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MEF\"/>
    </mc:Choice>
  </mc:AlternateContent>
  <xr:revisionPtr revIDLastSave="0" documentId="8_{DD999E41-74FF-4FAB-8206-873B03733393}" xr6:coauthVersionLast="45" xr6:coauthVersionMax="45" xr10:uidLastSave="{00000000-0000-0000-0000-000000000000}"/>
  <bookViews>
    <workbookView xWindow="-120" yWindow="-120" windowWidth="20730" windowHeight="11160" firstSheet="4" activeTab="8" xr2:uid="{00000000-000D-0000-FFFF-FFFF00000000}"/>
  </bookViews>
  <sheets>
    <sheet name="F-01" sheetId="89" r:id="rId1"/>
    <sheet name="F-02" sheetId="80" r:id="rId2"/>
    <sheet name="F-03" sheetId="81" r:id="rId3"/>
    <sheet name="F-04" sheetId="82" r:id="rId4"/>
    <sheet name="F-05" sheetId="83" r:id="rId5"/>
    <sheet name="F-06" sheetId="84" r:id="rId6"/>
    <sheet name="F-07" sheetId="85" r:id="rId7"/>
    <sheet name="F-08" sheetId="86" r:id="rId8"/>
    <sheet name="F09" sheetId="53" r:id="rId9"/>
    <sheet name="F10" sheetId="56" r:id="rId10"/>
    <sheet name="F11" sheetId="57" r:id="rId11"/>
    <sheet name="F12" sheetId="61" r:id="rId12"/>
    <sheet name="F13" sheetId="73" r:id="rId13"/>
    <sheet name="F14" sheetId="75" r:id="rId14"/>
    <sheet name="F15" sheetId="76" r:id="rId15"/>
    <sheet name="F-16" sheetId="79" r:id="rId16"/>
    <sheet name="F-17" sheetId="77" r:id="rId17"/>
    <sheet name="F-18" sheetId="78" r:id="rId18"/>
  </sheets>
  <externalReferences>
    <externalReference r:id="rId19"/>
    <externalReference r:id="rId20"/>
    <externalReference r:id="rId21"/>
    <externalReference r:id="rId22"/>
  </externalReferences>
  <definedNames>
    <definedName name="_123" localSheetId="0">#REF!</definedName>
    <definedName name="_123" localSheetId="1">#REF!</definedName>
    <definedName name="_123" localSheetId="2">#REF!</definedName>
    <definedName name="_123" localSheetId="3">#REF!</definedName>
    <definedName name="_123" localSheetId="4">#REF!</definedName>
    <definedName name="_123" localSheetId="5">#REF!</definedName>
    <definedName name="_123" localSheetId="6">#REF!</definedName>
    <definedName name="_123" localSheetId="7">#REF!</definedName>
    <definedName name="_123" localSheetId="15">#REF!</definedName>
    <definedName name="_123" localSheetId="16">#REF!</definedName>
    <definedName name="_123" localSheetId="17">#REF!</definedName>
    <definedName name="_123">#REF!</definedName>
    <definedName name="_xlnm._FilterDatabase" localSheetId="0" hidden="1">'F-01'!#REF!</definedName>
    <definedName name="_xlnm._FilterDatabase" localSheetId="12" hidden="1">'F13'!#REF!</definedName>
    <definedName name="_xlnm._FilterDatabase" localSheetId="16" hidden="1">'F-17'!$A$5108:$S$9886</definedName>
    <definedName name="_xlnm._FilterDatabase" localSheetId="17" hidden="1">'F-18'!$A$12:$N$12</definedName>
    <definedName name="a" localSheetId="0">#REF!</definedName>
    <definedName name="a" localSheetId="12">#REF!</definedName>
    <definedName name="a" localSheetId="15">#REF!</definedName>
    <definedName name="a" localSheetId="16">#REF!</definedName>
    <definedName name="a" localSheetId="17">#REF!</definedName>
    <definedName name="a">#REF!</definedName>
    <definedName name="AA" localSheetId="0">#REF!</definedName>
    <definedName name="AA" localSheetId="15">#REF!</definedName>
    <definedName name="AA" localSheetId="16">#REF!</definedName>
    <definedName name="AA" localSheetId="17">#REF!</definedName>
    <definedName name="AA">#REF!</definedName>
    <definedName name="aaa" localSheetId="0">#REF!</definedName>
    <definedName name="aaa" localSheetId="16">#REF!</definedName>
    <definedName name="aaa" localSheetId="17">#REF!</definedName>
    <definedName name="aaa">#REF!</definedName>
    <definedName name="AC_FINAL_PRESENTACION">[1]ACTIVIDADES!$M$6:$M$17</definedName>
    <definedName name="AMA" localSheetId="15">#REF!</definedName>
    <definedName name="AMA" localSheetId="16">#REF!</definedName>
    <definedName name="AMA" localSheetId="17">#REF!</definedName>
    <definedName name="AMA">#REF!</definedName>
    <definedName name="AMAZONAS" localSheetId="15">#REF!</definedName>
    <definedName name="AMAZONAS" localSheetId="16">#REF!</definedName>
    <definedName name="AMAZONAS" localSheetId="17">#REF!</definedName>
    <definedName name="AMAZONAS">#REF!</definedName>
    <definedName name="AMBITO_AUDIENCIA">[2]Hoja1!$B$2:$B$25</definedName>
    <definedName name="ANC" localSheetId="15">#REF!</definedName>
    <definedName name="ANC" localSheetId="16">#REF!</definedName>
    <definedName name="ANC" localSheetId="17">#REF!</definedName>
    <definedName name="ANC">#REF!</definedName>
    <definedName name="ANCASH" localSheetId="15">#REF!</definedName>
    <definedName name="ANCASH" localSheetId="16">#REF!</definedName>
    <definedName name="ANCASH" localSheetId="17">#REF!</definedName>
    <definedName name="ANCASH">#REF!</definedName>
    <definedName name="APURIMA" localSheetId="15">#REF!</definedName>
    <definedName name="APURIMA" localSheetId="16">#REF!</definedName>
    <definedName name="APURIMA" localSheetId="17">#REF!</definedName>
    <definedName name="APURIMA">#REF!</definedName>
    <definedName name="APURIMAC" localSheetId="16">#REF!</definedName>
    <definedName name="APURIMAC">#REF!</definedName>
    <definedName name="AR" localSheetId="16">#REF!</definedName>
    <definedName name="AR">#REF!</definedName>
    <definedName name="_xlnm.Print_Area" localSheetId="0">'F-01'!$A$1:$N$257</definedName>
    <definedName name="_xlnm.Print_Area" localSheetId="1">'F-02'!$A$1:$D$1266</definedName>
    <definedName name="_xlnm.Print_Area" localSheetId="2">'F-03'!$A$1:$D$2288</definedName>
    <definedName name="_xlnm.Print_Area" localSheetId="3">'F-04'!$A$1:$R$769</definedName>
    <definedName name="_xlnm.Print_Area" localSheetId="4">'F-05'!$A$1:$D$1039</definedName>
    <definedName name="_xlnm.Print_Area" localSheetId="5">'F-06'!$A$1:$N$496</definedName>
    <definedName name="_xlnm.Print_Area" localSheetId="6">'F-07'!$A$1:$R$304</definedName>
    <definedName name="_xlnm.Print_Area" localSheetId="7">'F-08'!$A$1:$S$1560</definedName>
    <definedName name="_xlnm.Print_Area" localSheetId="8">'F09'!$A$1:$W$482</definedName>
    <definedName name="_xlnm.Print_Area" localSheetId="9">'F10'!$A$1:$I$237</definedName>
    <definedName name="_xlnm.Print_Area" localSheetId="10">'F11'!$A$1:$AM$356</definedName>
    <definedName name="_xlnm.Print_Area" localSheetId="11">'F12'!$A$1:$J$379</definedName>
    <definedName name="_xlnm.Print_Area" localSheetId="12">'F13'!$A$1:$N$166</definedName>
    <definedName name="_xlnm.Print_Area" localSheetId="13">'F14'!$A$12:$J$711</definedName>
    <definedName name="_xlnm.Print_Area" localSheetId="14">'F15'!$A$16:$H$395</definedName>
    <definedName name="_xlnm.Print_Area" localSheetId="15">'F-16'!$A$1:$H$1195</definedName>
    <definedName name="_xlnm.Print_Area" localSheetId="16">'F-17'!$A$1:$P$13027</definedName>
    <definedName name="_xlnm.Print_Area" localSheetId="17">'F-18'!$A$1:$N$535</definedName>
    <definedName name="AREQUIPA" localSheetId="0">#REF!</definedName>
    <definedName name="AREQUIPA" localSheetId="1">#REF!</definedName>
    <definedName name="AREQUIPA" localSheetId="2">#REF!</definedName>
    <definedName name="AREQUIPA" localSheetId="3">#REF!</definedName>
    <definedName name="AREQUIPA" localSheetId="4">#REF!</definedName>
    <definedName name="AREQUIPA" localSheetId="5">#REF!</definedName>
    <definedName name="AREQUIPA" localSheetId="6">#REF!</definedName>
    <definedName name="AREQUIPA" localSheetId="7">#REF!</definedName>
    <definedName name="AREQUIPA" localSheetId="15">#REF!</definedName>
    <definedName name="AREQUIPA" localSheetId="16">#REF!</definedName>
    <definedName name="AREQUIPA" localSheetId="17">#REF!</definedName>
    <definedName name="AREQUIPA">#REF!</definedName>
    <definedName name="AYA" localSheetId="0">#REF!</definedName>
    <definedName name="AYA" localSheetId="1">#REF!</definedName>
    <definedName name="AYA" localSheetId="2">#REF!</definedName>
    <definedName name="AYA" localSheetId="3">#REF!</definedName>
    <definedName name="AYA" localSheetId="4">#REF!</definedName>
    <definedName name="AYA" localSheetId="5">#REF!</definedName>
    <definedName name="AYA" localSheetId="6">#REF!</definedName>
    <definedName name="AYA" localSheetId="7">#REF!</definedName>
    <definedName name="AYA" localSheetId="15">#REF!</definedName>
    <definedName name="AYA" localSheetId="16">#REF!</definedName>
    <definedName name="AYA" localSheetId="17">#REF!</definedName>
    <definedName name="AYA">#REF!</definedName>
    <definedName name="AYACUCHO" localSheetId="0">#REF!</definedName>
    <definedName name="AYACUCHO" localSheetId="1">#REF!</definedName>
    <definedName name="AYACUCHO" localSheetId="2">#REF!</definedName>
    <definedName name="AYACUCHO" localSheetId="3">#REF!</definedName>
    <definedName name="AYACUCHO" localSheetId="4">#REF!</definedName>
    <definedName name="AYACUCHO" localSheetId="5">#REF!</definedName>
    <definedName name="AYACUCHO" localSheetId="6">#REF!</definedName>
    <definedName name="AYACUCHO" localSheetId="7">#REF!</definedName>
    <definedName name="AYACUCHO" localSheetId="15">#REF!</definedName>
    <definedName name="AYACUCHO" localSheetId="16">#REF!</definedName>
    <definedName name="AYACUCHO" localSheetId="17">#REF!</definedName>
    <definedName name="AYACUCHO">#REF!</definedName>
    <definedName name="b" localSheetId="16">#REF!</definedName>
    <definedName name="b">#REF!</definedName>
    <definedName name="_xlnm.Database" localSheetId="16">#REF!</definedName>
    <definedName name="_xlnm.Database">#REF!</definedName>
    <definedName name="basep" localSheetId="16">#REF!</definedName>
    <definedName name="basep">#REF!</definedName>
    <definedName name="bbb" localSheetId="16">#REF!</definedName>
    <definedName name="bbb">#REF!</definedName>
    <definedName name="CAJA" localSheetId="16">#REF!</definedName>
    <definedName name="CAJA">#REF!</definedName>
    <definedName name="cajamarca" localSheetId="16">#REF!</definedName>
    <definedName name="cajamarca">#REF!</definedName>
    <definedName name="CAJAMRCA" localSheetId="16">#REF!</definedName>
    <definedName name="CAJAMRCA">#REF!</definedName>
    <definedName name="CUS" localSheetId="16">#REF!</definedName>
    <definedName name="CUS">#REF!</definedName>
    <definedName name="CUSCO" localSheetId="16">#REF!</definedName>
    <definedName name="CUSCO">#REF!</definedName>
    <definedName name="d" localSheetId="12">#REF!</definedName>
    <definedName name="d" localSheetId="16">#REF!</definedName>
    <definedName name="d">#REF!</definedName>
    <definedName name="DATO" localSheetId="16">#REF!</definedName>
    <definedName name="DATO">#REF!</definedName>
    <definedName name="dd" localSheetId="1">#REF!</definedName>
    <definedName name="dd" localSheetId="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16">#REF!</definedName>
    <definedName name="dd">#REF!</definedName>
    <definedName name="ddd" localSheetId="12">#REF!</definedName>
    <definedName name="ddd" localSheetId="16">#REF!</definedName>
    <definedName name="ddd">#REF!</definedName>
    <definedName name="ddds" localSheetId="12">#REF!</definedName>
    <definedName name="ddds" localSheetId="16">#REF!</definedName>
    <definedName name="ddds">#REF!</definedName>
    <definedName name="DICZ">[3]diciembre!$A$2:$BI$226</definedName>
    <definedName name="dios" localSheetId="0">#REF!</definedName>
    <definedName name="dios" localSheetId="1">#REF!</definedName>
    <definedName name="dios" localSheetId="2">#REF!</definedName>
    <definedName name="dios" localSheetId="3">#REF!</definedName>
    <definedName name="dios" localSheetId="4">#REF!</definedName>
    <definedName name="dios" localSheetId="5">#REF!</definedName>
    <definedName name="dios" localSheetId="6">#REF!</definedName>
    <definedName name="dios" localSheetId="7">#REF!</definedName>
    <definedName name="dios" localSheetId="15">#REF!</definedName>
    <definedName name="dios" localSheetId="16">#REF!</definedName>
    <definedName name="dios" localSheetId="17">#REF!</definedName>
    <definedName name="dios">#REF!</definedName>
    <definedName name="DIRECREC" localSheetId="0">#REF!</definedName>
    <definedName name="DIRECREC" localSheetId="1">#REF!</definedName>
    <definedName name="DIRECREC" localSheetId="2">#REF!</definedName>
    <definedName name="DIRECREC" localSheetId="3">#REF!</definedName>
    <definedName name="DIRECREC" localSheetId="4">#REF!</definedName>
    <definedName name="DIRECREC" localSheetId="5">#REF!</definedName>
    <definedName name="DIRECREC" localSheetId="6">#REF!</definedName>
    <definedName name="DIRECREC" localSheetId="7">#REF!</definedName>
    <definedName name="DIRECREC" localSheetId="10">#REF!</definedName>
    <definedName name="DIRECREC" localSheetId="12">#REF!</definedName>
    <definedName name="DIRECREC" localSheetId="15">#REF!</definedName>
    <definedName name="DIRECREC" localSheetId="16">#REF!</definedName>
    <definedName name="DIRECREC" localSheetId="17">#REF!</definedName>
    <definedName name="DIRECREC">#REF!</definedName>
    <definedName name="DONAC" localSheetId="0">#REF!</definedName>
    <definedName name="DONAC" localSheetId="1">#REF!</definedName>
    <definedName name="DONAC" localSheetId="2">#REF!</definedName>
    <definedName name="DONAC" localSheetId="3">#REF!</definedName>
    <definedName name="DONAC" localSheetId="4">#REF!</definedName>
    <definedName name="DONAC" localSheetId="5">#REF!</definedName>
    <definedName name="DONAC" localSheetId="6">#REF!</definedName>
    <definedName name="DONAC" localSheetId="7">#REF!</definedName>
    <definedName name="DONAC" localSheetId="10">#REF!</definedName>
    <definedName name="DONAC" localSheetId="12">#REF!</definedName>
    <definedName name="DONAC" localSheetId="15">#REF!</definedName>
    <definedName name="DONAC" localSheetId="16">#REF!</definedName>
    <definedName name="DONAC" localSheetId="17">#REF!</definedName>
    <definedName name="DONAC">#REF!</definedName>
    <definedName name="DONAC1" localSheetId="16">#REF!</definedName>
    <definedName name="DONAC1">#REF!</definedName>
    <definedName name="dus" localSheetId="16">#REF!</definedName>
    <definedName name="dus">#REF!</definedName>
    <definedName name="e" localSheetId="12">#REF!</definedName>
    <definedName name="e" localSheetId="16">#REF!</definedName>
    <definedName name="e">#REF!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7">#REF!</definedName>
    <definedName name="EE" localSheetId="16">#REF!</definedName>
    <definedName name="EE">#REF!</definedName>
    <definedName name="eee" localSheetId="12">#REF!</definedName>
    <definedName name="eee" localSheetId="16">#REF!</definedName>
    <definedName name="eee">#REF!</definedName>
    <definedName name="eees" localSheetId="12">#REF!</definedName>
    <definedName name="eees" localSheetId="16">#REF!</definedName>
    <definedName name="eees">#REF!</definedName>
    <definedName name="EVE">'[3]RESUMEN LA'!$A$5:$T$274</definedName>
    <definedName name="EVEL">'[3]RESUMEN NAC'!$A$4:$T$193</definedName>
    <definedName name="fd" localSheetId="0">#REF!</definedName>
    <definedName name="fd" localSheetId="1">#REF!</definedName>
    <definedName name="fd" localSheetId="2">#REF!</definedName>
    <definedName name="fd" localSheetId="3">#REF!</definedName>
    <definedName name="fd" localSheetId="4">#REF!</definedName>
    <definedName name="fd" localSheetId="5">#REF!</definedName>
    <definedName name="fd" localSheetId="6">#REF!</definedName>
    <definedName name="fd" localSheetId="7">#REF!</definedName>
    <definedName name="fd" localSheetId="15">#REF!</definedName>
    <definedName name="fd" localSheetId="16">#REF!</definedName>
    <definedName name="fd" localSheetId="17">#REF!</definedName>
    <definedName name="fd">#REF!</definedName>
    <definedName name="ff" localSheetId="0">#REF!</definedName>
    <definedName name="ff" localSheetId="1">#REF!</definedName>
    <definedName name="ff" localSheetId="2">#REF!</definedName>
    <definedName name="ff" localSheetId="3">#REF!</definedName>
    <definedName name="ff" localSheetId="4">#REF!</definedName>
    <definedName name="ff" localSheetId="5">#REF!</definedName>
    <definedName name="ff" localSheetId="6">#REF!</definedName>
    <definedName name="ff" localSheetId="7">#REF!</definedName>
    <definedName name="ff" localSheetId="15">#REF!</definedName>
    <definedName name="ff" localSheetId="16">#REF!</definedName>
    <definedName name="ff" localSheetId="17">#REF!</definedName>
    <definedName name="ff">#REF!</definedName>
    <definedName name="fff" localSheetId="0">#REF!</definedName>
    <definedName name="fff" localSheetId="1">#REF!</definedName>
    <definedName name="fff" localSheetId="2">#REF!</definedName>
    <definedName name="fff" localSheetId="3">#REF!</definedName>
    <definedName name="fff" localSheetId="4">#REF!</definedName>
    <definedName name="fff" localSheetId="5">#REF!</definedName>
    <definedName name="fff" localSheetId="6">#REF!</definedName>
    <definedName name="fff" localSheetId="7">#REF!</definedName>
    <definedName name="fff" localSheetId="15">#REF!</definedName>
    <definedName name="fff" localSheetId="16">#REF!</definedName>
    <definedName name="fff" localSheetId="17">#REF!</definedName>
    <definedName name="fff">#REF!</definedName>
    <definedName name="ggg" localSheetId="16">#REF!</definedName>
    <definedName name="ggg">#REF!</definedName>
    <definedName name="huaman" localSheetId="16">#REF!</definedName>
    <definedName name="huaman">#REF!</definedName>
    <definedName name="HUANCA" localSheetId="16">#REF!</definedName>
    <definedName name="HUANCA">#REF!</definedName>
    <definedName name="HUANCAVELICA" localSheetId="16">#REF!</definedName>
    <definedName name="HUANCAVELICA">#REF!</definedName>
    <definedName name="HUANU" localSheetId="16">#REF!</definedName>
    <definedName name="HUANU">#REF!</definedName>
    <definedName name="HUANUCO" localSheetId="16">#REF!</definedName>
    <definedName name="HUANUCO">#REF!</definedName>
    <definedName name="ICA" localSheetId="16">#REF!</definedName>
    <definedName name="ICA">#REF!</definedName>
    <definedName name="ICAS" localSheetId="16">#REF!</definedName>
    <definedName name="ICAS">#REF!</definedName>
    <definedName name="INIDADEEJECUTORA_F5">'[4]Lista Desplegable'!$A$97:$FS$135</definedName>
    <definedName name="JIJI" localSheetId="0">#REF!</definedName>
    <definedName name="JIJI" localSheetId="1">#REF!</definedName>
    <definedName name="JIJI" localSheetId="2">#REF!</definedName>
    <definedName name="JIJI" localSheetId="3">#REF!</definedName>
    <definedName name="JIJI" localSheetId="4">#REF!</definedName>
    <definedName name="JIJI" localSheetId="5">#REF!</definedName>
    <definedName name="JIJI" localSheetId="6">#REF!</definedName>
    <definedName name="JIJI" localSheetId="7">#REF!</definedName>
    <definedName name="JIJI" localSheetId="15">#REF!</definedName>
    <definedName name="JIJI" localSheetId="16">#REF!</definedName>
    <definedName name="JIJI" localSheetId="17">#REF!</definedName>
    <definedName name="JIJI">#REF!</definedName>
    <definedName name="jjj" localSheetId="0">#REF!</definedName>
    <definedName name="jjj" localSheetId="1">#REF!</definedName>
    <definedName name="jjj" localSheetId="2">#REF!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15">#REF!</definedName>
    <definedName name="jjj" localSheetId="16">#REF!</definedName>
    <definedName name="jjj" localSheetId="17">#REF!</definedName>
    <definedName name="jjj">#REF!</definedName>
    <definedName name="JUN" localSheetId="0">#REF!</definedName>
    <definedName name="JUN" localSheetId="1">#REF!</definedName>
    <definedName name="JUN" localSheetId="2">#REF!</definedName>
    <definedName name="JUN" localSheetId="3">#REF!</definedName>
    <definedName name="JUN" localSheetId="4">#REF!</definedName>
    <definedName name="JUN" localSheetId="5">#REF!</definedName>
    <definedName name="JUN" localSheetId="6">#REF!</definedName>
    <definedName name="JUN" localSheetId="7">#REF!</definedName>
    <definedName name="JUN" localSheetId="15">#REF!</definedName>
    <definedName name="JUN" localSheetId="16">#REF!</definedName>
    <definedName name="JUN" localSheetId="17">#REF!</definedName>
    <definedName name="JUN">#REF!</definedName>
    <definedName name="junin" localSheetId="16">#REF!</definedName>
    <definedName name="junin">#REF!</definedName>
    <definedName name="kkk" localSheetId="16">#REF!</definedName>
    <definedName name="kkk">#REF!</definedName>
    <definedName name="LAM" localSheetId="16">#REF!</definedName>
    <definedName name="LAM">#REF!</definedName>
    <definedName name="lambayeque" localSheetId="16">#REF!</definedName>
    <definedName name="lambayeque">#REF!</definedName>
    <definedName name="LIB" localSheetId="16">#REF!</definedName>
    <definedName name="LIB">#REF!</definedName>
    <definedName name="libertad" localSheetId="16">#REF!</definedName>
    <definedName name="libertad">#REF!</definedName>
    <definedName name="LIM" localSheetId="16">#REF!</definedName>
    <definedName name="LIM">#REF!</definedName>
    <definedName name="lima" localSheetId="16">#REF!</definedName>
    <definedName name="lima">#REF!</definedName>
    <definedName name="LORE" localSheetId="16">#REF!</definedName>
    <definedName name="LORE">#REF!</definedName>
    <definedName name="loreto" localSheetId="16">#REF!</definedName>
    <definedName name="loreto">#REF!</definedName>
    <definedName name="MADRE" localSheetId="16">#REF!</definedName>
    <definedName name="MADRE">#REF!</definedName>
    <definedName name="martin" localSheetId="16">#REF!</definedName>
    <definedName name="martin">#REF!</definedName>
    <definedName name="MILAGROS" localSheetId="16">#REF!</definedName>
    <definedName name="MILAGROS">#REF!</definedName>
    <definedName name="MOQ" localSheetId="16">#REF!</definedName>
    <definedName name="MOQ">#REF!</definedName>
    <definedName name="moquegua" localSheetId="16">#REF!</definedName>
    <definedName name="moquegua">#REF!</definedName>
    <definedName name="nacional">[3]PPPnacional!$A$5:$T$141</definedName>
    <definedName name="NOVZ">[3]noviembre!$A$2:$BI$194</definedName>
    <definedName name="OCTZ">[3]octubre!$A$2:$BH$212</definedName>
    <definedName name="ok" localSheetId="0">#REF!</definedName>
    <definedName name="ok" localSheetId="1">#REF!</definedName>
    <definedName name="ok" localSheetId="2">#REF!</definedName>
    <definedName name="ok" localSheetId="3">#REF!</definedName>
    <definedName name="ok" localSheetId="4">#REF!</definedName>
    <definedName name="ok" localSheetId="5">#REF!</definedName>
    <definedName name="ok" localSheetId="6">#REF!</definedName>
    <definedName name="ok" localSheetId="7">#REF!</definedName>
    <definedName name="ok" localSheetId="15">#REF!</definedName>
    <definedName name="ok" localSheetId="16">#REF!</definedName>
    <definedName name="ok" localSheetId="17">#REF!</definedName>
    <definedName name="ok">#REF!</definedName>
    <definedName name="OOO" localSheetId="0">#REF!</definedName>
    <definedName name="OOO" localSheetId="1">#REF!</definedName>
    <definedName name="OOO" localSheetId="2">#REF!</definedName>
    <definedName name="OOO" localSheetId="3">#REF!</definedName>
    <definedName name="OOO" localSheetId="4">#REF!</definedName>
    <definedName name="OOO" localSheetId="5">#REF!</definedName>
    <definedName name="OOO" localSheetId="6">#REF!</definedName>
    <definedName name="OOO" localSheetId="7">#REF!</definedName>
    <definedName name="OOO" localSheetId="15">#REF!</definedName>
    <definedName name="OOO" localSheetId="16">#REF!</definedName>
    <definedName name="OOO" localSheetId="17">#REF!</definedName>
    <definedName name="OOO">#REF!</definedName>
    <definedName name="PASCO" localSheetId="0">#REF!</definedName>
    <definedName name="PASCO" localSheetId="1">#REF!</definedName>
    <definedName name="PASCO" localSheetId="2">#REF!</definedName>
    <definedName name="PASCO" localSheetId="3">#REF!</definedName>
    <definedName name="PASCO" localSheetId="4">#REF!</definedName>
    <definedName name="PASCO" localSheetId="5">#REF!</definedName>
    <definedName name="PASCO" localSheetId="6">#REF!</definedName>
    <definedName name="PASCO" localSheetId="7">#REF!</definedName>
    <definedName name="PASCO" localSheetId="15">#REF!</definedName>
    <definedName name="PASCO" localSheetId="16">#REF!</definedName>
    <definedName name="PASCO" localSheetId="17">#REF!</definedName>
    <definedName name="PASCO">#REF!</definedName>
    <definedName name="PIURA" localSheetId="16">#REF!</definedName>
    <definedName name="PIURA">#REF!</definedName>
    <definedName name="PUNO" localSheetId="16">#REF!</definedName>
    <definedName name="PUNO">#REF!</definedName>
    <definedName name="RECORD" localSheetId="0">#REF!</definedName>
    <definedName name="RECORD" localSheetId="1">#REF!</definedName>
    <definedName name="RECORD" localSheetId="2">#REF!</definedName>
    <definedName name="RECORD" localSheetId="3">#REF!</definedName>
    <definedName name="RECORD" localSheetId="4">#REF!</definedName>
    <definedName name="RECORD" localSheetId="5">#REF!</definedName>
    <definedName name="RECORD" localSheetId="6">#REF!</definedName>
    <definedName name="RECORD" localSheetId="7">#REF!</definedName>
    <definedName name="RECORD" localSheetId="10">#REF!</definedName>
    <definedName name="RECORD" localSheetId="12">#REF!</definedName>
    <definedName name="RECORD" localSheetId="16">#REF!</definedName>
    <definedName name="RECORD">#REF!</definedName>
    <definedName name="recpab" localSheetId="16">#REF!</definedName>
    <definedName name="recpab">#REF!</definedName>
    <definedName name="RECPUB" localSheetId="0">#REF!</definedName>
    <definedName name="RECPUB" localSheetId="1">#REF!</definedName>
    <definedName name="RECPUB" localSheetId="2">#REF!</definedName>
    <definedName name="RECPUB" localSheetId="3">#REF!</definedName>
    <definedName name="RECPUB" localSheetId="4">#REF!</definedName>
    <definedName name="RECPUB" localSheetId="5">#REF!</definedName>
    <definedName name="RECPUB" localSheetId="6">#REF!</definedName>
    <definedName name="RECPUB" localSheetId="7">#REF!</definedName>
    <definedName name="RECPUB" localSheetId="10">#REF!</definedName>
    <definedName name="RECPUB" localSheetId="12">#REF!</definedName>
    <definedName name="RECPUB" localSheetId="16">#REF!</definedName>
    <definedName name="RECPUB">#REF!</definedName>
    <definedName name="ress">'[3]RESUMEN LA'!$A$6:$S$273</definedName>
    <definedName name="SAN" localSheetId="0">#REF!</definedName>
    <definedName name="SAN" localSheetId="1">#REF!</definedName>
    <definedName name="SAN" localSheetId="2">#REF!</definedName>
    <definedName name="SAN" localSheetId="3">#REF!</definedName>
    <definedName name="SAN" localSheetId="4">#REF!</definedName>
    <definedName name="SAN" localSheetId="5">#REF!</definedName>
    <definedName name="SAN" localSheetId="6">#REF!</definedName>
    <definedName name="SAN" localSheetId="7">#REF!</definedName>
    <definedName name="SAN" localSheetId="15">#REF!</definedName>
    <definedName name="SAN" localSheetId="16">#REF!</definedName>
    <definedName name="SAN" localSheetId="17">#REF!</definedName>
    <definedName name="SAN">#REF!</definedName>
    <definedName name="SECTOR">[2]Hoja1!$A$2:$A$16</definedName>
    <definedName name="SIN" localSheetId="15">#REF!</definedName>
    <definedName name="SIN" localSheetId="16">#REF!</definedName>
    <definedName name="SIN" localSheetId="17">#REF!</definedName>
    <definedName name="SIN">#REF!</definedName>
    <definedName name="TABLA" localSheetId="15">#REF!</definedName>
    <definedName name="TABLA" localSheetId="16">#REF!</definedName>
    <definedName name="TABLA" localSheetId="17">#REF!</definedName>
    <definedName name="TABLA">#REF!</definedName>
    <definedName name="TAC" localSheetId="15">#REF!</definedName>
    <definedName name="TAC" localSheetId="16">#REF!</definedName>
    <definedName name="TAC" localSheetId="17">#REF!</definedName>
    <definedName name="TAC">#REF!</definedName>
    <definedName name="tacna" localSheetId="16">#REF!</definedName>
    <definedName name="tacna">#REF!</definedName>
    <definedName name="_xlnm.Print_Titles" localSheetId="0">'F-01'!#REF!</definedName>
    <definedName name="_xlnm.Print_Titles" localSheetId="13">'F14'!$1:$11</definedName>
    <definedName name="_xlnm.Print_Titles" localSheetId="14">'F15'!$2:$15</definedName>
    <definedName name="total" localSheetId="0">#REF!</definedName>
    <definedName name="total" localSheetId="1">#REF!</definedName>
    <definedName name="total" localSheetId="2">#REF!</definedName>
    <definedName name="total" localSheetId="3">#REF!</definedName>
    <definedName name="total" localSheetId="4">#REF!</definedName>
    <definedName name="total" localSheetId="5">#REF!</definedName>
    <definedName name="total" localSheetId="6">#REF!</definedName>
    <definedName name="total" localSheetId="7">#REF!</definedName>
    <definedName name="total" localSheetId="15">#REF!</definedName>
    <definedName name="total" localSheetId="16">#REF!</definedName>
    <definedName name="total" localSheetId="17">#REF!</definedName>
    <definedName name="total">#REF!</definedName>
    <definedName name="TUMB" localSheetId="0">#REF!</definedName>
    <definedName name="TUMB" localSheetId="1">#REF!</definedName>
    <definedName name="TUMB" localSheetId="2">#REF!</definedName>
    <definedName name="TUMB" localSheetId="3">#REF!</definedName>
    <definedName name="TUMB" localSheetId="4">#REF!</definedName>
    <definedName name="TUMB" localSheetId="5">#REF!</definedName>
    <definedName name="TUMB" localSheetId="6">#REF!</definedName>
    <definedName name="TUMB" localSheetId="7">#REF!</definedName>
    <definedName name="TUMB" localSheetId="15">#REF!</definedName>
    <definedName name="TUMB" localSheetId="16">#REF!</definedName>
    <definedName name="TUMB" localSheetId="17">#REF!</definedName>
    <definedName name="TUMB">#REF!</definedName>
    <definedName name="tumbes" localSheetId="0">#REF!</definedName>
    <definedName name="tumbes" localSheetId="1">#REF!</definedName>
    <definedName name="tumbes" localSheetId="2">#REF!</definedName>
    <definedName name="tumbes" localSheetId="3">#REF!</definedName>
    <definedName name="tumbes" localSheetId="4">#REF!</definedName>
    <definedName name="tumbes" localSheetId="5">#REF!</definedName>
    <definedName name="tumbes" localSheetId="6">#REF!</definedName>
    <definedName name="tumbes" localSheetId="7">#REF!</definedName>
    <definedName name="tumbes" localSheetId="15">#REF!</definedName>
    <definedName name="tumbes" localSheetId="16">#REF!</definedName>
    <definedName name="tumbes" localSheetId="17">#REF!</definedName>
    <definedName name="tumbes">#REF!</definedName>
    <definedName name="UC" localSheetId="16">#REF!</definedName>
    <definedName name="UC">#REF!</definedName>
    <definedName name="ucayali" localSheetId="16">#REF!</definedName>
    <definedName name="ucayali">#REF!</definedName>
    <definedName name="UEJECUTORA_F5">'[4]Lista Desplegable'!$A$39:$AF$93</definedName>
    <definedName name="V" localSheetId="10">#REF!</definedName>
    <definedName name="X" localSheetId="10">#REF!</definedName>
    <definedName name="XPRINT" localSheetId="0">#REF!</definedName>
    <definedName name="XPRINT" localSheetId="1">#REF!</definedName>
    <definedName name="XPRINT" localSheetId="2">#REF!</definedName>
    <definedName name="XPRINT" localSheetId="3">#REF!</definedName>
    <definedName name="XPRINT" localSheetId="4">#REF!</definedName>
    <definedName name="XPRINT" localSheetId="5">#REF!</definedName>
    <definedName name="XPRINT" localSheetId="6">#REF!</definedName>
    <definedName name="XPRINT" localSheetId="7">#REF!</definedName>
    <definedName name="XPRINT" localSheetId="10">#REF!</definedName>
    <definedName name="XPRINT" localSheetId="12">#REF!</definedName>
    <definedName name="XPRINT" localSheetId="15">#REF!</definedName>
    <definedName name="XPRINT" localSheetId="16">#REF!</definedName>
    <definedName name="XPRINT" localSheetId="17">#REF!</definedName>
    <definedName name="XPRINT">#REF!</definedName>
    <definedName name="XPRINT2" localSheetId="0">#REF!</definedName>
    <definedName name="XPRINT2" localSheetId="1">#REF!</definedName>
    <definedName name="XPRINT2" localSheetId="2">#REF!</definedName>
    <definedName name="XPRINT2" localSheetId="3">#REF!</definedName>
    <definedName name="XPRINT2" localSheetId="4">#REF!</definedName>
    <definedName name="XPRINT2" localSheetId="5">#REF!</definedName>
    <definedName name="XPRINT2" localSheetId="6">#REF!</definedName>
    <definedName name="XPRINT2" localSheetId="7">#REF!</definedName>
    <definedName name="XPRINT2" localSheetId="10">#REF!</definedName>
    <definedName name="XPRINT2" localSheetId="12">#REF!</definedName>
    <definedName name="XPRINT2" localSheetId="15">#REF!</definedName>
    <definedName name="XPRINT2" localSheetId="16">#REF!</definedName>
    <definedName name="XPRINT2" localSheetId="17">#REF!</definedName>
    <definedName name="XPRINT2">#REF!</definedName>
    <definedName name="XPRINT3" localSheetId="0">#REF!</definedName>
    <definedName name="XPRINT3" localSheetId="1">#REF!</definedName>
    <definedName name="XPRINT3" localSheetId="2">#REF!</definedName>
    <definedName name="XPRINT3" localSheetId="3">#REF!</definedName>
    <definedName name="XPRINT3" localSheetId="4">#REF!</definedName>
    <definedName name="XPRINT3" localSheetId="5">#REF!</definedName>
    <definedName name="XPRINT3" localSheetId="6">#REF!</definedName>
    <definedName name="XPRINT3" localSheetId="7">#REF!</definedName>
    <definedName name="XPRINT3" localSheetId="10">#REF!</definedName>
    <definedName name="XPRINT3" localSheetId="12">#REF!</definedName>
    <definedName name="XPRINT3" localSheetId="15">#REF!</definedName>
    <definedName name="XPRINT3" localSheetId="16">#REF!</definedName>
    <definedName name="XPRINT3" localSheetId="17">#REF!</definedName>
    <definedName name="XPRINT3">#REF!</definedName>
    <definedName name="XPRINT4" localSheetId="0">#REF!</definedName>
    <definedName name="XPRINT4" localSheetId="1">#REF!</definedName>
    <definedName name="XPRINT4" localSheetId="2">#REF!</definedName>
    <definedName name="XPRINT4" localSheetId="3">#REF!</definedName>
    <definedName name="XPRINT4" localSheetId="4">#REF!</definedName>
    <definedName name="XPRINT4" localSheetId="5">#REF!</definedName>
    <definedName name="XPRINT4" localSheetId="6">#REF!</definedName>
    <definedName name="XPRINT4" localSheetId="7">#REF!</definedName>
    <definedName name="XPRINT4" localSheetId="10">#REF!</definedName>
    <definedName name="XPRINT4" localSheetId="12">#REF!</definedName>
    <definedName name="XPRINT4" localSheetId="16">#REF!</definedName>
    <definedName name="XPRINT4">#REF!</definedName>
    <definedName name="z" localSheetId="16">#REF!</definedName>
    <definedName name="z">#REF!</definedName>
    <definedName name="zonal">'[3] DEEJ2012 zonal'!$A$6:$T$166</definedName>
    <definedName name="ZZ" localSheetId="0">#REF!</definedName>
    <definedName name="ZZ" localSheetId="1">#REF!</definedName>
    <definedName name="ZZ" localSheetId="2">#REF!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15">#REF!</definedName>
    <definedName name="ZZ" localSheetId="16">#REF!</definedName>
    <definedName name="ZZ" localSheetId="17">#REF!</definedName>
    <definedName name="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3" i="53" l="1"/>
  <c r="D343" i="53"/>
  <c r="L343" i="53"/>
  <c r="N343" i="53"/>
  <c r="O343" i="53"/>
  <c r="W343" i="53"/>
  <c r="K344" i="53"/>
  <c r="V344" i="53"/>
  <c r="K345" i="53"/>
  <c r="V345" i="53"/>
  <c r="K346" i="53"/>
  <c r="V346" i="53"/>
  <c r="K347" i="53"/>
  <c r="V347" i="53"/>
  <c r="K348" i="53"/>
  <c r="V348" i="53"/>
  <c r="K349" i="53"/>
  <c r="V349" i="53"/>
  <c r="K350" i="53"/>
  <c r="V350" i="53"/>
  <c r="K351" i="53"/>
  <c r="V351" i="53"/>
  <c r="K356" i="53"/>
  <c r="V356" i="53"/>
  <c r="C357" i="53"/>
  <c r="D357" i="53"/>
  <c r="L357" i="53"/>
  <c r="N357" i="53"/>
  <c r="O357" i="53"/>
  <c r="W357" i="53"/>
  <c r="K358" i="53"/>
  <c r="V358" i="53"/>
  <c r="K359" i="53"/>
  <c r="V359" i="53"/>
  <c r="K360" i="53"/>
  <c r="V360" i="53"/>
  <c r="K361" i="53"/>
  <c r="V361" i="53"/>
  <c r="K362" i="53"/>
  <c r="V362" i="53"/>
  <c r="K363" i="53"/>
  <c r="V363" i="53"/>
  <c r="K365" i="53"/>
  <c r="V365" i="53"/>
  <c r="C366" i="53"/>
  <c r="D366" i="53"/>
  <c r="L366" i="53"/>
  <c r="N366" i="53"/>
  <c r="O366" i="53"/>
  <c r="W366" i="53"/>
  <c r="K367" i="53"/>
  <c r="V367" i="53"/>
  <c r="K368" i="53"/>
  <c r="V368" i="53"/>
  <c r="K369" i="53"/>
  <c r="V369" i="53"/>
  <c r="K373" i="53"/>
  <c r="V373" i="53"/>
  <c r="C374" i="53"/>
  <c r="D374" i="53"/>
  <c r="L374" i="53"/>
  <c r="N374" i="53"/>
  <c r="O374" i="53"/>
  <c r="W374" i="53"/>
  <c r="K375" i="53"/>
  <c r="V375" i="53"/>
  <c r="K376" i="53"/>
  <c r="V376" i="53"/>
  <c r="K377" i="53"/>
  <c r="V377" i="53"/>
  <c r="I379" i="53"/>
  <c r="T379" i="53"/>
  <c r="K343" i="53" l="1"/>
  <c r="N379" i="53"/>
  <c r="L379" i="53"/>
  <c r="K366" i="53"/>
  <c r="D379" i="53"/>
  <c r="V357" i="53"/>
  <c r="V343" i="53"/>
  <c r="C379" i="53"/>
  <c r="K374" i="53"/>
  <c r="V366" i="53"/>
  <c r="K357" i="53"/>
  <c r="V374" i="53"/>
  <c r="W379" i="53"/>
  <c r="O379" i="53"/>
  <c r="C101" i="86"/>
  <c r="D101" i="86"/>
  <c r="E101" i="86"/>
  <c r="F101" i="86"/>
  <c r="G101" i="86"/>
  <c r="H101" i="86"/>
  <c r="J101" i="86"/>
  <c r="K101" i="86"/>
  <c r="L101" i="86"/>
  <c r="M101" i="86"/>
  <c r="N101" i="86"/>
  <c r="P101" i="86"/>
  <c r="C102" i="86"/>
  <c r="D102" i="86"/>
  <c r="E102" i="86"/>
  <c r="F102" i="86"/>
  <c r="G102" i="86"/>
  <c r="H102" i="86"/>
  <c r="J102" i="86"/>
  <c r="K102" i="86"/>
  <c r="L102" i="86"/>
  <c r="M102" i="86"/>
  <c r="N102" i="86"/>
  <c r="P102" i="86"/>
  <c r="C103" i="86"/>
  <c r="C104" i="86" s="1"/>
  <c r="D103" i="86"/>
  <c r="D104" i="86" s="1"/>
  <c r="E103" i="86"/>
  <c r="F103" i="86"/>
  <c r="G103" i="86"/>
  <c r="G104" i="86" s="1"/>
  <c r="H103" i="86"/>
  <c r="J103" i="86"/>
  <c r="J104" i="86" s="1"/>
  <c r="K103" i="86"/>
  <c r="L103" i="86"/>
  <c r="M103" i="86"/>
  <c r="M104" i="86" s="1"/>
  <c r="N103" i="86"/>
  <c r="P103" i="86"/>
  <c r="Q103" i="86"/>
  <c r="I105" i="86"/>
  <c r="O105" i="86"/>
  <c r="Q105" i="86"/>
  <c r="I106" i="86"/>
  <c r="O106" i="86"/>
  <c r="Q106" i="86"/>
  <c r="I107" i="86"/>
  <c r="O107" i="86"/>
  <c r="Q107" i="86"/>
  <c r="Q108" i="86" s="1"/>
  <c r="C108" i="86"/>
  <c r="D108" i="86"/>
  <c r="E108" i="86"/>
  <c r="F108" i="86"/>
  <c r="G108" i="86"/>
  <c r="H108" i="86"/>
  <c r="J108" i="86"/>
  <c r="K108" i="86"/>
  <c r="L108" i="86"/>
  <c r="M108" i="86"/>
  <c r="N108" i="86"/>
  <c r="O108" i="86"/>
  <c r="P108" i="86"/>
  <c r="I109" i="86"/>
  <c r="O109" i="86"/>
  <c r="Q109" i="86"/>
  <c r="I110" i="86"/>
  <c r="I112" i="86" s="1"/>
  <c r="O110" i="86"/>
  <c r="Q110" i="86"/>
  <c r="Q112" i="86" s="1"/>
  <c r="I111" i="86"/>
  <c r="O111" i="86"/>
  <c r="Q111" i="86"/>
  <c r="C112" i="86"/>
  <c r="D112" i="86"/>
  <c r="E112" i="86"/>
  <c r="F112" i="86"/>
  <c r="G112" i="86"/>
  <c r="H112" i="86"/>
  <c r="J112" i="86"/>
  <c r="K112" i="86"/>
  <c r="L112" i="86"/>
  <c r="M112" i="86"/>
  <c r="N112" i="86"/>
  <c r="P112" i="86"/>
  <c r="I113" i="86"/>
  <c r="O113" i="86"/>
  <c r="Q113" i="86"/>
  <c r="I114" i="86"/>
  <c r="O114" i="86"/>
  <c r="Q114" i="86"/>
  <c r="I115" i="86"/>
  <c r="O115" i="86"/>
  <c r="O116" i="86" s="1"/>
  <c r="Q115" i="86"/>
  <c r="C116" i="86"/>
  <c r="D116" i="86"/>
  <c r="E116" i="86"/>
  <c r="F116" i="86"/>
  <c r="G116" i="86"/>
  <c r="H116" i="86"/>
  <c r="J116" i="86"/>
  <c r="K116" i="86"/>
  <c r="L116" i="86"/>
  <c r="M116" i="86"/>
  <c r="N116" i="86"/>
  <c r="P116" i="86"/>
  <c r="I117" i="86"/>
  <c r="O117" i="86"/>
  <c r="Q117" i="86"/>
  <c r="I118" i="86"/>
  <c r="O118" i="86"/>
  <c r="Q118" i="86"/>
  <c r="I119" i="86"/>
  <c r="O119" i="86"/>
  <c r="O120" i="86" s="1"/>
  <c r="Q119" i="86"/>
  <c r="C120" i="86"/>
  <c r="D120" i="86"/>
  <c r="E120" i="86"/>
  <c r="F120" i="86"/>
  <c r="G120" i="86"/>
  <c r="H120" i="86"/>
  <c r="J120" i="86"/>
  <c r="K120" i="86"/>
  <c r="L120" i="86"/>
  <c r="M120" i="86"/>
  <c r="N120" i="86"/>
  <c r="P120" i="86"/>
  <c r="I121" i="86"/>
  <c r="O121" i="86"/>
  <c r="Q121" i="86"/>
  <c r="I122" i="86"/>
  <c r="O122" i="86"/>
  <c r="Q122" i="86"/>
  <c r="I123" i="86"/>
  <c r="O123" i="86"/>
  <c r="Q123" i="86"/>
  <c r="C124" i="86"/>
  <c r="D124" i="86"/>
  <c r="E124" i="86"/>
  <c r="F124" i="86"/>
  <c r="G124" i="86"/>
  <c r="H124" i="86"/>
  <c r="J124" i="86"/>
  <c r="K124" i="86"/>
  <c r="L124" i="86"/>
  <c r="M124" i="86"/>
  <c r="N124" i="86"/>
  <c r="P124" i="86"/>
  <c r="Q124" i="86"/>
  <c r="I125" i="86"/>
  <c r="O125" i="86"/>
  <c r="Q125" i="86"/>
  <c r="I126" i="86"/>
  <c r="O126" i="86"/>
  <c r="Q126" i="86"/>
  <c r="I127" i="86"/>
  <c r="O127" i="86"/>
  <c r="O128" i="86" s="1"/>
  <c r="Q127" i="86"/>
  <c r="C128" i="86"/>
  <c r="D128" i="86"/>
  <c r="E128" i="86"/>
  <c r="F128" i="86"/>
  <c r="G128" i="86"/>
  <c r="H128" i="86"/>
  <c r="J128" i="86"/>
  <c r="K128" i="86"/>
  <c r="L128" i="86"/>
  <c r="M128" i="86"/>
  <c r="N128" i="86"/>
  <c r="P128" i="86"/>
  <c r="I129" i="86"/>
  <c r="O129" i="86"/>
  <c r="Q129" i="86"/>
  <c r="I130" i="86"/>
  <c r="O130" i="86"/>
  <c r="Q130" i="86"/>
  <c r="I131" i="86"/>
  <c r="O131" i="86"/>
  <c r="O132" i="86" s="1"/>
  <c r="Q131" i="86"/>
  <c r="Q132" i="86" s="1"/>
  <c r="C132" i="86"/>
  <c r="D132" i="86"/>
  <c r="E132" i="86"/>
  <c r="F132" i="86"/>
  <c r="G132" i="86"/>
  <c r="H132" i="86"/>
  <c r="J132" i="86"/>
  <c r="K132" i="86"/>
  <c r="L132" i="86"/>
  <c r="M132" i="86"/>
  <c r="N132" i="86"/>
  <c r="P132" i="86"/>
  <c r="I133" i="86"/>
  <c r="O133" i="86"/>
  <c r="Q133" i="86"/>
  <c r="I134" i="86"/>
  <c r="O134" i="86"/>
  <c r="Q134" i="86"/>
  <c r="I135" i="86"/>
  <c r="R135" i="86" s="1"/>
  <c r="O135" i="86"/>
  <c r="Q135" i="86"/>
  <c r="C136" i="86"/>
  <c r="D136" i="86"/>
  <c r="E136" i="86"/>
  <c r="F136" i="86"/>
  <c r="G136" i="86"/>
  <c r="H136" i="86"/>
  <c r="J136" i="86"/>
  <c r="K136" i="86"/>
  <c r="L136" i="86"/>
  <c r="M136" i="86"/>
  <c r="N136" i="86"/>
  <c r="P136" i="86"/>
  <c r="Q136" i="86"/>
  <c r="I137" i="86"/>
  <c r="R137" i="86" s="1"/>
  <c r="O137" i="86"/>
  <c r="Q137" i="86"/>
  <c r="I138" i="86"/>
  <c r="O138" i="86"/>
  <c r="O140" i="86" s="1"/>
  <c r="Q138" i="86"/>
  <c r="I139" i="86"/>
  <c r="O139" i="86"/>
  <c r="Q139" i="86"/>
  <c r="C140" i="86"/>
  <c r="D140" i="86"/>
  <c r="E140" i="86"/>
  <c r="F140" i="86"/>
  <c r="G140" i="86"/>
  <c r="H140" i="86"/>
  <c r="J140" i="86"/>
  <c r="K140" i="86"/>
  <c r="L140" i="86"/>
  <c r="M140" i="86"/>
  <c r="N140" i="86"/>
  <c r="P140" i="86"/>
  <c r="I141" i="86"/>
  <c r="R141" i="86" s="1"/>
  <c r="O141" i="86"/>
  <c r="Q141" i="86"/>
  <c r="I142" i="86"/>
  <c r="I144" i="86" s="1"/>
  <c r="O142" i="86"/>
  <c r="Q142" i="86"/>
  <c r="I143" i="86"/>
  <c r="O143" i="86"/>
  <c r="Q143" i="86"/>
  <c r="Q144" i="86" s="1"/>
  <c r="C144" i="86"/>
  <c r="D144" i="86"/>
  <c r="E144" i="86"/>
  <c r="F144" i="86"/>
  <c r="G144" i="86"/>
  <c r="H144" i="86"/>
  <c r="J144" i="86"/>
  <c r="K144" i="86"/>
  <c r="L144" i="86"/>
  <c r="M144" i="86"/>
  <c r="N144" i="86"/>
  <c r="P144" i="86"/>
  <c r="I145" i="86"/>
  <c r="O145" i="86"/>
  <c r="Q145" i="86"/>
  <c r="I146" i="86"/>
  <c r="O146" i="86"/>
  <c r="Q146" i="86"/>
  <c r="I147" i="86"/>
  <c r="R147" i="86" s="1"/>
  <c r="O147" i="86"/>
  <c r="Q147" i="86"/>
  <c r="C148" i="86"/>
  <c r="D148" i="86"/>
  <c r="E148" i="86"/>
  <c r="F148" i="86"/>
  <c r="G148" i="86"/>
  <c r="H148" i="86"/>
  <c r="J148" i="86"/>
  <c r="K148" i="86"/>
  <c r="L148" i="86"/>
  <c r="M148" i="86"/>
  <c r="N148" i="86"/>
  <c r="P148" i="86"/>
  <c r="C149" i="86"/>
  <c r="D149" i="86"/>
  <c r="E149" i="86"/>
  <c r="F149" i="86"/>
  <c r="G149" i="86"/>
  <c r="H149" i="86"/>
  <c r="J149" i="86"/>
  <c r="K149" i="86"/>
  <c r="L149" i="86"/>
  <c r="M149" i="86"/>
  <c r="N149" i="86"/>
  <c r="P149" i="86"/>
  <c r="Q149" i="86" s="1"/>
  <c r="C150" i="86"/>
  <c r="D150" i="86"/>
  <c r="E150" i="86"/>
  <c r="F150" i="86"/>
  <c r="G150" i="86"/>
  <c r="H150" i="86"/>
  <c r="J150" i="86"/>
  <c r="K150" i="86"/>
  <c r="L150" i="86"/>
  <c r="M150" i="86"/>
  <c r="N150" i="86"/>
  <c r="P150" i="86"/>
  <c r="Q150" i="86" s="1"/>
  <c r="C151" i="86"/>
  <c r="D151" i="86"/>
  <c r="E151" i="86"/>
  <c r="F151" i="86"/>
  <c r="G151" i="86"/>
  <c r="H151" i="86"/>
  <c r="J151" i="86"/>
  <c r="K151" i="86"/>
  <c r="L151" i="86"/>
  <c r="M151" i="86"/>
  <c r="N151" i="86"/>
  <c r="P151" i="86"/>
  <c r="Q151" i="86" s="1"/>
  <c r="Q152" i="86" s="1"/>
  <c r="P152" i="86"/>
  <c r="C155" i="86"/>
  <c r="D155" i="86"/>
  <c r="E155" i="86"/>
  <c r="F155" i="86"/>
  <c r="G155" i="86"/>
  <c r="H155" i="86"/>
  <c r="J155" i="86"/>
  <c r="K155" i="86"/>
  <c r="L155" i="86"/>
  <c r="M155" i="86"/>
  <c r="N155" i="86"/>
  <c r="P155" i="86"/>
  <c r="Q155" i="86" s="1"/>
  <c r="C156" i="86"/>
  <c r="D156" i="86"/>
  <c r="E156" i="86"/>
  <c r="F156" i="86"/>
  <c r="G156" i="86"/>
  <c r="H156" i="86"/>
  <c r="J156" i="86"/>
  <c r="K156" i="86"/>
  <c r="L156" i="86"/>
  <c r="M156" i="86"/>
  <c r="N156" i="86"/>
  <c r="P156" i="86"/>
  <c r="C157" i="86"/>
  <c r="C158" i="86" s="1"/>
  <c r="D157" i="86"/>
  <c r="E157" i="86"/>
  <c r="F157" i="86"/>
  <c r="F158" i="86" s="1"/>
  <c r="G157" i="86"/>
  <c r="H157" i="86"/>
  <c r="H158" i="86" s="1"/>
  <c r="J157" i="86"/>
  <c r="K157" i="86"/>
  <c r="L157" i="86"/>
  <c r="M157" i="86"/>
  <c r="N157" i="86"/>
  <c r="P157" i="86"/>
  <c r="Q157" i="86" s="1"/>
  <c r="K158" i="86"/>
  <c r="C159" i="86"/>
  <c r="D159" i="86"/>
  <c r="E159" i="86"/>
  <c r="F159" i="86"/>
  <c r="G159" i="86"/>
  <c r="H159" i="86"/>
  <c r="J159" i="86"/>
  <c r="K159" i="86"/>
  <c r="L159" i="86"/>
  <c r="M159" i="86"/>
  <c r="N159" i="86"/>
  <c r="P159" i="86"/>
  <c r="Q159" i="86" s="1"/>
  <c r="C160" i="86"/>
  <c r="D160" i="86"/>
  <c r="E160" i="86"/>
  <c r="F160" i="86"/>
  <c r="G160" i="86"/>
  <c r="H160" i="86"/>
  <c r="J160" i="86"/>
  <c r="K160" i="86"/>
  <c r="L160" i="86"/>
  <c r="M160" i="86"/>
  <c r="N160" i="86"/>
  <c r="P160" i="86"/>
  <c r="Q160" i="86" s="1"/>
  <c r="C161" i="86"/>
  <c r="C162" i="86" s="1"/>
  <c r="D161" i="86"/>
  <c r="E161" i="86"/>
  <c r="F161" i="86"/>
  <c r="G161" i="86"/>
  <c r="H161" i="86"/>
  <c r="J161" i="86"/>
  <c r="K161" i="86"/>
  <c r="L161" i="86"/>
  <c r="M161" i="86"/>
  <c r="N161" i="86"/>
  <c r="P161" i="86"/>
  <c r="C185" i="86"/>
  <c r="D185" i="86"/>
  <c r="E185" i="86"/>
  <c r="F185" i="86"/>
  <c r="G185" i="86"/>
  <c r="H185" i="86"/>
  <c r="J185" i="86"/>
  <c r="K185" i="86"/>
  <c r="L185" i="86"/>
  <c r="M185" i="86"/>
  <c r="N185" i="86"/>
  <c r="P185" i="86"/>
  <c r="Q185" i="86" s="1"/>
  <c r="C186" i="86"/>
  <c r="D186" i="86"/>
  <c r="E186" i="86"/>
  <c r="F186" i="86"/>
  <c r="G186" i="86"/>
  <c r="H186" i="86"/>
  <c r="J186" i="86"/>
  <c r="K186" i="86"/>
  <c r="L186" i="86"/>
  <c r="M186" i="86"/>
  <c r="N186" i="86"/>
  <c r="P186" i="86"/>
  <c r="C187" i="86"/>
  <c r="D187" i="86"/>
  <c r="E187" i="86"/>
  <c r="F187" i="86"/>
  <c r="G187" i="86"/>
  <c r="H187" i="86"/>
  <c r="J187" i="86"/>
  <c r="K187" i="86"/>
  <c r="L187" i="86"/>
  <c r="L188" i="86" s="1"/>
  <c r="M187" i="86"/>
  <c r="M188" i="86" s="1"/>
  <c r="N187" i="86"/>
  <c r="P187" i="86"/>
  <c r="Q187" i="86" s="1"/>
  <c r="C188" i="86"/>
  <c r="D188" i="86"/>
  <c r="G188" i="86"/>
  <c r="I189" i="86"/>
  <c r="O189" i="86"/>
  <c r="Q189" i="86"/>
  <c r="I190" i="86"/>
  <c r="O190" i="86"/>
  <c r="R190" i="86" s="1"/>
  <c r="Q190" i="86"/>
  <c r="I191" i="86"/>
  <c r="O191" i="86"/>
  <c r="Q191" i="86"/>
  <c r="Q192" i="86" s="1"/>
  <c r="C192" i="86"/>
  <c r="D192" i="86"/>
  <c r="E192" i="86"/>
  <c r="F192" i="86"/>
  <c r="G192" i="86"/>
  <c r="H192" i="86"/>
  <c r="J192" i="86"/>
  <c r="K192" i="86"/>
  <c r="L192" i="86"/>
  <c r="M192" i="86"/>
  <c r="N192" i="86"/>
  <c r="P192" i="86"/>
  <c r="C193" i="86"/>
  <c r="D193" i="86"/>
  <c r="E193" i="86"/>
  <c r="F193" i="86"/>
  <c r="G193" i="86"/>
  <c r="H193" i="86"/>
  <c r="J193" i="86"/>
  <c r="K193" i="86"/>
  <c r="L193" i="86"/>
  <c r="M193" i="86"/>
  <c r="N193" i="86"/>
  <c r="P193" i="86"/>
  <c r="Q193" i="86" s="1"/>
  <c r="C194" i="86"/>
  <c r="D194" i="86"/>
  <c r="E194" i="86"/>
  <c r="F194" i="86"/>
  <c r="G194" i="86"/>
  <c r="H194" i="86"/>
  <c r="J194" i="86"/>
  <c r="K194" i="86"/>
  <c r="L194" i="86"/>
  <c r="M194" i="86"/>
  <c r="N194" i="86"/>
  <c r="N248" i="86" s="1"/>
  <c r="P194" i="86"/>
  <c r="C195" i="86"/>
  <c r="D195" i="86"/>
  <c r="E195" i="86"/>
  <c r="F195" i="86"/>
  <c r="G195" i="86"/>
  <c r="H195" i="86"/>
  <c r="J195" i="86"/>
  <c r="K195" i="86"/>
  <c r="L195" i="86"/>
  <c r="M195" i="86"/>
  <c r="N195" i="86"/>
  <c r="P195" i="86"/>
  <c r="M196" i="86"/>
  <c r="I197" i="86"/>
  <c r="O197" i="86"/>
  <c r="Q197" i="86"/>
  <c r="I198" i="86"/>
  <c r="O198" i="86"/>
  <c r="Q198" i="86"/>
  <c r="Q200" i="86" s="1"/>
  <c r="I199" i="86"/>
  <c r="O199" i="86"/>
  <c r="O200" i="86" s="1"/>
  <c r="Q199" i="86"/>
  <c r="C200" i="86"/>
  <c r="D200" i="86"/>
  <c r="E200" i="86"/>
  <c r="M200" i="86"/>
  <c r="N200" i="86"/>
  <c r="P200" i="86"/>
  <c r="I201" i="86"/>
  <c r="O201" i="86"/>
  <c r="Q201" i="86"/>
  <c r="I202" i="86"/>
  <c r="O202" i="86"/>
  <c r="R202" i="86" s="1"/>
  <c r="Q202" i="86"/>
  <c r="I203" i="86"/>
  <c r="I204" i="86" s="1"/>
  <c r="O203" i="86"/>
  <c r="Q203" i="86"/>
  <c r="Q204" i="86" s="1"/>
  <c r="C204" i="86"/>
  <c r="D204" i="86"/>
  <c r="E204" i="86"/>
  <c r="F204" i="86"/>
  <c r="G204" i="86"/>
  <c r="H204" i="86"/>
  <c r="J204" i="86"/>
  <c r="K204" i="86"/>
  <c r="L204" i="86"/>
  <c r="M204" i="86"/>
  <c r="N204" i="86"/>
  <c r="O204" i="86"/>
  <c r="P204" i="86"/>
  <c r="I205" i="86"/>
  <c r="O205" i="86"/>
  <c r="Q205" i="86"/>
  <c r="I206" i="86"/>
  <c r="O206" i="86"/>
  <c r="R206" i="86" s="1"/>
  <c r="Q206" i="86"/>
  <c r="I207" i="86"/>
  <c r="O207" i="86"/>
  <c r="Q207" i="86"/>
  <c r="C208" i="86"/>
  <c r="D208" i="86"/>
  <c r="E208" i="86"/>
  <c r="F208" i="86"/>
  <c r="G208" i="86"/>
  <c r="H208" i="86"/>
  <c r="J208" i="86"/>
  <c r="K208" i="86"/>
  <c r="L208" i="86"/>
  <c r="M208" i="86"/>
  <c r="N208" i="86"/>
  <c r="P208" i="86"/>
  <c r="Q208" i="86"/>
  <c r="I209" i="86"/>
  <c r="O209" i="86"/>
  <c r="Q209" i="86"/>
  <c r="I210" i="86"/>
  <c r="O210" i="86"/>
  <c r="R210" i="86" s="1"/>
  <c r="Q210" i="86"/>
  <c r="I211" i="86"/>
  <c r="O211" i="86"/>
  <c r="Q211" i="86"/>
  <c r="C212" i="86"/>
  <c r="D212" i="86"/>
  <c r="E212" i="86"/>
  <c r="F212" i="86"/>
  <c r="G212" i="86"/>
  <c r="H212" i="86"/>
  <c r="J212" i="86"/>
  <c r="K212" i="86"/>
  <c r="L212" i="86"/>
  <c r="M212" i="86"/>
  <c r="N212" i="86"/>
  <c r="P212" i="86"/>
  <c r="I213" i="86"/>
  <c r="O213" i="86"/>
  <c r="Q213" i="86"/>
  <c r="I214" i="86"/>
  <c r="O214" i="86"/>
  <c r="O216" i="86" s="1"/>
  <c r="Q214" i="86"/>
  <c r="I215" i="86"/>
  <c r="I216" i="86" s="1"/>
  <c r="O215" i="86"/>
  <c r="Q215" i="86"/>
  <c r="C216" i="86"/>
  <c r="D216" i="86"/>
  <c r="E216" i="86"/>
  <c r="F216" i="86"/>
  <c r="G216" i="86"/>
  <c r="H216" i="86"/>
  <c r="J216" i="86"/>
  <c r="K216" i="86"/>
  <c r="L216" i="86"/>
  <c r="M216" i="86"/>
  <c r="N216" i="86"/>
  <c r="P216" i="86"/>
  <c r="I217" i="86"/>
  <c r="O217" i="86"/>
  <c r="Q217" i="86"/>
  <c r="I218" i="86"/>
  <c r="O218" i="86"/>
  <c r="Q218" i="86"/>
  <c r="I219" i="86"/>
  <c r="O219" i="86"/>
  <c r="Q219" i="86"/>
  <c r="C220" i="86"/>
  <c r="D220" i="86"/>
  <c r="E220" i="86"/>
  <c r="F220" i="86"/>
  <c r="G220" i="86"/>
  <c r="H220" i="86"/>
  <c r="J220" i="86"/>
  <c r="K220" i="86"/>
  <c r="L220" i="86"/>
  <c r="M220" i="86"/>
  <c r="N220" i="86"/>
  <c r="P220" i="86"/>
  <c r="I221" i="86"/>
  <c r="O221" i="86"/>
  <c r="Q221" i="86"/>
  <c r="I222" i="86"/>
  <c r="I224" i="86" s="1"/>
  <c r="O222" i="86"/>
  <c r="Q222" i="86"/>
  <c r="Q224" i="86" s="1"/>
  <c r="I223" i="86"/>
  <c r="O223" i="86"/>
  <c r="Q223" i="86"/>
  <c r="C224" i="86"/>
  <c r="D224" i="86"/>
  <c r="E224" i="86"/>
  <c r="F224" i="86"/>
  <c r="G224" i="86"/>
  <c r="H224" i="86"/>
  <c r="J224" i="86"/>
  <c r="K224" i="86"/>
  <c r="L224" i="86"/>
  <c r="M224" i="86"/>
  <c r="N224" i="86"/>
  <c r="P224" i="86"/>
  <c r="I225" i="86"/>
  <c r="O225" i="86"/>
  <c r="R225" i="86" s="1"/>
  <c r="Q225" i="86"/>
  <c r="I226" i="86"/>
  <c r="O226" i="86"/>
  <c r="Q226" i="86"/>
  <c r="I227" i="86"/>
  <c r="O227" i="86"/>
  <c r="O228" i="86" s="1"/>
  <c r="Q227" i="86"/>
  <c r="C228" i="86"/>
  <c r="D228" i="86"/>
  <c r="E228" i="86"/>
  <c r="F228" i="86"/>
  <c r="G228" i="86"/>
  <c r="H228" i="86"/>
  <c r="I228" i="86"/>
  <c r="J228" i="86"/>
  <c r="K228" i="86"/>
  <c r="L228" i="86"/>
  <c r="M228" i="86"/>
  <c r="N228" i="86"/>
  <c r="P228" i="86"/>
  <c r="I229" i="86"/>
  <c r="O229" i="86"/>
  <c r="R229" i="86" s="1"/>
  <c r="Q229" i="86"/>
  <c r="I230" i="86"/>
  <c r="O230" i="86"/>
  <c r="Q230" i="86"/>
  <c r="Q232" i="86" s="1"/>
  <c r="I231" i="86"/>
  <c r="O231" i="86"/>
  <c r="R231" i="86" s="1"/>
  <c r="Q231" i="86"/>
  <c r="C232" i="86"/>
  <c r="D232" i="86"/>
  <c r="E232" i="86"/>
  <c r="F232" i="86"/>
  <c r="G232" i="86"/>
  <c r="H232" i="86"/>
  <c r="I232" i="86"/>
  <c r="J232" i="86"/>
  <c r="K232" i="86"/>
  <c r="L232" i="86"/>
  <c r="M232" i="86"/>
  <c r="N232" i="86"/>
  <c r="P232" i="86"/>
  <c r="I233" i="86"/>
  <c r="O233" i="86"/>
  <c r="Q233" i="86"/>
  <c r="I234" i="86"/>
  <c r="R234" i="86" s="1"/>
  <c r="O234" i="86"/>
  <c r="Q234" i="86"/>
  <c r="I235" i="86"/>
  <c r="I236" i="86" s="1"/>
  <c r="O235" i="86"/>
  <c r="O236" i="86" s="1"/>
  <c r="Q235" i="86"/>
  <c r="Q236" i="86" s="1"/>
  <c r="C236" i="86"/>
  <c r="D236" i="86"/>
  <c r="E236" i="86"/>
  <c r="F236" i="86"/>
  <c r="G236" i="86"/>
  <c r="H236" i="86"/>
  <c r="J236" i="86"/>
  <c r="K236" i="86"/>
  <c r="L236" i="86"/>
  <c r="M236" i="86"/>
  <c r="N236" i="86"/>
  <c r="P236" i="86"/>
  <c r="C239" i="86"/>
  <c r="D239" i="86"/>
  <c r="E239" i="86"/>
  <c r="F239" i="86"/>
  <c r="G239" i="86"/>
  <c r="H239" i="86"/>
  <c r="J239" i="86"/>
  <c r="K239" i="86"/>
  <c r="L239" i="86"/>
  <c r="M239" i="86"/>
  <c r="N239" i="86"/>
  <c r="P239" i="86"/>
  <c r="C240" i="86"/>
  <c r="D240" i="86"/>
  <c r="E240" i="86"/>
  <c r="F240" i="86"/>
  <c r="G240" i="86"/>
  <c r="H240" i="86"/>
  <c r="J240" i="86"/>
  <c r="K240" i="86"/>
  <c r="L240" i="86"/>
  <c r="M240" i="86"/>
  <c r="N240" i="86"/>
  <c r="P240" i="86"/>
  <c r="Q240" i="86" s="1"/>
  <c r="C241" i="86"/>
  <c r="C242" i="86" s="1"/>
  <c r="D241" i="86"/>
  <c r="E241" i="86"/>
  <c r="F241" i="86"/>
  <c r="F242" i="86" s="1"/>
  <c r="G241" i="86"/>
  <c r="H241" i="86"/>
  <c r="H242" i="86" s="1"/>
  <c r="J241" i="86"/>
  <c r="K241" i="86"/>
  <c r="L241" i="86"/>
  <c r="M241" i="86"/>
  <c r="N241" i="86"/>
  <c r="N242" i="86" s="1"/>
  <c r="P241" i="86"/>
  <c r="Q241" i="86" s="1"/>
  <c r="Q242" i="86" s="1"/>
  <c r="L242" i="86"/>
  <c r="C243" i="86"/>
  <c r="D243" i="86"/>
  <c r="E243" i="86"/>
  <c r="F243" i="86"/>
  <c r="G243" i="86"/>
  <c r="G247" i="86" s="1"/>
  <c r="H243" i="86"/>
  <c r="J243" i="86"/>
  <c r="K243" i="86"/>
  <c r="L243" i="86"/>
  <c r="M243" i="86"/>
  <c r="M247" i="86" s="1"/>
  <c r="N243" i="86"/>
  <c r="P243" i="86"/>
  <c r="Q243" i="86" s="1"/>
  <c r="C244" i="86"/>
  <c r="D244" i="86"/>
  <c r="E244" i="86"/>
  <c r="F244" i="86"/>
  <c r="G244" i="86"/>
  <c r="H244" i="86"/>
  <c r="J244" i="86"/>
  <c r="K244" i="86"/>
  <c r="L244" i="86"/>
  <c r="M244" i="86"/>
  <c r="N244" i="86"/>
  <c r="P244" i="86"/>
  <c r="Q244" i="86" s="1"/>
  <c r="C245" i="86"/>
  <c r="D245" i="86"/>
  <c r="D246" i="86" s="1"/>
  <c r="E245" i="86"/>
  <c r="F245" i="86"/>
  <c r="F246" i="86" s="1"/>
  <c r="G245" i="86"/>
  <c r="G246" i="86" s="1"/>
  <c r="H245" i="86"/>
  <c r="J245" i="86"/>
  <c r="K245" i="86"/>
  <c r="K246" i="86" s="1"/>
  <c r="L245" i="86"/>
  <c r="M245" i="86"/>
  <c r="M246" i="86" s="1"/>
  <c r="N245" i="86"/>
  <c r="N246" i="86" s="1"/>
  <c r="P245" i="86"/>
  <c r="Q245" i="86"/>
  <c r="Q246" i="86" s="1"/>
  <c r="L249" i="86"/>
  <c r="C269" i="86"/>
  <c r="D269" i="86"/>
  <c r="E269" i="86"/>
  <c r="F269" i="86"/>
  <c r="G269" i="86"/>
  <c r="H269" i="86"/>
  <c r="J269" i="86"/>
  <c r="K269" i="86"/>
  <c r="L269" i="86"/>
  <c r="M269" i="86"/>
  <c r="N269" i="86"/>
  <c r="P269" i="86"/>
  <c r="Q269" i="86" s="1"/>
  <c r="C270" i="86"/>
  <c r="D270" i="86"/>
  <c r="E270" i="86"/>
  <c r="F270" i="86"/>
  <c r="G270" i="86"/>
  <c r="H270" i="86"/>
  <c r="J270" i="86"/>
  <c r="K270" i="86"/>
  <c r="L270" i="86"/>
  <c r="M270" i="86"/>
  <c r="N270" i="86"/>
  <c r="P270" i="86"/>
  <c r="Q270" i="86" s="1"/>
  <c r="C271" i="86"/>
  <c r="D271" i="86"/>
  <c r="E271" i="86"/>
  <c r="E272" i="86" s="1"/>
  <c r="F271" i="86"/>
  <c r="F272" i="86" s="1"/>
  <c r="G271" i="86"/>
  <c r="H271" i="86"/>
  <c r="J271" i="86"/>
  <c r="K271" i="86"/>
  <c r="L271" i="86"/>
  <c r="M271" i="86"/>
  <c r="N271" i="86"/>
  <c r="N272" i="86" s="1"/>
  <c r="P271" i="86"/>
  <c r="M272" i="86"/>
  <c r="C273" i="86"/>
  <c r="C21" i="86" s="1"/>
  <c r="D273" i="86"/>
  <c r="D21" i="86" s="1"/>
  <c r="E273" i="86"/>
  <c r="F273" i="86"/>
  <c r="F21" i="86" s="1"/>
  <c r="G273" i="86"/>
  <c r="G21" i="86" s="1"/>
  <c r="H273" i="86"/>
  <c r="H21" i="86" s="1"/>
  <c r="J273" i="86"/>
  <c r="J21" i="86" s="1"/>
  <c r="K273" i="86"/>
  <c r="K21" i="86" s="1"/>
  <c r="L273" i="86"/>
  <c r="L21" i="86" s="1"/>
  <c r="M273" i="86"/>
  <c r="M21" i="86" s="1"/>
  <c r="N273" i="86"/>
  <c r="N21" i="86" s="1"/>
  <c r="P273" i="86"/>
  <c r="P21" i="86" s="1"/>
  <c r="Q21" i="86" s="1"/>
  <c r="C274" i="86"/>
  <c r="C22" i="86" s="1"/>
  <c r="D274" i="86"/>
  <c r="D22" i="86" s="1"/>
  <c r="E274" i="86"/>
  <c r="E22" i="86" s="1"/>
  <c r="F274" i="86"/>
  <c r="F22" i="86" s="1"/>
  <c r="G274" i="86"/>
  <c r="G22" i="86" s="1"/>
  <c r="H274" i="86"/>
  <c r="H22" i="86" s="1"/>
  <c r="J274" i="86"/>
  <c r="J22" i="86" s="1"/>
  <c r="K274" i="86"/>
  <c r="L274" i="86"/>
  <c r="L22" i="86" s="1"/>
  <c r="M274" i="86"/>
  <c r="M22" i="86" s="1"/>
  <c r="N274" i="86"/>
  <c r="N22" i="86" s="1"/>
  <c r="P274" i="86"/>
  <c r="C275" i="86"/>
  <c r="C23" i="86" s="1"/>
  <c r="D275" i="86"/>
  <c r="E275" i="86"/>
  <c r="E23" i="86" s="1"/>
  <c r="F275" i="86"/>
  <c r="G275" i="86"/>
  <c r="H275" i="86"/>
  <c r="H23" i="86" s="1"/>
  <c r="H24" i="86" s="1"/>
  <c r="J275" i="86"/>
  <c r="K275" i="86"/>
  <c r="L275" i="86"/>
  <c r="L23" i="86" s="1"/>
  <c r="M275" i="86"/>
  <c r="M23" i="86" s="1"/>
  <c r="M24" i="86" s="1"/>
  <c r="N275" i="86"/>
  <c r="P275" i="86"/>
  <c r="Q275" i="86" s="1"/>
  <c r="C276" i="86"/>
  <c r="C277" i="86"/>
  <c r="D277" i="86"/>
  <c r="D25" i="86" s="1"/>
  <c r="E277" i="86"/>
  <c r="F277" i="86"/>
  <c r="G277" i="86"/>
  <c r="H277" i="86"/>
  <c r="J277" i="86"/>
  <c r="K277" i="86"/>
  <c r="L277" i="86"/>
  <c r="M277" i="86"/>
  <c r="M25" i="86" s="1"/>
  <c r="N277" i="86"/>
  <c r="P277" i="86"/>
  <c r="Q277" i="86" s="1"/>
  <c r="C278" i="86"/>
  <c r="D278" i="86"/>
  <c r="E278" i="86"/>
  <c r="F278" i="86"/>
  <c r="G278" i="86"/>
  <c r="H278" i="86"/>
  <c r="H280" i="86" s="1"/>
  <c r="J278" i="86"/>
  <c r="K278" i="86"/>
  <c r="L278" i="86"/>
  <c r="M278" i="86"/>
  <c r="N278" i="86"/>
  <c r="P278" i="86"/>
  <c r="Q278" i="86" s="1"/>
  <c r="C279" i="86"/>
  <c r="D279" i="86"/>
  <c r="E279" i="86"/>
  <c r="E27" i="86" s="1"/>
  <c r="F279" i="86"/>
  <c r="G279" i="86"/>
  <c r="H279" i="86"/>
  <c r="J279" i="86"/>
  <c r="K279" i="86"/>
  <c r="L279" i="86"/>
  <c r="M279" i="86"/>
  <c r="N279" i="86"/>
  <c r="P279" i="86"/>
  <c r="E280" i="86"/>
  <c r="C281" i="86"/>
  <c r="C29" i="86" s="1"/>
  <c r="D281" i="86"/>
  <c r="D29" i="86" s="1"/>
  <c r="E281" i="86"/>
  <c r="E29" i="86" s="1"/>
  <c r="F281" i="86"/>
  <c r="F29" i="86" s="1"/>
  <c r="G281" i="86"/>
  <c r="G29" i="86" s="1"/>
  <c r="H281" i="86"/>
  <c r="H29" i="86" s="1"/>
  <c r="J281" i="86"/>
  <c r="J29" i="86" s="1"/>
  <c r="K281" i="86"/>
  <c r="L281" i="86"/>
  <c r="L29" i="86" s="1"/>
  <c r="M281" i="86"/>
  <c r="M29" i="86" s="1"/>
  <c r="N281" i="86"/>
  <c r="N29" i="86" s="1"/>
  <c r="P281" i="86"/>
  <c r="C282" i="86"/>
  <c r="D282" i="86"/>
  <c r="D30" i="86" s="1"/>
  <c r="E282" i="86"/>
  <c r="E30" i="86" s="1"/>
  <c r="F282" i="86"/>
  <c r="F30" i="86" s="1"/>
  <c r="G282" i="86"/>
  <c r="G30" i="86" s="1"/>
  <c r="H282" i="86"/>
  <c r="H30" i="86" s="1"/>
  <c r="J282" i="86"/>
  <c r="J30" i="86" s="1"/>
  <c r="K282" i="86"/>
  <c r="K30" i="86" s="1"/>
  <c r="L282" i="86"/>
  <c r="L30" i="86" s="1"/>
  <c r="M282" i="86"/>
  <c r="N282" i="86"/>
  <c r="N30" i="86" s="1"/>
  <c r="P282" i="86"/>
  <c r="P30" i="86" s="1"/>
  <c r="Q30" i="86" s="1"/>
  <c r="C283" i="86"/>
  <c r="C31" i="86" s="1"/>
  <c r="D283" i="86"/>
  <c r="D31" i="86" s="1"/>
  <c r="D32" i="86" s="1"/>
  <c r="E283" i="86"/>
  <c r="F283" i="86"/>
  <c r="G283" i="86"/>
  <c r="H283" i="86"/>
  <c r="H31" i="86" s="1"/>
  <c r="J283" i="86"/>
  <c r="J31" i="86" s="1"/>
  <c r="K283" i="86"/>
  <c r="L283" i="86"/>
  <c r="L31" i="86" s="1"/>
  <c r="L32" i="86" s="1"/>
  <c r="M283" i="86"/>
  <c r="M31" i="86" s="1"/>
  <c r="N283" i="86"/>
  <c r="N31" i="86" s="1"/>
  <c r="P283" i="86"/>
  <c r="C285" i="86"/>
  <c r="D285" i="86"/>
  <c r="D33" i="86" s="1"/>
  <c r="E285" i="86"/>
  <c r="E33" i="86" s="1"/>
  <c r="F285" i="86"/>
  <c r="F33" i="86" s="1"/>
  <c r="G285" i="86"/>
  <c r="G33" i="86" s="1"/>
  <c r="H285" i="86"/>
  <c r="H33" i="86" s="1"/>
  <c r="J285" i="86"/>
  <c r="J33" i="86" s="1"/>
  <c r="K285" i="86"/>
  <c r="K33" i="86" s="1"/>
  <c r="L285" i="86"/>
  <c r="L33" i="86" s="1"/>
  <c r="M285" i="86"/>
  <c r="M33" i="86" s="1"/>
  <c r="N285" i="86"/>
  <c r="P285" i="86"/>
  <c r="P33" i="86" s="1"/>
  <c r="Q33" i="86" s="1"/>
  <c r="Q285" i="86"/>
  <c r="C286" i="86"/>
  <c r="C34" i="86" s="1"/>
  <c r="D286" i="86"/>
  <c r="D34" i="86" s="1"/>
  <c r="E286" i="86"/>
  <c r="E34" i="86" s="1"/>
  <c r="F286" i="86"/>
  <c r="F34" i="86" s="1"/>
  <c r="G286" i="86"/>
  <c r="G34" i="86" s="1"/>
  <c r="H286" i="86"/>
  <c r="H34" i="86" s="1"/>
  <c r="J286" i="86"/>
  <c r="J34" i="86" s="1"/>
  <c r="K286" i="86"/>
  <c r="K34" i="86" s="1"/>
  <c r="L286" i="86"/>
  <c r="L34" i="86" s="1"/>
  <c r="M286" i="86"/>
  <c r="M34" i="86" s="1"/>
  <c r="N286" i="86"/>
  <c r="N34" i="86" s="1"/>
  <c r="P286" i="86"/>
  <c r="P34" i="86" s="1"/>
  <c r="Q34" i="86" s="1"/>
  <c r="C287" i="86"/>
  <c r="D287" i="86"/>
  <c r="E287" i="86"/>
  <c r="F287" i="86"/>
  <c r="G287" i="86"/>
  <c r="G35" i="86" s="1"/>
  <c r="H287" i="86"/>
  <c r="H35" i="86" s="1"/>
  <c r="J287" i="86"/>
  <c r="K287" i="86"/>
  <c r="L287" i="86"/>
  <c r="L35" i="86" s="1"/>
  <c r="M287" i="86"/>
  <c r="M35" i="86" s="1"/>
  <c r="M36" i="86" s="1"/>
  <c r="N287" i="86"/>
  <c r="N35" i="86" s="1"/>
  <c r="P287" i="86"/>
  <c r="M288" i="86"/>
  <c r="C289" i="86"/>
  <c r="C37" i="86" s="1"/>
  <c r="D289" i="86"/>
  <c r="D37" i="86" s="1"/>
  <c r="E289" i="86"/>
  <c r="E37" i="86" s="1"/>
  <c r="F289" i="86"/>
  <c r="F37" i="86" s="1"/>
  <c r="G289" i="86"/>
  <c r="G37" i="86" s="1"/>
  <c r="H289" i="86"/>
  <c r="H37" i="86" s="1"/>
  <c r="J289" i="86"/>
  <c r="J37" i="86" s="1"/>
  <c r="K289" i="86"/>
  <c r="K37" i="86" s="1"/>
  <c r="L289" i="86"/>
  <c r="M289" i="86"/>
  <c r="M37" i="86" s="1"/>
  <c r="N289" i="86"/>
  <c r="N37" i="86" s="1"/>
  <c r="P289" i="86"/>
  <c r="C290" i="86"/>
  <c r="D290" i="86"/>
  <c r="D38" i="86" s="1"/>
  <c r="E290" i="86"/>
  <c r="E38" i="86" s="1"/>
  <c r="F290" i="86"/>
  <c r="F38" i="86" s="1"/>
  <c r="G290" i="86"/>
  <c r="G38" i="86" s="1"/>
  <c r="H290" i="86"/>
  <c r="H38" i="86" s="1"/>
  <c r="J290" i="86"/>
  <c r="J38" i="86" s="1"/>
  <c r="K290" i="86"/>
  <c r="K38" i="86" s="1"/>
  <c r="L290" i="86"/>
  <c r="M290" i="86"/>
  <c r="M38" i="86" s="1"/>
  <c r="N290" i="86"/>
  <c r="N38" i="86" s="1"/>
  <c r="P290" i="86"/>
  <c r="C291" i="86"/>
  <c r="C39" i="86" s="1"/>
  <c r="D291" i="86"/>
  <c r="D39" i="86" s="1"/>
  <c r="E291" i="86"/>
  <c r="F291" i="86"/>
  <c r="G291" i="86"/>
  <c r="G39" i="86" s="1"/>
  <c r="H291" i="86"/>
  <c r="J291" i="86"/>
  <c r="J39" i="86" s="1"/>
  <c r="K291" i="86"/>
  <c r="L291" i="86"/>
  <c r="L39" i="86" s="1"/>
  <c r="M291" i="86"/>
  <c r="M39" i="86" s="1"/>
  <c r="N291" i="86"/>
  <c r="P291" i="86"/>
  <c r="P39" i="86" s="1"/>
  <c r="Q39" i="86" s="1"/>
  <c r="Q291" i="86"/>
  <c r="D292" i="86"/>
  <c r="G292" i="86"/>
  <c r="C293" i="86"/>
  <c r="C41" i="86" s="1"/>
  <c r="D293" i="86"/>
  <c r="D41" i="86" s="1"/>
  <c r="E293" i="86"/>
  <c r="E41" i="86" s="1"/>
  <c r="F293" i="86"/>
  <c r="F41" i="86" s="1"/>
  <c r="G293" i="86"/>
  <c r="G41" i="86" s="1"/>
  <c r="H293" i="86"/>
  <c r="H41" i="86" s="1"/>
  <c r="J293" i="86"/>
  <c r="J41" i="86" s="1"/>
  <c r="K293" i="86"/>
  <c r="K41" i="86" s="1"/>
  <c r="L293" i="86"/>
  <c r="L41" i="86" s="1"/>
  <c r="M293" i="86"/>
  <c r="M41" i="86" s="1"/>
  <c r="N293" i="86"/>
  <c r="N41" i="86" s="1"/>
  <c r="P293" i="86"/>
  <c r="P41" i="86" s="1"/>
  <c r="Q41" i="86" s="1"/>
  <c r="Q293" i="86"/>
  <c r="C294" i="86"/>
  <c r="C42" i="86" s="1"/>
  <c r="D294" i="86"/>
  <c r="D42" i="86" s="1"/>
  <c r="E294" i="86"/>
  <c r="E42" i="86" s="1"/>
  <c r="F294" i="86"/>
  <c r="F42" i="86" s="1"/>
  <c r="G294" i="86"/>
  <c r="G42" i="86" s="1"/>
  <c r="H294" i="86"/>
  <c r="J294" i="86"/>
  <c r="J42" i="86" s="1"/>
  <c r="K294" i="86"/>
  <c r="K42" i="86" s="1"/>
  <c r="L294" i="86"/>
  <c r="M294" i="86"/>
  <c r="M42" i="86" s="1"/>
  <c r="N294" i="86"/>
  <c r="N42" i="86" s="1"/>
  <c r="P294" i="86"/>
  <c r="C295" i="86"/>
  <c r="D295" i="86"/>
  <c r="E295" i="86"/>
  <c r="E43" i="86" s="1"/>
  <c r="F295" i="86"/>
  <c r="F43" i="86" s="1"/>
  <c r="G295" i="86"/>
  <c r="H295" i="86"/>
  <c r="H43" i="86" s="1"/>
  <c r="J295" i="86"/>
  <c r="K295" i="86"/>
  <c r="L295" i="86"/>
  <c r="L43" i="86" s="1"/>
  <c r="M295" i="86"/>
  <c r="N295" i="86"/>
  <c r="P295" i="86"/>
  <c r="Q295" i="86" s="1"/>
  <c r="C297" i="86"/>
  <c r="D297" i="86"/>
  <c r="D45" i="86" s="1"/>
  <c r="E297" i="86"/>
  <c r="E45" i="86" s="1"/>
  <c r="F297" i="86"/>
  <c r="F45" i="86" s="1"/>
  <c r="G297" i="86"/>
  <c r="G45" i="86" s="1"/>
  <c r="H297" i="86"/>
  <c r="H45" i="86" s="1"/>
  <c r="J297" i="86"/>
  <c r="J45" i="86" s="1"/>
  <c r="K297" i="86"/>
  <c r="L297" i="86"/>
  <c r="L45" i="86" s="1"/>
  <c r="M297" i="86"/>
  <c r="M45" i="86" s="1"/>
  <c r="N297" i="86"/>
  <c r="N45" i="86" s="1"/>
  <c r="P297" i="86"/>
  <c r="C298" i="86"/>
  <c r="C46" i="86" s="1"/>
  <c r="D298" i="86"/>
  <c r="D46" i="86" s="1"/>
  <c r="E298" i="86"/>
  <c r="E46" i="86" s="1"/>
  <c r="F298" i="86"/>
  <c r="F46" i="86" s="1"/>
  <c r="G298" i="86"/>
  <c r="G46" i="86" s="1"/>
  <c r="H298" i="86"/>
  <c r="H46" i="86" s="1"/>
  <c r="J298" i="86"/>
  <c r="J46" i="86" s="1"/>
  <c r="K298" i="86"/>
  <c r="L298" i="86"/>
  <c r="L46" i="86" s="1"/>
  <c r="M298" i="86"/>
  <c r="M46" i="86" s="1"/>
  <c r="N298" i="86"/>
  <c r="N46" i="86" s="1"/>
  <c r="P298" i="86"/>
  <c r="P46" i="86" s="1"/>
  <c r="Q46" i="86" s="1"/>
  <c r="C299" i="86"/>
  <c r="C47" i="86" s="1"/>
  <c r="D299" i="86"/>
  <c r="D47" i="86" s="1"/>
  <c r="E299" i="86"/>
  <c r="E47" i="86" s="1"/>
  <c r="F299" i="86"/>
  <c r="G299" i="86"/>
  <c r="H299" i="86"/>
  <c r="H47" i="86" s="1"/>
  <c r="H48" i="86" s="1"/>
  <c r="J299" i="86"/>
  <c r="J47" i="86" s="1"/>
  <c r="K299" i="86"/>
  <c r="L299" i="86"/>
  <c r="M299" i="86"/>
  <c r="N299" i="86"/>
  <c r="N47" i="86" s="1"/>
  <c r="P299" i="86"/>
  <c r="H300" i="86"/>
  <c r="P300" i="86"/>
  <c r="C301" i="86"/>
  <c r="C49" i="86" s="1"/>
  <c r="D301" i="86"/>
  <c r="D49" i="86" s="1"/>
  <c r="E301" i="86"/>
  <c r="E49" i="86" s="1"/>
  <c r="F301" i="86"/>
  <c r="F49" i="86" s="1"/>
  <c r="G301" i="86"/>
  <c r="G49" i="86" s="1"/>
  <c r="H301" i="86"/>
  <c r="H49" i="86" s="1"/>
  <c r="J301" i="86"/>
  <c r="J49" i="86" s="1"/>
  <c r="K301" i="86"/>
  <c r="K49" i="86" s="1"/>
  <c r="L301" i="86"/>
  <c r="L49" i="86" s="1"/>
  <c r="M301" i="86"/>
  <c r="M49" i="86" s="1"/>
  <c r="N301" i="86"/>
  <c r="N49" i="86" s="1"/>
  <c r="P301" i="86"/>
  <c r="P49" i="86" s="1"/>
  <c r="Q49" i="86" s="1"/>
  <c r="C302" i="86"/>
  <c r="D302" i="86"/>
  <c r="D50" i="86" s="1"/>
  <c r="E302" i="86"/>
  <c r="E50" i="86" s="1"/>
  <c r="F302" i="86"/>
  <c r="F50" i="86" s="1"/>
  <c r="G302" i="86"/>
  <c r="G50" i="86" s="1"/>
  <c r="H302" i="86"/>
  <c r="H50" i="86" s="1"/>
  <c r="J302" i="86"/>
  <c r="K302" i="86"/>
  <c r="L302" i="86"/>
  <c r="L50" i="86" s="1"/>
  <c r="M302" i="86"/>
  <c r="M50" i="86" s="1"/>
  <c r="N302" i="86"/>
  <c r="N50" i="86" s="1"/>
  <c r="P302" i="86"/>
  <c r="P50" i="86" s="1"/>
  <c r="Q50" i="86" s="1"/>
  <c r="C303" i="86"/>
  <c r="D303" i="86"/>
  <c r="D51" i="86" s="1"/>
  <c r="E303" i="86"/>
  <c r="F303" i="86"/>
  <c r="G303" i="86"/>
  <c r="H303" i="86"/>
  <c r="H51" i="86" s="1"/>
  <c r="J303" i="86"/>
  <c r="J51" i="86" s="1"/>
  <c r="K303" i="86"/>
  <c r="L303" i="86"/>
  <c r="L51" i="86" s="1"/>
  <c r="M303" i="86"/>
  <c r="N303" i="86"/>
  <c r="P303" i="86"/>
  <c r="P51" i="86" s="1"/>
  <c r="C305" i="86"/>
  <c r="D305" i="86"/>
  <c r="D53" i="86" s="1"/>
  <c r="E305" i="86"/>
  <c r="E53" i="86" s="1"/>
  <c r="F305" i="86"/>
  <c r="F53" i="86" s="1"/>
  <c r="G305" i="86"/>
  <c r="G53" i="86" s="1"/>
  <c r="H305" i="86"/>
  <c r="H53" i="86" s="1"/>
  <c r="J305" i="86"/>
  <c r="J53" i="86" s="1"/>
  <c r="K305" i="86"/>
  <c r="K53" i="86" s="1"/>
  <c r="L305" i="86"/>
  <c r="L53" i="86" s="1"/>
  <c r="M305" i="86"/>
  <c r="M53" i="86" s="1"/>
  <c r="N305" i="86"/>
  <c r="N53" i="86" s="1"/>
  <c r="P305" i="86"/>
  <c r="C306" i="86"/>
  <c r="C54" i="86" s="1"/>
  <c r="D306" i="86"/>
  <c r="D54" i="86" s="1"/>
  <c r="E306" i="86"/>
  <c r="E54" i="86" s="1"/>
  <c r="F306" i="86"/>
  <c r="F54" i="86" s="1"/>
  <c r="G306" i="86"/>
  <c r="G54" i="86" s="1"/>
  <c r="H306" i="86"/>
  <c r="H54" i="86" s="1"/>
  <c r="J306" i="86"/>
  <c r="J54" i="86" s="1"/>
  <c r="K306" i="86"/>
  <c r="K54" i="86" s="1"/>
  <c r="L306" i="86"/>
  <c r="L54" i="86" s="1"/>
  <c r="M306" i="86"/>
  <c r="M54" i="86" s="1"/>
  <c r="N306" i="86"/>
  <c r="P306" i="86"/>
  <c r="P54" i="86" s="1"/>
  <c r="Q54" i="86" s="1"/>
  <c r="Q306" i="86"/>
  <c r="C307" i="86"/>
  <c r="C55" i="86" s="1"/>
  <c r="D307" i="86"/>
  <c r="E307" i="86"/>
  <c r="E55" i="86" s="1"/>
  <c r="F307" i="86"/>
  <c r="G307" i="86"/>
  <c r="G55" i="86" s="1"/>
  <c r="H307" i="86"/>
  <c r="H55" i="86" s="1"/>
  <c r="J307" i="86"/>
  <c r="K307" i="86"/>
  <c r="L307" i="86"/>
  <c r="L55" i="86" s="1"/>
  <c r="M307" i="86"/>
  <c r="M55" i="86" s="1"/>
  <c r="N307" i="86"/>
  <c r="N55" i="86" s="1"/>
  <c r="P307" i="86"/>
  <c r="Q307" i="86" s="1"/>
  <c r="M308" i="86"/>
  <c r="C309" i="86"/>
  <c r="C57" i="86" s="1"/>
  <c r="D309" i="86"/>
  <c r="D57" i="86" s="1"/>
  <c r="E309" i="86"/>
  <c r="E57" i="86" s="1"/>
  <c r="F309" i="86"/>
  <c r="F57" i="86" s="1"/>
  <c r="G309" i="86"/>
  <c r="G57" i="86" s="1"/>
  <c r="H309" i="86"/>
  <c r="H57" i="86" s="1"/>
  <c r="J309" i="86"/>
  <c r="J57" i="86" s="1"/>
  <c r="K309" i="86"/>
  <c r="L309" i="86"/>
  <c r="L57" i="86" s="1"/>
  <c r="M309" i="86"/>
  <c r="M57" i="86" s="1"/>
  <c r="N309" i="86"/>
  <c r="N57" i="86" s="1"/>
  <c r="P309" i="86"/>
  <c r="P57" i="86" s="1"/>
  <c r="Q57" i="86" s="1"/>
  <c r="C310" i="86"/>
  <c r="C58" i="86" s="1"/>
  <c r="D310" i="86"/>
  <c r="E310" i="86"/>
  <c r="E58" i="86" s="1"/>
  <c r="F310" i="86"/>
  <c r="F58" i="86" s="1"/>
  <c r="G310" i="86"/>
  <c r="G58" i="86" s="1"/>
  <c r="H310" i="86"/>
  <c r="H58" i="86" s="1"/>
  <c r="J310" i="86"/>
  <c r="J58" i="86" s="1"/>
  <c r="K310" i="86"/>
  <c r="K58" i="86" s="1"/>
  <c r="L310" i="86"/>
  <c r="L58" i="86" s="1"/>
  <c r="M310" i="86"/>
  <c r="M58" i="86" s="1"/>
  <c r="N310" i="86"/>
  <c r="P310" i="86"/>
  <c r="C311" i="86"/>
  <c r="D311" i="86"/>
  <c r="E311" i="86"/>
  <c r="E59" i="86" s="1"/>
  <c r="F311" i="86"/>
  <c r="F59" i="86" s="1"/>
  <c r="F60" i="86" s="1"/>
  <c r="G311" i="86"/>
  <c r="G59" i="86" s="1"/>
  <c r="G60" i="86" s="1"/>
  <c r="H311" i="86"/>
  <c r="H59" i="86" s="1"/>
  <c r="J311" i="86"/>
  <c r="K311" i="86"/>
  <c r="K59" i="86" s="1"/>
  <c r="L311" i="86"/>
  <c r="L59" i="86" s="1"/>
  <c r="L60" i="86" s="1"/>
  <c r="M311" i="86"/>
  <c r="M59" i="86" s="1"/>
  <c r="N311" i="86"/>
  <c r="N59" i="86" s="1"/>
  <c r="P311" i="86"/>
  <c r="G312" i="86"/>
  <c r="K312" i="86"/>
  <c r="C313" i="86"/>
  <c r="C61" i="86" s="1"/>
  <c r="D313" i="86"/>
  <c r="D61" i="86" s="1"/>
  <c r="E313" i="86"/>
  <c r="E61" i="86" s="1"/>
  <c r="F313" i="86"/>
  <c r="F61" i="86" s="1"/>
  <c r="G313" i="86"/>
  <c r="G61" i="86" s="1"/>
  <c r="H313" i="86"/>
  <c r="H61" i="86" s="1"/>
  <c r="J313" i="86"/>
  <c r="J61" i="86" s="1"/>
  <c r="K313" i="86"/>
  <c r="K61" i="86" s="1"/>
  <c r="L313" i="86"/>
  <c r="L61" i="86" s="1"/>
  <c r="M313" i="86"/>
  <c r="M61" i="86" s="1"/>
  <c r="N313" i="86"/>
  <c r="N61" i="86" s="1"/>
  <c r="P313" i="86"/>
  <c r="C314" i="86"/>
  <c r="C62" i="86" s="1"/>
  <c r="D314" i="86"/>
  <c r="E314" i="86"/>
  <c r="F314" i="86"/>
  <c r="F62" i="86" s="1"/>
  <c r="G314" i="86"/>
  <c r="G62" i="86" s="1"/>
  <c r="H314" i="86"/>
  <c r="H62" i="86" s="1"/>
  <c r="J314" i="86"/>
  <c r="J62" i="86" s="1"/>
  <c r="K314" i="86"/>
  <c r="L314" i="86"/>
  <c r="L62" i="86" s="1"/>
  <c r="M314" i="86"/>
  <c r="M62" i="86" s="1"/>
  <c r="N314" i="86"/>
  <c r="N62" i="86" s="1"/>
  <c r="P314" i="86"/>
  <c r="P62" i="86" s="1"/>
  <c r="Q62" i="86" s="1"/>
  <c r="C315" i="86"/>
  <c r="D315" i="86"/>
  <c r="E315" i="86"/>
  <c r="E63" i="86" s="1"/>
  <c r="F315" i="86"/>
  <c r="F63" i="86" s="1"/>
  <c r="G315" i="86"/>
  <c r="G63" i="86" s="1"/>
  <c r="H315" i="86"/>
  <c r="J315" i="86"/>
  <c r="J63" i="86" s="1"/>
  <c r="K315" i="86"/>
  <c r="K63" i="86" s="1"/>
  <c r="L315" i="86"/>
  <c r="M315" i="86"/>
  <c r="N315" i="86"/>
  <c r="P315" i="86"/>
  <c r="C319" i="86"/>
  <c r="D319" i="86"/>
  <c r="E319" i="86"/>
  <c r="F319" i="86"/>
  <c r="G319" i="86"/>
  <c r="H319" i="86"/>
  <c r="J319" i="86"/>
  <c r="K319" i="86"/>
  <c r="L319" i="86"/>
  <c r="M319" i="86"/>
  <c r="N319" i="86"/>
  <c r="P319" i="86"/>
  <c r="Q319" i="86" s="1"/>
  <c r="C320" i="86"/>
  <c r="D320" i="86"/>
  <c r="E320" i="86"/>
  <c r="F320" i="86"/>
  <c r="G320" i="86"/>
  <c r="H320" i="86"/>
  <c r="H322" i="86" s="1"/>
  <c r="J320" i="86"/>
  <c r="K320" i="86"/>
  <c r="L320" i="86"/>
  <c r="L66" i="86" s="1"/>
  <c r="M320" i="86"/>
  <c r="N320" i="86"/>
  <c r="P320" i="86"/>
  <c r="Q320" i="86" s="1"/>
  <c r="C321" i="86"/>
  <c r="C322" i="86" s="1"/>
  <c r="D321" i="86"/>
  <c r="D322" i="86" s="1"/>
  <c r="E321" i="86"/>
  <c r="F321" i="86"/>
  <c r="G321" i="86"/>
  <c r="H321" i="86"/>
  <c r="J321" i="86"/>
  <c r="K321" i="86"/>
  <c r="L321" i="86"/>
  <c r="M321" i="86"/>
  <c r="N321" i="86"/>
  <c r="N322" i="86" s="1"/>
  <c r="P321" i="86"/>
  <c r="Q321" i="86"/>
  <c r="Q322" i="86" s="1"/>
  <c r="L322" i="86"/>
  <c r="C323" i="86"/>
  <c r="D323" i="86"/>
  <c r="E323" i="86"/>
  <c r="F323" i="86"/>
  <c r="G323" i="86"/>
  <c r="H323" i="86"/>
  <c r="J323" i="86"/>
  <c r="K323" i="86"/>
  <c r="L323" i="86"/>
  <c r="M323" i="86"/>
  <c r="N323" i="86"/>
  <c r="P323" i="86"/>
  <c r="Q323" i="86" s="1"/>
  <c r="C324" i="86"/>
  <c r="D324" i="86"/>
  <c r="E324" i="86"/>
  <c r="F324" i="86"/>
  <c r="G324" i="86"/>
  <c r="H324" i="86"/>
  <c r="J324" i="86"/>
  <c r="K324" i="86"/>
  <c r="L324" i="86"/>
  <c r="M324" i="86"/>
  <c r="N324" i="86"/>
  <c r="P324" i="86"/>
  <c r="Q324" i="86" s="1"/>
  <c r="C325" i="86"/>
  <c r="C326" i="86" s="1"/>
  <c r="D325" i="86"/>
  <c r="E325" i="86"/>
  <c r="E326" i="86" s="1"/>
  <c r="F325" i="86"/>
  <c r="G325" i="86"/>
  <c r="H325" i="86"/>
  <c r="J325" i="86"/>
  <c r="K325" i="86"/>
  <c r="L325" i="86"/>
  <c r="M325" i="86"/>
  <c r="N325" i="86"/>
  <c r="P325" i="86"/>
  <c r="H326" i="86"/>
  <c r="C327" i="86"/>
  <c r="D327" i="86"/>
  <c r="D75" i="86" s="1"/>
  <c r="E327" i="86"/>
  <c r="F327" i="86"/>
  <c r="G327" i="86"/>
  <c r="H327" i="86"/>
  <c r="J327" i="86"/>
  <c r="K327" i="86"/>
  <c r="L327" i="86"/>
  <c r="M327" i="86"/>
  <c r="N327" i="86"/>
  <c r="P327" i="86"/>
  <c r="Q327" i="86" s="1"/>
  <c r="C328" i="86"/>
  <c r="D328" i="86"/>
  <c r="E328" i="86"/>
  <c r="F328" i="86"/>
  <c r="G328" i="86"/>
  <c r="H328" i="86"/>
  <c r="J328" i="86"/>
  <c r="K328" i="86"/>
  <c r="L328" i="86"/>
  <c r="M328" i="86"/>
  <c r="N328" i="86"/>
  <c r="P328" i="86"/>
  <c r="Q328" i="86" s="1"/>
  <c r="C329" i="86"/>
  <c r="D329" i="86"/>
  <c r="E329" i="86"/>
  <c r="F329" i="86"/>
  <c r="F330" i="86" s="1"/>
  <c r="G329" i="86"/>
  <c r="H329" i="86"/>
  <c r="J329" i="86"/>
  <c r="J330" i="86" s="1"/>
  <c r="K329" i="86"/>
  <c r="L329" i="86"/>
  <c r="O329" i="86" s="1"/>
  <c r="M329" i="86"/>
  <c r="N329" i="86"/>
  <c r="P329" i="86"/>
  <c r="Q329" i="86" s="1"/>
  <c r="C330" i="86"/>
  <c r="C353" i="86"/>
  <c r="D353" i="86"/>
  <c r="D415" i="86" s="1"/>
  <c r="E353" i="86"/>
  <c r="F353" i="86"/>
  <c r="G353" i="86"/>
  <c r="H353" i="86"/>
  <c r="H415" i="86" s="1"/>
  <c r="J353" i="86"/>
  <c r="J415" i="86" s="1"/>
  <c r="K353" i="86"/>
  <c r="L353" i="86"/>
  <c r="M353" i="86"/>
  <c r="N353" i="86"/>
  <c r="P353" i="86"/>
  <c r="C354" i="86"/>
  <c r="D354" i="86"/>
  <c r="E354" i="86"/>
  <c r="E356" i="86" s="1"/>
  <c r="F354" i="86"/>
  <c r="F416" i="86" s="1"/>
  <c r="G354" i="86"/>
  <c r="H354" i="86"/>
  <c r="J354" i="86"/>
  <c r="K354" i="86"/>
  <c r="L354" i="86"/>
  <c r="M354" i="86"/>
  <c r="N354" i="86"/>
  <c r="O354" i="86" s="1"/>
  <c r="P354" i="86"/>
  <c r="C355" i="86"/>
  <c r="D355" i="86"/>
  <c r="D417" i="86" s="1"/>
  <c r="E355" i="86"/>
  <c r="E417" i="86" s="1"/>
  <c r="F355" i="86"/>
  <c r="G355" i="86"/>
  <c r="H355" i="86"/>
  <c r="J355" i="86"/>
  <c r="J356" i="86" s="1"/>
  <c r="K355" i="86"/>
  <c r="K356" i="86" s="1"/>
  <c r="L355" i="86"/>
  <c r="M355" i="86"/>
  <c r="N355" i="86"/>
  <c r="P355" i="86"/>
  <c r="Q355" i="86" s="1"/>
  <c r="I357" i="86"/>
  <c r="O357" i="86"/>
  <c r="R357" i="86" s="1"/>
  <c r="Q357" i="86"/>
  <c r="I358" i="86"/>
  <c r="O358" i="86"/>
  <c r="Q358" i="86"/>
  <c r="I359" i="86"/>
  <c r="O359" i="86"/>
  <c r="O360" i="86" s="1"/>
  <c r="Q359" i="86"/>
  <c r="C360" i="86"/>
  <c r="D360" i="86"/>
  <c r="E360" i="86"/>
  <c r="F360" i="86"/>
  <c r="G360" i="86"/>
  <c r="H360" i="86"/>
  <c r="J360" i="86"/>
  <c r="K360" i="86"/>
  <c r="L360" i="86"/>
  <c r="M360" i="86"/>
  <c r="N360" i="86"/>
  <c r="P360" i="86"/>
  <c r="I361" i="86"/>
  <c r="O361" i="86"/>
  <c r="Q361" i="86"/>
  <c r="I362" i="86"/>
  <c r="O362" i="86"/>
  <c r="Q362" i="86"/>
  <c r="I363" i="86"/>
  <c r="I364" i="86" s="1"/>
  <c r="O363" i="86"/>
  <c r="Q363" i="86"/>
  <c r="Q364" i="86" s="1"/>
  <c r="C364" i="86"/>
  <c r="D364" i="86"/>
  <c r="E364" i="86"/>
  <c r="F364" i="86"/>
  <c r="G364" i="86"/>
  <c r="H364" i="86"/>
  <c r="J364" i="86"/>
  <c r="K364" i="86"/>
  <c r="L364" i="86"/>
  <c r="M364" i="86"/>
  <c r="N364" i="86"/>
  <c r="P364" i="86"/>
  <c r="I365" i="86"/>
  <c r="O365" i="86"/>
  <c r="Q365" i="86"/>
  <c r="I366" i="86"/>
  <c r="O366" i="86"/>
  <c r="Q366" i="86"/>
  <c r="Q368" i="86" s="1"/>
  <c r="I367" i="86"/>
  <c r="O367" i="86"/>
  <c r="Q367" i="86"/>
  <c r="C368" i="86"/>
  <c r="D368" i="86"/>
  <c r="E368" i="86"/>
  <c r="F368" i="86"/>
  <c r="G368" i="86"/>
  <c r="H368" i="86"/>
  <c r="J368" i="86"/>
  <c r="K368" i="86"/>
  <c r="L368" i="86"/>
  <c r="M368" i="86"/>
  <c r="N368" i="86"/>
  <c r="P368" i="86"/>
  <c r="I369" i="86"/>
  <c r="O369" i="86"/>
  <c r="Q369" i="86"/>
  <c r="I370" i="86"/>
  <c r="O370" i="86"/>
  <c r="Q370" i="86"/>
  <c r="R370" i="86" s="1"/>
  <c r="I371" i="86"/>
  <c r="O371" i="86"/>
  <c r="O372" i="86" s="1"/>
  <c r="Q371" i="86"/>
  <c r="C372" i="86"/>
  <c r="D372" i="86"/>
  <c r="E372" i="86"/>
  <c r="F372" i="86"/>
  <c r="G372" i="86"/>
  <c r="H372" i="86"/>
  <c r="J372" i="86"/>
  <c r="K372" i="86"/>
  <c r="L372" i="86"/>
  <c r="M372" i="86"/>
  <c r="N372" i="86"/>
  <c r="P372" i="86"/>
  <c r="I373" i="86"/>
  <c r="R373" i="86" s="1"/>
  <c r="O373" i="86"/>
  <c r="Q373" i="86"/>
  <c r="I374" i="86"/>
  <c r="I376" i="86" s="1"/>
  <c r="O374" i="86"/>
  <c r="Q374" i="86"/>
  <c r="I375" i="86"/>
  <c r="O375" i="86"/>
  <c r="O376" i="86" s="1"/>
  <c r="Q375" i="86"/>
  <c r="C376" i="86"/>
  <c r="D376" i="86"/>
  <c r="E376" i="86"/>
  <c r="F376" i="86"/>
  <c r="G376" i="86"/>
  <c r="H376" i="86"/>
  <c r="J376" i="86"/>
  <c r="K376" i="86"/>
  <c r="L376" i="86"/>
  <c r="M376" i="86"/>
  <c r="N376" i="86"/>
  <c r="P376" i="86"/>
  <c r="I377" i="86"/>
  <c r="R377" i="86" s="1"/>
  <c r="O377" i="86"/>
  <c r="Q377" i="86"/>
  <c r="I378" i="86"/>
  <c r="O378" i="86"/>
  <c r="Q378" i="86"/>
  <c r="I379" i="86"/>
  <c r="O379" i="86"/>
  <c r="Q379" i="86"/>
  <c r="Q380" i="86" s="1"/>
  <c r="C380" i="86"/>
  <c r="D380" i="86"/>
  <c r="E380" i="86"/>
  <c r="F380" i="86"/>
  <c r="G380" i="86"/>
  <c r="H380" i="86"/>
  <c r="J380" i="86"/>
  <c r="K380" i="86"/>
  <c r="L380" i="86"/>
  <c r="M380" i="86"/>
  <c r="N380" i="86"/>
  <c r="P380" i="86"/>
  <c r="I381" i="86"/>
  <c r="O381" i="86"/>
  <c r="Q381" i="86"/>
  <c r="I382" i="86"/>
  <c r="O382" i="86"/>
  <c r="Q382" i="86"/>
  <c r="Q384" i="86" s="1"/>
  <c r="I383" i="86"/>
  <c r="O383" i="86"/>
  <c r="Q383" i="86"/>
  <c r="C384" i="86"/>
  <c r="D384" i="86"/>
  <c r="E384" i="86"/>
  <c r="F384" i="86"/>
  <c r="G384" i="86"/>
  <c r="H384" i="86"/>
  <c r="J384" i="86"/>
  <c r="K384" i="86"/>
  <c r="L384" i="86"/>
  <c r="M384" i="86"/>
  <c r="N384" i="86"/>
  <c r="P384" i="86"/>
  <c r="I385" i="86"/>
  <c r="O385" i="86"/>
  <c r="Q385" i="86"/>
  <c r="I386" i="86"/>
  <c r="O386" i="86"/>
  <c r="Q386" i="86"/>
  <c r="I387" i="86"/>
  <c r="O387" i="86"/>
  <c r="Q387" i="86"/>
  <c r="Q388" i="86" s="1"/>
  <c r="C388" i="86"/>
  <c r="D388" i="86"/>
  <c r="E388" i="86"/>
  <c r="F388" i="86"/>
  <c r="G388" i="86"/>
  <c r="H388" i="86"/>
  <c r="J388" i="86"/>
  <c r="K388" i="86"/>
  <c r="L388" i="86"/>
  <c r="M388" i="86"/>
  <c r="N388" i="86"/>
  <c r="P388" i="86"/>
  <c r="I389" i="86"/>
  <c r="R389" i="86" s="1"/>
  <c r="O389" i="86"/>
  <c r="Q389" i="86"/>
  <c r="I390" i="86"/>
  <c r="O390" i="86"/>
  <c r="Q390" i="86"/>
  <c r="I391" i="86"/>
  <c r="O391" i="86"/>
  <c r="Q391" i="86"/>
  <c r="Q392" i="86" s="1"/>
  <c r="C392" i="86"/>
  <c r="D392" i="86"/>
  <c r="E392" i="86"/>
  <c r="F392" i="86"/>
  <c r="G392" i="86"/>
  <c r="H392" i="86"/>
  <c r="J392" i="86"/>
  <c r="K392" i="86"/>
  <c r="L392" i="86"/>
  <c r="M392" i="86"/>
  <c r="N392" i="86"/>
  <c r="P392" i="86"/>
  <c r="I393" i="86"/>
  <c r="O393" i="86"/>
  <c r="Q393" i="86"/>
  <c r="I394" i="86"/>
  <c r="O394" i="86"/>
  <c r="Q394" i="86"/>
  <c r="I395" i="86"/>
  <c r="O395" i="86"/>
  <c r="O396" i="86" s="1"/>
  <c r="Q395" i="86"/>
  <c r="C396" i="86"/>
  <c r="D396" i="86"/>
  <c r="E396" i="86"/>
  <c r="F396" i="86"/>
  <c r="G396" i="86"/>
  <c r="H396" i="86"/>
  <c r="J396" i="86"/>
  <c r="K396" i="86"/>
  <c r="L396" i="86"/>
  <c r="M396" i="86"/>
  <c r="N396" i="86"/>
  <c r="P396" i="86"/>
  <c r="I397" i="86"/>
  <c r="O397" i="86"/>
  <c r="Q397" i="86"/>
  <c r="I398" i="86"/>
  <c r="O398" i="86"/>
  <c r="Q398" i="86"/>
  <c r="I399" i="86"/>
  <c r="O399" i="86"/>
  <c r="O400" i="86" s="1"/>
  <c r="Q399" i="86"/>
  <c r="Q400" i="86" s="1"/>
  <c r="C400" i="86"/>
  <c r="D400" i="86"/>
  <c r="E400" i="86"/>
  <c r="F400" i="86"/>
  <c r="G400" i="86"/>
  <c r="H400" i="86"/>
  <c r="J400" i="86"/>
  <c r="K400" i="86"/>
  <c r="L400" i="86"/>
  <c r="M400" i="86"/>
  <c r="N400" i="86"/>
  <c r="P400" i="86"/>
  <c r="I401" i="86"/>
  <c r="O401" i="86"/>
  <c r="Q401" i="86"/>
  <c r="I402" i="86"/>
  <c r="O402" i="86"/>
  <c r="Q402" i="86"/>
  <c r="I403" i="86"/>
  <c r="O403" i="86"/>
  <c r="Q403" i="86"/>
  <c r="C404" i="86"/>
  <c r="D404" i="86"/>
  <c r="E404" i="86"/>
  <c r="F404" i="86"/>
  <c r="G404" i="86"/>
  <c r="H404" i="86"/>
  <c r="J404" i="86"/>
  <c r="K404" i="86"/>
  <c r="L404" i="86"/>
  <c r="M404" i="86"/>
  <c r="N404" i="86"/>
  <c r="P404" i="86"/>
  <c r="I407" i="86"/>
  <c r="O407" i="86"/>
  <c r="R407" i="86" s="1"/>
  <c r="Q407" i="86"/>
  <c r="I408" i="86"/>
  <c r="R408" i="86" s="1"/>
  <c r="O408" i="86"/>
  <c r="Q408" i="86"/>
  <c r="I409" i="86"/>
  <c r="O409" i="86"/>
  <c r="O410" i="86" s="1"/>
  <c r="Q409" i="86"/>
  <c r="C410" i="86"/>
  <c r="D410" i="86"/>
  <c r="E410" i="86"/>
  <c r="F410" i="86"/>
  <c r="G410" i="86"/>
  <c r="H410" i="86"/>
  <c r="J410" i="86"/>
  <c r="K410" i="86"/>
  <c r="L410" i="86"/>
  <c r="M410" i="86"/>
  <c r="N410" i="86"/>
  <c r="P410" i="86"/>
  <c r="I411" i="86"/>
  <c r="O411" i="86"/>
  <c r="Q411" i="86"/>
  <c r="I412" i="86"/>
  <c r="O412" i="86"/>
  <c r="Q412" i="86"/>
  <c r="I413" i="86"/>
  <c r="I414" i="86" s="1"/>
  <c r="O413" i="86"/>
  <c r="Q413" i="86"/>
  <c r="C414" i="86"/>
  <c r="D414" i="86"/>
  <c r="E414" i="86"/>
  <c r="F414" i="86"/>
  <c r="G414" i="86"/>
  <c r="H414" i="86"/>
  <c r="J414" i="86"/>
  <c r="K414" i="86"/>
  <c r="L414" i="86"/>
  <c r="M414" i="86"/>
  <c r="N414" i="86"/>
  <c r="P414" i="86"/>
  <c r="C415" i="86"/>
  <c r="E415" i="86"/>
  <c r="F415" i="86"/>
  <c r="G415" i="86"/>
  <c r="L415" i="86"/>
  <c r="M415" i="86"/>
  <c r="N415" i="86"/>
  <c r="D416" i="86"/>
  <c r="E416" i="86"/>
  <c r="G416" i="86"/>
  <c r="J416" i="86"/>
  <c r="K416" i="86"/>
  <c r="L416" i="86"/>
  <c r="M416" i="86"/>
  <c r="N416" i="86"/>
  <c r="N418" i="86" s="1"/>
  <c r="F417" i="86"/>
  <c r="G417" i="86"/>
  <c r="H417" i="86"/>
  <c r="J417" i="86"/>
  <c r="J418" i="86" s="1"/>
  <c r="L417" i="86"/>
  <c r="N417" i="86"/>
  <c r="P417" i="86"/>
  <c r="I437" i="86"/>
  <c r="O437" i="86"/>
  <c r="Q437" i="86"/>
  <c r="I438" i="86"/>
  <c r="O438" i="86"/>
  <c r="Q438" i="86"/>
  <c r="I439" i="86"/>
  <c r="O439" i="86"/>
  <c r="Q439" i="86"/>
  <c r="C440" i="86"/>
  <c r="D440" i="86"/>
  <c r="E440" i="86"/>
  <c r="F440" i="86"/>
  <c r="G440" i="86"/>
  <c r="H440" i="86"/>
  <c r="J440" i="86"/>
  <c r="K440" i="86"/>
  <c r="L440" i="86"/>
  <c r="M440" i="86"/>
  <c r="N440" i="86"/>
  <c r="P440" i="86"/>
  <c r="I441" i="86"/>
  <c r="O441" i="86"/>
  <c r="Q441" i="86"/>
  <c r="I442" i="86"/>
  <c r="O442" i="86"/>
  <c r="Q442" i="86"/>
  <c r="I443" i="86"/>
  <c r="O443" i="86"/>
  <c r="Q443" i="86"/>
  <c r="C444" i="86"/>
  <c r="D444" i="86"/>
  <c r="E444" i="86"/>
  <c r="F444" i="86"/>
  <c r="G444" i="86"/>
  <c r="H444" i="86"/>
  <c r="I444" i="86"/>
  <c r="J444" i="86"/>
  <c r="K444" i="86"/>
  <c r="L444" i="86"/>
  <c r="M444" i="86"/>
  <c r="N444" i="86"/>
  <c r="P444" i="86"/>
  <c r="I445" i="86"/>
  <c r="O445" i="86"/>
  <c r="Q445" i="86"/>
  <c r="I446" i="86"/>
  <c r="O446" i="86"/>
  <c r="Q446" i="86"/>
  <c r="I447" i="86"/>
  <c r="O447" i="86"/>
  <c r="O448" i="86" s="1"/>
  <c r="Q447" i="86"/>
  <c r="Q448" i="86" s="1"/>
  <c r="C448" i="86"/>
  <c r="D448" i="86"/>
  <c r="E448" i="86"/>
  <c r="F448" i="86"/>
  <c r="G448" i="86"/>
  <c r="H448" i="86"/>
  <c r="J448" i="86"/>
  <c r="K448" i="86"/>
  <c r="L448" i="86"/>
  <c r="M448" i="86"/>
  <c r="N448" i="86"/>
  <c r="P448" i="86"/>
  <c r="I449" i="86"/>
  <c r="O449" i="86"/>
  <c r="Q449" i="86"/>
  <c r="I450" i="86"/>
  <c r="O450" i="86"/>
  <c r="Q450" i="86"/>
  <c r="I451" i="86"/>
  <c r="O451" i="86"/>
  <c r="Q451" i="86"/>
  <c r="R451" i="86"/>
  <c r="C452" i="86"/>
  <c r="D452" i="86"/>
  <c r="E452" i="86"/>
  <c r="F452" i="86"/>
  <c r="G452" i="86"/>
  <c r="H452" i="86"/>
  <c r="J452" i="86"/>
  <c r="K452" i="86"/>
  <c r="L452" i="86"/>
  <c r="M452" i="86"/>
  <c r="N452" i="86"/>
  <c r="P452" i="86"/>
  <c r="I453" i="86"/>
  <c r="O453" i="86"/>
  <c r="Q453" i="86"/>
  <c r="I454" i="86"/>
  <c r="O454" i="86"/>
  <c r="R454" i="86" s="1"/>
  <c r="Q454" i="86"/>
  <c r="I455" i="86"/>
  <c r="O455" i="86"/>
  <c r="O456" i="86" s="1"/>
  <c r="Q455" i="86"/>
  <c r="C456" i="86"/>
  <c r="D456" i="86"/>
  <c r="E456" i="86"/>
  <c r="F456" i="86"/>
  <c r="G456" i="86"/>
  <c r="H456" i="86"/>
  <c r="J456" i="86"/>
  <c r="K456" i="86"/>
  <c r="L456" i="86"/>
  <c r="M456" i="86"/>
  <c r="N456" i="86"/>
  <c r="P456" i="86"/>
  <c r="I457" i="86"/>
  <c r="O457" i="86"/>
  <c r="Q457" i="86"/>
  <c r="I458" i="86"/>
  <c r="O458" i="86"/>
  <c r="Q458" i="86"/>
  <c r="I459" i="86"/>
  <c r="O459" i="86"/>
  <c r="R459" i="86" s="1"/>
  <c r="Q459" i="86"/>
  <c r="Q460" i="86" s="1"/>
  <c r="C460" i="86"/>
  <c r="D460" i="86"/>
  <c r="E460" i="86"/>
  <c r="F460" i="86"/>
  <c r="G460" i="86"/>
  <c r="H460" i="86"/>
  <c r="J460" i="86"/>
  <c r="K460" i="86"/>
  <c r="L460" i="86"/>
  <c r="M460" i="86"/>
  <c r="N460" i="86"/>
  <c r="P460" i="86"/>
  <c r="I461" i="86"/>
  <c r="O461" i="86"/>
  <c r="Q461" i="86"/>
  <c r="I462" i="86"/>
  <c r="O462" i="86"/>
  <c r="Q462" i="86"/>
  <c r="I463" i="86"/>
  <c r="O463" i="86"/>
  <c r="Q463" i="86"/>
  <c r="C464" i="86"/>
  <c r="D464" i="86"/>
  <c r="E464" i="86"/>
  <c r="F464" i="86"/>
  <c r="G464" i="86"/>
  <c r="H464" i="86"/>
  <c r="J464" i="86"/>
  <c r="K464" i="86"/>
  <c r="L464" i="86"/>
  <c r="M464" i="86"/>
  <c r="N464" i="86"/>
  <c r="P464" i="86"/>
  <c r="I465" i="86"/>
  <c r="O465" i="86"/>
  <c r="Q465" i="86"/>
  <c r="I466" i="86"/>
  <c r="O466" i="86"/>
  <c r="Q466" i="86"/>
  <c r="I467" i="86"/>
  <c r="O467" i="86"/>
  <c r="Q467" i="86"/>
  <c r="C468" i="86"/>
  <c r="D468" i="86"/>
  <c r="E468" i="86"/>
  <c r="F468" i="86"/>
  <c r="G468" i="86"/>
  <c r="H468" i="86"/>
  <c r="J468" i="86"/>
  <c r="K468" i="86"/>
  <c r="L468" i="86"/>
  <c r="M468" i="86"/>
  <c r="N468" i="86"/>
  <c r="O468" i="86"/>
  <c r="P468" i="86"/>
  <c r="I469" i="86"/>
  <c r="O469" i="86"/>
  <c r="Q469" i="86"/>
  <c r="I470" i="86"/>
  <c r="O470" i="86"/>
  <c r="Q470" i="86"/>
  <c r="I471" i="86"/>
  <c r="O471" i="86"/>
  <c r="Q471" i="86"/>
  <c r="C472" i="86"/>
  <c r="D472" i="86"/>
  <c r="E472" i="86"/>
  <c r="F472" i="86"/>
  <c r="G472" i="86"/>
  <c r="H472" i="86"/>
  <c r="J472" i="86"/>
  <c r="K472" i="86"/>
  <c r="L472" i="86"/>
  <c r="M472" i="86"/>
  <c r="N472" i="86"/>
  <c r="P472" i="86"/>
  <c r="I473" i="86"/>
  <c r="O473" i="86"/>
  <c r="Q473" i="86"/>
  <c r="I474" i="86"/>
  <c r="O474" i="86"/>
  <c r="Q474" i="86"/>
  <c r="Q476" i="86" s="1"/>
  <c r="I475" i="86"/>
  <c r="O475" i="86"/>
  <c r="O476" i="86" s="1"/>
  <c r="Q475" i="86"/>
  <c r="C476" i="86"/>
  <c r="D476" i="86"/>
  <c r="E476" i="86"/>
  <c r="F476" i="86"/>
  <c r="G476" i="86"/>
  <c r="H476" i="86"/>
  <c r="J476" i="86"/>
  <c r="K476" i="86"/>
  <c r="L476" i="86"/>
  <c r="M476" i="86"/>
  <c r="N476" i="86"/>
  <c r="P476" i="86"/>
  <c r="I477" i="86"/>
  <c r="O477" i="86"/>
  <c r="Q477" i="86"/>
  <c r="I478" i="86"/>
  <c r="O478" i="86"/>
  <c r="Q478" i="86"/>
  <c r="I479" i="86"/>
  <c r="I480" i="86" s="1"/>
  <c r="O479" i="86"/>
  <c r="Q479" i="86"/>
  <c r="Q480" i="86" s="1"/>
  <c r="C480" i="86"/>
  <c r="D480" i="86"/>
  <c r="E480" i="86"/>
  <c r="F480" i="86"/>
  <c r="G480" i="86"/>
  <c r="H480" i="86"/>
  <c r="J480" i="86"/>
  <c r="K480" i="86"/>
  <c r="L480" i="86"/>
  <c r="M480" i="86"/>
  <c r="N480" i="86"/>
  <c r="P480" i="86"/>
  <c r="I481" i="86"/>
  <c r="O481" i="86"/>
  <c r="Q481" i="86"/>
  <c r="I482" i="86"/>
  <c r="O482" i="86"/>
  <c r="Q482" i="86"/>
  <c r="I483" i="86"/>
  <c r="O483" i="86"/>
  <c r="Q483" i="86"/>
  <c r="C484" i="86"/>
  <c r="D484" i="86"/>
  <c r="E484" i="86"/>
  <c r="F484" i="86"/>
  <c r="G484" i="86"/>
  <c r="H484" i="86"/>
  <c r="J484" i="86"/>
  <c r="K484" i="86"/>
  <c r="L484" i="86"/>
  <c r="M484" i="86"/>
  <c r="N484" i="86"/>
  <c r="P484" i="86"/>
  <c r="I487" i="86"/>
  <c r="O487" i="86"/>
  <c r="Q487" i="86"/>
  <c r="I488" i="86"/>
  <c r="O488" i="86"/>
  <c r="Q488" i="86"/>
  <c r="R488" i="86" s="1"/>
  <c r="I489" i="86"/>
  <c r="O489" i="86"/>
  <c r="O490" i="86" s="1"/>
  <c r="Q489" i="86"/>
  <c r="C490" i="86"/>
  <c r="D490" i="86"/>
  <c r="E490" i="86"/>
  <c r="F490" i="86"/>
  <c r="G490" i="86"/>
  <c r="H490" i="86"/>
  <c r="J490" i="86"/>
  <c r="K490" i="86"/>
  <c r="L490" i="86"/>
  <c r="M490" i="86"/>
  <c r="N490" i="86"/>
  <c r="P490" i="86"/>
  <c r="C491" i="86"/>
  <c r="D491" i="86"/>
  <c r="E491" i="86"/>
  <c r="E499" i="86" s="1"/>
  <c r="F491" i="86"/>
  <c r="F499" i="86" s="1"/>
  <c r="G491" i="86"/>
  <c r="H491" i="86"/>
  <c r="H499" i="86" s="1"/>
  <c r="J491" i="86"/>
  <c r="J499" i="86" s="1"/>
  <c r="K491" i="86"/>
  <c r="L491" i="86"/>
  <c r="L499" i="86" s="1"/>
  <c r="M491" i="86"/>
  <c r="N491" i="86"/>
  <c r="N499" i="86" s="1"/>
  <c r="P491" i="86"/>
  <c r="Q491" i="86" s="1"/>
  <c r="C492" i="86"/>
  <c r="D492" i="86"/>
  <c r="E492" i="86"/>
  <c r="E500" i="86" s="1"/>
  <c r="F492" i="86"/>
  <c r="F500" i="86" s="1"/>
  <c r="G492" i="86"/>
  <c r="H492" i="86"/>
  <c r="J492" i="86"/>
  <c r="J500" i="86" s="1"/>
  <c r="K492" i="86"/>
  <c r="L492" i="86"/>
  <c r="M492" i="86"/>
  <c r="M500" i="86" s="1"/>
  <c r="N492" i="86"/>
  <c r="N500" i="86" s="1"/>
  <c r="P492" i="86"/>
  <c r="P500" i="86" s="1"/>
  <c r="Q500" i="86" s="1"/>
  <c r="C493" i="86"/>
  <c r="D493" i="86"/>
  <c r="E493" i="86"/>
  <c r="F493" i="86"/>
  <c r="G493" i="86"/>
  <c r="H493" i="86"/>
  <c r="J493" i="86"/>
  <c r="K493" i="86"/>
  <c r="L493" i="86"/>
  <c r="M493" i="86"/>
  <c r="M501" i="86" s="1"/>
  <c r="N493" i="86"/>
  <c r="P493" i="86"/>
  <c r="Q493" i="86"/>
  <c r="I495" i="86"/>
  <c r="O495" i="86"/>
  <c r="Q495" i="86"/>
  <c r="I496" i="86"/>
  <c r="O496" i="86"/>
  <c r="Q496" i="86"/>
  <c r="R496" i="86"/>
  <c r="I497" i="86"/>
  <c r="O497" i="86"/>
  <c r="Q497" i="86"/>
  <c r="Q498" i="86" s="1"/>
  <c r="C498" i="86"/>
  <c r="D498" i="86"/>
  <c r="E498" i="86"/>
  <c r="F498" i="86"/>
  <c r="G498" i="86"/>
  <c r="H498" i="86"/>
  <c r="J498" i="86"/>
  <c r="K498" i="86"/>
  <c r="L498" i="86"/>
  <c r="M498" i="86"/>
  <c r="N498" i="86"/>
  <c r="P498" i="86"/>
  <c r="D499" i="86"/>
  <c r="G499" i="86"/>
  <c r="K499" i="86"/>
  <c r="M499" i="86"/>
  <c r="P499" i="86"/>
  <c r="Q499" i="86" s="1"/>
  <c r="C500" i="86"/>
  <c r="H500" i="86"/>
  <c r="K500" i="86"/>
  <c r="L500" i="86"/>
  <c r="D501" i="86"/>
  <c r="F501" i="86"/>
  <c r="F502" i="86" s="1"/>
  <c r="G501" i="86"/>
  <c r="J501" i="86"/>
  <c r="P501" i="86"/>
  <c r="J502" i="86"/>
  <c r="C521" i="86"/>
  <c r="D521" i="86"/>
  <c r="E521" i="86"/>
  <c r="F521" i="86"/>
  <c r="G521" i="86"/>
  <c r="H521" i="86"/>
  <c r="J521" i="86"/>
  <c r="K521" i="86"/>
  <c r="L521" i="86"/>
  <c r="M521" i="86"/>
  <c r="N521" i="86"/>
  <c r="P521" i="86"/>
  <c r="Q521" i="86"/>
  <c r="C522" i="86"/>
  <c r="D522" i="86"/>
  <c r="E522" i="86"/>
  <c r="F522" i="86"/>
  <c r="G522" i="86"/>
  <c r="H522" i="86"/>
  <c r="J522" i="86"/>
  <c r="K522" i="86"/>
  <c r="L522" i="86"/>
  <c r="M522" i="86"/>
  <c r="N522" i="86"/>
  <c r="P522" i="86"/>
  <c r="C523" i="86"/>
  <c r="C524" i="86" s="1"/>
  <c r="D523" i="86"/>
  <c r="E523" i="86"/>
  <c r="F523" i="86"/>
  <c r="F524" i="86" s="1"/>
  <c r="G523" i="86"/>
  <c r="G524" i="86" s="1"/>
  <c r="H523" i="86"/>
  <c r="J523" i="86"/>
  <c r="J524" i="86" s="1"/>
  <c r="K523" i="86"/>
  <c r="L523" i="86"/>
  <c r="L524" i="86" s="1"/>
  <c r="M523" i="86"/>
  <c r="N523" i="86"/>
  <c r="P523" i="86"/>
  <c r="Q523" i="86" s="1"/>
  <c r="C525" i="86"/>
  <c r="D525" i="86"/>
  <c r="E525" i="86"/>
  <c r="F525" i="86"/>
  <c r="G525" i="86"/>
  <c r="H525" i="86"/>
  <c r="J525" i="86"/>
  <c r="K525" i="86"/>
  <c r="L525" i="86"/>
  <c r="M525" i="86"/>
  <c r="N525" i="86"/>
  <c r="P525" i="86"/>
  <c r="Q525" i="86" s="1"/>
  <c r="C526" i="86"/>
  <c r="D526" i="86"/>
  <c r="E526" i="86"/>
  <c r="F526" i="86"/>
  <c r="G526" i="86"/>
  <c r="H526" i="86"/>
  <c r="J526" i="86"/>
  <c r="K526" i="86"/>
  <c r="L526" i="86"/>
  <c r="M526" i="86"/>
  <c r="N526" i="86"/>
  <c r="P526" i="86"/>
  <c r="Q526" i="86" s="1"/>
  <c r="C527" i="86"/>
  <c r="D527" i="86"/>
  <c r="E527" i="86"/>
  <c r="F527" i="86"/>
  <c r="G527" i="86"/>
  <c r="G528" i="86" s="1"/>
  <c r="H527" i="86"/>
  <c r="H528" i="86" s="1"/>
  <c r="J527" i="86"/>
  <c r="K527" i="86"/>
  <c r="L527" i="86"/>
  <c r="M527" i="86"/>
  <c r="N527" i="86"/>
  <c r="P527" i="86"/>
  <c r="E528" i="86"/>
  <c r="C529" i="86"/>
  <c r="D529" i="86"/>
  <c r="E529" i="86"/>
  <c r="F529" i="86"/>
  <c r="G529" i="86"/>
  <c r="H529" i="86"/>
  <c r="J529" i="86"/>
  <c r="K529" i="86"/>
  <c r="L529" i="86"/>
  <c r="M529" i="86"/>
  <c r="N529" i="86"/>
  <c r="P529" i="86"/>
  <c r="Q529" i="86" s="1"/>
  <c r="C530" i="86"/>
  <c r="D530" i="86"/>
  <c r="E530" i="86"/>
  <c r="F530" i="86"/>
  <c r="G530" i="86"/>
  <c r="H530" i="86"/>
  <c r="J530" i="86"/>
  <c r="K530" i="86"/>
  <c r="L530" i="86"/>
  <c r="M530" i="86"/>
  <c r="N530" i="86"/>
  <c r="P530" i="86"/>
  <c r="Q530" i="86" s="1"/>
  <c r="C531" i="86"/>
  <c r="D531" i="86"/>
  <c r="D532" i="86" s="1"/>
  <c r="E531" i="86"/>
  <c r="F531" i="86"/>
  <c r="G531" i="86"/>
  <c r="H531" i="86"/>
  <c r="J531" i="86"/>
  <c r="K531" i="86"/>
  <c r="L531" i="86"/>
  <c r="M531" i="86"/>
  <c r="M532" i="86" s="1"/>
  <c r="N531" i="86"/>
  <c r="P531" i="86"/>
  <c r="Q531" i="86" s="1"/>
  <c r="H532" i="86"/>
  <c r="C533" i="86"/>
  <c r="D533" i="86"/>
  <c r="E533" i="86"/>
  <c r="F533" i="86"/>
  <c r="G533" i="86"/>
  <c r="H533" i="86"/>
  <c r="J533" i="86"/>
  <c r="K533" i="86"/>
  <c r="L533" i="86"/>
  <c r="M533" i="86"/>
  <c r="N533" i="86"/>
  <c r="P533" i="86"/>
  <c r="Q533" i="86" s="1"/>
  <c r="C534" i="86"/>
  <c r="D534" i="86"/>
  <c r="E534" i="86"/>
  <c r="F534" i="86"/>
  <c r="G534" i="86"/>
  <c r="H534" i="86"/>
  <c r="J534" i="86"/>
  <c r="K534" i="86"/>
  <c r="L534" i="86"/>
  <c r="M534" i="86"/>
  <c r="N534" i="86"/>
  <c r="P534" i="86"/>
  <c r="Q534" i="86" s="1"/>
  <c r="C535" i="86"/>
  <c r="D535" i="86"/>
  <c r="D536" i="86" s="1"/>
  <c r="E535" i="86"/>
  <c r="F535" i="86"/>
  <c r="G535" i="86"/>
  <c r="H535" i="86"/>
  <c r="J535" i="86"/>
  <c r="K535" i="86"/>
  <c r="L535" i="86"/>
  <c r="M535" i="86"/>
  <c r="N535" i="86"/>
  <c r="N536" i="86" s="1"/>
  <c r="P535" i="86"/>
  <c r="Q535" i="86" s="1"/>
  <c r="C537" i="86"/>
  <c r="D537" i="86"/>
  <c r="E537" i="86"/>
  <c r="F537" i="86"/>
  <c r="G537" i="86"/>
  <c r="H537" i="86"/>
  <c r="J537" i="86"/>
  <c r="K537" i="86"/>
  <c r="L537" i="86"/>
  <c r="M537" i="86"/>
  <c r="N537" i="86"/>
  <c r="P537" i="86"/>
  <c r="Q537" i="86" s="1"/>
  <c r="C538" i="86"/>
  <c r="D538" i="86"/>
  <c r="E538" i="86"/>
  <c r="F538" i="86"/>
  <c r="G538" i="86"/>
  <c r="H538" i="86"/>
  <c r="J538" i="86"/>
  <c r="K538" i="86"/>
  <c r="L538" i="86"/>
  <c r="M538" i="86"/>
  <c r="N538" i="86"/>
  <c r="P538" i="86"/>
  <c r="Q538" i="86" s="1"/>
  <c r="C539" i="86"/>
  <c r="D539" i="86"/>
  <c r="E539" i="86"/>
  <c r="E540" i="86" s="1"/>
  <c r="F539" i="86"/>
  <c r="G539" i="86"/>
  <c r="G540" i="86" s="1"/>
  <c r="H539" i="86"/>
  <c r="H540" i="86" s="1"/>
  <c r="J539" i="86"/>
  <c r="K539" i="86"/>
  <c r="K540" i="86" s="1"/>
  <c r="L539" i="86"/>
  <c r="M539" i="86"/>
  <c r="N539" i="86"/>
  <c r="N540" i="86" s="1"/>
  <c r="P539" i="86"/>
  <c r="L540" i="86"/>
  <c r="C541" i="86"/>
  <c r="D541" i="86"/>
  <c r="E541" i="86"/>
  <c r="F541" i="86"/>
  <c r="G541" i="86"/>
  <c r="H541" i="86"/>
  <c r="J541" i="86"/>
  <c r="K541" i="86"/>
  <c r="L541" i="86"/>
  <c r="M541" i="86"/>
  <c r="N541" i="86"/>
  <c r="P541" i="86"/>
  <c r="Q541" i="86" s="1"/>
  <c r="C542" i="86"/>
  <c r="D542" i="86"/>
  <c r="E542" i="86"/>
  <c r="F542" i="86"/>
  <c r="G542" i="86"/>
  <c r="H542" i="86"/>
  <c r="J542" i="86"/>
  <c r="K542" i="86"/>
  <c r="L542" i="86"/>
  <c r="M542" i="86"/>
  <c r="N542" i="86"/>
  <c r="P542" i="86"/>
  <c r="Q542" i="86" s="1"/>
  <c r="C543" i="86"/>
  <c r="C544" i="86" s="1"/>
  <c r="D543" i="86"/>
  <c r="E543" i="86"/>
  <c r="F543" i="86"/>
  <c r="G543" i="86"/>
  <c r="G544" i="86" s="1"/>
  <c r="H543" i="86"/>
  <c r="H544" i="86" s="1"/>
  <c r="J543" i="86"/>
  <c r="K543" i="86"/>
  <c r="L543" i="86"/>
  <c r="M543" i="86"/>
  <c r="N543" i="86"/>
  <c r="P543" i="86"/>
  <c r="Q543" i="86" s="1"/>
  <c r="C545" i="86"/>
  <c r="D545" i="86"/>
  <c r="E545" i="86"/>
  <c r="F545" i="86"/>
  <c r="G545" i="86"/>
  <c r="H545" i="86"/>
  <c r="J545" i="86"/>
  <c r="K545" i="86"/>
  <c r="L545" i="86"/>
  <c r="M545" i="86"/>
  <c r="N545" i="86"/>
  <c r="P545" i="86"/>
  <c r="Q545" i="86" s="1"/>
  <c r="C546" i="86"/>
  <c r="D546" i="86"/>
  <c r="E546" i="86"/>
  <c r="F546" i="86"/>
  <c r="G546" i="86"/>
  <c r="H546" i="86"/>
  <c r="J546" i="86"/>
  <c r="K546" i="86"/>
  <c r="L546" i="86"/>
  <c r="M546" i="86"/>
  <c r="N546" i="86"/>
  <c r="P546" i="86"/>
  <c r="Q546" i="86" s="1"/>
  <c r="C547" i="86"/>
  <c r="C548" i="86" s="1"/>
  <c r="D547" i="86"/>
  <c r="E547" i="86"/>
  <c r="F547" i="86"/>
  <c r="F548" i="86" s="1"/>
  <c r="G547" i="86"/>
  <c r="H547" i="86"/>
  <c r="J547" i="86"/>
  <c r="K547" i="86"/>
  <c r="L547" i="86"/>
  <c r="L548" i="86" s="1"/>
  <c r="M547" i="86"/>
  <c r="N547" i="86"/>
  <c r="P547" i="86"/>
  <c r="C549" i="86"/>
  <c r="D549" i="86"/>
  <c r="E549" i="86"/>
  <c r="F549" i="86"/>
  <c r="G549" i="86"/>
  <c r="H549" i="86"/>
  <c r="J549" i="86"/>
  <c r="K549" i="86"/>
  <c r="L549" i="86"/>
  <c r="M549" i="86"/>
  <c r="N549" i="86"/>
  <c r="P549" i="86"/>
  <c r="Q549" i="86" s="1"/>
  <c r="C550" i="86"/>
  <c r="D550" i="86"/>
  <c r="E550" i="86"/>
  <c r="F550" i="86"/>
  <c r="G550" i="86"/>
  <c r="H550" i="86"/>
  <c r="J550" i="86"/>
  <c r="K550" i="86"/>
  <c r="L550" i="86"/>
  <c r="M550" i="86"/>
  <c r="N550" i="86"/>
  <c r="P550" i="86"/>
  <c r="Q550" i="86" s="1"/>
  <c r="C551" i="86"/>
  <c r="C552" i="86" s="1"/>
  <c r="D551" i="86"/>
  <c r="E551" i="86"/>
  <c r="F551" i="86"/>
  <c r="F552" i="86" s="1"/>
  <c r="G551" i="86"/>
  <c r="H551" i="86"/>
  <c r="J551" i="86"/>
  <c r="K551" i="86"/>
  <c r="L551" i="86"/>
  <c r="L552" i="86" s="1"/>
  <c r="M551" i="86"/>
  <c r="N551" i="86"/>
  <c r="N552" i="86" s="1"/>
  <c r="P551" i="86"/>
  <c r="P552" i="86" s="1"/>
  <c r="E552" i="86"/>
  <c r="H552" i="86"/>
  <c r="C553" i="86"/>
  <c r="D553" i="86"/>
  <c r="E553" i="86"/>
  <c r="F553" i="86"/>
  <c r="G553" i="86"/>
  <c r="H553" i="86"/>
  <c r="J553" i="86"/>
  <c r="K553" i="86"/>
  <c r="L553" i="86"/>
  <c r="M553" i="86"/>
  <c r="N553" i="86"/>
  <c r="P553" i="86"/>
  <c r="Q553" i="86" s="1"/>
  <c r="C554" i="86"/>
  <c r="D554" i="86"/>
  <c r="E554" i="86"/>
  <c r="F554" i="86"/>
  <c r="G554" i="86"/>
  <c r="H554" i="86"/>
  <c r="J554" i="86"/>
  <c r="K554" i="86"/>
  <c r="L554" i="86"/>
  <c r="M554" i="86"/>
  <c r="N554" i="86"/>
  <c r="P554" i="86"/>
  <c r="Q554" i="86" s="1"/>
  <c r="C555" i="86"/>
  <c r="D555" i="86"/>
  <c r="E555" i="86"/>
  <c r="F555" i="86"/>
  <c r="F556" i="86" s="1"/>
  <c r="G555" i="86"/>
  <c r="G556" i="86" s="1"/>
  <c r="H555" i="86"/>
  <c r="J555" i="86"/>
  <c r="K555" i="86"/>
  <c r="L555" i="86"/>
  <c r="L556" i="86" s="1"/>
  <c r="M555" i="86"/>
  <c r="N555" i="86"/>
  <c r="P555" i="86"/>
  <c r="C557" i="86"/>
  <c r="D557" i="86"/>
  <c r="E557" i="86"/>
  <c r="F557" i="86"/>
  <c r="G557" i="86"/>
  <c r="H557" i="86"/>
  <c r="J557" i="86"/>
  <c r="K557" i="86"/>
  <c r="L557" i="86"/>
  <c r="M557" i="86"/>
  <c r="N557" i="86"/>
  <c r="P557" i="86"/>
  <c r="Q557" i="86" s="1"/>
  <c r="C558" i="86"/>
  <c r="D558" i="86"/>
  <c r="E558" i="86"/>
  <c r="F558" i="86"/>
  <c r="G558" i="86"/>
  <c r="H558" i="86"/>
  <c r="J558" i="86"/>
  <c r="K558" i="86"/>
  <c r="L558" i="86"/>
  <c r="M558" i="86"/>
  <c r="N558" i="86"/>
  <c r="P558" i="86"/>
  <c r="Q558" i="86" s="1"/>
  <c r="C559" i="86"/>
  <c r="C560" i="86" s="1"/>
  <c r="D559" i="86"/>
  <c r="E559" i="86"/>
  <c r="E560" i="86" s="1"/>
  <c r="F559" i="86"/>
  <c r="G559" i="86"/>
  <c r="H559" i="86"/>
  <c r="J559" i="86"/>
  <c r="K559" i="86"/>
  <c r="L559" i="86"/>
  <c r="M559" i="86"/>
  <c r="N559" i="86"/>
  <c r="P559" i="86"/>
  <c r="Q559" i="86" s="1"/>
  <c r="F560" i="86"/>
  <c r="N560" i="86"/>
  <c r="C561" i="86"/>
  <c r="D561" i="86"/>
  <c r="E561" i="86"/>
  <c r="F561" i="86"/>
  <c r="G561" i="86"/>
  <c r="H561" i="86"/>
  <c r="J561" i="86"/>
  <c r="K561" i="86"/>
  <c r="L561" i="86"/>
  <c r="M561" i="86"/>
  <c r="N561" i="86"/>
  <c r="P561" i="86"/>
  <c r="Q561" i="86" s="1"/>
  <c r="C562" i="86"/>
  <c r="D562" i="86"/>
  <c r="E562" i="86"/>
  <c r="F562" i="86"/>
  <c r="G562" i="86"/>
  <c r="H562" i="86"/>
  <c r="J562" i="86"/>
  <c r="K562" i="86"/>
  <c r="L562" i="86"/>
  <c r="M562" i="86"/>
  <c r="N562" i="86"/>
  <c r="P562" i="86"/>
  <c r="Q562" i="86" s="1"/>
  <c r="C563" i="86"/>
  <c r="D563" i="86"/>
  <c r="E563" i="86"/>
  <c r="E564" i="86" s="1"/>
  <c r="F563" i="86"/>
  <c r="G563" i="86"/>
  <c r="G564" i="86" s="1"/>
  <c r="H563" i="86"/>
  <c r="J563" i="86"/>
  <c r="K563" i="86"/>
  <c r="K564" i="86" s="1"/>
  <c r="L563" i="86"/>
  <c r="L564" i="86" s="1"/>
  <c r="M563" i="86"/>
  <c r="N563" i="86"/>
  <c r="P563" i="86"/>
  <c r="C565" i="86"/>
  <c r="D565" i="86"/>
  <c r="E565" i="86"/>
  <c r="F565" i="86"/>
  <c r="G565" i="86"/>
  <c r="H565" i="86"/>
  <c r="J565" i="86"/>
  <c r="K565" i="86"/>
  <c r="L565" i="86"/>
  <c r="M565" i="86"/>
  <c r="N565" i="86"/>
  <c r="P565" i="86"/>
  <c r="Q565" i="86" s="1"/>
  <c r="C566" i="86"/>
  <c r="D566" i="86"/>
  <c r="E566" i="86"/>
  <c r="F566" i="86"/>
  <c r="G566" i="86"/>
  <c r="H566" i="86"/>
  <c r="H568" i="86" s="1"/>
  <c r="J566" i="86"/>
  <c r="K566" i="86"/>
  <c r="L566" i="86"/>
  <c r="L568" i="86" s="1"/>
  <c r="M566" i="86"/>
  <c r="N566" i="86"/>
  <c r="P566" i="86"/>
  <c r="Q566" i="86" s="1"/>
  <c r="C567" i="86"/>
  <c r="D567" i="86"/>
  <c r="E567" i="86"/>
  <c r="F567" i="86"/>
  <c r="G567" i="86"/>
  <c r="H567" i="86"/>
  <c r="J567" i="86"/>
  <c r="K567" i="86"/>
  <c r="L567" i="86"/>
  <c r="M567" i="86"/>
  <c r="M568" i="86" s="1"/>
  <c r="N567" i="86"/>
  <c r="N568" i="86" s="1"/>
  <c r="P567" i="86"/>
  <c r="Q567" i="86"/>
  <c r="C571" i="86"/>
  <c r="D571" i="86"/>
  <c r="E571" i="86"/>
  <c r="F571" i="86"/>
  <c r="G571" i="86"/>
  <c r="H571" i="86"/>
  <c r="J571" i="86"/>
  <c r="K571" i="86"/>
  <c r="L571" i="86"/>
  <c r="M571" i="86"/>
  <c r="N571" i="86"/>
  <c r="P571" i="86"/>
  <c r="Q571" i="86" s="1"/>
  <c r="C572" i="86"/>
  <c r="D572" i="86"/>
  <c r="E572" i="86"/>
  <c r="F572" i="86"/>
  <c r="G572" i="86"/>
  <c r="H572" i="86"/>
  <c r="J572" i="86"/>
  <c r="K572" i="86"/>
  <c r="L572" i="86"/>
  <c r="M572" i="86"/>
  <c r="M574" i="86" s="1"/>
  <c r="N572" i="86"/>
  <c r="P572" i="86"/>
  <c r="Q572" i="86" s="1"/>
  <c r="C573" i="86"/>
  <c r="D573" i="86"/>
  <c r="E573" i="86"/>
  <c r="E574" i="86" s="1"/>
  <c r="F573" i="86"/>
  <c r="F574" i="86" s="1"/>
  <c r="G573" i="86"/>
  <c r="G574" i="86" s="1"/>
  <c r="H573" i="86"/>
  <c r="H574" i="86" s="1"/>
  <c r="J573" i="86"/>
  <c r="K573" i="86"/>
  <c r="L573" i="86"/>
  <c r="L574" i="86" s="1"/>
  <c r="M573" i="86"/>
  <c r="N573" i="86"/>
  <c r="N574" i="86" s="1"/>
  <c r="P573" i="86"/>
  <c r="Q573" i="86" s="1"/>
  <c r="C575" i="86"/>
  <c r="D575" i="86"/>
  <c r="E575" i="86"/>
  <c r="F575" i="86"/>
  <c r="G575" i="86"/>
  <c r="H575" i="86"/>
  <c r="J575" i="86"/>
  <c r="K575" i="86"/>
  <c r="L575" i="86"/>
  <c r="M575" i="86"/>
  <c r="N575" i="86"/>
  <c r="P575" i="86"/>
  <c r="Q575" i="86" s="1"/>
  <c r="C576" i="86"/>
  <c r="D576" i="86"/>
  <c r="E576" i="86"/>
  <c r="F576" i="86"/>
  <c r="F578" i="86" s="1"/>
  <c r="G576" i="86"/>
  <c r="H576" i="86"/>
  <c r="J576" i="86"/>
  <c r="K576" i="86"/>
  <c r="L576" i="86"/>
  <c r="M576" i="86"/>
  <c r="N576" i="86"/>
  <c r="P576" i="86"/>
  <c r="Q576" i="86" s="1"/>
  <c r="C577" i="86"/>
  <c r="D577" i="86"/>
  <c r="E577" i="86"/>
  <c r="F577" i="86"/>
  <c r="G577" i="86"/>
  <c r="G578" i="86" s="1"/>
  <c r="H577" i="86"/>
  <c r="J577" i="86"/>
  <c r="K577" i="86"/>
  <c r="K578" i="86" s="1"/>
  <c r="L577" i="86"/>
  <c r="M577" i="86"/>
  <c r="M578" i="86" s="1"/>
  <c r="N577" i="86"/>
  <c r="P577" i="86"/>
  <c r="C579" i="86"/>
  <c r="D579" i="86"/>
  <c r="E579" i="86"/>
  <c r="F579" i="86"/>
  <c r="G579" i="86"/>
  <c r="H579" i="86"/>
  <c r="J579" i="86"/>
  <c r="K579" i="86"/>
  <c r="L579" i="86"/>
  <c r="M579" i="86"/>
  <c r="N579" i="86"/>
  <c r="P579" i="86"/>
  <c r="Q579" i="86" s="1"/>
  <c r="C580" i="86"/>
  <c r="D580" i="86"/>
  <c r="E580" i="86"/>
  <c r="F580" i="86"/>
  <c r="G580" i="86"/>
  <c r="H580" i="86"/>
  <c r="J580" i="86"/>
  <c r="K580" i="86"/>
  <c r="L580" i="86"/>
  <c r="M580" i="86"/>
  <c r="N580" i="86"/>
  <c r="P580" i="86"/>
  <c r="Q580" i="86" s="1"/>
  <c r="C581" i="86"/>
  <c r="C582" i="86" s="1"/>
  <c r="D581" i="86"/>
  <c r="E581" i="86"/>
  <c r="F581" i="86"/>
  <c r="G581" i="86"/>
  <c r="G582" i="86" s="1"/>
  <c r="H581" i="86"/>
  <c r="J581" i="86"/>
  <c r="K581" i="86"/>
  <c r="K582" i="86" s="1"/>
  <c r="L581" i="86"/>
  <c r="M581" i="86"/>
  <c r="N581" i="86"/>
  <c r="N582" i="86" s="1"/>
  <c r="P581" i="86"/>
  <c r="I605" i="86"/>
  <c r="O605" i="86"/>
  <c r="Q605" i="86"/>
  <c r="I606" i="86"/>
  <c r="O606" i="86"/>
  <c r="Q606" i="86"/>
  <c r="I607" i="86"/>
  <c r="O607" i="86"/>
  <c r="Q607" i="86"/>
  <c r="C608" i="86"/>
  <c r="D608" i="86"/>
  <c r="E608" i="86"/>
  <c r="F608" i="86"/>
  <c r="G608" i="86"/>
  <c r="H608" i="86"/>
  <c r="J608" i="86"/>
  <c r="K608" i="86"/>
  <c r="L608" i="86"/>
  <c r="M608" i="86"/>
  <c r="N608" i="86"/>
  <c r="O608" i="86"/>
  <c r="P608" i="86"/>
  <c r="I609" i="86"/>
  <c r="O609" i="86"/>
  <c r="Q609" i="86"/>
  <c r="I610" i="86"/>
  <c r="O610" i="86"/>
  <c r="Q610" i="86"/>
  <c r="Q612" i="86" s="1"/>
  <c r="I611" i="86"/>
  <c r="O611" i="86"/>
  <c r="Q611" i="86"/>
  <c r="C612" i="86"/>
  <c r="D612" i="86"/>
  <c r="E612" i="86"/>
  <c r="F612" i="86"/>
  <c r="G612" i="86"/>
  <c r="H612" i="86"/>
  <c r="J612" i="86"/>
  <c r="K612" i="86"/>
  <c r="L612" i="86"/>
  <c r="M612" i="86"/>
  <c r="N612" i="86"/>
  <c r="P612" i="86"/>
  <c r="I613" i="86"/>
  <c r="O613" i="86"/>
  <c r="Q613" i="86"/>
  <c r="I614" i="86"/>
  <c r="O614" i="86"/>
  <c r="Q614" i="86"/>
  <c r="I615" i="86"/>
  <c r="O615" i="86"/>
  <c r="O616" i="86" s="1"/>
  <c r="Q615" i="86"/>
  <c r="Q616" i="86" s="1"/>
  <c r="C616" i="86"/>
  <c r="D616" i="86"/>
  <c r="E616" i="86"/>
  <c r="F616" i="86"/>
  <c r="G616" i="86"/>
  <c r="H616" i="86"/>
  <c r="J616" i="86"/>
  <c r="K616" i="86"/>
  <c r="L616" i="86"/>
  <c r="M616" i="86"/>
  <c r="N616" i="86"/>
  <c r="P616" i="86"/>
  <c r="I617" i="86"/>
  <c r="O617" i="86"/>
  <c r="Q617" i="86"/>
  <c r="I618" i="86"/>
  <c r="O618" i="86"/>
  <c r="O620" i="86" s="1"/>
  <c r="Q618" i="86"/>
  <c r="I619" i="86"/>
  <c r="O619" i="86"/>
  <c r="Q619" i="86"/>
  <c r="C620" i="86"/>
  <c r="D620" i="86"/>
  <c r="E620" i="86"/>
  <c r="F620" i="86"/>
  <c r="G620" i="86"/>
  <c r="H620" i="86"/>
  <c r="J620" i="86"/>
  <c r="K620" i="86"/>
  <c r="L620" i="86"/>
  <c r="M620" i="86"/>
  <c r="N620" i="86"/>
  <c r="P620" i="86"/>
  <c r="I621" i="86"/>
  <c r="O621" i="86"/>
  <c r="Q621" i="86"/>
  <c r="I622" i="86"/>
  <c r="O622" i="86"/>
  <c r="R622" i="86" s="1"/>
  <c r="Q622" i="86"/>
  <c r="I623" i="86"/>
  <c r="O623" i="86"/>
  <c r="Q623" i="86"/>
  <c r="C624" i="86"/>
  <c r="D624" i="86"/>
  <c r="E624" i="86"/>
  <c r="F624" i="86"/>
  <c r="G624" i="86"/>
  <c r="H624" i="86"/>
  <c r="J624" i="86"/>
  <c r="K624" i="86"/>
  <c r="L624" i="86"/>
  <c r="M624" i="86"/>
  <c r="N624" i="86"/>
  <c r="P624" i="86"/>
  <c r="I625" i="86"/>
  <c r="O625" i="86"/>
  <c r="Q625" i="86"/>
  <c r="I626" i="86"/>
  <c r="O626" i="86"/>
  <c r="Q626" i="86"/>
  <c r="I627" i="86"/>
  <c r="O627" i="86"/>
  <c r="Q627" i="86"/>
  <c r="Q628" i="86" s="1"/>
  <c r="C628" i="86"/>
  <c r="D628" i="86"/>
  <c r="E628" i="86"/>
  <c r="F628" i="86"/>
  <c r="G628" i="86"/>
  <c r="H628" i="86"/>
  <c r="J628" i="86"/>
  <c r="K628" i="86"/>
  <c r="L628" i="86"/>
  <c r="M628" i="86"/>
  <c r="N628" i="86"/>
  <c r="P628" i="86"/>
  <c r="I629" i="86"/>
  <c r="O629" i="86"/>
  <c r="Q629" i="86"/>
  <c r="I630" i="86"/>
  <c r="O630" i="86"/>
  <c r="Q630" i="86"/>
  <c r="I631" i="86"/>
  <c r="O631" i="86"/>
  <c r="Q631" i="86"/>
  <c r="C632" i="86"/>
  <c r="D632" i="86"/>
  <c r="E632" i="86"/>
  <c r="F632" i="86"/>
  <c r="G632" i="86"/>
  <c r="H632" i="86"/>
  <c r="J632" i="86"/>
  <c r="K632" i="86"/>
  <c r="L632" i="86"/>
  <c r="M632" i="86"/>
  <c r="N632" i="86"/>
  <c r="P632" i="86"/>
  <c r="I633" i="86"/>
  <c r="O633" i="86"/>
  <c r="Q633" i="86"/>
  <c r="I634" i="86"/>
  <c r="O634" i="86"/>
  <c r="Q634" i="86"/>
  <c r="I635" i="86"/>
  <c r="O635" i="86"/>
  <c r="O636" i="86" s="1"/>
  <c r="Q635" i="86"/>
  <c r="Q636" i="86" s="1"/>
  <c r="C636" i="86"/>
  <c r="D636" i="86"/>
  <c r="E636" i="86"/>
  <c r="F636" i="86"/>
  <c r="G636" i="86"/>
  <c r="H636" i="86"/>
  <c r="J636" i="86"/>
  <c r="K636" i="86"/>
  <c r="L636" i="86"/>
  <c r="M636" i="86"/>
  <c r="N636" i="86"/>
  <c r="P636" i="86"/>
  <c r="I637" i="86"/>
  <c r="O637" i="86"/>
  <c r="Q637" i="86"/>
  <c r="I638" i="86"/>
  <c r="O638" i="86"/>
  <c r="Q638" i="86"/>
  <c r="I639" i="86"/>
  <c r="O639" i="86"/>
  <c r="O640" i="86" s="1"/>
  <c r="Q639" i="86"/>
  <c r="C640" i="86"/>
  <c r="D640" i="86"/>
  <c r="E640" i="86"/>
  <c r="F640" i="86"/>
  <c r="G640" i="86"/>
  <c r="H640" i="86"/>
  <c r="J640" i="86"/>
  <c r="K640" i="86"/>
  <c r="L640" i="86"/>
  <c r="M640" i="86"/>
  <c r="N640" i="86"/>
  <c r="P640" i="86"/>
  <c r="I641" i="86"/>
  <c r="O641" i="86"/>
  <c r="Q641" i="86"/>
  <c r="I642" i="86"/>
  <c r="O642" i="86"/>
  <c r="Q642" i="86"/>
  <c r="I643" i="86"/>
  <c r="O643" i="86"/>
  <c r="Q643" i="86"/>
  <c r="C644" i="86"/>
  <c r="D644" i="86"/>
  <c r="E644" i="86"/>
  <c r="F644" i="86"/>
  <c r="G644" i="86"/>
  <c r="H644" i="86"/>
  <c r="J644" i="86"/>
  <c r="K644" i="86"/>
  <c r="L644" i="86"/>
  <c r="M644" i="86"/>
  <c r="N644" i="86"/>
  <c r="P644" i="86"/>
  <c r="I645" i="86"/>
  <c r="O645" i="86"/>
  <c r="Q645" i="86"/>
  <c r="I646" i="86"/>
  <c r="O646" i="86"/>
  <c r="Q646" i="86"/>
  <c r="I647" i="86"/>
  <c r="O647" i="86"/>
  <c r="Q647" i="86"/>
  <c r="C648" i="86"/>
  <c r="D648" i="86"/>
  <c r="E648" i="86"/>
  <c r="F648" i="86"/>
  <c r="G648" i="86"/>
  <c r="H648" i="86"/>
  <c r="J648" i="86"/>
  <c r="K648" i="86"/>
  <c r="L648" i="86"/>
  <c r="M648" i="86"/>
  <c r="N648" i="86"/>
  <c r="P648" i="86"/>
  <c r="I649" i="86"/>
  <c r="O649" i="86"/>
  <c r="Q649" i="86"/>
  <c r="I650" i="86"/>
  <c r="O650" i="86"/>
  <c r="Q650" i="86"/>
  <c r="I651" i="86"/>
  <c r="O651" i="86"/>
  <c r="Q651" i="86"/>
  <c r="C652" i="86"/>
  <c r="D652" i="86"/>
  <c r="E652" i="86"/>
  <c r="F652" i="86"/>
  <c r="G652" i="86"/>
  <c r="H652" i="86"/>
  <c r="J652" i="86"/>
  <c r="K652" i="86"/>
  <c r="L652" i="86"/>
  <c r="M652" i="86"/>
  <c r="N652" i="86"/>
  <c r="P652" i="86"/>
  <c r="I655" i="86"/>
  <c r="O655" i="86"/>
  <c r="Q655" i="86"/>
  <c r="I656" i="86"/>
  <c r="O656" i="86"/>
  <c r="Q656" i="86"/>
  <c r="I657" i="86"/>
  <c r="O657" i="86"/>
  <c r="Q657" i="86"/>
  <c r="C658" i="86"/>
  <c r="D658" i="86"/>
  <c r="E658" i="86"/>
  <c r="F658" i="86"/>
  <c r="G658" i="86"/>
  <c r="H658" i="86"/>
  <c r="I658" i="86"/>
  <c r="J658" i="86"/>
  <c r="K658" i="86"/>
  <c r="L658" i="86"/>
  <c r="M658" i="86"/>
  <c r="N658" i="86"/>
  <c r="P658" i="86"/>
  <c r="I659" i="86"/>
  <c r="O659" i="86"/>
  <c r="Q659" i="86"/>
  <c r="I660" i="86"/>
  <c r="O660" i="86"/>
  <c r="Q660" i="86"/>
  <c r="I661" i="86"/>
  <c r="O661" i="86"/>
  <c r="Q661" i="86"/>
  <c r="Q662" i="86" s="1"/>
  <c r="C662" i="86"/>
  <c r="D662" i="86"/>
  <c r="E662" i="86"/>
  <c r="F662" i="86"/>
  <c r="G662" i="86"/>
  <c r="H662" i="86"/>
  <c r="J662" i="86"/>
  <c r="K662" i="86"/>
  <c r="L662" i="86"/>
  <c r="M662" i="86"/>
  <c r="N662" i="86"/>
  <c r="P662" i="86"/>
  <c r="I663" i="86"/>
  <c r="O663" i="86"/>
  <c r="Q663" i="86"/>
  <c r="I664" i="86"/>
  <c r="O664" i="86"/>
  <c r="R664" i="86" s="1"/>
  <c r="Q664" i="86"/>
  <c r="I665" i="86"/>
  <c r="I666" i="86" s="1"/>
  <c r="O665" i="86"/>
  <c r="Q665" i="86"/>
  <c r="C666" i="86"/>
  <c r="D666" i="86"/>
  <c r="E666" i="86"/>
  <c r="F666" i="86"/>
  <c r="G666" i="86"/>
  <c r="H666" i="86"/>
  <c r="J666" i="86"/>
  <c r="K666" i="86"/>
  <c r="L666" i="86"/>
  <c r="M666" i="86"/>
  <c r="N666" i="86"/>
  <c r="P666" i="86"/>
  <c r="C667" i="86"/>
  <c r="D667" i="86"/>
  <c r="E667" i="86"/>
  <c r="F667" i="86"/>
  <c r="G667" i="86"/>
  <c r="H667" i="86"/>
  <c r="J667" i="86"/>
  <c r="K667" i="86"/>
  <c r="L667" i="86"/>
  <c r="M667" i="86"/>
  <c r="N667" i="86"/>
  <c r="P667" i="86"/>
  <c r="Q667" i="86" s="1"/>
  <c r="C668" i="86"/>
  <c r="D668" i="86"/>
  <c r="E668" i="86"/>
  <c r="F668" i="86"/>
  <c r="G668" i="86"/>
  <c r="H668" i="86"/>
  <c r="J668" i="86"/>
  <c r="K668" i="86"/>
  <c r="L668" i="86"/>
  <c r="M668" i="86"/>
  <c r="N668" i="86"/>
  <c r="P668" i="86"/>
  <c r="Q668" i="86" s="1"/>
  <c r="C669" i="86"/>
  <c r="D669" i="86"/>
  <c r="E669" i="86"/>
  <c r="E670" i="86" s="1"/>
  <c r="F669" i="86"/>
  <c r="G669" i="86"/>
  <c r="G670" i="86" s="1"/>
  <c r="H669" i="86"/>
  <c r="H670" i="86" s="1"/>
  <c r="J669" i="86"/>
  <c r="K669" i="86"/>
  <c r="L669" i="86"/>
  <c r="M669" i="86"/>
  <c r="N669" i="86"/>
  <c r="N670" i="86" s="1"/>
  <c r="P669" i="86"/>
  <c r="C670" i="86"/>
  <c r="F670" i="86"/>
  <c r="I689" i="86"/>
  <c r="O689" i="86"/>
  <c r="Q689" i="86"/>
  <c r="I690" i="86"/>
  <c r="R690" i="86" s="1"/>
  <c r="O690" i="86"/>
  <c r="Q690" i="86"/>
  <c r="I691" i="86"/>
  <c r="O691" i="86"/>
  <c r="Q691" i="86"/>
  <c r="C692" i="86"/>
  <c r="D692" i="86"/>
  <c r="E692" i="86"/>
  <c r="F692" i="86"/>
  <c r="G692" i="86"/>
  <c r="H692" i="86"/>
  <c r="J692" i="86"/>
  <c r="K692" i="86"/>
  <c r="L692" i="86"/>
  <c r="M692" i="86"/>
  <c r="N692" i="86"/>
  <c r="P692" i="86"/>
  <c r="I693" i="86"/>
  <c r="O693" i="86"/>
  <c r="Q693" i="86"/>
  <c r="I694" i="86"/>
  <c r="O694" i="86"/>
  <c r="Q694" i="86"/>
  <c r="I695" i="86"/>
  <c r="O695" i="86"/>
  <c r="O696" i="86" s="1"/>
  <c r="Q695" i="86"/>
  <c r="C696" i="86"/>
  <c r="D696" i="86"/>
  <c r="E696" i="86"/>
  <c r="F696" i="86"/>
  <c r="G696" i="86"/>
  <c r="H696" i="86"/>
  <c r="J696" i="86"/>
  <c r="K696" i="86"/>
  <c r="L696" i="86"/>
  <c r="M696" i="86"/>
  <c r="N696" i="86"/>
  <c r="P696" i="86"/>
  <c r="Q696" i="86"/>
  <c r="I697" i="86"/>
  <c r="O697" i="86"/>
  <c r="Q697" i="86"/>
  <c r="I698" i="86"/>
  <c r="O698" i="86"/>
  <c r="Q698" i="86"/>
  <c r="I699" i="86"/>
  <c r="O699" i="86"/>
  <c r="Q699" i="86"/>
  <c r="C700" i="86"/>
  <c r="D700" i="86"/>
  <c r="E700" i="86"/>
  <c r="F700" i="86"/>
  <c r="G700" i="86"/>
  <c r="H700" i="86"/>
  <c r="J700" i="86"/>
  <c r="K700" i="86"/>
  <c r="L700" i="86"/>
  <c r="M700" i="86"/>
  <c r="N700" i="86"/>
  <c r="P700" i="86"/>
  <c r="I701" i="86"/>
  <c r="O701" i="86"/>
  <c r="Q701" i="86"/>
  <c r="I702" i="86"/>
  <c r="O702" i="86"/>
  <c r="Q702" i="86"/>
  <c r="I703" i="86"/>
  <c r="O703" i="86"/>
  <c r="Q703" i="86"/>
  <c r="R703" i="86" s="1"/>
  <c r="C704" i="86"/>
  <c r="D704" i="86"/>
  <c r="E704" i="86"/>
  <c r="F704" i="86"/>
  <c r="G704" i="86"/>
  <c r="H704" i="86"/>
  <c r="J704" i="86"/>
  <c r="K704" i="86"/>
  <c r="L704" i="86"/>
  <c r="M704" i="86"/>
  <c r="N704" i="86"/>
  <c r="P704" i="86"/>
  <c r="I705" i="86"/>
  <c r="O705" i="86"/>
  <c r="Q705" i="86"/>
  <c r="I706" i="86"/>
  <c r="O706" i="86"/>
  <c r="Q706" i="86"/>
  <c r="I707" i="86"/>
  <c r="O707" i="86"/>
  <c r="O708" i="86" s="1"/>
  <c r="Q707" i="86"/>
  <c r="C708" i="86"/>
  <c r="D708" i="86"/>
  <c r="E708" i="86"/>
  <c r="F708" i="86"/>
  <c r="G708" i="86"/>
  <c r="H708" i="86"/>
  <c r="J708" i="86"/>
  <c r="K708" i="86"/>
  <c r="L708" i="86"/>
  <c r="M708" i="86"/>
  <c r="N708" i="86"/>
  <c r="P708" i="86"/>
  <c r="I709" i="86"/>
  <c r="O709" i="86"/>
  <c r="Q709" i="86"/>
  <c r="I710" i="86"/>
  <c r="O710" i="86"/>
  <c r="Q710" i="86"/>
  <c r="I711" i="86"/>
  <c r="I712" i="86" s="1"/>
  <c r="O711" i="86"/>
  <c r="Q711" i="86"/>
  <c r="C712" i="86"/>
  <c r="D712" i="86"/>
  <c r="E712" i="86"/>
  <c r="F712" i="86"/>
  <c r="G712" i="86"/>
  <c r="H712" i="86"/>
  <c r="J712" i="86"/>
  <c r="K712" i="86"/>
  <c r="L712" i="86"/>
  <c r="M712" i="86"/>
  <c r="N712" i="86"/>
  <c r="P712" i="86"/>
  <c r="I713" i="86"/>
  <c r="O713" i="86"/>
  <c r="Q713" i="86"/>
  <c r="I714" i="86"/>
  <c r="O714" i="86"/>
  <c r="Q714" i="86"/>
  <c r="I715" i="86"/>
  <c r="O715" i="86"/>
  <c r="Q715" i="86"/>
  <c r="C716" i="86"/>
  <c r="D716" i="86"/>
  <c r="E716" i="86"/>
  <c r="F716" i="86"/>
  <c r="G716" i="86"/>
  <c r="H716" i="86"/>
  <c r="J716" i="86"/>
  <c r="K716" i="86"/>
  <c r="L716" i="86"/>
  <c r="M716" i="86"/>
  <c r="N716" i="86"/>
  <c r="P716" i="86"/>
  <c r="Q716" i="86"/>
  <c r="I717" i="86"/>
  <c r="O717" i="86"/>
  <c r="Q717" i="86"/>
  <c r="I718" i="86"/>
  <c r="O718" i="86"/>
  <c r="Q718" i="86"/>
  <c r="I719" i="86"/>
  <c r="O719" i="86"/>
  <c r="Q719" i="86"/>
  <c r="C720" i="86"/>
  <c r="D720" i="86"/>
  <c r="E720" i="86"/>
  <c r="F720" i="86"/>
  <c r="G720" i="86"/>
  <c r="H720" i="86"/>
  <c r="J720" i="86"/>
  <c r="K720" i="86"/>
  <c r="L720" i="86"/>
  <c r="M720" i="86"/>
  <c r="N720" i="86"/>
  <c r="P720" i="86"/>
  <c r="I721" i="86"/>
  <c r="O721" i="86"/>
  <c r="Q721" i="86"/>
  <c r="I722" i="86"/>
  <c r="O722" i="86"/>
  <c r="Q722" i="86"/>
  <c r="I723" i="86"/>
  <c r="I724" i="86" s="1"/>
  <c r="O723" i="86"/>
  <c r="O724" i="86" s="1"/>
  <c r="Q723" i="86"/>
  <c r="C724" i="86"/>
  <c r="D724" i="86"/>
  <c r="E724" i="86"/>
  <c r="F724" i="86"/>
  <c r="G724" i="86"/>
  <c r="H724" i="86"/>
  <c r="J724" i="86"/>
  <c r="K724" i="86"/>
  <c r="L724" i="86"/>
  <c r="M724" i="86"/>
  <c r="N724" i="86"/>
  <c r="P724" i="86"/>
  <c r="I725" i="86"/>
  <c r="O725" i="86"/>
  <c r="Q725" i="86"/>
  <c r="I726" i="86"/>
  <c r="O726" i="86"/>
  <c r="Q726" i="86"/>
  <c r="Q728" i="86" s="1"/>
  <c r="I727" i="86"/>
  <c r="O727" i="86"/>
  <c r="Q727" i="86"/>
  <c r="C728" i="86"/>
  <c r="D728" i="86"/>
  <c r="E728" i="86"/>
  <c r="F728" i="86"/>
  <c r="G728" i="86"/>
  <c r="H728" i="86"/>
  <c r="J728" i="86"/>
  <c r="K728" i="86"/>
  <c r="L728" i="86"/>
  <c r="M728" i="86"/>
  <c r="N728" i="86"/>
  <c r="P728" i="86"/>
  <c r="I729" i="86"/>
  <c r="O729" i="86"/>
  <c r="Q729" i="86"/>
  <c r="I730" i="86"/>
  <c r="O730" i="86"/>
  <c r="Q730" i="86"/>
  <c r="I731" i="86"/>
  <c r="O731" i="86"/>
  <c r="Q731" i="86"/>
  <c r="Q732" i="86" s="1"/>
  <c r="C732" i="86"/>
  <c r="D732" i="86"/>
  <c r="E732" i="86"/>
  <c r="F732" i="86"/>
  <c r="G732" i="86"/>
  <c r="H732" i="86"/>
  <c r="J732" i="86"/>
  <c r="K732" i="86"/>
  <c r="L732" i="86"/>
  <c r="M732" i="86"/>
  <c r="N732" i="86"/>
  <c r="P732" i="86"/>
  <c r="I733" i="86"/>
  <c r="R733" i="86" s="1"/>
  <c r="O733" i="86"/>
  <c r="Q733" i="86"/>
  <c r="I734" i="86"/>
  <c r="O734" i="86"/>
  <c r="Q734" i="86"/>
  <c r="I735" i="86"/>
  <c r="O735" i="86"/>
  <c r="Q735" i="86"/>
  <c r="C736" i="86"/>
  <c r="D736" i="86"/>
  <c r="E736" i="86"/>
  <c r="F736" i="86"/>
  <c r="G736" i="86"/>
  <c r="H736" i="86"/>
  <c r="J736" i="86"/>
  <c r="K736" i="86"/>
  <c r="L736" i="86"/>
  <c r="M736" i="86"/>
  <c r="N736" i="86"/>
  <c r="P736" i="86"/>
  <c r="I739" i="86"/>
  <c r="O739" i="86"/>
  <c r="Q739" i="86"/>
  <c r="I740" i="86"/>
  <c r="O740" i="86"/>
  <c r="Q740" i="86"/>
  <c r="I741" i="86"/>
  <c r="O741" i="86"/>
  <c r="Q741" i="86"/>
  <c r="C742" i="86"/>
  <c r="D742" i="86"/>
  <c r="E742" i="86"/>
  <c r="F742" i="86"/>
  <c r="G742" i="86"/>
  <c r="H742" i="86"/>
  <c r="J742" i="86"/>
  <c r="K742" i="86"/>
  <c r="L742" i="86"/>
  <c r="M742" i="86"/>
  <c r="N742" i="86"/>
  <c r="P742" i="86"/>
  <c r="Q742" i="86"/>
  <c r="I743" i="86"/>
  <c r="O743" i="86"/>
  <c r="Q743" i="86"/>
  <c r="I744" i="86"/>
  <c r="O744" i="86"/>
  <c r="Q744" i="86"/>
  <c r="Q746" i="86" s="1"/>
  <c r="I745" i="86"/>
  <c r="O745" i="86"/>
  <c r="Q745" i="86"/>
  <c r="C746" i="86"/>
  <c r="D746" i="86"/>
  <c r="E746" i="86"/>
  <c r="F746" i="86"/>
  <c r="G746" i="86"/>
  <c r="H746" i="86"/>
  <c r="J746" i="86"/>
  <c r="K746" i="86"/>
  <c r="L746" i="86"/>
  <c r="M746" i="86"/>
  <c r="N746" i="86"/>
  <c r="P746" i="86"/>
  <c r="I747" i="86"/>
  <c r="R747" i="86" s="1"/>
  <c r="O747" i="86"/>
  <c r="Q747" i="86"/>
  <c r="I748" i="86"/>
  <c r="O748" i="86"/>
  <c r="Q748" i="86"/>
  <c r="I749" i="86"/>
  <c r="I750" i="86" s="1"/>
  <c r="O749" i="86"/>
  <c r="Q749" i="86"/>
  <c r="C750" i="86"/>
  <c r="D750" i="86"/>
  <c r="E750" i="86"/>
  <c r="F750" i="86"/>
  <c r="G750" i="86"/>
  <c r="H750" i="86"/>
  <c r="J750" i="86"/>
  <c r="K750" i="86"/>
  <c r="L750" i="86"/>
  <c r="M750" i="86"/>
  <c r="N750" i="86"/>
  <c r="P750" i="86"/>
  <c r="C751" i="86"/>
  <c r="D751" i="86"/>
  <c r="E751" i="86"/>
  <c r="F751" i="86"/>
  <c r="G751" i="86"/>
  <c r="H751" i="86"/>
  <c r="J751" i="86"/>
  <c r="K751" i="86"/>
  <c r="L751" i="86"/>
  <c r="M751" i="86"/>
  <c r="N751" i="86"/>
  <c r="P751" i="86"/>
  <c r="Q751" i="86" s="1"/>
  <c r="C752" i="86"/>
  <c r="D752" i="86"/>
  <c r="E752" i="86"/>
  <c r="F752" i="86"/>
  <c r="G752" i="86"/>
  <c r="H752" i="86"/>
  <c r="H754" i="86" s="1"/>
  <c r="J752" i="86"/>
  <c r="K752" i="86"/>
  <c r="L752" i="86"/>
  <c r="M752" i="86"/>
  <c r="N752" i="86"/>
  <c r="P752" i="86"/>
  <c r="Q752" i="86"/>
  <c r="C753" i="86"/>
  <c r="D753" i="86"/>
  <c r="D754" i="86" s="1"/>
  <c r="E753" i="86"/>
  <c r="F753" i="86"/>
  <c r="G753" i="86"/>
  <c r="H753" i="86"/>
  <c r="J753" i="86"/>
  <c r="K753" i="86"/>
  <c r="L753" i="86"/>
  <c r="L754" i="86" s="1"/>
  <c r="M753" i="86"/>
  <c r="M754" i="86" s="1"/>
  <c r="N753" i="86"/>
  <c r="P753" i="86"/>
  <c r="Q753" i="86" s="1"/>
  <c r="I773" i="86"/>
  <c r="O773" i="86"/>
  <c r="Q773" i="86"/>
  <c r="I774" i="86"/>
  <c r="O774" i="86"/>
  <c r="Q774" i="86"/>
  <c r="I775" i="86"/>
  <c r="O775" i="86"/>
  <c r="O776" i="86" s="1"/>
  <c r="Q775" i="86"/>
  <c r="C776" i="86"/>
  <c r="D776" i="86"/>
  <c r="E776" i="86"/>
  <c r="F776" i="86"/>
  <c r="G776" i="86"/>
  <c r="H776" i="86"/>
  <c r="J776" i="86"/>
  <c r="K776" i="86"/>
  <c r="L776" i="86"/>
  <c r="M776" i="86"/>
  <c r="N776" i="86"/>
  <c r="P776" i="86"/>
  <c r="I777" i="86"/>
  <c r="O777" i="86"/>
  <c r="Q777" i="86"/>
  <c r="I778" i="86"/>
  <c r="O778" i="86"/>
  <c r="Q778" i="86"/>
  <c r="I779" i="86"/>
  <c r="I780" i="86" s="1"/>
  <c r="O779" i="86"/>
  <c r="Q779" i="86"/>
  <c r="C780" i="86"/>
  <c r="D780" i="86"/>
  <c r="E780" i="86"/>
  <c r="F780" i="86"/>
  <c r="G780" i="86"/>
  <c r="H780" i="86"/>
  <c r="J780" i="86"/>
  <c r="K780" i="86"/>
  <c r="L780" i="86"/>
  <c r="M780" i="86"/>
  <c r="N780" i="86"/>
  <c r="P780" i="86"/>
  <c r="I781" i="86"/>
  <c r="O781" i="86"/>
  <c r="Q781" i="86"/>
  <c r="I782" i="86"/>
  <c r="O782" i="86"/>
  <c r="Q782" i="86"/>
  <c r="I783" i="86"/>
  <c r="O783" i="86"/>
  <c r="Q783" i="86"/>
  <c r="C784" i="86"/>
  <c r="D784" i="86"/>
  <c r="E784" i="86"/>
  <c r="F784" i="86"/>
  <c r="G784" i="86"/>
  <c r="H784" i="86"/>
  <c r="J784" i="86"/>
  <c r="K784" i="86"/>
  <c r="L784" i="86"/>
  <c r="M784" i="86"/>
  <c r="N784" i="86"/>
  <c r="P784" i="86"/>
  <c r="I785" i="86"/>
  <c r="O785" i="86"/>
  <c r="Q785" i="86"/>
  <c r="I786" i="86"/>
  <c r="O786" i="86"/>
  <c r="Q786" i="86"/>
  <c r="I787" i="86"/>
  <c r="O787" i="86"/>
  <c r="Q787" i="86"/>
  <c r="C788" i="86"/>
  <c r="D788" i="86"/>
  <c r="E788" i="86"/>
  <c r="F788" i="86"/>
  <c r="G788" i="86"/>
  <c r="H788" i="86"/>
  <c r="J788" i="86"/>
  <c r="K788" i="86"/>
  <c r="L788" i="86"/>
  <c r="M788" i="86"/>
  <c r="N788" i="86"/>
  <c r="O788" i="86"/>
  <c r="P788" i="86"/>
  <c r="I789" i="86"/>
  <c r="O789" i="86"/>
  <c r="Q789" i="86"/>
  <c r="I790" i="86"/>
  <c r="O790" i="86"/>
  <c r="Q790" i="86"/>
  <c r="I791" i="86"/>
  <c r="O791" i="86"/>
  <c r="Q791" i="86"/>
  <c r="C792" i="86"/>
  <c r="D792" i="86"/>
  <c r="E792" i="86"/>
  <c r="F792" i="86"/>
  <c r="G792" i="86"/>
  <c r="H792" i="86"/>
  <c r="J792" i="86"/>
  <c r="K792" i="86"/>
  <c r="L792" i="86"/>
  <c r="M792" i="86"/>
  <c r="N792" i="86"/>
  <c r="P792" i="86"/>
  <c r="Q792" i="86"/>
  <c r="I793" i="86"/>
  <c r="O793" i="86"/>
  <c r="Q793" i="86"/>
  <c r="I794" i="86"/>
  <c r="O794" i="86"/>
  <c r="Q794" i="86"/>
  <c r="I795" i="86"/>
  <c r="O795" i="86"/>
  <c r="Q795" i="86"/>
  <c r="Q796" i="86" s="1"/>
  <c r="C796" i="86"/>
  <c r="D796" i="86"/>
  <c r="E796" i="86"/>
  <c r="F796" i="86"/>
  <c r="G796" i="86"/>
  <c r="H796" i="86"/>
  <c r="J796" i="86"/>
  <c r="K796" i="86"/>
  <c r="L796" i="86"/>
  <c r="M796" i="86"/>
  <c r="N796" i="86"/>
  <c r="P796" i="86"/>
  <c r="I797" i="86"/>
  <c r="O797" i="86"/>
  <c r="Q797" i="86"/>
  <c r="I798" i="86"/>
  <c r="O798" i="86"/>
  <c r="Q798" i="86"/>
  <c r="I799" i="86"/>
  <c r="I800" i="86" s="1"/>
  <c r="O799" i="86"/>
  <c r="O800" i="86" s="1"/>
  <c r="Q799" i="86"/>
  <c r="C800" i="86"/>
  <c r="D800" i="86"/>
  <c r="E800" i="86"/>
  <c r="F800" i="86"/>
  <c r="G800" i="86"/>
  <c r="H800" i="86"/>
  <c r="J800" i="86"/>
  <c r="K800" i="86"/>
  <c r="L800" i="86"/>
  <c r="M800" i="86"/>
  <c r="N800" i="86"/>
  <c r="P800" i="86"/>
  <c r="I801" i="86"/>
  <c r="O801" i="86"/>
  <c r="Q801" i="86"/>
  <c r="I802" i="86"/>
  <c r="O802" i="86"/>
  <c r="Q802" i="86"/>
  <c r="I803" i="86"/>
  <c r="O803" i="86"/>
  <c r="Q803" i="86"/>
  <c r="C804" i="86"/>
  <c r="D804" i="86"/>
  <c r="E804" i="86"/>
  <c r="F804" i="86"/>
  <c r="G804" i="86"/>
  <c r="H804" i="86"/>
  <c r="J804" i="86"/>
  <c r="K804" i="86"/>
  <c r="L804" i="86"/>
  <c r="M804" i="86"/>
  <c r="N804" i="86"/>
  <c r="P804" i="86"/>
  <c r="I805" i="86"/>
  <c r="O805" i="86"/>
  <c r="Q805" i="86"/>
  <c r="I806" i="86"/>
  <c r="O806" i="86"/>
  <c r="Q806" i="86"/>
  <c r="I807" i="86"/>
  <c r="O807" i="86"/>
  <c r="Q807" i="86"/>
  <c r="Q808" i="86" s="1"/>
  <c r="C808" i="86"/>
  <c r="D808" i="86"/>
  <c r="E808" i="86"/>
  <c r="F808" i="86"/>
  <c r="G808" i="86"/>
  <c r="H808" i="86"/>
  <c r="J808" i="86"/>
  <c r="K808" i="86"/>
  <c r="L808" i="86"/>
  <c r="M808" i="86"/>
  <c r="N808" i="86"/>
  <c r="P808" i="86"/>
  <c r="I809" i="86"/>
  <c r="O809" i="86"/>
  <c r="Q809" i="86"/>
  <c r="R809" i="86"/>
  <c r="I810" i="86"/>
  <c r="O810" i="86"/>
  <c r="Q810" i="86"/>
  <c r="I811" i="86"/>
  <c r="O811" i="86"/>
  <c r="Q811" i="86"/>
  <c r="C812" i="86"/>
  <c r="D812" i="86"/>
  <c r="E812" i="86"/>
  <c r="F812" i="86"/>
  <c r="G812" i="86"/>
  <c r="H812" i="86"/>
  <c r="I812" i="86"/>
  <c r="J812" i="86"/>
  <c r="K812" i="86"/>
  <c r="L812" i="86"/>
  <c r="M812" i="86"/>
  <c r="N812" i="86"/>
  <c r="P812" i="86"/>
  <c r="I813" i="86"/>
  <c r="O813" i="86"/>
  <c r="Q813" i="86"/>
  <c r="I814" i="86"/>
  <c r="O814" i="86"/>
  <c r="Q814" i="86"/>
  <c r="I815" i="86"/>
  <c r="I816" i="86" s="1"/>
  <c r="O815" i="86"/>
  <c r="Q815" i="86"/>
  <c r="C816" i="86"/>
  <c r="D816" i="86"/>
  <c r="E816" i="86"/>
  <c r="F816" i="86"/>
  <c r="G816" i="86"/>
  <c r="H816" i="86"/>
  <c r="J816" i="86"/>
  <c r="K816" i="86"/>
  <c r="L816" i="86"/>
  <c r="M816" i="86"/>
  <c r="N816" i="86"/>
  <c r="P816" i="86"/>
  <c r="I817" i="86"/>
  <c r="O817" i="86"/>
  <c r="Q817" i="86"/>
  <c r="I818" i="86"/>
  <c r="O818" i="86"/>
  <c r="Q818" i="86"/>
  <c r="Q820" i="86" s="1"/>
  <c r="I819" i="86"/>
  <c r="I820" i="86" s="1"/>
  <c r="O819" i="86"/>
  <c r="Q819" i="86"/>
  <c r="C820" i="86"/>
  <c r="D820" i="86"/>
  <c r="E820" i="86"/>
  <c r="F820" i="86"/>
  <c r="G820" i="86"/>
  <c r="H820" i="86"/>
  <c r="J820" i="86"/>
  <c r="K820" i="86"/>
  <c r="L820" i="86"/>
  <c r="M820" i="86"/>
  <c r="N820" i="86"/>
  <c r="P820" i="86"/>
  <c r="I823" i="86"/>
  <c r="O823" i="86"/>
  <c r="Q823" i="86"/>
  <c r="I824" i="86"/>
  <c r="O824" i="86"/>
  <c r="Q824" i="86"/>
  <c r="I825" i="86"/>
  <c r="I826" i="86" s="1"/>
  <c r="O825" i="86"/>
  <c r="Q825" i="86"/>
  <c r="C826" i="86"/>
  <c r="D826" i="86"/>
  <c r="E826" i="86"/>
  <c r="F826" i="86"/>
  <c r="G826" i="86"/>
  <c r="H826" i="86"/>
  <c r="J826" i="86"/>
  <c r="K826" i="86"/>
  <c r="L826" i="86"/>
  <c r="M826" i="86"/>
  <c r="N826" i="86"/>
  <c r="P826" i="86"/>
  <c r="I827" i="86"/>
  <c r="O827" i="86"/>
  <c r="Q827" i="86"/>
  <c r="I828" i="86"/>
  <c r="O828" i="86"/>
  <c r="Q828" i="86"/>
  <c r="I829" i="86"/>
  <c r="O829" i="86"/>
  <c r="Q829" i="86"/>
  <c r="Q830" i="86" s="1"/>
  <c r="C830" i="86"/>
  <c r="D830" i="86"/>
  <c r="E830" i="86"/>
  <c r="F830" i="86"/>
  <c r="G830" i="86"/>
  <c r="H830" i="86"/>
  <c r="J830" i="86"/>
  <c r="K830" i="86"/>
  <c r="L830" i="86"/>
  <c r="M830" i="86"/>
  <c r="N830" i="86"/>
  <c r="P830" i="86"/>
  <c r="I831" i="86"/>
  <c r="O831" i="86"/>
  <c r="Q831" i="86"/>
  <c r="I832" i="86"/>
  <c r="O832" i="86"/>
  <c r="Q832" i="86"/>
  <c r="I833" i="86"/>
  <c r="O833" i="86"/>
  <c r="Q833" i="86"/>
  <c r="C834" i="86"/>
  <c r="D834" i="86"/>
  <c r="E834" i="86"/>
  <c r="F834" i="86"/>
  <c r="G834" i="86"/>
  <c r="H834" i="86"/>
  <c r="J834" i="86"/>
  <c r="K834" i="86"/>
  <c r="L834" i="86"/>
  <c r="M834" i="86"/>
  <c r="N834" i="86"/>
  <c r="P834" i="86"/>
  <c r="C835" i="86"/>
  <c r="D835" i="86"/>
  <c r="E835" i="86"/>
  <c r="F835" i="86"/>
  <c r="G835" i="86"/>
  <c r="H835" i="86"/>
  <c r="J835" i="86"/>
  <c r="K835" i="86"/>
  <c r="L835" i="86"/>
  <c r="M835" i="86"/>
  <c r="N835" i="86"/>
  <c r="P835" i="86"/>
  <c r="Q835" i="86" s="1"/>
  <c r="C836" i="86"/>
  <c r="D836" i="86"/>
  <c r="E836" i="86"/>
  <c r="F836" i="86"/>
  <c r="G836" i="86"/>
  <c r="H836" i="86"/>
  <c r="J836" i="86"/>
  <c r="K836" i="86"/>
  <c r="L836" i="86"/>
  <c r="M836" i="86"/>
  <c r="N836" i="86"/>
  <c r="P836" i="86"/>
  <c r="Q836" i="86" s="1"/>
  <c r="C837" i="86"/>
  <c r="D837" i="86"/>
  <c r="E837" i="86"/>
  <c r="F837" i="86"/>
  <c r="F838" i="86" s="1"/>
  <c r="G837" i="86"/>
  <c r="H837" i="86"/>
  <c r="J837" i="86"/>
  <c r="K837" i="86"/>
  <c r="K838" i="86" s="1"/>
  <c r="L837" i="86"/>
  <c r="M837" i="86"/>
  <c r="N837" i="86"/>
  <c r="P837" i="86"/>
  <c r="P838" i="86" s="1"/>
  <c r="I857" i="86"/>
  <c r="O857" i="86"/>
  <c r="Q857" i="86"/>
  <c r="I858" i="86"/>
  <c r="O858" i="86"/>
  <c r="Q858" i="86"/>
  <c r="I859" i="86"/>
  <c r="O859" i="86"/>
  <c r="Q859" i="86"/>
  <c r="C860" i="86"/>
  <c r="D860" i="86"/>
  <c r="E860" i="86"/>
  <c r="F860" i="86"/>
  <c r="G860" i="86"/>
  <c r="H860" i="86"/>
  <c r="J860" i="86"/>
  <c r="K860" i="86"/>
  <c r="L860" i="86"/>
  <c r="M860" i="86"/>
  <c r="N860" i="86"/>
  <c r="P860" i="86"/>
  <c r="I861" i="86"/>
  <c r="O861" i="86"/>
  <c r="Q861" i="86"/>
  <c r="I862" i="86"/>
  <c r="O862" i="86"/>
  <c r="Q862" i="86"/>
  <c r="R862" i="86" s="1"/>
  <c r="I863" i="86"/>
  <c r="I864" i="86" s="1"/>
  <c r="O863" i="86"/>
  <c r="O864" i="86" s="1"/>
  <c r="Q863" i="86"/>
  <c r="Q864" i="86" s="1"/>
  <c r="C864" i="86"/>
  <c r="D864" i="86"/>
  <c r="E864" i="86"/>
  <c r="F864" i="86"/>
  <c r="G864" i="86"/>
  <c r="H864" i="86"/>
  <c r="J864" i="86"/>
  <c r="K864" i="86"/>
  <c r="L864" i="86"/>
  <c r="M864" i="86"/>
  <c r="N864" i="86"/>
  <c r="P864" i="86"/>
  <c r="I865" i="86"/>
  <c r="O865" i="86"/>
  <c r="Q865" i="86"/>
  <c r="R865" i="86"/>
  <c r="I866" i="86"/>
  <c r="O866" i="86"/>
  <c r="Q866" i="86"/>
  <c r="I867" i="86"/>
  <c r="I868" i="86" s="1"/>
  <c r="O867" i="86"/>
  <c r="Q867" i="86"/>
  <c r="C868" i="86"/>
  <c r="D868" i="86"/>
  <c r="E868" i="86"/>
  <c r="F868" i="86"/>
  <c r="G868" i="86"/>
  <c r="H868" i="86"/>
  <c r="J868" i="86"/>
  <c r="K868" i="86"/>
  <c r="L868" i="86"/>
  <c r="M868" i="86"/>
  <c r="N868" i="86"/>
  <c r="P868" i="86"/>
  <c r="I869" i="86"/>
  <c r="O869" i="86"/>
  <c r="Q869" i="86"/>
  <c r="I870" i="86"/>
  <c r="O870" i="86"/>
  <c r="O872" i="86" s="1"/>
  <c r="Q870" i="86"/>
  <c r="I871" i="86"/>
  <c r="O871" i="86"/>
  <c r="Q871" i="86"/>
  <c r="C872" i="86"/>
  <c r="D872" i="86"/>
  <c r="E872" i="86"/>
  <c r="F872" i="86"/>
  <c r="G872" i="86"/>
  <c r="H872" i="86"/>
  <c r="J872" i="86"/>
  <c r="K872" i="86"/>
  <c r="L872" i="86"/>
  <c r="M872" i="86"/>
  <c r="N872" i="86"/>
  <c r="P872" i="86"/>
  <c r="I873" i="86"/>
  <c r="O873" i="86"/>
  <c r="Q873" i="86"/>
  <c r="I874" i="86"/>
  <c r="O874" i="86"/>
  <c r="Q874" i="86"/>
  <c r="I875" i="86"/>
  <c r="O875" i="86"/>
  <c r="Q875" i="86"/>
  <c r="Q876" i="86" s="1"/>
  <c r="C876" i="86"/>
  <c r="D876" i="86"/>
  <c r="E876" i="86"/>
  <c r="F876" i="86"/>
  <c r="G876" i="86"/>
  <c r="H876" i="86"/>
  <c r="J876" i="86"/>
  <c r="K876" i="86"/>
  <c r="L876" i="86"/>
  <c r="M876" i="86"/>
  <c r="N876" i="86"/>
  <c r="P876" i="86"/>
  <c r="I877" i="86"/>
  <c r="R877" i="86" s="1"/>
  <c r="O877" i="86"/>
  <c r="Q877" i="86"/>
  <c r="I878" i="86"/>
  <c r="O878" i="86"/>
  <c r="Q878" i="86"/>
  <c r="I879" i="86"/>
  <c r="O879" i="86"/>
  <c r="O880" i="86" s="1"/>
  <c r="Q879" i="86"/>
  <c r="C880" i="86"/>
  <c r="D880" i="86"/>
  <c r="E880" i="86"/>
  <c r="F880" i="86"/>
  <c r="G880" i="86"/>
  <c r="H880" i="86"/>
  <c r="J880" i="86"/>
  <c r="K880" i="86"/>
  <c r="L880" i="86"/>
  <c r="M880" i="86"/>
  <c r="N880" i="86"/>
  <c r="P880" i="86"/>
  <c r="I881" i="86"/>
  <c r="O881" i="86"/>
  <c r="Q881" i="86"/>
  <c r="I882" i="86"/>
  <c r="I884" i="86" s="1"/>
  <c r="O882" i="86"/>
  <c r="Q882" i="86"/>
  <c r="I883" i="86"/>
  <c r="O883" i="86"/>
  <c r="Q883" i="86"/>
  <c r="C884" i="86"/>
  <c r="D884" i="86"/>
  <c r="E884" i="86"/>
  <c r="F884" i="86"/>
  <c r="G884" i="86"/>
  <c r="H884" i="86"/>
  <c r="J884" i="86"/>
  <c r="K884" i="86"/>
  <c r="L884" i="86"/>
  <c r="M884" i="86"/>
  <c r="N884" i="86"/>
  <c r="P884" i="86"/>
  <c r="I885" i="86"/>
  <c r="O885" i="86"/>
  <c r="Q885" i="86"/>
  <c r="I886" i="86"/>
  <c r="O886" i="86"/>
  <c r="Q886" i="86"/>
  <c r="I887" i="86"/>
  <c r="O887" i="86"/>
  <c r="Q887" i="86"/>
  <c r="C888" i="86"/>
  <c r="D888" i="86"/>
  <c r="E888" i="86"/>
  <c r="F888" i="86"/>
  <c r="G888" i="86"/>
  <c r="H888" i="86"/>
  <c r="J888" i="86"/>
  <c r="K888" i="86"/>
  <c r="L888" i="86"/>
  <c r="M888" i="86"/>
  <c r="N888" i="86"/>
  <c r="P888" i="86"/>
  <c r="I889" i="86"/>
  <c r="O889" i="86"/>
  <c r="Q889" i="86"/>
  <c r="I890" i="86"/>
  <c r="I892" i="86" s="1"/>
  <c r="O890" i="86"/>
  <c r="Q890" i="86"/>
  <c r="I891" i="86"/>
  <c r="O891" i="86"/>
  <c r="Q891" i="86"/>
  <c r="C892" i="86"/>
  <c r="D892" i="86"/>
  <c r="E892" i="86"/>
  <c r="F892" i="86"/>
  <c r="G892" i="86"/>
  <c r="H892" i="86"/>
  <c r="J892" i="86"/>
  <c r="K892" i="86"/>
  <c r="L892" i="86"/>
  <c r="M892" i="86"/>
  <c r="N892" i="86"/>
  <c r="P892" i="86"/>
  <c r="I893" i="86"/>
  <c r="O893" i="86"/>
  <c r="Q893" i="86"/>
  <c r="I894" i="86"/>
  <c r="O894" i="86"/>
  <c r="Q894" i="86"/>
  <c r="I895" i="86"/>
  <c r="O895" i="86"/>
  <c r="Q895" i="86"/>
  <c r="C896" i="86"/>
  <c r="D896" i="86"/>
  <c r="E896" i="86"/>
  <c r="F896" i="86"/>
  <c r="G896" i="86"/>
  <c r="H896" i="86"/>
  <c r="J896" i="86"/>
  <c r="K896" i="86"/>
  <c r="L896" i="86"/>
  <c r="M896" i="86"/>
  <c r="N896" i="86"/>
  <c r="P896" i="86"/>
  <c r="I897" i="86"/>
  <c r="O897" i="86"/>
  <c r="Q897" i="86"/>
  <c r="I898" i="86"/>
  <c r="O898" i="86"/>
  <c r="Q898" i="86"/>
  <c r="I899" i="86"/>
  <c r="O899" i="86"/>
  <c r="Q899" i="86"/>
  <c r="Q900" i="86" s="1"/>
  <c r="C900" i="86"/>
  <c r="D900" i="86"/>
  <c r="E900" i="86"/>
  <c r="F900" i="86"/>
  <c r="G900" i="86"/>
  <c r="H900" i="86"/>
  <c r="J900" i="86"/>
  <c r="K900" i="86"/>
  <c r="L900" i="86"/>
  <c r="M900" i="86"/>
  <c r="N900" i="86"/>
  <c r="P900" i="86"/>
  <c r="I901" i="86"/>
  <c r="R901" i="86" s="1"/>
  <c r="O901" i="86"/>
  <c r="Q901" i="86"/>
  <c r="I902" i="86"/>
  <c r="O902" i="86"/>
  <c r="Q902" i="86"/>
  <c r="I903" i="86"/>
  <c r="O903" i="86"/>
  <c r="O904" i="86" s="1"/>
  <c r="Q903" i="86"/>
  <c r="C904" i="86"/>
  <c r="D904" i="86"/>
  <c r="E904" i="86"/>
  <c r="F904" i="86"/>
  <c r="G904" i="86"/>
  <c r="H904" i="86"/>
  <c r="J904" i="86"/>
  <c r="K904" i="86"/>
  <c r="L904" i="86"/>
  <c r="M904" i="86"/>
  <c r="N904" i="86"/>
  <c r="P904" i="86"/>
  <c r="I907" i="86"/>
  <c r="O907" i="86"/>
  <c r="Q907" i="86"/>
  <c r="I908" i="86"/>
  <c r="O908" i="86"/>
  <c r="Q908" i="86"/>
  <c r="Q910" i="86" s="1"/>
  <c r="I909" i="86"/>
  <c r="O909" i="86"/>
  <c r="Q909" i="86"/>
  <c r="C910" i="86"/>
  <c r="D910" i="86"/>
  <c r="E910" i="86"/>
  <c r="F910" i="86"/>
  <c r="G910" i="86"/>
  <c r="H910" i="86"/>
  <c r="J910" i="86"/>
  <c r="K910" i="86"/>
  <c r="L910" i="86"/>
  <c r="M910" i="86"/>
  <c r="N910" i="86"/>
  <c r="P910" i="86"/>
  <c r="I911" i="86"/>
  <c r="O911" i="86"/>
  <c r="R911" i="86" s="1"/>
  <c r="Q911" i="86"/>
  <c r="I912" i="86"/>
  <c r="O912" i="86"/>
  <c r="Q912" i="86"/>
  <c r="R912" i="86"/>
  <c r="I913" i="86"/>
  <c r="I914" i="86" s="1"/>
  <c r="O913" i="86"/>
  <c r="O914" i="86" s="1"/>
  <c r="Q913" i="86"/>
  <c r="C914" i="86"/>
  <c r="D914" i="86"/>
  <c r="E914" i="86"/>
  <c r="F914" i="86"/>
  <c r="G914" i="86"/>
  <c r="H914" i="86"/>
  <c r="J914" i="86"/>
  <c r="K914" i="86"/>
  <c r="L914" i="86"/>
  <c r="M914" i="86"/>
  <c r="N914" i="86"/>
  <c r="P914" i="86"/>
  <c r="I915" i="86"/>
  <c r="O915" i="86"/>
  <c r="Q915" i="86"/>
  <c r="I916" i="86"/>
  <c r="O916" i="86"/>
  <c r="Q916" i="86"/>
  <c r="I917" i="86"/>
  <c r="O917" i="86"/>
  <c r="Q917" i="86"/>
  <c r="C918" i="86"/>
  <c r="D918" i="86"/>
  <c r="E918" i="86"/>
  <c r="F918" i="86"/>
  <c r="G918" i="86"/>
  <c r="H918" i="86"/>
  <c r="J918" i="86"/>
  <c r="K918" i="86"/>
  <c r="L918" i="86"/>
  <c r="M918" i="86"/>
  <c r="N918" i="86"/>
  <c r="P918" i="86"/>
  <c r="C919" i="86"/>
  <c r="D919" i="86"/>
  <c r="E919" i="86"/>
  <c r="F919" i="86"/>
  <c r="G919" i="86"/>
  <c r="H919" i="86"/>
  <c r="J919" i="86"/>
  <c r="K919" i="86"/>
  <c r="L919" i="86"/>
  <c r="M919" i="86"/>
  <c r="N919" i="86"/>
  <c r="P919" i="86"/>
  <c r="Q919" i="86" s="1"/>
  <c r="C920" i="86"/>
  <c r="D920" i="86"/>
  <c r="E920" i="86"/>
  <c r="F920" i="86"/>
  <c r="G920" i="86"/>
  <c r="H920" i="86"/>
  <c r="J920" i="86"/>
  <c r="K920" i="86"/>
  <c r="K922" i="86" s="1"/>
  <c r="L920" i="86"/>
  <c r="M920" i="86"/>
  <c r="N920" i="86"/>
  <c r="P920" i="86"/>
  <c r="Q920" i="86" s="1"/>
  <c r="C921" i="86"/>
  <c r="D921" i="86"/>
  <c r="E921" i="86"/>
  <c r="F921" i="86"/>
  <c r="F922" i="86" s="1"/>
  <c r="G921" i="86"/>
  <c r="H921" i="86"/>
  <c r="H922" i="86" s="1"/>
  <c r="J921" i="86"/>
  <c r="K921" i="86"/>
  <c r="L921" i="86"/>
  <c r="L922" i="86" s="1"/>
  <c r="M921" i="86"/>
  <c r="N921" i="86"/>
  <c r="P921" i="86"/>
  <c r="Q921" i="86" s="1"/>
  <c r="Q922" i="86" s="1"/>
  <c r="C941" i="86"/>
  <c r="D941" i="86"/>
  <c r="D945" i="86" s="1"/>
  <c r="E941" i="86"/>
  <c r="E945" i="86" s="1"/>
  <c r="F941" i="86"/>
  <c r="F945" i="86" s="1"/>
  <c r="G941" i="86"/>
  <c r="G945" i="86" s="1"/>
  <c r="H941" i="86"/>
  <c r="H945" i="86" s="1"/>
  <c r="J941" i="86"/>
  <c r="J945" i="86" s="1"/>
  <c r="K941" i="86"/>
  <c r="L941" i="86"/>
  <c r="L945" i="86" s="1"/>
  <c r="M941" i="86"/>
  <c r="N941" i="86"/>
  <c r="N945" i="86" s="1"/>
  <c r="P941" i="86"/>
  <c r="P945" i="86" s="1"/>
  <c r="Q945" i="86" s="1"/>
  <c r="C942" i="86"/>
  <c r="C946" i="86" s="1"/>
  <c r="D942" i="86"/>
  <c r="D946" i="86" s="1"/>
  <c r="E942" i="86"/>
  <c r="E946" i="86" s="1"/>
  <c r="F942" i="86"/>
  <c r="F946" i="86" s="1"/>
  <c r="G942" i="86"/>
  <c r="G946" i="86" s="1"/>
  <c r="H942" i="86"/>
  <c r="J942" i="86"/>
  <c r="J946" i="86" s="1"/>
  <c r="K942" i="86"/>
  <c r="L942" i="86"/>
  <c r="L946" i="86" s="1"/>
  <c r="M942" i="86"/>
  <c r="M944" i="86" s="1"/>
  <c r="N942" i="86"/>
  <c r="P942" i="86"/>
  <c r="P946" i="86" s="1"/>
  <c r="Q946" i="86" s="1"/>
  <c r="C943" i="86"/>
  <c r="C947" i="86" s="1"/>
  <c r="D943" i="86"/>
  <c r="E943" i="86"/>
  <c r="E947" i="86" s="1"/>
  <c r="F943" i="86"/>
  <c r="G943" i="86"/>
  <c r="H943" i="86"/>
  <c r="H944" i="86" s="1"/>
  <c r="J943" i="86"/>
  <c r="J947" i="86" s="1"/>
  <c r="K943" i="86"/>
  <c r="K947" i="86" s="1"/>
  <c r="L943" i="86"/>
  <c r="M943" i="86"/>
  <c r="N943" i="86"/>
  <c r="N947" i="86" s="1"/>
  <c r="P943" i="86"/>
  <c r="E944" i="86"/>
  <c r="K945" i="86"/>
  <c r="M945" i="86"/>
  <c r="H946" i="86"/>
  <c r="M946" i="86"/>
  <c r="N946" i="86"/>
  <c r="H947" i="86"/>
  <c r="H948" i="86" s="1"/>
  <c r="M947" i="86"/>
  <c r="I967" i="86"/>
  <c r="O967" i="86"/>
  <c r="Q967" i="86"/>
  <c r="I968" i="86"/>
  <c r="O968" i="86"/>
  <c r="Q968" i="86"/>
  <c r="I969" i="86"/>
  <c r="O969" i="86"/>
  <c r="Q969" i="86"/>
  <c r="Q970" i="86" s="1"/>
  <c r="R969" i="86"/>
  <c r="C970" i="86"/>
  <c r="D970" i="86"/>
  <c r="E970" i="86"/>
  <c r="F970" i="86"/>
  <c r="G970" i="86"/>
  <c r="H970" i="86"/>
  <c r="J970" i="86"/>
  <c r="K970" i="86"/>
  <c r="L970" i="86"/>
  <c r="M970" i="86"/>
  <c r="N970" i="86"/>
  <c r="P970" i="86"/>
  <c r="C971" i="86"/>
  <c r="D971" i="86"/>
  <c r="E971" i="86"/>
  <c r="F971" i="86"/>
  <c r="G971" i="86"/>
  <c r="H971" i="86"/>
  <c r="J971" i="86"/>
  <c r="K971" i="86"/>
  <c r="L971" i="86"/>
  <c r="M971" i="86"/>
  <c r="N971" i="86"/>
  <c r="P971" i="86"/>
  <c r="Q971" i="86" s="1"/>
  <c r="C972" i="86"/>
  <c r="D972" i="86"/>
  <c r="E972" i="86"/>
  <c r="F972" i="86"/>
  <c r="G972" i="86"/>
  <c r="H972" i="86"/>
  <c r="J972" i="86"/>
  <c r="K972" i="86"/>
  <c r="L972" i="86"/>
  <c r="M972" i="86"/>
  <c r="N972" i="86"/>
  <c r="P972" i="86"/>
  <c r="C973" i="86"/>
  <c r="D973" i="86"/>
  <c r="E973" i="86"/>
  <c r="F973" i="86"/>
  <c r="F974" i="86" s="1"/>
  <c r="G973" i="86"/>
  <c r="H973" i="86"/>
  <c r="H974" i="86" s="1"/>
  <c r="J973" i="86"/>
  <c r="J974" i="86" s="1"/>
  <c r="K973" i="86"/>
  <c r="L973" i="86"/>
  <c r="L974" i="86" s="1"/>
  <c r="M973" i="86"/>
  <c r="N973" i="86"/>
  <c r="P973" i="86"/>
  <c r="Q973" i="86" s="1"/>
  <c r="C974" i="86"/>
  <c r="I993" i="86"/>
  <c r="O993" i="86"/>
  <c r="Q993" i="86"/>
  <c r="I994" i="86"/>
  <c r="O994" i="86"/>
  <c r="Q994" i="86"/>
  <c r="I995" i="86"/>
  <c r="O995" i="86"/>
  <c r="Q995" i="86"/>
  <c r="C996" i="86"/>
  <c r="D996" i="86"/>
  <c r="E996" i="86"/>
  <c r="F996" i="86"/>
  <c r="G996" i="86"/>
  <c r="H996" i="86"/>
  <c r="J996" i="86"/>
  <c r="K996" i="86"/>
  <c r="L996" i="86"/>
  <c r="M996" i="86"/>
  <c r="N996" i="86"/>
  <c r="P996" i="86"/>
  <c r="C997" i="86"/>
  <c r="D997" i="86"/>
  <c r="E997" i="86"/>
  <c r="F997" i="86"/>
  <c r="G997" i="86"/>
  <c r="H997" i="86"/>
  <c r="J997" i="86"/>
  <c r="K997" i="86"/>
  <c r="L997" i="86"/>
  <c r="M997" i="86"/>
  <c r="N997" i="86"/>
  <c r="P997" i="86"/>
  <c r="Q997" i="86" s="1"/>
  <c r="C998" i="86"/>
  <c r="D998" i="86"/>
  <c r="E998" i="86"/>
  <c r="F998" i="86"/>
  <c r="G998" i="86"/>
  <c r="H998" i="86"/>
  <c r="J998" i="86"/>
  <c r="K998" i="86"/>
  <c r="L998" i="86"/>
  <c r="M998" i="86"/>
  <c r="N998" i="86"/>
  <c r="P998" i="86"/>
  <c r="C999" i="86"/>
  <c r="D999" i="86"/>
  <c r="E999" i="86"/>
  <c r="F999" i="86"/>
  <c r="F1000" i="86" s="1"/>
  <c r="G999" i="86"/>
  <c r="G1000" i="86" s="1"/>
  <c r="H999" i="86"/>
  <c r="J999" i="86"/>
  <c r="K999" i="86"/>
  <c r="L999" i="86"/>
  <c r="M999" i="86"/>
  <c r="M1000" i="86" s="1"/>
  <c r="N999" i="86"/>
  <c r="P999" i="86"/>
  <c r="Q999" i="86" s="1"/>
  <c r="I1019" i="86"/>
  <c r="R1019" i="86" s="1"/>
  <c r="O1019" i="86"/>
  <c r="Q1019" i="86"/>
  <c r="I1020" i="86"/>
  <c r="O1020" i="86"/>
  <c r="Q1020" i="86"/>
  <c r="I1021" i="86"/>
  <c r="O1021" i="86"/>
  <c r="O1022" i="86" s="1"/>
  <c r="Q1021" i="86"/>
  <c r="C1022" i="86"/>
  <c r="D1022" i="86"/>
  <c r="E1022" i="86"/>
  <c r="F1022" i="86"/>
  <c r="G1022" i="86"/>
  <c r="H1022" i="86"/>
  <c r="J1022" i="86"/>
  <c r="K1022" i="86"/>
  <c r="L1022" i="86"/>
  <c r="N1022" i="86"/>
  <c r="P1022" i="86"/>
  <c r="C1023" i="86"/>
  <c r="D1023" i="86"/>
  <c r="E1023" i="86"/>
  <c r="F1023" i="86"/>
  <c r="G1023" i="86"/>
  <c r="H1023" i="86"/>
  <c r="J1023" i="86"/>
  <c r="K1023" i="86"/>
  <c r="L1023" i="86"/>
  <c r="M1023" i="86"/>
  <c r="N1023" i="86"/>
  <c r="P1023" i="86"/>
  <c r="Q1023" i="86" s="1"/>
  <c r="C1024" i="86"/>
  <c r="D1024" i="86"/>
  <c r="E1024" i="86"/>
  <c r="F1024" i="86"/>
  <c r="G1024" i="86"/>
  <c r="H1024" i="86"/>
  <c r="J1024" i="86"/>
  <c r="K1024" i="86"/>
  <c r="L1024" i="86"/>
  <c r="M1024" i="86"/>
  <c r="N1024" i="86"/>
  <c r="P1024" i="86"/>
  <c r="C1025" i="86"/>
  <c r="I1025" i="86" s="1"/>
  <c r="D1025" i="86"/>
  <c r="E1025" i="86"/>
  <c r="E1026" i="86" s="1"/>
  <c r="F1025" i="86"/>
  <c r="F1026" i="86" s="1"/>
  <c r="G1025" i="86"/>
  <c r="H1025" i="86"/>
  <c r="H1026" i="86" s="1"/>
  <c r="J1025" i="86"/>
  <c r="K1025" i="86"/>
  <c r="L1025" i="86"/>
  <c r="L1026" i="86" s="1"/>
  <c r="M1025" i="86"/>
  <c r="N1025" i="86"/>
  <c r="P1025" i="86"/>
  <c r="Q1025" i="86" s="1"/>
  <c r="D1026" i="86"/>
  <c r="C1045" i="86"/>
  <c r="D1045" i="86"/>
  <c r="E1045" i="86"/>
  <c r="F1045" i="86"/>
  <c r="G1045" i="86"/>
  <c r="H1045" i="86"/>
  <c r="J1045" i="86"/>
  <c r="K1045" i="86"/>
  <c r="L1045" i="86"/>
  <c r="M1045" i="86"/>
  <c r="N1045" i="86"/>
  <c r="P1045" i="86"/>
  <c r="Q1045" i="86" s="1"/>
  <c r="C1046" i="86"/>
  <c r="D1046" i="86"/>
  <c r="E1046" i="86"/>
  <c r="F1046" i="86"/>
  <c r="G1046" i="86"/>
  <c r="H1046" i="86"/>
  <c r="J1046" i="86"/>
  <c r="J1048" i="86" s="1"/>
  <c r="K1046" i="86"/>
  <c r="L1046" i="86"/>
  <c r="M1046" i="86"/>
  <c r="N1046" i="86"/>
  <c r="P1046" i="86"/>
  <c r="Q1046" i="86"/>
  <c r="C1047" i="86"/>
  <c r="D1047" i="86"/>
  <c r="D1048" i="86" s="1"/>
  <c r="E1047" i="86"/>
  <c r="F1047" i="86"/>
  <c r="G1047" i="86"/>
  <c r="H1047" i="86"/>
  <c r="J1047" i="86"/>
  <c r="K1047" i="86"/>
  <c r="L1047" i="86"/>
  <c r="L1048" i="86" s="1"/>
  <c r="M1047" i="86"/>
  <c r="N1047" i="86"/>
  <c r="N1048" i="86" s="1"/>
  <c r="P1047" i="86"/>
  <c r="Q1047" i="86" s="1"/>
  <c r="Q1048" i="86" s="1"/>
  <c r="C1049" i="86"/>
  <c r="D1049" i="86"/>
  <c r="D1061" i="86" s="1"/>
  <c r="E1049" i="86"/>
  <c r="F1049" i="86"/>
  <c r="G1049" i="86"/>
  <c r="H1049" i="86"/>
  <c r="J1049" i="86"/>
  <c r="K1049" i="86"/>
  <c r="L1049" i="86"/>
  <c r="M1049" i="86"/>
  <c r="N1049" i="86"/>
  <c r="P1049" i="86"/>
  <c r="Q1049" i="86"/>
  <c r="C1050" i="86"/>
  <c r="D1050" i="86"/>
  <c r="E1050" i="86"/>
  <c r="F1050" i="86"/>
  <c r="G1050" i="86"/>
  <c r="H1050" i="86"/>
  <c r="J1050" i="86"/>
  <c r="K1050" i="86"/>
  <c r="L1050" i="86"/>
  <c r="M1050" i="86"/>
  <c r="N1050" i="86"/>
  <c r="P1050" i="86"/>
  <c r="Q1050" i="86" s="1"/>
  <c r="C1051" i="86"/>
  <c r="C1052" i="86" s="1"/>
  <c r="D1051" i="86"/>
  <c r="E1051" i="86"/>
  <c r="F1051" i="86"/>
  <c r="F1063" i="86" s="1"/>
  <c r="G1051" i="86"/>
  <c r="H1051" i="86"/>
  <c r="J1051" i="86"/>
  <c r="K1051" i="86"/>
  <c r="L1051" i="86"/>
  <c r="L1052" i="86" s="1"/>
  <c r="M1051" i="86"/>
  <c r="N1051" i="86"/>
  <c r="P1051" i="86"/>
  <c r="C1053" i="86"/>
  <c r="D1053" i="86"/>
  <c r="E1053" i="86"/>
  <c r="F1053" i="86"/>
  <c r="G1053" i="86"/>
  <c r="H1053" i="86"/>
  <c r="J1053" i="86"/>
  <c r="K1053" i="86"/>
  <c r="L1053" i="86"/>
  <c r="M1053" i="86"/>
  <c r="N1053" i="86"/>
  <c r="P1053" i="86"/>
  <c r="Q1053" i="86" s="1"/>
  <c r="C1054" i="86"/>
  <c r="D1054" i="86"/>
  <c r="E1054" i="86"/>
  <c r="F1054" i="86"/>
  <c r="G1054" i="86"/>
  <c r="H1054" i="86"/>
  <c r="J1054" i="86"/>
  <c r="K1054" i="86"/>
  <c r="K1056" i="86" s="1"/>
  <c r="L1054" i="86"/>
  <c r="M1054" i="86"/>
  <c r="N1054" i="86"/>
  <c r="N1056" i="86" s="1"/>
  <c r="P1054" i="86"/>
  <c r="Q1054" i="86"/>
  <c r="C1055" i="86"/>
  <c r="D1055" i="86"/>
  <c r="E1055" i="86"/>
  <c r="F1055" i="86"/>
  <c r="G1055" i="86"/>
  <c r="H1055" i="86"/>
  <c r="H1056" i="86" s="1"/>
  <c r="J1055" i="86"/>
  <c r="K1055" i="86"/>
  <c r="L1055" i="86"/>
  <c r="M1055" i="86"/>
  <c r="N1055" i="86"/>
  <c r="P1055" i="86"/>
  <c r="P1056" i="86" s="1"/>
  <c r="M1056" i="86"/>
  <c r="C1057" i="86"/>
  <c r="D1057" i="86"/>
  <c r="E1057" i="86"/>
  <c r="F1057" i="86"/>
  <c r="G1057" i="86"/>
  <c r="H1057" i="86"/>
  <c r="J1057" i="86"/>
  <c r="K1057" i="86"/>
  <c r="L1057" i="86"/>
  <c r="M1057" i="86"/>
  <c r="N1057" i="86"/>
  <c r="P1057" i="86"/>
  <c r="Q1057" i="86" s="1"/>
  <c r="C1058" i="86"/>
  <c r="D1058" i="86"/>
  <c r="D1062" i="86" s="1"/>
  <c r="E1058" i="86"/>
  <c r="E1060" i="86" s="1"/>
  <c r="F1058" i="86"/>
  <c r="G1058" i="86"/>
  <c r="G1060" i="86" s="1"/>
  <c r="H1058" i="86"/>
  <c r="J1058" i="86"/>
  <c r="K1058" i="86"/>
  <c r="L1058" i="86"/>
  <c r="M1058" i="86"/>
  <c r="M1062" i="86" s="1"/>
  <c r="N1058" i="86"/>
  <c r="P1058" i="86"/>
  <c r="P1062" i="86" s="1"/>
  <c r="Q1058" i="86"/>
  <c r="C1059" i="86"/>
  <c r="D1059" i="86"/>
  <c r="E1059" i="86"/>
  <c r="F1059" i="86"/>
  <c r="G1059" i="86"/>
  <c r="H1059" i="86"/>
  <c r="H1060" i="86" s="1"/>
  <c r="J1059" i="86"/>
  <c r="J1060" i="86" s="1"/>
  <c r="K1059" i="86"/>
  <c r="K1060" i="86" s="1"/>
  <c r="L1059" i="86"/>
  <c r="M1059" i="86"/>
  <c r="N1059" i="86"/>
  <c r="P1059" i="86"/>
  <c r="Q1059" i="86" s="1"/>
  <c r="F1060" i="86"/>
  <c r="H1062" i="86"/>
  <c r="I1083" i="86"/>
  <c r="O1083" i="86"/>
  <c r="Q1083" i="86"/>
  <c r="I1084" i="86"/>
  <c r="O1084" i="86"/>
  <c r="O1086" i="86" s="1"/>
  <c r="Q1084" i="86"/>
  <c r="Q1086" i="86" s="1"/>
  <c r="I1085" i="86"/>
  <c r="R1085" i="86" s="1"/>
  <c r="O1085" i="86"/>
  <c r="Q1085" i="86"/>
  <c r="C1086" i="86"/>
  <c r="D1086" i="86"/>
  <c r="E1086" i="86"/>
  <c r="F1086" i="86"/>
  <c r="G1086" i="86"/>
  <c r="H1086" i="86"/>
  <c r="J1086" i="86"/>
  <c r="K1086" i="86"/>
  <c r="L1086" i="86"/>
  <c r="M1086" i="86"/>
  <c r="N1086" i="86"/>
  <c r="P1086" i="86"/>
  <c r="I1087" i="86"/>
  <c r="O1087" i="86"/>
  <c r="R1087" i="86" s="1"/>
  <c r="Q1087" i="86"/>
  <c r="I1088" i="86"/>
  <c r="O1088" i="86"/>
  <c r="Q1088" i="86"/>
  <c r="I1089" i="86"/>
  <c r="O1089" i="86"/>
  <c r="Q1089" i="86"/>
  <c r="C1090" i="86"/>
  <c r="D1090" i="86"/>
  <c r="E1090" i="86"/>
  <c r="F1090" i="86"/>
  <c r="G1090" i="86"/>
  <c r="H1090" i="86"/>
  <c r="J1090" i="86"/>
  <c r="K1090" i="86"/>
  <c r="L1090" i="86"/>
  <c r="M1090" i="86"/>
  <c r="N1090" i="86"/>
  <c r="P1090" i="86"/>
  <c r="I1091" i="86"/>
  <c r="O1091" i="86"/>
  <c r="Q1091" i="86"/>
  <c r="I1092" i="86"/>
  <c r="O1092" i="86"/>
  <c r="Q1092" i="86"/>
  <c r="I1093" i="86"/>
  <c r="O1093" i="86"/>
  <c r="Q1093" i="86"/>
  <c r="C1094" i="86"/>
  <c r="D1094" i="86"/>
  <c r="E1094" i="86"/>
  <c r="F1094" i="86"/>
  <c r="G1094" i="86"/>
  <c r="H1094" i="86"/>
  <c r="J1094" i="86"/>
  <c r="K1094" i="86"/>
  <c r="L1094" i="86"/>
  <c r="M1094" i="86"/>
  <c r="N1094" i="86"/>
  <c r="P1094" i="86"/>
  <c r="I1095" i="86"/>
  <c r="O1095" i="86"/>
  <c r="Q1095" i="86"/>
  <c r="I1096" i="86"/>
  <c r="I1098" i="86" s="1"/>
  <c r="O1096" i="86"/>
  <c r="Q1096" i="86"/>
  <c r="I1097" i="86"/>
  <c r="O1097" i="86"/>
  <c r="Q1097" i="86"/>
  <c r="C1098" i="86"/>
  <c r="D1098" i="86"/>
  <c r="E1098" i="86"/>
  <c r="F1098" i="86"/>
  <c r="G1098" i="86"/>
  <c r="H1098" i="86"/>
  <c r="J1098" i="86"/>
  <c r="K1098" i="86"/>
  <c r="L1098" i="86"/>
  <c r="M1098" i="86"/>
  <c r="N1098" i="86"/>
  <c r="P1098" i="86"/>
  <c r="C1099" i="86"/>
  <c r="D1099" i="86"/>
  <c r="E1099" i="86"/>
  <c r="F1099" i="86"/>
  <c r="G1099" i="86"/>
  <c r="H1099" i="86"/>
  <c r="J1099" i="86"/>
  <c r="K1099" i="86"/>
  <c r="L1099" i="86"/>
  <c r="M1099" i="86"/>
  <c r="N1099" i="86"/>
  <c r="P1099" i="86"/>
  <c r="C1100" i="86"/>
  <c r="D1100" i="86"/>
  <c r="E1100" i="86"/>
  <c r="F1100" i="86"/>
  <c r="G1100" i="86"/>
  <c r="H1100" i="86"/>
  <c r="J1100" i="86"/>
  <c r="K1100" i="86"/>
  <c r="L1100" i="86"/>
  <c r="M1100" i="86"/>
  <c r="N1100" i="86"/>
  <c r="P1100" i="86"/>
  <c r="C1101" i="86"/>
  <c r="C1102" i="86" s="1"/>
  <c r="D1101" i="86"/>
  <c r="D1102" i="86" s="1"/>
  <c r="E1101" i="86"/>
  <c r="E1102" i="86" s="1"/>
  <c r="F1101" i="86"/>
  <c r="G1101" i="86"/>
  <c r="H1101" i="86"/>
  <c r="J1101" i="86"/>
  <c r="K1101" i="86"/>
  <c r="L1101" i="86"/>
  <c r="L1102" i="86" s="1"/>
  <c r="M1101" i="86"/>
  <c r="M1102" i="86" s="1"/>
  <c r="N1101" i="86"/>
  <c r="N1102" i="86" s="1"/>
  <c r="P1101" i="86"/>
  <c r="I1121" i="86"/>
  <c r="O1121" i="86"/>
  <c r="Q1121" i="86"/>
  <c r="I1122" i="86"/>
  <c r="O1122" i="86"/>
  <c r="Q1122" i="86"/>
  <c r="Q1124" i="86" s="1"/>
  <c r="I1123" i="86"/>
  <c r="O1123" i="86"/>
  <c r="Q1123" i="86"/>
  <c r="C1124" i="86"/>
  <c r="D1124" i="86"/>
  <c r="E1124" i="86"/>
  <c r="F1124" i="86"/>
  <c r="G1124" i="86"/>
  <c r="H1124" i="86"/>
  <c r="J1124" i="86"/>
  <c r="K1124" i="86"/>
  <c r="L1124" i="86"/>
  <c r="M1124" i="86"/>
  <c r="N1124" i="86"/>
  <c r="P1124" i="86"/>
  <c r="I1125" i="86"/>
  <c r="O1125" i="86"/>
  <c r="Q1125" i="86"/>
  <c r="I1126" i="86"/>
  <c r="O1126" i="86"/>
  <c r="R1126" i="86" s="1"/>
  <c r="Q1126" i="86"/>
  <c r="I1127" i="86"/>
  <c r="O1127" i="86"/>
  <c r="Q1127" i="86"/>
  <c r="C1128" i="86"/>
  <c r="D1128" i="86"/>
  <c r="E1128" i="86"/>
  <c r="F1128" i="86"/>
  <c r="G1128" i="86"/>
  <c r="H1128" i="86"/>
  <c r="J1128" i="86"/>
  <c r="K1128" i="86"/>
  <c r="L1128" i="86"/>
  <c r="M1128" i="86"/>
  <c r="N1128" i="86"/>
  <c r="P1128" i="86"/>
  <c r="I1129" i="86"/>
  <c r="O1129" i="86"/>
  <c r="Q1129" i="86"/>
  <c r="I1130" i="86"/>
  <c r="O1130" i="86"/>
  <c r="Q1130" i="86"/>
  <c r="I1131" i="86"/>
  <c r="O1131" i="86"/>
  <c r="O1132" i="86" s="1"/>
  <c r="Q1131" i="86"/>
  <c r="C1132" i="86"/>
  <c r="D1132" i="86"/>
  <c r="E1132" i="86"/>
  <c r="F1132" i="86"/>
  <c r="G1132" i="86"/>
  <c r="H1132" i="86"/>
  <c r="J1132" i="86"/>
  <c r="K1132" i="86"/>
  <c r="L1132" i="86"/>
  <c r="M1132" i="86"/>
  <c r="N1132" i="86"/>
  <c r="P1132" i="86"/>
  <c r="I1133" i="86"/>
  <c r="O1133" i="86"/>
  <c r="Q1133" i="86"/>
  <c r="I1134" i="86"/>
  <c r="R1134" i="86" s="1"/>
  <c r="O1134" i="86"/>
  <c r="Q1134" i="86"/>
  <c r="I1135" i="86"/>
  <c r="I1136" i="86" s="1"/>
  <c r="O1135" i="86"/>
  <c r="Q1135" i="86"/>
  <c r="C1136" i="86"/>
  <c r="D1136" i="86"/>
  <c r="E1136" i="86"/>
  <c r="F1136" i="86"/>
  <c r="G1136" i="86"/>
  <c r="H1136" i="86"/>
  <c r="J1136" i="86"/>
  <c r="K1136" i="86"/>
  <c r="L1136" i="86"/>
  <c r="M1136" i="86"/>
  <c r="N1136" i="86"/>
  <c r="P1136" i="86"/>
  <c r="C1137" i="86"/>
  <c r="D1137" i="86"/>
  <c r="E1137" i="86"/>
  <c r="F1137" i="86"/>
  <c r="G1137" i="86"/>
  <c r="H1137" i="86"/>
  <c r="J1137" i="86"/>
  <c r="K1137" i="86"/>
  <c r="L1137" i="86"/>
  <c r="M1137" i="86"/>
  <c r="N1137" i="86"/>
  <c r="P1137" i="86"/>
  <c r="C1138" i="86"/>
  <c r="D1138" i="86"/>
  <c r="E1138" i="86"/>
  <c r="F1138" i="86"/>
  <c r="G1138" i="86"/>
  <c r="H1138" i="86"/>
  <c r="J1138" i="86"/>
  <c r="K1138" i="86"/>
  <c r="L1138" i="86"/>
  <c r="M1138" i="86"/>
  <c r="M1140" i="86" s="1"/>
  <c r="N1138" i="86"/>
  <c r="P1138" i="86"/>
  <c r="C1139" i="86"/>
  <c r="D1139" i="86"/>
  <c r="E1139" i="86"/>
  <c r="E1140" i="86" s="1"/>
  <c r="F1139" i="86"/>
  <c r="G1139" i="86"/>
  <c r="H1139" i="86"/>
  <c r="H1140" i="86" s="1"/>
  <c r="J1139" i="86"/>
  <c r="K1139" i="86"/>
  <c r="L1139" i="86"/>
  <c r="M1139" i="86"/>
  <c r="N1139" i="86"/>
  <c r="P1139" i="86"/>
  <c r="Q1139" i="86"/>
  <c r="K1140" i="86"/>
  <c r="N1140" i="86"/>
  <c r="C1159" i="86"/>
  <c r="I1159" i="86" s="1"/>
  <c r="D1159" i="86"/>
  <c r="E1159" i="86"/>
  <c r="F1159" i="86"/>
  <c r="G1159" i="86"/>
  <c r="H1159" i="86"/>
  <c r="J1159" i="86"/>
  <c r="K1159" i="86"/>
  <c r="K1167" i="86" s="1"/>
  <c r="L1159" i="86"/>
  <c r="L1167" i="86" s="1"/>
  <c r="M1159" i="86"/>
  <c r="N1159" i="86"/>
  <c r="P1159" i="86"/>
  <c r="Q1159" i="86" s="1"/>
  <c r="C1160" i="86"/>
  <c r="D1160" i="86"/>
  <c r="D1162" i="86" s="1"/>
  <c r="E1160" i="86"/>
  <c r="F1160" i="86"/>
  <c r="G1160" i="86"/>
  <c r="H1160" i="86"/>
  <c r="J1160" i="86"/>
  <c r="K1160" i="86"/>
  <c r="L1160" i="86"/>
  <c r="M1160" i="86"/>
  <c r="M1168" i="86" s="1"/>
  <c r="N1160" i="86"/>
  <c r="P1160" i="86"/>
  <c r="P1168" i="86" s="1"/>
  <c r="C1161" i="86"/>
  <c r="D1161" i="86"/>
  <c r="E1161" i="86"/>
  <c r="E1162" i="86" s="1"/>
  <c r="F1161" i="86"/>
  <c r="G1161" i="86"/>
  <c r="H1161" i="86"/>
  <c r="H1169" i="86" s="1"/>
  <c r="J1161" i="86"/>
  <c r="K1161" i="86"/>
  <c r="L1161" i="86"/>
  <c r="L1162" i="86" s="1"/>
  <c r="M1161" i="86"/>
  <c r="N1161" i="86"/>
  <c r="P1161" i="86"/>
  <c r="Q1161" i="86" s="1"/>
  <c r="C1163" i="86"/>
  <c r="D1163" i="86"/>
  <c r="E1163" i="86"/>
  <c r="F1163" i="86"/>
  <c r="G1163" i="86"/>
  <c r="H1163" i="86"/>
  <c r="J1163" i="86"/>
  <c r="J1167" i="86" s="1"/>
  <c r="K1163" i="86"/>
  <c r="L1163" i="86"/>
  <c r="M1163" i="86"/>
  <c r="N1163" i="86"/>
  <c r="P1163" i="86"/>
  <c r="Q1163" i="86" s="1"/>
  <c r="C1164" i="86"/>
  <c r="C1168" i="86" s="1"/>
  <c r="D1164" i="86"/>
  <c r="E1164" i="86"/>
  <c r="F1164" i="86"/>
  <c r="G1164" i="86"/>
  <c r="G1166" i="86" s="1"/>
  <c r="H1164" i="86"/>
  <c r="J1164" i="86"/>
  <c r="J1166" i="86" s="1"/>
  <c r="K1164" i="86"/>
  <c r="L1164" i="86"/>
  <c r="L1168" i="86" s="1"/>
  <c r="M1164" i="86"/>
  <c r="N1164" i="86"/>
  <c r="P1164" i="86"/>
  <c r="Q1164" i="86"/>
  <c r="C1165" i="86"/>
  <c r="D1165" i="86"/>
  <c r="D1166" i="86" s="1"/>
  <c r="E1165" i="86"/>
  <c r="E1166" i="86" s="1"/>
  <c r="F1165" i="86"/>
  <c r="G1165" i="86"/>
  <c r="H1165" i="86"/>
  <c r="J1165" i="86"/>
  <c r="K1165" i="86"/>
  <c r="K1166" i="86" s="1"/>
  <c r="L1165" i="86"/>
  <c r="M1165" i="86"/>
  <c r="N1165" i="86"/>
  <c r="P1165" i="86"/>
  <c r="P1166" i="86" s="1"/>
  <c r="N1167" i="86"/>
  <c r="E1168" i="86"/>
  <c r="K1168" i="86"/>
  <c r="I1189" i="86"/>
  <c r="O1189" i="86"/>
  <c r="Q1189" i="86"/>
  <c r="I1190" i="86"/>
  <c r="O1190" i="86"/>
  <c r="R1190" i="86" s="1"/>
  <c r="Q1190" i="86"/>
  <c r="Q1198" i="86" s="1"/>
  <c r="I1191" i="86"/>
  <c r="O1191" i="86"/>
  <c r="Q1191" i="86"/>
  <c r="C1192" i="86"/>
  <c r="D1192" i="86"/>
  <c r="E1192" i="86"/>
  <c r="F1192" i="86"/>
  <c r="G1192" i="86"/>
  <c r="H1192" i="86"/>
  <c r="J1192" i="86"/>
  <c r="K1192" i="86"/>
  <c r="L1192" i="86"/>
  <c r="M1192" i="86"/>
  <c r="N1192" i="86"/>
  <c r="P1192" i="86"/>
  <c r="I1193" i="86"/>
  <c r="O1193" i="86"/>
  <c r="Q1193" i="86"/>
  <c r="I1194" i="86"/>
  <c r="O1194" i="86"/>
  <c r="Q1194" i="86"/>
  <c r="I1195" i="86"/>
  <c r="O1195" i="86"/>
  <c r="O1196" i="86" s="1"/>
  <c r="Q1195" i="86"/>
  <c r="C1196" i="86"/>
  <c r="D1196" i="86"/>
  <c r="E1196" i="86"/>
  <c r="F1196" i="86"/>
  <c r="G1196" i="86"/>
  <c r="J1196" i="86"/>
  <c r="K1196" i="86"/>
  <c r="L1196" i="86"/>
  <c r="M1196" i="86"/>
  <c r="N1196" i="86"/>
  <c r="P1196" i="86"/>
  <c r="C1197" i="86"/>
  <c r="D1197" i="86"/>
  <c r="E1197" i="86"/>
  <c r="F1197" i="86"/>
  <c r="G1197" i="86"/>
  <c r="H1197" i="86"/>
  <c r="J1197" i="86"/>
  <c r="K1197" i="86"/>
  <c r="L1197" i="86"/>
  <c r="M1197" i="86"/>
  <c r="N1197" i="86"/>
  <c r="P1197" i="86"/>
  <c r="C1198" i="86"/>
  <c r="D1198" i="86"/>
  <c r="E1198" i="86"/>
  <c r="F1198" i="86"/>
  <c r="G1198" i="86"/>
  <c r="H1198" i="86"/>
  <c r="J1198" i="86"/>
  <c r="K1198" i="86"/>
  <c r="L1198" i="86"/>
  <c r="M1198" i="86"/>
  <c r="N1198" i="86"/>
  <c r="P1198" i="86"/>
  <c r="C1199" i="86"/>
  <c r="D1199" i="86"/>
  <c r="E1199" i="86"/>
  <c r="F1199" i="86"/>
  <c r="G1199" i="86"/>
  <c r="G1200" i="86" s="1"/>
  <c r="H1199" i="86"/>
  <c r="H1200" i="86" s="1"/>
  <c r="J1199" i="86"/>
  <c r="K1199" i="86"/>
  <c r="L1199" i="86"/>
  <c r="M1199" i="86"/>
  <c r="N1199" i="86"/>
  <c r="P1199" i="86"/>
  <c r="P1200" i="86" s="1"/>
  <c r="C1200" i="86"/>
  <c r="N1200" i="86"/>
  <c r="C1219" i="86"/>
  <c r="D1219" i="86"/>
  <c r="E1219" i="86"/>
  <c r="F1219" i="86"/>
  <c r="F1227" i="86" s="1"/>
  <c r="G1219" i="86"/>
  <c r="H1219" i="86"/>
  <c r="J1219" i="86"/>
  <c r="K1219" i="86"/>
  <c r="L1219" i="86"/>
  <c r="M1219" i="86"/>
  <c r="N1219" i="86"/>
  <c r="P1219" i="86"/>
  <c r="Q1219" i="86" s="1"/>
  <c r="C1220" i="86"/>
  <c r="D1220" i="86"/>
  <c r="E1220" i="86"/>
  <c r="F1220" i="86"/>
  <c r="F1228" i="86" s="1"/>
  <c r="G1220" i="86"/>
  <c r="H1220" i="86"/>
  <c r="J1220" i="86"/>
  <c r="K1220" i="86"/>
  <c r="K1228" i="86" s="1"/>
  <c r="L1220" i="86"/>
  <c r="O1220" i="86" s="1"/>
  <c r="M1220" i="86"/>
  <c r="N1220" i="86"/>
  <c r="P1220" i="86"/>
  <c r="Q1220" i="86" s="1"/>
  <c r="C1221" i="86"/>
  <c r="D1221" i="86"/>
  <c r="D1222" i="86" s="1"/>
  <c r="E1221" i="86"/>
  <c r="F1221" i="86"/>
  <c r="F1229" i="86" s="1"/>
  <c r="G1221" i="86"/>
  <c r="G1222" i="86" s="1"/>
  <c r="H1221" i="86"/>
  <c r="J1221" i="86"/>
  <c r="K1221" i="86"/>
  <c r="L1221" i="86"/>
  <c r="M1221" i="86"/>
  <c r="N1221" i="86"/>
  <c r="P1221" i="86"/>
  <c r="Q1221" i="86" s="1"/>
  <c r="E1222" i="86"/>
  <c r="H1222" i="86"/>
  <c r="C1223" i="86"/>
  <c r="D1223" i="86"/>
  <c r="I1223" i="86" s="1"/>
  <c r="E1223" i="86"/>
  <c r="F1223" i="86"/>
  <c r="G1223" i="86"/>
  <c r="H1223" i="86"/>
  <c r="J1223" i="86"/>
  <c r="K1223" i="86"/>
  <c r="L1223" i="86"/>
  <c r="M1223" i="86"/>
  <c r="N1223" i="86"/>
  <c r="P1223" i="86"/>
  <c r="Q1223" i="86" s="1"/>
  <c r="C1224" i="86"/>
  <c r="D1224" i="86"/>
  <c r="E1224" i="86"/>
  <c r="E1228" i="86" s="1"/>
  <c r="F1224" i="86"/>
  <c r="G1224" i="86"/>
  <c r="G1228" i="86" s="1"/>
  <c r="H1224" i="86"/>
  <c r="H1228" i="86" s="1"/>
  <c r="J1224" i="86"/>
  <c r="K1224" i="86"/>
  <c r="L1224" i="86"/>
  <c r="M1224" i="86"/>
  <c r="M1228" i="86" s="1"/>
  <c r="N1224" i="86"/>
  <c r="P1224" i="86"/>
  <c r="P1226" i="86" s="1"/>
  <c r="C1225" i="86"/>
  <c r="D1225" i="86"/>
  <c r="E1225" i="86"/>
  <c r="F1225" i="86"/>
  <c r="F1226" i="86" s="1"/>
  <c r="G1225" i="86"/>
  <c r="H1225" i="86"/>
  <c r="H1229" i="86" s="1"/>
  <c r="J1225" i="86"/>
  <c r="K1225" i="86"/>
  <c r="K1226" i="86" s="1"/>
  <c r="L1225" i="86"/>
  <c r="L1229" i="86" s="1"/>
  <c r="M1225" i="86"/>
  <c r="M1226" i="86" s="1"/>
  <c r="N1225" i="86"/>
  <c r="P1225" i="86"/>
  <c r="Q1225" i="86"/>
  <c r="E1227" i="86"/>
  <c r="N1227" i="86"/>
  <c r="K1229" i="86"/>
  <c r="N1229" i="86"/>
  <c r="I1249" i="86"/>
  <c r="O1249" i="86"/>
  <c r="Q1249" i="86"/>
  <c r="I1250" i="86"/>
  <c r="O1250" i="86"/>
  <c r="R1250" i="86" s="1"/>
  <c r="Q1250" i="86"/>
  <c r="I1251" i="86"/>
  <c r="I1252" i="86" s="1"/>
  <c r="O1251" i="86"/>
  <c r="Q1251" i="86"/>
  <c r="Q1252" i="86" s="1"/>
  <c r="C1252" i="86"/>
  <c r="D1252" i="86"/>
  <c r="E1252" i="86"/>
  <c r="F1252" i="86"/>
  <c r="G1252" i="86"/>
  <c r="H1252" i="86"/>
  <c r="J1252" i="86"/>
  <c r="K1252" i="86"/>
  <c r="L1252" i="86"/>
  <c r="M1252" i="86"/>
  <c r="N1252" i="86"/>
  <c r="P1252" i="86"/>
  <c r="I1253" i="86"/>
  <c r="O1253" i="86"/>
  <c r="Q1253" i="86"/>
  <c r="I1254" i="86"/>
  <c r="O1254" i="86"/>
  <c r="Q1254" i="86"/>
  <c r="I1255" i="86"/>
  <c r="O1255" i="86"/>
  <c r="Q1255" i="86"/>
  <c r="R1255" i="86"/>
  <c r="C1256" i="86"/>
  <c r="D1256" i="86"/>
  <c r="E1256" i="86"/>
  <c r="F1256" i="86"/>
  <c r="G1256" i="86"/>
  <c r="H1256" i="86"/>
  <c r="J1256" i="86"/>
  <c r="K1256" i="86"/>
  <c r="L1256" i="86"/>
  <c r="M1256" i="86"/>
  <c r="N1256" i="86"/>
  <c r="P1256" i="86"/>
  <c r="C1257" i="86"/>
  <c r="D1257" i="86"/>
  <c r="E1257" i="86"/>
  <c r="F1257" i="86"/>
  <c r="G1257" i="86"/>
  <c r="H1257" i="86"/>
  <c r="J1257" i="86"/>
  <c r="K1257" i="86"/>
  <c r="L1257" i="86"/>
  <c r="M1257" i="86"/>
  <c r="N1257" i="86"/>
  <c r="P1257" i="86"/>
  <c r="C1258" i="86"/>
  <c r="D1258" i="86"/>
  <c r="E1258" i="86"/>
  <c r="F1258" i="86"/>
  <c r="G1258" i="86"/>
  <c r="H1258" i="86"/>
  <c r="J1258" i="86"/>
  <c r="K1258" i="86"/>
  <c r="L1258" i="86"/>
  <c r="L1260" i="86" s="1"/>
  <c r="M1258" i="86"/>
  <c r="N1258" i="86"/>
  <c r="P1258" i="86"/>
  <c r="C1259" i="86"/>
  <c r="D1259" i="86"/>
  <c r="E1259" i="86"/>
  <c r="F1259" i="86"/>
  <c r="F1260" i="86" s="1"/>
  <c r="G1259" i="86"/>
  <c r="G1260" i="86" s="1"/>
  <c r="H1259" i="86"/>
  <c r="J1259" i="86"/>
  <c r="K1259" i="86"/>
  <c r="L1259" i="86"/>
  <c r="M1259" i="86"/>
  <c r="M1260" i="86" s="1"/>
  <c r="N1259" i="86"/>
  <c r="P1259" i="86"/>
  <c r="P1260" i="86" s="1"/>
  <c r="D1260" i="86"/>
  <c r="H1260" i="86"/>
  <c r="I1279" i="86"/>
  <c r="O1279" i="86"/>
  <c r="Q1279" i="86"/>
  <c r="I1280" i="86"/>
  <c r="O1280" i="86"/>
  <c r="Q1280" i="86"/>
  <c r="I1281" i="86"/>
  <c r="O1281" i="86"/>
  <c r="Q1281" i="86"/>
  <c r="Q1289" i="86" s="1"/>
  <c r="C1282" i="86"/>
  <c r="D1282" i="86"/>
  <c r="E1282" i="86"/>
  <c r="F1282" i="86"/>
  <c r="G1282" i="86"/>
  <c r="J1282" i="86"/>
  <c r="K1282" i="86"/>
  <c r="L1282" i="86"/>
  <c r="M1282" i="86"/>
  <c r="N1282" i="86"/>
  <c r="O1282" i="86"/>
  <c r="P1282" i="86"/>
  <c r="I1283" i="86"/>
  <c r="O1283" i="86"/>
  <c r="R1283" i="86" s="1"/>
  <c r="Q1283" i="86"/>
  <c r="I1284" i="86"/>
  <c r="I1286" i="86" s="1"/>
  <c r="O1284" i="86"/>
  <c r="Q1284" i="86"/>
  <c r="I1285" i="86"/>
  <c r="O1285" i="86"/>
  <c r="Q1285" i="86"/>
  <c r="Q1286" i="86" s="1"/>
  <c r="C1286" i="86"/>
  <c r="D1286" i="86"/>
  <c r="E1286" i="86"/>
  <c r="F1286" i="86"/>
  <c r="G1286" i="86"/>
  <c r="H1286" i="86"/>
  <c r="J1286" i="86"/>
  <c r="K1286" i="86"/>
  <c r="L1286" i="86"/>
  <c r="M1286" i="86"/>
  <c r="N1286" i="86"/>
  <c r="P1286" i="86"/>
  <c r="C1287" i="86"/>
  <c r="D1287" i="86"/>
  <c r="E1287" i="86"/>
  <c r="F1287" i="86"/>
  <c r="G1287" i="86"/>
  <c r="H1287" i="86"/>
  <c r="J1287" i="86"/>
  <c r="K1287" i="86"/>
  <c r="L1287" i="86"/>
  <c r="M1287" i="86"/>
  <c r="N1287" i="86"/>
  <c r="P1287" i="86"/>
  <c r="C1288" i="86"/>
  <c r="D1288" i="86"/>
  <c r="E1288" i="86"/>
  <c r="F1288" i="86"/>
  <c r="G1288" i="86"/>
  <c r="H1288" i="86"/>
  <c r="J1288" i="86"/>
  <c r="K1288" i="86"/>
  <c r="L1288" i="86"/>
  <c r="M1288" i="86"/>
  <c r="N1288" i="86"/>
  <c r="N1290" i="86" s="1"/>
  <c r="P1288" i="86"/>
  <c r="C1289" i="86"/>
  <c r="D1289" i="86"/>
  <c r="E1289" i="86"/>
  <c r="F1289" i="86"/>
  <c r="F1290" i="86" s="1"/>
  <c r="G1289" i="86"/>
  <c r="G1290" i="86" s="1"/>
  <c r="H1289" i="86"/>
  <c r="J1289" i="86"/>
  <c r="J1290" i="86" s="1"/>
  <c r="K1289" i="86"/>
  <c r="L1289" i="86"/>
  <c r="M1289" i="86"/>
  <c r="M1290" i="86" s="1"/>
  <c r="N1289" i="86"/>
  <c r="P1289" i="86"/>
  <c r="I1309" i="86"/>
  <c r="O1309" i="86"/>
  <c r="Q1309" i="86"/>
  <c r="I1310" i="86"/>
  <c r="O1310" i="86"/>
  <c r="Q1310" i="86"/>
  <c r="I1311" i="86"/>
  <c r="O1311" i="86"/>
  <c r="O1312" i="86" s="1"/>
  <c r="Q1311" i="86"/>
  <c r="C1312" i="86"/>
  <c r="D1312" i="86"/>
  <c r="E1312" i="86"/>
  <c r="F1312" i="86"/>
  <c r="G1312" i="86"/>
  <c r="H1312" i="86"/>
  <c r="J1312" i="86"/>
  <c r="K1312" i="86"/>
  <c r="L1312" i="86"/>
  <c r="M1312" i="86"/>
  <c r="N1312" i="86"/>
  <c r="P1312" i="86"/>
  <c r="I1313" i="86"/>
  <c r="O1313" i="86"/>
  <c r="Q1313" i="86"/>
  <c r="Q1317" i="86" s="1"/>
  <c r="I1314" i="86"/>
  <c r="O1314" i="86"/>
  <c r="Q1314" i="86"/>
  <c r="I1315" i="86"/>
  <c r="I1316" i="86" s="1"/>
  <c r="O1315" i="86"/>
  <c r="Q1315" i="86"/>
  <c r="C1316" i="86"/>
  <c r="D1316" i="86"/>
  <c r="E1316" i="86"/>
  <c r="F1316" i="86"/>
  <c r="G1316" i="86"/>
  <c r="H1316" i="86"/>
  <c r="J1316" i="86"/>
  <c r="K1316" i="86"/>
  <c r="L1316" i="86"/>
  <c r="M1316" i="86"/>
  <c r="N1316" i="86"/>
  <c r="P1316" i="86"/>
  <c r="C1317" i="86"/>
  <c r="D1317" i="86"/>
  <c r="E1317" i="86"/>
  <c r="F1317" i="86"/>
  <c r="G1317" i="86"/>
  <c r="H1317" i="86"/>
  <c r="J1317" i="86"/>
  <c r="K1317" i="86"/>
  <c r="O1317" i="86" s="1"/>
  <c r="L1317" i="86"/>
  <c r="M1317" i="86"/>
  <c r="N1317" i="86"/>
  <c r="P1317" i="86"/>
  <c r="C1318" i="86"/>
  <c r="D1318" i="86"/>
  <c r="E1318" i="86"/>
  <c r="F1318" i="86"/>
  <c r="G1318" i="86"/>
  <c r="H1318" i="86"/>
  <c r="J1318" i="86"/>
  <c r="K1318" i="86"/>
  <c r="L1318" i="86"/>
  <c r="M1318" i="86"/>
  <c r="M1320" i="86" s="1"/>
  <c r="N1318" i="86"/>
  <c r="P1318" i="86"/>
  <c r="P1320" i="86" s="1"/>
  <c r="C1319" i="86"/>
  <c r="D1319" i="86"/>
  <c r="E1319" i="86"/>
  <c r="F1319" i="86"/>
  <c r="G1319" i="86"/>
  <c r="G1320" i="86" s="1"/>
  <c r="H1319" i="86"/>
  <c r="J1319" i="86"/>
  <c r="K1319" i="86"/>
  <c r="L1319" i="86"/>
  <c r="M1319" i="86"/>
  <c r="N1319" i="86"/>
  <c r="P1319" i="86"/>
  <c r="E1320" i="86"/>
  <c r="I1339" i="86"/>
  <c r="O1339" i="86"/>
  <c r="Q1339" i="86"/>
  <c r="I1340" i="86"/>
  <c r="O1340" i="86"/>
  <c r="Q1340" i="86"/>
  <c r="I1341" i="86"/>
  <c r="O1341" i="86"/>
  <c r="O1342" i="86" s="1"/>
  <c r="Q1341" i="86"/>
  <c r="Q1342" i="86" s="1"/>
  <c r="C1342" i="86"/>
  <c r="D1342" i="86"/>
  <c r="E1342" i="86"/>
  <c r="F1342" i="86"/>
  <c r="G1342" i="86"/>
  <c r="H1342" i="86"/>
  <c r="J1342" i="86"/>
  <c r="K1342" i="86"/>
  <c r="L1342" i="86"/>
  <c r="M1342" i="86"/>
  <c r="N1342" i="86"/>
  <c r="P1342" i="86"/>
  <c r="I1343" i="86"/>
  <c r="O1343" i="86"/>
  <c r="Q1343" i="86"/>
  <c r="Q1347" i="86" s="1"/>
  <c r="I1344" i="86"/>
  <c r="O1344" i="86"/>
  <c r="Q1344" i="86"/>
  <c r="I1345" i="86"/>
  <c r="O1345" i="86"/>
  <c r="Q1345" i="86"/>
  <c r="C1346" i="86"/>
  <c r="D1346" i="86"/>
  <c r="E1346" i="86"/>
  <c r="F1346" i="86"/>
  <c r="G1346" i="86"/>
  <c r="H1346" i="86"/>
  <c r="J1346" i="86"/>
  <c r="K1346" i="86"/>
  <c r="L1346" i="86"/>
  <c r="M1346" i="86"/>
  <c r="N1346" i="86"/>
  <c r="P1346" i="86"/>
  <c r="C1347" i="86"/>
  <c r="D1347" i="86"/>
  <c r="E1347" i="86"/>
  <c r="F1347" i="86"/>
  <c r="G1347" i="86"/>
  <c r="H1347" i="86"/>
  <c r="J1347" i="86"/>
  <c r="K1347" i="86"/>
  <c r="L1347" i="86"/>
  <c r="M1347" i="86"/>
  <c r="N1347" i="86"/>
  <c r="P1347" i="86"/>
  <c r="C1348" i="86"/>
  <c r="D1348" i="86"/>
  <c r="E1348" i="86"/>
  <c r="E1350" i="86" s="1"/>
  <c r="F1348" i="86"/>
  <c r="G1348" i="86"/>
  <c r="H1348" i="86"/>
  <c r="J1348" i="86"/>
  <c r="K1348" i="86"/>
  <c r="L1348" i="86"/>
  <c r="M1348" i="86"/>
  <c r="N1348" i="86"/>
  <c r="P1348" i="86"/>
  <c r="C1349" i="86"/>
  <c r="D1349" i="86"/>
  <c r="E1349" i="86"/>
  <c r="F1349" i="86"/>
  <c r="G1349" i="86"/>
  <c r="H1349" i="86"/>
  <c r="H1350" i="86" s="1"/>
  <c r="J1349" i="86"/>
  <c r="K1349" i="86"/>
  <c r="L1349" i="86"/>
  <c r="M1349" i="86"/>
  <c r="N1349" i="86"/>
  <c r="P1349" i="86"/>
  <c r="P1350" i="86" s="1"/>
  <c r="D1350" i="86"/>
  <c r="G1350" i="86"/>
  <c r="C1369" i="86"/>
  <c r="C1373" i="86" s="1"/>
  <c r="D1369" i="86"/>
  <c r="E1369" i="86"/>
  <c r="F1369" i="86"/>
  <c r="G1369" i="86"/>
  <c r="G1373" i="86" s="1"/>
  <c r="H1369" i="86"/>
  <c r="H1373" i="86" s="1"/>
  <c r="J1369" i="86"/>
  <c r="K1369" i="86"/>
  <c r="L1369" i="86"/>
  <c r="L1373" i="86" s="1"/>
  <c r="M1369" i="86"/>
  <c r="M1373" i="86" s="1"/>
  <c r="N1369" i="86"/>
  <c r="P1369" i="86"/>
  <c r="Q1369" i="86" s="1"/>
  <c r="Q1373" i="86" s="1"/>
  <c r="C1370" i="86"/>
  <c r="C1374" i="86" s="1"/>
  <c r="D1370" i="86"/>
  <c r="D1374" i="86" s="1"/>
  <c r="E1370" i="86"/>
  <c r="E1374" i="86" s="1"/>
  <c r="F1370" i="86"/>
  <c r="F1374" i="86" s="1"/>
  <c r="G1370" i="86"/>
  <c r="G1374" i="86" s="1"/>
  <c r="H1370" i="86"/>
  <c r="H1374" i="86" s="1"/>
  <c r="J1370" i="86"/>
  <c r="J1374" i="86" s="1"/>
  <c r="K1370" i="86"/>
  <c r="L1370" i="86"/>
  <c r="L1374" i="86" s="1"/>
  <c r="M1370" i="86"/>
  <c r="M1374" i="86" s="1"/>
  <c r="N1370" i="86"/>
  <c r="N1374" i="86" s="1"/>
  <c r="P1370" i="86"/>
  <c r="P1372" i="86" s="1"/>
  <c r="C1371" i="86"/>
  <c r="D1371" i="86"/>
  <c r="D1375" i="86" s="1"/>
  <c r="E1371" i="86"/>
  <c r="F1371" i="86"/>
  <c r="G1371" i="86"/>
  <c r="G1372" i="86" s="1"/>
  <c r="H1371" i="86"/>
  <c r="H1375" i="86" s="1"/>
  <c r="J1371" i="86"/>
  <c r="K1371" i="86"/>
  <c r="O1371" i="86" s="1"/>
  <c r="L1371" i="86"/>
  <c r="M1371" i="86"/>
  <c r="M1375" i="86" s="1"/>
  <c r="N1371" i="86"/>
  <c r="P1371" i="86"/>
  <c r="P1375" i="86" s="1"/>
  <c r="Q1371" i="86"/>
  <c r="J1372" i="86"/>
  <c r="E1373" i="86"/>
  <c r="F1373" i="86"/>
  <c r="J1373" i="86"/>
  <c r="N1373" i="86"/>
  <c r="G1375" i="86"/>
  <c r="G1376" i="86" s="1"/>
  <c r="J1375" i="86"/>
  <c r="J1376" i="86" s="1"/>
  <c r="L1375" i="86"/>
  <c r="I1395" i="86"/>
  <c r="O1395" i="86"/>
  <c r="Q1395" i="86"/>
  <c r="Q1399" i="86" s="1"/>
  <c r="I1396" i="86"/>
  <c r="O1396" i="86"/>
  <c r="Q1396" i="86"/>
  <c r="Q1400" i="86" s="1"/>
  <c r="I1397" i="86"/>
  <c r="O1397" i="86"/>
  <c r="Q1397" i="86"/>
  <c r="Q1401" i="86" s="1"/>
  <c r="C1398" i="86"/>
  <c r="D1398" i="86"/>
  <c r="E1398" i="86"/>
  <c r="F1398" i="86"/>
  <c r="G1398" i="86"/>
  <c r="H1398" i="86"/>
  <c r="J1398" i="86"/>
  <c r="K1398" i="86"/>
  <c r="L1398" i="86"/>
  <c r="M1398" i="86"/>
  <c r="N1398" i="86"/>
  <c r="P1398" i="86"/>
  <c r="C1399" i="86"/>
  <c r="D1399" i="86"/>
  <c r="E1399" i="86"/>
  <c r="F1399" i="86"/>
  <c r="G1399" i="86"/>
  <c r="H1399" i="86"/>
  <c r="J1399" i="86"/>
  <c r="K1399" i="86"/>
  <c r="L1399" i="86"/>
  <c r="M1399" i="86"/>
  <c r="N1399" i="86"/>
  <c r="P1399" i="86"/>
  <c r="C1400" i="86"/>
  <c r="C1402" i="86" s="1"/>
  <c r="D1400" i="86"/>
  <c r="E1400" i="86"/>
  <c r="F1400" i="86"/>
  <c r="G1400" i="86"/>
  <c r="H1400" i="86"/>
  <c r="J1400" i="86"/>
  <c r="K1400" i="86"/>
  <c r="L1400" i="86"/>
  <c r="M1400" i="86"/>
  <c r="N1400" i="86"/>
  <c r="P1400" i="86"/>
  <c r="C1401" i="86"/>
  <c r="D1401" i="86"/>
  <c r="E1401" i="86"/>
  <c r="F1401" i="86"/>
  <c r="G1401" i="86"/>
  <c r="H1401" i="86"/>
  <c r="J1401" i="86"/>
  <c r="K1401" i="86"/>
  <c r="K1402" i="86" s="1"/>
  <c r="L1401" i="86"/>
  <c r="M1401" i="86"/>
  <c r="N1401" i="86"/>
  <c r="P1401" i="86"/>
  <c r="L1402" i="86"/>
  <c r="I1421" i="86"/>
  <c r="O1421" i="86"/>
  <c r="Q1421" i="86"/>
  <c r="I1422" i="86"/>
  <c r="O1422" i="86"/>
  <c r="Q1422" i="86"/>
  <c r="I1423" i="86"/>
  <c r="O1423" i="86"/>
  <c r="Q1423" i="86"/>
  <c r="Q1427" i="86" s="1"/>
  <c r="C1424" i="86"/>
  <c r="D1424" i="86"/>
  <c r="E1424" i="86"/>
  <c r="F1424" i="86"/>
  <c r="G1424" i="86"/>
  <c r="H1424" i="86"/>
  <c r="J1424" i="86"/>
  <c r="K1424" i="86"/>
  <c r="L1424" i="86"/>
  <c r="M1424" i="86"/>
  <c r="N1424" i="86"/>
  <c r="P1424" i="86"/>
  <c r="C1425" i="86"/>
  <c r="D1425" i="86"/>
  <c r="E1425" i="86"/>
  <c r="F1425" i="86"/>
  <c r="G1425" i="86"/>
  <c r="H1425" i="86"/>
  <c r="J1425" i="86"/>
  <c r="K1425" i="86"/>
  <c r="L1425" i="86"/>
  <c r="M1425" i="86"/>
  <c r="N1425" i="86"/>
  <c r="P1425" i="86"/>
  <c r="Q1425" i="86"/>
  <c r="C1426" i="86"/>
  <c r="D1426" i="86"/>
  <c r="E1426" i="86"/>
  <c r="F1426" i="86"/>
  <c r="G1426" i="86"/>
  <c r="H1426" i="86"/>
  <c r="H1428" i="86" s="1"/>
  <c r="J1426" i="86"/>
  <c r="K1426" i="86"/>
  <c r="K1428" i="86" s="1"/>
  <c r="L1426" i="86"/>
  <c r="M1426" i="86"/>
  <c r="N1426" i="86"/>
  <c r="P1426" i="86"/>
  <c r="Q1426" i="86"/>
  <c r="C1427" i="86"/>
  <c r="C1428" i="86" s="1"/>
  <c r="D1427" i="86"/>
  <c r="E1427" i="86"/>
  <c r="F1427" i="86"/>
  <c r="F1428" i="86" s="1"/>
  <c r="G1427" i="86"/>
  <c r="G1428" i="86" s="1"/>
  <c r="H1427" i="86"/>
  <c r="J1427" i="86"/>
  <c r="K1427" i="86"/>
  <c r="L1427" i="86"/>
  <c r="M1427" i="86"/>
  <c r="M1428" i="86" s="1"/>
  <c r="N1427" i="86"/>
  <c r="P1427" i="86"/>
  <c r="P1428" i="86" s="1"/>
  <c r="I1447" i="86"/>
  <c r="O1447" i="86"/>
  <c r="Q1447" i="86"/>
  <c r="Q1451" i="86" s="1"/>
  <c r="I1448" i="86"/>
  <c r="O1448" i="86"/>
  <c r="Q1448" i="86"/>
  <c r="Q1452" i="86" s="1"/>
  <c r="I1449" i="86"/>
  <c r="I1450" i="86" s="1"/>
  <c r="O1449" i="86"/>
  <c r="Q1449" i="86"/>
  <c r="C1450" i="86"/>
  <c r="D1450" i="86"/>
  <c r="E1450" i="86"/>
  <c r="F1450" i="86"/>
  <c r="G1450" i="86"/>
  <c r="H1450" i="86"/>
  <c r="J1450" i="86"/>
  <c r="K1450" i="86"/>
  <c r="L1450" i="86"/>
  <c r="M1450" i="86"/>
  <c r="N1450" i="86"/>
  <c r="P1450" i="86"/>
  <c r="C1451" i="86"/>
  <c r="D1451" i="86"/>
  <c r="E1451" i="86"/>
  <c r="F1451" i="86"/>
  <c r="G1451" i="86"/>
  <c r="H1451" i="86"/>
  <c r="J1451" i="86"/>
  <c r="K1451" i="86"/>
  <c r="L1451" i="86"/>
  <c r="M1451" i="86"/>
  <c r="N1451" i="86"/>
  <c r="P1451" i="86"/>
  <c r="C1452" i="86"/>
  <c r="D1452" i="86"/>
  <c r="E1452" i="86"/>
  <c r="F1452" i="86"/>
  <c r="G1452" i="86"/>
  <c r="H1452" i="86"/>
  <c r="J1452" i="86"/>
  <c r="K1452" i="86"/>
  <c r="L1452" i="86"/>
  <c r="M1452" i="86"/>
  <c r="N1452" i="86"/>
  <c r="P1452" i="86"/>
  <c r="C1453" i="86"/>
  <c r="D1453" i="86"/>
  <c r="E1453" i="86"/>
  <c r="F1453" i="86"/>
  <c r="G1453" i="86"/>
  <c r="H1453" i="86"/>
  <c r="J1453" i="86"/>
  <c r="K1453" i="86"/>
  <c r="K1454" i="86" s="1"/>
  <c r="L1453" i="86"/>
  <c r="M1453" i="86"/>
  <c r="M1454" i="86" s="1"/>
  <c r="N1453" i="86"/>
  <c r="P1453" i="86"/>
  <c r="G1454" i="86"/>
  <c r="H1454" i="86"/>
  <c r="C1473" i="86"/>
  <c r="D1473" i="86"/>
  <c r="D1477" i="86" s="1"/>
  <c r="E1473" i="86"/>
  <c r="E1477" i="86" s="1"/>
  <c r="F1473" i="86"/>
  <c r="F1477" i="86" s="1"/>
  <c r="G1473" i="86"/>
  <c r="G1477" i="86" s="1"/>
  <c r="H1473" i="86"/>
  <c r="H1477" i="86" s="1"/>
  <c r="J1473" i="86"/>
  <c r="J1477" i="86" s="1"/>
  <c r="K1473" i="86"/>
  <c r="K1477" i="86" s="1"/>
  <c r="L1473" i="86"/>
  <c r="L1477" i="86" s="1"/>
  <c r="M1473" i="86"/>
  <c r="O1473" i="86" s="1"/>
  <c r="N1473" i="86"/>
  <c r="N1477" i="86" s="1"/>
  <c r="P1473" i="86"/>
  <c r="P1477" i="86" s="1"/>
  <c r="C1474" i="86"/>
  <c r="C1478" i="86" s="1"/>
  <c r="D1474" i="86"/>
  <c r="D1478" i="86" s="1"/>
  <c r="E1474" i="86"/>
  <c r="E1478" i="86" s="1"/>
  <c r="F1474" i="86"/>
  <c r="F1478" i="86" s="1"/>
  <c r="G1474" i="86"/>
  <c r="G1478" i="86" s="1"/>
  <c r="H1474" i="86"/>
  <c r="J1474" i="86"/>
  <c r="J1478" i="86" s="1"/>
  <c r="K1474" i="86"/>
  <c r="L1474" i="86"/>
  <c r="L1478" i="86" s="1"/>
  <c r="M1474" i="86"/>
  <c r="N1474" i="86"/>
  <c r="N1478" i="86" s="1"/>
  <c r="P1474" i="86"/>
  <c r="Q1474" i="86" s="1"/>
  <c r="C1475" i="86"/>
  <c r="C1479" i="86" s="1"/>
  <c r="D1475" i="86"/>
  <c r="E1475" i="86"/>
  <c r="E1479" i="86" s="1"/>
  <c r="F1475" i="86"/>
  <c r="G1475" i="86"/>
  <c r="H1475" i="86"/>
  <c r="H1479" i="86" s="1"/>
  <c r="J1475" i="86"/>
  <c r="J1479" i="86" s="1"/>
  <c r="J1480" i="86" s="1"/>
  <c r="K1475" i="86"/>
  <c r="L1475" i="86"/>
  <c r="L1479" i="86" s="1"/>
  <c r="M1475" i="86"/>
  <c r="M1479" i="86" s="1"/>
  <c r="N1475" i="86"/>
  <c r="N1479" i="86" s="1"/>
  <c r="N1480" i="86" s="1"/>
  <c r="P1475" i="86"/>
  <c r="Q1475" i="86"/>
  <c r="Q1479" i="86" s="1"/>
  <c r="D1476" i="86"/>
  <c r="P1476" i="86"/>
  <c r="K1478" i="86"/>
  <c r="M1478" i="86"/>
  <c r="Q1478" i="86"/>
  <c r="Q1480" i="86" s="1"/>
  <c r="D1479" i="86"/>
  <c r="P1479" i="86"/>
  <c r="I1499" i="86"/>
  <c r="O1499" i="86"/>
  <c r="Q1499" i="86"/>
  <c r="Q1503" i="86" s="1"/>
  <c r="I1500" i="86"/>
  <c r="O1500" i="86"/>
  <c r="Q1500" i="86"/>
  <c r="Q1504" i="86" s="1"/>
  <c r="I1501" i="86"/>
  <c r="O1501" i="86"/>
  <c r="Q1501" i="86"/>
  <c r="C1502" i="86"/>
  <c r="D1502" i="86"/>
  <c r="E1502" i="86"/>
  <c r="F1502" i="86"/>
  <c r="G1502" i="86"/>
  <c r="J1502" i="86"/>
  <c r="K1502" i="86"/>
  <c r="L1502" i="86"/>
  <c r="M1502" i="86"/>
  <c r="N1502" i="86"/>
  <c r="P1502" i="86"/>
  <c r="C1503" i="86"/>
  <c r="D1503" i="86"/>
  <c r="E1503" i="86"/>
  <c r="F1503" i="86"/>
  <c r="G1503" i="86"/>
  <c r="H1503" i="86"/>
  <c r="J1503" i="86"/>
  <c r="K1503" i="86"/>
  <c r="L1503" i="86"/>
  <c r="M1503" i="86"/>
  <c r="N1503" i="86"/>
  <c r="P1503" i="86"/>
  <c r="C1504" i="86"/>
  <c r="D1504" i="86"/>
  <c r="D1506" i="86" s="1"/>
  <c r="E1504" i="86"/>
  <c r="F1504" i="86"/>
  <c r="G1504" i="86"/>
  <c r="H1504" i="86"/>
  <c r="J1504" i="86"/>
  <c r="K1504" i="86"/>
  <c r="K1506" i="86" s="1"/>
  <c r="L1504" i="86"/>
  <c r="M1504" i="86"/>
  <c r="N1504" i="86"/>
  <c r="P1504" i="86"/>
  <c r="C1505" i="86"/>
  <c r="D1505" i="86"/>
  <c r="E1505" i="86"/>
  <c r="F1505" i="86"/>
  <c r="G1505" i="86"/>
  <c r="H1505" i="86"/>
  <c r="J1505" i="86"/>
  <c r="J1506" i="86" s="1"/>
  <c r="K1505" i="86"/>
  <c r="L1505" i="86"/>
  <c r="M1505" i="86"/>
  <c r="N1505" i="86"/>
  <c r="P1505" i="86"/>
  <c r="C1506" i="86"/>
  <c r="E1506" i="86"/>
  <c r="I1525" i="86"/>
  <c r="O1525" i="86"/>
  <c r="Q1525" i="86"/>
  <c r="Q1529" i="86" s="1"/>
  <c r="I1526" i="86"/>
  <c r="O1526" i="86"/>
  <c r="Q1526" i="86"/>
  <c r="Q1530" i="86" s="1"/>
  <c r="I1527" i="86"/>
  <c r="I1528" i="86" s="1"/>
  <c r="O1527" i="86"/>
  <c r="O1528" i="86" s="1"/>
  <c r="Q1527" i="86"/>
  <c r="Q1531" i="86" s="1"/>
  <c r="C1528" i="86"/>
  <c r="D1528" i="86"/>
  <c r="E1528" i="86"/>
  <c r="F1528" i="86"/>
  <c r="G1528" i="86"/>
  <c r="H1528" i="86"/>
  <c r="J1528" i="86"/>
  <c r="K1528" i="86"/>
  <c r="L1528" i="86"/>
  <c r="M1528" i="86"/>
  <c r="N1528" i="86"/>
  <c r="P1528" i="86"/>
  <c r="C1529" i="86"/>
  <c r="D1529" i="86"/>
  <c r="E1529" i="86"/>
  <c r="F1529" i="86"/>
  <c r="G1529" i="86"/>
  <c r="H1529" i="86"/>
  <c r="J1529" i="86"/>
  <c r="K1529" i="86"/>
  <c r="L1529" i="86"/>
  <c r="M1529" i="86"/>
  <c r="N1529" i="86"/>
  <c r="P1529" i="86"/>
  <c r="C1530" i="86"/>
  <c r="D1530" i="86"/>
  <c r="E1530" i="86"/>
  <c r="F1530" i="86"/>
  <c r="G1530" i="86"/>
  <c r="G1532" i="86" s="1"/>
  <c r="H1530" i="86"/>
  <c r="J1530" i="86"/>
  <c r="K1530" i="86"/>
  <c r="K1532" i="86" s="1"/>
  <c r="L1530" i="86"/>
  <c r="M1530" i="86"/>
  <c r="N1530" i="86"/>
  <c r="P1530" i="86"/>
  <c r="C1531" i="86"/>
  <c r="D1531" i="86"/>
  <c r="D1532" i="86" s="1"/>
  <c r="E1531" i="86"/>
  <c r="F1531" i="86"/>
  <c r="G1531" i="86"/>
  <c r="H1531" i="86"/>
  <c r="J1531" i="86"/>
  <c r="K1531" i="86"/>
  <c r="L1531" i="86"/>
  <c r="M1531" i="86"/>
  <c r="M1532" i="86" s="1"/>
  <c r="N1531" i="86"/>
  <c r="P1531" i="86"/>
  <c r="P1532" i="86" s="1"/>
  <c r="I1551" i="86"/>
  <c r="O1551" i="86"/>
  <c r="Q1551" i="86"/>
  <c r="Q1555" i="86" s="1"/>
  <c r="I1552" i="86"/>
  <c r="O1552" i="86"/>
  <c r="O1554" i="86" s="1"/>
  <c r="Q1552" i="86"/>
  <c r="Q1556" i="86" s="1"/>
  <c r="I1553" i="86"/>
  <c r="R1553" i="86" s="1"/>
  <c r="O1553" i="86"/>
  <c r="Q1553" i="86"/>
  <c r="Q1557" i="86" s="1"/>
  <c r="C1554" i="86"/>
  <c r="D1554" i="86"/>
  <c r="E1554" i="86"/>
  <c r="G1554" i="86"/>
  <c r="H1554" i="86"/>
  <c r="J1554" i="86"/>
  <c r="K1554" i="86"/>
  <c r="L1554" i="86"/>
  <c r="M1554" i="86"/>
  <c r="N1554" i="86"/>
  <c r="P1554" i="86"/>
  <c r="C1555" i="86"/>
  <c r="D1555" i="86"/>
  <c r="E1555" i="86"/>
  <c r="F1555" i="86"/>
  <c r="G1555" i="86"/>
  <c r="H1555" i="86"/>
  <c r="J1555" i="86"/>
  <c r="K1555" i="86"/>
  <c r="L1555" i="86"/>
  <c r="M1555" i="86"/>
  <c r="N1555" i="86"/>
  <c r="P1555" i="86"/>
  <c r="C1556" i="86"/>
  <c r="D1556" i="86"/>
  <c r="E1556" i="86"/>
  <c r="F1556" i="86"/>
  <c r="G1556" i="86"/>
  <c r="H1556" i="86"/>
  <c r="J1556" i="86"/>
  <c r="K1556" i="86"/>
  <c r="L1556" i="86"/>
  <c r="M1556" i="86"/>
  <c r="N1556" i="86"/>
  <c r="N1558" i="86" s="1"/>
  <c r="P1556" i="86"/>
  <c r="C1557" i="86"/>
  <c r="C1558" i="86" s="1"/>
  <c r="D1557" i="86"/>
  <c r="E1557" i="86"/>
  <c r="F1557" i="86"/>
  <c r="G1557" i="86"/>
  <c r="H1557" i="86"/>
  <c r="H1558" i="86" s="1"/>
  <c r="J1557" i="86"/>
  <c r="K1557" i="86"/>
  <c r="K1558" i="86" s="1"/>
  <c r="L1557" i="86"/>
  <c r="M1557" i="86"/>
  <c r="N1557" i="86"/>
  <c r="P1557" i="86"/>
  <c r="B18" i="85"/>
  <c r="C18" i="85"/>
  <c r="D18" i="85"/>
  <c r="D36" i="85" s="1"/>
  <c r="E18" i="85"/>
  <c r="F18" i="85"/>
  <c r="G18" i="85"/>
  <c r="I18" i="85"/>
  <c r="J18" i="85"/>
  <c r="K18" i="85"/>
  <c r="L18" i="85"/>
  <c r="M18" i="85"/>
  <c r="O18" i="85"/>
  <c r="P18" i="85"/>
  <c r="B20" i="85"/>
  <c r="C20" i="85"/>
  <c r="D20" i="85"/>
  <c r="E20" i="85"/>
  <c r="F20" i="85"/>
  <c r="G20" i="85"/>
  <c r="I20" i="85"/>
  <c r="J20" i="85"/>
  <c r="K20" i="85"/>
  <c r="L20" i="85"/>
  <c r="M20" i="85"/>
  <c r="O20" i="85"/>
  <c r="P20" i="85" s="1"/>
  <c r="B22" i="85"/>
  <c r="C22" i="85"/>
  <c r="D22" i="85"/>
  <c r="E22" i="85"/>
  <c r="F22" i="85"/>
  <c r="G22" i="85"/>
  <c r="I22" i="85"/>
  <c r="J22" i="85"/>
  <c r="K22" i="85"/>
  <c r="L22" i="85"/>
  <c r="M22" i="85"/>
  <c r="O22" i="85"/>
  <c r="P22" i="85" s="1"/>
  <c r="B25" i="85"/>
  <c r="C25" i="85"/>
  <c r="D25" i="85"/>
  <c r="E25" i="85"/>
  <c r="F25" i="85"/>
  <c r="G25" i="85"/>
  <c r="I25" i="85"/>
  <c r="J25" i="85"/>
  <c r="K25" i="85"/>
  <c r="L25" i="85"/>
  <c r="M25" i="85"/>
  <c r="O25" i="85"/>
  <c r="P25" i="85" s="1"/>
  <c r="F27" i="85"/>
  <c r="B31" i="85"/>
  <c r="B27" i="85" s="1"/>
  <c r="C31" i="85"/>
  <c r="C27" i="85" s="1"/>
  <c r="D31" i="85"/>
  <c r="D27" i="85" s="1"/>
  <c r="E31" i="85"/>
  <c r="E27" i="85" s="1"/>
  <c r="F31" i="85"/>
  <c r="G31" i="85"/>
  <c r="G27" i="85" s="1"/>
  <c r="I31" i="85"/>
  <c r="I27" i="85" s="1"/>
  <c r="J31" i="85"/>
  <c r="J27" i="85" s="1"/>
  <c r="K31" i="85"/>
  <c r="K27" i="85" s="1"/>
  <c r="L31" i="85"/>
  <c r="L27" i="85" s="1"/>
  <c r="M31" i="85"/>
  <c r="M27" i="85" s="1"/>
  <c r="O31" i="85"/>
  <c r="O27" i="85" s="1"/>
  <c r="P27" i="85" s="1"/>
  <c r="H56" i="85"/>
  <c r="N56" i="85"/>
  <c r="P56" i="85"/>
  <c r="H58" i="85"/>
  <c r="N58" i="85"/>
  <c r="P58" i="85"/>
  <c r="H60" i="85"/>
  <c r="N60" i="85"/>
  <c r="P60" i="85"/>
  <c r="H63" i="85"/>
  <c r="N63" i="85"/>
  <c r="P63" i="85"/>
  <c r="B65" i="85"/>
  <c r="B74" i="85" s="1"/>
  <c r="C65" i="85"/>
  <c r="C74" i="85" s="1"/>
  <c r="D65" i="85"/>
  <c r="D74" i="85" s="1"/>
  <c r="E65" i="85"/>
  <c r="E74" i="85" s="1"/>
  <c r="F65" i="85"/>
  <c r="F74" i="85" s="1"/>
  <c r="G65" i="85"/>
  <c r="J65" i="85"/>
  <c r="K65" i="85"/>
  <c r="K74" i="85" s="1"/>
  <c r="L65" i="85"/>
  <c r="M65" i="85"/>
  <c r="M74" i="85" s="1"/>
  <c r="O65" i="85"/>
  <c r="P65" i="85" s="1"/>
  <c r="G74" i="85"/>
  <c r="I74" i="85"/>
  <c r="J74" i="85"/>
  <c r="H94" i="85"/>
  <c r="N94" i="85"/>
  <c r="P94" i="85"/>
  <c r="H96" i="85"/>
  <c r="N96" i="85"/>
  <c r="P96" i="85"/>
  <c r="H98" i="85"/>
  <c r="N98" i="85"/>
  <c r="P98" i="85"/>
  <c r="H101" i="85"/>
  <c r="N101" i="85"/>
  <c r="P101" i="85"/>
  <c r="B103" i="85"/>
  <c r="B112" i="85" s="1"/>
  <c r="C103" i="85"/>
  <c r="D103" i="85"/>
  <c r="D112" i="85" s="1"/>
  <c r="E103" i="85"/>
  <c r="E112" i="85" s="1"/>
  <c r="F103" i="85"/>
  <c r="F112" i="85" s="1"/>
  <c r="G103" i="85"/>
  <c r="J103" i="85"/>
  <c r="K103" i="85"/>
  <c r="L103" i="85"/>
  <c r="L112" i="85" s="1"/>
  <c r="M103" i="85"/>
  <c r="M112" i="85" s="1"/>
  <c r="O103" i="85"/>
  <c r="O112" i="85" s="1"/>
  <c r="C112" i="85"/>
  <c r="G112" i="85"/>
  <c r="I112" i="85"/>
  <c r="K112" i="85"/>
  <c r="H132" i="85"/>
  <c r="N132" i="85"/>
  <c r="P132" i="85"/>
  <c r="H134" i="85"/>
  <c r="N134" i="85"/>
  <c r="P134" i="85"/>
  <c r="H136" i="85"/>
  <c r="N136" i="85"/>
  <c r="P136" i="85"/>
  <c r="H139" i="85"/>
  <c r="N139" i="85"/>
  <c r="P139" i="85"/>
  <c r="B141" i="85"/>
  <c r="C141" i="85"/>
  <c r="C150" i="85" s="1"/>
  <c r="D141" i="85"/>
  <c r="D150" i="85" s="1"/>
  <c r="E141" i="85"/>
  <c r="E150" i="85" s="1"/>
  <c r="F141" i="85"/>
  <c r="F150" i="85" s="1"/>
  <c r="G141" i="85"/>
  <c r="G150" i="85" s="1"/>
  <c r="J141" i="85"/>
  <c r="J150" i="85" s="1"/>
  <c r="K141" i="85"/>
  <c r="K150" i="85" s="1"/>
  <c r="L141" i="85"/>
  <c r="L150" i="85" s="1"/>
  <c r="M141" i="85"/>
  <c r="M150" i="85" s="1"/>
  <c r="O141" i="85"/>
  <c r="O150" i="85" s="1"/>
  <c r="P141" i="85"/>
  <c r="B150" i="85"/>
  <c r="I150" i="85"/>
  <c r="H170" i="85"/>
  <c r="N170" i="85"/>
  <c r="P170" i="85"/>
  <c r="H172" i="85"/>
  <c r="N172" i="85"/>
  <c r="P172" i="85"/>
  <c r="H174" i="85"/>
  <c r="N174" i="85"/>
  <c r="P174" i="85"/>
  <c r="H177" i="85"/>
  <c r="N177" i="85"/>
  <c r="P177" i="85"/>
  <c r="B179" i="85"/>
  <c r="B188" i="85" s="1"/>
  <c r="C179" i="85"/>
  <c r="C188" i="85" s="1"/>
  <c r="D179" i="85"/>
  <c r="E179" i="85"/>
  <c r="E188" i="85" s="1"/>
  <c r="F179" i="85"/>
  <c r="F188" i="85" s="1"/>
  <c r="G179" i="85"/>
  <c r="J179" i="85"/>
  <c r="J188" i="85" s="1"/>
  <c r="K179" i="85"/>
  <c r="L179" i="85"/>
  <c r="L188" i="85" s="1"/>
  <c r="M179" i="85"/>
  <c r="M188" i="85" s="1"/>
  <c r="O179" i="85"/>
  <c r="O188" i="85" s="1"/>
  <c r="D188" i="85"/>
  <c r="G188" i="85"/>
  <c r="H208" i="85"/>
  <c r="N208" i="85"/>
  <c r="P208" i="85"/>
  <c r="H210" i="85"/>
  <c r="N210" i="85"/>
  <c r="P210" i="85"/>
  <c r="H212" i="85"/>
  <c r="Q212" i="85" s="1"/>
  <c r="N212" i="85"/>
  <c r="P212" i="85"/>
  <c r="H215" i="85"/>
  <c r="N215" i="85"/>
  <c r="P215" i="85"/>
  <c r="Q215" i="85"/>
  <c r="B217" i="85"/>
  <c r="C217" i="85"/>
  <c r="D217" i="85"/>
  <c r="D226" i="85" s="1"/>
  <c r="E217" i="85"/>
  <c r="E226" i="85" s="1"/>
  <c r="F217" i="85"/>
  <c r="F226" i="85" s="1"/>
  <c r="G217" i="85"/>
  <c r="G226" i="85" s="1"/>
  <c r="J217" i="85"/>
  <c r="K217" i="85"/>
  <c r="K226" i="85" s="1"/>
  <c r="L217" i="85"/>
  <c r="M217" i="85"/>
  <c r="M226" i="85" s="1"/>
  <c r="O217" i="85"/>
  <c r="P217" i="85"/>
  <c r="B226" i="85"/>
  <c r="C226" i="85"/>
  <c r="I226" i="85"/>
  <c r="L226" i="85"/>
  <c r="O226" i="85"/>
  <c r="H246" i="85"/>
  <c r="N246" i="85"/>
  <c r="P246" i="85"/>
  <c r="H248" i="85"/>
  <c r="N248" i="85"/>
  <c r="P248" i="85"/>
  <c r="H250" i="85"/>
  <c r="N250" i="85"/>
  <c r="P250" i="85"/>
  <c r="H253" i="85"/>
  <c r="N253" i="85"/>
  <c r="P253" i="85"/>
  <c r="Q253" i="85" s="1"/>
  <c r="B255" i="85"/>
  <c r="B264" i="85" s="1"/>
  <c r="C255" i="85"/>
  <c r="C264" i="85" s="1"/>
  <c r="D255" i="85"/>
  <c r="D264" i="85" s="1"/>
  <c r="E255" i="85"/>
  <c r="E264" i="85" s="1"/>
  <c r="F255" i="85"/>
  <c r="F264" i="85" s="1"/>
  <c r="G255" i="85"/>
  <c r="G264" i="85" s="1"/>
  <c r="J255" i="85"/>
  <c r="J264" i="85" s="1"/>
  <c r="K255" i="85"/>
  <c r="K264" i="85" s="1"/>
  <c r="L255" i="85"/>
  <c r="M255" i="85"/>
  <c r="M264" i="85" s="1"/>
  <c r="O255" i="85"/>
  <c r="P255" i="85" s="1"/>
  <c r="H284" i="85"/>
  <c r="N284" i="85"/>
  <c r="Q284" i="85" s="1"/>
  <c r="P284" i="85"/>
  <c r="P302" i="85" s="1"/>
  <c r="H286" i="85"/>
  <c r="N286" i="85"/>
  <c r="P286" i="85"/>
  <c r="H288" i="85"/>
  <c r="N288" i="85"/>
  <c r="P288" i="85"/>
  <c r="H291" i="85"/>
  <c r="Q291" i="85" s="1"/>
  <c r="N291" i="85"/>
  <c r="P291" i="85"/>
  <c r="B293" i="85"/>
  <c r="C293" i="85"/>
  <c r="C302" i="85" s="1"/>
  <c r="D293" i="85"/>
  <c r="E293" i="85"/>
  <c r="E302" i="85" s="1"/>
  <c r="F293" i="85"/>
  <c r="F302" i="85" s="1"/>
  <c r="G293" i="85"/>
  <c r="G302" i="85" s="1"/>
  <c r="J293" i="85"/>
  <c r="N293" i="85" s="1"/>
  <c r="K293" i="85"/>
  <c r="K302" i="85" s="1"/>
  <c r="L293" i="85"/>
  <c r="M293" i="85"/>
  <c r="M302" i="85" s="1"/>
  <c r="O293" i="85"/>
  <c r="O302" i="85" s="1"/>
  <c r="P293" i="85"/>
  <c r="D302" i="85"/>
  <c r="L302" i="85"/>
  <c r="B53" i="83"/>
  <c r="C53" i="83"/>
  <c r="D53" i="83"/>
  <c r="B54" i="83"/>
  <c r="C54" i="83"/>
  <c r="D54" i="83"/>
  <c r="B55" i="83"/>
  <c r="C55" i="83"/>
  <c r="D55" i="83"/>
  <c r="B60" i="83"/>
  <c r="C60" i="83"/>
  <c r="D60" i="83"/>
  <c r="D63" i="83" s="1"/>
  <c r="B61" i="83"/>
  <c r="C61" i="83"/>
  <c r="D61" i="83"/>
  <c r="B62" i="83"/>
  <c r="C62" i="83"/>
  <c r="D62" i="83"/>
  <c r="B67" i="83"/>
  <c r="C67" i="83"/>
  <c r="D67" i="83"/>
  <c r="B68" i="83"/>
  <c r="C68" i="83"/>
  <c r="D68" i="83"/>
  <c r="B69" i="83"/>
  <c r="C69" i="83"/>
  <c r="D69" i="83"/>
  <c r="B90" i="83"/>
  <c r="C90" i="83"/>
  <c r="D90" i="83"/>
  <c r="B91" i="83"/>
  <c r="C91" i="83"/>
  <c r="D91" i="83"/>
  <c r="B92" i="83"/>
  <c r="C92" i="83"/>
  <c r="D92" i="83"/>
  <c r="B97" i="83"/>
  <c r="C97" i="83"/>
  <c r="D97" i="83"/>
  <c r="B98" i="83"/>
  <c r="C98" i="83"/>
  <c r="D98" i="83"/>
  <c r="B99" i="83"/>
  <c r="C99" i="83"/>
  <c r="D99" i="83"/>
  <c r="D100" i="83" s="1"/>
  <c r="B105" i="83"/>
  <c r="C105" i="83"/>
  <c r="D105" i="83"/>
  <c r="D108" i="83" s="1"/>
  <c r="B106" i="83"/>
  <c r="C106" i="83"/>
  <c r="D106" i="83"/>
  <c r="B107" i="83"/>
  <c r="C107" i="83"/>
  <c r="D107" i="83"/>
  <c r="B128" i="83"/>
  <c r="C128" i="83"/>
  <c r="D128" i="83"/>
  <c r="B129" i="83"/>
  <c r="C129" i="83"/>
  <c r="D129" i="83"/>
  <c r="B130" i="83"/>
  <c r="C130" i="83"/>
  <c r="D130" i="83"/>
  <c r="B135" i="83"/>
  <c r="C135" i="83"/>
  <c r="D135" i="83"/>
  <c r="B136" i="83"/>
  <c r="C136" i="83"/>
  <c r="D136" i="83"/>
  <c r="D138" i="83" s="1"/>
  <c r="B137" i="83"/>
  <c r="C137" i="83"/>
  <c r="D137" i="83"/>
  <c r="B142" i="83"/>
  <c r="C142" i="83"/>
  <c r="D142" i="83"/>
  <c r="B143" i="83"/>
  <c r="C143" i="83"/>
  <c r="D143" i="83"/>
  <c r="B144" i="83"/>
  <c r="C144" i="83"/>
  <c r="D144" i="83"/>
  <c r="B350" i="83"/>
  <c r="C350" i="83"/>
  <c r="D350" i="83"/>
  <c r="B351" i="83"/>
  <c r="C351" i="83"/>
  <c r="D351" i="83"/>
  <c r="B352" i="83"/>
  <c r="C352" i="83"/>
  <c r="D352" i="83"/>
  <c r="B357" i="83"/>
  <c r="C357" i="83"/>
  <c r="D357" i="83"/>
  <c r="B358" i="83"/>
  <c r="C358" i="83"/>
  <c r="D358" i="83"/>
  <c r="B359" i="83"/>
  <c r="C359" i="83"/>
  <c r="D359" i="83"/>
  <c r="D360" i="83" s="1"/>
  <c r="B364" i="83"/>
  <c r="C364" i="83"/>
  <c r="D364" i="83"/>
  <c r="B365" i="83"/>
  <c r="C365" i="83"/>
  <c r="D365" i="83"/>
  <c r="B366" i="83"/>
  <c r="C366" i="83"/>
  <c r="D366" i="83"/>
  <c r="B390" i="83"/>
  <c r="C390" i="83"/>
  <c r="D390" i="83"/>
  <c r="B397" i="83"/>
  <c r="C397" i="83"/>
  <c r="D397" i="83"/>
  <c r="B404" i="83"/>
  <c r="C404" i="83"/>
  <c r="D404" i="83"/>
  <c r="B427" i="83"/>
  <c r="C427" i="83"/>
  <c r="D427" i="83"/>
  <c r="B434" i="83"/>
  <c r="C434" i="83"/>
  <c r="D434" i="83"/>
  <c r="B441" i="83"/>
  <c r="C441" i="83"/>
  <c r="D441" i="83"/>
  <c r="B461" i="83"/>
  <c r="C461" i="83"/>
  <c r="D461" i="83"/>
  <c r="B462" i="83"/>
  <c r="C462" i="83"/>
  <c r="D462" i="83"/>
  <c r="B463" i="83"/>
  <c r="C463" i="83"/>
  <c r="D463" i="83"/>
  <c r="B468" i="83"/>
  <c r="C468" i="83"/>
  <c r="D468" i="83"/>
  <c r="D471" i="83" s="1"/>
  <c r="B469" i="83"/>
  <c r="C469" i="83"/>
  <c r="D469" i="83"/>
  <c r="B470" i="83"/>
  <c r="C470" i="83"/>
  <c r="D470" i="83"/>
  <c r="B475" i="83"/>
  <c r="C475" i="83"/>
  <c r="D475" i="83"/>
  <c r="B476" i="83"/>
  <c r="B478" i="83" s="1"/>
  <c r="C476" i="83"/>
  <c r="D476" i="83"/>
  <c r="B477" i="83"/>
  <c r="C477" i="83"/>
  <c r="D477" i="83"/>
  <c r="B501" i="83"/>
  <c r="C501" i="83"/>
  <c r="D501" i="83"/>
  <c r="B508" i="83"/>
  <c r="C508" i="83"/>
  <c r="D508" i="83"/>
  <c r="B515" i="83"/>
  <c r="C515" i="83"/>
  <c r="D515" i="83"/>
  <c r="B609" i="83"/>
  <c r="B612" i="83" s="1"/>
  <c r="C609" i="83"/>
  <c r="D609" i="83"/>
  <c r="B610" i="83"/>
  <c r="C610" i="83"/>
  <c r="D610" i="83"/>
  <c r="B611" i="83"/>
  <c r="C611" i="83"/>
  <c r="D611" i="83"/>
  <c r="D612" i="83" s="1"/>
  <c r="B616" i="83"/>
  <c r="C616" i="83"/>
  <c r="D616" i="83"/>
  <c r="B617" i="83"/>
  <c r="C617" i="83"/>
  <c r="D617" i="83"/>
  <c r="B618" i="83"/>
  <c r="C618" i="83"/>
  <c r="C619" i="83" s="1"/>
  <c r="D618" i="83"/>
  <c r="B624" i="83"/>
  <c r="C624" i="83"/>
  <c r="D624" i="83"/>
  <c r="B625" i="83"/>
  <c r="B627" i="83" s="1"/>
  <c r="C625" i="83"/>
  <c r="D625" i="83"/>
  <c r="B626" i="83"/>
  <c r="C626" i="83"/>
  <c r="D626" i="83"/>
  <c r="B650" i="83"/>
  <c r="C650" i="83"/>
  <c r="D650" i="83"/>
  <c r="B657" i="83"/>
  <c r="C657" i="83"/>
  <c r="D657" i="83"/>
  <c r="B664" i="83"/>
  <c r="C664" i="83"/>
  <c r="D664" i="83"/>
  <c r="B687" i="83"/>
  <c r="C687" i="83"/>
  <c r="D687" i="83"/>
  <c r="B694" i="83"/>
  <c r="C694" i="83"/>
  <c r="D694" i="83"/>
  <c r="B702" i="83"/>
  <c r="C702" i="83"/>
  <c r="D702" i="83"/>
  <c r="B725" i="83"/>
  <c r="C725" i="83"/>
  <c r="D725" i="83"/>
  <c r="B732" i="83"/>
  <c r="C732" i="83"/>
  <c r="D732" i="83"/>
  <c r="B739" i="83"/>
  <c r="C739" i="83"/>
  <c r="D739" i="83"/>
  <c r="B907" i="83"/>
  <c r="C907" i="83"/>
  <c r="D907" i="83"/>
  <c r="D910" i="83" s="1"/>
  <c r="B908" i="83"/>
  <c r="C908" i="83"/>
  <c r="D908" i="83"/>
  <c r="B909" i="83"/>
  <c r="C909" i="83"/>
  <c r="D909" i="83"/>
  <c r="B914" i="83"/>
  <c r="C914" i="83"/>
  <c r="D914" i="83"/>
  <c r="B915" i="83"/>
  <c r="C915" i="83"/>
  <c r="D915" i="83"/>
  <c r="B916" i="83"/>
  <c r="C916" i="83"/>
  <c r="D916" i="83"/>
  <c r="B921" i="83"/>
  <c r="C921" i="83"/>
  <c r="D921" i="83"/>
  <c r="B922" i="83"/>
  <c r="C922" i="83"/>
  <c r="D922" i="83"/>
  <c r="B923" i="83"/>
  <c r="C923" i="83"/>
  <c r="C924" i="83" s="1"/>
  <c r="D923" i="83"/>
  <c r="B947" i="83"/>
  <c r="C947" i="83"/>
  <c r="D947" i="83"/>
  <c r="B954" i="83"/>
  <c r="C954" i="83"/>
  <c r="D954" i="83"/>
  <c r="B961" i="83"/>
  <c r="C961" i="83"/>
  <c r="D961" i="83"/>
  <c r="B984" i="83"/>
  <c r="C984" i="83"/>
  <c r="D984" i="83"/>
  <c r="B991" i="83"/>
  <c r="C991" i="83"/>
  <c r="D991" i="83"/>
  <c r="B998" i="83"/>
  <c r="C998" i="83"/>
  <c r="D998" i="83"/>
  <c r="B1021" i="83"/>
  <c r="C1021" i="83"/>
  <c r="D1021" i="83"/>
  <c r="B1028" i="83"/>
  <c r="C1028" i="83"/>
  <c r="D1028" i="83"/>
  <c r="B1035" i="83"/>
  <c r="C1035" i="83"/>
  <c r="D1035" i="83"/>
  <c r="B50" i="82"/>
  <c r="C50" i="82"/>
  <c r="D50" i="82"/>
  <c r="E50" i="82"/>
  <c r="F50" i="82"/>
  <c r="G50" i="82"/>
  <c r="I50" i="82"/>
  <c r="J50" i="82"/>
  <c r="K50" i="82"/>
  <c r="L50" i="82"/>
  <c r="M50" i="82"/>
  <c r="O50" i="82"/>
  <c r="B51" i="82"/>
  <c r="C51" i="82"/>
  <c r="D51" i="82"/>
  <c r="E51" i="82"/>
  <c r="F51" i="82"/>
  <c r="G51" i="82"/>
  <c r="I51" i="82"/>
  <c r="J51" i="82"/>
  <c r="K51" i="82"/>
  <c r="L51" i="82"/>
  <c r="M51" i="82"/>
  <c r="O51" i="82"/>
  <c r="P51" i="82"/>
  <c r="B52" i="82"/>
  <c r="C52" i="82"/>
  <c r="D52" i="82"/>
  <c r="E52" i="82"/>
  <c r="F52" i="82"/>
  <c r="G52" i="82"/>
  <c r="I52" i="82"/>
  <c r="J52" i="82"/>
  <c r="K52" i="82"/>
  <c r="L52" i="82"/>
  <c r="M52" i="82"/>
  <c r="O52" i="82"/>
  <c r="P52" i="82" s="1"/>
  <c r="B53" i="82"/>
  <c r="C53" i="82"/>
  <c r="D53" i="82"/>
  <c r="E53" i="82"/>
  <c r="F53" i="82"/>
  <c r="G53" i="82"/>
  <c r="I53" i="82"/>
  <c r="J53" i="82"/>
  <c r="K53" i="82"/>
  <c r="L53" i="82"/>
  <c r="M53" i="82"/>
  <c r="O53" i="82"/>
  <c r="P53" i="82" s="1"/>
  <c r="B54" i="82"/>
  <c r="C54" i="82"/>
  <c r="D54" i="82"/>
  <c r="E54" i="82"/>
  <c r="F54" i="82"/>
  <c r="G54" i="82"/>
  <c r="I54" i="82"/>
  <c r="J54" i="82"/>
  <c r="N54" i="82" s="1"/>
  <c r="K54" i="82"/>
  <c r="L54" i="82"/>
  <c r="M54" i="82"/>
  <c r="O54" i="82"/>
  <c r="P54" i="82" s="1"/>
  <c r="B55" i="82"/>
  <c r="C55" i="82"/>
  <c r="D55" i="82"/>
  <c r="E55" i="82"/>
  <c r="F55" i="82"/>
  <c r="G55" i="82"/>
  <c r="I55" i="82"/>
  <c r="J55" i="82"/>
  <c r="K55" i="82"/>
  <c r="L55" i="82"/>
  <c r="M55" i="82"/>
  <c r="O55" i="82"/>
  <c r="P55" i="82" s="1"/>
  <c r="B56" i="82"/>
  <c r="C56" i="82"/>
  <c r="D56" i="82"/>
  <c r="E56" i="82"/>
  <c r="F56" i="82"/>
  <c r="G56" i="82"/>
  <c r="I56" i="82"/>
  <c r="J56" i="82"/>
  <c r="K56" i="82"/>
  <c r="L56" i="82"/>
  <c r="M56" i="82"/>
  <c r="O56" i="82"/>
  <c r="P56" i="82" s="1"/>
  <c r="H57" i="82"/>
  <c r="N57" i="82"/>
  <c r="P57" i="82"/>
  <c r="H58" i="82"/>
  <c r="N58" i="82"/>
  <c r="P58" i="82"/>
  <c r="H59" i="82"/>
  <c r="N59" i="82"/>
  <c r="P59" i="82"/>
  <c r="Q59" i="82"/>
  <c r="H60" i="82"/>
  <c r="Q60" i="82" s="1"/>
  <c r="N60" i="82"/>
  <c r="P60" i="82"/>
  <c r="B61" i="82"/>
  <c r="C61" i="82"/>
  <c r="D61" i="82"/>
  <c r="E61" i="82"/>
  <c r="F61" i="82"/>
  <c r="G61" i="82"/>
  <c r="I61" i="82"/>
  <c r="J61" i="82"/>
  <c r="K61" i="82"/>
  <c r="L61" i="82"/>
  <c r="M61" i="82"/>
  <c r="O61" i="82"/>
  <c r="B62" i="82"/>
  <c r="C62" i="82"/>
  <c r="D62" i="82"/>
  <c r="E62" i="82"/>
  <c r="F62" i="82"/>
  <c r="G62" i="82"/>
  <c r="I62" i="82"/>
  <c r="J62" i="82"/>
  <c r="K62" i="82"/>
  <c r="L62" i="82"/>
  <c r="M62" i="82"/>
  <c r="O62" i="82"/>
  <c r="B63" i="82"/>
  <c r="C63" i="82"/>
  <c r="D63" i="82"/>
  <c r="E63" i="82"/>
  <c r="F63" i="82"/>
  <c r="G63" i="82"/>
  <c r="I63" i="82"/>
  <c r="J63" i="82"/>
  <c r="K63" i="82"/>
  <c r="L63" i="82"/>
  <c r="M63" i="82"/>
  <c r="O63" i="82"/>
  <c r="P63" i="82" s="1"/>
  <c r="B83" i="82"/>
  <c r="C83" i="82"/>
  <c r="D83" i="82"/>
  <c r="E83" i="82"/>
  <c r="F83" i="82"/>
  <c r="G83" i="82"/>
  <c r="I83" i="82"/>
  <c r="J83" i="82"/>
  <c r="K83" i="82"/>
  <c r="L83" i="82"/>
  <c r="M83" i="82"/>
  <c r="O83" i="82"/>
  <c r="P83" i="82" s="1"/>
  <c r="B84" i="82"/>
  <c r="C84" i="82"/>
  <c r="D84" i="82"/>
  <c r="E84" i="82"/>
  <c r="F84" i="82"/>
  <c r="G84" i="82"/>
  <c r="I84" i="82"/>
  <c r="J84" i="82"/>
  <c r="K84" i="82"/>
  <c r="L84" i="82"/>
  <c r="N84" i="82" s="1"/>
  <c r="M84" i="82"/>
  <c r="O84" i="82"/>
  <c r="P84" i="82" s="1"/>
  <c r="B85" i="82"/>
  <c r="C85" i="82"/>
  <c r="D85" i="82"/>
  <c r="E85" i="82"/>
  <c r="F85" i="82"/>
  <c r="G85" i="82"/>
  <c r="I85" i="82"/>
  <c r="J85" i="82"/>
  <c r="K85" i="82"/>
  <c r="L85" i="82"/>
  <c r="M85" i="82"/>
  <c r="N85" i="82"/>
  <c r="O85" i="82"/>
  <c r="P85" i="82" s="1"/>
  <c r="B86" i="82"/>
  <c r="C86" i="82"/>
  <c r="D86" i="82"/>
  <c r="E86" i="82"/>
  <c r="F86" i="82"/>
  <c r="G86" i="82"/>
  <c r="I86" i="82"/>
  <c r="J86" i="82"/>
  <c r="K86" i="82"/>
  <c r="L86" i="82"/>
  <c r="M86" i="82"/>
  <c r="O86" i="82"/>
  <c r="P86" i="82" s="1"/>
  <c r="B87" i="82"/>
  <c r="C87" i="82"/>
  <c r="D87" i="82"/>
  <c r="E87" i="82"/>
  <c r="F87" i="82"/>
  <c r="G87" i="82"/>
  <c r="I87" i="82"/>
  <c r="J87" i="82"/>
  <c r="K87" i="82"/>
  <c r="L87" i="82"/>
  <c r="M87" i="82"/>
  <c r="O87" i="82"/>
  <c r="P87" i="82" s="1"/>
  <c r="H88" i="82"/>
  <c r="Q88" i="82" s="1"/>
  <c r="N88" i="82"/>
  <c r="P88" i="82"/>
  <c r="B89" i="82"/>
  <c r="C89" i="82"/>
  <c r="D89" i="82"/>
  <c r="E89" i="82"/>
  <c r="F89" i="82"/>
  <c r="G89" i="82"/>
  <c r="I89" i="82"/>
  <c r="J89" i="82"/>
  <c r="K89" i="82"/>
  <c r="L89" i="82"/>
  <c r="M89" i="82"/>
  <c r="O89" i="82"/>
  <c r="P89" i="82" s="1"/>
  <c r="B90" i="82"/>
  <c r="B24" i="82" s="1"/>
  <c r="C90" i="82"/>
  <c r="C24" i="82" s="1"/>
  <c r="D90" i="82"/>
  <c r="D24" i="82" s="1"/>
  <c r="E90" i="82"/>
  <c r="E24" i="82" s="1"/>
  <c r="F90" i="82"/>
  <c r="F24" i="82" s="1"/>
  <c r="G90" i="82"/>
  <c r="G24" i="82" s="1"/>
  <c r="I90" i="82"/>
  <c r="I24" i="82" s="1"/>
  <c r="J90" i="82"/>
  <c r="K90" i="82"/>
  <c r="K24" i="82" s="1"/>
  <c r="L90" i="82"/>
  <c r="L24" i="82" s="1"/>
  <c r="M90" i="82"/>
  <c r="M24" i="82" s="1"/>
  <c r="O90" i="82"/>
  <c r="O24" i="82" s="1"/>
  <c r="P24" i="82" s="1"/>
  <c r="B91" i="82"/>
  <c r="B25" i="82" s="1"/>
  <c r="C91" i="82"/>
  <c r="D91" i="82"/>
  <c r="D25" i="82" s="1"/>
  <c r="E91" i="82"/>
  <c r="E25" i="82" s="1"/>
  <c r="F91" i="82"/>
  <c r="F25" i="82" s="1"/>
  <c r="G91" i="82"/>
  <c r="G25" i="82" s="1"/>
  <c r="I91" i="82"/>
  <c r="I25" i="82" s="1"/>
  <c r="J91" i="82"/>
  <c r="J25" i="82" s="1"/>
  <c r="K91" i="82"/>
  <c r="K25" i="82" s="1"/>
  <c r="L91" i="82"/>
  <c r="L25" i="82" s="1"/>
  <c r="M91" i="82"/>
  <c r="M25" i="82" s="1"/>
  <c r="O91" i="82"/>
  <c r="B92" i="82"/>
  <c r="C92" i="82"/>
  <c r="D92" i="82"/>
  <c r="E92" i="82"/>
  <c r="F92" i="82"/>
  <c r="G92" i="82"/>
  <c r="I92" i="82"/>
  <c r="J92" i="82"/>
  <c r="K92" i="82"/>
  <c r="L92" i="82"/>
  <c r="M92" i="82"/>
  <c r="O92" i="82"/>
  <c r="P92" i="82" s="1"/>
  <c r="B93" i="82"/>
  <c r="B27" i="82" s="1"/>
  <c r="C93" i="82"/>
  <c r="C27" i="82" s="1"/>
  <c r="D93" i="82"/>
  <c r="D27" i="82" s="1"/>
  <c r="E93" i="82"/>
  <c r="F93" i="82"/>
  <c r="F27" i="82" s="1"/>
  <c r="G93" i="82"/>
  <c r="G27" i="82" s="1"/>
  <c r="I93" i="82"/>
  <c r="I27" i="82" s="1"/>
  <c r="J93" i="82"/>
  <c r="K93" i="82"/>
  <c r="K27" i="82" s="1"/>
  <c r="L93" i="82"/>
  <c r="L27" i="82" s="1"/>
  <c r="M93" i="82"/>
  <c r="M27" i="82" s="1"/>
  <c r="O93" i="82"/>
  <c r="B94" i="82"/>
  <c r="C94" i="82"/>
  <c r="D94" i="82"/>
  <c r="E94" i="82"/>
  <c r="F94" i="82"/>
  <c r="G94" i="82"/>
  <c r="I94" i="82"/>
  <c r="J94" i="82"/>
  <c r="K94" i="82"/>
  <c r="L94" i="82"/>
  <c r="M94" i="82"/>
  <c r="O94" i="82"/>
  <c r="P94" i="82" s="1"/>
  <c r="B95" i="82"/>
  <c r="C95" i="82"/>
  <c r="D95" i="82"/>
  <c r="E95" i="82"/>
  <c r="F95" i="82"/>
  <c r="G95" i="82"/>
  <c r="I95" i="82"/>
  <c r="J95" i="82"/>
  <c r="K95" i="82"/>
  <c r="L95" i="82"/>
  <c r="M95" i="82"/>
  <c r="O95" i="82"/>
  <c r="P95" i="82" s="1"/>
  <c r="B96" i="82"/>
  <c r="C96" i="82"/>
  <c r="D96" i="82"/>
  <c r="E96" i="82"/>
  <c r="F96" i="82"/>
  <c r="G96" i="82"/>
  <c r="I96" i="82"/>
  <c r="J96" i="82"/>
  <c r="K96" i="82"/>
  <c r="N96" i="82" s="1"/>
  <c r="L96" i="82"/>
  <c r="M96" i="82"/>
  <c r="O96" i="82"/>
  <c r="P96" i="82"/>
  <c r="B116" i="82"/>
  <c r="C116" i="82"/>
  <c r="D116" i="82"/>
  <c r="E116" i="82"/>
  <c r="F116" i="82"/>
  <c r="G116" i="82"/>
  <c r="I116" i="82"/>
  <c r="J116" i="82"/>
  <c r="K116" i="82"/>
  <c r="L116" i="82"/>
  <c r="M116" i="82"/>
  <c r="O116" i="82"/>
  <c r="P116" i="82"/>
  <c r="B117" i="82"/>
  <c r="C117" i="82"/>
  <c r="D117" i="82"/>
  <c r="E117" i="82"/>
  <c r="F117" i="82"/>
  <c r="G117" i="82"/>
  <c r="I117" i="82"/>
  <c r="J117" i="82"/>
  <c r="K117" i="82"/>
  <c r="L117" i="82"/>
  <c r="M117" i="82"/>
  <c r="O117" i="82"/>
  <c r="P117" i="82" s="1"/>
  <c r="B118" i="82"/>
  <c r="C118" i="82"/>
  <c r="D118" i="82"/>
  <c r="E118" i="82"/>
  <c r="F118" i="82"/>
  <c r="G118" i="82"/>
  <c r="I118" i="82"/>
  <c r="J118" i="82"/>
  <c r="K118" i="82"/>
  <c r="L118" i="82"/>
  <c r="M118" i="82"/>
  <c r="O118" i="82"/>
  <c r="P118" i="82" s="1"/>
  <c r="B119" i="82"/>
  <c r="C119" i="82"/>
  <c r="D119" i="82"/>
  <c r="E119" i="82"/>
  <c r="F119" i="82"/>
  <c r="G119" i="82"/>
  <c r="I119" i="82"/>
  <c r="J119" i="82"/>
  <c r="K119" i="82"/>
  <c r="L119" i="82"/>
  <c r="M119" i="82"/>
  <c r="O119" i="82"/>
  <c r="P119" i="82" s="1"/>
  <c r="B120" i="82"/>
  <c r="C120" i="82"/>
  <c r="D120" i="82"/>
  <c r="E120" i="82"/>
  <c r="H120" i="82" s="1"/>
  <c r="F120" i="82"/>
  <c r="G120" i="82"/>
  <c r="I120" i="82"/>
  <c r="J120" i="82"/>
  <c r="K120" i="82"/>
  <c r="L120" i="82"/>
  <c r="M120" i="82"/>
  <c r="O120" i="82"/>
  <c r="P120" i="82" s="1"/>
  <c r="B121" i="82"/>
  <c r="C121" i="82"/>
  <c r="D121" i="82"/>
  <c r="E121" i="82"/>
  <c r="F121" i="82"/>
  <c r="G121" i="82"/>
  <c r="I121" i="82"/>
  <c r="J121" i="82"/>
  <c r="K121" i="82"/>
  <c r="L121" i="82"/>
  <c r="M121" i="82"/>
  <c r="O121" i="82"/>
  <c r="H122" i="82"/>
  <c r="N122" i="82"/>
  <c r="P122" i="82"/>
  <c r="H123" i="82"/>
  <c r="Q123" i="82" s="1"/>
  <c r="N123" i="82"/>
  <c r="P123" i="82"/>
  <c r="H124" i="82"/>
  <c r="N124" i="82"/>
  <c r="P124" i="82"/>
  <c r="B125" i="82"/>
  <c r="C125" i="82"/>
  <c r="D125" i="82"/>
  <c r="E125" i="82"/>
  <c r="F125" i="82"/>
  <c r="G125" i="82"/>
  <c r="I125" i="82"/>
  <c r="J125" i="82"/>
  <c r="K125" i="82"/>
  <c r="L125" i="82"/>
  <c r="M125" i="82"/>
  <c r="O125" i="82"/>
  <c r="P125" i="82" s="1"/>
  <c r="H126" i="82"/>
  <c r="N126" i="82"/>
  <c r="P126" i="82"/>
  <c r="B127" i="82"/>
  <c r="C127" i="82"/>
  <c r="D127" i="82"/>
  <c r="E127" i="82"/>
  <c r="F127" i="82"/>
  <c r="G127" i="82"/>
  <c r="I127" i="82"/>
  <c r="J127" i="82"/>
  <c r="K127" i="82"/>
  <c r="L127" i="82"/>
  <c r="M127" i="82"/>
  <c r="O127" i="82"/>
  <c r="P127" i="82" s="1"/>
  <c r="H128" i="82"/>
  <c r="N128" i="82"/>
  <c r="P128" i="82"/>
  <c r="Q128" i="82" s="1"/>
  <c r="B129" i="82"/>
  <c r="H129" i="82" s="1"/>
  <c r="C129" i="82"/>
  <c r="D129" i="82"/>
  <c r="E129" i="82"/>
  <c r="F129" i="82"/>
  <c r="G129" i="82"/>
  <c r="I129" i="82"/>
  <c r="J129" i="82"/>
  <c r="K129" i="82"/>
  <c r="L129" i="82"/>
  <c r="M129" i="82"/>
  <c r="O129" i="82"/>
  <c r="P129" i="82" s="1"/>
  <c r="H149" i="82"/>
  <c r="N149" i="82"/>
  <c r="P149" i="82"/>
  <c r="H150" i="82"/>
  <c r="Q150" i="82" s="1"/>
  <c r="N150" i="82"/>
  <c r="P150" i="82"/>
  <c r="B151" i="82"/>
  <c r="C151" i="82"/>
  <c r="D151" i="82"/>
  <c r="E151" i="82"/>
  <c r="F151" i="82"/>
  <c r="G151" i="82"/>
  <c r="I151" i="82"/>
  <c r="J151" i="82"/>
  <c r="K151" i="82"/>
  <c r="L151" i="82"/>
  <c r="M151" i="82"/>
  <c r="O151" i="82"/>
  <c r="H152" i="82"/>
  <c r="N152" i="82"/>
  <c r="P152" i="82"/>
  <c r="H153" i="82"/>
  <c r="N153" i="82"/>
  <c r="Q153" i="82" s="1"/>
  <c r="P153" i="82"/>
  <c r="B154" i="82"/>
  <c r="C154" i="82"/>
  <c r="D154" i="82"/>
  <c r="E154" i="82"/>
  <c r="F154" i="82"/>
  <c r="G154" i="82"/>
  <c r="I154" i="82"/>
  <c r="J154" i="82"/>
  <c r="K154" i="82"/>
  <c r="L154" i="82"/>
  <c r="M154" i="82"/>
  <c r="O154" i="82"/>
  <c r="P154" i="82" s="1"/>
  <c r="B155" i="82"/>
  <c r="C155" i="82"/>
  <c r="D155" i="82"/>
  <c r="E155" i="82"/>
  <c r="F155" i="82"/>
  <c r="G155" i="82"/>
  <c r="I155" i="82"/>
  <c r="J155" i="82"/>
  <c r="K155" i="82"/>
  <c r="L155" i="82"/>
  <c r="M155" i="82"/>
  <c r="O155" i="82"/>
  <c r="P155" i="82"/>
  <c r="H156" i="82"/>
  <c r="N156" i="82"/>
  <c r="P156" i="82"/>
  <c r="H157" i="82"/>
  <c r="N157" i="82"/>
  <c r="P157" i="82"/>
  <c r="H158" i="82"/>
  <c r="N158" i="82"/>
  <c r="P158" i="82"/>
  <c r="Q158" i="82" s="1"/>
  <c r="H159" i="82"/>
  <c r="N159" i="82"/>
  <c r="P159" i="82"/>
  <c r="B160" i="82"/>
  <c r="C160" i="82"/>
  <c r="D160" i="82"/>
  <c r="E160" i="82"/>
  <c r="F160" i="82"/>
  <c r="G160" i="82"/>
  <c r="I160" i="82"/>
  <c r="J160" i="82"/>
  <c r="K160" i="82"/>
  <c r="L160" i="82"/>
  <c r="M160" i="82"/>
  <c r="O160" i="82"/>
  <c r="P160" i="82" s="1"/>
  <c r="H161" i="82"/>
  <c r="N161" i="82"/>
  <c r="P161" i="82"/>
  <c r="H162" i="82"/>
  <c r="Q162" i="82" s="1"/>
  <c r="N162" i="82"/>
  <c r="P162" i="82"/>
  <c r="H182" i="82"/>
  <c r="N182" i="82"/>
  <c r="P182" i="82"/>
  <c r="H183" i="82"/>
  <c r="N183" i="82"/>
  <c r="P183" i="82"/>
  <c r="H184" i="82"/>
  <c r="N184" i="82"/>
  <c r="P184" i="82"/>
  <c r="H185" i="82"/>
  <c r="N185" i="82"/>
  <c r="P185" i="82"/>
  <c r="H186" i="82"/>
  <c r="N186" i="82"/>
  <c r="P186" i="82"/>
  <c r="H187" i="82"/>
  <c r="Q187" i="82" s="1"/>
  <c r="N187" i="82"/>
  <c r="P187" i="82"/>
  <c r="H188" i="82"/>
  <c r="N188" i="82"/>
  <c r="P188" i="82"/>
  <c r="H189" i="82"/>
  <c r="N189" i="82"/>
  <c r="P189" i="82"/>
  <c r="H190" i="82"/>
  <c r="N190" i="82"/>
  <c r="P190" i="82"/>
  <c r="H191" i="82"/>
  <c r="Q191" i="82" s="1"/>
  <c r="N191" i="82"/>
  <c r="P191" i="82"/>
  <c r="H192" i="82"/>
  <c r="N192" i="82"/>
  <c r="Q192" i="82" s="1"/>
  <c r="P192" i="82"/>
  <c r="H193" i="82"/>
  <c r="N193" i="82"/>
  <c r="Q193" i="82" s="1"/>
  <c r="P193" i="82"/>
  <c r="B194" i="82"/>
  <c r="C194" i="82"/>
  <c r="C196" i="82" s="1"/>
  <c r="D194" i="82"/>
  <c r="D196" i="82" s="1"/>
  <c r="E194" i="82"/>
  <c r="E196" i="82" s="1"/>
  <c r="F194" i="82"/>
  <c r="G194" i="82"/>
  <c r="G196" i="82" s="1"/>
  <c r="I194" i="82"/>
  <c r="I196" i="82" s="1"/>
  <c r="J194" i="82"/>
  <c r="K194" i="82"/>
  <c r="K196" i="82" s="1"/>
  <c r="L194" i="82"/>
  <c r="L196" i="82" s="1"/>
  <c r="M194" i="82"/>
  <c r="M196" i="82" s="1"/>
  <c r="O194" i="82"/>
  <c r="O196" i="82" s="1"/>
  <c r="N195" i="82"/>
  <c r="P195" i="82"/>
  <c r="B196" i="82"/>
  <c r="F196" i="82"/>
  <c r="B215" i="82"/>
  <c r="C215" i="82"/>
  <c r="D215" i="82"/>
  <c r="E215" i="82"/>
  <c r="F215" i="82"/>
  <c r="G215" i="82"/>
  <c r="G221" i="82" s="1"/>
  <c r="I215" i="82"/>
  <c r="J215" i="82"/>
  <c r="K215" i="82"/>
  <c r="L215" i="82"/>
  <c r="M215" i="82"/>
  <c r="O215" i="82"/>
  <c r="P215" i="82"/>
  <c r="B216" i="82"/>
  <c r="C216" i="82"/>
  <c r="D216" i="82"/>
  <c r="E216" i="82"/>
  <c r="F216" i="82"/>
  <c r="G216" i="82"/>
  <c r="I216" i="82"/>
  <c r="J216" i="82"/>
  <c r="K216" i="82"/>
  <c r="L216" i="82"/>
  <c r="M216" i="82"/>
  <c r="O216" i="82"/>
  <c r="P216" i="82" s="1"/>
  <c r="B217" i="82"/>
  <c r="C217" i="82"/>
  <c r="D217" i="82"/>
  <c r="E217" i="82"/>
  <c r="F217" i="82"/>
  <c r="G217" i="82"/>
  <c r="I217" i="82"/>
  <c r="J217" i="82"/>
  <c r="K217" i="82"/>
  <c r="L217" i="82"/>
  <c r="M217" i="82"/>
  <c r="O217" i="82"/>
  <c r="P217" i="82" s="1"/>
  <c r="B218" i="82"/>
  <c r="C218" i="82"/>
  <c r="D218" i="82"/>
  <c r="E218" i="82"/>
  <c r="F218" i="82"/>
  <c r="G218" i="82"/>
  <c r="I218" i="82"/>
  <c r="J218" i="82"/>
  <c r="K218" i="82"/>
  <c r="L218" i="82"/>
  <c r="M218" i="82"/>
  <c r="O218" i="82"/>
  <c r="P218" i="82" s="1"/>
  <c r="B219" i="82"/>
  <c r="C219" i="82"/>
  <c r="D219" i="82"/>
  <c r="E219" i="82"/>
  <c r="F219" i="82"/>
  <c r="G219" i="82"/>
  <c r="I219" i="82"/>
  <c r="J219" i="82"/>
  <c r="K219" i="82"/>
  <c r="L219" i="82"/>
  <c r="M219" i="82"/>
  <c r="O219" i="82"/>
  <c r="P219" i="82" s="1"/>
  <c r="B220" i="82"/>
  <c r="C220" i="82"/>
  <c r="D220" i="82"/>
  <c r="E220" i="82"/>
  <c r="F220" i="82"/>
  <c r="G220" i="82"/>
  <c r="I220" i="82"/>
  <c r="J220" i="82"/>
  <c r="K220" i="82"/>
  <c r="L220" i="82"/>
  <c r="M220" i="82"/>
  <c r="O220" i="82"/>
  <c r="P220" i="82" s="1"/>
  <c r="H240" i="82"/>
  <c r="N240" i="82"/>
  <c r="P240" i="82"/>
  <c r="H241" i="82"/>
  <c r="N241" i="82"/>
  <c r="P241" i="82"/>
  <c r="H242" i="82"/>
  <c r="N242" i="82"/>
  <c r="P242" i="82"/>
  <c r="H243" i="82"/>
  <c r="N243" i="82"/>
  <c r="P243" i="82"/>
  <c r="H244" i="82"/>
  <c r="N244" i="82"/>
  <c r="P244" i="82"/>
  <c r="H245" i="82"/>
  <c r="N245" i="82"/>
  <c r="P245" i="82"/>
  <c r="B246" i="82"/>
  <c r="C246" i="82"/>
  <c r="D246" i="82"/>
  <c r="E246" i="82"/>
  <c r="F246" i="82"/>
  <c r="G246" i="82"/>
  <c r="I246" i="82"/>
  <c r="J246" i="82"/>
  <c r="K246" i="82"/>
  <c r="L246" i="82"/>
  <c r="M246" i="82"/>
  <c r="O246" i="82"/>
  <c r="H265" i="82"/>
  <c r="N265" i="82"/>
  <c r="P265" i="82"/>
  <c r="H266" i="82"/>
  <c r="N266" i="82"/>
  <c r="P266" i="82"/>
  <c r="H267" i="82"/>
  <c r="Q267" i="82" s="1"/>
  <c r="N267" i="82"/>
  <c r="P267" i="82"/>
  <c r="H268" i="82"/>
  <c r="Q268" i="82" s="1"/>
  <c r="N268" i="82"/>
  <c r="P268" i="82"/>
  <c r="H269" i="82"/>
  <c r="N269" i="82"/>
  <c r="P269" i="82"/>
  <c r="H270" i="82"/>
  <c r="N270" i="82"/>
  <c r="P270" i="82"/>
  <c r="B271" i="82"/>
  <c r="C271" i="82"/>
  <c r="D271" i="82"/>
  <c r="E271" i="82"/>
  <c r="F271" i="82"/>
  <c r="G271" i="82"/>
  <c r="I271" i="82"/>
  <c r="J271" i="82"/>
  <c r="K271" i="82"/>
  <c r="L271" i="82"/>
  <c r="M271" i="82"/>
  <c r="O271" i="82"/>
  <c r="H290" i="82"/>
  <c r="N290" i="82"/>
  <c r="P290" i="82"/>
  <c r="H291" i="82"/>
  <c r="Q291" i="82" s="1"/>
  <c r="N291" i="82"/>
  <c r="P291" i="82"/>
  <c r="H292" i="82"/>
  <c r="N292" i="82"/>
  <c r="P292" i="82"/>
  <c r="H293" i="82"/>
  <c r="N293" i="82"/>
  <c r="P293" i="82"/>
  <c r="H294" i="82"/>
  <c r="N294" i="82"/>
  <c r="P294" i="82"/>
  <c r="Q294" i="82" s="1"/>
  <c r="H295" i="82"/>
  <c r="N295" i="82"/>
  <c r="P295" i="82"/>
  <c r="B296" i="82"/>
  <c r="C296" i="82"/>
  <c r="D296" i="82"/>
  <c r="E296" i="82"/>
  <c r="F296" i="82"/>
  <c r="G296" i="82"/>
  <c r="I296" i="82"/>
  <c r="J296" i="82"/>
  <c r="K296" i="82"/>
  <c r="L296" i="82"/>
  <c r="M296" i="82"/>
  <c r="O296" i="82"/>
  <c r="H315" i="82"/>
  <c r="Q315" i="82" s="1"/>
  <c r="N315" i="82"/>
  <c r="P315" i="82"/>
  <c r="H316" i="82"/>
  <c r="N316" i="82"/>
  <c r="P316" i="82"/>
  <c r="H317" i="82"/>
  <c r="N317" i="82"/>
  <c r="P317" i="82"/>
  <c r="H318" i="82"/>
  <c r="N318" i="82"/>
  <c r="P318" i="82"/>
  <c r="H319" i="82"/>
  <c r="N319" i="82"/>
  <c r="P319" i="82"/>
  <c r="H320" i="82"/>
  <c r="N320" i="82"/>
  <c r="P320" i="82"/>
  <c r="Q320" i="82" s="1"/>
  <c r="B321" i="82"/>
  <c r="C321" i="82"/>
  <c r="D321" i="82"/>
  <c r="E321" i="82"/>
  <c r="F321" i="82"/>
  <c r="G321" i="82"/>
  <c r="I321" i="82"/>
  <c r="J321" i="82"/>
  <c r="K321" i="82"/>
  <c r="L321" i="82"/>
  <c r="M321" i="82"/>
  <c r="O321" i="82"/>
  <c r="B340" i="82"/>
  <c r="C340" i="82"/>
  <c r="C341" i="82" s="1"/>
  <c r="D340" i="82"/>
  <c r="D341" i="82" s="1"/>
  <c r="E340" i="82"/>
  <c r="E341" i="82" s="1"/>
  <c r="F340" i="82"/>
  <c r="F341" i="82" s="1"/>
  <c r="G340" i="82"/>
  <c r="G341" i="82" s="1"/>
  <c r="I340" i="82"/>
  <c r="I341" i="82" s="1"/>
  <c r="J340" i="82"/>
  <c r="J341" i="82" s="1"/>
  <c r="K340" i="82"/>
  <c r="K341" i="82" s="1"/>
  <c r="L340" i="82"/>
  <c r="L341" i="82" s="1"/>
  <c r="M340" i="82"/>
  <c r="M341" i="82" s="1"/>
  <c r="O340" i="82"/>
  <c r="O341" i="82" s="1"/>
  <c r="H360" i="82"/>
  <c r="H361" i="82" s="1"/>
  <c r="N360" i="82"/>
  <c r="P360" i="82"/>
  <c r="B361" i="82"/>
  <c r="C361" i="82"/>
  <c r="D361" i="82"/>
  <c r="E361" i="82"/>
  <c r="F361" i="82"/>
  <c r="G361" i="82"/>
  <c r="I361" i="82"/>
  <c r="J361" i="82"/>
  <c r="K361" i="82"/>
  <c r="L361" i="82"/>
  <c r="M361" i="82"/>
  <c r="N361" i="82"/>
  <c r="O361" i="82"/>
  <c r="H380" i="82"/>
  <c r="H381" i="82" s="1"/>
  <c r="N380" i="82"/>
  <c r="N381" i="82" s="1"/>
  <c r="P380" i="82"/>
  <c r="B381" i="82"/>
  <c r="C381" i="82"/>
  <c r="D381" i="82"/>
  <c r="E381" i="82"/>
  <c r="F381" i="82"/>
  <c r="G381" i="82"/>
  <c r="I381" i="82"/>
  <c r="J381" i="82"/>
  <c r="K381" i="82"/>
  <c r="L381" i="82"/>
  <c r="M381" i="82"/>
  <c r="O381" i="82"/>
  <c r="P381" i="82"/>
  <c r="H400" i="82"/>
  <c r="N400" i="82"/>
  <c r="N401" i="82" s="1"/>
  <c r="P400" i="82"/>
  <c r="P401" i="82" s="1"/>
  <c r="B401" i="82"/>
  <c r="C401" i="82"/>
  <c r="D401" i="82"/>
  <c r="E401" i="82"/>
  <c r="F401" i="82"/>
  <c r="G401" i="82"/>
  <c r="H401" i="82"/>
  <c r="I401" i="82"/>
  <c r="J401" i="82"/>
  <c r="K401" i="82"/>
  <c r="L401" i="82"/>
  <c r="M401" i="82"/>
  <c r="O401" i="82"/>
  <c r="B420" i="82"/>
  <c r="C420" i="82"/>
  <c r="D420" i="82"/>
  <c r="E420" i="82"/>
  <c r="F420" i="82"/>
  <c r="G420" i="82"/>
  <c r="G423" i="82" s="1"/>
  <c r="J420" i="82"/>
  <c r="K420" i="82"/>
  <c r="L420" i="82"/>
  <c r="M420" i="82"/>
  <c r="O420" i="82"/>
  <c r="P420" i="82" s="1"/>
  <c r="B421" i="82"/>
  <c r="C421" i="82"/>
  <c r="D421" i="82"/>
  <c r="E421" i="82"/>
  <c r="F421" i="82"/>
  <c r="G421" i="82"/>
  <c r="J421" i="82"/>
  <c r="K421" i="82"/>
  <c r="L421" i="82"/>
  <c r="M421" i="82"/>
  <c r="O421" i="82"/>
  <c r="P421" i="82" s="1"/>
  <c r="B422" i="82"/>
  <c r="C422" i="82"/>
  <c r="D422" i="82"/>
  <c r="E422" i="82"/>
  <c r="E423" i="82" s="1"/>
  <c r="F422" i="82"/>
  <c r="G422" i="82"/>
  <c r="J422" i="82"/>
  <c r="K422" i="82"/>
  <c r="L422" i="82"/>
  <c r="M422" i="82"/>
  <c r="O422" i="82"/>
  <c r="I423" i="82"/>
  <c r="H442" i="82"/>
  <c r="N442" i="82"/>
  <c r="P442" i="82"/>
  <c r="H443" i="82"/>
  <c r="N443" i="82"/>
  <c r="P443" i="82"/>
  <c r="Q443" i="82" s="1"/>
  <c r="H444" i="82"/>
  <c r="N444" i="82"/>
  <c r="P444" i="82"/>
  <c r="B445" i="82"/>
  <c r="C445" i="82"/>
  <c r="D445" i="82"/>
  <c r="E445" i="82"/>
  <c r="F445" i="82"/>
  <c r="G445" i="82"/>
  <c r="I445" i="82"/>
  <c r="J445" i="82"/>
  <c r="K445" i="82"/>
  <c r="L445" i="82"/>
  <c r="M445" i="82"/>
  <c r="O445" i="82"/>
  <c r="H464" i="82"/>
  <c r="N464" i="82"/>
  <c r="P464" i="82"/>
  <c r="H465" i="82"/>
  <c r="N465" i="82"/>
  <c r="P465" i="82"/>
  <c r="H466" i="82"/>
  <c r="N466" i="82"/>
  <c r="N467" i="82" s="1"/>
  <c r="P466" i="82"/>
  <c r="B467" i="82"/>
  <c r="C467" i="82"/>
  <c r="D467" i="82"/>
  <c r="E467" i="82"/>
  <c r="F467" i="82"/>
  <c r="G467" i="82"/>
  <c r="I467" i="82"/>
  <c r="J467" i="82"/>
  <c r="K467" i="82"/>
  <c r="L467" i="82"/>
  <c r="M467" i="82"/>
  <c r="O467" i="82"/>
  <c r="B486" i="82"/>
  <c r="B487" i="82" s="1"/>
  <c r="C486" i="82"/>
  <c r="D486" i="82"/>
  <c r="D487" i="82" s="1"/>
  <c r="E486" i="82"/>
  <c r="E487" i="82" s="1"/>
  <c r="F486" i="82"/>
  <c r="F487" i="82" s="1"/>
  <c r="G486" i="82"/>
  <c r="G487" i="82" s="1"/>
  <c r="I486" i="82"/>
  <c r="I487" i="82" s="1"/>
  <c r="J486" i="82"/>
  <c r="K486" i="82"/>
  <c r="K487" i="82" s="1"/>
  <c r="L486" i="82"/>
  <c r="M486" i="82"/>
  <c r="M487" i="82" s="1"/>
  <c r="O486" i="82"/>
  <c r="O487" i="82" s="1"/>
  <c r="L487" i="82"/>
  <c r="H506" i="82"/>
  <c r="H507" i="82" s="1"/>
  <c r="N506" i="82"/>
  <c r="P506" i="82"/>
  <c r="P507" i="82" s="1"/>
  <c r="B507" i="82"/>
  <c r="C507" i="82"/>
  <c r="D507" i="82"/>
  <c r="E507" i="82"/>
  <c r="F507" i="82"/>
  <c r="G507" i="82"/>
  <c r="I507" i="82"/>
  <c r="J507" i="82"/>
  <c r="K507" i="82"/>
  <c r="L507" i="82"/>
  <c r="M507" i="82"/>
  <c r="N507" i="82"/>
  <c r="O507" i="82"/>
  <c r="B526" i="82"/>
  <c r="C526" i="82"/>
  <c r="C527" i="82" s="1"/>
  <c r="D526" i="82"/>
  <c r="D527" i="82" s="1"/>
  <c r="E526" i="82"/>
  <c r="F526" i="82"/>
  <c r="F527" i="82" s="1"/>
  <c r="G526" i="82"/>
  <c r="G527" i="82" s="1"/>
  <c r="I526" i="82"/>
  <c r="J526" i="82"/>
  <c r="J527" i="82" s="1"/>
  <c r="K526" i="82"/>
  <c r="K527" i="82" s="1"/>
  <c r="L526" i="82"/>
  <c r="L527" i="82" s="1"/>
  <c r="M526" i="82"/>
  <c r="M527" i="82" s="1"/>
  <c r="O526" i="82"/>
  <c r="P526" i="82" s="1"/>
  <c r="P527" i="82" s="1"/>
  <c r="E527" i="82"/>
  <c r="I527" i="82"/>
  <c r="H546" i="82"/>
  <c r="H547" i="82" s="1"/>
  <c r="N546" i="82"/>
  <c r="N547" i="82" s="1"/>
  <c r="P546" i="82"/>
  <c r="P547" i="82" s="1"/>
  <c r="B547" i="82"/>
  <c r="C547" i="82"/>
  <c r="D547" i="82"/>
  <c r="E547" i="82"/>
  <c r="F547" i="82"/>
  <c r="G547" i="82"/>
  <c r="I547" i="82"/>
  <c r="J547" i="82"/>
  <c r="K547" i="82"/>
  <c r="L547" i="82"/>
  <c r="M547" i="82"/>
  <c r="O547" i="82"/>
  <c r="H566" i="82"/>
  <c r="N566" i="82"/>
  <c r="N567" i="82" s="1"/>
  <c r="P566" i="82"/>
  <c r="B567" i="82"/>
  <c r="C567" i="82"/>
  <c r="D567" i="82"/>
  <c r="E567" i="82"/>
  <c r="F567" i="82"/>
  <c r="G567" i="82"/>
  <c r="H567" i="82"/>
  <c r="I567" i="82"/>
  <c r="J567" i="82"/>
  <c r="K567" i="82"/>
  <c r="L567" i="82"/>
  <c r="M567" i="82"/>
  <c r="O567" i="82"/>
  <c r="P567" i="82"/>
  <c r="H586" i="82"/>
  <c r="N586" i="82"/>
  <c r="N587" i="82" s="1"/>
  <c r="P586" i="82"/>
  <c r="P587" i="82" s="1"/>
  <c r="B587" i="82"/>
  <c r="C587" i="82"/>
  <c r="D587" i="82"/>
  <c r="E587" i="82"/>
  <c r="F587" i="82"/>
  <c r="G587" i="82"/>
  <c r="I587" i="82"/>
  <c r="J587" i="82"/>
  <c r="K587" i="82"/>
  <c r="L587" i="82"/>
  <c r="M587" i="82"/>
  <c r="O587" i="82"/>
  <c r="H606" i="82"/>
  <c r="N606" i="82"/>
  <c r="N607" i="82" s="1"/>
  <c r="P606" i="82"/>
  <c r="P607" i="82" s="1"/>
  <c r="B607" i="82"/>
  <c r="C607" i="82"/>
  <c r="D607" i="82"/>
  <c r="E607" i="82"/>
  <c r="F607" i="82"/>
  <c r="G607" i="82"/>
  <c r="H607" i="82"/>
  <c r="I607" i="82"/>
  <c r="J607" i="82"/>
  <c r="K607" i="82"/>
  <c r="L607" i="82"/>
  <c r="M607" i="82"/>
  <c r="O607" i="82"/>
  <c r="B626" i="82"/>
  <c r="C626" i="82"/>
  <c r="C627" i="82" s="1"/>
  <c r="D626" i="82"/>
  <c r="D627" i="82" s="1"/>
  <c r="E626" i="82"/>
  <c r="E627" i="82" s="1"/>
  <c r="F626" i="82"/>
  <c r="F627" i="82" s="1"/>
  <c r="G626" i="82"/>
  <c r="J626" i="82"/>
  <c r="K626" i="82"/>
  <c r="L626" i="82"/>
  <c r="L627" i="82" s="1"/>
  <c r="M626" i="82"/>
  <c r="M627" i="82" s="1"/>
  <c r="O626" i="82"/>
  <c r="P626" i="82" s="1"/>
  <c r="P627" i="82" s="1"/>
  <c r="B627" i="82"/>
  <c r="G627" i="82"/>
  <c r="I627" i="82"/>
  <c r="K627" i="82"/>
  <c r="O627" i="82"/>
  <c r="H646" i="82"/>
  <c r="Q646" i="82" s="1"/>
  <c r="N646" i="82"/>
  <c r="N647" i="82" s="1"/>
  <c r="P646" i="82"/>
  <c r="B647" i="82"/>
  <c r="C647" i="82"/>
  <c r="D647" i="82"/>
  <c r="E647" i="82"/>
  <c r="F647" i="82"/>
  <c r="G647" i="82"/>
  <c r="H647" i="82"/>
  <c r="I647" i="82"/>
  <c r="J647" i="82"/>
  <c r="K647" i="82"/>
  <c r="L647" i="82"/>
  <c r="M647" i="82"/>
  <c r="O647" i="82"/>
  <c r="P647" i="82"/>
  <c r="H666" i="82"/>
  <c r="H667" i="82" s="1"/>
  <c r="N666" i="82"/>
  <c r="N667" i="82" s="1"/>
  <c r="P666" i="82"/>
  <c r="P667" i="82" s="1"/>
  <c r="B667" i="82"/>
  <c r="C667" i="82"/>
  <c r="D667" i="82"/>
  <c r="E667" i="82"/>
  <c r="F667" i="82"/>
  <c r="G667" i="82"/>
  <c r="I667" i="82"/>
  <c r="J667" i="82"/>
  <c r="K667" i="82"/>
  <c r="L667" i="82"/>
  <c r="M667" i="82"/>
  <c r="O667" i="82"/>
  <c r="H686" i="82"/>
  <c r="H687" i="82" s="1"/>
  <c r="N686" i="82"/>
  <c r="Q686" i="82" s="1"/>
  <c r="P686" i="82"/>
  <c r="P687" i="82" s="1"/>
  <c r="B687" i="82"/>
  <c r="C687" i="82"/>
  <c r="D687" i="82"/>
  <c r="E687" i="82"/>
  <c r="F687" i="82"/>
  <c r="G687" i="82"/>
  <c r="I687" i="82"/>
  <c r="J687" i="82"/>
  <c r="K687" i="82"/>
  <c r="L687" i="82"/>
  <c r="M687" i="82"/>
  <c r="O687" i="82"/>
  <c r="B706" i="82"/>
  <c r="B707" i="82" s="1"/>
  <c r="C706" i="82"/>
  <c r="C707" i="82" s="1"/>
  <c r="D706" i="82"/>
  <c r="D707" i="82" s="1"/>
  <c r="E706" i="82"/>
  <c r="E707" i="82" s="1"/>
  <c r="F706" i="82"/>
  <c r="F707" i="82" s="1"/>
  <c r="G706" i="82"/>
  <c r="G707" i="82" s="1"/>
  <c r="I706" i="82"/>
  <c r="I707" i="82" s="1"/>
  <c r="J706" i="82"/>
  <c r="J707" i="82" s="1"/>
  <c r="K706" i="82"/>
  <c r="K707" i="82" s="1"/>
  <c r="L706" i="82"/>
  <c r="M706" i="82"/>
  <c r="M707" i="82" s="1"/>
  <c r="O706" i="82"/>
  <c r="O707" i="82" s="1"/>
  <c r="H726" i="82"/>
  <c r="H727" i="82" s="1"/>
  <c r="N726" i="82"/>
  <c r="N727" i="82" s="1"/>
  <c r="P726" i="82"/>
  <c r="B727" i="82"/>
  <c r="C727" i="82"/>
  <c r="D727" i="82"/>
  <c r="E727" i="82"/>
  <c r="F727" i="82"/>
  <c r="G727" i="82"/>
  <c r="I727" i="82"/>
  <c r="J727" i="82"/>
  <c r="K727" i="82"/>
  <c r="L727" i="82"/>
  <c r="M727" i="82"/>
  <c r="O727" i="82"/>
  <c r="P727" i="82"/>
  <c r="H746" i="82"/>
  <c r="H747" i="82" s="1"/>
  <c r="N746" i="82"/>
  <c r="N747" i="82" s="1"/>
  <c r="P746" i="82"/>
  <c r="P747" i="82" s="1"/>
  <c r="B747" i="82"/>
  <c r="C747" i="82"/>
  <c r="D747" i="82"/>
  <c r="E747" i="82"/>
  <c r="F747" i="82"/>
  <c r="G747" i="82"/>
  <c r="I747" i="82"/>
  <c r="J747" i="82"/>
  <c r="K747" i="82"/>
  <c r="L747" i="82"/>
  <c r="M747" i="82"/>
  <c r="O747" i="82"/>
  <c r="H766" i="82"/>
  <c r="Q766" i="82" s="1"/>
  <c r="N766" i="82"/>
  <c r="N767" i="82" s="1"/>
  <c r="P766" i="82"/>
  <c r="P767" i="82" s="1"/>
  <c r="B767" i="82"/>
  <c r="C767" i="82"/>
  <c r="D767" i="82"/>
  <c r="E767" i="82"/>
  <c r="F767" i="82"/>
  <c r="G767" i="82"/>
  <c r="I767" i="82"/>
  <c r="J767" i="82"/>
  <c r="K767" i="82"/>
  <c r="L767" i="82"/>
  <c r="M767" i="82"/>
  <c r="O767" i="82"/>
  <c r="B80" i="81"/>
  <c r="C80" i="81"/>
  <c r="D80" i="81"/>
  <c r="B81" i="81"/>
  <c r="C81" i="81"/>
  <c r="D81" i="81"/>
  <c r="B82" i="81"/>
  <c r="C82" i="81"/>
  <c r="D82" i="81"/>
  <c r="B83" i="81"/>
  <c r="C83" i="81"/>
  <c r="D83" i="81"/>
  <c r="B84" i="81"/>
  <c r="C84" i="81"/>
  <c r="D84" i="81"/>
  <c r="B85" i="81"/>
  <c r="C85" i="81"/>
  <c r="D85" i="81"/>
  <c r="B87" i="81"/>
  <c r="C87" i="81"/>
  <c r="D87" i="81"/>
  <c r="B88" i="81"/>
  <c r="C88" i="81"/>
  <c r="D88" i="81"/>
  <c r="B89" i="81"/>
  <c r="C89" i="81"/>
  <c r="D89" i="81"/>
  <c r="B90" i="81"/>
  <c r="C90" i="81"/>
  <c r="D90" i="81"/>
  <c r="B91" i="81"/>
  <c r="C91" i="81"/>
  <c r="D91" i="81"/>
  <c r="B93" i="81"/>
  <c r="B92" i="81" s="1"/>
  <c r="C93" i="81"/>
  <c r="C92" i="81" s="1"/>
  <c r="D93" i="81"/>
  <c r="D92" i="81" s="1"/>
  <c r="B99" i="81"/>
  <c r="C99" i="81"/>
  <c r="D99" i="81"/>
  <c r="B100" i="81"/>
  <c r="C100" i="81"/>
  <c r="D100" i="81"/>
  <c r="B101" i="81"/>
  <c r="C101" i="81"/>
  <c r="D101" i="81"/>
  <c r="B102" i="81"/>
  <c r="C102" i="81"/>
  <c r="D102" i="81"/>
  <c r="B103" i="81"/>
  <c r="C103" i="81"/>
  <c r="D103" i="81"/>
  <c r="B104" i="81"/>
  <c r="C104" i="81"/>
  <c r="D104" i="81"/>
  <c r="B106" i="81"/>
  <c r="C106" i="81"/>
  <c r="D106" i="81"/>
  <c r="B107" i="81"/>
  <c r="C107" i="81"/>
  <c r="D107" i="81"/>
  <c r="B108" i="81"/>
  <c r="C108" i="81"/>
  <c r="D108" i="81"/>
  <c r="B109" i="81"/>
  <c r="C109" i="81"/>
  <c r="D109" i="81"/>
  <c r="B110" i="81"/>
  <c r="C110" i="81"/>
  <c r="D110" i="81"/>
  <c r="B112" i="81"/>
  <c r="B111" i="81" s="1"/>
  <c r="C112" i="81"/>
  <c r="C111" i="81" s="1"/>
  <c r="D112" i="81"/>
  <c r="D111" i="81" s="1"/>
  <c r="B118" i="81"/>
  <c r="C118" i="81"/>
  <c r="D118" i="81"/>
  <c r="B119" i="81"/>
  <c r="C119" i="81"/>
  <c r="D119" i="81"/>
  <c r="B120" i="81"/>
  <c r="C120" i="81"/>
  <c r="D120" i="81"/>
  <c r="B121" i="81"/>
  <c r="C121" i="81"/>
  <c r="D121" i="81"/>
  <c r="B122" i="81"/>
  <c r="C122" i="81"/>
  <c r="D122" i="81"/>
  <c r="B123" i="81"/>
  <c r="C123" i="81"/>
  <c r="D123" i="81"/>
  <c r="B125" i="81"/>
  <c r="C125" i="81"/>
  <c r="D125" i="81"/>
  <c r="B126" i="81"/>
  <c r="C126" i="81"/>
  <c r="D126" i="81"/>
  <c r="B127" i="81"/>
  <c r="C127" i="81"/>
  <c r="D127" i="81"/>
  <c r="B128" i="81"/>
  <c r="C128" i="81"/>
  <c r="D128" i="81"/>
  <c r="B129" i="81"/>
  <c r="C129" i="81"/>
  <c r="D129" i="81"/>
  <c r="B131" i="81"/>
  <c r="B130" i="81" s="1"/>
  <c r="C131" i="81"/>
  <c r="C130" i="81" s="1"/>
  <c r="D131" i="81"/>
  <c r="D130" i="81" s="1"/>
  <c r="B147" i="81"/>
  <c r="C147" i="81"/>
  <c r="D147" i="81"/>
  <c r="B148" i="81"/>
  <c r="C148" i="81"/>
  <c r="D148" i="81"/>
  <c r="B149" i="81"/>
  <c r="C149" i="81"/>
  <c r="D149" i="81"/>
  <c r="B150" i="81"/>
  <c r="C150" i="81"/>
  <c r="D150" i="81"/>
  <c r="B151" i="81"/>
  <c r="C151" i="81"/>
  <c r="D151" i="81"/>
  <c r="B152" i="81"/>
  <c r="C152" i="81"/>
  <c r="D152" i="81"/>
  <c r="B154" i="81"/>
  <c r="C154" i="81"/>
  <c r="D154" i="81"/>
  <c r="B155" i="81"/>
  <c r="C155" i="81"/>
  <c r="D155" i="81"/>
  <c r="B156" i="81"/>
  <c r="C156" i="81"/>
  <c r="D156" i="81"/>
  <c r="B157" i="81"/>
  <c r="C157" i="81"/>
  <c r="D157" i="81"/>
  <c r="B158" i="81"/>
  <c r="C158" i="81"/>
  <c r="D158" i="81"/>
  <c r="B160" i="81"/>
  <c r="B159" i="81" s="1"/>
  <c r="C160" i="81"/>
  <c r="C159" i="81" s="1"/>
  <c r="D160" i="81"/>
  <c r="D159" i="81" s="1"/>
  <c r="B166" i="81"/>
  <c r="C166" i="81"/>
  <c r="D166" i="81"/>
  <c r="B167" i="81"/>
  <c r="C167" i="81"/>
  <c r="D167" i="81"/>
  <c r="B168" i="81"/>
  <c r="C168" i="81"/>
  <c r="D168" i="81"/>
  <c r="B169" i="81"/>
  <c r="C169" i="81"/>
  <c r="D169" i="81"/>
  <c r="B170" i="81"/>
  <c r="C170" i="81"/>
  <c r="D170" i="81"/>
  <c r="B171" i="81"/>
  <c r="C171" i="81"/>
  <c r="D171" i="81"/>
  <c r="B173" i="81"/>
  <c r="C173" i="81"/>
  <c r="D173" i="81"/>
  <c r="B174" i="81"/>
  <c r="C174" i="81"/>
  <c r="D174" i="81"/>
  <c r="B175" i="81"/>
  <c r="C175" i="81"/>
  <c r="D175" i="81"/>
  <c r="B176" i="81"/>
  <c r="C176" i="81"/>
  <c r="D176" i="81"/>
  <c r="B177" i="81"/>
  <c r="C177" i="81"/>
  <c r="D177" i="81"/>
  <c r="B179" i="81"/>
  <c r="B178" i="81" s="1"/>
  <c r="C179" i="81"/>
  <c r="C178" i="81" s="1"/>
  <c r="D179" i="81"/>
  <c r="D178" i="81" s="1"/>
  <c r="B185" i="81"/>
  <c r="C185" i="81"/>
  <c r="D185" i="81"/>
  <c r="B186" i="81"/>
  <c r="C186" i="81"/>
  <c r="D186" i="81"/>
  <c r="B187" i="81"/>
  <c r="C187" i="81"/>
  <c r="D187" i="81"/>
  <c r="B188" i="81"/>
  <c r="C188" i="81"/>
  <c r="D188" i="81"/>
  <c r="B189" i="81"/>
  <c r="C189" i="81"/>
  <c r="D189" i="81"/>
  <c r="B190" i="81"/>
  <c r="C190" i="81"/>
  <c r="D190" i="81"/>
  <c r="B192" i="81"/>
  <c r="C192" i="81"/>
  <c r="D192" i="81"/>
  <c r="B193" i="81"/>
  <c r="C193" i="81"/>
  <c r="D193" i="81"/>
  <c r="B194" i="81"/>
  <c r="C194" i="81"/>
  <c r="D194" i="81"/>
  <c r="B195" i="81"/>
  <c r="C195" i="81"/>
  <c r="D195" i="81"/>
  <c r="B196" i="81"/>
  <c r="C196" i="81"/>
  <c r="D196" i="81"/>
  <c r="B198" i="81"/>
  <c r="B197" i="81" s="1"/>
  <c r="C198" i="81"/>
  <c r="C197" i="81" s="1"/>
  <c r="D198" i="81"/>
  <c r="D197" i="81" s="1"/>
  <c r="B215" i="81"/>
  <c r="C215" i="81"/>
  <c r="D215" i="81"/>
  <c r="B216" i="81"/>
  <c r="C216" i="81"/>
  <c r="D216" i="81"/>
  <c r="B217" i="81"/>
  <c r="C217" i="81"/>
  <c r="D217" i="81"/>
  <c r="B218" i="81"/>
  <c r="C218" i="81"/>
  <c r="D218" i="81"/>
  <c r="B219" i="81"/>
  <c r="C219" i="81"/>
  <c r="D219" i="81"/>
  <c r="B220" i="81"/>
  <c r="C220" i="81"/>
  <c r="D220" i="81"/>
  <c r="B222" i="81"/>
  <c r="C222" i="81"/>
  <c r="D222" i="81"/>
  <c r="B223" i="81"/>
  <c r="C223" i="81"/>
  <c r="D223" i="81"/>
  <c r="B224" i="81"/>
  <c r="C224" i="81"/>
  <c r="D224" i="81"/>
  <c r="B225" i="81"/>
  <c r="C225" i="81"/>
  <c r="D225" i="81"/>
  <c r="B226" i="81"/>
  <c r="C226" i="81"/>
  <c r="D226" i="81"/>
  <c r="B228" i="81"/>
  <c r="B227" i="81" s="1"/>
  <c r="C228" i="81"/>
  <c r="C227" i="81" s="1"/>
  <c r="D228" i="81"/>
  <c r="D227" i="81" s="1"/>
  <c r="B234" i="81"/>
  <c r="C234" i="81"/>
  <c r="D234" i="81"/>
  <c r="B235" i="81"/>
  <c r="C235" i="81"/>
  <c r="D235" i="81"/>
  <c r="B236" i="81"/>
  <c r="C236" i="81"/>
  <c r="D236" i="81"/>
  <c r="B237" i="81"/>
  <c r="C237" i="81"/>
  <c r="D237" i="81"/>
  <c r="B238" i="81"/>
  <c r="C238" i="81"/>
  <c r="D238" i="81"/>
  <c r="B239" i="81"/>
  <c r="C239" i="81"/>
  <c r="D239" i="81"/>
  <c r="B241" i="81"/>
  <c r="C241" i="81"/>
  <c r="D241" i="81"/>
  <c r="B242" i="81"/>
  <c r="C242" i="81"/>
  <c r="D242" i="81"/>
  <c r="B243" i="81"/>
  <c r="C243" i="81"/>
  <c r="D243" i="81"/>
  <c r="B244" i="81"/>
  <c r="C244" i="81"/>
  <c r="D244" i="81"/>
  <c r="B245" i="81"/>
  <c r="C245" i="81"/>
  <c r="D245" i="81"/>
  <c r="B247" i="81"/>
  <c r="B246" i="81" s="1"/>
  <c r="C247" i="81"/>
  <c r="C246" i="81" s="1"/>
  <c r="D247" i="81"/>
  <c r="D246" i="81" s="1"/>
  <c r="B253" i="81"/>
  <c r="C253" i="81"/>
  <c r="D253" i="81"/>
  <c r="B254" i="81"/>
  <c r="C254" i="81"/>
  <c r="D254" i="81"/>
  <c r="B255" i="81"/>
  <c r="C255" i="81"/>
  <c r="D255" i="81"/>
  <c r="B256" i="81"/>
  <c r="C256" i="81"/>
  <c r="D256" i="81"/>
  <c r="B257" i="81"/>
  <c r="C257" i="81"/>
  <c r="D257" i="81"/>
  <c r="B258" i="81"/>
  <c r="C258" i="81"/>
  <c r="D258" i="81"/>
  <c r="B260" i="81"/>
  <c r="C260" i="81"/>
  <c r="D260" i="81"/>
  <c r="B261" i="81"/>
  <c r="C261" i="81"/>
  <c r="D261" i="81"/>
  <c r="B262" i="81"/>
  <c r="C262" i="81"/>
  <c r="D262" i="81"/>
  <c r="B263" i="81"/>
  <c r="C263" i="81"/>
  <c r="D263" i="81"/>
  <c r="B264" i="81"/>
  <c r="C264" i="81"/>
  <c r="D264" i="81"/>
  <c r="B266" i="81"/>
  <c r="B265" i="81" s="1"/>
  <c r="C266" i="81"/>
  <c r="C265" i="81" s="1"/>
  <c r="D266" i="81"/>
  <c r="D265" i="81" s="1"/>
  <c r="B282" i="81"/>
  <c r="C282" i="81"/>
  <c r="D282" i="81"/>
  <c r="B283" i="81"/>
  <c r="C283" i="81"/>
  <c r="D283" i="81"/>
  <c r="B284" i="81"/>
  <c r="C284" i="81"/>
  <c r="D284" i="81"/>
  <c r="B285" i="81"/>
  <c r="C285" i="81"/>
  <c r="D285" i="81"/>
  <c r="B286" i="81"/>
  <c r="C286" i="81"/>
  <c r="D286" i="81"/>
  <c r="B287" i="81"/>
  <c r="C287" i="81"/>
  <c r="D287" i="81"/>
  <c r="B289" i="81"/>
  <c r="C289" i="81"/>
  <c r="D289" i="81"/>
  <c r="B290" i="81"/>
  <c r="C290" i="81"/>
  <c r="D290" i="81"/>
  <c r="B291" i="81"/>
  <c r="C291" i="81"/>
  <c r="D291" i="81"/>
  <c r="B292" i="81"/>
  <c r="C292" i="81"/>
  <c r="D292" i="81"/>
  <c r="B293" i="81"/>
  <c r="C293" i="81"/>
  <c r="D293" i="81"/>
  <c r="B295" i="81"/>
  <c r="B294" i="81" s="1"/>
  <c r="C295" i="81"/>
  <c r="C294" i="81" s="1"/>
  <c r="D295" i="81"/>
  <c r="D294" i="81" s="1"/>
  <c r="B301" i="81"/>
  <c r="C301" i="81"/>
  <c r="D301" i="81"/>
  <c r="B302" i="81"/>
  <c r="C302" i="81"/>
  <c r="D302" i="81"/>
  <c r="B303" i="81"/>
  <c r="C303" i="81"/>
  <c r="D303" i="81"/>
  <c r="B304" i="81"/>
  <c r="C304" i="81"/>
  <c r="D304" i="81"/>
  <c r="B305" i="81"/>
  <c r="C305" i="81"/>
  <c r="D305" i="81"/>
  <c r="B306" i="81"/>
  <c r="C306" i="81"/>
  <c r="D306" i="81"/>
  <c r="B308" i="81"/>
  <c r="C308" i="81"/>
  <c r="D308" i="81"/>
  <c r="B309" i="81"/>
  <c r="C309" i="81"/>
  <c r="D309" i="81"/>
  <c r="B310" i="81"/>
  <c r="C310" i="81"/>
  <c r="D310" i="81"/>
  <c r="B311" i="81"/>
  <c r="C311" i="81"/>
  <c r="D311" i="81"/>
  <c r="B312" i="81"/>
  <c r="C312" i="81"/>
  <c r="D312" i="81"/>
  <c r="B314" i="81"/>
  <c r="B313" i="81" s="1"/>
  <c r="C314" i="81"/>
  <c r="C313" i="81" s="1"/>
  <c r="D314" i="81"/>
  <c r="D313" i="81" s="1"/>
  <c r="B320" i="81"/>
  <c r="C320" i="81"/>
  <c r="D320" i="81"/>
  <c r="B321" i="81"/>
  <c r="C321" i="81"/>
  <c r="D321" i="81"/>
  <c r="B322" i="81"/>
  <c r="C322" i="81"/>
  <c r="D322" i="81"/>
  <c r="B323" i="81"/>
  <c r="C323" i="81"/>
  <c r="D323" i="81"/>
  <c r="B324" i="81"/>
  <c r="C324" i="81"/>
  <c r="D324" i="81"/>
  <c r="B325" i="81"/>
  <c r="C325" i="81"/>
  <c r="D325" i="81"/>
  <c r="B327" i="81"/>
  <c r="C327" i="81"/>
  <c r="D327" i="81"/>
  <c r="B328" i="81"/>
  <c r="C328" i="81"/>
  <c r="D328" i="81"/>
  <c r="B329" i="81"/>
  <c r="C329" i="81"/>
  <c r="D329" i="81"/>
  <c r="B330" i="81"/>
  <c r="C330" i="81"/>
  <c r="D330" i="81"/>
  <c r="B331" i="81"/>
  <c r="C331" i="81"/>
  <c r="D331" i="81"/>
  <c r="B333" i="81"/>
  <c r="B332" i="81" s="1"/>
  <c r="C333" i="81"/>
  <c r="C332" i="81" s="1"/>
  <c r="D333" i="81"/>
  <c r="D332" i="81" s="1"/>
  <c r="B349" i="81"/>
  <c r="C349" i="81"/>
  <c r="D349" i="81"/>
  <c r="B350" i="81"/>
  <c r="C350" i="81"/>
  <c r="D350" i="81"/>
  <c r="B351" i="81"/>
  <c r="C351" i="81"/>
  <c r="D351" i="81"/>
  <c r="B352" i="81"/>
  <c r="C352" i="81"/>
  <c r="D352" i="81"/>
  <c r="B353" i="81"/>
  <c r="C353" i="81"/>
  <c r="D353" i="81"/>
  <c r="B354" i="81"/>
  <c r="C354" i="81"/>
  <c r="D354" i="81"/>
  <c r="B356" i="81"/>
  <c r="C356" i="81"/>
  <c r="D356" i="81"/>
  <c r="B357" i="81"/>
  <c r="C357" i="81"/>
  <c r="D357" i="81"/>
  <c r="B358" i="81"/>
  <c r="C358" i="81"/>
  <c r="D358" i="81"/>
  <c r="B359" i="81"/>
  <c r="C359" i="81"/>
  <c r="D359" i="81"/>
  <c r="B360" i="81"/>
  <c r="C360" i="81"/>
  <c r="D360" i="81"/>
  <c r="B362" i="81"/>
  <c r="B361" i="81" s="1"/>
  <c r="C362" i="81"/>
  <c r="C361" i="81" s="1"/>
  <c r="D362" i="81"/>
  <c r="D361" i="81" s="1"/>
  <c r="B368" i="81"/>
  <c r="C368" i="81"/>
  <c r="D368" i="81"/>
  <c r="B369" i="81"/>
  <c r="C369" i="81"/>
  <c r="D369" i="81"/>
  <c r="B370" i="81"/>
  <c r="C370" i="81"/>
  <c r="D370" i="81"/>
  <c r="B371" i="81"/>
  <c r="C371" i="81"/>
  <c r="D371" i="81"/>
  <c r="B372" i="81"/>
  <c r="C372" i="81"/>
  <c r="D372" i="81"/>
  <c r="B373" i="81"/>
  <c r="C373" i="81"/>
  <c r="D373" i="81"/>
  <c r="B375" i="81"/>
  <c r="C375" i="81"/>
  <c r="D375" i="81"/>
  <c r="B376" i="81"/>
  <c r="C376" i="81"/>
  <c r="D376" i="81"/>
  <c r="B377" i="81"/>
  <c r="C377" i="81"/>
  <c r="D377" i="81"/>
  <c r="B378" i="81"/>
  <c r="C378" i="81"/>
  <c r="D378" i="81"/>
  <c r="B379" i="81"/>
  <c r="C379" i="81"/>
  <c r="D379" i="81"/>
  <c r="B381" i="81"/>
  <c r="B380" i="81" s="1"/>
  <c r="C381" i="81"/>
  <c r="C380" i="81" s="1"/>
  <c r="D381" i="81"/>
  <c r="D380" i="81" s="1"/>
  <c r="B388" i="81"/>
  <c r="C388" i="81"/>
  <c r="D388" i="81"/>
  <c r="B389" i="81"/>
  <c r="C389" i="81"/>
  <c r="D389" i="81"/>
  <c r="B390" i="81"/>
  <c r="C390" i="81"/>
  <c r="D390" i="81"/>
  <c r="B391" i="81"/>
  <c r="C391" i="81"/>
  <c r="D391" i="81"/>
  <c r="B392" i="81"/>
  <c r="C392" i="81"/>
  <c r="D392" i="81"/>
  <c r="B393" i="81"/>
  <c r="C393" i="81"/>
  <c r="D393" i="81"/>
  <c r="B395" i="81"/>
  <c r="C395" i="81"/>
  <c r="D395" i="81"/>
  <c r="B396" i="81"/>
  <c r="C396" i="81"/>
  <c r="D396" i="81"/>
  <c r="B397" i="81"/>
  <c r="C397" i="81"/>
  <c r="D397" i="81"/>
  <c r="B398" i="81"/>
  <c r="C398" i="81"/>
  <c r="D398" i="81"/>
  <c r="B399" i="81"/>
  <c r="C399" i="81"/>
  <c r="D399" i="81"/>
  <c r="B401" i="81"/>
  <c r="B400" i="81" s="1"/>
  <c r="C401" i="81"/>
  <c r="C400" i="81" s="1"/>
  <c r="D401" i="81"/>
  <c r="D400" i="81" s="1"/>
  <c r="B417" i="81"/>
  <c r="C417" i="81"/>
  <c r="D417" i="81"/>
  <c r="B418" i="81"/>
  <c r="C418" i="81"/>
  <c r="D418" i="81"/>
  <c r="B419" i="81"/>
  <c r="C419" i="81"/>
  <c r="D419" i="81"/>
  <c r="B420" i="81"/>
  <c r="C420" i="81"/>
  <c r="D420" i="81"/>
  <c r="B421" i="81"/>
  <c r="C421" i="81"/>
  <c r="D421" i="81"/>
  <c r="B422" i="81"/>
  <c r="C422" i="81"/>
  <c r="D422" i="81"/>
  <c r="B424" i="81"/>
  <c r="C424" i="81"/>
  <c r="D424" i="81"/>
  <c r="B425" i="81"/>
  <c r="C425" i="81"/>
  <c r="D425" i="81"/>
  <c r="B426" i="81"/>
  <c r="C426" i="81"/>
  <c r="D426" i="81"/>
  <c r="B427" i="81"/>
  <c r="C427" i="81"/>
  <c r="D427" i="81"/>
  <c r="B428" i="81"/>
  <c r="C428" i="81"/>
  <c r="D428" i="81"/>
  <c r="B430" i="81"/>
  <c r="B429" i="81" s="1"/>
  <c r="C430" i="81"/>
  <c r="C429" i="81" s="1"/>
  <c r="D430" i="81"/>
  <c r="D429" i="81" s="1"/>
  <c r="B436" i="81"/>
  <c r="C436" i="81"/>
  <c r="D436" i="81"/>
  <c r="B437" i="81"/>
  <c r="C437" i="81"/>
  <c r="D437" i="81"/>
  <c r="B438" i="81"/>
  <c r="C438" i="81"/>
  <c r="D438" i="81"/>
  <c r="B439" i="81"/>
  <c r="C439" i="81"/>
  <c r="D439" i="81"/>
  <c r="B440" i="81"/>
  <c r="C440" i="81"/>
  <c r="D440" i="81"/>
  <c r="B441" i="81"/>
  <c r="C441" i="81"/>
  <c r="D441" i="81"/>
  <c r="B443" i="81"/>
  <c r="C443" i="81"/>
  <c r="D443" i="81"/>
  <c r="B444" i="81"/>
  <c r="C444" i="81"/>
  <c r="D444" i="81"/>
  <c r="B445" i="81"/>
  <c r="C445" i="81"/>
  <c r="D445" i="81"/>
  <c r="B446" i="81"/>
  <c r="C446" i="81"/>
  <c r="D446" i="81"/>
  <c r="B447" i="81"/>
  <c r="C447" i="81"/>
  <c r="D447" i="81"/>
  <c r="B449" i="81"/>
  <c r="B448" i="81" s="1"/>
  <c r="C449" i="81"/>
  <c r="C448" i="81" s="1"/>
  <c r="D449" i="81"/>
  <c r="D448" i="81" s="1"/>
  <c r="B455" i="81"/>
  <c r="C455" i="81"/>
  <c r="D455" i="81"/>
  <c r="B456" i="81"/>
  <c r="C456" i="81"/>
  <c r="D456" i="81"/>
  <c r="B457" i="81"/>
  <c r="C457" i="81"/>
  <c r="D457" i="81"/>
  <c r="B458" i="81"/>
  <c r="C458" i="81"/>
  <c r="D458" i="81"/>
  <c r="B459" i="81"/>
  <c r="C459" i="81"/>
  <c r="D459" i="81"/>
  <c r="B460" i="81"/>
  <c r="C460" i="81"/>
  <c r="D460" i="81"/>
  <c r="B462" i="81"/>
  <c r="C462" i="81"/>
  <c r="D462" i="81"/>
  <c r="B463" i="81"/>
  <c r="C463" i="81"/>
  <c r="D463" i="81"/>
  <c r="B464" i="81"/>
  <c r="C464" i="81"/>
  <c r="D464" i="81"/>
  <c r="B465" i="81"/>
  <c r="C465" i="81"/>
  <c r="D465" i="81"/>
  <c r="B466" i="81"/>
  <c r="C466" i="81"/>
  <c r="D466" i="81"/>
  <c r="B468" i="81"/>
  <c r="B467" i="81" s="1"/>
  <c r="C468" i="81"/>
  <c r="C467" i="81" s="1"/>
  <c r="D468" i="81"/>
  <c r="D467" i="81" s="1"/>
  <c r="B483" i="81"/>
  <c r="C483" i="81"/>
  <c r="D483" i="81"/>
  <c r="B490" i="81"/>
  <c r="C490" i="81"/>
  <c r="D490" i="81"/>
  <c r="B496" i="81"/>
  <c r="C496" i="81"/>
  <c r="D496" i="81"/>
  <c r="B502" i="81"/>
  <c r="C502" i="81"/>
  <c r="D502" i="81"/>
  <c r="B509" i="81"/>
  <c r="C509" i="81"/>
  <c r="D509" i="81"/>
  <c r="B515" i="81"/>
  <c r="C515" i="81"/>
  <c r="D515" i="81"/>
  <c r="B521" i="81"/>
  <c r="C521" i="81"/>
  <c r="D521" i="81"/>
  <c r="B528" i="81"/>
  <c r="C528" i="81"/>
  <c r="D528" i="81"/>
  <c r="B534" i="81"/>
  <c r="C534" i="81"/>
  <c r="D534" i="81"/>
  <c r="B550" i="81"/>
  <c r="C550" i="81"/>
  <c r="D550" i="81"/>
  <c r="B557" i="81"/>
  <c r="C557" i="81"/>
  <c r="D557" i="81"/>
  <c r="B563" i="81"/>
  <c r="C563" i="81"/>
  <c r="D563" i="81"/>
  <c r="B569" i="81"/>
  <c r="C569" i="81"/>
  <c r="D569" i="81"/>
  <c r="B576" i="81"/>
  <c r="C576" i="81"/>
  <c r="D576" i="81"/>
  <c r="B582" i="81"/>
  <c r="C582" i="81"/>
  <c r="D582" i="81"/>
  <c r="B588" i="81"/>
  <c r="C588" i="81"/>
  <c r="D588" i="81"/>
  <c r="B595" i="81"/>
  <c r="C595" i="81"/>
  <c r="D595" i="81"/>
  <c r="B601" i="81"/>
  <c r="C601" i="81"/>
  <c r="D601" i="81"/>
  <c r="B617" i="81"/>
  <c r="C617" i="81"/>
  <c r="D617" i="81"/>
  <c r="B624" i="81"/>
  <c r="C624" i="81"/>
  <c r="D624" i="81"/>
  <c r="B630" i="81"/>
  <c r="C630" i="81"/>
  <c r="D630" i="81"/>
  <c r="B636" i="81"/>
  <c r="C636" i="81"/>
  <c r="D636" i="81"/>
  <c r="B643" i="81"/>
  <c r="C643" i="81"/>
  <c r="D643" i="81"/>
  <c r="B649" i="81"/>
  <c r="C649" i="81"/>
  <c r="D649" i="81"/>
  <c r="B655" i="81"/>
  <c r="C655" i="81"/>
  <c r="D655" i="81"/>
  <c r="B662" i="81"/>
  <c r="C662" i="81"/>
  <c r="D662" i="81"/>
  <c r="B668" i="81"/>
  <c r="C668" i="81"/>
  <c r="D668" i="81"/>
  <c r="B684" i="81"/>
  <c r="C684" i="81"/>
  <c r="D684" i="81"/>
  <c r="B691" i="81"/>
  <c r="C691" i="81"/>
  <c r="D691" i="81"/>
  <c r="B697" i="81"/>
  <c r="C697" i="81"/>
  <c r="D697" i="81"/>
  <c r="B703" i="81"/>
  <c r="C703" i="81"/>
  <c r="D703" i="81"/>
  <c r="B710" i="81"/>
  <c r="C710" i="81"/>
  <c r="D710" i="81"/>
  <c r="B716" i="81"/>
  <c r="C716" i="81"/>
  <c r="D716" i="81"/>
  <c r="B722" i="81"/>
  <c r="C722" i="81"/>
  <c r="D722" i="81"/>
  <c r="B729" i="81"/>
  <c r="C729" i="81"/>
  <c r="D729" i="81"/>
  <c r="B735" i="81"/>
  <c r="C735" i="81"/>
  <c r="D735" i="81"/>
  <c r="B752" i="81"/>
  <c r="C752" i="81"/>
  <c r="D752" i="81"/>
  <c r="B753" i="81"/>
  <c r="C753" i="81"/>
  <c r="D753" i="81"/>
  <c r="B754" i="81"/>
  <c r="C754" i="81"/>
  <c r="D754" i="81"/>
  <c r="B755" i="81"/>
  <c r="C755" i="81"/>
  <c r="D755" i="81"/>
  <c r="B756" i="81"/>
  <c r="C756" i="81"/>
  <c r="D756" i="81"/>
  <c r="B757" i="81"/>
  <c r="C757" i="81"/>
  <c r="D757" i="81"/>
  <c r="B759" i="81"/>
  <c r="C759" i="81"/>
  <c r="D759" i="81"/>
  <c r="B760" i="81"/>
  <c r="C760" i="81"/>
  <c r="D760" i="81"/>
  <c r="B761" i="81"/>
  <c r="C761" i="81"/>
  <c r="D761" i="81"/>
  <c r="B762" i="81"/>
  <c r="C762" i="81"/>
  <c r="D762" i="81"/>
  <c r="B763" i="81"/>
  <c r="C763" i="81"/>
  <c r="D763" i="81"/>
  <c r="B765" i="81"/>
  <c r="B764" i="81" s="1"/>
  <c r="C765" i="81"/>
  <c r="C764" i="81" s="1"/>
  <c r="D765" i="81"/>
  <c r="D764" i="81" s="1"/>
  <c r="B771" i="81"/>
  <c r="C771" i="81"/>
  <c r="D771" i="81"/>
  <c r="B772" i="81"/>
  <c r="C772" i="81"/>
  <c r="D772" i="81"/>
  <c r="B773" i="81"/>
  <c r="C773" i="81"/>
  <c r="D773" i="81"/>
  <c r="B774" i="81"/>
  <c r="C774" i="81"/>
  <c r="D774" i="81"/>
  <c r="B775" i="81"/>
  <c r="C775" i="81"/>
  <c r="D775" i="81"/>
  <c r="B776" i="81"/>
  <c r="C776" i="81"/>
  <c r="D776" i="81"/>
  <c r="B778" i="81"/>
  <c r="C778" i="81"/>
  <c r="D778" i="81"/>
  <c r="B779" i="81"/>
  <c r="C779" i="81"/>
  <c r="D779" i="81"/>
  <c r="B780" i="81"/>
  <c r="C780" i="81"/>
  <c r="D780" i="81"/>
  <c r="B781" i="81"/>
  <c r="C781" i="81"/>
  <c r="D781" i="81"/>
  <c r="B782" i="81"/>
  <c r="C782" i="81"/>
  <c r="D782" i="81"/>
  <c r="B784" i="81"/>
  <c r="B783" i="81" s="1"/>
  <c r="C784" i="81"/>
  <c r="C783" i="81" s="1"/>
  <c r="D784" i="81"/>
  <c r="D783" i="81" s="1"/>
  <c r="B790" i="81"/>
  <c r="C790" i="81"/>
  <c r="D790" i="81"/>
  <c r="B791" i="81"/>
  <c r="C791" i="81"/>
  <c r="D791" i="81"/>
  <c r="B792" i="81"/>
  <c r="C792" i="81"/>
  <c r="D792" i="81"/>
  <c r="B793" i="81"/>
  <c r="C793" i="81"/>
  <c r="D793" i="81"/>
  <c r="B794" i="81"/>
  <c r="C794" i="81"/>
  <c r="D794" i="81"/>
  <c r="B795" i="81"/>
  <c r="C795" i="81"/>
  <c r="D795" i="81"/>
  <c r="B797" i="81"/>
  <c r="C797" i="81"/>
  <c r="D797" i="81"/>
  <c r="B798" i="81"/>
  <c r="C798" i="81"/>
  <c r="D798" i="81"/>
  <c r="B799" i="81"/>
  <c r="C799" i="81"/>
  <c r="D799" i="81"/>
  <c r="B800" i="81"/>
  <c r="C800" i="81"/>
  <c r="D800" i="81"/>
  <c r="B801" i="81"/>
  <c r="C801" i="81"/>
  <c r="D801" i="81"/>
  <c r="B803" i="81"/>
  <c r="B802" i="81" s="1"/>
  <c r="C803" i="81"/>
  <c r="C802" i="81" s="1"/>
  <c r="D803" i="81"/>
  <c r="D802" i="81" s="1"/>
  <c r="B818" i="81"/>
  <c r="C818" i="81"/>
  <c r="D818" i="81"/>
  <c r="B825" i="81"/>
  <c r="C825" i="81"/>
  <c r="D825" i="81"/>
  <c r="B831" i="81"/>
  <c r="C831" i="81"/>
  <c r="D831" i="81"/>
  <c r="B837" i="81"/>
  <c r="C837" i="81"/>
  <c r="D837" i="81"/>
  <c r="B844" i="81"/>
  <c r="C844" i="81"/>
  <c r="D844" i="81"/>
  <c r="B850" i="81"/>
  <c r="C850" i="81"/>
  <c r="D850" i="81"/>
  <c r="B856" i="81"/>
  <c r="C856" i="81"/>
  <c r="D856" i="81"/>
  <c r="B863" i="81"/>
  <c r="C863" i="81"/>
  <c r="D863" i="81"/>
  <c r="B869" i="81"/>
  <c r="C869" i="81"/>
  <c r="D869" i="81"/>
  <c r="B885" i="81"/>
  <c r="C885" i="81"/>
  <c r="D885" i="81"/>
  <c r="B892" i="81"/>
  <c r="C892" i="81"/>
  <c r="D892" i="81"/>
  <c r="B898" i="81"/>
  <c r="C898" i="81"/>
  <c r="D898" i="81"/>
  <c r="B904" i="81"/>
  <c r="C904" i="81"/>
  <c r="D904" i="81"/>
  <c r="B911" i="81"/>
  <c r="C911" i="81"/>
  <c r="D911" i="81"/>
  <c r="B917" i="81"/>
  <c r="C917" i="81"/>
  <c r="D917" i="81"/>
  <c r="B923" i="81"/>
  <c r="C923" i="81"/>
  <c r="D923" i="81"/>
  <c r="B930" i="81"/>
  <c r="C930" i="81"/>
  <c r="D930" i="81"/>
  <c r="B936" i="81"/>
  <c r="C936" i="81"/>
  <c r="D936" i="81"/>
  <c r="B952" i="81"/>
  <c r="C952" i="81"/>
  <c r="D952" i="81"/>
  <c r="B959" i="81"/>
  <c r="C959" i="81"/>
  <c r="D959" i="81"/>
  <c r="B965" i="81"/>
  <c r="C965" i="81"/>
  <c r="D965" i="81"/>
  <c r="B971" i="81"/>
  <c r="C971" i="81"/>
  <c r="D971" i="81"/>
  <c r="B978" i="81"/>
  <c r="C978" i="81"/>
  <c r="D978" i="81"/>
  <c r="B984" i="81"/>
  <c r="C984" i="81"/>
  <c r="D984" i="81"/>
  <c r="B990" i="81"/>
  <c r="C990" i="81"/>
  <c r="D990" i="81"/>
  <c r="B997" i="81"/>
  <c r="C997" i="81"/>
  <c r="D997" i="81"/>
  <c r="B1003" i="81"/>
  <c r="C1003" i="81"/>
  <c r="D1003" i="81"/>
  <c r="B1020" i="81"/>
  <c r="C1020" i="81"/>
  <c r="D1020" i="81"/>
  <c r="B1021" i="81"/>
  <c r="C1021" i="81"/>
  <c r="D1021" i="81"/>
  <c r="B1022" i="81"/>
  <c r="C1022" i="81"/>
  <c r="D1022" i="81"/>
  <c r="B1023" i="81"/>
  <c r="C1023" i="81"/>
  <c r="D1023" i="81"/>
  <c r="B1024" i="81"/>
  <c r="C1024" i="81"/>
  <c r="D1024" i="81"/>
  <c r="B1025" i="81"/>
  <c r="C1025" i="81"/>
  <c r="D1025" i="81"/>
  <c r="B1027" i="81"/>
  <c r="C1027" i="81"/>
  <c r="D1027" i="81"/>
  <c r="B1028" i="81"/>
  <c r="C1028" i="81"/>
  <c r="D1028" i="81"/>
  <c r="B1029" i="81"/>
  <c r="C1029" i="81"/>
  <c r="D1029" i="81"/>
  <c r="B1030" i="81"/>
  <c r="C1030" i="81"/>
  <c r="D1030" i="81"/>
  <c r="B1031" i="81"/>
  <c r="C1031" i="81"/>
  <c r="D1031" i="81"/>
  <c r="B1033" i="81"/>
  <c r="B1032" i="81" s="1"/>
  <c r="C1033" i="81"/>
  <c r="C1032" i="81" s="1"/>
  <c r="D1033" i="81"/>
  <c r="D1032" i="81" s="1"/>
  <c r="B1039" i="81"/>
  <c r="C1039" i="81"/>
  <c r="D1039" i="81"/>
  <c r="B1040" i="81"/>
  <c r="C1040" i="81"/>
  <c r="D1040" i="81"/>
  <c r="B1041" i="81"/>
  <c r="C1041" i="81"/>
  <c r="D1041" i="81"/>
  <c r="B1042" i="81"/>
  <c r="C1042" i="81"/>
  <c r="D1042" i="81"/>
  <c r="B1043" i="81"/>
  <c r="C1043" i="81"/>
  <c r="D1043" i="81"/>
  <c r="B1044" i="81"/>
  <c r="C1044" i="81"/>
  <c r="D1044" i="81"/>
  <c r="B1046" i="81"/>
  <c r="C1046" i="81"/>
  <c r="D1046" i="81"/>
  <c r="B1047" i="81"/>
  <c r="C1047" i="81"/>
  <c r="D1047" i="81"/>
  <c r="B1048" i="81"/>
  <c r="C1048" i="81"/>
  <c r="D1048" i="81"/>
  <c r="B1049" i="81"/>
  <c r="C1049" i="81"/>
  <c r="D1049" i="81"/>
  <c r="B1050" i="81"/>
  <c r="C1050" i="81"/>
  <c r="D1050" i="81"/>
  <c r="B1052" i="81"/>
  <c r="B1051" i="81" s="1"/>
  <c r="C1052" i="81"/>
  <c r="C1051" i="81" s="1"/>
  <c r="D1052" i="81"/>
  <c r="D1051" i="81" s="1"/>
  <c r="B1058" i="81"/>
  <c r="C1058" i="81"/>
  <c r="D1058" i="81"/>
  <c r="B1059" i="81"/>
  <c r="C1059" i="81"/>
  <c r="D1059" i="81"/>
  <c r="B1060" i="81"/>
  <c r="C1060" i="81"/>
  <c r="D1060" i="81"/>
  <c r="B1061" i="81"/>
  <c r="C1061" i="81"/>
  <c r="D1061" i="81"/>
  <c r="B1062" i="81"/>
  <c r="C1062" i="81"/>
  <c r="D1062" i="81"/>
  <c r="B1063" i="81"/>
  <c r="C1063" i="81"/>
  <c r="D1063" i="81"/>
  <c r="B1065" i="81"/>
  <c r="C1065" i="81"/>
  <c r="D1065" i="81"/>
  <c r="B1066" i="81"/>
  <c r="C1066" i="81"/>
  <c r="D1066" i="81"/>
  <c r="B1067" i="81"/>
  <c r="C1067" i="81"/>
  <c r="D1067" i="81"/>
  <c r="B1068" i="81"/>
  <c r="C1068" i="81"/>
  <c r="D1068" i="81"/>
  <c r="B1069" i="81"/>
  <c r="C1069" i="81"/>
  <c r="D1069" i="81"/>
  <c r="B1071" i="81"/>
  <c r="B1070" i="81" s="1"/>
  <c r="C1071" i="81"/>
  <c r="C1070" i="81" s="1"/>
  <c r="D1071" i="81"/>
  <c r="D1070" i="81" s="1"/>
  <c r="B1087" i="81"/>
  <c r="C1087" i="81"/>
  <c r="D1087" i="81"/>
  <c r="B1094" i="81"/>
  <c r="C1094" i="81"/>
  <c r="D1094" i="81"/>
  <c r="B1100" i="81"/>
  <c r="C1100" i="81"/>
  <c r="D1100" i="81"/>
  <c r="B1106" i="81"/>
  <c r="C1106" i="81"/>
  <c r="D1106" i="81"/>
  <c r="B1113" i="81"/>
  <c r="C1113" i="81"/>
  <c r="D1113" i="81"/>
  <c r="B1119" i="81"/>
  <c r="C1119" i="81"/>
  <c r="D1119" i="81"/>
  <c r="B1125" i="81"/>
  <c r="C1125" i="81"/>
  <c r="D1125" i="81"/>
  <c r="B1132" i="81"/>
  <c r="C1132" i="81"/>
  <c r="D1132" i="81"/>
  <c r="B1138" i="81"/>
  <c r="C1138" i="81"/>
  <c r="D1138" i="81"/>
  <c r="B1154" i="81"/>
  <c r="C1154" i="81"/>
  <c r="D1154" i="81"/>
  <c r="B1161" i="81"/>
  <c r="C1161" i="81"/>
  <c r="D1161" i="81"/>
  <c r="B1167" i="81"/>
  <c r="C1167" i="81"/>
  <c r="D1167" i="81"/>
  <c r="B1173" i="81"/>
  <c r="C1173" i="81"/>
  <c r="D1173" i="81"/>
  <c r="B1180" i="81"/>
  <c r="C1180" i="81"/>
  <c r="D1180" i="81"/>
  <c r="B1186" i="81"/>
  <c r="C1186" i="81"/>
  <c r="D1186" i="81"/>
  <c r="B1192" i="81"/>
  <c r="C1192" i="81"/>
  <c r="D1192" i="81"/>
  <c r="B1199" i="81"/>
  <c r="C1199" i="81"/>
  <c r="D1199" i="81"/>
  <c r="B1205" i="81"/>
  <c r="C1205" i="81"/>
  <c r="D1205" i="81"/>
  <c r="B1222" i="81"/>
  <c r="C1222" i="81"/>
  <c r="D1222" i="81"/>
  <c r="B1229" i="81"/>
  <c r="C1229" i="81"/>
  <c r="D1229" i="81"/>
  <c r="B1235" i="81"/>
  <c r="C1235" i="81"/>
  <c r="D1235" i="81"/>
  <c r="B1241" i="81"/>
  <c r="C1241" i="81"/>
  <c r="D1241" i="81"/>
  <c r="B1248" i="81"/>
  <c r="C1248" i="81"/>
  <c r="D1248" i="81"/>
  <c r="B1254" i="81"/>
  <c r="C1254" i="81"/>
  <c r="D1254" i="81"/>
  <c r="B1260" i="81"/>
  <c r="C1260" i="81"/>
  <c r="D1260" i="81"/>
  <c r="B1267" i="81"/>
  <c r="C1267" i="81"/>
  <c r="D1267" i="81"/>
  <c r="B1273" i="81"/>
  <c r="C1273" i="81"/>
  <c r="D1273" i="81"/>
  <c r="B1290" i="81"/>
  <c r="C1290" i="81"/>
  <c r="D1290" i="81"/>
  <c r="B1291" i="81"/>
  <c r="C1291" i="81"/>
  <c r="D1291" i="81"/>
  <c r="B1292" i="81"/>
  <c r="C1292" i="81"/>
  <c r="D1292" i="81"/>
  <c r="B1293" i="81"/>
  <c r="C1293" i="81"/>
  <c r="D1293" i="81"/>
  <c r="B1294" i="81"/>
  <c r="C1294" i="81"/>
  <c r="D1294" i="81"/>
  <c r="B1295" i="81"/>
  <c r="C1295" i="81"/>
  <c r="D1295" i="81"/>
  <c r="B1297" i="81"/>
  <c r="C1297" i="81"/>
  <c r="D1297" i="81"/>
  <c r="B1298" i="81"/>
  <c r="C1298" i="81"/>
  <c r="D1298" i="81"/>
  <c r="B1299" i="81"/>
  <c r="C1299" i="81"/>
  <c r="D1299" i="81"/>
  <c r="B1300" i="81"/>
  <c r="C1300" i="81"/>
  <c r="D1300" i="81"/>
  <c r="B1301" i="81"/>
  <c r="C1301" i="81"/>
  <c r="D1301" i="81"/>
  <c r="B1303" i="81"/>
  <c r="B1302" i="81" s="1"/>
  <c r="C1303" i="81"/>
  <c r="C1302" i="81" s="1"/>
  <c r="D1303" i="81"/>
  <c r="D1302" i="81" s="1"/>
  <c r="B1309" i="81"/>
  <c r="C1309" i="81"/>
  <c r="D1309" i="81"/>
  <c r="B1310" i="81"/>
  <c r="C1310" i="81"/>
  <c r="D1310" i="81"/>
  <c r="B1311" i="81"/>
  <c r="C1311" i="81"/>
  <c r="D1311" i="81"/>
  <c r="B1312" i="81"/>
  <c r="C1312" i="81"/>
  <c r="D1312" i="81"/>
  <c r="B1313" i="81"/>
  <c r="C1313" i="81"/>
  <c r="D1313" i="81"/>
  <c r="B1314" i="81"/>
  <c r="C1314" i="81"/>
  <c r="D1314" i="81"/>
  <c r="B1316" i="81"/>
  <c r="C1316" i="81"/>
  <c r="D1316" i="81"/>
  <c r="B1317" i="81"/>
  <c r="C1317" i="81"/>
  <c r="D1317" i="81"/>
  <c r="B1318" i="81"/>
  <c r="C1318" i="81"/>
  <c r="D1318" i="81"/>
  <c r="B1319" i="81"/>
  <c r="C1319" i="81"/>
  <c r="D1319" i="81"/>
  <c r="B1320" i="81"/>
  <c r="C1320" i="81"/>
  <c r="D1320" i="81"/>
  <c r="B1322" i="81"/>
  <c r="B1321" i="81" s="1"/>
  <c r="C1322" i="81"/>
  <c r="C1321" i="81" s="1"/>
  <c r="D1322" i="81"/>
  <c r="D1321" i="81" s="1"/>
  <c r="B1328" i="81"/>
  <c r="C1328" i="81"/>
  <c r="D1328" i="81"/>
  <c r="B1329" i="81"/>
  <c r="C1329" i="81"/>
  <c r="D1329" i="81"/>
  <c r="B1330" i="81"/>
  <c r="C1330" i="81"/>
  <c r="D1330" i="81"/>
  <c r="B1331" i="81"/>
  <c r="C1331" i="81"/>
  <c r="D1331" i="81"/>
  <c r="B1332" i="81"/>
  <c r="C1332" i="81"/>
  <c r="D1332" i="81"/>
  <c r="B1333" i="81"/>
  <c r="C1333" i="81"/>
  <c r="D1333" i="81"/>
  <c r="B1335" i="81"/>
  <c r="C1335" i="81"/>
  <c r="D1335" i="81"/>
  <c r="B1336" i="81"/>
  <c r="C1336" i="81"/>
  <c r="D1336" i="81"/>
  <c r="B1337" i="81"/>
  <c r="C1337" i="81"/>
  <c r="D1337" i="81"/>
  <c r="B1338" i="81"/>
  <c r="C1338" i="81"/>
  <c r="D1338" i="81"/>
  <c r="B1339" i="81"/>
  <c r="C1339" i="81"/>
  <c r="D1339" i="81"/>
  <c r="B1341" i="81"/>
  <c r="B1340" i="81" s="1"/>
  <c r="C1341" i="81"/>
  <c r="C1340" i="81" s="1"/>
  <c r="D1341" i="81"/>
  <c r="D1340" i="81" s="1"/>
  <c r="B1356" i="81"/>
  <c r="C1356" i="81"/>
  <c r="D1356" i="81"/>
  <c r="B1363" i="81"/>
  <c r="C1363" i="81"/>
  <c r="D1363" i="81"/>
  <c r="B1369" i="81"/>
  <c r="C1369" i="81"/>
  <c r="D1369" i="81"/>
  <c r="B1375" i="81"/>
  <c r="C1375" i="81"/>
  <c r="D1375" i="81"/>
  <c r="B1382" i="81"/>
  <c r="C1382" i="81"/>
  <c r="D1382" i="81"/>
  <c r="B1388" i="81"/>
  <c r="C1388" i="81"/>
  <c r="D1388" i="81"/>
  <c r="B1394" i="81"/>
  <c r="C1394" i="81"/>
  <c r="D1394" i="81"/>
  <c r="B1401" i="81"/>
  <c r="C1401" i="81"/>
  <c r="D1401" i="81"/>
  <c r="B1407" i="81"/>
  <c r="C1407" i="81"/>
  <c r="D1407" i="81"/>
  <c r="B1424" i="81"/>
  <c r="C1424" i="81"/>
  <c r="D1424" i="81"/>
  <c r="B1425" i="81"/>
  <c r="C1425" i="81"/>
  <c r="D1425" i="81"/>
  <c r="B1426" i="81"/>
  <c r="C1426" i="81"/>
  <c r="D1426" i="81"/>
  <c r="B1427" i="81"/>
  <c r="C1427" i="81"/>
  <c r="D1427" i="81"/>
  <c r="B1428" i="81"/>
  <c r="C1428" i="81"/>
  <c r="D1428" i="81"/>
  <c r="B1429" i="81"/>
  <c r="C1429" i="81"/>
  <c r="D1429" i="81"/>
  <c r="B1431" i="81"/>
  <c r="C1431" i="81"/>
  <c r="D1431" i="81"/>
  <c r="B1432" i="81"/>
  <c r="C1432" i="81"/>
  <c r="D1432" i="81"/>
  <c r="B1433" i="81"/>
  <c r="C1433" i="81"/>
  <c r="D1433" i="81"/>
  <c r="B1434" i="81"/>
  <c r="C1434" i="81"/>
  <c r="D1434" i="81"/>
  <c r="B1435" i="81"/>
  <c r="C1435" i="81"/>
  <c r="D1435" i="81"/>
  <c r="B1437" i="81"/>
  <c r="B1436" i="81" s="1"/>
  <c r="C1437" i="81"/>
  <c r="C1436" i="81" s="1"/>
  <c r="D1437" i="81"/>
  <c r="D1436" i="81" s="1"/>
  <c r="B1443" i="81"/>
  <c r="C1443" i="81"/>
  <c r="D1443" i="81"/>
  <c r="B1444" i="81"/>
  <c r="C1444" i="81"/>
  <c r="D1444" i="81"/>
  <c r="B1445" i="81"/>
  <c r="C1445" i="81"/>
  <c r="D1445" i="81"/>
  <c r="B1446" i="81"/>
  <c r="C1446" i="81"/>
  <c r="D1446" i="81"/>
  <c r="B1447" i="81"/>
  <c r="C1447" i="81"/>
  <c r="D1447" i="81"/>
  <c r="B1448" i="81"/>
  <c r="C1448" i="81"/>
  <c r="D1448" i="81"/>
  <c r="B1450" i="81"/>
  <c r="C1450" i="81"/>
  <c r="D1450" i="81"/>
  <c r="B1451" i="81"/>
  <c r="C1451" i="81"/>
  <c r="D1451" i="81"/>
  <c r="B1452" i="81"/>
  <c r="C1452" i="81"/>
  <c r="D1452" i="81"/>
  <c r="B1453" i="81"/>
  <c r="C1453" i="81"/>
  <c r="D1453" i="81"/>
  <c r="B1454" i="81"/>
  <c r="C1454" i="81"/>
  <c r="D1454" i="81"/>
  <c r="B1456" i="81"/>
  <c r="B1455" i="81" s="1"/>
  <c r="C1456" i="81"/>
  <c r="C1455" i="81" s="1"/>
  <c r="D1456" i="81"/>
  <c r="D1455" i="81" s="1"/>
  <c r="B1463" i="81"/>
  <c r="C1463" i="81"/>
  <c r="D1463" i="81"/>
  <c r="B1464" i="81"/>
  <c r="C1464" i="81"/>
  <c r="D1464" i="81"/>
  <c r="B1465" i="81"/>
  <c r="C1465" i="81"/>
  <c r="D1465" i="81"/>
  <c r="B1466" i="81"/>
  <c r="C1466" i="81"/>
  <c r="D1466" i="81"/>
  <c r="B1467" i="81"/>
  <c r="C1467" i="81"/>
  <c r="D1467" i="81"/>
  <c r="B1468" i="81"/>
  <c r="C1468" i="81"/>
  <c r="D1468" i="81"/>
  <c r="B1470" i="81"/>
  <c r="C1470" i="81"/>
  <c r="D1470" i="81"/>
  <c r="B1471" i="81"/>
  <c r="C1471" i="81"/>
  <c r="D1471" i="81"/>
  <c r="B1472" i="81"/>
  <c r="C1472" i="81"/>
  <c r="D1472" i="81"/>
  <c r="B1473" i="81"/>
  <c r="C1473" i="81"/>
  <c r="D1473" i="81"/>
  <c r="B1474" i="81"/>
  <c r="C1474" i="81"/>
  <c r="D1474" i="81"/>
  <c r="B1476" i="81"/>
  <c r="B1475" i="81" s="1"/>
  <c r="C1476" i="81"/>
  <c r="C1475" i="81" s="1"/>
  <c r="D1476" i="81"/>
  <c r="D1475" i="81" s="1"/>
  <c r="B1491" i="81"/>
  <c r="C1491" i="81"/>
  <c r="D1491" i="81"/>
  <c r="B1498" i="81"/>
  <c r="C1498" i="81"/>
  <c r="D1498" i="81"/>
  <c r="B1504" i="81"/>
  <c r="C1504" i="81"/>
  <c r="D1504" i="81"/>
  <c r="B1510" i="81"/>
  <c r="C1510" i="81"/>
  <c r="D1510" i="81"/>
  <c r="B1517" i="81"/>
  <c r="C1517" i="81"/>
  <c r="D1517" i="81"/>
  <c r="B1523" i="81"/>
  <c r="C1523" i="81"/>
  <c r="D1523" i="81"/>
  <c r="B1529" i="81"/>
  <c r="C1529" i="81"/>
  <c r="D1529" i="81"/>
  <c r="B1536" i="81"/>
  <c r="C1536" i="81"/>
  <c r="D1536" i="81"/>
  <c r="B1542" i="81"/>
  <c r="C1542" i="81"/>
  <c r="D1542" i="81"/>
  <c r="B1558" i="81"/>
  <c r="C1558" i="81"/>
  <c r="D1558" i="81"/>
  <c r="B1565" i="81"/>
  <c r="C1565" i="81"/>
  <c r="D1565" i="81"/>
  <c r="B1571" i="81"/>
  <c r="C1571" i="81"/>
  <c r="D1571" i="81"/>
  <c r="B1577" i="81"/>
  <c r="C1577" i="81"/>
  <c r="D1577" i="81"/>
  <c r="B1584" i="81"/>
  <c r="C1584" i="81"/>
  <c r="D1584" i="81"/>
  <c r="B1590" i="81"/>
  <c r="C1590" i="81"/>
  <c r="D1590" i="81"/>
  <c r="B1597" i="81"/>
  <c r="C1597" i="81"/>
  <c r="D1597" i="81"/>
  <c r="B1604" i="81"/>
  <c r="C1604" i="81"/>
  <c r="D1604" i="81"/>
  <c r="B1610" i="81"/>
  <c r="C1610" i="81"/>
  <c r="D1610" i="81"/>
  <c r="B1626" i="81"/>
  <c r="C1626" i="81"/>
  <c r="D1626" i="81"/>
  <c r="B1633" i="81"/>
  <c r="C1633" i="81"/>
  <c r="D1633" i="81"/>
  <c r="B1639" i="81"/>
  <c r="C1639" i="81"/>
  <c r="D1639" i="81"/>
  <c r="B1645" i="81"/>
  <c r="C1645" i="81"/>
  <c r="D1645" i="81"/>
  <c r="B1652" i="81"/>
  <c r="C1652" i="81"/>
  <c r="D1652" i="81"/>
  <c r="B1658" i="81"/>
  <c r="C1658" i="81"/>
  <c r="D1658" i="81"/>
  <c r="B1664" i="81"/>
  <c r="C1664" i="81"/>
  <c r="D1664" i="81"/>
  <c r="B1671" i="81"/>
  <c r="C1671" i="81"/>
  <c r="D1671" i="81"/>
  <c r="B1677" i="81"/>
  <c r="C1677" i="81"/>
  <c r="D1677" i="81"/>
  <c r="B1693" i="81"/>
  <c r="C1693" i="81"/>
  <c r="D1693" i="81"/>
  <c r="B1700" i="81"/>
  <c r="C1700" i="81"/>
  <c r="D1700" i="81"/>
  <c r="B1706" i="81"/>
  <c r="C1706" i="81"/>
  <c r="D1706" i="81"/>
  <c r="B1712" i="81"/>
  <c r="C1712" i="81"/>
  <c r="D1712" i="81"/>
  <c r="B1719" i="81"/>
  <c r="C1719" i="81"/>
  <c r="D1719" i="81"/>
  <c r="B1725" i="81"/>
  <c r="C1725" i="81"/>
  <c r="D1725" i="81"/>
  <c r="B1731" i="81"/>
  <c r="C1731" i="81"/>
  <c r="D1731" i="81"/>
  <c r="B1738" i="81"/>
  <c r="C1738" i="81"/>
  <c r="D1738" i="81"/>
  <c r="B1744" i="81"/>
  <c r="C1744" i="81"/>
  <c r="D1744" i="81"/>
  <c r="B1761" i="81"/>
  <c r="C1761" i="81"/>
  <c r="D1761" i="81"/>
  <c r="B1762" i="81"/>
  <c r="C1762" i="81"/>
  <c r="D1762" i="81"/>
  <c r="B1763" i="81"/>
  <c r="C1763" i="81"/>
  <c r="D1763" i="81"/>
  <c r="B1764" i="81"/>
  <c r="C1764" i="81"/>
  <c r="D1764" i="81"/>
  <c r="B1765" i="81"/>
  <c r="C1765" i="81"/>
  <c r="D1765" i="81"/>
  <c r="B1766" i="81"/>
  <c r="C1766" i="81"/>
  <c r="D1766" i="81"/>
  <c r="B1768" i="81"/>
  <c r="C1768" i="81"/>
  <c r="D1768" i="81"/>
  <c r="B1769" i="81"/>
  <c r="C1769" i="81"/>
  <c r="D1769" i="81"/>
  <c r="B1770" i="81"/>
  <c r="C1770" i="81"/>
  <c r="D1770" i="81"/>
  <c r="B1771" i="81"/>
  <c r="C1771" i="81"/>
  <c r="D1771" i="81"/>
  <c r="B1772" i="81"/>
  <c r="C1772" i="81"/>
  <c r="D1772" i="81"/>
  <c r="B1774" i="81"/>
  <c r="B1773" i="81" s="1"/>
  <c r="C1774" i="81"/>
  <c r="C1773" i="81" s="1"/>
  <c r="D1774" i="81"/>
  <c r="D1773" i="81" s="1"/>
  <c r="B1780" i="81"/>
  <c r="C1780" i="81"/>
  <c r="D1780" i="81"/>
  <c r="B1781" i="81"/>
  <c r="C1781" i="81"/>
  <c r="D1781" i="81"/>
  <c r="B1782" i="81"/>
  <c r="C1782" i="81"/>
  <c r="D1782" i="81"/>
  <c r="B1783" i="81"/>
  <c r="C1783" i="81"/>
  <c r="D1783" i="81"/>
  <c r="B1784" i="81"/>
  <c r="C1784" i="81"/>
  <c r="D1784" i="81"/>
  <c r="B1785" i="81"/>
  <c r="C1785" i="81"/>
  <c r="D1785" i="81"/>
  <c r="B1787" i="81"/>
  <c r="C1787" i="81"/>
  <c r="D1787" i="81"/>
  <c r="B1788" i="81"/>
  <c r="C1788" i="81"/>
  <c r="D1788" i="81"/>
  <c r="B1789" i="81"/>
  <c r="C1789" i="81"/>
  <c r="D1789" i="81"/>
  <c r="B1790" i="81"/>
  <c r="C1790" i="81"/>
  <c r="D1790" i="81"/>
  <c r="B1791" i="81"/>
  <c r="C1791" i="81"/>
  <c r="D1791" i="81"/>
  <c r="B1793" i="81"/>
  <c r="B1792" i="81" s="1"/>
  <c r="C1793" i="81"/>
  <c r="C1792" i="81" s="1"/>
  <c r="D1793" i="81"/>
  <c r="D1792" i="81" s="1"/>
  <c r="B1800" i="81"/>
  <c r="C1800" i="81"/>
  <c r="D1800" i="81"/>
  <c r="B1801" i="81"/>
  <c r="C1801" i="81"/>
  <c r="D1801" i="81"/>
  <c r="B1802" i="81"/>
  <c r="C1802" i="81"/>
  <c r="D1802" i="81"/>
  <c r="B1803" i="81"/>
  <c r="C1803" i="81"/>
  <c r="D1803" i="81"/>
  <c r="B1804" i="81"/>
  <c r="C1804" i="81"/>
  <c r="D1804" i="81"/>
  <c r="B1805" i="81"/>
  <c r="C1805" i="81"/>
  <c r="D1805" i="81"/>
  <c r="B1807" i="81"/>
  <c r="C1807" i="81"/>
  <c r="D1807" i="81"/>
  <c r="B1808" i="81"/>
  <c r="C1808" i="81"/>
  <c r="D1808" i="81"/>
  <c r="B1809" i="81"/>
  <c r="C1809" i="81"/>
  <c r="D1809" i="81"/>
  <c r="B1810" i="81"/>
  <c r="C1810" i="81"/>
  <c r="D1810" i="81"/>
  <c r="B1811" i="81"/>
  <c r="C1811" i="81"/>
  <c r="D1811" i="81"/>
  <c r="B1813" i="81"/>
  <c r="B1812" i="81" s="1"/>
  <c r="C1813" i="81"/>
  <c r="C1812" i="81" s="1"/>
  <c r="D1813" i="81"/>
  <c r="D1812" i="81" s="1"/>
  <c r="B1828" i="81"/>
  <c r="C1828" i="81"/>
  <c r="D1828" i="81"/>
  <c r="B1835" i="81"/>
  <c r="C1835" i="81"/>
  <c r="D1835" i="81"/>
  <c r="B1841" i="81"/>
  <c r="C1841" i="81"/>
  <c r="D1841" i="81"/>
  <c r="B1847" i="81"/>
  <c r="C1847" i="81"/>
  <c r="D1847" i="81"/>
  <c r="B1854" i="81"/>
  <c r="C1854" i="81"/>
  <c r="D1854" i="81"/>
  <c r="B1860" i="81"/>
  <c r="C1860" i="81"/>
  <c r="D1860" i="81"/>
  <c r="B1866" i="81"/>
  <c r="C1866" i="81"/>
  <c r="D1866" i="81"/>
  <c r="B1873" i="81"/>
  <c r="C1873" i="81"/>
  <c r="D1873" i="81"/>
  <c r="B1879" i="81"/>
  <c r="C1879" i="81"/>
  <c r="D1879" i="81"/>
  <c r="B1895" i="81"/>
  <c r="C1895" i="81"/>
  <c r="D1895" i="81"/>
  <c r="B1902" i="81"/>
  <c r="C1902" i="81"/>
  <c r="D1902" i="81"/>
  <c r="B1908" i="81"/>
  <c r="C1908" i="81"/>
  <c r="D1908" i="81"/>
  <c r="B1914" i="81"/>
  <c r="C1914" i="81"/>
  <c r="D1914" i="81"/>
  <c r="B1921" i="81"/>
  <c r="C1921" i="81"/>
  <c r="D1921" i="81"/>
  <c r="B1927" i="81"/>
  <c r="C1927" i="81"/>
  <c r="D1927" i="81"/>
  <c r="B1933" i="81"/>
  <c r="C1933" i="81"/>
  <c r="D1933" i="81"/>
  <c r="B1940" i="81"/>
  <c r="C1940" i="81"/>
  <c r="D1940" i="81"/>
  <c r="B1946" i="81"/>
  <c r="C1946" i="81"/>
  <c r="D1946" i="81"/>
  <c r="B1962" i="81"/>
  <c r="C1962" i="81"/>
  <c r="D1962" i="81"/>
  <c r="B1969" i="81"/>
  <c r="C1969" i="81"/>
  <c r="D1969" i="81"/>
  <c r="B1975" i="81"/>
  <c r="C1975" i="81"/>
  <c r="D1975" i="81"/>
  <c r="B1981" i="81"/>
  <c r="C1981" i="81"/>
  <c r="D1981" i="81"/>
  <c r="B1988" i="81"/>
  <c r="C1988" i="81"/>
  <c r="D1988" i="81"/>
  <c r="B1994" i="81"/>
  <c r="C1994" i="81"/>
  <c r="D1994" i="81"/>
  <c r="B2001" i="81"/>
  <c r="C2001" i="81"/>
  <c r="D2001" i="81"/>
  <c r="B2008" i="81"/>
  <c r="C2008" i="81"/>
  <c r="D2008" i="81"/>
  <c r="B2014" i="81"/>
  <c r="C2014" i="81"/>
  <c r="D2014" i="81"/>
  <c r="B2031" i="81"/>
  <c r="C2031" i="81"/>
  <c r="D2031" i="81"/>
  <c r="B2032" i="81"/>
  <c r="C2032" i="81"/>
  <c r="D2032" i="81"/>
  <c r="B2033" i="81"/>
  <c r="C2033" i="81"/>
  <c r="D2033" i="81"/>
  <c r="B2034" i="81"/>
  <c r="C2034" i="81"/>
  <c r="D2034" i="81"/>
  <c r="B2035" i="81"/>
  <c r="C2035" i="81"/>
  <c r="D2035" i="81"/>
  <c r="B2036" i="81"/>
  <c r="C2036" i="81"/>
  <c r="D2036" i="81"/>
  <c r="B2038" i="81"/>
  <c r="C2038" i="81"/>
  <c r="D2038" i="81"/>
  <c r="B2039" i="81"/>
  <c r="C2039" i="81"/>
  <c r="D2039" i="81"/>
  <c r="B2040" i="81"/>
  <c r="C2040" i="81"/>
  <c r="D2040" i="81"/>
  <c r="B2041" i="81"/>
  <c r="C2041" i="81"/>
  <c r="D2041" i="81"/>
  <c r="B2042" i="81"/>
  <c r="C2042" i="81"/>
  <c r="D2042" i="81"/>
  <c r="B2044" i="81"/>
  <c r="B2043" i="81" s="1"/>
  <c r="C2044" i="81"/>
  <c r="C2043" i="81" s="1"/>
  <c r="D2044" i="81"/>
  <c r="D2043" i="81" s="1"/>
  <c r="B2050" i="81"/>
  <c r="C2050" i="81"/>
  <c r="D2050" i="81"/>
  <c r="B2051" i="81"/>
  <c r="C2051" i="81"/>
  <c r="D2051" i="81"/>
  <c r="B2052" i="81"/>
  <c r="C2052" i="81"/>
  <c r="D2052" i="81"/>
  <c r="B2053" i="81"/>
  <c r="C2053" i="81"/>
  <c r="D2053" i="81"/>
  <c r="B2054" i="81"/>
  <c r="C2054" i="81"/>
  <c r="D2054" i="81"/>
  <c r="B2055" i="81"/>
  <c r="C2055" i="81"/>
  <c r="D2055" i="81"/>
  <c r="B2057" i="81"/>
  <c r="C2057" i="81"/>
  <c r="D2057" i="81"/>
  <c r="B2058" i="81"/>
  <c r="C2058" i="81"/>
  <c r="D2058" i="81"/>
  <c r="B2059" i="81"/>
  <c r="C2059" i="81"/>
  <c r="D2059" i="81"/>
  <c r="B2060" i="81"/>
  <c r="C2060" i="81"/>
  <c r="D2060" i="81"/>
  <c r="B2061" i="81"/>
  <c r="C2061" i="81"/>
  <c r="D2061" i="81"/>
  <c r="B2063" i="81"/>
  <c r="B2062" i="81" s="1"/>
  <c r="C2063" i="81"/>
  <c r="C2062" i="81" s="1"/>
  <c r="D2063" i="81"/>
  <c r="D2062" i="81" s="1"/>
  <c r="B2069" i="81"/>
  <c r="C2069" i="81"/>
  <c r="D2069" i="81"/>
  <c r="B2070" i="81"/>
  <c r="C2070" i="81"/>
  <c r="D2070" i="81"/>
  <c r="B2071" i="81"/>
  <c r="C2071" i="81"/>
  <c r="D2071" i="81"/>
  <c r="B2072" i="81"/>
  <c r="C2072" i="81"/>
  <c r="D2072" i="81"/>
  <c r="B2073" i="81"/>
  <c r="C2073" i="81"/>
  <c r="D2073" i="81"/>
  <c r="B2074" i="81"/>
  <c r="C2074" i="81"/>
  <c r="D2074" i="81"/>
  <c r="B2076" i="81"/>
  <c r="C2076" i="81"/>
  <c r="D2076" i="81"/>
  <c r="B2077" i="81"/>
  <c r="C2077" i="81"/>
  <c r="D2077" i="81"/>
  <c r="B2078" i="81"/>
  <c r="C2078" i="81"/>
  <c r="D2078" i="81"/>
  <c r="B2079" i="81"/>
  <c r="C2079" i="81"/>
  <c r="D2079" i="81"/>
  <c r="B2080" i="81"/>
  <c r="C2080" i="81"/>
  <c r="D2080" i="81"/>
  <c r="B2082" i="81"/>
  <c r="B2081" i="81" s="1"/>
  <c r="C2082" i="81"/>
  <c r="C2081" i="81" s="1"/>
  <c r="D2082" i="81"/>
  <c r="D2081" i="81" s="1"/>
  <c r="B2097" i="81"/>
  <c r="C2097" i="81"/>
  <c r="D2097" i="81"/>
  <c r="B2104" i="81"/>
  <c r="C2104" i="81"/>
  <c r="D2104" i="81"/>
  <c r="B2110" i="81"/>
  <c r="C2110" i="81"/>
  <c r="D2110" i="81"/>
  <c r="B2116" i="81"/>
  <c r="C2116" i="81"/>
  <c r="D2116" i="81"/>
  <c r="B2123" i="81"/>
  <c r="C2123" i="81"/>
  <c r="D2123" i="81"/>
  <c r="B2129" i="81"/>
  <c r="C2129" i="81"/>
  <c r="D2129" i="81"/>
  <c r="B2135" i="81"/>
  <c r="C2135" i="81"/>
  <c r="D2135" i="81"/>
  <c r="B2142" i="81"/>
  <c r="C2142" i="81"/>
  <c r="D2142" i="81"/>
  <c r="B2148" i="81"/>
  <c r="C2148" i="81"/>
  <c r="D2148" i="81"/>
  <c r="B2166" i="81"/>
  <c r="C2166" i="81"/>
  <c r="D2166" i="81"/>
  <c r="B2173" i="81"/>
  <c r="C2173" i="81"/>
  <c r="D2173" i="81"/>
  <c r="B2179" i="81"/>
  <c r="C2179" i="81"/>
  <c r="D2179" i="81"/>
  <c r="B2185" i="81"/>
  <c r="C2185" i="81"/>
  <c r="D2185" i="81"/>
  <c r="B2192" i="81"/>
  <c r="C2192" i="81"/>
  <c r="D2192" i="81"/>
  <c r="B2198" i="81"/>
  <c r="C2198" i="81"/>
  <c r="D2198" i="81"/>
  <c r="B2204" i="81"/>
  <c r="C2204" i="81"/>
  <c r="D2204" i="81"/>
  <c r="B2211" i="81"/>
  <c r="C2211" i="81"/>
  <c r="D2211" i="81"/>
  <c r="B2217" i="81"/>
  <c r="C2217" i="81"/>
  <c r="D2217" i="81"/>
  <c r="B2233" i="81"/>
  <c r="C2233" i="81"/>
  <c r="D2233" i="81"/>
  <c r="B2240" i="81"/>
  <c r="C2240" i="81"/>
  <c r="D2240" i="81"/>
  <c r="B2246" i="81"/>
  <c r="C2246" i="81"/>
  <c r="D2246" i="81"/>
  <c r="B2252" i="81"/>
  <c r="C2252" i="81"/>
  <c r="D2252" i="81"/>
  <c r="B2259" i="81"/>
  <c r="C2259" i="81"/>
  <c r="D2259" i="81"/>
  <c r="B2265" i="81"/>
  <c r="C2265" i="81"/>
  <c r="D2265" i="81"/>
  <c r="B2271" i="81"/>
  <c r="C2271" i="81"/>
  <c r="D2271" i="81"/>
  <c r="B2278" i="81"/>
  <c r="C2278" i="81"/>
  <c r="D2278" i="81"/>
  <c r="B2284" i="81"/>
  <c r="C2284" i="81"/>
  <c r="D2284" i="81"/>
  <c r="B53" i="80"/>
  <c r="C53" i="80"/>
  <c r="D53" i="80"/>
  <c r="B54" i="80"/>
  <c r="C54" i="80"/>
  <c r="D54" i="80"/>
  <c r="B55" i="80"/>
  <c r="C55" i="80"/>
  <c r="D55" i="80"/>
  <c r="B60" i="80"/>
  <c r="C60" i="80"/>
  <c r="D60" i="80"/>
  <c r="B61" i="80"/>
  <c r="C61" i="80"/>
  <c r="D61" i="80"/>
  <c r="B62" i="80"/>
  <c r="C62" i="80"/>
  <c r="D62" i="80"/>
  <c r="B67" i="80"/>
  <c r="C67" i="80"/>
  <c r="D67" i="80"/>
  <c r="B68" i="80"/>
  <c r="C68" i="80"/>
  <c r="D68" i="80"/>
  <c r="B69" i="80"/>
  <c r="C69" i="80"/>
  <c r="D69" i="80"/>
  <c r="B90" i="80"/>
  <c r="C90" i="80"/>
  <c r="D90" i="80"/>
  <c r="B91" i="80"/>
  <c r="C91" i="80"/>
  <c r="D91" i="80"/>
  <c r="B92" i="80"/>
  <c r="C92" i="80"/>
  <c r="D92" i="80"/>
  <c r="B97" i="80"/>
  <c r="B100" i="80" s="1"/>
  <c r="C97" i="80"/>
  <c r="D97" i="80"/>
  <c r="B98" i="80"/>
  <c r="C98" i="80"/>
  <c r="D98" i="80"/>
  <c r="B99" i="80"/>
  <c r="C99" i="80"/>
  <c r="D99" i="80"/>
  <c r="B104" i="80"/>
  <c r="C104" i="80"/>
  <c r="D104" i="80"/>
  <c r="B105" i="80"/>
  <c r="C105" i="80"/>
  <c r="D105" i="80"/>
  <c r="B106" i="80"/>
  <c r="C106" i="80"/>
  <c r="D106" i="80"/>
  <c r="B127" i="80"/>
  <c r="C127" i="80"/>
  <c r="D127" i="80"/>
  <c r="B128" i="80"/>
  <c r="C128" i="80"/>
  <c r="D128" i="80"/>
  <c r="B129" i="80"/>
  <c r="C129" i="80"/>
  <c r="D129" i="80"/>
  <c r="B134" i="80"/>
  <c r="B137" i="80" s="1"/>
  <c r="C134" i="80"/>
  <c r="D134" i="80"/>
  <c r="B135" i="80"/>
  <c r="C135" i="80"/>
  <c r="D135" i="80"/>
  <c r="B136" i="80"/>
  <c r="C136" i="80"/>
  <c r="D136" i="80"/>
  <c r="B141" i="80"/>
  <c r="B144" i="80" s="1"/>
  <c r="C141" i="80"/>
  <c r="D141" i="80"/>
  <c r="B142" i="80"/>
  <c r="C142" i="80"/>
  <c r="D142" i="80"/>
  <c r="B143" i="80"/>
  <c r="C143" i="80"/>
  <c r="D143" i="80"/>
  <c r="B164" i="80"/>
  <c r="C164" i="80"/>
  <c r="D164" i="80"/>
  <c r="B165" i="80"/>
  <c r="C165" i="80"/>
  <c r="D165" i="80"/>
  <c r="B166" i="80"/>
  <c r="C166" i="80"/>
  <c r="D166" i="80"/>
  <c r="B171" i="80"/>
  <c r="C171" i="80"/>
  <c r="D171" i="80"/>
  <c r="B172" i="80"/>
  <c r="C172" i="80"/>
  <c r="D172" i="80"/>
  <c r="B173" i="80"/>
  <c r="C173" i="80"/>
  <c r="D173" i="80"/>
  <c r="B178" i="80"/>
  <c r="C178" i="80"/>
  <c r="D178" i="80"/>
  <c r="B179" i="80"/>
  <c r="C179" i="80"/>
  <c r="D179" i="80"/>
  <c r="B180" i="80"/>
  <c r="C180" i="80"/>
  <c r="D180" i="80"/>
  <c r="B201" i="80"/>
  <c r="B204" i="80" s="1"/>
  <c r="C201" i="80"/>
  <c r="D201" i="80"/>
  <c r="B202" i="80"/>
  <c r="C202" i="80"/>
  <c r="D202" i="80"/>
  <c r="B203" i="80"/>
  <c r="C203" i="80"/>
  <c r="D203" i="80"/>
  <c r="B208" i="80"/>
  <c r="C208" i="80"/>
  <c r="D208" i="80"/>
  <c r="B209" i="80"/>
  <c r="C209" i="80"/>
  <c r="D209" i="80"/>
  <c r="B210" i="80"/>
  <c r="C210" i="80"/>
  <c r="D210" i="80"/>
  <c r="B216" i="80"/>
  <c r="C216" i="80"/>
  <c r="D216" i="80"/>
  <c r="B217" i="80"/>
  <c r="C217" i="80"/>
  <c r="D217" i="80"/>
  <c r="B218" i="80"/>
  <c r="C218" i="80"/>
  <c r="D218" i="80"/>
  <c r="B239" i="80"/>
  <c r="C239" i="80"/>
  <c r="D239" i="80"/>
  <c r="B240" i="80"/>
  <c r="C240" i="80"/>
  <c r="D240" i="80"/>
  <c r="B241" i="80"/>
  <c r="C241" i="80"/>
  <c r="D241" i="80"/>
  <c r="B246" i="80"/>
  <c r="B249" i="80" s="1"/>
  <c r="C246" i="80"/>
  <c r="D246" i="80"/>
  <c r="B247" i="80"/>
  <c r="C247" i="80"/>
  <c r="D247" i="80"/>
  <c r="B248" i="80"/>
  <c r="C248" i="80"/>
  <c r="D248" i="80"/>
  <c r="B253" i="80"/>
  <c r="C253" i="80"/>
  <c r="D253" i="80"/>
  <c r="B254" i="80"/>
  <c r="C254" i="80"/>
  <c r="D254" i="80"/>
  <c r="B255" i="80"/>
  <c r="C255" i="80"/>
  <c r="D255" i="80"/>
  <c r="B279" i="80"/>
  <c r="C279" i="80"/>
  <c r="D279" i="80"/>
  <c r="B286" i="80"/>
  <c r="C286" i="80"/>
  <c r="D286" i="80"/>
  <c r="B293" i="80"/>
  <c r="C293" i="80"/>
  <c r="D293" i="80"/>
  <c r="B316" i="80"/>
  <c r="C316" i="80"/>
  <c r="D316" i="80"/>
  <c r="B323" i="80"/>
  <c r="C323" i="80"/>
  <c r="D323" i="80"/>
  <c r="B330" i="80"/>
  <c r="C330" i="80"/>
  <c r="D330" i="80"/>
  <c r="B353" i="80"/>
  <c r="C353" i="80"/>
  <c r="D353" i="80"/>
  <c r="B360" i="80"/>
  <c r="C360" i="80"/>
  <c r="D360" i="80"/>
  <c r="B367" i="80"/>
  <c r="C367" i="80"/>
  <c r="D367" i="80"/>
  <c r="B390" i="80"/>
  <c r="C390" i="80"/>
  <c r="D390" i="80"/>
  <c r="B397" i="80"/>
  <c r="C397" i="80"/>
  <c r="D397" i="80"/>
  <c r="B404" i="80"/>
  <c r="C404" i="80"/>
  <c r="D404" i="80"/>
  <c r="B424" i="80"/>
  <c r="C424" i="80"/>
  <c r="D424" i="80"/>
  <c r="B425" i="80"/>
  <c r="C425" i="80"/>
  <c r="D425" i="80"/>
  <c r="B426" i="80"/>
  <c r="C426" i="80"/>
  <c r="D426" i="80"/>
  <c r="B431" i="80"/>
  <c r="B434" i="80" s="1"/>
  <c r="C431" i="80"/>
  <c r="C434" i="80" s="1"/>
  <c r="D431" i="80"/>
  <c r="B432" i="80"/>
  <c r="C432" i="80"/>
  <c r="D432" i="80"/>
  <c r="B433" i="80"/>
  <c r="C433" i="80"/>
  <c r="D433" i="80"/>
  <c r="B438" i="80"/>
  <c r="B441" i="80" s="1"/>
  <c r="C438" i="80"/>
  <c r="D438" i="80"/>
  <c r="B439" i="80"/>
  <c r="C439" i="80"/>
  <c r="D439" i="80"/>
  <c r="B440" i="80"/>
  <c r="C440" i="80"/>
  <c r="D440" i="80"/>
  <c r="B464" i="80"/>
  <c r="C464" i="80"/>
  <c r="D464" i="80"/>
  <c r="B471" i="80"/>
  <c r="C471" i="80"/>
  <c r="D471" i="80"/>
  <c r="B478" i="80"/>
  <c r="C478" i="80"/>
  <c r="D478" i="80"/>
  <c r="B501" i="80"/>
  <c r="C501" i="80"/>
  <c r="D501" i="80"/>
  <c r="B508" i="80"/>
  <c r="C508" i="80"/>
  <c r="D508" i="80"/>
  <c r="B515" i="80"/>
  <c r="C515" i="80"/>
  <c r="D515" i="80"/>
  <c r="B538" i="80"/>
  <c r="C538" i="80"/>
  <c r="D538" i="80"/>
  <c r="B545" i="80"/>
  <c r="C545" i="80"/>
  <c r="D545" i="80"/>
  <c r="B552" i="80"/>
  <c r="C552" i="80"/>
  <c r="D552" i="80"/>
  <c r="B572" i="80"/>
  <c r="C572" i="80"/>
  <c r="D572" i="80"/>
  <c r="B573" i="80"/>
  <c r="C573" i="80"/>
  <c r="D573" i="80"/>
  <c r="B574" i="80"/>
  <c r="C574" i="80"/>
  <c r="D574" i="80"/>
  <c r="B579" i="80"/>
  <c r="C579" i="80"/>
  <c r="D579" i="80"/>
  <c r="D582" i="80" s="1"/>
  <c r="B580" i="80"/>
  <c r="C580" i="80"/>
  <c r="D580" i="80"/>
  <c r="B581" i="80"/>
  <c r="C581" i="80"/>
  <c r="D581" i="80"/>
  <c r="B586" i="80"/>
  <c r="C586" i="80"/>
  <c r="D586" i="80"/>
  <c r="B587" i="80"/>
  <c r="C587" i="80"/>
  <c r="D587" i="80"/>
  <c r="B588" i="80"/>
  <c r="C588" i="80"/>
  <c r="D588" i="80"/>
  <c r="B612" i="80"/>
  <c r="C612" i="80"/>
  <c r="D612" i="80"/>
  <c r="B619" i="80"/>
  <c r="C619" i="80"/>
  <c r="D619" i="80"/>
  <c r="B626" i="80"/>
  <c r="C626" i="80"/>
  <c r="D626" i="80"/>
  <c r="B649" i="80"/>
  <c r="C649" i="80"/>
  <c r="D649" i="80"/>
  <c r="B656" i="80"/>
  <c r="C656" i="80"/>
  <c r="D656" i="80"/>
  <c r="B663" i="80"/>
  <c r="C663" i="80"/>
  <c r="D663" i="80"/>
  <c r="B686" i="80"/>
  <c r="C686" i="80"/>
  <c r="D686" i="80"/>
  <c r="B693" i="80"/>
  <c r="C693" i="80"/>
  <c r="D693" i="80"/>
  <c r="B700" i="80"/>
  <c r="C700" i="80"/>
  <c r="D700" i="80"/>
  <c r="B720" i="80"/>
  <c r="C720" i="80"/>
  <c r="D720" i="80"/>
  <c r="D723" i="80" s="1"/>
  <c r="B721" i="80"/>
  <c r="C721" i="80"/>
  <c r="D721" i="80"/>
  <c r="B722" i="80"/>
  <c r="C722" i="80"/>
  <c r="D722" i="80"/>
  <c r="B727" i="80"/>
  <c r="C727" i="80"/>
  <c r="D727" i="80"/>
  <c r="B728" i="80"/>
  <c r="C728" i="80"/>
  <c r="D728" i="80"/>
  <c r="B729" i="80"/>
  <c r="C729" i="80"/>
  <c r="D729" i="80"/>
  <c r="B734" i="80"/>
  <c r="B737" i="80" s="1"/>
  <c r="C734" i="80"/>
  <c r="D734" i="80"/>
  <c r="B735" i="80"/>
  <c r="C735" i="80"/>
  <c r="D735" i="80"/>
  <c r="B736" i="80"/>
  <c r="C736" i="80"/>
  <c r="D736" i="80"/>
  <c r="B760" i="80"/>
  <c r="C760" i="80"/>
  <c r="D760" i="80"/>
  <c r="B767" i="80"/>
  <c r="C767" i="80"/>
  <c r="D767" i="80"/>
  <c r="B774" i="80"/>
  <c r="C774" i="80"/>
  <c r="D774" i="80"/>
  <c r="B794" i="80"/>
  <c r="C794" i="80"/>
  <c r="D794" i="80"/>
  <c r="B795" i="80"/>
  <c r="C795" i="80"/>
  <c r="D795" i="80"/>
  <c r="B796" i="80"/>
  <c r="C796" i="80"/>
  <c r="D796" i="80"/>
  <c r="B801" i="80"/>
  <c r="C801" i="80"/>
  <c r="D801" i="80"/>
  <c r="B802" i="80"/>
  <c r="C802" i="80"/>
  <c r="D802" i="80"/>
  <c r="B803" i="80"/>
  <c r="C803" i="80"/>
  <c r="D803" i="80"/>
  <c r="B809" i="80"/>
  <c r="C809" i="80"/>
  <c r="C812" i="80" s="1"/>
  <c r="D809" i="80"/>
  <c r="B810" i="80"/>
  <c r="C810" i="80"/>
  <c r="D810" i="80"/>
  <c r="B811" i="80"/>
  <c r="C811" i="80"/>
  <c r="D811" i="80"/>
  <c r="B836" i="80"/>
  <c r="C836" i="80"/>
  <c r="D836" i="80"/>
  <c r="B843" i="80"/>
  <c r="C843" i="80"/>
  <c r="D843" i="80"/>
  <c r="B850" i="80"/>
  <c r="C850" i="80"/>
  <c r="D850" i="80"/>
  <c r="B873" i="80"/>
  <c r="C873" i="80"/>
  <c r="D873" i="80"/>
  <c r="B880" i="80"/>
  <c r="C880" i="80"/>
  <c r="D880" i="80"/>
  <c r="B888" i="80"/>
  <c r="C888" i="80"/>
  <c r="D888" i="80"/>
  <c r="B911" i="80"/>
  <c r="C911" i="80"/>
  <c r="D911" i="80"/>
  <c r="B918" i="80"/>
  <c r="C918" i="80"/>
  <c r="D918" i="80"/>
  <c r="B925" i="80"/>
  <c r="C925" i="80"/>
  <c r="D925" i="80"/>
  <c r="B948" i="80"/>
  <c r="C948" i="80"/>
  <c r="D948" i="80"/>
  <c r="B955" i="80"/>
  <c r="C955" i="80"/>
  <c r="D955" i="80"/>
  <c r="B962" i="80"/>
  <c r="C962" i="80"/>
  <c r="D962" i="80"/>
  <c r="B982" i="80"/>
  <c r="B985" i="80" s="1"/>
  <c r="C982" i="80"/>
  <c r="D982" i="80"/>
  <c r="B983" i="80"/>
  <c r="C983" i="80"/>
  <c r="D983" i="80"/>
  <c r="B984" i="80"/>
  <c r="C984" i="80"/>
  <c r="D984" i="80"/>
  <c r="B989" i="80"/>
  <c r="C989" i="80"/>
  <c r="D989" i="80"/>
  <c r="B990" i="80"/>
  <c r="C990" i="80"/>
  <c r="D990" i="80"/>
  <c r="B991" i="80"/>
  <c r="C991" i="80"/>
  <c r="D991" i="80"/>
  <c r="B997" i="80"/>
  <c r="C997" i="80"/>
  <c r="D997" i="80"/>
  <c r="B998" i="80"/>
  <c r="C998" i="80"/>
  <c r="D998" i="80"/>
  <c r="B999" i="80"/>
  <c r="C999" i="80"/>
  <c r="D999" i="80"/>
  <c r="B1023" i="80"/>
  <c r="C1023" i="80"/>
  <c r="D1023" i="80"/>
  <c r="B1030" i="80"/>
  <c r="C1030" i="80"/>
  <c r="D1030" i="80"/>
  <c r="B1037" i="80"/>
  <c r="C1037" i="80"/>
  <c r="D1037" i="80"/>
  <c r="B1060" i="80"/>
  <c r="C1060" i="80"/>
  <c r="D1060" i="80"/>
  <c r="B1067" i="80"/>
  <c r="C1067" i="80"/>
  <c r="D1067" i="80"/>
  <c r="B1074" i="80"/>
  <c r="C1074" i="80"/>
  <c r="D1074" i="80"/>
  <c r="B1099" i="80"/>
  <c r="C1099" i="80"/>
  <c r="D1099" i="80"/>
  <c r="B1106" i="80"/>
  <c r="C1106" i="80"/>
  <c r="D1106" i="80"/>
  <c r="B1114" i="80"/>
  <c r="C1114" i="80"/>
  <c r="D1114" i="80"/>
  <c r="B1134" i="80"/>
  <c r="C1134" i="80"/>
  <c r="D1134" i="80"/>
  <c r="B1135" i="80"/>
  <c r="C1135" i="80"/>
  <c r="D1135" i="80"/>
  <c r="B1136" i="80"/>
  <c r="C1136" i="80"/>
  <c r="D1136" i="80"/>
  <c r="B1141" i="80"/>
  <c r="C1141" i="80"/>
  <c r="C1144" i="80" s="1"/>
  <c r="D1141" i="80"/>
  <c r="B1142" i="80"/>
  <c r="C1142" i="80"/>
  <c r="D1142" i="80"/>
  <c r="B1143" i="80"/>
  <c r="C1143" i="80"/>
  <c r="D1143" i="80"/>
  <c r="B1148" i="80"/>
  <c r="B1151" i="80" s="1"/>
  <c r="C1148" i="80"/>
  <c r="D1148" i="80"/>
  <c r="B1149" i="80"/>
  <c r="C1149" i="80"/>
  <c r="D1149" i="80"/>
  <c r="B1150" i="80"/>
  <c r="C1150" i="80"/>
  <c r="D1150" i="80"/>
  <c r="B1174" i="80"/>
  <c r="C1174" i="80"/>
  <c r="D1174" i="80"/>
  <c r="B1181" i="80"/>
  <c r="C1181" i="80"/>
  <c r="D1181" i="80"/>
  <c r="B1189" i="80"/>
  <c r="C1189" i="80"/>
  <c r="D1189" i="80"/>
  <c r="B1212" i="80"/>
  <c r="C1212" i="80"/>
  <c r="D1212" i="80"/>
  <c r="B1219" i="80"/>
  <c r="C1219" i="80"/>
  <c r="D1219" i="80"/>
  <c r="B1226" i="80"/>
  <c r="C1226" i="80"/>
  <c r="D1226" i="80"/>
  <c r="B1249" i="80"/>
  <c r="C1249" i="80"/>
  <c r="D1249" i="80"/>
  <c r="B1256" i="80"/>
  <c r="C1256" i="80"/>
  <c r="D1256" i="80"/>
  <c r="B1263" i="80"/>
  <c r="C1263" i="80"/>
  <c r="D1263" i="80"/>
  <c r="D985" i="80" l="1"/>
  <c r="C167" i="80"/>
  <c r="I23" i="82"/>
  <c r="F18" i="82"/>
  <c r="P1052" i="86"/>
  <c r="Q1051" i="86"/>
  <c r="E544" i="86"/>
  <c r="Q295" i="82"/>
  <c r="Q241" i="82"/>
  <c r="H154" i="82"/>
  <c r="Q152" i="82"/>
  <c r="N90" i="82"/>
  <c r="M22" i="82"/>
  <c r="D20" i="82"/>
  <c r="B924" i="83"/>
  <c r="C353" i="83"/>
  <c r="D145" i="83"/>
  <c r="C93" i="83"/>
  <c r="D70" i="83"/>
  <c r="N217" i="85"/>
  <c r="N226" i="85" s="1"/>
  <c r="P179" i="85"/>
  <c r="Q132" i="85"/>
  <c r="G36" i="85"/>
  <c r="Q1554" i="86"/>
  <c r="O1530" i="86"/>
  <c r="N1476" i="86"/>
  <c r="O1475" i="86"/>
  <c r="R1339" i="86"/>
  <c r="R1309" i="86"/>
  <c r="O1047" i="86"/>
  <c r="L1061" i="86"/>
  <c r="R659" i="86"/>
  <c r="S659" i="86" s="1"/>
  <c r="J43" i="86"/>
  <c r="J296" i="86"/>
  <c r="F188" i="86"/>
  <c r="F249" i="86"/>
  <c r="B812" i="80"/>
  <c r="C242" i="80"/>
  <c r="P486" i="82"/>
  <c r="P487" i="82" s="1"/>
  <c r="P246" i="82"/>
  <c r="N220" i="82"/>
  <c r="N216" i="82"/>
  <c r="O163" i="82"/>
  <c r="M21" i="82"/>
  <c r="F97" i="82"/>
  <c r="N83" i="82"/>
  <c r="E28" i="82"/>
  <c r="Q57" i="82"/>
  <c r="B917" i="83"/>
  <c r="O1557" i="86"/>
  <c r="I1556" i="86"/>
  <c r="L1476" i="86"/>
  <c r="E1480" i="86"/>
  <c r="I1348" i="86"/>
  <c r="O1199" i="86"/>
  <c r="K1200" i="86"/>
  <c r="L947" i="86"/>
  <c r="L944" i="86"/>
  <c r="Q354" i="86"/>
  <c r="P416" i="86"/>
  <c r="Q416" i="86" s="1"/>
  <c r="B242" i="80"/>
  <c r="D211" i="80"/>
  <c r="D107" i="80"/>
  <c r="H467" i="82"/>
  <c r="Q319" i="82"/>
  <c r="Q190" i="82"/>
  <c r="H117" i="82"/>
  <c r="F26" i="82"/>
  <c r="C18" i="82"/>
  <c r="B22" i="82"/>
  <c r="K20" i="82"/>
  <c r="D367" i="83"/>
  <c r="E36" i="85"/>
  <c r="J1558" i="86"/>
  <c r="P1506" i="86"/>
  <c r="Q1502" i="86"/>
  <c r="D1480" i="86"/>
  <c r="R1423" i="86"/>
  <c r="P1374" i="86"/>
  <c r="R1343" i="86"/>
  <c r="G1062" i="86"/>
  <c r="K754" i="86"/>
  <c r="R402" i="86"/>
  <c r="C582" i="80"/>
  <c r="D575" i="80"/>
  <c r="C211" i="80"/>
  <c r="C107" i="80"/>
  <c r="D423" i="82"/>
  <c r="M423" i="82"/>
  <c r="P321" i="82"/>
  <c r="I163" i="82"/>
  <c r="D30" i="82"/>
  <c r="P90" i="82"/>
  <c r="E21" i="82"/>
  <c r="E19" i="82"/>
  <c r="F17" i="82"/>
  <c r="B471" i="83"/>
  <c r="C464" i="83"/>
  <c r="C138" i="83"/>
  <c r="D131" i="83"/>
  <c r="D56" i="83"/>
  <c r="H20" i="85"/>
  <c r="L1558" i="86"/>
  <c r="N1506" i="86"/>
  <c r="P1454" i="86"/>
  <c r="R1447" i="86"/>
  <c r="J1428" i="86"/>
  <c r="P1402" i="86"/>
  <c r="F1402" i="86"/>
  <c r="R1395" i="86"/>
  <c r="F1372" i="86"/>
  <c r="N1350" i="86"/>
  <c r="O1346" i="86"/>
  <c r="L418" i="86"/>
  <c r="C737" i="80"/>
  <c r="C575" i="80"/>
  <c r="N445" i="82"/>
  <c r="N321" i="82"/>
  <c r="H215" i="82"/>
  <c r="K28" i="82"/>
  <c r="L23" i="82"/>
  <c r="D21" i="82"/>
  <c r="D19" i="82"/>
  <c r="E17" i="82"/>
  <c r="C471" i="83"/>
  <c r="B138" i="83"/>
  <c r="D93" i="83"/>
  <c r="Q288" i="85"/>
  <c r="Q246" i="85"/>
  <c r="P1558" i="86"/>
  <c r="N1532" i="86"/>
  <c r="F1476" i="86"/>
  <c r="Q1473" i="86"/>
  <c r="Q1477" i="86" s="1"/>
  <c r="N1454" i="86"/>
  <c r="E1454" i="86"/>
  <c r="O1450" i="86"/>
  <c r="O1424" i="86"/>
  <c r="O1398" i="86"/>
  <c r="N1372" i="86"/>
  <c r="E1372" i="86"/>
  <c r="N1320" i="86"/>
  <c r="Q1199" i="86"/>
  <c r="Q1200" i="86" s="1"/>
  <c r="L1140" i="86"/>
  <c r="I736" i="86"/>
  <c r="R734" i="86"/>
  <c r="L494" i="86"/>
  <c r="L501" i="86"/>
  <c r="C501" i="86"/>
  <c r="C494" i="86"/>
  <c r="C63" i="86"/>
  <c r="C316" i="86"/>
  <c r="B1144" i="80"/>
  <c r="D1000" i="80"/>
  <c r="D804" i="80"/>
  <c r="B575" i="80"/>
  <c r="Q465" i="82"/>
  <c r="Q316" i="82"/>
  <c r="Q290" i="82"/>
  <c r="N219" i="82"/>
  <c r="C26" i="82"/>
  <c r="N89" i="82"/>
  <c r="J30" i="82"/>
  <c r="J28" i="82"/>
  <c r="C21" i="82"/>
  <c r="M17" i="82"/>
  <c r="B131" i="83"/>
  <c r="N65" i="85"/>
  <c r="H1532" i="86"/>
  <c r="I1505" i="86"/>
  <c r="I1426" i="86"/>
  <c r="O1425" i="86"/>
  <c r="M1402" i="86"/>
  <c r="D1402" i="86"/>
  <c r="M1376" i="86"/>
  <c r="D1376" i="86"/>
  <c r="L1350" i="86"/>
  <c r="D1320" i="86"/>
  <c r="J1226" i="86"/>
  <c r="O1225" i="86"/>
  <c r="G1162" i="86"/>
  <c r="G1168" i="86"/>
  <c r="I1023" i="86"/>
  <c r="D589" i="80"/>
  <c r="D256" i="80"/>
  <c r="B181" i="80"/>
  <c r="D167" i="80"/>
  <c r="B93" i="80"/>
  <c r="J423" i="82"/>
  <c r="P340" i="82"/>
  <c r="P341" i="82" s="1"/>
  <c r="C221" i="82"/>
  <c r="Q188" i="82"/>
  <c r="Q186" i="82"/>
  <c r="Q183" i="82"/>
  <c r="Q161" i="82"/>
  <c r="N127" i="82"/>
  <c r="M29" i="82"/>
  <c r="B619" i="83"/>
  <c r="C612" i="83"/>
  <c r="B464" i="83"/>
  <c r="C367" i="83"/>
  <c r="C18" i="83"/>
  <c r="Q177" i="85"/>
  <c r="O74" i="85"/>
  <c r="M1558" i="86"/>
  <c r="D1558" i="86"/>
  <c r="R1500" i="86"/>
  <c r="Q1476" i="86"/>
  <c r="L1454" i="86"/>
  <c r="K1375" i="86"/>
  <c r="L1372" i="86"/>
  <c r="R1344" i="86"/>
  <c r="K1290" i="86"/>
  <c r="K1260" i="86"/>
  <c r="Q1257" i="86"/>
  <c r="F1230" i="86"/>
  <c r="Q1138" i="86"/>
  <c r="Q1140" i="86" s="1"/>
  <c r="R1121" i="86"/>
  <c r="J1102" i="86"/>
  <c r="O1197" i="86"/>
  <c r="R968" i="86"/>
  <c r="R802" i="86"/>
  <c r="Q750" i="86"/>
  <c r="I746" i="86"/>
  <c r="R740" i="86"/>
  <c r="O732" i="86"/>
  <c r="I708" i="86"/>
  <c r="R625" i="86"/>
  <c r="R606" i="86"/>
  <c r="P568" i="86"/>
  <c r="D564" i="86"/>
  <c r="K560" i="86"/>
  <c r="C532" i="86"/>
  <c r="R457" i="86"/>
  <c r="R455" i="86"/>
  <c r="O444" i="86"/>
  <c r="Q372" i="86"/>
  <c r="L76" i="86"/>
  <c r="I303" i="86"/>
  <c r="N26" i="86"/>
  <c r="Q273" i="86"/>
  <c r="O220" i="86"/>
  <c r="R143" i="86"/>
  <c r="R134" i="86"/>
  <c r="R1281" i="86"/>
  <c r="R1254" i="86"/>
  <c r="D1228" i="86"/>
  <c r="O1161" i="86"/>
  <c r="N1162" i="86"/>
  <c r="O1139" i="86"/>
  <c r="O1137" i="86"/>
  <c r="R1089" i="86"/>
  <c r="N1061" i="86"/>
  <c r="M1061" i="86"/>
  <c r="O998" i="86"/>
  <c r="G974" i="86"/>
  <c r="O941" i="86"/>
  <c r="R818" i="86"/>
  <c r="R813" i="86"/>
  <c r="R797" i="86"/>
  <c r="R795" i="86"/>
  <c r="R796" i="86" s="1"/>
  <c r="I753" i="86"/>
  <c r="Q736" i="86"/>
  <c r="R714" i="86"/>
  <c r="I704" i="86"/>
  <c r="R635" i="86"/>
  <c r="R618" i="86"/>
  <c r="O559" i="86"/>
  <c r="M552" i="86"/>
  <c r="P540" i="86"/>
  <c r="L536" i="86"/>
  <c r="R467" i="86"/>
  <c r="R462" i="86"/>
  <c r="R411" i="86"/>
  <c r="R394" i="86"/>
  <c r="P356" i="86"/>
  <c r="Q302" i="86"/>
  <c r="F296" i="86"/>
  <c r="R205" i="86"/>
  <c r="D249" i="86"/>
  <c r="E1056" i="86"/>
  <c r="C1061" i="86"/>
  <c r="K1026" i="86"/>
  <c r="Q888" i="86"/>
  <c r="O720" i="86"/>
  <c r="O572" i="86"/>
  <c r="J532" i="86"/>
  <c r="Q468" i="86"/>
  <c r="I372" i="86"/>
  <c r="I360" i="86"/>
  <c r="P316" i="86"/>
  <c r="G242" i="86"/>
  <c r="R145" i="86"/>
  <c r="K1052" i="86"/>
  <c r="L1000" i="86"/>
  <c r="E974" i="86"/>
  <c r="L948" i="86"/>
  <c r="Q914" i="86"/>
  <c r="R794" i="86"/>
  <c r="R785" i="86"/>
  <c r="M670" i="86"/>
  <c r="D670" i="86"/>
  <c r="Q648" i="86"/>
  <c r="J582" i="86"/>
  <c r="P578" i="86"/>
  <c r="C568" i="86"/>
  <c r="O562" i="86"/>
  <c r="G560" i="86"/>
  <c r="M556" i="86"/>
  <c r="K552" i="86"/>
  <c r="M540" i="86"/>
  <c r="F418" i="86"/>
  <c r="Q404" i="86"/>
  <c r="Q356" i="86"/>
  <c r="K326" i="86"/>
  <c r="J322" i="86"/>
  <c r="G64" i="86"/>
  <c r="E60" i="86"/>
  <c r="E44" i="86"/>
  <c r="H32" i="86"/>
  <c r="L246" i="86"/>
  <c r="O212" i="86"/>
  <c r="R189" i="86"/>
  <c r="K188" i="86"/>
  <c r="G162" i="86"/>
  <c r="N158" i="86"/>
  <c r="O1318" i="86"/>
  <c r="R1310" i="86"/>
  <c r="E1290" i="86"/>
  <c r="R1285" i="86"/>
  <c r="E1260" i="86"/>
  <c r="Q1256" i="86"/>
  <c r="G1226" i="86"/>
  <c r="N1222" i="86"/>
  <c r="E1200" i="86"/>
  <c r="R1195" i="86"/>
  <c r="F1169" i="86"/>
  <c r="F1167" i="86"/>
  <c r="P1140" i="86"/>
  <c r="F1140" i="86"/>
  <c r="R1131" i="86"/>
  <c r="O1090" i="86"/>
  <c r="N1063" i="86"/>
  <c r="O1058" i="86"/>
  <c r="H1048" i="86"/>
  <c r="O970" i="86"/>
  <c r="Q941" i="86"/>
  <c r="M922" i="86"/>
  <c r="D922" i="86"/>
  <c r="I918" i="86"/>
  <c r="R898" i="86"/>
  <c r="Q896" i="86"/>
  <c r="R891" i="86"/>
  <c r="R881" i="86"/>
  <c r="Q872" i="86"/>
  <c r="R869" i="86"/>
  <c r="R857" i="86"/>
  <c r="I830" i="86"/>
  <c r="R806" i="86"/>
  <c r="R801" i="86"/>
  <c r="R739" i="86"/>
  <c r="R701" i="86"/>
  <c r="L670" i="86"/>
  <c r="R655" i="86"/>
  <c r="R651" i="86"/>
  <c r="I640" i="86"/>
  <c r="R634" i="86"/>
  <c r="Q620" i="86"/>
  <c r="R605" i="86"/>
  <c r="S605" i="86" s="1"/>
  <c r="H582" i="86"/>
  <c r="N578" i="86"/>
  <c r="E578" i="86"/>
  <c r="D544" i="86"/>
  <c r="C540" i="86"/>
  <c r="H536" i="86"/>
  <c r="N528" i="86"/>
  <c r="Q490" i="86"/>
  <c r="Q484" i="86"/>
  <c r="I468" i="86"/>
  <c r="Q464" i="86"/>
  <c r="O380" i="86"/>
  <c r="N356" i="86"/>
  <c r="J326" i="86"/>
  <c r="F64" i="86"/>
  <c r="Q303" i="86"/>
  <c r="Q304" i="86" s="1"/>
  <c r="H284" i="86"/>
  <c r="D280" i="86"/>
  <c r="P332" i="86"/>
  <c r="Q332" i="86" s="1"/>
  <c r="E248" i="86"/>
  <c r="I220" i="86"/>
  <c r="C163" i="86"/>
  <c r="I148" i="86"/>
  <c r="O136" i="86"/>
  <c r="R1280" i="86"/>
  <c r="I1259" i="86"/>
  <c r="M1229" i="86"/>
  <c r="M1230" i="86" s="1"/>
  <c r="M1200" i="86"/>
  <c r="D1200" i="86"/>
  <c r="J1168" i="86"/>
  <c r="O1124" i="86"/>
  <c r="I1094" i="86"/>
  <c r="Q1101" i="86"/>
  <c r="R1083" i="86"/>
  <c r="O1055" i="86"/>
  <c r="O1053" i="86"/>
  <c r="O1050" i="86"/>
  <c r="P1048" i="86"/>
  <c r="O884" i="86"/>
  <c r="Q880" i="86"/>
  <c r="O860" i="86"/>
  <c r="O812" i="86"/>
  <c r="R789" i="86"/>
  <c r="Q780" i="86"/>
  <c r="O728" i="86"/>
  <c r="O716" i="86"/>
  <c r="Q692" i="86"/>
  <c r="I652" i="86"/>
  <c r="Q644" i="86"/>
  <c r="R638" i="86"/>
  <c r="Q532" i="86"/>
  <c r="O521" i="86"/>
  <c r="R465" i="86"/>
  <c r="I404" i="86"/>
  <c r="D418" i="86"/>
  <c r="M242" i="86"/>
  <c r="R215" i="86"/>
  <c r="R198" i="86"/>
  <c r="R113" i="86"/>
  <c r="L1290" i="86"/>
  <c r="C1260" i="86"/>
  <c r="I1257" i="86"/>
  <c r="N1226" i="86"/>
  <c r="E1226" i="86"/>
  <c r="L1227" i="86"/>
  <c r="L1200" i="86"/>
  <c r="H1167" i="86"/>
  <c r="M1162" i="86"/>
  <c r="D1167" i="86"/>
  <c r="D1140" i="86"/>
  <c r="R1123" i="86"/>
  <c r="P1102" i="86"/>
  <c r="F1102" i="86"/>
  <c r="R1095" i="86"/>
  <c r="J1056" i="86"/>
  <c r="F1048" i="86"/>
  <c r="C1048" i="86"/>
  <c r="O910" i="86"/>
  <c r="N838" i="86"/>
  <c r="O834" i="86"/>
  <c r="R819" i="86"/>
  <c r="R820" i="86" s="1"/>
  <c r="O792" i="86"/>
  <c r="Q754" i="86"/>
  <c r="O736" i="86"/>
  <c r="R702" i="86"/>
  <c r="Q658" i="86"/>
  <c r="R633" i="86"/>
  <c r="R626" i="86"/>
  <c r="R628" i="86" s="1"/>
  <c r="R614" i="86"/>
  <c r="R609" i="86"/>
  <c r="I608" i="86"/>
  <c r="M560" i="86"/>
  <c r="G552" i="86"/>
  <c r="K544" i="86"/>
  <c r="O539" i="86"/>
  <c r="O537" i="86"/>
  <c r="F536" i="86"/>
  <c r="P524" i="86"/>
  <c r="I476" i="86"/>
  <c r="R470" i="86"/>
  <c r="R453" i="86"/>
  <c r="R446" i="86"/>
  <c r="I440" i="86"/>
  <c r="R409" i="86"/>
  <c r="R410" i="86" s="1"/>
  <c r="R393" i="86"/>
  <c r="C356" i="86"/>
  <c r="H330" i="86"/>
  <c r="P322" i="86"/>
  <c r="K60" i="86"/>
  <c r="I208" i="86"/>
  <c r="R106" i="86"/>
  <c r="D356" i="86"/>
  <c r="M276" i="86"/>
  <c r="E296" i="86"/>
  <c r="E276" i="86"/>
  <c r="C25" i="86"/>
  <c r="J65" i="86"/>
  <c r="G922" i="86"/>
  <c r="O320" i="86"/>
  <c r="L356" i="86"/>
  <c r="H308" i="86"/>
  <c r="E922" i="86"/>
  <c r="J26" i="86"/>
  <c r="E66" i="86"/>
  <c r="N164" i="86"/>
  <c r="N326" i="86"/>
  <c r="E322" i="86"/>
  <c r="M71" i="86"/>
  <c r="D300" i="86"/>
  <c r="O279" i="86"/>
  <c r="O836" i="86"/>
  <c r="O835" i="86"/>
  <c r="K280" i="86"/>
  <c r="O278" i="86"/>
  <c r="D272" i="86"/>
  <c r="K165" i="86"/>
  <c r="G838" i="86"/>
  <c r="L56" i="86"/>
  <c r="H331" i="86"/>
  <c r="E165" i="86"/>
  <c r="L838" i="86"/>
  <c r="J316" i="86"/>
  <c r="D284" i="86"/>
  <c r="H27" i="86"/>
  <c r="D838" i="86"/>
  <c r="O21" i="86"/>
  <c r="O269" i="86"/>
  <c r="O271" i="86"/>
  <c r="H312" i="86"/>
  <c r="I278" i="86"/>
  <c r="J272" i="86"/>
  <c r="I277" i="86"/>
  <c r="H333" i="86"/>
  <c r="M838" i="86"/>
  <c r="G272" i="86"/>
  <c r="K65" i="86"/>
  <c r="N754" i="86"/>
  <c r="I576" i="86"/>
  <c r="G152" i="86"/>
  <c r="F164" i="86"/>
  <c r="E65" i="86"/>
  <c r="G164" i="86"/>
  <c r="E152" i="86"/>
  <c r="D152" i="86"/>
  <c r="O157" i="86"/>
  <c r="I752" i="86"/>
  <c r="I580" i="86"/>
  <c r="D19" i="86"/>
  <c r="D162" i="86"/>
  <c r="K248" i="86"/>
  <c r="O667" i="86"/>
  <c r="D568" i="86"/>
  <c r="E584" i="86"/>
  <c r="I523" i="86"/>
  <c r="K164" i="86"/>
  <c r="K163" i="86"/>
  <c r="I542" i="86"/>
  <c r="L532" i="86"/>
  <c r="C564" i="86"/>
  <c r="M548" i="86"/>
  <c r="I538" i="86"/>
  <c r="E536" i="86"/>
  <c r="K528" i="86"/>
  <c r="K548" i="86"/>
  <c r="G532" i="86"/>
  <c r="C536" i="86"/>
  <c r="I533" i="86"/>
  <c r="O523" i="86"/>
  <c r="G548" i="86"/>
  <c r="M536" i="86"/>
  <c r="H564" i="86"/>
  <c r="D583" i="86"/>
  <c r="I415" i="86"/>
  <c r="G418" i="86"/>
  <c r="L52" i="86"/>
  <c r="D699" i="81"/>
  <c r="B1708" i="81"/>
  <c r="B1612" i="81"/>
  <c r="D2267" i="81"/>
  <c r="D670" i="81"/>
  <c r="D2181" i="81"/>
  <c r="D919" i="81"/>
  <c r="D1121" i="81"/>
  <c r="B1005" i="81"/>
  <c r="D986" i="81"/>
  <c r="B1727" i="81"/>
  <c r="B2016" i="81"/>
  <c r="B1929" i="81"/>
  <c r="B1843" i="81"/>
  <c r="C900" i="81"/>
  <c r="B1026" i="81"/>
  <c r="D833" i="81"/>
  <c r="C1256" i="81"/>
  <c r="C1169" i="81"/>
  <c r="C1423" i="81"/>
  <c r="C1371" i="81"/>
  <c r="B1102" i="81"/>
  <c r="B1641" i="81"/>
  <c r="B1544" i="81"/>
  <c r="D1679" i="81"/>
  <c r="D1592" i="81"/>
  <c r="D1506" i="81"/>
  <c r="D718" i="81"/>
  <c r="C2016" i="81"/>
  <c r="C1929" i="81"/>
  <c r="C1843" i="81"/>
  <c r="C1746" i="81"/>
  <c r="C1660" i="81"/>
  <c r="C1573" i="81"/>
  <c r="D1977" i="81"/>
  <c r="D1881" i="81"/>
  <c r="C1005" i="81"/>
  <c r="B565" i="81"/>
  <c r="B2286" i="81"/>
  <c r="B2200" i="81"/>
  <c r="B2112" i="81"/>
  <c r="C1948" i="81"/>
  <c r="C1862" i="81"/>
  <c r="B967" i="81"/>
  <c r="B919" i="81"/>
  <c r="D584" i="81"/>
  <c r="D498" i="81"/>
  <c r="D423" i="81"/>
  <c r="D394" i="81"/>
  <c r="D374" i="81"/>
  <c r="D1237" i="81"/>
  <c r="D967" i="81"/>
  <c r="D938" i="81"/>
  <c r="C498" i="81"/>
  <c r="C394" i="81"/>
  <c r="C374" i="81"/>
  <c r="C355" i="81"/>
  <c r="C2219" i="81"/>
  <c r="C2131" i="81"/>
  <c r="D2075" i="81"/>
  <c r="D2056" i="81"/>
  <c r="B394" i="81"/>
  <c r="B374" i="81"/>
  <c r="B355" i="81"/>
  <c r="B2219" i="81"/>
  <c r="B2131" i="81"/>
  <c r="C2068" i="81"/>
  <c r="B1409" i="81"/>
  <c r="B1207" i="81"/>
  <c r="D1038" i="81"/>
  <c r="D1019" i="81"/>
  <c r="D603" i="81"/>
  <c r="D565" i="81"/>
  <c r="D517" i="81"/>
  <c r="D1140" i="81"/>
  <c r="C1057" i="81"/>
  <c r="B699" i="81"/>
  <c r="C603" i="81"/>
  <c r="C2248" i="81"/>
  <c r="C2150" i="81"/>
  <c r="C1237" i="81"/>
  <c r="C1140" i="81"/>
  <c r="B1296" i="81"/>
  <c r="B1237" i="81"/>
  <c r="C718" i="81"/>
  <c r="D632" i="81"/>
  <c r="D536" i="81"/>
  <c r="B1996" i="81"/>
  <c r="B1910" i="81"/>
  <c r="C1727" i="81"/>
  <c r="C1641" i="81"/>
  <c r="C1544" i="81"/>
  <c r="C1442" i="81"/>
  <c r="D1430" i="81"/>
  <c r="D1390" i="81"/>
  <c r="D1275" i="81"/>
  <c r="D1188" i="81"/>
  <c r="D1169" i="81"/>
  <c r="D900" i="81"/>
  <c r="B758" i="81"/>
  <c r="K379" i="53"/>
  <c r="V379" i="53"/>
  <c r="Q687" i="82"/>
  <c r="R687" i="82" s="1"/>
  <c r="B992" i="80"/>
  <c r="B797" i="80"/>
  <c r="B723" i="80"/>
  <c r="C589" i="80"/>
  <c r="B256" i="80"/>
  <c r="B211" i="80"/>
  <c r="B167" i="80"/>
  <c r="B107" i="80"/>
  <c r="B31" i="80"/>
  <c r="B23" i="80"/>
  <c r="B2248" i="81"/>
  <c r="B2150" i="81"/>
  <c r="C2049" i="81"/>
  <c r="B2030" i="81"/>
  <c r="B1948" i="81"/>
  <c r="B1862" i="81"/>
  <c r="D1806" i="81"/>
  <c r="B1746" i="81"/>
  <c r="B1660" i="81"/>
  <c r="B1573" i="81"/>
  <c r="C1449" i="81"/>
  <c r="B1371" i="81"/>
  <c r="D1327" i="81"/>
  <c r="B1256" i="81"/>
  <c r="B1169" i="81"/>
  <c r="D1045" i="81"/>
  <c r="B1019" i="81"/>
  <c r="C938" i="81"/>
  <c r="C770" i="81"/>
  <c r="D751" i="81"/>
  <c r="D737" i="81"/>
  <c r="D59" i="81"/>
  <c r="D54" i="81"/>
  <c r="D40" i="81"/>
  <c r="D35" i="81"/>
  <c r="D21" i="81"/>
  <c r="D16" i="81"/>
  <c r="P706" i="82"/>
  <c r="P707" i="82" s="1"/>
  <c r="Q466" i="82"/>
  <c r="Q240" i="82"/>
  <c r="Q149" i="82"/>
  <c r="N125" i="82"/>
  <c r="M23" i="82"/>
  <c r="C478" i="83"/>
  <c r="R1396" i="86"/>
  <c r="D1137" i="80"/>
  <c r="D812" i="80"/>
  <c r="D730" i="80"/>
  <c r="B589" i="80"/>
  <c r="D427" i="80"/>
  <c r="D219" i="80"/>
  <c r="D174" i="80"/>
  <c r="D130" i="80"/>
  <c r="D30" i="80"/>
  <c r="D18" i="80"/>
  <c r="D2286" i="81"/>
  <c r="D2200" i="81"/>
  <c r="D2112" i="81"/>
  <c r="C2075" i="81"/>
  <c r="D2037" i="81"/>
  <c r="D1996" i="81"/>
  <c r="D1910" i="81"/>
  <c r="C1799" i="81"/>
  <c r="B1779" i="81"/>
  <c r="D1760" i="81"/>
  <c r="D1708" i="81"/>
  <c r="D1612" i="81"/>
  <c r="D1525" i="81"/>
  <c r="B1449" i="81"/>
  <c r="D1409" i="81"/>
  <c r="D1207" i="81"/>
  <c r="B1064" i="81"/>
  <c r="B938" i="81"/>
  <c r="C833" i="81"/>
  <c r="C737" i="81"/>
  <c r="C632" i="81"/>
  <c r="B517" i="81"/>
  <c r="C454" i="81"/>
  <c r="C435" i="81"/>
  <c r="C416" i="81"/>
  <c r="C259" i="81"/>
  <c r="C191" i="81"/>
  <c r="C172" i="81"/>
  <c r="C153" i="81"/>
  <c r="C59" i="81"/>
  <c r="C40" i="81"/>
  <c r="C35" i="81"/>
  <c r="C21" i="81"/>
  <c r="C16" i="81"/>
  <c r="Q266" i="82"/>
  <c r="O221" i="82"/>
  <c r="Q159" i="82"/>
  <c r="F130" i="82"/>
  <c r="K29" i="82"/>
  <c r="O21" i="82"/>
  <c r="P21" i="82" s="1"/>
  <c r="B17" i="82"/>
  <c r="C917" i="83"/>
  <c r="C1137" i="80"/>
  <c r="C1000" i="80"/>
  <c r="C804" i="80"/>
  <c r="C730" i="80"/>
  <c r="C427" i="80"/>
  <c r="C219" i="80"/>
  <c r="C174" i="80"/>
  <c r="C130" i="80"/>
  <c r="C30" i="80"/>
  <c r="C18" i="80"/>
  <c r="C2267" i="81"/>
  <c r="C2181" i="81"/>
  <c r="B2075" i="81"/>
  <c r="C2030" i="81"/>
  <c r="C1977" i="81"/>
  <c r="C1881" i="81"/>
  <c r="D1786" i="81"/>
  <c r="C1679" i="81"/>
  <c r="C1592" i="81"/>
  <c r="C1506" i="81"/>
  <c r="C1430" i="81"/>
  <c r="C1390" i="81"/>
  <c r="B1327" i="81"/>
  <c r="D1308" i="81"/>
  <c r="C1275" i="81"/>
  <c r="C1188" i="81"/>
  <c r="D1064" i="81"/>
  <c r="B1045" i="81"/>
  <c r="D852" i="81"/>
  <c r="B833" i="81"/>
  <c r="D777" i="81"/>
  <c r="D651" i="81"/>
  <c r="B259" i="81"/>
  <c r="B191" i="81"/>
  <c r="B172" i="81"/>
  <c r="B153" i="81"/>
  <c r="B59" i="81"/>
  <c r="B54" i="81"/>
  <c r="B40" i="81"/>
  <c r="B35" i="81"/>
  <c r="B21" i="81"/>
  <c r="B16" i="81"/>
  <c r="Q566" i="82"/>
  <c r="N421" i="82"/>
  <c r="P271" i="82"/>
  <c r="Q243" i="82"/>
  <c r="E221" i="82"/>
  <c r="L36" i="85"/>
  <c r="B1137" i="80"/>
  <c r="B1000" i="80"/>
  <c r="B804" i="80"/>
  <c r="B730" i="80"/>
  <c r="B427" i="80"/>
  <c r="B219" i="80"/>
  <c r="B174" i="80"/>
  <c r="B130" i="80"/>
  <c r="B30" i="80"/>
  <c r="B18" i="80"/>
  <c r="B2267" i="81"/>
  <c r="B2181" i="81"/>
  <c r="C2056" i="81"/>
  <c r="B1977" i="81"/>
  <c r="B1881" i="81"/>
  <c r="C1779" i="81"/>
  <c r="B1760" i="81"/>
  <c r="B1679" i="81"/>
  <c r="B1592" i="81"/>
  <c r="B1525" i="81"/>
  <c r="B1506" i="81"/>
  <c r="D1462" i="81"/>
  <c r="B1430" i="81"/>
  <c r="B1390" i="81"/>
  <c r="D1334" i="81"/>
  <c r="C1315" i="81"/>
  <c r="B1275" i="81"/>
  <c r="B1188" i="81"/>
  <c r="D1026" i="81"/>
  <c r="D1034" i="81" s="1"/>
  <c r="B789" i="81"/>
  <c r="D461" i="81"/>
  <c r="D53" i="81"/>
  <c r="D43" i="81"/>
  <c r="D39" i="81"/>
  <c r="D34" i="81"/>
  <c r="D24" i="81"/>
  <c r="D20" i="81"/>
  <c r="D15" i="81"/>
  <c r="N706" i="82"/>
  <c r="N707" i="82" s="1"/>
  <c r="H321" i="82"/>
  <c r="Q242" i="82"/>
  <c r="I17" i="82"/>
  <c r="I30" i="82"/>
  <c r="N63" i="82"/>
  <c r="N61" i="82"/>
  <c r="D353" i="83"/>
  <c r="D1144" i="80"/>
  <c r="D737" i="80"/>
  <c r="D434" i="80"/>
  <c r="D242" i="80"/>
  <c r="D181" i="80"/>
  <c r="D137" i="80"/>
  <c r="D93" i="80"/>
  <c r="D25" i="80"/>
  <c r="D17" i="80"/>
  <c r="D2219" i="81"/>
  <c r="D2131" i="81"/>
  <c r="B2056" i="81"/>
  <c r="D2016" i="81"/>
  <c r="D1929" i="81"/>
  <c r="D1843" i="81"/>
  <c r="C1806" i="81"/>
  <c r="C1814" i="81" s="1"/>
  <c r="D1767" i="81"/>
  <c r="D1727" i="81"/>
  <c r="D1641" i="81"/>
  <c r="D1544" i="81"/>
  <c r="C1334" i="81"/>
  <c r="C1327" i="81"/>
  <c r="B1308" i="81"/>
  <c r="D1289" i="81"/>
  <c r="D1102" i="81"/>
  <c r="B1057" i="81"/>
  <c r="C1038" i="81"/>
  <c r="C986" i="81"/>
  <c r="B900" i="81"/>
  <c r="B871" i="81"/>
  <c r="B852" i="81"/>
  <c r="B770" i="81"/>
  <c r="B651" i="81"/>
  <c r="B536" i="81"/>
  <c r="C326" i="81"/>
  <c r="C307" i="81"/>
  <c r="C288" i="81"/>
  <c r="C240" i="81"/>
  <c r="C221" i="81"/>
  <c r="C53" i="81"/>
  <c r="C43" i="81"/>
  <c r="C39" i="81"/>
  <c r="C34" i="81"/>
  <c r="C24" i="81"/>
  <c r="C20" i="81"/>
  <c r="C15" i="81"/>
  <c r="N687" i="82"/>
  <c r="Q506" i="82"/>
  <c r="F423" i="82"/>
  <c r="N340" i="82"/>
  <c r="N341" i="82" s="1"/>
  <c r="Q265" i="82"/>
  <c r="H220" i="82"/>
  <c r="B130" i="82"/>
  <c r="H87" i="82"/>
  <c r="J22" i="82"/>
  <c r="C181" i="80"/>
  <c r="C137" i="80"/>
  <c r="C93" i="80"/>
  <c r="C25" i="80"/>
  <c r="C17" i="80"/>
  <c r="C2286" i="81"/>
  <c r="C2200" i="81"/>
  <c r="C2112" i="81"/>
  <c r="C2037" i="81"/>
  <c r="C2045" i="81" s="1"/>
  <c r="C1996" i="81"/>
  <c r="C1910" i="81"/>
  <c r="B1806" i="81"/>
  <c r="C1760" i="81"/>
  <c r="C1708" i="81"/>
  <c r="C1612" i="81"/>
  <c r="C1525" i="81"/>
  <c r="B1462" i="81"/>
  <c r="D1442" i="81"/>
  <c r="C1409" i="81"/>
  <c r="B1334" i="81"/>
  <c r="D1315" i="81"/>
  <c r="C1296" i="81"/>
  <c r="C1207" i="81"/>
  <c r="C1102" i="81"/>
  <c r="D1057" i="81"/>
  <c r="B1038" i="81"/>
  <c r="C1019" i="81"/>
  <c r="D1005" i="81"/>
  <c r="B986" i="81"/>
  <c r="D871" i="81"/>
  <c r="C789" i="81"/>
  <c r="B751" i="81"/>
  <c r="B326" i="81"/>
  <c r="B307" i="81"/>
  <c r="B288" i="81"/>
  <c r="B240" i="81"/>
  <c r="B221" i="81"/>
  <c r="B62" i="81"/>
  <c r="B58" i="81"/>
  <c r="B53" i="81"/>
  <c r="B43" i="81"/>
  <c r="B39" i="81"/>
  <c r="B34" i="81"/>
  <c r="B24" i="81"/>
  <c r="B20" i="81"/>
  <c r="B15" i="81"/>
  <c r="H445" i="82"/>
  <c r="Q317" i="82"/>
  <c r="H217" i="82"/>
  <c r="C163" i="82"/>
  <c r="B25" i="80"/>
  <c r="B17" i="80"/>
  <c r="D2068" i="81"/>
  <c r="B2037" i="81"/>
  <c r="C1786" i="81"/>
  <c r="D1469" i="81"/>
  <c r="C1308" i="81"/>
  <c r="C1323" i="81" s="1"/>
  <c r="B1289" i="81"/>
  <c r="D454" i="81"/>
  <c r="D442" i="81"/>
  <c r="D435" i="81"/>
  <c r="D416" i="81"/>
  <c r="D367" i="81"/>
  <c r="D355" i="81"/>
  <c r="D326" i="81"/>
  <c r="D319" i="81"/>
  <c r="D307" i="81"/>
  <c r="D300" i="81"/>
  <c r="D288" i="81"/>
  <c r="D281" i="81"/>
  <c r="D259" i="81"/>
  <c r="D252" i="81"/>
  <c r="D240" i="81"/>
  <c r="D233" i="81"/>
  <c r="D221" i="81"/>
  <c r="D214" i="81"/>
  <c r="D191" i="81"/>
  <c r="D184" i="81"/>
  <c r="D172" i="81"/>
  <c r="D165" i="81"/>
  <c r="D153" i="81"/>
  <c r="D146" i="81"/>
  <c r="D61" i="81"/>
  <c r="D117" i="81"/>
  <c r="D42" i="81"/>
  <c r="D37" i="81"/>
  <c r="D98" i="81"/>
  <c r="D23" i="81"/>
  <c r="D18" i="81"/>
  <c r="D79" i="81"/>
  <c r="P221" i="82"/>
  <c r="H90" i="82"/>
  <c r="Q90" i="82" s="1"/>
  <c r="E30" i="82"/>
  <c r="E29" i="82"/>
  <c r="D1151" i="80"/>
  <c r="D992" i="80"/>
  <c r="D797" i="80"/>
  <c r="D441" i="80"/>
  <c r="D249" i="80"/>
  <c r="D204" i="80"/>
  <c r="D144" i="80"/>
  <c r="D100" i="80"/>
  <c r="D32" i="80"/>
  <c r="D24" i="80"/>
  <c r="D16" i="80"/>
  <c r="D2248" i="81"/>
  <c r="D2150" i="81"/>
  <c r="D1948" i="81"/>
  <c r="D1862" i="81"/>
  <c r="B1786" i="81"/>
  <c r="D1746" i="81"/>
  <c r="D1660" i="81"/>
  <c r="D1573" i="81"/>
  <c r="C1462" i="81"/>
  <c r="B1442" i="81"/>
  <c r="D1423" i="81"/>
  <c r="D1371" i="81"/>
  <c r="B1315" i="81"/>
  <c r="D1296" i="81"/>
  <c r="D1256" i="81"/>
  <c r="B1140" i="81"/>
  <c r="D796" i="81"/>
  <c r="D789" i="81"/>
  <c r="C751" i="81"/>
  <c r="B670" i="81"/>
  <c r="C584" i="81"/>
  <c r="C367" i="81"/>
  <c r="C348" i="81"/>
  <c r="C319" i="81"/>
  <c r="C300" i="81"/>
  <c r="C281" i="81"/>
  <c r="C252" i="81"/>
  <c r="C233" i="81"/>
  <c r="C214" i="81"/>
  <c r="C184" i="81"/>
  <c r="C165" i="81"/>
  <c r="C146" i="81"/>
  <c r="C61" i="81"/>
  <c r="C117" i="81"/>
  <c r="C42" i="81"/>
  <c r="C37" i="81"/>
  <c r="C98" i="81"/>
  <c r="C23" i="81"/>
  <c r="C18" i="81"/>
  <c r="C79" i="81"/>
  <c r="H767" i="82"/>
  <c r="H706" i="82"/>
  <c r="H707" i="82" s="1"/>
  <c r="O527" i="82"/>
  <c r="H421" i="82"/>
  <c r="H420" i="82"/>
  <c r="Q420" i="82" s="1"/>
  <c r="N296" i="82"/>
  <c r="Q157" i="82"/>
  <c r="Q1402" i="86"/>
  <c r="C1151" i="80"/>
  <c r="C985" i="80"/>
  <c r="C441" i="80"/>
  <c r="C249" i="80"/>
  <c r="C204" i="80"/>
  <c r="C144" i="80"/>
  <c r="C100" i="80"/>
  <c r="C32" i="80"/>
  <c r="C24" i="80"/>
  <c r="C16" i="80"/>
  <c r="C19" i="80" s="1"/>
  <c r="B2068" i="81"/>
  <c r="B2083" i="81" s="1"/>
  <c r="D2049" i="81"/>
  <c r="C1767" i="81"/>
  <c r="D1449" i="81"/>
  <c r="C1289" i="81"/>
  <c r="B1121" i="81"/>
  <c r="D770" i="81"/>
  <c r="D758" i="81"/>
  <c r="B454" i="81"/>
  <c r="B435" i="81"/>
  <c r="B387" i="81"/>
  <c r="B367" i="81"/>
  <c r="B348" i="81"/>
  <c r="B319" i="81"/>
  <c r="B300" i="81"/>
  <c r="B315" i="81" s="1"/>
  <c r="B281" i="81"/>
  <c r="B252" i="81"/>
  <c r="B233" i="81"/>
  <c r="B214" i="81"/>
  <c r="B184" i="81"/>
  <c r="B165" i="81"/>
  <c r="B61" i="81"/>
  <c r="B56" i="81"/>
  <c r="B52" i="81"/>
  <c r="B42" i="81"/>
  <c r="B37" i="81"/>
  <c r="B33" i="81"/>
  <c r="B23" i="81"/>
  <c r="B18" i="81"/>
  <c r="B14" i="81"/>
  <c r="Q746" i="82"/>
  <c r="Q586" i="82"/>
  <c r="H486" i="82"/>
  <c r="H487" i="82" s="1"/>
  <c r="Q245" i="82"/>
  <c r="L221" i="82"/>
  <c r="D26" i="82"/>
  <c r="G18" i="82"/>
  <c r="B32" i="80"/>
  <c r="B24" i="80"/>
  <c r="B16" i="80"/>
  <c r="B19" i="80" s="1"/>
  <c r="D1799" i="81"/>
  <c r="B1767" i="81"/>
  <c r="B1423" i="81"/>
  <c r="B796" i="81"/>
  <c r="D55" i="81"/>
  <c r="D51" i="81"/>
  <c r="D36" i="81"/>
  <c r="D32" i="81"/>
  <c r="D22" i="81"/>
  <c r="D17" i="81"/>
  <c r="D13" i="81"/>
  <c r="Q400" i="82"/>
  <c r="Q401" i="82" s="1"/>
  <c r="R401" i="82" s="1"/>
  <c r="D31" i="80"/>
  <c r="D23" i="80"/>
  <c r="B2049" i="81"/>
  <c r="D2030" i="81"/>
  <c r="C1469" i="81"/>
  <c r="B777" i="81"/>
  <c r="C55" i="81"/>
  <c r="C51" i="81"/>
  <c r="C41" i="81"/>
  <c r="C36" i="81"/>
  <c r="C32" i="81"/>
  <c r="C22" i="81"/>
  <c r="C17" i="81"/>
  <c r="C13" i="81"/>
  <c r="Q444" i="82"/>
  <c r="Q124" i="82"/>
  <c r="N121" i="82"/>
  <c r="N120" i="82"/>
  <c r="Q120" i="82" s="1"/>
  <c r="J130" i="82"/>
  <c r="C992" i="80"/>
  <c r="C797" i="80"/>
  <c r="C723" i="80"/>
  <c r="B582" i="80"/>
  <c r="C256" i="80"/>
  <c r="C31" i="80"/>
  <c r="C23" i="80"/>
  <c r="B1799" i="81"/>
  <c r="D1779" i="81"/>
  <c r="B1469" i="81"/>
  <c r="B146" i="81"/>
  <c r="B60" i="81"/>
  <c r="B55" i="81"/>
  <c r="B117" i="81"/>
  <c r="B41" i="81"/>
  <c r="B36" i="81"/>
  <c r="B98" i="81"/>
  <c r="B22" i="81"/>
  <c r="B17" i="81"/>
  <c r="B79" i="81"/>
  <c r="Q293" i="82"/>
  <c r="H271" i="82"/>
  <c r="Q244" i="82"/>
  <c r="N246" i="82"/>
  <c r="P93" i="82"/>
  <c r="O27" i="82"/>
  <c r="P27" i="82" s="1"/>
  <c r="H218" i="82"/>
  <c r="F221" i="82"/>
  <c r="H194" i="82"/>
  <c r="E163" i="82"/>
  <c r="N129" i="82"/>
  <c r="Q129" i="82" s="1"/>
  <c r="I26" i="82"/>
  <c r="M130" i="82"/>
  <c r="C30" i="82"/>
  <c r="D29" i="82"/>
  <c r="E26" i="82"/>
  <c r="L21" i="82"/>
  <c r="G30" i="82"/>
  <c r="G28" i="82"/>
  <c r="K23" i="82"/>
  <c r="B20" i="82"/>
  <c r="C627" i="83"/>
  <c r="C145" i="83"/>
  <c r="C30" i="83"/>
  <c r="Q134" i="85"/>
  <c r="Q60" i="85"/>
  <c r="H25" i="85"/>
  <c r="C36" i="85"/>
  <c r="F36" i="85"/>
  <c r="I1555" i="86"/>
  <c r="R1551" i="86"/>
  <c r="I1531" i="86"/>
  <c r="I1532" i="86" s="1"/>
  <c r="O1529" i="86"/>
  <c r="R1526" i="86"/>
  <c r="D1428" i="86"/>
  <c r="I1424" i="86"/>
  <c r="O1401" i="86"/>
  <c r="I1398" i="86"/>
  <c r="Q1346" i="86"/>
  <c r="F1320" i="86"/>
  <c r="O1288" i="86"/>
  <c r="Q1282" i="86"/>
  <c r="R1253" i="86"/>
  <c r="L1226" i="86"/>
  <c r="L1222" i="86"/>
  <c r="N1228" i="86"/>
  <c r="N1230" i="86" s="1"/>
  <c r="Q1196" i="86"/>
  <c r="Q1165" i="86"/>
  <c r="Q1166" i="86" s="1"/>
  <c r="C1166" i="86"/>
  <c r="K1162" i="86"/>
  <c r="I1124" i="86"/>
  <c r="Q1098" i="86"/>
  <c r="R1092" i="86"/>
  <c r="R1084" i="86"/>
  <c r="M1060" i="86"/>
  <c r="G1056" i="86"/>
  <c r="N1062" i="86"/>
  <c r="N1064" i="86" s="1"/>
  <c r="P1061" i="86"/>
  <c r="R870" i="86"/>
  <c r="I776" i="86"/>
  <c r="R775" i="86"/>
  <c r="I667" i="86"/>
  <c r="R667" i="86" s="1"/>
  <c r="S667" i="86" s="1"/>
  <c r="O526" i="86"/>
  <c r="K47" i="86"/>
  <c r="O299" i="86"/>
  <c r="H219" i="82"/>
  <c r="Q219" i="82" s="1"/>
  <c r="Q156" i="82"/>
  <c r="D163" i="82"/>
  <c r="N119" i="82"/>
  <c r="N118" i="82"/>
  <c r="L130" i="82"/>
  <c r="O30" i="82"/>
  <c r="P30" i="82" s="1"/>
  <c r="H96" i="82"/>
  <c r="Q96" i="82" s="1"/>
  <c r="M20" i="82"/>
  <c r="H85" i="82"/>
  <c r="Q85" i="82" s="1"/>
  <c r="D18" i="82"/>
  <c r="F30" i="82"/>
  <c r="F29" i="82"/>
  <c r="K22" i="82"/>
  <c r="O20" i="82"/>
  <c r="P20" i="82" s="1"/>
  <c r="H52" i="82"/>
  <c r="C17" i="82"/>
  <c r="D917" i="83"/>
  <c r="D464" i="83"/>
  <c r="B145" i="83"/>
  <c r="B30" i="83"/>
  <c r="D18" i="83"/>
  <c r="Q286" i="85"/>
  <c r="N255" i="85"/>
  <c r="Q210" i="85"/>
  <c r="H103" i="85"/>
  <c r="Q94" i="85"/>
  <c r="P74" i="85"/>
  <c r="N27" i="85"/>
  <c r="O1505" i="86"/>
  <c r="O1502" i="86"/>
  <c r="M1476" i="86"/>
  <c r="H1476" i="86"/>
  <c r="E1428" i="86"/>
  <c r="O1348" i="86"/>
  <c r="R1314" i="86"/>
  <c r="R1284" i="86"/>
  <c r="P1229" i="86"/>
  <c r="P1167" i="86"/>
  <c r="G1140" i="86"/>
  <c r="I1132" i="86"/>
  <c r="K1102" i="86"/>
  <c r="R1096" i="86"/>
  <c r="N1060" i="86"/>
  <c r="F1056" i="86"/>
  <c r="R994" i="86"/>
  <c r="R397" i="86"/>
  <c r="F322" i="86"/>
  <c r="I320" i="86"/>
  <c r="R320" i="86" s="1"/>
  <c r="C53" i="86"/>
  <c r="I53" i="86" s="1"/>
  <c r="I305" i="86"/>
  <c r="D1226" i="86"/>
  <c r="I880" i="86"/>
  <c r="R879" i="86"/>
  <c r="Q536" i="86"/>
  <c r="P53" i="86"/>
  <c r="Q53" i="86" s="1"/>
  <c r="Q305" i="86"/>
  <c r="L42" i="86"/>
  <c r="O42" i="86" s="1"/>
  <c r="O294" i="86"/>
  <c r="L296" i="86"/>
  <c r="I269" i="86"/>
  <c r="D331" i="86"/>
  <c r="R207" i="86"/>
  <c r="R208" i="86" s="1"/>
  <c r="O208" i="86"/>
  <c r="Q194" i="86"/>
  <c r="P196" i="86"/>
  <c r="B163" i="82"/>
  <c r="N151" i="82"/>
  <c r="N116" i="82"/>
  <c r="B28" i="82"/>
  <c r="B26" i="82"/>
  <c r="O18" i="82"/>
  <c r="P18" i="82" s="1"/>
  <c r="H83" i="82"/>
  <c r="D28" i="82"/>
  <c r="L20" i="82"/>
  <c r="M19" i="82"/>
  <c r="O17" i="82"/>
  <c r="P17" i="82" s="1"/>
  <c r="D924" i="83"/>
  <c r="B353" i="83"/>
  <c r="B93" i="83"/>
  <c r="D25" i="83"/>
  <c r="B18" i="83"/>
  <c r="H293" i="85"/>
  <c r="Q250" i="85"/>
  <c r="H217" i="85"/>
  <c r="Q217" i="85" s="1"/>
  <c r="N179" i="85"/>
  <c r="Q179" i="85" s="1"/>
  <c r="E1532" i="86"/>
  <c r="L1506" i="86"/>
  <c r="K1479" i="86"/>
  <c r="O1479" i="86" s="1"/>
  <c r="E1476" i="86"/>
  <c r="N1428" i="86"/>
  <c r="R1421" i="86"/>
  <c r="H1402" i="86"/>
  <c r="I1400" i="86"/>
  <c r="R1400" i="86" s="1"/>
  <c r="S1400" i="86" s="1"/>
  <c r="K1350" i="86"/>
  <c r="C1320" i="86"/>
  <c r="Q1287" i="86"/>
  <c r="I1224" i="86"/>
  <c r="C1227" i="86"/>
  <c r="K1222" i="86"/>
  <c r="K1227" i="86"/>
  <c r="F1200" i="86"/>
  <c r="Q1197" i="86"/>
  <c r="R1189" i="86"/>
  <c r="M1166" i="86"/>
  <c r="Q1167" i="86"/>
  <c r="P1162" i="86"/>
  <c r="G1169" i="86"/>
  <c r="H1162" i="86"/>
  <c r="O1159" i="86"/>
  <c r="R1159" i="86" s="1"/>
  <c r="J1140" i="86"/>
  <c r="R1125" i="86"/>
  <c r="H1102" i="86"/>
  <c r="R1091" i="86"/>
  <c r="O1057" i="86"/>
  <c r="Q1055" i="86"/>
  <c r="Q1056" i="86" s="1"/>
  <c r="D1056" i="86"/>
  <c r="R1020" i="86"/>
  <c r="O816" i="86"/>
  <c r="R814" i="86"/>
  <c r="I571" i="86"/>
  <c r="N54" i="86"/>
  <c r="N308" i="86"/>
  <c r="C249" i="86"/>
  <c r="N86" i="82"/>
  <c r="C29" i="82"/>
  <c r="Q58" i="82"/>
  <c r="F23" i="82"/>
  <c r="J21" i="82"/>
  <c r="L19" i="82"/>
  <c r="M18" i="82"/>
  <c r="J20" i="82"/>
  <c r="D619" i="83"/>
  <c r="D478" i="83"/>
  <c r="C360" i="83"/>
  <c r="C100" i="83"/>
  <c r="C25" i="83"/>
  <c r="D17" i="83"/>
  <c r="Q208" i="85"/>
  <c r="Q101" i="85"/>
  <c r="H18" i="85"/>
  <c r="R1525" i="86"/>
  <c r="O1503" i="86"/>
  <c r="M1477" i="86"/>
  <c r="O1347" i="86"/>
  <c r="Q1348" i="86"/>
  <c r="I1318" i="86"/>
  <c r="R1313" i="86"/>
  <c r="P1222" i="86"/>
  <c r="O1219" i="86"/>
  <c r="L1169" i="86"/>
  <c r="L1170" i="86" s="1"/>
  <c r="O920" i="86"/>
  <c r="N51" i="86"/>
  <c r="N52" i="86" s="1"/>
  <c r="N304" i="86"/>
  <c r="I302" i="86"/>
  <c r="C50" i="86"/>
  <c r="I50" i="86" s="1"/>
  <c r="P35" i="86"/>
  <c r="P288" i="86"/>
  <c r="E31" i="86"/>
  <c r="E32" i="86" s="1"/>
  <c r="E333" i="86"/>
  <c r="Q271" i="86"/>
  <c r="P272" i="86"/>
  <c r="Q189" i="82"/>
  <c r="Q185" i="82"/>
  <c r="M163" i="82"/>
  <c r="Q126" i="82"/>
  <c r="H125" i="82"/>
  <c r="Q125" i="82" s="1"/>
  <c r="Q122" i="82"/>
  <c r="K30" i="82"/>
  <c r="M28" i="82"/>
  <c r="M26" i="82"/>
  <c r="H89" i="82"/>
  <c r="Q89" i="82" s="1"/>
  <c r="K19" i="82"/>
  <c r="B29" i="82"/>
  <c r="E23" i="82"/>
  <c r="F22" i="82"/>
  <c r="I21" i="82"/>
  <c r="L18" i="82"/>
  <c r="L17" i="82"/>
  <c r="C910" i="83"/>
  <c r="D627" i="83"/>
  <c r="B360" i="83"/>
  <c r="B100" i="83"/>
  <c r="D32" i="83"/>
  <c r="B25" i="83"/>
  <c r="C17" i="83"/>
  <c r="H179" i="85"/>
  <c r="Q174" i="85"/>
  <c r="Q98" i="85"/>
  <c r="I1530" i="86"/>
  <c r="R1530" i="86" s="1"/>
  <c r="S1530" i="86" s="1"/>
  <c r="O1452" i="86"/>
  <c r="O1451" i="86"/>
  <c r="Q1424" i="86"/>
  <c r="G1402" i="86"/>
  <c r="I1369" i="86"/>
  <c r="I1287" i="86"/>
  <c r="F1222" i="86"/>
  <c r="H1227" i="86"/>
  <c r="R1193" i="86"/>
  <c r="I1138" i="86"/>
  <c r="R1133" i="86"/>
  <c r="R1129" i="86"/>
  <c r="I1054" i="86"/>
  <c r="I1051" i="86"/>
  <c r="O945" i="86"/>
  <c r="O580" i="86"/>
  <c r="R580" i="86" s="1"/>
  <c r="P415" i="86"/>
  <c r="Q415" i="86" s="1"/>
  <c r="Q353" i="86"/>
  <c r="R191" i="86"/>
  <c r="R192" i="86" s="1"/>
  <c r="I192" i="86"/>
  <c r="D163" i="86"/>
  <c r="D65" i="86"/>
  <c r="J221" i="82"/>
  <c r="M221" i="82"/>
  <c r="N160" i="82"/>
  <c r="K163" i="82"/>
  <c r="L26" i="82"/>
  <c r="B23" i="82"/>
  <c r="J19" i="82"/>
  <c r="O29" i="82"/>
  <c r="P29" i="82" s="1"/>
  <c r="E22" i="82"/>
  <c r="G21" i="82"/>
  <c r="N53" i="82"/>
  <c r="K17" i="82"/>
  <c r="B910" i="83"/>
  <c r="C108" i="83"/>
  <c r="C32" i="83"/>
  <c r="D24" i="83"/>
  <c r="B17" i="83"/>
  <c r="H65" i="85"/>
  <c r="H74" i="85" s="1"/>
  <c r="Q56" i="85"/>
  <c r="K36" i="85"/>
  <c r="N18" i="85"/>
  <c r="O1556" i="86"/>
  <c r="O1558" i="86" s="1"/>
  <c r="M1506" i="86"/>
  <c r="G1506" i="86"/>
  <c r="E1402" i="86"/>
  <c r="R1340" i="86"/>
  <c r="I1317" i="86"/>
  <c r="R1317" i="86" s="1"/>
  <c r="Q1312" i="86"/>
  <c r="O1257" i="86"/>
  <c r="O1256" i="86"/>
  <c r="Q1258" i="86"/>
  <c r="G1229" i="86"/>
  <c r="G1230" i="86" s="1"/>
  <c r="J1227" i="86"/>
  <c r="M1227" i="86"/>
  <c r="O1227" i="86" s="1"/>
  <c r="G1227" i="86"/>
  <c r="Q1192" i="86"/>
  <c r="N1168" i="86"/>
  <c r="O1168" i="86" s="1"/>
  <c r="O1165" i="86"/>
  <c r="G1167" i="86"/>
  <c r="Q1137" i="86"/>
  <c r="Q1128" i="86"/>
  <c r="P1063" i="86"/>
  <c r="P1064" i="86" s="1"/>
  <c r="J1061" i="86"/>
  <c r="H1061" i="86"/>
  <c r="I973" i="86"/>
  <c r="E948" i="86"/>
  <c r="R743" i="86"/>
  <c r="O575" i="86"/>
  <c r="P331" i="86"/>
  <c r="Q331" i="86" s="1"/>
  <c r="L38" i="86"/>
  <c r="L40" i="86" s="1"/>
  <c r="O290" i="86"/>
  <c r="N33" i="86"/>
  <c r="O33" i="86" s="1"/>
  <c r="N331" i="86"/>
  <c r="G332" i="86"/>
  <c r="R129" i="86"/>
  <c r="N218" i="82"/>
  <c r="N155" i="82"/>
  <c r="H119" i="82"/>
  <c r="Q119" i="82" s="1"/>
  <c r="E130" i="82"/>
  <c r="N95" i="82"/>
  <c r="K26" i="82"/>
  <c r="O23" i="82"/>
  <c r="P23" i="82" s="1"/>
  <c r="F20" i="82"/>
  <c r="I97" i="82"/>
  <c r="M30" i="82"/>
  <c r="M64" i="82"/>
  <c r="D22" i="82"/>
  <c r="F21" i="82"/>
  <c r="N52" i="82"/>
  <c r="J18" i="82"/>
  <c r="B367" i="83"/>
  <c r="B108" i="83"/>
  <c r="B32" i="83"/>
  <c r="C24" i="83"/>
  <c r="C26" i="83" s="1"/>
  <c r="D16" i="83"/>
  <c r="D19" i="83" s="1"/>
  <c r="N141" i="85"/>
  <c r="N150" i="85" s="1"/>
  <c r="N103" i="85"/>
  <c r="N112" i="85" s="1"/>
  <c r="Q63" i="85"/>
  <c r="N25" i="85"/>
  <c r="N22" i="85"/>
  <c r="J36" i="85"/>
  <c r="G1558" i="86"/>
  <c r="O1555" i="86"/>
  <c r="R1552" i="86"/>
  <c r="O1426" i="86"/>
  <c r="Q1428" i="86"/>
  <c r="P1290" i="86"/>
  <c r="I1197" i="86"/>
  <c r="O1128" i="86"/>
  <c r="R1093" i="86"/>
  <c r="R1094" i="86" s="1"/>
  <c r="I1057" i="86"/>
  <c r="I1053" i="86"/>
  <c r="O1046" i="86"/>
  <c r="O1048" i="86" s="1"/>
  <c r="O1045" i="86"/>
  <c r="I888" i="86"/>
  <c r="R887" i="86"/>
  <c r="I700" i="86"/>
  <c r="R699" i="86"/>
  <c r="R615" i="86"/>
  <c r="R616" i="86" s="1"/>
  <c r="I400" i="86"/>
  <c r="R399" i="86"/>
  <c r="I384" i="86"/>
  <c r="R383" i="86"/>
  <c r="M356" i="86"/>
  <c r="M417" i="86"/>
  <c r="M418" i="86" s="1"/>
  <c r="R201" i="86"/>
  <c r="I140" i="86"/>
  <c r="R138" i="86"/>
  <c r="I130" i="82"/>
  <c r="I29" i="82"/>
  <c r="N93" i="82"/>
  <c r="M97" i="82"/>
  <c r="E20" i="82"/>
  <c r="L30" i="82"/>
  <c r="L29" i="82"/>
  <c r="G19" i="82"/>
  <c r="I18" i="82"/>
  <c r="C131" i="83"/>
  <c r="D31" i="83"/>
  <c r="B24" i="83"/>
  <c r="C16" i="83"/>
  <c r="C19" i="83" s="1"/>
  <c r="P226" i="85"/>
  <c r="H188" i="85"/>
  <c r="Q139" i="85"/>
  <c r="J112" i="85"/>
  <c r="N20" i="85"/>
  <c r="Q1532" i="86"/>
  <c r="F1506" i="86"/>
  <c r="R1499" i="86"/>
  <c r="P1478" i="86"/>
  <c r="P1480" i="86" s="1"/>
  <c r="F1454" i="86"/>
  <c r="K1320" i="86"/>
  <c r="L1320" i="86"/>
  <c r="Q1316" i="86"/>
  <c r="I1312" i="86"/>
  <c r="D1229" i="86"/>
  <c r="D1230" i="86" s="1"/>
  <c r="O1223" i="86"/>
  <c r="R1223" i="86" s="1"/>
  <c r="L1166" i="86"/>
  <c r="O1164" i="86"/>
  <c r="O1163" i="86"/>
  <c r="Q1160" i="86"/>
  <c r="Q1168" i="86" s="1"/>
  <c r="E1167" i="86"/>
  <c r="R1127" i="86"/>
  <c r="R1128" i="86" s="1"/>
  <c r="Q1094" i="86"/>
  <c r="I1090" i="86"/>
  <c r="D1063" i="86"/>
  <c r="D1064" i="86" s="1"/>
  <c r="K1048" i="86"/>
  <c r="I1024" i="86"/>
  <c r="P1000" i="86"/>
  <c r="Q998" i="86"/>
  <c r="Q1000" i="86" s="1"/>
  <c r="R915" i="86"/>
  <c r="I521" i="86"/>
  <c r="R521" i="86" s="1"/>
  <c r="R378" i="86"/>
  <c r="K35" i="86"/>
  <c r="K36" i="86" s="1"/>
  <c r="O287" i="86"/>
  <c r="K288" i="86"/>
  <c r="O240" i="86"/>
  <c r="C31" i="83"/>
  <c r="D23" i="83"/>
  <c r="B16" i="83"/>
  <c r="B19" i="83" s="1"/>
  <c r="Q170" i="85"/>
  <c r="E1558" i="86"/>
  <c r="J1532" i="86"/>
  <c r="M1480" i="86"/>
  <c r="I1347" i="86"/>
  <c r="O1286" i="86"/>
  <c r="I1256" i="86"/>
  <c r="P1228" i="86"/>
  <c r="Q1229" i="86"/>
  <c r="O1138" i="86"/>
  <c r="R1088" i="86"/>
  <c r="E1062" i="86"/>
  <c r="N1026" i="86"/>
  <c r="M974" i="86"/>
  <c r="R909" i="86"/>
  <c r="I910" i="86"/>
  <c r="R787" i="86"/>
  <c r="I788" i="86"/>
  <c r="L585" i="86"/>
  <c r="O500" i="86"/>
  <c r="I304" i="86"/>
  <c r="M30" i="86"/>
  <c r="O30" i="86" s="1"/>
  <c r="M332" i="86"/>
  <c r="R278" i="86"/>
  <c r="J247" i="86"/>
  <c r="B31" i="83"/>
  <c r="C23" i="83"/>
  <c r="N74" i="85"/>
  <c r="Q1558" i="86"/>
  <c r="O1478" i="86"/>
  <c r="L1376" i="86"/>
  <c r="R1282" i="86"/>
  <c r="D1227" i="86"/>
  <c r="O1059" i="86"/>
  <c r="O1060" i="86" s="1"/>
  <c r="Q1060" i="86"/>
  <c r="O1024" i="86"/>
  <c r="M63" i="86"/>
  <c r="M316" i="86"/>
  <c r="H188" i="86"/>
  <c r="H249" i="86"/>
  <c r="D30" i="83"/>
  <c r="D33" i="83" s="1"/>
  <c r="B23" i="83"/>
  <c r="Q136" i="85"/>
  <c r="I1503" i="86"/>
  <c r="R1503" i="86" s="1"/>
  <c r="S1503" i="86" s="1"/>
  <c r="K1476" i="86"/>
  <c r="I1451" i="86"/>
  <c r="O1370" i="86"/>
  <c r="O1372" i="86" s="1"/>
  <c r="H1320" i="86"/>
  <c r="O1287" i="86"/>
  <c r="I1282" i="86"/>
  <c r="Q1259" i="86"/>
  <c r="R1249" i="86"/>
  <c r="L1228" i="86"/>
  <c r="L1230" i="86" s="1"/>
  <c r="I1196" i="86"/>
  <c r="I1164" i="86"/>
  <c r="R1135" i="86"/>
  <c r="R1136" i="86" s="1"/>
  <c r="O1099" i="86"/>
  <c r="I1058" i="86"/>
  <c r="R1058" i="86" s="1"/>
  <c r="I1046" i="86"/>
  <c r="R1046" i="86" s="1"/>
  <c r="H356" i="86"/>
  <c r="H416" i="86"/>
  <c r="H418" i="86" s="1"/>
  <c r="O283" i="86"/>
  <c r="K284" i="86"/>
  <c r="K31" i="86"/>
  <c r="O31" i="86" s="1"/>
  <c r="M1048" i="86"/>
  <c r="N944" i="86"/>
  <c r="F944" i="86"/>
  <c r="Q904" i="86"/>
  <c r="Q860" i="86"/>
  <c r="O826" i="86"/>
  <c r="R815" i="86"/>
  <c r="Q812" i="86"/>
  <c r="I804" i="86"/>
  <c r="R744" i="86"/>
  <c r="R729" i="86"/>
  <c r="R710" i="86"/>
  <c r="R693" i="86"/>
  <c r="I636" i="86"/>
  <c r="Q624" i="86"/>
  <c r="L582" i="86"/>
  <c r="O566" i="86"/>
  <c r="O565" i="86"/>
  <c r="O557" i="86"/>
  <c r="O549" i="86"/>
  <c r="P548" i="86"/>
  <c r="O531" i="86"/>
  <c r="O440" i="86"/>
  <c r="O388" i="86"/>
  <c r="R363" i="86"/>
  <c r="I353" i="86"/>
  <c r="P330" i="86"/>
  <c r="I324" i="86"/>
  <c r="I319" i="86"/>
  <c r="O61" i="86"/>
  <c r="Q309" i="86"/>
  <c r="D304" i="86"/>
  <c r="N48" i="86"/>
  <c r="F44" i="86"/>
  <c r="I293" i="86"/>
  <c r="G280" i="86"/>
  <c r="L272" i="86"/>
  <c r="I243" i="86"/>
  <c r="Q228" i="86"/>
  <c r="D27" i="86"/>
  <c r="F25" i="86"/>
  <c r="O151" i="86"/>
  <c r="O148" i="86"/>
  <c r="H1000" i="86"/>
  <c r="N974" i="86"/>
  <c r="Q918" i="86"/>
  <c r="R885" i="86"/>
  <c r="Q837" i="86"/>
  <c r="C838" i="86"/>
  <c r="Q776" i="86"/>
  <c r="G754" i="86"/>
  <c r="Q724" i="86"/>
  <c r="O648" i="86"/>
  <c r="R629" i="86"/>
  <c r="S629" i="86" s="1"/>
  <c r="O571" i="86"/>
  <c r="G568" i="86"/>
  <c r="N564" i="86"/>
  <c r="N556" i="86"/>
  <c r="N548" i="86"/>
  <c r="G583" i="86"/>
  <c r="M524" i="86"/>
  <c r="O404" i="86"/>
  <c r="R381" i="86"/>
  <c r="R358" i="86"/>
  <c r="I354" i="86"/>
  <c r="R354" i="86" s="1"/>
  <c r="I329" i="86"/>
  <c r="O282" i="86"/>
  <c r="K242" i="86"/>
  <c r="R218" i="86"/>
  <c r="E25" i="86"/>
  <c r="R793" i="86"/>
  <c r="M583" i="86"/>
  <c r="F568" i="86"/>
  <c r="K532" i="86"/>
  <c r="F494" i="86"/>
  <c r="R443" i="86"/>
  <c r="R438" i="86"/>
  <c r="O325" i="86"/>
  <c r="K322" i="86"/>
  <c r="K66" i="86"/>
  <c r="R142" i="86"/>
  <c r="R144" i="86" s="1"/>
  <c r="Q120" i="86"/>
  <c r="R110" i="86"/>
  <c r="Q1022" i="86"/>
  <c r="Q942" i="86"/>
  <c r="I942" i="86"/>
  <c r="R908" i="86"/>
  <c r="Q884" i="86"/>
  <c r="C754" i="86"/>
  <c r="E754" i="86"/>
  <c r="R726" i="86"/>
  <c r="R718" i="86"/>
  <c r="I668" i="86"/>
  <c r="R627" i="86"/>
  <c r="O545" i="86"/>
  <c r="Q544" i="86"/>
  <c r="P532" i="86"/>
  <c r="I448" i="86"/>
  <c r="R385" i="86"/>
  <c r="R375" i="86"/>
  <c r="I328" i="86"/>
  <c r="I330" i="86" s="1"/>
  <c r="O324" i="86"/>
  <c r="F316" i="86"/>
  <c r="D316" i="86"/>
  <c r="Q301" i="86"/>
  <c r="I49" i="86"/>
  <c r="K300" i="86"/>
  <c r="Q286" i="86"/>
  <c r="C280" i="86"/>
  <c r="F280" i="86"/>
  <c r="H272" i="86"/>
  <c r="R226" i="86"/>
  <c r="R213" i="86"/>
  <c r="R199" i="86"/>
  <c r="H76" i="86"/>
  <c r="R114" i="86"/>
  <c r="K974" i="86"/>
  <c r="N948" i="86"/>
  <c r="O919" i="86"/>
  <c r="R902" i="86"/>
  <c r="R858" i="86"/>
  <c r="R805" i="86"/>
  <c r="O784" i="86"/>
  <c r="R713" i="86"/>
  <c r="Q652" i="86"/>
  <c r="R646" i="86"/>
  <c r="Q632" i="86"/>
  <c r="I628" i="86"/>
  <c r="R617" i="86"/>
  <c r="S617" i="86" s="1"/>
  <c r="O579" i="86"/>
  <c r="I575" i="86"/>
  <c r="R575" i="86" s="1"/>
  <c r="I557" i="86"/>
  <c r="R557" i="86" s="1"/>
  <c r="O555" i="86"/>
  <c r="O554" i="86"/>
  <c r="I551" i="86"/>
  <c r="O547" i="86"/>
  <c r="L528" i="86"/>
  <c r="L502" i="86"/>
  <c r="R461" i="86"/>
  <c r="O452" i="86"/>
  <c r="Q414" i="86"/>
  <c r="I410" i="86"/>
  <c r="R366" i="86"/>
  <c r="L27" i="86"/>
  <c r="M26" i="86"/>
  <c r="H75" i="86"/>
  <c r="O101" i="86"/>
  <c r="G1048" i="86"/>
  <c r="E1000" i="86"/>
  <c r="F947" i="86"/>
  <c r="F948" i="86" s="1"/>
  <c r="O876" i="86"/>
  <c r="Q834" i="86"/>
  <c r="Q804" i="86"/>
  <c r="R799" i="86"/>
  <c r="R735" i="86"/>
  <c r="I732" i="86"/>
  <c r="R722" i="86"/>
  <c r="R707" i="86"/>
  <c r="O704" i="86"/>
  <c r="Q700" i="86"/>
  <c r="R695" i="86"/>
  <c r="Q666" i="86"/>
  <c r="Q608" i="86"/>
  <c r="I566" i="86"/>
  <c r="I565" i="86"/>
  <c r="D560" i="86"/>
  <c r="Q551" i="86"/>
  <c r="Q552" i="86" s="1"/>
  <c r="H548" i="86"/>
  <c r="O546" i="86"/>
  <c r="F540" i="86"/>
  <c r="L583" i="86"/>
  <c r="N583" i="86"/>
  <c r="O498" i="86"/>
  <c r="P494" i="86"/>
  <c r="Q492" i="86"/>
  <c r="Q456" i="86"/>
  <c r="I452" i="86"/>
  <c r="Q410" i="86"/>
  <c r="R398" i="86"/>
  <c r="I380" i="86"/>
  <c r="R365" i="86"/>
  <c r="R361" i="86"/>
  <c r="I327" i="86"/>
  <c r="N300" i="86"/>
  <c r="I41" i="86"/>
  <c r="L24" i="86"/>
  <c r="F332" i="86"/>
  <c r="E242" i="86"/>
  <c r="K249" i="86"/>
  <c r="K250" i="86" s="1"/>
  <c r="O194" i="86"/>
  <c r="K1062" i="86"/>
  <c r="F1061" i="86"/>
  <c r="D1000" i="86"/>
  <c r="R993" i="86"/>
  <c r="O888" i="86"/>
  <c r="R882" i="86"/>
  <c r="I876" i="86"/>
  <c r="R803" i="86"/>
  <c r="Q800" i="86"/>
  <c r="O796" i="86"/>
  <c r="Q784" i="86"/>
  <c r="O742" i="86"/>
  <c r="R717" i="86"/>
  <c r="Q712" i="86"/>
  <c r="R611" i="86"/>
  <c r="C585" i="86"/>
  <c r="H584" i="86"/>
  <c r="I549" i="86"/>
  <c r="K584" i="86"/>
  <c r="E532" i="86"/>
  <c r="R473" i="86"/>
  <c r="Q452" i="86"/>
  <c r="R442" i="86"/>
  <c r="R437" i="86"/>
  <c r="R413" i="86"/>
  <c r="O384" i="86"/>
  <c r="R359" i="86"/>
  <c r="R360" i="86" s="1"/>
  <c r="O353" i="86"/>
  <c r="M333" i="86"/>
  <c r="M334" i="86" s="1"/>
  <c r="M326" i="86"/>
  <c r="G326" i="86"/>
  <c r="O313" i="86"/>
  <c r="M312" i="86"/>
  <c r="M56" i="86"/>
  <c r="O306" i="86"/>
  <c r="J300" i="86"/>
  <c r="M292" i="86"/>
  <c r="L36" i="86"/>
  <c r="O285" i="86"/>
  <c r="O245" i="86"/>
  <c r="R221" i="86"/>
  <c r="L25" i="86"/>
  <c r="C1063" i="86"/>
  <c r="O1023" i="86"/>
  <c r="R1023" i="86" s="1"/>
  <c r="I872" i="86"/>
  <c r="O808" i="86"/>
  <c r="R773" i="86"/>
  <c r="R721" i="86"/>
  <c r="Q704" i="86"/>
  <c r="K670" i="86"/>
  <c r="R649" i="86"/>
  <c r="S649" i="86" s="1"/>
  <c r="R645" i="86"/>
  <c r="S645" i="86" s="1"/>
  <c r="R630" i="86"/>
  <c r="R621" i="86"/>
  <c r="E582" i="86"/>
  <c r="O577" i="86"/>
  <c r="I573" i="86"/>
  <c r="I572" i="86"/>
  <c r="R572" i="86" s="1"/>
  <c r="O567" i="86"/>
  <c r="H583" i="86"/>
  <c r="O542" i="86"/>
  <c r="Q539" i="86"/>
  <c r="Q540" i="86" s="1"/>
  <c r="M502" i="86"/>
  <c r="Q472" i="86"/>
  <c r="O464" i="86"/>
  <c r="R401" i="86"/>
  <c r="R374" i="86"/>
  <c r="R376" i="86" s="1"/>
  <c r="P304" i="86"/>
  <c r="D242" i="86"/>
  <c r="Q220" i="86"/>
  <c r="Q212" i="86"/>
  <c r="C152" i="86"/>
  <c r="R122" i="86"/>
  <c r="R117" i="86"/>
  <c r="I102" i="86"/>
  <c r="N1000" i="86"/>
  <c r="Q996" i="86"/>
  <c r="R907" i="86"/>
  <c r="R874" i="86"/>
  <c r="Q816" i="86"/>
  <c r="I808" i="86"/>
  <c r="R777" i="86"/>
  <c r="P754" i="86"/>
  <c r="O753" i="86"/>
  <c r="R694" i="86"/>
  <c r="I616" i="86"/>
  <c r="H578" i="86"/>
  <c r="J556" i="86"/>
  <c r="I554" i="86"/>
  <c r="O550" i="86"/>
  <c r="I547" i="86"/>
  <c r="I537" i="86"/>
  <c r="G536" i="86"/>
  <c r="I530" i="86"/>
  <c r="O493" i="86"/>
  <c r="R482" i="86"/>
  <c r="O472" i="86"/>
  <c r="R441" i="86"/>
  <c r="O416" i="86"/>
  <c r="R369" i="86"/>
  <c r="E418" i="86"/>
  <c r="I325" i="86"/>
  <c r="O321" i="86"/>
  <c r="O322" i="86" s="1"/>
  <c r="D66" i="86"/>
  <c r="D332" i="86"/>
  <c r="O41" i="86"/>
  <c r="D40" i="86"/>
  <c r="L276" i="86"/>
  <c r="P242" i="86"/>
  <c r="I239" i="86"/>
  <c r="R203" i="86"/>
  <c r="G26" i="86"/>
  <c r="H25" i="86"/>
  <c r="G1061" i="86"/>
  <c r="K1000" i="86"/>
  <c r="O996" i="86"/>
  <c r="O900" i="86"/>
  <c r="O820" i="86"/>
  <c r="R811" i="86"/>
  <c r="R798" i="86"/>
  <c r="R790" i="86"/>
  <c r="O746" i="86"/>
  <c r="Q720" i="86"/>
  <c r="R706" i="86"/>
  <c r="R689" i="86"/>
  <c r="R643" i="86"/>
  <c r="R610" i="86"/>
  <c r="M582" i="86"/>
  <c r="L560" i="86"/>
  <c r="Q547" i="86"/>
  <c r="Q548" i="86" s="1"/>
  <c r="I529" i="86"/>
  <c r="O499" i="86"/>
  <c r="R481" i="86"/>
  <c r="R477" i="86"/>
  <c r="I472" i="86"/>
  <c r="R449" i="86"/>
  <c r="Q440" i="86"/>
  <c r="Q396" i="86"/>
  <c r="R391" i="86"/>
  <c r="R382" i="86"/>
  <c r="Q360" i="86"/>
  <c r="O327" i="86"/>
  <c r="D326" i="86"/>
  <c r="E312" i="86"/>
  <c r="I311" i="86"/>
  <c r="H56" i="86"/>
  <c r="H304" i="86"/>
  <c r="Q298" i="86"/>
  <c r="G36" i="86"/>
  <c r="H36" i="86"/>
  <c r="Q282" i="86"/>
  <c r="H276" i="86"/>
  <c r="R235" i="86"/>
  <c r="O232" i="86"/>
  <c r="R197" i="86"/>
  <c r="M248" i="86"/>
  <c r="N247" i="86"/>
  <c r="N162" i="86"/>
  <c r="I128" i="86"/>
  <c r="S1499" i="86"/>
  <c r="R1256" i="86"/>
  <c r="J1476" i="86"/>
  <c r="Q1450" i="86"/>
  <c r="I1399" i="86"/>
  <c r="F1375" i="86"/>
  <c r="F1376" i="86" s="1"/>
  <c r="C1372" i="86"/>
  <c r="I1371" i="86"/>
  <c r="C1375" i="86"/>
  <c r="I1370" i="86"/>
  <c r="M1350" i="86"/>
  <c r="O1252" i="86"/>
  <c r="N1166" i="86"/>
  <c r="N1169" i="86"/>
  <c r="N1170" i="86" s="1"/>
  <c r="I1026" i="86"/>
  <c r="I1529" i="86"/>
  <c r="R1529" i="86" s="1"/>
  <c r="S1529" i="86" s="1"/>
  <c r="R1426" i="86"/>
  <c r="S1426" i="86" s="1"/>
  <c r="I1199" i="86"/>
  <c r="G1170" i="86"/>
  <c r="C1532" i="86"/>
  <c r="R1501" i="86"/>
  <c r="G1476" i="86"/>
  <c r="G1479" i="86"/>
  <c r="G1480" i="86" s="1"/>
  <c r="O1477" i="86"/>
  <c r="R1197" i="86"/>
  <c r="S1197" i="86" s="1"/>
  <c r="K948" i="86"/>
  <c r="C948" i="86"/>
  <c r="I946" i="86"/>
  <c r="F1532" i="86"/>
  <c r="L1480" i="86"/>
  <c r="I1401" i="86"/>
  <c r="O1349" i="86"/>
  <c r="O1350" i="86" s="1"/>
  <c r="J1350" i="86"/>
  <c r="Q1349" i="86"/>
  <c r="Q1350" i="86" s="1"/>
  <c r="O1319" i="86"/>
  <c r="O1320" i="86" s="1"/>
  <c r="J1320" i="86"/>
  <c r="R1315" i="86"/>
  <c r="R1257" i="86"/>
  <c r="S1257" i="86" s="1"/>
  <c r="P1230" i="86"/>
  <c r="O1224" i="86"/>
  <c r="O1226" i="86" s="1"/>
  <c r="F1162" i="86"/>
  <c r="F1168" i="86"/>
  <c r="F1170" i="86" s="1"/>
  <c r="O1453" i="86"/>
  <c r="O1454" i="86" s="1"/>
  <c r="J1454" i="86"/>
  <c r="Q1528" i="86"/>
  <c r="I1504" i="86"/>
  <c r="I1506" i="86" s="1"/>
  <c r="K1480" i="86"/>
  <c r="H1478" i="86"/>
  <c r="I1453" i="86"/>
  <c r="R1448" i="86"/>
  <c r="O1400" i="86"/>
  <c r="O1402" i="86" s="1"/>
  <c r="O1399" i="86"/>
  <c r="R1345" i="86"/>
  <c r="I1346" i="86"/>
  <c r="R1191" i="86"/>
  <c r="I1192" i="86"/>
  <c r="I1100" i="86"/>
  <c r="E1048" i="86"/>
  <c r="E1063" i="86"/>
  <c r="E1064" i="86" s="1"/>
  <c r="O1504" i="86"/>
  <c r="I1502" i="86"/>
  <c r="Q1453" i="86"/>
  <c r="Q1454" i="86" s="1"/>
  <c r="K1374" i="86"/>
  <c r="O1374" i="86" s="1"/>
  <c r="D1373" i="86"/>
  <c r="I1373" i="86" s="1"/>
  <c r="K1372" i="86"/>
  <c r="I1342" i="86"/>
  <c r="R1341" i="86"/>
  <c r="Q1318" i="86"/>
  <c r="C1228" i="86"/>
  <c r="I1228" i="86" s="1"/>
  <c r="I1220" i="86"/>
  <c r="R1220" i="86" s="1"/>
  <c r="C1222" i="86"/>
  <c r="I1219" i="86"/>
  <c r="C1169" i="86"/>
  <c r="C1162" i="86"/>
  <c r="I1161" i="86"/>
  <c r="R1090" i="86"/>
  <c r="O1049" i="86"/>
  <c r="K1061" i="86"/>
  <c r="O1061" i="86" s="1"/>
  <c r="O1531" i="86"/>
  <c r="O1532" i="86" s="1"/>
  <c r="H1480" i="86"/>
  <c r="C1476" i="86"/>
  <c r="I1475" i="86"/>
  <c r="P1376" i="86"/>
  <c r="M1372" i="86"/>
  <c r="O1369" i="86"/>
  <c r="K1373" i="86"/>
  <c r="O1373" i="86" s="1"/>
  <c r="F1350" i="86"/>
  <c r="C1290" i="86"/>
  <c r="I1289" i="86"/>
  <c r="I1288" i="86"/>
  <c r="N1260" i="86"/>
  <c r="I1258" i="86"/>
  <c r="K1230" i="86"/>
  <c r="H1226" i="86"/>
  <c r="Q1227" i="86"/>
  <c r="I1557" i="86"/>
  <c r="R1557" i="86" s="1"/>
  <c r="S1557" i="86" s="1"/>
  <c r="F1479" i="86"/>
  <c r="F1480" i="86" s="1"/>
  <c r="I1474" i="86"/>
  <c r="I1425" i="86"/>
  <c r="R1425" i="86" s="1"/>
  <c r="S1425" i="86" s="1"/>
  <c r="R1422" i="86"/>
  <c r="I1374" i="86"/>
  <c r="O1289" i="86"/>
  <c r="O1290" i="86" s="1"/>
  <c r="R1279" i="86"/>
  <c r="H1230" i="86"/>
  <c r="P1227" i="86"/>
  <c r="O1198" i="86"/>
  <c r="O1200" i="86" s="1"/>
  <c r="J1200" i="86"/>
  <c r="Q1136" i="86"/>
  <c r="R970" i="86"/>
  <c r="I1478" i="86"/>
  <c r="R1478" i="86" s="1"/>
  <c r="S1478" i="86" s="1"/>
  <c r="O1474" i="86"/>
  <c r="O1476" i="86" s="1"/>
  <c r="I1452" i="86"/>
  <c r="R1452" i="86" s="1"/>
  <c r="S1452" i="86" s="1"/>
  <c r="C1454" i="86"/>
  <c r="L1428" i="86"/>
  <c r="O1427" i="86"/>
  <c r="O1428" i="86" s="1"/>
  <c r="L1532" i="86"/>
  <c r="I1473" i="86"/>
  <c r="R1473" i="86" s="1"/>
  <c r="C1477" i="86"/>
  <c r="I1477" i="86" s="1"/>
  <c r="H1372" i="86"/>
  <c r="C1350" i="86"/>
  <c r="Q1319" i="86"/>
  <c r="C1226" i="86"/>
  <c r="I1225" i="86"/>
  <c r="C1229" i="86"/>
  <c r="J1229" i="86"/>
  <c r="O1221" i="86"/>
  <c r="O1222" i="86" s="1"/>
  <c r="J1222" i="86"/>
  <c r="O1054" i="86"/>
  <c r="L1056" i="86"/>
  <c r="R1527" i="86"/>
  <c r="Q1505" i="86"/>
  <c r="Q1506" i="86" s="1"/>
  <c r="C1480" i="86"/>
  <c r="N1402" i="86"/>
  <c r="H1376" i="86"/>
  <c r="P1373" i="86"/>
  <c r="R1318" i="86"/>
  <c r="S1318" i="86" s="1"/>
  <c r="R1286" i="86"/>
  <c r="O1259" i="86"/>
  <c r="R1259" i="86" s="1"/>
  <c r="S1255" i="86" s="1"/>
  <c r="Q1222" i="86"/>
  <c r="O999" i="86"/>
  <c r="O1000" i="86" s="1"/>
  <c r="I1349" i="86"/>
  <c r="O1258" i="86"/>
  <c r="I1221" i="86"/>
  <c r="I1198" i="86"/>
  <c r="R1198" i="86" s="1"/>
  <c r="S1198" i="86" s="1"/>
  <c r="D1169" i="86"/>
  <c r="J1162" i="86"/>
  <c r="Q1024" i="86"/>
  <c r="Q1026" i="86" s="1"/>
  <c r="P1026" i="86"/>
  <c r="J948" i="86"/>
  <c r="R1086" i="86"/>
  <c r="F1062" i="86"/>
  <c r="F1064" i="86" s="1"/>
  <c r="F1052" i="86"/>
  <c r="I1047" i="86"/>
  <c r="R995" i="86"/>
  <c r="I996" i="86"/>
  <c r="I943" i="86"/>
  <c r="D944" i="86"/>
  <c r="D947" i="86"/>
  <c r="D948" i="86" s="1"/>
  <c r="R1449" i="86"/>
  <c r="J1402" i="86"/>
  <c r="Q1398" i="86"/>
  <c r="Q1375" i="86"/>
  <c r="E1375" i="86"/>
  <c r="E1376" i="86" s="1"/>
  <c r="Q1370" i="86"/>
  <c r="Q1374" i="86" s="1"/>
  <c r="R1311" i="86"/>
  <c r="Q1288" i="86"/>
  <c r="Q1290" i="86" s="1"/>
  <c r="E1229" i="86"/>
  <c r="E1230" i="86" s="1"/>
  <c r="J1228" i="86"/>
  <c r="O1228" i="86" s="1"/>
  <c r="Q1224" i="86"/>
  <c r="Q1228" i="86" s="1"/>
  <c r="P1169" i="86"/>
  <c r="P1170" i="86" s="1"/>
  <c r="D1168" i="86"/>
  <c r="I1160" i="86"/>
  <c r="I1137" i="86"/>
  <c r="R1137" i="86" s="1"/>
  <c r="S1121" i="86" s="1"/>
  <c r="O1101" i="86"/>
  <c r="J1062" i="86"/>
  <c r="J1000" i="86"/>
  <c r="I920" i="86"/>
  <c r="R920" i="86" s="1"/>
  <c r="S902" i="86" s="1"/>
  <c r="C922" i="86"/>
  <c r="I919" i="86"/>
  <c r="R919" i="86" s="1"/>
  <c r="S911" i="86" s="1"/>
  <c r="E501" i="86"/>
  <c r="E502" i="86" s="1"/>
  <c r="E494" i="86"/>
  <c r="M1222" i="86"/>
  <c r="O1160" i="86"/>
  <c r="O1162" i="86" s="1"/>
  <c r="R1130" i="86"/>
  <c r="I1128" i="86"/>
  <c r="O1025" i="86"/>
  <c r="O1026" i="86" s="1"/>
  <c r="I972" i="86"/>
  <c r="D974" i="86"/>
  <c r="P947" i="86"/>
  <c r="Q943" i="86"/>
  <c r="Q944" i="86" s="1"/>
  <c r="P944" i="86"/>
  <c r="I784" i="86"/>
  <c r="R783" i="86"/>
  <c r="R736" i="86"/>
  <c r="D1454" i="86"/>
  <c r="M1169" i="86"/>
  <c r="M1170" i="86" s="1"/>
  <c r="I1086" i="86"/>
  <c r="R1057" i="86"/>
  <c r="Q1062" i="86"/>
  <c r="Q1052" i="86"/>
  <c r="C1062" i="86"/>
  <c r="I1062" i="86" s="1"/>
  <c r="I1050" i="86"/>
  <c r="R1050" i="86" s="1"/>
  <c r="E1061" i="86"/>
  <c r="I1061" i="86" s="1"/>
  <c r="Q1061" i="86"/>
  <c r="I1045" i="86"/>
  <c r="R1045" i="86" s="1"/>
  <c r="R1021" i="86"/>
  <c r="I1022" i="86"/>
  <c r="O997" i="86"/>
  <c r="I971" i="86"/>
  <c r="N1375" i="86"/>
  <c r="N1376" i="86" s="1"/>
  <c r="D1372" i="86"/>
  <c r="O1316" i="86"/>
  <c r="D1290" i="86"/>
  <c r="I1163" i="86"/>
  <c r="R1163" i="86" s="1"/>
  <c r="Q1100" i="86"/>
  <c r="Q1102" i="86" s="1"/>
  <c r="C1056" i="86"/>
  <c r="M1052" i="86"/>
  <c r="O1051" i="86"/>
  <c r="O1052" i="86" s="1"/>
  <c r="M1063" i="86"/>
  <c r="M1064" i="86" s="1"/>
  <c r="Q972" i="86"/>
  <c r="Q974" i="86" s="1"/>
  <c r="P974" i="86"/>
  <c r="I742" i="86"/>
  <c r="R741" i="86"/>
  <c r="R656" i="86"/>
  <c r="O658" i="86"/>
  <c r="O553" i="86"/>
  <c r="J583" i="86"/>
  <c r="I1427" i="86"/>
  <c r="R1397" i="86"/>
  <c r="R1251" i="86"/>
  <c r="K1169" i="86"/>
  <c r="K1170" i="86" s="1"/>
  <c r="F1166" i="86"/>
  <c r="I1099" i="86"/>
  <c r="C1060" i="86"/>
  <c r="I1059" i="86"/>
  <c r="O1056" i="86"/>
  <c r="I1049" i="86"/>
  <c r="G1026" i="86"/>
  <c r="C945" i="86"/>
  <c r="I945" i="86" s="1"/>
  <c r="R945" i="86" s="1"/>
  <c r="S945" i="86" s="1"/>
  <c r="I941" i="86"/>
  <c r="Q826" i="86"/>
  <c r="R825" i="86"/>
  <c r="J1260" i="86"/>
  <c r="J1169" i="86"/>
  <c r="C1167" i="86"/>
  <c r="O1136" i="86"/>
  <c r="C1000" i="86"/>
  <c r="I999" i="86"/>
  <c r="C1140" i="86"/>
  <c r="I1139" i="86"/>
  <c r="I1101" i="86"/>
  <c r="J1052" i="86"/>
  <c r="J1063" i="86"/>
  <c r="J1064" i="86" s="1"/>
  <c r="L1062" i="86"/>
  <c r="O1062" i="86" s="1"/>
  <c r="Q581" i="86"/>
  <c r="Q582" i="86" s="1"/>
  <c r="P582" i="86"/>
  <c r="I1319" i="86"/>
  <c r="I1165" i="86"/>
  <c r="E1169" i="86"/>
  <c r="E1170" i="86" s="1"/>
  <c r="H1168" i="86"/>
  <c r="H1170" i="86" s="1"/>
  <c r="M1167" i="86"/>
  <c r="O1167" i="86" s="1"/>
  <c r="O1140" i="86"/>
  <c r="R1132" i="86"/>
  <c r="O1100" i="86"/>
  <c r="H1063" i="86"/>
  <c r="H1064" i="86" s="1"/>
  <c r="R1053" i="86"/>
  <c r="R1051" i="86"/>
  <c r="I998" i="86"/>
  <c r="R998" i="86" s="1"/>
  <c r="O942" i="86"/>
  <c r="K946" i="86"/>
  <c r="O946" i="86" s="1"/>
  <c r="R829" i="86"/>
  <c r="O830" i="86"/>
  <c r="R1194" i="86"/>
  <c r="S1194" i="86" s="1"/>
  <c r="O1192" i="86"/>
  <c r="Q1132" i="86"/>
  <c r="R1122" i="86"/>
  <c r="G1102" i="86"/>
  <c r="R1097" i="86"/>
  <c r="O1098" i="86"/>
  <c r="O1094" i="86"/>
  <c r="Q1099" i="86"/>
  <c r="L1060" i="86"/>
  <c r="L1063" i="86"/>
  <c r="G1063" i="86"/>
  <c r="G1064" i="86" s="1"/>
  <c r="O972" i="86"/>
  <c r="M948" i="86"/>
  <c r="G947" i="86"/>
  <c r="G948" i="86" s="1"/>
  <c r="G944" i="86"/>
  <c r="R748" i="86"/>
  <c r="O750" i="86"/>
  <c r="R916" i="86"/>
  <c r="R894" i="86"/>
  <c r="R890" i="86"/>
  <c r="O892" i="86"/>
  <c r="R886" i="86"/>
  <c r="O837" i="86"/>
  <c r="O838" i="86" s="1"/>
  <c r="R816" i="86"/>
  <c r="O804" i="86"/>
  <c r="R779" i="86"/>
  <c r="O780" i="86"/>
  <c r="R698" i="86"/>
  <c r="O700" i="86"/>
  <c r="R660" i="86"/>
  <c r="I662" i="86"/>
  <c r="R641" i="86"/>
  <c r="S641" i="86" s="1"/>
  <c r="Q574" i="86"/>
  <c r="R367" i="86"/>
  <c r="O368" i="86"/>
  <c r="R897" i="86"/>
  <c r="R832" i="86"/>
  <c r="R786" i="86"/>
  <c r="I751" i="86"/>
  <c r="I728" i="86"/>
  <c r="R727" i="86"/>
  <c r="R709" i="86"/>
  <c r="S655" i="86"/>
  <c r="P1060" i="86"/>
  <c r="D1060" i="86"/>
  <c r="C1026" i="86"/>
  <c r="R883" i="86"/>
  <c r="R866" i="86"/>
  <c r="I836" i="86"/>
  <c r="R836" i="86" s="1"/>
  <c r="S836" i="86" s="1"/>
  <c r="R810" i="86"/>
  <c r="R782" i="86"/>
  <c r="I754" i="86"/>
  <c r="P670" i="86"/>
  <c r="Q669" i="86"/>
  <c r="Q670" i="86" s="1"/>
  <c r="R967" i="86"/>
  <c r="O921" i="86"/>
  <c r="O922" i="86" s="1"/>
  <c r="J922" i="86"/>
  <c r="R893" i="86"/>
  <c r="R859" i="86"/>
  <c r="O752" i="86"/>
  <c r="R752" i="86" s="1"/>
  <c r="R730" i="86"/>
  <c r="R723" i="86"/>
  <c r="R705" i="86"/>
  <c r="D556" i="86"/>
  <c r="I555" i="86"/>
  <c r="D585" i="86"/>
  <c r="Q1090" i="86"/>
  <c r="R903" i="86"/>
  <c r="R873" i="86"/>
  <c r="R828" i="86"/>
  <c r="R824" i="86"/>
  <c r="R719" i="86"/>
  <c r="O668" i="86"/>
  <c r="J578" i="86"/>
  <c r="K1063" i="86"/>
  <c r="I997" i="86"/>
  <c r="R997" i="86" s="1"/>
  <c r="S997" i="86" s="1"/>
  <c r="O973" i="86"/>
  <c r="O974" i="86" s="1"/>
  <c r="O971" i="86"/>
  <c r="O943" i="86"/>
  <c r="K944" i="86"/>
  <c r="R889" i="86"/>
  <c r="R875" i="86"/>
  <c r="I860" i="86"/>
  <c r="J838" i="86"/>
  <c r="I835" i="86"/>
  <c r="R835" i="86" s="1"/>
  <c r="S789" i="86" s="1"/>
  <c r="R831" i="86"/>
  <c r="I796" i="86"/>
  <c r="R778" i="86"/>
  <c r="R774" i="86"/>
  <c r="F754" i="86"/>
  <c r="I716" i="86"/>
  <c r="R711" i="86"/>
  <c r="O712" i="86"/>
  <c r="Q708" i="86"/>
  <c r="R704" i="86"/>
  <c r="R697" i="86"/>
  <c r="I562" i="86"/>
  <c r="R562" i="86" s="1"/>
  <c r="Q555" i="86"/>
  <c r="Q556" i="86" s="1"/>
  <c r="P585" i="86"/>
  <c r="P556" i="86"/>
  <c r="J585" i="86"/>
  <c r="D584" i="86"/>
  <c r="D524" i="86"/>
  <c r="N1052" i="86"/>
  <c r="I900" i="86"/>
  <c r="R899" i="86"/>
  <c r="I837" i="86"/>
  <c r="R781" i="86"/>
  <c r="S781" i="86" s="1"/>
  <c r="O652" i="86"/>
  <c r="F544" i="86"/>
  <c r="I543" i="86"/>
  <c r="F585" i="86"/>
  <c r="J1026" i="86"/>
  <c r="I970" i="86"/>
  <c r="O918" i="86"/>
  <c r="R917" i="86"/>
  <c r="I904" i="86"/>
  <c r="R895" i="86"/>
  <c r="O896" i="86"/>
  <c r="Q892" i="86"/>
  <c r="R861" i="86"/>
  <c r="H838" i="86"/>
  <c r="R827" i="86"/>
  <c r="R791" i="86"/>
  <c r="Q788" i="86"/>
  <c r="R753" i="86"/>
  <c r="S735" i="86" s="1"/>
  <c r="O751" i="86"/>
  <c r="R749" i="86"/>
  <c r="R745" i="86"/>
  <c r="R725" i="86"/>
  <c r="I720" i="86"/>
  <c r="R665" i="86"/>
  <c r="N532" i="86"/>
  <c r="N584" i="86"/>
  <c r="S881" i="86"/>
  <c r="O662" i="86"/>
  <c r="R661" i="86"/>
  <c r="R463" i="86"/>
  <c r="I464" i="86"/>
  <c r="I1055" i="86"/>
  <c r="C944" i="86"/>
  <c r="I921" i="86"/>
  <c r="R913" i="86"/>
  <c r="R871" i="86"/>
  <c r="O868" i="86"/>
  <c r="R867" i="86"/>
  <c r="R823" i="86"/>
  <c r="R807" i="86"/>
  <c r="R804" i="86"/>
  <c r="I792" i="86"/>
  <c r="R642" i="86"/>
  <c r="I644" i="86"/>
  <c r="S625" i="86"/>
  <c r="S621" i="86"/>
  <c r="D582" i="86"/>
  <c r="I581" i="86"/>
  <c r="R565" i="86"/>
  <c r="O947" i="86"/>
  <c r="O948" i="86" s="1"/>
  <c r="P922" i="86"/>
  <c r="I896" i="86"/>
  <c r="R878" i="86"/>
  <c r="Q868" i="86"/>
  <c r="R863" i="86"/>
  <c r="Q838" i="86"/>
  <c r="E838" i="86"/>
  <c r="I834" i="86"/>
  <c r="R833" i="86"/>
  <c r="R817" i="86"/>
  <c r="R731" i="86"/>
  <c r="I696" i="86"/>
  <c r="L578" i="86"/>
  <c r="O576" i="86"/>
  <c r="R576" i="86" s="1"/>
  <c r="C528" i="86"/>
  <c r="I526" i="86"/>
  <c r="R526" i="86" s="1"/>
  <c r="C584" i="86"/>
  <c r="G500" i="86"/>
  <c r="G502" i="86" s="1"/>
  <c r="G494" i="86"/>
  <c r="J754" i="86"/>
  <c r="R715" i="86"/>
  <c r="O692" i="86"/>
  <c r="O624" i="86"/>
  <c r="R607" i="86"/>
  <c r="G584" i="86"/>
  <c r="O581" i="86"/>
  <c r="P574" i="86"/>
  <c r="I567" i="86"/>
  <c r="M564" i="86"/>
  <c r="I559" i="86"/>
  <c r="C556" i="86"/>
  <c r="O541" i="86"/>
  <c r="O534" i="86"/>
  <c r="O527" i="86"/>
  <c r="O528" i="86" s="1"/>
  <c r="J528" i="86"/>
  <c r="I522" i="86"/>
  <c r="I493" i="86"/>
  <c r="I484" i="86"/>
  <c r="R329" i="86"/>
  <c r="I692" i="86"/>
  <c r="R691" i="86"/>
  <c r="O632" i="86"/>
  <c r="I624" i="86"/>
  <c r="R623" i="86"/>
  <c r="R619" i="86"/>
  <c r="R613" i="86"/>
  <c r="S613" i="86" s="1"/>
  <c r="H560" i="86"/>
  <c r="O558" i="86"/>
  <c r="O560" i="86" s="1"/>
  <c r="E548" i="86"/>
  <c r="D540" i="86"/>
  <c r="O533" i="86"/>
  <c r="R533" i="86" s="1"/>
  <c r="I531" i="86"/>
  <c r="I525" i="86"/>
  <c r="N524" i="86"/>
  <c r="Q522" i="86"/>
  <c r="Q524" i="86" s="1"/>
  <c r="P584" i="86"/>
  <c r="Q584" i="86" s="1"/>
  <c r="Q501" i="86"/>
  <c r="Q502" i="86" s="1"/>
  <c r="P502" i="86"/>
  <c r="Q494" i="86"/>
  <c r="R478" i="86"/>
  <c r="O480" i="86"/>
  <c r="R474" i="86"/>
  <c r="R458" i="86"/>
  <c r="R460" i="86" s="1"/>
  <c r="I460" i="86"/>
  <c r="R445" i="86"/>
  <c r="R400" i="86"/>
  <c r="R362" i="86"/>
  <c r="O364" i="86"/>
  <c r="O326" i="86"/>
  <c r="S609" i="86"/>
  <c r="F583" i="86"/>
  <c r="I492" i="86"/>
  <c r="Q417" i="86"/>
  <c r="Q418" i="86" s="1"/>
  <c r="P418" i="86"/>
  <c r="I648" i="86"/>
  <c r="R647" i="86"/>
  <c r="O644" i="86"/>
  <c r="O563" i="86"/>
  <c r="O564" i="86" s="1"/>
  <c r="J564" i="86"/>
  <c r="O530" i="86"/>
  <c r="F528" i="86"/>
  <c r="M584" i="86"/>
  <c r="E583" i="86"/>
  <c r="N501" i="86"/>
  <c r="N502" i="86" s="1"/>
  <c r="N494" i="86"/>
  <c r="O669" i="86"/>
  <c r="J670" i="86"/>
  <c r="R650" i="86"/>
  <c r="O612" i="86"/>
  <c r="P583" i="86"/>
  <c r="Q583" i="86" s="1"/>
  <c r="Q577" i="86"/>
  <c r="Q578" i="86" s="1"/>
  <c r="D578" i="86"/>
  <c r="K574" i="86"/>
  <c r="Q568" i="86"/>
  <c r="E568" i="86"/>
  <c r="I561" i="86"/>
  <c r="Q560" i="86"/>
  <c r="K556" i="86"/>
  <c r="I550" i="86"/>
  <c r="R550" i="86" s="1"/>
  <c r="I546" i="86"/>
  <c r="I535" i="86"/>
  <c r="F532" i="86"/>
  <c r="K524" i="86"/>
  <c r="K585" i="86"/>
  <c r="L584" i="86"/>
  <c r="L586" i="86" s="1"/>
  <c r="R487" i="86"/>
  <c r="R466" i="86"/>
  <c r="R444" i="86"/>
  <c r="R412" i="86"/>
  <c r="R414" i="86" s="1"/>
  <c r="O414" i="86"/>
  <c r="R637" i="86"/>
  <c r="S637" i="86" s="1"/>
  <c r="R631" i="86"/>
  <c r="I579" i="86"/>
  <c r="R579" i="86" s="1"/>
  <c r="C578" i="86"/>
  <c r="I577" i="86"/>
  <c r="O573" i="86"/>
  <c r="O574" i="86" s="1"/>
  <c r="J574" i="86"/>
  <c r="I553" i="86"/>
  <c r="R553" i="86" s="1"/>
  <c r="I541" i="86"/>
  <c r="P536" i="86"/>
  <c r="O529" i="86"/>
  <c r="I527" i="86"/>
  <c r="D528" i="86"/>
  <c r="C583" i="86"/>
  <c r="R495" i="86"/>
  <c r="C499" i="86"/>
  <c r="I499" i="86" s="1"/>
  <c r="R499" i="86" s="1"/>
  <c r="S457" i="86" s="1"/>
  <c r="I491" i="86"/>
  <c r="R469" i="86"/>
  <c r="R387" i="86"/>
  <c r="R639" i="86"/>
  <c r="O628" i="86"/>
  <c r="I620" i="86"/>
  <c r="F564" i="86"/>
  <c r="P560" i="86"/>
  <c r="I558" i="86"/>
  <c r="I534" i="86"/>
  <c r="K583" i="86"/>
  <c r="R523" i="86"/>
  <c r="O522" i="86"/>
  <c r="O524" i="86" s="1"/>
  <c r="J584" i="86"/>
  <c r="O491" i="86"/>
  <c r="R663" i="86"/>
  <c r="S663" i="86" s="1"/>
  <c r="R657" i="86"/>
  <c r="Q640" i="86"/>
  <c r="I632" i="86"/>
  <c r="H556" i="86"/>
  <c r="I545" i="86"/>
  <c r="R545" i="86" s="1"/>
  <c r="O543" i="86"/>
  <c r="J544" i="86"/>
  <c r="Q527" i="86"/>
  <c r="Q528" i="86" s="1"/>
  <c r="P528" i="86"/>
  <c r="O525" i="86"/>
  <c r="H524" i="86"/>
  <c r="H585" i="86"/>
  <c r="M494" i="86"/>
  <c r="J494" i="86"/>
  <c r="R475" i="86"/>
  <c r="E556" i="86"/>
  <c r="O551" i="86"/>
  <c r="J552" i="86"/>
  <c r="P544" i="86"/>
  <c r="F584" i="86"/>
  <c r="H501" i="86"/>
  <c r="H502" i="86" s="1"/>
  <c r="H494" i="86"/>
  <c r="K494" i="86"/>
  <c r="O492" i="86"/>
  <c r="O494" i="86" s="1"/>
  <c r="R395" i="86"/>
  <c r="I396" i="86"/>
  <c r="C574" i="86"/>
  <c r="I563" i="86"/>
  <c r="J540" i="86"/>
  <c r="O538" i="86"/>
  <c r="R538" i="86" s="1"/>
  <c r="K536" i="86"/>
  <c r="M585" i="86"/>
  <c r="M528" i="86"/>
  <c r="C502" i="86"/>
  <c r="I490" i="86"/>
  <c r="R489" i="86"/>
  <c r="R483" i="86"/>
  <c r="O484" i="86"/>
  <c r="R456" i="86"/>
  <c r="I326" i="86"/>
  <c r="I669" i="86"/>
  <c r="O666" i="86"/>
  <c r="R636" i="86"/>
  <c r="I612" i="86"/>
  <c r="N585" i="86"/>
  <c r="D574" i="86"/>
  <c r="J568" i="86"/>
  <c r="K568" i="86"/>
  <c r="Q563" i="86"/>
  <c r="Q564" i="86" s="1"/>
  <c r="P564" i="86"/>
  <c r="O561" i="86"/>
  <c r="J560" i="86"/>
  <c r="O535" i="86"/>
  <c r="E524" i="86"/>
  <c r="E585" i="86"/>
  <c r="E586" i="86" s="1"/>
  <c r="I498" i="86"/>
  <c r="R479" i="86"/>
  <c r="R450" i="86"/>
  <c r="R452" i="86" s="1"/>
  <c r="R390" i="86"/>
  <c r="I392" i="86"/>
  <c r="H63" i="86"/>
  <c r="H64" i="86" s="1"/>
  <c r="H316" i="86"/>
  <c r="K62" i="86"/>
  <c r="O62" i="86" s="1"/>
  <c r="O314" i="86"/>
  <c r="N58" i="86"/>
  <c r="O58" i="86" s="1"/>
  <c r="N312" i="86"/>
  <c r="C48" i="86"/>
  <c r="D296" i="86"/>
  <c r="D43" i="86"/>
  <c r="D44" i="86" s="1"/>
  <c r="O224" i="86"/>
  <c r="R223" i="86"/>
  <c r="I212" i="86"/>
  <c r="R211" i="86"/>
  <c r="C26" i="86"/>
  <c r="I194" i="86"/>
  <c r="R194" i="86" s="1"/>
  <c r="M77" i="86"/>
  <c r="M165" i="86"/>
  <c r="K501" i="86"/>
  <c r="D500" i="86"/>
  <c r="R497" i="86"/>
  <c r="R447" i="86"/>
  <c r="C417" i="86"/>
  <c r="R384" i="86"/>
  <c r="R379" i="86"/>
  <c r="F356" i="86"/>
  <c r="F333" i="86"/>
  <c r="F334" i="86" s="1"/>
  <c r="F331" i="86"/>
  <c r="D330" i="86"/>
  <c r="F73" i="86"/>
  <c r="L312" i="86"/>
  <c r="K50" i="86"/>
  <c r="O302" i="86"/>
  <c r="R302" i="86" s="1"/>
  <c r="C43" i="86"/>
  <c r="I295" i="86"/>
  <c r="C296" i="86"/>
  <c r="L292" i="86"/>
  <c r="H39" i="86"/>
  <c r="H40" i="86" s="1"/>
  <c r="H292" i="86"/>
  <c r="N288" i="86"/>
  <c r="F247" i="86"/>
  <c r="R230" i="86"/>
  <c r="R232" i="86" s="1"/>
  <c r="L71" i="86"/>
  <c r="O460" i="86"/>
  <c r="O392" i="86"/>
  <c r="I368" i="86"/>
  <c r="I355" i="86"/>
  <c r="E332" i="86"/>
  <c r="E334" i="86" s="1"/>
  <c r="M322" i="86"/>
  <c r="M67" i="86"/>
  <c r="J59" i="86"/>
  <c r="J312" i="86"/>
  <c r="I54" i="86"/>
  <c r="G51" i="86"/>
  <c r="G52" i="86" s="1"/>
  <c r="G304" i="86"/>
  <c r="J50" i="86"/>
  <c r="O50" i="86" s="1"/>
  <c r="J304" i="86"/>
  <c r="M47" i="86"/>
  <c r="M48" i="86" s="1"/>
  <c r="M300" i="86"/>
  <c r="P43" i="86"/>
  <c r="P296" i="86"/>
  <c r="L37" i="86"/>
  <c r="L331" i="86"/>
  <c r="J35" i="86"/>
  <c r="J288" i="86"/>
  <c r="C30" i="86"/>
  <c r="I30" i="86" s="1"/>
  <c r="I282" i="86"/>
  <c r="R282" i="86" s="1"/>
  <c r="J246" i="86"/>
  <c r="O244" i="86"/>
  <c r="O246" i="86" s="1"/>
  <c r="O243" i="86"/>
  <c r="P25" i="86"/>
  <c r="Q25" i="86" s="1"/>
  <c r="L18" i="86"/>
  <c r="J158" i="86"/>
  <c r="J72" i="86"/>
  <c r="O156" i="86"/>
  <c r="C67" i="86"/>
  <c r="I456" i="86"/>
  <c r="R439" i="86"/>
  <c r="K415" i="86"/>
  <c r="O415" i="86" s="1"/>
  <c r="R415" i="86" s="1"/>
  <c r="I388" i="86"/>
  <c r="R371" i="86"/>
  <c r="D333" i="86"/>
  <c r="C331" i="86"/>
  <c r="G330" i="86"/>
  <c r="O328" i="86"/>
  <c r="R328" i="86" s="1"/>
  <c r="Q325" i="86"/>
  <c r="Q326" i="86" s="1"/>
  <c r="P326" i="86"/>
  <c r="O307" i="86"/>
  <c r="K55" i="86"/>
  <c r="K56" i="86" s="1"/>
  <c r="F51" i="86"/>
  <c r="F52" i="86" s="1"/>
  <c r="F304" i="86"/>
  <c r="L47" i="86"/>
  <c r="L48" i="86" s="1"/>
  <c r="L300" i="86"/>
  <c r="N43" i="86"/>
  <c r="N44" i="86" s="1"/>
  <c r="N296" i="86"/>
  <c r="F39" i="86"/>
  <c r="F40" i="86" s="1"/>
  <c r="F292" i="86"/>
  <c r="N23" i="86"/>
  <c r="N24" i="86" s="1"/>
  <c r="N333" i="86"/>
  <c r="N276" i="86"/>
  <c r="P22" i="86"/>
  <c r="Q22" i="86" s="1"/>
  <c r="Q274" i="86"/>
  <c r="Q276" i="86" s="1"/>
  <c r="E21" i="86"/>
  <c r="I21" i="86" s="1"/>
  <c r="R21" i="86" s="1"/>
  <c r="E331" i="86"/>
  <c r="C333" i="86"/>
  <c r="H248" i="86"/>
  <c r="H246" i="86"/>
  <c r="I539" i="86"/>
  <c r="Q444" i="86"/>
  <c r="R386" i="86"/>
  <c r="Q376" i="86"/>
  <c r="G356" i="86"/>
  <c r="D63" i="86"/>
  <c r="I315" i="86"/>
  <c r="I313" i="86"/>
  <c r="J55" i="86"/>
  <c r="J308" i="86"/>
  <c r="E51" i="86"/>
  <c r="E52" i="86" s="1"/>
  <c r="E304" i="86"/>
  <c r="P45" i="86"/>
  <c r="Q45" i="86" s="1"/>
  <c r="Q297" i="86"/>
  <c r="E39" i="86"/>
  <c r="E40" i="86" s="1"/>
  <c r="E292" i="86"/>
  <c r="H288" i="86"/>
  <c r="P29" i="86"/>
  <c r="Q29" i="86" s="1"/>
  <c r="Q281" i="86"/>
  <c r="C332" i="86"/>
  <c r="R269" i="86"/>
  <c r="L26" i="86"/>
  <c r="L248" i="86"/>
  <c r="L250" i="86" s="1"/>
  <c r="O192" i="86"/>
  <c r="J249" i="86"/>
  <c r="O187" i="86"/>
  <c r="H77" i="86"/>
  <c r="H78" i="86" s="1"/>
  <c r="H162" i="86"/>
  <c r="G72" i="86"/>
  <c r="H71" i="86"/>
  <c r="Q140" i="86"/>
  <c r="R139" i="86"/>
  <c r="G585" i="86"/>
  <c r="D548" i="86"/>
  <c r="J536" i="86"/>
  <c r="D494" i="86"/>
  <c r="K417" i="86"/>
  <c r="O323" i="86"/>
  <c r="E62" i="86"/>
  <c r="E316" i="86"/>
  <c r="F312" i="86"/>
  <c r="O309" i="86"/>
  <c r="K57" i="86"/>
  <c r="O57" i="86" s="1"/>
  <c r="K308" i="86"/>
  <c r="I301" i="86"/>
  <c r="I289" i="86"/>
  <c r="G288" i="86"/>
  <c r="I286" i="86"/>
  <c r="O273" i="86"/>
  <c r="D71" i="86"/>
  <c r="D247" i="86"/>
  <c r="G27" i="86"/>
  <c r="G28" i="86" s="1"/>
  <c r="G249" i="86"/>
  <c r="J188" i="86"/>
  <c r="K247" i="86"/>
  <c r="D18" i="86"/>
  <c r="C416" i="86"/>
  <c r="I416" i="86" s="1"/>
  <c r="I321" i="86"/>
  <c r="Q315" i="86"/>
  <c r="P63" i="86"/>
  <c r="D62" i="86"/>
  <c r="I314" i="86"/>
  <c r="O305" i="86"/>
  <c r="R305" i="86" s="1"/>
  <c r="O303" i="86"/>
  <c r="C51" i="86"/>
  <c r="C304" i="86"/>
  <c r="E300" i="86"/>
  <c r="I299" i="86"/>
  <c r="K46" i="86"/>
  <c r="O46" i="86" s="1"/>
  <c r="O298" i="86"/>
  <c r="K43" i="86"/>
  <c r="K44" i="86" s="1"/>
  <c r="O295" i="86"/>
  <c r="O296" i="86" s="1"/>
  <c r="K296" i="86"/>
  <c r="E35" i="86"/>
  <c r="E36" i="86" s="1"/>
  <c r="E288" i="86"/>
  <c r="I283" i="86"/>
  <c r="I279" i="86"/>
  <c r="E77" i="86"/>
  <c r="E246" i="86"/>
  <c r="M162" i="86"/>
  <c r="F162" i="86"/>
  <c r="F77" i="86"/>
  <c r="K75" i="86"/>
  <c r="D165" i="86"/>
  <c r="D158" i="86"/>
  <c r="D73" i="86"/>
  <c r="M66" i="86"/>
  <c r="M164" i="86"/>
  <c r="R471" i="86"/>
  <c r="R403" i="86"/>
  <c r="P333" i="86"/>
  <c r="M330" i="86"/>
  <c r="N63" i="86"/>
  <c r="N64" i="86" s="1"/>
  <c r="N316" i="86"/>
  <c r="Q314" i="86"/>
  <c r="G308" i="86"/>
  <c r="F55" i="86"/>
  <c r="F56" i="86" s="1"/>
  <c r="F308" i="86"/>
  <c r="D52" i="86"/>
  <c r="Q287" i="86"/>
  <c r="Q288" i="86" s="1"/>
  <c r="D35" i="86"/>
  <c r="D36" i="86" s="1"/>
  <c r="D288" i="86"/>
  <c r="E284" i="86"/>
  <c r="J23" i="86"/>
  <c r="J276" i="86"/>
  <c r="K22" i="86"/>
  <c r="O22" i="86" s="1"/>
  <c r="O274" i="86"/>
  <c r="K276" i="86"/>
  <c r="D76" i="86"/>
  <c r="I244" i="86"/>
  <c r="R244" i="86" s="1"/>
  <c r="R243" i="86"/>
  <c r="L73" i="86"/>
  <c r="Q239" i="86"/>
  <c r="P247" i="86"/>
  <c r="Q247" i="86" s="1"/>
  <c r="R236" i="86"/>
  <c r="F248" i="86"/>
  <c r="F250" i="86" s="1"/>
  <c r="H247" i="86"/>
  <c r="J75" i="86"/>
  <c r="O159" i="86"/>
  <c r="I132" i="86"/>
  <c r="R130" i="86"/>
  <c r="O355" i="86"/>
  <c r="O356" i="86" s="1"/>
  <c r="L330" i="86"/>
  <c r="N330" i="86"/>
  <c r="G322" i="86"/>
  <c r="G67" i="86"/>
  <c r="P59" i="86"/>
  <c r="Q311" i="86"/>
  <c r="D59" i="86"/>
  <c r="D312" i="86"/>
  <c r="C308" i="86"/>
  <c r="I306" i="86"/>
  <c r="M51" i="86"/>
  <c r="M52" i="86" s="1"/>
  <c r="M304" i="86"/>
  <c r="C300" i="86"/>
  <c r="G47" i="86"/>
  <c r="G48" i="86" s="1"/>
  <c r="G300" i="86"/>
  <c r="I298" i="86"/>
  <c r="R298" i="86" s="1"/>
  <c r="K45" i="86"/>
  <c r="O45" i="86" s="1"/>
  <c r="O297" i="86"/>
  <c r="O293" i="86"/>
  <c r="R293" i="86" s="1"/>
  <c r="N39" i="86"/>
  <c r="N40" i="86" s="1"/>
  <c r="N292" i="86"/>
  <c r="P38" i="86"/>
  <c r="Q38" i="86" s="1"/>
  <c r="Q290" i="86"/>
  <c r="Q292" i="86" s="1"/>
  <c r="C38" i="86"/>
  <c r="I38" i="86" s="1"/>
  <c r="I290" i="86"/>
  <c r="C292" i="86"/>
  <c r="P36" i="86"/>
  <c r="Q35" i="86"/>
  <c r="Q36" i="86" s="1"/>
  <c r="C288" i="86"/>
  <c r="C35" i="86"/>
  <c r="I287" i="86"/>
  <c r="G31" i="86"/>
  <c r="G32" i="86" s="1"/>
  <c r="G284" i="86"/>
  <c r="K29" i="86"/>
  <c r="O29" i="86" s="1"/>
  <c r="O281" i="86"/>
  <c r="M331" i="86"/>
  <c r="O158" i="86"/>
  <c r="Q148" i="86"/>
  <c r="R146" i="86"/>
  <c r="L333" i="86"/>
  <c r="L332" i="86"/>
  <c r="K331" i="86"/>
  <c r="L63" i="86"/>
  <c r="L64" i="86" s="1"/>
  <c r="O315" i="86"/>
  <c r="L316" i="86"/>
  <c r="P61" i="86"/>
  <c r="Q61" i="86" s="1"/>
  <c r="Q313" i="86"/>
  <c r="O311" i="86"/>
  <c r="C59" i="86"/>
  <c r="C312" i="86"/>
  <c r="D58" i="86"/>
  <c r="I58" i="86" s="1"/>
  <c r="I310" i="86"/>
  <c r="I312" i="86" s="1"/>
  <c r="D308" i="86"/>
  <c r="D55" i="86"/>
  <c r="D56" i="86" s="1"/>
  <c r="F47" i="86"/>
  <c r="F48" i="86" s="1"/>
  <c r="F300" i="86"/>
  <c r="G43" i="86"/>
  <c r="G44" i="86" s="1"/>
  <c r="G296" i="86"/>
  <c r="C284" i="86"/>
  <c r="F31" i="86"/>
  <c r="F32" i="86" s="1"/>
  <c r="F284" i="86"/>
  <c r="G23" i="86"/>
  <c r="G24" i="86" s="1"/>
  <c r="G276" i="86"/>
  <c r="G333" i="86"/>
  <c r="G334" i="86" s="1"/>
  <c r="I271" i="86"/>
  <c r="C248" i="86"/>
  <c r="C250" i="86" s="1"/>
  <c r="C75" i="86"/>
  <c r="F26" i="86"/>
  <c r="F196" i="86"/>
  <c r="J66" i="86"/>
  <c r="O150" i="86"/>
  <c r="O152" i="86" s="1"/>
  <c r="J152" i="86"/>
  <c r="J164" i="86"/>
  <c r="D552" i="86"/>
  <c r="K333" i="86"/>
  <c r="K332" i="86"/>
  <c r="J331" i="86"/>
  <c r="O319" i="86"/>
  <c r="I61" i="86"/>
  <c r="Q308" i="86"/>
  <c r="L304" i="86"/>
  <c r="I294" i="86"/>
  <c r="P292" i="86"/>
  <c r="F23" i="86"/>
  <c r="F24" i="86" s="1"/>
  <c r="F276" i="86"/>
  <c r="O270" i="86"/>
  <c r="O272" i="86" s="1"/>
  <c r="Q161" i="86"/>
  <c r="Q162" i="86" s="1"/>
  <c r="P162" i="86"/>
  <c r="P77" i="86"/>
  <c r="E48" i="86"/>
  <c r="J548" i="86"/>
  <c r="J333" i="86"/>
  <c r="I323" i="86"/>
  <c r="R323" i="86" s="1"/>
  <c r="K316" i="86"/>
  <c r="J64" i="86"/>
  <c r="P312" i="86"/>
  <c r="P58" i="86"/>
  <c r="Q58" i="86" s="1"/>
  <c r="Q310" i="86"/>
  <c r="P55" i="86"/>
  <c r="P308" i="86"/>
  <c r="O301" i="86"/>
  <c r="H42" i="86"/>
  <c r="I42" i="86" s="1"/>
  <c r="H296" i="86"/>
  <c r="K39" i="86"/>
  <c r="K40" i="86" s="1"/>
  <c r="K292" i="86"/>
  <c r="O291" i="86"/>
  <c r="O289" i="86"/>
  <c r="I37" i="86"/>
  <c r="O286" i="86"/>
  <c r="O288" i="86" s="1"/>
  <c r="I34" i="86"/>
  <c r="I273" i="86"/>
  <c r="C272" i="86"/>
  <c r="J332" i="86"/>
  <c r="R200" i="86"/>
  <c r="N196" i="86"/>
  <c r="N27" i="86"/>
  <c r="N28" i="86" s="1"/>
  <c r="Q186" i="86"/>
  <c r="Q188" i="86" s="1"/>
  <c r="P248" i="86"/>
  <c r="Q248" i="86" s="1"/>
  <c r="M152" i="86"/>
  <c r="F67" i="86"/>
  <c r="F152" i="86"/>
  <c r="G65" i="86"/>
  <c r="G163" i="86"/>
  <c r="O310" i="86"/>
  <c r="O49" i="86"/>
  <c r="R49" i="86" s="1"/>
  <c r="M43" i="86"/>
  <c r="M44" i="86" s="1"/>
  <c r="M296" i="86"/>
  <c r="P42" i="86"/>
  <c r="Q42" i="86" s="1"/>
  <c r="Q294" i="86"/>
  <c r="Q296" i="86" s="1"/>
  <c r="J292" i="86"/>
  <c r="I29" i="86"/>
  <c r="Q279" i="86"/>
  <c r="Q280" i="86" s="1"/>
  <c r="P280" i="86"/>
  <c r="O277" i="86"/>
  <c r="P276" i="86"/>
  <c r="P23" i="86"/>
  <c r="F27" i="86"/>
  <c r="K26" i="86"/>
  <c r="N25" i="86"/>
  <c r="E19" i="86"/>
  <c r="E249" i="86"/>
  <c r="E250" i="86" s="1"/>
  <c r="G248" i="86"/>
  <c r="O185" i="86"/>
  <c r="E75" i="86"/>
  <c r="F72" i="86"/>
  <c r="H66" i="86"/>
  <c r="H164" i="86"/>
  <c r="H163" i="86"/>
  <c r="H65" i="86"/>
  <c r="R118" i="86"/>
  <c r="I120" i="86"/>
  <c r="I108" i="86"/>
  <c r="R126" i="86"/>
  <c r="N104" i="86"/>
  <c r="N19" i="86"/>
  <c r="N165" i="86"/>
  <c r="N166" i="86" s="1"/>
  <c r="P18" i="86"/>
  <c r="D17" i="86"/>
  <c r="D79" i="86" s="1"/>
  <c r="H73" i="86"/>
  <c r="M64" i="86"/>
  <c r="I270" i="86"/>
  <c r="G331" i="86"/>
  <c r="M76" i="86"/>
  <c r="J71" i="86"/>
  <c r="R219" i="86"/>
  <c r="I187" i="86"/>
  <c r="N73" i="86"/>
  <c r="P72" i="86"/>
  <c r="Q72" i="86" s="1"/>
  <c r="Q156" i="86"/>
  <c r="Q158" i="86" s="1"/>
  <c r="D72" i="86"/>
  <c r="I155" i="86"/>
  <c r="E67" i="86"/>
  <c r="E68" i="86" s="1"/>
  <c r="I149" i="86"/>
  <c r="N18" i="86"/>
  <c r="Q101" i="86"/>
  <c r="P17" i="86"/>
  <c r="P163" i="86"/>
  <c r="Q163" i="86" s="1"/>
  <c r="C17" i="86"/>
  <c r="I101" i="86"/>
  <c r="K304" i="86"/>
  <c r="K51" i="86"/>
  <c r="K52" i="86" s="1"/>
  <c r="I46" i="86"/>
  <c r="J44" i="86"/>
  <c r="J40" i="86"/>
  <c r="I22" i="86"/>
  <c r="K272" i="86"/>
  <c r="I241" i="86"/>
  <c r="Q216" i="86"/>
  <c r="R209" i="86"/>
  <c r="I195" i="86"/>
  <c r="K25" i="86"/>
  <c r="D248" i="86"/>
  <c r="D250" i="86" s="1"/>
  <c r="F17" i="86"/>
  <c r="P75" i="86"/>
  <c r="Q75" i="86" s="1"/>
  <c r="M73" i="86"/>
  <c r="M158" i="86"/>
  <c r="C72" i="86"/>
  <c r="R133" i="86"/>
  <c r="L104" i="86"/>
  <c r="L19" i="86"/>
  <c r="L165" i="86"/>
  <c r="M18" i="86"/>
  <c r="K330" i="86"/>
  <c r="L326" i="86"/>
  <c r="E64" i="86"/>
  <c r="I57" i="86"/>
  <c r="E308" i="86"/>
  <c r="G56" i="86"/>
  <c r="J48" i="86"/>
  <c r="I291" i="86"/>
  <c r="P37" i="86"/>
  <c r="Q37" i="86" s="1"/>
  <c r="Q289" i="86"/>
  <c r="C33" i="86"/>
  <c r="I33" i="86" s="1"/>
  <c r="I285" i="86"/>
  <c r="P31" i="86"/>
  <c r="Q283" i="86"/>
  <c r="Q284" i="86" s="1"/>
  <c r="P284" i="86"/>
  <c r="K23" i="86"/>
  <c r="O275" i="86"/>
  <c r="N332" i="86"/>
  <c r="R222" i="86"/>
  <c r="P27" i="86"/>
  <c r="Q195" i="86"/>
  <c r="Q196" i="86" s="1"/>
  <c r="J25" i="86"/>
  <c r="O193" i="86"/>
  <c r="P188" i="86"/>
  <c r="N188" i="86"/>
  <c r="N249" i="86"/>
  <c r="N250" i="86" s="1"/>
  <c r="I186" i="86"/>
  <c r="E17" i="86"/>
  <c r="E247" i="86"/>
  <c r="J77" i="86"/>
  <c r="J162" i="86"/>
  <c r="O161" i="86"/>
  <c r="N75" i="86"/>
  <c r="K19" i="86"/>
  <c r="K104" i="86"/>
  <c r="O103" i="86"/>
  <c r="N76" i="86"/>
  <c r="K76" i="86"/>
  <c r="O160" i="86"/>
  <c r="P71" i="86"/>
  <c r="Q71" i="86" s="1"/>
  <c r="C66" i="86"/>
  <c r="I150" i="86"/>
  <c r="R150" i="86" s="1"/>
  <c r="C164" i="86"/>
  <c r="R136" i="86"/>
  <c r="M17" i="86"/>
  <c r="M163" i="86"/>
  <c r="C64" i="86"/>
  <c r="E56" i="86"/>
  <c r="O54" i="86"/>
  <c r="H52" i="86"/>
  <c r="I297" i="86"/>
  <c r="F35" i="86"/>
  <c r="F36" i="86" s="1"/>
  <c r="F288" i="86"/>
  <c r="O34" i="86"/>
  <c r="P249" i="86"/>
  <c r="I240" i="86"/>
  <c r="R240" i="86" s="1"/>
  <c r="M27" i="86"/>
  <c r="M249" i="86"/>
  <c r="M250" i="86" s="1"/>
  <c r="E26" i="86"/>
  <c r="E28" i="86" s="1"/>
  <c r="G25" i="86"/>
  <c r="I185" i="86"/>
  <c r="R185" i="86" s="1"/>
  <c r="D164" i="86"/>
  <c r="K162" i="86"/>
  <c r="G77" i="86"/>
  <c r="L72" i="86"/>
  <c r="L164" i="86"/>
  <c r="L158" i="86"/>
  <c r="N71" i="86"/>
  <c r="P164" i="86"/>
  <c r="Q164" i="86" s="1"/>
  <c r="P66" i="86"/>
  <c r="Q66" i="86" s="1"/>
  <c r="R148" i="86"/>
  <c r="H104" i="86"/>
  <c r="H19" i="86"/>
  <c r="H165" i="86"/>
  <c r="O102" i="86"/>
  <c r="J18" i="86"/>
  <c r="L67" i="86"/>
  <c r="L68" i="86" s="1"/>
  <c r="L152" i="86"/>
  <c r="N65" i="86"/>
  <c r="Q128" i="86"/>
  <c r="R127" i="86"/>
  <c r="O112" i="86"/>
  <c r="R111" i="86"/>
  <c r="I124" i="86"/>
  <c r="R123" i="86"/>
  <c r="F19" i="86"/>
  <c r="I103" i="86"/>
  <c r="F104" i="86"/>
  <c r="F165" i="86"/>
  <c r="J17" i="86"/>
  <c r="J163" i="86"/>
  <c r="E24" i="86"/>
  <c r="I274" i="86"/>
  <c r="Q272" i="86"/>
  <c r="H332" i="86"/>
  <c r="H334" i="86" s="1"/>
  <c r="P246" i="86"/>
  <c r="C77" i="86"/>
  <c r="C246" i="86"/>
  <c r="I245" i="86"/>
  <c r="O241" i="86"/>
  <c r="O242" i="86" s="1"/>
  <c r="J242" i="86"/>
  <c r="O239" i="86"/>
  <c r="R239" i="86" s="1"/>
  <c r="R227" i="86"/>
  <c r="R214" i="86"/>
  <c r="R204" i="86"/>
  <c r="O195" i="86"/>
  <c r="O196" i="86" s="1"/>
  <c r="J27" i="86"/>
  <c r="D77" i="86"/>
  <c r="I161" i="86"/>
  <c r="F76" i="86"/>
  <c r="I156" i="86"/>
  <c r="O155" i="86"/>
  <c r="L65" i="86"/>
  <c r="O149" i="86"/>
  <c r="I136" i="86"/>
  <c r="I116" i="86"/>
  <c r="R115" i="86"/>
  <c r="Q330" i="86"/>
  <c r="E330" i="86"/>
  <c r="F326" i="86"/>
  <c r="G316" i="86"/>
  <c r="K64" i="86"/>
  <c r="I309" i="86"/>
  <c r="R309" i="86" s="1"/>
  <c r="L308" i="86"/>
  <c r="N56" i="86"/>
  <c r="O53" i="86"/>
  <c r="Q51" i="86"/>
  <c r="Q52" i="86" s="1"/>
  <c r="P52" i="86"/>
  <c r="P47" i="86"/>
  <c r="Q299" i="86"/>
  <c r="Q300" i="86" s="1"/>
  <c r="D48" i="86"/>
  <c r="O37" i="86"/>
  <c r="L288" i="86"/>
  <c r="N36" i="86"/>
  <c r="J32" i="86"/>
  <c r="D23" i="86"/>
  <c r="D24" i="86" s="1"/>
  <c r="D276" i="86"/>
  <c r="R233" i="86"/>
  <c r="R217" i="86"/>
  <c r="E188" i="86"/>
  <c r="O186" i="86"/>
  <c r="J248" i="86"/>
  <c r="L247" i="86"/>
  <c r="L163" i="86"/>
  <c r="E76" i="86"/>
  <c r="E162" i="86"/>
  <c r="E73" i="86"/>
  <c r="E158" i="86"/>
  <c r="H72" i="86"/>
  <c r="I151" i="86"/>
  <c r="O144" i="86"/>
  <c r="G17" i="86"/>
  <c r="P19" i="86"/>
  <c r="H60" i="86"/>
  <c r="C56" i="86"/>
  <c r="G40" i="86"/>
  <c r="C24" i="86"/>
  <c r="C247" i="86"/>
  <c r="N67" i="86"/>
  <c r="N152" i="86"/>
  <c r="R119" i="86"/>
  <c r="C45" i="86"/>
  <c r="I45" i="86" s="1"/>
  <c r="K32" i="86"/>
  <c r="Q40" i="86"/>
  <c r="N32" i="86"/>
  <c r="G19" i="86"/>
  <c r="L77" i="86"/>
  <c r="L78" i="86" s="1"/>
  <c r="L162" i="86"/>
  <c r="G75" i="86"/>
  <c r="K73" i="86"/>
  <c r="F71" i="86"/>
  <c r="K67" i="86"/>
  <c r="K152" i="86"/>
  <c r="F65" i="86"/>
  <c r="R125" i="86"/>
  <c r="R105" i="86"/>
  <c r="K77" i="86"/>
  <c r="C76" i="86"/>
  <c r="F75" i="86"/>
  <c r="J73" i="86"/>
  <c r="M72" i="86"/>
  <c r="E71" i="86"/>
  <c r="E163" i="86"/>
  <c r="J67" i="86"/>
  <c r="J165" i="86"/>
  <c r="N66" i="86"/>
  <c r="C19" i="86"/>
  <c r="E18" i="86"/>
  <c r="N60" i="86"/>
  <c r="I307" i="86"/>
  <c r="M40" i="86"/>
  <c r="I281" i="86"/>
  <c r="R281" i="86" s="1"/>
  <c r="I275" i="86"/>
  <c r="C27" i="86"/>
  <c r="H26" i="86"/>
  <c r="C165" i="86"/>
  <c r="E164" i="86"/>
  <c r="E166" i="86" s="1"/>
  <c r="F163" i="86"/>
  <c r="I159" i="86"/>
  <c r="R159" i="86" s="1"/>
  <c r="G73" i="86"/>
  <c r="G165" i="86"/>
  <c r="G166" i="86" s="1"/>
  <c r="G158" i="86"/>
  <c r="C71" i="86"/>
  <c r="H67" i="86"/>
  <c r="H152" i="86"/>
  <c r="C65" i="86"/>
  <c r="Q102" i="86"/>
  <c r="Q104" i="86" s="1"/>
  <c r="P104" i="86"/>
  <c r="K27" i="86"/>
  <c r="K28" i="86" s="1"/>
  <c r="P26" i="86"/>
  <c r="Q26" i="86" s="1"/>
  <c r="D26" i="86"/>
  <c r="D28" i="86" s="1"/>
  <c r="I193" i="86"/>
  <c r="R193" i="86" s="1"/>
  <c r="I160" i="86"/>
  <c r="M75" i="86"/>
  <c r="P73" i="86"/>
  <c r="P165" i="86"/>
  <c r="P158" i="86"/>
  <c r="I157" i="86"/>
  <c r="C73" i="86"/>
  <c r="K71" i="86"/>
  <c r="G66" i="86"/>
  <c r="R109" i="86"/>
  <c r="K18" i="86"/>
  <c r="N163" i="86"/>
  <c r="N17" i="86"/>
  <c r="R107" i="86"/>
  <c r="E104" i="86"/>
  <c r="H18" i="86"/>
  <c r="L17" i="86"/>
  <c r="J76" i="86"/>
  <c r="E72" i="86"/>
  <c r="R121" i="86"/>
  <c r="Q116" i="86"/>
  <c r="G18" i="86"/>
  <c r="N77" i="86"/>
  <c r="G76" i="86"/>
  <c r="L75" i="86"/>
  <c r="N72" i="86"/>
  <c r="G71" i="86"/>
  <c r="P67" i="86"/>
  <c r="D67" i="86"/>
  <c r="D68" i="86" s="1"/>
  <c r="M65" i="86"/>
  <c r="O124" i="86"/>
  <c r="P76" i="86"/>
  <c r="Q76" i="86" s="1"/>
  <c r="K72" i="86"/>
  <c r="F66" i="86"/>
  <c r="R131" i="86"/>
  <c r="P65" i="86"/>
  <c r="Q65" i="86" s="1"/>
  <c r="M19" i="86"/>
  <c r="F18" i="86"/>
  <c r="K17" i="86"/>
  <c r="J19" i="86"/>
  <c r="C18" i="86"/>
  <c r="H17" i="86"/>
  <c r="N36" i="85"/>
  <c r="B36" i="85"/>
  <c r="H27" i="85"/>
  <c r="Q27" i="85" s="1"/>
  <c r="N264" i="85"/>
  <c r="Q264" i="85"/>
  <c r="R264" i="85" s="1"/>
  <c r="Q20" i="85"/>
  <c r="I36" i="85"/>
  <c r="H302" i="85"/>
  <c r="Q293" i="85"/>
  <c r="Q226" i="85"/>
  <c r="R226" i="85" s="1"/>
  <c r="P36" i="85"/>
  <c r="Q18" i="85"/>
  <c r="B302" i="85"/>
  <c r="P188" i="85"/>
  <c r="N302" i="85"/>
  <c r="J226" i="85"/>
  <c r="H255" i="85"/>
  <c r="Q255" i="85" s="1"/>
  <c r="P103" i="85"/>
  <c r="P112" i="85" s="1"/>
  <c r="P264" i="85"/>
  <c r="H226" i="85"/>
  <c r="Q96" i="85"/>
  <c r="O264" i="85"/>
  <c r="P150" i="85"/>
  <c r="H141" i="85"/>
  <c r="Q141" i="85" s="1"/>
  <c r="J302" i="85"/>
  <c r="K188" i="85"/>
  <c r="Q172" i="85"/>
  <c r="H112" i="85"/>
  <c r="L74" i="85"/>
  <c r="H22" i="85"/>
  <c r="Q22" i="85" s="1"/>
  <c r="L264" i="85"/>
  <c r="Q248" i="85"/>
  <c r="Q58" i="85"/>
  <c r="O36" i="85"/>
  <c r="M36" i="85"/>
  <c r="B26" i="83"/>
  <c r="B33" i="83"/>
  <c r="D26" i="83"/>
  <c r="C70" i="83"/>
  <c r="C63" i="83"/>
  <c r="C56" i="83"/>
  <c r="B70" i="83"/>
  <c r="B63" i="83"/>
  <c r="B56" i="83"/>
  <c r="Q706" i="82"/>
  <c r="Q747" i="82"/>
  <c r="R747" i="82" s="1"/>
  <c r="Q587" i="82"/>
  <c r="R587" i="82" s="1"/>
  <c r="P423" i="82"/>
  <c r="N215" i="82"/>
  <c r="I221" i="82"/>
  <c r="H91" i="82"/>
  <c r="C25" i="82"/>
  <c r="K97" i="82"/>
  <c r="N87" i="82"/>
  <c r="Q87" i="82" s="1"/>
  <c r="N30" i="82"/>
  <c r="G17" i="82"/>
  <c r="Q726" i="82"/>
  <c r="P422" i="82"/>
  <c r="O423" i="82"/>
  <c r="P121" i="82"/>
  <c r="O22" i="82"/>
  <c r="P22" i="82" s="1"/>
  <c r="O130" i="82"/>
  <c r="D17" i="82"/>
  <c r="H17" i="82" s="1"/>
  <c r="G29" i="82"/>
  <c r="B64" i="82"/>
  <c r="H54" i="82"/>
  <c r="Q54" i="82" s="1"/>
  <c r="B21" i="82"/>
  <c r="H53" i="82"/>
  <c r="Q53" i="82" s="1"/>
  <c r="Q507" i="82"/>
  <c r="R507" i="82" s="1"/>
  <c r="N486" i="82"/>
  <c r="N487" i="82" s="1"/>
  <c r="J487" i="82"/>
  <c r="P445" i="82"/>
  <c r="Q218" i="82"/>
  <c r="F163" i="82"/>
  <c r="F28" i="82"/>
  <c r="G163" i="82"/>
  <c r="G23" i="82"/>
  <c r="H151" i="82"/>
  <c r="C19" i="82"/>
  <c r="P91" i="82"/>
  <c r="P97" i="82" s="1"/>
  <c r="O25" i="82"/>
  <c r="P25" i="82" s="1"/>
  <c r="B97" i="82"/>
  <c r="H84" i="82"/>
  <c r="Q84" i="82" s="1"/>
  <c r="Q83" i="82"/>
  <c r="H51" i="82"/>
  <c r="E64" i="82"/>
  <c r="E18" i="82"/>
  <c r="Q767" i="82"/>
  <c r="R767" i="82" s="1"/>
  <c r="H587" i="82"/>
  <c r="L423" i="82"/>
  <c r="K423" i="82"/>
  <c r="N420" i="82"/>
  <c r="D221" i="82"/>
  <c r="H216" i="82"/>
  <c r="Q216" i="82" s="1"/>
  <c r="H118" i="82"/>
  <c r="Q118" i="82" s="1"/>
  <c r="N94" i="82"/>
  <c r="L97" i="82"/>
  <c r="Q52" i="82"/>
  <c r="Q647" i="82"/>
  <c r="R647" i="82" s="1"/>
  <c r="N626" i="82"/>
  <c r="N627" i="82" s="1"/>
  <c r="Q606" i="82"/>
  <c r="H246" i="82"/>
  <c r="P151" i="82"/>
  <c r="P163" i="82" s="1"/>
  <c r="O19" i="82"/>
  <c r="P19" i="82" s="1"/>
  <c r="H116" i="82"/>
  <c r="D130" i="82"/>
  <c r="O97" i="82"/>
  <c r="L64" i="82"/>
  <c r="N25" i="82"/>
  <c r="H626" i="82"/>
  <c r="Q442" i="82"/>
  <c r="N422" i="82"/>
  <c r="H160" i="82"/>
  <c r="C64" i="82"/>
  <c r="H61" i="82"/>
  <c r="C28" i="82"/>
  <c r="N55" i="82"/>
  <c r="I22" i="82"/>
  <c r="I64" i="82"/>
  <c r="K21" i="82"/>
  <c r="N21" i="82" s="1"/>
  <c r="B18" i="82"/>
  <c r="H25" i="82"/>
  <c r="P467" i="82"/>
  <c r="H155" i="82"/>
  <c r="Q155" i="82" s="1"/>
  <c r="K18" i="82"/>
  <c r="H63" i="82"/>
  <c r="Q63" i="82" s="1"/>
  <c r="Q215" i="82"/>
  <c r="P130" i="82"/>
  <c r="I28" i="82"/>
  <c r="N92" i="82"/>
  <c r="J26" i="82"/>
  <c r="B341" i="82"/>
  <c r="H340" i="82"/>
  <c r="H296" i="82"/>
  <c r="Q292" i="82"/>
  <c r="Q269" i="82"/>
  <c r="N271" i="82"/>
  <c r="Q246" i="82"/>
  <c r="R246" i="82" s="1"/>
  <c r="Q220" i="82"/>
  <c r="N217" i="82"/>
  <c r="Q217" i="82" s="1"/>
  <c r="K221" i="82"/>
  <c r="H196" i="82"/>
  <c r="N26" i="82"/>
  <c r="G130" i="82"/>
  <c r="P61" i="82"/>
  <c r="O64" i="82"/>
  <c r="O28" i="82"/>
  <c r="P28" i="82" s="1"/>
  <c r="L707" i="82"/>
  <c r="Q486" i="82"/>
  <c r="N194" i="82"/>
  <c r="Q194" i="82" s="1"/>
  <c r="J196" i="82"/>
  <c r="N117" i="82"/>
  <c r="Q117" i="82" s="1"/>
  <c r="K130" i="82"/>
  <c r="G26" i="82"/>
  <c r="H86" i="82"/>
  <c r="Q86" i="82" s="1"/>
  <c r="D97" i="82"/>
  <c r="F19" i="82"/>
  <c r="H56" i="82"/>
  <c r="D64" i="82"/>
  <c r="D23" i="82"/>
  <c r="H24" i="82"/>
  <c r="L28" i="82"/>
  <c r="G64" i="82"/>
  <c r="G20" i="82"/>
  <c r="K31" i="82"/>
  <c r="Q666" i="82"/>
  <c r="B527" i="82"/>
  <c r="H526" i="82"/>
  <c r="Q421" i="82"/>
  <c r="E27" i="82"/>
  <c r="H27" i="82" s="1"/>
  <c r="E97" i="82"/>
  <c r="G97" i="82"/>
  <c r="N50" i="82"/>
  <c r="J17" i="82"/>
  <c r="J64" i="82"/>
  <c r="N526" i="82"/>
  <c r="N527" i="82" s="1"/>
  <c r="B423" i="82"/>
  <c r="H422" i="82"/>
  <c r="Q422" i="82" s="1"/>
  <c r="Q360" i="82"/>
  <c r="P361" i="82"/>
  <c r="N154" i="82"/>
  <c r="Q154" i="82" s="1"/>
  <c r="L163" i="82"/>
  <c r="L22" i="82"/>
  <c r="C22" i="82"/>
  <c r="H121" i="82"/>
  <c r="C130" i="82"/>
  <c r="H95" i="82"/>
  <c r="Q95" i="82" s="1"/>
  <c r="N62" i="82"/>
  <c r="J29" i="82"/>
  <c r="N29" i="82" s="1"/>
  <c r="N18" i="82"/>
  <c r="M31" i="82"/>
  <c r="J627" i="82"/>
  <c r="Q380" i="82"/>
  <c r="B221" i="82"/>
  <c r="H127" i="82"/>
  <c r="Q127" i="82" s="1"/>
  <c r="N91" i="82"/>
  <c r="K64" i="82"/>
  <c r="H55" i="82"/>
  <c r="Q55" i="82" s="1"/>
  <c r="J27" i="82"/>
  <c r="N27" i="82" s="1"/>
  <c r="O26" i="82"/>
  <c r="P26" i="82" s="1"/>
  <c r="I20" i="82"/>
  <c r="N20" i="82" s="1"/>
  <c r="B19" i="82"/>
  <c r="H19" i="82" s="1"/>
  <c r="Q546" i="82"/>
  <c r="R400" i="82"/>
  <c r="P296" i="82"/>
  <c r="H92" i="82"/>
  <c r="Q92" i="82" s="1"/>
  <c r="H62" i="82"/>
  <c r="N56" i="82"/>
  <c r="H50" i="82"/>
  <c r="N51" i="82"/>
  <c r="Q464" i="82"/>
  <c r="H94" i="82"/>
  <c r="J24" i="82"/>
  <c r="N24" i="82" s="1"/>
  <c r="C23" i="82"/>
  <c r="C487" i="82"/>
  <c r="Q318" i="82"/>
  <c r="Q270" i="82"/>
  <c r="Q182" i="82"/>
  <c r="J163" i="82"/>
  <c r="G22" i="82"/>
  <c r="P194" i="82"/>
  <c r="P196" i="82" s="1"/>
  <c r="C97" i="82"/>
  <c r="F64" i="82"/>
  <c r="P62" i="82"/>
  <c r="P50" i="82"/>
  <c r="B30" i="82"/>
  <c r="I19" i="82"/>
  <c r="N19" i="82" s="1"/>
  <c r="C423" i="82"/>
  <c r="Q184" i="82"/>
  <c r="C20" i="82"/>
  <c r="H93" i="82"/>
  <c r="J23" i="82"/>
  <c r="N23" i="82" s="1"/>
  <c r="J97" i="82"/>
  <c r="C1026" i="81"/>
  <c r="B416" i="81"/>
  <c r="B737" i="81"/>
  <c r="B603" i="81"/>
  <c r="D124" i="81"/>
  <c r="C442" i="81"/>
  <c r="D387" i="81"/>
  <c r="D56" i="81"/>
  <c r="C852" i="81"/>
  <c r="C758" i="81"/>
  <c r="B632" i="81"/>
  <c r="B498" i="81"/>
  <c r="B442" i="81"/>
  <c r="C387" i="81"/>
  <c r="C402" i="81" s="1"/>
  <c r="C56" i="81"/>
  <c r="D105" i="81"/>
  <c r="C1045" i="81"/>
  <c r="C871" i="81"/>
  <c r="C651" i="81"/>
  <c r="C517" i="81"/>
  <c r="D60" i="81"/>
  <c r="C60" i="81"/>
  <c r="D86" i="81"/>
  <c r="C919" i="81"/>
  <c r="C670" i="81"/>
  <c r="C536" i="81"/>
  <c r="D348" i="81"/>
  <c r="D41" i="81"/>
  <c r="C777" i="81"/>
  <c r="C423" i="81"/>
  <c r="C1064" i="81"/>
  <c r="C967" i="81"/>
  <c r="C699" i="81"/>
  <c r="C565" i="81"/>
  <c r="B423" i="81"/>
  <c r="C461" i="81"/>
  <c r="C54" i="81"/>
  <c r="B461" i="81"/>
  <c r="D62" i="81"/>
  <c r="D58" i="81"/>
  <c r="C1121" i="81"/>
  <c r="C796" i="81"/>
  <c r="B718" i="81"/>
  <c r="B584" i="81"/>
  <c r="C62" i="81"/>
  <c r="C58" i="81"/>
  <c r="C124" i="81"/>
  <c r="C105" i="81"/>
  <c r="C86" i="81"/>
  <c r="B124" i="81"/>
  <c r="B105" i="81"/>
  <c r="B86" i="81"/>
  <c r="D64" i="81"/>
  <c r="D63" i="81" s="1"/>
  <c r="D52" i="81"/>
  <c r="D45" i="81"/>
  <c r="D44" i="81" s="1"/>
  <c r="D33" i="81"/>
  <c r="D26" i="81"/>
  <c r="D25" i="81" s="1"/>
  <c r="D14" i="81"/>
  <c r="C64" i="81"/>
  <c r="C63" i="81" s="1"/>
  <c r="C52" i="81"/>
  <c r="C45" i="81"/>
  <c r="C44" i="81" s="1"/>
  <c r="C33" i="81"/>
  <c r="C26" i="81"/>
  <c r="C25" i="81" s="1"/>
  <c r="C14" i="81"/>
  <c r="B64" i="81"/>
  <c r="B63" i="81" s="1"/>
  <c r="B45" i="81"/>
  <c r="B44" i="81" s="1"/>
  <c r="B26" i="81"/>
  <c r="B25" i="81" s="1"/>
  <c r="B51" i="81"/>
  <c r="B32" i="81"/>
  <c r="B13" i="81"/>
  <c r="C26" i="80"/>
  <c r="B26" i="80"/>
  <c r="C33" i="80"/>
  <c r="B33" i="80"/>
  <c r="D70" i="80"/>
  <c r="D56" i="80"/>
  <c r="C70" i="80"/>
  <c r="C63" i="80"/>
  <c r="C56" i="80"/>
  <c r="D63" i="80"/>
  <c r="B70" i="80"/>
  <c r="B63" i="80"/>
  <c r="B56" i="80"/>
  <c r="N22" i="82" l="1"/>
  <c r="R746" i="82"/>
  <c r="R217" i="85"/>
  <c r="H28" i="86"/>
  <c r="R273" i="86"/>
  <c r="O308" i="86"/>
  <c r="R392" i="86"/>
  <c r="R788" i="86"/>
  <c r="S886" i="86"/>
  <c r="R1219" i="86"/>
  <c r="H221" i="82"/>
  <c r="H22" i="82"/>
  <c r="R242" i="82"/>
  <c r="Q302" i="85"/>
  <c r="R277" i="86"/>
  <c r="S912" i="86"/>
  <c r="R1061" i="86"/>
  <c r="S1061" i="86" s="1"/>
  <c r="I1168" i="86"/>
  <c r="R1168" i="86" s="1"/>
  <c r="S1168" i="86" s="1"/>
  <c r="R910" i="86"/>
  <c r="I524" i="86"/>
  <c r="H26" i="82"/>
  <c r="Q26" i="82" s="1"/>
  <c r="O582" i="86"/>
  <c r="R941" i="86"/>
  <c r="O578" i="86"/>
  <c r="C33" i="83"/>
  <c r="Q1260" i="86"/>
  <c r="R1054" i="86"/>
  <c r="N188" i="85"/>
  <c r="Q65" i="85"/>
  <c r="D20" i="86"/>
  <c r="R973" i="86"/>
  <c r="Q1230" i="86"/>
  <c r="Q1226" i="86"/>
  <c r="R612" i="86"/>
  <c r="H28" i="82"/>
  <c r="R1348" i="86"/>
  <c r="H21" i="82"/>
  <c r="H264" i="85"/>
  <c r="R558" i="86"/>
  <c r="O944" i="86"/>
  <c r="R294" i="86"/>
  <c r="R1049" i="86"/>
  <c r="R1399" i="86"/>
  <c r="S1399" i="86" s="1"/>
  <c r="R696" i="86"/>
  <c r="R1451" i="86"/>
  <c r="S1451" i="86" s="1"/>
  <c r="D26" i="80"/>
  <c r="D33" i="80"/>
  <c r="R686" i="82"/>
  <c r="O280" i="86"/>
  <c r="H29" i="82"/>
  <c r="R306" i="86"/>
  <c r="Q1169" i="86"/>
  <c r="Q1170" i="86" s="1"/>
  <c r="S874" i="86"/>
  <c r="R537" i="86"/>
  <c r="R1138" i="86"/>
  <c r="N163" i="82"/>
  <c r="Q296" i="82"/>
  <c r="R296" i="82" s="1"/>
  <c r="R542" i="86"/>
  <c r="K68" i="86"/>
  <c r="O39" i="86"/>
  <c r="D334" i="86"/>
  <c r="K24" i="86"/>
  <c r="S869" i="86"/>
  <c r="S889" i="86"/>
  <c r="S870" i="86"/>
  <c r="S915" i="86"/>
  <c r="S897" i="86"/>
  <c r="O162" i="86"/>
  <c r="R53" i="86"/>
  <c r="R286" i="86"/>
  <c r="R41" i="86"/>
  <c r="K48" i="86"/>
  <c r="S778" i="86"/>
  <c r="O38" i="86"/>
  <c r="R38" i="86" s="1"/>
  <c r="S831" i="86"/>
  <c r="K166" i="86"/>
  <c r="L44" i="86"/>
  <c r="I63" i="86"/>
  <c r="I64" i="86" s="1"/>
  <c r="S798" i="86"/>
  <c r="S818" i="86"/>
  <c r="S824" i="86"/>
  <c r="S802" i="86"/>
  <c r="R50" i="86"/>
  <c r="I62" i="86"/>
  <c r="S828" i="86"/>
  <c r="J52" i="86"/>
  <c r="R270" i="86"/>
  <c r="O300" i="86"/>
  <c r="L28" i="86"/>
  <c r="S777" i="86"/>
  <c r="R311" i="86"/>
  <c r="S774" i="86"/>
  <c r="I574" i="86"/>
  <c r="F166" i="86"/>
  <c r="S695" i="86"/>
  <c r="R571" i="86"/>
  <c r="R160" i="86"/>
  <c r="O247" i="86"/>
  <c r="H250" i="86"/>
  <c r="O248" i="86"/>
  <c r="O544" i="86"/>
  <c r="O552" i="86"/>
  <c r="R668" i="86"/>
  <c r="S626" i="86" s="1"/>
  <c r="R529" i="86"/>
  <c r="O584" i="86"/>
  <c r="O532" i="86"/>
  <c r="R549" i="86"/>
  <c r="G586" i="86"/>
  <c r="H586" i="86"/>
  <c r="K586" i="86"/>
  <c r="S453" i="86"/>
  <c r="S449" i="86"/>
  <c r="R416" i="86"/>
  <c r="S416" i="86" s="1"/>
  <c r="L334" i="86"/>
  <c r="O76" i="86"/>
  <c r="E74" i="86"/>
  <c r="I25" i="86"/>
  <c r="O51" i="86"/>
  <c r="O52" i="86" s="1"/>
  <c r="I55" i="86"/>
  <c r="O26" i="86"/>
  <c r="R61" i="86"/>
  <c r="H79" i="86"/>
  <c r="O65" i="86"/>
  <c r="I163" i="86"/>
  <c r="H68" i="86"/>
  <c r="L79" i="86"/>
  <c r="B469" i="81"/>
  <c r="B267" i="81"/>
  <c r="B296" i="81"/>
  <c r="D785" i="81"/>
  <c r="D1775" i="81"/>
  <c r="C2083" i="81"/>
  <c r="C469" i="81"/>
  <c r="B382" i="81"/>
  <c r="D402" i="81"/>
  <c r="B199" i="81"/>
  <c r="C785" i="81"/>
  <c r="B2064" i="81"/>
  <c r="D132" i="81"/>
  <c r="B1814" i="81"/>
  <c r="B1053" i="81"/>
  <c r="C766" i="81"/>
  <c r="B402" i="81"/>
  <c r="D766" i="81"/>
  <c r="D229" i="81"/>
  <c r="D382" i="81"/>
  <c r="D363" i="81"/>
  <c r="C1794" i="81"/>
  <c r="D804" i="81"/>
  <c r="B113" i="81"/>
  <c r="B94" i="81"/>
  <c r="D113" i="81"/>
  <c r="C1034" i="81"/>
  <c r="C1775" i="81"/>
  <c r="C334" i="81"/>
  <c r="D1342" i="81"/>
  <c r="C1438" i="81"/>
  <c r="C199" i="81"/>
  <c r="C1342" i="81"/>
  <c r="C315" i="81"/>
  <c r="D1438" i="81"/>
  <c r="D1477" i="81"/>
  <c r="C382" i="81"/>
  <c r="B1072" i="81"/>
  <c r="B450" i="81"/>
  <c r="C431" i="81"/>
  <c r="C12" i="81"/>
  <c r="B1457" i="81"/>
  <c r="B12" i="81"/>
  <c r="B248" i="81"/>
  <c r="C248" i="81"/>
  <c r="C229" i="81"/>
  <c r="D431" i="81"/>
  <c r="C19" i="81"/>
  <c r="B132" i="81"/>
  <c r="B57" i="81"/>
  <c r="D180" i="81"/>
  <c r="D315" i="81"/>
  <c r="D2083" i="81"/>
  <c r="C1053" i="81"/>
  <c r="D1794" i="81"/>
  <c r="D2045" i="81"/>
  <c r="C1072" i="81"/>
  <c r="B1304" i="81"/>
  <c r="B1034" i="81"/>
  <c r="C1457" i="81"/>
  <c r="C804" i="81"/>
  <c r="D19" i="81"/>
  <c r="B2045" i="81"/>
  <c r="D1053" i="81"/>
  <c r="C1477" i="81"/>
  <c r="D1457" i="81"/>
  <c r="C296" i="81"/>
  <c r="B1438" i="81"/>
  <c r="C161" i="81"/>
  <c r="C2064" i="81"/>
  <c r="D450" i="81"/>
  <c r="C450" i="81"/>
  <c r="C1304" i="81"/>
  <c r="C31" i="81"/>
  <c r="D199" i="81"/>
  <c r="D334" i="81"/>
  <c r="C94" i="81"/>
  <c r="B431" i="81"/>
  <c r="B180" i="81"/>
  <c r="C113" i="81"/>
  <c r="D38" i="81"/>
  <c r="C132" i="81"/>
  <c r="B229" i="81"/>
  <c r="B31" i="81"/>
  <c r="D1814" i="81"/>
  <c r="B1775" i="81"/>
  <c r="B50" i="81"/>
  <c r="D31" i="81"/>
  <c r="B38" i="81"/>
  <c r="D1072" i="81"/>
  <c r="D94" i="81"/>
  <c r="D2064" i="81"/>
  <c r="D161" i="81"/>
  <c r="D296" i="81"/>
  <c r="B19" i="81"/>
  <c r="B334" i="81"/>
  <c r="C50" i="81"/>
  <c r="B161" i="81"/>
  <c r="B363" i="81"/>
  <c r="C38" i="81"/>
  <c r="C363" i="81"/>
  <c r="B766" i="81"/>
  <c r="S1023" i="86"/>
  <c r="S1019" i="86"/>
  <c r="S1138" i="86"/>
  <c r="S1126" i="86"/>
  <c r="S1134" i="86"/>
  <c r="S1317" i="86"/>
  <c r="S1313" i="86"/>
  <c r="S1348" i="86"/>
  <c r="S1340" i="86"/>
  <c r="S1344" i="86"/>
  <c r="N196" i="82"/>
  <c r="D12" i="81"/>
  <c r="Q27" i="82"/>
  <c r="L31" i="82"/>
  <c r="R314" i="86"/>
  <c r="M166" i="86"/>
  <c r="O670" i="86"/>
  <c r="S817" i="86"/>
  <c r="S823" i="86"/>
  <c r="S1125" i="86"/>
  <c r="Q1320" i="86"/>
  <c r="O1506" i="86"/>
  <c r="R327" i="86"/>
  <c r="O548" i="86"/>
  <c r="M32" i="86"/>
  <c r="I1227" i="86"/>
  <c r="D267" i="81"/>
  <c r="D469" i="81"/>
  <c r="Q1162" i="86"/>
  <c r="H30" i="82"/>
  <c r="Q30" i="82" s="1"/>
  <c r="H23" i="82"/>
  <c r="Q23" i="82" s="1"/>
  <c r="R285" i="86"/>
  <c r="M80" i="86"/>
  <c r="O1102" i="86"/>
  <c r="Q1376" i="86"/>
  <c r="R708" i="86"/>
  <c r="D19" i="80"/>
  <c r="G78" i="86"/>
  <c r="R101" i="86"/>
  <c r="R58" i="86"/>
  <c r="M586" i="86"/>
  <c r="R541" i="86"/>
  <c r="R888" i="86"/>
  <c r="S810" i="86"/>
  <c r="L1064" i="86"/>
  <c r="S941" i="86"/>
  <c r="S1130" i="86"/>
  <c r="S797" i="86"/>
  <c r="R1288" i="86"/>
  <c r="O556" i="86"/>
  <c r="R324" i="86"/>
  <c r="O1166" i="86"/>
  <c r="Q1063" i="86"/>
  <c r="Q1064" i="86" s="1"/>
  <c r="S1526" i="86"/>
  <c r="P31" i="82"/>
  <c r="I39" i="86"/>
  <c r="I40" i="86" s="1"/>
  <c r="R29" i="86"/>
  <c r="O164" i="86"/>
  <c r="I331" i="86"/>
  <c r="O536" i="86"/>
  <c r="O540" i="86"/>
  <c r="R492" i="86"/>
  <c r="S898" i="86"/>
  <c r="S827" i="86"/>
  <c r="S894" i="86"/>
  <c r="R1025" i="86"/>
  <c r="R1164" i="86"/>
  <c r="B1794" i="81"/>
  <c r="N130" i="82"/>
  <c r="N97" i="82"/>
  <c r="Q188" i="85"/>
  <c r="R102" i="86"/>
  <c r="C40" i="86"/>
  <c r="H166" i="86"/>
  <c r="R301" i="86"/>
  <c r="R644" i="86"/>
  <c r="S862" i="86"/>
  <c r="S916" i="86"/>
  <c r="R942" i="86"/>
  <c r="O583" i="86"/>
  <c r="R800" i="86"/>
  <c r="R353" i="86"/>
  <c r="S353" i="86" s="1"/>
  <c r="D1323" i="81"/>
  <c r="R1556" i="86"/>
  <c r="D50" i="81"/>
  <c r="F31" i="82"/>
  <c r="D78" i="86"/>
  <c r="R297" i="86"/>
  <c r="R22" i="86"/>
  <c r="O71" i="86"/>
  <c r="O292" i="86"/>
  <c r="O63" i="86"/>
  <c r="O64" i="86" s="1"/>
  <c r="R290" i="86"/>
  <c r="S866" i="86"/>
  <c r="O754" i="86"/>
  <c r="R1227" i="86"/>
  <c r="S1227" i="86" s="1"/>
  <c r="R1477" i="86"/>
  <c r="S1477" i="86" s="1"/>
  <c r="O568" i="86"/>
  <c r="C180" i="81"/>
  <c r="B1477" i="81"/>
  <c r="D1304" i="81"/>
  <c r="B1342" i="81"/>
  <c r="O66" i="86"/>
  <c r="S793" i="86"/>
  <c r="S1525" i="86"/>
  <c r="R566" i="86"/>
  <c r="R1347" i="86"/>
  <c r="R1555" i="86"/>
  <c r="B1323" i="81"/>
  <c r="Q160" i="82"/>
  <c r="R646" i="82"/>
  <c r="I76" i="86"/>
  <c r="Q93" i="82"/>
  <c r="Q121" i="82"/>
  <c r="R766" i="82"/>
  <c r="N78" i="86"/>
  <c r="K80" i="86"/>
  <c r="G74" i="86"/>
  <c r="P40" i="86"/>
  <c r="K78" i="86"/>
  <c r="S794" i="86"/>
  <c r="R1369" i="86"/>
  <c r="S1396" i="86"/>
  <c r="R547" i="86"/>
  <c r="C31" i="82"/>
  <c r="Q22" i="82"/>
  <c r="D64" i="86"/>
  <c r="O330" i="86"/>
  <c r="I1167" i="86"/>
  <c r="S1314" i="86"/>
  <c r="O284" i="86"/>
  <c r="D31" i="82"/>
  <c r="O32" i="86"/>
  <c r="M28" i="86"/>
  <c r="R42" i="86"/>
  <c r="O316" i="86"/>
  <c r="I500" i="86"/>
  <c r="R500" i="86" s="1"/>
  <c r="S488" i="86" s="1"/>
  <c r="R534" i="86"/>
  <c r="R554" i="86"/>
  <c r="R1287" i="86"/>
  <c r="O1480" i="86"/>
  <c r="S633" i="86"/>
  <c r="Q25" i="85"/>
  <c r="C267" i="81"/>
  <c r="D248" i="81"/>
  <c r="B785" i="81"/>
  <c r="B804" i="81"/>
  <c r="Q567" i="82"/>
  <c r="R567" i="82" s="1"/>
  <c r="H18" i="82"/>
  <c r="R319" i="86"/>
  <c r="S752" i="86"/>
  <c r="S706" i="86"/>
  <c r="S722" i="86"/>
  <c r="S694" i="86"/>
  <c r="S714" i="86"/>
  <c r="S702" i="86"/>
  <c r="S718" i="86"/>
  <c r="S726" i="86"/>
  <c r="S740" i="86"/>
  <c r="S710" i="86"/>
  <c r="S744" i="86"/>
  <c r="S734" i="86"/>
  <c r="S690" i="86"/>
  <c r="S415" i="86"/>
  <c r="S369" i="86"/>
  <c r="S393" i="86"/>
  <c r="S373" i="86"/>
  <c r="S389" i="86"/>
  <c r="S411" i="86"/>
  <c r="S385" i="86"/>
  <c r="S381" i="86"/>
  <c r="S377" i="86"/>
  <c r="S397" i="86"/>
  <c r="S407" i="86"/>
  <c r="S401" i="86"/>
  <c r="S357" i="86"/>
  <c r="S365" i="86"/>
  <c r="S361" i="86"/>
  <c r="S614" i="86"/>
  <c r="S630" i="86"/>
  <c r="S606" i="86"/>
  <c r="S622" i="86"/>
  <c r="R195" i="86"/>
  <c r="I196" i="86"/>
  <c r="I280" i="86"/>
  <c r="R279" i="86"/>
  <c r="I532" i="86"/>
  <c r="R531" i="86"/>
  <c r="I1056" i="86"/>
  <c r="R1055" i="86"/>
  <c r="R904" i="86"/>
  <c r="S890" i="86"/>
  <c r="R892" i="86"/>
  <c r="O1169" i="86"/>
  <c r="O1170" i="86" s="1"/>
  <c r="J1170" i="86"/>
  <c r="I1060" i="86"/>
  <c r="R1059" i="86"/>
  <c r="S1045" i="86"/>
  <c r="R1312" i="86"/>
  <c r="R1424" i="86"/>
  <c r="S1422" i="86"/>
  <c r="P48" i="86"/>
  <c r="Q47" i="86"/>
  <c r="Q48" i="86" s="1"/>
  <c r="C78" i="86"/>
  <c r="I77" i="86"/>
  <c r="F20" i="86"/>
  <c r="F81" i="86"/>
  <c r="I164" i="86"/>
  <c r="L166" i="86"/>
  <c r="R155" i="86"/>
  <c r="F68" i="86"/>
  <c r="O312" i="86"/>
  <c r="G68" i="86"/>
  <c r="D74" i="86"/>
  <c r="I284" i="86"/>
  <c r="R283" i="86"/>
  <c r="O304" i="86"/>
  <c r="F74" i="86"/>
  <c r="K502" i="86"/>
  <c r="O501" i="86"/>
  <c r="O502" i="86" s="1"/>
  <c r="C32" i="86"/>
  <c r="R476" i="86"/>
  <c r="R527" i="86"/>
  <c r="I528" i="86"/>
  <c r="S481" i="86"/>
  <c r="I584" i="86"/>
  <c r="R754" i="86"/>
  <c r="S753" i="86"/>
  <c r="S703" i="86"/>
  <c r="R530" i="86"/>
  <c r="S711" i="86"/>
  <c r="R712" i="86"/>
  <c r="I947" i="86"/>
  <c r="R860" i="86"/>
  <c r="R884" i="86"/>
  <c r="I1102" i="86"/>
  <c r="R1101" i="86"/>
  <c r="S741" i="86"/>
  <c r="R742" i="86"/>
  <c r="I944" i="86"/>
  <c r="R943" i="86"/>
  <c r="R1528" i="86"/>
  <c r="S1249" i="86"/>
  <c r="R1258" i="86"/>
  <c r="I1260" i="86"/>
  <c r="I1476" i="86"/>
  <c r="R1475" i="86"/>
  <c r="S1190" i="86"/>
  <c r="R1373" i="86"/>
  <c r="S1373" i="86" s="1"/>
  <c r="R1316" i="86"/>
  <c r="S1309" i="86"/>
  <c r="I19" i="86"/>
  <c r="C20" i="86"/>
  <c r="C81" i="86"/>
  <c r="R103" i="86"/>
  <c r="I104" i="86"/>
  <c r="R1192" i="86"/>
  <c r="R124" i="86"/>
  <c r="L20" i="86"/>
  <c r="L81" i="86"/>
  <c r="E20" i="86"/>
  <c r="E81" i="86"/>
  <c r="G250" i="86"/>
  <c r="R372" i="86"/>
  <c r="R355" i="86"/>
  <c r="I356" i="86"/>
  <c r="I31" i="86"/>
  <c r="D502" i="86"/>
  <c r="S691" i="86"/>
  <c r="R692" i="86"/>
  <c r="I582" i="86"/>
  <c r="R581" i="86"/>
  <c r="R368" i="86"/>
  <c r="S907" i="86"/>
  <c r="R1474" i="86"/>
  <c r="S1474" i="86" s="1"/>
  <c r="S1259" i="86"/>
  <c r="R1260" i="86"/>
  <c r="O18" i="86"/>
  <c r="J80" i="86"/>
  <c r="R116" i="86"/>
  <c r="O27" i="86"/>
  <c r="J28" i="86"/>
  <c r="I66" i="86"/>
  <c r="H44" i="86"/>
  <c r="O23" i="86"/>
  <c r="O24" i="86" s="1"/>
  <c r="J24" i="86"/>
  <c r="D166" i="86"/>
  <c r="R140" i="86"/>
  <c r="M78" i="86"/>
  <c r="I670" i="86"/>
  <c r="R669" i="86"/>
  <c r="S657" i="86" s="1"/>
  <c r="R563" i="86"/>
  <c r="I564" i="86"/>
  <c r="R388" i="86"/>
  <c r="R535" i="86"/>
  <c r="I536" i="86"/>
  <c r="S370" i="86"/>
  <c r="I494" i="86"/>
  <c r="R493" i="86"/>
  <c r="R808" i="86"/>
  <c r="R792" i="86"/>
  <c r="O585" i="86"/>
  <c r="J586" i="86"/>
  <c r="S698" i="86"/>
  <c r="R1052" i="86"/>
  <c r="R1139" i="86"/>
  <c r="I1140" i="86"/>
  <c r="S773" i="86"/>
  <c r="R1099" i="86"/>
  <c r="R784" i="86"/>
  <c r="S1137" i="86"/>
  <c r="S1133" i="86"/>
  <c r="R996" i="86"/>
  <c r="K1376" i="86"/>
  <c r="R1346" i="86"/>
  <c r="C166" i="86"/>
  <c r="I165" i="86"/>
  <c r="R291" i="86"/>
  <c r="I292" i="86"/>
  <c r="O19" i="86"/>
  <c r="J20" i="86"/>
  <c r="J81" i="86"/>
  <c r="P68" i="86"/>
  <c r="Q67" i="86"/>
  <c r="Q68" i="86" s="1"/>
  <c r="H80" i="86"/>
  <c r="I65" i="86"/>
  <c r="C28" i="86"/>
  <c r="I27" i="86"/>
  <c r="O67" i="86"/>
  <c r="J68" i="86"/>
  <c r="R120" i="86"/>
  <c r="I56" i="86"/>
  <c r="R112" i="86"/>
  <c r="E79" i="86"/>
  <c r="I242" i="86"/>
  <c r="R241" i="86"/>
  <c r="R34" i="86"/>
  <c r="Q55" i="86"/>
  <c r="Q56" i="86" s="1"/>
  <c r="P56" i="86"/>
  <c r="I249" i="86"/>
  <c r="I540" i="86"/>
  <c r="R539" i="86"/>
  <c r="R325" i="86"/>
  <c r="R658" i="86"/>
  <c r="R546" i="86"/>
  <c r="I548" i="86"/>
  <c r="S650" i="86"/>
  <c r="R551" i="86"/>
  <c r="R522" i="86"/>
  <c r="R608" i="86"/>
  <c r="R864" i="86"/>
  <c r="R464" i="86"/>
  <c r="F586" i="86"/>
  <c r="R837" i="86"/>
  <c r="S825" i="86" s="1"/>
  <c r="I838" i="86"/>
  <c r="D586" i="86"/>
  <c r="S893" i="86"/>
  <c r="R751" i="86"/>
  <c r="S705" i="86" s="1"/>
  <c r="I585" i="86"/>
  <c r="R776" i="86"/>
  <c r="S1053" i="86"/>
  <c r="R1165" i="86"/>
  <c r="I1166" i="86"/>
  <c r="R826" i="86"/>
  <c r="R1062" i="86"/>
  <c r="S1050" i="86" s="1"/>
  <c r="R1160" i="86"/>
  <c r="S1160" i="86" s="1"/>
  <c r="R1047" i="86"/>
  <c r="I1048" i="86"/>
  <c r="O1260" i="86"/>
  <c r="O1375" i="86"/>
  <c r="O1376" i="86" s="1"/>
  <c r="S1288" i="86"/>
  <c r="S1280" i="86"/>
  <c r="S1129" i="86"/>
  <c r="Q1372" i="86"/>
  <c r="S1253" i="86"/>
  <c r="S1395" i="86"/>
  <c r="O77" i="86"/>
  <c r="O78" i="86" s="1"/>
  <c r="J78" i="86"/>
  <c r="K79" i="86"/>
  <c r="P166" i="86"/>
  <c r="Q165" i="86"/>
  <c r="Q166" i="86" s="1"/>
  <c r="R275" i="86"/>
  <c r="I276" i="86"/>
  <c r="R274" i="86"/>
  <c r="R186" i="86"/>
  <c r="O276" i="86"/>
  <c r="O47" i="86"/>
  <c r="O48" i="86" s="1"/>
  <c r="I72" i="86"/>
  <c r="C79" i="86"/>
  <c r="I17" i="86"/>
  <c r="N74" i="86"/>
  <c r="H74" i="86"/>
  <c r="F28" i="86"/>
  <c r="P78" i="86"/>
  <c r="Q77" i="86"/>
  <c r="Q78" i="86" s="1"/>
  <c r="I75" i="86"/>
  <c r="P334" i="86"/>
  <c r="Q333" i="86"/>
  <c r="Q334" i="86" s="1"/>
  <c r="R303" i="86"/>
  <c r="R440" i="86"/>
  <c r="I26" i="86"/>
  <c r="S390" i="86"/>
  <c r="R484" i="86"/>
  <c r="I552" i="86"/>
  <c r="R330" i="86"/>
  <c r="R868" i="86"/>
  <c r="I544" i="86"/>
  <c r="R543" i="86"/>
  <c r="Q585" i="86"/>
  <c r="Q586" i="86" s="1"/>
  <c r="P586" i="86"/>
  <c r="S707" i="86"/>
  <c r="R555" i="86"/>
  <c r="I556" i="86"/>
  <c r="C586" i="86"/>
  <c r="S748" i="86"/>
  <c r="I1320" i="86"/>
  <c r="R1319" i="86"/>
  <c r="S1311" i="86" s="1"/>
  <c r="R812" i="86"/>
  <c r="S857" i="86"/>
  <c r="D1170" i="86"/>
  <c r="R1289" i="86"/>
  <c r="I1290" i="86"/>
  <c r="S993" i="86"/>
  <c r="R1228" i="86"/>
  <c r="S1228" i="86" s="1"/>
  <c r="R1199" i="86"/>
  <c r="I1200" i="86"/>
  <c r="R1531" i="86"/>
  <c r="I162" i="86"/>
  <c r="R161" i="86"/>
  <c r="R157" i="86"/>
  <c r="I158" i="86"/>
  <c r="H20" i="86"/>
  <c r="H81" i="86"/>
  <c r="F80" i="86"/>
  <c r="P74" i="86"/>
  <c r="Q73" i="86"/>
  <c r="Q74" i="86" s="1"/>
  <c r="N68" i="86"/>
  <c r="R216" i="86"/>
  <c r="R128" i="86"/>
  <c r="R37" i="86"/>
  <c r="O332" i="86"/>
  <c r="I248" i="86"/>
  <c r="R248" i="86" s="1"/>
  <c r="S240" i="86" s="1"/>
  <c r="D81" i="86"/>
  <c r="F78" i="86"/>
  <c r="I332" i="86"/>
  <c r="R30" i="86"/>
  <c r="R380" i="86"/>
  <c r="I47" i="86"/>
  <c r="S402" i="86"/>
  <c r="R490" i="86"/>
  <c r="S465" i="86"/>
  <c r="S878" i="86"/>
  <c r="R880" i="86"/>
  <c r="R652" i="86"/>
  <c r="S861" i="86"/>
  <c r="R900" i="86"/>
  <c r="K1064" i="86"/>
  <c r="O1063" i="86"/>
  <c r="O1064" i="86" s="1"/>
  <c r="S719" i="86"/>
  <c r="R720" i="86"/>
  <c r="S786" i="86"/>
  <c r="R780" i="86"/>
  <c r="S814" i="86"/>
  <c r="S1251" i="86"/>
  <c r="R1252" i="86"/>
  <c r="R1450" i="86"/>
  <c r="R1196" i="86"/>
  <c r="C1064" i="86"/>
  <c r="S1448" i="86"/>
  <c r="S1284" i="86"/>
  <c r="I59" i="86"/>
  <c r="C60" i="86"/>
  <c r="I333" i="86"/>
  <c r="C334" i="86"/>
  <c r="P44" i="86"/>
  <c r="Q43" i="86"/>
  <c r="Q44" i="86" s="1"/>
  <c r="I568" i="86"/>
  <c r="R567" i="86"/>
  <c r="S973" i="86"/>
  <c r="S969" i="86"/>
  <c r="I73" i="86"/>
  <c r="C74" i="86"/>
  <c r="I18" i="86"/>
  <c r="C80" i="86"/>
  <c r="R45" i="86"/>
  <c r="M20" i="86"/>
  <c r="M81" i="86"/>
  <c r="R108" i="86"/>
  <c r="I71" i="86"/>
  <c r="R71" i="86" s="1"/>
  <c r="K74" i="86"/>
  <c r="I247" i="86"/>
  <c r="R247" i="86" s="1"/>
  <c r="S185" i="86" s="1"/>
  <c r="P81" i="86"/>
  <c r="Q19" i="86"/>
  <c r="P20" i="86"/>
  <c r="R228" i="86"/>
  <c r="M74" i="86"/>
  <c r="Q17" i="86"/>
  <c r="P79" i="86"/>
  <c r="Q79" i="86" s="1"/>
  <c r="R187" i="86"/>
  <c r="I188" i="86"/>
  <c r="Q18" i="86"/>
  <c r="P80" i="86"/>
  <c r="Q80" i="86" s="1"/>
  <c r="P24" i="86"/>
  <c r="Q23" i="86"/>
  <c r="Q24" i="86" s="1"/>
  <c r="O333" i="86"/>
  <c r="K334" i="86"/>
  <c r="I272" i="86"/>
  <c r="R271" i="86"/>
  <c r="O331" i="86"/>
  <c r="L74" i="86"/>
  <c r="P64" i="86"/>
  <c r="Q63" i="86"/>
  <c r="Q64" i="86" s="1"/>
  <c r="O55" i="86"/>
  <c r="O56" i="86" s="1"/>
  <c r="J56" i="86"/>
  <c r="N334" i="86"/>
  <c r="C68" i="86"/>
  <c r="I67" i="86"/>
  <c r="R54" i="86"/>
  <c r="R295" i="86"/>
  <c r="I296" i="86"/>
  <c r="R212" i="86"/>
  <c r="S469" i="86"/>
  <c r="S354" i="86"/>
  <c r="R716" i="86"/>
  <c r="S715" i="86"/>
  <c r="R872" i="86"/>
  <c r="S665" i="86"/>
  <c r="R666" i="86"/>
  <c r="R573" i="86"/>
  <c r="S1097" i="86"/>
  <c r="R1098" i="86"/>
  <c r="I1000" i="86"/>
  <c r="R999" i="86"/>
  <c r="S995" i="86" s="1"/>
  <c r="R1398" i="86"/>
  <c r="R971" i="86"/>
  <c r="S971" i="86" s="1"/>
  <c r="S1057" i="86"/>
  <c r="O1229" i="86"/>
  <c r="O1230" i="86" s="1"/>
  <c r="J1230" i="86"/>
  <c r="I1063" i="86"/>
  <c r="S1310" i="86"/>
  <c r="R1453" i="86"/>
  <c r="I1454" i="86"/>
  <c r="R1401" i="86"/>
  <c r="S1397" i="86" s="1"/>
  <c r="I1402" i="86"/>
  <c r="R1370" i="86"/>
  <c r="S1193" i="86"/>
  <c r="P28" i="86"/>
  <c r="Q27" i="86"/>
  <c r="Q28" i="86" s="1"/>
  <c r="Q59" i="86"/>
  <c r="Q60" i="86" s="1"/>
  <c r="P60" i="86"/>
  <c r="R834" i="86"/>
  <c r="O165" i="86"/>
  <c r="J166" i="86"/>
  <c r="N79" i="86"/>
  <c r="I308" i="86"/>
  <c r="R307" i="86"/>
  <c r="J74" i="86"/>
  <c r="O73" i="86"/>
  <c r="I23" i="86"/>
  <c r="G79" i="86"/>
  <c r="R62" i="86"/>
  <c r="S239" i="86"/>
  <c r="O163" i="86"/>
  <c r="R163" i="86" s="1"/>
  <c r="O104" i="86"/>
  <c r="R57" i="86"/>
  <c r="S243" i="86"/>
  <c r="R404" i="86"/>
  <c r="Q316" i="86"/>
  <c r="O417" i="86"/>
  <c r="O418" i="86" s="1"/>
  <c r="K418" i="86"/>
  <c r="J36" i="86"/>
  <c r="O35" i="86"/>
  <c r="O36" i="86" s="1"/>
  <c r="I43" i="86"/>
  <c r="C44" i="86"/>
  <c r="C418" i="86"/>
  <c r="I417" i="86"/>
  <c r="I501" i="86"/>
  <c r="R396" i="86"/>
  <c r="R491" i="86"/>
  <c r="S491" i="86" s="1"/>
  <c r="I578" i="86"/>
  <c r="R577" i="86"/>
  <c r="R561" i="86"/>
  <c r="R662" i="86"/>
  <c r="S809" i="86"/>
  <c r="S835" i="86"/>
  <c r="S785" i="86"/>
  <c r="S782" i="86"/>
  <c r="R830" i="86"/>
  <c r="S790" i="86"/>
  <c r="R1427" i="86"/>
  <c r="I1428" i="86"/>
  <c r="P948" i="86"/>
  <c r="Q947" i="86"/>
  <c r="Q948" i="86" s="1"/>
  <c r="S805" i="86"/>
  <c r="S813" i="86"/>
  <c r="I1222" i="86"/>
  <c r="R1221" i="86"/>
  <c r="R1224" i="86"/>
  <c r="S1224" i="86" s="1"/>
  <c r="I1479" i="86"/>
  <c r="I1052" i="86"/>
  <c r="I1375" i="86"/>
  <c r="C1376" i="86"/>
  <c r="R364" i="86"/>
  <c r="I1169" i="86"/>
  <c r="C1170" i="86"/>
  <c r="J79" i="86"/>
  <c r="O17" i="86"/>
  <c r="N80" i="86"/>
  <c r="N81" i="86"/>
  <c r="N20" i="86"/>
  <c r="R310" i="86"/>
  <c r="I288" i="86"/>
  <c r="R287" i="86"/>
  <c r="R472" i="86"/>
  <c r="I300" i="86"/>
  <c r="R299" i="86"/>
  <c r="R321" i="86"/>
  <c r="I322" i="86"/>
  <c r="R313" i="86"/>
  <c r="O72" i="86"/>
  <c r="O59" i="86"/>
  <c r="O60" i="86" s="1"/>
  <c r="J60" i="86"/>
  <c r="R448" i="86"/>
  <c r="R224" i="86"/>
  <c r="R480" i="86"/>
  <c r="S499" i="86"/>
  <c r="S473" i="86"/>
  <c r="R468" i="86"/>
  <c r="R914" i="86"/>
  <c r="R896" i="86"/>
  <c r="R724" i="86"/>
  <c r="S723" i="86"/>
  <c r="R1124" i="86"/>
  <c r="S1122" i="86"/>
  <c r="S1054" i="86"/>
  <c r="S919" i="86"/>
  <c r="S885" i="86"/>
  <c r="S877" i="86"/>
  <c r="I1229" i="86"/>
  <c r="C1230" i="86"/>
  <c r="R1342" i="86"/>
  <c r="I1372" i="86"/>
  <c r="R1371" i="86"/>
  <c r="R1505" i="86"/>
  <c r="S1501" i="86" s="1"/>
  <c r="C52" i="86"/>
  <c r="I51" i="86"/>
  <c r="S193" i="86"/>
  <c r="F79" i="86"/>
  <c r="G80" i="86"/>
  <c r="R156" i="86"/>
  <c r="K81" i="86"/>
  <c r="K20" i="86"/>
  <c r="O25" i="86"/>
  <c r="I35" i="86"/>
  <c r="C36" i="86"/>
  <c r="D60" i="86"/>
  <c r="O188" i="86"/>
  <c r="R315" i="86"/>
  <c r="I316" i="86"/>
  <c r="M68" i="86"/>
  <c r="S461" i="86"/>
  <c r="S495" i="86"/>
  <c r="S487" i="86"/>
  <c r="S441" i="86"/>
  <c r="R620" i="86"/>
  <c r="R559" i="86"/>
  <c r="I560" i="86"/>
  <c r="S731" i="86"/>
  <c r="R732" i="86"/>
  <c r="I922" i="86"/>
  <c r="R921" i="86"/>
  <c r="S903" i="86" s="1"/>
  <c r="S745" i="86"/>
  <c r="R746" i="86"/>
  <c r="S699" i="86"/>
  <c r="S437" i="86"/>
  <c r="S865" i="86"/>
  <c r="S730" i="86"/>
  <c r="S806" i="86"/>
  <c r="S1049" i="86"/>
  <c r="S1021" i="86"/>
  <c r="R1022" i="86"/>
  <c r="R972" i="86"/>
  <c r="R974" i="86" s="1"/>
  <c r="I974" i="86"/>
  <c r="S901" i="86"/>
  <c r="S801" i="86"/>
  <c r="I1350" i="86"/>
  <c r="R1349" i="86"/>
  <c r="I1226" i="86"/>
  <c r="R1225" i="86"/>
  <c r="R1161" i="86"/>
  <c r="I1162" i="86"/>
  <c r="R1100" i="86"/>
  <c r="R1504" i="86"/>
  <c r="R946" i="86"/>
  <c r="S946" i="86" s="1"/>
  <c r="R1502" i="86"/>
  <c r="R1024" i="86"/>
  <c r="R1026" i="86" s="1"/>
  <c r="S1164" i="86"/>
  <c r="S1421" i="86"/>
  <c r="S442" i="86"/>
  <c r="R640" i="86"/>
  <c r="R132" i="86"/>
  <c r="R39" i="86"/>
  <c r="Q249" i="86"/>
  <c r="Q250" i="86" s="1"/>
  <c r="P250" i="86"/>
  <c r="Q31" i="86"/>
  <c r="Q32" i="86" s="1"/>
  <c r="P32" i="86"/>
  <c r="O43" i="86"/>
  <c r="O44" i="86" s="1"/>
  <c r="E80" i="86"/>
  <c r="G81" i="86"/>
  <c r="G20" i="86"/>
  <c r="I152" i="86"/>
  <c r="R151" i="86"/>
  <c r="S217" i="86"/>
  <c r="I246" i="86"/>
  <c r="R245" i="86"/>
  <c r="M79" i="86"/>
  <c r="R33" i="86"/>
  <c r="R46" i="86"/>
  <c r="R149" i="86"/>
  <c r="R220" i="86"/>
  <c r="Q312" i="86"/>
  <c r="O75" i="86"/>
  <c r="E78" i="86"/>
  <c r="D80" i="86"/>
  <c r="R289" i="86"/>
  <c r="J250" i="86"/>
  <c r="O249" i="86"/>
  <c r="O250" i="86" s="1"/>
  <c r="L80" i="86"/>
  <c r="R498" i="86"/>
  <c r="N586" i="86"/>
  <c r="I583" i="86"/>
  <c r="R583" i="86" s="1"/>
  <c r="S631" i="86"/>
  <c r="R632" i="86"/>
  <c r="R648" i="86"/>
  <c r="S445" i="86"/>
  <c r="R525" i="86"/>
  <c r="R624" i="86"/>
  <c r="S477" i="86"/>
  <c r="S749" i="86"/>
  <c r="R750" i="86"/>
  <c r="R918" i="86"/>
  <c r="R700" i="86"/>
  <c r="R876" i="86"/>
  <c r="S873" i="86"/>
  <c r="R728" i="86"/>
  <c r="S727" i="86"/>
  <c r="S832" i="86"/>
  <c r="S998" i="86"/>
  <c r="S994" i="86"/>
  <c r="R1167" i="86"/>
  <c r="S1167" i="86" s="1"/>
  <c r="S1025" i="86"/>
  <c r="S920" i="86"/>
  <c r="S882" i="86"/>
  <c r="S908" i="86"/>
  <c r="S858" i="86"/>
  <c r="R1374" i="86"/>
  <c r="S1374" i="86" s="1"/>
  <c r="S1189" i="86"/>
  <c r="S1553" i="86"/>
  <c r="S1447" i="86"/>
  <c r="R188" i="85"/>
  <c r="R174" i="85"/>
  <c r="R170" i="85"/>
  <c r="R177" i="85"/>
  <c r="R302" i="85"/>
  <c r="R288" i="85"/>
  <c r="R286" i="85"/>
  <c r="R291" i="85"/>
  <c r="R284" i="85"/>
  <c r="R58" i="85"/>
  <c r="R248" i="85"/>
  <c r="R208" i="85"/>
  <c r="R212" i="85"/>
  <c r="Q112" i="85"/>
  <c r="R253" i="85"/>
  <c r="R215" i="85"/>
  <c r="Q103" i="85"/>
  <c r="R255" i="85"/>
  <c r="R210" i="85"/>
  <c r="Q74" i="85"/>
  <c r="R65" i="85" s="1"/>
  <c r="R172" i="85"/>
  <c r="R246" i="85"/>
  <c r="H150" i="85"/>
  <c r="R250" i="85"/>
  <c r="R141" i="85"/>
  <c r="H36" i="85"/>
  <c r="Q150" i="85"/>
  <c r="Q36" i="85"/>
  <c r="R20" i="85" s="1"/>
  <c r="R293" i="85"/>
  <c r="R179" i="85"/>
  <c r="R194" i="82"/>
  <c r="Q487" i="82"/>
  <c r="R487" i="82" s="1"/>
  <c r="P64" i="82"/>
  <c r="Q547" i="82"/>
  <c r="R547" i="82" s="1"/>
  <c r="H527" i="82"/>
  <c r="Q526" i="82"/>
  <c r="Q51" i="82"/>
  <c r="R506" i="82"/>
  <c r="Q94" i="82"/>
  <c r="Q19" i="82"/>
  <c r="H20" i="82"/>
  <c r="Q20" i="82" s="1"/>
  <c r="Q467" i="82"/>
  <c r="R464" i="82" s="1"/>
  <c r="Q667" i="82"/>
  <c r="R667" i="82" s="1"/>
  <c r="N28" i="82"/>
  <c r="Q28" i="82" s="1"/>
  <c r="Q61" i="82"/>
  <c r="H97" i="82"/>
  <c r="R241" i="82"/>
  <c r="R586" i="82"/>
  <c r="J31" i="82"/>
  <c r="R243" i="82"/>
  <c r="R245" i="82"/>
  <c r="Q21" i="82"/>
  <c r="Q151" i="82"/>
  <c r="H163" i="82"/>
  <c r="Q50" i="82"/>
  <c r="H64" i="82"/>
  <c r="N64" i="82"/>
  <c r="R240" i="82"/>
  <c r="N423" i="82"/>
  <c r="Q91" i="82"/>
  <c r="Q221" i="82"/>
  <c r="R215" i="82" s="1"/>
  <c r="Q25" i="82"/>
  <c r="Q116" i="82"/>
  <c r="H130" i="82"/>
  <c r="Q62" i="82"/>
  <c r="R290" i="82"/>
  <c r="R291" i="82"/>
  <c r="Q24" i="82"/>
  <c r="B31" i="82"/>
  <c r="Q707" i="82"/>
  <c r="R707" i="82" s="1"/>
  <c r="Q196" i="82"/>
  <c r="R184" i="82" s="1"/>
  <c r="R294" i="82"/>
  <c r="R295" i="82"/>
  <c r="Q271" i="82"/>
  <c r="R244" i="82"/>
  <c r="I31" i="82"/>
  <c r="R292" i="82"/>
  <c r="O31" i="82"/>
  <c r="Q18" i="82"/>
  <c r="R318" i="82"/>
  <c r="H423" i="82"/>
  <c r="N17" i="82"/>
  <c r="Q445" i="82"/>
  <c r="R442" i="82" s="1"/>
  <c r="E31" i="82"/>
  <c r="Q727" i="82"/>
  <c r="R727" i="82" s="1"/>
  <c r="R606" i="82"/>
  <c r="Q607" i="82"/>
  <c r="R607" i="82" s="1"/>
  <c r="Q321" i="82"/>
  <c r="Q381" i="82"/>
  <c r="R381" i="82" s="1"/>
  <c r="Q361" i="82"/>
  <c r="R361" i="82" s="1"/>
  <c r="Q423" i="82"/>
  <c r="R423" i="82" s="1"/>
  <c r="Q56" i="82"/>
  <c r="Q340" i="82"/>
  <c r="H341" i="82"/>
  <c r="Q29" i="82"/>
  <c r="Q626" i="82"/>
  <c r="H627" i="82"/>
  <c r="R293" i="82"/>
  <c r="G31" i="82"/>
  <c r="N221" i="82"/>
  <c r="C57" i="81"/>
  <c r="D57" i="81"/>
  <c r="S833" i="86" l="1"/>
  <c r="R220" i="82"/>
  <c r="S230" i="86"/>
  <c r="S244" i="86"/>
  <c r="R726" i="82"/>
  <c r="R182" i="82"/>
  <c r="S1473" i="86"/>
  <c r="Q20" i="86"/>
  <c r="R566" i="82"/>
  <c r="R380" i="82"/>
  <c r="S358" i="86"/>
  <c r="S398" i="86"/>
  <c r="R65" i="86"/>
  <c r="S408" i="86"/>
  <c r="S366" i="86"/>
  <c r="O40" i="86"/>
  <c r="S362" i="86"/>
  <c r="S374" i="86"/>
  <c r="S386" i="86"/>
  <c r="S382" i="86"/>
  <c r="M82" i="86"/>
  <c r="S412" i="86"/>
  <c r="S394" i="86"/>
  <c r="R26" i="86"/>
  <c r="O28" i="86"/>
  <c r="S378" i="86"/>
  <c r="S829" i="86"/>
  <c r="R331" i="86"/>
  <c r="S323" i="86" s="1"/>
  <c r="S779" i="86"/>
  <c r="R76" i="86"/>
  <c r="S664" i="86"/>
  <c r="S610" i="86"/>
  <c r="S623" i="86"/>
  <c r="S642" i="86"/>
  <c r="S638" i="86"/>
  <c r="S647" i="86"/>
  <c r="S656" i="86"/>
  <c r="S618" i="86"/>
  <c r="R584" i="86"/>
  <c r="S530" i="86" s="1"/>
  <c r="S646" i="86"/>
  <c r="S639" i="86"/>
  <c r="S619" i="86"/>
  <c r="S660" i="86"/>
  <c r="S634" i="86"/>
  <c r="S661" i="86"/>
  <c r="S607" i="86"/>
  <c r="O586" i="86"/>
  <c r="R164" i="86"/>
  <c r="S122" i="86" s="1"/>
  <c r="S668" i="86"/>
  <c r="O166" i="86"/>
  <c r="S500" i="86"/>
  <c r="S466" i="86"/>
  <c r="S462" i="86"/>
  <c r="S438" i="86"/>
  <c r="S478" i="86"/>
  <c r="O334" i="86"/>
  <c r="R25" i="86"/>
  <c r="K82" i="86"/>
  <c r="R17" i="86"/>
  <c r="O68" i="86"/>
  <c r="R66" i="86"/>
  <c r="G82" i="86"/>
  <c r="B27" i="81"/>
  <c r="C27" i="81"/>
  <c r="C46" i="81"/>
  <c r="B46" i="81"/>
  <c r="B65" i="81"/>
  <c r="C65" i="81"/>
  <c r="D27" i="81"/>
  <c r="D46" i="81"/>
  <c r="D65" i="81"/>
  <c r="S273" i="86"/>
  <c r="S285" i="86"/>
  <c r="S289" i="86"/>
  <c r="S1315" i="86"/>
  <c r="S697" i="86"/>
  <c r="S725" i="86"/>
  <c r="S561" i="86"/>
  <c r="R332" i="86"/>
  <c r="S320" i="86" s="1"/>
  <c r="H82" i="86"/>
  <c r="S474" i="86"/>
  <c r="S458" i="86"/>
  <c r="S967" i="86"/>
  <c r="O20" i="86"/>
  <c r="R706" i="82"/>
  <c r="R22" i="85"/>
  <c r="S917" i="86"/>
  <c r="S470" i="86"/>
  <c r="S313" i="86"/>
  <c r="S496" i="86"/>
  <c r="S1219" i="86"/>
  <c r="S1223" i="86"/>
  <c r="S1555" i="86"/>
  <c r="S1551" i="86"/>
  <c r="S482" i="86"/>
  <c r="S709" i="86"/>
  <c r="S492" i="86"/>
  <c r="O74" i="86"/>
  <c r="S1347" i="86"/>
  <c r="S1343" i="86"/>
  <c r="S1339" i="86"/>
  <c r="S446" i="86"/>
  <c r="S1287" i="86"/>
  <c r="S1283" i="86"/>
  <c r="S1279" i="86"/>
  <c r="H31" i="82"/>
  <c r="S450" i="86"/>
  <c r="R18" i="86"/>
  <c r="S542" i="86"/>
  <c r="S454" i="86"/>
  <c r="S163" i="86"/>
  <c r="S113" i="86"/>
  <c r="S117" i="86"/>
  <c r="S141" i="86"/>
  <c r="S145" i="86"/>
  <c r="S137" i="86"/>
  <c r="S129" i="86"/>
  <c r="S133" i="86"/>
  <c r="S159" i="86"/>
  <c r="S101" i="86"/>
  <c r="S105" i="86"/>
  <c r="S125" i="86"/>
  <c r="S121" i="86"/>
  <c r="S109" i="86"/>
  <c r="R246" i="86"/>
  <c r="I1230" i="86"/>
  <c r="R1229" i="86"/>
  <c r="S1221" i="86" s="1"/>
  <c r="R1222" i="86"/>
  <c r="S1453" i="86"/>
  <c r="R1454" i="86"/>
  <c r="S309" i="86"/>
  <c r="I80" i="86"/>
  <c r="R1532" i="86"/>
  <c r="S1531" i="86"/>
  <c r="S689" i="86"/>
  <c r="S743" i="86"/>
  <c r="S751" i="86"/>
  <c r="S701" i="86"/>
  <c r="S739" i="86"/>
  <c r="S713" i="86"/>
  <c r="S717" i="86"/>
  <c r="S693" i="86"/>
  <c r="S729" i="86"/>
  <c r="S747" i="86"/>
  <c r="S721" i="86"/>
  <c r="S733" i="86"/>
  <c r="R540" i="86"/>
  <c r="R312" i="86"/>
  <c r="S1159" i="86"/>
  <c r="R944" i="86"/>
  <c r="R528" i="86"/>
  <c r="R1350" i="86"/>
  <c r="S1349" i="86"/>
  <c r="S913" i="86"/>
  <c r="O79" i="86"/>
  <c r="R574" i="86"/>
  <c r="S281" i="86"/>
  <c r="S1345" i="86"/>
  <c r="R1140" i="86"/>
  <c r="S1131" i="86"/>
  <c r="S1139" i="86"/>
  <c r="S1123" i="86"/>
  <c r="S1127" i="86"/>
  <c r="S1135" i="86"/>
  <c r="S297" i="86"/>
  <c r="R196" i="86"/>
  <c r="S302" i="86"/>
  <c r="R1063" i="86"/>
  <c r="S1047" i="86" s="1"/>
  <c r="I1064" i="86"/>
  <c r="S1199" i="86"/>
  <c r="R1200" i="86"/>
  <c r="S1195" i="86"/>
  <c r="R1048" i="86"/>
  <c r="R552" i="86"/>
  <c r="I250" i="86"/>
  <c r="R249" i="86"/>
  <c r="S245" i="86" s="1"/>
  <c r="J82" i="86"/>
  <c r="O81" i="86"/>
  <c r="R31" i="86"/>
  <c r="I32" i="86"/>
  <c r="S305" i="86"/>
  <c r="R152" i="86"/>
  <c r="R40" i="86"/>
  <c r="S1020" i="86"/>
  <c r="S1024" i="86"/>
  <c r="R35" i="86"/>
  <c r="I36" i="86"/>
  <c r="I1170" i="86"/>
  <c r="R1169" i="86"/>
  <c r="S1161" i="86" s="1"/>
  <c r="I502" i="86"/>
  <c r="R501" i="86"/>
  <c r="S493" i="86" s="1"/>
  <c r="Q81" i="86"/>
  <c r="Q82" i="86" s="1"/>
  <c r="P82" i="86"/>
  <c r="R73" i="86"/>
  <c r="I74" i="86"/>
  <c r="I334" i="86"/>
  <c r="R333" i="86"/>
  <c r="S271" i="86" s="1"/>
  <c r="D82" i="86"/>
  <c r="R556" i="86"/>
  <c r="R304" i="86"/>
  <c r="I79" i="86"/>
  <c r="R55" i="86"/>
  <c r="R536" i="86"/>
  <c r="S155" i="86"/>
  <c r="S319" i="86"/>
  <c r="S583" i="86"/>
  <c r="S521" i="86"/>
  <c r="S537" i="86"/>
  <c r="S575" i="86"/>
  <c r="S549" i="86"/>
  <c r="S545" i="86"/>
  <c r="S579" i="86"/>
  <c r="S301" i="86"/>
  <c r="S225" i="86"/>
  <c r="S247" i="86"/>
  <c r="S201" i="86"/>
  <c r="S221" i="86"/>
  <c r="S197" i="86"/>
  <c r="S189" i="86"/>
  <c r="S229" i="86"/>
  <c r="S213" i="86"/>
  <c r="S205" i="86"/>
  <c r="S248" i="86"/>
  <c r="S210" i="86"/>
  <c r="S202" i="86"/>
  <c r="S226" i="86"/>
  <c r="S218" i="86"/>
  <c r="S198" i="86"/>
  <c r="S206" i="86"/>
  <c r="S234" i="86"/>
  <c r="S190" i="86"/>
  <c r="S269" i="86"/>
  <c r="R72" i="86"/>
  <c r="S1062" i="86"/>
  <c r="S1046" i="86"/>
  <c r="S1058" i="86"/>
  <c r="S837" i="86"/>
  <c r="R838" i="86"/>
  <c r="S815" i="86"/>
  <c r="S795" i="86"/>
  <c r="S819" i="86"/>
  <c r="S803" i="86"/>
  <c r="S799" i="86"/>
  <c r="S811" i="86"/>
  <c r="S775" i="86"/>
  <c r="S787" i="86"/>
  <c r="R356" i="86"/>
  <c r="S1101" i="86"/>
  <c r="R1102" i="86"/>
  <c r="S1085" i="86"/>
  <c r="S1089" i="86"/>
  <c r="S1093" i="86"/>
  <c r="S209" i="86"/>
  <c r="S942" i="86"/>
  <c r="R288" i="86"/>
  <c r="S287" i="86"/>
  <c r="R417" i="86"/>
  <c r="S355" i="86" s="1"/>
  <c r="I418" i="86"/>
  <c r="R308" i="86"/>
  <c r="R59" i="86"/>
  <c r="I60" i="86"/>
  <c r="S553" i="86"/>
  <c r="R582" i="86"/>
  <c r="S1191" i="86"/>
  <c r="R1476" i="86"/>
  <c r="R1056" i="86"/>
  <c r="S972" i="86"/>
  <c r="S968" i="86"/>
  <c r="S921" i="86"/>
  <c r="R922" i="86"/>
  <c r="S909" i="86"/>
  <c r="S887" i="86"/>
  <c r="S891" i="86"/>
  <c r="S879" i="86"/>
  <c r="S1505" i="86"/>
  <c r="R1506" i="86"/>
  <c r="S187" i="86"/>
  <c r="R188" i="86"/>
  <c r="S1289" i="86"/>
  <c r="R1290" i="86"/>
  <c r="S1285" i="86"/>
  <c r="S1281" i="86"/>
  <c r="R548" i="86"/>
  <c r="S291" i="86"/>
  <c r="R292" i="86"/>
  <c r="R524" i="86"/>
  <c r="O80" i="86"/>
  <c r="S883" i="86"/>
  <c r="S222" i="86"/>
  <c r="S1369" i="86"/>
  <c r="R23" i="86"/>
  <c r="I24" i="86"/>
  <c r="S1504" i="86"/>
  <c r="S1500" i="86"/>
  <c r="R1372" i="86"/>
  <c r="R1428" i="86"/>
  <c r="S1427" i="86"/>
  <c r="S1423" i="86"/>
  <c r="R63" i="86"/>
  <c r="R544" i="86"/>
  <c r="S186" i="86"/>
  <c r="S541" i="86"/>
  <c r="I166" i="86"/>
  <c r="R165" i="86"/>
  <c r="S151" i="86" s="1"/>
  <c r="S783" i="86"/>
  <c r="S791" i="86"/>
  <c r="R104" i="86"/>
  <c r="R532" i="86"/>
  <c r="S576" i="86"/>
  <c r="I52" i="86"/>
  <c r="R51" i="86"/>
  <c r="S525" i="86"/>
  <c r="S149" i="86"/>
  <c r="S1088" i="86"/>
  <c r="S1100" i="86"/>
  <c r="S1084" i="86"/>
  <c r="S1092" i="86"/>
  <c r="S1096" i="86"/>
  <c r="I1376" i="86"/>
  <c r="R1375" i="86"/>
  <c r="S1371" i="86" s="1"/>
  <c r="R43" i="86"/>
  <c r="I44" i="86"/>
  <c r="S1370" i="86"/>
  <c r="S871" i="86"/>
  <c r="R296" i="86"/>
  <c r="R158" i="86"/>
  <c r="R75" i="86"/>
  <c r="S1220" i="86"/>
  <c r="R1166" i="86"/>
  <c r="S863" i="86"/>
  <c r="S241" i="86"/>
  <c r="R242" i="86"/>
  <c r="I28" i="86"/>
  <c r="R27" i="86"/>
  <c r="C82" i="86"/>
  <c r="I81" i="86"/>
  <c r="S1258" i="86"/>
  <c r="S1254" i="86"/>
  <c r="S1250" i="86"/>
  <c r="S859" i="86"/>
  <c r="S283" i="86"/>
  <c r="R284" i="86"/>
  <c r="F82" i="86"/>
  <c r="S1163" i="86"/>
  <c r="S533" i="86"/>
  <c r="S999" i="86"/>
  <c r="R1000" i="86"/>
  <c r="R272" i="86"/>
  <c r="R568" i="86"/>
  <c r="I48" i="86"/>
  <c r="R47" i="86"/>
  <c r="S565" i="86"/>
  <c r="S571" i="86"/>
  <c r="S331" i="86"/>
  <c r="S327" i="86"/>
  <c r="R564" i="86"/>
  <c r="E82" i="86"/>
  <c r="R1060" i="86"/>
  <c r="S529" i="86"/>
  <c r="R1162" i="86"/>
  <c r="S1341" i="86"/>
  <c r="R300" i="86"/>
  <c r="N82" i="86"/>
  <c r="I1480" i="86"/>
  <c r="R1479" i="86"/>
  <c r="R578" i="86"/>
  <c r="S1401" i="86"/>
  <c r="R1402" i="86"/>
  <c r="I68" i="86"/>
  <c r="R67" i="86"/>
  <c r="S1449" i="86"/>
  <c r="S899" i="86"/>
  <c r="R162" i="86"/>
  <c r="R1320" i="86"/>
  <c r="S1319" i="86"/>
  <c r="R276" i="86"/>
  <c r="S557" i="86"/>
  <c r="R326" i="86"/>
  <c r="S1095" i="86"/>
  <c r="S1099" i="86"/>
  <c r="S1087" i="86"/>
  <c r="S1083" i="86"/>
  <c r="S1091" i="86"/>
  <c r="S807" i="86"/>
  <c r="S669" i="86"/>
  <c r="R670" i="86"/>
  <c r="S635" i="86"/>
  <c r="S615" i="86"/>
  <c r="S651" i="86"/>
  <c r="S611" i="86"/>
  <c r="S627" i="86"/>
  <c r="S643" i="86"/>
  <c r="I20" i="86"/>
  <c r="R19" i="86"/>
  <c r="I948" i="86"/>
  <c r="R947" i="86"/>
  <c r="I78" i="86"/>
  <c r="R77" i="86"/>
  <c r="R280" i="86"/>
  <c r="S293" i="86"/>
  <c r="R322" i="86"/>
  <c r="S321" i="86"/>
  <c r="S875" i="86"/>
  <c r="R1226" i="86"/>
  <c r="R560" i="86"/>
  <c r="R316" i="86"/>
  <c r="S895" i="86"/>
  <c r="S277" i="86"/>
  <c r="S214" i="86"/>
  <c r="S867" i="86"/>
  <c r="R585" i="86"/>
  <c r="S539" i="86" s="1"/>
  <c r="I586" i="86"/>
  <c r="S194" i="86"/>
  <c r="S233" i="86"/>
  <c r="R494" i="86"/>
  <c r="L82" i="86"/>
  <c r="S1527" i="86"/>
  <c r="R112" i="85"/>
  <c r="R98" i="85"/>
  <c r="R94" i="85"/>
  <c r="R101" i="85"/>
  <c r="R74" i="85"/>
  <c r="R60" i="85"/>
  <c r="R56" i="85"/>
  <c r="R63" i="85"/>
  <c r="R27" i="85"/>
  <c r="R150" i="85"/>
  <c r="R136" i="85"/>
  <c r="R134" i="85"/>
  <c r="R139" i="85"/>
  <c r="R132" i="85"/>
  <c r="R103" i="85"/>
  <c r="R96" i="85"/>
  <c r="R36" i="85"/>
  <c r="R25" i="85"/>
  <c r="R18" i="85"/>
  <c r="R360" i="82"/>
  <c r="N31" i="82"/>
  <c r="Q130" i="82"/>
  <c r="R467" i="82"/>
  <c r="R466" i="82"/>
  <c r="R465" i="82"/>
  <c r="R546" i="82"/>
  <c r="Q17" i="82"/>
  <c r="Q64" i="82"/>
  <c r="R56" i="82" s="1"/>
  <c r="R422" i="82"/>
  <c r="R271" i="82"/>
  <c r="R266" i="82"/>
  <c r="R268" i="82"/>
  <c r="R265" i="82"/>
  <c r="R267" i="82"/>
  <c r="R221" i="82"/>
  <c r="R219" i="82"/>
  <c r="R151" i="82"/>
  <c r="Q163" i="82"/>
  <c r="R216" i="82"/>
  <c r="R486" i="82"/>
  <c r="Q627" i="82"/>
  <c r="R627" i="82" s="1"/>
  <c r="R321" i="82"/>
  <c r="R320" i="82"/>
  <c r="R316" i="82"/>
  <c r="R317" i="82"/>
  <c r="R319" i="82"/>
  <c r="R315" i="82"/>
  <c r="R269" i="82"/>
  <c r="R217" i="82"/>
  <c r="Q97" i="82"/>
  <c r="R421" i="82"/>
  <c r="Q341" i="82"/>
  <c r="R341" i="82" s="1"/>
  <c r="R196" i="82"/>
  <c r="R195" i="82"/>
  <c r="R190" i="82"/>
  <c r="R193" i="82"/>
  <c r="R187" i="82"/>
  <c r="R186" i="82"/>
  <c r="R188" i="82"/>
  <c r="R191" i="82"/>
  <c r="R189" i="82"/>
  <c r="R192" i="82"/>
  <c r="R183" i="82"/>
  <c r="R185" i="82"/>
  <c r="Q527" i="82"/>
  <c r="R527" i="82" s="1"/>
  <c r="R420" i="82"/>
  <c r="R445" i="82"/>
  <c r="R443" i="82"/>
  <c r="R444" i="82"/>
  <c r="R270" i="82"/>
  <c r="R218" i="82"/>
  <c r="R666" i="82"/>
  <c r="S1225" i="86" l="1"/>
  <c r="S134" i="86"/>
  <c r="S522" i="86"/>
  <c r="S332" i="86"/>
  <c r="S106" i="86"/>
  <c r="S138" i="86"/>
  <c r="S110" i="86"/>
  <c r="S554" i="86"/>
  <c r="S142" i="86"/>
  <c r="S164" i="86"/>
  <c r="S526" i="86"/>
  <c r="S114" i="86"/>
  <c r="S562" i="86"/>
  <c r="S546" i="86"/>
  <c r="S538" i="86"/>
  <c r="S534" i="86"/>
  <c r="S566" i="86"/>
  <c r="S580" i="86"/>
  <c r="S126" i="86"/>
  <c r="S130" i="86"/>
  <c r="S146" i="86"/>
  <c r="S160" i="86"/>
  <c r="S118" i="86"/>
  <c r="S102" i="86"/>
  <c r="S584" i="86"/>
  <c r="S150" i="86"/>
  <c r="S550" i="86"/>
  <c r="S572" i="86"/>
  <c r="R79" i="86"/>
  <c r="S17" i="86" s="1"/>
  <c r="S558" i="86"/>
  <c r="S156" i="86"/>
  <c r="S325" i="86"/>
  <c r="S279" i="86"/>
  <c r="S275" i="86"/>
  <c r="S278" i="86"/>
  <c r="S315" i="86"/>
  <c r="S299" i="86"/>
  <c r="S303" i="86"/>
  <c r="S307" i="86"/>
  <c r="S295" i="86"/>
  <c r="S306" i="86"/>
  <c r="S298" i="86"/>
  <c r="S294" i="86"/>
  <c r="S286" i="86"/>
  <c r="S328" i="86"/>
  <c r="S324" i="86"/>
  <c r="S282" i="86"/>
  <c r="S310" i="86"/>
  <c r="R526" i="82"/>
  <c r="R626" i="82"/>
  <c r="S270" i="86"/>
  <c r="S1165" i="86"/>
  <c r="S290" i="86"/>
  <c r="S274" i="86"/>
  <c r="S314" i="86"/>
  <c r="R52" i="86"/>
  <c r="S947" i="86"/>
  <c r="R948" i="86"/>
  <c r="S551" i="86"/>
  <c r="S943" i="86"/>
  <c r="O82" i="86"/>
  <c r="R64" i="86"/>
  <c r="S1479" i="86"/>
  <c r="R1480" i="86"/>
  <c r="S1059" i="86"/>
  <c r="S563" i="86"/>
  <c r="S157" i="86"/>
  <c r="S1055" i="86"/>
  <c r="R56" i="86"/>
  <c r="S573" i="86"/>
  <c r="S585" i="86"/>
  <c r="R586" i="86"/>
  <c r="S547" i="86"/>
  <c r="S523" i="86"/>
  <c r="R20" i="86"/>
  <c r="S165" i="86"/>
  <c r="R166" i="86"/>
  <c r="S143" i="86"/>
  <c r="S147" i="86"/>
  <c r="S135" i="86"/>
  <c r="S127" i="86"/>
  <c r="S107" i="86"/>
  <c r="S131" i="86"/>
  <c r="S115" i="86"/>
  <c r="S119" i="86"/>
  <c r="S123" i="86"/>
  <c r="S139" i="86"/>
  <c r="S111" i="86"/>
  <c r="S161" i="86"/>
  <c r="I82" i="86"/>
  <c r="R81" i="86"/>
  <c r="S55" i="86" s="1"/>
  <c r="R28" i="86"/>
  <c r="S501" i="86"/>
  <c r="R502" i="86"/>
  <c r="S455" i="86"/>
  <c r="S451" i="86"/>
  <c r="S443" i="86"/>
  <c r="S467" i="86"/>
  <c r="S459" i="86"/>
  <c r="S479" i="86"/>
  <c r="S483" i="86"/>
  <c r="S463" i="86"/>
  <c r="S497" i="86"/>
  <c r="S489" i="86"/>
  <c r="S475" i="86"/>
  <c r="S439" i="86"/>
  <c r="S471" i="86"/>
  <c r="S447" i="86"/>
  <c r="S1229" i="86"/>
  <c r="R1230" i="86"/>
  <c r="R60" i="86"/>
  <c r="R74" i="86"/>
  <c r="R24" i="86"/>
  <c r="S1475" i="86"/>
  <c r="S535" i="86"/>
  <c r="R68" i="86"/>
  <c r="S543" i="86"/>
  <c r="S417" i="86"/>
  <c r="R418" i="86"/>
  <c r="S383" i="86"/>
  <c r="S399" i="86"/>
  <c r="S375" i="86"/>
  <c r="S363" i="86"/>
  <c r="S409" i="86"/>
  <c r="S391" i="86"/>
  <c r="S359" i="86"/>
  <c r="S413" i="86"/>
  <c r="S379" i="86"/>
  <c r="S371" i="86"/>
  <c r="S387" i="86"/>
  <c r="S395" i="86"/>
  <c r="S403" i="86"/>
  <c r="S367" i="86"/>
  <c r="R1170" i="86"/>
  <c r="S1169" i="86"/>
  <c r="R32" i="86"/>
  <c r="R44" i="86"/>
  <c r="S103" i="86"/>
  <c r="S581" i="86"/>
  <c r="R36" i="86"/>
  <c r="S249" i="86"/>
  <c r="R250" i="86"/>
  <c r="S231" i="86"/>
  <c r="S207" i="86"/>
  <c r="S215" i="86"/>
  <c r="S203" i="86"/>
  <c r="S199" i="86"/>
  <c r="S235" i="86"/>
  <c r="S191" i="86"/>
  <c r="S227" i="86"/>
  <c r="S211" i="86"/>
  <c r="S219" i="86"/>
  <c r="S223" i="86"/>
  <c r="R80" i="86"/>
  <c r="R48" i="86"/>
  <c r="S555" i="86"/>
  <c r="S1063" i="86"/>
  <c r="R1064" i="86"/>
  <c r="S1051" i="86"/>
  <c r="S527" i="86"/>
  <c r="R78" i="86"/>
  <c r="S559" i="86"/>
  <c r="S577" i="86"/>
  <c r="S567" i="86"/>
  <c r="S1375" i="86"/>
  <c r="R1376" i="86"/>
  <c r="S531" i="86"/>
  <c r="R334" i="86"/>
  <c r="S333" i="86"/>
  <c r="S311" i="86"/>
  <c r="S329" i="86"/>
  <c r="S195" i="86"/>
  <c r="R64" i="82"/>
  <c r="R58" i="82"/>
  <c r="R57" i="82"/>
  <c r="R59" i="82"/>
  <c r="R60" i="82"/>
  <c r="R52" i="82"/>
  <c r="R63" i="82"/>
  <c r="R54" i="82"/>
  <c r="R55" i="82"/>
  <c r="R53" i="82"/>
  <c r="Q31" i="82"/>
  <c r="R97" i="82" s="1"/>
  <c r="R61" i="82"/>
  <c r="R62" i="82"/>
  <c r="R51" i="82"/>
  <c r="R340" i="82"/>
  <c r="R163" i="82"/>
  <c r="R157" i="82"/>
  <c r="R152" i="82"/>
  <c r="R149" i="82"/>
  <c r="R150" i="82"/>
  <c r="R161" i="82"/>
  <c r="R156" i="82"/>
  <c r="R153" i="82"/>
  <c r="R162" i="82"/>
  <c r="R159" i="82"/>
  <c r="R158" i="82"/>
  <c r="R154" i="82"/>
  <c r="R155" i="82"/>
  <c r="R160" i="82"/>
  <c r="R50" i="82"/>
  <c r="S79" i="86" l="1"/>
  <c r="S71" i="86"/>
  <c r="S21" i="86"/>
  <c r="S45" i="86"/>
  <c r="S41" i="86"/>
  <c r="S75" i="86"/>
  <c r="S29" i="86"/>
  <c r="S37" i="86"/>
  <c r="S49" i="86"/>
  <c r="S57" i="86"/>
  <c r="S61" i="86"/>
  <c r="S25" i="86"/>
  <c r="S65" i="86"/>
  <c r="S53" i="86"/>
  <c r="S33" i="86"/>
  <c r="S67" i="86"/>
  <c r="S35" i="86"/>
  <c r="S63" i="86"/>
  <c r="S43" i="86"/>
  <c r="R17" i="82"/>
  <c r="S23" i="86"/>
  <c r="S80" i="86"/>
  <c r="S58" i="86"/>
  <c r="S22" i="86"/>
  <c r="S50" i="86"/>
  <c r="S42" i="86"/>
  <c r="S38" i="86"/>
  <c r="S46" i="86"/>
  <c r="S34" i="86"/>
  <c r="S54" i="86"/>
  <c r="S76" i="86"/>
  <c r="S66" i="86"/>
  <c r="S26" i="86"/>
  <c r="S18" i="86"/>
  <c r="S62" i="86"/>
  <c r="S30" i="86"/>
  <c r="S19" i="86"/>
  <c r="S73" i="86"/>
  <c r="S77" i="86"/>
  <c r="S59" i="86"/>
  <c r="S27" i="86"/>
  <c r="R82" i="86"/>
  <c r="S81" i="86"/>
  <c r="S39" i="86"/>
  <c r="S72" i="86"/>
  <c r="S31" i="86"/>
  <c r="S47" i="86"/>
  <c r="S51" i="86"/>
  <c r="R31" i="82"/>
  <c r="R90" i="82"/>
  <c r="R129" i="82"/>
  <c r="R88" i="82"/>
  <c r="R124" i="82"/>
  <c r="R96" i="82"/>
  <c r="R126" i="82"/>
  <c r="R119" i="82"/>
  <c r="R125" i="82"/>
  <c r="R120" i="82"/>
  <c r="R122" i="82"/>
  <c r="R89" i="82"/>
  <c r="R128" i="82"/>
  <c r="R123" i="82"/>
  <c r="R85" i="82"/>
  <c r="R22" i="82"/>
  <c r="R86" i="82"/>
  <c r="R117" i="82"/>
  <c r="R26" i="82"/>
  <c r="R87" i="82"/>
  <c r="R127" i="82"/>
  <c r="R27" i="82"/>
  <c r="R84" i="82"/>
  <c r="R93" i="82"/>
  <c r="R92" i="82"/>
  <c r="R83" i="82"/>
  <c r="R95" i="82"/>
  <c r="R118" i="82"/>
  <c r="R121" i="82"/>
  <c r="R30" i="82"/>
  <c r="R28" i="82"/>
  <c r="R21" i="82"/>
  <c r="R24" i="82"/>
  <c r="R19" i="82"/>
  <c r="R116" i="82"/>
  <c r="R20" i="82"/>
  <c r="R29" i="82"/>
  <c r="R91" i="82"/>
  <c r="R94" i="82"/>
  <c r="R25" i="82"/>
  <c r="R18" i="82"/>
  <c r="R23" i="82"/>
  <c r="R130" i="82"/>
  <c r="G400" i="79" l="1"/>
  <c r="H400" i="79"/>
  <c r="G426" i="79"/>
  <c r="H426" i="79"/>
  <c r="G555" i="79"/>
  <c r="H555" i="79"/>
  <c r="G657" i="79"/>
  <c r="H657" i="79"/>
  <c r="G696" i="79"/>
  <c r="H696" i="79"/>
  <c r="G793" i="79"/>
  <c r="H793" i="79"/>
  <c r="G830" i="79"/>
  <c r="H830" i="79"/>
  <c r="G359" i="79"/>
  <c r="H359" i="79"/>
  <c r="M283" i="78"/>
  <c r="N283" i="78"/>
  <c r="M303" i="78"/>
  <c r="N303" i="78"/>
  <c r="M325" i="78"/>
  <c r="N325" i="78"/>
  <c r="N326" i="78"/>
  <c r="M331" i="78"/>
  <c r="N331" i="78"/>
  <c r="M332" i="78"/>
  <c r="N332" i="78"/>
  <c r="M333" i="78"/>
  <c r="N333" i="78"/>
  <c r="M334" i="78"/>
  <c r="N334" i="78"/>
  <c r="M335" i="78"/>
  <c r="N335" i="78"/>
  <c r="M336" i="78"/>
  <c r="N336" i="78"/>
  <c r="M337" i="78"/>
  <c r="N337" i="78"/>
  <c r="M338" i="78"/>
  <c r="N338" i="78"/>
  <c r="M364" i="78"/>
  <c r="N364" i="78"/>
  <c r="M365" i="78"/>
  <c r="N365" i="78"/>
  <c r="M366" i="78"/>
  <c r="N366" i="78"/>
  <c r="M369" i="78"/>
  <c r="N369" i="78"/>
  <c r="M370" i="78"/>
  <c r="N370" i="78"/>
  <c r="M415" i="78"/>
  <c r="M416" i="78" s="1"/>
  <c r="N416" i="78"/>
  <c r="M451" i="78"/>
  <c r="N451" i="78"/>
  <c r="K488" i="78"/>
  <c r="M513" i="78"/>
  <c r="N513" i="78"/>
  <c r="M533" i="78"/>
  <c r="N533" i="78"/>
  <c r="M71" i="78"/>
  <c r="N71" i="78"/>
  <c r="N72" i="78"/>
  <c r="M77" i="78"/>
  <c r="N77" i="78"/>
  <c r="M78" i="78"/>
  <c r="N78" i="78"/>
  <c r="M79" i="78"/>
  <c r="N79" i="78"/>
  <c r="M80" i="78"/>
  <c r="N80" i="78"/>
  <c r="M81" i="78"/>
  <c r="N81" i="78"/>
  <c r="M82" i="78"/>
  <c r="N82" i="78"/>
  <c r="M83" i="78"/>
  <c r="N83" i="78"/>
  <c r="M84" i="78"/>
  <c r="N84" i="78"/>
  <c r="M112" i="78"/>
  <c r="N112" i="78"/>
  <c r="M113" i="78"/>
  <c r="N113" i="78"/>
  <c r="M114" i="78"/>
  <c r="N114" i="78"/>
  <c r="M115" i="78"/>
  <c r="N115" i="78"/>
  <c r="M116" i="78"/>
  <c r="N116" i="78"/>
  <c r="M146" i="78"/>
  <c r="K191" i="78"/>
  <c r="P4870" i="77"/>
  <c r="E4873" i="77"/>
  <c r="M4873" i="77"/>
  <c r="P4873" i="77"/>
  <c r="E5091" i="77"/>
  <c r="K5091" i="77"/>
  <c r="L5091" i="77"/>
  <c r="M5091" i="77"/>
  <c r="N5091" i="77"/>
  <c r="O5091" i="77"/>
  <c r="P5091" i="77"/>
  <c r="E9885" i="77"/>
  <c r="M9885" i="77"/>
  <c r="P9885" i="77"/>
  <c r="E10071" i="77"/>
  <c r="K10071" i="77"/>
  <c r="L10071" i="77"/>
  <c r="M10071" i="77"/>
  <c r="N10071" i="77"/>
  <c r="O10071" i="77"/>
  <c r="P10071" i="77"/>
  <c r="P10086" i="77"/>
  <c r="M10087" i="77"/>
  <c r="P10087" i="77"/>
  <c r="M10226" i="77"/>
  <c r="M10250" i="77"/>
  <c r="M10400" i="77"/>
  <c r="E10549" i="77"/>
  <c r="K10549" i="77"/>
  <c r="L10549" i="77"/>
  <c r="N10549" i="77"/>
  <c r="O10549" i="77"/>
  <c r="E12661" i="77"/>
  <c r="M12661" i="77"/>
  <c r="P12661" i="77"/>
  <c r="E13026" i="77"/>
  <c r="M13026" i="77"/>
  <c r="P13026" i="77"/>
  <c r="P10549" i="77" l="1"/>
  <c r="N397" i="78"/>
  <c r="M397" i="78"/>
  <c r="M10549" i="77"/>
  <c r="M220" i="78"/>
  <c r="N220" i="78"/>
  <c r="D375" i="76"/>
  <c r="F321" i="76" l="1"/>
  <c r="E321" i="76"/>
  <c r="F320" i="76"/>
  <c r="E320" i="76"/>
  <c r="D320" i="76"/>
  <c r="F319" i="76"/>
  <c r="E319" i="76"/>
  <c r="D319" i="76"/>
  <c r="F318" i="76"/>
  <c r="E318" i="76"/>
  <c r="D318" i="76"/>
  <c r="F317" i="76"/>
  <c r="E317" i="76"/>
  <c r="D317" i="76"/>
  <c r="D316" i="76"/>
  <c r="E315" i="76"/>
  <c r="D315" i="76"/>
  <c r="D395" i="76" s="1"/>
  <c r="F292" i="76"/>
  <c r="F395" i="76" s="1"/>
  <c r="E289" i="76"/>
  <c r="E395" i="76" s="1"/>
  <c r="E711" i="75" l="1"/>
  <c r="E707" i="75"/>
  <c r="E706" i="75"/>
  <c r="E555" i="75"/>
  <c r="E553" i="75"/>
  <c r="E253" i="75"/>
  <c r="E229" i="75"/>
  <c r="E228" i="75"/>
  <c r="W104" i="53" l="1"/>
  <c r="W97" i="53"/>
  <c r="W96" i="53"/>
  <c r="O104" i="53"/>
  <c r="M97" i="53"/>
  <c r="M96" i="53"/>
  <c r="W90" i="53"/>
  <c r="W80" i="53"/>
  <c r="W79" i="53"/>
  <c r="W78" i="53"/>
  <c r="W77" i="53"/>
  <c r="O90" i="53"/>
  <c r="M80" i="53"/>
  <c r="M79" i="53"/>
  <c r="M78" i="53"/>
  <c r="M77" i="53"/>
  <c r="W72" i="53"/>
  <c r="W54" i="53"/>
  <c r="W53" i="53"/>
  <c r="W52" i="53"/>
  <c r="W51" i="53"/>
  <c r="O72" i="53"/>
  <c r="M54" i="53"/>
  <c r="M53" i="53"/>
  <c r="M52" i="53"/>
  <c r="M51" i="53"/>
  <c r="W47" i="53"/>
  <c r="W22" i="53"/>
  <c r="O47" i="53"/>
  <c r="M22" i="53"/>
  <c r="L22" i="53"/>
  <c r="L47" i="53"/>
  <c r="L104" i="53"/>
  <c r="L97" i="53"/>
  <c r="L96" i="53"/>
  <c r="D104" i="53"/>
  <c r="B97" i="53"/>
  <c r="B96" i="53"/>
  <c r="L90" i="53"/>
  <c r="L80" i="53"/>
  <c r="L79" i="53"/>
  <c r="L78" i="53"/>
  <c r="L77" i="53"/>
  <c r="D90" i="53"/>
  <c r="B80" i="53"/>
  <c r="B79" i="53"/>
  <c r="B78" i="53"/>
  <c r="B77" i="53"/>
  <c r="L72" i="53"/>
  <c r="L54" i="53"/>
  <c r="L53" i="53"/>
  <c r="L52" i="53"/>
  <c r="L51" i="53"/>
  <c r="D72" i="53"/>
  <c r="B54" i="53"/>
  <c r="B53" i="53"/>
  <c r="B52" i="53"/>
  <c r="B51" i="53"/>
  <c r="D47" i="53"/>
  <c r="K47" i="53" s="1"/>
  <c r="B22" i="53"/>
  <c r="K22" i="53" s="1"/>
  <c r="B18" i="53"/>
  <c r="K18" i="53" s="1"/>
  <c r="E76" i="53"/>
  <c r="E50" i="53"/>
  <c r="V45" i="53"/>
  <c r="V46" i="53"/>
  <c r="V44" i="53"/>
  <c r="W101" i="53"/>
  <c r="W88" i="53"/>
  <c r="V42" i="53"/>
  <c r="V43" i="53"/>
  <c r="W40" i="53"/>
  <c r="N101" i="53"/>
  <c r="N88" i="53"/>
  <c r="N40" i="53"/>
  <c r="L101" i="53"/>
  <c r="L88" i="53"/>
  <c r="K87" i="53"/>
  <c r="K71" i="53"/>
  <c r="L40" i="53"/>
  <c r="C101" i="53"/>
  <c r="C88" i="53"/>
  <c r="C40" i="53"/>
  <c r="K40" i="53" s="1"/>
  <c r="V31" i="53"/>
  <c r="V29" i="53"/>
  <c r="V30" i="53"/>
  <c r="V32" i="53"/>
  <c r="V33" i="53"/>
  <c r="K17" i="53"/>
  <c r="K19" i="53"/>
  <c r="K20" i="53"/>
  <c r="K21" i="53"/>
  <c r="K23" i="53"/>
  <c r="K24" i="53"/>
  <c r="K25" i="53"/>
  <c r="K26" i="53"/>
  <c r="K27" i="53"/>
  <c r="K28" i="53"/>
  <c r="K29" i="53"/>
  <c r="K30" i="53"/>
  <c r="K31" i="53"/>
  <c r="K32" i="53"/>
  <c r="K33" i="53"/>
  <c r="K34" i="53"/>
  <c r="K35" i="53"/>
  <c r="K36" i="53"/>
  <c r="K37" i="53"/>
  <c r="K38" i="53"/>
  <c r="K39" i="53"/>
  <c r="K41" i="53"/>
  <c r="K42" i="53"/>
  <c r="K43" i="53"/>
  <c r="K44" i="53"/>
  <c r="K45" i="53"/>
  <c r="K46" i="53"/>
  <c r="K48" i="53"/>
  <c r="W208" i="53" l="1"/>
  <c r="L208" i="53" l="1"/>
  <c r="L206" i="53" s="1"/>
  <c r="W209" i="53"/>
  <c r="W206" i="53"/>
  <c r="V202" i="53"/>
  <c r="V203" i="53"/>
  <c r="V204" i="53"/>
  <c r="O209" i="53"/>
  <c r="O206" i="53"/>
  <c r="N200" i="53"/>
  <c r="L209" i="53"/>
  <c r="D206" i="53"/>
  <c r="K205" i="53"/>
  <c r="K202" i="53"/>
  <c r="K203" i="53"/>
  <c r="K204" i="53"/>
  <c r="D200" i="53"/>
  <c r="C200" i="53"/>
  <c r="K210" i="53" l="1"/>
  <c r="D209" i="53"/>
  <c r="V211" i="53"/>
  <c r="K211" i="53"/>
  <c r="V208" i="53"/>
  <c r="K208" i="53"/>
  <c r="V201" i="53"/>
  <c r="K201" i="53"/>
  <c r="K209" i="53" l="1"/>
  <c r="W432" i="53"/>
  <c r="L432" i="53"/>
  <c r="AG291" i="57" l="1"/>
  <c r="AG292" i="57"/>
  <c r="AG293" i="57"/>
  <c r="AG294" i="57"/>
  <c r="AG295" i="57"/>
  <c r="AG296" i="57"/>
  <c r="AG297" i="57"/>
  <c r="AD292" i="57"/>
  <c r="AD293" i="57"/>
  <c r="AD294" i="57"/>
  <c r="AD295" i="57"/>
  <c r="AH295" i="57" s="1"/>
  <c r="AI295" i="57" s="1"/>
  <c r="AD296" i="57"/>
  <c r="AD297" i="57"/>
  <c r="V277" i="57"/>
  <c r="R290" i="57"/>
  <c r="R291" i="57"/>
  <c r="R292" i="57"/>
  <c r="R293" i="57"/>
  <c r="R294" i="57"/>
  <c r="R295" i="57"/>
  <c r="R296" i="57"/>
  <c r="R297" i="57"/>
  <c r="O290" i="57"/>
  <c r="O291" i="57"/>
  <c r="O292" i="57"/>
  <c r="O293" i="57"/>
  <c r="O294" i="57"/>
  <c r="O295" i="57"/>
  <c r="O296" i="57"/>
  <c r="O297" i="57"/>
  <c r="AH294" i="57" l="1"/>
  <c r="AI294" i="57" s="1"/>
  <c r="S290" i="57"/>
  <c r="T290" i="57" s="1"/>
  <c r="AH297" i="57"/>
  <c r="AI297" i="57" s="1"/>
  <c r="AH296" i="57"/>
  <c r="AI296" i="57" s="1"/>
  <c r="S293" i="57"/>
  <c r="T293" i="57" s="1"/>
  <c r="S296" i="57"/>
  <c r="T296" i="57" s="1"/>
  <c r="S295" i="57"/>
  <c r="T295" i="57" s="1"/>
  <c r="S294" i="57"/>
  <c r="T294" i="57" s="1"/>
  <c r="S292" i="57"/>
  <c r="T292" i="57" s="1"/>
  <c r="S291" i="57"/>
  <c r="T291" i="57" s="1"/>
  <c r="AH293" i="57"/>
  <c r="AI293" i="57" s="1"/>
  <c r="AH292" i="57"/>
  <c r="AI292" i="57" s="1"/>
  <c r="S297" i="57"/>
  <c r="T297" i="57" s="1"/>
  <c r="L163" i="53"/>
  <c r="W163" i="53"/>
  <c r="U156" i="53"/>
  <c r="J156" i="53"/>
  <c r="O163" i="53"/>
  <c r="D163" i="53"/>
  <c r="T182" i="53" l="1"/>
  <c r="I182" i="53"/>
  <c r="W173" i="53" l="1"/>
  <c r="O173" i="53"/>
  <c r="W153" i="53"/>
  <c r="O153" i="53"/>
  <c r="L173" i="53"/>
  <c r="L153" i="53"/>
  <c r="D173" i="53"/>
  <c r="D153" i="53"/>
  <c r="B146" i="53" l="1"/>
  <c r="L474" i="53" l="1"/>
  <c r="L470" i="53"/>
  <c r="L466" i="53"/>
  <c r="L414" i="53" l="1"/>
  <c r="K432" i="53"/>
  <c r="K424" i="53"/>
  <c r="E414" i="53"/>
  <c r="E425" i="53"/>
  <c r="W313" i="53" l="1"/>
  <c r="W318" i="53"/>
  <c r="W322" i="53"/>
  <c r="L322" i="53"/>
  <c r="L318" i="53"/>
  <c r="L313" i="53"/>
  <c r="AB16" i="57" l="1"/>
  <c r="R148" i="57" l="1"/>
  <c r="R149" i="57"/>
  <c r="O148" i="57"/>
  <c r="O149" i="57"/>
  <c r="O150" i="57"/>
  <c r="O151" i="57"/>
  <c r="O152" i="57"/>
  <c r="O153" i="57"/>
  <c r="O154" i="57"/>
  <c r="O155" i="57"/>
  <c r="O156" i="57"/>
  <c r="O157" i="57"/>
  <c r="O158" i="57"/>
  <c r="S148" i="57" l="1"/>
  <c r="T148" i="57" s="1"/>
  <c r="S149" i="57"/>
  <c r="T149" i="57" s="1"/>
  <c r="Q277" i="57"/>
  <c r="N277" i="57"/>
  <c r="G277" i="57"/>
  <c r="F277" i="57"/>
  <c r="AG240" i="57" l="1"/>
  <c r="AG241" i="57"/>
  <c r="AG242" i="57"/>
  <c r="AG243" i="57"/>
  <c r="AG244" i="57"/>
  <c r="AG245" i="57"/>
  <c r="AG246" i="57"/>
  <c r="AG247" i="57"/>
  <c r="AG248" i="57"/>
  <c r="AG249" i="57"/>
  <c r="AG250" i="57"/>
  <c r="AG251" i="57"/>
  <c r="AG252" i="57"/>
  <c r="AG253" i="57"/>
  <c r="AG254" i="57"/>
  <c r="AG255" i="57"/>
  <c r="AG256" i="57"/>
  <c r="AG239" i="57"/>
  <c r="AF236" i="57"/>
  <c r="AF258" i="57" s="1"/>
  <c r="R241" i="57"/>
  <c r="R242" i="57"/>
  <c r="R243" i="57"/>
  <c r="R244" i="57"/>
  <c r="R245" i="57"/>
  <c r="R246" i="57"/>
  <c r="R247" i="57"/>
  <c r="R248" i="57"/>
  <c r="R249" i="57"/>
  <c r="R250" i="57"/>
  <c r="R251" i="57"/>
  <c r="R252" i="57"/>
  <c r="R253" i="57"/>
  <c r="R254" i="57"/>
  <c r="R255" i="57"/>
  <c r="R256" i="57"/>
  <c r="R240" i="57"/>
  <c r="Q236" i="57"/>
  <c r="Q258" i="57" s="1"/>
  <c r="AG22" i="57" l="1"/>
  <c r="R22" i="57"/>
  <c r="R23" i="57"/>
  <c r="Q16" i="57"/>
  <c r="Q57" i="57" s="1"/>
  <c r="O22" i="57"/>
  <c r="M16" i="57"/>
  <c r="S22" i="57" l="1"/>
  <c r="T22" i="57" s="1"/>
  <c r="I29" i="56"/>
  <c r="F119" i="56"/>
  <c r="E119" i="56"/>
  <c r="C119" i="56"/>
  <c r="I118" i="56"/>
  <c r="G119" i="56"/>
  <c r="H143" i="56" l="1"/>
  <c r="H137" i="56"/>
  <c r="H174" i="56"/>
  <c r="H168" i="56"/>
  <c r="H115" i="56"/>
  <c r="H109" i="56"/>
  <c r="H87" i="56"/>
  <c r="H81" i="56"/>
  <c r="E28" i="56"/>
  <c r="E27" i="56"/>
  <c r="E26" i="56"/>
  <c r="E25" i="56"/>
  <c r="E24" i="56"/>
  <c r="E23" i="56"/>
  <c r="D23" i="56"/>
  <c r="E21" i="56"/>
  <c r="E20" i="56"/>
  <c r="E19" i="56"/>
  <c r="E18" i="56"/>
  <c r="E17" i="56"/>
  <c r="E16" i="56"/>
  <c r="D16" i="56"/>
  <c r="C28" i="56"/>
  <c r="C27" i="56"/>
  <c r="C26" i="56"/>
  <c r="C25" i="56"/>
  <c r="C24" i="56"/>
  <c r="C23" i="56"/>
  <c r="B23" i="56"/>
  <c r="C21" i="56"/>
  <c r="C20" i="56"/>
  <c r="C19" i="56"/>
  <c r="C18" i="56"/>
  <c r="C17" i="56"/>
  <c r="C16" i="56"/>
  <c r="B16" i="56"/>
  <c r="H57" i="56"/>
  <c r="H50" i="56"/>
  <c r="H202" i="56"/>
  <c r="H196" i="56"/>
  <c r="G28" i="56"/>
  <c r="G27" i="56"/>
  <c r="G26" i="56"/>
  <c r="G25" i="56"/>
  <c r="G24" i="56"/>
  <c r="G23" i="56"/>
  <c r="G21" i="56"/>
  <c r="G20" i="56"/>
  <c r="G19" i="56"/>
  <c r="G18" i="56"/>
  <c r="G17" i="56"/>
  <c r="G16" i="56"/>
  <c r="F23" i="56"/>
  <c r="F16" i="56"/>
  <c r="E30" i="56" l="1"/>
  <c r="H23" i="56"/>
  <c r="H16" i="56"/>
  <c r="G30" i="56"/>
  <c r="I248" i="61"/>
  <c r="I352" i="61"/>
  <c r="I364" i="61"/>
  <c r="J364" i="61" s="1"/>
  <c r="J239" i="61"/>
  <c r="I239" i="61"/>
  <c r="I238" i="61"/>
  <c r="J238" i="61" s="1"/>
  <c r="H225" i="61"/>
  <c r="H227" i="61"/>
  <c r="G225" i="61"/>
  <c r="G226" i="61"/>
  <c r="G227" i="61"/>
  <c r="G239" i="61"/>
  <c r="G238" i="61"/>
  <c r="I58" i="61"/>
  <c r="G17" i="61"/>
  <c r="H17" i="61"/>
  <c r="I17" i="61"/>
  <c r="J17" i="61" s="1"/>
  <c r="G18" i="61"/>
  <c r="H18" i="61" s="1"/>
  <c r="I18" i="61"/>
  <c r="J18" i="61" s="1"/>
  <c r="G19" i="61"/>
  <c r="H19" i="61" s="1"/>
  <c r="I19" i="61"/>
  <c r="J19" i="61" s="1"/>
  <c r="G20" i="61"/>
  <c r="H20" i="61" s="1"/>
  <c r="I20" i="61"/>
  <c r="J20" i="61" s="1"/>
  <c r="G21" i="61"/>
  <c r="H21" i="61" s="1"/>
  <c r="I21" i="61"/>
  <c r="J21" i="61" s="1"/>
  <c r="G22" i="61"/>
  <c r="H22" i="61" s="1"/>
  <c r="I22" i="61"/>
  <c r="J22" i="61" s="1"/>
  <c r="G23" i="61"/>
  <c r="H23" i="61" s="1"/>
  <c r="I23" i="61"/>
  <c r="J23" i="61" s="1"/>
  <c r="G24" i="61"/>
  <c r="H24" i="61" s="1"/>
  <c r="I24" i="61"/>
  <c r="J24" i="61" s="1"/>
  <c r="G25" i="61"/>
  <c r="H25" i="61" s="1"/>
  <c r="I25" i="61"/>
  <c r="J25" i="61" s="1"/>
  <c r="G26" i="61"/>
  <c r="H26" i="61"/>
  <c r="I26" i="61"/>
  <c r="J26" i="61" s="1"/>
  <c r="G27" i="61"/>
  <c r="H27" i="61" s="1"/>
  <c r="I27" i="61"/>
  <c r="J27" i="61" s="1"/>
  <c r="G28" i="61"/>
  <c r="I28" i="61"/>
  <c r="J28" i="61" s="1"/>
  <c r="G29" i="61"/>
  <c r="H29" i="61" s="1"/>
  <c r="I29" i="61"/>
  <c r="J29" i="61" s="1"/>
  <c r="G30" i="61"/>
  <c r="H30" i="61" s="1"/>
  <c r="I30" i="61"/>
  <c r="J30" i="61" s="1"/>
  <c r="G31" i="61"/>
  <c r="H31" i="61" s="1"/>
  <c r="I31" i="61"/>
  <c r="J31" i="61" s="1"/>
  <c r="G32" i="61"/>
  <c r="H32" i="61" s="1"/>
  <c r="I32" i="61"/>
  <c r="J32" i="61" s="1"/>
  <c r="G33" i="61"/>
  <c r="H33" i="61" s="1"/>
  <c r="I33" i="61"/>
  <c r="J33" i="61" s="1"/>
  <c r="G34" i="61"/>
  <c r="H34" i="61" s="1"/>
  <c r="I34" i="61"/>
  <c r="J34" i="61" s="1"/>
  <c r="G35" i="61"/>
  <c r="H35" i="61"/>
  <c r="I35" i="61"/>
  <c r="J35" i="61" s="1"/>
  <c r="G36" i="61"/>
  <c r="I36" i="61"/>
  <c r="J36" i="61" s="1"/>
  <c r="G37" i="61"/>
  <c r="H37" i="61" s="1"/>
  <c r="I37" i="61"/>
  <c r="J37" i="61" s="1"/>
  <c r="G38" i="61"/>
  <c r="H38" i="61" s="1"/>
  <c r="I38" i="61"/>
  <c r="J38" i="61" s="1"/>
  <c r="G39" i="61"/>
  <c r="H39" i="61" s="1"/>
  <c r="I39" i="61"/>
  <c r="J39" i="61" s="1"/>
  <c r="G40" i="61"/>
  <c r="H40" i="61" s="1"/>
  <c r="I40" i="61"/>
  <c r="J40" i="61" s="1"/>
  <c r="G41" i="61"/>
  <c r="H41" i="61" s="1"/>
  <c r="I41" i="61"/>
  <c r="J41" i="61" s="1"/>
  <c r="G42" i="61"/>
  <c r="H42" i="61" s="1"/>
  <c r="I42" i="61"/>
  <c r="J42" i="61" s="1"/>
  <c r="G44" i="61"/>
  <c r="H44" i="61"/>
  <c r="I44" i="61"/>
  <c r="J44" i="61" s="1"/>
  <c r="G45" i="61"/>
  <c r="H45" i="61" s="1"/>
  <c r="I45" i="61"/>
  <c r="J45" i="61" s="1"/>
  <c r="G46" i="61"/>
  <c r="H46" i="61" s="1"/>
  <c r="I46" i="61"/>
  <c r="J46" i="61" s="1"/>
  <c r="G47" i="61"/>
  <c r="I47" i="61"/>
  <c r="J47" i="61" s="1"/>
  <c r="G48" i="61"/>
  <c r="I48" i="61"/>
  <c r="J48" i="61" s="1"/>
  <c r="G49" i="61"/>
  <c r="I49" i="61"/>
  <c r="G50" i="61"/>
  <c r="H50" i="61" s="1"/>
  <c r="I50" i="61"/>
  <c r="J50" i="61" s="1"/>
  <c r="G51" i="61"/>
  <c r="H51" i="61" s="1"/>
  <c r="I51" i="61"/>
  <c r="J51" i="61" s="1"/>
  <c r="G52" i="61"/>
  <c r="H52" i="61" s="1"/>
  <c r="I52" i="61"/>
  <c r="J52" i="61" s="1"/>
  <c r="G53" i="61"/>
  <c r="H53" i="61"/>
  <c r="I53" i="61"/>
  <c r="J53" i="61" s="1"/>
  <c r="G56" i="61"/>
  <c r="H56" i="61" s="1"/>
  <c r="I56" i="61"/>
  <c r="J56" i="61" s="1"/>
  <c r="G57" i="61"/>
  <c r="H57" i="61" s="1"/>
  <c r="I57" i="61"/>
  <c r="J57" i="61" s="1"/>
  <c r="F333" i="61"/>
  <c r="F334" i="61"/>
  <c r="F335" i="61"/>
  <c r="F336" i="61"/>
  <c r="F337" i="61"/>
  <c r="F338" i="61"/>
  <c r="I338" i="61" s="1"/>
  <c r="J338" i="61" s="1"/>
  <c r="F339" i="61"/>
  <c r="I339" i="61" s="1"/>
  <c r="J339" i="61" s="1"/>
  <c r="F340" i="61"/>
  <c r="I340" i="61" s="1"/>
  <c r="J340" i="61" s="1"/>
  <c r="F341" i="61"/>
  <c r="F342" i="61"/>
  <c r="F343" i="61"/>
  <c r="F344" i="61"/>
  <c r="F345" i="61"/>
  <c r="F346" i="61"/>
  <c r="I346" i="61" s="1"/>
  <c r="F347" i="61"/>
  <c r="I347" i="61" s="1"/>
  <c r="J347" i="61" s="1"/>
  <c r="F348" i="61"/>
  <c r="F349" i="61"/>
  <c r="F350" i="61"/>
  <c r="F351" i="61"/>
  <c r="F352" i="61"/>
  <c r="F353" i="61"/>
  <c r="F354" i="61"/>
  <c r="I354" i="61" s="1"/>
  <c r="F355" i="61"/>
  <c r="I355" i="61" s="1"/>
  <c r="J355" i="61" s="1"/>
  <c r="F356" i="61"/>
  <c r="F357" i="61"/>
  <c r="F358" i="61"/>
  <c r="F359" i="61"/>
  <c r="F360" i="61"/>
  <c r="F361" i="61"/>
  <c r="F362" i="61"/>
  <c r="I362" i="61" s="1"/>
  <c r="J362" i="61" s="1"/>
  <c r="F363" i="61"/>
  <c r="I363" i="61" s="1"/>
  <c r="J363" i="61" s="1"/>
  <c r="F364" i="61"/>
  <c r="F365" i="61"/>
  <c r="F366" i="61"/>
  <c r="F367" i="61"/>
  <c r="F368" i="61"/>
  <c r="F369" i="61"/>
  <c r="F370" i="61"/>
  <c r="F371" i="61"/>
  <c r="F372" i="61"/>
  <c r="F373" i="61"/>
  <c r="F374" i="61"/>
  <c r="I374" i="61" s="1"/>
  <c r="I226" i="61"/>
  <c r="J226" i="61" s="1"/>
  <c r="B333" i="61"/>
  <c r="C333" i="61"/>
  <c r="B334" i="61"/>
  <c r="C334" i="61"/>
  <c r="B335" i="61"/>
  <c r="C335" i="61"/>
  <c r="B336" i="61"/>
  <c r="C336" i="61"/>
  <c r="B337" i="61"/>
  <c r="C337" i="61"/>
  <c r="B338" i="61"/>
  <c r="C338" i="61"/>
  <c r="B339" i="61"/>
  <c r="C339" i="61"/>
  <c r="B340" i="61"/>
  <c r="C340" i="61"/>
  <c r="B341" i="61"/>
  <c r="C341" i="61"/>
  <c r="B342" i="61"/>
  <c r="C342" i="61"/>
  <c r="B343" i="61"/>
  <c r="C343" i="61"/>
  <c r="B344" i="61"/>
  <c r="C344" i="61"/>
  <c r="B345" i="61"/>
  <c r="C345" i="61"/>
  <c r="B346" i="61"/>
  <c r="C346" i="61"/>
  <c r="B347" i="61"/>
  <c r="C347" i="61"/>
  <c r="B348" i="61"/>
  <c r="C348" i="61"/>
  <c r="B349" i="61"/>
  <c r="C349" i="61"/>
  <c r="B350" i="61"/>
  <c r="C350" i="61"/>
  <c r="B351" i="61"/>
  <c r="C351" i="61"/>
  <c r="B352" i="61"/>
  <c r="C352" i="61"/>
  <c r="B353" i="61"/>
  <c r="C353" i="61"/>
  <c r="B354" i="61"/>
  <c r="C354" i="61"/>
  <c r="B355" i="61"/>
  <c r="C355" i="61"/>
  <c r="B356" i="61"/>
  <c r="C356" i="61"/>
  <c r="B357" i="61"/>
  <c r="C357" i="61"/>
  <c r="B358" i="61"/>
  <c r="C358" i="61"/>
  <c r="B359" i="61"/>
  <c r="C359" i="61"/>
  <c r="B360" i="61"/>
  <c r="C360" i="61"/>
  <c r="B361" i="61"/>
  <c r="C361" i="61"/>
  <c r="B362" i="61"/>
  <c r="C362" i="61"/>
  <c r="B363" i="61"/>
  <c r="C363" i="61"/>
  <c r="B364" i="61"/>
  <c r="C364" i="61"/>
  <c r="B365" i="61"/>
  <c r="C365" i="61"/>
  <c r="B366" i="61"/>
  <c r="C366" i="61"/>
  <c r="B367" i="61"/>
  <c r="C367" i="61"/>
  <c r="B368" i="61"/>
  <c r="C368" i="61"/>
  <c r="B369" i="61"/>
  <c r="C369" i="61"/>
  <c r="B370" i="61"/>
  <c r="C370" i="61"/>
  <c r="B371" i="61"/>
  <c r="C371" i="61"/>
  <c r="B372" i="61"/>
  <c r="C372" i="61"/>
  <c r="B373" i="61"/>
  <c r="C373" i="61"/>
  <c r="D333" i="61"/>
  <c r="G333" i="61" s="1"/>
  <c r="H333" i="61" s="1"/>
  <c r="E333" i="61"/>
  <c r="D334" i="61"/>
  <c r="E334" i="61"/>
  <c r="D335" i="61"/>
  <c r="G335" i="61" s="1"/>
  <c r="H335" i="61" s="1"/>
  <c r="E335" i="61"/>
  <c r="D336" i="61"/>
  <c r="G336" i="61" s="1"/>
  <c r="H336" i="61" s="1"/>
  <c r="E336" i="61"/>
  <c r="D337" i="61"/>
  <c r="G337" i="61" s="1"/>
  <c r="H337" i="61" s="1"/>
  <c r="E337" i="61"/>
  <c r="D338" i="61"/>
  <c r="E338" i="61"/>
  <c r="D339" i="61"/>
  <c r="G339" i="61" s="1"/>
  <c r="H339" i="61" s="1"/>
  <c r="E339" i="61"/>
  <c r="D340" i="61"/>
  <c r="G340" i="61" s="1"/>
  <c r="H340" i="61" s="1"/>
  <c r="E340" i="61"/>
  <c r="D341" i="61"/>
  <c r="G341" i="61" s="1"/>
  <c r="H341" i="61" s="1"/>
  <c r="E341" i="61"/>
  <c r="D342" i="61"/>
  <c r="E342" i="61"/>
  <c r="D343" i="61"/>
  <c r="G343" i="61" s="1"/>
  <c r="H343" i="61" s="1"/>
  <c r="E343" i="61"/>
  <c r="D344" i="61"/>
  <c r="G344" i="61" s="1"/>
  <c r="H344" i="61" s="1"/>
  <c r="E344" i="61"/>
  <c r="D345" i="61"/>
  <c r="G345" i="61" s="1"/>
  <c r="H345" i="61" s="1"/>
  <c r="E345" i="61"/>
  <c r="D346" i="61"/>
  <c r="E346" i="61"/>
  <c r="D347" i="61"/>
  <c r="G347" i="61" s="1"/>
  <c r="H347" i="61" s="1"/>
  <c r="E347" i="61"/>
  <c r="D348" i="61"/>
  <c r="G348" i="61" s="1"/>
  <c r="H348" i="61" s="1"/>
  <c r="E348" i="61"/>
  <c r="D349" i="61"/>
  <c r="G349" i="61" s="1"/>
  <c r="H349" i="61" s="1"/>
  <c r="E349" i="61"/>
  <c r="D350" i="61"/>
  <c r="E350" i="61"/>
  <c r="D351" i="61"/>
  <c r="G351" i="61" s="1"/>
  <c r="H351" i="61" s="1"/>
  <c r="E351" i="61"/>
  <c r="D352" i="61"/>
  <c r="G352" i="61" s="1"/>
  <c r="E352" i="61"/>
  <c r="D353" i="61"/>
  <c r="G353" i="61" s="1"/>
  <c r="H353" i="61" s="1"/>
  <c r="E353" i="61"/>
  <c r="D354" i="61"/>
  <c r="E354" i="61"/>
  <c r="D355" i="61"/>
  <c r="G355" i="61" s="1"/>
  <c r="H355" i="61" s="1"/>
  <c r="E355" i="61"/>
  <c r="D356" i="61"/>
  <c r="G356" i="61" s="1"/>
  <c r="H356" i="61" s="1"/>
  <c r="E356" i="61"/>
  <c r="D357" i="61"/>
  <c r="G357" i="61" s="1"/>
  <c r="H357" i="61" s="1"/>
  <c r="E357" i="61"/>
  <c r="D358" i="61"/>
  <c r="E358" i="61"/>
  <c r="D359" i="61"/>
  <c r="G359" i="61" s="1"/>
  <c r="H359" i="61" s="1"/>
  <c r="E359" i="61"/>
  <c r="D360" i="61"/>
  <c r="G360" i="61" s="1"/>
  <c r="H360" i="61" s="1"/>
  <c r="E360" i="61"/>
  <c r="D361" i="61"/>
  <c r="G361" i="61" s="1"/>
  <c r="H361" i="61" s="1"/>
  <c r="E361" i="61"/>
  <c r="D362" i="61"/>
  <c r="E362" i="61"/>
  <c r="D363" i="61"/>
  <c r="G363" i="61" s="1"/>
  <c r="E363" i="61"/>
  <c r="D364" i="61"/>
  <c r="G364" i="61" s="1"/>
  <c r="E364" i="61"/>
  <c r="D365" i="61"/>
  <c r="G365" i="61" s="1"/>
  <c r="E365" i="61"/>
  <c r="D366" i="61"/>
  <c r="E366" i="61"/>
  <c r="D367" i="61"/>
  <c r="G367" i="61" s="1"/>
  <c r="E367" i="61"/>
  <c r="D368" i="61"/>
  <c r="G368" i="61" s="1"/>
  <c r="H368" i="61" s="1"/>
  <c r="E368" i="61"/>
  <c r="D369" i="61"/>
  <c r="G369" i="61" s="1"/>
  <c r="E369" i="61"/>
  <c r="D370" i="61"/>
  <c r="E370" i="61"/>
  <c r="D371" i="61"/>
  <c r="E371" i="61"/>
  <c r="D372" i="61"/>
  <c r="G372" i="61" s="1"/>
  <c r="E372" i="61"/>
  <c r="D373" i="61"/>
  <c r="G373" i="61" s="1"/>
  <c r="H373" i="61" s="1"/>
  <c r="E373" i="61"/>
  <c r="I369" i="61" l="1"/>
  <c r="I361" i="61"/>
  <c r="I353" i="61"/>
  <c r="J353" i="61" s="1"/>
  <c r="I345" i="61"/>
  <c r="I337" i="61"/>
  <c r="J337" i="61" s="1"/>
  <c r="I368" i="61"/>
  <c r="I360" i="61"/>
  <c r="J360" i="61" s="1"/>
  <c r="I344" i="61"/>
  <c r="I336" i="61"/>
  <c r="I367" i="61"/>
  <c r="J367" i="61" s="1"/>
  <c r="I359" i="61"/>
  <c r="J359" i="61" s="1"/>
  <c r="I351" i="61"/>
  <c r="J351" i="61" s="1"/>
  <c r="I343" i="61"/>
  <c r="J343" i="61" s="1"/>
  <c r="I335" i="61"/>
  <c r="J335" i="61" s="1"/>
  <c r="I366" i="61"/>
  <c r="J366" i="61" s="1"/>
  <c r="I358" i="61"/>
  <c r="J358" i="61" s="1"/>
  <c r="I350" i="61"/>
  <c r="J350" i="61" s="1"/>
  <c r="I342" i="61"/>
  <c r="I334" i="61"/>
  <c r="J334" i="61" s="1"/>
  <c r="I373" i="61"/>
  <c r="I365" i="61"/>
  <c r="J365" i="61" s="1"/>
  <c r="I357" i="61"/>
  <c r="J357" i="61" s="1"/>
  <c r="I349" i="61"/>
  <c r="I341" i="61"/>
  <c r="J341" i="61" s="1"/>
  <c r="I333" i="61"/>
  <c r="G366" i="61"/>
  <c r="G358" i="61"/>
  <c r="H358" i="61" s="1"/>
  <c r="G354" i="61"/>
  <c r="H354" i="61" s="1"/>
  <c r="G350" i="61"/>
  <c r="H350" i="61" s="1"/>
  <c r="G346" i="61"/>
  <c r="H346" i="61" s="1"/>
  <c r="G342" i="61"/>
  <c r="H342" i="61" s="1"/>
  <c r="G338" i="61"/>
  <c r="H338" i="61" s="1"/>
  <c r="G334" i="61"/>
  <c r="H334" i="61" s="1"/>
  <c r="I372" i="61"/>
  <c r="I356" i="61"/>
  <c r="I348" i="61"/>
  <c r="J348" i="61" s="1"/>
  <c r="H367" i="61"/>
  <c r="J373" i="61"/>
  <c r="J361" i="61"/>
  <c r="J349" i="61"/>
  <c r="H372" i="61"/>
  <c r="H366" i="61"/>
  <c r="G362" i="61"/>
  <c r="H362" i="61" s="1"/>
  <c r="J368" i="61"/>
  <c r="J356" i="61"/>
  <c r="J344" i="61"/>
  <c r="J372" i="61"/>
  <c r="J336" i="61"/>
  <c r="J352" i="61"/>
  <c r="J342" i="61"/>
  <c r="J333" i="61"/>
  <c r="J369" i="61"/>
  <c r="J354" i="61"/>
  <c r="J346" i="61"/>
  <c r="J345" i="61"/>
  <c r="H369" i="61"/>
  <c r="F332" i="61"/>
  <c r="E332" i="61"/>
  <c r="D332" i="61"/>
  <c r="C332" i="61"/>
  <c r="B332" i="61"/>
  <c r="AM16" i="57" l="1"/>
  <c r="AM57" i="57" s="1"/>
  <c r="AL16" i="57"/>
  <c r="AL57" i="57" s="1"/>
  <c r="AG23" i="57"/>
  <c r="AD25" i="57"/>
  <c r="AD26" i="57"/>
  <c r="AD27" i="57"/>
  <c r="AD28" i="57"/>
  <c r="AD20" i="57"/>
  <c r="AD21" i="57"/>
  <c r="AD22" i="57"/>
  <c r="AD23" i="57"/>
  <c r="AB57" i="57"/>
  <c r="AC16" i="57"/>
  <c r="AC57" i="57" s="1"/>
  <c r="M57" i="57"/>
  <c r="N16" i="57"/>
  <c r="N57" i="57" s="1"/>
  <c r="AH23" i="57" l="1"/>
  <c r="AI23" i="57" s="1"/>
  <c r="AL80" i="57"/>
  <c r="AL91" i="57" s="1"/>
  <c r="AM80" i="57" l="1"/>
  <c r="AM91" i="57" s="1"/>
  <c r="AD199" i="57" l="1"/>
  <c r="AE199" i="57" s="1"/>
  <c r="AD200" i="57"/>
  <c r="AE200" i="57" s="1"/>
  <c r="AD201" i="57"/>
  <c r="AE201" i="57" s="1"/>
  <c r="AD202" i="57"/>
  <c r="AE202" i="57" s="1"/>
  <c r="AD203" i="57"/>
  <c r="AE203" i="57" s="1"/>
  <c r="AD204" i="57"/>
  <c r="AE204" i="57" s="1"/>
  <c r="AD205" i="57"/>
  <c r="AE205" i="57" s="1"/>
  <c r="AD206" i="57"/>
  <c r="AE206" i="57" s="1"/>
  <c r="AD207" i="57"/>
  <c r="AE207" i="57" s="1"/>
  <c r="AD208" i="57"/>
  <c r="AE208" i="57" s="1"/>
  <c r="AD197" i="57"/>
  <c r="AE197" i="57" s="1"/>
  <c r="O197" i="57"/>
  <c r="P197" i="57" s="1"/>
  <c r="R197" i="57" s="1"/>
  <c r="S197" i="57" s="1"/>
  <c r="T197" i="57" s="1"/>
  <c r="AL194" i="57"/>
  <c r="AL211" i="57" s="1"/>
  <c r="V194" i="57"/>
  <c r="V211" i="57" s="1"/>
  <c r="U194" i="57"/>
  <c r="U211" i="57" s="1"/>
  <c r="G194" i="57"/>
  <c r="F194" i="57"/>
  <c r="AE194" i="57" l="1"/>
  <c r="AE211" i="57" s="1"/>
  <c r="AG197" i="57"/>
  <c r="AH197" i="57" s="1"/>
  <c r="AM194" i="57"/>
  <c r="AM211" i="57" s="1"/>
  <c r="AJ197" i="57" l="1"/>
  <c r="AI197" i="57"/>
  <c r="AK197" i="57" s="1"/>
  <c r="AM166" i="57" l="1"/>
  <c r="AM144" i="57"/>
  <c r="AM110" i="57"/>
  <c r="AL166" i="57"/>
  <c r="AL144" i="57"/>
  <c r="AL110" i="57"/>
  <c r="AL171" i="57" l="1"/>
  <c r="AM171" i="57"/>
  <c r="AM277" i="57" l="1"/>
  <c r="AL277" i="57"/>
  <c r="AL299" i="57" s="1"/>
  <c r="AK292" i="57"/>
  <c r="AK293" i="57"/>
  <c r="AK294" i="57"/>
  <c r="AK295" i="57"/>
  <c r="AK296" i="57"/>
  <c r="AK297" i="57"/>
  <c r="AJ292" i="57"/>
  <c r="AJ293" i="57"/>
  <c r="AJ294" i="57"/>
  <c r="AJ295" i="57"/>
  <c r="AJ296" i="57"/>
  <c r="AJ297" i="57"/>
  <c r="AF277" i="57"/>
  <c r="AE277" i="57"/>
  <c r="U277" i="57"/>
  <c r="AG285" i="57"/>
  <c r="AG286" i="57"/>
  <c r="AG287" i="57"/>
  <c r="AG288" i="57"/>
  <c r="AG289" i="57"/>
  <c r="AD290" i="57"/>
  <c r="AH290" i="57" s="1"/>
  <c r="AD291" i="57"/>
  <c r="AH291" i="57" s="1"/>
  <c r="AI291" i="57" l="1"/>
  <c r="AK291" i="57" s="1"/>
  <c r="AJ291" i="57"/>
  <c r="AJ290" i="57"/>
  <c r="AI290" i="57"/>
  <c r="AK290" i="57" s="1"/>
  <c r="AM299" i="57"/>
  <c r="AL236" i="57" l="1"/>
  <c r="AL258" i="57" s="1"/>
  <c r="F20" i="73" l="1"/>
  <c r="P94" i="53" l="1"/>
  <c r="V82" i="53"/>
  <c r="K82" i="53"/>
  <c r="E94" i="53"/>
  <c r="V34" i="53"/>
  <c r="W126" i="53"/>
  <c r="T126" i="53"/>
  <c r="V126" i="53" s="1"/>
  <c r="L126" i="53"/>
  <c r="I126" i="53"/>
  <c r="K126" i="53" s="1"/>
  <c r="V324" i="53"/>
  <c r="K324" i="53"/>
  <c r="V125" i="53"/>
  <c r="K125" i="53"/>
  <c r="V124" i="53"/>
  <c r="K124" i="53"/>
  <c r="V123" i="53"/>
  <c r="K123" i="53"/>
  <c r="V122" i="53"/>
  <c r="K122" i="53"/>
  <c r="V121" i="53"/>
  <c r="K121" i="53"/>
  <c r="V120" i="53"/>
  <c r="K120" i="53"/>
  <c r="V119" i="53"/>
  <c r="K119" i="53"/>
  <c r="V118" i="53"/>
  <c r="K118" i="53"/>
  <c r="V117" i="53"/>
  <c r="K117" i="53"/>
  <c r="V116" i="53"/>
  <c r="K116" i="53"/>
  <c r="V115" i="53"/>
  <c r="K115" i="53"/>
  <c r="V114" i="53"/>
  <c r="K114" i="53"/>
  <c r="V113" i="53"/>
  <c r="K113" i="53"/>
  <c r="V112" i="53"/>
  <c r="K112" i="53"/>
  <c r="V111" i="53"/>
  <c r="K111" i="53"/>
  <c r="V110" i="53"/>
  <c r="K110" i="53"/>
  <c r="V109" i="53"/>
  <c r="K109" i="53"/>
  <c r="V108" i="53"/>
  <c r="K108" i="53"/>
  <c r="V107" i="53"/>
  <c r="K107" i="53"/>
  <c r="V105" i="53"/>
  <c r="K105" i="53"/>
  <c r="V103" i="53"/>
  <c r="K103" i="53"/>
  <c r="V102" i="53"/>
  <c r="K102" i="53"/>
  <c r="V101" i="53"/>
  <c r="K101" i="53"/>
  <c r="V100" i="53"/>
  <c r="K100" i="53"/>
  <c r="V99" i="53"/>
  <c r="K99" i="53"/>
  <c r="V98" i="53"/>
  <c r="K98" i="53"/>
  <c r="V95" i="53"/>
  <c r="K95" i="53"/>
  <c r="V91" i="53"/>
  <c r="K91" i="53"/>
  <c r="J76" i="53"/>
  <c r="V88" i="53"/>
  <c r="K88" i="53"/>
  <c r="V89" i="53"/>
  <c r="K89" i="53"/>
  <c r="V87" i="53"/>
  <c r="V86" i="53"/>
  <c r="K86" i="53"/>
  <c r="V85" i="53"/>
  <c r="K85" i="53"/>
  <c r="V84" i="53"/>
  <c r="K84" i="53"/>
  <c r="V83" i="53"/>
  <c r="K83" i="53"/>
  <c r="V81" i="53"/>
  <c r="K81" i="53"/>
  <c r="V75" i="53"/>
  <c r="K75" i="53"/>
  <c r="V74" i="53"/>
  <c r="K74" i="53"/>
  <c r="V73" i="53"/>
  <c r="K73" i="53"/>
  <c r="V71" i="53"/>
  <c r="V70" i="53"/>
  <c r="K70" i="53"/>
  <c r="V69" i="53"/>
  <c r="K69" i="53"/>
  <c r="V68" i="53"/>
  <c r="K68" i="53"/>
  <c r="V67" i="53"/>
  <c r="K67" i="53"/>
  <c r="V66" i="53"/>
  <c r="K66" i="53"/>
  <c r="V65" i="53"/>
  <c r="K65" i="53"/>
  <c r="V64" i="53"/>
  <c r="K64" i="53"/>
  <c r="V63" i="53"/>
  <c r="K63" i="53"/>
  <c r="V62" i="53"/>
  <c r="K62" i="53"/>
  <c r="V61" i="53"/>
  <c r="K61" i="53"/>
  <c r="V60" i="53"/>
  <c r="K60" i="53"/>
  <c r="V59" i="53"/>
  <c r="K59" i="53"/>
  <c r="V58" i="53"/>
  <c r="K58" i="53"/>
  <c r="V57" i="53"/>
  <c r="K57" i="53"/>
  <c r="V56" i="53"/>
  <c r="K56" i="53"/>
  <c r="V55" i="53"/>
  <c r="K55" i="53"/>
  <c r="V41" i="53"/>
  <c r="V40" i="53"/>
  <c r="V39" i="53"/>
  <c r="V38" i="53"/>
  <c r="V37" i="53"/>
  <c r="V36" i="53"/>
  <c r="V35" i="53"/>
  <c r="V28" i="53"/>
  <c r="V27" i="53"/>
  <c r="V26" i="53"/>
  <c r="V25" i="53"/>
  <c r="V19" i="53"/>
  <c r="V72" i="53"/>
  <c r="K72" i="53"/>
  <c r="I127" i="53" l="1"/>
  <c r="V48" i="53" l="1"/>
  <c r="K165" i="53"/>
  <c r="V165" i="53"/>
  <c r="V90" i="53"/>
  <c r="V47" i="53"/>
  <c r="K90" i="53"/>
  <c r="V147" i="53" l="1"/>
  <c r="V148" i="53"/>
  <c r="V149" i="53"/>
  <c r="V150" i="53"/>
  <c r="V151" i="53"/>
  <c r="P144" i="53"/>
  <c r="P184" i="53" s="1"/>
  <c r="W435" i="53" l="1"/>
  <c r="V441" i="53"/>
  <c r="P435" i="53" l="1"/>
  <c r="P414" i="53"/>
  <c r="V432" i="53"/>
  <c r="V433" i="53"/>
  <c r="W414" i="53"/>
  <c r="V424" i="53"/>
  <c r="V423" i="53"/>
  <c r="W396" i="53"/>
  <c r="V412" i="53"/>
  <c r="V413" i="53"/>
  <c r="V411" i="53"/>
  <c r="V410" i="53"/>
  <c r="V408" i="53"/>
  <c r="N396" i="53"/>
  <c r="P396" i="53"/>
  <c r="L435" i="53"/>
  <c r="L396" i="53"/>
  <c r="K423" i="53"/>
  <c r="K410" i="53"/>
  <c r="K412" i="53"/>
  <c r="K413" i="53"/>
  <c r="K411" i="53"/>
  <c r="K441" i="53"/>
  <c r="E435" i="53"/>
  <c r="E396" i="53"/>
  <c r="V396" i="53" l="1"/>
  <c r="V302" i="53" l="1"/>
  <c r="P301" i="53"/>
  <c r="K302" i="53"/>
  <c r="E301" i="53"/>
  <c r="V245" i="53"/>
  <c r="V244" i="53"/>
  <c r="V243" i="53"/>
  <c r="V242" i="53"/>
  <c r="V240" i="53"/>
  <c r="V238" i="53"/>
  <c r="K279" i="53" l="1"/>
  <c r="V279" i="53"/>
  <c r="G211" i="61" l="1"/>
  <c r="H211" i="61" s="1"/>
  <c r="I211" i="61"/>
  <c r="J211" i="61" s="1"/>
  <c r="G223" i="61"/>
  <c r="H223" i="61" s="1"/>
  <c r="I223" i="61"/>
  <c r="J223" i="61" s="1"/>
  <c r="G236" i="61"/>
  <c r="H236" i="61" s="1"/>
  <c r="I236" i="61"/>
  <c r="J236" i="61" s="1"/>
  <c r="G212" i="61"/>
  <c r="H212" i="61" s="1"/>
  <c r="I212" i="61"/>
  <c r="J212" i="61" s="1"/>
  <c r="G224" i="61"/>
  <c r="H224" i="61" s="1"/>
  <c r="I224" i="61"/>
  <c r="J224" i="61" s="1"/>
  <c r="G240" i="61"/>
  <c r="H240" i="61" s="1"/>
  <c r="I240" i="61"/>
  <c r="J240" i="61" s="1"/>
  <c r="G242" i="61"/>
  <c r="H242" i="61" s="1"/>
  <c r="I242" i="61"/>
  <c r="J242" i="61" s="1"/>
  <c r="G215" i="61"/>
  <c r="H215" i="61" s="1"/>
  <c r="I215" i="61"/>
  <c r="J215" i="61" s="1"/>
  <c r="G228" i="61"/>
  <c r="H228" i="61" s="1"/>
  <c r="I228" i="61"/>
  <c r="J228" i="61" s="1"/>
  <c r="G243" i="61"/>
  <c r="H243" i="61" s="1"/>
  <c r="I243" i="61"/>
  <c r="J243" i="61" s="1"/>
  <c r="I225" i="61"/>
  <c r="J225" i="61" s="1"/>
  <c r="G216" i="61"/>
  <c r="H216" i="61" s="1"/>
  <c r="I216" i="61"/>
  <c r="J216" i="61" s="1"/>
  <c r="G229" i="61"/>
  <c r="H229" i="61" s="1"/>
  <c r="I229" i="61"/>
  <c r="J229" i="61" s="1"/>
  <c r="G246" i="61"/>
  <c r="H246" i="61" s="1"/>
  <c r="I246" i="61"/>
  <c r="J246" i="61" s="1"/>
  <c r="G217" i="61"/>
  <c r="H217" i="61" s="1"/>
  <c r="I217" i="61"/>
  <c r="J217" i="61" s="1"/>
  <c r="G230" i="61"/>
  <c r="H230" i="61" s="1"/>
  <c r="I230" i="61"/>
  <c r="J230" i="61" s="1"/>
  <c r="G247" i="61"/>
  <c r="H247" i="61" s="1"/>
  <c r="I247" i="61"/>
  <c r="J247" i="61" s="1"/>
  <c r="G241" i="61"/>
  <c r="H241" i="61" s="1"/>
  <c r="I241" i="61"/>
  <c r="J241" i="61" s="1"/>
  <c r="G218" i="61"/>
  <c r="H218" i="61" s="1"/>
  <c r="I218" i="61"/>
  <c r="J218" i="61" s="1"/>
  <c r="G231" i="61"/>
  <c r="H231" i="61" s="1"/>
  <c r="I231" i="61"/>
  <c r="J231" i="61" s="1"/>
  <c r="G214" i="61"/>
  <c r="H214" i="61" s="1"/>
  <c r="I214" i="61"/>
  <c r="J214" i="61" s="1"/>
  <c r="G219" i="61"/>
  <c r="H219" i="61" s="1"/>
  <c r="I219" i="61"/>
  <c r="J219" i="61" s="1"/>
  <c r="G232" i="61"/>
  <c r="H232" i="61" s="1"/>
  <c r="I232" i="61"/>
  <c r="J232" i="61" s="1"/>
  <c r="G208" i="61"/>
  <c r="H208" i="61" s="1"/>
  <c r="I208" i="61"/>
  <c r="J208" i="61" s="1"/>
  <c r="G220" i="61"/>
  <c r="H220" i="61" s="1"/>
  <c r="I220" i="61"/>
  <c r="J220" i="61" s="1"/>
  <c r="G233" i="61"/>
  <c r="H233" i="61" s="1"/>
  <c r="I233" i="61"/>
  <c r="J233" i="61" s="1"/>
  <c r="I227" i="61"/>
  <c r="J227" i="61" s="1"/>
  <c r="G209" i="61"/>
  <c r="H209" i="61" s="1"/>
  <c r="I209" i="61"/>
  <c r="J209" i="61" s="1"/>
  <c r="G221" i="61"/>
  <c r="H221" i="61" s="1"/>
  <c r="I221" i="61"/>
  <c r="J221" i="61" s="1"/>
  <c r="G234" i="61"/>
  <c r="H234" i="61" s="1"/>
  <c r="I234" i="61"/>
  <c r="J234" i="61" s="1"/>
  <c r="G213" i="61"/>
  <c r="H213" i="61" s="1"/>
  <c r="I213" i="61"/>
  <c r="J213" i="61" s="1"/>
  <c r="G210" i="61"/>
  <c r="H210" i="61" s="1"/>
  <c r="I210" i="61"/>
  <c r="J210" i="61" s="1"/>
  <c r="G222" i="61"/>
  <c r="H222" i="61" s="1"/>
  <c r="I222" i="61"/>
  <c r="J222" i="61" s="1"/>
  <c r="G235" i="61"/>
  <c r="H235" i="61" s="1"/>
  <c r="I235" i="61"/>
  <c r="J235" i="61" s="1"/>
  <c r="D178" i="56" l="1"/>
  <c r="F178" i="56" l="1"/>
  <c r="B178" i="56"/>
  <c r="H178" i="56"/>
  <c r="D204" i="56" l="1"/>
  <c r="B204" i="56"/>
  <c r="C204" i="56" l="1"/>
  <c r="E204" i="56"/>
  <c r="F85" i="73" l="1"/>
  <c r="V97" i="53" l="1"/>
  <c r="V96" i="53"/>
  <c r="K97" i="53"/>
  <c r="K96" i="53"/>
  <c r="V80" i="53"/>
  <c r="V79" i="53"/>
  <c r="V78" i="53"/>
  <c r="V77" i="53"/>
  <c r="K80" i="53"/>
  <c r="K79" i="53"/>
  <c r="K78" i="53"/>
  <c r="K77" i="53"/>
  <c r="V54" i="53"/>
  <c r="V53" i="53"/>
  <c r="V52" i="53"/>
  <c r="V51" i="53"/>
  <c r="K54" i="53"/>
  <c r="K53" i="53"/>
  <c r="K52" i="53"/>
  <c r="K51" i="53"/>
  <c r="V24" i="53"/>
  <c r="V23" i="53"/>
  <c r="V22" i="53"/>
  <c r="V21" i="53"/>
  <c r="V20" i="53"/>
  <c r="V18" i="53"/>
  <c r="V17" i="53"/>
  <c r="W260" i="53" l="1"/>
  <c r="L260" i="53"/>
  <c r="T326" i="53" l="1"/>
  <c r="E16" i="53"/>
  <c r="E127" i="53" s="1"/>
  <c r="B16" i="53"/>
  <c r="M16" i="53"/>
  <c r="P16" i="53"/>
  <c r="N16" i="53"/>
  <c r="T218" i="53"/>
  <c r="I218" i="53"/>
  <c r="W106" i="53"/>
  <c r="V106" i="53"/>
  <c r="N106" i="53"/>
  <c r="L106" i="53"/>
  <c r="K106" i="53"/>
  <c r="C106" i="53"/>
  <c r="U94" i="53"/>
  <c r="N94" i="53"/>
  <c r="M94" i="53"/>
  <c r="J94" i="53"/>
  <c r="C94" i="53"/>
  <c r="B94" i="53"/>
  <c r="V104" i="53"/>
  <c r="L94" i="53"/>
  <c r="D94" i="53"/>
  <c r="V316" i="53"/>
  <c r="K316" i="53"/>
  <c r="P76" i="53"/>
  <c r="N76" i="53"/>
  <c r="P50" i="53"/>
  <c r="R50" i="53"/>
  <c r="N50" i="53"/>
  <c r="G50" i="53"/>
  <c r="V49" i="53"/>
  <c r="K49" i="53"/>
  <c r="L16" i="53" l="1"/>
  <c r="O94" i="53"/>
  <c r="R16" i="53"/>
  <c r="R127" i="53" s="1"/>
  <c r="S16" i="53"/>
  <c r="S127" i="53" s="1"/>
  <c r="H16" i="53"/>
  <c r="H127" i="53" s="1"/>
  <c r="G16" i="53"/>
  <c r="G127" i="53" s="1"/>
  <c r="V94" i="53"/>
  <c r="W94" i="53"/>
  <c r="W16" i="53"/>
  <c r="N127" i="53"/>
  <c r="P127" i="53"/>
  <c r="K104" i="53"/>
  <c r="K94" i="53" s="1"/>
  <c r="U50" i="53"/>
  <c r="J50" i="53"/>
  <c r="J127" i="53" s="1"/>
  <c r="U184" i="53" l="1"/>
  <c r="O50" i="53" l="1"/>
  <c r="K50" i="53"/>
  <c r="D50" i="53"/>
  <c r="P425" i="53"/>
  <c r="P445" i="53" s="1"/>
  <c r="V421" i="53"/>
  <c r="T445" i="53"/>
  <c r="V443" i="53"/>
  <c r="V440" i="53"/>
  <c r="V435" i="53" s="1"/>
  <c r="N435" i="53"/>
  <c r="V434" i="53"/>
  <c r="V425" i="53" s="1"/>
  <c r="W425" i="53"/>
  <c r="O425" i="53"/>
  <c r="N425" i="53"/>
  <c r="V422" i="53"/>
  <c r="O414" i="53"/>
  <c r="N414" i="53"/>
  <c r="E445" i="53"/>
  <c r="I445" i="53"/>
  <c r="K443" i="53"/>
  <c r="K440" i="53"/>
  <c r="K435" i="53" s="1"/>
  <c r="C435" i="53"/>
  <c r="K434" i="53"/>
  <c r="K433" i="53"/>
  <c r="L425" i="53"/>
  <c r="D425" i="53"/>
  <c r="C425" i="53"/>
  <c r="K422" i="53"/>
  <c r="K421" i="53"/>
  <c r="K414" i="53" s="1"/>
  <c r="D414" i="53"/>
  <c r="C414" i="53"/>
  <c r="K408" i="53"/>
  <c r="C396" i="53"/>
  <c r="V414" i="53" l="1"/>
  <c r="K396" i="53"/>
  <c r="K425" i="53"/>
  <c r="O445" i="53"/>
  <c r="C445" i="53"/>
  <c r="W445" i="53"/>
  <c r="N445" i="53"/>
  <c r="D445" i="53"/>
  <c r="L445" i="53"/>
  <c r="K445" i="53" l="1"/>
  <c r="V445" i="53"/>
  <c r="W320" i="53" l="1"/>
  <c r="W315" i="53"/>
  <c r="W307" i="53"/>
  <c r="O320" i="53"/>
  <c r="N320" i="53"/>
  <c r="O315" i="53"/>
  <c r="N315" i="53"/>
  <c r="O307" i="53"/>
  <c r="N307" i="53"/>
  <c r="L307" i="53"/>
  <c r="L315" i="53"/>
  <c r="L320" i="53"/>
  <c r="L301" i="53"/>
  <c r="I326" i="53"/>
  <c r="D320" i="53"/>
  <c r="C320" i="53"/>
  <c r="D315" i="53"/>
  <c r="C315" i="53"/>
  <c r="D307" i="53"/>
  <c r="C307" i="53"/>
  <c r="L326" i="53" l="1"/>
  <c r="AG54" i="57" l="1"/>
  <c r="AD54" i="57"/>
  <c r="R54" i="57"/>
  <c r="O54" i="57"/>
  <c r="AG53" i="57"/>
  <c r="AD53" i="57"/>
  <c r="R53" i="57"/>
  <c r="O53" i="57"/>
  <c r="AG52" i="57"/>
  <c r="AD52" i="57"/>
  <c r="R52" i="57"/>
  <c r="O52" i="57"/>
  <c r="AG51" i="57"/>
  <c r="AD51" i="57"/>
  <c r="R51" i="57"/>
  <c r="O51" i="57"/>
  <c r="AG50" i="57"/>
  <c r="AD50" i="57"/>
  <c r="R50" i="57"/>
  <c r="O50" i="57"/>
  <c r="AG46" i="57"/>
  <c r="AD46" i="57"/>
  <c r="R46" i="57"/>
  <c r="O46" i="57"/>
  <c r="AG45" i="57"/>
  <c r="AD45" i="57"/>
  <c r="R45" i="57"/>
  <c r="O45" i="57"/>
  <c r="AG44" i="57"/>
  <c r="AD44" i="57"/>
  <c r="R44" i="57"/>
  <c r="O44" i="57"/>
  <c r="AG43" i="57"/>
  <c r="AD43" i="57"/>
  <c r="R43" i="57"/>
  <c r="O43" i="57"/>
  <c r="AG42" i="57"/>
  <c r="AD42" i="57"/>
  <c r="R42" i="57"/>
  <c r="O42" i="57"/>
  <c r="AG41" i="57"/>
  <c r="AD41" i="57"/>
  <c r="R41" i="57"/>
  <c r="O41" i="57"/>
  <c r="AG37" i="57"/>
  <c r="AD37" i="57"/>
  <c r="R37" i="57"/>
  <c r="O37" i="57"/>
  <c r="AG36" i="57"/>
  <c r="AD36" i="57"/>
  <c r="R36" i="57"/>
  <c r="O36" i="57"/>
  <c r="AG35" i="57"/>
  <c r="AD35" i="57"/>
  <c r="R35" i="57"/>
  <c r="O35" i="57"/>
  <c r="AG34" i="57"/>
  <c r="AD34" i="57"/>
  <c r="R34" i="57"/>
  <c r="O34" i="57"/>
  <c r="AG33" i="57"/>
  <c r="AD33" i="57"/>
  <c r="R33" i="57"/>
  <c r="O33" i="57"/>
  <c r="AG32" i="57"/>
  <c r="AD32" i="57"/>
  <c r="R32" i="57"/>
  <c r="O32" i="57"/>
  <c r="AG28" i="57"/>
  <c r="R28" i="57"/>
  <c r="O28" i="57"/>
  <c r="AG27" i="57"/>
  <c r="R27" i="57"/>
  <c r="O27" i="57"/>
  <c r="AG26" i="57"/>
  <c r="R26" i="57"/>
  <c r="O26" i="57"/>
  <c r="AG25" i="57"/>
  <c r="AH25" i="57" s="1"/>
  <c r="R25" i="57"/>
  <c r="O25" i="57"/>
  <c r="O23" i="57"/>
  <c r="S23" i="57" s="1"/>
  <c r="T23" i="57" s="1"/>
  <c r="R21" i="57"/>
  <c r="O21" i="57"/>
  <c r="S21" i="57" s="1"/>
  <c r="AG20" i="57"/>
  <c r="R20" i="57"/>
  <c r="O20" i="57"/>
  <c r="AD19" i="57"/>
  <c r="R19" i="57"/>
  <c r="O19" i="57"/>
  <c r="AF16" i="57"/>
  <c r="AF57" i="57" s="1"/>
  <c r="W16" i="57"/>
  <c r="W57" i="57" s="1"/>
  <c r="V16" i="57"/>
  <c r="V57" i="57" s="1"/>
  <c r="U16" i="57"/>
  <c r="U57" i="57" s="1"/>
  <c r="P16" i="57"/>
  <c r="P57" i="57" s="1"/>
  <c r="H16" i="57"/>
  <c r="H57" i="57" s="1"/>
  <c r="G16" i="57"/>
  <c r="G57" i="57" s="1"/>
  <c r="F16" i="57"/>
  <c r="F57" i="57" s="1"/>
  <c r="S28" i="57" l="1"/>
  <c r="S27" i="57"/>
  <c r="S26" i="57"/>
  <c r="T26" i="57" s="1"/>
  <c r="S25" i="57"/>
  <c r="AJ25" i="57" s="1"/>
  <c r="S20" i="57"/>
  <c r="T20" i="57" s="1"/>
  <c r="T21" i="57"/>
  <c r="S19" i="57"/>
  <c r="AJ23" i="57"/>
  <c r="AI25" i="57"/>
  <c r="AH54" i="57"/>
  <c r="T25" i="57"/>
  <c r="T27" i="57"/>
  <c r="AH27" i="57"/>
  <c r="S32" i="57"/>
  <c r="T32" i="57" s="1"/>
  <c r="S34" i="57"/>
  <c r="T34" i="57" s="1"/>
  <c r="S36" i="57"/>
  <c r="T36" i="57" s="1"/>
  <c r="S41" i="57"/>
  <c r="T41" i="57" s="1"/>
  <c r="S45" i="57"/>
  <c r="T45" i="57" s="1"/>
  <c r="AH32" i="57"/>
  <c r="AH41" i="57"/>
  <c r="AH43" i="57"/>
  <c r="AH50" i="57"/>
  <c r="AH22" i="57"/>
  <c r="T28" i="57"/>
  <c r="S33" i="57"/>
  <c r="T33" i="57" s="1"/>
  <c r="S35" i="57"/>
  <c r="T35" i="57" s="1"/>
  <c r="S37" i="57"/>
  <c r="T37" i="57" s="1"/>
  <c r="S42" i="57"/>
  <c r="T42" i="57" s="1"/>
  <c r="S44" i="57"/>
  <c r="T44" i="57" s="1"/>
  <c r="AK23" i="57"/>
  <c r="AH26" i="57"/>
  <c r="AH28" i="57"/>
  <c r="AH33" i="57"/>
  <c r="AH37" i="57"/>
  <c r="AH42" i="57"/>
  <c r="AH46" i="57"/>
  <c r="AH51" i="57"/>
  <c r="AH53" i="57"/>
  <c r="S52" i="57"/>
  <c r="T52" i="57" s="1"/>
  <c r="S54" i="57"/>
  <c r="T54" i="57" s="1"/>
  <c r="S51" i="57"/>
  <c r="T51" i="57" s="1"/>
  <c r="S53" i="57"/>
  <c r="T53" i="57" s="1"/>
  <c r="T19" i="57"/>
  <c r="AH45" i="57"/>
  <c r="AH34" i="57"/>
  <c r="AH36" i="57"/>
  <c r="S43" i="57"/>
  <c r="T43" i="57" s="1"/>
  <c r="AH44" i="57"/>
  <c r="S46" i="57"/>
  <c r="T46" i="57" s="1"/>
  <c r="AH52" i="57"/>
  <c r="R16" i="57"/>
  <c r="R57" i="57" s="1"/>
  <c r="AH35" i="57"/>
  <c r="S50" i="57"/>
  <c r="T50" i="57" s="1"/>
  <c r="AH20" i="57"/>
  <c r="AG21" i="57"/>
  <c r="AH21" i="57" s="1"/>
  <c r="AJ21" i="57" s="1"/>
  <c r="AG19" i="57"/>
  <c r="AH19" i="57" s="1"/>
  <c r="O16" i="57"/>
  <c r="O57" i="57" s="1"/>
  <c r="AD16" i="57"/>
  <c r="AD57" i="57" s="1"/>
  <c r="AJ51" i="57" l="1"/>
  <c r="AJ44" i="57"/>
  <c r="AI52" i="57"/>
  <c r="AK52" i="57" s="1"/>
  <c r="AJ52" i="57"/>
  <c r="AJ46" i="57"/>
  <c r="AJ27" i="57"/>
  <c r="AI27" i="57"/>
  <c r="AK27" i="57" s="1"/>
  <c r="AI22" i="57"/>
  <c r="AK22" i="57" s="1"/>
  <c r="AJ22" i="57"/>
  <c r="AI53" i="57"/>
  <c r="AK53" i="57" s="1"/>
  <c r="AJ53" i="57"/>
  <c r="AI42" i="57"/>
  <c r="AK42" i="57" s="1"/>
  <c r="AJ42" i="57"/>
  <c r="AJ28" i="57"/>
  <c r="AI28" i="57"/>
  <c r="AK28" i="57" s="1"/>
  <c r="AI50" i="57"/>
  <c r="AK50" i="57" s="1"/>
  <c r="AJ50" i="57"/>
  <c r="AI54" i="57"/>
  <c r="AK54" i="57" s="1"/>
  <c r="AJ54" i="57"/>
  <c r="AI34" i="57"/>
  <c r="AK34" i="57" s="1"/>
  <c r="AJ34" i="57"/>
  <c r="AI45" i="57"/>
  <c r="AK45" i="57" s="1"/>
  <c r="AJ45" i="57"/>
  <c r="AJ26" i="57"/>
  <c r="AI26" i="57"/>
  <c r="AK26" i="57" s="1"/>
  <c r="AI43" i="57"/>
  <c r="AK43" i="57" s="1"/>
  <c r="AJ43" i="57"/>
  <c r="AJ36" i="57"/>
  <c r="AI41" i="57"/>
  <c r="AK41" i="57" s="1"/>
  <c r="AJ41" i="57"/>
  <c r="AI33" i="57"/>
  <c r="AK33" i="57" s="1"/>
  <c r="AJ33" i="57"/>
  <c r="AJ20" i="57"/>
  <c r="AI20" i="57"/>
  <c r="AK20" i="57" s="1"/>
  <c r="AJ35" i="57"/>
  <c r="AI32" i="57"/>
  <c r="AK32" i="57" s="1"/>
  <c r="AJ32" i="57"/>
  <c r="AK25" i="57"/>
  <c r="AI37" i="57"/>
  <c r="AK37" i="57" s="1"/>
  <c r="AJ37" i="57"/>
  <c r="AI36" i="57"/>
  <c r="AK36" i="57" s="1"/>
  <c r="S16" i="57"/>
  <c r="S57" i="57" s="1"/>
  <c r="AI46" i="57"/>
  <c r="AK46" i="57" s="1"/>
  <c r="AI51" i="57"/>
  <c r="AK51" i="57" s="1"/>
  <c r="AI35" i="57"/>
  <c r="AK35" i="57" s="1"/>
  <c r="AI44" i="57"/>
  <c r="AK44" i="57" s="1"/>
  <c r="AI19" i="57"/>
  <c r="AK19" i="57" s="1"/>
  <c r="AJ19" i="57"/>
  <c r="AI21" i="57"/>
  <c r="AK21" i="57" s="1"/>
  <c r="T16" i="57"/>
  <c r="T57" i="57" s="1"/>
  <c r="AE16" i="57"/>
  <c r="AE57" i="57" s="1"/>
  <c r="AG16" i="57"/>
  <c r="AG57" i="57" s="1"/>
  <c r="AH16" i="57" l="1"/>
  <c r="AH57" i="57" s="1"/>
  <c r="AJ16" i="57"/>
  <c r="AJ57" i="57" s="1"/>
  <c r="AI16" i="57" l="1"/>
  <c r="AI57" i="57" s="1"/>
  <c r="AK16" i="57"/>
  <c r="AK57" i="57" s="1"/>
  <c r="AD256" i="57" l="1"/>
  <c r="O256" i="57"/>
  <c r="T256" i="57" s="1"/>
  <c r="AD255" i="57"/>
  <c r="AH255" i="57" s="1"/>
  <c r="O255" i="57"/>
  <c r="AD254" i="57"/>
  <c r="O254" i="57"/>
  <c r="T254" i="57" s="1"/>
  <c r="AD253" i="57"/>
  <c r="AH253" i="57" s="1"/>
  <c r="O253" i="57"/>
  <c r="AD252" i="57"/>
  <c r="O252" i="57"/>
  <c r="T252" i="57" s="1"/>
  <c r="AD251" i="57"/>
  <c r="AH251" i="57" s="1"/>
  <c r="O251" i="57"/>
  <c r="AD250" i="57"/>
  <c r="O250" i="57"/>
  <c r="T250" i="57" s="1"/>
  <c r="AD249" i="57"/>
  <c r="AH249" i="57" s="1"/>
  <c r="O249" i="57"/>
  <c r="AD248" i="57"/>
  <c r="O248" i="57"/>
  <c r="T248" i="57" s="1"/>
  <c r="AD247" i="57"/>
  <c r="AH247" i="57" s="1"/>
  <c r="O247" i="57"/>
  <c r="AD246" i="57"/>
  <c r="O246" i="57"/>
  <c r="T246" i="57" s="1"/>
  <c r="AD245" i="57"/>
  <c r="AH245" i="57" s="1"/>
  <c r="O245" i="57"/>
  <c r="AD244" i="57"/>
  <c r="O244" i="57"/>
  <c r="AD243" i="57"/>
  <c r="AH243" i="57" s="1"/>
  <c r="O243" i="57"/>
  <c r="AD242" i="57"/>
  <c r="O242" i="57"/>
  <c r="AD241" i="57"/>
  <c r="AH241" i="57" s="1"/>
  <c r="O241" i="57"/>
  <c r="AD240" i="57"/>
  <c r="O240" i="57"/>
  <c r="AD239" i="57"/>
  <c r="O239" i="57"/>
  <c r="S239" i="57" s="1"/>
  <c r="V236" i="57"/>
  <c r="V258" i="57" s="1"/>
  <c r="U236" i="57"/>
  <c r="U258" i="57" s="1"/>
  <c r="G236" i="57"/>
  <c r="G258" i="57" s="1"/>
  <c r="F236" i="57"/>
  <c r="F258" i="57" s="1"/>
  <c r="T240" i="57" l="1"/>
  <c r="AH240" i="57"/>
  <c r="AH242" i="57"/>
  <c r="AH244" i="57"/>
  <c r="AI244" i="57" s="1"/>
  <c r="AH246" i="57"/>
  <c r="AI246" i="57" s="1"/>
  <c r="AK246" i="57" s="1"/>
  <c r="AH248" i="57"/>
  <c r="AJ248" i="57" s="1"/>
  <c r="AH250" i="57"/>
  <c r="AJ250" i="57" s="1"/>
  <c r="AH254" i="57"/>
  <c r="AI254" i="57" s="1"/>
  <c r="AK254" i="57" s="1"/>
  <c r="T242" i="57"/>
  <c r="T244" i="57"/>
  <c r="AD236" i="57"/>
  <c r="AD258" i="57" s="1"/>
  <c r="AH239" i="57"/>
  <c r="AG236" i="57"/>
  <c r="AG258" i="57" s="1"/>
  <c r="AI243" i="57"/>
  <c r="AI247" i="57"/>
  <c r="AI251" i="57"/>
  <c r="AI241" i="57"/>
  <c r="AI245" i="57"/>
  <c r="AI249" i="57"/>
  <c r="AH252" i="57"/>
  <c r="AI255" i="57"/>
  <c r="AI253" i="57"/>
  <c r="AH256" i="57"/>
  <c r="T243" i="57"/>
  <c r="T245" i="57"/>
  <c r="T251" i="57"/>
  <c r="O236" i="57"/>
  <c r="O258" i="57" s="1"/>
  <c r="AE236" i="57"/>
  <c r="AE258" i="57" s="1"/>
  <c r="AJ240" i="57" l="1"/>
  <c r="AJ254" i="57"/>
  <c r="AI250" i="57"/>
  <c r="AK250" i="57" s="1"/>
  <c r="AJ246" i="57"/>
  <c r="AK244" i="57"/>
  <c r="AI240" i="57"/>
  <c r="AK240" i="57" s="1"/>
  <c r="AJ244" i="57"/>
  <c r="AJ242" i="57"/>
  <c r="AI248" i="57"/>
  <c r="AK248" i="57" s="1"/>
  <c r="AI242" i="57"/>
  <c r="AK242" i="57" s="1"/>
  <c r="T241" i="57"/>
  <c r="AK241" i="57" s="1"/>
  <c r="AJ241" i="57"/>
  <c r="T255" i="57"/>
  <c r="AK255" i="57" s="1"/>
  <c r="AJ255" i="57"/>
  <c r="T253" i="57"/>
  <c r="AK253" i="57" s="1"/>
  <c r="AJ253" i="57"/>
  <c r="T249" i="57"/>
  <c r="AK249" i="57" s="1"/>
  <c r="AJ249" i="57"/>
  <c r="T247" i="57"/>
  <c r="AK247" i="57" s="1"/>
  <c r="AJ247" i="57"/>
  <c r="AK251" i="57"/>
  <c r="AJ251" i="57"/>
  <c r="P236" i="57"/>
  <c r="P258" i="57" s="1"/>
  <c r="AK245" i="57"/>
  <c r="AK243" i="57"/>
  <c r="AJ256" i="57"/>
  <c r="AI256" i="57"/>
  <c r="AK256" i="57" s="1"/>
  <c r="AJ245" i="57"/>
  <c r="AJ243" i="57"/>
  <c r="AJ252" i="57"/>
  <c r="AI252" i="57"/>
  <c r="AK252" i="57" s="1"/>
  <c r="AH236" i="57"/>
  <c r="AH258" i="57" s="1"/>
  <c r="AI239" i="57"/>
  <c r="AM236" i="57" l="1"/>
  <c r="AM258" i="57" s="1"/>
  <c r="R236" i="57"/>
  <c r="R258" i="57" s="1"/>
  <c r="AI236" i="57"/>
  <c r="AI258" i="57" s="1"/>
  <c r="S236" i="57" l="1"/>
  <c r="S258" i="57" s="1"/>
  <c r="T239" i="57"/>
  <c r="AJ239" i="57"/>
  <c r="AJ236" i="57" s="1"/>
  <c r="AJ258" i="57" s="1"/>
  <c r="T236" i="57" l="1"/>
  <c r="T258" i="57" s="1"/>
  <c r="AK239" i="57"/>
  <c r="AK236" i="57" s="1"/>
  <c r="AK258" i="57" s="1"/>
  <c r="AD289" i="57" l="1"/>
  <c r="AH289" i="57" s="1"/>
  <c r="O289" i="57"/>
  <c r="AD288" i="57"/>
  <c r="AH288" i="57" s="1"/>
  <c r="O288" i="57"/>
  <c r="AD287" i="57"/>
  <c r="AH287" i="57" s="1"/>
  <c r="O287" i="57"/>
  <c r="AD286" i="57"/>
  <c r="AH286" i="57" s="1"/>
  <c r="O286" i="57"/>
  <c r="R286" i="57" s="1"/>
  <c r="AD285" i="57"/>
  <c r="AH285" i="57" s="1"/>
  <c r="O285" i="57"/>
  <c r="AG283" i="57"/>
  <c r="AD283" i="57"/>
  <c r="O283" i="57"/>
  <c r="R287" i="57" l="1"/>
  <c r="S287" i="57" s="1"/>
  <c r="T287" i="57" s="1"/>
  <c r="P288" i="57"/>
  <c r="R288" i="57" s="1"/>
  <c r="S288" i="57" s="1"/>
  <c r="T288" i="57" s="1"/>
  <c r="P289" i="57"/>
  <c r="R289" i="57" s="1"/>
  <c r="S289" i="57" s="1"/>
  <c r="AJ289" i="57" s="1"/>
  <c r="S286" i="57"/>
  <c r="T286" i="57" s="1"/>
  <c r="AH283" i="57"/>
  <c r="AI283" i="57" s="1"/>
  <c r="O277" i="57"/>
  <c r="AD277" i="57"/>
  <c r="AI286" i="57"/>
  <c r="AI287" i="57"/>
  <c r="AI288" i="57"/>
  <c r="AI285" i="57"/>
  <c r="AI289" i="57"/>
  <c r="AG277" i="57"/>
  <c r="P283" i="57"/>
  <c r="R283" i="57" s="1"/>
  <c r="S283" i="57" s="1"/>
  <c r="P285" i="57"/>
  <c r="R285" i="57" s="1"/>
  <c r="S285" i="57" s="1"/>
  <c r="AJ285" i="57" s="1"/>
  <c r="AJ286" i="57" l="1"/>
  <c r="AJ283" i="57"/>
  <c r="T289" i="57"/>
  <c r="AK289" i="57" s="1"/>
  <c r="AK286" i="57"/>
  <c r="P277" i="57"/>
  <c r="AJ287" i="57"/>
  <c r="AK287" i="57"/>
  <c r="AK288" i="57"/>
  <c r="AH277" i="57"/>
  <c r="AJ288" i="57"/>
  <c r="T285" i="57"/>
  <c r="AK285" i="57" s="1"/>
  <c r="T283" i="57"/>
  <c r="AK283" i="57" s="1"/>
  <c r="R277" i="57" l="1"/>
  <c r="AI277" i="57"/>
  <c r="AG169" i="57"/>
  <c r="AG166" i="57" s="1"/>
  <c r="AD169" i="57"/>
  <c r="R169" i="57"/>
  <c r="R166" i="57" s="1"/>
  <c r="O169" i="57"/>
  <c r="AF166" i="57"/>
  <c r="AE166" i="57"/>
  <c r="V166" i="57"/>
  <c r="U166" i="57"/>
  <c r="Q166" i="57"/>
  <c r="P166" i="57"/>
  <c r="G166" i="57"/>
  <c r="F166" i="57"/>
  <c r="AD164" i="57"/>
  <c r="R164" i="57"/>
  <c r="O164" i="57"/>
  <c r="AD163" i="57"/>
  <c r="R163" i="57"/>
  <c r="O163" i="57"/>
  <c r="AD162" i="57"/>
  <c r="AG162" i="57" s="1"/>
  <c r="AH162" i="57" s="1"/>
  <c r="R162" i="57"/>
  <c r="O162" i="57"/>
  <c r="AD161" i="57"/>
  <c r="AG161" i="57" s="1"/>
  <c r="R161" i="57"/>
  <c r="O161" i="57"/>
  <c r="AD160" i="57"/>
  <c r="AG160" i="57" s="1"/>
  <c r="R160" i="57"/>
  <c r="O160" i="57"/>
  <c r="AD159" i="57"/>
  <c r="AG159" i="57" s="1"/>
  <c r="AH159" i="57" s="1"/>
  <c r="R159" i="57"/>
  <c r="O159" i="57"/>
  <c r="AD158" i="57"/>
  <c r="R158" i="57"/>
  <c r="AD157" i="57"/>
  <c r="AG157" i="57" s="1"/>
  <c r="AH157" i="57" s="1"/>
  <c r="R157" i="57"/>
  <c r="AD156" i="57"/>
  <c r="R156" i="57"/>
  <c r="AD155" i="57"/>
  <c r="R155" i="57"/>
  <c r="AD154" i="57"/>
  <c r="AG154" i="57" s="1"/>
  <c r="AH154" i="57" s="1"/>
  <c r="R154" i="57"/>
  <c r="AD153" i="57"/>
  <c r="AG153" i="57" s="1"/>
  <c r="R153" i="57"/>
  <c r="AD152" i="57"/>
  <c r="AG152" i="57" s="1"/>
  <c r="R152" i="57"/>
  <c r="AD151" i="57"/>
  <c r="AG151" i="57" s="1"/>
  <c r="AH151" i="57" s="1"/>
  <c r="R151" i="57"/>
  <c r="AD150" i="57"/>
  <c r="R150" i="57"/>
  <c r="AD149" i="57"/>
  <c r="AG149" i="57" s="1"/>
  <c r="AH149" i="57" s="1"/>
  <c r="AD148" i="57"/>
  <c r="AG148" i="57" s="1"/>
  <c r="AD147" i="57"/>
  <c r="R147" i="57"/>
  <c r="O147" i="57"/>
  <c r="AF144" i="57"/>
  <c r="V144" i="57"/>
  <c r="U144" i="57"/>
  <c r="Q144" i="57"/>
  <c r="P144" i="57"/>
  <c r="G144" i="57"/>
  <c r="F144" i="57"/>
  <c r="AD140" i="57"/>
  <c r="AG140" i="57" s="1"/>
  <c r="O140" i="57"/>
  <c r="R140" i="57" s="1"/>
  <c r="S140" i="57" s="1"/>
  <c r="T140" i="57" s="1"/>
  <c r="AD139" i="57"/>
  <c r="AG139" i="57" s="1"/>
  <c r="AH139" i="57" s="1"/>
  <c r="O139" i="57"/>
  <c r="AG133" i="57"/>
  <c r="AD133" i="57"/>
  <c r="O133" i="57"/>
  <c r="R133" i="57" s="1"/>
  <c r="S133" i="57" s="1"/>
  <c r="T133" i="57" s="1"/>
  <c r="AG132" i="57"/>
  <c r="AD132" i="57"/>
  <c r="O132" i="57"/>
  <c r="AG131" i="57"/>
  <c r="AD131" i="57"/>
  <c r="O131" i="57"/>
  <c r="AG130" i="57"/>
  <c r="AD130" i="57"/>
  <c r="O130" i="57"/>
  <c r="R130" i="57" s="1"/>
  <c r="S130" i="57" s="1"/>
  <c r="T130" i="57" s="1"/>
  <c r="AG125" i="57"/>
  <c r="AD125" i="57"/>
  <c r="O125" i="57"/>
  <c r="R125" i="57" s="1"/>
  <c r="AG124" i="57"/>
  <c r="AD124" i="57"/>
  <c r="O124" i="57"/>
  <c r="R124" i="57" s="1"/>
  <c r="AG123" i="57"/>
  <c r="AD123" i="57"/>
  <c r="O123" i="57"/>
  <c r="R123" i="57" s="1"/>
  <c r="S123" i="57" s="1"/>
  <c r="T123" i="57" s="1"/>
  <c r="AG122" i="57"/>
  <c r="AD122" i="57"/>
  <c r="O122" i="57"/>
  <c r="AG119" i="57"/>
  <c r="AD119" i="57"/>
  <c r="O119" i="57"/>
  <c r="R119" i="57" s="1"/>
  <c r="S119" i="57" s="1"/>
  <c r="T119" i="57" s="1"/>
  <c r="O118" i="57"/>
  <c r="AG117" i="57"/>
  <c r="AD117" i="57"/>
  <c r="O117" i="57"/>
  <c r="S277" i="57" l="1"/>
  <c r="AJ277" i="57"/>
  <c r="S169" i="57"/>
  <c r="T169" i="57" s="1"/>
  <c r="T166" i="57" s="1"/>
  <c r="AH132" i="57"/>
  <c r="AI132" i="57" s="1"/>
  <c r="S152" i="57"/>
  <c r="T152" i="57" s="1"/>
  <c r="S160" i="57"/>
  <c r="T160" i="57" s="1"/>
  <c r="AH122" i="57"/>
  <c r="AI122" i="57" s="1"/>
  <c r="AH130" i="57"/>
  <c r="AJ130" i="57" s="1"/>
  <c r="AH169" i="57"/>
  <c r="AH123" i="57"/>
  <c r="AI123" i="57" s="1"/>
  <c r="AK123" i="57" s="1"/>
  <c r="S153" i="57"/>
  <c r="T153" i="57" s="1"/>
  <c r="S159" i="57"/>
  <c r="T159" i="57" s="1"/>
  <c r="S147" i="57"/>
  <c r="T147" i="57" s="1"/>
  <c r="S150" i="57"/>
  <c r="T150" i="57" s="1"/>
  <c r="S158" i="57"/>
  <c r="T158" i="57" s="1"/>
  <c r="O166" i="57"/>
  <c r="S156" i="57"/>
  <c r="T156" i="57" s="1"/>
  <c r="S164" i="57"/>
  <c r="T164" i="57" s="1"/>
  <c r="S154" i="57"/>
  <c r="T154" i="57" s="1"/>
  <c r="S162" i="57"/>
  <c r="T162" i="57" s="1"/>
  <c r="S151" i="57"/>
  <c r="T151" i="57" s="1"/>
  <c r="S163" i="57"/>
  <c r="T163" i="57" s="1"/>
  <c r="AD166" i="57"/>
  <c r="S161" i="57"/>
  <c r="T161" i="57" s="1"/>
  <c r="AH117" i="57"/>
  <c r="AI117" i="57" s="1"/>
  <c r="S157" i="57"/>
  <c r="T157" i="57" s="1"/>
  <c r="AH131" i="57"/>
  <c r="AI131" i="57" s="1"/>
  <c r="S155" i="57"/>
  <c r="T155" i="57" s="1"/>
  <c r="AH119" i="57"/>
  <c r="AJ119" i="57" s="1"/>
  <c r="AH125" i="57"/>
  <c r="AH133" i="57"/>
  <c r="AJ133" i="57" s="1"/>
  <c r="AH140" i="57"/>
  <c r="AJ140" i="57" s="1"/>
  <c r="R144" i="57"/>
  <c r="AH124" i="57"/>
  <c r="AI124" i="57" s="1"/>
  <c r="O144" i="57"/>
  <c r="AD144" i="57"/>
  <c r="AI149" i="57"/>
  <c r="AI151" i="57"/>
  <c r="AH153" i="57"/>
  <c r="AI157" i="57"/>
  <c r="AI159" i="57"/>
  <c r="AH161" i="57"/>
  <c r="AI139" i="57"/>
  <c r="S124" i="57"/>
  <c r="T124" i="57" s="1"/>
  <c r="AH148" i="57"/>
  <c r="AH152" i="57"/>
  <c r="AH160" i="57"/>
  <c r="S125" i="57"/>
  <c r="T125" i="57" s="1"/>
  <c r="AI154" i="57"/>
  <c r="AI162" i="57"/>
  <c r="R117" i="57"/>
  <c r="S117" i="57" s="1"/>
  <c r="T117" i="57" s="1"/>
  <c r="R131" i="57"/>
  <c r="S131" i="57" s="1"/>
  <c r="T131" i="57" s="1"/>
  <c r="AG155" i="57"/>
  <c r="AH155" i="57" s="1"/>
  <c r="AG163" i="57"/>
  <c r="AH163" i="57" s="1"/>
  <c r="R122" i="57"/>
  <c r="S122" i="57" s="1"/>
  <c r="R139" i="57"/>
  <c r="S139" i="57" s="1"/>
  <c r="AG150" i="57"/>
  <c r="AH150" i="57" s="1"/>
  <c r="AG158" i="57"/>
  <c r="AH158" i="57" s="1"/>
  <c r="R118" i="57"/>
  <c r="S118" i="57" s="1"/>
  <c r="R132" i="57"/>
  <c r="S132" i="57" s="1"/>
  <c r="T132" i="57" s="1"/>
  <c r="AG156" i="57"/>
  <c r="AH156" i="57" s="1"/>
  <c r="AG164" i="57"/>
  <c r="AH164" i="57" s="1"/>
  <c r="T277" i="57" l="1"/>
  <c r="AK277" i="57"/>
  <c r="AJ123" i="57"/>
  <c r="AJ149" i="57"/>
  <c r="S166" i="57"/>
  <c r="AJ169" i="57"/>
  <c r="AJ166" i="57" s="1"/>
  <c r="AI119" i="57"/>
  <c r="AK119" i="57" s="1"/>
  <c r="AI130" i="57"/>
  <c r="AK130" i="57" s="1"/>
  <c r="AH166" i="57"/>
  <c r="AI169" i="57"/>
  <c r="AI166" i="57" s="1"/>
  <c r="AK162" i="57"/>
  <c r="AJ154" i="57"/>
  <c r="AJ162" i="57"/>
  <c r="AK149" i="57"/>
  <c r="AK154" i="57"/>
  <c r="AJ159" i="57"/>
  <c r="AK159" i="57"/>
  <c r="AK124" i="57"/>
  <c r="AK117" i="57"/>
  <c r="AJ151" i="57"/>
  <c r="AK151" i="57"/>
  <c r="AJ125" i="57"/>
  <c r="AJ157" i="57"/>
  <c r="AI140" i="57"/>
  <c r="AK140" i="57" s="1"/>
  <c r="AK131" i="57"/>
  <c r="AI125" i="57"/>
  <c r="AK125" i="57" s="1"/>
  <c r="AK157" i="57"/>
  <c r="AI133" i="57"/>
  <c r="AK133" i="57" s="1"/>
  <c r="T118" i="57"/>
  <c r="AK118" i="57" s="1"/>
  <c r="AJ118" i="57"/>
  <c r="AJ163" i="57"/>
  <c r="AI163" i="57"/>
  <c r="AK163" i="57" s="1"/>
  <c r="T122" i="57"/>
  <c r="AK122" i="57" s="1"/>
  <c r="AJ122" i="57"/>
  <c r="AI164" i="57"/>
  <c r="AK164" i="57" s="1"/>
  <c r="AJ164" i="57"/>
  <c r="AI156" i="57"/>
  <c r="AK156" i="57" s="1"/>
  <c r="AJ156" i="57"/>
  <c r="T139" i="57"/>
  <c r="AK139" i="57" s="1"/>
  <c r="AJ139" i="57"/>
  <c r="AJ153" i="57"/>
  <c r="AI153" i="57"/>
  <c r="AK153" i="57" s="1"/>
  <c r="AJ148" i="57"/>
  <c r="AI148" i="57"/>
  <c r="AK148" i="57" s="1"/>
  <c r="AJ131" i="57"/>
  <c r="AJ155" i="57"/>
  <c r="AI155" i="57"/>
  <c r="AK155" i="57" s="1"/>
  <c r="AJ158" i="57"/>
  <c r="AI158" i="57"/>
  <c r="AK158" i="57" s="1"/>
  <c r="AJ124" i="57"/>
  <c r="AJ161" i="57"/>
  <c r="AI161" i="57"/>
  <c r="AK161" i="57" s="1"/>
  <c r="AJ152" i="57"/>
  <c r="AI152" i="57"/>
  <c r="AK152" i="57" s="1"/>
  <c r="T144" i="57"/>
  <c r="S144" i="57"/>
  <c r="AJ150" i="57"/>
  <c r="AI150" i="57"/>
  <c r="AK150" i="57" s="1"/>
  <c r="AE144" i="57"/>
  <c r="AG147" i="57"/>
  <c r="AK132" i="57"/>
  <c r="AJ160" i="57"/>
  <c r="AI160" i="57"/>
  <c r="AK160" i="57" s="1"/>
  <c r="AJ132" i="57"/>
  <c r="AJ117" i="57"/>
  <c r="AK169" i="57" l="1"/>
  <c r="AK166" i="57" s="1"/>
  <c r="AG144" i="57"/>
  <c r="AH147" i="57"/>
  <c r="AJ147" i="57" l="1"/>
  <c r="AJ144" i="57" s="1"/>
  <c r="AI147" i="57"/>
  <c r="AH144" i="57"/>
  <c r="AK147" i="57" l="1"/>
  <c r="AK144" i="57" s="1"/>
  <c r="AI144" i="57"/>
  <c r="AG208" i="57" l="1"/>
  <c r="O208" i="57"/>
  <c r="AG207" i="57"/>
  <c r="O207" i="57"/>
  <c r="AG206" i="57"/>
  <c r="O206" i="57"/>
  <c r="AG205" i="57"/>
  <c r="O205" i="57"/>
  <c r="AG204" i="57"/>
  <c r="O204" i="57"/>
  <c r="AG203" i="57"/>
  <c r="O203" i="57"/>
  <c r="AG202" i="57"/>
  <c r="O202" i="57"/>
  <c r="AG201" i="57"/>
  <c r="O201" i="57"/>
  <c r="AG200" i="57"/>
  <c r="O200" i="57"/>
  <c r="AG199" i="57"/>
  <c r="AD194" i="57"/>
  <c r="AD211" i="57" s="1"/>
  <c r="O199" i="57"/>
  <c r="P199" i="57" s="1"/>
  <c r="AG88" i="57"/>
  <c r="AD88" i="57"/>
  <c r="R88" i="57"/>
  <c r="O88" i="57"/>
  <c r="AG87" i="57"/>
  <c r="AD87" i="57"/>
  <c r="R87" i="57"/>
  <c r="O87" i="57"/>
  <c r="AG86" i="57"/>
  <c r="AD86" i="57"/>
  <c r="R86" i="57"/>
  <c r="O86" i="57"/>
  <c r="AG85" i="57"/>
  <c r="AD85" i="57"/>
  <c r="R85" i="57"/>
  <c r="O85" i="57"/>
  <c r="AG84" i="57"/>
  <c r="AD84" i="57"/>
  <c r="R84" i="57"/>
  <c r="O84" i="57"/>
  <c r="AG83" i="57"/>
  <c r="AD83" i="57"/>
  <c r="R83" i="57"/>
  <c r="O83" i="57"/>
  <c r="P203" i="57" l="1"/>
  <c r="R203" i="57" s="1"/>
  <c r="S203" i="57" s="1"/>
  <c r="T203" i="57" s="1"/>
  <c r="P205" i="57"/>
  <c r="R205" i="57" s="1"/>
  <c r="S205" i="57" s="1"/>
  <c r="T205" i="57" s="1"/>
  <c r="P200" i="57"/>
  <c r="R200" i="57" s="1"/>
  <c r="S200" i="57" s="1"/>
  <c r="T200" i="57" s="1"/>
  <c r="P206" i="57"/>
  <c r="R206" i="57" s="1"/>
  <c r="S206" i="57" s="1"/>
  <c r="T206" i="57" s="1"/>
  <c r="P201" i="57"/>
  <c r="R201" i="57" s="1"/>
  <c r="S201" i="57" s="1"/>
  <c r="T201" i="57" s="1"/>
  <c r="P207" i="57"/>
  <c r="R207" i="57" s="1"/>
  <c r="S207" i="57" s="1"/>
  <c r="T207" i="57" s="1"/>
  <c r="P204" i="57"/>
  <c r="R204" i="57" s="1"/>
  <c r="S204" i="57" s="1"/>
  <c r="T204" i="57" s="1"/>
  <c r="P202" i="57"/>
  <c r="R202" i="57" s="1"/>
  <c r="S202" i="57" s="1"/>
  <c r="T202" i="57" s="1"/>
  <c r="P208" i="57"/>
  <c r="R208" i="57" s="1"/>
  <c r="S208" i="57" s="1"/>
  <c r="T208" i="57" s="1"/>
  <c r="O194" i="57"/>
  <c r="AG194" i="57"/>
  <c r="AG211" i="57" s="1"/>
  <c r="AH202" i="57"/>
  <c r="AI202" i="57" s="1"/>
  <c r="AH206" i="57"/>
  <c r="AI206" i="57" s="1"/>
  <c r="S84" i="57"/>
  <c r="T84" i="57" s="1"/>
  <c r="S88" i="57"/>
  <c r="T88" i="57" s="1"/>
  <c r="S83" i="57"/>
  <c r="T83" i="57" s="1"/>
  <c r="S87" i="57"/>
  <c r="AH84" i="57"/>
  <c r="AH86" i="57"/>
  <c r="AI86" i="57" s="1"/>
  <c r="AH83" i="57"/>
  <c r="AH87" i="57"/>
  <c r="AH201" i="57"/>
  <c r="AI201" i="57" s="1"/>
  <c r="AH203" i="57"/>
  <c r="AI203" i="57" s="1"/>
  <c r="AH205" i="57"/>
  <c r="AI205" i="57" s="1"/>
  <c r="S86" i="57"/>
  <c r="T86" i="57" s="1"/>
  <c r="AH199" i="57"/>
  <c r="AH208" i="57"/>
  <c r="S85" i="57"/>
  <c r="T85" i="57" s="1"/>
  <c r="AH88" i="57"/>
  <c r="AH200" i="57"/>
  <c r="AI200" i="57" s="1"/>
  <c r="AH207" i="57"/>
  <c r="AI207" i="57" s="1"/>
  <c r="AH85" i="57"/>
  <c r="AI85" i="57" s="1"/>
  <c r="AH204" i="57"/>
  <c r="AI204" i="57" s="1"/>
  <c r="P194" i="57" l="1"/>
  <c r="P211" i="57" s="1"/>
  <c r="R199" i="57"/>
  <c r="AI199" i="57"/>
  <c r="AH194" i="57"/>
  <c r="AH211" i="57" s="1"/>
  <c r="AJ83" i="57"/>
  <c r="AJ84" i="57"/>
  <c r="AK206" i="57"/>
  <c r="AJ206" i="57"/>
  <c r="AI83" i="57"/>
  <c r="AK83" i="57" s="1"/>
  <c r="AJ88" i="57"/>
  <c r="AI84" i="57"/>
  <c r="AK84" i="57" s="1"/>
  <c r="AJ87" i="57"/>
  <c r="AK87" i="57"/>
  <c r="AK204" i="57"/>
  <c r="AJ202" i="57"/>
  <c r="AJ200" i="57"/>
  <c r="AK207" i="57"/>
  <c r="AJ207" i="57"/>
  <c r="AK200" i="57"/>
  <c r="AK203" i="57"/>
  <c r="AK205" i="57"/>
  <c r="AJ208" i="57"/>
  <c r="AJ203" i="57"/>
  <c r="AI208" i="57"/>
  <c r="AK208" i="57" s="1"/>
  <c r="AK86" i="57"/>
  <c r="AJ204" i="57"/>
  <c r="AI88" i="57"/>
  <c r="AK88" i="57" s="1"/>
  <c r="AJ86" i="57"/>
  <c r="AK202" i="57"/>
  <c r="AK85" i="57"/>
  <c r="AJ205" i="57"/>
  <c r="AJ201" i="57"/>
  <c r="AJ85" i="57"/>
  <c r="AK201" i="57"/>
  <c r="R194" i="57" l="1"/>
  <c r="R211" i="57" s="1"/>
  <c r="S199" i="57"/>
  <c r="AI194" i="57"/>
  <c r="AI211" i="57" s="1"/>
  <c r="AJ199" i="57" l="1"/>
  <c r="AJ194" i="57" s="1"/>
  <c r="T199" i="57"/>
  <c r="S194" i="57"/>
  <c r="D16" i="53"/>
  <c r="K16" i="53"/>
  <c r="T127" i="53"/>
  <c r="V16" i="53"/>
  <c r="O16" i="53"/>
  <c r="D76" i="53"/>
  <c r="O76" i="53"/>
  <c r="L166" i="53"/>
  <c r="J184" i="53"/>
  <c r="D127" i="53" l="1"/>
  <c r="T194" i="57"/>
  <c r="AK199" i="57"/>
  <c r="AK194" i="57" s="1"/>
  <c r="O127" i="53"/>
  <c r="T184" i="53" l="1"/>
  <c r="V182" i="53"/>
  <c r="V181" i="53"/>
  <c r="W175" i="53"/>
  <c r="O175" i="53"/>
  <c r="M175" i="53"/>
  <c r="V180" i="53"/>
  <c r="V179" i="53"/>
  <c r="V178" i="53"/>
  <c r="V177" i="53"/>
  <c r="V176" i="53"/>
  <c r="V173" i="53"/>
  <c r="W166" i="53"/>
  <c r="O166" i="53"/>
  <c r="M166" i="53"/>
  <c r="V172" i="53"/>
  <c r="V171" i="53"/>
  <c r="V170" i="53"/>
  <c r="V169" i="53"/>
  <c r="V168" i="53"/>
  <c r="V167" i="53"/>
  <c r="V164" i="53"/>
  <c r="O156" i="53"/>
  <c r="R156" i="53"/>
  <c r="V162" i="53"/>
  <c r="V161" i="53"/>
  <c r="V160" i="53"/>
  <c r="V159" i="53"/>
  <c r="V158" i="53"/>
  <c r="V157" i="53"/>
  <c r="V154" i="53"/>
  <c r="V146" i="53"/>
  <c r="V145" i="53"/>
  <c r="V153" i="53"/>
  <c r="S144" i="53"/>
  <c r="S184" i="53" s="1"/>
  <c r="R144" i="53"/>
  <c r="O144" i="53"/>
  <c r="M144" i="53"/>
  <c r="D175" i="53"/>
  <c r="I184" i="53"/>
  <c r="K182" i="53"/>
  <c r="K181" i="53"/>
  <c r="K180" i="53"/>
  <c r="K179" i="53"/>
  <c r="K178" i="53"/>
  <c r="K177" i="53"/>
  <c r="K176" i="53"/>
  <c r="D166" i="53"/>
  <c r="K173" i="53"/>
  <c r="K172" i="53"/>
  <c r="K171" i="53"/>
  <c r="K170" i="53"/>
  <c r="K169" i="53"/>
  <c r="K168" i="53"/>
  <c r="K167" i="53"/>
  <c r="K153" i="53"/>
  <c r="K163" i="53"/>
  <c r="K164" i="53"/>
  <c r="L156" i="53"/>
  <c r="G156" i="53"/>
  <c r="D156" i="53"/>
  <c r="B156" i="53"/>
  <c r="K162" i="53"/>
  <c r="K161" i="53"/>
  <c r="K160" i="53"/>
  <c r="K159" i="53"/>
  <c r="K158" i="53"/>
  <c r="K157" i="53"/>
  <c r="L144" i="53"/>
  <c r="K155" i="53"/>
  <c r="K154" i="53"/>
  <c r="D144" i="53"/>
  <c r="H144" i="53"/>
  <c r="H184" i="53" s="1"/>
  <c r="G144" i="53"/>
  <c r="E144" i="53"/>
  <c r="E184" i="53" s="1"/>
  <c r="B144" i="53"/>
  <c r="K151" i="53"/>
  <c r="K150" i="53"/>
  <c r="K149" i="53"/>
  <c r="K148" i="53"/>
  <c r="K146" i="53"/>
  <c r="K145" i="53"/>
  <c r="R184" i="53" l="1"/>
  <c r="V175" i="53"/>
  <c r="O184" i="53"/>
  <c r="G184" i="53"/>
  <c r="V166" i="53"/>
  <c r="D184" i="53"/>
  <c r="K166" i="53"/>
  <c r="K144" i="53"/>
  <c r="K156" i="53"/>
  <c r="T479" i="53" l="1"/>
  <c r="V477" i="53"/>
  <c r="V474" i="53"/>
  <c r="W473" i="53"/>
  <c r="O473" i="53"/>
  <c r="V471" i="53"/>
  <c r="V470" i="53"/>
  <c r="W469" i="53"/>
  <c r="U469" i="53"/>
  <c r="O469" i="53"/>
  <c r="V467" i="53"/>
  <c r="V466" i="53"/>
  <c r="W465" i="53"/>
  <c r="U465" i="53"/>
  <c r="O465" i="53"/>
  <c r="V463" i="53"/>
  <c r="V462" i="53" s="1"/>
  <c r="O462" i="53"/>
  <c r="V465" i="53" l="1"/>
  <c r="V473" i="53"/>
  <c r="V469" i="53"/>
  <c r="U479" i="53"/>
  <c r="W462" i="53"/>
  <c r="W479" i="53" s="1"/>
  <c r="O479" i="53"/>
  <c r="V479" i="53" l="1"/>
  <c r="K475" i="53" l="1"/>
  <c r="K474" i="53"/>
  <c r="L473" i="53"/>
  <c r="J473" i="53"/>
  <c r="D473" i="53"/>
  <c r="K471" i="53"/>
  <c r="K470" i="53"/>
  <c r="L469" i="53"/>
  <c r="J469" i="53"/>
  <c r="D469" i="53"/>
  <c r="K467" i="53"/>
  <c r="K466" i="53"/>
  <c r="L465" i="53"/>
  <c r="J465" i="53"/>
  <c r="D465" i="53"/>
  <c r="K463" i="53"/>
  <c r="K462" i="53" s="1"/>
  <c r="L462" i="53"/>
  <c r="D462" i="53"/>
  <c r="K465" i="53" l="1"/>
  <c r="L479" i="53"/>
  <c r="J479" i="53"/>
  <c r="K469" i="53"/>
  <c r="K473" i="53"/>
  <c r="D479" i="53"/>
  <c r="K479" i="53" l="1"/>
  <c r="B256" i="53" l="1"/>
  <c r="B248" i="53"/>
  <c r="B241" i="53"/>
  <c r="B237" i="53"/>
  <c r="V322" i="53" l="1"/>
  <c r="V321" i="53"/>
  <c r="V318" i="53"/>
  <c r="V317" i="53"/>
  <c r="V313" i="53"/>
  <c r="V312" i="53"/>
  <c r="V311" i="53"/>
  <c r="V310" i="53"/>
  <c r="V309" i="53"/>
  <c r="V308" i="53"/>
  <c r="V305" i="53"/>
  <c r="V304" i="53"/>
  <c r="W301" i="53"/>
  <c r="P326" i="53"/>
  <c r="N301" i="53"/>
  <c r="K304" i="53"/>
  <c r="E326" i="53"/>
  <c r="K322" i="53"/>
  <c r="K321" i="53"/>
  <c r="K318" i="53"/>
  <c r="K317" i="53"/>
  <c r="K309" i="53"/>
  <c r="K310" i="53"/>
  <c r="K311" i="53"/>
  <c r="K312" i="53"/>
  <c r="K313" i="53"/>
  <c r="V307" i="53" l="1"/>
  <c r="K315" i="53"/>
  <c r="K320" i="53"/>
  <c r="V301" i="53"/>
  <c r="V320" i="53"/>
  <c r="V315" i="53"/>
  <c r="D326" i="53"/>
  <c r="O326" i="53"/>
  <c r="N326" i="53"/>
  <c r="W326" i="53"/>
  <c r="V326" i="53" l="1"/>
  <c r="V216" i="53" l="1"/>
  <c r="V214" i="53"/>
  <c r="V213" i="53"/>
  <c r="V212" i="53" s="1"/>
  <c r="W212" i="53"/>
  <c r="O212" i="53"/>
  <c r="N212" i="53"/>
  <c r="V210" i="53"/>
  <c r="V209" i="53" s="1"/>
  <c r="N209" i="53"/>
  <c r="V207" i="53"/>
  <c r="V206" i="53" s="1"/>
  <c r="N206" i="53"/>
  <c r="V205" i="53"/>
  <c r="W200" i="53"/>
  <c r="O200" i="53"/>
  <c r="K216" i="53"/>
  <c r="K214" i="53"/>
  <c r="K213" i="53"/>
  <c r="L212" i="53"/>
  <c r="D212" i="53"/>
  <c r="C212" i="53"/>
  <c r="C209" i="53"/>
  <c r="K207" i="53"/>
  <c r="K206" i="53" s="1"/>
  <c r="C206" i="53"/>
  <c r="L200" i="53"/>
  <c r="T283" i="53"/>
  <c r="V281" i="53"/>
  <c r="V278" i="53"/>
  <c r="V277" i="53"/>
  <c r="V276" i="53"/>
  <c r="V275" i="53"/>
  <c r="V274" i="53"/>
  <c r="V273" i="53"/>
  <c r="V272" i="53"/>
  <c r="V271" i="53"/>
  <c r="V270" i="53"/>
  <c r="V269" i="53"/>
  <c r="V268" i="53"/>
  <c r="V267" i="53"/>
  <c r="V266" i="53"/>
  <c r="V265" i="53"/>
  <c r="V264" i="53"/>
  <c r="V263" i="53"/>
  <c r="V262" i="53"/>
  <c r="V261" i="53"/>
  <c r="N260" i="53"/>
  <c r="N283" i="53" s="1"/>
  <c r="V259" i="53"/>
  <c r="V258" i="53"/>
  <c r="V257" i="53"/>
  <c r="W256" i="53"/>
  <c r="O256" i="53"/>
  <c r="M256" i="53"/>
  <c r="V255" i="53"/>
  <c r="V252" i="53"/>
  <c r="V251" i="53"/>
  <c r="V250" i="53"/>
  <c r="V249" i="53"/>
  <c r="W248" i="53"/>
  <c r="O248" i="53"/>
  <c r="M248" i="53"/>
  <c r="V247" i="53"/>
  <c r="W241" i="53"/>
  <c r="O241" i="53"/>
  <c r="M241" i="53"/>
  <c r="W237" i="53"/>
  <c r="M237" i="53"/>
  <c r="L256" i="53"/>
  <c r="K255" i="53"/>
  <c r="K247" i="53"/>
  <c r="D241" i="53"/>
  <c r="D248" i="53"/>
  <c r="D256" i="53"/>
  <c r="K259" i="53"/>
  <c r="K263" i="53"/>
  <c r="K264" i="53"/>
  <c r="K265" i="53"/>
  <c r="K266" i="53"/>
  <c r="K267" i="53"/>
  <c r="K268" i="53"/>
  <c r="K269" i="53"/>
  <c r="K270" i="53"/>
  <c r="K271" i="53"/>
  <c r="K272" i="53"/>
  <c r="K273" i="53"/>
  <c r="K274" i="53"/>
  <c r="K275" i="53"/>
  <c r="K276" i="53"/>
  <c r="K277" i="53"/>
  <c r="K278" i="53"/>
  <c r="I283" i="53"/>
  <c r="C260" i="53"/>
  <c r="K262" i="53"/>
  <c r="K261" i="53"/>
  <c r="O283" i="53" l="1"/>
  <c r="W283" i="53"/>
  <c r="V260" i="53"/>
  <c r="K260" i="53"/>
  <c r="L248" i="53"/>
  <c r="K212" i="53"/>
  <c r="C283" i="53"/>
  <c r="V237" i="53"/>
  <c r="W218" i="53"/>
  <c r="O218" i="53"/>
  <c r="N218" i="53"/>
  <c r="V200" i="53"/>
  <c r="L218" i="53"/>
  <c r="D218" i="53"/>
  <c r="C218" i="53"/>
  <c r="K200" i="53"/>
  <c r="V256" i="53"/>
  <c r="V248" i="53"/>
  <c r="V241" i="53"/>
  <c r="M283" i="53"/>
  <c r="D283" i="53"/>
  <c r="V283" i="53" l="1"/>
  <c r="K218" i="53"/>
  <c r="V218" i="53"/>
  <c r="K258" i="53" l="1"/>
  <c r="K257" i="53"/>
  <c r="K252" i="53"/>
  <c r="K251" i="53"/>
  <c r="K250" i="53"/>
  <c r="K249" i="53"/>
  <c r="K248" i="53" s="1"/>
  <c r="K245" i="53"/>
  <c r="K244" i="53"/>
  <c r="K243" i="53"/>
  <c r="K242" i="53"/>
  <c r="L241" i="53"/>
  <c r="K240" i="53"/>
  <c r="K238" i="53"/>
  <c r="L237" i="53"/>
  <c r="L283" i="53" l="1"/>
  <c r="K256" i="53"/>
  <c r="K241" i="53"/>
  <c r="B283" i="53"/>
  <c r="K237" i="53"/>
  <c r="E90" i="56" l="1"/>
  <c r="I83" i="56" l="1"/>
  <c r="I60" i="56" l="1"/>
  <c r="I27" i="56" l="1"/>
  <c r="E313" i="61" l="1"/>
  <c r="I294" i="61"/>
  <c r="G294" i="61"/>
  <c r="C313" i="61" l="1"/>
  <c r="B313" i="61"/>
  <c r="D313" i="61"/>
  <c r="F313" i="61"/>
  <c r="I313" i="61" l="1"/>
  <c r="G313" i="61"/>
  <c r="AG80" i="57" l="1"/>
  <c r="AE80" i="57"/>
  <c r="AD80" i="57"/>
  <c r="V80" i="57"/>
  <c r="U80" i="57"/>
  <c r="R80" i="57"/>
  <c r="P80" i="57"/>
  <c r="G80" i="57"/>
  <c r="F80" i="57"/>
  <c r="O80" i="57" l="1"/>
  <c r="AH80" i="57"/>
  <c r="O110" i="57"/>
  <c r="O171" i="57" s="1"/>
  <c r="AF110" i="57"/>
  <c r="AF171" i="57" s="1"/>
  <c r="AE110" i="57"/>
  <c r="AE171" i="57" s="1"/>
  <c r="V110" i="57"/>
  <c r="V171" i="57" s="1"/>
  <c r="U110" i="57"/>
  <c r="U171" i="57" s="1"/>
  <c r="Q110" i="57"/>
  <c r="Q171" i="57" s="1"/>
  <c r="P110" i="57"/>
  <c r="P171" i="57" s="1"/>
  <c r="G110" i="57"/>
  <c r="G171" i="57" s="1"/>
  <c r="F110" i="57"/>
  <c r="F171" i="57" s="1"/>
  <c r="T80" i="57" l="1"/>
  <c r="S80" i="57"/>
  <c r="AI80" i="57"/>
  <c r="AG110" i="57"/>
  <c r="AG171" i="57" s="1"/>
  <c r="R110" i="57"/>
  <c r="R171" i="57" s="1"/>
  <c r="AD110" i="57"/>
  <c r="AD171" i="57" s="1"/>
  <c r="AJ80" i="57" l="1"/>
  <c r="AK80" i="57"/>
  <c r="T110" i="57"/>
  <c r="T171" i="57" s="1"/>
  <c r="AH110" i="57"/>
  <c r="AH171" i="57" s="1"/>
  <c r="S110" i="57"/>
  <c r="S171" i="57" s="1"/>
  <c r="AJ110" i="57" l="1"/>
  <c r="AJ171" i="57" s="1"/>
  <c r="AK110" i="57"/>
  <c r="AK171" i="57" s="1"/>
  <c r="AI110" i="57"/>
  <c r="AI171" i="57" s="1"/>
  <c r="G211" i="57" l="1"/>
  <c r="F211" i="57"/>
  <c r="AF299" i="57"/>
  <c r="AE299" i="57"/>
  <c r="AC277" i="57"/>
  <c r="AC299" i="57" s="1"/>
  <c r="V299" i="57"/>
  <c r="U299" i="57"/>
  <c r="Q299" i="57"/>
  <c r="P299" i="57"/>
  <c r="N299" i="57"/>
  <c r="G299" i="57"/>
  <c r="F299" i="57"/>
  <c r="R299" i="57" l="1"/>
  <c r="O211" i="57"/>
  <c r="AD299" i="57"/>
  <c r="O299" i="57"/>
  <c r="AG299" i="57"/>
  <c r="AH299" i="57" l="1"/>
  <c r="T299" i="57"/>
  <c r="S299" i="57"/>
  <c r="T211" i="57"/>
  <c r="S211" i="57"/>
  <c r="AI299" i="57"/>
  <c r="AJ299" i="57" l="1"/>
  <c r="AJ211" i="57"/>
  <c r="AK299" i="57"/>
  <c r="AK211" i="57"/>
  <c r="W144" i="53" l="1"/>
  <c r="I26" i="56" l="1"/>
  <c r="I28" i="56"/>
  <c r="I21" i="56"/>
  <c r="I20" i="56"/>
  <c r="I115" i="56"/>
  <c r="I116" i="56"/>
  <c r="I87" i="56"/>
  <c r="I23" i="56" l="1"/>
  <c r="I17" i="56"/>
  <c r="I24" i="56"/>
  <c r="I19" i="56"/>
  <c r="I18" i="56"/>
  <c r="I88" i="56"/>
  <c r="I58" i="56" l="1"/>
  <c r="I57" i="56"/>
  <c r="I202" i="56"/>
  <c r="U76" i="53" l="1"/>
  <c r="U127" i="53" s="1"/>
  <c r="K305" i="53" l="1"/>
  <c r="G120" i="61" l="1"/>
  <c r="G114" i="61"/>
  <c r="H114" i="61" s="1"/>
  <c r="G113" i="61"/>
  <c r="H113" i="61" s="1"/>
  <c r="G109" i="61"/>
  <c r="H109" i="61" s="1"/>
  <c r="G108" i="61"/>
  <c r="H108" i="61" s="1"/>
  <c r="G105" i="61"/>
  <c r="H105" i="61" s="1"/>
  <c r="G104" i="61"/>
  <c r="H104" i="61" s="1"/>
  <c r="G94" i="61"/>
  <c r="H94" i="61" s="1"/>
  <c r="I169" i="61" l="1"/>
  <c r="J169" i="61" s="1"/>
  <c r="G169" i="61"/>
  <c r="H169" i="61" s="1"/>
  <c r="I120" i="61"/>
  <c r="J120" i="61" s="1"/>
  <c r="I105" i="61"/>
  <c r="J105" i="61" s="1"/>
  <c r="I104" i="61"/>
  <c r="J104" i="61" s="1"/>
  <c r="I114" i="61"/>
  <c r="I113" i="61"/>
  <c r="I109" i="61"/>
  <c r="J109" i="61" s="1"/>
  <c r="I94" i="61"/>
  <c r="J94" i="61" s="1"/>
  <c r="I108" i="61"/>
  <c r="J108" i="61" s="1"/>
  <c r="B148" i="56" l="1"/>
  <c r="D148" i="56"/>
  <c r="E148" i="56" l="1"/>
  <c r="C148" i="56"/>
  <c r="AE91" i="57" l="1"/>
  <c r="V91" i="57"/>
  <c r="U91" i="57"/>
  <c r="P91" i="57"/>
  <c r="G91" i="57"/>
  <c r="F91" i="57"/>
  <c r="R91" i="57" l="1"/>
  <c r="AG91" i="57"/>
  <c r="O91" i="57"/>
  <c r="AD91" i="57"/>
  <c r="AH91" i="57" l="1"/>
  <c r="T91" i="57"/>
  <c r="S91" i="57"/>
  <c r="AI91" i="57"/>
  <c r="AJ91" i="57" l="1"/>
  <c r="AK91" i="57"/>
  <c r="V163" i="53" l="1"/>
  <c r="V155" i="53" l="1"/>
  <c r="V144" i="53" s="1"/>
  <c r="D90" i="56" l="1"/>
  <c r="B90" i="56"/>
  <c r="C90" i="56" l="1"/>
  <c r="K308" i="53" l="1"/>
  <c r="K307" i="53" s="1"/>
  <c r="C301" i="53"/>
  <c r="C326" i="53" s="1"/>
  <c r="K301" i="53" l="1"/>
  <c r="K326" i="53" s="1"/>
  <c r="F148" i="56" l="1"/>
  <c r="G204" i="56"/>
  <c r="D119" i="56" l="1"/>
  <c r="B119" i="56"/>
  <c r="F90" i="56"/>
  <c r="D62" i="56"/>
  <c r="B62" i="56"/>
  <c r="C62" i="56" l="1"/>
  <c r="E62" i="56"/>
  <c r="I25" i="56" l="1"/>
  <c r="I117" i="56" l="1"/>
  <c r="I112" i="56"/>
  <c r="I111" i="56"/>
  <c r="I110" i="56"/>
  <c r="I109" i="56"/>
  <c r="H119" i="56"/>
  <c r="I119" i="56" l="1"/>
  <c r="I147" i="56"/>
  <c r="I146" i="56"/>
  <c r="I144" i="56"/>
  <c r="I143" i="56"/>
  <c r="I140" i="56"/>
  <c r="I139" i="56"/>
  <c r="I138" i="56"/>
  <c r="I137" i="56"/>
  <c r="H148" i="56"/>
  <c r="I176" i="56"/>
  <c r="I175" i="56"/>
  <c r="I174" i="56"/>
  <c r="I171" i="56"/>
  <c r="I170" i="56"/>
  <c r="I169" i="56"/>
  <c r="I168" i="56"/>
  <c r="G90" i="56" l="1"/>
  <c r="I89" i="56"/>
  <c r="I84" i="56"/>
  <c r="I82" i="56"/>
  <c r="I81" i="56"/>
  <c r="H90" i="56"/>
  <c r="I90" i="56" l="1"/>
  <c r="I203" i="56" l="1"/>
  <c r="I199" i="56"/>
  <c r="I198" i="56"/>
  <c r="I197" i="56"/>
  <c r="I196" i="56"/>
  <c r="B50" i="53" l="1"/>
  <c r="C50" i="53"/>
  <c r="C16" i="53"/>
  <c r="C178" i="56" l="1"/>
  <c r="E178" i="56"/>
  <c r="G178" i="56"/>
  <c r="I178" i="56" l="1"/>
  <c r="I59" i="56" l="1"/>
  <c r="I51" i="56"/>
  <c r="I52" i="56"/>
  <c r="I53" i="56"/>
  <c r="I54" i="56"/>
  <c r="I55" i="56"/>
  <c r="I16" i="56" l="1"/>
  <c r="I30" i="56" s="1"/>
  <c r="D187" i="61" l="1"/>
  <c r="E187" i="61"/>
  <c r="C187" i="61"/>
  <c r="F187" i="61" l="1"/>
  <c r="I187" i="61" l="1"/>
  <c r="G187" i="61" l="1"/>
  <c r="G148" i="56" l="1"/>
  <c r="I148" i="56"/>
  <c r="W76" i="53" l="1"/>
  <c r="M76" i="53"/>
  <c r="L76" i="53"/>
  <c r="C76" i="53"/>
  <c r="C127" i="53" s="1"/>
  <c r="B76" i="53"/>
  <c r="B127" i="53" s="1"/>
  <c r="W50" i="53"/>
  <c r="M50" i="53"/>
  <c r="L50" i="53"/>
  <c r="L175" i="53"/>
  <c r="L184" i="53" s="1"/>
  <c r="K175" i="53"/>
  <c r="K184" i="53" s="1"/>
  <c r="B175" i="53"/>
  <c r="B166" i="53"/>
  <c r="W156" i="53"/>
  <c r="W184" i="53" s="1"/>
  <c r="M156" i="53"/>
  <c r="M184" i="53" s="1"/>
  <c r="K281" i="53"/>
  <c r="K283" i="53" s="1"/>
  <c r="B187" i="61"/>
  <c r="D123" i="61"/>
  <c r="B123" i="61"/>
  <c r="F30" i="56"/>
  <c r="D30" i="56"/>
  <c r="B30" i="56"/>
  <c r="F204" i="56"/>
  <c r="L127" i="53" l="1"/>
  <c r="B184" i="53"/>
  <c r="M127" i="53"/>
  <c r="W127" i="53"/>
  <c r="H204" i="56"/>
  <c r="V50" i="53"/>
  <c r="V76" i="53"/>
  <c r="V156" i="53"/>
  <c r="V184" i="53" s="1"/>
  <c r="G206" i="61"/>
  <c r="H206" i="61" s="1"/>
  <c r="K76" i="53"/>
  <c r="K127" i="53" s="1"/>
  <c r="I206" i="61"/>
  <c r="J206" i="61" s="1"/>
  <c r="H187" i="61"/>
  <c r="H62" i="56"/>
  <c r="I61" i="56"/>
  <c r="J187" i="61"/>
  <c r="G16" i="61"/>
  <c r="H16" i="61" s="1"/>
  <c r="I16" i="61"/>
  <c r="J16" i="61" s="1"/>
  <c r="G62" i="56"/>
  <c r="E123" i="61"/>
  <c r="F123" i="61"/>
  <c r="I204" i="56"/>
  <c r="F62" i="56"/>
  <c r="C123" i="61"/>
  <c r="V127" i="53" l="1"/>
  <c r="I332" i="61"/>
  <c r="J332" i="61" s="1"/>
  <c r="G332" i="61"/>
  <c r="H332" i="61" s="1"/>
  <c r="C30" i="56"/>
  <c r="I123" i="61"/>
  <c r="J123" i="61" s="1"/>
  <c r="E60" i="61"/>
  <c r="C60" i="61"/>
  <c r="G123" i="61"/>
  <c r="H123" i="61" s="1"/>
  <c r="F60" i="61"/>
  <c r="B60" i="61"/>
  <c r="H30" i="56"/>
  <c r="D60" i="61"/>
  <c r="I50" i="56"/>
  <c r="I62" i="56" s="1"/>
  <c r="I60" i="61" l="1"/>
  <c r="J60" i="61" s="1"/>
  <c r="G60" i="61"/>
  <c r="H60" i="61" s="1"/>
  <c r="C250" i="61" l="1"/>
  <c r="B376" i="61"/>
  <c r="D376" i="61" l="1"/>
  <c r="C376" i="61"/>
  <c r="D250" i="61"/>
  <c r="B250" i="61"/>
  <c r="G250" i="61" l="1"/>
  <c r="G376" i="61"/>
  <c r="H376" i="61" s="1"/>
  <c r="H250" i="61" l="1"/>
  <c r="E250" i="61" l="1"/>
  <c r="E376" i="61"/>
  <c r="F250" i="61"/>
  <c r="F376" i="61" l="1"/>
  <c r="I250" i="61"/>
  <c r="J250" i="61" l="1"/>
  <c r="I376" i="61"/>
  <c r="J376" i="61" s="1"/>
</calcChain>
</file>

<file path=xl/sharedStrings.xml><?xml version="1.0" encoding="utf-8"?>
<sst xmlns="http://schemas.openxmlformats.org/spreadsheetml/2006/main" count="138641" uniqueCount="29075">
  <si>
    <t>RECURSOS PUBLICOS</t>
  </si>
  <si>
    <t>MONTO</t>
  </si>
  <si>
    <t>SECTOR</t>
  </si>
  <si>
    <t xml:space="preserve">PLIEGO </t>
  </si>
  <si>
    <t>TOTAL</t>
  </si>
  <si>
    <t>FUENTE DE FINANCIAMIENTO</t>
  </si>
  <si>
    <t>OTROS</t>
  </si>
  <si>
    <t>PLIEGO</t>
  </si>
  <si>
    <t>CATEGORIA</t>
  </si>
  <si>
    <t xml:space="preserve"> REMUNERATIVA</t>
  </si>
  <si>
    <t>Decreto Legislativo 276 (Regimen Público)</t>
  </si>
  <si>
    <t>Decreto Legislativo 728 (Regimen Privado)</t>
  </si>
  <si>
    <t>DIRECTIVOS/FUNCIONARIOS</t>
  </si>
  <si>
    <t>F3</t>
  </si>
  <si>
    <t>F2</t>
  </si>
  <si>
    <t>F1</t>
  </si>
  <si>
    <t>PROFESIONALES</t>
  </si>
  <si>
    <t>SPA</t>
  </si>
  <si>
    <t>SPB</t>
  </si>
  <si>
    <t>SPC</t>
  </si>
  <si>
    <t>SPD</t>
  </si>
  <si>
    <t>SPE</t>
  </si>
  <si>
    <t>OTROS - CAS</t>
  </si>
  <si>
    <t>TECNICOS</t>
  </si>
  <si>
    <t>STA</t>
  </si>
  <si>
    <t>STB</t>
  </si>
  <si>
    <t>STC</t>
  </si>
  <si>
    <t>STD</t>
  </si>
  <si>
    <t>STE</t>
  </si>
  <si>
    <t>STF</t>
  </si>
  <si>
    <t>AUXILIARES</t>
  </si>
  <si>
    <t>SAA</t>
  </si>
  <si>
    <t>SAB</t>
  </si>
  <si>
    <t>SAC</t>
  </si>
  <si>
    <t>REGIMEN LABORAL PRIVADO</t>
  </si>
  <si>
    <t>PROFESIONAL III</t>
  </si>
  <si>
    <t>PROFESIONAL II</t>
  </si>
  <si>
    <t>PROFESIONAL I</t>
  </si>
  <si>
    <t>TECNICO II</t>
  </si>
  <si>
    <t>TECNICO I</t>
  </si>
  <si>
    <t>AUXILIAR</t>
  </si>
  <si>
    <t>PERSONAL CONTRATADO</t>
  </si>
  <si>
    <t>: 055 AGENCIA DE PROMOCION DE LA INVERSION PRIVADA</t>
  </si>
  <si>
    <t>TÉCNICOS</t>
  </si>
  <si>
    <t>: 059 ORGANISMO SUPERVISOR DE LAS CONTRATACIONES DEL ESTADO</t>
  </si>
  <si>
    <t>VOCAL</t>
  </si>
  <si>
    <t>GERENTE</t>
  </si>
  <si>
    <t>SUBGERENTE</t>
  </si>
  <si>
    <t>F-5</t>
  </si>
  <si>
    <t>F-4</t>
  </si>
  <si>
    <t>F-3</t>
  </si>
  <si>
    <t>OTROS-CAS</t>
  </si>
  <si>
    <t>GERENTE GENERAL</t>
  </si>
  <si>
    <t>PROFESIONAL FUNCIONARIO</t>
  </si>
  <si>
    <t>ANALISTA PRINCIPAL</t>
  </si>
  <si>
    <t>ANALISTA SENIOR</t>
  </si>
  <si>
    <t>ANALISTA JUNIOR</t>
  </si>
  <si>
    <t>ANALISTA DE APOYO</t>
  </si>
  <si>
    <t>SECRETARIA</t>
  </si>
  <si>
    <t>APOYO TECNICO</t>
  </si>
  <si>
    <t>APOYO MANUAL</t>
  </si>
  <si>
    <t>: 095 OFICINA DE NORMALIZACION PREVISIONAL - ONP</t>
  </si>
  <si>
    <t>F-8</t>
  </si>
  <si>
    <t>F-7</t>
  </si>
  <si>
    <t>F-6</t>
  </si>
  <si>
    <t>F-2</t>
  </si>
  <si>
    <t>F-1</t>
  </si>
  <si>
    <t>JEFE</t>
  </si>
  <si>
    <t>DIRECTORES/JEFES DE OFICINA</t>
  </si>
  <si>
    <t>SUBDIRECTORES/JEFES DE UNIDAD</t>
  </si>
  <si>
    <t>ASESORES</t>
  </si>
  <si>
    <t>SUPERVISORES</t>
  </si>
  <si>
    <t>SPF</t>
  </si>
  <si>
    <t>ASISTENTES</t>
  </si>
  <si>
    <t>SAD</t>
  </si>
  <si>
    <t>: 009  MINISTERIO DE ECONOMIA Y FINANZAS</t>
  </si>
  <si>
    <t>SAE</t>
  </si>
  <si>
    <t>: 09 ECONOMIA Y FINANZAS</t>
  </si>
  <si>
    <t>ASISTENTE</t>
  </si>
  <si>
    <t>PEA</t>
  </si>
  <si>
    <t>NO CORRESPONDE</t>
  </si>
  <si>
    <t>09 ECONOMIA Y FINANZAS</t>
  </si>
  <si>
    <t>FUENTE DE FINANCIAMIENTO:</t>
  </si>
  <si>
    <t>PLIEGO :</t>
  </si>
  <si>
    <t>095 OFICINA DE NORMALIZACION PREVISIONAL</t>
  </si>
  <si>
    <t>FUENTE DE FINANCIAMIENTO :</t>
  </si>
  <si>
    <t>Recursos Públicos</t>
  </si>
  <si>
    <t>COSTO ANUAL</t>
  </si>
  <si>
    <t>COSTO TOTAL EN PLANILLAS</t>
  </si>
  <si>
    <t>OBLIGACIONES DEL EMPLEADOR (CARGAS SOCIALES)</t>
  </si>
  <si>
    <t>GASTOS VARIABLES Y OCASIONALES</t>
  </si>
  <si>
    <t>ESCOLARIDAD, AGUINALDO Y GRATIFICACIONES</t>
  </si>
  <si>
    <t>TRANSFERENCIAS CAFAE</t>
  </si>
  <si>
    <t>OTROS (ESPECIFICAR)</t>
  </si>
  <si>
    <t>- Vestuario</t>
  </si>
  <si>
    <t>009 MINISTERIO DE ECONOMIA Y FINANZAS</t>
  </si>
  <si>
    <t>BONOS POR FUNCION JURIDICCIONAL Y FISCAL</t>
  </si>
  <si>
    <t>SECTOR :</t>
  </si>
  <si>
    <t>- Dietas</t>
  </si>
  <si>
    <t>- Otras Retribuciones en Especie</t>
  </si>
  <si>
    <t>055 AGENCIA DE PROMOCION DE LA INVERSION PRIVADA</t>
  </si>
  <si>
    <t>TRANSFERENCIAS AL CAFAE</t>
  </si>
  <si>
    <t>059 ORGANISMO SUPERVISOR DE LAS CONTRATACIONES DEL ESTADO</t>
  </si>
  <si>
    <t>PLIEGO                                       :</t>
  </si>
  <si>
    <t>009 - MINISTERIO DE ECONOMIA Y FINANZAS</t>
  </si>
  <si>
    <t>NIVELES REMUNERATIVOS</t>
  </si>
  <si>
    <t>CARRERA ADMINISTRATIVA</t>
  </si>
  <si>
    <t>DIRECTIVOS</t>
  </si>
  <si>
    <t>F - 6</t>
  </si>
  <si>
    <t>F - 5</t>
  </si>
  <si>
    <t>F - 4</t>
  </si>
  <si>
    <t>F - 3</t>
  </si>
  <si>
    <t>F - 2</t>
  </si>
  <si>
    <t>F - 1</t>
  </si>
  <si>
    <t>SP-A</t>
  </si>
  <si>
    <t>SP-B</t>
  </si>
  <si>
    <t>SP-C</t>
  </si>
  <si>
    <t>SP-D</t>
  </si>
  <si>
    <t>SP-E</t>
  </si>
  <si>
    <t>SP-F</t>
  </si>
  <si>
    <t>TÈCNICOS</t>
  </si>
  <si>
    <t>ST-A</t>
  </si>
  <si>
    <t>ST-B</t>
  </si>
  <si>
    <t>ST-C</t>
  </si>
  <si>
    <t>ST-D</t>
  </si>
  <si>
    <t>ST-E</t>
  </si>
  <si>
    <t>ST-F</t>
  </si>
  <si>
    <t>SA-A</t>
  </si>
  <si>
    <t>SA-B</t>
  </si>
  <si>
    <t>SA-C</t>
  </si>
  <si>
    <t>SA-D</t>
  </si>
  <si>
    <t>SA-E</t>
  </si>
  <si>
    <t>055 - AGENCIA DE PROMOCION DE LA INVERSION PRIVADA</t>
  </si>
  <si>
    <t>059 - ORGANISMO SUPERVISOR DE LAS CONTRATACIONES DEL ESTADO</t>
  </si>
  <si>
    <t xml:space="preserve">CONTRATADOS A PLAZO INDETERMINADO </t>
  </si>
  <si>
    <t>(REGIMEN LABORAL PRIVADO)</t>
  </si>
  <si>
    <t xml:space="preserve">CONTRATADOS A PLAZO DETERMINADO </t>
  </si>
  <si>
    <t>095 - OFICINA DE NORMALIZACION PREVISIONAL - ONP</t>
  </si>
  <si>
    <t xml:space="preserve">ASIGNACION : BIENES Y SERVICIOS </t>
  </si>
  <si>
    <t>: RECURSOS PUBLICOS</t>
  </si>
  <si>
    <t>RUBROS</t>
  </si>
  <si>
    <t>Diferencia PIA</t>
  </si>
  <si>
    <t>Variación %</t>
  </si>
  <si>
    <t>ND</t>
  </si>
  <si>
    <t>SERVICIO Y GESTION DE EVALUACION INTERNACIONAL DE PROCESOS</t>
  </si>
  <si>
    <t>PIA = Presupuesto Institucional de Apertura</t>
  </si>
  <si>
    <t>: 1 - RECURSOS ORDINARIOS</t>
  </si>
  <si>
    <t xml:space="preserve">TOTAL   </t>
  </si>
  <si>
    <t>: 5 - RECURSOS DETERMINADOS</t>
  </si>
  <si>
    <t xml:space="preserve">TOTAL  </t>
  </si>
  <si>
    <t>: 2 - RECURSOS DIRECTAMENTE RECAUDADOS</t>
  </si>
  <si>
    <t>ENSERES</t>
  </si>
  <si>
    <t>: 4 - DONACIONES Y TRANSFERENCIAS</t>
  </si>
  <si>
    <t>: 058 SUPERINTENDENCIA DEL MERCADO DE VALORES</t>
  </si>
  <si>
    <t>INFORMACIÓN DE REMUNERACIONES Y NUMERO DE PLAZAS</t>
  </si>
  <si>
    <t>PEA/ BENEFICIARIOS</t>
  </si>
  <si>
    <t>TOTAL    (*)</t>
  </si>
  <si>
    <t>058 SUPERINTENDENCIA DEL MERCADO DE VALORES</t>
  </si>
  <si>
    <t>REMUNERACION MENSUAL (cada persona)</t>
  </si>
  <si>
    <t>CAFAE MENSUAL (cada persona)</t>
  </si>
  <si>
    <t>AETA MENSUAL (cada persona)</t>
  </si>
  <si>
    <t>INCENTIVOS O PRODUCTIVIDAD (cada persona)</t>
  </si>
  <si>
    <t>MOVILIDAD</t>
  </si>
  <si>
    <t>RACIONAMIENTO</t>
  </si>
  <si>
    <t>BONOS</t>
  </si>
  <si>
    <t>OTROS INGRESOS MENSUAL (cada persona)</t>
  </si>
  <si>
    <t>SUBTOTAL INGRESOS MENSUAL (cada persona)</t>
  </si>
  <si>
    <t>AGUINALDOS, GRATIFICACIONES Y ESCOLARIDAD (anual cada persona)</t>
  </si>
  <si>
    <t>OTROS INGRESOS NO MENSUALES (anual cada persona)</t>
  </si>
  <si>
    <t>SUBTOTAL OTROS BENEFICIOS (no mensuales, monto anual)</t>
  </si>
  <si>
    <t>TOTAL INGRESOS ANUAL POR PERSONA</t>
  </si>
  <si>
    <t>TOTAL INGRESO ANUAL PEA</t>
  </si>
  <si>
    <t>DIFERENCIA INGRESO ANUAL POR PERSONAL</t>
  </si>
  <si>
    <t>DIFERENCIA INGRESO ANUAL PEA</t>
  </si>
  <si>
    <t>(PIA)</t>
  </si>
  <si>
    <t>(PIM)</t>
  </si>
  <si>
    <t>(proyecto)</t>
  </si>
  <si>
    <t>OTROS CAS</t>
  </si>
  <si>
    <t>058 - SUPERINTENDENCIA DEL MERCADO DE VALORES</t>
  </si>
  <si>
    <t>DIRECTORES / JEFES DE OFICINA</t>
  </si>
  <si>
    <t>SUBDIRECTORES / JEFES DE UNIDAD</t>
  </si>
  <si>
    <t>SECRETARIAS</t>
  </si>
  <si>
    <t>- Otras Retribuciones y Complementos</t>
  </si>
  <si>
    <t>- Gasto por Estacionamiento para Vehículos del Personal</t>
  </si>
  <si>
    <t>PRESIDENTE EJECUTIVO</t>
  </si>
  <si>
    <t>ANLISTA JUNIOR</t>
  </si>
  <si>
    <t>SUBTOTAL INGRESOS MENSUALES (cada persona)</t>
  </si>
  <si>
    <t>: 057 - SUPERINTENDENCIA NACIONAL DE ADUANAS Y DE ADMINISTRACION TRIBUTARIA</t>
  </si>
  <si>
    <t>: 055 - AGENCIA DE PROMOCION DE LA INVERSION PRIVADA</t>
  </si>
  <si>
    <t>: 095 - OFICINA DE NORMALIZACION PREVISIONAL - ONP</t>
  </si>
  <si>
    <t>PROCURADOR PUBLICO</t>
  </si>
  <si>
    <t>PROCURADOR ADJUNTO</t>
  </si>
  <si>
    <t>SECRETARIO GENERAL</t>
  </si>
  <si>
    <t>SUBDIRECTOR, JEFE DE UNIDAD</t>
  </si>
  <si>
    <t>SECRETARIO DEL TRIBUNAL</t>
  </si>
  <si>
    <t>ASESOR I</t>
  </si>
  <si>
    <t>057 SUPERINTENDENCIA NACIONAL DE ADUANAS Y DE ADMINISTRACION TRIBUTARIA</t>
  </si>
  <si>
    <t>057 - SUPERINTENDENCIA NACIONAL DE ADUANAS Y DE ADMINISTRACION TRIBUTARIA</t>
  </si>
  <si>
    <t>PROCURADOR PUBLICO ADJUNTO</t>
  </si>
  <si>
    <t>SECRETARIA GENERAL</t>
  </si>
  <si>
    <t>DIRECTOR/JEFE DE OFICINA</t>
  </si>
  <si>
    <t>ASESOR II</t>
  </si>
  <si>
    <t>SUBDIRECTOR /JEFE DE UNIDAD</t>
  </si>
  <si>
    <t>PROFESIONAL IV</t>
  </si>
  <si>
    <t>TECNICO III</t>
  </si>
  <si>
    <t>- Dieta</t>
  </si>
  <si>
    <t>SP - DS</t>
  </si>
  <si>
    <t>SP - EJ</t>
  </si>
  <si>
    <t>EC</t>
  </si>
  <si>
    <t>FP</t>
  </si>
  <si>
    <t xml:space="preserve">                                SP - ES                            </t>
  </si>
  <si>
    <t xml:space="preserve">                                SP - AP                            </t>
  </si>
  <si>
    <t>- Compensación por Tiempo de Servicios</t>
  </si>
  <si>
    <t>SP-ES</t>
  </si>
  <si>
    <t>SP-AP</t>
  </si>
  <si>
    <t xml:space="preserve">               MINISTERIO  DE  ECONOMIA  Y  FINANZAS</t>
  </si>
  <si>
    <t xml:space="preserve">             MINISTERIO  DE  ECONOMIA  Y  FINANZAS</t>
  </si>
  <si>
    <t xml:space="preserve">                MINISTERIO  DE  ECONOMIA  Y  FINANZAS</t>
  </si>
  <si>
    <t xml:space="preserve">       MINISTERIO  DE  ECONOMIA  Y  FINANZAS</t>
  </si>
  <si>
    <t>F - 7 (***)</t>
  </si>
  <si>
    <t>ESPECIALISTA 6</t>
  </si>
  <si>
    <t>ESPECIALISTA 5</t>
  </si>
  <si>
    <t>ESPECIALISTA 4</t>
  </si>
  <si>
    <t>ESPECIALISTA 3</t>
  </si>
  <si>
    <t>ESPECIALISTA 2</t>
  </si>
  <si>
    <t>ESPECIALISTA 1</t>
  </si>
  <si>
    <t>TECNICO 5</t>
  </si>
  <si>
    <t>TECNICO 4</t>
  </si>
  <si>
    <t>TECNICO 3</t>
  </si>
  <si>
    <t>TECNICO 2</t>
  </si>
  <si>
    <t>TECNICO 1</t>
  </si>
  <si>
    <t>ASISTENTE EJECUTIVA 4</t>
  </si>
  <si>
    <t>ASISTENTE EJECUTIVA 3</t>
  </si>
  <si>
    <t>ASISTENTE EJECUTIVA 2</t>
  </si>
  <si>
    <t>ASISTENTE EJECUTIVA 1</t>
  </si>
  <si>
    <t>ALIMENTOS Y BEBIDAS</t>
  </si>
  <si>
    <t>SUMINISTROS PARA MANTENIMIENTO Y REPARACION</t>
  </si>
  <si>
    <t>VESTUARIO, ZAPATERIA Y ACCESORIOS, TALABARTERIA Y MATERIALES TEXTILES</t>
  </si>
  <si>
    <t>COMBUSTIBLES, CARBURANTES, LUBRICANTES Y AFINES</t>
  </si>
  <si>
    <t>MATERIALES Y UTILES DE OFICINA</t>
  </si>
  <si>
    <t>ASEO, LIMPIEZA Y COCINA</t>
  </si>
  <si>
    <t>ELECTRICIDAD, ILUMINACION Y ELECTRONICA</t>
  </si>
  <si>
    <t>REPUESTOS Y ACCESORIOS</t>
  </si>
  <si>
    <t>COMPRA DE OTROS BIENES</t>
  </si>
  <si>
    <t>VIAJES DOMESTICOS</t>
  </si>
  <si>
    <t>SERVICIOS DE ENERGIA ELECTRICA, AGUA Y GAS</t>
  </si>
  <si>
    <t>SERVICIOS DE TELEFONIA E INTERNET</t>
  </si>
  <si>
    <t>SERVICIOS DE MENSAJERIA, TELECOMUNICACIONES Y OTROS AFINES</t>
  </si>
  <si>
    <t>SERVICIO DE PUBLICIDAD, IMPRESIONES,DIFUSION E IMAGEN INSTITUCIONAL</t>
  </si>
  <si>
    <t>SERVICIOS DE LIMPIEZA, SEGURIDAD Y VIGILANCIA</t>
  </si>
  <si>
    <t>SERVICIO DE MANTENIMIENTO, ACONDICIONAMIENTO Y  REPARACIONES</t>
  </si>
  <si>
    <t>ALQUILERES DE MUEBLES E INMUEBLES</t>
  </si>
  <si>
    <t>SERVICIOS ADMINISTRATIVOS</t>
  </si>
  <si>
    <t>SERVICIOS FINANCIEROS</t>
  </si>
  <si>
    <t>SEGUROS</t>
  </si>
  <si>
    <t>SERVICIOS DE CONSULTORIAS, ASESORIAS Y SIMILARES DESARROLLADOS POR PERSONAS JURIDICAS</t>
  </si>
  <si>
    <t>OTROS SERVICIOS</t>
  </si>
  <si>
    <t>SERVICIOS DE CONSULTORIAS, ASESORIAS Y SIMILARES DESARROLLADOS POR PERSONAS NATURALES</t>
  </si>
  <si>
    <t>SERVICIO DE CAPACITACION Y PERFECCIONAMIENTO</t>
  </si>
  <si>
    <t>SERVICIOS DE PROCESAMIENTO DE DATOS E INFORMATICA</t>
  </si>
  <si>
    <t>PRACTICANTES, SECIGRISTAS Y SIMILARES</t>
  </si>
  <si>
    <t>CONTRATO ADMINISTRATIVO DE SERVICIOS</t>
  </si>
  <si>
    <t>SUMINISTROS MEDICOS</t>
  </si>
  <si>
    <t>SERVICIO POR ATENCIONES Y OTRAS CELEBRACIONES</t>
  </si>
  <si>
    <t>OTROS MATERIALES Y UTILES</t>
  </si>
  <si>
    <t>MATERIALES Y UTILES DE ENSEÑANZA</t>
  </si>
  <si>
    <t>VIAJES INTERNACIONALES</t>
  </si>
  <si>
    <t>SERVICIOS DE ORGANIZACIÓN DE EVENTOS</t>
  </si>
  <si>
    <t>SERVICIOS DE SALUD</t>
  </si>
  <si>
    <t>OTROS - LOCACION DE SERVICIOS - FAG-DL 25650</t>
  </si>
  <si>
    <t>OTROS - LOCACION DE SERVICIOS - PAC-LEY 29806</t>
  </si>
  <si>
    <t>F - 8 (*)</t>
  </si>
  <si>
    <t>F - 7 (**)</t>
  </si>
  <si>
    <t xml:space="preserve">F - 7 </t>
  </si>
  <si>
    <t>: 096 CENTRAL DE COMPRAS PUBLICAS - PERU COMPRAS</t>
  </si>
  <si>
    <t>096 CENTRAL DE COMPRAS PUBLICAS - PERU COMPRAS</t>
  </si>
  <si>
    <t>096 - CENTRAL DE COMPRAS PUBLICAS - PERU COMPRAS</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</si>
  <si>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</si>
  <si>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</si>
  <si>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</si>
  <si>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</si>
  <si>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</si>
  <si>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</si>
  <si>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</si>
  <si>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</si>
  <si>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</si>
  <si>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</si>
  <si>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AUXILIAR </t>
  </si>
  <si>
    <t>DIRECTOR, JEFE DE OFICINA</t>
  </si>
  <si>
    <t>Ley 30057 (Ley del Servicio Civil)</t>
  </si>
  <si>
    <t>Decreto Legislativo 1057 (Contrato Administrativo de Servicios)</t>
  </si>
  <si>
    <t>(PIM 30 JUNIO)</t>
  </si>
  <si>
    <t>PPTO 2019</t>
  </si>
  <si>
    <t>: 3 - RECURSOS POR OPERACIONES OFICIALES DE CREDITO</t>
  </si>
  <si>
    <t>PRACTICANTES</t>
  </si>
  <si>
    <t>OTROS - SERVICIOS DE TERCEROS - CONSEJO FISCAL</t>
  </si>
  <si>
    <t>OTROS - SERVICIOS DE TERCEROS</t>
  </si>
  <si>
    <t xml:space="preserve">F - 7 (****) </t>
  </si>
  <si>
    <t>(*) D.S. Nº 023-2014-EF  se considero al Ministro en la Ley SERVIR</t>
  </si>
  <si>
    <t>(**) D.S. Nº 023-2014-EF  se considero a los Vice Ministros y Presidente del Tribunal Fiscal en Ley SERVIR</t>
  </si>
  <si>
    <t>(***) D.S. Nº 023-2014-EF  se considero  a la  Secretaria General, en Ley SERVIR</t>
  </si>
  <si>
    <t>(****) Procuradora</t>
  </si>
  <si>
    <t>DIRECTORES, JEFE DE OFICINA</t>
  </si>
  <si>
    <t>SUBDIRECTORES, JEFE DE UNIDAD</t>
  </si>
  <si>
    <t>: 009 MINISTERIO DE ECONOMÍA Y FINANZAS</t>
  </si>
  <si>
    <t>(*) Una línea por cada año fiscal, consignado en monto presupuestado por cada año presupuestal</t>
  </si>
  <si>
    <t>PROCEDIMIENTO CLÁSICO</t>
  </si>
  <si>
    <t>AS</t>
  </si>
  <si>
    <t>FECHA DE CONFORMIDAD DE OBRA</t>
  </si>
  <si>
    <t>FECHA DE ENTREGA</t>
  </si>
  <si>
    <t>FECHA DE VENCIMIENTO DEL PLAZO</t>
  </si>
  <si>
    <t>AMPLIACION DE PLAZO</t>
  </si>
  <si>
    <t>PLAZO DE EJECUCION DE OBRAS</t>
  </si>
  <si>
    <t>CONTRATISTA (RUC y Denominación)</t>
  </si>
  <si>
    <t>FECHA DE SUSCRIPCION DEL CONTRATO</t>
  </si>
  <si>
    <t>MONTO PRESUPUESTADO (*)</t>
  </si>
  <si>
    <t>NUMERO DEL PROCESO</t>
  </si>
  <si>
    <t>MODALIDAD</t>
  </si>
  <si>
    <t>TIPO DE PROCESO DE SELECCIÓN</t>
  </si>
  <si>
    <t>CODIGO     SNIP</t>
  </si>
  <si>
    <t>PROYECTO</t>
  </si>
  <si>
    <t>: 09 ECONOMÍA Y FINANZAS</t>
  </si>
  <si>
    <t xml:space="preserve">TOTAL </t>
  </si>
  <si>
    <t>NO APLICABLE</t>
  </si>
  <si>
    <t>: 096 - CENTRAL DE COMPRAS PÚBLICAS</t>
  </si>
  <si>
    <t xml:space="preserve">: 058 SUPERINTENDENCIA DEL MERCADO DE VALORES </t>
  </si>
  <si>
    <t xml:space="preserve">: 057 - SUPERINTENDENCIA NACIONAL DE ADUANAS Y DE ADMINISTRACION TRIBUTARIA </t>
  </si>
  <si>
    <t>SUMA ALZADA</t>
  </si>
  <si>
    <t>ADJUDICACIÓN SIMPLIFICADA</t>
  </si>
  <si>
    <t>PRECIOS UNITARIOS</t>
  </si>
  <si>
    <t xml:space="preserve">CONCURSO PÚBLICO </t>
  </si>
  <si>
    <t>SERVICIO DE VIGILANCIA PARA LA SEDE DE LA CENTRAL DE COMPRAS PÚBLICAS - PERÚ COMPRAS</t>
  </si>
  <si>
    <t>SERVICIO DE LIMPIEZA PARA LA SEDE DE LA CENTRAL DE COMPRAS PÚBLICAS - PERÚ COMPRAS</t>
  </si>
  <si>
    <t>PERIÓDICA</t>
  </si>
  <si>
    <t xml:space="preserve">EN EJECUCIÓN </t>
  </si>
  <si>
    <t>CONVERGIA PERÚ S.A.</t>
  </si>
  <si>
    <t>SERVICIO DE CENTRAL TELEFÓNICA IP PARA LA SEDE DE LA CENTRAL DE COMPRAS PÚBLICAS - PERÚ COMPRAS</t>
  </si>
  <si>
    <t>CONTRATACION DIRECTA</t>
  </si>
  <si>
    <t>EJECUTADO</t>
  </si>
  <si>
    <t>OBSERVACIONES</t>
  </si>
  <si>
    <t>CONTRATISTA (RUC y DENOMINACION</t>
  </si>
  <si>
    <t>ADQUISICIÓN</t>
  </si>
  <si>
    <t>CONFORMIDADES PERIÓDICAS</t>
  </si>
  <si>
    <t>POR CONVOCAR</t>
  </si>
  <si>
    <t>CONCURSO PÚBLICO</t>
  </si>
  <si>
    <t>CONCURSO PUBLICO</t>
  </si>
  <si>
    <t>EVACUACION DE RESIDUOS SOLIDOS</t>
  </si>
  <si>
    <t/>
  </si>
  <si>
    <t>SERVICIO DE MANTENIMIENTO Y DESARROLLO DE SISTEMAS</t>
  </si>
  <si>
    <t>EJECUTÁNDOSE</t>
  </si>
  <si>
    <t>CONTRATACIÓN DIRECTA</t>
  </si>
  <si>
    <t>ARRENDAMIENTO DE UN INMUEBLE PARA EL FUNCIONAMIENTO DE LAS OFICINAS DE LA SEDE CENTRAL DE LA ONP</t>
  </si>
  <si>
    <t>HANNOVER RÜCK SE</t>
  </si>
  <si>
    <t>CONTRATO INTERNACIONAL</t>
  </si>
  <si>
    <t>REASEGURO PARA LAS PÓLIZAS EMITIDAS POR LA ONP DEL SCTR</t>
  </si>
  <si>
    <t>SERVICIO DE MENSAJERIA NACIONAL, LOCAL-MOTORIZADA E INTERNACIONAL</t>
  </si>
  <si>
    <t>ARRENDAMIENTO DE LOCAL PARA LA CUSTODIA DE DOCUMENTOS DE INFORMACION DE LAS APORTACIONES AL SISTEMA NACIONAL DE PENSIONES</t>
  </si>
  <si>
    <t>SERVICIO DE INTERCONEXIÓN DE VOZ Y DATOS</t>
  </si>
  <si>
    <t>ARRENDAMIENTO DE LOCAL PARA CENTRO DE ATENCIÓN LA LIBERTAD</t>
  </si>
  <si>
    <t>ARRENDAMIENTO PARA EL CENTRO DE ATENCIÓN LIMA NORTE</t>
  </si>
  <si>
    <t>SIN MODALIDAD</t>
  </si>
  <si>
    <t>SERVICIO DE SOPORTE TECNICO PARA LOS PRODUCTOS ORACLE DEL OSCE</t>
  </si>
  <si>
    <t>ADJUDICACION SIMPLIFICADA</t>
  </si>
  <si>
    <t>EN EJECUCION</t>
  </si>
  <si>
    <t>PROGRAMADO</t>
  </si>
  <si>
    <t>PROCEDIMIENTO ELECTRONICO</t>
  </si>
  <si>
    <t>SERVICIO DE PUBLICACION DE ANUNCIOS A NIVEL NACIONAL</t>
  </si>
  <si>
    <t>CONTRATACIÓN DE SERVICIO DE COFFEE BREAK PARA EVENTOS DE CAPACITACIÓN</t>
  </si>
  <si>
    <t>SERVICIO DE MANTENIMIENTO DE TEAMMATE</t>
  </si>
  <si>
    <t>MICROSOFT (WINDOWS  SERVER , DEV CAL, EXCHANGE, OFFICE)</t>
  </si>
  <si>
    <t>SERVICIO DE MANTENIMIENTO DE LICENCIAS ULTIMUS WORKFLOW SUITE</t>
  </si>
  <si>
    <t xml:space="preserve">SERVICIO DE LIMPIEZA Y CARGA DE DATOS PARA ANALISIS DE INFORMACION </t>
  </si>
  <si>
    <t>SERVICIO DE MANTENIMIENTO Y OPERACIÓN DEL SGSI</t>
  </si>
  <si>
    <t>SERVICIO DE REVISIÓN Y EVALUACIÓN DEL SGCN</t>
  </si>
  <si>
    <t xml:space="preserve">CONTRATACION DE UNA ENTIDAD EDUCATIVA PARA ORGANIZAR Y REALIZAR EL PROGRAMA DE ESPECIALIZACIÓN EN MERCADO DE VALORES </t>
  </si>
  <si>
    <t>SERVICIO DE MANTENIMIENTO DE LICENCIAS IBM SPSS MODELER SERVER Y CLIENTE</t>
  </si>
  <si>
    <t>CP</t>
  </si>
  <si>
    <t>CD</t>
  </si>
  <si>
    <t>CONTRATADO</t>
  </si>
  <si>
    <t xml:space="preserve">SERVICIO DE INFORMACIÓN INTEGRADO VÍA MULTIMEDIA </t>
  </si>
  <si>
    <t>PRICE WATERHOUSE COOPERS S.CIVIL DE R.L. (20101071562)</t>
  </si>
  <si>
    <t>BCTS CONSULTING S.A. (20508082119)</t>
  </si>
  <si>
    <t>SERVICIO DE CONTROL Y ASEGURAMIENTO DE CALIDAD EN EL DESARROLLO DE APLICACIONES</t>
  </si>
  <si>
    <t>SERVICIO DE INFORMACION DE MERCADOS FINANCIEROS</t>
  </si>
  <si>
    <t>SERVICIO DE FABRICA DE SOFTWARE</t>
  </si>
  <si>
    <t>-</t>
  </si>
  <si>
    <t>ADJUDICACIÓN SIN PROCESO</t>
  </si>
  <si>
    <t>PROCEDIMIENTO</t>
  </si>
  <si>
    <t>VARIOS</t>
  </si>
  <si>
    <t>20380618797 - TOWER AND TOWER S.A.</t>
  </si>
  <si>
    <t>SERVICIO DE ALMACENAMIENTO PARA MATERIALES PELIGROSOS</t>
  </si>
  <si>
    <t>20100075009 - IBM DEL PERU S A C</t>
  </si>
  <si>
    <t>SUBASTA INVERSA ELECTRONICA</t>
  </si>
  <si>
    <t>20100017491 - TELEFONICA DEL PERU SAA</t>
  </si>
  <si>
    <t>ACUERDO MARCO</t>
  </si>
  <si>
    <t>NINGUNA</t>
  </si>
  <si>
    <t>CONVERGIA PERU S.A.</t>
  </si>
  <si>
    <t>SERVICIO DE INTERNET CON SEGURIDAD PERIMETRAL</t>
  </si>
  <si>
    <t>PROCESO ELECTRÓNICO</t>
  </si>
  <si>
    <t>CONVENIO MARCO</t>
  </si>
  <si>
    <t>PROCESO CLASICO</t>
  </si>
  <si>
    <t>CONTRATACION DEL SERVICIO DE INVENTARIO FISICO DE BIENES MUEBLES E INMUEBLES Y EXISTENCIAS DEL ALMACEN DEL MINISTERIO DE ECONOMIA Y FINANZAS</t>
  </si>
  <si>
    <t>SERVICIO DE ACCESO ANUAL A BASE DE DATOS EN LINEA CON IP RESTRINGIDO PARA OBRAS DEL IASB</t>
  </si>
  <si>
    <t>CONTRATACION DEL SERVICIO DE ACCESO A BASE DE DATOS ECONOMIATICA</t>
  </si>
  <si>
    <t>CONTRATACION DE GASOHOL 97 PLUS</t>
  </si>
  <si>
    <t>CONTRATACION DEL SERVICIO DE ADMINISTRACION DE LA INSTITUCION ADMINISTRADORA DE FONDOS DE ASEGURAMIENTO EN SALUD IAFAS - AUTOSEGURO DEL MEF.</t>
  </si>
  <si>
    <t>CONTRATACION DEL SERVICIO DE SOPORTE TECNICO Y ALQUILER DE LICENCIAS DE SERVIDOR DEL SISTEMA DE CORREO ELECTRONICO CODIFICADO</t>
  </si>
  <si>
    <t>CONTRATACION DEL SERVICIO POR CABLE O SATELITE PARA EL MINISTERIO DE ECONOMIA</t>
  </si>
  <si>
    <t>CONTRATACION DEL SUMINISTRO DE CAJAS DE CARTON CORRUGADO PARA EL MEF</t>
  </si>
  <si>
    <t>CONTRATACIÓN DE SUMINISTRO DE ALIMENTOS LIGEROS Y BEBIDAS PARA EL MINISTERIO DE ECONOMIA Y FINANZAS</t>
  </si>
  <si>
    <t>TELEFONÍA MÓVIL</t>
  </si>
  <si>
    <t xml:space="preserve">INTERNET DEDICADO </t>
  </si>
  <si>
    <t xml:space="preserve">LINEA PRIMARIA Y BOLSA DE MINUTOS </t>
  </si>
  <si>
    <t>SERVICIO DE CALL CENTER HOSTEADO</t>
  </si>
  <si>
    <t>SERVICIO DE WEB HOSTING</t>
  </si>
  <si>
    <t>SERVICIO CONCLUIDO / PAGADO</t>
  </si>
  <si>
    <t>DIMERC PERU S.A.C. ( RUC 20537321190)</t>
  </si>
  <si>
    <t>CONTRATACION DEL SERVICIO DE MANTENIMIENTO Y SOPORTE TECNICO DE LOS SISTEMAS DEL CENTRO DE COMPUTO DEL MEF</t>
  </si>
  <si>
    <t>CONTRATACIÓN DEL SERVICIO DE HOSTING EN LA NUBE PARA EL PORTAL DE DATOS ABIERTOS</t>
  </si>
  <si>
    <t>CONTRATACIÓN DEL SERVICIO DE AGENCIAMIENTO DE PASAJES AÉREOS INTERNACIONALES PARA EL MINISTERIO DE ECONOMÍA Y FINANZAS</t>
  </si>
  <si>
    <t>CONTRATACION DEL SERVICIO DE PLANTAS ORNAMENTALES</t>
  </si>
  <si>
    <t>SIN PROCESO</t>
  </si>
  <si>
    <t>CONTRATO VIGENTE</t>
  </si>
  <si>
    <t>JOSE CARLOS MARIATEGUI EZETA</t>
  </si>
  <si>
    <t>SERVICIO DE ALQUILER DE INMUEBLE</t>
  </si>
  <si>
    <t xml:space="preserve">(20100117526) ENOTRIA S.A. </t>
  </si>
  <si>
    <t xml:space="preserve">SECTOR </t>
  </si>
  <si>
    <t xml:space="preserve">       MINISTERIO  DE  ECONOMÍA  Y  FINANZAS</t>
  </si>
  <si>
    <t xml:space="preserve">  OFICINA GENERAL DE PLANEAMIENTO Y PRESUPUESTO</t>
  </si>
  <si>
    <t xml:space="preserve">  OFICINA GENERAL DE PLANEAMIENTO Y PRESUPUESTO </t>
  </si>
  <si>
    <t>2019 (PIA)</t>
  </si>
  <si>
    <t xml:space="preserve">  OFICINA GENERAL DE PLANEAMIENTO PRESUPUESTO</t>
  </si>
  <si>
    <t>TOTAL INGRESO ANUAL PEA       (Proyección al 31 de diciembre de 2020)</t>
  </si>
  <si>
    <t>PPTO 2020</t>
  </si>
  <si>
    <t xml:space="preserve">   OFICINA GENERAL DE PLANEAMIENTO Y PRESUPUESTO</t>
  </si>
  <si>
    <t>ESTADO DEL               PROCESO</t>
  </si>
  <si>
    <t>(2020-2019)</t>
  </si>
  <si>
    <t>DIRECTIVOS Y ASESORES DE CARRERA</t>
  </si>
  <si>
    <t>DIRECTIVO Y ASESORES EXTERNOS</t>
  </si>
  <si>
    <t>SUPERINTENDENTE</t>
  </si>
  <si>
    <t>FUNCIONARIO PUBLICO</t>
  </si>
  <si>
    <t>DIRECTIVO PUBLICO</t>
  </si>
  <si>
    <t>EJECUTIVO</t>
  </si>
  <si>
    <t>COORDINADOR / ESPECIALISTA</t>
  </si>
  <si>
    <t>ANALISTA</t>
  </si>
  <si>
    <t>SERVIDOR DE ACTIVIDAD COMPLEMENTARIA</t>
  </si>
  <si>
    <t>OTROS-COLABORADOR EVENTUAL</t>
  </si>
  <si>
    <t>CONCLUIDO</t>
  </si>
  <si>
    <t>N° 001-2017-CF/ST.03</t>
  </si>
  <si>
    <t>CONTRATO DE 3 AÑOS</t>
  </si>
  <si>
    <t>SERVICIO DE EMISION DE BOLETOS ELECTRONICOS DE TRANSPORTE AEREO NACIONAL DE PASAJEROS POR CONVENIO MARCO</t>
  </si>
  <si>
    <t>ADQUISICION DE PAPELERIA Y ÚTILES DE ESCRITORIO Y CONSUMIBLES PARA IMPRESORAS POR CONVENIO MARCO</t>
  </si>
  <si>
    <t>SERVICIO DE ALOJAMIENTO WEB E IMPLEMENTACION PARA APLICACIONES DE SISTEMAS INFORMATICOS</t>
  </si>
  <si>
    <t>(20262207774)
CONVERGIA PERU S.A.</t>
  </si>
  <si>
    <t>LINEA DEDICADA DE TRANSMISON DE DATOS PARA ENLAZAR LA SEDE DE BANCO DE MATERIALES  JR. CUSCO N° 177  Y LA SEDE PLATAFORMA CARABAYA : JR. CARABAY N°721 LIMA</t>
  </si>
  <si>
    <t>(20552504641)
OPTICAL TECHNOLOGIES S.A.C.</t>
  </si>
  <si>
    <t>LINEA DEDICADA DE TRANSMISON DE DATOS PARA ENLAZAR LA SEDE DE BANCO DE MATERIALES  JR. CUSCO N° 177  Y SEDE CENTRO CÍVICO AV. BOLIVIA N° 109, PLANTA BAJA, OFICINA 42 LIMA</t>
  </si>
  <si>
    <t>(20467534026)
AMERICA MOVIL PERÚ S.A.C</t>
  </si>
  <si>
    <t>SERVICIOS DE SEGURIDAD Y VIGILANCIA PARA LOS LOCALES DE LA SECRETARIA TECNICA DE APOYO A LA COMISION AD HOC CREADA POR LA LEY 29625 - ITEM 1</t>
  </si>
  <si>
    <t>SERVICIOS DE SEGURIDAD Y VIGILANCIA PARA LOS LOCALES DE LA SECRETARIA TECNICA DE APOYO A LA COMISION AD HOC CREADA POR LA LEY 29625 - ITEM 2</t>
  </si>
  <si>
    <t>SERVICIO ALQUILER DE EQUIPOS MULTIFUNCIONALES</t>
  </si>
  <si>
    <t>Servicio Concluido / Pagado</t>
  </si>
  <si>
    <t>CONTRATACIÓN DEL SERVICIO DE SUSCRIPCIÓN ANUAL AL SISTEMA OPERATIVO LINUX RED HAT SERVER STANDARD</t>
  </si>
  <si>
    <t>S/N</t>
  </si>
  <si>
    <t>CONTRATACION DE SUMINISTROS DE BIENES EN PAPELERIA PARA EL MINISTERIO DE ECONOMIA Y FINANZAS</t>
  </si>
  <si>
    <t>AS N° 002-2019-EF/43</t>
  </si>
  <si>
    <t>CONTRATACION DEL SERVICIO DE ENTREGA DE VALES O CUPONES POR CONSUMO DE ALIMENTACION PARA LOS TRABAJADORES DEL MINISTERIO DE ECONOMIA Y FINANZAS</t>
  </si>
  <si>
    <t>SERVICIO DE MEJORAMIENTO Y ACONDICIONAMIENTO DE LOS AMBIENTES DEL ALMACÉN Y ARCHIVO DE CALLAO DEL MINISTERIO DE ECONOMÍA Y FINANZAS (MEF)</t>
  </si>
  <si>
    <t>CONTRATACION DEL SERVICIO DE ESTIBA, ORDENAMIENTO Y CLASIFICACION DE BIENES, MUEBLES Y EXISTENCIAS DE ALMACEN PARA EL MINISTERIO DE ECONOMIA Y FINANZAS</t>
  </si>
  <si>
    <t>AS N° 008-2019-EF/43</t>
  </si>
  <si>
    <t>CD N° 001-2019-EF/43</t>
  </si>
  <si>
    <t>CONTRATACION DEL SERVICIO DE MANTENIMIENTO PREVENTIVO DE VEHICULOS EN GENERAL PARA EL MINISTERIO DE ECONOMÍA Y FINANZAS</t>
  </si>
  <si>
    <t>AS N° 003-2019-EF/43</t>
  </si>
  <si>
    <t>AS N° 004-2019-EF/43</t>
  </si>
  <si>
    <t>(20524480850)
APOYO Y SERVICIOS PROFESIONALES</t>
  </si>
  <si>
    <t>SERVICIO DE SOPORTE TÉCNICO INFORMÁTICO Y ADMINISTRACION DE PÁGINA WEB</t>
  </si>
  <si>
    <t>N° 003-2019-CF/ST.03/ASP</t>
  </si>
  <si>
    <t>TRASCENDER SISTEMAS S.A.C.</t>
  </si>
  <si>
    <t>CONTRATO DE 1 AÑO</t>
  </si>
  <si>
    <t>SERVICIO DE COFFE BREAK PARASESIONES DEL CONSEJO FISCAL</t>
  </si>
  <si>
    <t>N° 004-2019-CF/ST.03/ASP</t>
  </si>
  <si>
    <t>MERCEDES VICTORIA VALDIVIEZO JUAREZ</t>
  </si>
  <si>
    <t>COTRATO HASTA DICIEMBRE 2019</t>
  </si>
  <si>
    <t>N° 005-2019-CF/ST.03/ASP</t>
  </si>
  <si>
    <t>SERVICIO DE LIMPIEZA PARA LA SEDE DE LA SECRETARÍA TÉCNICA DEL CONSEJO FISCAL</t>
  </si>
  <si>
    <t>N° 009-2019-CF/ST.03/ASP</t>
  </si>
  <si>
    <t>SERVICIOS GENERALES SMP - FONBIEPOL SCRL</t>
  </si>
  <si>
    <t>SERVICIO DE TELEFONÍA FIJA IP HOSTEADA</t>
  </si>
  <si>
    <t>N° 010-2019-CF/ST.03/ASP</t>
  </si>
  <si>
    <t>SUBASTA INVERSA</t>
  </si>
  <si>
    <t>CONTRATACION DIRECTA POR EXCEPCION</t>
  </si>
  <si>
    <t>76 - CONTRATACIÓN INTERNACIONAL</t>
  </si>
  <si>
    <t>SERVICIO DE LIMPIEZA GENERAL DE LOS AMBIENTES DE LA AGENCIA DE PROMOCION DE LA INVERSION PRIVADA – PROINVERSION</t>
  </si>
  <si>
    <t>SERVICIO DE PUBLICACION DE AVISOS EN MEDIOS ESCRITOS</t>
  </si>
  <si>
    <t>SERVICIO DE TELEFONIA MOVIL</t>
  </si>
  <si>
    <t>271 - ADJUDICACIÓN SIMPLIFICADA</t>
  </si>
  <si>
    <t>SERVICIO DE TRANSMISION EN VIVO (STREAMING)</t>
  </si>
  <si>
    <t>293 - CONTRATACIÓN DIRECTA</t>
  </si>
  <si>
    <t>SERVICIO DE ARRENDAMIENTO DE INMUEBLE PARA EL FUNCIONAMIENTO DE LA SEDE INSTITUCIONAL DE PROINVERSION Y 57 ESTACIONAMIENTOS</t>
  </si>
  <si>
    <t>CD N° 009-2019-PROINVERSION</t>
  </si>
  <si>
    <t>SERVICIO DE ASESORIA TECNICA Y ECONOMICA-FINANCIERA PARA LA FASE DE ESTRUCTURACION DE LA IPC: ANILLO VIAL PERIFERICO</t>
  </si>
  <si>
    <t>84 - RÉGIMEN ESPECIAL</t>
  </si>
  <si>
    <t>CONTRATACION DE CONSULTORIA PARA LA FORMULACION, ESTRUCTURACION Y TRANSACCION DE LA INICIATIVA PRIVADA AUTOFINANCIADA PROYECTO TURISTICO TELEFERICO CENTRO HISTORICO DE LIMA - CERRO SAN CRISTOBAL</t>
  </si>
  <si>
    <t>CONCURSO PUBLICO N° 002-2019</t>
  </si>
  <si>
    <t>SERVICIO DE ASESORIA FINANCIERA PARA LA EVALUCION DE LA INICIATIVA PRIVADA EN PROYECTOS EN ACTIVOS DENOMINADA GESTION SOCIAL, DISEÑO Y EJECUCION DE PROYECTOS DE INFRAESTRUCTURA HIDRAULICA, CONSTRUCCION IMPLEMENTACION Y EXPLOTACION DE LAS CONCESIONES MINERAS INTEGRANTES DEL YACIMIENTO TG-3 DEL PROYECTO EL ALGAROBO</t>
  </si>
  <si>
    <t>CONCURSO POR INVITACION N° 001-2019</t>
  </si>
  <si>
    <t>SERVICIO DE CONSULTORIA TECNICA PARA LA ELABORACION DE GUIA DE ESTRUCTURACION FINANCIERA DE PROYECTOS DE ASOCIACIONES PUBLICO PRIVADAS</t>
  </si>
  <si>
    <t>CONCURSO PUBLICO N° 001-2019</t>
  </si>
  <si>
    <t>SERVICIO DE INTERNET CON LINEA DEDICADA A TRAVES DE 02 ENLACES DE FIBRA OPTICA PARA LA SEDE CENTRAL DE PROINVERSION</t>
  </si>
  <si>
    <t>CP N° 001-2019-PROINVERSION</t>
  </si>
  <si>
    <t>SERVICIO DE EMISION DE BOLETOS AEREOS NACIONALES</t>
  </si>
  <si>
    <t>ADQUISICION DE SOLUCION DE COMUNICACIONES</t>
  </si>
  <si>
    <t>AS N° 005-2019-PROINVERSION</t>
  </si>
  <si>
    <t>SERVICIO DE ASESORIA LEGAL PARA LA FASE DE ESTRUCTURACION DE LA IPC: ANILLO VIAL PERIFERICO</t>
  </si>
  <si>
    <t>SERVICIO DE DEFENSA LEGAL PARA LA SEÑORA LUCIA CAYETANA ALJOVIN GAZZANI POR EL PROCESO PENAL SEGUIDO POR LA PRIMERA FISCALIA PROVINCIAL CORPORATIVA ESPECIALIZADA EN DELITOS DE CORRUPCION DE FUNCIONARIOS DE LIMA, POR EL PROCESO DE PROMOCION CONCESION DEL PUERTO DE PAITA AL CONSORCIO TERMINAL PORTUARIO EUROANDINOS PAITA S.A.</t>
  </si>
  <si>
    <t>CD N° 006-2019-PROINVERSION</t>
  </si>
  <si>
    <t>SERVICIO DE MONITOREO Y ANALISIS MORFOLOGICO DE INFORMACION PUBLICADA EN RADIO, TELEVISION, PRENSA ESCRITA E INTERNET</t>
  </si>
  <si>
    <t>AS N° 001-2019-PROINVERSION</t>
  </si>
  <si>
    <t>SERVICIO DE DEFENSA LEGAL DEL EX SERVIDOR GABRIEL AMARO ALZAMORA EN SU CONDICION DE EX MIEMBRO DEL COMITE PRO PUERTOS</t>
  </si>
  <si>
    <t>CD N° 003-2019-PROINVERSION</t>
  </si>
  <si>
    <t>SERVICIO DE DEFENSA LEGAL DE LA EX SERVIDORA CRISTY AGATHA GARCIA GODOS NAVEDA EN SU CONDICION DE EX JEFE DE PROYECTO EN PUERTOS</t>
  </si>
  <si>
    <t>CD N° 005-2019-PROINVERSION</t>
  </si>
  <si>
    <t>PROYECTADO</t>
  </si>
  <si>
    <t>SERVICIO DE MENSAJERIA A NIVEL LOCAL</t>
  </si>
  <si>
    <t>LICITACIÓN PÚBLICA INTERNACIONAL</t>
  </si>
  <si>
    <t>SELECCIÓN BASADA EN CALIFICACIÓN DE CONSULTORES</t>
  </si>
  <si>
    <t>LLAVE EN MANO</t>
  </si>
  <si>
    <t>LICITACIÓN PÚBLICA</t>
  </si>
  <si>
    <t>TARIFAS</t>
  </si>
  <si>
    <t>20486746581 - M.R.G. SECURITY S.A.C.</t>
  </si>
  <si>
    <t>SERVICIO PARA EL DISEÑO, DESARROLLO, PRUEBAS, PUESTA EN PRODUCCIÓN, MANTENIMIENTO EVOLUTIVO Y CORRECTIVO DE LAS NUEVAS FUNCIONALIDADES DE LA APP EMPRENDER SUNAT</t>
  </si>
  <si>
    <t>SERVICIO DE CONSULTORÍA ESPECIALIZADA PARA LA MEJORA DE LOS PROCESOS DE TI DE SUNAT, APLICANDO LAS MEJORES PRÁCTICAS INTERNACIONALES EN LA GESTIÓN DE SERVICIOS DE TI</t>
  </si>
  <si>
    <t>SERVICIO DE CONSULTORÍA PARA LA EJECUCIÓN DE PRUEBAS DE PENETRACIÓN O ETHICAL HACKING</t>
  </si>
  <si>
    <t>ADQUISICIÓN DE CAPACIDAD ADICIONAL DE ALMACENAMIENTO DE INFORMACIÓN INSTITUCIONAL</t>
  </si>
  <si>
    <t>ADQUISICIÓN DE HARDWARE Y SOFTWARE PARA POTENCIAR LA SOLUCIÓN DE MONITOREO Y TRAZABILIDAD DE LOS SERVICIOS TECNOLÓGICOS DE SUNAT</t>
  </si>
  <si>
    <t>ADQUISICIÓN DE UNA SOLUCIÓN DE DETECCIÓN Y RESPUESTA AUTOMÁTICA ANTE AMENAZAS DE SEGURIDAD INFORMÁTICA</t>
  </si>
  <si>
    <t>SERVICIO DE PUESTA EN OPERACIÓN Y MANTENIMIENTO PREVENTIVO DE LOS EQUIPOS DE AIRE ACONDICIONADO DE LA MARCA DAIKIN O EQUIVALENTE DEL PROYECTO: IMPLEMENTACIÓN DEL NUEVO CENTRO DE SERVICIO AL CONTRIBUYENTE Y CENTRO DE CONTROL Y FISCALIZACIÓN EN LA ZONA CENTRO 1 DE LIMA METROPOLITANA. CÓDIGO ÚNICO DE INVERSIONES N° 2148293</t>
  </si>
  <si>
    <t>CONTRATACIÓN DEL SERVICIO DE CONSULTORIA DE OBRA PARA LA ELABORACIÓN DEL EXPEDIENTE TÉCNICO DEL SALDO DE OBRA: IMPLEMENTACIÓN DEL NUEVO CENTRO DE SERVICIO AL CONTRIBUYENTE Y CENTRO DE CONTROL Y FISCALIZACIÓN EN LA ZONA OESTE 1 (MIRAFLORES) DE LIMA METROPOLITANA</t>
  </si>
  <si>
    <t>SERVICIO DE LIMPIEZA Y ACTIVIDADES AFINES PARA LOS LOCALES DE LIMA Y CALLAO</t>
  </si>
  <si>
    <t>20160267861 - PROFESIONALES EN MANTENIMIENTO S.R.L. - PROMANT S.R.L.</t>
  </si>
  <si>
    <t>20602131549 - AI INVERSIONES PALO ALTO II S.A.C.</t>
  </si>
  <si>
    <t>CONTRATACION DE SEGUROS DE RIESGOS HUMANOS PARA EL PERSONAL AL INTERIOR DE LA SUNAT</t>
  </si>
  <si>
    <t>20202380621 - MAPFRE PERU COMPAÑIA DE SEGUROS Y REASEGUROS S.A.</t>
  </si>
  <si>
    <t>SERVICIO DE TRASMISION DE DATOS PARA LAS DEPENDENCIAS DE LA SUNAT DE AMBITO NACIONAL</t>
  </si>
  <si>
    <t>SERVICIO DE LIMPIEZA Y ACTIVIDADES AFINES PARA LOS LOCALES DE LAS SEDES DE SUNAT EN TACNA Y MOQUEGUA</t>
  </si>
  <si>
    <t>PROVISION DE UNA PLATAFORMA DE COMUNICACION DE RED DE AREA LOCAL (LAN) PARA LA SUNAT</t>
  </si>
  <si>
    <t>SERVICIO DE SOPORTE TECNICO DEL SOFTWARE WEB LOGIC SERVER ENTERPRISE EDITION Y WEBLOGIC SERVER MANAGEMENT PACK ENTERPRISE EDITION DE LA MARCA ORACLE O EQUIVALENTE</t>
  </si>
  <si>
    <t>20182246078 - SISTEMAS ORACLE DEL PERU S.A.</t>
  </si>
  <si>
    <t>SERVICIO DE SEGURIDAD Y VIGILANCIA PARA LAS SEDES DEL DEPARTAMENTO DE LA LIBERTAD</t>
  </si>
  <si>
    <t>20100353416 - SERVICIO DE VIGILANCIA CANINA S A</t>
  </si>
  <si>
    <t>20124280657 - TECNICA INGENIEROS S.R.L</t>
  </si>
  <si>
    <t>SERVICIO DE SUSCRIPCION PARA EL ACCESO AL SOFTWARE DE AUDITORIA ACL O EQUIVALENTE</t>
  </si>
  <si>
    <t>20517313361 - SOFTWARE &amp; CONSULTING S.A.C.</t>
  </si>
  <si>
    <t xml:space="preserve">PROVISION DE VESTUARIO PARA EL PERSONAL OFICIAL DE ADUANA A NIVEL NACIONAL </t>
  </si>
  <si>
    <t>20129568942 - DISTRIBUIDORA DE PRODUCTOS Y MATERIALES DIZA S.R.L.</t>
  </si>
  <si>
    <t>SERVICIO DE SOPORTE Y MANTENIMIENTO PARA LOS PRODUCTOS ORACLE DATABASE ENTERPRISE EDITION, ORACLE REAL APPLICATION CLUSTERS, ORACLE TUNNING PACK, ORACLE DIAGNOSTICS PACK, ORACLE PARTITIONING, ORACLE A</t>
  </si>
  <si>
    <t>DEFENSA COSTERA DE LA SEDE SUNAT CHUCUITO - CALLAO - LIMA</t>
  </si>
  <si>
    <t>SERVICIO DE SOPORTE Y MANTENIMIENTO DE ARREGLO DE DISCOS EMC</t>
  </si>
  <si>
    <t>ALQUILER DE INMUEBLE PARA INGRESO DE NUEVO PERSONAL</t>
  </si>
  <si>
    <t>MULTIAVISA SOCIEDAD ANONIMA CERRADA (20340084692)</t>
  </si>
  <si>
    <t>CONTRATO POR 12 MESES</t>
  </si>
  <si>
    <t>CONTRATO POR 18 MESES</t>
  </si>
  <si>
    <t>AS 001-2019-2</t>
  </si>
  <si>
    <t>ADQUISICIÓN DE LICENCIAS DE PLATAFORMA OFFICE 365 PARA SERVICIO DE CORREO ELECTRÓNICO DE LA CENTRAL DE COMPRAS PÚBLICAS - PERÚ COMPRAS</t>
  </si>
  <si>
    <t>AS 002-2019</t>
  </si>
  <si>
    <t>G &amp; S GESTION Y SISTEMAS S.A.C.</t>
  </si>
  <si>
    <t>AS 003-2019</t>
  </si>
  <si>
    <t>AS 004-2019</t>
  </si>
  <si>
    <t>PALOMINO CONTRERAS MARTIN</t>
  </si>
  <si>
    <t>AS 005-2019-2</t>
  </si>
  <si>
    <t>PALACIOS CAJALEON DAVID ROBERTO</t>
  </si>
  <si>
    <t>AS 006-2019</t>
  </si>
  <si>
    <t>AS 007-2019</t>
  </si>
  <si>
    <t>VILLEGAS RAMIREZ ANGELICA CELESTE</t>
  </si>
  <si>
    <t>AS 008-2019-2</t>
  </si>
  <si>
    <t>ÚNICA</t>
  </si>
  <si>
    <t>CP 002-2019-1</t>
  </si>
  <si>
    <t>CP 001-2019-1</t>
  </si>
  <si>
    <t>NO REQUERIDO</t>
  </si>
  <si>
    <t>REHABILITACION DE LA SEDE DE LA OFICINA ZONAL CHIMBOTE</t>
  </si>
  <si>
    <t>CP0003-2019-ONP</t>
  </si>
  <si>
    <t>20502221796 TECNOLOGIAS ECOLOGICAS PRISMA S.A.C.</t>
  </si>
  <si>
    <t>MANTENIMIENTO PREVENTIVO DE ASCENSORES MARCA OTIS DE LA SEDE CENTRAL DE LA ONP</t>
  </si>
  <si>
    <t xml:space="preserve">ATENCION TELEFONICA </t>
  </si>
  <si>
    <t xml:space="preserve">ADJUDICACIÓN SIMPLIFICADA </t>
  </si>
  <si>
    <t>SERVICIOS GENERALES PARA EL MANTENIMIENTO Y CONSERVACIÓN DE LOS INMUEBLES FCR</t>
  </si>
  <si>
    <t>CP0010-2019-ONP</t>
  </si>
  <si>
    <t>VOCALES</t>
  </si>
  <si>
    <t>FUNCIONA PUBLICO - SERVIR</t>
  </si>
  <si>
    <t>DIRECTIVO PUBLICO - SERVIR</t>
  </si>
  <si>
    <t>EJECUTIVO - SERVIR</t>
  </si>
  <si>
    <t>COORDINADOR / ESPECIALISTA - SERVIR</t>
  </si>
  <si>
    <t>ANALISTA - SERVIR</t>
  </si>
  <si>
    <t>SERVIDOR DE ACTIVIDAD COMPLEMENTARIA - SERVIR</t>
  </si>
  <si>
    <t>ASISTENTE- SERVIR</t>
  </si>
  <si>
    <t>DIRECTIVO Y ASESORES DE CARRERA</t>
  </si>
  <si>
    <t>SUPERINTENDENTE DEL MERCADO DE VALORES</t>
  </si>
  <si>
    <t>PROYECTO DEL PRESUPUESTO 2021</t>
  </si>
  <si>
    <t>2020 (JUNIO)</t>
  </si>
  <si>
    <t>Decreto Legislativo 1024 (Gerentes Públicos)</t>
  </si>
  <si>
    <t>Ley 25650 (Fondo de Apoyo Generencial)</t>
  </si>
  <si>
    <t>Ley 29806 (Personal Altamente Calificado)</t>
  </si>
  <si>
    <t>Practicantes</t>
  </si>
  <si>
    <t>Otros Servidores (especificar)</t>
  </si>
  <si>
    <t>Total</t>
  </si>
  <si>
    <t>S/ Anual</t>
  </si>
  <si>
    <t>FORMATO N° 09-CPCG-CR-2021</t>
  </si>
  <si>
    <t>COMPARATIVO DEL NÚMERO DE PLAZAS EN EL PRESUPUESTO  2020 Y PROYECTO 2021</t>
  </si>
  <si>
    <t>2020 (PIA)</t>
  </si>
  <si>
    <t>2021 (PROYECTO)</t>
  </si>
  <si>
    <t>VARIACION 2021-2020</t>
  </si>
  <si>
    <t>FORMATO N° 10-CPCG-CR-2021</t>
  </si>
  <si>
    <t>COMPARATIVO DE LOS PRESUPUESTO 2019, 2020 Y PROYECTO 2021</t>
  </si>
  <si>
    <t>FORMATO N° 11-CPCG-CR-2021</t>
  </si>
  <si>
    <t>INGRESOS MENSUALES POR PERIODO DEL PERSONAL ACTIVO - COMPARATIVO 2019, 2020 Y PROYECTO 2021</t>
  </si>
  <si>
    <t>INGRESOS PERSONAL - PPTO 2019</t>
  </si>
  <si>
    <t>INGRESOS PERSONAL PPTO 2020</t>
  </si>
  <si>
    <t>DIFERENCIA                       (2020-2019)</t>
  </si>
  <si>
    <t>PROYECTO 2021</t>
  </si>
  <si>
    <t>FORMATO N° 12-CPCG-CR-2021</t>
  </si>
  <si>
    <t>COMPARATIVO DE LOS PRESUPUESTOS 2019, 2020 Y PROYECTO 2021</t>
  </si>
  <si>
    <t>PPTO 2021</t>
  </si>
  <si>
    <t>(2021-2020)</t>
  </si>
  <si>
    <r>
      <t>(*) DEBE COINCIDIR CON LOS MONTOS ASIGNADOS EN LA GENERICA 3</t>
    </r>
    <r>
      <rPr>
        <b/>
        <sz val="9"/>
        <rFont val="Arial"/>
        <family val="2"/>
      </rPr>
      <t>. BIENES Y SERVICIOS</t>
    </r>
    <r>
      <rPr>
        <sz val="9"/>
        <rFont val="Arial"/>
        <family val="2"/>
      </rPr>
      <t xml:space="preserve"> CONSIDERADAS EN EL PRESUPUESTO 2019 - 2020 - 2021</t>
    </r>
  </si>
  <si>
    <t>FORMATO N° 13-CPCG-CR-2021</t>
  </si>
  <si>
    <t>CONTRATOS DE OBRAS SUSCRITOS EN LOS AÑOS 2019 Y 2020</t>
  </si>
  <si>
    <t>FORMATO N° 14-CPCG-CR-2021</t>
  </si>
  <si>
    <t>FORMULACIÓN DEL PRESUPUESTO 2021</t>
  </si>
  <si>
    <t>PRINCIPALES ADQUISICIONES DE BIENES Y SERVICIOS - PRESUPUESTO 2019, 2020 Y PROYECTO 2021</t>
  </si>
  <si>
    <t>SUMINISTROS PARA USO AGROPECUARIO, FORESTAL Y VETERINARIO</t>
  </si>
  <si>
    <t>SERVICIOS DE DIFUSIÓN EN EL DIARIO OFICIAL</t>
  </si>
  <si>
    <t>OTRAS MODALIDADES DE CONTRATACION DE PERSONAS NATURALES</t>
  </si>
  <si>
    <t>SERVICIOS TÉCNICOS DESARROLLADOS POR PERSONAS JURÍDICAS</t>
  </si>
  <si>
    <t>SERVICIOS TÉCNICOS DESARROLLADOS POR PERSONAS NATURALES</t>
  </si>
  <si>
    <t>SERVICIOS RELACIONADOS CON EL MEDIO AMBIENTE</t>
  </si>
  <si>
    <t>LOCACIÓN DE SERVICIOS RELACIONADAS AL ROL DE LA ENTIDAD</t>
  </si>
  <si>
    <t>- Entrega de cupón o vale por concepto de alimentación</t>
  </si>
  <si>
    <t>(1) FECHAS ESTIMADAS</t>
  </si>
  <si>
    <t>(2) CONTRATO RESUELTO EN LA FECHA INDICADA</t>
  </si>
  <si>
    <t>REHABILITACION DE LA SEDE DEL ARCHIVO CENTRAL SAN LUIS</t>
  </si>
  <si>
    <t>REHABILITACION DE LA SEDE DE LA INTENDENCIA REGIONAL PIURA</t>
  </si>
  <si>
    <t>OBRA: CONSTRUCCION Y EQUIPAMIENTO DE LA PLANTA DE TRATAMIENTO DE AGUAS RESIDUALES (PTAR) PARA EL COMPLEJO ADUANERO CARPITAS - TUMBES</t>
  </si>
  <si>
    <t>EJECUCIÓN DE SALDO DE OBRA: IMPLEMENTACIÓN DEL NUEVO CENTRO DE SERVICIO AL CONTRIBUYENTE Y CENTRO DE CONTROL Y FISCALIZACIÓN EN LA ZONA OESTE 1 (MIRAFLORES) DE LIMA METROPOLITANA CU 2159420 (ANTES SNIP N° 200789)</t>
  </si>
  <si>
    <t>LP-0006-2019-8B1200 Ítem 0001</t>
  </si>
  <si>
    <t>20154727826 - CONSTRUCTORA Y SERVICIOS  RODEMA E.I.R.L</t>
  </si>
  <si>
    <r>
      <t>29/04/2021</t>
    </r>
    <r>
      <rPr>
        <b/>
        <sz val="9"/>
        <rFont val="Arial"/>
        <family val="2"/>
      </rPr>
      <t xml:space="preserve"> (1)</t>
    </r>
  </si>
  <si>
    <r>
      <t xml:space="preserve">30/08/2021 </t>
    </r>
    <r>
      <rPr>
        <b/>
        <sz val="9"/>
        <rFont val="Arial"/>
        <family val="2"/>
      </rPr>
      <t>(1)</t>
    </r>
  </si>
  <si>
    <t>AS-0066-2019-8B1200 Ítem 0001</t>
  </si>
  <si>
    <t>20508703911 - MATH CONSTRUCCION Y CONSULTORIA &amp; 20512640967 - MADISA INGENIEROS S.A.C. &amp; 20601693063 - INGENIERIA CENTRAL SAC</t>
  </si>
  <si>
    <r>
      <t xml:space="preserve">05/03/2020 </t>
    </r>
    <r>
      <rPr>
        <b/>
        <sz val="9"/>
        <rFont val="Arial"/>
        <family val="2"/>
      </rPr>
      <t>(2)</t>
    </r>
  </si>
  <si>
    <t>LP-0011-2018-8B1200 Ítem 0001</t>
  </si>
  <si>
    <t>20451316967 - CEDOSA DEL ORIENTE S.A.C &amp; 99000015098 - CONSTRUCCIONES RUESMA S.A.</t>
  </si>
  <si>
    <r>
      <t xml:space="preserve">31/01/2021 </t>
    </r>
    <r>
      <rPr>
        <b/>
        <sz val="9"/>
        <rFont val="Arial"/>
        <family val="2"/>
      </rPr>
      <t>(1)</t>
    </r>
  </si>
  <si>
    <r>
      <t xml:space="preserve">31/05/2021 </t>
    </r>
    <r>
      <rPr>
        <b/>
        <sz val="9"/>
        <rFont val="Arial"/>
        <family val="2"/>
      </rPr>
      <t>(1)</t>
    </r>
  </si>
  <si>
    <t>AS-0024-2019-8B1200 Ítem 0001</t>
  </si>
  <si>
    <t>20392986601 - BEICON CONTRATISTAS GENERALES S.A.C. &amp; 20457396946 - SHEYSA CONTRATISTAS S.A.C.</t>
  </si>
  <si>
    <t>LP-0012-2018-8B1200 Ítem 0001</t>
  </si>
  <si>
    <t>20386795623 - M.L.E. CONTRATISTAS GENERALES S.A. &amp; 20536147871 - TTX INGENIEROS S.A.C.</t>
  </si>
  <si>
    <t>20503362121 - H Y HE CONTRATISTAS GENERALES S.A.C.</t>
  </si>
  <si>
    <r>
      <t xml:space="preserve">14/05/2019 </t>
    </r>
    <r>
      <rPr>
        <b/>
        <sz val="9"/>
        <rFont val="Arial"/>
        <family val="2"/>
      </rPr>
      <t>(2)</t>
    </r>
  </si>
  <si>
    <t>02-2019-SUNAT/8F0000</t>
  </si>
  <si>
    <t>CONSORCIO - CONSORCIO MULTIPROYECTOS (20510862440 - CREACIONES HADASA S.A.C. y 20352429709 - RIO BRAVO SAC)</t>
  </si>
  <si>
    <t xml:space="preserve"> 02/03/2021</t>
  </si>
  <si>
    <t>inició el 04/09/2020, cúlmina el 02/03/2021</t>
  </si>
  <si>
    <t>138 días calendario</t>
  </si>
  <si>
    <t>158 días calendario</t>
  </si>
  <si>
    <t>300 días calendario</t>
  </si>
  <si>
    <t>210 días calendario</t>
  </si>
  <si>
    <t>270 días calendario</t>
  </si>
  <si>
    <t>120 días calendario</t>
  </si>
  <si>
    <t>180 días calendario</t>
  </si>
  <si>
    <t>Llave en Mano</t>
  </si>
  <si>
    <t>Licitación Pública</t>
  </si>
  <si>
    <t>Adjudicación Simplificada</t>
  </si>
  <si>
    <t>TOTAL INGRESO ANUAL PEA                          (Proyección al 31 de diciembre de 2020)</t>
  </si>
  <si>
    <t>TOTAL INGRESO ANUAL PEA       (Proyección al 31 de diciembre de 2021)</t>
  </si>
  <si>
    <t>SP-DS</t>
  </si>
  <si>
    <t>SP-EJ</t>
  </si>
  <si>
    <t>SP - ES</t>
  </si>
  <si>
    <t>SP - AP</t>
  </si>
  <si>
    <t>OTROS - SERVICIOS DE TERCEROS - PERU COMPRAS</t>
  </si>
  <si>
    <t>CONTRATACIÓN COMPLEMENTARIA A LA CONTRATACIÓN DEL SERVICIO DE NOTIFICACIÓN ELECTRÓNICA PARA EL TRIBUNAL FISCAL DEL MINISTERIO DE ECONOMÍA Y FINANZAS</t>
  </si>
  <si>
    <t>CP N° 004-2017-EF/43</t>
  </si>
  <si>
    <t>20468340977-GESTION DE SOLUCIONES DIGITALES SAC</t>
  </si>
  <si>
    <t>CONTRATACIÓN DEL SERVICIO DE MANTENIMIENTO EN CARPINTERÍA PARA EL MINISTERIO DE ECONOMÍA Y FINANZAS</t>
  </si>
  <si>
    <t>AS N° 021-2018-EF/43</t>
  </si>
  <si>
    <t>20101250653-SF HERMANOS S.R.L.</t>
  </si>
  <si>
    <t>CONTRATACION DEL SERVICIO DE PINTADO EN GENERAL Y TABIQUERIA DE DRYWALL PARA LAS OFICINAS DEL MINISTERIO DE ECONOMIA Y FINANZAS</t>
  </si>
  <si>
    <t>AS N° 36-2017-EF/43</t>
  </si>
  <si>
    <t>20551664041-CHELBV S.A.C.</t>
  </si>
  <si>
    <t>20462785004-EDITORA DISKCOPY S.A.C.</t>
  </si>
  <si>
    <t>CONTRATACION DEL SERVICIO DE DEFENSA LEGAL</t>
  </si>
  <si>
    <t>20299704913-PAYET, REY, CAUVI S.Civil de R.L.</t>
  </si>
  <si>
    <t>20100753864-MIKY CAR´S SERVICE S.A.C.</t>
  </si>
  <si>
    <t>CONTRATACIÓN DEL SERVICIO DE ASESORIA JURIDICA  EN LA CONTROVERSIA INICIADA POR LAS EMPRESAS HYDRIKA 1 S.A.C., HYDRIKA 2 S.A.C., HYDRIKA 3 S.A.C., HYDRIKA 4 S.A.C., HYDRIKA 5 S.A.C., HYDRIKA 6 S.A.C.</t>
  </si>
  <si>
    <t xml:space="preserve">REGIMEN ESPECIAL </t>
  </si>
  <si>
    <t>RES 001-2019-EF/43</t>
  </si>
  <si>
    <t>L0000004320-ARNOLD &amp; FORTER KAYE SCHOLLER LLP</t>
  </si>
  <si>
    <t>HASTA QUE CONCLUYA EL CASO</t>
  </si>
  <si>
    <t>CONTRATACIÓN DEL SERVICIO DE ASESORIA JURIDICA  EN LA CONTROVERSIA INICIADA POR LAS EMPRESAS LATAN HIDRO LLC Y CH MAMACOCHA S.R.L.</t>
  </si>
  <si>
    <t>RES 003-2019-EF/43</t>
  </si>
  <si>
    <t xml:space="preserve">CONTRATACIÓN DEL SERVICIO DE ASESORIA JURIDICA  EN LA CONTROVERSIA INICIADA POR IC POWER LTD Y KENON HOLDINGS LTD </t>
  </si>
  <si>
    <t>RES 004-2019-EF/43</t>
  </si>
  <si>
    <t>L0000003887-SIDLEY AUSTIN LLP.</t>
  </si>
  <si>
    <t>CONTRATACION DEL SERVICIO DE CALIFICADORA DE RIESGO SOBERANO B</t>
  </si>
  <si>
    <t xml:space="preserve">RES 006-2019-MEF </t>
  </si>
  <si>
    <t>L0000003565-S&amp;P GLOBAL RATINGS</t>
  </si>
  <si>
    <t>CONTRATACION DEL SERVICIO DE ALQUILER DE UN SISTEMA DE VIDEO SEGURIDAD PARA EL MINISTERIO DE ECONOMIA Y FINANZAS</t>
  </si>
  <si>
    <t>CP N° 006-2019-EF/43</t>
  </si>
  <si>
    <t>20518257723-ITALTEL PERÚ S.A.C.</t>
  </si>
  <si>
    <t>CONTRATACION DEL SERVICIO DE SOPORTE TECNICO DEL SISTEMA DE CORREO ELECTRONICO CODIFICADO</t>
  </si>
  <si>
    <t>CD N° 002-2019-EF/43</t>
  </si>
  <si>
    <t>20112811096-T.C.I. S.A. TRANSPORTE CONFIDENCIAL DE INFORMACIÓN</t>
  </si>
  <si>
    <t>AS N° 017-2019-EF/43</t>
  </si>
  <si>
    <t>20542449081-CONSULTOR CONSTRUCTOR CATSAL E.I.R.L.</t>
  </si>
  <si>
    <t>CONTRATACIÓN DE TAPAS Y CONTRATAPAS DE CARTULINA PARA LA ADECUADA CONSERVACIÓN DE LOS EXPEDIENTES DEL TRIBUNAL FISCAL DEL MEF</t>
  </si>
  <si>
    <t>AS N° 009-2019-EF/43</t>
  </si>
  <si>
    <t>SERVICIOS DE POLIZAS DE SEGUROS PERSONALES Y PATRIMONIALES</t>
  </si>
  <si>
    <t>CP N° 003-2019-EF/43</t>
  </si>
  <si>
    <t>20100210909-LA POSITIVA SEGUROS Y REASEGUROS</t>
  </si>
  <si>
    <t>COMPLEMENTARIO SERVICIO DE MENSAJERIA ESPECIALIZADA DEL TRIBUNAL FISCAL</t>
  </si>
  <si>
    <t>AS Nº 007-2018-EF/43</t>
  </si>
  <si>
    <t>20553892253-CA &amp; PE CARGO S.A.C.</t>
  </si>
  <si>
    <t>CONTRATACION DEL SERVICIO DE MENSAJERIA ESPECIALIZADA A NIVEL LOCAL PARA EL TRIBUNAL FISCAL</t>
  </si>
  <si>
    <t>AS N° 008-2017-EF/43.03/SAU</t>
  </si>
  <si>
    <t>HASTA AGOTAR EL MONTO CONTRATADO O SE INICIE CONTRATO QUE DERIVE DE LA N° 010-2019-EF/43</t>
  </si>
  <si>
    <t>CONTRATACION DEL SERVICIO DE PINTADO EN GENERAL Y TABIQUERÍA DE DRYWALL PARA LAS OFICINAS DEL MINISTERIO DE ECONOMÍA Y FINANZAS - ITEM 01</t>
  </si>
  <si>
    <t>CP N° 002-2019-EF/43</t>
  </si>
  <si>
    <t>20510862440-CREACIONES HADASA S.A.C.</t>
  </si>
  <si>
    <t>CONTRATACION DEL SERVICIO DE PINTADO EN GENERAL Y TABIQUERÍA DE DRYWALL PARA LAS OFICINAS DEL MINISTERIO DE ECONOMÍA Y FINANZAS - ITEM 02</t>
  </si>
  <si>
    <t xml:space="preserve">ASESORÍA LEGAL Y REPRESENTACIÓN DE LA REPÚBLICA DEL PERÚ EN EL CASO BENI ATORI </t>
  </si>
  <si>
    <t xml:space="preserve">CONTRATACION INTERNACIONAL </t>
  </si>
  <si>
    <t>INTER-PROC-1-2019/EF/43-1</t>
  </si>
  <si>
    <t>L0000001252-WHITE &amp; CASE LLP</t>
  </si>
  <si>
    <t xml:space="preserve">CONTRATACIÓN DEL SERVICIO DE FOTOCOPIADO E IMPRESIONES PARA LOS CONECTAMEF A NIVEL NACIONAL </t>
  </si>
  <si>
    <t>AS N° 13-2019-EF/43</t>
  </si>
  <si>
    <t>20506012695-X-LASER SAC</t>
  </si>
  <si>
    <t>CONTRATACION DEL SERVICIO DE SUSCRIPCION ANUAL AL SISTEMA OPERATIVO LINUX RED HAT SERVER STANDAR</t>
  </si>
  <si>
    <t>AS N° 12-2019-EF/43</t>
  </si>
  <si>
    <t>20522859410-SOAINT PERU SAC</t>
  </si>
  <si>
    <t>CONTRATACIÓN DEL SERVICIO DE ACTUALIZACIÓN DE LICENCIAS DE LA SOLUCIÓN ANTISPAM PARA EL MINISTERIO DE ECONOMIA Y FINANZAS</t>
  </si>
  <si>
    <t>20544777166-SECURE ONE S.A.C.</t>
  </si>
  <si>
    <t>10256709070-JUAN DOMINGO OBREGÓN VERAMENDI</t>
  </si>
  <si>
    <t>AS N° 010-2019-EF/43</t>
  </si>
  <si>
    <t>20100686814-OLVA COURIER S.A.C.</t>
  </si>
  <si>
    <t>CONTRATACIÓN DEL SERVICIO DEL EXÁMEN MÉDICO OCUPACIONAL DIRIGIDO A LOS SERVIDORES DEL DECRETO LEGISLATIVO N° 276 Y N° 1057 (CAS) DE LOS DISTINTOS ÓRGANOS DEL MINISTERIO DE ECONOMÍA Y FINANZAS</t>
  </si>
  <si>
    <t>AS Nº 011-2019-EF/43</t>
  </si>
  <si>
    <t>20127614572-VICTOR ARCE SOCIEDAD CIVIL</t>
  </si>
  <si>
    <t>CONTRATACION DEL SERVICIO DE TELEFONIA MOVILES (CELULAR) - CONTRATO COMPLEMENTARIO</t>
  </si>
  <si>
    <t>AS N° 007-2017-EF/43</t>
  </si>
  <si>
    <t>20467534026-AMERICA MOVIL PERU S.A.C.</t>
  </si>
  <si>
    <t>CONTRATACIÓN DEL SUMINISTRO DE ALIMENTOS LIGEROS Y BEBIDAS PARA EL MINISTERIO DE ECONOMÍA Y FINANZAS</t>
  </si>
  <si>
    <t>AS N° 015-2019-EF/43</t>
  </si>
  <si>
    <t>20117354793-QUINTO DAMIAN HERMANOS S.A.C.</t>
  </si>
  <si>
    <t>CONTRATACION DEL SERVICIO DE MANTENIMIENTO CORRECTIVO Y PREVENTIVO DE LA CENTRAL TELEFONICA DEL MINISTERIO DE ECONOMIA Y FINANZAS</t>
  </si>
  <si>
    <t>AS N° 014-2019-EF/43.03</t>
  </si>
  <si>
    <t>20474529291-E-BUSINESS DISTRIBUTION PERU S.A.</t>
  </si>
  <si>
    <t>CONTRATACION DEL SERVICIO DE ARRENDADMIENTO DE INMUEBLE PARA EL CONECTAMEF PIURA</t>
  </si>
  <si>
    <t>CD N° 004-2019-EF/43</t>
  </si>
  <si>
    <t>10026222333-ELEANA SUSANA CORTES DE YAKSETIG</t>
  </si>
  <si>
    <t>CONTRATACION DEL SERVICIO DE ALQUILER DE ESTACIONAMIENTOS PARA VEHICULOS DEL MINISTERIO DE ECONOMIA Y FINANZAS</t>
  </si>
  <si>
    <t>AS N° 020-2019-EF/43</t>
  </si>
  <si>
    <t>20603381697-LOS PORTALES ESTACIONAMIENTOS OPERADORA S.A.</t>
  </si>
  <si>
    <t>CONTRATACION DEL SERVICIO DE MANTENIMIENTO PREVENTIVO Y PREDICTIVO DE LAS SUBESTACIONES ELECTRICAS PARA EL MINISTERIO DE ECONOMIA Y FINANZAS</t>
  </si>
  <si>
    <t>AS N° 018-2019-EF/43</t>
  </si>
  <si>
    <t>20296114597-PROMINS REPSERVICE S.R.L.</t>
  </si>
  <si>
    <t>CONTRATACION DEL SERVICIO DE INSTALACION DE EQUIPOS DE AIRE ACONDICIONADO (NO INCLUYE EL BIEN) PARA LAS DIFERENTES SEDES DEL MINISTERIO DE ECONOMIA Y FINANZAS</t>
  </si>
  <si>
    <t>AS N° 016-2019-EF/43</t>
  </si>
  <si>
    <t>10404420688-RICHARD URCIA DE LA CRUZ</t>
  </si>
  <si>
    <t>CONTRATO COMPLEMENTARIO - CONTRATACION DEL SERVICIO DE ALQUILER DE FOTOCOPIADORAS PARA EL MINISTERIO DE ECONOMIA Y FINANZAS</t>
  </si>
  <si>
    <t>CP N° 002-2017-EF/43</t>
  </si>
  <si>
    <t>20516648687-ALLNET SOLUTIONS S.A.C.</t>
  </si>
  <si>
    <t>ADQUISICIÓN DE LOS EQUIPOS DE COMUNICACIÓN PARA EL SERVICIO DE ACCESO A LA RED DE DATOS DEL MINISTERIO DE ECONOMÍA Y FINANZAS, CÓDIGO ÚNICO DE INVERSIÓN 2379466</t>
  </si>
  <si>
    <t xml:space="preserve">LICITACION PUBLICA </t>
  </si>
  <si>
    <t>LP N° 001-2019-EF/43</t>
  </si>
  <si>
    <t>4’428,372.86</t>
  </si>
  <si>
    <t>CONTRATACIÓN DEL SERVICIO DE ASESORÍA LEGAL PARA VOCALES DEL TRIBUNAL FISCAL</t>
  </si>
  <si>
    <t>CD N° 006-2019-EF/43</t>
  </si>
  <si>
    <t>20515260588-ESTUDIO PADILLA &amp; CHANG ABOGADOS S.CIVIL DE R.L.</t>
  </si>
  <si>
    <t>CONTRATACIÓN DEL SERVICIO DE MENSAJERÍA ESPECIALIZADA PARA LA DEVOLUCIÓN DE SOLICITUDES DE COFINANCIAMIENTO FONIPREL 2017</t>
  </si>
  <si>
    <t>AS N° 019-2019-EF/43</t>
  </si>
  <si>
    <t>20524674891-MITO COURIER S.A.C.</t>
  </si>
  <si>
    <t>CONTRATACION DEL SERVICIO DE ARRENDAMIENTO DE INMUEBLE PARA EL CONECTAMEF MOYOBAMBA</t>
  </si>
  <si>
    <t>CD N° 005-2019-EF/43</t>
  </si>
  <si>
    <t>20531443579-SERVICIOS GENERALES DE INGENIERIA S.A.</t>
  </si>
  <si>
    <t>SERVICIO DE LIMPIEZA DE AMBIENTES Y OFICINAS PARA LA SEDE CENTRAL Y LOCALES ANEXOS DEL MINISTERIO DE ECONOMIA Y FINANZAS</t>
  </si>
  <si>
    <t>AS N° 023-2019-EF/43</t>
  </si>
  <si>
    <t>20109104397-LIMPIEZA Y APOYO DE PERSONAL S.A.</t>
  </si>
  <si>
    <t>CONTRATACION DEL SUMINISTRO DE CAJAS DE CARTON CORRUGADO PARA LAS DIVERSAS DEPENDENCIAS DEL MINISTERIO DE ECONOMIA Y FINANZAS</t>
  </si>
  <si>
    <t>AS N° 024-2019-EF/43</t>
  </si>
  <si>
    <t>20418453177-TRUPAL S.A.</t>
  </si>
  <si>
    <t>CONTRATACIÓN DEL SERVICIO DE SUSCRIPCIÓN EN LÍNEA BASE DE DATOS CAPITAL ECONOMIC</t>
  </si>
  <si>
    <t>AS Nº 025-2019-EF/43</t>
  </si>
  <si>
    <t>20100563496-ADMINISTRACIÓN DE EMPRESAS LIBRERÍA EDITORIAL S.A.C.</t>
  </si>
  <si>
    <t>CONTRATACIÓN DEL SERVICIO DE MANTENIMIENTO PREVENTIVO DE POZOS A TIERRA</t>
  </si>
  <si>
    <t>AS Nº 017-2019-EF/43</t>
  </si>
  <si>
    <t xml:space="preserve">CONTRATACIÓN DEL SERVICIO DE ASESORÍA JURÍDICA EN LA CONTROVERSIA INICIADA POR PANAMERICANA TELEVISIÓN S.A. </t>
  </si>
  <si>
    <t>RES 002-2019-EF/43</t>
  </si>
  <si>
    <t>CONTRATACION DEL SERVICIO DE TELEFONIA MOVIL PARA EL MINISTERIO DE ECONOMIA Y FINANZAS</t>
  </si>
  <si>
    <t>CP N° 005-2019-EF/43</t>
  </si>
  <si>
    <t>20106897914-ENTEL PERU S.A.</t>
  </si>
  <si>
    <t>CONTRATACIÓN DEL SERVICIO DE DEFENSA Y ASESORIA LEGAL PARA EX FUNCIONARIO DE CONFORMIDAD CON LO DISPUESTO POR LA RESOLUCION DE LA SECRETARIA GENERAL N° 030-2019-EF/43,13</t>
  </si>
  <si>
    <t>CD N° 008-2019-EF/43</t>
  </si>
  <si>
    <t>10403836457-MARCO ANTONIO BARRETO GUZMAN</t>
  </si>
  <si>
    <t>CONTRATACIÓN DEL SERVICIO ENTREGA DE VALES O CUPONES POR CONSUMO DE ALIMENTACIÓN PARA LOS TRABAJADORES DEL MINISTERIO DE ECONOMÍA Y FINANZAS</t>
  </si>
  <si>
    <t>AS Nº 030-2019 DERIVADA DEL CP N° 007-2019</t>
  </si>
  <si>
    <t>20507258981-PERUANA DE VALES Y DOCUMENTOS S.A.C.</t>
  </si>
  <si>
    <t>CONTRATACIÓN DEL SERVICIO DE CONSULTORÍA PARA LA EVALUACIÓN DE PROCESOS A INTERVENCIONES REALIZADAS A VIVIENDAS RURALES EN EL MARCO DEL PLAN MULTISECTORIAL ANTE HELADAS Y FRIAJE</t>
  </si>
  <si>
    <t>AS N° 027-2019-EF/43</t>
  </si>
  <si>
    <t>20260496281-APOYO CONSULTORIA S.A.C.</t>
  </si>
  <si>
    <t>CONTRATACIÓN DEL SERVICIO DE LIMPIEZA DE AMBIENTES Y OFICINAS PARA LA SEDE CENTRAL Y LOCALES ANEXOS DEL MINISTERIO DE ECONOMÍA Y FINANZAS</t>
  </si>
  <si>
    <t>AS N° 029-2019-EF/43</t>
  </si>
  <si>
    <t>20604323020-CONSORCIO SERVICIOS PROFESIONALES DE HIGIENE Y SANEAMIENTO S.A.C. - D&amp;T GLOBAL SERVICE S.R.L</t>
  </si>
  <si>
    <t>CONTRATACIÓN DEL SUMINISTRO DE GASOHOL DE 97 PLUS PARA LA FLOTA VEHICULAR DEL MINISTERIO DE ECONOMÍA Y FINANZAS.</t>
  </si>
  <si>
    <t>SIE N° 001-2019-EF/73 - 2</t>
  </si>
  <si>
    <t>20100032458-GRIFOSA S.A.C.</t>
  </si>
  <si>
    <t>CONTRATACION DEL SERVICIO DE ARRENDAMIENTO DE INMUEBLE PARA EL CONECTAMEF TUMBES</t>
  </si>
  <si>
    <t>CD N° 009-2019-EF/43</t>
  </si>
  <si>
    <t>10009641250-RIMAC AGUILAR GRACIANO QUININO</t>
  </si>
  <si>
    <t>CONTRATACIÓN DEL SERVICIO DE ACCESO A BASE DE DATOS ECONOMATICA</t>
  </si>
  <si>
    <t>AS N° 028-2019-EF/43</t>
  </si>
  <si>
    <t>20340929749-LATINOAMERICA DE COMERCIO DEL PERU S.A</t>
  </si>
  <si>
    <t>CONTRATACIÓN DEL SERVICIO DE LIMPIEZA DE LOCALES PARA LOS CONECTAMEF A NIVEL NACIONAL</t>
  </si>
  <si>
    <t>CP N° 008-2019-EF/43</t>
  </si>
  <si>
    <t>20486484013-TODO EVENTOS S.A.C.</t>
  </si>
  <si>
    <t>CONTRATACION DEL SERVICIO DE MANTENIMIENTO INTEGRAL DE LOS ASCENSORES MARCA SCHINDLER O EQUIVALENTE DE LA SEDE CENTRAL DEL MINISTERIO DE ECONOMÍA Y FINANZAS</t>
  </si>
  <si>
    <t>CD N° 010-2019-EF/43</t>
  </si>
  <si>
    <t>20100139848-ASCENSORES SHINDLER DEL PERÚ S.A.</t>
  </si>
  <si>
    <t>CONTRATACION DEL SERVICIO DE MANTENIMIENTO DE PLANTAS ORNAMENTALES PARA EL MINISTERIO DE ECONOMIA Y FINANZAS</t>
  </si>
  <si>
    <t>AS N° 034-2019-EF/43</t>
  </si>
  <si>
    <t>20531089899-PROYECTOS DE FORESTACIÓN URBANA Y RURAL S.A.C.</t>
  </si>
  <si>
    <t>CONTRATACION DEL SERVICIO DE SOPORTE  Y ACTUALIZACION DE LOS PRODUCTOS ORACLE</t>
  </si>
  <si>
    <t>CD N° 007-2019-EF/43</t>
  </si>
  <si>
    <t>20182246078-SISTEMAS ORACLE DEL PERU S.A.</t>
  </si>
  <si>
    <t>CONTRATACION DEL SERVICIO DE ASESORIA JURIDICA EN LA CONTROVERSIA INICIADA POR LA EMPRESA IC POWER LTD Y KENON HOLDINGS</t>
  </si>
  <si>
    <t>RES PRO N° 004-2019-EF/43-1</t>
  </si>
  <si>
    <t>30000003887-ESTUDIO SIDLEY AUSTIN LLP</t>
  </si>
  <si>
    <t>CONTRATACIÓN DEL SERVICIO DE MONITOREO Y SOPORTE TÉCNICO ESPECIALIZADO PARA LOS SERVICIOS DE PRODUCCIÓN Y BASES DE DATOS DEL CENTRO DE CÓMPUTO DEL MINISTERIO DE ECONOMÍA Y FINANZAS</t>
  </si>
  <si>
    <t>AS N° 33-2019-EF</t>
  </si>
  <si>
    <t>20423794250-BS BUSINESS SOLUTION CONSULTORES S.A.C.</t>
  </si>
  <si>
    <t>SERVICIO DDE IMPRESIÓN Y ENSOBRADO DE DOCMUENTOS PARA EL PROCESO DE DEVOLUION  2019</t>
  </si>
  <si>
    <t>AS N° 01-2019-EF/ST.01</t>
  </si>
  <si>
    <t xml:space="preserve">SERVIICO DE MENSAJERIA LOCAL Y NACIONAL </t>
  </si>
  <si>
    <t>CP N° 01-2019-EF/ST.01</t>
  </si>
  <si>
    <t xml:space="preserve">EJECUCION </t>
  </si>
  <si>
    <t>AS N° 04-2019-EF/ST.01</t>
  </si>
  <si>
    <t xml:space="preserve">(10428422835)                              CHRISTIAN ARMANDO LANDEO FLORES </t>
  </si>
  <si>
    <t>AS N° 02-201-EF/ST.01</t>
  </si>
  <si>
    <t>30.,000.00</t>
  </si>
  <si>
    <t>AS N° 03-2019-EF/ST.01</t>
  </si>
  <si>
    <t xml:space="preserve">
(20602276890)
GRUPO SEGURIDAD ESTRATÉGICA S.A.C.</t>
  </si>
  <si>
    <t>Jose Carlos Mariategui Ezeta</t>
  </si>
  <si>
    <t>CONTRATO VENCIDO</t>
  </si>
  <si>
    <t>Convergia Perú S.A.</t>
  </si>
  <si>
    <t>018-2019-CF/ST.03/ASP</t>
  </si>
  <si>
    <t xml:space="preserve">Proyecto 2359961 Mejoramiento de la Gestión de la Inversión Pública </t>
  </si>
  <si>
    <t>ADQUISICION DE PASAJES AEREOS EN EL MARCO DEL SERVICIO DE CONSULTORIA " DESARROLLO E IMPLEMENTACIÓN DE UN SISTEMA DE ASISTENCIA TECNICA Y CAPACITACIÓN EN LOS GOBIERNOS REGIONALES"</t>
  </si>
  <si>
    <t>MENORES A 8UIT</t>
  </si>
  <si>
    <t>AGENCIA DE  VIAJES Y TURISM QUIQUIRIQUI TOURS SRL RUC 20232663694)</t>
  </si>
  <si>
    <t xml:space="preserve">SERVICIOS DE PUBLICACIÓN DE AVISOS PARA LAS CONVOCATORIAS DE PROCESOS DE SELECCIÓN, QUE SE EJECUTARAN EN EL MARCO DEL PROYECTO “MEJORA DE LA EFICIENCIA EN LA GESTIÓN DE LA INVERSIÓN” </t>
  </si>
  <si>
    <t>ALFIL BLANCO INTERBUSINESS EIRL ( RUC 20520605836)</t>
  </si>
  <si>
    <t>SERVICIO DE ASISTENCIA AL VIAJERO NACIONAL</t>
  </si>
  <si>
    <t>ASSIST CARD PERU SAC ( RUC 20100970377)</t>
  </si>
  <si>
    <t>UTILES DE OFICINA DGIP</t>
  </si>
  <si>
    <t>GRUPO MALJHAR S.A.C.( RUC 20537839610)</t>
  </si>
  <si>
    <t xml:space="preserve">BIEN ENTREGADO /PAGADO
</t>
  </si>
  <si>
    <t>Actividad 5006129 Programa de Apoyo a la Estrategia Nacional de Desarrollo e Inclusión Social</t>
  </si>
  <si>
    <t>ADQUISICION DE PASAJES AEREOS EN EL DESARROLLO DE LA ACTIVIDAD ASISTENCIA TECNICA PRESENCIAL EN EL MARCO DEL CONVENIO DE APOYO PRESUPUESTALES VINCULADOS A LA ESTRATEGIA NACIONAL DE DESARROLLO E INCLUSIÓN SOCIAL.</t>
  </si>
  <si>
    <t>ADQUISICION DE UN (01) DISCO DURO SAS-DGPP</t>
  </si>
  <si>
    <t>GCM CONSULTING E.I.R.L. ( RUC 20602020241)</t>
  </si>
  <si>
    <t>SERVICIO PARA EL DISEÑO DEL INSTRUCTIVO Y FICHA TECNICA DE LOS COMPROMISOS DE GESTIÓN NIVEL 03 DEL CONVENIO DE APOYO PRESUPUESTARIO AP- ENDIS</t>
  </si>
  <si>
    <t>AQUIJE BALLON HARRY FERNANDO (RUC 10714579032)</t>
  </si>
  <si>
    <t xml:space="preserve">SERVICIO PARA EL ANÁLISIS Y REVISIÓN PRESUPUESTAL PARA PROYECTOS E INTERVENCIONES EN EL COMPONENTE DE EDUCACIÓN Y SALUD EN LAS REGIONES AMAZONAS </t>
  </si>
  <si>
    <t>CARRION FLORES RICHARD DANIEL (RUC 10469502711)</t>
  </si>
  <si>
    <t>SERVICIO PARA EL ANÁLISIS DEL PRESUPUESTO ASIGNADO PARA PROYECTOS E INTERVENCIONES VINCULADAS A LA ESTRATEGIA NACIONAL DE DESARROLLO E INCLUSIÓN SOCIAL EN EL GORE UCAYALI.</t>
  </si>
  <si>
    <t>CASTILLO DUEÑAS GABRIELA MILAGROS (RUC 10762605258)</t>
  </si>
  <si>
    <t>SERVICIO PARA EL ANÁLISIS Y EVALUACIÓN DEL FINANCIAMIENTO Y PROGRAMACIÓN DE RECURSOS EN INTERVENCIONES ASOCIADAS DEL COMPONENTE DE SANEAMIENTO  ESTABLECIDOS EN LOS CONVENIOS AP ENDIS</t>
  </si>
  <si>
    <t>CORONEL SANTACRUZ ROXANA (RUC 10472719241)</t>
  </si>
  <si>
    <t>SERVICIO PARA EL ANÁLISIS DE BASES DE DATOS, Y CALCULOS DE LOS COMPROMISOS DE GESTIÓN ESTIPULADOS EN LOS CONVENIOS DE APOYO PRESUPUESTARIO ENDIS, FED</t>
  </si>
  <si>
    <t>EILERS ROMERO GERALD GERHARD (RUC 10473457968)</t>
  </si>
  <si>
    <t>CONSULTORÍA PARA LA ELABORACIÓN, PROCESAMIENTO Y AUTOMATIZACIÓN DE PROCESOS DE BASES DE DATOS ANALÍTICAS</t>
  </si>
  <si>
    <t>FERNANDEZ IRAOLA JORGE LUIS (RUC 10093584550)</t>
  </si>
  <si>
    <t>SERVICIO PARA LA IDENTIFICACIÓN Y EVALUACIÓN DE LAS ACCIONES DESARROLLADAS POR LOS GOBIERNOS REGIONALES PARA EL CUMPLIMIENTO DEL EJE DE NUTRICIÓN INFANTIL, CON ÉNFASIS EN LA EJECUCIÓN PRESUPUESTAL Y AVANCE DE LOS RESULTADOS PRODUCTO DE LAS INTERVENCIONES REALIZADAS A TRAVÉS DE LOS PROGRAMAS PRESUPUESTALES 0001 Y 0002</t>
  </si>
  <si>
    <t>FIGUEROA CISNEROS GINA ALISSON (RUC 10739771833)</t>
  </si>
  <si>
    <t>SERVICIO DE ASISTENCIA TÉCNICA PARA EL ANALISIS, DIAGNOSTICO, RECOMENDACIONES Y  ORIENTACION DE LA ASIGNACION DEL GASTO PUBLICO EN EL SECTOR SALUD EN LOS GORE DE AMAZONAS Y LORETO.</t>
  </si>
  <si>
    <t>GARAY ALMONACID JAVIER HUBER (RUC 10403620276)</t>
  </si>
  <si>
    <t>SERVICIO DE APOYO ADMINISTRATIVO Y OPERATIVO PARA LA GESTIÓN DOCUMENTARIA DE LA DIRECCIÓN DE PRESUPUESTO TEMÁTICO DE LA DIRECCIÓN GENERAL DE PRESUPUESTO PÚBLICO AL SEGUNDO SEMESTRE 2019.</t>
  </si>
  <si>
    <t>GATICA PAZ LUISCARLO (RUC 10439728090)</t>
  </si>
  <si>
    <t>SERVICIO DE ASISTENCIA TÉCNICA  EN EL ANÁLISIS Y EVALUACIÓN DEL FINANCIAMIENTO, GESTIÓN, Y PROGRAMACIÓN DE RECURSOS EN INTERVENCIONES ENMARCADOS EN LOS PROGRAMAS PRESUPUESTALES PP 0083</t>
  </si>
  <si>
    <t>GUTIERREZ ALMIDON DIEGO ARTURO (RUC 10469690666)</t>
  </si>
  <si>
    <t>SERVICIO DE ASISTENCIA TÉCNICA EN EL ANÁLISIS Y EVALUACIÓN DE LAS INTERVENCIONES DE CLORACIÓN EN EL MARCO DE LA ESTRATEGIA NACIONAL DE DESARROLLO E INCLUSIÓN SOCIAL.</t>
  </si>
  <si>
    <t>SERVICIO PARA EL ANÁLISIS DEL PRESUPUESTO ASIGNADO PARA PROYECTOS E INTERVENCIONES VINCULADAS A LA ESTRATEGIA NACIONAL DE DESARROLLO E INCLUSIÓN SOCIAL EN EL GORE  LORETO</t>
  </si>
  <si>
    <t>HERNANDEZ GONZALES JUAN CARLOS (RUC 10459578973)</t>
  </si>
  <si>
    <t>SERVICIO PARA LA EVALUACIÓN Y REVISION DEL GASTO DEL PROGRAMA PRESUPUESTAL 0083 : PROGRAMA NACIONAL DE SANEAMIENTO RURAL (PNSR) EN EL MARCO DE LOS CONVENIOS DE APOYO PRESUPUESTARIO</t>
  </si>
  <si>
    <t>HUANCHI GUTIERREZ MARITZA LUISA (RUC 10709255245)</t>
  </si>
  <si>
    <t>SERVICIO PARA EL ANÁLISIS DEL PRESUPUESTO ASIGNADO PARA PROYECTOS E INTERVENCIONES VINCULADAS A LA ESTRATEGIA NACIONAL DE DESARROLLO E INCLUSIÓN SOCIAL EN EL GORE JUNIN"</t>
  </si>
  <si>
    <t>JACHILLA VILLANUEVA FERNANDO ARNOLD (RUC 10704473996)</t>
  </si>
  <si>
    <t>SERVICIO DE  APOYO PARA EL SEGUIMIENTO PARA EL CONTROL DE ACCIONES ALINEADAS A LAS PRIORIDADES DE LA DIRECCIÓN DE CALIDAD DEL GASTO PÚBLICO EN EL MARCO DE LOS CONVENIOS DE APOYO PRESUPUESTARIO</t>
  </si>
  <si>
    <t>MEJIA CARRANZA SOFIA MARIEL (RUC 10709994277)</t>
  </si>
  <si>
    <t>ANÁLISIS, DIAGNOSTICO, RECOMENDACIONES Y  ORIENTACIÓN DE LA ASIGNACIÓN DEL GASTO PÚBLICO EN EL SECTOR SALUD EN LOS GORE DE UCAYALI, SAN MARTÍN Y JUNÍN.</t>
  </si>
  <si>
    <t>MONROY PASAPERA HUGO EDUARDO (RUC 10471297459)</t>
  </si>
  <si>
    <t xml:space="preserve">ANÁLISIS DE LA EJECUCIÓN DEL GASTO DE LAS INTERVENCIONES PRIORIZADAS DEL SECTOR EDUCACIÓN EN EL MARCO DE LOS CONVENIOS DE APOYO PRESUPUESTARIO </t>
  </si>
  <si>
    <t>O'DIANA ROCCA MILAGROS DEL PILAR (RUC 10704306151)</t>
  </si>
  <si>
    <t>SERVICIO DE ASISTENCIA TÉCNICA EN LA IDENTIFICACIÓN DE MEJORA EN LAS ACCIONES  DESARROLLADAS EN EL MARCO DEL  PP 0001 , CON ÉNFASIS EEN INTERVENCIONES ORIENTADAS A LA REDUCCIÓN DE LA ANEMIA EN LOS  GORE DE AMAZONAS, UCAYALI Y SAN MARTÍN</t>
  </si>
  <si>
    <t>OGATA CHANG JUAN TOORU (RUC 10769805503)</t>
  </si>
  <si>
    <t>SERVICIO DE ASISTENCIA TÉCNICA EN LA IDENTIFICACIÓN DE MEJORA EN LAS ACCIONES  DESARROLLADAS EN EL MARCO DEL  PP 0001 , CON ÉNFASIS EEN INTERVENCIONES ORIENTADAS A LA REDUCCIÓN DE LA ANEMIA EN LOS GORE DE LORETO Y JUNIN</t>
  </si>
  <si>
    <t>SERVICIO PARA EL ANÁLISIS DEL PRESUPUESTO ASIGNADO PARA PROYECTOS E INTERVENCIONES VINCULADAS A LA ESTRATEGIA NACIONAL DE DESARROLLO E INCLUSIÓN SOCIAL EN EL GORE SAN MARTÍN</t>
  </si>
  <si>
    <t>PAREDES DIAZ CARLOS MIGUEL (RUC 10707469582)</t>
  </si>
  <si>
    <t>SERVICIO PARA LA AUTOMATIZACIÓN DE PROCESOS DE NEGOCIO DE LA DIRECCIÓN DE CALIDAD DEL GASTO, QUE PERMITA OPTIMIZAR LA UTILIZACIÓN DE LOS DATOS PARA LA VERIFICACIÓN Y SEGUIMIENTO DE LOS CONVENIOS DE APOYO PRESUPUESTARIO.</t>
  </si>
  <si>
    <t>PAREDES ROJAS JHON EDISON (RUC 10468727582)</t>
  </si>
  <si>
    <t>SERVICIO DE ELABORACIÓN DE HERRAMIENTAS DE SEGUIMIENTO A INDICADORES PARA EL PP 002 SALUD MATERNO NEONATAL</t>
  </si>
  <si>
    <t>RICSE MORALES DIEGO ALEJANDRO (RUC 10468766901)</t>
  </si>
  <si>
    <t>ASESORIA TÉCNCIA A LOS GORES EN LOS COMPROMISOS DE GESTIÓN DEL COMPONENTE DE SALUD A LAS REGIONES PRIORIZADAS.</t>
  </si>
  <si>
    <t>RUIZ SANTILLAN ROSARIO (RUC 10178075131)</t>
  </si>
  <si>
    <t>SERVICIO DE ASISTENCIA TÉCNICA EN EL ANÁLISIS Y EVALUACIÓN DEL FINANCIAMIENTO, GESTIÓN, Y PROGRAMACIÓN DE RECURSOS EN INTERVENCIONES QUE CONTRIBUYEN EN EL DESARROLLO INFANTIL TEMPRANO, EN EL MARCO DE LOS CONVENIOS DE APOYO PRESUPUESTARIO</t>
  </si>
  <si>
    <t>VASQUEZ ROSSI MARIA LUISA (RUC 10435162059)</t>
  </si>
  <si>
    <t xml:space="preserve">PROCESAMIENTO DE DATOS, ELABORACIÓN DE BASES DE DATOS ANALÍTICAS, Y GENERACIÓN DE REPORTES PARA LA VERIFICACIÓN Y SEGUIMIENTO DE LOS COMPROMISOS DE GESTIÓN E INDICADORES PARA LOS CONVENIOS DE APOYO PRESUPUESTARIO  ENDIS Y FED -SEGUNDA VERIFICACIÓN AÑO 2019. </t>
  </si>
  <si>
    <t>VENTURA IZAGUIRRE CARLOS FERNANDO (RUC 10096289281)</t>
  </si>
  <si>
    <t>Actividad 5004814 Programa de Apoyo a la Política Peruana de Promoción de las Exportaciones de Productos Ecológicos</t>
  </si>
  <si>
    <t>SERVICIO DE SISTEMATIZACIÓN DE LOS DOCUMENTOS DE GESTIÓN, TECNICOS Y ADMINISTRATIVOS GENERADOS EN EL AÑO DE ACUERDO AL TIPO DE DOCUMENTO Y SERIE DOCUMENTAL DE LA DPT.</t>
  </si>
  <si>
    <t>AYALA RAMOS MIGUEL ANGEL (RUC 10713115598)</t>
  </si>
  <si>
    <t>SERVICIO DE ESPECIALISTA EN ANALISIS DE INFORMACIÓN PARA LA GESTIÓN DE PROYECTOS</t>
  </si>
  <si>
    <t>CANALES MAYORGA CARLA ERIKA (RUC 10103090241)</t>
  </si>
  <si>
    <t xml:space="preserve">SERVICIO DE SISTEMATIZACIÓN Y VERIFICACIÓN DE LOS COMPROMISOS GESTIÓN REGION CUZCO - </t>
  </si>
  <si>
    <t>GAMARRA BARAZORDA ROCIO DEL CARMEN (RUC 10410713841)</t>
  </si>
  <si>
    <t>SERVICIO DE APOYO PARA EFECTUAR EL SEGUIMIENTO Y SISTEMATIZACIÓN  DE LOS DOCUMENTOS GENERADOS DURANTE LOS AÑOS 2016 Y 2017, EN EL MARCO DE LOS CONVENIOS DE APOYO PRESUPUESTARIO</t>
  </si>
  <si>
    <t>OCHOA TECCSI NORMA (RUC 10804880475)</t>
  </si>
  <si>
    <t>ASISTENCIA TÉCNICA PARA LA  SISTEMATIZACIÓN DE LOS CAP  EN EL MARCO DEL CONVENIO EUROECOTRADE</t>
  </si>
  <si>
    <t>RAMIREZ FARIAS TANIA LUCIA (RUC 10455051300)</t>
  </si>
  <si>
    <t>ASISTENCIA TÉCNICA PARA EL DISEÑO DE NUEVOS CONVENIOS ENMARCADOS EN LA POLITICA DE PROMOCIÓN DE LAS EXPORTACIONES DE PRODUCTOS ECOLÓGICOS - EURO-ECO-TRADE</t>
  </si>
  <si>
    <t>SERVICIO DE SOPORTE ADMINISTRATIVO PARA LA EJECUCION DE LOS CONVENIOS Y PROYECTOS FINANCIADOS POR LA COOPERACIÓN INTERNACIONAL PARA EL CUMPLIMIENTO DE LAS METAS DE LOS CONVENIOS PRESUPUESTARIOS.</t>
  </si>
  <si>
    <t>RIVERO GONZALES RAFAEL (RUC 10091592288)</t>
  </si>
  <si>
    <t>Actividad 5005498 Programa de Apoyo a la Estrategia Nacional de Lucha contra las Drogas</t>
  </si>
  <si>
    <t xml:space="preserve">SERVICIO DE IDENTIFICACIÓN Y COSTEO DE INSUMOS CRÍTICOS EN EL PROGRAMA PRESUPUESTAL 0051 “PREVENCIÓN Y TRATAMIENTO DEL CONSUMO DE DROGAS” EN LAS REGIONES DE AYACUCHO, SAN MARTIN, LA LIBERTAD </t>
  </si>
  <si>
    <t>GONZALES OREJUELA MARIO DAVID (RUC 10474160497)</t>
  </si>
  <si>
    <t xml:space="preserve">SERVICIO DE IDENTIFICACIÓN Y COSTEO DE INSUMOS CRÍTICOS EN EL PROGRAMA PRESUPUESTAL 0051 “PREVENCIÓN Y TRATAMIENTO DEL CONSUMO DE DROGAS” EN LAS REGIONES DE AREQUIPA, CALLAO, TACNA </t>
  </si>
  <si>
    <t>HUANCHI GUTIERREZ MARITZA LUISA(RUC 10709255245)</t>
  </si>
  <si>
    <t>SERVICIO DE APOYO EN ARCHIVO</t>
  </si>
  <si>
    <t>MELGAR NEYRA BRUNO (RUC 10700218657)</t>
  </si>
  <si>
    <t>SERVICIO DE ANALISTA DE PROYECTOS</t>
  </si>
  <si>
    <t>NAVARRO BARRIENTOS JESÚS ALEXIS (RUC 10422507201)</t>
  </si>
  <si>
    <t>SERVICIO DE EVALUACIÓN DE DISEÑO A LOS PROGRAMAS PRESUPUESTALES VINCULADOS A LA LUCHA CONTRA LAS DROGAS.</t>
  </si>
  <si>
    <t>SALDAÑA PACHECO RAPHAEL ANGEL (RUC 10407157520)</t>
  </si>
  <si>
    <t>ESPECIALISTA  LEGAL PARA LA UNIDAD DE COORDIANCIÓN DE COOPERACIÓN TÉCNCIA Y FINANCIERA</t>
  </si>
  <si>
    <t>VERAMENDI PAUCAR ANGELICA LOURDES (RUC 10101159774)</t>
  </si>
  <si>
    <t>Actividad 5000003 Gestion Administrativa</t>
  </si>
  <si>
    <t xml:space="preserve">ALQUILER DE PROYECTOR MULTIMEDIA </t>
  </si>
  <si>
    <t>AVANTECH S.A.C. ( RUC 20601226716)</t>
  </si>
  <si>
    <t>ADQUISICIÓN DE ÚTILES DE ESCRITORIO PARA LA OGIP</t>
  </si>
  <si>
    <t>SERVICIOS GIMALI S.A.C.( RUC 20601017823)</t>
  </si>
  <si>
    <t>SUPPLY CEMASH PERU E.I.R.L..( RUC 20603020775)</t>
  </si>
  <si>
    <t>SERVICIO DE ARCHIVERO PARA EL AREA DE EN ARCHIVO DE LA UNIDAD DE COORDINACIÓN DE COOPERACIÓN TÉCNICA Y FINANCIERA</t>
  </si>
  <si>
    <t>BOHORQUEZ VERA RAUL ANTONIO (RUC 10435801108)</t>
  </si>
  <si>
    <t>SERVICIO DE DIGITALIZACIÓN Y ORGANIZACIÓN DE LOS DOCUMENTOS DE LA OFICINA GENERAL DE INVERSIONES Y PROYECTOS</t>
  </si>
  <si>
    <t>30/12&amp;19</t>
  </si>
  <si>
    <t>CALDERON VARGAS FERNANDO CESAR (RUC 10257380306)</t>
  </si>
  <si>
    <t>SOPORTE LEGAL EN LA GESTIÓN DE LOS CONTRATOS Y SEGUIMIENTO DE LA EJECUCIÓN CONTRACTUAL A LA OFICINA GENERAL DE INVERSIONES Y PROYECTOS - OGIP</t>
  </si>
  <si>
    <t>SERVICIO LEVANTAMIENTO DE INFORMACIÓN NECESARIA PARA EL CIERRE DEL PROYECTO “MEJORAMIENTO DE LA GESTIÓN DE LA INVERSIÓN PUBLICA TERRITORIAL</t>
  </si>
  <si>
    <t>SERVICIO DE UN ASISTENTE PARA LA COORDINACIÓN DE PROGRAMAS Y PROYECTOS DE LA UCCTF</t>
  </si>
  <si>
    <t>QUIROZ SANCHEZ ELIAS ALBERTO (RUC 10709187576)</t>
  </si>
  <si>
    <t>CONTRATACIÓN DE UN SERVICIO DE UNA PERSONA NATURAL PARA PRESTAR SERVICIOS ADMINISTRATIVOS EN LA DIRECCIÓN DE EJECUCIÓN DE INVERSIONES Y PROYECTOS DE LA OFICINA GENERAL DE INVERSIONES Y PROYECTOS -OGIP</t>
  </si>
  <si>
    <t>ASISTENTE LEGAL A LA OFICINA GENERAL DE INVERSIONES Y PROYECTOS -OGIP</t>
  </si>
  <si>
    <t>SERVICIO DE DEFENSA LEGAL DE LA EX SERVIDORA MARIA DEL ROSARIO RAQUEL PATIÑO MARCA DE ALVAREZ EN SU CONDICION DE EX INTEGRANTE DEL COMITE PROSEGURIDAD ENERGETICA</t>
  </si>
  <si>
    <t>CD N° 004-2019-PROINVERSION</t>
  </si>
  <si>
    <t>20514290017 - MARTIN CONSULTORES ABOGADOS S.C.R.L.</t>
  </si>
  <si>
    <t>SERVICIO DE DEFENSA LEGAL PARA LA SEÑORA SERVIDORA ROSSINA MANCHE MANTERO EN SU CONDICION DE EX ISERVIDORA DE PROINVERSION</t>
  </si>
  <si>
    <t>CD N° 007-2019-PROINVERSION</t>
  </si>
  <si>
    <t>20492529941 - YON RUESTA, SANCHEZ MALAGA &amp; BASSINO ABOGADOS S.C.R.L.</t>
  </si>
  <si>
    <t>20299704913 - PAYET, REY, CAUVI S.C.R.L.</t>
  </si>
  <si>
    <t>ADQUISICION DE UPS PARA DATA CENTER</t>
  </si>
  <si>
    <t>AS N° 004-2019-PROINVERSION</t>
  </si>
  <si>
    <t>20478089440 - ENGINEERING BUSINESS SOLUTIONS CORPORATION S.A.C.</t>
  </si>
  <si>
    <t>20414948163 - CONSULTING,KNOWLEDGE &amp; SYSTEMS S.A.C.</t>
  </si>
  <si>
    <t>SUMINISTRO DE ALIMENTOS PARA LAS DIFERENTES AREAS DE PROINVERSION</t>
  </si>
  <si>
    <t>AS N° 002-2019-PROINVERSION</t>
  </si>
  <si>
    <t>20117354793 - QUINTO DAMIAN HERMANOS S.A.C.</t>
  </si>
  <si>
    <t>20508671378 - IMEDIA COMUNICACIONES S.A.C.</t>
  </si>
  <si>
    <t>SERVICIO DE ASESORIA TECNICA ESPECIALIZADA PARA PROYECTOS EN ACTIVOS EN EL SECTOR MINERO</t>
  </si>
  <si>
    <t>RÉGIMEN ESPECIAL</t>
  </si>
  <si>
    <t>15514924471 - OCAMPO CERRADA FRANCISCO JAVIER</t>
  </si>
  <si>
    <t>SUPERVISION DE LOS ESTUDIOS DE INVERSION PUBLICA DEL PROYECTO MEJORAMIENTO DE LOS SERVICIOS TURISTICOS PUBLICOS DEL PARQUE ARQUEOLOGICO CHOQUEQUIRAO</t>
  </si>
  <si>
    <t>CONCURSO POR INVITACION N° 002-2019</t>
  </si>
  <si>
    <t>99999999999 - CONSORCIO CHOQUEQUIRAO</t>
  </si>
  <si>
    <t>99999999999 - CONSORCIO KPMG PERU - KPMG BRASIL</t>
  </si>
  <si>
    <t>SERVICIO DE DEFENSA LEGAL PARA EL SR. SERGIO RAFAEL BRAVO ORELLANA, COMO EX PRESIDENTE DEL COMITE ESPECIAL DE PROMOCION DE LA INVERSION PRIVADA DE PROYECTOS DE INFRAESTRUCTURA Y SERVICIOS PUBLICOS, AL ESTAR COMPRENDIDO EN CALIDAD DE INVESTIGADO EN LA CARPETA FISCAL N° 02-2017 Y N° 14-2016 CONCERNIENTE A LOS TRAMOS 2, 3 Y 4 DEL PROYECTO CORREDOR VIAL INTEROCEANICO SUR PERU-BRASIL, ANTE LA FISCALIA SUPRAPROVINCIAL CORPORATIVA ESPECIALIZADA EN DELITOS DE CORRUPCION DE FUNCIONARIOS</t>
  </si>
  <si>
    <t>CD N° 001-2019-PROINVERSION</t>
  </si>
  <si>
    <t>20551306632 - GLB ABOGADOS S.A.C.</t>
  </si>
  <si>
    <t>SERVICIO DE DEFENSA LEGAL DEL SR. MIGUEL FERNANDO SANCHEZ MORENO COMPRENDIDO EN LAS DILIGENCIAS PRELIMINARES QUE LLEVA A CABO LA 2° FISCALIA PROVINCIAL CORPORATIVA ESPECIALIZADA EN DELITOS DE CORRUPCION DE FUNCIONARIOS DE LIMA</t>
  </si>
  <si>
    <t>CD N° 002-2019-PROINVERSION</t>
  </si>
  <si>
    <t>20555113499 - J&amp;A GARRIGUES PERU S.C.R.L.</t>
  </si>
  <si>
    <t>99999999999 - STEER DAVIES &amp; GLEAVE CHILE LIMITADA</t>
  </si>
  <si>
    <t>20378889821 - AZABACHE CARACCIOLO E.I.R.L.</t>
  </si>
  <si>
    <t>SERVICIO DE DEFENSA LEGAL PARA EL SEÑOR JORGE LUIS CUBA HIDALGO POR EL PROCESO PENAL SEGUIDO POR LA SEGUNDA FISCALIA PROVINCIAL CORPORATIVA ESPECIALIZADA EN DELITOS DE CORRUPCION DE FUNCIONARIOS DE LIMA - TERCER  DESPACHO, VINCULADO AL PROCESO DE PROMOCION DE LA INVERSION DEL PROYECTO MODERNIZACION DEL TERMINAL NORTE MULTIPROPOSITO EN EL TERMINAL PORTUARIO DEL CALLAO</t>
  </si>
  <si>
    <t>CD N° 008-2019-PROINVERSION</t>
  </si>
  <si>
    <t>10450443218 - ALDEA QUINCHO FELIX PAOLO</t>
  </si>
  <si>
    <t>SERVICIO DE MENSAJERIA NACIONAL</t>
  </si>
  <si>
    <t>AS N° 003-2019-PROINVERSION</t>
  </si>
  <si>
    <t>20100686814 - OLVA COURIER S.A.C.</t>
  </si>
  <si>
    <t>SERVICIO DE ASESORIA TECNICA ESPECIALIZADA PARA LA SUPERVISION DEL CAPITULO DE COSTOS DE LOS ESTUDIOS DE PREINVERSION DE LAS IPC DE COLEGIOS EN RIESGO</t>
  </si>
  <si>
    <t>10080649474 - MORALES YZAGUIRRE BLANCA ELVIRA</t>
  </si>
  <si>
    <t>20552504641 - OPTICAL TECHNOLOGIES SAC</t>
  </si>
  <si>
    <t>99999999999 - CONSORCIO ESAN - COTINEX - SEMSA - CASSALEGALIA</t>
  </si>
  <si>
    <t>DEFENSA LEGAL DEL SEÑOR JULIO CESAR DE LA ROCHA CORZO</t>
  </si>
  <si>
    <t>CD N° 010-2019-PROINVERSION</t>
  </si>
  <si>
    <t>20299704913 - PAYET, REY, CAUVI S. CIVIL DE R.L.</t>
  </si>
  <si>
    <t>20100128218 - PETROLEOS DEL PERU-PETROPERU S.A.</t>
  </si>
  <si>
    <t>CONTRATACION DE CONSULTORIA PARA LA ELABORACION DE LA PROPUESTA DE METODOLOGIA E INDICADORES DE LOS CRITERIOS DE COFINANCIAMIENTO PARA LOS COSTOS DE OPERACION Y MANTENIMIENTO Y SU APLICACION PARA EL PROYECTO MEJORAMIENTO DEL SISTEMA DE ALCANTARILLADO Y TRATAMIENTO DE AGUAS RESIDUALES SERVIDAS DE LA CIUDAD DE PUERTO MALDONADO</t>
  </si>
  <si>
    <t>10093048119 - CARRILLO BARNUEVO MANUEL AUGUSTO</t>
  </si>
  <si>
    <t>SERVICIO DE CONSULTORIA PARA EL ANALISIS TECNICO DEL ESTUDIO DE PREINVERSION – MODULO FORMULACION Y EVALUACION</t>
  </si>
  <si>
    <t>SERVICIO DE CONSULTORIA PARA EL ANALISIS COMPARATIVO DE UNA ESTRUCTURA DE PAGOS CON RPI Y UNA ESTRUCTURA QUE INCORPORA EL CONCEPTO DE RECUPERACION DE CAPITAL DURANTE LA OPERACION DE UN PROYECTO APP</t>
  </si>
  <si>
    <t>20393024039 - KPMG ASESORES S.C.R.L.</t>
  </si>
  <si>
    <t>SERVICIO DE CONSULTORIA DE LEVANTAMIENTO TOPOGRAFICO PARA DELIMITAR EL AREA DE CONCESION DE LOS COAR PASCO Y HUANCAVELICA</t>
  </si>
  <si>
    <t>20494294363 - ALPHIL CONSULTORES S.R.L.</t>
  </si>
  <si>
    <t>SERVICIO DE ASESORIA PARA EL CONCURSO DE PROYECTOS INTEGRALES PARA LA ENTREGA EN CONCESION DE LA CARRETERA LONGITUDINAL DE LA SIERRA TRAMO 4: HUANCAYO-IZCUCHACA-MAYOCC-AYACUCHO/AYACUCHO-ANDAHUAYLAS-PTE. SAHUINTO/DIV. PISCO-HUAYTARA-AYACUCHO</t>
  </si>
  <si>
    <t>CONCURSO PUBLICO N° 003-2019</t>
  </si>
  <si>
    <t>20605652205 - CONSORCIO CONSULTORES TRAMO 4</t>
  </si>
  <si>
    <t>SERVICIO DE LIMPIEZA GENERAL DE LOS AMBIENTES DE PROINVERSION</t>
  </si>
  <si>
    <t>CD N° 011-2019-PROINVERSION</t>
  </si>
  <si>
    <t>20557635425 - GO CLEAN PERU S.A.C.</t>
  </si>
  <si>
    <t>SERVICIO DE DEFENSA LEGAL PARA EL SEÑOR FRANCICO JOSE JOAQUIN GARCIA CALDERON PORTUGAL EN INVESTIGACION INICIADA POR LA FISCALIA SUPRAPROVINCIAL CORPORATIVA ESPECIALIZADA EN DELITOS DE CORRUPCION DE FUNCIONARIOS DE LIMA - CONCURSO DE PROYECTOS INTEGRALES PARA LA CONCESION DE OBRAS HIDRAHULICAS MAYORES DEL PROYECTO CHAVIMOCHIC</t>
  </si>
  <si>
    <t>CD N° 014-2019-PROINVERSION</t>
  </si>
  <si>
    <t>20548165700 - ARRIARAN &amp; LEGUIA ABOGADOS S. CIVIL R.L.</t>
  </si>
  <si>
    <t>SERVICIO DE DEFENSA LEGAL PARA EL SEÑOR EDUARDO VENTURA NEGRETE ALIAGA EN INVESTIGACION INICIADA POR LA FISCALIA SUPRAPROVINCIAL CORPORATIVA ESPECIALIZADA EN DELITOS DE CORRUPCION DE FUNCIONARIOS DE LIMA – EQUIPOS ESPECIAL - CONCURSO DE PROYECTOS INTEGRALES PARA LA CONCESION DE OBRAS HIDRAHULICAS MAYORES DEL PROYECTO CHAVIMOCHIC</t>
  </si>
  <si>
    <t>CD N° 013-2019-PROINVERSION</t>
  </si>
  <si>
    <t>20512126228 - MAZUELOS &amp; ABOGADOS S. CIVIL DE R.L.</t>
  </si>
  <si>
    <t>SERVICIO DE DEFENSA LEGAL PARA EL SEÑOR GONZALO LUIS FELIPE PITA CHAVEZ EN INVESTIGACION INICIADA POR LA FISCALIA SUPRAPROVINCIAL CORPORATIVA ESPECIALIZADA EN DELITOS DE CORRUPCION DE FUNCIONARIOS DE LIMA – EQUIPOS ESPECIAL - CONCURSO DE PROYECTOS INTEGRALES PARA LA CONCESION DE OBRAS HIDRAHULICAS MAYORES DEL PROYECTO CHAVIMOCHIC</t>
  </si>
  <si>
    <t>CD N° 012-2019-PROINVERSION</t>
  </si>
  <si>
    <t>SERVICIO DE DEFENSA LEGAL PARA LA SEÑORA PAOLA MIRELLA LUQUE SIERRA EN INVESTIGACION INICIADA POR LA FISCALIA SUPRAPROVINCIAL CORPORATIVA ESPECIALIZADA EN DELITOS DE CORRUPCION DE FUNCIONARIOS DE LIMA – EQUIPOS ESPECIAL - CONCURSO DE PROYECTOS INTEGRALES PARA LA CONCESION DE OBRAS HIDRAHULICAS MAYORES DEL PROYECTO CHAVIMOCHIC</t>
  </si>
  <si>
    <t>CD N° 015-2019-PROINVERSION</t>
  </si>
  <si>
    <t>SERVICIO DE DEFENSA LEGAL PARA EL SEÑOR CARLOS MIGUEL PUGA POMAREDA EN INVESTIGACION INICIADA POR LA FISCALIA SUPRAPROVINCIAL CORPORATIVA ESPECIALIZADA EN DELITOS DE CORRUPCION DE FUNCIONARIOS DE LIMA – EQUIPOS ESPECIAL - CONCURSO DE PROYECTOS INTEGRALES PARA LA CONCESION DE OBRAS HIDRAHULICAS MAYORES DEL PROYECTO CHAVIMOCHIC</t>
  </si>
  <si>
    <t>CD N° 016-2019-PROINVERSION</t>
  </si>
  <si>
    <t>20512300198 - A. GARCIA CALDERON &amp; ABOGADOS S.C.R.L.</t>
  </si>
  <si>
    <t>SERVICIO DE DEFENSA LEGAL PARA EL SEÑOR GONZALO MARTIN RUIZ DIAZ EN INVESTIGACION INICIADA POR LA FISCALIA SUPRAPROVINCIAL CORPORATIVA ESPECIALIZADA EN DELITOS DE CORRUPCION DE FUNCIONARIOS DE LIMA – EQUIPOS ESPECIAL - CONCURSO DE PROYECTOS INTEGRALES PARA LA CONCESION DE OBRAS HIDRAHULICAS MAYORES DEL PROYECTO CHAVIMOCHIC</t>
  </si>
  <si>
    <t>CD N° 018-2019-PROINVERSION</t>
  </si>
  <si>
    <t>SERVICIO DE DEFENSA LEGAL PARA EL SEÑOR EDGAR BARTOLO RAMIREZ CADENILLAS EN INVESTIGACION INICIADA POR LA FISCALIA SUPRAPROVINCIAL CORPORATIVA ESPECIALIZADA EN DELITOS DE CORRUPCION DE FUNCIONARIOS DE LIMA, POR SU PARTICIPACION EN EL PROCESO DE PROMOCION DE LA INVERSION DEL PROYECTO GASESODUCTO SUR PERUANO</t>
  </si>
  <si>
    <t>CD N° 017-2019-PROINVERSION</t>
  </si>
  <si>
    <t>10098819920 - ORREGO SANCHEZ JOSE HUMBERTO</t>
  </si>
  <si>
    <t>SERVICIO DE ASESORIA FINANCIERA PARA LA ELABORACION DEL INFORME DE EVALUACION DE LA FASE DE FORMULACION DEL PROYECTO OPERACIÓN Y MANTENIMIENTO DEL NUEVO HOSPITAL DE EMERGENCIAS DE VILLA EL SALVADOR</t>
  </si>
  <si>
    <t>10258443123 - SANCHEZ PORTUGAL RICHARD MANUEL</t>
  </si>
  <si>
    <t>SERVICIO DE ASESORIA LEGAL PARA PROCEDIMIENTO DE REVISION Y CONFORMIDAD DE LOS DOCUMENTOS QUE SUSTENTAN EL ENDEUDAMIENTO GARANTIZADO PERMITIDO Y LA ACREDITACION DEL CIERRE FINANCIERO DEL CONTRATO DE CONCESION TP SALAVERRY</t>
  </si>
  <si>
    <t>20604912271 - CUATRECASAS GONCALVES PEREIRA S.C.</t>
  </si>
  <si>
    <t>ADQUISICION DE PLATAFORMA DE BASE DE DATOS ORACLE PARA PROINVERSION</t>
  </si>
  <si>
    <t>AS N° 009-2019-PROINVERSION</t>
  </si>
  <si>
    <t>20600530535 - OTECH CONSULTING S.A.C.</t>
  </si>
  <si>
    <t>SERVICIO DE MESA DE SERVICIOS</t>
  </si>
  <si>
    <t>AS 11-2019 (deriva de CP)</t>
  </si>
  <si>
    <t xml:space="preserve">ZOLUXIONES SOCIEDAD ANONIMA CERRADA </t>
  </si>
  <si>
    <t>731 dias de culminada la inducción</t>
  </si>
  <si>
    <t xml:space="preserve">CD </t>
  </si>
  <si>
    <t>CD 03-2019</t>
  </si>
  <si>
    <t>PARODI CASSINELLI CAROLINA LUISA MARGARITA (10004153885</t>
  </si>
  <si>
    <t>730 días calendario</t>
  </si>
  <si>
    <t>ADQUISICIÓN DE LICENCIAS FILENET P8</t>
  </si>
  <si>
    <t>AS 17-2019</t>
  </si>
  <si>
    <t>A Y D ASOCIADOS S.A. (20101842071)</t>
  </si>
  <si>
    <t>10 días calendario.</t>
  </si>
  <si>
    <t>MANTENIMIENTO DE LICENCIAS IBM SPSS MODELER</t>
  </si>
  <si>
    <t>CD 02-2019</t>
  </si>
  <si>
    <t>INFORMESE S.A.C. (2058626402)</t>
  </si>
  <si>
    <t>365 días calendario</t>
  </si>
  <si>
    <t>SERVICIO DE ACTUALIZACION DEL SOFTWARE FILENET P8</t>
  </si>
  <si>
    <t xml:space="preserve">AS </t>
  </si>
  <si>
    <t>AS 12-2019</t>
  </si>
  <si>
    <t>SERVICIO DE SOPORTE Y MANTENIMIENTO DEL SOFTWARE ULTIMUS WORKFLOW</t>
  </si>
  <si>
    <t>CD 01-2019</t>
  </si>
  <si>
    <t xml:space="preserve">ADQUISICION DE VALES DE CONSUMO </t>
  </si>
  <si>
    <t>AS 15-2019</t>
  </si>
  <si>
    <t>SUPERMERCADOS PERUANOS S.A.  (20100070970)</t>
  </si>
  <si>
    <t>SERVICIO DE ORGANIZACIÓN Y REALIZACION DEL PROGRAMA DE ESPECIALIZACION EN MERCADO DE VALORES - PEMV</t>
  </si>
  <si>
    <t>AS 14-2019</t>
  </si>
  <si>
    <t xml:space="preserve">UNIVERSIDAD ESAN (20136507720) </t>
  </si>
  <si>
    <t>90 días calendario</t>
  </si>
  <si>
    <t>DESARROLLO DE UN SISTEMA DE GESTION DE INTEGRIDAD-I ETAPA</t>
  </si>
  <si>
    <t xml:space="preserve">AS  </t>
  </si>
  <si>
    <t xml:space="preserve">AS 24-2018-2 </t>
  </si>
  <si>
    <t>CONSORCIO INTEDYA (20602994608)</t>
  </si>
  <si>
    <t>100 días calendario</t>
  </si>
  <si>
    <t>SERVICIO DE PUBLICACION DE ANUNCIOS EN MEDIOS ESCRITOS A NIVEL NACIONAL</t>
  </si>
  <si>
    <t>AS 04-2019</t>
  </si>
  <si>
    <t>CP-00012-2019-8B1200 Ítem 0001</t>
  </si>
  <si>
    <t>CP-00044-2018-8B1200 Ítem 0001</t>
  </si>
  <si>
    <t>PROVISION DE SERVIDORES RISC Y MANTENIMIENTO DE LICENCIAS DE SOFTWARE SPECTRUM PROTECT AMBOS DE LA MARCA IBM O EQUIVALENTE</t>
  </si>
  <si>
    <t>DIRECTA-00030-2019-8B1200 Ítem 0001</t>
  </si>
  <si>
    <t>CP-00018-2019-8B1200 Ítem 0001</t>
  </si>
  <si>
    <t>CP-00041-2018-8B1200 Ítem 0001</t>
  </si>
  <si>
    <t>CP-00074-2015-8B1200 Ítem 0001</t>
  </si>
  <si>
    <t>SERVICIO DE SOPORTE Y MANTENIMIENTO PREVENTIVO DE UPS PARA LA SUPERINTENDENCIA NACIONAL DE ADUANAS Y DE ADMINISTRACION TRIBUTARIA - SUNAT</t>
  </si>
  <si>
    <t>CP-00049-2019-8B1200 Ítem 0001</t>
  </si>
  <si>
    <t>20507745629 - VALTOM INGENIEROS S.A.C.</t>
  </si>
  <si>
    <t>PROVISIÓN DE COMPUTADORAS PERSONALES DE ESCRITORIO</t>
  </si>
  <si>
    <t>CM-2019-ORDEN: 2019B10294 Ítem 0001</t>
  </si>
  <si>
    <t>20516605104 - INTEGRIT SOCIEDAD ANONIMA CERRADA - INTEGRIT S.A.C.</t>
  </si>
  <si>
    <t>CONTRATACION DE SEGUROS PATRIMONIALES PARA LOS BIENES AL INTERIOR DE LA SUNAT</t>
  </si>
  <si>
    <t>CP-00017-2019-8B1200 Ítem 0001</t>
  </si>
  <si>
    <t>20100041953 - RIMAC SEGUROS Y REASEGUROS</t>
  </si>
  <si>
    <t>AS-00046-2019-3G0300 Ítem 0001</t>
  </si>
  <si>
    <t>20605043268 - CONSORCIO DVG DISTRIBUCIONES &amp; ASOCIADOS</t>
  </si>
  <si>
    <t>LP-00009-2018-8B1200 Ítem 0001</t>
  </si>
  <si>
    <t>DIRECTA-00012-2019-8B1200 Ítem 0001</t>
  </si>
  <si>
    <t>SERVICIO DE LIMPIEZA Y ACTIVIDADES AFINES PARA LOS LOCALES DE LA SUNAT TUMBES</t>
  </si>
  <si>
    <t>CP-00037-2019-3J0300 Ítem 0001</t>
  </si>
  <si>
    <t>20515448382 - E&amp;A SERVICIOS Y AFINES S.R.L.</t>
  </si>
  <si>
    <t>CP-00015-2019-8B1200 Ítem 0001</t>
  </si>
  <si>
    <t>SERVICIO DE MANTENIMIENTO PREVENTIVO DEL SISTEMA DE MEDIA TENSION, DE LAS SUBESTACIONES ELECTRICAS Y DE LOS TABLEROS GENERALES DE DISTRIBUCION DE BAJA TENSION DE LOS LOCALES DE SUNAT EN EL AMBITO NACI</t>
  </si>
  <si>
    <t>CP-00003-2019-8B1200 Ítem 0001</t>
  </si>
  <si>
    <t>SERVICIO DE LIMPIEZA Y ACTIVIDADES AFINES PARA LOS LOCALES DE SUNAT CORRESPONDIENTE A LAS SEDES DE LA INTENDENCIA REGIONAL PIURA E INTENDENCIA ADUANA PAITA</t>
  </si>
  <si>
    <t>CP-00034-2019-7I0600 Ítem 0001</t>
  </si>
  <si>
    <t>20604922624 - VICCRIS CLEAN SERVICE S.A.C.</t>
  </si>
  <si>
    <t>DIRECTA-00011-2019-8B1200 Ítem 0001</t>
  </si>
  <si>
    <t>LP-00010-2018-8B1200 Ítem 0001</t>
  </si>
  <si>
    <t>DIRECTA-00017-2019-8B1200 Ítem 0001</t>
  </si>
  <si>
    <t>20182246078 - SISTEMAS ORACLE DEL PERÚ S.R.L</t>
  </si>
  <si>
    <t xml:space="preserve">CONTRATACION DIRECTA </t>
  </si>
  <si>
    <t>N° 03-2019-SUNAT/8F0000</t>
  </si>
  <si>
    <t>20101620256 - TERMO SISTEMAS S.A.C.</t>
  </si>
  <si>
    <t>CONTRATO SUSCRITO</t>
  </si>
  <si>
    <t>Nª 01-2019-SUNAT/8F0000-2</t>
  </si>
  <si>
    <t>G.H. INGS E.I.R.L.</t>
  </si>
  <si>
    <t>SCC 01-2019</t>
  </si>
  <si>
    <t>20508720174 - SOLERA SYSTEMS S.A.C.</t>
  </si>
  <si>
    <t>SCC 02-2019</t>
  </si>
  <si>
    <t>20537076535 - NETCOMP ITSM S.A.C.</t>
  </si>
  <si>
    <t>SCC 03-2019</t>
  </si>
  <si>
    <t>20546970826 - KUNAK CONSULTING S.A.C.</t>
  </si>
  <si>
    <t>LPI  01-2019</t>
  </si>
  <si>
    <t>20345367757 - STORAGEDATA S.A.C.</t>
  </si>
  <si>
    <t>LPI  02-2019</t>
  </si>
  <si>
    <t>20601251427 - CONSORCIO MENTA PERÚ S.A.C. – MENTA CHILE S.P.A.</t>
  </si>
  <si>
    <t>LPI  03-2019</t>
  </si>
  <si>
    <t>20520967151 - NEOSECURE SOCIEDAD ANONIMA CERRADA – NEOSECURE S.A.C.</t>
  </si>
  <si>
    <t>SERVICIO DE SEGURIDAD Y VIGILANCIA PARA EL OSCE - SEDE LIMA</t>
  </si>
  <si>
    <t>CP-SM-5-2019-OSCE-1</t>
  </si>
  <si>
    <t>20100904315 - SEGUROC SOCIEDAD ANONIMA</t>
  </si>
  <si>
    <t>VIGENTE</t>
  </si>
  <si>
    <t>SERVICIO DE TRANSMISION DE VOZ Y DATOS PARA LAS OFICINAS DEL OSCE Y EL RENIEC</t>
  </si>
  <si>
    <t>AS-SM-2-2019-OSCE-1</t>
  </si>
  <si>
    <t xml:space="preserve">20552504641 - OPTICAL TECHNOLOGIES SAC	</t>
  </si>
  <si>
    <t>SEGÚN TDR</t>
  </si>
  <si>
    <t>SERVICIO DE TELEFONÍA MÓVIL Y RED PRIVADA CORPORATIVA PARA LA COMUNICACIÓN OFICIAL DEL OSCE</t>
  </si>
  <si>
    <t>AS-SM-6-2019-OSCE-1</t>
  </si>
  <si>
    <t>20467534026 - AMERICA MOVIL PERU S.A.C.</t>
  </si>
  <si>
    <t>SERVICIO DE CLOUD HOSTING PARA LOS SISTEMAS DEL OSCE</t>
  </si>
  <si>
    <t>AS-SM-31-2019-OSCE-1</t>
  </si>
  <si>
    <t>SERVCIO DE SEGURIDAD Y VIGILANCIA PARA LA OFICINA DESCONCENTRADA DEL OSCE EN LA CIUDAD DE CAJAMARCA</t>
  </si>
  <si>
    <t>AS-SM-20-2019-OSCE-1</t>
  </si>
  <si>
    <t>20601221331 - BOXER SECURITY CORPORATIVA S.R.L.</t>
  </si>
  <si>
    <t>SERVICIO DE MANTENIMIENTO PREVENTIVO Y CORRECTIVO DEL EQUIPAMIENTO DEL CENTRO DE CÓMPUTO DEL OSCE</t>
  </si>
  <si>
    <t>AS-SM-1-2019-OSCE-1</t>
  </si>
  <si>
    <t>20601388171 - CORPORACION DIESTI S.A.C.</t>
  </si>
  <si>
    <t>CULMINADO</t>
  </si>
  <si>
    <t>SERVICIO DE TOMA DE INVENTARIO PATRIMONIAL AL CIERRE DEL EJERCICIO 2017</t>
  </si>
  <si>
    <t>AS-SM-18-2019-OSCE-1</t>
  </si>
  <si>
    <t>SOLUCIONES EMPRESARIALES SOCIEDAD ANONIMA CERRADA</t>
  </si>
  <si>
    <t>EJECUTANDOSE</t>
  </si>
  <si>
    <t>20162963687 MECCEL INGENIEROS S.A.C.</t>
  </si>
  <si>
    <t>AS0013-2019-ONP  2da. Convocatoria</t>
  </si>
  <si>
    <t>CONSORCIO SISTEMAS PREVISIONALES 20602131549 - AI INVERSIONES PALO ALTO II S.A.C.20100123411 - INDRA PERU S.A.</t>
  </si>
  <si>
    <t>SERVICIO DE TELEFONÍA MÓVIL BAJO LA MODALIDAD DE BOLSA DE MINUTOS CON RED PRIVADA MÓVIL ILIMITADA</t>
  </si>
  <si>
    <t>AMÉRICA MÓVIL PERÚ S.A.C.</t>
  </si>
  <si>
    <t>SERVICIO DE UN PROFESIONAL PARA LA COORDINACIÓN GENERAL DEL PROYECTO MEJORAMIENTO DE LOS SERVICIOS DE LA PLATAFORMA TECNOLÓGICA DE LA CENTRAL DE COMPRAS PÚBLICAS - PERÚ COMPRAS CÓDIGO PIP N 2363565</t>
  </si>
  <si>
    <t>SERVICIO DE UN PROFESIONAL COMO ESPECIALISTA EN PLANIFICACIÓN Y PRESUPUESTO PARA LA EJECUCIÓN DEL PROYECTO MEJORAMIENTO DE LOS SERVICIOS DE LA PLATAFORMA TECNOLÓGICA DE LA CENTRAL DE COMPRAS PÚBLICAS - PERÚ COMPRAS (CÓDIGO PIP N° 2363565)</t>
  </si>
  <si>
    <t>SERVICIO DE UN PROFESIONAL COMO ESPECIALISTA EN CONTRATACIONES PARA LA EJECUCIÓN DEL PROYECTO MEJORAMIENTO DE LOS SERVICIOS DE LA PLATAFORMA TECNOLÓGICA DE LA CENTRAL DE COMPRAS PÚBLICAS - PERÚ COMPRAS (CÓDIGO PIP N° 2363565)</t>
  </si>
  <si>
    <t>ENRIQUE SHIMABUKURO TERUYA</t>
  </si>
  <si>
    <t>SERVICIO DE UN ASISTENTE ADMINISTRATIVO EN PROYECTOS PARA LA EJECUCIÓN DEL PROYECTO MEJORAMIENTO DE LOS SERVICIOS DE LA PLATAFORMA TECNOLÓGICA DE LA CENTRAL DE COMPRAS PÚBLICAS - PERÚ COMPRAS (CÓDIGO PIP N° 2363565)</t>
  </si>
  <si>
    <t>ADQUISICIÓN DE UN SISTEMA DE ALMACENAMIENTO DE INFORMACIÓN PARA LA CENTRAL DE COMPRAS PÚBLICAS - PERÚ COMPRAS</t>
  </si>
  <si>
    <t>TIC INTEGRITY G &amp; V S.A.C.</t>
  </si>
  <si>
    <t>SERVICIO PARA LA REVISIÓN, ANÁLISIS Y ACTUALIZACIÓN DEL MANUAL DE GESTIÓN DE PROCESOS Y PROCEDIMIENTOS DE PERÚ COMPRAS A LA VERSIÓN TO BE</t>
  </si>
  <si>
    <t>AS 009-2019-1</t>
  </si>
  <si>
    <t>INNOVA Y RESULTA - GESTION POR PROCESOS Y PROYECTOS PARA EMPRESAS Y ESTADO S.A.C. - INNOVA Y RESULTA</t>
  </si>
  <si>
    <t>SERVICIO DE COORDINADORES DE TI PARA EL PROYECTO MEJORAMIENTO DE LOS SERVICIOS DE LA PLATAFORMA TECNOLÓGICA DE LA CENTRAL DE COMPRAS PÚBLICAS - PERÚ COMPRAS (CUI N° 2363565)</t>
  </si>
  <si>
    <t>AS 010-2019-1</t>
  </si>
  <si>
    <t>ITEM1: SOLORIO DEL CARPIO BELLIDO JOHANA ALEJANDRA/ ITEM2EMPRESA UNIMATIK SRL</t>
  </si>
  <si>
    <t>SERVICIO DE PROFESIONALES PARA EL DESARROLLO DE APLICATIVOS (SOFTWARE) DEL COMPONENTE 2 DEL PROYECTO MEJORAMIENTO DE LOS SERVICIOS DE LA PLATAFORMA TECNOLÓGICA DE LA CENTRAL DE COMPRAS PÚBLICAS - PERÚ COMPRAS (CUI N° 2363565)</t>
  </si>
  <si>
    <t>AS 011-2019-1</t>
  </si>
  <si>
    <t>ITEM1: VALDIVIA PAREDES ANDREA CECILIA/ ITEM2:  VILLA PEREZ CESAR IVAN</t>
  </si>
  <si>
    <t>ADQUISICIÓN DE UNA PLATAFORMA DE CALL CENTER PARA LA CENTRAL DE COMPRAS PÚBLICAS - PERÚ COMPRAS.</t>
  </si>
  <si>
    <t>AS 012-2019-2</t>
  </si>
  <si>
    <t>SUMINISTROS TECNOLOGICOS E I R LTDA</t>
  </si>
  <si>
    <t>CONTRATACIÓN DEL SERVICIO DE CARACTERIZACIÓN DEL ALCANCE FUNCIONAL DEL MÓDULO INFORMÁTICO PARA EL COMPONENTE 4 DEL PROYECTO DE INVERSIÓN PÚBLICA MEJORAMIENTO DE LOS SERVICIOS DE LA PLATAFORMA TECNOLÓGICA DE LA CENTRAL DE COMPRAS PÚBLICAS - PERÚ COMPRAS (CÓDIGO PIP 2363565)</t>
  </si>
  <si>
    <t>AS 013-2019-1</t>
  </si>
  <si>
    <t>BARTECH S.A.C.</t>
  </si>
  <si>
    <t>RESUELTO</t>
  </si>
  <si>
    <t>ADQUISICIÓN DE MATERIALES PARA LAS CHARLAS Y/O TALLERES BRINDADOS EN EL MARCO DEL PI MEJORAMIENTO DE LOS SERVICIOS DE LA PLATAFORMA TECNOLÓGICA DE LA CENTRAL DE COMPRAS PÚBLICAS - PERÚ COMPRAS, CON CÓDIGO ÚNICO DE INVERSIÓN N.° 2363565.</t>
  </si>
  <si>
    <t>AS 014-2019-2</t>
  </si>
  <si>
    <t>JIDS PUBLICIDAD S.A.C.</t>
  </si>
  <si>
    <t>CONTRATACIÓN DEL SERVICIO DE INSTALACIÓN Y DISTRIBUCIÓN DE CABLEADO ESTRUCTURADO PARA LAS NUEVAS OFICINAS DE LA CENTRAL DE COMPRAS PÚBLICAS - PERÚ COMPRAS.</t>
  </si>
  <si>
    <t>AS 015-2019-1</t>
  </si>
  <si>
    <t>TIC INTEGRITY</t>
  </si>
  <si>
    <t>CULIMINADO</t>
  </si>
  <si>
    <t>ADQUISICIÓN DE LICENCIA DE SOFTWARE OFIMÁTICO PARA LAS COMPUTADORAS PERSONALES DE USO OFIMÁTICO DE LA CENTRAL DE COMPRAS PÚBLICAS - PERÚ COMPRAS</t>
  </si>
  <si>
    <t>AS 016-2019-1</t>
  </si>
  <si>
    <t>REDES Y SERVICIOS S.A.C.</t>
  </si>
  <si>
    <t xml:space="preserve">SECURITY HANNER </t>
  </si>
  <si>
    <t>OFFICE MAC S.A.C. &amp; GRUPO BAX S.A.C.</t>
  </si>
  <si>
    <t>SERVICIO DE FOTOCOPIADO E IMPRESIÓN POR DEMANDA PARA EL MINISTERIO DE ECONOMÍA Y FINANZAS</t>
  </si>
  <si>
    <t>CONCURSO PUBLICO 09-2019-EF/43</t>
  </si>
  <si>
    <t>20513053020-CONSORCIO SYSTEMS SUPPORT &amp; SERVICES S.A. – KONFIDI TECHNOLOGIES S.A. – INVERMAX S.A.C.</t>
  </si>
  <si>
    <t>SERVICIO DE ARRENDAMIENTO DE INMUEBLE PARA USO DE OFICINAS DEL TRIBUNAL FISCAL DEL MINISTERIO DE ECONOMIA Y FINANZAS</t>
  </si>
  <si>
    <t>CONTRATACION DIRECTA 11-2019-EF/43</t>
  </si>
  <si>
    <t>10074667843-URSULA JANET MARTINEZ FERREYRA</t>
  </si>
  <si>
    <t>CONTRATACIÓN DEL SERVICIO DE MANTENIMIENTO Y SOPORTE TÉCNICO DE LOS SISTEMAS DEL CENTRO DE CÓMPUTO DEL MEF</t>
  </si>
  <si>
    <t>ADJUDICACIÓN SIMPLIFICADA Nº 035-2019-EF/43</t>
  </si>
  <si>
    <t>20601515106-TOVAL SYSTEMS S.A.C.</t>
  </si>
  <si>
    <t>CONTRATACIÓN COMPLEMENTARIA A LA CONTRATACIÓN DEL SERVICIO DE ADMINISTRACIÓN DE LA INSTITUCIÓN ADMINISTRADORA DE FONDOS DE ASEGURAMIENTO EN SALUD IAFAS – AUTOSEGURO (PLAN DE SEGURO FAMILIAR)</t>
  </si>
  <si>
    <t>CONCURSO PÚBLICO N° 010-2017-EF/43</t>
  </si>
  <si>
    <t>20101097448-CONSORCIO LA PROTECTORA SA - SABSA</t>
  </si>
  <si>
    <t>CONTRATACIÓN DEL SERVICIO DE TELEVISIÓN POR CABLE O SATÉLITE PARA EL MINISTERIO DE ECONOMÍA Y FINANZAS</t>
  </si>
  <si>
    <t>ADJUDICACIÓN SIMPLIFICADA N° 036-2019-EF/43</t>
  </si>
  <si>
    <t>20100017491-TELEFÓNICA DEL PERÚ S.A.A.</t>
  </si>
  <si>
    <t>CONTRATACIÓN DEL SERVICIO DE ATENCIÓN DE COFFEE BREAK PARA LOS DIVERSOS EVENTOS SOLICITADOS POR LAS DIFERENTES DEPENDENCIAS DEL MEF</t>
  </si>
  <si>
    <t>ADJUDICACIÓN SIMPLIFICADA Nº 037-2019-EF/43</t>
  </si>
  <si>
    <t>10053255251-CASTRO DE ACOSTA MANUEL EMILIO</t>
  </si>
  <si>
    <t>SERVICIO DE ARRENDAMIENTO DE INMUEBLE PARA CONECTAMEF AMAZONAS</t>
  </si>
  <si>
    <t>CONTRATACION DIRECTA 01-2020-EF/43</t>
  </si>
  <si>
    <t>10334322284-sociedad conyugal conformada por la señora LINA MORI MENDOZA y el señor MANIBRI ASTERIO DIAZ CERVERA</t>
  </si>
  <si>
    <t>CONTRATACION COMPLEMENTARIA AL CONTRATO N° 01-2019-EF/43.03 PARA LA CONTRATACIÓN DEL SERVICIO DE MANTENIMIENTO EN CARPINTERÍA PARA EL MINISTERIO DE ECONOMÍA Y FINANZAS</t>
  </si>
  <si>
    <t>ADJUDICACIÓN SIMPLIFICADA N° 021-2018-EF/43.03 - 2</t>
  </si>
  <si>
    <t>UNIFORMES PARA EL PERSONAL DEL MINISTERIO DE ECONOMÍA Y FINANZAS COMPRENDIDO EN EL REGIMEN LABORAL DEL DECRETO LEGISLATIVO 276</t>
  </si>
  <si>
    <t>LICITACIÓN PÚBLICA N° 03-2019 - ITEM 01</t>
  </si>
  <si>
    <t>20100306337-INDUSTRIAL GORAK S.A</t>
  </si>
  <si>
    <t>ADJUDICACIÓN SIMPLIFICADA N° 21-2019-EF/43</t>
  </si>
  <si>
    <t>20539472390-EDDAS HOLDING GROUP S.A.C.</t>
  </si>
  <si>
    <t>CONTRATACIÓN DEL SERVICIO DE ADMINISTRACIÓN DE LA INSTITUCIÓN ADMINISTRADORA DE FONDOS DE ASEGURAMIENTO EN SALUD DEL MINISTERIO DE CONOMÍA Y FINANZAS.</t>
  </si>
  <si>
    <t>ADJUDICACIÓN SIMPLIFICADA N° 005-2020-EF/43</t>
  </si>
  <si>
    <t>20101097448-CONSORCIO LA PORTECTORA S.A. - SABSA</t>
  </si>
  <si>
    <t>CONTRATACIÓN DEL SERVICIO DE CLOUD HOSTING PARA EL MINISTERIO DE ECONOMÍA Y FINANZAS</t>
  </si>
  <si>
    <t>CONTRATACIÓN DIRECTA N° 002-2020-EF/43</t>
  </si>
  <si>
    <t>20505160674-ITG SOLUTIONS S.A.C.</t>
  </si>
  <si>
    <t>CONTRATACIÓN COMPLEMENTARIA DERIVADA DEL CONTRATO N° 015-2018-EF/43.03/SAU PARA LA "CONTRATACIÓN POR ENCARGO DEL SERVICIO DE MINUTOS DE TELEFONIA FIJA PARA EL MINISTERIO DE ECONOMÍA Y FINANZAS".</t>
  </si>
  <si>
    <t>CONCURSO PÚBLICO N° 005-2017-PERÚCOMPRAS/CE</t>
  </si>
  <si>
    <t>la CONTRATACIÓN DEL SERVICIO DE SEGURIDAD PRIVADA BAJO LA MODALIDAD DE PRESTACIÓN DE SERVICIO DE VIGILANCIA PRIVADA PARA LAS OFICINAS DEL CONECTAMEF ABANCAY, ANDAHUAYLAS Y PUNO – ÍTEM N° 3 – CONECTAMEF PUNO</t>
  </si>
  <si>
    <t>ADJUDICACIÓN SIMPLIFICADA N° 003-2020-EF/43</t>
  </si>
  <si>
    <t>20448300600-EMPRESA DE VIGILANCIA PIRAMIDE &amp; EMCH SOCIEDAD COMERCIAL DE REPONSABILIDAD LIMITADA</t>
  </si>
  <si>
    <t>la CONTRATACIÓN DEL SERVICIO DE SEGURIDAD PRIVADA BAJO LA MODALIDAD DE PRESTACIÓN DE SERVICIO DE VIGILANCIA PRIVADA PARA LAS OFICINAS DEL CONECTAMEF ABANCAY, ANDAHUAYLAS Y PUNO – ÍTEM N° 1 – CONECTAMEF ABANCAY</t>
  </si>
  <si>
    <t>20550772664-GRUPO YESAD SECURITY S.A.C.</t>
  </si>
  <si>
    <t>la CONTRATACIÓN DEL SERVICIO DE SEGURIDAD PRIVADA BAJO LA MODALIDAD DE PRESTACIÓN DE SERVICIO DE VIGILANCIA PRIVADA PARA LAS OFICINAS DEL CONECTAMEF ABANCAY, ANDAHUAYLAS Y PUNO – ÍTEM N° 2 – CONECTAMEF ANDAHUAYLAS</t>
  </si>
  <si>
    <t>CONTRATACIÓN DEL SERVICIO DE CONSULTORÍA PARA LA EVALUACIÓN DE LA IMPLEMENTACIÓN DE PROYECTOS FINANCIADOS CON EL FONDO MI RIEGO / SIERRA AZUL"</t>
  </si>
  <si>
    <t>ADJUDICACIÓN SIMPLIFICADA N° 026-2019-EF/43 - 2</t>
  </si>
  <si>
    <t>CONTRATACIÓN DEL SERVICIO DE NOTIFICACIÓN ELECTRÓNICA PARA EL TRIBUNAL FISCAL DEL MINISTERIO DE ECONOMÍA Y FINANZAS</t>
  </si>
  <si>
    <t>CONCURSO PÚBLICO N° 010-2019-EF/43 - 1</t>
  </si>
  <si>
    <t>20468340977-GESTIÓN DE SOLUCIONES DIGITALES S.A.C.</t>
  </si>
  <si>
    <t>CONTRATACIÓN DEL SERVICIO DE INFORMACIÓN FINANCIERA BLOOMBERG TERMINAL Y BLOOMBERG ANYWHERE</t>
  </si>
  <si>
    <t>RES N° 003-2020-EF/43</t>
  </si>
  <si>
    <t>30000000748-BLOOMBEG</t>
  </si>
  <si>
    <t>CONTRATACION COMPLEMENTARIA AL SERVICIO DE GARANTÍA EXTENDIDA</t>
  </si>
  <si>
    <t>CONCURSO PÚBLICO N° 012-2017-EF/43 - 1</t>
  </si>
  <si>
    <t>20466261255-GRUPO SYPSA S.A.C.</t>
  </si>
  <si>
    <t>CONTRATACIÓN COMPLEMENTARIA A LA CONTRATACIÓN DEL SERVICIO DE MENSAJERÍA NACIONAL PARA EL TRIBUNAL FISCAL DEL MINISTERIO DE ECONOMÍA Y FINANZAS.</t>
  </si>
  <si>
    <t>ADJUDICACIÓN SIMPLIFICADA N° 007-2018-EF/43 - 1</t>
  </si>
  <si>
    <t>20387377167-MACRO POST S.A.C.</t>
  </si>
  <si>
    <t>CONTRATACIÓN DEL SERVICIO DE SOPORTE TÉCNICO Y ALQUILER DE LICENCIAS DE SERVIDOR DEL SISTEMA DE CORREO ELECTRÓNICO CODIFICADO (SISTEMA SAT)</t>
  </si>
  <si>
    <t>CD N° 003-2020-EF/43</t>
  </si>
  <si>
    <t>CONTRATACIÓN DE LOS SERVICIO DE ASESORÍA JURÍDICA EN LA CONTROVERSIA INICIADA POR EL SR. BACILIO AMORRORTU.</t>
  </si>
  <si>
    <t>RES N° 002-2020-EF/43</t>
  </si>
  <si>
    <t>30000003668-FOLEY HOAG LLP</t>
  </si>
  <si>
    <t>CONTRATACIÓN DE LOS SERVICIO DE ASESORÍA JURÍDICA EN LA CONTROVERSIA INICIADA POR  LA EMPRESA PLUSPETROL NORTE S.A</t>
  </si>
  <si>
    <t>RES N° 001-2020-EF/43</t>
  </si>
  <si>
    <t>30000004320-ARNOLD &amp; PORTER KAYE SCHOLER LLP</t>
  </si>
  <si>
    <t>CONTRATACIÓN DEL SERVICIO DE ACCESO A INTERNET PARA EL MINISTERIO DE ECONOMÍA Y FINANZAS” – ÍTEM N° 01: SERVICIO DE ACCESO A INTERNET PRINCIPAL.</t>
  </si>
  <si>
    <t>CP N° 011-2017-EF/43 - ÍTEM N° 01</t>
  </si>
  <si>
    <t>“CONTRATACIÓN DEL SERVICIO DE ACCESO A INTERNET PARA EL MINISTERIO DE ECONOMÍA Y FINANZAS” – ÍTEM N° 02: SERVICIO DE ACCESO A INTERNET SECUNDARIO</t>
  </si>
  <si>
    <t>CP N° 011-2017-EF/43 - ÍTEM N° 02</t>
  </si>
  <si>
    <t>20552504641-OPTICAL TECHNOLOGIES S.A.C.</t>
  </si>
  <si>
    <t>CONTRATACIÓN DEL SERVICIO DE PROGRAMA  FORMACIÓN LABORAL  PARA PRACTICANTES DEL MEF</t>
  </si>
  <si>
    <t>AS N° 008-2020-EF/43</t>
  </si>
  <si>
    <t>20202380621-MAPFRE PERU COMPAÑÍA DE SEGUROS Y REASEGUROS S.A.</t>
  </si>
  <si>
    <t>CONTRATACIÒN DEL SERVICIO DE MENSAJERÌA DESDE LIMA PARA LA DISTRIBUCIÒN DE CORRESPONDENCIA A NIVEL LOCAL Y NACIONAL</t>
  </si>
  <si>
    <t xml:space="preserve">CP N° 012-2019-EF/43 </t>
  </si>
  <si>
    <t>CONTRATACIÒN DEL SERVICIO DE ORDENAMIENTO, ALMACENAMIENTO Y CUSTODIA DE DOCUMETOS DE ARCHIVOS GENERADOS POR EL MINISTERIO DE ECONOMÌA Y FINANZAS</t>
  </si>
  <si>
    <t xml:space="preserve">CP N° 002-2020-EF/43 </t>
  </si>
  <si>
    <t>20431995281-POLYSISTEMAS CORP S.A.C.</t>
  </si>
  <si>
    <t xml:space="preserve">CONTRATACIÒN DEL SERVICIO DE ALQUILER DE EQUIPOS DE CÓMPUTO A DEMANDA  </t>
  </si>
  <si>
    <t xml:space="preserve">CD N° 005-2020-EF/43 </t>
  </si>
  <si>
    <t>20509895776-TEKTRONIK E.I.R.L.</t>
  </si>
  <si>
    <t>CONTRATACIÒN DEL SERVICIO DE INFORMACIÒN FINANCIERA INTERNACIONAL PARA LA DIRECCIÒN GENERAL DE POLÌTICA MACROECONÒMICA Y DESCENTRALIZACIÒN FISCAL  - RES 03-2020</t>
  </si>
  <si>
    <t xml:space="preserve">CD N° 004-2020-EF/43 </t>
  </si>
  <si>
    <t>30000000748-BLOOMBERG</t>
  </si>
  <si>
    <t>CONTRATACIÒN DEL SERVICIO DE MENSAJERÌA ESPECIALIZADO A NIVEL NACIONAL PARA EL TRIBUNAL FISCAL.</t>
  </si>
  <si>
    <t>AS N° 009-2020-EF/43</t>
  </si>
  <si>
    <t>COTRATACIÒN DEL SERVICIO DE MANTENIMIENTO EN CARPINTERÌA PARA EL MINISTERIO DE ECONOMÌA Y FINANZAS</t>
  </si>
  <si>
    <t>ADJUDICACIÓN SIMPLIFICADA N° 002-2020-EF/43</t>
  </si>
  <si>
    <t>20522499707-INMOBILIARIA TWD S.A.C.</t>
  </si>
  <si>
    <t>CONTRATACIÓN DE LOS SERVICIO DE ASESORÍA JURÍDICA EN LA CONTROVERSIA INICIADA POR DESARROLLO VIAL DE LOS ANDES S.A.C.</t>
  </si>
  <si>
    <t>RES N° 004-2020-EF/43</t>
  </si>
  <si>
    <t>CONTRATACIÒN DEL SERVICO DE CONSULTORIA DE OBRA PARA LA ELABORACIÒN DEL EXPEDIENTE TECNICO PARA LA INVERSION DE AMPLIACION MARGINAL, PARA EL: REFORZAMIENTO Y MANTENIMIENTO ESTRUCTURAL QUE PERMITA MINIMIZAR LA VULNERABILIDAD SISMICA DEL EDIFICIO CENTRAL Y UNIVERSAL DEL MINISTERIO DE ECONOMIA Y FINANZAS, DSTRITO DE LIMA, PROVINCIA Y DEPARTAMENTO DE LIMA</t>
  </si>
  <si>
    <t xml:space="preserve">CP N° 001-2020-EF/43 </t>
  </si>
  <si>
    <t>10090325073-FREDY HERNANDEZ TEHADA</t>
  </si>
  <si>
    <t>CONTRATACION DEL SERVICIO DE TELEFONICA FIJA PARA EL MINISTERIO DE ECONOMIA Y FINANZAS</t>
  </si>
  <si>
    <t xml:space="preserve">CP N° 004-2020-EF/43 </t>
  </si>
  <si>
    <t>20100017491-TELEFONICA DEL PERU SAA</t>
  </si>
  <si>
    <t>SERVICIO DE TRANSPORTE PARA EL TRASLADO DE SERVIDORES DEL MINISTERIO DE ECONOMÍA Y FINANZAS, EN EL MARCO DE LO ESTABLECIDO EN EL DECRETO LEGISLATIVO N° 1505</t>
  </si>
  <si>
    <t xml:space="preserve">CD N° 006-2020-EF/43 </t>
  </si>
  <si>
    <t>20502926731-COMPAÑIA MONTERRICO DE MOVILIDAD Y MENSAJERIA S.A.C</t>
  </si>
  <si>
    <t>CONTRATACION DEL SERVICIO DE ARRENDAMIENTO DE INMUEBLE PARA EL CONECTMAEF LA LIBERTAD</t>
  </si>
  <si>
    <t xml:space="preserve">CD N° 007-2020-EF/43 </t>
  </si>
  <si>
    <t>10179004467-ALICIA MARÌA MENDOZA CASTAÑEDA</t>
  </si>
  <si>
    <t>CONTRATACIÓN DEL SERVICIO DE HOUSING PARA LA PLATAFORMA TECNOLOGICA DEL MINISTERIO DE ECONOMÍA Y FINANZAS</t>
  </si>
  <si>
    <t>CP-SM-7-2020-EF/43-1</t>
  </si>
  <si>
    <t xml:space="preserve">PROCEDIMIENTO DE CONTRATACION EN CURSO </t>
  </si>
  <si>
    <t>CONTRATACIÓN DEL SERVICIO DE ELABORACIÓN DE LOS DOCUMENTOS TÉCNICOS PARA LA ADECUACIÓN DE LA INFRAESTRUCTURA FÍSICA PARA EL DATA CENTER DE CONTINGENCIA DEL MINISTERIO DE ECONOMÍA Y FINANZAS, CÓDIGO ÚNICO DE INVERSIÓN N 2455051</t>
  </si>
  <si>
    <t>CP-SM-6-2020-EF/43-1</t>
  </si>
  <si>
    <t>CONTRATACIÓN DEL SERVICIO DE ARRENDAMIENTO DE INMUEBLE PARA EL CONECTAMEF LA LIBERTAD</t>
  </si>
  <si>
    <t>DIRECTA-PROC-7-2020-EF/43-1</t>
  </si>
  <si>
    <t>CONTRATACIÓN DE LA SOLUCIÓN DE CIBERSEGURIDAD PARA LA PROTECCIÓN DE LA RED DE LA INFRAESTRUCTURA TECNOLÓGICA DEL MINISTERIO DE ECONOMÍA Y FINANZAS, EN EL MARCO DEL CÓDIGO ÚNICO DE INVERSIÓN Nº2455051</t>
  </si>
  <si>
    <t>LP-SM-2-2020-EF/43-1</t>
  </si>
  <si>
    <t>ADQUISICION 497 EQUIPOS DE CÓMPUTO DE ESCRITORIO POR RENOVACIÓN PARA EL MINISTERIO DE ECONOMÍA Y FINANZAS  IOARR 2466626.</t>
  </si>
  <si>
    <t>Compras por catálogo (Convenio Marco)</t>
  </si>
  <si>
    <t xml:space="preserve">ACUERDO MARCO </t>
  </si>
  <si>
    <t>SERVICIO DE SUSCRIPCIÓN ANUAL EN LÍNEA A CHINA ECONOMIC UPDATE PARA LA DIRECCIÓN GENERAL DE POLÍTICA MACROECONÓMICA Y DESCENTRALIZACIÓN FISCAL</t>
  </si>
  <si>
    <t>AS-SM-10-2020-EF/43-1</t>
  </si>
  <si>
    <t>CONTRATACIÓN DEL SERVICIO DE DESINFECCIÓN DE VEHÍCULOS, AMBIENTE Y OFICINAS DE LOS LOCALES DEL MINISTERIO DE ECONOMÍA Y FINANZAS.</t>
  </si>
  <si>
    <t>AS-SM-7-2020-EF/43-1</t>
  </si>
  <si>
    <t>ADQUISICIÓN DE HARDWARE Y SOFTWARE PARA RENOVAR LA INFRAESTRUCTURA DEL CENTRO DE CÓMPUTO PRINCIPAL Y RESPALDO DEL MINISTERIO DE ECONOMÍA Y FINANZAS, CÓDIGO ÚNICO DE INVERSIÓN Nº2455051</t>
  </si>
  <si>
    <t>LP-SM-1-2020-EF/43-1</t>
  </si>
  <si>
    <t>SERVICIO DE CLOUD HOSTING PARA EL MINISTERIO DE ECONOMIA Y FINANZAS.</t>
  </si>
  <si>
    <t>DIRECTA-PROC-2-2020-EF/43-1</t>
  </si>
  <si>
    <t>CONTRATACION DEL SERVICIO DE CONSULTORIA DE OBRA PARA LA ELABORACION DEL ESTUDIO DE PRE INVERSION, EXPEDIENTE TECNICO Y DOCUMENTOS EQUIVALENTES DEL PROYECTO - MEJORAMIENTO INTEGRAL DE LA CAPACIDAD PRESTADORA DE SERVICIOS DEL MINISTERIO DE ECONOMIA Y FINANZAS.</t>
  </si>
  <si>
    <t>CP-SM-3-2020-EF/43-1</t>
  </si>
  <si>
    <t>CONTRATACIÓN DEL SERVICIO DE ACONDICIONAMIENTO, MANTENIMIENTO Y REPARACIÓN DE AMBIENTES DE LAS OFICINAS DE GABINETE DE ASESORES DEL DESPACHO MINISTERIAL DEL MINISTERIO DE ECONOMÍA Y FINANZAS.</t>
  </si>
  <si>
    <t>AS-SM-4-2020-EF/43-1</t>
  </si>
  <si>
    <t>ADQUISICION DE EQUIPOS DE AIRE ACONDICIONADO PARA LAS OFICINAS DE MINISTERIO DE ECONOMIA Y FINANZAS.</t>
  </si>
  <si>
    <t>CONTRATACIÓN DEL SERVICIO DE TRANSPORTE Y TRASLADO DE PERSONAL DEL MINISTERIO DE ECONOMIA Y FINANZAS.</t>
  </si>
  <si>
    <t>AS-SM-1-2020-EF/43-1</t>
  </si>
  <si>
    <t>CONTRATACION DEL SERVICIO DE ACCESO A INTERNET</t>
  </si>
  <si>
    <t>CP-SM-5-2020-EF/43-1</t>
  </si>
  <si>
    <t>SERVICIO DE SOPORTE TECNICO PARA LA SOLUCIÓN  DE SOFTWARE DE SEGURIDAD PARA LA PROTECCIÓN DE ESTACIONES DE TRABAJO Y SERVIDORES</t>
  </si>
  <si>
    <t>AS-SM-12-2020-EF/43-1</t>
  </si>
  <si>
    <t>CONTRATACION DEL SERVICIO DE ACTUALIZACION DE LICENCIAS PARA SOLUCION DE PROTECCIÓN ANTISPAM</t>
  </si>
  <si>
    <t>AS-SM-11-2020-EF/43-1</t>
  </si>
  <si>
    <t xml:space="preserve">SERVICIO DE AGENCIAMIENTO DE PASAJES AEREOS NACIONALES POR ACUERDO MARCO </t>
  </si>
  <si>
    <t>COMPRAS POR CATÁLOGO (CONVENIO MARCO)</t>
  </si>
  <si>
    <t>CONTRATACION DE PAPEL HIGIENICO DE 550m PARA EL MINISTERIO DE ECONOMIA Y FINANZAS</t>
  </si>
  <si>
    <t>CONTRATACION DE JABON DE TOCADOR LIQUIDO X 800 ML PARA LAS DIFERENTES DEPENDENCIAS DEL MINISTERIO DE ECONOMIA Y FINANZAS</t>
  </si>
  <si>
    <t xml:space="preserve">ADQUISICION DE EQUIPOS DE CÓMPUTO DE ESCRITORIO POR RENOVACIÓN PARA EL MINISTERIO DE ECONOMIA Y FINANZAS </t>
  </si>
  <si>
    <t xml:space="preserve">PROGRAMADO POR CONVOCAR </t>
  </si>
  <si>
    <t xml:space="preserve">CONTRATACIÓN DEL SERVICIO DE ARRENDAMIENTO DE INMUEBLE PARA EL CONECTAMEF CAJAMARCA </t>
  </si>
  <si>
    <t>ADQUISICIÓN DE MATERIALES DE CABLEADO ESTRUCTURADO PARA LAS SEDES DE LIMA DEL MINISTERIO DE ECONOMÍA Y FINANZAS.</t>
  </si>
  <si>
    <t xml:space="preserve">SERVICIO DE MANTENIMIENTO PREVENTIVO DE AIRE ACONDICIONADO </t>
  </si>
  <si>
    <t>CONTRATACION DEL SERVICIO DE SEGURIDAD Y VIGILANCIA PARA LA SEDE CENTRAL Y LOCALES ANEXOS DEL MEF</t>
  </si>
  <si>
    <t>CONTRATACION DEL SERVICIO DE TRANSMISION DE DATOS ENTRE LAS SEDES EN LIMA METROPOLITANA DEL MINISTERIO DE ECONOMIA Y FINANZAS</t>
  </si>
  <si>
    <t>CONTRATACION DEL SERVICIO DE TRANSMISION DE DATOS PARA LOS CONECTAMEF A NIVEL NACIONAL</t>
  </si>
  <si>
    <t>CONTRATACION DEL SERVICIO DE MANTENIMIENTO INTEGRAL DE ASCENSORES MARCA SCHINDLER O EQUIVALENTE DE LA SEDE CENTRAL DEL MEF</t>
  </si>
  <si>
    <t>CONTRATACION DEL SERVICIO DE INFORMACION TRIBUTARIA</t>
  </si>
  <si>
    <t>CONTRATACIÓN INTERNACIONAL</t>
  </si>
  <si>
    <t>CONTRATACION DE LA SUSCRIPCION ANUAL A SISTEMA RED HAT ENTERPRISE LINUX SERVER ESTANDAR</t>
  </si>
  <si>
    <t>CONTRATACION DEL SERVICIO DE MONITOREO Y SOPORTE TECNICO ESPECIALIZADO PARA LOS SERVICIOS DE PRODUCCION Y BASES DE DATOS</t>
  </si>
  <si>
    <t>CONTRATACION DEL SUMINISTRO DE BIENES EN PAPELERIA PARA EL MINISTERIO DE ECONOMIA Y FINANZAS</t>
  </si>
  <si>
    <t>CONTRATACION DEL SERVICIO DE SUSCRIPCION EN LINEA BASE DE DATOS CAPITAL ECONOMIC</t>
  </si>
  <si>
    <t>CONTRATACION DEL SERVICIO DE MANTENIMIENTO PREVENTIVO Y CORRECTIVO DE CENTRAL TELEFONICA</t>
  </si>
  <si>
    <t>CONTRATACION DE TONER PARA LAS DIFERENTES DEPENDENCIAS DEL MINISTERIO DE ECONOMIA Y FINANZAS</t>
  </si>
  <si>
    <t xml:space="preserve">SERVICIO DDE IMPRESIÓN Y ENSOBRADO DE DOCUMENTOS PARA EL PROCESO DE DEVOLUION </t>
  </si>
  <si>
    <t xml:space="preserve">SERVIICO DE LIMPIEZA PARA LA SECRETARIA TECNICA </t>
  </si>
  <si>
    <t>141.391.00</t>
  </si>
  <si>
    <t>(20601332109)                                                            GRUPO KINSA SAC</t>
  </si>
  <si>
    <t>EJECUCUION</t>
  </si>
  <si>
    <t>LINEA DEDICADA DE TRANSMISON DE DATOS PARA ENLAZAR LA SEDE DE BANCO DE MATERIALES  JR. CUSCO N° 177  Y LA SEDE PLATAFORMA CARABAYA : JR. CARABAYA  N°721 LIMA</t>
  </si>
  <si>
    <t xml:space="preserve">PROGRAMADO </t>
  </si>
  <si>
    <t>012-2017-CF/ST.03/CD</t>
  </si>
  <si>
    <t>Contrato vigente</t>
  </si>
  <si>
    <t>CONTRATO DE 3 AÑOS - ENTREGAS MENSUALES</t>
  </si>
  <si>
    <t>001-2020-CF/ST.03/ASP</t>
  </si>
  <si>
    <t>Fernandez Delgado Evelyn</t>
  </si>
  <si>
    <t>COTRATO HASTA FEBRERO 2021 - ENTREGAS MENSUALES</t>
  </si>
  <si>
    <t>003-2020-CF/ST.03/ASP</t>
  </si>
  <si>
    <t>Contrato Vigente</t>
  </si>
  <si>
    <t>CONTRATO DE 1 AÑO - ENTREGAS MENSUALES</t>
  </si>
  <si>
    <t>007-2020-CF/ST.03/ASP</t>
  </si>
  <si>
    <t>SERVICIOS DE PUBLICACIÓN DE INVITACION A PRESENTAR EXPRESIÓN DE INTERES</t>
  </si>
  <si>
    <t>COMPARACION DE PRECIOS</t>
  </si>
  <si>
    <t>ALFIL BLANCO INTERBUSINESS E.I.R.L (. RUC 20520605836)</t>
  </si>
  <si>
    <t>SERVICIO DE ASISTENCIA AL VIAJERO NACIONAL EN EL MARCO DE LA CONSULTORIA "DESARROLLO E IMPLEMENTACIÓN DE UN SISTEMA DE ASISTENCIA TECNICA Y CAPACITACIÓN EN  LOS GOBIERNOS REGIONALES"</t>
  </si>
  <si>
    <t>ADQUISICIÓN DE ÚTILES DE OFICINA PARA EL PROYECTO BID 4428</t>
  </si>
  <si>
    <t xml:space="preserve">Bien Entregado /Pagado
</t>
  </si>
  <si>
    <t>SERVICIO DE COFFEE BREAK -TALLER " DESARROLLO E IMPLEMENTACIÓN DE UN SISTEMA DE ASISTENCIA TÉCNICA Y CAPACITACIÓN EN LOS GOBIERNOS REGIONALES "</t>
  </si>
  <si>
    <t>FUSION &amp; EVENTOS S.A.C.( RUC 20600752406)</t>
  </si>
  <si>
    <t>PASAJES AEREOS EN EL MARCO DEL SERVICIO DE CONSULTORIA " DESARROLLO E IMPLEMENTACIÓN DE UN SISTEMA DE ASISTENCIA TECNICA Y CAPACITACIÓN EN LOS GOBIERNOS REGIONALES"</t>
  </si>
  <si>
    <t>LATAM AIRLINES PERU S.A.( RUC 20341841357)</t>
  </si>
  <si>
    <t>PUBLICACION DE 06 AVISOS EXPRESION DE INTERES</t>
  </si>
  <si>
    <t>ALFIL BLANCO INTERBUSINESS E.I.R.L. (RUC 20520605836)</t>
  </si>
  <si>
    <t>ADQUISICION DE SOFTWARE PARA DE INFORMACION GEOREFERENCIAL DE INVERSION PUBLICA</t>
  </si>
  <si>
    <t>TELEMATICA S A</t>
  </si>
  <si>
    <t>Bien entregabdo /pendiente de pago</t>
  </si>
  <si>
    <t>SERVICIO DE PUBLICACIÓN DE INVITACION A PRESENTAR EXPRESIÓN DE INTERES- "PROCESO :016-2020-SCC-BID/4428</t>
  </si>
  <si>
    <t>PRODUCCIONES GENESIS S.A.C.</t>
  </si>
  <si>
    <t>SERVICIO DE PUBLICACIÓN DE INVITACION A PRESENTAR EXPRESIÓN DE INTERES</t>
  </si>
  <si>
    <t>SERVICIO DE PUBLICACIÓN DE INVITACION A PRESENTAR EXPRESIÓN DE INTERÉS</t>
  </si>
  <si>
    <t>Servicio en Curso</t>
  </si>
  <si>
    <t>GESTIÓN DEL PROYECTO (EQUIPO TÉCNICO DEL PROYECTO DGPMI, EQUIPO DE LA OGIP, SERVICIOS DE ESTUDIOS Y EVALUACIÓN, ADQUISICIONES DE BIENES Y SERVICIOS - ÚTILES DE OFICINA, PUBLICACIONES, AUDITORÍAS, GASTOS BANCARIOS, ETC.)</t>
  </si>
  <si>
    <t>Proyecto 2194717 Mejoramiento de la Gestión de la Política de Ingresos Públicos con énfasis en la recaudación tributaria municipal</t>
  </si>
  <si>
    <t>ADQUISICION DE SILLAS Y PIZARRA</t>
  </si>
  <si>
    <t>CP 004-2020-MEF-OGIP</t>
  </si>
  <si>
    <t>ARTIMUEBLES S.A.C.( RUC 20600989686)</t>
  </si>
  <si>
    <t>ARRENDAMIENTO A LA OGIP, UNA OFICINA CON UN ÁREA DE 285.32 M2 UBICADA EN EL PISO 10 DE LA SEDE CENTRAL DEL BANCO DE MATERIALES SITO EN JR. CUZCO Nº 177 CERCADO DE LIMA</t>
  </si>
  <si>
    <t>BANCO DE MATERIALES S.A.C. EN LIQUIDACION( RUC 20100178584)</t>
  </si>
  <si>
    <t>SERVICIO VIGENTE</t>
  </si>
  <si>
    <t>ADQUISICION DE DOS (02) ECRANS ELECTRICO, CONTROL REMOTO 100”(2.34X1.75METROS).</t>
  </si>
  <si>
    <t>CP 003-2020-MEF-OGIP</t>
  </si>
  <si>
    <t>JL BUSINESS AND SERVICE S.A.C.( RUC 20509131989)</t>
  </si>
  <si>
    <t>SERVICIO DE ACONDICIONAMIENTO DE LOCAL PROYECTO MEJORAMIENTO DE LA GESTION DE POLITICA DE IP CON ENFASIS EN LA RECAUDACION MUNICIPAL</t>
  </si>
  <si>
    <t>CP 001-2020-MEF-OGIP</t>
  </si>
  <si>
    <t>JUAN CARLOS COCA CONTRATISTAS E.I.R.L.( RUC 20601356211)</t>
  </si>
  <si>
    <t xml:space="preserve">SERVICIO DE CABLEADO ESTRUCTURADO PARA EL LOCAL PROYECTO MEJORAMIENTO DE LA GESTION DE POLITICA DE IP CON ENFASIS EN LA RECAUDACION MUNICIPAL. </t>
  </si>
  <si>
    <t>CP 002-2020-MEF-OGIP</t>
  </si>
  <si>
    <t>ADQUISICION DE DOS (02)PROYECTORES LASER LED HIBRIDO</t>
  </si>
  <si>
    <t>PROYECTOS MULTIMEDIA S.A.C.( RUC 20507498192)</t>
  </si>
  <si>
    <t>ADQUISICIÓN DE COMPUTADORAS PORTÁTILES.</t>
  </si>
  <si>
    <t>COMPARACIÓN DE PRECIOS</t>
  </si>
  <si>
    <t> CP-005-2020-MEF-OGIP-RO</t>
  </si>
  <si>
    <t>JL BUSINESS AND SERVICE SAC
(20509131989)</t>
  </si>
  <si>
    <t>FINALIZADO</t>
  </si>
  <si>
    <t>09/09/2020 </t>
  </si>
  <si>
    <t>ADQUISICIÓN DE (35) COMPUTADORAS PERSONALES PARA PERSONAL DE LA DGPIP</t>
  </si>
  <si>
    <t>EN PROCESO DE SELECCIÓN</t>
  </si>
  <si>
    <t>ENTREGA PREVISTA EN NOV.2020</t>
  </si>
  <si>
    <t>ADQUISICIÓN DE UN SISTEMA DE VIDEO CONFERENCIA PARA LA DGPIP</t>
  </si>
  <si>
    <t>SUSCRIPCIÓN DE LICENCIAS DE SOFTWARE DE ANÁLISIS DE DATOS ESTADÍSTICO</t>
  </si>
  <si>
    <t>EN ACTIVIDADES PREVIAS</t>
  </si>
  <si>
    <t>ADQUISICIÓN DE (15) COMPUTADORAS PORTÁTILES PARA LA DGPIP</t>
  </si>
  <si>
    <t>ADQUISICIÓN DE 6 PROYECTORES Y ECRAN ELÉCTRICO</t>
  </si>
  <si>
    <t>SERVICIO PARA EL DISEÑO DE INDICADORES DE DESEMPEÑO DEL SECTOR SALUD</t>
  </si>
  <si>
    <t>ANAYA MONTES MISAEL  (RUC 10403808046)</t>
  </si>
  <si>
    <t>SERVICIO PARA LA IMPLEMENTACIÓN, GESTIÓN Y RESULTADOS DE LOS CONVENIOS DE APOYO PRESUPUESTARIO SUSCRITOS CON LOS GORE DE SAN MARTÍN, JUNÍN, AMAZONAS, UCAYALI Y LORETO.</t>
  </si>
  <si>
    <t>CANCINO DIAZ NAARA JUDITH  (RUC 10712372554)</t>
  </si>
  <si>
    <t>6.SERVICIO PARA EL ANÁLISIS DEL PRESUPUESTO ASIGNADO Y EJECUCIÓN DE PROYECTOS E INTERVENCIONES VINCULADAS AL PP 0090 - COMPONENTE DE EDUCACIÓN CON ÉNFASIS EN LOS GORE SAN MARTÍN, LORETO, UCAYALI, AMAZONAS Y JUNÍN EN EL MARCO DE LOS CAP AÑO 2020.</t>
  </si>
  <si>
    <t>CASTILLO DUEÑAS GABRIELA MILAGROS  (RUC 10762605258)</t>
  </si>
  <si>
    <t>SERVICIO PARA LA ACTUALZIACIÓN DE LAS HERRAMIENTAS DE INTELIGENCIA DE NEGOCIOS, BASES DE DATOS, TABLEROS DE CONTROL, INFORMES Y REPORTES, PARA SU REVISIÓN POR LAS DIVERSAS ÁREAS QUE REALIZAN SEGUIMIENTO A INDICADORES MULTISECTORIALES, INCENTIVOS MUNICIPALES, CONVENIOS ENDIS, FED Y OTRAS PARTES INVOLUCRADAS</t>
  </si>
  <si>
    <t>EILERS ROMERO GERALD GERHARD  (RUC 10473457968)</t>
  </si>
  <si>
    <t>ASISTENCIA TÉCNICA PARA LA DEFINICIÓN DEL MODELO OPERACIONAL DE ACOGIMIENTO FAMILIAR, UNIDAD DE PROTECCIÓN ESPECIAL (UPE), CENTROS DE ATENCIÓN RESIDENCIAL (CAR) EN EL MARCO DEL PPOR DE DESARROLLO INFANTIL TEMPRANO VINCULADO A LA POLÍTICA NACIONAL DE DESARROLLO E INCLUSIÓN SOCIAL</t>
  </si>
  <si>
    <t>FERNANDEZ IRAOLA JORGE LUIS  (RUC 10093584550)</t>
  </si>
  <si>
    <t>SERVICIO PARA EL ANÁLISIS DEL PRESUPUESTO ASIGNADO Y EJECUCIÓN DE PROYECTOS E INTERVENCIONES VINCULADAS AL PP 0001 - COMPONENTE DE SALUD CON ÉNFASIS EN LOS GORE SAN MARTÍN, LORETO, UCAYALI, AMAZONAS Y JUNÍN EN EL MARCO DE LOS CAP AÑO 2020.</t>
  </si>
  <si>
    <t>FIGUEROA CISNEROS GINA ALISSON  (RUC 10739771833)</t>
  </si>
  <si>
    <t>SERVICIO DE ASISTENCIA TÉCNICA A LOS GORE PARA EL CUMPLIMIENTO DE LOS COMPROMISOS DE GESTIÓN DE LOS COMPONENTES DE EDUCACIÓN, SALUD Y VIVIENDA (AGUA Y SANEAMIENTO) A LAS REGIONES PRIORIZADAS.</t>
  </si>
  <si>
    <t>GARCIA VILLEGAS LAURA AYLIM  (RUC 10413981030)</t>
  </si>
  <si>
    <t>SERVICIO DE ASISTENCIA TÉCNICA PARA LA REVISIÓN DEL  DESEMPEÑO DE LOS INDICADORES DE LAS METAS PROPUESTAS EN EL MARCO DE LOS INCENTIVOS PRESUPUESTARIOS VINCULADOS A LA POLÍTICA NACIONAL DE DESARROLLO E INCLUSIÓN SOCIAL AÑO 2020</t>
  </si>
  <si>
    <t>GRANDA SANDOVAL ALEJANDRO ADRIAN MARTIN  (RUC 10407314480)</t>
  </si>
  <si>
    <t>SERVICIO DE ASISTENCIA TÉCNICA EN EL DISEÑO DE LOS INDICADORES EN EL MARCO DEL CONVENIO DE FINANCIAMIENTO APENDIS PARA EL 2020.</t>
  </si>
  <si>
    <t>GUTIERREZ ALMIDON DIEGO ARTURO  (RUC 10469690666)</t>
  </si>
  <si>
    <t>SERVICIO PARA EL SEGUIMIENTO E IDENTIFICACIÓN DE MEJORAS EN LAS INTERVENCIONES ORIENTADAS AL PROGRAMA PRESUPUESTAL 0150 EN LOS GOBIERNOS REGIONALES DE LORETO, UCAYALI, SAN MARTÍN, AMAZONAS Y JUNÍN VINCULADOS A LA ESTRATEGIA NACIONAL DE DESARROLLO E INCLUSIÓN SOCIAL.</t>
  </si>
  <si>
    <t>MEJIA CARRANZA SOFIA MARIEL  (RUC 10709994277)</t>
  </si>
  <si>
    <t>MELGAR NEYRA BRUNO  (RUC 10700218657)</t>
  </si>
  <si>
    <t>SERVICIO PARA LA SISTEMATIZACIÓN Y REVISIÓN DE LOS RESULTADOS PRELIMINARES Y RESULTADOS FINALES DE LA EVALUACIÓN DE METAS DEL PROGRAMA DE INCENTIVOS PARA EL AÑO 2019, CON ÉNFASIS EN LOS PP 0001 Y 0083 VINCULADAS A LOS CONVENIOS DE APOYO PRESUPUESTARIO</t>
  </si>
  <si>
    <t>MONTENEGRO LLANCO ALEXANDRA VANETTE  (RUC 10468634185)</t>
  </si>
  <si>
    <t>ASISTENCIA TÉCNICA PARA EL DESARROLLO DE LA LÍNEA DE PRODUCCIÓN DEL PRODUCTO VINCULADO AL DESARROLLO DE COMPETENCIAS EN PREVENCIÓN DE LA VIOLENCIA SEXUAL EN NIÑOS Y NIÑAS DE EDUCACIÓN INICIAL Y PRIMARIA DEL PPOR PARA LA REDUCCIÓN DE LA VIOLENCIA CONTRA LA MUJER  EN EL MARCO DE POLÍTICA NACIONAL DE DESARROLLO E INCLUSIÓN SOCIAL</t>
  </si>
  <si>
    <t>MOROMIZATO IZU REGINA KIYOMI  (RUC10105411915)</t>
  </si>
  <si>
    <t>SERVICIO DE ANALISTA DE PROYECTOS  -OGIP</t>
  </si>
  <si>
    <t>NAVARRO BARRIENTOS JESÚS ALEXIS  (RUC10422507201)</t>
  </si>
  <si>
    <t>SERVICIO DE ASISTENCIA TÉCNICA EN LA IDENTIFICACIÓN DE MEJORA EN LAS ACCIONES DESARROLLADAS POR LOS GOBIERNOS REGIONALES PARA EL CUMPLIMIENTO DEL EJE DE DESARROLLO INFANTIL TEMPRANO, EN EL MARCO DEL PROGRAMA PRESUPUESTAL ORIENTADO A RESULTADOS DE DESARROLLO INFANTIL TEMPRANO, CON ÉNFASIS EN LA EJECUCIÓN PRESUPUESTAL Y AVANCE DE LOS RESULTADOS PRODUCTO DE LAS INTERVENCIONES REALIZADAS A TRAVÉS DEL PROGRAMA PRESUPUESTAL 0001 PARA EL AÑO 2020.</t>
  </si>
  <si>
    <t>OGATA CHANG JUAN TOORU  (RUC10769805503)</t>
  </si>
  <si>
    <t>SERVICIO DE ASISTENCIA ADMINISTRATIVA PARA LA EJECUCIÓN DE LOS CONVENIOS Y PROYECTOS FINANCIADOS POR LA COOPERACIÓN INTERNACIONAL AÑO 2020.</t>
  </si>
  <si>
    <t>RIVERO GONZALES RAFAEL  (RUC 10091592288)</t>
  </si>
  <si>
    <t>SALGADO LLANOS LALESKA NAOMI  (RUC 10724398575)</t>
  </si>
  <si>
    <t>SERVICIO DE ANÁLISIS Y PROCESAMIENTO DE LAS BASES DE DATOS DE SERVICIOS DE SALUD PARA LA IMPLEMENTACIÓN DEL ASEGURAMIENTO UNIVERSAL EN SALUD EN EL MARCO DE LOS CAP.</t>
  </si>
  <si>
    <t>VALENCIA BECERRA JAMES JEREMY  (RUC 10457583716)</t>
  </si>
  <si>
    <t>SERVICIO PARA LA ELABORACIÓN DE LA PROPUESTA DE LINEAMIENTOS PARA LA PRESENTACIÓN DE PROPUESTAS DE METAS DEL PROGRAMA DE INCENTIVOS, CON ÉNFASIS EN LOS PP 0001 Y 0083 VINCULADAS A LOS CONVENIOS DE APOYO PRESUPUESTARIO.</t>
  </si>
  <si>
    <t>ZAVALA LAZARO ROSANGELA  (RUC 10728028900)</t>
  </si>
  <si>
    <t>SERVICIO DE DISEÑO DE HERRAMIENTAS DE MEDICIÓN DE LA CALIDAD DE INTERVENCIONES VINCULADAS A DESARROLLO INFANTIL TEMPRANO.</t>
  </si>
  <si>
    <t>ANAYA MONTES MISAEL (RUC 10403808046)</t>
  </si>
  <si>
    <t>SERVICIO EN CURSO</t>
  </si>
  <si>
    <t>ELABORACIÓN DE PROPUESTA DE MEJORA EN EL DISEÑO DE LOS PP VINCULADOS A LA ESTRATEGIA.</t>
  </si>
  <si>
    <t>ARENAS ROMERO LINA VANESSA (RUC 10425202907)</t>
  </si>
  <si>
    <t>SERVICIO PARA LA PROPUESTA DE INDICADORES  Y COMPROMISOS DE GESTIÓN 2021 PARA LOS COMPONENTES DE SALUD, EDUCACIÓN Y VIVIENDA (AGUA Y SANEAMIENTO) VINCULADOS A LA ESTRATEGIA NACIONAL DE DESARROLLO E INCLUSIÓN SOCIAL</t>
  </si>
  <si>
    <t>CANCINO DIAZ NAARA JUDITH (RUC 10712372554)</t>
  </si>
  <si>
    <t>SERVICIO DE SEGUIMIENTO Y SISTEMATIZACIÓN DE LA EJECUCIÓN PRESUPUESTAL DE LOS RECURSOS PROVENIENTES DE LA COOPERACIÓN INTERNACIONAL AÑO 2020.</t>
  </si>
  <si>
    <t>CASTILLO HOLGUIN LUISA FERNANDA (RUC 10419857250)</t>
  </si>
  <si>
    <t>SERVICIO DE SEGUIMIENTO DE LA ASIGNACIÓN PRESUPUESTAL DEL PROGRAMA PRESUPUESTAL 0002: SALUD MATERNO NEONATAL</t>
  </si>
  <si>
    <t>CASTRELLON ROJAS IMANOL SEBASTIAN (RUC 10464811457)</t>
  </si>
  <si>
    <t>SERVICIO PARA CONTAR CON UNA PROPUESTA DE META SOBRE ACCESO A AGUA SEGURA EN ÁMBITO RURAL, EN EL MARCO DE LOS INCENTIVOS DE APOYO PRESUPUESTARIO.</t>
  </si>
  <si>
    <t>FERNANDEZ RIVA LUCIA MIRELLA (RUC 10731081561)</t>
  </si>
  <si>
    <t>SERVICIO PARA EL ANÁLISIS DEL PRESUPUESTO ASIGNADO Y EJECUCIÓN DE PROYECTOS E INTERVENCIONES VINCULADAS AL PP 0002 - COMPONENTE DE SALUD CON ÉNFASIS EN LOS GORE SAN MARTÍN, LORETO, UCAYALI, AMAZONAS Y JUNÍN EN EL MARCO DE LOS CAP AÑO 2020.</t>
  </si>
  <si>
    <t>SERVICIO DE SEGUIMIENTO A LA IMPLEMETACIÓN DE LAS METAS DEL PROGRAMA DE INCENTIVOS RELACIONADOS AL PP 0083</t>
  </si>
  <si>
    <t>GARCIA VILLEGAS LAURA AYLIM (RUC 10413981030)</t>
  </si>
  <si>
    <t>ESPECIALISTA EN SEGUIMIENTO &amp; MONITOREO 2 PARA LA OFICINA GENERAL DE INVERSIONES Y PROYECTOS - OGIP</t>
  </si>
  <si>
    <t>HALL ARIAS EDGARDO ESTUARDO (RUC 10086326791)</t>
  </si>
  <si>
    <t>SERVICIO PARA EL SEGUIMIENTO E IDENTIFICACIÓN DE MEJORAS EN LAS INTERVENCIONES ORIENTADAS AL PROGRAMA PRESUPUESTAL 0090  EN LOS GOBIERNOS REGIONALES DE LORETO, UCAYALI, SAN MARTÍN, AMAZONAS Y JUNÍN VINCULADOS A LA ESTRATEGIA NACIONAL DE DESARR</t>
  </si>
  <si>
    <t>ELABORACIÓN DE LA PROPUESTA DE ADENDA Y DISEÑO DE COMPROMISOS DE GESTIÓN EN EL MARCO DEL CONVENIO RENIEC VINCULADOS A LA ESTRATEGIA NACIONAL DE DESARROLLO E INCLUSIÓN SOCIAL.</t>
  </si>
  <si>
    <t>MONTENEGRO LLANCO ALEXANDRA VANETTE (RUC 10468634185)</t>
  </si>
  <si>
    <t>SERVICIO DE APOYO ADMINISTRATIVO PARA LA GESTIÓN DE LOS CONVENIOS Y PROYECTOS FINANCIADOS POR LA COOPERACIÓN INTERNACIONAL AÑO 2020.</t>
  </si>
  <si>
    <t>PAREDES SABROSO SILVANA ANDREA (RUC 10724456915)</t>
  </si>
  <si>
    <t>ESPECIALISTA EN SEGUIMIENTO &amp; MONITOREO 1 PARA LA OFICINA GENERAL DE INVERSIONES Y PROYECTOS - OGIP</t>
  </si>
  <si>
    <t>RODRIGUEZ TAMAYO TEODOSIO ESTUARDO (RUC 10257641151)</t>
  </si>
  <si>
    <t>SERVICIO DE ASISTENCIA TÉCNICA A LOS GORE PARA EL CUMPLIMIENTO DE LOS COMPROMISOS DE GESTIÓN DE LOS COMPONENTES COMPONENTES DE EDUCACIÓN , SALUD , AGUA Y SANEAMIENTO DE LA REGIÓN SAN MARTÍN</t>
  </si>
  <si>
    <t>SERVICIO DE SISTEMATIZACION DE LAS METAS DE LOS PROGRAMAS DE INCENTIVOS CON ENFASIS EN EL PP0083</t>
  </si>
  <si>
    <t xml:space="preserve">SERVICIO DE REVISIÓN DE COMPROMISOS DE GESTIÓN E INDICADORES DE COBERTURA DEL PP050 Y PP0091 PARA LA SOSTENIBILIDAD DE LA ESTRATEGIA </t>
  </si>
  <si>
    <t>SERVICIO PARA EL DISEÑO DE INDICADORES DE DESEMPEÑO EN SALUD MENTAL.</t>
  </si>
  <si>
    <t>SERVICIO DE IDENTIFICACIÓN DE GASTOS DE MANTENIMIENTO Y REPOSICIÓN DEL EQUIPAMIENTO DE CENTRO DE SALUD EN EL MARCO DE LOS CONVENIOS DE APOYO PRESUPUESTARIO.</t>
  </si>
  <si>
    <t>SERVICIO DE ANÁLISIS E IDENTIFICACIÓN DE ANOMALÍAS O RETRASOS EN PROYECTOS DE INVERSIÓN DE SALUD EN EL MARCO DE LOS CONVENIOS DE APOYO PRESUPUESTARIO.</t>
  </si>
  <si>
    <t>SERVICIO DE IDENTIFICACIÓN DE GASTOS DE MANTENIMIENTO SANEAMIENTO RURAL</t>
  </si>
  <si>
    <t>SERVICIO DE ANÁLISIS E IDENTIFICACIÓN DE GASTOS DEL SECTOR EDUCACIÓN EN EL MARCO DE LOS CAP AÑO 2020</t>
  </si>
  <si>
    <t>SERVICIO DE ASISTENCIA TÉCNICA PARA EL DISEÑO DE PROPUESTAS DE METAS 2021 EN EL MARCO DEL PROGRAMA DE INCENTIVOS, CON ÉNFASIS EN LOS PP 0001 Y 0083 VINCULADAS A LOS CONVENIOS DE APOYO PRESUPUESTARIO.</t>
  </si>
  <si>
    <t>SERVICIO DE ASISTENCIA TÉCNICA EN LA IDENTIFICACIÓN DE MEJORA DE LAS ACCIONES DESARROLLADAS EN EL MARCO DEL PP 0090, CON ÉNFASIS EN LAS INTERVENCIONES ORIENTADAS A LOS LOGROS DE APRENDIZAJE EN LOS GOBIERNOS REGIONALES DE AMAZONAS, SAN MARTÍN, UCAYALI, LORETO  Y JUNÍN</t>
  </si>
  <si>
    <t>ASISTENCIA TÉCNICA PARA EL DESARROLLO DE LA LÍNEA DE PRODUCCIÓN DEL PRODUCTO VINCULADO A “NIÑOS Y NIÑAS DE 36 A 71 MESES RECIBEN SERVICIOS DE APRENDIZAJE Y CUIDADO INFANTIL (CICLO II)” DEL PPOR DE DESARROLLO INFANTIL TEMPRANO VINCULADOS AL SISTEMA DE PROTECCIÓN EN EL MARCO DE POLÍTICA NACIONAL DE DESARROLLO E INCLUSIÓN SOCIAL</t>
  </si>
  <si>
    <t>SERVICIO DE ASISTENCIA TECNICA EN A LOS GORE EN GESTIÓN DEL COMPENTE EDUCACIÓN EN EL MARCO DEL CAP.</t>
  </si>
  <si>
    <t>SERVICIO DE ASISTENCIA TÉCNICA EN LA IDENTIFICACIÓN DE MEJORA DE LAS ACCIONES DESARROLLADAS EN EL MARCO DEL PP 0091, CON ÉNFASIS EN LAS INTERVENCIONES ORIENTADAS AL ACCESO DE LA POBLACIÓN DE 3 A 16 AÑOS A LOS SERVICIOS EDUCATIVOS PÚBLICOS EN LOS GOBIERNOS REGIONALES DE AMAZONAS, SAN MARTÍN, UCAYALI, LORETO Y JUNÍN</t>
  </si>
  <si>
    <t>ADQUISICIÓN DE EQUIPOS (PROYECTOR, LICENCIAS, DISCO DURO, SERVIDOR, COMPUTADORA PORTÁTIL)</t>
  </si>
  <si>
    <t>SERVICIO DE REVISIÓN DE INDICADORES Y METAS PARA INCENTIVOS PRESUPUESTARIOS ORIENTADOS A LA ADECUACIÓN DE SERVICIOS MUNICIPALES EN MATERIA DE PRODUCCIÓN AGROPECUARIA, EN EL MARCO DE LA EMERGENCIA SANITARIA</t>
  </si>
  <si>
    <t xml:space="preserve">SERVICIO DE DISEÑO  DE INDICADORES Y METAS PARA INCENTIVOS PRESUPUESTARIO ORIENTADOS A LA ADECUACIÓN DE SERVICIOS MUNICIPALES EN MATERIA DE PRODUCCIÓN AGROPECUARIA, EN EL MARCO DE LA EMERGENCIA SANITARIADE INDICADORES </t>
  </si>
  <si>
    <t>SERVICIO DE ASISTENCIA TECNICA EN MATERIA DE PRODUCCION Y EXPORTACION EN REGIONES PRIORIZADAS</t>
  </si>
  <si>
    <t>SERVICIO PARA LA IDENTIFICACIÓN DE MEJORA EN LAS ACCIONES DESARROLLADAS EN EL MARCO DE LOS PROGRAMAS PRESUPUESTALES 0051, Y 0074, CON ÉNFASIS EN INTERVENCIONES ORIENTADAS A LA REDUCCIÓN DE LA OFERTA Y DEL CONSUMO DE DROGAS.</t>
  </si>
  <si>
    <t>PUCCIO VALDEZ GIACOMO ANDRES  (RUC 10740751978)</t>
  </si>
  <si>
    <t>SERVICIO PARA LA IDENTIFICACIÓN DE MEJORA EN LAS ACCIONES DESARROLLADAS EN EL MARCO DEL PROGRAMA PRESUPUESTAL 0072, CON ÉNFASIS EN INTERVENCIONES EN EL DESARROLLO ALTERNATIVO INTEGRAL Y SOSTENIBLE</t>
  </si>
  <si>
    <t>SERVICIO DE IDENTIFICACIÓN DE LAS ACCIONES E INTERVENCIONES REALIZADAS EN EL MARCO EN EL MARCO DEL PROGRAMA DE APOYO A LA ESTRATEGIA DE LUCHA CONTRA LAS DROGAS</t>
  </si>
  <si>
    <t>ALQUILER DE PROYECTOR MULTIMEDIA DE 3000 LUMENES</t>
  </si>
  <si>
    <t>CURSOS DE CAPACITACION VIRTUAL : 04 PARTICIPANTES</t>
  </si>
  <si>
    <t>CENTRO DE CAPACITACION ASESORIA Y CONSULTORIA PROFESIONAL E.I.R.L. ( RUC 20605539786)</t>
  </si>
  <si>
    <t>SERVICIO PARA LA ELABORACION DE TERMINOS DE REFERENCIA PARA EL ACONDICIONAMIENTO DE LA OFICINA DEL PROYECTO "MEJORAMIENTO DE LA GESTION DE LA POLITICA DE INGRESOS PUBLICOS CON ENFASIS EN LA RECAUDACIÓN TRIBUTARIA MUNICIPAL"</t>
  </si>
  <si>
    <t>GUIBOVICH RETIS MILUSKA. ( RUC 10098751535)</t>
  </si>
  <si>
    <t>POLIZA DE SEGURO DE BIENES PATRIMONIALES</t>
  </si>
  <si>
    <t>LA POSITIVA SEGUROS Y REASEGUROS S.A.A. ( RUC 20100210909)</t>
  </si>
  <si>
    <t>ADQUISICION DE  MASCARILLAS KN95, CUMPLAN LOS ESTANDARES FFP2</t>
  </si>
  <si>
    <t>MIA DE CASTA DESIGNERS AND ARCHITECTS SOCIEDAD ANONIMA CERRADA ( RUC 20604646368)</t>
  </si>
  <si>
    <t>SERVICIO DE UN PERSONA NATURAL PARA BRINDAR ASISTENCIA TÉCNICA EN LA ORGANIZACIÓN DE LOS DOCUMENTOS DEL ÁREA DE ARCHIVO PERIFÉRICO DE LA OFICINA GENERAL DE INVERSIONES Y PROYECTOS</t>
  </si>
  <si>
    <t>BOHORQUEZ VERA RAUL ANTONIO  (RUC 10435801108)</t>
  </si>
  <si>
    <t>REGISTRO DE CIERRE DE INVERSION REFERIDO A LA INFORMACIÓN DE EJECUCIÓN FINANCIERA DEL PROYECTO DE INVERSIÓN PUBLICA "MEJORAMIENTO DE LA GESTION DE LA INVERSION PUBLICA TERRITORIAL"</t>
  </si>
  <si>
    <t>CANALES MAYORGA CARLA ERIKA  (RUC 10103090241)</t>
  </si>
  <si>
    <t>SERVICIO EN TEMAS LEGALES PARA LA UE 012 OGIP</t>
  </si>
  <si>
    <t>CALDERON VARGAS FERNANDO CESAR  (RUC 10257380306)</t>
  </si>
  <si>
    <t>ANALISTA ADMINISTRATIVO PARA EL PROCESAMIENTO, ANÁLISIS Y SEGUIMIENTO DE LAS ACTIVIDADES ORIGINADAS POR LA OGIP</t>
  </si>
  <si>
    <t>QUIROZ SANCHEZ ELIAS ALBERTO  (RUC 10709187576)</t>
  </si>
  <si>
    <t>ANALISTA ADMINISTRATIVO PARA EL PROCESAMIENTO, ANÁLISIS Y SEGUIMIENTO DE LAS ACTIVIDADES ORIGINADAS POR LA OEIP</t>
  </si>
  <si>
    <t>ANALISTA ADMINISTRTAIVO PARA ASISTIR EN LA EJECUCION DE ACTIVIDADES Y CUMPLIMIENTO DE METAS DE LA OEIP</t>
  </si>
  <si>
    <t>SERVICIO DE DEFENSA Y ASESORIA JURIDICA A PROINVERSION EN EL PROCESO JUDICIAL SOBRE IMPUGNACION DE LAUDO ARBITRAL CONTRA EL SINDICATO GENERAL DE TRABAJADORES DE PROINVERSION, PRODUCTO DE LA NEGOCIACION COLECTIVA 2019-2020</t>
  </si>
  <si>
    <t>CD N° 020-2019-PROINVERSION</t>
  </si>
  <si>
    <t>10102844209 - TOYAMA MIYAGUSUKU JORGE LUIS</t>
  </si>
  <si>
    <t>PERIODO 2020</t>
  </si>
  <si>
    <t>SERVICIO DE DEFENSA LEGAL A FAVOR DEL SEÑOR LUIS MIGUEL CASTILLA RUBIO EN LA INVESTIGACION SEGUIDA POR LA FISCALIA SUPRAPROVINCIAL CORPORATIVA ESPECIALIZADA EN DELITOS DE CORRUPCION DE FUNCIONARIOS DE LIMA - EQUIPO ESPECIAL - SEGUNDO DESPACHO, POR SU PARTICIPACION EN EL PROCESO DE PROMOCION DE LA INVERSION DEL PROYECTO GASEODUCTO SUR PERUANO</t>
  </si>
  <si>
    <t>CD N° 021-2019-PROINVERSION</t>
  </si>
  <si>
    <t>20428410301 - ESTUDIO SOUSA &amp; NAKAZAKI S.C.R.L.</t>
  </si>
  <si>
    <t>SERVICIO DE CONSULTORIA PARA EL ANALISIS DE ESTUDIOS DE PREINVERSION ASOCIADOS A INICIATIVAS PRIVADAS COFINANCIADAS DEL SECTOR EDUCACION</t>
  </si>
  <si>
    <t>SERVICIO DE POLIZAS DE SEGUROS</t>
  </si>
  <si>
    <t>AS N° 004-2020-PROINVERSION</t>
  </si>
  <si>
    <t>20100210909 - LA POSITIVA SEGUROS Y REASEGUROS</t>
  </si>
  <si>
    <t>AS N° 002-2020-PROINVERSION</t>
  </si>
  <si>
    <t>20486368617 - AVI MULTIMEDIOS E.I.R.L.</t>
  </si>
  <si>
    <t>SERVICIO DE MONITOREO Y ANALISIS DE MEDIOS DE COMUNICACION MASIVOS, TRADICIONALES Y VIRTUALES</t>
  </si>
  <si>
    <t>AS N° 003-2020-PROINVERSION</t>
  </si>
  <si>
    <t>20510709099 - DP COMUNICACIONES S.A.C.</t>
  </si>
  <si>
    <t>SERVICIOS EDITORIALES Y DIFUSION A NIVEL INTERNACIONAL DE LAS OPORTUNIDADES DE INVERSION EN CARTERA DE PROINVERSION</t>
  </si>
  <si>
    <t>INTER N° 001-2020-PROINVERSION</t>
  </si>
  <si>
    <t>30000005182 - WORLD NEWS MEDIA LIMITED</t>
  </si>
  <si>
    <t>SERVICIO DE MENSAJERIA NIVEL LOCAL</t>
  </si>
  <si>
    <t>AS N° 001-2020-PROINVERSION</t>
  </si>
  <si>
    <t>20387377167 - MACRO POST S.A.C.</t>
  </si>
  <si>
    <t>Periodo 2020 - PROCEDIMIENTO CANCELADO</t>
  </si>
  <si>
    <t>SERVICIO DE ADMINISTRACION Y ALMACENAMIENTO DEL ARCHIVO INSTITUCIONAL</t>
  </si>
  <si>
    <t>AS N° 005-2020-PROINVERSION</t>
  </si>
  <si>
    <t>20390724919 - IRON MOUNTAIN PERU S.A.</t>
  </si>
  <si>
    <t>Periodo 2020 - EN FIRMA DE CONTRATO</t>
  </si>
  <si>
    <t>SERVICIOS DE CONSULTORIA PARA LA ACTUALIZACION Y COMPLEMENTACION DE LA VALORIZACION DE LAS TIERRAS DE USO AGRICOLA DEL PROYECTO MAJES-SIGUAS A SER SUBASTADAS POR PROINVERSION</t>
  </si>
  <si>
    <t>10087999837 - HERNANDEZ RUBIÑOS MARIO GERMAN</t>
  </si>
  <si>
    <t>SERVICIO DE CONSULTORIA PARA LA ELABORACION DEL INFORME DE EVALUACION DE LA FASE DE FORMULACION DEL PROYECTO CONTENIDO  EN LA INICIATIVA PRIVADA COFINANCIADA INTERVENCION DE COLEGIOS EN RIESGO IDENTIFICADOS POR EL MINEDU EN ATE Y SAN JUAN DE LURIGANCHO</t>
  </si>
  <si>
    <t>10060534646 - BRAVO ORELLANA SERGIO RAFAEL</t>
  </si>
  <si>
    <t>SERVICIO DE CONSULTORÍA PARA LA EVALUACIÓN DE IMPLEMENTACIÓN DE MEDIDAS DE ECOEFICIENCIA PARA LA OPTIMIZACIÓN DE COSTOS EN LOS COLEGIOS DE ALTO RENDIMIENTO (COAR) EN CUSCO, HUANCAVELICA Y PASCO</t>
  </si>
  <si>
    <t>20536810693 - WAIRA ENERGIA SAC</t>
  </si>
  <si>
    <t xml:space="preserve">CONSULTORIA DE OBRA PARA LA ELABORACION DE EXPEDIENTE TECNICO: MEJORAMIENTO DE LOS SERVICIOS DE PROMOCIÓN, SUPERVISIÓN Y REGULACIÓN DEL MERCADO DE VALORES </t>
  </si>
  <si>
    <t>AS 20-2019 (deriva de CP)</t>
  </si>
  <si>
    <t>BARJA S.A (20600485351)</t>
  </si>
  <si>
    <t>150 DIAS CALENDARIO, CONTADOS A PARTIR DE LA CONTRATACION DE LA GERENCIA DE PROYECTO Y OTROS.</t>
  </si>
  <si>
    <t>SERVICIO DE SOPORTE Y MANTENIMIENTO DE 30 LICENCIAS DEL SOFTWARE TEAMMATE</t>
  </si>
  <si>
    <t>CD  9-2019</t>
  </si>
  <si>
    <t>365 DÍAS CALENDARIO</t>
  </si>
  <si>
    <t>SERVICIO DE FÁBRICA DE SOFTWARE (2020-2023)</t>
  </si>
  <si>
    <t>CP 03-2020</t>
  </si>
  <si>
    <t>SERVICIO DE VIGILANCIA DE LOS LOCALES DE LA SMV</t>
  </si>
  <si>
    <t>CP 01-2020</t>
  </si>
  <si>
    <t>MRG SECURITY S.A.C (20486746581)</t>
  </si>
  <si>
    <t>730 DÍAS CALENDARIO</t>
  </si>
  <si>
    <t xml:space="preserve">SERVICIO DE GESTIÓN DEL PROYECTO DE INVERSIÓN PÚBLICA </t>
  </si>
  <si>
    <t>CP 04-2020</t>
  </si>
  <si>
    <t>CD 03-2020</t>
  </si>
  <si>
    <t>BLOOMBERG FINANCE L.P.</t>
  </si>
  <si>
    <t>ADQUISICIÓN DE SERVIDORES Y ARREGLO DE DISCOS DE LA PLATAFORMA DE BASE DE DATOS Y SERVICIOS CONEXOS</t>
  </si>
  <si>
    <t>LP</t>
  </si>
  <si>
    <t>LP 01-2020</t>
  </si>
  <si>
    <t xml:space="preserve">MANTENIMIENTO DE SOFTWARE ORACLE DATABASE EE </t>
  </si>
  <si>
    <t>CD 01-2020</t>
  </si>
  <si>
    <t>SISTEMAS ORACLE DEL PERU SRL.</t>
  </si>
  <si>
    <t>HASTA EL 13/03/2023</t>
  </si>
  <si>
    <t>RENOVACIÓN TECNOLÓGICA DE EQUIPOS DE ESCRITORIO Y LAPTOPS</t>
  </si>
  <si>
    <t xml:space="preserve"> COMPRAS POR CATÁLOGO</t>
  </si>
  <si>
    <t>SERVICIO DE LIMPIEZA Y MANTENIMIENTO DE LAS INSTALACIONES DE LA SMV</t>
  </si>
  <si>
    <t>CP 02-2020</t>
  </si>
  <si>
    <t>MARPE CLEAN SA (20600534034)</t>
  </si>
  <si>
    <t>SERVICIO DE ENSEÑANZA DEL IDIOMA INGLÉS</t>
  </si>
  <si>
    <t>ADQUISICIÓN DE SERVIDORES Y ARREGLO DE DISCO</t>
  </si>
  <si>
    <t>LP 02-2020</t>
  </si>
  <si>
    <t>ADQUISICIÓN DE VALES DE CONSUMO</t>
  </si>
  <si>
    <t>MANTENIMIENTO DE SOFTWARE IBM SPSS MODELER SERVER Y CLIENTE</t>
  </si>
  <si>
    <t>CD 02-2020</t>
  </si>
  <si>
    <t xml:space="preserve"> INFORMESE S.A.C (20508626402)</t>
  </si>
  <si>
    <t>365 DIAS CALENDARIO</t>
  </si>
  <si>
    <t xml:space="preserve">CONTRATACIÓN DE UNA ENTIDAD EDUCATIVA PARA ORGANIZAR Y REALIZAR EL PROGRAMA DE ESPECIALIZACIÓN EN MERCADO DE VALORES </t>
  </si>
  <si>
    <t>ADQUISICIÓN DE SERVIDORES</t>
  </si>
  <si>
    <t>RENOVACIÓN TECNOLÓGICA DE SERVIDORES</t>
  </si>
  <si>
    <t>ADQUISICIÓN DE SOFTWARE DE ANÁLISIS DE INFORMACIÓN</t>
  </si>
  <si>
    <t>MANTENIMIENTO DE SOFTWARE TEAM MATE</t>
  </si>
  <si>
    <t>MANTENIMIENTO DE SOFTWARE XBRL</t>
  </si>
  <si>
    <t>EVALUACIÓN DE LA ESTRATEGIA DE CONTINUIDAD DE NEGOCIOS DE LA SMV Y ACTUALIZACIÓN DE SU PLAN DE CONTINUIDAD</t>
  </si>
  <si>
    <t>SERVICIO DE PUBLICIDAD EN MEDIOS ESCRITOS Y DIGITALES</t>
  </si>
  <si>
    <t>SERVICIO DE SUSCRIPCIÓN Y ADMINISTRACIÓN DE LA PLATAFORMA CLOUD COMPUTING DE LA MARCA MICROSOFT AZURE O EQUIVALENTE PARA LA SOLUCIÓN DE COMPROBANTE DE PAGO ELECTRÓNICO</t>
  </si>
  <si>
    <t>DIRECTA-00016-2020-8B1200 Ítem 0001</t>
  </si>
  <si>
    <t>19000003910 - MICROSOFT CORPORATION</t>
  </si>
  <si>
    <t>AS-00010-2020-8B1200 Ítem 0001</t>
  </si>
  <si>
    <t>PROVISION DE UN SISTEMA DE CONTROL Y SEGURIDAD DE PUNTOS FINALES PARA EQUIPOS DE LA RED DE SUNAT</t>
  </si>
  <si>
    <t>LP-00014-2019-8B1200 Ítem 0001</t>
  </si>
  <si>
    <t>20199144961 - BAFING S.A.C.</t>
  </si>
  <si>
    <t>SERVICIO DE MANTENIMIENTO DE LA INFRAESTRUCTURA DE LAS SEDES DE SUNAT PARA LIMA</t>
  </si>
  <si>
    <t>CP-00073-2019-8B1200 Ítem 0001</t>
  </si>
  <si>
    <t>20600500105 - INVERSIONES SAMIN S.A.C.</t>
  </si>
  <si>
    <t>SERVICIO DE SEGURIDAD Y VIGILANCIA PARA LAS SEDES DE LOS DEPARTAMENTOS DE HUÁNUCO E ICA</t>
  </si>
  <si>
    <t>CP-00010-2020-8B1200 Ítem 0002</t>
  </si>
  <si>
    <t>SERVICIO DE SEGURIDAD Y VIGILANCIA PARA LAS SEDES DEL DEPARTAMENTO DE MADRE DE DIOS</t>
  </si>
  <si>
    <t>CP-00005-2020-8B1200 Ítem 0001</t>
  </si>
  <si>
    <t>20601692806 - HALCONES SECURITY COMPANY S.A.C.</t>
  </si>
  <si>
    <t>SERVICIO DE MANTENIMIENTO DE LA INFRAESTRUCTURA PARA LOCALES DEL CALLAO, ANCON Y HUACHO DE LA SUNAT</t>
  </si>
  <si>
    <t>CP-00074-2019-8B1200 Ítem 0001</t>
  </si>
  <si>
    <t>SERVICIO INTEGRAL DE IMPRESIÓN, FOTOCOPIADO Y ESCANEO DE DOCUMENTOS DE GESTIÓN INTERNA</t>
  </si>
  <si>
    <t>CP-00031-2019-8B1200 Ítem 0001</t>
  </si>
  <si>
    <t>20515319574 - RICOH DEL PERU S.A.C.</t>
  </si>
  <si>
    <t>SERVICIO DE LIMPIEZA Y ACTIVIDADES AFINES PARA LOS LOCALES DE LA SUNAT EN LA SEDE AREQUIPA</t>
  </si>
  <si>
    <t>CP-00071-2019-7F0600 Ítem 0001</t>
  </si>
  <si>
    <t>20559288510 - CONSORCIO SERMANSA S.A.C.</t>
  </si>
  <si>
    <t>SERVICIO DE TRANSPORTE DE PERSONAL EN COMISION DE SERVICIOS PARA LA INTENDENCIA LIMA</t>
  </si>
  <si>
    <t>AS-00151-2019-7E9000 Ítem 0001</t>
  </si>
  <si>
    <t>20492680924 - RED EXCLUSIVA DE TRANSPORTE DEL PERU S.A.C.</t>
  </si>
  <si>
    <t>PROVISIÓN DE VESTUARIO PARA EL PERSONAL OFICIAL DE ADUANA A NIVEL NACIONAL - GRUPO 7</t>
  </si>
  <si>
    <t>DIRECTA-00011-2020-8B1200 Ítem 0001</t>
  </si>
  <si>
    <t>20522453111 - HERAUF PERU S.A.C.</t>
  </si>
  <si>
    <t>ACONDICIONAMIENTO DE LOCAL PARA FUNCIONAMIENTO DE LAS OFICINAS DE LA IPCN - SUNAT</t>
  </si>
  <si>
    <t>CP-00013-2020-8B1200 Ítem 0001</t>
  </si>
  <si>
    <t>20522499707 - INMOBILIARIA TWD SOCIEDAD ANONIMA CERRADA - INMOBILIARIA TWD S.A.C.</t>
  </si>
  <si>
    <t>PROVISION DE EQUIPOS DE INSPECCION NO INTRUSIVA POR RAYOS X PARA LAS UNIDADES DE CONTROL DE LA SUNAT EN EL AMBITO NACIONAL</t>
  </si>
  <si>
    <t>LP-00015-2019-8B1200 Ítem 0001</t>
  </si>
  <si>
    <t>20602119557 - SUNIX TECH S.A.C.</t>
  </si>
  <si>
    <t>PROVISION DE SERVIDORES DE LA MARCA LENOVO THINKSYSTEM SN550, CON EL SOFTWARE DE VIRTUALIZACION DE SERVIDORES DE LA MARCA VMWARE VSPHERE Y CONTRATACION DE LA SUSCRIPCION DEL SOFTWARE DE LA MARCA RED H</t>
  </si>
  <si>
    <t>LP-00013-2019-8B1200 Ítem 0001</t>
  </si>
  <si>
    <t>20601365007 - INFORMATICA EL CORTE INGLES S.A. SUCURSAL DEL PERU</t>
  </si>
  <si>
    <t>SERVICIO DE LIMPIEZA Y ACTIVIDADES AFINES PARA LOS LOCALES DE LA JURISDICCION DE SUNAT EN PUNO</t>
  </si>
  <si>
    <t>CP-00070-2019-3H0300 Ítem 0001</t>
  </si>
  <si>
    <t>20564161374 - CORPORACION EXCLUSIVA J &amp; A SOCIEDAD ANONIMA CERRADA - COREJA S.A.C.</t>
  </si>
  <si>
    <t>SERVICIO DE LIMPIEZA Y ACTIVIDADES AFINES PARA LOS LOCALES DE LA SUNAT EN EL DEPARTAMENTO DE ICA</t>
  </si>
  <si>
    <t>CP-00059-2019-7K0600 Ítem 0001</t>
  </si>
  <si>
    <t>SERVICIO DE MANTENIMIENTO DE LA INFRAESTRUCTURA PARA LOCALES DE SUNAT EN LAS SEDES DE LORETO</t>
  </si>
  <si>
    <t>CP-00017-2020-3L0300 Ítem 0001</t>
  </si>
  <si>
    <t xml:space="preserve">20437554804 - R-CIS INGENIEROS SAC                                                            </t>
  </si>
  <si>
    <t>CP-00010-2020-8B1200 Ítem 0001</t>
  </si>
  <si>
    <t xml:space="preserve">SERVICIO DE VIGILANCIA PARA LAS SEDES DE LA SUNAT EN ICA, HUANUCO Y LA LIBERTAD - ITEM 1
</t>
  </si>
  <si>
    <t>CP-00027-2016-8B1200 Ítem 0001</t>
  </si>
  <si>
    <t>20101008283 - PLANINVEST S A</t>
  </si>
  <si>
    <t>PROVISION DE UNA SOLUCION DE PLANIFICACION, EJECUCION Y CONTROL DE PROCESOS WORKLOAD (SCHEDULER)</t>
  </si>
  <si>
    <t>AS-00148-2019-8B1200 Ítem 0001</t>
  </si>
  <si>
    <t>20537392704 - GRUPOCONTEXT PERU S.A.C.</t>
  </si>
  <si>
    <t>PROVISIÓN E INSTALACIÓN DE UN REGISTRADOR ACELEROMÉTRICO (ACELERÓMETRO TRIAXIAL) PARA EL PROYECTO IMPLEMENTACIÓN DEL NUEVO CSC Y CCF EN LA ZONA CENTRO 1 DE LIMA METROPOLITANA CÓDIGO ÚNICO 2148293</t>
  </si>
  <si>
    <t xml:space="preserve">ADJUDICACION SIMPLIFICADA </t>
  </si>
  <si>
    <t>N° 01-2020-SUNAT/8F0000</t>
  </si>
  <si>
    <t>20601570379 - GEOSENSOR S.A.C.</t>
  </si>
  <si>
    <t>CONSULTORIA DE OBRA: SUPERVISIÓN DE LA EJECUCIÓN DE LA OBRA: MEJORAMIENTO DE LA CAPACIDAD PRESTADORA DE SERVICIOS TRIBUTARIOS Y DE CONTROL EN LA CIUDAD DE TUMBES - PIP 189363</t>
  </si>
  <si>
    <t>N° 1-2020-SUNAT/8F0000</t>
  </si>
  <si>
    <t>EN ETAPA DE CONSENTIMIENTO
(hasta el 21.09)</t>
  </si>
  <si>
    <t>CONTRATACIÓN DEL SERVICIO DE CONSULTORÍA PARA LA ELABORACIÓN DEL EXPEDIENTE TÉCNICO DE OBRA DEL PROYECTO DE INVERSIÓN PÚBLICA CON CUI 2376860: CREACIÓN DEL CENTRO DE ENTRENAMIENTO CANINO DE LA SUNAT PARA EL CONTROL ADUANERO A NIVEL NACIONAL EN EL DISTRITO DE LA ESPERANZA, PROVINCIA DE TRUJILLO, DEPARTAMENTO DE LA LIBERTAD</t>
  </si>
  <si>
    <t>N° 2-2020-SUNAT/8F0000</t>
  </si>
  <si>
    <t>CONSENTIDO / EN ETAPA DE FIRMA DE CONTRATO</t>
  </si>
  <si>
    <t>SERVICIO DE CONSULTORIA PARA LA SUPERVISIÓN DE LA ELABORACIÓN DEL EXPEDIENTE TÉCNICO DE OBRA DEL PROYECTO DE INVERSIÓN PÚBLICA CON CUI 2376860: CREACIÓN DEL CENTRO DE ENTRENAMIENTO CANINO DE LA SUNAT PARA EL CONTROL ADUANERO A NIVEL NACIONAL EN EL DISTRITO DE LA ESPERANZA, PROVINCIA DE TRUJILLO, DEPARTAMENTO DE LA LIBERTAD</t>
  </si>
  <si>
    <t>N° 3-2020-SUNAT/8F0000</t>
  </si>
  <si>
    <t>EN PERFECCIONAMIENTO DE CONTRATO</t>
  </si>
  <si>
    <t>SERVICIO DE CONSULTORÍA DE OBRA PARA LA ELABORACIÓN DEL EXPEDIENTE TÉCNICO DE OBRA DEL PROYECTO DE INVERSIÓN PÚBLICA CON CUI 2300104: MEJORAMIENTO DE LOS SERVICIOS DE SOLUCIONES TECNOLÓGICAS PARA USUARIOS DE LA SUNAT, DISTRITO DE LIMA, PROVINCIA DE LIMA, DEPARTAMENTO DE LIMA</t>
  </si>
  <si>
    <t>N° 4-2020-SUNAT/8F0000</t>
  </si>
  <si>
    <t>SERVICIO DE CONSULTORÍA PARA LA SUPERVISIÓN DE LA ELABORACIÓN DEL EXPEDIENTE TÉCNICO DE OBRA DEL PROYECTO DE INVERSIÓN PÚBLICA CON CUI 2300104: MEJORAMIENTO DE LOS SERVICIOS DE SOLUCIONES DE TECNOLOGÍA PARA LA ATENCIÓN DE USUARIOS DE LA SUNAT, DISTRITO DE LIMA, PROVINCIA DE LIMA, DEPARTAMENTO DE LIMA</t>
  </si>
  <si>
    <t>N° 5-2020-SUNAT/8F0000</t>
  </si>
  <si>
    <t>EN PROCESO</t>
  </si>
  <si>
    <t>CONSULTORIA DE OBRA SUPERVISIÓN DE OBRA: AMPLIACIÓN DE LOS SERVICIOS AL CONTRIBUYENTE EN EL DISTRITO DE CHICLAYO - PROVINCIA DE CHICLAYO - DEPARTAMENTO DE LAMBAYEQUE</t>
  </si>
  <si>
    <t>SERVICIO DE CONSULTORÍA PARA LA ELABORACIÓN DEL EXPEDIENTE TÉCNICO DE OBRA DEL PROYECTO DE INVERSIÓN PÚBLICA CON CUI: 2151569 CREACIÓN DEL NUEVO CENTRO DE SERVICIO AL CONTRIBUYENTE Y CENTRO DE CONTROL Y FISCALIZACIÓN EN LA ZONA ESTE 2 DE LIMA METROPOLITANA</t>
  </si>
  <si>
    <t>N° 6-2020-SUNAT/8F0000</t>
  </si>
  <si>
    <t>PARA INCLUSION EN EL PAC</t>
  </si>
  <si>
    <t>SERVICIO DE SOPORTE TÉCNICO Y MANTENIMIENTO PREVENTIVO Y CORRECTIVO PARA LA PLATAFORMA TECNOLÓGICA  (HARDWARE Y SOFTWARE) DEL SEACE</t>
  </si>
  <si>
    <t>CP-SM-1-2020-OSCE-1</t>
  </si>
  <si>
    <t>SERVICIO DE MONITOREO DE SERVICIOS DE TI E INFRAESTRUCTURA TECNOLOGICA DEL OSCE</t>
  </si>
  <si>
    <t>CP-SM-2-2020-OSCE-1</t>
  </si>
  <si>
    <t>EN SEGUNDA CONVOCATORIA</t>
  </si>
  <si>
    <t>SERVICIO DE MANTENIMIENTO PREVENTIVO Y CORRECTIVO DEL EQUIPAMIENTO DEL CENTRO DE CÓMPUTO DE CONTINGENCIA (CCC) Y DE LA SEDE CENTRAL (CCS) DEL OSCE.</t>
  </si>
  <si>
    <t>AS-SM-1-2020-OSCE-1</t>
  </si>
  <si>
    <t>20522333132 - GST INGENIEROS S.A.C.</t>
  </si>
  <si>
    <t>SERVICIO DE CUSTODIA Y TRASLADO DE CINTAS BACKUP DEL OSCE</t>
  </si>
  <si>
    <t>AS-SM-2-2020-OSCE-1</t>
  </si>
  <si>
    <t>SERVICIO DE SEGUROS DE ASISTENCIA MÉDICA Y ACCIDENTAL PARA LOS PRACTICANTES DEL OSCE</t>
  </si>
  <si>
    <t>AS-SM-14-2020-OSCE-1</t>
  </si>
  <si>
    <t>20100210909 - LA POSITIVA SEGUROS Y REASEGURO</t>
  </si>
  <si>
    <t>SERVICIO DE SOPORTE TECNICO Y MANTENIMIENTO PREVENTIVO Y CORRECTIVO PARA EL SISTEMA DE COMUNICACIONES DEL OSCE</t>
  </si>
  <si>
    <t>AS-SM-5-2020-OSCE-2</t>
  </si>
  <si>
    <t>SERVICIO DE SEGURIDAD Y VIGILANCIA PARA LA OFICINA DESCONCENTRADA DEL OSCE EN LA CIUDAD DE TARAPOTO</t>
  </si>
  <si>
    <t>AS-SM-10-2020-OSCE-1</t>
  </si>
  <si>
    <t>20600665953 - AMAZON SECURITY PERU SOCIEDAD COMERCIAL DE RESPONSABILIDAD LIMITADA</t>
  </si>
  <si>
    <t>SERVICIO DE SEGURIDAD Y VIGILANCIA PARA LA OFICINA DESCONCENTRADA DEL OSCE EN LA CIUDAD DE CUSCO</t>
  </si>
  <si>
    <t>AS-SM-8-2020-OSCE-1</t>
  </si>
  <si>
    <t>20601295408 - EMVIMEP S.R.L.</t>
  </si>
  <si>
    <t>SERVICIO DE SEGURIDAD Y VIGILANCIA PARA LA OFICINA DESCONCENTRADA DEL OSCE EN LA CIUDAD DE HUANCAYO</t>
  </si>
  <si>
    <t>AS-SM-9-2020-OSCE-1</t>
  </si>
  <si>
    <t>20487078663 - FORCE SECURITY S.R.L.</t>
  </si>
  <si>
    <t>MANTENIMIENTO PREVENTIVO Y CORRECTIVO DEL SISTEMA ELÉCTRICO DE RESPALDO UPS, TRANSFORMADOR DE AISLAMIENTO Y TABLERO BY PASS DE LOS CENTROS DE ATENCIÓN ONP</t>
  </si>
  <si>
    <t>CP0011-2019-ONP</t>
  </si>
  <si>
    <t>20486713811 TECNODATA GROUP S.A.</t>
  </si>
  <si>
    <t>CD0007-2019-ONP</t>
  </si>
  <si>
    <t>20100057523 ASCENSORES S.A.</t>
  </si>
  <si>
    <t>AS0016-2019-ONP 3ra. Convocatoria</t>
  </si>
  <si>
    <t>CONSORCIO - GESTION IMPULSA 365 20601814791 - MULTI GESTION ASSIST PERU S.A.C. 20506760721 - IMPULSA 365 S.A.C.</t>
  </si>
  <si>
    <t>ARRENDAMIENTO DE INMUEBLES PARA CUSTODIA DEL ACERVO DOCUMENTARIO DE PLANILLAS DEL SNP</t>
  </si>
  <si>
    <t>CD0008-2019-ONP</t>
  </si>
  <si>
    <t>10104865939 ALEJANDRO RAMOS TERAN</t>
  </si>
  <si>
    <t>LIMPIEZA EN LOS CENTROS DE ATENCIÓN DE LA ONP A NIVEL REGIONAL Y DEPARTAMENTAL</t>
  </si>
  <si>
    <t>CP0005-2019-PERU COMPRAS</t>
  </si>
  <si>
    <t>CONSORCIO: 20521330334 - JRMC S.A.C 20477560068 - SERVICIOS DE LIMPIEZA TARAZONA S.A.C. - SERLIMPT S.A.C. 20605159398 - NEGOCIOS DE LIMPIEZA Y AFINES SOCIEDAD COMERCIAL DE RESPONSABILIDAD LIMITADA - NEGLIAF S.R.L.</t>
  </si>
  <si>
    <t>SERVICIOS COMPLEMENTARIOS DE SEGURIDAD Y VIGILANCIA GUARDIANIA Y PREVENCIÓN RIESGOS A NIVEL NACIONAL</t>
  </si>
  <si>
    <t>CP0002-2019-PERU COMPRAS</t>
  </si>
  <si>
    <t>20100717124 PROTECCION Y RESGUARDO S.A.</t>
  </si>
  <si>
    <t>LIMPIEZA EN LAS INSTALACIONES DE LA ONP E INMUEBLES DEL FCR</t>
  </si>
  <si>
    <t>CP0004-2019-PERU COMPRAS</t>
  </si>
  <si>
    <t>CONSORCIO: 20605159398 - NEGOCIOS DE LIMPIEZA Y AFINES SOCIEDAD COMERCIAL DE RESPONSABILIDAD LIMITADA - NEGLIAF S.R.L. 20477560068 - SERVICIOS DE LIMPIEZA TARAZONA S.A.C. - SERLIMPT S.A.C. 20521330334 - JRMC S.A.C</t>
  </si>
  <si>
    <t>CI0001-2020-ONP</t>
  </si>
  <si>
    <t>SERVICIO DE MENSAJERÍA  PARA LA DISTRIBUCIÓN DE CORRESPONDENCIA A NIVEL NACIONAL Y LOCAL DE DIFICIL ACCESO</t>
  </si>
  <si>
    <t>AS 001-2020-1</t>
  </si>
  <si>
    <t>APOYO Y SERVICIOS PROFESIONALES S.A.C.</t>
  </si>
  <si>
    <t>SERVICIO DE SUSCRIPCIÓN A PLATAFORMA OFFICE 365 PARA SERVIDOR DE CORREO.</t>
  </si>
  <si>
    <t>AS 003-2020-1</t>
  </si>
  <si>
    <t xml:space="preserve">SERVICIO DE TELEFONÍA MÓVIL BAJO LA MODALIDAD DE BOLSA DE MINUTOS CON RED PRIVADA MÓVIL ILIMITADA PARA LA CENTRAL DE COMPRAS PÚBLICAS - PERÚ COMPRAS </t>
  </si>
  <si>
    <t>AS 004-2020-1</t>
  </si>
  <si>
    <t>ENTEL PERU S.A.</t>
  </si>
  <si>
    <t>ADQUISICIÓN DE UN EQUIPO DE SEGURIDAD PERIMETRAL PARA LA RED LOCAL DE LA CENTRAL DE COMPRAS PÚBLICAS - PERÚ COMPRAS EN EL MARCO DEL PROYECTO DE INVERSIÓN CUI N° 2363565</t>
  </si>
  <si>
    <t>AS 005-2020-1</t>
  </si>
  <si>
    <t>SECURESOFT CORPORATION S.A.C</t>
  </si>
  <si>
    <t>SERVICIO DE UN PROFESIONAL COMO ESPECIALISTA EN TECNOLOGÍAS DE INFORMACIÓN PARA LA EJECUCIÓN DEL PROYECTO "MEJORAMIENTO DE LOS SERVICIOS DE LA PLATAFORMA TECNOLÓGICA DE LA CENTRAL DE COMPRAS PÚBLICAS  - PERÚ COMPRAS" CUI N° 2363565</t>
  </si>
  <si>
    <t>AS 006-2020-1</t>
  </si>
  <si>
    <t>PIZARRO SANTA CRUZ ROMULO EUGENIO</t>
  </si>
  <si>
    <t>AS 007-2020-1</t>
  </si>
  <si>
    <t>SERVICIO DE UN PROFESIONAL COMO COORDINADOR GENERAL PARA LA EJECUCIÓN DEL PROYECTO: "MEJORAMIENTO DE LOS SERVICIOS DE LA PLATAFORMA TECNOLÓGICA DE LA CENTRAL DE COMPRAS PÚBLICAS - PERÚ COMPRAS" CUI N° 2363565</t>
  </si>
  <si>
    <t>AS 008-2020-1</t>
  </si>
  <si>
    <t>PARA SUSCRIPCIÓN DE CONTRATO</t>
  </si>
  <si>
    <t>SERVICIO DE SEGURIDAD Y VIGILANCIA PARA LAS OFICINAS DEL PROYECTO DE INVERSIÓN "MEJORAMIENTO DE LOS SERVICIOS DE LA PLATAFORMA TECNOLÓGICA DE LA CENTRAL DE COMPRAS PÚBLICAS  - PERÚ COMPRAS" CUI N° 2363565</t>
  </si>
  <si>
    <t>AS 009-2020-1</t>
  </si>
  <si>
    <t>GRUPO TACTICO ALLIONS S.A.C.</t>
  </si>
  <si>
    <t>BUENA PRO</t>
  </si>
  <si>
    <t>CONTRATACIÓN DE LOS SERVICIOS PROFESIONALES COMO ESPECIALISTA Y ANALISTA PARA EL DESARROLLO Y CONDUCCIÓN DE LAS ETAPAS DE LA IMPLEMENTACIÓN DE CATÁLOGOS ELECTRÓNICOS DE ACUERDOS MARCO CORRESPONDIENTE AL RUBRO DE CÉSPED SINTÉTICO, EN EL MARCO DE LA EJECUCIÓN DE LA ACCIÓN 2.1.1. CARACTERIZACIÓN DE CATÁLOGOS ELECTRÓNICOS DE ACUERDO MARCO (CEAM) DEL PROYECTO DE INVERSIÓN CON CUI N° 2363565.</t>
  </si>
  <si>
    <t>BASES</t>
  </si>
  <si>
    <t>CONTRATACIÓN DE LOS SERVICIOS PROFESIONALES COMO ESPECIALISTA Y ANALISTA PARA EL DESARROLLO Y CONDUCCIÓN DE LAS ETAPAS DE LA IMPLEMENTACIÓN DE CATÁLOGOS ELECTRÓNICOS DE ACUERDOS MARCO CORRESPONDIENTE AL RUBRO DE MADERA, EN EL MARCO DE LA EJECUCIÓN DE LA ACCIÓN 2.1.1. CARACTERIZACIÓN DE CATÁLOGOS ELECTRÓNICOS DE ACUERDO MARCO (CEAM) DEL PROYECTO DE INVERSIÓN CON CUI N° 2363565.</t>
  </si>
  <si>
    <t>CONTRATACIÓN DE LOS SERVICIOS PROFESIONALES COMO ESPECIALISTA Y ANALISTA PARA EL DESARROLLO Y CONDUCCIÓN DE LAS ETAPAS DE LA IMPLEMENTACIÓN DE CATÁLOGOS ELECTRÓNICOS DE ACUERDOS MARCO CORRESPONDIENTE AL RUBRO DE MEDIDORES ELÉCTRICOS Y TABLEROS DE CONTROL, EN EL MARCO DE LA EJECUCIÓN DE LA ACCIÓN 2.1.1. “CARACTERIZACIÓN DE CATÁLOGOS ELECTRÓNICOS DE ACUERDO MARCO (CEAM)” DEL PROYECTO DE INVERSIÓN (PI) CON CUI N° 2363565.</t>
  </si>
  <si>
    <t>CONTRATACIÓN DE LOS SERVICIOS PROFESIONALES COMO ESPECIALISTA Y ANALISTA PARA EL RUBRO DE EQUIPOS DE VIGILANCIA Y DETECCIÓN Y EL RUBRO DE SUMINISTRO PARA USO FORESTAL, AGROPECUARIO Y VETERINARIA, EN EL MARCO DE LA EJECUCIÓN DE LA ACCIÓN 2.1.1. CARACTERIZACIÓN DE CATÁLOGOS ELECTRÓNICOS DE ACUERDO MARCO (CEAM) DEL PROYECTO DE INVERSIÓN CON CUI N° 2363565.</t>
  </si>
  <si>
    <t>CONTRATACIÓN DE LOS SERVICIOS PROFESIONALES COMO ESPECIALISTA Y ANALISTA PARA EL DESARROLLO Y CONDUCCIÓN DE LAS ETAPAS DE LA IMPLEMENTACIÓN DE CATÁLOGOS ELECTRÓNICOS DE ACUERDOS MARCO CORRESPONDIENTE AL RUBRO DE GENERADORES DE ENERGÍA, EN EL MARCO DE LA EJECUCIÓN DE LA ACCIÓN 2.1.1. CARACTERIZACIÓN DE CATÁLOGOS ELECTRÓNICOS DE ACUERDO MARCO (CEAM) DEL PROYECTO DE INVERSIÓN CON CUI N° 2363565</t>
  </si>
  <si>
    <t>CONTRATACIÓN DE LOS SERVICIOS PROFESIONALES COMO ESPECIALISTA Y ANALISTA PARA EL DESARROLLO Y CONDUCCIÓN DE LAS ETAPAS DE LA IMPLEMENTACIÓN DE CATÁLOGOS ELECTRÓNICOS DE ACUERDOS MARCO CORRESPONDIENTE AL RUBRO DE DISPOSITIVOS Y ACCESORIOS PARA PROTECCIÓN DE CIRCUITOS, EN EL MARCO DE LA EJECUCIÓN DE LA ACCIÓN 2.1.1. CARACTERIZACIÓN DE CATÁLOGOS ELECTRÓNICOS DE ACUERDO MARCO (CEAM) DEL PROYECTO DE INVERSIÓN CON CUI N° 2363565.</t>
  </si>
  <si>
    <t>CONTRATACIÓN DE LOS SERVICIOS PROFESIONALES COMO ESPECIALISTA Y ANALISTA PARA EL DESARROLLO Y CONDUCCIÓN DE LAS ETAPAS DE LA IMPLEMENTACIÓN DE CATÁLOGOS ELECTRÓNICOS DE ACUERDOS MARCO CORRESPONDIENTE AL RUBRO DE VESTUARIO, ACCESORIOS Y MATERIALES TEXTILES, EN EL MARCO DE LA EJECUCIÓN DE LA ACCIÓN 2.1.1. CARACTERIZACIÓN DE CATÁLOGOS ELECTRÓNICOS DE ACUERDO MARCO (CEAM) DEL PROYECTO DE INVERSIÓN CON CUI N° 2363565.</t>
  </si>
  <si>
    <t>CONTRATACIÓN DE LOS SERVICIOS PROFESIONALES COMO ESPECIALISTA Y ANALISTA PARA EL DESARROLLO Y CONDUCCIÓN DE LAS ETAPAS DE LA IMPLEMENTACIÓN DE CATÁLOGOS ELECTRÓNICOS DE ACUERDOS MARCO CORRESPONDIENTE AL RUBRO DE ZAPATOS, EN EL MARCO DE LA EJECUCIÓN DE LA ACCIÓN 2.1.1. CARACTERIZACIÓN DE CATÁLOGOS ELECTRÓNICOS DE ACUERDO MARCO (CEAM) DEL PROYECTO DE INVERSIÓN CON CUI N° 2363565.</t>
  </si>
  <si>
    <t>CONTRATACIÓN DE UN SERVICIO DE SUPERVISIÓN PARA LAS ETAPAS DE ELABORACIÓN, SELECCIÓN DE PROVEEDORES Y ANÁLISIS DE RESULTADOS DE LA IMPLEMENTACIÓN DE CATÁLOGOS ELECTRÓNICOS DE ACUERDOS MARCO.</t>
  </si>
  <si>
    <t>SERVICIO DE UN PROFESIONAL COMO ESPECIALISTA EN PLANIFICACIÓN Y PRESUPUESTO PARA LA EJECUCIÓN DEL PROYECTO "MEJORAMIENTO DE LOS SERVICIOS DE LA PLATAFORMA TECNOLÓGICA DE LA CENTRAL DE COMPRAS PÚBLICAS  - PERÚ COMPRAS" CUI N° 2363565</t>
  </si>
  <si>
    <t>CONTRATACIÓN DEL SERVICIO DE UN ANALISTA EN INVERSIONES EN PROYECTOS PARA LA EJECUCIÓN DEL PROYECTO DE INVERSIÓN: MEJORAMIENTO DE LOS SERVICIOS DE LA PLATAFORMA TECNOLÓGICA DE LA CENTRAL DE COMPRAS PÚBLICAS (CÓDIGO CUI Nº 2363565).</t>
  </si>
  <si>
    <t>SERVICIO DE UN PROFESIONAL COMO ESPECIALISTA EN CONTRATACIONES PARA LA EJECUCIÓN DEL PROYECTO "MEJORAMIENTO DE LOS SERVICIOS DE LA PLATAFORMA TECNOLÓGICA DE LA CENTRAL DE COMPRAS PÚBLICAS  - PERÚ COMPRAS" CUI N° 2363565</t>
  </si>
  <si>
    <t>SERVICIO DE SOLUCIÓN DE HOSTING PARA LA CENTRAL DE COMPRAS PÚBLICAS - PERÚ COMPRAS</t>
  </si>
  <si>
    <t>2021</t>
  </si>
  <si>
    <t>CONTRATACION  INTERNACIONAL</t>
  </si>
  <si>
    <t>GESTIÓN DEL PROYECTO (EQUIPO TÉCNICO DEL PROYECTO DGPMI, EQUIPO DE LA OGIP, SERVICIOS DE ESTUDIOS Y EVALUACIÓN, ADQUISICIONES DE BIENES Y SERVICIOS - ÚTILES DE OFICINA, PUBLICACIONES, AUDITORÍA, GASTOS BANCARIOS, ETC)</t>
  </si>
  <si>
    <t>TRASLADOS A REGIONES Y EVENTOS (PASAJES, VIÁTICOS, SEGUROS, TALLERES)</t>
  </si>
  <si>
    <t>SERVICIO DE IMPLEMENTACIÓN DE UN SISTEMA DE INFORMACIÓN PARA LA GESTIÓN DE INCIDENCIAS EN LA DGPIP</t>
  </si>
  <si>
    <t>SERVICIO DE SUSCRIPCIÓN DE LICENCIAS DE  SOFTWARE DE GESTIÓN DE CONTENIDO EMPRESARIAL</t>
  </si>
  <si>
    <t>SERVICIO DE DIGITALIZACIÓN DE DOCUMENTOS CON VALOR LEGAL</t>
  </si>
  <si>
    <t>SERVICIO DE ALOJAMIENTO, SOPORTE TÉCNICO Y ACTUALIZACIÓN DE UNA PLATAFORMA DE CAPACITACIÓN VIRTUAL Y SISTEMA DE ADMINISTRACIÓN DE CONTENIDOS (CMS)</t>
  </si>
  <si>
    <t>ACCESO A INFORMACIÓN ESPECIALIZADA</t>
  </si>
  <si>
    <t>MATERIALES Y SUMINISTROS PARA LAS CAPACITACIONES (DGPIP A MUNICIPALIDADES)</t>
  </si>
  <si>
    <t>ADQUISICIÓN DE SERVIDORES Y LICENCIAS PARA LA PLATAFORMA INFORMÁTICA</t>
  </si>
  <si>
    <t>SERVICIO DE DE EDICIÓN DE CONTENIDOS DIGITALES PARA LOS CURSOS DE CAPACITACIÓN DGPIP</t>
  </si>
  <si>
    <t>SERVICIO DE SUSCRIPCIÓN DE LICENCIA DE SOFTWARE DE INTELIGENCIA DE NEGOCIOS PARA LA DIRECCIÓN GENERAL DE POLÍTICA DE INGRESOS PÚBLICOS DEL MEF</t>
  </si>
  <si>
    <t>TALLER DE FORTALECIMIENTO DE CAPACIDADES EN EL MARCO DEL CONVENIO EURO - ENDIS</t>
  </si>
  <si>
    <t xml:space="preserve">PASAJES AÉREOS A NIVEL NACIONAL </t>
  </si>
  <si>
    <t>VIÁTICOS Y ASIGNACIONES POR COMISIÓN DE SERVICIOS A NIVEL  NACIONAL</t>
  </si>
  <si>
    <t>SERVICIOS DIVERSOS EN EL MARCO DEL DESARROLLO DE ACTIVIDADES  ASOCIADAS AL PROGRAMA DE APOYO A LA ESTRATEGIA NACIONAL DE DESARROLLO E INCLUSIÓN SOCIAL</t>
  </si>
  <si>
    <t>SERVICIO DE SISTEMATIZACIÓN  Y VERIFICACIÓN DE LOS COMPROMISOS GESTIÓN EN EL MARCO DEL CONVENIO EURO - ECO - TRADE</t>
  </si>
  <si>
    <t>SERVICIO DE ELABORACIÓN DE INFORMES DE VERIFICACIÓN DEL CUMPLIMIENTO DE COMPROMISOS DE GESTIÓN ENMARCADOS EN  LA POLÍTICA DE PROMOCIÓN DE LAS EXPORTACIONES DE PRODUCTOS ECOLÓGICOS EURO-ECO-TRADE</t>
  </si>
  <si>
    <t>ASISTENCIA TÉCNICA PARA LA  SISTEMATIZACIÓN DE LOS CAP  EN EL MARCO DEL CONVENIO EURO - ECO - TRADE</t>
  </si>
  <si>
    <t>PASAJES PARA LA ASISTENCIA TÉCNICA A LOS GOBIERNOS REGIONALES Y REALIZACIÓN DE OTRAS ACTIVIDADES EN LAS REGIONES</t>
  </si>
  <si>
    <t>VIÁTICOS PARA LA ASISTENCIA TÉCNICA A LOS GOBIERNOS REGIONALES Y REALIZACIÓN DE OTRAS ACTIVIDADES EN LAS REGIONES</t>
  </si>
  <si>
    <t>SERVICIO PARA LA IDENTIFICACIÓN DE MEJORA EN LAS ACCIONES  DESARROLLADAS EN EL MARCO DE LOS PROGRAMAS PRESUPUESTALES 0051, Y 0074, CON ÉNFASIS EN INTERVENCIONES ORIENTADAS A LA REDUCCIÓN DE LA OFERTA Y DEL CONSUMO DE DROGAS AÑO 2021</t>
  </si>
  <si>
    <t>SERVICIO PARA  LA IDENTIFICACIÓN DE MEJORA EN LAS ACCIONES  DESARROLLADAS EN EL MARCO DE LOS PROGRAMAS PRESUPUESTALES 0072, CON ÉNFASIS EN INTERVENCIONES ORIENTADAS A LA REDUCCIÓN DE LA OFERTA  ASÍ COMO DEL FOMENTO DEL DESARROLLO ALTERNATIVO DE CULTIVOS 2021</t>
  </si>
  <si>
    <t>SERVICIO DE EVALUACIÓN DE DISEÑO A LOS PROGRAMAS PRESUPUESTALES VINCULADOS A LA LUCHA CONTRA LAS DROGAS AÑO 2020 - 2021</t>
  </si>
  <si>
    <t>SERVICIO DE IDENTIFICACIÓN Y COSTEO DE INSUMOS CRÍTICOS EN EL PROGRAMA PRESUPUESTAL 0051 “PREVENCIÓN Y TRATAMIENTO DEL CONSUMO DE DROGAS” EN LAS REGIONES DE AREQUIPA, CALLAO, TACNA AÑO 2021</t>
  </si>
  <si>
    <t xml:space="preserve"> SERVICIO DE IDENTIFICACIÓN Y COSTEO DE INSUMOS CRÍTICOS EN EL PROGRAMA PRESUPUESTAL 0051 “PREVENCIÓN Y TRATAMIENTO DEL CONSUMO DE DROGAS” EN LAS REGIONES DE AYACUCHO, SAN MARTIN, LA LIBERTAD AÑO 2021</t>
  </si>
  <si>
    <t>SERVICIO PARA LA ELABORACIÓN DE HERRAMIENTA DE SEGUIMIENTO DE INDICADORES PARA EL PROGRAMA PRESUPUESTAL 031: REDUCCIÓN DEL TRÁFICO ILÍCITO DE DROGAS AÑO 2021</t>
  </si>
  <si>
    <t>SERVICIO DE SISTEMATIZACIÓN DE EXPERIENCIAS EFECTIVAS EN ESTRATEGIAS DE LUCHA CONTRA LAS DROGAS A TRAVÉS DE FINANCIAMIENTO POR DESEMPEÑO EN EL MARCO DEL CAP EURO - DROGAS</t>
  </si>
  <si>
    <t>ADQUISICIÓN DE BIENES PARA EL FUNCIONAMIENTO DE LA OFICINA GENERAL DE INVERSIONES Y PROYECTOS (MATERIALES DE OFICINA, BIENES DIVERSOS)</t>
  </si>
  <si>
    <t>CONTRATACIÓN DE SERVICIOS PARA LA OFICINA GENERAL DE INVERSIONES Y PROYECTOS (SEGUROS, MANTENIMIENTO DE EQUIPOS Y OFICINAS, SERVICIOS DIVERSOS, CAPACITACIÓN)</t>
  </si>
  <si>
    <t>PERIODO 2021</t>
  </si>
  <si>
    <t xml:space="preserve"> SERVICIO DE MANTENIMIENTO SIGNNET SOLUTION </t>
  </si>
  <si>
    <t xml:space="preserve"> SERVICIO DE MANTENIMIENTO Y OPERACIÓN DE SEGURIDAD DE INFORMACIÓN Y CONTINUIDAD</t>
  </si>
  <si>
    <t xml:space="preserve"> SERVICIO DE DISEÑO Y ESTRUCTURA DE CONTENIDOS EDUCATIVOS EN EL PORTAL DEL MERCADO DE VALORES.  </t>
  </si>
  <si>
    <t xml:space="preserve"> SERVICIO DE AGENCIAMIENTO DE PASAJES AÉREOS INTERNACIONALES </t>
  </si>
  <si>
    <t xml:space="preserve"> ADQUISICIÓN DEL SOFTWARE SW DE ANÁLISIS DE INFORMACIÓN </t>
  </si>
  <si>
    <t xml:space="preserve"> SEGURO DE VIDA LEY </t>
  </si>
  <si>
    <t xml:space="preserve"> ADQUISICIÓN DE VALES DE CONSUMO Y DE PAVOS - PROGRAMA NAVIDEÑO </t>
  </si>
  <si>
    <t xml:space="preserve"> SERVICIO DE MANTENIMIENTO DE SOFTWARE XBRL </t>
  </si>
  <si>
    <t>SERVICIO DE LIMPIEZA Y ACTIVIDADES AFINES PARA LOS LOCALES DE LA JURISDICCIÓN DE LA INTENDENCIA REGIONAL CUSCO Y LA INTEDENCIA DE ADUANA CUSCO</t>
  </si>
  <si>
    <t>NO CONVOCADO</t>
  </si>
  <si>
    <t>A LA EMISIÓN DEL REPORTE NO SE TIENE FECHA EXACTA DE LA SUSCRIPCIÓN DEL CONTRATO Y FECHA DE ENTREGA</t>
  </si>
  <si>
    <t>SUMINISTRO DE COMBUSTIBLE DIESEL B5 S-50 Y GASOHOL 95 PLUS PARA LA FLOTA VEHICULAR Y LOS GRUPOS ELECTRÓGENOS DE LAS DEPENDENCIAS DE LA INTENDENCIA DE ADUANA DE PUNO</t>
  </si>
  <si>
    <t>SUBASTA INVERSA ELECTRÓNICA</t>
  </si>
  <si>
    <t>SIE-6-2020-SUNAT/3H0300-1</t>
  </si>
  <si>
    <t>PRIMERA CONVOCATORIA</t>
  </si>
  <si>
    <t xml:space="preserve">SERVICIO DE MOVILIZACIÓN Y MANIPULACIÓN DE CARGA PARA EL RECONOCIMIENTO E INSPECCIÓN FÍSICA DE LA CARGA EN EL COMPLEJO ADUANERO DE LA INTENDENCIA DE ADUANA MARÍTIMA DEL CALLAO </t>
  </si>
  <si>
    <t>SERVICIO DE CARGA Y DESCARGA DE BIENES Y/O MERCANCÍAS PARA LAS DEPENDENCIAS DE LA SUNAT EN TACNA Y MOQUEGUA</t>
  </si>
  <si>
    <t>CP-SM-25-2020-SUNAT/3G0300-1</t>
  </si>
  <si>
    <t>SERVICIO DE TRANSPORTE Y TRASLADO DE PERSONAL PARA LAS UNIDADES ORGANIZACIONALES DE SUNAT EN EL DEPARTAMENTO DE TUMBES</t>
  </si>
  <si>
    <t>SERVICIO DE NOTIFICACIÓN DE DOCUMENTOS DE ÁMBITO LOCAL Y NACIONAL DESDE LAS SEDES DE LA INTENDENCIA REGIONAL LA LIBERTAD E INTENDENCIA DE ADUANA SALAVERRY</t>
  </si>
  <si>
    <t>SERVICIO DE TRANSPORTE DE CARGA DE BIENES EMBARGADOS, COMISADOS, INCAUTADOS PARA LA INTENDENCIA REGIONAL JUNÍN</t>
  </si>
  <si>
    <t>AS-SM-8-2020-SUNAT/7N0600-1</t>
  </si>
  <si>
    <t>20600505361 - JF SERVICIOS MULTIPLES EN GENERAL S.A.C.</t>
  </si>
  <si>
    <t>SERVICIO DE NOTIFICACIÓN DE DOCUMENTOS A NIVEL LOCAL Y NACIONAL DESDE LAS SEDES DE LA INTENDENCIA REGIONAL PIURA E INTENDENCIA DE ADUANA PAITA</t>
  </si>
  <si>
    <t>CP-SM-2-2020-SUNAT/7I0600-1</t>
  </si>
  <si>
    <t>ALQUILER DE LOCAL PARA ALMACÉN Y OFICINA ADMINISTRATIVA PARA LA OFICINA ZONAL HUACHO</t>
  </si>
  <si>
    <t>SERVICIO DE NOTIFICACIÓN DE DOCUMENTOS A NIVEL LOCAL Y NACIONAL PARA LA OFICINA ZONAL SAN MARTÍN E INTENDENCIA DE ADUANA TARAPOTO</t>
  </si>
  <si>
    <t>CP-SM-3-2020-SUNAT/7M0950-1</t>
  </si>
  <si>
    <t xml:space="preserve">ADJUDICADO   </t>
  </si>
  <si>
    <t>SERVICIO DE HABILITACIÓN DE MERCANCÍAS PARA LA OFICINA DE SOPORTE ADMINISTRATIVO DE PUNO Y JURISDICCIÓN ADMINISTRATIVA</t>
  </si>
  <si>
    <t>CP-SM-37-2020-SUNAT/3H0300-1</t>
  </si>
  <si>
    <t>SERVICIO DE CARGA Y DESCARGA DE MERCANCÍAS EMBARGADAS, INCAUTADAS Y/O COMISADAS, ASI COMO DE BIENES PATRIMONIALES Y CORRIENTES PARA LA INTENDENCIA REGIONAL LAMBAYEQUE Y JURISDICCIÓN ADMINISTRATIVA E INTENDENCIA DE ADUANA CHICLAYO</t>
  </si>
  <si>
    <t>CP-SM-23-2020-SUNAT/7R0100-1</t>
  </si>
  <si>
    <t>20482608451 - C &amp; C SERVICIOS MULTIPLES EN GENERAL S.A.C.</t>
  </si>
  <si>
    <t>SERVICIO DE TRANSPORTE DE BIENES PARA OPERATIVOS QUE REALIZA LA OFICINA ZONAL SAN MARTÍN E INTENDENCIA DE ADUANA TARAPOTO</t>
  </si>
  <si>
    <t>CP-SM-4-2020-SUNAT/7M0950-1</t>
  </si>
  <si>
    <t>1ra Convocatoria</t>
  </si>
  <si>
    <t>SERVICIO DE NOTIFICACIÓN DE DOCUMENTOS A NIVEL LOCAL PARA LA OFICINA ZONAL JULIACA E INTENDENCIA DE ADUANA DE PUNO</t>
  </si>
  <si>
    <t>SERVICIO DE MANTENIMIENTO DE LA INFRAESTRUCTURA PARA LOCALES DE LAS SEDES DE SUNAT EN EL DEPARTAMENTO DE TUMBES</t>
  </si>
  <si>
    <t>CP - CONCURSO PUBLICO 00021</t>
  </si>
  <si>
    <t>SERVICIO DE MANTENIMIENTO DE LA INFRAESTRUCTURA PARA LOCALES DE SUNAT EN LAS SEDES DEL DEPARTAMENTO DE PIURA</t>
  </si>
  <si>
    <t>CP-SM-1-2020-SUNAT/7I0600-1</t>
  </si>
  <si>
    <t>SERVICIO DE MANTENIMIENTO PREVENTIVO Y CORRECTIVO PARA LOS VEHÍCULOS MULTIMARCA DE LA SUNAT UBICADOS EN PUNO</t>
  </si>
  <si>
    <t>AS-SM-39-2020-SUNAT/3H0300-1
CP-SM-12-2020-SUNAT/3H0300-1</t>
  </si>
  <si>
    <t>SEGUNDA CONVOCATORIA</t>
  </si>
  <si>
    <t>SERVICIO DE TRASLADO DE PERSONAL EN COMISIÓN DE SERVICIOS PARA LA INTENDENCIA REGIONAL AREQUIPA Y ADUANA MOLLENDO</t>
  </si>
  <si>
    <t>SERVICIO DE NOTIFICACIÓN DE DOCUMENTOS A NIVEL LOCAL Y NACIONAL DESDE LAS SEDES DE OFICINA ZONAL DE UCAYALI E INTENDENCIA DE ADUANA PUCALLPA</t>
  </si>
  <si>
    <t>SERVICIO DE NOTIFICACIÓN DE DOCUMENTOS DE NIVEL LOCAL Y NACIONAL PARA LA INTENDENCIA REGIONAL LAMBAYEQUE E INTENDENCIA DE ADUANA CHICLAYO</t>
  </si>
  <si>
    <t>CP-SM-8-2020-SUNAT/7R0100-1</t>
  </si>
  <si>
    <t>20524480850 - APOYO Y SERVICIOS PROFESIONALES S.A.C.</t>
  </si>
  <si>
    <t>SERVICIO DE SOPORTE TÉCNICO Y MANTENIMIENTO PREVENTIVO Y CORRECTIVO PARA LA PLATAFORMA TECNOLÓGICA (HARDWARE Y SOFTWARE) DEL SEACE.</t>
  </si>
  <si>
    <t>SERVICIO DE SEGURO DE ASISTENCIA MEDICA Y ACCIDENTAL PARA LOS PRACTICANTES DEL OSCE</t>
  </si>
  <si>
    <t>SERVICIO DE SEGUROS PARA EL OSCE: SEGUROS PATRIMONIALES (INCENDIO - MULTIRIESGO / 3D - DESHONESTIDAD, DESTRUCCIÓN, Y DESAPARICIÓN - Y VEHÍCULOS) Y SEGUROS PERSONALES (SEGURO VIDA LEY, SEGURO COMPLEMENTARIO DE TRABAJO DE RIESGO (SALUD Y PENSIÓN) Y SEGUROS DE ACCIDENTES PERSONALES</t>
  </si>
  <si>
    <t>SERVICIO DE MANTENIMIENTO PREVENTIVO Y CORRECTIVO DE IMPRESORAS LASER Y DE TINTA</t>
  </si>
  <si>
    <t>SERVICIO DE EXAMENES MEDICO OCUPACIONALES PARA LOS TRABAJADORES DEL OSCE</t>
  </si>
  <si>
    <t>SERVICIO DE  DIGITALIZACION DE EXPEDIENTES</t>
  </si>
  <si>
    <t>IMPRESIONES Y FOTOCOPIADO A DEMANDA</t>
  </si>
  <si>
    <t>VIGILANCIA PRIVADA Y PREVENCIÓN DE RIESGOS LIMA</t>
  </si>
  <si>
    <t>SERVICIO DE MENSAJERIA  PARA LA DISTRIBUCIÓN DE CORRESPONDENCIA A NIVEL NACIONAL Y LOCAL DE DIFICIL  ACCESO</t>
  </si>
  <si>
    <t>ADQUISICIÓN DE LICENCIAS PARA LA GESTIÓN DE SERVIDORES DE LA CENTRAL DE COMPRAS PÚBLICAS – PERÚ COMPRAS EN EL MARCO DE LA OPERATIVIDAD DE LA INFORMACIÓN DEL PROYECTO DE INVERSIÓN CUI N° 2363565</t>
  </si>
  <si>
    <t>EL PLAZO PARA LA ENTREGA SERÁ DE ACUERDO A LO ESTABLECIDO POR EL ÁREA USUARIA.</t>
  </si>
  <si>
    <t>SERVICIO DE LIMPIEZA PARA LAS OFICINAS DEL PROYECTO DE INVERSIÓN "MEJORAMIENTO DE LOS SERVICIOS DE LA PLATAFORMA TECNOLÓGICA DE LA CENTRAL DE COMPRAS PÚBLICAS  - PERÚ COMPRAS" CUI N° 2363565</t>
  </si>
  <si>
    <t>SERVICIO DE LIMPIEZA PARA LA SEDE DE LA CENTRAL DE COMPRAS PÚBLICAS - PERÚ COMPRAS.</t>
  </si>
  <si>
    <t>CONTRATO POR 24 MESES</t>
  </si>
  <si>
    <t>SERVICIO DE VIGILANCIA PARA LA SEDE DE LA CENTRAL DE COMPRAS PÚBLICAS - PERÚ COMPRAS.</t>
  </si>
  <si>
    <t>10. SERVICIO DE UN PROFESIONAL COMO ESPECIALISTA EN CONTRATACIONES PARA LA EJECUCIÓN DEL PROYECTO "MEJORAMIENTO DE LOS SERVICIOS DE LA PLATAFORMA TECNOLÓGICA DE LA CENTRAL DE COMPRAS PÚBLICAS  - PERÚ COMPRAS" CUI N° 2363565</t>
  </si>
  <si>
    <t>11. SERVICIO DE SOLUCIÓN DE HOSTING PARA LA CENTRAL DE COMPRAS PÚBLICAS - PERÚ COMPRAS</t>
  </si>
  <si>
    <t>12. SERVICIO DE SUSCRIPCIÓN A PLATAFORMA OFFICE 365 PARA SERVIDOR DE CORREO.</t>
  </si>
  <si>
    <t>13. SERVICIO DE UN ANALISTA EN INVERSIONES EN PROYECTOS PARA LA EJECUCIÓN DEL PROYECTO DE INVERSIÓN: "MEJORAMIENTO DE LOS SERVICIOS DE LA PLATAFORMA TECNOLÓGICA DE LA CENTRAL DE COMPRAS PÚBLICAS" (CÓDIGO CUI Nº 2363565).</t>
  </si>
  <si>
    <t xml:space="preserve">     MINISTERIO  DE  ECONOMIA  Y  FINANZAS</t>
  </si>
  <si>
    <t xml:space="preserve">VIGENTE </t>
  </si>
  <si>
    <t>POR VENCER</t>
  </si>
  <si>
    <t>FORMATO N° 15-CPCG-CR-2021</t>
  </si>
  <si>
    <t>DETALLE DE CONSULTORIAS JURIDICAS Y NATURALES - PRESUPUESTO 2019 y 2020</t>
  </si>
  <si>
    <t xml:space="preserve">SECTOR                  </t>
  </si>
  <si>
    <t>: RECURSOS PÚBLICOS</t>
  </si>
  <si>
    <t>CONSULTORIAS</t>
  </si>
  <si>
    <t>PERSONA JURIDICA</t>
  </si>
  <si>
    <t>PERSONA NATURAL (DNI)</t>
  </si>
  <si>
    <t>PPTO 2020 (AL 30/06)</t>
  </si>
  <si>
    <t>PPTO 2020 (PROYECCIÓN 31/12)</t>
  </si>
  <si>
    <t>TIPO DE ESTUDIO Y/O INFORME (*)</t>
  </si>
  <si>
    <t>ESPECIALIDAD (**)</t>
  </si>
  <si>
    <t>EJECUCION S/</t>
  </si>
  <si>
    <t>03 PLANEAMIENTO, GESTIÓN Y RESERVA DE CONTINGENCIA</t>
  </si>
  <si>
    <t>CONSULTORÍA PARA EL DESARROLLO DE PROPUESTA DE INDICADORES DE COMPETITIVIDAD TERRITORIAL</t>
  </si>
  <si>
    <t>CONSULTORIA INDIVIDUAL</t>
  </si>
  <si>
    <t>ESPECIALISTA EN GESTION DE PROYECTOS</t>
  </si>
  <si>
    <t>ASISTENCIA TECNICA EN LA FASE DE INVERSION DE LOS PROYECTOS DE INVERSION PUBLICA GESTIONADOS POR LA UEMSI</t>
  </si>
  <si>
    <t>ANALISTA ADMINISTRATIVO BID</t>
  </si>
  <si>
    <t>FIRMA CONSULTORA</t>
  </si>
  <si>
    <t>ASISTENTE ADMINISTRATIVO</t>
  </si>
  <si>
    <t>ASISTENCIA ADMINISTRATIVA</t>
  </si>
  <si>
    <t>ESPECIALISTA EN TECNOLOGIA Y PROCESOS CRM</t>
  </si>
  <si>
    <t>CONSULTOR DE ARQUITECTURA DIGITAL Y PROCESOS</t>
  </si>
  <si>
    <t>CONSULTORIA INVIDUAL ARQUITECTO TICS PARA CUENTA UNICA Y CONTROL NO INTRUSIVO</t>
  </si>
  <si>
    <t>ANALISTA EN GESTION DE PROYECTOS</t>
  </si>
  <si>
    <t>ESPECIALISTA LEGAL</t>
  </si>
  <si>
    <t>DIAGNOSTICO Y HOJA DE RUTA DE LA SEGURIDAD INFORMATICA PERIMETRAL DE LA SUNAT</t>
  </si>
  <si>
    <t>SUPERVISIÓN DE LA OBRA - MEJORAMIENTO DEL CENTRO DE SERVICIOS AL CONRIBUYENTE Y CENTRO DE CONTROL Y FISCALIZACIÓN DE TACNA</t>
  </si>
  <si>
    <t>VALORIZACIONES</t>
  </si>
  <si>
    <t>SUPERVISIÓN DE LA EJECUCIÓN DEL SALDO DE LA OBRA: "IMPLEMENTACIÓN Y CREACIÓN DEL NUEVO CENTRO DE SERVICIOS AL CONTRIBUYENTE Y CENTRO DE CONTROL Y FISCALIZACIÓN EN LA ZONA OESTE 2 - LIMA METROPOLITANA" SNIP N°183514</t>
  </si>
  <si>
    <t>…</t>
  </si>
  <si>
    <t>SERVICIO DE MANTENIMIENTO Y OPERACIÓN DEL SGSI - SISTEMA DE GESTIÓN DE SEGURIDAD DE LA INFORMACIÓN</t>
  </si>
  <si>
    <t>PRIME PROFESIONAL SAC (20509988359)</t>
  </si>
  <si>
    <t>DOCUMENTACIÓN DEL SISTEMA DE GESTIÓN DE SEGURIDAD DE INFORMACIÓN – SGSI</t>
  </si>
  <si>
    <t>03 PLANEAMIENTO, GESTIÓN Y RESERVA  DE CONTINGENCIA</t>
  </si>
  <si>
    <t>INFORMES TÉCNICOS DETALLADOS POR CADA UNA DE LAS PRUEBAS QUE SE REALICEN Y UN INFORME EJECUTIVO POR LA TOTALIDAD DE LAS PRUEBAS REALIZADAS</t>
  </si>
  <si>
    <t>SERVICIO DE IMPLEMENTACIÓN DE ISO 12207 (3ERA. EDICIÓN 2017) DESARROLLO DE SOFTWARE</t>
  </si>
  <si>
    <t>M&amp;T CORPORATION DEL PERU SAC (20600832574)</t>
  </si>
  <si>
    <t>IMPLEMENTACIÓN DE LOS PROCESOS DEL CICLO DE VIDA ESTABLECIDOS EN LA NORMA TÉCNICA PERUANA NTP-ISO/IEC 12207 (3ERA EDICIÓN)</t>
  </si>
  <si>
    <t>SERVICIO DE HACKEO ÉTICO Y ANÁLISIS DE VULNERABILIDAD</t>
  </si>
  <si>
    <t>KUNAK CONSULTING SAC (20546970826)</t>
  </si>
  <si>
    <t>SERVICIO DE CONSULTORIA PARA EL DESARROLLO DEL SISTEMA DE GESTION DE INTEGRIDAD ETAPA 1</t>
  </si>
  <si>
    <t>CONSORCIO INTEDYA (20602694608)</t>
  </si>
  <si>
    <t>INFORME FINAL PARA EL DESARROLLO DEL SISTEMA DE GESTIÓN DE INTEGRIDAD ETAPA</t>
  </si>
  <si>
    <t>SERVICIO DE ELABORACIÓN DE LOS TÉRMINOS DE REFERENCIA DEL EXPEDIENTE TÉCNICO, GESTIÓN DEL PROYECTO DE OBRA, ENTRE OTROS.</t>
  </si>
  <si>
    <t>VILLA INGENIEROS Y ASOCIADOS SAC (20600840399)</t>
  </si>
  <si>
    <t>ELABORACIÓN DE TRES VIDEOS ANIMADOS SOBRE TEMAS DE INTERES DEL MERCADO DE VALORES</t>
  </si>
  <si>
    <t>BAMBOO COMUNICACIONES SAC (20600196171)</t>
  </si>
  <si>
    <t>SERVICIO PARA LA ACTUALIZACION DE HISTORIETAS RELATIVAS A LA EDUCACION Y LA DIFUSION DEL MERCADO DE VALORES</t>
  </si>
  <si>
    <t>VISIONARIA S.A.C. (20478730455)</t>
  </si>
  <si>
    <t>ACTUALIZACIÓN DE DOS (2) HISTORIETAS QUE TIENEN COMO TEMÁTICA LA BOLSA DE VALORES Y LOS FONDOS COLECTIVOS</t>
  </si>
  <si>
    <t>PERITAJE CONTABLE A FIN DE ATENDER EL PEDIDO DE SUSPENSIÓN DE LA EJECUCIÓN DE SENTENCIA ANTE EL 19 JUZGADO ESPECIALIZADO DE TRABAJO PERMANENTE</t>
  </si>
  <si>
    <t>INFORME O DICTAMEN PERICIAL, DEBIDAMENTE SUSCRITO EN CALIDAD DE PERITO CONTABLE, CON LA LIQUIDACIÓN DE LOS IMPORTES</t>
  </si>
  <si>
    <t>20565636872 M &amp; P INTER CONSULTING S.A.C.</t>
  </si>
  <si>
    <t>SERVICIO DE ARBITRAJE Y  GASTOS ADMINISTRATIVOS PRESENTADO POR EL CONSORCIO EVERIS CONTRA EL OSCE SOBRE NULIDAD DE RESOLUCION DE CONTRATO  CASO ARBITRAL N° 0613-2018-CCL</t>
  </si>
  <si>
    <t>20101266819 CAMARA DE COMERCIO DE LIMA</t>
  </si>
  <si>
    <t>ARBITRAJE Y  GASTOS ADMINISTRATIVOS PRESENTADO POR EL CONSORCIO EVERIS CONTRA EL OSCE SOBRE NULIDAD DE RESOLUCION DE CONTRATO  CASO ARBITRAL N° 0613-2018-CCL</t>
  </si>
  <si>
    <t>SERVICIO ESPECIALIZADO  PARA LA ELABORACIÓN DEL ANÁLISIS DE CALIDAD REGULATORIA EX ANTE Y, ELABORACIÓN DE LOS FORMATOS E INFORMES DE SUSTENTO DE LOS PROCEDIMIENTOS ADMINISTRATIVOS Y SERVICIOS PRESTADOS EN EXCLUSIVIDAD QUE SE COMPILAN EN EL TUPA DEL OSCE</t>
  </si>
  <si>
    <t>ELABORACIÓN DEL ANÁLISIS DE CALIDAD REGULATORIA EX ANTE Y, ELABORACIÓN DE LOS FORMATOS E INFORMES DE SUSTENTO DE LOS PROCEDIMIENTOS ADMINISTRATIVOS Y SERVICIOS PRESTADOS EN EXCLUSIVIDAD QUE SE COMPILAN EN EL TUPA DEL OSCE</t>
  </si>
  <si>
    <t>SERVICIO DE DIAGNOSTICO DE LOS PROCESOS A LA UNIDAD DE RECURSOS HUMANOS Y PROPUESTA DE MEJORAS</t>
  </si>
  <si>
    <t>DIAGNOSTICO DE LOS PROCESOS A LA UNIDAD DE RECURSOS HUMANOS Y PROPUESTA DE MEJORAS</t>
  </si>
  <si>
    <t xml:space="preserve">ASESORAMIENTO ESPECIALIZADO EN MATERIA LABORAL PARA LA DEFENSA JURÍDICA DE LA ENTIDAD </t>
  </si>
  <si>
    <t>INFORME TÉCNICO SOBRE LA DEFENSA DE LA ENTIDAD EN ATENCIÓN A LOS ARGUMENTOS Y PRUEBAS PRESENTADOS POR EL DEMANDANTE, A SER PRESENTADO EN EL PLAZO DE DIEZ DÍAS HÁBILES DE CONCLUIDA LA AUDIENCIA DE CONCILIACIÓN  Y  SOBRE LAS ACTUACIONES LLEVADAS A CABO EN LA AUDIENCIA DE JUZGAMIENTO HASTA LA EXPEDICIÓN DE LA SENTENCIA.</t>
  </si>
  <si>
    <t>INFORME TÉCNICO SOBRE LA DEFENSA DE LA ENTIDAD EN EL PLAZO DE DIEZ DÍAS HÁBILES DE LA VISTA DE LA CAUSA EN LA TERCERA SALA LABORAL DE LA CORTE SUPERIOR DE LIMA A LLEVARSE A CABO EL 26 DE ABRIL DE 2016 O EN LA NUEVA FECHA QUE LA CITADA SALA SEÑALE EN CASO DE POSTERGACIÓN  Y  SOBRE LA DEFENSA DE LA ENTIDAD Y EL RESULTADO DEL PROCESO EN SEGUNDA INSTANCIA EN EL PLAZO DE DIEZ DÍAS HÁBILES CONTADOS DESDE LA PRESENTACIÓN DEL RECURSO DE CASACIÓN ANTE LA SALA LABORAL DE LA CORTE SUPERIOR DE LIMA EN CASO LA SENTENCIA DE SEGUNDA INSTANCIA FUESE DESFAVORABLE AL OSCE.</t>
  </si>
  <si>
    <t>SERVICIO DE DEFENSA LEGAL PARA EX SERVIDOR DEL OSCE</t>
  </si>
  <si>
    <t xml:space="preserve">INFORME EN LA QUE SE DEFINA LA MATERIA CONTROVERTIDA, LA EVALUACIÓN DEL MISMO (FACTORES PRO O CONTRA DE LA POSICIÓN DE LOS DEFENDIDOS), LAS ACCIONES A REALIZAR POR EL CONTRATADO Y LOS POSIBLES RESULTADOS A OBTENER  Y PRESENTACIÓN DE ALEGATOS ESCRITOS REQUIRIENDO EL ARCHIVO DEFINITIVO DE LA INVESTIGACIÓN LLEVADA POR EL SEGUNDO DESPACHO DE LA PRIMERA FISCALÍA PROVINCIAL CORPORATIVA ESPECIALIZADA EN DELITOS DE CORRUPCIÓN DE FUNCIONARIOS DE LIMA (CASO N° 506015505-2017-425-0), POR LA PRESUNTA COMISIÓN DE LOS DELITOS CONTRA LA ADMINISTRACIÓN PÚBLICA - COLUSIÓN AGRAVADA Y NEGOCIACIÓN INCOMPATIBLE EN AGRAVIO DEL ESTADO. 
</t>
  </si>
  <si>
    <t>SERVICIO PARA LA IMPLEMENTACIÓN DE SERVICIOS REST SEGUROS QUE SOPORTE LA INTEGRACIÓN  DEL BUSCADOR DE EXPERIENCIA CON EL REPOSITORIO DOCUMENTAL DE EXPERIENCIA DE PROVEEDORES CONSULTORES Y EJECUTORES DE OBRAS</t>
  </si>
  <si>
    <t>INFORME DE AVANCE DE CADA ENTREGABLE DEL SERVICIO DE TI, ESTABLECIENDO HITOS DE CONTROL PERIÓDICOS ADJUNTANDO EL BORRADOR DE LOS DOCUMENTOS SOLICITADOS. ESTA ACTIVIDAD SE DEBE REALIZAR SEGÚN LO SOLICITE EL RESPONSABLE DE LA SUPERVISIÓN DE LA EJECUCIÓN CONTRACTUAL DEL SERVICIO DE TI.</t>
  </si>
  <si>
    <t>CONTRATACIÓN DEL SERVICIO DE CONSULTORÍA PARA LA PROPUESTA DE MODIFICACIÓN DEL ROF DEL OSCE</t>
  </si>
  <si>
    <t>ANALIZAR LAS FUNCIONES SUSTANTIVAS Y ESPECÍFICAS DE LOS ÓRGANOS Y UNIDADES ORGÁNICAS  
APOYO EN LA ELABORACIÓN DEL CUADRO DE NECESIDADES DEL PERSONAL.</t>
  </si>
  <si>
    <t>CONSULTORÍA PARA REALIZAR EL ANÁLISIS PSICOMÉTRICO DE LOS ÍTEMS Y LAS PRUEBAS DE EVALUACIÓN DE LA CERTIFICACIÓN DE LOS PROFESIONALES Y TÉCNICOS</t>
  </si>
  <si>
    <t xml:space="preserve">ELABORAR UN INFORME DEL PROCESO DE ANÁLISIS PSICOMÉTRICO REALIZADO, DESCRIBIENDO LA METODOLOGÍA UTILIZADA, Y LA FORMA COMO SE OBTUVIERON LOS RESULTADOS, LUEGO DEL CUAL EFECTUARÁ RECOMENDACIONES ACERCA DE LA PERMANENCIA, DESCARTE, AJUSTE Y/O CONSTRUCCIÓN DE UNA CANTIDAD DETERMINADA DE ÍTEMS O NUEVAS FORMAS O TIPOS DE PRUEBAS. </t>
  </si>
  <si>
    <t>CONSULTORIA PARA LA ELABORACION DE LA TABLA DE MATRIZ DE ESPECIFICACIONES DE LOS ITEMS  Y PRUEBAS</t>
  </si>
  <si>
    <t>ELABORAR UN INFORME DEL PROCESO DE ELABORACIÓN LA TABLA O MATRIZ DE ESPECIFICACIONES DE  LOS  ITEMS Y PRUEBAS.</t>
  </si>
  <si>
    <t>CONTRATACIÓN DE SERVICIO PARA DESARROLLAR EL EJE CULTURAL ORGANIZACIONAL EN EL MARCO DE LA IMPLEMENTACIÓN DEL SISTEMA DE CONTROL INTERNO EN EL OSCE</t>
  </si>
  <si>
    <t>10103745859 TABOADA CACERES FERNANDO</t>
  </si>
  <si>
    <t xml:space="preserve">CONSULTORIA PARA LA ELABORACION DE ITEMS PARA EL EXAMEN DE CERTIFICACION POR NIVELES EB EL MARCO DE LA EVALUACION DE LOS SERVIDORES OEC  </t>
  </si>
  <si>
    <t>10082050197 UGARTE CASAFRANCA ELOY IVAN</t>
  </si>
  <si>
    <t>SERVICIO ESPECIALIZADO DE ASESORIA Y PATROCINIO LEGAL PARA LA DEFENSA DEL ORGANISMO SUPERVISOR DE LAS CONTRATACIONES DEL ESTADO - OSCE, DURANTE EL PROCESO ARBITRAL SEGUIDO CON EL CONSORCIO EVERIS (CONFORMADO POR LAS EMPRESAS EVERIS PERU SAC, EVERIS CHILE SA, EVERIS SPAIN SL Y EVERIS MEXICO SRL DE CV)</t>
  </si>
  <si>
    <t>CONSULTORIA PARA EL DISEÑO Y EJECUCION DE UN PROGRAMA DE FORTALECIMIENTO DE COMPETENCIAS PEDAGOGICAS A SERVIDORES DEL OSCE</t>
  </si>
  <si>
    <t>INFORME DE RESULTADOS OBTENIDOS DE LA ALTA DIRECCIÓN  Y ACTA EN LA QUE SE CONSTATA EL ACOMPAÑAMIENTO DURANTE EL PROCESO DE CERTIFICACIÓN.</t>
  </si>
  <si>
    <t xml:space="preserve">                MINISTERIO DE ECONOMIA Y FINANZAS</t>
  </si>
  <si>
    <t xml:space="preserve">20260496281 APOYO CONSULTORIA S.A.C.         </t>
  </si>
  <si>
    <t>EVALUACIÓN DE PROCESOS A INTERVENCIONES REALIZADAS A VIVIENDAS RURALES EN EL MARCO DEL PLAN MULTISECTORIAL ANTE HELADAS Y FRIAJE</t>
  </si>
  <si>
    <t>PROGRAMAR, DIRIGIR, COORDINAR Y EVALUAR EL PROCESO PRESUPUESTARIO DE LAS ENTIDADES DEL SECTOR PÙBLICO</t>
  </si>
  <si>
    <t>CONSULTORÍA PARA LA ELABORACIÓN DE CÁLCULO Y MODELACIÓN ESTRUCTURAL</t>
  </si>
  <si>
    <t>20601923425 PROYECTOS, ASESORIA, GESTION Y SERVICIOS ESPECIALIZADOS RODRIGO CALDERON Y ASOCIADOS S.A.C. - PRAGES</t>
  </si>
  <si>
    <t>ELABORACIÓN DE CÁLCULO Y MODELACIÓN ESTRUCTURAL</t>
  </si>
  <si>
    <t>ACCIONES ADMINISTRATIVAS</t>
  </si>
  <si>
    <t>CONSULTORIA EN ASISTENCIA TECNICA LEGAL</t>
  </si>
  <si>
    <t>30000003837 BERKELEY RESEARCH GROUP</t>
  </si>
  <si>
    <t>ASISTENCIA TECNICA LEGAL</t>
  </si>
  <si>
    <t>ATENDER PAGOS DERIVADOS DE LA DEFENSA DEL ESTADO EN CONTROVERSIAS INTERNACIONALES DE INVERSION, EN EL MARCO DE LA LEY 28933</t>
  </si>
  <si>
    <t>CONSULTORÍA PARA IDENTIFICACIÓN DE PELIGROS, EVALUACIÓN Y CONTROL DE RIESGOS LABORALES</t>
  </si>
  <si>
    <t>20101092306 SISTEMAS ALTERNATIVOS DE BENEFICIOS S.A.</t>
  </si>
  <si>
    <t>IDENTIFICACIÓN DE PELIGROS, EVALUACIÓN Y CONTROL DE RIESGOS LABORALES</t>
  </si>
  <si>
    <t>CONSULTORÍA SOBRE INDICADORES DE USO DEL SISTEMA DE REMATES JUDICIALES ELECTRÓNICOS Y ANÁLISIS DE RESULTADOS</t>
  </si>
  <si>
    <t>20538102173 GOBIZ SOCIEDAD ANONIMA - GOBIZ S.A.</t>
  </si>
  <si>
    <t>INDICADORES DE USO DEL SISTEMA DE REMATES JUDICIALES ELECTRÓNICOS Y ANÁLISIS DE RESULTADOS</t>
  </si>
  <si>
    <t>MEJORAMIENTO DEL ENTORNO DE NEGOCIOS Y PROMOVER LA FORMALIZACION EN EL PAÍS</t>
  </si>
  <si>
    <t>CONSULTORÍA DE ANÁLISIS DE VIABILIDAD PARA IMPLEMENTAR MODELOS DE CONTRATOS DE CONSTRUCCIÓN INTERNACIONAL</t>
  </si>
  <si>
    <t>20294066421 ABOGADOS CONSULTORES S.A.</t>
  </si>
  <si>
    <t>ANÁLISIS DE VIABILIDAD PARA IMPLEMENTAR MODELOS DE CONTRATOS DE CONSTRUCCIÓN INTERNACIONAL</t>
  </si>
  <si>
    <t>PROGRAMAR, DIRIGIR Y COORDINAR EL SISTEMA NACIONAL DE ABASTECIMIENTO</t>
  </si>
  <si>
    <t>CONSULTORÍA EN DIAGNÓSTICO NORMATIVO PARA IDENTIFICAR INCONSISTENCIAS EN NORMAS DE ALMACENAMIENTO Y FLUJO DE INFORMACIÓN</t>
  </si>
  <si>
    <t>20457043601 ANIYA, AROSTEGUI, HANDA, LA PUENTE &amp; ASOCIADOS SOCIEDAD COMERCIAL DE RESPONSABILIDAD LIMITADA</t>
  </si>
  <si>
    <t>DIAGNÓSTICO NORMATIVO PARA IDENTIFICAR INCONSISTENCIAS EN NORMAS DE ALMACENAMIENTO Y FLUJO DE INFORMACIÓN</t>
  </si>
  <si>
    <t xml:space="preserve">CONTRATACIÓN DEL SERVICIO DE CONSULTORÍA PARA LA EVALUACIÓN DE LA IMPLEMENTACIÓN DE PROYECTOS FINANCIADOS CON EL FONDO MI RIEGO / SIERRA AZUL"       </t>
  </si>
  <si>
    <t xml:space="preserve"> EVALUACIÓN DE LA IMPLEMENTACIÓN DE PROYECTOS FINANCIADOS CON EL FONDO MI RIEGO / SIERRA AZUL"   </t>
  </si>
  <si>
    <t>CONSULTORÍA PARA ELABORAR RECOMENDACIONES PARA EL DISEÑO DE UNA ESTRATEGIA DE PROCURA DE LA ASISTENCIA TÉCNICA ESPECIALIZADA EN GESTIÓN DE INVERSIONES MEDIANTE PROYECTOS ESPECIALES DE INVERSIÓN PÚBLICA (PEIP)</t>
  </si>
  <si>
    <t xml:space="preserve">20604908842 AMACE CONSULTANCY (PERU) S.A.C.        </t>
  </si>
  <si>
    <t xml:space="preserve">RECOMENDACIONES PARA EL DISEÑO DE UNA ESTRATEGIA DE PROCURA DE LA ASISTENCIA TÉCNICA ESPECIALIZADA EN GESTIÓN DE INVERSIONES MEDIANTE PROYECTOS ESPECIALES DE INVERSIÓN PÚBLICA (PEIP) </t>
  </si>
  <si>
    <t>REGULACIÓN DE LA INVERSIÓN PÚBLICA</t>
  </si>
  <si>
    <t>CONSULTORIA PARA ELABORACION DE PLAN ESTRATEGICO MULTISECTORIAL DE LA POLITICA NACIONAL DE INCLUSION FINANCIERA</t>
  </si>
  <si>
    <t>20101268943 INSTITUTO DE ESTUDIOS PERUANOS</t>
  </si>
  <si>
    <t>ELABORACION DE PLAN ESTRATEGICO MULTISECTORIAL DE LA POLITICA NACIONAL DE INCLUSION FINANCIERA</t>
  </si>
  <si>
    <t>MEDIDAS Y PLANES DE PROMOCIÓN DE POLÍTICAS PARA EL DESARROLLO DEL MERCADO FINANCIERO Y PREVISIONAL PRIVADOS</t>
  </si>
  <si>
    <t>CONSULTORÍA PARA ELABORACIÓN DE ESTRATEGIA COMUNICACIONAL PARA IMPLEMENTACIÓN DE LA LEY DE SERVICIO CIVIL</t>
  </si>
  <si>
    <t>20600955412 CATALAN STUDIO SOCIEDAD ANONIMA CERRADA</t>
  </si>
  <si>
    <t>ELABORACIÓN DE ESTRATEGIA COMUNICACIONAL PARA IMPLEMENTACIÓN DE LA LEY DE SERVICIO CIVIL</t>
  </si>
  <si>
    <t>CONSULTORÍA TÉCNICA CONTABLE REFERIDA A LAS NORMAS INTERNACIONALES DE INFORMACIÓN FINANCIERA (NIIF)</t>
  </si>
  <si>
    <t>20603289600 ANTUT ADVISORS SOCIEDAD ANONIMA CERRADA</t>
  </si>
  <si>
    <t>TÉCNICA CONTABLE REFERIDA A LAS NORMAS INTERNACIONALES DE INFORMACIÓN FINANCIERA (NIIF)</t>
  </si>
  <si>
    <t>CUENTA GENERAL DE LA REPÚBLICA</t>
  </si>
  <si>
    <t>CONSULTORÍA PARA IDENTIFICACIÓN DE PRINCIPALES CADENAS DE TRÁMITE PARA SERVICIOS DE DIGITALIZACIÓN E INTEROPERABILIDAD</t>
  </si>
  <si>
    <t>IDENTIFICACIÓN DE PRINCIPALES CADENAS DE TRÁMITE PARA SERVICIOS DE DIGITALIZACIÓN E INTEROPERABILIDAD</t>
  </si>
  <si>
    <t>FORMULACION DE LAS PROPUESTAS DE REFORMA MULTISECTORIAL PARA LA MEJORA DE LA COMPETITIVIDAD DEL PAIS VINCULADA A LA POLITICA Y PLAN NACIONAL DE COMPET</t>
  </si>
  <si>
    <t>CONSULTORÍA PARA LA GENERACIÓN DE LINEAMIENTOS PARA LA ELABORACIÓN DE PROPUESTAS DE PLANES REGIONALES DE COMPETITIVIDAD</t>
  </si>
  <si>
    <t>GENERACIÓN DE LINEAMIENTOS PARA LA ELABORACIÓN DE PROPUESTAS DE PLANES REGIONALES DE COMPETITIVIDAD</t>
  </si>
  <si>
    <t>CONSULTORÍA DE LINEAMIENTOS PARA LA ELABORACIÓN DE PROPUESTAS DE IMPLEMENTACIÓN DE UN SISTEMA NACIONAL DE COMPETITIVIDAD Y PRODUCTIVIDAD</t>
  </si>
  <si>
    <t>LINEAMIENTOS PARA LA ELABORACIÓN DE PROPUESTAS DE IMPLEMENTACIÓN DE UN SISTEMA NACIONAL DE COMPETITIVIDAD Y PRODUCTIVIDAD</t>
  </si>
  <si>
    <t>CONSULTORÍA SOBRE SITUACIÓN ACTUAL DE INSTRUMENTOS DE PLANIFICACIÓN TERRITORIAL</t>
  </si>
  <si>
    <t>SITUACIÓN ACTUAL DE INSTRUMENTOS DE PLANIFICACIÓN TERRITORIAL</t>
  </si>
  <si>
    <t>SEGUIMIENTO Y EVALUACION DE LAS PROPUESTAS DE REFORMA MULTISECTORIAL PARA LA MEJORA DE LA COMPETITIVIDAD DEL PAIS VINCULADA A LA POLITICA Y PLAN NACIO</t>
  </si>
  <si>
    <t>CONSULTORÍA PARA DISEÑO DE ESTRATEGIA QUE VINCULE LA INFORMACIÓN DE RENTAS Y CATASTRO</t>
  </si>
  <si>
    <t>DISEÑO DE ESTRATEGIA QUE VINCULE LA INFORMACIÓN DE RENTAS Y CATASTRO</t>
  </si>
  <si>
    <t>CONSULTORÍA EN MEDICIÓN DE IMPACTO DE POLÍTICAS</t>
  </si>
  <si>
    <t>MEDICIÓN DE IMPACTO DE POLÍTICAS</t>
  </si>
  <si>
    <t>CONSULTORÍA SOBRE CERTIFICACIÓN ISO 9001</t>
  </si>
  <si>
    <t>CERTIFICACIÓN ISO 9001</t>
  </si>
  <si>
    <t>APROBACION DEL GIRADO PROGRAMACION DE CAJA AUTORIZACION DE PAGO Y ENVIO DE LOTES AL BANCO DE LA NACION Y SEGUIMIENTO DEL DEVENGADO</t>
  </si>
  <si>
    <t>CONSULTORÍA PARA EL MAPEO DE PROCESOS DE PREVISIONES PRESUPUESTALES Y DISEÑO DE REQUERIMIENTOS FUNCIONALES</t>
  </si>
  <si>
    <t>MAPEO DE PROCESOS DE PREVISIONES PRESUPUESTALES Y DISEÑO DE REQUERIMIENTOS FUNCIONALES</t>
  </si>
  <si>
    <t>PROGRAMACION SEGUIMIENTO Y EVALUACION DE LA GESTION DEL PROCESO PRESUPUESTARIO</t>
  </si>
  <si>
    <t>CONSULTORÍA PARA LA ELABORACIÓN DE LAS MATRICES DE IDENTIFICACIÓN DE PELIGROS, EVALUACIÓN Y CONTROL DE RIESGOS</t>
  </si>
  <si>
    <t>ELABORACIÓN DE LAS MATRICES DE IDENTIFICACIÓN DE PELIGROS, EVALUACIÓN Y CONTROL DE RIESGOS</t>
  </si>
  <si>
    <t>GESTIÓN DE LAS RELACIONES HUMANAS Y SOCIALES.</t>
  </si>
  <si>
    <t>CONSULTORÍA EN ELABORACIÓN DE LINEAMIENTOS SOBRE EVALUACIÓN FINANCIERA DE PROYECTOS DE APPS</t>
  </si>
  <si>
    <t>ELABORACIÓN DE LINEAMIENTOS SOBRE EVALUACIÓN FINANCIERA DE PROYECTOS DE APPS</t>
  </si>
  <si>
    <t>EMISION DE OPINION TECNICA SOBRE LA PROGRAMACION MULTIANUAL DE INVERSIONES EVALUACION DE PROYECTOS Y CONTRATOS BAJO EL MECANISMO DE ASOCIACION PUBLICO</t>
  </si>
  <si>
    <t>CONSULTORÍA EN EVALUACIÓN DE PROPUESTAS PARA ASIGNACIÓN DE FINANCIAMIENTO O COFINANCIMIENTO</t>
  </si>
  <si>
    <t>EVALUACIÓN DE PROPUESTAS PARA ASIGNACIÓN DE FINANCIAMIENTO O COFINANCIMIENTO</t>
  </si>
  <si>
    <t>SEGUIMIENTO DE ASIGNACION DE RECURSOS DEL  FONDO INVIERTE PARA EL DESARROLLO TERRITORIAL</t>
  </si>
  <si>
    <t>CONSULTORÍA PARA DIAGNÓSTICO DE INFRAESTRUCTURA Y COBERTURA DE TELECOMUNICACIONES</t>
  </si>
  <si>
    <t>DIAGNÓSTICO DE INFRAESTRUCTURA Y COBERTURA DE TELECOMUNICACIONES</t>
  </si>
  <si>
    <t>ELABORACIÓN DE PROPUESTAS NORMATIVAS PARA LA MEJORA DE LAS POLÍTICAS E INSTRUMENTOS PARA EL DESARROLLO DE LOS REGÍMENES PREVISIONALES PRIVADOS Y MERCA</t>
  </si>
  <si>
    <t>CONSULTORÍA PARA ADECUACIONES DE PÁGINA WEB DE COMISIÓN MULTISECTORIAL DE INCLUSIÓN FINANCIERA</t>
  </si>
  <si>
    <t>ADECUACIONES DE PÁGINA WEB DE COMISIÓN MULTISECTORIAL DE INCLUSIÓN FINANCIERA</t>
  </si>
  <si>
    <t>EVALUACIÓN SOBRE LA COYUNTURA, AVANCES O PERSPECTIVAS DE LA INCLUSIÓN FINANCIERA.</t>
  </si>
  <si>
    <t>CONSULTORÍA PARA ESTUDIO DE COMPORTAMIENTO DE PENSIONISTAS EN EL SISTEMA PRIVADO DE ADMINISTRACIÓN DE FONDOS DE PENSIONES</t>
  </si>
  <si>
    <t>ESTUDIO DE COMPORTAMIENTO DE PENSIONISTAS EN EL SISTEMA PRIVADO DE ADMINISTRACIÓN DE FONDOS DE PENSIONES</t>
  </si>
  <si>
    <t>SEGUIMIENTO, ANÁLISIS Y EVALUACIÓN SEMESTRAL DEL SISTEMA PRIVADO DE PENSIONES Y MERCADO DE SEGUROS.</t>
  </si>
  <si>
    <t>GESTION PARA LA CONTRATACION DE SERVICIOS DE ABOGADOS ESTUDIOS DE ABOGADOS Y OTROS PROFESIONALES NECESARIOS PARA LA PARTICIPACION DEL ESTADO EN CONTRO</t>
  </si>
  <si>
    <t>CONSULTORÍA PARA LA SISTEMATIZACIÓN DEL REGISTRO NACIONAL DE CONTRATOS</t>
  </si>
  <si>
    <t>SISTEMATIZACIÓN DEL REGISTRO NACIONAL DE CONTRATOS</t>
  </si>
  <si>
    <t>ADMINISTRACION DEL REGISTRO NACIONAL DE CONTRATOS DE ASOCIACIONES PUBLICO PRIVADA APP</t>
  </si>
  <si>
    <t>CONSULTORÍA EN ASOCIACIÓN PÚBLICO PRIVADA</t>
  </si>
  <si>
    <t>EMISION DE OPINION TECNICA Y ELABORACION DE PROPUESTAS NORMATIVAS EN MATERIA DE INVERSION PRIVADA BAJO LOS MECANISMOS DE ASOCIACION PUBLICO PRIVADA AP</t>
  </si>
  <si>
    <t>CONSULTORÍA EN IMPLEMENTACIÓN Y SEGUIMIENTO DE PLAN NACIONAL DE INFRAESTRUCTURA</t>
  </si>
  <si>
    <t>IMPLEMENTACIÓN Y SEGUIMIENTO DE PLAN NACIONAL DE INFRAESTRUCTURA</t>
  </si>
  <si>
    <t>IMPLEMENTACION MONITOREO SEGUIMIENTO Y EVALUACION DEL PLAN NACIONAL DE INFRAESTRUCTURA</t>
  </si>
  <si>
    <t>CONSULTORÍA EN ELABORACIÓN DE PLAN NACIONAL DE INFRAESTRUCTURA</t>
  </si>
  <si>
    <t>ELABORACIÓN DE PLAN NACIONAL DE INFRAESTRUCTURA</t>
  </si>
  <si>
    <t>CONSULTORÍA PARA EL DESARROLLO Y SUSTENTO ECONÓMICO Y TÉCNICO DE LOS PRINCIPALES COMPONENTES DEL REGLAMENTO CORRESPONDIENTE AL PROGRAMA BONO DE CHATARREO EN EL MARCO PLAN NACIONAL DE COMPETITIVIDAD PRODUCTIVIDAD</t>
  </si>
  <si>
    <t>10104729989 MILLONES DESTEFANO OSCAR EDGARDO</t>
  </si>
  <si>
    <t>DESARROLLO Y SUSTENTO ECONÓMICO Y TÉCNICO DE LOS PRINCIPALES COMPONENTES DEL REGLAMENTO CORRESPONDIENTE AL PROGRAMA BONO DE CHATARREO EN EL MARCO PLAN NACIONAL DE COMPETITIVIDAD PRODUCTIVIDAD</t>
  </si>
  <si>
    <t>CONSULTORÍA PARA EL DESARROLLO DE MARCO MICROECONOMICO PARA EVALUAR POLITICAS PUBLICAS DE COMPETETIVIDAD TERRITORIAL</t>
  </si>
  <si>
    <t>DESARROLLO DE MARCO MICROECONOMICO PARA EVALUAR POLITICAS PUBLICAS DE COMPETETIVIDAD TERRITORIAL</t>
  </si>
  <si>
    <t>MEDIDAS DE POLÍTICA DE COMERCIO, DE LA COMPETENCIA Y PRODUCTIVIDAD</t>
  </si>
  <si>
    <t>CONSULTORÍA PARA PROPUESTA METODOLÓGICA PARA IDENTIFICACIÓN Y MAPEO DE BRECHAS DE SERVICIOS PÚBLICOS EN CADENAS PRODUCTIVAS</t>
  </si>
  <si>
    <t>10434081888 GIL ANTICONA RODOLFO DANIEL</t>
  </si>
  <si>
    <t>PROPUESTA METODOLÓGICA PARA IDENTIFICACIÓN Y MAPEO DE BRECHAS DE SERVICIOS PÚBLICOS EN CADENAS PRODUCTIVAS</t>
  </si>
  <si>
    <t xml:space="preserve"> MEJORAMIENTO DEL ENTORNO DE NEGOCIOS Y PROMOVER LA FORMALIZACION EN EL PAÍS</t>
  </si>
  <si>
    <t>CONSULTORÍA PARA PROPUESTA METODOLÓGICA PARA IDENTIFICACIÓN DE CONCENTRACIONES ECONÓMICAS</t>
  </si>
  <si>
    <t>10406484934 AMES SANTILLAN LUISA FERNANDA</t>
  </si>
  <si>
    <t>PROPUESTA METODOLÓGICA PARA IDENTIFICACIÓN DE CONCENTRACIONES ECONÓMICAS</t>
  </si>
  <si>
    <t>CONSULTORÍA PARA IDENTIFICAR PRINCIPALES PROBLEMAS EN LA LIBERACIÓN DE ÁREAS PARA OBRAS DE INFRAESTRUCTURA VIAL</t>
  </si>
  <si>
    <t>10444485359 RAMIREZ CASTILLO DIANA ROSALIA</t>
  </si>
  <si>
    <t>IDENTIFICAR PRINCIPALES PROBLEMAS EN LA LIBERACIÓN DE ÁREAS PARA OBRAS DE INFRAESTRUCTURA VIAL</t>
  </si>
  <si>
    <t>FUNCIONAMIENTO DEL EQUIPO ESPECIALIZADO DE SEGUIMIENTO DE LA INVERSION</t>
  </si>
  <si>
    <t>CONSULTORÍA PARA EL ANÁLISIS DEL IMPACTO DEL DRAWBACK EN EL DESEMPEÑO DE LAS EMPRESAS EXPORTADORAS PERUANAS</t>
  </si>
  <si>
    <t>ANÁLISIS DEL IMPACTO DEL DRAWBACK EN EL DESEMPEÑO DE LAS EMPRESAS EXPORTADORAS PERUANAS</t>
  </si>
  <si>
    <t>CONSULTORIA EN DERECHO CONSTITUCIONAL</t>
  </si>
  <si>
    <t>10073944215 ABAD YUPANQUI SAMUEL BERNARDO</t>
  </si>
  <si>
    <t>ASESORAMIENTO DE NATURALEZA JURÍDICA</t>
  </si>
  <si>
    <t>CONSULTORIA EN ANALISIS DE LAS EXONERACIONES E INCETIVOS TRIBUTARIOS</t>
  </si>
  <si>
    <t>10077733073 LANDA ARROYO CESAR RODRIGO</t>
  </si>
  <si>
    <t>ANALISIS DE LAS EXONERACIONES E INCETIVOS TRIBUTARIOS</t>
  </si>
  <si>
    <t>CONSULTORÍA SOBRE EL ANÁLISIS CONSTITUCIONAL DE DISPOSICIONES LEGALES</t>
  </si>
  <si>
    <t>10082435552 EGUIGUREN PRAELI FRANCISCO JOSE</t>
  </si>
  <si>
    <t>ANÁLISIS CONSTITUCIONAL DE DISPOSICIONES LEGALES</t>
  </si>
  <si>
    <t>NORMAS Y MEDIDAS QUE PERMITAN LA IMPLEMENTACION DE POLÍTICA DE INGRESOS PÚBLICOS</t>
  </si>
  <si>
    <t>CONSULTORÍA PARA EVALUACIÓN DE IMPLEMENTACIÓN DEL USO DE LIBROS ELECTRÓNICOS DE ACTAS Y DE REGISTRO DE ACCIONES</t>
  </si>
  <si>
    <t>10096410412 RIVERA SERRANO ALFONSO ARMANDO</t>
  </si>
  <si>
    <t>EVALUACIÓN DE IMPLEMENTACIÓN DEL USO DE LIBROS ELECTRÓNICOS DE ACTAS Y DE REGISTRO DE ACCIONES</t>
  </si>
  <si>
    <t>CONSULTORÍA DE ANÁLISIS CONSTITUCIONAL PARA EMISIÓN DE INSTRUMENTOS NORMATIVOS</t>
  </si>
  <si>
    <t>ANÁLISIS CONSTITUCIONAL PARA EMISIÓN DE INSTRUMENTOS NORMATIVOS</t>
  </si>
  <si>
    <t>CONSULTORIA PARA LA ELABORACIÓN DE LOS COMPONENTES Y LINEAMIENTOS DE UNA ESTRATEGIA DE FINANCIAMIENTO FRENTE AL CAMBIO CLIMÁTICO</t>
  </si>
  <si>
    <t>10418087868 GARCIA GARCIA NARANJO AIDA ROCIO</t>
  </si>
  <si>
    <t>ELABORACIÓN DE LOS COMPONENTES Y LINEAMIENTOS DE UNA ESTRATEGIA DE FINANCIAMIENTO FRENTE AL CAMBIO CLIMÁTICO</t>
  </si>
  <si>
    <t>CONSULTORÍA PARA IDENTIFICAR Y EVALUAR EL MARCO NORMATIVO DE LOS PROCEDIMIENTOS DE CERTIFICACIÓN AMBIENTAL</t>
  </si>
  <si>
    <t>10257074248 QUENALLATA MAMANI ANA LUCIA</t>
  </si>
  <si>
    <t>IDENTIFICAR Y EVALUAR EL MARCO NORMATIVO DE LOS PROCEDIMIENTOS DE CERTIFICACIÓN AMBIENTAL</t>
  </si>
  <si>
    <t>CONSULTORIA PARA PROPONER INSTRUMENTOS METODOLOGICOS PARA EL SEGUIMIENTO Y MONITOREO DE LAS ADQUISICIONES DE ACTIVOS NO FINANCIEROS (AAnF) A CARGO DE LA OFICINA GENERAL DE ADMINISTRACION (OGA) DEL MINISTERIO DE ECONOMIA Y FINANZAS (MEF), EN EL MARCO DE INVIERTE.PE</t>
  </si>
  <si>
    <t>10095725568 DARWIN TEOFILO EUFRACIO LEON</t>
  </si>
  <si>
    <t>INSTRUMENTOS METODOLOGICOS PARA EL SEGUIMIENTO Y MONITOREO DE LAS ADQUISICIONES DE ACTIVOS NO FINANCIEROS (AAnF) A CARGO DE LA OFICINA GENERAL DE ADMINISTRACION (OGA) DEL MINISTERIO DE ECONOMIA Y FINANZAS (MEF), EN EL MARCO DE INVIERTE.PE</t>
  </si>
  <si>
    <t>CONSULTORIA PARA LA IDENTIFICACION, PRIORIZACION Y ELABORACION DE PROPUESTAS DE ACCION EN TEMAS DE INVESTIGACION, DESARROLLO E INNOVACION NECESARIOS PARA IMPULSAR EL DESARROLLO DEL SECTOR FORESTAL, EN EL MARCO DEL GRUPO DE TRABAJO DE CTI FORESTAL DE LA MESA EJECUTIVA DE FORESTAL CREADA POR EL MINISTERIO DE ECONOMIA Y FINANZAS</t>
  </si>
  <si>
    <t>10101416513 MANRIQUE PETRERA MAGGY ALEJANDRA</t>
  </si>
  <si>
    <t>IDENTIFICACION, PRIORIZACION Y ELABORACION DE PROPUESTAS DE ACCION EN TEMAS DE INVESTIGACION, DESARROLLO E INNOVACION NECESARIOS PARA IMPULSAR EL DESARROLLO DEL SECTOR FORESTAL, EN EL MARCO DEL GRUPO DE TRABAJO DE CTI FORESTAL DE LA MESA EJECUTIVA DE FORESTAL CREADA POR EL MINISTERIO DE ECONOMIA Y FINANZAS</t>
  </si>
  <si>
    <t>FUNCIONAMIENTO DE MESAS EJECUTIVAS A NIVEL NACIONAL</t>
  </si>
  <si>
    <t>CONSULTORIA PARA LA IDENTIFICACION DE LA PROBLEMÁTICA Y ELABORACION DE UAN PROPUESTA DE MEJORA EN EL OTORGAMIENTO Y GESTION DE SERVIDUMBRES EN EL SECTOR MINERO ENERGETICO</t>
  </si>
  <si>
    <t>10077474990 BASURCO NEUMANN ARACELI RITA</t>
  </si>
  <si>
    <t>IDENTIFICACION DE LA PROBLEMÁTICA Y ELABORACION DE UAN PROPUESTA DE MEJORA EN EL OTORGAMIENTO Y GESTION DE SERVIDUMBRES EN EL SECTOR MINERO ENERGETICO</t>
  </si>
  <si>
    <t>CONSULTORÍA PARA LA IDENTIFICACIÓN DE PRINCIPALES CADENAS DE TRÁMITE PARA GESTIONES CIVILES, ADMINISTRATIVAS Y DE NEGOCIO SUSCEPTIBLES DE DIGITALIZACIÓN E INTEROPERABILIDAD</t>
  </si>
  <si>
    <t>10093395137 CHAPARRO LUY ALDO JOSE</t>
  </si>
  <si>
    <t>IDENTIFICACIÓN DE PRINCIPALES CADENAS DE TRÁMITE PARA GESTIONES CIVILES, ADMINISTRATIVAS Y DE NEGOCIO SUSCEPTIBLES DE DIGITALIZACIÓN E INTEROPERABILIDAD</t>
  </si>
  <si>
    <t>CONSULTORÍA PARA LA IDENTIFICACIÓN Y PROPUESTA DE LAS ACTUACIONES PREVIAS REQUERIDAS PARA EL DESARROLLO E IMPLEMENTACIÓN DEL CATÁLOGO ÚNICO DE BIENES Y SERVICIOS</t>
  </si>
  <si>
    <t>10093713431 AMARO SUAREZ CESAR MARTIN</t>
  </si>
  <si>
    <t>IDENTIFICACIÓN Y PROPUESTA DE LAS ACTUACIONES PREVIAS REQUERIDAS PARA EL DESARROLLO E IMPLEMENTACIÓN DEL CATÁLOGO ÚNICO DE BIENES Y SERVICIOS</t>
  </si>
  <si>
    <t>CONSULTORÍA SOBRE ANÁLISIS CONSTITUCIONAL DE PROYECTOS DE LEY REFERIDOS AL RÉGIMEN PREVISIONAL DEL SISTEMA NACIONAL DE PENSIONES (SNP)</t>
  </si>
  <si>
    <t>ANÁLISIS CONSTITUCIONAL DE PROYECTOS DE LEY REFERIDOS AL RÉGIMEN PREVISIONAL DEL SISTEMA NACIONAL DE PENSIONES (SNP)</t>
  </si>
  <si>
    <t>GESTIÓN DE REMUNERACIONES Y DE LAS PENSIONES DE LOS REGIMENES CONTRIBUTIVOS ATENDIDOS POR EL ESTADO</t>
  </si>
  <si>
    <t>CONSULTORÍA PARA ELABORACIÓN DE PROPUESTAS NORMATIVAS, INSTRUMENTOS O PRODUCTOS ESPECÍFICOS PARA MEJORAR LA LABOR DEL BANCO DE LA NACIÓN EN EL MARCO DE LA POLÍTICA NACIONAL DE INCLUSIÓN FINANCIERA</t>
  </si>
  <si>
    <t>10407157520 SALDAÑA PACHECO RAPHAEL ANGEL</t>
  </si>
  <si>
    <t>ELABORACIÓN DE PROPUESTAS NORMATIVAS, INSTRUMENTOS O PRODUCTOS ESPECÍFICOS PARA MEJORAR LA LABOR DEL BANCO DE LA NACIÓN EN EL MARCO DE LA POLÍTICA NACIONAL DE INCLUSIÓN FINANCIERA</t>
  </si>
  <si>
    <t>CONSULTORÍA PARA LA PROPUESTA EN LA GESTIÓN DE LA EJECUCIÓN DE PROCESOS Y METAS PARA LA APROBACIÓN DE APORTES, SUSCRIPCIÓN DE ACCIONES Y CONTRIBUCIONES A ORGANISMOS FINANCIEROS MULTILATERALES</t>
  </si>
  <si>
    <t>10413148966 SOTELO REYES JUAN DIEGO</t>
  </si>
  <si>
    <t>PROPUESTA EN LA GESTIÓN DE LA EJECUCIÓN DE PROCESOS Y METAS PARA LA APROBACIÓN DE APORTES, SUSCRIPCIÓN DE ACCIONES Y CONTRIBUCIONES A ORGANISMOS FINANCIEROS MULTILATERALES</t>
  </si>
  <si>
    <t>PROGRAMAR, GESTIONAR Y ADMINISTRAR OPERACIONES DE ENDEUDAMIENTO  PÚBLICO Y EL MOVIMIENTO DE FONDOS DEL TESORO PÚBLICO</t>
  </si>
  <si>
    <t>CONSULTORÍA SOBRE SITUACIÓN DE INCENTIVO POR CAFAE AL PERSONAL</t>
  </si>
  <si>
    <t>SITUACIÓN DE INCENTIVO POR CAFAE AL PERSONAL</t>
  </si>
  <si>
    <t>CONSULTORÍA EN ESTUDIO DE INGRESOS GENERADOS EN CENTROS DE PRODUCCIÓN DE UNIVERSIDADES</t>
  </si>
  <si>
    <t>ESTUDIO DE INGRESOS GENERADOS EN CENTROS DE PRODUCCIÓN DE UNIVERSIDADES</t>
  </si>
  <si>
    <t>CONSULTORÍA EN REVISIÓN Y ANÁLISIS LEGAL DE SENTENCIAS JUDICIALES</t>
  </si>
  <si>
    <t>REVISIÓN Y ANÁLISIS LEGAL DE SENTENCIAS JUDICIALES</t>
  </si>
  <si>
    <t>CONSULTORÍA PARA DESARROLLO DE INDICADORES DE EFICIENCIA Y PRODUCTIVIDAD DE MICRO Y PEQUEÑAS EMPRESAS</t>
  </si>
  <si>
    <t>DESARROLLO DE INDICADORES DE EFICIENCIA Y PRODUCTIVIDAD DE MICRO Y PEQUEÑAS EMPRESAS</t>
  </si>
  <si>
    <t>CONSULTORÍA EN FORTALECIMIENTO DE GOBERNANZA EN CIENCIA, TECNOLOGÍA E INNOVACIÓN</t>
  </si>
  <si>
    <t>FORTALECIMIENTO DE GOBERNANZA EN CIENCIA, TECNOLOGÍA E INNOVACIÓN</t>
  </si>
  <si>
    <t>CONSULTORÍA PARA DIAGNÓSTICO Y PROPUESTA DE MECANISMOS PARA IMPLEMENTACIÓN DE DECRETO LEGISLATIVO</t>
  </si>
  <si>
    <t>DIAGNÓSTICO Y PROPUESTA DE MECANISMOS PARA IMPLEMENTACIÓN DE DECRETO LEGISLATIVO</t>
  </si>
  <si>
    <t>CONSULTORÍA EN REPORTE DE CUMPLIMIENTO DE POLÍTICA NACIONAL DE COMPETITIVIDAD Y PRODUCTIVIDAD</t>
  </si>
  <si>
    <t>REPORTE DE CUMPLIMIENTO DE POLÍTICA NACIONAL DE COMPETITIVIDAD Y PRODUCTIVIDAD</t>
  </si>
  <si>
    <t>CONSULTORÍA PARA LEVANTAMIENTO DE INFORMACIÓN SOBRE TIEMPO DE PROCESO DE OTORGAMIENTO DE LICENCIA DE EDIFICACIÓN DE MUNICIPALIDADES</t>
  </si>
  <si>
    <t>LEVANTAMIENTO DE INFORMACIÓN SOBRE TIEMPO DE PROCESO DE OTORGAMIENTO DE LICENCIA DE EDIFICACIÓN DE MUNICIPALIDADES</t>
  </si>
  <si>
    <t>CONSULTORÍA SOBRE SITUACIÓN DE SISTEMAS INFORMÁTICOS Y BASE DE DATOS DE LICENCIAS DE FUNCIONAMIENTO DE MUNICIPALIDADES</t>
  </si>
  <si>
    <t>SOBRE SITUACIÓN DE SISTEMAS INFORMÁTICOS Y BASE DE DATOS DE LICENCIAS DE FUNCIONAMIENTO DE MUNICIPALIDADES</t>
  </si>
  <si>
    <t>CONSULTORÍA PARA DIAGNÓSTICO Y ANÁLISIS PARA MEJORAR LA COMPETITIVIDAD DE MERCADOS DE ABASTOS</t>
  </si>
  <si>
    <t>PARA DIAGNÓSTICO Y ANÁLISIS PARA MEJORAR LA COMPETITIVIDAD DE MERCADOS DE ABASTOS</t>
  </si>
  <si>
    <t>CONSULTORÍA PARA PROPUESTAS DE MEDIDAS PARA MITIGACIÓN Y PREVENCIÓN DE JUDICIALIZACIÓN DE CONFLICTOS EN EL ESTADO</t>
  </si>
  <si>
    <t>PARA PROPUESTAS DE MEDIDAS PARA MITIGACIÓN Y PREVENCIÓN DE JUDICIALIZACIÓN DE CONFLICTOS EN EL ESTADO</t>
  </si>
  <si>
    <t>CONSULTORÍA PARA PROPUESTAS DE MEDIDAS PARA MEJORAR FILTROS A POSTULACIÓN DE CARGOS PÚBLICOS Y ELECCIÓN DE AUTORIDADES</t>
  </si>
  <si>
    <t>PROPUESTAS DE MEDIDAS PARA MEJORAR FILTROS A POSTULACIÓN DE CARGOS PÚBLICOS Y ELECCIÓN DE AUTORIDADES</t>
  </si>
  <si>
    <t>CONSULTORÍA PARA ANÁLISIS DE MAGNITUD, CAUSAS Y CONSECUENCIAS DE BRECHAS DE HABILIDADES EN EMPRESAS</t>
  </si>
  <si>
    <t>ANÁLISIS DE MAGNITUD, CAUSAS Y CONSECUENCIAS DE BRECHAS DE HABILIDADES EN EMPRESAS</t>
  </si>
  <si>
    <t>CONSULTORÍA PARA LA VALIDACIÓN DE MODELOS OPERACIONALES DE PRODUCTOS Y ACTIVIDADES, CON ÉNFASIS EN ARTICULACIÓN TERRITORIAL</t>
  </si>
  <si>
    <t>VALIDACIÓN DE MODELOS OPERACIONALES DE PRODUCTOS Y ACTIVIDADES, CON ÉNFASIS EN ARTICULACIÓN TERRITORIAL</t>
  </si>
  <si>
    <t xml:space="preserve"> PROGRAMAR, DIRIGIR, COORDINAR Y EVALUAR EL PROCESO PRESUPUESTARIO DE LAS ENTIDADES DEL SECTOR PUBLICO</t>
  </si>
  <si>
    <t>CONSULTORÍA PARA LA ELABORACIÓN DE METODOLOGÍA DEL PROGRAMA PRESUPUESTAL ORIENTADO A RESULTADOS PRIORIZADOS</t>
  </si>
  <si>
    <t>ELABORACIÓN DE METODOLOGÍA DEL PROGRAMA PRESUPUESTAL ORIENTADO A RESULTADOS PRIORIZADOS</t>
  </si>
  <si>
    <t>CONSULTORÍA  PARA LA FORMULACIÓN DEL DISEÑO DEL PROGRAMA PRESUPUESTAL ORIENTADO A RESULTADOS PRIORIZADOS</t>
  </si>
  <si>
    <t>FORMULACIÓN DEL DISEÑO DEL PROGRAMA PRESUPUESTAL ORIENTADO A RESULTADOS PRIORIZADOS</t>
  </si>
  <si>
    <t>CONSULTORIA PARA LA EVALUACIÓN DE PROCESOS DE INTERVENCIONES PÚBLICAS DEL SECTOR PROTECCION SOCIAL - MUJER Y POBLACIONES VULNERABLES</t>
  </si>
  <si>
    <t>EVALUACIÓN DE PROCESOS DE INTERVENCIONES PÚBLICAS DEL SECTOR PROTECCION SOCIAL - MUJER Y POBLACIONES VULNERABLES</t>
  </si>
  <si>
    <t>DESARROLLO DE PROPUESTA DE INDICADORES DE COMPETITIVIDAD TERRITORIAL</t>
  </si>
  <si>
    <t>CONSULTORÍA PARA MARCO LÓGICO DE EVALUACIÓN DE IMPACTO DE IMPLEMENTACIÓN DE MEDIDAS</t>
  </si>
  <si>
    <t>MARCO LÓGICO DE EVALUACIÓN DE IMPACTO DE IMPLEMENTACIÓN DE MEDIDAS</t>
  </si>
  <si>
    <t>ALEGRIA HUAMANI MALAQUIAS - 21434490</t>
  </si>
  <si>
    <t>ALEJANDRO RIOS KERLY SUGEL - 70428911</t>
  </si>
  <si>
    <t>ALFARO VARGAS JENNIE MARIA - 012401</t>
  </si>
  <si>
    <t>AMPUERO FLORES MARIA JULIA - 06042836</t>
  </si>
  <si>
    <t>ASCUE MELENDEZ DALMER - 31032346</t>
  </si>
  <si>
    <t>ATENCIO PILCOMAMANI WALTER - 42931974</t>
  </si>
  <si>
    <t>DESARROLLO E IMPLEMENTACIÓN DE UN SISTEMA DE ASISTENCIA TECNICA INTEGRAL  Y CAPACITACIÓN EN LOS GOBIERNOS REGIONALES - ESPECIALISTA EJECUCIÓN  DE INVERSIONES</t>
  </si>
  <si>
    <t>ANALISTA TECNICO</t>
  </si>
  <si>
    <t>SUPERVISOR DE PROYECTOS</t>
  </si>
  <si>
    <t>DESARROLLO E IMPLEMENTACIÓN DE UN SISTEMA DE ASISTENCIA TECNICA INTEGRAL  Y CAPACITACIÓN EN LOS GOBIERNOS REGIONALES - ESPECIALISTA INVIERTE.PE</t>
  </si>
  <si>
    <t>DESARROLLO E IMPLEMENTACIÓN DE UN SISTEMA DE ASISTENCIA TECNICA INTEGRAL  Y CAPACITACIÓN EN LOS GOBIERNOS REGIONALES - COORDINADOR MACROREGIONAL 4</t>
  </si>
  <si>
    <t>DESARROLLO E IMPLEMENTACIÓN DE UN SISTEMA DE ASISTENCIA TECNICA INTEGRAL  Y CAPACITACIÓN EN LOS GOBIERNOS REGIONALES - ESPECIALISTA  EN CONTRATACIONES DE INVERSIONES</t>
  </si>
  <si>
    <t>CHUMBIRIZA TAPIA CARLOS ELIAS - 07446374</t>
  </si>
  <si>
    <t>COLLANTES GALLO LUIS GUILLERMO - 40816055</t>
  </si>
  <si>
    <t>CONDORCHUA PEREZ JANNETT PATRICIA - 45911703</t>
  </si>
  <si>
    <t>CORDOVA SALVADOR YANA MILAGROS - 40753755</t>
  </si>
  <si>
    <t>CRAVERO MOROCHO VICTOR ANDRES - 08112372</t>
  </si>
  <si>
    <t>CRUZ GALVEZ SANTOS ELVA - 01118075</t>
  </si>
  <si>
    <t>COORDINADOR TÉCNICO DEL PROYECTO</t>
  </si>
  <si>
    <t>DESARROLLO E IMPLEMENTACIÓN DE UN SISTEMA DE ASISTENCIA TECNICA INTEGRAL  Y CAPACITACIÓN EN LOS GOBIERNOS REGIONALES - ESPECIALISTA  EN CONTRATACIONES DE INVERSIONES.</t>
  </si>
  <si>
    <t>ANALISTA ADMINISTRATIVO</t>
  </si>
  <si>
    <t>DESARROLLO E IMPLEMENTACIÓN DE UN SISTEMA DE ASISTENCIA TÉCNICA Y CAPACITACIÓN EN LOS GOBIERNOS REGIONALES  - ESPECIALISTA EJECUCIÓN DE INVERSIONES</t>
  </si>
  <si>
    <t xml:space="preserve">COORDINADOR ADMINISTRATIVO </t>
  </si>
  <si>
    <t>RAMOS MORALES GINA HERMELINDA - 29539212</t>
  </si>
  <si>
    <t>UGARTE GONZALEZ RAUL MANUEL - 09535862</t>
  </si>
  <si>
    <t>ZUÑIGA ROJAS ROXANA - 42504561</t>
  </si>
  <si>
    <t>COORDINADOR ADMINISTRATIVO DEL PROYECTO</t>
  </si>
  <si>
    <t>COORDINADOR DE PROGRAMAS Y PROYECTOS</t>
  </si>
  <si>
    <t>CONSULTOR PARA TEMAS LEGALES</t>
  </si>
  <si>
    <t>Proyecto 2190226 Mejoramiento del Servicio de Información Presupuestaria de Planillas del Sector Público</t>
  </si>
  <si>
    <t>ALVINO ZELAYA EDGARD EFRAIN - 40898057</t>
  </si>
  <si>
    <t>HERRERA PINEDO HUMBERTO - 41146740</t>
  </si>
  <si>
    <t>MUNANTE VILLAFUERTE EDGAR JESUS - 25851128</t>
  </si>
  <si>
    <t>OCHOA CALDERON EVA JANET - 06804827</t>
  </si>
  <si>
    <t>PEREZ VELIZ MARIA YNES - 21813043</t>
  </si>
  <si>
    <t>SANTILLAN PUERTA YESSICA MABEL - 07513331</t>
  </si>
  <si>
    <t>ESPECIALISTA PARA LA COORDINACIÓN DEL DISEÑO DE LOS SERVICIOS DE LA INFRAESTRUCTURA TECNOLOGICA DEL PROYECTO MEJORAMIENTO DEL SERVICIO DE INFORMACIÓN PRESUPUESTARIA DE PLANILLAS DEL SECTOR PÚBLICO -PROYECTO SIGEP-SP 01</t>
  </si>
  <si>
    <t xml:space="preserve">ESPECIALISTA EN INGENIERIA DEL SOFTWARE 01 DEL PROYECTO MEJORAMIENTO DEL SERVICIO DE INFORMACIÓN PRESUPUESTARIA DE PLANILLAS DEL SECTOR PÚBLICO -PROYECTO SIGEP-SP </t>
  </si>
  <si>
    <t xml:space="preserve">ESPECIALISTA EN GESTIÓN DE CALIDAD  DEL PROYECTO MEJORAMIENTO DEL SERVICIO DE INFORMACIÓN PRESUPUESTARIA DE PLANILLAS DEL SECTOR PÚBLICO -PROYECTO SIGEP-SP </t>
  </si>
  <si>
    <t>ASISTENTE TECNICO ADMINISTRATIVO</t>
  </si>
  <si>
    <t xml:space="preserve">ESPECIALISTA EN LA ELABORACIÓN DE LOS TDR PARA LA CONTRATACIÓN DE FIRMAS QUE DESARROLLEN LOS SERVICIOS RELACIONADOS CON LA EJECUCIÓN DEL PROYECTO MEJORAMIENTO DEL SERVICIO DE INFORMACIÓN PRESUPUESTARIA DE PLANILLAS DEL SECTOR PÚBLICO </t>
  </si>
  <si>
    <t>COORDINADORA DE PROYECTO - 07513331</t>
  </si>
  <si>
    <t>MACE CONSULTACY SAC   (20604908842)</t>
  </si>
  <si>
    <t xml:space="preserve">INSTRUMENTOS METODOLÓGICOS PARA LA IDENTIFICACIÓN, FORMULACIÓN Y EVALUACIÓN DE PROYECTOS CON ENFOQUE DE REDES Y MEJORA EN GESTIÓN DE SERVICIOS EN EL SECTOR SALUD. </t>
  </si>
  <si>
    <t>PROPUESTA TÉCNICA PARA EL DESARROLLO DE DOCUMENTOS TÉCNICO-NORMATIVOS PARA EL PROCESO DEL MODELO DE EJECUCIÓN A TRAVÉS DE PROYECTOS ESPECIALES DE INVERSIÓN PÚBLICA (PEIP).</t>
  </si>
  <si>
    <t>CONSULTORES PARA EL DESARROLLO, VALIDACIÓN Y ESTABLECIMIENTO DE LAS HERRAMIENTOS DE LA METODOLOGÍA BIM EN EL PERÚ.</t>
  </si>
  <si>
    <t>CONSULTORÍA ESPECIALIZADA PARA EL DESARROLLO DE POLÍTICAS DE INVERSIÓN Y ESTUDIO DE UNIDADES EJECUTORAS EN EL SECTOR EDUCACIÓN.</t>
  </si>
  <si>
    <t xml:space="preserve">CONSULTORÍA ESPECIALIZADA PARA EL DESARROLLO DE POLÍTICAS DE INVERSIÓN Y ESTUDIO DE UNIDADES EJECUTORAS EN EL SECTOR SALUD. </t>
  </si>
  <si>
    <t>CONSULTORÍA ESPECIALIZADA IDENTIFICACIÓN, SISTEMATIZACIÓN Y ANÁLISIS DE LA POLÍTICA DE INVERSIÓN EN LOS SECTORES DE SANEMIENTO E INTERIOR, Y EL DIAGNÓSTICO SECTORIAL SOBRE PROBLEMÁTICAS Y PROPUESTAS ESTRATÉGICAS PARA LA MEJORA DE LAS INVERSIONES.</t>
  </si>
  <si>
    <t>CONSULTORIA INDIVIDUAL (9 CONSULTORES)</t>
  </si>
  <si>
    <t xml:space="preserve">CONSULTORIA INDIVIDUAL </t>
  </si>
  <si>
    <t>ANÁLISIS DE LA INFORMACIÓN PARA EL SEGUIMIENTO RELACIONADO A LA ASISTENCIA TÉCNICA DEL COMPONENTE II DEL PROYECTO.</t>
  </si>
  <si>
    <t>OLIVIA HUANCHI GUTIERREZ (46545287)</t>
  </si>
  <si>
    <t xml:space="preserve">DESARROLLO E IMPLEMENTACIÓN DE UN SISTEMA DE ASISTENCIA TÉCNICA Y CAPACITACIÓN EN LOS GOBIER NOS REGIONALES. </t>
  </si>
  <si>
    <t>EQUIPO DE CONSULTORES ATI QUE BRINDAN ASISTENCIA TÉCNICA Y CAPACITACIÓN A LOS GOBIERNOS REGIONALES, LOS CUALES CONCLUYEN EN AGOSTO CON 52 CONSULTORES</t>
  </si>
  <si>
    <t>CONSULTORIA INDIVIDUAL (83 CONSULTORES)</t>
  </si>
  <si>
    <t>CARRANZA VERAMENDI JAVIER CONSTANTINO (09731590)</t>
  </si>
  <si>
    <t>ALARCON LAZARTE ROBERTO FERNANDO (29658238)</t>
  </si>
  <si>
    <t>LOPEZ CHAVEZ CARLOMAGNO (42072348)</t>
  </si>
  <si>
    <t>GONZALES FILIO JESSICA LUZMILA (43957148)</t>
  </si>
  <si>
    <t>OLIVA PEREZ NICOLAS (1710805902001)</t>
  </si>
  <si>
    <t>CASTILLO ALTEZ ELIZABETH LINDA (10880339)</t>
  </si>
  <si>
    <t>SUPERVISIÓN DE LA  ACTUALIZACIÓN DEL DEL DOCUMENTO EQUIVALENTE DEL COMPONENTE 1: PROCESOS OPTIMIZADOS Y ADECUADA ORGANIZACIÓN, Y DEL COMPONENTE 3: ADECUADO CONTROL, SEGUIMIENTO Y MONITOREO DE LA INFORMACIÓN, DEL PROYECTO DE INVERSIÓN “MEJORAMIENTO DE LA GESTIÓN DE LA POLÍTICA DE INGRESOS PÚBLICOS CON ÉNFASIS EN LA RECAUDACIÓN TRIBUTARIA MUNICIPAL”</t>
  </si>
  <si>
    <t>ESPECIALISTA EN CAPACITACIÓN PARA EL SERVICIO DE REVISIÓN Y ACTUALIZACIÓN DEL DOCUMENTO EQUIVALENTE  DEL COMPONENTE 1: ACTIVIDAD (III) DISEÑO Y DESARROLLO DE UN PLAN DE CAPACITACIÓN A LOS FUNCIONARIOS DE LA DGPIP, DEL PROYECTO DE  INVERSIÓN “MEJORAMIENTO DE LA GESTIÓN DE LA POLÍTICA  DE INGRESOS PÚBLICOS CON ÉNFASIS EN LA RECAUDACIÓN TRIBUTARIA MUNICIPAL”  CUI 2194717.</t>
  </si>
  <si>
    <t>ANALISTA DE SISTEMAS  PARA LA ACTUALIZACIÓN DEL DE DEL COMPONENTE 1 (SIN INCLUIR CAPACITACIÓN), Y DEL COMPONENTE 3: ADECUADO CONTROL, SEGUIMIENTO Y MONITOREO DE LA INFORMACIÓN, DEL PROYECTO DE  INVERSIÓN “MEJORAMIENTO DE LA GESTIÓN DE LA POLÍTICA  DE INGRESOS PÚBLICOS CON ÉNFASIS EN LA RECAUDACIÓN TRIBUTARIA MUNICIPAL”  CUI 2194717.</t>
  </si>
  <si>
    <t>ANALISTA DE PROCESOS PARA EL SERVICIO DE REVISIÓN Y ACTUALIZACIÓN DEL DOCUMENTO EQUIVALENTE  DEL COMPONENTE 1: PROCESOS OPTIMIZADOS Y ADECUADA ORGANIZACIÓN (SIN INCLUIR CAPACITACIÓN), Y DEL COMPONENTE 3: ADECUADO CONTROL, SEGUIMIENTO Y MONITOREO DE LA INFORMACIÓN, DEL PROYECTO DE  INVERSIÓN “MEJORAMIENTO DE LA GESTIÓN DE LA POLÍTICA  DE INGRESOS PÚBLICOS CON ÉNFASIS EN LA RECAUDACIÓN TRIBUTARIA MUNICIPAL”  CUI 2194717.</t>
  </si>
  <si>
    <t>EXPERTO EN MICROSIMULACIÓN PARA ELABORAR PROPUESTA DE DESARROLLO DE UN MODELO DE MICROSIMULACIÓN PARA LA DIRECCIÓN GENERAL DE POLÍTICA DE INGRESOS PÚBLICOS DEL MEF</t>
  </si>
  <si>
    <t>DESARROLLO PARA LA ELABORACIÓN DEL EXPEDIENTE TÉCNICO O DOCUMENTO EQUIVALENTE DEL COMPONENTE 2</t>
  </si>
  <si>
    <t>LEIVA CALDERON DANIEL MOISES (10611772)</t>
  </si>
  <si>
    <t>RAMOS MORALES GINA HERMELINDA (29539212)</t>
  </si>
  <si>
    <t>CALDERON VARGAS FERNANDO CESAR (25738030)</t>
  </si>
  <si>
    <t>COORDINADOR TÉCNICO DEL PROYECTO “MEJORAMIENTO DE LA GESTIÓN DE LA POLÍTICA DE INGRESOS PÚBLICOS CON ÉNFASIS EN LA RECAUDACIÓN TRIBUTARIA MUNICIPAL”</t>
  </si>
  <si>
    <t>COORDINADOR ADMINISTRATIVO DEL PROYECTO “MEJORAMIENTO DE LA GESTIÓN DE LA POLÍTICA DE INGRESOS PÚBLICOS CON ÉNFASIS EN LA RECAUDACIÓN TRIBUTARIA MUNICIPAL”</t>
  </si>
  <si>
    <t>SERVICIO DE CAPACITACIÓN “DIPLOMATURA DE ESPECIALIZACIÓN AVANZADA EN TRIBUTACIÓN” PARA LA DIRECCIÓN GENERAL DE POLÍTICA DE INGRESOS PÚBLICOS DEL MEF</t>
  </si>
  <si>
    <t>SERVICIO DE CAPACITACIÓN “PROGRAMA DE ESPECIALIZACIÓN EN ANÁLISIS ESTADÍSTICO Y/O ECONOMÉTRICO CON R Y STATA” PARA LA DIRECCIÓN GENERAL DE POLÍTICA DE INGRESOS PÚBLICOS DEL MEF</t>
  </si>
  <si>
    <t xml:space="preserve">SERVICIO DE CAPACITACIÓN “CURSO EXCEL AVANZADO PARA ECONOMISTAS” PARA LA DIRECCIÓN GENERAL DE POLÍTICA DE INGRESOS PÚBLICOS DEL MEF </t>
  </si>
  <si>
    <t>CAMBIO Y GERENCIA S.A.C. (20544203313)</t>
  </si>
  <si>
    <t>03.PLANEAMIENTO, GESTIÓN Y RESERVA DE CONTINGENCIA</t>
  </si>
  <si>
    <t>CLÍNICA DEL TRABAJADOR S.A.C. (20514148377)</t>
  </si>
  <si>
    <t>HUARHUA YPARRAGUIRRE LUIS MODESTO (09688372)</t>
  </si>
  <si>
    <t>CONSULTORÍA INDIVIDUAL</t>
  </si>
  <si>
    <t>TRIBU.PE E.I.R.L.(20556646253)</t>
  </si>
  <si>
    <t>CP ENERGY &amp; AIR CONDITIONING SOCIEDAD ANONIMA CERRADA - CP ENERGY &amp; AIR CONDITIONING S.A.C(20546202764)</t>
  </si>
  <si>
    <t>MAYO PUBLICIDAD S.A(20258197993)</t>
  </si>
  <si>
    <t>DHARMA CONSULTING S.A.C.(20510531095)</t>
  </si>
  <si>
    <t>V &amp; P CONSTRUCCION E INGENIERIA S. R. L.(20526292503)</t>
  </si>
  <si>
    <t>QUANTICO TRENDS S.A.C.(20557112759)</t>
  </si>
  <si>
    <t>FUENTE DE CALIDAD CONSULTORES E.I.R.L.(20521926334)</t>
  </si>
  <si>
    <t>ILLAPAY ENERGY S.A.C.(20601697913)</t>
  </si>
  <si>
    <t>MAPPING SOCIEDAD ANONIMA CERRADA(20484232301)</t>
  </si>
  <si>
    <t>INTERTEK TESTING SERVICES PERU S.A(20106498386)</t>
  </si>
  <si>
    <t>DELOITTE &amp; TOUCHE S.R.L.(20106910872)</t>
  </si>
  <si>
    <t>WIRSOLUT PERU S.A.C.(20600303369)</t>
  </si>
  <si>
    <t>PAVILLARD CYRIL(15600527751)</t>
  </si>
  <si>
    <t>GALARZA ARELLANO FRANCISCO BRUNO(10081522931)</t>
  </si>
  <si>
    <t>RUBIO CORREA MARCIAL ANTONIO(10072735396)</t>
  </si>
  <si>
    <t>GUTIERREZ SANCHEZ CARMEN CECILIA(10076338341)</t>
  </si>
  <si>
    <t>RAYMI ROMAN LUIS EDUARDO(10157354227)</t>
  </si>
  <si>
    <t>MOLERO SUAREZ MARLENE(10412405221)</t>
  </si>
  <si>
    <t>PEJOVES MACEDO JOSE ANTONIO DEMETRIO(10093002291)</t>
  </si>
  <si>
    <t>LOZANO GONZALES JOSE MANUEL(10406982934)</t>
  </si>
  <si>
    <t>HUARHUA YPARRAGUIRRE LUIS MODESTO(10096883728)</t>
  </si>
  <si>
    <t>ESTRADA VILLEGAS CARINA(10421818393)</t>
  </si>
  <si>
    <t>ALBUJAR NUÑEZ JOSE PABLO(10413218697)</t>
  </si>
  <si>
    <t>HINOJOSA VEGA EDGAR MIGUEL(10004093211)</t>
  </si>
  <si>
    <t>BERMUDEZ MORALES CARLOS ALBERTO(17256333694)</t>
  </si>
  <si>
    <t>ZUÑIGA VALENCIA OSCAR RICARDO(10076220285)</t>
  </si>
  <si>
    <t>...</t>
  </si>
  <si>
    <t>VILLAFANE BALTAZAR CRISTOBAL(10085601411)</t>
  </si>
  <si>
    <t>DE POMAR SHIROTA JUAN MIGUEL(10082565316)</t>
  </si>
  <si>
    <t>GONGORA CHIRINOS CARLOS ALBERTO(10082550866)</t>
  </si>
  <si>
    <t>ILLESCAS PACHECO DANIEL ANDRES(10215323752)</t>
  </si>
  <si>
    <t>CONSULTORIA &amp; CONSTRUCCION DEL SUR S.A.C.(20533296913)</t>
  </si>
  <si>
    <t>ESELCO INGENIEROS SOCIEDAD ANONIMA CERRADA - ESELCO INGENIEROS S.A.C.(20524877229)</t>
  </si>
  <si>
    <t>GRUPO ELECTRODATA S.A.C.(20516530686)</t>
  </si>
  <si>
    <t>MAR PUBLICIDAD S.A.C.(20544990781)</t>
  </si>
  <si>
    <t>GRAVICK GLOBAL S.A.C.(20604196168)</t>
  </si>
  <si>
    <t>NETCOMP ITSM S.A.C.(20537076535)</t>
  </si>
  <si>
    <t>ROBOTIC AIR SYSTEMS S.A.C.(20514704199)</t>
  </si>
  <si>
    <t>HENKA COMPANY S.A.C.(20600090128)</t>
  </si>
  <si>
    <t>INNOVATE DC S.A.C.(20557140965)</t>
  </si>
  <si>
    <t>MDP CONSULTING SAC(20512258647)</t>
  </si>
  <si>
    <t>CAMBIO Y GERENCIA S.A.C(20544203313)</t>
  </si>
  <si>
    <t>BERAMAR GROUP S.A.C.(20517341909)</t>
  </si>
  <si>
    <t>CARAL PERU SOCIEDAD ANONIMA(20521681471)</t>
  </si>
  <si>
    <t>FIRMUX DIGITAL S.A.C.(20602650244)</t>
  </si>
  <si>
    <t>DCV CONSULTORES Y SERVICIOS GENERALES SOCIEDAD ANONIMA CERRADA(20548335630)</t>
  </si>
  <si>
    <t>JT INGENIEROS CONSULTORES-EJECUTORES S.A.C. - JTICE S.A.C.(20601543410)</t>
  </si>
  <si>
    <t>DEEP SECURITY DEL PERU S.A.C.(20600837622)</t>
  </si>
  <si>
    <t>INNOVACIONES TECNOLOGICAS TAMPU S.A.C.(20602825419)</t>
  </si>
  <si>
    <t>ARAUJO MUÑIZ JORGE(10238833979)</t>
  </si>
  <si>
    <t>AITIL ASESORES EN ITIL S.A.C.(20455766983)</t>
  </si>
  <si>
    <t>CHACALTANA URIBE FERNANDO GABRIEL(10422829615)</t>
  </si>
  <si>
    <t>TIRADO HINOJOSA EDUARDO MALCO(10098250820)</t>
  </si>
  <si>
    <t>CERRON MORENO DANIEL ALCIDES(10102121134)</t>
  </si>
  <si>
    <t>MUÑOZ CHOQUE MAYBET ROSALIT(10404930121)</t>
  </si>
  <si>
    <t>AGUILAR ALCARRAZ GINO BREHAN(10469664177)</t>
  </si>
  <si>
    <t>OLORTEGUI PIÑA DELIA YESSENIA(10461041847)</t>
  </si>
  <si>
    <t>CRUZ CAHUANA MAXIMO(10013328655)</t>
  </si>
  <si>
    <t>NUÑEZ LEYVA RICARDO JOSE MANUEL(10296317883)</t>
  </si>
  <si>
    <t>QUISPE FLOREZ ROGER(10433217476)</t>
  </si>
  <si>
    <t>SANTOS BECERRA ALLAN FREDY(10403601689)</t>
  </si>
  <si>
    <t>GARCIA SEBASTIANI JOHNNY EXEQUIEL(10102723959)</t>
  </si>
  <si>
    <t>VASQUEZ SANCHEZ MARINO(10429017438)</t>
  </si>
  <si>
    <t>GONZALES VARGAS HANS MICHAEL(10710179731)</t>
  </si>
  <si>
    <t>20510849770 - CONSORCIO SUPERVISOR ZONA SUR</t>
  </si>
  <si>
    <t>20128494945 - CONSORCIO INGENIERÍA Y CONSULTORÍA</t>
  </si>
  <si>
    <t>20600881371 - CONSORCIO SUPERVISOR SUNAT</t>
  </si>
  <si>
    <t xml:space="preserve">20291296140 - G.H. INGS E.I.R.L. </t>
  </si>
  <si>
    <t>ENTREGABLES</t>
  </si>
  <si>
    <t>20522161331 - MORENO CONSULTORES SRL</t>
  </si>
  <si>
    <t>MIRSA JACQUELINE OLIVERA JULCA (07609236)</t>
  </si>
  <si>
    <t>RICARDO ERNESTO VEGA HUAYLINOS (09444119)</t>
  </si>
  <si>
    <t>NICANOR EDUARDO REVILLA VERGARA (08224542)</t>
  </si>
  <si>
    <t>MANUEL ALBERTO LENGUA HUERTAS (09925425)</t>
  </si>
  <si>
    <t>CESAR JESUS GIGLIO BADOINO (70068005)</t>
  </si>
  <si>
    <t>LOURDES ANGELICA GALARZA GUERRERO (43989325)</t>
  </si>
  <si>
    <t>CARMEN STEFANY NECIOSUP VERA (72327778)</t>
  </si>
  <si>
    <t>JAVIER BENVENUTO SERVAT (10000130)</t>
  </si>
  <si>
    <t>GUSTAVO RIVA CABALLERO (10168672)</t>
  </si>
  <si>
    <t>RAFAEL CASTRO BARRA (10742993)</t>
  </si>
  <si>
    <t>BRUNO RAFAEL RIVADENEYRA SANCHEZ (09344726)</t>
  </si>
  <si>
    <t>AUDBERTA MONICA SUAREZ AGUILAR (10109077)</t>
  </si>
  <si>
    <t>RICARDO GUILLERMO BUSTAMANTE GONZÁLEZ (10491588)</t>
  </si>
  <si>
    <t>ISAAC EUDOLIO CHAHUA SOTOMAYOR (06140927)</t>
  </si>
  <si>
    <t>JULISSA LISVETH VILLAVICENCIO LOZANO (09673620)</t>
  </si>
  <si>
    <t>INES TARRILLO VASQUEZ (40823916)</t>
  </si>
  <si>
    <t>CLAUDIA VALERIA FLORES SAAVEDRA (72564914)</t>
  </si>
  <si>
    <t>JOHANA NAKAHODO NAKAHODO (40808336)</t>
  </si>
  <si>
    <t>MANUEL ADOLFO LEON GOMEZ (06771422)</t>
  </si>
  <si>
    <t>MARKO JOEL MORAN JHONCON (09600179)</t>
  </si>
  <si>
    <t>JHONATAN FRANS ROMERO QUINTANA (43772255)</t>
  </si>
  <si>
    <t>AMALIA DEL SOCORRO LUCENA RINCONES (26075493-9)</t>
  </si>
  <si>
    <t>CARLOS JOEL FREITAS YALTA (40054263)</t>
  </si>
  <si>
    <t>CONCHA URQUIZO MIRELLA ELISBEHT (42072823)</t>
  </si>
  <si>
    <t>CONSULTORIA PARA LA EVALUACION Y DIAGNOSTICO DEL CLIMA ORGANIZACIONAL Y CULTURAL INSTITUCIONAL EN LA SUNAT</t>
  </si>
  <si>
    <t>EVALUACIÓN DE CASOS MÉDICOS OCUPACIONALES DIRIGIDA A LOS TRABAJADORES DE LA SUNAT</t>
  </si>
  <si>
    <t>CONSULTORIA DE OBRA PARA LA ELABORACION DE EXPEDIENTE TECNICO DE OBRA PARA LA DEFENSA COSTERA DE LA SEDE SUNAT CHUCUITO</t>
  </si>
  <si>
    <t>CONSULTORIA PARA REDISEÑO DE PORTAL WEB. CONTRATACIONES</t>
  </si>
  <si>
    <t>CONSULTORIA PARA LA ELABORACION DE TÉRMINOS DE REFERENCIA PARA LA REINSTALACION DE EQUIPOS DE AIRE ACONDICIONADO EN LABORATORIO CENTRAL</t>
  </si>
  <si>
    <t>SERVICIO DE CONSULTORIA DE ACTUALIZACION DE ANALISIS DE MEDIOS PARA LA DIFUSION DE LAS CAMPAÑAS PUBLICITARIAS. CONTRATACIONES</t>
  </si>
  <si>
    <t>SERVICIO CONSULTORIAPARA EVALUACION Y PROPUESTA DE MEJORA DEL PROCEDIMIENTO PARA LA GESTION DE PROYECTOS INFORMATICOS</t>
  </si>
  <si>
    <t>SERVICIO DE ELABORACION DEL DIAGNOSTICO DEL SISTEMA DE ABASTECIMIENTO DE AGUA CEBAF TUMBES</t>
  </si>
  <si>
    <t>SERVICIO DE MONITOREO DE PAGINA WEB Y REDES SOCIALES</t>
  </si>
  <si>
    <t>SERVICIO DE CONSULTORIA PARA EL DESARROLLO DE LOS REQUISITOS DEL SISTEMA DE GESTION ANTISOBORNO ISO 37001-2016</t>
  </si>
  <si>
    <t>CONSULTORIA EN ELABORACION DE EXPEDIENTE TECNICO</t>
  </si>
  <si>
    <t>SERVICIO DE EVALUACION Y ESTUDIO HIDROGEOLOGICO DEL POZO DEL P.C. MOCUPE</t>
  </si>
  <si>
    <t>SERVICIO DE CONSULTORIA EN EXTRACCION DE MUESTRAS DE PRODUCTOS DE HIDROCARBUROS LIQUIDOS Y GASEOSOS</t>
  </si>
  <si>
    <t>SERVICIO DE ETHICAL HACKING AL SERVICIO EXTERNO DEL INTERCAMBIO AUTOMATICO DE INFORMACION (OCDE)</t>
  </si>
  <si>
    <t>SERVICIO DE CONSULTORIA PARA MODELAMIENTO DEL ANALISIS DE NEGOCIO ADUANERO DE LA IAMC</t>
  </si>
  <si>
    <t>SERVICIO DE CONSULTORIA PARA EL DISEÑO DE LA METODOLOGIA DE INNOVACION DE PROCESOS INSI. CONTRATACIONES</t>
  </si>
  <si>
    <t>SERVICIO DE CONSULTORIA ELABORACION DE ESTUDIO SOBRE INFORMALIDAD COMERCIAL. CONTRATACIONES</t>
  </si>
  <si>
    <t>SERVICIO DE INFORME ESCRITO TECNICO JURIDICO SOBRE LOS FUNDAMENTOS Y PLANTEAMIENTOS CONTENIDOS EN LA RTF NO 09789-4-2017.  NFORME ORAL EN LOS EXP. NO 00850-2019 Y 00875-2019 CREDISCOTIA FINANCIERA S.A.</t>
  </si>
  <si>
    <t>SERVICIO DE  UN PROFESIONAL EN DERECHO CON CONOCIMIENTOS EN CONTRATACIONES DEK ESTADO Y DERECHO ADMINISTRATIVO</t>
  </si>
  <si>
    <t>CONTRATACION CONSULTOR PARA EJECUCION DEL SEGUIMIENTO ANUAL DE ACREDITACION DEL SOFTWARE DE FIRMA DIGITAL DE SUNAT.SEGUN EXPEDIENTE INDECOPI N°008-2014-CNB</t>
  </si>
  <si>
    <t>CONTRATACION CONSULTOR PARA EJECUCION DEL SEGUIMIENTO ANUAL DE ACREDITACION DEL SOFTWARE DE FIRMA DIGITAL DE FACTURA ELECTRONICA DE SUNAT.SEGUN EXPEDIENTE INDECOPI N°001-2015-CNB</t>
  </si>
  <si>
    <t>CONSULTORIA PARA LA ELABORACION DE DIAGNOSTICO PARA IDENTIFICAR LAS BRECHA DE GENERO. CONTRATACIONES</t>
  </si>
  <si>
    <t>CONSULTORIA DIAGNOSTICO SITUACIONAL</t>
  </si>
  <si>
    <t>SERVICIO DE CONSULTORIA EN INGENIERIA PARA LA DIVISION DE INFRAESTRUCTURA Y MANTENIMIENTO. CONTRATACIONES</t>
  </si>
  <si>
    <t>SERVICIO DE CONSULTORIA PORTUARIA PARA ACTUALIZACION DE EXPEDIENTE TECNICO DE OBRA CONTRUCCION DE LA DEFENSA COSTERA DE LA SEDE CHUCUITO. CONTRATACIONES</t>
  </si>
  <si>
    <t>CONSULTOR PARA ELABORAR PROPUESTA DE ACTUALIZACION DE PROCESOS DE INSCRIPCION DE PERSONAS NATURALES Y JURIDICAS, ACREDITACION DE SUNAT COMO ENTIDAD DE REGISTRO ANTE INDECOPI. CONTRATACION</t>
  </si>
  <si>
    <t>SERVICIO DE CONSULTORIA Y SOPORTE EN ARQUITECTURA PARA LA PLATAFORMA UNICA DE SUNAT. CONTRATACIONES</t>
  </si>
  <si>
    <t>SERVICIO DE DIAGNOSTICO Y EVALUACION DE INFRAESTRUCTURA DEL INMUEBLE DE LA ADUANA MAYOR DE LA SUNAT EN LA CIUDAD DE TACNA</t>
  </si>
  <si>
    <t>SERVICIO DE CONSULTOR ESPECIALISTA EN VESTUARIO INSTITUCIONAL. CONTRATACIONES</t>
  </si>
  <si>
    <t>CONSULTORIA, ELABORACION DE ESTUDIO DE MICROLOCALIZACION EN EL MARCO DEL PI MEJORAMIENTO DE LA INT. ADUANA Y TRIBUTOS INTERNOS DISTRITO CUSCO, PROV. CUSCO.</t>
  </si>
  <si>
    <t>SERVICIO DE CONSULTORIA, ACTUALIZACION DE ESTUDIO DE MICROLOCALIZACION, PI CREACION DE CENTRO DE SERVICIOS ZONA NOROESTE CIUDAD DE AREQUIPA. CONTRATACIONES</t>
  </si>
  <si>
    <t>ELABORACION EXPEDIENTE TECNICO PARA DESMONTAJE Y PROVISION E INSTALACION  DE LUCES LED, INCLUYENTO CONTROLADORES PARA ESCENARIO AUDITORIO CHUCUITO</t>
  </si>
  <si>
    <t>SERVICIO CONSULTORIA EN ANALISIS TRIBUTARIO PARA EL ANALISIS Y OPINION LEGAL SOBRE CONSULTAS TRIBUTARIAS CONTENIDAS  EN 18 DOCUMENTOS  SOBRE IMPUESTOA  LA RENTA, ITAN, ITF Y TRIBUTACION INTERNAC</t>
  </si>
  <si>
    <t>CONSULTORIA EN INGENIERIA PARA LA DIM-JOSE MANUEL LOZANO GONZALES</t>
  </si>
  <si>
    <t>SERVICIO DE CONSULTORIA EN INGENIERIA PARA LA DIVISION DE INFRAESTRUCTURA Y MANTENIMIENTO - SUNAT. CONTRATACIONES</t>
  </si>
  <si>
    <t>SERVICIO DE CONSULTORIA EN INGENIERIA PARA LOS LOCALES DE SUNAT DE LAS DEPENDENCIAS DE LA INTENDENCIA REGIONAL DE ICA</t>
  </si>
  <si>
    <t>SERVICIO DE ELABORACION DE INFORME TECNICO PARA SEÑALIZACION Y SEGURIDAD VIAL DEL PUESTO DE CONTROL VILA VILA</t>
  </si>
  <si>
    <t>SERVICIO DE CONSULTORIA EN ELABORACION DE EXPEDIENTE TECNICO PARA LA CLIMATIZACION DE LOS AMBIENTES DE ARCHIVO EN LA SEDE SAN LUIS. CONTRATACIONES</t>
  </si>
  <si>
    <t>SERVICIO DE CONBSULTORIA PARA LA ELABORACION DE EXPEDIENTE TECNICO PARA REEMPLAZO DE CHILLER DE LA IR LAMBAYEQUE. CONTRATACIONES</t>
  </si>
  <si>
    <t>SERVICIO DE REVISION Y AFINAMIENTO DE CONFIGURACION Y SOLUCION F5 Y MEJORAMIENTO DE POLITICAS EN ASPECTOS DE SEGURIDAD INFORMATICA. CONTRATACIONES</t>
  </si>
  <si>
    <t>CONSULTORIA DE ANALISIS DE MEDIOS PARA CAMPAÑAS PUBLICITARIAS. CONTRATACIONES</t>
  </si>
  <si>
    <t>SERVICIO DE DISEÑO DE PROYECTOS " CORREDOR SEGURO" QUE PERMITA TENER LA TRAZABILIDAD Y EL CONTROL DE LA CARGA QUE ENTRA Y SALE A LOS PUERTOS DE LA JURISDICCION DE LA IAMC</t>
  </si>
  <si>
    <t>SERVICIO DE REVISION Y ANALISIS DE LAS CAPACIDADES DE LA INSI PARA LA TERCERIZACION DE SERVICIOS BASADOS EN LA NORMA ISO 37500. CONTRATACIONES</t>
  </si>
  <si>
    <t>ESPECIALISTA LOGISTICO 1</t>
  </si>
  <si>
    <t>CONSULTOR ESPECIALIZADO DS01 EN DESARROLLO DE MODELO ANALITICO AVANZADO PARA EL PROCESO EVOLUTIVO DE LA CIENCIA DE DATOS</t>
  </si>
  <si>
    <t>CONSULTOR ESPECIALIZADO DS02 EN DESARROLLO DE MODELO ANALITICO AVANZADO PARA EL PROCESO EVOLUTIVO DE LA CIENCIA DE DATOS</t>
  </si>
  <si>
    <t>CONSULTOR ESPECIALIZADO DS03 EN DESARROLLO DE MODELO ANALITICO AVANZADO PARA EL PROCESO EVOLUTIVO DE LA CIENCIA DE DATOS</t>
  </si>
  <si>
    <t>SERVICIO DE CONSULTORIA PARA LA ACTUALIZACIÓN DE LA LINEA BASE DE INDICADORES DE LA MATRIZ DE RESULTADOS DEL PROYECTO DE INVERSION</t>
  </si>
  <si>
    <t>ESPECIALISTA EN TECNOLOGÍAS DE LA INFORMACIÓN E INNOVACIÓN TECNOLÓGICA</t>
  </si>
  <si>
    <t>SERVICIO DE CONSULTORÍA: ASISTENCIA TÉCNICA PARA LA EVALUACIÓN DE MEDIO TÉRMINO DEL PROYECTO “MEJORAMIENTO DE LA EFECTIVIDAD DEL CONTROL TRIBUTARIO Y ADUANERO DEL UNIVERSO DE ADMINISTRADOS A NIVEL NACIONAL</t>
  </si>
  <si>
    <t>CONSULTORIA INDIVIDUAL ESPECIALISTA ADQUISICIONES 1 NORMAS DEL BID</t>
  </si>
  <si>
    <t>CONSULTORIA INDIVIDUAL ESPECIALISTA EN COORDINACIÓN, SEGUIMIENTO Y MONITOREO</t>
  </si>
  <si>
    <t xml:space="preserve">CONSULTORIA - ESPECIALISTA 2 EN ADQUISICIONES </t>
  </si>
  <si>
    <t>CONSULTORIA INDIVIDUAL ESPECIALISTA EN SEGUIMIENTO CONTRACTUAL</t>
  </si>
  <si>
    <t>CONSULTORIA - ESPECIALISTA FINANCIERO CONTABLE</t>
  </si>
  <si>
    <t>CONSULTORIA INDIVIDUAL - EXPERTO EN SERVICIOS INFORMÁTICOS PARA EL COMPONENTE GESTIÓN SUNAT DEL PROYECTO</t>
  </si>
  <si>
    <t>ESPECIALISTA EN GESTION DE PROYECTOS DE INVERSION EN FASE DE EJECUCION</t>
  </si>
  <si>
    <t>ESPECIALISTA 2: ESPECIALISTAS PARA BRINDAR APOYO EN LA IMPLEMENTACION DE LOS MODELOS ANALITICOS MEDIANTE LA METODOLOGIA EN CIENCIA DE DATOS</t>
  </si>
  <si>
    <t>ESPECIALISTA 1: ESPECIALISTAS PARA BRINDAR APOYO EN LA IMPLEMENTACION DE LOS MODELOS ANALITICOS MEDIANTE LA METODOLOGIA EN CIENCIA DE DATOS</t>
  </si>
  <si>
    <t>ESPECIALISTA 3: ESPECIALISTAS PARA BRINDAR APOYO EN LA IMPLEMENTACION DE LOS MODELOS ANALITICOS MEDIANTE LA METODOLOGIA EN CIENCIA DE DATOS</t>
  </si>
  <si>
    <t>ESPECIALISTA EN TECNOLOGIAS DE LA INFORMACION</t>
  </si>
  <si>
    <t>CONSULTORIA PARA USO DE DRONES. CONTRATACIONES</t>
  </si>
  <si>
    <t>SERVICIO PARA EL DESARROLLO DEL DIAGNOSTICO FISICO FUNCIONAL DE LA SEDE SUNAT UBICADO EN LA AV. LUNA ARRIETA 775 - HUACHO. CONTRATACIONES</t>
  </si>
  <si>
    <t>SERVICIO DE CONSULTORIA PARA LA GESTION DE MEJORA, DISEÑO Y PROPUESTAS EN EL PROCESO DE ADQUISICION CONTRATACION DE BIENES Y SERVICIOS DE SOLUCIONES TECNOLOGICAS. CONTRATACIO</t>
  </si>
  <si>
    <t>SERVICIO QUE PERMITA AL ASISTENTE VIRTUAL DE SUNAT (SOFIA) CONTAR CON NUEVO SKILL CONSULTAS DE LA DECLARACION ANUAL DE RENTA. CONTRATACIONES</t>
  </si>
  <si>
    <t>SERVICO DE CONSULTORIA PARA EL ANALISIS ESTRATEGICO DE LOS DOIMINIOS TECNOLOGICOS DE LOS SERVICIOS DE TI. CONTRATACIONES</t>
  </si>
  <si>
    <t>SERVICIO DE CONSULTORIA EN TEMAS DE ALINEAMIENTO CULTURAL. CONTRATACIONES</t>
  </si>
  <si>
    <t>SERVICIO DE CONSULTORIA PARA LA IMPLEMENTACION  DE LA HERRAMIENTA GLPI PARA EL SOPORTE DEL PROCESO DE GESTION DE PROBLEMAS. CONTRATACIONES</t>
  </si>
  <si>
    <t>CONSULTORIA EN DIAGNOSTICO PARA IDENTIFICAR LA EXPECTATIVAS, PERCEPCION Y VALORACION DE LOS USUARIOS INTERNOS DE LA GRH. CONTRATACIONES</t>
  </si>
  <si>
    <t>SERVICIO DE CONSULTORIA ESPECIALIZADA EN PROYECTOS DE INGNIERIA CIVIL. CONTRATACIONES</t>
  </si>
  <si>
    <t>CONSULTORIA PARA ASISTENCIA EN EL PROCEDIMIENTO DE SEGUIMIENTO ANUAL DE LA CREDITACION DEL SOFTWARE DE FIRMA DIGITAL PARA LA FACTURA ELECTRONICA. CONTRATACIONES</t>
  </si>
  <si>
    <t>CONSULTORIA PARA DIAGNOSTICO Y DISEÑO DE PLANOS IMPLEMENTACION DE METODOLOGIA BIM. CONTRATACIONES</t>
  </si>
  <si>
    <t>SERVICIO DE CONSULTORIA, DIAGNOSTICO DE LA INFRAESTRUCTURA DEL SSA HUACHO. CONTRATACIONES</t>
  </si>
  <si>
    <t>SERVICIO DE CONSULTORIA PARA EL DESARROLLO DE UN MARCO DE GOBIERNO PARA LA ARQUITECTURA EMPRESARIAL DE LA INSI. CONTRATACIONES</t>
  </si>
  <si>
    <t>IDENTIFICACION DE BRECHAS TECNOLOGICAS EN LOS SISTEMAS INFORMATICOS DE SUNAT CON LA FINALIDAD DE DETERMINAR EL NIVEL DE EXPOSICION E IDENTIFICAR LAS VULNERABILIDADES. CONTRATACIONES</t>
  </si>
  <si>
    <t>CONSULTORIA PARA EL DISEÑO DEL PROCESO DE GESTION DE PARCHES DE SEGURIDAD. CONTRATACIONES</t>
  </si>
  <si>
    <t>EVALUACION DE ESTRUCTURA Y ELABORACION DE UN ESTUDIO PARA EL TRATAMIENTO Y REPARACION DE FISURAS Y GRIETAS</t>
  </si>
  <si>
    <t>SERVICIO DE CONSULTORIA PARA LA EVALUACION E INFORME DEL NIVEL DE MADUREZ DE VARIOS PROCESOS DE SERVICIOS. CONTRATACIONES</t>
  </si>
  <si>
    <t>SERVICIO DE EVALUACION ESTRUCTURAL DEL EDIFICIO DE LA SEDE AYABACA ICA -SUNAT</t>
  </si>
  <si>
    <t>SERVICIO DE CONSULTORIA PARA EL DISEÑO DEL SISTEMA INTEGRAL DE SEGURIDAD DE VIDEOVIGILANCIA. CONTRATACIONES</t>
  </si>
  <si>
    <t>CONSULTOR INGENIERO CIVIL PARA EVALUAR Y FORMULAR DOCUMENTACION QUE PERMITA LA EJECUCION DE CONTRATOS DE MANTENIMIENTO DE LOCALES. CONTRATACIONES</t>
  </si>
  <si>
    <t>SERVICIO DE ESPECIALISTA EN CONTRATACIONES DEL ESTADO. CONTRATACIONES</t>
  </si>
  <si>
    <t>SERVICIO DE CONSULTORIA, ELABORACION DE ESTUDIO DE MICROLOCALIZACION EN EL MARCO DEL PI MEJORAMIENTO DE LA SEDE DE CUSCO. CONTRATACIONES.</t>
  </si>
  <si>
    <t>SERVICIO DE PROFESIONAL EN DERECHO PARA LA EVALUACION, SEGUIMIENTO Y ANALISIS DE OTRAS MODIFICACIONES AL CONTRATO EN EL MARCO DE LA LEY DE CONTRATACIONES DEL ESTADO. CONTRATACIONES</t>
  </si>
  <si>
    <t>SERVICIO DE CONTRATACION DE CONSULTOR PARA ASISTENCIA EN EL PROCEDIMIENTO DE RENOVACION DE ACREDITACION DEL SOFTWARE DE FIRMA DIGITAL DE SUNAT. CONTRATACIONES</t>
  </si>
  <si>
    <t>SERVICIO DE ASISTNCIA TECNICA PARA IMPLEMENTACION DE MEJORAS A INFRAESTRUCTURA. CONTRATACIONES</t>
  </si>
  <si>
    <t>CONSULTORIA EN INGENIERIA PARA LA DIM JOSE MANUAL LOZACO GONZALES. CONTRATACIONES.</t>
  </si>
  <si>
    <t>SERVICIO DE CONSULTORIA EN INGENIERIA PARA LOS LOCALES DE SUNAT</t>
  </si>
  <si>
    <t>SERVICIO DE CONSULTORIA EN INGENIERIA PARA PROYECTOS DE INFRAESTRUCTURA SUNAT. CONTRATACIONES</t>
  </si>
  <si>
    <t>SERVICIO PARA LA ELABORACION DE INFORME TÉCNICO PARA CONSOLIDACION ESTRUCTURAL DE INMUEBLE MONUMENTAL DE LA ADUANA MAYOR DE TACNA</t>
  </si>
  <si>
    <t>SERVICIO DE EVALUACION ESTRUCTURAL A LA SEDE DE SUNAT UBICADA EN LA CALLE SAN FRANCISCO Nº 214 - INTERIOR A, DEL CENTRO DE AREQUIPA</t>
  </si>
  <si>
    <t>SERVICIO DE CONSULTOR EXTERNO PARA LA VERIFICACION Y EVALUACION DE LAS PRENDAS, CALZADO Y ACCESORIOS DEL VESTUARIO INSTITUCIONAL. CONTRATACIONES</t>
  </si>
  <si>
    <t>SERVICIO DE CONSULTORIA PARA LA ELABORACION DE INFORME TECNICO ANTE EL MTC.</t>
  </si>
  <si>
    <t>DETERMINACION DE COSTOS DE CERTIFICACION DE LOS PROGRAMAS DE ESTUDIO Y DE ACTUALIZACION PARA REPRESENTANTE ADUANERO Y AUXILIAR DE DESPACHO. CONTRATACIONES</t>
  </si>
  <si>
    <t>SERVICIO DE CONSULTORIA PARA LA MEDICION DE LA SATISFACCION DEL SERVICIO DE LA INSI CON UN ENFOQUE BASADO EN ATRIBUTOS. CONTRATACIONES</t>
  </si>
  <si>
    <t>SERVICIO DE CONSULTORIA PARA EL SEGUIMIENTO DE LOS PROGRAMAS DE REFACCION, ACONDICIONAMIENTO Y MANTENIMIENTO DE LA INFRAESTRUCTURA PARA LOS LOCALES DE LA SUNAT EN EL DEPARTAMENTO DE ICA</t>
  </si>
  <si>
    <t>SERVICIO DE CONSULTORIA PARA EL SEGUIMIENTO DE LOS PROGRAMAS DE REFACCION, ACONDICIONAMIENTO Y MANTENIMIENTO DE LA INFRAESTRUCTURA PARA LOS LOCALES DE LA SUNAT EN EL DEPARTAMENTO DE CAJAMARC</t>
  </si>
  <si>
    <t>SERVICIO DE CONSULTORIA EN INGENIERIA PARA PROYECTOS DE INFRAESTRUCTURA DE LA SUNAT. CONTRATACIONES</t>
  </si>
  <si>
    <t>CONSULTORIA PARA EVALUACION DE SERVIDORES WEBLOGIC. CONTRATACIONES</t>
  </si>
  <si>
    <t>SERVICIO DE CONSULTARIA EN INGENIERIA PARA LOS LOCALES DE SUNAT DE LA OFICINA DE SOPORTE ADMINISTRATIVO MADRE DE DIOS</t>
  </si>
  <si>
    <t>SERVICIO DE CONSULTORIA EN LOGISTICA. CONTRATACIONES</t>
  </si>
  <si>
    <t>CONSULTORÍA DE OBRA SUPERVISIÓN DE LA EJECUCIÓN DE LA OBRA: “IMPLEMENTACIÓN DEL NUEVO CENTRO DE SERVICIOS AL CONTRIBUYENTE Y CENTRO DE CONTROL Y FISCALIZACIÓN EN LA ZONA SUR DE LIMA METROPOLITANA (PIP 145653)”</t>
  </si>
  <si>
    <t>SUPERVISION DE LA EJECUCIÓN DEL SALDO DE OBRA: IMPLEMENTACIÓN DEL NUEVO CENTRO DE SERVICIO AL CONTRIBUYENTE Y CENTRO DE CONTROL Y FISCALIZACIÓN EN LA ZONA OESTE 1 (MIRAFLORES) DE LIMA METROPOLITANA CU 2159420 (ANTES SNIP N° 200789)</t>
  </si>
  <si>
    <t>CONSULTORIA INVIDUAL DE PROCESOS Y OPERACIONES PARA EL CONTRO ADUANERO NO INTRUSIVO</t>
  </si>
  <si>
    <t>ESPECIALISTA EN ARQUITECTURA PARA EL COMPONENTE "MEJORAMIENTO  DE LA ARQUITECTURA INFORMATICA DE LA SUNAT"</t>
  </si>
  <si>
    <t>CONSULTORIA INVIDUAL ESPECIALISTA EN CIENCIA DE DATOS 2</t>
  </si>
  <si>
    <t>CONSULTORIA INVIDUAL ESPECIALISTA EN CIENCIA DE DATOS 3</t>
  </si>
  <si>
    <t>CONSULTORIA INVIDUAL ESPECIALISTA EN CIENCIA DE DATOS 1</t>
  </si>
  <si>
    <t>CONSULTORIA INDIVIDUAL DE TRAZABILIDAD Y EQUIPAMIENTO ADUANERO NO INTRUSIVO</t>
  </si>
  <si>
    <t>… 20101266819 CAMARA DE COMERCIO DE LIMA</t>
  </si>
  <si>
    <t>… 10074940493 PARRA PUENTE VICTOR HUGO</t>
  </si>
  <si>
    <t>… 10181887597 ALVA VARGAS CARLOS MANUEL</t>
  </si>
  <si>
    <t>… 20510260041 LAZO, DE ROMAÑA ABOGADOS SOCIEDAD CIVIL DE RESPONSABILIDAD LIMITADA</t>
  </si>
  <si>
    <t>… 20510037562 ESTUDIO LUIS ECHECOPAR GARCIA S.R.L.</t>
  </si>
  <si>
    <t>… 10215642378 BERMEJO JUAREZ FRANCIS WILLIAM</t>
  </si>
  <si>
    <t>… 10430031703 PULIDO BERNARDO JUAN CECILIO</t>
  </si>
  <si>
    <t>… 10403601689 SANTOS BECERRA ALLAN FREDY</t>
  </si>
  <si>
    <t>… 20155945860 PONTIFICIA UNIVERSIDAD CATOLICA DEL PERU</t>
  </si>
  <si>
    <t>… 10088846180 SIMON VALCARCEL JESSICA IVETTE</t>
  </si>
  <si>
    <t>ELABORACIÓN DE PROPUESTA DE "PLAN DE ACCIÓN ANUAL DEL OSCE - SECCIÓN MEDIDAS DE REMEDIACIÓN", EN EL MARCO DE LA DIRECTIVA N° 006-2019-CG/INTEG "IMPLEMENTACIÓN DEL SISTEMA DE CONTROL INTERNO EN LAS ENTIDADES DEL ESTADO", APROBADA CON RESOLUCIÓN DE CONTRALO</t>
  </si>
  <si>
    <t>ELABORAR ÍTEMS A FIN DE MEDIR LAS CAPACIDADES, COMPETENCIAS GENERALES Y ESPECÍFICAS DEL TEMARIO DE EVALUACIÓN DEL EXAMEN CERTIFICACIÓN POR NIVELES, SOBRE LA BASE DE LA TABLA DE ESPECIFICACIONES, EMPLEADO LA JUSTIFICACIÓN TÉCNICO NORMATIVA EN LA LEY, EL RE</t>
  </si>
  <si>
    <t>10257517425 BUSTAMANTE ALARCON REYNALDO</t>
  </si>
  <si>
    <t>ASESORIA Y PATROCINIO LEGAL PARA LA DEFENSA DEL ORGANISMO SUPERVISOR DE LAS CONTRATACIONES DEL ESTADO - OSCE, DURANTE EL PROCESO ARBITRAL SEGUIDO CON EL CONSORCIO EVERIS (CONFORMADO POR LAS EMPRESAS EVERIS PERU SAC, EVERIS CHILE SA, EVERIS SPAIN SL Y EVER</t>
  </si>
  <si>
    <t>10083939881 SALINAS SEMINARIO MIGUEL ALBERTO</t>
  </si>
  <si>
    <t>10081882211 IMAÑA RAMIREZ ALZAMORA LUIS MIGUEL</t>
  </si>
  <si>
    <t>20475260199 ASOCIACION CIVIL-BASC-PERU</t>
  </si>
  <si>
    <t>10429270991 MARCELLINI ANTONIO FIORELA</t>
  </si>
  <si>
    <t>CONSULTORÍA PARA EL DISEÑO Y EJECUCIÓN DE UN PROGRAMA DE FORTALECIMIENTO DE CONOCIMIENTOS TÉCNICOS EN ACTUACIONES PREPARATORIAS A SERVIDORES DEL OSCE
Actividad 1: Diseño de taller de formación
Actividad 2: Ejecución del taller</t>
  </si>
  <si>
    <t>10108102450 SANCHEZ MANZANARES GISELLA MILAGROS</t>
  </si>
  <si>
    <t>Informe final. Resumen del evento desarrollado, capacitadores a cargo, lugar del evento, asistentes, consolidado de calificaciones de evaluación de los participantes; consolidado de calificaciones de la evaluación técnica, firmado y sellado por los expertos docentes.</t>
  </si>
  <si>
    <t>10096412199 MEDINA ZUTA PATRICIA</t>
  </si>
  <si>
    <t xml:space="preserve"> Informe final. Resumen del evento desarrollado, capacitadores a cargo, lugar del evento, asistentes, consolidado de calificaciones de evaluación de los participantes; consolidado de calificaciones de la evaluación de capacidades pedagógicas, firmado y sellado por los expertos docentes.</t>
  </si>
  <si>
    <t>SERVICIO DE ARBITRAJE Y  GASTOS ADMINISTRATIVOS PRESENTADO POR EL CONSORCIO EVERIS CONTRA EL OSCE SOBRE NULIDAD DE RESOLUCION DE CONTRATO  CASO ARBITRAL N° 0613-2018-CCL, CON FACTURA N° F035 - 0010876 Y FACTURA N° F035-0010877
PAGO: ADELANTADO DE ACUERDO AL ARTICULO 39.2 DE LA LEY DE CONTRATACIONDES DEL ESTADO LEY N° 30225</t>
  </si>
  <si>
    <t>20505120966 GOVERNA S.A.C</t>
  </si>
  <si>
    <t>ELABORAR INFORME CON EL SIGUIENTE CONTENIDO
- "PLAN DE TRABAJO" QUE COMO MÍNIMO CONSIGNE: (I) LA PROGRAMACIÓN DE ACTIVIDADES A DESARROLLARSE; (II) LA METODOLOGÍA A SER UTILIZADA EN FUNCIÓN AL ALCANCE DEL SERVICIO; (III) LOS CRITERIOS RESPECTO A LOS CUALES SE ANALIZARÁN LOS LAUDOS REQUERIDOS; Y, (IV) EL MODELO DE FICHA A EMPLEAR PARA LA RECOPILACIÓN DE LA INFORMACIÓN DE CADA LAUDO.
- ANALIZAR AL MENOS CINCUENTA (50) LAUDOS SELECCIONADOS, CLASIFICÁNDOLOS EN FUNCIÓN A LOS CRITERIOS PROPUESTOS
- ELABORAR EL "INFORME DE ANÁLISIS DE LAUDOS"
- SISTEMATIZAR AL MENOS LOS CINCUENTA (50) LAUDOS E INCORPORARLOS EN EL "BANCO DE LAUDOS</t>
  </si>
  <si>
    <t>GOVERNA S.A.C</t>
  </si>
  <si>
    <t>ELABORAR INFORME CON EL SIGUIENTE CONTENIDO 
- ELABORAR EL PLAN DE TRABAJO
- ELABORAR EL DIAGNÓSTICO DEL ESTADO SITUACIONAL Y ANÁLISIS DEL PROCEDIMIENTO DE DESIGNACIÓN DE ÁRBITROS.
- ELABORAR UNA PROPUESTA DE IMPLEMENTACIÓN NORMATIVA QUE INCORPORE LAS MEJORAS AL PROCEDIMIENTO DE DESIGNACIÓN RESIDUAL DE ÁRBITROS
- BRINDAR SOPORTE TÉCNICO RELACIONADO A LA PROPUESTA DE IMPLEMENTACIÓN NORMATIVA QUE INCORPORE LAS MEJORAS AL PROCEDIMIENTO DE DESIGNACIÓN RESIDUAL DE ÁRBITROS</t>
  </si>
  <si>
    <t>10439693377 DIAZ RONCAL KENNY JEFFERSON</t>
  </si>
  <si>
    <t>ELABORAR INFORME CON EL ANÁLISIS DE VIABILIDAD LEGAL Y ESTRATEGIAS DE IMPLEMENTACIÓN</t>
  </si>
  <si>
    <t xml:space="preserve">20478171294 QUALITY, HEALTH, SAFETY AND ENVIRONMENT SERVICES EMPRESA INDIVIDUAL DE RESPONSABILIDAD </t>
  </si>
  <si>
    <t>PLAN DE AUDITORIA E INFORME PRELIMINAR DE AUDITORIA DEL SISTEMA DE SEGURIDAD Y SALUD EN EL TRABAJO DEL OSCE.</t>
  </si>
  <si>
    <t>10443827957 ROLDAN FLORES GLADYS MARIELA</t>
  </si>
  <si>
    <t>EL SERVICIO ESTÁ DIVIDIDO EN TRES PARTES: 
- PARTE 1.- ACTUALIZACIÓN DEL DISEÑO GRÁFICO DE LA PLATAFORMA DE EDUCACIÓN VIRTUAL
- PARTE 2.- ELABORACIÓN DE CURSO VIRTUAL MASIVO
- PARTE 3.- CAPACITACIÓN AL PERSONAL DEL OSCE SOBRE LA CREACIÓN Y ADMINISTRACIÓN DE CURSOS VIRTUALES</t>
  </si>
  <si>
    <t>10080968715 BRAVO TORO JORGE MOISÉS</t>
  </si>
  <si>
    <t xml:space="preserve">EJERCER ADECUADAMENTE LA DEFENSA DE LOS DERECHOS E INTERESES DEL OSCE, A TRAVÉS DE LA PRESENTACIÓN DE UN INFORME TÉCNICO EN MATERIA ADMINISTRATIVA Y CONTABLE Y LA EXPOSICIÓN DEL MISMO ANTE EL TRIBUNAL ARBITRAL DE LA CÁMARA DE COMERCIO DE LIMA, EN EL PROCESO ARBITRAL N° 0613-2018-CCL, SEGUIDO POR EL CONSORCIO EVERIS (CONFORMADO POR LAS EMPRESAS EVERIS PERÚ SAC, EVERIS CHILE SA, EVERIS SPAIN SL Y EVERIS MEXICO SRL DE CV), SOBRE NULIDAD DE RESOLUCIÓN Y OTROS, EN EL CUAL EL OSCE HA INTERPUESTO RECONVENCIÓN DEMANDANDO EL PAGO DE LOS DAÑOS Y PERJUICIOS OCASIONADOS POR EL CONTRATISTA A LA ENTIDAD POR EL INCUMPLIMIENTO DEL CONTRATO. </t>
  </si>
  <si>
    <t xml:space="preserve">20131378972   CONTRALORIA GENERAL DE LA REPUBLICA </t>
  </si>
  <si>
    <t>DESIGNACION DE AUDITORIAS</t>
  </si>
  <si>
    <t>GASTOS ARBITRALES QUE CORRESPONDEN,  SERVICIO DE ARBITRAJE Y  GASTOS ADMINISTRATIVOS PRESENTADO POR ROXANA ELIZABETH MORI BERNALES CONTRA EL OSCE, SOBRE CUMPLIMIENTO DE OBLIGACIONES E INDEMNIZACION DERIVADO DEL ARRENDAMIENTO DEL PREDIO DE CALLE MORONA N° 1051 DISTRITO DE IQUITOS  - CASO ARBITRAL N° 0822-2019-CCL, CON FACTURA N° F035 - 0012554 Y FACTURA N° F035-0012555.
PAGO: ADELANTADO DE ACUERDO AL ARTICULO 39.2 DE LA LEY DE CONTRATACIONDES DEL ESTADO LEY N° 30225</t>
  </si>
  <si>
    <t>LA PRESTACIÓN DEL SERVICIO DEBERÁ REALIZARSE EN EL MARCO DE LAS DISPOSICIONES CONTENIDAS EN LA RESOLUCIÓN MINISTERIAL N° 028-2015-PCM QUE APRUEBA LOS LINEAMIENTOS PARA LA GESTIÓN DE LA CONTINUIDAD OPERATIVA DE LAS ENTIDADES PÚBLICAS EN LOS TRES NIVELES DE GOBIERNO; Y SE DIVIDE EN TRES (3) PARTES: 
-PARTE 1.- PRESENTACIÓN DEL PLAN DE TRABAJO PARA LA ELABORACIÓN DEL PLAN DE CONTINUIDAD OPERATIVA DEL OSCE.
-PARTE 2.- PRESENTACIÓN DEL INFORME DEL ANÁLISIS DE RIESGOS, DE PROCESOS Y RECURSOS.
-PARTE 3.- ENTREGA DEL PLAN DE CONTINUIDAD OPERATIVA.</t>
  </si>
  <si>
    <t>10436392481 PORTUGAL QUEVEDO JULIO ROBERTO</t>
  </si>
  <si>
    <t>ESTUDIO DE MACROLOCALIZACIÓN  Y MICROLOCALIZACIÓN QUE IDENTIFIQUE DENTRO DEL ÁREA METROPOLITANA QUE CONFORMA LA CIUDAD DE LIMA, EL DISTRITO Y LAS PROPUESTAS DE UBICACIÓN DE INMUEBLE MÁS VENTAJOSAS PARA SU ADQUISICIÓN Y CONSTRUCCIÓN DE UNA NUEVA SEDE INSTITUCIONAL, LO CUAL CONLLEVE A CONTAR CON UNA INFRAESTRUCTURA NECESARIA PARA EL DESARROLLO EFICIENTE DE LAS ACTIVIDADES DIARIAS RELACIONADAS A LAS FUNCIONES PROPIAS DE LA ENTIDAD, PROMOVIENDO UN MEJOR DESEMPEÑO DE LAS CONDICIONES DE TRABAJO DE LOS SERVIDORES Y FUNCIONARIOS, ASÍ COMO EL SERVICIO A LOS ADMINISTRADOS</t>
  </si>
  <si>
    <t>10804437539 RICO CABREJOS CARMEN DEL ROSARIO</t>
  </si>
  <si>
    <t>ELABORAR UNA MATRIZ DE ESPECIFICACIONES DE PREGUNTAS (ÍTEMS) PARA LOS POSTULANTES QUE ASPIREN A SER INCORPORADOS EN EL RNA-OSCE, ASÍ COMO LOS DOCUMENTOS COMPLEMENTARIOS PARA LA APLICACIÓN DIRECTA DE LA MATRIZ DE ESPECIFICACIONES, DE FORMA QUE SE INCREMENTE LA PREDICTIBILIDAD Y SE MANTENGA EL PROCESO DE ESTANDARIZACIÓN DE LOS CRITERIOS PARA LA GESTIÓN DE LA INCORPORACIÓN EN EL MARCO DEL RNA-OSCE.</t>
  </si>
  <si>
    <t>17266230222 HERRERA ROMERO LUIS ENRIQUE</t>
  </si>
  <si>
    <t>FORMULACIÓN DE UNA RUBRICA Y PREGUNTAS TIPO PARA LA FASE DE ENTREVISTAS DE LA EVALUACIÓN POR COMPETENCIAS PARA LA INCORPORACIÓN DE PROFESIONALES EN EL REGISTRO ARBITRAL BAJO RESPONSABILIDAD DE LA DIRECCIÓN DE ARBITRAJE DEL OSCE A TRAVÉS DE LA SUBDIRECCIÓN DE REGISTRO, ACREDITACIÓN Y MONITOREO ARBITRAL, A EFECTOS DE CONTRIBUIR CON EL PROCESO DE MODERNIZACIÓN DE LA GESTIÓN ARBITRAL ENMARCADA EN LA REGULACIÓN APLICABLE A LAS CONTRATACIONES PÚBLICAS</t>
  </si>
  <si>
    <t>10095643766 REYNA DIAZ MARILI FLOISA</t>
  </si>
  <si>
    <t>SERVICIO ESPECIALIZADO PARA LA EMISIÓN DE UN INFORME TÉCNICO EN MATERIA ADMINISTRATIVA Y CONTABLE, QUE EFECTÚE EL ANÁLISIS RELATIVO AL DAÑO EMERGENTE OCASIONADO AL OSCE POR EL INCUMPLIMIENTO DEL CONTRATO POR EL CONTRATISTA EVERIS</t>
  </si>
  <si>
    <t>ONTRATACIÓN DE UN PERITO ESPECIALIZADO EN INGENIERÍA DE SISTEMAS INFORMÁTICOS</t>
  </si>
  <si>
    <t>10096727998 HIGA TSUKAZAN URSULA IVONNE</t>
  </si>
  <si>
    <t xml:space="preserve">SERVICIO DE ASESORÍA TÉCNICA ESPECIALIZADA EN MATERIA DE INGENIERÍA CIVIL DANDO OPINIÓN SOBRE LA DEMANDA Y DOCUMENTOS PRESENTADOS POR LA DEMANDANTE ROXANA MORI BERNALES QUIÉN PRETENDE EL PAGO DE LA SUMA DE S/ 81,856, SÓLO POR CONCEPTO DE ALEGADOS DAÑOS (PARA LA REPARACIÓN DE AMBIENTES DEL LOCAL O PARA RESTITUIR LAS CONDICIONES ORIGINALES DEL MISMO) EN EL PREDIO QUE LA ENTIDAD LE ARRENDÓ PARA EL FUNCIONAMIENTO DE LA OFICINA DESCONCENTRADA IQUITOS (LA DEMANDA COMPRENDE OTRAS SUMAS ADICIONALES POR OTROS CONCEPTOS). </t>
  </si>
  <si>
    <t>10098691770 MONTJOY OBLITAS EDGAR JOSE</t>
  </si>
  <si>
    <t>ELABORAR EL SUSTENTO TÉCNICO DEL MODELO DE EVALUACIÓN POR COMPETENCIAS DE LA FUNCIÓN ARBITRAL PARA LA DIRECCIÓN DE ARBITRAJE</t>
  </si>
  <si>
    <t>20136507720 UNIVERSIDAD ESAN</t>
  </si>
  <si>
    <t>ELABORACIÓN DEL BANCO DE PREGUNTAS (864 ÍTEMS), DEBIDAMENTE VALIDADAS, PARA LOS POSTULANTES QUE ASPIREN A SER INCORPORADOS EN EL RNA-OSC, PERMITIENDO LA INCORPORACIÓN DE LA GESTIÓN DEL CONOCIMIENTO COMO PARTE DE LOS PROCESOS DE INCORPORACIÓN AL RNA- OSCE, DE FORMA TAL QUE SE PERMITA INCORPORAR MAYOR EFICIENCIA AL SISTEMA DE CONTRATACIÓN PÚBLICA, EN LA ETAPA DE EJECUCIÓN CONTRACTUAL.</t>
  </si>
  <si>
    <t>SERVICIO PARA LA EMISIÓN DE UN INFORME TÉCNICO EN MATERIA DE SISTEMAS INFORMÁTICOS A SER PRESENTADO ANTE TRIBUNAL ARBITRAL</t>
  </si>
  <si>
    <t xml:space="preserve">SERVICIO ES REALIZAR EL SEGUIMIENTO E IMPLEMENTACIÓN DE LOS SISTEMAS DE GESTIÓN DE CALIDAD ISO 9001 Y GESTIÓN ANTISOBORNO ISO 37001 CON EL FIN DE VERIFICAR EL NIVEL DE AVANCE DE IMPLEMENTACIÓN EN EL CASO DE LA ISO 9001 Y EL NUEVO ALCANCE DE LA ISO 37001 ADEMÁS DE IDENTIFICAR LAS DESVIACIONES EN EL CASO DE LOS PROCESOS CERTIFICADOS EN LA ISO 37001. </t>
  </si>
  <si>
    <t>20518361628 SHARE SOLUTIONS S.A.C.</t>
  </si>
  <si>
    <t>20492842924 - SEGURIDAD &amp; DIGITALIZACION S.A.C.</t>
  </si>
  <si>
    <t>ADMINISTRAR LA OPERACIÓN DEL SERVICIO DE DIGITALIZACIÓN Y DIGITACIÓN DE DOCUMENTOS.
- SUPERVISAR LAS ACTIVIDADES DE LÍNEA DE DIGITALIZACIÓN DE DOCUMENTOS.
- VERIFICAR EL CONTROL DE CALIDAD DE LAS IMÁGENES DIGITALIZADAS</t>
  </si>
  <si>
    <t>REALIZAR EL DIAGNÓSTICO, DISEÑO, E IMPLEMENTACIÓN, REALIZAR LA AUDITORÍA INTERNA Y ACOMPAÑAMIENTO HASTA LA CERTIFICACIÓN ISO 37001:2016 EN LOS PRINCIPALES PROCESOS DEL OSCE DE LAS SIGUIENTES UNIDADES ORGANICAS:
DIRECCIÓN DE  REGISTRO NACIONAL DE PROVEEDORES
DIRECCIÓN TÉCNICO NORMATIVO
TRIBUNAL DE CONTRATACIONES DEL ESTADO</t>
  </si>
  <si>
    <t>CONSULTORÍA PARA EL DISEÑO Y EJECUCIÓN DE UN PROGRAMA DE FORTALECIMIENTO DE CONOCIMIENTOS TÉCNICOS EN OBRAS PÚBLICAS A SERVIDORES DEL OSCE,
ACTIVIDAD 1: DISEÑO DE TALLER DE FORMACIÓN
ACTIVIDAD 2: EJECUCIÓN DEL TALLER
ACTIVIDAD 3: EVALUACIÓN DE CAPACIDADES TÉCNICAS</t>
  </si>
  <si>
    <t>CONSULTORÍA PARA EL DISEÑO Y EJECUCIÓN DE UN PROGRAMA DE FORTALECIMIENTO DE COMPETENCIAS COMUNICACIONALES A SERVIDORES DEL OSCE
ACTIVIDAD 1: DISEÑO DE TALLER DE FORMACIÓN
ACTIVIDAD 2: ELABORACIÓN DE MATRIZ DE EVALUACIÓN E INSTRUMENTOS
ACTIVIDAD 3: EJECUCIÓN DEL TALLER
ACTIVIDAD 4: EVALUACIÓN DE CAPACIDADES COMUNICACIONALES</t>
  </si>
  <si>
    <t>LA AUDITORÍA SOLICITADA MEDIANTE EL PRESENTE, TENDRÁ COMO ALCANCE LOS SIETE (7) PROCESOS, CITADOS A CONTINUACIÓN:
1. INSCRIPCIÓN DE PROVEEDORES EJECUTORES Y CONSULTORES DE OBRAS (INCLUYE LOS RECURSOS IMPUGNATIVOS), 2. AUMENTO DE CAPACIDAD MÁXIMA DE CONTRATACIÓN DE EJECUTORES DE OBRAS (INCLUYE LOS RECURSOS IMPUGNATIVOS).
3. AMPLIACIÓN DE ESPECIALIDAD Y/O CATEGORIZACIÓN DE CONSULTORES DE OBRAS (INCLUYE LOS RECURSOS IMPUGNATIVOS).
4. GESTIÓN DE CONTROL POSTERIOR
5. ATENCIÓN DE CONSULTAS SOBRE NORMATIVAS DE CONTRATACIONES DEL ESTADO
6. RECURSO DE APELACIÓN.
7. GESTIÓN DE APLICACIÓN DE SANCIÓN.</t>
  </si>
  <si>
    <t>SERVICIO DE ASESORIA Y PATROCINIO LEGAL ESPECIALIZADO EN MATERIA LABORAL</t>
  </si>
  <si>
    <t xml:space="preserve">SERVICIO DE CONSULTORIA PARA EL DIAGNOSTICO  DISEÑO E IMPLEMENTACION, AUDITORIA Y ACOMPAÑAMIENTO EN LA CERTIFICACION DEL SISTEMA DE GESTION ANTISOBORNO EN LA NORMA ISO 37001:2016 EN LOS PROCESOS DEL OSCE </t>
  </si>
  <si>
    <t>CONSULTORIA PARA EL DISEÑO Y EJECUCIÓN DE UN PROGRAMA DE FORTALECIMIENTO  DE CONOCIMIENTOS EN OBRAS PUBLICAS</t>
  </si>
  <si>
    <t>CONSULTORIA PARA EL DISEÑO Y EJECUCIÓN DE PROGRAMA DE FORTALECIMIENTO DE COMPETENCIAS COMUNICACIONAL</t>
  </si>
  <si>
    <t>SERVICIO DE AUDITORIA  DE CERTIFICACION  DEL SISTEMA DE GESTIÓN ANTISOBORNO SEGUN  NORMA ISO 37001:2016 EN EL OSCE</t>
  </si>
  <si>
    <t>CONSULTORIA PARA EL DISEÑO Y EJECUCIÓN DE UN PROGRAMA DE FORTALECIMIENTO DE CONOCIMIENTOS TECNICOS EN ACTUACIONES PREPARATORIAS PARA SERVIDORES DEL OSCE</t>
  </si>
  <si>
    <t>CONSULTORIA PARA EL DISEÑO Y EJECUCIÓN DE UN PROGRAMA DE FORTALECIMIENTO  DE CONOCIMIENTOS  TECNICOS</t>
  </si>
  <si>
    <t>SERVICIO DE ARBITRAJE Y  GASTOS ADMINISTRATIVOS PRESENTADO POR EL CONSORCIO EVERIS CONTRA EL OSCE SOBRE NULIDAD DE RESOLUCION DE CONTRATO  CASO ARBITRAL N° 0613-2018-CCL, CON FACTURA N° F035 - 0010876 Y FACTURA N° F035-0010877.</t>
  </si>
  <si>
    <t>SERVICIO QUE PERMITA LLEVAR A CABO EL ANÁLISIS DE AL MENOS CINCUENTA (50) LAUDOS EN MATERIA DE CONTRATACIONES DEL ESTADO PUBLICADOS POR EL OSCE; ASÍ COMO LA SISTEMATIZACIÓN DE TALES LAUDOS PUBLICADOS POR OSCE, LO CUAL CONTRIBUIRÁ A LA ACTUALIZACIÓN PERMANENTEMENTE DEL BANCO DE LAUDOS</t>
  </si>
  <si>
    <t>CONTRATACIÓN DEL SERVICIO PARA EL DIAGNOSTICO Y OPTIMIZACIÓN DEL PROCEDIMIENTO DE DESIGNACIÓN RESIDUAL DE ARBITROS A CARGO DEL OSCE</t>
  </si>
  <si>
    <t>SERVICIO DE CONSULTORIA PARA REALIZAR EL ANÁLISIS  DE VIABILIDAD LEGAL RELACIONADA A LA FORMULACIÓN  DE DOCUMENTOS DE GESTIÓN INSTITUCIONAL EN BASE  A LA LEGISLACIÓN VIGENTE</t>
  </si>
  <si>
    <t>AUDITORIA DEL SISTEMA DE SEGURIDAD Y SALUD EN EL TRABAJO DEL OSCE.</t>
  </si>
  <si>
    <t xml:space="preserve">CONSULTORIA  PARA ACTUALIZAR EL DISEÑO DE LA PLATAFORMA  DE EDUCACIÓN  VIRTUAL  Y PARA ELABORAR CURSO VIRTUAL  PARA SU EJECUCIÓN  EN EL PLAN  DE CAPACITACIÓN </t>
  </si>
  <si>
    <t xml:space="preserve">SERVICIO ESPECIALIZADO PARA LA EMISIÓN DE UN INFORME TÉCNICO EN MATERIA ADMINISTRATIVA Y CONTABLE, QUE EFECTÚE EL ANÁLISIS RELATIVO AL DAÑO EMERGENTE OCASIONADO AL OSCE POR EL INCUMPLIMIENTO DEL CONTRATO POR EL CONTRATISTA EVERIS. </t>
  </si>
  <si>
    <t>PROCESO ARBITRAL SEGUIDO POR EL CONSORCIO EVERIS ANTE LA CAMARA DE COMERCIO DE LIMA</t>
  </si>
  <si>
    <t>PROCESO ARBITRAL SEGUIDO POR ROXANA ELIZABETH MORI BERNALES CASO ARBITRAL N° 0822-2019-CCL..</t>
  </si>
  <si>
    <t>SERVICIO DE CONSULTORIA PARA LA ELABORACION DEL PLAN DE CONTINUIDAD OPERATIVA DEL OSCE.</t>
  </si>
  <si>
    <t>CONSULTORÍA PARA LA ELABORACIÓN DE ESTUDIO DE MACROLOCALIZACIÓN Y MICROLOCALIZACIÓN</t>
  </si>
  <si>
    <t>SERVICIO DE ELABORACION DE MATRIZ DE ESPECIFICACIONES DE PREGUNTAS (ITEMS) PARA LOS POSTULANTES</t>
  </si>
  <si>
    <t>SERVICIO DE FORMULACION DE RUBRICA Y PREGUNTAS TIPO PARA LA FASE DE ENTREVISTAS DE LA EVALUACIÓN POR COMPETENCIAS</t>
  </si>
  <si>
    <t>SERVICIO DE EMISION DE UN INFORME TECNICO EN MATERIA ADMINISTRATIVA Y CONTABLE</t>
  </si>
  <si>
    <t>CONTRATACIÓN DE UN PERITO ESPECIALIZADO EN INGENIERIA DE SISTEMAS INFORMÁTICAS - PRIMER ENTREGABLE</t>
  </si>
  <si>
    <t>SERVICIO DE ASESORÍA PARA LA PRESENTACIÓN DE INFORME TÉCNICO ESPECIALIZADO EN INGENIERÍA CIVIL</t>
  </si>
  <si>
    <t>SERVICIO DE ANÁLISIS Y PROPUESTA DEL MODELO DE EVALUACIÓN POR COMPETENCIAS DE LA FUNCIÓN ARBITRAL</t>
  </si>
  <si>
    <t>SERVICIO DE ELABORACION DEL BANCO DE PREGUNTAS (ITEMS) PARA LOS POSTULANTES QUE ASPIREN A SER INCORPORADOS EN EL RNA  DEL OSCE</t>
  </si>
  <si>
    <t>CONTRATACIÓN DE UN PERITO ESPECIALIZADO EN INGENIERIA DE SISTEMAS INFORMÁTICAS - SEGUNDO ENTREGABLE</t>
  </si>
  <si>
    <t>SEGUIMIENTO A LA IMPLEMENTACIÓN DE LOS SISTEMAS DE GESTIÓN DE CALIDAD ISO Y GESTION ANTISOBORNO.</t>
  </si>
  <si>
    <t>CONTRATACIÓN DE SERVICIO DE IDENTIFICACIÓN, SELECCIÓN, DIGITACIÓN Y DIGITALIZACIÓN DE DOCUMENTACIÓN DE EXPERIENCIA DE CONSULTORES Y EJECUTORES DE OBRA DEL RNP</t>
  </si>
  <si>
    <t>ECSA DISEÑO E IMPLEMENTACION E.I.R.L. (20545908576)</t>
  </si>
  <si>
    <t>CARDENAS TORRES PAMELA PATRICIA (09834870)</t>
  </si>
  <si>
    <t>CONTRATACION DE UN CONSULTOR EN CONTROL GUBERNAMENTAL</t>
  </si>
  <si>
    <t>SANDRA MARIELA CONSIGLIERI ALVARADO (10001513)</t>
  </si>
  <si>
    <t>SERVICIO DE UN PERITO CONTABLE PARA EFECTUAR CÁLCULO DE MONTOS ESTABLECIDOS POR SENTENCIA JUDICIAL, A FAVOR DEL EX TRABAJADOR DE LA SMV</t>
  </si>
  <si>
    <t>VALDIVIA MORENO EMILIA ESTERJIDES (44088245)</t>
  </si>
  <si>
    <t>CONSULTORIA DEL SERVICIO DE OPERACIÓN, MANTENIMIENTO Y MEJORA CONTINUA DEL SISTEMA DE GESTION DE SEGURIDAD</t>
  </si>
  <si>
    <t>I-SEC INFORMATION SECURITY DEL PERU S.A.C.(20511546819)</t>
  </si>
  <si>
    <t xml:space="preserve">EVALUACIÓN DE LA ESTRATEGIA DE CONTINUIDAD DE NEGOCIOS DE LA SMV Y  ACTUALIZACIÓN DE SU PLAN DE CONTINUIDAD </t>
  </si>
  <si>
    <t xml:space="preserve">SERVICIO DE ELABORACIÓN DE EXPEDIENTE TÉCNICO PARA GESTIÓN DE CERTIFICADO DE INSPECCIONES TÉCNICAS DE SEGURIDAD DEL NUEVO LOCAL </t>
  </si>
  <si>
    <t>ELABORACIÓN DE EXPEDIENTE TÉCNICO PARA GESTIÓN DE CERTIFICADO DE INSPECCIONES TÉCNICAS DE SEGURIDAD DEL NUEVO LOCAL</t>
  </si>
  <si>
    <t>TÉRMINOS DE REFERENCIA PARA LA CONTRATACIÓN DE LA ELABORACIÓN DEL EXPEDIENTE TÉCNICO DE OBRA.</t>
  </si>
  <si>
    <t>TRES VIDEOS ANIMADOS DE TEMAS DE INTERES DEL MERCADO DE VALORES, FONDOS MUTUOS, FINANCIAMIENTO A TRAVÉS DEL MERDADO DE VALORES Y ROL DE LA SMV.</t>
  </si>
  <si>
    <t>INFORME DE LA ASISTENCIA TECNICA EN MATERIA DE CONTROL GUBERNAMENTAL Y SISTEMAS ADMINISTRATIVOS, EN LA EJECUCIÓN DE UN SERVICIO RELACIONADO A SISTEMAS ADMINISTRATIVOS DE LA SMV REALIZADO POR EL OCI.</t>
  </si>
  <si>
    <t>EFECTUAR CÁLCULO DE MONTOS ESTABLECIDOS POR SENTENCIA JUDICIAL, A FAVOR DEL EX TRABAJADOR DE LA SMV</t>
  </si>
  <si>
    <t>ACTUALIZACIÓN DE LOS DOCUMENTOS Y GESTIÓN DE RISGOS DEL SGSI</t>
  </si>
  <si>
    <t>20600342984 JAGI S.A.C.</t>
  </si>
  <si>
    <t>20488451856 ORGANIZACION EDUARDO DE HABICH SRL</t>
  </si>
  <si>
    <t>20554640495 PERSONAZ S.A.C.</t>
  </si>
  <si>
    <t>10690571 PERCY MANUEL NUÑEZ VERGARA</t>
  </si>
  <si>
    <t>20603797711 G T TAX BPS SOCIEDAD ANONIMA CERRADA</t>
  </si>
  <si>
    <t>21463280 HUGO JAVIER ESPINOZA SALCEDO</t>
  </si>
  <si>
    <t>CUMPLIMIENTO DE OBJETIVOS PREVISTOS EN LA AUDITORIA DE CUMPLIMIENTO N° 2-0635-2018-02 "PROCESO DE CONTRATACIÓN DEL SERVICIO DE CENTRO DE DATOS Y COMUNICACIONES CP 004-2017-ONP REQUERIDO POR LA OCI</t>
  </si>
  <si>
    <t>OPINIÓN TÉCNICA RESPECTO A LAS CARACTERISTICAS Y LOS REQUISITOS ESTABLECIDOS EN LOS TERMINOS DE REFERENCIA  DEL SERVICIO MANTENIMIENTO Y DESARROLLO DE SISTEMAS A FIN DE LOGRAR CON LOS OBJETIVOS TRAZADOS POR LA OCI</t>
  </si>
  <si>
    <t>MEJORAR LA IMPLEMENTACIÓN DE LAS ACTIVIDADES DEL PLAN DE COMUNICACIÓN ESTRATEGICA Y FORTALECER LA GESTIÓN INSTITUCIONAL</t>
  </si>
  <si>
    <t>AUDITORIA DE CUMPLIMIENTO AL FONDO CONSOLIDADO DE RESERVAS PREVISIONALES REQUERIDO POR LA OCI</t>
  </si>
  <si>
    <t>SUPERVISAR LA VALORIZACIÓN DE LOS FONDOS ADMINISTRADOS POR EL FCR</t>
  </si>
  <si>
    <t>CONTAR CON UNA EVALUACIÓN Y MODELAMIENTO ESTRUCTURAL Y VERIFICAR CON LAS NORMAS DE DISEÑO VIGENTES CON EL FIN DE CONSTATAR QUE EL PERSONAL DE LA INSTITUCIÓN LABORA EN AMBIENTES SEGUROS</t>
  </si>
  <si>
    <t>024 PREVISIÓN SOCIAL</t>
  </si>
  <si>
    <t>SERVICIO DE CONSULTORÍA EN LA ELABORACIÓN DEL FLUJO DE EFECTIVO, RESULTADOS INTEGRALES, SITUACIÓN FINANCIERA Y GANANCIAS FINANCIERAS PARA LOS PORTAFOLIOS ADMINISTRADOS BBVA, BCP Y COMPASS GROUP</t>
  </si>
  <si>
    <t>SERVICIO DE CONSULTORÍA PARA IDENTIFICAR Y REGISTRAR LOS MOVIMIENTOS DE INVERSIONES MENSUALES REALIZADAS POR LOS PORTAFOLIOS ADMINISTRADOS BBVA, BCP Y COMPASS GROUP (MANDATO MILA) DE LA CARTERA LOCAL Y EN EL EXTERIOR</t>
  </si>
  <si>
    <t>SERVICIO DE CONSULTORIA PARA LA EVALUACION  Y DIAGNOSTICO ESTRUCTURAL DE LA TORRE DEL CENTRO CIVICO Y COMERCIAL DE LIMA  (TCCCL)</t>
  </si>
  <si>
    <t>SERVICIO DE CONTRATACIÓN  DE UNA PERSONA JURÍDICA PARA LA EVALUACIÓN  DE LOS ASPECTOS TÉCNICOS RELACIONADOS CON LA IMPLEMENTACIÓN, MIGRACIÓN Y COMUNICACIONES</t>
  </si>
  <si>
    <t>SERVICIO DE CONSULTORÍA TÉCNICA DE LOS ACTOS PREPARATORIOS Y EL PROCESO DE SELECCIÓN CP N° 005-2014-ONP SERVICIO DE MANTENIMIENTO  Y DESARROLLO DE SISTEMA</t>
  </si>
  <si>
    <t>SERVICIO DE  CONSULTORÍA PARA LA ELABORACIÓN  DE REPORTE DE SOSTENIBILIDAD DE LA ONP PARA EL AÑO 2018</t>
  </si>
  <si>
    <t>SERVICIO DE CONTRATACIÓN UNA PERSONA NATURAL QUE BRINDE  CONSULTORÍA EN INVERSIONES FINANCIERAS  REALIZADAS EN EL MERCADO LOCAL PARA EL SERVICIO DE CONTROL POSTERIOR</t>
  </si>
  <si>
    <t>PLANEAMIENTO, GESTIÓN Y RESERVA DE CONTINGENCIA</t>
  </si>
  <si>
    <t>INFORME DE LOS SERVICIOS RELACIONADOS Y SERVICIOS DE CONTROL SIMULTÁNEO.</t>
  </si>
  <si>
    <t>INFORME DEL SERVICIO DE CONTROL SIMULTÁNEO EN LA MODALIDAD DE VISITA DE CONTROL DENOMINADO "AUTORIZACIÓN A LA CENTRAL DE COMPRAS PÚBBLICAS - PERÚ COMPRAS", DURANTE EL AÑO FISCAL 2020, HITO DE CONTROL DEL SERVICIO DE CONTROL SIMULTÁNEO EN LA MODALIDAD DE CONTROL CONCURRENTE.</t>
  </si>
  <si>
    <t>INFORME DEL SERVICIO DE CONTROL SIMULTÁNEO EN LA MODALIDAD DE CONTROL CONCURRENTE A LA CENTRAL DE COMPRAS PÚBLICAS – PERÚ COMPRAS, ASÍ COMO INFORMES DE SERVICIO RELACIONADOS A: “VERIFICAR EL CUMPLIMIENTO DE ENCARGOS LEGALES RELACIONADO AL LIBRO DE RECLAMACIONES”, “SEGUIMIENTO A LAS SANCIONES IMPUESTAS POR EL PROCEDIMIENTO ADMINISTRATIVO SANCIONADOR A FUNCIONARIOS CON INHABILITACIÓN O SUSPENSIÓN” Y “VERIFICACIÓN DE LOS CARGOS OBLIGADOS A LA PRESENTACIÓN DE DECLARACIONES JURADAS DE INGRESOS, BIENES Y RENTAS”.</t>
  </si>
  <si>
    <t>SERVICIO DE CONTROL GUBERNAMENTAL PARA LA EJECUCIÓN DE SERVICIOS DE CONTROL PLANIFICADOS Y NO PLANIFICADOS EN EL PAC 2020</t>
  </si>
  <si>
    <t>SERVICIO DE ELABORACIÓN DE INFORMES Y/O REPORTES DE SERVICIOS RELACIONADOS Y SERVICIOS DE CONTROL SIMULTÁNEO PLANIFICADOS POR EL OCI EN EL PAC 2020</t>
  </si>
  <si>
    <t>SERVICIOS DE AUDITORÍA PARA LA EJECUCIÓN DE SERVICIOS RELACIONADOS Y SERVICIOS DE CONTROL SIMULTÁNEO PLANIFICADOS EN EL PLAN ANUAL DE CONTROL 2020</t>
  </si>
  <si>
    <t>SERVICIO DE IMPLEMENTACIÓN DEL SISTEMA DE GESTIÓN ANTISOBORNO BASADO EN LA NORMA INTERNACIONAL ISO 37001:2016, PARA EL PROCESO DE "SELECCIÓN DE PROVEEDORES"</t>
  </si>
  <si>
    <t>PPTO 2019              (AL 31/12)</t>
  </si>
  <si>
    <t>ELABORACION DE INFORME TECNICO Y GUIA DE CAMPO PARA EL PROYECTO MINERO COLCA</t>
  </si>
  <si>
    <t>ELABORACIÓN DE LA DIRECTIVA PARA FORMULACIÓN Y EVALUACIÓN DE PROYECTOS DE INVERSIÓN A CARGO DE LA SUB DIRECCIÓN DE FORMULACIÓN DE PROYECTOS DE INVERSIÓN</t>
  </si>
  <si>
    <t>ASISTENCIA TÉCNICA PARA LA GESTIÓN SOCIAL EN LOS PROYECTOS DE SANEAMIENTO PTAR TITICACA, PTAR PUERTO MALDONADO, IPC PTAP Y PTAR CAJAMARCA</t>
  </si>
  <si>
    <t>CONDUCCIÓN Y APOYO EN LA IMPLEMENTACIÓN DEL PLAN DE PREVENCIÓN Y MITIGACIÓN A TRAVES DE LAS ACCIONES EN EL PROCESO DE ADJUDICACIÓN DEL PROYECTO TITICACA</t>
  </si>
  <si>
    <t>SOPORTE LEGAL PARA GESTION Y EJECUCION DE PROCEDIMIENTOS PARA LA SUSCRIPCION DE CONVENIOS DE COOPERACION Y ASISTENCIA TECNICA EN EL MARCO DE LAS FUNCIONES DE LA DID.</t>
  </si>
  <si>
    <t>ASESOR TÉCNICO PARA MODULO DE ATENCIÓN LA CONVENCIÓN – CUSCO</t>
  </si>
  <si>
    <t>ASESORÍA LEGAL ESPECIALIZADA EN APP</t>
  </si>
  <si>
    <t>APLICACIÓN DE LOS CRITERIOS DE ELEGIBILIDAD DEL PROYECTO FERROCARRIL HUANCAYO HUANCAVELICA</t>
  </si>
  <si>
    <t>IDENTIFICACIÓN DE PROYECTOS EN ASOCIACIONES PÚBLICO PRIVADAS Y PROYECTOS EN ACTIVOS EN SIETE (7) GOBIERNOS REGIONALES – TUMBES, ANCASH, LIMA PROVINCIA, LIMA METROPOLITANA, CALLAO, HUANCAVELICA Y AYACUCHO.</t>
  </si>
  <si>
    <t>DISEÑO DE UN MODELO DE CONTROL DE GESTION Y DESPLIEGUE DE INDICADORES EN LA DIRECCION DE INVERSIONES DESCENTRALIZADAS</t>
  </si>
  <si>
    <t>ASESORÍA TÉCNICA ESPECIALIZADA PARA PROYECTOS EN ACTIVOS EN EL SECTOR MINERO</t>
  </si>
  <si>
    <t>LEVANTAMIENTO TOPOGRÁFICO PARA DETERMINAR ÁREA PARA LA CONCESIÓN DEL COAR CUSCO</t>
  </si>
  <si>
    <t>ASESORÍA TÉCNICA PARA LA SUPERVISIÓN DE LA FORMULACIÓN DE ESTUDIOS DE PREINVERSIÓN.</t>
  </si>
  <si>
    <t>ASISTENCIA TÉCNICA Y SEGUIMIENTO SOCIAL A LA IP DEL YACIMIENTO TG-3 DEL PROYECTO EL ALGARROBO.</t>
  </si>
  <si>
    <t>ELABORACION DEL PLAN  ESTRATEGICO INSTITUCIONAL</t>
  </si>
  <si>
    <t>ASISTENCIA TÉCNICA Y SEGUIMIENTO SOCIAL A LA  GESTIÓN SOCIAL, DISEÑO Y EJECUCIÓN DE PROYECTOS DE INFRAESTRUCTURA HIDRÁULICA, CONSTRUCCIÓN, IMPLEMENTACIÓN Y EXPLORACIÓN DE LAS CONCESIONES MINERAS INTEGRANTES DEL YACIMIENTO TG-3 DEL PROYECTO EL ALGARROBO., Y LOS PROYECTOS MINEROS COLCA Y JALAOCA.</t>
  </si>
  <si>
    <t>ASESORÍA EN APP</t>
  </si>
  <si>
    <t>CONTROL E IMPLEMENTACIÓN DE OPORTUNIDADES DE MEJORA EN EL APLICATIVO MONITOR DE PROYECTOS, AFIANZAMIENTO DE SU DIFUSIÓN A NIVEL INSTITUCIONAL E INTERINSTITUCIONAL Y SOPORTE ESPECIALIZADO A LOS USUARIOS</t>
  </si>
  <si>
    <t>ANALISIS DE PROCESOS PARA LA PROMOCION DE UNA APP POR INICIATIVA ESTATAL COFINANCIADA</t>
  </si>
  <si>
    <t>ASESORÍA LEGAL PARA LA IPA TERMINAL INTERNACIONAL DE CONTENEDORES DE CHIMBOTE</t>
  </si>
  <si>
    <t>FORMULACIÓN DEL PROGRAMA DE FORTALECIMIENTO DE CAPACIDADES EN ESTRUCTURACIÓN ECONÓMICA Y FINANCIERA DE ASOCIACIONES PUBLICO PRIVADAS Y PROYECTOS EN ACTIVOS.</t>
  </si>
  <si>
    <t>APOYO – REGION CUSCO  DE LA DIRECCIÓN DE INVERSIONES DESCENTRALIZADAS</t>
  </si>
  <si>
    <t>SERVICIO DE FORMULACION Y ENTREGA DEL PROGRAMA DE CONTROL DE DOCUMENTOS ARCHIVÍSTICOS DE PROINVERSIÓN</t>
  </si>
  <si>
    <t>01318690</t>
  </si>
  <si>
    <t>40965980</t>
  </si>
  <si>
    <t>40089682</t>
  </si>
  <si>
    <t>41015894</t>
  </si>
  <si>
    <t>60365470</t>
  </si>
  <si>
    <t>06798513</t>
  </si>
  <si>
    <t>08817970</t>
  </si>
  <si>
    <t>32780984</t>
  </si>
  <si>
    <t>51492447</t>
  </si>
  <si>
    <t>22497561</t>
  </si>
  <si>
    <t>07897789</t>
  </si>
  <si>
    <t>41783957</t>
  </si>
  <si>
    <t>07526310</t>
  </si>
  <si>
    <t>44835107</t>
  </si>
  <si>
    <t>40708575</t>
  </si>
  <si>
    <t>08784546</t>
  </si>
  <si>
    <t>07705578</t>
  </si>
  <si>
    <t>08300645</t>
  </si>
  <si>
    <t>08808939</t>
  </si>
  <si>
    <t>40606317</t>
  </si>
  <si>
    <t>40004571</t>
  </si>
  <si>
    <t>10774071</t>
  </si>
  <si>
    <t>08498201</t>
  </si>
  <si>
    <t>10303967</t>
  </si>
  <si>
    <t>42397446</t>
  </si>
  <si>
    <t>07451231</t>
  </si>
  <si>
    <t>ASESORÌA LEGAL ESPECIALIZADA EN ASOCIACIONES PÚBLICO PRIVADAS</t>
  </si>
  <si>
    <t>ASESORÍA SOBRE ASOCIACIONES PUBLICO PRIVADAS EN EL MARCO DE CONTRATACIONES DE SERVICIO DE CONSULTORIA DE PROINVERSION</t>
  </si>
  <si>
    <t>ASISTENCIA EN LAS ACCIONES DE SOCIALIZACIÓN Y SENSIBILIZACIÓN - IPC TITCACA</t>
  </si>
  <si>
    <t>ASISTENCIA EN LA EVALUACIÓN DE LAS PROPUESTAS TÉCNICAS A SER PRESENTADAS EN EL MARCO DEL PROYECTO TITICACA</t>
  </si>
  <si>
    <t>APOYO A LA SECRETARÍA GENERAL Y FORTALECER EL FUNCIONAMIENTO DEL COMITÉ DE CONTROL INTERNO DE PROINVERSION.</t>
  </si>
  <si>
    <t>ASESORÍA ESPECIALIZADO EN TEMAS DE DEMANDA</t>
  </si>
  <si>
    <t>ACOMPAÑAMIENTO Y MONITOREO SOCIAL DEL PROYECTO EL ALGARROBO.</t>
  </si>
  <si>
    <t>REVISIÓN DE LOS ASPECTOS DE LIBERACIÓN PREDIAL Y DE INTERFERENCIA, CONSIDERADOS CRÍTICOS EN LA IP. ANILLO VAL PERIFÉRICO.</t>
  </si>
  <si>
    <t>IMPLEMENTACIÓN DE LAS INICIATIVAS ESTRATÉGICAS 2019 DE PROINVERSION</t>
  </si>
  <si>
    <t>ASESORÍA LEGAL PARA LA IPC ANILLO VIAL PERIFÉRICO</t>
  </si>
  <si>
    <t>ASESORIA , SUPERVISION Y EVALUACION DEL PROGRAMA MEDICO ARQUITECTONICO Y ZONIFICACION PARA EL PROYECTO DE LA IPC HOSPITAL NACIONAL HIPOLITO UNANUE</t>
  </si>
  <si>
    <t>ASESORIA LEGAL ESPECIALIZADA PARA LA DIRECCION ESPECIAL DE PROYECTOS (CONTRATO 063-2019-PROINVERSION-SELCE)</t>
  </si>
  <si>
    <t xml:space="preserve"> CONSULTOR PARA LA DIRECCION ESPECIAL DE PROYECTOS - ANALISIS Y PROPUESTA</t>
  </si>
  <si>
    <t>ASESOR TÉCNICO, ECONOMICO - FINANCIERO PARA LA FASE DE ESTRUCTURACION - ANILLO VIAL PERIFERICO (CONTRATO 003-2019.PROINVERSION)</t>
  </si>
  <si>
    <t>20393024039</t>
  </si>
  <si>
    <t>30556212728</t>
  </si>
  <si>
    <t>41528686</t>
  </si>
  <si>
    <t>25720982</t>
  </si>
  <si>
    <t>42790924</t>
  </si>
  <si>
    <t>07858893</t>
  </si>
  <si>
    <t>20526040954</t>
  </si>
  <si>
    <t>20563654431</t>
  </si>
  <si>
    <t>20387152327</t>
  </si>
  <si>
    <t>20604912271</t>
  </si>
  <si>
    <t>20293651729</t>
  </si>
  <si>
    <t>40912135</t>
  </si>
  <si>
    <t>08767810</t>
  </si>
  <si>
    <t>41179091</t>
  </si>
  <si>
    <t>55511349</t>
  </si>
  <si>
    <t>30000006190</t>
  </si>
  <si>
    <t>20600736583</t>
  </si>
  <si>
    <t>20536810693</t>
  </si>
  <si>
    <t>30000005427</t>
  </si>
  <si>
    <t>30000005118</t>
  </si>
  <si>
    <t>EVALUACIÓN DE LA INICIATIVA PRIVADA EN PROYECTOS EN ACTIVOS DENOMINADA "GESTIÓN SOCIAL, DISEÑO Y EJECUCIÓN DE PROYECTOS DE INFRAESTRUCTURA HUDRÁULICA, CONSTRUCCIÓN,IMPLEMENTACIÓN Y EXPLOTACIÓN DE LAS CONCESIONES DEL YACIMIE NTO TG-3 DEL PROYECTO EL ALGARROBO" (CONTRATO 005-2019-PROINVERSION)</t>
  </si>
  <si>
    <t>ELABORACIÓN DE LA "GUÍA DE ESTRUCTURACIÓN FINANCIERA DE PROYECTOSDE ASOCIACIONES PÚBLICO PRIVADAS" (CONTRATO 007-2019-PROINV ERSION)</t>
  </si>
  <si>
    <t>ELABORACIÓN DEL LIBRO BLANCO DEL PROYECTO: "SISTEMA DE TRATAMIENTO DE AGUAS RESIDUALESDE LA CUENCA DEL LAGO TITICACA", ASÍ COMO EL ORDENAMIENTO DE SU ACERVO DOCUMENTARIO, QUE INCLUYE LOS REGISTROS DE ENVÍODE INFORMACIÓN</t>
  </si>
  <si>
    <t>ELABORACIÓN DEL INFORME TÉCNICO DEL PROYECTO: INICIATIVA PRIVADA COFINANCIADA: "SISTEMA DE TRANSPORTE MASIVO DEL TIPOMONORRIEL EN EL AREA METROPÓLITANA DE AREQUIPA", ASI COMO EL ORDENAMIENTO</t>
  </si>
  <si>
    <t>IDENTIFICACIÓN DE PUNTOS CRÍTICOS, EVALUACIÓN DEL IMPACTO DE LOS RIESGOS Y PLANTEAMIENTO DE MEJORAS O PROPUESTAS DESOLUCIÓN RESPECTO A LOS PROYECTOS PRIORIZADOS DE LA CARTERADE PROINVERSIÓN</t>
  </si>
  <si>
    <t>IDENTIFICACIÓN DE PUNTOS CRITICOS, EVALUACIÓN DEL IMPACTO DE RIESGOS Y PLANTEAMIENTO DE MEJORAS O PROPUESTAS DE SOLUCIÓN RESPECTO A PROYECTOS PRIORIZADOS DE LA CARTERA DE PROINVERSIÓN-DPP</t>
  </si>
  <si>
    <t>ASESOR LEGAL EXTERNO ESPECIALIZADO PARA EL COMITÉ EN PROYECTOS DE ENERGIA E HIDROCARBUROS-PRO CONECTIVIDAD (CONTRATO 005-2016-PROINVERSION)</t>
  </si>
  <si>
    <t>CONSULTORÍA ESPECIALIZADA EN TARIFAS DE DISTRIBUCIÓN DE GAS NATURAL, A FIN DE EVALUAR Y ANALIZAR LA CLÁUSULA PROPUESTA POR EL MINISTERIO DE ENERGÍA Y MINAS</t>
  </si>
  <si>
    <t>TASACIÓN , VALOR COMERCIAL Y EL VALOR DE REALIZACIÓN DEL TERRENO UBICADO ENTRE LOS KM 45 + 850 AL 50 +750 DE LA AUTOPISTA CARRETERA PANAMERICANA NORTE , DISTRITO DE ANCÓN</t>
  </si>
  <si>
    <t>ASESORIA LEGAL PARA CIERRE FINANCIERO DEL CONTRATO DE CONCESION TP SALAVERRY (CONTRATO 50-2019-PROINVERSION-SELCE)</t>
  </si>
  <si>
    <t>ASESOR DE TRANSACCIÓN PARA PROYECTOS DE TRANSMISICIÓN ELÉCTRICA (CONTRATO 002-2016-PROINVERSION)</t>
  </si>
  <si>
    <t>ACTUALIZAR LA PROPUESTA TARIFARIA DEL CONTRATO DE CONCESIÓN DEL PROYECTO DE MASIFICACIÓN DE USO DE GAS NATURAL</t>
  </si>
  <si>
    <t>REVISIÓN Y CONFORMIDAD DE LOS DOCUMENTOS QUE SUSTENTAN EL ENDEUDAMIENTO GARANTIZADO PERMITIDO Y LA ACREDITACIÓN DEL CIERRE FINANCIERODEL CONTRATO</t>
  </si>
  <si>
    <t>SERVICIOS PROFESIONALES ESPECIALIZADO EN LOS ASPECTOS DE INGENIERÍA ELÉCTRICA DE SIETE (7) PROYECTOS DE LINEAS DE TRNASMISIÓN ELECTRÍCA ENCARGADOS APROINVERSIÓN PARA EL PERÍODO 2020/2021</t>
  </si>
  <si>
    <t>APOYO DE CONSULTORÍA ALTAMENTE ESPECIALIZADA EN LOS ASPECTOS DE INGENIERIA ELECTRICA DE SIETE (7) PROYECTOS DE LÍNEAS DE TRANSMISIÓN ELÉCTRICA ENCARGADOS A PROINVERSIÓN PARA EL PERIODO 2020/2021</t>
  </si>
  <si>
    <t>EVALUACIÓN DEL PROYECTO DE CONTRATO DE CONCESIÓN RECIBIDO A LA FECHA SOBRE LA INICIATIVA PRIVADA COFINANCIADA "APORTE DE INFRAESTRUCTURA Y SERVICIOS COMPLEMENTARIOS</t>
  </si>
  <si>
    <t>EVALUACIÓN DEL PROYECTO DE CONTRATO "MEJORAMIENTO DEL SISTEMA DE ALCANTARILLADO Y TRATAMIENTO DE AGUAS SERVIDAS DE LACIUDAD DE PUERTO MALDONADO- DISTRITO DE TAMBOPATA</t>
  </si>
  <si>
    <t>REALIZACIÓN DE EVALUACIÓN SOBRE LA APLICACIÓN DE UN CONTRATO ESTANDAR EN PROYECTOS DEL SECTOR ELECTRICIDAD</t>
  </si>
  <si>
    <t>CONSULORIA LEGAL PARA LA ESTRUCTURACIONDE LA INICIATIVA PRIVADA COFINANCIADA ANILLO VIAL PERIFERICO(CONTRATO 004-2019-PROINVERSION)</t>
  </si>
  <si>
    <t>CONSULTORÍA PARA LA MODELACIÓN DE ARQUITECTURA Y ESTRUCTURAS DE UNCOLEGIO DE ALTO RENDIMIENTO EN LA PALTAFORMA BIM, PARA LA FASE DE OPERACIÓN Y MANTENIMIENTO DEL COAR</t>
  </si>
  <si>
    <t>EVALUACIÓN DE IMPLEMENTACIÓN DE MEDIDAS DE ECOEFICIENCIA PARA LA OPTIMIZACIÓN DE COSTOS EN LOS COLEGIOS</t>
  </si>
  <si>
    <t>FORMULACIÓN DEL ESTUDIODE PREINVERSIÓN ETAPA I DEL PROYECTO DEL SISTEMA INTEGRADO DE TRANSPORTE DE GAS - ZONA SUR DEL PERÚ (CONTRATO 003-2018-PROINVERSION)</t>
  </si>
  <si>
    <t>ASESORÍA FINANCIERA INTEGRAL -OBRAS DE CABECERA PARA EL ABASTECIMIENTO DE AGUA POTABLE PARA LIMA</t>
  </si>
  <si>
    <t>MEDRANO ORMEÑO EDUARDO TOMAS (10226313)</t>
  </si>
  <si>
    <t>CAIRO MURGUIA FIORELLA MILUSKA (41276759)</t>
  </si>
  <si>
    <t xml:space="preserve"> ESCUCHA S.A.C.                                 (20556103047)</t>
  </si>
  <si>
    <t>(*) = al 30 de junio de 2020</t>
  </si>
  <si>
    <t>INGENIERO QUIMICO</t>
  </si>
  <si>
    <t>TITULO PROFESIONAL</t>
  </si>
  <si>
    <t>INGENIERIA QUIMICA</t>
  </si>
  <si>
    <t>RODRIGUEZ VADA JULIO FERNANDO</t>
  </si>
  <si>
    <t>18141080</t>
  </si>
  <si>
    <t>SERVICIOS DE TERCEROS</t>
  </si>
  <si>
    <t>O/S.</t>
  </si>
  <si>
    <t>1 - RECURSOS ORDINARIOS</t>
  </si>
  <si>
    <t>001 - PERÚ COMPRAS</t>
  </si>
  <si>
    <t>PROFESIONAL EN ADMINISTRACIÓN DE NEGOCIOS</t>
  </si>
  <si>
    <t>TÉCNICO PROFESIONAL</t>
  </si>
  <si>
    <t>ADMINISTRACIÓN</t>
  </si>
  <si>
    <t>PRADO AZAÑA JAVIER</t>
  </si>
  <si>
    <t>44467629</t>
  </si>
  <si>
    <t>SECRETARIADO EJECUTIVO BILINGÜE</t>
  </si>
  <si>
    <t>SECRETARIADO EJECUTIVO</t>
  </si>
  <si>
    <t>ESPINOZA RODRIGUEZ JULISA ROCIO</t>
  </si>
  <si>
    <t>41074013</t>
  </si>
  <si>
    <t>BACHILLER EN INGENIERÍA DE SISTEMAS</t>
  </si>
  <si>
    <t>BACHILLER</t>
  </si>
  <si>
    <t>INGENIERÍA DE SISTEMAS</t>
  </si>
  <si>
    <t>ZUÑIGA ARENAS YOURGUEN ALEXANDER</t>
  </si>
  <si>
    <t>04354781</t>
  </si>
  <si>
    <t>INGENIERO DE SISTEMAS</t>
  </si>
  <si>
    <t>ZEVALLOS SALAZAR JOSIAS</t>
  </si>
  <si>
    <t>04728059</t>
  </si>
  <si>
    <t>COMUNICADOR SOCIAL</t>
  </si>
  <si>
    <t>COMUNICACIÓN SOCIAL</t>
  </si>
  <si>
    <t>ZAPATA PRATTO CONRADO AXEL</t>
  </si>
  <si>
    <t>07977761</t>
  </si>
  <si>
    <t>LICENCIADA EN ADMINISTRACION DE NEGOCIOS INTERNACIONALES</t>
  </si>
  <si>
    <t>ADMINISTRACION DE NEGOCIOS INTERNACIONALES</t>
  </si>
  <si>
    <t xml:space="preserve">YEN CHIA HELEN MILEN </t>
  </si>
  <si>
    <t>04458283</t>
  </si>
  <si>
    <t>TÍTULO PROFESIONAL EN INGENIERÍA ECONÓMICA</t>
  </si>
  <si>
    <t>INGENIERÍA ECONÓMICA</t>
  </si>
  <si>
    <t>YANAC REYES EDWIN MOISES</t>
  </si>
  <si>
    <t>04012943</t>
  </si>
  <si>
    <t>ECONOMISTA</t>
  </si>
  <si>
    <t>ECONOMÍA</t>
  </si>
  <si>
    <t>VASQUEZ GUTIERREZ DIEGO FERNANDO</t>
  </si>
  <si>
    <t>04831894</t>
  </si>
  <si>
    <t>EGRESADO</t>
  </si>
  <si>
    <t>CIENCIAS DE LA COMUNICACIÓN</t>
  </si>
  <si>
    <t>VASQUEZ CHUMACERO INES HELENA</t>
  </si>
  <si>
    <t>45193602</t>
  </si>
  <si>
    <t>LICENCIADA EN ADMINISTRACION</t>
  </si>
  <si>
    <t>ADMINISTRACION</t>
  </si>
  <si>
    <t>VALIENTE ROJAS JESÚS IVONNE</t>
  </si>
  <si>
    <t>03890633</t>
  </si>
  <si>
    <t>TÍTULO PROFESIONAL DE INGENIERO ELECTRÓNICO</t>
  </si>
  <si>
    <t>INGENIERÍA ELECTRÓNICA</t>
  </si>
  <si>
    <t>VALDIVIA ZEBALLOS FRANCO ALONSO</t>
  </si>
  <si>
    <t>29636858</t>
  </si>
  <si>
    <t xml:space="preserve">VALDIGLESIAS GARZON YURI </t>
  </si>
  <si>
    <t>10666315</t>
  </si>
  <si>
    <t>BACHILLER EN DERECHO</t>
  </si>
  <si>
    <t>DERECHO</t>
  </si>
  <si>
    <t>URRUCHI BEJAR GABRIELA ANDREA</t>
  </si>
  <si>
    <t>04551587</t>
  </si>
  <si>
    <t>INGENIERIA DE SISTEMAS</t>
  </si>
  <si>
    <t>UCAÑAY MILLA JHANFRANCO WALTER</t>
  </si>
  <si>
    <t>46055383</t>
  </si>
  <si>
    <t>INGENIERO</t>
  </si>
  <si>
    <t>INGENIERO DE COMPUTACIÓN Y SISTEMAS</t>
  </si>
  <si>
    <t>UBILLUS VALDIVIEZO CATTERIN AMERICA</t>
  </si>
  <si>
    <t>04668312</t>
  </si>
  <si>
    <t>TÍTULO PROFESIONAL DE INGENIERO INDUSTRIAL</t>
  </si>
  <si>
    <t>INGENIERÍA INDUSTRIAL</t>
  </si>
  <si>
    <t>TEMPLE AGUILAR JULIO CESAR</t>
  </si>
  <si>
    <t>04230243</t>
  </si>
  <si>
    <t>BACHILLER DE INGENIERO DE SISTEMAS</t>
  </si>
  <si>
    <t>INGENIERÍA DE SISTEMAS E INFORMÁTICA</t>
  </si>
  <si>
    <t>TAMBRAICO QUISPE OSCAR BASILIO</t>
  </si>
  <si>
    <t>00997514</t>
  </si>
  <si>
    <t>TÉCNICO PROFESIONAL EN COMPUTACIÓN</t>
  </si>
  <si>
    <t>COMPUTACIÓN E INFORMÁTICA</t>
  </si>
  <si>
    <t>TAMAYO GARCIA CESAR RODRIGO</t>
  </si>
  <si>
    <t>40350902</t>
  </si>
  <si>
    <t>BACHILLER EN CONTABILIDAD</t>
  </si>
  <si>
    <t>CONTABILIDAD</t>
  </si>
  <si>
    <t xml:space="preserve">SULLON OTERO CINTHYA VANESSA </t>
  </si>
  <si>
    <t>41781739</t>
  </si>
  <si>
    <t>SOTO OBREGON CHRISTIAN PAUL JORGE</t>
  </si>
  <si>
    <t>41679278</t>
  </si>
  <si>
    <t>TECNICO EN MANTENIMIENTO Y SOPORTE DE EQUIPOS DE COMPUTACIÓN</t>
  </si>
  <si>
    <t>TITULO TECNICO</t>
  </si>
  <si>
    <t>MANTENIMIENTO DE EQUIPOS</t>
  </si>
  <si>
    <t>SOLSOL LACHI ROSSY DANIELLA STEFANY</t>
  </si>
  <si>
    <t>04780290</t>
  </si>
  <si>
    <t>BACHILLER EN CIENCIAS ADMINISTRATIVAS</t>
  </si>
  <si>
    <t>CIENCIAS ADMINISTRATIVAS</t>
  </si>
  <si>
    <t>SOLIS VELARDE CHRISTIAN</t>
  </si>
  <si>
    <t>41917830</t>
  </si>
  <si>
    <t>BACHILLER EN ADMINISTRACION DE NEGOCIOS INTERNACIONALES</t>
  </si>
  <si>
    <t>SIMON VARGAS DIANA FIORELLA</t>
  </si>
  <si>
    <t>45744501</t>
  </si>
  <si>
    <t>MASTER EN GERENCIA PUBLICA</t>
  </si>
  <si>
    <t>MASTER</t>
  </si>
  <si>
    <t>GERENCIA PUBLICA</t>
  </si>
  <si>
    <t>SEMORILE CHAU MANUEL FELIPE</t>
  </si>
  <si>
    <t>00748228</t>
  </si>
  <si>
    <t>DIPLOMADO</t>
  </si>
  <si>
    <t>CURSO</t>
  </si>
  <si>
    <t>GESTIÓN DEL TALENTO HUMANO</t>
  </si>
  <si>
    <t>SEMBRERA CASTILLO LILIAN</t>
  </si>
  <si>
    <t>48274626</t>
  </si>
  <si>
    <t>ABOGADO</t>
  </si>
  <si>
    <t>DERECHO Y CIENCIA POLITICA</t>
  </si>
  <si>
    <t>SANDOVAL FLORES ZAYDA</t>
  </si>
  <si>
    <t>41316818</t>
  </si>
  <si>
    <t>ESTUDIANTE EN ADMINISTRACIÓN DE NEGOCIOS</t>
  </si>
  <si>
    <t>ESTUDIANTE</t>
  </si>
  <si>
    <t>ADMINISTRACIÓN DE NEGOCIO</t>
  </si>
  <si>
    <t>SANCHEZ GONZALEZ JOSE LUIS</t>
  </si>
  <si>
    <t>09574825</t>
  </si>
  <si>
    <t>TÍTULO PROFESIONAL DE ABOGADO</t>
  </si>
  <si>
    <t>ABOGADA</t>
  </si>
  <si>
    <t>SALAZAR ROJAS YDA</t>
  </si>
  <si>
    <t>00886963</t>
  </si>
  <si>
    <t>BACHILLER EN ADMINISTRACIÓN DE EMPRESAS</t>
  </si>
  <si>
    <t xml:space="preserve">ADMINISTRACIÓN DE EMPRESAS </t>
  </si>
  <si>
    <t>SALAZAR AYALA CRISTOFER MORRIS</t>
  </si>
  <si>
    <t>70340948</t>
  </si>
  <si>
    <t>TÍTULO PROFESIONAL</t>
  </si>
  <si>
    <t>RUIZ RAMIREZ ROCIO ANGELICA</t>
  </si>
  <si>
    <t>02300995</t>
  </si>
  <si>
    <t>EGRESADO DE INGENIERA EN GESTION</t>
  </si>
  <si>
    <t>INGENIERIA EN GESTIÓN EMPRESARIAL</t>
  </si>
  <si>
    <t>ROSILLO VASQUEZ WENDY TERESA</t>
  </si>
  <si>
    <t>48441816</t>
  </si>
  <si>
    <t>BACHILLER EN INGENIERÍA ECONÓMICA</t>
  </si>
  <si>
    <t>INGENIERÍA ECONÓMICA Y EMPRESARIAL</t>
  </si>
  <si>
    <t>ROSADO ARTICA BAUDELIO</t>
  </si>
  <si>
    <t>04215304</t>
  </si>
  <si>
    <t>EGRESADO DE SECRETARIA</t>
  </si>
  <si>
    <t>SECRETARIADO</t>
  </si>
  <si>
    <t>RONDON PASTOR MARION CHRISTA</t>
  </si>
  <si>
    <t>02570662</t>
  </si>
  <si>
    <t>BACHILLER EN ECONOMÍA</t>
  </si>
  <si>
    <t>ROJAS LUZQUIÑOS ELIZABETH MIRIAM</t>
  </si>
  <si>
    <t>04549251</t>
  </si>
  <si>
    <t>ROJAS LOPEZ VANESA INES</t>
  </si>
  <si>
    <t>04228567</t>
  </si>
  <si>
    <t>ARCHIVISTICA</t>
  </si>
  <si>
    <t>RODRIGUEZ CHOMBA RICARDO JOSUE</t>
  </si>
  <si>
    <t>45216101</t>
  </si>
  <si>
    <t>RIVEROS BARRIENTOS ERNESTO</t>
  </si>
  <si>
    <t>07000636</t>
  </si>
  <si>
    <t>CONTADOR</t>
  </si>
  <si>
    <t>RIVAS REYES BECQUI NELLY</t>
  </si>
  <si>
    <t>06658409</t>
  </si>
  <si>
    <t>SALUD PÚBLICA</t>
  </si>
  <si>
    <t>DOCTORADO</t>
  </si>
  <si>
    <t>QUISPE SILVERA ENA PATRICIA</t>
  </si>
  <si>
    <t>09858519</t>
  </si>
  <si>
    <t>TECNICO EN ADMINISTRACIÓN BANCARIA</t>
  </si>
  <si>
    <t>TECNICO</t>
  </si>
  <si>
    <t>ADMINISTRACIÓN BANCARIA</t>
  </si>
  <si>
    <t xml:space="preserve">PARRA ASCARZA JUDY DOMINIQUE </t>
  </si>
  <si>
    <t>46257962</t>
  </si>
  <si>
    <t>PAREDES ALBUJAR CARLOS EDINSON</t>
  </si>
  <si>
    <t>43620300</t>
  </si>
  <si>
    <t>TECNICO EN SECRETARIADO EJECUTIVO</t>
  </si>
  <si>
    <t xml:space="preserve">PANITZ ZEVALLOS JACKELIN ELIZABETH </t>
  </si>
  <si>
    <t>43785964</t>
  </si>
  <si>
    <t>ADMINISTRACIÓN DE EMPRESAS</t>
  </si>
  <si>
    <t>PANDURO TANCHIVA CLAUDIA PAOLA</t>
  </si>
  <si>
    <t>04389983</t>
  </si>
  <si>
    <t>MONTO EJECUTADO</t>
  </si>
  <si>
    <t>MESES EJECUTADOS</t>
  </si>
  <si>
    <t>NÚMERO DE CONTRATOS O RENOVACIONES</t>
  </si>
  <si>
    <t>TÍTULO PROFESIONAL, TÉCNICO O CAPACITACIÓN OCUPACIONAL</t>
  </si>
  <si>
    <t>GRADO ACADEMICO</t>
  </si>
  <si>
    <t>PROFESIÓN</t>
  </si>
  <si>
    <t>APELLIDOS Y NOMBRES</t>
  </si>
  <si>
    <t>DNI</t>
  </si>
  <si>
    <t xml:space="preserve">CONTRAPRESTACIÓN MENSUAL </t>
  </si>
  <si>
    <t>FUNCIÓN DESEMPEÑADA</t>
  </si>
  <si>
    <t>TIPO DE CONTRATO</t>
  </si>
  <si>
    <t>UNIDAD EJECUTORA</t>
  </si>
  <si>
    <t>AÑO FISCAL 2020 (*)</t>
  </si>
  <si>
    <t>AÑO FISCAL 2019</t>
  </si>
  <si>
    <t>CONTRATANTE</t>
  </si>
  <si>
    <t>LICENCIADO EN ADMINISTRACIÓN DE EMPRESAS</t>
  </si>
  <si>
    <t>PALOMINO ROMERO ABRAHAM JOEL</t>
  </si>
  <si>
    <t>04052048</t>
  </si>
  <si>
    <t>INGENIERO INDUSTRIAL</t>
  </si>
  <si>
    <t>ORTEGA ROJAS DE PIZARRO CARMEN ROSARIO</t>
  </si>
  <si>
    <t>06738442</t>
  </si>
  <si>
    <t>LICENCIADO EN ADMINISTRACIÓN</t>
  </si>
  <si>
    <t xml:space="preserve">ORELLANA BENITES AURELIO JOHNNY </t>
  </si>
  <si>
    <t>09726834</t>
  </si>
  <si>
    <t xml:space="preserve">NUÑEZ DELGADO JULIO CESAR </t>
  </si>
  <si>
    <t>04272422</t>
  </si>
  <si>
    <t>ADMINISTRADOR</t>
  </si>
  <si>
    <t>ADMINISTRACIÓN Y NEGOCIOS INTERNACIONALES</t>
  </si>
  <si>
    <t>NUÑEZ CORDERO ALEXIS</t>
  </si>
  <si>
    <t>73061541</t>
  </si>
  <si>
    <t>NIZAMA AVILA HUMBERTO</t>
  </si>
  <si>
    <t>09394811</t>
  </si>
  <si>
    <t>MORENO PANDURO JACKELINE CAROLINA</t>
  </si>
  <si>
    <t>07055054</t>
  </si>
  <si>
    <t>TENICO EN ADMINISTRACIÓN</t>
  </si>
  <si>
    <t>TÉCNICO</t>
  </si>
  <si>
    <t>MONTESINOS DIESTRA CARLA MILUSKA</t>
  </si>
  <si>
    <t>45112188</t>
  </si>
  <si>
    <t>INGENIERO CIVIL</t>
  </si>
  <si>
    <t>INGENIERIA</t>
  </si>
  <si>
    <t xml:space="preserve">MONTAGNE MONTOYA ALFONSO MIGUEL </t>
  </si>
  <si>
    <t>00778452</t>
  </si>
  <si>
    <t>EGRESADO DE CIENCIAS ADMINISTRATIVAS</t>
  </si>
  <si>
    <t>MOLINA CARRION GUISELLA TULA</t>
  </si>
  <si>
    <t>10457080</t>
  </si>
  <si>
    <t>INGENIERÍA CIVIL</t>
  </si>
  <si>
    <t>MIRANDA JAYO ABRAHAM MIGUEL</t>
  </si>
  <si>
    <t>00504608</t>
  </si>
  <si>
    <t>INGENIERO INDSUTRIAL</t>
  </si>
  <si>
    <t>INGENIERIA INDUSTRIAL</t>
  </si>
  <si>
    <t>MICHUE HUACACHE VERONICA ISABEL</t>
  </si>
  <si>
    <t>40562720</t>
  </si>
  <si>
    <t>CONTADOR PUBLICO</t>
  </si>
  <si>
    <t>MESIA PEREYRA CLAUDIA PRISCILLA</t>
  </si>
  <si>
    <t>04498792</t>
  </si>
  <si>
    <t>BACHILLER EN ECONOMISTA</t>
  </si>
  <si>
    <t>MEGO FERNANDEZ ALEJANDRO SERGIO</t>
  </si>
  <si>
    <t>04463220</t>
  </si>
  <si>
    <t>CONTADOR PÚBLICO</t>
  </si>
  <si>
    <t>MEDRANO OMEÑO  EDUARDO TOMAS</t>
  </si>
  <si>
    <t>10226313</t>
  </si>
  <si>
    <t>MATEO NAPA RUFINO ALBERTO</t>
  </si>
  <si>
    <t>44469146</t>
  </si>
  <si>
    <t>EGRESADO EN DISEÑO GRAFICO</t>
  </si>
  <si>
    <t>DISEÑO GRAFICO</t>
  </si>
  <si>
    <t xml:space="preserve">MALAGA GRANDEZ MARIELA GRICELDA </t>
  </si>
  <si>
    <t>04639467</t>
  </si>
  <si>
    <t>PROFESIONAL TÉCNICO EN DISEÑO PUBLICITARIO</t>
  </si>
  <si>
    <t>TITULO TÉCNICO</t>
  </si>
  <si>
    <t>DISEÑO PUBLICITARIO</t>
  </si>
  <si>
    <t xml:space="preserve">LOPEZ GARCIA MARTIN ALONSO </t>
  </si>
  <si>
    <t>04573689</t>
  </si>
  <si>
    <t>BACHILLER EN ADMINISTRACION</t>
  </si>
  <si>
    <t xml:space="preserve">LLIUYACC CCASANI MARISELA ESTRELLA </t>
  </si>
  <si>
    <t>45782081</t>
  </si>
  <si>
    <t xml:space="preserve">LLANOS TORRES CESAR ALEJANDRO </t>
  </si>
  <si>
    <t>42208728</t>
  </si>
  <si>
    <t>LIZARRAGA MORALES LIZ YANETH</t>
  </si>
  <si>
    <t>41044651</t>
  </si>
  <si>
    <t>LICENCIADO EN ADMINISTRACIÓN Y GERENCIA</t>
  </si>
  <si>
    <t>ADMINISTRACIÓN Y GERENCIA</t>
  </si>
  <si>
    <t>LEON VALENZUELA DEBORAH DENISSE</t>
  </si>
  <si>
    <t>43294815</t>
  </si>
  <si>
    <t>INGENIERIA EN SISTEMAS</t>
  </si>
  <si>
    <t>LEON MALVAS DOMINGO GUZMAN</t>
  </si>
  <si>
    <t>10177773</t>
  </si>
  <si>
    <t>BACHILLER EN INGENIERIA INDUSTRIAL</t>
  </si>
  <si>
    <t>JIMENEZ SANCHEZ ICELLA ROXANA</t>
  </si>
  <si>
    <t>07868358</t>
  </si>
  <si>
    <t>JIMENEZ ESTRADA VIRNA JELISSA</t>
  </si>
  <si>
    <t>25822946</t>
  </si>
  <si>
    <t>LICENCIADA EN ADMINISTRACIÓN</t>
  </si>
  <si>
    <t xml:space="preserve">INOCENTE ARMIJO BRENDA </t>
  </si>
  <si>
    <t>70021454</t>
  </si>
  <si>
    <t>INGENIERO EN ECONOMIA</t>
  </si>
  <si>
    <t>INGENIERIA ECONOMÍCA</t>
  </si>
  <si>
    <t>HINOSTROZA VALERO ALEXANDER PEDRO</t>
  </si>
  <si>
    <t>01616628</t>
  </si>
  <si>
    <t>BACHILLER EN ADMINISTRACIÓN Y SISTEMAS</t>
  </si>
  <si>
    <t>ADMINISTRACIÓN Y SISTEMAS</t>
  </si>
  <si>
    <t>HERNANDEZ RIOS NIRA DOMY</t>
  </si>
  <si>
    <t>01028163</t>
  </si>
  <si>
    <t>TÉCNICO OPERATIVO EN SOPORTE Y MANTENIMIENTO DE EQUIPOS</t>
  </si>
  <si>
    <t>SOPORTE Y MANTENIMIENTO DE EQUIPOS DE COMPUTACIÓN</t>
  </si>
  <si>
    <t>HERNANDEZ ALBORNOZ LUIS ALBERTO</t>
  </si>
  <si>
    <t>73247730</t>
  </si>
  <si>
    <t>LICENCIADA  EN GESTION</t>
  </si>
  <si>
    <t>GESTION EMPRESARIAL</t>
  </si>
  <si>
    <t>GUTIERREZ BARRIGA MAGDA LUCY</t>
  </si>
  <si>
    <t>04479807</t>
  </si>
  <si>
    <t>GUEVARA PAUCAR SERGIO ANDRES</t>
  </si>
  <si>
    <t>04515396</t>
  </si>
  <si>
    <t xml:space="preserve">GONZALES RIOS AMELIA CECILIA </t>
  </si>
  <si>
    <t>07267249</t>
  </si>
  <si>
    <t>INGENIERIA ADMINISTRATIVA E INGENIERIA INDUSTRIAL</t>
  </si>
  <si>
    <t>GONZALES AVALOS GLORIA MARIA</t>
  </si>
  <si>
    <t>04626835</t>
  </si>
  <si>
    <t>ADMINISTRADORA</t>
  </si>
  <si>
    <t>ADMINISTRACIÓN DE NEGOCIOS INTERNACIONES</t>
  </si>
  <si>
    <t>GARCIA VILLAMONTE VANESSA ALEXANDRA</t>
  </si>
  <si>
    <t>48073709</t>
  </si>
  <si>
    <t>PROFESIONAL TÉCNICO EN DISEÑO GRAFICO Y PUBLICIDAD DIGITAL</t>
  </si>
  <si>
    <t>DISEÑO GRAFICO Y PUBLICIDAD DIGITAL</t>
  </si>
  <si>
    <t>FIERRO PALOMINO SARITA CELIA</t>
  </si>
  <si>
    <t>76172474</t>
  </si>
  <si>
    <t>BACHILLER EN ADMINISTRACION DE NEGOCIOS TURISTICOS Y HOTELEROS</t>
  </si>
  <si>
    <t>ADMINISTRACION DE NEGOCIOS TURISTICOS Y HOTELEROS</t>
  </si>
  <si>
    <t>ESTRELLA FLORES CARMEN DEL PILAR</t>
  </si>
  <si>
    <t>04171387</t>
  </si>
  <si>
    <t xml:space="preserve">ESQUERRA CARRERA ROSSY YSABEL  </t>
  </si>
  <si>
    <t>42858237</t>
  </si>
  <si>
    <t>LICENCIADA EN RELACIONES INDUSTRIALES</t>
  </si>
  <si>
    <t>RELACIONES INDUSTRIALES</t>
  </si>
  <si>
    <t>ESPINOZA VALERIANI MARIA DEL ROSARIO</t>
  </si>
  <si>
    <t>04087890</t>
  </si>
  <si>
    <t>DOROTEO PULACHE DENISSE ADRIANA</t>
  </si>
  <si>
    <t>04466480</t>
  </si>
  <si>
    <t>INGENIERIO DE COMPUTACIÓN Y SISTEMAS</t>
  </si>
  <si>
    <t>INGENIERIA DE COMPUTACIÓN Y SISTEMAS</t>
  </si>
  <si>
    <t>DIAZ URRUCHI ANGEL ISAAC</t>
  </si>
  <si>
    <t>10559704</t>
  </si>
  <si>
    <t>DIAZ SURCO MIGUEL ANGEL</t>
  </si>
  <si>
    <t>41748498</t>
  </si>
  <si>
    <t>INSTALADOR ELECTRICISTA</t>
  </si>
  <si>
    <t>DIAZ SOBERON CARLOS WILFREDO</t>
  </si>
  <si>
    <t>09268559</t>
  </si>
  <si>
    <t>DIAZ LI CECILIA PATRICIA</t>
  </si>
  <si>
    <t>40383331</t>
  </si>
  <si>
    <t>DIAZ CARRILLO JAVIER JOEL</t>
  </si>
  <si>
    <t>40108181</t>
  </si>
  <si>
    <t>DE PIEROLA GABRIELLI ELIZABETH CECILIA</t>
  </si>
  <si>
    <t>04040061</t>
  </si>
  <si>
    <t>DAMIAN SANTAMARIA SANTOS JANET</t>
  </si>
  <si>
    <t>04525522</t>
  </si>
  <si>
    <t>LICENCIADO EN ADMINISTRACION DE EMPRESAS</t>
  </si>
  <si>
    <t>DAMIAN BELLO ELVIS HILDO</t>
  </si>
  <si>
    <t>10130265</t>
  </si>
  <si>
    <t>CORDOVA CCAHUANA FANI ANTONIA</t>
  </si>
  <si>
    <t>04245645</t>
  </si>
  <si>
    <t>INGENIERO TEXTIL</t>
  </si>
  <si>
    <t>INGENIERIA TEXTIL</t>
  </si>
  <si>
    <t>CONZA BLANCO GLADYS ANTONIA</t>
  </si>
  <si>
    <t>00959879</t>
  </si>
  <si>
    <t>TENICO EN DISEÑO GRAFICO</t>
  </si>
  <si>
    <t>COLLAZOS PRADO ANTHONY RAY</t>
  </si>
  <si>
    <t>04293886</t>
  </si>
  <si>
    <t>BACHILER EN INGENIERIA ECONOMICA</t>
  </si>
  <si>
    <t>INGENIERIA ECONOMICA Y EMPRESARIAL</t>
  </si>
  <si>
    <t>CHUECA LEON ENRIQUE LUIS</t>
  </si>
  <si>
    <t>41323013</t>
  </si>
  <si>
    <t>INGENIERIA INFORMATICO Y DE SISTEMAS</t>
  </si>
  <si>
    <t xml:space="preserve">CHILENO LOAYZA CLAUDIA </t>
  </si>
  <si>
    <t>41384622</t>
  </si>
  <si>
    <t>CHANG MOQUILLAZA HECTOR HANS</t>
  </si>
  <si>
    <t>04133039</t>
  </si>
  <si>
    <t xml:space="preserve">CERRON MORENO ANA MARIA </t>
  </si>
  <si>
    <t>10216243</t>
  </si>
  <si>
    <t>CASTILLO ORE JESUS ABRAHAM</t>
  </si>
  <si>
    <t>19899796</t>
  </si>
  <si>
    <t>LICENCIADO EN ECONOMÍA</t>
  </si>
  <si>
    <t>CASTAÑEDA FELIX KAROL VERIOSKA</t>
  </si>
  <si>
    <t>04609369</t>
  </si>
  <si>
    <t>TÍTULO TÉCNICO</t>
  </si>
  <si>
    <t>CARRASCO CUYA FANNY JULIAANA</t>
  </si>
  <si>
    <t>40536796</t>
  </si>
  <si>
    <t>INGENIERIO INFORMATICO Y DE SISTEMAS</t>
  </si>
  <si>
    <t>CARBAJAL LEON MIRIAM</t>
  </si>
  <si>
    <t>02400454</t>
  </si>
  <si>
    <t>INGENIERIO EMPRESARIAL Y DE SISTEMAS</t>
  </si>
  <si>
    <t>INGENIERIA EMPRESARIAL Y DE SISTEMAS</t>
  </si>
  <si>
    <t>CARBAJAL CUCHILLO PERCY</t>
  </si>
  <si>
    <t>10130039</t>
  </si>
  <si>
    <t>SECRETARIA EJECUTIVA</t>
  </si>
  <si>
    <t>CALDERON RUBIO MERCEDES CRISTINA</t>
  </si>
  <si>
    <t>01072875</t>
  </si>
  <si>
    <t>TÉCNICO EN DISEÑO GRÁFICO</t>
  </si>
  <si>
    <t>ASISTENTE DE DISEÑO GRAFICO</t>
  </si>
  <si>
    <t>CAS</t>
  </si>
  <si>
    <t>TÉCNICO EN SOPORTE INFORMÁTICO</t>
  </si>
  <si>
    <t xml:space="preserve"> </t>
  </si>
  <si>
    <t>TÉCNICO OPERATIVO EN SOPORTE Y MANTENIMIENTO DE EQUIPOS DE COMPUTACIÓN</t>
  </si>
  <si>
    <t>HUAMAN MEZARINA RICHARD REYNALDO</t>
  </si>
  <si>
    <t>73181058</t>
  </si>
  <si>
    <t>ASISTENTE EN INFRAESTRUCTURA TECNOLÓGICA</t>
  </si>
  <si>
    <t>BACHILLER EN INGENIERÍA INDUSTRIAL Y COMERCIAL</t>
  </si>
  <si>
    <t>INGENIERÍA INDUSTRIAL Y COMERCIAL</t>
  </si>
  <si>
    <t>CARO RIOS NATHALIE ELENA</t>
  </si>
  <si>
    <t>73122435</t>
  </si>
  <si>
    <t>ASISTENTA EN GESTIÓN DE PROYECTOS</t>
  </si>
  <si>
    <t>ANALISTA EN GESTIÓN DE PROYECTOS</t>
  </si>
  <si>
    <t>HISTORIADOR</t>
  </si>
  <si>
    <t>HISTORIA</t>
  </si>
  <si>
    <t>CARDENAS HUACHACA GUSTAVO</t>
  </si>
  <si>
    <t>73093935</t>
  </si>
  <si>
    <t>ASISTENTE/A ADMINISTRATIVO/A</t>
  </si>
  <si>
    <t>CHAVEZ CASTAÑEDA NIEVES NANCY</t>
  </si>
  <si>
    <t>72972824</t>
  </si>
  <si>
    <t>TÉCNICO ADMINISTRATIVO</t>
  </si>
  <si>
    <t xml:space="preserve">DERECHO </t>
  </si>
  <si>
    <t>CABALLERO VIGO OLINDA FLOR</t>
  </si>
  <si>
    <t>72810166</t>
  </si>
  <si>
    <t>ASISTENTE EN SISTEMAS ADMINISTRATIVOS</t>
  </si>
  <si>
    <t>ASISTENTE DE AUDITORIA</t>
  </si>
  <si>
    <t>TECNICO EN ADMINISTRACION</t>
  </si>
  <si>
    <t>TÉCNICO EN ADMINISTRACIÓN</t>
  </si>
  <si>
    <t>MENDOZA RIVERA KAREN DEL ROSARIO</t>
  </si>
  <si>
    <t>70894215</t>
  </si>
  <si>
    <t>TÉCNICA ADMINISTRATIVA</t>
  </si>
  <si>
    <t>RETO DEL CASTILLO MARIA DEL ROSARIO</t>
  </si>
  <si>
    <t>70670876</t>
  </si>
  <si>
    <t>ANALISTA EN COMPRAS CORPORATIVAS Y ENCARGOS</t>
  </si>
  <si>
    <t>INGENIERÍA</t>
  </si>
  <si>
    <t>70550548</t>
  </si>
  <si>
    <t>ASISTENTA EN CALIDAD DE SOFTWARE</t>
  </si>
  <si>
    <t>ANALISTA DE CONTROL DE CALIDAD</t>
  </si>
  <si>
    <t>CRUZ CHIPAYO FLOR</t>
  </si>
  <si>
    <t>70444087</t>
  </si>
  <si>
    <t>ASISTENTA EN GOBIERNO DE TECNOLOGÍAS DE LA INFORMACIÓN</t>
  </si>
  <si>
    <t>ÑAHUI YAPIAS LISSETH PAOLA</t>
  </si>
  <si>
    <t>70443509</t>
  </si>
  <si>
    <t>ANALISTA LEGAL</t>
  </si>
  <si>
    <t>ASISTENTE EN GESTIÓN DE CATÁLOGOS ELECTRÓNICOS</t>
  </si>
  <si>
    <t>BACHILLER EN INGENIERÍA DE SISTEMAS E INFORMÁTICA</t>
  </si>
  <si>
    <t>HUAMANI GARCIA EDUARDO FELIPE</t>
  </si>
  <si>
    <t>70158315</t>
  </si>
  <si>
    <t>TÉCNICO EN DESARROLLO DE SISTEMAS</t>
  </si>
  <si>
    <t>INGENIERA COMERCIAL</t>
  </si>
  <si>
    <t>ARIZAGA LOPEZ ADRIANA DEL CARMEN</t>
  </si>
  <si>
    <t>70082614</t>
  </si>
  <si>
    <t>ANALISTA EN GESTIÓN OPERATIVA</t>
  </si>
  <si>
    <t>LICENCIADA EN ADMINISTRACION DE NEGOCIOS GLOBALES</t>
  </si>
  <si>
    <t>INOCENTE ARMIJO BRENDA LIZETH</t>
  </si>
  <si>
    <t>ASISTENTA EN IMPLEMENTACIÓN DE CATÁLOGOS ELECTRÓNICOS</t>
  </si>
  <si>
    <t>URIBE GODOY DAJANNA STEPHANY</t>
  </si>
  <si>
    <t>70010569</t>
  </si>
  <si>
    <t>ASISTENTE EN ATENCIÓN AL USUARIO</t>
  </si>
  <si>
    <t>ANALISTA DE CONSULTAS</t>
  </si>
  <si>
    <t>ROSELL ROSA WEENA</t>
  </si>
  <si>
    <t>49020887</t>
  </si>
  <si>
    <t>ASISTENTA EN COMPRAS CORPORATIVAS Y ENCARGOS</t>
  </si>
  <si>
    <t>48318946</t>
  </si>
  <si>
    <t>AUXILIAR EN PLANEAMIENTO Y PRESUPUESTO</t>
  </si>
  <si>
    <t>BACHILLER EN ECONOMIA</t>
  </si>
  <si>
    <t>CALDERON MUÑOZ HELEN MELIZA</t>
  </si>
  <si>
    <t>48285083</t>
  </si>
  <si>
    <t>ASISTENTE EN IMPLEMENTACIÓN DE CATÁLOGOS ELECTRÓNICOS</t>
  </si>
  <si>
    <t>BACHILLER EN TURISMO Y HOTELERIA</t>
  </si>
  <si>
    <t>TURISMO Y HOTELERIA</t>
  </si>
  <si>
    <t>TECNICO OPERATIVO EN SOPORTE Y MANTENIMIENTO DE EQUIPOS DE COMPUTACION</t>
  </si>
  <si>
    <t>47802907</t>
  </si>
  <si>
    <t>TÉCNICO EN SOPORTE DE SISTEMAS</t>
  </si>
  <si>
    <t>47280595</t>
  </si>
  <si>
    <t>ASISTENTE EN DESARROLLO DE SISTEMAS</t>
  </si>
  <si>
    <t>LICENCIADO EN ADMINISTRACION</t>
  </si>
  <si>
    <t>CAMAC DIAZ ALINA ISABEL</t>
  </si>
  <si>
    <t>47142761</t>
  </si>
  <si>
    <t>ESPECIALISTA EN EJECUCIÓN CONTRACTUAL</t>
  </si>
  <si>
    <t>ANALISTA EN EJECUCIÓN CONTRACTUAL</t>
  </si>
  <si>
    <t>TAVARA AYALA DE ACO MILAGROS</t>
  </si>
  <si>
    <t>47031493</t>
  </si>
  <si>
    <t>ADMINISTRACION DE NEGOCIOS</t>
  </si>
  <si>
    <t>SOTO TORRES MARIA CLAUDIA</t>
  </si>
  <si>
    <t>46888043</t>
  </si>
  <si>
    <t>46683124</t>
  </si>
  <si>
    <t>ESPECIALISTA EN DESARROLLO DE SISTEMAS</t>
  </si>
  <si>
    <t>ASISTENTA EN ANÁLISIS DE SISTEMAS</t>
  </si>
  <si>
    <t>LICENCIADA EN ADMINISTRACION Y MARKETING</t>
  </si>
  <si>
    <t>VARGAS TIPULA YENY LILIANA</t>
  </si>
  <si>
    <t>46500631</t>
  </si>
  <si>
    <t>LUJAN REYES KERRY STEFANI</t>
  </si>
  <si>
    <t>46423836</t>
  </si>
  <si>
    <t>GOMEZ NESTARES RICARDO MANUEL</t>
  </si>
  <si>
    <t>46420879</t>
  </si>
  <si>
    <t>REYES SOTO MIRIAM SOCORRO</t>
  </si>
  <si>
    <t>46388754</t>
  </si>
  <si>
    <t>INGENIERO DE INDUSTRIAL</t>
  </si>
  <si>
    <t>46268357</t>
  </si>
  <si>
    <t>ASISTENTA EN GESTIÓN DE PORTAFOLIO DE PRODUCTOS Y SERVICIOS</t>
  </si>
  <si>
    <t>TÉCNICO EN ADMINISTRACIÓN BANCARIA</t>
  </si>
  <si>
    <t>PARRA ASCARZA JUDY DOMINIQUE</t>
  </si>
  <si>
    <t>TÉCNICO EN GESTIÓN DE CATALOGOS ELECTRÓNICOS</t>
  </si>
  <si>
    <t>SECUNDARIA COMPLETA</t>
  </si>
  <si>
    <t>SECUNDARIA</t>
  </si>
  <si>
    <t>RIVERA TORDOYA JHANCIS SERGIO</t>
  </si>
  <si>
    <t>46215485</t>
  </si>
  <si>
    <t>AUXILIAR ADMINISTRATIVO</t>
  </si>
  <si>
    <t>INGENIERO DE SISTEMAS Y COMPUTO</t>
  </si>
  <si>
    <t>CHAVEZ CENTURION WILLIAM JOSE AARON</t>
  </si>
  <si>
    <t>46146114</t>
  </si>
  <si>
    <t>ESPECIALISTA EN PLANEAMIENTO</t>
  </si>
  <si>
    <t>VASCONCELOS ROMERO FLOR DEL ROSARIO</t>
  </si>
  <si>
    <t>46058106</t>
  </si>
  <si>
    <t xml:space="preserve">TÉCNICO EN ADMINISTRACIÓN    </t>
  </si>
  <si>
    <t>GONZALES ARQUINIGO KATTIA MELIZA</t>
  </si>
  <si>
    <t>45956382</t>
  </si>
  <si>
    <t>PROFESIONAL TÉCNICO EN SECRETARIADO EJECUTIVO</t>
  </si>
  <si>
    <t>CARRION TORRES MELANIE MILAGROS</t>
  </si>
  <si>
    <t>45954534</t>
  </si>
  <si>
    <t>ALLEMANT ARTETA NURIA JIMENA</t>
  </si>
  <si>
    <t>45915469</t>
  </si>
  <si>
    <t>ASISTENTE EN GESTIÓN DE CATÁLOGO ELECTRÓNICO</t>
  </si>
  <si>
    <t>TECNICO EN CONTABILIDAD</t>
  </si>
  <si>
    <t>TÉCNICO EN CONTABILIDAD</t>
  </si>
  <si>
    <t>CASTILLO RODRIGUEZ JUAN CARLOS</t>
  </si>
  <si>
    <t>45898526</t>
  </si>
  <si>
    <t>AUXILIAR EN TRÁMITE DOCUMENTARIO</t>
  </si>
  <si>
    <t>LICENCIADO EN ADMINISTRACION DE EMPRRESAS</t>
  </si>
  <si>
    <t>SALAZAR BARRERA LORENA FIORELLA</t>
  </si>
  <si>
    <t>45892320</t>
  </si>
  <si>
    <t>ASISTENTE EN CONTRATACIONES</t>
  </si>
  <si>
    <t>LICENCIADA EN TURISMO</t>
  </si>
  <si>
    <t>TÉCNICA ADMINISTRATIVA EN GESTIÓN DE CATÁLOGOS ELECTRÓNICOS</t>
  </si>
  <si>
    <t>LICENCIADO EN ADMINISTRACION DE TURISMO</t>
  </si>
  <si>
    <t>DIAZ ROSALES LUIS MIGUEL</t>
  </si>
  <si>
    <t>45664172</t>
  </si>
  <si>
    <t>AUXILIAR PARA LA ATENCIÓN AL USUARIO</t>
  </si>
  <si>
    <t>INGENIERO ECONOMISTA</t>
  </si>
  <si>
    <t>DUARTE RODRIGUEZ ELIZABETH</t>
  </si>
  <si>
    <t>45641988</t>
  </si>
  <si>
    <t>ESPECIALISTA EN INVERSIÓN PÚBLICA</t>
  </si>
  <si>
    <t>HINOSTROZA PAUCAR JOEL FRANK</t>
  </si>
  <si>
    <t>45605665</t>
  </si>
  <si>
    <t>45492516</t>
  </si>
  <si>
    <t>CALDERON JIMENEZ ANNIE TERESSA GUADALUPE</t>
  </si>
  <si>
    <t>45392613</t>
  </si>
  <si>
    <t>ANALISTA EN IMPLEMENTACIÓN DE CATÁLOGOS ELECTRÓNICOS</t>
  </si>
  <si>
    <t>45255220</t>
  </si>
  <si>
    <t>ESPECIALISTA EN HOMOLOGACIÓN</t>
  </si>
  <si>
    <t>45153965</t>
  </si>
  <si>
    <t>ESPECIALISTA EN ADMINISTRACIÓN DE INFRAESTRUCTURA TECNOLÓGICA Y BASE DE DATOS</t>
  </si>
  <si>
    <t>COORDINADOR EN INFRAESTRUCTURA TECNOLÓGICA Y BASE DE DATOS</t>
  </si>
  <si>
    <t>MAS TEJADA FLOR DE MARIA</t>
  </si>
  <si>
    <t>45042227</t>
  </si>
  <si>
    <t>ESPECIALISTA EN COMPRAS CORPORATIVAS</t>
  </si>
  <si>
    <t>UGAZ PEREZ GERLY SEGUNDO</t>
  </si>
  <si>
    <t>45041933</t>
  </si>
  <si>
    <t>ESPECIALISTA EN ACUERDOS MARCO</t>
  </si>
  <si>
    <t>ESCOBAR HUARHUA ELIANA</t>
  </si>
  <si>
    <t>45026842</t>
  </si>
  <si>
    <t>LICENCIADA EN GESTION CON MENCION EN GESTION EMPRESARIAL</t>
  </si>
  <si>
    <t>GESTIÓN EMPRESARIAL</t>
  </si>
  <si>
    <t>44798078</t>
  </si>
  <si>
    <t>GUZMAN SAAVEDRA VANESSA SARA</t>
  </si>
  <si>
    <t>44743521</t>
  </si>
  <si>
    <t>44632207</t>
  </si>
  <si>
    <t>ANALISTA EN PLANILLAS</t>
  </si>
  <si>
    <t>YEN CHIA HELEN MILEN</t>
  </si>
  <si>
    <t>44582834</t>
  </si>
  <si>
    <t>COORDINADOR DE LOGÍSTICA</t>
  </si>
  <si>
    <t>JUAREZ YLLIA JHANCARLO DAVID</t>
  </si>
  <si>
    <t>44484127</t>
  </si>
  <si>
    <t>ESPECIALISTA EN GESTIÓN DE CATÁLOGOS ELECTRÓNICOS</t>
  </si>
  <si>
    <t>ASISTENTE EN EJECUCIÓN CONTRACTUAL</t>
  </si>
  <si>
    <t>EGRESADO EN ARCHIVOS</t>
  </si>
  <si>
    <t>ARCHIVOS</t>
  </si>
  <si>
    <t>CALLE RUIZ DIMELZA CRISTINA</t>
  </si>
  <si>
    <t>44433484</t>
  </si>
  <si>
    <t>TÉCNICO EN ARCHIVOS</t>
  </si>
  <si>
    <t>PSICOLOGIA</t>
  </si>
  <si>
    <t>MONROY MUÑOZ LINDA ELISABET</t>
  </si>
  <si>
    <t>44352324</t>
  </si>
  <si>
    <t>ANALISTA EN RECURSOS HUMANOS</t>
  </si>
  <si>
    <t>DE SOUZA CASTRO JESUS</t>
  </si>
  <si>
    <t>44337027</t>
  </si>
  <si>
    <t>JEFE DE LA OFICINA DE TECNOLOGÍAS DE LA INFORMACIÓN</t>
  </si>
  <si>
    <t>CORAL OBISPO ALVARO ALONSO</t>
  </si>
  <si>
    <t>44296608</t>
  </si>
  <si>
    <t>ESPECIALISTA EN IMPLEMENTACIÓN DE CATÁLOGOS ELECTRÓNICOS</t>
  </si>
  <si>
    <t>AUDITOR</t>
  </si>
  <si>
    <t>LICENDIADO EN ADMINISTRACIÓN</t>
  </si>
  <si>
    <t>VALERA CABANILLAS LINDA EDITA</t>
  </si>
  <si>
    <t>44201533</t>
  </si>
  <si>
    <t>ESPECIALISTA EN ADQUISICIONES</t>
  </si>
  <si>
    <t>CORONADO CALDERON MARITZA GIOVANNA</t>
  </si>
  <si>
    <t>44033568</t>
  </si>
  <si>
    <t>ASISTENTE EN SUBASTA INVERSA</t>
  </si>
  <si>
    <t xml:space="preserve">INGENIERO  DE SISTEMA </t>
  </si>
  <si>
    <t>SACA MORALES FREDERICH ROBERTO</t>
  </si>
  <si>
    <t>43825683</t>
  </si>
  <si>
    <t>COORDINADOR EN DESARROLLO DE SISTEMAS</t>
  </si>
  <si>
    <t>INGENIERA ECONOMICA</t>
  </si>
  <si>
    <t>RAMOS LOPEZ FIORELLA IVONNE</t>
  </si>
  <si>
    <t>43810083</t>
  </si>
  <si>
    <t>ESPECIALISTA EN ESTUDIOS</t>
  </si>
  <si>
    <t>PEREZ RICALDI GLADYS JANET</t>
  </si>
  <si>
    <t>43776751</t>
  </si>
  <si>
    <t>ESPECIALISTA EN OPERACIONES</t>
  </si>
  <si>
    <t>INGENIERO ECONOMICO</t>
  </si>
  <si>
    <t>CONDOR BERNAOLA CRISTHIAN EDUARDO</t>
  </si>
  <si>
    <t>43736848</t>
  </si>
  <si>
    <t>ANALISTA EN COMPRAS CORPORATIVAS</t>
  </si>
  <si>
    <t>CHOCCE VASQUEZ SUSANA CARLA</t>
  </si>
  <si>
    <t>43667974</t>
  </si>
  <si>
    <t>COMUNICADOR</t>
  </si>
  <si>
    <t>ASISTENTE EN COMUNICACIÓN DIGITAL</t>
  </si>
  <si>
    <t>43547817</t>
  </si>
  <si>
    <t>ANALISTA EN ADMINISTRACIÓN DE SISTEMAS</t>
  </si>
  <si>
    <t>LICENCIADO EN ADMINISTRACIÓN DE NEGOCIOS INTERNACIONALES</t>
  </si>
  <si>
    <t>ADMINISTRACIÓN DE NEGOCIOS INTERNACIONALES</t>
  </si>
  <si>
    <t>CHAHUAYO TUNQUE ROLY RAFAEL</t>
  </si>
  <si>
    <t>43536774</t>
  </si>
  <si>
    <t>LICENCIADA EN CIENCIAS DE LA COMUNICACIÓN</t>
  </si>
  <si>
    <t>VILLEGAS ARTEAGA JANETH YOVANI</t>
  </si>
  <si>
    <t>43526788</t>
  </si>
  <si>
    <t>ASISTENTA EN HOMOLOGACIÓN</t>
  </si>
  <si>
    <t>COMPUTACION E INFORMATICA</t>
  </si>
  <si>
    <t>PORTALES HUAMAN WALTER ADRIANO</t>
  </si>
  <si>
    <t>43386019</t>
  </si>
  <si>
    <t>GUERRERO BARRERA MILAGROS ESPERANZA</t>
  </si>
  <si>
    <t>43382864</t>
  </si>
  <si>
    <t>ASESOR</t>
  </si>
  <si>
    <t>TECNICO EN DISEÑO GRAFICO</t>
  </si>
  <si>
    <t>REYES PLASENCIA DIANA MAGALY</t>
  </si>
  <si>
    <t>43327691</t>
  </si>
  <si>
    <t>ASISTENTA EN DISEÑO Y MATERIAL PROMOCIONAL</t>
  </si>
  <si>
    <t>INGENIERA INDUSTRIAL Y COMERCIAL</t>
  </si>
  <si>
    <t>CAMA OLIVARES GISELA ALCIRA</t>
  </si>
  <si>
    <t>43307353</t>
  </si>
  <si>
    <t>BACHILLER EN ADMINISTRACION DE EMPRESAS</t>
  </si>
  <si>
    <t>VASQUEZ SAENZ ERIK PAUL</t>
  </si>
  <si>
    <t>43277071</t>
  </si>
  <si>
    <t>ESPECIALISTA EN EJECUCIÓN DE INVERSIÓN PÚBLICA</t>
  </si>
  <si>
    <t>RAMIREZ DELGADO REYWENS GILMER</t>
  </si>
  <si>
    <t>43178069</t>
  </si>
  <si>
    <t>INGENIERO INDUSTRIAL Y DE SISTEMAS</t>
  </si>
  <si>
    <t>CHAPILLIQUEN ZAPATA FRANCISCO JAVIER</t>
  </si>
  <si>
    <t>43100897</t>
  </si>
  <si>
    <t>BACHILLER EN INGENIERIA DE SISTEMAS</t>
  </si>
  <si>
    <t>BERNAOLA RODRIGUEZ ANITA MILAGROS</t>
  </si>
  <si>
    <t>42987606</t>
  </si>
  <si>
    <t>TÉCNICO EN ADMINISTRACIÓN DE PÁGINA WEB</t>
  </si>
  <si>
    <t>DERECHO Y CIENCIAS POLÍTICAS</t>
  </si>
  <si>
    <t>ZUÑIGA ORTEGA LUIS ALEXANDER</t>
  </si>
  <si>
    <t>42952078</t>
  </si>
  <si>
    <t>TRABAJADORA SOCIAL</t>
  </si>
  <si>
    <t>DE ORELLANA BARRIENTOS JOHANNA GRACIELA</t>
  </si>
  <si>
    <t>42932288</t>
  </si>
  <si>
    <t>ASISTENTA EN CAPACITACIÓN Y BIENESTAR</t>
  </si>
  <si>
    <t>OLIVARES DIAZ PAMELA MILAGROS</t>
  </si>
  <si>
    <t>42873495</t>
  </si>
  <si>
    <t>ESQUERRA CARRERA ROSSY YSABEL</t>
  </si>
  <si>
    <t>ESPECIALISTA EN PROGRAMAS PRESUPUESTALES</t>
  </si>
  <si>
    <t>CABEZAS FLORES CARLOS OCTAVIO</t>
  </si>
  <si>
    <t>42735329</t>
  </si>
  <si>
    <t>INGENIERIA INDUSTRIAL Y DE SISTEMAS</t>
  </si>
  <si>
    <t>CABRERA HEREDIA CELIA JACQUELINE</t>
  </si>
  <si>
    <t>42565130</t>
  </si>
  <si>
    <t>ANALISTA EN ACUERDOS MARCO</t>
  </si>
  <si>
    <t>CERRO RUIZ FIDIA PATRICIA</t>
  </si>
  <si>
    <t>42554384</t>
  </si>
  <si>
    <t>SU GASPAR ADOLFO KUEN YAU</t>
  </si>
  <si>
    <t>42481979</t>
  </si>
  <si>
    <t>LICENCIADA EN ADMINISTRACION DE EMPRESAS</t>
  </si>
  <si>
    <t>42456455</t>
  </si>
  <si>
    <t>OSORIO TAPARA DORIS</t>
  </si>
  <si>
    <t>42409331</t>
  </si>
  <si>
    <t>ESPECIALISTA EN COMPRAS CORPORATIVAS Y ENCARGOS</t>
  </si>
  <si>
    <t>VALENZUELA DEL VILLAR GABRIEL</t>
  </si>
  <si>
    <t>42286622</t>
  </si>
  <si>
    <t>42285671</t>
  </si>
  <si>
    <t>NEYRA HUAMANI DIEGO IVAN</t>
  </si>
  <si>
    <t>42232944</t>
  </si>
  <si>
    <t>TÉCNICO EN GESTIÓN DE ARCHIVOS</t>
  </si>
  <si>
    <t>ALCALDE CIENFUEGOS NATALIE ELIZABETH</t>
  </si>
  <si>
    <t>42232113</t>
  </si>
  <si>
    <t>LLANOS TORRES CESAR ALEJANDRO</t>
  </si>
  <si>
    <t>DIRECTOR DE LA DIRECCIÓN DE COMPRAS CORPORATIVAS</t>
  </si>
  <si>
    <t>COORDINADOR DE RECURSOS HUMANOS</t>
  </si>
  <si>
    <t>INGENIERO ESTADISTICO E INFORMATICO</t>
  </si>
  <si>
    <t>FLORES ARCE IAN</t>
  </si>
  <si>
    <t>42160615</t>
  </si>
  <si>
    <t>SARAVIA ORTIZ FRANCISCO JAVIER</t>
  </si>
  <si>
    <t>42129299</t>
  </si>
  <si>
    <t>ADMINISTRACION DE EMPRESAS</t>
  </si>
  <si>
    <t>ACOSTA ROJAS KHRISTY SOPHIE</t>
  </si>
  <si>
    <t>42072346</t>
  </si>
  <si>
    <t>SOTO HUAMANI CARMEN OFELIA</t>
  </si>
  <si>
    <t>41893328</t>
  </si>
  <si>
    <t>VASQUEZ NOBLECILLA JORGE EDUARDO JESUS</t>
  </si>
  <si>
    <t>41876285</t>
  </si>
  <si>
    <t>ESPECIALISTA EN MODERNIZACIÓN</t>
  </si>
  <si>
    <t>BUSTAMANTE ESPINOZA ADA ELIZABETH</t>
  </si>
  <si>
    <t>41871033</t>
  </si>
  <si>
    <t>ESPECIALISTA EN PRENSA Y COMUNICACIÓN ESTRATÉGICA</t>
  </si>
  <si>
    <t>SULLON OTERO CINTHYA VANESSA</t>
  </si>
  <si>
    <t>MEDINA MUÑOZ VANESSA AYDEE</t>
  </si>
  <si>
    <t>41528493</t>
  </si>
  <si>
    <t>DIRECTORA DE LA DIRECCIÓN DE COMPRAS CORPORATIVAS Y ENCARGOS</t>
  </si>
  <si>
    <t>LICENCIADA EN COMUNICACIÓN SOCIAL</t>
  </si>
  <si>
    <t>CRISOSTOMO MARTINEZ ROSY YODI</t>
  </si>
  <si>
    <t>41511189</t>
  </si>
  <si>
    <t>ESPECIALISTA EN PROMOCIÓN Y DIFUSIÓN</t>
  </si>
  <si>
    <t>HUARANGA CRISTOBAL RONALD TITO</t>
  </si>
  <si>
    <t>41467191</t>
  </si>
  <si>
    <t>NINAHUANCA LOPEZ STIV JARVI</t>
  </si>
  <si>
    <t>41437682</t>
  </si>
  <si>
    <t>SECUNADARIA COMPLETA</t>
  </si>
  <si>
    <t>AGUILA OCAMPO JESUS</t>
  </si>
  <si>
    <t>41398095</t>
  </si>
  <si>
    <t>AUXILIAR PARA EL ARCHIVO PERIFERICO</t>
  </si>
  <si>
    <t>DEL VILLAR DE LA ROSA NIEVES</t>
  </si>
  <si>
    <t>41398093</t>
  </si>
  <si>
    <t>LICENCIADO EN INVESTIGACION OPERATIVA</t>
  </si>
  <si>
    <t>INVESTIGACIÓN OPERATIVA</t>
  </si>
  <si>
    <t>PORTOCARRERO VALDIGLESIAS WILLIAMS</t>
  </si>
  <si>
    <t>41381649</t>
  </si>
  <si>
    <t>41330398</t>
  </si>
  <si>
    <t>INGENIERO ECONÓMICO Y EMPRESARIAL</t>
  </si>
  <si>
    <t>CHUECA LEON ENRIQUE LUIS ALEXANDER</t>
  </si>
  <si>
    <t>JEFE DE LA OFICINA DE PLANEAMIENTO Y PRESUPUESTO</t>
  </si>
  <si>
    <t>SANDOVAL FLORES ZAYDA ISABEL</t>
  </si>
  <si>
    <t>LEYVA VALLEJOS VERONIKA CLARIVEL</t>
  </si>
  <si>
    <t>41314311</t>
  </si>
  <si>
    <t>ASISTENTA EN OPERACIONES</t>
  </si>
  <si>
    <t>CAIRO MURGUIA FIORELLA MILUSKA</t>
  </si>
  <si>
    <t>41276759</t>
  </si>
  <si>
    <t>AUDITORA</t>
  </si>
  <si>
    <t>TINAJEROS ARCE GISELLE ROSSANA</t>
  </si>
  <si>
    <t>41215942</t>
  </si>
  <si>
    <t>CUENTAS JIMENEZ CAROL JENNIFER</t>
  </si>
  <si>
    <t>41208732</t>
  </si>
  <si>
    <t>ESPECIALISTA LEGAL EN RECURSOS HUMANOS</t>
  </si>
  <si>
    <t>COLORADO MONJA ELIZABETH</t>
  </si>
  <si>
    <t>41179087</t>
  </si>
  <si>
    <t>ASISTENTE EN ESTUDIOS</t>
  </si>
  <si>
    <t>SECRETARIADO EJECUTIVO BILINGUE</t>
  </si>
  <si>
    <t>ANALISTA EN GESTIÓN DOCUMENTAL Y ATENCIÓN AL USUARIO</t>
  </si>
  <si>
    <t>LICENCIADO INVESTIGACIÓN OPERATIVA</t>
  </si>
  <si>
    <t>LOPEZ CHAVEZ WALTER GIOVANNI</t>
  </si>
  <si>
    <t>40914275</t>
  </si>
  <si>
    <t>40878909</t>
  </si>
  <si>
    <t>MELENDEZ VARGAS RUTH MARGOT</t>
  </si>
  <si>
    <t>40816280</t>
  </si>
  <si>
    <t>JEFA DE LA OFICINA DE ADMINISTRACIÓN</t>
  </si>
  <si>
    <t>PROFESIONAL TÉCNICO EN MERCADOTECNIA</t>
  </si>
  <si>
    <t>MARKETING EMPRESARIAL Y PUBLICITARIO</t>
  </si>
  <si>
    <t>ESCATE BARCO FRANCISCO MAXIMILIANO</t>
  </si>
  <si>
    <t>40763728</t>
  </si>
  <si>
    <t>TÉCNICO EN CONTROL PATRIMONIAL Y ALMACENES</t>
  </si>
  <si>
    <t>URIARTE ESPEJO URSULA PAULINA</t>
  </si>
  <si>
    <t>40703425</t>
  </si>
  <si>
    <t>COORDINADORA DE COMPRAS CORPORATIVAS Y ENCARGOS</t>
  </si>
  <si>
    <t>ALARCON GOMEZ DAVID ROLANDO</t>
  </si>
  <si>
    <t>40651111</t>
  </si>
  <si>
    <t>CHOFER II</t>
  </si>
  <si>
    <t>JERI MONTALVO GHINO GIANCARLO</t>
  </si>
  <si>
    <t>40642727</t>
  </si>
  <si>
    <t>TÉCNICO EN COMPUTACIÓN E INFORMÁTICA</t>
  </si>
  <si>
    <t>IPANAQUE AZABACHE CESAR ALAN</t>
  </si>
  <si>
    <t>40639939</t>
  </si>
  <si>
    <t>RODRIGUEZ ALVAN ALEJANDRO</t>
  </si>
  <si>
    <t>40372633</t>
  </si>
  <si>
    <t>ESTUDIOS UNIVERSITARIOS DE ADMINISTRACION</t>
  </si>
  <si>
    <t>TÉCNICO DE SEGUIMIENTO DE USO DE INSTRUMENTOS</t>
  </si>
  <si>
    <t>INGENIERO ESTADÍSTICO</t>
  </si>
  <si>
    <t>INGENIERÍA ESTADÍSTICA</t>
  </si>
  <si>
    <t>VARGAS DEL POZO LUIS FELIPE</t>
  </si>
  <si>
    <t>40333446</t>
  </si>
  <si>
    <t>RUIZ CASAPIA ROLF ERLAND</t>
  </si>
  <si>
    <t>40280196</t>
  </si>
  <si>
    <t>BACHILLER EN ESTADÍSTICA</t>
  </si>
  <si>
    <t>ESTADÍSTICA</t>
  </si>
  <si>
    <t>TIMOTEO JACINTO GIANINA ROSSMERY</t>
  </si>
  <si>
    <t>40267373</t>
  </si>
  <si>
    <t>INGENIERO INFORMÁTICO Y DE SISTEMAS</t>
  </si>
  <si>
    <t>INGENIERÍA INFORMÁTICA Y DE SISTEMAS</t>
  </si>
  <si>
    <t>CCORI SALAZAR DAVID ENRIQUE</t>
  </si>
  <si>
    <t>40259178</t>
  </si>
  <si>
    <t>COORDINADOR DE GESTIÓN DE CATÁLOGOS ELECTRÓNICOS</t>
  </si>
  <si>
    <t>CEVALLOS CORREA CARLOS MARTIN</t>
  </si>
  <si>
    <t>40234003</t>
  </si>
  <si>
    <t>BOTTONI VARILLAS GIOVANA FANNY</t>
  </si>
  <si>
    <t>40189365</t>
  </si>
  <si>
    <t>MILLONES PALMADERA GERARDO LUIS</t>
  </si>
  <si>
    <t>40187343</t>
  </si>
  <si>
    <t>ESPECIALISTA EN TECNOLOGÍAS DE LA INFORMACIÓN</t>
  </si>
  <si>
    <t>INGENIERO EN INDUSTRIAS ALIMENTARIAS</t>
  </si>
  <si>
    <t>LAZO VILDOSO LIZETTE MARCELA</t>
  </si>
  <si>
    <t>40168282</t>
  </si>
  <si>
    <t>ANALISTA DE ESTRUCTURACIÓN DE FICHA PRODUCTO</t>
  </si>
  <si>
    <t>SANTE VILLEGAS YONEL OMAR</t>
  </si>
  <si>
    <t>40160248</t>
  </si>
  <si>
    <t>COORDINADOR DE IMPLEMENTACIÓN DE CATÁLOGOS ELECTRÓNICOS</t>
  </si>
  <si>
    <t>SALGADO UCEDA KELLY OLIVIA</t>
  </si>
  <si>
    <t>40152783</t>
  </si>
  <si>
    <t>ESPECIALISTA EN RECURSOS HUMANOS</t>
  </si>
  <si>
    <t>CENTA CUEVA ENMA RAQUEL</t>
  </si>
  <si>
    <t>32733882</t>
  </si>
  <si>
    <t>DIRECTORA DE LA DIRECCIÓN DE SUBASTA INVERSA</t>
  </si>
  <si>
    <t>MARTINEZ MONTES ANTERO ZOSIMO</t>
  </si>
  <si>
    <t>32658271</t>
  </si>
  <si>
    <t xml:space="preserve">LICENCIADO EN ADMINISTRACIÓN </t>
  </si>
  <si>
    <t>DELGADO PAREDES CLAUDIA GRACIELA</t>
  </si>
  <si>
    <t>29716101</t>
  </si>
  <si>
    <t>QUÍMICO FARMACÉUTICO</t>
  </si>
  <si>
    <t>FARMACIA Y BIOQUÍMICA</t>
  </si>
  <si>
    <t>ZAVALAGA MINAYA JAN KARLO</t>
  </si>
  <si>
    <t>29648083</t>
  </si>
  <si>
    <t>ESPECIALISTA EN SUBASTA INVERSA</t>
  </si>
  <si>
    <t>INGENIERO INFORMATICO Y DE SISTEMAS</t>
  </si>
  <si>
    <t>VASQUEZ NAVA LESLIE YVETT</t>
  </si>
  <si>
    <t>27736392</t>
  </si>
  <si>
    <t>SUB COORDINADOR DE EQUIPO DE ESTRUCTURACIÓN DE FICHA PRODUCTO</t>
  </si>
  <si>
    <t>PIERREND ALVAREZ INGRID ZARELA</t>
  </si>
  <si>
    <t>25799128</t>
  </si>
  <si>
    <t>CASTILLO PALOMINO OLGA ELIZABETH</t>
  </si>
  <si>
    <t>25747581</t>
  </si>
  <si>
    <t>ASISTENTE EN OPERACIONES</t>
  </si>
  <si>
    <t>MOSCOL ALVAREZ CARMEN ROSA</t>
  </si>
  <si>
    <t>25741978</t>
  </si>
  <si>
    <t>INGENIERA INFORMATICA Y DE SISTEMAS</t>
  </si>
  <si>
    <t>24004547</t>
  </si>
  <si>
    <t>ESPEJO URIOSTE PATRICIA HERMINIA</t>
  </si>
  <si>
    <t>23860292</t>
  </si>
  <si>
    <t>RESPONSABLE DE TRÁMITE DOCUMENTARIO Y ATENCIÓN AL USUARIO</t>
  </si>
  <si>
    <t>JEFE DE LA OFICINA DE ATENCIÓN AL USUARIO Y GESTIÓN DOCUMENTARIA</t>
  </si>
  <si>
    <t>INGENIERÍA INDUSTRIAL Y DE SISTEMAS</t>
  </si>
  <si>
    <t>VALENTIN CAJAS KENLY AUGUSTO</t>
  </si>
  <si>
    <t>22508507</t>
  </si>
  <si>
    <t>COORDINADOR DE HOMOLOGACIÓN</t>
  </si>
  <si>
    <t>QUÍMICO FARMACÉUTICO Y BIOQUÍMICO</t>
  </si>
  <si>
    <t>CIENCIAS FARMACÉUTICAS Y BIOQUÍMICA</t>
  </si>
  <si>
    <t>PACHAS TEJADA GABY SANDRA</t>
  </si>
  <si>
    <t>21867735</t>
  </si>
  <si>
    <t>LICENCIADO EN ESTADÍSTICA</t>
  </si>
  <si>
    <t>HUASASQUICHE MAYAUTE RICHARD HUGO</t>
  </si>
  <si>
    <t>21844840</t>
  </si>
  <si>
    <t>COORDINADOR DE ESTUDIOS</t>
  </si>
  <si>
    <t>CASTAÑEDA ALCANTARA JORGE OMAR</t>
  </si>
  <si>
    <t>18140619</t>
  </si>
  <si>
    <t>ESPECIALISTA PARA LA DIRECCIÓN DE ANÁLISIS DE MERCADO</t>
  </si>
  <si>
    <t>MIRANDA THAM ROSARIO SOFIA</t>
  </si>
  <si>
    <t>17867405</t>
  </si>
  <si>
    <t>CASO GIRALDO ERICK FERNANDO</t>
  </si>
  <si>
    <t>10805667</t>
  </si>
  <si>
    <t>DIRECTOR DE LA DIRECCIÓN DE ACUERDOS MARCO</t>
  </si>
  <si>
    <t>HERNANDEZ CHUJUTALLI MARICRUZ</t>
  </si>
  <si>
    <t>10764960</t>
  </si>
  <si>
    <t>ESPECIALISTA EN COOPERACIÓN TÉCNICA E INTERINSTITUCIONAL</t>
  </si>
  <si>
    <t>PROFESIONAL EN ADMINISTRACIÓN HOTELERA</t>
  </si>
  <si>
    <t>ADMINISTRACIÓN HOTELERA</t>
  </si>
  <si>
    <t>ZAMALLOA PETIT MONICA LUCERO</t>
  </si>
  <si>
    <t>10734273</t>
  </si>
  <si>
    <t>SECRETARIADO EJECUTIVO COMPUTARIZADO</t>
  </si>
  <si>
    <t>10728752</t>
  </si>
  <si>
    <t>GUTIERREZ COSSIO DANIEL SANTOS</t>
  </si>
  <si>
    <t>10723334</t>
  </si>
  <si>
    <t>VALDIGLESIAS GARZON YURI</t>
  </si>
  <si>
    <t>TÉCNICO EN PROGRAMACIÓN Y EJECUCIÓN PRESUPUESTAL</t>
  </si>
  <si>
    <t>DURAND BERROCAL LUIS</t>
  </si>
  <si>
    <t>10529647</t>
  </si>
  <si>
    <t>AMANQUI RODRIGUEZ PATRICIA EUGENIA</t>
  </si>
  <si>
    <t>10482655</t>
  </si>
  <si>
    <t>MORANTE OBREGON EDUARDO ARTURO</t>
  </si>
  <si>
    <t>10476963</t>
  </si>
  <si>
    <t>MARQUINA VENTURA ROGIL</t>
  </si>
  <si>
    <t>10320539</t>
  </si>
  <si>
    <t>HINOSTROZA RIVERA ROBERTO CARLOS</t>
  </si>
  <si>
    <t>10279789</t>
  </si>
  <si>
    <t>BACHILLER EN ADMINISTRACION DE NEGOCIOS INT.</t>
  </si>
  <si>
    <t>MERA MUÑOZ KARINA</t>
  </si>
  <si>
    <t>10269662</t>
  </si>
  <si>
    <t>ESPECIALISTA EN PRESUPUESTO</t>
  </si>
  <si>
    <t>LEM CONDE BARBARA</t>
  </si>
  <si>
    <t>10150052</t>
  </si>
  <si>
    <t>POLO MARTINEZ MARCO ANTONIO</t>
  </si>
  <si>
    <t>10144780</t>
  </si>
  <si>
    <t>OPERADOR DE SERVICIOS</t>
  </si>
  <si>
    <t>MENDOZA DAVILA JUAN CARLOS</t>
  </si>
  <si>
    <t>10095267</t>
  </si>
  <si>
    <t>TÉCNICO EN DESARROLLO DE APLICACIONES</t>
  </si>
  <si>
    <t>LICENCIADO EN COMUNICACIÓN SOCIAL</t>
  </si>
  <si>
    <t>MALLMA ARRESCURRENAGA MARTIN GUSTAVO</t>
  </si>
  <si>
    <t>10046329</t>
  </si>
  <si>
    <t>JEFE DE LA OFICINA DE COMUNICACIONES</t>
  </si>
  <si>
    <t>COORDINADOR DE PROMOCIÓN Y RELACIONES ESTRATÉGICAS</t>
  </si>
  <si>
    <t>JULCA MORENO RUBEN OMAR</t>
  </si>
  <si>
    <t>10003153</t>
  </si>
  <si>
    <t>VALDIVIA CARDENAS ETHEL GUADALUPE</t>
  </si>
  <si>
    <t>09987861</t>
  </si>
  <si>
    <t>MEDICINA VETERINARIA</t>
  </si>
  <si>
    <t>ALVARADO GUERRERO JESSICA IRENE</t>
  </si>
  <si>
    <t>09914983</t>
  </si>
  <si>
    <t>QUIMICO FARMACEUTICO Y BIOQUIMICO</t>
  </si>
  <si>
    <t>QUIMICA</t>
  </si>
  <si>
    <t>ESPECIALISTA DE ESTANDARIZACIÓN</t>
  </si>
  <si>
    <t>AIQUIPA MENDOZA SILVIO ELISBAN</t>
  </si>
  <si>
    <t>09832929</t>
  </si>
  <si>
    <t>JEFE DE LA OFICINA DE ASESORÍA JURÍDICA</t>
  </si>
  <si>
    <t>BACHILLER EN QUÍMICA</t>
  </si>
  <si>
    <t>INGENIERÍA QUÍMICA</t>
  </si>
  <si>
    <t>ALVARADO MEJIA CLAUDIA</t>
  </si>
  <si>
    <t>09820003</t>
  </si>
  <si>
    <t>ASISTENTE DE ESTANDARIZACIÓN</t>
  </si>
  <si>
    <t>DE LA CRUZ QUISPE LUIS ALBERTO</t>
  </si>
  <si>
    <t>09773780</t>
  </si>
  <si>
    <t>ALZAMORA GUTIERREZ CLAUDIA ROSA</t>
  </si>
  <si>
    <t>09677265</t>
  </si>
  <si>
    <t>CONTRERAS BARRERA ROY EMERSON</t>
  </si>
  <si>
    <t>09637919</t>
  </si>
  <si>
    <t>09598799</t>
  </si>
  <si>
    <t>ESTUDIOS DE ADMINISTRACIÓN</t>
  </si>
  <si>
    <t>SANCHEZ GONZALES JOSE LUIS</t>
  </si>
  <si>
    <t>TÉCNICO EN MANTENIMIENTO Y SERVICIOS GENERALES</t>
  </si>
  <si>
    <t>LICENCIADO EN INVESTIGACIÓN OPERATIVA</t>
  </si>
  <si>
    <t>SALAS MEZA NEIL JAVIER</t>
  </si>
  <si>
    <t>09373471</t>
  </si>
  <si>
    <t>VERTIZ CABEZAS JORGE ARTURO</t>
  </si>
  <si>
    <t>09078161</t>
  </si>
  <si>
    <t>COORDINADOR DE PLANEAMIENTO Y PRESUPUESTO</t>
  </si>
  <si>
    <t>BACHILLER EN CIENCIAS DE LA COMUNICACIÓN</t>
  </si>
  <si>
    <t>MENENDEZ GAITAN SUSANA BEATRIZ</t>
  </si>
  <si>
    <t>09072587</t>
  </si>
  <si>
    <t>ANALISTA EN PRENSA</t>
  </si>
  <si>
    <t>08869635</t>
  </si>
  <si>
    <t>LICENCIADO EN PERIODISMO</t>
  </si>
  <si>
    <t>PERIODISMO</t>
  </si>
  <si>
    <t>SALAS MORALES ANA GABRIELA</t>
  </si>
  <si>
    <t>08665851</t>
  </si>
  <si>
    <t>ESPECIALISTA EN MARKETING Y PROTOCOLO</t>
  </si>
  <si>
    <t>BACHILLER EN COMUNICACIÓN SOCIAL</t>
  </si>
  <si>
    <t>COMUNICADOR AUDIOVISUAL</t>
  </si>
  <si>
    <t>HUAMAN GUERRERO RODRIGO ERNESTO</t>
  </si>
  <si>
    <t>07972508</t>
  </si>
  <si>
    <t>COORDINADOR DE SUBASTA INVERSA</t>
  </si>
  <si>
    <t>FERNANDEZ DAVILA CADENILLAS JORGE LUIS</t>
  </si>
  <si>
    <t>07949727</t>
  </si>
  <si>
    <t>SOLARI NAVARRO LILY</t>
  </si>
  <si>
    <t>07945379</t>
  </si>
  <si>
    <t>CORTIJO VILLACORTA VILMA ELIZABETH</t>
  </si>
  <si>
    <t>07911836</t>
  </si>
  <si>
    <t>COORDINADOR DE OPERACIONES</t>
  </si>
  <si>
    <t>ASISTENTE DE SEGUIMIENTO DE PLANES DE HOMOLOGACIÓN</t>
  </si>
  <si>
    <t>SALAZAR CHAVEZ RICARDO JULIO</t>
  </si>
  <si>
    <t>07827744</t>
  </si>
  <si>
    <t>LOPEZ RUIZ PATRICIA BEATRIZ</t>
  </si>
  <si>
    <t>07630113</t>
  </si>
  <si>
    <t>ESPECIALISTA EN GESTIÓN DE RECURSOS HUMANOS</t>
  </si>
  <si>
    <t>ANALISTA EN GESTIÓN DE RECURSOS HUMANOS</t>
  </si>
  <si>
    <t>JAUREGUI CARRUITERO CHRISTIAN ELTI</t>
  </si>
  <si>
    <t>07526335</t>
  </si>
  <si>
    <t>07482289</t>
  </si>
  <si>
    <t>DIRECTOR DE LA DIRECCIÓN DE ANÁLISIS DE MERCADO</t>
  </si>
  <si>
    <t>JAUREGUI VALER JUAN CLEMENTE</t>
  </si>
  <si>
    <t>07221665</t>
  </si>
  <si>
    <t>COORDINADOR FINANCIERO</t>
  </si>
  <si>
    <t>RUIZ SANTA MARIA JORGE AUGUSTO</t>
  </si>
  <si>
    <t>07220826</t>
  </si>
  <si>
    <t>CHOFER I</t>
  </si>
  <si>
    <t>ORTEGA ROJAS CARMEN ROSARIO</t>
  </si>
  <si>
    <t>TUCTO CHAVEZ ERNESTO CARLOS</t>
  </si>
  <si>
    <t>06670065</t>
  </si>
  <si>
    <t>TESORERO</t>
  </si>
  <si>
    <t>RETO QUINTANILLA ANGEL FABIAN</t>
  </si>
  <si>
    <t>03690163</t>
  </si>
  <si>
    <t>SABOGAL CARBAJAL MARIA ELENA</t>
  </si>
  <si>
    <t>02872280</t>
  </si>
  <si>
    <t>TECNICO EN INFORMATICA</t>
  </si>
  <si>
    <t>INFORMATICA</t>
  </si>
  <si>
    <t>VILLEGAS CASTILLO ROMNY DANIEL</t>
  </si>
  <si>
    <t>02273186</t>
  </si>
  <si>
    <t>COHAYLA FRANCO LILIA ADA</t>
  </si>
  <si>
    <t>00493658</t>
  </si>
  <si>
    <t xml:space="preserve">  :   096 CENTRAL DE COMPRAS PUBLICAS - PERÚ COMPRAS</t>
  </si>
  <si>
    <t xml:space="preserve">PLIEGO                                    </t>
  </si>
  <si>
    <t>NOMBRES E INGRESOS MENSUALES DEL PERSONAL CONTRATADO FUERA DEL PAP EN LOS AÑOS FISCALES 2019 Y 2020</t>
  </si>
  <si>
    <t>FORMATO N° 17-CPCG-CR-2021</t>
  </si>
  <si>
    <t>OFICINA GENERAL DE PLANEAMIENTO Y PRESUPUESTO</t>
  </si>
  <si>
    <t>EDUCACIÓN UNIVERSITARIA COMPLETA</t>
  </si>
  <si>
    <t>RAMOS CALLA, MARIBEL</t>
  </si>
  <si>
    <t>47383681</t>
  </si>
  <si>
    <t>ASISTENTE DE DESARROLLO PROFESIONAL - PROCESO CAS N° 30-2020-ONP</t>
  </si>
  <si>
    <t>2 - RECURSOS DIRECTAMENTE RECAUDADOS</t>
  </si>
  <si>
    <t>001 OFICINA DE NORMALIZACION PREVISIONAL-ONP</t>
  </si>
  <si>
    <t>JAUREGUI CORTEZ, OSCAR HERNAN</t>
  </si>
  <si>
    <t>70439758</t>
  </si>
  <si>
    <t>ANALISTA DE ATENCION AL PUBLICO LIMA - PROCESO CAS N° 004-2020-ONP</t>
  </si>
  <si>
    <t>GRADO DE BACHILLER</t>
  </si>
  <si>
    <t>GIL SAAVEDRA, KIMBERLY</t>
  </si>
  <si>
    <t>47742762</t>
  </si>
  <si>
    <t>ANALISTA DE COMUNICACIONES - PROCESO CAS N° 31-2020-ONP</t>
  </si>
  <si>
    <t>ZAMORA VILLAORDUÑA, JOHNNY JOEL</t>
  </si>
  <si>
    <t>42062091</t>
  </si>
  <si>
    <t>ANALISTA DE PROCESOS - PROCESO CAS N° 14-2020-ONP</t>
  </si>
  <si>
    <t>EDUCACIÓN SUPERIOR (INST. SUP., ETC) COMPLETA</t>
  </si>
  <si>
    <t>MALDONADO MILACHAY, JOSE CARLOS</t>
  </si>
  <si>
    <t>42758674</t>
  </si>
  <si>
    <t>ANALISTA DE ATENCION AL PUBLICO LIMA - PROCESO CAS N° 003-2020-ONP</t>
  </si>
  <si>
    <t>VALERA PUQUIO, MAGALY ROSINA</t>
  </si>
  <si>
    <t>09719003</t>
  </si>
  <si>
    <t>ANALISTA DE ATENCION AL PUBLICO LIMA - PROCESO CAS N° 006-2020-ONP</t>
  </si>
  <si>
    <t>GARCIA VIVANCO, JHON CHRISTIAN</t>
  </si>
  <si>
    <t>41154044</t>
  </si>
  <si>
    <t>EDUCACIÓN UNIVERSITARIA INCOMPLETA</t>
  </si>
  <si>
    <t>TITO LINARES, JULIA ISABEL</t>
  </si>
  <si>
    <t>42084156</t>
  </si>
  <si>
    <t>ANALISTA DE ATENCION AL PUBLICO REGIONES - PROCESO CAS N° 008-2020-ONP</t>
  </si>
  <si>
    <t>VILCHEZ ARROYO, ROSA MARLENI</t>
  </si>
  <si>
    <t>43923261</t>
  </si>
  <si>
    <t>ANALISTA DE ATENCION AL PUBLICO REGIONES - PROCESO CAS N° 009-2020-ONP</t>
  </si>
  <si>
    <t>TITULADO</t>
  </si>
  <si>
    <t>ALARCON SOLANO, FRANCIS CARLA</t>
  </si>
  <si>
    <t>45893142</t>
  </si>
  <si>
    <t>LEVANO ACOSTA, JOANA FIORELLA</t>
  </si>
  <si>
    <t>46261655</t>
  </si>
  <si>
    <t>ENFERMERIA</t>
  </si>
  <si>
    <t>NIETO NAVARRO, HEYDI MARIEL</t>
  </si>
  <si>
    <t>70576200</t>
  </si>
  <si>
    <t>PARAMEDICO REGIONES - PROCESO CAS N° 16-2020-ONP</t>
  </si>
  <si>
    <t>INGENIERIA DE SISTEMAS E INFORMATICA</t>
  </si>
  <si>
    <t>CORAS GALINDO, NEOL</t>
  </si>
  <si>
    <t>10462855</t>
  </si>
  <si>
    <t>ARQUITECTO DE SOLUCIONES - PROCESO CAS N° 2-2020-ONP</t>
  </si>
  <si>
    <t>MARKETING</t>
  </si>
  <si>
    <t>BACIGALUPO ZEÑA, RENATO</t>
  </si>
  <si>
    <t>72643751</t>
  </si>
  <si>
    <t>ENFERMERIA TECNICA</t>
  </si>
  <si>
    <t>AMARU CHOCCATA, ALIA LORENA</t>
  </si>
  <si>
    <t>46884434</t>
  </si>
  <si>
    <t>PARAMEDICO REGIONES - PROCESO CAS N° 98-2019-ONP (ANEXO DPE-3)</t>
  </si>
  <si>
    <t>PROFESOR DE COMPUTACIÓN E INFORMÁTICA</t>
  </si>
  <si>
    <t>BRAVO PORTILLO, LAURA</t>
  </si>
  <si>
    <t>46620142</t>
  </si>
  <si>
    <t>ASISTENTE JUNIOR DE DESARROLLO PROFESIONAL - PROCESO CAS N° 109-2019-ONP</t>
  </si>
  <si>
    <t>HERRERA TOSCANO, ANGELA ROSARIO</t>
  </si>
  <si>
    <t>43045942</t>
  </si>
  <si>
    <t>ANALISTA DE DESARROLLO PROFESIONAL - PROCESO CAS N° 107-2019-ONP</t>
  </si>
  <si>
    <t>OLASCUAGA FLORES, JIMMY JOHN</t>
  </si>
  <si>
    <t>43176506</t>
  </si>
  <si>
    <t>ASISTENTE DE RELACIONES LABORALES - PROCESO CAS N° 108-2019-ONP</t>
  </si>
  <si>
    <t>INGENIERIA DE COMPUTACION Y SISTEMAS</t>
  </si>
  <si>
    <t>PINTO SANCHEZ, DANIEL GUSTAVO</t>
  </si>
  <si>
    <t>41130563</t>
  </si>
  <si>
    <t>GESTOR DE BPM - PROCESO CAS N° 94-2019-ONP</t>
  </si>
  <si>
    <t>YAYA GARCIA, MIRIAM PILAR</t>
  </si>
  <si>
    <t>15357333</t>
  </si>
  <si>
    <t>ANALISTA DE ATENCION AL PUBLICO REGIONES - PROCESO CAS N° 90-2019-ONP (ANEXO DPE 2)</t>
  </si>
  <si>
    <t>ECONOMIA</t>
  </si>
  <si>
    <t>VALENCIA VASQUEZ, GIOVANNA VERONICA</t>
  </si>
  <si>
    <t>29717287</t>
  </si>
  <si>
    <t>ANALISTA DE ATENCION AL PUBLICO REGIONES - PROCESO CAS N° 90-2019-ONP (ANEXO DPE 1)</t>
  </si>
  <si>
    <t>EDUCACIÓN SUPERIOR (INST. SUP., ETC) INCOMPLETA</t>
  </si>
  <si>
    <t>CABRERA RUBIO, OSCAR OMAR</t>
  </si>
  <si>
    <t>40515371</t>
  </si>
  <si>
    <t>PEREZ FLORES, NANCY ADELAIDA</t>
  </si>
  <si>
    <t>25841522</t>
  </si>
  <si>
    <t>ANALISTA DE ATENCION AL PUBLICO REGIONES - PROCESO CAS N° 90-2019-ONP (ANEXO DPE 5)</t>
  </si>
  <si>
    <t>ROMERO LAURENCIO, MILAGROS ZHULEIM</t>
  </si>
  <si>
    <t>43910267</t>
  </si>
  <si>
    <t>DUEÑAS TATAJE, JESUS RODOLFO</t>
  </si>
  <si>
    <t>72845234</t>
  </si>
  <si>
    <t>AUXILIAR DE DIGITALIZACION REGIONES - PROCESO CAS N° 91-2019-ONP (ANEXO DPE 1)</t>
  </si>
  <si>
    <t>MENACHO FIGUEROA, DICK WARREN</t>
  </si>
  <si>
    <t>40351834</t>
  </si>
  <si>
    <t>VIGO VIVAR, SEIT ALASMAN</t>
  </si>
  <si>
    <t>46676481</t>
  </si>
  <si>
    <t>BARRETO CRUZ, EMERSON FRANK</t>
  </si>
  <si>
    <t>47636194</t>
  </si>
  <si>
    <t>ANALISTA DE ATENCION AL PUBLICO REGIONES - PROCESO CAS N° 90-2019-ONP (ANEXO DPE 3)</t>
  </si>
  <si>
    <t>CADENILLAS LOPEZ, MIGUEL ANGEL</t>
  </si>
  <si>
    <t>45755290</t>
  </si>
  <si>
    <t>PANCCA CAHUI, EULALIA YAQUE</t>
  </si>
  <si>
    <t>45919842</t>
  </si>
  <si>
    <t>JIMENEZ CHAVEZ, YOLANDA ELISA</t>
  </si>
  <si>
    <t>42344446</t>
  </si>
  <si>
    <t>ZAPATA GALVEZ, LADIDIANA MELISA</t>
  </si>
  <si>
    <t>46661621</t>
  </si>
  <si>
    <t>AUXILIAR DE DIGITALIZACION REGIONES - PROCESO CAS N° 91-2019-ONP  (ANEXO DPE 2)</t>
  </si>
  <si>
    <t>ADMINISTRACION Y MARKETING</t>
  </si>
  <si>
    <t>SEMINARIO REYES, ANGIE JESSE</t>
  </si>
  <si>
    <t>47184497</t>
  </si>
  <si>
    <t>ANALISTA DE ATENCION AL PUBLICO REGIONES - PROCESO CAS N° 90-2019-ONP (ANEXO DPE-4)</t>
  </si>
  <si>
    <t>CORNEJO ABANTO, JORGE LUIS</t>
  </si>
  <si>
    <t>45300503</t>
  </si>
  <si>
    <t>HUERTA FLORES, MELICIA KEYLA</t>
  </si>
  <si>
    <t>46358432</t>
  </si>
  <si>
    <t>ANALISTA DE ATENCION AL PUBLICO REGIONES - PROCESO CAS N° 90-201-ONP (ANEXO DPE-4)</t>
  </si>
  <si>
    <t>GERONTOLOGIA</t>
  </si>
  <si>
    <t>ESTUDIOS DE MAESTRÍA COMPLETA</t>
  </si>
  <si>
    <t>CASAS CARTOLIN, GISELLA DEL PILAR</t>
  </si>
  <si>
    <t>48133795</t>
  </si>
  <si>
    <t>ANALISTA DE LA CASA DEL PENSIONISTA - PROCESO CAS N° 99-2019-ONP</t>
  </si>
  <si>
    <t>NARRO ULLILEN, SUSAN MARILIN</t>
  </si>
  <si>
    <t>47134420</t>
  </si>
  <si>
    <t>ASISTENTE DE LA CASA DEL PENSIONISTA - PROCESO CAS N° 100-2019-ONP</t>
  </si>
  <si>
    <t>BECERRA CERVANTES, CLAUDIA CECILIA</t>
  </si>
  <si>
    <t>71418292</t>
  </si>
  <si>
    <t xml:space="preserve">ASISTENTE ADMINISTRATIVO/A - PROCESO CAS N° 103-2019-ONP </t>
  </si>
  <si>
    <t>GAVILANO SACO, SELENE LISETTE</t>
  </si>
  <si>
    <t>70778324</t>
  </si>
  <si>
    <t>ASISTENTE DE GESTION ADMINISTRATIVA FINANCIERA - PROCESO CAS N° 102-2019-ONP</t>
  </si>
  <si>
    <t>RODRIGUEZ CRIOLLO, JHON BRAYAN</t>
  </si>
  <si>
    <t>46201879</t>
  </si>
  <si>
    <t>ASISTENTE DE CONTROL DE LEGAJOS Y ASISTENCIA - PROCESO CAS N° 104-2019-ONP</t>
  </si>
  <si>
    <t>MENDOZA VEGA, MARJORY STEPHANY</t>
  </si>
  <si>
    <t>72387374</t>
  </si>
  <si>
    <t>ASISTENTE DE DESARROLLO PROFESIONAL - PROCESO CAS N° 95-2019-ONP</t>
  </si>
  <si>
    <t>ENRIQUEZ FLORES, ELVA NORMA</t>
  </si>
  <si>
    <t>41808260</t>
  </si>
  <si>
    <t>PARAMEDICO REGIONES - PROCESO CAS N° 87-2019-ONP (ANEXO DPE-4)</t>
  </si>
  <si>
    <t>SOLORZANO CONDOR, DAVID OVIDIO</t>
  </si>
  <si>
    <t>09634969</t>
  </si>
  <si>
    <t>VERIFICADOR DE CAMPO LIMA - PROCESO CAS N° 75-2019-ONP</t>
  </si>
  <si>
    <t>HUERTAS PORTOCARRERO, YOLANDA</t>
  </si>
  <si>
    <t>08469789</t>
  </si>
  <si>
    <t>VERIFICADORA DE CAMPO LIMA - PROCESO CAS N° 75-2019-ONP</t>
  </si>
  <si>
    <t>MESTANZA SABUJO, DIANA PRISCILLA JASMIN DEL PIL</t>
  </si>
  <si>
    <t>46673512</t>
  </si>
  <si>
    <t>PARAMEDICO LIMA - PROCESO CAS N° 86-2019-ONP (ANEXO DPE 01)</t>
  </si>
  <si>
    <t>ROJAS MEZA, ANGELA GABRIELA</t>
  </si>
  <si>
    <t>47014134</t>
  </si>
  <si>
    <t>ASISTENTE DE DESARROLLO PROFESIONAL - PROCESO CAS N° 88-2019-ONP</t>
  </si>
  <si>
    <t>QUISPE CORDOVA, CECILIA</t>
  </si>
  <si>
    <t>72496260</t>
  </si>
  <si>
    <t>PARAMEDICO REGIONES - PROCESO CAS N° 87-2019-ONP (ANEXO DPE-3)</t>
  </si>
  <si>
    <t>RODRIGUEZ VALVERDE, ERIKA IVONNE</t>
  </si>
  <si>
    <t>18160878</t>
  </si>
  <si>
    <t>PARAMEDICO REGIONES - PROCESO CAS N° 87-2019-ONP (ANEXO DPE-2)</t>
  </si>
  <si>
    <t>UCHASARA YAPUCHURA, VANNESA</t>
  </si>
  <si>
    <t>45262814</t>
  </si>
  <si>
    <t>AUXILIAR OPERATIVA - PROCESO CAS N° 76-2019-ONP</t>
  </si>
  <si>
    <t>SOTERO WONG, LUIS ENRIQUE</t>
  </si>
  <si>
    <t>06192542</t>
  </si>
  <si>
    <t>VERIFICADOR DE CAMPO LIMA - PROCESO CAS N° 075-2019-ONP</t>
  </si>
  <si>
    <t>CHIROQUE PACHERRES, MARIA SOCORRO</t>
  </si>
  <si>
    <t>44913419</t>
  </si>
  <si>
    <t>VERIFICADORA DE CAMPO LIMA - PROCESO CAS N° 075-2019-ONP</t>
  </si>
  <si>
    <t>HUERTA VARGAS, JAIME ALBERTO</t>
  </si>
  <si>
    <t>08434836</t>
  </si>
  <si>
    <t>SALAZAR CHUMBIRIZO, MARIA ARCILA</t>
  </si>
  <si>
    <t>09198134</t>
  </si>
  <si>
    <t>CONTABILIDAD EMPRESARIAL</t>
  </si>
  <si>
    <t>HERRERA ALMEYDA, JULIO CESAR</t>
  </si>
  <si>
    <t>06037661</t>
  </si>
  <si>
    <t>VIERA PEÑA, CESAR RAUL</t>
  </si>
  <si>
    <t>07950073</t>
  </si>
  <si>
    <t>YAÑEZ VARGAS, LILIANA ELIZABETH</t>
  </si>
  <si>
    <t>08722144</t>
  </si>
  <si>
    <t>VILLANO HUAMAN, JESSICA RAQUEL</t>
  </si>
  <si>
    <t>09633055</t>
  </si>
  <si>
    <t>LEON TAMAYO, DIEGO DAVID</t>
  </si>
  <si>
    <t>44393476</t>
  </si>
  <si>
    <t>HUAMANI CUENCA, MARTHA ELENA</t>
  </si>
  <si>
    <t>10118283</t>
  </si>
  <si>
    <t>PEREZ ALATA, HERMENEGILDO</t>
  </si>
  <si>
    <t>09067365</t>
  </si>
  <si>
    <t>ASISTENTE DE AUDITORIA - PROCESO CAS N° 072-2019-ONP</t>
  </si>
  <si>
    <t>VELAZCO ALCANTARA, YESENIA</t>
  </si>
  <si>
    <t>47002429</t>
  </si>
  <si>
    <t>AUDITORA JUNIOR - PROCESO CAS N° 73-2019-ONP</t>
  </si>
  <si>
    <t>EDUCACIÓN SECUNDARIA COMPLETA</t>
  </si>
  <si>
    <t>CHARA APARICIO, DEBORA CRISTINA</t>
  </si>
  <si>
    <t>48130270</t>
  </si>
  <si>
    <t>ASISTENTE ADMINISTRATIVA - PROCESO CAS N° 81-2019-ONP</t>
  </si>
  <si>
    <t>SEGURA VILLON, JOSE LUIS</t>
  </si>
  <si>
    <t>44867928</t>
  </si>
  <si>
    <t>ASISTENTE LEGAL - PROCESO CAS N° 69-2019-ONP</t>
  </si>
  <si>
    <t>CONTABILIDAD ADMINISTRATIVA Y AUDITORIA</t>
  </si>
  <si>
    <t>GUPIOC ARCOS, KATHERINE YOVANA</t>
  </si>
  <si>
    <t>72201733</t>
  </si>
  <si>
    <t>AUXILIAR ADMINISTRATIVA - PROCESO CAS N° 71-2019-ONP</t>
  </si>
  <si>
    <t>AIRE SIERRA, DENISSE ROCIO</t>
  </si>
  <si>
    <t>43744794</t>
  </si>
  <si>
    <t>ANALISTA DE ATENCION AL PUBLICO REGIONES - PROCESO CAS N° 42-2019--ONP (ANEXO DPE-10)</t>
  </si>
  <si>
    <t>HURTADO CRUZADO, LILIAN DENICE</t>
  </si>
  <si>
    <t>00241823</t>
  </si>
  <si>
    <t>ANALISTA DE ATENCION AL PUBLICO REGIONES - PROCESO CAS N° 42-2019-ONP (ANEXO DPE-2)</t>
  </si>
  <si>
    <t>ARIAS OCAS, KARLA IVETTE</t>
  </si>
  <si>
    <t>44177509</t>
  </si>
  <si>
    <t>ANALISTA DE ATENCION AL PUBLICO REGIONES - PROCESO CAS N° 42-2019-ONP (ANEXO DPE-3)</t>
  </si>
  <si>
    <t>COBEÑAS VILLEGAS, YESSICA ARACELLI</t>
  </si>
  <si>
    <t>47427484</t>
  </si>
  <si>
    <t>ANALISTA DE ATENCION AL PUBLICO REGIONES - PROCESO CAS N° 42-2019-ONP (ANEXO DPE-1)</t>
  </si>
  <si>
    <t>DAVILA MURAYARI, KAREN JANETH</t>
  </si>
  <si>
    <t>40608384</t>
  </si>
  <si>
    <t>ANALISTA DE ATENCION AL PUBLICO REGIONES - PROCESO CAS N° 42-2019-ONP (ANEXO DPE-22)</t>
  </si>
  <si>
    <t>SOTO VILLALOBOS, MARIA LUZ MARIBEL</t>
  </si>
  <si>
    <t>44436378</t>
  </si>
  <si>
    <t>ORIENTADORA REGIONES - PROCESO CAS N° 44-2019-ONP (ANEXO DPE-3)</t>
  </si>
  <si>
    <t>SULCA VARGAS, MARIA DE LOS ANGELES</t>
  </si>
  <si>
    <t>47383131</t>
  </si>
  <si>
    <t>PARAMEDICO LIMA - PROCESO CAS N° 47-2019-ONP (ANEXO DPE 1)</t>
  </si>
  <si>
    <t>ADMINISTRACION BANCARIA</t>
  </si>
  <si>
    <t>ESPINOZA LOPEZ, NATALY DEL CARMEN</t>
  </si>
  <si>
    <t>44821063</t>
  </si>
  <si>
    <t>ORIENTADORA LIMA - PROCESO CAS N° 43-2019-ONP (ANEXO DPE-7)</t>
  </si>
  <si>
    <t>COMUNICACION SOCIAL</t>
  </si>
  <si>
    <t>LUI SOLANO, GUADALUPE</t>
  </si>
  <si>
    <t>43634994</t>
  </si>
  <si>
    <t>ORIENTADORA LIMA - PROCESO CAS N° 43-2019-ONP (ANEXO DPE-1)</t>
  </si>
  <si>
    <t>PAUCAR MENDOZA, CLARA ALINDA</t>
  </si>
  <si>
    <t>45834126</t>
  </si>
  <si>
    <t>ANALISTA DE CONTRATOS PARA LAS CONTRATACIONES PUBLICAS - PROCESO CAS N° 56-2019-ONP</t>
  </si>
  <si>
    <t>BARRIENTOS RETUERTO, EDWIN FIDEL</t>
  </si>
  <si>
    <t>40173796</t>
  </si>
  <si>
    <t>ARQUITECTO DE INTELIGENCIA DE NEGOCIOS - PROCESO CAS N° 64-2019-ONP</t>
  </si>
  <si>
    <t>GUTIERREZ PINEDO, JHONNY CRISTOPHER</t>
  </si>
  <si>
    <t>45530462</t>
  </si>
  <si>
    <t>AUXILIAR DE DIGITALIZACION REGIONES - PROCESO CAS N° 46-2019-ONP (ANEXO DPE-3)</t>
  </si>
  <si>
    <t>BARRANTES CORRALES, LUPE JOSEFA</t>
  </si>
  <si>
    <t>29211582</t>
  </si>
  <si>
    <t>VERIFICADORA DE CAMPO REGIONES - PROCESO CAS N° 50-2019-ONP (ANEXO DPR-1)</t>
  </si>
  <si>
    <t>CASTILLO AGUILAR, CARLOS DAVID</t>
  </si>
  <si>
    <t>71010525</t>
  </si>
  <si>
    <t>ROJAS MARTINEZ, LUZ MARIA</t>
  </si>
  <si>
    <t>44089968</t>
  </si>
  <si>
    <t>ANALISTA DE ATENCION AL PUBLICO REGIONES - PROCESO CAS N° 42-2019-ONP (ANEXO DPE-14)</t>
  </si>
  <si>
    <t>GESTION</t>
  </si>
  <si>
    <t>ESTEFANERO CONDORI, JORDY</t>
  </si>
  <si>
    <t>74049066</t>
  </si>
  <si>
    <t xml:space="preserve">ANALISTA DE ATENCION AL PUBLICO REGIONES - PROCESO CAS N° 42-2019-ONP (ANEXO DPE-16) </t>
  </si>
  <si>
    <t>QUINTANILLA ARRARTE, DIEGO RODRIGO</t>
  </si>
  <si>
    <t>72529065</t>
  </si>
  <si>
    <t>ANALISTA DE ATENCION AL PUBLICO REGIONES - PROCESO CAS N° 42-2019-ONP (ANEXO DPE-16)</t>
  </si>
  <si>
    <t>CHACCARA ZAMALLOA, MARCOS</t>
  </si>
  <si>
    <t>10528301</t>
  </si>
  <si>
    <t>ANALISTA DE ATENCION AL PUBLICO REGIONES - PROCESO CAS N° 42-2019-ONP (ANEXO DPE-24)</t>
  </si>
  <si>
    <t>CIENCIAS FINANCIERAS Y CONTABLES</t>
  </si>
  <si>
    <t>CARHUAS LAUREANO, NANCY LUZ</t>
  </si>
  <si>
    <t>04068117</t>
  </si>
  <si>
    <t>ANALISTA DE ATENCION AL PUBLICO REGIONES - PROCESO CAS N° 42-2019-ONP (ANEXO DPE-10)</t>
  </si>
  <si>
    <t>EDUCACIÓN TÉCNICA COMPLETA</t>
  </si>
  <si>
    <t>HERRERA ESPARZA, GLENDY ELIZABETH</t>
  </si>
  <si>
    <t>41738429</t>
  </si>
  <si>
    <t>ANALISTA DE ATENCION AL PUBLICO REGIONES - PROCESO CAS N° 42-2019-ONP (ANEXO DPE-13)</t>
  </si>
  <si>
    <t>SERRANO MALCA, KARINA DEL ROSARIO</t>
  </si>
  <si>
    <t>40485907</t>
  </si>
  <si>
    <t>ANALISTA DE ATENCION AL PUBLICO REGIONES - PROCESO CAS N° 42-2019-ONP (ANEXO DPE-4)</t>
  </si>
  <si>
    <t>CAMPOS ARANCIBIA, GINA MILAGROS</t>
  </si>
  <si>
    <t>44599559</t>
  </si>
  <si>
    <t>HUAMANTALLA QUISPE, CYNTHIA AMELIA</t>
  </si>
  <si>
    <t>45447032</t>
  </si>
  <si>
    <t>ANALISTA DE ATENCION AL PUBLICO REGIONES - PROCESO CAS N° 42-2019-ONP (ANEXO DPE-18)</t>
  </si>
  <si>
    <t>PAREDES HUACCHILLO, BEATRIZ SOLEDAD</t>
  </si>
  <si>
    <t>44893498</t>
  </si>
  <si>
    <t>PINTO BARRIOS, FLOR DE MARIA LUISA</t>
  </si>
  <si>
    <t>40694399</t>
  </si>
  <si>
    <t>ORTIZ ROJAS, FIORELA LILIANA</t>
  </si>
  <si>
    <t xml:space="preserve"> 44707013</t>
  </si>
  <si>
    <t>ANALISTA DE ATENCION AL PUBLICO REGIONES - PROCESO CAS N° 42-2019-ONP (ANEXO DPE-5)</t>
  </si>
  <si>
    <t>LLANO MAMANI, CRISTINA YAQUELINE</t>
  </si>
  <si>
    <t>72195388</t>
  </si>
  <si>
    <t>AUXILIAR DE DIGITALIZACION REGIONES - PROCESO CAS N° 46-2019-ONP (ANEXO DPE-6)</t>
  </si>
  <si>
    <t>VENTURA TORRES, LUZ ELIZABETH</t>
  </si>
  <si>
    <t>46614391</t>
  </si>
  <si>
    <t>AUXILIAR DE DIGITALIZACION REGIONES - PROCESO CAS N° 46-2019-ONP (ANEXO DPE-2)</t>
  </si>
  <si>
    <t>CALSINA CHACON, ANA MARIA</t>
  </si>
  <si>
    <t>43484930</t>
  </si>
  <si>
    <t>ANALISTA DE ATENCION AL PUBLICO REGIONES - PROCESO CAS N° 42-2019-ONP (ANEXO DPE-17)</t>
  </si>
  <si>
    <t>TEJADA PINTO, KARLA LUCIA LUCERO</t>
  </si>
  <si>
    <t>46652551</t>
  </si>
  <si>
    <t>ORIENTADORA REGIONES - PROCESO CAS N° 44-2019-ONP (ANEXO DPE-6)</t>
  </si>
  <si>
    <t>TAPIA PACHECO, DOMENICA AMELY</t>
  </si>
  <si>
    <t>45294783</t>
  </si>
  <si>
    <t>MARTINEZ CAMARENA, JANETH SOLANGE</t>
  </si>
  <si>
    <t>70077349</t>
  </si>
  <si>
    <t>ORIENTADORA REGIONES - PROCESO CAS N° 44-2019-ONP (ANEXO DPE-4)</t>
  </si>
  <si>
    <t>ESTUDIOS DE MAESTRÍA INCOMPLETA</t>
  </si>
  <si>
    <t>CAMPOS ESPINOZA, SHEYLA LOURDES</t>
  </si>
  <si>
    <t>71870570</t>
  </si>
  <si>
    <t>PURIS ACUÑA, VICTOR MARIO</t>
  </si>
  <si>
    <t>46270665</t>
  </si>
  <si>
    <t>AUXILIAR DE DIGITALIZACION REGIONES - PROCESO CAS N° 46-2019-ONP (ANEXO DPE-4)</t>
  </si>
  <si>
    <t>CARRERA JUAREZ, GONZALO RUBEN</t>
  </si>
  <si>
    <t>41159447</t>
  </si>
  <si>
    <t>ANALISTA DE ATENCION AL PUBLICO REGIONES - PROCESO CAS N° 42-2019-ONP (ANEXO DPE-21)</t>
  </si>
  <si>
    <t>CHE DEL CASTILLO, LORENZO ANTONIO</t>
  </si>
  <si>
    <t>42534751</t>
  </si>
  <si>
    <t>GONZALES HUALLPA, MELISSA ELIANA</t>
  </si>
  <si>
    <t>70144252</t>
  </si>
  <si>
    <t>ANALISTA DE ATENCION AL PUBLICO REGIONES - PROCESO CAS N° 42-2019-ONP (ANEXO DPE-15)</t>
  </si>
  <si>
    <t>ROSALES SOTO, MIRIAM ROSARIO</t>
  </si>
  <si>
    <t>20049485</t>
  </si>
  <si>
    <t>VERIFICADORA DE CAMPO REGIONES - PROCESO CAS N° 50-2019-ONP (ANEXO DPE-3)</t>
  </si>
  <si>
    <t>ARO CHOQUE, SOFIA</t>
  </si>
  <si>
    <t>43905288</t>
  </si>
  <si>
    <t>JARAMILLO ANDRADE, RUTH MERY</t>
  </si>
  <si>
    <t>46100698</t>
  </si>
  <si>
    <t>ORIENTADORA REGIONES - PROCESO CAS N° 44-2019-ONP (ANEXO DPE-1)</t>
  </si>
  <si>
    <t>VELIZ CARDENAS, MARIMAR DEL CARMEN</t>
  </si>
  <si>
    <t>48527492</t>
  </si>
  <si>
    <t>ANALISTA DE ATENCION AL PUBLICO REGIONES - PROCESO CAS N° 42-2019-ONP (ANEXO DPE-9)</t>
  </si>
  <si>
    <t>ADMINISTRACION Y GERENCIA</t>
  </si>
  <si>
    <t>YALTA REATEGUI, ANDY DARIO</t>
  </si>
  <si>
    <t>72193250</t>
  </si>
  <si>
    <t>ANALISTA DE ATENCION AL PUBLICO REGIONES - PROCESO CAS N° 42-2019-ONP (ANEXO DPE-8)</t>
  </si>
  <si>
    <t>FERNANDEZ BARBARAN, DIANA CAROLINA</t>
  </si>
  <si>
    <t>47347927</t>
  </si>
  <si>
    <t>ANALISTA DE ATENCION AL PUBLICO REGIONES - PROCESO CAS N° 42-2019-ONP (ANEXO DPE-7)</t>
  </si>
  <si>
    <t>YACTAYO RUIZ, CECILIA DEL CARMEN</t>
  </si>
  <si>
    <t>72845274</t>
  </si>
  <si>
    <t>ORIENTADORA REGIONES - PROCESO CAS N° 44-2019-ONP (ANEXO DPE-5)</t>
  </si>
  <si>
    <t>MELENDEZ SAMAN, MILTON MANUEL</t>
  </si>
  <si>
    <t>43038053</t>
  </si>
  <si>
    <t>AUXILIAR ADMINISTRATIVO - PROCESO CAS N° 62-2019-ONP</t>
  </si>
  <si>
    <t>TUESTA VASQUEZ, PAMELA JANETH</t>
  </si>
  <si>
    <t>45612099</t>
  </si>
  <si>
    <t>PARICELA CACERES, REBECA DINA</t>
  </si>
  <si>
    <t>41101992</t>
  </si>
  <si>
    <t>RAVELO CONDORI, ROCIO DEL PILAR</t>
  </si>
  <si>
    <t>43931812</t>
  </si>
  <si>
    <t>ANALISTA DE ATENCION AL PUBLICO REGIONES - PROCESO CAS N° 42-2019-ONP (ANEXO DPE-20)</t>
  </si>
  <si>
    <t>TIRADO SANTIBAÑEZ, RUBEN DARIO</t>
  </si>
  <si>
    <t>42166262</t>
  </si>
  <si>
    <t>AUXILIAR DE DIGITALIZACION LIMA - PROCESO CAS N° 45-2019-ONP (ANEXO DPE-7)</t>
  </si>
  <si>
    <t>INGENIERIA PESQUERA</t>
  </si>
  <si>
    <t>BECERRA NUÑEZ, CLAUDIA CAROL</t>
  </si>
  <si>
    <t>44700042</t>
  </si>
  <si>
    <t>AUXILIAR DE PENSIONAMIENTO - PROCESO CAS N° 61-2019-ONP</t>
  </si>
  <si>
    <t>ADMINISTRACIÓN Y NEGOCIOS INTERNACIONALE</t>
  </si>
  <si>
    <t>MAYON HUAMAN, KATERI MARCELA</t>
  </si>
  <si>
    <t>47580254</t>
  </si>
  <si>
    <t>AUXILIAR OPERATIVO - PROCESO CAS N° 65-2019-ONP</t>
  </si>
  <si>
    <t>CABELLO PASCO, GLADYS ROXANA</t>
  </si>
  <si>
    <t>41368141</t>
  </si>
  <si>
    <t>ARQUITECTA DE APLICACIONES, SERVCIOS Y DATOS - PROCESO CAS N° 66-2019-ONP</t>
  </si>
  <si>
    <t>COMUNICACION</t>
  </si>
  <si>
    <t>HERRERA DAMIANI, URSULA GABRIELA</t>
  </si>
  <si>
    <t>10542769</t>
  </si>
  <si>
    <t>ESPECIALISTA DE COMUNICACION INSTITUCIONAL - PROCESO CAS N° 63-2019-ONP</t>
  </si>
  <si>
    <t>COILA CAHUANA, TANIA STEPHANIE</t>
  </si>
  <si>
    <t>48205265</t>
  </si>
  <si>
    <t>ASISTENTE JUNIOR DE DESARROLLO PROFESIONAL - PROCESO N° 68-2019-ONP</t>
  </si>
  <si>
    <t>SANTOS ROCA, ALLYSON LUCIA</t>
  </si>
  <si>
    <t>46385939</t>
  </si>
  <si>
    <t>ANALISTA DE ATENCION AL PUBLICO LIMA - PROCESO CAS N° 41-2019-ONP (ANEXO DPE - 2)</t>
  </si>
  <si>
    <t>CASTRO RUNCO, MARJORIE MAYRA</t>
  </si>
  <si>
    <t>44307696</t>
  </si>
  <si>
    <t>ASISTENTE DE DESARROLLO PROFESIONAL - PROCESO CAS N° 67-2019-ONP</t>
  </si>
  <si>
    <t>HUAMAN HUAMANI, SANDRA</t>
  </si>
  <si>
    <t>41103168</t>
  </si>
  <si>
    <t>PARAMEDICO LIMA - PROCESO CAS N° 47-2019-ONP (ANEXO DPE-3)</t>
  </si>
  <si>
    <t>LOPEZ RAMIREZ, MARLENY</t>
  </si>
  <si>
    <t>44156022</t>
  </si>
  <si>
    <t>PARAMEDICO LIMA - PROCESO CAS N° 47-2019-ONP (ANEXO DPE - 2)</t>
  </si>
  <si>
    <t>DURAND PALOMINO, ANDREA VANESSA</t>
  </si>
  <si>
    <t>41664122</t>
  </si>
  <si>
    <t>PARAMEDICO LIMA - PROCESO CAS N° 47-2019-ONP (ANEXO DPE-8)</t>
  </si>
  <si>
    <t>PEÑA LOPEZ, JESUS DANIEL</t>
  </si>
  <si>
    <t>40447027</t>
  </si>
  <si>
    <t>DIGITADOR - PROCESO CAS N° 51-2019-ONP</t>
  </si>
  <si>
    <t>GIRALDEZ CANDIOTTI, JOSELYN PATRICIA</t>
  </si>
  <si>
    <t>48428962</t>
  </si>
  <si>
    <t>ANALISTA DE ATENCION AL PUBLICO LIMA - PROCESO CAS N° 41-2019-ONP (ANEXO DPE-2)</t>
  </si>
  <si>
    <t>ALVARADO GARCIA, JORGE GABRIEL</t>
  </si>
  <si>
    <t>41751853</t>
  </si>
  <si>
    <t>VALERA OROCHE, DIEGO</t>
  </si>
  <si>
    <t>46766378</t>
  </si>
  <si>
    <t>AUXILIAR DE DIGITALIZACION LIMA - PROCESO CAS N° 45-2019-ONP (ANEXO DPE-1)</t>
  </si>
  <si>
    <t>ROJAS MONTES, MELODY SHARITYN</t>
  </si>
  <si>
    <t>45646047</t>
  </si>
  <si>
    <t>SAUCEDO MALDONADO, KAREN  MELISSA</t>
  </si>
  <si>
    <t>10690044</t>
  </si>
  <si>
    <t>ANALISTA DE ATENCION AL PUBLICO LIMA - PROCESO CAS N° 41-2019-ONP (ANEXO DPE-4)</t>
  </si>
  <si>
    <t>VALDIVIA CARRERA, JACQUELINE JUANA</t>
  </si>
  <si>
    <t>09643696</t>
  </si>
  <si>
    <t>ANALISTA DE ATENCION AL PUBLICO LIMA - PROCESO CAS N° 41-2019-ONP (ANEXO DPE-1)</t>
  </si>
  <si>
    <t>CJAHUA ALVITES, STEPHANY DANIELA</t>
  </si>
  <si>
    <t>72816035</t>
  </si>
  <si>
    <t>QUISPE FLORES, GINA KARINA</t>
  </si>
  <si>
    <t>43173071</t>
  </si>
  <si>
    <t>ANALISTA DE ATENCION AL PUBLICO LIMA - PROCESO CAS N° 41-2019-ONP (ANEXO DPE-6)</t>
  </si>
  <si>
    <t>INGENIERIA ECONOMICA</t>
  </si>
  <si>
    <t>BELLEZA QUISPE, LUIS JIM FITZGERALD</t>
  </si>
  <si>
    <t>44030354</t>
  </si>
  <si>
    <t>ROCHABRUN BALDERA, KELLY MARILYN</t>
  </si>
  <si>
    <t>41223429</t>
  </si>
  <si>
    <t>SONODA FUJIMOTO, EDUARDO</t>
  </si>
  <si>
    <t>41217046</t>
  </si>
  <si>
    <t>CAPCHA MAMANI, MIRIAN LISETTE</t>
  </si>
  <si>
    <t>44388180</t>
  </si>
  <si>
    <t>NEGOCIOS INTERNACIONALES</t>
  </si>
  <si>
    <t>YRALA LORA, ALLYSSON ANGIE</t>
  </si>
  <si>
    <t>73477642</t>
  </si>
  <si>
    <t>ORIENTADORA LIMA - PROCESO CAS N° 43-2019-ONP (ANEXO DPE-6)</t>
  </si>
  <si>
    <t>VILLANUEVA MEDRANO, EDSON JHOEL</t>
  </si>
  <si>
    <t>45625346</t>
  </si>
  <si>
    <t>ANALISTA DE ATENCION AL PUBLICO LIMA - PROCESO CAS N° 41-2019-ONP (ANEXO DPE-7)</t>
  </si>
  <si>
    <t>OLORTEGUI TREBEJO, ELIZABETH SONIA</t>
  </si>
  <si>
    <t>44237083</t>
  </si>
  <si>
    <t>ANALISTA DE ATENCION AL PUBLICO LIMA - PROCESO CAS N° 41-2019-ONP (ANEXO DPE-3)</t>
  </si>
  <si>
    <t>DERECHO Y CIENCIAS POLITICAS</t>
  </si>
  <si>
    <t>GARCIA FLORES, GLORIA MARIA</t>
  </si>
  <si>
    <t>46096661</t>
  </si>
  <si>
    <t>VILLACORTA TUANAMA, MARISOL</t>
  </si>
  <si>
    <t>42498644</t>
  </si>
  <si>
    <t>FUENTES NEGRILLO, RICHARD ROBERT</t>
  </si>
  <si>
    <t>47168765</t>
  </si>
  <si>
    <t>ORIENTADOR LIMA - PROCESO CAS N° 43-2019-ONP (ANEXO DPE-5)</t>
  </si>
  <si>
    <t>FLORES BONILLA, RICARDO GIORGIO ANDRE</t>
  </si>
  <si>
    <t>70024807</t>
  </si>
  <si>
    <t>ORIENTADOR LIMA - PROCESO CAS N° 43-2019 (ANEXO DPE-8)</t>
  </si>
  <si>
    <t>DONAYRE LOZANO, GABY SOLEDAD</t>
  </si>
  <si>
    <t>09898942</t>
  </si>
  <si>
    <t>ADMINISTRACION Y NEGOCIOS INTERNACIONALE</t>
  </si>
  <si>
    <t>ROSALES JARA, SUZELLE VANESA</t>
  </si>
  <si>
    <t>45945178</t>
  </si>
  <si>
    <t>CARLOS ASIAN, JIMMY PAUL</t>
  </si>
  <si>
    <t>42912162</t>
  </si>
  <si>
    <t>ORIENTADOR LIMA - PROCESO CAS N° 43-2019-ONP (ANEXO DPE-1)</t>
  </si>
  <si>
    <t>ROJAS CABREJOS, JUAN PABLO</t>
  </si>
  <si>
    <t>43100405</t>
  </si>
  <si>
    <t>ANALISTA DE ATENCION AL PUBLICO LIMA - PROCESO CAS N° 41-2019-ONP (ANEXO DPE-9)</t>
  </si>
  <si>
    <t>ESTACION VELASQUEZ, CARLOS EDUARDO</t>
  </si>
  <si>
    <t>44186772</t>
  </si>
  <si>
    <t>AUXILIAR DE DIGITALIZACION LIMA - PROCESO CAS N° 45-2019-ONP (ANEXO DPE-6)</t>
  </si>
  <si>
    <t>GUTIERREZ LAZO, GUILLERMO ROLANDO</t>
  </si>
  <si>
    <t>43594562</t>
  </si>
  <si>
    <t>ANALISTA DE ATENCION AL PUBLICO LIMA - PROCESO CAS N° 41-2019-ONP (ANEXO DPE-5)</t>
  </si>
  <si>
    <t>ANGELES SILVA, LEIVI EDITA</t>
  </si>
  <si>
    <t>42341206</t>
  </si>
  <si>
    <t>ADMINISTRACIÓN DE NEGOCIOS INTERNACIONAL</t>
  </si>
  <si>
    <t>CUMPA MENDOZA, DARIO HERIBERTO</t>
  </si>
  <si>
    <t>44422773</t>
  </si>
  <si>
    <t>ORIENTADOR LIMA - PROCESO CAS N° 43-2019-ONP (ANEXO DPE-3)</t>
  </si>
  <si>
    <t>MARIN VEGA, CYNTHIA LISBETH</t>
  </si>
  <si>
    <t>44664740</t>
  </si>
  <si>
    <t>INGENIERIA ELECTRONICA</t>
  </si>
  <si>
    <t>ALVARADO PALACIOS, HUGO GLICERIO</t>
  </si>
  <si>
    <t>44409712</t>
  </si>
  <si>
    <t>SEGIL MANCO, MERCEDES JOHANA</t>
  </si>
  <si>
    <t>43284660</t>
  </si>
  <si>
    <t>AUXILIAR DE DIGITALIZACION LIMA - PROCESO CAS N° 45-2019-ONP (ANEXO DPE-3)</t>
  </si>
  <si>
    <t>INGENIERIA ADMINISTRATIVA</t>
  </si>
  <si>
    <t>TARRILLO BECERRA, LEIDY</t>
  </si>
  <si>
    <t>41203108</t>
  </si>
  <si>
    <t>GRADOS BARDALES, GUIDO ABEL</t>
  </si>
  <si>
    <t>09941788</t>
  </si>
  <si>
    <t>FERNANDEZ DE LA CRUZ, CARLA ELIZABETH</t>
  </si>
  <si>
    <t>45444412</t>
  </si>
  <si>
    <t>RIVAS FLORES, JOSEPH MITCHEL</t>
  </si>
  <si>
    <t>48126254</t>
  </si>
  <si>
    <t>AUXILIAR DE DIGITALIZACION LIMA - PROCESO CAS N° 45-2019-ONP (ANEXO DPE-2)</t>
  </si>
  <si>
    <t>SOLDEVILLA MARTINEZ, SOLEDAD EMILY</t>
  </si>
  <si>
    <t>46409275</t>
  </si>
  <si>
    <t>NIQUEN RUIZ, BRENDA MARYCIELO</t>
  </si>
  <si>
    <t>72394192</t>
  </si>
  <si>
    <t>ORIENTADORA LIMA - PROCESO CAS N° 43-2019-ONP (ANEXO DPE-2)</t>
  </si>
  <si>
    <t>GALVEZ GARAY, AMALIA SEVERINA</t>
  </si>
  <si>
    <t>09654499</t>
  </si>
  <si>
    <t>RODRIGUEZ YUNQUE, DANIEL</t>
  </si>
  <si>
    <t>06736427</t>
  </si>
  <si>
    <t>LOPEZ ASMAT, ALEXANDRA</t>
  </si>
  <si>
    <t>71957112</t>
  </si>
  <si>
    <t>ORIENTADOR LIMA - PROCESO CAS N° 43-2019-ONP (ANEXO DPE-4)</t>
  </si>
  <si>
    <t>PAREDES RIVERA, SONIA GRACE</t>
  </si>
  <si>
    <t>45224947</t>
  </si>
  <si>
    <t>PACHAS LOPEZ, ELIZABETH CHRISTINA</t>
  </si>
  <si>
    <t>46532220</t>
  </si>
  <si>
    <t>OSORIO VALDEZ, MARIA FABIOLA</t>
  </si>
  <si>
    <t>09081940</t>
  </si>
  <si>
    <t>ROJAS GABRIEL, FELIX ANTONIO</t>
  </si>
  <si>
    <t>43102006</t>
  </si>
  <si>
    <t>ANALISTA DE ATENCION AL PUBLICO LIMA - PROCESO CAS N° 41-2019-ONP (ANEXO DPE-4</t>
  </si>
  <si>
    <t>LIMAYLLA CABALLERO, ANTHONY SCOTT</t>
  </si>
  <si>
    <t>44541412</t>
  </si>
  <si>
    <t>RAMIREZ GUTIERREZ, RANSES ROBINSON</t>
  </si>
  <si>
    <t>41707162</t>
  </si>
  <si>
    <t>MUÑOZ VASQUEZ, RODRIGO CARLO</t>
  </si>
  <si>
    <t>09537128</t>
  </si>
  <si>
    <t>INFANTES ENCISO, YVANA</t>
  </si>
  <si>
    <t>44358487</t>
  </si>
  <si>
    <t>MARIANO BALABARCA, RUTH SUSAN</t>
  </si>
  <si>
    <t>47154705</t>
  </si>
  <si>
    <t>RETUERTO BRAVO, JENIFER ROSARIO</t>
  </si>
  <si>
    <t>43992644</t>
  </si>
  <si>
    <t>DELGADO CACHA, THOMAS JOEL</t>
  </si>
  <si>
    <t>43866291</t>
  </si>
  <si>
    <t>COMPUTACIÓN</t>
  </si>
  <si>
    <t>RIMAPA REQUEJO, IVAN</t>
  </si>
  <si>
    <t>45696017</t>
  </si>
  <si>
    <t>CARRASCO ALTAMIRANO, ELSA MARINA</t>
  </si>
  <si>
    <t>10816175</t>
  </si>
  <si>
    <t>UTANI FERNANDEZ, MIRIAM ISABEL</t>
  </si>
  <si>
    <t>45326124</t>
  </si>
  <si>
    <t>ANALISTA DE ATENCION AL PUBLICO LIMA - PROCESO CAS N° 41-2019-ONP (ANEXO DPE-8)</t>
  </si>
  <si>
    <t>MASIAS TALLEDO, KAREN LIZETH</t>
  </si>
  <si>
    <t>41553899</t>
  </si>
  <si>
    <t>ADMINISTRACIÓN INDUSTRIAL</t>
  </si>
  <si>
    <t>ZAPATA ROJAS, MARIO DANY</t>
  </si>
  <si>
    <t>44780567</t>
  </si>
  <si>
    <t>CHIPA SAIRITUPA, MIRIAM GISELLE</t>
  </si>
  <si>
    <t>42938372</t>
  </si>
  <si>
    <t>MIRANDA GORDILLO, CARLOS ALBERTO</t>
  </si>
  <si>
    <t>43909753</t>
  </si>
  <si>
    <t>AQUINO CHUCHON, JOSSELIN PATRICIA</t>
  </si>
  <si>
    <t>47303686</t>
  </si>
  <si>
    <t>UCEDA BOBADILLA, YACKILIN DANIELA</t>
  </si>
  <si>
    <t>46420944</t>
  </si>
  <si>
    <t>TAMAYO JUSCAMAITA, EDUARDO JESUS</t>
  </si>
  <si>
    <t>46187914</t>
  </si>
  <si>
    <t>LEON TORRES, LUCY ERICA</t>
  </si>
  <si>
    <t>42887779</t>
  </si>
  <si>
    <t>APOLINARIO RAMOS, ANA MARIA</t>
  </si>
  <si>
    <t>45010556</t>
  </si>
  <si>
    <t>ESTRADA TAFUR, KETTY JULISSA</t>
  </si>
  <si>
    <t>41062480</t>
  </si>
  <si>
    <t>ÑAUPARI FLORES, JULIO MELVIN</t>
  </si>
  <si>
    <t>41998204</t>
  </si>
  <si>
    <t>MEDRANO FERNANDEZ, RICARDO DANILO</t>
  </si>
  <si>
    <t>45243260</t>
  </si>
  <si>
    <t>SABINO VASQUEZ, ELIAS</t>
  </si>
  <si>
    <t>45878956</t>
  </si>
  <si>
    <t>PARDAVE TRINIDAD, EVELIN CINDY</t>
  </si>
  <si>
    <t>41081437</t>
  </si>
  <si>
    <t>AUXILIAR DE DIGITALIZACION LIMA  - PROCESO CAS N° 45-2019-ONP (ANEXO DPE-1)</t>
  </si>
  <si>
    <t>MEDINA BALBUENA, KARLA PAMELA</t>
  </si>
  <si>
    <t>42500171</t>
  </si>
  <si>
    <t>MANRIQUE CHUQUISPUMA, MARGARITA CLAUDIA</t>
  </si>
  <si>
    <t>42522558</t>
  </si>
  <si>
    <t>PAUCAR GARCIA, GUISEL ROXANA</t>
  </si>
  <si>
    <t>74934865</t>
  </si>
  <si>
    <t>AUXILIAR OPERATIVO - PROCESO CAS N° 59-2019-ONP</t>
  </si>
  <si>
    <t>LIZANA YAURI, GIOVANNA ELIZABETH</t>
  </si>
  <si>
    <t>41260574</t>
  </si>
  <si>
    <t>MAYMA HUYHUA, EDGAR PASCUAL</t>
  </si>
  <si>
    <t>08390416</t>
  </si>
  <si>
    <t>VERIFICADOR DE CAMPO LIMA - PROCESO CAS N° 49-2019-ONP</t>
  </si>
  <si>
    <t>TOLEDO RUIZ, FELIPE</t>
  </si>
  <si>
    <t>10688598</t>
  </si>
  <si>
    <t>LAMA MEDINA, MARIO ENRIQUE</t>
  </si>
  <si>
    <t>05374576</t>
  </si>
  <si>
    <t>LLANOS MONTERREY, SEGUNDO JOSE</t>
  </si>
  <si>
    <t>06096042</t>
  </si>
  <si>
    <t>PEÑA MARTINEZ, GLADYS GIOVANNA</t>
  </si>
  <si>
    <t>06664402</t>
  </si>
  <si>
    <t>HILARIO ALARCON, FABIOLA ELOISA</t>
  </si>
  <si>
    <t>43731336</t>
  </si>
  <si>
    <t>JULCA GONZALES, MOISES ARTURO</t>
  </si>
  <si>
    <t>15453472</t>
  </si>
  <si>
    <t>BERROSPI MENDOZA, EDGAR VICTOR</t>
  </si>
  <si>
    <t>25558811</t>
  </si>
  <si>
    <t>VALENCIA GALVEZ, MARTHA JUANA</t>
  </si>
  <si>
    <t>06216081</t>
  </si>
  <si>
    <t>CLAUDIO RECINES, DANIELA JESSICA</t>
  </si>
  <si>
    <t>70141279</t>
  </si>
  <si>
    <t>SECRETARIADO EJECUTIVO CASTELLANO</t>
  </si>
  <si>
    <t>VALDA GAMERO, MARIA ANGELA</t>
  </si>
  <si>
    <t>07516960</t>
  </si>
  <si>
    <t>ROMAN GUILLEN, MALU MONICA</t>
  </si>
  <si>
    <t>09700127</t>
  </si>
  <si>
    <t>LEON CARRILLO, MARIBEL</t>
  </si>
  <si>
    <t>06611319</t>
  </si>
  <si>
    <t>GONZALES BELLIDO, WILLIAMS JAIME</t>
  </si>
  <si>
    <t>42365479</t>
  </si>
  <si>
    <t>VERGARA GUILLEN, YOLANDA</t>
  </si>
  <si>
    <t>07187634</t>
  </si>
  <si>
    <t>ÑAUPARI NINAHUANCA, LUIS WENCESLAO</t>
  </si>
  <si>
    <t>07598478</t>
  </si>
  <si>
    <t>ÑAUPARI NINAHUANCA, ALEJANDRO DANIEL</t>
  </si>
  <si>
    <t>07575409</t>
  </si>
  <si>
    <t>RUIZ CUYA, CLAUDIA MEDALID</t>
  </si>
  <si>
    <t>46141804</t>
  </si>
  <si>
    <t>ASISTENTE DE LA CASA DEL PENSIONISTA - SEDE LOS OLIVOS - PROCESO CAS N° 60-2019-ONP</t>
  </si>
  <si>
    <t>VALENCIA ROJAS, ELIANA ENRIQUETA</t>
  </si>
  <si>
    <t>06794840</t>
  </si>
  <si>
    <t>ABOGADA - PROCESO CAS N° 55-2019-ONP</t>
  </si>
  <si>
    <t>MARTINEZ ASCANIO, SARA HELEN</t>
  </si>
  <si>
    <t>40225836</t>
  </si>
  <si>
    <t>ASISTENTE DE PENSIONAMIENTO - PROCESO CAS N° 39-2019-ONP</t>
  </si>
  <si>
    <t>FLORES HERRERA, GRETEL ODALIS</t>
  </si>
  <si>
    <t>48083965</t>
  </si>
  <si>
    <t>ASISTENTE DE VALORIZACION DE INVERSIONES - PROCESO CAS N° 54-2019-ONP</t>
  </si>
  <si>
    <t>CIENCIAS SOCIALES</t>
  </si>
  <si>
    <t>UCHUYA VARGAS, PAOLA</t>
  </si>
  <si>
    <t>46048595</t>
  </si>
  <si>
    <t>ANALISTA DE CONVENIOS - PROCESO CAS N° 38-2019-ONP</t>
  </si>
  <si>
    <t>MARTINEZ REQUEJO, EDDIE GABRIEL</t>
  </si>
  <si>
    <t>47210540</t>
  </si>
  <si>
    <t>AUXILIAR OPERATIVO - PROCESO CAS N° 37-2019-ONP</t>
  </si>
  <si>
    <t>CHUQUILLANQUI FIGUEROA, ANAHI MABEL</t>
  </si>
  <si>
    <t>43037557</t>
  </si>
  <si>
    <t>ASISTENTE DE ATENCION AL ASEGURADO - PROCESO CAS N° 30-2019-ONP</t>
  </si>
  <si>
    <t>CCARHUAPOMA REYES, MILAGROS FIORELLA</t>
  </si>
  <si>
    <t>76090919</t>
  </si>
  <si>
    <t>AUXILIAR OPERATIVO - PROCESO CAS N° 34-2019-ONP</t>
  </si>
  <si>
    <t>INGENIERA INDUSTRIAL</t>
  </si>
  <si>
    <t>JARA REVELO, KARLA MILAGROS</t>
  </si>
  <si>
    <t>44238128</t>
  </si>
  <si>
    <t>PROFESIONAL DE RIESGOS INTEGRALES - PROCESO CAS N° 33-2019-ONP</t>
  </si>
  <si>
    <t>AYALA GUTIERREZ, JACQUELINE SMITH</t>
  </si>
  <si>
    <t>46487511</t>
  </si>
  <si>
    <t>ANALISTA DE LA CASA DEL PENSIONISTA - PROCESO CAS N° 22-2019-ONP</t>
  </si>
  <si>
    <t>PINGO CESPEDES, DHERIS DEL CARMEN</t>
  </si>
  <si>
    <t>70405535</t>
  </si>
  <si>
    <t>ASISTENTE JUNIOR DE CALIFICACION - PROCESO CAS N° 19-2019-ONP</t>
  </si>
  <si>
    <t>JON GUERRERO, SHIRLEY MADELEINE</t>
  </si>
  <si>
    <t>41987522</t>
  </si>
  <si>
    <t xml:space="preserve">AUXILIAR DE PENSIONAMIENTO - PROCESO CAS N° 17-2019-ONP </t>
  </si>
  <si>
    <t>SOTELO HUAMAN, ALEXANDER JAIME</t>
  </si>
  <si>
    <t>46006857</t>
  </si>
  <si>
    <t>BAZAN ARRASCO, JOSE MANUEL</t>
  </si>
  <si>
    <t>42746234</t>
  </si>
  <si>
    <t>ALVAREZ ORCOHUARANCA, LUIS ALFONSO</t>
  </si>
  <si>
    <t>07480376</t>
  </si>
  <si>
    <t>VERIFICADOR DE CAMPO - PROCESO CAS N° 20-2019-ONP</t>
  </si>
  <si>
    <t>LA ROSA ZULOAGA, LUIS ALBERTO</t>
  </si>
  <si>
    <t>40390507</t>
  </si>
  <si>
    <t>ASISTENTE DE BASE DE DATOS - PROCESO CAS N° 18-2019-ONP</t>
  </si>
  <si>
    <t>ARAMBURU JUAREZ, CHRISTIAN PAUL</t>
  </si>
  <si>
    <t>45591486</t>
  </si>
  <si>
    <t>AUXILIAR DE PENSIONAMIENTO - PROCESO CAS N° 21-2019-ONP</t>
  </si>
  <si>
    <t>RAMIREZ MOCHCCO, SHEYLA MARYORY</t>
  </si>
  <si>
    <t>43483389</t>
  </si>
  <si>
    <t>AGUILAR ROSALES, FELIX ANTONIO</t>
  </si>
  <si>
    <t>43881549</t>
  </si>
  <si>
    <t>ASISTENTE JUNIOR DE CALIFICACION - PROCESO CAS N° 13-2019-ONP</t>
  </si>
  <si>
    <t>CONDOR RICALDI, DAVID JUNIOR</t>
  </si>
  <si>
    <t>71596820</t>
  </si>
  <si>
    <t>ASISTENTE DE ESTUDIOS ECONOMICOS - PROCESO CAS N° 15-2019-ONP</t>
  </si>
  <si>
    <t>RIVERA CHAVEZ, JUAN CARLOS</t>
  </si>
  <si>
    <t>40293642</t>
  </si>
  <si>
    <t>ASISTENTE REVISOR DE EMPLEADORES INUBICABLES - PROCESO CAS N° 14-2019-ONP</t>
  </si>
  <si>
    <t>ACEITUNO GAMARRA, JORGE ARMANDO</t>
  </si>
  <si>
    <t>42819950</t>
  </si>
  <si>
    <t>AUXILIAR OPERATIVO - PROCESO CAS N° 8-2019-ONP</t>
  </si>
  <si>
    <t>SAMANEZ NUÑEZ, RICARDO ALFREDO</t>
  </si>
  <si>
    <t>41940038</t>
  </si>
  <si>
    <t>AUXILIAR OPERATIVO - PROCESO CAS N° 007-2019-ONP</t>
  </si>
  <si>
    <t>RIVERA FLORES, JOHAN DARIO</t>
  </si>
  <si>
    <t>43969406</t>
  </si>
  <si>
    <t>AUXILIAR OPERATIVO - PROCESO CAS N° 10-2019-ONP</t>
  </si>
  <si>
    <t>ARONI FLORES, MARCOS JESUS</t>
  </si>
  <si>
    <t>45701620</t>
  </si>
  <si>
    <t>AUXILIAR OPERATIVO - PROCESO CAS N° 6-2019-ONP</t>
  </si>
  <si>
    <t>MUNIVE GARCIA, HERNANDO</t>
  </si>
  <si>
    <t>41820320</t>
  </si>
  <si>
    <t>ASISTENTE CALIFICADOR PARA EL CENTRO DE ATENCION DE JUNIN - PROCESO CAS N° 12-2019-ONP</t>
  </si>
  <si>
    <t>BENITES ORTIZ, ROSA YSABEL</t>
  </si>
  <si>
    <t>08146340</t>
  </si>
  <si>
    <t>AUXILIAR OPERATIVO - PROCESO CAS N° 004-2019-ONP</t>
  </si>
  <si>
    <t>SILVERA GOMEZ, ANGELO MARCELINO</t>
  </si>
  <si>
    <t>47288804</t>
  </si>
  <si>
    <t>PORTELLA IZQUIERDO, NELA AUDREY</t>
  </si>
  <si>
    <t>40696433</t>
  </si>
  <si>
    <t>AUXILIAR DE PENSIONAMIENTO - PROCESO CAS N° 137-2018-ONP</t>
  </si>
  <si>
    <t>ASISTENTE JUNIOR DE DESARROLLO PROFESIONAL - PROCESO CAS N° 002-2019-ONP</t>
  </si>
  <si>
    <t>MENDOZA CLEMENTE, NADIA ROCIO</t>
  </si>
  <si>
    <t>46487930</t>
  </si>
  <si>
    <t>NOA HILARIO, CAROL ESTEPHANIE</t>
  </si>
  <si>
    <t>44757961</t>
  </si>
  <si>
    <t>GUEVARA CHIRINOS, VICTOR HUGO</t>
  </si>
  <si>
    <t>10315181</t>
  </si>
  <si>
    <t>QUINDE JARAMILLO, JORGE MARTIN</t>
  </si>
  <si>
    <t>40165712</t>
  </si>
  <si>
    <t>ASISTENTE JUNIOR DE CALIFICACION - PROCESO CAS N° 145-2018-ONP</t>
  </si>
  <si>
    <t>PADILLA CAMPOS, JACQUELYN DEL CARMEN</t>
  </si>
  <si>
    <t>44011553</t>
  </si>
  <si>
    <t>INMENSO MERINO, DIANA</t>
  </si>
  <si>
    <t>70510581</t>
  </si>
  <si>
    <t>GUILLEN GAMBOA, IRENE DEL PILAR</t>
  </si>
  <si>
    <t>44928026</t>
  </si>
  <si>
    <t>ECONOMIA Y NEGOCIOS INTERNACIONALES</t>
  </si>
  <si>
    <t>MANSILLA FARFAN, ROSSELA ISABEL</t>
  </si>
  <si>
    <t>46040898</t>
  </si>
  <si>
    <t>ASISTENTE DE ESTUDIOS ECONOMICOS - PROCESO CAS N° 146-2018-ONP</t>
  </si>
  <si>
    <t>PEÑA PALACIOS, FANNY LOURDES</t>
  </si>
  <si>
    <t>41435456</t>
  </si>
  <si>
    <t>PACHECO CAMPOS, PAOLA ROSA</t>
  </si>
  <si>
    <t>48337622</t>
  </si>
  <si>
    <t>ASISTENTE DE DESARROLLO PROFESIONAL - PROCESO CAS N° 001-2019-ONP</t>
  </si>
  <si>
    <t>TUESTA ANGULO, JAHJAIRE JERALDINE</t>
  </si>
  <si>
    <t>44446158</t>
  </si>
  <si>
    <t>ASISTENTE JUNIOR DE CALIFICACION - PROCESO CAS N° 143-2018-ONP</t>
  </si>
  <si>
    <t>HERRERA MELGAREJO, EDEN REYNALDO</t>
  </si>
  <si>
    <t>45032714</t>
  </si>
  <si>
    <t>HERNANDEZ PARRA, SUSANA IBETH</t>
  </si>
  <si>
    <t>43489778</t>
  </si>
  <si>
    <t>ESPECIALISTA DE DESARROLLO PROFESIONAL - PROCESO CAS N° 141-2018-ONP</t>
  </si>
  <si>
    <t>GALINDO SUELDO, JESUS  FREDY</t>
  </si>
  <si>
    <t>42174698</t>
  </si>
  <si>
    <t>ASISTENTE DE PENSIONAMIENTO - PROCESO CAS N° 139-2018-ONP</t>
  </si>
  <si>
    <t>ESTUDIANTE UNIVERSITARIO</t>
  </si>
  <si>
    <t>VERA MEDINA, ROXANA MILAGROS</t>
  </si>
  <si>
    <t>44060295</t>
  </si>
  <si>
    <t>ASISTENTE DE PENSIONAMIENTO - PROCESO CAS N° 140-2018-ONP</t>
  </si>
  <si>
    <t>LARICO CARRANZA, CARMEN LEONILA</t>
  </si>
  <si>
    <t>42018688</t>
  </si>
  <si>
    <t>ASISTENTE DE RECEPCION - PROCESO CAS N° 131-2018-ONP</t>
  </si>
  <si>
    <t>INGENIERIA INFORMATICA</t>
  </si>
  <si>
    <t>LINARES QUILCA, SERGIO VICTOR</t>
  </si>
  <si>
    <t>20051276</t>
  </si>
  <si>
    <t>ESPECIALISTA DE APLICACIONES BPM - PROCESO CAS N° 134-2018-ONP</t>
  </si>
  <si>
    <t>HUARACA CAJAMARCA, DIANA</t>
  </si>
  <si>
    <t>46574964</t>
  </si>
  <si>
    <t>DIGITADORA - PROCESO CAS N° 133-2018-ONP</t>
  </si>
  <si>
    <t>TITO MORAN, GUSTAVO NOEL</t>
  </si>
  <si>
    <t>43798579</t>
  </si>
  <si>
    <t>AUXILIAR OPERATIVO - PROCESO CAS N° 119-2018</t>
  </si>
  <si>
    <t>GOICOCHEA MARQUEZ, ANGELA YALIXA</t>
  </si>
  <si>
    <t>70772671</t>
  </si>
  <si>
    <t>AUXILIAR ADMINISTRATIVO/A - PROCESO CAS N° 121-2018-ONP</t>
  </si>
  <si>
    <t>MAYTA LOPEZ, LISBETH ANAIS</t>
  </si>
  <si>
    <t>43905809</t>
  </si>
  <si>
    <t>AUXILIAR DE PENSIONAMIENTO PARA EL CENTRO DE ATENCION DE JUNIN - PROCESO CAS N° 127-2018-ONP</t>
  </si>
  <si>
    <t>CRUZ GONZALES, HUGO DIEGO</t>
  </si>
  <si>
    <t>71595567</t>
  </si>
  <si>
    <t>AUXILIAR DE PENSIONAMIENTO PARA EL CENTRO DE ATENCION DE AREQUIPA - PROCESO CAS N° 126-2018</t>
  </si>
  <si>
    <t>AGUINAGA CORONADO, CYNTHIA KAREN</t>
  </si>
  <si>
    <t>42203476</t>
  </si>
  <si>
    <t>AUXILIAR DE PENSIONAMIENTO PARA EL CENTRO DE ATENCION DE LAMBAYEQUE - PROCESO CAS N° 128-2018-ONP</t>
  </si>
  <si>
    <t>HERNANDEZ LEGUIA, DANIEL ENRIQUE</t>
  </si>
  <si>
    <t>46599054</t>
  </si>
  <si>
    <t>ANALISTA DE ESTUDIOS ECONOMICOS - PROCESO CAS N° 122-2018-ONP</t>
  </si>
  <si>
    <t>GRADO DE MAESTRÍA</t>
  </si>
  <si>
    <t>CANO COLONIA, JIM ROGELIO</t>
  </si>
  <si>
    <t>32918801</t>
  </si>
  <si>
    <t>ESPECIALISTA DE PREVENCION - PROCESO CAS N° 114-2018-ONP</t>
  </si>
  <si>
    <t>QUISPE HUAMANGUILLA, BRYAN JARRISSON</t>
  </si>
  <si>
    <t>47154762</t>
  </si>
  <si>
    <t>DIGITADOR - PROCESO CAS N° 112-2018-ONP</t>
  </si>
  <si>
    <t>ZAVALA ALVARADO, RICHAR JAVIER</t>
  </si>
  <si>
    <t>41302476</t>
  </si>
  <si>
    <t>ASISTENTE CALIFICADOR - PROCESO CAS N° 113-2018-ONP</t>
  </si>
  <si>
    <t>GALLARDO NOVOA, MARIA SARA</t>
  </si>
  <si>
    <t>42014482</t>
  </si>
  <si>
    <t>MACHADO HERRERA, MARCO ANTONIO</t>
  </si>
  <si>
    <t>41125285</t>
  </si>
  <si>
    <t>ABOGADO - PROCESO CAS N° 111-2018-ONP</t>
  </si>
  <si>
    <t>CONTRERAS SAMAME, LOURDES AMADA</t>
  </si>
  <si>
    <t>41600065</t>
  </si>
  <si>
    <t>ASISTENTE CALIFICADOR - PROCESO CAS N° 102-2018-ONP</t>
  </si>
  <si>
    <t>NAUCAPOMA QUINTE, JOSE ALFREDO</t>
  </si>
  <si>
    <t>70676717</t>
  </si>
  <si>
    <t>MALLQUI VENTOCILLA, SHEYLA ISVEL</t>
  </si>
  <si>
    <t>48076451</t>
  </si>
  <si>
    <t>AUXILIAR OPERATIVO - PROCESO CAS N° 107-2018-ONP</t>
  </si>
  <si>
    <t>YACTAYO AYLLON, CESAR EDUARDO</t>
  </si>
  <si>
    <t>45564862</t>
  </si>
  <si>
    <t>ASISTENTE ACREDITADOR - PROCESO CAS N° 106-2018-ONP</t>
  </si>
  <si>
    <t>LIZANO VILLEGAS, RUBEN OMAR</t>
  </si>
  <si>
    <t>46562145</t>
  </si>
  <si>
    <t>ASISTENTE DE RECUPEROS - PROCESO CAS N° 97-2018-ONP</t>
  </si>
  <si>
    <t xml:space="preserve">DISEÑO GRAFICO </t>
  </si>
  <si>
    <t>HINOSTROZA ESPINO, BRYAND ERNESTO</t>
  </si>
  <si>
    <t>72653620</t>
  </si>
  <si>
    <t>DISEÑADOR GRAFICO</t>
  </si>
  <si>
    <t>BARZOLA CAMARENA, MERLY JACKELINE</t>
  </si>
  <si>
    <t>44866266</t>
  </si>
  <si>
    <t>ASISTENTE ADMINISTRATIVO - PROCESO CAS N° 95-2018-ONP</t>
  </si>
  <si>
    <t>GARCIA GUILLEN, LEYDY LUCERO</t>
  </si>
  <si>
    <t>44118770</t>
  </si>
  <si>
    <t>ENFERMERA - PROCESO CAS N° 91-2018-ONP</t>
  </si>
  <si>
    <t>RODRIGUEZ BAZAN, ROSA ELVIRA</t>
  </si>
  <si>
    <t>43265081</t>
  </si>
  <si>
    <t>ASISTENTE ADMINISTRATIVO - PROCESO CAS N° 88-2018-ONP</t>
  </si>
  <si>
    <t>CARHUAVILCA PALOMINO, LIZ SARITA</t>
  </si>
  <si>
    <t>40513773</t>
  </si>
  <si>
    <t>ASISTENTE DE COMUNICACION INSTITUCIONAL - PROCESO CAS N° 78-2018-ONP</t>
  </si>
  <si>
    <t>MARIN RABANAL, TERESA JACQUELINE</t>
  </si>
  <si>
    <t>09428550</t>
  </si>
  <si>
    <t>ASISTENTE CALIFICADOR - PROCESO CAS N° 89-2018-ONP</t>
  </si>
  <si>
    <t>JARA ROSALES, KATHERINE MILENY</t>
  </si>
  <si>
    <t>44119090</t>
  </si>
  <si>
    <t>ANALISTA LEGAL EN CONTRATACIONES PUBLICAS  - PROCESO CAS N° 74-2018-ONP</t>
  </si>
  <si>
    <t>MORI GARCIA, ADA YANINNA</t>
  </si>
  <si>
    <t>10731092</t>
  </si>
  <si>
    <t>ASISTENTE OPERATIVO DE GESTION COMERCIAL - PROCESO CAS N° 81-2018-ONP</t>
  </si>
  <si>
    <t>POLO LOZANO, CESAR AUGUSTO</t>
  </si>
  <si>
    <t>41884640</t>
  </si>
  <si>
    <t>AUXILIAR OPERATIVO - PROCESO CAS N° 85-2018-ONP</t>
  </si>
  <si>
    <t>SANCHEZ CASTRO, JORGE ARTURO</t>
  </si>
  <si>
    <t>16662666</t>
  </si>
  <si>
    <t>ESPECIALISTA EN SISTEMAS INFORMATICOS - PROCESO CAS N° 086-2018-ONP</t>
  </si>
  <si>
    <t>VICUÑA SIMEON, RAUL ANTONIO</t>
  </si>
  <si>
    <t>43930786</t>
  </si>
  <si>
    <t>AUXILIAR DE PENSIONAMIENTO - PROCESO CAS N° 82-2018-ONP (CON DISPONIBILIDAD PARA TRASLADARSE A LOS DIFERENTES CENTROS DE ATENCIÓN DE LA ONP EN LIMA O REGIONES)</t>
  </si>
  <si>
    <t>PALOMINO RICSE, JORGE LUIS</t>
  </si>
  <si>
    <t>44534505</t>
  </si>
  <si>
    <t>ASISTENTE DE PENSIONAMIENTO - PROCESO CAS N° 69-2018-ONP (CON DISPONIBILIDAD PARA DESPLAZARSE O TRASLADARSE A LOS DIFERENTES CENTROS DE ATENCIÓN DE LA ONP EN LIMA O REGIONES)</t>
  </si>
  <si>
    <t>CHIROQUE WONG, LUZDARY KERLIN</t>
  </si>
  <si>
    <t>70897603</t>
  </si>
  <si>
    <t>AUXILIAR OPERATIVO - PROCESO CAS N° 63-2018-ONP (CON DISPONIBILIDAD PARA DESPLAZARSE O TRASLADARSE A LOS DIFERENTES CENTROS DE ATENCIÓN DE LA ONP EN LIMA O REGIONES)</t>
  </si>
  <si>
    <t>ASISTENTE DE DISEÑO DE PROCESOS - PROCESO CAS N° 72-2018-ONP</t>
  </si>
  <si>
    <t>CERNA LAGOS, JULIO GERMAN</t>
  </si>
  <si>
    <t>40509184</t>
  </si>
  <si>
    <t>ASISTENTE ADMINISTRATIVO - PROCESO CAS N° 67-2018-ONP (CON DISPONIBILIDAD PARA DESPLAZARSE O TRASLADARSE A LOS DIFERENTES CENTROS DE ATENCIÓN DE LA ONP EN LIMA O REGIONES)</t>
  </si>
  <si>
    <t>ALVITES CASAFRANCA, EVELIN</t>
  </si>
  <si>
    <t>44750242</t>
  </si>
  <si>
    <t>ANALISTA RESPONSABLE DEL CENTRO DE ATENCION APURIMAC - PROCESO CAS N° 70-2018-ONP (CON DISPONIBILIDAD A DESPLAZARSE O TRASLADARSE A LAS DIFERENTES SEDES REGIONALES DE LA ONP, INCLUSIVE A LA REGIÓN LIMA)</t>
  </si>
  <si>
    <t>REA ORTEGA, PAOLA</t>
  </si>
  <si>
    <t>43886232</t>
  </si>
  <si>
    <t>ANALISTA DE LA CASA DEL PENSIONISTA - PROCESO CAS N° 71-2018-ONP</t>
  </si>
  <si>
    <t>SORIA QUISPETUPA, MEDY NANCY</t>
  </si>
  <si>
    <t>41433420</t>
  </si>
  <si>
    <t>ASISTENTE CALIFICADOR - PROCESO CAS N° 48-2018-ONP (CON DISPONIBILIDAD A DESPLAZARSE O TRASLADARSE A LOS DISTINTOS CENTROS DE ATENCIÓN DE LA ONP EN LIMA O REGIONES)</t>
  </si>
  <si>
    <t>MARTINEZ CAJINCHO, CESAR MANUEL</t>
  </si>
  <si>
    <t>71329718</t>
  </si>
  <si>
    <t>AUXILIAR OPERATIVO - PROCESO CAS N° 49-2018-ONP (CON DISPONIBILIDAD A DESPLAZARSE O TRASLADARSE A LOS DISTINTOS CENTROS DE ATENCIÓN DE LA ONP EN LIMA O REGIONES)</t>
  </si>
  <si>
    <t>POLO RODRIGUEZ, MARCO ANTONIO</t>
  </si>
  <si>
    <t>70440205</t>
  </si>
  <si>
    <t>ASISTENTE DE GESTION DE REQUERIMIENTO - PROCESO CAS N° 60-2018-ONP</t>
  </si>
  <si>
    <t>DIAZ FLORES, JUNIOR JHAIR CLODOALDO</t>
  </si>
  <si>
    <t>43582240</t>
  </si>
  <si>
    <t>ASISTENTE PARA LA ACREDITACION DE APORTES - PROCESO CAS N° 52-2018-ONP (CON DISPONIBILIDAD A DESPLAZARSE O TRASLADARSE A LOS DISTINTOS CENTROS DE ATENCIÓN DE LA ONP EN LIMA O REGIONES)</t>
  </si>
  <si>
    <t>FLORES HERNANDEZ, YENNY BEATRIZ</t>
  </si>
  <si>
    <t>46053487</t>
  </si>
  <si>
    <t>ASISTENTE DE ATENCION AL ASEGURADO - PROCESO CAS N° 64-2018-ONP (CON DISPONIBILIDAD A DESPLAZARSE O TRASLADARSE A LOS DISTINTOS CENTROS DE ATENCIÓN DE LA ONP EN LIMA O REGIONES)</t>
  </si>
  <si>
    <t>COLLANTES COLON, EVA MARIA</t>
  </si>
  <si>
    <t>43664132</t>
  </si>
  <si>
    <t>ASISTENTE DE EMISION Y FACTURACION - PROCESO CAS N° 53-2018-ONP (CON DISPONIBILIDAD A DESPLAZARSE O TRASLADARSE A LOS DISTINTOS CENTROS DE ATENCIÓN DE LA ONP EN LIMA O REGIONES)</t>
  </si>
  <si>
    <t>PACHAS VENTURA, JONATHAN</t>
  </si>
  <si>
    <t>41573116</t>
  </si>
  <si>
    <t>ASISTENTE CALIFICADOR - PROCESO CAS N° 58-2018-ONP (CON DISPONIBILIDAD A DESPLAZARSE O TRASLADARSE A LOS DISTINTOS CENTROS DE ATENCIÓN DE LA ONP EN LIMA O REGIONES)</t>
  </si>
  <si>
    <t>LINARES MARTINEZ, DANNY BERLIN</t>
  </si>
  <si>
    <t>43620885</t>
  </si>
  <si>
    <t>ANALISTA EN CONTRATACIONES PUBLICAS - PROCESO CAS N° 54-2018-ONP</t>
  </si>
  <si>
    <t>GARCIA RIOS, MARIA MARTINA</t>
  </si>
  <si>
    <t>06107580</t>
  </si>
  <si>
    <t>ADMINISTRACION PUBLICA</t>
  </si>
  <si>
    <t>ATOCHE GARCIA, JONATHAN ENRIQUE</t>
  </si>
  <si>
    <t>72525091</t>
  </si>
  <si>
    <t>ASISTENTE ADMINISTRATIVO - PROCESO CAS N° 51-2018-ONP (CON DISPONIBILIDAD A DESPLAZARSE O TRASLADARSE A LOS DISTINTOS CENTROS DE ATENCIÓN DE LA ONP EN LIMA O REGIONES)</t>
  </si>
  <si>
    <t>BIBLIOTECOLOGIA Y CIENCIAS DE LA INFORM.</t>
  </si>
  <si>
    <t>LANDEO ROBLES, RUBEN ALBERTO</t>
  </si>
  <si>
    <t>40515068</t>
  </si>
  <si>
    <t>ASISTENTE DE ARCHIVO - PROCESO CAS N° 50-2018-ONP</t>
  </si>
  <si>
    <t>SALDAÑA LINO, CARLOS CESAR</t>
  </si>
  <si>
    <t>41354368</t>
  </si>
  <si>
    <t>ASISTENTE CALIFICADOR EN EL CENTRO DE ATENCION LA LIBERTAD - PROCESO CAS N° 47-2018-ONP (CON DISPONIBILIDAD A DESPLAZARSE O TRASLADARSE A LOS DISTINTOS CENTROS DE ATENCIÓN DE LA ONP EN LIMA O REGIONES)</t>
  </si>
  <si>
    <t>QUISPE CHOCCE, LIZZIE JANINA</t>
  </si>
  <si>
    <t>42041761</t>
  </si>
  <si>
    <t>ASISTENTE CALIFICADOR EN EL CENTRO DE ATENCION ICA - PROCESO CAS N° 46-2018-ONP (CON DISPONIBILIDAD A DESPLAZARSE O TRASLADARSE A LOS DISTINTOS CENTROS DE ATENCIÓN DE LA ONP EN LIMA O REGIONES)</t>
  </si>
  <si>
    <t>INGENIERIA CIVIL</t>
  </si>
  <si>
    <t>YZIQUE MIGUEL, PEDRO MAGRO</t>
  </si>
  <si>
    <t>41905564</t>
  </si>
  <si>
    <t>CAS ESPECIALISTA DE INVERSION PUBLICA - PROCESO CAS N° 43-2018-ONP</t>
  </si>
  <si>
    <t>COMUNICACIONES</t>
  </si>
  <si>
    <t>RIVERA ANGULO, PILAR ESTELA</t>
  </si>
  <si>
    <t>46792337</t>
  </si>
  <si>
    <t>ANALISTA DE RESPONSABILIDAD SOCIAL - PROCESO CAS N° 40-2018-ONP</t>
  </si>
  <si>
    <t>EULOGIO BUSTAMANTE, HENRY DENNIS</t>
  </si>
  <si>
    <t>44185552</t>
  </si>
  <si>
    <t>ASISTENTE REVISOR - PROCESO CAS N° 38-2018-ONP (CON DISPONIBILIDAD A DESPLAZARSE O TRASLADARSE A LOS DISTINTOS CENTROS DE ATENCIÓN DE LA ONP EN LIMA O REGIONES)</t>
  </si>
  <si>
    <t>MATEMATICAS</t>
  </si>
  <si>
    <t>SANDOVAL CEPEDA, ALEX</t>
  </si>
  <si>
    <t>17450514</t>
  </si>
  <si>
    <t>ESPECIALISTA EN CALIFICACION DE SINIESTROS - PROCESO CAS N° 24-2018-ONP</t>
  </si>
  <si>
    <t>INGENIERIA EN GESTION EMPRESARIAL</t>
  </si>
  <si>
    <t>GUTARRA ROMERO, SARA INES</t>
  </si>
  <si>
    <t>43703558</t>
  </si>
  <si>
    <t>ASISTENTE REVISOR - PROCESO CAS N° 16-2018-ONP (CON DISPONIBILIDAD A DESPLAZARSE O TRASLADARSE A LOS DISTINTOS CENTROS DE ATENCIÓN DE LA ONP EN LIMA O REGIONES)</t>
  </si>
  <si>
    <t>MARCELO LAZO, MARIA ISABEL</t>
  </si>
  <si>
    <t>43666491</t>
  </si>
  <si>
    <t>ASISTENTE FRONT - PROCESO CAS N° 001-2018-ONP (CON DISPONIBILIDAD A DESPLAZARSE O TRASLADARSE A LOS DISTINTOS CENTROS DE ATENCIÓN DE LA ONP EN LIMA O REGIONES)</t>
  </si>
  <si>
    <t>CARRANZA GONZÁLES, CRISS GABRIELA</t>
  </si>
  <si>
    <t>44544338</t>
  </si>
  <si>
    <t>AUXILIAR OPERATIVO - PROCESO CAS N° 36-2018-ONP (CON DISPONIBILIDAD A DESPLAZARSE O TRASLADARSE A LOS DISTINTOS CENTROS DE ATENCIÓN DE LA ONP EN LIMA O REGIONES)</t>
  </si>
  <si>
    <t>TORO DIAZ, GULIANA</t>
  </si>
  <si>
    <t>42828079</t>
  </si>
  <si>
    <t>ASISTENTE DE ATENCION AL ASEGURADO - PROCESO CAS N° 004-2018-ONP (CON DISPONIBILIDAD A DESPLAZARSE O TRASLADARSE A LOS DISTINTOS CENTROS DE ATENCIÓN DE LA ONP EN LIMA O REGIONES</t>
  </si>
  <si>
    <t>FRIAS BENAVIDES, URSULA ELIZABETH</t>
  </si>
  <si>
    <t>72217228</t>
  </si>
  <si>
    <t>ANALISTA DE COMUNICACION - PROCESO CAS N° 10-2018-ONP</t>
  </si>
  <si>
    <t>TRILLO ANTAYHUA, CHRISTIAN DAVID</t>
  </si>
  <si>
    <t>42146227</t>
  </si>
  <si>
    <t>ASISTENTE ADMINISTRATIVO - PROCESO CAS N° 21-2018-ONP</t>
  </si>
  <si>
    <t>BEDREGAL JULCA, ELIZABETH GISELE</t>
  </si>
  <si>
    <t>43707950</t>
  </si>
  <si>
    <t>ASISTENTE DE TESORERIA - PROCESO CAS N° 23-2018-ONP</t>
  </si>
  <si>
    <t>ESPINOZA RUIZ, SELENA MERCEDES</t>
  </si>
  <si>
    <t>41942189</t>
  </si>
  <si>
    <t>ASISTENTE DE SEGUROS DE RECUPERO - PROCESO CAS N° 009-2018-ONP (CON DISPONIBILIDAD A DESPLAZARSE O TRASLADARSE A LOS DISTINTOS CENTROS DE ATENCIÓN DE LA ONP EN LIMA O REGIONES)</t>
  </si>
  <si>
    <t>AQUINO SANCHEZ, VLADIMIR NIKOLAY</t>
  </si>
  <si>
    <t>73872958</t>
  </si>
  <si>
    <t>AUXILIAR OPERATIVO - PROCESO CAS N° 017-2018-ONP (CON DISPONIBILIDAD A DESPLAZARSE O TRASLADARSE A LOS DISTINTOS CENTROS DE ATENCIÓN DE LA ONP EN LIMA O REGIONES)</t>
  </si>
  <si>
    <t>ARPE VILLASANTE, JESSICA LORENA</t>
  </si>
  <si>
    <t>46047444</t>
  </si>
  <si>
    <t>AUXILIAR OPERATIVO - PROCESO CAS N° 008-2018-ONP (CON DISPONIBILIDAD A DESPLAZARSE O TRASLADARSE A LOS DISTINTOS CENTROS DE ATENCIÓN DE LA ONP EN LIMA O REGIONES)</t>
  </si>
  <si>
    <t>AYALA PANDURO, MAY PETTER</t>
  </si>
  <si>
    <t>40816274</t>
  </si>
  <si>
    <t>ANALISTA DE BASE DE DATOS - PROCESO CAS N° 28-2018-ONP</t>
  </si>
  <si>
    <t>RODRIGUEZ RAMOS, TIFFANY ROXANA</t>
  </si>
  <si>
    <t>46849856</t>
  </si>
  <si>
    <t>AUXILIAR OPERATIVO - PROCESO CAS N° 011-2018-ONP (CON DISPONIBILIDAD A DESPLAZARSE O TRASLADARSE A LOS DISTINTOS CENTROS DE ATENCIÓN DE LA ONP EN LIMA O REGIONES)</t>
  </si>
  <si>
    <t>DURAND LOAIZA, IHAND DIETHER</t>
  </si>
  <si>
    <t>41822828</t>
  </si>
  <si>
    <t>COORDINADOR DE OPERACIONES - PROCESO CAS N° 191-2017-ONP</t>
  </si>
  <si>
    <t>TIPACTI TAFUR, NATALI STEFANI</t>
  </si>
  <si>
    <t>44669425</t>
  </si>
  <si>
    <t>ASISTENTE ADMINISTRATIVO - PROCESO CAS N° 142-2017-ONP</t>
  </si>
  <si>
    <t>CASTILLO TORRES, MAGALY</t>
  </si>
  <si>
    <t>71873966</t>
  </si>
  <si>
    <t>ASISTENTE DE LICITACIONES PUBLICAS - PROCESO CAS N° 190-2017-ONP</t>
  </si>
  <si>
    <t>OSORES VILLAGARAY, WAYER LUIS</t>
  </si>
  <si>
    <t>09744623</t>
  </si>
  <si>
    <t>ESPECIALISTA EN EMISION Y FACTURACION - PROCESO CAS N° 189-2017-ONP</t>
  </si>
  <si>
    <t>ARBIZA TORRES, EVELYN PATRICIA</t>
  </si>
  <si>
    <t>41387893</t>
  </si>
  <si>
    <t>ASISTENTE DE ATENCION AL ASEGURADO- PROCESO CAS N° 184-2017-ONP (CON DISPONIBILIDAD A DESPLAZARSE O TRASLADARSE A LOS DISTINTOS CENTROS DE ATENCIÓN DE LA ONP EN LIMA O REGIONES)</t>
  </si>
  <si>
    <t>CHEA FALCONI, LAI MARTHA</t>
  </si>
  <si>
    <t>22100319</t>
  </si>
  <si>
    <t>ABOGADO PARA EL SEGUIMIENTO Y CONTROL DE PROCESOS - PROCESO CAS N° 181-2017-ONP</t>
  </si>
  <si>
    <t>RAMIREZ SANCHEZ, JULIO AMERICO</t>
  </si>
  <si>
    <t>45004391</t>
  </si>
  <si>
    <t>ARQUITECTO DE SOLUCIONES MOVILES - PROCESO CAS N° 183-2017-ONP</t>
  </si>
  <si>
    <t>ALVAREZ GUZMAN, RUBEN RENE</t>
  </si>
  <si>
    <t>41178682</t>
  </si>
  <si>
    <t>ASISTENTE FRONT- PROCESO CAS N° 175-2017-ONP (CON DISPONIBILIDAD A DESPLAZARSE O TRASLADARSE A LOS DISTINTOS CENTROS DE ATENCIÓN DE LA ONP EN LIMA O REGIONES)</t>
  </si>
  <si>
    <t>VELASQUEZ CHUMPITAZI, JORDAN JOSE AUGUSTO</t>
  </si>
  <si>
    <t>70875351</t>
  </si>
  <si>
    <t>ASISTENTE DE CONTROL PATRIMONIAL - PROCESO CAS N° 158-2017-ONP</t>
  </si>
  <si>
    <t>DE LA CRUZ JESUS, ROXANA MARIBEL</t>
  </si>
  <si>
    <t>41234139</t>
  </si>
  <si>
    <t>ASISTENTE DE MANDATOS JURISDICCIONALES - PROCESO CAS N° 171-2017-ONP (CON DISPONIBILIDAD A DESPLAZARSE O TRASLADARSE A LOS DISTINTOS CENTROS DE ATENCIÓN DE LA ONP EN LIMA O REGIONES)</t>
  </si>
  <si>
    <t>ESPINOZA CARRION, SILVIA LLULIANA</t>
  </si>
  <si>
    <t>42059603</t>
  </si>
  <si>
    <t>ASISTENTE DE CONTROL DE CALIDAD - PROCESO CAS N° 176-2017-ONP (CON DISPONIBILIDAD A DESPLAZARSE O TRASLADARSE A LOS DISTINTOS CENTROS DE ATENCIÓN DE LA ONP EN LIMA O REGIONES)</t>
  </si>
  <si>
    <t>ASISTENTE EN GERENCIA</t>
  </si>
  <si>
    <t>CHAVEZ PEÑARANDA, BRENDA LORENA</t>
  </si>
  <si>
    <t>41362122</t>
  </si>
  <si>
    <t>CAS ASISTENTE DE GERENCIA - PROCESO CAS N° 147-2017-ONP</t>
  </si>
  <si>
    <t>CIENCIA POLITICA</t>
  </si>
  <si>
    <t>GOMES ROJAS, LISETT PAMELA</t>
  </si>
  <si>
    <t>44441936</t>
  </si>
  <si>
    <t>ASISTENTE DE ATENCION AL ASEGURADO - PROCESO CAS N° 164-2017-ONP (CON DISPONIBILIDAD A DESPLAZARSE O TRASLADARSE A LOS DISTINTOS CENTROS DE ATENCIÓN DE LA ONP EN LIMA O REGIONES)</t>
  </si>
  <si>
    <t>GUEVARA ADRIAZOLA, MARIA ELENA</t>
  </si>
  <si>
    <t>08773839</t>
  </si>
  <si>
    <t>ASISTENTE CALIFICADOR - PROCESO CAS N° 162-2017-ONP (CON DISPONIBILIDAD A DESPLAZARSE O TRASLADARSE A LOS DISTINTOS CENTROS DE ATENCIÓN DE LA ONP EN LIMA O REGIONES)</t>
  </si>
  <si>
    <t>GALINDO ALVARADO, CARLOS MANUEL</t>
  </si>
  <si>
    <t>45032666</t>
  </si>
  <si>
    <t>AUXILIAR OPERATIVO - PROCESO CAS N° 172-2017-ONP (CON DISPONIBILIDAD A DESPLAZARSE O TRASLADARSE A LOS DISTINTOS CENTROS DE ATENCIÓN DE LA ONP EN LIMA O REGIONES)</t>
  </si>
  <si>
    <t>TUME PERICHE, CESAR OMAR</t>
  </si>
  <si>
    <t>44130960</t>
  </si>
  <si>
    <t>ANALISTA ADMINISTRATIVO Y DE PRODUCCION - PROCESO CAS N° 163-2017-ONP</t>
  </si>
  <si>
    <t>PALOMO HURTADO, KATHLIN FIORELLA</t>
  </si>
  <si>
    <t>43044067</t>
  </si>
  <si>
    <t>ASISTENTE LEGAL - PROCESO CAS N° 132-2017-ONP (CON DISPONIBILIDAD A DESPLAZARSE O TRASLADARSE A LOS DISTINTOS CENTROS DE ATENCIÓN DE LA ONP EN LIMA O REGIONES)</t>
  </si>
  <si>
    <t>ROJAS LUDEÑA, JESUS FELIPE</t>
  </si>
  <si>
    <t>42751908</t>
  </si>
  <si>
    <t>ESPECIALISTA DE RECUPEROS - PROCESO CAS N° 165-2017-ONP</t>
  </si>
  <si>
    <t>ROJAS ROSALES, WILDER</t>
  </si>
  <si>
    <t>40200336</t>
  </si>
  <si>
    <t>ASISTENTE CALIFICADOR - PROCESO CAS N° 170-2017-ONP (CON DISPONIBILIDAD A DESPLAZARSE O TRASLADARSE A LOS DISTINTOS CENTROS DE ATENCIÓN DE LA ONP EN LIMA O REGIONES)</t>
  </si>
  <si>
    <t>OSORIO NAVARRO, JOSE CARLOS</t>
  </si>
  <si>
    <t>42346691</t>
  </si>
  <si>
    <t xml:space="preserve">ASISTENTE DE ATENCION AL ASEGURADO - PROCESO CAS N° 164-2017-ONP (CON DISPONIBILIDAD A DESPLAZARSE O TRASLADARSE A LOS DISTINTOS CENTROS DE ATENCIÓN DE LA ONP EN LIMA O REGIONES) </t>
  </si>
  <si>
    <t>CASTRO HERNANDEZ, KAREN LISSET</t>
  </si>
  <si>
    <t>45770732</t>
  </si>
  <si>
    <t>ASISTENTE DE EMISION Y FACTURACION - PROCESO CAS N° 167-2017-ONP</t>
  </si>
  <si>
    <t>ESPINOZA ATOCHE, CARLA CECILIA</t>
  </si>
  <si>
    <t>06798940</t>
  </si>
  <si>
    <t>AUXILIAR DE PENSIONAMIENTO - PROCESO CAS N° 169-2017-ONP (CON DISPONIBILIDAD A DESPLAZARSE O TRASLADARSE A LOS DISTINTOS CENTROS DE ATENCIÓN DE LA ONP EN LIMA O REGIONES)</t>
  </si>
  <si>
    <t>LAM GARCIA, ANGELA PATRICIA</t>
  </si>
  <si>
    <t>07622037</t>
  </si>
  <si>
    <t>ASISTENTE LEGAL - PROCESO CAS N° 155-2017-ONP</t>
  </si>
  <si>
    <t>MAGALLANES YUI, VICTOR MARTIN</t>
  </si>
  <si>
    <t>32920526</t>
  </si>
  <si>
    <t>ASISTENTE CALIFICADOR - PROCESO CAS N° 149-2017-ONP (CON DISPONIBILIDAD A DESPLAZARSE O TRASLADARSE A LOS DISTINTOS CENTROS DE ATENCIÓN DE LA ONP EN LIMA O REGIONES)</t>
  </si>
  <si>
    <t>CUADRADO MOLINA, PEDRO ANTONIO</t>
  </si>
  <si>
    <t>20093861</t>
  </si>
  <si>
    <t>VERIFICADOR DE CAMPO-ICA - PROCESO CAS N° 156-2017-ONP (CON DISPONIBILIDAD A DESPLAZARSE O TRASLADARSE A LOS DISTINTOS CENTROS DE ATENCIÓN DE LA ONP EN LIMA O REGIONES)</t>
  </si>
  <si>
    <t>ZAPATA SILVA, JOHN HENRY</t>
  </si>
  <si>
    <t>41062961</t>
  </si>
  <si>
    <t>AUXILIAR DE BASE DE DATOS - PROCESO CAS N° 159-2017-ONP (CON DISPONIBILIDAD A DESPLAZARSE O TRASLADARSE A LOS DISTINTOS CENTROS DE ATENCIÓN DE LA ONP EN LIMA O REGIONES)</t>
  </si>
  <si>
    <t>HURTADO MOLINA, ROCIO DEL PILAR</t>
  </si>
  <si>
    <t>70435444</t>
  </si>
  <si>
    <t>AUXILIAR ADMINISTRATIVO - PROCESO CAS N° 160-2017-ONP (CON DISPONIBILIDAD A DESPLAZARSE O TRASLADARSE A LOS DISTINTOS CENTROS DE ATENCIÓN DE LA ONP EN LIMA O REGIONES)</t>
  </si>
  <si>
    <t>CASTRO NINAHUANCA, LIDIA DEYSI</t>
  </si>
  <si>
    <t>41575332</t>
  </si>
  <si>
    <t>ASISTENTE CALIFICADOR - PROCESO CAS N° 151-2017-ONP (CON DISPONIBILIDAD A DESPLAZARSE O TRASLADARSE A LOS DISTINTOS CENTROS DE ATENCIÓN DE LA ONP EN LIMA O REGIONES)</t>
  </si>
  <si>
    <t>ADMINISTRACION DE TURISMO</t>
  </si>
  <si>
    <t>VIZCARRA DEJO, FERNANDO FIDEL</t>
  </si>
  <si>
    <t>42030311</t>
  </si>
  <si>
    <t>ASISTENTE CALIFICADOR - PROCESO CAS N° 140-2017-ONP (CON DISPONIBILIDAD A DESPLAZARSE O TRASLADARSE A LOS DISTINTOS CENTROS DE ATENCIÓN DE LA ONP EN LIMA O REGIONES)</t>
  </si>
  <si>
    <t>ROGGERO ALVARADO, RENZO ALEXANDER</t>
  </si>
  <si>
    <t>46763154</t>
  </si>
  <si>
    <t>ASISTENTE DE CONTROL DE RECEPCION DE SOLICITUDES - PROCESO CAS N° 144-2017-ONP (CON DISPONIBILIDAD A DESPLAZARSE O TRASLADARSE A LOS DISTINTOS CENTROS DE ATENCIÓN DE LA ONP EN LIMA O REGIONES)</t>
  </si>
  <si>
    <t>GESTION Y ALTA DIRECCION</t>
  </si>
  <si>
    <t>HUAMALIANO ALCEDO, GLADYS</t>
  </si>
  <si>
    <t>10122647</t>
  </si>
  <si>
    <t>ADMINISTRACION Y GESTION DE EMPRESAS</t>
  </si>
  <si>
    <t>DELERNA ARANDA, VICTOR JOEL</t>
  </si>
  <si>
    <t>42156388</t>
  </si>
  <si>
    <t>ASISTENTE CALIFICADOR - PROCESO CAS N° 136-2017-ONP (CON DISPONIBILIDAD A DESPLAZARSE O TRASLADARSE A LOS DISTINTOS CENTROS DE ATENCIÓN DE LA ONP EN LIMA O REGIONES)</t>
  </si>
  <si>
    <t>RODRIGUEZ OROPEZA, ANGELICA VICTORIA</t>
  </si>
  <si>
    <t>42548614</t>
  </si>
  <si>
    <t>ASISTENTE CALIFICADOR - PROCESO CAS N° 128-2017-ONP (CON DISPONIBILIDAD A DESPLAZARSE O TRASLADARSE A LOS DISTINTOS CENTROS DE ATENCIÓN DE LA ONP EN LIMA O REGIONES)</t>
  </si>
  <si>
    <t>ACOSTA LOPEZ, LLOYNER</t>
  </si>
  <si>
    <t>46021999</t>
  </si>
  <si>
    <t>AUXILIAR ADMINISTRATIVO - PROCESO CAS N° 131-2017-ONP (CON DISPONIBILIDAD A DESPLAZARSE O TRASLADARSE A LOS DISTINTOS CENTROS DE ATENCIÓN DE LA ONP EN LIMA O REGIONES)</t>
  </si>
  <si>
    <t>QUIROZ HERNANDEZ, EDER</t>
  </si>
  <si>
    <t>46087823</t>
  </si>
  <si>
    <t>ASISTENTE DE APELACIONES - PROCESO CAS N° 125-2017-ONP</t>
  </si>
  <si>
    <t>BOCANEGRA MENDOZA, EDGAR ALBERTO</t>
  </si>
  <si>
    <t>46438824</t>
  </si>
  <si>
    <t>POZZO CARTY, MARIA ELENA ENRIQUETA</t>
  </si>
  <si>
    <t>25577848</t>
  </si>
  <si>
    <t>ASISTENTE REVISOR - PROCESO CAS N° 129-2017-ONP (CON DISPONIBILIDAD A DESPLAZARSE O TRASLADARSE A LOS DISTINTOS CENTROS DE ATENCIÓN DE LA ONP EN LIMA O REGIONES)</t>
  </si>
  <si>
    <t>TORRES PACHECO, LOURDES CECILIA</t>
  </si>
  <si>
    <t>15742406</t>
  </si>
  <si>
    <t>ESPECIALISTA EN CONTRATACIONES PUBLICAS - PROCESO CAS N° 109-2017-ONP</t>
  </si>
  <si>
    <t>OSCCO VALENZA, FLOR DE MARIA SILTIA</t>
  </si>
  <si>
    <t>10688565</t>
  </si>
  <si>
    <t>ASISTENTE DE ANALISIS DE SOLUCION - PROCESO CAS N° 119-2017-ONP</t>
  </si>
  <si>
    <t>ACOSTA QUISPE, MAYRA TALINDA</t>
  </si>
  <si>
    <t>43325123</t>
  </si>
  <si>
    <t>PROFESIONAL DE GESTION ADMINISTRATIVA - PROCESO CAS N° 98-2017-ONP</t>
  </si>
  <si>
    <t>QUISPE SANCHEZ, CRISTHIAM EUGENIO</t>
  </si>
  <si>
    <t>40928382</t>
  </si>
  <si>
    <t>ESPECIALISTA EN LICITACIONES PUBLICAS - PROCESO CAS N° 121-2017-ONP</t>
  </si>
  <si>
    <t>CARRILLO PAIVA, CLAUDIA CAROLINA</t>
  </si>
  <si>
    <t>44761298</t>
  </si>
  <si>
    <t>PROFESIONAL  DE TESORERIA - PROCESO CAS N° 124-2017-ONP</t>
  </si>
  <si>
    <t>GUTIERREZ GARCIA, MARIANELA</t>
  </si>
  <si>
    <t>41438582</t>
  </si>
  <si>
    <t xml:space="preserve"> ASISTENTE DE MEJORA CONTINUA - PROCESO CAS N° 120-2017-ONP</t>
  </si>
  <si>
    <t>ROMAN CONTRERAS, ULISES</t>
  </si>
  <si>
    <t>41808959</t>
  </si>
  <si>
    <t>AUXILIAR DE LINEA DE PENSIONAMIENTO - PROCESO CAS N° 118-2017-ONP (CON DISPONIBILIDAD A DESPLAZARSE O TRASLADARSE A LOS DISTINTOS CENTROS DE ATENCIÓN DE LA ONP EN LIMA O REGIONES)</t>
  </si>
  <si>
    <t>ANGULO SARMIENTO, RONALD ALEX</t>
  </si>
  <si>
    <t>42032993</t>
  </si>
  <si>
    <t>ANALISTA DE POLITICAS GENERALES DE GESTION - PROCESO CAS N° 108-2017-ONP ( CON DISPONIBILIDAD PARA VIAJAR AL INTERIOR DEL PAIS)</t>
  </si>
  <si>
    <t>PEÑARAN ROCHA, JONATHAN FERNANDO</t>
  </si>
  <si>
    <t>42323531</t>
  </si>
  <si>
    <t>ASISTENTE PARA LA GESTION DE APORTES - PROCESO CAS N° 113-2017-ONP (CON DISPONIBILIDAD A DESPLAZARSE O TRASLADARSE A LOS DISTINTOS CENTROS DE ATENCIÓN DE LA ONP EN LIMA O REGIONES)</t>
  </si>
  <si>
    <t>ZAPATA QUISPE, ERIKA CELESTE</t>
  </si>
  <si>
    <t>41557576</t>
  </si>
  <si>
    <t>AUXILIAR OPERATIVO - PROCESO CAS N° 116-2017-ONP (CON DISPONIBILIDAD A DESPLAZARSE O TRASLADARSE A LOS DISTINTOS CENTROS DE ATENCIÓN DE LA ONP EN LIMA O REGIONES)</t>
  </si>
  <si>
    <t>RIVERA YNGA, ORLANDO</t>
  </si>
  <si>
    <t>40014253</t>
  </si>
  <si>
    <t>AUXILIAR DE PENSIONAMIENTO - PROCESO CAS N° 93-2017-ONP (CON DISPONIBILIDAD A DESPLAZARSE O TRASLADARSE A LOS DISTINTOS CENTROS DE ATENCIÓN DE LA ONP EN LIMA O REGIONES)</t>
  </si>
  <si>
    <t>MONTENEGRO BAÑOS, JULIO CESAR</t>
  </si>
  <si>
    <t>08687916</t>
  </si>
  <si>
    <t>AUXILIAR ADMINISTRATIVO - PROCESO CAS N° 117-2017-ONP (CON DISPONIBILIDAD A DESPLAZARSE O TRASLADARSE A LOS DISTINTOS CENTROS DE ATENCIÓN DE LA ONP EN LIMA O REGIONES)</t>
  </si>
  <si>
    <t>JOYA ROJAS, FELIX ANTONIO</t>
  </si>
  <si>
    <t>25782898</t>
  </si>
  <si>
    <t>CHOFER - PROCESO CAS N° 63-2017-ONP</t>
  </si>
  <si>
    <t>QUEVEDO CAYCHO, WILLIAM EDISON</t>
  </si>
  <si>
    <t>42261180</t>
  </si>
  <si>
    <t>MARES SUWA, NORMA LUZ MARINA</t>
  </si>
  <si>
    <t>08704529</t>
  </si>
  <si>
    <t>ASISTENTE REVISOR - PROCESO CAS N° 099-2017-ONP (CON DISPONIBILIDAD A DESPLAZARSE O TRASLADARSE A LOS DISTINTOS CENTROS DE ATENCIÓN DE LA ONP EN LIMA O REGIONES)</t>
  </si>
  <si>
    <t>BULLON LOPEZ, IVAN JESUS</t>
  </si>
  <si>
    <t>09922871</t>
  </si>
  <si>
    <t>SUPERVISOR PMO - PROCESO CAS N° 107-2017-ONP</t>
  </si>
  <si>
    <t>GARCIA SOTERO, RONALD EDINSON</t>
  </si>
  <si>
    <t>46329317</t>
  </si>
  <si>
    <t>AUXILIAR OPERATIVO - PROCESO CAS N° 101-2017-ONP (CON DISPONIBILIDAD A DESPLAZARSE O TRASLADARSE A LOS DISTINTOS CENTROS DE ATENCIÓN DE LA ONP EN LIMA O REGIONES)</t>
  </si>
  <si>
    <t>CORTEZ LOPEZ, MIGUEL MAURICIO</t>
  </si>
  <si>
    <t>43232791</t>
  </si>
  <si>
    <t>ANALISTA DE DISEÑO DE PROCESOS - PROCESO CAS N° 102-2017</t>
  </si>
  <si>
    <t>LUMBRERAS MATOS, WENDY ANA</t>
  </si>
  <si>
    <t>47383373</t>
  </si>
  <si>
    <t>AUXILIAR PARA EL GRUPO DE FISCALIZACION - PROCESO CAS N° 80-2017-ONP</t>
  </si>
  <si>
    <t>ESPINOZA MORAN, JESUS ARTURO</t>
  </si>
  <si>
    <t>09463966</t>
  </si>
  <si>
    <t>ASISTENTE REVISOR - PROCESO CAS N° 82-2017-ONP (CON DISPONIBILIDAD A DESPLAZARSE O TRASLADARSE A LOS DISTINTOS CENTROS DE ATENCIÓN DE LA ONP EN LIMA O REGIONES)</t>
  </si>
  <si>
    <t>QUISPE LAURA, TANIA LILIANA</t>
  </si>
  <si>
    <t>07492337</t>
  </si>
  <si>
    <t>ASISTENTE PARA LA VERIFICACION DE APORTES - PROCESO CAS N° 76-2017-ONP</t>
  </si>
  <si>
    <t>OLIVERA CERNA, YAKELINE SHIRLEY</t>
  </si>
  <si>
    <t>41966262</t>
  </si>
  <si>
    <t>ASISTENTE REVISOR - PROCESO CAS N° 79-2017-ONP (CON DISPONIBILIDAD A DESPLAZARSE O TRASLADARSE A LOS DISTINTOS CENTROS DE ATENCIÓN DE LA ONP EN LIMA O REGIONES)</t>
  </si>
  <si>
    <t>MALPARTIDA VARGAS, LUZ ERIKA</t>
  </si>
  <si>
    <t>44517253</t>
  </si>
  <si>
    <t>ASISTENTE DE SEGUROS DE SINIESTROS - PROCESO CAS N° 89-2017-ONP (CON DISPONIBILIDAD A DESPLAZARSE O TRASLADARSE A LOS DISTINTOS CENTROS DE ATENCIÓN DE LA ONP EN LIMA O REGIONES)</t>
  </si>
  <si>
    <t>ZAVALETA MEJIA, WILFREDO IVAN</t>
  </si>
  <si>
    <t>41844433</t>
  </si>
  <si>
    <t>ASESOR COMERCIAL - PROCESO CAS N° 87-2017-ONP (CON DISPONIBILIDAD A DESPLAZARSE O TRASLADARSE A LOS DISTINTOS CENTROS DE ATENCIÓN DE LA ONP EN LIMA O REGIONES)</t>
  </si>
  <si>
    <t>URBAY MANTARI, LUIS MARCO</t>
  </si>
  <si>
    <t>72913432</t>
  </si>
  <si>
    <t>ASISTENTE DE REASEGURO - PROCESO CAS N° 88-2017-ONP (CON DISPONIBILIDAD A DESPLAZARSE O TRASLADARSE A LOS DISTINTOS CENTROS DE ATENCIÓN DE LA ONP EN LIMA O REGIONES)</t>
  </si>
  <si>
    <t>INGENIERIA DE SOFTWARE</t>
  </si>
  <si>
    <t>SALAZAR CHANGANAQUI, FRANCISCO</t>
  </si>
  <si>
    <t>42029030</t>
  </si>
  <si>
    <t>PROFESIONAL DE RIESGO TECNOLOGICO - PROCESO CAS N° 91-2017-ONP</t>
  </si>
  <si>
    <t>SIFUENTES ANGELES, JOAQUIN BERNARDO</t>
  </si>
  <si>
    <t>32974920</t>
  </si>
  <si>
    <t>VERIFICADOR DE CAMPO - PROCESO CAS N° 81-2017-ONP (CON DISPONIBILIDAD PARA TRASLADARSE AL INTERIOR DEL PAIS)</t>
  </si>
  <si>
    <t>PEJERREY SALAS, RENZO ANTONIO</t>
  </si>
  <si>
    <t>46011116</t>
  </si>
  <si>
    <t>ASISTENTE DE ATENCION AL ASEGURADO - PROCESO CAS N° 38-2017-ONP (CON DISPONIBILIDAD PARA DESPLAZARSE O TRASLADARSE A LOS DIFERENTES CENTROS DE ATENCIÓN DE LA ONP EN LIMA O REGIONES)</t>
  </si>
  <si>
    <t>GUTIERREZ QUISPE, BLANCA MILAGROS</t>
  </si>
  <si>
    <t>42058565</t>
  </si>
  <si>
    <t>DERECHO CONSTITUCIONAL</t>
  </si>
  <si>
    <t>CARDENAS VILLANUEVA, MIGUEL ANGEL</t>
  </si>
  <si>
    <t>42140670</t>
  </si>
  <si>
    <t>CIENCIAS POLÍTICAS</t>
  </si>
  <si>
    <t>PAZ VALENZUELA, VICTOR ERICK</t>
  </si>
  <si>
    <t>43776755</t>
  </si>
  <si>
    <t>MURILLO SORIA, MATILDE ROSARIO</t>
  </si>
  <si>
    <t>70436998</t>
  </si>
  <si>
    <t>CHION AGUIRRE, ALVARO ALONSO</t>
  </si>
  <si>
    <t>46426856</t>
  </si>
  <si>
    <t>ASISTENTE DE MODELAMIENTO DE PROCESOS - PROCESO CAS N° 67-2017-ONP</t>
  </si>
  <si>
    <t>RIVAS URBANO, HUGO ALCIDES</t>
  </si>
  <si>
    <t>08178772</t>
  </si>
  <si>
    <t>ASISTENTE DE ATENCION AL ASEGURADO - PROCESO CAS N° 37-2017-ONP (CON DISPONIBILIDAD PARA DESPLAZARSE O TRASLADARSE A LOS DIFERENTES CENTROS DE ATENCIÓN DE LA ONP EN LIMA O REGIONES)</t>
  </si>
  <si>
    <t>DOMINGUEZ APAZA, JESUS ENRIQUE</t>
  </si>
  <si>
    <t>10149693</t>
  </si>
  <si>
    <t>BRAVO MUÑOZ, ALEJANDRO DANIEL</t>
  </si>
  <si>
    <t>43643014</t>
  </si>
  <si>
    <t>CORDERO CAMPOS, ENGELS JEFFERSON</t>
  </si>
  <si>
    <t>70041627</t>
  </si>
  <si>
    <t>PALOMINO ESPINOZA, CARLOS FERNANDO</t>
  </si>
  <si>
    <t>42849208</t>
  </si>
  <si>
    <t>MOSQUERA ESPINOZA, ARTHUR FRANKS</t>
  </si>
  <si>
    <t>43532181</t>
  </si>
  <si>
    <t>SULLCA ROLDAN, LILIANA YUDIDT</t>
  </si>
  <si>
    <t>42063913</t>
  </si>
  <si>
    <t>JORDAN RODRIGUEZ, JHON CHRISTIAM</t>
  </si>
  <si>
    <t>40715004</t>
  </si>
  <si>
    <t>ASISTENTE DE OPERACIONES - PROCESO CAS N° 49-2017-ONP (CON DISPONIBILIDAD PARA DESPLAZARSE O TRASLADARSE A LOS DIFERENTES CENTROS DE ATENCIÓN DE LA ONP EN LIMA O REGIONES)</t>
  </si>
  <si>
    <t>SEDANO HUAMAN, RICARDO OSWALDO</t>
  </si>
  <si>
    <t>06722428</t>
  </si>
  <si>
    <t>ABOGADO - PROCESO CAS N° 59-2017-ONP</t>
  </si>
  <si>
    <t>LOAYZA MEDINA, JOSE EVER</t>
  </si>
  <si>
    <t>44725174</t>
  </si>
  <si>
    <t>ASISTENTE DE PROGRAMACION Y CONTROL DE LA PRODUCCION - PROCESO CAS N° 68-2017-ONP (CON DISPONIBILIDAD PARA DESPLAZARSE O TRASLADARSE A LOS DIFERENTES CENTROS DE ATENCIÓN DE LA ONP EN LIMA O REGIONES)</t>
  </si>
  <si>
    <t>GUERRERO PAITAN, EVELYN ROCIO</t>
  </si>
  <si>
    <t>46219709</t>
  </si>
  <si>
    <t>PROFESIONAL DE TESORERIA FCR - PROCESO CAS N° 31-2017-ONP</t>
  </si>
  <si>
    <t>VILLAR YUYALI, CARLOS</t>
  </si>
  <si>
    <t>06957916</t>
  </si>
  <si>
    <t>VERIFICADOR DE CAMPO - PROCESO CAS N° 61-2017-ONP</t>
  </si>
  <si>
    <t>VASQUEZ RIOS, HECTOR RICARDO</t>
  </si>
  <si>
    <t>07247799</t>
  </si>
  <si>
    <t>ROMERO ZARATE, SARA ANGELA</t>
  </si>
  <si>
    <t>40072368</t>
  </si>
  <si>
    <t>RESPONSABLE DEL CENTRO DE ATENCION MADRE DE DIOS - PROCESO CAS N° 62-2017-ONP (CON DISPONIBILIDAD PARA DESPLAZARSE O TRASLADARSE A LOS DIFERENTES CENTROS DE ATENCIÓN DE LA ONP EN LIMA O REGIONES)</t>
  </si>
  <si>
    <t>BARREZUETA MEZA, ZOILA ISABEL</t>
  </si>
  <si>
    <t>45949059</t>
  </si>
  <si>
    <t>ANALISTA DE DISEÑO DE PROCESOS - PROCESO CAS N° 56-2017-ONP</t>
  </si>
  <si>
    <t>VERASTEGUI COLAN, CAROLINA DEL PILAR</t>
  </si>
  <si>
    <t>45678755</t>
  </si>
  <si>
    <t>GORDILLO NEYRA, ALEXANDER</t>
  </si>
  <si>
    <t>43918266</t>
  </si>
  <si>
    <t>AUXILIAR ADMINISTRATIVO - PROCESO CAS N° 47-2017-ONP (CON DISPONIBILIDAD PARA DESPLAZARSE O TRASLADARSE A LOS DIFERENTES CENTROS DE ATENCIÓN DE LA ONP EN LIMA O REGIONES)</t>
  </si>
  <si>
    <t>SALAZAR THIEROLDT, JIMMY GIANFRANCO</t>
  </si>
  <si>
    <t>41455904</t>
  </si>
  <si>
    <t>ASISTENTE DE DISEÑO DE PROCESOS - PROCESO CAS N° 57-2017-ONP</t>
  </si>
  <si>
    <t>CAMARENA MEZA, JOSE AMERICO</t>
  </si>
  <si>
    <t>40636298</t>
  </si>
  <si>
    <t>ESPECIALISTA DE DISEÑO DE PROCESOS - PROCESO CAS N° 55-2017-ONP</t>
  </si>
  <si>
    <t>CONZA BERROCAL, NADIA GISSELA</t>
  </si>
  <si>
    <t xml:space="preserve"> 42947258</t>
  </si>
  <si>
    <t>RESPONSABLE DE CENTRO DE ATENCION CUSCO - PROCESO CAS N° 54-2017-ONP (CON DISPONIBILIDAD PARA DESPLAZARSE O TRASLADARSE A LOS DIFERENTES CENTROS DE ATENCIÓN DE LA ONP EN LIMA O REGIONES)</t>
  </si>
  <si>
    <t>ADMINISTRACION Y TURISMO</t>
  </si>
  <si>
    <t>MARCHENA LEON, WILLIAM MESIAS</t>
  </si>
  <si>
    <t>42104968</t>
  </si>
  <si>
    <t>ESPECIALISTA DE PROCESOS DE SELECCION - PROCESO CAS N° 34-2017-ONP</t>
  </si>
  <si>
    <t>CARHUAS QUISPE, NATALY LIBERTAD</t>
  </si>
  <si>
    <t>45819074</t>
  </si>
  <si>
    <t>AUXILIAR DE DIGITALIZACION - PROCESO CAS N° 22-2017-ONP (CON DISPONIBILIDAD PARA DESPLAZARSE O TRASLADARSE A LOS DIFERENTES CENTROS DE ATENCIÓN DE LA ONP EN LIMA O REGIONES)</t>
  </si>
  <si>
    <t>PARAN PALACIOS, SAMANTHA LADIS</t>
  </si>
  <si>
    <t>44836378</t>
  </si>
  <si>
    <t>ASISTENTE DE DERECHO - PROCESO CAS N° 25-2017-ONP (CON DISPONIBILIDAD PARA DESPLAZARSE O TRASLADARSE A LOS DIFERENTES CENTROS DE ATENCIÓN DE LA ONP EN LIMA O REGIONES)</t>
  </si>
  <si>
    <t>POSADA LOYOLA, OMAR ALDO</t>
  </si>
  <si>
    <t>09753756</t>
  </si>
  <si>
    <t>ASISTENTE PARA EL GRUPO DE PERITAJE - PROCESO CAS N° 23-2017-ONP (CON DISPONIBILIDAD PARA DESPLAZARSE O TRASLADARSE A LOS DIFERENTES CENTROS DE ATENCIÓN DE LA ONP EN LIMA O REGIONES)</t>
  </si>
  <si>
    <t>CANALES DAVILA, JENNIFER RAYSA</t>
  </si>
  <si>
    <t>46212185</t>
  </si>
  <si>
    <t xml:space="preserve">SECRETARIA - PROCESO CAS N° 028-2017-ONP </t>
  </si>
  <si>
    <t>ROBLES TELLEZ, JORGE CHRISTOPHER</t>
  </si>
  <si>
    <t>07495336</t>
  </si>
  <si>
    <t>ASISTENTE CALIFICADOR - PROCESO CAS N° 19-2017-ONP ONP (CON DISPONIBILIDAD PARA DESPLAZARSE O TRASLADARSE A LOS DIFERENTES CENTROS DE ATENCIÓN DE LA ONP EN LIMA O REGIONES)</t>
  </si>
  <si>
    <t>ALIAGA SAENZ, PATRICIA JEANETTE</t>
  </si>
  <si>
    <t>40388812</t>
  </si>
  <si>
    <t>ESPECIALISTA DEL PRODUCTO DE SCTR - PROCESO CAS N° 27-2017-ONP (CON DISPONIBILIDAD A DESPLAZARSE O TRASLADARSE A LOS DISTINTOS CENTROS DE ATENCIÓN DE LA ONP EN LIMA O REGIONES)</t>
  </si>
  <si>
    <t>ZEVALLOS DIAZ, ENRIQUE MAXIMO</t>
  </si>
  <si>
    <t>25683610</t>
  </si>
  <si>
    <t>ASISTENTE DE CONTROL DE LA DIGITALIZACION - PROCESO CAS N° 18-2017-ONP ((CON DISPONIBILIDAD A DESPLAZARSE O TRASLADARSE A LOS DISTINTOS CENTROS DE ATENCIÓN DE LA ONP EN LIMA O REGIONES)</t>
  </si>
  <si>
    <t>ARGUEZO RAMIREZ, MAYRA TESALIA</t>
  </si>
  <si>
    <t>70616526</t>
  </si>
  <si>
    <t>AUXILIAR OPERATIVO - PROCESO CAS N° 20-2017-ONP (CON DISPONIBILIDAD A DESPLAZARSE O TRASLADARSE A LOS DISTINTOS CENTROS DE ATENCION DE LA ONP EN LIMA O REGIONES)</t>
  </si>
  <si>
    <t>FERRO PILPINTO, JENNY</t>
  </si>
  <si>
    <t>09520313</t>
  </si>
  <si>
    <t>AUXILIAR OPERATIVO - PROCESO CAS N° 014-2017-ONP (DISPONIBILIDAD PARA DESPLAZARSE O TRASLADARSE A LOS DIFERENTES CENTROS DE ATENCION DE LA ONP DE LIMA Y PROVINICAS)</t>
  </si>
  <si>
    <t>TENORIO CALVO, JOSE HUMBERTO</t>
  </si>
  <si>
    <t>40004026</t>
  </si>
  <si>
    <t>ASISTENTE PARA EL GRUPO DE PERITAJE - CAS N° 009-2017-ONP</t>
  </si>
  <si>
    <t>VEGA ZAVALA, EDINSON DAVID</t>
  </si>
  <si>
    <t>44167046</t>
  </si>
  <si>
    <t>ANALISTA BPM - PROCESO CAS N° 013-2017</t>
  </si>
  <si>
    <t>CUYA CRISPIN, RUBEN OMAR</t>
  </si>
  <si>
    <t>41568466</t>
  </si>
  <si>
    <t>ASISTENTE DE ABASTECIMIENTO - PROCESO CAS N° 007-2017-ONP</t>
  </si>
  <si>
    <t>AQUINO GUILLEN, SANDY LUCIA</t>
  </si>
  <si>
    <t>44290965</t>
  </si>
  <si>
    <t>ASISTENTE ADMINISTRATIVO - PROCESO CAS N° 006*2017-ONP</t>
  </si>
  <si>
    <t>ALIAGA ZEVALLOS, PIERRE HAROLD</t>
  </si>
  <si>
    <t>45195817</t>
  </si>
  <si>
    <t>AUXILIAR DE LINEA DE PENSIONAMIENTO - PROCESO CAS N° 005-2017-ONP</t>
  </si>
  <si>
    <t>LLACSAHUACHE ARRASCO, ANGELLA LORENA</t>
  </si>
  <si>
    <t>47280168</t>
  </si>
  <si>
    <t>CASTILLO BALVIN, JHON MANUEL</t>
  </si>
  <si>
    <t>40331204</t>
  </si>
  <si>
    <t>ASISTENTE CALIFICADOR - PROCESO CAS N° 169-2016-ONP</t>
  </si>
  <si>
    <t>TRUJILLO FERNANDEZ, SEGUNDO HIPOLITO</t>
  </si>
  <si>
    <t>42719494</t>
  </si>
  <si>
    <t>AUXILIAR OPERATIVO - PROCESO CAS N° 003-2017-ONP</t>
  </si>
  <si>
    <t>HUASASQUICHE AYALA, WALTER ADRIAN</t>
  </si>
  <si>
    <t>41768626</t>
  </si>
  <si>
    <t>ASISTENTE CALIFICADOR - PROCESO CAS N° 168-2016-ONP</t>
  </si>
  <si>
    <t>PEREZ SANCHEZ DE FARFAN, YANETT DENISSE</t>
  </si>
  <si>
    <t>41700907</t>
  </si>
  <si>
    <t>ASISTENTE CALIFICADOR - PROCESO CAS N° 167-2016-ONP</t>
  </si>
  <si>
    <t>DIAZ YPINCE, MANUEL ALEXANDER</t>
  </si>
  <si>
    <t>40909133</t>
  </si>
  <si>
    <t>ASISTENTE PARA LA GESTION DE TI - PROCESO CAS N° 166-2016--ONP</t>
  </si>
  <si>
    <t>VELASQUEZ GAMARRA, ALFREDO ANTONIO</t>
  </si>
  <si>
    <t>09724034</t>
  </si>
  <si>
    <t>ASISTENTE PARA EL GRUPO DE PERITAJE - PROCESO CAS N° 155-2016-ONP</t>
  </si>
  <si>
    <t>SARMIENTO SALDAÑA, PATRICIA YANINA</t>
  </si>
  <si>
    <t>10793321</t>
  </si>
  <si>
    <t>ANALISTA GRAFOTECNICO</t>
  </si>
  <si>
    <t>ADMINISTRACIO, FINANZAS Y NEGOCIOS GLOBA</t>
  </si>
  <si>
    <t>DEL CARPIO LAZO, MIRTHA NILDA</t>
  </si>
  <si>
    <t>29639077</t>
  </si>
  <si>
    <t>ASISTENTE CALIFICADOR - PROCESO CAS N° 141-2016-ONP</t>
  </si>
  <si>
    <t>RAMOS OLIVA, JAVIER ANDRE</t>
  </si>
  <si>
    <t>44780070</t>
  </si>
  <si>
    <t>ASISTENTE DEL PROCESO CAS N° 145-2016-ONP</t>
  </si>
  <si>
    <t>ZANABRIA UGARTE, HUMBERTO</t>
  </si>
  <si>
    <t>80085013</t>
  </si>
  <si>
    <t>ASISTENTE CALIFICADOR - PROCESO CAS N° 147-2016-ONP</t>
  </si>
  <si>
    <t>CARRANZA CAMPOS, ROSANGELA JANET</t>
  </si>
  <si>
    <t>41678912</t>
  </si>
  <si>
    <t>ASISTENTE DE TESORERIA DEL PROCESO CAS N° 150-2016-ONP</t>
  </si>
  <si>
    <t>COTRINA QUIROZ, LUIS MIGUEL</t>
  </si>
  <si>
    <t>45558372</t>
  </si>
  <si>
    <t>ASISTENTE REVISOR</t>
  </si>
  <si>
    <t>SARAVIA CHUQUIYAURI, JAVIER JESUS</t>
  </si>
  <si>
    <t>42774809</t>
  </si>
  <si>
    <t>SIALER PISFIL, FLOR VANESSA</t>
  </si>
  <si>
    <t>41934222</t>
  </si>
  <si>
    <t>ASISTENTE ACREDITADOR PARA EL CENTRO DE ATENCION LAMBAYEQUE</t>
  </si>
  <si>
    <t>HILASACA FLORES, HANS JONATHAN</t>
  </si>
  <si>
    <t>47676628</t>
  </si>
  <si>
    <t>ALVARADO CARDENAS, NOEMI SONIA</t>
  </si>
  <si>
    <t>41878556</t>
  </si>
  <si>
    <t>CAS ASISTENTE ACREDITADOR EN EL CENTRO DE ATENCION JUNIN</t>
  </si>
  <si>
    <t>LOPEZ SUCLUPE, ELIZABETH NOEMI</t>
  </si>
  <si>
    <t>47090187</t>
  </si>
  <si>
    <t>ASISTENTE DE TESORERIA</t>
  </si>
  <si>
    <t>RUIZ LUJAN, WILLIAM RICARDO</t>
  </si>
  <si>
    <t>09980000</t>
  </si>
  <si>
    <t>PROFESIONAL PARA LA GESTION DE EVIDENCIAS</t>
  </si>
  <si>
    <t>SORIANO CORDERO, MARIA ELIZABETH</t>
  </si>
  <si>
    <t>44647706</t>
  </si>
  <si>
    <t>ASISTENTE DE RECAUDACION</t>
  </si>
  <si>
    <t>CHOZO NEIRA, MARIA ISABEL</t>
  </si>
  <si>
    <t>17609774</t>
  </si>
  <si>
    <t>FLORES BARZOLA, ANALY NORCA</t>
  </si>
  <si>
    <t>40931973</t>
  </si>
  <si>
    <t>ASISTENTE PERICIAL</t>
  </si>
  <si>
    <t>RIESGOS INDUSTRIALES</t>
  </si>
  <si>
    <t>ACEVEDO CARRION, CLAUDIA VANESSA</t>
  </si>
  <si>
    <t>40956923</t>
  </si>
  <si>
    <t>COORDINADOR DE RIESGOS</t>
  </si>
  <si>
    <t>OLLAGUE ROJAS, MELINA ESMERALDA</t>
  </si>
  <si>
    <t>40651628</t>
  </si>
  <si>
    <t>CAS PROFESIONAL DE AUDITORIA</t>
  </si>
  <si>
    <t>TABACCHI MURILLO, JESSICA URSULA</t>
  </si>
  <si>
    <t>25707371</t>
  </si>
  <si>
    <t>ESPECIALISTA DE SOFTWARE DE PRODUCTIVIDAD Y COLABORACION</t>
  </si>
  <si>
    <t>ANGELES TORRES, GABRIEL AUGUSTO</t>
  </si>
  <si>
    <t>21123318</t>
  </si>
  <si>
    <t>AUXILIAR DE PERITAJE</t>
  </si>
  <si>
    <t>INGENIERIA SANITARIA</t>
  </si>
  <si>
    <t>HUACANCA DE LA CRUZ, CARMEN JANNET</t>
  </si>
  <si>
    <t xml:space="preserve"> 47044173</t>
  </si>
  <si>
    <t>INGENIERO SANITARIO PARA MANTENIMIENTO E INGENIERIA</t>
  </si>
  <si>
    <t>ARIAS LESCANO, CARLOS ANTONIO</t>
  </si>
  <si>
    <t>46837786</t>
  </si>
  <si>
    <t>LANDAURO LAJO, PAUL FRANTZ</t>
  </si>
  <si>
    <t>43662147</t>
  </si>
  <si>
    <t>ASISTENTE LEGAL</t>
  </si>
  <si>
    <t>CISNEROS QUISPE, JUAN NEMESIO</t>
  </si>
  <si>
    <t>45025349</t>
  </si>
  <si>
    <t>ASISTENTE DE RECUPEROS</t>
  </si>
  <si>
    <t>HIGINIO SEVILLA, KATHIA GIULLIANA</t>
  </si>
  <si>
    <t>40160577</t>
  </si>
  <si>
    <t>ASISTENTE DE RESPONSABILIDAD SOCIAL</t>
  </si>
  <si>
    <t>TORRES SOTELO, JULIO CESAR</t>
  </si>
  <si>
    <t>21868476</t>
  </si>
  <si>
    <t>ASISTENTE CALIFICADOR</t>
  </si>
  <si>
    <t>POLO LOPEZ, GIULIANA DENISSE</t>
  </si>
  <si>
    <t>41781525</t>
  </si>
  <si>
    <t>CAS ASISTENTE DE CONTROL DE PAGO</t>
  </si>
  <si>
    <t>SILVA CABRERA, LUZ MARINA</t>
  </si>
  <si>
    <t>09631850</t>
  </si>
  <si>
    <t>PROFESIONAL 2</t>
  </si>
  <si>
    <t>GESTION DE POLITICAS PUBLICAS</t>
  </si>
  <si>
    <t>MEDINA CAMPOS, JOSE ABEL</t>
  </si>
  <si>
    <t>41954990</t>
  </si>
  <si>
    <t>CAS ABOGADO</t>
  </si>
  <si>
    <t>VALLE SUAREZ, JOSE MIGUEL</t>
  </si>
  <si>
    <t>42819408</t>
  </si>
  <si>
    <t>ALMEYDA SARAVIA, LUZ ELIANA</t>
  </si>
  <si>
    <t>41931604</t>
  </si>
  <si>
    <t>MARTEL VASQUEZ, CHRISTIAN DANIEL</t>
  </si>
  <si>
    <t>42480037</t>
  </si>
  <si>
    <t>RAMIREZ HINOJOSA, PERCY NAZARIO</t>
  </si>
  <si>
    <t>41456224</t>
  </si>
  <si>
    <t>ASISTENTE FRONT</t>
  </si>
  <si>
    <t>ANGELES RAMIREZ, LESLIE ARELIS</t>
  </si>
  <si>
    <t>42820784</t>
  </si>
  <si>
    <t>COORDINADOR DE COMERCIALIZACION Y MARKETING</t>
  </si>
  <si>
    <t>BUSTAMANTE DURAN, CYNTHIA MARIA</t>
  </si>
  <si>
    <t>71400969</t>
  </si>
  <si>
    <t>ASISTENTE DE PROGRAMACION Y CONTROL DE LA PRODUCCION DE TI</t>
  </si>
  <si>
    <t>MIRAVAL DURAND, FREDY</t>
  </si>
  <si>
    <t>06774050</t>
  </si>
  <si>
    <t>POZO RAMIREZ, ROXANA</t>
  </si>
  <si>
    <t>10557544</t>
  </si>
  <si>
    <t>SONCCO TORRES, ROSARIO</t>
  </si>
  <si>
    <t>08975592</t>
  </si>
  <si>
    <t>ASISTENTE DE PROGRAMACION</t>
  </si>
  <si>
    <t>HUANCO PISCOCHE, LUZ ESTHER</t>
  </si>
  <si>
    <t>10121400</t>
  </si>
  <si>
    <t>ASISTENTE DE CONTROL DE CALIDAD</t>
  </si>
  <si>
    <t>DOMINGUEZ D'UNIAM, FANNY BEATRIZ</t>
  </si>
  <si>
    <t>09456458</t>
  </si>
  <si>
    <t>ASISTENTE DE EQUIPO DE VERIFICADORES DE CAMPO</t>
  </si>
  <si>
    <t>CARDENAS GARCIA, RUFINA</t>
  </si>
  <si>
    <t>09202073</t>
  </si>
  <si>
    <t>AZNARAN LOYOLA, TERESA JESUS</t>
  </si>
  <si>
    <t>07982716</t>
  </si>
  <si>
    <t>DIGITADOR DE APORTES</t>
  </si>
  <si>
    <t>ZELAYA CANO, WALTER LORGIO</t>
  </si>
  <si>
    <t>08691038</t>
  </si>
  <si>
    <t>LALUPU CRISOL, MARTHA MERCEDES</t>
  </si>
  <si>
    <t>40946316</t>
  </si>
  <si>
    <t>OJEDA CACHAY, EDITH FANNY</t>
  </si>
  <si>
    <t>06043963</t>
  </si>
  <si>
    <t>PEREZ CARRANZA, MARITZA VICTORIA</t>
  </si>
  <si>
    <t>46152588</t>
  </si>
  <si>
    <t>ARIAS LENIS, WILLY CRISTOBAL</t>
  </si>
  <si>
    <t>10680156</t>
  </si>
  <si>
    <t>ANALISTA DE CENTRO DE ATENCION</t>
  </si>
  <si>
    <t>INGENIERIA DE SISTEMAS Y COMPUTO</t>
  </si>
  <si>
    <t>OGOSI AUQUI, JOSE ANTONIO</t>
  </si>
  <si>
    <t>42870080</t>
  </si>
  <si>
    <t>COORDINADOR</t>
  </si>
  <si>
    <t>VENTO ASCUE, CHRISTIAN KARLO</t>
  </si>
  <si>
    <t>44814853</t>
  </si>
  <si>
    <t>AUXILIAR OPERATIVO</t>
  </si>
  <si>
    <t>MEDINA BERROSPI, OLGA YANELLY</t>
  </si>
  <si>
    <t>46419987</t>
  </si>
  <si>
    <t>SULCA MAURICIO, JUAN JESUS</t>
  </si>
  <si>
    <t>45387315</t>
  </si>
  <si>
    <t>AROSEMENA HUAMAN, ANGEL ANTONIO</t>
  </si>
  <si>
    <t>07478796</t>
  </si>
  <si>
    <t>ASISTENTE FRONT DE CENTRO DE ATENCION</t>
  </si>
  <si>
    <t>POMA ROSAS, IVONNE MARGOT</t>
  </si>
  <si>
    <t>10638103</t>
  </si>
  <si>
    <t>MARKETING Y NEGOCIOS INTERNACIONALES</t>
  </si>
  <si>
    <t>LEON AMEZQUITA, KARLA PAOLA</t>
  </si>
  <si>
    <t>06804596</t>
  </si>
  <si>
    <t>DIGITADOR</t>
  </si>
  <si>
    <t>PINTO HUATALCHO, FABIAN</t>
  </si>
  <si>
    <t>08109649</t>
  </si>
  <si>
    <t>VERIFICADOR DE CAMPO</t>
  </si>
  <si>
    <t>PACHECO YAÑEZ, ARMANDO ABEL</t>
  </si>
  <si>
    <t>06992017</t>
  </si>
  <si>
    <t>CORTEZ HUARANCA, JORGE MARTIN</t>
  </si>
  <si>
    <t>07494824</t>
  </si>
  <si>
    <t>TORREJON ARIAS, SILVIA JANET</t>
  </si>
  <si>
    <t>21261091</t>
  </si>
  <si>
    <t>REYES RONCALLA, YACQUELINE</t>
  </si>
  <si>
    <t>08864208</t>
  </si>
  <si>
    <t>HUACHACA PALOMINO, CELIDA</t>
  </si>
  <si>
    <t>10777611</t>
  </si>
  <si>
    <t>SARMIENTO PAUCAR, DANTE JESUS</t>
  </si>
  <si>
    <t>10282823</t>
  </si>
  <si>
    <t xml:space="preserve"> VERIFICADOR DE CAMPO</t>
  </si>
  <si>
    <t>ECHEVARRIA HUAMANI, MARIA MAGDALENA</t>
  </si>
  <si>
    <t>10159525</t>
  </si>
  <si>
    <t>MENDOZA CHIRINOS, HENRY MANUEL</t>
  </si>
  <si>
    <t>18162937</t>
  </si>
  <si>
    <t>BOTIQUIN SANCHEZ, PATRICIA HAYDEE</t>
  </si>
  <si>
    <t>32910326</t>
  </si>
  <si>
    <t>RAMIREZ TAPIA, MILTON DEWAR HENDERSON</t>
  </si>
  <si>
    <t>47026117</t>
  </si>
  <si>
    <t>VASQUEZ TRUJILLO, EZEQUIEL</t>
  </si>
  <si>
    <t>41563179</t>
  </si>
  <si>
    <t>CRUZ DIAZ, ROSA GABRIELA DE LOS MILAGROS</t>
  </si>
  <si>
    <t>40077413</t>
  </si>
  <si>
    <t>FIERRO RIVERA, JOSE PERCY</t>
  </si>
  <si>
    <t>20047501</t>
  </si>
  <si>
    <t>RIVA GASGA, RUTT MILAGRO</t>
  </si>
  <si>
    <t>40335087</t>
  </si>
  <si>
    <t>HUAMAN CORNELIO, JORGE LUIS</t>
  </si>
  <si>
    <t>42272954</t>
  </si>
  <si>
    <t>ACHULLA GARCIA, NELLY ANDREA</t>
  </si>
  <si>
    <t>40058465</t>
  </si>
  <si>
    <t>MONTEZA OYOLA, JUAN FLORENTINO</t>
  </si>
  <si>
    <t>25759748</t>
  </si>
  <si>
    <t>LARA DEXTRE, KARIN GIULIANA</t>
  </si>
  <si>
    <t>40121499</t>
  </si>
  <si>
    <t>GUERRA FERNANDEZ DE MARGAY, EVELINE AYNE</t>
  </si>
  <si>
    <t>10558996</t>
  </si>
  <si>
    <t>ZAVALLA PUCCIO, CARLOS FRANCO</t>
  </si>
  <si>
    <t>09673314</t>
  </si>
  <si>
    <t>SANCHEZ MERLO, KATHY GABY</t>
  </si>
  <si>
    <t>20089076</t>
  </si>
  <si>
    <t>CALLE LA TORRE, GUILLERMO RUBEN</t>
  </si>
  <si>
    <t>41255614</t>
  </si>
  <si>
    <t>VASQUEZ VASQUEZ, NOYMA</t>
  </si>
  <si>
    <t>44453019</t>
  </si>
  <si>
    <t>COORDINADOR ADMINISTRATIVO</t>
  </si>
  <si>
    <t>DISEÑO DE INTERIORES</t>
  </si>
  <si>
    <t>GARCIA GODOS ACEVEDO, MARIA LYDIA</t>
  </si>
  <si>
    <t>09493451</t>
  </si>
  <si>
    <t>DISEÑADOR DE INTERIORES</t>
  </si>
  <si>
    <t>ARQUITECTURA</t>
  </si>
  <si>
    <t>JAUREGUI ALARCON, RUTH ESTHER</t>
  </si>
  <si>
    <t>40109843</t>
  </si>
  <si>
    <t>PROFESIONAL ARQUITECTO</t>
  </si>
  <si>
    <t>SANCHEZ MALPARTIDA, HUGO DANIEL</t>
  </si>
  <si>
    <t>40715618</t>
  </si>
  <si>
    <t>ANALISTA DE PRODUCCION</t>
  </si>
  <si>
    <t>RODRIGUEZ GARCIA, GISELL</t>
  </si>
  <si>
    <t>42075424</t>
  </si>
  <si>
    <t>ASISTENTE DE PRODUCCION</t>
  </si>
  <si>
    <t>CARBAJAL VASQUEZ, YUVICXA BERTILA</t>
  </si>
  <si>
    <t>10686299</t>
  </si>
  <si>
    <t>INGENIERIA COMERCIAL</t>
  </si>
  <si>
    <t>RIOS FIERRO, JORGE LUIS</t>
  </si>
  <si>
    <t>72192675</t>
  </si>
  <si>
    <t>LINARES CORONEL, MAGNA MELIZA</t>
  </si>
  <si>
    <t>42996513</t>
  </si>
  <si>
    <t>ASISTENTE 1</t>
  </si>
  <si>
    <t>CIENCIAS DE LA EMPRESA</t>
  </si>
  <si>
    <t>HUAYCA SANCHEZ, PATRICIA</t>
  </si>
  <si>
    <t>40804715</t>
  </si>
  <si>
    <t>RAMIREZ SALINAS, CESAR GUILLERMO</t>
  </si>
  <si>
    <t>40861825</t>
  </si>
  <si>
    <t>CALIFICADOR</t>
  </si>
  <si>
    <t>CORONEL RAMIREZ, EDITH JENNIFER</t>
  </si>
  <si>
    <t>42500251</t>
  </si>
  <si>
    <t>LAZARO RODRIGUEZ, ANGEL DANIEL</t>
  </si>
  <si>
    <t>10666499</t>
  </si>
  <si>
    <t>ASISTENTE DE ADMINISTRACION Y DE PRODUCCION</t>
  </si>
  <si>
    <t>SISTEMAS E INFORMATICA</t>
  </si>
  <si>
    <t>HUAYTA MELENDEZ, SUSANA ELIZABETH</t>
  </si>
  <si>
    <t>40371127</t>
  </si>
  <si>
    <t>ASISTENTE 2</t>
  </si>
  <si>
    <t>URBINA VERA, MARIO ERNESTO</t>
  </si>
  <si>
    <t>07063486</t>
  </si>
  <si>
    <t>CIEZA VALDIVIA, CARMEN MILAGROS</t>
  </si>
  <si>
    <t>10760284</t>
  </si>
  <si>
    <t>CASTILLO BASTOS, LUIS ENRIQUE</t>
  </si>
  <si>
    <t>09441228</t>
  </si>
  <si>
    <t>QUISPE SALAZAR, CARLOS TORIBIO</t>
  </si>
  <si>
    <t>09470497</t>
  </si>
  <si>
    <t>GONZALES DE LA CRUZ, DAVID</t>
  </si>
  <si>
    <t>41237074</t>
  </si>
  <si>
    <t>FLORES ALVIZURI, JOSE HUMBERTO</t>
  </si>
  <si>
    <t>06034413</t>
  </si>
  <si>
    <t>CUPE GUILLEN, REYDELINDA MARGARITA</t>
  </si>
  <si>
    <t>25712355</t>
  </si>
  <si>
    <t>CARBAJAL RODRIGUEZ, ERNESTO ROMAN</t>
  </si>
  <si>
    <t>09440658</t>
  </si>
  <si>
    <t>LAVADO MAURATE, JONATHAN JOEL</t>
  </si>
  <si>
    <t>45546396</t>
  </si>
  <si>
    <t>ZAVALA TOYKIN, ROSA PATRICIA</t>
  </si>
  <si>
    <t>43053251</t>
  </si>
  <si>
    <t>CAYCHO CARBAJAL, MILENA</t>
  </si>
  <si>
    <t>09753795</t>
  </si>
  <si>
    <t>OFICIAL DE CONTINUIDAD DE NEGOCIOS</t>
  </si>
  <si>
    <t>MARIN VEGA, JEAN CARLOS</t>
  </si>
  <si>
    <t>43159567</t>
  </si>
  <si>
    <t>CASTILLO TASAYCO, JULLIANA</t>
  </si>
  <si>
    <t>40674926</t>
  </si>
  <si>
    <t>MONTES BALDARRAGO, CONNY MELANNI</t>
  </si>
  <si>
    <t>47865391</t>
  </si>
  <si>
    <t>ASISTENTE DE PLANILLAS - RETENCIONES</t>
  </si>
  <si>
    <t>CATACORA ROJAS, ROSARIO JESUS</t>
  </si>
  <si>
    <t>08115338</t>
  </si>
  <si>
    <t>GESTOR DE ASEGURAMIENTO Y CONTROL DE CALIDAD DE SOFTWARE</t>
  </si>
  <si>
    <t>ULLOA FLORES, HEBERT ALBERTO</t>
  </si>
  <si>
    <t>10635179</t>
  </si>
  <si>
    <t>ASISTENTE CALIFICADOR EN CENTRO DE ATENCION  - LIMA</t>
  </si>
  <si>
    <t>RODRIGUEZ SOLORZANO, LUIS ALBERTO</t>
  </si>
  <si>
    <t>09471321</t>
  </si>
  <si>
    <t>CASTRO ZAPATA, DANTE NELSON</t>
  </si>
  <si>
    <t>40756980</t>
  </si>
  <si>
    <t>CAMARENA ANCIETA, DANIEL RODOLFO</t>
  </si>
  <si>
    <t>40320852</t>
  </si>
  <si>
    <t>CONTRERAS CAMPOS, LUISA PASCUALA</t>
  </si>
  <si>
    <t>07925634</t>
  </si>
  <si>
    <t>BALBIN ALCOCER, CESAR EDWIN</t>
  </si>
  <si>
    <t>07967124</t>
  </si>
  <si>
    <t>CUEVA RAMOS, MIGUEL ANGEL</t>
  </si>
  <si>
    <t>08685718</t>
  </si>
  <si>
    <t>CISNEROS ZANABRIA, LUIS MARTIN</t>
  </si>
  <si>
    <t>09444369</t>
  </si>
  <si>
    <t>MENDOZA ALVARADO, YOVANA AZUCENA</t>
  </si>
  <si>
    <t>09987430</t>
  </si>
  <si>
    <t>YZAGUIRRE PANTOJA, MARLENI ROSALIA</t>
  </si>
  <si>
    <t>08129154</t>
  </si>
  <si>
    <t>RODRIGUEZ MUÑOZ, LUIS NESTOR</t>
  </si>
  <si>
    <t>06162775</t>
  </si>
  <si>
    <t>PEREZ VELA, DIOMEDES EDGARDO</t>
  </si>
  <si>
    <t>07183285</t>
  </si>
  <si>
    <t>LOPEZ LOPEZ, PEDRO ANGEL</t>
  </si>
  <si>
    <t>08845412</t>
  </si>
  <si>
    <t>VILLALBA ROLDAN, ROSA ELENA</t>
  </si>
  <si>
    <t>25445113</t>
  </si>
  <si>
    <t>ZARATE MURGA, ROCIO ANGELA</t>
  </si>
  <si>
    <t>40651146</t>
  </si>
  <si>
    <t>ROMANI MANRIQUE, LILY VILMA</t>
  </si>
  <si>
    <t>07150902</t>
  </si>
  <si>
    <t>SANCHEZ RUIZ, ELVA ALICIA</t>
  </si>
  <si>
    <t>08198340</t>
  </si>
  <si>
    <t>MAURICIO ORIHUELA, EDITH JENNY</t>
  </si>
  <si>
    <t>41386222</t>
  </si>
  <si>
    <t>CARDENAS KOJACHI, ADALBERTO JULIO</t>
  </si>
  <si>
    <t>42174118</t>
  </si>
  <si>
    <t>TIPPE TAIPE, DONALD DAVID</t>
  </si>
  <si>
    <t>08823289</t>
  </si>
  <si>
    <t>CONTABILIDAD Y FINANZAS</t>
  </si>
  <si>
    <t>PORTAL PERALTA, CARLOS ALBERTO</t>
  </si>
  <si>
    <t>06648867</t>
  </si>
  <si>
    <t>ZURITA MURILLO, JACQUELINE CLEOTILDE</t>
  </si>
  <si>
    <t>10549476</t>
  </si>
  <si>
    <t>CAMPOS CRUZ, EDITH MONICA</t>
  </si>
  <si>
    <t>45653308</t>
  </si>
  <si>
    <t>ADMINSTRACIÓN Y SISTEMAS</t>
  </si>
  <si>
    <t>PAREDES VERA, ZUGEY PAOLA</t>
  </si>
  <si>
    <t>10798448</t>
  </si>
  <si>
    <t>ESTADISTICA</t>
  </si>
  <si>
    <t>TRONCOS FLORES, RICHARD ROGER</t>
  </si>
  <si>
    <t>08155562</t>
  </si>
  <si>
    <t>LIMA AQUINO, LIZ ANGELICA</t>
  </si>
  <si>
    <t>43809672</t>
  </si>
  <si>
    <t>ASISTENTE OPERATIVO ADMINISTRATIVO</t>
  </si>
  <si>
    <t>RUIZ VERASTEGUI, JUDITH PATRICIA</t>
  </si>
  <si>
    <t>46182457</t>
  </si>
  <si>
    <t>ASISTENTE OPERATIVO DE INGENIERIA</t>
  </si>
  <si>
    <t>MALCA VICENTE, EDDIE CHRISTIAN</t>
  </si>
  <si>
    <t>41376762</t>
  </si>
  <si>
    <t>ANALISTA DE REQUERIMIENTOS DE SISTEMAS</t>
  </si>
  <si>
    <t>DUEÑAS ANCO, JESSICA</t>
  </si>
  <si>
    <t>43069459</t>
  </si>
  <si>
    <t>CASTRO BRIZUELA, LUIS AURELIO</t>
  </si>
  <si>
    <t>25773717</t>
  </si>
  <si>
    <t>GESTOR DE BPM</t>
  </si>
  <si>
    <t>CERRON CHACON, OSWALDO RICARDO MARTIN</t>
  </si>
  <si>
    <t>43462974</t>
  </si>
  <si>
    <t>ASISTENTE PARA APOYO EN LA SUPERVISION DE CONTROL DE CALIDAD Y/O DE PRODUCCION DE PLANTILLAS DE VERIFICACION</t>
  </si>
  <si>
    <t>PASSARA REYES, FRANK JONATHAN</t>
  </si>
  <si>
    <t>44395415</t>
  </si>
  <si>
    <t>MONRROY CHACALTANA, SANTIAGO MIGUEL</t>
  </si>
  <si>
    <t>45870991</t>
  </si>
  <si>
    <t>AMARU QUISPE, GLADYS EDITH</t>
  </si>
  <si>
    <t>41845153</t>
  </si>
  <si>
    <t>TORRES AQUINO, RICHARD ALEXANDER</t>
  </si>
  <si>
    <t>44730364</t>
  </si>
  <si>
    <t>PEREZ MORALES, MANUEL ANTONIO</t>
  </si>
  <si>
    <t>15721661</t>
  </si>
  <si>
    <t>NUNURA ALVAREZ, MICHAEL ENRIQUE</t>
  </si>
  <si>
    <t>42438943</t>
  </si>
  <si>
    <t>ABOGADO DE GESTION DE COBRANZAS</t>
  </si>
  <si>
    <t>LIZARRAGA TORRES, WALTER HUMBERTO</t>
  </si>
  <si>
    <t>40163282</t>
  </si>
  <si>
    <t>CHAFLOQUE CUSTODIO, GADDY YOVANA</t>
  </si>
  <si>
    <t>10698088</t>
  </si>
  <si>
    <t>GESTION PUBLICA</t>
  </si>
  <si>
    <t>MORENO VALVERDE, CESAR ALVARO</t>
  </si>
  <si>
    <t>44441655</t>
  </si>
  <si>
    <t>GUERRERO CHE, SARA MILAGROS</t>
  </si>
  <si>
    <t>40347456</t>
  </si>
  <si>
    <t>PAHUARA MEDINA, IVAN ALEXANDER</t>
  </si>
  <si>
    <t>10617948</t>
  </si>
  <si>
    <t>CORREA PINEDA, JORGE ENRIQUE</t>
  </si>
  <si>
    <t>08695992</t>
  </si>
  <si>
    <t>MENDOZA QUIROZ, WILLMER MARTIN</t>
  </si>
  <si>
    <t>41035754</t>
  </si>
  <si>
    <t>AUXILIAR DE CONTROL DE CALIDAD</t>
  </si>
  <si>
    <t>GESTION DE INVERSION PUBLICA</t>
  </si>
  <si>
    <t>ESTRADA VIDAL DE CELIS, LILIA YSABEL</t>
  </si>
  <si>
    <t>09869623</t>
  </si>
  <si>
    <t>ROJAS FERNANDEZ, DEYSI MAGALY</t>
  </si>
  <si>
    <t>41599953</t>
  </si>
  <si>
    <t>FLORES YAPU, HEDDY JHON</t>
  </si>
  <si>
    <t>44202321</t>
  </si>
  <si>
    <t>ASCANOA RODRIGUEZ, JOSE ALFREDO</t>
  </si>
  <si>
    <t>09972991</t>
  </si>
  <si>
    <t>CUEVA JULCA, MARTHA MARUJA</t>
  </si>
  <si>
    <t>07177682</t>
  </si>
  <si>
    <t>CADENAS CUYA, CARMEN BEATRIZ</t>
  </si>
  <si>
    <t>08434388</t>
  </si>
  <si>
    <t>FERRUA HUARCAYA, DORIS</t>
  </si>
  <si>
    <t>09137332</t>
  </si>
  <si>
    <t>LINARES REQUEJO, KARINA PATROCINIA</t>
  </si>
  <si>
    <t>41388413</t>
  </si>
  <si>
    <t>CHAVEZ ALVAREZ, MARLON RODDY</t>
  </si>
  <si>
    <t>17891119</t>
  </si>
  <si>
    <t>OBREGON CABREJOS, JOSE CARLOS</t>
  </si>
  <si>
    <t>43497436</t>
  </si>
  <si>
    <t>PERCA HERNANDEZ, YOLANDA NATALIA</t>
  </si>
  <si>
    <t>25748887</t>
  </si>
  <si>
    <t>PINEDO PINEDO, MARLIT</t>
  </si>
  <si>
    <t>10450646</t>
  </si>
  <si>
    <t>AÑAGUARI NOA, KIMVERLY LIZANDRA</t>
  </si>
  <si>
    <t>46882214</t>
  </si>
  <si>
    <t>ASISTENTE ACREDITADOR</t>
  </si>
  <si>
    <t>TEQUEN REYES, MIGUEL ANGEL</t>
  </si>
  <si>
    <t>10202818</t>
  </si>
  <si>
    <t>ASISTENTE FRONT PARA LA SEDE DE LIMA</t>
  </si>
  <si>
    <t>AGUIRRE MOSQUERA, PATRICIA ROCIO</t>
  </si>
  <si>
    <t>44363943</t>
  </si>
  <si>
    <t>ASISTENTE LEGAL COMERCIAL</t>
  </si>
  <si>
    <t>TUESTA ANGULO, EDDY KARINA</t>
  </si>
  <si>
    <t>41556786</t>
  </si>
  <si>
    <t>JARAMILLO CHRISTIANSEN CHU, CARLOS ALFREDO</t>
  </si>
  <si>
    <t>46364598</t>
  </si>
  <si>
    <t>ASISTENTE DE SERVICIOS TERCERIZADOS</t>
  </si>
  <si>
    <t>CHAUCA VELASQUEZ, KENNY ROGER</t>
  </si>
  <si>
    <t>40801108</t>
  </si>
  <si>
    <t>MECANICA AUTOMOTRIZ</t>
  </si>
  <si>
    <t>VILLARROEL PEREZ, JOSE ARTURO</t>
  </si>
  <si>
    <t>19908748</t>
  </si>
  <si>
    <t>SOCIOLOGIA</t>
  </si>
  <si>
    <t>CACHA MOLINA, ANGELA LASKMY CRISTINA</t>
  </si>
  <si>
    <t>43317670</t>
  </si>
  <si>
    <t>LA CRUZ RAMOS, SARA VIVIANA</t>
  </si>
  <si>
    <t>10553321</t>
  </si>
  <si>
    <t>PALACIOS DELGADO, ANA ELIZABETH</t>
  </si>
  <si>
    <t>40507334</t>
  </si>
  <si>
    <t>ASISTENTE LEGAL DE COBRANZAS</t>
  </si>
  <si>
    <t>HUAMANI NOA, DARWIN HAMILTON</t>
  </si>
  <si>
    <t>08126200</t>
  </si>
  <si>
    <t>ESTELA CAMPOS, WILLIAN ALFONSO</t>
  </si>
  <si>
    <t>16696232</t>
  </si>
  <si>
    <t>DIAZ NOMBERA, KEYLA IVETT</t>
  </si>
  <si>
    <t>16712334</t>
  </si>
  <si>
    <t>VEGA MAURICIO, ELEAZAR MAURO</t>
  </si>
  <si>
    <t>10408874</t>
  </si>
  <si>
    <t>SANCHEZ LARREA, VICTOR ANDRES</t>
  </si>
  <si>
    <t>10130631</t>
  </si>
  <si>
    <t>VILLAVICENCIO ATIENZA, JIMMI CESAR</t>
  </si>
  <si>
    <t>41039349</t>
  </si>
  <si>
    <t>ESPINOZA ZEVALLOS, ELMER JHERSON</t>
  </si>
  <si>
    <t>40826600</t>
  </si>
  <si>
    <t>VALENCIA OLAYA, ELSA GERALDINE</t>
  </si>
  <si>
    <t>42547453</t>
  </si>
  <si>
    <t>GARCIA VARIAS, DIANA</t>
  </si>
  <si>
    <t>40394085</t>
  </si>
  <si>
    <t>CACHO GUTIERREZ, ROBERTO</t>
  </si>
  <si>
    <t>41785494</t>
  </si>
  <si>
    <t>TIPACTI MORON, MARIA DEL CARMEN</t>
  </si>
  <si>
    <t>21574310</t>
  </si>
  <si>
    <t>PEREZ CAJO, JUAN CARLOS</t>
  </si>
  <si>
    <t>40830603</t>
  </si>
  <si>
    <t>MONDRAGON FARFAN, MIGUEL ANGEL</t>
  </si>
  <si>
    <t>40310781</t>
  </si>
  <si>
    <t>VASQUEZ LOJE, EVA VERONICA</t>
  </si>
  <si>
    <t>16750242</t>
  </si>
  <si>
    <t>GARCIA ELESPURU, ROCIO MELISA</t>
  </si>
  <si>
    <t>43565047</t>
  </si>
  <si>
    <t>RESPONSABLE DE CENTRO DE ATENCION TUMBES</t>
  </si>
  <si>
    <t>ADMINISTRACION ESTRATEGICA DE EMPRESAS</t>
  </si>
  <si>
    <t>DAVILA TOLEDO, CARLOS ENRIQUE</t>
  </si>
  <si>
    <t>15617226</t>
  </si>
  <si>
    <t>RESPONSABLE DE CENTRO DE ATENCION A NIVEL NACIONAL</t>
  </si>
  <si>
    <t>PEREZ RICARDI, ELVIS PAUL</t>
  </si>
  <si>
    <t>41926569</t>
  </si>
  <si>
    <t>ASISTENTE DE PLANILLAS</t>
  </si>
  <si>
    <t>PLANIFICACION EMPRESARIAL</t>
  </si>
  <si>
    <t>RAMIREZ ISUISA, MARICRUZ</t>
  </si>
  <si>
    <t>41721415</t>
  </si>
  <si>
    <t>YRALA PEÑA, NAYEF</t>
  </si>
  <si>
    <t>10136757</t>
  </si>
  <si>
    <t>CHAN VIGO, PEDRO GENRRY</t>
  </si>
  <si>
    <t>40959574</t>
  </si>
  <si>
    <t>CHUJUTALLI FATAMA, MELISSA</t>
  </si>
  <si>
    <t>40729060</t>
  </si>
  <si>
    <t>VALDERRAMA ZEGARRA, VICTOR MANUEL</t>
  </si>
  <si>
    <t>09730985</t>
  </si>
  <si>
    <t>SEGURA VASQUEZ, RICARDO ANTONIO</t>
  </si>
  <si>
    <t>09213359</t>
  </si>
  <si>
    <t>FIERRO GARCES, MIRELLE DENISSE</t>
  </si>
  <si>
    <t>41105714</t>
  </si>
  <si>
    <t>MONTENEGRO PAGUADA, MELISSA MAYRA</t>
  </si>
  <si>
    <t>40403929</t>
  </si>
  <si>
    <t>ESPINOZA RIVERA, GUILLERMO</t>
  </si>
  <si>
    <t>07495525</t>
  </si>
  <si>
    <t>MALLQUI CHAVEZ, RUBEN EDGARDO</t>
  </si>
  <si>
    <t>43182623</t>
  </si>
  <si>
    <t>GOMEZ PALACIOS, VICTOR ALFREDO</t>
  </si>
  <si>
    <t>09443042</t>
  </si>
  <si>
    <t>VALVERDE SIERRA, CATALINA MARIA ANTONIA</t>
  </si>
  <si>
    <t>07084172</t>
  </si>
  <si>
    <t>VIGO VASQUEZ, VICTOR MIGUEL</t>
  </si>
  <si>
    <t>40299114</t>
  </si>
  <si>
    <t>REYES CACERES, KELLY ELENA</t>
  </si>
  <si>
    <t>40191336</t>
  </si>
  <si>
    <t>ARIAS SOTELO, JEFFER ADOLFO</t>
  </si>
  <si>
    <t>46439884</t>
  </si>
  <si>
    <t>ANALISTA PARA LA EVALUACION DE PROCESOS</t>
  </si>
  <si>
    <t>VARILLAS MONTOYA, MIRIAM</t>
  </si>
  <si>
    <t>09649689</t>
  </si>
  <si>
    <t>ASISTENTE II</t>
  </si>
  <si>
    <t>COLLANTES ASTUDILLO, ALBERTO</t>
  </si>
  <si>
    <t>10680639</t>
  </si>
  <si>
    <t>AUXILIAR A2</t>
  </si>
  <si>
    <t>AQUINO ESPINOZA, ESTHER PETRONILA</t>
  </si>
  <si>
    <t>09568640</t>
  </si>
  <si>
    <t>DIAZ SERQUEYRA, JORGE ALBERTO</t>
  </si>
  <si>
    <t>16655900</t>
  </si>
  <si>
    <t>ASISTENTE FRONT PARA LOS CENTROS DE ATENCION A NIVEL NACIONAL</t>
  </si>
  <si>
    <t>PEREZ CALDERON, JENNY VERONICA</t>
  </si>
  <si>
    <t>40586414</t>
  </si>
  <si>
    <t>ASISTENTE PARA EL EQUIPO DE ADMINISTRACION DE PLATAFORMAS Y REDES</t>
  </si>
  <si>
    <t>INGENIERIA DE ADMINISTRACION DE EMPRESAS</t>
  </si>
  <si>
    <t>MANCILLA ROSAS, SANDRA</t>
  </si>
  <si>
    <t>42050880</t>
  </si>
  <si>
    <t>ASISTENTE EJECUTIVA (O) Y/O DE GERENCIA</t>
  </si>
  <si>
    <t>VELASQUEZ CARDENAS, JORGE ANTONIO</t>
  </si>
  <si>
    <t>80288404</t>
  </si>
  <si>
    <t>GESTOR DE PROGRAMACION Y CONTROL DE LA PRODUCCION DE TI</t>
  </si>
  <si>
    <t>VALVERDE CARO, SUSANA AMELIA</t>
  </si>
  <si>
    <t>18100969</t>
  </si>
  <si>
    <t>INGENIERIA INFORMATICA Y DE SISTEMAS</t>
  </si>
  <si>
    <t>LENGUA CARDENAS, LUIS MANUEL</t>
  </si>
  <si>
    <t>41189043</t>
  </si>
  <si>
    <t>RAMIREZ CHUMPITAZ, VIDAL MARTIN</t>
  </si>
  <si>
    <t>06013783</t>
  </si>
  <si>
    <t>LA ROSA COTRINA, GIULIANI</t>
  </si>
  <si>
    <t>15738345</t>
  </si>
  <si>
    <t>VALVERDE CHUQUILLANQUI, CARLOS ADRIAN</t>
  </si>
  <si>
    <t>43179228</t>
  </si>
  <si>
    <t>PEREZ ELIZALDE, JULIO CESAR</t>
  </si>
  <si>
    <t>42650185</t>
  </si>
  <si>
    <t>SORIA LIVIA, ELIANA ROCIO</t>
  </si>
  <si>
    <t>09764276</t>
  </si>
  <si>
    <t>SANCHEZ ESPINOZA, VIOLETA</t>
  </si>
  <si>
    <t>09911393</t>
  </si>
  <si>
    <t>PAJUELO MEJIA, CHRISTIAN EDINSON</t>
  </si>
  <si>
    <t>40055974</t>
  </si>
  <si>
    <t>SILVA DAVILA, SILVIA BETTY</t>
  </si>
  <si>
    <t>08205703</t>
  </si>
  <si>
    <t>RESTAN PIZARRO, ENRIQUE TEOFILO</t>
  </si>
  <si>
    <t>09464400</t>
  </si>
  <si>
    <t>VARGAS RODRIGUEZ, CARMEN</t>
  </si>
  <si>
    <t>16022276</t>
  </si>
  <si>
    <t>GOMEZ CABALLERO, CHRISTIAM EDWARD</t>
  </si>
  <si>
    <t>10727854</t>
  </si>
  <si>
    <t>GARGUREVICH DIESTRO, GUSTAVO PASCUAL</t>
  </si>
  <si>
    <t>09670554</t>
  </si>
  <si>
    <t>MALDONADO LOPEZ, FELIX OSWALDO</t>
  </si>
  <si>
    <t>10201626</t>
  </si>
  <si>
    <t>BRIONES CRUZ, MIGUEL ANGEL</t>
  </si>
  <si>
    <t>09885434</t>
  </si>
  <si>
    <t>MIGUEL ALBAN, JUAN MANUEL</t>
  </si>
  <si>
    <t>09884147</t>
  </si>
  <si>
    <t>MILLONES BERNAL, LUIS ALBERTO</t>
  </si>
  <si>
    <t>41224136</t>
  </si>
  <si>
    <t>RUBINA FABIAN, RICARDO EDGAR</t>
  </si>
  <si>
    <t>32779622</t>
  </si>
  <si>
    <t>RIOS PAITAN, MIGUEL ANGEL</t>
  </si>
  <si>
    <t>40011520</t>
  </si>
  <si>
    <t>REDES Y COMUNICACIONES</t>
  </si>
  <si>
    <t>PONCE HUACHIN, UBALDO RENE</t>
  </si>
  <si>
    <t>46876600</t>
  </si>
  <si>
    <t>ASISTENTE DE COMUNICACION</t>
  </si>
  <si>
    <t>EDUCACION</t>
  </si>
  <si>
    <t>ERAZO PAREDES, CARLOS ANTONIO</t>
  </si>
  <si>
    <t>09611084</t>
  </si>
  <si>
    <t>DERECHO PROCESAL</t>
  </si>
  <si>
    <t>VARAS JAUREGUI, CARMEN FIORELLA</t>
  </si>
  <si>
    <t>41367339</t>
  </si>
  <si>
    <t>ESPECIALISTA ADMINISTRATIVO</t>
  </si>
  <si>
    <t>ARIAS RUIZ, RANDY ALBERTO</t>
  </si>
  <si>
    <t>42178468</t>
  </si>
  <si>
    <t>NAPURI DIAZ, JORGE LUIS</t>
  </si>
  <si>
    <t>40968658</t>
  </si>
  <si>
    <t>RIOS LEON, NATIVIDAD MARIELA</t>
  </si>
  <si>
    <t>43724605</t>
  </si>
  <si>
    <t>ABOGADO PARA SEGUIMIENTO Y CONTROL DE PROCESOS</t>
  </si>
  <si>
    <t>GONZALES TEMOCHE, MARCO ANTONIO</t>
  </si>
  <si>
    <t>43118396</t>
  </si>
  <si>
    <t>REYES ORE, KARLA MARIELA</t>
  </si>
  <si>
    <t>43975183</t>
  </si>
  <si>
    <t>DE LA GALA MEZA, SYLVIA VANESSA</t>
  </si>
  <si>
    <t>15736606</t>
  </si>
  <si>
    <t>ASISTENTE PARA PROCESOS DE SELECCIÓN DE LOGISTICA</t>
  </si>
  <si>
    <t>ARATA BAZAN, SUSAN STHEFANY</t>
  </si>
  <si>
    <t>45985860</t>
  </si>
  <si>
    <t>RIVERA TOVAR, ROSEMARY CLOTILDE</t>
  </si>
  <si>
    <t>42688689</t>
  </si>
  <si>
    <t>ASISTENTE PARA EL EQUIPO DE TRABAJO DE TESORERIA</t>
  </si>
  <si>
    <t>ORDOÑEZ ALCALA, MARICEL</t>
  </si>
  <si>
    <t>10130000</t>
  </si>
  <si>
    <t>PROFESIONAL PARA EL EQUIPO DE TRABAJO DE TESORERIA</t>
  </si>
  <si>
    <t>HUAMAN CORNELIO, LUSMILA</t>
  </si>
  <si>
    <t>10352585</t>
  </si>
  <si>
    <t>ASISTENTE PARA EL EQUIPO DE PROGRAMACIÓN Y CONTROL DE LA PRODUCCIÓN</t>
  </si>
  <si>
    <t>ELECTRONICA</t>
  </si>
  <si>
    <t>ULLOA PEREZ, RENZO GUILLERMO</t>
  </si>
  <si>
    <t>09857627</t>
  </si>
  <si>
    <t>ASISTENTE DE REDES</t>
  </si>
  <si>
    <t>DEL SOLAR PAREDES, KATY</t>
  </si>
  <si>
    <t>08885389</t>
  </si>
  <si>
    <t>PROFESIONAL PARA LA GESTION DE PROYECTOS DE TI</t>
  </si>
  <si>
    <t>GALLO SIRVAS, SILVANA YSABEL</t>
  </si>
  <si>
    <t>44165678</t>
  </si>
  <si>
    <t>CAJUSOL MOTTA, LUIS ALBERTO</t>
  </si>
  <si>
    <t>46623702</t>
  </si>
  <si>
    <t>ESTUDIOS DE DOCTORADO INCOMPLETO</t>
  </si>
  <si>
    <t>QUINTANILLA CARDENAS, HENRY EUSTAQUIO</t>
  </si>
  <si>
    <t>44621855</t>
  </si>
  <si>
    <t>ASESOR LEGAL PMO</t>
  </si>
  <si>
    <t>VIVAS MAURICIO, LAURA MAGALY</t>
  </si>
  <si>
    <t>41832488</t>
  </si>
  <si>
    <t>PROFESIONAL PARA LA GESTIÓN DE SERVICIOS DE TI</t>
  </si>
  <si>
    <t>VAL CASTILLO, ABEL EDUARDO</t>
  </si>
  <si>
    <t>09164412</t>
  </si>
  <si>
    <t>PROFESIONAL PARA EL ALMACEN DE LOGISTICA</t>
  </si>
  <si>
    <t>MORALES CANALES, GLORIA ERIKA</t>
  </si>
  <si>
    <t>41389708</t>
  </si>
  <si>
    <t>ASISTENTE PARA LA CALIFICACION DE EXPEDIENTES</t>
  </si>
  <si>
    <t>PALACIOS ENRIQUEZ, ANA ROSARIO</t>
  </si>
  <si>
    <t>41917807</t>
  </si>
  <si>
    <t>ASISTENTE PARA CALIFICACION DE EXPEDIENTES</t>
  </si>
  <si>
    <t>GUTIERREZ AGUIRRE, MANUEL ORLANDO</t>
  </si>
  <si>
    <t>02830148</t>
  </si>
  <si>
    <t>PEREZ ESPINOZA, MARIA ROXANA</t>
  </si>
  <si>
    <t>07173253</t>
  </si>
  <si>
    <t>ASISTENTE DE GERENCIA</t>
  </si>
  <si>
    <t>CHOCCECAHUA CASTILLO, CARLA ERIKA</t>
  </si>
  <si>
    <t>43983153</t>
  </si>
  <si>
    <t>ANALISTA PMO BI</t>
  </si>
  <si>
    <t>ZEGARRA CHAVEZ, DEYSI LUZ</t>
  </si>
  <si>
    <t>41750646</t>
  </si>
  <si>
    <t>PAREDES HUERSE, PEDRO JOEL</t>
  </si>
  <si>
    <t>45312685</t>
  </si>
  <si>
    <t>AUXILIAR PARA EQUIPO DE TRABAJO DE GESTION DE DERECHOS</t>
  </si>
  <si>
    <t>VERAMENDI OTAROLA, KATHERINA ROSS MERY</t>
  </si>
  <si>
    <t>44114881</t>
  </si>
  <si>
    <t>ASISTENTE PARA EL EQUIPO DE TRABAJO GESTION DE DERECHOS</t>
  </si>
  <si>
    <t>DE LA CRUZ VIVAS, RUBBY JEFFERSON</t>
  </si>
  <si>
    <t>42813679</t>
  </si>
  <si>
    <t>ASISTENTE EN CALIFICACION DE EXPEDIENTES DE LOS DIFERENTES PRODUCTOS ATENDIDOS POR LA ONP</t>
  </si>
  <si>
    <t>TRABAJO SOCIAL</t>
  </si>
  <si>
    <t>DURAND SALAZAR, MANUEL ARMANDO</t>
  </si>
  <si>
    <t>06269229</t>
  </si>
  <si>
    <t>JUAREZ CATALAN, GIANCARLO PEDRO</t>
  </si>
  <si>
    <t>46641526</t>
  </si>
  <si>
    <t>CHUMPE LLACCHUA, RUBEN</t>
  </si>
  <si>
    <t>42431926</t>
  </si>
  <si>
    <t>MEDRANO SANDOVAL, PEDRO VICTOR</t>
  </si>
  <si>
    <t>45310638</t>
  </si>
  <si>
    <t>CONDEZO ALPACA, JACINTO HUGO</t>
  </si>
  <si>
    <t>41677302</t>
  </si>
  <si>
    <t>MEDICINA HUMANA</t>
  </si>
  <si>
    <t>LOPEZ MAKINO, KATIA JEANET</t>
  </si>
  <si>
    <t>45987327</t>
  </si>
  <si>
    <t>MEDICO OCUPACIONAL</t>
  </si>
  <si>
    <t>CASTRO ARIAS, HECTOR DAVID</t>
  </si>
  <si>
    <t>07452349</t>
  </si>
  <si>
    <t>PROFESIONAL PARA RIESGOS FINANCIEROS</t>
  </si>
  <si>
    <t>RUGEL CORREA, ELBERT ALONSO</t>
  </si>
  <si>
    <t>42831913</t>
  </si>
  <si>
    <t>ORTIZ ORTIZ, GISELLA MILAGROS</t>
  </si>
  <si>
    <t>09458868</t>
  </si>
  <si>
    <t>PROFESIONAL PARA LA SUPERVISION Y CONTROL DE ENTREGABLES DE TI</t>
  </si>
  <si>
    <t>ROJAS TOVAR, SUSSY GIOVANNA</t>
  </si>
  <si>
    <t>20100505</t>
  </si>
  <si>
    <t>ASISTENTE DE GESTION DE RIESGOS</t>
  </si>
  <si>
    <t>ALVARADO DIAZ, CELIA KATHERINE</t>
  </si>
  <si>
    <t>18160276</t>
  </si>
  <si>
    <t>JACOBO SALIRROSAS, NOE ALEXANDER</t>
  </si>
  <si>
    <t>45654684</t>
  </si>
  <si>
    <t>ARANA VIZCARDO, CESAR PAUL</t>
  </si>
  <si>
    <t>08153410</t>
  </si>
  <si>
    <t>PROFESIONAL</t>
  </si>
  <si>
    <t>FERNANDEZ RACACHA, RAMON VICENTE</t>
  </si>
  <si>
    <t>46198161</t>
  </si>
  <si>
    <t>ALVAREZ DUEÑAS, ADLAI</t>
  </si>
  <si>
    <t>40968468</t>
  </si>
  <si>
    <t>CIENCIAS SOCIALES Y COMUNICACION</t>
  </si>
  <si>
    <t>GOMEZ GARCIA, CARLOS ANTONIO</t>
  </si>
  <si>
    <t>03655561</t>
  </si>
  <si>
    <t>ASCUÑA RENGIFO, HECTOR ARTURO</t>
  </si>
  <si>
    <t>10587576</t>
  </si>
  <si>
    <t>RODAS RIOS, BRIGITTE PAMMELA</t>
  </si>
  <si>
    <t>43706825</t>
  </si>
  <si>
    <t>CUBAS MARCHAN, ALFREDO ANTONIO</t>
  </si>
  <si>
    <t>43414171</t>
  </si>
  <si>
    <t>VALDIVIA CARRANZA, JESSICA PERLA</t>
  </si>
  <si>
    <t>25866371</t>
  </si>
  <si>
    <t>OCHANTE HUARANCCA, JOHN RICHARD</t>
  </si>
  <si>
    <t>41847204</t>
  </si>
  <si>
    <t>FERNANDEZ TORRES, FELIPE MIGUEL</t>
  </si>
  <si>
    <t>44767061</t>
  </si>
  <si>
    <t>GAMERO ARPITA, ROSA EDITH</t>
  </si>
  <si>
    <t>45492343</t>
  </si>
  <si>
    <t>LARREA CABRERA, JONATHAN ARTURO</t>
  </si>
  <si>
    <t>46070210</t>
  </si>
  <si>
    <t>CHIPANA NAVARRO, GESSABEL NANCY</t>
  </si>
  <si>
    <t>46170168</t>
  </si>
  <si>
    <t>LLERENA MENDEZ, FERNANDO NOE</t>
  </si>
  <si>
    <t>42826876</t>
  </si>
  <si>
    <t>PERNIA CONTRERAS, JESUS KENYO</t>
  </si>
  <si>
    <t>46763712</t>
  </si>
  <si>
    <t>PALOMINO PALOMINO, ISABEL ESTEFANNYN</t>
  </si>
  <si>
    <t>46879418</t>
  </si>
  <si>
    <t>HERRERA BOZA, LAURA ANDREA</t>
  </si>
  <si>
    <t>70007904</t>
  </si>
  <si>
    <t>YGNACIO OJEDA, JENNIFER ELIZABETH</t>
  </si>
  <si>
    <t>43516761</t>
  </si>
  <si>
    <t>FASABI FERRER, TANIA MERCEDES</t>
  </si>
  <si>
    <t>42667704</t>
  </si>
  <si>
    <t>CORDOVA NASSI, CHRISTIAN RUBEN</t>
  </si>
  <si>
    <t>70751786</t>
  </si>
  <si>
    <t>VENTURA ROBLES, GABY PATRICIA</t>
  </si>
  <si>
    <t>40108044</t>
  </si>
  <si>
    <t>ROJAS MORALES, GUSTAVO HENRY</t>
  </si>
  <si>
    <t>40110655</t>
  </si>
  <si>
    <t>INGENIERIA DE TRANSPORTES</t>
  </si>
  <si>
    <t>CAMARENA GALARZA, FREDY OMAR</t>
  </si>
  <si>
    <t>08179355</t>
  </si>
  <si>
    <t>ALATA SIHUES, JACKELYN MARIA</t>
  </si>
  <si>
    <t>45469537</t>
  </si>
  <si>
    <t>GARCIA MEZA, ELIZABETH JENNY</t>
  </si>
  <si>
    <t>40229090</t>
  </si>
  <si>
    <t>ALVEAR SANTIAGO, ROGER ORLANDO</t>
  </si>
  <si>
    <t>16489608</t>
  </si>
  <si>
    <t>FERNANDEZ TORRES, ELIZABETH</t>
  </si>
  <si>
    <t>45256713</t>
  </si>
  <si>
    <t>ZEVALLOS OLANO, MILTON CESAR</t>
  </si>
  <si>
    <t>41710965</t>
  </si>
  <si>
    <t>MIO SUCLUPE, OSCAR</t>
  </si>
  <si>
    <t>40204415</t>
  </si>
  <si>
    <t>MERINO ARONE, ERICSON ROBERT</t>
  </si>
  <si>
    <t>41952117</t>
  </si>
  <si>
    <t>FLORES VILLEGAS, FERNANDO</t>
  </si>
  <si>
    <t>09045805</t>
  </si>
  <si>
    <t>ICOCHEA VALIENTE, ROBERTO MIGUEL</t>
  </si>
  <si>
    <t>45000600</t>
  </si>
  <si>
    <t>ATO IBARRA, ANDREA BEATRIZ</t>
  </si>
  <si>
    <t>42373429</t>
  </si>
  <si>
    <t>GONZALES FLORES, BLANCA MEDALI</t>
  </si>
  <si>
    <t>46163597</t>
  </si>
  <si>
    <t>CABRERA APOLAYA, JOSE ALBERTO</t>
  </si>
  <si>
    <t>15696749</t>
  </si>
  <si>
    <t>TORRES FLORES, ISABEL ANDREA</t>
  </si>
  <si>
    <t>45249158</t>
  </si>
  <si>
    <t>OCHANTE AÑANCA, CLAUDIA</t>
  </si>
  <si>
    <t>40907862</t>
  </si>
  <si>
    <t>URBINA HEREDIA, PAMELA STEFANY</t>
  </si>
  <si>
    <t>45465234</t>
  </si>
  <si>
    <t>AYAUCAN ARRIETA, LUZ NAHIR</t>
  </si>
  <si>
    <t>09602169</t>
  </si>
  <si>
    <t>MOGROVEJO VALENCIA, RICARDO</t>
  </si>
  <si>
    <t>41845129</t>
  </si>
  <si>
    <t>SECRETARIADO BILINGUE</t>
  </si>
  <si>
    <t>ACEVEDO VIDARTE, MARIA ANGELICA</t>
  </si>
  <si>
    <t>06422559</t>
  </si>
  <si>
    <t>GONZALES CAPUÑAY, MARIA ELIZABETH</t>
  </si>
  <si>
    <t>45470800</t>
  </si>
  <si>
    <t>MALLMA CALDERON, EDWAR</t>
  </si>
  <si>
    <t>43103955</t>
  </si>
  <si>
    <t>RAMOS MUÑOZ, RONY ROBERT</t>
  </si>
  <si>
    <t>44328837</t>
  </si>
  <si>
    <t>RAMIREZ GARCIA, CRISTIAN JORGE</t>
  </si>
  <si>
    <t>43561807</t>
  </si>
  <si>
    <t>PALOMINO HERMOZA, CARINA PATRICIA</t>
  </si>
  <si>
    <t>46095057</t>
  </si>
  <si>
    <t>BARDON CALIXTO, MICHAEL DANNY</t>
  </si>
  <si>
    <t>42360664</t>
  </si>
  <si>
    <t>MONTERO ATENCIA, CAREM PATRICIA</t>
  </si>
  <si>
    <t>46394131</t>
  </si>
  <si>
    <t>FLORES YANQUI, SAMMY JEISON</t>
  </si>
  <si>
    <t>44076273</t>
  </si>
  <si>
    <t>FIESTAS QUIÑONES, MIGUEL FELIPE</t>
  </si>
  <si>
    <t>44585751</t>
  </si>
  <si>
    <t>CASTILLO QUISPE, MIGUEL ANGEL</t>
  </si>
  <si>
    <t>44878969</t>
  </si>
  <si>
    <t>RODRIGUEZ LUCERO, ANDREA SOLEDAD</t>
  </si>
  <si>
    <t>44322332</t>
  </si>
  <si>
    <t>RAMOS SIMEON, JANET BEATRIZ</t>
  </si>
  <si>
    <t>70436585</t>
  </si>
  <si>
    <t>MALASQUEZ BAUTISTA, JESÚS OSWALDO</t>
  </si>
  <si>
    <t>45093635</t>
  </si>
  <si>
    <t>GONZALES ESTRADA, EDWIN ALFREDO</t>
  </si>
  <si>
    <t>45735318</t>
  </si>
  <si>
    <t>SALDAÑA HUAMAN, ELISA SARAHI</t>
  </si>
  <si>
    <t>44204073</t>
  </si>
  <si>
    <t>ASISTENTE EJECUTIVA</t>
  </si>
  <si>
    <t>OTAEGUI Y MILLA, JOSE LUIS</t>
  </si>
  <si>
    <t>07304084</t>
  </si>
  <si>
    <t>SUPERVISOR</t>
  </si>
  <si>
    <t>PERLA MOGOLLON, EDWARD DARWIN</t>
  </si>
  <si>
    <t>41656670</t>
  </si>
  <si>
    <t>CANDIOTTI FERNANDEZ, MARIA ZENAIDA</t>
  </si>
  <si>
    <t>10881400</t>
  </si>
  <si>
    <t>CUEVA LEON, JUDITH ESPERANZA</t>
  </si>
  <si>
    <t>43983345</t>
  </si>
  <si>
    <t>TARAZONA MEZARINA, GISSELLA FAUSTINA</t>
  </si>
  <si>
    <t>44660851</t>
  </si>
  <si>
    <t>HUETE CORDOVA, VRNDAVANI SUELI</t>
  </si>
  <si>
    <t>42656649</t>
  </si>
  <si>
    <t>LAZO VELEZMORO, WALTER MARCELO</t>
  </si>
  <si>
    <t>06098897</t>
  </si>
  <si>
    <t>SOLIS LOAYZA, ROSA MARLENE</t>
  </si>
  <si>
    <t>09552228</t>
  </si>
  <si>
    <t>CACHAY MONTOYA, ESTHER NATALI</t>
  </si>
  <si>
    <t>10862606</t>
  </si>
  <si>
    <t>VALENCIA CHARUN, RAQUEL INES</t>
  </si>
  <si>
    <t>42970904</t>
  </si>
  <si>
    <t>PROFESIONAL DEL ARCHIVO INSTITUCIONAL</t>
  </si>
  <si>
    <t>CUBAS ORTIZ, WILLIAM OSWALDO</t>
  </si>
  <si>
    <t>16576094</t>
  </si>
  <si>
    <t>PROFESIONAL PARA EL ÁREA DE MANTENIMIENTO E INGENIERÍA</t>
  </si>
  <si>
    <t>GUZMAN CACHO DE ESCALANTE, LOURDES VANESSA</t>
  </si>
  <si>
    <t>41038171</t>
  </si>
  <si>
    <t>ASISTENTE EJECUTIVA DE LA OFICINA DE ADMINISTRACION</t>
  </si>
  <si>
    <t>EDUCACIÓN TÉCNICA INCOMPLETA</t>
  </si>
  <si>
    <t>GAMBOA LAURA, MERCEDES</t>
  </si>
  <si>
    <t>42836799</t>
  </si>
  <si>
    <t>AUXILIAR PARA EL DESEMBALSE DE STOCKS DE EXPEDIENTES DE DERECHO</t>
  </si>
  <si>
    <t>ASIN ALVARADO, ANA MARIA</t>
  </si>
  <si>
    <t>10128521</t>
  </si>
  <si>
    <t>ASISTENTE PARA LA ATENCIÓN DE SOLICITUDES REFERENTES A PENSIONISTAS CON REINICIO DE ACTIVIDAD LABORAL</t>
  </si>
  <si>
    <t>SAHUMA VALDIVIEZO, OSCAR EDMUNDO</t>
  </si>
  <si>
    <t>10260222</t>
  </si>
  <si>
    <t>ASISTENTE PARA LA FISCALIZACIÓN Y CALIFICACIÓN DE EXPEDIENTES IRREGULARES</t>
  </si>
  <si>
    <t>NEYRA INGA, IRIS MARY</t>
  </si>
  <si>
    <t>03380230</t>
  </si>
  <si>
    <t>APOYO PARA EL ALMACEN CENTRAL DE LA ONP</t>
  </si>
  <si>
    <t>INGA LAZARO, MIGUEL EDUARDO</t>
  </si>
  <si>
    <t>80085784</t>
  </si>
  <si>
    <t xml:space="preserve">ASISTENTE </t>
  </si>
  <si>
    <t>CORDOVA GOMEZ, JESUS AMALIA</t>
  </si>
  <si>
    <t>42954006</t>
  </si>
  <si>
    <t>IPANAQUE CASTILLO, CARLOS ESTEBAN</t>
  </si>
  <si>
    <t>42978090</t>
  </si>
  <si>
    <t>GARFIAS DAVILA, LUIS ALBERTO</t>
  </si>
  <si>
    <t>10348455</t>
  </si>
  <si>
    <t>HUARINGA MACAVILCA, JOSE LUIS</t>
  </si>
  <si>
    <t>43064102</t>
  </si>
  <si>
    <t>LUPERDI SALGADO, PEDRO PABLO</t>
  </si>
  <si>
    <t>25727972</t>
  </si>
  <si>
    <t xml:space="preserve">PROFESIONAL </t>
  </si>
  <si>
    <t>SALAZAR VÁSQUEZ, JHONATAN JAVIER</t>
  </si>
  <si>
    <t>45042798</t>
  </si>
  <si>
    <t>CORONADO CRUZ, ROSA URSULA</t>
  </si>
  <si>
    <t>40858997</t>
  </si>
  <si>
    <t>ATOCHE MAS, VIVIAN CAROLA</t>
  </si>
  <si>
    <t>44479677</t>
  </si>
  <si>
    <t>CAMACHO PIZANGO, LUIS ANTONIO</t>
  </si>
  <si>
    <t>44605596</t>
  </si>
  <si>
    <t>AGUILAR TRUJILLO, EDGAR</t>
  </si>
  <si>
    <t>07505382</t>
  </si>
  <si>
    <t>ROJAS GUARDAMINO, VICTOR VALENTIN</t>
  </si>
  <si>
    <t>10291078</t>
  </si>
  <si>
    <t>FARROMEQUE CANCINO, ANGELA EDITH</t>
  </si>
  <si>
    <t>41851039</t>
  </si>
  <si>
    <t xml:space="preserve">APOYO OPERATIVO EN LOS PROCESOS </t>
  </si>
  <si>
    <t>CAVERO RODRIGUEZ, TERESA MARIBEL</t>
  </si>
  <si>
    <t>18153004</t>
  </si>
  <si>
    <t>ASISTENTE  - SEDE TRUJILLO</t>
  </si>
  <si>
    <t>CHAVEZ SANCHEZ, VIRGINIA</t>
  </si>
  <si>
    <t>41578499</t>
  </si>
  <si>
    <t>ASISTENTE  - SEDE ICA</t>
  </si>
  <si>
    <t>PORTUGAL RIVERA, ANTONIO</t>
  </si>
  <si>
    <t>07376189</t>
  </si>
  <si>
    <t xml:space="preserve">AUXILIAR ADMINISTRATIVO </t>
  </si>
  <si>
    <t>NUÑEZ LINGAN, DANY ISELA</t>
  </si>
  <si>
    <t>19336659</t>
  </si>
  <si>
    <t>ASISTENTE - LAMBAYEQUE</t>
  </si>
  <si>
    <t>NEYRA SEGOVIA, JESUS ALFREDO</t>
  </si>
  <si>
    <t>40018621</t>
  </si>
  <si>
    <t>ASISTENTE - AREQUIPA</t>
  </si>
  <si>
    <t>ALVA PLASENCIA, NERIDA MARILU</t>
  </si>
  <si>
    <t>08614743</t>
  </si>
  <si>
    <t>APOYO EN LA LABOR DE CALIFICACIÓN DE EXPEDIENTES IRREGULARES</t>
  </si>
  <si>
    <t>RAMIREZ VEGA, ROLANDO GERARDO</t>
  </si>
  <si>
    <t>16770124</t>
  </si>
  <si>
    <t>APOYO EN LA LABOR DE PERITAJE EN LA SEDE REGIONAL NORTE (PIURA)</t>
  </si>
  <si>
    <t>OCHOA FLORES, JUAN GABRIEL</t>
  </si>
  <si>
    <t>40621053</t>
  </si>
  <si>
    <t xml:space="preserve">APOYO EN LA LABOR DE PERITAJE </t>
  </si>
  <si>
    <t>DELGADO SALAS, EDGARD HUMBERTO</t>
  </si>
  <si>
    <t>42228498</t>
  </si>
  <si>
    <t>APOYO EN LA LABOR DE PERITAJE - LIMA</t>
  </si>
  <si>
    <t>PEÑA SEGURA, CHRISTIAN PERCY</t>
  </si>
  <si>
    <t>10200545</t>
  </si>
  <si>
    <t>APOYO EN LA LABOR DE PERITAJE EN LA SEDE REGIONAL CENTRO (JUNÍN -HUANCAYO)</t>
  </si>
  <si>
    <t>MILLONES ROMERO, JOEL ALEXANDER</t>
  </si>
  <si>
    <t>42996352</t>
  </si>
  <si>
    <t>APOYO EN LA LABOR DE PERITAJE</t>
  </si>
  <si>
    <t>LEON MEJIA, HELIO EMERSON</t>
  </si>
  <si>
    <t>42064882</t>
  </si>
  <si>
    <t>VIDAL YZAGUIRRE, ANGELA ELSA</t>
  </si>
  <si>
    <t>44555697</t>
  </si>
  <si>
    <t>APOYO EN LA PRECALIFICACIÓN DE LOS EXPEDIENTES ADMINISTRATIVOS</t>
  </si>
  <si>
    <t>MORALES CARREÑO, KELLY PAOLA</t>
  </si>
  <si>
    <t>44800635</t>
  </si>
  <si>
    <t>GARCIA CUZQUÉN, MARTHA</t>
  </si>
  <si>
    <t>25779219</t>
  </si>
  <si>
    <t>APOYO EN EL CONTROL DE CALIDAD DE LOS SUBPRODUCTOS DEL SERVICIO DE ARCHIVO</t>
  </si>
  <si>
    <t>CERNA FALCÓN, DANITZA OLINDA</t>
  </si>
  <si>
    <t>07628342</t>
  </si>
  <si>
    <t>APOYO EN LA GESTIÓN DE ESPERAS DE LOS EXPEDIENTES ADMINISTRATIVOS</t>
  </si>
  <si>
    <t>FRANCO FERNÁNDEZ, JESÚS MICHAEL</t>
  </si>
  <si>
    <t>41387903</t>
  </si>
  <si>
    <t>ENSAMBLAJE DE COMPUTADORAS</t>
  </si>
  <si>
    <t>ASENJO FERNANDEZ, CHRISTIAN ALONSO</t>
  </si>
  <si>
    <t>42222811</t>
  </si>
  <si>
    <t xml:space="preserve">APOYO EN LAS LABORES DEL ÁREA DE MANTENIMIENTO E INGENIERÍA </t>
  </si>
  <si>
    <t>QUITO ALFARO, LUZ ANTONIETA</t>
  </si>
  <si>
    <t>06979167</t>
  </si>
  <si>
    <t>REVISOR DE CONTROL DE CALIDAD</t>
  </si>
  <si>
    <t>PRECIADO ÑAÑEZ, YESARYN  ESLAVIZA</t>
  </si>
  <si>
    <t>43355387</t>
  </si>
  <si>
    <t>APOYO EN LA COORDINACIÓN REGIONAL NORTE (SEDE PIURA)</t>
  </si>
  <si>
    <t>ROBATTI GUARDAMINO, ISABEL FANY</t>
  </si>
  <si>
    <t>08139377</t>
  </si>
  <si>
    <t>CHACARA CHUQUITAYPE, MIGUEL ANGEL</t>
  </si>
  <si>
    <t>40489186</t>
  </si>
  <si>
    <t>SUAREZ ROJAS, SANDRA  ELIZABETH</t>
  </si>
  <si>
    <t>09525975</t>
  </si>
  <si>
    <t>URQUIZO GOMEZ, CLAUDIA NATALIE</t>
  </si>
  <si>
    <t>42480020</t>
  </si>
  <si>
    <t>BRAÑES TORRES, VERÓNICA MILAGROS</t>
  </si>
  <si>
    <t>09372856</t>
  </si>
  <si>
    <t>SOTOMAYOR MEJIA, DIEGO ALONZO</t>
  </si>
  <si>
    <t>44564064</t>
  </si>
  <si>
    <t>GARCIA GANOZA, LUIS  FERNANDO</t>
  </si>
  <si>
    <t>06715938</t>
  </si>
  <si>
    <t>VASQUEZ JULCA, IVANNA</t>
  </si>
  <si>
    <t>42585648</t>
  </si>
  <si>
    <t xml:space="preserve">APOYO EN LA PROGRAMACIÓN Y CONTROL DE PRODUCCIÓN PARA EL PROCESO DE ATENCIÓN DE QUEJAS Y RECLAMOS INGRESADOS </t>
  </si>
  <si>
    <t>MARCANI VILLEGAS, IDOLFO MOISES</t>
  </si>
  <si>
    <t>10278049</t>
  </si>
  <si>
    <t>APOYO EN LA CALIFICACIÓN DE EXPEDIENTES DE LOS DIFERENTES PRODUCTOS ATENDIDOS POR LA ONP</t>
  </si>
  <si>
    <t>GUEVARA DIAZ, FIORELLA MARILU</t>
  </si>
  <si>
    <t>42966568</t>
  </si>
  <si>
    <t>SIESQUEN TORRES, JOSE LUIS</t>
  </si>
  <si>
    <t>41633153</t>
  </si>
  <si>
    <t>APOYO EN EL CONTROL DE CALIDAD DE MICROGRABACIÓN</t>
  </si>
  <si>
    <t>ADMINISTRACIÓN Y CIENCIA POLICIALES</t>
  </si>
  <si>
    <t>BRAVO CORDOVA, JUAN CARLOS</t>
  </si>
  <si>
    <t>43377476</t>
  </si>
  <si>
    <t>APOYO DOCUMENTOSCÓPICO DE EXPEDIENTES IRREGULARES</t>
  </si>
  <si>
    <t>MAYOR DE LA PNP</t>
  </si>
  <si>
    <t>PEZO ALEJANDRO, RAFO</t>
  </si>
  <si>
    <t>09458485</t>
  </si>
  <si>
    <t>CADILLO MIRANDA, ADOLFO ANGEL</t>
  </si>
  <si>
    <t>20116879</t>
  </si>
  <si>
    <t>CERNA FALCÓN, KARINA ANTONIA</t>
  </si>
  <si>
    <t>07631681</t>
  </si>
  <si>
    <t>APOYO EN EL CONTROL Y SUPERVISIÓN DEL ABASTECIMIENTO DE EXPEDIENTES A LAS LÍNEAS DE PRECALIFICACIÓN.</t>
  </si>
  <si>
    <t>AGUAYO HERNANDO, FABRICIO OMAR</t>
  </si>
  <si>
    <t>25812727</t>
  </si>
  <si>
    <t>APOYO EN LA PRECALIFICACIÓN Y EN LA GESTIÓN DE LA ESPERA DE LOS EXPEDIENTES ADMINISTRATIVOS</t>
  </si>
  <si>
    <t>RIVERA ABARCA, HAROLD ALEXANDER</t>
  </si>
  <si>
    <t>43462097</t>
  </si>
  <si>
    <t>MENDEZ LENGUA, DAVID ALBERTO</t>
  </si>
  <si>
    <t>09278631</t>
  </si>
  <si>
    <t>GALVEZ CARRILLO, SARA VANESSA</t>
  </si>
  <si>
    <t>43090926</t>
  </si>
  <si>
    <t>APOYO EN EL CONTROL DE CALIDAD DE LA LABOR DE PRECALIFICACIÓN Y DE LA GESTIÓN DE ESPERAS DE LOS EXPEDIENTES ADMINISTRATIVOS</t>
  </si>
  <si>
    <t>MENEZ CHAICO, JOHANNA LISETTE</t>
  </si>
  <si>
    <t>42284856</t>
  </si>
  <si>
    <t>FRANCO FERNANDEZ, GISSELLA ELIZABETH</t>
  </si>
  <si>
    <t>10094309</t>
  </si>
  <si>
    <t>APOLINARES ALBUJAR, YUSETH FLOR MARIA</t>
  </si>
  <si>
    <t>40461567</t>
  </si>
  <si>
    <t>MACHACA DE LA CRUZ, ROSA JANET</t>
  </si>
  <si>
    <t>07457204</t>
  </si>
  <si>
    <t>DIAZ CARDALDA, CARLA JULISSA</t>
  </si>
  <si>
    <t>45862968</t>
  </si>
  <si>
    <t>QUISPE MAQUERA, DENISE  MILAGROS</t>
  </si>
  <si>
    <t>43446300</t>
  </si>
  <si>
    <t>PEREZ ROMERO, CATALINA DAISY</t>
  </si>
  <si>
    <t>10689815</t>
  </si>
  <si>
    <t>FILOMENO FLORES, MARTA CATHERINE</t>
  </si>
  <si>
    <t>09379774</t>
  </si>
  <si>
    <t>NICHO GUEVARA, SERGIO ALBERTO</t>
  </si>
  <si>
    <t>25846324</t>
  </si>
  <si>
    <t>ALVIS SICOS, MARTHA</t>
  </si>
  <si>
    <t>10599851</t>
  </si>
  <si>
    <t>ARRIOLA SANCHEZ, GUISELLI MARGOT</t>
  </si>
  <si>
    <t>41912081</t>
  </si>
  <si>
    <t>RICSE TOVAR, NILDA</t>
  </si>
  <si>
    <t>45309018</t>
  </si>
  <si>
    <t>GALINDO SUELDO, DORIS MELISA</t>
  </si>
  <si>
    <t>43669477</t>
  </si>
  <si>
    <t>QUIROZ MEZA, KARLA LUISA DE GUADALUPE</t>
  </si>
  <si>
    <t>09935776</t>
  </si>
  <si>
    <t>RECURSOS HUMANOS</t>
  </si>
  <si>
    <t>GARCIA VALCARCEL, LUIS GUSTAVO</t>
  </si>
  <si>
    <t>40028502</t>
  </si>
  <si>
    <t>ALBUJAR CABREJOS, FERNANDO</t>
  </si>
  <si>
    <t>08102301</t>
  </si>
  <si>
    <t>VALDIVIA ESTELA, MARIA GENOVEVA</t>
  </si>
  <si>
    <t>25602295</t>
  </si>
  <si>
    <t>SERVICIO PERSONAL ESPECIALIZADO PARA LA OFICINA DE PLANEAMIENTO Y PRESUPUESTO</t>
  </si>
  <si>
    <t>SUB OFICIAL  SUPERIOR DE LA PNP</t>
  </si>
  <si>
    <t>BRINGAS ALFARO, BETTY ANTONIETA</t>
  </si>
  <si>
    <t>43266631</t>
  </si>
  <si>
    <t>APOYO EN EL ANÁLISIS DOCUMENTOSCÓPICO DE EXPEDIENTES IRREGULARES</t>
  </si>
  <si>
    <t>RUBIO HIDALGO, LIZARDO ELOY</t>
  </si>
  <si>
    <t>08748788</t>
  </si>
  <si>
    <t>APOYO OPERATIVO EN EL TRANSPORTE, RESGUARDO Y SEGURIDAD DE FUNCIONARIOS DE LA JEFATURA ONP</t>
  </si>
  <si>
    <t>CUEVA AMES, ESPERANZA MARILU</t>
  </si>
  <si>
    <t>25724976</t>
  </si>
  <si>
    <t>APOYO EN LAS LABORES ADMINISTRATIVAS</t>
  </si>
  <si>
    <t>MASCARO ALBORNOZ, LEYLA JANNINA</t>
  </si>
  <si>
    <t>10763508</t>
  </si>
  <si>
    <t>APOYO ADMINISTRATIVO EN ATENCIÓN AL CLIENTE EN LA ALTA DIRECCIÓN DE LA JEFATURA</t>
  </si>
  <si>
    <t>SAAVEDRA QUILCATE, MARIA  PATRICIA</t>
  </si>
  <si>
    <t>09611151</t>
  </si>
  <si>
    <t>APOYO EN LAS LABORES DE ADMINISTRACIÓN DEL ARCHIVO DE LOS EXPEDIENTES DE CONTRATACIÓN DE LA ONP</t>
  </si>
  <si>
    <t>MANCO HUAMAN, RONALD JONATHAN</t>
  </si>
  <si>
    <t>43457087</t>
  </si>
  <si>
    <t>APOYO TÉCNICO EN LA PRECALIFICACIÓN DE EXPEDIENTES DE DERECHOS PREVISIONALES</t>
  </si>
  <si>
    <t>STUART GUZMAN, JACK HAROLD</t>
  </si>
  <si>
    <t>43632846</t>
  </si>
  <si>
    <t>APOYO EN LA ATENCIÓN Y SEGUIMIENTO DE LAS QUEJAS Y RECLAMOS</t>
  </si>
  <si>
    <t>MELENDEZ MORENO, ROSA ELENA</t>
  </si>
  <si>
    <t>06715899</t>
  </si>
  <si>
    <t>APOYO TÉCNICO PARA LA ACTUALIZACIÓN DE INFORMACIÓN DE PRODUCCIÓN DE EXPEDIENTES CALIFICADOS DE PENSIONES PREVISIONALES</t>
  </si>
  <si>
    <t>LLAPAPASCA LUJAN, LICETH ELENA</t>
  </si>
  <si>
    <t>41431851</t>
  </si>
  <si>
    <t>APOYO EN LAS LABORES DE VERIFICACIÓN DE APORTES AL SISTEMA NACIONAL DE PENSIONES DE AFILIADOS AL SISTEMA PRIVADO DE PENSIONES QUE SOLICITAN SU DESAFILIACIÓN - CONTROL DE CALIDAD</t>
  </si>
  <si>
    <t>ESPICHAN ROMERO, LUIS ALBERTO</t>
  </si>
  <si>
    <t>06000510</t>
  </si>
  <si>
    <t>APOYO EN LAS LABORES DE VERIFICACIÓN DE APORTES AL SISTEMA NACIONAL DE PENSIONES DE AFILIADOS AL SISTEMA PRIVADO DE PENSIONES QUE SOLICITAN SU DESAFILIACIÓN - VERIFICADOR</t>
  </si>
  <si>
    <t>BENITES LUCANO, ANGEL GAIL</t>
  </si>
  <si>
    <t>09507281</t>
  </si>
  <si>
    <t>LLACSAHUACHE MAZA, ANGEL</t>
  </si>
  <si>
    <t>08073944</t>
  </si>
  <si>
    <t>ESTRELLA CARPIO, MARIA MAGDALENA</t>
  </si>
  <si>
    <t>07151517</t>
  </si>
  <si>
    <t>URBANO JIMENEZ, TANIA MARLENA MERCEDES</t>
  </si>
  <si>
    <t>09938453</t>
  </si>
  <si>
    <t>FALCON FLORES, BEATRIZ PAOLA</t>
  </si>
  <si>
    <t>10453892</t>
  </si>
  <si>
    <t>APOYO EN LA ATENCIÓN DE EXPEDIENTES PARA LA DETERMINACIÓN DE LA LIBRE DESAFILIACIÓN DE LOS AFILIADOS AL SISTEMA PRIVADO DE PENSIONES</t>
  </si>
  <si>
    <t>BARANDIARAN RAMIREZ, JOSE MARIA</t>
  </si>
  <si>
    <t>10003636</t>
  </si>
  <si>
    <t>APOYO EN LA ORIENTACIÓN PARA EL PENSIONISTA A DARSE EN LAS INSTALACIONES DE LA DEFENSORÍA DE PUEBLO</t>
  </si>
  <si>
    <t>GONZALES VILLANUEVA, CARLOTA AMPARO</t>
  </si>
  <si>
    <t>08607683</t>
  </si>
  <si>
    <t>APOYO EN LA EJECUCIÓN DE LOS PROCESOS DE PAGO, GENERACIÓN DE INFORMACIÓN CONTABLE-FINANCIERA Y CONTROL DE CALIDAD DE LAS PENSIONES COMPLEMENTARIAS CREADAS MEDIANTE LEY N° 29881</t>
  </si>
  <si>
    <t xml:space="preserve"> 29717287</t>
  </si>
  <si>
    <t>ASISTENTE DE ATENCION AL PUBLICO - PROCESO CAS N° 89-2019-ONP</t>
  </si>
  <si>
    <t>ARBIETO RODRIGUEZ, FELIX FERNANDO</t>
  </si>
  <si>
    <t>06021513</t>
  </si>
  <si>
    <t>ORÉ SILVA, ANDY ERICK</t>
  </si>
  <si>
    <t>48451604</t>
  </si>
  <si>
    <t>ASISTENTE DE CONTROL DE LEGAJOS Y ASISTENCIA - PROCESO CAS N° 80-2019-ONP</t>
  </si>
  <si>
    <t>ANALISTA DE ATENCION AL PUBLICO REGIONES - PROCESO CAS N° 42-2019-ONP (ANEXO DPE-6)</t>
  </si>
  <si>
    <t>ANALISTA DE ATENCION AL PUBLICO LIMA - PROCESO CAS N° 41-2019-ONP 8ANEXO DPE-2)</t>
  </si>
  <si>
    <t>PARICELA CACERES, JOSE DANIEL</t>
  </si>
  <si>
    <t>41640698</t>
  </si>
  <si>
    <t>IPANAQUE MENDOZA, PERCY DANTE</t>
  </si>
  <si>
    <t>02880306</t>
  </si>
  <si>
    <t>SALAZAR VILLAR, DILCIA MERCEDES</t>
  </si>
  <si>
    <t>02850514</t>
  </si>
  <si>
    <t>GALINDO VELASQUEZ, ROCIO MILAGRITOS</t>
  </si>
  <si>
    <t>08628575</t>
  </si>
  <si>
    <t>ZURITA MEZA, NATHALY WENDY</t>
  </si>
  <si>
    <t>42971843</t>
  </si>
  <si>
    <t>CASTAÑEDA ECHEVARRIA, MARIA ISABEL</t>
  </si>
  <si>
    <t>40424525</t>
  </si>
  <si>
    <t>CASTILLO VARGAS, MARIA PAULA</t>
  </si>
  <si>
    <t>48072504</t>
  </si>
  <si>
    <t>ORIENTADORA REGIONES - PROCESO CAS N° 44-2019-ONP (ANEXO DPE-2)</t>
  </si>
  <si>
    <t>SANTOYO TABOADA, CYNTHIA MAGALY</t>
  </si>
  <si>
    <t>44130751</t>
  </si>
  <si>
    <t>GUZMAN ESQUIVEL, SHEILA JHOSSELYN</t>
  </si>
  <si>
    <t>47080002</t>
  </si>
  <si>
    <t xml:space="preserve"> 42341206</t>
  </si>
  <si>
    <t>MARQUEZ CORTEZ, JUANITA ANGELICA</t>
  </si>
  <si>
    <t>45991897</t>
  </si>
  <si>
    <t>WU SANCHEZ, LOT BENJAMIN</t>
  </si>
  <si>
    <t>25839699</t>
  </si>
  <si>
    <t>ASISTENTE REVISOR - PROCESO CAS N° 40-2019-ONP</t>
  </si>
  <si>
    <t>AUXILIAR DE PENSIONAMIENTO - PROCESO CAS N° 31-2019-ONP</t>
  </si>
  <si>
    <t>RAMIREZ OSORIO, EMIR ESAU</t>
  </si>
  <si>
    <t>46634946</t>
  </si>
  <si>
    <t>AUXILIAR DE PENSIONAMIENTO - PROCESO CAS N° 32-2019-ONP</t>
  </si>
  <si>
    <t>CAJO ESCATE, ARTURO HIPOLITO</t>
  </si>
  <si>
    <t>42695544</t>
  </si>
  <si>
    <t>ASISTENTE DE LA CASA DEL PENSIONISTA SEDE SAN JUAN DE MIRAFLORES - PROCESO CAS N° 24-2019-ONP</t>
  </si>
  <si>
    <t>AYALA POMA, JHENNER ADERLY</t>
  </si>
  <si>
    <t>74316947</t>
  </si>
  <si>
    <t>AUXILIAR OPERATIVO - PROCESO CAS N° 9-2019-ONP</t>
  </si>
  <si>
    <t>CHARCA LEON, VICTORIA BEATRIZ</t>
  </si>
  <si>
    <t>45420612</t>
  </si>
  <si>
    <t>ASISTENTE JUNIOR DE DESARROLLO PROFESIONAL - PROCESO CAS N° 27-2019-ONP</t>
  </si>
  <si>
    <t>SIFUENTES NAPURI, RENZO RENE</t>
  </si>
  <si>
    <t>70431237</t>
  </si>
  <si>
    <t>ANALISTA DE RIESGO DE PORTAFOLIO - PROCESO CAS N° 5-2019-ONP</t>
  </si>
  <si>
    <t>COMPORTAMIENTO ORGANIZACIONAL Y RH</t>
  </si>
  <si>
    <t>RAMOS CASTILLO, VERONICA ELIZABET</t>
  </si>
  <si>
    <t>43505023</t>
  </si>
  <si>
    <t>ANALISTA DE DESARROLLO PROFESIONAL - PROCESO CAS N° 011-2019-ONP</t>
  </si>
  <si>
    <t>INFANTES CALDERON, ERIKA MILAGROS NATIVIDAD</t>
  </si>
  <si>
    <t>42243176</t>
  </si>
  <si>
    <t>MOROCHO NEYRA, SANDRA LUZ</t>
  </si>
  <si>
    <t>25702832</t>
  </si>
  <si>
    <t>GUTIERREZ VARGAS, LEONARDO DAVID</t>
  </si>
  <si>
    <t>42151676</t>
  </si>
  <si>
    <t>GONZALES ANCALLA, HUGO</t>
  </si>
  <si>
    <t>42215486</t>
  </si>
  <si>
    <t>GAMARRA DIAZ, CESAR ALEXANDRO</t>
  </si>
  <si>
    <t>45737286</t>
  </si>
  <si>
    <t>VALVERDE CALDERON, GISELLE EVELYN</t>
  </si>
  <si>
    <t>43989662</t>
  </si>
  <si>
    <t>QUISPE TUPA, RENEE</t>
  </si>
  <si>
    <t>40889292</t>
  </si>
  <si>
    <t>LEDESMA PORTILLA, YSABEL ELVA</t>
  </si>
  <si>
    <t>70665646</t>
  </si>
  <si>
    <t>CIENCIAS DE LA COMUNICACION Y PUBLICIDAD</t>
  </si>
  <si>
    <t>GAITAN GONZALES, GERALDINE DOROTHY</t>
  </si>
  <si>
    <t>48222061</t>
  </si>
  <si>
    <t>CHALLCHA FRANCO, ELISANDRA</t>
  </si>
  <si>
    <t>46168201</t>
  </si>
  <si>
    <t>HUAMAN SANDOVAL, WALTER FRANKLIN</t>
  </si>
  <si>
    <t>41466768</t>
  </si>
  <si>
    <t>FALCON PAREDES, TELBI KRASNA</t>
  </si>
  <si>
    <t>40081561</t>
  </si>
  <si>
    <t>BIOLOGÍA</t>
  </si>
  <si>
    <t>GARCIA CUBA, RUDDY EDDY</t>
  </si>
  <si>
    <t>25766688</t>
  </si>
  <si>
    <t>AUXILIAR DE PENSIONAMIENTO PARA EL CENTRO DE ATENCION DE LA LIBERTAD - PROCESO CAS N° 142-2018-ONP</t>
  </si>
  <si>
    <t>LOPEZ AGUIRRE, MARIA ELENA</t>
  </si>
  <si>
    <t>42861701</t>
  </si>
  <si>
    <t>MALCA VASQUEZ, CINTHYA ELIZABETH</t>
  </si>
  <si>
    <t xml:space="preserve"> 43891728</t>
  </si>
  <si>
    <t>ANALISTA RESPONSABLE DEL CENTRO DE ATENCION CAJAMARCA - PROCESO CAS N° 144-2018-ONP</t>
  </si>
  <si>
    <t>ROJAS VALDIVIA, EMILIO</t>
  </si>
  <si>
    <t>10267295</t>
  </si>
  <si>
    <t>SOCUALAYA CCOCHOLA, MAX LEONARDO</t>
  </si>
  <si>
    <t>45609700</t>
  </si>
  <si>
    <t xml:space="preserve">AUXILIAR DE PENSIONAMIENTO - PROCESO CAS N° 137-2018-ONP </t>
  </si>
  <si>
    <t>SORIA NAUCAPOMA, RAYMUNDO AARON</t>
  </si>
  <si>
    <t>42584867</t>
  </si>
  <si>
    <t>AUXILIAR DE PENSIONAMIENTO -  PROCESO CAS N° 137-2018-ONP</t>
  </si>
  <si>
    <t>AUXILIAR DE PENSIONAMIENTO PARA EL CENTRO DE ATENCION DE AREQUIPA - PROCESO CAS N° 126-2018-ONP</t>
  </si>
  <si>
    <t>VALENZUELA ANDIA, ANGIE CAROLINA</t>
  </si>
  <si>
    <t>47186931</t>
  </si>
  <si>
    <t>ASISTENTE JUNIOR DE CALIFIACION - PROCESO CAS N° 130-2018-ONP</t>
  </si>
  <si>
    <t>SANCHEZ CORDERO, EDUARDO RODRIGO</t>
  </si>
  <si>
    <t xml:space="preserve"> 42641451</t>
  </si>
  <si>
    <t>ASISTENTE JUNIOR DE CALIFICACION - PROCESO CAS N° 130-2018-ONP</t>
  </si>
  <si>
    <t>CIENCIAS ADMINISTRATIVAS Y MARK. ESTRAGI</t>
  </si>
  <si>
    <t>RAMIREZ JANAMPA, CARMEN CECILIA</t>
  </si>
  <si>
    <t>10217525</t>
  </si>
  <si>
    <t>TELLO TERAN, JUAN MIGUEL</t>
  </si>
  <si>
    <t>42562907</t>
  </si>
  <si>
    <t>CARRASCO CABRERA DE PAJUELO, MIRTHA IRENE</t>
  </si>
  <si>
    <t>25470308</t>
  </si>
  <si>
    <t>SERRANO ANGULO, LENY LISBETH</t>
  </si>
  <si>
    <t>42327612</t>
  </si>
  <si>
    <t>GOMEZ DE DIAZ, NORMA GLADYS</t>
  </si>
  <si>
    <t>17405961</t>
  </si>
  <si>
    <t>TRUJILLO NUÑEZ, MIRIAM AYME</t>
  </si>
  <si>
    <t>20721625</t>
  </si>
  <si>
    <t>YAMUNAQUE RUIZ, RAQUEL MILENA</t>
  </si>
  <si>
    <t>25707315</t>
  </si>
  <si>
    <t>ZAVALETA SALCEDO, ERNESTO JHONATHAN</t>
  </si>
  <si>
    <t>41669263</t>
  </si>
  <si>
    <t>ROJAS CASTRO, MARCO ANTONIO</t>
  </si>
  <si>
    <t>09857773</t>
  </si>
  <si>
    <t>ASISTENTE FRONT - PROCESO CAS N° 120-2018-ONP</t>
  </si>
  <si>
    <t>APARI VASQUEZ, KEYKO STEFANY</t>
  </si>
  <si>
    <t>70852320</t>
  </si>
  <si>
    <t>AUXILIAR DE PENSIONAMIENTO - PROCESO CAS N° 125-2018-ONP</t>
  </si>
  <si>
    <t>GUTIERREZ RODRIGUEZ, CARMEN ROSA</t>
  </si>
  <si>
    <t>10132536</t>
  </si>
  <si>
    <t>GASPAR REVOLLEDO, ANA ISABEL</t>
  </si>
  <si>
    <t>10249565</t>
  </si>
  <si>
    <t>COSME PAUCAR, JACKELINE JUDITH</t>
  </si>
  <si>
    <t>46895617</t>
  </si>
  <si>
    <t>RODRIGUEZ JHONG, CHRISTHIAN COOPER</t>
  </si>
  <si>
    <t>40522181</t>
  </si>
  <si>
    <t>VERAMENDI VILLANUEVA, DANY ANGEL</t>
  </si>
  <si>
    <t>15762251</t>
  </si>
  <si>
    <t>GALLEGOS MENDOZA, GREISSE ELAYNE</t>
  </si>
  <si>
    <t>40924249</t>
  </si>
  <si>
    <t>MAMANI HUARACALLO, ELIZABETH SOLEDAD</t>
  </si>
  <si>
    <t>41265157</t>
  </si>
  <si>
    <t>HURTADO BEINGOLEA, JUAN ALBERTO</t>
  </si>
  <si>
    <t>06108873</t>
  </si>
  <si>
    <t>SEBASTIAN GARCIA, GUIDO RAUL</t>
  </si>
  <si>
    <t>09603993</t>
  </si>
  <si>
    <t>AUXILIAR DE PENSIONAMIENTO - PROCESO CAS N° 117-2018-ONP</t>
  </si>
  <si>
    <t>ESQUIVEL VELASQUEZ, WALTER EDWIN</t>
  </si>
  <si>
    <t>09828851</t>
  </si>
  <si>
    <t>ASISTENTE CALIFICADOR - PROCESO CAS N° 104-2018-ONP</t>
  </si>
  <si>
    <t>REYNOSO INGA, JACKELYN KARYNA</t>
  </si>
  <si>
    <t>43012789</t>
  </si>
  <si>
    <t>PROFESIONAL DE BIENESTAR SOCIAL - PROCESO CAS N° 110-2018-ONP</t>
  </si>
  <si>
    <t>MENDEZ TANDAYPAN, MIGUEL ALDO</t>
  </si>
  <si>
    <t>18073307</t>
  </si>
  <si>
    <t>PINTO ELIAS DE LAVALLE, SILVIA EMILIA</t>
  </si>
  <si>
    <t>06790662</t>
  </si>
  <si>
    <t>ASISTENTE REVISOR - PROCESO CAS N° 105-2018-ONP</t>
  </si>
  <si>
    <t>ROJAS LOPEZ, EDITH CARMEN</t>
  </si>
  <si>
    <t>09953128</t>
  </si>
  <si>
    <t>REYES OTURI, JOSE LUIS</t>
  </si>
  <si>
    <t>42754214</t>
  </si>
  <si>
    <t>DELGADO ZUÑIGA, CHRISTIAN CARLOS</t>
  </si>
  <si>
    <t>25848132</t>
  </si>
  <si>
    <t>GUTIERREZ LEYVA, ANDREA LUCIA</t>
  </si>
  <si>
    <t>45867768</t>
  </si>
  <si>
    <t>DE LA CRUZ OBREGON, CHASKA</t>
  </si>
  <si>
    <t>72845881</t>
  </si>
  <si>
    <t>CHUMPITAZ RIOS, ALICIA ELENA</t>
  </si>
  <si>
    <t>42567412</t>
  </si>
  <si>
    <t>ASISTENTE ACREDITADOR - PROCESO CAS N° 106-2018</t>
  </si>
  <si>
    <t>AYQUIPA QUISPE, CESAR RENOIL</t>
  </si>
  <si>
    <t>43531722</t>
  </si>
  <si>
    <t>MILLER NUÑEZ, MARX ENRIQUE</t>
  </si>
  <si>
    <t>06321030</t>
  </si>
  <si>
    <t>GUILLEN LA ROSA, RODRIGO</t>
  </si>
  <si>
    <t>47880419</t>
  </si>
  <si>
    <t>VARGAS PILARES, JOSE ANTONIO</t>
  </si>
  <si>
    <t>08901102</t>
  </si>
  <si>
    <t>CONDOR PACHECO, LUCIO HERIBERTO</t>
  </si>
  <si>
    <t>40496789</t>
  </si>
  <si>
    <t>GUILLEN ASTUCURI, MERY FIORELA</t>
  </si>
  <si>
    <t>45136069</t>
  </si>
  <si>
    <t>ALFARO VALDIVIA, LEANDRO WASHIGTON</t>
  </si>
  <si>
    <t>06978823</t>
  </si>
  <si>
    <t>AOUN JENCI, EDWIN MARTIN</t>
  </si>
  <si>
    <t>06231426</t>
  </si>
  <si>
    <t>LEON ACERO, CINTHIA TERESA</t>
  </si>
  <si>
    <t>41647842</t>
  </si>
  <si>
    <t>LEGUIA ARONI DE QUISPE, FANY</t>
  </si>
  <si>
    <t>25802355</t>
  </si>
  <si>
    <t>ASISTENTE JUNIOR DE CALIFICACION PARA EL CENTRO DE ATENCION DE AREQUIPA - PROCESO CAS N° 98-2018-ONP</t>
  </si>
  <si>
    <t>TIMANA CABANA, MILAGROS MILUSKA</t>
  </si>
  <si>
    <t>46458256</t>
  </si>
  <si>
    <t>DIRECCION DE MARKETING Y GESTION COMERCI</t>
  </si>
  <si>
    <t>ECA AVILA, JESUS ALEJANDRO</t>
  </si>
  <si>
    <t>41517473</t>
  </si>
  <si>
    <t>ARQUITECTO DE INTELIGENCIA DE NEGOCIOS - PROCESO CAS N° 92-2018-ONP</t>
  </si>
  <si>
    <t>ASISTENTE FRONT PARA EL CENTRO DE ATENCION DE ANCASH - PROCESO CAS N° 83-2018-ONP</t>
  </si>
  <si>
    <t>PSICOLOGIA HUMANA</t>
  </si>
  <si>
    <t>GUTIERREZ CHAVEZ, SANDY FIORELLA</t>
  </si>
  <si>
    <t>45482612</t>
  </si>
  <si>
    <t>ANALISTA DE DESARROLLO PROFESIONAL - PROCESO CAS N° 90-2018-ONP</t>
  </si>
  <si>
    <t>SOLANO JAUREGUI, JACK NICK</t>
  </si>
  <si>
    <t>41829712</t>
  </si>
  <si>
    <t>ASISTENTE LEGAL - PROCESO CAS N° 87-2018-ONP</t>
  </si>
  <si>
    <t>MARAVI RAFAEL, RAUL ENRIQUE</t>
  </si>
  <si>
    <t>40507485</t>
  </si>
  <si>
    <t>ANALISTA DE SEGURIDAD DE LA INFORMACION - PROCESO CAS N° 084-2018-ONP</t>
  </si>
  <si>
    <t>AUXILIAR OPERATIVO - PROCESO CAS N° 68-2018-ONP (CON DISPONIBILIDAD A DESPLAZARSE O TRASLADARSE A LOS DISTINTOS CENTROS DE ATENCIÓN DE LA ONP EN LIMA O REGIONES</t>
  </si>
  <si>
    <t xml:space="preserve"> 43582240</t>
  </si>
  <si>
    <t>DERECHO DEL TRABAJO</t>
  </si>
  <si>
    <t>HUERTA CONDORI, MEDALITH YULIANA</t>
  </si>
  <si>
    <t>45695454</t>
  </si>
  <si>
    <t>ABOGADO - PROCESO CAS N° 65-2018-ONP</t>
  </si>
  <si>
    <t>GALLEGOS VILLAVICENCIO, ROCIO ROMINA</t>
  </si>
  <si>
    <t>41945125</t>
  </si>
  <si>
    <t>ABOGADO - PROCESO CAS N° 56-2018-ONP</t>
  </si>
  <si>
    <t>SOTO VILCA, CARLOS JUNIOR</t>
  </si>
  <si>
    <t xml:space="preserve"> 41620248</t>
  </si>
  <si>
    <t>ANALISTA RESPONSABLE DEL CENTRO DE ATENCION MOQUEGUA - PROCESO CAS N° 59-2018-ONP ((CON DISPONIBILIDAD A DESPLAZARSE O TRASLADARSE A LAS DIFERENTES SEDES REGIONALES DE LA ONP, INCLUSIVE A LA REGIÓN LIMA)</t>
  </si>
  <si>
    <t>RICCI SIERRA, ELMER IVAN</t>
  </si>
  <si>
    <t>43066281</t>
  </si>
  <si>
    <t>AUXILIAR OPERATIVO - PROCESO CAS N° 57-2018-ONP (CON DISPONIBILIDAD A DESPLAZARSE O TRASLADARSE A LOS DISTINTOS CENTROS DE ATENCIÓN DE LA ONP EN LIMA O REGIONES)</t>
  </si>
  <si>
    <t>INGENIERIA AMBIENTAL</t>
  </si>
  <si>
    <t>ALEGRE CUBA, OLGUITA JESSEL</t>
  </si>
  <si>
    <t>10191399</t>
  </si>
  <si>
    <t>ANALISTA DE SEGURIDAD OCUPACIONAL  - PROCESO CAS N° 61-2018-ONP</t>
  </si>
  <si>
    <t>GONZALES MUCHA, STEPHANIE LIZETH</t>
  </si>
  <si>
    <t>48146725</t>
  </si>
  <si>
    <t>AUXILIAR LEGAL - PROCESO CAS N° 32-2018-ONP</t>
  </si>
  <si>
    <t>AUXILIAR OPERATIVO - PROCESO CAS N° 25-2018-ONP</t>
  </si>
  <si>
    <t>TOLENTINO SANTANA, MARTIN ANGEL</t>
  </si>
  <si>
    <t>46174411</t>
  </si>
  <si>
    <t>AUXILIAR OPERATIVO - PROCESO CAS N° 020-2018-ONP (CON DISPONIBILIDAD A DESPLAZARSE O TRASLADARSE A LOS DISTINTOS CENTROS DE ATENCIÓN DE LA ONP EN LIMA O REGIONES)</t>
  </si>
  <si>
    <t>VELASQUEZ ROJAS, EDUARDO FELIX</t>
  </si>
  <si>
    <t>40499559</t>
  </si>
  <si>
    <t>ASISTENTE CALIFICADOR PARA EL CENTRO DE ATENCION DE LA LIBERTAD - PROCESO CAS N° 22-2018-ONP (CON DISPONIBILIDAD A DESPLAZARSE O TRASLADARSE A LOS DISTINTOS CENTROS DE ATENCIÓN DE LA ONP EN LIMA O REGIONES</t>
  </si>
  <si>
    <t xml:space="preserve">ASISTENTE REVISOR EN EL CENTRO DE ATENCION DE ICA - PROCESO CAS N° 002-2018-ONP (CON DISPONIBILIDAD A DESPLAZARSE O TRASLADARSE A LOS DISTINTOS CENTROS DE ATENCIÓN DE LA ONP EN LIMA O REGIONES), </t>
  </si>
  <si>
    <t xml:space="preserve">AUXILIAR OPERATIVO - PROCESO CAS N° 026-2018-ONP (CON DISPONIBILIDAD A DESPLAZARSE O TRASLADARSE A LOS DISTINTOS CENTROS DE ATENCIÓN DE LA ONP EN LIMA O REGIONES), </t>
  </si>
  <si>
    <t>CALDERON MIRELES, LUCIA ELENA</t>
  </si>
  <si>
    <t>42295105</t>
  </si>
  <si>
    <t>ABOGADO - PROCESO CAS N° 14-2018-ONP</t>
  </si>
  <si>
    <t>VALDIVIA HERRERA, FERNANDA SOLEDAD</t>
  </si>
  <si>
    <t>45452839</t>
  </si>
  <si>
    <t>ASISTENTE LEGAL - PROCESO CAS N° 193-2017-ONP</t>
  </si>
  <si>
    <t>ASISTENTE FRONT- PROCESO CAS N° 187-2017-ONP (CON DISPONIBILIDAD A DESPLAZARSE O TRASLADARSE A LOS DISTINTOS CENTROS DE ATENCIÓN DE LA ONP EN LIMA O REGIONES)</t>
  </si>
  <si>
    <t>ASISTENTE PARA LA GESTION DE APORTES - PROCESO CAS N° 185-2017-ONP (CON DISPONIBILIDAD A DESPLAZARSE O TRASLADARSE A LOS DISTINTOS CENTROS DE ATENCIÓN DE LA ONP EN LIMA O REGIONES)</t>
  </si>
  <si>
    <t>DIAZ PICKLING, JORGE ALEJANDRO</t>
  </si>
  <si>
    <t>43004178</t>
  </si>
  <si>
    <t>ASISTENTE DE BASE DE DATOS - PROCESO CAS N° 179-2017-ONP (CON DISPONIBILIDAD A DESPLAZARSE O TRASLADARSE A LOS DISTINTOS CENTROS DE ATENCIÓN DE LA ONP EN LIMA O REGIONES)</t>
  </si>
  <si>
    <t xml:space="preserve"> 22100319</t>
  </si>
  <si>
    <t xml:space="preserve"> 41362122</t>
  </si>
  <si>
    <t>MOSCOSO CARBAJAL, NADIR</t>
  </si>
  <si>
    <t>44831185</t>
  </si>
  <si>
    <t>ASISTENTE DE TESORERIA - PROCESO CAS N° 161-2017-ONP</t>
  </si>
  <si>
    <t>COMUNICACION AUDIOVISUAL</t>
  </si>
  <si>
    <t>QUINTANA MORALES, STHEFANY FARIDE</t>
  </si>
  <si>
    <t>43274899</t>
  </si>
  <si>
    <t>COORDINADOR DE COMUNICACION INSTITUCIONAL - PROCESO CAS N° 152-2017-ONP</t>
  </si>
  <si>
    <t>FILOSOFIA</t>
  </si>
  <si>
    <t>OROSCO ARISTO, LUZ</t>
  </si>
  <si>
    <t>42375205</t>
  </si>
  <si>
    <t>AUXILIAR ADMINISTRATIVO - PROCESO CAS N° 148-2017-ONP (CON DISPONIBILIDAD A DESPLAZARSE O TRASLADARSE A LOS DISTINTOS CENTROS DE ATENCIÓN DE LA ONP EN LIMA O REGIONES)</t>
  </si>
  <si>
    <t>BERAUN CHAMORRO, CHRISTIAN MICHAEL</t>
  </si>
  <si>
    <t>70221305</t>
  </si>
  <si>
    <t>ASISTENTE DE PLANILLAS Y CONTROL DE ASISTENCIA - PROCESO CAS N° 146-2017-ONP</t>
  </si>
  <si>
    <t>ASISTENTE REVISOR - PROCESO CAS N° 138-2017-ONP (CON DISPONIBILIDAD A DESPLAZARSE O TRASLADARSE A LOS DISTINTOS CENTROS DE ATENCIÓN DE LA ONP EN LIMA O REGIONES)</t>
  </si>
  <si>
    <t>SIFUENTES RODRIGUEZ, JOSUE ALEXANDER</t>
  </si>
  <si>
    <t>41324284</t>
  </si>
  <si>
    <t>CAS GESTOR DE MANDATOS INTERNACIONALES - PROCESO CAS N° 134-2017-ONP</t>
  </si>
  <si>
    <t>ASISTENTE REVISOR - PROCESO CAS N° 127-2017-ONP (CON DISPONIBILIDAD A DESPLAZARSE O TRASLADARSE A LOS DISTINTOS CENTROS DE ATENCIÓN DE LA ONP EN LIMA O REGIONES)</t>
  </si>
  <si>
    <t>AUXILIAR ADMINISTRATIVO - PROCESO CAS N° 111-2017-ONP (CON DISPONIBILIDAD A DESPLAZARSE O TRASLADARSE A LOS DISTINTOS CENTROS DE ATENCIÓN DE LA ONP EN LIMA O REGIONES)</t>
  </si>
  <si>
    <t>ASISTENTE LEGAL  - PROCESO CAS N° 135-2017-ONP</t>
  </si>
  <si>
    <t>EZETA LONGA, ANA SOFIA</t>
  </si>
  <si>
    <t>48382616</t>
  </si>
  <si>
    <t>AUXILIAR OPERATIVO - PROCESO CAS N° 126-2017-ONP ((CON DISPONIBILIDAD A DESPLAZARSE O TRASLADARSE A LOS DISTINTOS CENTROS DE ATENCIÓN DE LA ONP EN LIMA O REGIONES)</t>
  </si>
  <si>
    <t>TORRES PEREZ, LAURA TRINIDAD</t>
  </si>
  <si>
    <t>45128230</t>
  </si>
  <si>
    <t>ASISTENTE REVISOR - PROCESO CAS N° 106-2017-ONP (CON DISPONIBILIDAD A DESPLAZARSE O TRASLADARSE A LOS DISTINTOS CENTROS DE ATENCIÓN DE LA ONP EN LIMA O REGIONES)</t>
  </si>
  <si>
    <t>ASISTENTE CALIFICADOR - PROCESO CAS N° 104-2017-ONP (CON DISPONIBILIDAD A DESPLAZARSE O TRASLADARSE A LOS DISTINTOS CENTROS DE ATENCIÓN DE LA ONP EN LIMA O REGIONES)</t>
  </si>
  <si>
    <t>HEINSOHN ABAD, ELIZABETH YULIANA</t>
  </si>
  <si>
    <t>41792458</t>
  </si>
  <si>
    <t xml:space="preserve">CAS ESPECIALISTA DE DESARROLLO PROFESIONAL - PROCESO CAS N° 71-2017-ONP </t>
  </si>
  <si>
    <t>ULLOA QUILIANO, LETICIA LIDIA</t>
  </si>
  <si>
    <t>07025669</t>
  </si>
  <si>
    <t>ASISTENTE DE APELACIONES - PROCESO CAS N° 77-2017-ONP</t>
  </si>
  <si>
    <t>AUXILIAR OPERATIVO - PROCESO CAS N° 73-2017-ONP (CON DISPONIBILIDAD PARA DESPLAZARSE O TRASLADARSE A LOS DIFERENTES CENTROS DE ATENCIÓN DE LA ONP EN LIMA O REGIONES)</t>
  </si>
  <si>
    <t>ZAMORA OLAZA, DENNYS EDUARDO</t>
  </si>
  <si>
    <t>72266414</t>
  </si>
  <si>
    <t>AUXILIAR DE EXPEDIENTES - PROCESO CAS N° 39-2017-ONP (CON DISPONIBILIDAD PARA DESPLAZARSE O TRASLADARSE A LOS DIFERENTES CENTROS DE ATENCIÓN DE LA ONP EN LIMA O REGIONES)</t>
  </si>
  <si>
    <t>SOTO GAMBOA, ALAN FERNANDO</t>
  </si>
  <si>
    <t>42266786</t>
  </si>
  <si>
    <t>DIAZ MUNGUIA, SANDRA IRENE</t>
  </si>
  <si>
    <t>43197965</t>
  </si>
  <si>
    <t>CHAVEZ MENDOZA, GINA PAOLA</t>
  </si>
  <si>
    <t>42356505</t>
  </si>
  <si>
    <t>ASISTENTE COMERCIAL - PROCESO CAS N° 48-2017-ONP (CON DISPONIBILIDAD PARA DESPLAZARSE O TRASLADARSE A LOS DIFERENTES CENTROS DE ATENCIÓN DE LA ONP EN LIMA O REGIONES)</t>
  </si>
  <si>
    <t>FALCON AGUAYO, KATHERINE LISETTE</t>
  </si>
  <si>
    <t>46210786</t>
  </si>
  <si>
    <t>PROFESIONAL EN PRESUPUESTO - PROCESO CAS N° 60-2017-ONP</t>
  </si>
  <si>
    <t>VELASQUEZ LOPEZ, JAVIER RICARDO</t>
  </si>
  <si>
    <t>32962956</t>
  </si>
  <si>
    <t>CAS ASISTENTE DE ATENCION AL ASEGURADO - PROCESO CAS N° 37-2017-ONP (CON DISPONIBILIDAD PARA DESPLAZARSE O TRASLADARSE A LOS DIFERENTES CENTROS DE ATENCIÓN DE LA ONP EN LIMA O REGIONES)</t>
  </si>
  <si>
    <t>MORENO CHIROQUE, JUAN CARLOS</t>
  </si>
  <si>
    <t>09736271</t>
  </si>
  <si>
    <t>BENDEZU CALDERON, GABRIEL ADOLFO</t>
  </si>
  <si>
    <t>45128311</t>
  </si>
  <si>
    <t>CAS PROFESIONAL DE RIESGO OPERACIONAL - PROCESO CAS N° 41-2017-ONP</t>
  </si>
  <si>
    <t>CIPRIANI BLANCO, WILBER ENRIQUE</t>
  </si>
  <si>
    <t>45492410</t>
  </si>
  <si>
    <t>ASISTENTE DE DISEÑOS DE PROCESOS - PROCESO CAS N° 57-2017-ONP</t>
  </si>
  <si>
    <t>INGENIERIA DE MINAS</t>
  </si>
  <si>
    <t>HERRERA ALCANTARA, CESAR</t>
  </si>
  <si>
    <t>31677755</t>
  </si>
  <si>
    <t>CAS ESPECIALISTA EN PREVENCION - PROCESO CAS N° 51-2017-ONP (CON DISPONIBILIDAD PARA DESPLAZARSE O TRASLADARSE A LOS DIFERENTES CENTROS DE ATENCIÓN DE LA ONP EN LIMA O REGIONES)</t>
  </si>
  <si>
    <t>CIENCIA POLITICA Y GOBIERNO</t>
  </si>
  <si>
    <t>LEIVA ELIZALDE, RAUL ENZO</t>
  </si>
  <si>
    <t>42064632</t>
  </si>
  <si>
    <t>GESTOR DE CONVENIOS Y COORDINACION PARLAMENTARIA - PROCESO CAS N° 36-2017-ONP</t>
  </si>
  <si>
    <t>INGAROCA CABALLERO, MARIA DEL PILAR</t>
  </si>
  <si>
    <t>20724806</t>
  </si>
  <si>
    <t>ASISTENTE REVISOR - PROCESO CAS N° 21-2017-ONP (CON DISPONIBILIDAD PARA DESPLAZARSE O TRASLADARSE A LOS DIFERENTES CENTROS DE ATENCIÓN DE LA ONP EN LIMA O REGIONES)</t>
  </si>
  <si>
    <t>NORIEGA ANGELES, CARLOS ALBERTO</t>
  </si>
  <si>
    <t xml:space="preserve"> 18173945</t>
  </si>
  <si>
    <t>COORDINADOR DE CENTRO DE ATENCION REGIONAL - LA LIBERTAD - PROCESO CAS N° 53-2017-ONP (CON DISPONIBILIDAD PARA DESPLAZARSE O TRASLADARSE A LOS DIFERENTES CENTROS DE ATENCIÓN DE LA ONP EN LIMA O REGIONES)</t>
  </si>
  <si>
    <t>AUXILIAR OPERATIVO - PROCESO CAS N° 26-2017-ONP (CON DISPONIBILIDAD A DESPLAZARSE O TRASLADARSE A LOS DISTINTOS CENTROS DE ATENCIÓN DE LA ONP EN LIMA O REGIONES)</t>
  </si>
  <si>
    <t>ASISTENTE REVISOR - PROCESO CAS N° 011-2017-ONP (DISPONIBILIDAD PARA DESPLAZARSE O TRASLADARSE A LOS DIFERENTES CENTROS DE ATENCIÓN DE LA ONP DE LIMA Y PROVINCIAS)</t>
  </si>
  <si>
    <t>JURADO MAMANI, CARLOS ENRIQUE</t>
  </si>
  <si>
    <t>40282901</t>
  </si>
  <si>
    <t>AUXILIAR PARA EL GRUPO DE FISCALIZACION - PROCESO CAS N° 010-2017-ONP</t>
  </si>
  <si>
    <t>CHIPANA CASTILLO, FRANCISCO DANIEL</t>
  </si>
  <si>
    <t>43015487</t>
  </si>
  <si>
    <t>CAS ASISTENTE AUDITOR - PROCESO CAS N° 162-2016-ONP</t>
  </si>
  <si>
    <t>AUXILIAR DE PENSIONAMIENTO - PROCESO CAS N° 156-2016-ONP</t>
  </si>
  <si>
    <t>PEVE ESPICHAN, EDELMIRA PAULINA</t>
  </si>
  <si>
    <t>40926389</t>
  </si>
  <si>
    <t>ASISTENTE CALIFICADOR - PROCESO CAS N° 153-2016-ONP</t>
  </si>
  <si>
    <t>CERVANTES ROSAS, CAROLYN ROSMERY</t>
  </si>
  <si>
    <t>40727472</t>
  </si>
  <si>
    <t>AUXILIAR DE LINEA DE PENSIONAMIENTO EN EL CENTRO DE ATENCION JUNIN</t>
  </si>
  <si>
    <t>INGENIERIA ELECTRICA</t>
  </si>
  <si>
    <t>HIPOLITO PITTAR, JENNY CONCEPCION</t>
  </si>
  <si>
    <t>09427219</t>
  </si>
  <si>
    <t>GARCIA RAMIREZ, NATHALY JAZMINE</t>
  </si>
  <si>
    <t>70464220</t>
  </si>
  <si>
    <t>MERCADO CRUZADO, ANGELICA NATALI</t>
  </si>
  <si>
    <t>44003237</t>
  </si>
  <si>
    <t>RESPONSABLE DE CENTRO DE ATENCION CAJAMARCA</t>
  </si>
  <si>
    <t>AMARU BARZOLA, PATRICIA</t>
  </si>
  <si>
    <t>09952310</t>
  </si>
  <si>
    <t>ABOGADO DE SEGUIMIENTO Y CONTROL DE PROCESOS</t>
  </si>
  <si>
    <t>MENDOZA FERNANDEZ, ROSARIO</t>
  </si>
  <si>
    <t>45404951</t>
  </si>
  <si>
    <t>PROFESIONAL EN PROGRAMACION</t>
  </si>
  <si>
    <t>GUTIERREZ VENTURA, RICK</t>
  </si>
  <si>
    <t>42434702</t>
  </si>
  <si>
    <t>ASISTENTE CONTABLE</t>
  </si>
  <si>
    <t>CAS ASISTENTE CALIFICADOR</t>
  </si>
  <si>
    <t>REYES SANCHEZ, EDUARD ALMANZOR</t>
  </si>
  <si>
    <t>44128211</t>
  </si>
  <si>
    <t>CASTILLO LOPEZ, DAVID JOEL</t>
  </si>
  <si>
    <t>44845810</t>
  </si>
  <si>
    <t>ANALISTA DE VALORIZACION DE INVERSIONES</t>
  </si>
  <si>
    <t>VASQUEZ MAZZA, JHON ANTONY</t>
  </si>
  <si>
    <t>46431017</t>
  </si>
  <si>
    <t>ASISTENTE DE RIESGOS FINANCIEROS</t>
  </si>
  <si>
    <t>ASISTENTE DE VALORACION DE INVERSIONES</t>
  </si>
  <si>
    <t>SANCHEZ GUEVARA, LUIS ALBERTO</t>
  </si>
  <si>
    <t>40761845</t>
  </si>
  <si>
    <t>HENRIQUEZ CORONEL, FRANK</t>
  </si>
  <si>
    <t>42152965</t>
  </si>
  <si>
    <t>GESTOR DE VALORIZACION DE INVERSIONES</t>
  </si>
  <si>
    <t>DEL CARPIO LIRA, IVON LIDIA</t>
  </si>
  <si>
    <t>25474693</t>
  </si>
  <si>
    <t>RECEPCIONISTA DE GERENCIA GENERAL</t>
  </si>
  <si>
    <t>ASTE NUÑEZ, MIGUEL MARTIN</t>
  </si>
  <si>
    <t>06788615</t>
  </si>
  <si>
    <t>PROFESIONAL DE RECURSOS HUMANOS</t>
  </si>
  <si>
    <t>PEREZ TORRES, ANIBAL JOSE</t>
  </si>
  <si>
    <t xml:space="preserve"> 08277394</t>
  </si>
  <si>
    <t>VERIFICADOR DE CAMPO A NIVEL NACIONAL - PIURA</t>
  </si>
  <si>
    <t>CURAY ESTRADA, JESSICA</t>
  </si>
  <si>
    <t xml:space="preserve"> 80222452</t>
  </si>
  <si>
    <t>CASTRO YANAPA, YANINA ANGELA</t>
  </si>
  <si>
    <t>43997272</t>
  </si>
  <si>
    <t>TUESTA VALDIVIEZO, ROBERT JOSSEPH</t>
  </si>
  <si>
    <t>47688816</t>
  </si>
  <si>
    <t>ASISTENTE DE RECEPCION EN CENTRO DE ATENCION PIURA</t>
  </si>
  <si>
    <t>VILLAIZAN HUATUCO, CARMEN TERESA</t>
  </si>
  <si>
    <t>72613399</t>
  </si>
  <si>
    <t>OLIVERA CABRERA, MANUEL NARCISO</t>
  </si>
  <si>
    <t>08890615</t>
  </si>
  <si>
    <t>MONTALVO ÑAHUINCOPA, ANA MARIA</t>
  </si>
  <si>
    <t xml:space="preserve"> 20045444</t>
  </si>
  <si>
    <t>ROJAS VELAZCO, JOSE ERIC</t>
  </si>
  <si>
    <t>16766128</t>
  </si>
  <si>
    <t>CCAMA QUISPE, ADOLFO</t>
  </si>
  <si>
    <t xml:space="preserve"> 41798246</t>
  </si>
  <si>
    <t>CARRION LIZONDE, ALEX</t>
  </si>
  <si>
    <t>42866231</t>
  </si>
  <si>
    <t>ANALISTA DE INFORMACION</t>
  </si>
  <si>
    <t>CRUZ AZAÑERO, MELVA SUSY</t>
  </si>
  <si>
    <t>18147918</t>
  </si>
  <si>
    <t>SOTO PAICO, ROSA MERCEDES</t>
  </si>
  <si>
    <t>03366630</t>
  </si>
  <si>
    <t>RAMIREZ CARRERA DE MORAN, MAGALY CECILIA</t>
  </si>
  <si>
    <t>41613882</t>
  </si>
  <si>
    <t>ESPINOZA FLORES, MELODY DENISSE</t>
  </si>
  <si>
    <t>41521371</t>
  </si>
  <si>
    <t>ARQUITECTO DE APLICACIONES, SERVICIOS Y DATOS</t>
  </si>
  <si>
    <t>FLOREZ ALBUJAR, PIERINA VALERIA</t>
  </si>
  <si>
    <t>46017982</t>
  </si>
  <si>
    <t>ASISTENTE DE ATENCION AL ASEGURADO</t>
  </si>
  <si>
    <t>HARO VARGAS, GUSTAVO ANDRES</t>
  </si>
  <si>
    <t>45446826</t>
  </si>
  <si>
    <t>ASISTENTE DE INVERSIONES FINANCIERAS TRADICIONALES</t>
  </si>
  <si>
    <t>DEACOSTA ARZAPALO, VANESSA ESTHER</t>
  </si>
  <si>
    <t>41388686</t>
  </si>
  <si>
    <t>ASISTENTE DE INVERSIONES FINANCIERAS ALTERNATIVAS</t>
  </si>
  <si>
    <t>VILLEGAS YANCUL, LUIS HERNANDO</t>
  </si>
  <si>
    <t>46478976</t>
  </si>
  <si>
    <t>POLITICA Y GESTION TRIBUTARIA</t>
  </si>
  <si>
    <t>PEÑALOZA RAMOS, ROSARIO IRENE</t>
  </si>
  <si>
    <t>46400892</t>
  </si>
  <si>
    <t>YARLEQUE VIERA, JACQUELINE MARIBEL</t>
  </si>
  <si>
    <t>41787484</t>
  </si>
  <si>
    <t>AZAÑERO INOPE, CESAR ANTONIO</t>
  </si>
  <si>
    <t>40026045</t>
  </si>
  <si>
    <t>VILLEGAS YANCUL, JOSE MIGUEL</t>
  </si>
  <si>
    <t>45627596</t>
  </si>
  <si>
    <t>BELTRAN ALEMAN, LIZETH CLAURENCE</t>
  </si>
  <si>
    <t>43274854</t>
  </si>
  <si>
    <t>GUERRERO OCUPA, JUAN ALFREDO</t>
  </si>
  <si>
    <t>80340384</t>
  </si>
  <si>
    <t>PAZ TORRES, FABIOLA GEOVANNA</t>
  </si>
  <si>
    <t>29656633</t>
  </si>
  <si>
    <t>SAMAME CASTILLO, LUIS SANTIAGO</t>
  </si>
  <si>
    <t>16797876</t>
  </si>
  <si>
    <t>CANO RAMIREZ, TITO BERNARDO</t>
  </si>
  <si>
    <t>40586835</t>
  </si>
  <si>
    <t>ZAVALA AQUINO, JOHN ROBERT</t>
  </si>
  <si>
    <t>41577468</t>
  </si>
  <si>
    <t>QUIÑONEZ DIAZ, MANUEL HILARIO</t>
  </si>
  <si>
    <t>29429865</t>
  </si>
  <si>
    <t>MALCA MEZA, FIORELA GISELA</t>
  </si>
  <si>
    <t>43314002</t>
  </si>
  <si>
    <t>GUILLEN MALCA, ROMULO DANIEL</t>
  </si>
  <si>
    <t>09550661</t>
  </si>
  <si>
    <t>ROMERO QUISPE, CECILIA</t>
  </si>
  <si>
    <t>09066802</t>
  </si>
  <si>
    <t>MALPARTIDA TRELLES, OSCAR ALEXIS</t>
  </si>
  <si>
    <t>40633228</t>
  </si>
  <si>
    <t>PROFESIONAL DE RIESGO OPERACIONAL</t>
  </si>
  <si>
    <t>VEGA QUELOPANA, JOHANNA FRANCESKA</t>
  </si>
  <si>
    <t>42844342</t>
  </si>
  <si>
    <t>GESTOR DE ARQUITECTURA DE APLICACIONES, SERVICIOS E INTEGRACION</t>
  </si>
  <si>
    <t>QUINCHO CHAHUAYO, FANNY ROSSMERY</t>
  </si>
  <si>
    <t xml:space="preserve"> 46885434</t>
  </si>
  <si>
    <t>MENACHO PESSI, CRISTIAN</t>
  </si>
  <si>
    <t>45017279</t>
  </si>
  <si>
    <t>RELACIONES INDUSTRIALES Y PUBLICAS</t>
  </si>
  <si>
    <t>LANDEO RIOS, MONICA YNES</t>
  </si>
  <si>
    <t>29579425</t>
  </si>
  <si>
    <t>PEREZ CALLAÑAUPA, GAZDALY</t>
  </si>
  <si>
    <t>44568067</t>
  </si>
  <si>
    <t>MORENO MENDEZ, LANNY HANN</t>
  </si>
  <si>
    <t>45496256</t>
  </si>
  <si>
    <t>CANGO RAMIREZ, GLADYS MIRELLY</t>
  </si>
  <si>
    <t xml:space="preserve"> 43748657</t>
  </si>
  <si>
    <t xml:space="preserve"> 42650185</t>
  </si>
  <si>
    <t>SANCHEZ SALAZAR, INDIRA NASHELY</t>
  </si>
  <si>
    <t>72266812</t>
  </si>
  <si>
    <t>MARENGO ROJAS, NICHOLAS XAVIER</t>
  </si>
  <si>
    <t>44782863</t>
  </si>
  <si>
    <t>TORRES VASQUEZ, ANA ISABEL</t>
  </si>
  <si>
    <t>46594723</t>
  </si>
  <si>
    <t xml:space="preserve">ADMINISTRACIÓ Y  NEGOCIOS </t>
  </si>
  <si>
    <t>MENDOZA SOTO, INES MERCEDES</t>
  </si>
  <si>
    <t>44409932</t>
  </si>
  <si>
    <t>ASISTENTE CALIFICADOR A1</t>
  </si>
  <si>
    <t>ROJAS MATOS, GENE NARCISO</t>
  </si>
  <si>
    <t>41810765</t>
  </si>
  <si>
    <t>AUXILIAR PARA MESA DE PARTES</t>
  </si>
  <si>
    <t>VALVERDE CABRERA, JOSE PABLO ANDRES</t>
  </si>
  <si>
    <t>45404229</t>
  </si>
  <si>
    <t>MUÑOZ SAGARVINAGA, GIOVANA</t>
  </si>
  <si>
    <t>43534146</t>
  </si>
  <si>
    <t>PROFESIONAL DE RIESGOS FINANCIEROS</t>
  </si>
  <si>
    <t>FEIJOO VILELA, MARILU</t>
  </si>
  <si>
    <t>00253464</t>
  </si>
  <si>
    <t>PROFESIONAL EN LA GESTION DE PLANEAMIENTO, PRESUPUESTO Y ADMINISTRACION</t>
  </si>
  <si>
    <t>ADMINISTRACION Y FINANZAS</t>
  </si>
  <si>
    <t>GARRIDO ARTEAGA, LUIS HERNANDO</t>
  </si>
  <si>
    <t>10439316</t>
  </si>
  <si>
    <t>PROFESIONAL PARA EL AREA DE PROGRAMACION DE LOGISTICA</t>
  </si>
  <si>
    <t>BALLARDO SANTIAGO, CLARITA HELEN</t>
  </si>
  <si>
    <t>44747709</t>
  </si>
  <si>
    <t>AUXILIAR PARA APOYO OPERATIVO Y ADMINISTRATIVO</t>
  </si>
  <si>
    <t>PUEMAPE CRUZ, ALEJANDRO MARTIN</t>
  </si>
  <si>
    <t>10297318</t>
  </si>
  <si>
    <t>ZORRILLA ARANGUREN, KAREN ANGELICA</t>
  </si>
  <si>
    <t>08176324</t>
  </si>
  <si>
    <t>VALENCIA NUÑEZ, MILAGROS LUCIOLA</t>
  </si>
  <si>
    <t>44096605</t>
  </si>
  <si>
    <t>ASISTENTE PARA CALIFICACION DE EXPEDIENTES - SEDE AREQUIPA</t>
  </si>
  <si>
    <t>MORALES FLORES, CARLOS SAMIR</t>
  </si>
  <si>
    <t>71955525</t>
  </si>
  <si>
    <t>ASISTENTE - SEDE ICA</t>
  </si>
  <si>
    <t>MARTINEZ CARRERA, JOSUE ROBERTO</t>
  </si>
  <si>
    <t>44113740</t>
  </si>
  <si>
    <t>ASISTENTE - SEDE AREQUIPA</t>
  </si>
  <si>
    <t>DIAZ FLORIAN, LUIS ALBERTO</t>
  </si>
  <si>
    <t>18178058</t>
  </si>
  <si>
    <t>CALDERON PONCE, ANA GIMENA</t>
  </si>
  <si>
    <t>20114152</t>
  </si>
  <si>
    <t>SEMINARIO MENDOZA, CECILIA DEL SOCORRO</t>
  </si>
  <si>
    <t>02771609</t>
  </si>
  <si>
    <t>ASISTENTE -  SEDE PIURA</t>
  </si>
  <si>
    <t>CUBAS RAZURI, PATRICIA VICTORIA</t>
  </si>
  <si>
    <t>16778806</t>
  </si>
  <si>
    <t>ASISTENTE SEDE LAMBAYEQUE</t>
  </si>
  <si>
    <t>VELASQUEZ DIAZ, KAREN ROMY</t>
  </si>
  <si>
    <t xml:space="preserve"> 41386166</t>
  </si>
  <si>
    <t>QUIÑONES LOPEZ, SIRLY NEREYDA</t>
  </si>
  <si>
    <t>44986350</t>
  </si>
  <si>
    <t>ESPIRITU BARRETO, SHABY DIANA</t>
  </si>
  <si>
    <t>43246352</t>
  </si>
  <si>
    <t>CIPRIANO COCHACHI, RAUL EDGAR</t>
  </si>
  <si>
    <t>20116865</t>
  </si>
  <si>
    <t>ALVARIÑO FLORES, KARLO DAVID</t>
  </si>
  <si>
    <t>09638542</t>
  </si>
  <si>
    <t>CASTRO PEREA, ALEJANDRA TERESA</t>
  </si>
  <si>
    <t>44642551</t>
  </si>
  <si>
    <t>ACUÑA OBISPO, ORLANDO ROBERTO</t>
  </si>
  <si>
    <t>44165414</t>
  </si>
  <si>
    <t>QUISPE PALMA, ELIZABETH</t>
  </si>
  <si>
    <t xml:space="preserve"> 07393117</t>
  </si>
  <si>
    <t>ROMERO ELGUERA, HECTOR ALFREDO</t>
  </si>
  <si>
    <t xml:space="preserve"> 09844063</t>
  </si>
  <si>
    <t xml:space="preserve">APOYO </t>
  </si>
  <si>
    <t>SAENZ ALVARADO, RONY ALBERTO</t>
  </si>
  <si>
    <t>42874243</t>
  </si>
  <si>
    <t>SANDOVAL CHAPOÑAN, JOSE PATROCINIO</t>
  </si>
  <si>
    <t>17604467</t>
  </si>
  <si>
    <t xml:space="preserve">CHOFER </t>
  </si>
  <si>
    <t>CESPEDES ARIAS, ANGEL ENRIQUE</t>
  </si>
  <si>
    <t>44069486</t>
  </si>
  <si>
    <t>IPARRAGUIRRE DEL AGUILA, MILAGROS JOHANNA</t>
  </si>
  <si>
    <t>42125961</t>
  </si>
  <si>
    <t>APOYO OPERATIVO EN CONTROL DE UBICABLES</t>
  </si>
  <si>
    <t>ESPIRITU ROMERO, ROMMY CARMELA</t>
  </si>
  <si>
    <t>44834800</t>
  </si>
  <si>
    <t>CANELA FELIPA, JUANA  ELIZABETH</t>
  </si>
  <si>
    <t>21530925</t>
  </si>
  <si>
    <t>APOYO ADMINISTRATIVO PARA EL ABASTECIMIENTO DE EXPEDIENTES CALIFICABLES EN LA OFICINA DEPARTAMENTAL DE ICA</t>
  </si>
  <si>
    <t>APOYO TÉCNICO PARA EL ABASTECIMIENTO DE EXPEDIENTES CALIFICABLES</t>
  </si>
  <si>
    <t>APOYO OPERATIVO PARA PROYECTOS DE ADMINISTRACIÓN DE APORTES</t>
  </si>
  <si>
    <t xml:space="preserve">  :   095 OFICINA DE NORMALIZACIÓN PREVISIONAL - ONP</t>
  </si>
  <si>
    <t>LICENCIADA EN SOCIOLOGIA</t>
  </si>
  <si>
    <t>ZUMAETA HUASASQUICHE ERIKA KARINA</t>
  </si>
  <si>
    <t>08129036</t>
  </si>
  <si>
    <t>ESPECIALISTA I EN GESTIÓN DE LA CAPACITACIÓN Y GESTIÓN DEL RENDIMIENTO</t>
  </si>
  <si>
    <t>001 ORGANISMO SUPERVISOR DE LAS CONTRATACIONES DEL ESTADO</t>
  </si>
  <si>
    <t>CIENCIAS CONTABLES</t>
  </si>
  <si>
    <t>ZAPANA GUTIERREZ EDGAR PERCY</t>
  </si>
  <si>
    <t>80494930</t>
  </si>
  <si>
    <t>ESPECIALISTA EN ATENCIÓN</t>
  </si>
  <si>
    <t>ZANELLI MENDOZA TORIBIO MARTIN</t>
  </si>
  <si>
    <t>40884366</t>
  </si>
  <si>
    <t>ANALISTA FUNCIONAL DE PROYECTOS DE TECNOLOGIAS DE LA INFORMACIÓN</t>
  </si>
  <si>
    <t>YUCRA HUANCA RUTH SUSSAN</t>
  </si>
  <si>
    <t>73180768</t>
  </si>
  <si>
    <t>ASISTENTE EN IDENTIFICACIÓN DE RIESGOS QUE AFECTAN LA COMPETENCIA</t>
  </si>
  <si>
    <t>ABOGADO(a)</t>
  </si>
  <si>
    <t>YOUNG HUAYANEY YANIRA CRISTINA</t>
  </si>
  <si>
    <t>41091437</t>
  </si>
  <si>
    <t>RESPONSABLE DE LA OFICINA DESCONCENTRADA</t>
  </si>
  <si>
    <t>LICENCIADA EN ADMINISTRACION DE NEGOCIOS</t>
  </si>
  <si>
    <t>YOPAN MONTERO DOLIVETH ELENA</t>
  </si>
  <si>
    <t>33678594</t>
  </si>
  <si>
    <t>ESPECIALISTA EN IDENTIFICACIÓN DE RIESGOS Y ATENCIÓN DE CUESTIONAMIENTOS</t>
  </si>
  <si>
    <t>VIVANCO ARENAS TRACE JACKELINE</t>
  </si>
  <si>
    <t>48049038</t>
  </si>
  <si>
    <t>ESPECIALISTA EN SUPERVISIÓN EN CONTRATACION PÚBLICA</t>
  </si>
  <si>
    <t>VILLAVICENCIO SAMANEZ JORGE ARMANDO</t>
  </si>
  <si>
    <t>40450307</t>
  </si>
  <si>
    <t>VILLAR SALAS HUGO JESUS</t>
  </si>
  <si>
    <t>47734831</t>
  </si>
  <si>
    <t>VILLANUEVA PALOMARES SANDRA ESTELA</t>
  </si>
  <si>
    <t>42029318</t>
  </si>
  <si>
    <t>ESPECIALISTA TECNICO</t>
  </si>
  <si>
    <t>VILLANUEVA LABAN JIMMY TOMAS</t>
  </si>
  <si>
    <t>46603318</t>
  </si>
  <si>
    <t>VILLAFUERTE SOSA KENEDY</t>
  </si>
  <si>
    <t>42255736</t>
  </si>
  <si>
    <t>ESPECIALISTA EN CONSULTAS  SOBRE LA NORMATIVA DE CONTRATACIÓN PÚBLICA</t>
  </si>
  <si>
    <t>VILLAFUERTE CANAL GUSTAVO</t>
  </si>
  <si>
    <t>23857648</t>
  </si>
  <si>
    <t>VILELA FACUNDO RUBEN</t>
  </si>
  <si>
    <t>41809431</t>
  </si>
  <si>
    <t>ESPECIALISTA EN CONTROL PATRIMONIAL</t>
  </si>
  <si>
    <t>INGENIERA AGROINDUSTRIAL</t>
  </si>
  <si>
    <t>VILCARINO NEPONOCENO DORIK ANGÉLICA</t>
  </si>
  <si>
    <t>45895854</t>
  </si>
  <si>
    <t>VILCA ALVARADO MARLENE VIOLETA</t>
  </si>
  <si>
    <t>43811946</t>
  </si>
  <si>
    <t>PROFESIONAL TECNICO</t>
  </si>
  <si>
    <t>VERGARA COLLANTES ROSA GERALDINE</t>
  </si>
  <si>
    <t>42639479</t>
  </si>
  <si>
    <t>VERASTEGUI PATO ABELARDO PELAYO</t>
  </si>
  <si>
    <t>40685170</t>
  </si>
  <si>
    <t>VERASTEGUI GALLO MILAGROS</t>
  </si>
  <si>
    <t>45464914</t>
  </si>
  <si>
    <t>ESPECIALISTA EN ATENCIÓN AL USUARIO</t>
  </si>
  <si>
    <t>INGENIERO DE SISTEMA</t>
  </si>
  <si>
    <t>VERAMENDI SALAZAR JORGE LUIS</t>
  </si>
  <si>
    <t>41538225</t>
  </si>
  <si>
    <t>ANALISTA PROGRAMADOR</t>
  </si>
  <si>
    <t>VELIZ ZEVALLOS JORGE RAMIRO</t>
  </si>
  <si>
    <t>10719731</t>
  </si>
  <si>
    <t>ESPECIALISTA EN EVALUACIÓN LEGAL</t>
  </si>
  <si>
    <t>VELASQUEZ QUINTANILLA DE INYUTIN PAOLA</t>
  </si>
  <si>
    <t>42701499</t>
  </si>
  <si>
    <t>ESPECIALISTA DE SUPERVISIÓN EN EXONERACIONES</t>
  </si>
  <si>
    <t>LICENCIADO EN CIENCIAS DE LA COMUNICACIÓN</t>
  </si>
  <si>
    <t>VELASQUEZ MARCHENA GIANN ANTONIO</t>
  </si>
  <si>
    <t>07493520</t>
  </si>
  <si>
    <t>ESPECIALISTA EN PRENSA Y RELACIONES PÚBLICAS</t>
  </si>
  <si>
    <t>VEGA LAGUNA PERCY IVAN</t>
  </si>
  <si>
    <t>10194678</t>
  </si>
  <si>
    <t>APOYO TÉCNICO</t>
  </si>
  <si>
    <t>VEGA JIMENEZ JIMMY</t>
  </si>
  <si>
    <t>70127990</t>
  </si>
  <si>
    <t>TECNICO (A)</t>
  </si>
  <si>
    <t>TECNICO EN ELECTRONICA</t>
  </si>
  <si>
    <t>VEGA CHUQUIYURI JHONNY DAVID</t>
  </si>
  <si>
    <t>44854504</t>
  </si>
  <si>
    <t>VASQUEZ CHUMACERO HELERF SEBASTIAN</t>
  </si>
  <si>
    <t>47515601</t>
  </si>
  <si>
    <t>VASQUEZ CHAPARRO MARLITH</t>
  </si>
  <si>
    <t>08626823</t>
  </si>
  <si>
    <t>COORDINADOR DE OFICINA DE ÓRGANOS DESCONCENTRADOS</t>
  </si>
  <si>
    <t>VASQUEZ CASTAÑEDA RICARDO</t>
  </si>
  <si>
    <t>48529332</t>
  </si>
  <si>
    <t>VARGAS GUERRERO EDWIN RIVELIÑO</t>
  </si>
  <si>
    <t>40216343</t>
  </si>
  <si>
    <t>VARGAS CUBAS NILDA</t>
  </si>
  <si>
    <t>44787022</t>
  </si>
  <si>
    <t>PROFESIONAL II - ESPECIALISTA EN PROCESOS CLASICOS</t>
  </si>
  <si>
    <t>VALVERDE BULLON NATALYE VERONICA</t>
  </si>
  <si>
    <t>43019203</t>
  </si>
  <si>
    <t>ESPECIALISTA EN IDENTIFICACIÓN DE RIESGOS QUE AFECTAN A LA COMPETENCIA</t>
  </si>
  <si>
    <t>VALLEJO VEGA RICARDO JESUS</t>
  </si>
  <si>
    <t>07444290</t>
  </si>
  <si>
    <t>VALERIANO ZAMORA SARA MAGDALENA</t>
  </si>
  <si>
    <t>44988308</t>
  </si>
  <si>
    <t>ANALISTA DE ESTUDIOS ECONÓMICOS</t>
  </si>
  <si>
    <t>VALENZUELA POSADAS JORGE MARTIN</t>
  </si>
  <si>
    <t>25773784</t>
  </si>
  <si>
    <t>VALENCIA GOMEZ ESTEFANIA MEY LIN</t>
  </si>
  <si>
    <t>46744496</t>
  </si>
  <si>
    <t>ANALISTA EN GESTIÓN ADMINISTRATIVA</t>
  </si>
  <si>
    <t>VALDIVIEZO JIMENEZ JHON PAUL</t>
  </si>
  <si>
    <t>42569845</t>
  </si>
  <si>
    <t>ANALISTA EN CONSULTAS SEACE Y RNP</t>
  </si>
  <si>
    <t>INGENIERO ELECTRONICO</t>
  </si>
  <si>
    <t>VALDEZ RAMOS JULIO CESAR</t>
  </si>
  <si>
    <t>07441194</t>
  </si>
  <si>
    <t>ANALISTA EN SOPORTE EN TECNOLOGÍA DE LA INFORMACIÓN</t>
  </si>
  <si>
    <t>INGENIERO MECANICO ELECTRICISTA</t>
  </si>
  <si>
    <t>URIBE MELENDEZ GUILLERMO</t>
  </si>
  <si>
    <t>21525030</t>
  </si>
  <si>
    <t>UMPIRE LOPEZ DIANA MIRYAN</t>
  </si>
  <si>
    <t>46108732</t>
  </si>
  <si>
    <t>UBILLUS AGURTO PEDRO ALBERTO</t>
  </si>
  <si>
    <t>45327798</t>
  </si>
  <si>
    <t>ESPECIALISTA EN ATENCION</t>
  </si>
  <si>
    <t>TURPO SANTOS DANIEL</t>
  </si>
  <si>
    <t>44375013</t>
  </si>
  <si>
    <t>SOPORTE TÉCNICO</t>
  </si>
  <si>
    <t>TUMI CARPIO LITA MARIAGRACIA</t>
  </si>
  <si>
    <t>46097296</t>
  </si>
  <si>
    <t>TUIRO PRADO JUAN CARLOS</t>
  </si>
  <si>
    <t>42854899</t>
  </si>
  <si>
    <t>ASISTENTE EN CONSULTAS LEGALES, SEACE Y RNP</t>
  </si>
  <si>
    <t>TUESTA VILLAR GIANNINA</t>
  </si>
  <si>
    <t>10129413</t>
  </si>
  <si>
    <t>TRUCIOS ESPLANA TATIANA MARIELA</t>
  </si>
  <si>
    <t>43617176</t>
  </si>
  <si>
    <t>EGRESADO PROFESIONAL TECNICO</t>
  </si>
  <si>
    <t>TORRES RAMIREZ DIEGO WILFREDO</t>
  </si>
  <si>
    <t>45678085</t>
  </si>
  <si>
    <t>TÉCNICO DE ORIENTACIÓN PRESENCIAL</t>
  </si>
  <si>
    <t>TORRES PIZARRO SILVIA CAROLINA</t>
  </si>
  <si>
    <t>46268094</t>
  </si>
  <si>
    <t>PROFESIONAL EN RECURSOS HUMANOS</t>
  </si>
  <si>
    <t>TORRES OSORIO RAISA KATTY</t>
  </si>
  <si>
    <t>45226274</t>
  </si>
  <si>
    <t>TORRES LLANQUE ENRIQUE GERMAN</t>
  </si>
  <si>
    <t>46603933</t>
  </si>
  <si>
    <t>TORRES GUIVAR MARIA AMELIA</t>
  </si>
  <si>
    <t>47661439</t>
  </si>
  <si>
    <t>TÉCNICO EN FINANZAS</t>
  </si>
  <si>
    <t>TORRES BALAREZO ANA GISELLA DEL CARMEN</t>
  </si>
  <si>
    <t>42062798</t>
  </si>
  <si>
    <t>TORRES ARBIETO GLENNDA ANGELY</t>
  </si>
  <si>
    <t>47836833</t>
  </si>
  <si>
    <t>TOMAYQUISPE LEDESMA LUISA</t>
  </si>
  <si>
    <t>46568216</t>
  </si>
  <si>
    <t>TINEO HUAMAN CARMEN BEATRIZ</t>
  </si>
  <si>
    <t>09896109</t>
  </si>
  <si>
    <t>TESILLO VILLAR MIRIAN STHEFANY</t>
  </si>
  <si>
    <t>46644014</t>
  </si>
  <si>
    <t>ESPECIALISTA DE ATENCIÓN</t>
  </si>
  <si>
    <t>TELLO RAMIREZ PEDRO LUIS</t>
  </si>
  <si>
    <t>05405930</t>
  </si>
  <si>
    <t>ESPECIALISTA CONTABLE</t>
  </si>
  <si>
    <t>TEJEDA PACHAO ALEJANDRO REMI</t>
  </si>
  <si>
    <t>41876320</t>
  </si>
  <si>
    <t>SECRETARIADO EJECUTIVO EN CASTELLANO</t>
  </si>
  <si>
    <t>TASAYCO VASQUEZ ROSARIO</t>
  </si>
  <si>
    <t>41659285</t>
  </si>
  <si>
    <t>TANTALEAN LEON JAVIER JUSTO</t>
  </si>
  <si>
    <t>40371952</t>
  </si>
  <si>
    <t>COORDINADOR DE GESTIÓN INSTITUCIONAL</t>
  </si>
  <si>
    <t>TAMAYO YAÑEZ SERGIO MANUEL</t>
  </si>
  <si>
    <t>41309039</t>
  </si>
  <si>
    <t>ESCRETARIADO EJECUTIVO</t>
  </si>
  <si>
    <t>TALLEDO TALLEDO KARINA JOJANI</t>
  </si>
  <si>
    <t>40925940</t>
  </si>
  <si>
    <t>TALLA MUCHAYPIÑA PERCY OMAR</t>
  </si>
  <si>
    <t>40655333</t>
  </si>
  <si>
    <t>ESPECIALISTA EN COMPENSACIONES</t>
  </si>
  <si>
    <t>TABOADA CACERES FERNANDO</t>
  </si>
  <si>
    <t>10374585</t>
  </si>
  <si>
    <t>SUCARI APAZA ANGEL ARTURO</t>
  </si>
  <si>
    <t>42671361</t>
  </si>
  <si>
    <t>RESPONSABLE</t>
  </si>
  <si>
    <t>INGENIERA CIVIL</t>
  </si>
  <si>
    <t>SUAREZ ROJAS CLAUDIA SILVIA</t>
  </si>
  <si>
    <t>40445453</t>
  </si>
  <si>
    <t>ANALISTA EN IDENTIFICACIÓN DE RIESGOS QUE AFECTAN LA COMPETENCIA</t>
  </si>
  <si>
    <t>SPRAY ZEVALLOS JOSE ALEJANDRO</t>
  </si>
  <si>
    <t>08722462</t>
  </si>
  <si>
    <t>SOTO PANTOJA LIZETH DIANA</t>
  </si>
  <si>
    <t>46583533</t>
  </si>
  <si>
    <t>ASISTENTE EN CONSULTAS SEACE Y RNP</t>
  </si>
  <si>
    <t>SOTO GUEVARA JOSE CIRILO</t>
  </si>
  <si>
    <t>09938426</t>
  </si>
  <si>
    <t>AUDITOR ESPECIALISTA</t>
  </si>
  <si>
    <t>SORIANO CASTRO CRISTIAM JOSEMARIA</t>
  </si>
  <si>
    <t>43910636</t>
  </si>
  <si>
    <t>SILVA LIAU KANG ROMULO FRANCISCO MARTIN</t>
  </si>
  <si>
    <t>40051262</t>
  </si>
  <si>
    <t>SILVA HUERTAS HENRY MANUEL</t>
  </si>
  <si>
    <t>42467493</t>
  </si>
  <si>
    <t>ESPECIALISTA LEGAL DE SALA</t>
  </si>
  <si>
    <t>MEDICO CIRUJANO</t>
  </si>
  <si>
    <t>SILVA HUAMAN SHEILA NILA</t>
  </si>
  <si>
    <t>42809791</t>
  </si>
  <si>
    <t>MEDICA EN SALUD OCUPACIONAL</t>
  </si>
  <si>
    <t>SIFUENTES MENACHO ELVIA ANAIS</t>
  </si>
  <si>
    <t>44767031</t>
  </si>
  <si>
    <t>ESPECIALISTA EN PROCESOS</t>
  </si>
  <si>
    <t>SERNA  CAMPOS MIRIAM</t>
  </si>
  <si>
    <t>45963951</t>
  </si>
  <si>
    <t>SEMINARIO GUERRERO FRIDA FABIOLA</t>
  </si>
  <si>
    <t>40904776</t>
  </si>
  <si>
    <t>AGRONOMIA</t>
  </si>
  <si>
    <t>SELEM NOVOA FABIAN DAVID</t>
  </si>
  <si>
    <t>41368067</t>
  </si>
  <si>
    <t>ANALISTA EN PROCESOS</t>
  </si>
  <si>
    <t>SCHMITT VEGA IVON ALEXANDRA</t>
  </si>
  <si>
    <t>70439620</t>
  </si>
  <si>
    <t>SARABIA FARFAN GABBRIELA LUCIANNA</t>
  </si>
  <si>
    <t>44040952</t>
  </si>
  <si>
    <t>ANALISTA DE SOPORTE A LOS USUARIOS DEL SEACE</t>
  </si>
  <si>
    <t>SANTISTEBAN CHAVEZ JACKELYNE LIDIA</t>
  </si>
  <si>
    <t>46611662</t>
  </si>
  <si>
    <t>ESPECIALISTA DE SUPERVISIÓN EN CONTRATACIÓN PÚBLICA</t>
  </si>
  <si>
    <t>SANTA CRUZ SOTO ADDERLY ENRIQUE</t>
  </si>
  <si>
    <t>46036978</t>
  </si>
  <si>
    <t>SANDIGA MALASQUEZ ELLY</t>
  </si>
  <si>
    <t>43665257</t>
  </si>
  <si>
    <t>ESPECIALISTA EN ASUNTOS ADMINISTRATIVOS LEGALES</t>
  </si>
  <si>
    <t>SANCHEZ ZAPATA ANGEL ANDRES</t>
  </si>
  <si>
    <t>44602915</t>
  </si>
  <si>
    <t>ANALISTA PROGRAMADOR ESPECIALISTA EN JAVA</t>
  </si>
  <si>
    <t>SALINAS ALEJANDRO MELISSA KETTY</t>
  </si>
  <si>
    <t>44258199</t>
  </si>
  <si>
    <t>SALAZAR VELEZMORO LILIANA RAQUEL</t>
  </si>
  <si>
    <t>26683529</t>
  </si>
  <si>
    <t>ARQUITECTO</t>
  </si>
  <si>
    <t>SAHUMA VALDIVIEZO DAVID ISMAEL</t>
  </si>
  <si>
    <t>46347735</t>
  </si>
  <si>
    <t>SAAVEDRA VALER MAYRA TATIANA</t>
  </si>
  <si>
    <t>46477238</t>
  </si>
  <si>
    <t>SAAVEDRA BENDEZU ELIZABETH NANCY</t>
  </si>
  <si>
    <t>25581509</t>
  </si>
  <si>
    <t>RUMICHE CARUAJULCA PATRICIA JANETT</t>
  </si>
  <si>
    <t>26728046</t>
  </si>
  <si>
    <t>ESPECIALISTA TÉCNICO</t>
  </si>
  <si>
    <t>RUIZ SIME PEDRO HENRRY ALEJANDRO</t>
  </si>
  <si>
    <t>16738252</t>
  </si>
  <si>
    <t>RUGEL PAREDES PAUL ERICK</t>
  </si>
  <si>
    <t>25767289</t>
  </si>
  <si>
    <t>INGENIERO EN GESTION EMPRESARIAL</t>
  </si>
  <si>
    <t>ROMERO NEYRA YENNER HENRY</t>
  </si>
  <si>
    <t>41544281</t>
  </si>
  <si>
    <t>ROMERO LUDEÑA DIEGO MARTIN</t>
  </si>
  <si>
    <t>47177624</t>
  </si>
  <si>
    <t>ROMERO HENOSTROZA NATALIA HAYDEE</t>
  </si>
  <si>
    <t>45956303</t>
  </si>
  <si>
    <t>TECNICO SUPERIOR</t>
  </si>
  <si>
    <t>SECRETARIA CASTELLANO</t>
  </si>
  <si>
    <t>ROMANI PRADO HILDA AMELIA HERMINIA</t>
  </si>
  <si>
    <t>07901465</t>
  </si>
  <si>
    <t>ROJAS SUCAPUCA SIWIMA LUZ</t>
  </si>
  <si>
    <t>46996935</t>
  </si>
  <si>
    <t>ROJAS SUCAPUCA SHELER LUZ</t>
  </si>
  <si>
    <t>47000627</t>
  </si>
  <si>
    <t>BIBLIOTECOLOGIA</t>
  </si>
  <si>
    <t>ROJAS SIERRA SAUL OSWALDO</t>
  </si>
  <si>
    <t>40862134</t>
  </si>
  <si>
    <t>ROJAS ROSADO SILVIA GIOVANA</t>
  </si>
  <si>
    <t>46559212</t>
  </si>
  <si>
    <t>ESPECIALISTA EN IDENTIFICACIÓN DE RIESGOS QUE AFECTAN LA COMPETENCIA</t>
  </si>
  <si>
    <t>ROJAS CARDOSO GIOVANA JACKELINE</t>
  </si>
  <si>
    <t>43524021</t>
  </si>
  <si>
    <t>INGENIERO DE SISTEMAS DE INFORMACION</t>
  </si>
  <si>
    <t>RODRIGUEZ ORE DANIEL DARWIN</t>
  </si>
  <si>
    <t>44743972</t>
  </si>
  <si>
    <t>CIENCIAS DE LA ADMINISTRACION</t>
  </si>
  <si>
    <t>RODRIGUEZ CHUMPITAZ JAIME ANGELLO</t>
  </si>
  <si>
    <t>74976703</t>
  </si>
  <si>
    <t>RODAS TENORIO LAURA</t>
  </si>
  <si>
    <t>44007537</t>
  </si>
  <si>
    <t>RIVEROS CANALES JHONNY</t>
  </si>
  <si>
    <t>41265349</t>
  </si>
  <si>
    <t>RIVERA VASQUEZ LIZETTE FABIOLA</t>
  </si>
  <si>
    <t>40681127</t>
  </si>
  <si>
    <t>PROFESIONAL - SUPERVISOR DE GESTIÓN DE PROYECTOS</t>
  </si>
  <si>
    <t>RIMAC ESTRELLA MARIBEL JANETH</t>
  </si>
  <si>
    <t>41792973</t>
  </si>
  <si>
    <t>ESPECIALISTA EN MODERNIZACION</t>
  </si>
  <si>
    <t>RICSE SILVERA CARLOS FIDENCIO</t>
  </si>
  <si>
    <t>43569801</t>
  </si>
  <si>
    <t>RENGIFO MANCHAY OMAR</t>
  </si>
  <si>
    <t>44709238</t>
  </si>
  <si>
    <t>RESPONSABLE DE OFICINA</t>
  </si>
  <si>
    <t>EGRESADA UNIVERSITARIA</t>
  </si>
  <si>
    <t>EGRESADO(a) UNIVERSITARIA</t>
  </si>
  <si>
    <t>REINA TAFUR ELIANA</t>
  </si>
  <si>
    <t>10691807</t>
  </si>
  <si>
    <t>TÉCNICO EN TRÁMITE DOCUMENTARIO Y GESTION DOCUMENTAL</t>
  </si>
  <si>
    <t>RAMOS VELASCO KAREN VANESSA</t>
  </si>
  <si>
    <t>46804842</t>
  </si>
  <si>
    <t>RAMOS CUBA LUCIA ROCIO</t>
  </si>
  <si>
    <t>09342676</t>
  </si>
  <si>
    <t>ESPECIALISTA EN EVALUACIÓN TÉCNICA</t>
  </si>
  <si>
    <t>RAMIREZ TAIPE FABIAN</t>
  </si>
  <si>
    <t>10633704</t>
  </si>
  <si>
    <t>TÉCNICO EN TRÁMITE DOCUMENTARIO Y DIGITALIZACIÓN</t>
  </si>
  <si>
    <t>RAMIREZ HUAMANI BERNARD</t>
  </si>
  <si>
    <t>28204293</t>
  </si>
  <si>
    <t>RAMIREZ GONZALES OMAR AUGUSTO</t>
  </si>
  <si>
    <t>44235497</t>
  </si>
  <si>
    <t>RAMIREZ GAMBINI EDINSON ALBERTO</t>
  </si>
  <si>
    <t>42102207</t>
  </si>
  <si>
    <t>ESPECIALISTA EN INFRAESTRUCTURA</t>
  </si>
  <si>
    <t>RAMIREZ CACERES ROBERT JHON</t>
  </si>
  <si>
    <t>45781250</t>
  </si>
  <si>
    <t>RAFFO AGUILAR MANUELA CORALI MILAGROS</t>
  </si>
  <si>
    <t>07880486</t>
  </si>
  <si>
    <t>ASISTENTE EN SEGUIMIENTO DE CONTRATACIONES MENORES A 8 UIT</t>
  </si>
  <si>
    <t>QUISPE VILCHEZ VANIA JOHELYN</t>
  </si>
  <si>
    <t>70368046</t>
  </si>
  <si>
    <t>LICENCIADA EN INVESTIGACION OPERATIVA</t>
  </si>
  <si>
    <t>QUISPE SARRIA MARISELA ELIZABETH</t>
  </si>
  <si>
    <t>10130975</t>
  </si>
  <si>
    <t>CONTADORA PUBLICA</t>
  </si>
  <si>
    <t>QUISPE SANTOS DIANA CLEMENTINA</t>
  </si>
  <si>
    <t>43784122</t>
  </si>
  <si>
    <t>QUISPE RIVERA GIAN MARCOS</t>
  </si>
  <si>
    <t>46962558</t>
  </si>
  <si>
    <t>QUISPE PUNIL GUSTAVO ADOLFO</t>
  </si>
  <si>
    <t>43004491</t>
  </si>
  <si>
    <t>QUISPE DE LOS SANTOS JINNA LAURA</t>
  </si>
  <si>
    <t>42719804</t>
  </si>
  <si>
    <t>QUISPE CROVETTO JORGE ALFREDO</t>
  </si>
  <si>
    <t>46346981</t>
  </si>
  <si>
    <t>COORDINADOR DE LA PRESIDENCIA DEL TRIBUNAL</t>
  </si>
  <si>
    <t>CIENCIAS ADMINISTRATIVAS Y CONTABLES</t>
  </si>
  <si>
    <t>QUISPE ALANIA JORDAN JORDY</t>
  </si>
  <si>
    <t>72010597</t>
  </si>
  <si>
    <t>TÉCNICO EN ARCHIVO</t>
  </si>
  <si>
    <t>QUIROZ ZEVALLOS JOSHUA RAUL</t>
  </si>
  <si>
    <t>43408933</t>
  </si>
  <si>
    <t xml:space="preserve">TECNICO ANALISTA DE SISTEMAS </t>
  </si>
  <si>
    <t>QUIROZ BASAURI FERNANDO AUGUSTO</t>
  </si>
  <si>
    <t>07443928</t>
  </si>
  <si>
    <t>QUIÑONES FABIAN LUZ ELENA</t>
  </si>
  <si>
    <t>41500572</t>
  </si>
  <si>
    <t>QUIÑONES CAMPOS ARLITA PATRICIA</t>
  </si>
  <si>
    <t>09142091</t>
  </si>
  <si>
    <t>AUDITOR SUPERVISOR</t>
  </si>
  <si>
    <t>QUEIROLO BENAVENTE KATHERINE MILAGROS</t>
  </si>
  <si>
    <t>43312058</t>
  </si>
  <si>
    <t>PUELL ORTIZ MARCIA</t>
  </si>
  <si>
    <t>00250310</t>
  </si>
  <si>
    <t>PRINCIPE SALAZAR FLOR MARISSA</t>
  </si>
  <si>
    <t>46309973</t>
  </si>
  <si>
    <t>PRIETO CABELLO NATALIA DE JESUS</t>
  </si>
  <si>
    <t>46901550</t>
  </si>
  <si>
    <t>ESPECIALISTA DE LA PRESIDENCIA DEL TRIBUNAL</t>
  </si>
  <si>
    <t>EGRESADO(A)</t>
  </si>
  <si>
    <t>PRADA CARDENAS PAOLA ELIZABETH</t>
  </si>
  <si>
    <t>46772259</t>
  </si>
  <si>
    <t>PORTUGUEZ CARLOS JOSE SANTOS</t>
  </si>
  <si>
    <t>07524894</t>
  </si>
  <si>
    <t>PONCE VELASQUEZ LUIS</t>
  </si>
  <si>
    <t>42571562</t>
  </si>
  <si>
    <t>PIZARRO ESQUIVEL NILO</t>
  </si>
  <si>
    <t>40752420</t>
  </si>
  <si>
    <t>LICENCIADA EN TRABAJO SOCIAL</t>
  </si>
  <si>
    <t>PIZARRO DE LA CRUZ SHIRLEY JHOANA</t>
  </si>
  <si>
    <t>44121977</t>
  </si>
  <si>
    <t>ESPECIALISTA EN BIENESTAR SOCIAL</t>
  </si>
  <si>
    <t>PINEDO PRENTICE CARLA</t>
  </si>
  <si>
    <t>40581622</t>
  </si>
  <si>
    <t>AUXILIAR - NOTIFICADOR</t>
  </si>
  <si>
    <t>PEZO REATEGUI MARCO ANTONIO</t>
  </si>
  <si>
    <t>40964275</t>
  </si>
  <si>
    <t>PEREZ RAMOS MARY ISABEL</t>
  </si>
  <si>
    <t>41077741</t>
  </si>
  <si>
    <t>PEREZ GAVIDIA BETTY MARGOT</t>
  </si>
  <si>
    <t>40918568</t>
  </si>
  <si>
    <t>PEREA LOPEZ LUCILA FLOR</t>
  </si>
  <si>
    <t>09930982</t>
  </si>
  <si>
    <t>PROFESIONAL CONTABLE Y TRIBUTARIO</t>
  </si>
  <si>
    <t>PERALTA VERAN ELIZABETH</t>
  </si>
  <si>
    <t>09508409</t>
  </si>
  <si>
    <t>ANALISTA DE ARBITRAJE</t>
  </si>
  <si>
    <t>PEÑALOZA HUACACHIN EDITH</t>
  </si>
  <si>
    <t>47088723</t>
  </si>
  <si>
    <t>PEÑA DAVILA MARIA DEL CARMEN</t>
  </si>
  <si>
    <t>40844657</t>
  </si>
  <si>
    <t>LICENCIADA EN ENFERMERIA</t>
  </si>
  <si>
    <t>PELLA CRUZADO DE ACERO GLADYS ELISA</t>
  </si>
  <si>
    <t>07209271</t>
  </si>
  <si>
    <t>ESPECIALISTA EN SALUD EN EL TRABAJO</t>
  </si>
  <si>
    <t>PECHO CHINCHAY MILAGROS ANAIS</t>
  </si>
  <si>
    <t>43387889</t>
  </si>
  <si>
    <t>PARIHUAMAN FRANCO GIOVANNA RUTH</t>
  </si>
  <si>
    <t>32945752</t>
  </si>
  <si>
    <t>TÉCNICO DE CONSULTAS DE BASE DE DATOS DEL SEACE</t>
  </si>
  <si>
    <t>PARICAHUA MACHACA CLAUDIO</t>
  </si>
  <si>
    <t>41461700</t>
  </si>
  <si>
    <t>PAREDES MORALES LUIS GABRIEL</t>
  </si>
  <si>
    <t>43370697</t>
  </si>
  <si>
    <t>COORDINADOR DE ARBITRAJE</t>
  </si>
  <si>
    <t>ESGRESADO UNIVERSITARIO</t>
  </si>
  <si>
    <t>PAREDES JAULER KARIN MADELEINE</t>
  </si>
  <si>
    <t>77169197</t>
  </si>
  <si>
    <t>PAREDES CHU CARLOS MIGUEL</t>
  </si>
  <si>
    <t>45498690</t>
  </si>
  <si>
    <t>PARDO ARIAS LUIS ANDRES</t>
  </si>
  <si>
    <t>10725564</t>
  </si>
  <si>
    <t>TECNICO ORIENTADOR PRESENCIAL</t>
  </si>
  <si>
    <t>PANDURO PIEDRA GINA MERCEDES</t>
  </si>
  <si>
    <t>42258822</t>
  </si>
  <si>
    <t>ANALISTA EN IDENTIFICACIÓN DE RIESGOS Y ATENCIÓN DE CUESTIONAMIENTOS</t>
  </si>
  <si>
    <t>PAMPA PONTE ENRIQUE ARTURO</t>
  </si>
  <si>
    <t>44642302</t>
  </si>
  <si>
    <t>PALZA HIDALGO NELLY REGINA</t>
  </si>
  <si>
    <t>09337406</t>
  </si>
  <si>
    <t>AUDITOR LEGAL</t>
  </si>
  <si>
    <t>PALOMINO YATACO ERIKA LISSETTE</t>
  </si>
  <si>
    <t>73111165</t>
  </si>
  <si>
    <t>PALOMINO NARVAEZ CLAUDIA YOLANDA</t>
  </si>
  <si>
    <t>46017699</t>
  </si>
  <si>
    <t>ESPECIALISTA DE BASE DE DATOS DEL CONOSCE</t>
  </si>
  <si>
    <t>PAITAN QUISPE GUSTAVO</t>
  </si>
  <si>
    <t>46773408</t>
  </si>
  <si>
    <t>PACHECO PINO JESSICA RITA</t>
  </si>
  <si>
    <t>25716079</t>
  </si>
  <si>
    <t>PROFESIONAL EN TESORERÍA</t>
  </si>
  <si>
    <t>PACHAS FERNANDEZ PEDRO ALEXIS</t>
  </si>
  <si>
    <t>44007990</t>
  </si>
  <si>
    <t>PACHAMORRO GOYZUETA ROSA CORINA</t>
  </si>
  <si>
    <t>40977795</t>
  </si>
  <si>
    <t>OTINIANO COSTA PEDRO MIGUEL</t>
  </si>
  <si>
    <t>18098564</t>
  </si>
  <si>
    <t>ESPECIALISTA EN SEGUIMIENTO DE CONTRATACIONES</t>
  </si>
  <si>
    <t>OSTOS CUYA KENSUKE DE JESUS</t>
  </si>
  <si>
    <t>46713064</t>
  </si>
  <si>
    <t>ORTIZ DE ZEVALLOS GOMEZ CARLA MARIEL</t>
  </si>
  <si>
    <t>42288258</t>
  </si>
  <si>
    <t>ORTEGA ZEGARRA ANTHONY JULIO</t>
  </si>
  <si>
    <t>46103802</t>
  </si>
  <si>
    <t>ORMEÑO VERA MARISOL GINA</t>
  </si>
  <si>
    <t>44691300</t>
  </si>
  <si>
    <t>OBREGON TINOCO ELIZABETH ROSARIO SOFIA</t>
  </si>
  <si>
    <t>47651519</t>
  </si>
  <si>
    <t>INGENIERO INFORMATICO</t>
  </si>
  <si>
    <t>OBREGON BERNAL IVAN ULISES</t>
  </si>
  <si>
    <t>07523026</t>
  </si>
  <si>
    <t>OBESO JULCA LUIS RICARDO</t>
  </si>
  <si>
    <t>44327231</t>
  </si>
  <si>
    <t>ESPECIALISTA EN SEGUIMIENTO DE EJECUCIÓN CONTRACTUAL</t>
  </si>
  <si>
    <t>NORIEGA INUMA NIXON JAVIER</t>
  </si>
  <si>
    <t>05399153</t>
  </si>
  <si>
    <t>RECEPCIONISTA</t>
  </si>
  <si>
    <t>NIETO VARGAS YURI TEOFILO</t>
  </si>
  <si>
    <t>42981995</t>
  </si>
  <si>
    <t>NICACIO CHAVEZ FREDDY DAVID</t>
  </si>
  <si>
    <t>41606496</t>
  </si>
  <si>
    <t>NEIRA RENTERA GISELA</t>
  </si>
  <si>
    <t>44631724</t>
  </si>
  <si>
    <t>NAVIA CONDORENA ROSA ANGELA</t>
  </si>
  <si>
    <t>42977768</t>
  </si>
  <si>
    <t>NAVARRO KAUFMANN JUAN GUILLERMO ENRIQUE</t>
  </si>
  <si>
    <t>17537714</t>
  </si>
  <si>
    <t>MUCHICA ALVAREZ JULIETA MARINA</t>
  </si>
  <si>
    <t>40795923</t>
  </si>
  <si>
    <t>ANALISTA EVALUADOR DE SOLICITUDES SEACE</t>
  </si>
  <si>
    <t>MOZOMBITE VALLE SOFIA JACKELINE</t>
  </si>
  <si>
    <t>46585882</t>
  </si>
  <si>
    <t>ASISTENTE DE PRESUPUESTO</t>
  </si>
  <si>
    <t>MOTA PEÑA DARRY JARVIS</t>
  </si>
  <si>
    <t>74610348</t>
  </si>
  <si>
    <t>MOREL GUTIERREZ RAFAEL ALFONSO</t>
  </si>
  <si>
    <t>09179552</t>
  </si>
  <si>
    <t>EGRESADO (A) PROFESIONAL TECNICO (A)</t>
  </si>
  <si>
    <t>MORAN VALDIVIEZO CARMEN ROSA</t>
  </si>
  <si>
    <t>09882771</t>
  </si>
  <si>
    <t>ASISTENTE EN PROGRAMACIÓN Y PLANIFICACIÓN</t>
  </si>
  <si>
    <t>MORALES CARAHUANCO YVONNE MARIA</t>
  </si>
  <si>
    <t>32405260</t>
  </si>
  <si>
    <t>INGENIERO DE SISTEMAS Y COMOUTO</t>
  </si>
  <si>
    <t>MONTOYA VALDERRAMA CYNTHIA LOURDES</t>
  </si>
  <si>
    <t>42097046</t>
  </si>
  <si>
    <t>MONTOYA SANCHEZ MADELEYNE</t>
  </si>
  <si>
    <t>41160660</t>
  </si>
  <si>
    <t>MONTOYA MALDONADO SARITA ARACELI</t>
  </si>
  <si>
    <t>40513992</t>
  </si>
  <si>
    <t>ANALISTA EN EVALUACIÓN CONTABLE</t>
  </si>
  <si>
    <t>MONTOYA GUTIERREZ JUAN CARLOS</t>
  </si>
  <si>
    <t>41104473</t>
  </si>
  <si>
    <t>MONTES SANCHEZ CRISTINA GIULIANA ROCIO</t>
  </si>
  <si>
    <t>41396007</t>
  </si>
  <si>
    <t>MONTES BARRANTES DIEGO ALEJANDRO</t>
  </si>
  <si>
    <t>43908861</t>
  </si>
  <si>
    <t>MOLINA YACHI ALEXANDER</t>
  </si>
  <si>
    <t>45418817</t>
  </si>
  <si>
    <t>PROFESIONAL EN ADMINISTRACION DE NEGOCIOS</t>
  </si>
  <si>
    <t>MOLINA CAMERO JAHN HAYRAM</t>
  </si>
  <si>
    <t>41184225</t>
  </si>
  <si>
    <t>MOLINA BRAVO CARLOS ENRIQUE</t>
  </si>
  <si>
    <t>44502475</t>
  </si>
  <si>
    <t>MOGROVEJO PASTOR JACKSON NILS</t>
  </si>
  <si>
    <t>41885937</t>
  </si>
  <si>
    <t>MIÑAN GOMEZ JONNY</t>
  </si>
  <si>
    <t>19082804</t>
  </si>
  <si>
    <t>MIGUEL ARAUJO MARIANELA</t>
  </si>
  <si>
    <t>10860564</t>
  </si>
  <si>
    <t>MEZA PAREDES ESTHER IDIANA</t>
  </si>
  <si>
    <t>10806482</t>
  </si>
  <si>
    <t>MENGOA PEÑARANDA TATIANA SILVANA</t>
  </si>
  <si>
    <t>44669943</t>
  </si>
  <si>
    <t>MENESES HUAMAN LIZ YANINA</t>
  </si>
  <si>
    <t>70047062</t>
  </si>
  <si>
    <t>MENDOZA MEDINA DESIDERIO AMERICO</t>
  </si>
  <si>
    <t>28286307</t>
  </si>
  <si>
    <t>MENDOZA GAMBOA YOVAN</t>
  </si>
  <si>
    <t>41832790</t>
  </si>
  <si>
    <t>MENDEZ ZAVALA CAROL BERENICE</t>
  </si>
  <si>
    <t>41235233</t>
  </si>
  <si>
    <t>EGRESADO TECNICO (A)</t>
  </si>
  <si>
    <t>MENDEZ AGREDA ANTHONY MICHAEL</t>
  </si>
  <si>
    <t>47988397</t>
  </si>
  <si>
    <t>AUXILIAR EN CAJA CENTRAL</t>
  </si>
  <si>
    <t>MELGAR DAVILA VICTOR IVAN</t>
  </si>
  <si>
    <t>10380893</t>
  </si>
  <si>
    <t>MEJIA VALVERDE LESLY KARINA</t>
  </si>
  <si>
    <t>42386517</t>
  </si>
  <si>
    <t>MEDINA MENDOZA ANA CLAUDIA</t>
  </si>
  <si>
    <t>46560806</t>
  </si>
  <si>
    <t>MEDINA HURTADO ANIBETH MASHIEL</t>
  </si>
  <si>
    <t>46143610</t>
  </si>
  <si>
    <t>ESPECIALISTA LEGAL DE SALA SENIOR</t>
  </si>
  <si>
    <t>MAYTA VIA MIGUEL ANGEL</t>
  </si>
  <si>
    <t>44174957</t>
  </si>
  <si>
    <t>ESPECIALISTA EN INTERPRETACIÓN NORMATIVA</t>
  </si>
  <si>
    <t>CIENCIAS EN INGENIERIA DE SOFTWARE</t>
  </si>
  <si>
    <t>MAUTINO PORTUGAL MARCO ANTONIO</t>
  </si>
  <si>
    <t>45153022</t>
  </si>
  <si>
    <t>ESPECIALISTA EN MANTENIMIENTO DE SISTEMAS Y PROGRAMACIÓN JAVA</t>
  </si>
  <si>
    <t>MATEO LA TORRE MARIO ABRAHAM</t>
  </si>
  <si>
    <t>46482425</t>
  </si>
  <si>
    <t>MASIAS RAMIREZ HECTOR ANTONIO</t>
  </si>
  <si>
    <t>00256400</t>
  </si>
  <si>
    <t>MARTINEZ CASTILLA FATIMA DEL ROSARIO</t>
  </si>
  <si>
    <t>70259289</t>
  </si>
  <si>
    <t>MARTINEZ CASTILLA ANGEL ALDO</t>
  </si>
  <si>
    <t>43671195</t>
  </si>
  <si>
    <t>MARTINEZ  BRAVO JADIRA DEL MILAGRO</t>
  </si>
  <si>
    <t>73700751</t>
  </si>
  <si>
    <t>MARROQUIN DEZA EDUARDO JAVIER</t>
  </si>
  <si>
    <t>08178743</t>
  </si>
  <si>
    <t>COORDINADOR DE PROYECTOS DE INFRAESTRUCTURA DE TECNOLOGIAS DE LA INFORMACIÓN</t>
  </si>
  <si>
    <t>MARIÑAS LUNA NANCY MARIBEL</t>
  </si>
  <si>
    <t>40207833</t>
  </si>
  <si>
    <t>PROFESIONAL II - ESPECIALISTA LEGAL</t>
  </si>
  <si>
    <t>MANRIQUE LIZARME KARLA JANETH</t>
  </si>
  <si>
    <t>42340684</t>
  </si>
  <si>
    <t>MALDONADO LOZANO MIGUEL HUMBERTO</t>
  </si>
  <si>
    <t>40906166</t>
  </si>
  <si>
    <t>LUZA HOLGADO JUANA FRANCESCA</t>
  </si>
  <si>
    <t>41833531</t>
  </si>
  <si>
    <t>PROFESIONAL - ESPECIALISTA EN ATENCION</t>
  </si>
  <si>
    <t>LUYCHO APONTE AMADEO</t>
  </si>
  <si>
    <t>46932179</t>
  </si>
  <si>
    <t>LUCANA PUCHURI LISBET ELSA</t>
  </si>
  <si>
    <t>42406360</t>
  </si>
  <si>
    <t>LOZANO VASQUEZ JESSICA LILY</t>
  </si>
  <si>
    <t>40694619</t>
  </si>
  <si>
    <t>ESPECIALISTA DE BIENESTAR SOCIAL</t>
  </si>
  <si>
    <t>INGENIERA DE SISTEMAS</t>
  </si>
  <si>
    <t>LOPEZ ZAVALA CAROLIN MAISSEN</t>
  </si>
  <si>
    <t>41559649</t>
  </si>
  <si>
    <t>ANALISTA DE PROCESOS</t>
  </si>
  <si>
    <t>LOPEZ SILVERA CECILIA</t>
  </si>
  <si>
    <t>44179501</t>
  </si>
  <si>
    <t>ASISTENTE LEGAL DE ACCESO A LA INFORMACION PUBLICA</t>
  </si>
  <si>
    <t>LÓPEZ SALAZAR HUGO AUGUSTO</t>
  </si>
  <si>
    <t>46455871</t>
  </si>
  <si>
    <t>ASISTENTE DE ALMACÉN</t>
  </si>
  <si>
    <t>LOPEZ GUERRERO TATIANA BERNARDINA LISBET</t>
  </si>
  <si>
    <t>45762097</t>
  </si>
  <si>
    <t>LOJA RABANAL HANS GROVER</t>
  </si>
  <si>
    <t>43774012</t>
  </si>
  <si>
    <t>COORDINADOR ALTERNO DE LA SECRETARIA DEL TRIBUNAL</t>
  </si>
  <si>
    <t>LOAYZA MOREANO MONICA BEATRIZ</t>
  </si>
  <si>
    <t>09334967</t>
  </si>
  <si>
    <t>AUDITOR SENIOR</t>
  </si>
  <si>
    <t>LOARTE RAMIREZ PATRICIA</t>
  </si>
  <si>
    <t>40885265</t>
  </si>
  <si>
    <t>ESPECIALISTA SUPERVISOR DE PROYECTOS</t>
  </si>
  <si>
    <t>LLUNCOR CHALCO ERICA ELIZABETH</t>
  </si>
  <si>
    <t>70005052</t>
  </si>
  <si>
    <t>GEOGRAFO</t>
  </si>
  <si>
    <t>LLOJA RIOS ELMER</t>
  </si>
  <si>
    <t>43882909</t>
  </si>
  <si>
    <t>LLIQUE GOMEZ LORENA MELISA</t>
  </si>
  <si>
    <t>47470308</t>
  </si>
  <si>
    <t>LLATAS PADILLA GHENRRY LEONARDO</t>
  </si>
  <si>
    <t>46045480</t>
  </si>
  <si>
    <t>LLANOS HERMOSILLA MARCO TULIO</t>
  </si>
  <si>
    <t>40398885</t>
  </si>
  <si>
    <t>LIÑAN GUEVARA GERRY LUIGY</t>
  </si>
  <si>
    <t>43474593</t>
  </si>
  <si>
    <t>ANALISTA EN AUDIOVISUALES</t>
  </si>
  <si>
    <t>SECRETARIADO BILINGÜE</t>
  </si>
  <si>
    <t>LEZAMETA ESCRIBENS DE NEVES MARIA DEL CARMEN</t>
  </si>
  <si>
    <t>07231955</t>
  </si>
  <si>
    <t>LEVANO ACEVEDO FRAN JORDANO</t>
  </si>
  <si>
    <t>70690136</t>
  </si>
  <si>
    <t xml:space="preserve">ESPECIALISTA EN ATENCION AL USUARIO </t>
  </si>
  <si>
    <t>LEON VELA CARLOS ENRIQUE</t>
  </si>
  <si>
    <t>41093973</t>
  </si>
  <si>
    <t>COORDINADOR DE DESARROLLO DE SISTEMAS</t>
  </si>
  <si>
    <t>LEON PIÑAS CYNTHIA ELIZABETH</t>
  </si>
  <si>
    <t>45154839</t>
  </si>
  <si>
    <t>LEON CUBAS SHIRLEY TATIANA</t>
  </si>
  <si>
    <t>42626859</t>
  </si>
  <si>
    <t>LASERNA LY JOSE LUIS</t>
  </si>
  <si>
    <t>07537940</t>
  </si>
  <si>
    <t>TÉCNICO EN TRÁMITE DOCUMENTARIO</t>
  </si>
  <si>
    <t>LARA TUME JULIO CESAR</t>
  </si>
  <si>
    <t>09621708</t>
  </si>
  <si>
    <t>LACHIRA SULLON JAVIER</t>
  </si>
  <si>
    <t>43659135</t>
  </si>
  <si>
    <t>SECRETARIADO COMERCIAL</t>
  </si>
  <si>
    <t>KLUG MUÑOZ SIEGRIED GRETCHEN</t>
  </si>
  <si>
    <t>25464572</t>
  </si>
  <si>
    <t>JORGE GUTARRA MARIA ESTHER</t>
  </si>
  <si>
    <t>08687570</t>
  </si>
  <si>
    <t>COORDINADOR DE GESTIÓN ADMINISTRATIVA</t>
  </si>
  <si>
    <t>JIMENEZ GALVEZ LADY DIANA</t>
  </si>
  <si>
    <t>41895473</t>
  </si>
  <si>
    <t>JAUREGUI VASQUEZ MERCEDES DEL CARMEN</t>
  </si>
  <si>
    <t>42462475</t>
  </si>
  <si>
    <t>JAUREGUI JAUREGUI GUSTAVO DAVID</t>
  </si>
  <si>
    <t>45906665</t>
  </si>
  <si>
    <t>ANALISIS DE SISTEMAS Y MODELACIÓN DE BASE DE DATOS</t>
  </si>
  <si>
    <t>JAIME PORRAS KAREN MELISSA</t>
  </si>
  <si>
    <t>70456576</t>
  </si>
  <si>
    <t>TECNICO DOCUMENTADOR DE SISTEMAS INFORMATICOS</t>
  </si>
  <si>
    <t>ISLA CHAVEZ HECTOR DANIEL</t>
  </si>
  <si>
    <t>40722180</t>
  </si>
  <si>
    <t>EXPERTO EN SUPERVISIÓN DE PROCESOS</t>
  </si>
  <si>
    <t>HUILLCA HUAMAN LOURDES</t>
  </si>
  <si>
    <t>47636313</t>
  </si>
  <si>
    <t>HUAUYA CHIPANA CAYETANO</t>
  </si>
  <si>
    <t>07570919</t>
  </si>
  <si>
    <t>HUAROTO VARGAS ELIZABETH MILAGROS</t>
  </si>
  <si>
    <t>41361701</t>
  </si>
  <si>
    <t>HUAROTE MARIN SOLANGE ANDREA</t>
  </si>
  <si>
    <t>47901222</t>
  </si>
  <si>
    <t>HUARACA BRONCANO ROSARIO ISABEL</t>
  </si>
  <si>
    <t>40738971</t>
  </si>
  <si>
    <t>OPERADOR LOGÍSTICO</t>
  </si>
  <si>
    <t>LICENCIADO EN CIENCIAS DE LA INFORMACIÓN</t>
  </si>
  <si>
    <t>HUANCAS CHINGA MARTIN EDUARDO</t>
  </si>
  <si>
    <t>06801148</t>
  </si>
  <si>
    <t>HUAMANI MARTINEZ KAREN ROCIO</t>
  </si>
  <si>
    <t>43621944</t>
  </si>
  <si>
    <t>ANALISTA PARA LA SECRETARIA TÉCNICA DE PROCESOS DISCIPLINARIOS</t>
  </si>
  <si>
    <t>HUAMANI CHIRIHUANA ROSITA CINDY</t>
  </si>
  <si>
    <t>70311530</t>
  </si>
  <si>
    <t>HUAMAN YMAN LEIDY MARY</t>
  </si>
  <si>
    <t>46621328</t>
  </si>
  <si>
    <t>CIENCIAS EMPRESARIALES</t>
  </si>
  <si>
    <t>HUAMAN ORE CESAR</t>
  </si>
  <si>
    <t>45753856</t>
  </si>
  <si>
    <t>HUAMAN GALVAN JOAN CARLO</t>
  </si>
  <si>
    <t>10338541</t>
  </si>
  <si>
    <t>TÉCNICO EN DIFUSION DEL SEACE</t>
  </si>
  <si>
    <t>HOLGUIN ANCHAY WILLIAM DAVID</t>
  </si>
  <si>
    <t>72636439</t>
  </si>
  <si>
    <t>HIPOLITO RUDAS PAUL GIANFRANCO</t>
  </si>
  <si>
    <t>43324285</t>
  </si>
  <si>
    <t>HINOSTROZA MIRANDA MADELEINE HELEN</t>
  </si>
  <si>
    <t>43083555</t>
  </si>
  <si>
    <t>HERRERA VILLENA RODICINDA ADELA</t>
  </si>
  <si>
    <t>10742353</t>
  </si>
  <si>
    <t>HERRERA JERI DANITZA MERCEDES</t>
  </si>
  <si>
    <t>40764199</t>
  </si>
  <si>
    <t>ASESOR LEGAL</t>
  </si>
  <si>
    <t>HERRERA CARRASCO JUAN JACOBO</t>
  </si>
  <si>
    <t>70584907</t>
  </si>
  <si>
    <t>HERNANDEZ MUÑOZ ROMAN ALBERTO</t>
  </si>
  <si>
    <t>09370057</t>
  </si>
  <si>
    <t>PROFESIONAL EN CONTROL PREVIO</t>
  </si>
  <si>
    <t>GUZMAN QUINTANA YESENIA KIM</t>
  </si>
  <si>
    <t>70947126</t>
  </si>
  <si>
    <t>GEOGRAFA</t>
  </si>
  <si>
    <t>GUZMAN KURODA MILAGROS GIULIANA</t>
  </si>
  <si>
    <t>43582316</t>
  </si>
  <si>
    <t>ESPECIALISTA EN GESTIÓN DE RIESGOS DE DESASTRES</t>
  </si>
  <si>
    <t>GUTIERREZ QUISPE INDIRA KATIUSKA</t>
  </si>
  <si>
    <t>42369239</t>
  </si>
  <si>
    <t>GUTIERREZ MESIAS NESTOR FERNANDO</t>
  </si>
  <si>
    <t>41457322</t>
  </si>
  <si>
    <t>GUTIERREZ ESPINOZA CHRIS ELAINE</t>
  </si>
  <si>
    <t>44502928</t>
  </si>
  <si>
    <t>GUTIERREZ DIESTRA MAURICIO MARTIN</t>
  </si>
  <si>
    <t>40973086</t>
  </si>
  <si>
    <t>SUPERVISOR DE GESTION DE PROYECTOS DE TI</t>
  </si>
  <si>
    <t>GUTIERREZ CASTILLO FELIX HENRY</t>
  </si>
  <si>
    <t>42102361</t>
  </si>
  <si>
    <t>PROFESIONAL EN ARCHIVOS</t>
  </si>
  <si>
    <t>GUISSA LOPEZ SUSANA GABRIELA</t>
  </si>
  <si>
    <t>40858830</t>
  </si>
  <si>
    <t>ARCHIVISTA</t>
  </si>
  <si>
    <t>GUEVARA CAJO FIORELLA ELIZABETH</t>
  </si>
  <si>
    <t>44759101</t>
  </si>
  <si>
    <t>COORDINADOR DE PRESIDENCIA EJECUTIVA</t>
  </si>
  <si>
    <t>GRIJALVA PAOLI VICTOR ANTONIO</t>
  </si>
  <si>
    <t>44668981</t>
  </si>
  <si>
    <t>ABOGADO DE PROCURADURIA</t>
  </si>
  <si>
    <t>GONZALES GORDILLO JESUS RUBEN</t>
  </si>
  <si>
    <t>41649785</t>
  </si>
  <si>
    <t>GOMEZ QUISPE HECTOR</t>
  </si>
  <si>
    <t>42590178</t>
  </si>
  <si>
    <t>ASISTENTE DE ALMACEN</t>
  </si>
  <si>
    <t>GOMEZ MORALES SUSAN PATRICIA</t>
  </si>
  <si>
    <t>70096195</t>
  </si>
  <si>
    <t>GOMEZ DE LA TORRE ZOLLNER ALESSANDRA PAOLA</t>
  </si>
  <si>
    <t>09994004</t>
  </si>
  <si>
    <t>GASTAÑETA ROJAS MAGALY KARIN</t>
  </si>
  <si>
    <t>10806802</t>
  </si>
  <si>
    <t>GARRIDO RECALDE MARIA ALEJANDRA</t>
  </si>
  <si>
    <t>46481564</t>
  </si>
  <si>
    <t>GARCIA VICENTE BARBARA NELLY</t>
  </si>
  <si>
    <t>46068243</t>
  </si>
  <si>
    <t>ESPECIALISTA EN IDENTIFICACIÓN DE RIESGOS EN CONTRATACIONES DIRECTAS Y SUPUESTOS EXCLUÍDOS</t>
  </si>
  <si>
    <t>GARCIA SOTOMAYOR JORGE JESUS</t>
  </si>
  <si>
    <t>45456752</t>
  </si>
  <si>
    <t>GARCIA ORTIZ CINDY CAROL</t>
  </si>
  <si>
    <t>45894992</t>
  </si>
  <si>
    <t>ASISTENTE DE PLANEAMIENTO</t>
  </si>
  <si>
    <t>GARCIA LLAMOCA MILTON ELVIS</t>
  </si>
  <si>
    <t>32973086</t>
  </si>
  <si>
    <t>ARQUITECTO DE SOFTWARE</t>
  </si>
  <si>
    <t>GARCIA GONZALES YADIR ALBERTO</t>
  </si>
  <si>
    <t>46788395</t>
  </si>
  <si>
    <t>GARCIA GARAY VERUSKA NICOL</t>
  </si>
  <si>
    <t>71918384</t>
  </si>
  <si>
    <t>GARCES CASTILLEJO JORDAN OMAR</t>
  </si>
  <si>
    <t>46773451</t>
  </si>
  <si>
    <t>GARAY MORALES FRANKLIN WILLIAMS</t>
  </si>
  <si>
    <t>45464037</t>
  </si>
  <si>
    <t>GALVEZ EGAS YESENIA</t>
  </si>
  <si>
    <t>47210558</t>
  </si>
  <si>
    <t>GALLARDO ROJAS SILVIA VERONIKA</t>
  </si>
  <si>
    <t>41349266</t>
  </si>
  <si>
    <t>FLORIAN MEDINA DANIEL FERNANDO</t>
  </si>
  <si>
    <t>42067128</t>
  </si>
  <si>
    <t>PROFESIONAL - ESPECIALISTA EN ATENCIÓN</t>
  </si>
  <si>
    <t>FLORES TACURE LEILA DEL PILAR</t>
  </si>
  <si>
    <t>43266982</t>
  </si>
  <si>
    <t>FLORES RODRIGUEZ LUIS JOSE</t>
  </si>
  <si>
    <t>42152889</t>
  </si>
  <si>
    <t>FLORES NAVARRO ANTENOR</t>
  </si>
  <si>
    <t>72691329</t>
  </si>
  <si>
    <t>FLORES LOZANO NATALY</t>
  </si>
  <si>
    <t>09556633</t>
  </si>
  <si>
    <t>FLORES HUANUCO ROMELIA ROSALINA</t>
  </si>
  <si>
    <t>44831978</t>
  </si>
  <si>
    <t>FLORES FLORES LEANDRO JAMIN</t>
  </si>
  <si>
    <t>72206631</t>
  </si>
  <si>
    <t xml:space="preserve">LICENCIADA EN CIENCIAS </t>
  </si>
  <si>
    <t>FLORES BALLESTEROS DILMA YESENIA</t>
  </si>
  <si>
    <t>46906273</t>
  </si>
  <si>
    <t>ESPECIALISTA EN ESTADISTICA E INFORMATICA</t>
  </si>
  <si>
    <t>FIGUEROA TORRES HECTOR FORTUNATO</t>
  </si>
  <si>
    <t>32046446</t>
  </si>
  <si>
    <t>OPERADOR LOGÍSTICO - ESTUDIO DE MERCADO</t>
  </si>
  <si>
    <t>FIGUEROA CHAVEZ JOCELYNE</t>
  </si>
  <si>
    <t>70670920</t>
  </si>
  <si>
    <t>FIGUEROA ARROYO ANA CLAUDIA</t>
  </si>
  <si>
    <t>70771409</t>
  </si>
  <si>
    <t>ANALISTA EN MONITOREO Y SEGUIMIENTO</t>
  </si>
  <si>
    <t>FERRO CANTURINI NADIA LORENA</t>
  </si>
  <si>
    <t>70445095</t>
  </si>
  <si>
    <t>FERNANDEZ RIOS JANETT LISET</t>
  </si>
  <si>
    <t>47115556</t>
  </si>
  <si>
    <t>FERNANDEZ RAMIREZ AMICK LINCOLN</t>
  </si>
  <si>
    <t>45325780</t>
  </si>
  <si>
    <t>ESPECIALISTA SENIOR EN CONSULTA SOBRE LA NORMATIVA DE CONTRATACIONES PUBLICAS</t>
  </si>
  <si>
    <t>FERNANDEZ MARTINEZ KATERIN PAMELA</t>
  </si>
  <si>
    <t>44547125</t>
  </si>
  <si>
    <t>FERNANDEZ GUTIERREZ CESAR LUIS</t>
  </si>
  <si>
    <t>45934743</t>
  </si>
  <si>
    <t>FERNANDEZ GAVIDIA MARIELENA</t>
  </si>
  <si>
    <t>70507451</t>
  </si>
  <si>
    <t>FALLA BURGA YESICA JULIANA</t>
  </si>
  <si>
    <t>07482606</t>
  </si>
  <si>
    <t>FALCONI CUTIPA DIANA PAOLA</t>
  </si>
  <si>
    <t>41760990</t>
  </si>
  <si>
    <t>ESPECIALISTA DE RECURSOS HUMANOS</t>
  </si>
  <si>
    <t>FALCON GIRON GIOVANNA AURIA</t>
  </si>
  <si>
    <t>46424294</t>
  </si>
  <si>
    <t>FACUNDO PEÑA ANA</t>
  </si>
  <si>
    <t>40373158</t>
  </si>
  <si>
    <t>ESTEVES MOLINA LESLY MADAI</t>
  </si>
  <si>
    <t>40860697</t>
  </si>
  <si>
    <t>ESPECIALISTA EN CONSULTAS SEACE Y RNP</t>
  </si>
  <si>
    <t>ESPINOZA SAUCEDO JUAN MIGUEL</t>
  </si>
  <si>
    <t>02896178</t>
  </si>
  <si>
    <t>OFICIAL DE SEGURIDAD DE LA INFORMACIÓN</t>
  </si>
  <si>
    <t>ESPINOZA MENACHO CYNTIA LUCIA</t>
  </si>
  <si>
    <t>40587325</t>
  </si>
  <si>
    <t>ESPINOZA EGOAVIL ERIKA LETICIA</t>
  </si>
  <si>
    <t>45592377</t>
  </si>
  <si>
    <t>ESPINOZA CRUZATT FRITZ DIEGO</t>
  </si>
  <si>
    <t>70753731</t>
  </si>
  <si>
    <t>ESPINOZA AGUIRRE ROSARIO ELOISA</t>
  </si>
  <si>
    <t>45642317</t>
  </si>
  <si>
    <t>ESPICHAN SANCHEZ FELIX EDUARDO</t>
  </si>
  <si>
    <t>41661850</t>
  </si>
  <si>
    <t>ESLAVA MORALES PERCY ANTONIO</t>
  </si>
  <si>
    <t>46245513</t>
  </si>
  <si>
    <t>ESCALANTE MARROQUIN JUDITH KAREN</t>
  </si>
  <si>
    <t>70239671</t>
  </si>
  <si>
    <t>ELIAS HORNES HARWIN ANTONY</t>
  </si>
  <si>
    <t>25773659</t>
  </si>
  <si>
    <t>ESPECIALISTA SENIOR EN CONSULTA SOBRE LA NORMATIVA DE CONTRATACIÓN PÚBLICA</t>
  </si>
  <si>
    <t>EGOAVIL CORNEJO ALBERTO AUGUSTO</t>
  </si>
  <si>
    <t>45292124</t>
  </si>
  <si>
    <t>INGENIERIA ELECTRONICO</t>
  </si>
  <si>
    <t>DUEÑAS GREGORIO LUIS ALBERTO</t>
  </si>
  <si>
    <t>09290553</t>
  </si>
  <si>
    <t>PROFESIONAL - ADMINISTRADOR DE REDES Y SEGURIDAD</t>
  </si>
  <si>
    <t>DONGO QUIJANDRIA JUAN CARLOS JUNIORS</t>
  </si>
  <si>
    <t>72968354</t>
  </si>
  <si>
    <t>DIAZ RODRIGUEZ PAUL RICARDO</t>
  </si>
  <si>
    <t>41794553</t>
  </si>
  <si>
    <t>DEL AGUILA SANCHEZ JENNER</t>
  </si>
  <si>
    <t>47121660</t>
  </si>
  <si>
    <t>APOYO PARA LA SUBDIRECCIÓN DE NORMATIVIDAD</t>
  </si>
  <si>
    <t>DE LA CRUZ ORTIZ TANIA ANDREA</t>
  </si>
  <si>
    <t>73826178</t>
  </si>
  <si>
    <t>DAVILA CERVERA KIARA MILENA</t>
  </si>
  <si>
    <t>70089857</t>
  </si>
  <si>
    <t xml:space="preserve">SECRETARIA </t>
  </si>
  <si>
    <t>DAMIAN NAVIO MARILUZ</t>
  </si>
  <si>
    <t>10021648</t>
  </si>
  <si>
    <t>CUTIPA LAQUI RONALD MARIO</t>
  </si>
  <si>
    <t>42990796</t>
  </si>
  <si>
    <t>CUSI ESCALANTE BERNARDINO</t>
  </si>
  <si>
    <t>07210063</t>
  </si>
  <si>
    <t>CONSERJE</t>
  </si>
  <si>
    <t>CUEVAS PILLMAN JOSE ROOSVELT</t>
  </si>
  <si>
    <t>46091857</t>
  </si>
  <si>
    <t>AUXILIAR DE ARCHIVO</t>
  </si>
  <si>
    <t>LICENCIADA EN ADMINISTRACIÓN DE NEGOCIOS</t>
  </si>
  <si>
    <t>CUENCA RIVERA SAIDA GUISSELA</t>
  </si>
  <si>
    <t>42947591</t>
  </si>
  <si>
    <t>TECNICO ADMINISTRATIVO</t>
  </si>
  <si>
    <t>CUELA ALIAGA JESSICA YSABEL</t>
  </si>
  <si>
    <t>70240738</t>
  </si>
  <si>
    <t>LICENCIADA EN ARTES CON MENCION EN DISEÑO GRAFICO</t>
  </si>
  <si>
    <t>CUBA PALACIOS LEANDRA HAYDEE</t>
  </si>
  <si>
    <t>41749238</t>
  </si>
  <si>
    <t>DISEÑADOR UX/UI</t>
  </si>
  <si>
    <t>CRUZ KAMICHE WENDY MELISSA</t>
  </si>
  <si>
    <t>47395406</t>
  </si>
  <si>
    <t xml:space="preserve">SUBDIRECTOR </t>
  </si>
  <si>
    <t>CRISOSTOMO PEREZ JOSE NILTON</t>
  </si>
  <si>
    <t>42444832</t>
  </si>
  <si>
    <t>COYCO VEGA VANESSA PAOLA</t>
  </si>
  <si>
    <t>41331703</t>
  </si>
  <si>
    <t>CORTEZ NUÑEZ ADHERLY YAMIL</t>
  </si>
  <si>
    <t>47862191</t>
  </si>
  <si>
    <t>CORRO PORTELLA LINDER MAYCOL</t>
  </si>
  <si>
    <t>41903729</t>
  </si>
  <si>
    <t>ESPECIALISTA EN INTELIGENCIA DE NEGOCIOS</t>
  </si>
  <si>
    <t>CORREA SOTOMAYOR ABEL</t>
  </si>
  <si>
    <t>40987300</t>
  </si>
  <si>
    <t>CORONEL DIAZ NELSON</t>
  </si>
  <si>
    <t>47746989</t>
  </si>
  <si>
    <t>CORAL LUNA MARCO ANTONIO</t>
  </si>
  <si>
    <t>40123242</t>
  </si>
  <si>
    <t>CONTRERAS CONCHA ANA CRISTINA</t>
  </si>
  <si>
    <t>72151525</t>
  </si>
  <si>
    <t>ESPECIALISTA EN SUPERVISIÓN EN CONTRATACIÓN PÚBLICA</t>
  </si>
  <si>
    <t>CONTRERAS BRAVO CARLA MEDALITH</t>
  </si>
  <si>
    <t>70862618</t>
  </si>
  <si>
    <t>CONDORI LUCA LUZ MARINA</t>
  </si>
  <si>
    <t>45924225</t>
  </si>
  <si>
    <t>CONCEPCION GARCIA LINCOL MAO</t>
  </si>
  <si>
    <t>46895542</t>
  </si>
  <si>
    <t>CHUMPITAZ CUSTODIO AMANDA ZORAYDA</t>
  </si>
  <si>
    <t>10764384</t>
  </si>
  <si>
    <t>SUPERVISOR INSTRUCTOR</t>
  </si>
  <si>
    <t>CHECA CARO CLAUDIA ISABEL</t>
  </si>
  <si>
    <t>40613324</t>
  </si>
  <si>
    <t>CHAVEZ VENTURA JHONATAN OMAR</t>
  </si>
  <si>
    <t>43546434</t>
  </si>
  <si>
    <t>ANALISTA EN REDES SOCIALES</t>
  </si>
  <si>
    <t>CHAVEZ SALDAÑA MARÍA ELENA</t>
  </si>
  <si>
    <t>70469660</t>
  </si>
  <si>
    <t>CHAVEZ ROJAS ANA OLINDA</t>
  </si>
  <si>
    <t>21555848</t>
  </si>
  <si>
    <t>CHAVEZ GIL EVA ELIZABETH</t>
  </si>
  <si>
    <t>43692002</t>
  </si>
  <si>
    <t>TÉCNICO ADMINISTRATIVO EN MESA DE PARTES</t>
  </si>
  <si>
    <t>CHAVEZ CARDENAS CARLOS ADRIAN</t>
  </si>
  <si>
    <t>43500356</t>
  </si>
  <si>
    <t>CHATA CCALLO WALTER JUAN</t>
  </si>
  <si>
    <t>42963421</t>
  </si>
  <si>
    <t>CHACON QUISPE TITO GERMAN</t>
  </si>
  <si>
    <t>41518983</t>
  </si>
  <si>
    <t>CHACHAYMA MAMANI PAOLA AGREPINA</t>
  </si>
  <si>
    <t>46431514</t>
  </si>
  <si>
    <t>CERF SORIANO CHRISTOPHER HERNAN</t>
  </si>
  <si>
    <t>43616168</t>
  </si>
  <si>
    <t>ANALISTA DE ADMINISTRACION DE PERSONAS</t>
  </si>
  <si>
    <t>CERDA GOMEZ JUAN EDWARS</t>
  </si>
  <si>
    <t>43322980</t>
  </si>
  <si>
    <t>INGENIERO DE SISTEMAS E INFORMATICA</t>
  </si>
  <si>
    <t>CERAS PEDRAJAS REYNALDO IVAN</t>
  </si>
  <si>
    <t>40709805</t>
  </si>
  <si>
    <t>CAVIEDES PARICAHUA MILAGROS GLORIA</t>
  </si>
  <si>
    <t>45638793</t>
  </si>
  <si>
    <t>CAUSSO FIGUEROA SERGIO ARNALDO</t>
  </si>
  <si>
    <t>41364924</t>
  </si>
  <si>
    <t>CASTRO HERRERA ANTONIO GABRIEL</t>
  </si>
  <si>
    <t>70253089</t>
  </si>
  <si>
    <t>CASTILLO TICONA ALEX MARIO</t>
  </si>
  <si>
    <t>44238330</t>
  </si>
  <si>
    <t>CASTILLO PROCHAZKA CAROLINA ELISA</t>
  </si>
  <si>
    <t>42564460</t>
  </si>
  <si>
    <t>CASTELLANOS CALLAO PATRICIA JOANNA</t>
  </si>
  <si>
    <t>42558965</t>
  </si>
  <si>
    <t>CASTAÑEDA ROJAS CLAUDIA FIORELLA</t>
  </si>
  <si>
    <t>40448087</t>
  </si>
  <si>
    <t>CASTAÑEDA CENTURION JORGE ISAAC</t>
  </si>
  <si>
    <t>32942891</t>
  </si>
  <si>
    <t>CASANOVA VILELA IBSEN JUAN</t>
  </si>
  <si>
    <t>45359515</t>
  </si>
  <si>
    <t>CARRILLO VILLAR FRANK KASIM</t>
  </si>
  <si>
    <t>47021698</t>
  </si>
  <si>
    <t>ASISTENTE DE TRANSPARENCIA Y ACCESO A LA INFORMACIÓN PÚBLICA</t>
  </si>
  <si>
    <t>CARRILLO JAUREGUI VICENTE SATURNINO</t>
  </si>
  <si>
    <t>06047671</t>
  </si>
  <si>
    <t>ESTUDIANTE UNIVERSITARIO(A)</t>
  </si>
  <si>
    <t>CARREÑO VERA FRANCISCO ABEL</t>
  </si>
  <si>
    <t>41554544</t>
  </si>
  <si>
    <t>CARRANZA VASQUEZ SHEYLA RAQUEL</t>
  </si>
  <si>
    <t>46091998</t>
  </si>
  <si>
    <t>REPARACION DE MICROCOMPUTADORAS</t>
  </si>
  <si>
    <t>CARRANZA MEDRANO AUGUSTO MARTIN</t>
  </si>
  <si>
    <t>07748346</t>
  </si>
  <si>
    <t>NOTIFICADOR</t>
  </si>
  <si>
    <t>CARDONA WALKAN SHARON LILY</t>
  </si>
  <si>
    <t>44762428</t>
  </si>
  <si>
    <t>CARDENAS VASCONES LUIS HERNAN</t>
  </si>
  <si>
    <t>06766501</t>
  </si>
  <si>
    <t>CARBAJAL ALVARADO SOLEDAD CLAUDIA</t>
  </si>
  <si>
    <t>45027322</t>
  </si>
  <si>
    <t>CANTO EGOAVIL JEAN FRANCO</t>
  </si>
  <si>
    <t>46630421</t>
  </si>
  <si>
    <t>CANCHUCAJA RUIZ KATHERIN SOFIA</t>
  </si>
  <si>
    <t>71230324</t>
  </si>
  <si>
    <t>CANALES FLORES JOSE RICARDO</t>
  </si>
  <si>
    <t>44977141</t>
  </si>
  <si>
    <t>CALIZAYA VILLANUEVA KATHERINE</t>
  </si>
  <si>
    <t>43034167</t>
  </si>
  <si>
    <t>CALDERON VIGO VILMA JACQUELINE</t>
  </si>
  <si>
    <t>07273210</t>
  </si>
  <si>
    <t>ASESOR II  ASESOR DE PRESIDENCIA EJECUTIVA</t>
  </si>
  <si>
    <t>CALDERON LOPEZ GLEDIDOLITA</t>
  </si>
  <si>
    <t>41042864</t>
  </si>
  <si>
    <t>COMPUTACION BASICA</t>
  </si>
  <si>
    <t>CALDAS MAGUIÑA JOSEPH JORGE</t>
  </si>
  <si>
    <t>45078787</t>
  </si>
  <si>
    <t>CADENILLAS LOPEZ ALEX GERMAN</t>
  </si>
  <si>
    <t>40583653</t>
  </si>
  <si>
    <t>ESPECIALISTA EN CAPACITACIÓN</t>
  </si>
  <si>
    <t>CACERES TITO YOHNSTON</t>
  </si>
  <si>
    <t>44564446</t>
  </si>
  <si>
    <t>CACERES PACHECO ANGELA MARIA</t>
  </si>
  <si>
    <t>43236848</t>
  </si>
  <si>
    <t>CABRERA MELO JORGE LUIS</t>
  </si>
  <si>
    <t>41833364</t>
  </si>
  <si>
    <t>CABRERA GIL CRISTIAN JOE</t>
  </si>
  <si>
    <t>42378749</t>
  </si>
  <si>
    <t>COORDINADOR DE SALA</t>
  </si>
  <si>
    <t>CABALLERO HERNANDEZ MARIA JESUS</t>
  </si>
  <si>
    <t>70064679</t>
  </si>
  <si>
    <t>BUSTAMANTE TRELLES FRANCO PAOLO</t>
  </si>
  <si>
    <t>46038586</t>
  </si>
  <si>
    <t>ASISTENTE DE CONTENIDO WEB</t>
  </si>
  <si>
    <t>BUSTAMANTE BARRETO KARMEN GIULIANNA</t>
  </si>
  <si>
    <t>47172207</t>
  </si>
  <si>
    <t>BURMESTER CORTIJO CLAUDIA MARIA</t>
  </si>
  <si>
    <t>18010890</t>
  </si>
  <si>
    <t>BUITRON SALVADOR JULIO CESAR</t>
  </si>
  <si>
    <t>16003093</t>
  </si>
  <si>
    <t>OFICIAL DE SEGURIDAD INFORMÁTICA</t>
  </si>
  <si>
    <t>BRAVO MORI MELISSA OLENKA</t>
  </si>
  <si>
    <t>70240396</t>
  </si>
  <si>
    <t>BRAVO MENDOZA MIGUEL ELIAS</t>
  </si>
  <si>
    <t>46912629</t>
  </si>
  <si>
    <t>BRAVO JAIMES VICTOR EMANUEL</t>
  </si>
  <si>
    <t>42248582</t>
  </si>
  <si>
    <t>BOBADILLA ARIZAGA CINTHYA CAROLINA</t>
  </si>
  <si>
    <t>43316628</t>
  </si>
  <si>
    <t>BLAS VELASQUEZ JENNY MARIA</t>
  </si>
  <si>
    <t>40491666</t>
  </si>
  <si>
    <t>BERNAL QUINECHE MARIELA BEATRIZ</t>
  </si>
  <si>
    <t>06804248</t>
  </si>
  <si>
    <t>ANALISTA EN REGISTRO DE BIENES Y SERVICIOS</t>
  </si>
  <si>
    <t>BELLIDO POMAHUALLCA EVELIN CLAUDIA</t>
  </si>
  <si>
    <t>44122882</t>
  </si>
  <si>
    <t>TECNICO EN PERIODISMO AUDIOVISUAL</t>
  </si>
  <si>
    <t>BELLIDO CAÑOTE AMBAR CRISTINA</t>
  </si>
  <si>
    <t>40743531</t>
  </si>
  <si>
    <t>BAZAN BRANDAN OLINDA MARCELINA</t>
  </si>
  <si>
    <t>45430850</t>
  </si>
  <si>
    <t>BAYLON ROJAS ISELA FLOR</t>
  </si>
  <si>
    <t>42029082</t>
  </si>
  <si>
    <t>BARRETO MINAYA LISSET MAYUMI</t>
  </si>
  <si>
    <t>72219115</t>
  </si>
  <si>
    <t>BARREDA LECCA YOLANDA FANNY</t>
  </si>
  <si>
    <t>40057109</t>
  </si>
  <si>
    <t>BARDALES FERNANDEZ YADIRA SLYT</t>
  </si>
  <si>
    <t>47136593</t>
  </si>
  <si>
    <t>BARBA VIZQUERRA RAFAEL MARTIN</t>
  </si>
  <si>
    <t>40232431</t>
  </si>
  <si>
    <t>BALLONA VERA PATRICIA GICELA</t>
  </si>
  <si>
    <t>45120488</t>
  </si>
  <si>
    <t>BABILONIA GOMEZ MARSILIA IRENIA</t>
  </si>
  <si>
    <t>70930985</t>
  </si>
  <si>
    <t>AYQUIPA ALTAMIRANO DIRMA</t>
  </si>
  <si>
    <t>46755960</t>
  </si>
  <si>
    <t>AUCARURI QUISPE FERNANDO GERSON</t>
  </si>
  <si>
    <t>42819570</t>
  </si>
  <si>
    <t>ARTEAGA AMAYA LUIS ANGEL</t>
  </si>
  <si>
    <t>45874232</t>
  </si>
  <si>
    <t>ARROYO MICALAY THANIA HILDA</t>
  </si>
  <si>
    <t>41987797</t>
  </si>
  <si>
    <t>LICENCIADO EN ADMINISTRACIÓN Y NEGOCIOS INTERNACIONALES</t>
  </si>
  <si>
    <t>ARROYO CORTEZ JHORDI</t>
  </si>
  <si>
    <t>73606785</t>
  </si>
  <si>
    <t>ARRIBASPLATA FERNANDEZ GILMER ALEXANDER</t>
  </si>
  <si>
    <t>43753306</t>
  </si>
  <si>
    <t>DERECHO CORPORATIVO</t>
  </si>
  <si>
    <t>ARMAS SALAS ELIZABETH YOVANA</t>
  </si>
  <si>
    <t>09608826</t>
  </si>
  <si>
    <t>LICENCIADA EN TURISMO Y HOTELERIA</t>
  </si>
  <si>
    <t>ARMAS LOARTE MARIEL</t>
  </si>
  <si>
    <t>43208137</t>
  </si>
  <si>
    <t>ARIAS ASCENCIO PAOLA JENNIFER</t>
  </si>
  <si>
    <t>10755336</t>
  </si>
  <si>
    <t>ARENAS CABRERA PEDRO MANUEL</t>
  </si>
  <si>
    <t>09278205</t>
  </si>
  <si>
    <t>ARBAÑIL SUAZO DANNY ISRAEL</t>
  </si>
  <si>
    <t>10131094</t>
  </si>
  <si>
    <t>ASISTENTE EN CONTROL PATRIMONIAL</t>
  </si>
  <si>
    <t>ARANCIVIA HURTADO JUAN CARLOS</t>
  </si>
  <si>
    <t>09530763</t>
  </si>
  <si>
    <t>APONTE RIOS ELVIS ALEXANDER</t>
  </si>
  <si>
    <t>40082614</t>
  </si>
  <si>
    <t>APONTE PINTO YULIANA</t>
  </si>
  <si>
    <t>40529356</t>
  </si>
  <si>
    <t>APAZA TURPO PETER YASMANI</t>
  </si>
  <si>
    <t>43806376</t>
  </si>
  <si>
    <t>APAZA QUISPE ZULECA MERCEDES</t>
  </si>
  <si>
    <t>42941043</t>
  </si>
  <si>
    <t>APAZA MIRANDA HERNAN JAIME</t>
  </si>
  <si>
    <t>01335555</t>
  </si>
  <si>
    <t>ANDRADE ZAPATA LUIS</t>
  </si>
  <si>
    <t>01287376</t>
  </si>
  <si>
    <t>RESPONSABLE DE LA OFICINA DESCONCENTRADA PUNO</t>
  </si>
  <si>
    <t>ALVAREZ CHUQUILLANQUI ROY NICK</t>
  </si>
  <si>
    <t>42394273</t>
  </si>
  <si>
    <t>ADMINISTRACION Y NEGOCIOS INTERNACIONALES</t>
  </si>
  <si>
    <t>ALVARADO VALVERDE  JANELL FIORELLA</t>
  </si>
  <si>
    <t>71406171</t>
  </si>
  <si>
    <t>ASISTENTE DE RECURSOS HUMANOS</t>
  </si>
  <si>
    <t>ALFARO PERALTA PATRICIA SONIA</t>
  </si>
  <si>
    <t>40230904</t>
  </si>
  <si>
    <t>ESPECIALISTA DE SOPORTE A LOS USUARIOS DEL SEACE</t>
  </si>
  <si>
    <t>ALARCON SAMAME JORGE EDUARDO</t>
  </si>
  <si>
    <t>74067671</t>
  </si>
  <si>
    <t>ALARCON SAAVEDRA DENIA AZUCENA</t>
  </si>
  <si>
    <t>46600100</t>
  </si>
  <si>
    <t>LICENCIADO EN HISTORIA</t>
  </si>
  <si>
    <t>ALARCON PACOTAYPE DANNYS</t>
  </si>
  <si>
    <t>41438971</t>
  </si>
  <si>
    <t>ESPECIALISTA EN ARCHIVO</t>
  </si>
  <si>
    <t>AGUIRRE LINARES CELESTE EMPERATRIZ</t>
  </si>
  <si>
    <t>44444597</t>
  </si>
  <si>
    <t>AGUIRRE INFANTE ALVARO ROLANDO</t>
  </si>
  <si>
    <t>08571530</t>
  </si>
  <si>
    <t>AGUIRRE ARANA MICHAEL</t>
  </si>
  <si>
    <t>41341116</t>
  </si>
  <si>
    <t>AGUILAR RODRIGUEZ CECILIA YAQUELINE</t>
  </si>
  <si>
    <t>29424630</t>
  </si>
  <si>
    <t>ARCHIVISTICA Y GESTION DOCUMENTAL</t>
  </si>
  <si>
    <t>AGUILAR ANDRADE MONICA KAREN</t>
  </si>
  <si>
    <t>10585765</t>
  </si>
  <si>
    <t>ESPECIALISTA EN ARCHIVISTICA Y GESTIÓN DOCUMENTAL</t>
  </si>
  <si>
    <t>ACUÑA FELIX JEAN PIERRE</t>
  </si>
  <si>
    <t>71834284</t>
  </si>
  <si>
    <t>ACHANCCARAY DIAZ SAUL PEDRO</t>
  </si>
  <si>
    <t>40672150</t>
  </si>
  <si>
    <t>ESPECIALISTA EN SEGURIDAD DE APLICACIONES Y BASE DATOS</t>
  </si>
  <si>
    <t>ACEVEDO RICSE JESSICA JAHANY</t>
  </si>
  <si>
    <t>40960117</t>
  </si>
  <si>
    <t>ANALISTA PROGRAMADOR SENIOR ESPECIALIZADO EN JAVA</t>
  </si>
  <si>
    <t>ABARCA GUEVARA LUIS VLADIMIR</t>
  </si>
  <si>
    <t>46605170</t>
  </si>
  <si>
    <t>ESPECIALISTA EN ATENCIÓN AL USUARIO AMAZONAS</t>
  </si>
  <si>
    <t>CAVERO GOYENECHE JAVIER ARTURO</t>
  </si>
  <si>
    <t>DIRECTOR DEL SEACE</t>
  </si>
  <si>
    <t>PAC</t>
  </si>
  <si>
    <t>PRUDENCIO GAMIO SOFIA  MILAGROS</t>
  </si>
  <si>
    <t xml:space="preserve">  :   059  ORGANISMO SUPERVISOR DE CONTRATACIONES DEL ESTADO</t>
  </si>
  <si>
    <t>CIENCIAS DE LA COMUNICACION</t>
  </si>
  <si>
    <t>ZUBIETA SARMIENTO, MELANIE</t>
  </si>
  <si>
    <t xml:space="preserve">
 001-1274: SUPERINTENDECIA DEL MERCADO DE VALORES - SMV</t>
  </si>
  <si>
    <t>INGENIERIA DE COMP. Y SIS</t>
  </si>
  <si>
    <t>ZAVALA RIVERA, CARMEN HAYDEE</t>
  </si>
  <si>
    <t>09647948</t>
  </si>
  <si>
    <t>ZARABIA LOAIZA, KEVIN JOSMER</t>
  </si>
  <si>
    <t>ZAMUDIO GONZALES, JUAN DAVID</t>
  </si>
  <si>
    <t>07231666</t>
  </si>
  <si>
    <t>ADMINISTRADOR DE OPERACIONES</t>
  </si>
  <si>
    <t>ZAMBRANO PORRAS, MARCO ANTONIO</t>
  </si>
  <si>
    <t>ABOGADO II</t>
  </si>
  <si>
    <t>ABOGADO I</t>
  </si>
  <si>
    <t>YUNTUL ALVAREZ, BRYAN SEGUNDO</t>
  </si>
  <si>
    <t>YABAR VIGGIO, DIEGO YHERY</t>
  </si>
  <si>
    <t>VILLEGAS NAVARRETE, JORGE EVERARDO LOREN</t>
  </si>
  <si>
    <t>09676260</t>
  </si>
  <si>
    <t>ABOGADO IV</t>
  </si>
  <si>
    <t>VILLACORTA ANTON, ELSA YDANIA</t>
  </si>
  <si>
    <t>08067486</t>
  </si>
  <si>
    <t>VIDAL ALVAREZ, NATHALIE EMMY</t>
  </si>
  <si>
    <t>VICELLI LEON, ROSA LIZ</t>
  </si>
  <si>
    <t>VELASQUEZ ROJAS, SARA VICTORIA</t>
  </si>
  <si>
    <t xml:space="preserve">SECRETARIADO EJECUTIVO </t>
  </si>
  <si>
    <t>VELASQUEZ OROZCO, LIZ YASMIN</t>
  </si>
  <si>
    <t>VARGAS VALLADOLID, KATHYA ANGELYCA</t>
  </si>
  <si>
    <t>VALENCIA MARCHENA, ERNESTO NINEL</t>
  </si>
  <si>
    <t>VALDIVIA SALAZAR, WILLIAMS ARTURO</t>
  </si>
  <si>
    <t>TRAMONTANA TOCTO, ROXANA HELENA</t>
  </si>
  <si>
    <t>TORRES AZCUE, CHRISTOPHER ANDRES</t>
  </si>
  <si>
    <t>TAVARA VILCHEZ, RICARDO PAUL</t>
  </si>
  <si>
    <t>TAPIA ECHEVARRIA, ELENA ERNESTINA</t>
  </si>
  <si>
    <t>SOTO YUCRA, MIGUEL ANGEL</t>
  </si>
  <si>
    <t>SOSA SANCHEZ, DIANA LIZBETH</t>
  </si>
  <si>
    <t>SILVA-SANTISTEBAN SIERRA, LUIS ALEXANDER</t>
  </si>
  <si>
    <t>SERNA HUARICAPCHA, KATHERINE MÓNICA</t>
  </si>
  <si>
    <t>SEMINARIO VARGAS, JULIA ELIZABETH</t>
  </si>
  <si>
    <t>07623353</t>
  </si>
  <si>
    <t>EDUCACION UNIVERSITARIA INCOMPLETA</t>
  </si>
  <si>
    <t>CHOFER</t>
  </si>
  <si>
    <t>SEGURA MARQUINA, MARCOS MANUEL</t>
  </si>
  <si>
    <t>07720555</t>
  </si>
  <si>
    <t>ADMINISTRACION Y CIENCIAS POLICIALES</t>
  </si>
  <si>
    <t>SANCHEZ QUIROZ, EDUARDO ENRIQUE</t>
  </si>
  <si>
    <t>SUPERVISOR DE SEGURIDAD</t>
  </si>
  <si>
    <t>SANCHEZ NUÑEZ, KAREN NATHALI</t>
  </si>
  <si>
    <t>ABOGADO III</t>
  </si>
  <si>
    <t>SANABRIA VERA, GABRIELA OLINDA GUAD</t>
  </si>
  <si>
    <t>SALAS VALVERDE, IVO EDUARDO</t>
  </si>
  <si>
    <t>SALAS CCOYLLAR, NORMAN AUGUSTO</t>
  </si>
  <si>
    <t>ROMERO GALINDO, JUAN CARLOS</t>
  </si>
  <si>
    <t>RODRIGUEZ LUJAN, ALEJANDRA ARLET</t>
  </si>
  <si>
    <t>RODAS ORTEGA, HENRY</t>
  </si>
  <si>
    <t>RIVERA GOMEZ, DAVIS</t>
  </si>
  <si>
    <t>RIVERA CAMPOS, ANDRES MARTIN</t>
  </si>
  <si>
    <t>RAMOS CHAVEZ, HECTOR ONOFRIO</t>
  </si>
  <si>
    <t>04070575</t>
  </si>
  <si>
    <t>RAMIREZ RAMIREZ, SUSAN GIULIANA</t>
  </si>
  <si>
    <t>QUISPE FERNANDEZ, ESTEFANY</t>
  </si>
  <si>
    <t>QUISPE CHUCOS, MARICRUZ</t>
  </si>
  <si>
    <t>QUISPE ALEGRIA, DIANA CAROLINA</t>
  </si>
  <si>
    <t>PUMA QUISPE, MANUEL ANTONIO</t>
  </si>
  <si>
    <t>PRADO BARZOLA, RAFAEL</t>
  </si>
  <si>
    <t>PINEDO TELLO, CAREM MARGARETH</t>
  </si>
  <si>
    <t>PEREZ HURTADO, VICTORIA CRISTINA</t>
  </si>
  <si>
    <t>PEREIRA BERMUDEZ, MIGUEL JHOSMAR</t>
  </si>
  <si>
    <t>PECHO PEREZ, VANESSA ROSARIO</t>
  </si>
  <si>
    <t>PALOMINO VALE, LUIS CARLOS MARTIN</t>
  </si>
  <si>
    <t>ORTEGA CALVO, CINTHIA YACENIA</t>
  </si>
  <si>
    <t>ÑOPO FERNANDEZ, SARA PAOLA</t>
  </si>
  <si>
    <t>NUÑEZ BECERRA, ADILIA</t>
  </si>
  <si>
    <t>NOLASCO RAMIREZ, ERICK WILFREDO</t>
  </si>
  <si>
    <t>COMERCIO Y NEGOCIOS INTERNACIONALES</t>
  </si>
  <si>
    <t>MUÑOZ CIEZA, JOSARA IVONNE</t>
  </si>
  <si>
    <t>MORAN CORZO, PEDRO MOISES</t>
  </si>
  <si>
    <t>ADMINISTRACION DE EMPRESA</t>
  </si>
  <si>
    <t>MONTOYA URRUNAGA, GUILLERMO ARTURO</t>
  </si>
  <si>
    <t>MONGE BACCHAS, GLADYS GABRIELA</t>
  </si>
  <si>
    <t>MIRANDA LUDEÑA, MELISA</t>
  </si>
  <si>
    <t>MIRANDA LUCAS, RENZO LUIS FERNANDO</t>
  </si>
  <si>
    <t>MENDOZA ALEGRE, EMERSON FERNANDO</t>
  </si>
  <si>
    <t>MEJIA TINEO, MARIA DE FATIMA</t>
  </si>
  <si>
    <t>MEDINA MONTOYA, JORGE ALBERTO JUNIOR</t>
  </si>
  <si>
    <t>MARTINEZ VEGA, MADHELIN</t>
  </si>
  <si>
    <t>MARTINEZ RIVERA, SHIRLEY JOANNA</t>
  </si>
  <si>
    <t>MARIN VALENTE, KAREN MARINA</t>
  </si>
  <si>
    <t>MALDONADO BECERRA, ANDREA ROSA</t>
  </si>
  <si>
    <t>LUGO MARQUEZ, JUDITH ISABEL</t>
  </si>
  <si>
    <t>LOPEZ MALPARTIDA, DAVID ORLANDO</t>
  </si>
  <si>
    <t>LOPEZ LOPEZ, VANESA TATIANA</t>
  </si>
  <si>
    <t>LOJA TORRES, ERIKA IVANNIA</t>
  </si>
  <si>
    <t>LIMAS TAIPE, HUGO DAVID</t>
  </si>
  <si>
    <t>LANDAURO ABANTO, MICHAEL</t>
  </si>
  <si>
    <t>JUSTO ESTREMADOYRO, CAROL GISSELLE</t>
  </si>
  <si>
    <t>JUNCO LUNA, GONZALO JUNIOR</t>
  </si>
  <si>
    <t>ASISTENTE DE PRENSA</t>
  </si>
  <si>
    <t>JARA QUINTANA, RHOLF ALONSO</t>
  </si>
  <si>
    <t>INTI LOBATO, GERARDO</t>
  </si>
  <si>
    <t>HUARAZ ZULOAGA, ELIANA MELISA</t>
  </si>
  <si>
    <t>09636858</t>
  </si>
  <si>
    <t>HUACO CATERIANO, MARIA DEL ROSARIO</t>
  </si>
  <si>
    <t>HIDALGO SAAVEDRA, GUILLERMO ALEJANDRO</t>
  </si>
  <si>
    <t>HIDALGO RUIZ, ORIELI KATERINE</t>
  </si>
  <si>
    <t>HERNANDEZ DE LA CRUZ, ZOILA MERCEDES</t>
  </si>
  <si>
    <t>HERNANDEZ CORTEZ, GABY ESTHER</t>
  </si>
  <si>
    <t>08784615</t>
  </si>
  <si>
    <t>GUZMAN ESPINOZA, MARIA MERCEDES</t>
  </si>
  <si>
    <t>GUILLEN CHAVEZ, EMMA DEL PILAR</t>
  </si>
  <si>
    <t>09145149</t>
  </si>
  <si>
    <t>GONZALES SALAZAR, CECILIA</t>
  </si>
  <si>
    <t>GONZALES DIAZ, DIEGO ALEXANDER</t>
  </si>
  <si>
    <t>GINES CRUZ, ADRIANA IRENE</t>
  </si>
  <si>
    <t>GARCIA VALDEAVELLANO, LOURDES NELLY</t>
  </si>
  <si>
    <t>GARCIA POMA, ANGELA MARLY</t>
  </si>
  <si>
    <t>GARCIA GAMBINI, LEANDRO FRANKLIN</t>
  </si>
  <si>
    <t>GARCIA CABRERA, SOPHIA STEPHANIE</t>
  </si>
  <si>
    <t>GAMARRA MORENO, KAREN ADELINNE</t>
  </si>
  <si>
    <t>ADMINISTRACIÓN DE NEGOCIOS</t>
  </si>
  <si>
    <t>FLORES SUAREZ, RICHARD ENRRIQUE</t>
  </si>
  <si>
    <t>FLORES RAMIREZ, AMALIA MICAELA</t>
  </si>
  <si>
    <t>FLORES PONGO, MAYRA YENSHI</t>
  </si>
  <si>
    <t>FERNANDINI MENDOZA, GINO CARLO</t>
  </si>
  <si>
    <t>FERNANDEZ SONCCO, ANTHONY ROMEL</t>
  </si>
  <si>
    <t>FERNANDEZ NUÑEZ, JEAN CARLOS</t>
  </si>
  <si>
    <t>ESPINOZA JAUREGUI, CARLOS GUILLERMO</t>
  </si>
  <si>
    <t>EDUCACION SECUNDARIA COMPLETA</t>
  </si>
  <si>
    <t>ESPINOZA ANGELES, JOSE LUIS</t>
  </si>
  <si>
    <t>ESCUZA SALDAÑA, CARLOS ALBERTO</t>
  </si>
  <si>
    <t>ESCUDERO DEL AGUILA, CINTHIA DEL PILAR</t>
  </si>
  <si>
    <t>ECHEANDIA AMAY, CESAR MANUEL</t>
  </si>
  <si>
    <t xml:space="preserve">ADMINISTRACIÓN </t>
  </si>
  <si>
    <t>DIAZ NUÑEZ, ROY EDWARD</t>
  </si>
  <si>
    <t>DELGADO RAMOS, ANGELA VANESSA</t>
  </si>
  <si>
    <t>DE LA CRUZ VALENCIA, EDDISON JAVIER</t>
  </si>
  <si>
    <t>DE LA CRUZ REYES, KAREN GABRIELA</t>
  </si>
  <si>
    <t>DAMIAN HUAMANI, JORGE</t>
  </si>
  <si>
    <t>DAGA INOCENTE, CECILIA JULIETT</t>
  </si>
  <si>
    <t>CUBAS CABANILLAS, CESAR MIGUEL</t>
  </si>
  <si>
    <t>CUADROS MENESES, STELLA SHIRLEY</t>
  </si>
  <si>
    <t>CORDERO VERGARA, LEYLA ELIZABETH</t>
  </si>
  <si>
    <t>CORDERO NEIRA, JUAN ALBERTO</t>
  </si>
  <si>
    <t>02858044</t>
  </si>
  <si>
    <t>CONEJO CHOQUECCOTA, JUAN IVAN</t>
  </si>
  <si>
    <t>COLMENARES VALDERRAMA, JEAN MARCO</t>
  </si>
  <si>
    <t>CISNEROS PRADO, JIMSON</t>
  </si>
  <si>
    <t>CHURA FLORES, HUGO IVAN</t>
  </si>
  <si>
    <t>CHIPANA URRUTIA, MAURO</t>
  </si>
  <si>
    <t>CHIMOY ASTO, GUILLERMO ENRIQUE</t>
  </si>
  <si>
    <t>CHAVEZ ZANABRIA, EDUARDO JHONIFER</t>
  </si>
  <si>
    <t>CHAVEZ NUÑEZ, FRIDA MERCEDES</t>
  </si>
  <si>
    <t>CHAVEZ ALVARADO, DORCA NICOLL</t>
  </si>
  <si>
    <t>CHAPPELL QUINTANA, JAVIER ARMANDO</t>
  </si>
  <si>
    <t>CERPA SILVA, MARÍA LIZBETH</t>
  </si>
  <si>
    <t>CASTRO PACORICONA, HENRY</t>
  </si>
  <si>
    <t>CARRASCO CHERO, MALENA NORILUZ</t>
  </si>
  <si>
    <t>SERVICIO SOCIAL</t>
  </si>
  <si>
    <t>CAPCHA HUAMAN, WENDY</t>
  </si>
  <si>
    <t>CANAL PARICAHUA, JACKELYNE</t>
  </si>
  <si>
    <t>CAMPOS GALLEGOS, FERNANDO OSKAR</t>
  </si>
  <si>
    <t>CAMPOS CAMPOS, JORGE SANTOS</t>
  </si>
  <si>
    <t>07875441</t>
  </si>
  <si>
    <t>ECONOMIA Y FINANZAS</t>
  </si>
  <si>
    <t>CAMPOS ARANA, PIERINA FABIOLA</t>
  </si>
  <si>
    <t>CALDERON BALVIN, HECTOR ARTURO</t>
  </si>
  <si>
    <t>CAJAHUANCA AQUINO, PAMELA LOURDES</t>
  </si>
  <si>
    <t>CACHAY CHAVEZ, JORGE JUNNIOR</t>
  </si>
  <si>
    <t>TECNICO EN SERVICIOS GENERALES</t>
  </si>
  <si>
    <t>CABALLERO RODRIGUEZ, PERCY DAVID</t>
  </si>
  <si>
    <t>BRICEÑO PAJUELO, MIRELLA KATHERINE</t>
  </si>
  <si>
    <t>BOTONERO ESTREMADOYRO, MILAGROS HALID</t>
  </si>
  <si>
    <t>BONIFAZ PAREDES, JUDITH ROSA</t>
  </si>
  <si>
    <t>BIRREO MATEO, KATHERINE LISSETTE</t>
  </si>
  <si>
    <t>BARZOLA CRUCES, KAREN THAISS</t>
  </si>
  <si>
    <t>ARAUJO HUERTA, ANA MARIA</t>
  </si>
  <si>
    <t>AQUINO BAUTISTA, ROSA YEZENIA</t>
  </si>
  <si>
    <t>APAZA MARTINEZ, ANDREA CRISTAL</t>
  </si>
  <si>
    <t>PSICOLOGÍA</t>
  </si>
  <si>
    <t>AMEZQUITA MARTEL, MARÍA TERESA</t>
  </si>
  <si>
    <t>ALTAMIRANO GOMEZ, CESAR BENJAMIN</t>
  </si>
  <si>
    <t>ALARCON CASTILLO, HENRY</t>
  </si>
  <si>
    <t>AGUILAR PATOW, GISELA MARGARITA</t>
  </si>
  <si>
    <t xml:space="preserve">  :   058  SUPERINTENDENCIA DEL MERCADO DE VALORES</t>
  </si>
  <si>
    <t>(*) al 30 de junio de 2020</t>
  </si>
  <si>
    <t>UNIVERSIDAD DE TARAPACÁ CHILE</t>
  </si>
  <si>
    <t>TITULO UNIVERSITARIO</t>
  </si>
  <si>
    <t>ROMERO INFANTE DANTE LUCIANO</t>
  </si>
  <si>
    <t>46537041</t>
  </si>
  <si>
    <t>INTERVENTOR CONTROL ÚNICO</t>
  </si>
  <si>
    <t xml:space="preserve"> 001 SUPERINTENDENCIA NACIONAL DE ADUANAS Y DE ADMINISTRACION TRIBUTARIA</t>
  </si>
  <si>
    <t>IESTP SAN LUIS MARIA DE MONTFORT</t>
  </si>
  <si>
    <t>VILLAFUERTE PEÑALOZA EDSON MANUEL</t>
  </si>
  <si>
    <t>44967743</t>
  </si>
  <si>
    <t>TECNICO EN ALMACENES</t>
  </si>
  <si>
    <t>INGENIERÍA EN ADMINISTRACIÓN DE EMPRESAS</t>
  </si>
  <si>
    <t>CHAMBE COHAILA CLAUDIA ROMINA</t>
  </si>
  <si>
    <t>46804793</t>
  </si>
  <si>
    <t>AGENTE FISCALIZADOR</t>
  </si>
  <si>
    <t>UNIVERSIDAD NACIONAL SAN LUIS GONZAGA</t>
  </si>
  <si>
    <t>MUÑANTE ESLAVA ERIKA SOLEDAD</t>
  </si>
  <si>
    <t>45588508</t>
  </si>
  <si>
    <t>VERIFICADOR FISCALIZACIÓN</t>
  </si>
  <si>
    <t>UNIVERSIDAD NACIONAL MAYOR DE SAN MARCOS</t>
  </si>
  <si>
    <t>CHAMBI CABALLERO ERI ARODY</t>
  </si>
  <si>
    <t>46266862</t>
  </si>
  <si>
    <t>GESTOR DE ORIENTACIÓN</t>
  </si>
  <si>
    <t>UNIVERSIDAD NACIONAL DEL CALLAO</t>
  </si>
  <si>
    <t>LARA LAGUNA PATRICIA TERESA</t>
  </si>
  <si>
    <t>44660818</t>
  </si>
  <si>
    <t>UNIVERSIDAD NACIONAL SAN CRISTÓBAL DE HUAMANGA</t>
  </si>
  <si>
    <t>HUAYTA TERRES MARIELA PILAR</t>
  </si>
  <si>
    <t>44684149</t>
  </si>
  <si>
    <t>UNIVERSIDAD NACIONAL DEL CENTRO DEL PERÚ</t>
  </si>
  <si>
    <t>CANCHUMANYA HUAMANCHAQUI DELY</t>
  </si>
  <si>
    <t>46054057</t>
  </si>
  <si>
    <t>LINO AIRA KATHERINE LUSMIRT</t>
  </si>
  <si>
    <t>70442256</t>
  </si>
  <si>
    <t>UNIVERSIDAD TECNOLÓGICA DEL PERÚ S.A.C. O UTP S.A.C.</t>
  </si>
  <si>
    <t>HUAMANI CCAPALE ABEL MIGUEL</t>
  </si>
  <si>
    <t>42738182</t>
  </si>
  <si>
    <t>VERIFICADOR DE DEVOLUCIONES</t>
  </si>
  <si>
    <t>UNIVERSIDAD INCA GARCILASO DE LA VEGA</t>
  </si>
  <si>
    <t>CARRASCO SAMAME JOHANNA YSABEL</t>
  </si>
  <si>
    <t>40897598</t>
  </si>
  <si>
    <t>UNIVERSIDAD PERUANA SIMON BOLÍVAR</t>
  </si>
  <si>
    <t>BACHILLER UNIVERSITARIO</t>
  </si>
  <si>
    <t>ISASI JIMENEZ JOHNNY FELIX</t>
  </si>
  <si>
    <t>42126673</t>
  </si>
  <si>
    <t>PROFESIONAL PARA EL CONTROL Y FISCALIZACIÓN DE IQBF</t>
  </si>
  <si>
    <t>UNIVERSIDAD NACIONAL DE TRUJILLO</t>
  </si>
  <si>
    <t>CIENCIAS ECONÓMICAS</t>
  </si>
  <si>
    <t>LEIVA CARRION RIGOBERTO JUNIOR</t>
  </si>
  <si>
    <t>46591333</t>
  </si>
  <si>
    <t>AGENTES DE CONTROL Y FISCALIZACIÓN</t>
  </si>
  <si>
    <t>UNIVERSIDAD DE SAN MARTIN DE PORRES</t>
  </si>
  <si>
    <t>DUEÑAS NUÑEZ MONICA GIOVANNA</t>
  </si>
  <si>
    <t>42027222</t>
  </si>
  <si>
    <t>VERIFICADOR DE ACCIONES INDUCTIVAS</t>
  </si>
  <si>
    <t>PONTIFICIA UNIVERSIDAD CATÓLICA DEL PERÚ</t>
  </si>
  <si>
    <t>FERNANDEZ PINILLOS LEYLA MERCEDES</t>
  </si>
  <si>
    <t>10145590</t>
  </si>
  <si>
    <t>PROFESIONAL ALTAMENTE ESPECIALIZADO EN CONTRATACIONES</t>
  </si>
  <si>
    <t>UNIVERSIDAD NACIONAL DE LA AMAZONÍA PERUANA</t>
  </si>
  <si>
    <t>ALVA RUIZ JHONY</t>
  </si>
  <si>
    <t>70339168</t>
  </si>
  <si>
    <t>COORDINADOR DE CONTROL MOVIL</t>
  </si>
  <si>
    <t>MAESTRIA</t>
  </si>
  <si>
    <t>NINA ORTEGA FREDDY FELIPE</t>
  </si>
  <si>
    <t>07047473</t>
  </si>
  <si>
    <t>ESPECIALISTA EN GESTIÓN DE LA INVERSIÓN PÚBLICA</t>
  </si>
  <si>
    <t>UNIVERSIDAD PRIVADA DE TACNA</t>
  </si>
  <si>
    <t>CIENCIAS CONTABLES Y FINANCIERAS</t>
  </si>
  <si>
    <t>CHANG-KEE RAMOS JOSE MAX</t>
  </si>
  <si>
    <t>42841121</t>
  </si>
  <si>
    <t>MAMANI PEREYRA PILAR KESSIA</t>
  </si>
  <si>
    <t>44141793</t>
  </si>
  <si>
    <t>JACAY SANTISTEBAN JULY REYDA</t>
  </si>
  <si>
    <t>45727225</t>
  </si>
  <si>
    <t>INSPECTOR TRIBUTARIO</t>
  </si>
  <si>
    <t>FIGUEROA REVILLA ERIKA ELVA</t>
  </si>
  <si>
    <t>29640569</t>
  </si>
  <si>
    <t>QUESADA MIGUEL HUMBERTO MANUEL FRANCISCO</t>
  </si>
  <si>
    <t>71030323</t>
  </si>
  <si>
    <t>CHAMBI GARAVITO SANDRO LUIS</t>
  </si>
  <si>
    <t>45801145</t>
  </si>
  <si>
    <t>UNIVERSIDAD NACIONAL FEDERICO VILLARREAL</t>
  </si>
  <si>
    <t>ORE CUYA SILVIA</t>
  </si>
  <si>
    <t>44910168</t>
  </si>
  <si>
    <t>INSTITUTO SUP. TEC. PUB. ANDRES AVELINO CACERES DORREGARAY</t>
  </si>
  <si>
    <t>FLORES ARIAS JHOGAN MICHAEL</t>
  </si>
  <si>
    <t>42541013</t>
  </si>
  <si>
    <t>SOTO VILCHEZ KLEIBER</t>
  </si>
  <si>
    <t>46831319</t>
  </si>
  <si>
    <t>UNIVERSIDAD NACIONAL DE TUMBES</t>
  </si>
  <si>
    <t>INGA SAAVEDRA KARLA ELISABETH</t>
  </si>
  <si>
    <t>00249586</t>
  </si>
  <si>
    <t>GONZALES CUADROS NIFER</t>
  </si>
  <si>
    <t>70422263</t>
  </si>
  <si>
    <t>ZAMBRANO TITO RAUL ALFREDO</t>
  </si>
  <si>
    <t>10791038</t>
  </si>
  <si>
    <t>CIENCIAS CONTABLES Y FINANZAS</t>
  </si>
  <si>
    <t>QUEZADA ARTEAGA DALIS VERONICA</t>
  </si>
  <si>
    <t>46173868</t>
  </si>
  <si>
    <t>GESTOR MULTIFUNCIONAL</t>
  </si>
  <si>
    <t>INSTITUTO SUPERIOR TECNOLÓGICO EL BUEN PASTOR</t>
  </si>
  <si>
    <t>INFANTES AYALA JOSE LUIS</t>
  </si>
  <si>
    <t>43706879</t>
  </si>
  <si>
    <t>TECNICO ADMINISTRATIVO DE RECURSOS HUMANOS</t>
  </si>
  <si>
    <t>COTRADO ROSALES JUDITH YOVANNA</t>
  </si>
  <si>
    <t>43304381</t>
  </si>
  <si>
    <t>CCALLA MAMANI ELIZABETH</t>
  </si>
  <si>
    <t>45510912</t>
  </si>
  <si>
    <t>GESTOR DE TRAMITES</t>
  </si>
  <si>
    <t>UNIVERSIDAD PERUANA UNIÓN</t>
  </si>
  <si>
    <t>RIVERA VILLANUEVA THEERRY HORMESINDA</t>
  </si>
  <si>
    <t>45855854</t>
  </si>
  <si>
    <t>BRAVO PARCO RENATO LIBERONI</t>
  </si>
  <si>
    <t>47275180</t>
  </si>
  <si>
    <t>SALAS ROJAS CONNIE JANINA</t>
  </si>
  <si>
    <t>46595405</t>
  </si>
  <si>
    <t>GESTOR DEL CUMPLIMIENTO</t>
  </si>
  <si>
    <t>QUISPE QUIÑONES MIJAIL ALEXANDER</t>
  </si>
  <si>
    <t>47114571</t>
  </si>
  <si>
    <t>CASTILLO ROJAS JOSE NIGER</t>
  </si>
  <si>
    <t>43079399</t>
  </si>
  <si>
    <t>CARBAJO RODRIGUEZ CINDY STEPHANIE</t>
  </si>
  <si>
    <t>43138838</t>
  </si>
  <si>
    <t>GESTOR ESPECIALIZADO DE ORIENTACIÓN INFORMÁTICA</t>
  </si>
  <si>
    <t>FERNANDEZ RIVERA MILAGROS</t>
  </si>
  <si>
    <t>47325902</t>
  </si>
  <si>
    <t>UNIVERSIDAD NACIONAL JORGE BASADRE GROHMANN</t>
  </si>
  <si>
    <t>GUEVARA CARDENAS RUBI WIMEY</t>
  </si>
  <si>
    <t>72146123</t>
  </si>
  <si>
    <t>UNIVERSIDAD PRIVADA SAN JUAN BAUTISTA</t>
  </si>
  <si>
    <t>ACASIETE ARCE CARLA LUCERO ISABEL</t>
  </si>
  <si>
    <t>71452322</t>
  </si>
  <si>
    <t>ANALISTA RESOLUTOR DE RECURSOS IMPUGNATORIOS</t>
  </si>
  <si>
    <t>UNIVERSIDAD CATÓLICA SANTO TORIBIO DE MOGROVEJO</t>
  </si>
  <si>
    <t>ESTEVES VASQUEZ KRIS JOAN</t>
  </si>
  <si>
    <t>44198293</t>
  </si>
  <si>
    <t>UNIVERSIDAD CATÓLICA SEDES SAPIENTIAE</t>
  </si>
  <si>
    <t>ORTEGA TRIVEÑO HENRRY ESTEBAN</t>
  </si>
  <si>
    <t>47012598</t>
  </si>
  <si>
    <t>UNIVERSIDAD NACIONAL DEL ALTIPLANO</t>
  </si>
  <si>
    <t>PHALA CUTIPA LENNY FIORELLA</t>
  </si>
  <si>
    <t>47250131</t>
  </si>
  <si>
    <t>ALFARO SANCHEZ ANGIE STEFANY</t>
  </si>
  <si>
    <t>47222217</t>
  </si>
  <si>
    <t>APOYO ADMINISTRATIVO - IAMC</t>
  </si>
  <si>
    <t>UNIVERSIDAD NACIONAL SAN ANTONIO ABAD</t>
  </si>
  <si>
    <t>VIGORIA LESCANO ROY ERICKSON</t>
  </si>
  <si>
    <t>25003507</t>
  </si>
  <si>
    <t>LIMAS PARIONA LEIDY TATIANA</t>
  </si>
  <si>
    <t>44721695</t>
  </si>
  <si>
    <t>VARGAS CASTRO CARLOS ALBERTO</t>
  </si>
  <si>
    <t>40971467</t>
  </si>
  <si>
    <t>ASISTENTE DE CONTROL ADUANERO</t>
  </si>
  <si>
    <t>CORONADO CONDORI ELVIS IVAN</t>
  </si>
  <si>
    <t>43226857</t>
  </si>
  <si>
    <t>FRANCO PALOMINO RONY PAUL</t>
  </si>
  <si>
    <t>70765377</t>
  </si>
  <si>
    <t>NOEL ARAUJO PERCY OMAR</t>
  </si>
  <si>
    <t>10690075</t>
  </si>
  <si>
    <t>JARA PAICO WALTER NARCIZO</t>
  </si>
  <si>
    <t>46674164</t>
  </si>
  <si>
    <t>ASISTENTE DE EQUIPAJE</t>
  </si>
  <si>
    <t>GIRON FLORES EDUARDO KENYI</t>
  </si>
  <si>
    <t>46667165</t>
  </si>
  <si>
    <t>INSTITUTO PRIVADO ANTONIO LORENA</t>
  </si>
  <si>
    <t>GUIA OFICIAL DE TURISMO</t>
  </si>
  <si>
    <t>VILCA PALOMINO JOSE BENJAMIN</t>
  </si>
  <si>
    <t>80246774</t>
  </si>
  <si>
    <t>SILVA HINOJOSA CHRISTIAN</t>
  </si>
  <si>
    <t>42647766</t>
  </si>
  <si>
    <t>VERA CRUZADO PAOLO ANDRES</t>
  </si>
  <si>
    <t>46923659</t>
  </si>
  <si>
    <t>UNIVERSIDAD NACIONAL JOSE F.SANCHEZ CARRION</t>
  </si>
  <si>
    <t>TENA LORENZO KELLY ANDREA</t>
  </si>
  <si>
    <t>46509968</t>
  </si>
  <si>
    <t>VERIFICADOR AUXILIAR DE COBRANZA COACTIVA</t>
  </si>
  <si>
    <t>RENGIFO ROCHA EVELYN TATIANA</t>
  </si>
  <si>
    <t>47172024</t>
  </si>
  <si>
    <t>CARREÑO FARROMEQUE ELIZABETH MARLENE</t>
  </si>
  <si>
    <t>40598979</t>
  </si>
  <si>
    <t>AUDITOR QUÍMICO</t>
  </si>
  <si>
    <t>UNIVERSIDAD ESAN</t>
  </si>
  <si>
    <t>GESTIÓN PÚBLICA</t>
  </si>
  <si>
    <t>ZAPATER CABRERA RICARDO ALFREDO</t>
  </si>
  <si>
    <t>42968345</t>
  </si>
  <si>
    <t>PROFESIONAL ALTAMENTE ESPECIALIZADO EN ADMINISTRACIÓN DE CON</t>
  </si>
  <si>
    <t>OLIVOS SUCLUPE YAJAYRA VANESSA</t>
  </si>
  <si>
    <t>46555849</t>
  </si>
  <si>
    <t>MUNDACA VASQUEZ LENIN</t>
  </si>
  <si>
    <t>48279454</t>
  </si>
  <si>
    <t>JACINTO BERNAL JIMMY PAUL</t>
  </si>
  <si>
    <t>42816123</t>
  </si>
  <si>
    <t>MESTA MIO ANGEL MIHAYLO</t>
  </si>
  <si>
    <t>70069029</t>
  </si>
  <si>
    <t>INSTITUTO SUPERIOR TECNOLÓGICO IDAT</t>
  </si>
  <si>
    <t>CASTRO LLANCO DAVIS EDUARDO</t>
  </si>
  <si>
    <t>46857216</t>
  </si>
  <si>
    <t>SUAREZ SOLANO ERVIN ALEX</t>
  </si>
  <si>
    <t>70938110</t>
  </si>
  <si>
    <t>AVALOS BANEO CRISTIAN NICOLAS</t>
  </si>
  <si>
    <t>48315680</t>
  </si>
  <si>
    <t>ROMERO PERALTA JUAN CARLOS</t>
  </si>
  <si>
    <t>45639078</t>
  </si>
  <si>
    <t>UNIVERSIDAD NACIONAL HERMILIO VALDIZAN</t>
  </si>
  <si>
    <t>CIENCIAS ADMINISTRATIVAS Y TURISMO</t>
  </si>
  <si>
    <t>ORTEGA MAZZA WENDY CECILIA</t>
  </si>
  <si>
    <t>47055857</t>
  </si>
  <si>
    <t>GAMARRA BERRIOS EYBE ELIZABETH</t>
  </si>
  <si>
    <t>71818356</t>
  </si>
  <si>
    <t>UNIVERSIDAD CONTINENTAL</t>
  </si>
  <si>
    <t>BUJAICO MENDOZA JHON EDUARD</t>
  </si>
  <si>
    <t>47257376</t>
  </si>
  <si>
    <t>UNIVERSIDAD NACIONAL PEDRO RUIZ GALLO</t>
  </si>
  <si>
    <t>MUÑOZ SECLEN GIANCARLO DENNYS</t>
  </si>
  <si>
    <t>40661605</t>
  </si>
  <si>
    <t>PROFESIONAL ESPECIALIZADO</t>
  </si>
  <si>
    <t>UNIVERSIDAD NACIONAL SAN AGUSTIN</t>
  </si>
  <si>
    <t>VILCA MARTINEZ MILKA SOFIA</t>
  </si>
  <si>
    <t>40358028</t>
  </si>
  <si>
    <t>ABOGADO ESPECIALIZADO EN INSUMOS QUÍMICOS</t>
  </si>
  <si>
    <t>MARTINEZ VIZCARDO FRANK JESUS</t>
  </si>
  <si>
    <t>46580299</t>
  </si>
  <si>
    <t>BELIZARIO PACOMPIA MEZULAN FELICITAS</t>
  </si>
  <si>
    <t>47221260</t>
  </si>
  <si>
    <t>POCCO SAICO ALEXANDER</t>
  </si>
  <si>
    <t>44218053</t>
  </si>
  <si>
    <t>FLORES CASTILLO TIMOTHY JORGEN</t>
  </si>
  <si>
    <t>70125998</t>
  </si>
  <si>
    <t>ROLDAN MANSILLA MIGUEL ANGEL</t>
  </si>
  <si>
    <t>42847163</t>
  </si>
  <si>
    <t>UNIVERSIDAD NACIONAL DE PIURA</t>
  </si>
  <si>
    <t>NAVARRO SAAVEDRA JUNIORS CARLOS MANUEL</t>
  </si>
  <si>
    <t>45948697</t>
  </si>
  <si>
    <t>UNIVERSIDAD DE PIURA</t>
  </si>
  <si>
    <t>LOPEZ NIÑO DANIELA</t>
  </si>
  <si>
    <t>43679627</t>
  </si>
  <si>
    <t>PROFESIONAL RESOLUTOR Y DE APOYO LEGAL</t>
  </si>
  <si>
    <t>LLERENA CONISLLA ANTHONY CHRISTIAN</t>
  </si>
  <si>
    <t>46812178</t>
  </si>
  <si>
    <t>CABANILLAS LEVANO RUBEN ANTHONY</t>
  </si>
  <si>
    <t>43248244</t>
  </si>
  <si>
    <t>BRAVO YAKAZU LENJI MAC ARTHUR</t>
  </si>
  <si>
    <t>43799471</t>
  </si>
  <si>
    <t>PROFESIONAL ESPECIALISTA EN CONTRATACIONES</t>
  </si>
  <si>
    <t>CASTRO CASTRO ROSA MARIA</t>
  </si>
  <si>
    <t>43733087</t>
  </si>
  <si>
    <t>ANALISTA EN GESTIÓN DE CONTRATOS DE RRHH</t>
  </si>
  <si>
    <t>BENDEZU MELENDEZ NATALY JENNIFER</t>
  </si>
  <si>
    <t>43453609</t>
  </si>
  <si>
    <t>COBBA REYNA NELSON PAVEL</t>
  </si>
  <si>
    <t>42555230</t>
  </si>
  <si>
    <t>PROFESIONAL INSPECTOR</t>
  </si>
  <si>
    <t>EDUCACIÓN SECUNDARIA</t>
  </si>
  <si>
    <t>TINOCO TANI DEMIS EDUARDO</t>
  </si>
  <si>
    <t>41006458</t>
  </si>
  <si>
    <t>UNIVERSIDAD NACIONAL DE SAN MARTIN</t>
  </si>
  <si>
    <t>CADENILLAS ZAMORA CARMEN FANNY</t>
  </si>
  <si>
    <t>46868973</t>
  </si>
  <si>
    <t>PROFESIONAL DE APOYO DE CONTROL DE LA DEUDA</t>
  </si>
  <si>
    <t>UNIVERSIDAD ANDINA NESTOR CACERES VELASQUEZ DE JULIACA</t>
  </si>
  <si>
    <t>ADMINISTRACIÓN Y MARKETING</t>
  </si>
  <si>
    <t>MAIDANA VALENZUELA VIANEY GABRIELA</t>
  </si>
  <si>
    <t>70760502</t>
  </si>
  <si>
    <t>MORALES ARCE RAQUEL MAYRA</t>
  </si>
  <si>
    <t>46108823</t>
  </si>
  <si>
    <t>HERNANDEZ FLORES KEREN PATRICIA</t>
  </si>
  <si>
    <t>46700796</t>
  </si>
  <si>
    <t>ALEJANDRIA DIAZ JUDITH</t>
  </si>
  <si>
    <t>47606184</t>
  </si>
  <si>
    <t>QUISPE DELGADO LILIAN KATHYA</t>
  </si>
  <si>
    <t>44396926</t>
  </si>
  <si>
    <t>FLORES LEON DIANA SUGELY</t>
  </si>
  <si>
    <t>70329448</t>
  </si>
  <si>
    <t>DELGADO LAZO MILAGROS ANDREA</t>
  </si>
  <si>
    <t>45627123</t>
  </si>
  <si>
    <t>CARDENAS VASQUEZ ASTRID URSULA</t>
  </si>
  <si>
    <t>46602545</t>
  </si>
  <si>
    <t>ROJAS ASENCIOS GABRIELA MELISSA</t>
  </si>
  <si>
    <t>45255469</t>
  </si>
  <si>
    <t>POMA LIMAYLLA NATALY MARIA</t>
  </si>
  <si>
    <t>45196995</t>
  </si>
  <si>
    <t>UNIVERSIDAD CESAR VALLEJO</t>
  </si>
  <si>
    <t>ALAYO VÁSQUEZ MANUEL GUSTAVO</t>
  </si>
  <si>
    <t>45475006</t>
  </si>
  <si>
    <t>SANCHEZ CAMA LUIS ALBERTO</t>
  </si>
  <si>
    <t>44927370</t>
  </si>
  <si>
    <t>SERVIC NAC DE ADIESTRAM EN TRABAJ INDUST</t>
  </si>
  <si>
    <t>SAN MARTIN CAMPOS ALEXANDRA</t>
  </si>
  <si>
    <t>76526125</t>
  </si>
  <si>
    <t>CARRANZA VILLANUEVA FLOR DE MARIA</t>
  </si>
  <si>
    <t>44242765</t>
  </si>
  <si>
    <t>LAGUNA VILLANUEVA DE SOTO NATALY YESENIA</t>
  </si>
  <si>
    <t>42953790</t>
  </si>
  <si>
    <t>BERNABEL RIVERA CARLOS SANTIAGO</t>
  </si>
  <si>
    <t>44285846</t>
  </si>
  <si>
    <t>FRANCIA AYARZA CARLA IDANIA</t>
  </si>
  <si>
    <t>71227928</t>
  </si>
  <si>
    <t>POCAMUCHA ORELLANA KELLY LUZ</t>
  </si>
  <si>
    <t>71232400</t>
  </si>
  <si>
    <t>UNIVERSIDAD DE HUÁNUCO</t>
  </si>
  <si>
    <t>JERI CABANILLAS CESIA</t>
  </si>
  <si>
    <t>46283609</t>
  </si>
  <si>
    <t>MARAVI ESTRADA KARINA</t>
  </si>
  <si>
    <t>70038906</t>
  </si>
  <si>
    <t>UNIVERSIDAD NACIONAL TECNOLÓGICA DE LIMA SUR</t>
  </si>
  <si>
    <t>RIOFRIO BARRIENTOS FRANK CARLO</t>
  </si>
  <si>
    <t>70435347</t>
  </si>
  <si>
    <t>ANALISTA DE SELECCION DE COBRANZA</t>
  </si>
  <si>
    <t>ALLCCA MARTINEZ KATIA ISABEL</t>
  </si>
  <si>
    <t>46712405</t>
  </si>
  <si>
    <t>OLANO PINEDO TITO JORDAN</t>
  </si>
  <si>
    <t>70166165</t>
  </si>
  <si>
    <t>GOMEZ MENDOZA BRYAN ALEXANDER</t>
  </si>
  <si>
    <t>73897816</t>
  </si>
  <si>
    <t>SERRATO GONZA BETSY GIANNINA</t>
  </si>
  <si>
    <t>46963978</t>
  </si>
  <si>
    <t>FAJARDO PEREZ NATHALIE CYNTHIA</t>
  </si>
  <si>
    <t>42828673</t>
  </si>
  <si>
    <t>CONTROLADOR ADUANERO DE EQUIPAJE</t>
  </si>
  <si>
    <t>ARAUJO ZAVALA BEATRIZ ELIZABETH</t>
  </si>
  <si>
    <t>47280493</t>
  </si>
  <si>
    <t>SAAVEDRA MACCA ALEX STEVEN</t>
  </si>
  <si>
    <t>45017803</t>
  </si>
  <si>
    <t>MACHACA HUAMAN SANDRA FLOR</t>
  </si>
  <si>
    <t>42349680</t>
  </si>
  <si>
    <t>UNIVERSIDAD PRIVADA SAN JUAN BAUTISTA S.A.C.</t>
  </si>
  <si>
    <t>SOTO AVALOS RAMON DANIEL</t>
  </si>
  <si>
    <t>42408983</t>
  </si>
  <si>
    <t>CONTADOR AUDITOR Y CONTADOR PÚBLICO</t>
  </si>
  <si>
    <t>TAMO CALLA LAURA ELIZABETH</t>
  </si>
  <si>
    <t>45334261</t>
  </si>
  <si>
    <t>PEZO DEL CASTILLO MAY JUNIOR</t>
  </si>
  <si>
    <t>44065627</t>
  </si>
  <si>
    <t>UNIVERSIDAD NACIONAL SANTIAGO ANTUNEZ DE MAYOLO</t>
  </si>
  <si>
    <t>MACEDO DIBURCIO EBER RONALD</t>
  </si>
  <si>
    <t>45615579</t>
  </si>
  <si>
    <t>VERIFICADOR DE FISCALIZACIÓN</t>
  </si>
  <si>
    <t>SEGURA MANDAMIENTO REBECA DEL ROCIO</t>
  </si>
  <si>
    <t>47106975</t>
  </si>
  <si>
    <t>ANCHAPURI MAMANI YESENIA</t>
  </si>
  <si>
    <t>45983760</t>
  </si>
  <si>
    <t>ZEVALLOS CHULLUNCUY EDGAR</t>
  </si>
  <si>
    <t>46263320</t>
  </si>
  <si>
    <t>CRUZ RODRIGUEZ ANTHONY JOSMELL</t>
  </si>
  <si>
    <t>46576825</t>
  </si>
  <si>
    <t>UNIVERSIDAD PERUANA LOS ANDES</t>
  </si>
  <si>
    <t>BALDARRAGO ESCURRA JHANNE KATIANA</t>
  </si>
  <si>
    <t>46827344</t>
  </si>
  <si>
    <t>UNIVERSIDAD ANDINA DEL CUSCO</t>
  </si>
  <si>
    <t>TABOADA NUÑONCA EDITH PILAR</t>
  </si>
  <si>
    <t>70379093</t>
  </si>
  <si>
    <t>JARAMILLO CORONADO SINTHYA MERCEDES</t>
  </si>
  <si>
    <t>47457340</t>
  </si>
  <si>
    <t>PEREDA RODRIGUEZ CATHERIN CRISTINA</t>
  </si>
  <si>
    <t>46781586</t>
  </si>
  <si>
    <t>TARRILLO CHAVEZ LADY MILAGROS</t>
  </si>
  <si>
    <t>46554100</t>
  </si>
  <si>
    <t>LLANOS GONZALES LAURA ESTHER</t>
  </si>
  <si>
    <t>47407001</t>
  </si>
  <si>
    <t>ALBUJAR RAFAILE MIGUEL ANGEL</t>
  </si>
  <si>
    <t>46567166</t>
  </si>
  <si>
    <t>TESEN RAMOS ZAIDA MEDALITH</t>
  </si>
  <si>
    <t>45536319</t>
  </si>
  <si>
    <t>QUISPE LAYME MARLENY</t>
  </si>
  <si>
    <t>44976166</t>
  </si>
  <si>
    <t>FLORES CHAVEZ POUL LEVIS KAR</t>
  </si>
  <si>
    <t>46525357</t>
  </si>
  <si>
    <t>SOCUALAYA ORDINOLA HEIDY</t>
  </si>
  <si>
    <t>72204013</t>
  </si>
  <si>
    <t>PROFESIONAL ANALISTA CONTABLE</t>
  </si>
  <si>
    <t>DIAZ FIGUEROA TERESA SUSANA</t>
  </si>
  <si>
    <t>46426081</t>
  </si>
  <si>
    <t>CHURA FLORES HUGO IVAN</t>
  </si>
  <si>
    <t>70307773</t>
  </si>
  <si>
    <t>FABIAN CAMPBELL ANA MARIA PAULA</t>
  </si>
  <si>
    <t>42922254</t>
  </si>
  <si>
    <t>FLORES URIBE ROSA MARIA</t>
  </si>
  <si>
    <t>72815846</t>
  </si>
  <si>
    <t>GUERRERO VILLALOBOS FANY</t>
  </si>
  <si>
    <t>46179912</t>
  </si>
  <si>
    <t>FLORES MESTAS OSCAR JOEL</t>
  </si>
  <si>
    <t>44469659</t>
  </si>
  <si>
    <t>RAMOS CORDOVA GUISELA KARINA</t>
  </si>
  <si>
    <t>44914006</t>
  </si>
  <si>
    <t>COLLAS MOLINA YUSARA FARELLA</t>
  </si>
  <si>
    <t>44519785</t>
  </si>
  <si>
    <t>ESPECIALISTA EN EJECUCION CONTRACTUAL</t>
  </si>
  <si>
    <t>UNIVERSIDAD ALAS PERUANAS</t>
  </si>
  <si>
    <t>RIOS MENDOZA YAMATO ROBERTO</t>
  </si>
  <si>
    <t>46738563</t>
  </si>
  <si>
    <t>ESPECIALISTA EN MODELOS ANALITICOS</t>
  </si>
  <si>
    <t>DIAZ ZAVALA PAULA FABIOLA</t>
  </si>
  <si>
    <t>43218191</t>
  </si>
  <si>
    <t>CASTELLANOS CANARIO PEDRO JAVIER</t>
  </si>
  <si>
    <t>40824243</t>
  </si>
  <si>
    <t>OFICIALES BOMBERO</t>
  </si>
  <si>
    <t>ADVINCULA VERDE FRANCIS ABDIAS</t>
  </si>
  <si>
    <t>47698005</t>
  </si>
  <si>
    <t>ALMEYDA ORTIZ MARIA JESUS</t>
  </si>
  <si>
    <t>71479604</t>
  </si>
  <si>
    <t>VERIFICADOR DE DEVOLUCIONES Y CRUCES DE INFORMACIÓN</t>
  </si>
  <si>
    <t>PALACIOS GONZALES DENIS LYNNY</t>
  </si>
  <si>
    <t>41944524</t>
  </si>
  <si>
    <t>DAVILA SALAZAR MIRIAM JUDITH</t>
  </si>
  <si>
    <t>46613957</t>
  </si>
  <si>
    <t>HUINCHO MALLMA KARINA</t>
  </si>
  <si>
    <t>43092428</t>
  </si>
  <si>
    <t>UNIVERSIDAD NACIONAL DEL SANTA</t>
  </si>
  <si>
    <t>MEDINA MENDOZA RICARDO DANIEL</t>
  </si>
  <si>
    <t>41242466</t>
  </si>
  <si>
    <t>APOYO OPERATIVO</t>
  </si>
  <si>
    <t>UNIVERSIDAD NACIONAL SAN LUIS GONZAGA DE ICA</t>
  </si>
  <si>
    <t>HERRERA VALENZUELA ROSA KATHERINE</t>
  </si>
  <si>
    <t>48164284</t>
  </si>
  <si>
    <t>FINANZAS Y DERECHO CORPORATIVO</t>
  </si>
  <si>
    <t>LUJAN MUÑOZ RAUL ABRAHAM</t>
  </si>
  <si>
    <t>46258874</t>
  </si>
  <si>
    <t>RAMIREZ HUAMAN PAUL ANDERSON</t>
  </si>
  <si>
    <t>44049913</t>
  </si>
  <si>
    <t>SOLIS JAIMES JHONY RODRIGO</t>
  </si>
  <si>
    <t>46251180</t>
  </si>
  <si>
    <t>ESTEBAN BARZOLA JANNET MAGALY</t>
  </si>
  <si>
    <t>41831361</t>
  </si>
  <si>
    <t>UNIVERSIDAD NACIONAL DE CAJAMARCA</t>
  </si>
  <si>
    <t>CORREA DELGADO IVETTE KATHERINE</t>
  </si>
  <si>
    <t>70515707</t>
  </si>
  <si>
    <t>LAUREL SILVA GABRIEL AGUSTIN</t>
  </si>
  <si>
    <t>45140038</t>
  </si>
  <si>
    <t>MEDINA JERONIMO SUSANA AUGUSTA</t>
  </si>
  <si>
    <t>72426537</t>
  </si>
  <si>
    <t>VALDIVIA VALDIVIA SOLANGE</t>
  </si>
  <si>
    <t>47583923</t>
  </si>
  <si>
    <t>HUAMANCULI CONTRERAS RULLMAN PROSPERO</t>
  </si>
  <si>
    <t>47204841</t>
  </si>
  <si>
    <t>ESTRADA CASTILLO SANTIAGO ALFONSO</t>
  </si>
  <si>
    <t>46583048</t>
  </si>
  <si>
    <t>LLALLICO GAMARRA JORGE ENRIQUE</t>
  </si>
  <si>
    <t>41024482</t>
  </si>
  <si>
    <t>MAGUIÑA HUAMAN KENY MARCOS</t>
  </si>
  <si>
    <t>44720978</t>
  </si>
  <si>
    <t>VERIFICADOR DE COBRANZA</t>
  </si>
  <si>
    <t>ADMINISTRACIÓN EN TURISMO</t>
  </si>
  <si>
    <t>LI PEREZ SILVIA ELIZABETH</t>
  </si>
  <si>
    <t>41020396</t>
  </si>
  <si>
    <t>UNIVERSIDAD NACIONAL DE INGENIERÍA</t>
  </si>
  <si>
    <t>INGENIERÍA PETROQUÍMICA</t>
  </si>
  <si>
    <t>LIZARRAGA MARTINEZ IAN PERCY</t>
  </si>
  <si>
    <t>47670717</t>
  </si>
  <si>
    <t>JACAY GARCIA LUCIA ANDREA</t>
  </si>
  <si>
    <t>47541256</t>
  </si>
  <si>
    <t>GARCIA RAMIREZ ALEX FERNANDO</t>
  </si>
  <si>
    <t>46918530</t>
  </si>
  <si>
    <t>SILVA SORIA EDER ROBERTO</t>
  </si>
  <si>
    <t>46976588</t>
  </si>
  <si>
    <t>UNIVERSIDAD PRIVADA ANTONIO GUILLERMO URRELO</t>
  </si>
  <si>
    <t>PORTAL PORTAL ANGELO ARTURO</t>
  </si>
  <si>
    <t>47800028</t>
  </si>
  <si>
    <t>DIOS VINCES ROBERTO CARLOS</t>
  </si>
  <si>
    <t>70319769</t>
  </si>
  <si>
    <t>CRUZ DUEÑAS MIGUEL ZENON</t>
  </si>
  <si>
    <t>43480897</t>
  </si>
  <si>
    <t>TORRES SOLDEVILLA EDGAR</t>
  </si>
  <si>
    <t>09897576</t>
  </si>
  <si>
    <t>CONDUCTOR DE VEHÍCULOS</t>
  </si>
  <si>
    <t>ALVARADO LEON JAMES</t>
  </si>
  <si>
    <t>41694180</t>
  </si>
  <si>
    <t>QUÍMICA</t>
  </si>
  <si>
    <t>YAURI GALINDO CONSUELO PAULINA</t>
  </si>
  <si>
    <t>41561092</t>
  </si>
  <si>
    <t>UNIVERSIDAD RICARDO PALMA</t>
  </si>
  <si>
    <t>GARCIA ALVAREZ JEAN PIERRE</t>
  </si>
  <si>
    <t>45168571</t>
  </si>
  <si>
    <t>ANALISTA DE SISTEMAS ESPECIALIZADO JUNIOR</t>
  </si>
  <si>
    <t>CASTRO VILLAR ELMER WILLIAMS</t>
  </si>
  <si>
    <t>46250522</t>
  </si>
  <si>
    <t>CARDENAS CALERO ALAN</t>
  </si>
  <si>
    <t>40935134</t>
  </si>
  <si>
    <t>ANALISTA DE SISTEMAS DE INFORMACIÓN</t>
  </si>
  <si>
    <t>HUILLCA MUÑOZ GABRIELA DEL PILAR</t>
  </si>
  <si>
    <t>44396020</t>
  </si>
  <si>
    <t>URDAY HERRERA ANNETTE LOYDA</t>
  </si>
  <si>
    <t>46072111</t>
  </si>
  <si>
    <t>AGENTE DE CONTROL</t>
  </si>
  <si>
    <t>PAUCAR COPA EVANDER</t>
  </si>
  <si>
    <t>44674546</t>
  </si>
  <si>
    <t>INSTITUTO DE EDUC. SUPERIOR TECNOL. PRIVADO CESCA</t>
  </si>
  <si>
    <t>RUIZ ZEVALLOS JIM ARTHUR</t>
  </si>
  <si>
    <t>41761895</t>
  </si>
  <si>
    <t>KCANA LAZARO KATIUSCA</t>
  </si>
  <si>
    <t>42369246</t>
  </si>
  <si>
    <t>VARGAS LLANGATO OSCAR RAUL</t>
  </si>
  <si>
    <t>45649592</t>
  </si>
  <si>
    <t>FLORES ANGELES LUIS JAVIER</t>
  </si>
  <si>
    <t>42318517</t>
  </si>
  <si>
    <t>POMA BRAVO JHERSON JOSMELL</t>
  </si>
  <si>
    <t>44689118</t>
  </si>
  <si>
    <t>TUNQUE SEGURA KAREN LILIANA</t>
  </si>
  <si>
    <t>47866957</t>
  </si>
  <si>
    <t>CANMA SANCHEZ ROSITA CONSUELO</t>
  </si>
  <si>
    <t>71791907</t>
  </si>
  <si>
    <t>HERNANDEZ GARCIA MAURO ALFONSO</t>
  </si>
  <si>
    <t>71029748</t>
  </si>
  <si>
    <t>SANTOS ALHUAY CHRISTHIAN</t>
  </si>
  <si>
    <t>44089719</t>
  </si>
  <si>
    <t>TISNADO ARACA EDSON TOMAS</t>
  </si>
  <si>
    <t>43704482</t>
  </si>
  <si>
    <t>CLAROS FELIX MANUEL VICENTE</t>
  </si>
  <si>
    <t>42751483</t>
  </si>
  <si>
    <t>WONG PINCHE ADRIANO</t>
  </si>
  <si>
    <t>09458652</t>
  </si>
  <si>
    <t>PROFESIONAL EN PLANIFICACIÓN, PROGRAMACIÓN Y CONTROL</t>
  </si>
  <si>
    <t>MAXDEO QUISPE DE VINCI</t>
  </si>
  <si>
    <t>42744395</t>
  </si>
  <si>
    <t>RODRIGUEZ RUIZ HARRY WALTER</t>
  </si>
  <si>
    <t>40123480</t>
  </si>
  <si>
    <t>PAREJA DONAIRE IVAN CARLOS</t>
  </si>
  <si>
    <t>45494141</t>
  </si>
  <si>
    <t>APOYO ADMINISTRATIVO</t>
  </si>
  <si>
    <t>UNIVERSIDAD CATÓLICA DE SANTA MARIA DE AREQUIPA</t>
  </si>
  <si>
    <t>DERECHO DE LA EMPRESA</t>
  </si>
  <si>
    <t>SALAZAR MOTTA CARLOS MANUEL</t>
  </si>
  <si>
    <t>40545407</t>
  </si>
  <si>
    <t>ABOGADO ESPECIALISTA</t>
  </si>
  <si>
    <t>ROJAS VERA ROBER PERCI</t>
  </si>
  <si>
    <t>43919238</t>
  </si>
  <si>
    <t>ASISTENTE DE SEGUIMIENTO CONTRACTUAL</t>
  </si>
  <si>
    <t>GARCIA BORDON GIOVANA TERESA</t>
  </si>
  <si>
    <t>40012528</t>
  </si>
  <si>
    <t>ESPECIALISTA EN GESTIÓN DE PROYECTOS</t>
  </si>
  <si>
    <t>HUERTA ESQUIVEL URSULA KARIN</t>
  </si>
  <si>
    <t>41580376</t>
  </si>
  <si>
    <t>JARA MACEDO RAFAEL</t>
  </si>
  <si>
    <t>29613826</t>
  </si>
  <si>
    <t>PISCOYA VERA GRACE KELLY</t>
  </si>
  <si>
    <t>47128225</t>
  </si>
  <si>
    <t>CCANTO CHUMPITAZ JOSE LUIS</t>
  </si>
  <si>
    <t>76271400</t>
  </si>
  <si>
    <t>AUXILIAR DE ARCHIVO PARA TRANSFERENCIAS</t>
  </si>
  <si>
    <t>ARIAS PINEDO JORGE LUIS ALEJANDRO TOMAS</t>
  </si>
  <si>
    <t>74763260</t>
  </si>
  <si>
    <t>LOPEZ SANCHEZ DAVID</t>
  </si>
  <si>
    <t>46004969</t>
  </si>
  <si>
    <t>UNIVERSIDAD CATÓLICA LOS ÁNGELES DE CHIMBOTE</t>
  </si>
  <si>
    <t>TUPIÑO FLORES BRYAN</t>
  </si>
  <si>
    <t>47256245</t>
  </si>
  <si>
    <t>BAMBAREN MEDINA RODERICK PAUL</t>
  </si>
  <si>
    <t>44078294</t>
  </si>
  <si>
    <t>TELLO GARCIA ANALI</t>
  </si>
  <si>
    <t>48491767</t>
  </si>
  <si>
    <t>CARBAJAL VERA KATIA SUSANA</t>
  </si>
  <si>
    <t>42053968</t>
  </si>
  <si>
    <t>SANCHEZ OSORIO DANILO</t>
  </si>
  <si>
    <t>72218096</t>
  </si>
  <si>
    <t>LUJAN PEÑA YORDANO RICARDO</t>
  </si>
  <si>
    <t>46662710</t>
  </si>
  <si>
    <t>SALAS DAVILA EDITH</t>
  </si>
  <si>
    <t>45712093</t>
  </si>
  <si>
    <t>JIMENEZ HERRERA MAYRA VANESSA</t>
  </si>
  <si>
    <t>44178226</t>
  </si>
  <si>
    <t>UNIVERSIDAD NACIONAL DE UCAYALI</t>
  </si>
  <si>
    <t>CHATPMAN BASAGOITIA PATRICK ALBERTO</t>
  </si>
  <si>
    <t>41537961</t>
  </si>
  <si>
    <t>CALSIN ADCO JESSICA JUDY</t>
  </si>
  <si>
    <t>70462385</t>
  </si>
  <si>
    <t>SANCHEZ AGUILAR DE YALTA MIREYA GABRIELA</t>
  </si>
  <si>
    <t>47757272</t>
  </si>
  <si>
    <t>UNIVERSIDAD NACIONAL SANTIAGO ANTÚNEZ DE MAYOLO</t>
  </si>
  <si>
    <t>HILARIO VALDEZ JHOSSEF DENNIS</t>
  </si>
  <si>
    <t>46381029</t>
  </si>
  <si>
    <t>UNIVERSIDAD CATÓLICA LOS ANGELES DE CHIMBOTE</t>
  </si>
  <si>
    <t>ARNAO MALDONADO YENSER MOISES</t>
  </si>
  <si>
    <t>73271123</t>
  </si>
  <si>
    <t>AGUILAR RAMOS RAFAEL JULIO</t>
  </si>
  <si>
    <t>41648178</t>
  </si>
  <si>
    <t>MAMANI RAMOS ROANY MICHAEL</t>
  </si>
  <si>
    <t>44985830</t>
  </si>
  <si>
    <t>SALINAS GONZALES ALEXANDRA DIANA</t>
  </si>
  <si>
    <t>47531607</t>
  </si>
  <si>
    <t>EDUCACIÓN</t>
  </si>
  <si>
    <t>MOLINA FLORES IVAN</t>
  </si>
  <si>
    <t>41059480</t>
  </si>
  <si>
    <t>CAYETANO RIVERA FRANK JESUS</t>
  </si>
  <si>
    <t>43885913</t>
  </si>
  <si>
    <t>SUAREZ CORTEZ CLAUDIA MARIBEL</t>
  </si>
  <si>
    <t>46635416</t>
  </si>
  <si>
    <t>CABRERA LUCANO LESLIE YOVANA</t>
  </si>
  <si>
    <t>46145528</t>
  </si>
  <si>
    <t>UNIVERSIDAD NACIONAL PEDRO RUÍZ GALLO</t>
  </si>
  <si>
    <t>AGUILAR GUEVARA CHELCI LICCETH</t>
  </si>
  <si>
    <t>43580244</t>
  </si>
  <si>
    <t>ESPECIALISTA JURIDICO EN PROCURADURIA</t>
  </si>
  <si>
    <t>MOLLEHUANCA SALAS MARIA DANNA</t>
  </si>
  <si>
    <t>45831117</t>
  </si>
  <si>
    <t>VALLE ACOSTA MILENA</t>
  </si>
  <si>
    <t>43826612</t>
  </si>
  <si>
    <t>ARRASCUE SANCHEZ RAUL EMERSON</t>
  </si>
  <si>
    <t>32988212</t>
  </si>
  <si>
    <t>TARAPA HUANCA LUCIA REGINA</t>
  </si>
  <si>
    <t>45507343</t>
  </si>
  <si>
    <t>ANALISTA DE GESTION DE INFORMACION DE PROCESO</t>
  </si>
  <si>
    <t>AUDITORÍA</t>
  </si>
  <si>
    <t>PINEDA CHAVEZ JUAN JOSE MANUEL</t>
  </si>
  <si>
    <t>47640082</t>
  </si>
  <si>
    <t>UNIVERSIDAD DE LIMA</t>
  </si>
  <si>
    <t>ESTELA BUSTAMANTE MILAGROS GUISSELLA</t>
  </si>
  <si>
    <t>41074353</t>
  </si>
  <si>
    <t>ANALISTA REVISOR DE MESA DE SERVICIO</t>
  </si>
  <si>
    <t>ROJAS GOMEZ ZIGGY DAYAN</t>
  </si>
  <si>
    <t>70151039</t>
  </si>
  <si>
    <t>ARANGUREN REYES PATRICIA ELIZABETH</t>
  </si>
  <si>
    <t>41322719</t>
  </si>
  <si>
    <t>MALPARTIDA COLQUI PAMELA KATHERINE</t>
  </si>
  <si>
    <t>47568971</t>
  </si>
  <si>
    <t>MAMANI RUIZ ANGIE MEDALI</t>
  </si>
  <si>
    <t>40917152</t>
  </si>
  <si>
    <t>ESPECIALISTA EN ESTADOS FINANCIEROS Y PRESUPUESTARIOS</t>
  </si>
  <si>
    <t>ORDOÑEZ VERA ANAHY DEL CARMEN</t>
  </si>
  <si>
    <t>44461783</t>
  </si>
  <si>
    <t>DELGADO OLIVERA HUGO</t>
  </si>
  <si>
    <t>23856687</t>
  </si>
  <si>
    <t>PROFESIONAL DE OPERACIÓNES EN LA SEGURIDAD SOCIAL</t>
  </si>
  <si>
    <t>MALASQUEZ RODRIGUEZ JOSE RICARDO</t>
  </si>
  <si>
    <t>43924555</t>
  </si>
  <si>
    <t>HERNANDO MILLONES JOSE GUILLERMO MARTIN</t>
  </si>
  <si>
    <t>40855386</t>
  </si>
  <si>
    <t>ESPECIALISTA EN GESTIÓN DE PROYECTOS INFORMÁTICOS</t>
  </si>
  <si>
    <t>DIAZ VASQUEZ MARIA DEL CARMEN</t>
  </si>
  <si>
    <t>45214145</t>
  </si>
  <si>
    <t>UNIVERSIDAD PRIVADA DEL NORTE</t>
  </si>
  <si>
    <t>ABRIL RODRIGUEZ JUANA LIZETH</t>
  </si>
  <si>
    <t>46499928</t>
  </si>
  <si>
    <t>RESOLUTOR DE RECURSOS IMPUGNATORIOS</t>
  </si>
  <si>
    <t>MAMANI PAYE MARYCIELO ROCIO</t>
  </si>
  <si>
    <t>47815806</t>
  </si>
  <si>
    <t>DIAZ GUEVARA WILMER ORLANDO</t>
  </si>
  <si>
    <t>42463056</t>
  </si>
  <si>
    <t>ANALISTA DE SISTEMAS ESPECIALIZADO</t>
  </si>
  <si>
    <t>UNIVERSIDAD PRIVADA ANTENOR ORREGO</t>
  </si>
  <si>
    <t>INGENIERÍA DE COMPUTACIÓN Y SISTEMAS</t>
  </si>
  <si>
    <t>DE LA ROSA CASTILLO RENATO MARTIN</t>
  </si>
  <si>
    <t>43838901</t>
  </si>
  <si>
    <t>ANALISTA DE SISTEMAS JAVA</t>
  </si>
  <si>
    <t>UNIVERSIDAD DE SAN MARTÍN DE PORRES</t>
  </si>
  <si>
    <t>HUANCAHUIRE CERVANTES LUIS ALBERTO</t>
  </si>
  <si>
    <t>44192965</t>
  </si>
  <si>
    <t>GARCIA BARRIENTOS GISELLA</t>
  </si>
  <si>
    <t>43537527</t>
  </si>
  <si>
    <t>VERIFICADOR FUNCIONAL</t>
  </si>
  <si>
    <t>IEST CIBERTEC</t>
  </si>
  <si>
    <t>FLORES SEGURA GERARDO JULIAN</t>
  </si>
  <si>
    <t>42985140</t>
  </si>
  <si>
    <t>GESTOR DE MESA DE AYUDA JUNIOR</t>
  </si>
  <si>
    <t>INSTITUTO SUPERIOR TECNOLÓGICO PRIVADO TECSUP</t>
  </si>
  <si>
    <t>REDES Y COMUNICACIONES DE DATOS</t>
  </si>
  <si>
    <t>SILVA FALCON VICTOR ORLANDO</t>
  </si>
  <si>
    <t>10713749</t>
  </si>
  <si>
    <t>BARDALES ROJAS MAGALY</t>
  </si>
  <si>
    <t>41284435</t>
  </si>
  <si>
    <t>IEST IDAT</t>
  </si>
  <si>
    <t>FIRMA MUÑOZ ROMEL</t>
  </si>
  <si>
    <t>40919512</t>
  </si>
  <si>
    <t>GESTOR DE MESA DE AYUDA SENIOR</t>
  </si>
  <si>
    <t>CONTRERAS PARRAGA AGLAYA NIEVES</t>
  </si>
  <si>
    <t>41603354</t>
  </si>
  <si>
    <t>VILCA APAZA ERNESTO</t>
  </si>
  <si>
    <t>43854544</t>
  </si>
  <si>
    <t>ZORRILLA HERRERA MARCOS ESTEBAN</t>
  </si>
  <si>
    <t>41324288</t>
  </si>
  <si>
    <t>HUAYLLANI YLLATINCO VICTOR RAUL</t>
  </si>
  <si>
    <t>80059235</t>
  </si>
  <si>
    <t>ESPECIALISTA DE SOPORTE Y OPERACIÓN DE LA INFRAESTRUCTURA TE</t>
  </si>
  <si>
    <t>CASTILLO RAMIREZ MARCO ANTONIO</t>
  </si>
  <si>
    <t>46563627</t>
  </si>
  <si>
    <t>HERMOZA CATIÑO MICHEL POLINE</t>
  </si>
  <si>
    <t>43096756</t>
  </si>
  <si>
    <t>CANO ALEGRE YDA BELIA</t>
  </si>
  <si>
    <t>10620201</t>
  </si>
  <si>
    <t>FLORES SEIJAS MAX ALFREDO</t>
  </si>
  <si>
    <t>46738772</t>
  </si>
  <si>
    <t>INGENIERÍA DE SISTEMAS Y COMPUTO</t>
  </si>
  <si>
    <t>SANDOVAL HUAMANI WILDER BASILIO</t>
  </si>
  <si>
    <t>40253055</t>
  </si>
  <si>
    <t>ESPECIALISTA DE SOLUCIONES DE NEGOCIO TI</t>
  </si>
  <si>
    <t>CALLE OROPEZA JOCELYN</t>
  </si>
  <si>
    <t>07495397</t>
  </si>
  <si>
    <t>DEL MORAL GONZALES ALAIN OMAR</t>
  </si>
  <si>
    <t>43217273</t>
  </si>
  <si>
    <t>CORONEL ESPINOZA MARIELA DEL CARMEN</t>
  </si>
  <si>
    <t>44004733</t>
  </si>
  <si>
    <t>VERGARA MAR MARCO ANTONIO</t>
  </si>
  <si>
    <t>42020779</t>
  </si>
  <si>
    <t>RODRIGUEZ ULLILEN MIGUEL ANGEL</t>
  </si>
  <si>
    <t>46007237</t>
  </si>
  <si>
    <t>ANALISTA DE SISTEMAS SOLUCIONES WEB</t>
  </si>
  <si>
    <t>INSTITUTO SUPERIOR TECNOLÓGICO AMAZONAS - YURIMAGUAS</t>
  </si>
  <si>
    <t>CURITIMA SINARAHUA LINO FRANCIS</t>
  </si>
  <si>
    <t>70467327</t>
  </si>
  <si>
    <t>VILLANUEVA CONTRERAS INGRID SHIRLEY</t>
  </si>
  <si>
    <t>70943085</t>
  </si>
  <si>
    <t>FLORES AGURTO MAYKOL</t>
  </si>
  <si>
    <t>41730515</t>
  </si>
  <si>
    <t>FLORES ENERO EDSON ANDREI</t>
  </si>
  <si>
    <t>72025877</t>
  </si>
  <si>
    <t>INSPECTOR TRIBUTARIO - I LIMA</t>
  </si>
  <si>
    <t>GRADOS JULCA VICTORIA SOLEDAD</t>
  </si>
  <si>
    <t>41179005</t>
  </si>
  <si>
    <t>MEDRANO ROJAS RAFAEL ANGEL</t>
  </si>
  <si>
    <t>46379015</t>
  </si>
  <si>
    <t>MORENO SALGUERO MELISSA DEL PILAR</t>
  </si>
  <si>
    <t>45722369</t>
  </si>
  <si>
    <t>ASISTENTE MULTIFUNCIONAL - ORIENTACIÓN DE CONSULTAS ADUANERA</t>
  </si>
  <si>
    <t>HILARIO VERA IRVIN GARY</t>
  </si>
  <si>
    <t>45709702</t>
  </si>
  <si>
    <t>VARGAS GUERRA VARGAS KATHERINE MERCEDES</t>
  </si>
  <si>
    <t>45801699</t>
  </si>
  <si>
    <t>CHIRA MAGUIÑA CARLOS ALBERTO</t>
  </si>
  <si>
    <t>01161854</t>
  </si>
  <si>
    <t>PROFESIONAL EN INFRAESTRUCTURA Y EQUIPAMIENTO</t>
  </si>
  <si>
    <t>AGUILAR ZAVALETA CINTHYA FIORELA</t>
  </si>
  <si>
    <t>45114310</t>
  </si>
  <si>
    <t>GUTIERREZ PAUCAR MIRIAM</t>
  </si>
  <si>
    <t>40011660</t>
  </si>
  <si>
    <t>INSTITUTO SUPERIOR TECNOLÓGICO REPÚBLICA FEDERAL DE ALEMANIA</t>
  </si>
  <si>
    <t>ALCALDE CHERO BEATRIZ MABEL</t>
  </si>
  <si>
    <t>45377382</t>
  </si>
  <si>
    <t>APOYO TÉCNICO ADMINISTRATIVO ESPECIALIZADO</t>
  </si>
  <si>
    <t>DE LA CRUZ ALBUJAR MARIANELA REGINA</t>
  </si>
  <si>
    <t>32408374</t>
  </si>
  <si>
    <t>QUIROZ FARIAS ALBERTO MARTIN</t>
  </si>
  <si>
    <t>08872623</t>
  </si>
  <si>
    <t>PROFESIONAL ALTAMENTE ESPECIALIZADO - INGENIERO INDUSTRIAL</t>
  </si>
  <si>
    <t>CUTIPA GUTIERREZ RICHARD WILLIAM</t>
  </si>
  <si>
    <t>42671365</t>
  </si>
  <si>
    <t>ESPECIALISTA EN CONTRATACIONES</t>
  </si>
  <si>
    <t>SANDOVAL PEÑA JAVIER ANTONIO GABRIEL</t>
  </si>
  <si>
    <t>70460398</t>
  </si>
  <si>
    <t>LUQUE BAUTISTA LUIS</t>
  </si>
  <si>
    <t>41643349</t>
  </si>
  <si>
    <t>CARRASCO SAAVEDRA AGUSTIN JENNER</t>
  </si>
  <si>
    <t>40448395</t>
  </si>
  <si>
    <t>TÉCNICO PARA ALMACENES</t>
  </si>
  <si>
    <t>SOLAR TORRES JUAN CARLOS</t>
  </si>
  <si>
    <t>43032393</t>
  </si>
  <si>
    <t>HUARI PEREZ ERNESTO URCINIO</t>
  </si>
  <si>
    <t>40325411</t>
  </si>
  <si>
    <t>ARQUITECTO DE APLICACIONES E INTEGRACIÓN</t>
  </si>
  <si>
    <t>TORRES SUMARI PATRICIA GRICELDA</t>
  </si>
  <si>
    <t>41169297</t>
  </si>
  <si>
    <t>ALVARADO CASTRO OLGA ELENA</t>
  </si>
  <si>
    <t>08585484</t>
  </si>
  <si>
    <t>ANALISTA DE SISTEMAS Y SOLUCIONES ANALITICAS SENIOR</t>
  </si>
  <si>
    <t>MATOS GUERRERO CESAR DAVID</t>
  </si>
  <si>
    <t>10251980</t>
  </si>
  <si>
    <t>ALAYO LA ROSA ELQUIN ARMANDO</t>
  </si>
  <si>
    <t>18199668</t>
  </si>
  <si>
    <t>FERNANDEZ GONZALEZ CESAR MARTIN</t>
  </si>
  <si>
    <t>43430218</t>
  </si>
  <si>
    <t>ANALISTA DE SISTEMAS SOLUCIONES WEB SENIOR</t>
  </si>
  <si>
    <t>QUINTANA SALGADO VANESSA</t>
  </si>
  <si>
    <t>42129253</t>
  </si>
  <si>
    <t>ESPECIALISTA JURIDICO EN PROCESOS JUDICIALES O ADMINISTRATIV</t>
  </si>
  <si>
    <t>MORALES VALENCIA ANGELA MARIA</t>
  </si>
  <si>
    <t>47550888</t>
  </si>
  <si>
    <t>HANCCO SAAVEDRA JULIO CESAR</t>
  </si>
  <si>
    <t>42950242</t>
  </si>
  <si>
    <t>EVALUADOR DE SOLICITUDES NO CONTENCIOSAS</t>
  </si>
  <si>
    <t>PANTA GONZALES GILMAR EDUARDO</t>
  </si>
  <si>
    <t>70437082</t>
  </si>
  <si>
    <t>COLLANTES LA ROSA ARACELLI MARIBEL</t>
  </si>
  <si>
    <t>71098952</t>
  </si>
  <si>
    <t>VASQUEZ SUSANIVAR VANESSA MAYDA</t>
  </si>
  <si>
    <t>44647757</t>
  </si>
  <si>
    <t>CARPIO TINEO CARLOS ENRIQUE</t>
  </si>
  <si>
    <t>47159546</t>
  </si>
  <si>
    <t>VARGAS RIOS JONATHAN</t>
  </si>
  <si>
    <t>45245901</t>
  </si>
  <si>
    <t>MINAYA GARCIA HUGO FRANCOIS</t>
  </si>
  <si>
    <t>45937299</t>
  </si>
  <si>
    <t>JIMENEZ ROMERO JOSSELYN ROSARIO</t>
  </si>
  <si>
    <t>47470773</t>
  </si>
  <si>
    <t>BALCAZAR ZENOZAIN ANGIE FIORELLA</t>
  </si>
  <si>
    <t>47063374</t>
  </si>
  <si>
    <t>TRELLES RUBINA RUTH BETZABE</t>
  </si>
  <si>
    <t>43208841</t>
  </si>
  <si>
    <t>LEON PARRA PAMELA ROSMERY</t>
  </si>
  <si>
    <t>70328123</t>
  </si>
  <si>
    <t>SOLORZANO JIMENEZ RICARDO RAYMUNDO</t>
  </si>
  <si>
    <t>42937539</t>
  </si>
  <si>
    <t>REYNAGA LOA MAGALY</t>
  </si>
  <si>
    <t>43873171</t>
  </si>
  <si>
    <t>CASTRO VILLACORTA JESUS ERIC</t>
  </si>
  <si>
    <t>44174286</t>
  </si>
  <si>
    <t>PERALTA COAGUILA CARLA JHAKELIN</t>
  </si>
  <si>
    <t>44946777</t>
  </si>
  <si>
    <t>VALERIANO GAMARRA ARTHUR JIMMY</t>
  </si>
  <si>
    <t>44891365</t>
  </si>
  <si>
    <t>CANAHUIRE MAMANI SUSY PILAR</t>
  </si>
  <si>
    <t>47373892</t>
  </si>
  <si>
    <t>QUISPE ITUSACA CELIA</t>
  </si>
  <si>
    <t>40339259</t>
  </si>
  <si>
    <t>HUAMAN TAPARA JESUS WILBERT</t>
  </si>
  <si>
    <t>45022071</t>
  </si>
  <si>
    <t>QUISPE MEJIA YASHIRA CARLA</t>
  </si>
  <si>
    <t>47081612</t>
  </si>
  <si>
    <t>MAMANI VILCHEZ EDUARDO DANIEL</t>
  </si>
  <si>
    <t>43188745</t>
  </si>
  <si>
    <t>NUÑEZ VITON YOHAN OSMAR</t>
  </si>
  <si>
    <t>45849295</t>
  </si>
  <si>
    <t>UNIVERSIDAD PRIVADA ADA A. BYRON</t>
  </si>
  <si>
    <t>ADMINISTRACIÓN Y FINANZAS</t>
  </si>
  <si>
    <t>OCHANTE YALLE ANGEL VALENTY</t>
  </si>
  <si>
    <t>46346354</t>
  </si>
  <si>
    <t>ABANTO TRUJILLO CHRISTIAN</t>
  </si>
  <si>
    <t>45250024</t>
  </si>
  <si>
    <t>CASTILLO HERRERA IVAN FRED</t>
  </si>
  <si>
    <t>45628146</t>
  </si>
  <si>
    <t>ALCOCER DE LA CRUZ DARWIN LENIN</t>
  </si>
  <si>
    <t>41946655</t>
  </si>
  <si>
    <t>INSTITUTO SUPERIOR TECNOLÓGICO SANTIAGO ANTUNEZ DE MAYOLO</t>
  </si>
  <si>
    <t>ROJAS CANCHAN ROCIO DEL PILAR</t>
  </si>
  <si>
    <t>45778763</t>
  </si>
  <si>
    <t>PLASENCIA NAMOC DIANA DEL ROCIO</t>
  </si>
  <si>
    <t>70859513</t>
  </si>
  <si>
    <t>DIAZ DIAZ ARTIDORO ARMANDO</t>
  </si>
  <si>
    <t>07538946</t>
  </si>
  <si>
    <t>ALIAGA GUZMAN CLAUDIA CAROLINA</t>
  </si>
  <si>
    <t>42728366</t>
  </si>
  <si>
    <t>ROSALES ZACARIAS JEISON KEVIN</t>
  </si>
  <si>
    <t>73041817</t>
  </si>
  <si>
    <t>CASTILLO LIMAYMANTA JUANA VIVIANA</t>
  </si>
  <si>
    <t>45458312</t>
  </si>
  <si>
    <t>PABLO ZEVALLOS FLOR MELINA</t>
  </si>
  <si>
    <t>45556145</t>
  </si>
  <si>
    <t>ADMINISTRACIÓN CON MENCIÓN EN ADMINISTRACIÓN PUBLICA</t>
  </si>
  <si>
    <t>MESSCO MATTA GRETTA LESLIE</t>
  </si>
  <si>
    <t>44706225</t>
  </si>
  <si>
    <t>HUAMANI QUISPE RINA EDITH</t>
  </si>
  <si>
    <t>40054156</t>
  </si>
  <si>
    <t>CIENCIAS ECONÓMICAS MENCIÓN TRIBUTACIÓN</t>
  </si>
  <si>
    <t>CHERRES MENDOZA MIRYAM EVELY</t>
  </si>
  <si>
    <t>45998794</t>
  </si>
  <si>
    <t>APESTEGUIA PAREDES OSCAR EDILBERTO</t>
  </si>
  <si>
    <t>46259369</t>
  </si>
  <si>
    <t>CAVERO QUINO XIOMY XIOMARA</t>
  </si>
  <si>
    <t>45821320</t>
  </si>
  <si>
    <t>CHUECA CALLE MARIA FERNANDA</t>
  </si>
  <si>
    <t>70441415</t>
  </si>
  <si>
    <t>ORIHUELA CAMAYO LUIS CESAR</t>
  </si>
  <si>
    <t>45430524</t>
  </si>
  <si>
    <t>HUAREZ COTRINA MIRIAN YULIANA</t>
  </si>
  <si>
    <t>41193781</t>
  </si>
  <si>
    <t>AUDITOR DE SISTEMAS ADMINISTRATIVOS</t>
  </si>
  <si>
    <t>QUISPE MARTEL JEAN CARLOS TEOFILO</t>
  </si>
  <si>
    <t>70488202</t>
  </si>
  <si>
    <t>MEZA VALVERDE MARIO ABRAHAM</t>
  </si>
  <si>
    <t>44031640</t>
  </si>
  <si>
    <t>SANCHEZ AVILA SILVIA MARIBEL</t>
  </si>
  <si>
    <t>10663989</t>
  </si>
  <si>
    <t>ROJAS JORDAN LUIS ALBERTO</t>
  </si>
  <si>
    <t>43421098</t>
  </si>
  <si>
    <t>PROFESIONAL EN ALMACENES</t>
  </si>
  <si>
    <t>CISNEROS CARDENAS SONIA</t>
  </si>
  <si>
    <t>40539406</t>
  </si>
  <si>
    <t>ADMINISTRACIÓN DE EMPRESAS (MBA)</t>
  </si>
  <si>
    <t>GONZALES MARTINEZ LUIS HUGO</t>
  </si>
  <si>
    <t>40347110</t>
  </si>
  <si>
    <t>CCANA PARRA JAQUELINE KAREN</t>
  </si>
  <si>
    <t>43015893</t>
  </si>
  <si>
    <t>INGENIERÍA AGROINDUSTRIAL</t>
  </si>
  <si>
    <t>CASTILLO PAREDES JEFF OLVER</t>
  </si>
  <si>
    <t>45216417</t>
  </si>
  <si>
    <t>VASQUEZ ESTELA MILTON CESAR</t>
  </si>
  <si>
    <t>41980771</t>
  </si>
  <si>
    <t>PROFESIONAL DE PLANIFICACIÓN Y CONTROL DE PROYECTOS</t>
  </si>
  <si>
    <t>CALDERON OJEDA KARLA GERALDINE</t>
  </si>
  <si>
    <t>46473726</t>
  </si>
  <si>
    <t>UNIVERSIDAD NACIONAL AGRARIA LA MOLINA</t>
  </si>
  <si>
    <t>INGENIERÍA DE GESTIÓN EMPRESARIAL</t>
  </si>
  <si>
    <t>ZARATE POSADAS CRISTIAN LUIS</t>
  </si>
  <si>
    <t>45959825</t>
  </si>
  <si>
    <t>SANCHEZ CAJO ROOMEELL DANIEL</t>
  </si>
  <si>
    <t>47245854</t>
  </si>
  <si>
    <t>QUINTANILLA GOICOCHEA LILIAN VANESA</t>
  </si>
  <si>
    <t>44282477</t>
  </si>
  <si>
    <t>VASQUEZ DAVALOS JOSE LUIS</t>
  </si>
  <si>
    <t>06794005</t>
  </si>
  <si>
    <t>SOTO BERNAL TASSHIA LIZETTE</t>
  </si>
  <si>
    <t>44805119</t>
  </si>
  <si>
    <t>SALAZAR SAENZ LUIS DAVID</t>
  </si>
  <si>
    <t>70199352</t>
  </si>
  <si>
    <t>CHAMORRO CAMASCA DEISY</t>
  </si>
  <si>
    <t>45974982</t>
  </si>
  <si>
    <t>DE LA CRUZ MANERO RUBEN ARNULFO</t>
  </si>
  <si>
    <t>70781510</t>
  </si>
  <si>
    <t>SALCEDO ALARCON YONER</t>
  </si>
  <si>
    <t>42190636</t>
  </si>
  <si>
    <t>COORDINADOR DE PROGRAMAS MASIVOS</t>
  </si>
  <si>
    <t>PAICO CASTRO JAIR FERNANDO</t>
  </si>
  <si>
    <t>46993812</t>
  </si>
  <si>
    <t>MONTENEGRO OBREGON JENNY CLAVEL</t>
  </si>
  <si>
    <t>10269568</t>
  </si>
  <si>
    <t>VILLAFUERTE RIVERA EDMUNDO HILARIO</t>
  </si>
  <si>
    <t>10545435</t>
  </si>
  <si>
    <t>INFANTE GUEVARA IVAN GUILLERMO</t>
  </si>
  <si>
    <t>43835126</t>
  </si>
  <si>
    <t>RAMIREZ ZAMATA ROSARIO</t>
  </si>
  <si>
    <t>44118361</t>
  </si>
  <si>
    <t>DE LA CRUZ CHUQUILLANQUI DIANA</t>
  </si>
  <si>
    <t>71982434</t>
  </si>
  <si>
    <t>ARIAS CHAVEZ OSCAR MANUEL</t>
  </si>
  <si>
    <t>41816301</t>
  </si>
  <si>
    <t>PROFESIONAL EN GESTIÓN DE LA CAPACITACIÓN</t>
  </si>
  <si>
    <t>BARRERA NUÑEZ ADA LORENA</t>
  </si>
  <si>
    <t>80639362</t>
  </si>
  <si>
    <t>GESTOR DE ORGANIZACIÓN</t>
  </si>
  <si>
    <t>CANALES APON MAURICIO CARLOS</t>
  </si>
  <si>
    <t>40751454</t>
  </si>
  <si>
    <t>JIMENEZ TACURE DORIS EMERITA</t>
  </si>
  <si>
    <t>46808038</t>
  </si>
  <si>
    <t>LEZAMA TIRADO CHRISTIAN</t>
  </si>
  <si>
    <t>47371485</t>
  </si>
  <si>
    <t>CESPEDES NOLE MANUEL EDUARDO</t>
  </si>
  <si>
    <t>45115329</t>
  </si>
  <si>
    <t>MEDINA CHIROQUE MIRELLA ISABEL</t>
  </si>
  <si>
    <t>47775892</t>
  </si>
  <si>
    <t>RENTERIA VELASCO RODINSON MOISES</t>
  </si>
  <si>
    <t>72961837</t>
  </si>
  <si>
    <t>MEREGILDO CHAVEZ DEINER EDUARDO</t>
  </si>
  <si>
    <t>70174699</t>
  </si>
  <si>
    <t>LEON ÑAÑEZ LUIS JHOSLIN</t>
  </si>
  <si>
    <t>70021648</t>
  </si>
  <si>
    <t>ROJAS MELGAREJO EDWARD EMILIO</t>
  </si>
  <si>
    <t>45308645</t>
  </si>
  <si>
    <t>LUDEÑA MONTENEGRO KATHERIN PAMELA</t>
  </si>
  <si>
    <t>46338915</t>
  </si>
  <si>
    <t>PALACIOS MARTINEZ ROBERT ALEJANDRO</t>
  </si>
  <si>
    <t>45255371</t>
  </si>
  <si>
    <t>SARAVIA ALBERCA LUZ MERY</t>
  </si>
  <si>
    <t>47387290</t>
  </si>
  <si>
    <t>ARBE VERA PILAR DEL ROCIO</t>
  </si>
  <si>
    <t>73217574</t>
  </si>
  <si>
    <t>GOMEZ ARROYO CHRISTIAN OMAR</t>
  </si>
  <si>
    <t>09987158</t>
  </si>
  <si>
    <t>MARQUINA ATUNCAR JORGE VICTOR</t>
  </si>
  <si>
    <t>45407534</t>
  </si>
  <si>
    <t>FABIAN CORDOVA MARILYN KREIMER</t>
  </si>
  <si>
    <t>45780579</t>
  </si>
  <si>
    <t>VERIFICADOR AUXILIAR DE COBRANZA COACTIVA - I LIMA</t>
  </si>
  <si>
    <t>CCOYLLAR ESPLANA RICHARD HANS</t>
  </si>
  <si>
    <t>10727663</t>
  </si>
  <si>
    <t>MENDIVIL AYBAR ALDO VICTOR</t>
  </si>
  <si>
    <t>09735175</t>
  </si>
  <si>
    <t>FERNANDEZ AÑAZGO SISSY TERESA</t>
  </si>
  <si>
    <t>40960089</t>
  </si>
  <si>
    <t>PROFESIONAL ALTAMENTE ESPECIALIZADO</t>
  </si>
  <si>
    <t>PALACIOS HUAMAN JHON HITLER</t>
  </si>
  <si>
    <t>70667473</t>
  </si>
  <si>
    <t>CARMEN CARLOS MIGUEL ÁNGEL</t>
  </si>
  <si>
    <t>46155924</t>
  </si>
  <si>
    <t>TÉCNICO DEPOSITARIO</t>
  </si>
  <si>
    <t>BUTRON PACHAS JOHAN MAURICIO</t>
  </si>
  <si>
    <t>41719097</t>
  </si>
  <si>
    <t>JIMENEZ BENITES SANTOS LEANDRO</t>
  </si>
  <si>
    <t>44734849</t>
  </si>
  <si>
    <t>ROJAS CRUZADO ROBERTO</t>
  </si>
  <si>
    <t>42080865</t>
  </si>
  <si>
    <t>UNIVERSIDAD NACIONAL HERMILIO VALDIZÁN</t>
  </si>
  <si>
    <t>OLIVAS ALONSO RUTH ELISABET</t>
  </si>
  <si>
    <t>70971950</t>
  </si>
  <si>
    <t>DAMIAN CAYHUALLA WILBER JESUS</t>
  </si>
  <si>
    <t>45566187</t>
  </si>
  <si>
    <t>CALLE GARCIA EVELYN</t>
  </si>
  <si>
    <t>47856002</t>
  </si>
  <si>
    <t>ROJAS LLACSAHUANGA TATIANA CAROLINA</t>
  </si>
  <si>
    <t>46079177</t>
  </si>
  <si>
    <t>CUBAS HERNANDEZ EDISON</t>
  </si>
  <si>
    <t>46632609</t>
  </si>
  <si>
    <t>UNIVERSIDAD NACIONAL DE SAN ANTONIO ABAD DEL CUSCO</t>
  </si>
  <si>
    <t>CORDOVA VILLAR GABRIELA</t>
  </si>
  <si>
    <t>70761861</t>
  </si>
  <si>
    <t>VALDIVIEZO SIRLUPU FANNY</t>
  </si>
  <si>
    <t>73470124</t>
  </si>
  <si>
    <t>INZA MIRANDA KATIA PATRICIA</t>
  </si>
  <si>
    <t>46452139</t>
  </si>
  <si>
    <t>AGUILAR DUPLECI DOLORES EMPERATRIZ</t>
  </si>
  <si>
    <t>41719345</t>
  </si>
  <si>
    <t>BENITEZ VALDIVIA TATIANA ISABEL</t>
  </si>
  <si>
    <t>44131197</t>
  </si>
  <si>
    <t>INSTITUTO DE FORMACIÓN BANCARIA</t>
  </si>
  <si>
    <t>ESCALERA VASQUEZ KATHERINE LIZBETH</t>
  </si>
  <si>
    <t>46532138</t>
  </si>
  <si>
    <t>CORONADO AGURTO ROCIO DEL PILAR</t>
  </si>
  <si>
    <t>45492925</t>
  </si>
  <si>
    <t>PROFESIONAL EN GESTION DE SERVICIOS CONTRATADOS</t>
  </si>
  <si>
    <t>FIGUEROA CALDERON DENIS ANTHONY</t>
  </si>
  <si>
    <t>43511422</t>
  </si>
  <si>
    <t>UNIVERSIDAD FEMENINA SAGRADO CORAZÓN</t>
  </si>
  <si>
    <t>FERNANDEZ CHAVEZ KATTY NORKA</t>
  </si>
  <si>
    <t>45830615</t>
  </si>
  <si>
    <t>LOYOLA QUISPE MARCO ANTONIO JUNIOR</t>
  </si>
  <si>
    <t>45394159</t>
  </si>
  <si>
    <t>UNIVERSIDAD SAN PEDRO</t>
  </si>
  <si>
    <t>VERGARAY DELGADO MARJORIE VICTORIA</t>
  </si>
  <si>
    <t>45618889</t>
  </si>
  <si>
    <t>UNIVERSIDAD CAYETANO HEREDIA</t>
  </si>
  <si>
    <t>CIENCIAS QUÍMICAS, FÍSICAS Y MATEMÁTICAS</t>
  </si>
  <si>
    <t>SALVATIERRA HURTADO DOMITILA</t>
  </si>
  <si>
    <t>45339067</t>
  </si>
  <si>
    <t>ASISTENTE PROFESIONAL - ANÁLISIS Y VERIFICACIÓN DE PRECIOS</t>
  </si>
  <si>
    <t>CHOZO CAJUSOL GISELLA DEL MILAGRO</t>
  </si>
  <si>
    <t>44089547</t>
  </si>
  <si>
    <t>VELA MONTAÑEZ ANDREA CAROLINA</t>
  </si>
  <si>
    <t>43411921</t>
  </si>
  <si>
    <t>DIAZ BARDALES WILLIANS ANDRES</t>
  </si>
  <si>
    <t>44735792</t>
  </si>
  <si>
    <t>VILLALOBOS CORONEL SOCIMO ANTENOR</t>
  </si>
  <si>
    <t>40543516</t>
  </si>
  <si>
    <t>TRIBUTACIÓN</t>
  </si>
  <si>
    <t>QUILICHE CARRASCO ALAN BERNARDO</t>
  </si>
  <si>
    <t>44750921</t>
  </si>
  <si>
    <t>GUTIERREZ APARI JEFFERSON OLIVER</t>
  </si>
  <si>
    <t>40355091</t>
  </si>
  <si>
    <t>ESPECIALISTA JURIDICO EN PROCESOS  PENALES</t>
  </si>
  <si>
    <t>PAUCAR ARIMUYA MILAGROS</t>
  </si>
  <si>
    <t>45824406</t>
  </si>
  <si>
    <t>SILVA DELGADO JUAN ROLANDO</t>
  </si>
  <si>
    <t>40797046</t>
  </si>
  <si>
    <t>AQUINO ROJAS SHEILA NATALY</t>
  </si>
  <si>
    <t>46753829</t>
  </si>
  <si>
    <t>CASTRO BALDEON DAVID ANGEL</t>
  </si>
  <si>
    <t>44404561</t>
  </si>
  <si>
    <t>RENTERIA MOSCOSO SHELTON RABINDRANATH</t>
  </si>
  <si>
    <t>43505901</t>
  </si>
  <si>
    <t>SANDOVAL SERPA KATHERINE EDITH</t>
  </si>
  <si>
    <t>46719418</t>
  </si>
  <si>
    <t>ANALISTA DE CALIDAD ESPECIALIZADO</t>
  </si>
  <si>
    <t>VILCA GONZALES EDDINNA ELIANNY</t>
  </si>
  <si>
    <t>42738502</t>
  </si>
  <si>
    <t>JAIMES ALVARADO WALTER MARTIN</t>
  </si>
  <si>
    <t>42895298</t>
  </si>
  <si>
    <t>HIDALGO MUÑOZ KAROLYNE KATHERINE</t>
  </si>
  <si>
    <t>47138814</t>
  </si>
  <si>
    <t>RIOS MALARIN PERCY AMET</t>
  </si>
  <si>
    <t>08155600</t>
  </si>
  <si>
    <t>ANALISTA DE OPERACIÓN INFRAESTRUCTURA TECNOLÓGICA</t>
  </si>
  <si>
    <t>TURISMO Y HOTELERÍA</t>
  </si>
  <si>
    <t>AYALA BARRIENTOS TANIA BEATRIZ</t>
  </si>
  <si>
    <t>46579302</t>
  </si>
  <si>
    <t>PAUCARI FERNANDEZ LISSET KIMBERLY</t>
  </si>
  <si>
    <t>47153341</t>
  </si>
  <si>
    <t>CARRANZA QUINTANA LINDA PATRICIA</t>
  </si>
  <si>
    <t>46181189</t>
  </si>
  <si>
    <t>INSTITUTO SUPERIOR TECNOLÓGICO JOHN VON NEWMANN</t>
  </si>
  <si>
    <t>GUTIERREZ TORRES SALLY KEITH</t>
  </si>
  <si>
    <t>45590882</t>
  </si>
  <si>
    <t>SANABRIA MENDOZA JOSE FERNANDO</t>
  </si>
  <si>
    <t>42333581</t>
  </si>
  <si>
    <t>PARDO ZEVALLOS KAROL OMAYRA</t>
  </si>
  <si>
    <t>46895731</t>
  </si>
  <si>
    <t>ESCALANTE TITO ANGEL AUGUSTO</t>
  </si>
  <si>
    <t>46061905</t>
  </si>
  <si>
    <t>UNIVERSIDAD NACIONAL DE EDUCACIÓN ENRIQUE GUZMAN Y VALLE</t>
  </si>
  <si>
    <t>CIENCIAS DE LA ADMINISTRACIÓN</t>
  </si>
  <si>
    <t>DEPAZ DEPAZ FERNANDO</t>
  </si>
  <si>
    <t>41728000</t>
  </si>
  <si>
    <t>ANALISTA EN ALMACENES</t>
  </si>
  <si>
    <t>LINO CASTAÑEDA CHRISTIAN RODOLFO</t>
  </si>
  <si>
    <t>43598131</t>
  </si>
  <si>
    <t>ARGUMÉ POMA RENZO</t>
  </si>
  <si>
    <t>43789116</t>
  </si>
  <si>
    <t>LOPEZ LOPEZ CARLOS</t>
  </si>
  <si>
    <t>43486222</t>
  </si>
  <si>
    <t>RAMIREZ DEL CARPIO CESAR ALEXANDER</t>
  </si>
  <si>
    <t>41656517</t>
  </si>
  <si>
    <t>PEREZ ALFARO NERLI IVAN</t>
  </si>
  <si>
    <t>44151554</t>
  </si>
  <si>
    <t>SUPERVISOR DE INSUMOS QUÍMICOS</t>
  </si>
  <si>
    <t>INGENIERÍA DE SISTEMAS Y COMPUTACIÓN</t>
  </si>
  <si>
    <t>CARRION JALIRI JONATHAN ABRAHAM</t>
  </si>
  <si>
    <t>45007602</t>
  </si>
  <si>
    <t>QUIJADA SAFORA JUAN CARLOS</t>
  </si>
  <si>
    <t>46037543</t>
  </si>
  <si>
    <t>SALAZAR CHAVEZ GEORGE ALAN</t>
  </si>
  <si>
    <t>42758660</t>
  </si>
  <si>
    <t>RIVERA ESPINOZA LUIS ENRIQUE</t>
  </si>
  <si>
    <t>41716703</t>
  </si>
  <si>
    <t>UNIVERSIDAD ANDINA NÉSTOR CÁCERES VELÁSQUEZ</t>
  </si>
  <si>
    <t>GONZALES MONZON JUAN PABLO</t>
  </si>
  <si>
    <t>70441525</t>
  </si>
  <si>
    <t>ESPECIALISTA DE DATOS</t>
  </si>
  <si>
    <t>REQUEJO ALDANA OSCAR ALEXANDER</t>
  </si>
  <si>
    <t>45235322</t>
  </si>
  <si>
    <t>VARGAS MELCHOR RICARDO EDGAR</t>
  </si>
  <si>
    <t>41050599</t>
  </si>
  <si>
    <t>CHAMBI CANAHUIRI WILLIAMS</t>
  </si>
  <si>
    <t>41546441</t>
  </si>
  <si>
    <t>FLORES ZAPATA ALEX DIOMAR</t>
  </si>
  <si>
    <t>40919042</t>
  </si>
  <si>
    <t>ZAPATA ZAPATA EDWIN DEYVIS</t>
  </si>
  <si>
    <t>46671289</t>
  </si>
  <si>
    <t>TABOADA SILVA CRISTHIAN FERNANDO</t>
  </si>
  <si>
    <t>45803714</t>
  </si>
  <si>
    <t>MARQUINA LURITA LUCIA MINERVA</t>
  </si>
  <si>
    <t>46228017</t>
  </si>
  <si>
    <t>UNIVERSIDAD SAN IGNACIO DE LOYOLA S.A</t>
  </si>
  <si>
    <t>LOPEZ BARRA CAROLINA</t>
  </si>
  <si>
    <t>72638323</t>
  </si>
  <si>
    <t>CORNEJO ESPINOZA SHIRLEY AURORA</t>
  </si>
  <si>
    <t>44611115</t>
  </si>
  <si>
    <t>GESTOR DE PROGRAMACIÓN</t>
  </si>
  <si>
    <t>UNIVERSIDAD NACIONAL DANIEL ALCIDES CARRION</t>
  </si>
  <si>
    <t>SOLORZANO ROJAS JESUS</t>
  </si>
  <si>
    <t>42159343</t>
  </si>
  <si>
    <t>INGENIERÍA ZOOTECNISTA</t>
  </si>
  <si>
    <t>CABRERA TIPACTI MARCEL RUFINO</t>
  </si>
  <si>
    <t>21574523</t>
  </si>
  <si>
    <t>VICENCIO CABANA KATHERINE MORAYBA</t>
  </si>
  <si>
    <t>47328248</t>
  </si>
  <si>
    <t>GUEVARA SALAZAR JESUS ALBERTO</t>
  </si>
  <si>
    <t>72350323</t>
  </si>
  <si>
    <t>MENACHO ALARICO RICARDO JESUS</t>
  </si>
  <si>
    <t>10761620</t>
  </si>
  <si>
    <t>GOMEZ TUNQUE CINTHIA PATRICIA</t>
  </si>
  <si>
    <t>45260977</t>
  </si>
  <si>
    <t>POMASONCCO GARAMENDI JORGE PAVEL</t>
  </si>
  <si>
    <t>44249476</t>
  </si>
  <si>
    <t>CASTILLO ROQUE RENZO WILFREDO</t>
  </si>
  <si>
    <t>46077601</t>
  </si>
  <si>
    <t>BALTA ANCHI CARLOS AUGUSTO</t>
  </si>
  <si>
    <t>44987367</t>
  </si>
  <si>
    <t>INST. DE EDUCACION SUPERIOR TECNOLOGICO PRIVADO FIBONACCI</t>
  </si>
  <si>
    <t>PALACIOS GONZALES WENCY GUILLERMO</t>
  </si>
  <si>
    <t>45929034</t>
  </si>
  <si>
    <t>HUAYNALAYA MUCHA ELER JOSUE</t>
  </si>
  <si>
    <t>46465562</t>
  </si>
  <si>
    <t>CASTILLO RIVERA SANTOS ARMANDO</t>
  </si>
  <si>
    <t>44954356</t>
  </si>
  <si>
    <t>BUSTAMANTE GUARNIZ TERESA DELICIA</t>
  </si>
  <si>
    <t>45608225</t>
  </si>
  <si>
    <t>INSTITUTO SUPERIOR TECNOLÓGICO MARIA ROSARIO ARAOZ PINTO</t>
  </si>
  <si>
    <t>INGA BERECHE JACQUELINE MAGALY</t>
  </si>
  <si>
    <t>46649370</t>
  </si>
  <si>
    <t>CARDENAS ROJAS GEBSON ROGER</t>
  </si>
  <si>
    <t>47600818</t>
  </si>
  <si>
    <t>PUYEN CHANCAFE MELISSA YULIANA</t>
  </si>
  <si>
    <t>46563163</t>
  </si>
  <si>
    <t>CARRILLO YOVERA CESAR ENRIQUE</t>
  </si>
  <si>
    <t>47346518</t>
  </si>
  <si>
    <t>CARRASCO CCOYURI YENY</t>
  </si>
  <si>
    <t>44431100</t>
  </si>
  <si>
    <t>AVELINO CAMONES MELISSA JAKELINE</t>
  </si>
  <si>
    <t>70347556</t>
  </si>
  <si>
    <t>VALVERDE ESPINOZA GIANCARLO ANDREE</t>
  </si>
  <si>
    <t>43585160</t>
  </si>
  <si>
    <t>NINA REINOSO ROBERT WILLIAM</t>
  </si>
  <si>
    <t>41595127</t>
  </si>
  <si>
    <t>DE LA CRUZ ACEVEDO WILDER</t>
  </si>
  <si>
    <t>42078433</t>
  </si>
  <si>
    <t>INGENIERÍA SISTEMAS Y CÓMPUTO</t>
  </si>
  <si>
    <t>TRAVEZAÑO LEONARDO JUAN CARLOS</t>
  </si>
  <si>
    <t>40633966</t>
  </si>
  <si>
    <t>BROCCA SALAZAR LUIS CARLOS</t>
  </si>
  <si>
    <t>42722389</t>
  </si>
  <si>
    <t>CUEVA GASTAÑADUI MIGUEL ANGEL</t>
  </si>
  <si>
    <t>18213133</t>
  </si>
  <si>
    <t>ANALISTA DE INFRAESTRUCTURA TECNOLOGICA - SERVICIO WEB</t>
  </si>
  <si>
    <t>BANDA ALDAZ MIGUEL ANTONIO</t>
  </si>
  <si>
    <t>43382757</t>
  </si>
  <si>
    <t>NEIRA TORRES YURI JOEL</t>
  </si>
  <si>
    <t>42454908</t>
  </si>
  <si>
    <t>CARRASCO PACHECO YESENIA</t>
  </si>
  <si>
    <t>43103817</t>
  </si>
  <si>
    <t>TRIBUTACIÓN Y POLÍTICA FISCAL</t>
  </si>
  <si>
    <t>ARAGON COLQUE ANGELA MAGALY</t>
  </si>
  <si>
    <t>43743360</t>
  </si>
  <si>
    <t>ESPECIALISTA EN DOCENCIA SUPERIOR - LEGISLACIÓN</t>
  </si>
  <si>
    <t>TOCUNAGA ORE GINA VICTORIA</t>
  </si>
  <si>
    <t>70437913</t>
  </si>
  <si>
    <t>INSTITUTO SUPERIOR TECNOLÓGICO CIBERTEC</t>
  </si>
  <si>
    <t>CAYCHO PEREZ ANGEL SILAS</t>
  </si>
  <si>
    <t>44105055</t>
  </si>
  <si>
    <t>ESPINO HILARIO GRETEL FANNY</t>
  </si>
  <si>
    <t>70446683</t>
  </si>
  <si>
    <t>ANALISTA DE APOYO LEGAL</t>
  </si>
  <si>
    <t>LUJAN LOZADA MARLENY MILAGROS</t>
  </si>
  <si>
    <t>41666229</t>
  </si>
  <si>
    <t>PARI CAPACUTI LUZ FIORELA</t>
  </si>
  <si>
    <t>46150848</t>
  </si>
  <si>
    <t>LUNA RISCO JIMMI EDGAR</t>
  </si>
  <si>
    <t>44183399</t>
  </si>
  <si>
    <t>VENTURA CHILON PAOLA KARINA</t>
  </si>
  <si>
    <t>45401574</t>
  </si>
  <si>
    <t>PARI AFARAY ZENIA ELISA</t>
  </si>
  <si>
    <t>46450195</t>
  </si>
  <si>
    <t>ANALISTA EN CONTRATACIONES</t>
  </si>
  <si>
    <t>ADMINISTRACIÓN PÚBLICA</t>
  </si>
  <si>
    <t>PEREZ RICALDI ELIZABETH YOLANDA</t>
  </si>
  <si>
    <t>45423296</t>
  </si>
  <si>
    <t>REATEGUI RIOJA LILIA ENITH</t>
  </si>
  <si>
    <t>46698618</t>
  </si>
  <si>
    <t>MONTES CHOQUE WENDY AREANNE</t>
  </si>
  <si>
    <t>46503907</t>
  </si>
  <si>
    <t>INSTITUTO SUPERIOR TECNOLÓGICO ENRIQUE LOPEZ ALBUJAR</t>
  </si>
  <si>
    <t>MENDOZA GUARDERAS ALFREDO JOSE</t>
  </si>
  <si>
    <t>47170263</t>
  </si>
  <si>
    <t>INSTITUTO SUPERIOR TECNOLÓGICO PRIVADO SANTA ANGELA</t>
  </si>
  <si>
    <t>BENITES NAVARRO EDWIN OSMAR</t>
  </si>
  <si>
    <t>44531444</t>
  </si>
  <si>
    <t>IESTP ANTONIO RAIMONDI</t>
  </si>
  <si>
    <t>REATEGUI SATALAYA MIGUEL AQUILES</t>
  </si>
  <si>
    <t>45390612</t>
  </si>
  <si>
    <t>UNIVERSIDAD DE LAMBAYEQUE SAC</t>
  </si>
  <si>
    <t>CRISTOBAL TAFUR PAMELA</t>
  </si>
  <si>
    <t>47625600</t>
  </si>
  <si>
    <t>PUMACAHUA HUATANGARI EDHER HUGO</t>
  </si>
  <si>
    <t>46527246</t>
  </si>
  <si>
    <t>PROFESIONAL EN TEMAS FINANCIEROS</t>
  </si>
  <si>
    <t>HUACHO CRUZ KATIA ELENA</t>
  </si>
  <si>
    <t>46405287</t>
  </si>
  <si>
    <t>OCHOA VELARDE JOSE ANTONIO</t>
  </si>
  <si>
    <t>42764880</t>
  </si>
  <si>
    <t>HUAMAN HUAMAN RUTH ELIZABET</t>
  </si>
  <si>
    <t>41086094</t>
  </si>
  <si>
    <t>URTEAGA ZEGARRA YENNIFER GERALDINE</t>
  </si>
  <si>
    <t>42173505</t>
  </si>
  <si>
    <t>DOMINGUEZ DE LA CRUZ DAVID ALBERTO</t>
  </si>
  <si>
    <t>47345550</t>
  </si>
  <si>
    <t>SALINAS RUIZ ROGER ALBERTO</t>
  </si>
  <si>
    <t>44623330</t>
  </si>
  <si>
    <t>CANO IRENE JUAN MARCOS</t>
  </si>
  <si>
    <t>45466381</t>
  </si>
  <si>
    <t>VERIFICADOR</t>
  </si>
  <si>
    <t>DAVILA BRIONES FIORELA DANESSA</t>
  </si>
  <si>
    <t>44737063</t>
  </si>
  <si>
    <t>INSTITUTO SUPERIOR TECNOLÓGICO PÚBLICO VILCANOTA</t>
  </si>
  <si>
    <t>VALLADARES QUISPE RENE</t>
  </si>
  <si>
    <t>42962478</t>
  </si>
  <si>
    <t>PINTADO HARO OLGA YAMILEE</t>
  </si>
  <si>
    <t>46255104</t>
  </si>
  <si>
    <t>PROFESIONAL EN CONTRATACIONES</t>
  </si>
  <si>
    <t>GARCIA CORONADO ROBERTO CARLOS</t>
  </si>
  <si>
    <t>16664833</t>
  </si>
  <si>
    <t>PROFESIONAL ALTAMENTE ESPECIALIZADO EN INGENIERÍA CIVIL</t>
  </si>
  <si>
    <t>INFOTRONIC</t>
  </si>
  <si>
    <t>COCHACHIN LOLI ALEX ORIOL</t>
  </si>
  <si>
    <t>42319837</t>
  </si>
  <si>
    <t>TÉCNICO DE SOPORTE INFORMÁTICO</t>
  </si>
  <si>
    <t>POCOHUANCA LLACSA CARLOS MARTIN</t>
  </si>
  <si>
    <t>08747715</t>
  </si>
  <si>
    <t>INSTITUTO SUPERIOR TECNOLÓGICO PRIVADO CESDE</t>
  </si>
  <si>
    <t>CARHUAS MENDOZA VETER</t>
  </si>
  <si>
    <t>42601155</t>
  </si>
  <si>
    <t>INSTITUTO SUPERIOR TECNOLÓGICO SAN JOSE ORIOL</t>
  </si>
  <si>
    <t>ANCO LANDA JORGE LUIS</t>
  </si>
  <si>
    <t>45984857</t>
  </si>
  <si>
    <t>ARANGO CARDENAS GIOVANA MARINA</t>
  </si>
  <si>
    <t>42977135</t>
  </si>
  <si>
    <t>TORRES PEREZ JAVIER</t>
  </si>
  <si>
    <t>09454815</t>
  </si>
  <si>
    <t>COORDINADOR DE SEGURIDAD</t>
  </si>
  <si>
    <t>UNIVERSIDAD JOSE CARLOS MARIÁTEGUI</t>
  </si>
  <si>
    <t>NINAJA CRUZ FREDDY RONAL</t>
  </si>
  <si>
    <t>41992535</t>
  </si>
  <si>
    <t>ARAGON ANDIA OSWALDO</t>
  </si>
  <si>
    <t>80279424</t>
  </si>
  <si>
    <t>INSTITUTO SUPERIOR TECNOLÓGICO PRIVADO IPAE</t>
  </si>
  <si>
    <t>CHOTA PINEDO LUIS ANGEL</t>
  </si>
  <si>
    <t>44221861</t>
  </si>
  <si>
    <t>ANGLES RUBIO RAUL JORGE</t>
  </si>
  <si>
    <t>29535506</t>
  </si>
  <si>
    <t>INSTITUTO SUPERIOR TECNOLÓGICO DEL ALTIPLANO</t>
  </si>
  <si>
    <t>MAMANI CRUZ VICTOR</t>
  </si>
  <si>
    <t>42032525</t>
  </si>
  <si>
    <t>CONTABILIDAD Y AUDITORÍA</t>
  </si>
  <si>
    <t>ARCA GODOY HELENA KAREN</t>
  </si>
  <si>
    <t>42174459</t>
  </si>
  <si>
    <t>ANALISTA FUNCIONAL PARA ASISTENTE VIRTUAL</t>
  </si>
  <si>
    <t>CASTILLO BOULANGGER SHIRLEY JANET</t>
  </si>
  <si>
    <t>09381363</t>
  </si>
  <si>
    <t>AUDITOR EN CONTROL GUBERNAMENTAL - INFORMATICO</t>
  </si>
  <si>
    <t>UNIVERSIDAD PARTICULAR DE IQUITOS</t>
  </si>
  <si>
    <t>LOPEZ URRESTY IRIS MINNELLY</t>
  </si>
  <si>
    <t>05403218</t>
  </si>
  <si>
    <t>AUDITOR DE OPERACIÓNES TRIBUTARIAS</t>
  </si>
  <si>
    <t>RODRIGUEZ PEÑA JANET ISABEL</t>
  </si>
  <si>
    <t>42704536</t>
  </si>
  <si>
    <t>SERRANO FLORES CLAUDIA BERTHA</t>
  </si>
  <si>
    <t>41259856</t>
  </si>
  <si>
    <t>VELASQUEZ SANDOVAL LUIS HENRY</t>
  </si>
  <si>
    <t>43003490</t>
  </si>
  <si>
    <t>UNIVERSIDAD CONTINENTAL CIENCIAS E INGENIERÍA</t>
  </si>
  <si>
    <t>CANTORIN ORTEGA DAVID ANGEL</t>
  </si>
  <si>
    <t>46332586</t>
  </si>
  <si>
    <t>PALACIOS CHILO JORGE LUIS</t>
  </si>
  <si>
    <t>43103054</t>
  </si>
  <si>
    <t>PROFESIONAL PARA CONTROL Y FISCALIZACIÓN DE BIENES FISCALIZA</t>
  </si>
  <si>
    <t>LUDEÑA MARIN GUADALUPE DEL PILAR</t>
  </si>
  <si>
    <t>44999862</t>
  </si>
  <si>
    <t>UNIVERSIDAD PARTICULAR DE CHICLAYO</t>
  </si>
  <si>
    <t>SANGAMA MENDOZA MARIA OTILIA</t>
  </si>
  <si>
    <t>46495646</t>
  </si>
  <si>
    <t>CHULLUNQUIA HUAHUA JULIO RAUL</t>
  </si>
  <si>
    <t>46048909</t>
  </si>
  <si>
    <t>UNIVERSIDAD TECNOLÓGICA DEL PERÚ</t>
  </si>
  <si>
    <t>HUARCA SULLCARANI CRISTHIAN</t>
  </si>
  <si>
    <t>46953972</t>
  </si>
  <si>
    <t>DERECHO CIVIL Y COMERCIAL</t>
  </si>
  <si>
    <t>MORALES VILLEGAS RAUL IVAN</t>
  </si>
  <si>
    <t>42639506</t>
  </si>
  <si>
    <t>ESPECIALISTA JURIDICO EN PROCESOS CONSTITUCIONALES TRIBUTARI</t>
  </si>
  <si>
    <t>INSTITUTO SUPERIOR TECNOLÓGICO ANDRES A. CACERES DORREGARAY</t>
  </si>
  <si>
    <t>ATUNCAR CERVANTES KATHERINE YIN</t>
  </si>
  <si>
    <t>44931800</t>
  </si>
  <si>
    <t>ALCCA VASQUEZ JHON CHANDLER</t>
  </si>
  <si>
    <t>41755801</t>
  </si>
  <si>
    <t>ZAPATA LOZA ARACELY ORNELLA</t>
  </si>
  <si>
    <t>44609250</t>
  </si>
  <si>
    <t>UNIVERSIDAD NACIONAL DE SAN MARTÍN</t>
  </si>
  <si>
    <t>TANGOA FLORES GLADYS CECILIA</t>
  </si>
  <si>
    <t>46291194</t>
  </si>
  <si>
    <t>CONDEZO HURTADO CARLOS ERNESTO</t>
  </si>
  <si>
    <t>41420131</t>
  </si>
  <si>
    <t>CONDE CHACCHI GARDENIA CARMEN</t>
  </si>
  <si>
    <t>42401731</t>
  </si>
  <si>
    <t>SOTO PUMA MERCEDES MAGDALENA DEL CARMEN</t>
  </si>
  <si>
    <t>42942898</t>
  </si>
  <si>
    <t>HUACHO VENTOSILLA HENRY EDDER</t>
  </si>
  <si>
    <t>41911133</t>
  </si>
  <si>
    <t>LOZANO DIAZ CESAR AUGUSTO</t>
  </si>
  <si>
    <t>42911729</t>
  </si>
  <si>
    <t>HUAMAN LUNA SANDRA MARGARITA</t>
  </si>
  <si>
    <t>46769118</t>
  </si>
  <si>
    <t>CURASI LOAIZA DIEGO ARTURO</t>
  </si>
  <si>
    <t>47569481</t>
  </si>
  <si>
    <t>PERALTA DELAO ANGELA NATALY</t>
  </si>
  <si>
    <t>46693958</t>
  </si>
  <si>
    <t>BATALLANOS YEPEZ JORGE BRIAN</t>
  </si>
  <si>
    <t>43891651</t>
  </si>
  <si>
    <t>LAURENTE RAMON SHARON SHEYLA</t>
  </si>
  <si>
    <t>45604833</t>
  </si>
  <si>
    <t>HERRERA ALVAREZ CLAUDIA AYLIN</t>
  </si>
  <si>
    <t>44134660</t>
  </si>
  <si>
    <t>UNIVERSIDAD CATÓLICA SANTA MARIA</t>
  </si>
  <si>
    <t>CASTILLO VERA LUIS JESUS</t>
  </si>
  <si>
    <t>41687393</t>
  </si>
  <si>
    <t>ADMINISTRACIÓN DE TURISMO</t>
  </si>
  <si>
    <t>ROBLES ARONI FRANK JUNIOR</t>
  </si>
  <si>
    <t>42994295</t>
  </si>
  <si>
    <t>DAVILA CALMET CRISTIAN ARNOLD</t>
  </si>
  <si>
    <t>47032999</t>
  </si>
  <si>
    <t>PROFESIONAL ESPECIALISTA CONTABLE</t>
  </si>
  <si>
    <t>RAMOS ESPINOZA GRACE SUEMI</t>
  </si>
  <si>
    <t>46757171</t>
  </si>
  <si>
    <t>JIMENEZ ZARATE DENNIS WALTER</t>
  </si>
  <si>
    <t>46237450</t>
  </si>
  <si>
    <t>ROJAS SILVA CARLOS MANUEL</t>
  </si>
  <si>
    <t>41093682</t>
  </si>
  <si>
    <t>RABANAL ALCANTARA CRHISTIAN EDUARDO</t>
  </si>
  <si>
    <t>71198430</t>
  </si>
  <si>
    <t>CHIROQUE FACUNDO JORGE ALBERTO</t>
  </si>
  <si>
    <t>44395284</t>
  </si>
  <si>
    <t>INGENIERÍA GEOGRÁFICA</t>
  </si>
  <si>
    <t>VASQUEZ QUILCAT SHAROL CATHERINE</t>
  </si>
  <si>
    <t>45637887</t>
  </si>
  <si>
    <t>COAQUIRA ARI HERNAN NOEL</t>
  </si>
  <si>
    <t>41585285</t>
  </si>
  <si>
    <t>AUDITOR DE INSUMOS QUÍMICOS Y BIENES FISCALIZADOS</t>
  </si>
  <si>
    <t>CIENCIA POLÍTICA</t>
  </si>
  <si>
    <t>MARIN MARCHAN JONATHAN RUBEN</t>
  </si>
  <si>
    <t>41922583</t>
  </si>
  <si>
    <t>SILVA CHACON WILLIAN VIHAY</t>
  </si>
  <si>
    <t>45130687</t>
  </si>
  <si>
    <t>FERRE AGAPITO CARLOS JUNIOR</t>
  </si>
  <si>
    <t>46552656</t>
  </si>
  <si>
    <t>OCAMPO GONZALES ELIZABETH</t>
  </si>
  <si>
    <t>46663261</t>
  </si>
  <si>
    <t>PISCOYA GONZALES MILAGROS</t>
  </si>
  <si>
    <t>45464710</t>
  </si>
  <si>
    <t>GESTIÓN EN HOTELERÍA Y TURISMO</t>
  </si>
  <si>
    <t>DELGADO SALDAÑA MANUEL ENRIQUE</t>
  </si>
  <si>
    <t>45223397</t>
  </si>
  <si>
    <t>SALAZAR MARIN GLORIA MERCEDES</t>
  </si>
  <si>
    <t>41757771</t>
  </si>
  <si>
    <t>UNIVERSIDAD PRIVADA CÉSAR VALLEJO</t>
  </si>
  <si>
    <t>NAVARRO FLORES JOSE LUIS</t>
  </si>
  <si>
    <t>70010061</t>
  </si>
  <si>
    <t>TINEO CUEVA CLUBER</t>
  </si>
  <si>
    <t>47476722</t>
  </si>
  <si>
    <t>PEREZ PAREDES VICTOR ESTEBAN</t>
  </si>
  <si>
    <t>46191661</t>
  </si>
  <si>
    <t>BERMUDEZ TIPULA KATIA MISHIEL</t>
  </si>
  <si>
    <t>46466052</t>
  </si>
  <si>
    <t>TOLEDO ROSALES JENIFER ROSSANA</t>
  </si>
  <si>
    <t>42609763</t>
  </si>
  <si>
    <t>ESPECIALISTA EN PLANIFICACION Y ORGANIZACION DE RECURSOS HUM</t>
  </si>
  <si>
    <t>ARENAS CALDERÓN FIORELLA LUCÍA</t>
  </si>
  <si>
    <t>44753416</t>
  </si>
  <si>
    <t>PROFESIONAL DE DESPACHO ADUANERO</t>
  </si>
  <si>
    <t>BUSTAMANTE QUISPE CARMEN TATIANA</t>
  </si>
  <si>
    <t>45575741</t>
  </si>
  <si>
    <t>AVILES SUAREZ EFRAIN IRENEO</t>
  </si>
  <si>
    <t>42238860</t>
  </si>
  <si>
    <t>INGENIERÍA MECÁNICA ELECTRÓNICA</t>
  </si>
  <si>
    <t>SALAZAR HEREDIA MICHAEL LUIS</t>
  </si>
  <si>
    <t>21524108</t>
  </si>
  <si>
    <t>INGENIERO MECÁNICO ELECTRICO</t>
  </si>
  <si>
    <t>ESPINOZA VARILLAS EMILUZ NAYDA</t>
  </si>
  <si>
    <t>43712491</t>
  </si>
  <si>
    <t>ORTIZ LOPEZ CLAUDIA MARGARITA</t>
  </si>
  <si>
    <t>43083295</t>
  </si>
  <si>
    <t>ESPECIALISTA EN RELACIONES LABORALES</t>
  </si>
  <si>
    <t>CHAMBA ORDOÑEZ JOCELYN</t>
  </si>
  <si>
    <t>41514441</t>
  </si>
  <si>
    <t>INGENIERIA MECANICO Y ELECTRICA</t>
  </si>
  <si>
    <t>LABAN GUERRERO ULISES</t>
  </si>
  <si>
    <t>09912786</t>
  </si>
  <si>
    <t>REYNA GONZALES DANIEL</t>
  </si>
  <si>
    <t>45442769</t>
  </si>
  <si>
    <t>CHIROQUE CHAFLOQUE FREDDY JUNIOR</t>
  </si>
  <si>
    <t>46424215</t>
  </si>
  <si>
    <t>GARCIA AHEN VICKO ENRIQUE</t>
  </si>
  <si>
    <t>45253656</t>
  </si>
  <si>
    <t>ANALISTA DE SOPORTE INFORMÁTICO</t>
  </si>
  <si>
    <t>UNIVERSIDAD PERUANA DE CIENCIAS APLICADAS</t>
  </si>
  <si>
    <t>OLAZO QUISPE RENZO CRISTOFER</t>
  </si>
  <si>
    <t>45834665</t>
  </si>
  <si>
    <t>CIENCIAS DE LA COMPUTACIÓN</t>
  </si>
  <si>
    <t>RAMIREZ CHAVEZ JOSUE ISAI</t>
  </si>
  <si>
    <t>45478908</t>
  </si>
  <si>
    <t>SEQUEIROS RODRIGUEZ EDSON JHUNIOR</t>
  </si>
  <si>
    <t>43715413</t>
  </si>
  <si>
    <t>MORON QUISPE MILAGROS</t>
  </si>
  <si>
    <t>47779466</t>
  </si>
  <si>
    <t>CONDOR FLORES JEFFERSON GABRIEL</t>
  </si>
  <si>
    <t>42566927</t>
  </si>
  <si>
    <t>CHAPOÑAN CHAPOÑAN SERGIO</t>
  </si>
  <si>
    <t>44155589</t>
  </si>
  <si>
    <t>ANALISTA DE CALIDAD EXPERTO SENIOR</t>
  </si>
  <si>
    <t>ANGLES ZUÑIGA ISAAC ELIAS</t>
  </si>
  <si>
    <t>45542088</t>
  </si>
  <si>
    <t>VENTURA GUEVARA ADRIANA JANETH</t>
  </si>
  <si>
    <t>46252706</t>
  </si>
  <si>
    <t>PEREZ FLORES CRISTINA</t>
  </si>
  <si>
    <t>72626322</t>
  </si>
  <si>
    <t>MEZA MENDOZA HENRY JAIME</t>
  </si>
  <si>
    <t>46764683</t>
  </si>
  <si>
    <t>ANALISTA DE OPERACIONES DE INFRAESTRUCTURA TECNOLOGICA</t>
  </si>
  <si>
    <t>INGENIERÍA INFORMÁTICA</t>
  </si>
  <si>
    <t>RAMIREZ ABAD GIANINA</t>
  </si>
  <si>
    <t>46320391</t>
  </si>
  <si>
    <t>GESTOR DE INFORMACIÓN</t>
  </si>
  <si>
    <t>REYNA MENDEZ MILTON JOSE</t>
  </si>
  <si>
    <t>45502571</t>
  </si>
  <si>
    <t>RIVERA PICOY EDSON CARLOS</t>
  </si>
  <si>
    <t>44738170</t>
  </si>
  <si>
    <t>CAMACHO VILCHEZ DISELA MABET</t>
  </si>
  <si>
    <t>40153836</t>
  </si>
  <si>
    <t>ESPECIALISTA EN CONTABILIDAD</t>
  </si>
  <si>
    <t>MOROCHO ARELLANO DIANA</t>
  </si>
  <si>
    <t>02873746</t>
  </si>
  <si>
    <t>ESPECIALISTA EN TESORERÍA</t>
  </si>
  <si>
    <t>NUÑEZ VICENTE JOSE ANTONIO</t>
  </si>
  <si>
    <t>45728470</t>
  </si>
  <si>
    <t>JARA PEREZ LINDA EDITH</t>
  </si>
  <si>
    <t>41895087</t>
  </si>
  <si>
    <t>CANCHARI GUTIERREZ JAIME</t>
  </si>
  <si>
    <t>47938946</t>
  </si>
  <si>
    <t>ORTIZ OLIDEN ANDREA GRACE</t>
  </si>
  <si>
    <t>43023104</t>
  </si>
  <si>
    <t>GARGATE MALAVER ALFREDO GERARDO</t>
  </si>
  <si>
    <t>09596177</t>
  </si>
  <si>
    <t>BUSTAMANTE AQUINO MANUEL EDILBERTO</t>
  </si>
  <si>
    <t>45611438</t>
  </si>
  <si>
    <t>ALBINO RAMOS GERARDA</t>
  </si>
  <si>
    <t>42850575</t>
  </si>
  <si>
    <t>VILLANUEVA MENDOZA GERARDO</t>
  </si>
  <si>
    <t>05416110</t>
  </si>
  <si>
    <t>PERALES SILVA MERLY MARIBEL</t>
  </si>
  <si>
    <t>45525432</t>
  </si>
  <si>
    <t>SANTILLAN BARRANTES PEDRO ANTONIO</t>
  </si>
  <si>
    <t>43972303</t>
  </si>
  <si>
    <t>ACOSTA HUAYANAY GERALDINE TANIA</t>
  </si>
  <si>
    <t>40250773</t>
  </si>
  <si>
    <t>CHAPILLIQUEN MENDOZA ETHEL ROXANA</t>
  </si>
  <si>
    <t>41475737</t>
  </si>
  <si>
    <t>VILLANUEVA WONG ROBERTO FRANCISCO</t>
  </si>
  <si>
    <t>43780119</t>
  </si>
  <si>
    <t>VILLANUEVA GAMARRA VANESSA YANINA</t>
  </si>
  <si>
    <t>45241536</t>
  </si>
  <si>
    <t>CHAVESTA MANRIQUE VERONIKA FIORELLA</t>
  </si>
  <si>
    <t>46993988</t>
  </si>
  <si>
    <t>RABANAL VIGO LUZ EUFEMIA</t>
  </si>
  <si>
    <t>45896937</t>
  </si>
  <si>
    <t>VALENZUELA SILVA CINTHIA VALENTINA</t>
  </si>
  <si>
    <t>41786818</t>
  </si>
  <si>
    <t>MENDOZA ESPINOZA GABRIELA ZARELA</t>
  </si>
  <si>
    <t>45088195</t>
  </si>
  <si>
    <t>CABANILLAS CASTAÑEDA VIVIAN YANINA</t>
  </si>
  <si>
    <t>45756099</t>
  </si>
  <si>
    <t>CCAIPANI CACERES CRISTINA MERCEDES</t>
  </si>
  <si>
    <t>43094076</t>
  </si>
  <si>
    <t>CHAVEZ RAMOS PHOL ALBINO</t>
  </si>
  <si>
    <t>40510190</t>
  </si>
  <si>
    <t>TÉCNICO EN MECÁNICA AUTOMOTRIZ</t>
  </si>
  <si>
    <t>RUIZ INUMA LLOYD DANY</t>
  </si>
  <si>
    <t>41080514</t>
  </si>
  <si>
    <t>ANALISTA DE SISTEMAS ESPECIALIZADO SENIOR</t>
  </si>
  <si>
    <t>RAMIREZ DURAND JOSE CHRISTIAN</t>
  </si>
  <si>
    <t>41721429</t>
  </si>
  <si>
    <t>ANALISTA DE CALIDAD EXPERTO</t>
  </si>
  <si>
    <t>AYRE ESTRADA CESAR ELIAS</t>
  </si>
  <si>
    <t>42868410</t>
  </si>
  <si>
    <t>BRIONES GUEVARA JOSE EUGENIO</t>
  </si>
  <si>
    <t>44637101</t>
  </si>
  <si>
    <t>QUISPE LARICO CARLOS ALBERTO</t>
  </si>
  <si>
    <t>45883158</t>
  </si>
  <si>
    <t>QUISPE PIZARRO PRISCYLA PIERINA</t>
  </si>
  <si>
    <t>45629080</t>
  </si>
  <si>
    <t>ÑAUPARI HURTADO ALDO DANIEL</t>
  </si>
  <si>
    <t>42533122</t>
  </si>
  <si>
    <t>SANCHEZ URBANO JUAN CARLOS</t>
  </si>
  <si>
    <t>43572248</t>
  </si>
  <si>
    <t>RUMICHE ISLA VICTOR ORLANDO</t>
  </si>
  <si>
    <t>45407439</t>
  </si>
  <si>
    <t>CAYLLAHUA JIHUALLANCA RENZO</t>
  </si>
  <si>
    <t>41942746</t>
  </si>
  <si>
    <t>CHAVEZ PAREDES JUAN CARLOS</t>
  </si>
  <si>
    <t>40212307</t>
  </si>
  <si>
    <t>VERIFICADOR DE RECAUDACIÓN</t>
  </si>
  <si>
    <t>RAMOS RIOS GELEN</t>
  </si>
  <si>
    <t>46612942</t>
  </si>
  <si>
    <t>BELLO QUISPE ROY YONAR</t>
  </si>
  <si>
    <t>46545922</t>
  </si>
  <si>
    <t>EUSEBIO REBAZA LUCERO STEFANY</t>
  </si>
  <si>
    <t>72659628</t>
  </si>
  <si>
    <t>BECERRA VARGAS GUICELA MYLENA</t>
  </si>
  <si>
    <t>42840070</t>
  </si>
  <si>
    <t>VERA ALVARADO JORGE MILTON</t>
  </si>
  <si>
    <t>43585737</t>
  </si>
  <si>
    <t>SALAZAR MONTAÑEZ JOHN ROBERT</t>
  </si>
  <si>
    <t>10649833</t>
  </si>
  <si>
    <t>SANTISTEBAN RUBIO LITTMAN CESAR</t>
  </si>
  <si>
    <t>07503248</t>
  </si>
  <si>
    <t>UNIVERSIDAD DEL PAÍS VASCO - ESPAÑA</t>
  </si>
  <si>
    <t>INGENIERÍA COMPUTACIONAL Y SISTEMAS INTELIGENTES</t>
  </si>
  <si>
    <t>QUISPE ONOFRE HUGO JOEL</t>
  </si>
  <si>
    <t>42749389</t>
  </si>
  <si>
    <t>CARRASCO SILVERA ANA</t>
  </si>
  <si>
    <t>43366271</t>
  </si>
  <si>
    <t>ANALISTA DE SISTEMAS SOLUCIONES CLIENTE SERVIDOR</t>
  </si>
  <si>
    <t>PUMACAYO DEPAZ RAUL</t>
  </si>
  <si>
    <t>43662612</t>
  </si>
  <si>
    <t>MUÑOZ MEDRANO YUDY CARMEN</t>
  </si>
  <si>
    <t>43470680</t>
  </si>
  <si>
    <t>RAMOS DIAZ VLADIMIR</t>
  </si>
  <si>
    <t>42467417</t>
  </si>
  <si>
    <t>ARQUITECTO TI</t>
  </si>
  <si>
    <t>UNIVERSIDAD DE BARCELONA-ESPAÑA</t>
  </si>
  <si>
    <t>PROJECT MANAGEMENT</t>
  </si>
  <si>
    <t>CHICANA DIAZ JOHAN PIER</t>
  </si>
  <si>
    <t>41451309</t>
  </si>
  <si>
    <t>UNIVERSIDAD NACIONAL DE LA AMAZONIA PERUANA</t>
  </si>
  <si>
    <t>RUIZ PEREZ MARVIN ARTURO</t>
  </si>
  <si>
    <t>73108991</t>
  </si>
  <si>
    <t>MELGAREJO ANDAHUA CRISTIAN JOEL</t>
  </si>
  <si>
    <t>47379061</t>
  </si>
  <si>
    <t>ESPECIALISTA EN CONTROL DE LA GESTION E INFORMACION DE LOS P</t>
  </si>
  <si>
    <t>CIPRIAN AYALA MARIA DE LOS ANGELES</t>
  </si>
  <si>
    <t>10202618</t>
  </si>
  <si>
    <t>ESPECIALISTA EN PROGRAMACIÓN Y ACTOS PREPARATORIOS</t>
  </si>
  <si>
    <t>CHAVEZ UGARTE ALEX JUAN DE DIOS</t>
  </si>
  <si>
    <t>44719255</t>
  </si>
  <si>
    <t>QUIJANO CAMILO JUAN PABLO</t>
  </si>
  <si>
    <t>41419447</t>
  </si>
  <si>
    <t>UNIVERSIDAD TECNOLÓGICA DE LOS ANDES</t>
  </si>
  <si>
    <t>MITMA SANTOYA DANY DANIEL</t>
  </si>
  <si>
    <t>42838287</t>
  </si>
  <si>
    <t>ESPECIALISTA JURIDICO EN PROCESOS  LABORALES</t>
  </si>
  <si>
    <t>ALIAGA CASTAÑEDA VILARDO</t>
  </si>
  <si>
    <t>42735778</t>
  </si>
  <si>
    <t>TAMBINI GOMEZ TULIO ARMANDO</t>
  </si>
  <si>
    <t>07272476</t>
  </si>
  <si>
    <t>UNIVERSIDAD PONPEU FABRA</t>
  </si>
  <si>
    <t>CRIMINOLOGÍA Y EJECUCIÓN PENAL</t>
  </si>
  <si>
    <t>AVELLANEDA DIAZ ANGELA TALIA</t>
  </si>
  <si>
    <t>44656675</t>
  </si>
  <si>
    <t>RAMIREZ OSORIO PEDRO ALEJANDRO</t>
  </si>
  <si>
    <t>44404989</t>
  </si>
  <si>
    <t>MACHACA FLORES GLADYS CAROL</t>
  </si>
  <si>
    <t>44765129</t>
  </si>
  <si>
    <t>HUAMANLAZO PAREDES GIANNINA LIZ</t>
  </si>
  <si>
    <t>45333952</t>
  </si>
  <si>
    <t>ESPINOZA ESPINOZA MC COY RONALD</t>
  </si>
  <si>
    <t>41607357</t>
  </si>
  <si>
    <t>VERIFICADOR DE NOTIFICACION</t>
  </si>
  <si>
    <t>UNIVERSIDAD SEÑOR DE SIPAN-CHICLAYO</t>
  </si>
  <si>
    <t>INGENIERÍA AGROINDUSTRIAL Y COMERCIO EXTERIOR</t>
  </si>
  <si>
    <t>BUSTAMANTE GUAMURO AMBERLY</t>
  </si>
  <si>
    <t>47222448</t>
  </si>
  <si>
    <t>VELAZCO LA TORRE VERONIKA DIANA</t>
  </si>
  <si>
    <t>46915456</t>
  </si>
  <si>
    <t>VILCANQUI MAMANI ALAN</t>
  </si>
  <si>
    <t>42303274</t>
  </si>
  <si>
    <t>HUAMAN GARCIA ANABEL</t>
  </si>
  <si>
    <t>46452811</t>
  </si>
  <si>
    <t>CARI AMANQUI JACQUELINE MARGARITA</t>
  </si>
  <si>
    <t>45586230</t>
  </si>
  <si>
    <t>REAÑO HILARIO GUSTAVE OLIVIER</t>
  </si>
  <si>
    <t>45825964</t>
  </si>
  <si>
    <t>MANRIQUE FERNANDEZ MARA ANA</t>
  </si>
  <si>
    <t>43915580</t>
  </si>
  <si>
    <t>ANDRES PEREZ JAVIER PAUL</t>
  </si>
  <si>
    <t>44494593</t>
  </si>
  <si>
    <t>VILLEGAS YESQUEN DAVID</t>
  </si>
  <si>
    <t>43812136</t>
  </si>
  <si>
    <t>ADMINISTRACIÓN DE NEGOCIOS GLOBALES</t>
  </si>
  <si>
    <t>ROLDAN RAMOS GUSTAVO ANDRE</t>
  </si>
  <si>
    <t>45670374</t>
  </si>
  <si>
    <t>MENDOZA FLORES MISAEL</t>
  </si>
  <si>
    <t>46104412</t>
  </si>
  <si>
    <t>PACHECO JAUREGUI WALTER JOAQUIN</t>
  </si>
  <si>
    <t>42513672</t>
  </si>
  <si>
    <t>TORRES OSORIO CLAUDIA VANESSA</t>
  </si>
  <si>
    <t>44263768</t>
  </si>
  <si>
    <t>CAHUANA ECHEGARAY JAVIER</t>
  </si>
  <si>
    <t>43609468</t>
  </si>
  <si>
    <t>VALLEJOS ZEVALLOS ERICK SMITH</t>
  </si>
  <si>
    <t>43792266</t>
  </si>
  <si>
    <t>ACHANCARAY BAZAN NICO RAFAEL GERARDO</t>
  </si>
  <si>
    <t>45233087</t>
  </si>
  <si>
    <t>CHENG VENTURI ZOILA ROSY</t>
  </si>
  <si>
    <t>10812111</t>
  </si>
  <si>
    <t>MESTAS PIZANGO LUIGGI ANDRE</t>
  </si>
  <si>
    <t>42335377</t>
  </si>
  <si>
    <t>DIAZ ARTEAGA EMERSON EDUARDO</t>
  </si>
  <si>
    <t>70387027</t>
  </si>
  <si>
    <t>DUAREZ FACHO JULIO CESAR</t>
  </si>
  <si>
    <t>45472717</t>
  </si>
  <si>
    <t>BAUTISTA RIVAS JOSUE ISMAEL</t>
  </si>
  <si>
    <t>43515625</t>
  </si>
  <si>
    <t>DAVILA DAVILA DAVID</t>
  </si>
  <si>
    <t>45538364</t>
  </si>
  <si>
    <t>CUCHO PAREJA LICET RAQUEL</t>
  </si>
  <si>
    <t>46582476</t>
  </si>
  <si>
    <t>CALERO DOMINGUEZ ROCKY RONALD</t>
  </si>
  <si>
    <t>46599542</t>
  </si>
  <si>
    <t>TORRES ALVARADO PATRICIA LUCERO</t>
  </si>
  <si>
    <t>41731601</t>
  </si>
  <si>
    <t>PROFESIONAL ESPECIALIZADO EN PROYECTOS DE ARQUITECTURA</t>
  </si>
  <si>
    <t>HUARCAYA ZAVALLA JOEL ELIAS</t>
  </si>
  <si>
    <t>70394669</t>
  </si>
  <si>
    <t>QUINTANA HILARES RAUL</t>
  </si>
  <si>
    <t>24005482</t>
  </si>
  <si>
    <t>RODRIGUEZ MACHACA MOISES ALBERTO</t>
  </si>
  <si>
    <t>09831272</t>
  </si>
  <si>
    <t>ANALISTA DE SISTEMAS SOLUCIONES CLIENTE SERVIDOR SENIOR</t>
  </si>
  <si>
    <t>ROJAS RIVAS MARIO MAYCOLL</t>
  </si>
  <si>
    <t>70866734</t>
  </si>
  <si>
    <t>SILVA SANTA CRUZ JUAN CLERIGOS</t>
  </si>
  <si>
    <t>43949995</t>
  </si>
  <si>
    <t>GUEVARA SANDOVAL LUIS JUNIOR</t>
  </si>
  <si>
    <t>45327505</t>
  </si>
  <si>
    <t>PINCHI RUIZ GUADALUPE</t>
  </si>
  <si>
    <t>41899847</t>
  </si>
  <si>
    <t>NUE OLAZABAL JOSE ALBERTO</t>
  </si>
  <si>
    <t>40773309</t>
  </si>
  <si>
    <t>VASQUEZ TABOADA ALAN SEGUNDO</t>
  </si>
  <si>
    <t>42953412</t>
  </si>
  <si>
    <t>INFORMÁTICA Y SISTEMAS</t>
  </si>
  <si>
    <t>AGURTO CASTRO CARLOS ALBERTO</t>
  </si>
  <si>
    <t>41305943</t>
  </si>
  <si>
    <t>ANALISTA DE PRUEBAS</t>
  </si>
  <si>
    <t>ZAMORA HERRERA HENRY MANUEL</t>
  </si>
  <si>
    <t>46807584</t>
  </si>
  <si>
    <t>VASQUEZ LOZADA MAIKOL ISAAC</t>
  </si>
  <si>
    <t>42240709</t>
  </si>
  <si>
    <t>GAMARRA AGUIRRE CYNTHIA ELIZABETH</t>
  </si>
  <si>
    <t>44283075</t>
  </si>
  <si>
    <t>LAURENTE GUEVARA JOHNNY ALBERTO</t>
  </si>
  <si>
    <t>09838641</t>
  </si>
  <si>
    <t>PIMENTEL CUEVAS ISAAC ALEXIS</t>
  </si>
  <si>
    <t>44350291</t>
  </si>
  <si>
    <t>CHAVARRIA RODRIGUEZ KATHERINE JULIANA</t>
  </si>
  <si>
    <t>70538519</t>
  </si>
  <si>
    <t>CARDENAS VALERA ANTHONY JOAO</t>
  </si>
  <si>
    <t>47630060</t>
  </si>
  <si>
    <t>RIVERA BRICEÑO YADIRA LIZ</t>
  </si>
  <si>
    <t>70943101</t>
  </si>
  <si>
    <t>ATAUGE CAJAMARCA WALTER CUSTODIO</t>
  </si>
  <si>
    <t>22092260</t>
  </si>
  <si>
    <t>ESPECIALISTA EN CONTRATACIONES PÚBLICAS Y EJECUCIÓN CONTRACT</t>
  </si>
  <si>
    <t>BERRIOS LEDESMA EDSON ENDY</t>
  </si>
  <si>
    <t>43549186</t>
  </si>
  <si>
    <t>ANALISTA DE SISTEMAS ANALÍTICOS</t>
  </si>
  <si>
    <t>AGUIRRE PEVEZ RODRIGO JUAN CARLO</t>
  </si>
  <si>
    <t>73060223</t>
  </si>
  <si>
    <t>FRAGA ECHIA CHRISTIAN GIOVANNI</t>
  </si>
  <si>
    <t>46262980</t>
  </si>
  <si>
    <t>MILLA NOBLEGA YOLANDA</t>
  </si>
  <si>
    <t>23950800</t>
  </si>
  <si>
    <t>RIVERA LOYOLA JHON ANDRES</t>
  </si>
  <si>
    <t>72513177</t>
  </si>
  <si>
    <t>HUAMAN CHIPANA MERCY</t>
  </si>
  <si>
    <t>46632353</t>
  </si>
  <si>
    <t>AGUILAR HUICAÑA ALEXANDER</t>
  </si>
  <si>
    <t>43062453</t>
  </si>
  <si>
    <t>CHIRINOS RUIZ WALTER IVAN</t>
  </si>
  <si>
    <t>45627822</t>
  </si>
  <si>
    <t>TECSE LOPEZ YANET HILDA</t>
  </si>
  <si>
    <t>43604762</t>
  </si>
  <si>
    <t>ECHEGARAY MUÑIZ JOHN EDER</t>
  </si>
  <si>
    <t>44008935</t>
  </si>
  <si>
    <t>CERVANTES GARCIA LUIS ALBERTO</t>
  </si>
  <si>
    <t>44770618</t>
  </si>
  <si>
    <t>MACASSI TORRES MILUSKA PILAR</t>
  </si>
  <si>
    <t>44514579</t>
  </si>
  <si>
    <t>PAREDES ALANGUIA YENY SUSANA</t>
  </si>
  <si>
    <t>41735467</t>
  </si>
  <si>
    <t>SAAVEDRA OCHAVANO BRENDA LICENIA</t>
  </si>
  <si>
    <t>70772586</t>
  </si>
  <si>
    <t>CORREA GAMBOA BIENVENIDO CARLOS DAVID</t>
  </si>
  <si>
    <t>70931072</t>
  </si>
  <si>
    <t>CAJO MARTINEZ YUDIH LIZET</t>
  </si>
  <si>
    <t>47056043</t>
  </si>
  <si>
    <t>IESTP INSTITUTO DE FORMACIÓN EMPRESARIAL</t>
  </si>
  <si>
    <t>BALLENA GARCIA KATY MELISSA</t>
  </si>
  <si>
    <t>45487888</t>
  </si>
  <si>
    <t>CHIMOY FACHO NELLY BEATRIZ</t>
  </si>
  <si>
    <t>45045075</t>
  </si>
  <si>
    <t>MASIAS OSTOS FIORELLA CELINA</t>
  </si>
  <si>
    <t>44234446</t>
  </si>
  <si>
    <t>MENDOZA VEGA JUAN MIGUEL</t>
  </si>
  <si>
    <t>44768115</t>
  </si>
  <si>
    <t>PEREZ GARCIA JANET</t>
  </si>
  <si>
    <t>42361232</t>
  </si>
  <si>
    <t>MORAN INCA MELISSA JUDITH</t>
  </si>
  <si>
    <t>43976475</t>
  </si>
  <si>
    <t>INGA TORRES JUDYT LILIANA</t>
  </si>
  <si>
    <t>44885367</t>
  </si>
  <si>
    <t>MORE FARFAN NERCY IVONNY DEL ROSARIO</t>
  </si>
  <si>
    <t>47262687</t>
  </si>
  <si>
    <t>PICOAGA VALDIVIA ANGELICA MARIA</t>
  </si>
  <si>
    <t>40043373</t>
  </si>
  <si>
    <t>ALONZO PALIAN VERONICA</t>
  </si>
  <si>
    <t>43739580</t>
  </si>
  <si>
    <t>UNIVERSIDAD PERUANA DE LAS AMÉRICAS</t>
  </si>
  <si>
    <t>TORIBIO ESTEBAN ALI ALADINO</t>
  </si>
  <si>
    <t>45847246</t>
  </si>
  <si>
    <t>ESTRADA ROMO EDER</t>
  </si>
  <si>
    <t>42778575</t>
  </si>
  <si>
    <t>TICONA COAQUIRA PATTY EDELMIRA</t>
  </si>
  <si>
    <t>45033053</t>
  </si>
  <si>
    <t>URTECHO LINARES CARLOS ESTUARDO</t>
  </si>
  <si>
    <t>41397774</t>
  </si>
  <si>
    <t>MAMANI OCORURO EDGARDO</t>
  </si>
  <si>
    <t>42138498</t>
  </si>
  <si>
    <t>BURGOS ZAVALETA EDGAR FRANKLIN</t>
  </si>
  <si>
    <t>42762018</t>
  </si>
  <si>
    <t>FLORES CORDOVA VANESSA JACKELINE</t>
  </si>
  <si>
    <t>45393693</t>
  </si>
  <si>
    <t>LAQUITA GONZALEZ MIGUEL EDWARDO</t>
  </si>
  <si>
    <t>46889699</t>
  </si>
  <si>
    <t>BAYONA LABAN FRANCISCO ANTHONY</t>
  </si>
  <si>
    <t>44710229</t>
  </si>
  <si>
    <t>HUERTA VELAZCO JORGE LUIS</t>
  </si>
  <si>
    <t>45742199</t>
  </si>
  <si>
    <t>TORRES COBOS MASSIEL DOMINGA</t>
  </si>
  <si>
    <t>45492335</t>
  </si>
  <si>
    <t>PAREJA VILA JENNY DELIA</t>
  </si>
  <si>
    <t>44933420</t>
  </si>
  <si>
    <t>CASTILLO SAMANIEGO YESSICA KATHERINE</t>
  </si>
  <si>
    <t>43056284</t>
  </si>
  <si>
    <t>SERNAQUE SANCHEZ YHONNY</t>
  </si>
  <si>
    <t>44370699</t>
  </si>
  <si>
    <t>OSCO YARASCA NOEMI</t>
  </si>
  <si>
    <t>46026850</t>
  </si>
  <si>
    <t>ROMERO BAUTISTA EVELYN RUBY</t>
  </si>
  <si>
    <t>45090815</t>
  </si>
  <si>
    <t>ESCUDERO FARRO MELAINE GRYSEL</t>
  </si>
  <si>
    <t>45831278</t>
  </si>
  <si>
    <t>AMPUERO PATRICIO NEIL BRUNO</t>
  </si>
  <si>
    <t>46579159</t>
  </si>
  <si>
    <t>VALLEJOS RODRIGUEZ GIOMAYRA KELLY</t>
  </si>
  <si>
    <t>43617836</t>
  </si>
  <si>
    <t>CALCINA HUANCA MYRIAM ROSARIO</t>
  </si>
  <si>
    <t>46663102</t>
  </si>
  <si>
    <t>TORRES TABOADA JIMMY</t>
  </si>
  <si>
    <t>45527663</t>
  </si>
  <si>
    <t>HILARIO MARTINEZ FLOR DE ALHELI KATHERINE</t>
  </si>
  <si>
    <t>45590224</t>
  </si>
  <si>
    <t>ESCUDERO RAMIREZ ERICSSON</t>
  </si>
  <si>
    <t>45015626</t>
  </si>
  <si>
    <t>OPERADOR DE SEGURIDAD ELECTRÓNICA</t>
  </si>
  <si>
    <t>GAMARRA TORDOYA CRISTIAN RUBEN</t>
  </si>
  <si>
    <t>44192793</t>
  </si>
  <si>
    <t>GARCIA ROJAS HILDEBRANT</t>
  </si>
  <si>
    <t>45942219</t>
  </si>
  <si>
    <t>SILVA VILLAVERDE RODRIGO FREISER</t>
  </si>
  <si>
    <t>43126765</t>
  </si>
  <si>
    <t>HINOSTROZA ROSALES KATIA DORIS</t>
  </si>
  <si>
    <t>46369550</t>
  </si>
  <si>
    <t>CORREA MURILLO GUIDO MAURICIO</t>
  </si>
  <si>
    <t>45500829</t>
  </si>
  <si>
    <t>CIENCIAS CONTABLES Y ADMINISTRATIVAS</t>
  </si>
  <si>
    <t>PAREDES CCASO RONALD MIJAIL</t>
  </si>
  <si>
    <t>43299821</t>
  </si>
  <si>
    <t>GUTIERREZ TORRES CALDERON MARVIN MANUEL</t>
  </si>
  <si>
    <t>42454620</t>
  </si>
  <si>
    <t>MENDOZA LIÑAN MARIA ALEJANDRA</t>
  </si>
  <si>
    <t>46555317</t>
  </si>
  <si>
    <t>MORY FLORES MIGUEL ANGEL</t>
  </si>
  <si>
    <t>42084066</t>
  </si>
  <si>
    <t>INVENTARIADOR</t>
  </si>
  <si>
    <t>IPARRAGUIRRE VELARDE SHIRLEY BRIGITTE</t>
  </si>
  <si>
    <t>70104338</t>
  </si>
  <si>
    <t>ÑAÑEZ LINARES JOHN ANDERSON</t>
  </si>
  <si>
    <t>44396626</t>
  </si>
  <si>
    <t>SHUPINGAHUA ALVAREZ HECTOR</t>
  </si>
  <si>
    <t>43703982</t>
  </si>
  <si>
    <t>ASTO ESPINOZA AGUSTIN EDGAR</t>
  </si>
  <si>
    <t>43193379</t>
  </si>
  <si>
    <t>MORENO DIAZ DE MEZA SILVIA KAROL</t>
  </si>
  <si>
    <t>41695375</t>
  </si>
  <si>
    <t>GUEVARA SALAS ISAIAS</t>
  </si>
  <si>
    <t>40022191</t>
  </si>
  <si>
    <t>VILLAVICENCIO OLIVA ALONSO ALDAIR</t>
  </si>
  <si>
    <t>46493687</t>
  </si>
  <si>
    <t>COMERCIO Y NEGOCIACIONES INTERNACIONALES</t>
  </si>
  <si>
    <t>SANCHEZ ALTAMIRANO JAMES DANY</t>
  </si>
  <si>
    <t>43984301</t>
  </si>
  <si>
    <t>PITTMAN SULLON GRAZIA TARA</t>
  </si>
  <si>
    <t>43943117</t>
  </si>
  <si>
    <t>ESPECIALISTA EN DOTACIÓN DE PERSONAL</t>
  </si>
  <si>
    <t>RAVELLO GOICOCHEA ROSA MARIA DE LOURDES</t>
  </si>
  <si>
    <t>46565447</t>
  </si>
  <si>
    <t>FUENTES ROMAN NELSON</t>
  </si>
  <si>
    <t>43293862</t>
  </si>
  <si>
    <t>CHAMPI TUPA GILBER</t>
  </si>
  <si>
    <t>43939300</t>
  </si>
  <si>
    <t>BARRUETA BRAVO ELIZABETH KETTI</t>
  </si>
  <si>
    <t>45592379</t>
  </si>
  <si>
    <t>CONTRERAS NAVARRO ENITH DENNYS</t>
  </si>
  <si>
    <t>70297247</t>
  </si>
  <si>
    <t>ROJAS SALAZAR ISIS JANETH</t>
  </si>
  <si>
    <t>44410514</t>
  </si>
  <si>
    <t>SAAVEDRA PACHAURI CILKA</t>
  </si>
  <si>
    <t>44634942</t>
  </si>
  <si>
    <t>CURI CUSIHUAMAN CATHERINE MARIA</t>
  </si>
  <si>
    <t>45888521</t>
  </si>
  <si>
    <t>QUISPE APOLINARIO ROXANA VIOLETA</t>
  </si>
  <si>
    <t>40889016</t>
  </si>
  <si>
    <t>AREVALO OLANO YANINA</t>
  </si>
  <si>
    <t>46013368</t>
  </si>
  <si>
    <t>TAIPE ROJAS JUNIOR FELICIANO</t>
  </si>
  <si>
    <t>47118930</t>
  </si>
  <si>
    <t>CAMPANA ARROYO FERNANDO IRVING</t>
  </si>
  <si>
    <t>46893668</t>
  </si>
  <si>
    <t>TRUJILLO ZUTA IGOR KELTH</t>
  </si>
  <si>
    <t>41720843</t>
  </si>
  <si>
    <t>DAVILA GONZALES KATYA DIANA</t>
  </si>
  <si>
    <t>45115113</t>
  </si>
  <si>
    <t>ORMEÑO EGOAVIL HEYNER ENRRIQUE</t>
  </si>
  <si>
    <t>46518961</t>
  </si>
  <si>
    <t>IBARRA HUARANGA INES</t>
  </si>
  <si>
    <t>44799471</t>
  </si>
  <si>
    <t>PALACIOS GUTIÉRREZ LIZETH TERESA</t>
  </si>
  <si>
    <t>47625906</t>
  </si>
  <si>
    <t>SOTA LOPEZ IVAN YONATAN</t>
  </si>
  <si>
    <t>70795235</t>
  </si>
  <si>
    <t>UNIVERSIDAD NACIONAL JOSÉ FAUSTINO SÁNCHEZ CARRIÓN</t>
  </si>
  <si>
    <t>AQUINO ROJAS FABRICIO</t>
  </si>
  <si>
    <t>46336485</t>
  </si>
  <si>
    <t>REYES MONJA ROLY</t>
  </si>
  <si>
    <t>46606215</t>
  </si>
  <si>
    <t>MONTERO TICLIAHUANCA MONICA DEL ROCIO</t>
  </si>
  <si>
    <t>40489898</t>
  </si>
  <si>
    <t>FUENTES TOVAR MARILIA</t>
  </si>
  <si>
    <t>47569191</t>
  </si>
  <si>
    <t>PALACIOS MAYTA EMILY MAXI</t>
  </si>
  <si>
    <t>61240614</t>
  </si>
  <si>
    <t>FRANCO MARTINEZ LUIS ALEJANDRO</t>
  </si>
  <si>
    <t>45225506</t>
  </si>
  <si>
    <t>SUSANIVAR FLORES MARILU DAYSI</t>
  </si>
  <si>
    <t>46351858</t>
  </si>
  <si>
    <t>NORIEGA PINEDO CARLOS ALBERTO</t>
  </si>
  <si>
    <t>44123806</t>
  </si>
  <si>
    <t>CRUZ BEJAR JACQUELINE ROSA</t>
  </si>
  <si>
    <t>42729119</t>
  </si>
  <si>
    <t>PASSONI MENDOZA SHEILA SUSANA</t>
  </si>
  <si>
    <t>70193391</t>
  </si>
  <si>
    <t>JIBAJA SAAVEDRA JESUS</t>
  </si>
  <si>
    <t>44055356</t>
  </si>
  <si>
    <t>UNIVERSIDAD PRIVADA JUAN MEJIA BACA</t>
  </si>
  <si>
    <t>SALAZAR VÁSQUEZ JANETH YULISSA DEL MILAGRO</t>
  </si>
  <si>
    <t>47597497</t>
  </si>
  <si>
    <t>TIMANA CARNAQUE ALDO DAVID</t>
  </si>
  <si>
    <t>43478359</t>
  </si>
  <si>
    <t>MATEO SALAZAR GENARO AUGUSTO</t>
  </si>
  <si>
    <t>40507490</t>
  </si>
  <si>
    <t>REYNOSO LUNAREJO JOSE MIGUEL</t>
  </si>
  <si>
    <t>44449148</t>
  </si>
  <si>
    <t>ALHUAY UQUICHE YENI ELVIA</t>
  </si>
  <si>
    <t>42104395</t>
  </si>
  <si>
    <t>ROJAS GABRIEL ANGIE LIZET</t>
  </si>
  <si>
    <t>40322750</t>
  </si>
  <si>
    <t>GONZALES CARDENAS GUSTAVO ANDRES</t>
  </si>
  <si>
    <t>43798204</t>
  </si>
  <si>
    <t>QUISPE MEDINA EDER</t>
  </si>
  <si>
    <t>45471562</t>
  </si>
  <si>
    <t>ROMERO REYES MILAGROS ESTEFANIA</t>
  </si>
  <si>
    <t>70438809</t>
  </si>
  <si>
    <t>MONTESINOS CHATA EDUARDO HUGO</t>
  </si>
  <si>
    <t>43282864</t>
  </si>
  <si>
    <t>ARANA RUIZ LARA JANNELLA</t>
  </si>
  <si>
    <t>45836743</t>
  </si>
  <si>
    <t>SOTO VILCHEZ NOEMI ROSARIO</t>
  </si>
  <si>
    <t>43728962</t>
  </si>
  <si>
    <t>UCHUYA HERNANDEZ JUAN RENSO</t>
  </si>
  <si>
    <t>45252147</t>
  </si>
  <si>
    <t>REYES JUY CARMEN DEL ROSARIO</t>
  </si>
  <si>
    <t>72620821</t>
  </si>
  <si>
    <t>ZUÑIGA PADILLA MILENA GUADALUPE</t>
  </si>
  <si>
    <t>47338182</t>
  </si>
  <si>
    <t>GOMEZ PEREZ WENDY AYME</t>
  </si>
  <si>
    <t>09684429</t>
  </si>
  <si>
    <t>MENDOZA MESTA FLOR DE MARIA</t>
  </si>
  <si>
    <t>44667078</t>
  </si>
  <si>
    <t>CRISOLO BERROSPI JHON PETER</t>
  </si>
  <si>
    <t>70135309</t>
  </si>
  <si>
    <t>CASTILLO MONTERO CRISTIAN ORLANDO</t>
  </si>
  <si>
    <t>43525055</t>
  </si>
  <si>
    <t>SALVATIERRA VILLAFUERTE PAOLA DEL CARMEN</t>
  </si>
  <si>
    <t>45394621</t>
  </si>
  <si>
    <t>YUNCAJALLO VILCAMICHE ZULY YOANI</t>
  </si>
  <si>
    <t>47521360</t>
  </si>
  <si>
    <t>ESCALANTE DIAZ ALEXIS RICARDO</t>
  </si>
  <si>
    <t>43627193</t>
  </si>
  <si>
    <t>VALVERDE MATOS PEDRO WENCESLAO</t>
  </si>
  <si>
    <t>44742938</t>
  </si>
  <si>
    <t>VASQUEZ OBLITAS HUMBERTO OSWALDO</t>
  </si>
  <si>
    <t>41642179</t>
  </si>
  <si>
    <t>COLAN VALVERDE JUAN CARLOS</t>
  </si>
  <si>
    <t>46813766</t>
  </si>
  <si>
    <t>VIZCARDO CHAVEZ KIARA SHIRLEY</t>
  </si>
  <si>
    <t>71263014</t>
  </si>
  <si>
    <t>ALLPAS VICUÑA SABINO MITCHELL</t>
  </si>
  <si>
    <t>44193738</t>
  </si>
  <si>
    <t>FLORES QUISPE MONICA</t>
  </si>
  <si>
    <t>43200020</t>
  </si>
  <si>
    <t>CASTRO MONTALVAN ADELA DEL ROSARIO</t>
  </si>
  <si>
    <t>42346230</t>
  </si>
  <si>
    <t>TUESTA CAMPOS DERSI</t>
  </si>
  <si>
    <t>46462213</t>
  </si>
  <si>
    <t>SORIA ASENCIOS NATHALY CRISTHY</t>
  </si>
  <si>
    <t>72364891</t>
  </si>
  <si>
    <t>ROSAS RETUERTO JUAN CARLOS</t>
  </si>
  <si>
    <t>70275810</t>
  </si>
  <si>
    <t>PAREDES ARANA JOHANA ELIZABETH</t>
  </si>
  <si>
    <t>46182332</t>
  </si>
  <si>
    <t>MENDEZ MARQUEZ ANGEL AUGUSTO</t>
  </si>
  <si>
    <t>46151911</t>
  </si>
  <si>
    <t>HERNANDEZ BRANDAN JOVANA</t>
  </si>
  <si>
    <t>42507007</t>
  </si>
  <si>
    <t>GONZALES DAVALOS LUZ CARMINIA</t>
  </si>
  <si>
    <t>46100184</t>
  </si>
  <si>
    <t>CONDORI MOISES CARLOS ANIBAL</t>
  </si>
  <si>
    <t>44843407</t>
  </si>
  <si>
    <t>URBINA ROSAS FERNANDO MARTIN</t>
  </si>
  <si>
    <t>45290621</t>
  </si>
  <si>
    <t>REATEGUI TORRES PIERRE ANDERSON</t>
  </si>
  <si>
    <t>46859595</t>
  </si>
  <si>
    <t>OYARCE MALAVER JUNIOR IVAN</t>
  </si>
  <si>
    <t>70052243</t>
  </si>
  <si>
    <t>MISHTI OLIVERA MARIBEL MARGOTH</t>
  </si>
  <si>
    <t>43873102</t>
  </si>
  <si>
    <t>HOCES NUÑEZ MICHAEL DAVID</t>
  </si>
  <si>
    <t>45192272</t>
  </si>
  <si>
    <t>FEBRES ROJAS MARCO ANTONIO</t>
  </si>
  <si>
    <t>43426898</t>
  </si>
  <si>
    <t>ENRIQUEZ HINOJOSA LILY</t>
  </si>
  <si>
    <t>43480265</t>
  </si>
  <si>
    <t>CONDOR MALABER GISSEL ALEJANDRA</t>
  </si>
  <si>
    <t>46620113</t>
  </si>
  <si>
    <t>CHIUCHE CANALES JESSICA VICTORIA</t>
  </si>
  <si>
    <t>46618066</t>
  </si>
  <si>
    <t>CAMACHO RAYMONDI RAUL RONALD</t>
  </si>
  <si>
    <t>45050102</t>
  </si>
  <si>
    <t>ASTUPUMA AGUIRRE ROXANA SUSY</t>
  </si>
  <si>
    <t>46669016</t>
  </si>
  <si>
    <t>LLAMO RIMARACHIN WILSON</t>
  </si>
  <si>
    <t>47338918</t>
  </si>
  <si>
    <t>GARCÍA SIMON ARICEL DEL PILAR</t>
  </si>
  <si>
    <t>44974274</t>
  </si>
  <si>
    <t>PIMENTEL CORDOVA CELIA YRENE</t>
  </si>
  <si>
    <t>45457265</t>
  </si>
  <si>
    <t>PEREZ VERA CHRISTIAN ALFRED</t>
  </si>
  <si>
    <t>44786310</t>
  </si>
  <si>
    <t>SALCEDO ROMAN ADLER MAX</t>
  </si>
  <si>
    <t>45802013</t>
  </si>
  <si>
    <t>FERNANDEZ BARRAZA KATTERINE</t>
  </si>
  <si>
    <t>70436994</t>
  </si>
  <si>
    <t>ZAVALETA BARDALES HUBER LUIS ALBERTO</t>
  </si>
  <si>
    <t>44259538</t>
  </si>
  <si>
    <t>UNIVERSIDAD PRIVADA NORBERT WIENER</t>
  </si>
  <si>
    <t>SEGURA SEGURA CATHERINE BRISET</t>
  </si>
  <si>
    <t>45806438</t>
  </si>
  <si>
    <t>MOGOLLON SERNA CYNTHIA PAOLA</t>
  </si>
  <si>
    <t>43613012</t>
  </si>
  <si>
    <t>CLEMENTE ENCARNACION ALDO JHONSON</t>
  </si>
  <si>
    <t>45251412</t>
  </si>
  <si>
    <t>CAMA PAZ EDY WALTER</t>
  </si>
  <si>
    <t>44418320</t>
  </si>
  <si>
    <t>CALDERON MATTA OMAR ALEXIS</t>
  </si>
  <si>
    <t>40306698</t>
  </si>
  <si>
    <t>VALQUI CHAVEZ ARNOLD JOSUE</t>
  </si>
  <si>
    <t>45878464</t>
  </si>
  <si>
    <t>TASAYCO SANCHEZ JOSE MIGUEL</t>
  </si>
  <si>
    <t>44592887</t>
  </si>
  <si>
    <t>MIRANDA SISNIEGAS ALBERTO MANUEL</t>
  </si>
  <si>
    <t>41612901</t>
  </si>
  <si>
    <t>MINCHOLA CONTRERAS LIZBETH MARILYN</t>
  </si>
  <si>
    <t>44992178</t>
  </si>
  <si>
    <t>MIÑANO MEZA EVA MARIDALIA</t>
  </si>
  <si>
    <t>43532874</t>
  </si>
  <si>
    <t>INGENIERÍA PESQUERA</t>
  </si>
  <si>
    <t>CHAVEZ RODAS JESUS MIGUEL</t>
  </si>
  <si>
    <t>46130741</t>
  </si>
  <si>
    <t>CHUCHON DE LA CRUZ ERICA NATALI</t>
  </si>
  <si>
    <t>46169361</t>
  </si>
  <si>
    <t>BASHUALDO CANDIA LUDWIN JOEL</t>
  </si>
  <si>
    <t>41422577</t>
  </si>
  <si>
    <t>HINOJOSA MAMANI ELAR</t>
  </si>
  <si>
    <t>41415625</t>
  </si>
  <si>
    <t>FIESTAS PATAZCA SIXTO ALBERTO</t>
  </si>
  <si>
    <t>42714449</t>
  </si>
  <si>
    <t>INGENIERÍA ESTADÍSTICO E INFORMÁTICO</t>
  </si>
  <si>
    <t>TINTA VENTURA MIRELLA ANAIS</t>
  </si>
  <si>
    <t>40711999</t>
  </si>
  <si>
    <t>ESPINOZA CHAVEZ OSCAR HUGO</t>
  </si>
  <si>
    <t>42202539</t>
  </si>
  <si>
    <t>CALCINE VIZA BRAYAN JOSE</t>
  </si>
  <si>
    <t>42865848</t>
  </si>
  <si>
    <t>RIGUETTI VILCHEZ JEEAM RICHARD TOÑO</t>
  </si>
  <si>
    <t>45437496</t>
  </si>
  <si>
    <t>CADILLO MOSTACERO PATRICIA MANUELA</t>
  </si>
  <si>
    <t>44730908</t>
  </si>
  <si>
    <t>ALVARADO ROMAN SHIRLEY ARELY</t>
  </si>
  <si>
    <t>46855377</t>
  </si>
  <si>
    <t>URBANO HUAMANI STEPHANIE CARMEN</t>
  </si>
  <si>
    <t>46576873</t>
  </si>
  <si>
    <t>TRUJILLO PEREZ JULIO CESAR</t>
  </si>
  <si>
    <t>70526051</t>
  </si>
  <si>
    <t>SANCHEZ DELGADILLO LUZ MILAGROS</t>
  </si>
  <si>
    <t>25858827</t>
  </si>
  <si>
    <t>HUAMAN SARAVIA JORGE ANGHELLO</t>
  </si>
  <si>
    <t>43987046</t>
  </si>
  <si>
    <t>BARRIGA GUIZADO NAIDA AMORE</t>
  </si>
  <si>
    <t>46980656</t>
  </si>
  <si>
    <t>TORRES MENDOZA LOURDES</t>
  </si>
  <si>
    <t>43631613</t>
  </si>
  <si>
    <t>CORNEJO ALVITES GUISELA MARILU</t>
  </si>
  <si>
    <t>42673157</t>
  </si>
  <si>
    <t>HUARCAYA VILLACREZ LOURDES CRISTHINA VIVIAN</t>
  </si>
  <si>
    <t>45250676</t>
  </si>
  <si>
    <t>CRUZ HUAMAN ELIZABETH PILAR</t>
  </si>
  <si>
    <t>42730680</t>
  </si>
  <si>
    <t>TRUJILLO ALVA ALICIA LISETTE</t>
  </si>
  <si>
    <t>41446899</t>
  </si>
  <si>
    <t>QUISPE SAIRITUPAC MONICA ELIZABETH</t>
  </si>
  <si>
    <t>70089523</t>
  </si>
  <si>
    <t>COSTALES VELASQUEZ MARISELA JAKELIN</t>
  </si>
  <si>
    <t>45006540</t>
  </si>
  <si>
    <t>CIENCIAS: ADMINISTRACIÓN CON MENCIÓN EN GERENCIA EMPRESARIAL</t>
  </si>
  <si>
    <t>SANCHEZ VIDAL MIGUEL GIOMAR</t>
  </si>
  <si>
    <t>42455756</t>
  </si>
  <si>
    <t>PALOMINO PONCE ARMANDO DAVID</t>
  </si>
  <si>
    <t>42020935</t>
  </si>
  <si>
    <t>AROCUTIPA CHURA JORGE LUIS</t>
  </si>
  <si>
    <t>45095681</t>
  </si>
  <si>
    <t>INOÑAN GAVILAN MARIO SERGIO</t>
  </si>
  <si>
    <t>43509346</t>
  </si>
  <si>
    <t>CASTAÑEDA BOJORQUES RUTH</t>
  </si>
  <si>
    <t>46319123</t>
  </si>
  <si>
    <t>CUEVA CHAPOÑAN NOHELY PAOLA</t>
  </si>
  <si>
    <t>46449902</t>
  </si>
  <si>
    <t>BALCAZAR MONTENEGRO NOE</t>
  </si>
  <si>
    <t>44011443</t>
  </si>
  <si>
    <t>JAUREGUI MAMANI EVELYN</t>
  </si>
  <si>
    <t>45836311</t>
  </si>
  <si>
    <t>BALVIN CALSIN LUIS FRANK</t>
  </si>
  <si>
    <t>41498331</t>
  </si>
  <si>
    <t>TUÑOQUE BALDERA PAOLA YESENIA</t>
  </si>
  <si>
    <t>45650453</t>
  </si>
  <si>
    <t>RENGIFO CARDENAS WILMA GUISELA</t>
  </si>
  <si>
    <t>43134296</t>
  </si>
  <si>
    <t>SILVA MAYS JIMMY EDINSON</t>
  </si>
  <si>
    <t>44656569</t>
  </si>
  <si>
    <t>CHOQUE CONDORI DE CASTELO ZULAY ANDREA</t>
  </si>
  <si>
    <t>40802103</t>
  </si>
  <si>
    <t>VIZCARRA MEZA LIZBETH ALEXANDRA</t>
  </si>
  <si>
    <t>45911147</t>
  </si>
  <si>
    <t>NAVENTA APAICO GIANINA GABRIELA</t>
  </si>
  <si>
    <t>42442356</t>
  </si>
  <si>
    <t>INSTITUTO DE EDUCACIÓN SUPERIOR AMAUTA</t>
  </si>
  <si>
    <t>CORTEZ SIPION JERSON PEDRO</t>
  </si>
  <si>
    <t>41700408</t>
  </si>
  <si>
    <t>ALVARADO SALAZAR IVAN OMAR</t>
  </si>
  <si>
    <t>43519908</t>
  </si>
  <si>
    <t>NATIVIDAD FLORES JIMMY ANTHONY</t>
  </si>
  <si>
    <t>46147077</t>
  </si>
  <si>
    <t>CHUMBIPUMA PAZ JUAN MARCOS</t>
  </si>
  <si>
    <t>42318564</t>
  </si>
  <si>
    <t>PALOMARES TORRES JOHN HENRI</t>
  </si>
  <si>
    <t>41787536</t>
  </si>
  <si>
    <t>GALDO PEREZ MANUEL ALDO</t>
  </si>
  <si>
    <t>43550862</t>
  </si>
  <si>
    <t>PILARES ZEVALLOS BENNY DANIEL</t>
  </si>
  <si>
    <t>46004355</t>
  </si>
  <si>
    <t>VALDERRAMA SILVA KENLLY</t>
  </si>
  <si>
    <t>47513972</t>
  </si>
  <si>
    <t>FRANCIA NAPAN TITO LUIS</t>
  </si>
  <si>
    <t>41140055</t>
  </si>
  <si>
    <t>MAMANI CACHIQUE JACQUELINE DOMINGA</t>
  </si>
  <si>
    <t>44402945</t>
  </si>
  <si>
    <t>GARCIA CASTAÑEDA WILBERT UBALDO</t>
  </si>
  <si>
    <t>44214231</t>
  </si>
  <si>
    <t>AZAÑO TANTAS BRUNO AUGUSTO</t>
  </si>
  <si>
    <t>43302275</t>
  </si>
  <si>
    <t>COMPUTACIÓN CIENTÍFICA</t>
  </si>
  <si>
    <t>RONDOY GALLEGO ALBA AMALIA</t>
  </si>
  <si>
    <t>70440856</t>
  </si>
  <si>
    <t>SALINAS AGUIRRE BEATRIZ LUCIANA</t>
  </si>
  <si>
    <t>47091067</t>
  </si>
  <si>
    <t>SILVESTRE MARTINEZ ROGER ORLANDO</t>
  </si>
  <si>
    <t>70816959</t>
  </si>
  <si>
    <t>PARI MARROQUIN NALDY YUSSI</t>
  </si>
  <si>
    <t>60464292</t>
  </si>
  <si>
    <t>SALAZAR REYNA OSCAR MANUEL</t>
  </si>
  <si>
    <t>44437264</t>
  </si>
  <si>
    <t>MATIENZO BALDEON JOHN LUIS</t>
  </si>
  <si>
    <t>43714065</t>
  </si>
  <si>
    <t>PEREZ DE LA CRUZ JESUS</t>
  </si>
  <si>
    <t>43637257</t>
  </si>
  <si>
    <t>TEJADA BECERRA JOHNNY PAUL</t>
  </si>
  <si>
    <t>41489634</t>
  </si>
  <si>
    <t>SOTO LLANCO JERSY ARMANDO</t>
  </si>
  <si>
    <t>43522956</t>
  </si>
  <si>
    <t>AGUILAR APAHUASCO MARIA ELENA</t>
  </si>
  <si>
    <t>40457491</t>
  </si>
  <si>
    <t>CHAVEZ YLLESCAS DIEGO GIANCARLO</t>
  </si>
  <si>
    <t>71249433</t>
  </si>
  <si>
    <t>HUAMANI ANGULO JOSE LUIS</t>
  </si>
  <si>
    <t>45300827</t>
  </si>
  <si>
    <t>PEREYRA RODAS ALEXIS ELMER</t>
  </si>
  <si>
    <t>42932032</t>
  </si>
  <si>
    <t>CASAS CHURATA SARITA KAREEN</t>
  </si>
  <si>
    <t>43171763</t>
  </si>
  <si>
    <t>SULLCA CONTRERAS JANETT MELVA</t>
  </si>
  <si>
    <t>43857024</t>
  </si>
  <si>
    <t>TAMAYO HERNANDEZ WENDY IBETH</t>
  </si>
  <si>
    <t>44624184</t>
  </si>
  <si>
    <t>CANCHIS DE LA CRUZ ANTONIO</t>
  </si>
  <si>
    <t>09581994</t>
  </si>
  <si>
    <t>ABOGADO ESPECIALISTA EN GESTIÓN MOBILIARIA E INMOBILIARIA</t>
  </si>
  <si>
    <t>PEÑA CABELLO EDUARDO</t>
  </si>
  <si>
    <t>41084924</t>
  </si>
  <si>
    <t>CUSTODIO EFFIO JORGE LUIS</t>
  </si>
  <si>
    <t>16749096</t>
  </si>
  <si>
    <t>GESTOR DE PROYECTOS TI</t>
  </si>
  <si>
    <t>BRIONES CHENG JORGE AUGUSTO</t>
  </si>
  <si>
    <t>41619923</t>
  </si>
  <si>
    <t>LOPEZ URIBE ROOSEVELT VLADIMIR</t>
  </si>
  <si>
    <t>42800785</t>
  </si>
  <si>
    <t>NUÑEZ FUENTES VILMA KARINA</t>
  </si>
  <si>
    <t>42650009</t>
  </si>
  <si>
    <t>COTERA FLORES CHRISTIAN DAVID</t>
  </si>
  <si>
    <t>44769103</t>
  </si>
  <si>
    <t>AGURTO GUERRERO DORA RUBY</t>
  </si>
  <si>
    <t>25831766</t>
  </si>
  <si>
    <t>PROFESIONAL DE APOYO LEGAL</t>
  </si>
  <si>
    <t>PAUCAR FLORES DENNIS MANUEL</t>
  </si>
  <si>
    <t>43903224</t>
  </si>
  <si>
    <t>MAMANI PINTO HECTOR RAUL</t>
  </si>
  <si>
    <t>42444181</t>
  </si>
  <si>
    <t>LIMACO VALENCIA FRANCK MEYER</t>
  </si>
  <si>
    <t>45791944</t>
  </si>
  <si>
    <t>ALVAREZ GAVIDIA JUAN ANTONIO</t>
  </si>
  <si>
    <t>45424373</t>
  </si>
  <si>
    <t>LADRON DE GUEVARA ROMERO REYNALDO</t>
  </si>
  <si>
    <t>42742187</t>
  </si>
  <si>
    <t>RAMOS ALBARRACIN DANAE JAMILET</t>
  </si>
  <si>
    <t>45394875</t>
  </si>
  <si>
    <t>RODRIGUEZ QUIROZ JOSE LUIS</t>
  </si>
  <si>
    <t>44681156</t>
  </si>
  <si>
    <t>ALEMAN ORTIZ KAREN ESTHER</t>
  </si>
  <si>
    <t>44661124</t>
  </si>
  <si>
    <t>SALDARRIAGA PEÑA NAZZIA SUSANA</t>
  </si>
  <si>
    <t>41891408</t>
  </si>
  <si>
    <t>HERRERA AGUAYO FABIAN ALEXANDER</t>
  </si>
  <si>
    <t>46351357</t>
  </si>
  <si>
    <t>CORDOVA MULATILLO JONATHAN GONZALO</t>
  </si>
  <si>
    <t>44298876</t>
  </si>
  <si>
    <t>VALVERDE YACUPOMA BLADIMIR RODRIGO</t>
  </si>
  <si>
    <t>44235037</t>
  </si>
  <si>
    <t>RAMIREZ GONZALES ANA</t>
  </si>
  <si>
    <t>71136197</t>
  </si>
  <si>
    <t>DAVILA RIOS GUILLERMO FELIPE</t>
  </si>
  <si>
    <t>47454590</t>
  </si>
  <si>
    <t>CABRERA MANOSALVA WILSON</t>
  </si>
  <si>
    <t>41695903</t>
  </si>
  <si>
    <t>ZELADA GONZALES KARLA</t>
  </si>
  <si>
    <t>42002099</t>
  </si>
  <si>
    <t>PINEDO ALVARADO PRISCILLA</t>
  </si>
  <si>
    <t>45824400</t>
  </si>
  <si>
    <t>RONCAL CUBAS KELVIN</t>
  </si>
  <si>
    <t>45651315</t>
  </si>
  <si>
    <t>UNIVERSIDAD CIENTÍFICA DEL PERÚ</t>
  </si>
  <si>
    <t>RAMOS BARDALES WILLIAM JIMY</t>
  </si>
  <si>
    <t>72717540</t>
  </si>
  <si>
    <t>ROJAS TASAICO JOSE CARLOS</t>
  </si>
  <si>
    <t>41606057</t>
  </si>
  <si>
    <t>FLORES CUBA ALEX JHON TONY</t>
  </si>
  <si>
    <t>44106882</t>
  </si>
  <si>
    <t>CARMEN ATOCHE REYNALDO CARLO</t>
  </si>
  <si>
    <t>41879561</t>
  </si>
  <si>
    <t>TORRES NAZARIO CARLA MILAGROS</t>
  </si>
  <si>
    <t>46791663</t>
  </si>
  <si>
    <t>LOPEZ GUTIERREZ CHRISTIAN EDUARDO</t>
  </si>
  <si>
    <t>44645204</t>
  </si>
  <si>
    <t>GOMEZ CARPIO VANESSA</t>
  </si>
  <si>
    <t>45227705</t>
  </si>
  <si>
    <t>MEDINA DEL CARPIO MILAGROS DEL CARMEN</t>
  </si>
  <si>
    <t>44587326</t>
  </si>
  <si>
    <t>ROLDAN SANTILLAN DIANDRA IRINA</t>
  </si>
  <si>
    <t>44891088</t>
  </si>
  <si>
    <t>ARCE VARGAS AUSTIN</t>
  </si>
  <si>
    <t>45105389</t>
  </si>
  <si>
    <t>ROMERO SAAVEDRA ISABEL</t>
  </si>
  <si>
    <t>47228641</t>
  </si>
  <si>
    <t>MARIN RODRIGUEZ LENIN</t>
  </si>
  <si>
    <t>44103079</t>
  </si>
  <si>
    <t>CHOQUECAHUA MORALES NIDWAR ORESTES</t>
  </si>
  <si>
    <t>41158560</t>
  </si>
  <si>
    <t>CHAIÑA GONZALES YORRY</t>
  </si>
  <si>
    <t>43121315</t>
  </si>
  <si>
    <t>FLORES TEJADA GUSTAVO ADOLFO</t>
  </si>
  <si>
    <t>44410757</t>
  </si>
  <si>
    <t>CUSILAYME MOLINA ANNIE CINDY</t>
  </si>
  <si>
    <t>46164893</t>
  </si>
  <si>
    <t>REYES SANCHEZ JUAN CARLOS</t>
  </si>
  <si>
    <t>45124205</t>
  </si>
  <si>
    <t>ALTAMIRANO MOSCOSO JOHAN ADHEMIR</t>
  </si>
  <si>
    <t>46771569</t>
  </si>
  <si>
    <t>MEDINA MENDOZA EDDY GERMAN</t>
  </si>
  <si>
    <t>44978494</t>
  </si>
  <si>
    <t>AYLLON LOZANO RAFAEL RUBI</t>
  </si>
  <si>
    <t>46314105</t>
  </si>
  <si>
    <t>CALDERON CISNEROS CARINA ISABEL</t>
  </si>
  <si>
    <t>44123747</t>
  </si>
  <si>
    <t>CALLAN BALVIS ROCIO MILUSKA</t>
  </si>
  <si>
    <t>41992819</t>
  </si>
  <si>
    <t>HUAMAN CHAMAN IRWING</t>
  </si>
  <si>
    <t>44756542</t>
  </si>
  <si>
    <t>MUNDACA GONZALES GLADIS</t>
  </si>
  <si>
    <t>40705249</t>
  </si>
  <si>
    <t>ZUMAETA CAHUAZA ISAAC</t>
  </si>
  <si>
    <t>42977875</t>
  </si>
  <si>
    <t>YALTA LOZANO LUIS ARTURO</t>
  </si>
  <si>
    <t>47364021</t>
  </si>
  <si>
    <t>PUSCAN BAZALAR KEVIN XAVIER</t>
  </si>
  <si>
    <t>47604229</t>
  </si>
  <si>
    <t>CCANA APAZA JULIO CESAR</t>
  </si>
  <si>
    <t>45484286</t>
  </si>
  <si>
    <t>CURI URBINA ALBERT YOJANES</t>
  </si>
  <si>
    <t>72566147</t>
  </si>
  <si>
    <t>GONZALES DE ZAVALA VILCHEZ MANUEL ISAAC</t>
  </si>
  <si>
    <t>41181290</t>
  </si>
  <si>
    <t>ANGULO GAMARRA SUSANA EMPERATRIZ</t>
  </si>
  <si>
    <t>43719573</t>
  </si>
  <si>
    <t>QUISPE COILA JESSENIA</t>
  </si>
  <si>
    <t>45674205</t>
  </si>
  <si>
    <t>PALOMINO VALCARCEL EDER TOMAS</t>
  </si>
  <si>
    <t>45469875</t>
  </si>
  <si>
    <t>BARRIENTOS ENRIQUEZ ALEXANDRA PATRICIA HILDA</t>
  </si>
  <si>
    <t>70014678</t>
  </si>
  <si>
    <t>LOYOLA BRIONES JONATHAN ESTUARDO</t>
  </si>
  <si>
    <t>43958318</t>
  </si>
  <si>
    <t>SARMIENTO BONIFACIO MILAGROS NATALY</t>
  </si>
  <si>
    <t>43690237</t>
  </si>
  <si>
    <t>PAREDES CALIZAYA ENZO DANILO</t>
  </si>
  <si>
    <t>46932471</t>
  </si>
  <si>
    <t>ESPINOZA COA ELVA MARINA</t>
  </si>
  <si>
    <t>46955570</t>
  </si>
  <si>
    <t>APAZA BOLIVAR JUAN MANUEL</t>
  </si>
  <si>
    <t>70852798</t>
  </si>
  <si>
    <t>FLORES CUADROS LUIS DIEGO</t>
  </si>
  <si>
    <t>70335911</t>
  </si>
  <si>
    <t>UNIVERSIDAD NACIONAL DE SAN AGUSTÍN</t>
  </si>
  <si>
    <t>AGÜERO CALERO KATTERIN ESTEFANY</t>
  </si>
  <si>
    <t>46670695</t>
  </si>
  <si>
    <t>CHUQUICONDOR HUAYLLANI ROBERT ELVIS</t>
  </si>
  <si>
    <t>41737582</t>
  </si>
  <si>
    <t>COTACALLAPA PFOCCORE JOSE DAVID</t>
  </si>
  <si>
    <t>44142353</t>
  </si>
  <si>
    <t>JAVIER CHAHUA JHONY ALEX</t>
  </si>
  <si>
    <t>44731857</t>
  </si>
  <si>
    <t>APAICO ROMERO MIREYA</t>
  </si>
  <si>
    <t>70050176</t>
  </si>
  <si>
    <t>ROQUE VERA MARGARITA DEL ROCIO</t>
  </si>
  <si>
    <t>46100561</t>
  </si>
  <si>
    <t>MEZA ASTUCURI MIGUEL ANGEL</t>
  </si>
  <si>
    <t>46155689</t>
  </si>
  <si>
    <t>ZAPATA PALOMINO FIORELLA JESSICA</t>
  </si>
  <si>
    <t>47335442</t>
  </si>
  <si>
    <t>DE LA CRUZ ROJAS GABRIELA MILAGROS</t>
  </si>
  <si>
    <t>47411538</t>
  </si>
  <si>
    <t>VILLANUEVA ARANA JESUS DANIEL</t>
  </si>
  <si>
    <t>44872973</t>
  </si>
  <si>
    <t>ORE TORRES INTI HERNAN</t>
  </si>
  <si>
    <t>43131816</t>
  </si>
  <si>
    <t>BASTIDAS CONDEZO ROSARIO PATRICIA</t>
  </si>
  <si>
    <t>46964675</t>
  </si>
  <si>
    <t>CHAHUILLA CHAVEZ JUAN EDUARDO</t>
  </si>
  <si>
    <t>44178714</t>
  </si>
  <si>
    <t>MATOS TORRES ALFREDO RICHARD</t>
  </si>
  <si>
    <t>46248529</t>
  </si>
  <si>
    <t>HUAYLLANE SOLIS JACKELINE MELISSA</t>
  </si>
  <si>
    <t>47570218</t>
  </si>
  <si>
    <t>SALVATIERRA MOQUILLAZA WALTER DAVID</t>
  </si>
  <si>
    <t>43514315</t>
  </si>
  <si>
    <t>PORLLES LAURA BILLY JOHANN</t>
  </si>
  <si>
    <t>42193674</t>
  </si>
  <si>
    <t>FERNANDEZ GUERRA JULIO CESAR</t>
  </si>
  <si>
    <t>43927499</t>
  </si>
  <si>
    <t>GIHUA ESPINOZA GIANMARCO RAUL</t>
  </si>
  <si>
    <t>46904774</t>
  </si>
  <si>
    <t>ORE SANCHEZ JHONATAN SIMON</t>
  </si>
  <si>
    <t>45236398</t>
  </si>
  <si>
    <t>CABEZUDO LOPEZ JONATHAN JOSEPH</t>
  </si>
  <si>
    <t>46631617</t>
  </si>
  <si>
    <t>AUDITOR EN CONTROL GUBERNAMENTAL- TRIBUTARIO</t>
  </si>
  <si>
    <t>HINOSTROZA SOTO ALDO LENIN</t>
  </si>
  <si>
    <t>43532939</t>
  </si>
  <si>
    <t>HERNANDEZ CHUMPITAZ JHONNATAN JUNIORS</t>
  </si>
  <si>
    <t>42963433</t>
  </si>
  <si>
    <t>ZAVALA PAREDES RONALD DAVID</t>
  </si>
  <si>
    <t>44147656</t>
  </si>
  <si>
    <t>DELGADO BUSTAMANTE NICIDA ROXANA</t>
  </si>
  <si>
    <t>70235420</t>
  </si>
  <si>
    <t>CASTILLO LLANOS SANDRA PAMELA</t>
  </si>
  <si>
    <t>70255585</t>
  </si>
  <si>
    <t>AGUILAR VERA ANGELITA ROCIO</t>
  </si>
  <si>
    <t>45553343</t>
  </si>
  <si>
    <t>MELGAREJO PEREDA MILAGROS MELISSA</t>
  </si>
  <si>
    <t>44781684</t>
  </si>
  <si>
    <t>CASTILLO RODRIGUEZ LEYLA KATHERINE</t>
  </si>
  <si>
    <t>45285455</t>
  </si>
  <si>
    <t>BURGOS CRUZ ALEXIS SEGUNDO</t>
  </si>
  <si>
    <t>44088858</t>
  </si>
  <si>
    <t>ORDINOLA ALBITES IRENE ANGELICA</t>
  </si>
  <si>
    <t>47356064</t>
  </si>
  <si>
    <t>ANHUAMAN URBINA YESABELLA LUCIA</t>
  </si>
  <si>
    <t>70249627</t>
  </si>
  <si>
    <t>HORNA ROLDAN MAXS BREIDDY</t>
  </si>
  <si>
    <t>45389111</t>
  </si>
  <si>
    <t>GARCIA LAZARO EDWIN RICHARD</t>
  </si>
  <si>
    <t>42067135</t>
  </si>
  <si>
    <t>LOPEZ MALQUI MARIELA ROCIO</t>
  </si>
  <si>
    <t>45338785</t>
  </si>
  <si>
    <t>SEGURA CASTILLO KLEIN LARRSSON</t>
  </si>
  <si>
    <t>46937644</t>
  </si>
  <si>
    <t>ALVAREZ NACARINO CRISTHIAN JHONSON</t>
  </si>
  <si>
    <t>46002231</t>
  </si>
  <si>
    <t>TANTA FAICHIN JULIO JOEL</t>
  </si>
  <si>
    <t>45339362</t>
  </si>
  <si>
    <t>CHILON FERNANDEZ DEISY MARGOT</t>
  </si>
  <si>
    <t>46941910</t>
  </si>
  <si>
    <t>QUISPE SALDAÑA LUIS FERNANDO</t>
  </si>
  <si>
    <t>46161111</t>
  </si>
  <si>
    <t>AYEN DIAZ KELLY CAROLINA</t>
  </si>
  <si>
    <t>46883948</t>
  </si>
  <si>
    <t>LEYVA SANDOVAL YVAN MICHAEL</t>
  </si>
  <si>
    <t>45246819</t>
  </si>
  <si>
    <t>CELIS SIRLOPU ROSALIA TEOFILDE</t>
  </si>
  <si>
    <t>46654600</t>
  </si>
  <si>
    <t>IDROGO CAMPOS KIARA YAMILET GABRIELA</t>
  </si>
  <si>
    <t>47221734</t>
  </si>
  <si>
    <t>CANTA SANTILLAN DIANA ANDREA</t>
  </si>
  <si>
    <t>47059994</t>
  </si>
  <si>
    <t>KUROKAWA GUEVARA AUGUSTO SADAYOSHI</t>
  </si>
  <si>
    <t>46430096</t>
  </si>
  <si>
    <t>TORRES LOZADA GABBY DANISSA</t>
  </si>
  <si>
    <t>45082819</t>
  </si>
  <si>
    <t>LOPEZ ACUÑA FANY ESTHER</t>
  </si>
  <si>
    <t>47427076</t>
  </si>
  <si>
    <t>BURGA GONZALES KATHERINE DEL MILAGRO</t>
  </si>
  <si>
    <t>46574029</t>
  </si>
  <si>
    <t>VASQUEZ DIAZ ANA KAREN</t>
  </si>
  <si>
    <t>45810873</t>
  </si>
  <si>
    <t>VASQUEZ CABRERA TATIANA LIZET</t>
  </si>
  <si>
    <t>46984655</t>
  </si>
  <si>
    <t>ANCAJIMA HUAMAN LADY MILAGROS</t>
  </si>
  <si>
    <t>45609953</t>
  </si>
  <si>
    <t>CORDOVA JULCA MARJORIE MARTINA DEL MILAGRO</t>
  </si>
  <si>
    <t>73263025</t>
  </si>
  <si>
    <t>BALDERA PEREZ GIANNY KARIN</t>
  </si>
  <si>
    <t>45073241</t>
  </si>
  <si>
    <t>ZAPATA MENDOZA YESSICA MANUELA FRANCISCA</t>
  </si>
  <si>
    <t>44620691</t>
  </si>
  <si>
    <t>ROMERO BAUTISTA MAGALY ROCIO</t>
  </si>
  <si>
    <t>43976386</t>
  </si>
  <si>
    <t>ANAMPA LLONTOP CHRISTIAN JOHNATAN</t>
  </si>
  <si>
    <t>45718138</t>
  </si>
  <si>
    <t>SANDOVAL VILLEGAS ANA ESTHER</t>
  </si>
  <si>
    <t>47113746</t>
  </si>
  <si>
    <t>OJEDA BENITES JESUS ROLANDO</t>
  </si>
  <si>
    <t>43464280</t>
  </si>
  <si>
    <t>URIARTE CONCEPCION GENARO ALFREDO</t>
  </si>
  <si>
    <t>42481106</t>
  </si>
  <si>
    <t>MENDOZA CHAMANA NIKO ARTHUR</t>
  </si>
  <si>
    <t>44794373</t>
  </si>
  <si>
    <t>CORDOVA SOLIS MARIA GRACIELA</t>
  </si>
  <si>
    <t>10764896</t>
  </si>
  <si>
    <t>ADMINISTRACIÓN ESTRATÉGICA DE EMPRESAS</t>
  </si>
  <si>
    <t>BAYONA MACHADO RONWELD</t>
  </si>
  <si>
    <t>02888062</t>
  </si>
  <si>
    <t>ESPECIALISTAS EN INTELIGENCIA DE NEGOCIOS</t>
  </si>
  <si>
    <t>AGUILAR ACOSTA MILTON ALBERTO</t>
  </si>
  <si>
    <t>20108659</t>
  </si>
  <si>
    <t>FLORES VALER FREDY MARTIN</t>
  </si>
  <si>
    <t>07633133</t>
  </si>
  <si>
    <t>DIAZ REYES PATRICIA</t>
  </si>
  <si>
    <t>29730245</t>
  </si>
  <si>
    <t>SORIA ARMAS JORGE ARMANDO</t>
  </si>
  <si>
    <t>42551930</t>
  </si>
  <si>
    <t>DONGO ROMAN DIEGO VICTOR</t>
  </si>
  <si>
    <t>41876801</t>
  </si>
  <si>
    <t>BALLENA DESCALZO GERARDO MIGUEL</t>
  </si>
  <si>
    <t>10594986</t>
  </si>
  <si>
    <t>MAZUELOS SAAVEDRA JEAN PIERRE RUEDI</t>
  </si>
  <si>
    <t>44579272</t>
  </si>
  <si>
    <t>CORTEZ VEGA CELSO RAUL</t>
  </si>
  <si>
    <t>32988066</t>
  </si>
  <si>
    <t>BRAVO NAZAR LOURDES</t>
  </si>
  <si>
    <t>42637767</t>
  </si>
  <si>
    <t>PANTOJA CRUZ MAYRA DEISY</t>
  </si>
  <si>
    <t>43267207</t>
  </si>
  <si>
    <t>UNIVERSIDAD PRIVADA SAN PEDRO DE CHIMBOTE</t>
  </si>
  <si>
    <t>RABINES ESCORZA JAFERT FRANK</t>
  </si>
  <si>
    <t>42244796</t>
  </si>
  <si>
    <t>SAN MARTÍN HUAMÁN ELIZABETH KARINA</t>
  </si>
  <si>
    <t>44145900</t>
  </si>
  <si>
    <t>VELASCO RENDON JOSE ANGEL</t>
  </si>
  <si>
    <t>43068572</t>
  </si>
  <si>
    <t>CUTIPA GUTIERREZ LUZ MERY</t>
  </si>
  <si>
    <t>46071419</t>
  </si>
  <si>
    <t>JORGE BELLIDO SMITH ANGEL</t>
  </si>
  <si>
    <t>46125019</t>
  </si>
  <si>
    <t>CRUZ CHAVARRIA SUSANA MARIBEL</t>
  </si>
  <si>
    <t>43264356</t>
  </si>
  <si>
    <t>MENDOZA HOYOS KARIN LISBETH</t>
  </si>
  <si>
    <t>70441858</t>
  </si>
  <si>
    <t>APOYO LEGAL – PROCESO DE DESPACHO ADUANERO</t>
  </si>
  <si>
    <t>RIVADENEYRA RUIZ HARVEY</t>
  </si>
  <si>
    <t>41630357</t>
  </si>
  <si>
    <t>BAZAN BERROCAL ARACELI MARGARITA</t>
  </si>
  <si>
    <t>41872711</t>
  </si>
  <si>
    <t>OBESO MESTANZA ROBERT MOISES</t>
  </si>
  <si>
    <t>46062031</t>
  </si>
  <si>
    <t>GARCIA SAENZ JOAN CAROLINA</t>
  </si>
  <si>
    <t>46792103</t>
  </si>
  <si>
    <t>NAVARRO ROMERO MILAGROS LOURDES</t>
  </si>
  <si>
    <t>45922058</t>
  </si>
  <si>
    <t>POLÍTICA Y GESTIÓN TRIBUTARIA MENCIÓN POLIT. Y SIST. TRIB.</t>
  </si>
  <si>
    <t>PEREIRA PINEDA NELSON ARTURO</t>
  </si>
  <si>
    <t>70092468</t>
  </si>
  <si>
    <t>NUÑEZ MERA VILMA ELIZABETH</t>
  </si>
  <si>
    <t>44585452</t>
  </si>
  <si>
    <t>GONZALES VALLEJO LUCILA VICTORIA</t>
  </si>
  <si>
    <t>45139039</t>
  </si>
  <si>
    <t>NANQUEN CRUZADO RONALD</t>
  </si>
  <si>
    <t>44432952</t>
  </si>
  <si>
    <t>MONTALVAN CASTAÑEDA JORGE LUIS</t>
  </si>
  <si>
    <t>46578448</t>
  </si>
  <si>
    <t>OCAMPO NEYRA LESLY VERONICA</t>
  </si>
  <si>
    <t>44284252</t>
  </si>
  <si>
    <t>VASQUEZ VALDERA ROSSY JACKELINY</t>
  </si>
  <si>
    <t>46045458</t>
  </si>
  <si>
    <t>VASQUEZ IZQUIERDO ELIZABETH</t>
  </si>
  <si>
    <t>45518836</t>
  </si>
  <si>
    <t>ZEGARRA CANCINO ISIS INGRYHT</t>
  </si>
  <si>
    <t>42285582</t>
  </si>
  <si>
    <t>LINARES MONTOYA MIKY</t>
  </si>
  <si>
    <t>46405642</t>
  </si>
  <si>
    <t>DELGADO GUEVARA NADIA RUTH</t>
  </si>
  <si>
    <t>46045192</t>
  </si>
  <si>
    <t>RODRIGUEZ SERRANO MAXIMO IRVING</t>
  </si>
  <si>
    <t>46302276</t>
  </si>
  <si>
    <t>BAZAN LOAYZA LOURDES DEL CARMEN</t>
  </si>
  <si>
    <t>46402572</t>
  </si>
  <si>
    <t>ZAMBRANO OROSCO ADRIANA YOJANA</t>
  </si>
  <si>
    <t>45672645</t>
  </si>
  <si>
    <t>SANCHEZ ANCA FANNY LIZBETH</t>
  </si>
  <si>
    <t>43219556</t>
  </si>
  <si>
    <t>CHÁVARRY TORRES CHRISTIAN ALEX</t>
  </si>
  <si>
    <t>45329978</t>
  </si>
  <si>
    <t>ESPEJO VERA MILAGROS ELVIRA</t>
  </si>
  <si>
    <t>45150804</t>
  </si>
  <si>
    <t>CIDET</t>
  </si>
  <si>
    <t>VALDIVIA ALARCON JOEL JONATHAN</t>
  </si>
  <si>
    <t>42425251</t>
  </si>
  <si>
    <t>SAAVEDRA DEL CUADRO CLAUDIA STEFANY</t>
  </si>
  <si>
    <t>44162567</t>
  </si>
  <si>
    <t>MATTOS VILLANUEVA CHRISTIAN JESUS</t>
  </si>
  <si>
    <t>41991886</t>
  </si>
  <si>
    <t>FUENTES POLANCO SARITA MERCEDES</t>
  </si>
  <si>
    <t>40927899</t>
  </si>
  <si>
    <t>DOMINGUEZ PALOMINO LUIS ALBERTO</t>
  </si>
  <si>
    <t>42156122</t>
  </si>
  <si>
    <t>INSTITUTO SUPERIOR TECNOLÓGICO PÚBLICO CAÑETE</t>
  </si>
  <si>
    <t>BLANCAS BONARREGO LAURA CECILIA</t>
  </si>
  <si>
    <t>10280738</t>
  </si>
  <si>
    <t>VILLANUEVA LOZADA ERICK ALEJANDRO</t>
  </si>
  <si>
    <t>42716870</t>
  </si>
  <si>
    <t>SERNA MENDIETA MARLENY</t>
  </si>
  <si>
    <t>40476650</t>
  </si>
  <si>
    <t>SANGAMA AREVALO JAVIER</t>
  </si>
  <si>
    <t>43243265</t>
  </si>
  <si>
    <t>RODRIGUEZ VASQUEZ PEDRO PABLO ROBERTO</t>
  </si>
  <si>
    <t>42185292</t>
  </si>
  <si>
    <t>RODRIGUEZ GONZALES ELIBER DIONISIO</t>
  </si>
  <si>
    <t>45292780</t>
  </si>
  <si>
    <t>RIVERA SANCHEZ MAXI ERICA</t>
  </si>
  <si>
    <t>44542278</t>
  </si>
  <si>
    <t>RIOS SEMINARIO JUAN FELIX</t>
  </si>
  <si>
    <t>44038505</t>
  </si>
  <si>
    <t>MENDOCILLA PERALTA JOHN HANTHERSSON</t>
  </si>
  <si>
    <t>41043265</t>
  </si>
  <si>
    <t>MANRIQUE FLORES LUIS ANTERO</t>
  </si>
  <si>
    <t>43772536</t>
  </si>
  <si>
    <t>GUTIERREZ RAVINES JOHANNA CARMEN LUZ</t>
  </si>
  <si>
    <t>70439406</t>
  </si>
  <si>
    <t>UNIVERSIDAD PRIVADA SAN IGNACIO DE LOYOLA</t>
  </si>
  <si>
    <t>GUERRA PRADO DIEGO ALONSO</t>
  </si>
  <si>
    <t>45768795</t>
  </si>
  <si>
    <t>GALINDO TANTA FATIMA DANAE</t>
  </si>
  <si>
    <t>47128134</t>
  </si>
  <si>
    <t>CABRERA MARREROS RONY ROGELIO</t>
  </si>
  <si>
    <t>44532258</t>
  </si>
  <si>
    <t>ASTORGA REQUENA DE VELASQUEZ SANDRA KARINA</t>
  </si>
  <si>
    <t>42197236</t>
  </si>
  <si>
    <t>ELERA FRIAS DARLY</t>
  </si>
  <si>
    <t>42848460</t>
  </si>
  <si>
    <t>ADMINISTRACIÓN CON MENCIÓN EN NEGOCIOS INTERNACIONALES</t>
  </si>
  <si>
    <t>BAUTISTA URBANO NILDA</t>
  </si>
  <si>
    <t>44884614</t>
  </si>
  <si>
    <t>HUAMAN QUISPE MARGOTH</t>
  </si>
  <si>
    <t>70297582</t>
  </si>
  <si>
    <t>ANGELES RAMIREZ EDWIN LIZARDO</t>
  </si>
  <si>
    <t>40397940</t>
  </si>
  <si>
    <t>CASTILLO NIETO VANESSA PAMELA</t>
  </si>
  <si>
    <t>42693836</t>
  </si>
  <si>
    <t>BERNABE ASCOY INGRID ELIETTE</t>
  </si>
  <si>
    <t>46737227</t>
  </si>
  <si>
    <t>RODRIGUEZ MONTERO IVAN ERNESTO</t>
  </si>
  <si>
    <t>41579307</t>
  </si>
  <si>
    <t>ASISTENTE INFORMÁTICO</t>
  </si>
  <si>
    <t>MASIAS RUBIO ALEJANDRA VICTORIA</t>
  </si>
  <si>
    <t>46247789</t>
  </si>
  <si>
    <t>PROFESIONAL PARA ACTIVIDADES ACADÉMICAS - INVESTIGADOR COMER</t>
  </si>
  <si>
    <t>VILLANUEVA SERRANO DORIS</t>
  </si>
  <si>
    <t>45322783</t>
  </si>
  <si>
    <t>WONG LAU KARIM</t>
  </si>
  <si>
    <t>08768249</t>
  </si>
  <si>
    <t>ZEGARRA LLERENA LIZBETH ROSSANA</t>
  </si>
  <si>
    <t>43132408</t>
  </si>
  <si>
    <t>APOYO PROFESIONAL - PROCESO DE SANCIÓN DE COMISO</t>
  </si>
  <si>
    <t>MAMANI SOTO CESAR OCTAVIO</t>
  </si>
  <si>
    <t>46657817</t>
  </si>
  <si>
    <t>CORONADO ORREGO SUSAN HELEM</t>
  </si>
  <si>
    <t>40981542</t>
  </si>
  <si>
    <t>PROFESIONAL EN GESTIÓN DE CONTRATACIONES</t>
  </si>
  <si>
    <t>OCHOA LEON HANS GIANNY</t>
  </si>
  <si>
    <t>45536009</t>
  </si>
  <si>
    <t>BENDEZU REYNOSO PATRICIA</t>
  </si>
  <si>
    <t>41613601</t>
  </si>
  <si>
    <t>QUISPE AIME MIGUEL ANGEL</t>
  </si>
  <si>
    <t>47137557</t>
  </si>
  <si>
    <t>LLOSA OLAZABAL MICHAEL DAVID</t>
  </si>
  <si>
    <t>41596459</t>
  </si>
  <si>
    <t>ESCUELA MILITAR DE CHORRILLOS</t>
  </si>
  <si>
    <t>CIENCIAS MILITARES</t>
  </si>
  <si>
    <t>HUAMANI TIPISMANA WERNER NEIL</t>
  </si>
  <si>
    <t>32941902</t>
  </si>
  <si>
    <t>MOTTA CALDERON PEDRO FERNANDO</t>
  </si>
  <si>
    <t>08186580</t>
  </si>
  <si>
    <t>GESTOR ADMINISTRATIVO DE BIENESTAR SOCIAL</t>
  </si>
  <si>
    <t>CHUMBIPUMA DEL CASTILLO CRISTIAN ARNALDO</t>
  </si>
  <si>
    <t>47598655</t>
  </si>
  <si>
    <t>HUAMAN GARCIA GERARDO</t>
  </si>
  <si>
    <t>46506179</t>
  </si>
  <si>
    <t>HUAMANLAZO ESPINOZA OFELIA</t>
  </si>
  <si>
    <t>41571354</t>
  </si>
  <si>
    <t>JAUREGUI ARBIETO JHONATAN</t>
  </si>
  <si>
    <t>43927911</t>
  </si>
  <si>
    <t>COSIO LOAIZA STEPHAN JHOEL</t>
  </si>
  <si>
    <t>40198792</t>
  </si>
  <si>
    <t>GESTOR INFORMÁTICO</t>
  </si>
  <si>
    <t>ARANA SUAREZ JAVIER</t>
  </si>
  <si>
    <t>41309978</t>
  </si>
  <si>
    <t>DEL CARMEN HERNANDEZ DANIELA CELESTE</t>
  </si>
  <si>
    <t>46077860</t>
  </si>
  <si>
    <t>MAIHUIRE BECERRA FLOR DE MARIA</t>
  </si>
  <si>
    <t>45322050</t>
  </si>
  <si>
    <t>CAMPOS RUEDA ALEX RUMALDO</t>
  </si>
  <si>
    <t>44533005</t>
  </si>
  <si>
    <t>ESQUIVEL MONTOYA DIEGO YEFRI</t>
  </si>
  <si>
    <t>46140389</t>
  </si>
  <si>
    <t>PEREDA SANCHEZ KARINA JESUS</t>
  </si>
  <si>
    <t>42600770</t>
  </si>
  <si>
    <t>VERA RAMIREZ ANDREA GIOVANA</t>
  </si>
  <si>
    <t>45425960</t>
  </si>
  <si>
    <t>ANDIA FLORES CEIDA KARIN</t>
  </si>
  <si>
    <t>44317010</t>
  </si>
  <si>
    <t>PEREZ ZUMAETA CLAUDIA MIDORI</t>
  </si>
  <si>
    <t>44667640</t>
  </si>
  <si>
    <t>REYNOSO ROSALES ROCIO ELIZABETH</t>
  </si>
  <si>
    <t>41865959</t>
  </si>
  <si>
    <t>ZUÑIGA BARDALES ROXANA DEL PILAR</t>
  </si>
  <si>
    <t>41256626</t>
  </si>
  <si>
    <t>ALIAGA OCHANTE FELIX ARTURO</t>
  </si>
  <si>
    <t>20116878</t>
  </si>
  <si>
    <t>CHAUCA RETUERTO FLOR DE MARIA</t>
  </si>
  <si>
    <t>40914920</t>
  </si>
  <si>
    <t>ROBLES HUAMAN EBY LUZ</t>
  </si>
  <si>
    <t>41935168</t>
  </si>
  <si>
    <t>IDROGO LUCANO MARIA DEL CARMEN</t>
  </si>
  <si>
    <t>43045206</t>
  </si>
  <si>
    <t>INGENIERÍA TEXTIL</t>
  </si>
  <si>
    <t>RODRIGUEZ PONCE MARTHA ELENA</t>
  </si>
  <si>
    <t>09942387</t>
  </si>
  <si>
    <t>UNIVERSIDAD REY JUAN CARLOS</t>
  </si>
  <si>
    <t>ALTA DIRECCIÓN EMPRESARIAL</t>
  </si>
  <si>
    <t>BUJAICO CARLOS JOSE LUIS</t>
  </si>
  <si>
    <t>44225393</t>
  </si>
  <si>
    <t>ESPECIALISTA EN PROCESOS Y ORGANIZACIÓN</t>
  </si>
  <si>
    <t>CUYO PUCHO ABRAHAN JHON</t>
  </si>
  <si>
    <t>43471255</t>
  </si>
  <si>
    <t>BAUTISTA QUISPE RAQUEL KARINA</t>
  </si>
  <si>
    <t>41072555</t>
  </si>
  <si>
    <t>ALVA ALVA KARLA AURELIA</t>
  </si>
  <si>
    <t>07864700</t>
  </si>
  <si>
    <t>RODRIGUEZ CRUZADO CESAR ENRIQUE</t>
  </si>
  <si>
    <t>42969610</t>
  </si>
  <si>
    <t>AMAYA RAMOS ALAN GREGORY</t>
  </si>
  <si>
    <t>42269938</t>
  </si>
  <si>
    <t>GERENCIA SOCIAL Y RECURSOS HUMANOS</t>
  </si>
  <si>
    <t>VILELA SARMIENTO MONICA DEL PILAR</t>
  </si>
  <si>
    <t>44180604</t>
  </si>
  <si>
    <t>PROFESIONAL EN RELACIONES HUMANAS</t>
  </si>
  <si>
    <t>PANDURO PEREZ EYDER</t>
  </si>
  <si>
    <t>21144921</t>
  </si>
  <si>
    <t>MOYA GARCIA LIZARDO ROBERTO</t>
  </si>
  <si>
    <t>80283007</t>
  </si>
  <si>
    <t>CUENCA RAMIREZ CESAR ANTONIO</t>
  </si>
  <si>
    <t>45916643</t>
  </si>
  <si>
    <t>YUPANQUI OCHOA LILIANS FRANNCY</t>
  </si>
  <si>
    <t>44362966</t>
  </si>
  <si>
    <t>PROFESIONAL ADMINISTRATIVO</t>
  </si>
  <si>
    <t>VARGAS MEZA JHON</t>
  </si>
  <si>
    <t>80260319</t>
  </si>
  <si>
    <t>HUAMANI ANAYA JUAN GABRIEL</t>
  </si>
  <si>
    <t>44649471</t>
  </si>
  <si>
    <t>PROFESIONAL EN ADMINISTRACION DE PERSONAL</t>
  </si>
  <si>
    <t>URTEAGA TAMINCHE GUSTAVO ARTURO</t>
  </si>
  <si>
    <t>40868776</t>
  </si>
  <si>
    <t>VASQUEZ TORRES RICARDO DANIEL</t>
  </si>
  <si>
    <t>43247637</t>
  </si>
  <si>
    <t>APOYO TÉCNICO ADMINISTRATIVO</t>
  </si>
  <si>
    <t>ECHEVARRIA QUIJANDRIA CARLA ALEJANDRA</t>
  </si>
  <si>
    <t>46096669</t>
  </si>
  <si>
    <t>ASISTENTE PARA VERIFICACIÓN DE MERCANCIAS</t>
  </si>
  <si>
    <t>SANTA CRUZ GARCIA ANGHELA REBECA</t>
  </si>
  <si>
    <t>44379748</t>
  </si>
  <si>
    <t>TITO FERNANDEZ LUZ MARINA IOSU</t>
  </si>
  <si>
    <t>44110997</t>
  </si>
  <si>
    <t>TINEO YARANGO DIANA YURIKO</t>
  </si>
  <si>
    <t>46809808</t>
  </si>
  <si>
    <t>CHALCO LUQUE ANGELA FERNANDA</t>
  </si>
  <si>
    <t>46614280</t>
  </si>
  <si>
    <t>LUNA RAMIREZ ROSARIO BELAIDY</t>
  </si>
  <si>
    <t>44986758</t>
  </si>
  <si>
    <t>ARISACA NINA IVAN LESTER</t>
  </si>
  <si>
    <t>46370490</t>
  </si>
  <si>
    <t>YAÑEZ TOVAR VERONICA JANET</t>
  </si>
  <si>
    <t>10815830</t>
  </si>
  <si>
    <t>SOTO GOÑE TEOFILO ADEMIR</t>
  </si>
  <si>
    <t>44134944</t>
  </si>
  <si>
    <t>LUCANA PEREDA KEYLA JUANITA</t>
  </si>
  <si>
    <t>43460269</t>
  </si>
  <si>
    <t>GARAY HUAMAN MIGUEL ANGEL</t>
  </si>
  <si>
    <t>41292152</t>
  </si>
  <si>
    <t>INGENIERÍA DE SISTEMAS Y CÓMPUTO</t>
  </si>
  <si>
    <t>EVANGELISTA GAMARRA MOISES</t>
  </si>
  <si>
    <t>10427465</t>
  </si>
  <si>
    <t>ESPINOZA MARIN EVELYN FIORELLA</t>
  </si>
  <si>
    <t>44350938</t>
  </si>
  <si>
    <t>DIAZ ALCANTARA MARITZA SANDRA MARCELA</t>
  </si>
  <si>
    <t>46174103</t>
  </si>
  <si>
    <t>CARRASCO VIERA CRISTHIAN YOEL</t>
  </si>
  <si>
    <t>47248946</t>
  </si>
  <si>
    <t>BARRAGAN PILCO HUMBERTO PABLO</t>
  </si>
  <si>
    <t>40070528</t>
  </si>
  <si>
    <t>CONTRERAS DONAYRE OMAR OSWALDO</t>
  </si>
  <si>
    <t>40048608</t>
  </si>
  <si>
    <t>VILCHEZ ROMAN MAYRA NADID</t>
  </si>
  <si>
    <t>45113489</t>
  </si>
  <si>
    <t>MAMANI COPA DANIEL DAVID</t>
  </si>
  <si>
    <t>42272771</t>
  </si>
  <si>
    <t>ROJAS ROJAS GISSELA</t>
  </si>
  <si>
    <t>45057432</t>
  </si>
  <si>
    <t>APOYO EN CONTROL DE LA DEUDA</t>
  </si>
  <si>
    <t>INSTITUTO PERUANO DE MARKETING</t>
  </si>
  <si>
    <t>MERCADOTECNIA</t>
  </si>
  <si>
    <t>SANCHEZ CUELLAR JORGE OMAR</t>
  </si>
  <si>
    <t>43033902</t>
  </si>
  <si>
    <t>CRUZ FELIX PATRICIA JESSICA</t>
  </si>
  <si>
    <t>48696253</t>
  </si>
  <si>
    <t>GESTOR DE DEUDA Y COBRANZA</t>
  </si>
  <si>
    <t>GALVAN QUISPE KATTY DIANA</t>
  </si>
  <si>
    <t>40388487</t>
  </si>
  <si>
    <t>BECERRA MOSQUEIRA ROSARIO</t>
  </si>
  <si>
    <t>45139480</t>
  </si>
  <si>
    <t>PAEZ MEDINA LINDSEY</t>
  </si>
  <si>
    <t>42715315</t>
  </si>
  <si>
    <t>SALVATIERRA AQUINO ROLANDO DIEGO</t>
  </si>
  <si>
    <t>43475517</t>
  </si>
  <si>
    <t>GUARDALES CENTENO LUIS ALBERTO</t>
  </si>
  <si>
    <t>44931743</t>
  </si>
  <si>
    <t>MELENDEZ PAREDES EDGAR MOURDOK</t>
  </si>
  <si>
    <t>43529192</t>
  </si>
  <si>
    <t>PUJAICO HUAMAN VICTOR HUGO</t>
  </si>
  <si>
    <t>44310281</t>
  </si>
  <si>
    <t>PIÑELLA COMECA FREDDY ANTONIO</t>
  </si>
  <si>
    <t>41396644</t>
  </si>
  <si>
    <t>CRESPULO ORTEGA ROOSVELTH MARCO</t>
  </si>
  <si>
    <t>43121673</t>
  </si>
  <si>
    <t>CIEZA JIMENEZ JACQUELINE DEL CARMEN</t>
  </si>
  <si>
    <t>41435804</t>
  </si>
  <si>
    <t>FABIAN CORONEL STEPHANIE</t>
  </si>
  <si>
    <t>46347814</t>
  </si>
  <si>
    <t>BADAJOZ CONDE HILMA AMERICA</t>
  </si>
  <si>
    <t>40174781</t>
  </si>
  <si>
    <t>LIZAMA BALLADARES JUNIOR ROBINSON</t>
  </si>
  <si>
    <t>43681869</t>
  </si>
  <si>
    <t>TEIXEIRA MORON MILTON RAUL</t>
  </si>
  <si>
    <t>00255536</t>
  </si>
  <si>
    <t>COORDINADOR DE CONTROL MOVIL URBANO</t>
  </si>
  <si>
    <t>PALACIOS CAJAVILCA WILLIAM OTTO</t>
  </si>
  <si>
    <t>10535254</t>
  </si>
  <si>
    <t>RUIZ YUPANQUI JOHAN SMIT</t>
  </si>
  <si>
    <t>41246399</t>
  </si>
  <si>
    <t>NAVARRO AYLAS ZOSIMO ARMANDO</t>
  </si>
  <si>
    <t>10384729</t>
  </si>
  <si>
    <t>TALAVERA ARNALDO SAMANTA ZULEMA</t>
  </si>
  <si>
    <t>47364780</t>
  </si>
  <si>
    <t>APAZA TITO PAUL HONORIO</t>
  </si>
  <si>
    <t>45876968</t>
  </si>
  <si>
    <t>FLORES LOPEZ CARLOS JUVENCIO</t>
  </si>
  <si>
    <t>44268365</t>
  </si>
  <si>
    <t>AMBIA HURTADO WALDO ALFREDO</t>
  </si>
  <si>
    <t>42010366</t>
  </si>
  <si>
    <t>ANALISTA DE SISTEMAS Y SOLUCIONES ANALITICAS ESPECIALIZADO S</t>
  </si>
  <si>
    <t>HUARANCCA LIMACHI ALEX JHIMY</t>
  </si>
  <si>
    <t>72550736</t>
  </si>
  <si>
    <t>RAMOS YAPO SOCRATES VIDAL</t>
  </si>
  <si>
    <t>46343193</t>
  </si>
  <si>
    <t>ESTRADA CAYLLAHUA LUCERO NINETTE</t>
  </si>
  <si>
    <t>46621984</t>
  </si>
  <si>
    <t>CONTABILIDAD CON MENCIÓN EN AUDITORÍA</t>
  </si>
  <si>
    <t>HUILLCA CANDIA PAVEL ROGGER</t>
  </si>
  <si>
    <t>44517830</t>
  </si>
  <si>
    <t>QUISPE VARGAS MABEL DANITZA</t>
  </si>
  <si>
    <t>45815659</t>
  </si>
  <si>
    <t>CONTABILIDAD Y ADMINISTRACIÓN CON MENCIÓN EN AUDITORÍA Y TRI</t>
  </si>
  <si>
    <t>HUANCA FLORES ANGEL ELOY</t>
  </si>
  <si>
    <t>42669823</t>
  </si>
  <si>
    <t>UCHARICO CATARI SERGIO YANFRANCO</t>
  </si>
  <si>
    <t>44097808</t>
  </si>
  <si>
    <t>BALAREZO QUIROZ MONICA JUANA ROSA</t>
  </si>
  <si>
    <t>40064546</t>
  </si>
  <si>
    <t>PROFESIONAL INFORMÁTICO</t>
  </si>
  <si>
    <t>TRADUCCIÓN E INTERPRETACIÓN</t>
  </si>
  <si>
    <t>SALDAÑA CARDENAS RONALD PAUL</t>
  </si>
  <si>
    <t>41235444</t>
  </si>
  <si>
    <t>ESTRELLA LOPEZ ALEXANDER HERNAN</t>
  </si>
  <si>
    <t>40048685</t>
  </si>
  <si>
    <t>CUBOS SIFUENTES EDEN</t>
  </si>
  <si>
    <t>43720521</t>
  </si>
  <si>
    <t>VILLAFANA VILLAFANA KATIA VICTORIA</t>
  </si>
  <si>
    <t>44007784</t>
  </si>
  <si>
    <t>ASISTENTE MULTIFUNCIONAL - ORIENT CONSULTAS ADUANAS</t>
  </si>
  <si>
    <t>GONZALES TALAVERA ROBERT WILFREDO</t>
  </si>
  <si>
    <t>70218202</t>
  </si>
  <si>
    <t>PÉREZ RAMOS ALFONSO</t>
  </si>
  <si>
    <t>41923731</t>
  </si>
  <si>
    <t>LAZO MALLQUI ROGER</t>
  </si>
  <si>
    <t>43131813</t>
  </si>
  <si>
    <t>KUT CASTRO MARIO FERNANDO</t>
  </si>
  <si>
    <t>46051878</t>
  </si>
  <si>
    <t>ESPECIALISTA EN GESTIÓN DE PROCESOS DE SISTEMAS</t>
  </si>
  <si>
    <t>ISLA GOMEZ LISSETTE MARINA</t>
  </si>
  <si>
    <t>10694729</t>
  </si>
  <si>
    <t>GOMEZ APONTE PEDRO DAMIAN</t>
  </si>
  <si>
    <t>41880177</t>
  </si>
  <si>
    <t>INSTITUTO SUPERIOR TECNOLÓGICO ARGENTINA</t>
  </si>
  <si>
    <t>VARGAS SAAVEDRA OSWALD YOEL</t>
  </si>
  <si>
    <t>40966952</t>
  </si>
  <si>
    <t>ANALISTA MESA DE AYUDA</t>
  </si>
  <si>
    <t>MERA GARCIA LOURDES BALVINA</t>
  </si>
  <si>
    <t>43582791</t>
  </si>
  <si>
    <t>REYES ALBURQUEQUE KENNY JOSUE</t>
  </si>
  <si>
    <t>43160586</t>
  </si>
  <si>
    <t>ARQUITECTO DE INFRAESTRUCTURA TECNOLOGICA Y VIRTUALIZACION</t>
  </si>
  <si>
    <t>LLACTAS CHIPANA EDWIN</t>
  </si>
  <si>
    <t>41643715</t>
  </si>
  <si>
    <t>ESPECIALISTA EN TELECOMUNICACIONES</t>
  </si>
  <si>
    <t>ROLDAN BALUIS CESAR FORTUNATO</t>
  </si>
  <si>
    <t>09521407</t>
  </si>
  <si>
    <t>ARQUITECTO TI EXPERTO</t>
  </si>
  <si>
    <t>CHAVEZ GARCIA JOSE MANUEL</t>
  </si>
  <si>
    <t>40829223</t>
  </si>
  <si>
    <t>ESPECIALISTA DE ARQUITECTURA DE INFORMACIÓN</t>
  </si>
  <si>
    <t>ZAPATA REYES KARINA ELIZABETH</t>
  </si>
  <si>
    <t>42006142</t>
  </si>
  <si>
    <t>SALAZAR CRESPO MARTIN RODOLFO</t>
  </si>
  <si>
    <t>40226087</t>
  </si>
  <si>
    <t>INFORMÁTICA CON MENCIÓN EN CIENCIAS DE LA COMPUTACIÓN</t>
  </si>
  <si>
    <t>GOMEZ JAIME SAMUEL AUGUSTO</t>
  </si>
  <si>
    <t>40525801</t>
  </si>
  <si>
    <t>VEGA INGA ANTHONY WILLIAM</t>
  </si>
  <si>
    <t>44425596</t>
  </si>
  <si>
    <t>QUISPE COILA JOHN EDDIE</t>
  </si>
  <si>
    <t>46026579</t>
  </si>
  <si>
    <t>MARAVI FLORES JOSE LUIS</t>
  </si>
  <si>
    <t>41891267</t>
  </si>
  <si>
    <t>LEON SERPA JOHN ERNESTO</t>
  </si>
  <si>
    <t>41341320</t>
  </si>
  <si>
    <t>VELASQUEZ MONTERO JAVIER ANDRES</t>
  </si>
  <si>
    <t>41365132</t>
  </si>
  <si>
    <t>MEZA RAZA JUAN MIGUEL</t>
  </si>
  <si>
    <t>41070803</t>
  </si>
  <si>
    <t>ANALISTA DE SISTEMAS</t>
  </si>
  <si>
    <t>SAMANAMUD RAMIREZ SERGIO YOEL</t>
  </si>
  <si>
    <t>43499734</t>
  </si>
  <si>
    <t>MOLINA NEYRA ALCIRA</t>
  </si>
  <si>
    <t>40207050</t>
  </si>
  <si>
    <t>GARCIA VILCHEZ JUAN FRANZ</t>
  </si>
  <si>
    <t>03692676</t>
  </si>
  <si>
    <t>ANALISTA DE CALIDAD</t>
  </si>
  <si>
    <t>CHUNGA ZAPATA WILMER AUGUSTO</t>
  </si>
  <si>
    <t>05644815</t>
  </si>
  <si>
    <t>TELLO VARGAS FELIX MIGUEL</t>
  </si>
  <si>
    <t>45609703</t>
  </si>
  <si>
    <t>ANALISTA DE SISTEMAS ANALITICO ESPECIALIZADO</t>
  </si>
  <si>
    <t>SAMANEZ ATOCHE HUGO GUILLERMO</t>
  </si>
  <si>
    <t>10862723</t>
  </si>
  <si>
    <t>BAEZ MONTAÑEZ LOURDES ROCIO</t>
  </si>
  <si>
    <t>44293259</t>
  </si>
  <si>
    <t>UNIVERSIDAD PERUANA DE CIENCIAS E INFORMÁTICA</t>
  </si>
  <si>
    <t>BOLAÑOS DE LA CRUZ MARIA PETRONILA</t>
  </si>
  <si>
    <t>40325341</t>
  </si>
  <si>
    <t>AVENDAÑO LOPEZ MARIA LUISA</t>
  </si>
  <si>
    <t>41996030</t>
  </si>
  <si>
    <t>HUALLANCA VITERI ROMAN JARPAIKAMAYOC</t>
  </si>
  <si>
    <t>09910361</t>
  </si>
  <si>
    <t>FLORES CHAVEZ LUIS MIGUEL</t>
  </si>
  <si>
    <t>41783847</t>
  </si>
  <si>
    <t>TUESTA GARCIA GABRIEL MARTIN</t>
  </si>
  <si>
    <t>09675846</t>
  </si>
  <si>
    <t>MEJIA SAMARITANO CARLOS CELESTINO</t>
  </si>
  <si>
    <t>16023634</t>
  </si>
  <si>
    <t>GONZALES VASQUEZ DIEGO ALEXIS</t>
  </si>
  <si>
    <t>43196498</t>
  </si>
  <si>
    <t>QUISPE YAULI GROVER</t>
  </si>
  <si>
    <t>41594478</t>
  </si>
  <si>
    <t>MATURRANO ROMERO LUIS ENRIQUE</t>
  </si>
  <si>
    <t>09926553</t>
  </si>
  <si>
    <t>HUALLPAMAITA QUISPE WASHINGTON</t>
  </si>
  <si>
    <t>40143227</t>
  </si>
  <si>
    <t>CANCHAN PUCUHUAYLA RUBEN PERCY</t>
  </si>
  <si>
    <t>40938066</t>
  </si>
  <si>
    <t>ANALISTA DE SISTEMAS Y SOLUCIONES ANALITICAS ESPECIALIZADO</t>
  </si>
  <si>
    <t>SARMIENTO ROJAS JUAN MANUEL</t>
  </si>
  <si>
    <t>42982526</t>
  </si>
  <si>
    <t>REY GONZALES ANA TERESA</t>
  </si>
  <si>
    <t>45418071</t>
  </si>
  <si>
    <t xml:space="preserve">DIRECCION DE TECNOLOGIAS DE INFORMACION </t>
  </si>
  <si>
    <t>LINO ROSALES YESSY KATHERINE</t>
  </si>
  <si>
    <t>45423628</t>
  </si>
  <si>
    <t>GRADOS WONG RICHARD ROY</t>
  </si>
  <si>
    <t>43330936</t>
  </si>
  <si>
    <t>ALBERTI NEGRON LISNEY MAGALI</t>
  </si>
  <si>
    <t>41504533</t>
  </si>
  <si>
    <t>INGENIERÍA EN COMPUTACIÓN E INFORMÁTICA</t>
  </si>
  <si>
    <t>ACOSTA ROJAS HOWARD SPENSER</t>
  </si>
  <si>
    <t>44663623</t>
  </si>
  <si>
    <t>JIMENEZ MAMANI KATHERINE NATALIA</t>
  </si>
  <si>
    <t>70069701</t>
  </si>
  <si>
    <t>PORLLES LAURA TONY GEORGES</t>
  </si>
  <si>
    <t>42813568</t>
  </si>
  <si>
    <t>DECENAS CARDENAS LUIS BENITO</t>
  </si>
  <si>
    <t>42002948</t>
  </si>
  <si>
    <t>BARTUREN NUNURA FIORELA MILAGROS</t>
  </si>
  <si>
    <t>45977449</t>
  </si>
  <si>
    <t>VIVAS CAMARGO FRANCISCO DAVID</t>
  </si>
  <si>
    <t>10351005</t>
  </si>
  <si>
    <t>DIAZ CHERRES OMAR RAUL</t>
  </si>
  <si>
    <t>16791792</t>
  </si>
  <si>
    <t>PIZARRO RAMIREZ MARCO ANTONIO</t>
  </si>
  <si>
    <t>20066243</t>
  </si>
  <si>
    <t>FELIX HUAMAN KARINA ROCIO</t>
  </si>
  <si>
    <t>40319785</t>
  </si>
  <si>
    <t>CORNEJO ARCE GIOVANA PIEDAD</t>
  </si>
  <si>
    <t>43223026</t>
  </si>
  <si>
    <t>FUENTES SANTILLAN ELVIS SANTIAGO</t>
  </si>
  <si>
    <t>41844132</t>
  </si>
  <si>
    <t>YUPANQUI RODRIGUEZ RUTH AMELIA</t>
  </si>
  <si>
    <t>09658612</t>
  </si>
  <si>
    <t>LUQUE ROBLES JESSICA</t>
  </si>
  <si>
    <t>44915523</t>
  </si>
  <si>
    <t>LOPEZ YANAYACO JOHNNY CHRISTIAN</t>
  </si>
  <si>
    <t>42819528</t>
  </si>
  <si>
    <t>SAN MIGUEL MENDOZA PATTY AMABEL</t>
  </si>
  <si>
    <t>41309966</t>
  </si>
  <si>
    <t>LUQUE CUTIPA DIANA RUTH</t>
  </si>
  <si>
    <t>44588925</t>
  </si>
  <si>
    <t>JAHUIRA COLQUE YOSIDA MAYKEL</t>
  </si>
  <si>
    <t>43747889</t>
  </si>
  <si>
    <t>REQUENA CASTRO CRUZ LILIBETH</t>
  </si>
  <si>
    <t>45484957</t>
  </si>
  <si>
    <t>VALENCIA PAREJA EDDY HAMILTON</t>
  </si>
  <si>
    <t>46383156</t>
  </si>
  <si>
    <t>ROSALES ALTAMIRANO MARIELA</t>
  </si>
  <si>
    <t>44769978</t>
  </si>
  <si>
    <t>CHALCO ORMACHEA ZELDINA</t>
  </si>
  <si>
    <t>42223178</t>
  </si>
  <si>
    <t>ROMAN LIMA HELLEN YAHAYRA</t>
  </si>
  <si>
    <t>46070846</t>
  </si>
  <si>
    <t>CIERTO PALACIOS WILIAN</t>
  </si>
  <si>
    <t>42870696</t>
  </si>
  <si>
    <t>ESPECIALISTA EN PROYECTOS DE INVERSIÓN</t>
  </si>
  <si>
    <t>ALVARADO CASTILLO CINTIA ODALI</t>
  </si>
  <si>
    <t>43589090</t>
  </si>
  <si>
    <t>OSORIO ANDAGUA ALEJANDRO</t>
  </si>
  <si>
    <t>41286035</t>
  </si>
  <si>
    <t>PALOMINO KALA GHERSSON</t>
  </si>
  <si>
    <t>70437267</t>
  </si>
  <si>
    <t>CHUMPITAZ CHUZON LOURDES MARITZA</t>
  </si>
  <si>
    <t>70438420</t>
  </si>
  <si>
    <t>ACHAHUANCO ACHAHUI LADDY SOFIA</t>
  </si>
  <si>
    <t>42179546</t>
  </si>
  <si>
    <t>YLLESCAS ECHEGARAY ANA CAROLINA</t>
  </si>
  <si>
    <t>43856531</t>
  </si>
  <si>
    <t>MAYURI SANCHEZ JOSE LUIS ANDRES</t>
  </si>
  <si>
    <t>41895543</t>
  </si>
  <si>
    <t>VILELA SALAZAR GUIOMAR WILDER</t>
  </si>
  <si>
    <t>41398882</t>
  </si>
  <si>
    <t>GESTOR DE PROCESOS</t>
  </si>
  <si>
    <t>LLANOS ARBAÑIL JOSMARK GILBERTO</t>
  </si>
  <si>
    <t>44275721</t>
  </si>
  <si>
    <t>GOMEZ RAMON FABRISIO MAX</t>
  </si>
  <si>
    <t>45112440</t>
  </si>
  <si>
    <t>BIÓLOGO MICROBIÓLOGO</t>
  </si>
  <si>
    <t>ALVAREZ JOAQUIN FRANCK STIWARD</t>
  </si>
  <si>
    <t>42128296</t>
  </si>
  <si>
    <t>RAMIREZ TAFUR JILL SABRINA</t>
  </si>
  <si>
    <t>40671802</t>
  </si>
  <si>
    <t>GUERRERO RIOS ERICK FRANK</t>
  </si>
  <si>
    <t>44665423</t>
  </si>
  <si>
    <t>FLORES HUALLPACUNA EDGAR ALBERTO</t>
  </si>
  <si>
    <t>09749191</t>
  </si>
  <si>
    <t>CHUQUIZUTA ROJAS LIZETH MARGARITA</t>
  </si>
  <si>
    <t>70426681</t>
  </si>
  <si>
    <t>I.E. CAPITÁN FAP JOSE ABELARDO QUIÑONES</t>
  </si>
  <si>
    <t>PEÑA PIZARRO JORGE RAFAEL</t>
  </si>
  <si>
    <t>45312086</t>
  </si>
  <si>
    <t>POMA ORDOÑEZ KAREN ADRIANA</t>
  </si>
  <si>
    <t>46584949</t>
  </si>
  <si>
    <t>UNIVERSIDAD NACIONAL DE SAN CRISTÓBAL DE HUAMANGA</t>
  </si>
  <si>
    <t>ROCA QUISPE PATRICIA NATHALY</t>
  </si>
  <si>
    <t>43663150</t>
  </si>
  <si>
    <t>CORTEZ HEREDIA NORBERTO PIERO</t>
  </si>
  <si>
    <t>21532032</t>
  </si>
  <si>
    <t>INGENIERO CIVIL-ESPECIALISTA EN PROYECTOS DE INFRAESTRUCTURA</t>
  </si>
  <si>
    <t>LEYVA VIDAURRE JOSE ALBERTO</t>
  </si>
  <si>
    <t>42909707</t>
  </si>
  <si>
    <t>ZEGARRA CUSIHUAMAN JOHN IRWING</t>
  </si>
  <si>
    <t>70578032</t>
  </si>
  <si>
    <t>PELAEZ ARAUJO JHOJAN PERCY</t>
  </si>
  <si>
    <t>46588673</t>
  </si>
  <si>
    <t>NAQUIRA VILLARROEL ROBERT WILLIAMS</t>
  </si>
  <si>
    <t>00448025</t>
  </si>
  <si>
    <t>NACCHA OYOLA GERARDO MILTON</t>
  </si>
  <si>
    <t>08353577</t>
  </si>
  <si>
    <t>ESPECIALISTA EN EJECUCIÓN DE PROYECTOS DE INVERSIÓN – UE</t>
  </si>
  <si>
    <t>GORDILLO REYES MARIA ELVIRA</t>
  </si>
  <si>
    <t>10218926</t>
  </si>
  <si>
    <t>PROFESIONAL ESPECIALIZADO EN SEGUROS</t>
  </si>
  <si>
    <t>HUARI PASTRANA IVAN ROY</t>
  </si>
  <si>
    <t>45219016</t>
  </si>
  <si>
    <t>TEJADA ORTIZ KRHISS GIULIANA</t>
  </si>
  <si>
    <t>41830363</t>
  </si>
  <si>
    <t>APOYO LEGAL</t>
  </si>
  <si>
    <t>CONTRERAS ESPIRITU GABRIELA FERNANDA</t>
  </si>
  <si>
    <t>45565703</t>
  </si>
  <si>
    <t>APOYO DE CONTROL DE LA DEUDA I</t>
  </si>
  <si>
    <t>MILLONES LIZA JHONNY IVAN</t>
  </si>
  <si>
    <t>43239342</t>
  </si>
  <si>
    <t>IST PÚBLICO ANTENOR ORREGO ESPINOZA</t>
  </si>
  <si>
    <t>PEREZ ROMERO SANDY MICHELLE</t>
  </si>
  <si>
    <t>46568820</t>
  </si>
  <si>
    <t>CABALLERO ARANA EDUARDO EFRAIN</t>
  </si>
  <si>
    <t>44663498</t>
  </si>
  <si>
    <t>QUISPE SENCIA FRINE EPIFANIA</t>
  </si>
  <si>
    <t>44683080</t>
  </si>
  <si>
    <t>RODRIGUEZ VALENCIA LUIS HILDEGARDO</t>
  </si>
  <si>
    <t>18214605</t>
  </si>
  <si>
    <t>ARAPA TTUPA FALON ANDY</t>
  </si>
  <si>
    <t>42133356</t>
  </si>
  <si>
    <t>VERIFIC. APOYO EN SOLIC. DE DEVOLUCIÓN Y/O CRUCES DE INF.</t>
  </si>
  <si>
    <t>INFORMÁTICA</t>
  </si>
  <si>
    <t>DURAN CHERO CESAR WILLIAN</t>
  </si>
  <si>
    <t>42257086</t>
  </si>
  <si>
    <t>ESPECIALISTA EN DISEÑO INSTRUCCIONAL</t>
  </si>
  <si>
    <t>CHACALIAZA URIBE ITALO AUGUSTO</t>
  </si>
  <si>
    <t>46262113</t>
  </si>
  <si>
    <t>BARDALES DIAZ CARITO KATHYUSKA</t>
  </si>
  <si>
    <t>45690546</t>
  </si>
  <si>
    <t>YUCRA YUCRA LEONEL ALBANO</t>
  </si>
  <si>
    <t>10388149</t>
  </si>
  <si>
    <t>TURISMO HOTELERÍA Y GASTRONOMÍA</t>
  </si>
  <si>
    <t>BUSTAMANTE SILVA VANESSA JEANNETE</t>
  </si>
  <si>
    <t>41525430</t>
  </si>
  <si>
    <t>FERNANDEZ VIZCARRA SANDRO</t>
  </si>
  <si>
    <t>40485503</t>
  </si>
  <si>
    <t>RIVERA FLORES ROXANA AIDELY</t>
  </si>
  <si>
    <t>43157519</t>
  </si>
  <si>
    <t>SERRA VILCHEZ GABRIELA STEPHANIE</t>
  </si>
  <si>
    <t>46038292</t>
  </si>
  <si>
    <t>SANDOVAL SERPA MONICA ANDREA</t>
  </si>
  <si>
    <t>45874548</t>
  </si>
  <si>
    <t>CALDERON YNFANTAS ROCIO ISABEL</t>
  </si>
  <si>
    <t>45138364</t>
  </si>
  <si>
    <t>ESPECIALISTA EN DERECHO ADUANERO</t>
  </si>
  <si>
    <t>VALVERDE CARMEN DEYVIDS ELIAS</t>
  </si>
  <si>
    <t>42588904</t>
  </si>
  <si>
    <t>GUILLEN GARCIA KAREN ELENA</t>
  </si>
  <si>
    <t>45042967</t>
  </si>
  <si>
    <t>COQUIL ONCOY NELIDA</t>
  </si>
  <si>
    <t>41217088</t>
  </si>
  <si>
    <t>SUPPLY CHAIN MANAGEMENT</t>
  </si>
  <si>
    <t>CHACALTANA IZQUIERDO LESLY JANET</t>
  </si>
  <si>
    <t>46361415</t>
  </si>
  <si>
    <t>CALCINA MENDOZA ROSA ANGELA</t>
  </si>
  <si>
    <t>43041342</t>
  </si>
  <si>
    <t>CEVALLOS HUARANCCA JOSE LUIS</t>
  </si>
  <si>
    <t>42254416</t>
  </si>
  <si>
    <t>NAVARRO ALARCON MARITZA</t>
  </si>
  <si>
    <t>10587197</t>
  </si>
  <si>
    <t>MONTANO TORRES MARTHA MAGALY</t>
  </si>
  <si>
    <t>42706473</t>
  </si>
  <si>
    <t>ESTRELLA MONTEZA AMILCAR AGUSTIN</t>
  </si>
  <si>
    <t>16784895</t>
  </si>
  <si>
    <t>FINANZAS</t>
  </si>
  <si>
    <t>JIMENEZ RIVERA WILDER OSWALDO</t>
  </si>
  <si>
    <t>41003551</t>
  </si>
  <si>
    <t>BELTRAN SIERRA FRED ERICH</t>
  </si>
  <si>
    <t>40426585</t>
  </si>
  <si>
    <t>COMPUTACIÓN Y SISTEMAS</t>
  </si>
  <si>
    <t>ABANTO CHUQUILIN DEISY ANALI</t>
  </si>
  <si>
    <t>44073082</t>
  </si>
  <si>
    <t>RUIZ CRISOSTOMO PAUL VLADIMIR</t>
  </si>
  <si>
    <t>42864292</t>
  </si>
  <si>
    <t>TINEO SANTAMARIA RONALD HERLISS</t>
  </si>
  <si>
    <t>43434049</t>
  </si>
  <si>
    <t>SAENZ LAMA HENRY STEVEN</t>
  </si>
  <si>
    <t>42409370</t>
  </si>
  <si>
    <t>MIÑAN CASTILLO ERIKA VALERIA</t>
  </si>
  <si>
    <t>70432877</t>
  </si>
  <si>
    <t>AGUIRRE GOMEZ MIGUEL ANGEL</t>
  </si>
  <si>
    <t>40328918</t>
  </si>
  <si>
    <t>COORDINADOR DE PRODUCCIÓN AUDIOVISUAL</t>
  </si>
  <si>
    <t>MACHA QUINTANILLA LUCY JACQUELINE</t>
  </si>
  <si>
    <t>41325001</t>
  </si>
  <si>
    <t>EGOAVIL AGUILAR JUAN CARLOS</t>
  </si>
  <si>
    <t>09637873</t>
  </si>
  <si>
    <t>EXPERTO EN CONTRATACIONES PUBLICAS</t>
  </si>
  <si>
    <t>VILCA ARAMBULO BLIMALE</t>
  </si>
  <si>
    <t>09441817</t>
  </si>
  <si>
    <t>ESPECIALISTA SENIOR EN GESTION MOBILIARIA E INMOBILIARIA</t>
  </si>
  <si>
    <t>OSCO HUAYLLI SARA DANIELA</t>
  </si>
  <si>
    <t>41901762</t>
  </si>
  <si>
    <t>NEGOCIOS INTERNACIONALES Y TURISMO</t>
  </si>
  <si>
    <t>IZQUIERDO GOMEZ DORIS DESSIRE</t>
  </si>
  <si>
    <t>42544351</t>
  </si>
  <si>
    <t>AQUINO FLORES MARY CORY</t>
  </si>
  <si>
    <t>44411863</t>
  </si>
  <si>
    <t>GARCIA RODRIGUEZ JUSTO PASTOR</t>
  </si>
  <si>
    <t>29340114</t>
  </si>
  <si>
    <t>CONDUCTOR DE CENTRO MOVIL</t>
  </si>
  <si>
    <t>OBANDO MORGAN JOSE MAXIMO</t>
  </si>
  <si>
    <t>25547518</t>
  </si>
  <si>
    <t>BOMBEROS OFICIALES LIMA Y CALLAO</t>
  </si>
  <si>
    <t>CUEVA MARTINEZ ANGIOLINA YASMIN</t>
  </si>
  <si>
    <t>40957835</t>
  </si>
  <si>
    <t>PROFESIONAL ESPECIALISTA EN CONTRATACIONES PÚBLICAS</t>
  </si>
  <si>
    <t>VASQUEZ LLAMOJA JIMMY CESAR</t>
  </si>
  <si>
    <t>40197388</t>
  </si>
  <si>
    <t>ARIAS LUJAN CAROL ESTEFANIA</t>
  </si>
  <si>
    <t>42825762</t>
  </si>
  <si>
    <t>BEDRILLANA BAUTISTA ELIZABETH</t>
  </si>
  <si>
    <t>43175290</t>
  </si>
  <si>
    <t>CARRERA COSAVALENTE MONICA JUDITH</t>
  </si>
  <si>
    <t>44291430</t>
  </si>
  <si>
    <t>CHOQUE OVIEDO JUAN DANIEL</t>
  </si>
  <si>
    <t>43650880</t>
  </si>
  <si>
    <t>PEZO VARGAS ROSA MELISSA</t>
  </si>
  <si>
    <t>46153183</t>
  </si>
  <si>
    <t>SAAVEDRA SEGURA VANESSA LIZET</t>
  </si>
  <si>
    <t>44721803</t>
  </si>
  <si>
    <t>GOMERO DOLORES DIANA JESSICA</t>
  </si>
  <si>
    <t>44647490</t>
  </si>
  <si>
    <t>REYNA MORI SAMUEL FERNANDO</t>
  </si>
  <si>
    <t>45424757</t>
  </si>
  <si>
    <t>QUIROZ ASCURRA CARLOS EDUARDO</t>
  </si>
  <si>
    <t>26718272</t>
  </si>
  <si>
    <t>RODRIGUEZ SANCHEZ ANNY GUISSELA</t>
  </si>
  <si>
    <t>44741553</t>
  </si>
  <si>
    <t>POMA VILLANUEVA ISAIAS SERGIO</t>
  </si>
  <si>
    <t>44243436</t>
  </si>
  <si>
    <t>BUZO PROFESIONAL DE SEGUNDA</t>
  </si>
  <si>
    <t>ALIAGA VERA AMALIA DEL PILAR</t>
  </si>
  <si>
    <t>45847916</t>
  </si>
  <si>
    <t>MEDINA VALENCIA MARIO ERNESTO</t>
  </si>
  <si>
    <t>41015484</t>
  </si>
  <si>
    <t>GIL QUINTEROS YURY SAUL</t>
  </si>
  <si>
    <t>70576474</t>
  </si>
  <si>
    <t>QUISPE HERNANDEZ LISSETTE JANET</t>
  </si>
  <si>
    <t>43589058</t>
  </si>
  <si>
    <t>RAMIREZ SARMIENTO KATHERINE ERIKA JESUS</t>
  </si>
  <si>
    <t>45566347</t>
  </si>
  <si>
    <t>ESPECIALISTA EN DERECHO TRIBUTARIO</t>
  </si>
  <si>
    <t>SANTOS FLORES GABRIELA ISABEL</t>
  </si>
  <si>
    <t>45741666</t>
  </si>
  <si>
    <t>RIVERA FASANANDO RICHARD</t>
  </si>
  <si>
    <t>46082209</t>
  </si>
  <si>
    <t>CHAVEZ LOPEZ MAX JHONATAN</t>
  </si>
  <si>
    <t>47039954</t>
  </si>
  <si>
    <t>VILLALVA FRAGA JOSE BELAUNDE</t>
  </si>
  <si>
    <t>42399455</t>
  </si>
  <si>
    <t>ALARCON GARCIA KENNY ROGER</t>
  </si>
  <si>
    <t>44096871</t>
  </si>
  <si>
    <t>AYALA JAHNSEN ELARD GASTON</t>
  </si>
  <si>
    <t>44375648</t>
  </si>
  <si>
    <t>UNIVERSIDAD NORBERT WIENER</t>
  </si>
  <si>
    <t>GAVIRIA AYALA KAREN LEYLA</t>
  </si>
  <si>
    <t>46496490</t>
  </si>
  <si>
    <t>PRINCIPE GONZALES JESUS RUBEN</t>
  </si>
  <si>
    <t>42500974</t>
  </si>
  <si>
    <t>GUTIERREZ MONTERO VICTOR ANDREY</t>
  </si>
  <si>
    <t>44292088</t>
  </si>
  <si>
    <t>MORAN OCAMPO BLANCA GREGORIA DE MARIA</t>
  </si>
  <si>
    <t>44598828</t>
  </si>
  <si>
    <t>ÑAUPA SAAVEDRA LUIS MIGUEL</t>
  </si>
  <si>
    <t>41863648</t>
  </si>
  <si>
    <t>VASQUEZ MATOS DIDI</t>
  </si>
  <si>
    <t>45982714</t>
  </si>
  <si>
    <t>LLANOS ANTARA DORIS</t>
  </si>
  <si>
    <t>70432197</t>
  </si>
  <si>
    <t>CARRASCO CUEVA JORGE VIDAL</t>
  </si>
  <si>
    <t>41135245</t>
  </si>
  <si>
    <t>MALDONADO LOPEZ NAYDA</t>
  </si>
  <si>
    <t>45354382</t>
  </si>
  <si>
    <t>RAMIREZ FLORES MARISOL MAVEL</t>
  </si>
  <si>
    <t>07478844</t>
  </si>
  <si>
    <t>HUACCHARAQUI QUISPE INGRID GUISELA</t>
  </si>
  <si>
    <t>10315024</t>
  </si>
  <si>
    <t>SIERRA BALCAZAR JUAN AUGUSTO</t>
  </si>
  <si>
    <t>08889506</t>
  </si>
  <si>
    <t>ARAUCO QUISPE ENMA KARINA</t>
  </si>
  <si>
    <t>41435190</t>
  </si>
  <si>
    <t>ASENCIOS ESPINOLA MIRTHA</t>
  </si>
  <si>
    <t>41383909</t>
  </si>
  <si>
    <t>GUTIERREZ CAYCHO LUCY IDANIA</t>
  </si>
  <si>
    <t>40595056</t>
  </si>
  <si>
    <t>MAQUITO ALVAREZ ROSA</t>
  </si>
  <si>
    <t>29730733</t>
  </si>
  <si>
    <t>AUDITOR EN CONTROL GUBERNAMENTAL</t>
  </si>
  <si>
    <t>CONTABILIDAD CON MENCIÓN EN FINANZAS</t>
  </si>
  <si>
    <t>ACEVEDO TORRES DORIS GISELA</t>
  </si>
  <si>
    <t>41458160</t>
  </si>
  <si>
    <t>COMERCIO EXTERIOR Y MARKETING INTERNACIONAL</t>
  </si>
  <si>
    <t>FLORES AGURTO CESAR ANDRES</t>
  </si>
  <si>
    <t>44948585</t>
  </si>
  <si>
    <t>HIDALGO RODRIGUEZ JOSE ANTONIO</t>
  </si>
  <si>
    <t>42949583</t>
  </si>
  <si>
    <t>VERGARA CALDERON RODOLFO SANTIAGO</t>
  </si>
  <si>
    <t>08826830</t>
  </si>
  <si>
    <t>GESTOR DE RECURSOS DE DESARROLLO</t>
  </si>
  <si>
    <t>ROLDÁN URDAY PAVEL LIWEN</t>
  </si>
  <si>
    <t>42082025</t>
  </si>
  <si>
    <t>ESPECIALISTA LEGAL EN CONTRATACIÓN PUBLICA</t>
  </si>
  <si>
    <t>CUSI AQUISE RONALD JOSEPH</t>
  </si>
  <si>
    <t>44780883</t>
  </si>
  <si>
    <t>PROFESIONAL DE CALIDAD DE SISTEMAS</t>
  </si>
  <si>
    <t>EXPERTO EN GEST.DE PROC.SELECCIÓN Y EJECUCIÓN CONTRACTUAL DE</t>
  </si>
  <si>
    <t>BARRON GALARZA ORLANDO HENRY</t>
  </si>
  <si>
    <t>07634912</t>
  </si>
  <si>
    <t>YAMUNAQUE MIRANDA ALONSO PATRICIO</t>
  </si>
  <si>
    <t>43929245</t>
  </si>
  <si>
    <t>CASTILLO AGUILAR YULY EDITH</t>
  </si>
  <si>
    <t>18142790</t>
  </si>
  <si>
    <t>PROFESIONAL EN PRESUPUESTO PÚBLICO EXPERTO EN CONTROL PREVIO</t>
  </si>
  <si>
    <t>CAJAS ALVA ANGELO GENESIS</t>
  </si>
  <si>
    <t>71483738</t>
  </si>
  <si>
    <t>VILCA DOMINGUEZ JOSE GABRIEL</t>
  </si>
  <si>
    <t>45441234</t>
  </si>
  <si>
    <t>CONDORI CARRION CARLOS ALBERTO</t>
  </si>
  <si>
    <t>42615820</t>
  </si>
  <si>
    <t>ESPINOZA ARBIETO PEDRO ALEXIS ANDRES</t>
  </si>
  <si>
    <t>44719036</t>
  </si>
  <si>
    <t>ROSALES TORRES JIMY ESTIBENS</t>
  </si>
  <si>
    <t>47239605</t>
  </si>
  <si>
    <t>ZORRILLA BAZAN SILVIA</t>
  </si>
  <si>
    <t>41603630</t>
  </si>
  <si>
    <t>CARO PALOMINO GIAN CARLO</t>
  </si>
  <si>
    <t>44288284</t>
  </si>
  <si>
    <t>ANALISTA DE APOYO LEGAL - IAAP</t>
  </si>
  <si>
    <t>DELGADO PALZA ROSSANA GABRIELA</t>
  </si>
  <si>
    <t>45608830</t>
  </si>
  <si>
    <t>CALLATA IQUISE VANESSA ROCIO</t>
  </si>
  <si>
    <t>44084955</t>
  </si>
  <si>
    <t>ARTEAGA BETETA YOLANDA PAOLA</t>
  </si>
  <si>
    <t>44366617</t>
  </si>
  <si>
    <t>ADMINISTRACIÓN ESTRATÉGICA DE EMPRESAS - MBA</t>
  </si>
  <si>
    <t>HUAMANI GALLEGOS LUZ FANY</t>
  </si>
  <si>
    <t>46438825</t>
  </si>
  <si>
    <t>GOMEZ PARIONA JORGE LUIS</t>
  </si>
  <si>
    <t>43030185</t>
  </si>
  <si>
    <t>ARONI SANCHEZ JONATHAN OMAR</t>
  </si>
  <si>
    <t>44422303</t>
  </si>
  <si>
    <t>INGENIERÍA DE TRANSPORTE</t>
  </si>
  <si>
    <t>ARRIBASPLATA ROJAS KEITH</t>
  </si>
  <si>
    <t>41400401</t>
  </si>
  <si>
    <t>ASMAD SANCHEZ EDWIN BLADIMIR</t>
  </si>
  <si>
    <t>42183981</t>
  </si>
  <si>
    <t>AYAUJA MEDRANO MAYRA IRIS</t>
  </si>
  <si>
    <t>21577239</t>
  </si>
  <si>
    <t>CASAHUAMAN ONOFRE JOSEP ALBERTO</t>
  </si>
  <si>
    <t>44410974</t>
  </si>
  <si>
    <t>CHACON ALVARADO MAYRA EMILIA</t>
  </si>
  <si>
    <t>42836074</t>
  </si>
  <si>
    <t>CHAVEZ CALMET CLARA LUZ</t>
  </si>
  <si>
    <t>45320640</t>
  </si>
  <si>
    <t>QUINECHE MIRANDA MELISSA LISBETH</t>
  </si>
  <si>
    <t>45599241</t>
  </si>
  <si>
    <t>PEREZ MAYO CESAR AUGUSTO</t>
  </si>
  <si>
    <t>42728620</t>
  </si>
  <si>
    <t>MELENDEZ LEYTON GIOVANNA GABRIELA</t>
  </si>
  <si>
    <t>41928783</t>
  </si>
  <si>
    <t>HURTADO ROMERO YANET</t>
  </si>
  <si>
    <t>42118518</t>
  </si>
  <si>
    <t>PEREZ VITALIANO SONIA CECILIA</t>
  </si>
  <si>
    <t>07483267</t>
  </si>
  <si>
    <t>VEGA FRANCIA ANDRES</t>
  </si>
  <si>
    <t>08385519</t>
  </si>
  <si>
    <t>PAZOS TELLO ARTURO GUILLERMO</t>
  </si>
  <si>
    <t>40072294</t>
  </si>
  <si>
    <t>ELIAS LUCANA HECTOR ALFREDO</t>
  </si>
  <si>
    <t>43417488</t>
  </si>
  <si>
    <t>ANTO CHIONG JANNET</t>
  </si>
  <si>
    <t>40354448</t>
  </si>
  <si>
    <t>CALDERON GALVEZ NOEMI GIOVANNA</t>
  </si>
  <si>
    <t>10136508</t>
  </si>
  <si>
    <t>ESPECIALISTA DE OPERACION DE INFRAESTRUCTURA TECNOLOGICA</t>
  </si>
  <si>
    <t>SANCHEZ LOPEZ CRISTHIAN BRUNO</t>
  </si>
  <si>
    <t>10285361</t>
  </si>
  <si>
    <t>CAÑA FLORIAN EDER JOSE</t>
  </si>
  <si>
    <t>42795292</t>
  </si>
  <si>
    <t>CORDOVA ROSALES MIGUEL ANGEL</t>
  </si>
  <si>
    <t>09876499</t>
  </si>
  <si>
    <t>SANCHEZ AROTOMA MADELEINE CATHERINE</t>
  </si>
  <si>
    <t>41229531</t>
  </si>
  <si>
    <t>INGENIERÍA DE SISTEMAS DE INFORMACIÓN</t>
  </si>
  <si>
    <t>ARANA CAPPELLETTI REINHARD EDUARDO</t>
  </si>
  <si>
    <t>40763143</t>
  </si>
  <si>
    <t>PUENTE PINEDO JULISSA DORELIA</t>
  </si>
  <si>
    <t>41296976</t>
  </si>
  <si>
    <t>MONTES CARRERA RICARDO HUMBERTO</t>
  </si>
  <si>
    <t>32980688</t>
  </si>
  <si>
    <t>ACHAHUI CHILI OSWALDO ISIDRO</t>
  </si>
  <si>
    <t>40551120</t>
  </si>
  <si>
    <t>CALLA FERNANDEZ LUIS ALBERTO</t>
  </si>
  <si>
    <t>41955033</t>
  </si>
  <si>
    <t>AQUINO QUIÑONES LUIS ALBERTO</t>
  </si>
  <si>
    <t>20103036</t>
  </si>
  <si>
    <t>CENTRO DE NEGOCIOS UNIVERSIDAD CATÓLICA DEL PERÚ</t>
  </si>
  <si>
    <t>CIENCIAS DE LA INFORMACIÓN</t>
  </si>
  <si>
    <t>FERNANDEZ HINOSTROZA DANIEL</t>
  </si>
  <si>
    <t>40066838</t>
  </si>
  <si>
    <t>REYNOSO BERNACHEA MIGUEL ANGEL</t>
  </si>
  <si>
    <t>43577303</t>
  </si>
  <si>
    <t>UNIVERSIDAD PONTIFICIA DE SALAMANCA EN MADRID</t>
  </si>
  <si>
    <t>INGENIERÍA DE SOFTWARE</t>
  </si>
  <si>
    <t>RIVERA CUMBICUS LUIS MIGUEL</t>
  </si>
  <si>
    <t>06297245</t>
  </si>
  <si>
    <t>JUAREZ MAMANI LUZ VIVIANA</t>
  </si>
  <si>
    <t>42218823</t>
  </si>
  <si>
    <t>ORELLANA ROJAS RAUL LEONARD</t>
  </si>
  <si>
    <t>43647109</t>
  </si>
  <si>
    <t>DERECHO DEL TRABAJO Y DE LA SEGURIDAD SOCIAL</t>
  </si>
  <si>
    <t>CABELLOS RAFAEL MAIRA IVON</t>
  </si>
  <si>
    <t>44357894</t>
  </si>
  <si>
    <t>UCULMANA PERALES MARCELA INES</t>
  </si>
  <si>
    <t>09387072</t>
  </si>
  <si>
    <t>CHONG KAM ROBIN</t>
  </si>
  <si>
    <t>10005427</t>
  </si>
  <si>
    <t>AREVALO VALDIVIEZO EDWIN QUINCIANO</t>
  </si>
  <si>
    <t>03883936</t>
  </si>
  <si>
    <t>ARANA PORRAS PATRICIA HARUMI</t>
  </si>
  <si>
    <t>45438684</t>
  </si>
  <si>
    <t>BALMACEDA CASTRO MARCO ABDEL</t>
  </si>
  <si>
    <t>44184248</t>
  </si>
  <si>
    <t>RAMOS CONDOR SHERYL MILAGROS</t>
  </si>
  <si>
    <t>42493913</t>
  </si>
  <si>
    <t>ABOGADO PARA ASESORIA TECNICO LEGAL</t>
  </si>
  <si>
    <t>NOBLECILLA LA ROSA LUIS ENRRIQUE</t>
  </si>
  <si>
    <t>42313370</t>
  </si>
  <si>
    <t>RODRIGUEZ SALAZAR MARIA DEL PILAR</t>
  </si>
  <si>
    <t>43137043</t>
  </si>
  <si>
    <t>COORDINADOR DE TRANSPORTES</t>
  </si>
  <si>
    <t>ADMINISTRACIÓN Y DIRECCIÓN DE EMPRESAS</t>
  </si>
  <si>
    <t>GONZALEZ LOPEZ CESAR AUGUSTO</t>
  </si>
  <si>
    <t>01325663</t>
  </si>
  <si>
    <t>MECÁNICA AUTOMOTRIZ</t>
  </si>
  <si>
    <t>MADUEÑO GOMEZ ELIAS NEMESIO</t>
  </si>
  <si>
    <t>19916620</t>
  </si>
  <si>
    <t>INOSTROZA RODRIGUEZ ANDRES NICOLAS</t>
  </si>
  <si>
    <t>44875029</t>
  </si>
  <si>
    <t>PALACIOS GUTIERREZ LUIS MIGUEL</t>
  </si>
  <si>
    <t>47153272</t>
  </si>
  <si>
    <t>INGENIERÍA DE HIGIENE Y SEGURIDAD INDUSTRIAL</t>
  </si>
  <si>
    <t>MAURICIO REVOLLAR JOSEPH JOAO</t>
  </si>
  <si>
    <t>41414384</t>
  </si>
  <si>
    <t>ESPECIALISTA EN SEGURIDAD E HIGIENE OCUPACIONAL</t>
  </si>
  <si>
    <t>QUIROZ NUÑEZ ELMER</t>
  </si>
  <si>
    <t>41013216</t>
  </si>
  <si>
    <t>LOVON PADILLA HILDA KATHERINE</t>
  </si>
  <si>
    <t>47112821</t>
  </si>
  <si>
    <t>MALQUE MOROTE DANIEL HERNAN</t>
  </si>
  <si>
    <t>45899843</t>
  </si>
  <si>
    <t>MAMANI ITO EDGAR ORLANDO</t>
  </si>
  <si>
    <t>41256315</t>
  </si>
  <si>
    <t>RAMIREZ ZACARIAS JOSE JONATHAN</t>
  </si>
  <si>
    <t>43558623</t>
  </si>
  <si>
    <t>MUNDACA CASTRO ROXANA MARA</t>
  </si>
  <si>
    <t>44655950</t>
  </si>
  <si>
    <t>SOTOMAYOR CCARI JACKELINE YAJAIDA</t>
  </si>
  <si>
    <t>44152671</t>
  </si>
  <si>
    <t>ORMEÑO PALOMINO ANETH LILY</t>
  </si>
  <si>
    <t>45200732</t>
  </si>
  <si>
    <t>ACEVEDO MOLINA ERICK EDUARDO</t>
  </si>
  <si>
    <t>41551571</t>
  </si>
  <si>
    <t>FLORES CIEZA THELMO RONALD</t>
  </si>
  <si>
    <t>41870805</t>
  </si>
  <si>
    <t>VILCA CRUZADO CELSO PIERRE</t>
  </si>
  <si>
    <t>45230838</t>
  </si>
  <si>
    <t>GARCIA DURAND CAROLINA</t>
  </si>
  <si>
    <t>15764102</t>
  </si>
  <si>
    <t>GONZALES LOGUERCIO RITA ALEXANDRA</t>
  </si>
  <si>
    <t>46263169</t>
  </si>
  <si>
    <t>DAWSON TORRES LUIS ORLANDO</t>
  </si>
  <si>
    <t>06981885</t>
  </si>
  <si>
    <t>INSTITUTO SUPERIOR TECNOLÓGICO LUIS NEGREIROS VEGA</t>
  </si>
  <si>
    <t>VALDIVIESO CRUZ DEL CASTILLO OMAR</t>
  </si>
  <si>
    <t>40362308</t>
  </si>
  <si>
    <t>ANALISTA DE HELP DESK</t>
  </si>
  <si>
    <t>CONTRERAS LOPEZ ERIKA MARIBEL</t>
  </si>
  <si>
    <t>25766973</t>
  </si>
  <si>
    <t>ESPECIALISTA EN CONTROL DISCIPLINARIO</t>
  </si>
  <si>
    <t>INGENIERÍA EN TECNOLOGÍAS DE LA INFORMACIÓN Y TELEMÁTICA</t>
  </si>
  <si>
    <t>JOHNSON ROMERO GUILLERMO MIGUEL</t>
  </si>
  <si>
    <t>06128282</t>
  </si>
  <si>
    <t>APAICO ESPINOZA CESAR AUGUSTO</t>
  </si>
  <si>
    <t>43075388</t>
  </si>
  <si>
    <t>ZAVALA MALPARTIDA ROCIO EDITH</t>
  </si>
  <si>
    <t>09911724</t>
  </si>
  <si>
    <t>REYNOSO BERNACHEA JOHN EDUARD</t>
  </si>
  <si>
    <t>43906182</t>
  </si>
  <si>
    <t>LA MADRID ROJAS PABLO CESAR</t>
  </si>
  <si>
    <t>10730186</t>
  </si>
  <si>
    <t>GUZMAN CHACON VICTOR EDER</t>
  </si>
  <si>
    <t>42133261</t>
  </si>
  <si>
    <t>ESPECIALISTA DE INFRAESTRUCTURA TECNOLOGICA - BASE DE DATOS</t>
  </si>
  <si>
    <t>INGENIERÍA DE TELECOMUNICACIONES</t>
  </si>
  <si>
    <t>GOMEZ PACHECO CECILIA</t>
  </si>
  <si>
    <t>40666280</t>
  </si>
  <si>
    <t>ARQUITECTO DE INFRAESTRUCTURA TI</t>
  </si>
  <si>
    <t>GAMBOA ROMANI ANTHONY ALBERTO</t>
  </si>
  <si>
    <t>40815750</t>
  </si>
  <si>
    <t>CORTEZ ROCHABRUN JUAN MARIO</t>
  </si>
  <si>
    <t>40732934</t>
  </si>
  <si>
    <t>VARGAS CASQUINO ALI</t>
  </si>
  <si>
    <t>41879109</t>
  </si>
  <si>
    <t>ADMINISTRACIÓN CON MENCIÓN EN ADMINISTRACIÓN DE NEGOCIOS - M</t>
  </si>
  <si>
    <t>REY ROMERO MARTIN TEOBALDO</t>
  </si>
  <si>
    <t>25575032</t>
  </si>
  <si>
    <t>MEGO RAMIREZ MIYEN DEYSI</t>
  </si>
  <si>
    <t>41790799</t>
  </si>
  <si>
    <t>LÍDER EN GESTIÓN DE SERVICIOS DIGITALES</t>
  </si>
  <si>
    <t>HUARACHE MARIN PEDRO PABLO</t>
  </si>
  <si>
    <t>07698269</t>
  </si>
  <si>
    <t>ROSALES SANCHEZ RAFAEL GUILLERMO</t>
  </si>
  <si>
    <t>08663409</t>
  </si>
  <si>
    <t>YUNGANINA QUINTANILLA GERMAN</t>
  </si>
  <si>
    <t>25857232</t>
  </si>
  <si>
    <t>AMES PORTUGAL SANDRA ROSA</t>
  </si>
  <si>
    <t>29567848</t>
  </si>
  <si>
    <t>COORDINADOR DE MAPEO Y OPTIMIZACIÓN DE PROCESOS</t>
  </si>
  <si>
    <t>CERNA HERRERA MILY ROSMERY</t>
  </si>
  <si>
    <t>40968823</t>
  </si>
  <si>
    <t>PROFESIONAL PARA REGISTRO INSUMOS QUÍMICOS Y PRODUCTOS</t>
  </si>
  <si>
    <t>DOCENCIA Y GESTIÓN EDUCATIVA</t>
  </si>
  <si>
    <t>MUGRUZA ZUÑIGA NESTOR ELVER</t>
  </si>
  <si>
    <t>08053674</t>
  </si>
  <si>
    <t>PROFESIONAL EN CAPACITACIÓN ACADEMICA</t>
  </si>
  <si>
    <t>EDUCACIÓN PRIMARIA</t>
  </si>
  <si>
    <t>ZARAVIA MEDRANO DORA OLIMPIA</t>
  </si>
  <si>
    <t>40870502</t>
  </si>
  <si>
    <t>ESPECIALISTA EN COORDINACION ACADEMICA</t>
  </si>
  <si>
    <t>GALARZA FLORES SANDRA GUADALUPE</t>
  </si>
  <si>
    <t>09952142</t>
  </si>
  <si>
    <t>PROFESIONAL DE APOYO EN GESTION DE LA CAPACITACION</t>
  </si>
  <si>
    <t>ABARCA BRAVO KAREN LUZ DEL ROCIO</t>
  </si>
  <si>
    <t>45392935</t>
  </si>
  <si>
    <t>EDUCACIÓN ESPECIAL</t>
  </si>
  <si>
    <t>HINOJOSA DELGADO CARMEN CRISTINA</t>
  </si>
  <si>
    <t>44976459</t>
  </si>
  <si>
    <t>MARCA AROSEMENA MELISSA</t>
  </si>
  <si>
    <t>45335154</t>
  </si>
  <si>
    <t>INGENIERÍA ADMINISTRATIVA</t>
  </si>
  <si>
    <t>PEDROSO BRIONES LIZ CLEOFE</t>
  </si>
  <si>
    <t>44754480</t>
  </si>
  <si>
    <t>SEBASTIAN RODRIGUEZ FRANCIS JEAN PIERR</t>
  </si>
  <si>
    <t>44858015</t>
  </si>
  <si>
    <t>ESPECIALISTA EN INVESTIGACIÓN ACADÉMICA - LEGISLACIÓN</t>
  </si>
  <si>
    <t>MACHACUAY MARTINEZ YESICK YINET</t>
  </si>
  <si>
    <t>43001488</t>
  </si>
  <si>
    <t>HERNANDEZ ELIAS NATALI ROCIO</t>
  </si>
  <si>
    <t>43494432</t>
  </si>
  <si>
    <t>CETPRO SAN JOSE ARTESANO</t>
  </si>
  <si>
    <t>PANDO BERROSPI OSCAR FEDERICO</t>
  </si>
  <si>
    <t>07347537</t>
  </si>
  <si>
    <t>SANCHEZ LARRIEGA AMANDA GABRIELA</t>
  </si>
  <si>
    <t>07615251</t>
  </si>
  <si>
    <t>CHUQUITAYPE ZUÑIGA JORGE FABIAN</t>
  </si>
  <si>
    <t>43119846</t>
  </si>
  <si>
    <t>EXPERTO SENIOR EN INFRAESTRUCTURA TECNOLOGICA</t>
  </si>
  <si>
    <t>QUISPE ANCOMA NORMA</t>
  </si>
  <si>
    <t>25796804</t>
  </si>
  <si>
    <t>EVANGELISTA CARPIO YURI ANGEL</t>
  </si>
  <si>
    <t>18105532</t>
  </si>
  <si>
    <t>YAUYO REQUEJO JESUS ANGEL</t>
  </si>
  <si>
    <t>44278109</t>
  </si>
  <si>
    <t>PALACIOS AGUILERA PERCY ARTURO</t>
  </si>
  <si>
    <t>29680774</t>
  </si>
  <si>
    <t>PROFESIONAL DE PRUEBAS</t>
  </si>
  <si>
    <t>ORDOÑEZ LAUREANO MARIELA LUZ</t>
  </si>
  <si>
    <t>40878780</t>
  </si>
  <si>
    <t>GRANADOS PALOMINO GERMAN ALESSANDRO</t>
  </si>
  <si>
    <t>42194913</t>
  </si>
  <si>
    <t>ACUÑA ALVAREZ JEAN GERARDO</t>
  </si>
  <si>
    <t>41582138</t>
  </si>
  <si>
    <t>CAMPOBLANCO HIDALGO ROXANA</t>
  </si>
  <si>
    <t>40203234</t>
  </si>
  <si>
    <t>AYVAR VEGA ROXANA ELIZABETH</t>
  </si>
  <si>
    <t>09633676</t>
  </si>
  <si>
    <t>PRADO IPANAQUE FRANCISCO CARLOS</t>
  </si>
  <si>
    <t>41269828</t>
  </si>
  <si>
    <t>GAMARRA RIVAS MARGOT</t>
  </si>
  <si>
    <t>25768174</t>
  </si>
  <si>
    <t>JIMENEZ PIZARRO CARLOS ENRIQUE</t>
  </si>
  <si>
    <t>42769216</t>
  </si>
  <si>
    <t>ANALISTA DE INFRAESTRUCTURA TECNOLOGICA - SISTEMAS NO INTRUS</t>
  </si>
  <si>
    <t>SOSA MEZA RICHARD VITALIO</t>
  </si>
  <si>
    <t>20119034</t>
  </si>
  <si>
    <t>PROFESIONAL ESPECIALISTA EN ESTUDIO DE MERCADO</t>
  </si>
  <si>
    <t>RUIZ GALARZA MANUEL ENRIQUE</t>
  </si>
  <si>
    <t>09925610</t>
  </si>
  <si>
    <t>PROFESIONAL DE ESTUDIOS DE MERCADO</t>
  </si>
  <si>
    <t>LOPEZ FERNANDEZ DANTE BLADIMIR</t>
  </si>
  <si>
    <t>10626100</t>
  </si>
  <si>
    <t>PROFESIONAL EN GESTIÓN ADMINISTRATIVA</t>
  </si>
  <si>
    <t>MEJIA MONTES ELVIS</t>
  </si>
  <si>
    <t>40401454</t>
  </si>
  <si>
    <t>PROFESIONAL EN INGENIERÍA ELECTRÓNICA</t>
  </si>
  <si>
    <t>MEDINA SARDON LIDIA ALESSANDRA</t>
  </si>
  <si>
    <t>09677138</t>
  </si>
  <si>
    <t>PROFESIONAL - ADMINISTRADOR</t>
  </si>
  <si>
    <t>BERRIOS SOSA CARMEN ROXANA</t>
  </si>
  <si>
    <t>41907942</t>
  </si>
  <si>
    <t>ESPECIALISTA EN GESTIÓN MOBILIARIA E INMOBILIARIA</t>
  </si>
  <si>
    <t>TELLO ZUÑIGA ANGELA MARIA</t>
  </si>
  <si>
    <t>41411767</t>
  </si>
  <si>
    <t>GESTOR PATRIMONIAL</t>
  </si>
  <si>
    <t>MACEDA ASTORGA DIANA ANDREA</t>
  </si>
  <si>
    <t>10357060</t>
  </si>
  <si>
    <t>PROFESIONAL ARQUITECTO DGIE</t>
  </si>
  <si>
    <t>QUISPE GONZALES RAUL</t>
  </si>
  <si>
    <t>41281305</t>
  </si>
  <si>
    <t>PROFESIONAL ALTAMENTE ESPEC. ADMINISTRACIÓN DE CONTRATOS</t>
  </si>
  <si>
    <t>PACHECO HERRERA LESLIE EDILMA</t>
  </si>
  <si>
    <t>25001703</t>
  </si>
  <si>
    <t>ESPECIALISTA EN RELACIONES COLECTIVAS</t>
  </si>
  <si>
    <t>MARTINEZ MEDINA FRANZ ANTENOR</t>
  </si>
  <si>
    <t>42732790</t>
  </si>
  <si>
    <t>PINO CHOQUEAPAZA CARLOS RAUL</t>
  </si>
  <si>
    <t>00507797</t>
  </si>
  <si>
    <t>CALIXTO LAREDO JUNIORS ALEXIS</t>
  </si>
  <si>
    <t>45273228</t>
  </si>
  <si>
    <t>ESPINOZA CHAMORRO GISELLA MILAGROS</t>
  </si>
  <si>
    <t>40453387</t>
  </si>
  <si>
    <t>ALEJO RAMIREZ PERCY AGUSTIN</t>
  </si>
  <si>
    <t>10129615</t>
  </si>
  <si>
    <t>PROFESIONAL ESPECIALIZADO EN MEJORA DE PROCESOS ADMINISTRATI</t>
  </si>
  <si>
    <t>FLORES CORTEZ LIZETH SONIA</t>
  </si>
  <si>
    <t>40333958</t>
  </si>
  <si>
    <t>ZARATE INFANTE IGOR</t>
  </si>
  <si>
    <t>43337027</t>
  </si>
  <si>
    <t>ZAPATA GARCIA WALDIR</t>
  </si>
  <si>
    <t>40772102</t>
  </si>
  <si>
    <t>CILLIANI DELGADO BECKER CARLOS</t>
  </si>
  <si>
    <t>43643834</t>
  </si>
  <si>
    <t>LLANOS CABRERA HUGO WALTER</t>
  </si>
  <si>
    <t>00791583</t>
  </si>
  <si>
    <t>LIAO PANDURO DE VASQUEZ MARIA ELENA DEL CARMEN</t>
  </si>
  <si>
    <t>44969523</t>
  </si>
  <si>
    <t>ALVARADO LINARES RICARDO ROBERTO LUIS</t>
  </si>
  <si>
    <t>43081863</t>
  </si>
  <si>
    <t>SIESQUEN SANTISTEBAN DE RIVERA ZULLY MARILINI</t>
  </si>
  <si>
    <t>72681040</t>
  </si>
  <si>
    <t>ANALISTA INFORMATICO FUNCIONAL</t>
  </si>
  <si>
    <t>GONZALES FALCON CESAR ANTONIO</t>
  </si>
  <si>
    <t>44385327</t>
  </si>
  <si>
    <t>DIOSES VALDIVIEZO NANCY ISABEL</t>
  </si>
  <si>
    <t>45093625</t>
  </si>
  <si>
    <t>ALCANTARA SAENZ MELISSA JOHANA</t>
  </si>
  <si>
    <t>45589940</t>
  </si>
  <si>
    <t>UNIVERSIDAD NACIONAL AGRARIA DE LA SELVA</t>
  </si>
  <si>
    <t>LOPEZ MORENO CHRISTIAN</t>
  </si>
  <si>
    <t>42937890</t>
  </si>
  <si>
    <t>BLANCAS BONARREGO COSME GUSTAVO</t>
  </si>
  <si>
    <t>41640296</t>
  </si>
  <si>
    <t>BEJARANO RAMIREZ EVELYN LILIANA</t>
  </si>
  <si>
    <t>44189798</t>
  </si>
  <si>
    <t>BALDEON NAVARRO GIANCARLO NIMIO</t>
  </si>
  <si>
    <t>70431964</t>
  </si>
  <si>
    <t>ORE SANCHEZ JUAN DALMER</t>
  </si>
  <si>
    <t>10698497</t>
  </si>
  <si>
    <t>PROFESIONAL EN DISEÑO GRÁFICO PARA CONTENIDOS E-LEARNING</t>
  </si>
  <si>
    <t>GERENCIA PÚBLICA</t>
  </si>
  <si>
    <t>GRADOS FRANCISCO JOSE DANIEL</t>
  </si>
  <si>
    <t>06794941</t>
  </si>
  <si>
    <t>ECHEVARRIA ZEVALLOS JERSON ALBERTH</t>
  </si>
  <si>
    <t>42822064</t>
  </si>
  <si>
    <t>FERNANDEZ ALCANTARA CHRISTIAN JONATHAN</t>
  </si>
  <si>
    <t>43051892</t>
  </si>
  <si>
    <t>PRIALE FABIAN OSCAR ALFREDO</t>
  </si>
  <si>
    <t>43090690</t>
  </si>
  <si>
    <t>ALVAREZ VEGA EDUARDO</t>
  </si>
  <si>
    <t>70445486</t>
  </si>
  <si>
    <t>VERONA DIAZ ROXANA DEL CARMEN</t>
  </si>
  <si>
    <t>42578311</t>
  </si>
  <si>
    <t>TECNOLOGÍA DE INFORMACIÓN Y COMUNICACIONES</t>
  </si>
  <si>
    <t>ROMERO MORI RICHARD ANTHONY</t>
  </si>
  <si>
    <t>42375091</t>
  </si>
  <si>
    <t>AUDITOR EN CONTROL GUBERNAMENTAL INFORMATICO</t>
  </si>
  <si>
    <t>RAMOS RAMIREZ LITHA SUSANA</t>
  </si>
  <si>
    <t>43435393</t>
  </si>
  <si>
    <t>FRANCIA MEDINA KAREN FRANCESCA MELLISA</t>
  </si>
  <si>
    <t>46440493</t>
  </si>
  <si>
    <t>FIESTAS GIRON WILDER ALONSO</t>
  </si>
  <si>
    <t>44351376</t>
  </si>
  <si>
    <t>AVILA CALDERON ERIK ADDERLY</t>
  </si>
  <si>
    <t>45404779</t>
  </si>
  <si>
    <t>PUMA VEGA KELY</t>
  </si>
  <si>
    <t>45424207</t>
  </si>
  <si>
    <t>HUAMANI DIAZ KAROLINA</t>
  </si>
  <si>
    <t>43501784</t>
  </si>
  <si>
    <t>ANALISTA DE CONTROL DE GESTION</t>
  </si>
  <si>
    <t>DEZA QUEREVALU DIANA ELIZ</t>
  </si>
  <si>
    <t>41880101</t>
  </si>
  <si>
    <t>MEDINA IDME LIZBETH JACKELINE</t>
  </si>
  <si>
    <t>42910406</t>
  </si>
  <si>
    <t>PANDURO SANDOVAL DAVID ANNDY</t>
  </si>
  <si>
    <t>80406025</t>
  </si>
  <si>
    <t>COLALA MARQUEZ RONALD ALEXANDER</t>
  </si>
  <si>
    <t>44542053</t>
  </si>
  <si>
    <t>ROBLES CAMONES LAVOISSIER ALEX</t>
  </si>
  <si>
    <t>43213469</t>
  </si>
  <si>
    <t>TÉCNICO ELECT.EN MTENTO. DE INFRAESTRUCTURA Y EQUIP.ELECTROM</t>
  </si>
  <si>
    <t>VELASCO SOTO PARRIS PAUL</t>
  </si>
  <si>
    <t>43916637</t>
  </si>
  <si>
    <t>LOPEZ SEMINARIO JULIO AUGUSTO</t>
  </si>
  <si>
    <t>41684866</t>
  </si>
  <si>
    <t>INGENIERÍA EN INFORMÁTICA Y SISTEMAS</t>
  </si>
  <si>
    <t>HUANACUNI TICONA SOLEDAD</t>
  </si>
  <si>
    <t>42626923</t>
  </si>
  <si>
    <t>ANALISTA DE SISTEMAS Y SOLUCIONES ANALITICAS</t>
  </si>
  <si>
    <t>BARBOZA FERNANDEZ ANYLU ELOISA</t>
  </si>
  <si>
    <t>44386280</t>
  </si>
  <si>
    <t>INSTITUTO SUPERIOR TECNOLÓGICO CEPEA</t>
  </si>
  <si>
    <t>TITO TITO SUSANA ISAURA</t>
  </si>
  <si>
    <t>41588016</t>
  </si>
  <si>
    <t>MONSALVE ORTIZ LICENIA FELICITAS</t>
  </si>
  <si>
    <t>70764449</t>
  </si>
  <si>
    <t>MANSILLA CORNEJO CARLOS EDDY</t>
  </si>
  <si>
    <t>42022333</t>
  </si>
  <si>
    <t>CAJACHAGUA GILIO YSABEL DORIS</t>
  </si>
  <si>
    <t>45067822</t>
  </si>
  <si>
    <t>YUPANQUI SOLIER KATHERINE DENISSE</t>
  </si>
  <si>
    <t>44997932</t>
  </si>
  <si>
    <t>SÁNCHEZ CARRANZA LOURDES DEL PILAR</t>
  </si>
  <si>
    <t>45634575</t>
  </si>
  <si>
    <t>ANALISTA ADMINISTRATIVO LEGAL</t>
  </si>
  <si>
    <t>RIOS ALCANTARA LALY IVONNE</t>
  </si>
  <si>
    <t>44848837</t>
  </si>
  <si>
    <t>PICON FIGUEROA KELLY MIRELLA</t>
  </si>
  <si>
    <t>45339877</t>
  </si>
  <si>
    <t>OSORIO MARILUZ OSCAR JAVIER</t>
  </si>
  <si>
    <t>42702532</t>
  </si>
  <si>
    <t>HOYOS ANGELES ROBERTO</t>
  </si>
  <si>
    <t>41606396</t>
  </si>
  <si>
    <t>GARCIA ROMERO ANDRES MAURICIO</t>
  </si>
  <si>
    <t>42233277</t>
  </si>
  <si>
    <t>COLCHADO DELGADO EUGENIO DAVID</t>
  </si>
  <si>
    <t>44745685</t>
  </si>
  <si>
    <t>CASTAÑEDA CARRION VIVIEN KARLA</t>
  </si>
  <si>
    <t>42035890</t>
  </si>
  <si>
    <t>ANGULO ARROYO MIGUEL ANGEL</t>
  </si>
  <si>
    <t>44910918</t>
  </si>
  <si>
    <t>YNGA ALATA BENITO NILO</t>
  </si>
  <si>
    <t>40341374</t>
  </si>
  <si>
    <t>AUDITORÍA Y CONTROL DE GESTIÓN EMPRESARIAL</t>
  </si>
  <si>
    <t>VILLANUEVA ROBLES CESAR RUDY</t>
  </si>
  <si>
    <t>32921986</t>
  </si>
  <si>
    <t>AUDITOR ESPECIALISTA EN CONTROL GUBERNAMENTAL</t>
  </si>
  <si>
    <t>MAMANI ROQUE ISABEL ANDREANA</t>
  </si>
  <si>
    <t>29651220</t>
  </si>
  <si>
    <t>AUDITOR EN CONTROL GUBERNAMENTAL- ABOGADO O CONTADOR</t>
  </si>
  <si>
    <t>VARGAS NINATANTA JESUS EDUARDO</t>
  </si>
  <si>
    <t>40476798</t>
  </si>
  <si>
    <t>ELECTRICIDAD INDUSTRIAL</t>
  </si>
  <si>
    <t>SANCHEZ RODRIGUEZ JOSE EDUARDO</t>
  </si>
  <si>
    <t>15975027</t>
  </si>
  <si>
    <t>HINOSTROZA MATOS ERIKA MIA</t>
  </si>
  <si>
    <t>41314828</t>
  </si>
  <si>
    <t>ALVAREZ SANDOVAL RICARDO ZENON</t>
  </si>
  <si>
    <t>07283842</t>
  </si>
  <si>
    <t>INGENIERO ELECTROMECÁNICO</t>
  </si>
  <si>
    <t>REAP MONTES LUIS MIGUEL</t>
  </si>
  <si>
    <t>42916091</t>
  </si>
  <si>
    <t>PROFESIONAL EN GESTIÓN Y ESTADÍSTICA</t>
  </si>
  <si>
    <t>ELECTRÓNICA</t>
  </si>
  <si>
    <t>BAUTISTA AQUINO GIAN CARLO</t>
  </si>
  <si>
    <t>46243342</t>
  </si>
  <si>
    <t>DIAZ ARIAS MERLY MABEL</t>
  </si>
  <si>
    <t>44588574</t>
  </si>
  <si>
    <t>BARRERA RINCON CESAR AUGUSTO</t>
  </si>
  <si>
    <t>42021246</t>
  </si>
  <si>
    <t>VASQUEZ CHAVARRI OMAR EDUARDO</t>
  </si>
  <si>
    <t>44191397</t>
  </si>
  <si>
    <t>ANALISTA EN GESTION DE INFORMACION DE PROCESO</t>
  </si>
  <si>
    <t>SALAS ALVARADO MALENA DEL CARMEN</t>
  </si>
  <si>
    <t>10793008</t>
  </si>
  <si>
    <t>TECNICO EN GESTION DE DATOS DEL PROCESO</t>
  </si>
  <si>
    <t>APAZA NAVARRO DANITZA JACQUELINE</t>
  </si>
  <si>
    <t>43974202</t>
  </si>
  <si>
    <t>GUANILO SANDIGA ROBERT</t>
  </si>
  <si>
    <t>40195421</t>
  </si>
  <si>
    <t>COORDINADOR LEGAL EN CONTRATACIONES DEL ESTADO</t>
  </si>
  <si>
    <t>ALVARADO FERNANDEZ MARITZA EDITH</t>
  </si>
  <si>
    <t>09879042</t>
  </si>
  <si>
    <t>RISCO SANCHEZ CINTHYA LISBETH</t>
  </si>
  <si>
    <t>45228395</t>
  </si>
  <si>
    <t>LOPEZ CAJAMARCA INGRID LUCIA</t>
  </si>
  <si>
    <t>42369590</t>
  </si>
  <si>
    <t>CHAVEZ FLORES INDIRA JUDITH</t>
  </si>
  <si>
    <t>43485912</t>
  </si>
  <si>
    <t>GESTOR DE ORIENTACIÓN - VRAE</t>
  </si>
  <si>
    <t>ZAPATA CRISANTO ANTONY RICHARD</t>
  </si>
  <si>
    <t>44378594</t>
  </si>
  <si>
    <t>CISNEROS FERNANDEZ MARLON IVAN</t>
  </si>
  <si>
    <t>17447026</t>
  </si>
  <si>
    <t>CHACON GARCIA GERALDO ADOLFO</t>
  </si>
  <si>
    <t>46071276</t>
  </si>
  <si>
    <t>HOLGUIN GARATE JOHN WALTER</t>
  </si>
  <si>
    <t>40211459</t>
  </si>
  <si>
    <t>ZEGARRA JIMENEZ PAOLA ALEXANDRA</t>
  </si>
  <si>
    <t>46079274</t>
  </si>
  <si>
    <t>YAMPARA VILCA ABDON ANIBAL</t>
  </si>
  <si>
    <t>40903838</t>
  </si>
  <si>
    <t>VENEGAS MENDEZ OWEN EDUARDO</t>
  </si>
  <si>
    <t>44738549</t>
  </si>
  <si>
    <t>QUISPE SARMIENTO ANTONIETA MAXIMA</t>
  </si>
  <si>
    <t>41548958</t>
  </si>
  <si>
    <t>PALOMINO VILCHEZ GINN CHRISTIAN</t>
  </si>
  <si>
    <t>46551867</t>
  </si>
  <si>
    <t>ORMACHEA HUMPIRE ISAAC</t>
  </si>
  <si>
    <t>43879781</t>
  </si>
  <si>
    <t>LARA RAMOS CARMEN YESSICA</t>
  </si>
  <si>
    <t>44226914</t>
  </si>
  <si>
    <t>HURTADO VILLAFUERTE JOHN WALDY</t>
  </si>
  <si>
    <t>45361330</t>
  </si>
  <si>
    <t>CALSINA AGUILAR HELFFER VALOIS</t>
  </si>
  <si>
    <t>44016164</t>
  </si>
  <si>
    <t>BRINGAS VILELA LESLY</t>
  </si>
  <si>
    <t>40139919</t>
  </si>
  <si>
    <t>BABILON GRADOS FIDEL ERNESTO</t>
  </si>
  <si>
    <t>09953135</t>
  </si>
  <si>
    <t>MENDEZ VALVERDE MIRTHA MELINA</t>
  </si>
  <si>
    <t>42244360</t>
  </si>
  <si>
    <t>TEMBLADERA RIVERA DAVID MARCELO</t>
  </si>
  <si>
    <t>20680874</t>
  </si>
  <si>
    <t>ADRIANZEN CALLE ALEX CARLOS</t>
  </si>
  <si>
    <t>10285501</t>
  </si>
  <si>
    <t>INSTITUTO SUPERIOR TECNOLÓGICO CARLOS CUETO FERNANDINI</t>
  </si>
  <si>
    <t>ALDORADIN FERREL JAVIER</t>
  </si>
  <si>
    <t>08464197</t>
  </si>
  <si>
    <t>MARINA DE GUERRA DEL PERÚ</t>
  </si>
  <si>
    <t>ELECTRICIDAD</t>
  </si>
  <si>
    <t>PEREZ BONIFACIO DAVID GUIDO</t>
  </si>
  <si>
    <t>21873312</t>
  </si>
  <si>
    <t>CHULLUNQUIA CRUZ BENITO LIZANDRO</t>
  </si>
  <si>
    <t>43560668</t>
  </si>
  <si>
    <t>MANIOBRAS</t>
  </si>
  <si>
    <t>PANEZ ROMERO JUAN FRANCISCO</t>
  </si>
  <si>
    <t>43332484</t>
  </si>
  <si>
    <t>BUZO PROFESIONAL DE PRIMERA</t>
  </si>
  <si>
    <t>MAYON HUAMAN RONALD</t>
  </si>
  <si>
    <t>44681633</t>
  </si>
  <si>
    <t>RODRIGUEZ MENDOZA ANGELO OSCAR</t>
  </si>
  <si>
    <t>41078626</t>
  </si>
  <si>
    <t>QUISPE YALLE ALBERT GUSTAVO</t>
  </si>
  <si>
    <t>40138337</t>
  </si>
  <si>
    <t>VILLEGAS ORTEGA SARA MIRELLA</t>
  </si>
  <si>
    <t>40087175</t>
  </si>
  <si>
    <t>ESPECIALISTA EN CONTROL DE PROCESOS DE SISTEMAS</t>
  </si>
  <si>
    <t>MENDIETA JERI JOSE OSWALDO</t>
  </si>
  <si>
    <t>10049823</t>
  </si>
  <si>
    <t>ZAVALETA CUEVAS DANIEL</t>
  </si>
  <si>
    <t>40203761</t>
  </si>
  <si>
    <t>UNIVERSIDAD CATÓLICA DE SANTA MARÍA</t>
  </si>
  <si>
    <t>SALAS ROSAS FREDDY JESUS</t>
  </si>
  <si>
    <t>29600082</t>
  </si>
  <si>
    <t>HUAMANI MENDOZA ALEXANDER PERCY</t>
  </si>
  <si>
    <t>10723378</t>
  </si>
  <si>
    <t>MALAGA CHAVEZ MARIBEL ROCIO</t>
  </si>
  <si>
    <t>09843855</t>
  </si>
  <si>
    <t>ARIAS MENDOZA ANGELICA MILAGROS</t>
  </si>
  <si>
    <t>40386065</t>
  </si>
  <si>
    <t>MAMANI CONDORI LILY MARIBEL</t>
  </si>
  <si>
    <t>44352178</t>
  </si>
  <si>
    <t>CHOMBO CHUQUILLANQUI JANETH SILVIA</t>
  </si>
  <si>
    <t>42820769</t>
  </si>
  <si>
    <t>HERRERA SANCHEZ MARCO ANTONIO</t>
  </si>
  <si>
    <t>44948014</t>
  </si>
  <si>
    <t>VILLAR MEDINA ALEJANDRO</t>
  </si>
  <si>
    <t>42855136</t>
  </si>
  <si>
    <t>PIZARRO LOPEZ GUILLERMO</t>
  </si>
  <si>
    <t>42821499</t>
  </si>
  <si>
    <t>APOYO PROFESIONAL</t>
  </si>
  <si>
    <t>MORENO FLORES ANTHONY YUNEK</t>
  </si>
  <si>
    <t>44604305</t>
  </si>
  <si>
    <t>CHAVEZ ROMERO PABLO</t>
  </si>
  <si>
    <t>40960832</t>
  </si>
  <si>
    <t>TÉCNICO MANUAL</t>
  </si>
  <si>
    <t>ROQUE SEVERINO MARCO</t>
  </si>
  <si>
    <t>41981898</t>
  </si>
  <si>
    <t>HUANUCO MIRANDA FREDY RICARDO</t>
  </si>
  <si>
    <t>10178293</t>
  </si>
  <si>
    <t>HERNANDEZ MIRANDA MONICA</t>
  </si>
  <si>
    <t>31180880</t>
  </si>
  <si>
    <t>AGUILAR MANRIQUE SILVIA</t>
  </si>
  <si>
    <t>42134949</t>
  </si>
  <si>
    <t>PROFESIONAL ESPECIALISTA DE TESORERIA</t>
  </si>
  <si>
    <t>BURGA MANRIQUE JORGE LUIS</t>
  </si>
  <si>
    <t>09799424</t>
  </si>
  <si>
    <t>PROFESIONAL DE SEGUIMIENTO CONTRACTUAL</t>
  </si>
  <si>
    <t>PACHAS REAÑO JANNINA MILAGROS</t>
  </si>
  <si>
    <t>07482096</t>
  </si>
  <si>
    <t>CAPULIAN AGUILAR DE ASENCIOS NILDA PATRICIA</t>
  </si>
  <si>
    <t>25774469</t>
  </si>
  <si>
    <t>PROFESIONAL DE MODELAMIENTO DEL PROCESO DEL NEGOCIO</t>
  </si>
  <si>
    <t>TAMAYO AUCAHUASI MARCO AURELIO</t>
  </si>
  <si>
    <t>10625501</t>
  </si>
  <si>
    <t>ESPECIALISTA CONTABLE EN SIAF</t>
  </si>
  <si>
    <t>HERNANDEZ MIRANDA YNGRID NORA</t>
  </si>
  <si>
    <t>31192946</t>
  </si>
  <si>
    <t>ESPECIALISTA CONTABLE SIAF</t>
  </si>
  <si>
    <t>NEGOCIOS INTERNACIONALES Y COMERCIO EXTERIOR</t>
  </si>
  <si>
    <t>HAQUEHUA MARTINEZ YESENIA MIRELLA</t>
  </si>
  <si>
    <t>10319926</t>
  </si>
  <si>
    <t>DE LA CRUZ PEREZ JESSY DINA</t>
  </si>
  <si>
    <t>10251266</t>
  </si>
  <si>
    <t>CORDOVA CHAVIERI ERICK HERNAN</t>
  </si>
  <si>
    <t>10203826</t>
  </si>
  <si>
    <t>REAÑO SILVA JHONNY FRANCISCO</t>
  </si>
  <si>
    <t>10124603</t>
  </si>
  <si>
    <t>CITEN-CENTRO D'INSTRUCCIÓN TÉCNICA NAVAL</t>
  </si>
  <si>
    <t>PROCESAMIENTO DE DATOS</t>
  </si>
  <si>
    <t>OLAYA SILVA ALEJANDRO CARLOS</t>
  </si>
  <si>
    <t>42781153</t>
  </si>
  <si>
    <t>AUCAPIÑA CENTENO MILNER</t>
  </si>
  <si>
    <t>09958524</t>
  </si>
  <si>
    <t>FERNANDEZ PEÑA VICTOR ALFREDO</t>
  </si>
  <si>
    <t>40239488</t>
  </si>
  <si>
    <t>ESCALANTE PALOMINO MARITZA</t>
  </si>
  <si>
    <t>41934282</t>
  </si>
  <si>
    <t>VENTURA HUERTA JESSICA CATHERIN</t>
  </si>
  <si>
    <t>43566607</t>
  </si>
  <si>
    <t>RODRIGUEZ LEON DANIEL RICARDO</t>
  </si>
  <si>
    <t>41033420</t>
  </si>
  <si>
    <t>COORDINADOR DE SEGURIDAD LIMA Y CALLAO</t>
  </si>
  <si>
    <t>GONGORA NIÑO DE GUZMAN JORGE ARTURO</t>
  </si>
  <si>
    <t>25829408</t>
  </si>
  <si>
    <t>CALDERON LEON JUAN CARLOS</t>
  </si>
  <si>
    <t>09822578</t>
  </si>
  <si>
    <t>RIOS GUTIERREZ LUIS ALBERTO</t>
  </si>
  <si>
    <t>25577612</t>
  </si>
  <si>
    <t>AUXILIAR DE TELEOPERADOR DE CENTRAL TELEFÓNICA</t>
  </si>
  <si>
    <t>AUDITOR EN CONTROL GUBERNAMENTAL - INGENIERO DE SISTEMAS</t>
  </si>
  <si>
    <t>MESAJIL ARANGO LUIS ALBERTO</t>
  </si>
  <si>
    <t>42625336</t>
  </si>
  <si>
    <t>CIRUJANO DENTISTA</t>
  </si>
  <si>
    <t>ALVAREZ RODRIGUEZ GUSTAVO ALONSO</t>
  </si>
  <si>
    <t>40668338</t>
  </si>
  <si>
    <t>MAYTAHUARI MACUYAMA ELIAB</t>
  </si>
  <si>
    <t>43543619</t>
  </si>
  <si>
    <t>MESTANZA POLO JOSMELL DAVID</t>
  </si>
  <si>
    <t>46750670</t>
  </si>
  <si>
    <t>OPERARIO DEL PROGRAMA DE CANES</t>
  </si>
  <si>
    <t>HUAMANI AMASIFUEN JORGE EMERSON</t>
  </si>
  <si>
    <t>44915080</t>
  </si>
  <si>
    <t>MÉDICO VETERINARIO ZOTECNISTA</t>
  </si>
  <si>
    <t>CORTEZ RUIZ MANUEL ALEXIS GIANCARLO</t>
  </si>
  <si>
    <t>40049027</t>
  </si>
  <si>
    <t>GUIA CANINO</t>
  </si>
  <si>
    <t>TAPIA CONDORI DENNYS JIMMY</t>
  </si>
  <si>
    <t>01344064</t>
  </si>
  <si>
    <t>OLAZABAL MENDOZA GUSTAVO VIRGILIO</t>
  </si>
  <si>
    <t>43281558</t>
  </si>
  <si>
    <t>GUERRERO GUDIEL JAVIER PAULO CESAR</t>
  </si>
  <si>
    <t>42957181</t>
  </si>
  <si>
    <t>VADILLO TINEO OMAR EDWIN</t>
  </si>
  <si>
    <t>06806142</t>
  </si>
  <si>
    <t>ANGELES FLORES BERENISSE</t>
  </si>
  <si>
    <t>42314516</t>
  </si>
  <si>
    <t>ALEY APARCANA OSCAR BRYAN</t>
  </si>
  <si>
    <t>70437088</t>
  </si>
  <si>
    <t>CASTRO LOPEZ KAREN LISSET</t>
  </si>
  <si>
    <t>41612443</t>
  </si>
  <si>
    <t>AZABACHE MANAYAY PATRICIA KARINA</t>
  </si>
  <si>
    <t>43825910</t>
  </si>
  <si>
    <t>LEON SANTAMARIA CINTHYA ELEYNE</t>
  </si>
  <si>
    <t>43417289</t>
  </si>
  <si>
    <t>CAZORLA SABA FLOR DE TERESA</t>
  </si>
  <si>
    <t>41686689</t>
  </si>
  <si>
    <t>PELAEZ SARMIENTO MOISES</t>
  </si>
  <si>
    <t>08156435</t>
  </si>
  <si>
    <t>TITO OROZCO EDWIN ROLANDO</t>
  </si>
  <si>
    <t>80146883</t>
  </si>
  <si>
    <t>MINAYA RAMOS ELIOT LINCOL</t>
  </si>
  <si>
    <t>10304844</t>
  </si>
  <si>
    <t>SILVA VALVERDE JOANNA LEYLA</t>
  </si>
  <si>
    <t>19098885</t>
  </si>
  <si>
    <t>HUACCHO MAGRO ALEXANDER</t>
  </si>
  <si>
    <t>10136772</t>
  </si>
  <si>
    <t>CHIPA PAUCAR ALFREDO FERNANDO</t>
  </si>
  <si>
    <t>44573144</t>
  </si>
  <si>
    <t>AGUILAR DE LA CRUZ ELSIE MATILDE</t>
  </si>
  <si>
    <t>41612258</t>
  </si>
  <si>
    <t>SEDANO VELASQUEZ CANDY GERALDINE</t>
  </si>
  <si>
    <t>45986417</t>
  </si>
  <si>
    <t>GAMARRA BAUTISTA CHRISTIAN HELDRICH</t>
  </si>
  <si>
    <t>42491417</t>
  </si>
  <si>
    <t>TORRES AVILA ANGEL LUIS</t>
  </si>
  <si>
    <t>40745041</t>
  </si>
  <si>
    <t>ESPECIALISTA EN PRESUPUESTO PUBLICO</t>
  </si>
  <si>
    <t>CAYO LOAYZA DE MANCO SOGY MILAGROS</t>
  </si>
  <si>
    <t>10752185</t>
  </si>
  <si>
    <t>PROFESIONAL EN PRESUPUESTO PÚBLICO EXPERTO EN CONTABILIDAD P</t>
  </si>
  <si>
    <t>ELGUERA CHIPANA EVERTH</t>
  </si>
  <si>
    <t>41771155</t>
  </si>
  <si>
    <t>AREVALO PACORA JOSE RICARDO</t>
  </si>
  <si>
    <t>42087177</t>
  </si>
  <si>
    <t>APOYO EN LA GESTIÓN DE ACCIONES DE MEJORA</t>
  </si>
  <si>
    <t>FLORES CAMACHO CHRISTIAN FERNANDO</t>
  </si>
  <si>
    <t>41688914</t>
  </si>
  <si>
    <t>PROFESIONAL ANALISTA ESTADISTICO</t>
  </si>
  <si>
    <t>PACHAS MALPASO GERMAN ROLANDO</t>
  </si>
  <si>
    <t>42169428</t>
  </si>
  <si>
    <t>MORALES CHUQUIANO LINDAROSA MARTHA</t>
  </si>
  <si>
    <t>41995627</t>
  </si>
  <si>
    <t>CORONEL SALAZAR ANDY WILLIAMS</t>
  </si>
  <si>
    <t>43487281</t>
  </si>
  <si>
    <t>HUALLPA TAPIA ADA GABRIELA CELIA</t>
  </si>
  <si>
    <t>42532309</t>
  </si>
  <si>
    <t>ARAUJO RUIZ JANETTE SUSANA</t>
  </si>
  <si>
    <t>41284952</t>
  </si>
  <si>
    <t>GUTARRA MUCHA CESAR MEDARDO</t>
  </si>
  <si>
    <t>43139183</t>
  </si>
  <si>
    <t>MINCHOLA LIZA CARLOS ALBERTO</t>
  </si>
  <si>
    <t>44274007</t>
  </si>
  <si>
    <t>BOZA TUCTO IRENE DEL PILAR</t>
  </si>
  <si>
    <t>41307214</t>
  </si>
  <si>
    <t>MARTINEZ ZALDIVAR LUIS ROGER</t>
  </si>
  <si>
    <t>41685510</t>
  </si>
  <si>
    <t>GUZMÁN CHACÓN DELVIS POOL</t>
  </si>
  <si>
    <t>41998573</t>
  </si>
  <si>
    <t>ESPECIALISTA DE INFRAESTRUCTURA TECNOLOGICA - SERVICIOS WEB</t>
  </si>
  <si>
    <t>DE LA CRUZ VALVERDE LADY DIANA</t>
  </si>
  <si>
    <t>41575884</t>
  </si>
  <si>
    <t>CCAHUANA RIVAS ERICA MERCEDES</t>
  </si>
  <si>
    <t>10131691</t>
  </si>
  <si>
    <t>RONDO GUTIERREZ GERARDO BENIGNO</t>
  </si>
  <si>
    <t>40889206</t>
  </si>
  <si>
    <t>MARTINEZ RUIZ IVAN ALEXANDER</t>
  </si>
  <si>
    <t>41096764</t>
  </si>
  <si>
    <t>BERNAL GONZALES ROXANA FABIOLA</t>
  </si>
  <si>
    <t>45756455</t>
  </si>
  <si>
    <t>SOLANO PAUCAR FELIX</t>
  </si>
  <si>
    <t>42613603</t>
  </si>
  <si>
    <t>LLANOS PILLPE JOHANS DAVID</t>
  </si>
  <si>
    <t>43873979</t>
  </si>
  <si>
    <t>SILVA VILCHEZ DIANA CAROLINA</t>
  </si>
  <si>
    <t>46467796</t>
  </si>
  <si>
    <t>UNIVERSIDAD NACIONAL DE HUANCAVELICA</t>
  </si>
  <si>
    <t>CANDIOTTI CUSI PAOLA KATERIN</t>
  </si>
  <si>
    <t>44909577</t>
  </si>
  <si>
    <t>LORET DE MOLA CACERES ROBERTO MARTIN</t>
  </si>
  <si>
    <t>10345326</t>
  </si>
  <si>
    <t>PROFESIONAL EN PROCESOS DE INCORPORACION Y GESTION DE LA INF</t>
  </si>
  <si>
    <t>CORONADO LUNA RONALD PETER</t>
  </si>
  <si>
    <t>42297495</t>
  </si>
  <si>
    <t>QUISPE SERRANO INGRID</t>
  </si>
  <si>
    <t>23980462</t>
  </si>
  <si>
    <t>PADILLA ALVARADO GUSTAVO FRANKLIN</t>
  </si>
  <si>
    <t>42051339</t>
  </si>
  <si>
    <t>CALDAS SORIA RENZO ALEJANDRO</t>
  </si>
  <si>
    <t>45435445</t>
  </si>
  <si>
    <t>BECERRA QUIROZ LISETH AURISTELA</t>
  </si>
  <si>
    <t>46194118</t>
  </si>
  <si>
    <t>GARCIA QUISPE JORGE LUIS</t>
  </si>
  <si>
    <t>43326142</t>
  </si>
  <si>
    <t>LA SERNA LIMACHE JUDITH ESTEFANIA</t>
  </si>
  <si>
    <t>41422328</t>
  </si>
  <si>
    <t>RAMIREZ DAVILA SERGIO DIEGO</t>
  </si>
  <si>
    <t>44392447</t>
  </si>
  <si>
    <t>CONDORI MACHACA LIZETH KATTERIN</t>
  </si>
  <si>
    <t>46068275</t>
  </si>
  <si>
    <t>DIAZ ROMERO OSCAR ALBERTO</t>
  </si>
  <si>
    <t>42846306</t>
  </si>
  <si>
    <t>MENDOZA JUSTO HANSS PETER</t>
  </si>
  <si>
    <t>42873220</t>
  </si>
  <si>
    <t>AMAYA BERRU JUAN CARLOS</t>
  </si>
  <si>
    <t>42350293</t>
  </si>
  <si>
    <t>AGUILAR VEGA JOSE ISRAEL</t>
  </si>
  <si>
    <t>44740883</t>
  </si>
  <si>
    <t>SANTILLAN FLORES VANESSA</t>
  </si>
  <si>
    <t>42436676</t>
  </si>
  <si>
    <t>AREVALO FALEN VICTOR GUSTAVO</t>
  </si>
  <si>
    <t>44293080</t>
  </si>
  <si>
    <t>URIOL VERA HITLER ULICES</t>
  </si>
  <si>
    <t>41470460</t>
  </si>
  <si>
    <t>TRINIDAD YANAYACO WILLIAM JOHN</t>
  </si>
  <si>
    <t>43379951</t>
  </si>
  <si>
    <t>PEREIRA LUDEÑA MARTHA PAOLA</t>
  </si>
  <si>
    <t>41782013</t>
  </si>
  <si>
    <t>TORRES ROJAS ROSARIO LIZ</t>
  </si>
  <si>
    <t>42081880</t>
  </si>
  <si>
    <t>TAMBINI PONCE MILDRED FIORELLA</t>
  </si>
  <si>
    <t>21555445</t>
  </si>
  <si>
    <t>ARCE PASACHE SIGEFRIDO ADHEMIR</t>
  </si>
  <si>
    <t>43535258</t>
  </si>
  <si>
    <t>ACUÑA RODRIGUEZ MANUEL BASILIO</t>
  </si>
  <si>
    <t>22093591</t>
  </si>
  <si>
    <t>CERVANTES NUÑEZ MARIA DEL ROSARIO ELSA</t>
  </si>
  <si>
    <t>43511766</t>
  </si>
  <si>
    <t>RIVERA SOPLIN JUAN TOMAS</t>
  </si>
  <si>
    <t>01318412</t>
  </si>
  <si>
    <t>DIAZ BARBARAN HUGO SEBASTIAN</t>
  </si>
  <si>
    <t>00124742</t>
  </si>
  <si>
    <t>HERRERA CHURA ALBERTO ALEXANDER</t>
  </si>
  <si>
    <t>40932320</t>
  </si>
  <si>
    <t>CASTAÑEDA CRUZADO FELICITA PATRICIA</t>
  </si>
  <si>
    <t>40638408</t>
  </si>
  <si>
    <t>ESPECIALISTA DE SEGUIMIENTO CONTRACTUAL</t>
  </si>
  <si>
    <t>QUISPE HUAMAN MARIA LUISA</t>
  </si>
  <si>
    <t>40457189</t>
  </si>
  <si>
    <t>HURTADO VELIZ ELSBETH HEYLEN</t>
  </si>
  <si>
    <t>41732335</t>
  </si>
  <si>
    <t>CHAMBI GARAVITO LIZ MARGOTH</t>
  </si>
  <si>
    <t>41307702</t>
  </si>
  <si>
    <t>DELGADO FLORES FELIX ENRIQUE</t>
  </si>
  <si>
    <t>44754351</t>
  </si>
  <si>
    <t>CAMPOS CHAVEZ DAVID</t>
  </si>
  <si>
    <t>44998707</t>
  </si>
  <si>
    <t>MOSQUERA ROJAS CESAR OMAR</t>
  </si>
  <si>
    <t>44326103</t>
  </si>
  <si>
    <t>REYES URCO JEAMPIERE EDGAR</t>
  </si>
  <si>
    <t>44272869</t>
  </si>
  <si>
    <t>CAMAYO MACUKACHI LUIS GEOVANI</t>
  </si>
  <si>
    <t>45222411</t>
  </si>
  <si>
    <t>TICONA BALCON EDWIN RICHARD</t>
  </si>
  <si>
    <t>44618882</t>
  </si>
  <si>
    <t>PALOMINO ORMEÑO GRECIA SOLEDAD</t>
  </si>
  <si>
    <t>45748821</t>
  </si>
  <si>
    <t>GUERRERO OCAMPO LUIS CHRISTOPHER</t>
  </si>
  <si>
    <t>45602124</t>
  </si>
  <si>
    <t>INSTITUTO SUPERIOR TECNOLÓGICO ABACO</t>
  </si>
  <si>
    <t>GARCIA MENA CARLOS EDUARDO</t>
  </si>
  <si>
    <t>42810736</t>
  </si>
  <si>
    <t>CALLE PATIÑO JULIO CESAR</t>
  </si>
  <si>
    <t>43621001</t>
  </si>
  <si>
    <t>ATOCHE REYES ROSA MARIA</t>
  </si>
  <si>
    <t>43567562</t>
  </si>
  <si>
    <t>VEGA TOVAR VALERI PATRICIA</t>
  </si>
  <si>
    <t>44782391</t>
  </si>
  <si>
    <t>ROMERO ROMERO LOURDES ELIANA</t>
  </si>
  <si>
    <t>18141820</t>
  </si>
  <si>
    <t>PLASENCIA ROJAS DEYSI FIORELLA</t>
  </si>
  <si>
    <t>44996076</t>
  </si>
  <si>
    <t>GUTIERREZ MANTILLA ROCIO PATRICIA</t>
  </si>
  <si>
    <t>42927798</t>
  </si>
  <si>
    <t>CONDOR AMANCAY VILMA</t>
  </si>
  <si>
    <t>40633507</t>
  </si>
  <si>
    <t>OQUENDO BACA DEISHY</t>
  </si>
  <si>
    <t>43397441</t>
  </si>
  <si>
    <t>LUNA AGUIRRE JESUS MANUEL</t>
  </si>
  <si>
    <t>44947327</t>
  </si>
  <si>
    <t>UNIVERSIDAD DE AYACUCHO FEDERICO FROEBEL S.A.C.</t>
  </si>
  <si>
    <t>JIMENEZ ELIAS JOSE RAUL</t>
  </si>
  <si>
    <t>42509481</t>
  </si>
  <si>
    <t>DIOS MURGUIA AYRTON RENE</t>
  </si>
  <si>
    <t>46573267</t>
  </si>
  <si>
    <t>UNIVERSIDAD NACIONAL TORIBIO RODRIGUEZ DE MENDOZA DE AMAZONA</t>
  </si>
  <si>
    <t>VALLE PORTAL YLMER EDITH</t>
  </si>
  <si>
    <t>43719448</t>
  </si>
  <si>
    <t>VALERA RUIZ ABIMAEL</t>
  </si>
  <si>
    <t>45313995</t>
  </si>
  <si>
    <t>INSTITUTO SUPERIOR TECNOLÓGICO NOR ORIENTAL DE LA SELVA</t>
  </si>
  <si>
    <t>FORESTAL</t>
  </si>
  <si>
    <t>RAMIREZ ALVARADO FRANK</t>
  </si>
  <si>
    <t>46335019</t>
  </si>
  <si>
    <t>AREVALO GALAN JEAN PIERRE</t>
  </si>
  <si>
    <t>45794982</t>
  </si>
  <si>
    <t>VARGAS PAREDES MARCOS JOSE</t>
  </si>
  <si>
    <t>42033515</t>
  </si>
  <si>
    <t>PACCI HURTADO ISMAEL GARY</t>
  </si>
  <si>
    <t>44944906</t>
  </si>
  <si>
    <t>MARCE LLANOS LEONIDAS LUCIO</t>
  </si>
  <si>
    <t>46293489</t>
  </si>
  <si>
    <t>HUASASQUICHE SIERRA DAVID RAUL</t>
  </si>
  <si>
    <t>43998010</t>
  </si>
  <si>
    <t>ANCCO VARGAS CARLOS DAVID</t>
  </si>
  <si>
    <t>41118739</t>
  </si>
  <si>
    <t>ZARATE JARA GARY FRANK</t>
  </si>
  <si>
    <t>41941841</t>
  </si>
  <si>
    <t>SANTANDER ROZAS JOSE LUIS</t>
  </si>
  <si>
    <t>23985200</t>
  </si>
  <si>
    <t>RAMOS ARISACA NIZELY KARIN</t>
  </si>
  <si>
    <t>45959926</t>
  </si>
  <si>
    <t>MALDONADO JIMENEZ JOSE FREDY</t>
  </si>
  <si>
    <t>42293855</t>
  </si>
  <si>
    <t>INSTITUTO SUPERIOR TECNOLÓGICO JOSE ANTONIO ENCINAS</t>
  </si>
  <si>
    <t>HUARANCA MAMANI RENZO GERMAN</t>
  </si>
  <si>
    <t>41507807</t>
  </si>
  <si>
    <t>CATACHURA MAMANI RUSO AMERICO</t>
  </si>
  <si>
    <t>41561250</t>
  </si>
  <si>
    <t>CORNEJO FERNANDEZ PABLO CESAR</t>
  </si>
  <si>
    <t>02298215</t>
  </si>
  <si>
    <t>VILCHEZ YANGALI CARLOS ALBERTO</t>
  </si>
  <si>
    <t>42811888</t>
  </si>
  <si>
    <t>SANCHEZ HIDALGO HERMES LENIN NERON</t>
  </si>
  <si>
    <t>43210404</t>
  </si>
  <si>
    <t>MANANITA GARCIA DAVID AUGUSTO</t>
  </si>
  <si>
    <t>45278056</t>
  </si>
  <si>
    <t>DEL AGUILA CARDENAS ROLF</t>
  </si>
  <si>
    <t>40510019</t>
  </si>
  <si>
    <t>WONG SUAREZ LEONARDO CESAR</t>
  </si>
  <si>
    <t>45653949</t>
  </si>
  <si>
    <t>TRIGOSO TUESTA RAFAEL</t>
  </si>
  <si>
    <t>42929470</t>
  </si>
  <si>
    <t>MEJIA REBOLLEDO CECILIA MILAGROS</t>
  </si>
  <si>
    <t>41636696</t>
  </si>
  <si>
    <t>HUAMAN RAMIREZ GUILMER JOSE</t>
  </si>
  <si>
    <t>45574095</t>
  </si>
  <si>
    <t>CORDOVA LY RONALD EMERSON</t>
  </si>
  <si>
    <t>02709825</t>
  </si>
  <si>
    <t>RIVERA FERNANDEZ JULIO CESAR</t>
  </si>
  <si>
    <t>30836504</t>
  </si>
  <si>
    <t>PAREDES VALENCIA HUGO JORGHINO</t>
  </si>
  <si>
    <t>71269531</t>
  </si>
  <si>
    <t>LAURA ARENAS HECTOR OMAR</t>
  </si>
  <si>
    <t>40372347</t>
  </si>
  <si>
    <t>DELGADO CHAIÑA PEDRO ROLANDO</t>
  </si>
  <si>
    <t>80278875</t>
  </si>
  <si>
    <t>VALDEZ RAMIREZ JORGE LUIS</t>
  </si>
  <si>
    <t>40719992</t>
  </si>
  <si>
    <t>INSTITUTO SUPERIOR TECNOLÓGICO ESTUDIOS LUIS E. VALCÁRCEL</t>
  </si>
  <si>
    <t>LLANOS BENAVENTE MAURO ALEJANDRO</t>
  </si>
  <si>
    <t>41132574</t>
  </si>
  <si>
    <t>GARAY QUINTANA ISAIAS MIGUEL</t>
  </si>
  <si>
    <t>04631494</t>
  </si>
  <si>
    <t>INSTITUTO SUPERIOR TECNOLÓGICO AMERICANA DEL CUSCO</t>
  </si>
  <si>
    <t>ROJAS SANTANDER CARLOS ARNALDO</t>
  </si>
  <si>
    <t>23952619</t>
  </si>
  <si>
    <t>PUMASUPA MESCCO JUVENAL</t>
  </si>
  <si>
    <t>40594277</t>
  </si>
  <si>
    <t>PERALTA JIMENEZ SAUL DONATO</t>
  </si>
  <si>
    <t>24002954</t>
  </si>
  <si>
    <t>UNIVERSIDAD SAN IGNACIO DE LOYOLA</t>
  </si>
  <si>
    <t>PEÑA PATIÑO JOSE MARIA</t>
  </si>
  <si>
    <t>41755993</t>
  </si>
  <si>
    <t>HUILLCAHUAMAN PUMA NILSON ROMULO</t>
  </si>
  <si>
    <t>44639326</t>
  </si>
  <si>
    <t>GALLEGOS AYBAR VERONIKA</t>
  </si>
  <si>
    <t>41808911</t>
  </si>
  <si>
    <t>FORTON CAMARGO JUAN CARLOS</t>
  </si>
  <si>
    <t>42190268</t>
  </si>
  <si>
    <t>CABRERA LOAYZA JOSMELL BARUC</t>
  </si>
  <si>
    <t>42756478</t>
  </si>
  <si>
    <t>BENAVENTE ORUE DUSSAN ALBERTO</t>
  </si>
  <si>
    <t>46877757</t>
  </si>
  <si>
    <t>BARRETO UGARTE STIVENS</t>
  </si>
  <si>
    <t>44066165</t>
  </si>
  <si>
    <t>GUEVARA PEREZ JOSE EDUARDO</t>
  </si>
  <si>
    <t>44360103</t>
  </si>
  <si>
    <t>GONZALEZ ALDAVE ELVER ENDERSON</t>
  </si>
  <si>
    <t>45837002</t>
  </si>
  <si>
    <t>CABREJOS VILELA JOSE ANTONIO</t>
  </si>
  <si>
    <t>44310696</t>
  </si>
  <si>
    <t>BALLARDO REYES HISHEL AIDA</t>
  </si>
  <si>
    <t>40804559</t>
  </si>
  <si>
    <t>CAYO FLORES ELVIS ALAN</t>
  </si>
  <si>
    <t>40712189</t>
  </si>
  <si>
    <t>MARTINEZ MORANTE JUAN ROBERTO</t>
  </si>
  <si>
    <t>02885838</t>
  </si>
  <si>
    <t>MONTERO ESCOBAR MARIA ALEJANDRA ANTONIETA</t>
  </si>
  <si>
    <t>45403535</t>
  </si>
  <si>
    <t>LOPEZ JUNCO GRECIA BEATRIZ</t>
  </si>
  <si>
    <t>42896929</t>
  </si>
  <si>
    <t>AYERBE BARRIOS OSCAR</t>
  </si>
  <si>
    <t>23997267</t>
  </si>
  <si>
    <t>NAKAMURA NAKASONE PATRICIA HIROMI</t>
  </si>
  <si>
    <t>10729663</t>
  </si>
  <si>
    <t>LOAYZA CALDERON MIGUEL JAVIER</t>
  </si>
  <si>
    <t>43003427</t>
  </si>
  <si>
    <t>HOYOS LOPEZ MAGALI</t>
  </si>
  <si>
    <t>41233348</t>
  </si>
  <si>
    <t>GASTELO CHOZO MANUEL ANTONIO</t>
  </si>
  <si>
    <t>42813879</t>
  </si>
  <si>
    <t>AQUIJE GONZALES ALINA SILVIA</t>
  </si>
  <si>
    <t>06755446</t>
  </si>
  <si>
    <t>GONZALEZ DENEGRI MARILYN SOLEDAD</t>
  </si>
  <si>
    <t>40284514</t>
  </si>
  <si>
    <t>ZUÑIGA CONDOR JOSEPH JIM</t>
  </si>
  <si>
    <t>42246024</t>
  </si>
  <si>
    <t>ZARATE ASTURAY LADY ELIZABETH</t>
  </si>
  <si>
    <t>45627438</t>
  </si>
  <si>
    <t>TORRES TARAZONA NILTON ISRAEL</t>
  </si>
  <si>
    <t>25793423</t>
  </si>
  <si>
    <t>SUAREZ PEÑA LILIANA</t>
  </si>
  <si>
    <t>15728540</t>
  </si>
  <si>
    <t>SOLIS MIRANDA PERCY XAVIER</t>
  </si>
  <si>
    <t>43712676</t>
  </si>
  <si>
    <t>SAAVEDRA SANCHEZ DIANA EDITH</t>
  </si>
  <si>
    <t>44250168</t>
  </si>
  <si>
    <t>RIVERA YAULI KARINA YULIANA</t>
  </si>
  <si>
    <t>25862051</t>
  </si>
  <si>
    <t>PALOMINO CARDENAS FIDEL FERNANDO</t>
  </si>
  <si>
    <t>43090251</t>
  </si>
  <si>
    <t>MOROTE MALDONADO GREGORIO CARLOS</t>
  </si>
  <si>
    <t>08011474</t>
  </si>
  <si>
    <t>MEL ENEQUE HECTOR MAX</t>
  </si>
  <si>
    <t>44576030</t>
  </si>
  <si>
    <t>MEJIA MOLINA JESUS HECTOR</t>
  </si>
  <si>
    <t>10680818</t>
  </si>
  <si>
    <t>MEDINA HUAMAN KAREM</t>
  </si>
  <si>
    <t>42125926</t>
  </si>
  <si>
    <t>MARIN RODRIGUEZ ESMERALDA LIZBETH</t>
  </si>
  <si>
    <t>45589955</t>
  </si>
  <si>
    <t>JIMENEZ VALLE YENIFER SUSANA</t>
  </si>
  <si>
    <t>42612584</t>
  </si>
  <si>
    <t>JAVIER COMUN NERY ANGELICA</t>
  </si>
  <si>
    <t>40828914</t>
  </si>
  <si>
    <t>HINOSTROZA MATOS EVELYN MARIA</t>
  </si>
  <si>
    <t>42308174</t>
  </si>
  <si>
    <t>GAYTAN ORTIZ TOÑO HERMOGENES</t>
  </si>
  <si>
    <t>40234307</t>
  </si>
  <si>
    <t>CONDORI MALLQUI OSCAR ALEX</t>
  </si>
  <si>
    <t>44211466</t>
  </si>
  <si>
    <t>CHAVEZ GIL RICHARD IVAN</t>
  </si>
  <si>
    <t>44108466</t>
  </si>
  <si>
    <t>CAURINO SALAZAR ERICK MILTON</t>
  </si>
  <si>
    <t>41176436</t>
  </si>
  <si>
    <t>CASARETTO VELAZCO PAULO CESAR</t>
  </si>
  <si>
    <t>44253386</t>
  </si>
  <si>
    <t>CANCHARIS CACERES WILLIAM</t>
  </si>
  <si>
    <t>43750587</t>
  </si>
  <si>
    <t>BENDEZU ALOSILLA KEVIN MAYCOL</t>
  </si>
  <si>
    <t>42499161</t>
  </si>
  <si>
    <t>BEJARANO MANCILLA RENATO EFRAIN</t>
  </si>
  <si>
    <t>43520911</t>
  </si>
  <si>
    <t>ARCE ESPEZA MARLIZ</t>
  </si>
  <si>
    <t>43560575</t>
  </si>
  <si>
    <t>AGUINAGA FERNANDEZ TANY MIREIRA</t>
  </si>
  <si>
    <t>44827851</t>
  </si>
  <si>
    <t>TARAZONA SILVA EGDIO ULICES</t>
  </si>
  <si>
    <t>41989956</t>
  </si>
  <si>
    <t>ESPECIALISTA EN INCORPORACION Y ADMINISTRACION DE PERSONAL</t>
  </si>
  <si>
    <t>CARRASCO ROSARIO HECTOR MANUEL</t>
  </si>
  <si>
    <t>45948627</t>
  </si>
  <si>
    <t>ALBINAGORTA ÑAHUI ROSA VERONICA</t>
  </si>
  <si>
    <t>42157760</t>
  </si>
  <si>
    <t>PROFESIONAL ESPECIALISTA DE GIROS Y CONTROL DE GARANTÍAS</t>
  </si>
  <si>
    <t>UNIVERSIDAD PRIVADA TELESUP</t>
  </si>
  <si>
    <t>HOSPINAL CAMARENA JOHANNA CARMEN</t>
  </si>
  <si>
    <t>44683446</t>
  </si>
  <si>
    <t>PROFESIONAL ESPECIALIZADO EN GESTIÓN DE PLATAFORMAS EDUCATIV</t>
  </si>
  <si>
    <t>INGENIERÍA SANITARIA</t>
  </si>
  <si>
    <t>VERASTEGUI UGAS NIEVES</t>
  </si>
  <si>
    <t>10334484</t>
  </si>
  <si>
    <t>INGENIERO SENIOR SANITARIO - UE</t>
  </si>
  <si>
    <t>ADMINISTRACIÓN DE LA EDUCACIÓN</t>
  </si>
  <si>
    <t>CASTAÑEDA BECERRA JORGE LUIS</t>
  </si>
  <si>
    <t>26693355</t>
  </si>
  <si>
    <t>PROFESIONAL EN DISEÑO INSTRUCCIONAL Y ELABORACIÓN DE CONTENI</t>
  </si>
  <si>
    <t>MARKETING ONLINE Y COMERCIO ELECTRÓNICO</t>
  </si>
  <si>
    <t>NARANJO CASTRO MOISES AGUSTIN</t>
  </si>
  <si>
    <t>42066418</t>
  </si>
  <si>
    <t>IEST MARIA ROSARIO ARAOZ PINTO</t>
  </si>
  <si>
    <t>PINO CHANZAPA YURY STEPHANY</t>
  </si>
  <si>
    <t>46683857</t>
  </si>
  <si>
    <t>ORTEGA PALOMINO JOSE ANTONIO</t>
  </si>
  <si>
    <t>40764957</t>
  </si>
  <si>
    <t>IST PRIVADO PERUANO DE SISTEMAS SISE</t>
  </si>
  <si>
    <t>FRANCO HUERTAS CESAR AUGUSTO DAVID</t>
  </si>
  <si>
    <t>45245749</t>
  </si>
  <si>
    <t>DIAZ VASQUEZ DIANA VANESSA</t>
  </si>
  <si>
    <t>42139268</t>
  </si>
  <si>
    <t>TARAZONA DIAZ RONEL RUBEN</t>
  </si>
  <si>
    <t>41977634</t>
  </si>
  <si>
    <t>SOTO PERALTA ERIKA PATRICIA</t>
  </si>
  <si>
    <t>42095535</t>
  </si>
  <si>
    <t>LAY OBLITAS RODOLFO CARLOS</t>
  </si>
  <si>
    <t>42295953</t>
  </si>
  <si>
    <t>GUERRA SALVATIERRA MARIA DEL PILAR ALICIA</t>
  </si>
  <si>
    <t>25786922</t>
  </si>
  <si>
    <t>ESPECIALISTA EN INVESTIGACIÓN ACADÉMICA - CONTABILIDAD Y FIN</t>
  </si>
  <si>
    <t>ESPINOZA VALDERRAMA SILVIA ESTEFANIA</t>
  </si>
  <si>
    <t>42214325</t>
  </si>
  <si>
    <t>CUEVA MELENDEZ JEIMY NATHALY</t>
  </si>
  <si>
    <t>42596410</t>
  </si>
  <si>
    <t>CORICAZA GOMERO OMAR AUGUSTO</t>
  </si>
  <si>
    <t>44433416</t>
  </si>
  <si>
    <t>AMESQUITA NOLASCO RAUL NOLBERTO</t>
  </si>
  <si>
    <t>43515644</t>
  </si>
  <si>
    <t>SILVA VERA ANDREA ISABEL</t>
  </si>
  <si>
    <t>43686276</t>
  </si>
  <si>
    <t>CASTILLA MALCA IRENE SOFIA</t>
  </si>
  <si>
    <t>07500089</t>
  </si>
  <si>
    <t>ROJAS GUTIERREZ RAY ANTONY</t>
  </si>
  <si>
    <t>42525687</t>
  </si>
  <si>
    <t>RODRÍGUEZ AYALA RONALD ALFREDO</t>
  </si>
  <si>
    <t>40789482</t>
  </si>
  <si>
    <t>VIVAS GONZALES BORIS ROLANDO</t>
  </si>
  <si>
    <t>43687132</t>
  </si>
  <si>
    <t>QUISPE SANCHEZ LUIS ALBERTO</t>
  </si>
  <si>
    <t>46634287</t>
  </si>
  <si>
    <t>HUAMAN QUISPE PAUL ALEXANDER</t>
  </si>
  <si>
    <t>42757171</t>
  </si>
  <si>
    <t>MARQUILLO HUAMAN ALBERTO</t>
  </si>
  <si>
    <t>42797534</t>
  </si>
  <si>
    <t>ASCENCIO PARRA JOSE LUIS MARTIN</t>
  </si>
  <si>
    <t>09639551</t>
  </si>
  <si>
    <t>CABRERA BALLUMBROSIO CARLOS ALBERTO</t>
  </si>
  <si>
    <t>40583750</t>
  </si>
  <si>
    <t>DIAZ CHOQUEHUANCA GIULIANA DE JESUS</t>
  </si>
  <si>
    <t>46287218</t>
  </si>
  <si>
    <t>ASISTENTE ADMINISTRATIVO DE TI</t>
  </si>
  <si>
    <t>TORRES ILLATARQUI VANESSA ALEJANDRA</t>
  </si>
  <si>
    <t>44371693</t>
  </si>
  <si>
    <t>VIDAL DEMARTINI GIOVANNA ISABEL</t>
  </si>
  <si>
    <t>41316103</t>
  </si>
  <si>
    <t>GUERRERO SIMAUCHI JORGE JULIO</t>
  </si>
  <si>
    <t>40730324</t>
  </si>
  <si>
    <t>ESPECIALISTA EN PROYECTOS DE INFRAESTRUCTURA</t>
  </si>
  <si>
    <t>SMITH ALIAGA WILLIAM ALFREDO</t>
  </si>
  <si>
    <t>08270126</t>
  </si>
  <si>
    <t>OPERADOR DE LA INFRAESTRUCTURA TECNOLÓGICA</t>
  </si>
  <si>
    <t>REQUENA TORRES DANIEL OSCAR</t>
  </si>
  <si>
    <t>09978541</t>
  </si>
  <si>
    <t>MUÑOZ BARDALES LORENZO</t>
  </si>
  <si>
    <t>18211441</t>
  </si>
  <si>
    <t>GARAYAR SANTIBAÑEZ RICHARD ROLANDO</t>
  </si>
  <si>
    <t>41892244</t>
  </si>
  <si>
    <t>UNIVERSIDAD CIENTÍFICA DEL SUR</t>
  </si>
  <si>
    <t>INGENIERÍA DE SISTEMAS EMPRESARIALES</t>
  </si>
  <si>
    <t>ARQUINIO VICENTE JUAN MANUEL</t>
  </si>
  <si>
    <t>10760486</t>
  </si>
  <si>
    <t>UNIVERSIDAD NACIONAL DE SANTA-CHIMBOTE</t>
  </si>
  <si>
    <t>MENDOZA LECCA ROMAN ANDRES</t>
  </si>
  <si>
    <t>32960624</t>
  </si>
  <si>
    <t>CIENCIAS EMPRESARIALES CON MENCIÓN EN GESTIÓN DE PROYECTOS</t>
  </si>
  <si>
    <t>MEJIA OROZCO ALEJANDRO MANUEL</t>
  </si>
  <si>
    <t>45144366</t>
  </si>
  <si>
    <t>MAZA CARLIN JENNY JESSICA</t>
  </si>
  <si>
    <t>43507629</t>
  </si>
  <si>
    <t>IEST LUIS NEGREIROS VEGA</t>
  </si>
  <si>
    <t>RODRIGUEZ VALDIVIEZO LUIS ERNESTO</t>
  </si>
  <si>
    <t>43067831</t>
  </si>
  <si>
    <t>QUILLAMA VASQUEZ FRANK</t>
  </si>
  <si>
    <t>44815626</t>
  </si>
  <si>
    <t>IEST ALAS PERUANAS</t>
  </si>
  <si>
    <t>GUANILO CALDERON FREDDY JOSE</t>
  </si>
  <si>
    <t>45195793</t>
  </si>
  <si>
    <t>CUBA ZAFRA WILSER HUGO</t>
  </si>
  <si>
    <t>43147542</t>
  </si>
  <si>
    <t>CARRILLO ABANTO ARMANDO MARTIN</t>
  </si>
  <si>
    <t>43049952</t>
  </si>
  <si>
    <t>INSTITUTO SUPERIOR TECNOLÓGICO CESCA</t>
  </si>
  <si>
    <t>CAMACHO TALLEDO ISMAEL MARTIN</t>
  </si>
  <si>
    <t>45931247</t>
  </si>
  <si>
    <t>INSTITUTO SUPERIOR TECNOLÓGICO WERNNER VON BRAUN</t>
  </si>
  <si>
    <t>ANICETO CAMERO FRANCISCO JUNIOR</t>
  </si>
  <si>
    <t>44488811</t>
  </si>
  <si>
    <t>ALARCON CHIRA ANGELICA MARIA</t>
  </si>
  <si>
    <t>43604896</t>
  </si>
  <si>
    <t>PALOMINO MONGE LUIS ERWIN</t>
  </si>
  <si>
    <t>40789595</t>
  </si>
  <si>
    <t>DELGADO QUISPE DANI ALBIN</t>
  </si>
  <si>
    <t>41609856</t>
  </si>
  <si>
    <t>MONTAÑEZ VIVANCO JULIO ALBERTO</t>
  </si>
  <si>
    <t>09575728</t>
  </si>
  <si>
    <t>PROFESIONAL DE ASEGURAMIENTO DE CALIDAD</t>
  </si>
  <si>
    <t>HUAPAYA ZARATE RUTH ELIZABETH</t>
  </si>
  <si>
    <t>10743345</t>
  </si>
  <si>
    <t>YAMUNAQUE MORE JOSE JAIME</t>
  </si>
  <si>
    <t>42016438</t>
  </si>
  <si>
    <t>TTITO TTITO JUAN AMILCAR</t>
  </si>
  <si>
    <t>43806549</t>
  </si>
  <si>
    <t>EUCIM BUSINESS SCHOOL</t>
  </si>
  <si>
    <t>RAMIREZ DEL AGUILA LLOYD</t>
  </si>
  <si>
    <t>42392173</t>
  </si>
  <si>
    <t>CAÑAMERO MELENDEZ JAVIER ALEXANDER</t>
  </si>
  <si>
    <t>16020187</t>
  </si>
  <si>
    <t>ALBERCA TARRILLO JOSE PAUL</t>
  </si>
  <si>
    <t>41901700</t>
  </si>
  <si>
    <t>ZUÑIGA VERA PATRICIA VICTORIA</t>
  </si>
  <si>
    <t>45060276</t>
  </si>
  <si>
    <t>HINOSTROZA GARCIA OTONIEL PABLO</t>
  </si>
  <si>
    <t>44994434</t>
  </si>
  <si>
    <t>COPARI LOZA ALEXANDER</t>
  </si>
  <si>
    <t>40401607</t>
  </si>
  <si>
    <t>AMAYA ORDINOLA ERICK MARTIN</t>
  </si>
  <si>
    <t>43037062</t>
  </si>
  <si>
    <t>NORONHA GARCIA CINTHYA YVET</t>
  </si>
  <si>
    <t>43547127</t>
  </si>
  <si>
    <t>SARAVIA MEDINA JUAN FELIPE</t>
  </si>
  <si>
    <t>40078609</t>
  </si>
  <si>
    <t>MONTALVO GONZALES CARLOS IVAN</t>
  </si>
  <si>
    <t>10204711</t>
  </si>
  <si>
    <t>UNIVERSIDAD DEL PACÍFICO</t>
  </si>
  <si>
    <t>LAURENTE GRADOS WALTER CHRISTIAN</t>
  </si>
  <si>
    <t>40696144</t>
  </si>
  <si>
    <t>CAMPOS MAGUIÑA CINDY ANDREA</t>
  </si>
  <si>
    <t>41850130</t>
  </si>
  <si>
    <t>BARRIOS DOMINGUEZ ANA LIZ</t>
  </si>
  <si>
    <t>43330103</t>
  </si>
  <si>
    <t>ASTOCONDOR GARCIA ADOLFO ALEJANDRO</t>
  </si>
  <si>
    <t>42721191</t>
  </si>
  <si>
    <t>VILCA SILVESTRE LISET EVEELIN</t>
  </si>
  <si>
    <t>40854317</t>
  </si>
  <si>
    <t>SERPA JAIME DORISBETH VANESSA</t>
  </si>
  <si>
    <t>42763606</t>
  </si>
  <si>
    <t>MONTOYA CHIPOCO MILAGROS</t>
  </si>
  <si>
    <t>40185196</t>
  </si>
  <si>
    <t>ASISTENTE MULTIFUNCIONAL - ASISTENCIA EN DESPACHO</t>
  </si>
  <si>
    <t>MEZA SANCHEZ AURA ANGELA</t>
  </si>
  <si>
    <t>43451139</t>
  </si>
  <si>
    <t>DELGADO MANSILLA YULEMI ESTHER</t>
  </si>
  <si>
    <t>43646048</t>
  </si>
  <si>
    <t>BENDEZU VILLANUEVA FERNANDO RAMON</t>
  </si>
  <si>
    <t>42312423</t>
  </si>
  <si>
    <t>AQUIJE GRIMALDO ANA LUISA</t>
  </si>
  <si>
    <t>40579637</t>
  </si>
  <si>
    <t>COTRINA CASTAÑEDA ANDRES ANTONIO</t>
  </si>
  <si>
    <t>10532507</t>
  </si>
  <si>
    <t>GESTOR EN PROCESOS</t>
  </si>
  <si>
    <t>BALDERA CHAPOÑAN JOHNNY</t>
  </si>
  <si>
    <t>44513052</t>
  </si>
  <si>
    <t>MENDOZA CHACON LISETT LORENA</t>
  </si>
  <si>
    <t>42892203</t>
  </si>
  <si>
    <t>GOMEZ MIRELES RENATO</t>
  </si>
  <si>
    <t>40881400</t>
  </si>
  <si>
    <t>DE TOMAS GUEVARA PEDRO HUBERT</t>
  </si>
  <si>
    <t>45870945</t>
  </si>
  <si>
    <t>SALAZAR MEJIA ANIBAL OMAR</t>
  </si>
  <si>
    <t>10200546</t>
  </si>
  <si>
    <t>DIAZ SILVA ANA MARIA</t>
  </si>
  <si>
    <t>43695275</t>
  </si>
  <si>
    <t>MARMANILLO CASTILLO HECTOR</t>
  </si>
  <si>
    <t>40662678</t>
  </si>
  <si>
    <t>ZAPATA SANDOVAL DAVID HENRY</t>
  </si>
  <si>
    <t>42466778</t>
  </si>
  <si>
    <t>SALAZAR QUISPE EDY CUVANA</t>
  </si>
  <si>
    <t>40590742</t>
  </si>
  <si>
    <t>ALEJO PAREDES ALAN MILLER</t>
  </si>
  <si>
    <t>42451760</t>
  </si>
  <si>
    <t>PEREZ RIVA DIANA CAROLINA</t>
  </si>
  <si>
    <t>44837074</t>
  </si>
  <si>
    <t>TOLEDO TINTA ERICK YONY</t>
  </si>
  <si>
    <t>44460527</t>
  </si>
  <si>
    <t>ZARATE URBIOLA BRUSCILIO FRANKLIN</t>
  </si>
  <si>
    <t>42395261</t>
  </si>
  <si>
    <t>PARICAHUA GUTIERREZ ANA LUISA</t>
  </si>
  <si>
    <t>44292203</t>
  </si>
  <si>
    <t>PONCIANO MENDOZA DEISY KARINA</t>
  </si>
  <si>
    <t>44827627</t>
  </si>
  <si>
    <t>CHAFLOQUE GAMARRA MATJORY</t>
  </si>
  <si>
    <t>45224924</t>
  </si>
  <si>
    <t>UCHUYA HERNANDEZ CARMEN JESSICA</t>
  </si>
  <si>
    <t>43189109</t>
  </si>
  <si>
    <t>ROMERO ZEGARRA ALVARO JUAN</t>
  </si>
  <si>
    <t>41298043</t>
  </si>
  <si>
    <t>MENDOZA RODRIGUEZ SOLYANKA BERIOSCHKA</t>
  </si>
  <si>
    <t>40623606</t>
  </si>
  <si>
    <t>PROFESIONAL ESPECIALISTA EN MATERIA TRIBUTARIA</t>
  </si>
  <si>
    <t>MANRIQUE TELLO ROSA ISABEL</t>
  </si>
  <si>
    <t>42858060</t>
  </si>
  <si>
    <t>PAZ FERNANDEZ ELIANA JACKELIN</t>
  </si>
  <si>
    <t>46349307</t>
  </si>
  <si>
    <t>DURAND CORTEZ SABY ANGELICA</t>
  </si>
  <si>
    <t>45911728</t>
  </si>
  <si>
    <t>SOLIS CORIA MARIO HECTOR</t>
  </si>
  <si>
    <t>10730126</t>
  </si>
  <si>
    <t>UNIVERSIDAD DE ALCALÁ</t>
  </si>
  <si>
    <t>DAVILA NUÑEZ CARLA GIOVANNA</t>
  </si>
  <si>
    <t>40709613</t>
  </si>
  <si>
    <t>ESPECIALISTA JURIDICO EN PROCESOS CIVILES</t>
  </si>
  <si>
    <t>ESCOBEDO PASTOR JOAN LUIS</t>
  </si>
  <si>
    <t>10532760</t>
  </si>
  <si>
    <t>ESPEC.JURIDICO EN PROCED.ADMINISTRATIVOS Y PROCESOS JUDICIAL</t>
  </si>
  <si>
    <t>ROJAS FERNANDEZ MARIA LUISA</t>
  </si>
  <si>
    <t>42054199</t>
  </si>
  <si>
    <t>GARCIA ORTIZ YSABEL ESMERALDA</t>
  </si>
  <si>
    <t>10886440</t>
  </si>
  <si>
    <t>TRUJILLO GUTIERREZ CLAUDIA ELIZABETH</t>
  </si>
  <si>
    <t>40454332</t>
  </si>
  <si>
    <t>FIGUEROA SUAREZ ROSA SOFIA</t>
  </si>
  <si>
    <t>41645982</t>
  </si>
  <si>
    <t>USCAMAYTA QUISPE MARITZA CARMEN</t>
  </si>
  <si>
    <t>41099584</t>
  </si>
  <si>
    <t>LLAURI ASTUDILLO ROXANA LIZBETH</t>
  </si>
  <si>
    <t>32982430</t>
  </si>
  <si>
    <t>CUBAS SALAZAR CARLOS ORLANDO</t>
  </si>
  <si>
    <t>26702950</t>
  </si>
  <si>
    <t>VALDIVIEZO PATIÑO NESTOR ALBERTO</t>
  </si>
  <si>
    <t>40401593</t>
  </si>
  <si>
    <t>JACINTO QUEREBALU JORGE MARIANO</t>
  </si>
  <si>
    <t>45311692</t>
  </si>
  <si>
    <t>FUSTAMANTE CONDOR LORENA VERONICA</t>
  </si>
  <si>
    <t>44639247</t>
  </si>
  <si>
    <t>AUDITOR DE CONTROL GUBERNAMENTAL</t>
  </si>
  <si>
    <t>LEIVA PEREZ SHEILA GABRIELA</t>
  </si>
  <si>
    <t>44104404</t>
  </si>
  <si>
    <t>CANCHIHUAMAN SUASNABAR DIANA PATRICIA</t>
  </si>
  <si>
    <t>45209340</t>
  </si>
  <si>
    <t>HUAMACTO ANCHAYHUA NANCY</t>
  </si>
  <si>
    <t>44917456</t>
  </si>
  <si>
    <t>BEJARANO HERNANDEZ ROLANDO FRANCISCO</t>
  </si>
  <si>
    <t>09442565</t>
  </si>
  <si>
    <t>HIDALGO CHORRES ROLANDO JORGE</t>
  </si>
  <si>
    <t>09465180</t>
  </si>
  <si>
    <t>VIDARTE MEJIA JIMMY JESUS</t>
  </si>
  <si>
    <t>44090858</t>
  </si>
  <si>
    <t>VELIZ MADRID ROBERTO CARLOS</t>
  </si>
  <si>
    <t>40835573</t>
  </si>
  <si>
    <t>VALENZUELA MANDUJANO RAFAEL DANTE</t>
  </si>
  <si>
    <t>41918630</t>
  </si>
  <si>
    <t>TUPPIA MANRIQUE ROSALINDA IVONNE</t>
  </si>
  <si>
    <t>10631644</t>
  </si>
  <si>
    <t>SANCHEZ VELASQUEZ JUANA MILAGROS DEL PILAR</t>
  </si>
  <si>
    <t>44547142</t>
  </si>
  <si>
    <t>SANCHEZ MENDOZA PATRICIA GABRIELA</t>
  </si>
  <si>
    <t>07751629</t>
  </si>
  <si>
    <t>RUCABADO MIRANDA RAQUEL CLOTYLDE</t>
  </si>
  <si>
    <t>44426000</t>
  </si>
  <si>
    <t>RIVEROS QUISPE CARMEN ROCIO</t>
  </si>
  <si>
    <t>44155886</t>
  </si>
  <si>
    <t>PINEDA MEJIA CAROLINA MARGOT</t>
  </si>
  <si>
    <t>41063361</t>
  </si>
  <si>
    <t>NOYA SANTA ROSA LUIS ALEXANDER</t>
  </si>
  <si>
    <t>45423905</t>
  </si>
  <si>
    <t>MONTOYA BRAVO MELISSA EVELYN</t>
  </si>
  <si>
    <t>40851629</t>
  </si>
  <si>
    <t>POLÍTICA Y GESTIÓN TRIBUTARIA</t>
  </si>
  <si>
    <t>MIRANDA AVALOS SONIA JACKELINE</t>
  </si>
  <si>
    <t>42896086</t>
  </si>
  <si>
    <t>MIRANDA ALTAMIRANO NINELA</t>
  </si>
  <si>
    <t>41602926</t>
  </si>
  <si>
    <t>MENDOZA AVALOS LUIS ELADIO</t>
  </si>
  <si>
    <t>41391253</t>
  </si>
  <si>
    <t>MEDINA CABRERA YZZET JACQUELINE</t>
  </si>
  <si>
    <t>42363807</t>
  </si>
  <si>
    <t>MAYMA PALMA JAQUELINE MILAGROS</t>
  </si>
  <si>
    <t>42166415</t>
  </si>
  <si>
    <t>MATAYOSHI FERNANDEZ JARUMY MAYROBI</t>
  </si>
  <si>
    <t>45222041</t>
  </si>
  <si>
    <t>MARTINEZ HUAMAN RITCHER HUGO</t>
  </si>
  <si>
    <t>08164912</t>
  </si>
  <si>
    <t>LA TORRE RODRIGUEZ MAGALI FAVIOLA</t>
  </si>
  <si>
    <t>44082312</t>
  </si>
  <si>
    <t>JORDAN HUANCAHUIRE YRMA JANET</t>
  </si>
  <si>
    <t>40343190</t>
  </si>
  <si>
    <t>CONTABILIDAD Y FINANZAS CORPORATIVAS</t>
  </si>
  <si>
    <t>HUAMAN GUERRA FIORELLA JUDITH</t>
  </si>
  <si>
    <t>42500969</t>
  </si>
  <si>
    <t>GONZALES ORTIZ ROCIO</t>
  </si>
  <si>
    <t>42306320</t>
  </si>
  <si>
    <t>GOMEZ LOPE YAMES WILLIAM</t>
  </si>
  <si>
    <t>43640461</t>
  </si>
  <si>
    <t>ADMINISTRACIÓN GUBERNAMENTAL</t>
  </si>
  <si>
    <t>FIERRO PALACIOS JENNYFER</t>
  </si>
  <si>
    <t>40298288</t>
  </si>
  <si>
    <t>FERIA QUISPE GUSTAVO LINCOLT</t>
  </si>
  <si>
    <t>46079751</t>
  </si>
  <si>
    <t>ESPINOZA VALER CINTHIA MILAGROS</t>
  </si>
  <si>
    <t>43095428</t>
  </si>
  <si>
    <t>ESPINOZA MONDALGO GEOVANY LIZ</t>
  </si>
  <si>
    <t>40888250</t>
  </si>
  <si>
    <t>ESPINOZA MAURICIO JOSE CARLOS</t>
  </si>
  <si>
    <t>42750162</t>
  </si>
  <si>
    <t>ESPINOZA GARCIA PATRICIA PAMELA</t>
  </si>
  <si>
    <t>41353372</t>
  </si>
  <si>
    <t>DIAZ JORGE MARIA DEL PILAR</t>
  </si>
  <si>
    <t>41566202</t>
  </si>
  <si>
    <t>DE LA CRUZ CARDENAS LESLIE ESTEFANY</t>
  </si>
  <si>
    <t>44162557</t>
  </si>
  <si>
    <t>CUARESMA LLAMOCCA RUTH</t>
  </si>
  <si>
    <t>10364164</t>
  </si>
  <si>
    <t>CRUZ CUETO JOAN MANUEL</t>
  </si>
  <si>
    <t>40772505</t>
  </si>
  <si>
    <t>CORAL GUTIERREZ MIRIAN</t>
  </si>
  <si>
    <t>40110748</t>
  </si>
  <si>
    <t>CONTRERAS ESPEZA NANCY</t>
  </si>
  <si>
    <t>42545738</t>
  </si>
  <si>
    <t>CONDOR CLEMENTE MARGOT</t>
  </si>
  <si>
    <t>44138447</t>
  </si>
  <si>
    <t>COLLANTES YBERICO LIZBETH BILENY</t>
  </si>
  <si>
    <t>44784863</t>
  </si>
  <si>
    <t>CHINCHAY VENTO ALDRIN MOISES</t>
  </si>
  <si>
    <t>45286739</t>
  </si>
  <si>
    <t>CHILQUILLO MENESES FABIANA YANINA</t>
  </si>
  <si>
    <t>20075783</t>
  </si>
  <si>
    <t>CASTILLO OREJUELA DANIEL HUMBERTO</t>
  </si>
  <si>
    <t>09078133</t>
  </si>
  <si>
    <t>CAMAYO CARDENAS GABRIELA JUDITH</t>
  </si>
  <si>
    <t>42296166</t>
  </si>
  <si>
    <t>ALVAREZ ANGULO ANDY GUSTAVO VICENTE</t>
  </si>
  <si>
    <t>41373422</t>
  </si>
  <si>
    <t>ALVARADO VALLE JUDITH MELISA</t>
  </si>
  <si>
    <t>44811472</t>
  </si>
  <si>
    <t>QUISPE ONAYRAM URBANO</t>
  </si>
  <si>
    <t>42953699</t>
  </si>
  <si>
    <t>CUMPA APOLINO CANDY GREGORIA</t>
  </si>
  <si>
    <t>45051261</t>
  </si>
  <si>
    <t>TANTALEAN RAFAEL TANIA</t>
  </si>
  <si>
    <t>44015457</t>
  </si>
  <si>
    <t>VILLALOBOS SANTA CRUZ DARWIN</t>
  </si>
  <si>
    <t>41457119</t>
  </si>
  <si>
    <t>ALTAMIRANO VERA REBOLLAR CECILIA</t>
  </si>
  <si>
    <t>23871239</t>
  </si>
  <si>
    <t>CIENCIAS ECONÓMICAS CON MENCIÓN EN TRIBUTACIÓN</t>
  </si>
  <si>
    <t>VASQUEZ RUIZ ANA PATRICIA</t>
  </si>
  <si>
    <t>41592077</t>
  </si>
  <si>
    <t>VASQUEZ IGLESIAS DANIEL</t>
  </si>
  <si>
    <t>44928951</t>
  </si>
  <si>
    <t>LAZO CASAS MAGALY MARIBEL</t>
  </si>
  <si>
    <t>44096918</t>
  </si>
  <si>
    <t>SALDAÑA HUARIPATA JAIME ELISEO</t>
  </si>
  <si>
    <t>44207867</t>
  </si>
  <si>
    <t>PEÑA SANTILLAN ANIBAL JOEL</t>
  </si>
  <si>
    <t>44659686</t>
  </si>
  <si>
    <t>REYES ESTEBAN RIGOBERTO ANDRES</t>
  </si>
  <si>
    <t>21287356</t>
  </si>
  <si>
    <t>VILLANUEVA BERROSPI KATERINE NATUZCA</t>
  </si>
  <si>
    <t>42407253</t>
  </si>
  <si>
    <t>VICENTE MARIN CYNTHIA DEL PILAR</t>
  </si>
  <si>
    <t>42136825</t>
  </si>
  <si>
    <t>UNIVERSIDAD LOS ANGELES DE CHIMBOTE - ULADECH</t>
  </si>
  <si>
    <t>TORRE MEJIA JESSICA GIANINA</t>
  </si>
  <si>
    <t>07644767</t>
  </si>
  <si>
    <t>TICONA PEREZ DINA YESENIA</t>
  </si>
  <si>
    <t>41882712</t>
  </si>
  <si>
    <t>SANGAMA ARRESE HELGA PATRICIA</t>
  </si>
  <si>
    <t>45169548</t>
  </si>
  <si>
    <t>RIOJA LORA GUSTAVO ADOLFO</t>
  </si>
  <si>
    <t>41052494</t>
  </si>
  <si>
    <t>GESTOR DE INFORMACION DE PROCESO</t>
  </si>
  <si>
    <t>EUCIM BUSINESS SCHOOL - ESPAÑA</t>
  </si>
  <si>
    <t>REYES APESTEGUI DIETER MARTIN</t>
  </si>
  <si>
    <t>07523546</t>
  </si>
  <si>
    <t>PORRAS CORDOVA DAVID PAUL</t>
  </si>
  <si>
    <t>40246024</t>
  </si>
  <si>
    <t>PINEDO VERGARAY DANY MARKOV</t>
  </si>
  <si>
    <t>32991156</t>
  </si>
  <si>
    <t>PINEDA CRUZ ANGELICA MERCEDES</t>
  </si>
  <si>
    <t>10729433</t>
  </si>
  <si>
    <t>ORTIZ NINANYA MAGALY VIVIANA</t>
  </si>
  <si>
    <t>40876879</t>
  </si>
  <si>
    <t>ORTIZ LAVADO ANDREA GERALDINE</t>
  </si>
  <si>
    <t>44657199</t>
  </si>
  <si>
    <t>ORTEGA MARTINEZ DONALD MOISES</t>
  </si>
  <si>
    <t>10235297</t>
  </si>
  <si>
    <t>NALVARTE MONTOYA ODETTE JEZZABEL</t>
  </si>
  <si>
    <t>42796126</t>
  </si>
  <si>
    <t>VERIFICADOR AUXILIAR</t>
  </si>
  <si>
    <t>LIBERATO CONDE JESSICA ADRIANA</t>
  </si>
  <si>
    <t>15759063</t>
  </si>
  <si>
    <t>HURTADO OLIVEROS MARIA ISABEL</t>
  </si>
  <si>
    <t>10798310</t>
  </si>
  <si>
    <t>HUAYNA MOREIRA SILVIA TANIA</t>
  </si>
  <si>
    <t>43445084</t>
  </si>
  <si>
    <t>HUAMANCHAO PAQUIYAURI NORA</t>
  </si>
  <si>
    <t>41645034</t>
  </si>
  <si>
    <t>HERNANDEZ MEDINA MIRIAN SILVIA</t>
  </si>
  <si>
    <t>42733274</t>
  </si>
  <si>
    <t>HAU MORINO NAOTO JENG</t>
  </si>
  <si>
    <t>45160043</t>
  </si>
  <si>
    <t>HARO MORENO ROSA ELIZABETH</t>
  </si>
  <si>
    <t>42051185</t>
  </si>
  <si>
    <t>HANCCO QUISPE GEIDY</t>
  </si>
  <si>
    <t>42950666</t>
  </si>
  <si>
    <t>GUERRA AGUERO FELIX ALEXIS</t>
  </si>
  <si>
    <t>40669226</t>
  </si>
  <si>
    <t>GONZALES CAMPOS CARLOS ENRIQUE</t>
  </si>
  <si>
    <t>40535947</t>
  </si>
  <si>
    <t>GOMEZ CAMA EDGAR FRANK</t>
  </si>
  <si>
    <t>41730480</t>
  </si>
  <si>
    <t>FARFAN REQUE CARMEN ROSA</t>
  </si>
  <si>
    <t>42697408</t>
  </si>
  <si>
    <t>CORONADO VILLALBA MARIA CRISTINA</t>
  </si>
  <si>
    <t>42214898</t>
  </si>
  <si>
    <t>CASQUINO GONZALES JULIO CESAR</t>
  </si>
  <si>
    <t>43602366</t>
  </si>
  <si>
    <t>CAMPOS PEREZ MONICA MILAGROS</t>
  </si>
  <si>
    <t>40547745</t>
  </si>
  <si>
    <t>ARRIETA LEON ALEJANDRO</t>
  </si>
  <si>
    <t>44019321</t>
  </si>
  <si>
    <t>APONTE ABANTO SARA HORTENCIA</t>
  </si>
  <si>
    <t>40706669</t>
  </si>
  <si>
    <t>ALMEYDA HUAMAN MIRTHA LINDSAY</t>
  </si>
  <si>
    <t>43455966</t>
  </si>
  <si>
    <t>AGUILAR RODRIGUEZ RICARDO PAUL</t>
  </si>
  <si>
    <t>10466454</t>
  </si>
  <si>
    <t>AGUILAR ARCE MIRIAM YOHUBITHZA</t>
  </si>
  <si>
    <t>40913109</t>
  </si>
  <si>
    <t>ORIA ROJAS VERONICA ROCIO</t>
  </si>
  <si>
    <t>42888660</t>
  </si>
  <si>
    <t>LEON TORRES OSCAR ALFREDO</t>
  </si>
  <si>
    <t>22512245</t>
  </si>
  <si>
    <t>ALVARADO ROJAS ABEL HERNANDO</t>
  </si>
  <si>
    <t>10311396</t>
  </si>
  <si>
    <t>BRAVO ZEÑA PEDRO FORTUNATO</t>
  </si>
  <si>
    <t>10777612</t>
  </si>
  <si>
    <t>SALAS RIOS HUMBERTO MANUEL</t>
  </si>
  <si>
    <t>44378749</t>
  </si>
  <si>
    <t>ROQUE SOTELO RONALD AMADOR</t>
  </si>
  <si>
    <t>42858397</t>
  </si>
  <si>
    <t>PARDO ALANYA LUIS JOSE</t>
  </si>
  <si>
    <t>10686044</t>
  </si>
  <si>
    <t>QUISPE LOPEZ ERICK HENRY</t>
  </si>
  <si>
    <t>42723459</t>
  </si>
  <si>
    <t>POMA VALDIVIESO ENEAS ANIBAL</t>
  </si>
  <si>
    <t>40810977</t>
  </si>
  <si>
    <t>BLANCO FALCON BENIGNO JOHNNY</t>
  </si>
  <si>
    <t>10203870</t>
  </si>
  <si>
    <t>APOYO PROFESIONAL DE TESORERÍA</t>
  </si>
  <si>
    <t>CALDERON TOLEDO MARIA TERESA</t>
  </si>
  <si>
    <t>72188497</t>
  </si>
  <si>
    <t>APOYO ASISTENTE ADMINISTRATIVO</t>
  </si>
  <si>
    <t>SANCHEZ BAZAN ANDRES BALTAZAR</t>
  </si>
  <si>
    <t>43020381</t>
  </si>
  <si>
    <t>RIOS GARCIA JENNIFER JINAKE</t>
  </si>
  <si>
    <t>41283037</t>
  </si>
  <si>
    <t>COLONIA PRUDENCIO JUAN CARLOS</t>
  </si>
  <si>
    <t>10115023</t>
  </si>
  <si>
    <t>MUÑANTE FRIAS WILFREDO FRANCISCO</t>
  </si>
  <si>
    <t>10024083</t>
  </si>
  <si>
    <t>REATEGUI CABALLERO VICKY</t>
  </si>
  <si>
    <t>43204349</t>
  </si>
  <si>
    <t>ORIHUELA LERMO MARIA LUISA</t>
  </si>
  <si>
    <t>46230466</t>
  </si>
  <si>
    <t>OJEDA QUIQUIA SILVIA MILAGROS</t>
  </si>
  <si>
    <t>41832514</t>
  </si>
  <si>
    <t>TORRES BRICEÑO JHON VIDAL</t>
  </si>
  <si>
    <t>44384457</t>
  </si>
  <si>
    <t>CAHUANA JUAN DE DIOS WILMER</t>
  </si>
  <si>
    <t>43362293</t>
  </si>
  <si>
    <t>PINAZZO SOSA MARIA ANGELA</t>
  </si>
  <si>
    <t>43717714</t>
  </si>
  <si>
    <t>BENAVIDES MARTINEZ NATALIA CAROLINA</t>
  </si>
  <si>
    <t>42389366</t>
  </si>
  <si>
    <t>SPETALE BOJORQUEZ CARLA PAOLA</t>
  </si>
  <si>
    <t>31670078</t>
  </si>
  <si>
    <t>DEL CARPIO BELLIDO GONZALES STEFANI LISSET</t>
  </si>
  <si>
    <t>42907088</t>
  </si>
  <si>
    <t>PINEDA TISNADO KAREN ERIKA ALINA</t>
  </si>
  <si>
    <t>70446625</t>
  </si>
  <si>
    <t>CARBAJAL GUZMAN JESSICA</t>
  </si>
  <si>
    <t>42970194</t>
  </si>
  <si>
    <t>AGUI GUILLEN DE RIVERA JESSICA</t>
  </si>
  <si>
    <t>44055150</t>
  </si>
  <si>
    <t>MAGUIÑA LOPEZ JOHANNA DEL PILAR</t>
  </si>
  <si>
    <t>43718090</t>
  </si>
  <si>
    <t>HUARCAYA HUARI FREDY</t>
  </si>
  <si>
    <t>41656171</t>
  </si>
  <si>
    <t>MEZA ROJAS EVELYN</t>
  </si>
  <si>
    <t>40923269</t>
  </si>
  <si>
    <t>ANYOSA CUBA EDER GARY</t>
  </si>
  <si>
    <t>43134877</t>
  </si>
  <si>
    <t>QUISPE VEGA YENY JEANET</t>
  </si>
  <si>
    <t>40690543</t>
  </si>
  <si>
    <t>CHANAME PEREYRA KATHERINE KAROL</t>
  </si>
  <si>
    <t>46366412</t>
  </si>
  <si>
    <t>MORALES VILLEGAS CHRISTOPHER JULIO BENITO</t>
  </si>
  <si>
    <t>44029471</t>
  </si>
  <si>
    <t>GAITAN RUGEL ROSA DEL CARMEN</t>
  </si>
  <si>
    <t>44799638</t>
  </si>
  <si>
    <t>CHAVEZ GUTIERREZ SARA JULISSA</t>
  </si>
  <si>
    <t>25772615</t>
  </si>
  <si>
    <t>MONDRAGON MENDOZA MARILYN ROSMERY</t>
  </si>
  <si>
    <t>41725436</t>
  </si>
  <si>
    <t>RONDON CALCINA VICTOR HUGO</t>
  </si>
  <si>
    <t>42331274</t>
  </si>
  <si>
    <t>ASISTENTE DE GESTIÓN ADMINISTRATIVA</t>
  </si>
  <si>
    <t>CARRION SALAS NELSON MARTIN</t>
  </si>
  <si>
    <t>43551278</t>
  </si>
  <si>
    <t>SANCHEZ RAMOS KENNY ROGER</t>
  </si>
  <si>
    <t>41294843</t>
  </si>
  <si>
    <t>BAZAN RUIZ ROMMY ELIZABETH</t>
  </si>
  <si>
    <t>44495619</t>
  </si>
  <si>
    <t>DURAND VELASQUEZ DAVID ARNALDO</t>
  </si>
  <si>
    <t>40692865</t>
  </si>
  <si>
    <t>BERROSPI ALMERCO JORGE FERNANDO</t>
  </si>
  <si>
    <t>10075214</t>
  </si>
  <si>
    <t>VELASCO COTOHUANCA VIRGINIA VANESSA</t>
  </si>
  <si>
    <t>41945880</t>
  </si>
  <si>
    <t>ANTICONA MERCADO JOSE ANTONIO</t>
  </si>
  <si>
    <t>70439971</t>
  </si>
  <si>
    <t>EXPERTO EN INFRAESTRUCTURA TECNOLOGICA - SERVICIOS WEB</t>
  </si>
  <si>
    <t>MORANTE CAVERO RONALD</t>
  </si>
  <si>
    <t>41708322</t>
  </si>
  <si>
    <t>ESPECIALISTAS EN ANÁLISIS Y PROYECCIÓN DE LA RECAUDACIÓN</t>
  </si>
  <si>
    <t>CIENCIAS DE LA GESTIÓN ECONÓMICA EMPRESARIAL</t>
  </si>
  <si>
    <t>CARRERA ABANTO PEDRO ANTONIO</t>
  </si>
  <si>
    <t>09633219</t>
  </si>
  <si>
    <t>PROFESIONAL PARA LABORES DE DESARROLLO DE PROGRAMAS DE FISCA</t>
  </si>
  <si>
    <t>TAIPE DOMINGUEZ ROSARIO JESUS</t>
  </si>
  <si>
    <t>40011606</t>
  </si>
  <si>
    <t>ESTRADA VARGAS KARIN PAOLA</t>
  </si>
  <si>
    <t>41048170</t>
  </si>
  <si>
    <t>ARROYO RIOJAS LOURDES MARIA</t>
  </si>
  <si>
    <t>44467393</t>
  </si>
  <si>
    <t>FLORENCIO AVALO JULIA ROSALINDA</t>
  </si>
  <si>
    <t>41396737</t>
  </si>
  <si>
    <t>RAMON GOMEZ RICHARD HERNAN</t>
  </si>
  <si>
    <t>41551468</t>
  </si>
  <si>
    <t>SANCHEZ CARREÑO ITALO</t>
  </si>
  <si>
    <t>43939201</t>
  </si>
  <si>
    <t>PROFESIONAL ANALISTA JURIDICO</t>
  </si>
  <si>
    <t>LOPEZ CORDOVA JESSICA PAOLA</t>
  </si>
  <si>
    <t>43216703</t>
  </si>
  <si>
    <t>BAYONA TORRES FABIOLA</t>
  </si>
  <si>
    <t>41260570</t>
  </si>
  <si>
    <t>AYLAS PALOMINO ISABEL MIRIAM ROXANA</t>
  </si>
  <si>
    <t>40767912</t>
  </si>
  <si>
    <t>HINOJOSA CAHUANA JOSUE DAVID</t>
  </si>
  <si>
    <t>40705413</t>
  </si>
  <si>
    <t>ESPECIALISTA EN SISTEMAS CONTABLES</t>
  </si>
  <si>
    <t>LANDA PULACHE KARIN DENISSE</t>
  </si>
  <si>
    <t>40663219</t>
  </si>
  <si>
    <t>ROMERO CHAVEZ JESUS MARIBEL</t>
  </si>
  <si>
    <t>42878962</t>
  </si>
  <si>
    <t>ADMINISTRACIÓN DE NEGOCIOS Y EMPRENDIMIENTO</t>
  </si>
  <si>
    <t>PAZ IBARRA LIZBETH HAYDEE</t>
  </si>
  <si>
    <t>20063729</t>
  </si>
  <si>
    <t>HUAROTO MELGAR DIANA MERCEDES</t>
  </si>
  <si>
    <t>41482955</t>
  </si>
  <si>
    <t>CORRALES DIAZ IGNACIO</t>
  </si>
  <si>
    <t>44462334</t>
  </si>
  <si>
    <t>MAFALDO HUAYMACARI JOAQUIN</t>
  </si>
  <si>
    <t>00115989</t>
  </si>
  <si>
    <t>CONDUCTOR DE NAVE FLUVIAL</t>
  </si>
  <si>
    <t>MARINA MERCANTE FLUVIAL</t>
  </si>
  <si>
    <t>PEREZ ALVARADO JUAN ISAIAS</t>
  </si>
  <si>
    <t>05319728</t>
  </si>
  <si>
    <t>MOTORISTA FLUVIAL</t>
  </si>
  <si>
    <t>MENDOZA ACUÑA LUIS JOEL</t>
  </si>
  <si>
    <t>42812469</t>
  </si>
  <si>
    <t>NORIEGA GONZALES FLORENTINO</t>
  </si>
  <si>
    <t>09988872</t>
  </si>
  <si>
    <t>PALOMINO GOMEZ DICK OLIVER</t>
  </si>
  <si>
    <t>41326521</t>
  </si>
  <si>
    <t>VELASQUE ESCALANTE JUAN CARLOS</t>
  </si>
  <si>
    <t>44339086</t>
  </si>
  <si>
    <t>JOO AQUINO CECILIA JUANA</t>
  </si>
  <si>
    <t>43568630</t>
  </si>
  <si>
    <t>AUXILIAR DOCUMENTARIO</t>
  </si>
  <si>
    <t>RAMIREZ SALDARRIAGA DANIEL</t>
  </si>
  <si>
    <t>25848564</t>
  </si>
  <si>
    <t>TREJO MENDOZA JESUS VICTOR IGNACIO</t>
  </si>
  <si>
    <t>41290522</t>
  </si>
  <si>
    <t>AZALDE SANDOVAL EDUARDO RAUL</t>
  </si>
  <si>
    <t>25571194</t>
  </si>
  <si>
    <t>ROSADO RETTO JONATHAN VLADIMIR</t>
  </si>
  <si>
    <t>44835102</t>
  </si>
  <si>
    <t>RAMOS TORRES RICHARD ANDERSON</t>
  </si>
  <si>
    <t>43580283</t>
  </si>
  <si>
    <t>MENDEZ PINTO HERBERT ALEXANDER</t>
  </si>
  <si>
    <t>10762716</t>
  </si>
  <si>
    <t>ESCOBAR TIMANA JOSE MARCELINO</t>
  </si>
  <si>
    <t>03861831</t>
  </si>
  <si>
    <t>DIAZ TACO EFRAIN</t>
  </si>
  <si>
    <t>29710910</t>
  </si>
  <si>
    <t>INSTITUTO PERUANO DE ADMINISTRACIÓN DE EMPRESAS - IPAE</t>
  </si>
  <si>
    <t>GANDINI MERINO FRANCO NINO</t>
  </si>
  <si>
    <t>25547904</t>
  </si>
  <si>
    <t>HEATON ALFARO SERGIO ENRIQUE</t>
  </si>
  <si>
    <t>28306227</t>
  </si>
  <si>
    <t>INSTITUTO SUPERIOR TECNOLÓGICO GILDA BALLIVIAN ROSADO</t>
  </si>
  <si>
    <t>CHACALTANA RUIZ LUIGI DEMETRIO</t>
  </si>
  <si>
    <t>40011345</t>
  </si>
  <si>
    <t>CASTILLO CAÑA MARITZA ZOILA</t>
  </si>
  <si>
    <t>41485057</t>
  </si>
  <si>
    <t>GALAN ANSELMO JORGE ANDRES</t>
  </si>
  <si>
    <t>43009506</t>
  </si>
  <si>
    <t>GUTIERREZ CHAVEZ FERNANDO JIMMY</t>
  </si>
  <si>
    <t>42243882</t>
  </si>
  <si>
    <t>GUTIERREZ QUISPE JOSE ANGEL</t>
  </si>
  <si>
    <t>41252826</t>
  </si>
  <si>
    <t>CAMPOS CHUMACERO ANA LUISA</t>
  </si>
  <si>
    <t>43439615</t>
  </si>
  <si>
    <t>DERECHO PENAL</t>
  </si>
  <si>
    <t>GIRAO BERROCAL RAFAEL EDUARDO</t>
  </si>
  <si>
    <t>41056021</t>
  </si>
  <si>
    <t>NUÑEZ SANTILLAN NELLY MARIANNE</t>
  </si>
  <si>
    <t>18196890</t>
  </si>
  <si>
    <t>AREVALO ANDRADE HECTOR</t>
  </si>
  <si>
    <t>05345111</t>
  </si>
  <si>
    <t>CABRERA BENDEZU MONICA ISABEL</t>
  </si>
  <si>
    <t>41462457</t>
  </si>
  <si>
    <t>SANCHEZ CUBAS FRANCISCO SEFERINO</t>
  </si>
  <si>
    <t>43107889</t>
  </si>
  <si>
    <t>BRAVO QUISPE MARLENE ELIZABETH</t>
  </si>
  <si>
    <t>07476464</t>
  </si>
  <si>
    <t>PROFESIONAL ESPECIALISTA EN GESTIÓN DE INGRESOS</t>
  </si>
  <si>
    <t>FINANZAS Y MERCADOS FINANCIEROS</t>
  </si>
  <si>
    <t>SAAVEDRA AFA TOMAS ARTURO</t>
  </si>
  <si>
    <t>25830854</t>
  </si>
  <si>
    <t>PROFESIONAL ESPECIALISTA EN PAGADURÍA Y GESTIÓN DE RECAUDACI</t>
  </si>
  <si>
    <t>ROSALES MUÑOZ SARVIA</t>
  </si>
  <si>
    <t>20728496</t>
  </si>
  <si>
    <t>PROFESIONAL ESPECIALISTA EN TESORERÍA</t>
  </si>
  <si>
    <t>VILCARROMERO DAVILA LENIN</t>
  </si>
  <si>
    <t>41192148</t>
  </si>
  <si>
    <t>ANCAJIMA VILLANUEVA MAYRA EMPERATRIZ</t>
  </si>
  <si>
    <t>80368689</t>
  </si>
  <si>
    <t>MUÑOZ CABRERA KATIA MARCIA</t>
  </si>
  <si>
    <t>41723246</t>
  </si>
  <si>
    <t>INTEGRADOR CONTABLE</t>
  </si>
  <si>
    <t>CHOQUEHUANCA VALENZUELA MARIBEL</t>
  </si>
  <si>
    <t>41176686</t>
  </si>
  <si>
    <t>SANTIAGO ABAL VICTOR HUGO</t>
  </si>
  <si>
    <t>42998096</t>
  </si>
  <si>
    <t>ACOSTA CULQUI ALPINO</t>
  </si>
  <si>
    <t>43105071</t>
  </si>
  <si>
    <t>FLORES FLORES ERICK FRANKLING</t>
  </si>
  <si>
    <t>40680533</t>
  </si>
  <si>
    <t>APAZA QUISPE JOSE</t>
  </si>
  <si>
    <t>42572199</t>
  </si>
  <si>
    <t>OLAGUIBEL BENAVENTE ALFREDO</t>
  </si>
  <si>
    <t>44075608</t>
  </si>
  <si>
    <t>BENAVENTE MALAGA JUAN CARLOS JAIME</t>
  </si>
  <si>
    <t>41638521</t>
  </si>
  <si>
    <t>ALBINAGORTA MEZA VICTOR EDUARDO</t>
  </si>
  <si>
    <t>42400291</t>
  </si>
  <si>
    <t>BUSTOS SALCEDO KARLA MERCEDES</t>
  </si>
  <si>
    <t>41954473</t>
  </si>
  <si>
    <t>GAMARRA VARA JIMMY CESAR</t>
  </si>
  <si>
    <t>42542912</t>
  </si>
  <si>
    <t>LOZA DIAZ CESAR MIGUEL</t>
  </si>
  <si>
    <t>41505782</t>
  </si>
  <si>
    <t>VILLANTOY SOSA MARIELY</t>
  </si>
  <si>
    <t>43067206</t>
  </si>
  <si>
    <t>LUDEÑA HUAYTA PAMELA VANESSA</t>
  </si>
  <si>
    <t>43848952</t>
  </si>
  <si>
    <t>PALACIOS HURTADO JUAN CARLOS</t>
  </si>
  <si>
    <t>44537389</t>
  </si>
  <si>
    <t>CASIANO SANTOS JULIO CESAR</t>
  </si>
  <si>
    <t>43053856</t>
  </si>
  <si>
    <t xml:space="preserve">CIENCIAS CON MENCIÓN EN INFORMÁTICA Y SISTEMAS </t>
  </si>
  <si>
    <t>CAHUI PARILLO YANET YOVANA</t>
  </si>
  <si>
    <t>43817079</t>
  </si>
  <si>
    <t>GUTIERREZ ITUCAYASI NATALY MILAGROS</t>
  </si>
  <si>
    <t>42856754</t>
  </si>
  <si>
    <t>PAREDES SANCHEZ ARACELLI DEL ROSARIO</t>
  </si>
  <si>
    <t>45271854</t>
  </si>
  <si>
    <t>ROMAN ESPINOZA YURY HAROLD</t>
  </si>
  <si>
    <t>45226003</t>
  </si>
  <si>
    <t>SULLON REYES LISETH CARINA</t>
  </si>
  <si>
    <t>43687890</t>
  </si>
  <si>
    <t>RIVERA RAMIREZ SILVIA ESTHER</t>
  </si>
  <si>
    <t>44733270</t>
  </si>
  <si>
    <t>PURIZACA MORALES JORGE ALFREDO</t>
  </si>
  <si>
    <t>42521740</t>
  </si>
  <si>
    <t>CESPEDES ALABRIN ALEXANDER ALBERTO</t>
  </si>
  <si>
    <t>16772094</t>
  </si>
  <si>
    <t>OSORES BOGGIO GUSTAVO MIGUEL</t>
  </si>
  <si>
    <t>44751433</t>
  </si>
  <si>
    <t>ESTRADA CUETO MARIA ISABEL</t>
  </si>
  <si>
    <t>40296647</t>
  </si>
  <si>
    <t>HUAMANCHUMO CORNEJO LUIS ENRIQUE</t>
  </si>
  <si>
    <t>16728175</t>
  </si>
  <si>
    <t>JUAREZ MOROTE LUZ TANIA</t>
  </si>
  <si>
    <t>43977902</t>
  </si>
  <si>
    <t>ZUASNABAR VERTIZ VANESSA HORTENCIA</t>
  </si>
  <si>
    <t>44784243</t>
  </si>
  <si>
    <t>LEON ALCANTARA JANETH ELENA</t>
  </si>
  <si>
    <t>44418078</t>
  </si>
  <si>
    <t>ALVARADO FERNANDEZ YASSER FERNANDO</t>
  </si>
  <si>
    <t>44539127</t>
  </si>
  <si>
    <t>GARCIA ROJAS CYNTHIA MILAGROS</t>
  </si>
  <si>
    <t>44123710</t>
  </si>
  <si>
    <t>HURTADO TOMAYLLA MILCA FALOM</t>
  </si>
  <si>
    <t>43694221</t>
  </si>
  <si>
    <t>OCHOA ÑAUPAC VANESSA</t>
  </si>
  <si>
    <t>43612073</t>
  </si>
  <si>
    <t>SALINAS CCORA LETICIA DEL CARMEN</t>
  </si>
  <si>
    <t>42947140</t>
  </si>
  <si>
    <t>CIFUENTES CHOQUE CARLOS ANDRES</t>
  </si>
  <si>
    <t>42977927</t>
  </si>
  <si>
    <t>PINCHI RIOS JACKIE</t>
  </si>
  <si>
    <t>42203724</t>
  </si>
  <si>
    <t>VILCAPOMA DAZA GINA ELIZABETH</t>
  </si>
  <si>
    <t>40871992</t>
  </si>
  <si>
    <t>CONTRERAS MORALES HECTOR ERWIN</t>
  </si>
  <si>
    <t>10003493</t>
  </si>
  <si>
    <t>CALZADA LIMA TUINKY SUSANA</t>
  </si>
  <si>
    <t>41506887</t>
  </si>
  <si>
    <t>ROMERO GUILLEN ANEL LORENA</t>
  </si>
  <si>
    <t>42761950</t>
  </si>
  <si>
    <t>CABRERA PALOMINO OSCAR ALEXANDER</t>
  </si>
  <si>
    <t>07509567</t>
  </si>
  <si>
    <t>MAMANI HUARACHA RICHARD</t>
  </si>
  <si>
    <t>40855353</t>
  </si>
  <si>
    <t>HUAPAYA GARRIAZO PABLO JOSÉ</t>
  </si>
  <si>
    <t>42024620</t>
  </si>
  <si>
    <t>POSTIGO HERNANI DANIEL ERNESTO</t>
  </si>
  <si>
    <t>42163779</t>
  </si>
  <si>
    <t>GUTIERREZ VILCA ROXANA</t>
  </si>
  <si>
    <t>40994718</t>
  </si>
  <si>
    <t>CASALLO SOLORZANO EDDER ALEXANDER</t>
  </si>
  <si>
    <t>41492468</t>
  </si>
  <si>
    <t>HEREDIA DAVALOS LIZ</t>
  </si>
  <si>
    <t>40415924</t>
  </si>
  <si>
    <t>VILLAVERDE MEJIA JOEL JORGE</t>
  </si>
  <si>
    <t>45156805</t>
  </si>
  <si>
    <t>SERRANO MALCA JHON MANUEL</t>
  </si>
  <si>
    <t>43693682</t>
  </si>
  <si>
    <t>CASTRO CAMANI LORENA MILAGROS</t>
  </si>
  <si>
    <t>43612281</t>
  </si>
  <si>
    <t>VALDIVIEZO OLIVERA GIANCARLO ADOLFO</t>
  </si>
  <si>
    <t>41344785</t>
  </si>
  <si>
    <t>BOGGIANO BEDON CHRISTIAN</t>
  </si>
  <si>
    <t>41599334</t>
  </si>
  <si>
    <t>CHILQUILLO SANTIAGO JOHEL ISAIAS</t>
  </si>
  <si>
    <t>42952564</t>
  </si>
  <si>
    <t>FLORES RAMIREZ KEYSI TATIANA</t>
  </si>
  <si>
    <t>41002692</t>
  </si>
  <si>
    <t>THOMBURNE VERTIZ FIORELLA MAGALY</t>
  </si>
  <si>
    <t>42651806</t>
  </si>
  <si>
    <t>CHINCHAY VENTO RALEIGH DARILA</t>
  </si>
  <si>
    <t>44085534</t>
  </si>
  <si>
    <t>MURGA NORABUENA VICTOR IVAN</t>
  </si>
  <si>
    <t>43672625</t>
  </si>
  <si>
    <t>ANALISTA EN GESTION DE INFORMACION DE SOPORTE DE PROCESOS AD</t>
  </si>
  <si>
    <t>LAVADO ROSALES ANDREITA NOEMI</t>
  </si>
  <si>
    <t>40970243</t>
  </si>
  <si>
    <t>GALVEZ CAMARGO ROSANGELICA</t>
  </si>
  <si>
    <t>41461339</t>
  </si>
  <si>
    <t>VALLADARES GOICOCHEA KATHERINE OLINDA</t>
  </si>
  <si>
    <t>43415958</t>
  </si>
  <si>
    <t>SALAZAR SUMALAVE EVELYN JUDITH</t>
  </si>
  <si>
    <t>44396651</t>
  </si>
  <si>
    <t>CAMPAÑA ZAVALETA ENRIQUE RICARDO</t>
  </si>
  <si>
    <t>10191339</t>
  </si>
  <si>
    <t>BRAVO PEREZ MARIELA DEL CARMEN</t>
  </si>
  <si>
    <t>43801985</t>
  </si>
  <si>
    <t>BERROCAL HUAMAN YESABEL CANDIDA</t>
  </si>
  <si>
    <t>43691825</t>
  </si>
  <si>
    <t>HAYCHO HUAYHUA REGINA MAGDALENA</t>
  </si>
  <si>
    <t>44367194</t>
  </si>
  <si>
    <t>GORA PORRAS ERIK NILTON</t>
  </si>
  <si>
    <t>40610416</t>
  </si>
  <si>
    <t>CHUMPITAZ VELASQUEZ VICTOR</t>
  </si>
  <si>
    <t>40141023</t>
  </si>
  <si>
    <t>YI MORALES MIGUEL</t>
  </si>
  <si>
    <t>10281772</t>
  </si>
  <si>
    <t>SANDOVAL SANCHEZ RANDY FERNANDO</t>
  </si>
  <si>
    <t>44647102</t>
  </si>
  <si>
    <t>ROJAS COLCAS ROSARIO JESSICA</t>
  </si>
  <si>
    <t>40305176</t>
  </si>
  <si>
    <t>OROSCO QUISPE OMAR</t>
  </si>
  <si>
    <t>43616905</t>
  </si>
  <si>
    <t>LAY OBLITAS ESTEBAN GUNTHER</t>
  </si>
  <si>
    <t>41907469</t>
  </si>
  <si>
    <t>HERRERA MAGUIÑA DANNY EDUARDO</t>
  </si>
  <si>
    <t>40497460</t>
  </si>
  <si>
    <t>ALVARADO BUSTAMANTE EVELYN TATIANA</t>
  </si>
  <si>
    <t>43362492</t>
  </si>
  <si>
    <t>QUISPE ZARATE JUAN CARLOS</t>
  </si>
  <si>
    <t>44707619</t>
  </si>
  <si>
    <t>NAKASATO LAZO JACINTO ALDO</t>
  </si>
  <si>
    <t>43192397</t>
  </si>
  <si>
    <t>VERIFICADOR DE NOTIFICACIONES - I LIMA</t>
  </si>
  <si>
    <t>MORENO NIMA JACKELINE LORENA</t>
  </si>
  <si>
    <t>44157072</t>
  </si>
  <si>
    <t>CRUZ PEREZ FRANK ALEX</t>
  </si>
  <si>
    <t>45420992</t>
  </si>
  <si>
    <t>BOBADILLA RIDER LIS MILESSA</t>
  </si>
  <si>
    <t>40258094</t>
  </si>
  <si>
    <t>TORRES QUISPE PERCY JAVIER</t>
  </si>
  <si>
    <t>43717709</t>
  </si>
  <si>
    <t>VASQUEZ ZEA PAUL RENAN</t>
  </si>
  <si>
    <t>44442091</t>
  </si>
  <si>
    <t>URTEAGA ALFARO SEGUNDO GUILLERMO</t>
  </si>
  <si>
    <t>43553820</t>
  </si>
  <si>
    <t>PALOMINO LEIVA ALAN</t>
  </si>
  <si>
    <t>43521824</t>
  </si>
  <si>
    <t>CASTRO LEYVA FELICIA AMPARO</t>
  </si>
  <si>
    <t>45602215</t>
  </si>
  <si>
    <t>LEYVA CHEVEZ ALDO ANTONIO</t>
  </si>
  <si>
    <t>42853497</t>
  </si>
  <si>
    <t>CHAVARRY BAZAN CARLOS AMANCIO</t>
  </si>
  <si>
    <t>45332884</t>
  </si>
  <si>
    <t>PRADO MARTEL JERSON</t>
  </si>
  <si>
    <t>44085185</t>
  </si>
  <si>
    <t>NAVARRO IZQUIERDO LIVIO</t>
  </si>
  <si>
    <t>40431019</t>
  </si>
  <si>
    <t>PISCONTE VERA FIORELLA GERALDINE</t>
  </si>
  <si>
    <t>45294556</t>
  </si>
  <si>
    <t>DONAYRE AVALOS SERGIO EULOGIO</t>
  </si>
  <si>
    <t>21570374</t>
  </si>
  <si>
    <t>QUISPE ALVAREZ HERNAN ENRIQUE</t>
  </si>
  <si>
    <t>10506839</t>
  </si>
  <si>
    <t>DE LAMA ADRIANZEN MARITA ELIZABETH</t>
  </si>
  <si>
    <t>03689877</t>
  </si>
  <si>
    <t>UNIVERSIDAD DE ANHEMBI MORUMBI</t>
  </si>
  <si>
    <t>SISTEMAS DE INFORMACIÓN</t>
  </si>
  <si>
    <t>LEYVA PONCIANO NADIA LISSET</t>
  </si>
  <si>
    <t>44574302</t>
  </si>
  <si>
    <t>MAURICIO AGAPITO JAVIER VLADIMIR</t>
  </si>
  <si>
    <t>42275660</t>
  </si>
  <si>
    <t>DISEÑADOR GRÁFICO</t>
  </si>
  <si>
    <t>VALDIVIA YAÑEZ BONNY CRISTHELL</t>
  </si>
  <si>
    <t>42437430</t>
  </si>
  <si>
    <t>INSTITUTO DE EDUCACIÓN SUP. TECNOLO. PRIV. IBEROAMERICANO</t>
  </si>
  <si>
    <t>PINEDA LIENDO CHRISTIAN DAVID</t>
  </si>
  <si>
    <t>70430039</t>
  </si>
  <si>
    <t>BAQUEDANO LUJAN HENRY JOSE</t>
  </si>
  <si>
    <t>45986208</t>
  </si>
  <si>
    <t>DUQUE VILCHEZ KARINA MARISET</t>
  </si>
  <si>
    <t>45404293</t>
  </si>
  <si>
    <t>VILDOSO QUINTANILLA LEOPOLDO MANUEL</t>
  </si>
  <si>
    <t>42994410</t>
  </si>
  <si>
    <t>INSTITUTO DE EDUCACIÓN SUPERIOR ANTONIO LORENA</t>
  </si>
  <si>
    <t>ESQUIBEL VARGAS ROMULO</t>
  </si>
  <si>
    <t>42120712</t>
  </si>
  <si>
    <t>BENAVIDES CUEVA MORRIS GERARDO</t>
  </si>
  <si>
    <t>42109954</t>
  </si>
  <si>
    <t>INSTITUTO SUPERIOR TECNOLÓGICO SUIZA</t>
  </si>
  <si>
    <t>ROSSELLO VENANCINO CARLOS BARTOLOME</t>
  </si>
  <si>
    <t>41773698</t>
  </si>
  <si>
    <t>QUISPE QUISPE FREDY SANDRO</t>
  </si>
  <si>
    <t>41641115</t>
  </si>
  <si>
    <t>CALLALLA ORDOÑO PERCY</t>
  </si>
  <si>
    <t>40723797</t>
  </si>
  <si>
    <t>INSTITUTO SUPERIOR TECNOLÓGICO PRIVADO MODERN SYSTEMS</t>
  </si>
  <si>
    <t>GARCIA MACEDA SARITA YULIANA</t>
  </si>
  <si>
    <t>40260672</t>
  </si>
  <si>
    <t>CORREA CARDOZA EFRAIN ROBERTO</t>
  </si>
  <si>
    <t>40076286</t>
  </si>
  <si>
    <t>AGUILAR CHAMOCHUMBI MARTIN ALONSO</t>
  </si>
  <si>
    <t>07629965</t>
  </si>
  <si>
    <t>INSTITUTO SUPERIOR TECNOLÓGICO JOSE CARLOS MARIÁTEGUI</t>
  </si>
  <si>
    <t>COSME COAYLA ARTURO ROYSI</t>
  </si>
  <si>
    <t>04437204</t>
  </si>
  <si>
    <t>IESTP ESEFUL</t>
  </si>
  <si>
    <t>DIRECCIÓN TÉCNICA EN FUTBOL</t>
  </si>
  <si>
    <t>ATOCHE RIVERA LUIS ARBEL</t>
  </si>
  <si>
    <t>02615283</t>
  </si>
  <si>
    <t>OPERARIO DE APOYO CANINO</t>
  </si>
  <si>
    <t>VARILLAS VALLADARES SANTOS GUILLERMO</t>
  </si>
  <si>
    <t>00328464</t>
  </si>
  <si>
    <t>CONTRERAS CORRALES ROGER ARMANDO</t>
  </si>
  <si>
    <t>44097104</t>
  </si>
  <si>
    <t>SAENZ SANCHEZ ELIZABETH ROSCIO</t>
  </si>
  <si>
    <t>41295594</t>
  </si>
  <si>
    <t>SULLCA RECHARTE NILTON</t>
  </si>
  <si>
    <t>24001121</t>
  </si>
  <si>
    <t>DAVILA ROJAS RAQUEL MERCEDES</t>
  </si>
  <si>
    <t>42726905</t>
  </si>
  <si>
    <t>RESPONSABLE DE ASESORIA LEGAL</t>
  </si>
  <si>
    <t>CRUZ LOPEZ RUBI</t>
  </si>
  <si>
    <t>40573331</t>
  </si>
  <si>
    <t>PALMA AGUILAR VERONICA PATRICIA</t>
  </si>
  <si>
    <t>40269644</t>
  </si>
  <si>
    <t>CARMEN GIRON MERCEDES ROSMERY</t>
  </si>
  <si>
    <t>43715888</t>
  </si>
  <si>
    <t>NEGRILLO COSSER ARTURO MARTIN</t>
  </si>
  <si>
    <t>44055516</t>
  </si>
  <si>
    <t>RODRIGUEZ CAMPOS ROSARIO NAYOMI</t>
  </si>
  <si>
    <t>43661375</t>
  </si>
  <si>
    <t>ADMINISTRACIÓN Y GERENCIA PÚBLICA</t>
  </si>
  <si>
    <t>CARRASCO PARDO LIZ</t>
  </si>
  <si>
    <t>09674598</t>
  </si>
  <si>
    <t>GUZMAN CAVERO JENNIFER</t>
  </si>
  <si>
    <t>41057371</t>
  </si>
  <si>
    <t>COBEÑAS HUAMAN GISSEL</t>
  </si>
  <si>
    <t>42058451</t>
  </si>
  <si>
    <t>ATOCHE RETO NURIA YOHANNA</t>
  </si>
  <si>
    <t>44495203</t>
  </si>
  <si>
    <t>OLIVERA LOPEZ MAURO EDWARD</t>
  </si>
  <si>
    <t>41482423</t>
  </si>
  <si>
    <t>PORRAS VILA SOLEDAD</t>
  </si>
  <si>
    <t>25851759</t>
  </si>
  <si>
    <t>BENAVENTE ORUE NATTY GRISSEL</t>
  </si>
  <si>
    <t>44108741</t>
  </si>
  <si>
    <t>ROJAS VENDIETA JOHAM RUFO</t>
  </si>
  <si>
    <t>40002095</t>
  </si>
  <si>
    <t>CONDUCTOR DE CENTRO DE SERVICIO AL CONTRIBUYENTE MOVIL</t>
  </si>
  <si>
    <t>MARTELL GARCIA EDGAR JHEFERSON</t>
  </si>
  <si>
    <t>41853761</t>
  </si>
  <si>
    <t>ESPECIALISTA GESTOR DE LA ATENCIÓN E INFORMACIÓN</t>
  </si>
  <si>
    <t>JAUREGUI BARRIENTOS LINA CECILIA</t>
  </si>
  <si>
    <t>07260280</t>
  </si>
  <si>
    <t>RODRIGUEZ QUISPE NOEDITH</t>
  </si>
  <si>
    <t>10723161</t>
  </si>
  <si>
    <t>APAZA VALDIVIA GLADYS JACQUELINE</t>
  </si>
  <si>
    <t>40437678</t>
  </si>
  <si>
    <t>ESPINOZA PEÑARES DANIEL ERNESTO</t>
  </si>
  <si>
    <t>41473787</t>
  </si>
  <si>
    <t>GESTOR SENIOR DE PROYECTOS TI</t>
  </si>
  <si>
    <t>SISTEMAS</t>
  </si>
  <si>
    <t>ECHEVARRIA CISNEROS DAVID GIPSON</t>
  </si>
  <si>
    <t>45702695</t>
  </si>
  <si>
    <t>RODRIGUEZ ALARCON DIANA ROCIO</t>
  </si>
  <si>
    <t>41341566</t>
  </si>
  <si>
    <t>BACIGALUPO VIDAL ERNESTO JAVIER</t>
  </si>
  <si>
    <t>45002997</t>
  </si>
  <si>
    <t>SALINAS MELGAREJO GABY MELISSA</t>
  </si>
  <si>
    <t>43888752</t>
  </si>
  <si>
    <t>BELLEZA NAPAN JENNY JULISSA</t>
  </si>
  <si>
    <t>40327555</t>
  </si>
  <si>
    <t>CACIQUE YUPANQUI CARLOS ALBERTO</t>
  </si>
  <si>
    <t>41543227</t>
  </si>
  <si>
    <t>ESPECIALISTA DESARROLLO SISTEMAS E INTEGRACION SENIOR</t>
  </si>
  <si>
    <t>FLORES MONTENEGRO RENZO ERLANDER</t>
  </si>
  <si>
    <t>44251407</t>
  </si>
  <si>
    <t>VILA RAMOS LUIS MIGUEL</t>
  </si>
  <si>
    <t>41777990</t>
  </si>
  <si>
    <t>ZEGARRA VALLE IVAN WIGBERTO</t>
  </si>
  <si>
    <t>06800365</t>
  </si>
  <si>
    <t>JONISLLA PILLACA FRANK</t>
  </si>
  <si>
    <t>28308796</t>
  </si>
  <si>
    <t>LAZARO RAMOS GERARDO DAVID</t>
  </si>
  <si>
    <t>42813982</t>
  </si>
  <si>
    <t>MANCILLA ANTAY ALEX FELIPE</t>
  </si>
  <si>
    <t>40237382</t>
  </si>
  <si>
    <t>BEGAZO ZEGARRA RAFAEL ROGELIO</t>
  </si>
  <si>
    <t>29655713</t>
  </si>
  <si>
    <t>RETAMOZO VERGARA LEONARDO</t>
  </si>
  <si>
    <t>42524892</t>
  </si>
  <si>
    <t>ARCE CORNEJO JOSE MANUEL</t>
  </si>
  <si>
    <t>40468418</t>
  </si>
  <si>
    <t>OPERADOR DE RESPALDO</t>
  </si>
  <si>
    <t>SALDARRIAGA LOPEZ LOURDES NADESHA</t>
  </si>
  <si>
    <t>40336690</t>
  </si>
  <si>
    <t>PROF.ING.SIST.DE APOYO A LOS PROC.DE FISCALIZ. Y CONTROL</t>
  </si>
  <si>
    <t>PINEDA CALSIN GARY PAUL</t>
  </si>
  <si>
    <t>01340817</t>
  </si>
  <si>
    <t>CIFUENTES CASANOVA JIM CLIFF</t>
  </si>
  <si>
    <t>45751047</t>
  </si>
  <si>
    <t>SALAS HUAYLLASCO LUIS CARLOS</t>
  </si>
  <si>
    <t>43017796</t>
  </si>
  <si>
    <t>CONCO OLIVERA JACQUELINE MARIBEL</t>
  </si>
  <si>
    <t>40088031</t>
  </si>
  <si>
    <t>RAMOS ESPINOZA VICTOR HUGO</t>
  </si>
  <si>
    <t>09688422</t>
  </si>
  <si>
    <t>JULCA BELLODAS BORIS AMILCAR</t>
  </si>
  <si>
    <t>16760860</t>
  </si>
  <si>
    <t>AUTOMÁTICA E INSTRUMENTACIÓN</t>
  </si>
  <si>
    <t>VASQUEZ GUDIEL ROBERTO</t>
  </si>
  <si>
    <t>23979917</t>
  </si>
  <si>
    <t>ADMINISTRACIÓN TURÍSTICA</t>
  </si>
  <si>
    <t>MUÑOZ BARRENECHEA NADIA</t>
  </si>
  <si>
    <t>42569854</t>
  </si>
  <si>
    <t>MEDINA BARDALEZ FREDDY</t>
  </si>
  <si>
    <t>42852511</t>
  </si>
  <si>
    <t>TALAVIÑA GARRIDO JACKELINE IVONNE</t>
  </si>
  <si>
    <t>43242702</t>
  </si>
  <si>
    <t>QUITO CORDOVA EDINSON FRANK</t>
  </si>
  <si>
    <t>41403452</t>
  </si>
  <si>
    <t>PAREDES OCHOA RONALD DAVIS</t>
  </si>
  <si>
    <t>43007803</t>
  </si>
  <si>
    <t>JAYO SALINAS MILAGROS YAMALI</t>
  </si>
  <si>
    <t>46351094</t>
  </si>
  <si>
    <t>MUÑOZ FARROÑAY JENNY RUTH</t>
  </si>
  <si>
    <t>42261474</t>
  </si>
  <si>
    <t>FARROÑAN ORTEGA EDWARD GUSTAVO</t>
  </si>
  <si>
    <t>43374445</t>
  </si>
  <si>
    <t>ESPINOZA GIL ALVARO LUIS</t>
  </si>
  <si>
    <t>42874361</t>
  </si>
  <si>
    <t>CUICHAP TUESTA HARLEY</t>
  </si>
  <si>
    <t>42335710</t>
  </si>
  <si>
    <t>CORREA CHAMORRO ELIZABETH ROSSE</t>
  </si>
  <si>
    <t>44617612</t>
  </si>
  <si>
    <t>CHUQUIJAJAS GALECIO CARMEN ROSA</t>
  </si>
  <si>
    <t>70293557</t>
  </si>
  <si>
    <t>CHOQUE QUIBIO JESSICA MILAGROS</t>
  </si>
  <si>
    <t>42189016</t>
  </si>
  <si>
    <t>BOYER MUÑOZ CARMELA ESTHER</t>
  </si>
  <si>
    <t>41666552</t>
  </si>
  <si>
    <t>BELLIDO MOLINA RITA SALOME</t>
  </si>
  <si>
    <t>41035812</t>
  </si>
  <si>
    <t>BARZOLA CORZO ROSA GERALDIN</t>
  </si>
  <si>
    <t>45973451</t>
  </si>
  <si>
    <t>ARTEAGA CHU ROBERTO CARLOS</t>
  </si>
  <si>
    <t>42142986</t>
  </si>
  <si>
    <t>HARO PIMENTEL GILMER ESTIB</t>
  </si>
  <si>
    <t>41750364</t>
  </si>
  <si>
    <t>GALA MORAN ROBERTO RIVELINO</t>
  </si>
  <si>
    <t>41205328</t>
  </si>
  <si>
    <t>CHILON QUIROZ ANGELA VICTORIA</t>
  </si>
  <si>
    <t>42257716</t>
  </si>
  <si>
    <t>CASTRO ORTIZ ROBERTO JORGE</t>
  </si>
  <si>
    <t>41026728</t>
  </si>
  <si>
    <t>ROSAS SAUCEDO ESQUILA BARBARA</t>
  </si>
  <si>
    <t>40504651</t>
  </si>
  <si>
    <t>VERA JUNES JOSE TANY</t>
  </si>
  <si>
    <t>40535607</t>
  </si>
  <si>
    <t>SALVO GUIMAREY VANESSA DEL ROCIO</t>
  </si>
  <si>
    <t>41442341</t>
  </si>
  <si>
    <t>MATTA KCOMT CARLOS ALBERTO</t>
  </si>
  <si>
    <t>06281467</t>
  </si>
  <si>
    <t>GALVEZ PILCO MARVIN DANIEL</t>
  </si>
  <si>
    <t>44086211</t>
  </si>
  <si>
    <t>ANALISTA DE OPERACION DE INFRAESTRUCTURA TECNOLOGICA</t>
  </si>
  <si>
    <t>SANCHEZ URTEAGA CARMIÑA MANUELA</t>
  </si>
  <si>
    <t>40364209</t>
  </si>
  <si>
    <t>FERNANDEZ FERNANDEZ CESAR AUGUSTO</t>
  </si>
  <si>
    <t>10534243</t>
  </si>
  <si>
    <t>PINEDO BACALLA JACK DIXON</t>
  </si>
  <si>
    <t>42454530</t>
  </si>
  <si>
    <t>SALAZAR QUISPE JAFET ENEL</t>
  </si>
  <si>
    <t>40713123</t>
  </si>
  <si>
    <t>ANALISTA DE INFRAESTRUCTURA TECNOLOGICA - BASE DE DATOS</t>
  </si>
  <si>
    <t>LUNA CAMPOS YAQUELINE ELENA</t>
  </si>
  <si>
    <t>41563841</t>
  </si>
  <si>
    <t>FERNANDEZ MANTILLA CRISTIAN JULIO</t>
  </si>
  <si>
    <t>42980177</t>
  </si>
  <si>
    <t>TORREJON TAFUR KARINA</t>
  </si>
  <si>
    <t>40444183</t>
  </si>
  <si>
    <t>HINOSTROZA FABIAN FLOR DE MARIA</t>
  </si>
  <si>
    <t>42764078</t>
  </si>
  <si>
    <t>SANCHEZ SALAZAR MIRIAM GIULIANA</t>
  </si>
  <si>
    <t>41234490</t>
  </si>
  <si>
    <t>ALATA RAMIREZ FABIO</t>
  </si>
  <si>
    <t>25859583</t>
  </si>
  <si>
    <t>JALIRI MAMANI VILMAR</t>
  </si>
  <si>
    <t>42628083</t>
  </si>
  <si>
    <t>CUSI ALVAREZ JOHN DANY</t>
  </si>
  <si>
    <t>43291651</t>
  </si>
  <si>
    <t>FLORES VALDEZ GLELIA YOVANA</t>
  </si>
  <si>
    <t>42042194</t>
  </si>
  <si>
    <t>DEXTRE BERNAL CYNTHIA</t>
  </si>
  <si>
    <t>44189422</t>
  </si>
  <si>
    <t>LUCERO DIAZ CESAR ALONSO</t>
  </si>
  <si>
    <t>41652076</t>
  </si>
  <si>
    <t>VICENTE ATAURIMA SELA GISSELLA</t>
  </si>
  <si>
    <t>42789410</t>
  </si>
  <si>
    <t>CASTAÑEDA ARCE ALICIA ISABEL</t>
  </si>
  <si>
    <t>41375530</t>
  </si>
  <si>
    <t>ZAPATA LUYO REINIER WLADIMIR</t>
  </si>
  <si>
    <t>43178772</t>
  </si>
  <si>
    <t>LECAROS VALDIVIA CARLA</t>
  </si>
  <si>
    <t>41788833</t>
  </si>
  <si>
    <t>APAZA DEL CARPIO PERCY JUNIOR</t>
  </si>
  <si>
    <t>40771646</t>
  </si>
  <si>
    <t>PRADA FLORES CHRISTIAN ANIBAL</t>
  </si>
  <si>
    <t>10332783</t>
  </si>
  <si>
    <t>ABOGADO ALTAMENTE ESPECIALIZADO EN TRIBUTACIÓN</t>
  </si>
  <si>
    <t>UBILLUS LOO KUNG ANA MARIA</t>
  </si>
  <si>
    <t>16733989</t>
  </si>
  <si>
    <t>PRADO CASTILLO INDIRA</t>
  </si>
  <si>
    <t>42933533</t>
  </si>
  <si>
    <t>GARCIA GUEVARA CONSUELO FIORELLA</t>
  </si>
  <si>
    <t>43016844</t>
  </si>
  <si>
    <t>CASARETTO IBAÑEZ ALVARO FRANCISCO</t>
  </si>
  <si>
    <t>43385497</t>
  </si>
  <si>
    <t>GONZALES MALASQUEZ HUGO ALEJANDRO</t>
  </si>
  <si>
    <t>09450148</t>
  </si>
  <si>
    <t>CABRERA ALCANTARA IRIS INES</t>
  </si>
  <si>
    <t>42134951</t>
  </si>
  <si>
    <t>CONTABILIDAD Y TRIBUTACIÓN</t>
  </si>
  <si>
    <t>ROCA YAULLI JULIA NOHEMI</t>
  </si>
  <si>
    <t>40888766</t>
  </si>
  <si>
    <t>DE LA CRUZ TUESTA SUSAN</t>
  </si>
  <si>
    <t>44280477</t>
  </si>
  <si>
    <t>RUIZ BALLON ANA ELISA</t>
  </si>
  <si>
    <t>42739873</t>
  </si>
  <si>
    <t>CHAMBE GAMARRA DANELLA DE JESUS</t>
  </si>
  <si>
    <t>43510171</t>
  </si>
  <si>
    <t>MEDINA CAMPAÑA KARLA ANYIBELL</t>
  </si>
  <si>
    <t>44657743</t>
  </si>
  <si>
    <t>RISCO IPANAQUE ROSITA MAYBETH</t>
  </si>
  <si>
    <t>44736225</t>
  </si>
  <si>
    <t>BALDEON BLANCO CARLOS ENRIQUE</t>
  </si>
  <si>
    <t>20088077</t>
  </si>
  <si>
    <t>CAIRO DIAZ JIMMY AURELIO</t>
  </si>
  <si>
    <t>42452561</t>
  </si>
  <si>
    <t>ESCOBAR PAUCAR BLANCA MARISOL</t>
  </si>
  <si>
    <t>44518853</t>
  </si>
  <si>
    <t>BARBOZA BECERRA BLANCA JANETH</t>
  </si>
  <si>
    <t>42652670</t>
  </si>
  <si>
    <t>GONZALES DE LA ROSA TORO FLOR DE LIZ</t>
  </si>
  <si>
    <t>41150329</t>
  </si>
  <si>
    <t>FRANCO SALAS ERIKA MELINA</t>
  </si>
  <si>
    <t>42144760</t>
  </si>
  <si>
    <t>MACHUCA ROJAS MABEL VIOLETA</t>
  </si>
  <si>
    <t>09988139</t>
  </si>
  <si>
    <t>ROSALES ARMAS ISABEL NATALI</t>
  </si>
  <si>
    <t>10688047</t>
  </si>
  <si>
    <t>SANCHEZ CHANDUVI OLGA SOLEDAD</t>
  </si>
  <si>
    <t>42814725</t>
  </si>
  <si>
    <t>ZUÑIGA RODRIGUEZ NORA ELIZABETH</t>
  </si>
  <si>
    <t>41363184</t>
  </si>
  <si>
    <t>YAGUAS GARGATE MONICA NANCY</t>
  </si>
  <si>
    <t>40402333</t>
  </si>
  <si>
    <t>LOPEZ TORRES TOMAS GRIMALDO</t>
  </si>
  <si>
    <t>25809346</t>
  </si>
  <si>
    <t>LOPEZ MIRANDA MIRIAM ROCIO</t>
  </si>
  <si>
    <t>25709430</t>
  </si>
  <si>
    <t>PINEDA CERNA EDUARDO MARTIN</t>
  </si>
  <si>
    <t>41843333</t>
  </si>
  <si>
    <t>REYES MELO JORGE</t>
  </si>
  <si>
    <t>10233810</t>
  </si>
  <si>
    <t>SOTOMAYOR LANDA RICARDO JAVIER</t>
  </si>
  <si>
    <t>41213124</t>
  </si>
  <si>
    <t>GALLO SALINAS GISSELLE VANESSA</t>
  </si>
  <si>
    <t>25857367</t>
  </si>
  <si>
    <t>ADMINISTRACIÓN CON MENCIÓN EN GERENCIA DE ESTADO Y ADMINISTR</t>
  </si>
  <si>
    <t>MAMANI YUPANQUI YANET</t>
  </si>
  <si>
    <t>42716295</t>
  </si>
  <si>
    <t>AÑAZGO CRUCES SANDRA LESLY</t>
  </si>
  <si>
    <t>42047507</t>
  </si>
  <si>
    <t>FLORIAN BULEJE JOSE ENRIQUE</t>
  </si>
  <si>
    <t>40936142</t>
  </si>
  <si>
    <t>PAJUELO BRAVO LIZ LUCILA</t>
  </si>
  <si>
    <t>42349660</t>
  </si>
  <si>
    <t>PINEDA MONTES OSCAR NOBUICHI</t>
  </si>
  <si>
    <t>32130198</t>
  </si>
  <si>
    <t>LAZO ROJAS MARILYN LISSET</t>
  </si>
  <si>
    <t>41111945</t>
  </si>
  <si>
    <t>PEREZ CRUZ KARLA LORENA</t>
  </si>
  <si>
    <t>40915475</t>
  </si>
  <si>
    <t>GUERRA SALAZAR JORGE LUIS</t>
  </si>
  <si>
    <t>10291420</t>
  </si>
  <si>
    <t>ECHEVARRIA ANDIA GIULIANA PATRICIA</t>
  </si>
  <si>
    <t>41394959</t>
  </si>
  <si>
    <t>MARQUEZ URBINA MERCEDES YSABEL</t>
  </si>
  <si>
    <t>15359336</t>
  </si>
  <si>
    <t>VILCHEZ CARDOZO CAROL VIOLETA</t>
  </si>
  <si>
    <t>09671053</t>
  </si>
  <si>
    <t>YNAMI GARCIA SUHEI LARISA</t>
  </si>
  <si>
    <t>42022981</t>
  </si>
  <si>
    <t>ZURITA BARRETO YOHANI YESENIA</t>
  </si>
  <si>
    <t>45434921</t>
  </si>
  <si>
    <t>YARLEQUE CLAVO EZENIA MAIBEL</t>
  </si>
  <si>
    <t>42855938</t>
  </si>
  <si>
    <t>VARGAS FLORES FABIOLA YULIANA</t>
  </si>
  <si>
    <t>40915537</t>
  </si>
  <si>
    <t>VALVERDE LIMAYMANTA LISSE ESTEFANI</t>
  </si>
  <si>
    <t>46174757</t>
  </si>
  <si>
    <t>VALLADARES GALVEZ OSCAR KLEPER</t>
  </si>
  <si>
    <t>42920616</t>
  </si>
  <si>
    <t>TORRES PALACIOS KEVIN ROBERTO</t>
  </si>
  <si>
    <t>46020667</t>
  </si>
  <si>
    <t>TELLO RIOS GABRIELA</t>
  </si>
  <si>
    <t>42953330</t>
  </si>
  <si>
    <t>TEJADA QUISPE IRENE</t>
  </si>
  <si>
    <t>41263720</t>
  </si>
  <si>
    <t>SEMINARIO SARANGO HENRY DAVID</t>
  </si>
  <si>
    <t>42240223</t>
  </si>
  <si>
    <t>SALAS MEZA ANA MARÍA</t>
  </si>
  <si>
    <t>48968898</t>
  </si>
  <si>
    <t>SAAVEDRA CERDAN PERCY GUSTAVO</t>
  </si>
  <si>
    <t>44052550</t>
  </si>
  <si>
    <t>ROJAS CARRERA ARTURO GERARDO</t>
  </si>
  <si>
    <t>45866514</t>
  </si>
  <si>
    <t>RAMIREZ FALCON VANESSA ELIZABETH</t>
  </si>
  <si>
    <t>45475366</t>
  </si>
  <si>
    <t>INSTITUTO SUPERIOR TECNOLÓGICO ARTURO SABROSO MONTOYA</t>
  </si>
  <si>
    <t>PALOMARES LIVIA ANGEL MICHAEL</t>
  </si>
  <si>
    <t>45075006</t>
  </si>
  <si>
    <t>MORY VELA JOSSUE JEFFTE</t>
  </si>
  <si>
    <t>45032693</t>
  </si>
  <si>
    <t>MORENO LIMO JUAN EDUARDO</t>
  </si>
  <si>
    <t>40828146</t>
  </si>
  <si>
    <t>INSTITUTO SUPERIOR TECNOLÓGICO ANTENOR ORREGO ESPINOZA</t>
  </si>
  <si>
    <t>MORA SHAPIAMA ALEXANDER JULIO</t>
  </si>
  <si>
    <t>44050084</t>
  </si>
  <si>
    <t>MINAYA HERRERA ALEJANDRA CLAUDIA</t>
  </si>
  <si>
    <t>46085770</t>
  </si>
  <si>
    <t>MARREROS PANCCA JASMIN</t>
  </si>
  <si>
    <t>45963025</t>
  </si>
  <si>
    <t>ISP SAN JUAN BAUTISTA</t>
  </si>
  <si>
    <t>MALDONADO FLORES EDDY RAUL</t>
  </si>
  <si>
    <t>45676031</t>
  </si>
  <si>
    <t>LUQUE ESPINOZA WALTER GASTON</t>
  </si>
  <si>
    <t>44892484</t>
  </si>
  <si>
    <t>LUNA GARCIA MARTIN DEVIS</t>
  </si>
  <si>
    <t>41205288</t>
  </si>
  <si>
    <t>GESTOR DE INFORMACION DE CANALES DE ATENCION DE SERVICIOS</t>
  </si>
  <si>
    <t>LOAYZA ELGUERA JAMES EDWAR</t>
  </si>
  <si>
    <t>44577584</t>
  </si>
  <si>
    <t>LOARTE MUÑOZ SUSY MARGARITA</t>
  </si>
  <si>
    <t>10408376</t>
  </si>
  <si>
    <t>LERTORA LAZARO JOSE LUIS</t>
  </si>
  <si>
    <t>44073821</t>
  </si>
  <si>
    <t>DIAZ RODRIGUEZ MARIA ALEJANDRA</t>
  </si>
  <si>
    <t>40439402</t>
  </si>
  <si>
    <t>DE LA CRUZ LAZARO CARLOS ALBERTO</t>
  </si>
  <si>
    <t>41709598</t>
  </si>
  <si>
    <t>CHUMBE MUCHA ROSARIO IRINA</t>
  </si>
  <si>
    <t>46321504</t>
  </si>
  <si>
    <t>CASAS BRAVO JORGE LUIS</t>
  </si>
  <si>
    <t>44725213</t>
  </si>
  <si>
    <t>BEJAR MALDONADO JOEL</t>
  </si>
  <si>
    <t>41579325</t>
  </si>
  <si>
    <t>BEDON AYALA LISSET KARINA</t>
  </si>
  <si>
    <t>43627949</t>
  </si>
  <si>
    <t>BALLADARES SARMIENTO JUAN PABLO</t>
  </si>
  <si>
    <t>41853612</t>
  </si>
  <si>
    <t>ARMAS ROCA RONALD DAINER</t>
  </si>
  <si>
    <t>44237203</t>
  </si>
  <si>
    <t>ARCE QUISPE YENYFER MILAGROS</t>
  </si>
  <si>
    <t>70438496</t>
  </si>
  <si>
    <t>ARCE QUISPE PAMELA KARINA</t>
  </si>
  <si>
    <t>43849678</t>
  </si>
  <si>
    <t>MARQUINA RODRIGUEZ MARIBEL</t>
  </si>
  <si>
    <t>43728031</t>
  </si>
  <si>
    <t>ASENCIO ESTRADA LUIS ALBERTO</t>
  </si>
  <si>
    <t>40777521</t>
  </si>
  <si>
    <t>ASENCIOS SALDIVAR CECILIA DORIS</t>
  </si>
  <si>
    <t>41845098</t>
  </si>
  <si>
    <t>CEVASCO GARCIA JUAN CARLOS</t>
  </si>
  <si>
    <t>25790385</t>
  </si>
  <si>
    <t>HERRERA QUINTANILLA RUBEN JUSTINIANO</t>
  </si>
  <si>
    <t>40225977</t>
  </si>
  <si>
    <t>PASACHE PERALDO WALTER MICHEL</t>
  </si>
  <si>
    <t>10115934</t>
  </si>
  <si>
    <t>MANRIQUE ESCUDERO RICHARD DANIEL</t>
  </si>
  <si>
    <t>40543850</t>
  </si>
  <si>
    <t>ESPECIALISTA SENIOR DE SOLUCIONES DE NEGOCIO TI</t>
  </si>
  <si>
    <t>ARRATIA VINATEA RICARDO JOSE</t>
  </si>
  <si>
    <t>10265001</t>
  </si>
  <si>
    <t>GABRIELE RUESTA MIGUEL EMILIO</t>
  </si>
  <si>
    <t>42059750</t>
  </si>
  <si>
    <t>CONTABILIDAD Y ADMINISTRACIÓN</t>
  </si>
  <si>
    <t>ARREDONDO MAMANI JANET EDUARDA</t>
  </si>
  <si>
    <t>42688112</t>
  </si>
  <si>
    <t>ESPECIALISTA EN GESTION DEL RENDIMIENTO LABORAL</t>
  </si>
  <si>
    <t>CANCHUCAJA VILCHEZ JUAN JOSE DEL CARMEN</t>
  </si>
  <si>
    <t>10216134</t>
  </si>
  <si>
    <t>ANALISTA ESPECIALIZADO</t>
  </si>
  <si>
    <t>RIVAS ZAMORA VICTOR ENRIQUE</t>
  </si>
  <si>
    <t>09933653</t>
  </si>
  <si>
    <t>GUARANDA CALERO DIEGO ARMANDO</t>
  </si>
  <si>
    <t>44687487</t>
  </si>
  <si>
    <t>REATEGUI SANTILLAN ALEXZEY</t>
  </si>
  <si>
    <t>44805053</t>
  </si>
  <si>
    <t>TERRONES UNDA EDUARDO FRANCISCO</t>
  </si>
  <si>
    <t>44192152</t>
  </si>
  <si>
    <t>VILCA VILCA HUGO</t>
  </si>
  <si>
    <t>40476810</t>
  </si>
  <si>
    <t>INSTITUTO SUPERIOR TECNOLÓGICO PRIVADO DEL ALTIPLANO</t>
  </si>
  <si>
    <t>COLQUE SERRUTO RENZO</t>
  </si>
  <si>
    <t>40498668</t>
  </si>
  <si>
    <t>FLORES ORDINOLA ROBERT JESUS</t>
  </si>
  <si>
    <t>42203163</t>
  </si>
  <si>
    <t>CACERES DELGADO EDUARDO JULIO</t>
  </si>
  <si>
    <t>30834694</t>
  </si>
  <si>
    <t>ZEBALLOS CORNEJO CARLOS EDWIN</t>
  </si>
  <si>
    <t>41482398</t>
  </si>
  <si>
    <t>SECLEN LUNA JAMES CLARK</t>
  </si>
  <si>
    <t>41628510</t>
  </si>
  <si>
    <t>PURE ESCUDERO JUAN CARLOS</t>
  </si>
  <si>
    <t>09949243</t>
  </si>
  <si>
    <t>CASTRO VILLAVERDE JANET KELLY</t>
  </si>
  <si>
    <t>40007463</t>
  </si>
  <si>
    <t>HUAMAN BERNAL CARLOS MARTIN</t>
  </si>
  <si>
    <t>45496960</t>
  </si>
  <si>
    <t>CAMPOS VELASQUEZ WILLIAM JESUS</t>
  </si>
  <si>
    <t>40812251</t>
  </si>
  <si>
    <t>VILLAR SILVA NEIL MICHAEL</t>
  </si>
  <si>
    <t>41822843</t>
  </si>
  <si>
    <t>VENEGAS CARRION LUIS EDUARDO</t>
  </si>
  <si>
    <t>45159120</t>
  </si>
  <si>
    <t>CAPUÑAY RUIZ INGRID ESPERANZA</t>
  </si>
  <si>
    <t>40973885</t>
  </si>
  <si>
    <t>BASTIDAS VILA JUAN CARLOS</t>
  </si>
  <si>
    <t>40023792</t>
  </si>
  <si>
    <t>GESTOR DE PLANEAMIENTO Y CONTROL DE GESTION DE PROYECTOS</t>
  </si>
  <si>
    <t>ASTUHUAMAN BLANCO MANUEL ANGEL</t>
  </si>
  <si>
    <t>40694221</t>
  </si>
  <si>
    <t>CAMAYO RAMIREZ MIGUEL ANGEL</t>
  </si>
  <si>
    <t>22503499</t>
  </si>
  <si>
    <t>TRIBUTACIÓN Y AUDITORÍA</t>
  </si>
  <si>
    <t>ALFEREZ ROSADO JESSICA</t>
  </si>
  <si>
    <t>43229318</t>
  </si>
  <si>
    <t>BARRIOS RAMOS LORENA ROSALIA</t>
  </si>
  <si>
    <t>43978146</t>
  </si>
  <si>
    <t>PEÑA HUAMAN EDITH</t>
  </si>
  <si>
    <t>41516516</t>
  </si>
  <si>
    <t>FARFAN ROMAN KARINA</t>
  </si>
  <si>
    <t>40710349</t>
  </si>
  <si>
    <t>CHINININ CALDERON LUIS ANGEL</t>
  </si>
  <si>
    <t>43346038</t>
  </si>
  <si>
    <t>LEON JUAN DE DIOS JHONNY OSWALDO</t>
  </si>
  <si>
    <t>42333202</t>
  </si>
  <si>
    <t>GESTRO OSORIO MAYRA ALEJANDRA</t>
  </si>
  <si>
    <t>43396332</t>
  </si>
  <si>
    <t>PORRAS ORTIZ CAROLINA JANCE</t>
  </si>
  <si>
    <t>45554515</t>
  </si>
  <si>
    <t>CUEVA FARRO CARLOS JEAMPIERRE</t>
  </si>
  <si>
    <t>42391326</t>
  </si>
  <si>
    <t>PROFESIONAL DE PROGRAMACIÓN OPERATIVA</t>
  </si>
  <si>
    <t>INSTITUTO SUPERIOR TECNOLÓGICO PRIVADO COMPUTRONIC TECH</t>
  </si>
  <si>
    <t>SINCHE LLAMACPONCCA INES</t>
  </si>
  <si>
    <t>41793281</t>
  </si>
  <si>
    <t>CARBAJAL NARREA JENNIFER JASMIN</t>
  </si>
  <si>
    <t>43088118</t>
  </si>
  <si>
    <t>SANTOS ZAVALA FERNANDO</t>
  </si>
  <si>
    <t>41197142</t>
  </si>
  <si>
    <t>CONDORI BALVIN BEATRIZ</t>
  </si>
  <si>
    <t>10668601</t>
  </si>
  <si>
    <t>QUISPE TORREJON DE OLMEDO MAGALI PAOLA</t>
  </si>
  <si>
    <t>42636302</t>
  </si>
  <si>
    <t>IST PÚBLICO MANUEL AREVALO CACERES</t>
  </si>
  <si>
    <t>BENANCIO JIMENEZ ELVIA MARLENY</t>
  </si>
  <si>
    <t>10628969</t>
  </si>
  <si>
    <t>QUISPE ELIOT JANNET</t>
  </si>
  <si>
    <t>40400173</t>
  </si>
  <si>
    <t>PINILLOS PRADO CYNTHIA ELIZABETH</t>
  </si>
  <si>
    <t>43520110</t>
  </si>
  <si>
    <t>GRADOS SAN MIGUEL GRETY</t>
  </si>
  <si>
    <t>44046566</t>
  </si>
  <si>
    <t>AGUADO CASTILLO YSABEL SANDRA</t>
  </si>
  <si>
    <t>42187830</t>
  </si>
  <si>
    <t>AVILES MOSCOSO ROSA</t>
  </si>
  <si>
    <t>41035797</t>
  </si>
  <si>
    <t>BECERRA VENERO KAREN ANN</t>
  </si>
  <si>
    <t>45920263</t>
  </si>
  <si>
    <t>RIOS ESCOBAR OSCAR RODLY</t>
  </si>
  <si>
    <t>43568657</t>
  </si>
  <si>
    <t>CALLA TAFUR MARIA ASENCIONA</t>
  </si>
  <si>
    <t>43716251</t>
  </si>
  <si>
    <t>SANTA CRUZ SALAZAR ERIKA VIVIANA</t>
  </si>
  <si>
    <t>06794042</t>
  </si>
  <si>
    <t>INSTITUTO SUPERIOR TECNOLÓGICO PERUANO</t>
  </si>
  <si>
    <t>LOZADA GARCIA CONNYE VANESSA</t>
  </si>
  <si>
    <t>40643904</t>
  </si>
  <si>
    <t>AREVALO PEZO JULIO CESAR</t>
  </si>
  <si>
    <t>41009288</t>
  </si>
  <si>
    <t>MARRON RUELAS RUFINA</t>
  </si>
  <si>
    <t>42869809</t>
  </si>
  <si>
    <t>MENDOZA RAMOS ALBERTO CRISANTO</t>
  </si>
  <si>
    <t>42046654</t>
  </si>
  <si>
    <t>DE LA CRUZ SANABRIA ELVIS ROBERT</t>
  </si>
  <si>
    <t>10727137</t>
  </si>
  <si>
    <t>GOMEZ VEGA JOSEPH POOL</t>
  </si>
  <si>
    <t>41709583</t>
  </si>
  <si>
    <t>VEGA GOMEZ GISELLA ISABEL</t>
  </si>
  <si>
    <t>42100391</t>
  </si>
  <si>
    <t>SANCHEZ MAMANI MARLENE</t>
  </si>
  <si>
    <t>40233634</t>
  </si>
  <si>
    <t>RODRIGUEZ MARTEL JUAN CARLOS</t>
  </si>
  <si>
    <t>09883501</t>
  </si>
  <si>
    <t>TORRES ASCUE ELIZABETH</t>
  </si>
  <si>
    <t>42870077</t>
  </si>
  <si>
    <t>QUIQUE ANCHAYHUA ALIPIO</t>
  </si>
  <si>
    <t>10245700</t>
  </si>
  <si>
    <t>PERALTA MORENO GISELLA GRACE</t>
  </si>
  <si>
    <t>42069952</t>
  </si>
  <si>
    <t>ÑIQUEN NECIOSUP OLINDA KARINA</t>
  </si>
  <si>
    <t>40476730</t>
  </si>
  <si>
    <t>NOA DOMINGUEZ MERCEDES</t>
  </si>
  <si>
    <t>09512477</t>
  </si>
  <si>
    <t>MENDOZA CHAMBILLA SOLEDAD LILIAN</t>
  </si>
  <si>
    <t>43152560</t>
  </si>
  <si>
    <t>LINARES SAMAN YASMINE LILIANA</t>
  </si>
  <si>
    <t>10819361</t>
  </si>
  <si>
    <t>GUERRERO LLAMO YULIANA ELIZABETH</t>
  </si>
  <si>
    <t>44239494</t>
  </si>
  <si>
    <t>FUENTES MEJIA LEBNA GABRIELA</t>
  </si>
  <si>
    <t>43525584</t>
  </si>
  <si>
    <t>CUADROS OCHOA SANDRA ELBA</t>
  </si>
  <si>
    <t>08257557</t>
  </si>
  <si>
    <t>CABREJOS CHOY ROSA ESMERALDA</t>
  </si>
  <si>
    <t>09915450</t>
  </si>
  <si>
    <t>MARTINEZ MALQUI CARLOS MANUEL</t>
  </si>
  <si>
    <t>09906464</t>
  </si>
  <si>
    <t>REVILLA ALZAMORA RITA ELIZABETH</t>
  </si>
  <si>
    <t>07921884</t>
  </si>
  <si>
    <t>GARCIA DAMIAN ROBERTO CARLOS</t>
  </si>
  <si>
    <t>17449417</t>
  </si>
  <si>
    <t>GERENCIA EN TECNOLOGÍAS DE INFORMACIÓN Y COMUNICACIONES</t>
  </si>
  <si>
    <t>OLIVEROS OCROSPOMA MIGUEL ANGEL</t>
  </si>
  <si>
    <t>43115095</t>
  </si>
  <si>
    <t>GARCIA TAPIA WILLIAM</t>
  </si>
  <si>
    <t>08067335</t>
  </si>
  <si>
    <t>PROFESIONAL EN PROYECTOS DE INFRAESTRUCTURA</t>
  </si>
  <si>
    <t>PALACIOS ARAUCO JUAN CARLOS</t>
  </si>
  <si>
    <t>25760565</t>
  </si>
  <si>
    <t>INSTITUTO SUPERIOR TECNOLÓGICO PRIVADO CEPEA</t>
  </si>
  <si>
    <t>SANDOVAL VEGA ELSA HORTENSIA</t>
  </si>
  <si>
    <t>25831558</t>
  </si>
  <si>
    <t>LOPEZ DE VINATEA ROSA CARMELA</t>
  </si>
  <si>
    <t>21880117</t>
  </si>
  <si>
    <t>DEL RIO RAMOS DANIEL ALCIDES</t>
  </si>
  <si>
    <t>09916069</t>
  </si>
  <si>
    <t>LLANOS RODRIGUEZ NANCY</t>
  </si>
  <si>
    <t>32920186</t>
  </si>
  <si>
    <t>LANDA SARMIENTO SAULO EMANUEL</t>
  </si>
  <si>
    <t>42857886</t>
  </si>
  <si>
    <t>LISNO SALGUERO MARIA PAMELA</t>
  </si>
  <si>
    <t>25837772</t>
  </si>
  <si>
    <t>VALLEZ ROBALINO MARGARITA ISABEL</t>
  </si>
  <si>
    <t>43585190</t>
  </si>
  <si>
    <t>EJECUTOR DE TAREAS ADMINISTRATIVAS</t>
  </si>
  <si>
    <t>CRUZ CHUQUICAHUA CLEIBER</t>
  </si>
  <si>
    <t>41117245</t>
  </si>
  <si>
    <t>PADILLA FALERO DEYBY JACK</t>
  </si>
  <si>
    <t>43766921</t>
  </si>
  <si>
    <t>ESPINOZA VIVAR ALEX EDWIN</t>
  </si>
  <si>
    <t>42175624</t>
  </si>
  <si>
    <t>QUISPE MENDOZA OTTO MARTIN</t>
  </si>
  <si>
    <t>41628175</t>
  </si>
  <si>
    <t>CHILCON GUEVARA ANA MARIA</t>
  </si>
  <si>
    <t>09648075</t>
  </si>
  <si>
    <t>PAREDES VERASTEGUI LUIS FELIPE</t>
  </si>
  <si>
    <t>43250677</t>
  </si>
  <si>
    <t>BASTIDAS VILA JORGE LUIS</t>
  </si>
  <si>
    <t>10612211</t>
  </si>
  <si>
    <t>IZQUIERDO MEJIA CARLOS JOEL</t>
  </si>
  <si>
    <t>40300501</t>
  </si>
  <si>
    <t>ARQUITECTO DE PLATAFORMA WEB E INTEGRACION</t>
  </si>
  <si>
    <t>CHAVEZ VERA BETZABETH MARIA</t>
  </si>
  <si>
    <t>40636713</t>
  </si>
  <si>
    <t>CIENCIAS CON MENCIÓN EN INGENIERÍA DE SISTEMAS</t>
  </si>
  <si>
    <t>TINTAYA GALICIA GABRIELA</t>
  </si>
  <si>
    <t>40016367</t>
  </si>
  <si>
    <t>REYES TAVARA WALTER OMAR</t>
  </si>
  <si>
    <t>40314857</t>
  </si>
  <si>
    <t>ROJAS RIVADENEYRA JUAN AURELIO</t>
  </si>
  <si>
    <t>07524032</t>
  </si>
  <si>
    <t>ESPECIALISTA EN GESTION DE PROCESOS DE RECURSOS HUMANOS</t>
  </si>
  <si>
    <t>FARIAS CARRETERO CHRISTIAN GERMAN</t>
  </si>
  <si>
    <t>40030351</t>
  </si>
  <si>
    <t>SOLORZANO HUARAZ ANGEL DENNIS</t>
  </si>
  <si>
    <t>15724245</t>
  </si>
  <si>
    <t>FRIAS ROJAS CARLOS ORLANDO</t>
  </si>
  <si>
    <t>09862722</t>
  </si>
  <si>
    <t>ALVAREZ BEGAZO MIGUEL EDUARDO</t>
  </si>
  <si>
    <t>25705104</t>
  </si>
  <si>
    <t>ZONIFICADOR - VERIFICADOR DE CALIDAD</t>
  </si>
  <si>
    <t>SUAREZ AGUILAR AUDBERTA MONICA</t>
  </si>
  <si>
    <t>10109077</t>
  </si>
  <si>
    <t>RESPONSABLE DE GESTION DE PROYECTOS</t>
  </si>
  <si>
    <t>ALVAREZ ESTRADA LUIS ENRIQUE</t>
  </si>
  <si>
    <t>25000514</t>
  </si>
  <si>
    <t>ESPECIALISTA EN MEDICINA OCUPACIONAL</t>
  </si>
  <si>
    <t>JIMENEZ CRISANTO JUAN FLAVIO</t>
  </si>
  <si>
    <t>71218929</t>
  </si>
  <si>
    <t>ASTE BERRIOS GIANINA PATRICIA</t>
  </si>
  <si>
    <t>40940820</t>
  </si>
  <si>
    <t>ENFERMERÍA</t>
  </si>
  <si>
    <t>GUTIERREZ MARIN ELIS YOVANA</t>
  </si>
  <si>
    <t>43797957</t>
  </si>
  <si>
    <t>PROFESIONAL EN ENFERMERIA</t>
  </si>
  <si>
    <t>UNIVERSIDAD JOSÉ CARLOS MARIÁTEGUI</t>
  </si>
  <si>
    <t>MASSA FITZGERALD ELSA ERMINIA</t>
  </si>
  <si>
    <t>09902594</t>
  </si>
  <si>
    <t>MÉDICO CIRUJANO</t>
  </si>
  <si>
    <t>GRAZIANI SANTA CRUZ MARIO EDILBERTO</t>
  </si>
  <si>
    <t>21869205</t>
  </si>
  <si>
    <t>YAURI CEDEÑO ROSITA KATTIUZCA DE NATHALI</t>
  </si>
  <si>
    <t>42138652</t>
  </si>
  <si>
    <t>CHINO RAMIREZ NANCY</t>
  </si>
  <si>
    <t>43990902</t>
  </si>
  <si>
    <t>BAUTISTA CAÑA JHONY</t>
  </si>
  <si>
    <t>43062777</t>
  </si>
  <si>
    <t>CIENCIAS CON MENCIÓN EN SEGURIDAD Y SALUD OCUPACIONAL MINERA</t>
  </si>
  <si>
    <t>CHAGUA PARIONA SILVIA LUZ</t>
  </si>
  <si>
    <t>20115206</t>
  </si>
  <si>
    <t>PIZARRO SUÁREZ KAREN ALEXANDRA</t>
  </si>
  <si>
    <t>73014676</t>
  </si>
  <si>
    <t>SALUD CON MENCIÓN EN SALUD PÚBLICA</t>
  </si>
  <si>
    <t>URDAY PAREJA MARIA ALEJANDRA</t>
  </si>
  <si>
    <t>42852990</t>
  </si>
  <si>
    <t>VALLEJOS LAVALLE DARWIN PAUL</t>
  </si>
  <si>
    <t>42522237</t>
  </si>
  <si>
    <t>ROJAS REVATTA JESSICA ANA</t>
  </si>
  <si>
    <t>43895571</t>
  </si>
  <si>
    <t>ORTIZ PALACIOS DORIS NATALI</t>
  </si>
  <si>
    <t>43562139</t>
  </si>
  <si>
    <t>GONZALES CALDAS GUISELLA NERISSA</t>
  </si>
  <si>
    <t>44372978</t>
  </si>
  <si>
    <t xml:space="preserve">SALUD OCUPACIONAL CON MENCIÓN EN MEDICINA OCUPACIONAL Y DEL </t>
  </si>
  <si>
    <t>MORI RUIZ ANITA DEL PILAR</t>
  </si>
  <si>
    <t>45529183</t>
  </si>
  <si>
    <t>MEDICINA CON MENCIÓN EN MEDICINA OCUPACIONAL Y DEL MEDIO AMB</t>
  </si>
  <si>
    <t>SOPLOPUCO MARCE SCHNEIDER JACQUELINE ELIZABETH</t>
  </si>
  <si>
    <t>47327916</t>
  </si>
  <si>
    <t>CUADROS ANTONIO GABRIELA</t>
  </si>
  <si>
    <t>72552240</t>
  </si>
  <si>
    <t>LEDESMA ACOSTA JOSEPH ADOLPH</t>
  </si>
  <si>
    <t>43995176</t>
  </si>
  <si>
    <t>SANDOVAL BARRIENTOS RICHARD</t>
  </si>
  <si>
    <t>09855635</t>
  </si>
  <si>
    <t>SOPORTE INFORMATICO</t>
  </si>
  <si>
    <t>LUNA VICTORIA GARCIA HILMER WILFREDO</t>
  </si>
  <si>
    <t>18180401</t>
  </si>
  <si>
    <t>ELLIOTT PAREDES WALTER</t>
  </si>
  <si>
    <t>42658427</t>
  </si>
  <si>
    <t>VALVERDE PARDAVE JHONNY EDGARD</t>
  </si>
  <si>
    <t>10451367</t>
  </si>
  <si>
    <t>COLQUI CASQUERO GREYSY LISBETH</t>
  </si>
  <si>
    <t>45682253</t>
  </si>
  <si>
    <t>PROFESIONAL EN TRABAJO SOCIAL - OD (UCAYALI)</t>
  </si>
  <si>
    <t>ZEGARRA QUISPE CARLOS AUGUSTO</t>
  </si>
  <si>
    <t>47447991</t>
  </si>
  <si>
    <t>CONTABILIDAD ADMINISTRATIVA Y AUDITORÍA</t>
  </si>
  <si>
    <t>LOZA MENDOZA LEYLA GLADYS</t>
  </si>
  <si>
    <t>70441937</t>
  </si>
  <si>
    <t>RUIZ GUZMAN PABLO MIGUEL</t>
  </si>
  <si>
    <t>70124876</t>
  </si>
  <si>
    <t>MORALES SOTO JOSUE ALFONSO</t>
  </si>
  <si>
    <t>45379257</t>
  </si>
  <si>
    <t>CUBA FERNANDEZ RAPHAEL RAUL</t>
  </si>
  <si>
    <t>70098972</t>
  </si>
  <si>
    <t>CAPUÑAY UCEDA JAIME LUIS</t>
  </si>
  <si>
    <t>16759500</t>
  </si>
  <si>
    <t>FARRO CABRERA FIORELA ESNELINDA</t>
  </si>
  <si>
    <t>74314803</t>
  </si>
  <si>
    <t>VILLANUEVA HURTADO ENRIQUE ALVARO</t>
  </si>
  <si>
    <t>72851059</t>
  </si>
  <si>
    <t>VENTURA ESCOBAR TATIANA MAYELA</t>
  </si>
  <si>
    <t>47019608</t>
  </si>
  <si>
    <t>PADILLA HUARI GILMAR JESÚS</t>
  </si>
  <si>
    <t>04078350</t>
  </si>
  <si>
    <t>ABANTO LIZARRAGA JOE MICHAEL</t>
  </si>
  <si>
    <t>07523671</t>
  </si>
  <si>
    <t>FLORES FLORES MARTIN ANGEL</t>
  </si>
  <si>
    <t>70601036</t>
  </si>
  <si>
    <t>NINA MAMANI MARIA DOLORES</t>
  </si>
  <si>
    <t>70499275</t>
  </si>
  <si>
    <t>TARQUI BALCONA YESSICA</t>
  </si>
  <si>
    <t>70377035</t>
  </si>
  <si>
    <t>YNFANTE CAMACHO ERICK ALEJANDRO</t>
  </si>
  <si>
    <t>46816684</t>
  </si>
  <si>
    <t>GIRON MORAN CESAR AGUSTO</t>
  </si>
  <si>
    <t>48035380</t>
  </si>
  <si>
    <t>VEGA RUCOBA JAMES JUNIOR</t>
  </si>
  <si>
    <t>43540025</t>
  </si>
  <si>
    <t>DOCENCIA UNIVERSITARIA</t>
  </si>
  <si>
    <t>AGUILAR VILLALOBOS PAUL MARTIN</t>
  </si>
  <si>
    <t>40789319</t>
  </si>
  <si>
    <t>PROFESIONAL ANALISTA ECONOMICO</t>
  </si>
  <si>
    <t>POLO LIÑAN LISBETH JANNET</t>
  </si>
  <si>
    <t>18121709</t>
  </si>
  <si>
    <t>AGUIRRE DE LA CRUZ JAVIER ENRIQUE</t>
  </si>
  <si>
    <t>10062173</t>
  </si>
  <si>
    <t>OTINIANO GUEVARA CINTHYA MARIELY</t>
  </si>
  <si>
    <t>46903717</t>
  </si>
  <si>
    <t>PAZ GUERRA EVELYN NATALIA</t>
  </si>
  <si>
    <t>47382941</t>
  </si>
  <si>
    <t>QUISPE QUISPE SHIRLEY JUNAKA</t>
  </si>
  <si>
    <t>72905354</t>
  </si>
  <si>
    <t>UNIVERSIDAD NACIONAL AMAZÓNICA DE MADRE DE DIOS</t>
  </si>
  <si>
    <t>CRUZ GALLEGOS CARLOS EDUARDO</t>
  </si>
  <si>
    <t>70041166</t>
  </si>
  <si>
    <t>TAFUR ANDONAIRE BRAD ANTHONY</t>
  </si>
  <si>
    <t>76879181</t>
  </si>
  <si>
    <t>PISCOYA VALDIVIESO DIANA ELIZABETH</t>
  </si>
  <si>
    <t>72314691</t>
  </si>
  <si>
    <t>MONTALBAN CRUZ RUTH JUDITH</t>
  </si>
  <si>
    <t>72187253</t>
  </si>
  <si>
    <t>BOBADILLA ADRIANZEN ALAN MIGUEL</t>
  </si>
  <si>
    <t>43449598</t>
  </si>
  <si>
    <t>CARNERO CHAVEZ CESAR LEITHER</t>
  </si>
  <si>
    <t>43636452</t>
  </si>
  <si>
    <t>YAÑEZ JUAREZ RONALD EDWIN</t>
  </si>
  <si>
    <t>46008163</t>
  </si>
  <si>
    <t>INGENIERÍA DE MINAS</t>
  </si>
  <si>
    <t>POMA ORDOÑEZ AYRTON DENIS</t>
  </si>
  <si>
    <t>72638774</t>
  </si>
  <si>
    <t>INGENIERÍA MECÁNICA</t>
  </si>
  <si>
    <t>RODRIGUEZ ARAUCO JORGE DULIO</t>
  </si>
  <si>
    <t>19859477</t>
  </si>
  <si>
    <t>PEREZ PINEDO MILNER</t>
  </si>
  <si>
    <t>42221749</t>
  </si>
  <si>
    <t>GAMBINI GOMEZ RICARDO GUSTAVO</t>
  </si>
  <si>
    <t>71721664</t>
  </si>
  <si>
    <t>UNIVERSIDAD CATÓLICA SAN PABLO</t>
  </si>
  <si>
    <t>ANTEZANA VALDIVIA EDUARDO SEBASTIAN</t>
  </si>
  <si>
    <t>71329278</t>
  </si>
  <si>
    <t>MARAZA SANTOS ALEXANDER RODRIGO</t>
  </si>
  <si>
    <t>71226415</t>
  </si>
  <si>
    <t>VELEZMORO ROCHA ANDRES</t>
  </si>
  <si>
    <t>46106699</t>
  </si>
  <si>
    <t>MONTES DE LA O LISBER ENRIQUE</t>
  </si>
  <si>
    <t>71205821</t>
  </si>
  <si>
    <t>UNIVERSIDAD SEÑOR DE SIPÁN</t>
  </si>
  <si>
    <t>CHIMOY LENZ JAIME PAUL</t>
  </si>
  <si>
    <t>71085449</t>
  </si>
  <si>
    <t>MIO PUERTA DIK MICHEL</t>
  </si>
  <si>
    <t>70790215</t>
  </si>
  <si>
    <t>PORTA MAZGO JIM KEVIN</t>
  </si>
  <si>
    <t>70242732</t>
  </si>
  <si>
    <t>POMA ZARATE CRISTOPHER EDU</t>
  </si>
  <si>
    <t>70077302</t>
  </si>
  <si>
    <t>SANCHEZ GUERRERO LUIS ALBERTO</t>
  </si>
  <si>
    <t>70053625</t>
  </si>
  <si>
    <t>ROJAS MORALES JOE</t>
  </si>
  <si>
    <t>70025803</t>
  </si>
  <si>
    <t>QUIROZ CAMPOS JOEL REYNALDO</t>
  </si>
  <si>
    <t>47689442</t>
  </si>
  <si>
    <t>ESCUELA NACIONAL DE MARINA MERCANTE</t>
  </si>
  <si>
    <t>GIL YOMONA GILMER ANTONY</t>
  </si>
  <si>
    <t>47192865</t>
  </si>
  <si>
    <t>DE LA MATTA HUAMAN MESIAS</t>
  </si>
  <si>
    <t>46978101</t>
  </si>
  <si>
    <t>ANCAJIMA CHAVEZ BRUNO JEAFREY ANIBAL</t>
  </si>
  <si>
    <t>46557216</t>
  </si>
  <si>
    <t>CALCINA RAMOS ANTHONI JOSÉ</t>
  </si>
  <si>
    <t>46423907</t>
  </si>
  <si>
    <t>GESTIÓN PÚBLICA Y GOBERNABILIDAD</t>
  </si>
  <si>
    <t>MURO SALAZAR LUIS ANTONIO</t>
  </si>
  <si>
    <t>45472710</t>
  </si>
  <si>
    <t>NIETO CARHUAMACA ERICKS SEVERO</t>
  </si>
  <si>
    <t>71211171</t>
  </si>
  <si>
    <t>HERNANDEZ QUIJAITE JERSSON FRANCISCO</t>
  </si>
  <si>
    <t>46058131</t>
  </si>
  <si>
    <t>TUANAMA RAMOS EDWARD BILDAD</t>
  </si>
  <si>
    <t>45982308</t>
  </si>
  <si>
    <t>MOORE TORRES ROOMEL JOEL</t>
  </si>
  <si>
    <t>45927111</t>
  </si>
  <si>
    <t>DELGADILLO NIMA JUAN CARLOS</t>
  </si>
  <si>
    <t>45586746</t>
  </si>
  <si>
    <t>CIENCIAS BIOLÓGICAS Y QUÍMICA</t>
  </si>
  <si>
    <t>MARROQUIN GONZALES JORGE LUIS</t>
  </si>
  <si>
    <t>42329107</t>
  </si>
  <si>
    <t>INGENIERÍA COMERCIAL</t>
  </si>
  <si>
    <t>MAMANI MERCADO JANESSA ANA ESTHER</t>
  </si>
  <si>
    <t>44352180</t>
  </si>
  <si>
    <t>PORTOCARRERO CUBAS JOSE CARLOS</t>
  </si>
  <si>
    <t>44172595</t>
  </si>
  <si>
    <t>HILARES RAYME YESSICA ADRIANA</t>
  </si>
  <si>
    <t>47871372</t>
  </si>
  <si>
    <t>GARCIA ARTEAGA MARY CARMEN</t>
  </si>
  <si>
    <t>43799444</t>
  </si>
  <si>
    <t>CHUQUICUSMA TIMANA YASMIN ELOYSA</t>
  </si>
  <si>
    <t>71635131</t>
  </si>
  <si>
    <t>LEON PONCE JIMMY JEAN POOL</t>
  </si>
  <si>
    <t>73749971</t>
  </si>
  <si>
    <t>IEST DE FORMACION BANCARIA</t>
  </si>
  <si>
    <t>MARQUINA CHANCAFE FIORELLA DEL CARMEN</t>
  </si>
  <si>
    <t>75047423</t>
  </si>
  <si>
    <t>INGENIERÍA EN INDUSTRIAS ALIMENTARIAS</t>
  </si>
  <si>
    <t>LOZA ORTEGA JHON ELVIS</t>
  </si>
  <si>
    <t>45605730</t>
  </si>
  <si>
    <t>CONDORI OJEDA HILDA</t>
  </si>
  <si>
    <t>46903523</t>
  </si>
  <si>
    <t>PEREZ GUZMAN MARIA DEL ROSARIO</t>
  </si>
  <si>
    <t>43949837</t>
  </si>
  <si>
    <t>AYALA FARFAN TANIA SULMA</t>
  </si>
  <si>
    <t>46804892</t>
  </si>
  <si>
    <t>DIAZ SIESQUEN ELSA ELISA</t>
  </si>
  <si>
    <t>72797840</t>
  </si>
  <si>
    <t>RODAS GUTIERREZ MARIELA STEFFANY</t>
  </si>
  <si>
    <t>47466947</t>
  </si>
  <si>
    <t>HUACCAYCHUCO LONDOÑE EDY MERCEDES</t>
  </si>
  <si>
    <t>46469538</t>
  </si>
  <si>
    <t>HOYOS GONZALES DE ARAUCO ROMY NATHALIE</t>
  </si>
  <si>
    <t>42863153</t>
  </si>
  <si>
    <t>DELZO SIERRA ROCIO FLORINDA</t>
  </si>
  <si>
    <t>46481451</t>
  </si>
  <si>
    <t>CRISPIN MIRANDA JULIO CESAR</t>
  </si>
  <si>
    <t>48100020</t>
  </si>
  <si>
    <t>LAUREANO PEREZ CARINA ANTONIA</t>
  </si>
  <si>
    <t>44520188</t>
  </si>
  <si>
    <t>GONZA TOLEDO JORGE LUIS</t>
  </si>
  <si>
    <t>43790964</t>
  </si>
  <si>
    <t>PAUCAR PEÑALOZA EFRAIN</t>
  </si>
  <si>
    <t>42207089</t>
  </si>
  <si>
    <t>ESCRIBA ATOCSA FRANCK HUMBERTO</t>
  </si>
  <si>
    <t>70523925</t>
  </si>
  <si>
    <t>BRIONES PLASENCIA JUANITA UBALDINA</t>
  </si>
  <si>
    <t>46173330</t>
  </si>
  <si>
    <t>MORA SURCO FLOR MARIELA</t>
  </si>
  <si>
    <t>72251368</t>
  </si>
  <si>
    <t>MONTESINOS CHATA HENRY VICTOR</t>
  </si>
  <si>
    <t>42159459</t>
  </si>
  <si>
    <t>ROJAS PEREZ RUTH AZUCENA</t>
  </si>
  <si>
    <t>48315725</t>
  </si>
  <si>
    <t>ZAMORA VILCA JERSSON DEYVIS</t>
  </si>
  <si>
    <t>48019115</t>
  </si>
  <si>
    <t>YAUYO VENTURA WILMER ANDERSON</t>
  </si>
  <si>
    <t>45145287</t>
  </si>
  <si>
    <t>SIERRALTA SIERRALTA PABLO CESAR</t>
  </si>
  <si>
    <t>43396233</t>
  </si>
  <si>
    <t>IPANAQUE PAICO JHIMME HILBERTH</t>
  </si>
  <si>
    <t>46447277</t>
  </si>
  <si>
    <t>MOTTA ZORRILLA JOSSIANE RENEE</t>
  </si>
  <si>
    <t>70440150</t>
  </si>
  <si>
    <t>LLANOS CHAVEZ ALEX ALFREDO</t>
  </si>
  <si>
    <t>72219174</t>
  </si>
  <si>
    <t>RAMIREZ ALANYA KATHIA NATALY</t>
  </si>
  <si>
    <t>70343287</t>
  </si>
  <si>
    <t>MARTINEZ VEGA SAUL</t>
  </si>
  <si>
    <t>42964164</t>
  </si>
  <si>
    <t>TORRES ESPINOZA CHRISTOPHER PAULINO</t>
  </si>
  <si>
    <t>45244578</t>
  </si>
  <si>
    <t>SANDOVAL LOPEZ TORRES ANDRES ROMAN</t>
  </si>
  <si>
    <t>72537727</t>
  </si>
  <si>
    <t>LAURO ASURZA SANDRA ANTONIA</t>
  </si>
  <si>
    <t>44834856</t>
  </si>
  <si>
    <t>MEZONES BERRU EVER MAGDIEL</t>
  </si>
  <si>
    <t>46839969</t>
  </si>
  <si>
    <t>CERVANTES CAHUANA TANIA</t>
  </si>
  <si>
    <t>74778422</t>
  </si>
  <si>
    <t>LUCIANO DE LA CRUZ GRETEL ARMINDA</t>
  </si>
  <si>
    <t>42815050</t>
  </si>
  <si>
    <t>SANTOS CARLIN JOSE MIGUEL</t>
  </si>
  <si>
    <t>45137843</t>
  </si>
  <si>
    <t>VARGAS VILLAFRANCA LINDA ROSARIO</t>
  </si>
  <si>
    <t>48321940</t>
  </si>
  <si>
    <t>RIVERA ESPINAL DEYSI LILIANA</t>
  </si>
  <si>
    <t>46599025</t>
  </si>
  <si>
    <t>HUAMAN CAPANI CARMEN AMELIA</t>
  </si>
  <si>
    <t>44350340</t>
  </si>
  <si>
    <t>LOPEZ GONZALES YANIRA VIVIANA</t>
  </si>
  <si>
    <t>77244052</t>
  </si>
  <si>
    <t>FABIAN FLORES JANETH ROCIO</t>
  </si>
  <si>
    <t>46100833</t>
  </si>
  <si>
    <t>CHUQUICHANCA MACAHUACHI ROCIO</t>
  </si>
  <si>
    <t>71737141</t>
  </si>
  <si>
    <t>AYALA MOSQUEIRA ALEXANDER JOSEPH FERNANDO</t>
  </si>
  <si>
    <t>70913148</t>
  </si>
  <si>
    <t>ESCOBAR DIOS DARWIN JEAN PIERO</t>
  </si>
  <si>
    <t>47168764</t>
  </si>
  <si>
    <t>VALLES DAVILA GUNTER EDWAR</t>
  </si>
  <si>
    <t>47647374</t>
  </si>
  <si>
    <t>SIU SAAVEDRA CARLOS GUSTAVO</t>
  </si>
  <si>
    <t>40704922</t>
  </si>
  <si>
    <t>PALOMINO ORE CARLA IVONNE</t>
  </si>
  <si>
    <t>46685375</t>
  </si>
  <si>
    <t>RAMOS YUPANQUI JUAN CARLOS</t>
  </si>
  <si>
    <t>10090377</t>
  </si>
  <si>
    <t>BURGOS EUGENIO MAYCOL GEREMIAS</t>
  </si>
  <si>
    <t>75965036</t>
  </si>
  <si>
    <t>FLORES AHUANARI MOISES</t>
  </si>
  <si>
    <t>42859243</t>
  </si>
  <si>
    <t>CORTEZ CANEPA MILAGROS ROCIO</t>
  </si>
  <si>
    <t>22309095</t>
  </si>
  <si>
    <t>BAZO CUADROS ISAAC</t>
  </si>
  <si>
    <t>43430587</t>
  </si>
  <si>
    <t>VELEZMORO CABRERA KEVIN HAROL</t>
  </si>
  <si>
    <t>46830614</t>
  </si>
  <si>
    <t>NUNURA SILVA DEYSI AIME</t>
  </si>
  <si>
    <t>42024096</t>
  </si>
  <si>
    <t>MACURI VILLALBA PILAR ZENOBIA</t>
  </si>
  <si>
    <t>44795993</t>
  </si>
  <si>
    <t>PUERTAS RETUERTO RAÍ FRANSHESCO</t>
  </si>
  <si>
    <t>76917818</t>
  </si>
  <si>
    <t>ROSALES GARCIA RENE RIQUEL</t>
  </si>
  <si>
    <t>41382618</t>
  </si>
  <si>
    <t>VELEZ MALASQUEZ RICARDO DAVID</t>
  </si>
  <si>
    <t>70046674</t>
  </si>
  <si>
    <t>CIENCIAS CONTABLES Y FINANZAS CORPORATIVAS</t>
  </si>
  <si>
    <t>DIAZ MATOS SILVIA LORENA</t>
  </si>
  <si>
    <t>47428790</t>
  </si>
  <si>
    <t>DE LA CRUZ BRICEÑO OMAR MARCOS</t>
  </si>
  <si>
    <t>45282253</t>
  </si>
  <si>
    <t>GUERREROS TITO EMILIA SADA</t>
  </si>
  <si>
    <t>41629844</t>
  </si>
  <si>
    <t>RODRIGUEZ CARRILLO CARLOS EDUARDO</t>
  </si>
  <si>
    <t>46820484</t>
  </si>
  <si>
    <t>CAMPOS TAVARA JOSE CRISTIAN</t>
  </si>
  <si>
    <t>46851897</t>
  </si>
  <si>
    <t>MENDOZA GODOS JOAQUIN LUIS</t>
  </si>
  <si>
    <t>45376730</t>
  </si>
  <si>
    <t>MOLINA GALAGARZA JOSE DANIEL</t>
  </si>
  <si>
    <t>07507129</t>
  </si>
  <si>
    <t>BELZUSARRI PEREZ KATHERINE STEFANY</t>
  </si>
  <si>
    <t>47684551</t>
  </si>
  <si>
    <t>YOVERA ANASTACIO LILY MARILU</t>
  </si>
  <si>
    <t>40876261</t>
  </si>
  <si>
    <t>HUERTAS CONDORI CINTHYA MIREYA</t>
  </si>
  <si>
    <t>71896909</t>
  </si>
  <si>
    <t>BERNAL GODOY PAULA GERALDINE</t>
  </si>
  <si>
    <t>74043828</t>
  </si>
  <si>
    <t>QUISPE CUTIPA ROBERTS KENYO</t>
  </si>
  <si>
    <t>70109958</t>
  </si>
  <si>
    <t>GIRON MERINO JHON ALBERT</t>
  </si>
  <si>
    <t>45461296</t>
  </si>
  <si>
    <t>ROMAN ENRIQUEZ MONICA MAGNA</t>
  </si>
  <si>
    <t>42224642</t>
  </si>
  <si>
    <t>ARESTEGUI MALPARTIDA GINA ANAGRED</t>
  </si>
  <si>
    <t>40005040</t>
  </si>
  <si>
    <t>CRUZADO MEZARINA MILAGROS LISSET</t>
  </si>
  <si>
    <t>47002322</t>
  </si>
  <si>
    <t>QUIÑONES ACOSTA GIANINA</t>
  </si>
  <si>
    <t>46072575</t>
  </si>
  <si>
    <t>DIAZ ARISMENDI REINALDO</t>
  </si>
  <si>
    <t>07395784</t>
  </si>
  <si>
    <t>BARJA BALBIN THALIA SUSY</t>
  </si>
  <si>
    <t>47162201</t>
  </si>
  <si>
    <t>ALIAGA ALIAGA EVA ROXANA</t>
  </si>
  <si>
    <t>41841917</t>
  </si>
  <si>
    <t>BIBLIOTECOLOGÍA Y CIENCIA DE LA INFORMACIÓN</t>
  </si>
  <si>
    <t>TELLO SANTOS ROSA FLOR</t>
  </si>
  <si>
    <t>10738691</t>
  </si>
  <si>
    <t>BIBLIOTECOLOGO</t>
  </si>
  <si>
    <t>GARCIA TACCA HENRY</t>
  </si>
  <si>
    <t>80194595</t>
  </si>
  <si>
    <t>CASALLO TARAZONA SONIA</t>
  </si>
  <si>
    <t>10050985</t>
  </si>
  <si>
    <t>ESPECIALISTA EN COMUNICACIÓN INTERNA</t>
  </si>
  <si>
    <t>TOLENTINO BASAURI JOSE LUIS</t>
  </si>
  <si>
    <t>42867072</t>
  </si>
  <si>
    <t>ESPECIALISTA DE CLIMA ORGANIZACIONAL Y CULTURA INSTITUCIONAL</t>
  </si>
  <si>
    <t>LARICO FLORES CARMEN ROSA</t>
  </si>
  <si>
    <t>76141349</t>
  </si>
  <si>
    <t>FARJE YAIPEN JOHANNA DELIA</t>
  </si>
  <si>
    <t>43215567</t>
  </si>
  <si>
    <t>INGENIERÍA DE TECNOLOGÍAS DE INFORMACIÓN Y SISTEMAS</t>
  </si>
  <si>
    <t>QUISPE ROMAN JOSE EDUARDO</t>
  </si>
  <si>
    <t>45092557</t>
  </si>
  <si>
    <t>ANDRADE DOMINGUEZ ANN KRISS</t>
  </si>
  <si>
    <t>71980698</t>
  </si>
  <si>
    <t>CUBA MEDINA ULISES</t>
  </si>
  <si>
    <t>73803457</t>
  </si>
  <si>
    <t>UNIVERSIDAD PERUANA AUSTRAL DEL CUSCO</t>
  </si>
  <si>
    <t>ECONOMÍA Y NEGOCIOS INTERNACIONALES</t>
  </si>
  <si>
    <t>ESPINOZA ACURIO ANAHI PAMELA</t>
  </si>
  <si>
    <t>72189200</t>
  </si>
  <si>
    <t>HUAMAN PUMA ALBERTO</t>
  </si>
  <si>
    <t>75573999</t>
  </si>
  <si>
    <t>TUYA GUERRERO SOFIA BEATRIZ</t>
  </si>
  <si>
    <t>75850492</t>
  </si>
  <si>
    <t>INGENIERÍA AGROINDUSTRIAL E INDUSTRIAS ALIMENTARIAS</t>
  </si>
  <si>
    <t>NUÑEZ COLAN LISSET LUCIA</t>
  </si>
  <si>
    <t>48177891</t>
  </si>
  <si>
    <t>PADILLA MARQUEZADA CINTHYA KRISTELL</t>
  </si>
  <si>
    <t>41935870</t>
  </si>
  <si>
    <t>SAAVEDRA SOLANO GILFREDO</t>
  </si>
  <si>
    <t>06840106</t>
  </si>
  <si>
    <t>ESPECIALISTA EN PLANEAMIENTO Y CONTROL DE GESTIÓN DE PROYECT</t>
  </si>
  <si>
    <t xml:space="preserve">UNIVERSIDAD DE BURDEOS I - FRANCIA </t>
  </si>
  <si>
    <t>GARCIA CORDOVA MAGALY JANET</t>
  </si>
  <si>
    <t>45198917</t>
  </si>
  <si>
    <t>ADMINISTRACIÓN Y GESTIÓN PÚBLICA</t>
  </si>
  <si>
    <t>YOPLACK ARANA YVAN GERMAN</t>
  </si>
  <si>
    <t>05385281</t>
  </si>
  <si>
    <t>ESPECIALISTA EN SEGUIMIENTO CONTRACTUAL - UE</t>
  </si>
  <si>
    <t>AMPUERO ANGULO HEISNERTH JAVIER</t>
  </si>
  <si>
    <t>46070902</t>
  </si>
  <si>
    <t>CUSTOMER INTELLIGENCE</t>
  </si>
  <si>
    <t>MEJIA MONTAÑO GIULIANA DEL CARMEN</t>
  </si>
  <si>
    <t>44582244</t>
  </si>
  <si>
    <t>PROFESIONAL EN GESTION DE INFORMACION - RECURSOS HUMANOS</t>
  </si>
  <si>
    <t>SALIC FERRER SAMANTHA</t>
  </si>
  <si>
    <t>45334770</t>
  </si>
  <si>
    <t>SALIRROSAS ROMERO CESAR MANUEL</t>
  </si>
  <si>
    <t>70408024</t>
  </si>
  <si>
    <t>DEL AGUILA TERRY VICTOR MANUEL</t>
  </si>
  <si>
    <t>45370318</t>
  </si>
  <si>
    <t>LINDO CHICO NELLY ZENAIDA</t>
  </si>
  <si>
    <t>47846322</t>
  </si>
  <si>
    <t>FLORES TADEO ALEXANDER OMAR</t>
  </si>
  <si>
    <t>47635295</t>
  </si>
  <si>
    <t>VICTORIO CORDOVA GIAN FRANCO</t>
  </si>
  <si>
    <t>46897484</t>
  </si>
  <si>
    <t>UNIVERSIDAD TECNOLÓGICA DE LA HABANA JOSÉ ANTONIO ECHEVERRÍA</t>
  </si>
  <si>
    <t>CORDOVA PEREZ PAOLA INES</t>
  </si>
  <si>
    <t>72309433</t>
  </si>
  <si>
    <t>CARRILLO CORTEZ IVAN JESUS</t>
  </si>
  <si>
    <t>09461092</t>
  </si>
  <si>
    <t>ZEVALLOS HUAYTALLA DANTE LINO</t>
  </si>
  <si>
    <t>47724409</t>
  </si>
  <si>
    <t>VILLALOBOS ALVARADO JAVIER ALEJANDRO</t>
  </si>
  <si>
    <t>76827152</t>
  </si>
  <si>
    <t>NIEVES ASENCIO ANDREA SOFIA</t>
  </si>
  <si>
    <t>70159144</t>
  </si>
  <si>
    <t>INGENIERÍA DE PETRÓLEO Y GAS NATURAL</t>
  </si>
  <si>
    <t>NUÑEZ OCLOCHO FRANK JOSEPH</t>
  </si>
  <si>
    <t>47488105</t>
  </si>
  <si>
    <t>ECONOMÍA Y FINANZAS</t>
  </si>
  <si>
    <t>TORRES VALVERDE PABLO BENJAMIN</t>
  </si>
  <si>
    <t>48459233</t>
  </si>
  <si>
    <t>RAMOS ROJAS JOFRIE JAVIER</t>
  </si>
  <si>
    <t>70448637</t>
  </si>
  <si>
    <t>RUIZ VASQUEZ MARIA ALEXANDRA</t>
  </si>
  <si>
    <t>70305016</t>
  </si>
  <si>
    <t>NAVARRETE SALCEDO PERCY ALEXANDER</t>
  </si>
  <si>
    <t>70522018</t>
  </si>
  <si>
    <t>REYNAGA PALOMARES MARIO GIANCARLOS</t>
  </si>
  <si>
    <t>72491920</t>
  </si>
  <si>
    <t>RAMIREZ ALTEZ LUIS MIGUEL</t>
  </si>
  <si>
    <t>25679276</t>
  </si>
  <si>
    <t>SALAZAR URIBURU MARITZA TATIANA</t>
  </si>
  <si>
    <t>47455145</t>
  </si>
  <si>
    <t>OCHOA EUSEBIO JUAN CARLOS</t>
  </si>
  <si>
    <t>72493905</t>
  </si>
  <si>
    <t>SAGUA TICONA ALELI MARINA MIRYAM</t>
  </si>
  <si>
    <t>44897898</t>
  </si>
  <si>
    <t>SANDOVAL SOSA LUZ AURORA</t>
  </si>
  <si>
    <t>41561232</t>
  </si>
  <si>
    <t>SANDOVAL ÑAMOC ALONDRA YESENIA</t>
  </si>
  <si>
    <t>75585984</t>
  </si>
  <si>
    <t>SANDOVAL CHIMA LUIS MIGUEL</t>
  </si>
  <si>
    <t>47840854</t>
  </si>
  <si>
    <t>SANCHEZ QUISPE MOISES EDGARDO</t>
  </si>
  <si>
    <t>46434604</t>
  </si>
  <si>
    <t>SALOME CHANCASANA YUDIT KAREN</t>
  </si>
  <si>
    <t>44992620</t>
  </si>
  <si>
    <t>GARMA RIVERA SILVANA ZOILA</t>
  </si>
  <si>
    <t>72922080</t>
  </si>
  <si>
    <t>SALAZAR MERA EDSGAR</t>
  </si>
  <si>
    <t>43838966</t>
  </si>
  <si>
    <t>SALAS ROMERO JOSUHUE DARIO</t>
  </si>
  <si>
    <t>40139393</t>
  </si>
  <si>
    <t>GAMARRA ROJAS OMAR ENRIQUE</t>
  </si>
  <si>
    <t>71055723</t>
  </si>
  <si>
    <t>FLORES TUANAMA KASSANDRA ELIZABETH</t>
  </si>
  <si>
    <t>48239347</t>
  </si>
  <si>
    <t>RUBIÑOS SALAZAR CLAUDIA ALIS</t>
  </si>
  <si>
    <t>74997715</t>
  </si>
  <si>
    <t>ROSILLO CORDOVA CRISTHIUN GERALDINE</t>
  </si>
  <si>
    <t>46926308</t>
  </si>
  <si>
    <t>ROMANI QUINTANILLA JHON RENZO</t>
  </si>
  <si>
    <t>47280115</t>
  </si>
  <si>
    <t>ROJAS AREVALO ROSITA ALMENDRA</t>
  </si>
  <si>
    <t>47303871</t>
  </si>
  <si>
    <t>FLORES REGUERA DE LLUMPO GLORIA ISABEL</t>
  </si>
  <si>
    <t>70138846</t>
  </si>
  <si>
    <t>REYMUNDO ÑAHUI JUANA PATRICIA</t>
  </si>
  <si>
    <t>60392332</t>
  </si>
  <si>
    <t>REVILLA CARDENAS CLAUDIA FRANCESCA</t>
  </si>
  <si>
    <t>44520691</t>
  </si>
  <si>
    <t>ESPINOZA VENTURA MILENEE KARLA</t>
  </si>
  <si>
    <t>46393757</t>
  </si>
  <si>
    <t>RAMIREZ BENDEZU JOSE CARLOS</t>
  </si>
  <si>
    <t>44390444</t>
  </si>
  <si>
    <t>ESPEZA GAVILAN SOLEDAD</t>
  </si>
  <si>
    <t>71498448</t>
  </si>
  <si>
    <t>QUISPE TINTAYO MARITZA NOEMI</t>
  </si>
  <si>
    <t>46124075</t>
  </si>
  <si>
    <t>QUIÑONES ALVARADO JOSE MIGUEL</t>
  </si>
  <si>
    <t>70267304</t>
  </si>
  <si>
    <t>UNIVERSIDAD NACIONAL DANIEL ALCÍDES CARRIÓN</t>
  </si>
  <si>
    <t>PORTILLO MINAYA YAMELIN ROCIO</t>
  </si>
  <si>
    <t>70479062</t>
  </si>
  <si>
    <t>PALOMINO BALTAZAR MICHAEL DARWIN</t>
  </si>
  <si>
    <t>46393194</t>
  </si>
  <si>
    <t>PALOMINO AVELLANEDA JEAN CARLOS</t>
  </si>
  <si>
    <t>47288660</t>
  </si>
  <si>
    <t>PADILLA ACUÑA DAYRA</t>
  </si>
  <si>
    <t>42707130</t>
  </si>
  <si>
    <t>PACHECO CAJAS WALTHER EMILIO WILLIAMS</t>
  </si>
  <si>
    <t>45710387</t>
  </si>
  <si>
    <t>OSCANOA SALAZAR JHESSYCA ROXANA</t>
  </si>
  <si>
    <t>72401181</t>
  </si>
  <si>
    <t>ORTIZ NIETO EDEN MUHAMMAR</t>
  </si>
  <si>
    <t>45361890</t>
  </si>
  <si>
    <t>CARBAJAL JAIMES MARIELA REBECA</t>
  </si>
  <si>
    <t>45409647</t>
  </si>
  <si>
    <t>OBANDO LIMAY ALEJANDRA CRISTINA</t>
  </si>
  <si>
    <t>73618284</t>
  </si>
  <si>
    <t>AVILA ESCALANTE JHOAN ANDY</t>
  </si>
  <si>
    <t>70107341</t>
  </si>
  <si>
    <t>CUTIPA SONCCO JESUS MANUEL</t>
  </si>
  <si>
    <t>47481599</t>
  </si>
  <si>
    <t>CUSTODIO ROSALES JUAN CARLOS</t>
  </si>
  <si>
    <t>71585000</t>
  </si>
  <si>
    <t>MUÑOZ MENDOZA FRANK ORESTES</t>
  </si>
  <si>
    <t>71765489</t>
  </si>
  <si>
    <t>MOYA QUISPE ALEXANDRA</t>
  </si>
  <si>
    <t>76502987</t>
  </si>
  <si>
    <t>MORI ENCISO RENATO ALEXANDER</t>
  </si>
  <si>
    <t>07486266</t>
  </si>
  <si>
    <t>IEST CEPEA</t>
  </si>
  <si>
    <t>MORENO URIBE GABRIELA</t>
  </si>
  <si>
    <t>05413334</t>
  </si>
  <si>
    <t>MONTERO CHICOMA ALDO ENRIQUE</t>
  </si>
  <si>
    <t>72415741</t>
  </si>
  <si>
    <t>MONDRAGON GUERRERO ROGER WILDER</t>
  </si>
  <si>
    <t>72324805</t>
  </si>
  <si>
    <t>MERINO O'DAR MARIA DEL ROSARIO</t>
  </si>
  <si>
    <t>43119056</t>
  </si>
  <si>
    <t>MAZA BUENO ANTHONY ALEJANDRO</t>
  </si>
  <si>
    <t>47763927</t>
  </si>
  <si>
    <t>MAMANI TURPO HUGO TUPAC</t>
  </si>
  <si>
    <t>47328513</t>
  </si>
  <si>
    <t>MACHACA FLORES KATHERINE RUTH</t>
  </si>
  <si>
    <t>45446263</t>
  </si>
  <si>
    <t>CUETO RODRIGUEZ KIHARA ALEJANDRA</t>
  </si>
  <si>
    <t>71477173</t>
  </si>
  <si>
    <t>LOAYZA CASTRO CLOE</t>
  </si>
  <si>
    <t>40278788</t>
  </si>
  <si>
    <t>CUBAS NUÑEZ MARITZA</t>
  </si>
  <si>
    <t>70080285</t>
  </si>
  <si>
    <t>URQUIZO BECERRA JERSON JEREDY</t>
  </si>
  <si>
    <t>48039421</t>
  </si>
  <si>
    <t>LESCANO MAURICIO GIULLIANA PAOLA</t>
  </si>
  <si>
    <t>44370662</t>
  </si>
  <si>
    <t>LAURA PAUCAR MARILUZ</t>
  </si>
  <si>
    <t>47659015</t>
  </si>
  <si>
    <t>BUSTAMANTE TORRES JEAN MANUEL</t>
  </si>
  <si>
    <t>70827176</t>
  </si>
  <si>
    <t>HUAMANI ÑACAYAURI YAQUELIN SHAREN</t>
  </si>
  <si>
    <t>72649955</t>
  </si>
  <si>
    <t>HUAMANI LOREÑA MILAGROS NORA</t>
  </si>
  <si>
    <t>46426091</t>
  </si>
  <si>
    <t>HUAMAN NIÑO FREDDY ARMANDO</t>
  </si>
  <si>
    <t>45823482</t>
  </si>
  <si>
    <t>GRANDA SANCHEZ GABRIEL</t>
  </si>
  <si>
    <t>47395149</t>
  </si>
  <si>
    <t>GOMEZ MAQUERA CARLOS ALBERTO</t>
  </si>
  <si>
    <t>70183496</t>
  </si>
  <si>
    <t>CHAPILLIQUEN LAURA JHONATAN MARTIN</t>
  </si>
  <si>
    <t>45200839</t>
  </si>
  <si>
    <t>BORDA EGOAVIL LUZ MAIRA</t>
  </si>
  <si>
    <t>70445145</t>
  </si>
  <si>
    <t>CERNA APAZA OSCAR ERICK</t>
  </si>
  <si>
    <t>71653081</t>
  </si>
  <si>
    <t>LLANO MAMANI CRISTINA YAQUELINE</t>
  </si>
  <si>
    <t>CASTAÑEDA YRAOLA WALTER HANS</t>
  </si>
  <si>
    <t>71504950</t>
  </si>
  <si>
    <t>FARROÑAY BLANCO JORDANY</t>
  </si>
  <si>
    <t>47927456</t>
  </si>
  <si>
    <t>CASTAÑEDA CHAVEZ NILO HUMBERTO</t>
  </si>
  <si>
    <t>42556302</t>
  </si>
  <si>
    <t>AZERRAD CAQUI RODRIGO RAZIEL</t>
  </si>
  <si>
    <t>46114157</t>
  </si>
  <si>
    <t>DURAND PAREDES FIORELA</t>
  </si>
  <si>
    <t>48465592</t>
  </si>
  <si>
    <t>UNIVERSIDAD CATÓLICA DE TRUJILLO BENEDICTO XVI</t>
  </si>
  <si>
    <t>CIENCIAS DE LA EDUCACIÓN CON MENCIÓN EN DOCENCIA E INVESTIGA</t>
  </si>
  <si>
    <t>DIAZ VEJARANO CHRISTIAN ALBERTO</t>
  </si>
  <si>
    <t>41938594</t>
  </si>
  <si>
    <t>DIAZ RUEDAS ENRIQUE JUNIOR</t>
  </si>
  <si>
    <t>71500080</t>
  </si>
  <si>
    <t>DELGADO FLORES JUAN CALEB</t>
  </si>
  <si>
    <t>47491238</t>
  </si>
  <si>
    <t>ACUÑA DEPAZ NNOIREE BREECET</t>
  </si>
  <si>
    <t>48153668</t>
  </si>
  <si>
    <t>ALCANTARA VARGAS LUCERO JAZMIN</t>
  </si>
  <si>
    <t>71239780</t>
  </si>
  <si>
    <t>CONTABILIDAD Y GESTIÓN TRIBUTARIA</t>
  </si>
  <si>
    <t>CANGO RAMÍREZ DEYSSI GUILLERMITH</t>
  </si>
  <si>
    <t>73187465</t>
  </si>
  <si>
    <t>CUSTODIO NIÑO ROCIO DEL PILAR</t>
  </si>
  <si>
    <t>42062389</t>
  </si>
  <si>
    <t>CUSI RUELAS KATIA ERIKA</t>
  </si>
  <si>
    <t>45988974</t>
  </si>
  <si>
    <t>CUSACANI CUTIPA MELISA</t>
  </si>
  <si>
    <t>44511624</t>
  </si>
  <si>
    <t>CULANTRES SANTOS ANA KAROLINA</t>
  </si>
  <si>
    <t>73877082</t>
  </si>
  <si>
    <t>TERAN PERALTA JUANA ROSA</t>
  </si>
  <si>
    <t>41881818</t>
  </si>
  <si>
    <t>BUSTAMANTE TORRES KRISTHEL STEPHANIE</t>
  </si>
  <si>
    <t>70830389</t>
  </si>
  <si>
    <t>LANEGRA RAMIREZ OSCAR JOSE</t>
  </si>
  <si>
    <t>46263805</t>
  </si>
  <si>
    <t>AREVALO SANCHEZ PAMELA</t>
  </si>
  <si>
    <t>71483192</t>
  </si>
  <si>
    <t>CONDORI VASQUEZ DAVID RICARDO</t>
  </si>
  <si>
    <t>75911353</t>
  </si>
  <si>
    <t>CHAVEZ DIAZ FRANCO ANDRE</t>
  </si>
  <si>
    <t>47137457</t>
  </si>
  <si>
    <t>UNIVERSIDAD NACIONAL JOSé MARíA ARGUEDAS</t>
  </si>
  <si>
    <t>ALARCON PASTOR RUTH BARINIA</t>
  </si>
  <si>
    <t>46188059</t>
  </si>
  <si>
    <t>ARCATA GONZALES CARLOS HUMBERTO</t>
  </si>
  <si>
    <t>47427494</t>
  </si>
  <si>
    <t>CRISOSTOMO GONZALES JUAN LUIS</t>
  </si>
  <si>
    <t>74025067</t>
  </si>
  <si>
    <t>BELTRAN GANOZA ANA PAULA</t>
  </si>
  <si>
    <t>74172013</t>
  </si>
  <si>
    <t>ALVAREZ POMA JOSE LUIS</t>
  </si>
  <si>
    <t>70423689</t>
  </si>
  <si>
    <t>CARDENAS CHAVEZ MILAGROS YESENIA</t>
  </si>
  <si>
    <t>71701668</t>
  </si>
  <si>
    <t>LOPEZ MONTENEGRO LAURA LINETTE</t>
  </si>
  <si>
    <t>70665017</t>
  </si>
  <si>
    <t>AGUILAR RAMIREZ ANDREINA SILVIA</t>
  </si>
  <si>
    <t>01343328</t>
  </si>
  <si>
    <t>CAJAHUAMAN HUAMAN LEYDITH MARJORY</t>
  </si>
  <si>
    <t>71048440</t>
  </si>
  <si>
    <t>CABRERA VASQUEZ RUBY JANNETTE</t>
  </si>
  <si>
    <t>75054061</t>
  </si>
  <si>
    <t>TERAN CHALLANCA LISAR LEONCIO</t>
  </si>
  <si>
    <t>44054904</t>
  </si>
  <si>
    <t>TORIBIO TELLO YUNNER FRANSOA</t>
  </si>
  <si>
    <t>41214100</t>
  </si>
  <si>
    <t>BRAVO VILCAHUAMAN CHRISTIAN ALFONSO</t>
  </si>
  <si>
    <t>46431479</t>
  </si>
  <si>
    <t>VEGA ALCOCER NATALY CHRIS ISABEL</t>
  </si>
  <si>
    <t>45046675</t>
  </si>
  <si>
    <t>VERA VILLALTA LISBETH FIORELLA</t>
  </si>
  <si>
    <t>71083952</t>
  </si>
  <si>
    <t>VILLEGAS ASENJO JOSE ELI</t>
  </si>
  <si>
    <t>45505264</t>
  </si>
  <si>
    <t>ZAMORA SALAZAR KATTY MARGOT</t>
  </si>
  <si>
    <t>44773576</t>
  </si>
  <si>
    <t>ATOCHE REYES SILVIA SOFIA</t>
  </si>
  <si>
    <t>47659125</t>
  </si>
  <si>
    <t>TAVARA CORVERA NATALIA MARIA LIZA</t>
  </si>
  <si>
    <t>70520775</t>
  </si>
  <si>
    <t>URUCHI PERCA OMAR ARNALDO</t>
  </si>
  <si>
    <t>46673584</t>
  </si>
  <si>
    <t>VENTURA LOPEZ NORVIL</t>
  </si>
  <si>
    <t>47674528</t>
  </si>
  <si>
    <t>YUCRA MAMANI KAREN YULISA</t>
  </si>
  <si>
    <t>45686574</t>
  </si>
  <si>
    <t>SIESQUEN SANTISTEBAN MARIA CRISTINA</t>
  </si>
  <si>
    <t>72681038</t>
  </si>
  <si>
    <t>VENEROS ROMERO KELLY YOSMAHIRA</t>
  </si>
  <si>
    <t>48244197</t>
  </si>
  <si>
    <t>PECHE VEGAS JACKIE</t>
  </si>
  <si>
    <t>41657051</t>
  </si>
  <si>
    <t>ROJAS FIGUEROA RODRIGO ENMANUEL</t>
  </si>
  <si>
    <t>70232498</t>
  </si>
  <si>
    <t>YNCHUÑA PALZA ELVIA YAJAIRA</t>
  </si>
  <si>
    <t>72880345</t>
  </si>
  <si>
    <t>TICONA GUEVARA MARLON VIDAL</t>
  </si>
  <si>
    <t>41672574</t>
  </si>
  <si>
    <t>ROJAS TORIBIO DIANA LIZETH</t>
  </si>
  <si>
    <t>46641843</t>
  </si>
  <si>
    <t>MOSQUERA ESPINOZA MILAGROS TATHIANA</t>
  </si>
  <si>
    <t>44844934</t>
  </si>
  <si>
    <t>RABANAL SANCHEZ RENZO HAMILTON</t>
  </si>
  <si>
    <t>44274203</t>
  </si>
  <si>
    <t>NOTIFICADOR I LIMA</t>
  </si>
  <si>
    <t>ROLDAN MASIAS CELIO MANUEL</t>
  </si>
  <si>
    <t>46348547</t>
  </si>
  <si>
    <t>LANAZCA LAM JOSE ALFONSO</t>
  </si>
  <si>
    <t>70166908</t>
  </si>
  <si>
    <t>CABRERA BUSTAMANTE DIANA EDITH</t>
  </si>
  <si>
    <t>41430062</t>
  </si>
  <si>
    <t>TICONA CALDERON ANDRE HECTOR JESUS</t>
  </si>
  <si>
    <t>47345231</t>
  </si>
  <si>
    <t>INGENIERIA DE SISTEMAS DE INFORMACION</t>
  </si>
  <si>
    <t>FELIX QUISPE JUAN SAMUEL</t>
  </si>
  <si>
    <t>46850618</t>
  </si>
  <si>
    <t>VERIFICADOR INFORMÁTICO</t>
  </si>
  <si>
    <t>VILCAMIZA MELITON CRISTHIAN ANTONIO</t>
  </si>
  <si>
    <t>72901273</t>
  </si>
  <si>
    <t>MORILLO QUEPQUE NEPTALI ISAI</t>
  </si>
  <si>
    <t>47154163</t>
  </si>
  <si>
    <t>GOMEZ QUISPE MARLENY SARA</t>
  </si>
  <si>
    <t>41130702</t>
  </si>
  <si>
    <t>ESPECIALISTA EN IGUALDAD DE GENERO</t>
  </si>
  <si>
    <t>SOVERO YANGALI SHEILA FIORELLA PATRICIA</t>
  </si>
  <si>
    <t>46859266</t>
  </si>
  <si>
    <t>AGUILAR VENTURA WENDY FIORELLA</t>
  </si>
  <si>
    <t>70231126</t>
  </si>
  <si>
    <t>LEON MUNARRIZ LUZ NIRVANA D'ANGELA</t>
  </si>
  <si>
    <t>70125256</t>
  </si>
  <si>
    <t>ANTICONA BARBARAN KEVIN DAINER</t>
  </si>
  <si>
    <t>44063739</t>
  </si>
  <si>
    <t>PEREZ NATIVIDAD LUIS ANGEL</t>
  </si>
  <si>
    <t>43907089</t>
  </si>
  <si>
    <t>CASTRO SOSA WILLIAMS RICARDO</t>
  </si>
  <si>
    <t>70096710</t>
  </si>
  <si>
    <t>FERNANDEZ CACHAY MILAGROS CYNTHIA</t>
  </si>
  <si>
    <t>45760851</t>
  </si>
  <si>
    <t>ZULOAGA AGUILAR NUBIA ARACELI</t>
  </si>
  <si>
    <t>43669968</t>
  </si>
  <si>
    <t>DURAND CORNEJO JOSE GIANMARCO</t>
  </si>
  <si>
    <t>48559706</t>
  </si>
  <si>
    <t>ANCHANTE PEÑA AXEL FABRICIO</t>
  </si>
  <si>
    <t>70118821</t>
  </si>
  <si>
    <t>DIAZ ALCANTARA ELSY FABIOLA</t>
  </si>
  <si>
    <t>18021228</t>
  </si>
  <si>
    <t>ESPECIALISTA DE PROCESOS</t>
  </si>
  <si>
    <t>ORIUNDO CASTAÑEDA NATALY KAREN</t>
  </si>
  <si>
    <t>48300011</t>
  </si>
  <si>
    <t>ZAVALETA ROLDAN ZULLY CHRIS</t>
  </si>
  <si>
    <t>42057438</t>
  </si>
  <si>
    <t>MORALES CASTRO GEAN CARLOS</t>
  </si>
  <si>
    <t>46663119</t>
  </si>
  <si>
    <t>DIAZ AREVALO HIRAM ABI</t>
  </si>
  <si>
    <t>44855024</t>
  </si>
  <si>
    <t>CHANCOS DIAZ EDU ADRIAN</t>
  </si>
  <si>
    <t>77155894</t>
  </si>
  <si>
    <t>BALBOA ROJAS JUAN ANTONIO</t>
  </si>
  <si>
    <t>43738441</t>
  </si>
  <si>
    <t>LOZANO MEZA VANESSA ROSALYNN</t>
  </si>
  <si>
    <t>41362582</t>
  </si>
  <si>
    <t>ESPECIALISTA EN GESTION DEL TALENTO HUMANO</t>
  </si>
  <si>
    <t>MIRANDA HUERTA ERNESTO VALENTINO</t>
  </si>
  <si>
    <t>41747450</t>
  </si>
  <si>
    <t>SALAZAR DIAZ EDGAR</t>
  </si>
  <si>
    <t>16407306</t>
  </si>
  <si>
    <t>CABALLERO JIMENEZ ANA LUCIA</t>
  </si>
  <si>
    <t>74453340</t>
  </si>
  <si>
    <t>ZUÑIGA GASTELO ANGELA DEL ROCIO</t>
  </si>
  <si>
    <t>72958699</t>
  </si>
  <si>
    <t>BONILLA CANOVA JONNY ARTURO</t>
  </si>
  <si>
    <t>71792691</t>
  </si>
  <si>
    <t>VARGAS LOPEZ IVAN</t>
  </si>
  <si>
    <t>42281309</t>
  </si>
  <si>
    <t>VARGAS MAMANI WILLIAMS BERNARD</t>
  </si>
  <si>
    <t>41251913</t>
  </si>
  <si>
    <t>CCALLO LOPEZ MARIANEL</t>
  </si>
  <si>
    <t>46219403</t>
  </si>
  <si>
    <t>ARENAS COHA YOBAR ENRIQUE</t>
  </si>
  <si>
    <t>09495310</t>
  </si>
  <si>
    <t>CRUZADO PAREDES CLAUDIO SERAPIO</t>
  </si>
  <si>
    <t>07575017</t>
  </si>
  <si>
    <t>CLEMENTE COSME NILTON CESAR</t>
  </si>
  <si>
    <t>42881194</t>
  </si>
  <si>
    <t>CORDERO SANTIVAÑEZ LADY EMILINE</t>
  </si>
  <si>
    <t>42599456</t>
  </si>
  <si>
    <t>ALTAMIRANO CASTILLO SONIA VERONICA</t>
  </si>
  <si>
    <t>40297800</t>
  </si>
  <si>
    <t>ESTRADA MORI CRISTHIAN ANTHONY</t>
  </si>
  <si>
    <t>44508872</t>
  </si>
  <si>
    <t>APAZA ARANDA DIEGO OLIVER</t>
  </si>
  <si>
    <t>10809526</t>
  </si>
  <si>
    <t>ESPINOZA LLONTOP EDUARDO ANTONIO</t>
  </si>
  <si>
    <t>72312487</t>
  </si>
  <si>
    <t>MAYTA CONCHA LUIS ENRIQUE</t>
  </si>
  <si>
    <t>72415531</t>
  </si>
  <si>
    <t>IEST CESCA</t>
  </si>
  <si>
    <t>PALACIOS PANGO GIOVANNI WALTER</t>
  </si>
  <si>
    <t>41601489</t>
  </si>
  <si>
    <t>CUENCA RODRIGUEZ VERONICA</t>
  </si>
  <si>
    <t>26721184</t>
  </si>
  <si>
    <t>ANALISTA DE CONTRATACIONES</t>
  </si>
  <si>
    <t>CONTRERAS CHOQUE MILAGROS</t>
  </si>
  <si>
    <t>44628380</t>
  </si>
  <si>
    <t>CHILON RIVERA LEISIE JUDITH</t>
  </si>
  <si>
    <t>46984669</t>
  </si>
  <si>
    <t>LITERATURA</t>
  </si>
  <si>
    <t>FLORES PRADO NIKOLAI VIDES</t>
  </si>
  <si>
    <t>44126696</t>
  </si>
  <si>
    <t>ESPINOZA ESTRADA ALEX JESUS</t>
  </si>
  <si>
    <t>43105782</t>
  </si>
  <si>
    <t>VALDEZ FLORES KATHERYN ROSMERY</t>
  </si>
  <si>
    <t>76368188</t>
  </si>
  <si>
    <t>FIGUEROA PIEDRA CARLOS JEFFERSON</t>
  </si>
  <si>
    <t>71942926</t>
  </si>
  <si>
    <t>ATENCIO ENCINAS LUZ MIRELLA</t>
  </si>
  <si>
    <t>42083092</t>
  </si>
  <si>
    <t>LOVON CUEVA LUIS GERMAN</t>
  </si>
  <si>
    <t>73490483</t>
  </si>
  <si>
    <t>QUISPE CHALCO ZAHIDA MERCEDES</t>
  </si>
  <si>
    <t>46145794</t>
  </si>
  <si>
    <t>CONTRERAS HUAMANCUSI OCTAVIO ALEX</t>
  </si>
  <si>
    <t>74022051</t>
  </si>
  <si>
    <t>VARGAS SAAVEDRA JOSE ANTONIO</t>
  </si>
  <si>
    <t>46388021</t>
  </si>
  <si>
    <t>SERPA HUAMANTINCO YESENIA</t>
  </si>
  <si>
    <t>73481836</t>
  </si>
  <si>
    <t>INGENIERÍA ELECTROMECÁNICA</t>
  </si>
  <si>
    <t>TORO SALDAÑA MARCO ELIAS</t>
  </si>
  <si>
    <t>16735803</t>
  </si>
  <si>
    <t>ESPECIALISTA SENIOR - ELECTROMECÁNICO</t>
  </si>
  <si>
    <t>PAUCARI FERNANDEZ FIORELLA WENDY</t>
  </si>
  <si>
    <t>48051880</t>
  </si>
  <si>
    <t>CROSBY TUEROS STELLA</t>
  </si>
  <si>
    <t>74689995</t>
  </si>
  <si>
    <t>CAM ORE MIKHAIL KIN YUN</t>
  </si>
  <si>
    <t>41344677</t>
  </si>
  <si>
    <t>ANALISTA SENIOR DE INFRAESTRUCTURA TECNOLOGIA-TELECOMUNICACI</t>
  </si>
  <si>
    <t>ZENTENO MEJIA ANTHONY WILLIAM</t>
  </si>
  <si>
    <t>41206273</t>
  </si>
  <si>
    <t>ARQUITECTO DE SOLUCIONES CLOUD</t>
  </si>
  <si>
    <t>SERVAN RODRIGUEZ HOMERO</t>
  </si>
  <si>
    <t>08337493</t>
  </si>
  <si>
    <t>BACA DIAZ CESAR ALFONSO</t>
  </si>
  <si>
    <t>42161734</t>
  </si>
  <si>
    <t>INSTITUTO DE EDU. SUPERIOR TECNO. PRIV. JOHN VON NEUMANN</t>
  </si>
  <si>
    <t>ESTRADA SAGUA FREDY LLIMER</t>
  </si>
  <si>
    <t>45880941</t>
  </si>
  <si>
    <t>INSTITUTO DE EDUCACIÓN SUPERIOR SAN ISIDRO DE PIURA</t>
  </si>
  <si>
    <t>MORETO VELASCO SARITA ROXANA</t>
  </si>
  <si>
    <t>45914012</t>
  </si>
  <si>
    <t>VELASQUEZ INCIO MIGUEL JORDAN</t>
  </si>
  <si>
    <t>48536147</t>
  </si>
  <si>
    <t>QUISPE ANGULO LUIS EMILIO</t>
  </si>
  <si>
    <t>43717851</t>
  </si>
  <si>
    <t>INSTITUTO SUPERIOR TECNOLÓGICO PEDRO A. DEL AGUILA HIDALGO</t>
  </si>
  <si>
    <t>TENORIO HURTADO JOSE SANTINO</t>
  </si>
  <si>
    <t>71097340</t>
  </si>
  <si>
    <t>MALAGA APAZA JULIO CESAR</t>
  </si>
  <si>
    <t>70479392</t>
  </si>
  <si>
    <t>HERRERA POMA JORGE LUIS</t>
  </si>
  <si>
    <t>09659340</t>
  </si>
  <si>
    <t>GUERRERO PUENTE RICARDO BENJAMIN</t>
  </si>
  <si>
    <t>25741835</t>
  </si>
  <si>
    <t>BUZO PROFESIONAL ESPECIALIZADO DE SEGUNDA</t>
  </si>
  <si>
    <t>FLORES ALVITEZ VICTORIA CARMEN ROSA</t>
  </si>
  <si>
    <t>46304311</t>
  </si>
  <si>
    <t>UNIVERSIDAD DE AYACUCHO FEDERICO FROEBEL</t>
  </si>
  <si>
    <t>INGENIERÍA COMERCIAL Y NEGOCIOS INTERNACIONALES</t>
  </si>
  <si>
    <t>MONTES GALVEZ RUTH KATHERYNE</t>
  </si>
  <si>
    <t>70688410</t>
  </si>
  <si>
    <t>ESQUIVEL LICONA JULIO CESAR</t>
  </si>
  <si>
    <t>47965335</t>
  </si>
  <si>
    <t>TRUCIOS CORNEJO IDA LIZ</t>
  </si>
  <si>
    <t>47475862</t>
  </si>
  <si>
    <t>ANALISTA EN GESTIÓN DE PERSONAL</t>
  </si>
  <si>
    <t>HERNANDEZ MEDINA MAGALY SALOME</t>
  </si>
  <si>
    <t>46456628</t>
  </si>
  <si>
    <t>VALDIVIA VARGAS WALTER</t>
  </si>
  <si>
    <t>44921591</t>
  </si>
  <si>
    <t>CARRANZA LEON WALTER ENRIQUE</t>
  </si>
  <si>
    <t>71716925</t>
  </si>
  <si>
    <t>ESQUIVEL VALDIVIA JAIME JUAN</t>
  </si>
  <si>
    <t>09676557</t>
  </si>
  <si>
    <t>ESCUELA MILITAR DEL PERÚ "CORONEL FRANCISCO BOLOGNESI"</t>
  </si>
  <si>
    <t>SALDARRIAGA GIRON MIGUEL ANGEL</t>
  </si>
  <si>
    <t>43296227</t>
  </si>
  <si>
    <t>PROFESIONAL COORDINADOR DE SEGURIDAD</t>
  </si>
  <si>
    <t>CIENCIAS DE LA COMUNICACIÓN ESPECIALIDAD EN COMUNICACIÓN PER</t>
  </si>
  <si>
    <t>BARRERA GALARRETA NATALI ZOILA</t>
  </si>
  <si>
    <t>43169370</t>
  </si>
  <si>
    <t>PERIODISTA</t>
  </si>
  <si>
    <t>PARDO FIGUEROA HERENCIA JHONATAN CARLOS DANIEL</t>
  </si>
  <si>
    <t>70651574</t>
  </si>
  <si>
    <t>LEON OLORTEGUI JHONN CHRISTHIAM</t>
  </si>
  <si>
    <t>42279210</t>
  </si>
  <si>
    <t>ESPECIALISTA EN DERECHO ADMINISTRATIVO</t>
  </si>
  <si>
    <t>HUANASCA LIENDO ISABEL SOFIA</t>
  </si>
  <si>
    <t>44977448</t>
  </si>
  <si>
    <t>SALCEDO AROSQUIPA YENY ROXANA</t>
  </si>
  <si>
    <t>40754439</t>
  </si>
  <si>
    <t>ABOGADO DE REGISTRO DE INSUMOS QUÍMICOS</t>
  </si>
  <si>
    <t>DE LA VEGA VENTO MANUEL GARCILAZO</t>
  </si>
  <si>
    <t>40438651</t>
  </si>
  <si>
    <t>CIENCIAS DE LA COMUNICACIÓN SOCIAL</t>
  </si>
  <si>
    <t>JIMENEZ RIVERA MANUEL ALEJANDRO</t>
  </si>
  <si>
    <t>43057944</t>
  </si>
  <si>
    <t>EDITOR POST PRODUCTOR AUDIOVISUAL PARA MEDIOS DIGITALES</t>
  </si>
  <si>
    <t>FABIAN CALDERON JOAQUIN ROY</t>
  </si>
  <si>
    <t>70423041</t>
  </si>
  <si>
    <t>VILLANO HUAMAN MARCO ANTONIO</t>
  </si>
  <si>
    <t>09620336</t>
  </si>
  <si>
    <t>ASTETE MOSQUERA RICARDO IGNACIO</t>
  </si>
  <si>
    <t>70399447</t>
  </si>
  <si>
    <t>CORONADO BARRIOS WILFREDO VIDAL</t>
  </si>
  <si>
    <t>32942325</t>
  </si>
  <si>
    <t>ESPECIALISTA EN GESTIÓN Y CONTROL PRESUPUESTAL DE PERSONAL</t>
  </si>
  <si>
    <t>TANG OJEDA MARIA EUGENIA</t>
  </si>
  <si>
    <t>48375778</t>
  </si>
  <si>
    <t>CALLOMAMANI AROCUTIPA JAEL</t>
  </si>
  <si>
    <t>43549044</t>
  </si>
  <si>
    <t>FERRER LUNA SILVIA ELENA</t>
  </si>
  <si>
    <t>08879208</t>
  </si>
  <si>
    <t>ABOGADO ESPECIALISTA EN DERECHO LABORAL CIVIL</t>
  </si>
  <si>
    <t>CALDERON SANTOS IVAN MANUEL</t>
  </si>
  <si>
    <t>47276127</t>
  </si>
  <si>
    <t>ROMERO BRUNO LILIAM LORENA</t>
  </si>
  <si>
    <t>70142734</t>
  </si>
  <si>
    <t>ARESTEGUI OVIEDO EDGAR GERMAN</t>
  </si>
  <si>
    <t>06774205</t>
  </si>
  <si>
    <t>AUDITOR EN CONTROL GUBERNAMENTAL- INGENIERO CIVIL</t>
  </si>
  <si>
    <t>CIENCIAS CON MENCIÓN EN PROYECTOS DE INVERSIÓN</t>
  </si>
  <si>
    <t>PALOMINO SUAREZ MOISES REYNALDO</t>
  </si>
  <si>
    <t>10713078</t>
  </si>
  <si>
    <t>DIRECCIÓN DE SISTEMAS DE TECNOLOGÍAS DE LA INFORMACIÓN</t>
  </si>
  <si>
    <t>CARRANZA LIZA MARIA ISABEL</t>
  </si>
  <si>
    <t>42347861</t>
  </si>
  <si>
    <t>SOTO MARON MARY KELLY</t>
  </si>
  <si>
    <t>45496808</t>
  </si>
  <si>
    <t>ESCOBAR VELASQUEZ LEDERSON ANTHONY</t>
  </si>
  <si>
    <t>47125060</t>
  </si>
  <si>
    <t>PAJARES AMAMBAL MARIA JOSE</t>
  </si>
  <si>
    <t>45513208</t>
  </si>
  <si>
    <t>ANALISTA DE SISTEMAS BASE DE DATOS</t>
  </si>
  <si>
    <t>CHOROCO SALVATIERRA JULIO RUBEN</t>
  </si>
  <si>
    <t>45338902</t>
  </si>
  <si>
    <t>RODRIGUEZ JULI FRITS FERNANDO</t>
  </si>
  <si>
    <t>71784510</t>
  </si>
  <si>
    <t>IEST ESCUELA SUPERIOR PRIVADA DE TECNOLOGIA SENATI</t>
  </si>
  <si>
    <t>ESPINOZA SANTANA EDWIN MARTIN</t>
  </si>
  <si>
    <t>76200805</t>
  </si>
  <si>
    <t>FLORES OYOLA ALDO MARTIN</t>
  </si>
  <si>
    <t>44359030</t>
  </si>
  <si>
    <t>OLASCUAGA ALVA PABLO JOSMELL</t>
  </si>
  <si>
    <t>44852614</t>
  </si>
  <si>
    <t>CHAVEZ CORDERO MARTHA JULIA</t>
  </si>
  <si>
    <t>15750681</t>
  </si>
  <si>
    <t>PEÑA REQUEJO JUAN CARLOS</t>
  </si>
  <si>
    <t>45309157</t>
  </si>
  <si>
    <t>RODRIGUEZ MELENDEZ IVAN ALEXANDER</t>
  </si>
  <si>
    <t>10056537</t>
  </si>
  <si>
    <t>RIOFRIO BARRIENTOS JEAN CARLO</t>
  </si>
  <si>
    <t>75984091</t>
  </si>
  <si>
    <t>YUPANQUI MONTALVO MONICA YSABEL</t>
  </si>
  <si>
    <t>06795636</t>
  </si>
  <si>
    <t>ESPECIALISTA SENIOR EN MEDIOS DIGITALES Y/O COMUNICACIÓN DIG</t>
  </si>
  <si>
    <t>ZUÑIGA SERAFIN DIEGO ARMANDO</t>
  </si>
  <si>
    <t>44328841</t>
  </si>
  <si>
    <t>ABANTO BERROSPI MARCOS ANTONIO</t>
  </si>
  <si>
    <t>43989537</t>
  </si>
  <si>
    <t>PEÑA ESPINOZA EDMUNDO GABRIEL</t>
  </si>
  <si>
    <t>08805344</t>
  </si>
  <si>
    <t>AUDITOR EN CONTROL GUBERNAMENTAL - CONTADOR</t>
  </si>
  <si>
    <t>ESTRADA MIRANDA ZULY HAELL</t>
  </si>
  <si>
    <t>41862459</t>
  </si>
  <si>
    <t>ABOGADO ESPECIALISTA EN CONTRATACIÓN PÚBLICA</t>
  </si>
  <si>
    <t>GUTIERREZ GARAY ANGGIE ELIDA</t>
  </si>
  <si>
    <t>47249911</t>
  </si>
  <si>
    <t>NUE VILCA JAIRZINHO JUAN JOSE</t>
  </si>
  <si>
    <t>10718200</t>
  </si>
  <si>
    <t>EXPERTO EN GESTIÓN FINANCIERA Y PRESUPUESTAL</t>
  </si>
  <si>
    <t>BUSTAMANTE LA TORRE LUIS ALBERTO</t>
  </si>
  <si>
    <t>47639174</t>
  </si>
  <si>
    <t>ASISTENTA SOCIAL</t>
  </si>
  <si>
    <t>ZAVALETA VELAZCO ROXANA KATHERINA</t>
  </si>
  <si>
    <t>23955500</t>
  </si>
  <si>
    <t>CLAVIJO GAONA KEVIN EDWARD</t>
  </si>
  <si>
    <t>43899399</t>
  </si>
  <si>
    <t>MEDICINA VETERINARIA Y ZOOTECNIA</t>
  </si>
  <si>
    <t>GARCIA COLLAVE EVELIN IVETH</t>
  </si>
  <si>
    <t>72212463</t>
  </si>
  <si>
    <t>FLORES URRIOLA PAOLA ALEXSANDRA</t>
  </si>
  <si>
    <t>70555287</t>
  </si>
  <si>
    <t>COMPORTAMIENTO ORGANIZACIONAL Y RECURSOS HUMANOS</t>
  </si>
  <si>
    <t>CORDOVA CAMACHO CATHIANA</t>
  </si>
  <si>
    <t>42975166</t>
  </si>
  <si>
    <t>PROFESIONAL EN TRABAJO SOCIAL</t>
  </si>
  <si>
    <t>AGÜERO MORALES MATILDE MARGARITA</t>
  </si>
  <si>
    <t>44349975</t>
  </si>
  <si>
    <t>HUAMAN CARDENAS LILIANA</t>
  </si>
  <si>
    <t>09943395</t>
  </si>
  <si>
    <t>RAMIREZ TABOADA ADOLFO ENRIQUE</t>
  </si>
  <si>
    <t>44052406</t>
  </si>
  <si>
    <t>INGENIERÍA EN GESTIÓN EMPRESARIAL</t>
  </si>
  <si>
    <t>DOMINGUEZ HUAPAYA PIERINA GRECIA</t>
  </si>
  <si>
    <t>72105555</t>
  </si>
  <si>
    <t>CORDOVA TERRAZOS RAYSA LUCERO</t>
  </si>
  <si>
    <t>47799585</t>
  </si>
  <si>
    <t>CABRERA SANCHEZ CESAR ALBERTO</t>
  </si>
  <si>
    <t>41601407</t>
  </si>
  <si>
    <t>DE LA CRUZ MARTINEZ LUIS ALBERTO</t>
  </si>
  <si>
    <t>43440094</t>
  </si>
  <si>
    <t>ESPECIALISTA SENIOR - INSTALACIONES SANITARIAS</t>
  </si>
  <si>
    <t>PEÑA GATICA KATTERINE</t>
  </si>
  <si>
    <t>47663118</t>
  </si>
  <si>
    <t>LUNA ZEVALLOS JENNIFER JANE</t>
  </si>
  <si>
    <t>47089959</t>
  </si>
  <si>
    <t>HERNANDEZ MAMANI LUIS FELIPE</t>
  </si>
  <si>
    <t>75844548</t>
  </si>
  <si>
    <t>TORRES HIDALGO BELKIS DENIS</t>
  </si>
  <si>
    <t>48216017</t>
  </si>
  <si>
    <t>GONZALES QUISPE JUAN CARLOS</t>
  </si>
  <si>
    <t>44812224</t>
  </si>
  <si>
    <t>SECLEN PEREZ DANY DANIEL</t>
  </si>
  <si>
    <t>48703095</t>
  </si>
  <si>
    <t>CASTILLO OBREGON IRWING SCHIRRIET</t>
  </si>
  <si>
    <t>46472261</t>
  </si>
  <si>
    <t>CARDENAS JIMENEZ ANGEL ENRIQUE</t>
  </si>
  <si>
    <t>73006955</t>
  </si>
  <si>
    <t>IZQUIERDO RODAS SAULO</t>
  </si>
  <si>
    <t>47222044</t>
  </si>
  <si>
    <t>CALERO AMARO HECTOR PAUL</t>
  </si>
  <si>
    <t>47510106</t>
  </si>
  <si>
    <t>CANAZA APAZA JASSON EDHIR</t>
  </si>
  <si>
    <t>74441730</t>
  </si>
  <si>
    <t>INGENIERÍA ESTRUCTURAL</t>
  </si>
  <si>
    <t>LOPEZ SOTELO EFRAIN MANUEL</t>
  </si>
  <si>
    <t>31654866</t>
  </si>
  <si>
    <t>ESPECIALISTA SENIOR EN COSTOS Y PRESUPUESTO DE OBRA</t>
  </si>
  <si>
    <t>BONINO VELAOCHAGA LIDICE IRINA</t>
  </si>
  <si>
    <t>10194097</t>
  </si>
  <si>
    <t>ESPECIALISTA SENIOR - ARQUITECTO</t>
  </si>
  <si>
    <t>UNIVERSIDAD FEMENINA DEL SAGRADO CORAZÓN</t>
  </si>
  <si>
    <t>ARROSPIDE VILLANES NATALIA ZULEMA</t>
  </si>
  <si>
    <t>44223764</t>
  </si>
  <si>
    <t>APOYO TÉCNICO EN ARQUITECTURA</t>
  </si>
  <si>
    <t>MARCA ALE VICTOR</t>
  </si>
  <si>
    <t>70775826</t>
  </si>
  <si>
    <t>ROBLES NORIEGA HUGO ISAIAS</t>
  </si>
  <si>
    <t>41201307</t>
  </si>
  <si>
    <t>INGENIERÍA EMPRESARIAL</t>
  </si>
  <si>
    <t>PIÑA DEL AGUILA RANIER STEFANO</t>
  </si>
  <si>
    <t>77378271</t>
  </si>
  <si>
    <t>RUEDA ACARO MILAGROS DEL PILAR</t>
  </si>
  <si>
    <t>46088432</t>
  </si>
  <si>
    <t>BARRAZA QUENTA JHIM BRAYAN</t>
  </si>
  <si>
    <t>73250904</t>
  </si>
  <si>
    <t>ADMINISTRACIÓN Y GESTIÓN DE EMPRESAS</t>
  </si>
  <si>
    <t>CALDERON MAYORCA PAOLA MELINA</t>
  </si>
  <si>
    <t>70180205</t>
  </si>
  <si>
    <t>NAVARRO ALVARADO YUBETH YULISSA</t>
  </si>
  <si>
    <t>46426425</t>
  </si>
  <si>
    <t>TAPIA FELIPE MORALES JEAN PIERRE</t>
  </si>
  <si>
    <t>73900044</t>
  </si>
  <si>
    <t>ROJAS RAMIREZ VANESSA</t>
  </si>
  <si>
    <t>45093677</t>
  </si>
  <si>
    <t>QUINTANA PAUCAR RODOLFO RENAN</t>
  </si>
  <si>
    <t>44340516</t>
  </si>
  <si>
    <t>HUACHUHUILLCA NAVEROS MONICA</t>
  </si>
  <si>
    <t>44551911</t>
  </si>
  <si>
    <t>LI MARCHENA JUAN ANTONIO</t>
  </si>
  <si>
    <t>46819414</t>
  </si>
  <si>
    <t>MENDIZABAL BADOS CARLOS JHAIR</t>
  </si>
  <si>
    <t>44885414</t>
  </si>
  <si>
    <t>CALDERON FLORIAN VICTORIA ELENA</t>
  </si>
  <si>
    <t>45497684</t>
  </si>
  <si>
    <t>AUDITOR EN CONTROL GUBERNAMENTAL- ADUANAS</t>
  </si>
  <si>
    <t>SAMAME SANCHEZ YENIFER INGRID</t>
  </si>
  <si>
    <t>43880193</t>
  </si>
  <si>
    <t xml:space="preserve">CIENCIAS CONTABLES FINANCIERAS CON MENCION EN TRIBUTACION </t>
  </si>
  <si>
    <t>CRUZ SARANGO JUAN JOSE</t>
  </si>
  <si>
    <t>02879892</t>
  </si>
  <si>
    <t>ANALISTA EN GESTIÓN Y CONTRATACIÓN PÚBLICA</t>
  </si>
  <si>
    <t>POVIS CAMARENA HELEN FABIOLA</t>
  </si>
  <si>
    <t>46673817</t>
  </si>
  <si>
    <t>SAAVEDRA MUÑOZ RODRIGO JORGE</t>
  </si>
  <si>
    <t>45499682</t>
  </si>
  <si>
    <t>TESEN COLLAZOS HECTOR ARMANDO</t>
  </si>
  <si>
    <t>44588721</t>
  </si>
  <si>
    <t>UNIVERSIDAD ANTONIO RUÍZ DE MONTOYA</t>
  </si>
  <si>
    <t>TURISMO SOSTENIBLE</t>
  </si>
  <si>
    <t>VELARDE SAFRA MARIEL</t>
  </si>
  <si>
    <t>76958756</t>
  </si>
  <si>
    <t>ADMINISTRACIÓN DE HOTELERÍA Y TURISMO</t>
  </si>
  <si>
    <t>MALQUI ROLDAN KATERIN JULISSA</t>
  </si>
  <si>
    <t>47153000</t>
  </si>
  <si>
    <t>MENDOZA COBA OSCAR ALBERTO</t>
  </si>
  <si>
    <t>47498541</t>
  </si>
  <si>
    <t>SOPORTE INFORMÁTICO Y ADMINISTRATIVO</t>
  </si>
  <si>
    <t>SOTO LEON ANTONIO HORTENCIO</t>
  </si>
  <si>
    <t>44646889</t>
  </si>
  <si>
    <t>INFANTE MIÑANO ALBERTO FREDDY</t>
  </si>
  <si>
    <t>18010621</t>
  </si>
  <si>
    <t>CHINININ PINTADO MARILIN</t>
  </si>
  <si>
    <t>46853953</t>
  </si>
  <si>
    <t>GESTOR ADMINISTRATIVO</t>
  </si>
  <si>
    <t>RONCEROS ALAMO HENRY GABRIEL DOMINGO</t>
  </si>
  <si>
    <t>43106889</t>
  </si>
  <si>
    <t>VALDIVIA CHIPANA DICKSON EMILIO</t>
  </si>
  <si>
    <t>70087110</t>
  </si>
  <si>
    <t>ESPECIALISTA JURÍDICO ADMINISTRATIVO</t>
  </si>
  <si>
    <t>AGUILAR ESCOBAR HENRY MARCELINO</t>
  </si>
  <si>
    <t>45827887</t>
  </si>
  <si>
    <t>MANANITA GARCIA PERCY ANTONIO</t>
  </si>
  <si>
    <t>72370817</t>
  </si>
  <si>
    <t>ALDANA CUTTI ANTHONY ALEXANDER</t>
  </si>
  <si>
    <t>71376579</t>
  </si>
  <si>
    <t>CRUZ POMA JOSE MANUEL</t>
  </si>
  <si>
    <t>48081025</t>
  </si>
  <si>
    <t>GOYA GOTO JAVIER ANDRES</t>
  </si>
  <si>
    <t>41866247</t>
  </si>
  <si>
    <t>REDACTOR CREATIVO</t>
  </si>
  <si>
    <t>ARIAS HUALLULLO DANIEL ALEXANDER</t>
  </si>
  <si>
    <t>09491299</t>
  </si>
  <si>
    <t>UNIVERSIDAD NACIONAL MICAELA BASTIDAS DE APURÍMAC</t>
  </si>
  <si>
    <t>ROBLES REINOSO KEVIN</t>
  </si>
  <si>
    <t>47341310</t>
  </si>
  <si>
    <t>BARDON MATOS ENRIQUE MIGUEL</t>
  </si>
  <si>
    <t>20027796</t>
  </si>
  <si>
    <t>GUTIERREZ MITACC EDWIN JESUS</t>
  </si>
  <si>
    <t>43633773</t>
  </si>
  <si>
    <t>SANDOVAL LAURA TANIA ANABEL</t>
  </si>
  <si>
    <t>72520664</t>
  </si>
  <si>
    <t>MORANTE DELGADO ISMAEL FEDERICO</t>
  </si>
  <si>
    <t>07627674</t>
  </si>
  <si>
    <t>YUPANQUI SEGURA JOSE ELGAR</t>
  </si>
  <si>
    <t>18133034</t>
  </si>
  <si>
    <t>APAZA AGUILAR MICHEL ALFREDO</t>
  </si>
  <si>
    <t>40029230</t>
  </si>
  <si>
    <t>INCIL LUCANO WALTER RODRIGO</t>
  </si>
  <si>
    <t>72466849</t>
  </si>
  <si>
    <t>CCORI ALVAREZ GLADIS BERNIA</t>
  </si>
  <si>
    <t>44685507</t>
  </si>
  <si>
    <t>MA SAN GOMEZ IRIS ADRIANA</t>
  </si>
  <si>
    <t>46163283</t>
  </si>
  <si>
    <t>VILLALOBOS HURTADO YOSSELYN PAOLA</t>
  </si>
  <si>
    <t>46875405</t>
  </si>
  <si>
    <t>TANTARICO LEONARDO JORGE</t>
  </si>
  <si>
    <t>47466164</t>
  </si>
  <si>
    <t>PAZ CANALES ROSA ERLINDA</t>
  </si>
  <si>
    <t>15580171</t>
  </si>
  <si>
    <t>PROFESIONAL EN TRABAJO SOCIAL - OD (TUMBES)</t>
  </si>
  <si>
    <t>VASQUEZ CRUZ NATALY MARGOTH</t>
  </si>
  <si>
    <t>42741235</t>
  </si>
  <si>
    <t>PROFESIONAL EN TRABAJO SOCIAL - OD (MADRE DE DIOS)</t>
  </si>
  <si>
    <t>CIENCIAS EN MATEMÁTICA APLICADA</t>
  </si>
  <si>
    <t>ALCANTARA ORTEGA CARLOS EDUARDO</t>
  </si>
  <si>
    <t>42513017</t>
  </si>
  <si>
    <t>UNIVERSIDAD NACIONAL DE EDUCACIÓN ENRIQUE GUZMÁN Y VALLE</t>
  </si>
  <si>
    <t>EDUCACIÓN CON ESPECIALIDAD LITERATURA - LENGUA ESPAÑOLA</t>
  </si>
  <si>
    <t>LAGOS DOMINGUEZ LUCIA LUZ</t>
  </si>
  <si>
    <t>42587672</t>
  </si>
  <si>
    <t>PLANIFICACIÓN ESTRATÉGICA DEL DESARROLLO</t>
  </si>
  <si>
    <t>PACHECO MARQUEZ CARLOS ENRIQUE</t>
  </si>
  <si>
    <t>29425478</t>
  </si>
  <si>
    <t>ECHEVARRIA MUNARRIZ CARLOS ALBERTO</t>
  </si>
  <si>
    <t>43868053</t>
  </si>
  <si>
    <t>TOVAR RODRIGUEZ SANDRA LISSETT</t>
  </si>
  <si>
    <t>73148531</t>
  </si>
  <si>
    <t>SALAZAR NEYRA GLENDA STEPHANNIE</t>
  </si>
  <si>
    <t>42962094</t>
  </si>
  <si>
    <t>INGENIERO CIVIL - COORDINADOR DE PROYECTOS</t>
  </si>
  <si>
    <t>BACA BORDA PERCY ELIEZER</t>
  </si>
  <si>
    <t>45833177</t>
  </si>
  <si>
    <t>COLQUEPISCO MATOS JULIO CESAR</t>
  </si>
  <si>
    <t>70754938</t>
  </si>
  <si>
    <t>PACHECO VASQUEZ KAREN INGRID</t>
  </si>
  <si>
    <t>43060763</t>
  </si>
  <si>
    <t>LOZANO RAMIREZ LINO</t>
  </si>
  <si>
    <t>44566361</t>
  </si>
  <si>
    <t>PARRA CARREON DARWIN LARRY</t>
  </si>
  <si>
    <t>44212513</t>
  </si>
  <si>
    <t>SILVA JAVES ROMAN JUNIOR</t>
  </si>
  <si>
    <t>43590425</t>
  </si>
  <si>
    <t>ASTULLA SUAREZ DHAYANA JENNYFER</t>
  </si>
  <si>
    <t>71087421</t>
  </si>
  <si>
    <t>MAMANI URUCHI MIGUEL ANGEL</t>
  </si>
  <si>
    <t>40946743</t>
  </si>
  <si>
    <t>GONZALES POSTIGO MIGUEL ALEJANDRO</t>
  </si>
  <si>
    <t>74051687</t>
  </si>
  <si>
    <t>BECERRA SULCA LUIS ALBERTO</t>
  </si>
  <si>
    <t>42425406</t>
  </si>
  <si>
    <t>VENANCIO MORALES JONATHAN</t>
  </si>
  <si>
    <t>43048044</t>
  </si>
  <si>
    <t>CAMPOS RUEDA ESTALIN JAVIER</t>
  </si>
  <si>
    <t>41813621</t>
  </si>
  <si>
    <t>VILCHES NAVAS JOSE MANUEL</t>
  </si>
  <si>
    <t>42163792</t>
  </si>
  <si>
    <t>VALENZUELA JUAREZ AMALIA MERCEDES</t>
  </si>
  <si>
    <t>70291175</t>
  </si>
  <si>
    <t>HERNANDEZ CASTRO CESAR AUGUSTO</t>
  </si>
  <si>
    <t>43850615</t>
  </si>
  <si>
    <t>BRICEÑO AGUILAR JONATHAN ANTONIO</t>
  </si>
  <si>
    <t>44826252</t>
  </si>
  <si>
    <t>AGUILAR TALLEDO KERSY JORDANO</t>
  </si>
  <si>
    <t>71295957</t>
  </si>
  <si>
    <t>ADMINISTRACIÓN CON MENCIÓN EN ADMINISTRACIÓN DE EMPRESAS</t>
  </si>
  <si>
    <t>SEMINARIO ZAPATA JIMY</t>
  </si>
  <si>
    <t>44762074</t>
  </si>
  <si>
    <t>JAVIER QUISPE WAGNER</t>
  </si>
  <si>
    <t>43372061</t>
  </si>
  <si>
    <t>ROMO BARRAGAN LEONARDO RODRIGO</t>
  </si>
  <si>
    <t>10277252</t>
  </si>
  <si>
    <t>VASQUEZ AVELLANEDA WILSON DEYVIS</t>
  </si>
  <si>
    <t>43411760</t>
  </si>
  <si>
    <t>CASTRO SAENZ ANDREA YULIANA</t>
  </si>
  <si>
    <t>45664702</t>
  </si>
  <si>
    <t>LAIME FERRO ALICIA</t>
  </si>
  <si>
    <t>47869723</t>
  </si>
  <si>
    <t>VELASQUEZ PAREDES JUAN CARLOS</t>
  </si>
  <si>
    <t>46413883</t>
  </si>
  <si>
    <t>CASTILLO VIVANCO EVELYN TATIANA</t>
  </si>
  <si>
    <t>46555668</t>
  </si>
  <si>
    <t>MONTENEGRO SAAVEDRA LUIS FERNANDO</t>
  </si>
  <si>
    <t>47261433</t>
  </si>
  <si>
    <t>ESTADÍSTICA E INFORMÁTICA</t>
  </si>
  <si>
    <t>PACHARI COTRADO JEET BRANDON</t>
  </si>
  <si>
    <t>46030913</t>
  </si>
  <si>
    <t>ORTEGA DELGADO LUIS JESUS</t>
  </si>
  <si>
    <t>70024041</t>
  </si>
  <si>
    <t>CASTRO POLO ANAMARIA MICHAEL</t>
  </si>
  <si>
    <t>71236869</t>
  </si>
  <si>
    <t>HUARACA ANYOSA ANA GISELLA</t>
  </si>
  <si>
    <t>45724571</t>
  </si>
  <si>
    <t>ANDRE GAMARRA JOSE CARLOS</t>
  </si>
  <si>
    <t>40584735</t>
  </si>
  <si>
    <t>MURO LAZO KATHERYNE ALESSANDRA DEL ROSARIO</t>
  </si>
  <si>
    <t>75405496</t>
  </si>
  <si>
    <t>GARCIA ORTEGA TONY OSCAR</t>
  </si>
  <si>
    <t>40465160</t>
  </si>
  <si>
    <t>GESTIÓN DE LA INFORMACIÓN Y DEL CONOCIMIENTO</t>
  </si>
  <si>
    <t>DELGADO DEL AGUILA MIGUEL ANGEL</t>
  </si>
  <si>
    <t>10180106</t>
  </si>
  <si>
    <t>VILLALTA MECCA DANIEL ARTURO</t>
  </si>
  <si>
    <t>10199748</t>
  </si>
  <si>
    <t>CARI CHOQUEHUANCA LUZ ZENAIDA</t>
  </si>
  <si>
    <t>45900423</t>
  </si>
  <si>
    <t>CIENCIAS ECONÓMICO EMPRESARIALES</t>
  </si>
  <si>
    <t>ROJAS ARAMAYO GERSSON VICTOR</t>
  </si>
  <si>
    <t>70458549</t>
  </si>
  <si>
    <t>CORMAN CAMARA RODOLFO SAMUEL</t>
  </si>
  <si>
    <t>45749709</t>
  </si>
  <si>
    <t>ROJAS VALENZUELA DENISSA</t>
  </si>
  <si>
    <t>45321311</t>
  </si>
  <si>
    <t>CONTRERAS RODRIGUEZ HENRY MANUEL</t>
  </si>
  <si>
    <t>18144145</t>
  </si>
  <si>
    <t>PAREDES PRINCIPE AGUSTO MIGUEL</t>
  </si>
  <si>
    <t>10518940</t>
  </si>
  <si>
    <t>GARCIA VILLEGAS PEDRO GUSTAVO</t>
  </si>
  <si>
    <t>09854673</t>
  </si>
  <si>
    <t>EXPERTO SENIOR EN GESTION DE PROGRAMAS</t>
  </si>
  <si>
    <t>ROJAS BENDEZU JUAN EDUARDO</t>
  </si>
  <si>
    <t>46399832</t>
  </si>
  <si>
    <t>ROJAS TAPIA JESSICA MELINA</t>
  </si>
  <si>
    <t>47174734</t>
  </si>
  <si>
    <t>TAPIA VILLANUEVA KEYSI FANNY</t>
  </si>
  <si>
    <t>45481824</t>
  </si>
  <si>
    <t>TORRES SAAVEDRA JACKSON ALFREDO</t>
  </si>
  <si>
    <t>40255269</t>
  </si>
  <si>
    <t>HUALLPA TUME INGRID MERCEDES SOLANGE</t>
  </si>
  <si>
    <t>74094643</t>
  </si>
  <si>
    <t>QUISCA MAMANI RONALD</t>
  </si>
  <si>
    <t>46131168</t>
  </si>
  <si>
    <t>TÉCNICO EN MANTENIMIENTO DE EQUIPOS ELÉCTRICOS Y MECÁNICOS</t>
  </si>
  <si>
    <t>APAZA MELO D'ANGELO KEVIN</t>
  </si>
  <si>
    <t>70366567</t>
  </si>
  <si>
    <t>RUIZ RIOS JEAMINA DEL PILAR</t>
  </si>
  <si>
    <t>47020952</t>
  </si>
  <si>
    <t>SOTO LOYOLA LIZBETH</t>
  </si>
  <si>
    <t>45634553</t>
  </si>
  <si>
    <t>UNIVERSIDAD NACIONAL EXPERIMENTAL DE GUAYANA - VENEZUELA</t>
  </si>
  <si>
    <t>RODRIGUEZ RODRIGUEZ JULIO CESAR</t>
  </si>
  <si>
    <t>06461942</t>
  </si>
  <si>
    <t>SANCHEZ MEGO CRISTHIAN JUNIOR</t>
  </si>
  <si>
    <t>46924940</t>
  </si>
  <si>
    <t>TELECOMUNICACIONES CON MENCIÓN EN REDES Y BANDA ANCHA</t>
  </si>
  <si>
    <t>HAYASHIDA MARCHINARES AUGUSTO ENRIQUE</t>
  </si>
  <si>
    <t>07536164</t>
  </si>
  <si>
    <t>MARCHENA ROSALES EDUARDO MARIO</t>
  </si>
  <si>
    <t>40418480</t>
  </si>
  <si>
    <t>IBEROS ONQUE HENRRY</t>
  </si>
  <si>
    <t>72837339</t>
  </si>
  <si>
    <t>MISARAYME CCONISLLA SERGIO</t>
  </si>
  <si>
    <t>46429389</t>
  </si>
  <si>
    <t>RODRIGUEZ JULCA LAZARO FELIPE</t>
  </si>
  <si>
    <t>43136300</t>
  </si>
  <si>
    <t>GESTIÓN DE POLÍTICAS PÚBLICAS</t>
  </si>
  <si>
    <t>HURTADO CASTILLO PEDRO MARTIN ENRIQUE</t>
  </si>
  <si>
    <t>42110662</t>
  </si>
  <si>
    <t>BERNABÉ VARGAS ELARD DANIEL</t>
  </si>
  <si>
    <t>40293848</t>
  </si>
  <si>
    <t>AQUINO GRANDE HEYDDI KATERIN</t>
  </si>
  <si>
    <t>71342041</t>
  </si>
  <si>
    <t>REY QUISPE ROSARIO DEL CARMEN</t>
  </si>
  <si>
    <t>46027830</t>
  </si>
  <si>
    <t>SILVA ORTIZ JULIO CESAR</t>
  </si>
  <si>
    <t>43367327</t>
  </si>
  <si>
    <t>ESPECIALISTA JURIDICO ARBITRAJE Y PROCEDIMIENTOS ADMINISTRAT</t>
  </si>
  <si>
    <t>LIVIA SOSA BRENDA YANIRA</t>
  </si>
  <si>
    <t>47591592</t>
  </si>
  <si>
    <t>VARAS VILLAFUERTE VICTOR OMAR</t>
  </si>
  <si>
    <t>44540293</t>
  </si>
  <si>
    <t>INSTITUTO SUPERIOR TECNOLÓGICO PRIVADO UNITEK</t>
  </si>
  <si>
    <t>ARTEAGA QUISPE ADDERLY</t>
  </si>
  <si>
    <t>45464404</t>
  </si>
  <si>
    <t>COLCHON HUERTA LUIS ALBERTO</t>
  </si>
  <si>
    <t>46870460</t>
  </si>
  <si>
    <t>FLORES DEL AGUILA ANGIE WENDY</t>
  </si>
  <si>
    <t>48243968</t>
  </si>
  <si>
    <t>VILLANUEVA PAREDES KATHERIN MILENA</t>
  </si>
  <si>
    <t>73182835</t>
  </si>
  <si>
    <t>LIMACO BASURTO MANUEL ANTONIO</t>
  </si>
  <si>
    <t>80008777</t>
  </si>
  <si>
    <t>ESPECIALISTA EN GESTION DE LA INVERSION PUBLICA-ARQUITECTO</t>
  </si>
  <si>
    <t>BASURCO ARTEAGA KARLHA DEL ROSARIO</t>
  </si>
  <si>
    <t>00798845</t>
  </si>
  <si>
    <t>ESPECIALISTA LEGAL DE OFELCCOR</t>
  </si>
  <si>
    <t>SANDI CHAMPI CAROLINA</t>
  </si>
  <si>
    <t>40920586</t>
  </si>
  <si>
    <t>RESPONSABLE DE ASESORÍA NORMATIVA</t>
  </si>
  <si>
    <t>TORRES ROCA GIANFRANCO NEISER</t>
  </si>
  <si>
    <t>45624968</t>
  </si>
  <si>
    <t>CHAVEZ TORRES CRISTIAN FERNANDO</t>
  </si>
  <si>
    <t>47331640</t>
  </si>
  <si>
    <t>ROJAS LINARES MILTON RAFAEL</t>
  </si>
  <si>
    <t>16791044</t>
  </si>
  <si>
    <t>ARAUCO NAVA VICTOR ALEJANDRO</t>
  </si>
  <si>
    <t>41901024</t>
  </si>
  <si>
    <t>VALLEJOS MENDEZ JOSE BERNARDO</t>
  </si>
  <si>
    <t>43362007</t>
  </si>
  <si>
    <t>FABIAN YUPANQUI JESUS MIGUEL</t>
  </si>
  <si>
    <t>42403809</t>
  </si>
  <si>
    <t>ESPECIALISTA EN GESTION DE LA INVERSION PUBLICA-ECONOMISTA O</t>
  </si>
  <si>
    <t>GUERRERO RAMIREZ HENRY ANTONIO</t>
  </si>
  <si>
    <t>42803720</t>
  </si>
  <si>
    <t>VEGA QUISPE MARCO ANTONIO</t>
  </si>
  <si>
    <t>44133684</t>
  </si>
  <si>
    <t>ZENTENO ROSALES ARTURO ALFREDO</t>
  </si>
  <si>
    <t>72900362</t>
  </si>
  <si>
    <t>CALDERON ARCE JIMMY LUIS</t>
  </si>
  <si>
    <t>43654372</t>
  </si>
  <si>
    <t>NUÑEZ LAVILLA HERBERT</t>
  </si>
  <si>
    <t>44746156</t>
  </si>
  <si>
    <t>DIAZ RODAS GEORGE ANTHONY</t>
  </si>
  <si>
    <t>46943353</t>
  </si>
  <si>
    <t>CHINGUEL ORTIZ JULIAN</t>
  </si>
  <si>
    <t>45790866</t>
  </si>
  <si>
    <t>CARDENAS NAVARRO KAREN SELENE</t>
  </si>
  <si>
    <t>71486289</t>
  </si>
  <si>
    <t>MAMANI HUANACO NANCY MARIBEL</t>
  </si>
  <si>
    <t>76480943</t>
  </si>
  <si>
    <t>MENA CIRIACO GABRIEL ALEXANDER</t>
  </si>
  <si>
    <t>74756159</t>
  </si>
  <si>
    <t>CORTEZ OROPEZA CARLOS JHURANDY</t>
  </si>
  <si>
    <t>47601418</t>
  </si>
  <si>
    <t>CRUZ TICONA YAHAIDA</t>
  </si>
  <si>
    <t>46918798</t>
  </si>
  <si>
    <t>BORJAS CORDERO DE ARDELA ANGIE LISSET</t>
  </si>
  <si>
    <t>42948336</t>
  </si>
  <si>
    <t>CORAL LUNA ROSARIO GUADALUPE</t>
  </si>
  <si>
    <t>70481217</t>
  </si>
  <si>
    <t>ARTEAGA URTEAGA CINTHYA ROSALYN</t>
  </si>
  <si>
    <t>48698297</t>
  </si>
  <si>
    <t>CONDORI PACORI PATRICIA EDITH</t>
  </si>
  <si>
    <t>70615407</t>
  </si>
  <si>
    <t>CHAUCHA QUISPE WILBERT</t>
  </si>
  <si>
    <t>01551924</t>
  </si>
  <si>
    <t>VASQUEZ ALANIA TATY YOLY</t>
  </si>
  <si>
    <t>47766497</t>
  </si>
  <si>
    <t>DAVALOS CARHUAPOMA ILENE LESLEY</t>
  </si>
  <si>
    <t>71283795</t>
  </si>
  <si>
    <t>LANDA FARFAN NORMA CAROLINA</t>
  </si>
  <si>
    <t>44528924</t>
  </si>
  <si>
    <t>SALAS GUERRERO JESUS GIANFRANCO</t>
  </si>
  <si>
    <t>75065321</t>
  </si>
  <si>
    <t>IZQUIERDO CUSIRIMAY DE LEON STEFHANIE</t>
  </si>
  <si>
    <t>70913659</t>
  </si>
  <si>
    <t>CUBAS PEREZ ALVARO MARTIN</t>
  </si>
  <si>
    <t>47298468</t>
  </si>
  <si>
    <t>ZARATE NINAYAHUAR MIRELLA ALEXANDRA</t>
  </si>
  <si>
    <t>46613041</t>
  </si>
  <si>
    <t>YUPANQUI SOLIER JESSICA MAYRA</t>
  </si>
  <si>
    <t>72762009</t>
  </si>
  <si>
    <t>YARUPAITA GARCIA CESAR JESUS</t>
  </si>
  <si>
    <t>47728601</t>
  </si>
  <si>
    <t>YACTAYO SANCHEZ VICTOR MANUEL</t>
  </si>
  <si>
    <t>09693136</t>
  </si>
  <si>
    <t>VILCANQUI COPAJA HENRY ERIX</t>
  </si>
  <si>
    <t>70839211</t>
  </si>
  <si>
    <t>VILCA OCHOA JOSSELYN</t>
  </si>
  <si>
    <t>73700340</t>
  </si>
  <si>
    <t>VERDEGUER MENDOZA RENZO GUILLERMO</t>
  </si>
  <si>
    <t>45713151</t>
  </si>
  <si>
    <t>VASQUEZ GUTIERREZ JUAN JESUS</t>
  </si>
  <si>
    <t>70515368</t>
  </si>
  <si>
    <t>VASQUEZ BUSTAMANTE LUIS ALBERTO</t>
  </si>
  <si>
    <t>43650059</t>
  </si>
  <si>
    <t>VARGAS DIAZ YAMIR IVAN</t>
  </si>
  <si>
    <t>45889280</t>
  </si>
  <si>
    <t>VALENZUELA TAMARA VICTOR ALVARO</t>
  </si>
  <si>
    <t>70515121</t>
  </si>
  <si>
    <t>VALDIVIA MATOS JAIRO MANUEL</t>
  </si>
  <si>
    <t>70445100</t>
  </si>
  <si>
    <t>UMPIRE ZEA NOELY MARILIA</t>
  </si>
  <si>
    <t>47250154</t>
  </si>
  <si>
    <t>UGARTE MEZA FANY</t>
  </si>
  <si>
    <t>76174100</t>
  </si>
  <si>
    <t>TIPO PUMALLICA JULIZA</t>
  </si>
  <si>
    <t>44783706</t>
  </si>
  <si>
    <t>TINEO CARRASCO CESAR TULIO</t>
  </si>
  <si>
    <t>46937121</t>
  </si>
  <si>
    <t>SUMERENTE GALLEGOS ROSMERY MILAGROS</t>
  </si>
  <si>
    <t>45996953</t>
  </si>
  <si>
    <t>DERECHO TRIBUTARIO</t>
  </si>
  <si>
    <t>SOTO SUAREZ ABEL ALBERTO</t>
  </si>
  <si>
    <t>45042711</t>
  </si>
  <si>
    <t>SAYERS GELDRES LAURA PATRICIA</t>
  </si>
  <si>
    <t>43543842</t>
  </si>
  <si>
    <t>INSPECTOR MÉDICO DE SALUD OCUPACIONAL</t>
  </si>
  <si>
    <t>SANTISTEBAN TORRES ROSA NATHALY</t>
  </si>
  <si>
    <t>42580179</t>
  </si>
  <si>
    <t>SANCHEZ PIRCA VICKY ELIZABETH</t>
  </si>
  <si>
    <t>42771450</t>
  </si>
  <si>
    <t>RUIZ HUAMAN JANETH MILAGROS</t>
  </si>
  <si>
    <t>47650208</t>
  </si>
  <si>
    <t>ROSAS LORO LUIS ENRIQUE</t>
  </si>
  <si>
    <t>45778499</t>
  </si>
  <si>
    <t>ROMANI ALVARADO JHONATTAN HANS CRHISTHIAN</t>
  </si>
  <si>
    <t>45206857</t>
  </si>
  <si>
    <t>ROJAS GONZALES YVIS WILLIAM</t>
  </si>
  <si>
    <t>42578560</t>
  </si>
  <si>
    <t>RODRIGUEZ ALCANTARA JANETH EMPERATRIZ</t>
  </si>
  <si>
    <t>47003864</t>
  </si>
  <si>
    <t>REYNAGA SUTTA NORBERT MOSHEDAM</t>
  </si>
  <si>
    <t>43351662</t>
  </si>
  <si>
    <t>QUISPE MAMANI RIDER</t>
  </si>
  <si>
    <t>43202477</t>
  </si>
  <si>
    <t>QUISPE LIMAYLLA DIANA</t>
  </si>
  <si>
    <t>47231136</t>
  </si>
  <si>
    <t>QUISPE ARMAS RUT NELLY</t>
  </si>
  <si>
    <t>45429532</t>
  </si>
  <si>
    <t>PIZARRO SAAVEDRA RAUL EDUARDO</t>
  </si>
  <si>
    <t>45727890</t>
  </si>
  <si>
    <t>PEREZ OJEDA FRANKLIN URBANO</t>
  </si>
  <si>
    <t>44873089</t>
  </si>
  <si>
    <t>PEÑA FLORES JUDITH KATHERINE</t>
  </si>
  <si>
    <t>47057139</t>
  </si>
  <si>
    <t>PARI CHOQUE EVELYN GREY</t>
  </si>
  <si>
    <t>70331398</t>
  </si>
  <si>
    <t>PANCA RODRIGUEZ PAOLA LIZETH</t>
  </si>
  <si>
    <t>73390337</t>
  </si>
  <si>
    <t>PAIVA CRUZ ROSAURA VENECIA</t>
  </si>
  <si>
    <t>10526580</t>
  </si>
  <si>
    <t>ESPECIALISTA EN DOCENCIA SUPERIOR - CONTABILIDAD Y FINANZAS</t>
  </si>
  <si>
    <t>PAICO MONJA OLIVER FRANCO</t>
  </si>
  <si>
    <t>70004069</t>
  </si>
  <si>
    <t>OXA BENAVIDES MARIA SOLEDAD</t>
  </si>
  <si>
    <t>71485657</t>
  </si>
  <si>
    <t>NUÑEZ CONSTANTINO ENMA MIRELLI</t>
  </si>
  <si>
    <t>73121763</t>
  </si>
  <si>
    <t>MONTERO HUARCAYA JORGE FEDERICO</t>
  </si>
  <si>
    <t>09934944</t>
  </si>
  <si>
    <t>MEDRANO CORDOVA ANA ROSSMERY</t>
  </si>
  <si>
    <t>45096317</t>
  </si>
  <si>
    <t>MATEO JACAY MARIELLA GUISEL</t>
  </si>
  <si>
    <t>77335195</t>
  </si>
  <si>
    <t>MAJE RONDON NORMA VIRGINIA</t>
  </si>
  <si>
    <t>41285405</t>
  </si>
  <si>
    <t>LOPEZ OLORTEGUI THANY DAYSE</t>
  </si>
  <si>
    <t>73125603</t>
  </si>
  <si>
    <t>LLAQUE MENDOZA ANGELA ROXANA</t>
  </si>
  <si>
    <t>76256011</t>
  </si>
  <si>
    <t>LLACZA SOTO SHIRLEE FIORELA</t>
  </si>
  <si>
    <t>72464894</t>
  </si>
  <si>
    <t>LINARES ANGELES SERGIO GUILLERMO</t>
  </si>
  <si>
    <t>70447433</t>
  </si>
  <si>
    <t>LAZO MUNAYCO JUAN CARLOS</t>
  </si>
  <si>
    <t>42400456</t>
  </si>
  <si>
    <t>LARICO MAMANI RICHAR RENE</t>
  </si>
  <si>
    <t>44564721</t>
  </si>
  <si>
    <t>PROYECTOS DE INVERSIÓN</t>
  </si>
  <si>
    <t>LAM GARCIA ANTONIO MARTIN</t>
  </si>
  <si>
    <t>07539965</t>
  </si>
  <si>
    <t>JO PASTOR ANN</t>
  </si>
  <si>
    <t>42898347</t>
  </si>
  <si>
    <t>HUAYLLANI MUNARRIZ RAUL VICTOR</t>
  </si>
  <si>
    <t>10654123</t>
  </si>
  <si>
    <t>HUAYHUA IZARRA KELY ANGELA</t>
  </si>
  <si>
    <t>46598951</t>
  </si>
  <si>
    <t>HUANCA POMA ROSMERI GRACIELA</t>
  </si>
  <si>
    <t>45010509</t>
  </si>
  <si>
    <t>HUAMAN SANCHEZ KIARA</t>
  </si>
  <si>
    <t>71502281</t>
  </si>
  <si>
    <t>HIDALGO HIDALGO JAVIER ANIBAL</t>
  </si>
  <si>
    <t>40067698</t>
  </si>
  <si>
    <t>HARO HUACANJULCA JUAN CARLOS</t>
  </si>
  <si>
    <t>47356111</t>
  </si>
  <si>
    <t>GUTIERREZ CRUZ PAOLA BETSY</t>
  </si>
  <si>
    <t>42984243</t>
  </si>
  <si>
    <t>GONZALES CHAVEZ ZAIRA YESENIA</t>
  </si>
  <si>
    <t>46094416</t>
  </si>
  <si>
    <t>GARRIDO VALDIVIEZO LORGIO JOEL ALBERTO</t>
  </si>
  <si>
    <t>46594786</t>
  </si>
  <si>
    <t>GARCIA CORREA GRISEL MARIA</t>
  </si>
  <si>
    <t>41534661</t>
  </si>
  <si>
    <t>GESTOR DE COOPERACIÓN TÉCNICA INTERNACIONAL Y DE CONVENIOS</t>
  </si>
  <si>
    <t>ESTRELLA GRADOS RODOLFO LUIS</t>
  </si>
  <si>
    <t>08141909</t>
  </si>
  <si>
    <t>ESQUIVEL HORNA JOLMAN FELIX</t>
  </si>
  <si>
    <t>41086347</t>
  </si>
  <si>
    <t>ESQUIA CARI ELIZABETH</t>
  </si>
  <si>
    <t>43941695</t>
  </si>
  <si>
    <t>DOMINGUEZ GUZMAN RUBI ALEXANDRA</t>
  </si>
  <si>
    <t>73499874</t>
  </si>
  <si>
    <t>DOMINGUEZ ASTO GUSTAVO YHUMAR</t>
  </si>
  <si>
    <t>70099219</t>
  </si>
  <si>
    <t>DIAZ VILLON DANTE SEGUNDO</t>
  </si>
  <si>
    <t>41389090</t>
  </si>
  <si>
    <t>DELGADILLO AVELLANEDA JESSICA</t>
  </si>
  <si>
    <t>71442195</t>
  </si>
  <si>
    <t>DAMACEN YSLA DENIS EUSEBIO</t>
  </si>
  <si>
    <t>46872225</t>
  </si>
  <si>
    <t>CONTRERAS SANDOVAL ELVIN GEISON</t>
  </si>
  <si>
    <t>44679313</t>
  </si>
  <si>
    <t>CONDORI TIZNADO GONZALO GEOVANNI</t>
  </si>
  <si>
    <t>45882066</t>
  </si>
  <si>
    <t>CHAMBI TAPULLIMA SARITA JESSMIT</t>
  </si>
  <si>
    <t>46894231</t>
  </si>
  <si>
    <t>CASTRO VALENTIN DE QUISPE ANGELIT CLELIA</t>
  </si>
  <si>
    <t>45652318</t>
  </si>
  <si>
    <t>CASTAÑEDA ORTIZ LILIANA</t>
  </si>
  <si>
    <t>44941752</t>
  </si>
  <si>
    <t>CAPUÑAY SALAZAR CARLOS DAVID</t>
  </si>
  <si>
    <t>45212401</t>
  </si>
  <si>
    <t>CAMARGO CARHUALLANQUI DENISSE ABIGAIL</t>
  </si>
  <si>
    <t>45022586</t>
  </si>
  <si>
    <t>CALLAN CARBAJAL MILAGROS ROXANA</t>
  </si>
  <si>
    <t>47338566</t>
  </si>
  <si>
    <t>CALDERON CORONEL DANIEL LEONARDO</t>
  </si>
  <si>
    <t>48059635</t>
  </si>
  <si>
    <t>BURNEO MENDOZA ZULEYKA SHELENE</t>
  </si>
  <si>
    <t>77819042</t>
  </si>
  <si>
    <t>BIZARRO QUISPE HAYDE</t>
  </si>
  <si>
    <t>48456885</t>
  </si>
  <si>
    <t>BERRU PEDEMONTE SUZANNE EDIT</t>
  </si>
  <si>
    <t>71337991</t>
  </si>
  <si>
    <t>BANCAYAN PANTA GIOJAYRA KATTIANA</t>
  </si>
  <si>
    <t>71408225</t>
  </si>
  <si>
    <t>ADMINISTRACIÓN DE NEGOCIOS - MBA</t>
  </si>
  <si>
    <t>AVALOS LEON CARLOS MARIANO</t>
  </si>
  <si>
    <t>47613200</t>
  </si>
  <si>
    <t>ANCAJIMA ROSILLO ANGELICA MARIA</t>
  </si>
  <si>
    <t>47307201</t>
  </si>
  <si>
    <t>ALFARO WONG WENDY TATHIANA</t>
  </si>
  <si>
    <t>70669330</t>
  </si>
  <si>
    <t>ALEMAN ARAMBURU ANGELICA DIANA</t>
  </si>
  <si>
    <t>71407789</t>
  </si>
  <si>
    <t>ABAL CHICOMA ELOY LUCIO</t>
  </si>
  <si>
    <t>44151700</t>
  </si>
  <si>
    <t>JIMENEZ MOSCOL JENNY</t>
  </si>
  <si>
    <t>42858947</t>
  </si>
  <si>
    <t>CASTILLON QUISPE ELIDA INES</t>
  </si>
  <si>
    <t>46336077</t>
  </si>
  <si>
    <t>CASALLO FALCONI ANIBAL ANTHONI</t>
  </si>
  <si>
    <t>71844667</t>
  </si>
  <si>
    <t>ESPINAL AQUINO LEE ANDERSON</t>
  </si>
  <si>
    <t>47342727</t>
  </si>
  <si>
    <t>FERNANDEZ CALIXTO BRAYAN DANIEL</t>
  </si>
  <si>
    <t>76802059</t>
  </si>
  <si>
    <t>RODRIGUEZ RODRIGUEZ DENYS WILLAN</t>
  </si>
  <si>
    <t>43362925</t>
  </si>
  <si>
    <t>LÓPEZ AGÜERO DELIA KATHERINE</t>
  </si>
  <si>
    <t>40491947</t>
  </si>
  <si>
    <t>ALVARADO CASTRO RAISSA ANGELICA SOLEDAD</t>
  </si>
  <si>
    <t>47559730</t>
  </si>
  <si>
    <t>GARCIA RAMIREZ ANDRES OCTAVIO</t>
  </si>
  <si>
    <t>43466589</t>
  </si>
  <si>
    <t>MACIEL LOPEZ JEFF ANTHONY</t>
  </si>
  <si>
    <t>47842480</t>
  </si>
  <si>
    <t>VARGAS CATUNTA JEDELY ALEXANDRA</t>
  </si>
  <si>
    <t>70326167</t>
  </si>
  <si>
    <t>GOMEZ ROJAS LADY ELIZABETH VIATHARE</t>
  </si>
  <si>
    <t>71848481</t>
  </si>
  <si>
    <t>FALLA MADRID JORGE LUIS</t>
  </si>
  <si>
    <t>40054259</t>
  </si>
  <si>
    <t>TAPIA CAMARGO NORMA ADELEIDA</t>
  </si>
  <si>
    <t>19990246</t>
  </si>
  <si>
    <t>ROCCA ABRILL FLAVIA MILAGROS</t>
  </si>
  <si>
    <t>74417186</t>
  </si>
  <si>
    <t>PAREDES MERCEDES CRISTHIAN DANIEL</t>
  </si>
  <si>
    <t>45540457</t>
  </si>
  <si>
    <t>AVILA GONZALES CARLOS OMAR JESUS</t>
  </si>
  <si>
    <t>70551863</t>
  </si>
  <si>
    <t>GARCIA HORNA VANIA KAREN</t>
  </si>
  <si>
    <t>46747439</t>
  </si>
  <si>
    <t>BRAVO OTINIANO YNDIRA DEL ROSARIO</t>
  </si>
  <si>
    <t>45488388</t>
  </si>
  <si>
    <t>BERROSPI BERROSPI FIORELLA TERESA</t>
  </si>
  <si>
    <t>70554394</t>
  </si>
  <si>
    <t>SULLUCHUCO ORDOÑEZ MIRTHA JESSICA</t>
  </si>
  <si>
    <t>70134782</t>
  </si>
  <si>
    <t>DALGUERRE TAFUR ZADY MEICY</t>
  </si>
  <si>
    <t>71468218</t>
  </si>
  <si>
    <t>TOLENTINO ALVAREZ JULISSA RUBI</t>
  </si>
  <si>
    <t>75327488</t>
  </si>
  <si>
    <t>ROJAS MENDOZA EMIGDIO</t>
  </si>
  <si>
    <t>73043051</t>
  </si>
  <si>
    <t>OBREGON CHERCCA YULIANA STEPHANY</t>
  </si>
  <si>
    <t>70143671</t>
  </si>
  <si>
    <t>INZA MIRANDA JOHANAN NIMROD</t>
  </si>
  <si>
    <t>48585529</t>
  </si>
  <si>
    <t>MORALES CHAVEZ JOSE LUIS</t>
  </si>
  <si>
    <t>44512559</t>
  </si>
  <si>
    <t>PALOMARES CANALES LUIS ALBERTO</t>
  </si>
  <si>
    <t>41079462</t>
  </si>
  <si>
    <t>VALERO GALARZA ROSMERY MARIA</t>
  </si>
  <si>
    <t>70078444</t>
  </si>
  <si>
    <t>ATENCIO AGUILAR STEVE HOWER</t>
  </si>
  <si>
    <t>45503107</t>
  </si>
  <si>
    <t>VELASQUEZ SAONA JESUS JAVIER</t>
  </si>
  <si>
    <t>44762271</t>
  </si>
  <si>
    <t>CANCHA CASTRO EFRAIN EDWIN</t>
  </si>
  <si>
    <t>47270059</t>
  </si>
  <si>
    <t>SALCEDO VILCA SILVIO DODRIGO</t>
  </si>
  <si>
    <t>47325588</t>
  </si>
  <si>
    <t>PALACIOS CORDOVA SANDRITA DEL PILAR</t>
  </si>
  <si>
    <t>47548104</t>
  </si>
  <si>
    <t>PAREDES CARHUANCHO HERNAN EMERSON</t>
  </si>
  <si>
    <t>73089278</t>
  </si>
  <si>
    <t>GONZALES OSORIO ALEXANDRA CHRISTEL</t>
  </si>
  <si>
    <t>73134646</t>
  </si>
  <si>
    <t>SERRUTO VALENZUELA JEFREY MIGUEL</t>
  </si>
  <si>
    <t>47806223</t>
  </si>
  <si>
    <t>CARDAMA TANG OLGA ADRIANA</t>
  </si>
  <si>
    <t>44934012</t>
  </si>
  <si>
    <t>CURICHAHUA BARRIOS YERSON CENOBIO</t>
  </si>
  <si>
    <t>76058382</t>
  </si>
  <si>
    <t>MAMANI FRANCO JAVIER ALONZO</t>
  </si>
  <si>
    <t>42941119</t>
  </si>
  <si>
    <t>BARDALES MAHUA CINTHIA MISILENIA</t>
  </si>
  <si>
    <t>46914698</t>
  </si>
  <si>
    <t>PAUCAR HANCO EVELIN</t>
  </si>
  <si>
    <t>47457418</t>
  </si>
  <si>
    <t>MEZA QUINTANA CARLOS ENRIQUE</t>
  </si>
  <si>
    <t>72913108</t>
  </si>
  <si>
    <t>VICUÑA HUAYNATE JIMMY ADOLFO</t>
  </si>
  <si>
    <t>72245442</t>
  </si>
  <si>
    <t>CARRERA COSAVALENTE MARILYN VERONICA</t>
  </si>
  <si>
    <t>47927611</t>
  </si>
  <si>
    <t>RIVERA CAMACHO KATHELYN GIULIANA</t>
  </si>
  <si>
    <t>46193005</t>
  </si>
  <si>
    <t>FLORES SALAZAR YENY ANABEL</t>
  </si>
  <si>
    <t>46883541</t>
  </si>
  <si>
    <t>HUERTAS MATOS JUANA IRMA CAROLINA</t>
  </si>
  <si>
    <t>71326406</t>
  </si>
  <si>
    <t>MORENO MORILLO ERIKA JANET</t>
  </si>
  <si>
    <t>40833590</t>
  </si>
  <si>
    <t>DE LA CRUZ RAMOS YESSICA</t>
  </si>
  <si>
    <t>44500055</t>
  </si>
  <si>
    <t>BAUTISTA GARCIA JOSE ALEX</t>
  </si>
  <si>
    <t>44922997</t>
  </si>
  <si>
    <t>MESIAS POMA ERIKA PIERINA</t>
  </si>
  <si>
    <t>72305223</t>
  </si>
  <si>
    <t>LUMBRERA PALACIOS FRANCIS ROMELIA</t>
  </si>
  <si>
    <t>45224949</t>
  </si>
  <si>
    <t>RAFAEL ASENCION CINTHIA DEL PILAR</t>
  </si>
  <si>
    <t>47216493</t>
  </si>
  <si>
    <t>FUENTES BENITES JOSE ARMANDO</t>
  </si>
  <si>
    <t>46396170</t>
  </si>
  <si>
    <t>PROFESIONAL QUIMICO</t>
  </si>
  <si>
    <t>PAZ CASQUI KARENTT YULIANA</t>
  </si>
  <si>
    <t>44027955</t>
  </si>
  <si>
    <t>TORRES BARRIOS LUIGI OMAR</t>
  </si>
  <si>
    <t>10725082</t>
  </si>
  <si>
    <t>ANALISTA INFORMÁTICO PARA ASISTENTE VIRTUAL</t>
  </si>
  <si>
    <t>CACERES AGUILAR MARIA YULISSA</t>
  </si>
  <si>
    <t>46538755</t>
  </si>
  <si>
    <t>TURISMO</t>
  </si>
  <si>
    <t>GUZMAN MEZA RANDYK JUSEV</t>
  </si>
  <si>
    <t>47368467</t>
  </si>
  <si>
    <t>TREJO CARHUAPOMA KEIDY KAREN</t>
  </si>
  <si>
    <t>48511070</t>
  </si>
  <si>
    <t>ARCE NUÑEZ LUIS RICARDO</t>
  </si>
  <si>
    <t>46485041</t>
  </si>
  <si>
    <t>AGUILAR CONSUELO LUCIA YMELDA</t>
  </si>
  <si>
    <t>44481116</t>
  </si>
  <si>
    <t>QUISPE CHURAYRA EDWIN JEANPIERRE</t>
  </si>
  <si>
    <t>46148620</t>
  </si>
  <si>
    <t>CHACON MAMANI KEVIN JOSE</t>
  </si>
  <si>
    <t>76167239</t>
  </si>
  <si>
    <t>AMARAL DIOSES RAFAEL HUMBERTO</t>
  </si>
  <si>
    <t>41771273</t>
  </si>
  <si>
    <t>CASTILLO QUIROZ CESAR AUGUSTO</t>
  </si>
  <si>
    <t>72288684</t>
  </si>
  <si>
    <t>BORDA MANDAMIENTOS ANGEL NICOLAY</t>
  </si>
  <si>
    <t>44551311</t>
  </si>
  <si>
    <t>CALISAYA CHOQUEAPAZA ANGEL EDUARDO</t>
  </si>
  <si>
    <t>71203962</t>
  </si>
  <si>
    <t>REVILLA ZUÑIGA RENZO PAUL</t>
  </si>
  <si>
    <t>70076254</t>
  </si>
  <si>
    <t>PERCA COAQUIRA JESSICA KIMBERLY</t>
  </si>
  <si>
    <t>70783753</t>
  </si>
  <si>
    <t>CORDOVA LEAL GROSBERTH CHRISTIAN</t>
  </si>
  <si>
    <t>41404625</t>
  </si>
  <si>
    <t>INSTITUTO SUPERIOR TECNOLÓGICO CARLOS SALAZAR ROMERO</t>
  </si>
  <si>
    <t>ESPINOZA DURAND GIANMARCO WALDIR</t>
  </si>
  <si>
    <t>74030726</t>
  </si>
  <si>
    <t>PACAYA MANIHUARI ROXANA</t>
  </si>
  <si>
    <t>46281657</t>
  </si>
  <si>
    <t>ALARCON CHAPARRO FLOR MARIA DEL PILAR</t>
  </si>
  <si>
    <t>47981690</t>
  </si>
  <si>
    <t>ZÚÑIGA LIZÁRRAGA KAREN CLAUDIA</t>
  </si>
  <si>
    <t>45491027</t>
  </si>
  <si>
    <t>GONZALO LEON YULI YOHANA</t>
  </si>
  <si>
    <t>71349058</t>
  </si>
  <si>
    <t>VILLA ORTIZ CARLOS MIGUEL</t>
  </si>
  <si>
    <t>40374290</t>
  </si>
  <si>
    <t>ESPECIALISTA JURIDICO EN ASUNTOS PENALES</t>
  </si>
  <si>
    <t>CALLA CALCIN RONALD JOHN</t>
  </si>
  <si>
    <t>43915552</t>
  </si>
  <si>
    <t>ALVA ROSAS MIGUEL ISRAEL</t>
  </si>
  <si>
    <t>71376400</t>
  </si>
  <si>
    <t>BICERREL MONDALGO MIJAEL ALCIDES</t>
  </si>
  <si>
    <t>47157141</t>
  </si>
  <si>
    <t>CHUCUYA VELASQUEZ ANGEL ANTHONY</t>
  </si>
  <si>
    <t>46934254</t>
  </si>
  <si>
    <t>RAMIREZ CALIXTO MICHELLE DAPHNE PAMELA</t>
  </si>
  <si>
    <t>73769340</t>
  </si>
  <si>
    <t>INGENIERIA EMPRESARIAL</t>
  </si>
  <si>
    <t>ALVARADO FASABI HIAJAIRA GREICY</t>
  </si>
  <si>
    <t>70468634</t>
  </si>
  <si>
    <t>COORDINADOR EN GESTION DEL RIESGO DE DESASTRES</t>
  </si>
  <si>
    <t>OJEDA LOAYZA PIERRE</t>
  </si>
  <si>
    <t>72316596</t>
  </si>
  <si>
    <t>PUICAN CASTILLO OSCAR EUGENIO</t>
  </si>
  <si>
    <t>74307710</t>
  </si>
  <si>
    <t>CARHUAS ÑAÑEZ MILTON CESAR</t>
  </si>
  <si>
    <t>43113983</t>
  </si>
  <si>
    <t>ARÉVALO RAMÍREZ SERGIO MAURICIO</t>
  </si>
  <si>
    <t>71417413</t>
  </si>
  <si>
    <t>MONDALGO CORDOVA MADELYNE CONSUELO</t>
  </si>
  <si>
    <t>72307224</t>
  </si>
  <si>
    <t>GUERRERO CORDOVA CARLOS</t>
  </si>
  <si>
    <t>45299774</t>
  </si>
  <si>
    <t>CORZO ROJAS CESAR LUIS</t>
  </si>
  <si>
    <t>41539387</t>
  </si>
  <si>
    <t>PROFESIONAL EN COMUNICACIÓN, DISEÑO GRÁFICO Y MEDIOS AUDIOVI</t>
  </si>
  <si>
    <t>HUAMAN CAPARO EDITH</t>
  </si>
  <si>
    <t>70031798</t>
  </si>
  <si>
    <t>FASANANDO GUERRERO MARLI SUSAN</t>
  </si>
  <si>
    <t>45744737</t>
  </si>
  <si>
    <t>SUAREZ CRUZ OSCAR ENMANUELLE</t>
  </si>
  <si>
    <t>47126163</t>
  </si>
  <si>
    <t>MUÑOZ ROSALES VALERIA STEPHANY</t>
  </si>
  <si>
    <t>72287389</t>
  </si>
  <si>
    <t>ACERO GUILLEN CHRISTIAN RUBEN</t>
  </si>
  <si>
    <t>42809044</t>
  </si>
  <si>
    <t>HERRERA AZNARAN JAVIER ALFREDO</t>
  </si>
  <si>
    <t>72426230</t>
  </si>
  <si>
    <t>MARIÑOS RODRIGUEZ MELISSA PAMELA</t>
  </si>
  <si>
    <t>48078569</t>
  </si>
  <si>
    <t>GONZALES PAREDES ATHENA ASTRID MICHELLE</t>
  </si>
  <si>
    <t>46890538</t>
  </si>
  <si>
    <t>PSICOLOGÍA CLÍNICA</t>
  </si>
  <si>
    <t>SALAS FERNANDEZ PAULA MARIANA</t>
  </si>
  <si>
    <t>45522966</t>
  </si>
  <si>
    <t>PROFESIONAL ESPECIALIZADO EN GESTIÓN DE LA CAPACITACIÓN</t>
  </si>
  <si>
    <t>MOROCHO SANCHEZ ISAIAS</t>
  </si>
  <si>
    <t>45425237</t>
  </si>
  <si>
    <t>RODRIGUEZ AYALA HERNAN ALFREDO</t>
  </si>
  <si>
    <t>09882577</t>
  </si>
  <si>
    <t>RESPONSABLE DE TECNOLOGIAS DE INFORMACION Y EQUIPAMIENTO PAR</t>
  </si>
  <si>
    <t>THE UNIVERSITY OF IDAHO</t>
  </si>
  <si>
    <t>ALLENDE ALLENDE LITA ISABEL</t>
  </si>
  <si>
    <t>24002996</t>
  </si>
  <si>
    <t>EXPERTO SECTORIAL - CONSTRUCCION</t>
  </si>
  <si>
    <t>HUAMANI ROCHA JUAN CARLOS</t>
  </si>
  <si>
    <t>73867365</t>
  </si>
  <si>
    <t>YAJAHUANCA HUAMAN YOVANI</t>
  </si>
  <si>
    <t>45946946</t>
  </si>
  <si>
    <t>PEREZ RAMIREZ JOSE CARLOS MARTIN</t>
  </si>
  <si>
    <t>42710330</t>
  </si>
  <si>
    <t>PROFESIONAL EN GESTIÓN DEL TALENTO</t>
  </si>
  <si>
    <t>ORDOÑEZ VIDAL CARLOS DAVID</t>
  </si>
  <si>
    <t>03688387</t>
  </si>
  <si>
    <t>SEVILLANO SANTISTEBAN KILENS</t>
  </si>
  <si>
    <t>46017914</t>
  </si>
  <si>
    <t>QUIÑONES GUANILO JAVIER FERNANDO</t>
  </si>
  <si>
    <t>43464140</t>
  </si>
  <si>
    <t>HUARANCCA URQUIZO HERLINDA</t>
  </si>
  <si>
    <t>70669049</t>
  </si>
  <si>
    <t>CASAS NOVOA GEOVANNA BEATRIZ</t>
  </si>
  <si>
    <t>42219189</t>
  </si>
  <si>
    <t>ZARATE MORAN MARIANA</t>
  </si>
  <si>
    <t>15731773</t>
  </si>
  <si>
    <t>TORRES MUÑOZ PAMELA MELISSA</t>
  </si>
  <si>
    <t>72215387</t>
  </si>
  <si>
    <t>DIPAS NAUPAY JENNY</t>
  </si>
  <si>
    <t>46580755</t>
  </si>
  <si>
    <t>FERNANDEZ SUAREZ MARCO ANTONIO</t>
  </si>
  <si>
    <t>45957284</t>
  </si>
  <si>
    <t>VARGAS RONCEROS GIANCARLO ROMAN</t>
  </si>
  <si>
    <t>40039156</t>
  </si>
  <si>
    <t>HURTADO PULIDO JESSICA MARIBEL</t>
  </si>
  <si>
    <t>44073525</t>
  </si>
  <si>
    <t>APOYO TECNICO - UE</t>
  </si>
  <si>
    <t>HUAPAYA ALVARADO JAVIER ALFREDO</t>
  </si>
  <si>
    <t>44700530</t>
  </si>
  <si>
    <t>ADMINISTRACIÓN CON MENCIÓN EN DIRECCIÓN DE RECURSOS HUMANOS</t>
  </si>
  <si>
    <t>CARAZAS MEDINA HUGO CESAR</t>
  </si>
  <si>
    <t>40863336</t>
  </si>
  <si>
    <t>MORA OBREGON AUGUSTO ALBERTO</t>
  </si>
  <si>
    <t>08885160</t>
  </si>
  <si>
    <t>MUGUERZA ALAYO CARLOS ENRIQUE</t>
  </si>
  <si>
    <t>41152466</t>
  </si>
  <si>
    <t>AZNARAN PINGO JORGE LUIS</t>
  </si>
  <si>
    <t>44053933</t>
  </si>
  <si>
    <t>RIVERA AGUADO LAZARO ALBERTO</t>
  </si>
  <si>
    <t>41207692</t>
  </si>
  <si>
    <t>ESPECIALISTA EN INFRAESTRUCTURA TECNOLOGICA - SISTEMAS OPERA</t>
  </si>
  <si>
    <t>TEJADA LLACSA JESUS IGNACIO</t>
  </si>
  <si>
    <t>43262876</t>
  </si>
  <si>
    <t>ANALISTA DE INFRAESTRUCTURA TECNOLÓGICA - TELECOMUNICACIONES</t>
  </si>
  <si>
    <t>INSTITUTO SUPERIOR TECNOLÓGICO LATINO</t>
  </si>
  <si>
    <t>CORDOVA VILCAPOMA ROSA EDITH</t>
  </si>
  <si>
    <t>43462601</t>
  </si>
  <si>
    <t>NUÑEZ LUQUE PATRICIA</t>
  </si>
  <si>
    <t>29634833</t>
  </si>
  <si>
    <t>ESPECIALISTA EN SEGURIDAD DE LA INFORMACIÓN</t>
  </si>
  <si>
    <t>DIRECCIÓN ESTRATÉGICA EN TECNOLOGÍAS DE LA INFORMACIÓN</t>
  </si>
  <si>
    <t>MIRANDA VASQUEZ KARINA ELENA</t>
  </si>
  <si>
    <t>18123664</t>
  </si>
  <si>
    <t>LEYVA RODRIGUEZ LIZET</t>
  </si>
  <si>
    <t>70432968</t>
  </si>
  <si>
    <t>GALVAN CARRASCO ALAN ANDRE</t>
  </si>
  <si>
    <t>42338466</t>
  </si>
  <si>
    <t>SABANA MENDOZA MARIBEL ELIZABETH</t>
  </si>
  <si>
    <t>32987408</t>
  </si>
  <si>
    <t>VALENCIA ROSAS JESUS ELISA DEL PILAR</t>
  </si>
  <si>
    <t>06670158</t>
  </si>
  <si>
    <t>EXPERTO LEGAL EN GESTIÓN DE CONTRATOS DE TEMAS INFORMÁTICOS</t>
  </si>
  <si>
    <t>DIRECCIÓN DE TECNOLOGÍAS DE INFORMACIÓN</t>
  </si>
  <si>
    <t>MALDONADO NUÑEZ MELISSA BETSY</t>
  </si>
  <si>
    <t>40230901</t>
  </si>
  <si>
    <t>EXPERTO SENIOR EN GESTIÓN DE PROGRAMAS Y PROYECTOS INFORMÁTI</t>
  </si>
  <si>
    <t>HUANCAHUIRE VEGA RUTH KAROL</t>
  </si>
  <si>
    <t>71013830</t>
  </si>
  <si>
    <t xml:space="preserve">ADMINISTRACIÓN ESTRATÉGICA DE EMPRESAS </t>
  </si>
  <si>
    <t>MALPARTIDA CORTEZ HUGO DENIS</t>
  </si>
  <si>
    <t>07536237</t>
  </si>
  <si>
    <t>HUARANCCA CAHUANA JUAN DE DIOS</t>
  </si>
  <si>
    <t>40036598</t>
  </si>
  <si>
    <t>ANTICONA TELLO JORGE ARMANDO</t>
  </si>
  <si>
    <t>42841302</t>
  </si>
  <si>
    <t>ALTAMIRANO MENOR CESAR</t>
  </si>
  <si>
    <t>43110188</t>
  </si>
  <si>
    <t xml:space="preserve">ADMINISTRACIÓN Y DIRECCIÓN DE PROYECTOS </t>
  </si>
  <si>
    <t>PERONA GALLUCCIO SANDRA GUISELLA</t>
  </si>
  <si>
    <t>06670134</t>
  </si>
  <si>
    <t>TAN GALVEZ WALTHER JOAO</t>
  </si>
  <si>
    <t>45192279</t>
  </si>
  <si>
    <t>AGUILAR PORTILLA SERGIO STEVEN</t>
  </si>
  <si>
    <t>43653595</t>
  </si>
  <si>
    <t>FUENTES ILLA EDER JAYLER</t>
  </si>
  <si>
    <t>46298749</t>
  </si>
  <si>
    <t>ROJAS NOA CARLOS SAUL</t>
  </si>
  <si>
    <t>46765844</t>
  </si>
  <si>
    <t>LINDO PEREA MARIXA JENYFER</t>
  </si>
  <si>
    <t>46350084</t>
  </si>
  <si>
    <t>AQUINO GUTIERREZ ANGELA DEL PILAR</t>
  </si>
  <si>
    <t>47036803</t>
  </si>
  <si>
    <t>PONCE LIMACHE JANET ELIZABETH</t>
  </si>
  <si>
    <t>46861249</t>
  </si>
  <si>
    <t>PEREZ PONGO VILMA</t>
  </si>
  <si>
    <t>45909942</t>
  </si>
  <si>
    <t>RODRIGUEZ ARANGO NEYSA</t>
  </si>
  <si>
    <t>42081155</t>
  </si>
  <si>
    <t>RIOS VIDES CAROLINA</t>
  </si>
  <si>
    <t>46529873</t>
  </si>
  <si>
    <t>TREJO ROJAS JOHAIRA JENIFER</t>
  </si>
  <si>
    <t>46061529</t>
  </si>
  <si>
    <t>MORALES HIDALGO KARLA SUSANA</t>
  </si>
  <si>
    <t>41686355</t>
  </si>
  <si>
    <t>ALANYA NUÑEZ ANDY WILLIARD</t>
  </si>
  <si>
    <t>46249643</t>
  </si>
  <si>
    <t>ALVA QUILICHE MIGUEL ANGELLO</t>
  </si>
  <si>
    <t>70300072</t>
  </si>
  <si>
    <t>CUTIPA APAZA LIZBET JENNY</t>
  </si>
  <si>
    <t>46114089</t>
  </si>
  <si>
    <t>INGENIERÍA ELECTRÓNICA Y TELECOMUNICACIONES</t>
  </si>
  <si>
    <t>MANUEL PRADA KEVIN PAUL</t>
  </si>
  <si>
    <t>72577806</t>
  </si>
  <si>
    <t>GESTOR INFORMATICO EN TELECOMUNICACIONES</t>
  </si>
  <si>
    <t>ZEVALLOS CUZCANO ANDREA DEL PILAR</t>
  </si>
  <si>
    <t>48240799</t>
  </si>
  <si>
    <t>VILLANUEVA CARPIO STEFFANY</t>
  </si>
  <si>
    <t>47635611</t>
  </si>
  <si>
    <t>NIEVES PALACIOS XIARA ARAXI</t>
  </si>
  <si>
    <t>48370243</t>
  </si>
  <si>
    <t>VIDARTE LÓPEZ MAYRA MARBELY</t>
  </si>
  <si>
    <t>44376857</t>
  </si>
  <si>
    <t>PONCE FASHE KAREL</t>
  </si>
  <si>
    <t>44152641</t>
  </si>
  <si>
    <t>ORTIZ POZO RONAL NICANOR</t>
  </si>
  <si>
    <t>44308375</t>
  </si>
  <si>
    <t>UBILLUS CALLE HERBERT MARTHIN</t>
  </si>
  <si>
    <t>70761920</t>
  </si>
  <si>
    <t>POSTIGO ALVARADO FIORELLA</t>
  </si>
  <si>
    <t>70678474</t>
  </si>
  <si>
    <t>INGENIERÍA ESTADÍSTICA E INFORMÁTICA</t>
  </si>
  <si>
    <t>ZAPANA YANARICO INEIDA</t>
  </si>
  <si>
    <t>70550100</t>
  </si>
  <si>
    <t>CCORIMANYA BERRIO LUIS CARLOS</t>
  </si>
  <si>
    <t>45748721</t>
  </si>
  <si>
    <t>GAMARRA GUEVARA CESAR AUGUSTO</t>
  </si>
  <si>
    <t>45402110</t>
  </si>
  <si>
    <t>LUQUE COPAJA JIMMY</t>
  </si>
  <si>
    <t>47425687</t>
  </si>
  <si>
    <t>MALLMA VIVANCO DEICY MAGALY</t>
  </si>
  <si>
    <t>47176237</t>
  </si>
  <si>
    <t>ALVAREZ MERMA MIGUEL ANGEL ESAU</t>
  </si>
  <si>
    <t>47442422</t>
  </si>
  <si>
    <t>CAMACHO VERA EVELING</t>
  </si>
  <si>
    <t>45460817</t>
  </si>
  <si>
    <t>CHAPARRO PACHECO FRANCO LUIS</t>
  </si>
  <si>
    <t>45482968</t>
  </si>
  <si>
    <t>SALAS CASTRO DANIELA</t>
  </si>
  <si>
    <t>72745847</t>
  </si>
  <si>
    <t>SILVA AREDO YOSELING ANDREA</t>
  </si>
  <si>
    <t>72646330</t>
  </si>
  <si>
    <t>YARANGA RAMOS IVAN RUDY</t>
  </si>
  <si>
    <t>70418941</t>
  </si>
  <si>
    <t>INSTITUTO DE EDUCACIÓN SUPERIOR SISE</t>
  </si>
  <si>
    <t>PINCO GAVILAN JHERY</t>
  </si>
  <si>
    <t>70116659</t>
  </si>
  <si>
    <t>BALDEON ABANTO MARIA SOLEDAD</t>
  </si>
  <si>
    <t>70947526</t>
  </si>
  <si>
    <t>BASILIO BARJA ANGELICA DANIELA</t>
  </si>
  <si>
    <t>46065063</t>
  </si>
  <si>
    <t>KURODA CALVO SAORI TAMIKO</t>
  </si>
  <si>
    <t>72262054</t>
  </si>
  <si>
    <t>GARCIA GARCIA HARRY HEBER</t>
  </si>
  <si>
    <t>44687095</t>
  </si>
  <si>
    <t>BEAS GINOCCHIO CESAR ALFREDO</t>
  </si>
  <si>
    <t>76567315</t>
  </si>
  <si>
    <t>ENCALADA MARINO EVELYN PATRICIA</t>
  </si>
  <si>
    <t>47905356</t>
  </si>
  <si>
    <t>MIRANDA HUAMANI ERICK</t>
  </si>
  <si>
    <t>70416694</t>
  </si>
  <si>
    <t>ALE ALE STEFANNY GLORIA</t>
  </si>
  <si>
    <t>71239137</t>
  </si>
  <si>
    <t>CHAPETON MACHACA DAISY JOSELYN</t>
  </si>
  <si>
    <t>47874826</t>
  </si>
  <si>
    <t>AGUILAR LLANCARI CARLA YANINA</t>
  </si>
  <si>
    <t>45454330</t>
  </si>
  <si>
    <t>HUARANCAY OSORIO CAROL YESENIA</t>
  </si>
  <si>
    <t>47760945</t>
  </si>
  <si>
    <t>SAAVEDRA BAJONERO PABLO OSNAR</t>
  </si>
  <si>
    <t>72613501</t>
  </si>
  <si>
    <t>MOSQUERA PORTUGUEZ CESAR</t>
  </si>
  <si>
    <t>45898372</t>
  </si>
  <si>
    <t>CORDERO CAMPOS LEVI ALEJANDRO</t>
  </si>
  <si>
    <t>73763311</t>
  </si>
  <si>
    <t>MEJIA ALFONZO JUAN CARLOS</t>
  </si>
  <si>
    <t>44436753</t>
  </si>
  <si>
    <t>HERRERA QUIROS JOHANNA</t>
  </si>
  <si>
    <t>41047378</t>
  </si>
  <si>
    <t>MANRIQUE ARROYO DIEGO ARMANDO</t>
  </si>
  <si>
    <t>43144066</t>
  </si>
  <si>
    <t>SALAZAR SALAZAR JAIRO</t>
  </si>
  <si>
    <t>45103288</t>
  </si>
  <si>
    <t>LAMA CARRANZA CESAR MARLON</t>
  </si>
  <si>
    <t>45320125</t>
  </si>
  <si>
    <t>SCHIAFFINO ABAD VINCENZO NICOLA</t>
  </si>
  <si>
    <t>70443248</t>
  </si>
  <si>
    <t>ZAVALETA CARDEÑA NOE</t>
  </si>
  <si>
    <t>48211314</t>
  </si>
  <si>
    <t>ROCA LANDA STEFANNY MARIA</t>
  </si>
  <si>
    <t>46075875</t>
  </si>
  <si>
    <t>CHIRINOS BUENO XIOMARA GIULIANA</t>
  </si>
  <si>
    <t>45520886</t>
  </si>
  <si>
    <t>UNIVERSIDAD AUTONOMA DEL PERU S.A.C.</t>
  </si>
  <si>
    <t>MACEDO MUÑOZ ALISON BEBEL</t>
  </si>
  <si>
    <t>72372092</t>
  </si>
  <si>
    <t>PALOMINO FLORES JUDITH VIRGINIA</t>
  </si>
  <si>
    <t>41987484</t>
  </si>
  <si>
    <t>TIMANA PACHECO JERZON HUMBERTO</t>
  </si>
  <si>
    <t>72898726</t>
  </si>
  <si>
    <t>CENTRO PERUANO BANCARIO</t>
  </si>
  <si>
    <t>LAZO LEON MARIA AIDEE</t>
  </si>
  <si>
    <t>73766943</t>
  </si>
  <si>
    <t>ROJAS FARFAN DIANA CAROLINA</t>
  </si>
  <si>
    <t>74749924</t>
  </si>
  <si>
    <t>UNIVERSIDAD PERUANA UNION</t>
  </si>
  <si>
    <t>MAMANI FERRER HÉCTOR DAVID</t>
  </si>
  <si>
    <t>72380750</t>
  </si>
  <si>
    <t>MUCHA LOPEZ VANESSA</t>
  </si>
  <si>
    <t>46882998</t>
  </si>
  <si>
    <t>PONCE PILLACA MILAGROS</t>
  </si>
  <si>
    <t>45644662</t>
  </si>
  <si>
    <t>VELASQUEZ VILCA LEISLY ROCIO</t>
  </si>
  <si>
    <t>70097249</t>
  </si>
  <si>
    <t>CRISTOBAL QUISPE AYMEE MELISSA</t>
  </si>
  <si>
    <t>72674846</t>
  </si>
  <si>
    <t>ABREGU PONCE LUIGI</t>
  </si>
  <si>
    <t>47530828</t>
  </si>
  <si>
    <t>VILLANUEVA RODRIGUEZ MILUSKA</t>
  </si>
  <si>
    <t>44786237</t>
  </si>
  <si>
    <t>PANTIGOSO MARTINEZ HECTOR GABRIEL</t>
  </si>
  <si>
    <t>08876370</t>
  </si>
  <si>
    <t>ESPECIALISTA EN COORDINACION PARLAMENTARIA</t>
  </si>
  <si>
    <t>BENITES COLLANTES ROZAURA ROZALIA</t>
  </si>
  <si>
    <t>70408249</t>
  </si>
  <si>
    <t>MAMANI MAMANI YESICA MARISOL</t>
  </si>
  <si>
    <t>70336697</t>
  </si>
  <si>
    <t>MAMANI RAMIREZ VICTOR HUGO</t>
  </si>
  <si>
    <t>70053129</t>
  </si>
  <si>
    <t>EXPERTO SECTORIAL</t>
  </si>
  <si>
    <t>HUANSI RAMIREZ ALBERT AUGUSTO</t>
  </si>
  <si>
    <t>70103456</t>
  </si>
  <si>
    <t>ZUÑIGA ZUÑIGA ELVER LUIS</t>
  </si>
  <si>
    <t>44175874</t>
  </si>
  <si>
    <t>REYES CAMPOS JUAN MANUEL</t>
  </si>
  <si>
    <t>46178286</t>
  </si>
  <si>
    <t>ARAMAYO ZEA IRVIN ALFONSO</t>
  </si>
  <si>
    <t>46197520</t>
  </si>
  <si>
    <t>QUIROZ PALOMINO MARICARMEN ELIZABETH</t>
  </si>
  <si>
    <t>72497461</t>
  </si>
  <si>
    <t>LOPEZ AFILER JEISSON FELIPE</t>
  </si>
  <si>
    <t>72844822</t>
  </si>
  <si>
    <t>NEYRA JIMENEZ FRANCK GUSTAVO</t>
  </si>
  <si>
    <t>72484053</t>
  </si>
  <si>
    <t>PAREDES CORONEL ANTONIO ALEXANDER</t>
  </si>
  <si>
    <t>72512161</t>
  </si>
  <si>
    <t>NARRO CORAJE CRISTIAN DAVID</t>
  </si>
  <si>
    <t>73457672</t>
  </si>
  <si>
    <t>VILCAPUMA PEZO JONATHAN GUILLERMO</t>
  </si>
  <si>
    <t>70441676</t>
  </si>
  <si>
    <t>VILLACORTA GUTIERREZ WENDY MILAGROS</t>
  </si>
  <si>
    <t>70088306</t>
  </si>
  <si>
    <t>ROJAS ALCARRAZ CRISS JENNYFER</t>
  </si>
  <si>
    <t>47333184</t>
  </si>
  <si>
    <t>MELENDEZ QUICHUA PEDRO DAVID</t>
  </si>
  <si>
    <t>44768803</t>
  </si>
  <si>
    <t>CANO MALDONADO DE AQUIJE BRENDA GERALDINE SHIRLEY</t>
  </si>
  <si>
    <t>43227661</t>
  </si>
  <si>
    <t>AREVALO ARRIBASPLATA JANETH JIMENA</t>
  </si>
  <si>
    <t>71466846</t>
  </si>
  <si>
    <t>IFB INST.DE FORMACIÓN BANCARIA-ASBANC ASOC.DE BANCOS PERÚ</t>
  </si>
  <si>
    <t>SUMIRE ARAKAKI DIEGO ANDERSSON</t>
  </si>
  <si>
    <t>48079135</t>
  </si>
  <si>
    <t>CASTAÑEDA CHAVEZ SARAI BETHSABE</t>
  </si>
  <si>
    <t>47897241</t>
  </si>
  <si>
    <t>DUEÑAS RAMIREZ JOSELLIN IVETT</t>
  </si>
  <si>
    <t>47268225</t>
  </si>
  <si>
    <t>MUÑOZ ARCE PEDRO ALFREDO</t>
  </si>
  <si>
    <t>72853071</t>
  </si>
  <si>
    <t>DERECHO PROCESAL Y ADMINISTRACIÓN DE JUSTICIA</t>
  </si>
  <si>
    <t>RIOS GOMEZ RENIERD</t>
  </si>
  <si>
    <t>42385327</t>
  </si>
  <si>
    <t>YUPANQUI TIPIANA GINA KARINA</t>
  </si>
  <si>
    <t>42690926</t>
  </si>
  <si>
    <t>RENQUIFOR VASQUEZ MILAGROS</t>
  </si>
  <si>
    <t>40906667</t>
  </si>
  <si>
    <t>PAREDES DURAND ELIZABETH ALLISON</t>
  </si>
  <si>
    <t>44019890</t>
  </si>
  <si>
    <t>ZUÑIGA RENDON GUILLERMO BRIAN</t>
  </si>
  <si>
    <t>70606600</t>
  </si>
  <si>
    <t>PROFESIONAL EN GESTIÓN DE PROCESOS</t>
  </si>
  <si>
    <t>INSTITUTO SUPERIOR TECNOLÓGICO SIMON BOLÍVAR</t>
  </si>
  <si>
    <t>DEXTRE ALARCON BENIGNO EMIL</t>
  </si>
  <si>
    <t>25858156</t>
  </si>
  <si>
    <t>YARLEQUE RIOS CESAR PATRI</t>
  </si>
  <si>
    <t>47570919</t>
  </si>
  <si>
    <t>GARCIA IMAN GIAN MARCOS</t>
  </si>
  <si>
    <t>46966387</t>
  </si>
  <si>
    <t>ARQUITECTO JUNIOR DE BIG DATA</t>
  </si>
  <si>
    <t>QUISPE CONDORI CARMEN LILIANA</t>
  </si>
  <si>
    <t>70088345</t>
  </si>
  <si>
    <t>HUAMAN LUNA JORGE ALEXIS</t>
  </si>
  <si>
    <t>44071682</t>
  </si>
  <si>
    <t>CHONTO INOLOPU ARTURO OMAR</t>
  </si>
  <si>
    <t>44774152</t>
  </si>
  <si>
    <t>GUZMAN QUIÑONES YORDAN OMAR</t>
  </si>
  <si>
    <t>40724534</t>
  </si>
  <si>
    <t>INSTITUTO DE EDUCACION SUPERIOR TECNOLOGICO NORBERT WIENER</t>
  </si>
  <si>
    <t>SUAREZ MOYEDA ROALD GILMAR</t>
  </si>
  <si>
    <t>45155085</t>
  </si>
  <si>
    <t>GESTOR DE MESA DE AYUDA</t>
  </si>
  <si>
    <t>PEREZ VALLEJOS ANGELO</t>
  </si>
  <si>
    <t>43846744</t>
  </si>
  <si>
    <t>LUQUE CANO WILLIAM PLACIDO</t>
  </si>
  <si>
    <t>43207135</t>
  </si>
  <si>
    <t>ARRIBASPLATA MORALES NATHALY MILAGROS</t>
  </si>
  <si>
    <t>43091602</t>
  </si>
  <si>
    <t>AVALOS CUEVA JEAN POOL</t>
  </si>
  <si>
    <t>73261099</t>
  </si>
  <si>
    <t>MONTOYA CAMACHO EMILIO EUGENIO</t>
  </si>
  <si>
    <t>44253596</t>
  </si>
  <si>
    <t>VALENTIN SANCHEZ SANTIAGO ERNESTO</t>
  </si>
  <si>
    <t>08113588</t>
  </si>
  <si>
    <t>RIVERA MACHUCA GINA NOEMI</t>
  </si>
  <si>
    <t>40561889</t>
  </si>
  <si>
    <t>INST EDUC SUP INV DESARROLLO ADM  Y TECNOLOGIA IDAT</t>
  </si>
  <si>
    <t>REDES DE COMUNICACIÓN DE DATOS</t>
  </si>
  <si>
    <t>COLAN ARHUIRE EDER OMAR</t>
  </si>
  <si>
    <t>47734716</t>
  </si>
  <si>
    <t>CACHAY ASENCIOS SERGIO DANILO</t>
  </si>
  <si>
    <t>43082283</t>
  </si>
  <si>
    <t>ANALISTA ADMINISTRATIVO DE GESTION DE PROCEDIMIENTOS DE ADQU</t>
  </si>
  <si>
    <t>VENTURA ARCE RAY JHONATAN</t>
  </si>
  <si>
    <t>43496426</t>
  </si>
  <si>
    <t>GALVEZ LINGAN YESENIA LIZET</t>
  </si>
  <si>
    <t>74119791</t>
  </si>
  <si>
    <t>ARENAS DA CRUZ ELFER JOANN</t>
  </si>
  <si>
    <t>46631769</t>
  </si>
  <si>
    <t>INGENIERÍA INFORMÁTICA Y SISTEMAS</t>
  </si>
  <si>
    <t>OSORIO AVALOS CRISTHIAN JHOEL ANTHONY</t>
  </si>
  <si>
    <t>45997038</t>
  </si>
  <si>
    <t>VALENCIA GUTIERREZ CHRISTHIAN ONEY</t>
  </si>
  <si>
    <t>40673755</t>
  </si>
  <si>
    <t>VASQUEZ SANDOVAL EMERSON JIM</t>
  </si>
  <si>
    <t>32970018</t>
  </si>
  <si>
    <t>SILVA LOPEZ LUIS VITO</t>
  </si>
  <si>
    <t>41919589</t>
  </si>
  <si>
    <t>MAZA SANDOVAL EYMI DE LOS MILAGROS</t>
  </si>
  <si>
    <t>46077947</t>
  </si>
  <si>
    <t>VILLANUEVA CASTILLO DARWIN DANIEL</t>
  </si>
  <si>
    <t>47365229</t>
  </si>
  <si>
    <t>SEGOVIA JIMENEZ VICTOR MANUEL</t>
  </si>
  <si>
    <t>07464623</t>
  </si>
  <si>
    <t>SALINAS FUMAGALLI PABLO CESAR</t>
  </si>
  <si>
    <t>45158572</t>
  </si>
  <si>
    <t>SALCEDO VALENZUELA DANITZA GIOVANNA</t>
  </si>
  <si>
    <t>40544967</t>
  </si>
  <si>
    <t>ANALISTA PROGRAMADOR JAVA</t>
  </si>
  <si>
    <t>ROQUE BOLIVAR KATHERIN</t>
  </si>
  <si>
    <t>46693441</t>
  </si>
  <si>
    <t>ROJAS MANCHA JORGE MARINO</t>
  </si>
  <si>
    <t>43082835</t>
  </si>
  <si>
    <t>INGENIERÍA COMPUTACIÓN E INFORMÁTICA</t>
  </si>
  <si>
    <t>REYES FLORES TANIA GENARA</t>
  </si>
  <si>
    <t>40689695</t>
  </si>
  <si>
    <t>QUISPE GUERRA PASCUAL GONZALO</t>
  </si>
  <si>
    <t>43745941</t>
  </si>
  <si>
    <t>QUINTO CASTILLO ROY LENIN</t>
  </si>
  <si>
    <t>45531481</t>
  </si>
  <si>
    <t>PEÑA TUDELANO VICTOR</t>
  </si>
  <si>
    <t>40345377</t>
  </si>
  <si>
    <t>OLAECHEA MATTA ANAITH JORDANA</t>
  </si>
  <si>
    <t>47364080</t>
  </si>
  <si>
    <t>MAESTRIA EN GERENCIA DE PROYECTOS EMPRESARIALES</t>
  </si>
  <si>
    <t>MUJICA MOLINA CHRISTIAN EDWIN</t>
  </si>
  <si>
    <t>40540038</t>
  </si>
  <si>
    <t>MONTOYA QUISPE CESAR ANDRE</t>
  </si>
  <si>
    <t>44866538</t>
  </si>
  <si>
    <t>MARQUINA TORRES MICHAEL FRANCIS</t>
  </si>
  <si>
    <t>76761634</t>
  </si>
  <si>
    <t>LUNA LUNA ADDIS MARIA</t>
  </si>
  <si>
    <t>45608584</t>
  </si>
  <si>
    <t>LOPEZ RUEDA JOSE JOEL</t>
  </si>
  <si>
    <t>70045808</t>
  </si>
  <si>
    <t>LLANTO PEÑA RONAL MIRKO</t>
  </si>
  <si>
    <t>41364207</t>
  </si>
  <si>
    <t>LEON BRIZUELA MINDY ROSA</t>
  </si>
  <si>
    <t>44147422</t>
  </si>
  <si>
    <t>UNIVERSIDAD NACIONAL TECNOLÓGICA DEL CONO SUR DE LIMA</t>
  </si>
  <si>
    <t>LAURA GUZMAN MANUEL ANGEL</t>
  </si>
  <si>
    <t>43765508</t>
  </si>
  <si>
    <t>GOMEZ SANCHEZ CARLOS ELIAS</t>
  </si>
  <si>
    <t>70426742</t>
  </si>
  <si>
    <t>PROYECTOS Y DESARROLLO EMPRESARIAL</t>
  </si>
  <si>
    <t>GARCIA AVILA ELIZABETH PATRICIA</t>
  </si>
  <si>
    <t>45018545</t>
  </si>
  <si>
    <t>GAITAN ALDAVE LUIS ORLANDO</t>
  </si>
  <si>
    <t>70491023</t>
  </si>
  <si>
    <t>FLORES VALDIVIA EDWARD SHIED</t>
  </si>
  <si>
    <t>45200526</t>
  </si>
  <si>
    <t>FLORES BALLENA JESUS ARMANDO</t>
  </si>
  <si>
    <t>41958098</t>
  </si>
  <si>
    <t>AUDITORÍA CONTABLE Y FINANCIERA</t>
  </si>
  <si>
    <t>FARJE PALMA DANIEL ULISES</t>
  </si>
  <si>
    <t>09678473</t>
  </si>
  <si>
    <t>ANALISTA DEL REGISTRO DE BIENES FISCALIZADOS</t>
  </si>
  <si>
    <t>DIAZ JARA LUIS ALBERTO</t>
  </si>
  <si>
    <t>42767323</t>
  </si>
  <si>
    <t>CHURA VELASQUEZ YESSENIA</t>
  </si>
  <si>
    <t>05644390</t>
  </si>
  <si>
    <t>CABANILLAS HILARIO MARCO ANTONIO</t>
  </si>
  <si>
    <t>47802647</t>
  </si>
  <si>
    <t>ANCHIRAICO TRUJILLO JULIO CESAR</t>
  </si>
  <si>
    <t>41841665</t>
  </si>
  <si>
    <t>ESPECIALISTA EN ARQUITECTURA TECNOLOGICA</t>
  </si>
  <si>
    <t>ADUVIRI FELICIANO KARINA THALIA</t>
  </si>
  <si>
    <t>70253401</t>
  </si>
  <si>
    <t>PUMA OJEDA HENRY AMERICO</t>
  </si>
  <si>
    <t>46643034</t>
  </si>
  <si>
    <t>BEJARANO DIEGO ROBERT WILLY</t>
  </si>
  <si>
    <t>41193098</t>
  </si>
  <si>
    <t>IBAÑEZ ORELLANA JULIO CESAR</t>
  </si>
  <si>
    <t>46633865</t>
  </si>
  <si>
    <t>ZUMINA FARFAN LUIS ENRIQUE</t>
  </si>
  <si>
    <t>45724045</t>
  </si>
  <si>
    <t>RODRIGUEZ MARREROS CARLOS ENRIQUE</t>
  </si>
  <si>
    <t>45282320</t>
  </si>
  <si>
    <t>OLIVERA GUZMAN ANA ISABEL</t>
  </si>
  <si>
    <t>70412311</t>
  </si>
  <si>
    <t>ZUÑE FLORES DANY DANIEL</t>
  </si>
  <si>
    <t>46111275</t>
  </si>
  <si>
    <t>ZAPATA SALAZAR CINTHYA ELIZABETH</t>
  </si>
  <si>
    <t>43734904</t>
  </si>
  <si>
    <t>HERNANDEZ PORRAS ERICKSON ABRAHAM</t>
  </si>
  <si>
    <t>47257466</t>
  </si>
  <si>
    <t>VELAPATIÑO ROMERO LUIS EDUARDO</t>
  </si>
  <si>
    <t>46959026</t>
  </si>
  <si>
    <t>OIMAS OXACOPA RUTH AGRIPINA</t>
  </si>
  <si>
    <t>43915804</t>
  </si>
  <si>
    <t>SANTISTEBAN YARLAQUE ELMER WILLIAM</t>
  </si>
  <si>
    <t>45661298</t>
  </si>
  <si>
    <t>PANDURO NAVARRO TONY</t>
  </si>
  <si>
    <t>43681000</t>
  </si>
  <si>
    <t>PULIDO CAMPOS LUZ MILENE</t>
  </si>
  <si>
    <t>48291763</t>
  </si>
  <si>
    <t>ASISTENTE ADMINISTRATIVO - UE</t>
  </si>
  <si>
    <t>CASTELLARES RAMIREZ CELSO</t>
  </si>
  <si>
    <t>73013544</t>
  </si>
  <si>
    <t>DIESTRA AREVALO ROKY</t>
  </si>
  <si>
    <t>71583010</t>
  </si>
  <si>
    <t>PAUCAR ALBINO JOEL GUILLERMO</t>
  </si>
  <si>
    <t>43071744</t>
  </si>
  <si>
    <t>CEDILLO MOZOMBITE ANGELY FATIMA</t>
  </si>
  <si>
    <t>70045263</t>
  </si>
  <si>
    <t>PROFESIONAL LEGAL OSA - CEBAF</t>
  </si>
  <si>
    <t>TELESUP</t>
  </si>
  <si>
    <t>ALAMA ZARATE EDER ALFREDO</t>
  </si>
  <si>
    <t>45756693</t>
  </si>
  <si>
    <t>POLO LUQUE JHONATTAN PAOLO</t>
  </si>
  <si>
    <t>72513464</t>
  </si>
  <si>
    <t>HUAYHUA MEDINA NANCY MILAGROS</t>
  </si>
  <si>
    <t>72126701</t>
  </si>
  <si>
    <t>SICOS SICOS JAVIER NARCISO</t>
  </si>
  <si>
    <t>70029150</t>
  </si>
  <si>
    <t>CARRILLO VALDIVIA ÑAÑY</t>
  </si>
  <si>
    <t>47099458</t>
  </si>
  <si>
    <t>SALAZAR CRUZ GERSON OMAR</t>
  </si>
  <si>
    <t>70202622</t>
  </si>
  <si>
    <t>CHUMPITAZ SAC GERARDO MIGUEL</t>
  </si>
  <si>
    <t>70835145</t>
  </si>
  <si>
    <t>ROMANI CASTRO JOSSELIN ROSA</t>
  </si>
  <si>
    <t>76287021</t>
  </si>
  <si>
    <t>CRISOSTOMO CALDERON ANDREA ZULEMA</t>
  </si>
  <si>
    <t>73120646</t>
  </si>
  <si>
    <t>NAVARRO CENTENO MANUEL FRANCISCO</t>
  </si>
  <si>
    <t>45138428</t>
  </si>
  <si>
    <t>ANDRE GAMARRA JUAN CARLOS</t>
  </si>
  <si>
    <t>46658553</t>
  </si>
  <si>
    <t>SEVILLANO APOLINARIO ROSSI</t>
  </si>
  <si>
    <t>70440578</t>
  </si>
  <si>
    <t>ALTAMIRANO LOPEZ IOSEF ANTONY</t>
  </si>
  <si>
    <t>46542989</t>
  </si>
  <si>
    <t>CHANG CHANG MILAGROS DEL PILAR</t>
  </si>
  <si>
    <t>09387254</t>
  </si>
  <si>
    <t>PROFESIONAL ESPECIALIZADO INIQBF</t>
  </si>
  <si>
    <t>SANCHEZ VILLALOBOS INGRID DEL CARMEN</t>
  </si>
  <si>
    <t>72374586</t>
  </si>
  <si>
    <t>RAMIREZ MIRANDA OSCAR ALVARO</t>
  </si>
  <si>
    <t>42587406</t>
  </si>
  <si>
    <t>DE LA CRUZ LIZA PABLO ALBARO</t>
  </si>
  <si>
    <t>47369318</t>
  </si>
  <si>
    <t>YUCRA SOULET MARCELO ALEXANDER</t>
  </si>
  <si>
    <t>74917587</t>
  </si>
  <si>
    <t>CARRILLO ESPINOZA VICTOR HUGO</t>
  </si>
  <si>
    <t>40657626</t>
  </si>
  <si>
    <t>LOZANO RODRIGUEZ YUNI</t>
  </si>
  <si>
    <t>72022889</t>
  </si>
  <si>
    <t>RAMOS LAVALLE DAISY JACQUELINE</t>
  </si>
  <si>
    <t>41769316</t>
  </si>
  <si>
    <t>GUILLEN GAMARRA JENNYFHER MELISSA</t>
  </si>
  <si>
    <t>45656783</t>
  </si>
  <si>
    <t>AQUINO DAMIANO EVELYN VERENIS</t>
  </si>
  <si>
    <t>45123341</t>
  </si>
  <si>
    <t>ACOSTA CAMONES JAHN CARLOS</t>
  </si>
  <si>
    <t>44777406</t>
  </si>
  <si>
    <t>ZACARIAS ALVARADO FIORELLA DEL ROCIO</t>
  </si>
  <si>
    <t>72902258</t>
  </si>
  <si>
    <t>PALLARCO TOVAR HUBBER HUMBERTO</t>
  </si>
  <si>
    <t>47390858</t>
  </si>
  <si>
    <t>POEMAPE MEJIA DAVID BRYAN</t>
  </si>
  <si>
    <t>75393287</t>
  </si>
  <si>
    <t>CASAVERDE REYNA GIAN POOL</t>
  </si>
  <si>
    <t>73349573</t>
  </si>
  <si>
    <t>SORIA HUAYHUA ARLET MELANIE</t>
  </si>
  <si>
    <t>77489184</t>
  </si>
  <si>
    <t>AQUINO ANAYA FIORELLA KATTIA</t>
  </si>
  <si>
    <t>43287411</t>
  </si>
  <si>
    <t>CABEZAS BASILIO JANETH LISET</t>
  </si>
  <si>
    <t>48092984</t>
  </si>
  <si>
    <t>TOMAS ALVARADO IVAN</t>
  </si>
  <si>
    <t>71205428</t>
  </si>
  <si>
    <t>CONDE FLORES VICTOR FELIPE</t>
  </si>
  <si>
    <t>70172981</t>
  </si>
  <si>
    <t>LUNA PALOMINO VIOLETA ANGELICA</t>
  </si>
  <si>
    <t>09915812</t>
  </si>
  <si>
    <t>BARRERA SAMAME JOE LUIS</t>
  </si>
  <si>
    <t>41574610</t>
  </si>
  <si>
    <t>DAVILA PASTOR MARIO DAVID</t>
  </si>
  <si>
    <t>48145519</t>
  </si>
  <si>
    <t>COPERTINO ORTIZ ALY NILTON</t>
  </si>
  <si>
    <t>46965893</t>
  </si>
  <si>
    <t>ROJAS VARGAS MELISSA GUILIANA</t>
  </si>
  <si>
    <t>44588487</t>
  </si>
  <si>
    <t>MARTINEZ RIOS ZURYA ANHAI</t>
  </si>
  <si>
    <t>40402572</t>
  </si>
  <si>
    <t>MARIN MARTEL ROBERTO</t>
  </si>
  <si>
    <t>10237518</t>
  </si>
  <si>
    <t>EXPERTO EN GESTION DE PROYECTOS INFORMATICOS</t>
  </si>
  <si>
    <t>KALI MAMANI MILAGROS TANIA</t>
  </si>
  <si>
    <t>44968396</t>
  </si>
  <si>
    <t>CHAUCA GUZMAN JOHN HAROLD</t>
  </si>
  <si>
    <t>46597954</t>
  </si>
  <si>
    <t>TAPIA CIEZA LIZETH KATHERINE</t>
  </si>
  <si>
    <t>44462418</t>
  </si>
  <si>
    <t>ORE ASPARRIN ADOLF</t>
  </si>
  <si>
    <t>44409750</t>
  </si>
  <si>
    <t>AUDITOR QUIMICO JUNIOR</t>
  </si>
  <si>
    <t>VENEGAS VERGARA MIGUEL ANGEL</t>
  </si>
  <si>
    <t>31193069</t>
  </si>
  <si>
    <t>VELA BANEO EDER</t>
  </si>
  <si>
    <t>70138888</t>
  </si>
  <si>
    <t>VIZARRAGA PEÑA YERALDIN MAGALY</t>
  </si>
  <si>
    <t>46486336</t>
  </si>
  <si>
    <t>SAMANEZ BULLON FABIOLA YULIANA</t>
  </si>
  <si>
    <t>70353856</t>
  </si>
  <si>
    <t>CUEVA RAMOS DANIEL FELIX</t>
  </si>
  <si>
    <t>46559246</t>
  </si>
  <si>
    <t>SILVA SANCHEZ JEAN CARLOS</t>
  </si>
  <si>
    <t>47934363</t>
  </si>
  <si>
    <t>PUICAN CABRERA DIRSE JUDITH</t>
  </si>
  <si>
    <t>47453486</t>
  </si>
  <si>
    <t>QUISPE SOLANO LUZ MARINA</t>
  </si>
  <si>
    <t>42370728</t>
  </si>
  <si>
    <t>GORDILLO PANAIFO VICTOR RAUL</t>
  </si>
  <si>
    <t>45203443</t>
  </si>
  <si>
    <t>SANTOYO MANCHA ANA KAREN</t>
  </si>
  <si>
    <t>46570674</t>
  </si>
  <si>
    <t>REYNALDO MARTINEZ MILAGRITOS KELY</t>
  </si>
  <si>
    <t>42689355</t>
  </si>
  <si>
    <t>ASISTENTE COORDINACION DE ESTUDIOS - UE</t>
  </si>
  <si>
    <t>PALOMINO GUERRERO JORGE JAVIER</t>
  </si>
  <si>
    <t>41167168</t>
  </si>
  <si>
    <t>INGENIERÍA ELÉCTRICA</t>
  </si>
  <si>
    <t>DELGADO BORJA JUAN PABLO</t>
  </si>
  <si>
    <t>40686412</t>
  </si>
  <si>
    <t>ESPECIALISTA SENIOR - ELECTRICISTA</t>
  </si>
  <si>
    <t>RAMIREZ RONDAN HELEN ARACELLY</t>
  </si>
  <si>
    <t>46140550</t>
  </si>
  <si>
    <t>LOZADA GUAMURO CECILIA JANETH</t>
  </si>
  <si>
    <t>42829844</t>
  </si>
  <si>
    <t>INGENIERO CIVIL ESPECIALISTA EN COSTOS Y PRESUPUESTOS DE OBR</t>
  </si>
  <si>
    <t>AROSTE SALAZAR CARLOS JOAQUIN</t>
  </si>
  <si>
    <t>72565620</t>
  </si>
  <si>
    <t>GARCIA MEDINA PABLO JESUS</t>
  </si>
  <si>
    <t>70196972</t>
  </si>
  <si>
    <t>OLIVA SALAZAR GABRIELA LISSETTE</t>
  </si>
  <si>
    <t>48286987</t>
  </si>
  <si>
    <t>VELEZMORO GUEVARA JORGE CRYSTYAN</t>
  </si>
  <si>
    <t>45499480</t>
  </si>
  <si>
    <t>YANQUI YANA GERMAN ULISES</t>
  </si>
  <si>
    <t>48333849</t>
  </si>
  <si>
    <t>ZEVALLOS PRADO ROSANA</t>
  </si>
  <si>
    <t>47204559</t>
  </si>
  <si>
    <t>TIMANA ORIHUELA MILAGROS</t>
  </si>
  <si>
    <t>45211444</t>
  </si>
  <si>
    <t>DONAYRE PEZO ELVIS JOEL</t>
  </si>
  <si>
    <t>72816731</t>
  </si>
  <si>
    <t>LIMA VARGAS CARLOS EDUARDO</t>
  </si>
  <si>
    <t>43089187</t>
  </si>
  <si>
    <t>MUCHA BAÑICO EVER DENNIS</t>
  </si>
  <si>
    <t>70408423</t>
  </si>
  <si>
    <t>GUEVARA ARAUJO GOLBERT ALBERTO RENZO</t>
  </si>
  <si>
    <t>44615314</t>
  </si>
  <si>
    <t>APAZA CONDORI JONATHAN ARTURO</t>
  </si>
  <si>
    <t>46617922</t>
  </si>
  <si>
    <t>CHOQUE LACUTA LUCRECIA</t>
  </si>
  <si>
    <t>44606129</t>
  </si>
  <si>
    <t>ROSADO ORTIZ JASMIN ANDREA</t>
  </si>
  <si>
    <t>72706615</t>
  </si>
  <si>
    <t>INGA CHIROQUE JAIME GERARDO</t>
  </si>
  <si>
    <t>01161389</t>
  </si>
  <si>
    <t>BRAVO BARDALES JHUDITH MARILUZ</t>
  </si>
  <si>
    <t>73016490</t>
  </si>
  <si>
    <t>CALDERON SANCHEZ MIGUEL ANGEL</t>
  </si>
  <si>
    <t>74172116</t>
  </si>
  <si>
    <t>AMAO CALLUPE BRANDON LEE</t>
  </si>
  <si>
    <t>70745608</t>
  </si>
  <si>
    <t>LOPEZ MENDOZA JUAN EDUARDO</t>
  </si>
  <si>
    <t>72078217</t>
  </si>
  <si>
    <t>CASTRO MARTINEZ ANTHONY BASILIDES</t>
  </si>
  <si>
    <t>46436553</t>
  </si>
  <si>
    <t>CALSINA AGUILAR OLIVER ROMAN</t>
  </si>
  <si>
    <t>46678483</t>
  </si>
  <si>
    <t>GALVEZ CARRASCO WILMER ALEJANDRO</t>
  </si>
  <si>
    <t>73118334</t>
  </si>
  <si>
    <t>RODRIGUEZ SALDAÑA ROLAND PAUL</t>
  </si>
  <si>
    <t>40399427</t>
  </si>
  <si>
    <t>CARRASCO VALDIVIEZO DE DIAZ NANCY JULISSA</t>
  </si>
  <si>
    <t>72020946</t>
  </si>
  <si>
    <t>SAYRITUPAC ARONI DENNIS WILMER</t>
  </si>
  <si>
    <t>44407182</t>
  </si>
  <si>
    <t>SANCHEZ GONZALES MAGALY</t>
  </si>
  <si>
    <t>71829002</t>
  </si>
  <si>
    <t>RAMIREZ MENDEZ DIEGO ALONSO</t>
  </si>
  <si>
    <t>46880070</t>
  </si>
  <si>
    <t>COTRINA SOSA WALTER ALBERTO</t>
  </si>
  <si>
    <t>77424783</t>
  </si>
  <si>
    <t>GARCIA GOÑI VANESSA MARISOL</t>
  </si>
  <si>
    <t>72191255</t>
  </si>
  <si>
    <t>CORNEJO BENAVENTE RONALD ANGEL</t>
  </si>
  <si>
    <t>40984001</t>
  </si>
  <si>
    <t>RODRIGUEZ GUERRERO ERICK EDUARDO</t>
  </si>
  <si>
    <t>47327565</t>
  </si>
  <si>
    <t>DIAZ INGA RENZO JOSEMARIA</t>
  </si>
  <si>
    <t>47465129</t>
  </si>
  <si>
    <t>RAMIREZ POZO ADER ADONIS</t>
  </si>
  <si>
    <t>42183551</t>
  </si>
  <si>
    <t>PROFESIONAL EN COMPENSACIONES</t>
  </si>
  <si>
    <t>RODRIGUEZ CUADROS LUIS MIGUEL</t>
  </si>
  <si>
    <t>44385636</t>
  </si>
  <si>
    <t>GOMEZ PAQUIYAURI CLARA</t>
  </si>
  <si>
    <t>21134947</t>
  </si>
  <si>
    <t>ESPECIALISTA EN DISEÑO PEDAGOGICO</t>
  </si>
  <si>
    <t>PRETEL JESUS ANALUISA</t>
  </si>
  <si>
    <t>41086321</t>
  </si>
  <si>
    <t>ESPECIALISTA EN COMUNICACION DIGITAL</t>
  </si>
  <si>
    <t>DEL CASTILLO DEBERNARDI MILUSKHA RAQUEL</t>
  </si>
  <si>
    <t>44580235</t>
  </si>
  <si>
    <t>GESTOR DE CULTURA TRIBUTARIA Y ADUANERA</t>
  </si>
  <si>
    <t>BANCA Y FINANZAS</t>
  </si>
  <si>
    <t>PELAGIO VELARDE AUGUSTO RONALD</t>
  </si>
  <si>
    <t>06660644</t>
  </si>
  <si>
    <t>QUISPE IRRAZABAL ERISON WILLY</t>
  </si>
  <si>
    <t>43549646</t>
  </si>
  <si>
    <t>LIVANO CASTILLO SHEILA MIRIAM</t>
  </si>
  <si>
    <t>46116501</t>
  </si>
  <si>
    <t>CRUZ ALFARO IVAN ELVIS</t>
  </si>
  <si>
    <t>45471352</t>
  </si>
  <si>
    <t>CANAL CAMERO HECTOR RAFAEL</t>
  </si>
  <si>
    <t>41573884</t>
  </si>
  <si>
    <t>ESPECIALISTA DE INFRAESTRUCTURA TECNOLOGICA - TELECOMUNICACI</t>
  </si>
  <si>
    <t>ROSALES TINEO DORA NOEMI</t>
  </si>
  <si>
    <t>42187163</t>
  </si>
  <si>
    <t>EXPERTO EN PROCESOS DE SISTEMAS</t>
  </si>
  <si>
    <t>OSEDA LLOCLLA PATRICIA BEATRIZ</t>
  </si>
  <si>
    <t>40706661</t>
  </si>
  <si>
    <t>INGENIERÍA DE SISTEMAS CON MENCIÓN EN ADMINISTRACIÓN Y DIREC</t>
  </si>
  <si>
    <t>TRUJILLO ROLDAN VICTOR ARTURO</t>
  </si>
  <si>
    <t>40947949</t>
  </si>
  <si>
    <t>MIRANDA THAM JUAN FRANCISCO</t>
  </si>
  <si>
    <t>08247307</t>
  </si>
  <si>
    <t>RODRIGUEZ VICTORIO EDWARD JOSEPH</t>
  </si>
  <si>
    <t>40240136</t>
  </si>
  <si>
    <t>RODRIGUEZ GONGORA JORDY EFRAIN</t>
  </si>
  <si>
    <t>76596775</t>
  </si>
  <si>
    <t>LIMAYMANTA TRAVEZAÑO OMAR OBED</t>
  </si>
  <si>
    <t>46758276</t>
  </si>
  <si>
    <t>QUISPE TORRES KENNY FRANKLYN</t>
  </si>
  <si>
    <t>47144745</t>
  </si>
  <si>
    <t>IBARCENA MENESES MARIA CLAUDIA</t>
  </si>
  <si>
    <t>46051660</t>
  </si>
  <si>
    <t>PEREZ REYES ANDERSON</t>
  </si>
  <si>
    <t>44273476</t>
  </si>
  <si>
    <t>PAZ HUAMANI CRISTHIAN</t>
  </si>
  <si>
    <t>43694874</t>
  </si>
  <si>
    <t>BOBADILLA ADRIANZEN HOSMEL GABRIEL</t>
  </si>
  <si>
    <t>45640005</t>
  </si>
  <si>
    <t>LAVADO CASAVERDE ENMANUEL ANTONIO</t>
  </si>
  <si>
    <t>45686486</t>
  </si>
  <si>
    <t>GONZALEZ CASTAÑEDA CHRISTIAN ALBERTO</t>
  </si>
  <si>
    <t>44414179</t>
  </si>
  <si>
    <t>BAUTISTA OCAMPO STEFANY LUCERO</t>
  </si>
  <si>
    <t>74817310</t>
  </si>
  <si>
    <t>SOSA CARRILLO JONATHAN PAUL</t>
  </si>
  <si>
    <t>73318061</t>
  </si>
  <si>
    <t>INSTITUTO SUPERIOR TECNOLÓGICO PRIVADO ISA - CHICLAYO</t>
  </si>
  <si>
    <t>FUSTAMANTE VALLEJOS WILDER</t>
  </si>
  <si>
    <t>45373500</t>
  </si>
  <si>
    <t>BENITES MARQUINA IKOLL JOSEPH</t>
  </si>
  <si>
    <t>45555782</t>
  </si>
  <si>
    <t>PORTILLA CHANGA SANDRA MARJORIE</t>
  </si>
  <si>
    <t>72481820</t>
  </si>
  <si>
    <t>CHAMACHE PEREDA IVON KATHERINNE</t>
  </si>
  <si>
    <t>71695950</t>
  </si>
  <si>
    <t>ZUÑIGA VILCHEZ BRYAM YLIA</t>
  </si>
  <si>
    <t>46103661</t>
  </si>
  <si>
    <t>CIENCIAS SOCIALES CON MENCIÓN EN GESTIÓN PÚBLICA Y DESARROLL</t>
  </si>
  <si>
    <t>JUAREZ MAMANI VANESSA ROSARIO</t>
  </si>
  <si>
    <t>41359038</t>
  </si>
  <si>
    <t>ESPECIALISTA EN CONTRATACIONES PÚBLICAS</t>
  </si>
  <si>
    <t>TATAJE HERNANDEZ JHON ALBERTO</t>
  </si>
  <si>
    <t>47032545</t>
  </si>
  <si>
    <t>ASENJO DELGADO WENDY LIZBETH</t>
  </si>
  <si>
    <t>70942652</t>
  </si>
  <si>
    <t>ALAVE ASQUI YANETH</t>
  </si>
  <si>
    <t>71274712</t>
  </si>
  <si>
    <t>CHAUCA ZEGARRA GIANCARLO</t>
  </si>
  <si>
    <t>46420664</t>
  </si>
  <si>
    <t>MAQUERA POMA GRETA MIRIAN</t>
  </si>
  <si>
    <t>70040185</t>
  </si>
  <si>
    <t>BENITES BUSTAMANTE JAIRO ANDRE</t>
  </si>
  <si>
    <t>46806410</t>
  </si>
  <si>
    <t>VILLAR MEDINA JENZON DAYAN</t>
  </si>
  <si>
    <t>42085322</t>
  </si>
  <si>
    <t>SILVA SILVA JOSE PERCY</t>
  </si>
  <si>
    <t>44434700</t>
  </si>
  <si>
    <t>MAMANI TITO GUINO WELLINGTON</t>
  </si>
  <si>
    <t>70020041</t>
  </si>
  <si>
    <t>INSTITUTO SUPERIOR TECNOLÓGICO CONTINENTAL</t>
  </si>
  <si>
    <t>ARANCIBIA SALINAS CINDY JAEL</t>
  </si>
  <si>
    <t>71474278</t>
  </si>
  <si>
    <t>RIOS PINEDA ALEXSEI JHONATAN</t>
  </si>
  <si>
    <t>43730709</t>
  </si>
  <si>
    <t>PEDROZA CHUQUIRAY ROY DILSON</t>
  </si>
  <si>
    <t>47774500</t>
  </si>
  <si>
    <t>ESCOBAR BULNES MARIA YENI</t>
  </si>
  <si>
    <t>06795576</t>
  </si>
  <si>
    <t>ESCUELA DE POST GRADO GERENS</t>
  </si>
  <si>
    <t>GESTIÓN MINERA</t>
  </si>
  <si>
    <t>MEDINA RUESTA JORGE FELIPE</t>
  </si>
  <si>
    <t>02690077</t>
  </si>
  <si>
    <t>ESPECIALISTA DE RIESGO SECTORIAL EN MINERIA</t>
  </si>
  <si>
    <t>CAMPANA UGARTE GYANINA INDIRA</t>
  </si>
  <si>
    <t>47418480</t>
  </si>
  <si>
    <t>ENCARNACION PICON LUCERO TATIANA</t>
  </si>
  <si>
    <t>73805024</t>
  </si>
  <si>
    <t>LOPEZ MEDINA ELVIS JORGE</t>
  </si>
  <si>
    <t>46235752</t>
  </si>
  <si>
    <t>MARIN VIVAS MESIAS YONY</t>
  </si>
  <si>
    <t>45356568</t>
  </si>
  <si>
    <t>RODRIGUEZ ARUHUANCA JOSE LUIS</t>
  </si>
  <si>
    <t>70782567</t>
  </si>
  <si>
    <t>JAUREGUI IRIARTE MARISABEL</t>
  </si>
  <si>
    <t>42062938</t>
  </si>
  <si>
    <t>ESPECIALISTA EN GESTION CONTRACTUAL</t>
  </si>
  <si>
    <t>CAMONES GONZALES ALEJANDRO DIOMEDES</t>
  </si>
  <si>
    <t>32109277</t>
  </si>
  <si>
    <t>FLORES RAMOS LUIS ARMANDO</t>
  </si>
  <si>
    <t>45076161</t>
  </si>
  <si>
    <t>ADMINISTRACIÓN DE NEGOCIOS Y TECNOLOGÍAS DE LA INFORMACIÓN</t>
  </si>
  <si>
    <t>VELARDE ZEGARRA RENZO ALEJANDRO</t>
  </si>
  <si>
    <t>10789152</t>
  </si>
  <si>
    <t>TORRES MARTINEZ JHOMIRA DEL ROSARIO</t>
  </si>
  <si>
    <t>76400338</t>
  </si>
  <si>
    <t>RUIZ BARAHONA EDUARDO MANUEL</t>
  </si>
  <si>
    <t>46354151</t>
  </si>
  <si>
    <t>DIAZ OLACUA NELSON DAVID</t>
  </si>
  <si>
    <t>71653766</t>
  </si>
  <si>
    <t>CENTE BENITO MIMIEL</t>
  </si>
  <si>
    <t>44384421</t>
  </si>
  <si>
    <t>MEZA GAMARRA KEVIN FLAVIO</t>
  </si>
  <si>
    <t>47411793</t>
  </si>
  <si>
    <t>QUIROZ MORI PATRICK MARLOVICK</t>
  </si>
  <si>
    <t>45669476</t>
  </si>
  <si>
    <t>ARAGON ALVAREZ WILSON ADEMIR</t>
  </si>
  <si>
    <t>46597463</t>
  </si>
  <si>
    <t>SIGUAS AQUIJE EDWAR JAVIER</t>
  </si>
  <si>
    <t>41973120</t>
  </si>
  <si>
    <t>PAZ HUAMANI ENMANUEL</t>
  </si>
  <si>
    <t>41558446</t>
  </si>
  <si>
    <t>SALCEDO HOYOS ROMUALDO ALEXANDER</t>
  </si>
  <si>
    <t>70442899</t>
  </si>
  <si>
    <t>JAYO LA ROSA NORBERTO ALEJANDRO</t>
  </si>
  <si>
    <t>41186752</t>
  </si>
  <si>
    <t>ESPECIALISTA SENIOR - ELECTRÓNICO</t>
  </si>
  <si>
    <t>TINEO CUEVA VICTORIA STEFANY</t>
  </si>
  <si>
    <t>48255396</t>
  </si>
  <si>
    <t>DE LA CRUZ SANCHO ARTURO JAVIER</t>
  </si>
  <si>
    <t>42061694</t>
  </si>
  <si>
    <t>DE LA CRUZ SARMIENTO SINDY DIANE</t>
  </si>
  <si>
    <t>47700666</t>
  </si>
  <si>
    <t>CHAVEZ MEDINA INGRID MARIELA</t>
  </si>
  <si>
    <t>70219368</t>
  </si>
  <si>
    <t>MUÑOZ CERVANTES SILVIA ROSARIO</t>
  </si>
  <si>
    <t>44655952</t>
  </si>
  <si>
    <t>COZ INGA PABLO RAUL</t>
  </si>
  <si>
    <t>47337923</t>
  </si>
  <si>
    <t>FLORES ORTIZ JOSEPH JULIAN</t>
  </si>
  <si>
    <t>43267419</t>
  </si>
  <si>
    <t>ALVAREZ RIVERA MARCOS MANUEL</t>
  </si>
  <si>
    <t>09890956</t>
  </si>
  <si>
    <t>MERCADO CHIRITO JOSE MARIA</t>
  </si>
  <si>
    <t>40124999</t>
  </si>
  <si>
    <t>FAJARDO ALVAREZ PEDRO LUIS</t>
  </si>
  <si>
    <t>46714219</t>
  </si>
  <si>
    <t>REYES SALAZAR ABELARDO MAYCOL</t>
  </si>
  <si>
    <t>46600989</t>
  </si>
  <si>
    <t>CHOTTI MENDOZA BRUNO FAUSTO</t>
  </si>
  <si>
    <t>45889520</t>
  </si>
  <si>
    <t>ROJAS SALDARRIAGA PEDRO ANTONIO</t>
  </si>
  <si>
    <t>80443250</t>
  </si>
  <si>
    <t>GUTIERREZ MENDOZA JORGE SILVANO</t>
  </si>
  <si>
    <t>40685741</t>
  </si>
  <si>
    <t>ARQUITECTO TI SENIOR</t>
  </si>
  <si>
    <t>OLANO SANDOVAL SILVIA AURORA</t>
  </si>
  <si>
    <t>45144277</t>
  </si>
  <si>
    <t>FERNANDEZ PRADO CRISTIAN JESUS</t>
  </si>
  <si>
    <t>45214936</t>
  </si>
  <si>
    <t>AGUAYO LOPEZ JUAN MAXIMILIANO</t>
  </si>
  <si>
    <t>41360958</t>
  </si>
  <si>
    <t>AYLAS QUISPE BEATRIZ KATHERINE</t>
  </si>
  <si>
    <t>45862719</t>
  </si>
  <si>
    <t>MARRUFO TORO EDSON JHOEL</t>
  </si>
  <si>
    <t>45090851</t>
  </si>
  <si>
    <t>SAUCEDO CARRERO DUVERT LUIS</t>
  </si>
  <si>
    <t>70459319</t>
  </si>
  <si>
    <t>LIMACHE PEREZ NADISKA NAMIN</t>
  </si>
  <si>
    <t>70478773</t>
  </si>
  <si>
    <t>CASTILLO ROMERO ROBINSON GIANPEARE</t>
  </si>
  <si>
    <t>70267004</t>
  </si>
  <si>
    <t>CANDIA ESPINOZA JULIO CESAR</t>
  </si>
  <si>
    <t>28237343</t>
  </si>
  <si>
    <t>CARHUAYO BENDEZU CINTHYA SILVANA</t>
  </si>
  <si>
    <t>71732811</t>
  </si>
  <si>
    <t>CUADROS HIDALGO CHRISTOPHER ANTHONY</t>
  </si>
  <si>
    <t>44643533</t>
  </si>
  <si>
    <t>SINCHE MARTINEZ RHONAL ERICK</t>
  </si>
  <si>
    <t>48100202</t>
  </si>
  <si>
    <t>PASTOR CABALLERO DEYSI</t>
  </si>
  <si>
    <t>43679613</t>
  </si>
  <si>
    <t>ESQUIVEL SERNA OSCAR MIRKO</t>
  </si>
  <si>
    <t>42980782</t>
  </si>
  <si>
    <t>ARQUITECTO JUNIOR DE APLICACIONES E INTEGRACION</t>
  </si>
  <si>
    <t>HILARIO HUITRON OMAR ALAN</t>
  </si>
  <si>
    <t>70030719</t>
  </si>
  <si>
    <t>DELGADO QUIJANDRIA PIERRE ALBERTO</t>
  </si>
  <si>
    <t>45575229</t>
  </si>
  <si>
    <t>COLQUE FUENTES GLODOMIRO LUIS</t>
  </si>
  <si>
    <t>09633151</t>
  </si>
  <si>
    <t>CIENCIAS EN INGENIERÍA DE SISTEMAS</t>
  </si>
  <si>
    <t>CORTEZ CRUZ MIZRAIM</t>
  </si>
  <si>
    <t>44745489</t>
  </si>
  <si>
    <t>RUBINA SOTELO KYRIE ELEISAN</t>
  </si>
  <si>
    <t>70432366</t>
  </si>
  <si>
    <t>RAMOS MACHUCA GIANNINI ABRAHAM</t>
  </si>
  <si>
    <t>47269605</t>
  </si>
  <si>
    <t>INGENIERÍA EMPRESARIAL DE SISTEMAS</t>
  </si>
  <si>
    <t>LOPEZ PERALES CARLOS ENRIQUE</t>
  </si>
  <si>
    <t>09445251</t>
  </si>
  <si>
    <t>RODRIGUEZ MALLQUI JORDAN KING</t>
  </si>
  <si>
    <t>70690276</t>
  </si>
  <si>
    <t>LINARES JUAREZ RICARDO JOSE</t>
  </si>
  <si>
    <t>45993187</t>
  </si>
  <si>
    <t>DELGADO MONTENEGRO LINDA ESMERALDA</t>
  </si>
  <si>
    <t>44484958</t>
  </si>
  <si>
    <t>GALARZA GODINES MIGUEL ANGEL</t>
  </si>
  <si>
    <t>44846189</t>
  </si>
  <si>
    <t>USCATA GARCIA CRISTIAN RUFINO</t>
  </si>
  <si>
    <t>46688958</t>
  </si>
  <si>
    <t>RODRIGUEZ WAYNA CESAR AUGUSTO</t>
  </si>
  <si>
    <t>40807373</t>
  </si>
  <si>
    <t>ASCON GUZMAN IRVING JAVIER</t>
  </si>
  <si>
    <t>44123738</t>
  </si>
  <si>
    <t>ARPE SANCHEZ NATALY DE LAS MERCEDES</t>
  </si>
  <si>
    <t>47089755</t>
  </si>
  <si>
    <t>ASISTENTE MULTIFUNCIONAL IAMC - ORIENTADOR DE CONSULTAS ADUA</t>
  </si>
  <si>
    <t>QUISPE FERNANDEZ SAUL EDGAR</t>
  </si>
  <si>
    <t>10630619</t>
  </si>
  <si>
    <t>LUCAS MORALES LUIS GERARDO</t>
  </si>
  <si>
    <t>40196611</t>
  </si>
  <si>
    <t>ANTÓN NAPA JOSÉ SANTOS</t>
  </si>
  <si>
    <t>40228337</t>
  </si>
  <si>
    <t>MENDOZA HUAMANI ISAAC YGNACIO</t>
  </si>
  <si>
    <t>45850602</t>
  </si>
  <si>
    <t>PONCE VALDERRAMA JIXENIA FRANCY</t>
  </si>
  <si>
    <t>41970114</t>
  </si>
  <si>
    <t>PALOMINO CHIPANA VLADIMIR</t>
  </si>
  <si>
    <t>70536796</t>
  </si>
  <si>
    <t>VEGA TRUJILLO JORGE PEDRO SAMUEL</t>
  </si>
  <si>
    <t>70008451</t>
  </si>
  <si>
    <t>NIQUEN AGUILAR HANS ALEXANDER</t>
  </si>
  <si>
    <t>41878699</t>
  </si>
  <si>
    <t>ROJAS ROSALES LUIS MARVIN</t>
  </si>
  <si>
    <t>72499039</t>
  </si>
  <si>
    <t>WAISS PANDURO SUSANA NOEMI</t>
  </si>
  <si>
    <t>70834720</t>
  </si>
  <si>
    <t>LEON NEYRA SHIRLEY LI</t>
  </si>
  <si>
    <t>42172779</t>
  </si>
  <si>
    <t>HUANUCO CRUCHAGA MIGUEL ANGEL</t>
  </si>
  <si>
    <t>10699644</t>
  </si>
  <si>
    <t>GARCIA LEANDRO VLADIMIR</t>
  </si>
  <si>
    <t>44952524</t>
  </si>
  <si>
    <t>OLIVARES RUIZ KARLA GABRIELA</t>
  </si>
  <si>
    <t>48066815</t>
  </si>
  <si>
    <t>TIRADO MARQUEZ MIGUEL ANTONIO</t>
  </si>
  <si>
    <t>09642979</t>
  </si>
  <si>
    <t>ESPECIALISTA SENIOR EN SISTEMAS DE GESTION PUBLICA</t>
  </si>
  <si>
    <t>MORI LA TORRE JOSE ANTONIO</t>
  </si>
  <si>
    <t>48066999</t>
  </si>
  <si>
    <t>INSTITUTO DE EDUCACION SUPERIOR PRIVADO ADA A. BYRON</t>
  </si>
  <si>
    <t>RAMOS GRANDES JEAN PAUL MANUEL</t>
  </si>
  <si>
    <t>45869128</t>
  </si>
  <si>
    <t>HUAURA FUENTES JUAN FRANCISCO</t>
  </si>
  <si>
    <t>44672818</t>
  </si>
  <si>
    <t>MELGAR VARGAS MARICRUZ ALEJANDRA</t>
  </si>
  <si>
    <t>47408951</t>
  </si>
  <si>
    <t>PANDURO TORRES ANDREA ALINA GABRIELA</t>
  </si>
  <si>
    <t>46479393</t>
  </si>
  <si>
    <t>CHACON UGARTE SUSAN CATHERIN</t>
  </si>
  <si>
    <t>44144566</t>
  </si>
  <si>
    <t>BEGAZO GONZALES ISIS STELLA</t>
  </si>
  <si>
    <t>44929987</t>
  </si>
  <si>
    <t>CORDOVA SOLOGORRE YALILI YESSIKA</t>
  </si>
  <si>
    <t>42575141</t>
  </si>
  <si>
    <t>LUNA PASCUAL JUAN FRANCISCO</t>
  </si>
  <si>
    <t>08729336</t>
  </si>
  <si>
    <t>HANI CAHUANA YASHIRA KARIM</t>
  </si>
  <si>
    <t>48026014</t>
  </si>
  <si>
    <t>CORONADO ROMERO DE CAMPOS JUANA MARIA</t>
  </si>
  <si>
    <t>03687793</t>
  </si>
  <si>
    <t>EXPERTO SECTORIAL - PESCA</t>
  </si>
  <si>
    <t>JARA-ALMONTE VILLARROEL MARTIN RENATO</t>
  </si>
  <si>
    <t>44143894</t>
  </si>
  <si>
    <t>CARPIO SOTA ALEXANDER GERMAN</t>
  </si>
  <si>
    <t>70301320</t>
  </si>
  <si>
    <t>LABAN ELERA HUGO NEPTALI</t>
  </si>
  <si>
    <t>07326237</t>
  </si>
  <si>
    <t>RESPONSABLE DE CONTABILIDAD</t>
  </si>
  <si>
    <t>NOGUERA PRADO JOSEPH GABRIEL</t>
  </si>
  <si>
    <t>43602615</t>
  </si>
  <si>
    <t>CABELLO TRUJILLO FRANK ALAN</t>
  </si>
  <si>
    <t>42499881</t>
  </si>
  <si>
    <t>RENZO FRANCO CARLOS JESUS</t>
  </si>
  <si>
    <t>40819178</t>
  </si>
  <si>
    <t>INGENIERÍA METALÚRGICA</t>
  </si>
  <si>
    <t>ARZAPALO IMBERTIS LUIS WILSON</t>
  </si>
  <si>
    <t>06585917</t>
  </si>
  <si>
    <t>EXPERTO SECTORIAL - MINERIA</t>
  </si>
  <si>
    <t>VELASCO OCAÑA MARCOS MIGUEL</t>
  </si>
  <si>
    <t>02874880</t>
  </si>
  <si>
    <t>CALDERON TARRILLO MARTHA IRENE</t>
  </si>
  <si>
    <t>70812540</t>
  </si>
  <si>
    <t>SUCARI MAMANI JESUS ROLANDO</t>
  </si>
  <si>
    <t>43691797</t>
  </si>
  <si>
    <t>SAAVEDRA CHUQUIVAL SARA CECILIA</t>
  </si>
  <si>
    <t>46808629</t>
  </si>
  <si>
    <t>MESTAS SISNIEGAS ANAIS DEL PILAR</t>
  </si>
  <si>
    <t>72310991</t>
  </si>
  <si>
    <t>CAHUANA TRUJILLO GAVINO</t>
  </si>
  <si>
    <t>42620238</t>
  </si>
  <si>
    <t>TAIPE CANTO KAROL JENNIFER</t>
  </si>
  <si>
    <t>76729048</t>
  </si>
  <si>
    <t>HUANCA MEDINA JEANCARLO ANDRE</t>
  </si>
  <si>
    <t>72948320</t>
  </si>
  <si>
    <t>VALLEJOS SALAZAR VICTOR YAMPIER</t>
  </si>
  <si>
    <t>47182330</t>
  </si>
  <si>
    <t>CALSINA PARI EDGAR</t>
  </si>
  <si>
    <t>43330868</t>
  </si>
  <si>
    <t>AREVALO SIFUENTES GISELA MARISOL</t>
  </si>
  <si>
    <t>71550677</t>
  </si>
  <si>
    <t>ARGANDOÑA MAMANI OSCAR WILY</t>
  </si>
  <si>
    <t>45158718</t>
  </si>
  <si>
    <t>CHUYES GARCIA MARCELO YULLIANO</t>
  </si>
  <si>
    <t>71773768</t>
  </si>
  <si>
    <t>MÉDICO VETERINARIO</t>
  </si>
  <si>
    <t>JIMENEZ ENCALADA MAXIMO RAUL</t>
  </si>
  <si>
    <t>70365817</t>
  </si>
  <si>
    <t>MIGUEL DIAZ LUZ LIZBHET</t>
  </si>
  <si>
    <t>45868962</t>
  </si>
  <si>
    <t>INGENIERÍA AGRÓNOMO</t>
  </si>
  <si>
    <t>CUBA ESPINOZA CARLOS ALBERTO</t>
  </si>
  <si>
    <t>18133746</t>
  </si>
  <si>
    <t>ESPECIALISTA DE RIESGO SECTORIAL EN AGROINDUSTRIAL</t>
  </si>
  <si>
    <t>LEON ALVAN HUMBERTO TEODOSIO</t>
  </si>
  <si>
    <t>43158590</t>
  </si>
  <si>
    <t>ESPECIALISTA DE RIESGO GRUPOS ECONOMICOS</t>
  </si>
  <si>
    <t>SOPLA ROJAS EVELYN OLINDA</t>
  </si>
  <si>
    <t>42304380</t>
  </si>
  <si>
    <t>ASMAT FAJARDO VICTOR MANUEL</t>
  </si>
  <si>
    <t>41008090</t>
  </si>
  <si>
    <t>PROFESIONAL ALTAMENTE ESPECIALIZADO EN ALMACEN</t>
  </si>
  <si>
    <t>ICHPAS BUENDIA FROILAN</t>
  </si>
  <si>
    <t>42037183</t>
  </si>
  <si>
    <t>CRESPO MONTOYA VALERIA ESTEFANIA</t>
  </si>
  <si>
    <t>76639395</t>
  </si>
  <si>
    <t>BARRIGA SOTOMAYOR FRANCISCO JAVIER</t>
  </si>
  <si>
    <t>71020307</t>
  </si>
  <si>
    <t>DIAZ VILLANUEVA BRUNO MARTIN</t>
  </si>
  <si>
    <t>47840631</t>
  </si>
  <si>
    <t>MAMANI ESCALANTE MONICA ROCIO</t>
  </si>
  <si>
    <t>45894584</t>
  </si>
  <si>
    <t>LOZANO MALLQUI ROXANA ELIZABETH</t>
  </si>
  <si>
    <t>72282598</t>
  </si>
  <si>
    <t xml:space="preserve">ARTE CON MENCION EN DISEÑO GRAFICO </t>
  </si>
  <si>
    <t>BARTOLOME JAVIER JENY</t>
  </si>
  <si>
    <t>71528376</t>
  </si>
  <si>
    <t>DISEÑADOR GRAFICO Y AUDIOVISUAL</t>
  </si>
  <si>
    <t>NOLASCO HUARACA PABLO GERMAN</t>
  </si>
  <si>
    <t>42938811</t>
  </si>
  <si>
    <t>MERINO TORBISCO GABRIELA</t>
  </si>
  <si>
    <t>44296816</t>
  </si>
  <si>
    <t>ESPECIALISTA EN CULTURA Y CLIMA LABORAL</t>
  </si>
  <si>
    <t>GUTIERREZ MUNARES YIMMI OMAR</t>
  </si>
  <si>
    <t>70780300</t>
  </si>
  <si>
    <t>PULEO - GABRIELE</t>
  </si>
  <si>
    <t>48675964</t>
  </si>
  <si>
    <t>COORDINADOR PRESUPUESTAL</t>
  </si>
  <si>
    <t>KOIDE MANKAY JUAN RENATO</t>
  </si>
  <si>
    <t>41888305</t>
  </si>
  <si>
    <t>MENDEZ ROMERO ANTONIO ROMAN</t>
  </si>
  <si>
    <t>07756648</t>
  </si>
  <si>
    <t>ESPECIALISTA - TALENTO HUMANO</t>
  </si>
  <si>
    <t>BARRIOS CAHUANA FIORELA</t>
  </si>
  <si>
    <t>70297179</t>
  </si>
  <si>
    <t>CUBA CONDORI LINO HARVEY</t>
  </si>
  <si>
    <t>70939541</t>
  </si>
  <si>
    <t>NAMAY MEGO CINTHIA LILITA</t>
  </si>
  <si>
    <t>73063290</t>
  </si>
  <si>
    <t>GUERRERO VASQUEZ FULVIA KATHERINE</t>
  </si>
  <si>
    <t>71227749</t>
  </si>
  <si>
    <t>CORNEJO ALVITES CRISTHIAN HIPOLITO</t>
  </si>
  <si>
    <t>46228287</t>
  </si>
  <si>
    <t>ANALISTA DE SISTEMAS - PROYECTO SIGA</t>
  </si>
  <si>
    <t>OCAMPO LOPEZ CARLOS ANTONIO</t>
  </si>
  <si>
    <t>40716653</t>
  </si>
  <si>
    <t>LOMAS AQUIJE EDUARDO FLORENCIO</t>
  </si>
  <si>
    <t>45930867</t>
  </si>
  <si>
    <t>PEREZ ACOSTA FABIAN ALEJANDRO</t>
  </si>
  <si>
    <t>43254838</t>
  </si>
  <si>
    <t>MONTALVO ALVAREZ AZUCENA</t>
  </si>
  <si>
    <t>41406595</t>
  </si>
  <si>
    <t>RISCO ROMAN EVELYND LISSETE</t>
  </si>
  <si>
    <t>41514332</t>
  </si>
  <si>
    <t>ULLOA ALFARO MIKE PAOLO</t>
  </si>
  <si>
    <t>46105767</t>
  </si>
  <si>
    <t>ROBLES MACEDO FRANCO</t>
  </si>
  <si>
    <t>47329291</t>
  </si>
  <si>
    <t>QUINTO AZCONA LEOVICK ELIAS</t>
  </si>
  <si>
    <t>43361798</t>
  </si>
  <si>
    <t>CASTILLO HERRERA ALBERTO ARTIDORO</t>
  </si>
  <si>
    <t>46574804</t>
  </si>
  <si>
    <t>IZARRA FORONDA AMADOR ALEJANDRO</t>
  </si>
  <si>
    <t>09723659</t>
  </si>
  <si>
    <t>TARAZONA NIETO DIEGO EUSEBIO</t>
  </si>
  <si>
    <t>47168300</t>
  </si>
  <si>
    <t>UNIVERSIDAD MARCELINO CHAMPAGNAT</t>
  </si>
  <si>
    <t>HERNANDEZ CACERES PILLY YENIFER</t>
  </si>
  <si>
    <t>10348744</t>
  </si>
  <si>
    <t>SOTO MENDEZ MARIELENA</t>
  </si>
  <si>
    <t>70186945</t>
  </si>
  <si>
    <t>MEDINA MENDEZ ANYELO YAMPOL</t>
  </si>
  <si>
    <t>74990166</t>
  </si>
  <si>
    <t>CORDOVA PALACIOS EMMA ELIZABETH</t>
  </si>
  <si>
    <t>42902631</t>
  </si>
  <si>
    <t>BERNAL PINEDA ANTONI ELIOT</t>
  </si>
  <si>
    <t>40084468</t>
  </si>
  <si>
    <t>CANALES LOZANO CARLOS ADOLFO</t>
  </si>
  <si>
    <t>42266476</t>
  </si>
  <si>
    <t>EYZAGUIRRE ACEVEDO JESUS CRISTHIAM</t>
  </si>
  <si>
    <t>70021187</t>
  </si>
  <si>
    <t>GUILLER QUISPE VILMA GLENDA</t>
  </si>
  <si>
    <t>46569793</t>
  </si>
  <si>
    <t>ASISTENTE ADMINISTRATIVO PARA LA GERENCIA DE ESTRATEGIAS</t>
  </si>
  <si>
    <t>SIALER SUYON DHARMY HELLEN</t>
  </si>
  <si>
    <t>46069661</t>
  </si>
  <si>
    <t>ZEGARRA ARANA MARIA ALEJANDRA</t>
  </si>
  <si>
    <t>47345253</t>
  </si>
  <si>
    <t>BARRIOS VELARDE DANIEL ENRIQUE</t>
  </si>
  <si>
    <t>73023048</t>
  </si>
  <si>
    <t>VÁSQUEZ SÁNCHEZ GRECIA</t>
  </si>
  <si>
    <t>44228511</t>
  </si>
  <si>
    <t>CUEVA SANTIAGO VIVIEN CELINA</t>
  </si>
  <si>
    <t>41920724</t>
  </si>
  <si>
    <t>ALVITES VILLEGAS EDILBRANDO</t>
  </si>
  <si>
    <t>42109215</t>
  </si>
  <si>
    <t>HUANACUNI TICONA GLADYS</t>
  </si>
  <si>
    <t>47081087</t>
  </si>
  <si>
    <t>MIJA ODAR YAQUELINE ESTHEFANIA</t>
  </si>
  <si>
    <t>47105530</t>
  </si>
  <si>
    <t>MEJIA JIMENEZ MANUEL ALEJANDRO</t>
  </si>
  <si>
    <t>46192716</t>
  </si>
  <si>
    <t>ABURTO JARA GIANCARLO GIOVANNI</t>
  </si>
  <si>
    <t>43780980</t>
  </si>
  <si>
    <t>CHAVEZ ROJAS JULIA IMELDA</t>
  </si>
  <si>
    <t>43730034</t>
  </si>
  <si>
    <t>ESPECIALISTA EN DISEÑO GRAFICO</t>
  </si>
  <si>
    <t>COMUNICACIÓN</t>
  </si>
  <si>
    <t>SANCHEZ BELTRAN PATRICIA</t>
  </si>
  <si>
    <t>41343954</t>
  </si>
  <si>
    <t>CABRERA PEREZ MILIBETH NAYDETH</t>
  </si>
  <si>
    <t>44076920</t>
  </si>
  <si>
    <t>SANCHEZ OTERO KORIL KRISTY</t>
  </si>
  <si>
    <t>46789637</t>
  </si>
  <si>
    <t>SAENZ TARAZONA MANUEL ENRIQUE</t>
  </si>
  <si>
    <t>06156897</t>
  </si>
  <si>
    <t>GESTOR DE PROCESOS Y ORGANIZACIÓN</t>
  </si>
  <si>
    <t>VALDIVIEZO CALLE ZOILA VICTORIA</t>
  </si>
  <si>
    <t>72566785</t>
  </si>
  <si>
    <t>MARTINEZ DUEÑAS JASON DAVID</t>
  </si>
  <si>
    <t>42733649</t>
  </si>
  <si>
    <t>RAYMUNDO ALBORNOZ IAN PAULO</t>
  </si>
  <si>
    <t>44345310</t>
  </si>
  <si>
    <t>DUCTRAM SANCHEZ JHONATTAN STEVEN</t>
  </si>
  <si>
    <t>70505767</t>
  </si>
  <si>
    <t>FERNANDEZ ZEA OMAR JESUS</t>
  </si>
  <si>
    <t>46636118</t>
  </si>
  <si>
    <t>NORIEGA MENESES ANA GABRIELA</t>
  </si>
  <si>
    <t>72406131</t>
  </si>
  <si>
    <t>PEREZ MEDRANO KRISTIAN OSCAR</t>
  </si>
  <si>
    <t>70273393</t>
  </si>
  <si>
    <t>SAAVEDRA RUJEL ENRIQUE OSWALDO</t>
  </si>
  <si>
    <t>42273271</t>
  </si>
  <si>
    <t>PRETEL TINOCO PATRICIA TERESA</t>
  </si>
  <si>
    <t>46297933</t>
  </si>
  <si>
    <t>PALZA VILLANUEVA CHRISTIAM ALEXANDER</t>
  </si>
  <si>
    <t>41229990</t>
  </si>
  <si>
    <t>INGENIERO ELECTRONICO - UE</t>
  </si>
  <si>
    <t>ROMERO ORE LESLIE DAYHANA</t>
  </si>
  <si>
    <t>42029983</t>
  </si>
  <si>
    <t>TECNICO EN GESTION DE DATOS OPERATIVO</t>
  </si>
  <si>
    <t>MARTINEZ LUNA JUAN PABLO</t>
  </si>
  <si>
    <t>45082225</t>
  </si>
  <si>
    <t>CHUMPEN GARCIA JANNETH ELENA</t>
  </si>
  <si>
    <t>41360853</t>
  </si>
  <si>
    <t>CHANG REBAZA LUIS EUGENIO</t>
  </si>
  <si>
    <t>47184338</t>
  </si>
  <si>
    <t>ESPINOZA ALVAREZ OMAR VICENTE</t>
  </si>
  <si>
    <t>46166397</t>
  </si>
  <si>
    <t>ARCE MUÑOZ JORGE PIERO</t>
  </si>
  <si>
    <t>40271485</t>
  </si>
  <si>
    <t>MORENO CARDOZO MANUEL ANGEL</t>
  </si>
  <si>
    <t>45047510</t>
  </si>
  <si>
    <t>SOTO DIAZ CHRISTOPHER MANUEL</t>
  </si>
  <si>
    <t>70090803</t>
  </si>
  <si>
    <t>AUXILIAR EN PROCESOS DE GESTION DOCUMENTAL</t>
  </si>
  <si>
    <t>LOPEZ SAENZ CARLOS LEONIDAS ALEJANDRO</t>
  </si>
  <si>
    <t>70476220</t>
  </si>
  <si>
    <t>FLORES CANELO MARLON YSAI</t>
  </si>
  <si>
    <t>70463089</t>
  </si>
  <si>
    <t>RODRIGUEZ RUIZ JORGE ENRIQUE</t>
  </si>
  <si>
    <t>45261956</t>
  </si>
  <si>
    <t>COA GARCIA RICARDO GUSTAVO</t>
  </si>
  <si>
    <t>43577364</t>
  </si>
  <si>
    <t>ANALISTA PROGRAMADOR ANALITICO</t>
  </si>
  <si>
    <t>BLANCAS RAFAEL MARIELLA KARIN</t>
  </si>
  <si>
    <t>42069924</t>
  </si>
  <si>
    <t>MARTINEZ CUTIPA RAUL</t>
  </si>
  <si>
    <t>42205715</t>
  </si>
  <si>
    <t>BERNEDO PASTOR ROGER YSAIAS</t>
  </si>
  <si>
    <t>41472660</t>
  </si>
  <si>
    <t>ÑAUPAS MEDINA ALAN FRANKLIN</t>
  </si>
  <si>
    <t>42899353</t>
  </si>
  <si>
    <t>ANALISTA EN GESTION DE INFRAESTRUCTURA TECNOLOGICA</t>
  </si>
  <si>
    <t>DE LA BARRA LOPEZ ARTURO ANGEL</t>
  </si>
  <si>
    <t>43641810</t>
  </si>
  <si>
    <t>SANCHEZ MEDINA JORGE LUIS</t>
  </si>
  <si>
    <t>16791144</t>
  </si>
  <si>
    <t>MENDOZA ESCUDERO JOSEPH EFRAIN</t>
  </si>
  <si>
    <t>40504969</t>
  </si>
  <si>
    <t>GARCIA RAMOS FIORELLA JHAZMIN</t>
  </si>
  <si>
    <t>46677577</t>
  </si>
  <si>
    <t>REYES ORMEÑO DENISSE JULIA</t>
  </si>
  <si>
    <t>44302291</t>
  </si>
  <si>
    <t>ROJAS ORTEGA JESSICA YNGRID</t>
  </si>
  <si>
    <t>08179019</t>
  </si>
  <si>
    <t>RIVAS BRAVO GUSTAVO GERMAN</t>
  </si>
  <si>
    <t>46500294</t>
  </si>
  <si>
    <t>ROJAS CHOQUEHUANCA JOSE MARTIN</t>
  </si>
  <si>
    <t>09747493</t>
  </si>
  <si>
    <t>AYALA BELLIDO YONEY</t>
  </si>
  <si>
    <t>10449841</t>
  </si>
  <si>
    <t>LIPA CCAHUANA MIGUEL ANGEL</t>
  </si>
  <si>
    <t>45483100</t>
  </si>
  <si>
    <t>SALAZAR PIÑA JESSICA</t>
  </si>
  <si>
    <t>43938227</t>
  </si>
  <si>
    <t>CORDOVA DE LA CRUZ ELIAS IGNACIO</t>
  </si>
  <si>
    <t>41193779</t>
  </si>
  <si>
    <t>CUEVA FALLA JHORDY JOHAM ALINDOR</t>
  </si>
  <si>
    <t>73097786</t>
  </si>
  <si>
    <t>YOVERA ARANDA FAUSTINO YOEL</t>
  </si>
  <si>
    <t>47061190</t>
  </si>
  <si>
    <t>TECNICO - OPERADOR DE SISTEMAS DE SEGURIDAD ELECTRONICA</t>
  </si>
  <si>
    <t>RAMOS SANDOVAL RAISA</t>
  </si>
  <si>
    <t>43421624</t>
  </si>
  <si>
    <t>TABOADA DELGADO MISAEL ALEXIS LEWIS</t>
  </si>
  <si>
    <t>70003237</t>
  </si>
  <si>
    <t>YUCA HUANCA KATHERINE CHRIS</t>
  </si>
  <si>
    <t>71243238</t>
  </si>
  <si>
    <t>REQUE PISCOYA LESLY CAROL</t>
  </si>
  <si>
    <t>42932763</t>
  </si>
  <si>
    <t>SANCHEZ PEREZ CLODOALDO</t>
  </si>
  <si>
    <t>41665965</t>
  </si>
  <si>
    <t>AGUADO CASTILLO REBECA JESSICA</t>
  </si>
  <si>
    <t>75682547</t>
  </si>
  <si>
    <t>ADMISTRACIÓN CON MENCIÓN EN DIRECCIÓN DE EMPRESAS</t>
  </si>
  <si>
    <t>CABRERA SALAS ALBERT LEONARDO</t>
  </si>
  <si>
    <t>45119704</t>
  </si>
  <si>
    <t>FERREL ARONE ADRIANA CHASKA</t>
  </si>
  <si>
    <t>41514211</t>
  </si>
  <si>
    <t>PALOMARES MORALES JONATHAN JACKSON</t>
  </si>
  <si>
    <t>41707655</t>
  </si>
  <si>
    <t>CALDERON ARAUCO RAPHAEL ERICK</t>
  </si>
  <si>
    <t>41628498</t>
  </si>
  <si>
    <t>INGENIERÍA DE SISTEMAS COMPUTACIONALES</t>
  </si>
  <si>
    <t>VIVAR RODRIGUEZ YEISSON KEVIN</t>
  </si>
  <si>
    <t>47132034</t>
  </si>
  <si>
    <t xml:space="preserve">TECNOLOGÍA DE ANÁLISIS QUIMICO </t>
  </si>
  <si>
    <t>SEVILLANO PAREJA ALBERTO</t>
  </si>
  <si>
    <t>42095780</t>
  </si>
  <si>
    <t>TECNICO EN LABORATORIO</t>
  </si>
  <si>
    <t>MENDOZA PARILLO JOHN BRUNO</t>
  </si>
  <si>
    <t>72421071</t>
  </si>
  <si>
    <t>CUENTAS TURPO JOSÉ NORBERTO</t>
  </si>
  <si>
    <t>70893065</t>
  </si>
  <si>
    <t>VALLADARES BAZALAR ADA ELIZABETH</t>
  </si>
  <si>
    <t>40914664</t>
  </si>
  <si>
    <t>AYERVE RODRIGUEZ PERCY</t>
  </si>
  <si>
    <t>40869772</t>
  </si>
  <si>
    <t>BACAS ORE CARMEN ROSA</t>
  </si>
  <si>
    <t>44688760</t>
  </si>
  <si>
    <t>ESPINOZA VILLALOBOS GREY MILAGRO</t>
  </si>
  <si>
    <t>70947038</t>
  </si>
  <si>
    <t>TUEROS YACE EDHER</t>
  </si>
  <si>
    <t>44683902</t>
  </si>
  <si>
    <t>ALVAREZ BEDIA SAMY ROSARIO</t>
  </si>
  <si>
    <t>46737675</t>
  </si>
  <si>
    <t>VEGA CAMPANA CARLOS ENRIQUE</t>
  </si>
  <si>
    <t>42469320</t>
  </si>
  <si>
    <t>FARFAN JIMENEZ ALESSANDRA MARITZA</t>
  </si>
  <si>
    <t>47174093</t>
  </si>
  <si>
    <t>SANTILLAN NINA CHRISTIAN OMAR</t>
  </si>
  <si>
    <t>43504635</t>
  </si>
  <si>
    <t>TICONA TICONA SAMUEL</t>
  </si>
  <si>
    <t>72107798</t>
  </si>
  <si>
    <t>MUÑOZ GARCIA DANNA MARIBEL</t>
  </si>
  <si>
    <t>72319613</t>
  </si>
  <si>
    <t>MELLADO FLORES MARIA ELENA</t>
  </si>
  <si>
    <t>23951143</t>
  </si>
  <si>
    <t>ESCUELA SUPERIOR DE PERIODISMO JAIME BAUSATE Y MESA</t>
  </si>
  <si>
    <t>SECLEN PALACIN KARIM ROSARIO</t>
  </si>
  <si>
    <t>42171755</t>
  </si>
  <si>
    <t>COMMUNITY MANAGER</t>
  </si>
  <si>
    <t>MAURICIO CERDAN JUAN JOSE</t>
  </si>
  <si>
    <t>42811600</t>
  </si>
  <si>
    <t>MORI DONAYRE ELIZABETH JACINTA</t>
  </si>
  <si>
    <t>09786708</t>
  </si>
  <si>
    <t>ESPECIALISTA EN TRABAJO SOCIAL</t>
  </si>
  <si>
    <t>HERRERA VARGAS ROSE MARY</t>
  </si>
  <si>
    <t>25000191</t>
  </si>
  <si>
    <t>FLORES PEREZ JOSE DAVID</t>
  </si>
  <si>
    <t>44102572</t>
  </si>
  <si>
    <t>MÉDICO OCUPACIONAL</t>
  </si>
  <si>
    <t>HUANCA HUAMAN ADOLFO</t>
  </si>
  <si>
    <t>09432862</t>
  </si>
  <si>
    <t>CAJAHUANCA DIAZ FIORELLA DAISY</t>
  </si>
  <si>
    <t>44353614</t>
  </si>
  <si>
    <t>CONDOR CASTILLO SANDRA LISSETH</t>
  </si>
  <si>
    <t>72216977</t>
  </si>
  <si>
    <t>ADMINISTRACIÓN CON MENCIÓN EN GESTIÓN PÚBLICA</t>
  </si>
  <si>
    <t>PEREZ CISNEROS ROBINSON GERARDO</t>
  </si>
  <si>
    <t>42465224</t>
  </si>
  <si>
    <t>CASTRO JARA YAJAIDHA</t>
  </si>
  <si>
    <t>40715517</t>
  </si>
  <si>
    <t>MERCADO TORRES CAROLA ROCIO</t>
  </si>
  <si>
    <t>40548035</t>
  </si>
  <si>
    <t>TORRICELLI TORRES- BELON PEDRO FRANCISCO</t>
  </si>
  <si>
    <t>42098134</t>
  </si>
  <si>
    <t>VALLADOLID MEZA MONICA ROXANA</t>
  </si>
  <si>
    <t>72853506</t>
  </si>
  <si>
    <t>PEREZ GONZALES ANA GABRIELA</t>
  </si>
  <si>
    <t>25793819</t>
  </si>
  <si>
    <t>MARCHAN TORRES LIZETH MERCEDES</t>
  </si>
  <si>
    <t>70948703</t>
  </si>
  <si>
    <t>LIZAMA ROMERO ELENA DEL PILAR</t>
  </si>
  <si>
    <t>73180929</t>
  </si>
  <si>
    <t>HUARANCA RODRIGUEZ ELOY HUBER</t>
  </si>
  <si>
    <t>45616489</t>
  </si>
  <si>
    <t>ESPECIALISTA EN PROCURADURIA</t>
  </si>
  <si>
    <t>QUIROZ CESPEDES JOSE LUIS</t>
  </si>
  <si>
    <t>45502815</t>
  </si>
  <si>
    <t>COSAR CHONATE CRISTYN PAOLA</t>
  </si>
  <si>
    <t>47116845</t>
  </si>
  <si>
    <t>GERONIMO ALEGRE FERNANDO LUIS</t>
  </si>
  <si>
    <t>15728050</t>
  </si>
  <si>
    <t xml:space="preserve">INGENIERÍA DE SISTEMAS COMPUTACIONALES </t>
  </si>
  <si>
    <t>LINARES CHÁVEZ LIVIA FRANCESCA</t>
  </si>
  <si>
    <t>47009031</t>
  </si>
  <si>
    <t>TALLEDO CECIAS NADIA ALEXANDRA</t>
  </si>
  <si>
    <t>48124156</t>
  </si>
  <si>
    <t>RODRIGUEZ SALOME JONATAN JOSUE</t>
  </si>
  <si>
    <t>46769136</t>
  </si>
  <si>
    <t>BARRANTES VEGA JOSE ANTONIO</t>
  </si>
  <si>
    <t>45788252</t>
  </si>
  <si>
    <t>HUAMAN MADRID LILIANA ELIZABETH</t>
  </si>
  <si>
    <t>44174083</t>
  </si>
  <si>
    <t>CABRERA BRAVO LIZ ELENA</t>
  </si>
  <si>
    <t>42399629</t>
  </si>
  <si>
    <t>FLORES ROSADO YAMILI TANIA</t>
  </si>
  <si>
    <t>60595694</t>
  </si>
  <si>
    <t>CORTEZ MEDINA PABLO MANUEL ALEJANDRO</t>
  </si>
  <si>
    <t>71729284</t>
  </si>
  <si>
    <t>UNIVERSIDAD PERUANA DE INTEGRACIÓN GLOBAL</t>
  </si>
  <si>
    <t>QUIROZ SANCHEZ JUAN CARLOS</t>
  </si>
  <si>
    <t>45281946</t>
  </si>
  <si>
    <t>ROJAS MENDOZA PATRICIA</t>
  </si>
  <si>
    <t>21881577</t>
  </si>
  <si>
    <t>FLORES VARGAS EVELIN SOLANGE</t>
  </si>
  <si>
    <t>47072642</t>
  </si>
  <si>
    <t>TRUJILLO TACUCHE DIANA CAROLINA</t>
  </si>
  <si>
    <t>47178125</t>
  </si>
  <si>
    <t>PAJUELO RURUSH YANETT KETY</t>
  </si>
  <si>
    <t>42994275</t>
  </si>
  <si>
    <t>CARBAJAL LIGAS ANGELA LIBERTAD</t>
  </si>
  <si>
    <t>70281697</t>
  </si>
  <si>
    <t>ROJAS VARGAS WALTER RAUL</t>
  </si>
  <si>
    <t>71281427</t>
  </si>
  <si>
    <t>COLLANTES CASTAÑEDA MARI CRUZ</t>
  </si>
  <si>
    <t>43211197</t>
  </si>
  <si>
    <t>MAMANI CHURA LIZ GIOVANNA</t>
  </si>
  <si>
    <t>45025541</t>
  </si>
  <si>
    <t>DE LA CRUZ JARA KATY</t>
  </si>
  <si>
    <t>70137048</t>
  </si>
  <si>
    <t>MANZO CHUMPITAZ GRECIA KAROL SMITH</t>
  </si>
  <si>
    <t>73941853</t>
  </si>
  <si>
    <t>ROMERO ZENTENO GHINA TANIA</t>
  </si>
  <si>
    <t>44155107</t>
  </si>
  <si>
    <t>MUÑOZ YABAR FRANKLIN</t>
  </si>
  <si>
    <t>44391150</t>
  </si>
  <si>
    <t>CHACNAMA CORRALES YONABAN</t>
  </si>
  <si>
    <t>46456287</t>
  </si>
  <si>
    <t>AGUILERA MENDOZA ANTHONY FRANCISCO</t>
  </si>
  <si>
    <t>48120906</t>
  </si>
  <si>
    <t>TAYPE MACEDO SARA JACKELINE</t>
  </si>
  <si>
    <t>44115127</t>
  </si>
  <si>
    <t>PACHAS SUYO ALFREDO MANUEL</t>
  </si>
  <si>
    <t>44264057</t>
  </si>
  <si>
    <t>MIRANDA ALVAREZ VICTOR ALFREDO</t>
  </si>
  <si>
    <t>46067290</t>
  </si>
  <si>
    <t>CACHAY INGA SARIBEL</t>
  </si>
  <si>
    <t>44026874</t>
  </si>
  <si>
    <t>ROMERO LA TORRE NATALY JOSEFINA</t>
  </si>
  <si>
    <t>72709964</t>
  </si>
  <si>
    <t>CIPRIAN CHUQUIHUACCHA LEYLA CLARIBEL</t>
  </si>
  <si>
    <t>45332728</t>
  </si>
  <si>
    <t>LAZARO ORIHUELA ANGELO EDWARD</t>
  </si>
  <si>
    <t>45876142</t>
  </si>
  <si>
    <t>USCAMAYTA MIRANDA WILMER DAVID</t>
  </si>
  <si>
    <t>71267275</t>
  </si>
  <si>
    <t>ARIAS VELASQUEZ RENATO FABRICIO</t>
  </si>
  <si>
    <t>46784187</t>
  </si>
  <si>
    <t>RIVEROS SAAVEDRA RUFFO</t>
  </si>
  <si>
    <t>41100584</t>
  </si>
  <si>
    <t>RENGIFO LOPEZ OSCAR RAUL</t>
  </si>
  <si>
    <t>70117012</t>
  </si>
  <si>
    <t>VERA MANZANO GUSTAVO</t>
  </si>
  <si>
    <t>46297456</t>
  </si>
  <si>
    <t>CARBONEL CASTILLO JUAN CARLOS ANTONIO</t>
  </si>
  <si>
    <t>45593641</t>
  </si>
  <si>
    <t>SECLEN PEREZ GIANMARCO EDDY</t>
  </si>
  <si>
    <t>47445998</t>
  </si>
  <si>
    <t>QUISPE SAEZ FREDY DAVID</t>
  </si>
  <si>
    <t>41889618</t>
  </si>
  <si>
    <t>PROFESIONAL NORMATIVO EN COMPENSACIONES Y PENSIONES</t>
  </si>
  <si>
    <t>BECERRA VERA - TUDELA CARLOS MANUEL</t>
  </si>
  <si>
    <t>44551082</t>
  </si>
  <si>
    <t>ESPECIALISTA DE INFRAESTRUCTURA TECNOLÓGICA</t>
  </si>
  <si>
    <t>ROSALES REYES GANIMEDES TRIMEGISTRO</t>
  </si>
  <si>
    <t>09953726</t>
  </si>
  <si>
    <t>GARGATE GARCIA JESUS JAVIER</t>
  </si>
  <si>
    <t>42524745</t>
  </si>
  <si>
    <t>REYES ESCUDERO RICHARD DAVID</t>
  </si>
  <si>
    <t>10691535</t>
  </si>
  <si>
    <t>CHIRINOS PILCO GABRIELA SIMONE</t>
  </si>
  <si>
    <t>71399382</t>
  </si>
  <si>
    <t>GUTIERREZ NUÑEZ CELIA ROXANA</t>
  </si>
  <si>
    <t>46263005</t>
  </si>
  <si>
    <t>MIJAHUANGA VALLE MARICELA</t>
  </si>
  <si>
    <t>45325607</t>
  </si>
  <si>
    <t>CABRERA GUEVARA HENRRY</t>
  </si>
  <si>
    <t>43172655</t>
  </si>
  <si>
    <t>TITO MAMANI EULER RUBEN</t>
  </si>
  <si>
    <t>44683595</t>
  </si>
  <si>
    <t>HINOSTROZA PARRA ROCIO MARIANELA</t>
  </si>
  <si>
    <t>40001204</t>
  </si>
  <si>
    <t>CHAMBI ASILLO ERASMO</t>
  </si>
  <si>
    <t>44651724</t>
  </si>
  <si>
    <t>OCHOCHOQUE DEZA EFRAIN</t>
  </si>
  <si>
    <t>40348920</t>
  </si>
  <si>
    <t>VALCARCEL VARGAS MAYRA YSABEL</t>
  </si>
  <si>
    <t>42633160</t>
  </si>
  <si>
    <t>RIVERA CARDOZO PEDRO LITO</t>
  </si>
  <si>
    <t>41714324</t>
  </si>
  <si>
    <t>JIMENEZ VIVEROS MARVIN JOSUE</t>
  </si>
  <si>
    <t>70555527</t>
  </si>
  <si>
    <t>BORJAS ORE HELEN DEYSSE</t>
  </si>
  <si>
    <t>44300150</t>
  </si>
  <si>
    <t>QUINTO SUCAPUCA JAKELINE LEYDDI</t>
  </si>
  <si>
    <t>46905874</t>
  </si>
  <si>
    <t>CARTAGENA ZEGARRA SERGIO CAMILO</t>
  </si>
  <si>
    <t>71787417</t>
  </si>
  <si>
    <t>SANCHEZ VASQUEZ FERNANDO ALFREDO</t>
  </si>
  <si>
    <t>46839321</t>
  </si>
  <si>
    <t>ORTIZ PODESTA RAQUEL ROSANA</t>
  </si>
  <si>
    <t>09311031</t>
  </si>
  <si>
    <t>VENTURA IZAGUIRRE FERNANDO</t>
  </si>
  <si>
    <t>44237142</t>
  </si>
  <si>
    <t>TOLEDO GUERRERO OMAR JOSE</t>
  </si>
  <si>
    <t>41339611</t>
  </si>
  <si>
    <t>ANALISTA DIGITAL EN REDES SOCIALES</t>
  </si>
  <si>
    <t>REYES CASTILLO LUIS ALBERTO</t>
  </si>
  <si>
    <t>19082440</t>
  </si>
  <si>
    <t>EXPERTO EN INFRAESTRUCTURA TECNOLOGICA - BASE DE DATOS</t>
  </si>
  <si>
    <t>TOMAPASCA PANTA GUSTAVO ADOLFO</t>
  </si>
  <si>
    <t>44044091</t>
  </si>
  <si>
    <t>HILASACA CONDORI HAYDEE</t>
  </si>
  <si>
    <t>43896374</t>
  </si>
  <si>
    <t>MARON YANAPA LUZ YANETH</t>
  </si>
  <si>
    <t>41291020</t>
  </si>
  <si>
    <t>MORALES URRIBURU GIMY ANTONIO</t>
  </si>
  <si>
    <t>45611962</t>
  </si>
  <si>
    <t>TORRES ESPINOZA GERSON JULIO</t>
  </si>
  <si>
    <t>42440732</t>
  </si>
  <si>
    <t>MUÑOZ CABRERA DENNIS ALEXCI</t>
  </si>
  <si>
    <t>40682962</t>
  </si>
  <si>
    <t>CUTIPA GAMARRA MIGUEL ANGEL</t>
  </si>
  <si>
    <t>09858319</t>
  </si>
  <si>
    <t>MELGAREJO MAMANI CELSO GORKI</t>
  </si>
  <si>
    <t>44788376</t>
  </si>
  <si>
    <t>ESPECIALISTA EN BASE DE DATOS</t>
  </si>
  <si>
    <t>CANALES SAENZ EDGAR HERNAN</t>
  </si>
  <si>
    <t>43494327</t>
  </si>
  <si>
    <t>AVINCOLA FELIX BEATRIZ MARIA</t>
  </si>
  <si>
    <t>06830020</t>
  </si>
  <si>
    <t>RESPONSABLE DE TESORERIA</t>
  </si>
  <si>
    <t>HUERTO JARA RAFAEL MICHAEL</t>
  </si>
  <si>
    <t>42911237</t>
  </si>
  <si>
    <t>VENERO BEINGOLEA RONALD</t>
  </si>
  <si>
    <t>43638264</t>
  </si>
  <si>
    <t>SANCHEZ ASCORBE OLIVER ADRIAN</t>
  </si>
  <si>
    <t>46041769</t>
  </si>
  <si>
    <t>ZAVALA HUAMAN YULIOS</t>
  </si>
  <si>
    <t>40728515</t>
  </si>
  <si>
    <t>CASTRO TORRES CHRISTIAN EDISON</t>
  </si>
  <si>
    <t>43446920</t>
  </si>
  <si>
    <t>MOLINA PACHAS JUAN CARLOS</t>
  </si>
  <si>
    <t>21874047</t>
  </si>
  <si>
    <t>MENDOZA CRUZ MANUEL FERNANDO</t>
  </si>
  <si>
    <t>43005979</t>
  </si>
  <si>
    <t>VERA CHIPOCO GILBERTO MARCO ANTONIO</t>
  </si>
  <si>
    <t>08883326</t>
  </si>
  <si>
    <t>CASTILLO GONZALES CHRISTIAM JUNIOR</t>
  </si>
  <si>
    <t>45123115</t>
  </si>
  <si>
    <t>SANTIVÁÑEZ GUTIÉRREZ JUAN PABLO</t>
  </si>
  <si>
    <t>41310123</t>
  </si>
  <si>
    <t>MEJIA VEGA DAN AARON</t>
  </si>
  <si>
    <t>72480960</t>
  </si>
  <si>
    <t>NAJARRO QUISPE ORLANDO CHRISTIAN</t>
  </si>
  <si>
    <t>72328325</t>
  </si>
  <si>
    <t>PAJARES ACUÑA KEVIN RAUL</t>
  </si>
  <si>
    <t>72226632</t>
  </si>
  <si>
    <t>IEST PERU PACIFICO</t>
  </si>
  <si>
    <t>PACHECO CONDE JOHN FRANK</t>
  </si>
  <si>
    <t>48409159</t>
  </si>
  <si>
    <t>MAMANI CAÑI JORGE MARTIN</t>
  </si>
  <si>
    <t>04650583</t>
  </si>
  <si>
    <t>LOLI LORENZO REYNA MARY</t>
  </si>
  <si>
    <t>43424982</t>
  </si>
  <si>
    <t>LESEVIC RODRIGUEZ RICARDO MARTIN</t>
  </si>
  <si>
    <t>09378785</t>
  </si>
  <si>
    <t>RESPONSABLE DE TECNOL.DE INFORMACION Y COMUNICACIONES PARA L</t>
  </si>
  <si>
    <t>ZAVALA CHACON PATRICIA PILAR</t>
  </si>
  <si>
    <t>40241847</t>
  </si>
  <si>
    <t>RESPONSABLE DE LOGISTICA</t>
  </si>
  <si>
    <t>GERENCIA SOCIAL</t>
  </si>
  <si>
    <t>DEL AGUILA PORTOCARRERO ELSA AMALIA</t>
  </si>
  <si>
    <t>41011438</t>
  </si>
  <si>
    <t>ATAUCURI RODRIGUEZ DAVID ARTURO</t>
  </si>
  <si>
    <t>72874846</t>
  </si>
  <si>
    <t>PALOMINO INCIO LUIS ANTONIO</t>
  </si>
  <si>
    <t>77245834</t>
  </si>
  <si>
    <t>MORAN DIAZ SALOMON</t>
  </si>
  <si>
    <t>43252471</t>
  </si>
  <si>
    <t>CHOQUEHUANCA CASTILLO MARIANELA BEATRIZ</t>
  </si>
  <si>
    <t>02860787</t>
  </si>
  <si>
    <t>HASEGAWA TAKAHASHI ALEJANDRO ENRIQUE</t>
  </si>
  <si>
    <t>07948496</t>
  </si>
  <si>
    <t>ESPECIALISTA EN GESTION DE COMPENSACIONES</t>
  </si>
  <si>
    <t>GONZALES HELGUERO YEISON PIER</t>
  </si>
  <si>
    <t>44915810</t>
  </si>
  <si>
    <t>GUILLEN RICSE MARIA ANGELA</t>
  </si>
  <si>
    <t>43313188</t>
  </si>
  <si>
    <t>ELIAS CAROL IGNACIO JAVIER</t>
  </si>
  <si>
    <t>09541768</t>
  </si>
  <si>
    <t>ESPECIALISTA JURIDICO EN ASUNTOS LABORALES Y CIVILES</t>
  </si>
  <si>
    <t>PEREZ BONIFACIO IVAR NILO</t>
  </si>
  <si>
    <t>73456615</t>
  </si>
  <si>
    <t>DIAZ SUCAPUCA JOSE MICHAEL</t>
  </si>
  <si>
    <t>46354824</t>
  </si>
  <si>
    <t>SILVA VASQUEZ SANDRA ABIGAIL</t>
  </si>
  <si>
    <t>72680126</t>
  </si>
  <si>
    <t>MAYTA ROSALES LUD JESUS</t>
  </si>
  <si>
    <t>71470808</t>
  </si>
  <si>
    <t>GUERRERO DIAZ ELAINE JUANA DE LOURDES</t>
  </si>
  <si>
    <t>45401521</t>
  </si>
  <si>
    <t>DEZA VILLEGAS EDWARD ALBERT</t>
  </si>
  <si>
    <t>42732588</t>
  </si>
  <si>
    <t>EXPERTO EN GESTION NORMATIVA</t>
  </si>
  <si>
    <t>HUAMAN ROJAS JUAN PABLO</t>
  </si>
  <si>
    <t>43432963</t>
  </si>
  <si>
    <t>VALENTIN CEOPA JOHANA</t>
  </si>
  <si>
    <t>42287209</t>
  </si>
  <si>
    <t>BRAVO CORRALES DELCY ROXANA</t>
  </si>
  <si>
    <t>45485476</t>
  </si>
  <si>
    <t>LUNA CISNEROS FERNANDO MARTIN</t>
  </si>
  <si>
    <t>47125371</t>
  </si>
  <si>
    <t>D'UNIAN LARA DANIEL MOISES</t>
  </si>
  <si>
    <t>10862210</t>
  </si>
  <si>
    <t>ANALISTA DE MESA DE SERVICIO - SEGURIDAD INFORMATICA</t>
  </si>
  <si>
    <t>PURIZACA ROMERO LUIS DAVID</t>
  </si>
  <si>
    <t>46021526</t>
  </si>
  <si>
    <t>CLAROS SERNA EDSON ELOY</t>
  </si>
  <si>
    <t>45430153</t>
  </si>
  <si>
    <t>ALFARO JUAREZ CARLOS EDUARDO</t>
  </si>
  <si>
    <t>45861166</t>
  </si>
  <si>
    <t>VALDERRAMA DANOS ELMER JESUS RAI</t>
  </si>
  <si>
    <t>72939564</t>
  </si>
  <si>
    <t>LOPEZ CHAVEZ FRANK ARTHUR</t>
  </si>
  <si>
    <t>42253769</t>
  </si>
  <si>
    <t>BURGOS BRACAMONTE ROSALIA AZUCENA</t>
  </si>
  <si>
    <t>45571649</t>
  </si>
  <si>
    <t>RUBIÑOS SALAZAR SANTITOS CINTHIA</t>
  </si>
  <si>
    <t>47241935</t>
  </si>
  <si>
    <t>RUIZ GUZMAN LUIS ALBERTO</t>
  </si>
  <si>
    <t>70124874</t>
  </si>
  <si>
    <t>CRUZ CORTES ANA CAROLINA</t>
  </si>
  <si>
    <t>72288956</t>
  </si>
  <si>
    <t>VELASQUEZ MUCHICA DANNY ROGER</t>
  </si>
  <si>
    <t>42494151</t>
  </si>
  <si>
    <t>LARCO CARO FABIOLA LISBETH</t>
  </si>
  <si>
    <t>70442324</t>
  </si>
  <si>
    <t>ARENAZA VALDIVIA CARMEN DEL ROSARIO</t>
  </si>
  <si>
    <t>40723862</t>
  </si>
  <si>
    <t>SOLLER SEMINARIO EDGARD JESUS</t>
  </si>
  <si>
    <t>41914190</t>
  </si>
  <si>
    <t>ESPECIALISTA EN PROCESOS JUDICIALES - CIVIL</t>
  </si>
  <si>
    <t>NORIEGA VALENCIA JUAN CARLOS</t>
  </si>
  <si>
    <t>08381946</t>
  </si>
  <si>
    <t>PROFESIONAL ESPECIALIZADO EN DERECHO LABORAL Y CIVIL</t>
  </si>
  <si>
    <t>CADILLO GUEVARA VICTOR MARTIN</t>
  </si>
  <si>
    <t>29683671</t>
  </si>
  <si>
    <t>BUSTAMANTE ZAVALA JUAN CARLOS</t>
  </si>
  <si>
    <t>03896670</t>
  </si>
  <si>
    <t>CAMPOS GUTIERREZ JUAN RICARDO</t>
  </si>
  <si>
    <t>42815455</t>
  </si>
  <si>
    <t>VIERA BERNUY MARIBEL</t>
  </si>
  <si>
    <t>44498972</t>
  </si>
  <si>
    <t>FERNANDEZ RONDON LUZ MILENCA CCHAS'KA</t>
  </si>
  <si>
    <t>75972355</t>
  </si>
  <si>
    <t>HUALLPA POCCOHUANCA IVAN</t>
  </si>
  <si>
    <t>45015318</t>
  </si>
  <si>
    <t>HUAMAN CORDOVA KAREN GISSELL</t>
  </si>
  <si>
    <t>70785531</t>
  </si>
  <si>
    <t>VELIZ CANO KEVIN JOSEPH</t>
  </si>
  <si>
    <t>71341643</t>
  </si>
  <si>
    <t>ALCANTARA GASTAÑADUI CESAR LEONIDAS</t>
  </si>
  <si>
    <t>43358079</t>
  </si>
  <si>
    <t>PINEDA PEREZ JUANA NATIVIDAD</t>
  </si>
  <si>
    <t>44345240</t>
  </si>
  <si>
    <t>TOCAS ORDEMAR MAYRA GLORIA DEL PILAR</t>
  </si>
  <si>
    <t>73182181</t>
  </si>
  <si>
    <t>VILCHEZ PAREDES PERCY PAUL</t>
  </si>
  <si>
    <t>47001456</t>
  </si>
  <si>
    <t>INSTITUTO SUPERIOR TECNOLÓGICO SAN IGNACIO DE LOYOLA</t>
  </si>
  <si>
    <t>AVILES CACERES FRANCO</t>
  </si>
  <si>
    <t>71419156</t>
  </si>
  <si>
    <t>INSTITUTO SUPERIOR TECNOLÓGICO SABIO ANTUNEZ DE MAYOLO</t>
  </si>
  <si>
    <t>FLORES MONTEAGUDO BRUCE ALDO</t>
  </si>
  <si>
    <t>40198654</t>
  </si>
  <si>
    <t>BENAVENTE STABRIDIS BRUNO</t>
  </si>
  <si>
    <t>25773212</t>
  </si>
  <si>
    <t>PONCE ORELLANA JONATAN WALTER</t>
  </si>
  <si>
    <t>42893893</t>
  </si>
  <si>
    <t>BARRIOS DELGADO FRANCISCO ABEL</t>
  </si>
  <si>
    <t>41752003</t>
  </si>
  <si>
    <t>INSTITUTO DE EDUC. SUP.TEC. PÚBLICO MARIA ROSARIO ARAOZ P</t>
  </si>
  <si>
    <t>AGUAYO BOULANGGER MYRIAM ISABEL</t>
  </si>
  <si>
    <t>43556850</t>
  </si>
  <si>
    <t>MANTILLA BEGAZO FREDDY EDUARDO</t>
  </si>
  <si>
    <t>44093568</t>
  </si>
  <si>
    <t>MORALES CHAVEZ GERSSON ARNOLD</t>
  </si>
  <si>
    <t>47317525</t>
  </si>
  <si>
    <t>YANCCE RODRIGUEZ DIEGO MANUEL</t>
  </si>
  <si>
    <t>44921315</t>
  </si>
  <si>
    <t>CAYAO GAMONAL ANABELL JACKELIN</t>
  </si>
  <si>
    <t>70476035</t>
  </si>
  <si>
    <t>DAZA MORALES CAYO NEMIAS</t>
  </si>
  <si>
    <t>71340397</t>
  </si>
  <si>
    <t>QUISPE PIZARRO JUAN WILIAN</t>
  </si>
  <si>
    <t>46367081</t>
  </si>
  <si>
    <t>COSTILLA PUMA RICARDO</t>
  </si>
  <si>
    <t>40858603</t>
  </si>
  <si>
    <t>QUISPE HUAMANI VICTOR RAFAEL</t>
  </si>
  <si>
    <t>41236532</t>
  </si>
  <si>
    <t>NAVARRO FUERTES JOHAN EUSTAQUIO</t>
  </si>
  <si>
    <t>42869503</t>
  </si>
  <si>
    <t>CHAMOCHUMBI HERNANDEZ CLAUDIA FIORELLA</t>
  </si>
  <si>
    <t>46070212</t>
  </si>
  <si>
    <t>MANUAL CONSERJE</t>
  </si>
  <si>
    <t xml:space="preserve">INGENIERÍA INFORMÁTICA Y DE SISTEMAS CON MENCIÓN EN GESTIÓN </t>
  </si>
  <si>
    <t>MELENDREZ MORETO IGNACIO</t>
  </si>
  <si>
    <t>44241544</t>
  </si>
  <si>
    <t>GUARNIZO CORDOVA YIMI CARLOS</t>
  </si>
  <si>
    <t>43118935</t>
  </si>
  <si>
    <t>INSTITUTO SUPERIOR TECNOLÓGICO COMPUTRONIC TECH</t>
  </si>
  <si>
    <t>SANCHEZ ABAD LUIS MICHAEL</t>
  </si>
  <si>
    <t>42128619</t>
  </si>
  <si>
    <t>BARCO CALLE GOSVER</t>
  </si>
  <si>
    <t>45040538</t>
  </si>
  <si>
    <t>CHAGRAY RODRIGUEZ SANDRA ARACELLI</t>
  </si>
  <si>
    <t>40229785</t>
  </si>
  <si>
    <t>PALOMINO URIARTE MARY ADELA</t>
  </si>
  <si>
    <t>43492997</t>
  </si>
  <si>
    <t>INGENIERO SANITARIO</t>
  </si>
  <si>
    <t>RAMIREZ MENDOZA VANESSA MILAGROS</t>
  </si>
  <si>
    <t>46003758</t>
  </si>
  <si>
    <t>MONTALVO AYASTA JULIA ELIZABETH</t>
  </si>
  <si>
    <t>40981604</t>
  </si>
  <si>
    <t>LLANOS VASQUEZ GONZALO GUSTAVO</t>
  </si>
  <si>
    <t>46410780</t>
  </si>
  <si>
    <t>APOLO CUM MILAGRITOS KIMBERLY</t>
  </si>
  <si>
    <t>72230627</t>
  </si>
  <si>
    <t>RAMOS RAMOS ANTHONY MICHAEL</t>
  </si>
  <si>
    <t>46140994</t>
  </si>
  <si>
    <t>LAZO PAREDES ALICE KATHERINE</t>
  </si>
  <si>
    <t>76558563</t>
  </si>
  <si>
    <t>VEGA LARA CARLOS ALEJANDRO</t>
  </si>
  <si>
    <t>70944653</t>
  </si>
  <si>
    <t>ASISTENTE DE MESA DE AYUDA</t>
  </si>
  <si>
    <t>GALARZA CUTIMBO JOSE ANTONIO</t>
  </si>
  <si>
    <t>44146093</t>
  </si>
  <si>
    <t>CANAZA MAMANI RONAL JAVIER</t>
  </si>
  <si>
    <t>44967702</t>
  </si>
  <si>
    <t>CONTABILIDAD CON MENCIÓN EN TRIBUTACIÓN</t>
  </si>
  <si>
    <t>RAMIREZ CAMONES OMAR RICHARD</t>
  </si>
  <si>
    <t>47643020</t>
  </si>
  <si>
    <t>CALDERON YAÑEZ JORGE OMAR</t>
  </si>
  <si>
    <t>43505473</t>
  </si>
  <si>
    <t>BREÑA RAMIREZ ROLANDO JOSE</t>
  </si>
  <si>
    <t>40405805</t>
  </si>
  <si>
    <t>PROFESIONAL EN AUDITORIA DE FISCALIDAD INTERNACIONAL</t>
  </si>
  <si>
    <t>MARQUEZ MATIAS JORGE RAUL</t>
  </si>
  <si>
    <t>40586518</t>
  </si>
  <si>
    <t>ALTAMIRANO BRONCANO TANIA</t>
  </si>
  <si>
    <t>71417495</t>
  </si>
  <si>
    <t>CARDENAS BELTRAN WILMER ELOY</t>
  </si>
  <si>
    <t>40499090</t>
  </si>
  <si>
    <t>GARCIA ASTO JORGE RICARDO</t>
  </si>
  <si>
    <t>45896933</t>
  </si>
  <si>
    <t>OSTOLAZA PALOMINO JOSE CRISTOPHER</t>
  </si>
  <si>
    <t>46816289</t>
  </si>
  <si>
    <t>INSTITUTO DE EDUCACION SUPERIOR TECNOLOGICO PRIVADO BITEC</t>
  </si>
  <si>
    <t>PAREDES JAUREGUI DIEGO ANTHONY</t>
  </si>
  <si>
    <t>70203281</t>
  </si>
  <si>
    <t>BRICEÑO TOLENTINO LENER DAVEI</t>
  </si>
  <si>
    <t>43676842</t>
  </si>
  <si>
    <t>PEREZ DIAZ MARTIN ALEJANDRO</t>
  </si>
  <si>
    <t>43580470</t>
  </si>
  <si>
    <t>MONDRAGON DIAZ DIEGO ABRAHAM</t>
  </si>
  <si>
    <t>44856668</t>
  </si>
  <si>
    <t>POLO CORNELIO JUAN MARCO</t>
  </si>
  <si>
    <t>42535864</t>
  </si>
  <si>
    <t>GONZALES ANCAJIMA EDINSON BERNEY</t>
  </si>
  <si>
    <t>73264752</t>
  </si>
  <si>
    <t>GUEVARA ALCARAZO ERNESTO CHE</t>
  </si>
  <si>
    <t>42292425</t>
  </si>
  <si>
    <t>INFANTES GIL VICTOR OSWALDO</t>
  </si>
  <si>
    <t>32737040</t>
  </si>
  <si>
    <t>ESPECIALISTA EN SISTEMAS DE REMUNERACIONES</t>
  </si>
  <si>
    <t>UGAZ NORIEGA JHONATAN CARLOS</t>
  </si>
  <si>
    <t>42084943</t>
  </si>
  <si>
    <t>SANTAMARIA ROMERO PAUL</t>
  </si>
  <si>
    <t>40619219</t>
  </si>
  <si>
    <t>AREVALO CONTRERAS NILTON CESAR</t>
  </si>
  <si>
    <t>41486537</t>
  </si>
  <si>
    <t>GESTOR DE CONVENIOS</t>
  </si>
  <si>
    <t>LUPACA MARCA JUAN ANTONIO</t>
  </si>
  <si>
    <t>00447450</t>
  </si>
  <si>
    <t>INGENIERO SENIOR EN ESTRUCTURAS - UE</t>
  </si>
  <si>
    <t>ZENTENO MADUEÑO EDSON WYLLY</t>
  </si>
  <si>
    <t>46472129</t>
  </si>
  <si>
    <t>VELIZ MEDINA LAURA LORENA</t>
  </si>
  <si>
    <t>70123903</t>
  </si>
  <si>
    <t>CUSMA ROJAS JORGE ARLEN</t>
  </si>
  <si>
    <t>41897628</t>
  </si>
  <si>
    <t>LAZO ABURTO KENET FRANCIS</t>
  </si>
  <si>
    <t>41827736</t>
  </si>
  <si>
    <t>CARBAJAL BLAS JOE GAVINO</t>
  </si>
  <si>
    <t>25790356</t>
  </si>
  <si>
    <t>MORALES TAPIA JOHN ROYS</t>
  </si>
  <si>
    <t>43838275</t>
  </si>
  <si>
    <t>MEZA RIVERA ELIO WILFREDO</t>
  </si>
  <si>
    <t>45860290</t>
  </si>
  <si>
    <t>QUISPE HUAMAN LISSETH YANINA</t>
  </si>
  <si>
    <t>48293848</t>
  </si>
  <si>
    <t>AGUIRRE AGUILAR VIANEY YAJAIRA</t>
  </si>
  <si>
    <t>71550721</t>
  </si>
  <si>
    <t>YUPANQUI MAYTA JUAN LUIS</t>
  </si>
  <si>
    <t>46938053</t>
  </si>
  <si>
    <t>TATAJE CAMPOS CESAR AUGUSTO</t>
  </si>
  <si>
    <t>10083292</t>
  </si>
  <si>
    <t>TECNICO EN COMPENSACIONES</t>
  </si>
  <si>
    <t>DEL CARPIO CONDE MANUEL ROBERTO</t>
  </si>
  <si>
    <t>46019553</t>
  </si>
  <si>
    <t>VELASQUEZ BUIZA TANIA ROCIO</t>
  </si>
  <si>
    <t>47273202</t>
  </si>
  <si>
    <t>LAUREANO LAZO ANGEL ERICK</t>
  </si>
  <si>
    <t>45565710</t>
  </si>
  <si>
    <t>MORALES VARGAS DAVI FRANCE</t>
  </si>
  <si>
    <t>46947150</t>
  </si>
  <si>
    <t>PEÑA LEON JOHN ELER</t>
  </si>
  <si>
    <t>10678392</t>
  </si>
  <si>
    <t>SAAVEDRA CARDENAS SERGIO FERNANDO</t>
  </si>
  <si>
    <t>70783354</t>
  </si>
  <si>
    <t>LAZO GUZMAN HECTOR GIANFRANCO</t>
  </si>
  <si>
    <t>70668725</t>
  </si>
  <si>
    <t>INSTITUTO DE SISTEMAS CUSCO</t>
  </si>
  <si>
    <t>CHAVEZ SALAS EDWIN</t>
  </si>
  <si>
    <t>46487815</t>
  </si>
  <si>
    <t>PAUCAR QUISPE RONAL</t>
  </si>
  <si>
    <t>46933194</t>
  </si>
  <si>
    <t>GUTIERREZ CHAPARRO LUIS RICARDO</t>
  </si>
  <si>
    <t>44131113</t>
  </si>
  <si>
    <t>PEREZ ANGULO ALFREDO</t>
  </si>
  <si>
    <t>41182417</t>
  </si>
  <si>
    <t>CENTENO MANRIQUE WILFORD PAUL</t>
  </si>
  <si>
    <t>40123844</t>
  </si>
  <si>
    <t>LAZO HUMPIRE CESAR ALONSO</t>
  </si>
  <si>
    <t>45468240</t>
  </si>
  <si>
    <t>VALENCIA TAPIA JOSE MELVIN</t>
  </si>
  <si>
    <t>42208159</t>
  </si>
  <si>
    <t>OVIEDO PIEROLA LUIS EDUARDO</t>
  </si>
  <si>
    <t>45889366</t>
  </si>
  <si>
    <t>PUICAN TANANTA VICTOR MANUEL</t>
  </si>
  <si>
    <t>40294751</t>
  </si>
  <si>
    <t>LANCHIPA ORTEGA BENIGNO OSWALDO</t>
  </si>
  <si>
    <t>46862746</t>
  </si>
  <si>
    <t>GARCIA HIDALGO DANIEL HENRIQUE</t>
  </si>
  <si>
    <t>43444651</t>
  </si>
  <si>
    <t>ORMEÑO RAMOS MIGUEL ALEXANDER</t>
  </si>
  <si>
    <t>41171974</t>
  </si>
  <si>
    <t>BUITRON DIAZ PIER ALEXANDER</t>
  </si>
  <si>
    <t>10618864</t>
  </si>
  <si>
    <t>MOGROVEJO ROMUCHO CHARLES RUBENS</t>
  </si>
  <si>
    <t>09456445</t>
  </si>
  <si>
    <t>GRADOS ARANA YOLY SYLVANA</t>
  </si>
  <si>
    <t>45484677</t>
  </si>
  <si>
    <t>DELGADO SALAZAR JONY</t>
  </si>
  <si>
    <t>45660606</t>
  </si>
  <si>
    <t>QUISPE PAREDES CRISTHIAN RENE</t>
  </si>
  <si>
    <t>48267418</t>
  </si>
  <si>
    <t>ALANOCA RAMOS MARITZA MARGARITA</t>
  </si>
  <si>
    <t>43536897</t>
  </si>
  <si>
    <t>ORE BOZA JUAN JOSE</t>
  </si>
  <si>
    <t>41864778</t>
  </si>
  <si>
    <t>BENGOA PERCA CALEB EDMUNDO</t>
  </si>
  <si>
    <t>48102708</t>
  </si>
  <si>
    <t>GARCIA HUME JUAN MANUEL</t>
  </si>
  <si>
    <t>00517734</t>
  </si>
  <si>
    <t>CALLIZAYA JARRO JUAN VICTOR</t>
  </si>
  <si>
    <t>42743556</t>
  </si>
  <si>
    <t>ECONOMÍA AGRARIA</t>
  </si>
  <si>
    <t>VILCAPAZA HUAYCANI MAX FREIRE</t>
  </si>
  <si>
    <t>42993236</t>
  </si>
  <si>
    <t>MORALES MAMANI LUIS FERNANDO</t>
  </si>
  <si>
    <t>73051407</t>
  </si>
  <si>
    <t>CERNA DELGADO ANGEL RAFAEL</t>
  </si>
  <si>
    <t>45221853</t>
  </si>
  <si>
    <t>CAHUANA SALLO FIDEL</t>
  </si>
  <si>
    <t>47421860</t>
  </si>
  <si>
    <t>YUCRA LIENDO CARLOS ALBERTO</t>
  </si>
  <si>
    <t>41897677</t>
  </si>
  <si>
    <t>KOC ZAPATA MARCO ANTONIO</t>
  </si>
  <si>
    <t>40769853</t>
  </si>
  <si>
    <t>INSTITUTO DE EDUC. SUP. PART. SIST. Y ADMI. MODERNA - ESSAM</t>
  </si>
  <si>
    <t>MAMANI HUALLPA JAVIER JESUS</t>
  </si>
  <si>
    <t>40572189</t>
  </si>
  <si>
    <t>INSTITUTO SUPERIOR SAN LUIS MARIA DE MONTFORT</t>
  </si>
  <si>
    <t>PONGO MAMANI LUIS EDUARDO</t>
  </si>
  <si>
    <t>47401723</t>
  </si>
  <si>
    <t>SILVA ESCOBAR ERICK EDGAR</t>
  </si>
  <si>
    <t>72469600</t>
  </si>
  <si>
    <t>TORRES PANDURO LUIS ENRIQUE</t>
  </si>
  <si>
    <t>42893003</t>
  </si>
  <si>
    <t>LLACTA FELIX FLORENTINO RAUL</t>
  </si>
  <si>
    <t>06245962</t>
  </si>
  <si>
    <t>INSTITUTO SUPERIOR PEDAGOGICO PRIVADO EDUTEK</t>
  </si>
  <si>
    <t>YUFRA LOPEZ SHANE IVETTE KAREN</t>
  </si>
  <si>
    <t>44009474</t>
  </si>
  <si>
    <t>ASTETE RODRIGUEZ EDGAR CRISTIAN</t>
  </si>
  <si>
    <t>46058863</t>
  </si>
  <si>
    <t>HUAYHUA ROMERO MARCIAL</t>
  </si>
  <si>
    <t>41131656</t>
  </si>
  <si>
    <t>CHOQUEMAMANI CORTEZ REBECA INES</t>
  </si>
  <si>
    <t>75496219</t>
  </si>
  <si>
    <t>CUTI PÉREZ MARIO ALEJANDRO</t>
  </si>
  <si>
    <t>48664322</t>
  </si>
  <si>
    <t>VASQUEZ DOMINGUEZ XIMENA MERCEDES</t>
  </si>
  <si>
    <t>70901286</t>
  </si>
  <si>
    <t>ASMAT VIDARTE KAREN ROSANA</t>
  </si>
  <si>
    <t>74552671</t>
  </si>
  <si>
    <t>GARCIA ESPINOZA MANUEL ANDREE</t>
  </si>
  <si>
    <t>70672793</t>
  </si>
  <si>
    <t>LOPEZ HUAMAN LENIN OSCAR</t>
  </si>
  <si>
    <t>47040341</t>
  </si>
  <si>
    <t>ADANAQUE SALAZAR ZULIANA</t>
  </si>
  <si>
    <t>80235030</t>
  </si>
  <si>
    <t>SANCHEZ CAMPERO FRANCO ARTURO</t>
  </si>
  <si>
    <t>74076964</t>
  </si>
  <si>
    <t>CHALCO CABALLERO ZAIDA YANIRA</t>
  </si>
  <si>
    <t>71857601</t>
  </si>
  <si>
    <t>CEOGNE CEPEBAN</t>
  </si>
  <si>
    <t>BUSTOS LEON ANDREA SUNITA</t>
  </si>
  <si>
    <t>46247427</t>
  </si>
  <si>
    <t>HUASUPOMA SOTO ANGELA FIORELLA</t>
  </si>
  <si>
    <t>73824747</t>
  </si>
  <si>
    <t>PAZ SUAREZ MARTIN ALONSO</t>
  </si>
  <si>
    <t>47007054</t>
  </si>
  <si>
    <t>VILLANUEVA TULLUME HANDREY SAJAROV</t>
  </si>
  <si>
    <t>46185302</t>
  </si>
  <si>
    <t>ZARRIA REYNOSO ALEJANDRO</t>
  </si>
  <si>
    <t>41731223</t>
  </si>
  <si>
    <t>CHACON ARENAS MALENA</t>
  </si>
  <si>
    <t>32964940</t>
  </si>
  <si>
    <t>COORDINADOR PARLAMENTARIO</t>
  </si>
  <si>
    <t>INSTITUTO SUPERIOR PEDAGOGICO PRIVADO SEÑOR DE LUREN</t>
  </si>
  <si>
    <t>EDUCACIÓN INICIAL</t>
  </si>
  <si>
    <t>JIMENEZ ORMEÑO EBONY STEPHANIE</t>
  </si>
  <si>
    <t>44602331</t>
  </si>
  <si>
    <t>MOGROVEJO CHAUCA CLAUDIA ANGIE</t>
  </si>
  <si>
    <t>46690981</t>
  </si>
  <si>
    <t>MIRANDA GARRO YULIANNA NALIA</t>
  </si>
  <si>
    <t>40600007</t>
  </si>
  <si>
    <t>GOMERO DIAZ RONALD JAVIER</t>
  </si>
  <si>
    <t>09350843</t>
  </si>
  <si>
    <t>CORTEZ ZARATE JOSE FRANCISCO</t>
  </si>
  <si>
    <t>04828128</t>
  </si>
  <si>
    <t>ANDRADE PEÑA YOLANDA LIZBEL</t>
  </si>
  <si>
    <t>46955536</t>
  </si>
  <si>
    <t>GARCIA ODAR AYRTON GERALDO</t>
  </si>
  <si>
    <t>70288151</t>
  </si>
  <si>
    <t>GUTIERREZ VASQUEZ ELIZABETH CAROLINA</t>
  </si>
  <si>
    <t>45881880</t>
  </si>
  <si>
    <t>LAURENTE SOARES KATHERINE MARGORY</t>
  </si>
  <si>
    <t>76591909</t>
  </si>
  <si>
    <t>LA ROSA SEMINO JORGE FERNANDO</t>
  </si>
  <si>
    <t>70022022</t>
  </si>
  <si>
    <t>AGREDA ALTAMIRANO OSMAR</t>
  </si>
  <si>
    <t>46933317</t>
  </si>
  <si>
    <t>PERALTA DELAO KATHERINE ASTRID</t>
  </si>
  <si>
    <t>71742568</t>
  </si>
  <si>
    <t>CIENCIAS ECONÓMICAS, ADMINISTRATIVAS Y CONTABLES</t>
  </si>
  <si>
    <t>DE LA CRUZ ESPINO JAQUELIN</t>
  </si>
  <si>
    <t>70055932</t>
  </si>
  <si>
    <t>FIGUEROA MALPARTIDA SILVIA MERCEDES</t>
  </si>
  <si>
    <t>77208001</t>
  </si>
  <si>
    <t>LEON GALVAN LUIS ENRIQUE</t>
  </si>
  <si>
    <t>70550242</t>
  </si>
  <si>
    <t>NARVAEZ ARAUJO EDDY ALBERTO</t>
  </si>
  <si>
    <t>41970064</t>
  </si>
  <si>
    <t>PACO MACHACA VERONICA</t>
  </si>
  <si>
    <t>42470261</t>
  </si>
  <si>
    <t>RODRIGUEZ RIOS HUBER ELVVIS</t>
  </si>
  <si>
    <t>46896385</t>
  </si>
  <si>
    <t>VILLALVA GUTARRA SANDRA PAOLA</t>
  </si>
  <si>
    <t>40869398</t>
  </si>
  <si>
    <t>ROSADO ASENCIOS JENIFER KARINA</t>
  </si>
  <si>
    <t>73097466</t>
  </si>
  <si>
    <t>MOLINA VILLENA SANDY SHIWAR</t>
  </si>
  <si>
    <t>73194069</t>
  </si>
  <si>
    <t>CERRUDO QUISPE CARLOS ALBERTO</t>
  </si>
  <si>
    <t>43963095</t>
  </si>
  <si>
    <t>DOMINGUEZ ALVAREZ CECILIA IVONNE</t>
  </si>
  <si>
    <t>32973932</t>
  </si>
  <si>
    <t>LEON FLORES ANTONIO EDINSON</t>
  </si>
  <si>
    <t>21876771</t>
  </si>
  <si>
    <t>TÉCNICO EN GESTIÓN DE DATOS DE SISTEMAS ADMINISTRATIVOS</t>
  </si>
  <si>
    <t>BELESBIA ROJAS FRANCY ELIZABETH</t>
  </si>
  <si>
    <t>71385595</t>
  </si>
  <si>
    <t>NUÑEZ GUERRERO JORGE ELMER</t>
  </si>
  <si>
    <t>33679732</t>
  </si>
  <si>
    <t>ESPECIALISTA EN SERVICIO DE REDES</t>
  </si>
  <si>
    <t>QUISPE PAÑO JEASON SERGIO</t>
  </si>
  <si>
    <t>45175683</t>
  </si>
  <si>
    <t>TORRES CHAHUARA ALEX FERNANDO</t>
  </si>
  <si>
    <t>42455979</t>
  </si>
  <si>
    <t>YUGAR LADINES JOSE ALBERTO</t>
  </si>
  <si>
    <t>42698866</t>
  </si>
  <si>
    <t>GONZALES FLORES ALEJANDRA PAOLA</t>
  </si>
  <si>
    <t>44365912</t>
  </si>
  <si>
    <t>RIVERA VALDIVIA EMILIA</t>
  </si>
  <si>
    <t>45832778</t>
  </si>
  <si>
    <t>PAZ CAMPAÑA JANET LILIANA</t>
  </si>
  <si>
    <t>07945813</t>
  </si>
  <si>
    <t>SOLIS GRANADOS LEONCIO LUCIO</t>
  </si>
  <si>
    <t>25586417</t>
  </si>
  <si>
    <t>ASESOR ADMINISTRATIVO</t>
  </si>
  <si>
    <t>DE LA CRUZ RUBIANES EDITH VANESSA</t>
  </si>
  <si>
    <t>42152839</t>
  </si>
  <si>
    <t>ANALISTA EN GESTION Y SEGUIMIENTO DE INDICADORES DE LOS PROC</t>
  </si>
  <si>
    <t>INSTITUTO DE EDUCACIÓN SUPERIOR PERÚ - FRANCIA</t>
  </si>
  <si>
    <t>ODAR AREVALO ELMER</t>
  </si>
  <si>
    <t>43767834</t>
  </si>
  <si>
    <t>RAMOS BACA LUIGGI JEAN PAUL</t>
  </si>
  <si>
    <t>72718831</t>
  </si>
  <si>
    <t>PAULLO PAULLO EDWIN</t>
  </si>
  <si>
    <t>41391108</t>
  </si>
  <si>
    <t>YACHACHIN VALLEJO TANIA JAQUELIN</t>
  </si>
  <si>
    <t>44091168</t>
  </si>
  <si>
    <t>ALARCON SILVA OLINDA</t>
  </si>
  <si>
    <t>42045398</t>
  </si>
  <si>
    <t>GUERRERO CAMPOS JENRRY MAURICIO</t>
  </si>
  <si>
    <t>43392986</t>
  </si>
  <si>
    <t>MEZA GERI ROLLER ELIAS</t>
  </si>
  <si>
    <t>47424900</t>
  </si>
  <si>
    <t>BENAVIDES RODRIGUEZ IVAN LUIS</t>
  </si>
  <si>
    <t>09826799</t>
  </si>
  <si>
    <t>SEGURA CARDOZA ANA ROSA</t>
  </si>
  <si>
    <t>73786480</t>
  </si>
  <si>
    <t>CALLER CANAHUIRI VALERIANA SILVIA</t>
  </si>
  <si>
    <t>44734459</t>
  </si>
  <si>
    <t>LOPEZ QUISPE SANDRA</t>
  </si>
  <si>
    <t>47124491</t>
  </si>
  <si>
    <t>GUERRERO DIAZ CESAR DANIEL</t>
  </si>
  <si>
    <t>07636380</t>
  </si>
  <si>
    <t>PROFESIONAL EN ADQUISICIONES</t>
  </si>
  <si>
    <t>PINGO LOZADA YENNY VANESSA</t>
  </si>
  <si>
    <t>42006143</t>
  </si>
  <si>
    <t>HUAMAN MUÑIZ KATERIN LIZ</t>
  </si>
  <si>
    <t>46104368</t>
  </si>
  <si>
    <t>BELLIDO ROMERO JOSEPH GONZALO</t>
  </si>
  <si>
    <t>46061012</t>
  </si>
  <si>
    <t>INSTITUTO SUPERIOR TECNOLÓGICO MANUEL NUÑEZ BUTRÓN</t>
  </si>
  <si>
    <t>HUANACCHIRI TICONA JOEL ALEXANDER</t>
  </si>
  <si>
    <t>47119203</t>
  </si>
  <si>
    <t>HANCCO PARI PILAR MARILUZ</t>
  </si>
  <si>
    <t>44994494</t>
  </si>
  <si>
    <t>VALDEZ SEGURA FLOR DE LIZ</t>
  </si>
  <si>
    <t>77294296</t>
  </si>
  <si>
    <t>MAMANI ACUÑA ABIMAEL RODOLFO</t>
  </si>
  <si>
    <t>45908691</t>
  </si>
  <si>
    <t>HERRERA ALATRISTA DE BARRUTIA NORMA CARLA</t>
  </si>
  <si>
    <t>40649527</t>
  </si>
  <si>
    <t>RAMIREZ ECHEGARAY JUNIOR ISMAEL</t>
  </si>
  <si>
    <t>46508782</t>
  </si>
  <si>
    <t>GAMARRA SONCCO KARIM RUT</t>
  </si>
  <si>
    <t>44460537</t>
  </si>
  <si>
    <t>CABEZAS CARO NATALY MILAGROS</t>
  </si>
  <si>
    <t>46884084</t>
  </si>
  <si>
    <t>MOLINA CASTRO MANUEL LUIS</t>
  </si>
  <si>
    <t>45797444</t>
  </si>
  <si>
    <t>GUTIERREZ RUIZ MILAGROS</t>
  </si>
  <si>
    <t>45822871</t>
  </si>
  <si>
    <t>VILLANUEVA YAIPEN LUIS ERICK</t>
  </si>
  <si>
    <t>75532211</t>
  </si>
  <si>
    <t>YAPU PAMPAMALLCO MARGOT YOHANA</t>
  </si>
  <si>
    <t>42781737</t>
  </si>
  <si>
    <t>CALVO CHAHUARA ALBERT</t>
  </si>
  <si>
    <t>45532050</t>
  </si>
  <si>
    <t>HERRERA DEXTRE GUSTAVO</t>
  </si>
  <si>
    <t>08126065</t>
  </si>
  <si>
    <t>ZAPATA POZO JOSE DANTE</t>
  </si>
  <si>
    <t>40272073</t>
  </si>
  <si>
    <t>ZANABRIA MOTTA GIL ROBERTO</t>
  </si>
  <si>
    <t>29665629</t>
  </si>
  <si>
    <t>ALBERTO BUIZA DAVE WANDHERLEY</t>
  </si>
  <si>
    <t>74662370</t>
  </si>
  <si>
    <t>TICONA CCALLA JORGE LUIS</t>
  </si>
  <si>
    <t>48051589</t>
  </si>
  <si>
    <t>GUZMAN CORONADO RENZO</t>
  </si>
  <si>
    <t>48709704</t>
  </si>
  <si>
    <t>RONCEROS ADUVIRE ROCIO LISBET</t>
  </si>
  <si>
    <t>47402556</t>
  </si>
  <si>
    <t>GONZALES CALDAS HAYDEE LILI</t>
  </si>
  <si>
    <t>47694906</t>
  </si>
  <si>
    <t>ROCA DURAN CHRISTHIAN</t>
  </si>
  <si>
    <t>72511887</t>
  </si>
  <si>
    <t>MAMANI HUANACO KATHERINE JESSICA</t>
  </si>
  <si>
    <t>46292953</t>
  </si>
  <si>
    <t>ALEGRE VELIZ MARIA MARGARITA</t>
  </si>
  <si>
    <t>44519663</t>
  </si>
  <si>
    <t>BRITO SAN MARTIN KAREN JAQUELINE</t>
  </si>
  <si>
    <t>45520336</t>
  </si>
  <si>
    <t>URACAHUA CONDORI RIDER ALVARO</t>
  </si>
  <si>
    <t>44783842</t>
  </si>
  <si>
    <t>LAZO GONZALES JORGE LUIS</t>
  </si>
  <si>
    <t>21560100</t>
  </si>
  <si>
    <t>ILLESCA CHAHUA JHONATAN EDWIN</t>
  </si>
  <si>
    <t>45205970</t>
  </si>
  <si>
    <t>HERRERA SALDAÑA CARLA</t>
  </si>
  <si>
    <t>46307229</t>
  </si>
  <si>
    <t>QUISPE ITUSACA GLADYS</t>
  </si>
  <si>
    <t>48735788</t>
  </si>
  <si>
    <t>SULLA BRICEÑO EDINSON ROLANDO</t>
  </si>
  <si>
    <t>70135364</t>
  </si>
  <si>
    <t>VÁSQUEZ CALLE ALEXIS HELYNHO</t>
  </si>
  <si>
    <t>73029374</t>
  </si>
  <si>
    <t>LEIVA VARGAS LEIDY DIANA</t>
  </si>
  <si>
    <t>43006736</t>
  </si>
  <si>
    <t>QUITO SANCHEZ JUNIOR JOSEPH</t>
  </si>
  <si>
    <t>46084359</t>
  </si>
  <si>
    <t>GAMARRA ZEGARRA PERCY JAIR ANDERSON</t>
  </si>
  <si>
    <t>46938060</t>
  </si>
  <si>
    <t>HERQUINIGO VELASQUEZ LUSMILA YOVANA</t>
  </si>
  <si>
    <t>40659293</t>
  </si>
  <si>
    <t>HINOJOSA CABRERA RODRIGO OLDMAN</t>
  </si>
  <si>
    <t>48205285</t>
  </si>
  <si>
    <t>GHERSI VIDALON OMAR ISAIAS</t>
  </si>
  <si>
    <t>25682262</t>
  </si>
  <si>
    <t>ALVA LUJAN ERIKA KATHERINE</t>
  </si>
  <si>
    <t>18212383</t>
  </si>
  <si>
    <t>LOPEZ BRICEÑO JOSE FERNANDO</t>
  </si>
  <si>
    <t>80376523</t>
  </si>
  <si>
    <t>MENDOZA QUIJANO ANTHONY JUSETTY</t>
  </si>
  <si>
    <t>46243754</t>
  </si>
  <si>
    <t>GUERRA PEREZ MIGUEL ANGEL</t>
  </si>
  <si>
    <t>45030805</t>
  </si>
  <si>
    <t>PUMA ENRIQUEZ OMAR SAMUEL</t>
  </si>
  <si>
    <t>47522792</t>
  </si>
  <si>
    <t>POLO PALACIOS LAURA DALIA DEL ROCIO</t>
  </si>
  <si>
    <t>73749960</t>
  </si>
  <si>
    <t>MAURICIO VICENTE GIULIANA MARIELA</t>
  </si>
  <si>
    <t>72772301</t>
  </si>
  <si>
    <t>ALTAMIRANO NOLASCO MARTIN ENRIQUE</t>
  </si>
  <si>
    <t>70232093</t>
  </si>
  <si>
    <t>MONTES ZENTENO LIZZET NATALI</t>
  </si>
  <si>
    <t>70353859</t>
  </si>
  <si>
    <t>RODRIGUEZ OSORIO SANDY SOFIA</t>
  </si>
  <si>
    <t>46569588</t>
  </si>
  <si>
    <t>PINEDO CORRO MANUEL FERNANDO</t>
  </si>
  <si>
    <t>45626079</t>
  </si>
  <si>
    <t>SALAZAR MEJIA CRISTOPHER ANDRE</t>
  </si>
  <si>
    <t>72536519</t>
  </si>
  <si>
    <t>ALVAREZ CORDERO KARINA ELIZABETH</t>
  </si>
  <si>
    <t>70505052</t>
  </si>
  <si>
    <t>ZUÑIGA GASTELO ISABEL JOSEFA</t>
  </si>
  <si>
    <t>46578504</t>
  </si>
  <si>
    <t>CANTARO SOLIS CECILIA ZULIANA</t>
  </si>
  <si>
    <t>46581921</t>
  </si>
  <si>
    <t>SAAVEDRA AYOSA MARIA FERNANDA</t>
  </si>
  <si>
    <t>70417597</t>
  </si>
  <si>
    <t>LAM LEON JANES MARIO</t>
  </si>
  <si>
    <t>40244029</t>
  </si>
  <si>
    <t>BARRETO TUNQUI JUANA MERCEDES</t>
  </si>
  <si>
    <t>73977166</t>
  </si>
  <si>
    <t>DOMINGUEZ ASPARRIN LESLYE VERONICA</t>
  </si>
  <si>
    <t>42866556</t>
  </si>
  <si>
    <t>FUENTES VILLOSLADA LADY MILENY</t>
  </si>
  <si>
    <t>42808746</t>
  </si>
  <si>
    <t>PALACIOS RIVERA KAREN REYNA</t>
  </si>
  <si>
    <t>44979594</t>
  </si>
  <si>
    <t>MORALES HUAYHUA KELLY DANAE</t>
  </si>
  <si>
    <t>72281725</t>
  </si>
  <si>
    <t>MIRANDA GARCIA RAUL</t>
  </si>
  <si>
    <t>46803056</t>
  </si>
  <si>
    <t>AQUINO VALDIVIA CESAR LUIS</t>
  </si>
  <si>
    <t>41540875</t>
  </si>
  <si>
    <t>PALACIOS BARRIONUEVO ELIANA LISBETT</t>
  </si>
  <si>
    <t>46705921</t>
  </si>
  <si>
    <t>GUZMAN GUTIERREZ DIEGO SOCRATES</t>
  </si>
  <si>
    <t>71537541</t>
  </si>
  <si>
    <t>MENDOZA MÁRQUEZ GINA RENÉ</t>
  </si>
  <si>
    <t>47361835</t>
  </si>
  <si>
    <t>ESPICHAN VARGAS CARLOS ALBERTO</t>
  </si>
  <si>
    <t>40384266</t>
  </si>
  <si>
    <t>ODAR REQUEJO YAJARI LILIBETH</t>
  </si>
  <si>
    <t>45001727</t>
  </si>
  <si>
    <t>DELGADO ZURITA JOSE LUIS</t>
  </si>
  <si>
    <t>46097828</t>
  </si>
  <si>
    <t>SUSANO MENDOZA SARA RAQUEL</t>
  </si>
  <si>
    <t>40303758</t>
  </si>
  <si>
    <t>CRUZADO CRISOLOGO JULIO ANTONIO</t>
  </si>
  <si>
    <t>74653830</t>
  </si>
  <si>
    <t>ANGULO BACA GILMER DAVID</t>
  </si>
  <si>
    <t>47339151</t>
  </si>
  <si>
    <t>FLORES GARCIA ROXANA</t>
  </si>
  <si>
    <t>46603743</t>
  </si>
  <si>
    <t>HUAMAN TENE JULIO CESAR</t>
  </si>
  <si>
    <t>41022754</t>
  </si>
  <si>
    <t>AMPUERO CONDORI GUSTAVO RUFINO</t>
  </si>
  <si>
    <t>47744917</t>
  </si>
  <si>
    <t>MERA AMPICHE MICHEL</t>
  </si>
  <si>
    <t>45764272</t>
  </si>
  <si>
    <t>AGUILAR MEJIA VANNIA DEL ROSARIO</t>
  </si>
  <si>
    <t>71452519</t>
  </si>
  <si>
    <t>DOMEN CHACHAPOYAS JUAN KENNICHI</t>
  </si>
  <si>
    <t>48395840</t>
  </si>
  <si>
    <t>PREZA CALLE MYLENE MERCEDES</t>
  </si>
  <si>
    <t>72528184</t>
  </si>
  <si>
    <t>ZEVALLOS BLACIDO MARLENY PAOLA</t>
  </si>
  <si>
    <t>44681120</t>
  </si>
  <si>
    <t>I.E.S.T.P. AMAZÓNICO</t>
  </si>
  <si>
    <t>ROJAS RUIZ KATERIN ISABEL</t>
  </si>
  <si>
    <t>70104214</t>
  </si>
  <si>
    <t>GARNIQUE PEREZ GEINNER</t>
  </si>
  <si>
    <t>73809657</t>
  </si>
  <si>
    <t>KAQUI GOMEZ CESAR AUGUSTO</t>
  </si>
  <si>
    <t>46935116</t>
  </si>
  <si>
    <t>GUERRA INGA JHOEL</t>
  </si>
  <si>
    <t>60691849</t>
  </si>
  <si>
    <t>ILARES SANTIVAÑEZ CHRISTIAN JUNIOR</t>
  </si>
  <si>
    <t>70974777</t>
  </si>
  <si>
    <t>VELAZCO YACHACHIN CESAR ELOY</t>
  </si>
  <si>
    <t>72187561</t>
  </si>
  <si>
    <t>PALOMINO URTEAGA VICTOR ALEX</t>
  </si>
  <si>
    <t>41148620</t>
  </si>
  <si>
    <t>CASTILLO RODRIGUEZ VICTOR HUGO</t>
  </si>
  <si>
    <t>70554444</t>
  </si>
  <si>
    <t>HERRERA RAMIREZ FRANK JAVIER</t>
  </si>
  <si>
    <t>44468343</t>
  </si>
  <si>
    <t>RAMOS LEDESMA LILLIAN MELODY</t>
  </si>
  <si>
    <t>44617073</t>
  </si>
  <si>
    <t>MENDO CHAVEZ WILLY ALEXIS</t>
  </si>
  <si>
    <t>40051096</t>
  </si>
  <si>
    <t>CAPARACHIN AQUINO LUCERO YAJAIRA</t>
  </si>
  <si>
    <t>76314094</t>
  </si>
  <si>
    <t>SANCHEZ SARRIA ASTRID VIANKA</t>
  </si>
  <si>
    <t>70914992</t>
  </si>
  <si>
    <t>VALENZUELA CHIPANA ELIUD ABEL</t>
  </si>
  <si>
    <t>40518787</t>
  </si>
  <si>
    <t>CHAVEZ HERNANDEZ GIOVANA</t>
  </si>
  <si>
    <t>44255191</t>
  </si>
  <si>
    <t>MELENDREZ TEMOCHE MARDOS DANILO</t>
  </si>
  <si>
    <t>42552744</t>
  </si>
  <si>
    <t>SEGURA GUILLEN PAOLA CRISTINA</t>
  </si>
  <si>
    <t>46562756</t>
  </si>
  <si>
    <t>MOLLOCONDO ASILLO VICTOR JAIME</t>
  </si>
  <si>
    <t>01700509</t>
  </si>
  <si>
    <t>VIAMONTE ALIAGA NESTOR RAUL ADOLFO</t>
  </si>
  <si>
    <t>02428484</t>
  </si>
  <si>
    <t>DERECHO CIVIL</t>
  </si>
  <si>
    <t>MORALES MENESES ARMINDA</t>
  </si>
  <si>
    <t>01292234</t>
  </si>
  <si>
    <t>ESCRIBA TINEO MARIO NILTON</t>
  </si>
  <si>
    <t>41531992</t>
  </si>
  <si>
    <t>MORALES PADILLA MANUEL ARISTIDES</t>
  </si>
  <si>
    <t>40756844</t>
  </si>
  <si>
    <t>PEREZ AGUILAR PERCY RAMIRO</t>
  </si>
  <si>
    <t>41143474</t>
  </si>
  <si>
    <t>INSTITUTO SUPERIOR TECNOLÓGICO LEONARDO DA VINCI</t>
  </si>
  <si>
    <t>PABLO HUACCHA MARIELA NOEMI</t>
  </si>
  <si>
    <t>61806926</t>
  </si>
  <si>
    <t>QUISPE MORENO ERIKA ELVIRA</t>
  </si>
  <si>
    <t>73883556</t>
  </si>
  <si>
    <t>ALEGRIA DORADO YOHANA</t>
  </si>
  <si>
    <t>45174680</t>
  </si>
  <si>
    <t>ORE ASPARRIN GUILLERMINA</t>
  </si>
  <si>
    <t>70115921</t>
  </si>
  <si>
    <t>CALDERÓN PINILLOS POOL CHRISTIAN</t>
  </si>
  <si>
    <t>70133388</t>
  </si>
  <si>
    <t>OSORIO CUEVA ROMELL MOISES</t>
  </si>
  <si>
    <t>43266938</t>
  </si>
  <si>
    <t>LAMA BUSTAMANTE NESTOR JUAN CARLOS VITALIANO</t>
  </si>
  <si>
    <t>43476754</t>
  </si>
  <si>
    <t>FERNANDEZ MALLQUI WILLIAM YANCARLOS</t>
  </si>
  <si>
    <t>48464185</t>
  </si>
  <si>
    <t>MAZA HARO NORELIA LISETH</t>
  </si>
  <si>
    <t>75961642</t>
  </si>
  <si>
    <t>PACHECO BADO LARISSA FHARIDE</t>
  </si>
  <si>
    <t>44628147</t>
  </si>
  <si>
    <t>INSTITUTO SUPERIOR TECNOLÓGICO CHOTA</t>
  </si>
  <si>
    <t>MEJIA NUÑEZ LENIN</t>
  </si>
  <si>
    <t>45418720</t>
  </si>
  <si>
    <t>BARZOLA RICCI KATHERINE STEPHANI</t>
  </si>
  <si>
    <t>47101783</t>
  </si>
  <si>
    <t>CABREJOS AYASTA CESAR JUNIOR</t>
  </si>
  <si>
    <t>47111512</t>
  </si>
  <si>
    <t>CAPELLAN LEON ARIS JUSCELLY</t>
  </si>
  <si>
    <t>72658271</t>
  </si>
  <si>
    <t>SANCHEZ JARA LENIN FRANKLY</t>
  </si>
  <si>
    <t>43986008</t>
  </si>
  <si>
    <t>CASTILLO CAMPOS ALBERTO VALENTIN</t>
  </si>
  <si>
    <t>45154307</t>
  </si>
  <si>
    <t>MOSCOL PACHERRES RODRIGO MARTIN</t>
  </si>
  <si>
    <t>43957921</t>
  </si>
  <si>
    <t>FLOREZ FERNANDEZ MARIA FERNANDA</t>
  </si>
  <si>
    <t>70010738</t>
  </si>
  <si>
    <t>SANTAMARIA VELASQUEZ LUIS ENRIQUE</t>
  </si>
  <si>
    <t>73872112</t>
  </si>
  <si>
    <t>ZAMORA LUJAN ALEXANDER</t>
  </si>
  <si>
    <t>70897052</t>
  </si>
  <si>
    <t>PUYEN RODRIGUEZ GLADYS ARACELY</t>
  </si>
  <si>
    <t>47780608</t>
  </si>
  <si>
    <t>CAPELLAN LEON ANALIZ</t>
  </si>
  <si>
    <t>72021467</t>
  </si>
  <si>
    <t>INSTITUTO SUPERIOR TECNOLÓGICO PÚBLICO “SUIZA”</t>
  </si>
  <si>
    <t>MERMAO IJUMA LUIS ARTURO</t>
  </si>
  <si>
    <t>48138868</t>
  </si>
  <si>
    <t>ARANDA AGUIRRE ANA MARIA</t>
  </si>
  <si>
    <t>43855245</t>
  </si>
  <si>
    <t>ZAPATA CASTRO ERICK JOAO</t>
  </si>
  <si>
    <t>70425192</t>
  </si>
  <si>
    <t>REYES PINEDO CLAUDIA LUCIA</t>
  </si>
  <si>
    <t>70000451</t>
  </si>
  <si>
    <t>PUELLES RUIZ MARY CARMEN</t>
  </si>
  <si>
    <t>45827258</t>
  </si>
  <si>
    <t>BARRETO GUTIERREZ ISELA NATHALI LISSET</t>
  </si>
  <si>
    <t>71772513</t>
  </si>
  <si>
    <t>CIENCIAS DE LA EDUCACIÓN</t>
  </si>
  <si>
    <t>SANCHEZ VASQUEZ SADITH BRUSELAS</t>
  </si>
  <si>
    <t>80146420</t>
  </si>
  <si>
    <t>ALIAGA HUERTA NANCY</t>
  </si>
  <si>
    <t>29628692</t>
  </si>
  <si>
    <t>ESPECIALISTA SENIOR EN GESTION DE INVERSIONES</t>
  </si>
  <si>
    <t>TAIPE CORONACION DIEGO BLADEMIR</t>
  </si>
  <si>
    <t>47077026</t>
  </si>
  <si>
    <t>IEST DEL NORTE - TRUJILLO</t>
  </si>
  <si>
    <t>COLOMA QUISPE JAVIER HUMBERTO</t>
  </si>
  <si>
    <t>43906628</t>
  </si>
  <si>
    <t>MECÁNICA DE PRODUCCIÓN</t>
  </si>
  <si>
    <t>CUYATE CARRIZALES JOHNNY DANIEL</t>
  </si>
  <si>
    <t>44721880</t>
  </si>
  <si>
    <t>FLORES NINA ALEX DAVID</t>
  </si>
  <si>
    <t>41695111</t>
  </si>
  <si>
    <t>TEJADA CORONADO ANAHI DEL CARMEN</t>
  </si>
  <si>
    <t>05644896</t>
  </si>
  <si>
    <t>FLORES CASTILLO DIEGO ALEXANDER</t>
  </si>
  <si>
    <t>42936744</t>
  </si>
  <si>
    <t>DERECHO PROCESAL PENAL</t>
  </si>
  <si>
    <t>GUEVARA MAQUERA ROBER WILDE</t>
  </si>
  <si>
    <t>01875596</t>
  </si>
  <si>
    <t>CASTILLO PINEDO YELITZA YOMELLY</t>
  </si>
  <si>
    <t>71716536</t>
  </si>
  <si>
    <t>JIMENEZ CCALLO KATHERINE NIKOL</t>
  </si>
  <si>
    <t>71220685</t>
  </si>
  <si>
    <t>TELLO PASQUEL ELMER ALEJANDRO</t>
  </si>
  <si>
    <t>72153457</t>
  </si>
  <si>
    <t>NIETO GAVILAN JUAN CARLOS</t>
  </si>
  <si>
    <t>41331992</t>
  </si>
  <si>
    <t>LEON MENDOZA JULIO ALBERTO</t>
  </si>
  <si>
    <t>16765309</t>
  </si>
  <si>
    <t>CABRERA APAZA JUDITH LUZGARDA</t>
  </si>
  <si>
    <t>00515376</t>
  </si>
  <si>
    <t>YARIHUAMAN CANTORAL ELVIS REYNALDO</t>
  </si>
  <si>
    <t>45918921</t>
  </si>
  <si>
    <t>LAGOS POVIS WILFREDO</t>
  </si>
  <si>
    <t>46612766</t>
  </si>
  <si>
    <t>RODRIGUEZ TORRES KARLA YADIRA</t>
  </si>
  <si>
    <t>43141464</t>
  </si>
  <si>
    <t>IESTP AMERICAN INSTITUTE</t>
  </si>
  <si>
    <t>DIAZ ORREGO ELIANA PAMELA</t>
  </si>
  <si>
    <t>46183160</t>
  </si>
  <si>
    <t>IST NOR ORIENTAL DE LA SELVA - TARAPOTO</t>
  </si>
  <si>
    <t>ACOSTA PAREDES KLAUS HENRY</t>
  </si>
  <si>
    <t>01162812</t>
  </si>
  <si>
    <t>PALOMINO VILLENA YANI</t>
  </si>
  <si>
    <t>43375201</t>
  </si>
  <si>
    <t>PROFESIONAL ALTAMENTE ESPECIALIZADO EN GESTIÓN CONTRACTUAL</t>
  </si>
  <si>
    <t>DIAZ FLORES RAUL JHEFFERSON</t>
  </si>
  <si>
    <t>40235000</t>
  </si>
  <si>
    <t>INSTITUTO SUPERIOR TECNOLÓGICO NAZARET DE JULIACA</t>
  </si>
  <si>
    <t>CONDORI MUÑOZ WALTER</t>
  </si>
  <si>
    <t>29565118</t>
  </si>
  <si>
    <t>MAMANI CRUZ CESAR</t>
  </si>
  <si>
    <t>70355876</t>
  </si>
  <si>
    <t>JIMENEZ CUSTODIO YERSON DAVID</t>
  </si>
  <si>
    <t>48043265</t>
  </si>
  <si>
    <t>CORNEJO MELO CLAUDIA FIORELLA</t>
  </si>
  <si>
    <t>47104261</t>
  </si>
  <si>
    <t>CHAVEZ MAMANI KEYLA ANDREA</t>
  </si>
  <si>
    <t>47745057</t>
  </si>
  <si>
    <t>MOYA CASTILLO NELVA</t>
  </si>
  <si>
    <t>70475542</t>
  </si>
  <si>
    <t>HUERE CORDOVA CLEVER MAEL</t>
  </si>
  <si>
    <t>42546823</t>
  </si>
  <si>
    <t>REVOREDO OTOYA RAMESH DEVANAND</t>
  </si>
  <si>
    <t>47197470</t>
  </si>
  <si>
    <t>RAMOS OLIVERA WILLIAMS OMAR</t>
  </si>
  <si>
    <t>45958186</t>
  </si>
  <si>
    <t>HUAMAN CURO ABEL</t>
  </si>
  <si>
    <t>43550023</t>
  </si>
  <si>
    <t>CASTRO GUTIERREZ INGRID HEYDI</t>
  </si>
  <si>
    <t>45084119</t>
  </si>
  <si>
    <t>TORRES CAMPOS RICHARD</t>
  </si>
  <si>
    <t>46159822</t>
  </si>
  <si>
    <t>YARLEQUE CHAVEZ JORGE ANTONIO</t>
  </si>
  <si>
    <t>02858957</t>
  </si>
  <si>
    <t>ALIAGA VALDERRAMA HAROLD FRANZ</t>
  </si>
  <si>
    <t>42780266</t>
  </si>
  <si>
    <t>LEON ALCANTARA MERARDO MANUEL</t>
  </si>
  <si>
    <t>72044300</t>
  </si>
  <si>
    <t>CASTRO TINTAYA JUAN LUIS</t>
  </si>
  <si>
    <t>72783223</t>
  </si>
  <si>
    <t>ESCOBAR QUILIANO JHAROL EMANUEL</t>
  </si>
  <si>
    <t>47223901</t>
  </si>
  <si>
    <t>CHAVEZ MOSCO EVER JHON</t>
  </si>
  <si>
    <t>45490844</t>
  </si>
  <si>
    <t>MEDINA ALVAREZ LI GIANCARLO JHONATAN</t>
  </si>
  <si>
    <t>45486843</t>
  </si>
  <si>
    <t>POMA PAYANO LUIS JUNIOR</t>
  </si>
  <si>
    <t>43649750</t>
  </si>
  <si>
    <t>GARCIA RAMIREZ JHACK SAMUEL</t>
  </si>
  <si>
    <t>43655679</t>
  </si>
  <si>
    <t>LEON NAUPAY HUMBERTO MOISES</t>
  </si>
  <si>
    <t>42381025</t>
  </si>
  <si>
    <t>INGENIERÍA MINAS</t>
  </si>
  <si>
    <t>DUEÑAS CRUZ JUAN RONY</t>
  </si>
  <si>
    <t>44246321</t>
  </si>
  <si>
    <t>CIENCIAS BIOLÓGICAS</t>
  </si>
  <si>
    <t>ASCARZA FELICES YURY MIJAIL</t>
  </si>
  <si>
    <t>43639196</t>
  </si>
  <si>
    <t>NEYRA CUCHO JAVIER</t>
  </si>
  <si>
    <t>42555089</t>
  </si>
  <si>
    <t>SALCEDO CALZADO KEYLA EMILY</t>
  </si>
  <si>
    <t>43600410</t>
  </si>
  <si>
    <t>FLORES VIDAURRE KATTYA ELIZABETH</t>
  </si>
  <si>
    <t>72020859</t>
  </si>
  <si>
    <t>PISFIL SALAZAR FRANK CHRISTOPHER</t>
  </si>
  <si>
    <t>46894364</t>
  </si>
  <si>
    <t>RENGIFO VASQUEZ GUSTAVO ADOLFO</t>
  </si>
  <si>
    <t>43328878</t>
  </si>
  <si>
    <t>SANCHEZ MAYTA KRISTIAM JEFERSON</t>
  </si>
  <si>
    <t>41829973</t>
  </si>
  <si>
    <t>ISIDRO CALDERON THALIA ISABEL</t>
  </si>
  <si>
    <t>48159812</t>
  </si>
  <si>
    <t>VARGAS SERRANO ELVIS JAVIER</t>
  </si>
  <si>
    <t>70425187</t>
  </si>
  <si>
    <t>SILVA VALERIO EDWARD LEONARDO</t>
  </si>
  <si>
    <t>47463454</t>
  </si>
  <si>
    <t>PALOMINO MESTANZA MIGUEL ANGEL</t>
  </si>
  <si>
    <t>45265215</t>
  </si>
  <si>
    <t>PERALTA TAPIA KARINA DEL ROSIO</t>
  </si>
  <si>
    <t>47036681</t>
  </si>
  <si>
    <t>RODRIGUEZ FERNANDEZ MARITA OLENKA MEDALID</t>
  </si>
  <si>
    <t>45844742</t>
  </si>
  <si>
    <t>SUAREZ ORTIZ VICTOR RAUL</t>
  </si>
  <si>
    <t>46226906</t>
  </si>
  <si>
    <t>BRENIS CAMPOS GIAN CARLO</t>
  </si>
  <si>
    <t>44656246</t>
  </si>
  <si>
    <t>ESCOBAR ROMANI YESSER</t>
  </si>
  <si>
    <t>45450142</t>
  </si>
  <si>
    <t>ORELLANA ORELLANA WILBER CRISTIAND</t>
  </si>
  <si>
    <t>45507169</t>
  </si>
  <si>
    <t>BRENIS CAMPOS ANTONIO PAOLO</t>
  </si>
  <si>
    <t>43095257</t>
  </si>
  <si>
    <t>GOMEZ ARMIJO JUAN JESUS</t>
  </si>
  <si>
    <t>73353909</t>
  </si>
  <si>
    <t>CABRERA CASTILLO AZUCENA ESTHER</t>
  </si>
  <si>
    <t>40820306</t>
  </si>
  <si>
    <t>ARONES PALOMINO WALTER JEFERZON</t>
  </si>
  <si>
    <t>71333321</t>
  </si>
  <si>
    <t>INSTITUTO SUPERIOR TECNOLÓGICO DE COMERCIO EXTERIOR</t>
  </si>
  <si>
    <t>VILLANUEVA VASQUEZ GUILLERMO ANTONIO</t>
  </si>
  <si>
    <t>43662723</t>
  </si>
  <si>
    <t>VIVAR ALVAREZ KATHERINE FELY ANDREA</t>
  </si>
  <si>
    <t>72889599</t>
  </si>
  <si>
    <t>VILA CARTOLIN GUADALUPE LUZ</t>
  </si>
  <si>
    <t>44526271</t>
  </si>
  <si>
    <t>SANTOS FRANCIA MARIO MARTIN</t>
  </si>
  <si>
    <t>42352085</t>
  </si>
  <si>
    <t>ESPECIALISTA EN IMPLANTACIÓN DE MULTIPLATAFORMA DE SISTEMAS</t>
  </si>
  <si>
    <t>QUISPE AGUIRRE JOHANA MARÍA</t>
  </si>
  <si>
    <t>42637643</t>
  </si>
  <si>
    <t>ROMERO ALTAMIRANO GARY LANDER</t>
  </si>
  <si>
    <t>44012073</t>
  </si>
  <si>
    <t>NORIEGA TORRES WALTER ENRIQUE</t>
  </si>
  <si>
    <t>44689259</t>
  </si>
  <si>
    <t>QUISPE QUISPE JUVENAL</t>
  </si>
  <si>
    <t>46603685</t>
  </si>
  <si>
    <t>GOICOCHEA CARHUAJULCA MARIO EDERSON</t>
  </si>
  <si>
    <t>44379722</t>
  </si>
  <si>
    <t>MOLINA SANCHEZ JAMES</t>
  </si>
  <si>
    <t>43363658</t>
  </si>
  <si>
    <t>CHAUCA ZAMALLOA GOYO STALIN</t>
  </si>
  <si>
    <t>44979423</t>
  </si>
  <si>
    <t>RUESTA ARIAS JULIO RAFHAEL</t>
  </si>
  <si>
    <t>42292335</t>
  </si>
  <si>
    <t>SANDOVAL DIAZ MARCO ANTONIO</t>
  </si>
  <si>
    <t>70768277</t>
  </si>
  <si>
    <t>DAVILA SANCHEZ ALEXANDER</t>
  </si>
  <si>
    <t>45160426</t>
  </si>
  <si>
    <t>CAPA GUZMAN ALONSO MARK</t>
  </si>
  <si>
    <t>71043783</t>
  </si>
  <si>
    <t>VACA MACHUCA JUNIOR MERARDO</t>
  </si>
  <si>
    <t>45504275</t>
  </si>
  <si>
    <t>LOZANO SILVA STEINLIN</t>
  </si>
  <si>
    <t>45861186</t>
  </si>
  <si>
    <t>FERRER DE LA CRUZ ROSARIO ISABEL</t>
  </si>
  <si>
    <t>43278869</t>
  </si>
  <si>
    <t>CIENCIAS-TRIBUTACIÓN Y ASESORÍA FISCAL</t>
  </si>
  <si>
    <t>HEREDIA VALDEZ JONNATAN ALEXANDER</t>
  </si>
  <si>
    <t>44011457</t>
  </si>
  <si>
    <t>CALLAN JARAMILLO BRYAN HUBER</t>
  </si>
  <si>
    <t>74250762</t>
  </si>
  <si>
    <t>VELAZCO LARA WALTER MIGUEL</t>
  </si>
  <si>
    <t>07446707</t>
  </si>
  <si>
    <t>BUENDIA GONZALES RONALD LEE</t>
  </si>
  <si>
    <t>40435221</t>
  </si>
  <si>
    <t>IST PRIVADO SANTA FELICITA</t>
  </si>
  <si>
    <t>CARLOS CHUCOS ALEX LEANDRO</t>
  </si>
  <si>
    <t>40032434</t>
  </si>
  <si>
    <t>DANZ BERRIO SAULO</t>
  </si>
  <si>
    <t>42635729</t>
  </si>
  <si>
    <t>PINGO MORAN JOSE VICTORINO</t>
  </si>
  <si>
    <t>42666010</t>
  </si>
  <si>
    <t>DAVILA PAUCAR LENIN LEVID</t>
  </si>
  <si>
    <t>44488143</t>
  </si>
  <si>
    <t>VICENTE DAVALOS ROSMERY NORMA</t>
  </si>
  <si>
    <t>40991732</t>
  </si>
  <si>
    <t>ROSAS MENDOZA NOELIA MAINE</t>
  </si>
  <si>
    <t>45276990</t>
  </si>
  <si>
    <t>CAMPOS HERNANDEZ JOHNSON LINCOLN</t>
  </si>
  <si>
    <t>47773524</t>
  </si>
  <si>
    <t>CACERES MINAURO HECTOR</t>
  </si>
  <si>
    <t>43319625</t>
  </si>
  <si>
    <t>PEDRERA ALAYO CARMEN ERICA</t>
  </si>
  <si>
    <t>10743787</t>
  </si>
  <si>
    <t>ZUPEUC ROJAS BERTRAM</t>
  </si>
  <si>
    <t>42701023</t>
  </si>
  <si>
    <t>SANCHEZ CALERO JUAN CARLOS</t>
  </si>
  <si>
    <t>10678124</t>
  </si>
  <si>
    <t>INSTITUTO SUPERIOR TECNOLÓGICO JUAN XXIII - ICA</t>
  </si>
  <si>
    <t>EDUCACIÓN SECUNDARIA: MATEMÁTICA</t>
  </si>
  <si>
    <t>PAUCAR CASTILLO MIGUEL ANTONIO</t>
  </si>
  <si>
    <t>42516000</t>
  </si>
  <si>
    <t>LLUNCOR ESPINOZA JULIO CESAR</t>
  </si>
  <si>
    <t>09942728</t>
  </si>
  <si>
    <t>CARO CORDOVA GIANFRANCO GUILLERMO</t>
  </si>
  <si>
    <t>70447252</t>
  </si>
  <si>
    <t>LIRA FLORES DIEGO JESUS</t>
  </si>
  <si>
    <t>70432458</t>
  </si>
  <si>
    <t>ARIAS LOAYZA BERENIS TATIANA</t>
  </si>
  <si>
    <t>40968668</t>
  </si>
  <si>
    <t>ALFARO PAUCAR OSCAR MARCIAL</t>
  </si>
  <si>
    <t>43569953</t>
  </si>
  <si>
    <t>HUAYLLA MARTINEZ SONIA VANESSA</t>
  </si>
  <si>
    <t>42607882</t>
  </si>
  <si>
    <t>ZAVALA GONZALES CARMEN LIDIA</t>
  </si>
  <si>
    <t>41745061</t>
  </si>
  <si>
    <t>BERNAOLA LOZANO JAIRO JESUS</t>
  </si>
  <si>
    <t>71456004</t>
  </si>
  <si>
    <t>ZAPANA GARAYAR OSCAR MICHAEL</t>
  </si>
  <si>
    <t>46005808</t>
  </si>
  <si>
    <t>ALAYO GARCÍA LUIS ENRIQUE</t>
  </si>
  <si>
    <t>46477107</t>
  </si>
  <si>
    <t>CARPIO RIVERA LEYLA JENIFER</t>
  </si>
  <si>
    <t>45006280</t>
  </si>
  <si>
    <t>VILLEGAS VASQUEZ JAKELINE BLISSET</t>
  </si>
  <si>
    <t>70501506</t>
  </si>
  <si>
    <t>UNIVERSIDAD COMPLUTENSE DE MADRID</t>
  </si>
  <si>
    <t xml:space="preserve">INVESTIGACIÓN PARTICIPATIVA PARA EL DESARROLLO LOCAL </t>
  </si>
  <si>
    <t>ALIAGA SAGASTEGUI MILAGROS MARINA</t>
  </si>
  <si>
    <t>40330671</t>
  </si>
  <si>
    <t>MIRANDA VELASQUEZ MARILU</t>
  </si>
  <si>
    <t>44103028</t>
  </si>
  <si>
    <t>TORRES MIRANDA HUGO ALEXANDER</t>
  </si>
  <si>
    <t>45842067</t>
  </si>
  <si>
    <t>DURAN CHOQQUENAIRA RONALD JONATHAN</t>
  </si>
  <si>
    <t>70186104</t>
  </si>
  <si>
    <t>VALER WEISS JORGE FEDERICO</t>
  </si>
  <si>
    <t>29703393</t>
  </si>
  <si>
    <t>PERALES CASAFRANCA GLADYS STEPHANIE</t>
  </si>
  <si>
    <t>47113319</t>
  </si>
  <si>
    <t>CERNA JAIME KATTERINE JOSBEL</t>
  </si>
  <si>
    <t>48029988</t>
  </si>
  <si>
    <t>VILLANUEVA SUAREZ RUTH INES</t>
  </si>
  <si>
    <t>40880400</t>
  </si>
  <si>
    <t>VIGO AGUEDO GIULIANA ROSA MARIA</t>
  </si>
  <si>
    <t>73661658</t>
  </si>
  <si>
    <t>BALBIN BURGA JOSE JOSE</t>
  </si>
  <si>
    <t>70913701</t>
  </si>
  <si>
    <t>APOYO ADMINISTRATIVO EN PROCURADURIA</t>
  </si>
  <si>
    <t>VARGAS LAZARO ENRIQUE REYNALDO</t>
  </si>
  <si>
    <t>41952097</t>
  </si>
  <si>
    <t>PROFESIONAL ESPECIALISTA FINANCIERO</t>
  </si>
  <si>
    <t>SANCA CAMARGO RAQUEL</t>
  </si>
  <si>
    <t>44756942</t>
  </si>
  <si>
    <t>CANEPA DELGADO BRENDA ANGHELINA STEFFANI</t>
  </si>
  <si>
    <t>46007580</t>
  </si>
  <si>
    <t>QQUELLON NINANCURO LIZ EVELYN</t>
  </si>
  <si>
    <t>48321682</t>
  </si>
  <si>
    <t>QUISPE PINTO JESSICA LISBETH</t>
  </si>
  <si>
    <t>42192291</t>
  </si>
  <si>
    <t>MATIAS ROSALES NANCY VICTORIA</t>
  </si>
  <si>
    <t>47290714</t>
  </si>
  <si>
    <t>GARCIA GUTARRA ANAIS MARIELLA</t>
  </si>
  <si>
    <t>70345280</t>
  </si>
  <si>
    <t>ZEGARRA ALVAREZ ASTRID FIORELLA</t>
  </si>
  <si>
    <t>46119421</t>
  </si>
  <si>
    <t>CENEPO ZARRIA ELIAS ANTHONY</t>
  </si>
  <si>
    <t>47160928</t>
  </si>
  <si>
    <t>GUTIERREZ MACHACA JIMMY WILDON</t>
  </si>
  <si>
    <t>70147551</t>
  </si>
  <si>
    <t>HUAMAN LAZON GABRIEL ENRRIQUE</t>
  </si>
  <si>
    <t>47642088</t>
  </si>
  <si>
    <t>BARRIOS ESPINO ELIZABETH FABIOLA</t>
  </si>
  <si>
    <t>73615847</t>
  </si>
  <si>
    <t>VERGARA MATEO PABLO FABIAN</t>
  </si>
  <si>
    <t>46485549</t>
  </si>
  <si>
    <t>SALAZAR VASQUEZ SILVANA VERIUSKA</t>
  </si>
  <si>
    <t>47824579</t>
  </si>
  <si>
    <t>CASTRO MODESTO PAOLA MILAGROS</t>
  </si>
  <si>
    <t>45152976</t>
  </si>
  <si>
    <t>CAMPOS GUEVARA JOSE ALBERTO</t>
  </si>
  <si>
    <t>44127336</t>
  </si>
  <si>
    <t>VARGAS SANDOVAL IRWIN CRISTHIAN</t>
  </si>
  <si>
    <t>45211551</t>
  </si>
  <si>
    <t>ALVAREZ REAÑO ANDRES</t>
  </si>
  <si>
    <t>40867308</t>
  </si>
  <si>
    <t>ESTRADA PALACIOS MARVIN ANDRE</t>
  </si>
  <si>
    <t>70671615</t>
  </si>
  <si>
    <t>CORONEL AYLLON FRANK DENIS</t>
  </si>
  <si>
    <t>70781676</t>
  </si>
  <si>
    <t>RIVERA ASTO JUANA MARIVEL</t>
  </si>
  <si>
    <t>45423632</t>
  </si>
  <si>
    <t>GALARZA AGUIRRE NATALY BETHEL</t>
  </si>
  <si>
    <t>73666409</t>
  </si>
  <si>
    <t>FLORES PEÑA CYNTHIA SCARLETH</t>
  </si>
  <si>
    <t>70305862</t>
  </si>
  <si>
    <t>CASTRO DIAZ LADY LETICIA</t>
  </si>
  <si>
    <t>43344545</t>
  </si>
  <si>
    <t>ASISTENTE MULTIFUNCIONAL</t>
  </si>
  <si>
    <t>CAMPOS MELGAREJO JEANCARLO JUNIOR</t>
  </si>
  <si>
    <t>43288728</t>
  </si>
  <si>
    <t>GONZALES BARBOZA ANDRES</t>
  </si>
  <si>
    <t>48067749</t>
  </si>
  <si>
    <t>CARRION CUEVA DAIECY</t>
  </si>
  <si>
    <t>47005838</t>
  </si>
  <si>
    <t>GARCIA NAQUICHE EDWIN SAUL</t>
  </si>
  <si>
    <t>43218510</t>
  </si>
  <si>
    <t>ESPINOZA OLAYA RAMIRO GASTON</t>
  </si>
  <si>
    <t>45563943</t>
  </si>
  <si>
    <t>UNIVERSIDAD NACIONAL JOSE FAUSTINO SANCHEZ CARRION</t>
  </si>
  <si>
    <t>YANAC MUÑOZ EDWIN ARMANDO</t>
  </si>
  <si>
    <t>47870471</t>
  </si>
  <si>
    <t>ARANDA CALDERON RAQUEL ROSMERY</t>
  </si>
  <si>
    <t>46807201</t>
  </si>
  <si>
    <t>GONZALES ZAMUDIO SANDRA</t>
  </si>
  <si>
    <t>41647097</t>
  </si>
  <si>
    <t>VILLAZANA ESPINOZA CRISTIAN ANTHONY</t>
  </si>
  <si>
    <t>46190760</t>
  </si>
  <si>
    <t>ICHPAS GOMEZ BERONIKHA LUISA</t>
  </si>
  <si>
    <t>44387198</t>
  </si>
  <si>
    <t>NECIOSUP MORENO JUAN MANUEL</t>
  </si>
  <si>
    <t>45682897</t>
  </si>
  <si>
    <t>MORALES PALOMINO MARCO ANTONIO</t>
  </si>
  <si>
    <t>41389134</t>
  </si>
  <si>
    <t>SOTELO PALOMINO EFRAIN ABEL ANTONINO</t>
  </si>
  <si>
    <t>70443908</t>
  </si>
  <si>
    <t>PABLO ZEVALLOS ELVIS RONALD</t>
  </si>
  <si>
    <t>40971974</t>
  </si>
  <si>
    <t>DIAZ SOTO ALVARO FRANCISCO</t>
  </si>
  <si>
    <t>41340118</t>
  </si>
  <si>
    <t>ZEVALLOS HORNA YEFFERTSON SERGIO</t>
  </si>
  <si>
    <t>70577878</t>
  </si>
  <si>
    <t>CASTRO BONIFACIO MAGGIE MISSIELL</t>
  </si>
  <si>
    <t>71537582</t>
  </si>
  <si>
    <t>VILLEGAS GUTIERREZ BETO RICARDO</t>
  </si>
  <si>
    <t>41603873</t>
  </si>
  <si>
    <t>ENAE BUSINESS SCHOOL</t>
  </si>
  <si>
    <t>SEGURIDAD, SALUD Y PEVENCION DE RIESGOS LABORALES</t>
  </si>
  <si>
    <t>GANVINI GAMBOA GISSELL KARINA</t>
  </si>
  <si>
    <t>41936395</t>
  </si>
  <si>
    <t>TELLO CARRANZA JAKELIN ZULEMA</t>
  </si>
  <si>
    <t>46481489</t>
  </si>
  <si>
    <t>LOZANO BEBER CRISTOBAL EDUARDO JESUS</t>
  </si>
  <si>
    <t>45221580</t>
  </si>
  <si>
    <t>RODRIGUEZ FERNANDEZ ELIANA LUCIA</t>
  </si>
  <si>
    <t>43945549</t>
  </si>
  <si>
    <t>ESPINOZA YURIVILCA YANCARLOS</t>
  </si>
  <si>
    <t>41580503</t>
  </si>
  <si>
    <t>CAPARACHIN LAU EDGARD ALBERTO</t>
  </si>
  <si>
    <t>43050380</t>
  </si>
  <si>
    <t xml:space="preserve">  :   057  SUPERINTENDENCIA NACIONAL DE ADUANAS Y DE ADMINISTRACIÓN TRIBUTARIA</t>
  </si>
  <si>
    <t>TITULADA</t>
  </si>
  <si>
    <t>INGENIERA EN INDUSTRIAS ALIMENTARIAS</t>
  </si>
  <si>
    <t xml:space="preserve">PEREZ SUELDO DANIELA BEATRIZ, </t>
  </si>
  <si>
    <t>44756243</t>
  </si>
  <si>
    <t>Analista Administrativo</t>
  </si>
  <si>
    <t xml:space="preserve"> 001-1231: AGENCIA DE PROMOCION DE LA INVERSION PRIVADA - PROINVERSION</t>
  </si>
  <si>
    <t>ORDOÑEZ RUIZ JOSELYN ANABEL</t>
  </si>
  <si>
    <t>47285871</t>
  </si>
  <si>
    <t>Analista en Auditoria</t>
  </si>
  <si>
    <t>ORTIZ NIETO PEDRO</t>
  </si>
  <si>
    <t>42519228</t>
  </si>
  <si>
    <t>Auditor</t>
  </si>
  <si>
    <t>BACHILLER EN ADMINISTACION</t>
  </si>
  <si>
    <t>LANG ALVAREZ INGRID JOHANNE</t>
  </si>
  <si>
    <t>48247936</t>
  </si>
  <si>
    <t>Asistente de Tesoreria</t>
  </si>
  <si>
    <t>ZEGARRA ANCHILURI, ALEJANDRO RODRIGO</t>
  </si>
  <si>
    <t>40515933</t>
  </si>
  <si>
    <t>ASESOR EN PROMOCIÓN DE INVERSIONES</t>
  </si>
  <si>
    <t>INGENIERO MECANICO</t>
  </si>
  <si>
    <t>INGENIERIA MECANICA</t>
  </si>
  <si>
    <t>WILLIS ARAUJO EDUARDO SANTIAGO</t>
  </si>
  <si>
    <t>16430362</t>
  </si>
  <si>
    <t>ASESOR TÉCNICO ESPECIALISTA EN PROYECTOS HIDROENERGÉTICOS Y DE IRRIGACIÓN</t>
  </si>
  <si>
    <t>VERA OVIEDO SABINO ROBERTO</t>
  </si>
  <si>
    <t>41288157</t>
  </si>
  <si>
    <t>ASESOR FINANCIERO</t>
  </si>
  <si>
    <t>MEDICO</t>
  </si>
  <si>
    <t>MEDICINA</t>
  </si>
  <si>
    <t>VARAS VASQUEZ CESAR AUGUSTO</t>
  </si>
  <si>
    <t>32805409</t>
  </si>
  <si>
    <t>ASESOR TÉCNICO</t>
  </si>
  <si>
    <t>VALVERDE VELASQUEZ PATRICIA EVELYN</t>
  </si>
  <si>
    <t>06770666</t>
  </si>
  <si>
    <t>VALENCIA MORALES DE PORTOCARRERO JUANA ISABEL</t>
  </si>
  <si>
    <t>10353898</t>
  </si>
  <si>
    <t>ASESOR TÉCNICO PARA PROYECTOS DE SANEAMIENTO</t>
  </si>
  <si>
    <t>TIRADO TEJADA CARLOS SEGUNDO</t>
  </si>
  <si>
    <t>26706988</t>
  </si>
  <si>
    <t>ANALISTA TÉCNICO</t>
  </si>
  <si>
    <t>TIPISMANA ZAFRA ELIAS</t>
  </si>
  <si>
    <t>40564760</t>
  </si>
  <si>
    <t>SILVA TAMURA, CLAUDIO SHINKYU</t>
  </si>
  <si>
    <t>70454959</t>
  </si>
  <si>
    <t>ANALISTA LEGAL - GESTIÓN DEL CONOCIMIENTO</t>
  </si>
  <si>
    <t>SIHUINCHA LOAYZA RONALD</t>
  </si>
  <si>
    <t>40101575</t>
  </si>
  <si>
    <t>ASESOR TÉCNICO PARA PROYECTOS DE EDUCACIÓN</t>
  </si>
  <si>
    <t>SCOGINGS VIDAURRE CARMEN PATRICIA</t>
  </si>
  <si>
    <t>08189979</t>
  </si>
  <si>
    <t>ASISTENTE ADMINISTRATIVA</t>
  </si>
  <si>
    <t>SANCHEZ TORRES KONNY LUI</t>
  </si>
  <si>
    <t>42038695</t>
  </si>
  <si>
    <t>ANALISTA LEGAL EN OBRAS POR IMPUESTOS</t>
  </si>
  <si>
    <t>SAMPÉN LEÓN, ARLI RUBÉN</t>
  </si>
  <si>
    <t>47224573</t>
  </si>
  <si>
    <t>ANALISTA TÉCNICO ADMINISTRATIVO</t>
  </si>
  <si>
    <t>BACHILLER EN INGENIERIA CIVIL</t>
  </si>
  <si>
    <t>SAN ROMAN LUNA FREDY</t>
  </si>
  <si>
    <t>23816022</t>
  </si>
  <si>
    <t>Especialista Técnico para Proyectos Viales</t>
  </si>
  <si>
    <t>SAMAMÉ VIDAURRE SAMUEL</t>
  </si>
  <si>
    <t>16776679</t>
  </si>
  <si>
    <t>ASESOR TÉCNICO OFICINA ORIENTE (MOYOBAMBA)</t>
  </si>
  <si>
    <t>LICENCIADO EN ADMINSTRACION DE NEGOCIOS GLOBALES</t>
  </si>
  <si>
    <t>SALVADOR SILVESTRE, ALEXANDER ANDRE</t>
  </si>
  <si>
    <t>45596649</t>
  </si>
  <si>
    <t>ANALISTA TÉCNICO EN INVERSIONES</t>
  </si>
  <si>
    <t>SAIRE PILLCO CARLOS RAÚL</t>
  </si>
  <si>
    <t>40355644</t>
  </si>
  <si>
    <t>INGENIERO ELECTRICO</t>
  </si>
  <si>
    <t>RUIZ QUISPE, VANESSA GLICERIA</t>
  </si>
  <si>
    <t>40378242</t>
  </si>
  <si>
    <t>ESPECIALISTA EN FORMULACIÓN DE PROYECTOS</t>
  </si>
  <si>
    <t>INGENIERO AGRICOLA</t>
  </si>
  <si>
    <t>RUBIÑOS PANTA CESAR WILFREDO</t>
  </si>
  <si>
    <t>27673543</t>
  </si>
  <si>
    <t xml:space="preserve">ASESOR TÉNICO </t>
  </si>
  <si>
    <t>ROSALES CHAMORRO, OSCAR RAÚL</t>
  </si>
  <si>
    <t>10200713</t>
  </si>
  <si>
    <t>ANALISTA TÉCNICO EN OBRAS POR IMPUESTOS</t>
  </si>
  <si>
    <t>RONCAL MENDOZA BERTA ISABEL</t>
  </si>
  <si>
    <t>08213559</t>
  </si>
  <si>
    <t>ROMERO LEYTON GROVER ROLANDO</t>
  </si>
  <si>
    <t>10688400</t>
  </si>
  <si>
    <t>ASESOR TÉCNICO EN ASOCIACIONES PÚBLICO PRIVADAS</t>
  </si>
  <si>
    <t>ROJAS CAPURRO MARTIN EDUARDO</t>
  </si>
  <si>
    <t>42016161</t>
  </si>
  <si>
    <t>RODRIGUEZ ARMAS ELIZABETH</t>
  </si>
  <si>
    <t>41171391</t>
  </si>
  <si>
    <t>RODRIGUEZ ABAD JUAN JORGE</t>
  </si>
  <si>
    <t>08182143</t>
  </si>
  <si>
    <t>ASESOR TÉCNICO EN SALUD</t>
  </si>
  <si>
    <t>BACHILLER EN SOCIOLOGÍA</t>
  </si>
  <si>
    <t>SOCIOLOGÍA</t>
  </si>
  <si>
    <t>RODAS CASTRO MAYRA</t>
  </si>
  <si>
    <t>45963534</t>
  </si>
  <si>
    <t>ANALISTA EN ASUNTOS SOCIALES</t>
  </si>
  <si>
    <t>PRADO GARCIA ALFREDO</t>
  </si>
  <si>
    <t>10064776</t>
  </si>
  <si>
    <t>PERIODISTA ECONÓMICO</t>
  </si>
  <si>
    <t>PEZO DELGADO MARIA GRAZZIA</t>
  </si>
  <si>
    <t>40363463</t>
  </si>
  <si>
    <t>COORDINADOR DE MARKETING E IMAGEN INSTITUCIONAL</t>
  </si>
  <si>
    <t>POMA TORRES WALTER WILFREDO</t>
  </si>
  <si>
    <t>08996283</t>
  </si>
  <si>
    <t>Jefe de Finanzas</t>
  </si>
  <si>
    <t xml:space="preserve">PAREJA LUNA HEIDY PIERINA </t>
  </si>
  <si>
    <t>44648168</t>
  </si>
  <si>
    <t>Analista en Proyectos</t>
  </si>
  <si>
    <t>PACHECO SARMIENTO JESSICA MADELEINE</t>
  </si>
  <si>
    <t>09915576</t>
  </si>
  <si>
    <t>Especialista en Planeamiento, Evaluación y Seguimiento de la Gestión</t>
  </si>
  <si>
    <t>PASCUAL CAJAVILCA DANERY THALIA</t>
  </si>
  <si>
    <t>47455142</t>
  </si>
  <si>
    <t>OTINIANO JAIME ROBERTO SANDRO</t>
  </si>
  <si>
    <t>18158188</t>
  </si>
  <si>
    <t>OSORIO SEVILLANO, AMALIA DEL PILAR</t>
  </si>
  <si>
    <t>40386505</t>
  </si>
  <si>
    <t>ASESOR TÉCNICO ADMINISTRATIVO</t>
  </si>
  <si>
    <t>ORTIZ MOSCOSO VICTOR HUGO</t>
  </si>
  <si>
    <t>09075928</t>
  </si>
  <si>
    <t>ASESOR TECNICO EN INGENIERÍA DE TRANSPORTE FERROVIARIO</t>
  </si>
  <si>
    <t>TECNICO EN COMPUTACION E INFORMATICA</t>
  </si>
  <si>
    <t>COMPUTACIÓN E INFORMATICA</t>
  </si>
  <si>
    <t>NUÑEZ ESPINOZA OMAR ALEXANDER</t>
  </si>
  <si>
    <t>40163590</t>
  </si>
  <si>
    <t>NUÑEZ DIESTRA SORAYA YURIKO</t>
  </si>
  <si>
    <t>45306899</t>
  </si>
  <si>
    <t>NEYRA HERBOZO MIGUEL DAVID</t>
  </si>
  <si>
    <t>40876223</t>
  </si>
  <si>
    <t>AUXILIAR / CONSERJE</t>
  </si>
  <si>
    <t>MUÑOZ MORA, NELSON</t>
  </si>
  <si>
    <t>42990483</t>
  </si>
  <si>
    <t>MATIAS ELIAS ISABEL LUCIA</t>
  </si>
  <si>
    <t>10587756</t>
  </si>
  <si>
    <t>MAGUIÑA MELENDES HEIDI MERCEDES</t>
  </si>
  <si>
    <t>41432424</t>
  </si>
  <si>
    <t>MADRID ESCOBAR, APOLINAR JUNIOR</t>
  </si>
  <si>
    <t>07467219</t>
  </si>
  <si>
    <t>LUYO CRUZADO VANESSA ERIKA</t>
  </si>
  <si>
    <t>10326526</t>
  </si>
  <si>
    <t>LUCCHETTI RODRÍGUEZ ALFIERI BRUNO</t>
  </si>
  <si>
    <t>09802054</t>
  </si>
  <si>
    <t>ASESOR LEGAL EN ASOCIACIONES PÚBLICO PRIVADAS</t>
  </si>
  <si>
    <t>LOYOLA MORAN GUSTAVO ENRIQUE</t>
  </si>
  <si>
    <t>Asesor Legal</t>
  </si>
  <si>
    <t>LEVANO TACUCHI YSELA ERIKA</t>
  </si>
  <si>
    <t>09834947</t>
  </si>
  <si>
    <t>HUAYTALLA SALAS, PAMELA MELISSA</t>
  </si>
  <si>
    <t>70324016</t>
  </si>
  <si>
    <t>ASESOR TÉCNICO - ADMINISTRATIVO</t>
  </si>
  <si>
    <t>GUEVARA HAMADA CECILIA ANGELICA</t>
  </si>
  <si>
    <t>41530276</t>
  </si>
  <si>
    <t>ASISTENTE TÉCNICO</t>
  </si>
  <si>
    <t>GONZALES YALLE LUIS ENRIQUE</t>
  </si>
  <si>
    <t>21553083</t>
  </si>
  <si>
    <t>ASESOR TECNICO PARA PROYECTOS PRODUCTIVOS</t>
  </si>
  <si>
    <t>GONZALES VILLAGARAY EDITH YESSICA</t>
  </si>
  <si>
    <t>41205112</t>
  </si>
  <si>
    <t>GONZALES AVILA ROSARIO DE FATIMA</t>
  </si>
  <si>
    <t>71621640</t>
  </si>
  <si>
    <t>ANALÍSTA TÉCNICO ADMINISTRATIVO</t>
  </si>
  <si>
    <t>INGENIERO AMBIENTAL</t>
  </si>
  <si>
    <t>INGENIERÍA AMBIENTAL</t>
  </si>
  <si>
    <t>GOMEZ AGURTO, CYNTHIA FIORELLA</t>
  </si>
  <si>
    <t>42342177</t>
  </si>
  <si>
    <t>ESPECIALISTA EN GESTIÓN AMBIENTAL</t>
  </si>
  <si>
    <t>GOMERO MONTALVAN DINA LUISA</t>
  </si>
  <si>
    <t>46459157</t>
  </si>
  <si>
    <t>GARCIA VIERA RENZO JESUS</t>
  </si>
  <si>
    <t>42500351</t>
  </si>
  <si>
    <t>FERNÁNDEZ MELGAR, FERNANDO JESÚS</t>
  </si>
  <si>
    <t>44926759</t>
  </si>
  <si>
    <t>ASISTENTE EN CONTABILIDAD</t>
  </si>
  <si>
    <t>FERNANDEZ IRIGOIN ALBERTO GONZALO</t>
  </si>
  <si>
    <t>41944971</t>
  </si>
  <si>
    <t>ANALISTA DE REDES Y COMUNICACIONES</t>
  </si>
  <si>
    <t>FERNANDEZ CERVANTES MARIA ELENA</t>
  </si>
  <si>
    <t>22415293</t>
  </si>
  <si>
    <t>DIRECTORA DE PROYECTO</t>
  </si>
  <si>
    <t>DIAZ SORIA JUAN PABLO</t>
  </si>
  <si>
    <t>40603966</t>
  </si>
  <si>
    <t>DEL AGUILA ACOSTA ANIBAL</t>
  </si>
  <si>
    <t>09144776</t>
  </si>
  <si>
    <t>DIRECTOR DE PROYECTO</t>
  </si>
  <si>
    <t>BACHILLER EN ECONOMICA</t>
  </si>
  <si>
    <t>CUEVA LLANOS JAIME</t>
  </si>
  <si>
    <t>71069833</t>
  </si>
  <si>
    <t>CORDOVA PORTALES CESAR ENRIQUE</t>
  </si>
  <si>
    <t>08977692</t>
  </si>
  <si>
    <t xml:space="preserve">SECRETARIADO EJECUTIVO  </t>
  </si>
  <si>
    <t>CORDOVA CASTILLO CARMEN ROSA</t>
  </si>
  <si>
    <t>46000097</t>
  </si>
  <si>
    <t>CHAVARRY CALDERON CARLOS GUILLERMO</t>
  </si>
  <si>
    <t>08879015</t>
  </si>
  <si>
    <t>CHANG ARÉVALO ERY MAGALI</t>
  </si>
  <si>
    <t>41367303</t>
  </si>
  <si>
    <t>CASTRO TRIGOSO HAROLD</t>
  </si>
  <si>
    <t>41818413</t>
  </si>
  <si>
    <t>ANALISTA EN COMPENSACIONES</t>
  </si>
  <si>
    <t>CASTRO MESTAS JIMMY GERBER</t>
  </si>
  <si>
    <t>24002878</t>
  </si>
  <si>
    <t>CASTILLO SALAZAR MARIA LUISA</t>
  </si>
  <si>
    <t>07521970</t>
  </si>
  <si>
    <t>SOCIOLOGO</t>
  </si>
  <si>
    <t>CASTILLO LAUZ, PABLO VICENTE ARTURO</t>
  </si>
  <si>
    <t>06608630</t>
  </si>
  <si>
    <t>ESPECIALISTA EN GESTIÓN SOCIAL</t>
  </si>
  <si>
    <t>CAMPOVERDE ARROYO LILIAN LISETH</t>
  </si>
  <si>
    <t>44408159</t>
  </si>
  <si>
    <t>CALDERON SANTA CRUZ, LIZ ELIANA</t>
  </si>
  <si>
    <t>20101862</t>
  </si>
  <si>
    <t>CALDERON BUENDIA SILVIA ROSSANA</t>
  </si>
  <si>
    <t>09139633</t>
  </si>
  <si>
    <t>CAJO LOPEZ JAIME JORGE</t>
  </si>
  <si>
    <t>43703195</t>
  </si>
  <si>
    <t>CONSERJE - GESTIÓN DE PROYECTOS</t>
  </si>
  <si>
    <t>BRAVO YABAR OSCAR RUBEN</t>
  </si>
  <si>
    <t>23849877</t>
  </si>
  <si>
    <t>ASESOR TÉCNICO - FERROVIARIOS</t>
  </si>
  <si>
    <t>PSICOLOGO</t>
  </si>
  <si>
    <t>BRAVO HERRERA JULIO CESAR</t>
  </si>
  <si>
    <t>40609014</t>
  </si>
  <si>
    <t>ANALISTA EN CAPACITACIÓN Y RENDIMIENTO</t>
  </si>
  <si>
    <t>BELLINA LUNA BIANCA ROSA</t>
  </si>
  <si>
    <t>44942568</t>
  </si>
  <si>
    <t>BAUTISTA PASTOR ANGEL DANIEL</t>
  </si>
  <si>
    <t>07446075</t>
  </si>
  <si>
    <t>ASESOR LEGAL EN RRHH</t>
  </si>
  <si>
    <t xml:space="preserve">BARRIO DE MENDOZA YÁBAR JIMMY GONZALO </t>
  </si>
  <si>
    <t>40220097</t>
  </si>
  <si>
    <t>BARDALES FARROÑAY CARMEN</t>
  </si>
  <si>
    <t>07762046</t>
  </si>
  <si>
    <t>AZULA ABAD JUAN JOSE</t>
  </si>
  <si>
    <t>70122336</t>
  </si>
  <si>
    <t>CONSERJE - DPP</t>
  </si>
  <si>
    <t>AYRAMPO SAAVEDRA WILBER MARTIN</t>
  </si>
  <si>
    <t>41541888</t>
  </si>
  <si>
    <t>ALVA CASTILLO LUCIO JOSUE</t>
  </si>
  <si>
    <t>43613240</t>
  </si>
  <si>
    <t>ALTEZ RODRIGUEZ MABEL</t>
  </si>
  <si>
    <t>41256550</t>
  </si>
  <si>
    <t>ASESORA TÉCNICA</t>
  </si>
  <si>
    <t>ALENCASTRE GUEVARA ENMA CAROLA</t>
  </si>
  <si>
    <t>40211080</t>
  </si>
  <si>
    <t>AGUILAR ONOFRE, DANTE</t>
  </si>
  <si>
    <t>20115384</t>
  </si>
  <si>
    <t>ASESOR LEGAL EN INVERSIONES</t>
  </si>
  <si>
    <t>ABARCA LOPEZ, GISELLA</t>
  </si>
  <si>
    <t>40842664</t>
  </si>
  <si>
    <t>ASESOR TÉCNICO EN INVERSIONES</t>
  </si>
  <si>
    <t>REYES GUTIERREZ JOSÉ CARLOS MARTÍN</t>
  </si>
  <si>
    <t>74169124</t>
  </si>
  <si>
    <t>ANALISTA DE INFORMACIÓN</t>
  </si>
  <si>
    <t>PAULET GARCÍA CÉSAR ARTURO</t>
  </si>
  <si>
    <t>09858557</t>
  </si>
  <si>
    <t>MUÑOZ CRESPO JORGE MANUEL</t>
  </si>
  <si>
    <t>40252616</t>
  </si>
  <si>
    <t>ASESOR TÉCNICO PARA PROYECTOS DE SALUD</t>
  </si>
  <si>
    <t>MELGAREJO VALENZUELA JANETT</t>
  </si>
  <si>
    <t>06070605</t>
  </si>
  <si>
    <t>LOZANO ASTOCONDOR DOLLY ELENA</t>
  </si>
  <si>
    <t>44824724</t>
  </si>
  <si>
    <t>LOVERA ORTIZ, FRANCISCA ISIDORA</t>
  </si>
  <si>
    <t>44384882</t>
  </si>
  <si>
    <t>LA CRUZ DAVILA CLARISA CECILIA</t>
  </si>
  <si>
    <t>42817125</t>
  </si>
  <si>
    <t>HUANQUI VALCARCEL PATRICIA FATIMA</t>
  </si>
  <si>
    <t>40814279</t>
  </si>
  <si>
    <t>GONZALEZ DE OTOYA LA TORRE GUSTAVO MIGUEL EDUARDO</t>
  </si>
  <si>
    <t>07637199</t>
  </si>
  <si>
    <t>GARCIA VIERA, RENZO JESUS</t>
  </si>
  <si>
    <t>FLOREZ PARODI, LUIS ENRIQUE</t>
  </si>
  <si>
    <t>46590128</t>
  </si>
  <si>
    <t>ANALISTA DE PROYECTOS</t>
  </si>
  <si>
    <t>ECOS BENAVIDES OSCAR MAX ENRIQUE</t>
  </si>
  <si>
    <t>40368163</t>
  </si>
  <si>
    <t>LICENCIADO EN ADMINSTRACION</t>
  </si>
  <si>
    <t>DULANTO DIEZ DORA ISABEL</t>
  </si>
  <si>
    <t>09445215</t>
  </si>
  <si>
    <t>ASESORA ADMINISTRATIVA</t>
  </si>
  <si>
    <t>DAVILA TRUJILLO HENRY ALEXANDER</t>
  </si>
  <si>
    <t>25787384</t>
  </si>
  <si>
    <t>JEFE DE FINANZAS</t>
  </si>
  <si>
    <t>CORDOVA PIANA JORGE ALBERTO</t>
  </si>
  <si>
    <t>44810658</t>
  </si>
  <si>
    <t>ASESOR EN INVERSIONES</t>
  </si>
  <si>
    <t>INGENIERO ECONOMICA</t>
  </si>
  <si>
    <t>CHUQUIPOMA POMAR NORMA GUADALUPE</t>
  </si>
  <si>
    <t>06226890</t>
  </si>
  <si>
    <t>ESPECIALISTA EN PLANEAMIENTO, EVALUACIÓN Y SEGUIMIENTO DE LA GESTIÓN</t>
  </si>
  <si>
    <t>CARRILLO TELLO, FLOR DE MARÍA</t>
  </si>
  <si>
    <t>40402391</t>
  </si>
  <si>
    <t>ARZE ZAPATA PATRICIA ISABEL</t>
  </si>
  <si>
    <t>01320032</t>
  </si>
  <si>
    <t>ASESOR TECNICO</t>
  </si>
  <si>
    <t>ARANA GARCIA DE MANRIQUE GIOVANNA CARLA</t>
  </si>
  <si>
    <t>40072312</t>
  </si>
  <si>
    <t>ESPECIALISTA TÉCNICO PARA PROYECTOS EN TRANSPORTE</t>
  </si>
  <si>
    <t xml:space="preserve">  :   055 AGENCIA DE PROMOCIÓN DE LA INVERSIÓN PRIVADA</t>
  </si>
  <si>
    <t>TITULO</t>
  </si>
  <si>
    <t>MALDONADO FÉLIX ADA YSABEL</t>
  </si>
  <si>
    <t>08435931</t>
  </si>
  <si>
    <t>ESPECIALISTA EN SEGUIMIENTO A LA IMPLEMENTACIÓN DE INCENTIVOS PRESUPUESTALES</t>
  </si>
  <si>
    <t xml:space="preserve"> 4 - DONACIONES Y TRANSFERENCIAS</t>
  </si>
  <si>
    <t>012 OFICINA GENERAL DE INVERSIONES Y PROYECTOS</t>
  </si>
  <si>
    <t>VELASCO CRUZ EDWIN</t>
  </si>
  <si>
    <t>01325250</t>
  </si>
  <si>
    <t>RUIDIAS ROMERO SAMUEL</t>
  </si>
  <si>
    <t>40198176</t>
  </si>
  <si>
    <t>ESPECIALISTA EN PROYECTOS Y PLANIFICACIÓN DE INCENTIVOS PRESUPUESTALES</t>
  </si>
  <si>
    <t>MILLA VIRHUEZ MILAGROS ROSARIO</t>
  </si>
  <si>
    <t>25835091</t>
  </si>
  <si>
    <t>HARO PIMENTEL EDUARDO EMILIO</t>
  </si>
  <si>
    <t>71204777</t>
  </si>
  <si>
    <t>ASISTENTE PARA LA EVALUACIÓN DEL CUMPLIMIENTO DE METAS Y/O COMPROMISOS DE INCENTIVOS PRESUPUESTARIOS</t>
  </si>
  <si>
    <t>BACHILLER EN HISTORIA</t>
  </si>
  <si>
    <t>GONZALES VALVERDE JOSE ALBERTO</t>
  </si>
  <si>
    <t>43000413</t>
  </si>
  <si>
    <t>ANALISTA EN GESTIÓN DOCUMENTARIA</t>
  </si>
  <si>
    <t>EGRESADO DE COMUNICACIÓN SOCIAL</t>
  </si>
  <si>
    <t>AQUIJE SANTA GADEA GUSTAVO MARTIN</t>
  </si>
  <si>
    <t>09362973</t>
  </si>
  <si>
    <t>NUÑEZ MARIN NILDA ROXANA</t>
  </si>
  <si>
    <t>09854547</t>
  </si>
  <si>
    <t>CASTELLO BRAVO CESAR MANUEL</t>
  </si>
  <si>
    <t>10203303</t>
  </si>
  <si>
    <t>ESPECIALISTA EN CONTROL PREVIO</t>
  </si>
  <si>
    <t>SALVADOR LINARES NANCY</t>
  </si>
  <si>
    <t>06184306</t>
  </si>
  <si>
    <t>ASISTENTE ADMINISTRATIVO 2</t>
  </si>
  <si>
    <t>FERNANDEZ AREVALO JEANETTE YVONNE</t>
  </si>
  <si>
    <t>16706800</t>
  </si>
  <si>
    <t>ESPECIALISTA ADMINISTRATIVO 1</t>
  </si>
  <si>
    <t>SECRETARIA EJECUTIVA EN CASTELLANO</t>
  </si>
  <si>
    <t>BALAREZO AVALOS HAYDEE</t>
  </si>
  <si>
    <t>09859308</t>
  </si>
  <si>
    <t>ASISTENTE ADMINISTRATIVO 1</t>
  </si>
  <si>
    <t>COSSIO SOSA BETTY</t>
  </si>
  <si>
    <t>20578688</t>
  </si>
  <si>
    <t xml:space="preserve">CONTADOR </t>
  </si>
  <si>
    <t>MENDOZA BARRERA FÉLIX MARTÍN</t>
  </si>
  <si>
    <t>09887505</t>
  </si>
  <si>
    <t>ESPECIALISTA EN FINANCIERO</t>
  </si>
  <si>
    <t>MAGISTER EN ADMINISTRACIÓN DE EMPRESAS</t>
  </si>
  <si>
    <t>MAGISTER</t>
  </si>
  <si>
    <t>ROJAS FUENTES FERNANDO JAVIER</t>
  </si>
  <si>
    <t>29541265</t>
  </si>
  <si>
    <t>CONTADOR PÚBLICO COLEGIADO</t>
  </si>
  <si>
    <t>IBAÑEZ HORNA CÉSAR ERICK</t>
  </si>
  <si>
    <t>ASISTENCIA TÉCNICA EN PRESUPUESTO</t>
  </si>
  <si>
    <t>CONTRATO DE SERVICIOS</t>
  </si>
  <si>
    <t xml:space="preserve"> 011 SECRETARIA TECNICA DEL CONSEJO FISCAL</t>
  </si>
  <si>
    <t>BACHILLER ECONOMÍA</t>
  </si>
  <si>
    <t xml:space="preserve">ECONOMISTA </t>
  </si>
  <si>
    <t>DURAND BAÑOS LEONEL FELIX</t>
  </si>
  <si>
    <t>ASISTENCIA TÉCNICA EN TEMAS DE POLÍTICA MACROFISCAL</t>
  </si>
  <si>
    <t>TORRES CAMARENA YISELA ISABEL</t>
  </si>
  <si>
    <t>ASISTENCIA TÉCNICA ADMINISTRATIVA</t>
  </si>
  <si>
    <t>JUAN CARLOS SOSA VALLE</t>
  </si>
  <si>
    <t>41284450</t>
  </si>
  <si>
    <t>ALISON CELIA MURGA VILLANUEVA</t>
  </si>
  <si>
    <t>72369627</t>
  </si>
  <si>
    <t>ASISTENTE EN ECONOMÍA</t>
  </si>
  <si>
    <t>CHRISTIAN HUGO MERINO MARAVI</t>
  </si>
  <si>
    <t>RENATO VASSALLO SARANGO</t>
  </si>
  <si>
    <t>74279167</t>
  </si>
  <si>
    <t>GUSTAVO ALBERTO GANIKO MATSUMURA</t>
  </si>
  <si>
    <t>41683306</t>
  </si>
  <si>
    <t>ESPECIALISTA EN ECONOMÍA</t>
  </si>
  <si>
    <t>ALVARO EDGAR JIMENEZ CALDERON</t>
  </si>
  <si>
    <t>72815449</t>
  </si>
  <si>
    <t>ABOGADA COLEGIADA</t>
  </si>
  <si>
    <t>MERCEDES ROSARIO ROMERO ALVAREZ</t>
  </si>
  <si>
    <t>ANALISTA LEGAL 1</t>
  </si>
  <si>
    <t>MIRSA CANALES CASTILLON</t>
  </si>
  <si>
    <t>ANALISTA LEGAL 2</t>
  </si>
  <si>
    <t>JUANA HINOSTROZA MARCELO</t>
  </si>
  <si>
    <t>40986016</t>
  </si>
  <si>
    <t>ESPECIALISTA ADMINISTRATIVA</t>
  </si>
  <si>
    <t>JOBVITO ELDER FLORES MARIÑOS</t>
  </si>
  <si>
    <t>41351043</t>
  </si>
  <si>
    <t>WILLIAM RICHARD SANCHEZ TAPIA</t>
  </si>
  <si>
    <t>CONSULTOR</t>
  </si>
  <si>
    <t>FAG</t>
  </si>
  <si>
    <t>BRIGITT BRUNA BENCICH AGUILAR</t>
  </si>
  <si>
    <t>DIRECTORA DE LA DIRECCIÓN DE ESTUDIOS MACROFISCALES</t>
  </si>
  <si>
    <t xml:space="preserve">ARTURO MANUEL MARTINEZ ORTIZ </t>
  </si>
  <si>
    <t>SECRETARIO TÉCNICO</t>
  </si>
  <si>
    <t>TÉCNICA</t>
  </si>
  <si>
    <t xml:space="preserve">COMPUTACION E INFORMATICA </t>
  </si>
  <si>
    <t>AGUILAR ALCALDE PRISSCILLA PAMELA</t>
  </si>
  <si>
    <t>46141401</t>
  </si>
  <si>
    <t xml:space="preserve">SERVICIO DE ORIENTACION Y TRAMITE DE INFORMACIÓN DE LOS USUARIOS EN LA PLATAFORMA DE ATENCION AL CLIENTE CAJAMARCA </t>
  </si>
  <si>
    <t>LOCADOR</t>
  </si>
  <si>
    <t>009 SECRETARIA TÉCNICA DE APOYO A LA COMISIÓN AD HOC CREADA POR LA LEY 29625</t>
  </si>
  <si>
    <t>MANCILLA NUÑEZ WALDIR WILLIAM</t>
  </si>
  <si>
    <t>06784907</t>
  </si>
  <si>
    <t>SERVICIO DE APOYO OPERATIVO A LA  UNIDAD DE LOGÍSTICA Y ARCHIVO</t>
  </si>
  <si>
    <t>GONZALES BERRU ERIKA LISETH</t>
  </si>
  <si>
    <t>70060170</t>
  </si>
  <si>
    <t>SERVICIO DE APOYO EN LA SEGURIDAD Y VIGILANCIA DE LOCALES / PLATAFORMA PIURA</t>
  </si>
  <si>
    <t xml:space="preserve">INGENIERIA DE COMPUTACION Y SISTEMAS </t>
  </si>
  <si>
    <t>ALVAREZ TARAZONA LUIS ALBERTO</t>
  </si>
  <si>
    <t>40717948</t>
  </si>
  <si>
    <t>SERVICIO DE ANALISIS DE SISTEMAS, DISEÑO DE LA MIGRACION DE LA BASE DE DATOS SIFO</t>
  </si>
  <si>
    <t>INGENIERO DE SISTEMAS Y COMPUTACION</t>
  </si>
  <si>
    <t>INGENIERIA DE SISTEMAS Y COMPUTACION</t>
  </si>
  <si>
    <t xml:space="preserve">DELGADO MARRUFFO JOSUE ELIAS </t>
  </si>
  <si>
    <t>45224926</t>
  </si>
  <si>
    <t xml:space="preserve">SERVICIO DE DESARROLLO Y MANTENIMIENTO DE LOS MODULOS Y  BASE DE DATOS DEL SISTEMA SIFO </t>
  </si>
  <si>
    <t>ZAPATA MORAN JIMMY ALEXANDER</t>
  </si>
  <si>
    <t>80415936</t>
  </si>
  <si>
    <t>SERVICIO DE UN ADMINISTRADOR DE REDES E INFRAESTRUCTURA.</t>
  </si>
  <si>
    <t>ENFERMERA</t>
  </si>
  <si>
    <t xml:space="preserve">ENFERMERÍA </t>
  </si>
  <si>
    <t>LLENQUE SANCHEZ MARIA DEL ROSARIO</t>
  </si>
  <si>
    <t>17543291</t>
  </si>
  <si>
    <t xml:space="preserve">SERVICIO DE ENFERMERA </t>
  </si>
  <si>
    <t>BIBLIOTECONOMIA</t>
  </si>
  <si>
    <t>QUEVEDO CADILLO HENRY</t>
  </si>
  <si>
    <t>06443143</t>
  </si>
  <si>
    <t>SERVICIO DE CALIFICACIÓN DE EXPEDIENTES CON DOCUMENTACIÓN SUPLETORIA</t>
  </si>
  <si>
    <t>MECANICA DE MANTENIMIENTO</t>
  </si>
  <si>
    <t>ARELLANO ALEMAN JHONATAN DANIEL</t>
  </si>
  <si>
    <t>45126198</t>
  </si>
  <si>
    <t>SERVICIO DE APOYO ADMINISTRATIVO</t>
  </si>
  <si>
    <t>LOBATO GOMEZ JULYSSA KEYLA</t>
  </si>
  <si>
    <t>44633329</t>
  </si>
  <si>
    <t>INFANTES CALDERON ERIKA MILAGROS NATIVIDAD</t>
  </si>
  <si>
    <t>ROJAS CASTRO MARCO ANTONIO</t>
  </si>
  <si>
    <t>GUZMAN PEREZ RAUL EDUARDO</t>
  </si>
  <si>
    <t>71914086</t>
  </si>
  <si>
    <t>HUAMANI SUASNABAR LUIS OSCAR</t>
  </si>
  <si>
    <t>07667276</t>
  </si>
  <si>
    <t>WU SANCHEZ LOT BENJAMIN</t>
  </si>
  <si>
    <t>CUBA SANTAMARIA JOSE LUIS</t>
  </si>
  <si>
    <t>44115158</t>
  </si>
  <si>
    <t>GUERRERO SAAVEDRA GIANCARLO ARTURO</t>
  </si>
  <si>
    <t>41896999</t>
  </si>
  <si>
    <t>RAMIREZ SEGUIL ADRIANA VANESSA</t>
  </si>
  <si>
    <t>41567209</t>
  </si>
  <si>
    <t>CARRERA TECNICA EN COMPUTACION E INFORMATICA</t>
  </si>
  <si>
    <t>MAYTA CABRERA CAROL MELISSA</t>
  </si>
  <si>
    <t>41927832</t>
  </si>
  <si>
    <t>PIZARRO ARROYO MARIA ANTONIETA</t>
  </si>
  <si>
    <t>43416678</t>
  </si>
  <si>
    <t>ING. DE SISTEMAS</t>
  </si>
  <si>
    <t>BUSTAMANTE GUILLERMO YHANCARLOS</t>
  </si>
  <si>
    <t>47479085</t>
  </si>
  <si>
    <t>CARRERA TECNICA DE ADMINISTRACION</t>
  </si>
  <si>
    <t>CARDENAS DUEÑAS IRVIN GIAMPIERE</t>
  </si>
  <si>
    <t>70443463</t>
  </si>
  <si>
    <t>SHIHEL QUIROZ JOSE LUIS</t>
  </si>
  <si>
    <t>40275608</t>
  </si>
  <si>
    <t xml:space="preserve">ADMINISTRACION </t>
  </si>
  <si>
    <t>GARCIA SALVADOR DANI MARTIN</t>
  </si>
  <si>
    <t>41178017</t>
  </si>
  <si>
    <t>CIENCIAS ECONOMICAS</t>
  </si>
  <si>
    <t>BELTRAN PERALTA SARITA NIEVES</t>
  </si>
  <si>
    <t>41950634</t>
  </si>
  <si>
    <t>PREGRADO</t>
  </si>
  <si>
    <t>FERNANDEZ SALINAS JUAN CARLOS</t>
  </si>
  <si>
    <t>71437178</t>
  </si>
  <si>
    <t>MUÑOZ PINO JOHANNA KARILYN</t>
  </si>
  <si>
    <t>40811625</t>
  </si>
  <si>
    <t>ING. INDUSTRIAL</t>
  </si>
  <si>
    <t>ORDOÑEZ PRADO HENRY ANTONIO</t>
  </si>
  <si>
    <t>43953456</t>
  </si>
  <si>
    <t>FELICES JIMENEZ ROGER BENEDICTO</t>
  </si>
  <si>
    <t>40176635</t>
  </si>
  <si>
    <t>CARRERA TECNICA EN CONSTRUCCION CIVIL</t>
  </si>
  <si>
    <t>VALLEJO HUAYNE GILMER HARRIS</t>
  </si>
  <si>
    <t>40361736</t>
  </si>
  <si>
    <t>SOTOMAYOR ARENAS TRINIDAD AVELINA</t>
  </si>
  <si>
    <t>09576705</t>
  </si>
  <si>
    <t>HISTORÍA</t>
  </si>
  <si>
    <t xml:space="preserve">DE LA TORRE QUISPE JUAN DE DIOS </t>
  </si>
  <si>
    <t>41111369</t>
  </si>
  <si>
    <t>SICCHA VALVERDE EVELING JULISSA</t>
  </si>
  <si>
    <t>43592334</t>
  </si>
  <si>
    <t>EGRESADA</t>
  </si>
  <si>
    <t>ING. COMERCIAL</t>
  </si>
  <si>
    <t>TORREBLANCA SANCHEZ MARIEL DORINA</t>
  </si>
  <si>
    <t>44996364</t>
  </si>
  <si>
    <t>RIVERO SEGURA FERNANDO DANIEL</t>
  </si>
  <si>
    <t>72716153</t>
  </si>
  <si>
    <t>SERVICIO DE APOYO ADMINISTRATIVO EN EL ANÁLISIS DE LAS COBRANZAS POR IDENTIFICAR, ELABORACIÓN DE FLUJO DE CAJA, SEGUIMIENTO Y CONTROL DE LAS OPERACIONES DE LA CARTERA DE RECUPERACIONES.</t>
  </si>
  <si>
    <t>CARRERA TECNICA DE ADMINISTRACION DE EMPRESA</t>
  </si>
  <si>
    <t>TOMAS SANCHEZ GIULIANA ONORATA</t>
  </si>
  <si>
    <t>72858921</t>
  </si>
  <si>
    <t>SERVICIO DE IDENTIFICACION Y/O VERIFICACION DE PERSONAS BENEFICIADAS CON RECURSOS DEL FONAVI</t>
  </si>
  <si>
    <t>RAMAYCUNA YALTA PATRICIA</t>
  </si>
  <si>
    <t>33425922</t>
  </si>
  <si>
    <t>CARRERA TECNICA EN ELECTRONICA INDUSTRIAL</t>
  </si>
  <si>
    <t>MACHACA SANTAMARIA EDUARDO NICOLAS</t>
  </si>
  <si>
    <t>73535352</t>
  </si>
  <si>
    <t>CARRERA TECNICA EN ADMINISTRACION</t>
  </si>
  <si>
    <t>FERRADAS PEREZ ENA PAOLA</t>
  </si>
  <si>
    <t>46847288</t>
  </si>
  <si>
    <t>PRINCIPE CUELLAR SHEIDY ANETT</t>
  </si>
  <si>
    <t>75491714</t>
  </si>
  <si>
    <t>SERVICIO DE ASISTENCIA LEGAL PARA LA EVALUACIÓN DE SOLICITUDES DE SANEAMIENTO DE INMUEBLES FINANCIADOS CON RECURSOS DEL FONAVI</t>
  </si>
  <si>
    <t xml:space="preserve">INGENIERÍA INFORMÁTICA   </t>
  </si>
  <si>
    <t>REQUENA UMBO SHEYLA CELENE</t>
  </si>
  <si>
    <t>47251026</t>
  </si>
  <si>
    <t>SERVICIO DE ASISTENCIA EN  PROGRAMAS JAVA PARA EL MANTENIMIENTO DEL SISTEMA DE BENEFICIADOS</t>
  </si>
  <si>
    <t>ARO MAMANI AIDA NOEMI</t>
  </si>
  <si>
    <t>76293912</t>
  </si>
  <si>
    <t>SERVICIO DE ORIENTACION Y TRAMITE DE INFORMACIÓN DE LOS USUARIOS EN LA PLATAFORMA DE ATENCION AL CLIENTE MOQUEGUA</t>
  </si>
  <si>
    <t>SERVICIO DE APOYO ADMINISTRATIVO EN LA ELABORACIÓN DE FLUJO DE CAJA, SEGUIMIENTOS Y CONTROL DE LAS OPERACIONES DE LA CARTERA DE RECUPERACIONES.</t>
  </si>
  <si>
    <t>CORZO ARPE JUSTINA MILAGROS</t>
  </si>
  <si>
    <t>10727889</t>
  </si>
  <si>
    <t>SERVICIO DE ASISTENCIA TECNICA ADMINISTRATIVA</t>
  </si>
  <si>
    <t>ANALISTA EN SISTEMAS</t>
  </si>
  <si>
    <t xml:space="preserve">RICO CABREJOS GISELA GUMERCINDA   </t>
  </si>
  <si>
    <t>80390725</t>
  </si>
  <si>
    <t xml:space="preserve">SERVICIO DE APOYO ADMINISTRATIVO 
</t>
  </si>
  <si>
    <t>CIENCIAS EN COMUNICACIÓN SOCIAL</t>
  </si>
  <si>
    <t>GUERRA MACEDO LILIA MERCEDES</t>
  </si>
  <si>
    <t>09293374</t>
  </si>
  <si>
    <t xml:space="preserve"> SERVICIO DE ANALISIS DE CONTENIDOS INFORMATIVOS SOBRE EL PROCESO DE DEVOLUCION DE LOS APORTES AL FONAVI </t>
  </si>
  <si>
    <t>VILLANUEVA RIVERA MARIA GIULLIANA</t>
  </si>
  <si>
    <t>09826314</t>
  </si>
  <si>
    <t>SERVICIO DE APOYO ADMINISTRATIVO A LA OFICINA DE ADMINISTRACION Y RECURSOS HUMANOS</t>
  </si>
  <si>
    <t>CARRERA TECNICA EN SECRETARIADO</t>
  </si>
  <si>
    <t>CARRANZA MALCA MARIA LAURA</t>
  </si>
  <si>
    <t>43643732</t>
  </si>
  <si>
    <t>SERVICIO DE APOYO ADMINISTRATIVO / MESA DE PARTES</t>
  </si>
  <si>
    <t>SERVICIO DE ORIENTACION A LOS ADMINISTRADOS  Y REGISTRO DE PERSONAS Y BIENES EN EL LOCAL SITO EN EL JR. CUSCO N 177- CERCADO DE LIMA</t>
  </si>
  <si>
    <t>CASTILLON FAJARDO LOURDES MARIA</t>
  </si>
  <si>
    <t>43438869</t>
  </si>
  <si>
    <t>SERVICIO DE APOYO PARA TRÁMITES DE PAGO PARA LA UNIDAD DE LOGÍSTICA Y ARCHIVO.</t>
  </si>
  <si>
    <t>RELACIONES INDUST. / ADMINISTRACIÓN</t>
  </si>
  <si>
    <t>BUENDIA DIAZ ADELAIDA LUCRECIA</t>
  </si>
  <si>
    <t>07988763</t>
  </si>
  <si>
    <t>SERVICIO DE APOYO LOGISTICO PARA LA UNIDAD DE LOGÍSTICA Y ARCHIVO.</t>
  </si>
  <si>
    <t>ECHEVARRIA HUAMAN INGRID JUSTINA</t>
  </si>
  <si>
    <t>09341210</t>
  </si>
  <si>
    <t>SERVICIO DE LIMPIEZA DE  LOCALES JR. ZEPITA 431, ARCHIVO  -LIMA</t>
  </si>
  <si>
    <t>FERRO CHALLCO PATRICIA CECILIA</t>
  </si>
  <si>
    <t>44891313</t>
  </si>
  <si>
    <t>SERVICIO DE LIMPIEZA DE LOCALES JR. CUSCO 177- SEDE CENTRAL</t>
  </si>
  <si>
    <t>CASTILLO GLENER SOLEDAD VICTORIA</t>
  </si>
  <si>
    <t>08015592</t>
  </si>
  <si>
    <t>SERVICIO DE LIMPIEZA DE  LOCALES JR. CUSCO 177 - SEDE CENTRAL</t>
  </si>
  <si>
    <t>AGUILAR CONTRERAS MILAGRO LIDIA</t>
  </si>
  <si>
    <t>08149423</t>
  </si>
  <si>
    <t>SERVICIO DE LIMPIEZA DE  LOCALES JR. CARABAYA 721,719 -LIMA</t>
  </si>
  <si>
    <t>BARZOLA TORRES KATERINE GABRIELA</t>
  </si>
  <si>
    <t>10762866</t>
  </si>
  <si>
    <t>SERVICIO DE LIMPIEZA PARA EL JR. ZEPITA N° 431 - SOTANO, CERCADO DE LIMA</t>
  </si>
  <si>
    <t>CAHUANA MIRANDA DE OLIVERA REINA  ADRIANA</t>
  </si>
  <si>
    <t>10437120</t>
  </si>
  <si>
    <t>SERVICIO DE LIMPIEZA PARA OFICINA Y APOYO EN LA ATENCION DE REFRIGERIO</t>
  </si>
  <si>
    <t>LOPEZ RONDO DE TORRES SILVIA EMPERATRIZ</t>
  </si>
  <si>
    <t>08071184</t>
  </si>
  <si>
    <t>SERVICIO DE MANTENIMIENTO Y LIMPIEZA PARA JR. CUSCO 177, 7MO y 1ER PISO, LIMA</t>
  </si>
  <si>
    <t>AGUIRRE DANIEL</t>
  </si>
  <si>
    <t>80148610</t>
  </si>
  <si>
    <t>SERVICIO DE DISTRIBUCIÓN DE DOCUMENTOS, TRASLADO DE BIENES, PAQUETES Y OTROS</t>
  </si>
  <si>
    <t>JAUREGUI MEZA GIULIANA</t>
  </si>
  <si>
    <t>41046150</t>
  </si>
  <si>
    <t>SERVICIO DE INVENTARIADOR PARA TOMA DE INVENTARIO FISICO DE BIENES PATRIMONIALES Y EXTISTENCIAS DE ALMACEN.</t>
  </si>
  <si>
    <t>CARRERA TECNICA DE ADMINISTRACION DE NEGOCIOS INTERNACIONALES</t>
  </si>
  <si>
    <t>DEL CASTILLO SANCHEZ FELIX TEODORO</t>
  </si>
  <si>
    <t>77690029</t>
  </si>
  <si>
    <t>CORTAVARIA SANCHEZ JEAN CARLOS</t>
  </si>
  <si>
    <t>46828255</t>
  </si>
  <si>
    <t>BLAS GUERRERO ABEL ALEXANDER</t>
  </si>
  <si>
    <t>71446507</t>
  </si>
  <si>
    <t>VENTURA COTRINA OSWEN ROGER</t>
  </si>
  <si>
    <t>42937636</t>
  </si>
  <si>
    <t>MERA FLORES GIANCARLO</t>
  </si>
  <si>
    <t>45179057</t>
  </si>
  <si>
    <t>SERVICIO DE APOYO EN LA SEGURIDAD Y VIGILANCIA DE LOCALES / PLATAFORMA PUCALLPA</t>
  </si>
  <si>
    <t>RIVERA MEZONES MARCO ANTONIO</t>
  </si>
  <si>
    <t>18201322</t>
  </si>
  <si>
    <t>SERVICIO DE APOYO EN LA SEGURIDAD Y VIGILANCIA DE LOCALES / PLATAFORMA TRUJILLO</t>
  </si>
  <si>
    <t>IBARRA ZAVALA JORGE LUIS</t>
  </si>
  <si>
    <t>00474796</t>
  </si>
  <si>
    <t>SERVICIO DE APOYO EN LA SEGURIDAD Y VIGILANCIA DE LOCALES / PLATAFORMA TACNA</t>
  </si>
  <si>
    <t>PAREDES YANA SAMUEL</t>
  </si>
  <si>
    <t>01281063</t>
  </si>
  <si>
    <t>SERVICIO DE APOYO EN LA SEGURIDAD Y VIGILANCIA DE LOCALES / PLATAFORMA PUNO</t>
  </si>
  <si>
    <t>LENGUA Y LITERATURA</t>
  </si>
  <si>
    <t>CORDOVA RAMIREZ ORESTERES</t>
  </si>
  <si>
    <t>03347294</t>
  </si>
  <si>
    <t>UCHUYA GONZALES LUIS PEDRO</t>
  </si>
  <si>
    <t>44147403</t>
  </si>
  <si>
    <t>SERVICIO DE APOYO EN LA SEGURIDAD Y VIGILANCIA DE LOCALES / PLATAFORMA ICA</t>
  </si>
  <si>
    <t>ROJAS GONZALES BILLY VLADIMIR</t>
  </si>
  <si>
    <t>45787335</t>
  </si>
  <si>
    <t>SERVICIO DE APOYO EN LA SEGURIDAD Y VIGILANCIA DE LOCALES / PLATAFORMA HUARAZ</t>
  </si>
  <si>
    <t>VALDIVIA CONTRERAS HOLMER MANOLO</t>
  </si>
  <si>
    <t>20115894</t>
  </si>
  <si>
    <t>SERVICIO DE APOYO EN LA SEGURIDAD Y VIGILANCIA DE LOCALES / PLATAFORMA HUANCAYO</t>
  </si>
  <si>
    <t>CAIRA SAAVEDRA FLORENCIO</t>
  </si>
  <si>
    <t>23873795</t>
  </si>
  <si>
    <t>SERVICIO DE APOYO EN LA SEGURIDAD Y VIGILANCIA DE LOCALES / PLATAFORMA CUSCO</t>
  </si>
  <si>
    <t>CARRION CONDEMARIN EDSON WALDIR</t>
  </si>
  <si>
    <t>77794915</t>
  </si>
  <si>
    <t>SERVICIO DE APOYO EN LA SEGURIDAD Y VIGILANCIA DE LOCALES / PLATAFORMA CHIMBOTE</t>
  </si>
  <si>
    <t>QUIROZ RODRIGUEZ EDINSON RALPH</t>
  </si>
  <si>
    <t>44137697</t>
  </si>
  <si>
    <t>SERVICIO DE APOYO EN LA SEGURIDAD Y VIGILANCIA DE LOCALES / PLATAFORMA CHICLAYO</t>
  </si>
  <si>
    <t>VILLANUEVA FERNANDEZ SEGUNDO ISMAEL</t>
  </si>
  <si>
    <t>26694938</t>
  </si>
  <si>
    <t>SERVICIO DE APOYO EN LA SEGURIDAD Y VIGILANCIA DE LOCALES / PLATAFORMA CAJAMARCA</t>
  </si>
  <si>
    <t>ALEJOS MAMANI JOSE JHAIR</t>
  </si>
  <si>
    <t>SERVICIO DE APOYO EN LA SEGURIDAD Y VIGILANCIA DE LOCALES / PLATAFORMA AREQUIPA</t>
  </si>
  <si>
    <t>MORA CHIRINOS KARLOS ALBERTO</t>
  </si>
  <si>
    <t>71978409</t>
  </si>
  <si>
    <t>SERVICIO DE MANTENIMIENTO Y LIMPIEZA DE LOCAL / PLATAFORMA MOQUEGUA</t>
  </si>
  <si>
    <t>PRIMARIA COMPLETA</t>
  </si>
  <si>
    <t>PROENCIO PANAIFO ROSA MERCEDES</t>
  </si>
  <si>
    <t>48910508</t>
  </si>
  <si>
    <t>SERVICIO DE MANTENIMIENTO Y LIMPIEZA DE LOCAL / PLATAFORMA PUCALLPA</t>
  </si>
  <si>
    <t>CRUZ SANCHEZ JOSE CARLOS</t>
  </si>
  <si>
    <t>18092974</t>
  </si>
  <si>
    <t>SERVICIO DE MANTENIMIENTO Y LIMPIEZA DE LOCAL / PLATAFORMA TRUJILLO</t>
  </si>
  <si>
    <t>CARRILLO FLORES DE LOZA ROSA CARMEN</t>
  </si>
  <si>
    <t>00662057</t>
  </si>
  <si>
    <t xml:space="preserve">SERVICIO DE MANTENIMIENTO Y LIMPIEZA DE LOCAL / PLATAFORMA TACNA </t>
  </si>
  <si>
    <t>CHOQUE VARGAS ROSARIO</t>
  </si>
  <si>
    <t>29416484</t>
  </si>
  <si>
    <t>SERVICIO DE MANTENIMIENTO Y LIMPIEZA DE LOCAL / PLATAFORMA PUNO</t>
  </si>
  <si>
    <t>MORAN GARRIDO MARIETTA CECILIA</t>
  </si>
  <si>
    <t>42035652</t>
  </si>
  <si>
    <t>SERVICIO DE MANTENIMIENTO Y LIMPIEZA DE LOCAL / PLATAFORMA PIURA</t>
  </si>
  <si>
    <t>GUILLINTA RIOS WUALTER DENIS</t>
  </si>
  <si>
    <t>22180720</t>
  </si>
  <si>
    <t>SERVICIO DE MANTENIMIENTO Y LIMPIEZA DE LOCAL / PLATAFORMA ICA</t>
  </si>
  <si>
    <t>BAUTISTA MINAYA ANTONIA VICTORIA</t>
  </si>
  <si>
    <t>80086667</t>
  </si>
  <si>
    <t>SERVICIO DE MANTENIMIENTO Y LIMPIEZA DE LOCAL / PLATAFORMA HUARAZ</t>
  </si>
  <si>
    <t>RUPAY GONZALES DE CERVANTES ALICIA MARIA</t>
  </si>
  <si>
    <t>19930466</t>
  </si>
  <si>
    <t>SERVICIO DE MANTENIMIENTO Y LIMPIEZA DE LOCAL / PLATAFORMA HUANCAYO</t>
  </si>
  <si>
    <t>GUZMAN TAPIA BUENAVENTURA</t>
  </si>
  <si>
    <t>23808045</t>
  </si>
  <si>
    <t>SERVICIO DE MANTENIMIENTO Y LIMPIEZA DE LOCAL / PLATAFORMA CUSCO</t>
  </si>
  <si>
    <t>MILLA HUINCHO DANIEL LEANDRO</t>
  </si>
  <si>
    <t>80259504</t>
  </si>
  <si>
    <t>SERVICIO DE MANTENIMIENTO Y LIMPIEZA DE LOCAL / PLATAFORMA CHIMBOTE</t>
  </si>
  <si>
    <t>MOROCHO CHINCHAY KARINA</t>
  </si>
  <si>
    <t>16771474</t>
  </si>
  <si>
    <t>SERVICIO DE MANTENIMIENTO Y LIMPIEZA DE LOCAL / PLATAFORMA CHICLAYO</t>
  </si>
  <si>
    <t>CHAVEZ RAVINES NERI MARLENI</t>
  </si>
  <si>
    <t>26730772</t>
  </si>
  <si>
    <t>SERVICIO DE MANTENIMIENTO Y LIMPIEZA DE LOCAL / PLATAFORMA CAJAMARCA</t>
  </si>
  <si>
    <t>MORANTE BOCKOS MARTA LUISA</t>
  </si>
  <si>
    <t>29428391</t>
  </si>
  <si>
    <t>SERVICIO DE MANTENIMIENTO Y LIMPIEZA DE LOCAL / PLATAFORMA AREQUIPA</t>
  </si>
  <si>
    <t>SERVICIO DE ANALISIS DE PROGRAMAS DE SISTEMAS – DESARROLLO Y MANTENIMIENTO DEL SISTEMA SIFO</t>
  </si>
  <si>
    <t>SERVICIO DE DESARROLLO DE MEJORAS DE LOS MÓDULOS DE SISTEMAS DE INFORMACIÓN.</t>
  </si>
  <si>
    <t>SERVICIO DE ADMINISTRACIÓN DE  SOPORTE TECNICO EN TECNOLOGIA DE INFORMACION</t>
  </si>
  <si>
    <t>MANRIQUE ARVELAEZ MIGUEL ANGEL</t>
  </si>
  <si>
    <t>60402012</t>
  </si>
  <si>
    <t>SERVICIO DE ANALISIS DE BASE DE DATOS - PROCESAMIENTO DE LA INFORMACION</t>
  </si>
  <si>
    <t>INFANTE CRUZ HAIDY JELITZA</t>
  </si>
  <si>
    <t>45696193</t>
  </si>
  <si>
    <t>SERVICIO ANALISIS DE PROGRAMAS DE SISTEMAS</t>
  </si>
  <si>
    <t>ELECTRÓNICA DIGITAL Y TELECOMUNICACIONES</t>
  </si>
  <si>
    <t xml:space="preserve">MUÑOZ VILLANUEVA SANTOS MARIANO  </t>
  </si>
  <si>
    <t>25703645</t>
  </si>
  <si>
    <t>SERVICIO DE SOPORTE PARA PLATAFORMAS</t>
  </si>
  <si>
    <t xml:space="preserve">HERRERA BELLIDO JORGE TOMAS       </t>
  </si>
  <si>
    <t>46643430</t>
  </si>
  <si>
    <t>SERVICIO DE LEVANTAMIENTO DE INFORMACIÓN, ANALISIS Y EVALUACION Y SEGUIMIENTO DE ACCIONES CORRECTIVAS PARA EL INCREMENTO DE LAS COBRANZAS EN LA CARTERA DE CONEXIONES DOMICILIARIAS</t>
  </si>
  <si>
    <t>ARATA YACTAYO FRANCCESCA GIULIANA</t>
  </si>
  <si>
    <t>71431200</t>
  </si>
  <si>
    <t>SERVICIO DE APOYO ADMINISTRATIVO PARA EL ANÁLISIS Y CONCILIACION DE LA CARTERA DE RECUPERACIONES</t>
  </si>
  <si>
    <t xml:space="preserve">NEGOCIO INTERNACIONALES </t>
  </si>
  <si>
    <t>SANTA CRUZ MILLA GLADYS SONIA</t>
  </si>
  <si>
    <t>47408842</t>
  </si>
  <si>
    <t xml:space="preserve">SERVICIO DE ASISTENCIA ADMINISTRATIVA – FINANCIERA DE OBRAS CON FINANCIAMIENTO DEL FONAVI </t>
  </si>
  <si>
    <t>CARDENAS CUBILLAS CARLOS ALBERTO</t>
  </si>
  <si>
    <t>40256085</t>
  </si>
  <si>
    <t>SERVICIO DE ESPECIALIZADO EN CONTABILIDAD</t>
  </si>
  <si>
    <t>PALOMINO NAJARRO PILAR</t>
  </si>
  <si>
    <t>09326328</t>
  </si>
  <si>
    <t>TAPIA WONG JUNIOR YANG</t>
  </si>
  <si>
    <t>41495375</t>
  </si>
  <si>
    <t>SERVICIO DE ASISTENCIA TECNICA ADMINISTRATIVA PARA LA DIRECCION DE PROCESOS ADMINISTRATIVOS Y LEGALES</t>
  </si>
  <si>
    <t>DIAZ VILLANUEVA LINDA LEZLIE</t>
  </si>
  <si>
    <t>73044252</t>
  </si>
  <si>
    <t>SERVICIO DE ASESORÍA LEGAL PARA EL SEGUIMIENTO E IMPULSO DE LOS PROCESOS DE CUMPLIMIENTO Y PROCESOS EN MATERIA ADMINISTRATIVA.</t>
  </si>
  <si>
    <t>MENDOZA MORALES AMERSON EDWARD</t>
  </si>
  <si>
    <t>46382191</t>
  </si>
  <si>
    <t>SERVICIO DE ASESORIA LEGAL PARA LA ELABORACION DE RESOLUCIONES DE UNICA INSTANCIA ADMINISTRATIVA</t>
  </si>
  <si>
    <t>DELGADO MARQUEZ CARLOS ENRIQUE</t>
  </si>
  <si>
    <t>46656595</t>
  </si>
  <si>
    <t>VILLA GONZALES CARLA JANET</t>
  </si>
  <si>
    <t>47789497</t>
  </si>
  <si>
    <t>TORRES PEREZ CLAUDIA FIORELLA</t>
  </si>
  <si>
    <t>44492303</t>
  </si>
  <si>
    <t xml:space="preserve">BACHILLER </t>
  </si>
  <si>
    <t>VILCA TORRES LIZARDO RAUL</t>
  </si>
  <si>
    <t>40739308</t>
  </si>
  <si>
    <t>SERVICIO DE SUPERVISIÓN A LOS PROCESOS DE REGISTRO DE HISTORIA LABORAL, VERIFICACIÓN Y ACREDITACIÓN DE APORTES PRODUCTO DE LA CALIFICACIÓN DE SOLICITUDES CON DOCUMENTACIÓN SUPLETORIA EJECUTADOS POR TERCEROS PARA LA ACTUALIZACIÓN DE LA CUENTA INDIVIDUAL.</t>
  </si>
  <si>
    <t>RODRIGUEZ GOMEZ NESTOR RAUL</t>
  </si>
  <si>
    <t>43275250</t>
  </si>
  <si>
    <t>SERVICIO DE REGISTRO Y GENERACIÓN DE PAGO DE HEREDEROS BENEFICIARIOS PUBLICADOS Y ELABORACIÓN DE CUADROS RESUMEN DEL PROCESO DE PAGO A HEREDEROS.</t>
  </si>
  <si>
    <t>HINOSTROZA PALMA RUDDY</t>
  </si>
  <si>
    <t>46163626</t>
  </si>
  <si>
    <t>SERVICIO APOYO TÉCNICO TELEFÓNICO Y CONTROL DE CALIDAD Y VALIDACIÓN DE LA INFORMACIÓN DE LOS EMPLEADORES.</t>
  </si>
  <si>
    <t>CARRERA TÉCNICA DE TÉCNICO EN COMPUTACIÓN</t>
  </si>
  <si>
    <t>BENDEZU QUISPE IRMA YUBALY</t>
  </si>
  <si>
    <t>44125349</t>
  </si>
  <si>
    <t>FACHIN RUIZ ROBERTO CARLOS</t>
  </si>
  <si>
    <t>40117887</t>
  </si>
  <si>
    <t>SERVICIO DE INVENTARIO, SUBSANACIÓN Y CUSTODIA DE RECONSIDERACIONES Y SOLICITUDES PRESENTADAS POR LOS FONAVISTAS</t>
  </si>
  <si>
    <t>PONCE PILCO JENNY</t>
  </si>
  <si>
    <t>40620126</t>
  </si>
  <si>
    <t>SERVICIO DE ORIENTACION Y TRAMITE DE INFORMACIÓN DE LOS USUARIOS EN LA PLATAFORMA DE ATENCION AL CLIENTE PUNO</t>
  </si>
  <si>
    <t>AÑAMURO CHAMBI WILSON</t>
  </si>
  <si>
    <t>42992236</t>
  </si>
  <si>
    <t xml:space="preserve">CIENCIA FISICAS </t>
  </si>
  <si>
    <t>BUITRON ASMAT RICHARD OSWALDO</t>
  </si>
  <si>
    <t>18180376</t>
  </si>
  <si>
    <t>SERVICIO DE ORIENTACION Y TRAMITE DE INFORMACIÓN DE LOS USUARIOS EN LA PLATAFORMA DE ATENCION AL CLIENTE TRUJILLO</t>
  </si>
  <si>
    <t>RODRIGUEZ PAREDES MARCO ANTONIO</t>
  </si>
  <si>
    <t>42107586</t>
  </si>
  <si>
    <t>PICOAGA CORNEJO NADINE DEL CARMEN</t>
  </si>
  <si>
    <t>00489762</t>
  </si>
  <si>
    <t>SERVICIO DE ORIENTACION Y TRAMITE DE INFORMACIÓN DE LOS USUARIOS EN LA PLATAFORMA DE ATENCION AL CLIENTE TACNA</t>
  </si>
  <si>
    <t>OBSTETRICIA</t>
  </si>
  <si>
    <t>ARAGON PARODI SUSSY GABRIELA</t>
  </si>
  <si>
    <t>00516333</t>
  </si>
  <si>
    <t>VERA HUAYLLAHUA IZAMAR</t>
  </si>
  <si>
    <t>46743897</t>
  </si>
  <si>
    <t>SERVICIO DE ORIENTACION Y TRAMITE DE INFORMACIÓN DE LOS USUARIOS EN LA PLATAFORMA DE ATENCION AL CLIENTE PUCALLPA</t>
  </si>
  <si>
    <t>PAREDES AGURTO KAREN LISSET</t>
  </si>
  <si>
    <t>44454248</t>
  </si>
  <si>
    <t>SERVICIO DE ORIENTACION Y TRAMITE DE INFORMACIÓN DE LOS USUARIOS EN LA PLATAFORMA DE ATENCION AL CLIENTE PIURA</t>
  </si>
  <si>
    <t>RAMIREZ CALLE IVAN ADDERLY</t>
  </si>
  <si>
    <t>45283577</t>
  </si>
  <si>
    <t>ING. ZOOTECNISTA</t>
  </si>
  <si>
    <t xml:space="preserve">ING. ZOOTECNIA </t>
  </si>
  <si>
    <t>GUTARRA ESPINOZA JUAN ANTONIO</t>
  </si>
  <si>
    <t>09542217</t>
  </si>
  <si>
    <t>SERVICIO DE ORIENTACION Y TRAMITE DE INFORMACIÓN DE LOS USUARIOS EN LA PLATAFORMA DE ATENCION AL CLIENTE ICA</t>
  </si>
  <si>
    <t>GARCIA ESCATE VICTOR MANUEL MARTIN</t>
  </si>
  <si>
    <t>21554470</t>
  </si>
  <si>
    <t>GUERRERO ALEGRE MARIO JOSUE</t>
  </si>
  <si>
    <t>42133548</t>
  </si>
  <si>
    <t>SERVICIO DE ORIENTACION Y TRAMITE DE INFORMACIÓN DE LOS USUARIOS EN LA PLATAFORMA DE ATENCION AL CLIENTE HUARAZ</t>
  </si>
  <si>
    <t xml:space="preserve">ADMINISTRACION Y SISTEMAS </t>
  </si>
  <si>
    <t>PALACIOS DE LA CRUZ GINA LIZBETH</t>
  </si>
  <si>
    <t>43011916</t>
  </si>
  <si>
    <t>SERVICIO DE ORIENTACION Y TRAMITE DE INFORMACIÓN DE LOS USUARIOS EN LA PLATAFORMA DE ATENCION AL CLIENTE HUANCAYO</t>
  </si>
  <si>
    <t xml:space="preserve">SISTEMAS E INFORMATICA </t>
  </si>
  <si>
    <t>ENCINAS MATOS EDUARDO EDGAR</t>
  </si>
  <si>
    <t>40932968</t>
  </si>
  <si>
    <t>ESCOBEDO ORTIZ JESSICA HELLEN ISABELY</t>
  </si>
  <si>
    <t>70309255</t>
  </si>
  <si>
    <t>SERVICIO DE ORIENTACION Y TRAMITE DE INFORMACIÓN DE LOS USUARIOS EN LA PLATAFORMA DE ATENCION AL CLIENTE CUSCO</t>
  </si>
  <si>
    <t>ASCARZA GUZMAN MILAGROS</t>
  </si>
  <si>
    <t>70309327</t>
  </si>
  <si>
    <t xml:space="preserve">MOSTACERO ZAVALETA BLANCA ZORAIDA </t>
  </si>
  <si>
    <t>43112566</t>
  </si>
  <si>
    <t>SERVICIO DE ORIENTACION Y TRAMITE DE INFORMACIÓN DE LOS USUARIOS EN LA PLATAFORMA DE ATENCION AL CLIENTE CHIMBOTE</t>
  </si>
  <si>
    <t xml:space="preserve">ADM. DE EMPRESAS TURISTICAS Y HOTELERAS </t>
  </si>
  <si>
    <t>LEON SUAREZ MARCO ANTONIO</t>
  </si>
  <si>
    <t>48331975</t>
  </si>
  <si>
    <t xml:space="preserve">REJAS MUSAYON DORA LUISA </t>
  </si>
  <si>
    <t>45721617</t>
  </si>
  <si>
    <t>SERVICIO DE ORIENTACION Y TRAMITE DE INFORMACIÓN DE LOS USUARIOS EN LA PLATAFORMA DE ATENCION AL CLIENTE CHICLAYO</t>
  </si>
  <si>
    <t>SANCHEZ ZEVALLOS HERMES ANTHONY</t>
  </si>
  <si>
    <t>46427636</t>
  </si>
  <si>
    <t>VEJARANO DIAZ SHIRLEY JACKELINE</t>
  </si>
  <si>
    <t>45074563</t>
  </si>
  <si>
    <t>SERVICIO DE ORIENTACION Y TRAMITE DE INFORMACIÓN DE LOS USUARIOS EN LA PLATAFORMA DE ATENCION AL CLIENTE CAJAMARCA</t>
  </si>
  <si>
    <t>ADM. BANCARIA</t>
  </si>
  <si>
    <t>RODRIGUEZ GUIDOBONO JOSEPH</t>
  </si>
  <si>
    <t>43977350</t>
  </si>
  <si>
    <t>SERVICIO DE ORIENTACION Y TRAMITE DE INFORMACIÓN DE LOS USUARIOS EN LA PLATAFORMA DE ATENCION AL CLIENTE AREQUIPA</t>
  </si>
  <si>
    <t>SOLORZANO MAMANI KATHERINE MILUSCA</t>
  </si>
  <si>
    <t>47788751</t>
  </si>
  <si>
    <t>ALCAZAR SALAS ISABEL MARLENY</t>
  </si>
  <si>
    <t>40716706</t>
  </si>
  <si>
    <t xml:space="preserve">TEJADA LABAJOS CARMELA </t>
  </si>
  <si>
    <t>70788722</t>
  </si>
  <si>
    <t>SERVICIO DE ORIENTACIÓN, VALIDACION Y CONSULTAS DE LA INFORMACIÓN DE DATOS PERSONALES E HISTORIA LABORAL DE USUARIOS EN LOS DIFERENTES CANALES DE COMUNICACION</t>
  </si>
  <si>
    <t>ODONTOLOGIA</t>
  </si>
  <si>
    <t>YARANGO OTAÑO BERTHIN</t>
  </si>
  <si>
    <t>70498498</t>
  </si>
  <si>
    <t>REYNA AGUILAR KELLY PIERINA</t>
  </si>
  <si>
    <t>42436842</t>
  </si>
  <si>
    <t>ASTO SALVATIERRA ROY SALOMON</t>
  </si>
  <si>
    <t>43659395</t>
  </si>
  <si>
    <t>GRANADOS AGUAYO SONIA ALEJANDRINA</t>
  </si>
  <si>
    <t>45047577</t>
  </si>
  <si>
    <t>ROJAS MENDOZA JOSELIN BERENICE</t>
  </si>
  <si>
    <t>72496949</t>
  </si>
  <si>
    <t xml:space="preserve">SERVICIO DE ASISTENTE PROGRAMADOR JAVA PARA EL MANTENIMIENTO DEL SISTEMA DE BENEFICIADOS </t>
  </si>
  <si>
    <t>TURISMO  Y HOTELERIA</t>
  </si>
  <si>
    <t>ARRIETA BRIONES ASTRID NOHELY</t>
  </si>
  <si>
    <t>45720155</t>
  </si>
  <si>
    <t>SERVICIO DE SUPERVISIÓN Y VALIDACIÓN DE INFORMES TÉCNICOS Y DE VERIFICACIÓN DE APORTES PRODUCTO DE SOLICITUDES CON DOCUMENTACIÓN SUPLETORIA EJECUTADOS POR TERCEROS PARA LA ACTUALIZACIÓN DE LA CUENTA INDIVIDUAL</t>
  </si>
  <si>
    <t>SERVICIO DE PROGRAMACIÓN, CONTROL DE PRODUCCIÓN Y DERIVACIÓN DE EXPEDIENTES RECONSIDERACIÓN Y PRIMER TRÁMITE PRODUCTO DE LAS SOLICITUDES PRESENTADAS POR LOS FONAVISTAS</t>
  </si>
  <si>
    <t>SERVICIO DE BÚSQUEDA DE FUENTES DE INFORMACIÓN EN LOS SISTEMAS DE ONP, ELABORACIÓN, ENVÍO Y SEGUIMIENTO DE OFICIOS DE REQUERIMIENTO DE INFORMACIÓN DE APORTES DE FONAVISTAS A EMPLEADORES Y ENTIDADES SUPERVISORAS DEL ESTADO</t>
  </si>
  <si>
    <t xml:space="preserve">SERVICIO DE RECEPCIÓN Y ANEXADO DE SOLICITUDES DE RECONSIDERACIONES Y PRIMER TRÁMITE, PRESENTADOS POR LOS FONAVISTAS. </t>
  </si>
  <si>
    <t>SERVICIO DE PRECALIFICACIÓN, CALIFICACIÓN Y CONTROL DE CALIDAD DE LAS SOLICITUDES DE RECONSIDERACIÓN Y PRIMER TRAMITE PRESENTADAS POR LOS FONAVISTAS PARA EL ANÁLISIS Y VALIDACIÓN DE APORTES.</t>
  </si>
  <si>
    <t>SERVICIO DE REVISION, VERIFICACION Y CONTROL DE CALIDAD DE APORTES EN LAS SOLICITUDES DE PRIMER TRAMITE CON DOCUMENTACION SUPLETORIA PRESENTADA POR LOS POTENCIALES FONAVISTAS</t>
  </si>
  <si>
    <t xml:space="preserve">TITULADA </t>
  </si>
  <si>
    <t>TELLO HIRCAÑAUPA ROSA MERCEDES</t>
  </si>
  <si>
    <t>10428059</t>
  </si>
  <si>
    <t xml:space="preserve">CIENCIAS CONT. Y FINANCIERAS </t>
  </si>
  <si>
    <t>MENA VICENTE JULIO ENRIQUE</t>
  </si>
  <si>
    <t>31043067</t>
  </si>
  <si>
    <t>LOZADA MATTA MELISSA ESTHER</t>
  </si>
  <si>
    <t>41588525</t>
  </si>
  <si>
    <t>SERVICIO DE ASESORÍA LEGAL PARA LA PRECALIFICACIÓN DE APORTES A LAS SOLICITUDES DE PRIMER TRÁMITE Y RECONSIDERACIÓN PRESENTADAS POR LOS FONAVISTAS.</t>
  </si>
  <si>
    <t>SERVICIO DE ASISTENTE LEGAL PARA LA EVALUACIÓN DE SOLICITUDES DE SANEAMIENTO DE INMUEBLES FINANCIADOS CON RECURSOS DEL FONAVI</t>
  </si>
  <si>
    <t>RAMIREZ CASTRO PEDRO ANTONIO</t>
  </si>
  <si>
    <t>08205638</t>
  </si>
  <si>
    <t>SERVICIO PROFESIONAL DE APOYO CONTABLE Y ADMINISTRATIVO</t>
  </si>
  <si>
    <t xml:space="preserve">SERVICIO DE ANÁLISIS DE DATA E INFORMACIÓN FINANCIERA </t>
  </si>
  <si>
    <t>SERVICIO DE ANALISTA PROGRAMADOR DE SISTEMAS – DESARROLLO Y MANTENIMIENTO DEL SISTEMA SIFO</t>
  </si>
  <si>
    <t>SERVICIO DE ASISTENTE TECNICO ADMINISTRATIVO</t>
  </si>
  <si>
    <t>SERVICIO DE APOYO ADMINISTRATIVO PARA LA MESA DE PARTES</t>
  </si>
  <si>
    <t>SERVICIO DE ORIENTACION Y REGISTRO DE PERSONAS Y BIENES EN EL LOCAL SITO EN EL JR. CUSCO N 177- CERCADO DE LIMA</t>
  </si>
  <si>
    <t>SERVICIO DE MANTENIMIENTO Y LIMPIEZA PARA JR. CUSCO 177, 7MO PISO, LIMA</t>
  </si>
  <si>
    <t xml:space="preserve">SERVICIO DE APOYO EN LA SEGURIDAD Y VIGILANCIA DE LOCALES / PLATAFORMA CHICLAYO </t>
  </si>
  <si>
    <t>JORGE JORGE KARINA LIZETH</t>
  </si>
  <si>
    <t>41724431</t>
  </si>
  <si>
    <t xml:space="preserve">SERVICIO DE  UN ESPECIALISTA EN ANÁLISIS Y DISEÑO DE BASES DE DATOS </t>
  </si>
  <si>
    <t>SERVICIO DE ANALISTA DE SISTEMAS</t>
  </si>
  <si>
    <t>SERVICIO DE ANÁLISIS Y PROGRAMACIÓN DE SISTEMAS INFORMÁTICOS.</t>
  </si>
  <si>
    <t>SERVICIO DE ADMINISTRACIÓN DE BASE DE DATOS, REDES Y SERVIDORES</t>
  </si>
  <si>
    <t>SERVICIO DE CONTROL DE CALIDAD Y VALIDACIÓN DE LA INFORMACIÓN DE EMPLEADORES.</t>
  </si>
  <si>
    <t>SERVICIO ESPECIALIZADO EN SISTEMAS INFORMATICOS</t>
  </si>
  <si>
    <t>ING. INFORMATICA</t>
  </si>
  <si>
    <t>CIEZA TERAN JOHAN FRANK</t>
  </si>
  <si>
    <t>45114566</t>
  </si>
  <si>
    <t>SIERRA CHAVEZ PIERRE ERNESTO</t>
  </si>
  <si>
    <t>41000078</t>
  </si>
  <si>
    <t>SERVICIO DE ASESORIA EN ASPECTOS JURIDICOS ADMINISTRATIVOS</t>
  </si>
  <si>
    <t>CARCAMO SANCHEZ ABY ANITA</t>
  </si>
  <si>
    <t>44076665</t>
  </si>
  <si>
    <t xml:space="preserve">SERVICIO DE APOYO PARA TRÁMITES DE PAGO </t>
  </si>
  <si>
    <t>SERVICIO ESPECIALIZADO EN CONTABILIDAD</t>
  </si>
  <si>
    <t>ADM. DE NEGOCIOS INTERNAC.</t>
  </si>
  <si>
    <t>CUELLAR SANCHEZ ANA MILENA</t>
  </si>
  <si>
    <t>71905307</t>
  </si>
  <si>
    <t>CAMACHO SALINAS JASMIN ROSA</t>
  </si>
  <si>
    <t>45886426</t>
  </si>
  <si>
    <t>RUIZ CAVERO BRYAN JAIR MANUEL</t>
  </si>
  <si>
    <t>48373340</t>
  </si>
  <si>
    <t xml:space="preserve">ARAGON PARODI SUSSY GABRIELA       </t>
  </si>
  <si>
    <t>SERVICIO DE ORIENTACION Y TRAMITE DE INFORMACION DE LOS USUARIOS EN LA PLATAFORMA DE ATENCION AL CLIENTE TACNA</t>
  </si>
  <si>
    <t xml:space="preserve">MELGAREJO JULCA EVA NOEMI                  </t>
  </si>
  <si>
    <t>45927881</t>
  </si>
  <si>
    <t>SERVICIO DE BUSQUEDA DE FUENTES DE INFORMACION EN LOS SISTEMAS DE ONP</t>
  </si>
  <si>
    <t xml:space="preserve">RELACIONES INDUSTRIALES </t>
  </si>
  <si>
    <t>FUENTES GARCIA BRANCO RENATO</t>
  </si>
  <si>
    <t>73115628</t>
  </si>
  <si>
    <t>SERVICIO DE ANALISTA PROGRAMADOR DE SISTEMAS - ATENCIÓN DE REQUERIMIENTOS DEL SISTEMA FONAVI (SIFO)</t>
  </si>
  <si>
    <t>SERVICIO DE ANÁLISIS ADMINISTRATIVO FINANCIERO</t>
  </si>
  <si>
    <t>ROJAS DELGADO LEONARDO MARTIN</t>
  </si>
  <si>
    <t>43810019</t>
  </si>
  <si>
    <t>ANACLETO SILVA ASTRID LILA ELISA</t>
  </si>
  <si>
    <t>72152890</t>
  </si>
  <si>
    <t>SERVICIO DE ASISTENCIA LEGAL EN PROCESOS ADMINISTRATIVOS</t>
  </si>
  <si>
    <t>SERVICIO DE ASISTENCIA EN PROGRAMACIÓN DE BASE DE DATOS</t>
  </si>
  <si>
    <t>SERVICIO DE ANALISTA PROGRAMADOR DE SISTEMAS - DESARROLLO Y MANTENIMIENTO DE SISTEMA SIFO</t>
  </si>
  <si>
    <t>SERVICIO DE CALIFICACIÓN DE LA CONDICIÓN DE BENEFICIARIO DE FONAVISTA FALLECIDO, Y GENERACIÓN DEL PAGO DE HEREDEROS BENEFICIARIOS PUBLICADOS</t>
  </si>
  <si>
    <t>SERVICIO DE SUPERVISIÓN DE PROCESOS OPERATIVOS DE CALIFICACIÓN DE SOLICITUDES DE RECONSIDERACIÓN, PRIMER TRÁMITE Y REGISTRO DE HISTORIA LABORAL EJECUTADO POR TERCEROS</t>
  </si>
  <si>
    <t>MELGAREJO JULCA EVA NOEMI</t>
  </si>
  <si>
    <t>SERVICIO DE PRECALIFICACIÓN, CALIFICACIÓN, CONTROL DE CALIDAD Y REGISTRO DE APORTES VERIFICADOS PRODUCTO DE LA CALIFICACIÓN DE LAS SOLICITUDES SUPLETORIAS DE PRIMER TRÁMITE PRESENTADAS POR LOS POTENCIALES FONAVISTAS.</t>
  </si>
  <si>
    <t>SERVICIO DE ASESORIA LEGAL</t>
  </si>
  <si>
    <t>SERVICIO DE ASISTENCIA ADMINISTRATIVA PARA LA UNIDAD DE LOGÍSTICA Y ARCHIVO</t>
  </si>
  <si>
    <t>SERVICIO DE ASISTENCIA TECNICA ADMINISTRATIVA PARA LA UNIDAD DE LOGISTICA Y ARCHIVO</t>
  </si>
  <si>
    <t>SERVICIO DE TRASLADO DE DOCUMENTOS</t>
  </si>
  <si>
    <t>CHIRINOS SOLIS JUANA MARIA</t>
  </si>
  <si>
    <t>25460778</t>
  </si>
  <si>
    <t>SERVICIO DE APOYO ADMINISTRATIVO PARA EL ANÁLISIS DE LA CARTERA DE RECUPERACIONES</t>
  </si>
  <si>
    <t>SERVICIO DE ASESORIA JURIDICA EN MATERIA ADMINISTRATIVA</t>
  </si>
  <si>
    <t>SERVICIO DE ASESORIA LEGAL RELACIONADO A PROCESOS CONSTITUCIONALES Y ACCIONES CONTENCIOSOS ADMINISTRATIVOS</t>
  </si>
  <si>
    <t>NAVARRO BECERRA LUIS ANGEL</t>
  </si>
  <si>
    <t>43816609</t>
  </si>
  <si>
    <t>CLAVO BARREDA SANDRA EDITH</t>
  </si>
  <si>
    <t>45195434</t>
  </si>
  <si>
    <t xml:space="preserve">SERVICIO DE ASESORÍA LEGAL EN ASUNTOS  ADMINISTRATIVOS </t>
  </si>
  <si>
    <t>SERVICIO DE ANALISIS DE BASE DE DATOS</t>
  </si>
  <si>
    <t>SERVICIO DE ADMINISTRACION DE INFRAESTRUCTURA DE SERVIDORES</t>
  </si>
  <si>
    <t>PALOMINO MARINO FRANCIS ARTHUR POLDARK</t>
  </si>
  <si>
    <t>43171962</t>
  </si>
  <si>
    <t xml:space="preserve">SERVICIO DE ANALISIS DE PROGRAMAS DE SISTEMAS - ATENCION DE REQUERIMIENTOS DEL SISTEMA FONAVI </t>
  </si>
  <si>
    <t>CHAMORRO FARFAN LIVIO</t>
  </si>
  <si>
    <t>42102624</t>
  </si>
  <si>
    <t>SERVICIO DE APOYO EN LA SEGURIDAD Y VIGILANCIA DE LOCALES / PLATAFORMA MOQUEGUA</t>
  </si>
  <si>
    <t>FALCON ALARCON ARMANDO ASENCIO</t>
  </si>
  <si>
    <t>10469917</t>
  </si>
  <si>
    <t>SERVICIO INVENTARIO FÍSICO DE BIENES PATRIMONIALES Y EXISTENCIAS DE ALMACÉN.</t>
  </si>
  <si>
    <t>TAVARA SERRA ALESSANDRA VANESSA</t>
  </si>
  <si>
    <t>46529937</t>
  </si>
  <si>
    <t>RODRIGUEZ CONTRERAS MARIA PATRICIA</t>
  </si>
  <si>
    <t>06012917</t>
  </si>
  <si>
    <t>MACHACA MACHACCA JESUS</t>
  </si>
  <si>
    <t>44433789</t>
  </si>
  <si>
    <t>DIAZ ROJAS BRIAN MAXIMILIANO</t>
  </si>
  <si>
    <t>73324895</t>
  </si>
  <si>
    <t xml:space="preserve">SERVICIO DE ASESORÍA LEGAL EN ASUNTOS LEGALES ADMINISTRATIVOS </t>
  </si>
  <si>
    <t xml:space="preserve">SERVICIO DE APOYO ADMINISTRATIVO PARA LA FORMULACIÓN DE INFORMES Y EXPEDIENTES TÉCNICOS PARA LA LIQUIDACIÓN TÉCNICO – FINANCIERA DE OBRAS Y EVALUACIÓN DE INICIO DE ACCIONES LEGALES </t>
  </si>
  <si>
    <t>SERVICIO DE ADMINISTRACION DE REDES E INFRAESTRUCTURA</t>
  </si>
  <si>
    <t xml:space="preserve">SERVICIO DE DESARROLLO DE MEJORAS DE LOS MÓDULOS DE SISTEMAS DE INFORMACIÓN </t>
  </si>
  <si>
    <t>CASTILLO POMA PERCY</t>
  </si>
  <si>
    <t>41888128</t>
  </si>
  <si>
    <t xml:space="preserve">SERVICIO DE ANALISIS DE PROGRAMAS DE SISTEMAS </t>
  </si>
  <si>
    <t xml:space="preserve">SERVICIO DE APOYO ADMINISTRATIVO </t>
  </si>
  <si>
    <t>SERVICIO DE APOYO ADMINISTRATIVO PARA REVISIÓN, ESCANEO Y ELABORACIÓN DE ÍNDICE DE DOCUMENTACIÓN SOLICITADA POR EL CONGRESO DE LA REPÚBLICA</t>
  </si>
  <si>
    <t>TENAZOA SANGAMA LIZBETH</t>
  </si>
  <si>
    <t>ZEGARRA TORRES LUIS MANUEL</t>
  </si>
  <si>
    <t>07537134</t>
  </si>
  <si>
    <t>SUB DIRECTOR DE RECUPERACIONES, COBRANZAS E INVERSIONES</t>
  </si>
  <si>
    <t>INGENIERO DE  COMPUTACION Y SISTEMAS</t>
  </si>
  <si>
    <t>ZEGARRA ALEMAN , PATRICIA</t>
  </si>
  <si>
    <t>40037344</t>
  </si>
  <si>
    <t>PSICOLOGA</t>
  </si>
  <si>
    <t>VIVANCO SEMINARIO, ESTHER KATHERINE</t>
  </si>
  <si>
    <t>09604807</t>
  </si>
  <si>
    <t>SUPERVISOR DE PERSONAL OPERATIVO ( PROCESOS OPERATIVOS)</t>
  </si>
  <si>
    <t>VILLOGAS HURTADO LUCY HAYDEE</t>
  </si>
  <si>
    <t>OPERATIVO DE PLANTA</t>
  </si>
  <si>
    <t>INGENIERO ZOOTECNISTA</t>
  </si>
  <si>
    <t>VILLASANTE  CANO HUGO ROLANDO</t>
  </si>
  <si>
    <t>19801026</t>
  </si>
  <si>
    <t>SUPERVISOR DE PLATAFORMA NACIONAL</t>
  </si>
  <si>
    <t>VILLANUEVA GAMARRA JUAN CARLOS</t>
  </si>
  <si>
    <t>47132300</t>
  </si>
  <si>
    <t>VILCA MORALES, ALDO GILBERTO</t>
  </si>
  <si>
    <t>08703427</t>
  </si>
  <si>
    <t xml:space="preserve">DIRECTOR DE DIRECCION DE PROCESOS ADMINISTRATIVOS Y LEGALES </t>
  </si>
  <si>
    <t>CURSO DE PATRIMONIO</t>
  </si>
  <si>
    <t xml:space="preserve">VILCA CHANINI , ELOY BERNARDINO </t>
  </si>
  <si>
    <t>06177312</t>
  </si>
  <si>
    <t>ENCARGADO DE LOS BIENES PATRIONIALES DEL FONAVI EN LIQUIDACIÓN</t>
  </si>
  <si>
    <t>VICTORIA FIGUEREDO , KATIA SILVIA</t>
  </si>
  <si>
    <t>10588702</t>
  </si>
  <si>
    <t>INGENIERIA  INDUSTRIAL</t>
  </si>
  <si>
    <t>VICENTE MACALUPU JUAN CARLOS</t>
  </si>
  <si>
    <t>41070195</t>
  </si>
  <si>
    <t>TUPEZ LOPEZ , CARLOS ELVIS</t>
  </si>
  <si>
    <t>08387029</t>
  </si>
  <si>
    <t>ENCARGADO ÁREA DE COBRANZAS</t>
  </si>
  <si>
    <t>TECNICO COMPUTACIÓN</t>
  </si>
  <si>
    <t>TORRES MONTAÑEZ , MATIAS MARTIN</t>
  </si>
  <si>
    <t>25461451</t>
  </si>
  <si>
    <t>TECNICO EN ARCHIVO</t>
  </si>
  <si>
    <t>TAIPE QUIROZ ELSA MAGALY</t>
  </si>
  <si>
    <t>ASISTENTE DE SISTEMAS</t>
  </si>
  <si>
    <t>SULCA PALOMINO, ABELARDO</t>
  </si>
  <si>
    <t>10686936</t>
  </si>
  <si>
    <t>SUBDIRECTOR  DE ESTIMACIÓN Y DEVOLUCIONES</t>
  </si>
  <si>
    <t>SOTO ROMERO, ANDREA FATIMA</t>
  </si>
  <si>
    <t>41044908</t>
  </si>
  <si>
    <t>ASESOR LEGAL EN  PROCESOS JUDICIALES</t>
  </si>
  <si>
    <t>CIENCIAS DE LA COMUNICACIÓN TURISMO Y ARQUEOLOGIA</t>
  </si>
  <si>
    <t>SOSAYA ARMANCANQUI, GISSELA PAOLA</t>
  </si>
  <si>
    <t>40878617</t>
  </si>
  <si>
    <t>SILVA ZELADA ULADISLAO</t>
  </si>
  <si>
    <t>07678040</t>
  </si>
  <si>
    <t>SUPERVISOR DE PLATAFORMA DE ATENCIÓN AL USUARIO</t>
  </si>
  <si>
    <t xml:space="preserve">SERPA NAVARRO, PATRICIA ELIZABETH </t>
  </si>
  <si>
    <t>15721017</t>
  </si>
  <si>
    <t>SUPERVISOR DE PLATAFORMA.</t>
  </si>
  <si>
    <t>TECNICO EN ADMINISTRACIÓN</t>
  </si>
  <si>
    <t>SENCIE MARTEL RUT ELIZABETH</t>
  </si>
  <si>
    <t>41043782</t>
  </si>
  <si>
    <t>SANCHEZ PAULETT FABIOLA ROSA</t>
  </si>
  <si>
    <t>OPERATIVO DE APOYO</t>
  </si>
  <si>
    <t>SALVADOR SALAZAR, MARY</t>
  </si>
  <si>
    <t>07399266</t>
  </si>
  <si>
    <t>JEFE DE LA UNIDAD DE LOGISTICA Y ARCHIVO</t>
  </si>
  <si>
    <t>ROMERO MAURICIO , MIGUEL ANGEL</t>
  </si>
  <si>
    <t>08844095</t>
  </si>
  <si>
    <t>TECNICO ESPECIALISTA EN LIQUIDACIONES FINANCIERAS Y ADMINISTRACION DE SISTEMAS DE CONTROL</t>
  </si>
  <si>
    <t xml:space="preserve">INGENIERIA DE SISTEMAS DE INFORMACIÓN Y GESTIÓN </t>
  </si>
  <si>
    <t>ROMÁN FARFÁN, RICARDO GIOVANI</t>
  </si>
  <si>
    <t>09433045</t>
  </si>
  <si>
    <t>COORDINADOR DE ESTIMACIÓN</t>
  </si>
  <si>
    <t>ADMINISTRADOR DE BASE DE DATOS Y APLICACIONES</t>
  </si>
  <si>
    <t>INGENIERO DE SISTEMAS E INFORMÁTICA</t>
  </si>
  <si>
    <t>ROJAS DELGADO LEONARDO MARTÍN</t>
  </si>
  <si>
    <t>ANALISTA PROGRAMADOR SENIOR</t>
  </si>
  <si>
    <t>ROJAS CHAVEZ JORGE LUIS</t>
  </si>
  <si>
    <t>TECNICO EN ALMACEN</t>
  </si>
  <si>
    <t>INGENIERIA  FORESTAL</t>
  </si>
  <si>
    <t>RODRIGUEZ  DEJO DIEGO AUGUSTO MANUEL</t>
  </si>
  <si>
    <t>41042930</t>
  </si>
  <si>
    <t>RIVAS JIMENEZ DAVID ALFREDO</t>
  </si>
  <si>
    <t>41358134</t>
  </si>
  <si>
    <t>RAMOS SUAREZ BRENDA  ORIELE</t>
  </si>
  <si>
    <t>45376587</t>
  </si>
  <si>
    <t>RAMOS LA JARA TULA ALEXANDRA VIRGINIA</t>
  </si>
  <si>
    <t>47686631</t>
  </si>
  <si>
    <t>QUEVEDO SOTELO MARCO ANTONIO</t>
  </si>
  <si>
    <t>40361112</t>
  </si>
  <si>
    <t>PUMARRAYME SIME, ANABEL VIVIANA</t>
  </si>
  <si>
    <t>10102257</t>
  </si>
  <si>
    <t>PRADO DELGADO , MAXIMO SALOMON</t>
  </si>
  <si>
    <t>07956160</t>
  </si>
  <si>
    <t>ASESOR DEL DESPACHO DEL SECRETARÍO TÉCNICO</t>
  </si>
  <si>
    <t>PORTUGAL TORRES, HERNÁN ELADIO</t>
  </si>
  <si>
    <t>25596113</t>
  </si>
  <si>
    <t>JEFE DE OFICINA DE ADMINISTRACION Y RECURSOS HUMANOS</t>
  </si>
  <si>
    <t>PISCONTE CAMPOS  FIORELLA</t>
  </si>
  <si>
    <t>44288183</t>
  </si>
  <si>
    <t>PEREZ LEON , HUGO</t>
  </si>
  <si>
    <t>06092159</t>
  </si>
  <si>
    <t>COORDINADOR DE OBRAS</t>
  </si>
  <si>
    <t>INGENIERO  MECANICO</t>
  </si>
  <si>
    <t>INGENERIA MECANICA</t>
  </si>
  <si>
    <t>PASTRANA MEJÍA, CELSO ENRIQUE</t>
  </si>
  <si>
    <t>09060233</t>
  </si>
  <si>
    <t>JEFE DE LA OFICINA DE DESARROLLO Y PROYECTOS</t>
  </si>
  <si>
    <t>PAREJA ZEA, YSABEL KARINA</t>
  </si>
  <si>
    <t>40218613</t>
  </si>
  <si>
    <t>PAREDES CALDERON  MARIA ISABEL</t>
  </si>
  <si>
    <t>PALOMINO SULCA ROSSMERY</t>
  </si>
  <si>
    <t>42179227</t>
  </si>
  <si>
    <t>PALOMINO PAUCAR MARCEL  EVER</t>
  </si>
  <si>
    <t>09875301</t>
  </si>
  <si>
    <t>COORDINADOR DE PROYECTOS SEÑIOR</t>
  </si>
  <si>
    <t>PALOMINO GARCIA, EDELFINA</t>
  </si>
  <si>
    <t>08145203</t>
  </si>
  <si>
    <t>COORDINADOR DE PROYECTOS SENIOR</t>
  </si>
  <si>
    <t>PALOMINO CORZO JOSE ANTONIO</t>
  </si>
  <si>
    <t>ASISTENTE DE CONSTRUCCIÓN DE CUENTA INDIVIDUAL</t>
  </si>
  <si>
    <t>LINGÜÍSTICA</t>
  </si>
  <si>
    <t>PALACIOS GUTIERREZ GIOVANNA HILDA</t>
  </si>
  <si>
    <t>PALACIOS DELGADO PABLO ERNESTO</t>
  </si>
  <si>
    <t>29419758</t>
  </si>
  <si>
    <t>JEFE DE OFICINA DE ASESORIA JURIDICA</t>
  </si>
  <si>
    <t>TECNICO EN COMPUTACIÓN  E INFORMATICA</t>
  </si>
  <si>
    <t>TECNICO EN COMPUTACION</t>
  </si>
  <si>
    <t>PAEZ FABIAN JACK LENIN</t>
  </si>
  <si>
    <t>40449539</t>
  </si>
  <si>
    <t>PACHECO TOMAS, GISELA ZAYDA</t>
  </si>
  <si>
    <t>ASESOR DE ENLACE</t>
  </si>
  <si>
    <t>OYARCE MONCAYO, LEILA</t>
  </si>
  <si>
    <t>07760995</t>
  </si>
  <si>
    <t>FACULTAD CIENCIAS ADMINISTRATIVAS</t>
  </si>
  <si>
    <t>ORTIZ SANCHEZ, JUAN JOSE</t>
  </si>
  <si>
    <t>43770769</t>
  </si>
  <si>
    <t>ORTEGA GONZALES EDER OSWALDO</t>
  </si>
  <si>
    <t>42202029</t>
  </si>
  <si>
    <t xml:space="preserve">ANALISTA DE DATOS </t>
  </si>
  <si>
    <t>MORALES VILLAVICENCIO CHARLES</t>
  </si>
  <si>
    <t>43712504</t>
  </si>
  <si>
    <t>MONTERO PINO  GABRIELA DEL PILAR</t>
  </si>
  <si>
    <t>43563372</t>
  </si>
  <si>
    <t>TECNICO EN ELECTRICIDAD</t>
  </si>
  <si>
    <t>MIRANDA MUÑOZ, WILMER WILLY</t>
  </si>
  <si>
    <t>10187586</t>
  </si>
  <si>
    <t>TECNICO EN MANTENIMIENTO</t>
  </si>
  <si>
    <t>MIRANDA MORI DIANA LUZ</t>
  </si>
  <si>
    <t>ADMINISTRACION DE NEGOCIOS -GESTION EMPRESARIAL</t>
  </si>
  <si>
    <t>MEZA ZEGARRA RAFAEL JESUS</t>
  </si>
  <si>
    <t>42721032</t>
  </si>
  <si>
    <t>ADMINISTRACION TURISTICA</t>
  </si>
  <si>
    <t>MENDOZA CAIRO, KALIEZKA</t>
  </si>
  <si>
    <t>46458213</t>
  </si>
  <si>
    <t>CAPACITACION EN ARCHIVO</t>
  </si>
  <si>
    <t>MEDINA VALENCIA, FREDDY SEBASTIAN</t>
  </si>
  <si>
    <t>08494897</t>
  </si>
  <si>
    <t>MAZA JIMENEZ LUIS ALEX</t>
  </si>
  <si>
    <t>MARTINEZ CASANOVA  MARION BONNYBLUE</t>
  </si>
  <si>
    <t>45741512</t>
  </si>
  <si>
    <t>MARQUEZ  SANTILLAN PEDRO</t>
  </si>
  <si>
    <t>44419524</t>
  </si>
  <si>
    <t>MARIANO ALCANTARA EDUARDO DANIEL</t>
  </si>
  <si>
    <t>ESPECIALISTA EN ANALISIS Y DESARROLLO</t>
  </si>
  <si>
    <t>MAMANI SALGUERO, WILBER GROVER</t>
  </si>
  <si>
    <t>43221679</t>
  </si>
  <si>
    <t xml:space="preserve">ANALISTA PROGRAMADOR DE SISTEMAS </t>
  </si>
  <si>
    <t>LLANTO AGUIRRE, EDITH</t>
  </si>
  <si>
    <t>45150113</t>
  </si>
  <si>
    <t>ASISTENTE DE MENSAJERIA</t>
  </si>
  <si>
    <t>LIMA CRUZ ALFREDO JOSE</t>
  </si>
  <si>
    <t>45549799</t>
  </si>
  <si>
    <t>KRETSCHMER MORÁN, HELMUT MANFRED</t>
  </si>
  <si>
    <t>08784553</t>
  </si>
  <si>
    <t>DIRECTOR DE OPERACIONES</t>
  </si>
  <si>
    <t>CARRERA TECNICA DE ADMINISTRACIÓN</t>
  </si>
  <si>
    <t>JANAMPA INGA SHANDYBELL</t>
  </si>
  <si>
    <t>43989257</t>
  </si>
  <si>
    <t>IRIARTE GALLARDO ALDA MILAGRITOS</t>
  </si>
  <si>
    <t>INGA TRUJILLO SERGIO FREDDY</t>
  </si>
  <si>
    <t>ESPECIALISTA EN ADMINISTRACION DE NEGOCIOS</t>
  </si>
  <si>
    <t>IBARRA RAMIREZ , MIGUEL GRIMALDO</t>
  </si>
  <si>
    <t>07226336</t>
  </si>
  <si>
    <t>SECTORISTA EN COBRANZA DE INFRAESTRUCTURA  BASICA</t>
  </si>
  <si>
    <t>IBARBURU VALLADARES, MARIA GREGORIA A.</t>
  </si>
  <si>
    <t>09297098</t>
  </si>
  <si>
    <t>TECNICO EN COBRANZAS</t>
  </si>
  <si>
    <t>HUAMANTTUPA CUEVAS EDWIN</t>
  </si>
  <si>
    <t>45438159</t>
  </si>
  <si>
    <t>HUAMANCONDOR SANCHEZ ERIKA  LUZ</t>
  </si>
  <si>
    <t>HINOSTROZA YUCRA MICHAEL PAULINHIO</t>
  </si>
  <si>
    <t xml:space="preserve">LICENCIADA EN ADMINISTRACION </t>
  </si>
  <si>
    <t xml:space="preserve">GUTIERREZ CABALLERO, MARIA ISABEL </t>
  </si>
  <si>
    <t>18205868</t>
  </si>
  <si>
    <t>JEFE  DE UNIDAD DE ADMINISTRACION FINANCIERA Y PLANEAMIENTO</t>
  </si>
  <si>
    <t>CIENCIAS FORESTALES</t>
  </si>
  <si>
    <t>GUERRA PAREDES GIANELA GIANELLI</t>
  </si>
  <si>
    <t>10659665</t>
  </si>
  <si>
    <t>GONZALEZ ANGULO, MAURICIO LUIS</t>
  </si>
  <si>
    <t>GAYTAN VILCA, EDUARDO</t>
  </si>
  <si>
    <t>29616011</t>
  </si>
  <si>
    <t>SUBDIRECTOR DE ORIENTACIÓN Y REGISTRO</t>
  </si>
  <si>
    <t>GARCIA MORALES ROSARIO ESPERANZA</t>
  </si>
  <si>
    <t>10618405</t>
  </si>
  <si>
    <t>GAMBINI VENTURA, LILIANA ROCIO DE LAS NIEVES</t>
  </si>
  <si>
    <t>41022438</t>
  </si>
  <si>
    <t>CONTADOR DE APOYO</t>
  </si>
  <si>
    <t>GAMARRA MERE MARIA DE LOS ANGELES VICTORIA</t>
  </si>
  <si>
    <t>40984211</t>
  </si>
  <si>
    <t>ASESOR LEGAL  EN MATERIA PROCESAL CIVIL</t>
  </si>
  <si>
    <t>PROFESIONAL TECNICO  EN COMPUTACIÓN E INFORMATICA</t>
  </si>
  <si>
    <t>FLORES INGARUCA, JOSE MIGUEL</t>
  </si>
  <si>
    <t>40974491</t>
  </si>
  <si>
    <t>ANALISTA PROGRAMADOR C/ ESPECIALIDAD</t>
  </si>
  <si>
    <t>FLORES HONORES, VICTOR DAVID</t>
  </si>
  <si>
    <t>32954912</t>
  </si>
  <si>
    <t>SUPERVISOR DE CONSTRUCCION DE CUENTA INDIVIDUAL</t>
  </si>
  <si>
    <t>FLORES GONZALES, NATHALY AQUILA</t>
  </si>
  <si>
    <t>47083720</t>
  </si>
  <si>
    <t>FLORES ESPINOZA, RUBEN TOMAS</t>
  </si>
  <si>
    <t>41275392</t>
  </si>
  <si>
    <t>FLORES  MORALES NORMA MILAGROS</t>
  </si>
  <si>
    <t>SUB DIRECTOR DE INMUEBLES Y OBRAS</t>
  </si>
  <si>
    <t>LICENCIADO EN GESTION</t>
  </si>
  <si>
    <t>FLORENTINO ESPEJO, ROSA MARLENE</t>
  </si>
  <si>
    <t>10694941</t>
  </si>
  <si>
    <t>JEFE DE UNIDAD DE RECURSOS HUMANOS</t>
  </si>
  <si>
    <t>PROFESIONAL TECNICO EN ELECTRONICA  DE SISTEMAS COMPUTARIZADOS</t>
  </si>
  <si>
    <t>FIGUEROA PANDURO, JAVIER</t>
  </si>
  <si>
    <t>06779988</t>
  </si>
  <si>
    <t xml:space="preserve">SOPORTE TÉCNICO </t>
  </si>
  <si>
    <t>FARFAN CORNEJO PATRICIA</t>
  </si>
  <si>
    <t>07630583</t>
  </si>
  <si>
    <t>ESPINOZA LOPEZ CESAR ANIBAL</t>
  </si>
  <si>
    <t>10409314</t>
  </si>
  <si>
    <t>ESCOBEDO APESTEGUI, RONALD ELADIO</t>
  </si>
  <si>
    <t>08250790</t>
  </si>
  <si>
    <t>ESPECIALISTA EN SISTEMAS ADMINISTRATIVOS</t>
  </si>
  <si>
    <t>AUXILIAR DE CONTABILIDAD</t>
  </si>
  <si>
    <t>DRAGO LLANOS LUCILA ELEONORA</t>
  </si>
  <si>
    <t>08019884</t>
  </si>
  <si>
    <t>DONAYRE ESCRIBA , JUANA ROSA</t>
  </si>
  <si>
    <t>08158633</t>
  </si>
  <si>
    <t>COORDINADOR DE INFRAESTRUCTURA</t>
  </si>
  <si>
    <t>DIAZ HURTADO , MARIO</t>
  </si>
  <si>
    <t>06693684</t>
  </si>
  <si>
    <t>ESPECIALISTA EN SERVICIOS Y CONTROL PATRIMONIAL</t>
  </si>
  <si>
    <t>DIANDERAS VARGAS , CARLOS HUGO</t>
  </si>
  <si>
    <t>25677555</t>
  </si>
  <si>
    <t>SUBDIRECTOR DE CONTABILIDAD DEL FONDO</t>
  </si>
  <si>
    <t>DELGADO BONIFACIO MILAGROS CELIA</t>
  </si>
  <si>
    <t>10720382</t>
  </si>
  <si>
    <t>DE LA CRUZ OBREGON , GRACIELA</t>
  </si>
  <si>
    <t>09322649</t>
  </si>
  <si>
    <t>CONTADORA</t>
  </si>
  <si>
    <t>BIBLIOTECOLOGIA Y CIENCIAS DE LA INFORMACION</t>
  </si>
  <si>
    <t xml:space="preserve">DAMAZO LULO , JOEL NELSON </t>
  </si>
  <si>
    <t>41051046</t>
  </si>
  <si>
    <t>CORNEJO BACA, VICTOR AUGUSTO</t>
  </si>
  <si>
    <t>07105061</t>
  </si>
  <si>
    <t>CONTRERAS VELASQUEZ FERNANDO</t>
  </si>
  <si>
    <t xml:space="preserve">JEFE DE UNIDAD DE PROYECTOS </t>
  </si>
  <si>
    <t>CHUMBIAUCA CARTTY, JOSE LUIS</t>
  </si>
  <si>
    <t>06606518</t>
  </si>
  <si>
    <t>TECNICO EN SEGURIDAD</t>
  </si>
  <si>
    <t>PROFESIONAL TECNICO EN ELECTRICIDAD</t>
  </si>
  <si>
    <t>CHIPANA BASILIO, VICTOR HUGO</t>
  </si>
  <si>
    <t>25831792</t>
  </si>
  <si>
    <t>CHAUPIS CHAUPIS CARMEN VICTORIA</t>
  </si>
  <si>
    <t>07178450</t>
  </si>
  <si>
    <t>ESTOMATOLOGIA</t>
  </si>
  <si>
    <t>CASTRO  FLORES VICTOR</t>
  </si>
  <si>
    <t>40318714</t>
  </si>
  <si>
    <t>CARDENAS BALDEON YAQUELINE OMELINA</t>
  </si>
  <si>
    <t>43619571</t>
  </si>
  <si>
    <t>CÁRCAMO SANCHEZ ABY ANITA</t>
  </si>
  <si>
    <t>TELEOPERADORA DE CENTRALES TELEFONICAS</t>
  </si>
  <si>
    <t>CANLLA CULQUI YULY CATHERINE</t>
  </si>
  <si>
    <t>41359526</t>
  </si>
  <si>
    <t>TÉCNICO  PROFESIONAL EN ADMINISTRACIÓN</t>
  </si>
  <si>
    <t>PROFESIONAL TECNICO EN CONTABILIDAD</t>
  </si>
  <si>
    <t>CALDERON  BOY PATSY LISBETH</t>
  </si>
  <si>
    <t>45046918</t>
  </si>
  <si>
    <t>ESTUDIOS INCONCLUSOS DE ADMINISTRACIÓN</t>
  </si>
  <si>
    <t>CABRERA YAYA OSWALDO FIDEL</t>
  </si>
  <si>
    <t>BRAGA  ZUÑIGA FABIOLA  GISSELLE</t>
  </si>
  <si>
    <t>EGRESADO EN TÉCNICO EN CONTABILIDAD</t>
  </si>
  <si>
    <t>BETANCOUR  GUERRERO DIANA</t>
  </si>
  <si>
    <t>08714759</t>
  </si>
  <si>
    <t>TECNICA EN CONTABILIDAD</t>
  </si>
  <si>
    <t>BENITES BRACAMONTE JESSICA GRACIELA</t>
  </si>
  <si>
    <t>09445862</t>
  </si>
  <si>
    <t>BARRIENTOS  GUTIERREZ ERIK ELIZANDRO</t>
  </si>
  <si>
    <t>BARRERA CRISTOBAL , LENNY</t>
  </si>
  <si>
    <t>40846999</t>
  </si>
  <si>
    <t>TECNICA EN ENFERMERIA</t>
  </si>
  <si>
    <t>BALCAZAR CHILCHO CARMEN ROSA</t>
  </si>
  <si>
    <t>BALBIN SOLIS DANIEL</t>
  </si>
  <si>
    <t>10054548</t>
  </si>
  <si>
    <t>ASESOR LEGAL  EN MATERIA PROCESAL</t>
  </si>
  <si>
    <t>ALVAREZ CARASSA RAMON FERNANDO</t>
  </si>
  <si>
    <t>09630092</t>
  </si>
  <si>
    <t>INDUSTRIAS ALIMENTARIAS</t>
  </si>
  <si>
    <t>AYLAS ZELAYARAN CHRISTIAN JESUS</t>
  </si>
  <si>
    <t xml:space="preserve">ASCARZA LOPEZ, ARTURO </t>
  </si>
  <si>
    <t>06774157</t>
  </si>
  <si>
    <t>ANGELES GUARDAMINO ERNESTO TADEO</t>
  </si>
  <si>
    <t>'09389776</t>
  </si>
  <si>
    <t>DIRECTOR DE LA DIRECCIÓN ADMINISTRACIÓN DEL FONDO</t>
  </si>
  <si>
    <t>ALVIS RAMIREZ, JENNY</t>
  </si>
  <si>
    <t>43003524</t>
  </si>
  <si>
    <t xml:space="preserve">LIC. EN COMPUTACION </t>
  </si>
  <si>
    <t>ALVAREZ QUISPE , JOSE ALBERTO</t>
  </si>
  <si>
    <t>08591394</t>
  </si>
  <si>
    <t>SECTORISTA EN COBRANZA DE CONEXIONES</t>
  </si>
  <si>
    <t>ALVARADO  ARICA LISETTE MILAGROS</t>
  </si>
  <si>
    <t>46047421</t>
  </si>
  <si>
    <t>AGUILAR OBREGON MARIA DEL CARMEN VALENTINA</t>
  </si>
  <si>
    <t>AGUAYO CABEZA, RHINA BELEN</t>
  </si>
  <si>
    <t>08682380</t>
  </si>
  <si>
    <t>ABURTO TORRES ADITA MICAELA</t>
  </si>
  <si>
    <t>ASCUE RUIZ, VICTOR MANUEL</t>
  </si>
  <si>
    <t>08393029</t>
  </si>
  <si>
    <t>JEFE DE UNIDAD DE DESARROLLO E INFRAESTRUCTURA</t>
  </si>
  <si>
    <t>INGENIERO PESQUERO</t>
  </si>
  <si>
    <t>ZUZUNAGA ZUZUNAGA JORGE ELISEO</t>
  </si>
  <si>
    <t>08705056</t>
  </si>
  <si>
    <t>DIRECTOR GENERAL DE LA DIRECCIÓN GENERAL DE ACUICULTURA</t>
  </si>
  <si>
    <t>LOCACION DE SERVICIO</t>
  </si>
  <si>
    <t>001 ADMINISTRACIÓN GENERAL</t>
  </si>
  <si>
    <t>ZÚÑIGA VILLEGAS WALTER HERNÁN</t>
  </si>
  <si>
    <t>08069637</t>
  </si>
  <si>
    <t>DIRECTOR REGIONAL DE LA DIRECCIÓN REGIONAL DE TRABAJO Y PROMOCIÓN DEL EMPLEO DE LIMA METROPOLITANA</t>
  </si>
  <si>
    <t>ZÚÑIGA CAPARÓ NATALYE</t>
  </si>
  <si>
    <t>04826362</t>
  </si>
  <si>
    <t>DIRECTORA EJECUTIVA DEL PROGRAMA NACIONAL DE APOYO DIRECTO A LOS MÁS POBRES - JUNTOS</t>
  </si>
  <si>
    <t>LICENCIADO EN CIENCIAS MARÍTIMAS NAVALES</t>
  </si>
  <si>
    <t>ZEGARRA VALDIVIA EDWIN RAFAEL</t>
  </si>
  <si>
    <t>43345039</t>
  </si>
  <si>
    <t xml:space="preserve">DIRECTOR GENERAL DE LA OFICINA GENERAL DE GESTION DE RECURSOS HUMANOS </t>
  </si>
  <si>
    <t>ZEGARRA ROBLES CESAR JUAN</t>
  </si>
  <si>
    <t>09649040</t>
  </si>
  <si>
    <t>DIRECTOR/A GENERAL DE LA OFICINA GENERAL DE ASESORÍA JURÍDICA</t>
  </si>
  <si>
    <t>INGENIERO METALÚRGICO</t>
  </si>
  <si>
    <t>ZAVALETA LÓPEZ CIRO ALEJANDRO</t>
  </si>
  <si>
    <t>29681747</t>
  </si>
  <si>
    <t>DIRECTOR EJECUTIVO DEL PROGRAMA NACIONAL DE SANEAMIENTO RURAL</t>
  </si>
  <si>
    <t>ZAVALA POLANCO CARLOS ALBERTO</t>
  </si>
  <si>
    <t>10599632</t>
  </si>
  <si>
    <t>SECRETARIO ADMINISTRATIVO</t>
  </si>
  <si>
    <t>ZAVALA CORREA ROSA FRANCISCA</t>
  </si>
  <si>
    <t>09679277</t>
  </si>
  <si>
    <t>DIRECTOR GENERAL DE LA DIRECCIÓN GENERAL DE ASUNTOS AMBIENTALES PESQUEROS Y ACUÍCOLAS</t>
  </si>
  <si>
    <t>ZAPATA TIPIÁN ROSA MARIELLA</t>
  </si>
  <si>
    <t>40989741</t>
  </si>
  <si>
    <t>DIRECTOR GENERAL DE LA DIRECIÓN GENERAL DE CALIDAD DE GESTIÓN ESCOLAR</t>
  </si>
  <si>
    <t>ZAPATA GALLO JORGE ALBERTO</t>
  </si>
  <si>
    <t>03668351</t>
  </si>
  <si>
    <t>DIRECTOR GENERAL DE LA OFICINA GENERAL DE PLANEAMIENTO Y PRESUPUESTO</t>
  </si>
  <si>
    <t>ZANINI FERNÁNDEZ CLAUDIA MABEL</t>
  </si>
  <si>
    <t>32735128</t>
  </si>
  <si>
    <t>ASESOR/A II</t>
  </si>
  <si>
    <t>ZAMORA MESÍA VÍCTOR MARCIAL</t>
  </si>
  <si>
    <t>07756616</t>
  </si>
  <si>
    <t>EJECUTIVO/A ADJUNTO II DEL DESPACHO VICEMINISTERIAL DE SALUD PÚBLICA</t>
  </si>
  <si>
    <t>EJECUTIVO/A ADJUNTO II DEL DESPACHO MINISTERIAL</t>
  </si>
  <si>
    <t>ZAMBRANO ROZAS GLORIA MARÍA</t>
  </si>
  <si>
    <t>10000778</t>
  </si>
  <si>
    <t>DIRECTOR GENERAL DE LA DIRECCIÓN GENERAL DE PROMOCIÓN DEL EMPLEO</t>
  </si>
  <si>
    <t>ZAMBRANO CHÁVEZ GUSTAVO ARTURO</t>
  </si>
  <si>
    <t>10789717</t>
  </si>
  <si>
    <t>DIRECTOR GENERAL DE LA DIRECCIÓN GENERAL DE DERECHOS DE LOS PUEBLOS INDÍGENAS</t>
  </si>
  <si>
    <t>ZALDIVAR CHAUCA VIVIANA GRISSEL</t>
  </si>
  <si>
    <t>10002726</t>
  </si>
  <si>
    <t>ASESOR EN TEMAS DE RECURSOS NATURALES</t>
  </si>
  <si>
    <t>YUPANQUI VALDERRAMA MARITZA IVONNE</t>
  </si>
  <si>
    <t>42490218</t>
  </si>
  <si>
    <t>DIRECTOR (a) GENERAL DE LA DIRECCIÓN GENERAL DE TRANSVERSALIZACIÓN DEL ENFOQUE DE GÉNERO</t>
  </si>
  <si>
    <t>CIENCIAS MILITARES CON MENCIÓN EN INGENIERÍA</t>
  </si>
  <si>
    <t>YATACO VELÁSQUEZ LUIS MARTÍN</t>
  </si>
  <si>
    <t>07266389</t>
  </si>
  <si>
    <t>ASESOR II DEL DESPACHO VICEMINISTERIAL DE POLÍTICAS PARA LA DEFENSA</t>
  </si>
  <si>
    <t>YATACO PÉREZ LUIS AUGUSTO</t>
  </si>
  <si>
    <t>10225598</t>
  </si>
  <si>
    <t>DIRECTOR GENERAL DE LA OFICINA GENERAL DE ASESORÍA JURÍDICA</t>
  </si>
  <si>
    <t>YANCOURT RUIZ SILVIANA GABRIELA</t>
  </si>
  <si>
    <t>09854607</t>
  </si>
  <si>
    <t>YAIPÉN ARÉSTEGUI HERNÁN</t>
  </si>
  <si>
    <t>08054764</t>
  </si>
  <si>
    <t>DIRECTOR GENERAL DE LA OFICINA GENERAL DE PLANIFICACIÓN Y PRESUPUESTO</t>
  </si>
  <si>
    <t>DIRECTOR/A DE LA OFICINA GENERAL DE PLANIFICACIÓN Y PRESUPUESTO</t>
  </si>
  <si>
    <t>YAGUI MOSCOSO MARTÍN JAVIER ALFREDO</t>
  </si>
  <si>
    <t>06723405</t>
  </si>
  <si>
    <t>EJECUTIVO ADJUNTO II DEL DESPACHO VICEMINISTERIAL DE SALUD PÚBLICA</t>
  </si>
  <si>
    <t>WONG GUTIÉRREZ JESSICA EDELMIRA</t>
  </si>
  <si>
    <t>08145992</t>
  </si>
  <si>
    <t>EJECUTIVO/A ADJUNTO II DE LA SECRETARÍA GENERAL</t>
  </si>
  <si>
    <t>INGENIERO QUÍMICO</t>
  </si>
  <si>
    <t>WHITTEMBURY TALLEDO DURICH FRANCISCO</t>
  </si>
  <si>
    <t>17800662</t>
  </si>
  <si>
    <t>DIRECTOR GENERAL DE LA OFICINA GENERAL DE ADMINISTRACIÓN</t>
  </si>
  <si>
    <t>VIZARRAGA ROBLES ROLANDO MIGUEL</t>
  </si>
  <si>
    <t>08839195</t>
  </si>
  <si>
    <t>ASESOR II DEL DESPACHO MINISTERIAL</t>
  </si>
  <si>
    <t>ASESOR II DEL DESPACHO VICEMINSITERIAL DE ELECTRICIDAD</t>
  </si>
  <si>
    <t>VITERI CUSTODIO DANIELA DAMARIS</t>
  </si>
  <si>
    <t>45425399</t>
  </si>
  <si>
    <t>DIRECTOR/A  GENERAL DE LA DIRECCIÓN GENERAL CONTRA LA VIOLENCIA DE GÉNERO</t>
  </si>
  <si>
    <t>VILLEGAS GÁLVEZ NADIA EVELYN</t>
  </si>
  <si>
    <t>42911302</t>
  </si>
  <si>
    <t>DIRECTORA GENERAL DE LA DIRECCIÓN GENERAL DE PROGRAMAS Y PROYECTOS DE COMUNICACIONES</t>
  </si>
  <si>
    <t>BACHELOR OF ARTS IN SOCIOLOGY ANS ECONOMICS/MASTER OF ARTS INTERNATIONAL AND DEVELOPMENT ECONOMICS-UNIVERSITY OF SAN FRANCISCO</t>
  </si>
  <si>
    <t>VILLARÁN CÓRDOVA GONZALO</t>
  </si>
  <si>
    <t>10614571</t>
  </si>
  <si>
    <t>DIRECTOR EJECUTIVO</t>
  </si>
  <si>
    <t>VILLAR SANDY GERSON DAVID</t>
  </si>
  <si>
    <t>09605714</t>
  </si>
  <si>
    <t>PRESIDENTE DEL TRIBUNAL DE DISCIPLINA POLICIAL</t>
  </si>
  <si>
    <t>DIRECTOR EJECUTIVO DEL PROGRAMA NACIONAL DE LOS CENTRO JUVENILES</t>
  </si>
  <si>
    <t>VILLANUEVA PADILLA LILIANA OLENKA</t>
  </si>
  <si>
    <t>40825138</t>
  </si>
  <si>
    <t>ASESOR II DE LA SECRETARÍA GENERAL</t>
  </si>
  <si>
    <t>INGENIERO ELECTRÓNICO</t>
  </si>
  <si>
    <t>VÍLCHEZ INGA CESAR</t>
  </si>
  <si>
    <t>08672875</t>
  </si>
  <si>
    <t>DIRECTOR GENERAL DE LA OFICINA GENERAL DE TECNOLOGÍAS DE LA INFORMACIÓN</t>
  </si>
  <si>
    <t>VILA ORMEÑO CYNTHIA PATRICIA</t>
  </si>
  <si>
    <t>41479549</t>
  </si>
  <si>
    <t>DIRECTOR/A DE LA DIRECCIÓN GENERAL DE LA FAMILIA Y LA COMUNIDAD</t>
  </si>
  <si>
    <t>VILA HIDALGO HUGO PRISCILIO</t>
  </si>
  <si>
    <t>06624210</t>
  </si>
  <si>
    <t>DIRECTOR EJECUTIVO DEL PROGRAMA NACIONAL FONDO DE COOPERACIÓN PARA EL DESARROLLO SOCIAL - FONCODES</t>
  </si>
  <si>
    <t>VIDAL FERNÁNDEZ JOSÉ ERNESTO</t>
  </si>
  <si>
    <t>07607123</t>
  </si>
  <si>
    <t>JEFE DE LA OFICINA GENERAL DE PLANEAMIENTO Y PRESUPUESTO</t>
  </si>
  <si>
    <t>DIRECTOR/A EJECUTIVO</t>
  </si>
  <si>
    <t>VIDAL BERMÚDEZ ÁLVARO EDUARDO</t>
  </si>
  <si>
    <t>09608904</t>
  </si>
  <si>
    <t>DIRECTOR GENERAL DE LA DIRECCIÓN GENERAL DE DERECHOS FUNDAMENTALES Y SEGURIDAD Y SALUD EN EL TRABAJO</t>
  </si>
  <si>
    <t>VERA TUDELA TRAVERSO DAVID ENRIQUE</t>
  </si>
  <si>
    <t>41845134</t>
  </si>
  <si>
    <t>JEFE DE LA OFICINA DE PLANIFICACIÓN ESTRATÉGICA Y PRESUPUESTO</t>
  </si>
  <si>
    <t>VERA ZUÑIGA MILAGRITOS ESTHEL</t>
  </si>
  <si>
    <t>09641443</t>
  </si>
  <si>
    <t>JEFA DE LA OFICINA DE PLANIFICACION ESTRATEGICA Y PRESUPUESTO</t>
  </si>
  <si>
    <t>LICENCIADO EN SOCIOLOGÍA</t>
  </si>
  <si>
    <t>VERA CUBAS JOSÉ CARLOS DANIEL</t>
  </si>
  <si>
    <t>40030653</t>
  </si>
  <si>
    <t>DIRECTOR GENERAL DE COORDINACIÓN TERRITORIAL</t>
  </si>
  <si>
    <t>DIRECTOR GENERAL DE LA DIRECCIÓN GENERAL DE GESTIÓN DESCENTRALIZADA</t>
  </si>
  <si>
    <t>VENEGAS TORRES WILBER FERNANDO</t>
  </si>
  <si>
    <t>31479445</t>
  </si>
  <si>
    <t>VELEZMORO PINTO FERNANDO RAFAEL</t>
  </si>
  <si>
    <t>41029315</t>
  </si>
  <si>
    <t>ASESOR II DEL VICEMINISTERIO DE INTERCULTURALIDAD</t>
  </si>
  <si>
    <t>VÉLEZ SALINAS ROBERTO GERMAN</t>
  </si>
  <si>
    <t>09151117</t>
  </si>
  <si>
    <t>DIRECTOR GENERAL DE LA DIRECCIÓN GENERAL DE POLÍTICAS Y REGULACIÓN EN CONSTRUCCIÓN Y SANEAMIENTO</t>
  </si>
  <si>
    <t>DIRECTOR GENERAL DE LA DIRECCIÓN GENERAL DE PROGRAMAS Y PROYECTOS EN CONSTRUCCIÓN Y SANEAMIENTO</t>
  </si>
  <si>
    <t>VELÁSQUEZ SILVA SILVIA IRENE</t>
  </si>
  <si>
    <t>18188851</t>
  </si>
  <si>
    <t>DIRECTOR GENERAL DE LA DIRECCIÓN GENERAL DE POLÍTICAS Y ANÁLISIS REGULATORIO EN PESCA Y ACUICULTURA</t>
  </si>
  <si>
    <t>LICENCIADA EN ENFERMERÍA</t>
  </si>
  <si>
    <t>VELÁSQUEZ PORTOCARRERO SOFIA DEL PILAR</t>
  </si>
  <si>
    <t>01174040</t>
  </si>
  <si>
    <t>LICENCIADA EN EDUCACIÓN PRIMARIA</t>
  </si>
  <si>
    <t>VELASCO TAIPE LIRIAMA USANIMA</t>
  </si>
  <si>
    <t>10304874</t>
  </si>
  <si>
    <t>DIRECTOR GENERAL DE LA DIRECCIÓN GENERAL DE DESARROLLO DOCENTE</t>
  </si>
  <si>
    <t>VELARDE ZAPATER PERCY MANUEL</t>
  </si>
  <si>
    <t>07801028</t>
  </si>
  <si>
    <t>VÁSQUEZ ROJAS GUILLERMO RODRIGO</t>
  </si>
  <si>
    <t>07503036</t>
  </si>
  <si>
    <t>VÁSQUEZ SOPLOPUCO HANS DEMETRIO</t>
  </si>
  <si>
    <t>25854506</t>
  </si>
  <si>
    <t>JEFE DEL INSTITUTO NACIONAL DE SALUD</t>
  </si>
  <si>
    <t>VÁSQUEZ LESCANO JESÚS SUSANA DEL ROCÍO</t>
  </si>
  <si>
    <t>10475720</t>
  </si>
  <si>
    <t xml:space="preserve">DIRECTORA GENERAL DE LA DIRECCION GENERAL DE MEDICAMENTOS, INSUMOS Y DROGAS </t>
  </si>
  <si>
    <t>VÁSQUEZ GANOZA CARLOS ZOE</t>
  </si>
  <si>
    <t>18172404</t>
  </si>
  <si>
    <t>DIRECTOR GENERAL DE LA DIRECCIÓN GENERAL CONTRA EL CRÍMEN ORGANIZADO</t>
  </si>
  <si>
    <t>VARGAS VÍLCHEZ LOURDES PATRICIA</t>
  </si>
  <si>
    <t>09862652</t>
  </si>
  <si>
    <t>DIRECTORA GENERAL DE LA OFICINA GENERAL DE ARTICULACIÓN MONITOREO Y EVALUACIÓN DE IMPACTO</t>
  </si>
  <si>
    <t>VARGAS PORTILLA DANIEL HOMERO</t>
  </si>
  <si>
    <t>41442238</t>
  </si>
  <si>
    <t>VARGAS PACHECO EDUARDO</t>
  </si>
  <si>
    <t>25844650</t>
  </si>
  <si>
    <t>DIRECTOR GENERAL DE LA OFICINA GENERAL DE  ADMINISTRACIÓN</t>
  </si>
  <si>
    <t>VARGAS MORALES ROCÍO DEL PILAR</t>
  </si>
  <si>
    <t>08145382</t>
  </si>
  <si>
    <t>DIRECTOR (a) GENERAL DE LA DIRECCIÓN GENERAL DE ADOPCIONES</t>
  </si>
  <si>
    <t>VARGAS MEDRANO CARLOS ALBERTO</t>
  </si>
  <si>
    <t>06689458</t>
  </si>
  <si>
    <t>DIRECTOR GENERAL DE LA OFICINA GENERAL DE PLANIFICACIÓN  Y PRESUPUESTO</t>
  </si>
  <si>
    <t>VARGAS GIANELLA JUAN CARLOS</t>
  </si>
  <si>
    <t>10288709</t>
  </si>
  <si>
    <t>DIRECTOR GENERAL DE LA DIRECCIÓN GENERAL DE PESCA PARA CONSUMO HUMANO DIRECTO E INDIRECTO</t>
  </si>
  <si>
    <t>VARGAS CUNO MERY YANET</t>
  </si>
  <si>
    <t>06775045</t>
  </si>
  <si>
    <t>DIRECTOR (a) GENERAL DE LA DIRECCIÓN GENERAL CONTRA LA VIOLENCIA DE GÉNERO</t>
  </si>
  <si>
    <t>VARGAS CÉSPEDES ISMAEL RUBÉN</t>
  </si>
  <si>
    <t>10415225</t>
  </si>
  <si>
    <t>PRESIDENTE (a) EJECUTIVO (a)</t>
  </si>
  <si>
    <t>VARA MALLQUI WILSON</t>
  </si>
  <si>
    <t>22521704</t>
  </si>
  <si>
    <t>DIRECTOR/A GENERAL DE LA OFICINA GENERAL DE ADMINISTRACIÓN</t>
  </si>
  <si>
    <t>VALENZUELA SOTO ALBERTO</t>
  </si>
  <si>
    <t>09675166</t>
  </si>
  <si>
    <t>DIRECTOR DE LA DIRECCIÓN DE OPERACIONES</t>
  </si>
  <si>
    <t>DIRECTOR EJECUTIVO DEL PROYECTO ESPECIAL PARA LA PREPARACIÓN Y DESARROLLO DE LOS XVIII JUEGOS PANAMERICANOS DEL 2019 Y SEXTOS JUEGOS PARAPANAMERICANOS</t>
  </si>
  <si>
    <t>VALENZUELA GÓMEZ HUMBERTO</t>
  </si>
  <si>
    <t>25562722</t>
  </si>
  <si>
    <t>PRESIDENTE EJECUTIVO DE LA AUTORIDAD DE TRANSPORTE URBANO PARA LIMA Y CALLAO - ATU</t>
  </si>
  <si>
    <t>CIENCIAS DE LA ADMINISTRACIÓN AEROESPACIAL</t>
  </si>
  <si>
    <t>VALENCIA SUÁREZ CARLOS GUSTAVO</t>
  </si>
  <si>
    <t>43314158</t>
  </si>
  <si>
    <t>ASESOR II DEL DESPACHO VICEMINISTERIAL DE RECURSOS PARA LA DEFENSA</t>
  </si>
  <si>
    <t>CIENCIAS SOCIALES CON MENCIÓN EN SOCIOLOGÍA</t>
  </si>
  <si>
    <t>VALENCIA ARROYO LENIN ARTURO</t>
  </si>
  <si>
    <t>40395493</t>
  </si>
  <si>
    <t>DIRECTOR GENERAL DE LA DIRECCIÓN GENERAL DE FORMALIZACIÓN MINERA</t>
  </si>
  <si>
    <t>VALDEZ POMAREDA JULIO CESAR</t>
  </si>
  <si>
    <t>43328715</t>
  </si>
  <si>
    <t>ASESOR III DEL DESPACHO MINISTERIAL</t>
  </si>
  <si>
    <t>INGENIERO GEÓLOGO</t>
  </si>
  <si>
    <t>VALDERRAMA MURILLO PATRICIO ALONSO</t>
  </si>
  <si>
    <t>41483956</t>
  </si>
  <si>
    <t>ASESOR/A DE ALTA DIRECCIÓN</t>
  </si>
  <si>
    <t>URTEAGA PEÑA LESLIE CAROL</t>
  </si>
  <si>
    <t>40647634</t>
  </si>
  <si>
    <t>DIRECTOR/A GENERAL DE LA DIRECCIÓN GENERAL DE DEFENSA DEL PATRIMONIO CULTURAL</t>
  </si>
  <si>
    <t>URBANO RAMÍREZ NATALIA KELLY</t>
  </si>
  <si>
    <t>09859019</t>
  </si>
  <si>
    <t>DIRECTORA GENERAL DE LA OFICINA GENERAL DE ADMINISTRACIÓN</t>
  </si>
  <si>
    <t>URBANO DONAYRE ROMMY PAOLA</t>
  </si>
  <si>
    <t>07515409</t>
  </si>
  <si>
    <t>DIRECCIÓN GENERAL DE EDUCACIÓN TÉCNICO-PRODUCTIVA Y SUPERIOR TECNOLÓGICA Y ARTÍSTICA</t>
  </si>
  <si>
    <t>ULLOA IBAÑEZ ALEX ENRIQUE</t>
  </si>
  <si>
    <t>18149974</t>
  </si>
  <si>
    <t>DIRECTOR GENERAL DEL COSEJO DE APELACIÓN DE SANCIONES</t>
  </si>
  <si>
    <t>UGAZ MONTERO CARLOS ALBERTO</t>
  </si>
  <si>
    <t>10270202</t>
  </si>
  <si>
    <t>DIRECTOR EJECUTIVO DE LA AUTORIDAD AUTONOMA DEL SITEMA ELÉCTRICO DE TRANSPORTE MASIVO DE LIMA Y CALLAO - AATE</t>
  </si>
  <si>
    <t>UGARTE VÁSQUEZ-SOLÍS MAYEN LUCRECIA</t>
  </si>
  <si>
    <t>08272807</t>
  </si>
  <si>
    <t>SECRETARÍA DE GESTIÓN PÚBLICA DE LA PRESIDENCIA DEL CONSEJO DE MINISTROS</t>
  </si>
  <si>
    <t>INGENIERO MECANICO DE FLUIDOS</t>
  </si>
  <si>
    <t>UCHUYA CORNEJO JAIME GUILLERMO</t>
  </si>
  <si>
    <t>08194754</t>
  </si>
  <si>
    <t>ASESOR II DEL VICEMINISTERIO DE CONSTRUCCIÓN Y SANEAMIENTO</t>
  </si>
  <si>
    <t>HUMANIDADES</t>
  </si>
  <si>
    <t>TWANAMA ALTAMIRANO WALTER PAÚL</t>
  </si>
  <si>
    <t>06409076</t>
  </si>
  <si>
    <t>DIRECTOR GENERAL DE LA DIRECCIÓN GENERAL POLÍTICAS Y ESTRATEGIAS</t>
  </si>
  <si>
    <t>ADMINISTRADOR DE EMPRESAS</t>
  </si>
  <si>
    <t>TUSE LLOCLLA CARLOS SAMUEL</t>
  </si>
  <si>
    <t>06783220</t>
  </si>
  <si>
    <t>SUPERINTENDENTE DE LA SUPERINTENDENCIA NACIONAL DE CONTROL DE SERVICIOS DE SEGURIDAD, ARMAS, MUNICIONES Y EXPLOSIVOS DE USO CIVIL (SUCAMEC)</t>
  </si>
  <si>
    <t>TRUJILLO BRAVO JEANETTE EDITH</t>
  </si>
  <si>
    <t>40111856</t>
  </si>
  <si>
    <t>JEFE DE LA OFICINA GENERAL DE RECURSOS HUMANOS</t>
  </si>
  <si>
    <t>DIRECTOR/A GENERAL DE LA OFICINA GENERAL DE GESTIÓN DE RECURSOS HUMANOS</t>
  </si>
  <si>
    <t>TORRICO HUERTA JOSÉ LUIS</t>
  </si>
  <si>
    <t>10288099</t>
  </si>
  <si>
    <t>JEFE DE LA OFICINA GENERAL DE ASESORÍA JURÍDICA</t>
  </si>
  <si>
    <t>DERECHO/MAESTRÍA EN ADMINISTRACIÓN PÚBLICA</t>
  </si>
  <si>
    <t>TORRES SANCHEZ MARÍA TESSY</t>
  </si>
  <si>
    <t>15596616</t>
  </si>
  <si>
    <t>PRESIDENTE DEL CONSEJO DIRECTIVO DEL ORGANISMO DE EVALUACIÓN Y FISCALIZACI{ÓN AMBIENTAL - OEFA</t>
  </si>
  <si>
    <t>TORRES PAZ LUIS ALBERTO</t>
  </si>
  <si>
    <t>07969202</t>
  </si>
  <si>
    <t>DIRECTOR DE PROMOCIÓN DE LAS EXPORTACIONES</t>
  </si>
  <si>
    <t>TORRES MADRID FRANCISCO JAVIER</t>
  </si>
  <si>
    <t>42789353</t>
  </si>
  <si>
    <t>DIRECTOR GENERAL DE LA DIRECCIÓN GENERAL DE HIDROCARBUROS</t>
  </si>
  <si>
    <t>TORRE CARRILLO ANA VICTORIA</t>
  </si>
  <si>
    <t>07168918</t>
  </si>
  <si>
    <t>PRESIDENTA EJECUTIVA DEL DIRECTORIO DEL SERVICIO NACIONAL DE CAPACITACIÓN PARA LA INDUSTRIA DE LA CONSTRUCCIÓN</t>
  </si>
  <si>
    <t>LICENCIADO EN PSICOLOGÍA</t>
  </si>
  <si>
    <t>TOLENTINO GAMARRA NANCY ROSALINA</t>
  </si>
  <si>
    <t>09999695</t>
  </si>
  <si>
    <t>DIRECTOR(A) EJECUTIVO(A) DEL PROGRAMA NACIONAL CONTRA LA VIOLENCIA FAMILIAR Y SEXUAL</t>
  </si>
  <si>
    <t>TERRY RAMOS EDILBERTO MARTÍN</t>
  </si>
  <si>
    <t>10143873</t>
  </si>
  <si>
    <t>SUPERINTENDENTE DE LA SUPERINTENDENCIA NACIONAL DE FISCALIZACIÓN LABORAL - SUNAFIL</t>
  </si>
  <si>
    <t>TENGAN GUSUKUMA CARLOS ROBERTO</t>
  </si>
  <si>
    <t>40214542</t>
  </si>
  <si>
    <t>JEFE DE GABINETE DE ASESORES</t>
  </si>
  <si>
    <t>INGENIERO GEOFÍSICO</t>
  </si>
  <si>
    <t>TAVERA HUARACHE HERNANDO JHONNY</t>
  </si>
  <si>
    <t>10831063</t>
  </si>
  <si>
    <t>TASSARA LAFOSSE LINA AURORA</t>
  </si>
  <si>
    <t>41008103</t>
  </si>
  <si>
    <t>ASESOR/A II DE LA SECRETARÍA GENERAL</t>
  </si>
  <si>
    <t>INGENIERO CÍVIL</t>
  </si>
  <si>
    <t>TARAZONA MINAYA JUAN ALFREDO</t>
  </si>
  <si>
    <t>31611238</t>
  </si>
  <si>
    <t>DIRECTOR EJECUTIVO DEL PROGRAMA NACIONAL DE INFRAESTRUCTURA EDUCATIVA</t>
  </si>
  <si>
    <t>TAPIA FLORES ROSARIO ESTHER</t>
  </si>
  <si>
    <t>10147356</t>
  </si>
  <si>
    <t>JEFE DE GABINETE DE ASESORES DEL MINISTERIO DE SALUD</t>
  </si>
  <si>
    <t>TANAKA TORRES ELENA MERCEDES</t>
  </si>
  <si>
    <t>06262914</t>
  </si>
  <si>
    <t>DIRECTOR/A GENERAL DEL CENTRO NACIONAL DE ABASTECIMIENTO DE RECURSOS ESTRATÉGICOS DE SALUD - CENARES</t>
  </si>
  <si>
    <t>CIENCIAS CON MENCIÓN EN FÍSICA</t>
  </si>
  <si>
    <t>TAKAHASHI GUEVARA KEN</t>
  </si>
  <si>
    <t>10316345</t>
  </si>
  <si>
    <t>PRESIDENTE EJECUTIVO DEL SENAMHI</t>
  </si>
  <si>
    <t>SUITO LÓPEZ SEBASTIAN ENRIQUE</t>
  </si>
  <si>
    <t>10275662</t>
  </si>
  <si>
    <t xml:space="preserve">PRESIDENTE DEL INSTITUTO PERUANO DEL DEPORTE </t>
  </si>
  <si>
    <t>SUBAUSTE BRACESCO ARMANDO MIGUEL</t>
  </si>
  <si>
    <t>10315608</t>
  </si>
  <si>
    <t>SUPERINTENDENTE DE LA SUPERINTENDENCIA NACIONAL DE BIENES ESTATALES-SBN</t>
  </si>
  <si>
    <t>SUÁREZ SALAZAR DALIA MIROSLAVA</t>
  </si>
  <si>
    <t>08272487</t>
  </si>
  <si>
    <t>JEFA DE GABINETE</t>
  </si>
  <si>
    <t>PROFESORA DE EDUCACIÓN BASICA</t>
  </si>
  <si>
    <t>SUÁREZ QUIRÓZ IRENE</t>
  </si>
  <si>
    <t>08718380</t>
  </si>
  <si>
    <t>INGENIERO ELECTRICISTA</t>
  </si>
  <si>
    <t>SUÁREZ MENDOZA ELOY MANUEL</t>
  </si>
  <si>
    <t>23841816</t>
  </si>
  <si>
    <t>DIRECTOR/A GENERAL DE LA DIRECCIÓN GENERAL DE ELECTRIFICACIÓN RURAL</t>
  </si>
  <si>
    <t>SOTO HOYOS GABRIELA DEL CARMEN</t>
  </si>
  <si>
    <t>41940170</t>
  </si>
  <si>
    <t>SECRETARIO/A DE LA SECRETARÍA DE DEMARCACIÓN Y ORGANIZACIÓN TERRITORIAL</t>
  </si>
  <si>
    <t>SOTELO LARA ARNULFO WILFREDO</t>
  </si>
  <si>
    <t>07822865</t>
  </si>
  <si>
    <t>SOTELO BAZÁN BETTY ARMIDA</t>
  </si>
  <si>
    <t>08034862</t>
  </si>
  <si>
    <t>DIRECTORA GENERAL DE LA OFICINA GENERAL DE INVERSIONES Y PROYECTOS</t>
  </si>
  <si>
    <t>SOSA VELA CARLA PAOLA</t>
  </si>
  <si>
    <t>09678078</t>
  </si>
  <si>
    <t>SOBRINO AMPUERO CECILIA DEL CARMEN</t>
  </si>
  <si>
    <t>07633746</t>
  </si>
  <si>
    <t>JEFE DE LA OFICINA GENERAL DE ADMINISTRACIÓN</t>
  </si>
  <si>
    <t>LICENCIADO EN CONTABILIDAD</t>
  </si>
  <si>
    <t>SIU RIVAS JORGE ENRIQUE</t>
  </si>
  <si>
    <t>09455824</t>
  </si>
  <si>
    <t>DIRECTOR GENERAL DE LA DIRECCIÓN GENERAL DE ENDEUDAMIENTO Y TESORO PÚBLICO</t>
  </si>
  <si>
    <t>SILVA SOLOGUREN JUAN ANTONIO</t>
  </si>
  <si>
    <t>07971882</t>
  </si>
  <si>
    <t>DIRECTOR DE LA DIRECCIÓN DE COMUNICACIONES, COMERCIALIZACIÓN Y MERCADOTECNIA</t>
  </si>
  <si>
    <t>SILVA HASEMBABK SUSANA</t>
  </si>
  <si>
    <t>09083034</t>
  </si>
  <si>
    <t>SECRETARIO (A) DE INTEGRIDAD PÚBLICA</t>
  </si>
  <si>
    <t>LICENCIADO EN CIENCIAS MILITARES</t>
  </si>
  <si>
    <t>SILVA CABREJO LUIS GUILLERMO MARTÍN</t>
  </si>
  <si>
    <t>43617702</t>
  </si>
  <si>
    <t>SICCHA MARTÍNEZ ROGER ALBERTO</t>
  </si>
  <si>
    <t>17903723</t>
  </si>
  <si>
    <t xml:space="preserve">CONTADOR PÚBLICO    </t>
  </si>
  <si>
    <t>SERVÁN DÍAZ ADRIANA PATRICIA</t>
  </si>
  <si>
    <t>09336357</t>
  </si>
  <si>
    <t>JEFE/A DE GABINETE DE ASESORES</t>
  </si>
  <si>
    <t>SEGURA CALLE CESAR AUGUSTO</t>
  </si>
  <si>
    <t>15615994</t>
  </si>
  <si>
    <t>DIRECTOR GENERAL DE LA OFICINA GENERAL DE INTEGRIDAD INSTITUCIONAL</t>
  </si>
  <si>
    <t>LICENCIADO EN BIOLOGÍA</t>
  </si>
  <si>
    <t>SECADA DALY LAURA</t>
  </si>
  <si>
    <t>40945229</t>
  </si>
  <si>
    <t>DIRECTOR GENERAL DE LA DIRECCIÓN GENERAL DE CAMBIO CLIMÁTICO Y DESERTIFICACIÓN</t>
  </si>
  <si>
    <t>INGENIERO AGRONOMO</t>
  </si>
  <si>
    <t>SAYAN GIANELLA VÍCTOR AUGUSTO</t>
  </si>
  <si>
    <t>16590161</t>
  </si>
  <si>
    <t>DIRECTOR GENERAL DE LA DIRECCIÓN GENERAL AGRÍCOLA</t>
  </si>
  <si>
    <t>SARAVIA SORIANO MÓNICA EMPERATRIZ</t>
  </si>
  <si>
    <t>08132516</t>
  </si>
  <si>
    <t>JEFE (A) DEL GABINETE DE ASESORES DEL DESPACHO MINISTERIAL</t>
  </si>
  <si>
    <t>SANTIVAÑEZ ANTO GISELLA</t>
  </si>
  <si>
    <t>10867076</t>
  </si>
  <si>
    <t>SUBSECRETARIO(A) DE ASUNTOS TÉCNICOS DE DEMARCACIÓN Y ORGANIZACIÓN TERRITORIAL</t>
  </si>
  <si>
    <t>SANTILLAN RUÍZ NEPTALI</t>
  </si>
  <si>
    <t>01126671</t>
  </si>
  <si>
    <t>JEFE DE GABINETE DEL DESPACHO MINISTERIAL</t>
  </si>
  <si>
    <t>DIRECTOR GENERAL DE LA OFICINA GENERAL DE GESTIÓN DESCENTRALIZADA</t>
  </si>
  <si>
    <t>SANTIAGO BAILETTI MARÍA DEL CARMEN</t>
  </si>
  <si>
    <t>21812104</t>
  </si>
  <si>
    <t>DIRECTOR (a) GENERAL DE LA DIRECCIÓN GENERAL DE NIÑAS, NIÑOS Y ADOLESCENTES</t>
  </si>
  <si>
    <t>SÁNCHEZ-GRIÑAN CABALLERO MARÍA INES</t>
  </si>
  <si>
    <t>06494156</t>
  </si>
  <si>
    <t>SÁNCHEZ ZAMBRANO MARÍA ELENA</t>
  </si>
  <si>
    <t>06996086</t>
  </si>
  <si>
    <t>SECRETARIO/A DE GESTIÓN SOCIAL Y DIÁLOGO</t>
  </si>
  <si>
    <t>SÁNCHEZ VERA LILI CARMEN</t>
  </si>
  <si>
    <t>08140522</t>
  </si>
  <si>
    <t>SÁNCHEZ PEREZ CLAUDIO</t>
  </si>
  <si>
    <t>04436284</t>
  </si>
  <si>
    <t>JEFE DE LA OFICINA GENERAL DE PLANEAMIENTO, PRESUPUESTO Y MODERNIZACIÓN</t>
  </si>
  <si>
    <t>SÁNCHEZ GONZÁLES IVÁN ENRIQUE</t>
  </si>
  <si>
    <t>09862090</t>
  </si>
  <si>
    <t>ASESOR DE LA SECRETARÍA GENERAL</t>
  </si>
  <si>
    <t>LICENCIADO EN CIENCIAS MARITIMAS NAVALES CON MENCION EN COMANDO GENERAL</t>
  </si>
  <si>
    <t>SÁNCHEZ DEBERNARDI MARIO CESAR</t>
  </si>
  <si>
    <t>08787500</t>
  </si>
  <si>
    <t>SÁNCHEZ AGUILAR VÍCTOR ANIBAL</t>
  </si>
  <si>
    <t>08299598</t>
  </si>
  <si>
    <t>SUB JEFE ESTADISTICA</t>
  </si>
  <si>
    <t>SAN ROMÁN BENAVENTE MANUEL ANTONIO BENITO</t>
  </si>
  <si>
    <t>07858879</t>
  </si>
  <si>
    <t>DIRECTOR GENERAL DE JUEGOS DE CASINO Y MÁQUINAS TRAGAMONEDAS</t>
  </si>
  <si>
    <t>LICENCIADO EN RELACIONES INDUSTRIALES</t>
  </si>
  <si>
    <t>SAN MARTÍN BARRIENTOS EDMUNDO LUIS</t>
  </si>
  <si>
    <t>06243614</t>
  </si>
  <si>
    <t>SALOME RESURRECIÓN LILIANA MARÍA</t>
  </si>
  <si>
    <t>42135109</t>
  </si>
  <si>
    <t>DIRECTOR (A) GENERAL DE LA DIRECCIÓN GENERAL DE IGUALDAD DE GÉNERO Y NO DISCRIMINACIÓN</t>
  </si>
  <si>
    <t>SALINAS QUINTANA LUIS FRANCISCO</t>
  </si>
  <si>
    <t>40580952</t>
  </si>
  <si>
    <t>EJECUTIVO/A ADJUNTO II DEL DESPACHO VICEMINISTERIAL DE PRESTACIONES Y ASEGURAMIENTO EN SALUD</t>
  </si>
  <si>
    <t>SALAZAR NEIRA HUGO ENRIQUE</t>
  </si>
  <si>
    <t>07807456</t>
  </si>
  <si>
    <t>SALAZAR LAGUNA ANA MARÍA</t>
  </si>
  <si>
    <t>09670670</t>
  </si>
  <si>
    <t xml:space="preserve">DIRECTORA GENERAL DE LA OFICINA GENERAL DE SERVICIOS AL USUARIO </t>
  </si>
  <si>
    <t>SALAS BECERRA JULIO ERNESTO</t>
  </si>
  <si>
    <t>06767974</t>
  </si>
  <si>
    <t>DIRECTOR GENERAL DE LA DIRECCIÓN GENERAL DE POLÍTICAS DE INSPECCIÓN DEL TRABAJO</t>
  </si>
  <si>
    <t>SALARDI RODRÍGUEZ JOSÉ ANTONIO</t>
  </si>
  <si>
    <t>09750183</t>
  </si>
  <si>
    <t>DIRECTOR GENERAL DE LA DIRECCIÓN GENERAL DE CONCESIONES EN TRANSPORTE</t>
  </si>
  <si>
    <t>DIRECTOR GENERAL DE LA DIRECCIÓN GENERAL DE PROGRAMAS Y PROYECTOS DE TRANSPORTES</t>
  </si>
  <si>
    <t>SAITO SILVA CARLOS AGUSTIN</t>
  </si>
  <si>
    <t>07823525</t>
  </si>
  <si>
    <t>JEFE DE LA OFICINA GENERAL DE ESTADÍSTICA Y TECNOLOGÍAS DE LA INFORMACIÓN Y COMUNICACIONES</t>
  </si>
  <si>
    <t>SÁENZ RABANAL JORGE LUIS</t>
  </si>
  <si>
    <t>10218047</t>
  </si>
  <si>
    <t>ASESOR II - JEFE DE GABINETE DE ASESORES</t>
  </si>
  <si>
    <t>ARQUITECTA</t>
  </si>
  <si>
    <t>SACCATOMA TINCO LIDIA</t>
  </si>
  <si>
    <t>40336229</t>
  </si>
  <si>
    <t>COORDINADORA GENERAL</t>
  </si>
  <si>
    <t>ASESOR II - VICEMINISTERIO DE PATRIMONIO CULTURAL E INDUSTRIAS CULTURALES</t>
  </si>
  <si>
    <t>LICENCIADA EN NUTRICIÓN</t>
  </si>
  <si>
    <t>SAAVEDRA CHUMBE MÓNICA PATRICIA</t>
  </si>
  <si>
    <t>25564045</t>
  </si>
  <si>
    <t>PRESIDENTA EJECUTIVA DEL ORGANISMO NACIONAL DE SANIDAD PESQUERA - SANIPES</t>
  </si>
  <si>
    <t>RUÍZ DE CASTILLA MIYASAKI MAURICIO RAFAEL</t>
  </si>
  <si>
    <t>07974729</t>
  </si>
  <si>
    <t>RUÍZ ZARATE SILVIA YNES</t>
  </si>
  <si>
    <t>18143342</t>
  </si>
  <si>
    <t>RUÍZ ZAMUDIO FRANCISCO JOSÉ</t>
  </si>
  <si>
    <t>07633449</t>
  </si>
  <si>
    <t>DIRECTOR GENERAL DE FACILITACIÓN DE COMERCIO EXTERIOR</t>
  </si>
  <si>
    <t>RUÍZ ROSALES MAXIMILIANO</t>
  </si>
  <si>
    <t>03333236</t>
  </si>
  <si>
    <t>SUBSECRETARIO(A) DE ARTICULACIÓN REGIONAL Y LOCAL</t>
  </si>
  <si>
    <t>RUÍZ MORENO RICHAR ALEX</t>
  </si>
  <si>
    <t>18094783</t>
  </si>
  <si>
    <t>DIRECTOR EJECUTIVO DEL PROGRAMA NACIONAL DE ASISTENCIA SOLIDARIA PENSIÓN 65</t>
  </si>
  <si>
    <t>RUEDA BORRERO ALEX MICHAEL</t>
  </si>
  <si>
    <t>40461545</t>
  </si>
  <si>
    <t>DIRECTOR/A GENERAL DE LA DIRECCIÓN GENERAL DE JUSTICIA Y LIBERTAD RELIGIOSA</t>
  </si>
  <si>
    <t>RUDA SANTOLARIA JUAN JOSÉ</t>
  </si>
  <si>
    <t>08220409</t>
  </si>
  <si>
    <t>ASESOR DESPACHO MINISTERIAL</t>
  </si>
  <si>
    <t>ROSSI RAMIREZ SANDRA</t>
  </si>
  <si>
    <t>40219205</t>
  </si>
  <si>
    <t>PRESIDENTE DEL TRIBUNAL DE DISCIPLINA POLICIAL DEL MINISTERIO DEL INTERIOR</t>
  </si>
  <si>
    <t>ROSELL DE ALMEIDA GUSTAVO MARTÍN</t>
  </si>
  <si>
    <t>07264824</t>
  </si>
  <si>
    <t>DIRECTORA GENERAL DE LA DIRECCIÓN GENERAL DE INTERVENCIONES ESTRATÉGICAS EN SALUD PÚBLICA</t>
  </si>
  <si>
    <t>ROSAS CHÁVEZ HAYDEE VICTORIA</t>
  </si>
  <si>
    <t>08176227</t>
  </si>
  <si>
    <t>RONCAL VERGARA SEGUNDO FAUSTO</t>
  </si>
  <si>
    <t>07222689</t>
  </si>
  <si>
    <t>DIRECTOR GENERAL DE LA DIRECCIÓN GENERAL DE ASUNTOS AMBIENTALES</t>
  </si>
  <si>
    <t>ROMERO VON BANCELS CARLOS JAVIER</t>
  </si>
  <si>
    <t>43593321</t>
  </si>
  <si>
    <t>ROMERO RIVERA CARLOS ANTONIO</t>
  </si>
  <si>
    <t>15761353</t>
  </si>
  <si>
    <t>PRESIDENTE DEL CONSEJO NACIONAL PENITENCIARIO</t>
  </si>
  <si>
    <t>ROMERO GLENNY JOSÉ HUMBERTO</t>
  </si>
  <si>
    <t>44130088</t>
  </si>
  <si>
    <t>DIRECTOR GENERAL DE LA DIRECCION GENERAL DE SUPERVISION, FISCALIZACION Y SANCION</t>
  </si>
  <si>
    <t>ROJAS ZAVALETA OFELIA RUBÍ</t>
  </si>
  <si>
    <t>22506963</t>
  </si>
  <si>
    <t>DIRECTORA GENERAL DE LA DIRECCIÓN GENERAL DE PESCA ARTESANAL</t>
  </si>
  <si>
    <t>ROJAS SÁNCHEZ PÍA MARIELLA</t>
  </si>
  <si>
    <t>70439951</t>
  </si>
  <si>
    <t>ROJAS MONTES VERÓNICA VIOLETA</t>
  </si>
  <si>
    <t>09335886</t>
  </si>
  <si>
    <t>ROJAS MONTES VERONICA VIOLETA</t>
  </si>
  <si>
    <t>ASESORA DEL GABINETE DE ASESORES DEL DESPACHO MINISTERIAL</t>
  </si>
  <si>
    <t>ROJAS JUNES MARÍA ELENA</t>
  </si>
  <si>
    <t>08875278</t>
  </si>
  <si>
    <t>ROJAS ALCOCER JOSÉ LUIS</t>
  </si>
  <si>
    <t>09167653</t>
  </si>
  <si>
    <t>ASESOR II DE SECRETARÍA GENERAL</t>
  </si>
  <si>
    <t>RODRÍGUEZ SORIA SERGIO GILBERTO</t>
  </si>
  <si>
    <t>40111272</t>
  </si>
  <si>
    <t>RODRÍGUEZ RODRÍGUEZ FERRER ANIVAR</t>
  </si>
  <si>
    <t>18078470</t>
  </si>
  <si>
    <t xml:space="preserve">ASESOR II - JEFE DE GABINETE DE ASESORES </t>
  </si>
  <si>
    <t>INGENIERO DE MINAS</t>
  </si>
  <si>
    <t>RODRÍGUEZ MUÑOZ OSCAR ALFRREDO</t>
  </si>
  <si>
    <t>08767639</t>
  </si>
  <si>
    <t>DIRECTOR GENERAL DE LA DIRECCIÓN GENERAL DE MINERIA</t>
  </si>
  <si>
    <t>RODRÍGUEZ GÓMEZ EDGARDO GONZALO</t>
  </si>
  <si>
    <t>29617517</t>
  </si>
  <si>
    <t>DIRECTOR GENERAL DE LA DIRECCIÓN GENERAL DE DERECHOS HUMANOS</t>
  </si>
  <si>
    <t>RODRÍGUEZ CUZCANO NELLY TRINIDAD</t>
  </si>
  <si>
    <t>08824880</t>
  </si>
  <si>
    <t>RIQUERO ANTÚNEZ KATHERINE ELIZABETH</t>
  </si>
  <si>
    <t>09645466</t>
  </si>
  <si>
    <t>DIRECTORA GENERAL DE GESTIÓN DE RESIDUOS SÓLIDOS</t>
  </si>
  <si>
    <t>RÍOS SOUZA JOSÉ MANUEL</t>
  </si>
  <si>
    <t>43310529</t>
  </si>
  <si>
    <t>RÍOS MORALES JONATAN JORGE</t>
  </si>
  <si>
    <t>00676437</t>
  </si>
  <si>
    <t>DIRECTOR GENERAL DE LA DIRECCIÓN GENERAL DE DESARROLLO EMPRESARIAL</t>
  </si>
  <si>
    <t>ASESOR II DEL DESPACHO VICEMINISTERIAL DE GOBERNANZA TERRITORIAL</t>
  </si>
  <si>
    <t>PROFESORA EN EDUCACIÓN INICIAL</t>
  </si>
  <si>
    <t>REYMER MORALES ÁNGELA MARÍA</t>
  </si>
  <si>
    <t>29413765</t>
  </si>
  <si>
    <t>DIRECTORA GENERAL DE LA DIRECCIÓN GENERAL DE EDUCACIÓN BÁSICA REGULAR</t>
  </si>
  <si>
    <t>REYES NAVARRO SIGRID CONCEPCIÓN</t>
  </si>
  <si>
    <t>08715618</t>
  </si>
  <si>
    <t>DIRECTORA GENERAL DE LA OFICINA GENERAL DE ASESORÍA JURÍDICA</t>
  </si>
  <si>
    <t>REYES NAVARO SIGRID CONCEPCION</t>
  </si>
  <si>
    <t xml:space="preserve">DIRECTORA EJECUTIVA </t>
  </si>
  <si>
    <t>REYES LLANOS JOSÉ FERNANDO</t>
  </si>
  <si>
    <t>41922908</t>
  </si>
  <si>
    <t>ASESOR II - SECRETARÍA GENERAL</t>
  </si>
  <si>
    <t>REVILLA VERGARA ANA TERESA</t>
  </si>
  <si>
    <t>08249100</t>
  </si>
  <si>
    <t>JEFE/A DE LA OFICINA GENERAL DE ASUNTOS LEGALES</t>
  </si>
  <si>
    <t>REVILLA STAMP GELBERT JOHN</t>
  </si>
  <si>
    <t>21406262</t>
  </si>
  <si>
    <t>DIRECTOR GENERAL DE LA DIRECCIÓN GENERAL DE ASEGURAMIENTO EN INTERCAMBIO PRESTACIONAL</t>
  </si>
  <si>
    <t>REVILLA LOAYZA CARLOS EDUARDO</t>
  </si>
  <si>
    <t>29648763</t>
  </si>
  <si>
    <t>DIRECTOR EJECUTIVO DEL PROYECTO ESPECIAL DE INFRAESTRUCTURA DE TRANSPORTE DESCENTRALIZADO - PROVÍAS DESCENTRALIZADO</t>
  </si>
  <si>
    <t>REQUENA CALDERÓN MIGUEL</t>
  </si>
  <si>
    <t>10556001</t>
  </si>
  <si>
    <t>DIRECTOR/A DE LA OFICINA GENERAL DE PLANEAMIENTO Y PRESUPUESTO</t>
  </si>
  <si>
    <t>REQUEJO ALEMÁN JUAN CARLOS</t>
  </si>
  <si>
    <t>02841886</t>
  </si>
  <si>
    <t>RENGIFO HERRERA JORGE LUIS</t>
  </si>
  <si>
    <t>07701874</t>
  </si>
  <si>
    <t>LICENCIADO EN BIBLIOTECOLOGIA Y CIENCIAS DE LA INFORMACIÓN</t>
  </si>
  <si>
    <t>RENGIFO GARCÍA OLINDA GRACIELA</t>
  </si>
  <si>
    <t>07656646</t>
  </si>
  <si>
    <t>JEFA DEL ARCHIVO GENERAL DE LA NACIÓN</t>
  </si>
  <si>
    <t>REINOSO ROSAS ÁLVARO RICARDO</t>
  </si>
  <si>
    <t>44249627</t>
  </si>
  <si>
    <t>JEFE DEL FONDO NACIONAL DE DESARROLLO PESQUERO - FONDEPES</t>
  </si>
  <si>
    <t>REÁTEGUI NAPURÍ ANA GRIMANESA</t>
  </si>
  <si>
    <t>09167382</t>
  </si>
  <si>
    <t>JEFA DE GABINETE DE ASESORES</t>
  </si>
  <si>
    <t>REÁTEGUI VELIZ JESSICA AMELIA</t>
  </si>
  <si>
    <t>25742880</t>
  </si>
  <si>
    <t>ASESORA II - JEFA DE GABINETE DE ASESORES</t>
  </si>
  <si>
    <t>RÁZURI ALPISTE MIRTHA AGUSTINA</t>
  </si>
  <si>
    <t>40293748</t>
  </si>
  <si>
    <t>SECRETARIA ADMINISTRATIVA</t>
  </si>
  <si>
    <t>RAMOS ZAMORA CESAR AUGUSTO</t>
  </si>
  <si>
    <t>07408736</t>
  </si>
  <si>
    <t>DIRECTOR EJECUTIVO DEL PROGRAMA AGUA SEGURA PARA LIMA Y CALLAO - PASLC</t>
  </si>
  <si>
    <t>RAMOS VARGAS LUIS ANTONIO</t>
  </si>
  <si>
    <t>43668319</t>
  </si>
  <si>
    <t>LICENCIADA EN SOCIOLOGÍA</t>
  </si>
  <si>
    <t>RAMOS TENORIO ELENA ROSA</t>
  </si>
  <si>
    <t>07240740</t>
  </si>
  <si>
    <t>DIRECTOR (A) GENERAL DE LA DIRECCIÓN GENERAL DE POBLACIÓN, DESARROLLO Y VOLUNTARIADO</t>
  </si>
  <si>
    <t>RAMOS PARADA DORIS</t>
  </si>
  <si>
    <t>10804180</t>
  </si>
  <si>
    <t>ASESOR II - DESPACHO MINISTERIAL</t>
  </si>
  <si>
    <t>RAMOS CEBREROS DE MONTEZUMA VICTORIA</t>
  </si>
  <si>
    <t>08202017</t>
  </si>
  <si>
    <t>DIRECTORA GENERAL DE LA OFICINA GENERAL DE PLANEAMIENTO Y PRESUPUESTO</t>
  </si>
  <si>
    <t>RAMOS BARRIENTOS MARY JANET</t>
  </si>
  <si>
    <t>15750074</t>
  </si>
  <si>
    <t xml:space="preserve">DIRECTOR/A GENERAL DE LA OFICINA GENERAL DE ASESORÍA JURÍDICA </t>
  </si>
  <si>
    <t>RAMOS BALLÓN MAYDA ALEJANDRINA</t>
  </si>
  <si>
    <t>23915243</t>
  </si>
  <si>
    <t>DIRECTOR (A) GENERAL DE LA DIRECCIÓN GENERAL DE ADOPCIONES</t>
  </si>
  <si>
    <t>RAMÍREZ ESLAVA WALTER RAÚL</t>
  </si>
  <si>
    <t>08610837</t>
  </si>
  <si>
    <t>RAMÍREZ TAZA ROSENDO YONE</t>
  </si>
  <si>
    <t>10667542</t>
  </si>
  <si>
    <t>DIRECTOR GENERAL DE EFICIENCIA ENERGÉTICA</t>
  </si>
  <si>
    <t>LICENCIADA EN PSICOLOGÍA CON MENCIÓN EN PSICOLOGÍA EDUCACIONAL</t>
  </si>
  <si>
    <t>RAMÍREZ GAMARRA CECILIA LUZ</t>
  </si>
  <si>
    <t>06665959</t>
  </si>
  <si>
    <t>DIRECTOR GENERAL DE LA DIRECCIÓN GENERAL DE EDUCACIÓN BÁSICA REGULAR</t>
  </si>
  <si>
    <t>RAMÍREZ CASTILLO MARÍA ESTHER</t>
  </si>
  <si>
    <t>09389123</t>
  </si>
  <si>
    <t>DIRECTOR/A GENERAL DE LA OFICNA GENERAL DE PLANEAMIENTO Y PRESUPUESTO</t>
  </si>
  <si>
    <t>QUISPE REMON EDGAR AUBERTO</t>
  </si>
  <si>
    <t>07533826</t>
  </si>
  <si>
    <t>QUIROZ UGÁZ CARMEN ROSA</t>
  </si>
  <si>
    <t>09343133</t>
  </si>
  <si>
    <t>QUIÑONES LI AURA ELISA</t>
  </si>
  <si>
    <t>07721447</t>
  </si>
  <si>
    <t>QUIÑONES INFANTE SERGIO ARTURO</t>
  </si>
  <si>
    <t>40218283</t>
  </si>
  <si>
    <t>QUINTANILLA PONCE DE LEON OSCAR AMILCAR</t>
  </si>
  <si>
    <t>23863736</t>
  </si>
  <si>
    <t>QUILLAMA TORRES LUZGARDA</t>
  </si>
  <si>
    <t>16758359</t>
  </si>
  <si>
    <t>COORDINADOR GENERAL DEL PROGRAMA NACIONAL DE INVERSIONES EN SALUD - PRONIS</t>
  </si>
  <si>
    <t>QUIJANO CALLE ANA MARÍA</t>
  </si>
  <si>
    <t>09994954</t>
  </si>
  <si>
    <t>ASESORA DEL DESPACHO VICEMINISTERIAL DE POLÍTICAS Y EVALUACIÓN SOCIAL</t>
  </si>
  <si>
    <t>ASESORA DEL GABINETE DE ASESORES</t>
  </si>
  <si>
    <t>ECONOMÍA Y POLÍTICAS SOCIALES</t>
  </si>
  <si>
    <t>QUERO GAIME MORGAN NICCOLO</t>
  </si>
  <si>
    <t>09335995</t>
  </si>
  <si>
    <t>INGENIERO DE COMPUTACIÓN  Y SISTEMAS</t>
  </si>
  <si>
    <t>PUYÓ VALLADARES ROBERTO RORI</t>
  </si>
  <si>
    <t>25749048</t>
  </si>
  <si>
    <t>PRUDENCIO GAMIO SOFIA MILAGROS</t>
  </si>
  <si>
    <t>10308131</t>
  </si>
  <si>
    <t>PRESIDENTA EJECUTIVA</t>
  </si>
  <si>
    <t>PRIETO GÓMEZ ROSA MARCELA</t>
  </si>
  <si>
    <t>09670764</t>
  </si>
  <si>
    <t>DIRECTORA DE LA OFICINA GENERAL DE ADMINISTRACIÓN</t>
  </si>
  <si>
    <t>PORTELLA MENDOZA JULIO EDUARDO</t>
  </si>
  <si>
    <t>06602128</t>
  </si>
  <si>
    <t>PÉREZ SALAZAR MARTÍN PEDRO</t>
  </si>
  <si>
    <t>08137368</t>
  </si>
  <si>
    <t>LICENCIADA EN ADMINISTRACIÓN DE EMPRESAS</t>
  </si>
  <si>
    <t>PÉREZ BARRIGA LILYAN CECILIA</t>
  </si>
  <si>
    <t>09873296</t>
  </si>
  <si>
    <t>LICENCIADO EN ARQUEOLOGÍA</t>
  </si>
  <si>
    <t>PEREYRA ITURRY CLAUDIA MARÍA</t>
  </si>
  <si>
    <t>40158104</t>
  </si>
  <si>
    <t>DIRECTOR/A GENERAL DE LA DIRECCIÓN GENERAL DE MUSEOS</t>
  </si>
  <si>
    <t>PEÑA VERA JUAN RAFAEL</t>
  </si>
  <si>
    <t>09335352</t>
  </si>
  <si>
    <t>ASESOR II - SECRETARIA EJECUTIVA DEL DESPACHO VICEMINISTERIAL DE HACIENDA</t>
  </si>
  <si>
    <t>ASESOR II DEL DESPACHO VICEMINISTERIAL DE HACIENDA</t>
  </si>
  <si>
    <t>PEÑA NIÑO MIRIAM ISABEL</t>
  </si>
  <si>
    <t>02862903</t>
  </si>
  <si>
    <t>DIRECTOR GENERAL DE LA DIRECCIÓN GENERAL DE DESARROLLO NORMATIVO Y CALIDAD REGULATORIO</t>
  </si>
  <si>
    <t>PENA HERNÁN EDUARDO</t>
  </si>
  <si>
    <t>48748798</t>
  </si>
  <si>
    <t>DIRECTOR EJECUTIVO DEL FONDO DE COOPERACIÓN PARA EL DESARROLLO SOCIAL</t>
  </si>
  <si>
    <t>LICENCIATURA EN ECONOMÍA</t>
  </si>
  <si>
    <t>DIRECTOR GENERAL DE LA DIRECCIÓN GENERAL DE  TRABAJO Y PROMOCIÓN DEL EMPLEO</t>
  </si>
  <si>
    <t>PAZ MELÉNDEZ ERIC FRANKLIN</t>
  </si>
  <si>
    <t>25773610</t>
  </si>
  <si>
    <t>DIRECTOR/A DE LA OFICINA GENERAL DE ASESORÍA JURÍDICA</t>
  </si>
  <si>
    <t>ASESOR I DEL DESPACHO MINISTERIAL</t>
  </si>
  <si>
    <t>PAYET MEZA EDUARDO TOMAS</t>
  </si>
  <si>
    <t>07776009</t>
  </si>
  <si>
    <t>JEFE INSTITUCIONAL DEL INSTITUTO NACIONAL DE ENFERMEDADES NEOPLÁSICAS</t>
  </si>
  <si>
    <t>PAVIC MORENO JUAN CARLOS</t>
  </si>
  <si>
    <t>10470877</t>
  </si>
  <si>
    <t>DIRECTOR GENERAL DE LA DIRECCIÓN GENERAL DE AERONÁUTICA CIVIL</t>
  </si>
  <si>
    <t>CIENCIAS SOCIALES CON MENCIÓN EN ECONOMÍA</t>
  </si>
  <si>
    <t>PAULINI SÁNCHEZ JAVIER ALEXANDER</t>
  </si>
  <si>
    <t>06793261</t>
  </si>
  <si>
    <t>DIRECTOR GENERAL DE LA DIRECCIÓN GENERAL DEL SERVICIO NACIONAL DEL EMPLEO</t>
  </si>
  <si>
    <t>PATRONI MARINOVICH CESAR AUGUSTO</t>
  </si>
  <si>
    <t>00492419</t>
  </si>
  <si>
    <t>JEFE DEL GABINETE DE ASESORES</t>
  </si>
  <si>
    <t>PASTOR PAREDES OSCAR ANDRÉS</t>
  </si>
  <si>
    <t>23954681</t>
  </si>
  <si>
    <t>DIRECTOR EJECUTIVO DEL ORGANISMO TÉCNICO DE LA ADMINISTRACIÓN DE LOS SERVICIOS DE SANEAMIENTO</t>
  </si>
  <si>
    <t>PASTOR PAREDES MILAGRITOS PILAR</t>
  </si>
  <si>
    <t>09298149</t>
  </si>
  <si>
    <t>JEFE/A DE LA OFICINA GENERAL DE ASESORÍA JURÍDICA</t>
  </si>
  <si>
    <t>PARODI SIFUENTES SANDRO LUIS</t>
  </si>
  <si>
    <t>09671818</t>
  </si>
  <si>
    <t>DIRECTOR EJECUTIVO DEL PROGRAMA NACIONAL DE BECAS Y CRÉDITO EDUCATIVO - PRONABEC</t>
  </si>
  <si>
    <t>PARODI SIFUENTES JOSÉ LUIS</t>
  </si>
  <si>
    <t>40923874</t>
  </si>
  <si>
    <t>PAREDES GÓMEZ SÁNCHEZ ARTURO JACINTO</t>
  </si>
  <si>
    <t>43512787</t>
  </si>
  <si>
    <t>PAREDES DIEZ CANSECO PASTOR HUMBERTO</t>
  </si>
  <si>
    <t>04649472</t>
  </si>
  <si>
    <t>DIRECTOR GENERAL DE LA DIRECCIÓN GENERAL DE ASUNTOS SOCIO AMBIENTALES</t>
  </si>
  <si>
    <t>ASESOR II DEL DESPACHO VICEMINISTERIAL DE TRANSPORTE</t>
  </si>
  <si>
    <t>PARDAVÉ PINTO DARWIN FRANCISCO</t>
  </si>
  <si>
    <t>10549044</t>
  </si>
  <si>
    <t>PANIZZO GODOY MARÍADEL CARMEN</t>
  </si>
  <si>
    <t>09491439</t>
  </si>
  <si>
    <t>DIRECTOR (A) GENERAL DE LA DIRECCIÓN GENERAL CONTRA LA VIOLENCIA DE GÉNERO</t>
  </si>
  <si>
    <t>PALOMARES VILLANUEVA CARLOS FELIPE</t>
  </si>
  <si>
    <t>08787106</t>
  </si>
  <si>
    <t>PALACIOS RAMIREZ JOAN MIGUEL</t>
  </si>
  <si>
    <t>44838193</t>
  </si>
  <si>
    <t>DIRECTOR GENERAL DE LA OFICINA GENERAL DE ESTADÍSTICA Y TECNOLOGÍAS DE LA INFORMACIÓN Y COMUNICACIONES</t>
  </si>
  <si>
    <t>CONTABILIDAD/DOCTOR HONORIS CAUSA UNIVERSIDAD INCA GARCILAZO DE LA VEGA</t>
  </si>
  <si>
    <t>PAJUELO RAMIREZ OSCAR ARTURO</t>
  </si>
  <si>
    <t>08785554</t>
  </si>
  <si>
    <t>DIRECTOR GENERAL DE LA DIRECCIÓN GENERAL DE CONTABILIDAD PÚBLICA</t>
  </si>
  <si>
    <t>PAJUELO BARBA JEAN EMANUEL</t>
  </si>
  <si>
    <t>06235718</t>
  </si>
  <si>
    <t>DIRECTOR DE LA OFICINA DE COMUNICACIONES E IMAGEN INSTITUCIONAL</t>
  </si>
  <si>
    <t>OTAROLA ACEVEDO DESIDERIO ERASMO</t>
  </si>
  <si>
    <t>10063677</t>
  </si>
  <si>
    <t>DIRECTOR GENERAL DE ORDENAMIENTO TERRITORIAL AMBIENTAL</t>
  </si>
  <si>
    <t>ORTÍZ VILLAVICENCIO ROBERTO ARTURO</t>
  </si>
  <si>
    <t>09454163</t>
  </si>
  <si>
    <t>ORTÍZ ANDERSON ALDO ERNESTO</t>
  </si>
  <si>
    <t>08780510</t>
  </si>
  <si>
    <t>ASESOR/A II DEL DESPACHO MINISTERIAL</t>
  </si>
  <si>
    <t>LIECENCIADO EN ADMINISTRACIÓN</t>
  </si>
  <si>
    <t>ORTEGA LOAYZA ALDO OMAR</t>
  </si>
  <si>
    <t>10701318</t>
  </si>
  <si>
    <t>ORRILLO VIACAVA LILIANA MARIELLA</t>
  </si>
  <si>
    <t>43271582</t>
  </si>
  <si>
    <t>DIRECTOR GENERAL DE LA DIRECCIÓN GENERAL DE SEGURIDAD DEMOCRÁTICA</t>
  </si>
  <si>
    <t>ORMEÑO YORI CYNTHIA LIZ</t>
  </si>
  <si>
    <t>10813032</t>
  </si>
  <si>
    <t>BIÓLOGO</t>
  </si>
  <si>
    <t>ORJEDA FERNANDEZ MARÍAGISELLA</t>
  </si>
  <si>
    <t>10839204</t>
  </si>
  <si>
    <t>PRESIDENTE EJECUTIVO DEL INSTITUTO NACIONAL DE INVESTIGACIÓN EN GLACIARES Y ECOSSITEMAS DE MONTAÑA - INAIGEM</t>
  </si>
  <si>
    <t>ORELLANA BAUTISTA LUZ YRENE</t>
  </si>
  <si>
    <t>06814915</t>
  </si>
  <si>
    <t>DIRECTOR GENERAL DE LA DIRECCIÓN GENERAL DE POLÍTICAS PARA LA PROMOCIÓN DE LA FORMALIZACIÓN LABORAL E INSPECCIÓN DEL TRABAJO</t>
  </si>
  <si>
    <t>OPORTO VARGAS JOSÉ MIGUEL</t>
  </si>
  <si>
    <t>29234870</t>
  </si>
  <si>
    <t>DIRECTOR(A) GENERAL DE ELECTRICIDAD</t>
  </si>
  <si>
    <t>OLIVERA SANCHEZ GISELLA VANESSA</t>
  </si>
  <si>
    <t>41348105</t>
  </si>
  <si>
    <t>DIRECTOR/A GENERAL DE LA OFICINA GENERAL DE COMUNICACIONES</t>
  </si>
  <si>
    <t>OLIVERA ABSI WILLY ARTURO</t>
  </si>
  <si>
    <t>06269075</t>
  </si>
  <si>
    <t>OLIVARES CANCHARI JOSÉ ANDRÉS</t>
  </si>
  <si>
    <t>10725759</t>
  </si>
  <si>
    <t>DIRECTOR GENERAL DE LA DIRECCIÓN GENERAL DEL TESORO PÚBLICO</t>
  </si>
  <si>
    <t>ODAR ZAGACETA JUAN CARLOS</t>
  </si>
  <si>
    <t>07266352</t>
  </si>
  <si>
    <t>OCHARÁN CASABONA MARIO EDUARDO</t>
  </si>
  <si>
    <t>07877067</t>
  </si>
  <si>
    <t>DIRECTOR DE LA DIRECCIÓN DE PROMOCIÓN DE LAS EXPORTACIONES</t>
  </si>
  <si>
    <t>ÑAÑEZ ALDAZ LUIS HUMBERTO</t>
  </si>
  <si>
    <t>10264827</t>
  </si>
  <si>
    <t>JEFE/A DE LA OFICINA GENERAL DE PLANEAMIENTO, PRESUPUESTO Y MODERNIZACIÓN</t>
  </si>
  <si>
    <t>DIRECTOR GENERAL DE LA OFICINA GENERAL DE PLANEAMIENTO, PRESUPUESTO Y MODERNIZACIÓN</t>
  </si>
  <si>
    <t>NÚÑEZ DEL ARCO MENDOZA OSCAR GUSTAVO</t>
  </si>
  <si>
    <t>10324381</t>
  </si>
  <si>
    <t>NÚÑEZ VILLENA ELIZABETH JESÚS</t>
  </si>
  <si>
    <t>06601681</t>
  </si>
  <si>
    <t>NORIEGA VINCES PABLO MILTON</t>
  </si>
  <si>
    <t>43735374</t>
  </si>
  <si>
    <t>DIRECTOR GENERAL DE LA DIRECCIÓN GENERAL PREVISIONAL DE LAS FUERZAS ARMADAS</t>
  </si>
  <si>
    <t>NORABUENA ORTIZ EDMUNDO OSWALDO</t>
  </si>
  <si>
    <t>09044269</t>
  </si>
  <si>
    <t>INVESTIGADOR CIENTIFICO PRINCIPAL</t>
  </si>
  <si>
    <t>NOBORIKAWA NONOGAWA JEANETTE</t>
  </si>
  <si>
    <t>10218692</t>
  </si>
  <si>
    <t>SUBSECRETARIO/A DE CALIDAD DE ATENCIÓN AL CIUDADANO</t>
  </si>
  <si>
    <t>DIRECTORA GENERAL DE LA DIRECCIÓN GENERAL DEL SERVICIO NACIONAL DEL EMPLEO</t>
  </si>
  <si>
    <t>NIÑO DE GUZMÁN CHIMPECAM ELSA GABRIELA</t>
  </si>
  <si>
    <t>08734582</t>
  </si>
  <si>
    <t>SUBSECRATARIO (A) DE FORTALECIMIENTO DE LA DESCENTRALIZACIÓN</t>
  </si>
  <si>
    <t>NEYRA MAGAGNA EZIO</t>
  </si>
  <si>
    <t>40762566</t>
  </si>
  <si>
    <t>JEFE/A INSTITUCIONAL DE LA BIBLIOTECA NACIONAL DEL PERÚ</t>
  </si>
  <si>
    <t>NEUHAUS TUDELA CARLOS ALBERTO</t>
  </si>
  <si>
    <t>09177738</t>
  </si>
  <si>
    <t>NAVARRO ONTON VANESSA PAOLA</t>
  </si>
  <si>
    <t>40619559</t>
  </si>
  <si>
    <t>JEFE DE LA OFICINA GENERAL DE ADMINISTRACION</t>
  </si>
  <si>
    <t>NAPURÍ GUZMAN DAVID CHARLES</t>
  </si>
  <si>
    <t>40003622</t>
  </si>
  <si>
    <t>LICENCIADA EN ECONOMÍA</t>
  </si>
  <si>
    <t>MUÑOZ NAJAR GONZÁLES MÓNICA</t>
  </si>
  <si>
    <t>45210317</t>
  </si>
  <si>
    <t>JEFA DE LA OFICINA DE PLANIFICACIÓN ESTRATÉGICA Y PRESUPUESTO</t>
  </si>
  <si>
    <t>SECRETARIA DE PLANIFICACIÓN ESTRATÉGICA</t>
  </si>
  <si>
    <t>MOZO MERCADO SHIRLEY IDA</t>
  </si>
  <si>
    <t>41125236</t>
  </si>
  <si>
    <t>DIRECTOR/A GENERAL DE LA DIRECCIÓN GENERAL DE PATRIMONIO CULTURAL</t>
  </si>
  <si>
    <t>LICENCIADO EN CIENCIAS MARITIMAS NAVALES</t>
  </si>
  <si>
    <t>MOSCOSO FLORES JORGE RICARDO FRANCISCO</t>
  </si>
  <si>
    <t>43740737</t>
  </si>
  <si>
    <t>DIRECTOR EJECUTIVO DEL PROGRAMA NACIONAL TAMBOS</t>
  </si>
  <si>
    <t>MORI VALENZUELA JORGE EDUARDO</t>
  </si>
  <si>
    <t>41137938</t>
  </si>
  <si>
    <t>DIRECTOR GENERAL DE LA DIRECCIÓN GENERAL DE DE EDUCACIÓN SUPERIOR UNIVERSITARIA</t>
  </si>
  <si>
    <t>MORI CHÁVEZ JACQUELINE GIULIANA</t>
  </si>
  <si>
    <t>09312352</t>
  </si>
  <si>
    <t>MORENO VIZCARDO AMALIA</t>
  </si>
  <si>
    <t>10555204</t>
  </si>
  <si>
    <t>SECRETARÍA EJECUTIVA</t>
  </si>
  <si>
    <t>INGENIERA ZOOTECNISTA</t>
  </si>
  <si>
    <t>MORENO SAAVEDRA MARÍAMÓNICA</t>
  </si>
  <si>
    <t>09398645</t>
  </si>
  <si>
    <t>DIRECTORA EJECUTIVA DEL PROGRAMA NACIONAL CUNA MÁS</t>
  </si>
  <si>
    <t>MORALES SARAVIA ROSA MABEL</t>
  </si>
  <si>
    <t>09536512</t>
  </si>
  <si>
    <t>DIRECTORA GENERAL DE CAMBIO CLIMATICO Y DESERTIFICACIÓN</t>
  </si>
  <si>
    <t>MORALES DUEÑAS DANNY DANIEL</t>
  </si>
  <si>
    <t>21563525</t>
  </si>
  <si>
    <t>MORA GUILLÉN RAÚL ANTONIO</t>
  </si>
  <si>
    <t>15967135</t>
  </si>
  <si>
    <t>MONTOYA MESTANZA SEGUNDO DEMETRIO</t>
  </si>
  <si>
    <t>17970577</t>
  </si>
  <si>
    <t>MONTOYA LIZÁRRAGA IVONE MARIBEL</t>
  </si>
  <si>
    <t>23840986</t>
  </si>
  <si>
    <t>DIRECTORA GENERAL DE LA OFICINA GENERAL DE SERVICIOS AL USUARIO</t>
  </si>
  <si>
    <t>MONTOYA CHÁVEZ VICTORHUGO</t>
  </si>
  <si>
    <t>16750417</t>
  </si>
  <si>
    <t>DIRECTOR GENERAL DE LA DIRECCIÓN GENERAL DE GESTIÓN FISCAL DE LOS RECURSOS PÚBLICOS</t>
  </si>
  <si>
    <t>MONTES BOZA MANUEL AUGUSTO</t>
  </si>
  <si>
    <t>08204343</t>
  </si>
  <si>
    <t>SUPERINTENDENTE NACIONAL DE LOS REGISTROS PUBLICOS</t>
  </si>
  <si>
    <t>MONTES ESCALANTE RICHARD EDUARDO</t>
  </si>
  <si>
    <t>07004181</t>
  </si>
  <si>
    <t>MONTERO LIMAS LUIS ALBERTO</t>
  </si>
  <si>
    <t>43289053</t>
  </si>
  <si>
    <t>MONTELLANOS CARBAJAL FANNY ESTHER</t>
  </si>
  <si>
    <t>07932848</t>
  </si>
  <si>
    <t>DIRECTOR (a) EJECUTIVO (a) DEL PROGRAMA INTEGRAL NACIONAL PARA EL BIENESTAR FAMILIAR - INABIF</t>
  </si>
  <si>
    <t>LICENCIADA EN EDUCACIÓN CON ESPECIALIDAD EN EDUCACIÓN INICIAL</t>
  </si>
  <si>
    <t>DIRECTOR/A EJECUTIVO DEL PROGRAMA NACIONAL CUNA MAS</t>
  </si>
  <si>
    <t>MONTALVA DE FALLA JOSÉ ERNESTO</t>
  </si>
  <si>
    <t>07755153</t>
  </si>
  <si>
    <t>MOLINA GARATE JULIO ARTURO</t>
  </si>
  <si>
    <t>08459708</t>
  </si>
  <si>
    <t>MOLERO MESÍA MARÍA PÍA</t>
  </si>
  <si>
    <t>40703960</t>
  </si>
  <si>
    <t>DIRECTORA GENERAL DE LA DIRECCIÓN GENERAL DE TRANSVERSALIZACIÓN DEL ENFOQUE DE GÉNERO</t>
  </si>
  <si>
    <t>MIRANDA LEO SHEILAH JOANA</t>
  </si>
  <si>
    <t>10559954</t>
  </si>
  <si>
    <t>DIRECTOR GENERAL DE LA DIRECCIÓN GENERAL DE INVERSIÓN PÚBLICA</t>
  </si>
  <si>
    <t>MIRANDA TRONCOS KILLA SUMAC SUSANA</t>
  </si>
  <si>
    <t>09906473</t>
  </si>
  <si>
    <t>DIRECTOR EJECUTIVO DEL PROGRAMA NACIONAL PLATAFORMAS DE ACCIÓN PARA LA INCLUSIÓN SOCIAL - PAIS</t>
  </si>
  <si>
    <t>MIRANDA SOTIL MIRCO HENRRY</t>
  </si>
  <si>
    <t>09559215</t>
  </si>
  <si>
    <t>MIRANDA HERRERA DAVID GUILLERMO</t>
  </si>
  <si>
    <t>10592524</t>
  </si>
  <si>
    <t>DIRECTOR GENERAL DE LA  DIRECCIÓN GENERAL DE ELECTRICIDAD</t>
  </si>
  <si>
    <t>MINDREAU ZELASCO ADRIANA MILAGROS</t>
  </si>
  <si>
    <t>41344623</t>
  </si>
  <si>
    <t>DIRECTOR GENERAL DE LA DIRECCIÓN GENERAL DE GESTIÓN DE RECURSOS PÚBLICOS</t>
  </si>
  <si>
    <t>INGENIERIA ELECTRÓNICA</t>
  </si>
  <si>
    <t>MILLA BRAVO MARCO ANTONIO</t>
  </si>
  <si>
    <t>09860554</t>
  </si>
  <si>
    <t>MEZA GARCÍA MÓNICA GIULIANA</t>
  </si>
  <si>
    <t>07267701</t>
  </si>
  <si>
    <t xml:space="preserve">DIRECTORA GENERAL DE LA DIRECCIÓN GENERAL DE GESTIÓN DEL RIESGO DE DESASTRES Y DEFENSA NACIONAL </t>
  </si>
  <si>
    <t>MESINAS MONTERO JORGE MANUEL</t>
  </si>
  <si>
    <t>40035939</t>
  </si>
  <si>
    <t>DIRECTOR EJECUTIVO/A DEL PROGRAMA NACIONAL DE BECAS Y CRÉDITO EDUCATIVO - PRONABEC</t>
  </si>
  <si>
    <t>MERZTHAL YUPARI GUNTHER IVÁN</t>
  </si>
  <si>
    <t>10783954</t>
  </si>
  <si>
    <t>DIRECTOR GENERAL DE EDUCACIÓN, CIUDADANÍA E INFORMACIÓN AMBIENTAL</t>
  </si>
  <si>
    <t>LICENCIADO EN PERODISMO</t>
  </si>
  <si>
    <t>MERZTHAL YAP OLINDA MARÍA</t>
  </si>
  <si>
    <t>10137614</t>
  </si>
  <si>
    <t>MERA GÓMEZ TERESA STELLA</t>
  </si>
  <si>
    <t>08275970</t>
  </si>
  <si>
    <t>DIRECTORA DE GESTION Y MONITOREO DE LAS OFICINAS COMERCIALES DE PERU EN EL EXTERIOR</t>
  </si>
  <si>
    <t>DIRECTORA DE LAS OFICINAS COMERCIALES DEL PERÚ EN EL EXTERIOR</t>
  </si>
  <si>
    <t>MENDOZA FERNÁNDEZ DAVID LEOPOLDO</t>
  </si>
  <si>
    <t>29545332</t>
  </si>
  <si>
    <t>DIRECTOR GENERAL DE LA DIRECCIÓN GENERAL DE FISCALIZACIONES Y SANCIONES EN TRANSPORTES</t>
  </si>
  <si>
    <t>LICENCIADO EN ENFERMERÍA</t>
  </si>
  <si>
    <t>MENDIGURE FERNANDEZ JULIO</t>
  </si>
  <si>
    <t>09765702</t>
  </si>
  <si>
    <t>MELGAREJO CASTILLO JUAN CARLOS</t>
  </si>
  <si>
    <t>09671504</t>
  </si>
  <si>
    <t>MEJÍA VALLEJOS JULIO FRANCISCO</t>
  </si>
  <si>
    <t>07603276</t>
  </si>
  <si>
    <t>ASESOR II - DESPACHO VICEMINISTERIAL DE HACIENDA</t>
  </si>
  <si>
    <t>MEDINA BURGA JORGE ALEXANDER</t>
  </si>
  <si>
    <t>09797480</t>
  </si>
  <si>
    <t>DIRECTOR/A DE LA OFICINA GENERAL DE ADMINISTRACIÓN</t>
  </si>
  <si>
    <t>MAZZETTI SOLER PILAR ELENA</t>
  </si>
  <si>
    <t>07592333</t>
  </si>
  <si>
    <t>MAURO MACHUCA RAÚL EDUARDO</t>
  </si>
  <si>
    <t>09941321</t>
  </si>
  <si>
    <t>MATOS TUESTA JAMES</t>
  </si>
  <si>
    <t>06763742</t>
  </si>
  <si>
    <t>ASESOR II - VICEMINISTERIO DE INTERCULTURALIDAD</t>
  </si>
  <si>
    <t>MATOS PARODI LINCOLN MARTÍN</t>
  </si>
  <si>
    <t>07774047</t>
  </si>
  <si>
    <t>MATALLANA VERGARA HUGO RICARDO</t>
  </si>
  <si>
    <t>09537567</t>
  </si>
  <si>
    <t>MATEMÁTICAS</t>
  </si>
  <si>
    <t>MASUMURA TANAKA VÍCTOR FERNANDO</t>
  </si>
  <si>
    <t>18089532</t>
  </si>
  <si>
    <t>JEFE DE LA CENTRAL DE COMPRAS PUBLICAS - PERÚ COMPRAS</t>
  </si>
  <si>
    <t>MASIAS ASTENGO JAVIER MIGUEL</t>
  </si>
  <si>
    <t>08756000</t>
  </si>
  <si>
    <t>DIRECTOR GENERAL DE LA OFICINA GENERAL DE PLANIFICACIÓN, PRESUPUESTO Y DESARROLLO</t>
  </si>
  <si>
    <t>MARTÍNEZ ZAVALETA ANA TERESA</t>
  </si>
  <si>
    <t>10493712</t>
  </si>
  <si>
    <t>DIRECTOR GENERAL DE LA OFICINA GENERAL DE SERVICIOS AL USUARIO</t>
  </si>
  <si>
    <t>MARTÍNEZ SUÁREZ SEGUNDO GUSTAVO</t>
  </si>
  <si>
    <t>15725843</t>
  </si>
  <si>
    <t>DIRECTOR GENERAL DE LA OFICINA GENERAL DE INGRAESTRUCTURA</t>
  </si>
  <si>
    <t>MARTÍNEZ ORTIZ JUAN JOSÉ</t>
  </si>
  <si>
    <t>09392230</t>
  </si>
  <si>
    <t>MARROU GARCÍA CARMEN MARÍA</t>
  </si>
  <si>
    <t>40615612</t>
  </si>
  <si>
    <t>SECRETARIO/A DE COORDINACIÓN</t>
  </si>
  <si>
    <t>MARINO NAVA LUIS GUILLERMO</t>
  </si>
  <si>
    <t>07881745</t>
  </si>
  <si>
    <t>DIRECTOR GENERAL DE  ECONOMÍA Y FINANCIAMIENTO AMBIENTAL</t>
  </si>
  <si>
    <t>MARCONE FLORES GIANCARLO</t>
  </si>
  <si>
    <t>07884806</t>
  </si>
  <si>
    <t>MARCHÁN PEÑA JOHNNY ANALBERTO</t>
  </si>
  <si>
    <t>06189821</t>
  </si>
  <si>
    <t>PRESIDENTE EJECUTIVO DEL ORGANISMO NACIONAL DE SANIDAD PESQUERA - SANIPES</t>
  </si>
  <si>
    <t>MARCELO FLORES GILMER</t>
  </si>
  <si>
    <t>43318454</t>
  </si>
  <si>
    <t>MANRIQUE BECERRA SANDRA IVON</t>
  </si>
  <si>
    <t>41290906</t>
  </si>
  <si>
    <t>MANNARELLI CAVAGNARI MARÍA EMMA</t>
  </si>
  <si>
    <t>08224795</t>
  </si>
  <si>
    <t>MANCHE MANTERO ROSSINA</t>
  </si>
  <si>
    <t>40341002</t>
  </si>
  <si>
    <t>DIRECTORA DE LA OFICINA GENERAL DE PLANEAMIENTO Y PRESUPUESTO</t>
  </si>
  <si>
    <t>MAICELO QUINTANA JORGE LUIS</t>
  </si>
  <si>
    <t>33429798</t>
  </si>
  <si>
    <t>JEFE DEL INSTITUTO NACIONAL DE INNOVACIÓN AGRARIA - INIA</t>
  </si>
  <si>
    <t>CO0NTADOR PUBLICO</t>
  </si>
  <si>
    <t>MAESAKA YAMASAKI CARLOS ENRIQUE</t>
  </si>
  <si>
    <t>07480827</t>
  </si>
  <si>
    <t>DIRECTOR GENERAL DE LA DIRECCIÓN GENERAL DE FISCALIZACIONES Y SANCIONES EN COMUNICACIONES</t>
  </si>
  <si>
    <t>INGENIERA DE MINAS</t>
  </si>
  <si>
    <t>MACAYO MARIN TERESA YSABEL</t>
  </si>
  <si>
    <t>10729585</t>
  </si>
  <si>
    <t>DIRECTORA GENERAL DE LA DIRECCIÓN GENERAL DE ASUNTOS AMBIENTALES MINEROS</t>
  </si>
  <si>
    <t>MACAVILCA ROMAN ZOILA ISABEL</t>
  </si>
  <si>
    <t>42717134</t>
  </si>
  <si>
    <t>DIRECTOR GENERAL DE LA DIRECCIÓN GENERAL DE ASUNTOS CRIMINOLÓGICOS</t>
  </si>
  <si>
    <t>MA CÁRDENAS LILIANA FRIDA</t>
  </si>
  <si>
    <t>09389282</t>
  </si>
  <si>
    <t>DIRECTORA GENERAL DE LA DIRECCIÓN GENERAL DE TELESALUD, REFERENCIA Y URGENCIAS</t>
  </si>
  <si>
    <t>LUNA CERVANTES EDUARDO JAVIER</t>
  </si>
  <si>
    <t>10273196</t>
  </si>
  <si>
    <t>DIRECTOR GENERAL DE LA DIRECCIÓN GENERAL DE TRANSPARENCIA Y ACCESO A LA INFORMACIÓN PÚBLICA Y PROTECCIÓN DE DATOS PERSONALES</t>
  </si>
  <si>
    <t>LOZADA CONTRERAS CARLOS EDUARDO</t>
  </si>
  <si>
    <t>08704325</t>
  </si>
  <si>
    <t>DIRECTOR EJECUTIVO DEL PROYECTO ESPECIAL DE INFRAESTRUCTURA DE TRANSPORTE NACIONAL - PROVÍAS NACIONAL</t>
  </si>
  <si>
    <t>LOZADA BONILLA ALFREDO ARCADIO</t>
  </si>
  <si>
    <t>07885562</t>
  </si>
  <si>
    <t>LOSSIO CHÁVEZ FELIX ANTONIO</t>
  </si>
  <si>
    <t>40482674</t>
  </si>
  <si>
    <t>DIRECTOR/A GENERAL DE LA DIRECCIÓN GENERAL DE INDUSTRIAS CULTURALES Y ARTES</t>
  </si>
  <si>
    <t>LÓPEZ SUÁREZ LILIAN MARLENE</t>
  </si>
  <si>
    <t>20039437</t>
  </si>
  <si>
    <t>DIRECTORA DE LA DIRECCION DE GESTION DE RECURSOS EDUCATIVOS</t>
  </si>
  <si>
    <t>LOBATÓN FUCHS PAOLA LILIANA</t>
  </si>
  <si>
    <t>07759317</t>
  </si>
  <si>
    <t>LLOP MESEGUER SANTIAGO GUILLERMO</t>
  </si>
  <si>
    <t>06675288</t>
  </si>
  <si>
    <t>LLEMPEN LÓPEZ ZOILA CRISTINA</t>
  </si>
  <si>
    <t>44025172</t>
  </si>
  <si>
    <t>DIRECTORA GENERAL DE LA DIRECCIÓN GENERAL DE PRESUPUESTO PÚBLICO</t>
  </si>
  <si>
    <t>LLAJA VILLENA JEANNETTE</t>
  </si>
  <si>
    <t>10060341</t>
  </si>
  <si>
    <t>DIRECTORA GENERAL DE LA DIRECCIÓN GENERAL DE IGUALDAD DE GÉNERO Y NO DISCRIMINACIÓN</t>
  </si>
  <si>
    <t>LICENCIADO EN CIENCIAS DE LA ADMINISTRACIÓN AEROESPACIAL</t>
  </si>
  <si>
    <t>LIZARZABURU RECHKEMMER FRANCISCO ADOLFO</t>
  </si>
  <si>
    <t>09801410</t>
  </si>
  <si>
    <t>LIVIA QUIÑONEZ OMAR BENJAMIN</t>
  </si>
  <si>
    <t>41609441</t>
  </si>
  <si>
    <t>ASESOR II DESPACHO VICEMINISTERIAL DE INTERCULTURALIDAD</t>
  </si>
  <si>
    <t>LITUMA AGUIRRE DORIS MARCELA</t>
  </si>
  <si>
    <t>07801919</t>
  </si>
  <si>
    <t>JEFA DEL SEGURO INTEGRAL DE SALUD</t>
  </si>
  <si>
    <t>LINARES SANTOS LÍES ARACELI</t>
  </si>
  <si>
    <t>06675011</t>
  </si>
  <si>
    <t>LEZAMETA ESCRIBENS CARLOS ALBERTO</t>
  </si>
  <si>
    <t>07797299</t>
  </si>
  <si>
    <t>LEÓN VILELA CRISTIAN COLLINS</t>
  </si>
  <si>
    <t>09584846</t>
  </si>
  <si>
    <t>DIRECTOR DE LA OFICINA GENERAL DE RECURSOS HUMANOS</t>
  </si>
  <si>
    <t>LEÓN VÁSQUEZ JORGE LUIS</t>
  </si>
  <si>
    <t>10217316</t>
  </si>
  <si>
    <t>DIRECTOR GEENRAL DE LA OFICINA GENERAL DE ASESORÍA JURÍDICA</t>
  </si>
  <si>
    <t>LEÓN NIETO PEDRO HUMBERTO</t>
  </si>
  <si>
    <t>09440062</t>
  </si>
  <si>
    <t>JEFE/A DE LA OFICINA GENERAL DE ADMINISTRACIÓN</t>
  </si>
  <si>
    <t>INGENIERO FORESTAL</t>
  </si>
  <si>
    <t>LEÓN MORALES WILLIAM FERNANDO</t>
  </si>
  <si>
    <t>07969397</t>
  </si>
  <si>
    <t>LEÓN AGUILAR ALFREDO</t>
  </si>
  <si>
    <t>10667786</t>
  </si>
  <si>
    <t>DIRECTOR/A GENERAL DE LA DIRECCIÓN GENERAL DE SEGUIMIENTO Y EVALUACIÓN DE POLÍTICAS</t>
  </si>
  <si>
    <t>LARREA SANCHEZ MANUEL EDUARDO</t>
  </si>
  <si>
    <t>09540628</t>
  </si>
  <si>
    <t>LANCHIPA APAZA YOVANI JORGE</t>
  </si>
  <si>
    <t>40115891</t>
  </si>
  <si>
    <t>DIRECTOR GENERAL DE LA DIRECCIÓN GENERAL DE CAMINOS Y FERROCARRILES</t>
  </si>
  <si>
    <t>DIRECTOR GENERAL DE LA DIRECCIÓN GENERAL DE AUTORIZACIONES EN TRANSPORTES</t>
  </si>
  <si>
    <t>LA ROSA SÁNCHEZ BAYES DE LÓPEZ AIDA MÓNICA</t>
  </si>
  <si>
    <t>07877604</t>
  </si>
  <si>
    <t>JEFA DE LA OFICINA GENERAL DE ADMINISTRACIÓN</t>
  </si>
  <si>
    <t>CONTADORA PÚBLICA</t>
  </si>
  <si>
    <t>KUROIWA PEREZ CEDILIA VICTORIA AKEMI</t>
  </si>
  <si>
    <t>07806225</t>
  </si>
  <si>
    <t>DIRECTOR GENERAL DE LA OFICINA DE PLANEAMIENTO, PRESUPUESTO Y MODERNIZACIÓN</t>
  </si>
  <si>
    <t>KURAMOTO HUAMAN JUANA ROSA</t>
  </si>
  <si>
    <t>07553049</t>
  </si>
  <si>
    <t>SUBSECRETARIO(A)  DE DESARROLLO TERRITORIAL</t>
  </si>
  <si>
    <t>KOSAKA HARIMA JULIO CESAR</t>
  </si>
  <si>
    <t>07259410</t>
  </si>
  <si>
    <t>KOBASHIKAWA MAEKAWA JOSÉ MIGUEL</t>
  </si>
  <si>
    <t>40398664</t>
  </si>
  <si>
    <t xml:space="preserve">DIRECTOR EJECUTIVO DEL PROGRAMA NACIONAL DE SANEAMIENTO URBANO </t>
  </si>
  <si>
    <t>JORDAN MEDINA FREDY</t>
  </si>
  <si>
    <t>29553078</t>
  </si>
  <si>
    <t>COORDINADORA GENERAL DEL PROGRAMA NACIONAL DE INVERSIONES EN SALUD-PRONIS</t>
  </si>
  <si>
    <t>JIMÉNEZ GARCÍA AGRIPINO</t>
  </si>
  <si>
    <t>43732469</t>
  </si>
  <si>
    <t>JARA RISCO MARÍA ESPERANZA</t>
  </si>
  <si>
    <t>08145368</t>
  </si>
  <si>
    <t>PRESIDENTA EJECUTIVA DE LA AUTORIDAD DE TRANSPORTE URBANO PARA LIMA Y CALLAO</t>
  </si>
  <si>
    <t>IZQUIERDO HERRERA JUAN ENRIQUE</t>
  </si>
  <si>
    <t>25555317</t>
  </si>
  <si>
    <t>DIRECTOR GENERAL DE PLANEAMIENTO  Y PRESUPUESTO</t>
  </si>
  <si>
    <t>DERECHO, GEOGRAFÍA/MAGISTER EN GESTIÓN PÚBLICA</t>
  </si>
  <si>
    <t>INJOQUE RONCEROS FREDDY MIGUEL</t>
  </si>
  <si>
    <t>08242786</t>
  </si>
  <si>
    <t>SECRETARIO DE DEMARCACIÓN Y ORGANIZACIÓN TERRITORIAL</t>
  </si>
  <si>
    <t>INFANTAS PAZ DE NOBOA JENNIFER ANGÉLICA</t>
  </si>
  <si>
    <t>42733469</t>
  </si>
  <si>
    <t>ASESOR II - SECRETARIA EJECUTIVA</t>
  </si>
  <si>
    <t>ILLANES CALDERÓN CARLOS HERNÁN</t>
  </si>
  <si>
    <t>43594332</t>
  </si>
  <si>
    <t>DIRECTOR DE INTELIGENCIA NACIONAL</t>
  </si>
  <si>
    <t>IBARRA SANTA CRUZ EDUARDO CARLOS</t>
  </si>
  <si>
    <t>09304899</t>
  </si>
  <si>
    <t>HURTADO TELLO MARTHA PATRICIA PAULA</t>
  </si>
  <si>
    <t>07916944</t>
  </si>
  <si>
    <t>ASESOR II - JEFE DEL GABINETE DE ASESORES</t>
  </si>
  <si>
    <t>HUANQUI VALCARCEL SILVANA ROSARIO</t>
  </si>
  <si>
    <t>41367900</t>
  </si>
  <si>
    <t>HUAMANÍ HUAMANÍ NELLY ZENAIDA</t>
  </si>
  <si>
    <t>07198228</t>
  </si>
  <si>
    <t>LICENCIADA EN ANTROPOLOGÍA</t>
  </si>
  <si>
    <t>HUAMÁN LÓPEZ MARGARITA</t>
  </si>
  <si>
    <t>10108671</t>
  </si>
  <si>
    <t>DIRECTORA GENERAL DE LA DIRECCIÓN GENERAL DE CIUDADANÍA INTERCULTURAL</t>
  </si>
  <si>
    <t>HUAMÁN ANGULO LIZARDO ALFONSO</t>
  </si>
  <si>
    <t>25664043</t>
  </si>
  <si>
    <t>DIRECTOR/A GENERAL DE LA DIRECCIÓN GENERAL DE PERSONAL DE SALUD</t>
  </si>
  <si>
    <t>HONORES CORONADO JAIME ALEJANDRO</t>
  </si>
  <si>
    <t>25465709</t>
  </si>
  <si>
    <t>HOLGUÍN ROJAS MANUEL ANTONIO</t>
  </si>
  <si>
    <t>30832092</t>
  </si>
  <si>
    <t>ASESOR II DEL DESPACHO VICEMINISTERIAL DE ELECTRICIDAD</t>
  </si>
  <si>
    <t>LICENCIADO EN EDUCACIÓN</t>
  </si>
  <si>
    <t>HIRAOKA MEJÍA LUIS ALBERTO</t>
  </si>
  <si>
    <t>25792327</t>
  </si>
  <si>
    <t>DIRECTOR GENERAL DE LA DIRECCIÓN GENERAL DE FORMACIÓN PROFESIONAL Y CAPACITACIÓN LABORAL</t>
  </si>
  <si>
    <t>DIRECTOR GENERAL DE LA DIRECCIÓN GENERAL DE NORMALIZACIÓN FORMACIÓN PARA EL EMPLEO Y CERTIFICACIÓN DE COMPETENCIAS LABORALES</t>
  </si>
  <si>
    <t>HINOJOSA ANGÚLO FREDY HERNÁN</t>
  </si>
  <si>
    <t>29608673</t>
  </si>
  <si>
    <t xml:space="preserve">DIRECTOR EJECUTIVO DEL PROGRAMA DE ALIMENTACIÓN ESCOLAR QALI WARMA </t>
  </si>
  <si>
    <t>HIDALGO SALAS DARWIN EMILIO</t>
  </si>
  <si>
    <t>25001443</t>
  </si>
  <si>
    <t>ASESOR/A DEL DESPACHO VICEMINISTERIAL DE POLÍTICAS Y EVALUACIÓN SOCIAL</t>
  </si>
  <si>
    <t>HIDALGO LAMA ELBER ALEXCY</t>
  </si>
  <si>
    <t>32830394</t>
  </si>
  <si>
    <t>HERRERA CHEJO JUAN LUIS</t>
  </si>
  <si>
    <t>04439624</t>
  </si>
  <si>
    <t>DIRECTOR GENERAL DE LA DIRECCIÓN GENERAL DE OPERACIONES EN SALUD</t>
  </si>
  <si>
    <t>HERRERA CATALÁN PEDRO PAUL</t>
  </si>
  <si>
    <t>07524596</t>
  </si>
  <si>
    <t>DIRECTOR GENERAL DE LA DIRECCIÓN GENERAL DE ASUNTOS DE ECONOMÍA INTERNACIONAL, COMPETITIVIDAD Y PRODUCTIVIDAD</t>
  </si>
  <si>
    <t>HERNÁNDEZ CAJO ÁNGELA TERESA</t>
  </si>
  <si>
    <t>07287697</t>
  </si>
  <si>
    <t>DIRECTOR (a) GENERAL DE LA DIRECCIÓN GENERAL DE LA FAMILIA Y LA COMUNIDAD</t>
  </si>
  <si>
    <t>HERBOZO COLQUE RICARDO GABRIEL</t>
  </si>
  <si>
    <t>06768325</t>
  </si>
  <si>
    <t>HAGGENMILLER GUEVARA WALTER FRANCISCO</t>
  </si>
  <si>
    <t>18039546</t>
  </si>
  <si>
    <t>GUZMÁN JIMÉNEZ ALBERTO RAÚL</t>
  </si>
  <si>
    <t>08562213</t>
  </si>
  <si>
    <t>GUZMÁN ITURBE EDUARDO FERNANDO</t>
  </si>
  <si>
    <t>08220949</t>
  </si>
  <si>
    <t>PRESIDENTE EJECUTIVO/A DEL INSTITUTO NACIONAL DE RADIO Y TELEVISIÓN DEL PERÚ</t>
  </si>
  <si>
    <t>GUTIÉRREZ GONZÁLES WALTER PEDRO</t>
  </si>
  <si>
    <t>08847746</t>
  </si>
  <si>
    <t>GUTIÉRREZ BOBADILLA ERICKSON</t>
  </si>
  <si>
    <t>07492725</t>
  </si>
  <si>
    <t>ASESOR II SECRETARIA GENERAL</t>
  </si>
  <si>
    <t>GUTIÉRREZ AZABACHE JUAN CARLOS</t>
  </si>
  <si>
    <t>09934086</t>
  </si>
  <si>
    <t>DIRECTOR GENERAL DE LA DIRECCIÓN GENERAL DE TRABAJO</t>
  </si>
  <si>
    <t>GUERRERO PORTUGAL JESSICA AMELIA</t>
  </si>
  <si>
    <t>10341216</t>
  </si>
  <si>
    <t>GRANDEZ CASTRO PEDRO PAULINO</t>
  </si>
  <si>
    <t>09461824</t>
  </si>
  <si>
    <t>GRANDA BECERRA ANA MARÍA</t>
  </si>
  <si>
    <t>09298553</t>
  </si>
  <si>
    <t>ASESOR (A) II DEL DESPACHO VICEMINISTERIAL DE TRANSPORTES</t>
  </si>
  <si>
    <t>GRAHAM YAMAHUCHI OSCAR MIGUEL</t>
  </si>
  <si>
    <t>08640571</t>
  </si>
  <si>
    <t>DIRECTOR GENERAL DE LA DIRECCIÓN GENERAL DE MERCADOS FINANCIEROS Y PREVISIONAL PRIVADO</t>
  </si>
  <si>
    <t>GONZÁLEZ WATSON SANDRA BEATRÍZ</t>
  </si>
  <si>
    <t>09869709</t>
  </si>
  <si>
    <t>GONZÁLEZ NORRIS JOSÉ ANTONIO</t>
  </si>
  <si>
    <t>08774110</t>
  </si>
  <si>
    <t>GONZÁLEZ FERNÁNDEZ IVÁN TELMO</t>
  </si>
  <si>
    <t>25745822</t>
  </si>
  <si>
    <t>GONZÁLEZ CHÁVEZ EDUARDO MARTÍN</t>
  </si>
  <si>
    <t>01333169</t>
  </si>
  <si>
    <t>ASESOR II/JEFE DE GABINETE DE ASESORES</t>
  </si>
  <si>
    <t>GONZÁLES CLEMENTE JOSÉ ANTONIO</t>
  </si>
  <si>
    <t>43781709</t>
  </si>
  <si>
    <t>LICENCIADA EN CIENCIAS ECONÓMICAS Y EMPRESARIALES</t>
  </si>
  <si>
    <t>GÓMEZ NARVAEZ ANA MARÍA</t>
  </si>
  <si>
    <t>001296657</t>
  </si>
  <si>
    <t>GIRAU MENDOZA JOSÉ MANUEL</t>
  </si>
  <si>
    <t>42351609</t>
  </si>
  <si>
    <t>DIRECTOR GENERAL DE LA DIRECCIÓN GENERAL DE PROGRAMAS Y PROYECTOS EN VIVIENDA Y URBANISMO</t>
  </si>
  <si>
    <t>LICENCIADO EN ADMINISTRACIÓN Y CIENCIAS POLICIALES</t>
  </si>
  <si>
    <t>GIL BECERRA JOSÉ LUIS</t>
  </si>
  <si>
    <t>44454090</t>
  </si>
  <si>
    <t>DIRECTOR GENERAL DE LA DIRECCIÓN GENERAL DE INTELIGENCIA DEL MINISTERIO DEL INTERIOR</t>
  </si>
  <si>
    <t>GENTILLE VARGAS CESAR AUGUSTO</t>
  </si>
  <si>
    <t>43461890</t>
  </si>
  <si>
    <t>DIRECTOR GENERAL DE LA DIRECCIÓN GENERAL DE SEGURIDAD CIUDADANA</t>
  </si>
  <si>
    <t>GAVIOLA TEJADA JAVIER ALFONSO</t>
  </si>
  <si>
    <t>43327350</t>
  </si>
  <si>
    <t>PRESIDENTE DEL CONSEJO DIRECTIVO</t>
  </si>
  <si>
    <t>LICENCIADO EN ARQUITECTURA</t>
  </si>
  <si>
    <t>GARCÍA SAYÁN RIVAS RODRIGO AURELIO</t>
  </si>
  <si>
    <t>42128848</t>
  </si>
  <si>
    <t>DIRECTOR EJECUTIVO PROGRAMA NACIONAL DE INFRAESTRUCTURA EDUCATIVA</t>
  </si>
  <si>
    <t>INGENIERO MECÁNICO</t>
  </si>
  <si>
    <t>GARCÍA PORTUGAL ERICK GIDELBERTH</t>
  </si>
  <si>
    <t>40577050</t>
  </si>
  <si>
    <t>GARCÍA GARCÍA EDGAR ALFREDO</t>
  </si>
  <si>
    <t>08429880</t>
  </si>
  <si>
    <t>GARCÍA DÍAZ CECILIA DEL PILAR</t>
  </si>
  <si>
    <t>09993606</t>
  </si>
  <si>
    <t>ASESOR II - JEFE DE GABINETE</t>
  </si>
  <si>
    <t>LICENCIADO EN ECONOMIA</t>
  </si>
  <si>
    <t>GARCÍA CARPIO JUAN MANUEL</t>
  </si>
  <si>
    <t>09951307</t>
  </si>
  <si>
    <t>DIRECTOR GENERAL DE LA OFICINA GENERAL DE EVALUACIÓN DE IMPACTO Y ESTUDIOS ECONÓMICOS</t>
  </si>
  <si>
    <t>GARCÍA CALDERÓN ERNESTO ARTURO</t>
  </si>
  <si>
    <t>18072988</t>
  </si>
  <si>
    <t>ASESOR II (PRINCIPAL)</t>
  </si>
  <si>
    <t>GARCÍA BIRIMISA EDUARDO ALONSO</t>
  </si>
  <si>
    <t>41392605</t>
  </si>
  <si>
    <t>GARCÍA BEDOYA OSWALDO</t>
  </si>
  <si>
    <t>10001151</t>
  </si>
  <si>
    <t>GARCÉS PERALTA PATRICIA CAROLINA ROSA</t>
  </si>
  <si>
    <t>08273472</t>
  </si>
  <si>
    <t>GARAY TORRES CHRISTIAN ALEJANDRO</t>
  </si>
  <si>
    <t>10347509</t>
  </si>
  <si>
    <t>GARAY RODRÍGUEZ JOHANNA</t>
  </si>
  <si>
    <t>20051064</t>
  </si>
  <si>
    <t>DIRECTOR/A GENERAL DE LA DIRECCIÓN GENERAL DE ORDENAMIENTO TERRITORIAL AMBIENTAL</t>
  </si>
  <si>
    <t>GAMBOA MOQUILLAZA NONALLY PEDRO</t>
  </si>
  <si>
    <t>08207763</t>
  </si>
  <si>
    <t>JEFE DEL SERVICIO NACIONAL DE ÁREAS NATURALES PROTEGIDAS POR EL ESTADO</t>
  </si>
  <si>
    <t>GÁLVEZ PARDAVE CESAR EDMUNDO</t>
  </si>
  <si>
    <t>10549042</t>
  </si>
  <si>
    <t>GÁLVEZ DELGADO JAIME</t>
  </si>
  <si>
    <t>08249212</t>
  </si>
  <si>
    <t>DIRECTOR GENERAL DE LA DIRECCIÓN GENERAL DE PROMOCIÓN Y SOSTENIBILIDAD MINERA</t>
  </si>
  <si>
    <t>GÁLVEZ CASTILLO MARGARITA CLARA</t>
  </si>
  <si>
    <t>08111536</t>
  </si>
  <si>
    <t>PRESIDENTA EJECUTIVA DEL INSTITUTO NACIONAL DE CALIDAD - INACAL</t>
  </si>
  <si>
    <t>GALLARDO TORRES CARLOS ENRIQUE</t>
  </si>
  <si>
    <t>41716709</t>
  </si>
  <si>
    <t>DIRECTOR GENERAL DE LA DIRECCIÓN GENERAL DE ASUNTOS DE ECONOMÍA INTERNACIONAL, COMPETENCIA Y PRODUCTIVIDAD</t>
  </si>
  <si>
    <t>GALDOS CARVAJAL JAVIER ENRIQUE</t>
  </si>
  <si>
    <t>29419728</t>
  </si>
  <si>
    <t>GAGLIUFFI PIERCECHI IVO SERGIO</t>
  </si>
  <si>
    <t>09875473</t>
  </si>
  <si>
    <t>PRESIDENTE DEL CONSEJO DIRECTIVO DEL INSTITUTO NACIONAL DE DEFENSA DE LA COMPETENCIA Y DE LA PROTECCION DE LA PROPIEDAD INTELECTUAL - INDECOPI</t>
  </si>
  <si>
    <t>FUNCKE FIGUEROA WILHELM EDUARDO JOSÉ</t>
  </si>
  <si>
    <t>08774220</t>
  </si>
  <si>
    <t xml:space="preserve">DIRECTOR DE LA DIRECCIÓN DE PROYECTOS E INFRAESTRUCTURA DEFINITIVA </t>
  </si>
  <si>
    <t>FONSECA SIALER MIRTHA CATHERINE</t>
  </si>
  <si>
    <t>07506586</t>
  </si>
  <si>
    <t>FLOREZ FLORES JOSÉ MIGUEL</t>
  </si>
  <si>
    <t>29666838</t>
  </si>
  <si>
    <t>DIRECTOR GENERAL DE LA DIRECCIÓN GENERAL DE ORDEN PÚBLICO</t>
  </si>
  <si>
    <t>LICENCIADA EN CONTABILIDAD</t>
  </si>
  <si>
    <t>FLORES GUZMÁN ROSIO MILAGRO</t>
  </si>
  <si>
    <t>10000021</t>
  </si>
  <si>
    <t>DIRECTORA GENERAL DE LA DIRECCIÓN GENERAL DE EDUCACIÓN TÉCNICO-PRODUCTIVA Y SUPERIOR TECNOLÓGICA Y ARTÍSTICA</t>
  </si>
  <si>
    <t>FIGUEROA VALDERRAMA PATRICIA HILDA ELIZABETH</t>
  </si>
  <si>
    <t>40609687</t>
  </si>
  <si>
    <t>JEFE DE GABINETE DE ASESORES DE LA ALTA DIRECCIÓN</t>
  </si>
  <si>
    <t>FIGUEROA IBERICO CARLOS AURELIO</t>
  </si>
  <si>
    <t>07758561</t>
  </si>
  <si>
    <t>PROCURADOR PÚBLICO</t>
  </si>
  <si>
    <t>FERREYROS KÜPPERS EDUARDO</t>
  </si>
  <si>
    <t>10225212</t>
  </si>
  <si>
    <t>FERNÁNDEZ PACIFICO CHRISTIAN MARTÍN</t>
  </si>
  <si>
    <t>09664627</t>
  </si>
  <si>
    <t>FERNÁNDEZ BORJAS DANILO MISAEL</t>
  </si>
  <si>
    <t>06212201</t>
  </si>
  <si>
    <t>FALEN LARA WILSON PAUL</t>
  </si>
  <si>
    <t>08674124</t>
  </si>
  <si>
    <t>FALCO SCHEUCH ISABELLA GERHELD MINA</t>
  </si>
  <si>
    <t>08237009</t>
  </si>
  <si>
    <t>DIRECTOR DE COMUNICACIONES E IMAGEN PAÍS</t>
  </si>
  <si>
    <t>ESTRADA NUÑEZ CARLOS JAVIER</t>
  </si>
  <si>
    <t>09603098</t>
  </si>
  <si>
    <t>DIRECTOR EJECUTIVO DEL PROGRAMA NUESTRAS CIUDADES</t>
  </si>
  <si>
    <t>ESTRADA MENDOZA MIGUEL LUIS</t>
  </si>
  <si>
    <t>10493289</t>
  </si>
  <si>
    <t>PRESIDENTE EJECUTIVO DEL SERVICIO NACINAL DE CAPACTIACIÓN PARA LA INDUSTRIA DE LA CONSTRUCCIÓN</t>
  </si>
  <si>
    <t>ESTEBAN DELGADO SARA ADELAIDA</t>
  </si>
  <si>
    <t>09635573</t>
  </si>
  <si>
    <t>DIRECTOR GENERAL DE LA DIRECCIÓN GENERAL DE DESARROLLO NORMATIVO Y CALIDAD REGULATORIA</t>
  </si>
  <si>
    <t>ESPINOZA PAZ RAMÓN ENRIQUE</t>
  </si>
  <si>
    <t>07935924</t>
  </si>
  <si>
    <t>ESPINOZA MALATESTA KARLA ELIZABETH</t>
  </si>
  <si>
    <t>22521902</t>
  </si>
  <si>
    <t>DIRECTOR GENERAL DE LA DIRECCION GENERAL DE DEFENSA PUBLICA Y ACCESO A LA JUSTICIA</t>
  </si>
  <si>
    <t>ESPINOZA ATARAMA ROBERTO ANTONIO</t>
  </si>
  <si>
    <t>07640910</t>
  </si>
  <si>
    <t>ESPINOSA SEGUIN DANIEL JOSÉ</t>
  </si>
  <si>
    <t>08009544</t>
  </si>
  <si>
    <t>ESPINO GOYCOCHEA ROCÍO</t>
  </si>
  <si>
    <t>25759819</t>
  </si>
  <si>
    <t>ESPEJO ESPINAL LENY MARÍA</t>
  </si>
  <si>
    <t>41124077</t>
  </si>
  <si>
    <t>ASESORA II DEL DESPACHO MINISTERIAL</t>
  </si>
  <si>
    <t>ESCAFFI KAHATT LOURDES VICTORIA</t>
  </si>
  <si>
    <t>07594652</t>
  </si>
  <si>
    <t>EFFIO PALMA MARJORIE</t>
  </si>
  <si>
    <t>10222752</t>
  </si>
  <si>
    <t>SECRETARIO (A) DE COMUNICACIÓN SOCIAL</t>
  </si>
  <si>
    <t>ECHEGARAY ALFARO KIRLA</t>
  </si>
  <si>
    <t>09303489</t>
  </si>
  <si>
    <t>DIRECTOR(A) DE LA OFICINA GENERAL DE ASESORÍA JURÍDICA DEL MINSITERIO DEL AMBIENTE</t>
  </si>
  <si>
    <t>DYER CRUZADO EDWAR ALEXANDER</t>
  </si>
  <si>
    <t>42715782</t>
  </si>
  <si>
    <t>JEFE DE GABINETE DE ASESORES DEL DESPACHO MINISTERIAL</t>
  </si>
  <si>
    <t>DIRECTORA (A) GENERAL DE LA OFICINA GENERAL DE ADMINISTRACIÓN</t>
  </si>
  <si>
    <t>LICENCIADA EN ADMINISTRACIÓN/ MAGISTER EN ADMINISTRACIÓN-ESAN</t>
  </si>
  <si>
    <t>DÍAZ UBILLÚS PATRICIA VERÓNICA</t>
  </si>
  <si>
    <t>09450811</t>
  </si>
  <si>
    <t>DÍAZ SALAZAR MILAGROS YVONNE ESTELA</t>
  </si>
  <si>
    <t>07643903</t>
  </si>
  <si>
    <t>DELGADO FLORES RENATO ADRIÁN</t>
  </si>
  <si>
    <t>29640767</t>
  </si>
  <si>
    <t>DIRECTOR EJECUTIVO DEL PROGRAMA NACIONAL DE TELECOMUNICACIONES - PRONATEL</t>
  </si>
  <si>
    <t>DELGADO ARROYO MARGARITA MILAGRO</t>
  </si>
  <si>
    <t>16419083</t>
  </si>
  <si>
    <t>DIRECTOR (A) DE LA OFICINA GENERAL DE ASESORÍA JURÍDICA</t>
  </si>
  <si>
    <t>DELGADO MENÉNDEZ DE PEJNOVIC MARÍA ANTONIETA</t>
  </si>
  <si>
    <t>06670787</t>
  </si>
  <si>
    <t>DEL CASTILLO LOLI DIOGENES ANTONIO</t>
  </si>
  <si>
    <t>31654417</t>
  </si>
  <si>
    <t>ASESOR (A) II DEL DESPACHO VICEMINISTERIAL DE POBLACIONES VULNERABLES</t>
  </si>
  <si>
    <t>LICENCIADO EN COMUNICACIÓN</t>
  </si>
  <si>
    <t>DEL CARPIO FLORES ALEXANDRA LIZETTE</t>
  </si>
  <si>
    <t>09999423</t>
  </si>
  <si>
    <t>DEL CARMEN SARA JOSÉ CARLOS</t>
  </si>
  <si>
    <t>06980022</t>
  </si>
  <si>
    <t>SUPERINTENDENTE DE LA SUPERINTENDENCIA NACIONAL DE SALUD</t>
  </si>
  <si>
    <t>DEL AGUILA PERALTA ALICIA GABY</t>
  </si>
  <si>
    <t>09298755</t>
  </si>
  <si>
    <t>DEL AGUILA HORNA EDUARDO ANIBAL</t>
  </si>
  <si>
    <t>42808626</t>
  </si>
  <si>
    <t>DIRECTOR GENERAL DE LA DIRECCIÓN GENERAL DE EDUCACIÓN Y DOCTRINA</t>
  </si>
  <si>
    <t>DEL AGUILA CHÁVEZ CARLOS ROLDAN</t>
  </si>
  <si>
    <t>10541910</t>
  </si>
  <si>
    <t>DEDIOS VARGAS JUAN BALTAZAR</t>
  </si>
  <si>
    <t>40036227</t>
  </si>
  <si>
    <t>DE PAWLIKOWSKI AMIEL NORMY WIESLAWA</t>
  </si>
  <si>
    <t>08259118</t>
  </si>
  <si>
    <t>DIRECTORA GENERAL DE LA OFICINA GENERAL DE COOPERACIÓN TÉCNICA INTERNACIONAL</t>
  </si>
  <si>
    <t>DE LA VEGA SARMIENTO GABY EVELYN</t>
  </si>
  <si>
    <t>07482624</t>
  </si>
  <si>
    <t>ASESOR II - ASESOR DEL DESPACHO VICEMINISTERIAL DE HACIENDA</t>
  </si>
  <si>
    <t>DÁVILA STEIN ALFREDO RAPHAEL</t>
  </si>
  <si>
    <t>10559974</t>
  </si>
  <si>
    <t>DIRECTOR GENERAL DE LA OFICINA DE INFORMÁTICA</t>
  </si>
  <si>
    <t>LICENCIADO EN CIENCIA POLÍTICA Y GOBIERNO</t>
  </si>
  <si>
    <t>DALY TURCKE GABRIEL</t>
  </si>
  <si>
    <t>40856406</t>
  </si>
  <si>
    <t>DIRECTOR GENERAL DE LA DIRECCIÓN GENERAL DE POLÍTICA DE PROMOCIÓN DE LA INVERSIÓN PRIVADA</t>
  </si>
  <si>
    <t>DALL'ORTO CACHO DAVID ENRIQUE</t>
  </si>
  <si>
    <t>06788399</t>
  </si>
  <si>
    <t>DIRECTOR GENERAL DE LA DIRECCIÓN GENERAL DE PROGRAMACIÓN MULTIANUAL DE INVERSIONES</t>
  </si>
  <si>
    <t>CURI PORTOCARRERO PERCY ANTONIO</t>
  </si>
  <si>
    <t>40868134</t>
  </si>
  <si>
    <t>CUEVA OBANDO LUISA HERMINIA</t>
  </si>
  <si>
    <t>07261798</t>
  </si>
  <si>
    <t>CUBA SALERNO AMALIA BEATRÍZ</t>
  </si>
  <si>
    <t>07236532</t>
  </si>
  <si>
    <t>DIRECTOR(A) GENERAL DE ESTRATEGIAS SOBRE LOS RECURSOS NATURALES</t>
  </si>
  <si>
    <t>CRUZADO SILVERII MIGUEL GABRIEL</t>
  </si>
  <si>
    <t>03492336</t>
  </si>
  <si>
    <t>CRUZADO SILVERII EDGARDO MARCELO</t>
  </si>
  <si>
    <t>03496000</t>
  </si>
  <si>
    <t>SECRETARIO DE DESCENTRALIZACIÓN</t>
  </si>
  <si>
    <t>INGENÍERO DE SISTEMAS E INFORMÁTICA</t>
  </si>
  <si>
    <t>CRUZ ÑAÑEZ GUSTAVO ADOLFO</t>
  </si>
  <si>
    <t>44687266</t>
  </si>
  <si>
    <t>COYA HONORES HUGO EDUARDO</t>
  </si>
  <si>
    <t>06369003</t>
  </si>
  <si>
    <t>PRESIDENTE EJECUTIVO DEL INSTITUTO NACIONAL DE RADIO Y TELEVISIÓN - IRTP</t>
  </si>
  <si>
    <t>COSSIO WILLIAMS JUAN ORLANDO</t>
  </si>
  <si>
    <t>15852761</t>
  </si>
  <si>
    <t>DIRECTOR GENERAL DE LA DIRECCIÓN GENERAL DE ASUNTOS AMBIENTALES DE ELECTRICIDAD</t>
  </si>
  <si>
    <t>COSAVALENTE CHAMORRO CARLOS ENRIQUE</t>
  </si>
  <si>
    <t>09580793</t>
  </si>
  <si>
    <t>CORTEZ TINCO LENIN ANTONIO</t>
  </si>
  <si>
    <t>41140243</t>
  </si>
  <si>
    <t>ASESOR DEL GABINETE DE ASESORES DEL DESPACHO MINISTERIAL</t>
  </si>
  <si>
    <t>CORREA TINEO VÍCTOR JAVIER</t>
  </si>
  <si>
    <t>21139678</t>
  </si>
  <si>
    <t>CORBERA TENORIO JOSÉ RAÚL</t>
  </si>
  <si>
    <t>07189644</t>
  </si>
  <si>
    <t>INGENIERA ECONOMÍCA</t>
  </si>
  <si>
    <t>CONTRERAS MIRANDA ALEX ALONSO</t>
  </si>
  <si>
    <t>42306918</t>
  </si>
  <si>
    <t>DIRECTOR GENERAL DE LA DIRECCIÓN GENERAL DE POLÍTICA MACROECONÓMICA Y DESCENTRALIZACIÓN FISCAL</t>
  </si>
  <si>
    <t>CONTRERAS ÁLVAREZ JENNIFER LIZETTI</t>
  </si>
  <si>
    <t>32961709</t>
  </si>
  <si>
    <t>BIÓLOGO PESQUERO</t>
  </si>
  <si>
    <t>CONDEZO SALVATIERRA GEOVANNI WILLIAN</t>
  </si>
  <si>
    <t>28268130</t>
  </si>
  <si>
    <t>COLICHÓN BOLÍVAR JUAN CARLOS GERMÁN</t>
  </si>
  <si>
    <t>07628389</t>
  </si>
  <si>
    <t>ASESOR I DEL VICEMINISTERIO DE VIVIENDA Y URBANISMO</t>
  </si>
  <si>
    <t>INGENIERO INDUSTRIAS ALIMENTARIAS</t>
  </si>
  <si>
    <t>DIRECTOR EJECUTIVO DEL PROGRAMA NACIONAL DE VIVIENDA RURAL</t>
  </si>
  <si>
    <t>COLCHADO CHUNGA CRISTIAN RENATO</t>
  </si>
  <si>
    <t>07758905</t>
  </si>
  <si>
    <t>CHUMBE RODRÍGUEZ MARÍA CECILIA</t>
  </si>
  <si>
    <t>40679291</t>
  </si>
  <si>
    <t>CHOQUIMAQUI MEZA GIOVANNA</t>
  </si>
  <si>
    <t>10015490</t>
  </si>
  <si>
    <t>CHOCOBAR REYES MARUSHKA VICTORIA LIA</t>
  </si>
  <si>
    <t>02898460</t>
  </si>
  <si>
    <t>SECRETARIO/A DE GOBIERNO DIGITAL</t>
  </si>
  <si>
    <t>CHIANG MA TANIA GISELLA</t>
  </si>
  <si>
    <t>10793249</t>
  </si>
  <si>
    <t>CHÁVEZ YAMUNAQUÉ JORGE LUIS</t>
  </si>
  <si>
    <t>16656765</t>
  </si>
  <si>
    <t>ASESOR II - SECRETARIO EJECUTIVO</t>
  </si>
  <si>
    <t>CHÁVEZ RAMOS GILBERT EULOGIO</t>
  </si>
  <si>
    <t>06273712</t>
  </si>
  <si>
    <t>DIRECTOR GENERAL DE LA DIRECCIÓN GENERAL DE ADMINISTRACIÓN</t>
  </si>
  <si>
    <t>CHÁVEZ CUENTAS JOSÉ CARLOS</t>
  </si>
  <si>
    <t>07258603</t>
  </si>
  <si>
    <t>SECRETARIO DE PLANIFICACIÓN ESTRATÉGICA</t>
  </si>
  <si>
    <t>CHÁVEZ CRESTA JORGE LUIS</t>
  </si>
  <si>
    <t>00190779</t>
  </si>
  <si>
    <t>JEFE DEL INSTITUTO NACIONAL DE DEFENSA CIVIL</t>
  </si>
  <si>
    <t>BIÓLOGA CON MENCIÓN EN BIOLOGÍA CELULAR Y GENÉTICA</t>
  </si>
  <si>
    <t>CHAUCA VÁSQUEZ NANCY</t>
  </si>
  <si>
    <t>10886455</t>
  </si>
  <si>
    <t>DIRECTORA GENERAL DE POLÍTCAS E INSTRUMENTOS DE GESTIÓN AMBIENTAL</t>
  </si>
  <si>
    <t>CHANAME CASTILLO LILIANA MARGOT</t>
  </si>
  <si>
    <t>09541347</t>
  </si>
  <si>
    <t>DIRECTORA GENERAL DE LA OFICINA GENERAL DE RECURSOS HUMANOS</t>
  </si>
  <si>
    <t>CHAN CARDOSO LUIS ALBERTO</t>
  </si>
  <si>
    <t>09327039</t>
  </si>
  <si>
    <t>INGENIERO PETROQUÍMICO</t>
  </si>
  <si>
    <t>CHAMBERGO RODRIGUEZ OMAR FRANCO</t>
  </si>
  <si>
    <t>08132389</t>
  </si>
  <si>
    <t>CÉSPEDES MEDRANO DANILO PEDRO</t>
  </si>
  <si>
    <t>07378009</t>
  </si>
  <si>
    <t>CERNA CHORRES FERNANDO HUGO</t>
  </si>
  <si>
    <t>43041504</t>
  </si>
  <si>
    <t>DIRECTOR GENERAL DE LA DIRECCIÓN GENERAL DE TRANSPORTE ACUATICO</t>
  </si>
  <si>
    <t>DIRECTOR GENERAL DE LA DIRECCIÓN GENERAL DE POLÍTICAS Y REGULACION EN TRANSPORTE MULTIMODAL</t>
  </si>
  <si>
    <t>09672377</t>
  </si>
  <si>
    <t>DIRECTOR (A) DEL SEACE</t>
  </si>
  <si>
    <t>CASTRO POZO CHÁVEZ HILDEBRANDO CIRO</t>
  </si>
  <si>
    <t>08168634</t>
  </si>
  <si>
    <t xml:space="preserve">ASESOR II </t>
  </si>
  <si>
    <t>CASTRO SERÓN CARLOS LORENZO</t>
  </si>
  <si>
    <t>40534552</t>
  </si>
  <si>
    <t>SECRETARIO DE PLANIFICACION ESTRATEGICA</t>
  </si>
  <si>
    <t>CASTRO QUÍROZ JOSÉ ALBERTO</t>
  </si>
  <si>
    <t>06017507</t>
  </si>
  <si>
    <t>DIRECTOR GENERAL DE LA OFICINA GENERAL DE COOPERACIÓN TECNICA INTERNACIONAL</t>
  </si>
  <si>
    <t>CASTRO HIDALGO EMERSON JUNIOR</t>
  </si>
  <si>
    <t>41025714</t>
  </si>
  <si>
    <t>CASTILLO CUADRA IVÁN ARMANDO</t>
  </si>
  <si>
    <t>06143003</t>
  </si>
  <si>
    <t>ASESOR/A II DEL DESPACHO MINISTERIAL DE LA PRESIDENCIA DEL CONSEJO DE MINISTROS</t>
  </si>
  <si>
    <t>CASTILLO ARANSAENZ ANA MAGDELYN</t>
  </si>
  <si>
    <t>07863324</t>
  </si>
  <si>
    <t>SUBSECRETARIO (A) DE ADMINISTRACIÓN PÚBLICA</t>
  </si>
  <si>
    <t>CASTAÑEDA VINCES MARCO ANTONIO</t>
  </si>
  <si>
    <t>43575615</t>
  </si>
  <si>
    <t>CASTAÑEDA GONZÁLES VLADO ERICK</t>
  </si>
  <si>
    <t>19256480</t>
  </si>
  <si>
    <t>SECRETARIO DE COORDINACION</t>
  </si>
  <si>
    <t>CASTAÑEDA DEL CASTILLO JACKELINE MARIBEL</t>
  </si>
  <si>
    <t>26682606</t>
  </si>
  <si>
    <t>LICENCIADA EN ARQUEOLOGÍA</t>
  </si>
  <si>
    <t>CASAS SALAZAR LYDA LIZBETH</t>
  </si>
  <si>
    <t>07077701</t>
  </si>
  <si>
    <t>DIRECTOR/A GENERAL DE LA DIRECCIÓN GENERAL DE PATRIMONIO ARQUEOLÓGICO INMUEBLE</t>
  </si>
  <si>
    <t>CASAFRANCA DÍAZ LILIANA ROSA</t>
  </si>
  <si>
    <t>09339743</t>
  </si>
  <si>
    <t>DIRECTOR/A GENERAL DE LA DIRECCIÓN GENERAL DE MERCADOS FINANCIEROS Y PREVISIONAL PRIVADO</t>
  </si>
  <si>
    <t>CARRIÓN TELLO PAULA ROSA</t>
  </si>
  <si>
    <t>10682225</t>
  </si>
  <si>
    <t>DIRECTORA GENERAL DE LA DIRECCIÓN GENERAL DE POLÍTICAS AGRARIAS</t>
  </si>
  <si>
    <t>CARREÑO FERRÉ PATRICIA CRISTINA</t>
  </si>
  <si>
    <t>06183242</t>
  </si>
  <si>
    <t>ASESOR II - DESPACHO VICEMINISTERIAL DE ECONOMÍA</t>
  </si>
  <si>
    <t>CARRASCO RETAMOZO FELIPE JESÚS</t>
  </si>
  <si>
    <t>10408337</t>
  </si>
  <si>
    <t>CARRASCO CARRASCO GABRIELA MARÍA</t>
  </si>
  <si>
    <t>10714869</t>
  </si>
  <si>
    <t>SECRETARIO/A DE PLANIFICACIÓN ESTRATÉGICA</t>
  </si>
  <si>
    <t>CARRASCO ALVA MARIELLA ROSA</t>
  </si>
  <si>
    <t>41287100</t>
  </si>
  <si>
    <t>DIRECTORA GENERAL DE LA DIRECCIÓN GENERAL DE AUTORIZACIONES EN TELECOMUNICACIONES</t>
  </si>
  <si>
    <t>CARPIO SOTOMAYOR NORMA KARINA IVETTE</t>
  </si>
  <si>
    <t>09854658</t>
  </si>
  <si>
    <t>CARO CÉSPEDES PERCY JESÚS</t>
  </si>
  <si>
    <t>09375116</t>
  </si>
  <si>
    <t>DIRECTOR DE LA DIRECCIÓN DE DESARROLLO TECNOLÓGICO Y TRANSMISIONES</t>
  </si>
  <si>
    <t>LICENCIADA EN COMUNICACIÓN SOCIAL. ESPECIALIDAD: PRODUCCIÓN EN MEDIOS</t>
  </si>
  <si>
    <t>CÁRDENAS RODRÍGUEZ SANDRA NORMA</t>
  </si>
  <si>
    <t>29626929</t>
  </si>
  <si>
    <t>DIRECTOR/A EJECUTIVA DEL PROGRAMA NACIONAL DE ALIMENTACIÓN ESCOLAR QALI WARMA</t>
  </si>
  <si>
    <t>CÁRDENAS RODRIGUEZ SANDRA NORMA</t>
  </si>
  <si>
    <t>DIRECTORA DE LA DIRECCIÓN DE GESTIÓN DE RECURSOS EDUCATIVOS</t>
  </si>
  <si>
    <t>CÁRDENAS PINO IRIS MARLENI</t>
  </si>
  <si>
    <t>09126344</t>
  </si>
  <si>
    <t>JEFE (A) DE LA OFICINA GENERAL DE GESTIÓN SOCIAL</t>
  </si>
  <si>
    <t>CÁRDENAS LIZARBE CESAR</t>
  </si>
  <si>
    <t>20117128</t>
  </si>
  <si>
    <t>CARBAJAL ZAVALETA FRANCISCO ANTONIO</t>
  </si>
  <si>
    <t>07221031</t>
  </si>
  <si>
    <t>CARBAJAL TARAZONA ROY MARVIN</t>
  </si>
  <si>
    <t>15981749</t>
  </si>
  <si>
    <t>JEFE DE LA AGENCIA DE COMPRAS DE LAS FUERZAS ARMADAS</t>
  </si>
  <si>
    <t>CAPARROS GAMARRA LEONARDO JOSÉ</t>
  </si>
  <si>
    <t>06667120</t>
  </si>
  <si>
    <t>CANTERAC DE LOS SANTOS GERSON VLADIMIR</t>
  </si>
  <si>
    <t>40192448</t>
  </si>
  <si>
    <t>CANORA ESPINOSA JOSÉ LUIS</t>
  </si>
  <si>
    <t>43290851</t>
  </si>
  <si>
    <t>ASESOR DE ALTA DIRECCIÓN</t>
  </si>
  <si>
    <t>CANEVARO LARA MARÍA ANGÉLICA</t>
  </si>
  <si>
    <t>15971061</t>
  </si>
  <si>
    <t>DIRECTORA GENERAL DEL CONSEJO DE APELACIÓN DE SANCIONES</t>
  </si>
  <si>
    <t>JEFE/A DE LA OFICINA GENERAL DE PLANEAMIENTO Y PRESUPUESTO</t>
  </si>
  <si>
    <t>CAMACHO MEDINA JESSICA ROXANA</t>
  </si>
  <si>
    <t>42700710</t>
  </si>
  <si>
    <t>CAMACHO SANDOVAL MARCO ANTONIO</t>
  </si>
  <si>
    <t>09272085</t>
  </si>
  <si>
    <t>DIRECTOR GENERAL DE LA DIRECCIÓN GENERAL DE POLÍTICA DE INGRESOS PÚBLICOS</t>
  </si>
  <si>
    <t>CALDERÓN VALENZUELA JOSÉ ARMANDO</t>
  </si>
  <si>
    <t>07379037</t>
  </si>
  <si>
    <t>CALADO BRYCE ÁLVARO ANDRÉS</t>
  </si>
  <si>
    <t>40484788</t>
  </si>
  <si>
    <t>DIRECTOR GENERAL DE LA DIRECCIÓN GENERAL DE EDUCACIÓN SUPERIOR UNIVERSITARIA</t>
  </si>
  <si>
    <t>CAIRO CAM DAMIÁN CÉSAR</t>
  </si>
  <si>
    <t>04409446</t>
  </si>
  <si>
    <t>CAIGUARAY PEREZ PAUL WERNER</t>
  </si>
  <si>
    <t>18166210</t>
  </si>
  <si>
    <t>CACERES TORRES ROODY WILLVER</t>
  </si>
  <si>
    <t>25751627</t>
  </si>
  <si>
    <t>CABALLERO LA ROSA RENATO MÁXIMO</t>
  </si>
  <si>
    <t>09540655</t>
  </si>
  <si>
    <t>BUSTAMANTE SUÁREZ PAOLA</t>
  </si>
  <si>
    <t>09542109</t>
  </si>
  <si>
    <t>BUSTAMANTE QUIROZ MIRIAM ÚRSULA</t>
  </si>
  <si>
    <t>09881246</t>
  </si>
  <si>
    <t>BUSTAMANTE ALBÚJAR JORGE ROMÁN</t>
  </si>
  <si>
    <t>43289837</t>
  </si>
  <si>
    <t>BURNS VIDAURRAZAGA MADELEINE ROSA MARÍA</t>
  </si>
  <si>
    <t>06340660</t>
  </si>
  <si>
    <t>DIRECTORA NACIONAL</t>
  </si>
  <si>
    <t>BUENO LUKSIC JUSEI JOEL</t>
  </si>
  <si>
    <t>41930197</t>
  </si>
  <si>
    <t>BOLUARTE CARBAJAL MANUEL GUILLERMO</t>
  </si>
  <si>
    <t>16168458</t>
  </si>
  <si>
    <t>DIRECTOR/A DE LA OFICINA DE COMUNICACIONES E IMAGEN INSTITUCIONAL</t>
  </si>
  <si>
    <t>BOGGIANO ROMANO JOSÉ MANUEL</t>
  </si>
  <si>
    <t>43319095</t>
  </si>
  <si>
    <t>LICENCIADA EN EDUCACIÓN SECUNDARIA CON ESPECIALIDAD EN MATEMÁTICAS</t>
  </si>
  <si>
    <t>BOCCIO ZÚÑIGA KARIM VIOLETA</t>
  </si>
  <si>
    <t>25790654</t>
  </si>
  <si>
    <t>BOCANGEL PUCLLA VÍCTOR FREDDY</t>
  </si>
  <si>
    <t>23955461</t>
  </si>
  <si>
    <t>BOCANEGRA CALDERÓN ANGGELLA MARÍA</t>
  </si>
  <si>
    <t>40235617</t>
  </si>
  <si>
    <t>ASESOR II - SECRETARIA EJECUTIVA DEL DESPACHO VICEMINISTERIAL DE ECONOMÍA</t>
  </si>
  <si>
    <t>BIBOLINI PICÓN FIORELLA MARÍA</t>
  </si>
  <si>
    <t>09727933</t>
  </si>
  <si>
    <t>BIBOLINI PICON FIORELLA MARÍA</t>
  </si>
  <si>
    <t>BENAVIDES ABANTO CARLOS MARTÍN</t>
  </si>
  <si>
    <t>07258309</t>
  </si>
  <si>
    <t>BENAVENTE GARCÍA EDWIN AVELINO</t>
  </si>
  <si>
    <t>23804679</t>
  </si>
  <si>
    <t>BELLIDO SUÁREZ JOSÉ ANTONIO</t>
  </si>
  <si>
    <t>09934969</t>
  </si>
  <si>
    <t>BÉJAR GUTIÉRREZ ROCÍO DEL PILAR</t>
  </si>
  <si>
    <t>42501394</t>
  </si>
  <si>
    <t>INGENIERA QUÍMICA</t>
  </si>
  <si>
    <t>BECERRA CELIS GIULIANA PATRICIA</t>
  </si>
  <si>
    <t>40745335</t>
  </si>
  <si>
    <t>DIRECTORA GENERAL DE CALIDAD AMBIENTAL</t>
  </si>
  <si>
    <t>LICENCIADA EN PSICOLOGÍA CON MENCIÓN EN PSICOLOGÍA SOCIAL</t>
  </si>
  <si>
    <t>BAZAN MACCERA MARIELLA BLANCA</t>
  </si>
  <si>
    <t>10143414</t>
  </si>
  <si>
    <t>INGENIERO AGRÓNOMO</t>
  </si>
  <si>
    <t>BARTUREN TORRES JOSÉ FERNANDO</t>
  </si>
  <si>
    <t>09647718</t>
  </si>
  <si>
    <t>BARTRA GARCÍA GINO GARLIK</t>
  </si>
  <si>
    <t>40453551</t>
  </si>
  <si>
    <t>BARRIOS ALVARADO ROCÍO INGRED</t>
  </si>
  <si>
    <t>25764204</t>
  </si>
  <si>
    <t>BARRIGA RAMIREZ FELIPE IVÁN</t>
  </si>
  <si>
    <t>07535367</t>
  </si>
  <si>
    <t>BARRIGA PÉREZ MÓNICA LILIANA</t>
  </si>
  <si>
    <t>48972070</t>
  </si>
  <si>
    <t>DIRECTOR GENERAL DE LA DIRECCIÓN GENERAL DE BÚSQUEDA DE PERSONAS DESAPARECIDAS</t>
  </si>
  <si>
    <t>BARANDIARAN GÓMEZ ALBERTO MARTÍN</t>
  </si>
  <si>
    <t>07866529</t>
  </si>
  <si>
    <t>PRESIDENTE EJECUTIVO DEL SERVICIO NACIONAL DE CERTIFICACIÓN AMBIENTAL PARA LAS INVERSIONES SOSTENIBLES</t>
  </si>
  <si>
    <t>BALCÁZAR SUÁREZ JUANA ROSA ANA</t>
  </si>
  <si>
    <t>08274673</t>
  </si>
  <si>
    <t>ASESORA II - JEFE DE GABINETE DE ASESORES</t>
  </si>
  <si>
    <t>ASESOR II - JEFA DE GABINETE DE ASESORES</t>
  </si>
  <si>
    <t>BALCÁZAR SUÁREZ CECILIA MARGARITA</t>
  </si>
  <si>
    <t>09335753</t>
  </si>
  <si>
    <t>DIRECTORA GENERAL DE LA DIRECCIÓN GENERAL DE INFRAESTRUCTURA EDUCATIVA</t>
  </si>
  <si>
    <t>BALBUENA PALACIOS PATRICIA JACQUELYN</t>
  </si>
  <si>
    <t>25705594</t>
  </si>
  <si>
    <t>JEFE/A DE LA OFICINA DE CUMPLIMIENTO DE GOBIERNO E INNOVACIÓN SECTORIAL</t>
  </si>
  <si>
    <t>BAILETTI FIGUEROA MILAGROS JOVANA</t>
  </si>
  <si>
    <t>10108036</t>
  </si>
  <si>
    <t>DIRECTORA GENERAL DE LA DIRECCIÓN GENERAL DE ARTICULACIÓN Y COORDINACIÓN DE LAS PRESTACIONES SOCIALES</t>
  </si>
  <si>
    <t>BACA MORENO DIANA FABIOLA MARION</t>
  </si>
  <si>
    <t>07881276</t>
  </si>
  <si>
    <t>DIRECTORA GENERAL DE LA DEFENSORÍA DEL POLICIA</t>
  </si>
  <si>
    <t>AYO WONG JORGE AUGUSTO</t>
  </si>
  <si>
    <t>10219430</t>
  </si>
  <si>
    <t>AYALA DE LA VEGA MARIO CELESTINO</t>
  </si>
  <si>
    <t>08486546</t>
  </si>
  <si>
    <t>ASTUDILLO CHÁVEZ WALTER ENRIQUE</t>
  </si>
  <si>
    <t>43590210</t>
  </si>
  <si>
    <t>DIRECTOR GENERAL DEL LA DIRECCIÓN GENERAL DE EDUCACIÓN Y DOCTRINA</t>
  </si>
  <si>
    <t>ARRUNÁTEGUI GADEA JORGE ERNESTO</t>
  </si>
  <si>
    <t>25720045</t>
  </si>
  <si>
    <t>JEFE DE LA OFICINA DE CUMPLIMIENTO DE GOBIERNO E INNOVACIÓN SECTORIAL</t>
  </si>
  <si>
    <t>ARROYO LAGUNA JUAN EULOGIO</t>
  </si>
  <si>
    <t>06267382</t>
  </si>
  <si>
    <t>JEFE/A DE GABINETE</t>
  </si>
  <si>
    <t>AROBES ESCOBAR SARA MARÍA</t>
  </si>
  <si>
    <t>07867641</t>
  </si>
  <si>
    <t>SUBSECRETARIO(a) DE SIMPLIFICACIÓN Y ANÁLISIS REGULATORIO</t>
  </si>
  <si>
    <t>SECRETARIO/A DE GESTIÓN PÚBLICA</t>
  </si>
  <si>
    <t>ARÉVALO SÁNCHEZ JORGE ERNESTO</t>
  </si>
  <si>
    <t>10287669</t>
  </si>
  <si>
    <t>INGENIERA GEOGRAFA</t>
  </si>
  <si>
    <t>ARANIBAR TAPIA SONIA BEATRÍZ</t>
  </si>
  <si>
    <t>06041138</t>
  </si>
  <si>
    <t xml:space="preserve">DIRECTORA GENERAL DE GESTION DE RESIDUOS SOLIDOS </t>
  </si>
  <si>
    <t>ARANIBAR OSORIO PABLO EDGAR</t>
  </si>
  <si>
    <t>09993693</t>
  </si>
  <si>
    <t>APOLONI QUISPE JORGE ANTONIO</t>
  </si>
  <si>
    <t>32922578</t>
  </si>
  <si>
    <t>AÑAÑOS VEGA ELIZABETH MILAGROS</t>
  </si>
  <si>
    <t>42745605</t>
  </si>
  <si>
    <t>DIRECTORA EJECUTIVA DEL PROGRAMA NACIONAL DE INFRAESTRUCTURA EDUCATIVA</t>
  </si>
  <si>
    <t>ANGULO BOCANEGRA PATRICIA</t>
  </si>
  <si>
    <t>09600995</t>
  </si>
  <si>
    <t>ANAVITARTE SANTILLANA DANIEL ALBERTO</t>
  </si>
  <si>
    <t>43548913</t>
  </si>
  <si>
    <t>ALZAMORA MONTTI CARMEN MARÍA ANGÉLICA</t>
  </si>
  <si>
    <t>07670721</t>
  </si>
  <si>
    <t>DIRECTORA EJECUTIVA</t>
  </si>
  <si>
    <t>ALVAREZ CHÁVEZ LOURDES DEL PILAR</t>
  </si>
  <si>
    <t>44374019</t>
  </si>
  <si>
    <t xml:space="preserve">DIRECTORA GENERAL DE LA OFICINA GENERAL DE EVALUACIÓN DE IMPACTO Y ESTUDIOS ECONÓMICOS </t>
  </si>
  <si>
    <t>ALVAREZ ALONSO JOSÉ</t>
  </si>
  <si>
    <t>41239612</t>
  </si>
  <si>
    <t>DIRECTOR GENERAL DE DIVERSIDAD BIOLÓGICA</t>
  </si>
  <si>
    <t>ALVA LUPERDI MARÍA ANTONIETA</t>
  </si>
  <si>
    <t>43019186</t>
  </si>
  <si>
    <t>DIRECCION GENERAL DE LA DIRECCION GENERAL DE PRESUPUESTO PUBLICO</t>
  </si>
  <si>
    <t>ALLEMANT SAYÁN JOSÉ EDGARDO</t>
  </si>
  <si>
    <t>10005700</t>
  </si>
  <si>
    <t>DIRECTOR GENERAL DE LA DIRECCIÓN GENERAL DE PESCA ARTESANAL</t>
  </si>
  <si>
    <t>ALIAGA HINOJOSA ARMANDO ANDRÉS</t>
  </si>
  <si>
    <t>07868297</t>
  </si>
  <si>
    <t>ASESOR II DEL DESPACHO VICEMINISTERIAL DE VIVIENDA Y URBANISMO</t>
  </si>
  <si>
    <t>ALFARO ESPARZA EDUARDO JAIME</t>
  </si>
  <si>
    <t>09626739</t>
  </si>
  <si>
    <t>DIRECTOR/A GENERAL DE LA OFICINA GENERAL DE RECURSOS HUMANOS</t>
  </si>
  <si>
    <t>ALEGRÍA ALEGRÍA ROSA HERMINIA</t>
  </si>
  <si>
    <t>18080941</t>
  </si>
  <si>
    <t>DIRECTOR GENERAL DE LA DIRECCIÓN GENERAL DE ABASTECIMIENTOS</t>
  </si>
  <si>
    <t>ALDANA DURAN MARTHA INES</t>
  </si>
  <si>
    <t>25680829</t>
  </si>
  <si>
    <t>DIRECTORA GENERAL DE LA DIRECCIÓN GENERAL DE ASUNTOS AMBIENTALES DE HIDROCARBUROS</t>
  </si>
  <si>
    <t>ALCÁNTARA LINO NEDY MARGOT</t>
  </si>
  <si>
    <t>09664766</t>
  </si>
  <si>
    <t>DIRECTORA GENERAL DE LA OFICINA GENERAL DE GESTIÓN DE RECURSOS HUMANOS</t>
  </si>
  <si>
    <t>ALARCÓN DÍAZ FERNANDO</t>
  </si>
  <si>
    <t>10507977</t>
  </si>
  <si>
    <t>DIRECTOR GENERAL DE LA OFICINA GENERAL DE ASESORIA JURIDICA</t>
  </si>
  <si>
    <t>AGUILAR REATEGUI JOSÉ</t>
  </si>
  <si>
    <t>10001308</t>
  </si>
  <si>
    <t>DIRECTOR GENERAL DE LA DIRECCIÓN GENERAL DE POLÍTICAS Y REGULACIÓN EN COMUNICACIONES</t>
  </si>
  <si>
    <t>AGUILAR BORDA RENÉ MARLENE</t>
  </si>
  <si>
    <t>09981792</t>
  </si>
  <si>
    <t>ACUÑA NAMIHAS RODOLFO</t>
  </si>
  <si>
    <t>07212052</t>
  </si>
  <si>
    <t>ACOSTA TORRELY MARÍASOLEDAD</t>
  </si>
  <si>
    <t>07949357</t>
  </si>
  <si>
    <t>DIRECTOR DE PROMOCIÓN DEL TURISMO</t>
  </si>
  <si>
    <t>ACOSTA SAAL CARLOS MANUEL</t>
  </si>
  <si>
    <t>09335006</t>
  </si>
  <si>
    <t>ACOSTA BURGA ANDRÉS VICENTE</t>
  </si>
  <si>
    <t>29561691</t>
  </si>
  <si>
    <t>DIRECTOR GENERAL DEL CENTRO DE ALTOS ESTUDIOS NACIONALES - CAEN - EPG</t>
  </si>
  <si>
    <t>ACEVEDO HUERTAS ÁNGELA MARÍA</t>
  </si>
  <si>
    <t>10867062</t>
  </si>
  <si>
    <t>DIRECTOR/A GENERAL DE LA DIRECCIÓN GENERAL DE DERECHOS DE LOS PUEBLOS INDÍGENAS</t>
  </si>
  <si>
    <t>ABOGADO (A)</t>
  </si>
  <si>
    <t>ZUBIETA ROSAS VÍCTOR DAVID</t>
  </si>
  <si>
    <t>06776560</t>
  </si>
  <si>
    <t>ZENTENO MEJIA MILAR GODOFREDO</t>
  </si>
  <si>
    <t>42390736</t>
  </si>
  <si>
    <t>CONTADOR (A) PÚBLICO (A)</t>
  </si>
  <si>
    <t>ZELADA CORTEZ GISELA DEL ROCIO</t>
  </si>
  <si>
    <t>09865663</t>
  </si>
  <si>
    <t>JEFA DE LA OFICINA REGIONAL DE ADMINISTRACIÓN</t>
  </si>
  <si>
    <t>ZEGARRA RIOS FRANK RONALD</t>
  </si>
  <si>
    <t>10142409</t>
  </si>
  <si>
    <t>ZEGARRA FIGUEROA WALTER ENRIQUE</t>
  </si>
  <si>
    <t>29408610</t>
  </si>
  <si>
    <t>ZEGARRA CASAS AMALIA MARIA</t>
  </si>
  <si>
    <t>41937570</t>
  </si>
  <si>
    <t>ZEGARRA BELLINA IDALIA YORDANKA</t>
  </si>
  <si>
    <t>40084643</t>
  </si>
  <si>
    <t>ASESORA DE LA JEFATURA DE GABINETE DEL DESPACHO MINISTERIAL</t>
  </si>
  <si>
    <t>ZECENARRO MONGE CARLOS</t>
  </si>
  <si>
    <t>40445354</t>
  </si>
  <si>
    <t>ZEBALLOS RODRIGUEZ STALIN ELIZALDE</t>
  </si>
  <si>
    <t>40651290</t>
  </si>
  <si>
    <t>ZAVALETA SIRI MAURICIO ARTURO</t>
  </si>
  <si>
    <t>45349383</t>
  </si>
  <si>
    <t>ZAVALA SAAVEDRA JANNY MONICA</t>
  </si>
  <si>
    <t>07636436</t>
  </si>
  <si>
    <t>ZAVALA POLO MARY ANN</t>
  </si>
  <si>
    <t>10796969</t>
  </si>
  <si>
    <t>ZARATE REYES ADRIAN ALBERTO</t>
  </si>
  <si>
    <t>07404405</t>
  </si>
  <si>
    <t>ZAPATER VELAZCO SILVANA</t>
  </si>
  <si>
    <t>43976811</t>
  </si>
  <si>
    <t>ZAPATA ALVARADO GASTON AUGUSTO</t>
  </si>
  <si>
    <t>23015935</t>
  </si>
  <si>
    <t>DIRECTOR REGIONAL DE PRODUCCION</t>
  </si>
  <si>
    <t>ZAMBRANO GASTIABURU ALBERTO GONZALO</t>
  </si>
  <si>
    <t>09072736</t>
  </si>
  <si>
    <t>ZAMALLOA JORDAN JOEL DARIO</t>
  </si>
  <si>
    <t>23923986</t>
  </si>
  <si>
    <t>SUB GERENTE DE OBRAS</t>
  </si>
  <si>
    <t>ZAGACETA BARBARAN EDER HERNAN</t>
  </si>
  <si>
    <t>41903743</t>
  </si>
  <si>
    <t>LICENCIADO EN CIENCIAS DE LA COMUNICACIÓN SOCIAL, ESPECIALIDAD: PERIODISMO</t>
  </si>
  <si>
    <t>YUPANQUI ROMERO FRANCISCO ANTONIO</t>
  </si>
  <si>
    <t>04642114</t>
  </si>
  <si>
    <t>YSLA SEGURA ANDREA MEDALIT</t>
  </si>
  <si>
    <t>40692939</t>
  </si>
  <si>
    <t>YNGA LA PLATA CARLOS ALBERTO</t>
  </si>
  <si>
    <t>41331250</t>
  </si>
  <si>
    <t>YESQUÉN PUERTAS NADIA</t>
  </si>
  <si>
    <t>43055066</t>
  </si>
  <si>
    <t>YESQUEN PUERTAS NADIA</t>
  </si>
  <si>
    <t>YESQUEN GRANDA ALEX ROBERTO</t>
  </si>
  <si>
    <t>40845300</t>
  </si>
  <si>
    <t>YEPES SALAZAR MIRYAM EMILY</t>
  </si>
  <si>
    <t>07878388</t>
  </si>
  <si>
    <t>DIRECTOR DE INTELIGENCIA ECONOMICA Y OPTIMIZACION TRIBUTARIA</t>
  </si>
  <si>
    <t>INGENIERO (A) AGRÓNOMO</t>
  </si>
  <si>
    <t>YDROGO BARTRA HECTOR FERNANDO</t>
  </si>
  <si>
    <t>05580687</t>
  </si>
  <si>
    <t>YANCOURT RUÍZ SILVIANA GABRIELA</t>
  </si>
  <si>
    <t>WONG GUTIERREZ JESSICA EDELMIRA</t>
  </si>
  <si>
    <t>WINSBERG ALBA ROBERTO MARTÍN</t>
  </si>
  <si>
    <t>07784477</t>
  </si>
  <si>
    <t>WHANG CHU MARIA ALEJANDRA</t>
  </si>
  <si>
    <t>71739748</t>
  </si>
  <si>
    <t>VIZCARRA LLANOS LUIS MIJAIL</t>
  </si>
  <si>
    <t>40487931</t>
  </si>
  <si>
    <t>VIZCARDO VILLALBA JESUS ERNESTO</t>
  </si>
  <si>
    <t>23958892</t>
  </si>
  <si>
    <t>VIVAS ALCOCER JULIO ANTONIO</t>
  </si>
  <si>
    <t>19870502</t>
  </si>
  <si>
    <t>CONSULTOR - ASESORA DEL GABINETE DE ASESORES DEL DESPACHO MINISTERIAL</t>
  </si>
  <si>
    <t>VISAGA ALVAREZ MARIO ENRIQUE</t>
  </si>
  <si>
    <t>23933939</t>
  </si>
  <si>
    <t>VILLENA PETROSINO JOSÉ ANDRÉS</t>
  </si>
  <si>
    <t>09380839</t>
  </si>
  <si>
    <t>VILLASIS ARBULU LUIS FABIAN</t>
  </si>
  <si>
    <t>16723498</t>
  </si>
  <si>
    <t>VILLARROEL HUILLCA CONSTANTINO</t>
  </si>
  <si>
    <t>42753254</t>
  </si>
  <si>
    <t>CONSULTOR - ASESOR II DE LA SECRETARÍA GENERAL DEL MINISTERIO</t>
  </si>
  <si>
    <t>LICENCIADA EN EDUCACIÓN</t>
  </si>
  <si>
    <t>VILLALOBOS MANRIQUE OLGA MERCEDES</t>
  </si>
  <si>
    <t>07721699</t>
  </si>
  <si>
    <t>VILLAGARCÍA GONZALES FRANCO</t>
  </si>
  <si>
    <t>41596707</t>
  </si>
  <si>
    <t>VILLAFUERTE QUIROZ PILAR</t>
  </si>
  <si>
    <t>40428619</t>
  </si>
  <si>
    <t>VILLAFANA HUAMAN IVAN ANGEL</t>
  </si>
  <si>
    <t>40037849</t>
  </si>
  <si>
    <t>LICENCIADO EN ENFERMERIA</t>
  </si>
  <si>
    <t>VILLACORTA CARDENAS MIRNA</t>
  </si>
  <si>
    <t>05217497</t>
  </si>
  <si>
    <t>VILELA GARCÍA LUIS FERNANDO</t>
  </si>
  <si>
    <t>42584385</t>
  </si>
  <si>
    <t>VILCHEZ MALAVER FLOR DE LUCIA</t>
  </si>
  <si>
    <t>45649458</t>
  </si>
  <si>
    <t>ARQUITECTO (A)</t>
  </si>
  <si>
    <t>VILCAPOMA IGNACIO FRANCISCO JUAN</t>
  </si>
  <si>
    <t>20022002</t>
  </si>
  <si>
    <t>INGENIERO AGROINDUSTRIAL</t>
  </si>
  <si>
    <t>VILCA LUNA CLAUDIO TEODORO</t>
  </si>
  <si>
    <t>02293606</t>
  </si>
  <si>
    <t>LICENCIADO (A) EN SOCIOLOGÍA</t>
  </si>
  <si>
    <t>VILCA JUÁREZ JORGE LUIS</t>
  </si>
  <si>
    <t>41508901</t>
  </si>
  <si>
    <t>VIGNOLO HUAMANÍ GISELLA ROSA</t>
  </si>
  <si>
    <t>09534365</t>
  </si>
  <si>
    <t>CONSULTORA - ASESORA DEL DESPACHO VICEMINISTERIAL DE POBLACIONES VULNERABLES</t>
  </si>
  <si>
    <t>VIDAURRE AREVALO HECTOR ENRIQUE</t>
  </si>
  <si>
    <t>05411294</t>
  </si>
  <si>
    <t>SUB GERENTE DE MANEJO PRODUCTIVO DE ECOSISTEMAS</t>
  </si>
  <si>
    <t>VIACAVA ESPINOZA JOSÉ LUIS</t>
  </si>
  <si>
    <t>08657864</t>
  </si>
  <si>
    <t>COORDINADOR NACIONAL DE MAQUINARIAS</t>
  </si>
  <si>
    <t>VERA ZÚÑIGA MILAGRITOS ESTHEL</t>
  </si>
  <si>
    <t>CONSULTORA</t>
  </si>
  <si>
    <t>VERA MUNARRIZ CARLOS VLADIMIR</t>
  </si>
  <si>
    <t>42908637</t>
  </si>
  <si>
    <t>LICENCIADO EN CIENCIA POLITICA</t>
  </si>
  <si>
    <t>VERA MERA OSCAR BELIZARIO</t>
  </si>
  <si>
    <t>72846293</t>
  </si>
  <si>
    <t>VERA MALAVER FLORENCIO</t>
  </si>
  <si>
    <t>26677931</t>
  </si>
  <si>
    <t>VERA CARRASCO CINTIA CAROLINA</t>
  </si>
  <si>
    <t>41101845</t>
  </si>
  <si>
    <t>VERA BAZAN ELMER</t>
  </si>
  <si>
    <t>27042723</t>
  </si>
  <si>
    <t>SUB GERENTE DE OBRA Y MAQUINARIA PESADA</t>
  </si>
  <si>
    <t>LICENCIADO EN GESTION CON MENCION EN GESTION PUBLICA</t>
  </si>
  <si>
    <t>VENEGAS ROSALES MIGUEL DAVID</t>
  </si>
  <si>
    <t>70312734</t>
  </si>
  <si>
    <t>VENANCINO MORALES MANUEL</t>
  </si>
  <si>
    <t>40138401</t>
  </si>
  <si>
    <t>DIRECTOR REGIONAL DE ADMINISTRACION</t>
  </si>
  <si>
    <t>CIENCIAS MILITARES CON MENCIÓN EN ADMINISTRACIÓN</t>
  </si>
  <si>
    <t>VELIT SÁNCHEZ LUIS ENRIQUE</t>
  </si>
  <si>
    <t>09672109</t>
  </si>
  <si>
    <t>ASESOR DEL DESPACHO VICEMINISTERIAL DE POLITICAS PARA LA DEFENSA</t>
  </si>
  <si>
    <t>VELEZ SALINAS ROBERTO GERMAN</t>
  </si>
  <si>
    <t>VELAZCO BONZANO RUBEN ANGEL</t>
  </si>
  <si>
    <t>40794339</t>
  </si>
  <si>
    <t>VELÁSQUEZ PAUCAR PAOLA LISET</t>
  </si>
  <si>
    <t>42259619</t>
  </si>
  <si>
    <t>VELÁSQUEZ PALOMINO ANA ROSA</t>
  </si>
  <si>
    <t>06771754</t>
  </si>
  <si>
    <t>VELÁSQUEZ LLANO LUCILA</t>
  </si>
  <si>
    <t>01319547</t>
  </si>
  <si>
    <t>VELASQUEZ VELIZ HUGO ILLITCH</t>
  </si>
  <si>
    <t>09862683</t>
  </si>
  <si>
    <t>CIENCIAS DE LA EDUCACION</t>
  </si>
  <si>
    <t>VELASQUEZ FLORES FRANCISCO JOEL</t>
  </si>
  <si>
    <t>42694071</t>
  </si>
  <si>
    <t>VELASCO REBAZA KARIM DEL MILAGRO</t>
  </si>
  <si>
    <t>09858831</t>
  </si>
  <si>
    <t>CONSULTOR - ASESORA DEL DESPACHO VICEMINISTERIAL DE POBLACIONES VULNERABLES</t>
  </si>
  <si>
    <t>VELARDE ARAUJO ANA LUISA</t>
  </si>
  <si>
    <t>07871671</t>
  </si>
  <si>
    <t>VELA VILLACORTA GUNTER ALONSO</t>
  </si>
  <si>
    <t>45255566</t>
  </si>
  <si>
    <t>DIRECTOR REGIONAL DE VIVIENDA, CONSTRUCCION Y SANEAMIENTO</t>
  </si>
  <si>
    <t>VELA PAREDES JHONY</t>
  </si>
  <si>
    <t>09791569</t>
  </si>
  <si>
    <t>JEE DE LA OFICINA REGIONAL DE ADMINISTRACION</t>
  </si>
  <si>
    <t xml:space="preserve">DERECHO Y CIENCIAS POLÍTICAS </t>
  </si>
  <si>
    <t>VELA ORBE PATRICIA ESTHER MERCEDES</t>
  </si>
  <si>
    <t>07193902</t>
  </si>
  <si>
    <t>VEGA VILLASANTE ALVARO JAVIER</t>
  </si>
  <si>
    <t>40721208</t>
  </si>
  <si>
    <t>DIRECTOR REGIONAL DE TRABAJO Y PROMOCION DEL EMPLEO</t>
  </si>
  <si>
    <t>INGENIERO (A) INDUSTRIAL</t>
  </si>
  <si>
    <t>VEGA HUAYLINOS RICARDO ERNESTO</t>
  </si>
  <si>
    <t>09444119</t>
  </si>
  <si>
    <t>VATTUONE RAMÍREZ MARÍA ELENA</t>
  </si>
  <si>
    <t>07234740</t>
  </si>
  <si>
    <t>VÁSQUEZ VILLANUEVA VÍCTOR</t>
  </si>
  <si>
    <t>09751445</t>
  </si>
  <si>
    <t>VÁSQUEZ SALAS SERGIO</t>
  </si>
  <si>
    <t>23963776</t>
  </si>
  <si>
    <t>VÁSQUEZ QUISPE ELAINE MADELEINE</t>
  </si>
  <si>
    <t>43928130</t>
  </si>
  <si>
    <t>VÁSQUEZ OSORIO GIOVANA FLOR</t>
  </si>
  <si>
    <t>25834381</t>
  </si>
  <si>
    <t>ASESOR LEGAL DE LA SECRETARIA GENERAL</t>
  </si>
  <si>
    <t>LICENCIADA EN COMUNICACIÓN</t>
  </si>
  <si>
    <t>VÁSQUEZ MONTES DE CAVANI PATRICIA CRISTINA</t>
  </si>
  <si>
    <t>07463296</t>
  </si>
  <si>
    <t>VÁSQUEZ MONTES PATRICIA CRISTINA</t>
  </si>
  <si>
    <t>VÁSQUEZ MONTENEGRO SEGUNDO HERMINIO</t>
  </si>
  <si>
    <t>44731354</t>
  </si>
  <si>
    <t>VÁSQUEZ FLORES DANTY ALEXANDER</t>
  </si>
  <si>
    <t>42045263</t>
  </si>
  <si>
    <t>DIRECTOR DE LA OFICINA REGIONAL DE ASESORIA JURIDICA</t>
  </si>
  <si>
    <t>VÁSQUEZ ESCALANTE JOSE LUIS</t>
  </si>
  <si>
    <t>26714477</t>
  </si>
  <si>
    <t>VÁSQUEZ CABRERA AUNER AUGUSTO</t>
  </si>
  <si>
    <t>43530300</t>
  </si>
  <si>
    <t>VASCONES SORIA JOHN</t>
  </si>
  <si>
    <t>09999615</t>
  </si>
  <si>
    <t>GERENTE REGIONAL DE DESARROLLO ECONÓMICO</t>
  </si>
  <si>
    <t>VARILLAS VILCHEZ WALTER JAVIER</t>
  </si>
  <si>
    <t>16282909</t>
  </si>
  <si>
    <t>VARGAS VILCHEZ LOURDES PATRICIA</t>
  </si>
  <si>
    <t>VARGAS PÉREZ ZENON KLAUS</t>
  </si>
  <si>
    <t>28276085</t>
  </si>
  <si>
    <t>SUB GERENTE DE SUPERVISIÓN Y LIQUIDACIÓN</t>
  </si>
  <si>
    <t>VARGAS ALANYA BERTHA ROCIO</t>
  </si>
  <si>
    <t>09440341</t>
  </si>
  <si>
    <t>ASESOR II VICE GOBERNACIÓN REGIONAL</t>
  </si>
  <si>
    <t>LICENCIADA EN CIENCIA POLITICA Y GOBIERNO</t>
  </si>
  <si>
    <t>VALVERDE VALVERDE ALEJANDRA</t>
  </si>
  <si>
    <t>46641697</t>
  </si>
  <si>
    <t>VALVERDE GONZALES MANUEL ENRIQUE</t>
  </si>
  <si>
    <t>09671984</t>
  </si>
  <si>
    <t>VALLENAS ROJAS KANTUTA NATALY</t>
  </si>
  <si>
    <t>10601588</t>
  </si>
  <si>
    <t>VALLE ZEBALLOS MARIA ALEJANDRA</t>
  </si>
  <si>
    <t>41125476</t>
  </si>
  <si>
    <t>VALIENTE HEREDIA DANIEL</t>
  </si>
  <si>
    <t>02781710</t>
  </si>
  <si>
    <t>VALENCIA VERA ALVARO JUBER</t>
  </si>
  <si>
    <t>09873407</t>
  </si>
  <si>
    <t>GESTIÓN</t>
  </si>
  <si>
    <t>VALENCIA GÓMEZ VANESSA ALEXANDRA</t>
  </si>
  <si>
    <t>46918993</t>
  </si>
  <si>
    <t>VALENCIA FLORES DILLMAN</t>
  </si>
  <si>
    <t>23925054</t>
  </si>
  <si>
    <t>VALENCIA CHAVEZ RENZO ELARD</t>
  </si>
  <si>
    <t>42040078</t>
  </si>
  <si>
    <t>VALDIVIEZO BENITES CLAUDIA CELESTE</t>
  </si>
  <si>
    <t>41884767</t>
  </si>
  <si>
    <t>VALDIVIA VILCA CECILIA GUMERCINDA</t>
  </si>
  <si>
    <t>42172357</t>
  </si>
  <si>
    <t>VALDIVIA SALAZAR MIGUEL ANGEL</t>
  </si>
  <si>
    <t>02168137</t>
  </si>
  <si>
    <t>VALDEIGLESIAS CISNEROS RAINER</t>
  </si>
  <si>
    <t>31043080</t>
  </si>
  <si>
    <t>GERENTE REGIONAL DE PLANEAMIENTO, PRESUPUESTO Y ACONDICIONAMIENTO TERRITORIAL</t>
  </si>
  <si>
    <t>VALCARCEL TOULIER HECTOR GERARDO</t>
  </si>
  <si>
    <t>07541570</t>
  </si>
  <si>
    <t>USAQUI BARBARAN CESAR AUGUSTO</t>
  </si>
  <si>
    <t>00126918</t>
  </si>
  <si>
    <t>CIENCIAS SOCIALES CON MENCION EN ECONOMIA</t>
  </si>
  <si>
    <t>URBINA MAZZINI LORENA CECILIA</t>
  </si>
  <si>
    <t>43023609</t>
  </si>
  <si>
    <t>UNTIVEROS LAZO CLEVER RICARDO</t>
  </si>
  <si>
    <t>43251129</t>
  </si>
  <si>
    <t>GERENTE GENERAL REGIONAL</t>
  </si>
  <si>
    <t>UGARTE MEL VÍCTOR JOSÉPH</t>
  </si>
  <si>
    <t>46544449</t>
  </si>
  <si>
    <t>UBILLUS CHIMA SONIA ARACELLI</t>
  </si>
  <si>
    <t>41135696</t>
  </si>
  <si>
    <t>UBIA ALZAMORA CRISTIAN</t>
  </si>
  <si>
    <t>10186517</t>
  </si>
  <si>
    <t>CONSULTOR / VICE PRESIDENTE DE LA COMISIÓN DE ELIMINACIÓN DE BARRERAS BUROCRÁTICAS</t>
  </si>
  <si>
    <t>TRUJILLO MORI EDMER</t>
  </si>
  <si>
    <t>09710986</t>
  </si>
  <si>
    <t>CONSULTORA - JEFA DE LA OFICINA DE RECURSOS HUMANOS</t>
  </si>
  <si>
    <t>TRUJILLO ALMANDOZ MIRTHA ROSARIO</t>
  </si>
  <si>
    <t>09041575</t>
  </si>
  <si>
    <t>TRILLO MACHA NORA SHINDIRA</t>
  </si>
  <si>
    <t>07880045</t>
  </si>
  <si>
    <t>TRELLES CASTILLO JUAN ANTONIO</t>
  </si>
  <si>
    <t>09874197</t>
  </si>
  <si>
    <t>TORRES VARGAS DEIVHY PAUL</t>
  </si>
  <si>
    <t>46687717</t>
  </si>
  <si>
    <t>TORRES TORRES MARIANELA NATIVIDAD</t>
  </si>
  <si>
    <t>08880864</t>
  </si>
  <si>
    <t>TORRES MOSQUEIRA CARLOS RAFAEL</t>
  </si>
  <si>
    <t>18073912</t>
  </si>
  <si>
    <t>SUB GERENTE DE ESTUDIOS DEFINITIVOS</t>
  </si>
  <si>
    <t>LICENCIADO EN ADMINISTRACION DE NEGOCIOS INTERNACIONALES</t>
  </si>
  <si>
    <t>TORRES MASGO YESICA CELESTINA</t>
  </si>
  <si>
    <t>10629156</t>
  </si>
  <si>
    <t>TORRES CRUZ RODERICO SALOMON</t>
  </si>
  <si>
    <t>00418412</t>
  </si>
  <si>
    <t>TORRES BERMUDEZ VICTOR ALBERTO</t>
  </si>
  <si>
    <t>25619661</t>
  </si>
  <si>
    <t>TORRES BENAVIDES ROSARIO ANA MARIA</t>
  </si>
  <si>
    <t>07787586</t>
  </si>
  <si>
    <t>TORRES BALCAZAR VICTOR JOSE</t>
  </si>
  <si>
    <t>45219369</t>
  </si>
  <si>
    <t>TORRES AREVALO LUCIO</t>
  </si>
  <si>
    <t>01101009</t>
  </si>
  <si>
    <t>JEFE DE LA OFICINA DE CONTABILIDAD Y TESORERIA</t>
  </si>
  <si>
    <t>TORRES ALIAGA EVELYN MARGOT</t>
  </si>
  <si>
    <t>40180595</t>
  </si>
  <si>
    <t>CONSULTOR - ASESOR DEL GABINETE DE ASESORES</t>
  </si>
  <si>
    <t>SOCIOLOGA</t>
  </si>
  <si>
    <t>TORREBLANCA SOTO GUSTAVO</t>
  </si>
  <si>
    <t>41822167</t>
  </si>
  <si>
    <t>CIENCIAS - INGENIERÍA AGRÍCOLA</t>
  </si>
  <si>
    <t>TORRE REYES CÉSAR AUGUSTO</t>
  </si>
  <si>
    <t>08019611</t>
  </si>
  <si>
    <t>TESTINO ELIAS MIRTHA PATRICIA</t>
  </si>
  <si>
    <t>07804415</t>
  </si>
  <si>
    <t>TERRONES CORTEGANA MIGUEL ANGEL</t>
  </si>
  <si>
    <t>42257048</t>
  </si>
  <si>
    <t>SUB GERENTE DE ESTUDIOS</t>
  </si>
  <si>
    <t>TELLO PEZO ROBERTO DANILO</t>
  </si>
  <si>
    <t>44167357</t>
  </si>
  <si>
    <t>INGENIERO (A) AGRICOLA</t>
  </si>
  <si>
    <t>TELLO MACAVILCA GILBERT MAURO</t>
  </si>
  <si>
    <t>07069679</t>
  </si>
  <si>
    <t>TEJADA MONTTI CLAUDIA ESTELA</t>
  </si>
  <si>
    <t>07686673</t>
  </si>
  <si>
    <t>TAVARA LIZANA SANTIAGO</t>
  </si>
  <si>
    <t>02767153</t>
  </si>
  <si>
    <t>TAFUR ALVARADO JENNIFER JESÚS</t>
  </si>
  <si>
    <t>40390109</t>
  </si>
  <si>
    <t>SULLCA PARRA SILVIA DALILA</t>
  </si>
  <si>
    <t>40352007</t>
  </si>
  <si>
    <t>SUCLLY OLAVARRIA CYNTHIA ANGELICA</t>
  </si>
  <si>
    <t>45348129</t>
  </si>
  <si>
    <t>SUCLLY OLAVARRIA CYNTHIA ANGÉLICA</t>
  </si>
  <si>
    <t>SUÁREZ RAMÍREZ KAREN GUILIANA</t>
  </si>
  <si>
    <t>07523798</t>
  </si>
  <si>
    <t>SUÁREZ OGNIO MARÍA DEL CARMEN LEONOR</t>
  </si>
  <si>
    <t>10272881</t>
  </si>
  <si>
    <t>SUAREZ YABAR MANUEL ALIPIO</t>
  </si>
  <si>
    <t>42852008</t>
  </si>
  <si>
    <t>SUAREZ OGNIO MARIA DEL CARMEN LEONOR</t>
  </si>
  <si>
    <t>SOTOMAYOR VÉRTIZ ABDÍAS TEÓFILO</t>
  </si>
  <si>
    <t>09339605</t>
  </si>
  <si>
    <t>CIENCIAS SOCIALES CON MENCIÓN EN CIENCIA POLITICA Y GOBIERNO</t>
  </si>
  <si>
    <t>SOTO POMACHAGUA DORKAS YOMIRA JHERMY</t>
  </si>
  <si>
    <t>72724747</t>
  </si>
  <si>
    <t>SOTO FLORIÁN JOSÉ RONALD MARTÍN</t>
  </si>
  <si>
    <t>42994332</t>
  </si>
  <si>
    <t>SOTO DEZA JULIA MARLENY</t>
  </si>
  <si>
    <t>19031650</t>
  </si>
  <si>
    <t>GERENTE REGIONAL DE DESARROLLO E INCUSION SOCIAL</t>
  </si>
  <si>
    <t>SOTIL SANTANDER SHARY ELIZABETH</t>
  </si>
  <si>
    <t>44810682</t>
  </si>
  <si>
    <t>SOTELO RUIZ CESAR EDUARDO</t>
  </si>
  <si>
    <t>40433683</t>
  </si>
  <si>
    <t>SOTELO CASTAÑEDA EDUARDO JOSÉ</t>
  </si>
  <si>
    <t>06663245</t>
  </si>
  <si>
    <t>SOSA VALLE JUAN CARLOS</t>
  </si>
  <si>
    <t>SORIANO SORIA MARÍA SILVIA</t>
  </si>
  <si>
    <t>09396423</t>
  </si>
  <si>
    <t>SORIA VALDIVIA CARMEN PATRICIA</t>
  </si>
  <si>
    <t>20030334</t>
  </si>
  <si>
    <t>SORIA LUJAN DANIEL</t>
  </si>
  <si>
    <t>07263463</t>
  </si>
  <si>
    <t>SOLÍS SALAZAR VLADIMIR MARTÍN</t>
  </si>
  <si>
    <t>40668574</t>
  </si>
  <si>
    <t>SOLIS IPARRAGUIRRE LUIS ABELARDO</t>
  </si>
  <si>
    <t>00370087</t>
  </si>
  <si>
    <t>DIRECTOR DE SISTEMA ADMINISTRATIVO I - DIRECTOR DE LA DIRECCIÓN DE ENLACE  ADMINISTRATIVO DE LA DIRECCIÓN GENERAL PREVISIONAL DE LAS FUERZAS ARMADAS</t>
  </si>
  <si>
    <t>INGENIERO GEOGRAFO</t>
  </si>
  <si>
    <t>SOLDEVILLA HUAYLLANI CIRO</t>
  </si>
  <si>
    <t>09041113</t>
  </si>
  <si>
    <t>SIN PORLLES RICHARD MARK</t>
  </si>
  <si>
    <t>09943212</t>
  </si>
  <si>
    <t>SIMON MUNARO YEHUDE</t>
  </si>
  <si>
    <t>16448148</t>
  </si>
  <si>
    <t>SILVESTRE SICHA WENS</t>
  </si>
  <si>
    <t>28577955</t>
  </si>
  <si>
    <t>SILVESTRE CASAS MARTHA CECILIA</t>
  </si>
  <si>
    <t>07266813</t>
  </si>
  <si>
    <t>SILVA RAVINES DICK CARLO</t>
  </si>
  <si>
    <t>40055560</t>
  </si>
  <si>
    <t>SILVA VARGAS FERNANDO MIGUEL</t>
  </si>
  <si>
    <t>41000806</t>
  </si>
  <si>
    <t>SILVA URCIA JIMMY FRANK</t>
  </si>
  <si>
    <t>16703045</t>
  </si>
  <si>
    <t>SILVA OLIVA CARLOS EDUARDO</t>
  </si>
  <si>
    <t>32970324</t>
  </si>
  <si>
    <t>PROFESIONAL PARA LA SECRETARÍA GENERAL</t>
  </si>
  <si>
    <t>SILVA IBARCENA CARMEN ROSA</t>
  </si>
  <si>
    <t>25615612</t>
  </si>
  <si>
    <t>SILVA ESTRADA CHRISTIAN EDGARDO</t>
  </si>
  <si>
    <t>43145205</t>
  </si>
  <si>
    <t>SUB GERENTEE DE OBRAS Y MAQUINARIA PESADA</t>
  </si>
  <si>
    <t>SILVA CELESTINO INGRID LEISLY</t>
  </si>
  <si>
    <t>45441166</t>
  </si>
  <si>
    <t>SILVA CELESTINO INGRID LEISY</t>
  </si>
  <si>
    <t>SILVA ALVÁN MAX MOISÉS</t>
  </si>
  <si>
    <t>07813557</t>
  </si>
  <si>
    <t>SILVA ALVAN GONZALO ADOLFO</t>
  </si>
  <si>
    <t>07848431</t>
  </si>
  <si>
    <t>SILVA ALVAN MAX MOISES</t>
  </si>
  <si>
    <t>SILVA ACEVEDO SERGIO ARTURO</t>
  </si>
  <si>
    <t>43463177</t>
  </si>
  <si>
    <t>SIGUEÑAS ANDRADE FRANCISCO MARTÍN</t>
  </si>
  <si>
    <t>06668154</t>
  </si>
  <si>
    <t>SICCHA NOVOA JUAN MANUEL</t>
  </si>
  <si>
    <t>26609524</t>
  </si>
  <si>
    <t>SHACK MURO JORGE RICARDO</t>
  </si>
  <si>
    <t>09675238</t>
  </si>
  <si>
    <t>SERRANO BUSTINZA JULIA ERIKA</t>
  </si>
  <si>
    <t>07501633</t>
  </si>
  <si>
    <t>INGENIERO (A) CIVIL</t>
  </si>
  <si>
    <t>SENMACHE TORRES PATRICIA DEL PILAR</t>
  </si>
  <si>
    <t>10861645</t>
  </si>
  <si>
    <t>PSICOLOGO (A)</t>
  </si>
  <si>
    <t>SEMINARIO OBANDO EVELYN FIORELLA</t>
  </si>
  <si>
    <t>42276181</t>
  </si>
  <si>
    <t>COMSULTOR</t>
  </si>
  <si>
    <t>SEMINARIO CARRASCO JOSÉ LUIS AMADEO</t>
  </si>
  <si>
    <t>08721055</t>
  </si>
  <si>
    <t>SEGURA MONTENEGRO FERNANDO</t>
  </si>
  <si>
    <t>42016196</t>
  </si>
  <si>
    <t>DIRECTOR DE SISTEMA ADMINISTRATIVO IV</t>
  </si>
  <si>
    <t>SEGURA DE LA PEÑA RUBÉN EDGAR</t>
  </si>
  <si>
    <t>10596164</t>
  </si>
  <si>
    <t>SEAS TARMEÑO SANDRA FIORELLA</t>
  </si>
  <si>
    <t>45545655</t>
  </si>
  <si>
    <t>SARMIENTO TAMAYO JESUS ENRIQUE</t>
  </si>
  <si>
    <t>10723987</t>
  </si>
  <si>
    <t>SARMIENTO HUERTA PAOLA LIZ</t>
  </si>
  <si>
    <t>42597589</t>
  </si>
  <si>
    <t xml:space="preserve">ECONOMÍA </t>
  </si>
  <si>
    <t>SARMIENTO CALDAS FELIPE FERNANDO</t>
  </si>
  <si>
    <t>45115709</t>
  </si>
  <si>
    <t>SARAYASI BAUTISTA VIVIANA LUCIA</t>
  </si>
  <si>
    <t>46313841</t>
  </si>
  <si>
    <t>LICENCIADA EN EDUCACION SECUNDARIA</t>
  </si>
  <si>
    <t>SANTOS ARIAS LISBET MAGALI</t>
  </si>
  <si>
    <t>44567756</t>
  </si>
  <si>
    <t>SANTOS LOYOLA CARLOS ROBERTO</t>
  </si>
  <si>
    <t>41171698</t>
  </si>
  <si>
    <t>SANTOS ARIAS LISBETH MAGALI</t>
  </si>
  <si>
    <t>SANTILLAN PUERTA YESSICA MABEL</t>
  </si>
  <si>
    <t>07513331</t>
  </si>
  <si>
    <t>SANDOVAL MORENO FRANCESCA STEPHANY</t>
  </si>
  <si>
    <t>47903748</t>
  </si>
  <si>
    <t>SANDOVAL BALTAZAR WALTER HUGO</t>
  </si>
  <si>
    <t>31667052</t>
  </si>
  <si>
    <t>LICENCIADO EN NEGOCIOS INTERNACIONALES</t>
  </si>
  <si>
    <t>SÁNCHEZ ZERILLO VÍCTOR ALFONSO</t>
  </si>
  <si>
    <t>46232751</t>
  </si>
  <si>
    <t>SÁNCHEZ ROCHA CRISTINA FABIOLA</t>
  </si>
  <si>
    <t>41573179</t>
  </si>
  <si>
    <t>SÁNCHEZ PAREJA ALFREDO HERNAN</t>
  </si>
  <si>
    <t>31009977</t>
  </si>
  <si>
    <t>SÁNCHEZ GALLOSO JUAN ALFREDO</t>
  </si>
  <si>
    <t>10454875</t>
  </si>
  <si>
    <t>SÁNCHEZ FERNANDEZ RICARDO</t>
  </si>
  <si>
    <t>29306293</t>
  </si>
  <si>
    <t>ASESOR DE GOBERNACION</t>
  </si>
  <si>
    <t>DERECHO Y CIENCIA POLITICA / ABOGADO</t>
  </si>
  <si>
    <t>SÁNCHEZ BURGOS JESSICA LISBETH</t>
  </si>
  <si>
    <t>42171900</t>
  </si>
  <si>
    <t>SANCHEZ TAPIA WILLIAM RICHARD</t>
  </si>
  <si>
    <t>42201903</t>
  </si>
  <si>
    <t>SANCHEZ ROBLES CLAUDIA MARIA DEL ROSARIO</t>
  </si>
  <si>
    <t>06795548</t>
  </si>
  <si>
    <t>SANCHEZ PEREZ CLAUDIO</t>
  </si>
  <si>
    <t>SANCHEZ PARDAVE JAVIER MARTIN</t>
  </si>
  <si>
    <t>22511124</t>
  </si>
  <si>
    <t>SANCHEZ GONZALES IVAN ENRIQUE</t>
  </si>
  <si>
    <t>SANCHEZ CANALES JESSICA VANESSA</t>
  </si>
  <si>
    <t>43813393</t>
  </si>
  <si>
    <t>SANCHEZ BURGOS JESSICA LISBETH</t>
  </si>
  <si>
    <t>SALVATIERRA RODRIGUEZ LUIS ALBERTO</t>
  </si>
  <si>
    <t>19990119</t>
  </si>
  <si>
    <t>DIRECTOR REGIONAL DE ADMINISTRACIÓN Y FINANZAS</t>
  </si>
  <si>
    <t>SALVADOR CHAUPIS JUAN ROBERTO</t>
  </si>
  <si>
    <t>08844842</t>
  </si>
  <si>
    <t>DIRECTOR DE LA DIRECCIÓN DE ENLACE ADMINISTRATIVO DE LA DIRECCIÓN GENERAL PREVISIONAL DE LAS FUERZAS ARMADAS</t>
  </si>
  <si>
    <t>SALINAS PAURO ANTONIO JULIAN</t>
  </si>
  <si>
    <t>04401685</t>
  </si>
  <si>
    <t>GERENTE REGIONAL DE INFRAESTRUCTURA</t>
  </si>
  <si>
    <t>SALDAÑA ZUMAETA ROBERTO MIGUEL</t>
  </si>
  <si>
    <t>00080714</t>
  </si>
  <si>
    <t>JEFE DE LA OFICINA DE CONTABILIDAD Y TESORERÍA</t>
  </si>
  <si>
    <t>SALCEDO SANTOS NELLY KARIN</t>
  </si>
  <si>
    <t>44358046</t>
  </si>
  <si>
    <t>SALAZAR TELLO DELIA PILAR</t>
  </si>
  <si>
    <t>42613826</t>
  </si>
  <si>
    <t>INGENIERO DE SISTEMA E INFORMÁTICA</t>
  </si>
  <si>
    <t>SALAZAR ROJAS CESAR</t>
  </si>
  <si>
    <t>43748810</t>
  </si>
  <si>
    <t>LICENCIADO EN CIENCIA POLITICA Y GOBIERNO</t>
  </si>
  <si>
    <t>SALAZAR RIOS JOSE</t>
  </si>
  <si>
    <t>46305563</t>
  </si>
  <si>
    <t>SALAZAR MOROTE DAVID ABRAHAM</t>
  </si>
  <si>
    <t>31171595</t>
  </si>
  <si>
    <t>SALAZAR MALDONADO ROBERTO CARLOS</t>
  </si>
  <si>
    <t>41787539</t>
  </si>
  <si>
    <t>CONSULTIR</t>
  </si>
  <si>
    <t>SALAZAR LA ROSA ELARD EDUARDO</t>
  </si>
  <si>
    <t>08662671</t>
  </si>
  <si>
    <t>SALAZAR ACUACHI JOSE VICTOR</t>
  </si>
  <si>
    <t>10788655</t>
  </si>
  <si>
    <t>CONSULTORA PARA EL DESPACHO MINISTERIAL</t>
  </si>
  <si>
    <t>SALAZAR ACOSTA JULIO ANTONIO</t>
  </si>
  <si>
    <t>07538715</t>
  </si>
  <si>
    <t>SALAS TORREBLANCA MAURICIO MANUEL</t>
  </si>
  <si>
    <t>40505729</t>
  </si>
  <si>
    <t>SALAS LÓPEZ JAVIER ANTONIO NICOLAS</t>
  </si>
  <si>
    <t>08183729</t>
  </si>
  <si>
    <t>SALAS ARANDA PAOLA JUSSIEU</t>
  </si>
  <si>
    <t>41737566</t>
  </si>
  <si>
    <t>SAENZ RABANAL JORGE LUIS</t>
  </si>
  <si>
    <t>RUÍZ LLERENA CARLOS ANDRES</t>
  </si>
  <si>
    <t>40422380</t>
  </si>
  <si>
    <t>RUIZ ZARATE EDI WISBERTO</t>
  </si>
  <si>
    <t>32914247</t>
  </si>
  <si>
    <t>RUIZ RIOS ALBINA</t>
  </si>
  <si>
    <t>10459532</t>
  </si>
  <si>
    <t>RUIZ DELGADO LUIS ALBERTO</t>
  </si>
  <si>
    <t>45471706</t>
  </si>
  <si>
    <t>RUITON CABANILLAS JESUS</t>
  </si>
  <si>
    <t>07813266</t>
  </si>
  <si>
    <t>RUBIRA ACOSTA EDUARDO</t>
  </si>
  <si>
    <t>41927360</t>
  </si>
  <si>
    <t>RUBIO CORREA PATRICIO MARCIAL</t>
  </si>
  <si>
    <t>07801371</t>
  </si>
  <si>
    <t>RUBIO GUERRERO HECTOR ELBERT</t>
  </si>
  <si>
    <t>09849965</t>
  </si>
  <si>
    <t>ROZAS MANYA YAKIR</t>
  </si>
  <si>
    <t>41914344</t>
  </si>
  <si>
    <t>DIRECTOR REGIONAL DE ENERGIA, MINAS E HIDROCARBUROS</t>
  </si>
  <si>
    <t>ROTTA FARROMEQUE WILLIAM RENATO</t>
  </si>
  <si>
    <t>41817438</t>
  </si>
  <si>
    <t>ROSSI GUADALUPE RICARDO JESÚS</t>
  </si>
  <si>
    <t>41488877</t>
  </si>
  <si>
    <t>ROSAS FEBRES MOISES ERNESTO</t>
  </si>
  <si>
    <t>29251147</t>
  </si>
  <si>
    <t>ROSALES REYES HERNAN AUGUSTO</t>
  </si>
  <si>
    <t>15701200</t>
  </si>
  <si>
    <t>ROSALES RAMÍREZ RICHARD EDER</t>
  </si>
  <si>
    <t>41404143</t>
  </si>
  <si>
    <t>ROSALES HUERTA JOE LUIS ALEJO</t>
  </si>
  <si>
    <t>07492012</t>
  </si>
  <si>
    <t>ROSALES DIAZ MAHIDA TALIA</t>
  </si>
  <si>
    <t>43395486</t>
  </si>
  <si>
    <t>ROQUE SOLÍS NESTOR</t>
  </si>
  <si>
    <t>15612257</t>
  </si>
  <si>
    <t>RONDÓN BRAVO JAIME ROBERTO</t>
  </si>
  <si>
    <t>70443560</t>
  </si>
  <si>
    <t>ROMERO ROMERO LUIGI ANTONY</t>
  </si>
  <si>
    <t>44079279</t>
  </si>
  <si>
    <t>ROMERO ONOFRE ROBERTO CARLOS</t>
  </si>
  <si>
    <t>10711028</t>
  </si>
  <si>
    <t>ROMERO BOBADILLA ELFER ALONSO</t>
  </si>
  <si>
    <t>44224853</t>
  </si>
  <si>
    <t>ROMERO ARIAS TOBIAS JORGE</t>
  </si>
  <si>
    <t>31653567</t>
  </si>
  <si>
    <t>GERENTE REGIONAL DE DESARROLLO SOCIAL</t>
  </si>
  <si>
    <t>ROMAINVILLE RONFFNER HOLGUER</t>
  </si>
  <si>
    <t>23977059</t>
  </si>
  <si>
    <t>ROJAS AGUILAR MARIA LOURDES</t>
  </si>
  <si>
    <t>46293923</t>
  </si>
  <si>
    <t>ROJAS SÁNCHEZ PIA MARIELLA</t>
  </si>
  <si>
    <t>ROJAS QUISPE LUIS IVAN</t>
  </si>
  <si>
    <t>47080244</t>
  </si>
  <si>
    <t>ROJAS PUERTAS JUAN DIEGO</t>
  </si>
  <si>
    <t>47367596</t>
  </si>
  <si>
    <t>ROJAS MARTINEZ RAUL ERNESTO</t>
  </si>
  <si>
    <t>23948336</t>
  </si>
  <si>
    <t>ROJAS LÓPEZ JULIO ENRIQUE</t>
  </si>
  <si>
    <t>40678922</t>
  </si>
  <si>
    <t>ROJAS GARCÍA DEMETRIO</t>
  </si>
  <si>
    <t>10451458</t>
  </si>
  <si>
    <t>ROJAS CASTILLO RICHARD LEE</t>
  </si>
  <si>
    <t>31667318</t>
  </si>
  <si>
    <t>ROJAS BOUCHER MARIA FATIMA AZERET</t>
  </si>
  <si>
    <t>46300168</t>
  </si>
  <si>
    <t>RODRÍGUEZ ZAMALLOA GUIDO</t>
  </si>
  <si>
    <t>10143802</t>
  </si>
  <si>
    <t>RODRÍGUEZ VILLAFUERTE KARINA GENESIS</t>
  </si>
  <si>
    <t>46820025</t>
  </si>
  <si>
    <t>OBSTETRA</t>
  </si>
  <si>
    <t>RODRÍGUEZ RENGIFO RONAR</t>
  </si>
  <si>
    <t>01147582</t>
  </si>
  <si>
    <t>RODRÍGUEZ PASCO JUAN FELIPE</t>
  </si>
  <si>
    <t>00371465</t>
  </si>
  <si>
    <t>RODRÍGUEZ OSORIO MILAGROS LEONOR</t>
  </si>
  <si>
    <t>09387842</t>
  </si>
  <si>
    <t>DIRECTORA DE LA DIRECCION DE NORMATIVIDAD</t>
  </si>
  <si>
    <t>RODRÍGUEZ NUÑEZ SUSANA GABRIELA</t>
  </si>
  <si>
    <t>43102663</t>
  </si>
  <si>
    <t>RODRÍGUEZ MACKAY MIGUEL ÁNGEL</t>
  </si>
  <si>
    <t>07853721</t>
  </si>
  <si>
    <t>ASESOR DEL DESPACHO VICEMINISTERIAL DE RECURSOS PARA LA DEFENSA</t>
  </si>
  <si>
    <t>CONSULTOR DE LA JEFATURA DE GABINETE DE ASESORES DE DESPACHO MINISTERIAL</t>
  </si>
  <si>
    <t>RODRÍGUEZ CALDERÓN ELIZABETH</t>
  </si>
  <si>
    <t>42550885</t>
  </si>
  <si>
    <t>RODRÍGUEZ AYONA JESÚS ALFREDO</t>
  </si>
  <si>
    <t>47100993</t>
  </si>
  <si>
    <t>ROBLES CAHUAS BEATRIZ ROXANA</t>
  </si>
  <si>
    <t>09392494</t>
  </si>
  <si>
    <t>ROA YANAC GEORGINA ESPERANZA</t>
  </si>
  <si>
    <t>09464346</t>
  </si>
  <si>
    <t>RIVEROS CARHUAPOMA HECTOR JAVIER</t>
  </si>
  <si>
    <t>23271680</t>
  </si>
  <si>
    <t>DIRECTOR REGIONAL DE ASESORíA JURÍDICA</t>
  </si>
  <si>
    <t>RIVERA VARGAS LUIS ANTONIO</t>
  </si>
  <si>
    <t>04047456</t>
  </si>
  <si>
    <t>DIRECTOR DE ABASTECIMIENTO Y PATRIMONIO</t>
  </si>
  <si>
    <t>RIOS SOUZA JOSE MANUEL</t>
  </si>
  <si>
    <t>RIOS RUÍZ CYNTIA MILAGROS FELICIA</t>
  </si>
  <si>
    <t>40849179</t>
  </si>
  <si>
    <t>RIMARACHIN CABRERA JORGE ATONIO</t>
  </si>
  <si>
    <t>26628349</t>
  </si>
  <si>
    <t>REYES URIBE HILDA PATRICIA</t>
  </si>
  <si>
    <t>09597822</t>
  </si>
  <si>
    <t>REYES SULCA MIGUEL ÁNGEL</t>
  </si>
  <si>
    <t>41041414</t>
  </si>
  <si>
    <t>REYES RUIZ LILIA</t>
  </si>
  <si>
    <t>05413036</t>
  </si>
  <si>
    <t>REYES ROSALES JOSE JAVIER</t>
  </si>
  <si>
    <t>10146832</t>
  </si>
  <si>
    <t>REYES ROQUE MARIA ELIZABETH</t>
  </si>
  <si>
    <t>42286167</t>
  </si>
  <si>
    <t>REYES NAVARRO SIGRID CONCEPCION</t>
  </si>
  <si>
    <t>REYES GONZALES KATHERINE GERALDINE</t>
  </si>
  <si>
    <t>40143539</t>
  </si>
  <si>
    <t>DIRECTORA DE LA OFICINA DE PRESUPUESTO</t>
  </si>
  <si>
    <t>REYES CRESPO FRANCK HUMBERTO</t>
  </si>
  <si>
    <t>18176226</t>
  </si>
  <si>
    <t>SUBGERENTE DE CAMINOS</t>
  </si>
  <si>
    <t>REVILLA ZEVALLOS PAOLA BERNARDA</t>
  </si>
  <si>
    <t>42480502</t>
  </si>
  <si>
    <t>GERENTE REGIONAL DE COMERCIO EXTERIOR Y TURISMO</t>
  </si>
  <si>
    <t>REVELLI QUISPE ROSA ELIZABETH</t>
  </si>
  <si>
    <t>40675780</t>
  </si>
  <si>
    <t>REMY LLACSA GASTON ROGER</t>
  </si>
  <si>
    <t>09612175</t>
  </si>
  <si>
    <t>REATEGUI URRESTI JULIO CESAR</t>
  </si>
  <si>
    <t>40128289</t>
  </si>
  <si>
    <t>REATEGUI AVILA LILIA MARINA</t>
  </si>
  <si>
    <t>07502426</t>
  </si>
  <si>
    <t>BIOLOGO (A)</t>
  </si>
  <si>
    <t>REATEGUI ALVA SANDRITA JANMARI</t>
  </si>
  <si>
    <t>46316700</t>
  </si>
  <si>
    <t>CONSULTORA - SECRETARIA ADMINISTRATIVA</t>
  </si>
  <si>
    <t>DIRECTORA DE LA DIRECCION DE GESTION DE PERSONAL ACTIVO</t>
  </si>
  <si>
    <t>RAZURI ALPISTE MIRTHA AGUSTINA</t>
  </si>
  <si>
    <t>RAMOS VÁSQUEZ CARLOS ALBERTO</t>
  </si>
  <si>
    <t>25798941</t>
  </si>
  <si>
    <t>RAMOS LOZANO ESTUARDO</t>
  </si>
  <si>
    <t>09994932</t>
  </si>
  <si>
    <t>RAMOS LLICAHUA YANET CARMIN</t>
  </si>
  <si>
    <t>43326321</t>
  </si>
  <si>
    <t>RAMOS FLORES SANDRA YESSICA</t>
  </si>
  <si>
    <t>09539006</t>
  </si>
  <si>
    <t>RAMÍREZ ZEGARRA KARLA ELENA</t>
  </si>
  <si>
    <t>40360391</t>
  </si>
  <si>
    <t>CIENCIA SOCIALES CON MENCION EN ECONOMIA</t>
  </si>
  <si>
    <t>RAMÍREZ RONDAN NELSON RAFAEL</t>
  </si>
  <si>
    <t>31677678</t>
  </si>
  <si>
    <t>RAMÍREZ RIVERA EDGAR SAMUEL</t>
  </si>
  <si>
    <t>23270643</t>
  </si>
  <si>
    <t>GERENTE REGINONAL DE DESARROLLO ECONOMICO</t>
  </si>
  <si>
    <t>RAMÍREZ REATEGUI AUGUSTO</t>
  </si>
  <si>
    <t>01120074</t>
  </si>
  <si>
    <t>SUB GERENTE DE SUPERVISION Y LIQUIDACION DE OBRAS</t>
  </si>
  <si>
    <t>RAMÍREZ MAGUIÑA KARIN PILAR</t>
  </si>
  <si>
    <t>44276154</t>
  </si>
  <si>
    <t>RAMÍREZ DEL CASTILLO JHON ERICK</t>
  </si>
  <si>
    <t>01161918</t>
  </si>
  <si>
    <t>JEFE DE LA OFICINA DE COORDINACIONES DE INVERSIONES DE INFRAESTRUCTURA</t>
  </si>
  <si>
    <t>JEFE DE LA OFICINA REGIONAL DE ADMINISTRACION</t>
  </si>
  <si>
    <t>RAMÍREZ CASTILLO DIANA ROSALIA</t>
  </si>
  <si>
    <t>44448535</t>
  </si>
  <si>
    <t>RAMÍREZ BARRERA RONER</t>
  </si>
  <si>
    <t>00931800</t>
  </si>
  <si>
    <t>RAFAEL MAMANI MARIO</t>
  </si>
  <si>
    <t>00441345</t>
  </si>
  <si>
    <t>QUISPE LLANQUI SALOMON RAMIRO</t>
  </si>
  <si>
    <t>04426928</t>
  </si>
  <si>
    <t>QUISPE GUTIERREZ ANTONIO MARTY</t>
  </si>
  <si>
    <t>10774189</t>
  </si>
  <si>
    <t>QUISPE CONDOR ALFREDO</t>
  </si>
  <si>
    <t>23270709</t>
  </si>
  <si>
    <t>QUINTANILLA PACHECO MARIO ALEJANDRO</t>
  </si>
  <si>
    <t>42981624</t>
  </si>
  <si>
    <t>QUINTANILLA NAVARRO VICTOR MHIJAYLO YOVANI</t>
  </si>
  <si>
    <t>10022551</t>
  </si>
  <si>
    <t>QUIJANO REMIGIO ELVINO BENANCIO</t>
  </si>
  <si>
    <t>09526225</t>
  </si>
  <si>
    <t>QUIJADA ITURRARAN MATILDE RAQUEL</t>
  </si>
  <si>
    <t>46218830</t>
  </si>
  <si>
    <t>QUENALLATA MAMANI ANA LUCIA</t>
  </si>
  <si>
    <t>25707424</t>
  </si>
  <si>
    <t>PUMA VILLANUEVA LUIS ALFREDO</t>
  </si>
  <si>
    <t>44719935</t>
  </si>
  <si>
    <t>PUENTE BERROSPI BERIT SASHA</t>
  </si>
  <si>
    <t>41361138</t>
  </si>
  <si>
    <t>PUCCIO ÁVALO JAIME MOISÉS</t>
  </si>
  <si>
    <t>08213724</t>
  </si>
  <si>
    <t>PRINCIPE PORTOCARRERO MEYLU IVETH</t>
  </si>
  <si>
    <t>09874411</t>
  </si>
  <si>
    <t>CONSULTOR - ASESORA DEL DESPACHO MINISTERIAL</t>
  </si>
  <si>
    <t>PRADO BARRETO IVAN</t>
  </si>
  <si>
    <t>40983860</t>
  </si>
  <si>
    <t>DIRECTOR REGIONAL DE ENERGÍA Y MINAS</t>
  </si>
  <si>
    <t>POZO MENDOZA PATRICIA CECILIA</t>
  </si>
  <si>
    <t>06666931</t>
  </si>
  <si>
    <t>POSADAS CASTAÑEDA ANA MARIA</t>
  </si>
  <si>
    <t>25747527</t>
  </si>
  <si>
    <t>PORTUGAL LABAJOS OSCAR RODRIGO</t>
  </si>
  <si>
    <t>43402151</t>
  </si>
  <si>
    <t>DIRECTOR DE INVERSION PRIVADA EN TRANSPORTES</t>
  </si>
  <si>
    <t>PORTOCARRERO VARGAS LEIDY</t>
  </si>
  <si>
    <t>42898176</t>
  </si>
  <si>
    <t>PORTOCARRERO MENDEZ ROSANA MARIA</t>
  </si>
  <si>
    <t>31668481</t>
  </si>
  <si>
    <t>PORTOCARRERO BUSTAMANTE CARLOS ALBERTO FELICIANO</t>
  </si>
  <si>
    <t>43314163</t>
  </si>
  <si>
    <t>PORTILLA SANTA CRUZ JIMMY GEORGE</t>
  </si>
  <si>
    <t>40059729</t>
  </si>
  <si>
    <t>PONCE SOSA ABRAHAM MARIO</t>
  </si>
  <si>
    <t>40260989</t>
  </si>
  <si>
    <t>PONCE RIVERA CARLOS ALEXANDER</t>
  </si>
  <si>
    <t>23982054</t>
  </si>
  <si>
    <t>PONCE COLQUE ROGER ARMANDO</t>
  </si>
  <si>
    <t>41723657</t>
  </si>
  <si>
    <t>POMA SOTELO RAFAEL RONALD</t>
  </si>
  <si>
    <t>31667848</t>
  </si>
  <si>
    <t>ASESOR II DE LA SECRETARIA DEL CONSEJO REGIONAL</t>
  </si>
  <si>
    <t>POMA SAMANEZ ALFREDO</t>
  </si>
  <si>
    <t>20072355</t>
  </si>
  <si>
    <t>POGGI PONCE CESAR EDUCARDO</t>
  </si>
  <si>
    <t>09872219</t>
  </si>
  <si>
    <t>PIZARRO MENDOZA YULI MAGALI</t>
  </si>
  <si>
    <t>42988980</t>
  </si>
  <si>
    <t>PISFIL AGAPITO GERMAN</t>
  </si>
  <si>
    <t>16560965</t>
  </si>
  <si>
    <t>PINTO LA FUENTE XIMENA MIROSLAVA</t>
  </si>
  <si>
    <t>40358924</t>
  </si>
  <si>
    <t>CONSULTORA -JEFA DE LA OFICINA DE PRENSA E IMAGEN INSTITUCIONAL</t>
  </si>
  <si>
    <t>PINGUS GOMEZ CARLOS ALBERTO</t>
  </si>
  <si>
    <t>09654150</t>
  </si>
  <si>
    <t>PINEDO TAFUR CARLOS ALBERTO</t>
  </si>
  <si>
    <t>43365732</t>
  </si>
  <si>
    <t>INGENIERIA MECANICA ELECTRICA</t>
  </si>
  <si>
    <t>PINEDO NAVA HENRY OSWALDO</t>
  </si>
  <si>
    <t>40038509</t>
  </si>
  <si>
    <t>PINEDO GODOY ROSA ELENA</t>
  </si>
  <si>
    <t>10741145</t>
  </si>
  <si>
    <t>PINEDA BUENDIA KARIN FIORELLA</t>
  </si>
  <si>
    <t>43705060</t>
  </si>
  <si>
    <t>PIJO PEREZ ARMANDO JONATAN</t>
  </si>
  <si>
    <t>45515633</t>
  </si>
  <si>
    <t>PIEDRA NUÑEZ LUZ MARIA</t>
  </si>
  <si>
    <t>33591281</t>
  </si>
  <si>
    <t>PICON RUIZ EDELMIRA ZULMA</t>
  </si>
  <si>
    <t>22521862</t>
  </si>
  <si>
    <t>COMUNICACIÓN PARA EL DESARROLLO</t>
  </si>
  <si>
    <t>PERONA ZEVALLOS GABRIELA ANDREA</t>
  </si>
  <si>
    <t>45065308</t>
  </si>
  <si>
    <t>PERNAS DIAZ RAMIRO FERNANDO</t>
  </si>
  <si>
    <t>07219688</t>
  </si>
  <si>
    <t>PERLA NAJARRO LUCERO BEATRIZ</t>
  </si>
  <si>
    <t>40894684</t>
  </si>
  <si>
    <t>PÉREZ DE CUELLAR LUBIENSKA HANIA</t>
  </si>
  <si>
    <t>09817192</t>
  </si>
  <si>
    <t>CONSULTOR -ASESOR DE LA SECRETARIA GENERAL</t>
  </si>
  <si>
    <t>PÉREZ RABELO EVER ALFREDO</t>
  </si>
  <si>
    <t>19943813</t>
  </si>
  <si>
    <t>PÉREZ LU JOSÉ ENRIQUE</t>
  </si>
  <si>
    <t>40656312</t>
  </si>
  <si>
    <t>PEREZ PAREDES LUIS ALBERTO</t>
  </si>
  <si>
    <t>06732551</t>
  </si>
  <si>
    <t>PEREZ NUÑEZ FABIAN</t>
  </si>
  <si>
    <t>09668996</t>
  </si>
  <si>
    <t>PEREZ LU JOSE ENRIQUE</t>
  </si>
  <si>
    <t>PEREZ GAMARRA IRAN ARGELIA</t>
  </si>
  <si>
    <t>41347492</t>
  </si>
  <si>
    <t>ACTUARIA</t>
  </si>
  <si>
    <t>PEREZ FLORES CITLALLI</t>
  </si>
  <si>
    <t>001373012</t>
  </si>
  <si>
    <t>CIENCIAS SOCIALES CON MENCION EN CIENCIA POLITICA Y GOBIERNO</t>
  </si>
  <si>
    <t>PEREYRA ZAPLANA ROCIO DEL CARMEN</t>
  </si>
  <si>
    <t>45224974</t>
  </si>
  <si>
    <t>PERALTA PERALTA LUIS MIGUEL</t>
  </si>
  <si>
    <t>10344412</t>
  </si>
  <si>
    <t>PERALTA CARRERA VLADIMIR NAZARETT</t>
  </si>
  <si>
    <t>07267726</t>
  </si>
  <si>
    <t>CONSULTOR - ASESOR DEL DESPACHO MINISTERIAL</t>
  </si>
  <si>
    <t>PERAL LORA PATRICIA ISABEL</t>
  </si>
  <si>
    <t>07923163</t>
  </si>
  <si>
    <t>CONSULTOR - ASESOR II - SECRETARIO EJECUTIVO DEL DESPACHO VICEMINISTERIAL DE HACIENDA</t>
  </si>
  <si>
    <t xml:space="preserve">ASESOR II  </t>
  </si>
  <si>
    <t>PEÑA VASQUEZ JULIAN CLAUDIO</t>
  </si>
  <si>
    <t>18207210</t>
  </si>
  <si>
    <t>PEÑA SALARDI JOSÉ EDUARDO</t>
  </si>
  <si>
    <t>09999265</t>
  </si>
  <si>
    <t>CONSULTOR  - FONDO INVIERTE PARA EL DESARROLLO TERRITORIAL - FIDT</t>
  </si>
  <si>
    <t>PEÑA NAVIO FREDDY RAFAEL</t>
  </si>
  <si>
    <t>43329196</t>
  </si>
  <si>
    <t>PEÑA LEON ESLUBIAN VANESSA DEL MILAGRO</t>
  </si>
  <si>
    <t>42652084</t>
  </si>
  <si>
    <t>PEÑA CAYTUIRO DENABETH</t>
  </si>
  <si>
    <t>46640045</t>
  </si>
  <si>
    <t>PAZ VALDERRAMA WALTHER ANDRES</t>
  </si>
  <si>
    <t>29522405</t>
  </si>
  <si>
    <t>JEFE DE LA OFICINA REGIONAL DE ASESORIA JURÍDICA</t>
  </si>
  <si>
    <t>PAULLO NINA ANGEL ELIAS</t>
  </si>
  <si>
    <t>23953989</t>
  </si>
  <si>
    <t>GERENTE REGIONAL DE DESARROLLO ECONOMICO</t>
  </si>
  <si>
    <t>PAULLET SILVA KORI</t>
  </si>
  <si>
    <t>40389201</t>
  </si>
  <si>
    <t>PAUCAR PAREJA YONY</t>
  </si>
  <si>
    <t>28296662</t>
  </si>
  <si>
    <t xml:space="preserve">DIRECTOR REGIONAL DE ESTUDIOS E INVESTIGACION </t>
  </si>
  <si>
    <t>DIRECTOR GENERAL  DEL PROGRAMA REGIONAL DE IRRIGACION Y DESARROLLO RURAL INTEGRADO - PRIDER</t>
  </si>
  <si>
    <t>PASAPERA QUEZADA RONNY MARTIN</t>
  </si>
  <si>
    <t>02818754</t>
  </si>
  <si>
    <t>PAREJA SEBEDO CHARLES RICHARD</t>
  </si>
  <si>
    <t>41560428</t>
  </si>
  <si>
    <t>PAREDES USHIÑAHUA ALBERTO</t>
  </si>
  <si>
    <t>09990321</t>
  </si>
  <si>
    <t>PAREDES UGARTE JAVIER</t>
  </si>
  <si>
    <t>01540732</t>
  </si>
  <si>
    <t>PAREDES SAN ROMÁN FELIPE ANDRES</t>
  </si>
  <si>
    <t>29640603</t>
  </si>
  <si>
    <t>PAREDES ROJAS JOSÉ CARLOS</t>
  </si>
  <si>
    <t>07619363</t>
  </si>
  <si>
    <t>PARDO CABALLERO KATHERINE</t>
  </si>
  <si>
    <t>09856053</t>
  </si>
  <si>
    <t>PARDAVE PINTO DARWIN FRANCISCO</t>
  </si>
  <si>
    <t>PARDAVE PINTO IVAN ENRICO</t>
  </si>
  <si>
    <t>41166707</t>
  </si>
  <si>
    <t>PANTOJA CADILLO DANNY MILAGROS</t>
  </si>
  <si>
    <t>09631991</t>
  </si>
  <si>
    <t>PANIZZO GODOY MARIA DEL CARMEN</t>
  </si>
  <si>
    <t>PANCORBO VALDIVIA SERGIO OMAR</t>
  </si>
  <si>
    <t>10809435</t>
  </si>
  <si>
    <t>PALOMINO ZÁRATE RAQUEL</t>
  </si>
  <si>
    <t>10682066</t>
  </si>
  <si>
    <t>PALOMINO GUZMAN MARVIN</t>
  </si>
  <si>
    <t>45709325</t>
  </si>
  <si>
    <t>PALMA FIGUEROA GREGORIO URBANO</t>
  </si>
  <si>
    <t>29688121</t>
  </si>
  <si>
    <t>PALACO TORO AUGUSTO</t>
  </si>
  <si>
    <t>29643425</t>
  </si>
  <si>
    <t>GERENTE REGIONAL DE PROMOCION DE LA INVERSION PRIVADA</t>
  </si>
  <si>
    <t>PALACIOS ROSSI CARLOS ENRIQUE</t>
  </si>
  <si>
    <t>03885530</t>
  </si>
  <si>
    <t>COORDINADOR EJECUTIVO DE LA UNIDAD FUNCIONAL DE INTEGRIDAD INSTITUCIONAL</t>
  </si>
  <si>
    <t>PALACIOS RAYMONDI EFRAIN LEONEL</t>
  </si>
  <si>
    <t>23852396</t>
  </si>
  <si>
    <t>PALACIOS CUETO ROLANDO GILBERTO</t>
  </si>
  <si>
    <t>40580947</t>
  </si>
  <si>
    <t>PAJUELO ORBEGOSO JAMES ALEXANDER</t>
  </si>
  <si>
    <t>40583891</t>
  </si>
  <si>
    <t>PAITÁN MARTÍNEZ JAVIER</t>
  </si>
  <si>
    <t>45829910</t>
  </si>
  <si>
    <t>PADILLA CARHUAZ RODOLFO EDUARDO</t>
  </si>
  <si>
    <t>09377563</t>
  </si>
  <si>
    <t>PACO CHIPANA WILLIAM</t>
  </si>
  <si>
    <t>21551998</t>
  </si>
  <si>
    <t>DIRECTOR DE SUPERVISION Y LIQUIDACION</t>
  </si>
  <si>
    <t>PACHERRES AGUIRRE CARMEN DEL SOCORRO</t>
  </si>
  <si>
    <t>42200315</t>
  </si>
  <si>
    <t>PACHECO VICENTE IVAN</t>
  </si>
  <si>
    <t>41123033</t>
  </si>
  <si>
    <t>PACHECO PEZO JAVIER</t>
  </si>
  <si>
    <t>07203457</t>
  </si>
  <si>
    <t>PACHECO CASTRO JOAO MANUEL</t>
  </si>
  <si>
    <t>42850456</t>
  </si>
  <si>
    <t>DIRECTOR II DE LA OFICINA DE COMUNICACIÓN</t>
  </si>
  <si>
    <t>OVIEDO CONDORI WERNER RILEY</t>
  </si>
  <si>
    <t>42187024</t>
  </si>
  <si>
    <t>INGENIERO (A) ECONOMISTA</t>
  </si>
  <si>
    <t>OTERO TELLO GASTÓN CESAR</t>
  </si>
  <si>
    <t>09655014</t>
  </si>
  <si>
    <t>ORTÍZ PURIZACA JESSICA MARIA</t>
  </si>
  <si>
    <t>40883616</t>
  </si>
  <si>
    <t>ORTEGA ORBEGOSO DE GONZALEZ LISSETE ELIZABETH</t>
  </si>
  <si>
    <t>43057607</t>
  </si>
  <si>
    <t>OROSCO GONZALES MARIA DEL PILAR</t>
  </si>
  <si>
    <t>43563370</t>
  </si>
  <si>
    <t>ORIHUELA CAMPOS CONSUELO DOLORES</t>
  </si>
  <si>
    <t>09956799</t>
  </si>
  <si>
    <t>OREJUELA FLORES JULIO CÉSAR</t>
  </si>
  <si>
    <t>25790769</t>
  </si>
  <si>
    <t>ORÉ CHIPANA WILHEM GILBERTO</t>
  </si>
  <si>
    <t>28284370</t>
  </si>
  <si>
    <t>ORDUÑA BURGOS DIODODIO RICARDO</t>
  </si>
  <si>
    <t>08616001</t>
  </si>
  <si>
    <t>ORDOÑEZ QUELOPANA MELINA MERCEDES</t>
  </si>
  <si>
    <t>00796408</t>
  </si>
  <si>
    <t>ANTROPOLOGO</t>
  </si>
  <si>
    <t>OPORTO LOPEZ GONZALO EDUARDO JUAN</t>
  </si>
  <si>
    <t>29591231</t>
  </si>
  <si>
    <t>CONSULTOR DE GABINETE DE ASESORES</t>
  </si>
  <si>
    <t>ONEEGLIO REPETTO CLAUDIA</t>
  </si>
  <si>
    <t>10730613</t>
  </si>
  <si>
    <t>OLLERO DELGADO FEDERICO SERAPIO</t>
  </si>
  <si>
    <t>20101605</t>
  </si>
  <si>
    <t>DIRECTOR REGIONAL AGRARIA</t>
  </si>
  <si>
    <t>GEÓGRAFO</t>
  </si>
  <si>
    <t>OLIVEROS LAKOMA LUIS ALBERTO</t>
  </si>
  <si>
    <t>07212150</t>
  </si>
  <si>
    <t>OLIVERA SÁNCHEZ GISSELLA VANESSA</t>
  </si>
  <si>
    <t>OLIVARES CANCHARI JOSÉ ANDRES</t>
  </si>
  <si>
    <t>CONSULTOR / DIRECTOR DE LA DIRECCIÓN DE GESTIÓN DE MERCADOS FINANCIEROS</t>
  </si>
  <si>
    <t>OLIVA CASTRO DANIEL</t>
  </si>
  <si>
    <t>45427920</t>
  </si>
  <si>
    <t>OLAVARRIA SAAVEDRA RICARDO MANUEL</t>
  </si>
  <si>
    <t>00239719</t>
  </si>
  <si>
    <t>DIRECTOR REGIONAL DE AGRICULTURA</t>
  </si>
  <si>
    <t>OLAGUIVEL FLORES FELIX ARTURO</t>
  </si>
  <si>
    <t>01317779</t>
  </si>
  <si>
    <t>O'DIANA ROCCA MILAGROS DEL PILAR</t>
  </si>
  <si>
    <t>70430615</t>
  </si>
  <si>
    <t>OCHOA RIOS MARIA DANIA</t>
  </si>
  <si>
    <t>07243814</t>
  </si>
  <si>
    <t>OCADIO ACOSTA ROBERT WAGNER</t>
  </si>
  <si>
    <t>10689012</t>
  </si>
  <si>
    <t>O'BRIEN CUADROS PABLO</t>
  </si>
  <si>
    <t>29549385</t>
  </si>
  <si>
    <t>OBISPO CASOS JORGE SIMEON</t>
  </si>
  <si>
    <t>01215504</t>
  </si>
  <si>
    <t>ÑAUPARI YACOLCA GIOVANNI LUIS</t>
  </si>
  <si>
    <t>10129203</t>
  </si>
  <si>
    <t>DIRECTOR DE LA OFICINA DE PRESUPUESTO DE LA OFICINA GENERAL DE PLANEAMIENTO Y PRESUPUESTO</t>
  </si>
  <si>
    <t>NUÑEZ VERGARA NELSON FERNANDO</t>
  </si>
  <si>
    <t>06222908</t>
  </si>
  <si>
    <t>NUÑEZ SAENZ YSMAEL FRANCISCO</t>
  </si>
  <si>
    <t>10283321</t>
  </si>
  <si>
    <t>CONSULTOR - DIRECTOR DE BIENES INMUEBLES</t>
  </si>
  <si>
    <t>NOVOA CURICH YVANA LUCIA</t>
  </si>
  <si>
    <t>45449191</t>
  </si>
  <si>
    <t>NORIEGA TELLO MANUEL ANDRES</t>
  </si>
  <si>
    <t>05212245</t>
  </si>
  <si>
    <t>NONTOL ROJAS MAYRA SHEYLA</t>
  </si>
  <si>
    <t>41017931</t>
  </si>
  <si>
    <t>INGENIERO COMERCIAL</t>
  </si>
  <si>
    <t>NINA MAQUERA CRISTIAN FELIPE</t>
  </si>
  <si>
    <t>43706525</t>
  </si>
  <si>
    <t>NEYRA ZEGARRA ANA CRISTINA</t>
  </si>
  <si>
    <t>41994926</t>
  </si>
  <si>
    <t>NEYRA GAVILANO ALFREDO XAVIER</t>
  </si>
  <si>
    <t>07643008</t>
  </si>
  <si>
    <t>NEYRA ARAOZ GONZALO JOHAN</t>
  </si>
  <si>
    <t>29733465</t>
  </si>
  <si>
    <t>INGENIRO AGRONOMO</t>
  </si>
  <si>
    <t>NEIRA HUAMAN ELFER</t>
  </si>
  <si>
    <t>45455689</t>
  </si>
  <si>
    <t>NEIRA COLQUEHUANCA JOB ARTURO</t>
  </si>
  <si>
    <t>01267156</t>
  </si>
  <si>
    <t>NAVARRO MERINO LUIS ENRIQUE</t>
  </si>
  <si>
    <t>10286759</t>
  </si>
  <si>
    <t>PSICOLOGÍA SOCIAL</t>
  </si>
  <si>
    <t>NAVARRO LOPEZ CINTHIA IRMA</t>
  </si>
  <si>
    <t>45267014</t>
  </si>
  <si>
    <t>NAVARRO ANGELES MELISSA DORA</t>
  </si>
  <si>
    <t>44565380</t>
  </si>
  <si>
    <t>NAVARRO ACOSTA DE HERRERA CATHERINE MARGARET</t>
  </si>
  <si>
    <t>10217996</t>
  </si>
  <si>
    <t>NAKANO OSORES RANJIRO ROBERTO</t>
  </si>
  <si>
    <t>16654183</t>
  </si>
  <si>
    <t>MURGUIA HERNANDEZ JESSYCA DEL CARMEN</t>
  </si>
  <si>
    <t>22283474</t>
  </si>
  <si>
    <t>MUÑOZ PORTUGAL RICARDO MANUEL</t>
  </si>
  <si>
    <t>29384080</t>
  </si>
  <si>
    <t>MUÑOZ PAREDES ENRIQUE LEONIDAS ANDRES</t>
  </si>
  <si>
    <t>40475890</t>
  </si>
  <si>
    <t>MUÑOZ FRANCO JULIO MARTIN</t>
  </si>
  <si>
    <t>23833582</t>
  </si>
  <si>
    <t>MUÑIZ DELGADO JUAN GUALBERTO</t>
  </si>
  <si>
    <t>29202649</t>
  </si>
  <si>
    <t>GERENTE REGIONAL DE ENERGIA Y MINAS</t>
  </si>
  <si>
    <t>MUNDACA SIGUEÑAS JHARLY</t>
  </si>
  <si>
    <t>43951864</t>
  </si>
  <si>
    <t>DIRECTOR DE LA OFICINA DE ABASTECIMIENTO Y PATRIMONIO</t>
  </si>
  <si>
    <t>MUJICA BARREDA ELIAS JOSE FRANCISCO JULIO</t>
  </si>
  <si>
    <t>07007730</t>
  </si>
  <si>
    <t xml:space="preserve">CONSULTOR </t>
  </si>
  <si>
    <t>LICENCIADO EN HUMANIDADES</t>
  </si>
  <si>
    <t>MUFARECH CARCEDO JORGE</t>
  </si>
  <si>
    <t>45771274</t>
  </si>
  <si>
    <t>MUEDAS MUNIVE MARIBEL</t>
  </si>
  <si>
    <t>18142447</t>
  </si>
  <si>
    <t>MOSCOSO VARGAS DANIEL RODRIGO</t>
  </si>
  <si>
    <t>44791434</t>
  </si>
  <si>
    <t>MOROTE HUARANCCA EFRAIN</t>
  </si>
  <si>
    <t>28229730</t>
  </si>
  <si>
    <t>MOREY FERNÁNDEZ CABERO CARLOS IVAN</t>
  </si>
  <si>
    <t>41578829</t>
  </si>
  <si>
    <t>CONSULTOR - ASESOR DEL VICEMINISTRO DE MINAS</t>
  </si>
  <si>
    <t>MORÁN MACEDO CARMEN SILVIA</t>
  </si>
  <si>
    <t>07848728</t>
  </si>
  <si>
    <t>CONSULTORA PARA EL VICEMINISTERIO DE GESTIÓN PEDAGÓGICA</t>
  </si>
  <si>
    <t>MORALES TINEO BLAS PEDRO</t>
  </si>
  <si>
    <t>01287186</t>
  </si>
  <si>
    <t>MORALES CAMPOS JAMES RAPHAEL</t>
  </si>
  <si>
    <t>40768775</t>
  </si>
  <si>
    <t>PROFESIONAL EN RELACIONES INTERNACIONALES Y ESTUDIOS POLITICOS</t>
  </si>
  <si>
    <t>MORALES ALVAREZ JOHANA PAOLA</t>
  </si>
  <si>
    <t>001192424</t>
  </si>
  <si>
    <t>MORALES ALAYO GIANFRANCO ALEXANDER</t>
  </si>
  <si>
    <t>44859757</t>
  </si>
  <si>
    <t>DIRECTOR DE LA OFICINA DE PLANEAMIENTO Y EVALUACIÓN ESTRATÉGICA</t>
  </si>
  <si>
    <t>MORALES DE LOS SANTOS CINTHY GIULIANNA</t>
  </si>
  <si>
    <t>44983318</t>
  </si>
  <si>
    <t>MORA VALENCIA KARINA MAGALY</t>
  </si>
  <si>
    <t>42357686</t>
  </si>
  <si>
    <t>MONZÓN GRANDA JUAN EDWIN</t>
  </si>
  <si>
    <t>01323278</t>
  </si>
  <si>
    <t>MONTOYA BLUA NORMA ANA</t>
  </si>
  <si>
    <t>09670887</t>
  </si>
  <si>
    <t>MONTOYA FARACH FARYDEE</t>
  </si>
  <si>
    <t>41004422</t>
  </si>
  <si>
    <t>MONTES DE OCA RIVERA LAURA ISABEL</t>
  </si>
  <si>
    <t>07531395</t>
  </si>
  <si>
    <t>MONTES GODOY FIDEL FELIX</t>
  </si>
  <si>
    <t>22517948</t>
  </si>
  <si>
    <t>DIRECTOR DE ENLACE ADMINISTRATIVO - DIRECTOR DE SISTEMA ADMINISTRATIVO I</t>
  </si>
  <si>
    <t>MONTERO BENITES VICTOR ANDRE</t>
  </si>
  <si>
    <t>42781614</t>
  </si>
  <si>
    <t>MONTENEGRO LOZADA ALICIA</t>
  </si>
  <si>
    <t>41281484</t>
  </si>
  <si>
    <t>LICENCIADA EN EDUCACION CON ESPECIALIDAD: EDUCACION INICIAL</t>
  </si>
  <si>
    <t>MONTALVO QUINTANILLA EINER</t>
  </si>
  <si>
    <t>40996023</t>
  </si>
  <si>
    <t>MONTAGNE CHOQUEHUANCA ALDO</t>
  </si>
  <si>
    <t>01222086</t>
  </si>
  <si>
    <t>MONASI FRANCO JORGE LUIS</t>
  </si>
  <si>
    <t>05402384</t>
  </si>
  <si>
    <t>MONARD RIVAS ELOHIM</t>
  </si>
  <si>
    <t>41723483</t>
  </si>
  <si>
    <t>MOLINA SANCHEZ NICOLAS FREDY</t>
  </si>
  <si>
    <t>32643708</t>
  </si>
  <si>
    <t>MOLINA PEÑA GRETTE MARLENI</t>
  </si>
  <si>
    <t>23827676</t>
  </si>
  <si>
    <t>MOINA CHOQUE CARLOS ABELARDO</t>
  </si>
  <si>
    <t>10011860</t>
  </si>
  <si>
    <t>MOARRI IBARRA JAVIER EDUARDO</t>
  </si>
  <si>
    <t>08199118</t>
  </si>
  <si>
    <t>MISARI CONDE EDDY RAMIRO</t>
  </si>
  <si>
    <t>19806195</t>
  </si>
  <si>
    <t>MIRANDA SOUSA INFANTE RAÚL ENRIQUE</t>
  </si>
  <si>
    <t>10264124</t>
  </si>
  <si>
    <t>MIRANDA HURTADO GUILLERMO JULIO</t>
  </si>
  <si>
    <t>07875244</t>
  </si>
  <si>
    <t>MIRANDA DE PAZ SANDRA GIULIANNA</t>
  </si>
  <si>
    <t>46408840</t>
  </si>
  <si>
    <t>MIÑÁN VALDIVIA LUIS ENRIQUE</t>
  </si>
  <si>
    <t>40832843</t>
  </si>
  <si>
    <t>CONSULTOR / ASESOR</t>
  </si>
  <si>
    <t>MEZA ZUBIAUR ESTHER ELENA</t>
  </si>
  <si>
    <t>07703432</t>
  </si>
  <si>
    <t>MEZA NOLASCO ANA GABRIELA</t>
  </si>
  <si>
    <t>47497522</t>
  </si>
  <si>
    <t>MEZA GUTIERREZ FRANKLIN ISAAC</t>
  </si>
  <si>
    <t>06139467</t>
  </si>
  <si>
    <t>MEZA FARFAN LUIS FERNANDO</t>
  </si>
  <si>
    <t>21452801</t>
  </si>
  <si>
    <t>LICENCIADO EN CIENCIA POLÍTICA</t>
  </si>
  <si>
    <t>MESTANZA CHOCHABOT ALEXANDER</t>
  </si>
  <si>
    <t>42330196</t>
  </si>
  <si>
    <t>MESIA RAMIREZ CARLOS FERNANDO</t>
  </si>
  <si>
    <t>08266314</t>
  </si>
  <si>
    <t>MENESES VILLACORTA LOURDES PATRICIA</t>
  </si>
  <si>
    <t>07762128</t>
  </si>
  <si>
    <t>MENDOZA RODRIGUEZ TOMAS EDUARDO</t>
  </si>
  <si>
    <t>40456546</t>
  </si>
  <si>
    <t>LICENCIADO EN CIENCIAS DE LA COMUNICACIÓN: ESPECIALIDAD PERIODISMO</t>
  </si>
  <si>
    <t>MENDOZA CHOQUEHUANCA JULIO HUGO</t>
  </si>
  <si>
    <t>42477663</t>
  </si>
  <si>
    <t>MENDOZA CABRERA LESLIE GISELL MARY</t>
  </si>
  <si>
    <t>45692648</t>
  </si>
  <si>
    <t>MENDOZA ARAOZ MAGALY ELIZABETH</t>
  </si>
  <si>
    <t>24005774</t>
  </si>
  <si>
    <t>MENDEZ LENGUA CÉSAR LUIS</t>
  </si>
  <si>
    <t>08723269</t>
  </si>
  <si>
    <t>MÉNDEZ GÓMEZ CÉSAR</t>
  </si>
  <si>
    <t>18079759</t>
  </si>
  <si>
    <t>MENA CAMPOS ANTONIO</t>
  </si>
  <si>
    <t>25772532</t>
  </si>
  <si>
    <t>CONSULTOR / DIRECTOR DE NORMATIVIDAD</t>
  </si>
  <si>
    <t>MELGAREJO CASTILLO KARL ALEXANDER</t>
  </si>
  <si>
    <t>41860793</t>
  </si>
  <si>
    <t>DIRECTOR DE LA DIRECCIÓN TÉCNICA ESTADÍSTICA Y DE REGISTRO DE LA INFORMACIÓN PARA LA GESTIÓN DE RECURSOS PÚBLICOS</t>
  </si>
  <si>
    <t>MELGAR HUMALA ENEIDA VICTORIA</t>
  </si>
  <si>
    <t>09296484</t>
  </si>
  <si>
    <t>MELÉNDEZ ROSAS YOMAR</t>
  </si>
  <si>
    <t>09479601</t>
  </si>
  <si>
    <t>ASESOR DEL GABINETE DE ASESORES</t>
  </si>
  <si>
    <t>MEJIA VALLEJOS JULIO FRANCISCO</t>
  </si>
  <si>
    <t>MEJIA REYES KONRAD</t>
  </si>
  <si>
    <t>08682346</t>
  </si>
  <si>
    <t>MEJIA DE LA CRUZ JOSE LUIS</t>
  </si>
  <si>
    <t>40227922</t>
  </si>
  <si>
    <t>MEGO SILVA MARCO ANTONIO</t>
  </si>
  <si>
    <t>44852620</t>
  </si>
  <si>
    <t>MEDINA SANTA CRUZ MARIO ADONAY</t>
  </si>
  <si>
    <t>41777895</t>
  </si>
  <si>
    <t>MEDINA RAZURI PETER STEVEN</t>
  </si>
  <si>
    <t>45040024</t>
  </si>
  <si>
    <t>MEDINA JIMÉNEZ PERCY IVÁN</t>
  </si>
  <si>
    <t>08115546</t>
  </si>
  <si>
    <t>MEDINA IDROGO WILLIAN CESAR</t>
  </si>
  <si>
    <t>27417580</t>
  </si>
  <si>
    <t>MEDINA CASTAÑEDA GABRIELA</t>
  </si>
  <si>
    <t>42097755</t>
  </si>
  <si>
    <t>MEDINA ALCARRAZ ANA LILIANA</t>
  </si>
  <si>
    <t>40233855</t>
  </si>
  <si>
    <t>MECHATO ALCAS ELMER ENRIQUE</t>
  </si>
  <si>
    <t>10765964</t>
  </si>
  <si>
    <t>MAGISTER EN INVESTIGACIÓN EN CIENCIAS DE LA ADMINISTRACIÓN</t>
  </si>
  <si>
    <t>MCDONALD ZAPFF ROBERT JAMES</t>
  </si>
  <si>
    <t>08773867</t>
  </si>
  <si>
    <t>MAYANGA PINEDO ANGIE DESSIRE</t>
  </si>
  <si>
    <t>71295581</t>
  </si>
  <si>
    <t>MAURO MACHUCA RAUL EDUARDO</t>
  </si>
  <si>
    <t>MATTA JARA CARMEN CECILIA</t>
  </si>
  <si>
    <t>40341010</t>
  </si>
  <si>
    <t>MATOS PARODI LINCOLN MARTIN</t>
  </si>
  <si>
    <t>MATOS ESPINOZA JORGE LUIS</t>
  </si>
  <si>
    <t>20051183</t>
  </si>
  <si>
    <t>MATIENZO LÓPEZ VÍCTOR HUGO</t>
  </si>
  <si>
    <t>46329305</t>
  </si>
  <si>
    <t>MASIAS VERGARA ANA MILAGROS</t>
  </si>
  <si>
    <t>40660444</t>
  </si>
  <si>
    <t>MARTÍNEZ VENTURA IGNACIO</t>
  </si>
  <si>
    <t>08871689</t>
  </si>
  <si>
    <t>INGENIERIA EN COMPUTACION Y SISTEMAS</t>
  </si>
  <si>
    <t>MARTÍNEZ PALOMINO SILVIA JANET</t>
  </si>
  <si>
    <t>40185159</t>
  </si>
  <si>
    <t>MARTÍNEZ ORTIZ ARTURO MANUEL</t>
  </si>
  <si>
    <t>10299611</t>
  </si>
  <si>
    <t>CONSULTOR/ SECRETARIO TÉCNICO DEL CONSEJO FISCAL</t>
  </si>
  <si>
    <t>MARTÍNEZ DEL AGUILA SHANE STARSKY MATHIAS</t>
  </si>
  <si>
    <t>43186256</t>
  </si>
  <si>
    <t>MARTÍNEZ CALDERON MARIO</t>
  </si>
  <si>
    <t>31004744</t>
  </si>
  <si>
    <t>MARTINEZ RUIZ FERNANDO JAVIER</t>
  </si>
  <si>
    <t>07489349</t>
  </si>
  <si>
    <t>LICENCIADA EN GEOGRAFIA E HISTORIA</t>
  </si>
  <si>
    <t>MARTINEZ MARTINEZ MARIA GUADALUPE</t>
  </si>
  <si>
    <t>48974941</t>
  </si>
  <si>
    <t>LICENCIADO EN CIENCIAS DE LA COMUNICACIÓN SOCIAL</t>
  </si>
  <si>
    <t>MARTINEZ AMAYA CINTHIA</t>
  </si>
  <si>
    <t>41923701</t>
  </si>
  <si>
    <t>MARTHANS LEÓN CESAR AUGUSTO</t>
  </si>
  <si>
    <t>08798515</t>
  </si>
  <si>
    <t>MARROU GARCÍA CARMEN MARIA</t>
  </si>
  <si>
    <t>MARQUINA POZO ALBERTO</t>
  </si>
  <si>
    <t>09462500</t>
  </si>
  <si>
    <t>MARQUEZ DEL RIO SALVADOR RAUL</t>
  </si>
  <si>
    <t>42935530</t>
  </si>
  <si>
    <t>MARIUS VASQUEZ PAOLA</t>
  </si>
  <si>
    <t>43850104</t>
  </si>
  <si>
    <t>MARIN APONTE VICTOR MAURICIO</t>
  </si>
  <si>
    <t>06680868</t>
  </si>
  <si>
    <t>MARCHENA PALACIOS DIANA MARIELA</t>
  </si>
  <si>
    <t>43575500</t>
  </si>
  <si>
    <t>MANTILLA SAGASTEGUI WILTON ANDRES</t>
  </si>
  <si>
    <t>18212567</t>
  </si>
  <si>
    <t>SUB GERENTE DE OBRAS Y SUPERVISION</t>
  </si>
  <si>
    <t>CIENCIAS MATEMATICAS</t>
  </si>
  <si>
    <t>MANTARI COLLAO JOSE DAVID</t>
  </si>
  <si>
    <t>44960793</t>
  </si>
  <si>
    <t>CIENCIAS CON MENCIÓN EN MATEMÁTICAS</t>
  </si>
  <si>
    <t>MANTARI COLLAO JOSÉ DAVID</t>
  </si>
  <si>
    <t>MANRIQUE MANRIQUE VICTOR HERNAN</t>
  </si>
  <si>
    <t>04407132</t>
  </si>
  <si>
    <t>MANRIQUE BECERRA SANDRA IVÓN</t>
  </si>
  <si>
    <t>ASESOR DE LA SECRETARIA GENERAL</t>
  </si>
  <si>
    <t>MANCO MENÉNDEZ SANDRA BEATRIZ</t>
  </si>
  <si>
    <t>07520782</t>
  </si>
  <si>
    <t>QUÍMICO FARMACEÚTICO</t>
  </si>
  <si>
    <t>MANCHEGO CUAYLA IVAN EDUARDO</t>
  </si>
  <si>
    <t>04437079</t>
  </si>
  <si>
    <t>MANCHE ESPINOZA IVAN ARMANDO</t>
  </si>
  <si>
    <t>07620021</t>
  </si>
  <si>
    <t>MAMANI RAMOS HERMES FREDDY</t>
  </si>
  <si>
    <t>00447456</t>
  </si>
  <si>
    <t>GERENTE REGIOMAL DE PLANEAMIENTO, PRESUPUESTO Y ACONDICIONAMIENTO TERRITORIAL</t>
  </si>
  <si>
    <t>MAMANI QUISPE FREDDY YSMAEL</t>
  </si>
  <si>
    <t>40565208</t>
  </si>
  <si>
    <t>SUB GERRENTE DE DESARROLLO ORGANIZACIONAL</t>
  </si>
  <si>
    <t>GERENTE REGIONAL DE DESARROLLO E INCLUSION SOCIAL</t>
  </si>
  <si>
    <t>MAMANI LUIS AGAPITO MATEO</t>
  </si>
  <si>
    <t>04410612</t>
  </si>
  <si>
    <t>MAMANI APAZA MIRIAN MARLENI</t>
  </si>
  <si>
    <t>44770811</t>
  </si>
  <si>
    <t>MALLEA GEISER CESAR ADOLFO</t>
  </si>
  <si>
    <t>07578062</t>
  </si>
  <si>
    <t>GERENCIA REGIONAL DE DESARROLLO ECONÓMICO</t>
  </si>
  <si>
    <t>MALDONADO VILLANUEVA WILBER</t>
  </si>
  <si>
    <t>41748155</t>
  </si>
  <si>
    <t>INGENIERO ELECTRONICO Y TELECOMUNICACIONES</t>
  </si>
  <si>
    <t>MALDONADO ROMERO MIGUEL RAMIRO</t>
  </si>
  <si>
    <t>40204746</t>
  </si>
  <si>
    <t>TITULO DE INGENIERO INDUSTRIAL</t>
  </si>
  <si>
    <t>MALDONADO CULQUIMBOZ YOJANI</t>
  </si>
  <si>
    <t>43961366</t>
  </si>
  <si>
    <t>MALASQUEZ AZAÑA BELISA MARIBEL</t>
  </si>
  <si>
    <t>10665290</t>
  </si>
  <si>
    <t>MAITA DIAZ ELI</t>
  </si>
  <si>
    <t>10122370</t>
  </si>
  <si>
    <t>LICENCIADO EN COMPUTACIÓN</t>
  </si>
  <si>
    <t>MAGALLANES REYES JOSE MANUEL</t>
  </si>
  <si>
    <t>07255056</t>
  </si>
  <si>
    <t>MAEDA JERI JESSICA KEMIKO</t>
  </si>
  <si>
    <t>41656870</t>
  </si>
  <si>
    <t>MADRID VARGAS ROSEMARIE ANA MERCEDES</t>
  </si>
  <si>
    <t>10791208</t>
  </si>
  <si>
    <t>MACHICAO VALENCIA TATIANA</t>
  </si>
  <si>
    <t>29636469</t>
  </si>
  <si>
    <t>MACEDO SABOYA ANDRES</t>
  </si>
  <si>
    <t>05322366</t>
  </si>
  <si>
    <t>GERENTE DE PLANEAMIENTO, PRESUPUESTO, ACONDICIONAMIENTO TERRITORIAL</t>
  </si>
  <si>
    <t>MACEDO HERRERA GUIOMAR</t>
  </si>
  <si>
    <t>15739771</t>
  </si>
  <si>
    <t>LUYA PEREZ RODRIGO</t>
  </si>
  <si>
    <t>23714176</t>
  </si>
  <si>
    <t>DIRECTOR REGIONAL DE RECURSOS HUMANOS</t>
  </si>
  <si>
    <t>LUQUE OYARCE MIGUEL ÁNGEL</t>
  </si>
  <si>
    <t>40715614</t>
  </si>
  <si>
    <t>DIRECTOR DE EFICIENCIA NORMATIVA PARA LA PRODUCTIVIDAD Y COMPETENCIA</t>
  </si>
  <si>
    <t>INGENIERO EN ECOLOGIA EN BOSQUES TROPICALES</t>
  </si>
  <si>
    <t>LUNA ALVARADO SERGIO FERNANDO</t>
  </si>
  <si>
    <t>45208386</t>
  </si>
  <si>
    <t>LUDEÑA DELGADO JODIE OLINDA</t>
  </si>
  <si>
    <t>42108317</t>
  </si>
  <si>
    <t>LOZANO PALACIOS EULER ADALBERTO</t>
  </si>
  <si>
    <t>16738154</t>
  </si>
  <si>
    <t>LOZANO BENDEZU JORGE JESUS</t>
  </si>
  <si>
    <t>47028386</t>
  </si>
  <si>
    <t>LICENCIADA EN LINGÜÍSTICA Y LITERATURA CON MENCIÓN EN LITERATURA HISPANICA</t>
  </si>
  <si>
    <t>LOREDO DE IZCUE NORA MARÍA</t>
  </si>
  <si>
    <t>07202997</t>
  </si>
  <si>
    <t>LICENCIADO EN NUTRICION</t>
  </si>
  <si>
    <t>LÓPEZ TUCTO BAHUER GILMAR</t>
  </si>
  <si>
    <t>10055322</t>
  </si>
  <si>
    <t>LÓPEZ SALDAÑA CESAR ADOLFO</t>
  </si>
  <si>
    <t>41399751</t>
  </si>
  <si>
    <t>LÓPEZ MAREOVICH ERNESTO</t>
  </si>
  <si>
    <t>07866566</t>
  </si>
  <si>
    <t>LÓPEZ LARA JESSICA PAOLA</t>
  </si>
  <si>
    <t>02871804</t>
  </si>
  <si>
    <t>LÓPEZ CAZORLA ALVARO FERNANDO</t>
  </si>
  <si>
    <t>10553202</t>
  </si>
  <si>
    <t>LOPEZ MESTANZA JHONNY</t>
  </si>
  <si>
    <t>45224425</t>
  </si>
  <si>
    <t>LOAYZA ULLOA PATRICIA GIMENA</t>
  </si>
  <si>
    <t>40183496</t>
  </si>
  <si>
    <t>LLOSA RICKETTS MARÍA ALEJANDRA LOURDES</t>
  </si>
  <si>
    <t>40591576</t>
  </si>
  <si>
    <t xml:space="preserve">CIENCIAS SOCIALES CON MENCIÓN EN SOCIOLOGÍA </t>
  </si>
  <si>
    <t>LLONA ROSA MARIANA</t>
  </si>
  <si>
    <t>07251175</t>
  </si>
  <si>
    <t>CONSULTOR - DIRECTORA DE LA OFICINA DE PLANEAMIENTO Y MODERNIZACIÓN DE LA OFICINA GENERAL DE PLANEAMIENTO Y PRESUPUESTO</t>
  </si>
  <si>
    <t>LLERENA VARGAS ANA LUCIA</t>
  </si>
  <si>
    <t>40287960</t>
  </si>
  <si>
    <t>JEFA DE LA OFICINA DE RELACIONES INSTITUCIONALES</t>
  </si>
  <si>
    <t>DIRECTOR DE CALIDAD DEL GASTO PÚBLICO</t>
  </si>
  <si>
    <t>LLANOS DOSANTOS LENING</t>
  </si>
  <si>
    <t>43499689</t>
  </si>
  <si>
    <t>LLANCO FLORES DAVID MOISES</t>
  </si>
  <si>
    <t>43036173</t>
  </si>
  <si>
    <t>LLANCARI ILLANES SANTIAGO MAMERTO</t>
  </si>
  <si>
    <t>10446301</t>
  </si>
  <si>
    <t>LICENCIADO EN CIENCIAS DE LA COMUNICACIÓN ESPECIALIDAD: RELACIONES PUBLICAS</t>
  </si>
  <si>
    <t>LLAIQUI CACERES WILFREDO LEODAN</t>
  </si>
  <si>
    <t>71696267</t>
  </si>
  <si>
    <t>LIPA MAMANI EDIL</t>
  </si>
  <si>
    <t>10297633</t>
  </si>
  <si>
    <t>LINARES VIDAL INES LIDIA</t>
  </si>
  <si>
    <t>09393143</t>
  </si>
  <si>
    <t>LINARES CAJAHUARINGA AUREA TERESA</t>
  </si>
  <si>
    <t>07260850</t>
  </si>
  <si>
    <t>LI MOSTACERO LILIANA EDITH</t>
  </si>
  <si>
    <t>26685705</t>
  </si>
  <si>
    <t>LEZAMA BEDOYA LUIS ALBERTO</t>
  </si>
  <si>
    <t>09165692</t>
  </si>
  <si>
    <t>LEUNG PANG MIGUEL JAU-YIN</t>
  </si>
  <si>
    <t>43133692</t>
  </si>
  <si>
    <t>INGENIERO MECÁNICO ELECTRICISTA</t>
  </si>
  <si>
    <t>LEONARDO CARRANZA MIGUEL ENRIQUE</t>
  </si>
  <si>
    <t>40540496</t>
  </si>
  <si>
    <t>LEÓN VELARDE AMEZAGA EMMA ANA MARIA</t>
  </si>
  <si>
    <t>08782310</t>
  </si>
  <si>
    <t>LEÓN OROSCO CRISTHIAM REMIGIO</t>
  </si>
  <si>
    <t>40937099</t>
  </si>
  <si>
    <t>LEÓN NUREÑA JOSÉ LUIS</t>
  </si>
  <si>
    <t>41583924</t>
  </si>
  <si>
    <t>SUB GERENTE DE OBRAS Y SUPERVISIÓN</t>
  </si>
  <si>
    <t>LEÓN MANCO HUGO ANDRES</t>
  </si>
  <si>
    <t>09834484</t>
  </si>
  <si>
    <t>CONSULTOR - MIEMBRO DE DIRECTORIO DE CAJA POLICIAL</t>
  </si>
  <si>
    <t>LEÓN JARA JOSE ALFREDO</t>
  </si>
  <si>
    <t>41160477</t>
  </si>
  <si>
    <t>LEÓN HUAMAN ENRIQUE MANUEL</t>
  </si>
  <si>
    <t>10110786</t>
  </si>
  <si>
    <t>LEÓN CHARCA ALY FELIX</t>
  </si>
  <si>
    <t>23978726</t>
  </si>
  <si>
    <t>LENGUA GRANDEZ JESSICA JANET</t>
  </si>
  <si>
    <t>09880088</t>
  </si>
  <si>
    <t>LEMOS AREVALO JOSE</t>
  </si>
  <si>
    <t>05352491</t>
  </si>
  <si>
    <t>LELLOUCHE RAMOS RENEE DAPHNA</t>
  </si>
  <si>
    <t>48115137</t>
  </si>
  <si>
    <t>LEIVA ALE VIRGINIA EMILIA</t>
  </si>
  <si>
    <t>10477441</t>
  </si>
  <si>
    <t>LEGUA PEREZ MARIA CLAUDIA</t>
  </si>
  <si>
    <t>21547641</t>
  </si>
  <si>
    <t>LECHUGA MARMANILLO ADRIANA KARLA</t>
  </si>
  <si>
    <t>40456016</t>
  </si>
  <si>
    <t>LAZO TELLO LUIS ALBERTO</t>
  </si>
  <si>
    <t>08565960</t>
  </si>
  <si>
    <t>LAZO GERBI ALFONSO ALEJANDRO</t>
  </si>
  <si>
    <t>10058192</t>
  </si>
  <si>
    <t>LAZARTE CASTILLO PAOLA PIERINA</t>
  </si>
  <si>
    <t>41469004</t>
  </si>
  <si>
    <t>LAZARO PILCO MARIA AZUCENA</t>
  </si>
  <si>
    <t>41010525</t>
  </si>
  <si>
    <t>LAYCHE BARDALES JIMMY FERNANDO</t>
  </si>
  <si>
    <t>41060206</t>
  </si>
  <si>
    <t>DIRECTOR REGIONAL DE COMERCIO EXTERIOR Y TURISMO</t>
  </si>
  <si>
    <t>LAY BUSTAMANTE ARACELI</t>
  </si>
  <si>
    <t>08166181</t>
  </si>
  <si>
    <t>LARREA TRELLES NELLY KATERINE</t>
  </si>
  <si>
    <t>09642432</t>
  </si>
  <si>
    <t>LAGOS VILLAVICENCIO EDUARDO CRISTIAN</t>
  </si>
  <si>
    <t>40591956</t>
  </si>
  <si>
    <t>LACA RIVADENEIRA VÍCTOR EDUARDO</t>
  </si>
  <si>
    <t>07727019</t>
  </si>
  <si>
    <t>LABAN ZURITA MANUEL</t>
  </si>
  <si>
    <t>40218133</t>
  </si>
  <si>
    <t>INGENIERO DE SISTEMAS Y CÓMPUTO</t>
  </si>
  <si>
    <t>LA ROSA VALLADARES ISABEL JACQUELINE</t>
  </si>
  <si>
    <t>15724052</t>
  </si>
  <si>
    <t>LA ROSA AIRALDI LUIS ANTONIO</t>
  </si>
  <si>
    <t>41453569</t>
  </si>
  <si>
    <t>KLINGE GOYCOCHEA DIETER GERARDO</t>
  </si>
  <si>
    <t>40713141</t>
  </si>
  <si>
    <t>LICENCIADO EN CIENCIAS MILITARES CON MENCIÓN EN ADMINISTRACIÓN</t>
  </si>
  <si>
    <t>KISNER BUENO MARCOS CHRISTIAN</t>
  </si>
  <si>
    <t>10272295</t>
  </si>
  <si>
    <t>LICENCIADO EN CIENCIAS MILITARES CON MENCION EN ADMINISTRACION</t>
  </si>
  <si>
    <t>KAMISATO NAKA LUZMILA</t>
  </si>
  <si>
    <t>08208225</t>
  </si>
  <si>
    <t>JUSCAMAITA ARANGUENA MARÍA ELENA</t>
  </si>
  <si>
    <t>09149762</t>
  </si>
  <si>
    <t>JURADO CANALES KATTY LUISA</t>
  </si>
  <si>
    <t>40647480</t>
  </si>
  <si>
    <t>JULCA GARCÍA MISAEL HENRY</t>
  </si>
  <si>
    <t>44398832</t>
  </si>
  <si>
    <t>JOSEPH HUAMÁN MARÍA AMPARO</t>
  </si>
  <si>
    <t>10586258</t>
  </si>
  <si>
    <t>JORDÁN MEDINA HENRY STEVE</t>
  </si>
  <si>
    <t>41405892</t>
  </si>
  <si>
    <t>PROFESIONAL PARA EL DESPACHO MINISTERIAL</t>
  </si>
  <si>
    <t>JIMÉNEZ YARLEQUÉ ITALO RIDER</t>
  </si>
  <si>
    <t>07856251</t>
  </si>
  <si>
    <t>JIMÉNEZ MONTES DE OCA DINO RAUL</t>
  </si>
  <si>
    <t>30857806</t>
  </si>
  <si>
    <t>JIMENEZ SARDON OLGER ALBERTO</t>
  </si>
  <si>
    <t>04437156</t>
  </si>
  <si>
    <t>JIMENEZ ROJAS VIVIAN PATRICIA</t>
  </si>
  <si>
    <t>40470785</t>
  </si>
  <si>
    <t>JIMENEZ BARRETO MANUEL JOSE</t>
  </si>
  <si>
    <t>25778950</t>
  </si>
  <si>
    <t>JHONG GUERRERO MARIA ISABEL</t>
  </si>
  <si>
    <t>08174409</t>
  </si>
  <si>
    <t>JESUS VALLE WILMER NOLY</t>
  </si>
  <si>
    <t>40250612</t>
  </si>
  <si>
    <t>JARAMILLO ORTÍZ ALLYSON CECILIA</t>
  </si>
  <si>
    <t>06587750</t>
  </si>
  <si>
    <t>INGENEIRO AGRÓNOMO</t>
  </si>
  <si>
    <t>JARAMILLO LLONTOP LUIS ALBERTO</t>
  </si>
  <si>
    <t>33589556</t>
  </si>
  <si>
    <t>PROFESOR EN EDUCACION SECUNDARIA</t>
  </si>
  <si>
    <t>JANAMPA CAMINO PERCY</t>
  </si>
  <si>
    <t>08656428</t>
  </si>
  <si>
    <t>JABO BERECHE ROBERT ADALBERTO</t>
  </si>
  <si>
    <t>42216812</t>
  </si>
  <si>
    <t>ISMODES PALOMINO JORGE WILBERTH FLORENCIO</t>
  </si>
  <si>
    <t>08347024</t>
  </si>
  <si>
    <t>IPARRAGUIRRE ALARCON PIA DEL CARMEN</t>
  </si>
  <si>
    <t>42392686</t>
  </si>
  <si>
    <t>INFANTAS BARBACHAN ISRAEL HUGO</t>
  </si>
  <si>
    <t>40407995</t>
  </si>
  <si>
    <t>IBARRA ORDOÑEZ MILAGROS</t>
  </si>
  <si>
    <t>10416849</t>
  </si>
  <si>
    <t>LICENCIADO EN CIENCIAS MILITARES CON MENCIÓN EN INGENIERÍA</t>
  </si>
  <si>
    <t>IBAÑEZ VÁSQUEZ RUBEN</t>
  </si>
  <si>
    <t>31659915</t>
  </si>
  <si>
    <t>ASESOR DE LA DIRECCIÓN GENERAL DE POLÍTICA Y ESTRATEGIA</t>
  </si>
  <si>
    <t>HURTADO VASSALLO JUAN MANUEL</t>
  </si>
  <si>
    <t>46440169</t>
  </si>
  <si>
    <t>HURTADO CASTRO MARITZA ELSA</t>
  </si>
  <si>
    <t>18168581</t>
  </si>
  <si>
    <t>GERENTE REGIONAL DE ADMINISTRACION Y ADJUDICACION DE TERRENOS</t>
  </si>
  <si>
    <t>HUERTAS FERNÁNDEZ MÓNICA VIVIANA</t>
  </si>
  <si>
    <t>09625153</t>
  </si>
  <si>
    <t>HUERTA OCHOA GINO SATURNINO</t>
  </si>
  <si>
    <t>07330830</t>
  </si>
  <si>
    <t>HUERTA BENITES FRANCISCO ROGELIIO</t>
  </si>
  <si>
    <t>17886384</t>
  </si>
  <si>
    <t>ASESOR II DE LA GOBERNACION REGIONAL</t>
  </si>
  <si>
    <t>HUAYTA DIAZ TEODORO RENE</t>
  </si>
  <si>
    <t>23847847</t>
  </si>
  <si>
    <t>HUAYTA DIAZ TEODORO RENÉ</t>
  </si>
  <si>
    <t>HUAYLLA YTA CARLOS ALBERTO</t>
  </si>
  <si>
    <t>09626662</t>
  </si>
  <si>
    <t>HUAYANE ZEVALLOS VIOLETA MAGALI</t>
  </si>
  <si>
    <t>40970610</t>
  </si>
  <si>
    <t>DIRECTOR DE LA OFICINA EJECUTIVA DE RECURSOS HUMANOS</t>
  </si>
  <si>
    <t>HUARIPATA TORRES ALEXIS ANEL</t>
  </si>
  <si>
    <t>19255163</t>
  </si>
  <si>
    <t>HUARCAYA RODRÍGUEZ FRANCISCO ISIDRO</t>
  </si>
  <si>
    <t>18130085</t>
  </si>
  <si>
    <t>HUARCAYA CARAZAS ROLANDO PERCY</t>
  </si>
  <si>
    <t>23805972</t>
  </si>
  <si>
    <t>CIENCIAS ECONOMÍCAS</t>
  </si>
  <si>
    <t>HUARCA GARAY ROY FRANZ</t>
  </si>
  <si>
    <t>43912543</t>
  </si>
  <si>
    <t>INGENIERO DE INDUSTRIAS ALIMENTARIAS</t>
  </si>
  <si>
    <t>HUARACHI CHUQUIMIA EDDY</t>
  </si>
  <si>
    <t>00445198</t>
  </si>
  <si>
    <t>HUAPAYA RAYGADA RAMÓN ALBERTO</t>
  </si>
  <si>
    <t>06595171</t>
  </si>
  <si>
    <t>HUANCA GOMEZ JUAN ADRIAN</t>
  </si>
  <si>
    <t>40491569</t>
  </si>
  <si>
    <t>HUAMÁN VARGAS JOSE JANCARLO</t>
  </si>
  <si>
    <t>46500270</t>
  </si>
  <si>
    <t>DIRECTOR DE ESTUDIOS Y ASISTENCIA TÉCNICA</t>
  </si>
  <si>
    <t>HUAMÁN PALOMINO SONIA CARINA</t>
  </si>
  <si>
    <t>08889469</t>
  </si>
  <si>
    <t>HUAMÁN MEJÍA FELIX ANTONIO</t>
  </si>
  <si>
    <t>28251287</t>
  </si>
  <si>
    <t>HUAMÁN FUERTES FRANZ ABRAHAM</t>
  </si>
  <si>
    <t>10192019</t>
  </si>
  <si>
    <t>HUALLPACUSI HILARIO ELSA ESTHER</t>
  </si>
  <si>
    <t>20059410</t>
  </si>
  <si>
    <t>HUACHO LLERENA CARLOS ALBERTO</t>
  </si>
  <si>
    <t>42678662</t>
  </si>
  <si>
    <t>HORNA PADRON GIULIANA MARIA</t>
  </si>
  <si>
    <t>07827776</t>
  </si>
  <si>
    <t>HOPKINS RODRÍGUEZ CLAUDIA MARIA</t>
  </si>
  <si>
    <t>10556121</t>
  </si>
  <si>
    <t>HUMANIDADES CON MENCION EN ARQUEOLOGIA</t>
  </si>
  <si>
    <t>HOLMQUIST PACHAS ULLA SARELA</t>
  </si>
  <si>
    <t>07969573</t>
  </si>
  <si>
    <t>DIRECTORA DEL CENTRO CULTURAL INCA GARCILASO</t>
  </si>
  <si>
    <t>HOLGUÍN CASTRO MARLENE MAGDA</t>
  </si>
  <si>
    <t>06186034</t>
  </si>
  <si>
    <t>HIDALGO SOLÍS FIDEL</t>
  </si>
  <si>
    <t>31677881</t>
  </si>
  <si>
    <t>ASESOR II DEL CONSEJO REGIONAL</t>
  </si>
  <si>
    <t>HERZ CASTRO KATIA BEATRIZ</t>
  </si>
  <si>
    <t>40333284</t>
  </si>
  <si>
    <t>HERVAS VILCA RAY FRANK</t>
  </si>
  <si>
    <t>42057111</t>
  </si>
  <si>
    <t>HERRERA RAMBLA TAYLOR MANUEL</t>
  </si>
  <si>
    <t>03506914</t>
  </si>
  <si>
    <t>HERRERA SALDAÑA LILIANA</t>
  </si>
  <si>
    <t>07828200</t>
  </si>
  <si>
    <t>HERRERA LOPEZ ROSA LUCIA</t>
  </si>
  <si>
    <t>42017578</t>
  </si>
  <si>
    <t>HERRERA LLERENA MARIEL</t>
  </si>
  <si>
    <t>40566079</t>
  </si>
  <si>
    <t>HERRERA LAVADO LOLY WIDER</t>
  </si>
  <si>
    <t>40878847</t>
  </si>
  <si>
    <t>HERRERA COLLANTES EDSON ALBERTO</t>
  </si>
  <si>
    <t>47428647</t>
  </si>
  <si>
    <t>HEREÑA ZAPATA PATRICIA MERCEDES</t>
  </si>
  <si>
    <t>40488865</t>
  </si>
  <si>
    <t>HEREDIA MARTÍNEZ ERNESTO WALTER</t>
  </si>
  <si>
    <t>07713420</t>
  </si>
  <si>
    <t>DIRECTOR DE COOPERACIÓN TÉCNICA INTERNACIONAL</t>
  </si>
  <si>
    <t>HAWKINS MEDEROS HARRY JOHN</t>
  </si>
  <si>
    <t>08783756</t>
  </si>
  <si>
    <t>CONSULTOR - DIRECTOR DE PROGRAMA SECTORIAL IV - DIRECTOR GENERAL DE LA OFICINA GENERAL DE ENLACE DEL MINISTERIO</t>
  </si>
  <si>
    <t>GUTIÉRREZ SUPA MARCO ANTONIO</t>
  </si>
  <si>
    <t>42670662</t>
  </si>
  <si>
    <t>GUTIÉRREZ SANTAFE JOSE</t>
  </si>
  <si>
    <t>40103601</t>
  </si>
  <si>
    <t>GUTIÉRREZ SANTAFE JOSÉ</t>
  </si>
  <si>
    <t>GUTIÉRREZ QUINTANA JULIO CESAR</t>
  </si>
  <si>
    <t>07533458</t>
  </si>
  <si>
    <t>GUTIÉRREZ PRADO MARIA INES</t>
  </si>
  <si>
    <t>43653314</t>
  </si>
  <si>
    <t>GUTIÉRREZ PALOMINO ROSA BERTHA</t>
  </si>
  <si>
    <t>09813330</t>
  </si>
  <si>
    <t>ASESORA</t>
  </si>
  <si>
    <t>GUTIÉRREZ HUAMAN HOOVER OSCAR</t>
  </si>
  <si>
    <t>45049597</t>
  </si>
  <si>
    <t>GUTIÉRREZ HIDALGO RAUL</t>
  </si>
  <si>
    <t>06137474</t>
  </si>
  <si>
    <t>GUTIÉRREZ HIDALGO RAÚL</t>
  </si>
  <si>
    <t>GUTIÉRREZ GONZALES MIGUEL JOAO</t>
  </si>
  <si>
    <t>41506472</t>
  </si>
  <si>
    <t>GUTIÉRREZ GAMBETTA LUIS MIGUEL</t>
  </si>
  <si>
    <t>40732919</t>
  </si>
  <si>
    <t>ASESOR DE LA DIRECCION GENERAL PREVISIONAL DE LAS FUERZAS ARMADAS</t>
  </si>
  <si>
    <t>GUTIÉRREZ GALVAN ANGELA</t>
  </si>
  <si>
    <t>42799922</t>
  </si>
  <si>
    <t>GUTIÉRREZ CHAVEZ SEGUNDO ALEJANDRO</t>
  </si>
  <si>
    <t>26617895</t>
  </si>
  <si>
    <t>GUIMAC HUAMAN ALEX GUILIANO</t>
  </si>
  <si>
    <t>17619542</t>
  </si>
  <si>
    <t>GUILLÉN CAVIEDES BUENAVENTURA</t>
  </si>
  <si>
    <t>23820454</t>
  </si>
  <si>
    <t>DIRECTOR REGIONAL DE TRANSPORTES</t>
  </si>
  <si>
    <t>GUILLEN JUAREZ ANGEL ENRIQUE</t>
  </si>
  <si>
    <t>21144432</t>
  </si>
  <si>
    <t>LICENCIADO DE ADMINISTRACION DE EMPRESAS</t>
  </si>
  <si>
    <t>GUIA ALCARRAZ EDUARDO</t>
  </si>
  <si>
    <t>42308692</t>
  </si>
  <si>
    <t>GUEVARA GALVEZ GULY</t>
  </si>
  <si>
    <t>46502025</t>
  </si>
  <si>
    <t>GUEVARA CERVERA ARMANDINA BERNARDINA</t>
  </si>
  <si>
    <t>26703557</t>
  </si>
  <si>
    <t>CONSULTOR - ASESORA DEL DESPACHO DE LA DIRECCIÓN GENERAL DE POLÍTICA DE PROMOCIÓN DE LA INVERSIÓN PRIVADA</t>
  </si>
  <si>
    <t>GUERRERO ACEVEDO MONICA DEL PILAR</t>
  </si>
  <si>
    <t>40711939</t>
  </si>
  <si>
    <t>GUERRA SOTO JOSE LUIS</t>
  </si>
  <si>
    <t>10137306</t>
  </si>
  <si>
    <t>GUERRA HUAMALI JOSE LUIS</t>
  </si>
  <si>
    <t>46416061</t>
  </si>
  <si>
    <t>GRIPPA ZÁRATE ANA ROSA</t>
  </si>
  <si>
    <t>40931379</t>
  </si>
  <si>
    <t>GRIPPA ZARATE ANA ROSA</t>
  </si>
  <si>
    <t>CONSULTOR DEL VICEMINISTERIO DE ELECTRICIDAD</t>
  </si>
  <si>
    <t>GRANDEZ GRANDEZ GEISEL</t>
  </si>
  <si>
    <t>10278959</t>
  </si>
  <si>
    <t>GORMAS ASMAT KARLA SUSANA</t>
  </si>
  <si>
    <t>41342348</t>
  </si>
  <si>
    <t>GORDILLO ALARCON RANDY FERNANDO</t>
  </si>
  <si>
    <t>45757171</t>
  </si>
  <si>
    <t>GONZALEZ WATSON SANDRA BEATRIZ</t>
  </si>
  <si>
    <t>GONZALEZ SOLANO HARRY ARTURO</t>
  </si>
  <si>
    <t>16419839</t>
  </si>
  <si>
    <t>LICENCIADA EN CIENCIA POLITICA</t>
  </si>
  <si>
    <t>GONZALES SAMAMÉ PAMELA INGRID</t>
  </si>
  <si>
    <t>70105989</t>
  </si>
  <si>
    <t>GONZALES VILDOSO JESSICA MARIA VIRGINIA</t>
  </si>
  <si>
    <t>09678441</t>
  </si>
  <si>
    <t>GONZALES SAMAME PAMELA INGRID</t>
  </si>
  <si>
    <t>GONZALES SALAZAR GISSELLA JUDITH</t>
  </si>
  <si>
    <t>42038565</t>
  </si>
  <si>
    <t>GONZALES ROSSEL MARIA DEL PILAR</t>
  </si>
  <si>
    <t>32941505</t>
  </si>
  <si>
    <t>GONZALES MEDINA CARLOS MARCELO</t>
  </si>
  <si>
    <t>40612076</t>
  </si>
  <si>
    <t>GONZALES AGREDA HILDA VICTORIA</t>
  </si>
  <si>
    <t>09628570</t>
  </si>
  <si>
    <t>GONZA VIZARRAGA NATALY YAJAIRA</t>
  </si>
  <si>
    <t>44705345</t>
  </si>
  <si>
    <t>GÓNGORA QUINTANILLA ROSA</t>
  </si>
  <si>
    <t>23993525</t>
  </si>
  <si>
    <t>GÓMEZ SÁNCHEZ TORREALVA FRANCISCO ALBERTO</t>
  </si>
  <si>
    <t>41079331</t>
  </si>
  <si>
    <t>ASESOR DE LA ASESORIA TECNICA</t>
  </si>
  <si>
    <t>GÓMEZ TORRES CARLOS JOB</t>
  </si>
  <si>
    <t>44920838</t>
  </si>
  <si>
    <t>GÓMEZ GARCIA EDUARDO MARTIN</t>
  </si>
  <si>
    <t>03660677</t>
  </si>
  <si>
    <t>GÓMEZ CHOQUEJAHUA SANTOS TITO</t>
  </si>
  <si>
    <t>42837904</t>
  </si>
  <si>
    <t>GODOY CASTAÑEDA DANIEL FRANCISCO</t>
  </si>
  <si>
    <t>26693605</t>
  </si>
  <si>
    <t>GIRON PEÑA LIZ DE LOS MILAGROS</t>
  </si>
  <si>
    <t>42801409</t>
  </si>
  <si>
    <t>GILVONIO MALACA SONIA ARACELLY</t>
  </si>
  <si>
    <t>25721056</t>
  </si>
  <si>
    <t>ASESORA DE PRENSA EN LA OFICINA DE COMUNICACIONES</t>
  </si>
  <si>
    <t>GILES MENDOZA VLADIMIR AMILKAR</t>
  </si>
  <si>
    <t>28299287</t>
  </si>
  <si>
    <t>GIBBONS VENTURA JORGE ENRIQUE</t>
  </si>
  <si>
    <t>09479951</t>
  </si>
  <si>
    <t>GAVIÑO MASIAS KARLA MÓNICA</t>
  </si>
  <si>
    <t>40703432</t>
  </si>
  <si>
    <t>GAVILANO IGLESIAS DORIS LORENA</t>
  </si>
  <si>
    <t>41656919</t>
  </si>
  <si>
    <t>GAVIDIA MORACHIMO LUIS ALBERTO</t>
  </si>
  <si>
    <t>40828035</t>
  </si>
  <si>
    <t>GASTELO BENAVIDES CARLOS ENRIQUE</t>
  </si>
  <si>
    <t>16656608</t>
  </si>
  <si>
    <t>GARZON CASTILLO LUIS ALBERTO</t>
  </si>
  <si>
    <t>07038599</t>
  </si>
  <si>
    <t>GARCÍA VIZCARRA DIEGO FERNANDO</t>
  </si>
  <si>
    <t>44428740</t>
  </si>
  <si>
    <t>LICENCIADO EN ADMINISTRACIÓN DE NEGOCIOS</t>
  </si>
  <si>
    <t>GARCÍA PAZ MIGUEL ANGEL</t>
  </si>
  <si>
    <t>40698480</t>
  </si>
  <si>
    <t>GARCÍA MUÑOZ HELGA LILIANA</t>
  </si>
  <si>
    <t>09671611</t>
  </si>
  <si>
    <t>GARCíA MESINAS LUIS ALFREDO</t>
  </si>
  <si>
    <t>09877092</t>
  </si>
  <si>
    <t>GARCÍA CORCUERA JOSE LUIS</t>
  </si>
  <si>
    <t>10313676</t>
  </si>
  <si>
    <t>GARCÍA CHÁVEZ NELLY</t>
  </si>
  <si>
    <t>46674446</t>
  </si>
  <si>
    <t>GARCIA RUIZ MIGUEL ANGEL</t>
  </si>
  <si>
    <t>40977949</t>
  </si>
  <si>
    <t>GARCIA PAREDES LESLIE MOISES</t>
  </si>
  <si>
    <t>08680635</t>
  </si>
  <si>
    <t>Asesor de la OFICINA GENERAL DE ASESORÍA JURÍDICA</t>
  </si>
  <si>
    <t>INGENIERO MECATRONICO</t>
  </si>
  <si>
    <t>GARCIA NIÑO BILLY ERICK</t>
  </si>
  <si>
    <t>41194939</t>
  </si>
  <si>
    <t>GARCIA GUEVARA JUAN MANUEL</t>
  </si>
  <si>
    <t>10588359</t>
  </si>
  <si>
    <t>GARCIA DIAZ CECILIA DEL PILAR</t>
  </si>
  <si>
    <t>GARCIA CORCUERA JOSE LUIS</t>
  </si>
  <si>
    <t>GARAY IZQUIERDO DIANA ANTUANET</t>
  </si>
  <si>
    <t>40621841</t>
  </si>
  <si>
    <t>LICENCIADO EN ANTROPOLOGÍA</t>
  </si>
  <si>
    <t>GAMION DE LA CRUZ WUILSON CESAR</t>
  </si>
  <si>
    <t>41083342</t>
  </si>
  <si>
    <t>LICENCIADA EN PSICOLOGIA</t>
  </si>
  <si>
    <t>GAMARRA PALACIOS TERESA CARMELA ALIDA</t>
  </si>
  <si>
    <t>07019424</t>
  </si>
  <si>
    <t>GAMARRA ARELLANO JHON EDILBERTO</t>
  </si>
  <si>
    <t>09945704</t>
  </si>
  <si>
    <t>GALVEZ VERA RENEE VICTORIA</t>
  </si>
  <si>
    <t>09915946</t>
  </si>
  <si>
    <t>GALVÁN RAMOS MARCOS IVÁN</t>
  </si>
  <si>
    <t>44388519</t>
  </si>
  <si>
    <t>GALVAN ZEBALLOS HELBERT GERARDO</t>
  </si>
  <si>
    <t>29715596</t>
  </si>
  <si>
    <t>GERENTE REGIONAL DE VIVIENDA, CONSTRUCCION Y SANEAMIENTO</t>
  </si>
  <si>
    <t>GALLEGOS GARCIA JOE LUIS</t>
  </si>
  <si>
    <t>40578441</t>
  </si>
  <si>
    <t>DIRECTOR DE TRANSPORTES Y COMUNICACIONES</t>
  </si>
  <si>
    <t>GALICIA PIMENTEL PEDRO MIGUEL</t>
  </si>
  <si>
    <t>09464471</t>
  </si>
  <si>
    <t>PROCURADOR PUBLICO REGIONAL</t>
  </si>
  <si>
    <t>GAITÁN FALCÓNÍ JORGE CARLOS</t>
  </si>
  <si>
    <t>45594248</t>
  </si>
  <si>
    <t>GAITAN FALCONI JORGE CARLOS</t>
  </si>
  <si>
    <t>FREYRE CASTILLO BEATRIZ MARIANA</t>
  </si>
  <si>
    <t>07267864</t>
  </si>
  <si>
    <t>FRAYSSINET DELGADO MAURICE VICTOR</t>
  </si>
  <si>
    <t>07254292</t>
  </si>
  <si>
    <t>FRANCIA HUAPAYA JUAN ANTONIO</t>
  </si>
  <si>
    <t>15408325</t>
  </si>
  <si>
    <t>FLORIAN RODRIGUEZ MIGUEL ENRIQUE</t>
  </si>
  <si>
    <t>18111281</t>
  </si>
  <si>
    <t>SUBGERENTE DE LIQUIDACIONES</t>
  </si>
  <si>
    <t>FLORES YATACO KARINA WENDY</t>
  </si>
  <si>
    <t>71520427</t>
  </si>
  <si>
    <t>FLORES TIMOTEO CLAUDIA</t>
  </si>
  <si>
    <t>42720024</t>
  </si>
  <si>
    <t>FLORES SERVAN MARCO DANILO</t>
  </si>
  <si>
    <t>43135520</t>
  </si>
  <si>
    <t>FLORES SALVATIERRA JULIO ALEJANDRO</t>
  </si>
  <si>
    <t>70229275</t>
  </si>
  <si>
    <t>FLORES SALAZAR YASHIRA</t>
  </si>
  <si>
    <t>45159180</t>
  </si>
  <si>
    <t>FLORES PEÑA JAKELYN</t>
  </si>
  <si>
    <t>43810900</t>
  </si>
  <si>
    <t>FLORES PAITAN AUGUSTO</t>
  </si>
  <si>
    <t>20042492</t>
  </si>
  <si>
    <t>FLORES MERINO SANDY</t>
  </si>
  <si>
    <t>41106501</t>
  </si>
  <si>
    <t>CIENCIAS SOCIALES CON MENCION EN SOCIOLOGIA</t>
  </si>
  <si>
    <t>FLORES MACHER ALONSO</t>
  </si>
  <si>
    <t>45557657</t>
  </si>
  <si>
    <t>FLORES LUNA FRANCISCO ASDRUBAL</t>
  </si>
  <si>
    <t>01304472</t>
  </si>
  <si>
    <t>FLORES HUAMANI CYNTHIA RUTH</t>
  </si>
  <si>
    <t>43210678</t>
  </si>
  <si>
    <t>ASESORA II DE LA SECRETARÍA GENERAL</t>
  </si>
  <si>
    <t>DIRECTORA DE LA OFICINA DE INTEGRIDAD Y LUCHA CONTRA LA CORRUPCIÓN</t>
  </si>
  <si>
    <t>FLORES DELGADO ALEX PABLO</t>
  </si>
  <si>
    <t>09429305</t>
  </si>
  <si>
    <t>FLORES DELGADO CIRO LUIS</t>
  </si>
  <si>
    <t>09866905</t>
  </si>
  <si>
    <t xml:space="preserve">GERENTE REGIONAL DE ASESORÍA JURÍDICA </t>
  </si>
  <si>
    <t>FLORES CARRASCO MISAEL</t>
  </si>
  <si>
    <t>31033318</t>
  </si>
  <si>
    <t>FIESTAS IZQUIERDO FAVIO MARTIN</t>
  </si>
  <si>
    <t>80220364</t>
  </si>
  <si>
    <t>FERRO CCORIMANYA RUPERTO</t>
  </si>
  <si>
    <t>23912584</t>
  </si>
  <si>
    <t>FERREYROS SIFUENTES LUIS ALBERTO</t>
  </si>
  <si>
    <t>09640237</t>
  </si>
  <si>
    <t>FERRE MURGUIA DIEGO MARTIN</t>
  </si>
  <si>
    <t>09339019</t>
  </si>
  <si>
    <t>FERNÁNDEZ CORDOVA SIBILLE MICHEL</t>
  </si>
  <si>
    <t>41480135</t>
  </si>
  <si>
    <t>FERNÁNDEZ CARRILLO CAROLINA GIULIANA</t>
  </si>
  <si>
    <t>70440373</t>
  </si>
  <si>
    <t>FERNÁNDEZ ARAUJO LUIS AQUILES</t>
  </si>
  <si>
    <t>10189309</t>
  </si>
  <si>
    <t>FELICIANO AMADO JORGE LUIS</t>
  </si>
  <si>
    <t>15598329</t>
  </si>
  <si>
    <t>FAYAD VALVERDE SAHDA OLGA</t>
  </si>
  <si>
    <t>10142608</t>
  </si>
  <si>
    <t>FARFAN ESTRADA JOSE</t>
  </si>
  <si>
    <t>43610802</t>
  </si>
  <si>
    <t>FARCIC TAPIA IVAN RADISLAU</t>
  </si>
  <si>
    <t>10223966</t>
  </si>
  <si>
    <t>FALEN LLONTOP MARI CARMEN</t>
  </si>
  <si>
    <t>46086742</t>
  </si>
  <si>
    <t>FALCONÍ OSORIO OMAR SAÚL</t>
  </si>
  <si>
    <t>41011449</t>
  </si>
  <si>
    <t>FALCO SCHEUCH GIULIANA GABRIELA</t>
  </si>
  <si>
    <t>08237093</t>
  </si>
  <si>
    <t>EUFRACIO LEON DARWIN TEOFILO</t>
  </si>
  <si>
    <t>09572556</t>
  </si>
  <si>
    <t>ESTEFANÍA FERNÁNDEZ MARCIA FERNANDA</t>
  </si>
  <si>
    <t>43225916</t>
  </si>
  <si>
    <t>ESQUIVEL ALCAMORA EDWIN WILSON</t>
  </si>
  <si>
    <t>43614905</t>
  </si>
  <si>
    <t>ESPINOZA VERA MARIO FELIPE JAIR</t>
  </si>
  <si>
    <t>43616074</t>
  </si>
  <si>
    <t>JEFE DE LA OFICINA REGIONAL DE ASESORÍA LEGAL</t>
  </si>
  <si>
    <t>ESPINOZA VENTURA MERCEDES</t>
  </si>
  <si>
    <t>41034230</t>
  </si>
  <si>
    <t>ESPINOZA SILVA OLINDA DEL CARMEN</t>
  </si>
  <si>
    <t>46809538</t>
  </si>
  <si>
    <t>ESPINOZA QUISPE ANGEL EDWIN</t>
  </si>
  <si>
    <t>40724667</t>
  </si>
  <si>
    <t>ESPINOZA PEÑA HENRY JR</t>
  </si>
  <si>
    <t>40113782</t>
  </si>
  <si>
    <t>ESPINOZA PALZA HUGO CESAR</t>
  </si>
  <si>
    <t>00416423</t>
  </si>
  <si>
    <t>ESPINOZA MEIER WILLY ALFREDO</t>
  </si>
  <si>
    <t>40858101</t>
  </si>
  <si>
    <t>ESPINOZA DÍAZ SERGIO ANDRE</t>
  </si>
  <si>
    <t>47174749</t>
  </si>
  <si>
    <t>ESPICHAN CUADROS PATRICIA DEL PILAR</t>
  </si>
  <si>
    <t>07475559</t>
  </si>
  <si>
    <t>ESLAVA DÍAZ MILENKA LITA</t>
  </si>
  <si>
    <t>40189501</t>
  </si>
  <si>
    <t>RELACIONES INTERNACIONALES</t>
  </si>
  <si>
    <t>ESCALANTE MIRO QUESADA ARACELI</t>
  </si>
  <si>
    <t>46793866</t>
  </si>
  <si>
    <t>LICENCIADO EN RELACIONES INTERNACIONALES</t>
  </si>
  <si>
    <t>ENCALADA CARREÑO CARLOS ALBERTO</t>
  </si>
  <si>
    <t>03676605</t>
  </si>
  <si>
    <t>ELORRIETA AGRAMONTE JUAN IGOR</t>
  </si>
  <si>
    <t>40721196</t>
  </si>
  <si>
    <t>ELIAS RODRIGUEZ SANDRA WENDOLYNE</t>
  </si>
  <si>
    <t>07471298</t>
  </si>
  <si>
    <t>ELIAS DUPUY INES</t>
  </si>
  <si>
    <t>08274457</t>
  </si>
  <si>
    <t>INGENIERO EN RECURSOS NATURALES RENOVABLES MENCION CONSERVACION DE SUELOS Y AGUA</t>
  </si>
  <si>
    <t>EGOAVIL FLORES ROITER</t>
  </si>
  <si>
    <t>41962408</t>
  </si>
  <si>
    <t>EGO-AGUIRRE RODRÍGUEZ MARÍA DEL PILAR</t>
  </si>
  <si>
    <t>43577013</t>
  </si>
  <si>
    <t>LICENCIADAD EN ANTROPOLOGÍA</t>
  </si>
  <si>
    <t>EGO-AGUIRRE RODRIGUEZ MARIA DEL PILAR</t>
  </si>
  <si>
    <t>EDQUEN SANCHEZ EDWIN VLADIMIR</t>
  </si>
  <si>
    <t>27415029</t>
  </si>
  <si>
    <t>EDQUEN ALTAMIRANO EDWIN</t>
  </si>
  <si>
    <t>10281031</t>
  </si>
  <si>
    <t>ECHEVARRÍA HURTADO IVONNE ROCIO</t>
  </si>
  <si>
    <t>40087756</t>
  </si>
  <si>
    <t>CONSULTORA / ASESOR DE GABINETE DEL DESPACHO MINISTERIAL</t>
  </si>
  <si>
    <t>ECHEVARRÍA CAPCHA NELSON CRISTHIAN</t>
  </si>
  <si>
    <t>42971282</t>
  </si>
  <si>
    <t>ECHEVARRIA AYQUIPA ROSENDO</t>
  </si>
  <si>
    <t>31544093</t>
  </si>
  <si>
    <t>GERENTE REGIONAL DE RECURSOS NATURALES Y GESTION DEL MEDIO AMBIENTE</t>
  </si>
  <si>
    <t>DURAND ROJAS LUCÍA BLANCA</t>
  </si>
  <si>
    <t>40363486</t>
  </si>
  <si>
    <t>ASESORA DE COMUNICACIONES EN LA OFICINA DE COMUNICACIONES</t>
  </si>
  <si>
    <t>DUARTE TRIGOSO NILS JESÚS</t>
  </si>
  <si>
    <t>42187779</t>
  </si>
  <si>
    <t>ASESOR DE LA GERENCIA GENERAL REGIONAL</t>
  </si>
  <si>
    <t>DOOR SALAS MARIELLE</t>
  </si>
  <si>
    <t>40346773</t>
  </si>
  <si>
    <t>DONAYRE SANDOVAL PUBLIA NORA</t>
  </si>
  <si>
    <t>21491550</t>
  </si>
  <si>
    <t>DIOS ALEMAN EDUARDO MARTÍN</t>
  </si>
  <si>
    <t>00252694</t>
  </si>
  <si>
    <t xml:space="preserve">ASESOR ESPECIALIZADO EN ASUNTOS HIDRICOS </t>
  </si>
  <si>
    <t>DIEZ CHÁVEZ REY ANA VALERIA</t>
  </si>
  <si>
    <t>46289427</t>
  </si>
  <si>
    <t>DIEZ CHAVEZ REY ANA VALERIA</t>
  </si>
  <si>
    <t>DÍAZ YUIJAN JONATAN MILAGROS</t>
  </si>
  <si>
    <t>42162692</t>
  </si>
  <si>
    <t>DÍAZ YANCAN CARMEN LIDIA DIOCELINDA</t>
  </si>
  <si>
    <t>46193652</t>
  </si>
  <si>
    <t>DÍAZ VASQUEZ SEGUNDO LINO</t>
  </si>
  <si>
    <t>18167400</t>
  </si>
  <si>
    <t>DÍAZ VALLEJOS ÚRSULA ROCÍO</t>
  </si>
  <si>
    <t>40609174</t>
  </si>
  <si>
    <t>DÍAZ VALDIVIA MANUEL WALTER</t>
  </si>
  <si>
    <t>30672763</t>
  </si>
  <si>
    <t>DÍAZ SORIA JUAN PABLO</t>
  </si>
  <si>
    <t>DÍAZ PALOMINO LEONARDO JESS DAKUR</t>
  </si>
  <si>
    <t>06801467</t>
  </si>
  <si>
    <t xml:space="preserve">DERECHO Y CIENCIAS POLITICAS </t>
  </si>
  <si>
    <t>DÍAZ HERRERA HELEN SANDRA</t>
  </si>
  <si>
    <t>20021038</t>
  </si>
  <si>
    <t>DÍAZ HERNÁNDEZ DANY MANUEL</t>
  </si>
  <si>
    <t>16794375</t>
  </si>
  <si>
    <t>DÍAZ GARCÍA MÓNICA MARÍA</t>
  </si>
  <si>
    <t>10221919</t>
  </si>
  <si>
    <t>DÍAZ CALLACNÁ LIZANDRO JOSÉ LUIS</t>
  </si>
  <si>
    <t>80543131</t>
  </si>
  <si>
    <t>DÍAZ BURGA VICTOR</t>
  </si>
  <si>
    <t>16595147</t>
  </si>
  <si>
    <t>JEFA DE LA OFICINA REGIONAL DE ASESORÍA JURÍDICA</t>
  </si>
  <si>
    <t>INGENIERO DE COMPUTACION Y SISTEMAS</t>
  </si>
  <si>
    <t>DEXTRE LARICO JUAN PAULINO</t>
  </si>
  <si>
    <t>07869500</t>
  </si>
  <si>
    <t>DERTEANO MESIA ANGIE ARGUIRO</t>
  </si>
  <si>
    <t>41104298</t>
  </si>
  <si>
    <t>DEMARINI TRAVERSO PATRICIA LAURA</t>
  </si>
  <si>
    <t>07749843</t>
  </si>
  <si>
    <t>CIENCIAS SOCIALES CON MENCIÓN EN ECONOMPIA</t>
  </si>
  <si>
    <t>DELGADO TUESTA INDER GLEY</t>
  </si>
  <si>
    <t>33827810</t>
  </si>
  <si>
    <t>DELGADO RODRIGUEZ LUIS HERBERT</t>
  </si>
  <si>
    <t>04400321</t>
  </si>
  <si>
    <t>JEFE DE LA OFICINA DE PRESUPUESTO Y HACIENDA</t>
  </si>
  <si>
    <t>DELGADO MENÉNDEZ HERNAN FRANCISCO</t>
  </si>
  <si>
    <t>06016686</t>
  </si>
  <si>
    <t>DELGADO FLORES ÁNGEL GUSTAVO</t>
  </si>
  <si>
    <t>41095622</t>
  </si>
  <si>
    <t>CONSULTOR - REPRESENTANTE DEL MEF ANTE LA COMISIÓN AD HOC LEY N° 29625, Ley de devolución de dinero del FONAVI a los trabajadores que contribuyeron al mismo
Designado: R.M N° 093-2019-EF/10
Ratificado R.M. N° 427-2019-EF/10</t>
  </si>
  <si>
    <t>DELGADO FLORES RENATO ADRIAN</t>
  </si>
  <si>
    <t>DELGADO CLAVO YONI</t>
  </si>
  <si>
    <t>45489666</t>
  </si>
  <si>
    <t>DELEPLANQUE IMAZ JEAN PIERRE</t>
  </si>
  <si>
    <t>08714303</t>
  </si>
  <si>
    <t>DEL SOLAR CENTURIÓN GUSTAVO ANTONIO</t>
  </si>
  <si>
    <t>09448900</t>
  </si>
  <si>
    <t>DEL RIO PINEDO MIGUEL ENRIQUE</t>
  </si>
  <si>
    <t>09619826</t>
  </si>
  <si>
    <t>DEL POZO GOICOCHEA CLAUDIA ROSANNA</t>
  </si>
  <si>
    <t>10554537</t>
  </si>
  <si>
    <t>CONSULTOR - ASESORA DEL DESPACHO VICEMINISTERIAL DE LA MUJER</t>
  </si>
  <si>
    <t>DEL CASTILLO MORY JORGE GABRIEL</t>
  </si>
  <si>
    <t>06514517</t>
  </si>
  <si>
    <t>DEL ÁGUILA VALERA DE DIEZ HAYDITH</t>
  </si>
  <si>
    <t>00953149</t>
  </si>
  <si>
    <t>DEL ÁGUILA MARTÍN GINO MARIO</t>
  </si>
  <si>
    <t>08759551</t>
  </si>
  <si>
    <t>DEL ÁGUILA GARCÍA WILMAR</t>
  </si>
  <si>
    <t>46766141</t>
  </si>
  <si>
    <t>DEL AGUILA CHELMATKINA VICTOR VICTOROVICH</t>
  </si>
  <si>
    <t>40101968</t>
  </si>
  <si>
    <t>DIRECCIÓN DE EMPRESAS</t>
  </si>
  <si>
    <t>DEFILIPPI MC LAUCHLAN ALDO FELIPE</t>
  </si>
  <si>
    <t>43672659</t>
  </si>
  <si>
    <t>DE VINATEA BELLATIN GUSTAVO ADOLFO</t>
  </si>
  <si>
    <t>07615912</t>
  </si>
  <si>
    <t>DE URIOSTE SAMANAMUD ROBERTO RICARDO</t>
  </si>
  <si>
    <t>07879126</t>
  </si>
  <si>
    <t>DE LAMA LAURA MANUEL GONZALO</t>
  </si>
  <si>
    <t>42890241</t>
  </si>
  <si>
    <t>DE LAMA HIRSH YAMILE GRISELDA</t>
  </si>
  <si>
    <t>00252808</t>
  </si>
  <si>
    <t>DE LA VEGA SARMIENTO CAROLINA</t>
  </si>
  <si>
    <t>40700703</t>
  </si>
  <si>
    <t>DE LA PUENTE NEUMANN LUIS FELIPE FEDERICO</t>
  </si>
  <si>
    <t>07880708</t>
  </si>
  <si>
    <t>DE LA CRUZ MAMANI PERCY</t>
  </si>
  <si>
    <t>40075543</t>
  </si>
  <si>
    <t>DÁVILA VILLANUEVA RUBEN</t>
  </si>
  <si>
    <t>33669647</t>
  </si>
  <si>
    <t>SUB GERENTE DE OBRAS Y MAQUINARIA PESADA</t>
  </si>
  <si>
    <t>DÁVILA ORDOÑEZ JIMPSON JESUS</t>
  </si>
  <si>
    <t>42867940</t>
  </si>
  <si>
    <t>DÁVILA GÁLVEZ FRANCO AXEL</t>
  </si>
  <si>
    <t>43369490</t>
  </si>
  <si>
    <t>DÁVILA CHÁVEZ SONIA ELAINE</t>
  </si>
  <si>
    <t>42875489</t>
  </si>
  <si>
    <t>CONSULTOR / DIRECTORA DE ASUNTOS ECONÓMICOS Y ADMINISTRATIVOS</t>
  </si>
  <si>
    <t>DÁVILA CHAVEZ SONIA ELAINE</t>
  </si>
  <si>
    <t>CONSULTOR OFICINA GENERAL DE ENLACE</t>
  </si>
  <si>
    <t>UNIVERSIDAD SAN ANTONIO ABAD</t>
  </si>
  <si>
    <t>DANCOURT VELASQUEZ DANIEL</t>
  </si>
  <si>
    <t>23952169</t>
  </si>
  <si>
    <t>CUTIPA HUARCAYA GROBER</t>
  </si>
  <si>
    <t>01333325</t>
  </si>
  <si>
    <t>CUSQUISIBAN MOSQUERA JAVIER ANTONIO</t>
  </si>
  <si>
    <t>41467711</t>
  </si>
  <si>
    <t>CUNO SALCEDO VLADIMIR GERMAN</t>
  </si>
  <si>
    <t>10436508</t>
  </si>
  <si>
    <t>CUNO CRUZ HUMBERTO LUIS</t>
  </si>
  <si>
    <t>29663009</t>
  </si>
  <si>
    <t>CUNIA CHINGUEL MARCIAL</t>
  </si>
  <si>
    <t>06971182</t>
  </si>
  <si>
    <t>COSULTOR</t>
  </si>
  <si>
    <t>CULQUI MARTÍNEZ NARESCKA DEL PILAR</t>
  </si>
  <si>
    <t>44914759</t>
  </si>
  <si>
    <t>CUEVA SAENZ BARTOLOME EMILIO</t>
  </si>
  <si>
    <t>25642832</t>
  </si>
  <si>
    <t>CUENTAS VÁSQUEZ HENRY ALBERTO</t>
  </si>
  <si>
    <t>08066279</t>
  </si>
  <si>
    <t>ASESOR DEL JEFE DE GABINETE DE ASESORES</t>
  </si>
  <si>
    <t>CUCHO ESPINOZA MARIANO AUGUSTO</t>
  </si>
  <si>
    <t>10401183</t>
  </si>
  <si>
    <t>CUBAS RODRIGUEZ CAROLINA AURELIA</t>
  </si>
  <si>
    <t>10327508</t>
  </si>
  <si>
    <t>CUBAS RAMACCIOTTI CARLOS FRANCISCO</t>
  </si>
  <si>
    <t>44936909</t>
  </si>
  <si>
    <t>CUBA AUCASIME LUIS</t>
  </si>
  <si>
    <t>28276569</t>
  </si>
  <si>
    <t>CRUZADO YLATOMA LUIS CAMILO</t>
  </si>
  <si>
    <t>27725881</t>
  </si>
  <si>
    <t>DIRECTOR DE LA DIRECCION EJECUTIVA DE GESTION DE BOSQUES Y DE FAUNA SILVESTRE</t>
  </si>
  <si>
    <t>CRUZ APONTE YNGRID FABIOLA</t>
  </si>
  <si>
    <t>41654157</t>
  </si>
  <si>
    <t>CROVETTO APARICIO CARLOS ALBERTO</t>
  </si>
  <si>
    <t>10868686</t>
  </si>
  <si>
    <t>CRESPO DAVILA ALDO ALFONSO</t>
  </si>
  <si>
    <t>40915733</t>
  </si>
  <si>
    <t>COVEÑAS ARIAS YASMIN ARACELI</t>
  </si>
  <si>
    <t>25783725</t>
  </si>
  <si>
    <t>CORTÉZ TATAJE JUAN CARLOS</t>
  </si>
  <si>
    <t>42143322</t>
  </si>
  <si>
    <t>CORTÉS CARCELEN LUIS GUILLERMO TEMISTOCLES</t>
  </si>
  <si>
    <t>07253366</t>
  </si>
  <si>
    <t>CORREA MERCHAN JAVIER FRANCISCO</t>
  </si>
  <si>
    <t>07267965</t>
  </si>
  <si>
    <t>CORONADO CACHICATARI DIONICIO</t>
  </si>
  <si>
    <t>01228161</t>
  </si>
  <si>
    <t>ASESOR DE ALTA DIRECCION DEL GOBIERNO REGIONAL DE TACNA</t>
  </si>
  <si>
    <t>CORNEJO PRESBITERO MARTÍN</t>
  </si>
  <si>
    <t>70409925</t>
  </si>
  <si>
    <t>CORNEJO GUTIERREZ DE DONGO MARIA INES</t>
  </si>
  <si>
    <t>09672067</t>
  </si>
  <si>
    <t>CORNEJO GALLEGOS LUIS AMERICO</t>
  </si>
  <si>
    <t>02266161</t>
  </si>
  <si>
    <t>CÓRDOVA PÉREZ ALBELA ANA MARÍA PATRICA</t>
  </si>
  <si>
    <t>09339942</t>
  </si>
  <si>
    <t>CÓRDOVA ALARCÓN MARIELA OFELIA</t>
  </si>
  <si>
    <t>41421549</t>
  </si>
  <si>
    <t>CORDOVA CAPUCHO ANA MARIA</t>
  </si>
  <si>
    <t>20107161</t>
  </si>
  <si>
    <t>CORDOVA AQUINO ALEX OLIMPIO</t>
  </si>
  <si>
    <t>40615890</t>
  </si>
  <si>
    <t>CORDANO RODRIGUEZ MIGUEL FRANCISCO</t>
  </si>
  <si>
    <t>25554491</t>
  </si>
  <si>
    <t>CORCUERA MOLINA RICARDO ALBERTO</t>
  </si>
  <si>
    <t>09677310</t>
  </si>
  <si>
    <t>CONTRERAS ORELLANA SHANIN KARIM MARISU</t>
  </si>
  <si>
    <t>44323625</t>
  </si>
  <si>
    <t>CIENCIAS CON MENCIÓN EN INGENIERÍA ECONÓMICA</t>
  </si>
  <si>
    <t>CONTRERAS JUAREZ HENRY VILMAN</t>
  </si>
  <si>
    <t>10338113</t>
  </si>
  <si>
    <t>CONTRERAS CASTILLO MANUEL EDUARDO</t>
  </si>
  <si>
    <t>46481840</t>
  </si>
  <si>
    <t>CONTERNO JUGO CARMEN IVONNE</t>
  </si>
  <si>
    <t>40620011</t>
  </si>
  <si>
    <t>CONDORI PINEDA ROMÁN ENRIQUE</t>
  </si>
  <si>
    <t>28206460</t>
  </si>
  <si>
    <t>CONDORI CERDAN JULIO VALERIO</t>
  </si>
  <si>
    <t>01282621</t>
  </si>
  <si>
    <t>CONDE VISA ISMAEL EUSEBIO</t>
  </si>
  <si>
    <t>29607820</t>
  </si>
  <si>
    <t>DIRECTOR DE LA OFICINA EJECUTIVA DE TESORERIA</t>
  </si>
  <si>
    <t>COMBE JEANNEAU OLGA CAROLINA</t>
  </si>
  <si>
    <t>09382041</t>
  </si>
  <si>
    <t>ASESORA ESPECIALIZADA EN ASUNTOS GESTIÓN PÚBLICA Y DERECHO ADMINISTRATIVO DEL DM</t>
  </si>
  <si>
    <t>JEFA DE LA OFICINA GENERAL DE ASUNTOS LEGALES</t>
  </si>
  <si>
    <t>LICENCIADO DE ADMINISTRACION</t>
  </si>
  <si>
    <t>COLACHAGUA RAMON JHONN ROLANDO</t>
  </si>
  <si>
    <t>41775537</t>
  </si>
  <si>
    <t>COICO MONROY EDWIN RIGOBERTO</t>
  </si>
  <si>
    <t>00795314</t>
  </si>
  <si>
    <t>CISNEROS ROJAS JOSE LUIS</t>
  </si>
  <si>
    <t>44556107</t>
  </si>
  <si>
    <t>CISNEROS QUISPE IVAN ROGER</t>
  </si>
  <si>
    <t>07486544</t>
  </si>
  <si>
    <t>CISNEROS MÉNDEZ MARIANA MARIELA</t>
  </si>
  <si>
    <t>07871846</t>
  </si>
  <si>
    <t>CHULÁN CARRANZA MIRLA MARITA</t>
  </si>
  <si>
    <t>40448823</t>
  </si>
  <si>
    <t>CHULAN CARRANZA MIRLA MARITA</t>
  </si>
  <si>
    <t>CHUI MEJIA NELSON</t>
  </si>
  <si>
    <t>09997336</t>
  </si>
  <si>
    <t>INGENIERO ECONOMICO Y EMPRESARIAL</t>
  </si>
  <si>
    <t>CHIQUE CALDERON HENRY JESUS</t>
  </si>
  <si>
    <t>41384786</t>
  </si>
  <si>
    <t>CHINGUEL CALLE JOSE REYSER</t>
  </si>
  <si>
    <t>16632262</t>
  </si>
  <si>
    <t>CHAVEZ VALDIVIA HERRERA ERIKA SHANTAL</t>
  </si>
  <si>
    <t>09676659</t>
  </si>
  <si>
    <t>CHÁVEZ ESTREMADOYRO HÉCTOR GERMÁN</t>
  </si>
  <si>
    <t>29329796</t>
  </si>
  <si>
    <t>LICENCIADO EN EDUCACION ESPECIALIDAD CIENCIAS QUIMICAS - BIOLOGICAS</t>
  </si>
  <si>
    <t>CHAVEZ LÓPEZ MIGUEL</t>
  </si>
  <si>
    <t>16764756</t>
  </si>
  <si>
    <t>CHAVEZ ANGELES NOELIA SOLANGE</t>
  </si>
  <si>
    <t>70440537</t>
  </si>
  <si>
    <t>CHAVARRY GONZALES EDUARDO JAVIER</t>
  </si>
  <si>
    <t>46426928</t>
  </si>
  <si>
    <t>CHAUCA MEZA SAMUEL DAVID</t>
  </si>
  <si>
    <t>42008316</t>
  </si>
  <si>
    <t>CHAMBILLA CHAMBI JOHNNY WILLIAM</t>
  </si>
  <si>
    <t>42085838</t>
  </si>
  <si>
    <t>INGENIERO PETROQUIMICO</t>
  </si>
  <si>
    <t>CHAIHUAQUE DUEÑAS BRUNO</t>
  </si>
  <si>
    <t>10267041</t>
  </si>
  <si>
    <t>CEVALLOS ARRUNATEGUI EDUARDO ERNESTO</t>
  </si>
  <si>
    <t>03693984</t>
  </si>
  <si>
    <t>CÉSPEDES CRUZADO RUTHY IBETH</t>
  </si>
  <si>
    <t>45245716</t>
  </si>
  <si>
    <t>CÉSPEDES AGUIRRE JOSÉ SATURNINO</t>
  </si>
  <si>
    <t>43336119</t>
  </si>
  <si>
    <t>CERRON RUIZ RODNEY MARX</t>
  </si>
  <si>
    <t>20082483</t>
  </si>
  <si>
    <t>DIRECTOR DE SUPERVISION Y LIQUIDACION DE OBRAS</t>
  </si>
  <si>
    <t>CERPA SIERRALTA MARIA DEL CARMEN EDIT</t>
  </si>
  <si>
    <t>06607093</t>
  </si>
  <si>
    <t>CERDÁN CRUZADO CESAR</t>
  </si>
  <si>
    <t>06262334</t>
  </si>
  <si>
    <t>CCARHUASLLA CHAMPI SALOME MONICA</t>
  </si>
  <si>
    <t>40266565</t>
  </si>
  <si>
    <t>CAZORLA PALOMINO MARIA YSABEL</t>
  </si>
  <si>
    <t>23952133</t>
  </si>
  <si>
    <t>CAYETANO CORNELIO ALDRIN KRUJER</t>
  </si>
  <si>
    <t>43115756</t>
  </si>
  <si>
    <t>CAVERO PRADO ANDRES OMAR</t>
  </si>
  <si>
    <t>40384202</t>
  </si>
  <si>
    <t>CATERIANO ZEGARRA PABLO DAVID</t>
  </si>
  <si>
    <t>42358862</t>
  </si>
  <si>
    <t>CATACORA PACHECO LESSI ZARINA</t>
  </si>
  <si>
    <t>00444798</t>
  </si>
  <si>
    <t>CASTRO SERON CARLOS LORENZO</t>
  </si>
  <si>
    <t>CASTRO ROSSELL MARCO ALEJANDRO</t>
  </si>
  <si>
    <t>40222607</t>
  </si>
  <si>
    <t>CASTRO QUIROZ JOSÉ ALBERTO</t>
  </si>
  <si>
    <t>CASTRO CHAVARRI MANUEL ALEJANDRO</t>
  </si>
  <si>
    <t>45373187</t>
  </si>
  <si>
    <t>CASTILLO VARGAS SILVIA EDITH</t>
  </si>
  <si>
    <t>45118140</t>
  </si>
  <si>
    <t>CASTILLO SÁNCHEZ JOSÉ ENRIQUE</t>
  </si>
  <si>
    <t>41200374</t>
  </si>
  <si>
    <t>CASTILLO ROMERO ANA ROCIO</t>
  </si>
  <si>
    <t>70746827</t>
  </si>
  <si>
    <t>CASTILLO RISCO NESTOR RICARDO</t>
  </si>
  <si>
    <t>09563622</t>
  </si>
  <si>
    <t>CASTILLO MENDEZ MANUEL HUMBERTO</t>
  </si>
  <si>
    <t>09677985</t>
  </si>
  <si>
    <t>CASTILLO MEGO FERNANDO MANUEL</t>
  </si>
  <si>
    <t>45865191</t>
  </si>
  <si>
    <t>CASTILLO GONZALES FERNANDO OSCAR</t>
  </si>
  <si>
    <t>09616537</t>
  </si>
  <si>
    <t>CONSULTOR-ASESOR DEL DESPACHO MINISTERIAL</t>
  </si>
  <si>
    <t>CASTILLO CANDELA CESAR AUGUSTO</t>
  </si>
  <si>
    <t>10664817</t>
  </si>
  <si>
    <t>CASTILLO CAMPOS JESICA RAQUEL</t>
  </si>
  <si>
    <t>25830888</t>
  </si>
  <si>
    <t>CASTILLA ALATA JOHN PITY</t>
  </si>
  <si>
    <t>08705645</t>
  </si>
  <si>
    <t>CASTAÑEDA ZAVALETA JOSE BENITO</t>
  </si>
  <si>
    <t>07854083</t>
  </si>
  <si>
    <t>CASTAÑEDA SOLIS JUAN CARLOS</t>
  </si>
  <si>
    <t>23864144</t>
  </si>
  <si>
    <t>CASTAGNETO ANCHANTE RAFAEL EDUARDO</t>
  </si>
  <si>
    <t>07747896</t>
  </si>
  <si>
    <t>CARVALLO SALAS CAROLINA ELOISA SOFIA</t>
  </si>
  <si>
    <t>10802951</t>
  </si>
  <si>
    <t>CARTOLIN ROMERO PAOLA LISETH</t>
  </si>
  <si>
    <t>41133907</t>
  </si>
  <si>
    <t>CARTOLIN ROMERO PAOLA LISSETH</t>
  </si>
  <si>
    <t>CARRILLO PURÍN DIEGO ELOY</t>
  </si>
  <si>
    <t>43124009</t>
  </si>
  <si>
    <t>ASESOR DEL DESPACHO MINISTERIAL</t>
  </si>
  <si>
    <t>CARRILLO VEGA ROSARIO LIZZETE</t>
  </si>
  <si>
    <t>42529219</t>
  </si>
  <si>
    <t>CARRILLO DÍAZ WALTER FELIX</t>
  </si>
  <si>
    <t>44681590</t>
  </si>
  <si>
    <t>CARRILLO CRUZ MARCO ANTONIO</t>
  </si>
  <si>
    <t>16010835</t>
  </si>
  <si>
    <t>CARRERA AMAYA CARMINA</t>
  </si>
  <si>
    <t>10327662</t>
  </si>
  <si>
    <t>CARREÑO EGUSQUIZA NADIA SAMANTHA</t>
  </si>
  <si>
    <t>40430118</t>
  </si>
  <si>
    <t>CARREÑO ARANDA DE ZAVALA MARIA ROXANA</t>
  </si>
  <si>
    <t>10721050</t>
  </si>
  <si>
    <t>CARREÑO ARANDA DE ZAVALA MARÍA ROXANA</t>
  </si>
  <si>
    <t>LICENCIADO EN INGENIERÍA DE SISTEMAS</t>
  </si>
  <si>
    <t>CARREAZO YRIZALES ANLLELO PAOLITO</t>
  </si>
  <si>
    <t>40568626</t>
  </si>
  <si>
    <t>CARRASCO MENDOZA HUGO WALTER</t>
  </si>
  <si>
    <t>22090766</t>
  </si>
  <si>
    <t>CARRASCO GUERRA PEDRO ANTONIO</t>
  </si>
  <si>
    <t>43081717</t>
  </si>
  <si>
    <t>CARRASCO CARRASCO GABRIELA MARIA</t>
  </si>
  <si>
    <t>CARRANZA MICHAUD ALEXANDER</t>
  </si>
  <si>
    <t>45852320</t>
  </si>
  <si>
    <t>CARPIO BARRIO DE MENDOZA ABRAHAM ALBERTO</t>
  </si>
  <si>
    <t>09385291</t>
  </si>
  <si>
    <t>PROFESOR DE EDUCACIÓN PRIMARIA</t>
  </si>
  <si>
    <t>CARO MELÉNDEZ JOSÉ ANTONIO</t>
  </si>
  <si>
    <t>00820037</t>
  </si>
  <si>
    <t>LICENCIADO EN EDUCACION PRIMARIA</t>
  </si>
  <si>
    <t>CARIAPAZA ROQUE MILTON</t>
  </si>
  <si>
    <t>40594192</t>
  </si>
  <si>
    <t>CARHUAS GUILLERMO DRILLER PEDRO</t>
  </si>
  <si>
    <t>40223897</t>
  </si>
  <si>
    <t>CARDÓ VELIT JORGE</t>
  </si>
  <si>
    <t>09387079</t>
  </si>
  <si>
    <t>LICENCIADO EN PEDAGOGIA Y HUMANIDADES ESP. EDUCACION FISICA</t>
  </si>
  <si>
    <t>CÁRDENAS TOVAR ARTURO WILLIAN</t>
  </si>
  <si>
    <t>20083421</t>
  </si>
  <si>
    <t>CÁRDENAS MUJE ZÓSIMO</t>
  </si>
  <si>
    <t>20055251</t>
  </si>
  <si>
    <t>CARCAMO CAVAGNARO CESAR PAUL EUGENIO</t>
  </si>
  <si>
    <t>07040083</t>
  </si>
  <si>
    <t>CARBONE CAMPOVERDE FERNANDO IGNACIO</t>
  </si>
  <si>
    <t>08243903</t>
  </si>
  <si>
    <t>CARBAJAL EZCURRA ALEX FERNANDO</t>
  </si>
  <si>
    <t>40383798</t>
  </si>
  <si>
    <t>CARBAJAL CORNEJO KATHERIN ERICA</t>
  </si>
  <si>
    <t>71642424</t>
  </si>
  <si>
    <t>LICENCIADO EN TRABAJO SOCIAL</t>
  </si>
  <si>
    <t>CAPPILLO SALAZAR MARCO ANTONIO CARLOS</t>
  </si>
  <si>
    <t>10550253</t>
  </si>
  <si>
    <t>CAPPILLO LÓPEZ PERCY</t>
  </si>
  <si>
    <t>08691682</t>
  </si>
  <si>
    <t>CAPPELLETTI PURIZAGA RENATO VICENZO</t>
  </si>
  <si>
    <t>10137170</t>
  </si>
  <si>
    <t>CANO GUTIÉRREZ MIRELIA LIZ</t>
  </si>
  <si>
    <t>41308546</t>
  </si>
  <si>
    <t>CANO CÁCERES JOSÉ LUIS</t>
  </si>
  <si>
    <t>10267301</t>
  </si>
  <si>
    <t>CANLLA VIERA EMERSON</t>
  </si>
  <si>
    <t>06112367</t>
  </si>
  <si>
    <t>CANESSA CALDERÓN LUIS JESÚS</t>
  </si>
  <si>
    <t>43086745</t>
  </si>
  <si>
    <t>CANCINO CHAVARRI PEDRO YSMAEL</t>
  </si>
  <si>
    <t>06198236</t>
  </si>
  <si>
    <t>CAMPOS TORRES MARGARITA</t>
  </si>
  <si>
    <t>10620166</t>
  </si>
  <si>
    <t>CAMPOS MUÑOZ NICOLAS WALTER</t>
  </si>
  <si>
    <t>04406143</t>
  </si>
  <si>
    <t>CAMPOS HARO ERIC DARIO</t>
  </si>
  <si>
    <t>41073619</t>
  </si>
  <si>
    <t>CAMPOS BERNAL HEBER JOEL</t>
  </si>
  <si>
    <t>42356996</t>
  </si>
  <si>
    <t>CAMERO GUZMAN EDISON</t>
  </si>
  <si>
    <t>40254912</t>
  </si>
  <si>
    <t>CAMACHO PÉREZ CARMEN PATRICIA</t>
  </si>
  <si>
    <t>10433706</t>
  </si>
  <si>
    <t>CAMACHO MIRANDA NINOSKA</t>
  </si>
  <si>
    <t>31039434</t>
  </si>
  <si>
    <t>ASESORA DE LA UNIDAD FUNCIONAL DE FORTALECIMIENTO Y GESTIÓN DEL SISTEMA DE DEFENSA NACIONAL</t>
  </si>
  <si>
    <t>CONSULTORA DE DESPACHO MINISTERIAL</t>
  </si>
  <si>
    <t>CALVO RIOS CARLOS ALBERTO</t>
  </si>
  <si>
    <t>10345368</t>
  </si>
  <si>
    <t>CALLE DAVALOS JUAN JOSÉ</t>
  </si>
  <si>
    <t>40250276</t>
  </si>
  <si>
    <t>CALLE CASTRO ZULEMA ANTUANE</t>
  </si>
  <si>
    <t>10326771</t>
  </si>
  <si>
    <t>CALLATA GOMEZ LUIS DANIEL</t>
  </si>
  <si>
    <t>23943093</t>
  </si>
  <si>
    <t>CALIXTO PEÑAFIEL IVAR JESUS</t>
  </si>
  <si>
    <t>42014860</t>
  </si>
  <si>
    <t>CALIXTO LLANOS EDWARD CHRISTIAN</t>
  </si>
  <si>
    <t>40632636</t>
  </si>
  <si>
    <t>CALDERÓN QUEREVALÚ LESTER ALAN</t>
  </si>
  <si>
    <t>43105936</t>
  </si>
  <si>
    <t>CALDERÓN MORALES ROMMEL ALEXIS</t>
  </si>
  <si>
    <t>44927032</t>
  </si>
  <si>
    <t>CALDERÓN MONTOYA KAREN ELIZABETH</t>
  </si>
  <si>
    <t>06805190</t>
  </si>
  <si>
    <t>CALDERON MARTELL ROCIO</t>
  </si>
  <si>
    <t>07626705</t>
  </si>
  <si>
    <t>CALDERON MACEDA WILMER DANIEL</t>
  </si>
  <si>
    <t>43514771</t>
  </si>
  <si>
    <t>CALANI CUITO BERTHA BEATRIZ</t>
  </si>
  <si>
    <t>41191374</t>
  </si>
  <si>
    <t>SUB GERENTE DE PRESUPUESTO</t>
  </si>
  <si>
    <t>CAJA LULAYCO SAMUEL</t>
  </si>
  <si>
    <t>46551335</t>
  </si>
  <si>
    <t>CAIRO MENA JORGE</t>
  </si>
  <si>
    <t>23930158</t>
  </si>
  <si>
    <t>CAHUAS SANCHEZ PEDRO JESUS</t>
  </si>
  <si>
    <t>15950965</t>
  </si>
  <si>
    <t>CADILLO RIVERA YESSENIA KAREN</t>
  </si>
  <si>
    <t>40287195</t>
  </si>
  <si>
    <t>LICENCIADO EN ARQUEOLOGIA</t>
  </si>
  <si>
    <t>CABRERA SILVA LINO HERMITAÑO</t>
  </si>
  <si>
    <t>27566880</t>
  </si>
  <si>
    <t>HUMANIDADES CON MENCIÓN EN HISTORIA</t>
  </si>
  <si>
    <t>CABRERA NIERI RODRÍGO</t>
  </si>
  <si>
    <t>10803989</t>
  </si>
  <si>
    <t>CABEZA SEGURA JUAN MANUEL</t>
  </si>
  <si>
    <t>18125819</t>
  </si>
  <si>
    <t>CABEZA MOLINA LUIS FELIPE</t>
  </si>
  <si>
    <t>41536992</t>
  </si>
  <si>
    <t>SECRETARIO TECNICO DEL CONSEJO REGIONAL</t>
  </si>
  <si>
    <t>CABELLO ARCE JUAN JOSÉ</t>
  </si>
  <si>
    <t>07914242</t>
  </si>
  <si>
    <t>CABANILLAS ZOCÓN JULLY ROSMARY</t>
  </si>
  <si>
    <t>26730867</t>
  </si>
  <si>
    <t>CABALLERO TAYPE WILFREDO</t>
  </si>
  <si>
    <t>31038246</t>
  </si>
  <si>
    <t>CABALLERO ABAD JUAN CARLOS</t>
  </si>
  <si>
    <t>42507269</t>
  </si>
  <si>
    <t>PROFESOR DE EDUCACIÓN SECUNDARIA COMÚN - ESPECIALIDAD BIOQUIMICAS</t>
  </si>
  <si>
    <t>BUSTOS APARICIO HERIBERTO</t>
  </si>
  <si>
    <t>24003477</t>
  </si>
  <si>
    <t>BUSTAMANTE ROSALES CAROLA LILIANA</t>
  </si>
  <si>
    <t>10798010</t>
  </si>
  <si>
    <t>BUSTAMANTE HIDALGO KARIN</t>
  </si>
  <si>
    <t>07534442</t>
  </si>
  <si>
    <t>BURNEO BERMEJO ROBERTO ROLANDO</t>
  </si>
  <si>
    <t>02861258</t>
  </si>
  <si>
    <t>BURGA RODRÍGUEZ ROCIO DEL PILAR</t>
  </si>
  <si>
    <t>10029128</t>
  </si>
  <si>
    <t>LETRAS - ESPECIALIDAD HISTORIA</t>
  </si>
  <si>
    <t>BURGA DÍAZ JUAN MANUEL</t>
  </si>
  <si>
    <t>06057715</t>
  </si>
  <si>
    <t>BUENO MONTALDO CHRISTIAN RENATO</t>
  </si>
  <si>
    <t>10556128</t>
  </si>
  <si>
    <t>BUAMSCHE LEON HAZEL PAOLA</t>
  </si>
  <si>
    <t>41288190</t>
  </si>
  <si>
    <t>BRIZIO BELLO LUCIA</t>
  </si>
  <si>
    <t>46719481</t>
  </si>
  <si>
    <t>BRITTO FALCÓN DANIELA</t>
  </si>
  <si>
    <t>70760167</t>
  </si>
  <si>
    <t>BRICEÑO JARA LUIS AUGUSTO</t>
  </si>
  <si>
    <t>09609056</t>
  </si>
  <si>
    <t>BRICEÑO CABRAL ROSS ALBERTO</t>
  </si>
  <si>
    <t>09664146</t>
  </si>
  <si>
    <t>BRAVO MONJE CLAUDIA MARIA</t>
  </si>
  <si>
    <t>46928699</t>
  </si>
  <si>
    <t>BOYER MERINO JAVIER</t>
  </si>
  <si>
    <t>10475040</t>
  </si>
  <si>
    <t>BOURONCLE HERRERA JESSICA HAYDE</t>
  </si>
  <si>
    <t>04649431</t>
  </si>
  <si>
    <t>BORDA GONZALES CÉSAR AUGUSTO</t>
  </si>
  <si>
    <t>06599258</t>
  </si>
  <si>
    <t>BONILLA SONCO GLADYS HAYDEE</t>
  </si>
  <si>
    <t>40676377</t>
  </si>
  <si>
    <t>DIRECTORA DE LA OFICINA DE ASUNTOS ECONÓMICOS Y ADMINISTRATIVOS</t>
  </si>
  <si>
    <t>LICENCIADDO EN COMUNICACIÓN SOCIAL</t>
  </si>
  <si>
    <t>BONILLA PACHECO CESAR FRANCISCO</t>
  </si>
  <si>
    <t>40599021</t>
  </si>
  <si>
    <t>BOGGIO LUNA JOSE MANUEL</t>
  </si>
  <si>
    <t>00220519</t>
  </si>
  <si>
    <t>BOCANEGRA CALDERON ANGGELLA MARIA</t>
  </si>
  <si>
    <t>ASESOR II - SECRETARIA EJECUTIVA DESPACHO VICEMINISTERIAL DE HACIENDA</t>
  </si>
  <si>
    <t>BOCANEGRA AGÜERO JOAO LOMEINY</t>
  </si>
  <si>
    <t>41734399</t>
  </si>
  <si>
    <t>BLACUTT VIGIL WILLIAM VLADIMIR</t>
  </si>
  <si>
    <t>29666691</t>
  </si>
  <si>
    <t>DIRECTOR DE LA OFICINA DE COORDINACION LIMA</t>
  </si>
  <si>
    <t>ARQUEOLOGO</t>
  </si>
  <si>
    <t>BERTONE GABRIELA CLAUDIA</t>
  </si>
  <si>
    <t>48331355</t>
  </si>
  <si>
    <t>LICENCIADO EN AADMINISTRACION</t>
  </si>
  <si>
    <t>BERRIOS BURGA EZEQUIEL</t>
  </si>
  <si>
    <t>46101727</t>
  </si>
  <si>
    <t>BERNARDO ROMERO JAIME JAVIER</t>
  </si>
  <si>
    <t>08642836</t>
  </si>
  <si>
    <t>BERMUDEZ BELLIDO MILTON ENRIQUE</t>
  </si>
  <si>
    <t>43197823</t>
  </si>
  <si>
    <t>BENDEZU GUTARRA JOSE EDUARDO</t>
  </si>
  <si>
    <t>70440561</t>
  </si>
  <si>
    <t>BENCICH AGUILAR BRIGITT BRUNA</t>
  </si>
  <si>
    <t>10770506</t>
  </si>
  <si>
    <t>CONSULTOR / DIRECTORA DE LA DIRECCIÓN DE ESTUDIOS MACROFISCALES</t>
  </si>
  <si>
    <t>BELZUSARRI PADILLA DIANA JANET</t>
  </si>
  <si>
    <t>10151664</t>
  </si>
  <si>
    <t>INGENIERO DE SISTEMAS DE INFORMACIÓN</t>
  </si>
  <si>
    <t>BELLO TACILLA JAMES ROBERT</t>
  </si>
  <si>
    <t>09392724</t>
  </si>
  <si>
    <t>BELLEZA DE LA ROCA VICTOR MANUEL</t>
  </si>
  <si>
    <t>07383304</t>
  </si>
  <si>
    <t>GERENTE REGIONAL DE DESARROLLO SOCIAL DE LA GOBERNACION REGIONAL DE AYACUCHO</t>
  </si>
  <si>
    <t>BEJARANO AGUILAR CESAR OMAR</t>
  </si>
  <si>
    <t>44764390</t>
  </si>
  <si>
    <t>BEJAR JIMENEZ ROSA OLINDA</t>
  </si>
  <si>
    <t>23853112</t>
  </si>
  <si>
    <t>SUB GERENTE DE COOPERACION TECNICA INTERNACIONAL</t>
  </si>
  <si>
    <t>BEINGOLEA DELGADO ALBERTO ISMAEL</t>
  </si>
  <si>
    <t>06630665</t>
  </si>
  <si>
    <t>BECERRA PANTA JAVIER ALEXANDER</t>
  </si>
  <si>
    <t>41833433</t>
  </si>
  <si>
    <t>BAUTISTA TINCO JESSICA</t>
  </si>
  <si>
    <t>40018731</t>
  </si>
  <si>
    <t>BAUTISTA SANTISTEBAN ROSA MERCEDES</t>
  </si>
  <si>
    <t>10477361</t>
  </si>
  <si>
    <t>BAUTISTA SÁNCHEZ GLADYS MARÍA</t>
  </si>
  <si>
    <t>10087762</t>
  </si>
  <si>
    <t>BASTIDAS HINOSTROZA RONALD</t>
  </si>
  <si>
    <t>41896861</t>
  </si>
  <si>
    <t>BARRIOS FALCON EDWIN GINNO</t>
  </si>
  <si>
    <t>30494547</t>
  </si>
  <si>
    <t>DIRECTOR REGIONAL DE ASESORIA JURIDICA DEL GOBIERNO REGIONAL DE PASCO</t>
  </si>
  <si>
    <t>BARRIONUEVO LUNA ANA CRISTINA</t>
  </si>
  <si>
    <t>07642957</t>
  </si>
  <si>
    <t>INGENIERO MECÁNICO DE FLUIDOS</t>
  </si>
  <si>
    <t>BARRIENTOS ALVARADO JOSÉ DONALDO</t>
  </si>
  <si>
    <t>04437253</t>
  </si>
  <si>
    <t>BARREDO ZERGA REGINA PAOLA</t>
  </si>
  <si>
    <t>10284058</t>
  </si>
  <si>
    <t xml:space="preserve">INGENIERO EN INDUSTRIAS ALIMENTARIAS </t>
  </si>
  <si>
    <t>BARREDA GUTIERREZ EMMA MARCELINA VILMA</t>
  </si>
  <si>
    <t>30410199</t>
  </si>
  <si>
    <t>BARRAZA CHIRINOS JULIO CESAR</t>
  </si>
  <si>
    <t>10178205</t>
  </si>
  <si>
    <t>SUB GERENTE DE SUPERVISION DE OBRAS</t>
  </si>
  <si>
    <t>BARRANZUELA QUIROGA JUAN MAURO</t>
  </si>
  <si>
    <t>02690763</t>
  </si>
  <si>
    <t>BARNETT PALOMINO JAIME</t>
  </si>
  <si>
    <t>06600464</t>
  </si>
  <si>
    <t>BARLETTI SALAS SANDRA MARISOL</t>
  </si>
  <si>
    <t>47519854</t>
  </si>
  <si>
    <t>CONSULTORA DE LA DIRECCIÓN DE PLANIFICACIÓN DE INVERSIONES</t>
  </si>
  <si>
    <t>BARBOZA GARAUNDO DONALD</t>
  </si>
  <si>
    <t>42458039</t>
  </si>
  <si>
    <t>BARAZORDA VALER BRENDA VALERIA</t>
  </si>
  <si>
    <t>42161760</t>
  </si>
  <si>
    <t>BANCES FARRO LILIANA ANALINDA</t>
  </si>
  <si>
    <t>43479226</t>
  </si>
  <si>
    <t>BALTAZAR ZUÑIGA PAOLA MELISA</t>
  </si>
  <si>
    <t>20117477</t>
  </si>
  <si>
    <t>BALCAZAR SUAREZ JUANA ROSA ANA</t>
  </si>
  <si>
    <t>BAHAMONDE BACHET RAMON EDGARDO JOSÉ</t>
  </si>
  <si>
    <t>06489840</t>
  </si>
  <si>
    <t>BACIGALUPO VARGAS JOSÉ LUIS</t>
  </si>
  <si>
    <t>45706664</t>
  </si>
  <si>
    <t>BACA SALAS PILAR MILAGROS</t>
  </si>
  <si>
    <t>42491335</t>
  </si>
  <si>
    <t>BACA ROMERO TANIA SOLEDAD</t>
  </si>
  <si>
    <t>18084882</t>
  </si>
  <si>
    <t xml:space="preserve">ASESORA II DEL DESPACHO </t>
  </si>
  <si>
    <t>AZURÍN GONZALES CARLOS MARIO</t>
  </si>
  <si>
    <t>10309197</t>
  </si>
  <si>
    <t>AZURÍN GONZALES ENRIQUE EDUARDO</t>
  </si>
  <si>
    <t>10309196</t>
  </si>
  <si>
    <t>AZURIN SOLÍS MIGUEL ANGEL</t>
  </si>
  <si>
    <t>41345606</t>
  </si>
  <si>
    <t>AZURIN SOLIS MIGUEL ANGEL</t>
  </si>
  <si>
    <t>AZALDEGUI GOMEZ FERNANDO RAFAEL</t>
  </si>
  <si>
    <t>01161944</t>
  </si>
  <si>
    <t>JEFE DE LA OFICINA DE CONTABILIDAD Y FINANZAS</t>
  </si>
  <si>
    <t>AYMA PALACIOS BORIS ALEJANDRO</t>
  </si>
  <si>
    <t>00517858</t>
  </si>
  <si>
    <t>AYALA OCHOA GARY ANDRES</t>
  </si>
  <si>
    <t>06077384</t>
  </si>
  <si>
    <t>AYALA AMEZ FRIDA JESUS</t>
  </si>
  <si>
    <t>10373184</t>
  </si>
  <si>
    <t>AVILA PALOMINO GUSTAVO MARTIN</t>
  </si>
  <si>
    <t>09950557</t>
  </si>
  <si>
    <t>SOCIÓLOGO</t>
  </si>
  <si>
    <t>AVILA FERNANDEZ LUCIA KARINA</t>
  </si>
  <si>
    <t>10798466</t>
  </si>
  <si>
    <t>AVALOS MORON JOHANNA LUZ</t>
  </si>
  <si>
    <t>46416069</t>
  </si>
  <si>
    <t>AVALOS CORDERO KATALINA</t>
  </si>
  <si>
    <t>25707993</t>
  </si>
  <si>
    <t>ATENCIA POPOLIZIO JESÚS ABEL</t>
  </si>
  <si>
    <t>71472740</t>
  </si>
  <si>
    <t>ATARAMA CORDERO MARIO ALEXANDER</t>
  </si>
  <si>
    <t>09885689</t>
  </si>
  <si>
    <t>ATAPAUCCAR FRANCO RICARDO</t>
  </si>
  <si>
    <t>25302328</t>
  </si>
  <si>
    <t>DIRECTOR REGIONAL DE TRANSPORTES Y COMUNICACIONES</t>
  </si>
  <si>
    <t>LICENCIADO EN CIENCIAS MILITARES MENCION EN INGENIERIA</t>
  </si>
  <si>
    <t>ASTUDILLO CHAVEZ WALTER ENRIQUE</t>
  </si>
  <si>
    <t>DIRECTOR GENERAL DE EDUCACIÓN Y DOCTRINA - DIRECTOR DE PROGRAMA SECTORIAL II</t>
  </si>
  <si>
    <t>ASTETE LÓPEZ REBECA JACINTA</t>
  </si>
  <si>
    <t>19935616</t>
  </si>
  <si>
    <t>ASPILLAGA MONSALVE JULIA ROSA</t>
  </si>
  <si>
    <t>09673912</t>
  </si>
  <si>
    <t>ASCARZA LOPEZ ILIICH MAXIMO</t>
  </si>
  <si>
    <t>07200600</t>
  </si>
  <si>
    <t>ARRUNATEGUI VALDIVIEZO HERNAN RICARDO</t>
  </si>
  <si>
    <t>10221951</t>
  </si>
  <si>
    <t>ARROSPIDE MEDINA MARIO ALFREDO</t>
  </si>
  <si>
    <t>08205206</t>
  </si>
  <si>
    <t>ARON SAID ANA SOFIA</t>
  </si>
  <si>
    <t>70005897</t>
  </si>
  <si>
    <t>ARIAS ROJAS ROSA ELENA</t>
  </si>
  <si>
    <t>09929337</t>
  </si>
  <si>
    <t>ARENAS ROMERO LINA VANESSA</t>
  </si>
  <si>
    <t>42520290</t>
  </si>
  <si>
    <t>ARENAS HERNANDEZ ABEL OMAR</t>
  </si>
  <si>
    <t>10796114</t>
  </si>
  <si>
    <t>ARCE ZORRILLA CESAR ALFREO</t>
  </si>
  <si>
    <t>29310528</t>
  </si>
  <si>
    <t>ARCE PAREDES TOÑA INES</t>
  </si>
  <si>
    <t>01160239</t>
  </si>
  <si>
    <t>SUB GERENTE DE ESTUDIOS Y OBRAS</t>
  </si>
  <si>
    <t>ARCE AZABACHE YEMINA EUNICE</t>
  </si>
  <si>
    <t>41167121</t>
  </si>
  <si>
    <t>ARAUJO CHAVEZ DEYNER</t>
  </si>
  <si>
    <t>27058395</t>
  </si>
  <si>
    <t>ARAUJO CERCADO DAVID ANDRES</t>
  </si>
  <si>
    <t>47377402</t>
  </si>
  <si>
    <t>ARAUCO PARIONA ALICIA ANTOINETTE</t>
  </si>
  <si>
    <t>43018683</t>
  </si>
  <si>
    <t>ARANIBAR OSORIO JUAN PABLO</t>
  </si>
  <si>
    <t>41360511</t>
  </si>
  <si>
    <t>ASESOR II - JEFE DE GABINETE DE ASESORES, CATEGORIA F5</t>
  </si>
  <si>
    <t>ARANDA VERGARA LIZETH MAITE</t>
  </si>
  <si>
    <t>22511325</t>
  </si>
  <si>
    <t>ARANA CHALCO JUAN FRANCISCO</t>
  </si>
  <si>
    <t>10002171</t>
  </si>
  <si>
    <t>ARAMBULO CARREÑO DOUGLAS JEISONW</t>
  </si>
  <si>
    <t>41762926</t>
  </si>
  <si>
    <t>AQUINO GUTARRA LIESE EDITH</t>
  </si>
  <si>
    <t>42579832</t>
  </si>
  <si>
    <t>AQUIJE DÍAZ ERWIN MIJAHIL</t>
  </si>
  <si>
    <t>41073220</t>
  </si>
  <si>
    <t>ANTUNEZ ALFARO ERICK RICHARD</t>
  </si>
  <si>
    <t>10130390</t>
  </si>
  <si>
    <t>ANTONIOLI DELUCCHI MARIA GISELLA</t>
  </si>
  <si>
    <t>07968621</t>
  </si>
  <si>
    <t>ANGULO RIOS JAIME</t>
  </si>
  <si>
    <t>05253309</t>
  </si>
  <si>
    <t>LICENCIADO EN HUMANIDADES ECONOMIA Y POLITICA</t>
  </si>
  <si>
    <t>ANGULO LJUBICIC JUAN DIEGO</t>
  </si>
  <si>
    <t>42715795</t>
  </si>
  <si>
    <t>ANDRADE ORDOÑEZ MARIA DEL ROSARIO</t>
  </si>
  <si>
    <t>40578852</t>
  </si>
  <si>
    <t>ANDRADE LAZO RENATO</t>
  </si>
  <si>
    <t>10267089</t>
  </si>
  <si>
    <t>ANDRADE GARCÍA CÉSAR JAVIER</t>
  </si>
  <si>
    <t>08672999</t>
  </si>
  <si>
    <t>DIRECTOR DE LA DIRECCION DE GESTION DE PERSONAL ACTIVO</t>
  </si>
  <si>
    <t>ANDIA ZÚÑIGA GILMAR VLADIMIR</t>
  </si>
  <si>
    <t>42363593</t>
  </si>
  <si>
    <t>ANCHAYHUA ARESTEGUI SUSAN</t>
  </si>
  <si>
    <t>42107379</t>
  </si>
  <si>
    <t>ANAYA LÓPEZ ILENIA DE FATIMA</t>
  </si>
  <si>
    <t>42828560</t>
  </si>
  <si>
    <t>ANAHUA MENDOZA RENATO</t>
  </si>
  <si>
    <t>42693678</t>
  </si>
  <si>
    <t>DIRECCTOR DE LA OFICINA REGIONAL DE ADMINISTRACION</t>
  </si>
  <si>
    <t>AMPUERO LLERENA RICARDO MANUEL</t>
  </si>
  <si>
    <t>44801401</t>
  </si>
  <si>
    <t>AMABLE ANDIA LILIAN FANNY</t>
  </si>
  <si>
    <t>30560073</t>
  </si>
  <si>
    <t>ALVITES HERNANDEZ YOLANDA ELIZABETH</t>
  </si>
  <si>
    <t>40927554</t>
  </si>
  <si>
    <t>ALVERCA CORDOVA CLEYBER</t>
  </si>
  <si>
    <t>27844599</t>
  </si>
  <si>
    <t>ÁLVAREZ AMARILLO LÓPEZ MOISÉS PABLO</t>
  </si>
  <si>
    <t>40831661</t>
  </si>
  <si>
    <t>ÁLVAREZ LIRA PABLO YSMAEL</t>
  </si>
  <si>
    <t>09723977</t>
  </si>
  <si>
    <t>DIRECTOR DE LA OFICINA REGIONAL DE ASESORRÍA JURIDICA</t>
  </si>
  <si>
    <t>ÁLVAREZ HURTADO MARIA HAYDEE ARACELI</t>
  </si>
  <si>
    <t>00795952</t>
  </si>
  <si>
    <t>ÁLVAREZ GUTIÉRREZ SERGIO ALEX</t>
  </si>
  <si>
    <t>07484720</t>
  </si>
  <si>
    <t>ÁLVAREZ CHÁVEZ LOURDES DEL PILAR</t>
  </si>
  <si>
    <t>ÁLVAREZ CARPENTIER TERESA MERCEDES</t>
  </si>
  <si>
    <t>07472360</t>
  </si>
  <si>
    <t>ALVAREZ PIO EDUARDO</t>
  </si>
  <si>
    <t>07849651</t>
  </si>
  <si>
    <t>ALVARADO ORDOÑEZ ANGELA RAYDA</t>
  </si>
  <si>
    <t>70071357</t>
  </si>
  <si>
    <t>INGENIERO ADMINISTRATIVO</t>
  </si>
  <si>
    <t>ALVARADO HORNA OSWALDO</t>
  </si>
  <si>
    <t>08547876</t>
  </si>
  <si>
    <t>DIRECTOR DE LA OFICINA DE TESORERÍA DE LA OFICINA GENERAL DE ADMINISTRACIÓN</t>
  </si>
  <si>
    <t>ALVARADO GONZALES JOSÉ LUIS</t>
  </si>
  <si>
    <t>10184374</t>
  </si>
  <si>
    <t>ALVÁN SÁNCHEZ DORA PAOLA</t>
  </si>
  <si>
    <t>42993141</t>
  </si>
  <si>
    <t>CONSULTORA PARA EL GABINETE DE ASESORES</t>
  </si>
  <si>
    <t>ALVA TAFUR PILAR</t>
  </si>
  <si>
    <t>09501515</t>
  </si>
  <si>
    <t>ALVA PRIETO MARIA DEL CARMEN</t>
  </si>
  <si>
    <t>08271323</t>
  </si>
  <si>
    <t>ALMEIDA MERCADO DIMAS RODOLFO</t>
  </si>
  <si>
    <t>09066646</t>
  </si>
  <si>
    <t>ALMEIDA MENCHOLA MILYTZA OMAIRA</t>
  </si>
  <si>
    <t>40701731</t>
  </si>
  <si>
    <t>ALIAGA ELESCANO JERSSON RAUL</t>
  </si>
  <si>
    <t>40283451</t>
  </si>
  <si>
    <t>ALIAGA CASTRO DIMAS RUDY</t>
  </si>
  <si>
    <t>07945838</t>
  </si>
  <si>
    <t>ALFARO GARCÉS LUCIA ALEXANDRA</t>
  </si>
  <si>
    <t>45944271</t>
  </si>
  <si>
    <t>ALEMAN NAKAMINE LUIS ANTONIO</t>
  </si>
  <si>
    <t>07483653</t>
  </si>
  <si>
    <t>ALEMAN DE LAMA DANTE BIENVENIDO</t>
  </si>
  <si>
    <t>00252681</t>
  </si>
  <si>
    <t>ALEGRÍA MOREANO JIMMY ERIC</t>
  </si>
  <si>
    <t>42344520</t>
  </si>
  <si>
    <t>CONSULTOR - DIRECTOR GENERAL DE LA DIRECCION GENERAL DE ABASTECIMIENTO</t>
  </si>
  <si>
    <t>ALE CALIZAYA WILFREDO JACINTO</t>
  </si>
  <si>
    <t>00424553</t>
  </si>
  <si>
    <t>DIRECTOR DE LA OFICINA EJECUTIVA DE ADMINISTRACION DE BIENES INMUEBLES</t>
  </si>
  <si>
    <t>ALCÓN OCAÑA PEGGY MILAGROS</t>
  </si>
  <si>
    <t>10138811</t>
  </si>
  <si>
    <t>ALCEDO BENANCIO YOEL EDUARDO</t>
  </si>
  <si>
    <t>09386735</t>
  </si>
  <si>
    <t>ALCÁNTARA ALVARADO JOSÉ LUIS</t>
  </si>
  <si>
    <t>40765219</t>
  </si>
  <si>
    <t>ALCAIDE LOZANO SAIDY BRIGIDA PIEDAD PAOLA</t>
  </si>
  <si>
    <t>80524275</t>
  </si>
  <si>
    <t>ALBORNOZ SOTO FABIOLA VICTORIA</t>
  </si>
  <si>
    <t>07509040</t>
  </si>
  <si>
    <t>CONSULTOR - DIRECTORA DE LA DIRECCION DE NORMATIVIDAD</t>
  </si>
  <si>
    <t>ALATRISTA SEVERINO YAMIZ LUCIA</t>
  </si>
  <si>
    <t>43376711</t>
  </si>
  <si>
    <t>ALATA RAMOS LIZ KAREN</t>
  </si>
  <si>
    <t>41640901</t>
  </si>
  <si>
    <t>ALARCÓN TEJADA EDGAR ARNOLD</t>
  </si>
  <si>
    <t>29491541</t>
  </si>
  <si>
    <t>ALARCÓN ALVIZURI BERTHA PATRICIA</t>
  </si>
  <si>
    <t>09642188</t>
  </si>
  <si>
    <t>ALARCÓN ÁLVAREZ DÉVORA MABEL</t>
  </si>
  <si>
    <t>71307400</t>
  </si>
  <si>
    <t>ALARCON DELGADO FERNANDO ANDRE</t>
  </si>
  <si>
    <t>45884558</t>
  </si>
  <si>
    <t>AHANE AHANE VICTOR</t>
  </si>
  <si>
    <t>06123218</t>
  </si>
  <si>
    <t>AGUILAR TUNI LUZ MARINA</t>
  </si>
  <si>
    <t>10443273</t>
  </si>
  <si>
    <t>LICENCIADO EN CIENCIAS DE LA COMUNICACION</t>
  </si>
  <si>
    <t>AGUILAR MELIN WILLIAM ALEXIS</t>
  </si>
  <si>
    <t>43817440</t>
  </si>
  <si>
    <t>AGUILAR GODOS JOSE TOMAS</t>
  </si>
  <si>
    <t>40924934</t>
  </si>
  <si>
    <t>AGUILAR DÍAZ GUISELLA GLADYS</t>
  </si>
  <si>
    <t>41520812</t>
  </si>
  <si>
    <t>AGUIAR MASUELLI MAXIMILIANO FACUNDO</t>
  </si>
  <si>
    <t>002373318</t>
  </si>
  <si>
    <t>AGUADO ÑAVINCOPA JOSE CARLOS</t>
  </si>
  <si>
    <t>10289033</t>
  </si>
  <si>
    <t>AGUADO ÑAVINCOPA JOSÉ CARLOS</t>
  </si>
  <si>
    <t>AGREDA ZAMUDIO PAUL DAVID</t>
  </si>
  <si>
    <t>40823318</t>
  </si>
  <si>
    <t>AGREDA VEREAU CECILIA LORENA</t>
  </si>
  <si>
    <t>18173140</t>
  </si>
  <si>
    <t>GERENTE REGIONAL DE ADMINISTRACION</t>
  </si>
  <si>
    <t>AFUSO HIGA ALEJANDRO</t>
  </si>
  <si>
    <t>10283313</t>
  </si>
  <si>
    <t>ADUVIRI CASTILLO REYNALDO</t>
  </si>
  <si>
    <t>40354257</t>
  </si>
  <si>
    <t>ACUÑA TRUJILLO KATTY</t>
  </si>
  <si>
    <t>29616554</t>
  </si>
  <si>
    <t>ACUÑA TRUJILLO KATY</t>
  </si>
  <si>
    <t>DIRECTOR REGIONAL DE ADMINISTRACION Y FINANZAS</t>
  </si>
  <si>
    <t>ACOSTA TOGUCHI ELENA ELIANA</t>
  </si>
  <si>
    <t>44095981</t>
  </si>
  <si>
    <t>ACOSTA LAYMITO WILLIAM JAVIER</t>
  </si>
  <si>
    <t>41737433</t>
  </si>
  <si>
    <t>GERENTE REGIONAL DE PLANEAMIENTO PRESUPUESTO Y ACONDICIONAMIENTO TERRITORIAL</t>
  </si>
  <si>
    <t>ACOSTA GÁLVEZ ROBERTO ANTONIO</t>
  </si>
  <si>
    <t>26702301</t>
  </si>
  <si>
    <t>ABARCA HUANCA JAIME RODOLFO</t>
  </si>
  <si>
    <t>29301972</t>
  </si>
  <si>
    <t>ABAL ABARCA JAIME REBLINO</t>
  </si>
  <si>
    <t>09997072</t>
  </si>
  <si>
    <t>ZUZUNAGA VASQUEZ VICTOR OSCAR</t>
  </si>
  <si>
    <t>09908316</t>
  </si>
  <si>
    <t>AUXILIAR ADMINISTRATIVO DEL GABINETE DE ASESORES</t>
  </si>
  <si>
    <t>ZUZUNAGA PEÑA CHRISTIAN ALEXIS</t>
  </si>
  <si>
    <t>10473327</t>
  </si>
  <si>
    <t>ESPECIALISTA EN TRIBUTACION SUBNACIONAL</t>
  </si>
  <si>
    <t>ZUÑIGA RUIZ ALFREDO RICHARD</t>
  </si>
  <si>
    <t>10209165</t>
  </si>
  <si>
    <t>ESPECIALISTA EN INFORMACIÒN PRESUPUESTARIA 1</t>
  </si>
  <si>
    <t>ZUÑIGA ROJAS ROXANA</t>
  </si>
  <si>
    <t>42504561</t>
  </si>
  <si>
    <t>ESPECIALISTA EN REGULACION NORMATIVA</t>
  </si>
  <si>
    <t>TECNICA EN FISOTERAPIA Y REHABILITACION</t>
  </si>
  <si>
    <t>ZUÑIGA GAMARRA DANNA FIORELLA</t>
  </si>
  <si>
    <t>42619617</t>
  </si>
  <si>
    <t>SUPERVISOR/A DE DOCUMENTOS DEL ARCHIVO CENTRAL</t>
  </si>
  <si>
    <t>ZUÑE ALBORNOZ AIDA ANA MARIA</t>
  </si>
  <si>
    <t>08174624</t>
  </si>
  <si>
    <t>ESPECIALISTAS EN INFORMACION PRESUPUESTARIA EN RECURSOS HUMANOS DEL SECTOR PUBLICO</t>
  </si>
  <si>
    <t>ESTUDIANTE DE VII CICLO DE DERECHO COORPORATIVO</t>
  </si>
  <si>
    <t>ZUMAETA LEON RIDER RUBEN</t>
  </si>
  <si>
    <t>40318890</t>
  </si>
  <si>
    <t>TECNICO ADMINISTRATIVO III</t>
  </si>
  <si>
    <t>ZULUETA GALOC MILDER REYNALDO</t>
  </si>
  <si>
    <t>71776240</t>
  </si>
  <si>
    <t>ASISTENTE ECONOMICO DE LA DIRECCION DE POLITICA DE INVERSION PRIVADA</t>
  </si>
  <si>
    <t>INGENIERO ZOOTECNIA</t>
  </si>
  <si>
    <t>ZUBIATE MAS JUAN CARLOS</t>
  </si>
  <si>
    <t>33408530</t>
  </si>
  <si>
    <t>ESPECIALISTA EN INVERSION PUBLICA III - ESPECIALISTA SENIOR - CONECTAMEF AMAZONAS SEDE CHACHAPOYAS</t>
  </si>
  <si>
    <t>CIENCIAS CON MENCION EN INGENIERIA DE SISTEMAS</t>
  </si>
  <si>
    <t>ZEVALLOS MENDOZA AMADOR</t>
  </si>
  <si>
    <t>25556903</t>
  </si>
  <si>
    <t>ANALISTA DE CONTROL DE CALIDAD - 1</t>
  </si>
  <si>
    <t>ZEÑA CASTILLO WILLIAMS NERI</t>
  </si>
  <si>
    <t>25761459</t>
  </si>
  <si>
    <t>ANALISTA PROGRAMADOR DE APLICACIONES INFORMATICAS II</t>
  </si>
  <si>
    <t>ZELAYA VIDAL LILY VICTORIA MARINA</t>
  </si>
  <si>
    <t>07825455</t>
  </si>
  <si>
    <t>EXPERTO I EN TRIBUTOS INTERNOS</t>
  </si>
  <si>
    <t>ZEGARRA MULANOVICH ALICIA DIANA HELENA</t>
  </si>
  <si>
    <t>07864045</t>
  </si>
  <si>
    <t>DIRECTORA DE LA DIRECCION DE NORMATIVIDAD DE LA DIRECCION GENERAL DEL TESORO PUBLICO</t>
  </si>
  <si>
    <t>ZEGARRA BAZAN IRENE DEL ROCIO</t>
  </si>
  <si>
    <t>46344051</t>
  </si>
  <si>
    <t>ESPECIALISTA LEGAL CONTABLE</t>
  </si>
  <si>
    <t>ZECENARRO MONGE JUAN CARLOS</t>
  </si>
  <si>
    <t>40815587</t>
  </si>
  <si>
    <t>DIRECTOR GENERAL DE LA OFICINA GENERAL DE ENLACE</t>
  </si>
  <si>
    <t>ZAVALETA ROJAS ERIKA</t>
  </si>
  <si>
    <t>25781229</t>
  </si>
  <si>
    <t>ZAVALA URBIOLA ELIANA</t>
  </si>
  <si>
    <t>08528533</t>
  </si>
  <si>
    <t>ASISTENTE ADMINISTRATIVO LEGAL</t>
  </si>
  <si>
    <t>ZAVALA FLORES KAREN ELIZABETH</t>
  </si>
  <si>
    <t>42207940</t>
  </si>
  <si>
    <t>DIRECTORA DE LA DIRECCION DE SEGUIMIENTO Y EVALUACION DE LA INVERSION PUBLICA</t>
  </si>
  <si>
    <t>ZARATE SUYON JORGE ARMANDO</t>
  </si>
  <si>
    <t>80673524</t>
  </si>
  <si>
    <t>ESPECIALISTA EN CONTABILIDAD GUBERNAMENTAL - CONECTAMEF TUMBES</t>
  </si>
  <si>
    <t>ZAPATA RUIZ SERVIO TULIO</t>
  </si>
  <si>
    <t>16792837</t>
  </si>
  <si>
    <t>ABOGADO IV EN TRIBUTOS INTERNOS</t>
  </si>
  <si>
    <t>ZAPATA RODRIGUEZ JACQUELINE KELLY</t>
  </si>
  <si>
    <t>10697429</t>
  </si>
  <si>
    <t>OPERADOR/A DE DOCUMENTOS DEL ARCHIVO CENTRAL</t>
  </si>
  <si>
    <t>ZAPATA LAU MARIA ANTONIETA</t>
  </si>
  <si>
    <t>45078285</t>
  </si>
  <si>
    <t>ESPECIALISTA EN TRIBUTOS INTERNOS 3</t>
  </si>
  <si>
    <t>ZAPATA GUTIERREZ LUIS IVAN</t>
  </si>
  <si>
    <t>41952671</t>
  </si>
  <si>
    <t>COORDINADOR (A) EN SEGUIMIENTO A LA IMPLEMENTACION DE INCENTIVOS PRESUPUESTARIOS</t>
  </si>
  <si>
    <t>ZAPATA CHECALLA SUGEY GIOVANA</t>
  </si>
  <si>
    <t>40493226</t>
  </si>
  <si>
    <t>ASISTENTE DE GESTION DE SERVICIO - CONECTAMEF MOQUEGUA</t>
  </si>
  <si>
    <t>ZAPATA BOBADILLA RAYD HAMMER</t>
  </si>
  <si>
    <t>47670596</t>
  </si>
  <si>
    <t>ZAMUDIO AUQUILLA LUIS ALBERTO</t>
  </si>
  <si>
    <t>40045720</t>
  </si>
  <si>
    <t>ESPECIALISTA EN METODOLOGIA DE LA INVERSION PUBLICA</t>
  </si>
  <si>
    <t>ZAMORA FERNANDEZ PRADA HUBER YDELSO</t>
  </si>
  <si>
    <t>32044011</t>
  </si>
  <si>
    <t>IMPLANTADOR - CONECTAMEF ANCASH SEDE HUARAZ</t>
  </si>
  <si>
    <t>ZAMBRANO YUGRA CARLOS ENRIQUE</t>
  </si>
  <si>
    <t>42434493</t>
  </si>
  <si>
    <t>AUXILIAR DE GESTION DOCUMENTAL</t>
  </si>
  <si>
    <t>ZACARIAS CAMAC ANDRES ABEL</t>
  </si>
  <si>
    <t>41640973</t>
  </si>
  <si>
    <t>DIRECTOR DE LA DIRECCION DE SISTEMA FINANCIERO Y MERCADO DE CAPITALES</t>
  </si>
  <si>
    <t>ASESOR EN COMPETITIVIDAD EN EL AMBITO LABORAL</t>
  </si>
  <si>
    <t>YUPANQUI ZEGARRA OMAR</t>
  </si>
  <si>
    <t>42924324</t>
  </si>
  <si>
    <t>IMPLANTADOR SIAF EN EL DEPARTAMENTO DE CAJAMARCA</t>
  </si>
  <si>
    <t>YUFRA PALOMINO LUIS ALBERTO</t>
  </si>
  <si>
    <t>00418214</t>
  </si>
  <si>
    <t>ESPECIALISTA EN INVERSION PUBLICA III - ESPECIALISTA SENIOR - CONECTAMEF AREQUIPA</t>
  </si>
  <si>
    <t>DIRECTORA DE LA DIRECCION DE PRESUPUESTO TEMATICO DE LA DIRECCION GENERAL DE PRESUPUESTO PUBLICO</t>
  </si>
  <si>
    <t>YAURIS HUAYTA DAVID MARCELINO</t>
  </si>
  <si>
    <t>40470133</t>
  </si>
  <si>
    <t>ESPECIALISTA PROGRAMADOR DE APLICACIONES INFORMATICAS 2</t>
  </si>
  <si>
    <t>YARLEQUE RODRIGUEZ LUZ MIRIAM</t>
  </si>
  <si>
    <t>09985322</t>
  </si>
  <si>
    <t>ANALISTA EN SEGUIMIENTO, MONITOREO Y ELABORACION DE REPORTES PARA LA UTP - FAG</t>
  </si>
  <si>
    <t>YARLEQUE RODRIGUEZ ETHEL ANAHI</t>
  </si>
  <si>
    <t>42803662</t>
  </si>
  <si>
    <t>ESPECIALISTA EN TESORERIA Y ENDEUDAMIENTO PUBLICO - CONECTAMEF PIURA</t>
  </si>
  <si>
    <t>YALLI FERNANDEZ MARIA DORIS</t>
  </si>
  <si>
    <t>08982468</t>
  </si>
  <si>
    <t>ESPECIALISTA EN NOTAS DE PAGO - DEVENGADO FLOTANTE</t>
  </si>
  <si>
    <t>YACILA PAZCE RICARDO FRANCO</t>
  </si>
  <si>
    <t>45516207</t>
  </si>
  <si>
    <t>ANALISTA EN ECONOMIA 2</t>
  </si>
  <si>
    <t>YABAR INFANTE CARLOS ENRIQUE</t>
  </si>
  <si>
    <t>09094873</t>
  </si>
  <si>
    <t>CONDUCTOR - POOL</t>
  </si>
  <si>
    <t>YABAR BENAVIDES IRVING ENRIQUE</t>
  </si>
  <si>
    <t>72474635</t>
  </si>
  <si>
    <t>WILSON HUAMANCHUMO MARTIN DANNY</t>
  </si>
  <si>
    <t>21405500</t>
  </si>
  <si>
    <t>IMPLANTADOR SIAF EN EL DEPARTAMENTO DE ICA</t>
  </si>
  <si>
    <t>DIRECTOR DE LA DIRECCION DE ADQUISICIONES DE LA DIRECCION GENERAL DE ABASTECIMIENTO</t>
  </si>
  <si>
    <t>VIZCARRA GUILLEN AURORA</t>
  </si>
  <si>
    <t>23951337</t>
  </si>
  <si>
    <t>ESPECIALISTA EN PRESUPUESTO PUBLICO II - DESARROLLO PRODUCTIVO, DESARROLLO SOCIAL Y ADMINISTRACION DEL ESTADO</t>
  </si>
  <si>
    <t>VIVAR TOLEDO KATIA RUTH</t>
  </si>
  <si>
    <t>46106349</t>
  </si>
  <si>
    <t>ESPECIALISTA EN PRESUPUESTO TEMATICO II</t>
  </si>
  <si>
    <t>VIVANCO YOVERA ROCIO SUSANA</t>
  </si>
  <si>
    <t>03898287</t>
  </si>
  <si>
    <t>ADMINISTRADOR DE BASE DE DATOS II</t>
  </si>
  <si>
    <t>VIVANCO CHAVEZ MARIA CECILIA</t>
  </si>
  <si>
    <t>31037607</t>
  </si>
  <si>
    <t>ESPECIALISTA EN INVERSION PUBLICA - CONECTAMEF - ICA</t>
  </si>
  <si>
    <t>VIVANCO ALVA LIDIA NADIESHDA</t>
  </si>
  <si>
    <t>42762559</t>
  </si>
  <si>
    <t>ESPECIALISTA EN ESTRATEGIAS</t>
  </si>
  <si>
    <t>COMPUTACION</t>
  </si>
  <si>
    <t>VISALOT TRUJILLO JOSE ANTONIO</t>
  </si>
  <si>
    <t>06158676</t>
  </si>
  <si>
    <t>ANALISTA DE PLANEAMIENTO Y PROCESOS INFORMATICOS I</t>
  </si>
  <si>
    <t>VILQUINICHE ROMANI SUSANA ROSMERY</t>
  </si>
  <si>
    <t>44780763</t>
  </si>
  <si>
    <t>ESPECIALISTA EN ASUNTOS TRIBUTARIOS INTERNACIONALES 3</t>
  </si>
  <si>
    <t>VILLEGAS INFANTE EDITH JHONY</t>
  </si>
  <si>
    <t>80234440</t>
  </si>
  <si>
    <t>ESPECIALISTA EN PRESUPUESTO PUBLICO - CONECTAMEF TUMBES</t>
  </si>
  <si>
    <t>VILLEGAS DELGADO ROLLY SEWARD</t>
  </si>
  <si>
    <t>42294945</t>
  </si>
  <si>
    <t>ESPECIALISTA EN ADMINISTRACION DE SISTEMAS</t>
  </si>
  <si>
    <t>VILLEGAS CASAS JUAN PABLO</t>
  </si>
  <si>
    <t>20728511</t>
  </si>
  <si>
    <t>ESPECIALISTA DEL CENTRO DE INFORMACION DE PROGRAMACION Y SEGUIMIENTO PRESUPUESTAL 2</t>
  </si>
  <si>
    <t>VILLEGAS BAUTISTA MARIA ROSA</t>
  </si>
  <si>
    <t>32845209</t>
  </si>
  <si>
    <t>ASISTENTE DE GESTION DE SERVICIO - CONECTAMEF SANTA</t>
  </si>
  <si>
    <t>ESPECIALISTA EN MONITOREO DE INVERSION PUBLICA EN INFRAESTRUCTURA</t>
  </si>
  <si>
    <t>VILLASECA VALLEJOS MARCOS ANTONIO</t>
  </si>
  <si>
    <t>08157374</t>
  </si>
  <si>
    <t>IMPLANTADOR - CONECTAMEF LIMA SEDE HUACHO</t>
  </si>
  <si>
    <t>ASISTENTE EN TRIBUTOS INTERNOS 3</t>
  </si>
  <si>
    <t>VILLANUEVA RIVERA ELBA</t>
  </si>
  <si>
    <t>10629575</t>
  </si>
  <si>
    <t>ANALISTA EN CONTROL PREVIO</t>
  </si>
  <si>
    <t>VILLANUEVA MURRUGARRA LIDIA MAGALY</t>
  </si>
  <si>
    <t>42267702</t>
  </si>
  <si>
    <t>ESPECIALISTA EN PROGRAMACION</t>
  </si>
  <si>
    <t>VILLANUEVA LLANOS GONZALO</t>
  </si>
  <si>
    <t>45159979</t>
  </si>
  <si>
    <t>ANALISTA EN ASUNTOS TRIBUTARIOS INTERNACIONALES</t>
  </si>
  <si>
    <t>ABOGADO III - TRIBUTOS INTERNOS</t>
  </si>
  <si>
    <t>VILLANUEVA LABAN DANNY FRANCISCO</t>
  </si>
  <si>
    <t>40923933</t>
  </si>
  <si>
    <t>ESPECIALISTA DE GESTION DE MERCADO DE CAPITALES INTERNO</t>
  </si>
  <si>
    <t>VILLANUEVA GARCIA CLAUDIA DORELLY</t>
  </si>
  <si>
    <t>46569789</t>
  </si>
  <si>
    <t>ANALISTA DE SOPORTE DE SISTEMAS INFORMATICOS - 1</t>
  </si>
  <si>
    <t>VILLANUEVA ABANTO NANCY MARELY</t>
  </si>
  <si>
    <t>46424728</t>
  </si>
  <si>
    <t>VILLALOBOS VASQUEZ LENIN IVAN</t>
  </si>
  <si>
    <t>43230737</t>
  </si>
  <si>
    <t>ESPECIALISTA EN ENDEUDAMIENTO Y TESORO PUBLICO - CONECTAMEF UCAYALI SEDE PUCALLPA</t>
  </si>
  <si>
    <t>VILLALOBOS VARGAS CRISTIAN</t>
  </si>
  <si>
    <t>45869457</t>
  </si>
  <si>
    <t>ESPECIALISTA EN INVERSION PUBLICA - CONECTAMEF AMAZONAS</t>
  </si>
  <si>
    <t>VILLALOBOS URIZAR LUIS ERNESTO</t>
  </si>
  <si>
    <t>07242735</t>
  </si>
  <si>
    <t>IMPLANTACION DE SISTEMAS</t>
  </si>
  <si>
    <t>VILLAFAN POPAYAN NINO CHARLES</t>
  </si>
  <si>
    <t>32043901</t>
  </si>
  <si>
    <t>GESTOR DE CENTRO - CONECTAMEF HUARAZ</t>
  </si>
  <si>
    <t>VILLACORTA VEGA JULIO ARTEMIO</t>
  </si>
  <si>
    <t>18196965</t>
  </si>
  <si>
    <t>ANALISTA DE REQUERIMIENTO III</t>
  </si>
  <si>
    <t>VILLACORTA RIOS DE MATEO LICENIA</t>
  </si>
  <si>
    <t>44387242</t>
  </si>
  <si>
    <t>ESPECIALISTA EN PROCESOS DE SELECCION</t>
  </si>
  <si>
    <t>GEOGRAFIA</t>
  </si>
  <si>
    <t>VILLACORTA ALVARADO ZULEIKA</t>
  </si>
  <si>
    <t>42109180</t>
  </si>
  <si>
    <t>ANALISTA III EN SEGUIMIENTO Y EVALUACION PARA LA GEOREFERENCIACION DE LOS PROYECTOS DE INVERSION PUBLICA</t>
  </si>
  <si>
    <t>VILLA SAIRE ROXANA</t>
  </si>
  <si>
    <t>24000626</t>
  </si>
  <si>
    <t>ESPECIALISTA EN SECTOR EDUCACION Y DEPORTE</t>
  </si>
  <si>
    <t>VILLA PINEDA OTILIA</t>
  </si>
  <si>
    <t>09956994</t>
  </si>
  <si>
    <t>VILCHEZ TAPIA JOSE SAUL</t>
  </si>
  <si>
    <t>20112223</t>
  </si>
  <si>
    <t>VILCHEZ HUACHACA JEWER SMITH</t>
  </si>
  <si>
    <t>43138096</t>
  </si>
  <si>
    <t>ANALISTA PROGRAMADOR DE APLICACIONES INFORMATICAS I</t>
  </si>
  <si>
    <t>VILCA QUISPE MARTHA TEODORA</t>
  </si>
  <si>
    <t>29579397</t>
  </si>
  <si>
    <t>ESPECIALISTA EN INVERSION PUBLICA II - ESPECIALISTA JUNIOR - CONECTAMEF AREQUIPA</t>
  </si>
  <si>
    <t>VILCA HUANCA ELIZABETH</t>
  </si>
  <si>
    <t>40287122</t>
  </si>
  <si>
    <t>TECNICO ADMINISTRATIVO EN CONTRATACION DIRECTA</t>
  </si>
  <si>
    <t>VIERA FLORES AURORA</t>
  </si>
  <si>
    <t>40385397</t>
  </si>
  <si>
    <t>ANALISTA EN TESORERIA</t>
  </si>
  <si>
    <t>VIDAL PRADO WILSON FERNANDO</t>
  </si>
  <si>
    <t>40657652</t>
  </si>
  <si>
    <t>ESPECIALISTA ADMINISTRATIVO II - RECURSOS HUMANOS</t>
  </si>
  <si>
    <t>CIENCIAS SOCIALES ESPECIALIDAD: HISTORIA</t>
  </si>
  <si>
    <t>VIDAL ORCON DIANA MIRIAM</t>
  </si>
  <si>
    <t>42746532</t>
  </si>
  <si>
    <t>OPERADOR EN ARCHIVO CENTRAL</t>
  </si>
  <si>
    <t>VIDAL HERAS LUIS ALBERTO</t>
  </si>
  <si>
    <t>42864498</t>
  </si>
  <si>
    <t>ANALISTA EN GESTION PRESUPUESTAL DE LOS GOBIERNOS SUBNACIONALES 2</t>
  </si>
  <si>
    <t>ADMINISTRACION DE NEGOCIOS GLOBALES</t>
  </si>
  <si>
    <t>VICUÑA ALVAREZ CARLOS ANDRES</t>
  </si>
  <si>
    <t>45359755</t>
  </si>
  <si>
    <t>ASISTENTE EN CONTROL PATRIMONIAL, ALMACEN Y DISTRIBUCION</t>
  </si>
  <si>
    <t>VERGARA FLORES FRANKLIN EULOLIO</t>
  </si>
  <si>
    <t>45877290</t>
  </si>
  <si>
    <t>ESPECIALISTA EN PRESUPUESTO TEMATICO 1</t>
  </si>
  <si>
    <t>VERDE VENTURO JOSE</t>
  </si>
  <si>
    <t>22665393</t>
  </si>
  <si>
    <t>ESPECIALISTA EN INVERSION PUBLICA III - ESPECIALISTA SENIOR - CONECTAMEF UCAYALI SEDE PUCALLPA</t>
  </si>
  <si>
    <t>VERAMENDI VIDAL GUIDO ARTURO</t>
  </si>
  <si>
    <t>22517845</t>
  </si>
  <si>
    <t>IMPLANTADOR SIAF - GL - HUANUCO</t>
  </si>
  <si>
    <t>VERAMENDI AGUILAR JAIME YLDEFONSO</t>
  </si>
  <si>
    <t>09890211</t>
  </si>
  <si>
    <t>VERA TUDELA WITHER RAFAEL ALEJANDRO</t>
  </si>
  <si>
    <t>40884887</t>
  </si>
  <si>
    <t>DIRECTOR DE LA DIRECCION DE EFICIENCIA NORMATIVA PARA LA PRODUCTIVIDAD Y COMPETENCIA</t>
  </si>
  <si>
    <t>VERA LIZA SANDRA PAOLA</t>
  </si>
  <si>
    <t>16011546</t>
  </si>
  <si>
    <t>ESPECIALISTA DE PLANEAMIENTO EN CONTROL GUBERNAMENTAL</t>
  </si>
  <si>
    <t>VERA DE LA CRUZ KARINA ROSA</t>
  </si>
  <si>
    <t>42267825</t>
  </si>
  <si>
    <t>SECRETARIO (A) TECNICO DE LAS AUTORIDADES DEL PROCEDIMIENTO ADMINISTRATIVO DISCIPLINARIO</t>
  </si>
  <si>
    <t>INGENIERIA EN CIENCIAS CON MENCION EN INGENIERIA ENONOMICA</t>
  </si>
  <si>
    <t>VERA CABELLOS MARCO ANTONIO</t>
  </si>
  <si>
    <t>45369877</t>
  </si>
  <si>
    <t>ANALISTA EN PROMOCION DE ASOCIACIONES PUBLICO PRIVADAS</t>
  </si>
  <si>
    <t>VERA  LAZARO DANIEL</t>
  </si>
  <si>
    <t>23958194</t>
  </si>
  <si>
    <t>IMPLANTADOR MEF - CONECTAMEF APURIMAC - SEDE ABANCAY</t>
  </si>
  <si>
    <t>VENTURA TATAJE ALEXANDER ANTONIO</t>
  </si>
  <si>
    <t>40051006</t>
  </si>
  <si>
    <t>IMPLANTADOR - CONECTAMEF ICA</t>
  </si>
  <si>
    <t xml:space="preserve">CONTADOR PUBLICO </t>
  </si>
  <si>
    <t>VENTURA ABARCA EDUARDO MARINO</t>
  </si>
  <si>
    <t>06788551</t>
  </si>
  <si>
    <t>ESPECIALISTA EN CONTABILIDAD PUBLICA</t>
  </si>
  <si>
    <t>VENTOCILLA VENTOSILLA ROCIO DEL PILAR</t>
  </si>
  <si>
    <t>46390982</t>
  </si>
  <si>
    <t>ESPECIALISTA EN GESTION PRESUPUESTAL DE LOS GOBIERNOS SUBNACIONALES 1</t>
  </si>
  <si>
    <t>VENEROS GUEVARA LEANILES MIHAJLO</t>
  </si>
  <si>
    <t>44053776</t>
  </si>
  <si>
    <t>ANALISTA EN INVERSIONES DE PREVENCION DE RIESGO DE DESASTRE</t>
  </si>
  <si>
    <t>ANALISTA EN PRESUPUESTO TEMATICO 3</t>
  </si>
  <si>
    <t>VENEGAS MALO MIGUEL ANGEL</t>
  </si>
  <si>
    <t>32977059</t>
  </si>
  <si>
    <t>GESTOR DE CENTRO - CONECTAMEF SANTA</t>
  </si>
  <si>
    <t>VELIZ VELEZ MIOSOTIS JULIANA</t>
  </si>
  <si>
    <t>40184071</t>
  </si>
  <si>
    <t>ASISTENTE DE COORDINACION PARLAMENTARIA</t>
  </si>
  <si>
    <t>VELIZ ISIDRO EDDIE CHRISTOPHER</t>
  </si>
  <si>
    <t>43869516</t>
  </si>
  <si>
    <t>ESPECIALISTA EN PATRIMONIO</t>
  </si>
  <si>
    <t>VELIZ CALDERON ISELA KELLY</t>
  </si>
  <si>
    <t>40338368</t>
  </si>
  <si>
    <t>ESPECIALISTA EN CONTABILIDAD GUBERNAMENTAL - CONECTAMEF JUNIN</t>
  </si>
  <si>
    <t>VELAZCO FLORES MARX LEONIV</t>
  </si>
  <si>
    <t>42756484</t>
  </si>
  <si>
    <t>ESPECIALISTA I - ESPECIALISTA DE INVERSION PUBLICA - CONECTAMEF APURIMAC SEDE ANDAHUAYLAS</t>
  </si>
  <si>
    <t>INGENIERO DE SISTEMAS Y SEGURIDAD INFORMATICA</t>
  </si>
  <si>
    <t>VELASQUEZ ZUBIETA MARIA ELENA</t>
  </si>
  <si>
    <t>70546986</t>
  </si>
  <si>
    <t>ANALISTA DE GESTION DE REQUERIMIENTOS</t>
  </si>
  <si>
    <t>VELASQUEZ TICONA ERROL</t>
  </si>
  <si>
    <t>23954596</t>
  </si>
  <si>
    <t>ESPECIALISTA EN TESORERIA Y ENDEUDAMIENTO PUBLICO - CONECTAMEF MOQUEGUA</t>
  </si>
  <si>
    <t>VELASQUEZ PONCE LUIS MIGUEL</t>
  </si>
  <si>
    <t>41746547</t>
  </si>
  <si>
    <t>COORDINADOR (A) DE SERVICIOS GENERALES</t>
  </si>
  <si>
    <t>VELASQUEZ MORALES RICHARD WILHELM</t>
  </si>
  <si>
    <t>43998864</t>
  </si>
  <si>
    <t>VELASQUEZ MIRANDA ANGEL WILFREDO</t>
  </si>
  <si>
    <t>19323973</t>
  </si>
  <si>
    <t>PROGRAMADOR DE APLICACIONES INFORMATICAS III</t>
  </si>
  <si>
    <t>VELASQUEZ LUCEN ROSA ADELAIDA</t>
  </si>
  <si>
    <t>00792448</t>
  </si>
  <si>
    <t>EJECUTIVO EN GESTION DE FONIPREL</t>
  </si>
  <si>
    <t>VELASQUEZ GARCIA JUNE VERONICA</t>
  </si>
  <si>
    <t>18019758</t>
  </si>
  <si>
    <t>ESPECIALISTA EN TESORERIA Y ENDEUDAMIENTO PUBLICO - CONECTAMEF SAN MARTIN SEDE TARAPOTO</t>
  </si>
  <si>
    <t>VELASQUEZ CRUZ FLOR DEL PILAR</t>
  </si>
  <si>
    <t>43654315</t>
  </si>
  <si>
    <t>SECRETARIA (O) DE ORGANO</t>
  </si>
  <si>
    <t>VELASQUEZ CABREJOS ALEJANDRO</t>
  </si>
  <si>
    <t>04828947</t>
  </si>
  <si>
    <t>ESPECIALISTA EN PRESUPUESTO PUBLICO - CONECTAMEF LIMA SEDE HUACHO</t>
  </si>
  <si>
    <t>VELASQUEZ BACA MARTHA</t>
  </si>
  <si>
    <t>27745929</t>
  </si>
  <si>
    <t>RESIDENTE PROVINCIAS</t>
  </si>
  <si>
    <t>VELASCO VEGA RENE HUGO</t>
  </si>
  <si>
    <t>01332104</t>
  </si>
  <si>
    <t>ESPECIALISTA EN PRESUPUESTO PUBLICO - CONECTAMEF MOQUEGUA</t>
  </si>
  <si>
    <t>VELASCO ARCE MANUEL BERNABE</t>
  </si>
  <si>
    <t>45775891</t>
  </si>
  <si>
    <t>ESPECIALISTA EN PROGRAMACION MULTIANUAL DE INVERSIONES</t>
  </si>
  <si>
    <t>VELAPATIÑO JUSCAMAITA KATIA FELIPA</t>
  </si>
  <si>
    <t>09798937</t>
  </si>
  <si>
    <t>COORDINADOR DE DESARROLLO - SICON</t>
  </si>
  <si>
    <t>VELA USCAMAYTA HENRY RONER</t>
  </si>
  <si>
    <t>10678437</t>
  </si>
  <si>
    <t>ANALISTA DE CIBERSEGURIDAD - 2</t>
  </si>
  <si>
    <t>VELA CHUMBE JIMY</t>
  </si>
  <si>
    <t>47902583</t>
  </si>
  <si>
    <t>ANALISTA DE IMPLANTACION DE SISTEMAS 2 - SAN MARTIN</t>
  </si>
  <si>
    <t>VEGA VENTURA JAVIER ANTONIO</t>
  </si>
  <si>
    <t>40236457</t>
  </si>
  <si>
    <t>DIRECTOR DE LA DIRECCION DE SEGUIMIENTO Y EVALUACION DE LA INVERSION PUBLICA</t>
  </si>
  <si>
    <t>VEGA URBANO JULIANA MARISOL</t>
  </si>
  <si>
    <t>41218222</t>
  </si>
  <si>
    <t>SECRETARIA 1</t>
  </si>
  <si>
    <t>VEGA SAUCEDO GLADYS CLORINDA</t>
  </si>
  <si>
    <t>09350571</t>
  </si>
  <si>
    <t>ESPECIALISTA EN PROGRAMACION Y GESTION DE INVERSIONES</t>
  </si>
  <si>
    <t>VEGA MACEDO NADIA ANGELICA</t>
  </si>
  <si>
    <t>43018955</t>
  </si>
  <si>
    <t>VEGA FARIAS OSCAR HORACIO</t>
  </si>
  <si>
    <t>09865974</t>
  </si>
  <si>
    <t>PROFESIONAL ESPECIALISTA EN PRESUPUESTO PUBLICO</t>
  </si>
  <si>
    <t>VEGA CONDEZO JULIO CESAR</t>
  </si>
  <si>
    <t>40823675</t>
  </si>
  <si>
    <t>PROGRAMADOR DE APLICACIONES INFORMATICAS</t>
  </si>
  <si>
    <t>VEGA CENTENO OCAMPO AUGUSTA GRISOLIA</t>
  </si>
  <si>
    <t>46689431</t>
  </si>
  <si>
    <t>ANALISTA EN TRIBUTOS INTERNOS 2</t>
  </si>
  <si>
    <t>VEGA ANHUAMAN ELIO FRANCISCO</t>
  </si>
  <si>
    <t>18015387</t>
  </si>
  <si>
    <t>COORDINADOR DE TESORERIA</t>
  </si>
  <si>
    <t>INSTALACIONES ELECTRICAS INDUSTRIALES</t>
  </si>
  <si>
    <t>VEGA ALANIA JUAN MANUEL</t>
  </si>
  <si>
    <t>10746528</t>
  </si>
  <si>
    <t>ESPECIALISTA EN INSTALACION DE CABLEADO ESTRUCTURADO</t>
  </si>
  <si>
    <t>VASQUEZ ZARATE ORESTES WILFREDO</t>
  </si>
  <si>
    <t>41787976</t>
  </si>
  <si>
    <t>ANALISTA ADMINISTRATIVO LOGISTICO</t>
  </si>
  <si>
    <t>VASQUEZ ZAMORA ISMAEL</t>
  </si>
  <si>
    <t>27559532</t>
  </si>
  <si>
    <t>ESPECIALISTA EN TESORERIA Y ENDEUDAMIENTO PUBLICO - CONECTAMEF CAJAMARCA</t>
  </si>
  <si>
    <t>VASQUEZ SANCHEZ HENRY RAFAEL</t>
  </si>
  <si>
    <t>40451223</t>
  </si>
  <si>
    <t>ESPECIALISTA EN PRESUPUESTO PUBLICO - CONECTAMEF CAJAMARCA</t>
  </si>
  <si>
    <t>VASQUEZ QUISPE LADY KAROL</t>
  </si>
  <si>
    <t>42336683</t>
  </si>
  <si>
    <t>ANALISTA EN TRIBUTOS INTERNOS 3</t>
  </si>
  <si>
    <t>VASQUEZ QUISPE ELAINE MADELEINE</t>
  </si>
  <si>
    <t>ESPECIALISTA EN DESARROLLO NORMATIVO</t>
  </si>
  <si>
    <t>VASQUEZ LOZANO ALIDA</t>
  </si>
  <si>
    <t>06782218</t>
  </si>
  <si>
    <t>VASQUEZ LOZADA AMELIA ELISA</t>
  </si>
  <si>
    <t>33593272</t>
  </si>
  <si>
    <t>ESPECIALISTA EN ENDEUDAMIENTO Y TESORO PUBLICO</t>
  </si>
  <si>
    <t>VASQUEZ DIAZ MILUZKA CINDY MABEL</t>
  </si>
  <si>
    <t>43174519</t>
  </si>
  <si>
    <t>DIRECTOR DE LA DIRECCION DE GESTION DE INVERSIONES</t>
  </si>
  <si>
    <t>VASQUEZ DIAZ ANDRES ARTURO</t>
  </si>
  <si>
    <t>41108811</t>
  </si>
  <si>
    <t>ESPECIALISTA DE INFORMACION</t>
  </si>
  <si>
    <t>VASQUEZ DEL SOLAR FERNANDO JAVIER</t>
  </si>
  <si>
    <t>43621967</t>
  </si>
  <si>
    <t>ANALISTA EN PROCESOS ARCHIVISTICOS 2</t>
  </si>
  <si>
    <t>VASQUEZ CORDOVA JOAQUIN JESUS</t>
  </si>
  <si>
    <t>42423853</t>
  </si>
  <si>
    <t>DIRECTOR DE LA DIRECCION DE PROMOCION DE INVERSION PRIVADA</t>
  </si>
  <si>
    <t>VASQUEZ CHACON DE CESPEDES JODIE BETZABETH</t>
  </si>
  <si>
    <t>10218333</t>
  </si>
  <si>
    <t>ESPECIALISTA EN GESTION DE INVERSIONES PUBLICAS Y TRANSPORTES</t>
  </si>
  <si>
    <t>VASQUEZ CENTURION MARIA TERESA</t>
  </si>
  <si>
    <t>10610967</t>
  </si>
  <si>
    <t>VASQUEZ AVILA KARLO JOEL</t>
  </si>
  <si>
    <t>40700110</t>
  </si>
  <si>
    <t>ANALISTA EN PRESUPUESTO TERRITORIAL - EJECUCION 2</t>
  </si>
  <si>
    <t>VARILLAS ARGUEDAS LUIS JAVIER</t>
  </si>
  <si>
    <t>42782295</t>
  </si>
  <si>
    <t>EJECUTIVO (A) EN MERCADOS Y COMERCIO INTERNACIONAL PARA COMPETITIVIDAD</t>
  </si>
  <si>
    <t>VARGAS VILLAFUERTE DIEGO RAFAEL</t>
  </si>
  <si>
    <t>44362965</t>
  </si>
  <si>
    <t>ESPECIALISTA EN REGISTRO Y PROCESAMIENTO DE INFORMACION</t>
  </si>
  <si>
    <t>VARGAS PAITAN CARLOS FERNANDO</t>
  </si>
  <si>
    <t>43479988</t>
  </si>
  <si>
    <t>ESPECIALISTA EN GESTOR DE PROCESOS</t>
  </si>
  <si>
    <t>VARGAS MIRANDA JOSE LUIS</t>
  </si>
  <si>
    <t>23984647</t>
  </si>
  <si>
    <t>RESIDENTE SIAF - GL CUSCO</t>
  </si>
  <si>
    <t>VARGAS HUACCHARAQUI ALAN</t>
  </si>
  <si>
    <t>40745498</t>
  </si>
  <si>
    <t>VARGAS CHOCO ARIEL ABSALOM</t>
  </si>
  <si>
    <t>43891617</t>
  </si>
  <si>
    <t>GESTOR DE ACTIVOS FINANCIEROS</t>
  </si>
  <si>
    <t>VARGAS CASTILLO MANUEL IGNACIO</t>
  </si>
  <si>
    <t>19328277</t>
  </si>
  <si>
    <t>ESPECIALISTA EN SEGUIMIENTO DE INVERSIONES FIDT</t>
  </si>
  <si>
    <t>VARGAS AGUERO IRMA AURIOLA</t>
  </si>
  <si>
    <t>44187554</t>
  </si>
  <si>
    <t xml:space="preserve"> SECRETARIA 1</t>
  </si>
  <si>
    <t>VARGAS  ACUACHE CHRISTIAN MANUEL</t>
  </si>
  <si>
    <t>21870627</t>
  </si>
  <si>
    <t>ABOGADO ESPECIALISTA EN DERECHO ADUANERO</t>
  </si>
  <si>
    <t>VALVERDE VARGAS SANDRA ZOILA</t>
  </si>
  <si>
    <t>31674079</t>
  </si>
  <si>
    <t>ESPECIALISTA EN PRESUPUESTO PUBLICO - CONECTAMEF ANCASH SEDE HUARAZ</t>
  </si>
  <si>
    <t>VALVERDE HERRERA KELLY ROXANA</t>
  </si>
  <si>
    <t>40933719</t>
  </si>
  <si>
    <t>ABOGADO TRIBUTARISTA</t>
  </si>
  <si>
    <t>VALVERDE ESPINOZA KARLA JOHANNA</t>
  </si>
  <si>
    <t>40745378</t>
  </si>
  <si>
    <t>ECONOMISTA II - ANALISTA PRESUPUESTARIO DE PLANILLAS</t>
  </si>
  <si>
    <t>VALQUI BAZAN EDGAR</t>
  </si>
  <si>
    <t>25859707</t>
  </si>
  <si>
    <t>TECNICO DE SOPORTE DE HARDWARE II</t>
  </si>
  <si>
    <t>VALLES ALVARADO WALQUER</t>
  </si>
  <si>
    <t>05360706</t>
  </si>
  <si>
    <t>ESPECIALISTA EN PRESUPUESTO PUBLICO - CONECTAMEF LORETO SEDE IQUITOS</t>
  </si>
  <si>
    <t>VALERIO ZEVALLOS MARICELA NOEMI</t>
  </si>
  <si>
    <t>15722164</t>
  </si>
  <si>
    <t>COORDINADOR DE CONTABILIDAD</t>
  </si>
  <si>
    <t>ASISTENTE EN TRIBUTOS INTERNOS 3 DE LA OFICINA DE ATENCION DE QUEJAS</t>
  </si>
  <si>
    <t>VALENZUELA CARLOS EDWIN ABEL</t>
  </si>
  <si>
    <t>04070079</t>
  </si>
  <si>
    <t>IMPLANTADOR DE CONECTAMEF PASCO</t>
  </si>
  <si>
    <t>VALENTINO LUCIANI JAVIER IVAN</t>
  </si>
  <si>
    <t>10328542</t>
  </si>
  <si>
    <t>ESPECIALISTA EN COMPETITIVIDAD EN POLITICA DE INTERNACIONALIZACION</t>
  </si>
  <si>
    <t>VALENTIN TURRIATE RENZO JAVIER</t>
  </si>
  <si>
    <t>42940244</t>
  </si>
  <si>
    <t>ESPECIALISTA EN TRIBUTOS INTERNOS 1</t>
  </si>
  <si>
    <t>VALENTIN LEON JENNY MARILINA</t>
  </si>
  <si>
    <t>41427312</t>
  </si>
  <si>
    <t>ESPECIALISTAS EN TESORERIA Y ENDEUDAMIENTO PUBLICO - CONECTAMEF PASCO</t>
  </si>
  <si>
    <t>VALDIVIA MANDUJANO JENNIFER LUCY</t>
  </si>
  <si>
    <t>09799712</t>
  </si>
  <si>
    <t>ANALISTA DE CONTROL DE CALIDAD - 2</t>
  </si>
  <si>
    <t>VALDIVIA CHIRINOS TUAYLA VERONICA</t>
  </si>
  <si>
    <t>29548583</t>
  </si>
  <si>
    <t>VALDEZ SOLIS FERNANDO IVAN</t>
  </si>
  <si>
    <t>42969386</t>
  </si>
  <si>
    <t>ANALISTA EN ESTADISTICA DE DEUDA</t>
  </si>
  <si>
    <t>VALDEZ REYES LAURA ROSA</t>
  </si>
  <si>
    <t>44079370</t>
  </si>
  <si>
    <t>ESPECIALISTA LEGAL EN INVERSION PUBLICA</t>
  </si>
  <si>
    <t>VALDERRAMA VELARDE ROCIO DEL PILAR</t>
  </si>
  <si>
    <t>43156579</t>
  </si>
  <si>
    <t>ASISTENTE EN ASUNTOS TRIBUTARIOS INTERNACIONALES</t>
  </si>
  <si>
    <t>VALDERRAMA DELGADO JESSICA KARON</t>
  </si>
  <si>
    <t>43373533</t>
  </si>
  <si>
    <t>ANALISTA DE IMPLANTACION DE SISTEMAS 2 - CAJAMARCA</t>
  </si>
  <si>
    <t>UYEYAMA SHIBATA CESAR ADOLFO</t>
  </si>
  <si>
    <t>07435773</t>
  </si>
  <si>
    <t>UTANI OLIVARES KATTYA STEFANI VICTORIA</t>
  </si>
  <si>
    <t>44914710</t>
  </si>
  <si>
    <t>ESPECIALISTA EN GESTION DE SERVICIOS DE TI - 1</t>
  </si>
  <si>
    <t>USHIÑAHUA USHIÑAHUA MAGDA</t>
  </si>
  <si>
    <t>10595622</t>
  </si>
  <si>
    <t>ESPECIALISTA EN INVERSION PUBLICA III - ESPECIALISTA SENIOR - CONECTAMEF SAN MARTIN SEDE TARAPOTO</t>
  </si>
  <si>
    <t>URQUIZA ZAVALETA JULIO ALFREDO</t>
  </si>
  <si>
    <t>18032334</t>
  </si>
  <si>
    <t>ASESOR(A) LEGAL</t>
  </si>
  <si>
    <t>URIONA RODRIGUEZ JOSE LUIS</t>
  </si>
  <si>
    <t>05381546</t>
  </si>
  <si>
    <t>GESTOR DE CENTRO - CONECTAMEF LORETO</t>
  </si>
  <si>
    <t>URIA BERMEJO GUSTAVO ADOLFO</t>
  </si>
  <si>
    <t>20547792</t>
  </si>
  <si>
    <t>ESPECIALISTA EN INFORMACION PRESUPUESTARIA EN RECURSOS HUMANOS DEL SECTOR PUBLICO</t>
  </si>
  <si>
    <t>URCIA DIAZ SONIA ELISA</t>
  </si>
  <si>
    <t>18208185</t>
  </si>
  <si>
    <t>ASISTENTE DE GESTION DE SERVICIO - CONECTAMEF LA LIBERTAD</t>
  </si>
  <si>
    <t>UCULMANA FAJARDO MILAGROS YRIS</t>
  </si>
  <si>
    <t>40714853</t>
  </si>
  <si>
    <t>ESPECIALISTA EN REQUERIMIENTOS 2</t>
  </si>
  <si>
    <t>UBALDO MIRANDA OMAR VICTOR</t>
  </si>
  <si>
    <t>40563398</t>
  </si>
  <si>
    <t>ANALISTA DE GESTION DE REQUERIMIENTOS II</t>
  </si>
  <si>
    <t>TURPO QUISPE EFRAIN</t>
  </si>
  <si>
    <t>44376770</t>
  </si>
  <si>
    <t>ANALISTA DE IMPLANTACION DE SISTEMAS 2 - PUNO</t>
  </si>
  <si>
    <t>TUESTA VELA ERIKA GUADALUPE</t>
  </si>
  <si>
    <t>43547100</t>
  </si>
  <si>
    <t>TUESTA RAMIREZ PAOLA</t>
  </si>
  <si>
    <t>41820542</t>
  </si>
  <si>
    <t>SECRETARIA(O) III</t>
  </si>
  <si>
    <t>TUESTA INGA HERBERT</t>
  </si>
  <si>
    <t>06817982</t>
  </si>
  <si>
    <t>TUESTA COELHO LORENA</t>
  </si>
  <si>
    <t>00118576</t>
  </si>
  <si>
    <t>ESPECIALISTA EN CONTABILIDAD GUBERNAMENTAL - CONECTAMEF UCAYALI SEDE PUCALLPA</t>
  </si>
  <si>
    <t>TUCTO BRONCANO JACKELINE CONSTANZA</t>
  </si>
  <si>
    <t>40910922</t>
  </si>
  <si>
    <t>TUBILLAS PEREZ JOSE LUIS</t>
  </si>
  <si>
    <t>04742110</t>
  </si>
  <si>
    <t>RESIDENTE SIAF-GN HUANUCO</t>
  </si>
  <si>
    <t>TRONCOS JULCA GLORIA MARIBEL</t>
  </si>
  <si>
    <t>08145941</t>
  </si>
  <si>
    <t>ESPECIALISTA ADMINISTRATIVO I EN PROCESOS DE SELECCION</t>
  </si>
  <si>
    <t>TRIGOSO GARCIA LESLIE CAROL</t>
  </si>
  <si>
    <t>40656192</t>
  </si>
  <si>
    <t>ESPECIALISTA EN NORMATIVIDAD</t>
  </si>
  <si>
    <t>TREJO GARRO NELLY ROSARIO</t>
  </si>
  <si>
    <t>40633332</t>
  </si>
  <si>
    <t>ESPECIALISTA EN CONTABILIDAD GUBERNAMENTAL</t>
  </si>
  <si>
    <t>TREBEJO FLORES JUBERTH KALYN</t>
  </si>
  <si>
    <t>43746071</t>
  </si>
  <si>
    <t>ANALISTA DE SEGUIMIENTO FONIPREL 3</t>
  </si>
  <si>
    <t>TOVAR LLIMPE ROSA ROXANA</t>
  </si>
  <si>
    <t>43512120</t>
  </si>
  <si>
    <t>IMPLANTADOR/A - CONECTAMEF AYACUCHO</t>
  </si>
  <si>
    <t>TORRES WONG LORENZO ANTONIO</t>
  </si>
  <si>
    <t>07960903</t>
  </si>
  <si>
    <t>IMPLANTADOR SIAF-GL-LIMA</t>
  </si>
  <si>
    <t>TORRES VILLALOBOS GIOVANNI MANUEL</t>
  </si>
  <si>
    <t>42781616</t>
  </si>
  <si>
    <t>ESPECIALISTA EN PROYECTOS DE MEJORA FUNCIONAL</t>
  </si>
  <si>
    <t>TORRES TELLO FELIPE ROBERTO</t>
  </si>
  <si>
    <t>10002594</t>
  </si>
  <si>
    <t>ASESOR CONTABLE III</t>
  </si>
  <si>
    <t>TORRES SULLCA EVELINA</t>
  </si>
  <si>
    <t>42890543</t>
  </si>
  <si>
    <t>ESPECIALISTA EN PRESUPUESTO PUBLICO - CONECTAMEF HUANCAVELICA</t>
  </si>
  <si>
    <t>TORRES QUINTANA CECILIA ISABEL</t>
  </si>
  <si>
    <t>09535007</t>
  </si>
  <si>
    <t>TORRES PEREZ RITA ALINA</t>
  </si>
  <si>
    <t>41580883</t>
  </si>
  <si>
    <t>GESTOR DE CENTRO - CONECTAMEF UCAYALI</t>
  </si>
  <si>
    <t>TORRES PALOMINO FIDEL</t>
  </si>
  <si>
    <t>44595531</t>
  </si>
  <si>
    <t>ESPECIALISTA EN PRESUPUESTO Y FINANZAS</t>
  </si>
  <si>
    <t>TORRES MAYORGA ERIC LEONIDAS</t>
  </si>
  <si>
    <t>23994553</t>
  </si>
  <si>
    <t>ESPECIALISTA EN PRESUPUESTO PUBLICO - CONECTAMEF MADRE DE DIOS</t>
  </si>
  <si>
    <t>TORRES HURTADO CHRISTIAN ALFONSO</t>
  </si>
  <si>
    <t>72892987</t>
  </si>
  <si>
    <t>TORRES HUAMAN YESENIA</t>
  </si>
  <si>
    <t>27741413</t>
  </si>
  <si>
    <t>COORDINADOR DE GESTION DE REQUERIMIENTOS</t>
  </si>
  <si>
    <t>TORRES GOLJEVSCEK MARYORIE</t>
  </si>
  <si>
    <t>43355582</t>
  </si>
  <si>
    <t>ANALISTA DE CAPACITACION Y GESTION DE RENDIMIENTO</t>
  </si>
  <si>
    <t>TORRES FIESTAS ROBINSON PASCUAL</t>
  </si>
  <si>
    <t>43852548</t>
  </si>
  <si>
    <t>ESPECIALISTA I - ESPECIALISTA DE INVERSION PUBLICA - CONECTAMEF TUMBES</t>
  </si>
  <si>
    <t>TORRES FARROMEQUE ROCIO DEL PILAR</t>
  </si>
  <si>
    <t>71273826</t>
  </si>
  <si>
    <t>ASISTENTE DE INGRESOS FISCALES</t>
  </si>
  <si>
    <t>TORRES CORAC PAMELA IVONE</t>
  </si>
  <si>
    <t>45170500</t>
  </si>
  <si>
    <t>ESPECIALISTA LEGAL EN GESTION DE PERSONAL ACTIVO</t>
  </si>
  <si>
    <t>TORRES CALERO MARCELINA</t>
  </si>
  <si>
    <t>40807588</t>
  </si>
  <si>
    <t>ESPECIALISTA ADMINISTRATIVO II</t>
  </si>
  <si>
    <t>UNIVERSITARIO</t>
  </si>
  <si>
    <t>TORRE RODRIGUEZ ELIZABETH KATHERINE</t>
  </si>
  <si>
    <t>48282368</t>
  </si>
  <si>
    <t>ASISTENTE DE METODOLOGIA DE LA INVERSION PUBLICA</t>
  </si>
  <si>
    <t>TORPOCO ASCANIO JAIME RAPHAEL</t>
  </si>
  <si>
    <t>06770414</t>
  </si>
  <si>
    <t>TOMAS PASCUAL GUIDO JHONNY</t>
  </si>
  <si>
    <t>32920041</t>
  </si>
  <si>
    <t>PROGRAMADOR DE APLICACIONES INFORMATICAS II</t>
  </si>
  <si>
    <t>TOMAS PANCORBO KATHERINE STEFANY</t>
  </si>
  <si>
    <t>70006307</t>
  </si>
  <si>
    <t>ANALISTA DEL SISTEMA FINANCIERO Y MERCADOS DE CAPITALES</t>
  </si>
  <si>
    <t>TOLEDO QUIÑONES JORGE HERNAN</t>
  </si>
  <si>
    <t>06012176</t>
  </si>
  <si>
    <t>EJECUTIVO DE INVERSIONES EN SANEAMIENTO Y GESTION DE RESIDUOS SOLIDOS</t>
  </si>
  <si>
    <t>TITO ARBIETO ROXANA VIRGINIA</t>
  </si>
  <si>
    <t>70436570</t>
  </si>
  <si>
    <t>ESPECIALISTA EN TRIBUTOS MUNICIPALES 1</t>
  </si>
  <si>
    <t>TIPARRA FERNANDEZ MARTHA ANAUTIALER</t>
  </si>
  <si>
    <t>44967283</t>
  </si>
  <si>
    <t>ESPECIALISTA EN DEUDA PUBLICA</t>
  </si>
  <si>
    <t>TINEO GUEVARA FREDDY</t>
  </si>
  <si>
    <t>10700912</t>
  </si>
  <si>
    <t>ASISTENTE EN INSTRUMENTOS DEL PRESUPUESTO POR RESULTADOS II</t>
  </si>
  <si>
    <t>TINEO CAMPOS OMAR</t>
  </si>
  <si>
    <t>40110114</t>
  </si>
  <si>
    <t>ESPECIALISTA EN INVERSION PUBLICA II - ESPECIALISTA JUNIOR - CONECTAMEF LAMBAYEQUE</t>
  </si>
  <si>
    <t>LICENCIADA EN GESTION POLITICA Y GOBIERNO</t>
  </si>
  <si>
    <t>TINCOPA HINOSTROZA JOHANA PATRICIA</t>
  </si>
  <si>
    <t>46630617</t>
  </si>
  <si>
    <t>DIRECTORA DE LA DIRECCION DE PRESUPUESTO TEMATICO</t>
  </si>
  <si>
    <t>TINCO ROJAS LIDIA ESTELA</t>
  </si>
  <si>
    <t>70063301</t>
  </si>
  <si>
    <t>ADMINISTRADOR DE BASE DE DATOS I</t>
  </si>
  <si>
    <t>TICONA MAQUERA GILMER FREDY</t>
  </si>
  <si>
    <t>40351273</t>
  </si>
  <si>
    <t>ESPECIALISTA EN CONTABILIDAD DE GOBIERNOS LOCALES</t>
  </si>
  <si>
    <t>TICONA CRUZ FLORENTINO</t>
  </si>
  <si>
    <t>01281542</t>
  </si>
  <si>
    <t>RESIDENTE GL PUNO 2</t>
  </si>
  <si>
    <t>THOMPSON LOYOLA FRANKLIN PAUL</t>
  </si>
  <si>
    <t>46650542</t>
  </si>
  <si>
    <t>ESPECIALISTA EN ECONOMIA INTERNACIONAL 3</t>
  </si>
  <si>
    <t>TERRONES RODRIGUEZ VALERIA REGINA</t>
  </si>
  <si>
    <t>48140413</t>
  </si>
  <si>
    <t>ANALISTA DE ECONOMIA INTERNACIONAL</t>
  </si>
  <si>
    <t>TERRONES CONDOR YERSEN</t>
  </si>
  <si>
    <t>43423680</t>
  </si>
  <si>
    <t>TENORIO URCIA JUAN JOSE</t>
  </si>
  <si>
    <t>46068389</t>
  </si>
  <si>
    <t>ESPECIALISTA EN ASUNTOS MACROECONOMICOS</t>
  </si>
  <si>
    <t>TENORIO GOMEZ HENRY RENE</t>
  </si>
  <si>
    <t>70945578</t>
  </si>
  <si>
    <t>ESPECIALISTA EN ADMINISTRACION DE CUENTAS</t>
  </si>
  <si>
    <t>TEMOCHE ERQUIAGA ELIANA BERTHA</t>
  </si>
  <si>
    <t>44614160</t>
  </si>
  <si>
    <t>ESPECIALISTA ADMINISTRATIVO EN PROCESOS DE CONTRATACION</t>
  </si>
  <si>
    <t>TELLO OLIVOS SILVIA DENIS</t>
  </si>
  <si>
    <t>41896545</t>
  </si>
  <si>
    <t>TEJADA VENTURA JACQUELINE MARILYN</t>
  </si>
  <si>
    <t>43844573</t>
  </si>
  <si>
    <t>TEJADA ROSADO NESTOR RAUL</t>
  </si>
  <si>
    <t>41439675</t>
  </si>
  <si>
    <t>EJECUTIVO(A) EN METODOLOGIAS DE LA INVERSION PUBLICA</t>
  </si>
  <si>
    <t>TEJADA MEZA MARIA DEL CARMEN</t>
  </si>
  <si>
    <t>10274553</t>
  </si>
  <si>
    <t>ESPECIALISTA ADMINISTRATIVO III - COORDINADOR TECNICO ADMINISTRATIVO</t>
  </si>
  <si>
    <t>TAYPE TICLLACURI ROCIO</t>
  </si>
  <si>
    <t>42279476</t>
  </si>
  <si>
    <t>ESPECIALISTA EN TESORERIA Y ENDEUDAMIENTO PUBLICO - CONECTAMEF HUANCAVELICA</t>
  </si>
  <si>
    <t>TAVERA RENGIFO ABRAHAM</t>
  </si>
  <si>
    <t>41899998</t>
  </si>
  <si>
    <t>IMPLANTADOR (A) DE CONECTAMEF - SAN MARTIN</t>
  </si>
  <si>
    <t>TARDIO LOZADA CLARIBEL</t>
  </si>
  <si>
    <t>40189809</t>
  </si>
  <si>
    <t>ANALISTA EN PROCURADURIA PUBLICA</t>
  </si>
  <si>
    <t>TAPIA HANCCO TITO OSWALDO</t>
  </si>
  <si>
    <t>24005971</t>
  </si>
  <si>
    <t>ANALISTA DE ANALISIS DE SISTEMAS - 3</t>
  </si>
  <si>
    <t>TAPIA DIAZ VICENTE RAUL</t>
  </si>
  <si>
    <t>29411221</t>
  </si>
  <si>
    <t>DIRECTOR DE LA OFICINA DE INFRAESTRUCTURA TECNOLOGICA</t>
  </si>
  <si>
    <t>TAPIA DIAZ ARTEMIO GUILLERMO</t>
  </si>
  <si>
    <t>10188494</t>
  </si>
  <si>
    <t>COORDINADOR/ESPECIALISTA III - REGISTRO DE INFORMACION</t>
  </si>
  <si>
    <t>TAPIA CALDERON CARLOS ELAR</t>
  </si>
  <si>
    <t>08883046</t>
  </si>
  <si>
    <t>OFICINISTA I - FOLIADOR</t>
  </si>
  <si>
    <t>SECRETARIADO EJECUTIVO PROFESIONAL</t>
  </si>
  <si>
    <t>TANTALEAN A GRACIELA PAMELA</t>
  </si>
  <si>
    <t>45906624</t>
  </si>
  <si>
    <t>TANTA BRAVO JUAN CARLOS</t>
  </si>
  <si>
    <t>44366774</t>
  </si>
  <si>
    <t>MEDICINA EN CIRUJIA</t>
  </si>
  <si>
    <t>TANAKA YZENA JAMES FRANCISCO HIROYASU</t>
  </si>
  <si>
    <t>40750619</t>
  </si>
  <si>
    <t>ASISTENCIA MEDICA PROFESIONAL</t>
  </si>
  <si>
    <t>TAFUR CHACON ANDRES ALEX</t>
  </si>
  <si>
    <t>42795664</t>
  </si>
  <si>
    <t>IMPLANTADOR - CONECTAMEF CAJAMARCA</t>
  </si>
  <si>
    <t>ADMINISTRACION Y SISTEMAS</t>
  </si>
  <si>
    <t>TACUCHI MALPARTIDA SAMUEL JAVIER</t>
  </si>
  <si>
    <t>22487201</t>
  </si>
  <si>
    <t>IMPLANTADOR II - JUNIN</t>
  </si>
  <si>
    <t>SURICHAQUI TIZA ULISES FRANCISCO</t>
  </si>
  <si>
    <t>48226876</t>
  </si>
  <si>
    <t>SULCA GONZALES JOSUE</t>
  </si>
  <si>
    <t>28316329</t>
  </si>
  <si>
    <t>IMPLANTADOR SIAF EN EL DEPARTAMENTO DE AYACUCHO</t>
  </si>
  <si>
    <t>SULCA CARBAJAL JIMMY RONNIE</t>
  </si>
  <si>
    <t>41705876</t>
  </si>
  <si>
    <t>ESPECIALISTA EN GESTION DOCUMENTAL - IMPLEMENTACION Y SEGUIMIENTO DEL MODELO DE GESTION DOCUMENTAL - 1</t>
  </si>
  <si>
    <t>SUCA CAYLLAHUA JULIO CESAR</t>
  </si>
  <si>
    <t>40319792</t>
  </si>
  <si>
    <t>ANALISTA DE IMPLANTACION DE SISTEMAS 2 - AREQUIPA</t>
  </si>
  <si>
    <t>SUAREZ VENEGAS MARIA MERCEDES</t>
  </si>
  <si>
    <t>06790295</t>
  </si>
  <si>
    <t>SUAREZ REBATTA GISELLA</t>
  </si>
  <si>
    <t>43588804</t>
  </si>
  <si>
    <t>IMPLANTADOR II</t>
  </si>
  <si>
    <t>SUAREZ PANCA ANDY FRANK</t>
  </si>
  <si>
    <t>44821707</t>
  </si>
  <si>
    <t>ANALISTA DE IMPLANTACION DE SISTEMAS 2 - ANCASH</t>
  </si>
  <si>
    <t>SUAREZ MALLQUI TERESITA JULIANNA</t>
  </si>
  <si>
    <t>41404041</t>
  </si>
  <si>
    <t>ESPECIALISTA I EN TRIBUTOS INTERNOS</t>
  </si>
  <si>
    <t>SUAREZ LEON JOHNNY CESAR</t>
  </si>
  <si>
    <t>22486946</t>
  </si>
  <si>
    <t>IMPLANTADOR MEF - CONECTAMEF UCAYALI SEDE PUCALLPA</t>
  </si>
  <si>
    <t>SUAREZ ALVITES JORGE LUIS</t>
  </si>
  <si>
    <t>09806372</t>
  </si>
  <si>
    <t>ESPECIALISTA EN INVERSION EN EL SECTOR AGRICULTURA 1</t>
  </si>
  <si>
    <t>SUAREZ AGUILAR ANGELA ROXANA</t>
  </si>
  <si>
    <t>40733998</t>
  </si>
  <si>
    <t>GESTOR DE CENTRO - CONECTAMEF LA LIBERTAD</t>
  </si>
  <si>
    <t>STEWART ROBLES MALCOLM MARIO</t>
  </si>
  <si>
    <t>43311737</t>
  </si>
  <si>
    <t>ANALISTA DE ESTRATEGIA DE ACTIVOS</t>
  </si>
  <si>
    <t>STARKE ROJAS MANUEL FERNANDO</t>
  </si>
  <si>
    <t>10471350</t>
  </si>
  <si>
    <t>EJECUTIVO EN INVERSIONES DE ENERGIA Y TELECOMUNICACIONES</t>
  </si>
  <si>
    <t>SOTOMAYOR ACOSTA LIZ VANESSA</t>
  </si>
  <si>
    <t>41532168</t>
  </si>
  <si>
    <t>ESPECIALISTA EN PROCESO DE SELECCION DE PERSONAL</t>
  </si>
  <si>
    <t>SOTO GUTIERREZ LOURDES</t>
  </si>
  <si>
    <t>06145789</t>
  </si>
  <si>
    <t>SOTO BORJA ROLANDO RAUL</t>
  </si>
  <si>
    <t>40473170</t>
  </si>
  <si>
    <t>IMPLANTADOR - CONECTAMEF JUNIN</t>
  </si>
  <si>
    <t>SOTO ARIAS SILVIA MONICA</t>
  </si>
  <si>
    <t>00683224</t>
  </si>
  <si>
    <t>SOTA CARRILLO CRISTIAN IVAN</t>
  </si>
  <si>
    <t>10476075</t>
  </si>
  <si>
    <t>COORDINADOR DE SISTEMAS</t>
  </si>
  <si>
    <t>SOSA DEJO MANUEL HUMBERTO</t>
  </si>
  <si>
    <t>07877751</t>
  </si>
  <si>
    <t>ESPECIALISTA ADMINISTRATIVO - MATERIA PRESUPUESTAL</t>
  </si>
  <si>
    <t>SORIANO SORIA MARIA SILVIA</t>
  </si>
  <si>
    <t>ESPECIALISTA LEGAL PARA ALTA DIRECCION</t>
  </si>
  <si>
    <t>SONCO SARMIENTO JORGE ENRIQUE</t>
  </si>
  <si>
    <t>43682174</t>
  </si>
  <si>
    <t>SOLORZANO REQUENA CANDY ASTRID</t>
  </si>
  <si>
    <t>45860317</t>
  </si>
  <si>
    <t>SOLIS CHAVEZ JUDITH CORINA</t>
  </si>
  <si>
    <t>42675785</t>
  </si>
  <si>
    <t>SECRETARIA(O)</t>
  </si>
  <si>
    <t>ANALISIS DE SISTEMAS</t>
  </si>
  <si>
    <t>SOLARI SALAZAR ALDO YTALO</t>
  </si>
  <si>
    <t>07856259</t>
  </si>
  <si>
    <t>CONSULTOR SISTEMAS</t>
  </si>
  <si>
    <t>SOKO CALDERON LUZ PILAR</t>
  </si>
  <si>
    <t>08417576</t>
  </si>
  <si>
    <t>SECRETARIA EJECUTIVA BILINGÜE</t>
  </si>
  <si>
    <t>SIMONETTI PAREDES WALTER</t>
  </si>
  <si>
    <t>06652417</t>
  </si>
  <si>
    <t>CONSULTOR ANALISIS CONTABLE</t>
  </si>
  <si>
    <t>SIMON NAVARRO YUNIOR JESUS</t>
  </si>
  <si>
    <t>44022445</t>
  </si>
  <si>
    <t>ESTUDIANTE X CICLO DE HISTORIA</t>
  </si>
  <si>
    <t>SILVESTRE CUEVA ANA CECILIA</t>
  </si>
  <si>
    <t>70432509</t>
  </si>
  <si>
    <t>SILVERA PAREDES EDELMIRA</t>
  </si>
  <si>
    <t>31183252</t>
  </si>
  <si>
    <t>ASISTENTE DE GESTION DE SERVICIO - CONECTAMEF ANDAHUAYLAS</t>
  </si>
  <si>
    <t>SILVA SALINAS VICTOR ALEJANDRO</t>
  </si>
  <si>
    <t>29295365</t>
  </si>
  <si>
    <t>GESTOR(A) DE CENTRO - CONECTAMEF AREQUIPA</t>
  </si>
  <si>
    <t>SILVA RODRIGUEZ ZULLY SHEENA</t>
  </si>
  <si>
    <t>44077588</t>
  </si>
  <si>
    <t>ESPECIALISTA PROGRAMADOR DE APLICACIONES INFORMATICAS - 3</t>
  </si>
  <si>
    <t>SILVA CHILENO EDUARDO MARCELINO</t>
  </si>
  <si>
    <t>42164199</t>
  </si>
  <si>
    <t>ANALISTA DE IMPLANTACION DE SISTEMAS 2 - LA LIBERTAD</t>
  </si>
  <si>
    <t>SILVA CCANTO JORGE FERNANDO</t>
  </si>
  <si>
    <t>09397776</t>
  </si>
  <si>
    <t>SILVA AYALA ALCIDES EFRAIN</t>
  </si>
  <si>
    <t>22465160</t>
  </si>
  <si>
    <t>ESPECIALISTA EN CONTABILIDAD GUBERNAMENTAL - CONECTAMEF HUANUCO</t>
  </si>
  <si>
    <t>INGENIERIA EN INFORMATICA Y DE SISTEMAS</t>
  </si>
  <si>
    <t>SIGÜEÑAS FERNANDEZ JOHN ERIK</t>
  </si>
  <si>
    <t>43849217</t>
  </si>
  <si>
    <t>IMPLANTADOR/A DE CONECTAMEF AMAZONAS</t>
  </si>
  <si>
    <t>SIFUENTES MINCHOLA DORIS FREDESVINDA</t>
  </si>
  <si>
    <t>17825986</t>
  </si>
  <si>
    <t>RESIDENTE GL PIURA 1</t>
  </si>
  <si>
    <t>TECNICO EGRESADO</t>
  </si>
  <si>
    <t>SIERRA TORRES PRISSY ELIZABETH</t>
  </si>
  <si>
    <t>46762943</t>
  </si>
  <si>
    <t>SIERRA MIGUEL IRAIDA AURORA</t>
  </si>
  <si>
    <t>43412953</t>
  </si>
  <si>
    <t>IMPLANTADOR - CONECTAMEF AYACUCHO</t>
  </si>
  <si>
    <t>SIERRA  SANCHEZ VICTOR RONALD</t>
  </si>
  <si>
    <t>41485099</t>
  </si>
  <si>
    <t>SICCHA MARTINEZ ROGER ALBERTO.</t>
  </si>
  <si>
    <t>DIRECTOR GENERAL DE LA OFICINA GENERAL DE ADMINISTRACION</t>
  </si>
  <si>
    <t>SICCHA LAZARO BERTHA ESTEFANY</t>
  </si>
  <si>
    <t>76087598</t>
  </si>
  <si>
    <t>ASISTENTE EN PROGRAMACION PRESUPUESTARIA 1</t>
  </si>
  <si>
    <t>SERVAN LOPEZ SANDRA ROSELLA</t>
  </si>
  <si>
    <t>40581784</t>
  </si>
  <si>
    <t>ESPECIALISTA EN INVERSION PUBLICA III - ESPECIALISTA SENIOR - CONECTAMEF CAJAMARCA</t>
  </si>
  <si>
    <t>SERRANO VERGARA JUAN RAMON</t>
  </si>
  <si>
    <t>41567921</t>
  </si>
  <si>
    <t>ANALISTA DE CONTROL DE CALIDAD II</t>
  </si>
  <si>
    <t>SERRANO KANO BORIS NAOJIRO</t>
  </si>
  <si>
    <t>42911572</t>
  </si>
  <si>
    <t>ANALISTA EN GESTION Y ORGANIZACION DE FONIPREL 3</t>
  </si>
  <si>
    <t>SERRANO GUTIERREZ ALEXANDRA</t>
  </si>
  <si>
    <t>76130443</t>
  </si>
  <si>
    <t>ASISTENTE DE SOPORTE DE SISTEMAS INFORMATICOS - 2</t>
  </si>
  <si>
    <t>SEGOVIA FERREIRA CRISTIAN ARTURO</t>
  </si>
  <si>
    <t>001692336</t>
  </si>
  <si>
    <t>EGRESADO TECNICO</t>
  </si>
  <si>
    <t>SEGOVIA CORNELIO GIANNINA CAROLINE</t>
  </si>
  <si>
    <t>40841945</t>
  </si>
  <si>
    <t>OPERADOR TELEFONICO</t>
  </si>
  <si>
    <t>SEDANO MALCA HECTOR ALBERTO</t>
  </si>
  <si>
    <t>42933053</t>
  </si>
  <si>
    <t>SAUCEDO FLORES CRISTIAN ANDREE</t>
  </si>
  <si>
    <t>70007421</t>
  </si>
  <si>
    <t>ASISTENTE PROGRAMADOR DE SISTEMAS 1</t>
  </si>
  <si>
    <t>SARMIENTO WINANDS JORGE ALFREDO</t>
  </si>
  <si>
    <t>08888099</t>
  </si>
  <si>
    <t>ESPECIALISTA EN ADMINISTRACION DE BASE DE DATOS</t>
  </si>
  <si>
    <t>SARMIENTO FLORES ADOLFO MARTIN</t>
  </si>
  <si>
    <t>46441087</t>
  </si>
  <si>
    <t>SARMIENTO BENAVIDES DE SUNOHARA LUCIA SOFIA</t>
  </si>
  <si>
    <t>09872395</t>
  </si>
  <si>
    <t>ESPECIALISTA EN PRESUPUESTO PUBLICO III</t>
  </si>
  <si>
    <t>SARABIA RAMOS DHARMA ALLISON</t>
  </si>
  <si>
    <t>72730524</t>
  </si>
  <si>
    <t>SANZ CUADROS FANNY HELENE</t>
  </si>
  <si>
    <t>29594848</t>
  </si>
  <si>
    <t>COORDINADOR DE DESARROLLO - SIAD</t>
  </si>
  <si>
    <t>SANTOS TRINIDAD TERESA ISABEL</t>
  </si>
  <si>
    <t>10181377</t>
  </si>
  <si>
    <t>ANALISTA DE SISTEMAS III - SIAD</t>
  </si>
  <si>
    <t>SANTOS ROJAS ABEL ROLANDO</t>
  </si>
  <si>
    <t>22508694</t>
  </si>
  <si>
    <t>ANALISTA EN ATENCION AL USUARIO</t>
  </si>
  <si>
    <t>SANTOS ONEGLIO ROMER</t>
  </si>
  <si>
    <t>22435404</t>
  </si>
  <si>
    <t>ESPECIALISTA EN ENDEUDAMIENTO Y TESORO PUBLICO - CONECTAMEF HUANUCO</t>
  </si>
  <si>
    <t>SANTOS ESPINOZA DANIEL</t>
  </si>
  <si>
    <t>72673473</t>
  </si>
  <si>
    <t>SANTOS CABEZAS DE LEON JANET GISELLA</t>
  </si>
  <si>
    <t>09453878</t>
  </si>
  <si>
    <t>SANTILLAN RAMIREZ SEGUNDO MARCOS</t>
  </si>
  <si>
    <t>42998064</t>
  </si>
  <si>
    <t>ESPECIALISTA EN PROCESOS CRITICOS Y CONTINUIDAD OPERATIVA</t>
  </si>
  <si>
    <t>ANALISTA DE GESTION DE MERCADO DE CAPITALES EXTERNO</t>
  </si>
  <si>
    <t>SANTILLAN BRICEÑO LUCY</t>
  </si>
  <si>
    <t>09658425</t>
  </si>
  <si>
    <t>ESPECIALISTA ADMINISTRATIVO - LEGAL - NOTIFICACIONES</t>
  </si>
  <si>
    <t>SANTIAGO GORA RENE LUIS</t>
  </si>
  <si>
    <t>04068371</t>
  </si>
  <si>
    <t>GESTOR DE CENTRO - CONECTAMEF PASCO</t>
  </si>
  <si>
    <t>SANTA MARIA FREITAS TESSY</t>
  </si>
  <si>
    <t>46835838</t>
  </si>
  <si>
    <t>ASISTENTE DE GESTION DE SERVICIO</t>
  </si>
  <si>
    <t>SANEZ RODRIGUEZ FLOR</t>
  </si>
  <si>
    <t>44728329</t>
  </si>
  <si>
    <t>SANCHEZ VILLARREAL MARICELA ELIANA</t>
  </si>
  <si>
    <t>42074755</t>
  </si>
  <si>
    <t>ESPECIALISTA EN INVERSION PUBLICA - CONECTAMEF HUARAZ</t>
  </si>
  <si>
    <t>ENSAMBLAJE</t>
  </si>
  <si>
    <t>SANCHEZ VALERA WELLINTONG</t>
  </si>
  <si>
    <t>10505427</t>
  </si>
  <si>
    <t>CONSULTOR ADMINISTRACION</t>
  </si>
  <si>
    <t>SANCHEZ PORTUGAL JUAN JESUS</t>
  </si>
  <si>
    <t>71215996</t>
  </si>
  <si>
    <t>ESPECIALISTA EN GESTION DE PERSONAL ACTIVO 1</t>
  </si>
  <si>
    <t>SANCHEZ OROSCO KARLA AZUCENA</t>
  </si>
  <si>
    <t>72739036</t>
  </si>
  <si>
    <t>ANALISTA EN TRIBUTACION</t>
  </si>
  <si>
    <t>SANCHEZ ORBEGOSO ROMMEL  HERMES</t>
  </si>
  <si>
    <t>72572963</t>
  </si>
  <si>
    <t>ANALISTA DE SOPORTE DE SISTEMAS INFORMATICOS - 2</t>
  </si>
  <si>
    <t>SANCHEZ GAMARRA PEDRO JORGE</t>
  </si>
  <si>
    <t>10648517</t>
  </si>
  <si>
    <t>ESPECIALISTA EN PRESUPUESTO TEMATICO 2</t>
  </si>
  <si>
    <t>SANCHEZ DEZA FRANK ANTHONY</t>
  </si>
  <si>
    <t>45562595</t>
  </si>
  <si>
    <t>SANCHEZ CUELLAR DEVORA</t>
  </si>
  <si>
    <t>42157159</t>
  </si>
  <si>
    <t>ESPECIALISTA EN TESORERIA Y ENDEUDAMIENTO PUBLICO - CONECTAMEF TACNA</t>
  </si>
  <si>
    <t>SANCHEZ CORDOVA RENE</t>
  </si>
  <si>
    <t>31045395</t>
  </si>
  <si>
    <t>ASISTENTE EN TESORERIA</t>
  </si>
  <si>
    <t>SANCHEZ CELIS MARIO</t>
  </si>
  <si>
    <t>09167563</t>
  </si>
  <si>
    <t>ESPECIALISTA EN FINANZAS</t>
  </si>
  <si>
    <t>SANCHEZ CARRANZA AUREA LUZ</t>
  </si>
  <si>
    <t>43478213</t>
  </si>
  <si>
    <t>ESPECIALISTA EN NOTAS DE PAGO</t>
  </si>
  <si>
    <t>SANCHEZ ASHCALLA EDWIN JAIME</t>
  </si>
  <si>
    <t>40695233</t>
  </si>
  <si>
    <t>IMPLANTADOR - CONECTAMEF ANCASH SEDE SANTA</t>
  </si>
  <si>
    <t>SAN ROMAN VUCETICH DANIELA</t>
  </si>
  <si>
    <t>70444953</t>
  </si>
  <si>
    <t>ANALISTA EN PRESUPUESTO TERRITORIAL - EJECUCION 3</t>
  </si>
  <si>
    <t>SAMPEN LEON MAX JENNER</t>
  </si>
  <si>
    <t>48044004</t>
  </si>
  <si>
    <t>ASISTENTE EN PROMOCION DE ASOCIACIONES PUBLICO PRIVADAS</t>
  </si>
  <si>
    <t>SAMANAMUD HERRERA IVAN WILLIAM</t>
  </si>
  <si>
    <t>33348333</t>
  </si>
  <si>
    <t>SALINAS RAMIREZ NELSON EDUARDO</t>
  </si>
  <si>
    <t>41490171</t>
  </si>
  <si>
    <t>IMPLANTADOR MEF - CONECTAMEF ANCASH - SEDE SANTA</t>
  </si>
  <si>
    <t>SALDAÑA PACHECO RAPHAEL ANGEL</t>
  </si>
  <si>
    <t>40715752</t>
  </si>
  <si>
    <t>COORDINADOR (A) DE EVALUACIONES DE DISEÑO, PROCESOS Y REVISIONES DE GASTO</t>
  </si>
  <si>
    <t>SALDAÑA FONSECA KROL LUDENDORFF</t>
  </si>
  <si>
    <t>45744951</t>
  </si>
  <si>
    <t>ASISTENTE EN SEGUIMIENTO DE INVERSIONES</t>
  </si>
  <si>
    <t>V CICLO DE ADMINISTRACION HOTELERA</t>
  </si>
  <si>
    <t>SALCEDO MEDINA RAFAEL RUBEN</t>
  </si>
  <si>
    <t>10036834</t>
  </si>
  <si>
    <t>SALCEDO GUEVARA GIMMY</t>
  </si>
  <si>
    <t>23930211</t>
  </si>
  <si>
    <t>ESPECIALISTA EN PLANIFICACION ESTRATEGICA</t>
  </si>
  <si>
    <t>SALCEDO CACERES YNES</t>
  </si>
  <si>
    <t>24889403</t>
  </si>
  <si>
    <t>ESPECIALISTA EN INVERSION PUBLICA III - ESPECIALISTA SENIOR - CONECTAMEF CUSCO</t>
  </si>
  <si>
    <t>SALAZAR TALAVERA YULY LILIANA</t>
  </si>
  <si>
    <t>45908982</t>
  </si>
  <si>
    <t>ASISTENTE DE GESTION DE SERVICIO - CONECTAMEF AYACUCHO</t>
  </si>
  <si>
    <t>SALAZAR POLO KARLA CECILIA</t>
  </si>
  <si>
    <t>42107584</t>
  </si>
  <si>
    <t>ESPECIALISTA CONTABLE 3</t>
  </si>
  <si>
    <t>SALAZAR LLOVERA WILVER</t>
  </si>
  <si>
    <t>02889169</t>
  </si>
  <si>
    <t>ESPECIALISTA EN INVERSION PUBLICA - CONECTAMEF PIURA</t>
  </si>
  <si>
    <t>ESPECIALISTA EN INVERSION PUBLICA II - ESPECIALISTA JUNIOR - CONECTAMEF CAJAMARCA</t>
  </si>
  <si>
    <t>INGENIERIA AGRICOLA</t>
  </si>
  <si>
    <t>COORDINADOR(A) DE GESTION DE BIENES MUEBLES PATRIMONIALES</t>
  </si>
  <si>
    <t>SALAZAR GARCIA MARIA LUISA SOCORRO</t>
  </si>
  <si>
    <t>07964681</t>
  </si>
  <si>
    <t>EXPERTO EN MODELAMIENTO DE PROCESOS</t>
  </si>
  <si>
    <t>SALAZAR FUSTER SAUL GERMAN</t>
  </si>
  <si>
    <t>40112234</t>
  </si>
  <si>
    <t>GESTOR DE CENTRO - CONECTAMEF HUANUCO</t>
  </si>
  <si>
    <t>SALAZAR CERVERA JHON ANDERSON</t>
  </si>
  <si>
    <t>48267368</t>
  </si>
  <si>
    <t>SALAS LAURA ANDREA ARACELI</t>
  </si>
  <si>
    <t>46125647</t>
  </si>
  <si>
    <t>ESPECIALISTA EN PROGRAMAS PRESUPUESTALES, SEGUIMIENTO Y EVALUACIONES INDEPENDIENTES</t>
  </si>
  <si>
    <t>SALAS FERRO HIRO SAIED</t>
  </si>
  <si>
    <t>40807514</t>
  </si>
  <si>
    <t>ABOGADO V EN TRIBUTOS INTERNOS - OFICINA TECNICA</t>
  </si>
  <si>
    <t>SAJAMI RODRIGUEZ WALTER</t>
  </si>
  <si>
    <t>07966050</t>
  </si>
  <si>
    <t>CONDUCTOR (A) - POOL</t>
  </si>
  <si>
    <t>SAEZ MONTOYA SAMUEL LUIS</t>
  </si>
  <si>
    <t>07255091</t>
  </si>
  <si>
    <t>ESPECIALISTA LEGAL EN MATERIA TRIBUTARIA</t>
  </si>
  <si>
    <t>SAENZ CUROTTO ROSARIO EVA NATALIA</t>
  </si>
  <si>
    <t>10472227</t>
  </si>
  <si>
    <t>SABRERA ESPINOZA LUISA ELIZABETH</t>
  </si>
  <si>
    <t>44559150</t>
  </si>
  <si>
    <t>ESPECIALISTA EN REGISTRO Y PROCESAMIENTO DE INFORMACION DE GOBIERNOS LOCALES</t>
  </si>
  <si>
    <t>SABRERA CHIA VIVIAN EVELYN</t>
  </si>
  <si>
    <t>46249907</t>
  </si>
  <si>
    <t>ASISTENTE DE GESTION DE SERVICIO - CONECTAMEF HUANUCO</t>
  </si>
  <si>
    <t>SABERBEIN MATUTE ENRIQUE</t>
  </si>
  <si>
    <t>08114556</t>
  </si>
  <si>
    <t>RURUSH ORTIZ LUCILA HILARIA</t>
  </si>
  <si>
    <t>41355029</t>
  </si>
  <si>
    <t>ESPECIALISTA EN CONTABILIDAD GUBERNAMENTAL - CONECTAMEF ANCASH SEDE HUARAZ</t>
  </si>
  <si>
    <t>RUIZ SANCHEZ FELIX ALEXIS</t>
  </si>
  <si>
    <t>44310923</t>
  </si>
  <si>
    <t>ANALISTA EN REDES Y COMUNICACIONES</t>
  </si>
  <si>
    <t>RUIZ RAMIREZ SILVIANA ADELA</t>
  </si>
  <si>
    <t>08716378</t>
  </si>
  <si>
    <t>RUIZ PONCE IRIS CONSUELO</t>
  </si>
  <si>
    <t>40786343</t>
  </si>
  <si>
    <t>ESPECIALISTA EN GESTION DE PERSONAL ACTIVO</t>
  </si>
  <si>
    <t>RUIZ ISLA MIGUEL</t>
  </si>
  <si>
    <t>46590554</t>
  </si>
  <si>
    <t>IMPLANTADOR - CONECTAMEF MOYOBAMBA</t>
  </si>
  <si>
    <t>RUIZ GUTARRA MIGUEL ANGEL</t>
  </si>
  <si>
    <t>07491803</t>
  </si>
  <si>
    <t>ESPECIALISTA EN RIESGOS
OPERACIONALES</t>
  </si>
  <si>
    <t>RUIZ DIAZ ANA MARIA</t>
  </si>
  <si>
    <t>18148980</t>
  </si>
  <si>
    <t>ANALISTA EN AUDITORIA GUBERNAMENTAL</t>
  </si>
  <si>
    <t>RUIDIAS ROMAN JENRRY LAWRENCE</t>
  </si>
  <si>
    <t>42955010</t>
  </si>
  <si>
    <t>ESPECIALISTA EN RIESGOS VONTINGENTES</t>
  </si>
  <si>
    <t>RUBIO PAREJA CARLOS ENRIQUE</t>
  </si>
  <si>
    <t>10286256</t>
  </si>
  <si>
    <t>ANALISTA DE IMPLANTACION DE SISTEMAS 2 - LIMA - CALLAO</t>
  </si>
  <si>
    <t>RUBINA VALVERDE DAVID ALEX</t>
  </si>
  <si>
    <t>31677496</t>
  </si>
  <si>
    <t>ROSAS BUENDIA NADIA ROCIO</t>
  </si>
  <si>
    <t>40056406</t>
  </si>
  <si>
    <t>ROSAS ACOSTA CRISTHAL</t>
  </si>
  <si>
    <t>46108657</t>
  </si>
  <si>
    <t>GESTOR DE CENTRO - CONECTAMEF MADRE DE DIOS</t>
  </si>
  <si>
    <t>ROSALES TRUJILLO LIZ ROCIO</t>
  </si>
  <si>
    <t>44484948</t>
  </si>
  <si>
    <t>ESPECIALISTA EN SOSTENIBILIDAD AMBIENTAL</t>
  </si>
  <si>
    <t>ROSALES RUA ROSA BEATRIZ</t>
  </si>
  <si>
    <t>09707459</t>
  </si>
  <si>
    <t>ROSALES MORENO MARCOS ALFONSO</t>
  </si>
  <si>
    <t>10760971</t>
  </si>
  <si>
    <t>TECNICO DE SOPORTE HARDWARE II</t>
  </si>
  <si>
    <t>ROSALES GUERRA GINA MARTHA</t>
  </si>
  <si>
    <t>31180353</t>
  </si>
  <si>
    <t>ESPECIALISTA EN INVERSION PUBLICA III - ESPECIALISTA SENIOR - CONECTAMEF APURIMAC SEDE ABANCAY</t>
  </si>
  <si>
    <t>42153040</t>
  </si>
  <si>
    <t>ESPECIALISTA DE MODERNIZACION DE LA GESTION PUBLICA</t>
  </si>
  <si>
    <t>RONCAGLIOLO EGOAVIL JOSEFINA</t>
  </si>
  <si>
    <t>22401472</t>
  </si>
  <si>
    <t>ESPECIALISTA EN PRESUPUESTO TERRITORIAL - EJECUCION 2</t>
  </si>
  <si>
    <t>ROMUCHO SOTELO JOSE CARLOS</t>
  </si>
  <si>
    <t>44246465</t>
  </si>
  <si>
    <t>ROMERO VARGAS SANDRO RAUL</t>
  </si>
  <si>
    <t>01325832</t>
  </si>
  <si>
    <t>ROMERO TUESTA CRISTIAN MOISES</t>
  </si>
  <si>
    <t>46284501</t>
  </si>
  <si>
    <t>IMPLANTADOR MEF - CONECTAMEF CAJAMARCA</t>
  </si>
  <si>
    <t>ROMERO TORRES JORGE PERCY</t>
  </si>
  <si>
    <t>10656913</t>
  </si>
  <si>
    <t>ASISTENTE ADMINISTRATIVO III</t>
  </si>
  <si>
    <t>ROMERO RODRIGUEZ CARLOS ALEXIS</t>
  </si>
  <si>
    <t>43565801</t>
  </si>
  <si>
    <t>ESPECIALISTA DE METODOLOGIAS</t>
  </si>
  <si>
    <t>ROMERO RAMOS LUISA ELENA</t>
  </si>
  <si>
    <t>40522666</t>
  </si>
  <si>
    <t>ROMERO GRANDA ANTHONNY CESAR</t>
  </si>
  <si>
    <t>47006062</t>
  </si>
  <si>
    <t>ROMAN TINOCO LUIS JAVIER</t>
  </si>
  <si>
    <t>46184033</t>
  </si>
  <si>
    <t>ANALISTA ECONOMICO 2</t>
  </si>
  <si>
    <t>ROMAN SALAZAR KAREN ANDREA</t>
  </si>
  <si>
    <t>46073035</t>
  </si>
  <si>
    <t>ASISTENTE DE GESTION DE SERVICIOS - CONECTAMEF ANDAHUAYLAS</t>
  </si>
  <si>
    <t>ROMAN CRIBILLERO ROSARIO EDITH</t>
  </si>
  <si>
    <t>08554942</t>
  </si>
  <si>
    <t>APOYO EN LA GESTION DE PROYECTOS INFORMATICOS</t>
  </si>
  <si>
    <t>ROLDAN DAZA JORGE ANDRES</t>
  </si>
  <si>
    <t>10661643</t>
  </si>
  <si>
    <t>ROJAS VARGAS CARLOS ENRIQUE</t>
  </si>
  <si>
    <t>10516528</t>
  </si>
  <si>
    <t>ADMINISTRADOR DE SISTEMAS II</t>
  </si>
  <si>
    <t>ROJAS TRUJILLO DIOMAR HUGO</t>
  </si>
  <si>
    <t>19896604</t>
  </si>
  <si>
    <t>COORDINADOR (A) DE ADMINISTRACION DE PERSONAS Y COMPENSACIONES</t>
  </si>
  <si>
    <t>ROJAS SAUÑE YANET</t>
  </si>
  <si>
    <t>40215522</t>
  </si>
  <si>
    <t>OFICINISTA</t>
  </si>
  <si>
    <t>ROJAS SAUÑE MEGDALIA</t>
  </si>
  <si>
    <t>41944718</t>
  </si>
  <si>
    <t>ASISTENTE DE GESTION DE SERVICIO - CONECTAMEF ABANCAY</t>
  </si>
  <si>
    <t>ROJAS SANTISTEBAN NANDY JULISSA</t>
  </si>
  <si>
    <t>44724996</t>
  </si>
  <si>
    <t>ESPECIALISTA EN PRENSA Y MEDIOS DE COMUNICACION</t>
  </si>
  <si>
    <t>ROJAS NAJARRO KRUZKAYA</t>
  </si>
  <si>
    <t>73048482</t>
  </si>
  <si>
    <t>ASISTENTE EN TRIBUTOS ADUANEROS 3</t>
  </si>
  <si>
    <t>ROJAS MORALES ELIZABETH RAQUEL</t>
  </si>
  <si>
    <t>09900832</t>
  </si>
  <si>
    <t>ANALISTA EN ECONOMIA INTERNACIONAL 3</t>
  </si>
  <si>
    <t>ROJAS GAMEZ SANDRO MANOLO</t>
  </si>
  <si>
    <t>04436050</t>
  </si>
  <si>
    <t>ESPECIALISTA EN GESTION DE INVERSIONES FONIPREL</t>
  </si>
  <si>
    <t>ROJAS FLORES LESLY VANESSA</t>
  </si>
  <si>
    <t>70136980</t>
  </si>
  <si>
    <t>ROJAS CRISOSTOMO HANNERLI PILAR</t>
  </si>
  <si>
    <t>41026958</t>
  </si>
  <si>
    <t>ESPECIALISTA EN COMPRAS 8 UIT</t>
  </si>
  <si>
    <t>ROJAS CHONTA MAXIMO ERASMO</t>
  </si>
  <si>
    <t>09639192</t>
  </si>
  <si>
    <t>COORDINADOR/ESPECIALISTA EN FINANZAS III</t>
  </si>
  <si>
    <t>ROJAS CAMACHO YESSICA MASSIEL</t>
  </si>
  <si>
    <t>42078657</t>
  </si>
  <si>
    <t>ROJAS ARMIJO LUCIANA AURORA</t>
  </si>
  <si>
    <t>42087247</t>
  </si>
  <si>
    <t>RODRIGUEZ ZEGARRA ZENOBIA</t>
  </si>
  <si>
    <t>29429348</t>
  </si>
  <si>
    <t>IMPLANTADOR (A) DE CONECTAMEF - AREQUIPA</t>
  </si>
  <si>
    <t>RODRIGUEZ YLASACA EDGAR RAMIRO</t>
  </si>
  <si>
    <t>29723829</t>
  </si>
  <si>
    <t>COORDINADOR DE POLITICAS Y ESTRATEGIAS DE INVERSION PUBLICA</t>
  </si>
  <si>
    <t>RODRIGUEZ VERNAL JESUS ANTONIO</t>
  </si>
  <si>
    <t>06663954</t>
  </si>
  <si>
    <t>RODRIGUEZ PEÑA BILL RONALD</t>
  </si>
  <si>
    <t>42341681</t>
  </si>
  <si>
    <t>TECNICO ADMINISTRATIVO IV - ESPECIALISTA EN LOGISTICA</t>
  </si>
  <si>
    <t>RODRIGUEZ MORALES NATALIA ROCIO</t>
  </si>
  <si>
    <t>43913654</t>
  </si>
  <si>
    <t>ESPECIALISTA EN OPERACIONES - APROBACION DE RESPONSABLES DE CUENTAS</t>
  </si>
  <si>
    <t>RODRIGUEZ MERCEDES ADRIAN JOEL</t>
  </si>
  <si>
    <t>47284018</t>
  </si>
  <si>
    <t>ASISTENTE PROCURADURIA PUBLICA 1</t>
  </si>
  <si>
    <t>RODRIGUEZ MENDOZA ARCO QUINTO</t>
  </si>
  <si>
    <t>00249882</t>
  </si>
  <si>
    <t>IMPLANTADOR SIAF GL ANCASH 5</t>
  </si>
  <si>
    <t>RODRIGUEZ LOZANO EFRAIN ARTURO</t>
  </si>
  <si>
    <t>42664123</t>
  </si>
  <si>
    <t>DIRECTOR DE LA DIRECCION DE CALIDAD DEL GASTO PUBLICO</t>
  </si>
  <si>
    <t>RODRIGUEZ GARCIA RICARDO WILLIAMS</t>
  </si>
  <si>
    <t>41024417</t>
  </si>
  <si>
    <t>ESPECIALISTA I - TRIBUTOS INTERNOS</t>
  </si>
  <si>
    <t>RODRIGUEZ DELFIN WILMAR REYNALDO</t>
  </si>
  <si>
    <t>17842532</t>
  </si>
  <si>
    <t>ESPECIALISTA EN INVERSION PUBLICA III - ESPECIALISTA SENIOR - CONECTAMEF LA LIBERTAD</t>
  </si>
  <si>
    <t>RODRIGUEZ CISNEROS LUIS ROSARIO</t>
  </si>
  <si>
    <t>43327566</t>
  </si>
  <si>
    <t>IMPLANTADOR DE CONECTAMEF LA LIBERTAD</t>
  </si>
  <si>
    <t>RODRIGUEZ CARRILLO VICTOR FRANCISCO</t>
  </si>
  <si>
    <t>46237765</t>
  </si>
  <si>
    <t>ANALISTA EN GESTION PRESUPUESTAL DE LOS GOBIERNOS SUBNACIONALES 1</t>
  </si>
  <si>
    <t>RODRIGUEZ CAIRO VLADIMIR</t>
  </si>
  <si>
    <t>10588725</t>
  </si>
  <si>
    <t>ASESOR (A) LEGAL FINANCIERO</t>
  </si>
  <si>
    <t xml:space="preserve">RODRIGUEZ AYONA JESUS ALFREDO </t>
  </si>
  <si>
    <t>ANALISTA DE INGRESOS FISCALES</t>
  </si>
  <si>
    <t>RODRIGUEZ APAZA RICARDO DAVID</t>
  </si>
  <si>
    <t>47432530</t>
  </si>
  <si>
    <t>RODAS VERA ADRIAN MARTIN</t>
  </si>
  <si>
    <t>42912966</t>
  </si>
  <si>
    <t>ESPECIALISTA EN POLITICA DE GASTO PUBLICO</t>
  </si>
  <si>
    <t>ROCCA MENDOZA ROCIO TERESA</t>
  </si>
  <si>
    <t>42850737</t>
  </si>
  <si>
    <t>ROBLES PRETEL WALTER</t>
  </si>
  <si>
    <t>10123392</t>
  </si>
  <si>
    <t>ROBLES OSTOS KARINA LIZETH</t>
  </si>
  <si>
    <t>40692306</t>
  </si>
  <si>
    <t>COORDINADOR(A) DE DESARROLLO DE APLICACIONES INFORMATICAS</t>
  </si>
  <si>
    <t>ROBLES MORENO CARMEN DEL PILAR</t>
  </si>
  <si>
    <t>07768742</t>
  </si>
  <si>
    <t>ABOGADO SENIOR EN TRIBUTOS INTERNOS</t>
  </si>
  <si>
    <t>ROBLES LLANES PERCY LUIS</t>
  </si>
  <si>
    <t>15843585</t>
  </si>
  <si>
    <t>CONDUCTOR POOL</t>
  </si>
  <si>
    <t>ROBLES GODENZI DELIA MARIA</t>
  </si>
  <si>
    <t>40076634</t>
  </si>
  <si>
    <t>ROBLES CRUZ AGUSTIN PELACIO</t>
  </si>
  <si>
    <t>09023769</t>
  </si>
  <si>
    <t>COORDINADOR GENERAL DE SISTEMAS TRANSVERSALES</t>
  </si>
  <si>
    <t>ROBALINO JACOME JONHATAN JOSE</t>
  </si>
  <si>
    <t>42958174</t>
  </si>
  <si>
    <t>ESPECIALISTA EN ECONOMIA</t>
  </si>
  <si>
    <t>RIVEYRO GRANDEZ ANA</t>
  </si>
  <si>
    <t>45505417</t>
  </si>
  <si>
    <t>RIVERO DIONICIO DALIAS FRANCO</t>
  </si>
  <si>
    <t>18113293</t>
  </si>
  <si>
    <t>GESTOR DE CENTRO - CONECTAMEF HUACHO</t>
  </si>
  <si>
    <t>RIVERA ZANCA KARINA MAGALLY</t>
  </si>
  <si>
    <t>10612308</t>
  </si>
  <si>
    <t>ESPECIALISTA EN DISEÑO DE METAS DEL PLAN DE INCENTIVOS MUNICIPALES</t>
  </si>
  <si>
    <t>RIVERA VALENCIA ALEX</t>
  </si>
  <si>
    <t>10677141</t>
  </si>
  <si>
    <t>RIVERA VALDERRAMA SONIA</t>
  </si>
  <si>
    <t>09691327</t>
  </si>
  <si>
    <t>GESTOR (A) EN DESARROLLO ORGANIZACIONAL</t>
  </si>
  <si>
    <t>CIENCIAS ECONOMICO EMPRESARIALES</t>
  </si>
  <si>
    <t>RIVERA MELGAR MIGUEL</t>
  </si>
  <si>
    <t>29721406</t>
  </si>
  <si>
    <t>DIRECTOR DE LA DIRECCION DE MERCADO DE SEGUROS Y PREVISIONAL PRIVADO</t>
  </si>
  <si>
    <t>RIVERA HUAMAN MARISELA DEL PILAR</t>
  </si>
  <si>
    <t>10244180</t>
  </si>
  <si>
    <t>EXPERTO(A) EN CONSUMO Y DE TRIBUTACION SOBRE EL COMERCIO EXTERIOR</t>
  </si>
  <si>
    <t>RIVERA HERNANDEZ ROSANA MARTHA</t>
  </si>
  <si>
    <t>43889524</t>
  </si>
  <si>
    <t>COORDINADOR (A) EN GESTION POR RESULTADOS</t>
  </si>
  <si>
    <t>RIVAS OCHOA JOANNA LISETH</t>
  </si>
  <si>
    <t>40609641</t>
  </si>
  <si>
    <t>ESPECIALISTA EN OPERACIONES DE ENDEUDAMIENTO</t>
  </si>
  <si>
    <t>SECRETARIADO EJECUTIVO TECNICO</t>
  </si>
  <si>
    <t>RIVAS GUZMAN NORMA EMPERATRIZ</t>
  </si>
  <si>
    <t>09564669</t>
  </si>
  <si>
    <t>SECRETARIA II</t>
  </si>
  <si>
    <t>RIVAS GALARZA JANET</t>
  </si>
  <si>
    <t>41336400</t>
  </si>
  <si>
    <t>ESPECIALISTA EN SEGUIMIENTO DE INVERSION PUBLICA</t>
  </si>
  <si>
    <t>RIVA MALDONADO JANETT ZITA</t>
  </si>
  <si>
    <t>08347225</t>
  </si>
  <si>
    <t>RISCO SILVA LOIDA ESTHER</t>
  </si>
  <si>
    <t>40714917</t>
  </si>
  <si>
    <t>ESPECIALISTA EN ENDEUDAMIENTO Y TESORO PUBLICO - CONECTAMEF TUMBES</t>
  </si>
  <si>
    <t>RIOS HUILCA CESAR EDUARDO</t>
  </si>
  <si>
    <t>40617570</t>
  </si>
  <si>
    <t xml:space="preserve">INGENIERIA INFORMATICA </t>
  </si>
  <si>
    <t>RIOS CASTRO YSAURA MONICA</t>
  </si>
  <si>
    <t>10611338</t>
  </si>
  <si>
    <t>ANALISTA PROGRAMADOR DE APLICACIONES INFORMATICAS 2</t>
  </si>
  <si>
    <t>CIENCIAS SOCIALES ESPECIALIDAD: SOCIOLOGIA</t>
  </si>
  <si>
    <t>RIOS CAHUANA MIGUEL EDUARDO</t>
  </si>
  <si>
    <t>43591500</t>
  </si>
  <si>
    <t>ANALISTA EN ASISTENCIA TECNICA PRESUPUESTAL A GOBIERNOS SUBNACIONALES 2</t>
  </si>
  <si>
    <t>RIOS BENITES ERIKA BEATRIZ</t>
  </si>
  <si>
    <t>09438931</t>
  </si>
  <si>
    <t>RIOFRIO ESPINOZA ROSARIO</t>
  </si>
  <si>
    <t>41145394</t>
  </si>
  <si>
    <t>DIRECTORA DE LA DIRECCION DE NORMATIVIDAD DE LA DIRECCION GENERAL DE ABASTECIMIENTO</t>
  </si>
  <si>
    <t>RIMACHI TUESTA BLANCA ISABEL</t>
  </si>
  <si>
    <t>08804566</t>
  </si>
  <si>
    <t>RICSE MORALES DIEGO ALEJANDRO</t>
  </si>
  <si>
    <t>46876690</t>
  </si>
  <si>
    <t>ESPECIALISTA EN SEGUIMIENTO AL DESEMPEÑO</t>
  </si>
  <si>
    <t>ESTUDIOS TECNICOS</t>
  </si>
  <si>
    <t>CONTABILIDAD II</t>
  </si>
  <si>
    <t>RICRA CAMPOMANES BLAS HECTOR</t>
  </si>
  <si>
    <t>32480164</t>
  </si>
  <si>
    <t>RICO YANCCE LEYDY LINDA</t>
  </si>
  <si>
    <t>46349280</t>
  </si>
  <si>
    <t>ESPECIALISTA ECONOMICO EN GESTION DE PENSIONES I</t>
  </si>
  <si>
    <t>RICCI ROJAS JOSE CARLOS</t>
  </si>
  <si>
    <t>10659194</t>
  </si>
  <si>
    <t>ESPECIALISTA EN METODOLOGIA PARA LA GESTION POR RESULTADOS</t>
  </si>
  <si>
    <t>REYNA MARQUEZ MARILIN ISABEL</t>
  </si>
  <si>
    <t>41097264</t>
  </si>
  <si>
    <t>IMPLANTADOR SIAF EN EL DEPARTAMENTO DE ANCASH</t>
  </si>
  <si>
    <t>REYNA BECERRA GIANCARLO ELICIO</t>
  </si>
  <si>
    <t>45215284</t>
  </si>
  <si>
    <t>EXPERTO LEGAL EN INVERSION PUBLICA</t>
  </si>
  <si>
    <t>REYES ROBLES KELLY PATRICIA</t>
  </si>
  <si>
    <t>43692245</t>
  </si>
  <si>
    <t>ANALISTA EN PRESUPUESTO Y CONTROL DE GESTION DE RECURSOS HUMANOS</t>
  </si>
  <si>
    <t>REYES NUÑEZ JULIO CESAR</t>
  </si>
  <si>
    <t>15648269</t>
  </si>
  <si>
    <t>CAPACITADOR III</t>
  </si>
  <si>
    <t>REYES LEON KARINA</t>
  </si>
  <si>
    <t>45746013</t>
  </si>
  <si>
    <t>REYES BUSTOS DE ESPINOZA ROCIO LUZ</t>
  </si>
  <si>
    <t>10299597</t>
  </si>
  <si>
    <t>SECRETARIADO CONTABLE</t>
  </si>
  <si>
    <t>REYES BOLARTE MARIA URSULA</t>
  </si>
  <si>
    <t>07252939</t>
  </si>
  <si>
    <t>REVILLA VILCAMANGO EDUARDO</t>
  </si>
  <si>
    <t>46297894</t>
  </si>
  <si>
    <t>ESPECIALISTA SENIOR EN COMUNICACION INSTITUCIONAL PARA CONECTAMEF</t>
  </si>
  <si>
    <t>REVILLA MAYORGA HUMBERTO SALOMON</t>
  </si>
  <si>
    <t>08585148</t>
  </si>
  <si>
    <t>RETUERTO PERALTA OSHIN TAQUESHI</t>
  </si>
  <si>
    <t>47231166</t>
  </si>
  <si>
    <t>ANALISTA EN PROGRAMACION MULTIANUAL DE INVERSIONES</t>
  </si>
  <si>
    <t>REQUENA SILVA ANDREA ISABEL</t>
  </si>
  <si>
    <t>73244899</t>
  </si>
  <si>
    <t>ASISTENTE PARA LA ATENCION DE SOLICITUDES DE ACCESO A LA INFORMACION PUBLICA, QUEJAS Y RECLAMOS</t>
  </si>
  <si>
    <t>REQUE ACOSTA JOSE MIGUEL ANGEL</t>
  </si>
  <si>
    <t>09859978</t>
  </si>
  <si>
    <t>ESPECIALISTA ADMINISTRATIVO IV EN PROCESOS DE CONSOLIDACION CONTABLE</t>
  </si>
  <si>
    <t>ESUCELA DE GUARDIAS</t>
  </si>
  <si>
    <t>RENTERA ESPINOZA TOMAS MARCELINO</t>
  </si>
  <si>
    <t>43245749</t>
  </si>
  <si>
    <t>SUPERVISOR (A) DE SEGURIDAD</t>
  </si>
  <si>
    <t>ESCUELA DE GUARDIAS</t>
  </si>
  <si>
    <t>SUPERVISOR DE SEGURIDAD Y VIGILANCIA</t>
  </si>
  <si>
    <t>RENGIFO ISUIZA JUAN LOSBER</t>
  </si>
  <si>
    <t>45986826</t>
  </si>
  <si>
    <t>ANALISTA EN GESTION PRESUPUESTAL DE LOS GOBIERNOS SUBNACIONALES 3</t>
  </si>
  <si>
    <t>RENGIFO GARCIA JORGE LUIS</t>
  </si>
  <si>
    <t>41386190</t>
  </si>
  <si>
    <t>IMPLANTADOR DE CONECTAMEF LORETO</t>
  </si>
  <si>
    <t>REINOSO ZEGARRA CRISTINA FRANCIS</t>
  </si>
  <si>
    <t>46137641</t>
  </si>
  <si>
    <t>ESPECIALISTA EN ESTADISTICA DE LAS FINANZAS PUBLICAS</t>
  </si>
  <si>
    <t>REGALADO CASTILLO JUAN FERNANDO</t>
  </si>
  <si>
    <t>32983736</t>
  </si>
  <si>
    <t>REFULIO YACSAVILCA MARISOL</t>
  </si>
  <si>
    <t>47015501</t>
  </si>
  <si>
    <t>RAMOS VASQUEZ CARLOS ALBERTO</t>
  </si>
  <si>
    <t>EJECUTIVO (A) EN ARTICULACION TEMATICA 2</t>
  </si>
  <si>
    <t>RAMOS TORRES TAMARA VICTORIA</t>
  </si>
  <si>
    <t>43566092</t>
  </si>
  <si>
    <t>ABOGADO II - TRIBUTOS INTERNOS</t>
  </si>
  <si>
    <t>RAMOS RODRIGUEZ SIMEON</t>
  </si>
  <si>
    <t>28305572</t>
  </si>
  <si>
    <t>ESPECIALISTA EN CONTABILIDAD GUBERNAMENTAL - CONECTAMEF AYACUCHO</t>
  </si>
  <si>
    <t>RAMOS ROBLES ELITA LILIA</t>
  </si>
  <si>
    <t>02897175</t>
  </si>
  <si>
    <t>IMPLANTADOR - CONECTAMEF PIURA</t>
  </si>
  <si>
    <t>RAMOS POCCO FELIX EDUARDO</t>
  </si>
  <si>
    <t>21557028</t>
  </si>
  <si>
    <t>ANALISTA DE IMPLANTACION DE SISTEMAS 2 - ICA</t>
  </si>
  <si>
    <t>RAMOS OLAVARRIA LUIS ALBERTO</t>
  </si>
  <si>
    <t>25444699</t>
  </si>
  <si>
    <t>ESPECIALISTA EN PLANEAMIENTO DEL CONTROL GUBERNAMENTAL Y SEGUIMIENTO DE MEDIDAS CORRECTIVAS</t>
  </si>
  <si>
    <t>RAMOS BENDEZU CESAR SALVADOR</t>
  </si>
  <si>
    <t>07528814</t>
  </si>
  <si>
    <t>ANALISTA DE INVERSIONES EN TRANSPORTES</t>
  </si>
  <si>
    <t>RAMIREZ VENTURA WILDER FERNANDO</t>
  </si>
  <si>
    <t>10240077</t>
  </si>
  <si>
    <t>DIRECTOR DE LA DIRECCION DE PROYECCIONES MACROECONOMICAS</t>
  </si>
  <si>
    <t>RAMIREZ SALCEDO ZAYDA SELENE</t>
  </si>
  <si>
    <t>41794950</t>
  </si>
  <si>
    <t>RAMIREZ RIVERA ADHEMIR GASTON</t>
  </si>
  <si>
    <t>09229274</t>
  </si>
  <si>
    <t>EJECUTIVO EN INVERSIONES PARA LA PREVENCION Y ATENCION DE EMERGENCIAS POR DESASTRES</t>
  </si>
  <si>
    <t>RAMIREZ HUAMAN OSCAR MARTIN</t>
  </si>
  <si>
    <t>08922884</t>
  </si>
  <si>
    <t>RAMIREZ GUERRERO JOSE WILFREDO</t>
  </si>
  <si>
    <t>07941896</t>
  </si>
  <si>
    <t>RAMIREZ  URBINA NELSON PRISCILO</t>
  </si>
  <si>
    <t>17866061</t>
  </si>
  <si>
    <t>ESPECIALISTA EN CONTABILIDAD GUBERNAMENTAL - CONECTAMEF LA LIBERTAD - SEDE TRUJILLO</t>
  </si>
  <si>
    <t>INGENIERIA EN COMPUTACION E INFORMATICA</t>
  </si>
  <si>
    <t>RAICO PURIZACA RONALD OMAR</t>
  </si>
  <si>
    <t>44660019</t>
  </si>
  <si>
    <t>ESPECIALISTA PROGRAMADOR DE APLICACIONES INFORMATICAS - 1</t>
  </si>
  <si>
    <t>QUISPE ZAVALA IRENE VICTORIA</t>
  </si>
  <si>
    <t>73244244</t>
  </si>
  <si>
    <t>ASISTENTE ECONOMICO</t>
  </si>
  <si>
    <t>PROGRAMACION DE COMPUTADORAS</t>
  </si>
  <si>
    <t>QUISPE RUPA VERONICA MILAGROS</t>
  </si>
  <si>
    <t>43304227</t>
  </si>
  <si>
    <t>QUISPE PAMPAS JAVIER ALFONSO</t>
  </si>
  <si>
    <t>41264846</t>
  </si>
  <si>
    <t>ESPECIALISTA EN OPERACIONES ESPECIFICAS Y MEMBRESIA</t>
  </si>
  <si>
    <t>QUISPE MARTINEZ ISAIAS SANTIAGO</t>
  </si>
  <si>
    <t>70277710</t>
  </si>
  <si>
    <t>ANALISTA DE MODERNIZACION DE LA GESTION PUBLICA</t>
  </si>
  <si>
    <t>QUISPE LOVERA CLAUDIA LETICIA</t>
  </si>
  <si>
    <t>70059935</t>
  </si>
  <si>
    <t>QUISPE HUAMANI NORMA DORIS</t>
  </si>
  <si>
    <t>06778126</t>
  </si>
  <si>
    <t>ANALISTA DE CATALOGACION DE BIENES, SERVICIOS Y OBRAS</t>
  </si>
  <si>
    <t>QUISPE FERNANDEZ NATALI ROSSMARY</t>
  </si>
  <si>
    <t>47000774</t>
  </si>
  <si>
    <t>QUISPE CUSI JHON HIPOLITO</t>
  </si>
  <si>
    <t>41968736</t>
  </si>
  <si>
    <t>ANALISTA DE IMPLANTACION DE SISTEMAS 2 - JUNIN</t>
  </si>
  <si>
    <t>QUISPE CHINCHAY JUAN SEBASTIAN</t>
  </si>
  <si>
    <t>07990223</t>
  </si>
  <si>
    <t>COORDINADOR DE DESARROLLO - SRTM</t>
  </si>
  <si>
    <t>QUISPE CHAMORRO TOMAS</t>
  </si>
  <si>
    <t>10557387</t>
  </si>
  <si>
    <t>ESPECIALISTA EN INFORMACIÒN PRESUPUESTARIA 2</t>
  </si>
  <si>
    <t>QUISPE CCAHUAY TEODORO</t>
  </si>
  <si>
    <t>41295760</t>
  </si>
  <si>
    <t>IMPLANTADOR SIAF EN EL DEPARTAMENTO DE AMAZONAS</t>
  </si>
  <si>
    <t>QUISPE BENDITA VILMA ROSA</t>
  </si>
  <si>
    <t>45201184</t>
  </si>
  <si>
    <t>ANALISTA EN ESTADISTICA DE DEUDA Y TESORO PUBLICO</t>
  </si>
  <si>
    <t>QUISPE BARZOLA ROBIN ASFARD</t>
  </si>
  <si>
    <t>80052253</t>
  </si>
  <si>
    <t>ESPECIALISTA EN PRESUPUESTO PUBLICO CONECTAMEF AYACUCHO</t>
  </si>
  <si>
    <t>QUISPE ARAUJO NILDA YESICA</t>
  </si>
  <si>
    <t>00477991</t>
  </si>
  <si>
    <t>ESPECIALISTA EN INVERSION PUBLICA III - ESPECIALISTA SENIOR - CONECTAMEF TACNA</t>
  </si>
  <si>
    <t>QUISPE APAZA KATHERINE WENDY</t>
  </si>
  <si>
    <t>46899790</t>
  </si>
  <si>
    <t>ASISTENTE DE GESTION DE SERVICIOS E INFORMACION</t>
  </si>
  <si>
    <t>QUISPE AMARU LISBETH DINA</t>
  </si>
  <si>
    <t>40929243</t>
  </si>
  <si>
    <t>ESPECIALISTA EN PRESUPUESTO PUBLICO - CONECTAMEF CUSCO</t>
  </si>
  <si>
    <t>QUIROZ IDROGO GERARDO</t>
  </si>
  <si>
    <t>27259493</t>
  </si>
  <si>
    <t>ESPECIALISTA EN TESORERIA Y ENDEUDAMIENTO PUBLICO - CONECTAMEF SAN MARTIN SEDE MOYOBAMBA</t>
  </si>
  <si>
    <t>QUINTEROS JULCAPOMA DAHYANE JESSY</t>
  </si>
  <si>
    <t>70683646</t>
  </si>
  <si>
    <t>ANALISTA DE POLITICA FISCAL</t>
  </si>
  <si>
    <t>QUINTANILLA MENDOZA GISSELLA MARÍA</t>
  </si>
  <si>
    <t>41319510</t>
  </si>
  <si>
    <t>ESPECIALISTA DEL SECTOR AGUA, SANEAMIENTO Y DESARROLLO URBANO</t>
  </si>
  <si>
    <t>QUINTANA MAYTA JUAN DAVID</t>
  </si>
  <si>
    <t>09593262</t>
  </si>
  <si>
    <t>CONSULTOR SISTEMAS APOYO</t>
  </si>
  <si>
    <t>QUINTANA CAMAC MARLENE ROSARIO</t>
  </si>
  <si>
    <t>20721830</t>
  </si>
  <si>
    <t>QUINTANA  LLONTOP JIMMY SEGUNDO</t>
  </si>
  <si>
    <t>40061201</t>
  </si>
  <si>
    <t>OPERADOR DE CENTRO DE COMPUTO II</t>
  </si>
  <si>
    <t>QUIJANO BRAVO VALERY MARIA</t>
  </si>
  <si>
    <t>46567617</t>
  </si>
  <si>
    <t>ASISTENTE DE CIBERSEGURIDAD - 2</t>
  </si>
  <si>
    <t>QUEZADA AMACIFEN MILTON CESAR</t>
  </si>
  <si>
    <t>46199014</t>
  </si>
  <si>
    <t>ESPECIALISTA EN CULTURA Y CLIMA ORGANIZACIONAL</t>
  </si>
  <si>
    <t>PURUGUAY CORTES JOSE FERNANDO</t>
  </si>
  <si>
    <t>03687212</t>
  </si>
  <si>
    <t>IMPLANTADOR MEF - CONECTAMEF PIURA</t>
  </si>
  <si>
    <t>PUMALLIHUA GARCIA HEVER</t>
  </si>
  <si>
    <t>44721209</t>
  </si>
  <si>
    <t>PUENTE MANSILLA CECILIA LORENA</t>
  </si>
  <si>
    <t>42017430</t>
  </si>
  <si>
    <t>ESPECIALISTA EN GESTION DEL FIDT 2</t>
  </si>
  <si>
    <t>PUEMAPE LOSTAUNAU MARIA MONICA LENINA</t>
  </si>
  <si>
    <t>09600108</t>
  </si>
  <si>
    <t>ESPECIALISTA ADMINISTRATIVO I</t>
  </si>
  <si>
    <t>PUCUHUAYLA VEGA DAVID BRAYDY</t>
  </si>
  <si>
    <t>47378945</t>
  </si>
  <si>
    <t>ANALISTA EN PLANIFICACION DE POLITICAS DE RECURSOS HUMANOS</t>
  </si>
  <si>
    <t>PUCHOC PUCUHUAYLA RODOLFO</t>
  </si>
  <si>
    <t>43525418</t>
  </si>
  <si>
    <t>ANALISTA EN PROCESOS ARCHIVISTICOS</t>
  </si>
  <si>
    <t>PROBELEON BAUTISTA LILIBETH LAURA</t>
  </si>
  <si>
    <t>41495890</t>
  </si>
  <si>
    <t>PRINCIPE LOPEZ RAQUEL</t>
  </si>
  <si>
    <t>09561972</t>
  </si>
  <si>
    <t>PRIETO HORMAZA MARLON IVAN</t>
  </si>
  <si>
    <t>20046545</t>
  </si>
  <si>
    <t xml:space="preserve">ESPECIALISTA EN NORMAS CONTABLES </t>
  </si>
  <si>
    <t>PRETEL JESUS ROCIO ALLISON</t>
  </si>
  <si>
    <t>73198595</t>
  </si>
  <si>
    <t>ASISTENTE EN PROGRAMACION MULTIANUAL DE INVERSIONES</t>
  </si>
  <si>
    <t>PRADO YPARRAGUIRRE ANDRE JOSEPH</t>
  </si>
  <si>
    <t>48284435</t>
  </si>
  <si>
    <t>ASISTENTE EN IMPULSO PROCESAL</t>
  </si>
  <si>
    <t>PRADO VALENZUELA ELSIE IBETTS</t>
  </si>
  <si>
    <t>45628490</t>
  </si>
  <si>
    <t>ASISTENTE DE GESTION DE SERVICIO - CONECTAMEF PASCO</t>
  </si>
  <si>
    <t>PRADO COLLYNS YULISSA PILAR</t>
  </si>
  <si>
    <t>25860573</t>
  </si>
  <si>
    <t>ESPECIALISTA EN PRESUPUESTO PUBLICO IV - ESPECIALISTA EN PROGRAMAS PRESUPUESTALES, SEGUIMIENTO Y EVALUACIONES INDEPENDIENTES - EQUIPO PROGRAMAS PRESUPUESTALES</t>
  </si>
  <si>
    <t>POZO CHAMBI ANGELICA</t>
  </si>
  <si>
    <t>42192840</t>
  </si>
  <si>
    <t>PORTUGAL RENDON ABEL FERNANDO</t>
  </si>
  <si>
    <t>43945239</t>
  </si>
  <si>
    <t>DIRECTOR DE LA DIRECCION DE TECNICA Y DE REGISTRO DE INFORMACION</t>
  </si>
  <si>
    <t>PORTUGAL DAMIAN ANGELA MARIA</t>
  </si>
  <si>
    <t>10121588</t>
  </si>
  <si>
    <t>PORTOCARRERO MORENO PEDRO MARIO</t>
  </si>
  <si>
    <t>43962973</t>
  </si>
  <si>
    <t>ESPECIALISTA EN RIESGO ESTRUCTURAL DE BALANCE</t>
  </si>
  <si>
    <t>PORTILLO CALDERON CARLOS CESAR</t>
  </si>
  <si>
    <t>40060046</t>
  </si>
  <si>
    <t>ESPECIALISTA EN POLITICAS PUBLICAS EN DESARROLLO DE COMPETITIVIDAD</t>
  </si>
  <si>
    <t>PORRAS MENDOZA JOSE MIGUEL</t>
  </si>
  <si>
    <t>44577731</t>
  </si>
  <si>
    <t>ESPECIALISTA EN COMUNICACION INTERNA</t>
  </si>
  <si>
    <t>PORRAS DE LA CRUZ OSCAR RAUL</t>
  </si>
  <si>
    <t>10542886</t>
  </si>
  <si>
    <t>X CICLO ADMINISTRACION DE NEGOCIOS INTERNACIONALES</t>
  </si>
  <si>
    <t>PORRAS ALCAZAR CRISTIAM DANIEL</t>
  </si>
  <si>
    <t>42164558</t>
  </si>
  <si>
    <t>TECNICO ADMINISTRATIVO II</t>
  </si>
  <si>
    <t>PONCE SONO STEFAHNIE SOFIA</t>
  </si>
  <si>
    <t>41248230</t>
  </si>
  <si>
    <t>ASESOR (A) ECONOMICO EN PROGRAMACION</t>
  </si>
  <si>
    <t>PONCE ARANGURI ELVIN PAOLO</t>
  </si>
  <si>
    <t>70598808</t>
  </si>
  <si>
    <t>ASISTENTE DE DATOS E INSTRUMENTOS DE SEGUIMIENTO PRESUPUESTAL 1</t>
  </si>
  <si>
    <t>POMIANO SEOPA JORGE</t>
  </si>
  <si>
    <t>45868702</t>
  </si>
  <si>
    <t>ESPECIALISTA EN GESTION DE DESARROLLO Y CAPACITACION</t>
  </si>
  <si>
    <t>POMA CHINCHAY CYNTHIA PAMELA</t>
  </si>
  <si>
    <t>43167058</t>
  </si>
  <si>
    <t>POLO RODRIGUEZ ANGEL MARIANO</t>
  </si>
  <si>
    <t>44740742</t>
  </si>
  <si>
    <t>POLO GOMEZ ROLANDO MANUEL</t>
  </si>
  <si>
    <t>40765904</t>
  </si>
  <si>
    <t>ESPECIALISTA EN SEGUIMIENTO Y MONITOREO DE LA GESTION DE INVERSIONES</t>
  </si>
  <si>
    <t>PIZARRO CHOZO BENITO ABEL</t>
  </si>
  <si>
    <t>16739268</t>
  </si>
  <si>
    <t>PISCONTE CAMPOS PIERINA PATRICIA</t>
  </si>
  <si>
    <t>46233217</t>
  </si>
  <si>
    <t>ANALISTA EN TRIBUTOS INTERNOS 1</t>
  </si>
  <si>
    <t>PIO APARICIO ANIBAL</t>
  </si>
  <si>
    <t>80037909</t>
  </si>
  <si>
    <t>IMPLANTADORES MEF - CONECTAMEF PASCO</t>
  </si>
  <si>
    <t>PIÑAN GOMEZ NESTOR AUGUSTO</t>
  </si>
  <si>
    <t>08870406</t>
  </si>
  <si>
    <t>ESPECIALISTA EN CONTROL INTERNO INSTITUCIONAL</t>
  </si>
  <si>
    <t>PINCHI VASQUEZ DIOMEDES</t>
  </si>
  <si>
    <t>01077279</t>
  </si>
  <si>
    <t>PINARES MENDOZA MANUEL</t>
  </si>
  <si>
    <t>44396162</t>
  </si>
  <si>
    <t>ANALISTA PROGRAMADOR DE APLICACIONES INFORMATICAS 3</t>
  </si>
  <si>
    <t>PIELAGO COTRINA VICTOR ALBERTO</t>
  </si>
  <si>
    <t>43725280</t>
  </si>
  <si>
    <t>PICON HILARIO FAUSTO</t>
  </si>
  <si>
    <t>46820257</t>
  </si>
  <si>
    <t>PICHILINGUE PERNIA CESAR EDUARDO</t>
  </si>
  <si>
    <t>15732305</t>
  </si>
  <si>
    <t>ANALISTA DE SOPORTE DE SISTEMAS DE INFORMACION II SRTM</t>
  </si>
  <si>
    <t>PICHIHUA SERNA ZOSIMO JUAN</t>
  </si>
  <si>
    <t>06303465</t>
  </si>
  <si>
    <t>DIRECTOR DE LA DIRECCION DE POLITICA DE DESCENTRALIZACION FISCAL</t>
  </si>
  <si>
    <t>PEREZ VASQUEZ MARIA ELIZABETH</t>
  </si>
  <si>
    <t>41552223</t>
  </si>
  <si>
    <t>GESTOR DE CENTRO - CONECTAMEF MOYOBAMBA</t>
  </si>
  <si>
    <t>PEREZ SANTANA ELENA DEL CARMEN</t>
  </si>
  <si>
    <t>41206578</t>
  </si>
  <si>
    <t>ESPECIALISTA EN INTEGRIDAD Y ANTICORRUPCION</t>
  </si>
  <si>
    <t>PEREZ ORTIZ JOAO SOCRATES</t>
  </si>
  <si>
    <t>46972215</t>
  </si>
  <si>
    <t xml:space="preserve">ANALISTA EN TRIBUTACION </t>
  </si>
  <si>
    <t>PEREZ OLIVERA KITZZY MILUSKA</t>
  </si>
  <si>
    <t>43485786</t>
  </si>
  <si>
    <t>ESPECIALISTA EN POLITICAS E INSTRUMENTOS ANTICORRUPCION</t>
  </si>
  <si>
    <t>ESTADISTICA E INFORMATICA</t>
  </si>
  <si>
    <t>PEREZ OCAÑA ABRAHAM ROMULO</t>
  </si>
  <si>
    <t>42302782</t>
  </si>
  <si>
    <t>ESPECIALISTA ESTADISTICO</t>
  </si>
  <si>
    <t>PEREZ LOPEZ SERGIO ANDRES</t>
  </si>
  <si>
    <t>45473704</t>
  </si>
  <si>
    <t>PEREZ LARA CHARLES ALFONSO</t>
  </si>
  <si>
    <t>08171209</t>
  </si>
  <si>
    <t>PEREZ CONDOR WILDER ENRIQUE</t>
  </si>
  <si>
    <t>70091681</t>
  </si>
  <si>
    <t>ANALISTA DEL SECTOR MANUFACTURA</t>
  </si>
  <si>
    <t>PEREZ COAGUILA JULIO CESAR</t>
  </si>
  <si>
    <t>41628438</t>
  </si>
  <si>
    <t>PEREYRA ISMODES GERALDINE KATHERINE</t>
  </si>
  <si>
    <t>72474352</t>
  </si>
  <si>
    <t>OPERADOR/A DE ARCHIVO</t>
  </si>
  <si>
    <t>PEREYRA CANCHES TTONI ALEJANDRO</t>
  </si>
  <si>
    <t>42429342</t>
  </si>
  <si>
    <t>PEREIRA VALER ALEXANDER</t>
  </si>
  <si>
    <t>40732138</t>
  </si>
  <si>
    <t>ESPECIALISTA EN CALIDAD DE SOFTWARE DEL BANCO DE INVERSIONES</t>
  </si>
  <si>
    <t>PEREA GUERRA NINO PERCY</t>
  </si>
  <si>
    <t>05958253</t>
  </si>
  <si>
    <t>ESPECIALISTA EN TESORERIA Y ENDEUDAMIENTO PUBLICO - CONECTAMEF LORETO SEDE IQUITOS</t>
  </si>
  <si>
    <t>PEREA CACHO LUIS ALBERTO</t>
  </si>
  <si>
    <t>09313900</t>
  </si>
  <si>
    <t>ESPECIALISTA II EN TRIBUTOS INTERNOS</t>
  </si>
  <si>
    <t>PEREA ANGULO RAUL ARMANDO</t>
  </si>
  <si>
    <t>40703464</t>
  </si>
  <si>
    <t>DIRECTOR DE LA DIRECCION DE ADMINISTRACION DE DEUDA, CONTABILIDAD Y ESTADISTICA</t>
  </si>
  <si>
    <t>PERALTA MIRANDA VICTOR GIANCARLO</t>
  </si>
  <si>
    <t>41677441</t>
  </si>
  <si>
    <t>ESPECIALISTA LEGAL EN ASUNTOS DE ECONOMIA INTERNACIONAL 1</t>
  </si>
  <si>
    <t>PERALES BAZALAR SONIA DEL PILAR</t>
  </si>
  <si>
    <t>09596132</t>
  </si>
  <si>
    <t>TECNICO ADMINISTRATIVO I</t>
  </si>
  <si>
    <t>PEÑALOZA VASSALLO ANA KARINA</t>
  </si>
  <si>
    <t>10473153</t>
  </si>
  <si>
    <t>RESPONSABLE DE EQUIPO DE EVALUACIONES INDEPENDIENTES</t>
  </si>
  <si>
    <t>PEÑALOZA GUTIERREZ SERGIO STEFANO</t>
  </si>
  <si>
    <t>46084668</t>
  </si>
  <si>
    <t>OPERADOR DE ARCHIVO</t>
  </si>
  <si>
    <t>PEÑAFLOR AGUIRRE DANIEL ALONSO</t>
  </si>
  <si>
    <t>41823759</t>
  </si>
  <si>
    <t>PEÑA VALLEJOS ANA LUCIA</t>
  </si>
  <si>
    <t>44420219</t>
  </si>
  <si>
    <t>ANALISTA EN PRESUPUESTO TEMATICO 1</t>
  </si>
  <si>
    <t>CONTADOR PUBLICO / ABOGADO</t>
  </si>
  <si>
    <t>PEÑA MONDRAGON MARCO ANTONIO</t>
  </si>
  <si>
    <t>16708676</t>
  </si>
  <si>
    <t>ESPECIALISTA EN FINANZAS SUBNACIONALES</t>
  </si>
  <si>
    <t>PEDROZA BEJARANO CARLOS ALBERTO</t>
  </si>
  <si>
    <t>42020055</t>
  </si>
  <si>
    <t>ASISTENTE JUNIOR EN MATERIA TRIBUTARIA DE LA OFICINA DE ATENCION DE QUEJAS</t>
  </si>
  <si>
    <t>PAZCE CORDOVA CARLOS ALFREDO</t>
  </si>
  <si>
    <t>40694756</t>
  </si>
  <si>
    <t>ESPECIALISTA LEGAL EN ASUNTOS DE ECONOMIA INTERNACIONAL 2</t>
  </si>
  <si>
    <t>PAZ VILLAVICENCIO KAREN ROXANA</t>
  </si>
  <si>
    <t>47428059</t>
  </si>
  <si>
    <t>PAZ VILLANUEVA NELLY MILUSKA</t>
  </si>
  <si>
    <t>42433953</t>
  </si>
  <si>
    <t>ASESOR (A) DE RECURSOS HUMANOS</t>
  </si>
  <si>
    <t>PAZ ARAUJO PAOLA FRANCESCA</t>
  </si>
  <si>
    <t>43335932</t>
  </si>
  <si>
    <t>ANALISTA LEGAL DE NOTIFICACIONES</t>
  </si>
  <si>
    <t>PAUCAR MANZANILLA RONALD</t>
  </si>
  <si>
    <t>44330889</t>
  </si>
  <si>
    <t>ESPECIALISTA EN ANALISIS DE INVERSION Y ACTIVOS FINANCIEROS</t>
  </si>
  <si>
    <t>PATIÑO PILPE WALTER ENRIQUE</t>
  </si>
  <si>
    <t>10507100</t>
  </si>
  <si>
    <t>PATIÑO PILPE JORGE ALBINO</t>
  </si>
  <si>
    <t>22255360</t>
  </si>
  <si>
    <t>ANALISTA EN FINANZAS</t>
  </si>
  <si>
    <t>PASQUEL SANTILLAN DINO ALEJANDRO</t>
  </si>
  <si>
    <t>41619366</t>
  </si>
  <si>
    <t>PASAPERA CALDERON RAUL ANTONIO</t>
  </si>
  <si>
    <t>02862419</t>
  </si>
  <si>
    <t>ESPECIALISTA EN SERVICIOS GENERALES</t>
  </si>
  <si>
    <t>PARODI SIFUENTES JOSE LUIS</t>
  </si>
  <si>
    <t>PARKER CHÁVEZ MYRIAM JUANA</t>
  </si>
  <si>
    <t>25710460</t>
  </si>
  <si>
    <t>DIRECTORA DE LA OFICINA DE RECURSOS HUMANOS</t>
  </si>
  <si>
    <t>PARIONA TARQUI LIDIA</t>
  </si>
  <si>
    <t>40184630</t>
  </si>
  <si>
    <t>ANALISTA DE IMPLANTACION DE SISTEMAS 2 - AYACUCHO</t>
  </si>
  <si>
    <t>PARI CABANA PERCY VALENTIN</t>
  </si>
  <si>
    <t>42083676</t>
  </si>
  <si>
    <t>ANALISTA DE SOPORTE TECNICO - 1</t>
  </si>
  <si>
    <t>PAREDES VEJARANO AVELINO DOMINGO</t>
  </si>
  <si>
    <t>17832814</t>
  </si>
  <si>
    <t>RESIDENTE GL ANCASH 2</t>
  </si>
  <si>
    <t>PAREDES VARGAS RONAL SANTOS</t>
  </si>
  <si>
    <t>09565844</t>
  </si>
  <si>
    <t>ASESOR II DE LA SECRETARIA GENERAL</t>
  </si>
  <si>
    <t>PAREDES SANCHEZ RAFAEL NESTOR</t>
  </si>
  <si>
    <t>10233375</t>
  </si>
  <si>
    <t>ANALISTA PROGRAMADOR DE APLICACIONES II</t>
  </si>
  <si>
    <t>PAREDES MANRIQUE CARLA PATRICIA</t>
  </si>
  <si>
    <t>10477446</t>
  </si>
  <si>
    <t>ASESOR (A) EN COMPETITIVIDAD EN EL AMBITO LABORAL</t>
  </si>
  <si>
    <t>PAREDES GOICOCHEA JESUS ALFONSO</t>
  </si>
  <si>
    <t>26697104</t>
  </si>
  <si>
    <t>ESPECIALISTA EN TESORERIA Y ENDEUDAMIENTO PUBLICO - CONECTAMEF LA LIBERTAD - SEDE TRUJILLO</t>
  </si>
  <si>
    <t>PAREDES GALLEGOS MARIBEL</t>
  </si>
  <si>
    <t>40092891</t>
  </si>
  <si>
    <t>ESPECIALISTA EN GESTION DE RECURSOS PUBLICOS - CONECTAMEF CUSCO</t>
  </si>
  <si>
    <t>PAREDES DIAZ CARLOS MIGUEL</t>
  </si>
  <si>
    <t>70746958</t>
  </si>
  <si>
    <t>ANALISTA EN COMPETITIVIDAD</t>
  </si>
  <si>
    <t>SECRETARIADO EJECUTIVO ESPAÑOL</t>
  </si>
  <si>
    <t>PARDAVE JIMENEZ DINA MARIA</t>
  </si>
  <si>
    <t>09240278</t>
  </si>
  <si>
    <t>SECRETARIA (O) IV</t>
  </si>
  <si>
    <t>PANTOJA OCAMPO YRENE DEL ROSARIO</t>
  </si>
  <si>
    <t>40924570</t>
  </si>
  <si>
    <t>ESPECIALISTA FINANCIERO EN GESTION DE PENSIONES</t>
  </si>
  <si>
    <t>ESPECIALISTA EN INFORMACION PREVISIONAL Y PENSIONARIA DEL SECTOR PUBLICO</t>
  </si>
  <si>
    <t>PANTA BURGA MARIO CESAR</t>
  </si>
  <si>
    <t>43552232</t>
  </si>
  <si>
    <t>PANDURO CHAVEZ MESIAS RAUL</t>
  </si>
  <si>
    <t>70498056</t>
  </si>
  <si>
    <t>PALOMINO MAMANI ANDREA JANETH</t>
  </si>
  <si>
    <t>45884159</t>
  </si>
  <si>
    <t>ANALISTA ECONOMICO EN PROGRAMACION</t>
  </si>
  <si>
    <t>PALOMINO DELGADO MIGUEL JOSE</t>
  </si>
  <si>
    <t>46156320</t>
  </si>
  <si>
    <t>ESPECIALISTA EN GESTION DE ACTIVOS FINANCIEROS</t>
  </si>
  <si>
    <t>PALOMINO CABEZAS WALTER ALFREDO</t>
  </si>
  <si>
    <t>07517226</t>
  </si>
  <si>
    <t>PALMI PADILLA MANUEL FRANCISCO</t>
  </si>
  <si>
    <t>70512235</t>
  </si>
  <si>
    <t>ANALISTA EN GESTION DE ACTIVOS FINANCIEROS</t>
  </si>
  <si>
    <t>PALMA NATIVIDAD RICARDO</t>
  </si>
  <si>
    <t>07459249</t>
  </si>
  <si>
    <t>PALMA AURAZO CARMEN LUZ MILAGROS</t>
  </si>
  <si>
    <t>42149201</t>
  </si>
  <si>
    <t>PALACIOS MAYOR VICTOR HUGO</t>
  </si>
  <si>
    <t>10605780</t>
  </si>
  <si>
    <t>COORDINADOR (A) DE PROGRAMACION EN CONTRATACIONES</t>
  </si>
  <si>
    <t>PALACIOS CURI MICHAEL EDGAR</t>
  </si>
  <si>
    <t>06667500</t>
  </si>
  <si>
    <t>ANALISTA DE SISTEMAS I - SIGA</t>
  </si>
  <si>
    <t>PALACIOS CHUMPITAZ DANTE DAVID</t>
  </si>
  <si>
    <t>41935004</t>
  </si>
  <si>
    <t>PAJUELO TRAVEZAÑO JOSE ALBERTO</t>
  </si>
  <si>
    <t>72484744</t>
  </si>
  <si>
    <t>ASISTENTE EN COMPETITIVIDAD</t>
  </si>
  <si>
    <t>PAJUELO SUASNABAR MELISSA ELENA</t>
  </si>
  <si>
    <t>45120458</t>
  </si>
  <si>
    <t>PAJARES MANRIQUE MILAGROS MARCELA</t>
  </si>
  <si>
    <t>08886211</t>
  </si>
  <si>
    <t>ASISTENTE CAS</t>
  </si>
  <si>
    <t>PAJARES GAMARRA CARLA</t>
  </si>
  <si>
    <t>74609885</t>
  </si>
  <si>
    <t>ASISTENTE DE METODOLOGIAS DE LA INVERSION PUBLICA</t>
  </si>
  <si>
    <t>PROGRAMACION BASIC</t>
  </si>
  <si>
    <t>PAJA TITO JUAN TAUMATURGO</t>
  </si>
  <si>
    <t>25468733</t>
  </si>
  <si>
    <t>TECNICO OFICINISTA</t>
  </si>
  <si>
    <t>PAICO GABRIEL ABEL OLDEMAR</t>
  </si>
  <si>
    <t>42355416</t>
  </si>
  <si>
    <t>RESIDENTE GL LAMBAYEQUE</t>
  </si>
  <si>
    <t>PADILLA PISCONTE JORGE LUIS</t>
  </si>
  <si>
    <t>09771638</t>
  </si>
  <si>
    <t>TECNICO EN GESTION DOCUMENTAL</t>
  </si>
  <si>
    <t>PACHERRES TAMARIZ ROLANDO JUNIOR</t>
  </si>
  <si>
    <t>72491547</t>
  </si>
  <si>
    <t>OPERADOR (A) EN GESTION DOCUMENTAL</t>
  </si>
  <si>
    <t>PACHECO SANCHEZ JOSE</t>
  </si>
  <si>
    <t>41618811</t>
  </si>
  <si>
    <t>PACHECO CRUCES DORIS ELIZABETH</t>
  </si>
  <si>
    <t>41769216</t>
  </si>
  <si>
    <t>ANALISTA EN GESTION DOCUMENTAL - IMPLEMENTACION Y SEGUIMIENTO DEL MODELO DE GESTION DOCUMENTAL - 3</t>
  </si>
  <si>
    <t>PACHECO ANCHIRAICO CINDY MAGALY</t>
  </si>
  <si>
    <t>43371689</t>
  </si>
  <si>
    <t>PACCINI BUSTOS JORGE GIOVANNI</t>
  </si>
  <si>
    <t>18070051</t>
  </si>
  <si>
    <t>EXPERTO (A) LEGAL EN GESTION DE PENSIONES</t>
  </si>
  <si>
    <t>OYOLA LAZARO CYNTHIA PATRICIA</t>
  </si>
  <si>
    <t>43769631</t>
  </si>
  <si>
    <t>OVIEDO VELASQUEZ PABLO RAUL</t>
  </si>
  <si>
    <t>09538852</t>
  </si>
  <si>
    <t>COORDINADOR EN SISTEMA PRIVADO DE ADMINISTRACION DE FONDO DE PENSIONES</t>
  </si>
  <si>
    <t>OTOYA CHING SIXTO MIGUEL ALONSO</t>
  </si>
  <si>
    <t>70005817</t>
  </si>
  <si>
    <t>ESPECIALISTA EN PROYECTOS</t>
  </si>
  <si>
    <t>OTINIANO GUERRA URSULA ROXANA</t>
  </si>
  <si>
    <t>19082185</t>
  </si>
  <si>
    <t>ANALISTA EN INVERSIONES DE CULTURA, DESARROLLO URBANO, COMERCIO EXTERIOR Y TURISMO</t>
  </si>
  <si>
    <t>ASISTENTE DE PROYECTOS DE INVERSION DE CULTURA, DESARROLLO URBANO, COMERCIO EXTERIOR Y TURISMO</t>
  </si>
  <si>
    <t>OSTOS BAUTISTA CARLOS MANUEL</t>
  </si>
  <si>
    <t>42212019</t>
  </si>
  <si>
    <t>RESIDENTE APURIMAC ZONA 3</t>
  </si>
  <si>
    <t>OSORIO VILCHES HERNAN NEIL</t>
  </si>
  <si>
    <t>42132573</t>
  </si>
  <si>
    <t>ANALISTA DE SISTEMAS III</t>
  </si>
  <si>
    <t>OSHIRO CHINEN MARIA MAGNOLIA</t>
  </si>
  <si>
    <t>06665792</t>
  </si>
  <si>
    <t>ADMINISTRADOR DEL CATALOGO DE BIENES, SERVICIOS Y OBRAS DEL SECTOR PUBLICO</t>
  </si>
  <si>
    <t>ORTIZ GONZALES SILVIA ANGELICA</t>
  </si>
  <si>
    <t>06010301</t>
  </si>
  <si>
    <t>TECNICO ADMINISTRATIVO MESA DE PARTES</t>
  </si>
  <si>
    <t>ORTIZ DE ORUE QUISPE HEISSEN ALI</t>
  </si>
  <si>
    <t>45376278</t>
  </si>
  <si>
    <t>ANALISTA EN DERECHO TRIBUTARIO</t>
  </si>
  <si>
    <t>ORTEGA SUAREZ DIANA LIZET</t>
  </si>
  <si>
    <t>42838628</t>
  </si>
  <si>
    <t>ESPECIALISTA EN DERECHO TRIBUTARIO Y ADUANERO 1</t>
  </si>
  <si>
    <t>ORTEGA SALAZAR JUAN MANUEL</t>
  </si>
  <si>
    <t>17432320</t>
  </si>
  <si>
    <t>OROSCO MARTINEZ HANNEL LUCIA</t>
  </si>
  <si>
    <t>70858410</t>
  </si>
  <si>
    <t>ASISTENTE EN INVERSIONES FIDT 1</t>
  </si>
  <si>
    <t>OROSCO ANDIA STEFANNY LEIDY</t>
  </si>
  <si>
    <t>46762386</t>
  </si>
  <si>
    <t>ESPECIALISTA EN PRESUPUESTO PUBLICO DE CONECTAMEF PASCO</t>
  </si>
  <si>
    <t>ORMEÑO CASTILLO GABRIELA LUZ</t>
  </si>
  <si>
    <t>48070956</t>
  </si>
  <si>
    <t>ASISTENTE DEL SECTOR EXTERNO</t>
  </si>
  <si>
    <t>ORMEÑO BERAMENDI MANUEL ENRIQUE</t>
  </si>
  <si>
    <t>10021310</t>
  </si>
  <si>
    <t>TECNICO ADMINISTRATIVO I EN ALMACEN</t>
  </si>
  <si>
    <t>ORIHUELA ROSADIO GERMAN ARISTIDES</t>
  </si>
  <si>
    <t>06844750</t>
  </si>
  <si>
    <t>AUDITOR INFORMATICO</t>
  </si>
  <si>
    <t>ORIHUELA QUISPE  JUAN JOSE</t>
  </si>
  <si>
    <t>18149317</t>
  </si>
  <si>
    <t>ORELLANA FLORES MARTIN CARLOS</t>
  </si>
  <si>
    <t>08680470</t>
  </si>
  <si>
    <t>ESPECIALISTA EN INVERSION DE DESARROLLO RURAL Y MEDIO AMBIENTE</t>
  </si>
  <si>
    <t>ORE QUISPE SARITA PATRICIA</t>
  </si>
  <si>
    <t>46863421</t>
  </si>
  <si>
    <t>ESPECIALISTA PARA INCENTIVOS A LA GESTION</t>
  </si>
  <si>
    <t>ORDINOLA MASIAS CARMEN ROSA</t>
  </si>
  <si>
    <t>02665183</t>
  </si>
  <si>
    <t>ESPECIALISTAS EN PRESUPUESTO PUBLICO - CONECTAMEF PIURA</t>
  </si>
  <si>
    <t>ORCON HINOJOSA OSCAR ALBERTO</t>
  </si>
  <si>
    <t>09541596</t>
  </si>
  <si>
    <t>OLVEA CALDERON EDWAR</t>
  </si>
  <si>
    <t>01234845</t>
  </si>
  <si>
    <t>ESPECIALISTA EN GESTION DE RECURSOS PUBLICOS - CONECTAMEF PUNO</t>
  </si>
  <si>
    <t>OLORTEGUI VERGARA ORIOL</t>
  </si>
  <si>
    <t>06600673</t>
  </si>
  <si>
    <t>CONSULTOR RESIDENTE SIAF-GL</t>
  </si>
  <si>
    <t>OLIVERA FARGE PAMELA YOSIBEL</t>
  </si>
  <si>
    <t>40872766</t>
  </si>
  <si>
    <t>ESPECIALISTA EN AUDITORIA GUBERNAMENTAL</t>
  </si>
  <si>
    <t>OLIVERA ASTO GERALDINE VANESSA</t>
  </si>
  <si>
    <t>45851616</t>
  </si>
  <si>
    <t>ESPECIALISTA EN FINANZAS II</t>
  </si>
  <si>
    <t>OLIVARES RIQUEROS ALFREDO EDDER</t>
  </si>
  <si>
    <t>43910859</t>
  </si>
  <si>
    <t>OLIVARES CANCHARI JOSE ANDRES</t>
  </si>
  <si>
    <t>DIRECTOR GENERAL DE LA DIRECCION GENERAL DEL TESORO PUBLICO</t>
  </si>
  <si>
    <t>OLAYA CHIRA BRIZZETE CELESTE</t>
  </si>
  <si>
    <t>70599363</t>
  </si>
  <si>
    <t>OLARTE CCENTE CRISTIAN</t>
  </si>
  <si>
    <t>41213448</t>
  </si>
  <si>
    <t>IMPLANTADOR - CONECTAMEF HUANCAVELICA</t>
  </si>
  <si>
    <t>ESPECIALISTA EN CONTABILIDAD GUBERNAMENTAL- CONECTAMEF PUNO</t>
  </si>
  <si>
    <t>OLAECHEA VALDIVIA VANESSA</t>
  </si>
  <si>
    <t>43633502</t>
  </si>
  <si>
    <t>OJEDA TICONA ALEXANDER MARTIN</t>
  </si>
  <si>
    <t>47484901</t>
  </si>
  <si>
    <t>ANALISTA EN POLITICA DE INVERSION PRIVADA 1</t>
  </si>
  <si>
    <t>ODA ALPACA MANUEL ALBERTO</t>
  </si>
  <si>
    <t>07535955</t>
  </si>
  <si>
    <t>APOYO A LA COORDINACION</t>
  </si>
  <si>
    <t>OCOLA AGUERO KENDY BRIGITTE</t>
  </si>
  <si>
    <t>40554801</t>
  </si>
  <si>
    <t>ASISTENTE EN ESTADISTICA</t>
  </si>
  <si>
    <t>OBREGON PELAEZ JHON PAUL</t>
  </si>
  <si>
    <t>45483156</t>
  </si>
  <si>
    <t>ASISTENTE EN SERVICIOS DE INFORMACIONES</t>
  </si>
  <si>
    <t>OBREGON OSORIO MANUEL AUGUSTO</t>
  </si>
  <si>
    <t>06086172</t>
  </si>
  <si>
    <t>ESPECIALISTA EN DERECHO CIVIL 2</t>
  </si>
  <si>
    <t>OBANDO RODRIGUEZ MARGARITA</t>
  </si>
  <si>
    <t>09082491</t>
  </si>
  <si>
    <t>ÑAÑEZ ESPEJO LIDIA LEONOR</t>
  </si>
  <si>
    <t>06767170</t>
  </si>
  <si>
    <t>ANALISTA DEL SISTEMA INFORMATICO DE GESTION ADMINISTRATIVA</t>
  </si>
  <si>
    <t>ÑAHUI FLOREZ PAULINA</t>
  </si>
  <si>
    <t>41018154</t>
  </si>
  <si>
    <t>IMPLANTADOR MEF - CONECTAMEF CUSCO</t>
  </si>
  <si>
    <t>NUÑEZ RAMIREZ JUAN EFREN</t>
  </si>
  <si>
    <t>25836366</t>
  </si>
  <si>
    <t>ESPECIALISTA EN ENDEUDAMIENTO Y TESORO PUBLICO - CONECTAMEF MADRE DE DIOS SEDE PUERTO MALDONADO</t>
  </si>
  <si>
    <t>NUÑEZ PEREZ JULIO CESAR</t>
  </si>
  <si>
    <t>43515310</t>
  </si>
  <si>
    <t>NUÑEZ PAREDES VLADIMIR IMAEL</t>
  </si>
  <si>
    <t>21547023</t>
  </si>
  <si>
    <t>GESTOR DE CENTRO - CONECTAMEF ICA</t>
  </si>
  <si>
    <t>NUÑEZ PAREDES ANGELA KARINA</t>
  </si>
  <si>
    <t>21534075</t>
  </si>
  <si>
    <t>ASISTENTE DE GESTION DE SERVICIO - CONECTAMEF HUACHO</t>
  </si>
  <si>
    <t>NUÑEZ HUAMAN NORA OLINDA</t>
  </si>
  <si>
    <t>41549130</t>
  </si>
  <si>
    <t>NUÑEZ GRADOS WILDER JORGE</t>
  </si>
  <si>
    <t>43120826</t>
  </si>
  <si>
    <t>NUÑEZ DEL ARCO MENDOZA OSCAR GUSTAVO</t>
  </si>
  <si>
    <t>DIRECTOR GENERAL DE LA DIRECCION GENERAL DE CONTABILIDAD PUBLICA</t>
  </si>
  <si>
    <t>OBSTETRIZ</t>
  </si>
  <si>
    <t>NIÑO DE GUZMAN ESAINE JESSICA CECILIA</t>
  </si>
  <si>
    <t>26680696</t>
  </si>
  <si>
    <t>EXPERTO (A) EN PROGRAMAS PRESUPUESTALES</t>
  </si>
  <si>
    <t>ESPECIALISTA EN ARTICULACION TEMATICA 3</t>
  </si>
  <si>
    <t>CIENCIAS MARITIMAS</t>
  </si>
  <si>
    <t>NIGHTINGALE VALDEZ CARLOS RANDOLPH</t>
  </si>
  <si>
    <t>25624148</t>
  </si>
  <si>
    <t>NICHOS RAMIREZ CYNTHIA LISSETH</t>
  </si>
  <si>
    <t>42140592</t>
  </si>
  <si>
    <t>NEYRA LLANOS JOSE LUIS</t>
  </si>
  <si>
    <t>43161119</t>
  </si>
  <si>
    <t>NAVARRO VELASQUEZ GUILLERMO</t>
  </si>
  <si>
    <t>01220699</t>
  </si>
  <si>
    <t>RESIDENTE GL PUNO 1</t>
  </si>
  <si>
    <t>NAVARRO PALLIN JAHAIRA ANALI</t>
  </si>
  <si>
    <t>42596515</t>
  </si>
  <si>
    <t>NAVARRETE PACHECO CARLA VANESSA</t>
  </si>
  <si>
    <t>45407127</t>
  </si>
  <si>
    <t>ASISTENTE EN ATENCION AL USUARIO</t>
  </si>
  <si>
    <t>NAUPARI SANTOS LUIS AUGUSTO</t>
  </si>
  <si>
    <t>42716940</t>
  </si>
  <si>
    <t>ANALISTA GESTOR DE PROCESOS DE POLITICA MACROECONOMICA</t>
  </si>
  <si>
    <t>NARCISO AZAÑERO JORGE LUIS</t>
  </si>
  <si>
    <t>45062866</t>
  </si>
  <si>
    <t>ESPECIALISTA EN RIESGOS FINANCIEROS</t>
  </si>
  <si>
    <t>NAPRAVNICK CELI ROY ANTHONY</t>
  </si>
  <si>
    <t>45665056</t>
  </si>
  <si>
    <t>ESPECIALISTA DE GASTO PUBLICO</t>
  </si>
  <si>
    <t>NAKAMA BISSO MARIO JESUS</t>
  </si>
  <si>
    <t>15743653</t>
  </si>
  <si>
    <t>NAJARRO CHUCHON RICARDO</t>
  </si>
  <si>
    <t>45763722</t>
  </si>
  <si>
    <t>ESPECIALISTA EN PROYECCIONES MACROECONOMICAS</t>
  </si>
  <si>
    <t>MURGA CASAS EINER FERNANDO</t>
  </si>
  <si>
    <t>26728254</t>
  </si>
  <si>
    <t>GESTOR DE CENTRO - CONECTAMEF CAJAMARCA</t>
  </si>
  <si>
    <t>MUÑOZ ROMERO ROSARIO DE JESUS</t>
  </si>
  <si>
    <t>43941210</t>
  </si>
  <si>
    <t>ASISTENTE EN PROCURADURIA PUBLICA</t>
  </si>
  <si>
    <t>MUÑOZ QUICHIZ JAVIER ANGEL</t>
  </si>
  <si>
    <t>15761830</t>
  </si>
  <si>
    <t>IMPLANTADOR SIAF GL AYACUCHO</t>
  </si>
  <si>
    <t>MUÑOZ NAVARRO FERNANDO MIGUEL</t>
  </si>
  <si>
    <t>09944914</t>
  </si>
  <si>
    <t>ANALISTA DE SOPORTE DE SISTEMAS DE INFORMACION II SIAF</t>
  </si>
  <si>
    <t>MUÑOZ MIRAVAL JUAN CARLOS</t>
  </si>
  <si>
    <t>40626763</t>
  </si>
  <si>
    <t>ANALISTA TEMATICO II</t>
  </si>
  <si>
    <t>MUÑOZ ESCALANTE CESAR AUGUSTO</t>
  </si>
  <si>
    <t>07259815</t>
  </si>
  <si>
    <t>CONSULTOR SOPORTE TECNICO</t>
  </si>
  <si>
    <t>MUÑANTE VILLAFUERTE EDGAR JESUS</t>
  </si>
  <si>
    <t>25851128</t>
  </si>
  <si>
    <t>ESPECIALISTA DE ANALISIS DE SISTEMAS - 3</t>
  </si>
  <si>
    <t>MUCHA MORALES FELIX ANTONIO</t>
  </si>
  <si>
    <t>20045993</t>
  </si>
  <si>
    <t>ESPECIALISTA EN TICS</t>
  </si>
  <si>
    <t>MOYA ESPINOZA OMAR</t>
  </si>
  <si>
    <t>22702783</t>
  </si>
  <si>
    <t>ESPECIALISTA EN CERTIFICADOS DE INVERSION PUBLICA - CIPRL</t>
  </si>
  <si>
    <t>MOSCOSO VALER ROSEMARY</t>
  </si>
  <si>
    <t>23976979</t>
  </si>
  <si>
    <t>MOSCOSO CARBAJAL MARIA JESUS</t>
  </si>
  <si>
    <t>07884832</t>
  </si>
  <si>
    <t>IMPLANTADOR MEF CONECTAMEF AYACUCHO</t>
  </si>
  <si>
    <t>MOROCCO SUPO NESTOR JAIME</t>
  </si>
  <si>
    <t>41745399</t>
  </si>
  <si>
    <t>ESPECIALISTA FUNCIONAL DE DATOS 2</t>
  </si>
  <si>
    <t>MORI FRANCO DIEGO FERNANDO</t>
  </si>
  <si>
    <t>43346659</t>
  </si>
  <si>
    <t>EJECUTIVO DE POLITICA DE INVERSION PRIVADA</t>
  </si>
  <si>
    <t>MORENO ÑAUPARI WILLIAM STARSKY</t>
  </si>
  <si>
    <t>43382526</t>
  </si>
  <si>
    <t>ANALISTA EN GESTION DE LA CALIDAD 2</t>
  </si>
  <si>
    <t>MORENO MIÑANO JOSELYN PALOMA</t>
  </si>
  <si>
    <t>70484952</t>
  </si>
  <si>
    <t>ANALISTA EN SEGUIMIENTO DE GESTION PRESUPUESTAL 3</t>
  </si>
  <si>
    <t>MORENO HUACCHA KENJI EDUARDO</t>
  </si>
  <si>
    <t>76344352</t>
  </si>
  <si>
    <t>ASISTENTE DE ECONOMIA GENERAL 1</t>
  </si>
  <si>
    <t>MORENO CORDOVA DAVID EDUARDO</t>
  </si>
  <si>
    <t>40007514</t>
  </si>
  <si>
    <t>ESPECIALISTA EN DESARROLLO DE CAPACIDADES</t>
  </si>
  <si>
    <t>CIENCIAS ACTUARIALES</t>
  </si>
  <si>
    <t>MOREIRA BASTOS JOANICE</t>
  </si>
  <si>
    <t>001358151</t>
  </si>
  <si>
    <t>ESPECIALISTA EN REGIMENES PREVISIONALES PRIVADOS</t>
  </si>
  <si>
    <t>MORALES URBINA MARIBEL</t>
  </si>
  <si>
    <t>07001967</t>
  </si>
  <si>
    <t>CONSULTOR CONTROL DE CALIDAD</t>
  </si>
  <si>
    <t>MORALES TOCTO MAYNOR JACK</t>
  </si>
  <si>
    <t>44547146</t>
  </si>
  <si>
    <t>MORALES ROBLES EVELING AMPARO</t>
  </si>
  <si>
    <t>46219284</t>
  </si>
  <si>
    <t>MORALES IBARRA OLGA GIOVANA</t>
  </si>
  <si>
    <t>22506032</t>
  </si>
  <si>
    <t>ESPECIALISTA EN ADMINISTRACION DE CUENTAS - BONOS, LETRAS Y OTROS</t>
  </si>
  <si>
    <t>MORALES DIAZ JHOANA LILET</t>
  </si>
  <si>
    <t>44326253</t>
  </si>
  <si>
    <t>ASISTENTE JUNIOR - TRIBUTOS INTERNOS</t>
  </si>
  <si>
    <t>ESPECIALISTA EN REGULACION TECNICA DE LAS ADQUISICIONES</t>
  </si>
  <si>
    <t>MORALES COLQUE JUAN ALBERTO</t>
  </si>
  <si>
    <t>06098879</t>
  </si>
  <si>
    <t>ESPECIALISTA EN DERECHO PENAL</t>
  </si>
  <si>
    <t>MORALES CHOQUEHUANCA ANGELICA KARINA</t>
  </si>
  <si>
    <t>45801977</t>
  </si>
  <si>
    <t>ESPECIALISTA EN PRESUPUESTO TEMATICO 3</t>
  </si>
  <si>
    <t>MORALES CASTILLO SUSANA ELIZABETH</t>
  </si>
  <si>
    <t>44972126</t>
  </si>
  <si>
    <t>MORALES ALVARADO GARLAND MANSEL</t>
  </si>
  <si>
    <t>40410452</t>
  </si>
  <si>
    <t>ESPECIALISTA EN INVERSION PUBLICA III - ESPECIALISTA SENIOR - CONECTAMEF LIMA SEDE HUACHO</t>
  </si>
  <si>
    <t>MORALES ALBINO ANTONY PAUL</t>
  </si>
  <si>
    <t>71243463</t>
  </si>
  <si>
    <t>MONZON SANCHEZ GRETTA AMALIA</t>
  </si>
  <si>
    <t>06753748</t>
  </si>
  <si>
    <t>MONTOYA MOLERO IGOR</t>
  </si>
  <si>
    <t>31174160</t>
  </si>
  <si>
    <t>ESPECIALISTA EN TESORERIA Y ENDEUDAMIENTO PUBLICO CONECTAMEF APURIMAC SEDE ANDAHUAYLAS</t>
  </si>
  <si>
    <t>MONTOYA HINOJOSA CARMEN YADIRA</t>
  </si>
  <si>
    <t>44004849</t>
  </si>
  <si>
    <t>CONSTANCIA DE TECNICA BASICA</t>
  </si>
  <si>
    <t>SECRETARIADO EJECUTIVO EN BANCA Y FINANZAS</t>
  </si>
  <si>
    <t>MONTOYA CABREJOS PAMELA</t>
  </si>
  <si>
    <t>41677825</t>
  </si>
  <si>
    <t>SECRETARIA (O)</t>
  </si>
  <si>
    <t>MONTESINOS CARRASCO JULIAN</t>
  </si>
  <si>
    <t>80010859</t>
  </si>
  <si>
    <t>ESPECIALISTA EN TESORERIA Y ENDEUDAMIENTO PUBLICO - CONECTAMEF APURIMAC - SEDE ABANCAY</t>
  </si>
  <si>
    <t>MONTES ROSALES HERNANDO</t>
  </si>
  <si>
    <t>08275558</t>
  </si>
  <si>
    <t>PROGRAMADOR DE APLICACIONES INFORMATICAS I</t>
  </si>
  <si>
    <t>MONTEROLA MEDINA ASHANTI DANNA</t>
  </si>
  <si>
    <t>44437295</t>
  </si>
  <si>
    <t>ESPECIALISTA DE ESTRATEGIAS</t>
  </si>
  <si>
    <t>MONTENEGRO ALIAGA JAIME</t>
  </si>
  <si>
    <t>06148755</t>
  </si>
  <si>
    <t>ESPECIALISTA ECONOMICO PARA SEGUIMIENTO Y EVALUACION DE LA PROGRAMACION MULTIANUAL DE LA INVERSION PUBLICA</t>
  </si>
  <si>
    <t>MONTANO CONTRERAS WAGNER ISAAC</t>
  </si>
  <si>
    <t>09538993</t>
  </si>
  <si>
    <t>ESPECIALISTA EN DERECHO LABORAL</t>
  </si>
  <si>
    <t>MONROY PASAPERA HUGO EDUARDO</t>
  </si>
  <si>
    <t>47129745</t>
  </si>
  <si>
    <t>ANALISTA EN SEGUIMIENTO AL DESEMPEÑO</t>
  </si>
  <si>
    <t>MONCADA MURILLO JOSE ANTONIO</t>
  </si>
  <si>
    <t>07485878</t>
  </si>
  <si>
    <t>ANALISTA DE SISTEMAS II</t>
  </si>
  <si>
    <t>MONCADA MOLINA FIORELLA MARIA</t>
  </si>
  <si>
    <t>45682683</t>
  </si>
  <si>
    <t>ABOGADO IV EN TRIBUTOS INTERNOS - OFICNA TECNICA</t>
  </si>
  <si>
    <t>MOLLAPAZA ANCO ABRAHAM</t>
  </si>
  <si>
    <t>41541203</t>
  </si>
  <si>
    <t>CIENCIAS - ECONOMIA</t>
  </si>
  <si>
    <t>MOLINA YABAR ADRIAN OMAR</t>
  </si>
  <si>
    <t>45473209</t>
  </si>
  <si>
    <t>MIRANDA SUEL JOSE ANTONIO</t>
  </si>
  <si>
    <t>46199095</t>
  </si>
  <si>
    <t>MIRANDA SALCEDO VICKY</t>
  </si>
  <si>
    <t>80215113</t>
  </si>
  <si>
    <t>MIRANDA POLAR CARLA FIORELA</t>
  </si>
  <si>
    <t>42459351</t>
  </si>
  <si>
    <t>MIRANDA LUDEÑA MELISA</t>
  </si>
  <si>
    <t>43163413</t>
  </si>
  <si>
    <t>ESPECIALISTA EN GESTION DE PERSONAL ACTIVO 2</t>
  </si>
  <si>
    <t>MIRANDA LEO JUAN PABLO</t>
  </si>
  <si>
    <t>43020227</t>
  </si>
  <si>
    <t>LICENCIADO EN ESTADISTICA</t>
  </si>
  <si>
    <t>MIRANDA JIMENEZ DE LA CRUZ ZOILA PAOLA</t>
  </si>
  <si>
    <t>18898861</t>
  </si>
  <si>
    <t xml:space="preserve">ANALISTA EN ASISTENCIA TECNICA A GOBIERNOS SUBNACIONALES </t>
  </si>
  <si>
    <t>MIGUEL DE MEZA NILDA ALICIA</t>
  </si>
  <si>
    <t>19915350</t>
  </si>
  <si>
    <t>INFANTERIA DE MARINA</t>
  </si>
  <si>
    <t>MEZONES SANCHEZ ROBERTO EMILIO</t>
  </si>
  <si>
    <t>43385389</t>
  </si>
  <si>
    <t>ASISTENTE EN SEGURIDAD Y DEFENSA NACIONAL</t>
  </si>
  <si>
    <t>MEZA OLAZABAL ELIANA ROCIO</t>
  </si>
  <si>
    <t>40956968</t>
  </si>
  <si>
    <t>IMPLANTADOR SIAF EN EL DEPARTAMENTO DE JUNIN</t>
  </si>
  <si>
    <t>MEZA CORCINO TITO LEONCIO</t>
  </si>
  <si>
    <t>43780219</t>
  </si>
  <si>
    <t>ANALISTA DE INFORMACION PRESUPUESTARIA</t>
  </si>
  <si>
    <t>CIENCIAS CON MENCION EN INGENIERIA ECONOMICA</t>
  </si>
  <si>
    <t>MESIAS QUISPE GABRIEL</t>
  </si>
  <si>
    <t>43648804</t>
  </si>
  <si>
    <t>MERINO NARANJO CINTHYA MARILU GUADALUPE</t>
  </si>
  <si>
    <t>42741014</t>
  </si>
  <si>
    <t>COORDINADOR (A) EN ARTICULACION TEMATICA</t>
  </si>
  <si>
    <t>MERINO CORAL EMILY JUDITH</t>
  </si>
  <si>
    <t>40513969</t>
  </si>
  <si>
    <t>MENDOZA TORRES PAUL ALEXANDER</t>
  </si>
  <si>
    <t>47836596</t>
  </si>
  <si>
    <t>ANALISTA EN DOCUMENTOS DE TESORERIA</t>
  </si>
  <si>
    <t>MENDOZA SOTO LUCY LEONOR</t>
  </si>
  <si>
    <t>08124893</t>
  </si>
  <si>
    <t>ESPECIALISTA CONTABLE I</t>
  </si>
  <si>
    <t>MENDOZA ROQUE ANTHONY STEVE</t>
  </si>
  <si>
    <t>25846757</t>
  </si>
  <si>
    <t>COORDINADOR TECNICO</t>
  </si>
  <si>
    <t>MENDOZA PURIZAGA FABIAN RAFAEL</t>
  </si>
  <si>
    <t>00241921</t>
  </si>
  <si>
    <t>IMPLANTADOR MEF - CONECTAMEF TUMBES</t>
  </si>
  <si>
    <t>MENDOZA MORANTE YANET MARYSOL</t>
  </si>
  <si>
    <t>47356139</t>
  </si>
  <si>
    <t>MENDOZA MELGAR CESAR ARTURO</t>
  </si>
  <si>
    <t>40794438</t>
  </si>
  <si>
    <t>ESPECIALISTA LEGAL EN MATERIA TRIBUTARIA - OFICINA TECNICA</t>
  </si>
  <si>
    <t>MENDOZA LEON ROSA</t>
  </si>
  <si>
    <t>41490300</t>
  </si>
  <si>
    <t>PROFESIONAL II - ANALISTA II</t>
  </si>
  <si>
    <t>MENDOZA LEON MANUEL ENRIQUE</t>
  </si>
  <si>
    <t>40578378</t>
  </si>
  <si>
    <t>ASISTENTE DE NOTIFICACIONES 3</t>
  </si>
  <si>
    <t>MENDOZA CARRION RUBEN</t>
  </si>
  <si>
    <t>19853634</t>
  </si>
  <si>
    <t>MENDOZA BECERRA MARCO ANTONIO</t>
  </si>
  <si>
    <t>00127673</t>
  </si>
  <si>
    <t>DIRECTOR DE LA DIRECCION DE ADQUISICIONES</t>
  </si>
  <si>
    <t>MENDOZA AGUIRRE MARTIN LEOPOLDO</t>
  </si>
  <si>
    <t>10148743</t>
  </si>
  <si>
    <t>ANALISTA EN ESTRATEGIAS DE COMUNICACION Y CAPACITACION</t>
  </si>
  <si>
    <t>MENDOZA ABAL JHONNY CHARLES</t>
  </si>
  <si>
    <t>41984051</t>
  </si>
  <si>
    <t>ESPECIALISTA EN CONTABILIDAD GUBERNAMENTAL - CONECTAMEF MOYOBAMBA</t>
  </si>
  <si>
    <t>MENDO GOÑI JUAN CARLOS</t>
  </si>
  <si>
    <t>46411353</t>
  </si>
  <si>
    <t>ESPECIALISTA EN DEVOLUCIONES</t>
  </si>
  <si>
    <t>MENDIVIL MONTAÑEZ SINTHIA ANGELA</t>
  </si>
  <si>
    <t>41853412</t>
  </si>
  <si>
    <t>MENDEZ MELLISHO DOMINGO ENRIQUE</t>
  </si>
  <si>
    <t>45423292</t>
  </si>
  <si>
    <t>MENDEZ LENGUA CESAR LUIS</t>
  </si>
  <si>
    <t>DIRECTOR DE LA OFICINA DE GESTION DE RIESGOS OPERATIVOS</t>
  </si>
  <si>
    <t>DIRECTOR DE LA DIRECCION DE PROGRAMACION DE GESTION FISCAL DE LOS RECURSOS HUMANOS</t>
  </si>
  <si>
    <t>MELGAR VILCA HEYDI FIDELYA</t>
  </si>
  <si>
    <t>01327999</t>
  </si>
  <si>
    <t>IMPLANTADOR MEF - CONECTAMEF MOQUEGUA</t>
  </si>
  <si>
    <t>MEJIA VILCHEZ EMILIO SAMUEL</t>
  </si>
  <si>
    <t>46917422</t>
  </si>
  <si>
    <t>MEJIA DELGADO CLARA DEL SOCORRO</t>
  </si>
  <si>
    <t>17889318</t>
  </si>
  <si>
    <t>ANALISTA EN TRABAJO SOCIAL</t>
  </si>
  <si>
    <t>ANALISTA LEGAL FINANCIERO</t>
  </si>
  <si>
    <t>MEDINA VARGAS ALAN MANUEL</t>
  </si>
  <si>
    <t>41983092</t>
  </si>
  <si>
    <t>ESPECIALISTA DE SISTEMA FINANCIERO</t>
  </si>
  <si>
    <t>MEDINA VALENZUELA ALEJANDRO</t>
  </si>
  <si>
    <t>47531245</t>
  </si>
  <si>
    <t>ANALISTA EN PROGRAMAS PRESUPUESTALES, SEGUIMIENTO Y EVALUACIONES INDEPENDIENTES</t>
  </si>
  <si>
    <t>MEDINA RAMOS JULISSA MILAGROS</t>
  </si>
  <si>
    <t>46090713</t>
  </si>
  <si>
    <t>MEDINA MENDOZA GUILLERMO ALEX</t>
  </si>
  <si>
    <t>07503253</t>
  </si>
  <si>
    <t>MEDINA MAÑUICO HECTOR</t>
  </si>
  <si>
    <t>43978321</t>
  </si>
  <si>
    <t>MEDINA JIMENEZ PERCY IVAN</t>
  </si>
  <si>
    <t>EXPERTO (A) EN BIENES INMUEBLES</t>
  </si>
  <si>
    <t>MEDINA GOICOCHEA PERCY DANILO</t>
  </si>
  <si>
    <t>41077440</t>
  </si>
  <si>
    <t>ESPECIALISTA DE CONTROL DE CALIDAD 2</t>
  </si>
  <si>
    <t>EJECUTIVO (A) EN PRESUPUESTO PUBLICO TERRITORIAL</t>
  </si>
  <si>
    <t>MEDINA BRAVO ELVA MARILU</t>
  </si>
  <si>
    <t>09716277</t>
  </si>
  <si>
    <t>ESPECIALISTA LEGAL EN GESTION DE PENSIONES</t>
  </si>
  <si>
    <t>MAZA VILCHERRES ROSA AMELIA</t>
  </si>
  <si>
    <t>09643405</t>
  </si>
  <si>
    <t>EJECUTIVO (A) EN INVERSIONES INSTITUCIONALES DE DEFENSA, INTERIOR, ECONOMIA Y OTROS AFINES</t>
  </si>
  <si>
    <t>MAZA TRUJILLO JACKELYN PAMELA</t>
  </si>
  <si>
    <t>43158216</t>
  </si>
  <si>
    <t>MAYTA ORIHUELA JESUS ERNESTO</t>
  </si>
  <si>
    <t>20054103</t>
  </si>
  <si>
    <t>MAYORGA ELIAS LENIN WILLIAM</t>
  </si>
  <si>
    <t>44109914</t>
  </si>
  <si>
    <t>DIRECTOR DE LA DIRECCION DE POLITICA DE INVERSION PRIVADA</t>
  </si>
  <si>
    <t>MAYORCA ORIHUELA VICTOR HUGO</t>
  </si>
  <si>
    <t>10622447</t>
  </si>
  <si>
    <t>ANALISTA DE TESORERIA - GOBIERNOS NACIONAL-REGIONAL</t>
  </si>
  <si>
    <t>MAYOR GAMERO JUAN GUILLERMO</t>
  </si>
  <si>
    <t>07844694</t>
  </si>
  <si>
    <t xml:space="preserve">ESPECIALISTA EN ANALISIS DE LA INFORMACION FINANCIERA Y PRESUPUESTARIA PARA LA CUENTA GENERAL DE LA REPUBLICA </t>
  </si>
  <si>
    <t>MAYHUA QUISPE LEONCIO</t>
  </si>
  <si>
    <t>41733829</t>
  </si>
  <si>
    <t>ESPECIALISTA EN CONTABILIDAD GUBERNAMENTAL - CONECTAMEF HUANCAVELICA</t>
  </si>
  <si>
    <t>MAURICIO FLORES LORD BENSON</t>
  </si>
  <si>
    <t>41352376</t>
  </si>
  <si>
    <t>ESPECIALISTA EN ATENCION AL USUARIO</t>
  </si>
  <si>
    <t>MATOS VEGA KATERINE ANDREA</t>
  </si>
  <si>
    <t>41733285</t>
  </si>
  <si>
    <t>EJECUTIVO (A) EN SEGUIMIENTO AL DESEMPEÑO</t>
  </si>
  <si>
    <t>MATOS CHURA ANA CECILIA</t>
  </si>
  <si>
    <t>40969551</t>
  </si>
  <si>
    <t>MATOS BARRIONUEVO ANITA</t>
  </si>
  <si>
    <t>41955125</t>
  </si>
  <si>
    <t>ESPECIALISTA EN PROGRAMACION 1</t>
  </si>
  <si>
    <t>MATEO TORRES ELIZABETH GABRIELA</t>
  </si>
  <si>
    <t>10429221</t>
  </si>
  <si>
    <t>PROFESIONAL 2 EN TRIBUTOS MUNICIPALES</t>
  </si>
  <si>
    <t>MATALLANA FLORES MARIA YAQUELINE</t>
  </si>
  <si>
    <t>41182698</t>
  </si>
  <si>
    <t>MASLUCAN PADILLA LEWIS EMERSON</t>
  </si>
  <si>
    <t>40577582</t>
  </si>
  <si>
    <t>ESPECIALISTA EN CONTABILIDAD GUBERNAMENTAL - CONECTAMEF AMAZONAS SEDE CHACHAPOYAS</t>
  </si>
  <si>
    <t>MAS PECHE WILLIAM</t>
  </si>
  <si>
    <t>41951310</t>
  </si>
  <si>
    <t>IMPLANTADOR MEF - CONECTAMEF LAMBAYEQUE</t>
  </si>
  <si>
    <t>MAS PECHE SONIA MARLITH</t>
  </si>
  <si>
    <t>40179393</t>
  </si>
  <si>
    <t>IMPLANTADOR MEF - CONECTAMEF AMAZONAS SEDE CHACHAPOYAS</t>
  </si>
  <si>
    <t>MAS MENDOZA LIBORIA</t>
  </si>
  <si>
    <t>45958575</t>
  </si>
  <si>
    <t>MAS MATOS JIMMY PAUL</t>
  </si>
  <si>
    <t>10740483</t>
  </si>
  <si>
    <t>EXPERTO (A) EN GESTION DE INVERSIONES DEL SECTOR SANEAMIENTO</t>
  </si>
  <si>
    <t>MARTINEZ ZAVALETA ANA TERESA.</t>
  </si>
  <si>
    <t>MARTINEZ HUAMANI VICTOR MANUEL</t>
  </si>
  <si>
    <t>45734567</t>
  </si>
  <si>
    <t>ANALISTA EN RIESGOS CONTINGENTES 3</t>
  </si>
  <si>
    <t>MARTINEZ FERNANDEZ ERIKA PAOLA</t>
  </si>
  <si>
    <t>09907164</t>
  </si>
  <si>
    <t>SECRETARIA - VOCALIA ADMINISTRATIVA</t>
  </si>
  <si>
    <t>MARTINEZ DEL AGUILA SHANE STARSKY MATHIAS</t>
  </si>
  <si>
    <t>ESPECIALISTA EN DERECHO INTERNACIONAL</t>
  </si>
  <si>
    <t>MARTINEZ CENTENO MERCEDES PILAR</t>
  </si>
  <si>
    <t>06768319</t>
  </si>
  <si>
    <t>DEFENSOR DEL CONTRIBUYENTE Y USUARIO ADUANERO</t>
  </si>
  <si>
    <t>MARTINEZ BELTRAN KARLA YALILE</t>
  </si>
  <si>
    <t>10301262</t>
  </si>
  <si>
    <t>MARTEL VERAMENDI JACKELYN ROSSMERY</t>
  </si>
  <si>
    <t>41400595</t>
  </si>
  <si>
    <t>ESPECIALISTA EN INVERSIONES DEL SECTOR INSTITUCIONAL, TRABAJO Y DESARROLLO TERRITORIAL</t>
  </si>
  <si>
    <t>MARROQUIN UCULMANA DANIEL EDUARDO</t>
  </si>
  <si>
    <t>42956266</t>
  </si>
  <si>
    <t>CIENCIAS DE LA COMPUTACION</t>
  </si>
  <si>
    <t>MARQUEZ FERNANDEZ LUZ VICTORIA</t>
  </si>
  <si>
    <t>43097036</t>
  </si>
  <si>
    <t>MARQUEZ CASTRO LUZMILA GRACIELA</t>
  </si>
  <si>
    <t>16710352</t>
  </si>
  <si>
    <t>GESTOR DE CENTRO - CONECTAMEF LAMBAYEQUE</t>
  </si>
  <si>
    <t>MARIN PURIS LUIS ENRIQUE</t>
  </si>
  <si>
    <t>45474986</t>
  </si>
  <si>
    <t>ASISTENTE DE SOPORTE DE SISTEMAS INFORMATICOS 3</t>
  </si>
  <si>
    <t>MARIN FIGUEROA NANCY VICTORIA</t>
  </si>
  <si>
    <t>09583140</t>
  </si>
  <si>
    <t>ESPECIALISTA EN DERECHO TRIBUTARIO Y ADUANERO</t>
  </si>
  <si>
    <t>MARENGO SERRANO MELISSA DEL ROSARIO</t>
  </si>
  <si>
    <t>44830670</t>
  </si>
  <si>
    <t>ESPECIALISTA EN POLITICAS PUBLICAS AMBIENTALES Y FINANCIAMIENTO CLIMATICO</t>
  </si>
  <si>
    <t>INGENIERO DE SISTEMAS COMPUTO Y TELECOMUNICACIONES</t>
  </si>
  <si>
    <t>MARCELO GUZMAN CESAR CARLOS</t>
  </si>
  <si>
    <t>09737925</t>
  </si>
  <si>
    <t>MARAPARA LEMOS MONICA RAQUEL</t>
  </si>
  <si>
    <t>05376648</t>
  </si>
  <si>
    <t>MANTILLA MOSTACERO LILIANA</t>
  </si>
  <si>
    <t>32990829</t>
  </si>
  <si>
    <t>MANTARI ARAUJO WILLIAM SAMUEL</t>
  </si>
  <si>
    <t>44859687</t>
  </si>
  <si>
    <t>ESPECIALISTA EN PRESUPUESTO PUBLICO - CONECTAMEF - HUACHO</t>
  </si>
  <si>
    <t>ESPECIALISTA EN CONTABILIDAD GUBERNAMENTAL - CONECTAMEF ICA</t>
  </si>
  <si>
    <t>MANSILLA FLORES LESLY VANESSA</t>
  </si>
  <si>
    <t>40065120</t>
  </si>
  <si>
    <t>ESPECIALISTAS EN PRESUPUESTO PUBLICO - CONECTAMEF ICA</t>
  </si>
  <si>
    <t>HUMANIDADES CON MENCION EN HISTORIA</t>
  </si>
  <si>
    <t>MANRIQUE MOGROVEJO EDGARD ALBERTO</t>
  </si>
  <si>
    <t>40951874</t>
  </si>
  <si>
    <t>MAMANI SALCEDO HERNAN AQUILES</t>
  </si>
  <si>
    <t>42835906</t>
  </si>
  <si>
    <t>ESPECIALISTA EN CONTABILIDAD GUBERNAMENTAL CONECTAMEF TACNA</t>
  </si>
  <si>
    <t>ANALISTA EN ESTADISTICA DE LAS FINANZAS PUBLICAS</t>
  </si>
  <si>
    <t>MAMANI CUAYLA AYDE ORFELINA</t>
  </si>
  <si>
    <t>04435486</t>
  </si>
  <si>
    <t>ESPECIALISTA EN INVERSION PUBLICA III - ESPECIALISTA SENIOR - CONECTAMEF MOQUEGUA</t>
  </si>
  <si>
    <t>MALPARTIDA QUISPE JACKELINE SHIRLEY</t>
  </si>
  <si>
    <t>40160118</t>
  </si>
  <si>
    <t>ASESOR (A) FINANCIERO EN GESTION DE PERSONAL ACTIVO</t>
  </si>
  <si>
    <t>MALPARTIDA PAREDES JISSELLA</t>
  </si>
  <si>
    <t>00119567</t>
  </si>
  <si>
    <t>ASISTENTE DE GESTION DE SERVICIO - CONECTAMEF UCAYALI</t>
  </si>
  <si>
    <t>MALDONADO SUCARI MARCOS</t>
  </si>
  <si>
    <t>40292305</t>
  </si>
  <si>
    <t>GESTOR(A) DE CENTRO - CONECTAMEF PUNO</t>
  </si>
  <si>
    <t>MALDONADO PIMENTEL LOURDES ELENA</t>
  </si>
  <si>
    <t>00432263</t>
  </si>
  <si>
    <t>MALCA MOZOMBITE ANABEL</t>
  </si>
  <si>
    <t>80582683</t>
  </si>
  <si>
    <t>MAIHUIRE DAMIANO PAOLA LUCIA</t>
  </si>
  <si>
    <t>46815136</t>
  </si>
  <si>
    <t>MACHACUAY MARTINEZ CAROLINA ROXANA</t>
  </si>
  <si>
    <t>47256403</t>
  </si>
  <si>
    <t>MACEDO TORO RAQUEL MARLENE</t>
  </si>
  <si>
    <t>08707641</t>
  </si>
  <si>
    <t>ESPECIALISTA SENIOR EN COMUNICACION INSTITUCIONAL PARA DEFCON</t>
  </si>
  <si>
    <t>MACALOPU ARISTA ROSA SALLY</t>
  </si>
  <si>
    <t>41083036</t>
  </si>
  <si>
    <t>ESPECIALISTA EN PROCESOS III - ARTICULACION TEMATICA</t>
  </si>
  <si>
    <t>LY MALLMA YANG EDUARDO</t>
  </si>
  <si>
    <t>42287873</t>
  </si>
  <si>
    <t>LUQUILLAS GÜERE NADEZHDA</t>
  </si>
  <si>
    <t>70329303</t>
  </si>
  <si>
    <t>LUNA MENDOZA BORIS PEDRO</t>
  </si>
  <si>
    <t>41303844</t>
  </si>
  <si>
    <t>ESPECIALISTA EN ENDEUDAMIENTO Y TESORO PUBLICO - CONECTAMEF AREQUIPA</t>
  </si>
  <si>
    <t>GESTOR DE CENTRO - CONECTAMEF AREQUIPA</t>
  </si>
  <si>
    <t>LUNA LOVATON LUIS</t>
  </si>
  <si>
    <t>23978304</t>
  </si>
  <si>
    <t>ANALISTA DE IMPLANTACION DE SISTEMAS 2 - CUSCO</t>
  </si>
  <si>
    <t>LUNA FLORES ROLANDO JAIME</t>
  </si>
  <si>
    <t>10111117</t>
  </si>
  <si>
    <t>COORDINADOR (A) EN SEGUIMIENTO AL DESEMPEÑO</t>
  </si>
  <si>
    <t>LUJAN SIESQUEN JENNY ANTONIETA</t>
  </si>
  <si>
    <t>25580864</t>
  </si>
  <si>
    <t>ANALISTA DE SISTEMAS PARA APLICACIONES WEB</t>
  </si>
  <si>
    <t>LUJAN MUÑOZ JULISSA EVANGELINA</t>
  </si>
  <si>
    <t>45136118</t>
  </si>
  <si>
    <t>ANALISTA EN ELABORACION DE PLANILLAS DE PAGOS CAS</t>
  </si>
  <si>
    <t>LUJAN LINARES MELISSA MARISOL</t>
  </si>
  <si>
    <t>46558125</t>
  </si>
  <si>
    <t>ASISTENTE EN NOTIFICACIONES 3</t>
  </si>
  <si>
    <t>LUJAN ALBURQUEQUE LUIS FELIPE</t>
  </si>
  <si>
    <t>09641180</t>
  </si>
  <si>
    <t>LUCIANO DE LA CRUZ ARMINDA ROCIO</t>
  </si>
  <si>
    <t>42321435</t>
  </si>
  <si>
    <t>LUCANO LARA LUIS ALBERTO</t>
  </si>
  <si>
    <t>09746954</t>
  </si>
  <si>
    <t>SECTORISTA PARA IMPLANTACION SIGA 4</t>
  </si>
  <si>
    <t>LUCANO LARA KARIM LILIANA</t>
  </si>
  <si>
    <t>09968360</t>
  </si>
  <si>
    <t>ANALISTA DE CATALOGACION DE BIENES, SERVICIOS Y OBRAS - 2</t>
  </si>
  <si>
    <t>LOZANO VILLANUEVA CARMEN MARLENE</t>
  </si>
  <si>
    <t>47226770</t>
  </si>
  <si>
    <t>ANALISTA CONTABLE</t>
  </si>
  <si>
    <t>LOZANO RODAS ESTHER</t>
  </si>
  <si>
    <t>10640925</t>
  </si>
  <si>
    <t>LOZANO PULLA MARISOL</t>
  </si>
  <si>
    <t>23989879</t>
  </si>
  <si>
    <t>ESPECIALISTA - ESPECIALISTA DE PROYECTOS DE INVERSION PUBLICA SECTOR INSTITUCIONAL, TRABAJO Y DESARROLLO TERRITORIAL</t>
  </si>
  <si>
    <t>INVENTIGACION OPERATIVA</t>
  </si>
  <si>
    <t>LOZANO ICUMINA MARILYN</t>
  </si>
  <si>
    <t>40061767</t>
  </si>
  <si>
    <t>ESPECIALISTA EN GESTION DOCUMENTAL</t>
  </si>
  <si>
    <t>LOZANO BÁZAN HÉCTOR ANGEL</t>
  </si>
  <si>
    <t>43590403</t>
  </si>
  <si>
    <t>LOZADA ARROYO ANA PRICILDA</t>
  </si>
  <si>
    <t>47846670</t>
  </si>
  <si>
    <t>CIENCIAS MARITIMAS NAVALES</t>
  </si>
  <si>
    <t>LOZA REYES JORGE BERNARD</t>
  </si>
  <si>
    <t>43317308</t>
  </si>
  <si>
    <t>DIRECTOR DE LA OFICINA DE SEGURIDAD Y DEFENSA NACIONAL</t>
  </si>
  <si>
    <t>LOZA QUISPE EDHINO FERNAN</t>
  </si>
  <si>
    <t>44881491</t>
  </si>
  <si>
    <t>ASISTENTE DE GESTION DE SERVICIO - CONECTAMEF TACNA</t>
  </si>
  <si>
    <t>LOZA HUAMAN MARTHA</t>
  </si>
  <si>
    <t>09613023</t>
  </si>
  <si>
    <t>LOZA HERRERA JAVIER DAVID</t>
  </si>
  <si>
    <t>42209814</t>
  </si>
  <si>
    <t>COORDINADOR (A) EN DISEÑO DE HERRAMIENTAS DE APOYO PRESUPUESTARIO</t>
  </si>
  <si>
    <t>LOYAGA SALINAS PABLO JHON</t>
  </si>
  <si>
    <t>19081431</t>
  </si>
  <si>
    <t>ESPECIALISTA EN PRESUPUESTO PUBLICO - CONECTAMEF ANCASH SEDE SANTA</t>
  </si>
  <si>
    <t>LOVERA JIMENEZ MARIA ESTHER</t>
  </si>
  <si>
    <t>10391555</t>
  </si>
  <si>
    <t>LOPEZ SANCHEZ KAREN ELIZABETH</t>
  </si>
  <si>
    <t>09492370</t>
  </si>
  <si>
    <t>LOPEZ ROJAS MILAGROS PATRICIA</t>
  </si>
  <si>
    <t>10723831</t>
  </si>
  <si>
    <t>ANALISTA DE GESTION DE REQUERIMIENTOS - 3</t>
  </si>
  <si>
    <t>LOPEZ RAMIREZ JOSUE JESUS</t>
  </si>
  <si>
    <t>43571560</t>
  </si>
  <si>
    <t>ESPECIALISTA EN PRESUPUESTO PUBLICO DE CONECTAMEF- LAMBAYEQUE</t>
  </si>
  <si>
    <t>INGENIERO GEOLOGICA</t>
  </si>
  <si>
    <t>LOPEZ PAZ JESUS MIGUEL</t>
  </si>
  <si>
    <t>09878807</t>
  </si>
  <si>
    <t>IMPLANTADOR 1 DEL SISTEMA DE RECAUDACION TRIBUTARIA MUNICIPAL DEL MEF</t>
  </si>
  <si>
    <t>LOPEZ LEON MARIA LAURA</t>
  </si>
  <si>
    <t>70009120</t>
  </si>
  <si>
    <t>ANALISTA EN ECONOMIA</t>
  </si>
  <si>
    <t>LOPEZ JUAREZ ALEKSANDR</t>
  </si>
  <si>
    <t>10547600</t>
  </si>
  <si>
    <t>ESPECIALISTA EN GESTION DEL RIESGO DE DESASTRES</t>
  </si>
  <si>
    <t>LOPEZ GAMERO LUCIA MARIELA</t>
  </si>
  <si>
    <t>44997165</t>
  </si>
  <si>
    <t>ASISTENTE JUNIOR EN TRIBUTOS INTERNOS</t>
  </si>
  <si>
    <t>LOPEZ CORDOVA AMERICO CHRISTIAN</t>
  </si>
  <si>
    <t>46485161</t>
  </si>
  <si>
    <t>LOPEZ CHANG LESLIE TIFFANY</t>
  </si>
  <si>
    <t>73216709</t>
  </si>
  <si>
    <t>ANALISTA EN POLITICAS DE TRANSFERENCIAS FISCALES</t>
  </si>
  <si>
    <t>LOPEZ CARDENAS EDWARD PAVEL</t>
  </si>
  <si>
    <t>45970639</t>
  </si>
  <si>
    <t>LOPEZ BARBARAN LUZMILA LIBIA</t>
  </si>
  <si>
    <t>73081945</t>
  </si>
  <si>
    <t>LOPEZ ANGELINO YURI</t>
  </si>
  <si>
    <t>44727831</t>
  </si>
  <si>
    <t>ESPECIALISTA EN RIESGOS III - ESPECIALISTA EN RIESGOS CONTINGENTES</t>
  </si>
  <si>
    <t>LOJA DELGADO CARLOS MOISES TITO</t>
  </si>
  <si>
    <t>06666821</t>
  </si>
  <si>
    <t>COORDINADOR (A) EN PRESUPUESTO Y CONTROL PREVIO</t>
  </si>
  <si>
    <t>LOAYZA CONDORI YANET</t>
  </si>
  <si>
    <t>40154922</t>
  </si>
  <si>
    <t>ESPECIALISTA EN PENSIONES DEL DECRETO LEY  20530</t>
  </si>
  <si>
    <t>INGENIERO EN INFORMATICA Y DE SISTEMAS</t>
  </si>
  <si>
    <t>LLERENA TORREBLANCA JEFFRY</t>
  </si>
  <si>
    <t>41498695</t>
  </si>
  <si>
    <t>IMPLANTADOR DE CONECTAMEF APURIMAC SEDE ANDAHUAYLAS</t>
  </si>
  <si>
    <t>LLEMPEN LOPEZ ZOILA CRISTINA</t>
  </si>
  <si>
    <t>DIRECTORA GENERAL DE LA DIRECCION GENERAL DE PRESUPUESTO PUBLICO</t>
  </si>
  <si>
    <t>LLANOS SOTELO WILSON MARCO</t>
  </si>
  <si>
    <t>41599599</t>
  </si>
  <si>
    <t>ESPECIALISTA DE INVERSIONES</t>
  </si>
  <si>
    <t>LLANOS HUERTA EDGARD ROBERTO</t>
  </si>
  <si>
    <t>44946852</t>
  </si>
  <si>
    <t>LLAMOSAS ADRIANZEN RINA DEL PILAR</t>
  </si>
  <si>
    <t>25836349</t>
  </si>
  <si>
    <t>LLACSA MOLINA DORA YOLANDA</t>
  </si>
  <si>
    <t>07202800</t>
  </si>
  <si>
    <t>ANALISTA SENIOR DE SISTEMAS EN DESARROLLO DE CAPACIDADES</t>
  </si>
  <si>
    <t>LLACSA HUAYTA EDNER CLAUDIO</t>
  </si>
  <si>
    <t>42251900</t>
  </si>
  <si>
    <t>LLACCTARIMAY SANCHEZ JULISSA</t>
  </si>
  <si>
    <t>73618895</t>
  </si>
  <si>
    <t>ASISTENTE DE INGRESOS</t>
  </si>
  <si>
    <t>LIZONDE ALEJANDRO TRINIDAD MAURA</t>
  </si>
  <si>
    <t>08639885</t>
  </si>
  <si>
    <t>ESPECIALISTA EN TELEFONIA</t>
  </si>
  <si>
    <t>LIZARBE MEDINA ROSA MARIA</t>
  </si>
  <si>
    <t>09823166</t>
  </si>
  <si>
    <t>ESPECIALISTA EN PLANILLA DE RECURSOS HUMANOS</t>
  </si>
  <si>
    <t>LIZARBE GUEVARA VICTOR RICARDO FRANCO</t>
  </si>
  <si>
    <t>45014505</t>
  </si>
  <si>
    <t>ANALISTA DE SOPORTE DE SISTEMAS INFORMATICOS III</t>
  </si>
  <si>
    <t>ARCHIVO</t>
  </si>
  <si>
    <t>LIVAQUE CORONADO KETTY MERCEDES</t>
  </si>
  <si>
    <t>16650970</t>
  </si>
  <si>
    <t>LINDO CLAUDET ELLIOT HANS</t>
  </si>
  <si>
    <t>32942521</t>
  </si>
  <si>
    <t>ESPECIALISTA EN REDES Y COMUNICACIONES</t>
  </si>
  <si>
    <t>LINARES RUA NINO LUIS</t>
  </si>
  <si>
    <t>42431617</t>
  </si>
  <si>
    <t>LICETA PAEZ ZEALER RICARDO</t>
  </si>
  <si>
    <t>08149239</t>
  </si>
  <si>
    <t>ESPECIALISTA ADMINISTRATIVO III EN CONTABILIDAD EMPRESARIAL</t>
  </si>
  <si>
    <t>LEVANO CAYCHO SERGIO OMAR</t>
  </si>
  <si>
    <t>41263766</t>
  </si>
  <si>
    <t>ESPECIALISTA FINANCIERO EN ENDEUDAMIENTO Y TESORO PUBLICO</t>
  </si>
  <si>
    <t>LESCANO AQUISE CARLOS ALBERTO</t>
  </si>
  <si>
    <t>40999490</t>
  </si>
  <si>
    <t>ESPECIALISTA II EN TRIBUTOS ADUANEROS</t>
  </si>
  <si>
    <t>LEON MANRIQUE VERONICA JEAN</t>
  </si>
  <si>
    <t>09765769</t>
  </si>
  <si>
    <t>LEON MANCO HUGO ANDRES</t>
  </si>
  <si>
    <t>LEON GARCIA KAREN ARLENE</t>
  </si>
  <si>
    <t>41766354</t>
  </si>
  <si>
    <t>SOPORTE TECNICO I PARA LA MESA DE AYUDA</t>
  </si>
  <si>
    <t>LEON FRANCO AMANDA ISABEL</t>
  </si>
  <si>
    <t>46808496</t>
  </si>
  <si>
    <t>ASISTENTE JUNIOR DE GESTION DE SISTEMAS</t>
  </si>
  <si>
    <t>LENKEY RAMOS CAROLINA GIZELLA</t>
  </si>
  <si>
    <t>41551781</t>
  </si>
  <si>
    <t>EJECUTIVO (A) EN EDUCACION E INCLUSION SOCIAL</t>
  </si>
  <si>
    <t>LAZO BARTOLO CHARLTON</t>
  </si>
  <si>
    <t>20085049</t>
  </si>
  <si>
    <t>ESPECIALISTA EN CONTABILIDAD GUBERNAMENTAL - CONECTAMEF HUACHO</t>
  </si>
  <si>
    <t>ESPECIALISTA EN CONTABILIDAD GUBERNAMENTAL CONECTAMEF PASCO</t>
  </si>
  <si>
    <t>LAZARTE ROJAS LUCILA SILVIA ELENA</t>
  </si>
  <si>
    <t>08252933</t>
  </si>
  <si>
    <t>CONSULTOR DE ANALISIS DEL MODULO DE CONTROL DEL PAGO DE PLANILLAS Y SNP</t>
  </si>
  <si>
    <t>LAYSECA SAEZ ALEXANDRA KATHERINE</t>
  </si>
  <si>
    <t>45802240</t>
  </si>
  <si>
    <t>LAVADO HERRERA CARILIN</t>
  </si>
  <si>
    <t>70429701</t>
  </si>
  <si>
    <t>MECANICO AUTOMOTRIZ</t>
  </si>
  <si>
    <t>LAURENTE SILVERIO LUIS ALBERTO</t>
  </si>
  <si>
    <t>08181495</t>
  </si>
  <si>
    <t>LAU ESPINOZA JESSICA JEANETTE</t>
  </si>
  <si>
    <t>15752794</t>
  </si>
  <si>
    <t>LARREA VILCA DARLING CAROLLYN</t>
  </si>
  <si>
    <t>44019350</t>
  </si>
  <si>
    <t>LARRAGAN CHAMORRO ARQUIMEDES CLAUDIO</t>
  </si>
  <si>
    <t>48069924</t>
  </si>
  <si>
    <t>ASISTENTE EN PROYECCIONES Y COMPENSACIONES</t>
  </si>
  <si>
    <t>LARES BUSTILLOS DINA</t>
  </si>
  <si>
    <t>07148533</t>
  </si>
  <si>
    <t>TECNICO ADMINISTRATIVO DE MESA DE PARTES</t>
  </si>
  <si>
    <t>LAOS ESTUPIÑAN ROBERTO ALFREDO</t>
  </si>
  <si>
    <t>08851423</t>
  </si>
  <si>
    <t>ESPECIALISTA DE LA UNIDAD TRANSITORIA DE PAGOS - UTP FAG</t>
  </si>
  <si>
    <t>LANDEO JURADO FERMIN</t>
  </si>
  <si>
    <t>23208301</t>
  </si>
  <si>
    <t>ESPECIALISTA EN CONTABILIDAD GUBERNAMENTAL CONECTAMEF ICA</t>
  </si>
  <si>
    <t>LANDA ROJAS MANUEL JESUS</t>
  </si>
  <si>
    <t>43492848</t>
  </si>
  <si>
    <t>ESPECIALISTA DE TESORERIA</t>
  </si>
  <si>
    <t>LANAO ROSAS JOHN FRANK</t>
  </si>
  <si>
    <t>40333283</t>
  </si>
  <si>
    <t>ABOGADO I EN TRIBUTOS INTERNOS</t>
  </si>
  <si>
    <t>LAHURA RAMOS EVELYN KATHERINE</t>
  </si>
  <si>
    <t>41539058</t>
  </si>
  <si>
    <t>EJECUTIVO (A) EN GESTION Y SEGUIMIENTO DE LA PROGRAMACION MULTIANUAL DE INVERSIONES</t>
  </si>
  <si>
    <t>LACCA VELASCO ELISSA CLOBERLINA</t>
  </si>
  <si>
    <t>43040839</t>
  </si>
  <si>
    <t>COORDINADOR(A) EN ESTUDIO TECNICO DE ADQUISICIONES</t>
  </si>
  <si>
    <t>LA SERNA VIDAL GUSTAVO VERNE</t>
  </si>
  <si>
    <t>40592774</t>
  </si>
  <si>
    <t>ANALISTA EN ADMINISTRACION DE PENSIONES</t>
  </si>
  <si>
    <t>LA ROSA BASURCO JOSE ALFREDO</t>
  </si>
  <si>
    <t>10586432</t>
  </si>
  <si>
    <t>DIRECTOR DE LA DIRECCION DE ASUNTOS DE ECONOMÌA INTERNACIONAL</t>
  </si>
  <si>
    <t>KUSAKA ESPINOZA JAEL ESTHER</t>
  </si>
  <si>
    <t>41693729</t>
  </si>
  <si>
    <t>KU DIAZ DE CARDENAS YAZMIN MIRELLA</t>
  </si>
  <si>
    <t>76186988</t>
  </si>
  <si>
    <t>KOO ESCALANTE JOSE ANTONIO</t>
  </si>
  <si>
    <t>40116364</t>
  </si>
  <si>
    <t>ANALISTA SENIOR DE GESTION DE MERCADO DE CAPITALES INTERNO</t>
  </si>
  <si>
    <t xml:space="preserve">ECONOMIA </t>
  </si>
  <si>
    <t>JURADO AMPUDIA SANDRA MARIA</t>
  </si>
  <si>
    <t>47297685</t>
  </si>
  <si>
    <t>ANALISTA EN INVERSIONES Y SECTORES PRIMARIOS</t>
  </si>
  <si>
    <t>JURADO ACHUY KARINA DEL PILAR</t>
  </si>
  <si>
    <t>09934095</t>
  </si>
  <si>
    <t>JULCA VERASTEGUI JAVIER DAMACIO</t>
  </si>
  <si>
    <t>19211620</t>
  </si>
  <si>
    <t>ESPECIALISTA EN CONTABILIDAD PUBLICA - CONECTAMEF LAMBAYEQUE SEDE CHICLAYO</t>
  </si>
  <si>
    <t>JULCA SANCHEZ CHRISTIAN KENYO</t>
  </si>
  <si>
    <t>46803353</t>
  </si>
  <si>
    <t>ESPECIALISTA DE DATOS E INSTRUMENTOS DE SEGUIMIENTO PRESUPUESTAL 1</t>
  </si>
  <si>
    <t>JULCA RODRIGUEZ JHONAFER JESUS</t>
  </si>
  <si>
    <t>43213712</t>
  </si>
  <si>
    <t>CONTROL DE MAQUINAS Y PROCESOS INDUSTRIALES</t>
  </si>
  <si>
    <t>JUAREZ MIL ALEX JESUS</t>
  </si>
  <si>
    <t>45073887</t>
  </si>
  <si>
    <t>TECNICO ELECTRICISTA</t>
  </si>
  <si>
    <t>LICENCIADO EN SOCIOLOGIA</t>
  </si>
  <si>
    <t>JUAREZ CORNEJO JACKELYN JESSICA</t>
  </si>
  <si>
    <t>42241390</t>
  </si>
  <si>
    <t>COORDINADOR (A) EN GENERACION DE CAPACIDADES DE LA INVERSION PUBLICA</t>
  </si>
  <si>
    <t>JUAREZ CANDIOTTI ANGELICA CANDELARIA</t>
  </si>
  <si>
    <t>42328784</t>
  </si>
  <si>
    <t>ESPECIALISTA EN PRESUPUESTO PUBLICO II - DESARROLLO PRODUCTIVO DESARROLLO SOCIAL Y ADMINISTRACION DEL ESTADO</t>
  </si>
  <si>
    <t>JOO TULLUME LIMBANNIA LIUVENKA GERALDINE</t>
  </si>
  <si>
    <t>47018885</t>
  </si>
  <si>
    <t>ASISTENTE EN ADUANAS Y TRIBUTACION</t>
  </si>
  <si>
    <t>JOAQUIN CASTILLO WILFREDO FERNANDO</t>
  </si>
  <si>
    <t>26626859</t>
  </si>
  <si>
    <t>RESIDENTE SIAF - GN CAJAMARCA</t>
  </si>
  <si>
    <t>JIRALDO GAMARRA GUSTAVO JAVIER</t>
  </si>
  <si>
    <t>31677286</t>
  </si>
  <si>
    <t>ESPECIALISTA EN GESTION DE RECURSOS PUBLICOS - CONECTAMEF ANCASH SEDE HUARAZ</t>
  </si>
  <si>
    <t>JINEZ CCALLO TOMAS</t>
  </si>
  <si>
    <t>04435738</t>
  </si>
  <si>
    <t>RESIDENTE GL MOQUEGUA</t>
  </si>
  <si>
    <t>JIMENEZ GUERRERO MARIO EDUARDO</t>
  </si>
  <si>
    <t>08884947</t>
  </si>
  <si>
    <t>DIRECTOR DE LA OFICINA DE ABASTECIMIENTO</t>
  </si>
  <si>
    <t>JIMENEZ DELGADO MIGUEL ANGEL</t>
  </si>
  <si>
    <t>00323740</t>
  </si>
  <si>
    <t>GESTOR DE CENTRO - CONECTAMEF TUMBES</t>
  </si>
  <si>
    <t>JIMENEZ BECERRA MARISABEL</t>
  </si>
  <si>
    <t>43805404</t>
  </si>
  <si>
    <t>ABOGADO II EN DERECHO TRIBUTARIO - CONECTAMEF LA LIBERTAD SEDE TRUJILLO</t>
  </si>
  <si>
    <t>JESUS VENTURA JAVIER ANTONIO</t>
  </si>
  <si>
    <t>46782064</t>
  </si>
  <si>
    <t>ANALISTA EN DERECHO TRIBUTARIO - CONECTAMEF LA LIBERTAD</t>
  </si>
  <si>
    <t>ANTROPOLOGIA</t>
  </si>
  <si>
    <t>JAURAPOMA LIZANA RAYDA</t>
  </si>
  <si>
    <t>44368717</t>
  </si>
  <si>
    <t>ESPECIALISTA EN INVERSION PUBLICA - CONECTAMEF - HUANCAVELICA</t>
  </si>
  <si>
    <t>JARA FIGUEROA ELVIS RICARDO</t>
  </si>
  <si>
    <t>22406198</t>
  </si>
  <si>
    <t>RESIDENTE SIAF - GN HUANUCO - 1</t>
  </si>
  <si>
    <t>JARA CONTRERAS ALEJANDRO LESTER</t>
  </si>
  <si>
    <t>40099844</t>
  </si>
  <si>
    <t>TECNICO DE SOPORTE DE HARDWARE I</t>
  </si>
  <si>
    <t>JARA CASTRO MARIA DEL PILAR</t>
  </si>
  <si>
    <t>09452876</t>
  </si>
  <si>
    <t>ABOGADO V - TRIBUTOS ADUANEROS</t>
  </si>
  <si>
    <t>JARA  GUTIERREZ LILIANA GERALDINE</t>
  </si>
  <si>
    <t>45868898</t>
  </si>
  <si>
    <t>JAPAY ROBLES CARLOS ENRIQUE</t>
  </si>
  <si>
    <t>43600266</t>
  </si>
  <si>
    <t>ANALISTA EN MERCADOS Y OPERACIONES</t>
  </si>
  <si>
    <t>JANJACHI TORIBIO CARLOS ALBERTO</t>
  </si>
  <si>
    <t>09784412</t>
  </si>
  <si>
    <t>COORDINADOR/ESPECIALISTA III - SISTEMA DE INFORMACION</t>
  </si>
  <si>
    <t>LICENCIADO EN EDUCACION</t>
  </si>
  <si>
    <t>JANAMPA HERRERA RENE DAVID</t>
  </si>
  <si>
    <t>40077433</t>
  </si>
  <si>
    <t>ANALISTA EN PROCESOS ARCHIVISTICOS 3</t>
  </si>
  <si>
    <t>JAIMES VIDAL ROCIO LILA</t>
  </si>
  <si>
    <t>09799458</t>
  </si>
  <si>
    <t>JAEN RAMIREZ BETSY ARACELY</t>
  </si>
  <si>
    <t>45474087</t>
  </si>
  <si>
    <t>ESPECIALISTA LEGAL DE ENLACE</t>
  </si>
  <si>
    <t>JACOME COLLAS GUILLERMO ESTEBAN</t>
  </si>
  <si>
    <t>43083285</t>
  </si>
  <si>
    <t>JACHILLA VILLANUEVA FERNANDO ARNOLD</t>
  </si>
  <si>
    <t>70447399</t>
  </si>
  <si>
    <t>ANALISTA EN PROGRAMACION Y SEGUIMIENTO PRESUPUESTAL DE GASTO EN PERSONAL 2</t>
  </si>
  <si>
    <t>IZQUIERDO MAS JULISA NORITH</t>
  </si>
  <si>
    <t>45937929</t>
  </si>
  <si>
    <t>ANALISTA DE COMPROMISOS DE AJUSTE FISCAL</t>
  </si>
  <si>
    <t>ISIQUE PEREZ  MONICA JEANETTE</t>
  </si>
  <si>
    <t>10556566</t>
  </si>
  <si>
    <t>IREIJO KANASHIRO CARLOS</t>
  </si>
  <si>
    <t>40781324</t>
  </si>
  <si>
    <t>DIRECTOR DE LA DIRECCION DE RIESGOS FISCALES DE LA DIRECCION GENERAL DEL TESORO PUBLICO</t>
  </si>
  <si>
    <t>IQUIRA VARGAS LUIS ALBERTO</t>
  </si>
  <si>
    <t>40138253</t>
  </si>
  <si>
    <t>ESPECIALISTA EN GESTION DE RECURSOS PUBLICOS</t>
  </si>
  <si>
    <t>INZA MIRANDA CARLA FIORELLA</t>
  </si>
  <si>
    <t>47234767</t>
  </si>
  <si>
    <t>INGA LOPEZ RIGOBERTO</t>
  </si>
  <si>
    <t>20090941</t>
  </si>
  <si>
    <t>ESPECIALISTA I - ESPECIALISTA DE INVERSION PUBLICA - CONECTAMEF HUANCAVELICA</t>
  </si>
  <si>
    <t>INFANTES HERRERA CAROL IVONNE</t>
  </si>
  <si>
    <t>40362097</t>
  </si>
  <si>
    <t>INFANTAS PAZ DE NOBOA JENNIFER ANGELICA</t>
  </si>
  <si>
    <t>INCA GUEVARA ELVA LUCRECIA</t>
  </si>
  <si>
    <t>40887668</t>
  </si>
  <si>
    <t>IDROGO REQUENA ROBERT OSWALDO</t>
  </si>
  <si>
    <t>02833248</t>
  </si>
  <si>
    <t>DIRECTOR GENERAL DE LA OFICINA GENERAL DE TECNOLOGIAS DE LA INFORMACIoN</t>
  </si>
  <si>
    <t>DIRECTOR GENERAL DE LA OFICINA GENERAL DE TECNOLOGIAS DE LA INFORMACION</t>
  </si>
  <si>
    <t>HURTADO DAVILA ALFREDO ALEJANDRO</t>
  </si>
  <si>
    <t>43692674</t>
  </si>
  <si>
    <t>ANALISTA DE SECTORES PRODUCTIVOS</t>
  </si>
  <si>
    <t>HURTADO CASTAÑEDA OSCAR EDUARDO</t>
  </si>
  <si>
    <t>09572887</t>
  </si>
  <si>
    <t>HURTADO ARROYO ARTURO ROMULO</t>
  </si>
  <si>
    <t>10185881</t>
  </si>
  <si>
    <t>EJECUTIVO (A) EN INVERSIONES DE TRANSPORTES</t>
  </si>
  <si>
    <t>HUILLCA LUCANA JUAN JONAS</t>
  </si>
  <si>
    <t>43485045</t>
  </si>
  <si>
    <t>IMPLANTADOR - CONECTAMEF MADRE DE DIOS SEDE PUERTO MALDONADO</t>
  </si>
  <si>
    <t>HUILLCA ALEGRIA EDWIN</t>
  </si>
  <si>
    <t>44202147</t>
  </si>
  <si>
    <t>ASISTENTE DE GESTION DE SERVICIO - CONECTAMEF CUSCO</t>
  </si>
  <si>
    <t>HUESA ANDRADE CLAUDIA LORENA</t>
  </si>
  <si>
    <t>10734539</t>
  </si>
  <si>
    <t>HUERTAS OCHOA JUAN JOSE</t>
  </si>
  <si>
    <t>08153281</t>
  </si>
  <si>
    <t>ESPECIALISTA CONTABLE EN ENDEUDAMIENTO Y TESORO PUBLICO</t>
  </si>
  <si>
    <t>HUERTAS MEJIA FREDDY RAFAEL</t>
  </si>
  <si>
    <t>18149555</t>
  </si>
  <si>
    <t>ANALISTA DE IMPLANTACION DE SISTEMAS - 3</t>
  </si>
  <si>
    <t>HUAYTALLA NUÑEZ EDINSON MAX</t>
  </si>
  <si>
    <t>45359361</t>
  </si>
  <si>
    <t>HUAYTA SOCANTAYPE GISELA ROCIO</t>
  </si>
  <si>
    <t>43029847</t>
  </si>
  <si>
    <t>ASISTENTE EN INVERSIONES</t>
  </si>
  <si>
    <t>HUAYTA IDONES GIOVANNA AYME</t>
  </si>
  <si>
    <t>42259599</t>
  </si>
  <si>
    <t>ESPECIALISTA PROGRAMADOR DE APLICACIONES INFORMATICAS - 2</t>
  </si>
  <si>
    <t>HUAYTA GUILLEN LUIS BELTRAN</t>
  </si>
  <si>
    <t>21556769</t>
  </si>
  <si>
    <t>HUAYHUAPUMA ORDORES JUDITH MARIBEL</t>
  </si>
  <si>
    <t>40758136</t>
  </si>
  <si>
    <t>ASESOR CONTABLE I</t>
  </si>
  <si>
    <t>HUAYAMARES TELLO JACKELINE</t>
  </si>
  <si>
    <t>44420218</t>
  </si>
  <si>
    <t>ANALISTA DE RELACIONES CON INVERSIONISTAS</t>
  </si>
  <si>
    <t>HUATUCO ZUASNABAR LELY RAQUEL</t>
  </si>
  <si>
    <t>10224861</t>
  </si>
  <si>
    <t>COORDINADOR GENERAL DEL AREA DE IMPLANTACION DE SISTEMAS</t>
  </si>
  <si>
    <t>HUATUCO TARAZONA ORCOFF YOHN</t>
  </si>
  <si>
    <t>06771179</t>
  </si>
  <si>
    <t>CONSULTOR DE MONITOREO DE TRANSMISION</t>
  </si>
  <si>
    <t>INGENIERO GEOGRAFICA</t>
  </si>
  <si>
    <t>HUARHUA TANTARICO CAROLL SALLY</t>
  </si>
  <si>
    <t>08872729</t>
  </si>
  <si>
    <t>HUARCAYA VILLEGAS JESUS ANGEL</t>
  </si>
  <si>
    <t>40557432</t>
  </si>
  <si>
    <t>APOYO ADMINISTRATIVO PARA CONTROL Y DISTRIBUCION DE BIENES ASI COMO SUPERVISION DE MANEJO DE CAJAS CHICAS DE LOS CONECTAMEF A NIVEL NACIONAL</t>
  </si>
  <si>
    <t>HUARANGA QUISPE CRISTINA</t>
  </si>
  <si>
    <t>40279325</t>
  </si>
  <si>
    <t>HUANCHI GUTIERREZ MARITZA LUISA</t>
  </si>
  <si>
    <t>70925524</t>
  </si>
  <si>
    <t>ANALISTA EN PROGRAMAS PRESUPUESTALES 1</t>
  </si>
  <si>
    <t>HUANCAS LOPEZ GILMER</t>
  </si>
  <si>
    <t>43484791</t>
  </si>
  <si>
    <t>HUANCARE MEDINA MILTON ARTURO</t>
  </si>
  <si>
    <t>40513598</t>
  </si>
  <si>
    <t>ASISTENTE PROGRAMADOR DE APLICACIONES WEB - 3</t>
  </si>
  <si>
    <t>PROGRAMADOR DE SISTEMAS</t>
  </si>
  <si>
    <t>HUANACO OSCCOHUILLCA NELLY ROSA</t>
  </si>
  <si>
    <t>44460961</t>
  </si>
  <si>
    <t>ESPECIALISTA JURIDICO EN ASUNTOS DE HACIENDA</t>
  </si>
  <si>
    <t>HUAMANI QUISPE NILVA</t>
  </si>
  <si>
    <t>41300771</t>
  </si>
  <si>
    <t>COORDINADOR ADMINISTRATIVO CONECTAMEF HUANCAVELICA</t>
  </si>
  <si>
    <t>HUAMANI PARIONA KATTIA</t>
  </si>
  <si>
    <t>40445787</t>
  </si>
  <si>
    <t>ESPECIALISTA EN PRESUPUESTO PUBLICO - CONECTAMEF AYACUCHO</t>
  </si>
  <si>
    <t>HUAMANI AVENDAÑO ANTOLIN</t>
  </si>
  <si>
    <t>08390865</t>
  </si>
  <si>
    <t>AUXILIAR DE OFICINA CONSERJE</t>
  </si>
  <si>
    <t>HUAMANCHUMO LUIS ERICK JAVIER</t>
  </si>
  <si>
    <t>76162539</t>
  </si>
  <si>
    <t>ANALISTA ECONOMICO EN PROGRAMACION Y SEGUIMIENTO</t>
  </si>
  <si>
    <t>HUAMAN VALQUI OLGA DEL PILAR</t>
  </si>
  <si>
    <t>41409432</t>
  </si>
  <si>
    <t>HUAMAN TINTA NANCY</t>
  </si>
  <si>
    <t>42394454</t>
  </si>
  <si>
    <t>HUAMAN SANDOVAL MARITZA ESPERANZA</t>
  </si>
  <si>
    <t>21557857</t>
  </si>
  <si>
    <t>ESPECIALISTA EN ENDEUDAMIENTO Y TESORO PUBLICO - CONECTAMEF ICA</t>
  </si>
  <si>
    <t>HUAMAN SALAZAR JOSE LUIS</t>
  </si>
  <si>
    <t>43470674</t>
  </si>
  <si>
    <t>HUAMAN PORTAL ROSALIN SOLEDAD</t>
  </si>
  <si>
    <t>40606813</t>
  </si>
  <si>
    <t>HUAMAN PALOMINO SAIDA</t>
  </si>
  <si>
    <t>43362701</t>
  </si>
  <si>
    <t>ANALISTA DE IMPLANTACION DE SISTEMAS - 1</t>
  </si>
  <si>
    <t>HUAMAN LEIVA LUIS RAFAEL</t>
  </si>
  <si>
    <t>41350391</t>
  </si>
  <si>
    <t>OPERADOR EN SERVICIOS GENERALES - GASFITERO</t>
  </si>
  <si>
    <t>HUAMAN HUANCAYA CARLOS MARTIN</t>
  </si>
  <si>
    <t>09979155</t>
  </si>
  <si>
    <t>EJECUTIVO(A) EN FINANZAS SUBNACIONALES</t>
  </si>
  <si>
    <t>HUAMAN CHOQUE IRVIN GONZALO</t>
  </si>
  <si>
    <t>45492437</t>
  </si>
  <si>
    <t>ESPECIALISTA EN TRIBUTOS ADUANEROS 1</t>
  </si>
  <si>
    <t>HUAMAN ARAUJO JOSE CLAUDIO</t>
  </si>
  <si>
    <t>20112637</t>
  </si>
  <si>
    <t>ESPECIALISTA EN GESTION DE RECURSOS PUBLICOS - CONECTAMEF JUNIN</t>
  </si>
  <si>
    <t>HUAMALIES VILLANUEVA PATRICIA PEGGI</t>
  </si>
  <si>
    <t>40860105</t>
  </si>
  <si>
    <t>ESPECIALISTA ADMINISTRATIVO II DE ESTADISTICA I</t>
  </si>
  <si>
    <t>HUACHO CHOCCE ROSA CARMEN</t>
  </si>
  <si>
    <t>41551416</t>
  </si>
  <si>
    <t>HUACHACA TALAVERANO DAVID FLORENCIO</t>
  </si>
  <si>
    <t>41763591</t>
  </si>
  <si>
    <t>HUACANI SANCHEZ JUSTO ARTHUR</t>
  </si>
  <si>
    <t>40563160</t>
  </si>
  <si>
    <t>HIRACHE ROSAS YOLANDA</t>
  </si>
  <si>
    <t>07925688</t>
  </si>
  <si>
    <t>HINOJO DELGADO RONALD AMERICO</t>
  </si>
  <si>
    <t>40592493</t>
  </si>
  <si>
    <t>HILARIO SOLIS  YANINA LARIZA</t>
  </si>
  <si>
    <t>10468774</t>
  </si>
  <si>
    <t>EXPERTO LEGAL</t>
  </si>
  <si>
    <t>HIDALGO SANCHEZ LUIS SEGUNDO</t>
  </si>
  <si>
    <t>22527340</t>
  </si>
  <si>
    <t>RESIDENTE AMAZONAS - ZONA 6</t>
  </si>
  <si>
    <t>HIDALGO MAYTA WALTER EMILIANO</t>
  </si>
  <si>
    <t>22514667</t>
  </si>
  <si>
    <t>ESPECIALISTAS EN PRESUPUESTO PUBLICO - CONECTAMEF HUANUCO</t>
  </si>
  <si>
    <t>HIDALGO LAVALLE CARMEN JOBINDA</t>
  </si>
  <si>
    <t>45497792</t>
  </si>
  <si>
    <t>HIDALGO GARCIA ERICK</t>
  </si>
  <si>
    <t>43207557</t>
  </si>
  <si>
    <t>ESPECIALISTA EN CONTABILIDAD GUBERNAMENTAL - CONECTAMEF TARAPOTO</t>
  </si>
  <si>
    <t>HERRERA VARGAS VERONICA ESTHER</t>
  </si>
  <si>
    <t>23999179</t>
  </si>
  <si>
    <t>ESPECIALISTA EN PRESUPUESTO PUBLICO - CONECTAMEF APURIMAC - SEDE ABANCAY</t>
  </si>
  <si>
    <t>HERRERA SOSA MANUEL LAUTARO</t>
  </si>
  <si>
    <t>09406186</t>
  </si>
  <si>
    <t>ANALISTA DE CONTROL DE CALIDAD I</t>
  </si>
  <si>
    <t>HERRERA PALOMINO LUIS SATURNINO</t>
  </si>
  <si>
    <t>46330743</t>
  </si>
  <si>
    <t>ASISTENTE EN GESTION PRESUPUESTAL DE LOS GOBIERNOS SUBNACIONALES 3</t>
  </si>
  <si>
    <t>ASESOR DE RECURSOS HUMANOS</t>
  </si>
  <si>
    <t>HERRERA HUAMANI MELISSA</t>
  </si>
  <si>
    <t>48356039</t>
  </si>
  <si>
    <t>HERRERA HERNANDEZ ANGEL RICARDO</t>
  </si>
  <si>
    <t>41200606</t>
  </si>
  <si>
    <t>ANALISTA DE DATOS E INSTRUMENTOS DE SEGUIMIENTO PRESUPUESTAL 3</t>
  </si>
  <si>
    <t>HERRERA BRAVO LEONCIO LENEN</t>
  </si>
  <si>
    <t>42224343</t>
  </si>
  <si>
    <t>ANALISTA DE SOPORTE DE SISTEMAS INFORMATICOS I</t>
  </si>
  <si>
    <t>HERRERA AVILA LEONIDAS ALBERTO</t>
  </si>
  <si>
    <t>00371216</t>
  </si>
  <si>
    <t>RESIDENTE GL TUMBES 2</t>
  </si>
  <si>
    <t>HERRERA APU LUIS ALFREDO</t>
  </si>
  <si>
    <t>43318370</t>
  </si>
  <si>
    <t>TECNICO ADMINISTRATIVO I DE TRAMITE DOCUMENTARIO</t>
  </si>
  <si>
    <t>HERNANDEZ SANDOVAL EDGAR ALBERTO</t>
  </si>
  <si>
    <t>40063853</t>
  </si>
  <si>
    <t>ADMINISTRADOR DE DATOS</t>
  </si>
  <si>
    <t>HERNANDEZ LEGUIA DANIEL ENRIQUE</t>
  </si>
  <si>
    <t>ANALISTA PREVISIONAL Y/O SEGUROS 2</t>
  </si>
  <si>
    <t>HERNANDEZ IZQUIERDO ANGEL DEMIRO</t>
  </si>
  <si>
    <t>40909159</t>
  </si>
  <si>
    <t>APOYO MOTORIZADO</t>
  </si>
  <si>
    <t>HERHUAY SEGOVIA ANA MARIA</t>
  </si>
  <si>
    <t>09831821</t>
  </si>
  <si>
    <t>HERENCIA GUILLEN VILMA ELIZABETH</t>
  </si>
  <si>
    <t>21426269</t>
  </si>
  <si>
    <t>ESPECIALISTA EN TESORERIA Y ENDEUDAMIENTO PUBLICO - CONECTAMEF ICA</t>
  </si>
  <si>
    <t>HARTZ JULIANA</t>
  </si>
  <si>
    <t>48928940</t>
  </si>
  <si>
    <t>ESPECIALISTA EN PROGRAMACION MULTIANUAL DE INVERSIONES I</t>
  </si>
  <si>
    <t>HARO ROMERO JENNIFER</t>
  </si>
  <si>
    <t>40905662</t>
  </si>
  <si>
    <t>ESPECIALISTA EN TRIBUTOS INTERNOS 3 DE LA OFICINA TECNICA</t>
  </si>
  <si>
    <t>HANCCO HANCCO YENY MARGOT</t>
  </si>
  <si>
    <t>42383720</t>
  </si>
  <si>
    <t>ESPECIALISTA EN PRESUPUESTO PUBLICO CONECTAMEF - PUNO</t>
  </si>
  <si>
    <t>GUZMAN RUGNA GIANCARLO SALVATORE JESUS MANUEL</t>
  </si>
  <si>
    <t>09464242</t>
  </si>
  <si>
    <t>ANALISTA DE MESA DE SERVICIO</t>
  </si>
  <si>
    <t>GUZMAN GARAY PORFIRIO JAIME</t>
  </si>
  <si>
    <t>07712826</t>
  </si>
  <si>
    <t>ESPECIALISTA EN MODERNIZACION DE LA GESTION</t>
  </si>
  <si>
    <t>GUZMAN CUTE JEFFERSON JHONATAN</t>
  </si>
  <si>
    <t>70444256</t>
  </si>
  <si>
    <t>GUZMAN CHACALCAJE FELIX ANTONIO</t>
  </si>
  <si>
    <t>41482352</t>
  </si>
  <si>
    <t>IMPLANTADOR II - REGION ANCASH</t>
  </si>
  <si>
    <t>GUTIERREZ VILCA LUIS DANIEL</t>
  </si>
  <si>
    <t>42912808</t>
  </si>
  <si>
    <t>OPERADOR DE DOCUMENTOS</t>
  </si>
  <si>
    <t>GUTIERREZ SUPA MARCO ANTONIO</t>
  </si>
  <si>
    <t>EXPERTO EN PROGRAMACION Y EJECUCION DE ACCIONES DE INTEGRIDAD INSTITUCIONAL Y RIESGOS OPERATIVOS</t>
  </si>
  <si>
    <t>GUTIERREZ ROJAS RICARDO MANUEL</t>
  </si>
  <si>
    <t>43959935</t>
  </si>
  <si>
    <t>GUTIERREZ RIOS DANIEL FERNANDO ALEXIS</t>
  </si>
  <si>
    <t>45818464</t>
  </si>
  <si>
    <t>GUTIERREZ MATOS EDGAR</t>
  </si>
  <si>
    <t>40741902</t>
  </si>
  <si>
    <t>IMPLANTADOR (A) DE CONECTAMEF - CAJAMARCA</t>
  </si>
  <si>
    <t>GUTIERREZ LEGUIA BENJAMIN</t>
  </si>
  <si>
    <t>31186881</t>
  </si>
  <si>
    <t>EJECUTIVO (A) EN GESTION DEL FIDT</t>
  </si>
  <si>
    <t>GUTIERREZ GONZALES LAURA LISSET</t>
  </si>
  <si>
    <t>40789709</t>
  </si>
  <si>
    <t>GUTIERREZ GALVAN ANGELA</t>
  </si>
  <si>
    <t>GUTIERREZ ESPINOZA MARY CARMEN</t>
  </si>
  <si>
    <t>40899004</t>
  </si>
  <si>
    <t>ANALISTA DE MERCADOS FINANCIEROS</t>
  </si>
  <si>
    <t>GESTOR DE CENTRO - CONECTAMEF PUNO</t>
  </si>
  <si>
    <t>GUTIERREZ CARHUASLLA GLADYS YANNINA</t>
  </si>
  <si>
    <t>09314664</t>
  </si>
  <si>
    <t>GUTIERREZ BRICEÑO CARLOS ALBERTO</t>
  </si>
  <si>
    <t>19075105</t>
  </si>
  <si>
    <t>ESPECIALISTA EN CONTABILIDAD GUBERNAMENTAL - CONECTAMEF PIURA</t>
  </si>
  <si>
    <t>GUTIERREZ AGUILAR PAOLA JESSICA</t>
  </si>
  <si>
    <t>43764187</t>
  </si>
  <si>
    <t>GURREONERO ARBURUA OSCAR WILFREDO</t>
  </si>
  <si>
    <t>42135115</t>
  </si>
  <si>
    <t>ANALISTA DE MERCADO DE CAPITALES</t>
  </si>
  <si>
    <t>GUIZADO CORDERO PABLO GUSTAVO</t>
  </si>
  <si>
    <t>41729697</t>
  </si>
  <si>
    <t>GÜISSA OTAYZA CARMEN DEL ROSARIO</t>
  </si>
  <si>
    <t>25784398</t>
  </si>
  <si>
    <t>ANALISTA III - ANALISTA DE ADMINISTRACION</t>
  </si>
  <si>
    <t>GUILLEN PINTO LUIS ERNESTO</t>
  </si>
  <si>
    <t>17870460</t>
  </si>
  <si>
    <t>ESPECIALISTA EN GESTION DE SERVICIOS</t>
  </si>
  <si>
    <t>GUIBERT UREÑA JORDAN ALONSO</t>
  </si>
  <si>
    <t>46616327</t>
  </si>
  <si>
    <t>GUEVARA CERVERA BETTY ISABEL</t>
  </si>
  <si>
    <t>42318647</t>
  </si>
  <si>
    <t>ASISTENTE DE GESTION DE SERVICIO - CONECTAMEF CAJAMARCA</t>
  </si>
  <si>
    <t>GUEVARA CAMARA ROSA EMILIA</t>
  </si>
  <si>
    <t>23962591</t>
  </si>
  <si>
    <t>ESPECIALISTA EN CONTABILIDAD GUBERNAMENTAL - CONECTAMEF CUSCO</t>
  </si>
  <si>
    <t>GUERREROS ARCOS OMAR RODOLFO</t>
  </si>
  <si>
    <t>40287202</t>
  </si>
  <si>
    <t>GUERRERO SANCHEZ GUSTAVO JOEL</t>
  </si>
  <si>
    <t>41914889</t>
  </si>
  <si>
    <t>ESPECIALISTA EN PRESUPUESTO TERRITORIAL - EJECUCION 3</t>
  </si>
  <si>
    <t>GUERRERO LOZANO FLOR CANDY</t>
  </si>
  <si>
    <t>41610355</t>
  </si>
  <si>
    <t>ESPECIALISTA EN ANALISIS ESTADISTICO EN MATERIA DE INTEGRIDAD Y ANTICORRUPCION</t>
  </si>
  <si>
    <t>ANALISTA DE INFORMACION PREVISIONAL Y PENSIONARIA DEL SECTOR PUBLICO</t>
  </si>
  <si>
    <t>GUERRERO ESPINOZA CAMELIA MERCEDES</t>
  </si>
  <si>
    <t>72626542</t>
  </si>
  <si>
    <t>ASISTENTE DE GESTION DE SERVICIO - CONECTAMEF HUARAZ</t>
  </si>
  <si>
    <t>ESPECIALISTA EN DERECHO INTERNACIONAL 3</t>
  </si>
  <si>
    <t>GUERRA ROMANI JESSICA</t>
  </si>
  <si>
    <t>42130362</t>
  </si>
  <si>
    <t>ESPECIALISTA I - ESPECIALISTA DE INVERSION PUBLICA - CONECTAMEF JUNIN</t>
  </si>
  <si>
    <t>GUERRA REATEGUI DE RIOS DORA</t>
  </si>
  <si>
    <t>00967611</t>
  </si>
  <si>
    <t>ESPECIALISTA EN PRESUPUESTO PUBLICO - CONECTAMEF SAN MARTIN</t>
  </si>
  <si>
    <t>GUERRA PASCO LILIANA GABY</t>
  </si>
  <si>
    <t>03234631</t>
  </si>
  <si>
    <t>ESPECIALISTA EN INVERSION PUBLICA III - ESPECIALISTA SENIOR - CONECTAMEF PIURA</t>
  </si>
  <si>
    <t>GUERRA GOYBURO CARLOS</t>
  </si>
  <si>
    <t>42385477</t>
  </si>
  <si>
    <t>GUARDIA MUGURUZA ANDREA</t>
  </si>
  <si>
    <t>70753929</t>
  </si>
  <si>
    <t>ASISTENTE ECONOMICO DE LA DIRECCION DE PROMOCION DE INVERSION PRIVADA</t>
  </si>
  <si>
    <t>GUARDIA MUGURUZA ALEJANDRA</t>
  </si>
  <si>
    <t>70753930</t>
  </si>
  <si>
    <t>ANALISTA DE PROGRAMACION PRESUPUESTAL DE ASOCIACIONES PUBLICO PRIVADAS Y OBRAS POR IMPUESTOS 2</t>
  </si>
  <si>
    <t>GUARDAMINO ARRIOLA JOSELYN FIORELLA</t>
  </si>
  <si>
    <t>72896736</t>
  </si>
  <si>
    <t>OPERADORA DE CENTRAL TELEFONICA Y ATENCION AL USUARIO</t>
  </si>
  <si>
    <t>GRAUS  GUEVARA  ERLINDA</t>
  </si>
  <si>
    <t>25527341</t>
  </si>
  <si>
    <t>DIRECTOR DE LA OFICINA DE EJECUCION DE INVERSIONES Y PROYECTOS</t>
  </si>
  <si>
    <t>GRANDA VIZCARRA YOSELYN</t>
  </si>
  <si>
    <t>10614053</t>
  </si>
  <si>
    <t>ESPECIALISTA EN ANALISIS DE ENDEUDAMIENTO Y PASIVOS FINANCIEROS</t>
  </si>
  <si>
    <t>GRANADOS VILLARROEL GIAN CARLO ALEXANDER</t>
  </si>
  <si>
    <t>10168847</t>
  </si>
  <si>
    <t>GRADOS RIOS JEAN CARLO</t>
  </si>
  <si>
    <t>40065441</t>
  </si>
  <si>
    <t>ESPECIALISTA EN PRESUPUESTO PUBLICO - CONECTAMEF LA LIBERTAD</t>
  </si>
  <si>
    <t>GOVEA LOZADA CYNTHIA LEONOR</t>
  </si>
  <si>
    <t>42971645</t>
  </si>
  <si>
    <t>GOÑI RUIZ RICARDO FRANZ</t>
  </si>
  <si>
    <t>41280179</t>
  </si>
  <si>
    <t>ESPECIALISTA EN ASISTENCIA TECNICA A GOBIERNOS SUBNACIONALES</t>
  </si>
  <si>
    <t>GOÑAS CCARITA MABEL MELISSA</t>
  </si>
  <si>
    <t>10526463</t>
  </si>
  <si>
    <t>ESPECIALISTA EN INFORMACION PRESUPUESTARIA 1</t>
  </si>
  <si>
    <t>GONZALEZ PONCE MANUEL ENRIQUE</t>
  </si>
  <si>
    <t>10863663</t>
  </si>
  <si>
    <t>SECRETARIADO PROFESIONAL</t>
  </si>
  <si>
    <t>GONZALEZ GONZALES DE PASTOR YOLANDA EMPERATRIZ</t>
  </si>
  <si>
    <t>07533710</t>
  </si>
  <si>
    <t>SECRETARIA PROFESIONAL</t>
  </si>
  <si>
    <t>GONZALES VELASQUEZ CLAUDIA FIORELLA</t>
  </si>
  <si>
    <t>71131834</t>
  </si>
  <si>
    <t>GONZALES ULLOA MILAGROS LISSETH</t>
  </si>
  <si>
    <t>46087722</t>
  </si>
  <si>
    <t>GONZALES RODRIGUEZ JOSE ISAAC</t>
  </si>
  <si>
    <t>18099303</t>
  </si>
  <si>
    <t>RESIDENTE GL AMAZONAS 3</t>
  </si>
  <si>
    <t>GONZALES RAMIREZ CESAR ANTONIO</t>
  </si>
  <si>
    <t>22425926</t>
  </si>
  <si>
    <t>IMPLANTADORES MEF - CONECTAMEF HUANUCO</t>
  </si>
  <si>
    <t>GONZALES QUISPE KARINA</t>
  </si>
  <si>
    <t>45778903</t>
  </si>
  <si>
    <t>GONZALES OREJUELA MARIO DAVID</t>
  </si>
  <si>
    <t>47416049</t>
  </si>
  <si>
    <t>ANALISTA EN PROGRAMAS PRESUPUESTALES 2</t>
  </si>
  <si>
    <t>GONZALES LOPEZ ALAN GENARO</t>
  </si>
  <si>
    <t>10063019</t>
  </si>
  <si>
    <t>MENSAJERO (A) O NOTIFICADOR (A)</t>
  </si>
  <si>
    <t>GONZALES HUARANCCA MARIEL ANTONIA</t>
  </si>
  <si>
    <t>40925255</t>
  </si>
  <si>
    <t>ESPECIALISTA EN RIESGOS EN TECNOLOGIAS DE LA INFORMACION</t>
  </si>
  <si>
    <t>GONZALES GARCIA DANIEL ENRIQUE</t>
  </si>
  <si>
    <t>10254490</t>
  </si>
  <si>
    <t>ESPECIALISTA ADMINISTRATIVO - CONTRATACIONES</t>
  </si>
  <si>
    <t>PROFESIONAL EN GESTION ADMINISTRATIVA CONECTAMEF</t>
  </si>
  <si>
    <t>GONZALES CLEMENTE JOSE ANTONIO</t>
  </si>
  <si>
    <t>DIRECTOR DE LA DIRECCION DE BIENES MUEBLES</t>
  </si>
  <si>
    <t>GONZALES CAMACHO HUBEL</t>
  </si>
  <si>
    <t>32405191</t>
  </si>
  <si>
    <t>GONZALES BERROCAL CARLOS JHON</t>
  </si>
  <si>
    <t>45374013</t>
  </si>
  <si>
    <t>ANALISTA EN PROYECCIONES MACROECONOMICAS</t>
  </si>
  <si>
    <t>GONZALES ANCALLA VICTOR HUGO</t>
  </si>
  <si>
    <t>10606090</t>
  </si>
  <si>
    <t>GONZALES AGUIRRE ALEXANDRA ITSUE</t>
  </si>
  <si>
    <t>77807986</t>
  </si>
  <si>
    <t>GONGORA ALVAREZ JOEL SIMON</t>
  </si>
  <si>
    <t>09607523</t>
  </si>
  <si>
    <t>ANALISTA DE SISTEMAS BPM / SOA</t>
  </si>
  <si>
    <t>GOMEZ SANCHEZ RAFAEL BLAS</t>
  </si>
  <si>
    <t>09407760</t>
  </si>
  <si>
    <t>ESPECIALISTA EN TRIBUTOS ADUANEROS 2</t>
  </si>
  <si>
    <t>GOMEZ RIOS MIGUEL ANGEL</t>
  </si>
  <si>
    <t>10529686</t>
  </si>
  <si>
    <t>DIRECTOR DE LA DIRECCION DE POLITICA Y ESTRATEGIAS DE LA INVERSION PUBLICA</t>
  </si>
  <si>
    <t>ESPECIALISTA EN OFIMATICA 2007</t>
  </si>
  <si>
    <t>GOMEZ PAUCAR GIANCARLO</t>
  </si>
  <si>
    <t>40720452</t>
  </si>
  <si>
    <t>GOMEZ LLACTAHUAMANI LUCIA</t>
  </si>
  <si>
    <t>75107546</t>
  </si>
  <si>
    <t>GOMEZ FAJARDO MIGUEL MARTIN</t>
  </si>
  <si>
    <t>22270700</t>
  </si>
  <si>
    <t>GIRALDEZ AVENDAÑO PAOLA PATRICIA</t>
  </si>
  <si>
    <t>07872541</t>
  </si>
  <si>
    <t>GINOCCHIO QUINTANA KARINA PAOLA</t>
  </si>
  <si>
    <t>09861263</t>
  </si>
  <si>
    <t>DIRECTORA DE LA DIRECCION DE GESTION DE INVERSIONES</t>
  </si>
  <si>
    <t>GILMALCA PALACIOS OSCAR FIDEL</t>
  </si>
  <si>
    <t>40667997</t>
  </si>
  <si>
    <t>ANALISTA DE ADUANAS</t>
  </si>
  <si>
    <t>INGENIERIA GEOGRAFICA</t>
  </si>
  <si>
    <t>GIL ANTICONA CARLOS ANDRES</t>
  </si>
  <si>
    <t>44284490</t>
  </si>
  <si>
    <t>ESPECIALISTA EN SISTEMAS DE INFORMACION GEO REFERENCIADA PARA LA PROGRAMACION MULTIANUAL DE INVERSIONES</t>
  </si>
  <si>
    <t>GAYO ACEVEDO OFELIA ALEJANDRA</t>
  </si>
  <si>
    <t>42867892</t>
  </si>
  <si>
    <t>GARRO ALZAMORA JUAN PABLO</t>
  </si>
  <si>
    <t>10193862</t>
  </si>
  <si>
    <t>GARGATE FALCON MIGUEL ANDRES</t>
  </si>
  <si>
    <t>10613538</t>
  </si>
  <si>
    <t>ASISTENTE TRIBUTARIO</t>
  </si>
  <si>
    <t>GARCIA-BLASQUEZ VIGO VICTORIA NATHALY</t>
  </si>
  <si>
    <t>44728122</t>
  </si>
  <si>
    <t>COORDINADOR (A) EN ESTUDIOS E INVESTIGACIONES PRESUPUESTALES</t>
  </si>
  <si>
    <t>INGENIERIA DE SISTEMAS Y SEGURIDAD INFORMATICA</t>
  </si>
  <si>
    <t>GARCIA URRUTIA PIZARRO KIARA ARITXEL</t>
  </si>
  <si>
    <t>48055654</t>
  </si>
  <si>
    <t>GARCIA UGARTE YEFERT GILBERTO</t>
  </si>
  <si>
    <t>42174056</t>
  </si>
  <si>
    <t>GARCIA SILVA LUCERO</t>
  </si>
  <si>
    <t>46384391</t>
  </si>
  <si>
    <t>GARCIA PISCO JOSE EDISON</t>
  </si>
  <si>
    <t>10317372</t>
  </si>
  <si>
    <t>ESPECIALISTA EN INVERSION DE PREVENCION DE RIESGOS DE DESASTRES</t>
  </si>
  <si>
    <t>GARCIA ÑIQUE RAMIRO JOSE</t>
  </si>
  <si>
    <t>18014167</t>
  </si>
  <si>
    <t>ESPECIALISTA EN INVERSION PUBLICA II - ESPECIALISTA JUNIOR - CONECTAMEF LA LIBERTAD</t>
  </si>
  <si>
    <t>GARCIA MAMANI OLGA ELIZABETH</t>
  </si>
  <si>
    <t>40486690</t>
  </si>
  <si>
    <t>ESPECIALISTA EN TESORERIA Y ENDEUDAMIENTO PUBLICO CONECTAMEF PUNO</t>
  </si>
  <si>
    <t>GARCIA LUNA NANCY AMELIA</t>
  </si>
  <si>
    <t>09605869</t>
  </si>
  <si>
    <t>ANALISTA EN ASISTENCIA TECNICA Y CAPACITACION</t>
  </si>
  <si>
    <t>GARCIA IBAÑEZ NESTOR RAUL</t>
  </si>
  <si>
    <t>10142923</t>
  </si>
  <si>
    <t>TECNICO DE SOPORTE HARDWARE I</t>
  </si>
  <si>
    <t>GARCIA GONZALES DANIEL ANTONIO</t>
  </si>
  <si>
    <t>41726039</t>
  </si>
  <si>
    <t>ASISTENTE DE ARCHIVO</t>
  </si>
  <si>
    <t>GARCIA GONZALES CARLOS ALFONSO</t>
  </si>
  <si>
    <t>41466955</t>
  </si>
  <si>
    <t>COORDINADOR DE PRODUCCION DE SOFTWARE</t>
  </si>
  <si>
    <t>GARCIA BANEO GIOVANNI DANIEL</t>
  </si>
  <si>
    <t>44977777</t>
  </si>
  <si>
    <t>GARCES ANGULO JAVIER ERNESTO</t>
  </si>
  <si>
    <t>02885073</t>
  </si>
  <si>
    <t>GARAY DIAZ YEROGOV</t>
  </si>
  <si>
    <t>44146806</t>
  </si>
  <si>
    <t>ASISTENTE DE GESTION DE SERVICIO - CONECTAMEF JUNIN</t>
  </si>
  <si>
    <t>GARAY ALMONACID JAVIER HUBER</t>
  </si>
  <si>
    <t>40362027</t>
  </si>
  <si>
    <t>ESPECIALISTA EN SEGUIMIENTO A LA IMPLEMENTACION DE INCENTIVOS PRESUPUESTARIOS</t>
  </si>
  <si>
    <t>GAMERO ALVAREZ CARLOS FERNANDO</t>
  </si>
  <si>
    <t>00512564</t>
  </si>
  <si>
    <t>GAMBOA CAYCHO LELIS CAROL</t>
  </si>
  <si>
    <t>41345099</t>
  </si>
  <si>
    <t>GAMARRA VALVERDE HENRY ALEJANDRO</t>
  </si>
  <si>
    <t>46089346</t>
  </si>
  <si>
    <t>OPERADOR DE GESTION DOCUMENTAL</t>
  </si>
  <si>
    <t>GAMARRA  RAMOS LUCERO EMPERATRIZ</t>
  </si>
  <si>
    <t>10724031</t>
  </si>
  <si>
    <t>GAMARRA  ASTETE EDUARDO ANTONINO</t>
  </si>
  <si>
    <t>25000598</t>
  </si>
  <si>
    <t>ASESOR (A) LEGAL EN GESTION DE PERSONAL ACTIVO</t>
  </si>
  <si>
    <t>DIRECTORA DE LA DIRECCION DE SISTEMA FINANCIERO Y MERCADO  DE CAPITALES</t>
  </si>
  <si>
    <t>GALVEZ VARGAS SAMY DEL PILAR</t>
  </si>
  <si>
    <t>47522252</t>
  </si>
  <si>
    <t>ANALISTA EN POLITICA FISCAL INTERNACIONAL</t>
  </si>
  <si>
    <t>GALVEZ QUISPE RODOLFO</t>
  </si>
  <si>
    <t>45008631</t>
  </si>
  <si>
    <t>ANALISTA EN ESTRATEGIA Y RIESGO</t>
  </si>
  <si>
    <t>GALVEZ PASCO ALVARO</t>
  </si>
  <si>
    <t>43187418</t>
  </si>
  <si>
    <t>COORDINADOR DE PRESUPUESTO TERRITORIAL - FORMULACION</t>
  </si>
  <si>
    <t>GALLOSO SURUCHAQUI OSCAR ARTURO</t>
  </si>
  <si>
    <t>08356668</t>
  </si>
  <si>
    <t>APOYO TECNICO IV PARA LA MESA DE AYUDA</t>
  </si>
  <si>
    <t>DIRECTOR GENERAL DE LA DIRECCION GENERAL DE ASUNTOS DE ECONOMIA INTERNACIONAL COMPETENCIA Y PRODUCTIVIDAD</t>
  </si>
  <si>
    <t>ESPECIALISTA CONTABLE 1</t>
  </si>
  <si>
    <t>GAGO PALOMINO MARTIN GERMAN</t>
  </si>
  <si>
    <t>08273959</t>
  </si>
  <si>
    <t>ESPECIALISTA EN COOPERACION TECNICA INTERNACIONAL</t>
  </si>
  <si>
    <t>AUXILIAR ELECTRICISTA</t>
  </si>
  <si>
    <t>GADEA CHASNAMOTE DENIS ARTURO</t>
  </si>
  <si>
    <t>10234957</t>
  </si>
  <si>
    <t>FUERTES ZORRILLA DIEGO PABLO</t>
  </si>
  <si>
    <t>45484846</t>
  </si>
  <si>
    <t>ASESOR (A) EN INFRAESTRUCTURA PARA COMPETITIVIDAD</t>
  </si>
  <si>
    <t>FUENTES VELIZ JUAN ANDRES</t>
  </si>
  <si>
    <t>09998873</t>
  </si>
  <si>
    <t>ASESOR (A) LEGAL EN PENSIONES</t>
  </si>
  <si>
    <t>FUENTES SAENZ JAVIER RAUL</t>
  </si>
  <si>
    <t>41522708</t>
  </si>
  <si>
    <t>ESPECIALISTA EN GESTION PRESUPUESTAL DE LOS GOBIERNOS SUBNACIONALES 2</t>
  </si>
  <si>
    <t>FUENTES JOYO JUAN MANUEL</t>
  </si>
  <si>
    <t>41199786</t>
  </si>
  <si>
    <t>FUENTES DAVILA ANGELES HUGO</t>
  </si>
  <si>
    <t>44007778</t>
  </si>
  <si>
    <t>ESPECIALISTA MACRO GLOBAL</t>
  </si>
  <si>
    <t>FREITAS DIESTRA FRANCIS CAROLINA</t>
  </si>
  <si>
    <t>47389630</t>
  </si>
  <si>
    <t>ASISTENTE EN CAPACITACION EN INVERSION PUBLICA</t>
  </si>
  <si>
    <t>FRANCO VALDEZ JEAN PIERRE</t>
  </si>
  <si>
    <t>10809033</t>
  </si>
  <si>
    <t>CIENCIAS SOCIALES CON MENCION EN ANTROPOLOGIA</t>
  </si>
  <si>
    <t>FRANCO VAISMAN DANIA RACHEL</t>
  </si>
  <si>
    <t>40055660</t>
  </si>
  <si>
    <t>EJECUTIVO EN EDUCACION E INCLUSIÒN SOCIAL</t>
  </si>
  <si>
    <t>FRANCIA QUISPE RONY STEVE</t>
  </si>
  <si>
    <t>74062774</t>
  </si>
  <si>
    <t>FONSECA PANCHANO JOSE MIGUEL</t>
  </si>
  <si>
    <t>46015105</t>
  </si>
  <si>
    <t>FONSECA BARTRA RICARDO</t>
  </si>
  <si>
    <t>05415268</t>
  </si>
  <si>
    <t>ESPECIALISTA EN INVERSION PUBLICA III - ESPECIALISTA SENIOR - CONECTAMEF LORETO</t>
  </si>
  <si>
    <t>FLOREZ HUICHO RUTH YENY</t>
  </si>
  <si>
    <t>41072692</t>
  </si>
  <si>
    <t>FLORES SANTILLAN HOOVER</t>
  </si>
  <si>
    <t>22731660</t>
  </si>
  <si>
    <t>GESTOR DE CENTRO - CONECTAMEF TARAPOTO</t>
  </si>
  <si>
    <t>FLORES ROJAS ANTONIO VICENTE</t>
  </si>
  <si>
    <t>73190969</t>
  </si>
  <si>
    <t>FLORES REVOLLAR JUDITH JULIA</t>
  </si>
  <si>
    <t>00797065</t>
  </si>
  <si>
    <t>ANALISTA DE SEGUIMIENTO FONIPREL 1</t>
  </si>
  <si>
    <t>FLORES RENGIFO ANDY NURIA</t>
  </si>
  <si>
    <t>09948327</t>
  </si>
  <si>
    <t>DIRECTORA DE LA OFICINA DE ABASTECIMIENTO DE LA OFICINA GENERAL DE ADMINISTRACION</t>
  </si>
  <si>
    <t>FLORES QUISPE JUAN CARLOS</t>
  </si>
  <si>
    <t>46164296</t>
  </si>
  <si>
    <t>FLORES PAZ STEPHANI</t>
  </si>
  <si>
    <t>44765120</t>
  </si>
  <si>
    <t>FLORES PARDO JENNY</t>
  </si>
  <si>
    <t>10622765</t>
  </si>
  <si>
    <t>FLORES MOLINA MARIA PAOLA</t>
  </si>
  <si>
    <t>40398327</t>
  </si>
  <si>
    <t>ESPECIALISTA EN CONTABILIDAD DE ENDEUDAMIENTO PUBLICO</t>
  </si>
  <si>
    <t>EXPERTO EN TRIBUTACION SUBNACIONAL</t>
  </si>
  <si>
    <t>FLORES MENDOZA KATTERINE STEFANI</t>
  </si>
  <si>
    <t>46088890</t>
  </si>
  <si>
    <t>COMPUTACION CIENTIFICA</t>
  </si>
  <si>
    <t>FLORES MENDEZ BRIGITTE MARIEL</t>
  </si>
  <si>
    <t>44260024</t>
  </si>
  <si>
    <t>ASISTENTE DE SOPORTE DE SISTEMAS INFORMATICOS 2</t>
  </si>
  <si>
    <t>FLORES GAMARRA ALESSANDRO HAROLD</t>
  </si>
  <si>
    <t>44842485</t>
  </si>
  <si>
    <t>FLORES FLORES WILMER FRANKLIN</t>
  </si>
  <si>
    <t>41444782</t>
  </si>
  <si>
    <t>ANALISTA DE IMPLANTACION DE SISTEMAS 2 - PIURA</t>
  </si>
  <si>
    <t>FLORES FLORES RIDER MARTIN</t>
  </si>
  <si>
    <t>43456950</t>
  </si>
  <si>
    <t>PROFESIONAL EN PRESUPUESTO PUBLICO TERRITORIAL II</t>
  </si>
  <si>
    <t>FLORES CONDORI EVA ELIANA</t>
  </si>
  <si>
    <t>45381835</t>
  </si>
  <si>
    <t>FLORES CISNEROS GISELA AKEMY</t>
  </si>
  <si>
    <t>47123520</t>
  </si>
  <si>
    <t>FLORES CAYRO YENNYFER ELIZABETH</t>
  </si>
  <si>
    <t>44385668</t>
  </si>
  <si>
    <t>FLORES ARAUJO JUAN ANTONIO</t>
  </si>
  <si>
    <t>09271579</t>
  </si>
  <si>
    <t>FLORES AGUILAR CINTHIA MARIA</t>
  </si>
  <si>
    <t>41827783</t>
  </si>
  <si>
    <t>FLORENTINO EPIQUIEN LENNIN</t>
  </si>
  <si>
    <t>46030075</t>
  </si>
  <si>
    <t>ANALISTA EN PROGRAMACION FINANCIERA</t>
  </si>
  <si>
    <t>FIGUEROA TORREBLANCA ROGER AUGUSTO</t>
  </si>
  <si>
    <t>07536987</t>
  </si>
  <si>
    <t>ESPECIALISTA EN SEGURIDAD Y DEFENSA NACIONAL</t>
  </si>
  <si>
    <t>FIGUEROA MANRIQUE FERNANDO ERNESTO</t>
  </si>
  <si>
    <t>08191951</t>
  </si>
  <si>
    <t>SUBDIRECTOR DE ANALISIS DE MERCADOS FINANCIEROS</t>
  </si>
  <si>
    <t>FIGUEROA CAJAMARCA FRANCISCO LORENZO</t>
  </si>
  <si>
    <t>40580455</t>
  </si>
  <si>
    <t>FIGUEROA ARAMBULO MIGUEL ANGEL</t>
  </si>
  <si>
    <t>44949367</t>
  </si>
  <si>
    <t>FIERRO MEZA JUAN ALFONSO</t>
  </si>
  <si>
    <t>40707597</t>
  </si>
  <si>
    <t>ESPECIALISTA EN GESTION FINANCIERA</t>
  </si>
  <si>
    <t>FERREYRA ESPINOZA GERMAN ALBERTO</t>
  </si>
  <si>
    <t>72666622</t>
  </si>
  <si>
    <t>FERRER PARDAVE STEPHANIE MILAGROS</t>
  </si>
  <si>
    <t>47212834</t>
  </si>
  <si>
    <t>FERNANDEZ ZEGARRA SANDRA ESTHER</t>
  </si>
  <si>
    <t>72039099</t>
  </si>
  <si>
    <t>ASISTENTE JUNIOR - MATERIA TRIBUTARIA - OFICINA DE ATENCION DE QUEJAS</t>
  </si>
  <si>
    <t>FERNANDEZ VILCA MARLENY CIPRIANA</t>
  </si>
  <si>
    <t>40418849</t>
  </si>
  <si>
    <t>ESPECIALISTA EN CONTABILIDAD GUBERNAMENTAL - CONECTAMEF PUNO</t>
  </si>
  <si>
    <t>FERNANDEZ VALENZUELA CINTHYA LILIANA</t>
  </si>
  <si>
    <t>43977707</t>
  </si>
  <si>
    <t>FERNANDEZ SAMAME JAIME WILBERT</t>
  </si>
  <si>
    <t>09455469</t>
  </si>
  <si>
    <t>FERNANDEZ QUIÑONES CLAUDIA LILIANA</t>
  </si>
  <si>
    <t>42022670</t>
  </si>
  <si>
    <t>FERNANDEZ OREJON BRIAN JULIO ENRIQUE</t>
  </si>
  <si>
    <t>72535955</t>
  </si>
  <si>
    <t>FERNANDEZ NECIOSUP VICTOR MANUEL</t>
  </si>
  <si>
    <t>03667151</t>
  </si>
  <si>
    <t>ESPECIALISTA DE LA UNIDAD TRANSITORIA DE PAGOS - UTP FAG-PAC</t>
  </si>
  <si>
    <t>FERNANDEZ MURO VICTOR ANDRES</t>
  </si>
  <si>
    <t>45870425</t>
  </si>
  <si>
    <t>ESPECIALISTA EN TRIBUTOS INTERNOS 2</t>
  </si>
  <si>
    <t>FERNANDEZ CUZCO JORGE LUIS</t>
  </si>
  <si>
    <t>44607183</t>
  </si>
  <si>
    <t>ESPECIALISTA EN PRESUPUESTO PUBLICO DE CONECTAMEF</t>
  </si>
  <si>
    <t>FERNANDEZ ARROYO GIOVANNA MICHEL</t>
  </si>
  <si>
    <t>07620282</t>
  </si>
  <si>
    <t>FERNANDEZ ALTAMIRANO NINFA</t>
  </si>
  <si>
    <t>43673601</t>
  </si>
  <si>
    <t>IMPLANTADOR - CONECTAMEF AMAZONAS SEDE CHACHAPOYAS</t>
  </si>
  <si>
    <t>FELIX DI NATALE CATHERIN RAQUEL MILAGROS</t>
  </si>
  <si>
    <t>07535709</t>
  </si>
  <si>
    <t>EXPERTO (A) LEGAL EN PRESUPUESTO TEMATICO 2</t>
  </si>
  <si>
    <t>FARROÑAY VILELA DAVID REYNALDO</t>
  </si>
  <si>
    <t>16715086</t>
  </si>
  <si>
    <t>GESTOR DE CENTRO - CONECTAMEF AMAZONAS</t>
  </si>
  <si>
    <t>FARRO ESPINOZA JOSE EDUARDO</t>
  </si>
  <si>
    <t>19260395</t>
  </si>
  <si>
    <t>IMPLANTADOR SIAF GL (COMPRAS Y CONTRATACIONES)</t>
  </si>
  <si>
    <t>FALCON ALZAMORA SILVIA CARMELA SEGUNDA</t>
  </si>
  <si>
    <t>09389260</t>
  </si>
  <si>
    <t>EJECUTIVO (A) EN DESARROLLO NORMATIVO</t>
  </si>
  <si>
    <t>FACUNDO PEÑA MARGARITA</t>
  </si>
  <si>
    <t>03236822</t>
  </si>
  <si>
    <t>IMPLANTADOR SIAF - GL - LAMBAYEQUE 2</t>
  </si>
  <si>
    <t>EVARISTO AGUIRRE LISEHT MIRIAN</t>
  </si>
  <si>
    <t>43325992</t>
  </si>
  <si>
    <t>EVANGELISTA NAJARRO CARLOS NESTOR</t>
  </si>
  <si>
    <t>44412230</t>
  </si>
  <si>
    <t>ESTRELLA GOMEZ MARTHA CECILIA</t>
  </si>
  <si>
    <t>41344179</t>
  </si>
  <si>
    <t>ESTEVES GONZALES JOSE CARLOS</t>
  </si>
  <si>
    <t>42062810</t>
  </si>
  <si>
    <t>ESPECIALISTA EN DESCENTRALIZACION FISCAL</t>
  </si>
  <si>
    <t>ESTEBAN SANCHEZ JILARRY MILAGROS</t>
  </si>
  <si>
    <t>47480042</t>
  </si>
  <si>
    <t>ANALISTA DE EMPRESAS PUBLICAS Y ASOCIACIONES PUBLICO PRIVADAS</t>
  </si>
  <si>
    <t>ESQUIVEL PAREDES MARIA ALEJANDRA</t>
  </si>
  <si>
    <t>72968984</t>
  </si>
  <si>
    <t>ESQUIVEL ESCOBAR ROSA LUISA</t>
  </si>
  <si>
    <t>06187871</t>
  </si>
  <si>
    <t>RESIDENTE LIMA</t>
  </si>
  <si>
    <t>ESQUIVEL BARBOZA OSCAR ANTONIO</t>
  </si>
  <si>
    <t>40002416</t>
  </si>
  <si>
    <t>ESPIRITU URBANO MANUEL</t>
  </si>
  <si>
    <t>44030239</t>
  </si>
  <si>
    <t>ANALISTA 3 EN ORGANIZACION Y DISTRIBUCION DEL TRABAJO</t>
  </si>
  <si>
    <t>ESPIRITU CASTILLEJO LUIS ALBERTO</t>
  </si>
  <si>
    <t>44172268</t>
  </si>
  <si>
    <t>ESPECIALISTA DE PROGRAMACION PARA EL BANCO DE INVERSIONES</t>
  </si>
  <si>
    <t>ESPINOZA ZEGARRA MERY</t>
  </si>
  <si>
    <t>42932542</t>
  </si>
  <si>
    <t>ANALISTA EN CONTABILIDAD DE ENDEUDAMIENTO Y TESORO PUBLICO</t>
  </si>
  <si>
    <t>ESPINOZA SAMANIEGO FREZIA GISSELLA</t>
  </si>
  <si>
    <t>08163495</t>
  </si>
  <si>
    <t>ESPINOZA QUISPE HENRY</t>
  </si>
  <si>
    <t>43309301</t>
  </si>
  <si>
    <t>ESPINOZA PATIÑO JOEL RENZO</t>
  </si>
  <si>
    <t>42371083</t>
  </si>
  <si>
    <t>QUIMICO FARMACEUTICO</t>
  </si>
  <si>
    <t>ESPINOZA HUERTAS ROCIO DEL PILAR</t>
  </si>
  <si>
    <t>18112564</t>
  </si>
  <si>
    <t>ANALISTA DE CATALOGACION DE BIENES, SERVICIOS Y OBRAS - 1</t>
  </si>
  <si>
    <t>ESPINOZA CORAL CESAR ARMANDO</t>
  </si>
  <si>
    <t>40381157</t>
  </si>
  <si>
    <t>ESPECIALISTA EN ARQUITECTURA DE APLICACIONES INFORMATICAS</t>
  </si>
  <si>
    <t>ESPINOSA YACTAYO JOSE ALEX</t>
  </si>
  <si>
    <t>25770845</t>
  </si>
  <si>
    <t>ESCOBAR MEJIA ANA MERCEDES</t>
  </si>
  <si>
    <t>42439044</t>
  </si>
  <si>
    <t>RESPONSABLE DE EQUIPO EN COMUNICACION INTERNA</t>
  </si>
  <si>
    <t>ESCALANTE ZEGARRA MARIA ELISA</t>
  </si>
  <si>
    <t>23946770</t>
  </si>
  <si>
    <t>ERAZO MORALES JUAN MARTIN</t>
  </si>
  <si>
    <t>09908673</t>
  </si>
  <si>
    <t>ESPECIALISTA DE INCLUSION FINANCIERA</t>
  </si>
  <si>
    <t>ERAZO FLORES YOLANDA BERTHA</t>
  </si>
  <si>
    <t>09400984</t>
  </si>
  <si>
    <t>EXPERTA LEGAL EN GESTION DE PERSONAL ACTIVO</t>
  </si>
  <si>
    <t>EXPERTO LEGAL DE PERSONAL ACTIVO</t>
  </si>
  <si>
    <t>ENRIQUEZ PEÑA JONATHAN ALFREDO</t>
  </si>
  <si>
    <t>45943650</t>
  </si>
  <si>
    <t>ESPECIALISTA EN GESTION POR RESULTADOS</t>
  </si>
  <si>
    <t>ENRIQUEZ ORDOÑEZ MERLYN SEVERO</t>
  </si>
  <si>
    <t>43506988</t>
  </si>
  <si>
    <t>ENEQUE YAUCE VILMA FLOR</t>
  </si>
  <si>
    <t>16740031</t>
  </si>
  <si>
    <t>ENCISO KABAR MIGUEL ANGEL</t>
  </si>
  <si>
    <t>40917175</t>
  </si>
  <si>
    <t>ESPECIALISTA JURIDICO EN ASUNTOS ECONOMICOS Y ADMINISTRATIVOS</t>
  </si>
  <si>
    <t>ENCARNACION ESPINOZA EMILIO EDUARDO</t>
  </si>
  <si>
    <t>43650332</t>
  </si>
  <si>
    <t>EXPERTO ECONOMICO FINANCIERO</t>
  </si>
  <si>
    <t>ENCALADA VIDAL PAOLA ELIZABETH</t>
  </si>
  <si>
    <t>73334550</t>
  </si>
  <si>
    <t>ELIAS MAZA PABLO FIDEL</t>
  </si>
  <si>
    <t>09137062</t>
  </si>
  <si>
    <t>ESPECIALISTA CONTABLE EN NORMAS INTERNACIONALES DE CONTABILIDAD</t>
  </si>
  <si>
    <t>ECHEVARRIA CAPCHA NELSON CRISTHIAN</t>
  </si>
  <si>
    <t>EJECUTIVO (A) EN INVERSIONES DE CULTURA, DESARROLLO URBANO, COMERCIO EXTERIOR Y TURISMO</t>
  </si>
  <si>
    <t>TECNICO BASICO</t>
  </si>
  <si>
    <t>ECHEVARRIA ANGULO JESUS</t>
  </si>
  <si>
    <t>40117384</t>
  </si>
  <si>
    <t>DUCHE URQUIZO CRISTIAN MANUEL</t>
  </si>
  <si>
    <t>45587560</t>
  </si>
  <si>
    <t>DORIA DELGADO ZAIDA FLOR DE MARIA</t>
  </si>
  <si>
    <t>41721996</t>
  </si>
  <si>
    <t>ESPECIALISTA EN MICROFORMAS DIGITALES</t>
  </si>
  <si>
    <t>PROGRAMADOR VISUAL BASIC 5.0 NIVEL AVANZADO</t>
  </si>
  <si>
    <t>DONOSO LOAYZA JOSE LUIS</t>
  </si>
  <si>
    <t>09319690</t>
  </si>
  <si>
    <t>CONECTIVIDAD SIAF - GL</t>
  </si>
  <si>
    <t>DONAYRE LOBO LUIS GABRIEL</t>
  </si>
  <si>
    <t>05375090</t>
  </si>
  <si>
    <t>ABOGADO EXPERTO EN TRIBUTOS INTERNOS</t>
  </si>
  <si>
    <t>ASISTENTE EN REGISTRO DE COMPRAS</t>
  </si>
  <si>
    <t>DOMINGUEZ BUTRON VALERIA MARIA</t>
  </si>
  <si>
    <t>29636260</t>
  </si>
  <si>
    <t>DOMINGUEZ BUSTAMANTE MACOL MILAGROS</t>
  </si>
  <si>
    <t>70665559</t>
  </si>
  <si>
    <t>DIAZ YNJOQUE RAFAEL ANGELO</t>
  </si>
  <si>
    <t>73149989</t>
  </si>
  <si>
    <t>DIAZ VILLANUEVA LUZ FIORELLA</t>
  </si>
  <si>
    <t>40617854</t>
  </si>
  <si>
    <t>ESPECIALISTA EN GESTION DE RECURSOS PUBLICOS - CONECTAMEF AREQUIPA</t>
  </si>
  <si>
    <t>DIAZ VELA ROLANDO</t>
  </si>
  <si>
    <t>80427580</t>
  </si>
  <si>
    <t>ESPECIALISTA EN INVERSION PUBLICA DE CONECTAMEF MADRE DE DIOS</t>
  </si>
  <si>
    <t>DIAZ VASQUEZ RICARDO MARTIN</t>
  </si>
  <si>
    <t>16695388</t>
  </si>
  <si>
    <t>DIAZ TENORIO DIEGO ARTURO</t>
  </si>
  <si>
    <t>42861464</t>
  </si>
  <si>
    <t>DIAZ TEJEDA MIGUEL ANGEL</t>
  </si>
  <si>
    <t>43463363</t>
  </si>
  <si>
    <t>DIAZ TAZZA ROGER AUGUSTO</t>
  </si>
  <si>
    <t>74656251</t>
  </si>
  <si>
    <t>ASISTENTE PARA INCENTIVOS A LA GESTION</t>
  </si>
  <si>
    <t>MICROSOFT OFFICE</t>
  </si>
  <si>
    <t>DIAZ RUIZ DANIEL OMAR</t>
  </si>
  <si>
    <t>40023773</t>
  </si>
  <si>
    <t>DIAZ ROJAS EDY</t>
  </si>
  <si>
    <t>43280320</t>
  </si>
  <si>
    <t>DIAZ RODRIGUEZ LUIS ESTEBAN</t>
  </si>
  <si>
    <t>46591380</t>
  </si>
  <si>
    <t>ANALISTA EN CONTROL DE PERSONAL</t>
  </si>
  <si>
    <t>DIAZ QUICHE FORTUNATO</t>
  </si>
  <si>
    <t>06072897</t>
  </si>
  <si>
    <t>TECNICO EN PRESUPUESTO PUBLICO TERRITORIAL III</t>
  </si>
  <si>
    <t>DIAZ POLANCO RODOLFO VALENTIN</t>
  </si>
  <si>
    <t>43580379</t>
  </si>
  <si>
    <t>ANALISTA EN DERECHO TRIBUTARIO - CONECTAMEF AREQUIPA</t>
  </si>
  <si>
    <t>DIAZ ORE GANDHY ANNETT</t>
  </si>
  <si>
    <t>70191733</t>
  </si>
  <si>
    <t>DIAZ INCHICAQUI FREDY</t>
  </si>
  <si>
    <t>09606751</t>
  </si>
  <si>
    <t>DIAZ HUAMAN EDUARDO ALEJANDRO</t>
  </si>
  <si>
    <t>45204339</t>
  </si>
  <si>
    <t>ESPECIALISTA EN ASUNTOS TRIBUTARIOS INTERNACIONALES 2</t>
  </si>
  <si>
    <t>DIAZ CASAS JOSE LUIS</t>
  </si>
  <si>
    <t>45909754</t>
  </si>
  <si>
    <t>ANALISTA EN PRESUPUESTO POR RESULTADOS</t>
  </si>
  <si>
    <t>DIAZ ANGELES GRACCE GINA</t>
  </si>
  <si>
    <t>41501234</t>
  </si>
  <si>
    <t>ABOGADO IV - PROCESAL CONTENCIOSO ADMINISTRATIVO</t>
  </si>
  <si>
    <t>DESCALZI COLLAO BETTY NELLY</t>
  </si>
  <si>
    <t>44028630</t>
  </si>
  <si>
    <t>DEMARTINI ZUÑIGA JUAN GONZALO</t>
  </si>
  <si>
    <t>07487508</t>
  </si>
  <si>
    <t>COORDINADOR EN SOPORTE DE SISTEMAS INFORMATICOS</t>
  </si>
  <si>
    <t>DELGADO VASQUEZ JULIO MARTIN</t>
  </si>
  <si>
    <t>46316584</t>
  </si>
  <si>
    <t>DELGADO MALDONADO JEAN MICHAEL</t>
  </si>
  <si>
    <t>40326722</t>
  </si>
  <si>
    <t>DELGADO CHAHUILCO MARIA SOLEDAD</t>
  </si>
  <si>
    <t>42622737</t>
  </si>
  <si>
    <t>ESPECIALISTA EN ENDEUDAMIENTO Y TESORO PUBLICO - CONECTAMEF CUSCO</t>
  </si>
  <si>
    <t>DELGADO ALLENDE JOSE LUIS</t>
  </si>
  <si>
    <t>47596161</t>
  </si>
  <si>
    <t>DELGADO  VILLANUEVA JANNINA ARACELI</t>
  </si>
  <si>
    <t>43976441</t>
  </si>
  <si>
    <t>ESTUDIOS IV CICLO DE INGENIERO DE COMPUTACION Y SISTEMAS</t>
  </si>
  <si>
    <t>DELAUDE CESPEDES OSCAR GIOVANNI BAUTISTA</t>
  </si>
  <si>
    <t>45565376</t>
  </si>
  <si>
    <t>AUXILIAR TECNICO DE CONTROL DE ACTIVOS INFORMATICOS</t>
  </si>
  <si>
    <t>INGENIERIA AGOINDUSTRIAL</t>
  </si>
  <si>
    <t>ANALISTA DE GESTION DE ALMACEN Y DISTRIBUCION</t>
  </si>
  <si>
    <t>DEL AGUILA REATEGUI ELENA</t>
  </si>
  <si>
    <t>40355957</t>
  </si>
  <si>
    <t>ANALISTA EN INVERSIONES DE EDUCACION Y DEPORTE</t>
  </si>
  <si>
    <t>DE REIVERA VEGA MARIA GABRIELA</t>
  </si>
  <si>
    <t>44429636</t>
  </si>
  <si>
    <t>ANALISTA DE INGRESOS SUBNACIONALES</t>
  </si>
  <si>
    <t>DE LOS RIOS SILVA RAFAEL</t>
  </si>
  <si>
    <t>47112672</t>
  </si>
  <si>
    <t>DE LA JARA MONTEVERDE ANNABELL LEE</t>
  </si>
  <si>
    <t>40944415</t>
  </si>
  <si>
    <t>ABOGADO V EN TRIBUTOS INTERNOS</t>
  </si>
  <si>
    <t>DE LA CRUZ SANCHO CARLOS ENRIQUE</t>
  </si>
  <si>
    <t>41506139</t>
  </si>
  <si>
    <t>DE LA CRUZ ROSADO JACQUELINE DANIELA</t>
  </si>
  <si>
    <t>29711774</t>
  </si>
  <si>
    <t>DE LA CRUZ ORDAYA GERSON FERNANDO</t>
  </si>
  <si>
    <t>20044344</t>
  </si>
  <si>
    <t>ESPECIALISTA EN PRESUPUESTO PUBLICO - CONECTAMEF JUNIN</t>
  </si>
  <si>
    <t>DE LA CRUZ CORONADO ANGELO RENZO</t>
  </si>
  <si>
    <t>43567186</t>
  </si>
  <si>
    <t>DE LA CRUZ ALFARO FIORELLA MARYLIN</t>
  </si>
  <si>
    <t>70124236</t>
  </si>
  <si>
    <t>ANALISTA EN CONTROL ADMINISTRATIVO</t>
  </si>
  <si>
    <t>DE LA CRUZ  FERRUZO LOLA MAGNOLIA</t>
  </si>
  <si>
    <t>06717955</t>
  </si>
  <si>
    <t>ANALISTA FUNCIONAL III - SIAF</t>
  </si>
  <si>
    <t>DAVILA SOTO SADITH</t>
  </si>
  <si>
    <t>05263767</t>
  </si>
  <si>
    <t>DAVILA ROJAS SILVIA LUZ</t>
  </si>
  <si>
    <t>40492988</t>
  </si>
  <si>
    <t>DAVILA RISCO ROXANA</t>
  </si>
  <si>
    <t>41425168</t>
  </si>
  <si>
    <t>DAVILA ORTEGA MICHAEL ROGER</t>
  </si>
  <si>
    <t>40045755</t>
  </si>
  <si>
    <t>ESPECIALISTA EN PRESUPUESTO Y CONTROL DE GESTION DE RECURSOS HUMANOS</t>
  </si>
  <si>
    <t>DAVILA DEL ROSARIO JESSICA DAPHNE</t>
  </si>
  <si>
    <t>41701222</t>
  </si>
  <si>
    <t>DAVILA CHAVEZ SONIA ELAINE</t>
  </si>
  <si>
    <t>DAVILA BRAVO JOSE GAMBERTI</t>
  </si>
  <si>
    <t>16788020</t>
  </si>
  <si>
    <t>ANALISTA DE IMPLANTACION DE SISTEMAS 2 - AMAZONAS</t>
  </si>
  <si>
    <t>DAVALOS SULLCAHUAMAN MARIELA</t>
  </si>
  <si>
    <t>31032782</t>
  </si>
  <si>
    <t>ESPECIALISTA ADMINISTRATIVO - CONECTAMEF APURIMAC SEDE ANDAHUAYLAS</t>
  </si>
  <si>
    <t>DANIEL VICTORIA MIRIAM</t>
  </si>
  <si>
    <t>41698671</t>
  </si>
  <si>
    <t>ASISTENTE DE GESTION DE SERVICIO - CONECTAMEF HUANCAVELICA</t>
  </si>
  <si>
    <t>DAMIAN TOMAS KORAN</t>
  </si>
  <si>
    <t>09521051</t>
  </si>
  <si>
    <t>ASISTENTE ADMINISTRATIVO EN CONTROL PATRIMONIAL Y ALMACEN</t>
  </si>
  <si>
    <t>DAMIAN CARRASCO ROSSANA MILAGROS</t>
  </si>
  <si>
    <t>07253910</t>
  </si>
  <si>
    <t>DIRECTOR GENERAL DE LA DIRECCION GENERAL DE PROGRAMACION MULTIANUAL DE INVERSIONES</t>
  </si>
  <si>
    <t>DADIC CHANDUVI ZARKO</t>
  </si>
  <si>
    <t>07192006</t>
  </si>
  <si>
    <t>CUZCO REYES ROCIO</t>
  </si>
  <si>
    <t>44778359</t>
  </si>
  <si>
    <t>ANALISTA DE INVERSIONES EN CULTURA, COMERCIO EXTERIOR Y TURISMO</t>
  </si>
  <si>
    <t>CIENCIAS MILITARES INGENIERIA</t>
  </si>
  <si>
    <t>CUYA TORRES HUMBERTO RUBEN</t>
  </si>
  <si>
    <t>43328968</t>
  </si>
  <si>
    <t>CUYA NUÑEZ ANDY ANDERSON</t>
  </si>
  <si>
    <t>45244637</t>
  </si>
  <si>
    <t>CUYA CCOYCCA ZULY CARMEN</t>
  </si>
  <si>
    <t>41469825</t>
  </si>
  <si>
    <t>ESPECIALISTA EN CONTABILIDAD GUBERNAMENTAL - CONECTAMEF APURIMAC - SEDE ANDAHUAYLAS</t>
  </si>
  <si>
    <t>CUYA CAMACHO ADLER JOEL</t>
  </si>
  <si>
    <t>09689938</t>
  </si>
  <si>
    <t>EJECUTIVO (A) EN GESTION DE LA INFORMACION DE LA INVERSION PUBLICA</t>
  </si>
  <si>
    <t>CUTIPA LAQUI DINA MARISOL</t>
  </si>
  <si>
    <t>40208165</t>
  </si>
  <si>
    <t>ESPECIALISTA EN INVERSION PUBLICA III - ESPECIALISTA SENIOR - CONECTAMEF PUNO</t>
  </si>
  <si>
    <t>CURILLA SINCHI JOHN</t>
  </si>
  <si>
    <t>47513471</t>
  </si>
  <si>
    <t>CURICHAOA VILCHEZ ANABEL KATTY</t>
  </si>
  <si>
    <t>42045631</t>
  </si>
  <si>
    <t>CURASI CUTIPA FLORIAN ROBERTO</t>
  </si>
  <si>
    <t>47011800</t>
  </si>
  <si>
    <t>TELECOMUNICACIONES</t>
  </si>
  <si>
    <t>CUMPA WILSON HENRY</t>
  </si>
  <si>
    <t>25770158</t>
  </si>
  <si>
    <t>OPERADOR (A) DE REDES Y COMUNICACIONES</t>
  </si>
  <si>
    <t>CUEVA VARGAS EDGAR MOISES</t>
  </si>
  <si>
    <t>04216902</t>
  </si>
  <si>
    <t>ESPECIALISTA ADMINISTRATIVO III - ESPECIALISTA EN INVERSION PUBLICA CONECTAMEF PASCO</t>
  </si>
  <si>
    <t>CUEVA MALCA LUIS ALFREDO</t>
  </si>
  <si>
    <t>42503301</t>
  </si>
  <si>
    <t>ESPECIALISTA EN PRESUPUESTO PUBLICO I - DESARROLLO PRODUCTIVO, DESARROLLO SOCIAL Y ADMINISTRACION DEL ESTADO</t>
  </si>
  <si>
    <t>CUEVA HEROLD VICTOR FEDERICO</t>
  </si>
  <si>
    <t>41345448</t>
  </si>
  <si>
    <t>EJECUTIVO (A) DE PROGRAMACION MULTIANUAL DE INVERSIONES</t>
  </si>
  <si>
    <t>CUEVA FLORES JUAN ILDEFONSO</t>
  </si>
  <si>
    <t>06273585</t>
  </si>
  <si>
    <t>ESPECIALISTA EN TESORERIA Y ENDEUDAMIENTO PUBLICO - CONECTAMEF ANCASH SEDE HUARAZ</t>
  </si>
  <si>
    <t>CUELLAR MUÑOZ JESUS MARCIAL</t>
  </si>
  <si>
    <t>10340715</t>
  </si>
  <si>
    <t>ANALISTA EN PRESUPUESTO PUBLICO</t>
  </si>
  <si>
    <t>CUBAS PAREDES RAUL JUAN</t>
  </si>
  <si>
    <t>10516577</t>
  </si>
  <si>
    <t>CUBA GALLARDO DAYANA LIZBETH</t>
  </si>
  <si>
    <t>47901067</t>
  </si>
  <si>
    <t>CUADROS YGAR KARLA ELENA</t>
  </si>
  <si>
    <t>10428077</t>
  </si>
  <si>
    <t>COORDINADOR (A) ADMINISTRATIVO (A)</t>
  </si>
  <si>
    <t>CUADROS MARTINI MADDALENA MARIZA</t>
  </si>
  <si>
    <t>45749410</t>
  </si>
  <si>
    <t>CRUZADO LLAMOCCA DORIS CAROLINA</t>
  </si>
  <si>
    <t>10439930</t>
  </si>
  <si>
    <t>ESPECIALISTA EN FINANZAS Y PRESUPUESTO</t>
  </si>
  <si>
    <t>CRUZ CARDENAS ISABEL</t>
  </si>
  <si>
    <t>25571428</t>
  </si>
  <si>
    <t>CRISOL LEON SILVIA STHEPANIE</t>
  </si>
  <si>
    <t>71782063</t>
  </si>
  <si>
    <t>COVEÑAS FLORES OMAR EDILBERTO</t>
  </si>
  <si>
    <t>09675024</t>
  </si>
  <si>
    <t>CORTEZ CARNERO FELICITA ROXANNA</t>
  </si>
  <si>
    <t>70055769</t>
  </si>
  <si>
    <t>CORREA HUAMAN CINTHYA NIDIA</t>
  </si>
  <si>
    <t>42321769</t>
  </si>
  <si>
    <t>COORDINADOR EN DESARROLLO DE LINEAS OPERATIVAS DE GESTION PRESUPUESTAL</t>
  </si>
  <si>
    <t>CORONEL SANTACRUZ ROXANA</t>
  </si>
  <si>
    <t>47271924</t>
  </si>
  <si>
    <t>ASISTENTE EN RIESGOS FISCALES 1</t>
  </si>
  <si>
    <t>CORONEL RAMIREZ JUAN ROMAN CHRISTOPHER</t>
  </si>
  <si>
    <t>71796591</t>
  </si>
  <si>
    <t>CORONADO VELASQUEZ JAMES MICHAEL</t>
  </si>
  <si>
    <t>44048241</t>
  </si>
  <si>
    <t>CORONADO SALGADO GERARDO EDILBERTO</t>
  </si>
  <si>
    <t>40963525</t>
  </si>
  <si>
    <t>CORNEJO SALINAS GUSTAVO ROBERTO</t>
  </si>
  <si>
    <t>09813284</t>
  </si>
  <si>
    <t>ANALISTA EN ESTADISTICA</t>
  </si>
  <si>
    <t>CORNEJO CONDOR SUSAN INGRID</t>
  </si>
  <si>
    <t>45391976</t>
  </si>
  <si>
    <t>CORNEJO CARRILLO EDSON PAOLO</t>
  </si>
  <si>
    <t>42419427</t>
  </si>
  <si>
    <t>IMPLANTADOR (A) DE CONECTAMEF - PIURA</t>
  </si>
  <si>
    <t>CORNEJO AMEZAGA CLAUDIA BEATRIZ</t>
  </si>
  <si>
    <t>44681952</t>
  </si>
  <si>
    <t>CORISAPRA QUIHUI SILVIA MAGALI</t>
  </si>
  <si>
    <t>09741490</t>
  </si>
  <si>
    <t>CORDOVA ZAVALA LUIS ENRIQUE</t>
  </si>
  <si>
    <t>73003113</t>
  </si>
  <si>
    <t>CORDOVA QUISPE JHON SANDRO</t>
  </si>
  <si>
    <t>44884818</t>
  </si>
  <si>
    <t>ESPECIALISTA EN PLANILLAS</t>
  </si>
  <si>
    <t>CORDOVA PEREZ KARLA MARIA</t>
  </si>
  <si>
    <t>40650862</t>
  </si>
  <si>
    <t>EXPERTO (A) EN PRESUPUESTO TEMATICO 2</t>
  </si>
  <si>
    <t>CORDOVA HERAS YESSICA YESENIA</t>
  </si>
  <si>
    <t>00255700</t>
  </si>
  <si>
    <t>ESPECIALISTA EN ENDEUDAMIENTO Y TESORO PUBLICO - CONECTAMEF AMAZONAS SEDE CHACHAPOYAS</t>
  </si>
  <si>
    <t>CORDOVA CUAYLA MARLENE BEATRIZ</t>
  </si>
  <si>
    <t>04435538</t>
  </si>
  <si>
    <t>ESPECIALISTA EN CONTABILIDAD GUBERNAMENTAL - CONECTAMEF AREQUIPA</t>
  </si>
  <si>
    <t>CORDOVA CORDOVA MILAGROS ANDREA</t>
  </si>
  <si>
    <t>40326140</t>
  </si>
  <si>
    <t>CORDOVA AVELLANEDA JULIO CESAR</t>
  </si>
  <si>
    <t>40553763</t>
  </si>
  <si>
    <t xml:space="preserve">DIRECTOR DE LA DIRECCION DE PLANIFICACION FINANCIERA Y ESTRATEGIA </t>
  </si>
  <si>
    <t>CORDOVA ALARCON MARIELA OFELIA</t>
  </si>
  <si>
    <t>ESPECIALISTA EN RIESGOS CONTINGENTES</t>
  </si>
  <si>
    <t>CORDERO SIERRA SHIRLEY ANNIE</t>
  </si>
  <si>
    <t>48040873</t>
  </si>
  <si>
    <t>ASISTENTE EN ADMINISTRACION DE PERSONAS</t>
  </si>
  <si>
    <t>CONDORI QUISPE OLIVERIO</t>
  </si>
  <si>
    <t>46217362</t>
  </si>
  <si>
    <t>ASISTENTE DE IMPULSO PROCESAL</t>
  </si>
  <si>
    <t>CONDORI ESPINOZA ESAUD</t>
  </si>
  <si>
    <t>41690857</t>
  </si>
  <si>
    <t>ANALISTA DE IMPLANTACION DE SISTEMAS 2 - HUANCAVELICA</t>
  </si>
  <si>
    <t>CONDE CHAUCA SHIRLY</t>
  </si>
  <si>
    <t>45613981</t>
  </si>
  <si>
    <t>ASISTENTE DE GESTION DE SERVICIOS - CONECTAMEF MADRE DE DIOS</t>
  </si>
  <si>
    <t>CONCHA CONCHA DE BOLAÑOS MARTA RITA</t>
  </si>
  <si>
    <t>07214973</t>
  </si>
  <si>
    <t>COLORADO PACHACAMA ERMELINDA</t>
  </si>
  <si>
    <t>43020392</t>
  </si>
  <si>
    <t>ANALISTA EN BANCO DE INVERSIONES</t>
  </si>
  <si>
    <t>COLLANTES ESCOBAR LESLY ALLISON</t>
  </si>
  <si>
    <t>44497801</t>
  </si>
  <si>
    <t>COLINA PALOMINO JESSICA KATHERINE</t>
  </si>
  <si>
    <t>47591180</t>
  </si>
  <si>
    <t>COCHACHIN TORRES DANILO IVAN</t>
  </si>
  <si>
    <t>42771842</t>
  </si>
  <si>
    <t>ESPECIALISTA EN SEGUIMIENTO Y MONITOREO DE PROCESOS DE LOS CONECTAMEF</t>
  </si>
  <si>
    <t>CLAVO PEREZ RENATTO</t>
  </si>
  <si>
    <t>43631286</t>
  </si>
  <si>
    <t>ESPECIALISTA EN CONTABILIDAD GUBERNAMENTAL - CONECTAMEF LORETO SEDE IQUITOS</t>
  </si>
  <si>
    <t>CLAVIJO MARTEL JENNY</t>
  </si>
  <si>
    <t>03693746</t>
  </si>
  <si>
    <t>GESTOR DE CENTRO - CONECTAMEF PIURA</t>
  </si>
  <si>
    <t>CIENFUEGOS FALCON MIJAIL FELICIANO</t>
  </si>
  <si>
    <t>76150102</t>
  </si>
  <si>
    <t>CHUQUILLANQUI CONDOR CARLOS ALBERTO</t>
  </si>
  <si>
    <t>09869602</t>
  </si>
  <si>
    <t>ESPECIALISTA EN BANCO DE INVERSIONES</t>
  </si>
  <si>
    <t>CHUQUILIN MORI MICAELA</t>
  </si>
  <si>
    <t>72214025</t>
  </si>
  <si>
    <t>ESPECIALISTA ECONOMICO FINANCIERO</t>
  </si>
  <si>
    <t>CHUNE ESPINOZA MANUEL YILMER</t>
  </si>
  <si>
    <t>40864918</t>
  </si>
  <si>
    <t>CHUMBES VILLAVICENCIO LADY ASTRID</t>
  </si>
  <si>
    <t>42290036</t>
  </si>
  <si>
    <t>CHOQUEÑA HUAMANI DANIEL HERMOGENES</t>
  </si>
  <si>
    <t>41725920</t>
  </si>
  <si>
    <t>ESPECIALISTA ADMINISTRATIVO II EN ANALISIS CONTABLE</t>
  </si>
  <si>
    <t>CHOQUENAIRA GARAY YANET CALIN</t>
  </si>
  <si>
    <t>42325617</t>
  </si>
  <si>
    <t>CHOQUEHUANCA HANCCO HENRY RONAL</t>
  </si>
  <si>
    <t>01333556</t>
  </si>
  <si>
    <t>ESPECIALISTA EN INVERSION PUBLICA - CONECTAMEF
PUNO</t>
  </si>
  <si>
    <t>CHOQUECAHUANA ZAMALLOA JUAN</t>
  </si>
  <si>
    <t>41842502</t>
  </si>
  <si>
    <t>ESPECIALISTA EN CONTABILIDAD PUBLICA - CONECTAMEF APURIMAC SEDE ABANCAY</t>
  </si>
  <si>
    <t>CHIROQUE TAPIA EVELYN ELIANITH</t>
  </si>
  <si>
    <t>70233184</t>
  </si>
  <si>
    <t>ESPECIALISTA EN TRIBUTACION</t>
  </si>
  <si>
    <t>CHIROQUE BACA JUAN JAVIER</t>
  </si>
  <si>
    <t>41754178</t>
  </si>
  <si>
    <t>CHIRA ASCURRA JORGE ELIAS</t>
  </si>
  <si>
    <t>07600117</t>
  </si>
  <si>
    <t>CHIPOCO SALDIAS LILIANA CONSUELO</t>
  </si>
  <si>
    <t>08835956</t>
  </si>
  <si>
    <t>CHICOMA DIAZ SANDRA ESMERALDA</t>
  </si>
  <si>
    <t>41435602</t>
  </si>
  <si>
    <t>ESPECIALISTA I - ESPECIALISTA DE INVERSION PUBLICA - CONECTAMEF ANCASH SEDE SANTA</t>
  </si>
  <si>
    <t>CHERO PACHECO LOURDES MARIA</t>
  </si>
  <si>
    <t>41370679</t>
  </si>
  <si>
    <t>ASESOR (A) EN COMPETITIVIDAD EN CAPITAL HUMANO E INNOVACION</t>
  </si>
  <si>
    <t>CHAVEZ YAMUNAQUE JORGE LUIS</t>
  </si>
  <si>
    <t>CHAVEZ VASQUEZ IMER ELY</t>
  </si>
  <si>
    <t>47068287</t>
  </si>
  <si>
    <t>CHAVEZ TORRES VICTOR RAMON</t>
  </si>
  <si>
    <t>26622734</t>
  </si>
  <si>
    <t>ESPECIALISTA EN CONTABILIDAD GUBERNAMENTAL - CONECTAMEF CAJAMARCA</t>
  </si>
  <si>
    <t>CHAVEZ RAMOS JHON SAMUEL</t>
  </si>
  <si>
    <t>40719703</t>
  </si>
  <si>
    <t>EJECUTIVO LEGAL</t>
  </si>
  <si>
    <t>CHAVEZ PRETEL LISETTE EYRIT</t>
  </si>
  <si>
    <t>43644240</t>
  </si>
  <si>
    <t>CHAVEZ PEREZ JULIAN MANUEL</t>
  </si>
  <si>
    <t>40487932</t>
  </si>
  <si>
    <t>CHAVEZ NUÑEZ ARTURO MARTIN</t>
  </si>
  <si>
    <t>10339294</t>
  </si>
  <si>
    <t>DIRECTOR DE LA OFICINA DE GESTION DE LOS CONECTAMEF</t>
  </si>
  <si>
    <t>CHAVEZ MARTELL ANGEL ALFONSO</t>
  </si>
  <si>
    <t>10322698</t>
  </si>
  <si>
    <t>ESPECIALISTA EN PROGRAMACION MULTIANUAL DE INVERSIONES 2</t>
  </si>
  <si>
    <t>CHAVEZ HERRERA JUAN</t>
  </si>
  <si>
    <t>16467560</t>
  </si>
  <si>
    <t>ESPECIALISTA EN INVERSION PUBLICA III - ESPECIALISTA SENIOR - CONECTAMEF LAMBAYEQUE</t>
  </si>
  <si>
    <t>ESPECIALISTA EN GESTION DE DATOS Y ESTADISTICA PARA EL BANCO DE INVERSIONES</t>
  </si>
  <si>
    <t>CHAVEZ GARCES ELENA MIRIAM</t>
  </si>
  <si>
    <t>00506924</t>
  </si>
  <si>
    <t>IMPLANTADOR MEF - CONECTAMEF TACNA</t>
  </si>
  <si>
    <t>CHAVEZ FIGUEROA EDWARD</t>
  </si>
  <si>
    <t>23939651</t>
  </si>
  <si>
    <t>RESIDENTE GL MADRE DE DIOS 1</t>
  </si>
  <si>
    <t>CHAVEZ DE LA CRUZ HECTOR PERCY</t>
  </si>
  <si>
    <t>40148813</t>
  </si>
  <si>
    <t>LICENCIADA EN HISTORIA</t>
  </si>
  <si>
    <t>CHAVEZ COTAQUISPE MONICA DIANA</t>
  </si>
  <si>
    <t>09490943</t>
  </si>
  <si>
    <t>DIRECTORA DE LA OFICINA DE GESTION DOCUMENTAL Y ATENCION AL USUARIO</t>
  </si>
  <si>
    <t>CHAVEZ CASTILLO HORTENCIA JACKELIN</t>
  </si>
  <si>
    <t>41852899</t>
  </si>
  <si>
    <t>ANALISTA DE PORTAL INSTITUCIONAL E INTRANET 3</t>
  </si>
  <si>
    <t>CHAVEZ CABRERA LOLI JHOVER</t>
  </si>
  <si>
    <t>42188191</t>
  </si>
  <si>
    <t xml:space="preserve">ESPECIALISTA EN PROGRAMAS PRESUPUESTALES, SEGUIMIENTO Y EVALUACIONES INDEPENDIENTES  - ESPECIALISTA EN PRESUPUESTO PUBLICO IV - EQUIPO DE PROGRAMAS PRESUPUESTALES </t>
  </si>
  <si>
    <t>CHAVEZ ARIAS LIZNATALY</t>
  </si>
  <si>
    <t>45432637</t>
  </si>
  <si>
    <t>ANALISTA EN GESTION DOCUMENTAL</t>
  </si>
  <si>
    <t>CHAVEZ ALZAMORA JOSE CARLOS</t>
  </si>
  <si>
    <t>43103653</t>
  </si>
  <si>
    <t>DIRECTOR DE LA DIRECCION DE PRESUPUESTO TEMATICO</t>
  </si>
  <si>
    <t>CHAVARRY VASQUEZ SILVIA ISABEL</t>
  </si>
  <si>
    <t>42740852</t>
  </si>
  <si>
    <t>CHAVARRY TORRES JOSE LUIS</t>
  </si>
  <si>
    <t>07244795</t>
  </si>
  <si>
    <t>ESPECIALISTA EN PRESUPUESTO PUBLICO - CONECTAMEF AMAZONAS SEDE CHACHAPOYAS</t>
  </si>
  <si>
    <t>CHAVARRY BECERRA WAGNER ROGER</t>
  </si>
  <si>
    <t>40091613</t>
  </si>
  <si>
    <t>CHAVARRI BALLADARES ALBERT FARITH</t>
  </si>
  <si>
    <t>45379589</t>
  </si>
  <si>
    <t>ESPECIALISTA FINANCIERO</t>
  </si>
  <si>
    <t>CHAUPIS PONCE WILIAM FREDY</t>
  </si>
  <si>
    <t>22648931</t>
  </si>
  <si>
    <t>GESTOR(A) DE CENTRO - CONECTAMEF UCAYALI</t>
  </si>
  <si>
    <t>CHAUPIS PAJUELO DIEGO ALFONSO</t>
  </si>
  <si>
    <t>47541498</t>
  </si>
  <si>
    <t>CHARRY HIPOLITO EMILY MILAGROS</t>
  </si>
  <si>
    <t>73178116</t>
  </si>
  <si>
    <t>CHARA COAGUILA JUAN CARLOS</t>
  </si>
  <si>
    <t>40562063</t>
  </si>
  <si>
    <t>ESPECIALISTA EN PRESUPUESTO PUBLICO - CONECTAMEF AREQUIPA</t>
  </si>
  <si>
    <t>CHAMORRO ASTO MARY STEPHANY</t>
  </si>
  <si>
    <t>46291722</t>
  </si>
  <si>
    <t>ESPECIALISTA EN TRIBUTOS INTERNOS 1 DE LA OFICINA DE ATENCION DE QUEJAS</t>
  </si>
  <si>
    <t>CHAMBI YUCRA EDWIN</t>
  </si>
  <si>
    <t>42071585</t>
  </si>
  <si>
    <t>IMPLANTADOR - CONECTAMEF PUNO</t>
  </si>
  <si>
    <t>CHAMBI HUAMANI KETTY VANESSA</t>
  </si>
  <si>
    <t>43037080</t>
  </si>
  <si>
    <t>ESPECIALISTA EN PROGRAMAS PRESUPUESTALES 3</t>
  </si>
  <si>
    <t>CHAGUA LORENZO AURELIANO BEKER</t>
  </si>
  <si>
    <t>22756000</t>
  </si>
  <si>
    <t>ANALISTA EN PRESUPUESTO PUBLICO 3</t>
  </si>
  <si>
    <t>CHAGUA AMBROSIO VANESSA</t>
  </si>
  <si>
    <t>10309510</t>
  </si>
  <si>
    <t>ESPECIALISTA DE SEGUIMIENTO DEL PRESUPUESTO POR RESULTADOS</t>
  </si>
  <si>
    <t>CHAFLOQUE QUIROZ KARINA ROSA</t>
  </si>
  <si>
    <t>10135089</t>
  </si>
  <si>
    <t>CHAFLOQUE DE LOS SANTOS SUSAN YANET</t>
  </si>
  <si>
    <t>10628415</t>
  </si>
  <si>
    <t>SECRETARIA PARA LA OFICINA DE GESTION DE LOS CONECTAMEF</t>
  </si>
  <si>
    <t>CHAFALOTE HUAPAYA CHRISTIAN OSWALDO</t>
  </si>
  <si>
    <t>08165526</t>
  </si>
  <si>
    <t>CHACON GARCIA HERBERT NICANOR</t>
  </si>
  <si>
    <t>40044884</t>
  </si>
  <si>
    <t>ESPECIALISTA FUNCIONAL DE DATOS</t>
  </si>
  <si>
    <t>CHACON CORNEJO DELFOR ARTURO</t>
  </si>
  <si>
    <t>08197635</t>
  </si>
  <si>
    <t>GESTOR DE PROCESOS EN INGENIERIA DE SOFTWARE Y DE SEGURIDAD DE INFORMACION</t>
  </si>
  <si>
    <t>CESPEDES VILLEGAS WALTER GUILLERMO</t>
  </si>
  <si>
    <t>25841574</t>
  </si>
  <si>
    <t>CESPEDES ORMACHEA EDWIN ANTHONY</t>
  </si>
  <si>
    <t>42143409</t>
  </si>
  <si>
    <t>ESPECIALISTA EN PRESUPUESTO PUBLICO - CONECTAMEF PUNO</t>
  </si>
  <si>
    <t>CESPEDES MEDRANO DANILO PEDRO</t>
  </si>
  <si>
    <t>CESPEDES GOMEZ LOURDES YLIANA</t>
  </si>
  <si>
    <t>08885839</t>
  </si>
  <si>
    <t>CESPEDES BUSTAMANTE JOSE MIGUEL</t>
  </si>
  <si>
    <t>07553542</t>
  </si>
  <si>
    <t>CERVERA MARILUZ LILY CATALINA</t>
  </si>
  <si>
    <t>43800317</t>
  </si>
  <si>
    <t>CERVERA CARRANZA EDINSON</t>
  </si>
  <si>
    <t>45702833</t>
  </si>
  <si>
    <t>CERVANTES SILVA EDUARDO</t>
  </si>
  <si>
    <t>46011782</t>
  </si>
  <si>
    <t>CERRON YAURI MARIA ROSARIO</t>
  </si>
  <si>
    <t>42753867</t>
  </si>
  <si>
    <t>CERON MOLINA MARCO ANTONIO</t>
  </si>
  <si>
    <t>45651660</t>
  </si>
  <si>
    <t>CERON CUBA RUTH  CAROLINA</t>
  </si>
  <si>
    <t>47658590</t>
  </si>
  <si>
    <t>CERNA BARRETO VLADIMIR ALFREDO</t>
  </si>
  <si>
    <t>40668750</t>
  </si>
  <si>
    <t>CENTENO DIAZ OLIVER OWEN</t>
  </si>
  <si>
    <t>41003649</t>
  </si>
  <si>
    <t>CEDEÑO FERNANDEZ CARLOS FRANCISCO</t>
  </si>
  <si>
    <t>18019159</t>
  </si>
  <si>
    <t>CCENTE QUISPE HILARIO</t>
  </si>
  <si>
    <t>41354789</t>
  </si>
  <si>
    <t>GESTOR DE CENTRO - CONECTAMEF HUANCAVELICA</t>
  </si>
  <si>
    <t>CAVERO ARGUEDAS DENICE</t>
  </si>
  <si>
    <t>40803691</t>
  </si>
  <si>
    <t>ESPECIALISTA EN ESTUDIOS E INVESTIGACIONES PRESUPUESTALES</t>
  </si>
  <si>
    <t>CASTRO VERGARA RENE ISAIAS</t>
  </si>
  <si>
    <t>41109621</t>
  </si>
  <si>
    <t>CASTRO QUINTO EDWIN JOHNNY</t>
  </si>
  <si>
    <t>10463522</t>
  </si>
  <si>
    <t>ESPECIALISTA EN ACCESO A LA INFORMACION PUBLICA, QUEJAS Y RECLAMOS</t>
  </si>
  <si>
    <t>CASTRO POCCO HENRY</t>
  </si>
  <si>
    <t>09753319</t>
  </si>
  <si>
    <t>CASTRO PANTOJA DANTE YSAIAS</t>
  </si>
  <si>
    <t>08160619</t>
  </si>
  <si>
    <t>ANALISTA FINANCIERO - PROYECCIONES DE CAJA</t>
  </si>
  <si>
    <t>CASTRO MARCHENA MANUEL EDUARDO</t>
  </si>
  <si>
    <t>10720554</t>
  </si>
  <si>
    <t>CASTRO CISNEROS LADY GERALDINE</t>
  </si>
  <si>
    <t>71646060</t>
  </si>
  <si>
    <t>ANALISTA EN INVERSIONES DE ENERGIA Y TELECOMUNICACIONES</t>
  </si>
  <si>
    <t>CASTRO AROSQUIPA JAVIER ERNESTO</t>
  </si>
  <si>
    <t>43942178</t>
  </si>
  <si>
    <t>ESPECIALISTA EN ECONOMIA INTERNACIONAL</t>
  </si>
  <si>
    <t>CASTRAT GARMENDIA DAVID FERNANDO</t>
  </si>
  <si>
    <t>08769944</t>
  </si>
  <si>
    <t>CASTILLO VILLARREAL KARINA LIZETH</t>
  </si>
  <si>
    <t>46784630</t>
  </si>
  <si>
    <t>CASTILLO URETA INGRID BETZABETH</t>
  </si>
  <si>
    <t>41255528</t>
  </si>
  <si>
    <t>ABOGADO IV - TRIBUTOS ADUANEROS</t>
  </si>
  <si>
    <t>CASTILLO TAFUR FELIX ANIBAL</t>
  </si>
  <si>
    <t>10395270</t>
  </si>
  <si>
    <t>CASTILLO SERRANO ROXANA PATRICIA</t>
  </si>
  <si>
    <t>09646701</t>
  </si>
  <si>
    <t>SECRETARIA IV</t>
  </si>
  <si>
    <t>CASTILLO QUINTANA EDWIN FERNANDO</t>
  </si>
  <si>
    <t>47055443</t>
  </si>
  <si>
    <t>ANALISTA EN PRESUPUESTO PUBLICO 3 - TEMATICO</t>
  </si>
  <si>
    <t>CASTILLO ORTIZ TERESA ESMERALDA</t>
  </si>
  <si>
    <t>73226018</t>
  </si>
  <si>
    <t>ANALISTA EN SEGUIMIENTO DE INVERSION PUBLICA</t>
  </si>
  <si>
    <t>CASTILLO LOPEZ MANUEL ANGEL</t>
  </si>
  <si>
    <t>45480654</t>
  </si>
  <si>
    <t>CASTILLO LIZARRAGA PABLO ALEJANDRO</t>
  </si>
  <si>
    <t>45449884</t>
  </si>
  <si>
    <t>CASTILLO GAMARRA AGUSTINA YOLANDA</t>
  </si>
  <si>
    <t>10804644</t>
  </si>
  <si>
    <t>ASISTENTE TRIBUTARIO EN TRIBUTACION AL CONSUMO Y COMERCIO EXTERIOR</t>
  </si>
  <si>
    <t>CASTILLO ESCUDERO ROUTH KATHARINE</t>
  </si>
  <si>
    <t>40828935</t>
  </si>
  <si>
    <t>CASTILLO DURAN LUIS ENRIQUE</t>
  </si>
  <si>
    <t>09315874</t>
  </si>
  <si>
    <t>CASTILLO CARRANZA MELISSA</t>
  </si>
  <si>
    <t>42355886</t>
  </si>
  <si>
    <t>EJECUTIVO (A) EN ASISTENCIA TECNICA Y FORTALECIMIENTO DE GOBIERNOS SUBNACIONALES</t>
  </si>
  <si>
    <t>EXPERTO (A) EN PLANEAMIENTO INTEGRADO Y PROGRAMACION</t>
  </si>
  <si>
    <t>CASTILLO CABALLERO ERIKA FLOR</t>
  </si>
  <si>
    <t>44492087</t>
  </si>
  <si>
    <t>CASTILLO BENITES PERCY</t>
  </si>
  <si>
    <t>25595410</t>
  </si>
  <si>
    <t>ESPECIALISTA EN DERECHO CIVIL</t>
  </si>
  <si>
    <t>CASTILLA HUAMAN EDGAR FREDDY</t>
  </si>
  <si>
    <t>43814395</t>
  </si>
  <si>
    <t>CASTA¥EDA CABANILLAS ANTONIO STALIN</t>
  </si>
  <si>
    <t>45369768</t>
  </si>
  <si>
    <t>SECRETARIO (A) TECNICO (A) DE LAS AUTORIDADES DEL PROCEDIMIENTO ADMINISTRATIVO DISCIPLINARIO</t>
  </si>
  <si>
    <t>CARTAGENA VASQUEZ SIMEON</t>
  </si>
  <si>
    <t>04417234</t>
  </si>
  <si>
    <t>ESPECIALISTA EN CONTABILIDAD GUBERNAMENTAL - CONECTAMEF MOQUEGUA</t>
  </si>
  <si>
    <t>CARRIZO HUAMANCHUMO ESMERALDA JULIA</t>
  </si>
  <si>
    <t>42940344</t>
  </si>
  <si>
    <t>CARRION FLORES RICHARD DANIEL</t>
  </si>
  <si>
    <t>46950271</t>
  </si>
  <si>
    <t>CARRILLO GODOY ANGELICA ALEJANDRA</t>
  </si>
  <si>
    <t>42749168</t>
  </si>
  <si>
    <t>CARRASCO TUFINO IAN</t>
  </si>
  <si>
    <t>47362764</t>
  </si>
  <si>
    <t>ANALISTA EN ESTUDIOS DE POLITICA Y SOSTENIBILIDAD FISCAL</t>
  </si>
  <si>
    <t>CARRASCO RODRIGUEZ YELINA ELVIA</t>
  </si>
  <si>
    <t>70299447</t>
  </si>
  <si>
    <t>CARRASCO GOMERO TANIA</t>
  </si>
  <si>
    <t>40885038</t>
  </si>
  <si>
    <t>ASISTENTE DE GESTION DE SERVICIO - CONECTAMEF TUMBES</t>
  </si>
  <si>
    <t>CARRASCO CHAMBI MARIVEL SANDRA</t>
  </si>
  <si>
    <t>40863930</t>
  </si>
  <si>
    <t>ESPECIALISTA EN TESORERIA Y ENDEUDAMIENTO PUBLICO - CONECTAMEF CUSCO</t>
  </si>
  <si>
    <t>CARPIO HUARACA MANUEL VICTOR</t>
  </si>
  <si>
    <t>41864523</t>
  </si>
  <si>
    <t>CARMONA VERA ISRAEL ALBERTO</t>
  </si>
  <si>
    <t>09452560</t>
  </si>
  <si>
    <t>CARHUAS GUILLERMO DRILER PEDRO</t>
  </si>
  <si>
    <t>ESPECIALISTA EN PRESUPUESTO PUBLICO - CONECTAMEF PASCO</t>
  </si>
  <si>
    <t>CARDEÑA SUCASACA FLOR LISBETH</t>
  </si>
  <si>
    <t>43711521</t>
  </si>
  <si>
    <t>CARDENAS SOMOCURCIO ELEANA NATY</t>
  </si>
  <si>
    <t>10270447</t>
  </si>
  <si>
    <t>COORDINADOR (A) EN GESTION DE RELACIONES HUMANAS Y SOCIALES</t>
  </si>
  <si>
    <t>CARDENAS ORDOÑEZ LUZ JUDITH</t>
  </si>
  <si>
    <t>22510170</t>
  </si>
  <si>
    <t>ESPECIALISTA EN INVERSION PUBLICA III - ESPECIALISTA SENIOR - CONECTAMEF HUANUCO</t>
  </si>
  <si>
    <t>ADMINISTRACION SECRETARIADO</t>
  </si>
  <si>
    <t>CARDENAS MEDINA YRIS MARITZA</t>
  </si>
  <si>
    <t>29248928</t>
  </si>
  <si>
    <t>ASISTENTE DE GESTION DE SERVICIO - CONECTAMEF AREQUIPA</t>
  </si>
  <si>
    <t>CARDENAS CASTAÑEDA YANETT NILA</t>
  </si>
  <si>
    <t>20017153</t>
  </si>
  <si>
    <t xml:space="preserve">INGENIERO INFORMATICO Y DE SISTEMAS </t>
  </si>
  <si>
    <t>CARDENAS CAMPANA HUGO</t>
  </si>
  <si>
    <t>42301815</t>
  </si>
  <si>
    <t>CARBAJAL LUNA NILTON GERARDO</t>
  </si>
  <si>
    <t>42110512</t>
  </si>
  <si>
    <t>ESPECIALISTA EN SISTEMAS DE INFORMACION CONTABLE</t>
  </si>
  <si>
    <t>ECONOMISTA SENIOR EN DESARROLLO DE CAPACIDADES</t>
  </si>
  <si>
    <t>CAPARO FARFAN BENJAMIN</t>
  </si>
  <si>
    <t>46600148</t>
  </si>
  <si>
    <t>CANTU PAJUELO ANTONIO GERMAN</t>
  </si>
  <si>
    <t>09165676</t>
  </si>
  <si>
    <t>CANLLAHUI CANLLAHUI DOMINGO</t>
  </si>
  <si>
    <t>01296678</t>
  </si>
  <si>
    <t>CANDIOTTI QUISPE MARIA YESSENIA</t>
  </si>
  <si>
    <t>48104336</t>
  </si>
  <si>
    <t>ANALISTA EN GESTION DOCUMENTAL - IMPLEMENTACION Y SEGUIMIENTO DEL MODELO DE GESTION DOCUMENTAL - 1</t>
  </si>
  <si>
    <t>CIENCIAS MILITARES CON MENCION EN INGENIERIA</t>
  </si>
  <si>
    <t>CANDIA LUNA JUAN REINALDO</t>
  </si>
  <si>
    <t>43351404</t>
  </si>
  <si>
    <t>ESPECIALISTA EN DEFENSA NACIONAL</t>
  </si>
  <si>
    <t>CANDIA CUNO JUAN</t>
  </si>
  <si>
    <t>10383028</t>
  </si>
  <si>
    <t>CANDELA CARBAJAL ALDO MARTIN</t>
  </si>
  <si>
    <t>42156309</t>
  </si>
  <si>
    <t>CAMPOS GONZALES WENDY MILUSKA</t>
  </si>
  <si>
    <t>71262139</t>
  </si>
  <si>
    <t>ASISTENTE EN INVERSIONES FIDT 2</t>
  </si>
  <si>
    <t>CAMPAÑA MARTINO CECILIA</t>
  </si>
  <si>
    <t>40430332</t>
  </si>
  <si>
    <t>CAMONES RODRIGUEZ HENRY JOHN</t>
  </si>
  <si>
    <t>42508751</t>
  </si>
  <si>
    <t>ANALISTA EN OPERACIONES</t>
  </si>
  <si>
    <t>CAMARGO MONTES OLINDA LEONOR</t>
  </si>
  <si>
    <t>40336128</t>
  </si>
  <si>
    <t>CAMARA CHACALIAZA LORENZO GERONIMO</t>
  </si>
  <si>
    <t>08631636</t>
  </si>
  <si>
    <t>CAMACHO SEVERO MILTON HENRY</t>
  </si>
  <si>
    <t>09905176</t>
  </si>
  <si>
    <t>COORDINADOR DE DESARROLLO SIGA</t>
  </si>
  <si>
    <t>EXPERTO (A) EN GESTION DE INVERSIONES DEL SECTOR TRANSPORTES</t>
  </si>
  <si>
    <t>CALOPINO ARELLANO FIORELLA SOLANGE</t>
  </si>
  <si>
    <t>43002047</t>
  </si>
  <si>
    <t>CALOGGERO ENCINA JORGE LUIS</t>
  </si>
  <si>
    <t>09392125</t>
  </si>
  <si>
    <t>DIRECTOR DE LA OFICINA DE INTEGRIDAD INSTITUCIONAL</t>
  </si>
  <si>
    <t>CALLISAYA CATY YAQUELIN YESSICA</t>
  </si>
  <si>
    <t>41267433</t>
  </si>
  <si>
    <t>ESPECIALISTA EN ENDEUDAMIENTO Y TESORO PUBLICO - CONECTAMEF PUNO</t>
  </si>
  <si>
    <t>CALLE NEYRA ETTY MILENA</t>
  </si>
  <si>
    <t>75606211</t>
  </si>
  <si>
    <t>ASISTENTE DE GASTO PUBLICO</t>
  </si>
  <si>
    <t>ECONOMIA PUBLICA</t>
  </si>
  <si>
    <t>CALLAÑAUPA DE LA CRUZ LIZ OSHIN</t>
  </si>
  <si>
    <t>74423798</t>
  </si>
  <si>
    <t>ASISTENTE EN INTELIGENCIA ECONOMICA Y OPTIMIZACION TRIBUTARIA</t>
  </si>
  <si>
    <t>CALIXTO GUTIERREZ HAYMEET MIRELLA</t>
  </si>
  <si>
    <t>40438757</t>
  </si>
  <si>
    <t>ESPECIALISTA EN IMPUESTO AL CONSUMO</t>
  </si>
  <si>
    <t>CALDERON QUISPE SOFIA YELITSA</t>
  </si>
  <si>
    <t>40529231</t>
  </si>
  <si>
    <t>CALDERON LOZANO NATALIA MILAGROS</t>
  </si>
  <si>
    <t>45586603</t>
  </si>
  <si>
    <t>CALDERON HUANACUNI LUDWIN</t>
  </si>
  <si>
    <t>40984287</t>
  </si>
  <si>
    <t>CALDERON DAVILA LIZ BELLA</t>
  </si>
  <si>
    <t>46682291</t>
  </si>
  <si>
    <t>OPERADOR EN GESTION DOCUMENTAL</t>
  </si>
  <si>
    <t>CAJO CAMACHO HECTOR ANTONIO</t>
  </si>
  <si>
    <t>40610972</t>
  </si>
  <si>
    <t>CAJAS MELGAREJO LUIS ALBERTO</t>
  </si>
  <si>
    <t>22418412</t>
  </si>
  <si>
    <t>RESIDENTE</t>
  </si>
  <si>
    <t>CAHUANA CISNEROS WALTER HUGO</t>
  </si>
  <si>
    <t>41251484</t>
  </si>
  <si>
    <t>GESTOR DE CENTRO - CONECTAMEF AYACUCHO</t>
  </si>
  <si>
    <t>CADILLO TELLO ROCIO DEL PILAR</t>
  </si>
  <si>
    <t>44930212</t>
  </si>
  <si>
    <t>CADILLO LARA JENNY ROCIO</t>
  </si>
  <si>
    <t>40238084</t>
  </si>
  <si>
    <t>REPARACION DE VEHICULOS MOTORIZADOS</t>
  </si>
  <si>
    <t>CACERES PIANCHACHI ADOLFO UBERTO</t>
  </si>
  <si>
    <t>06270902</t>
  </si>
  <si>
    <t>CONDUCTOR(A) - POOL</t>
  </si>
  <si>
    <t>CACERES GAMBOA MAX REINER</t>
  </si>
  <si>
    <t>43148635</t>
  </si>
  <si>
    <t>ESPECIALISTA EN ENDEUDAMIENTO Y TESORO PUBLICO CONECTAMEF AYACUCHO</t>
  </si>
  <si>
    <t>CACERES BARRENECHEA LORENA JAQUELINE</t>
  </si>
  <si>
    <t>45563399</t>
  </si>
  <si>
    <t>CABRERA ROJAS ANA KELLY</t>
  </si>
  <si>
    <t>40090988</t>
  </si>
  <si>
    <t>ESPECIALISTA EN ENDEUDAMIENTO Y TESORO PUBLICO - CONECTAMEF CAJAMARCA</t>
  </si>
  <si>
    <t>CABRERA QUISPE LILIANA JUDITH</t>
  </si>
  <si>
    <t>41959203</t>
  </si>
  <si>
    <t>CABRERA CORONADO CHRISTIAN JULIO</t>
  </si>
  <si>
    <t>09390993</t>
  </si>
  <si>
    <t>EXPERTO(A) EN METODOLOGIAS DE LA INVERSION PUBLICA</t>
  </si>
  <si>
    <t>CABREJO CULCAS ARACELI DE JESUS</t>
  </si>
  <si>
    <t>46301696</t>
  </si>
  <si>
    <t>CABANILLAS SALAZAR ESTEFANIA MILAGROS</t>
  </si>
  <si>
    <t>46754855</t>
  </si>
  <si>
    <t>CABANILLAS BALDERA JUAN PABLO</t>
  </si>
  <si>
    <t>42224932</t>
  </si>
  <si>
    <t>EJECUTIVO EN ARTICULACION Y PROGRAMACION</t>
  </si>
  <si>
    <t>CABANILLAS ALFARO EDDY JOFRE</t>
  </si>
  <si>
    <t>18903116</t>
  </si>
  <si>
    <t>CABANA CHAVEZ DARIO</t>
  </si>
  <si>
    <t>41961460</t>
  </si>
  <si>
    <t>CABALLERO ARAUJO MELISSA MILAGROS</t>
  </si>
  <si>
    <t>46564684</t>
  </si>
  <si>
    <t>BURGA VASQUEZ ALEX EDINSON</t>
  </si>
  <si>
    <t>40534512</t>
  </si>
  <si>
    <t>IMPLANTADOR SIAF - GL - CAJAMARCA 1</t>
  </si>
  <si>
    <t>BURGA RODRIGUEZ ROCIO DEL PILAR</t>
  </si>
  <si>
    <t>COORDINADOR (A) DE INVERSIONES</t>
  </si>
  <si>
    <t>BURGA RAMIREZ LUIS ANTHONY BRYAN</t>
  </si>
  <si>
    <t>43616479</t>
  </si>
  <si>
    <t>ESPECIALISTA EN METODOLOGIAS</t>
  </si>
  <si>
    <t>BULEJE FRANCO NATALY MAGDA</t>
  </si>
  <si>
    <t>46328752</t>
  </si>
  <si>
    <t>BUJAICO MENDOZA ANGEL RICARDO</t>
  </si>
  <si>
    <t>20017169</t>
  </si>
  <si>
    <t>ESPECIALISTA EN ENDEUDAMIENTO Y TESORO PUBLICO - CONECTAMEF JUNIN</t>
  </si>
  <si>
    <t>BUENO ARIAS JULIANA MARINA</t>
  </si>
  <si>
    <t>45379227</t>
  </si>
  <si>
    <t>BRUNO AGUILAR GUILLERMO</t>
  </si>
  <si>
    <t>47815929</t>
  </si>
  <si>
    <t>BRICEÑO CASTRO NELSA GISELA</t>
  </si>
  <si>
    <t>44092076</t>
  </si>
  <si>
    <t>BRICEÑO AVALOS HERNAN RICARDO</t>
  </si>
  <si>
    <t>09799727</t>
  </si>
  <si>
    <t>ESPECIALISTA EN ESTUDIOS Y PROYECTOS</t>
  </si>
  <si>
    <t>BOZA USCUVILCA EVELYN VANESSA</t>
  </si>
  <si>
    <t>48502019</t>
  </si>
  <si>
    <t>BOZA DAVILA BLANCA LIRIA</t>
  </si>
  <si>
    <t>40182339</t>
  </si>
  <si>
    <t>BORJA CARRILLO TOMAS FREDY</t>
  </si>
  <si>
    <t>08807906</t>
  </si>
  <si>
    <t>ESPECIALISTA EN ENDEUDAMIENTO Y TESORO PUBLICO - CONECTAMEF HUACHO</t>
  </si>
  <si>
    <t>BONIFACIO QUISPE HECTOR</t>
  </si>
  <si>
    <t>40615799</t>
  </si>
  <si>
    <t>ESPECIALISTA EN INVERSION PUBLICA - CONECTAMEF AYACUCHO</t>
  </si>
  <si>
    <t>ESPECIALISTA PROFESIONAL EN ELECTRONICA</t>
  </si>
  <si>
    <t>BOLIVAR REAÑO ISAIAS</t>
  </si>
  <si>
    <t>06162310</t>
  </si>
  <si>
    <t>ANALISTA EN COMUNICACIONES INFORMATICAS (TELEFONIA)</t>
  </si>
  <si>
    <t>BOLIVAR PAREDES DIANA LUZ</t>
  </si>
  <si>
    <t>48111673</t>
  </si>
  <si>
    <t>ASISTENTE EN CONTROL ADMINISTRATIVO</t>
  </si>
  <si>
    <t>BOJORQUEZ CRUZ DE CORDOVA REBECA MARIA</t>
  </si>
  <si>
    <t>06977299</t>
  </si>
  <si>
    <t>COORDINADOR DE GESTION DOCUMENTARIA Y ADMINISTRATIVA</t>
  </si>
  <si>
    <t>ASESOR II - SECRETARIA EJECUTIVA DEL DESPACHO VICEMINISTERIAL DE ECONOMIA</t>
  </si>
  <si>
    <t>BOCANEGRA AGÜERO JOAO JOMEINY</t>
  </si>
  <si>
    <t>BLANCO GUZMAN ROSENBERG</t>
  </si>
  <si>
    <t>40990034</t>
  </si>
  <si>
    <t>RESIDENTE GL</t>
  </si>
  <si>
    <t>BLANCO CALDERON MICHAEL</t>
  </si>
  <si>
    <t>43560957</t>
  </si>
  <si>
    <t>BERROSPI MEZA LIZ VICTORIA</t>
  </si>
  <si>
    <t>44141645</t>
  </si>
  <si>
    <t>BERROSPI MATEO WILI RUIL</t>
  </si>
  <si>
    <t>47664470</t>
  </si>
  <si>
    <t>ASISTENTE EN SEGUIMIENTO Y EVALUACION</t>
  </si>
  <si>
    <t>BERNEDO ALVARADO ERIK RENAN</t>
  </si>
  <si>
    <t>07614817</t>
  </si>
  <si>
    <t>TECNICO DE ARCHIVO</t>
  </si>
  <si>
    <t>BERNABE ORELLANO CINTHYA FIORELLA</t>
  </si>
  <si>
    <t>44886558</t>
  </si>
  <si>
    <t>BERLANGA ASMAD GIANCARLO</t>
  </si>
  <si>
    <t>10721453</t>
  </si>
  <si>
    <t>BERAUN GUERRA JOSUE MIGUEL</t>
  </si>
  <si>
    <t>20115396</t>
  </si>
  <si>
    <t>BENITES GARCIA LUIS ANDERSON</t>
  </si>
  <si>
    <t>45922245</t>
  </si>
  <si>
    <t>ESPECIALISTA EN PRESUPUESTO PUBLICO DE CONECTAMEF - PIURA</t>
  </si>
  <si>
    <t>BENITES ALFARO FANNY DOLORES</t>
  </si>
  <si>
    <t>10002312</t>
  </si>
  <si>
    <t>BENEL ZAPATA JORGE LUIS</t>
  </si>
  <si>
    <t>16727214</t>
  </si>
  <si>
    <t>BENEL VASQUEZ ROBERTO CARLOS</t>
  </si>
  <si>
    <t>17451398</t>
  </si>
  <si>
    <t>ESPECIALISTA EN METODOLOGIAS AGILES</t>
  </si>
  <si>
    <t>BENDEZU YUCRA MARCELINO</t>
  </si>
  <si>
    <t>28599752</t>
  </si>
  <si>
    <t>IMPLANTADOR II - AYACUCHO</t>
  </si>
  <si>
    <t>BENDEZU VILA JORGE TITO</t>
  </si>
  <si>
    <t>20116446</t>
  </si>
  <si>
    <t>BENAVIDES PAEZ JOSE GUILLERMO</t>
  </si>
  <si>
    <t>10553291</t>
  </si>
  <si>
    <t>ESPECIALISTA EN GESTION DE PENSIONES</t>
  </si>
  <si>
    <t>BENAVIDES BRAVO YOVANNY CHARO</t>
  </si>
  <si>
    <t>40294733</t>
  </si>
  <si>
    <t>ASISTENTE DE GESTION DE SERVICIO - CONECTAMEF LAMBAYEQUE</t>
  </si>
  <si>
    <t>BENAVENTE ORUE ANDREA PAOLA</t>
  </si>
  <si>
    <t>72957979</t>
  </si>
  <si>
    <t>BELTRAN ROSAS ANDREA CRISTEL</t>
  </si>
  <si>
    <t>76472849</t>
  </si>
  <si>
    <t>ASISTENTE EN INVERSIONES DEL SECTOR INSTITUCIONAL, TRABAJO Y DESARROLLO TERRITORIAL</t>
  </si>
  <si>
    <t>BELTRAN FARFAN GUILLERMO ARMANDO</t>
  </si>
  <si>
    <t>43750942</t>
  </si>
  <si>
    <t>ESPECIALISTA DEL SISTEMA INFORMATICO DE GESTION ADMINISTRATIVA</t>
  </si>
  <si>
    <t>BELLIDO HUAMAN JULIO RAUL</t>
  </si>
  <si>
    <t>70311731</t>
  </si>
  <si>
    <t>ESPECIALISTA EN PRESUPUESTO PUBLICO - CONECTAMEF ICA</t>
  </si>
  <si>
    <t>X CICLO DE DERECHO</t>
  </si>
  <si>
    <t>BEJAR VILCA SANTIAGO</t>
  </si>
  <si>
    <t>06544377</t>
  </si>
  <si>
    <t>BEJAR GUTIERREZ ROCIO DEL PILAR</t>
  </si>
  <si>
    <t>DIRECTORA DE LA DIRECCION DE ARTICULACION DEL PRESUPUESTO TERRITORIAL</t>
  </si>
  <si>
    <t>BEDOYA PALOMINO MARIA CLAUDIA</t>
  </si>
  <si>
    <t>001099087</t>
  </si>
  <si>
    <t>ESPECIALISTA EN ESTRATEGIA DE DESARROLLO DE MERCADO DE VALORES</t>
  </si>
  <si>
    <t>BEDON MONZON MARIA ISABEL</t>
  </si>
  <si>
    <t>40921427</t>
  </si>
  <si>
    <t>ECONOMISTA II</t>
  </si>
  <si>
    <t>BAZAN OROS SONIA</t>
  </si>
  <si>
    <t>31042130</t>
  </si>
  <si>
    <t>ESPECIALISTA EN PRESUPUESTO PUBLICO - CONECTAMEF APURIMAC SEDE ANDAHUAYLAS</t>
  </si>
  <si>
    <t>BAZAN CHOQUEHUANCA OSCAR ENRIQUE</t>
  </si>
  <si>
    <t>16718776</t>
  </si>
  <si>
    <t>BAZAN ALGUIAR ERNESTO FABIO</t>
  </si>
  <si>
    <t>10318355</t>
  </si>
  <si>
    <t>EJECUTIVO (A) EN INVERSIONES DE AGRICULTURA, MEDIO AMBIENTE, PRODUCCION, CIENCIA, TECNOLOGIA E INNOVACION</t>
  </si>
  <si>
    <t>BASTARRACHEA ROSAS ABNER ISMAEL</t>
  </si>
  <si>
    <t>44603236</t>
  </si>
  <si>
    <t>ANALISTA PROGRAMADOR DE APLICACIONES INFORMATICAS III</t>
  </si>
  <si>
    <t>SECRETARIADO EJECUTIVO BASICO</t>
  </si>
  <si>
    <t>BARTUREN QUISPE MARIA ELENA</t>
  </si>
  <si>
    <t>16667890</t>
  </si>
  <si>
    <t>BARTUREN LEON MARIA LILY</t>
  </si>
  <si>
    <t>16788498</t>
  </si>
  <si>
    <t>ESPECIALISTA EN TESORERIA Y ENDEUDAMIENTO PUBLICO - CONECTAMEF LAMBAYEQUE</t>
  </si>
  <si>
    <t>BARTRA MERINO CHRISTIAN ORLANDO</t>
  </si>
  <si>
    <t>45169142</t>
  </si>
  <si>
    <t>ASISTENTE EN ESTADISTICA DE LAS FINANZAS PUBLICAS</t>
  </si>
  <si>
    <t>BARRIENTOS MENDOZA HECTOR</t>
  </si>
  <si>
    <t>07198110</t>
  </si>
  <si>
    <t>SECTORISTA SIAF - GL</t>
  </si>
  <si>
    <t>BARRIENTOS CHAVEZ MARIA ALEJANDRA</t>
  </si>
  <si>
    <t>71464166</t>
  </si>
  <si>
    <t>BARRETO TRINIDAD RAFAEL NELSON</t>
  </si>
  <si>
    <t>46921732</t>
  </si>
  <si>
    <t>BARRETO ALVAREZ CHRISTIAN LUIS ALBERTO</t>
  </si>
  <si>
    <t>42049701</t>
  </si>
  <si>
    <t>BARRERA HUANES FERNANDO GUILLERMO</t>
  </si>
  <si>
    <t>42542680</t>
  </si>
  <si>
    <t>ESPECIALISTA EN TRIBUTACION II ANALISTA TRIBUTARIO EN RENTA PATRIMONIO Y CODIGO TRIBUTARIO</t>
  </si>
  <si>
    <t>BARRERA CONDE MARIBEL SUDEILY</t>
  </si>
  <si>
    <t>42614525</t>
  </si>
  <si>
    <t>ESPECIALISTA EN PRESUPUESTO PUBLICO TERRITORIAL</t>
  </si>
  <si>
    <t>BARRANTES BOGGIO CARLOS LUIS</t>
  </si>
  <si>
    <t>06605426</t>
  </si>
  <si>
    <t>ASESOR DE GOBIERNO DE TECNOLOGIAS DE LA INFORMACION</t>
  </si>
  <si>
    <t>BARCENA LUZA ZORAIDA MIRINA</t>
  </si>
  <si>
    <t>23962318</t>
  </si>
  <si>
    <t>GESTOR DE CENTRO - CONECTAMEF CUSCO</t>
  </si>
  <si>
    <t>BARBOZA VEGA GLADYS ELSA</t>
  </si>
  <si>
    <t>10375172</t>
  </si>
  <si>
    <t>SECRETARIA III</t>
  </si>
  <si>
    <t>BANCAYAN ZEBALLOS FIORELLA BERENIS</t>
  </si>
  <si>
    <t>43282908</t>
  </si>
  <si>
    <t>BALDEON HUARACA VILMA BEATRIZ</t>
  </si>
  <si>
    <t>41320803</t>
  </si>
  <si>
    <t>INGENIRIA INDUSTRIAL</t>
  </si>
  <si>
    <t>BALDEON BUSTILLOS MARIELA JANET</t>
  </si>
  <si>
    <t>20055057</t>
  </si>
  <si>
    <t>BALDEON AMARILLO YULITA FLOR</t>
  </si>
  <si>
    <t>45111869</t>
  </si>
  <si>
    <t>ANALISTA DE EMPRESAS PUBLICAS Y APP</t>
  </si>
  <si>
    <t>ASESOR II DEL DESPACHO VICEMINISTERIAL DE ECONOMIA</t>
  </si>
  <si>
    <t>BACIGALUPO VARGAS JOSE LUIS</t>
  </si>
  <si>
    <t>DIRECTOR DE LA DIRECCION DE CREDITOS</t>
  </si>
  <si>
    <t>TECNICA BASICA</t>
  </si>
  <si>
    <t>BACA ROJAS RUTH GEMMA</t>
  </si>
  <si>
    <t>07726535</t>
  </si>
  <si>
    <t>BACA ROALCABA JUANA CAROLINA</t>
  </si>
  <si>
    <t>46382408</t>
  </si>
  <si>
    <t>ANALISTA DE SEGUIMIENTO FIDT 3</t>
  </si>
  <si>
    <t>AZAÑERO ALVAREZ ROYER</t>
  </si>
  <si>
    <t>40683627</t>
  </si>
  <si>
    <t>ABOGADO I EN TRIBUTOS ADUANEROS</t>
  </si>
  <si>
    <t>AYQUIPA HUAMAN FRANCISCO</t>
  </si>
  <si>
    <t>10518962</t>
  </si>
  <si>
    <t>NUTRICION</t>
  </si>
  <si>
    <t>AYON VARILLAS GINO</t>
  </si>
  <si>
    <t>40158550</t>
  </si>
  <si>
    <t>ESPECIALISTA EN ARTICULACION TEMATICA 2</t>
  </si>
  <si>
    <t>AYMARA COAQUIRA YASBET ROCIO</t>
  </si>
  <si>
    <t>43923468</t>
  </si>
  <si>
    <t>ANALISTA EN REGLAS FISCALES PARA GOBIERNOS REGIONALES Y LOCALES</t>
  </si>
  <si>
    <t>BIOLOGIA</t>
  </si>
  <si>
    <t>AYARZA ARIAS BETSY</t>
  </si>
  <si>
    <t>25753265</t>
  </si>
  <si>
    <t>AYALA SALDIVAR ALLEN JESUS</t>
  </si>
  <si>
    <t>46216780</t>
  </si>
  <si>
    <t>AYALA HUARINGA ISAMAR KATHERINE</t>
  </si>
  <si>
    <t>46813062</t>
  </si>
  <si>
    <t>AYALA DE LAS CASAS KARLA JENNYPHER</t>
  </si>
  <si>
    <t>10151318</t>
  </si>
  <si>
    <t>EJECUTIVO (A) EN INVERSIONES DE EDUCACION Y DEPORTE</t>
  </si>
  <si>
    <t>AVILES ROBLES CHRISTIAN JESUS</t>
  </si>
  <si>
    <t>47126043</t>
  </si>
  <si>
    <t>AVILA VASQUEZ MARIA ELYSSA</t>
  </si>
  <si>
    <t>44789847</t>
  </si>
  <si>
    <t>AVILA ROMERO WILSON ANSELMO</t>
  </si>
  <si>
    <t>45496023</t>
  </si>
  <si>
    <t>AVILA GONZALEZ GRACIELA CECILIA</t>
  </si>
  <si>
    <t>45948132</t>
  </si>
  <si>
    <t>AVILA CALLIRGOS CARLOS ALBERTO</t>
  </si>
  <si>
    <t>18166535</t>
  </si>
  <si>
    <t>RESIDENTE SIAF-GN LA LIBERTAD</t>
  </si>
  <si>
    <t>AVILA AGUILAR ROCIO SCARLET</t>
  </si>
  <si>
    <t>10476886</t>
  </si>
  <si>
    <t>ESPECIALISTA EN CONTABILIDAD GUBERNAMENTAL - CONECTAMEF MADRE DE DIOS SEDE PUERTO MALDONADO</t>
  </si>
  <si>
    <t>AVENDAÑO GORDILLO BENJAMIN FELIX</t>
  </si>
  <si>
    <t>01311335</t>
  </si>
  <si>
    <t>AVELLANEDA ESQUIVEL ATILIO ALFONZO</t>
  </si>
  <si>
    <t>20095243</t>
  </si>
  <si>
    <t>ECONOMISTA II - ANALISTA FUNCIONAL Y DE DATOS</t>
  </si>
  <si>
    <t>AVALOS IPARRAGUIRRE PATRICIA ROSARIO</t>
  </si>
  <si>
    <t>41411390</t>
  </si>
  <si>
    <t>ASTOCAZA ANTONIO JUAN CARLOS</t>
  </si>
  <si>
    <t>08171182</t>
  </si>
  <si>
    <t>ESPECIALISTA ECONOMICO</t>
  </si>
  <si>
    <t>ASTO OBREGON BERTHA ROSARIO</t>
  </si>
  <si>
    <t>25805200</t>
  </si>
  <si>
    <t>ASTETE RODRIGUEZ JOSE LUIS</t>
  </si>
  <si>
    <t>40617135</t>
  </si>
  <si>
    <t>ASPILCUETA NEYRA LUIS ERASMO</t>
  </si>
  <si>
    <t>40690358</t>
  </si>
  <si>
    <t>ANALISTA DE TESORERIA</t>
  </si>
  <si>
    <t>ASPAJO REYNA GOLBERT</t>
  </si>
  <si>
    <t>05370936</t>
  </si>
  <si>
    <t>RESIDENTE UCAYALI - ZONA 1</t>
  </si>
  <si>
    <t>ASCONA FABIAN SAMUEL SEGISMUNDO</t>
  </si>
  <si>
    <t>41995417</t>
  </si>
  <si>
    <t>TECNICO EN SEGURIDAD INFORMATICA</t>
  </si>
  <si>
    <t>CIENCIAS POLITICAS</t>
  </si>
  <si>
    <t>ARTOLA  GRADOS ALFONSO ARMANDO</t>
  </si>
  <si>
    <t>43924679</t>
  </si>
  <si>
    <t>ESPECIALISTA DE GESTION EN LA VALORIZACION DE PUESTOS</t>
  </si>
  <si>
    <t>DIRECTOR DE LA OFICINA DE RECURSOS HUMANOS</t>
  </si>
  <si>
    <t>ARRUNATEGUI PASAPERA SUSAN MIREYA</t>
  </si>
  <si>
    <t>40508665</t>
  </si>
  <si>
    <t>ESPECIALISTA EN PROCESOS PARA LA ARTICULACION TEMATICA 1</t>
  </si>
  <si>
    <t>ARRUNATEGUI BURGOS ANGELA GANNINE</t>
  </si>
  <si>
    <t>70438064</t>
  </si>
  <si>
    <t>ASISTENTE DE GESTION DE SERVICIO - CONECTAMEF MADRE DE DIOS</t>
  </si>
  <si>
    <t>ARROYO CCORI ANGELA DENISSE</t>
  </si>
  <si>
    <t>46595348</t>
  </si>
  <si>
    <t>AROSTEGUI ECHENIQUE IRIS</t>
  </si>
  <si>
    <t>23854045</t>
  </si>
  <si>
    <t>GESTOR DE CENTRO CONECTAMEF - MOQUEGUA</t>
  </si>
  <si>
    <t>DIRECTORA DE LA DIRECION DE PROGRAMACION Y SEGUIMIENTO PRESUPUESTAL</t>
  </si>
  <si>
    <t>ARIZACA CANAZA ARNALDO</t>
  </si>
  <si>
    <t>42793047</t>
  </si>
  <si>
    <t>ASISTENTE DE GESTION DE SERVICIOS - CONECTAMEF PUNO</t>
  </si>
  <si>
    <t>ARIAS RAMOS LUIS ALFREDO</t>
  </si>
  <si>
    <t>70933242</t>
  </si>
  <si>
    <t>ESPECIALISTA DE DISEÑO DE HERRAMIENTA DE INCENTIVOS</t>
  </si>
  <si>
    <t>ARIAS LOPEZ ROCIO DEL PILAR</t>
  </si>
  <si>
    <t>08137499</t>
  </si>
  <si>
    <t>ARIAS DIAZ LIGIA ELENA</t>
  </si>
  <si>
    <t>44641870</t>
  </si>
  <si>
    <t>ARIAS BURGOS DAVID JOSIAS</t>
  </si>
  <si>
    <t>42410912</t>
  </si>
  <si>
    <t>AREVALO VALLES GHUNTER EDWIN GUSTAVO</t>
  </si>
  <si>
    <t>42999704</t>
  </si>
  <si>
    <t>ESPECIALISTA EN PRESUPUESTO PUBLICO - CONECTAMEF UCAYALI SEDE PUCALLPA</t>
  </si>
  <si>
    <t>PSICOLOGIA CON MENCION EN PSICOLOGIA SOCIAL</t>
  </si>
  <si>
    <t>EJECUTIVO (A) EN PROGRAMAS PRESUPUESTALES</t>
  </si>
  <si>
    <t>ARCOS SARAVIA NEYLIN GABRIELA</t>
  </si>
  <si>
    <t>70568413</t>
  </si>
  <si>
    <t>ANALISTA EN PRESUPUESTO TERRITORIAL - EJECUCION 1</t>
  </si>
  <si>
    <t>ARCE PACO MARCO ANTONIO</t>
  </si>
  <si>
    <t>41552328</t>
  </si>
  <si>
    <t>ABOGADO II EN TRIBUTOS ADUANEROS</t>
  </si>
  <si>
    <t>ARCE GONZALO JOSE LUIS</t>
  </si>
  <si>
    <t>41486058</t>
  </si>
  <si>
    <t>ESPECIALISTA EN PRESUPUESTO PUBLICO - CONECTAMEF TACNA</t>
  </si>
  <si>
    <t>ARCE GONZALO ELOY ANGEL</t>
  </si>
  <si>
    <t>00447652</t>
  </si>
  <si>
    <t>GESTOR DE CENTRO - CONECTAMEF TACNA</t>
  </si>
  <si>
    <t>ARCE CAYSURE GRECIA MILAGROS</t>
  </si>
  <si>
    <t>46663467</t>
  </si>
  <si>
    <t>ASISTENTE EN PRESUPUESTO PUBLICO TERRITORIAL</t>
  </si>
  <si>
    <t>ARANIBAR ROMERO JUAN FRANCISCO MARTIN</t>
  </si>
  <si>
    <t>70210652</t>
  </si>
  <si>
    <t>ARANGO PALOMINO CLAUDIO</t>
  </si>
  <si>
    <t>44230686</t>
  </si>
  <si>
    <t>ARANA ARAGON JAVIER EDDY</t>
  </si>
  <si>
    <t>43922487</t>
  </si>
  <si>
    <t>GESTOR DE CENTRO - CONECTAMEF ABANCAY</t>
  </si>
  <si>
    <t>ARAGON MAMANI MARCIA FIORELA</t>
  </si>
  <si>
    <t>44139942</t>
  </si>
  <si>
    <t>ANALISTA EN INVERSIONES DE SALUD, INCLUSION SOCIAL Y POBLACIONES VULNERABLES</t>
  </si>
  <si>
    <t>AQUINO BARDALES MIGUEL ANGEL</t>
  </si>
  <si>
    <t>40111535</t>
  </si>
  <si>
    <t>AQUIJE MARTINEZ GUILLERMO CARLOS</t>
  </si>
  <si>
    <t>09949031</t>
  </si>
  <si>
    <t>AQUIJE BRAVO ANA JOHANA</t>
  </si>
  <si>
    <t>40552404</t>
  </si>
  <si>
    <t>ASISTENTE DE GESTION DE SERVICIO - CONECTAMEF ICA</t>
  </si>
  <si>
    <t>APESTEGUI CHAVEZ FANNY</t>
  </si>
  <si>
    <t>70069308</t>
  </si>
  <si>
    <t>ANALISTA EN GENERACION DE CAPACIDADES DE LA INVERSION PUBLICA</t>
  </si>
  <si>
    <t>APAZA MENDOZA WALTER SAUL</t>
  </si>
  <si>
    <t>00249887</t>
  </si>
  <si>
    <t>ESPECIALISTA ADMINISTRATIVO III EN NORMAS Y APLICATIVOS INFORMATICOS</t>
  </si>
  <si>
    <t>APARICIO MEIGGS MILUSKA</t>
  </si>
  <si>
    <t>41511610</t>
  </si>
  <si>
    <t>ABOGADO IV EN MATERIA TRIBUTARIA - OFICINA DE ATENCION DE QUEJAS</t>
  </si>
  <si>
    <t>ANTONIO TINEO ANA MARIA</t>
  </si>
  <si>
    <t>09903214</t>
  </si>
  <si>
    <t>ENCARGADA DE LINEA DE PRODUCCION DE DIGITALIZACION</t>
  </si>
  <si>
    <t>ANGULO ZAVALETA NESTOR</t>
  </si>
  <si>
    <t>26706667</t>
  </si>
  <si>
    <t>ANGULO FLORES REGNER EDUARDO</t>
  </si>
  <si>
    <t>41918177</t>
  </si>
  <si>
    <t>ESPECIALISTA I - ESPECIALISTA DE INVERSION PUBLICA - CONECTAMEF SAN MARTIN SEDE TARAPOTO</t>
  </si>
  <si>
    <t>ANGULO CHAVARRIA ALBERTO JAVIER</t>
  </si>
  <si>
    <t>09443859</t>
  </si>
  <si>
    <t>ESPECIALISTA EN TESORERIA</t>
  </si>
  <si>
    <t>ANGELES CASTRO EDWIN HENRY</t>
  </si>
  <si>
    <t>10104642</t>
  </si>
  <si>
    <t>ESPECIALISTA EN IMPLEMENTACION Y SEGUIMIENTO DE REGISTRO DE OBLIGACIONES</t>
  </si>
  <si>
    <t>ANDRADE HUERTA LIONEL ANGEL</t>
  </si>
  <si>
    <t>09635377</t>
  </si>
  <si>
    <t>GESTOR DE CENTRO - CONECTAMEF JUNIN</t>
  </si>
  <si>
    <t>ANDRADE GARCIA CESAR JAVIER</t>
  </si>
  <si>
    <t>ANDRADE  ORDOÑEZ MARIA DEL ROSARIO</t>
  </si>
  <si>
    <t>DIRECTORA DE LA DIRECCION DE CREDITOS</t>
  </si>
  <si>
    <t>ANDIA OSORIO LIZARDO</t>
  </si>
  <si>
    <t>24687808</t>
  </si>
  <si>
    <t>ANDIA FERNANDEZ ANGIE KARINA</t>
  </si>
  <si>
    <t>48083993</t>
  </si>
  <si>
    <t>ANCCO ESPEJO ANGEL ELIO</t>
  </si>
  <si>
    <t>42962172</t>
  </si>
  <si>
    <t>ESPECIALISTA EN ADMINISTRACION DE CUENTAS - PRIVATIZACION, CONCESIONES Y OTROS</t>
  </si>
  <si>
    <t>ANCCASI RAMOS JONY</t>
  </si>
  <si>
    <t>40506447</t>
  </si>
  <si>
    <t>ANALISTA DE PROGRAMACION DEL BANCO DE INVERSIONES</t>
  </si>
  <si>
    <t>ANALISTA DE PROGRAMACION 3</t>
  </si>
  <si>
    <t>ANAYA CAÑAMERO MILAGROS FRANCHESKA</t>
  </si>
  <si>
    <t>71963239</t>
  </si>
  <si>
    <t>ANALISTA EN SEGUIMIENTO DE INFORMACION PRESUPUESTAL 1</t>
  </si>
  <si>
    <t>AMPUERO LUJAN BRYAN PAUL</t>
  </si>
  <si>
    <t>45070517</t>
  </si>
  <si>
    <t>AMPUERO IZQUIERDO JUAN PABLO</t>
  </si>
  <si>
    <t>46246263</t>
  </si>
  <si>
    <t>ANALISTA DE SISTEMAS DE INFORMACION GEOGRAFICA</t>
  </si>
  <si>
    <t>AMORETTI ISMODES PAUL ALFREDO</t>
  </si>
  <si>
    <t>08238100</t>
  </si>
  <si>
    <t>AMAYA PANTA RUSBELL NOEMI</t>
  </si>
  <si>
    <t>42477487</t>
  </si>
  <si>
    <t>ASISTENTE DE GESTION DE SERVICIO - CONECTAMEF PIURA</t>
  </si>
  <si>
    <t>AMAYA MEJIA VANESSA LISETT</t>
  </si>
  <si>
    <t>40990778</t>
  </si>
  <si>
    <t>SECRETARIA (O) DE LA UNIDAD TRANSITORIA DE PAGO DEL FONDO DE APOYO GERENCIAL</t>
  </si>
  <si>
    <t>AMARO QUISPE ROSARIO SEBASTIANA</t>
  </si>
  <si>
    <t>06923406</t>
  </si>
  <si>
    <t>ALZAMORA SAAVEDRA MAYRA STEFANIA</t>
  </si>
  <si>
    <t>71041907</t>
  </si>
  <si>
    <t>ANALISTA DE PROCESO DE SELECCION DE SERVIDORES CIVILES</t>
  </si>
  <si>
    <t>ALZAMORA HENOSTROZA MIGUEL ANTONIO</t>
  </si>
  <si>
    <t>74299096</t>
  </si>
  <si>
    <t>ASISTENTE EN ECONOMIA GENERAL</t>
  </si>
  <si>
    <t>ALVAREZ REMAR MAX JOSE</t>
  </si>
  <si>
    <t>10802861</t>
  </si>
  <si>
    <t>ALVAREZ PICON JESUS DAVID ISAAC</t>
  </si>
  <si>
    <t>09844354</t>
  </si>
  <si>
    <t>ALVAREZ MIGUEL CLAUDIA MARICELA</t>
  </si>
  <si>
    <t>40129428</t>
  </si>
  <si>
    <t>ALVAREZ ARBULU GERMAN TEODORO</t>
  </si>
  <si>
    <t>06638272</t>
  </si>
  <si>
    <t>ALVARADO VERGARAY LILIANA</t>
  </si>
  <si>
    <t>33425845</t>
  </si>
  <si>
    <t>ASISTENTE DE GESTION DE SERVICIO - CONECTAMEF AMAZONAS</t>
  </si>
  <si>
    <t>ALVARADO ROJAS YESICA</t>
  </si>
  <si>
    <t>40707891</t>
  </si>
  <si>
    <t>IMPLANTADOR II - AMAZONAS</t>
  </si>
  <si>
    <t>ALVARADO GRANDE OSWALDO JULIO</t>
  </si>
  <si>
    <t>09875371</t>
  </si>
  <si>
    <t>ALVA LEON CARLA PAOLA</t>
  </si>
  <si>
    <t>27145404</t>
  </si>
  <si>
    <t>ALVA  VASQUEZ NAPOLEON</t>
  </si>
  <si>
    <t>25466632</t>
  </si>
  <si>
    <t>ESPECIALISTA EN MANTENIMIENTO DE HARDWARE Y SOFTWARE</t>
  </si>
  <si>
    <t>ALMONACID TACZA JHON MAX</t>
  </si>
  <si>
    <t>40806251</t>
  </si>
  <si>
    <t>DIRECTOR DE LA DIRECCION DE NORMATIVIDAD</t>
  </si>
  <si>
    <t>ALMONACID SALAZAR LUIS ALEJANDRO</t>
  </si>
  <si>
    <t>40364707</t>
  </si>
  <si>
    <t>ANALISTA II PARA LA MESA DE AYUDA</t>
  </si>
  <si>
    <t>ALMONACID MOLINA DE GIBBONS CECILIA COSETT</t>
  </si>
  <si>
    <t>44996790</t>
  </si>
  <si>
    <t>ESPECIALISTA LEGAL EN MERCADO PREVISIONAL Y/O SEGUROS</t>
  </si>
  <si>
    <t>ALMENDRAS SORIA ELVIS RAUL</t>
  </si>
  <si>
    <t>40706213</t>
  </si>
  <si>
    <t>ESPECIALISTA EN CONTABILIDAD GUBERNAMENTAL - CONECTAMEF ANCASH SEDE SANTA</t>
  </si>
  <si>
    <t>ALIAGA SILVA GLADYS MINU</t>
  </si>
  <si>
    <t>09092946</t>
  </si>
  <si>
    <t>CONSULTOR DE PRUEBAS AL SIGA-ML 3</t>
  </si>
  <si>
    <t>ALFARO RAMOS YOVANA</t>
  </si>
  <si>
    <t>10203617</t>
  </si>
  <si>
    <t>DIRECTORA DE LA DIRECCION DE INVESTIGACION, DESARROLLO E INNOVACION</t>
  </si>
  <si>
    <t>ALFARO NAZARET VICTOR MANUEL</t>
  </si>
  <si>
    <t>31679003</t>
  </si>
  <si>
    <t>ALEGRIA MARTINEZ ANGELA MARIA</t>
  </si>
  <si>
    <t>05382841</t>
  </si>
  <si>
    <t>ASESOR (A) LEGAL EN AMBIENTE DE NEGOCIOS PARA COMPETITIVIDAD</t>
  </si>
  <si>
    <t>ALCEDO CABRERA MIGUEL ANTONIO</t>
  </si>
  <si>
    <t>06996663</t>
  </si>
  <si>
    <t>ALCALDE LEON JUAN CARLOS</t>
  </si>
  <si>
    <t>42847416</t>
  </si>
  <si>
    <t>ESPECIALISTA EN GESTION DE RECURSOS PUBLICOS - CONECTAMEF CAJAMARCA</t>
  </si>
  <si>
    <t>ALAYZA CRIADO NATALIA MARIANA</t>
  </si>
  <si>
    <t>44580265</t>
  </si>
  <si>
    <t>ALATA QUISPE DANIEL ANTONIO</t>
  </si>
  <si>
    <t>40952793</t>
  </si>
  <si>
    <t>ESPECIALISTA EN TRIBUTOS ADUANEROS 1 DE LA OFICINA TECNICA</t>
  </si>
  <si>
    <t>ALARCON SUAREZ JENNY CECILIA</t>
  </si>
  <si>
    <t>10651052</t>
  </si>
  <si>
    <t>ALARCON RETUERTO CAROL PAOLA</t>
  </si>
  <si>
    <t>45028071</t>
  </si>
  <si>
    <t>ALARCON MORALES JULIANA SANTA FELICIA</t>
  </si>
  <si>
    <t>46647121</t>
  </si>
  <si>
    <t>ANALISTA EN INSTRUMENTOS DEL PRESUPUESTO POR RESULTADOS</t>
  </si>
  <si>
    <t>ALARCON ALVIZURI BERTHA PATRICIA</t>
  </si>
  <si>
    <t>DIRECTORA GENERAL DE LA OFICINA GENERAL DE INTEGRIDAD INSTITUCIONAL Y RIESGOS OPERATIVOS</t>
  </si>
  <si>
    <t>ALANIA SANTAMARIA JERLY JANET</t>
  </si>
  <si>
    <t>46758375</t>
  </si>
  <si>
    <t>ELECTRICISTA INDUSTRIAL</t>
  </si>
  <si>
    <t>AGUIRRE VILCA FLORENCIO RODOLFO</t>
  </si>
  <si>
    <t>42149891</t>
  </si>
  <si>
    <t>AGUIRRE DAVILA HAROLD FRANCIS</t>
  </si>
  <si>
    <t>40166748</t>
  </si>
  <si>
    <t>AGUIRRE CAVERO TATIANA JANETH</t>
  </si>
  <si>
    <t>09332310</t>
  </si>
  <si>
    <t>ESPECIALISTA EN PRESUPUESTO PUBLICO - CONECTAMEF SAN MARTIN SEDE MOYOBAMBA</t>
  </si>
  <si>
    <t>AGUIRRE CAHUANA MELIZA</t>
  </si>
  <si>
    <t>42904771</t>
  </si>
  <si>
    <t>GESTOR(A) DE CENTRO CONECTAMEF - ANDAHUAYLAS</t>
  </si>
  <si>
    <t>ANALISTA DEL SISTEMA FINANCIERO Y MERCADO DE CAPITALES</t>
  </si>
  <si>
    <t>AGUILAR VARGAS KAREN VERONICA</t>
  </si>
  <si>
    <t>18131321</t>
  </si>
  <si>
    <t>AGUILAR VARGAS JENNY JOYS</t>
  </si>
  <si>
    <t>40008000</t>
  </si>
  <si>
    <t>ESPECIALISTA EN ANALISIS DE INFORMACION PARA EL BANCO DE INVERSIONES</t>
  </si>
  <si>
    <t>AGUILAR PALPA MILAGROS VICTORIA</t>
  </si>
  <si>
    <t>47340432</t>
  </si>
  <si>
    <t>AGUILAR ESCANDON NATIVIDAD</t>
  </si>
  <si>
    <t>09737388</t>
  </si>
  <si>
    <t>AGUILAR CUARESMAYO NAPOLEON EDUARDO</t>
  </si>
  <si>
    <t>70580695</t>
  </si>
  <si>
    <t>CERTIFIED LOTUS SPECIALIST</t>
  </si>
  <si>
    <t>AGUILAR CHAMOCHUMBI CARLOS ALBERTO FRANCISCO</t>
  </si>
  <si>
    <t>09493048</t>
  </si>
  <si>
    <t>ADMINISTRADOR DE BASE DE DATOS ORACLE</t>
  </si>
  <si>
    <t>AGUILAR CARRASCO DE GIL MARIA RENEE</t>
  </si>
  <si>
    <t>10137507</t>
  </si>
  <si>
    <t>GESTOR DE NEGOCIOS</t>
  </si>
  <si>
    <t>AGREDA ZAMUDIO JOHN BENNY</t>
  </si>
  <si>
    <t>42382782</t>
  </si>
  <si>
    <t>ADVINCULA RIQUE LUZ AMPARO</t>
  </si>
  <si>
    <t>40009082</t>
  </si>
  <si>
    <t>EXPERTO (A) LEGAL EN INVERSION PUBLICA</t>
  </si>
  <si>
    <t>ADRIANZEN VELASQUEZ JAVIER EDGARDO</t>
  </si>
  <si>
    <t>03238623</t>
  </si>
  <si>
    <t>IMPLANTADOR SIAF EN EL DEPARTAMENTO DE PIURA</t>
  </si>
  <si>
    <t>ADRIANZEN PERSIVALE EDA OFELIA</t>
  </si>
  <si>
    <t>40029113</t>
  </si>
  <si>
    <t>ACUÑA VASQUEZ RODRIGO</t>
  </si>
  <si>
    <t>27572520</t>
  </si>
  <si>
    <t>ACUÑA JARA SILVIO WILDER</t>
  </si>
  <si>
    <t>07395636</t>
  </si>
  <si>
    <t>ACOSTA MELGAREJO NOEMI</t>
  </si>
  <si>
    <t>42006730</t>
  </si>
  <si>
    <t>ESPECIALISTA I - ESPECIALISTA DE INVERSION PUBLICA - CONECTAMEF HUANUCO</t>
  </si>
  <si>
    <t>ACOSTA ALARCON RAUL IVAN</t>
  </si>
  <si>
    <t>46181705</t>
  </si>
  <si>
    <t>ABRIL FALCON MOISES ISRAEL</t>
  </si>
  <si>
    <t>41356696</t>
  </si>
  <si>
    <t>ESPECIALISTA EN GESTION DE PAGO DE LA DEUDA PUBLICA</t>
  </si>
  <si>
    <t>ABARCA FERNANDEZ JUAN</t>
  </si>
  <si>
    <t>06222047</t>
  </si>
  <si>
    <t>ABANTO ORIHUELA JUAN CARLOS</t>
  </si>
  <si>
    <t>40948938</t>
  </si>
  <si>
    <t>ANALISTA DE ESTUDIOS FISCALES</t>
  </si>
  <si>
    <t xml:space="preserve">  :   009 MINISTERIO DE ECONOMIA Y FINANZAS</t>
  </si>
  <si>
    <t>(*) = Al 30 de junio de 2020</t>
  </si>
  <si>
    <t>Mensual - Día 23 de cada mes</t>
  </si>
  <si>
    <t>16/10/2020 - 16/10/2021</t>
  </si>
  <si>
    <t>Of. Reg. LIMA
P.REG. 11080203</t>
  </si>
  <si>
    <t>DE TERCEROS</t>
  </si>
  <si>
    <t>CARBAJALES UNIDOS S.A.C</t>
  </si>
  <si>
    <t>001-1650: PERÚ COMPRAS</t>
  </si>
  <si>
    <t>096: PERÚ COMPRAS</t>
  </si>
  <si>
    <t>16/10/2019 - 16/10/2020</t>
  </si>
  <si>
    <t>Mensual - Día 5 de cada mes</t>
  </si>
  <si>
    <t>28/12/2019 - 28/12/2020</t>
  </si>
  <si>
    <t>GALVEZ DIAZ ULISES</t>
  </si>
  <si>
    <t>28/06/2018 - 27/12/2019</t>
  </si>
  <si>
    <t>PAGO MENSUAL - ADELANTADO</t>
  </si>
  <si>
    <t>CUSTODIA DEL ACERVO DOCUMENTARIO DE PLANILLAS DEL SNP (LOTE 9 MZA. O AV. CIRCUNVALACIÓN 2121, 2133 Y 2199 RESIDENCIAL EL PINO SAN LUIS)</t>
  </si>
  <si>
    <r>
      <t>2,460</t>
    </r>
    <r>
      <rPr>
        <sz val="9"/>
        <rFont val="Arial"/>
        <family val="2"/>
      </rPr>
      <t> </t>
    </r>
  </si>
  <si>
    <t>45342352 </t>
  </si>
  <si>
    <t> PROPIO</t>
  </si>
  <si>
    <t> 10486593</t>
  </si>
  <si>
    <t>ALEJANDRO RAMOS TERAN, MILCERIO SAAVEDRA CHAMORRO, SOLON CONTRERAS MORA, ALICIA DEL PILAR AGUIRRE FALCON</t>
  </si>
  <si>
    <t>001 - OFICINA DE NORMALIZACIÓN PREVISIONAL</t>
  </si>
  <si>
    <t>095- OFICINA DE NORMALIZACION PREVISIONAL</t>
  </si>
  <si>
    <t>CENTRO DE ATENCIÓN LAMBAYEQUE (AV. SESQUICENTENARIO 200, URB. SANTA VICTORIA CHICLAYO, LAMBAYEQUE )</t>
  </si>
  <si>
    <r>
      <t>1,497.43</t>
    </r>
    <r>
      <rPr>
        <sz val="9"/>
        <rFont val="Arial"/>
        <family val="2"/>
      </rPr>
      <t> </t>
    </r>
  </si>
  <si>
    <t>11019625 </t>
  </si>
  <si>
    <t>PROPIO </t>
  </si>
  <si>
    <t>16767573 </t>
  </si>
  <si>
    <t>EDILBERTO MONTENEGRO DAVILA Y SARA NIMIA CAMPOS GALVEZ</t>
  </si>
  <si>
    <t>PROGRAMA CASA DEL PENSIONISTA - LIMA CENTRO ESTE
LOTE 1 DE LA MZ. E, JIRÓN LOS HUERTOS Nº 2090-2096 Y AV. LOS POSTES OESTE Nº 189-199, URB. ASOCIACIÓN PRO VIVIENDA SAN HILARIÓN - II ETAPA 
(SAN JUAN DE LURIGANCHO-LIMA)</t>
  </si>
  <si>
    <r>
      <t>565.60</t>
    </r>
    <r>
      <rPr>
        <sz val="9"/>
        <rFont val="Arial"/>
        <family val="2"/>
      </rPr>
      <t> </t>
    </r>
  </si>
  <si>
    <t>11589310 </t>
  </si>
  <si>
    <t>MARIANO P. TTICA SALAZAR, SONIA CARMEN TINTA NINAN DE TTIVA, ISMAEL TTICA QUISPE Y ROCIO DIANA CHAUCA SILVA DE TTICA</t>
  </si>
  <si>
    <t>CENTRO DE ATENCIÓN HUÁNUCO
JIRÓN CONSTITUCIÓN Nº 458
(HUÁNUCO)</t>
  </si>
  <si>
    <t>USUFRUTUARIA</t>
  </si>
  <si>
    <t>DITA ELADIA MORY DE MACHUCA</t>
  </si>
  <si>
    <t>CENTRO DE ATENCIÓN AYACUCHO
JIRÓN CALLAO Nº 228
(AYACUCHO-HUAMANGA-AYACUCHO)</t>
  </si>
  <si>
    <t>PROPIO</t>
  </si>
  <si>
    <t>MARCIAL NICOLÁS ARONES HUAYTA</t>
  </si>
  <si>
    <t>CENTRO DE ATENCIÓN PIURA
CALLE LA LIBERTAD Nº 619 - 627
(PIURA)</t>
  </si>
  <si>
    <t>MARIA ANTONIA FOSSA DE FASSBENDER</t>
  </si>
  <si>
    <t>CENTRO DE ATENCIÓN LIMA CENTRO ESTE
LOTE 1 DE LA MZ. E, JIRÓN LOS HUERTOS Nº 2090-2096 Y AV. LOS POSTES OESTE Nº 189-199, URB. ASOCIACIÓN PRO VIVIENDA SAN HILARIÓN - II ETAPA 
(SAN JUAN DE LURIGANCHO-LIMA)</t>
  </si>
  <si>
    <t>09201529
09203162
10514457
10126212</t>
  </si>
  <si>
    <t>CENTRO DE ATENCIÓN PASCO
AV. LOS PRÓCERES Nº 403, MZ. H, LT. 2, URB. SAN JUAN 
(YANACANCHA-PASCO)</t>
  </si>
  <si>
    <t>CONSTANCIA DE POSESION</t>
  </si>
  <si>
    <t>43198157
43198157
42293146
70060294</t>
  </si>
  <si>
    <t xml:space="preserve">ELVIS KEVIN LAUREANO GUERE </t>
  </si>
  <si>
    <t>CENTRO DE ATENCIÓN AMAZONAS
JIRÓN GRAU Nº 660, 662 Y 664
(CHACHAPOYAS-AMAZONAS)</t>
  </si>
  <si>
    <t>SAÚL ZELADA SILVA</t>
  </si>
  <si>
    <t>CENTRO DE ATENCIÓN LIMA SUR
AV. RICARDO PALMA Nº 288 - 290
(MIRAFLORES-LIMA)</t>
  </si>
  <si>
    <t>LUNAC S.A.C.</t>
  </si>
  <si>
    <t>PROGRAMA CASA DEL PENSIONISTA - LOS OLIVOS
JIRÓN CARLOS AUGUSTO SALAVERRY Nº 3818 - 3820 - 3822, UBANIZACIÓN PANAMERICANA NORTE
(LOS OLIVOS-LIMA)</t>
  </si>
  <si>
    <t>APODERADA</t>
  </si>
  <si>
    <t>ARIELA MARMORA ROJO ANGELES VDA DE GÓMEZ</t>
  </si>
  <si>
    <t>CENTRO DE ATENCIÓN MOYOBAMBA - SAN MARTÍN
JIRÓN REYES GUERRA Nº 591
(MOYOBAMBA-SAN MARTIN)</t>
  </si>
  <si>
    <t>DELIA CHIA LY</t>
  </si>
  <si>
    <t>CENTRO DE ATENCIÓN MADRE DE DIOS
CALLE AVENIDA DOS DE MAYO MZ. 2-H, LT. 2
(TAMBOPATA-MADRE DE DIOS)</t>
  </si>
  <si>
    <t>GLORIA MARINA HUALLA CENTENO</t>
  </si>
  <si>
    <t>CENTRO DE ATENCIÓN SAN MARTÍN - TARAPOTO
JIRÓN SAN PABLO DE LA CRUZ Nº 140
(TARAPOTO-SAN MARTÍN)</t>
  </si>
  <si>
    <t>00965768
01003965</t>
  </si>
  <si>
    <t>NANCY ELENINA IBAÑEZ RUIZ Y MILDER CERVANTES VALLES</t>
  </si>
  <si>
    <t>PROGRAMA CASA DEL PENSIONISTA LIMA SUR OESTE
CUARTO Y QUINTO PISO DEL INMUEBLE UBICADO EN LA AV. GUILLERMO BILLINGHURST Nº 1043, MZ. G2, LT.40, URB. SAN JUAN DE MIRAFLORES PARCELA D
(SAN JUAN DE MIRAFLORES-LIMA)</t>
  </si>
  <si>
    <t>YRIS VICTORIA YACTAYO CHANGANAQUI</t>
  </si>
  <si>
    <t>CENTRO DE ATENCIÓN LIMA SUR OESTE 
PRIMER, SEGUNDO Y TERCER PISO DEL INMUEBLE UBICADO EN LA AV. GUILLERMO BILLINGHURST Nº 1043, MZ. G2, LT.40, URB. SAN JUAN DE MIRAFLORES PARCELA D  (SAN JUAN DE MIRAFLORES-LIMA)</t>
  </si>
  <si>
    <t>CENTRO DE ATENCIÓN LIMA CENTRO
AV. PETIT THOUARS Nº 907 Y EL JIRÓN EMILIO FERNÁNDEZ Nº 316 - 326 TIENDA Nº 1, AV. PETIT THOUARS Nº 915 TIENDA Nº 2, Nº 921 TIENDA Nº 3, Nº 931 TIENDA Nº 4 Y Nº 935 - 937 TIENDA Nº5, URB. SANTA BEATRIZ
(CERCADO DE LIMA-LIMA)</t>
  </si>
  <si>
    <t>40318968 / 40318976 / 40318984 / 40318992 / 40319018</t>
  </si>
  <si>
    <t>MIGIVA S.A.C.</t>
  </si>
  <si>
    <t>CENTRO DE ATENCIÓN CUSCO
AVENIDA MICAELA BASTIDAS Nº 707
(WANCHAQ-CUSCO)</t>
  </si>
  <si>
    <t>23921393
23921392</t>
  </si>
  <si>
    <t>VICTOR TITO OPORTO Y MARTHA ANGULO BURGOS DE TITO</t>
  </si>
  <si>
    <t>CENTRO DE ATENCIÓN PUEBLO LIBRE
AVENIDA MARIANO CORNEJO Nº 1837
(PUEBLO LIBRE-LIMA)</t>
  </si>
  <si>
    <t>08711949
10315883
09752432</t>
  </si>
  <si>
    <t>LUISA AMALIA FABIANO AGOSTELLI VDA DE ZAGO</t>
  </si>
  <si>
    <t>CUSTODIA DE DOCUMENTOS DE INFORMACIÓN DE LAS APORTACIONES AL SNP 
JIRÓN CALLAO Nº 329
(CERCADO DE LIMA-LIMA)</t>
  </si>
  <si>
    <t>FONDO CONSOLIDADO DE RESERVAS PREVISIONALES</t>
  </si>
  <si>
    <t>CENTRO DE ATENCIÓN AREQUIPA
CALLE RIVERO Nº 611
(AREQUIPA)</t>
  </si>
  <si>
    <t>07919745
07919746
07917330</t>
  </si>
  <si>
    <t>CESAR AUGUSTO ANDRADE BERROSPI, JULIA ELIZABETH ARTOLA TELLO DE ANDRADE Y PEDRO JUAN ANDRADE BERROSPI</t>
  </si>
  <si>
    <t>SEDE CENTRAL - ONP
CENTRO CÍVICO Y COMERCIAL DE LIMA, SITUADO EN AV. PASEO DE LA REPÚBLICA, ESPAÑA, GARCILAZO DE LA VEGA Y BOLIVIA 
(CERCADO DE LIMA-LIMA)</t>
  </si>
  <si>
    <t>11600603 / 12322063 / 1232064 / 12322068</t>
  </si>
  <si>
    <t>CENTRO DE ATENCIÓN CAJAMARCA
PROLONGACIÓN GUADALUPE Nº 309
(CAJAMARCA)</t>
  </si>
  <si>
    <t>CESAR AUGUSTO RABANAL RABANAL (APODERADO GUILLERMO ARÉVALO COTRINA)</t>
  </si>
  <si>
    <t>CENTRO DE ATENCIÓN ICA
AVENIDA CONDE DE NIEVA Nº 1058, URB. DE LUREN
(ICA)</t>
  </si>
  <si>
    <t>21420236
21420235</t>
  </si>
  <si>
    <t>AGUSTIN WONG LEY Y ANA MARGARITA SIU DE WONG</t>
  </si>
  <si>
    <t>CENTRO DE ATENCIÓN ANCASH
JIRÓN FRANCISCO BOLOGNESI Nº 345, 349 Y 353, MZ. 15
(CHIMBOTE-SANTA-ANCASH)</t>
  </si>
  <si>
    <t>WILLMAN SÁNCHEZ QUEZADA</t>
  </si>
  <si>
    <t>CENTRO DE ATENCIÓN APURIMAC
AV. ELÍAS Nº 110
(ABANCAY-AUPRIMAC)</t>
  </si>
  <si>
    <t>DORA ESTHER BARRIONUEVO LEÓN DE BATALLANOS</t>
  </si>
  <si>
    <t>CENTRO DE ATENCIÓN UCAYALI
JIRÓN HUÁSCAR Nº 246, PRIMER PISO
(CALLERÍA-CORONEL PORTILLO-UCAYALI)</t>
  </si>
  <si>
    <t>LUIS ALBERTO ALBITRES ALVA</t>
  </si>
  <si>
    <t>CENTRO DE ATENCIÓN LIMA OESTE - CALLAO
AV. SAENZ PEÑA Nº 120 - 128
(LA PERLA-CALLAO-LIMA)</t>
  </si>
  <si>
    <t>25544578
07534631</t>
  </si>
  <si>
    <t>ELENA ESTHER CÓRDOVA GONZALES Y DELFO RODRIGO PAEZ ANAYA</t>
  </si>
  <si>
    <t>CENTRO DE ATENCIÓN JUNÍN
AV. MARTIRES DEL PERIODISMO Nº 627
(HUANCAYO-HUANCAYO-JUNÍN)</t>
  </si>
  <si>
    <t>NELYA LIZA FIERRO FLORES</t>
  </si>
  <si>
    <t>CENTRO DE ATENCIÓN HUANCAVELICA
AVENIDA CELESTINO MANCHEGO MUÑOZ Nº 457
(HUANCAVELICA)</t>
  </si>
  <si>
    <t>23206760
23258849</t>
  </si>
  <si>
    <t>LUZMILA CORAHUA ORÉ Y UBALDO CAYLLAHUA YARASCA</t>
  </si>
  <si>
    <t>CENTRO DE ATENCIÓN TRUJILLO
JIRÓN INDEPENDENCIA Nº 842 - 846
(TRUJILLO-LA LIBERTAD)</t>
  </si>
  <si>
    <t>03008624 03008625</t>
  </si>
  <si>
    <t>07882086
09642235</t>
  </si>
  <si>
    <t>LUIS FERNANDO DE LA FUENTE RAMIREZ Y ANA CECILIA KOOYIP LAU DE DE LA FUENTE</t>
  </si>
  <si>
    <t>CENTRO DE ATENCIÓN LORETO
CALLE YARAVÍ S/N UNIDAD "A"
(IQUITOS-MAYNAS-LORETO)</t>
  </si>
  <si>
    <t>CARMEN LUISA RENGIFO DEL ÁGUILA</t>
  </si>
  <si>
    <t>CENTRO DE ATENCIÓN PUNO
JIRÓN SANTIAGO MAMANI Nº 244-250, URB. LA RINCONADA
(JULIACA-SAN ROMÁN-PUNO)</t>
  </si>
  <si>
    <t>01546739
02266947</t>
  </si>
  <si>
    <t>MIRIAM JUSTO JOVE Y ZENÓN CONSTANTINO FLORES MONROY</t>
  </si>
  <si>
    <t>CENTRO DE ATENCIÓN TACNA
AVENIDA AREQUIPA Nº 61
(TACNA)</t>
  </si>
  <si>
    <t>00504916
00796038</t>
  </si>
  <si>
    <t>NILSA ALICIA AGUILAR MARON Y ROOSEBEL EDILBERTO ALBARRACÍN MAMANI</t>
  </si>
  <si>
    <t>CENTRO DE ATENCIÓN MOQUEGUA
CALLE TARAPACÁ Nº 424
(MOQUEGUA-MARISCAL NIETO-MOQUEGUA)</t>
  </si>
  <si>
    <t>04417272
04417270</t>
  </si>
  <si>
    <t>ABESTINO VÍCTOR VILLEGAS VILLEGAS Y MARIA CLEOFE MAMANI DE VILLEGAS</t>
  </si>
  <si>
    <t>CENTRO DE ATENCIÓN LIMA ESTE
PRIMER NIVEL DEL INMUEBLE UBICADO EN LA AV. NICOLÁS ARRIOLA Nº 725 - 727- 729 Y 731, URB. SANTA CATALINA - CUARTA ETAPA 
(LA VICTORIA-LIMA-LIMA)</t>
  </si>
  <si>
    <t>COMERCIAL CÓNDOR S.C.T.LTDA</t>
  </si>
  <si>
    <t>SEGUNDO NIVEL DEL INMUEBLE UBICADO EN LA AV. NICOLÁS ARRIOLA Nº 725 - 727- 729 Y 731, URB. SANTA CATALINA - CUARTA ETAPA
(LA VICTORIA-LIMA-LIMA)</t>
  </si>
  <si>
    <t>CENTRO DE ATENCIÓN TUMBES 
JIRÓN SAN MARTÍN Nº 205 (TUMBES-TUMBES-TUMBES)</t>
  </si>
  <si>
    <t>DOMINGA ORELLANA DE SOSA</t>
  </si>
  <si>
    <t>CENTRO DE ATENCIÓN LIMA NORTE
LOCAL IP-01, CENTRO COMERCIAL PLAZA NORTE, UBICADO EN EL SUB LOTE G-1-A EN EL EJE DE LA ZONA INDUSTRIAL DEL KILÓMETRO 14.5 DE LA PANAMERICANA NORTE (INDEPENDENCIA-LIMA)</t>
  </si>
  <si>
    <t>DERECHO DE SUPERFICIE</t>
  </si>
  <si>
    <t>CENTRO COMERCIAL PLAZA NORTE S.A.C.</t>
  </si>
  <si>
    <t>CENTRO DE ATENCIÓN CAÑETE
MANZANA G, LOTE 8, URB. LAS CASUARINAS DE CAÑETE, (SAN VICENTE DE CAÑETE-CAÑETE-LIMA)</t>
  </si>
  <si>
    <t>MARIA TERESA GONZALES VDA. DE CHUMPITAZI</t>
  </si>
  <si>
    <t>CENTRO DE ATENCIÓN HUACHO 
PROLONGACIÓN AVENIDA MIGUEL GRAU Nº 137, (HUACHO-HUAURA-LIMA)</t>
  </si>
  <si>
    <t>15609818
15615725</t>
  </si>
  <si>
    <t>RAFAEL MARIO ROMERO CASTILLO  Y ANA MARIA BAZALAR SOLARI</t>
  </si>
  <si>
    <t>MENSUAL - DENTRO DE LOS 15 DÍAS CADA MES</t>
  </si>
  <si>
    <t>DEL 16/04/2018 AL 15/04/2021</t>
  </si>
  <si>
    <t>NO</t>
  </si>
  <si>
    <t>02191249</t>
  </si>
  <si>
    <t>DNI: 16484115</t>
  </si>
  <si>
    <t>OD CHICLAYO
JAVIEL CHERRES ROSA ANA</t>
  </si>
  <si>
    <t>001-1275: OSCE</t>
  </si>
  <si>
    <t>059: OSCE</t>
  </si>
  <si>
    <t>DEL 09/09/2017 AL 08/09/2021</t>
  </si>
  <si>
    <t>03075550</t>
  </si>
  <si>
    <t>DNI: 21805569
          21809005</t>
  </si>
  <si>
    <t>OD TRUJILLO
GUTIERREZ MUÑANTE LUISA MAGDALENA
CESAR POMPEYO CHAVEZ ESPINO</t>
  </si>
  <si>
    <t>DEL 28/06/2017 AL 27/06/2021</t>
  </si>
  <si>
    <t>02002837</t>
  </si>
  <si>
    <t>DNI: 28306772
         28263990</t>
  </si>
  <si>
    <t>OD AYACUCHO
MAYHUA GARCÍA VIRGINIA
PASTOR AUREO MIRANDA SULCA</t>
  </si>
  <si>
    <t>DEL 28/06/2017 AL 27/06/2019</t>
  </si>
  <si>
    <t>DEL 02/07/2017 AL 01/07/2021</t>
  </si>
  <si>
    <t>11035997</t>
  </si>
  <si>
    <t>DNI: 29579289
         29653276</t>
  </si>
  <si>
    <t>OD AREQUIPA
SALAS BELTRAN ENRIQUE HAIR 
ROSA ESTELA NIETO DELGADO</t>
  </si>
  <si>
    <t>DEL 08/04/2017 AL 07/04/2020</t>
  </si>
  <si>
    <t>12042944</t>
  </si>
  <si>
    <t>DNI: 05214694
         05280619</t>
  </si>
  <si>
    <t>OD IQUITOS
MORI TORRES MIGUEL S. 
LAURA BERNALES DE MORI</t>
  </si>
  <si>
    <t>DEL 25/11/2016 AL 31/12/2020</t>
  </si>
  <si>
    <t>00007656</t>
  </si>
  <si>
    <t>DNI: 00115896</t>
  </si>
  <si>
    <t xml:space="preserve">OD PUCALLPA
SAAVEDRA GOMEZ PAOLA MILAGROS </t>
  </si>
  <si>
    <t>DEL 16/11/2016 AL 17/12/2020</t>
  </si>
  <si>
    <t>00016193</t>
  </si>
  <si>
    <t>DNI: 43590590</t>
  </si>
  <si>
    <t>OD PIURA
MENDIOLA ESCUDERO PATRICIA DENISSE</t>
  </si>
  <si>
    <t>DEL 16/11/2016 AL 24/12/2021</t>
  </si>
  <si>
    <t>02001611</t>
  </si>
  <si>
    <t>DNI: 21568989</t>
  </si>
  <si>
    <t xml:space="preserve">OD ICA
LAOS MORALES MAGALY </t>
  </si>
  <si>
    <t>DEL 29/04/2016 AL 01/05/2022</t>
  </si>
  <si>
    <t>02038135</t>
  </si>
  <si>
    <t>DNI: 02883835
         43309354
         44098662</t>
  </si>
  <si>
    <t>OD CUSCO
BENJAMIN TRISTAN VALDIVIA
BENJAMIN TRISTAN ZUÑIGA
FABRICIO TRISTAN ZUÑIGA</t>
  </si>
  <si>
    <t>DEL 29/04/2016 AL 01/05/2019</t>
  </si>
  <si>
    <t>DEL 22/09/2015 AL 30/09/2020</t>
  </si>
  <si>
    <t>11022999</t>
  </si>
  <si>
    <t>DNI: 32642652
         31604765</t>
  </si>
  <si>
    <t>OD HUARAZ
MILLA ARNAO GREGORIA
PABLO ALFONSO MAGUIÑA MINAYA</t>
  </si>
  <si>
    <t>DEL 23/07/2015 AL 23/07/2020</t>
  </si>
  <si>
    <t>02003392</t>
  </si>
  <si>
    <t>DNI: 20051286</t>
  </si>
  <si>
    <t>OD HUANCAVELICA
SOTO TURCO RAUL</t>
  </si>
  <si>
    <t>DEL 24/04/2015 AL  27/04/2021</t>
  </si>
  <si>
    <t>25282</t>
  </si>
  <si>
    <t>DNI: 22414477
        22414478</t>
  </si>
  <si>
    <t>OD HUANUCO
ZENIA JAIME DE ACOSTA 
MOISES ACOSTA ACOSTA</t>
  </si>
  <si>
    <t>DEL 24/04/2015 AL  27/04/2019</t>
  </si>
  <si>
    <t>DEL 13/03/2015 AL 15/03/2021</t>
  </si>
  <si>
    <t>05007332</t>
  </si>
  <si>
    <t>DNI: 1111240
       01074006</t>
  </si>
  <si>
    <t>OD TARAPOTO
LOZANO LOZANO DE RIVERA ENITH
JOSE RODRIGO RIVERA ROMERO</t>
  </si>
  <si>
    <t>DEL 15/03/2015 AL 15/03/2021</t>
  </si>
  <si>
    <t>05000526</t>
  </si>
  <si>
    <t>DNI: 23874671
        23950493</t>
  </si>
  <si>
    <t>OD PUNO
TOMAYCONZA FERNANDEZ BACA MIGUEL ANGEL
SARA VIOLETA CARRASCO VARGAS</t>
  </si>
  <si>
    <t>DEL 24/09/2014 AL 24/09/2021</t>
  </si>
  <si>
    <t>02000610</t>
  </si>
  <si>
    <t>DNI: 26694308
         26690989</t>
  </si>
  <si>
    <t>OD CAJAMARCA
AÑAZCO CAMUS JUAN
MARIA DALILA ARAUJO BAZAN</t>
  </si>
  <si>
    <t>DEL 16/05/2014 AL 16/05/2021</t>
  </si>
  <si>
    <t>DNI: 20103992
          20054112</t>
  </si>
  <si>
    <t>OD HUANCAYO
CANTURIN TELLO KARINA ALEJANDRA
ÑAÑA ROJAS PEDRO FIDEL</t>
  </si>
  <si>
    <t>DEL 02/10/2013 AL  01/10/2021</t>
  </si>
  <si>
    <t>11018863</t>
  </si>
  <si>
    <t>DNI: 10511971</t>
  </si>
  <si>
    <t>OD TACNA
CHAMBILLA QUISPE ALFREDO AUGUSTO</t>
  </si>
  <si>
    <t>12/09/2019 Pago adelantado</t>
  </si>
  <si>
    <t>Del 01/11/2019 al 31/12/2020</t>
  </si>
  <si>
    <t>Partida Registral Nº 41883081</t>
  </si>
  <si>
    <t>BIEN DE TERCEROS</t>
  </si>
  <si>
    <t>Partida Registral Nº 14294562</t>
  </si>
  <si>
    <t>CAROLINA LUISA MARGARITA PARODI CASSINELLI</t>
  </si>
  <si>
    <t>001- 1274: SMV</t>
  </si>
  <si>
    <t>058: SMV</t>
  </si>
  <si>
    <t>18/12/2019 Pago adelantado</t>
  </si>
  <si>
    <t>Del 14/12/2019 al 13/12/2020</t>
  </si>
  <si>
    <t>Partida Registral Nº 49019595</t>
  </si>
  <si>
    <t>Partida Registral Nº 11657444</t>
  </si>
  <si>
    <t>TERRAS INMOBILIARIA S.A</t>
  </si>
  <si>
    <t>MENSUAL</t>
  </si>
  <si>
    <t>DEL 15/10/2015 AL 07/02/2021</t>
  </si>
  <si>
    <t>4</t>
  </si>
  <si>
    <t>232154 / 41348771</t>
  </si>
  <si>
    <t>BIEN PROPIO DE TERCEROS</t>
  </si>
  <si>
    <t>08221513</t>
  </si>
  <si>
    <t>MANRIQUE WINKLER DANIEL JOSE</t>
  </si>
  <si>
    <t>001-1273: SUNAT</t>
  </si>
  <si>
    <t>057: SUNAT</t>
  </si>
  <si>
    <t>DEL 22/01/2016 AL 21/10/2020</t>
  </si>
  <si>
    <t>01057927</t>
  </si>
  <si>
    <t>SEFERINA CABRERA PEREZ DE VASQUEZ</t>
  </si>
  <si>
    <t>DEL 07/01/2016 AL 06/10/2020</t>
  </si>
  <si>
    <t>00991718</t>
  </si>
  <si>
    <t>GILDA ROSARIO ALVAREZ SEIJAS</t>
  </si>
  <si>
    <t>DEL 01/04/2015 AL 31/12/2020</t>
  </si>
  <si>
    <t>08404468</t>
  </si>
  <si>
    <t>CATALINA MARLENI REVILLA ROSAS</t>
  </si>
  <si>
    <t>DEL 10/09/2014 AL 09/09/2021</t>
  </si>
  <si>
    <t>00994384</t>
  </si>
  <si>
    <t>MELDA RODRIGUEZ RENGIFO</t>
  </si>
  <si>
    <t>DEL 01/02/2014 AL 31/01/2021</t>
  </si>
  <si>
    <t>00815872</t>
  </si>
  <si>
    <t>OSCAR LOZADA LOZADA</t>
  </si>
  <si>
    <t>DEL 01/07/2013 AL 30/06/2021</t>
  </si>
  <si>
    <t>03677671</t>
  </si>
  <si>
    <t>MAURO ZAMORA LOPEZ</t>
  </si>
  <si>
    <t>DEL 16/01/2016 AL 15/01/2022</t>
  </si>
  <si>
    <t xml:space="preserve">BIEN PROPIO DE TERCEROS </t>
  </si>
  <si>
    <t>MARTÍN EFRAÍN TORRES OLIVEROS</t>
  </si>
  <si>
    <t>DEL 16/01/2016 AL 15/01/2021</t>
  </si>
  <si>
    <t>ASOCIACIÓN CARITAS HUARI</t>
  </si>
  <si>
    <t>DEL 24/12/2015 AL 23/12/2021</t>
  </si>
  <si>
    <t>10 Naves</t>
  </si>
  <si>
    <t>CORPORACIÓN TECNOLÓGICA ORTIZ S.R.L.</t>
  </si>
  <si>
    <t>DEL 02/03/2016 AL 01/03/2021</t>
  </si>
  <si>
    <t>09670406</t>
  </si>
  <si>
    <t>ASENCIOS FREYRE DORIS PATRICIA</t>
  </si>
  <si>
    <t>DEL 11/06/2015 AL 31/05/2021</t>
  </si>
  <si>
    <t>04064628</t>
  </si>
  <si>
    <t>TRAVEZAÑO ESPINOZA JUAN</t>
  </si>
  <si>
    <t>DEL 07/03/2016 AL 07/10/2020</t>
  </si>
  <si>
    <t>DAVILA MORI KAREN LILIANA</t>
  </si>
  <si>
    <t>DEL 01/06/2019 AL 31/05/2022</t>
  </si>
  <si>
    <t>BALDEON PLEJO SILVIA ISABEL</t>
  </si>
  <si>
    <t>DEL 01/01/2020 AL 31/12/2022</t>
  </si>
  <si>
    <t>BAILON ARIZA GROVER CAYETANO</t>
  </si>
  <si>
    <t>DEL 29/04/2011 AL 28/11/2020</t>
  </si>
  <si>
    <t>INMOBILIARIA FACAR SRL</t>
  </si>
  <si>
    <t>DEL 12/04/2012 AL 31/03/2021</t>
  </si>
  <si>
    <t>SANCHEZ TAFUR YENNY DEL ROCIO</t>
  </si>
  <si>
    <t>DEL 27/06/2017 AL 26/06/2021</t>
  </si>
  <si>
    <t>PALOMINO CCORAHUA ANDRÉS CORCINO</t>
  </si>
  <si>
    <t>DEL 13/06/2016 AL 12/06/2022</t>
  </si>
  <si>
    <t>GONZALEZ CRUZATT MARIELA FRANCISCA</t>
  </si>
  <si>
    <t>DEL 26/11/2014 AL 25/11/2020</t>
  </si>
  <si>
    <t>MATOS SAFORAS ARCENIO ROMÁN</t>
  </si>
  <si>
    <t>DEL 20/10/2014 AL 19/10/2020</t>
  </si>
  <si>
    <t>SANTAYANA CERRÓN WALTEER SALVADOR</t>
  </si>
  <si>
    <t>DEL 11/05/2013 AL 10/05/2021</t>
  </si>
  <si>
    <t>CRUZATT DE GONZALEZ MARÍA FELICITAS</t>
  </si>
  <si>
    <t>DEL 19/09/2016 AL 18/09/2022</t>
  </si>
  <si>
    <t>P57002040</t>
  </si>
  <si>
    <t>VELASQUEZ HUAIPUMA JESUS MODSTO</t>
  </si>
  <si>
    <t>DEL29/01/2016 AL 31/12/2021</t>
  </si>
  <si>
    <t>P36007229</t>
  </si>
  <si>
    <t>EUSEBIO DIAZ GAVIDIA</t>
  </si>
  <si>
    <t>DEL 05/04/2015 AL 04/01/2021</t>
  </si>
  <si>
    <t>JOSE NOLVERTO VÀSQUEZ BUSTAMANTE</t>
  </si>
  <si>
    <t>SEGUNDO JULIO VILLEGAS ZAMORA</t>
  </si>
  <si>
    <t>DEL 01/08/2016 AL 31/07/2022</t>
  </si>
  <si>
    <t>DNI: 01770948</t>
  </si>
  <si>
    <t>EDUARDO PACO, LELIS</t>
  </si>
  <si>
    <t>DEL 01/07/2016 AL 30/06/2021</t>
  </si>
  <si>
    <t>P47004612</t>
  </si>
  <si>
    <t>MUNICIPALIDAD PROVICNIAL DE EL COLLAO ILAVE</t>
  </si>
  <si>
    <t>DEL 25/05/2018 AL 24/05/2021</t>
  </si>
  <si>
    <t>05007056</t>
  </si>
  <si>
    <t>DNI: 08804916</t>
  </si>
  <si>
    <t>TAMINDZIJA CENCIC DE VILLALOBOS, DANITZA</t>
  </si>
  <si>
    <t>DEL 01/07/2015 AL 30/06/2021</t>
  </si>
  <si>
    <t>8,520.00.</t>
  </si>
  <si>
    <t>DIREPSUR S.C.R.L.</t>
  </si>
  <si>
    <t>DEL 25/10/2012 AL 24/10/2020</t>
  </si>
  <si>
    <t>DNI: 01286082</t>
  </si>
  <si>
    <t>FLORES ROMÁN, CHRISTIAN TIMOTEO</t>
  </si>
  <si>
    <t>DEL 13/06/2020 AL 31/10/2020</t>
  </si>
  <si>
    <t>MARCELINA SARMIENTO QUISPE</t>
  </si>
  <si>
    <t>DEL 01/07/2020 AL 30/06/2021</t>
  </si>
  <si>
    <t>05001866</t>
  </si>
  <si>
    <t xml:space="preserve">JULIO ALBERTO SALAZAR MOSCOSO </t>
  </si>
  <si>
    <t>DEL 29/09/2017 AL 28/09/2020</t>
  </si>
  <si>
    <t>04410440</t>
  </si>
  <si>
    <t>QUEVEDO ZEGARRA ROSA AMELIA</t>
  </si>
  <si>
    <t xml:space="preserve">DEL 01/02/2019 AL 31/01/2021 </t>
  </si>
  <si>
    <t>05000121</t>
  </si>
  <si>
    <t>Partida Electronica 1106249</t>
  </si>
  <si>
    <t>SUCESION MORY HINOJOSA JUAN GUILLERMO</t>
  </si>
  <si>
    <t>DEL 25/04/2020 AL 24/04/2023</t>
  </si>
  <si>
    <t>GABY S.A.</t>
  </si>
  <si>
    <t>DEL 02/01/2020 AL 02/01/2021</t>
  </si>
  <si>
    <t>P15155398</t>
  </si>
  <si>
    <t>LLOCLLA SORROZA LESLIE BEQUED</t>
  </si>
  <si>
    <t>DEL 16/07/2019 AL 15/07/2022</t>
  </si>
  <si>
    <t>FERREASTRY EIRL</t>
  </si>
  <si>
    <t>DEL 16/07/2019 AL 15/07/2021</t>
  </si>
  <si>
    <t>DEL 06/12/2015 AL 05/12/2021</t>
  </si>
  <si>
    <t>DAMAS DE LA CRUZ MARITZA ANGELICA</t>
  </si>
  <si>
    <t>DEL 20/12/2014  AL 19/12/2021</t>
  </si>
  <si>
    <t>ALBENGRIN GALLO ELIGIO</t>
  </si>
  <si>
    <t>DEL 14/01/2013 AL 13/01/2021</t>
  </si>
  <si>
    <t>EGOAVIL ROJAS VICTOR HUGO</t>
  </si>
  <si>
    <t>DEL 01/05/2020 AL 30/04/2021</t>
  </si>
  <si>
    <t>MUNICIPALIDAD PROVINCIAL DE TARMA</t>
  </si>
  <si>
    <t>DEL 04/09/2020 AL 03/09/2020</t>
  </si>
  <si>
    <t>LORENA MAGALY URSPRUNG</t>
  </si>
  <si>
    <t>DEL 11/08/2013 AL 13/01/2021</t>
  </si>
  <si>
    <t>SALDANI RANDOLF JOSE DOMINICO</t>
  </si>
  <si>
    <t>DEL 15/01/2020 AL 14/01/2021</t>
  </si>
  <si>
    <t>MAPELLI ACOSTA PAUL PEDRO</t>
  </si>
  <si>
    <t>DEL 13/09/2017 AL 12/09/2021</t>
  </si>
  <si>
    <t>HUAMAN JURADO ELIZABETH GIOVANA</t>
  </si>
  <si>
    <t>DEL 18/02/2020 AL 17/02/2021</t>
  </si>
  <si>
    <t xml:space="preserve">OYAGUE VDA DE CORBETTO TERESA ENRIQUETA </t>
  </si>
  <si>
    <t>DEL 08/04/2014 AL 15/06/2022</t>
  </si>
  <si>
    <t>IBARRA SALAZAR CIRO WILLMAN</t>
  </si>
  <si>
    <t>DEL 02/08/2013 AL 01/08/2021</t>
  </si>
  <si>
    <t>AJENO</t>
  </si>
  <si>
    <t>SOLUCIONES EN MAQUINARIAS Y CONSTRUCCION ORION SOCIEDAD COMERCIAL DE RESPONSABILIDAD LIMITADA</t>
  </si>
  <si>
    <t>DEL 19/12/2019  AL 18/12/2020</t>
  </si>
  <si>
    <t>ROJAS VERGARA EDUARDO</t>
  </si>
  <si>
    <t>DEL 09/01/2020 AL 08/01/2022</t>
  </si>
  <si>
    <t>PAZ NUÑEZ HIGINIO</t>
  </si>
  <si>
    <t>DEL 17/07/2018 AL 16/11/2020</t>
  </si>
  <si>
    <t>BARDALES ORTIZ ROMEL</t>
  </si>
  <si>
    <t>DEL 04/05/2020 AL 01/05/2021</t>
  </si>
  <si>
    <t>ALVITES RUBIO ELEUTERIO</t>
  </si>
  <si>
    <t>DEL 01/01/2016 AL 31/12/2020</t>
  </si>
  <si>
    <t>DIAZ ALTAMIRANO ROGER GENRI</t>
  </si>
  <si>
    <t>DEL 01/01/2021 AL 31/10/2021</t>
  </si>
  <si>
    <t>NO CUETA CON PARTIDA</t>
  </si>
  <si>
    <t xml:space="preserve">QUISPE AUCCA PERCY </t>
  </si>
  <si>
    <t>DEL 01/09/2011 AL 31/08/2021</t>
  </si>
  <si>
    <t>QUISPE BUSTAMANTE NORMA</t>
  </si>
  <si>
    <t>DEL 05/06/2015 AL 04/06/2021</t>
  </si>
  <si>
    <t>CARAZAS VARGAS NESTOR GERARDO</t>
  </si>
  <si>
    <t>DEL 01/11/2015 AL 31/10/2021</t>
  </si>
  <si>
    <t>CANDIA MESCCO ROSA MARIA</t>
  </si>
  <si>
    <t>DEL 01/05/2014 AL 30/04/2021</t>
  </si>
  <si>
    <t>SAIRE PILLCO JUAN VICTOR</t>
  </si>
  <si>
    <t>DEL 07/11/2014 AL 06/04/2021</t>
  </si>
  <si>
    <t>P31023897</t>
  </si>
  <si>
    <t>RIOS ROMERO DANIEL</t>
  </si>
  <si>
    <t>DEL 05/11/2014 AL 04/11/2021</t>
  </si>
  <si>
    <t>P59000587</t>
  </si>
  <si>
    <t>PAREDES CHUCTAYA RUTH AIDE</t>
  </si>
  <si>
    <t>DEL 01/04/2014 AL 31/03/2021</t>
  </si>
  <si>
    <t>MERINO HUARACA FELIX</t>
  </si>
  <si>
    <t>DEL 01/03/2014 AL 28/02/2021</t>
  </si>
  <si>
    <t>APARICIO MOLINA NOHEMI YOLANDA</t>
  </si>
  <si>
    <t>DEL 01/12/2014 AL 06/01/2021</t>
  </si>
  <si>
    <t>FICHA N°77404</t>
  </si>
  <si>
    <t>FERNANDEZ CACERES HECTOR LUIS</t>
  </si>
  <si>
    <t>DEL 12/01/2015 AL 12/01/2021</t>
  </si>
  <si>
    <t>FICHA N°11285971</t>
  </si>
  <si>
    <t>VUKOVICH ORIHUELA S NEYELLKO</t>
  </si>
  <si>
    <t>DEL 27/10/2019 AL 26/10/2022</t>
  </si>
  <si>
    <t>49067455, 11425646, 11425647. 11425639, 11425640, 11425641, 11425642, 11425643, 11425344 y 11425645.</t>
  </si>
  <si>
    <t>JULIO LI CHING</t>
  </si>
  <si>
    <t>DEL 24/01/2016 AL  23/01/2022</t>
  </si>
  <si>
    <t>LEON ROMAN KATTY ROCIO</t>
  </si>
  <si>
    <t>DEL 28/12/2019 AL 27/12/2020</t>
  </si>
  <si>
    <t>07025408 y 49038459</t>
  </si>
  <si>
    <t>ARTE EXPRESS Y COMPAÑIA S.A.C.</t>
  </si>
  <si>
    <t>DEL 23/10/2014 AL 22/10/2021</t>
  </si>
  <si>
    <t>42241423</t>
  </si>
  <si>
    <t>INMOBIDEAS S.A.C.</t>
  </si>
  <si>
    <t>DEL 20/01/2014 AL 19/11/2020</t>
  </si>
  <si>
    <t>7007388</t>
  </si>
  <si>
    <t>CANO ALTEZ ROSALINA CLELIA</t>
  </si>
  <si>
    <t>DEL 24/11/2014 AL 23/11/2021</t>
  </si>
  <si>
    <t>12246636</t>
  </si>
  <si>
    <t>DEL 08/09/2013 AL 07/09/2021</t>
  </si>
  <si>
    <t>CONSTRUCCIONES SANTA CATALINA S.A.</t>
  </si>
  <si>
    <t>DEL 23/11/2013 AL 22/11/2021</t>
  </si>
  <si>
    <t>44922797</t>
  </si>
  <si>
    <t>FUENTES CISNEROS JUANA</t>
  </si>
  <si>
    <t>DEL 01/01/2016 AL 31/12/2021</t>
  </si>
  <si>
    <t>11835348, 11835351, 11835353, 11835354, 11835355, 11835356, 11835357 y 11835360</t>
  </si>
  <si>
    <t>DEL 18/02/2013 AL 17/02/2021</t>
  </si>
  <si>
    <t>49068716</t>
  </si>
  <si>
    <t>JIRON DE LA UNION 1040 S.A.C.</t>
  </si>
  <si>
    <t xml:space="preserve"> 31/10/2019-31/10/2020</t>
  </si>
  <si>
    <t>SI</t>
  </si>
  <si>
    <t>TERCERO</t>
  </si>
  <si>
    <t>DNI N° 29625274</t>
  </si>
  <si>
    <t>ALBERTO RENTERIA MALACHE</t>
  </si>
  <si>
    <t>001-231: PROINVERSION</t>
  </si>
  <si>
    <t>055: PROINVERSION</t>
  </si>
  <si>
    <t>30/09/2019- 30/09/2020.</t>
  </si>
  <si>
    <t>DNI° 2639755</t>
  </si>
  <si>
    <t>ENMA VARHEN RIOFRIO</t>
  </si>
  <si>
    <t>03/09/2020 - 02/09/2021</t>
  </si>
  <si>
    <t>DNI° 9399919</t>
  </si>
  <si>
    <t>CASTRO ECHECOPAR LUIS</t>
  </si>
  <si>
    <t>16/07/2020 -16/07/2021</t>
  </si>
  <si>
    <t>Partida N° 11014754</t>
  </si>
  <si>
    <t>PETROPERU SA</t>
  </si>
  <si>
    <t>MENSUAL 1/</t>
  </si>
  <si>
    <t>02/06/2020 al 30/11/2020</t>
  </si>
  <si>
    <t xml:space="preserve">Bien Propio </t>
  </si>
  <si>
    <t>BANCO DE MATERIALES SAC. EN LLIQUIDACION</t>
  </si>
  <si>
    <t>009. M. DE ECONOMIA Y FINANZAS</t>
  </si>
  <si>
    <t>TRANSFERENCIA ELECTRÓNICA</t>
  </si>
  <si>
    <t>15/08/2020 al 14/08/2023</t>
  </si>
  <si>
    <t>07886700</t>
  </si>
  <si>
    <t xml:space="preserve">MARIATEGUI EZETA JOSE CARLOS     </t>
  </si>
  <si>
    <t>011-1649 SECRETARIA TECNICA DEL CONSEJO FISCAL</t>
  </si>
  <si>
    <t>009: MINITERIO DE ECONOMIA Y FINANZAS</t>
  </si>
  <si>
    <t>DEL 28.12.2012 AL 10.03.2021</t>
  </si>
  <si>
    <t>BIEN PROPIO</t>
  </si>
  <si>
    <t>BANCO DE MATERIALES SAC EN LIQUIDACIÓN</t>
  </si>
  <si>
    <t>DEL 09.03.2017 AL 08.03.2021</t>
  </si>
  <si>
    <t>DEL 15.05.2013 AL 14.05.2021</t>
  </si>
  <si>
    <t>PAGO UNICO</t>
  </si>
  <si>
    <t>ALQUILER</t>
  </si>
  <si>
    <t>INF.047-2020-AYACUCH</t>
  </si>
  <si>
    <t>001. ADMINISTRACION GENERAL</t>
  </si>
  <si>
    <t>INF.032-2020-LA LIBE</t>
  </si>
  <si>
    <t>INF.018-2020-AYACUCH</t>
  </si>
  <si>
    <t>SN</t>
  </si>
  <si>
    <t>3800 - 4054</t>
  </si>
  <si>
    <t>GALVEZ CARRANZA ROSA</t>
  </si>
  <si>
    <t>BURGA ALBERDI ANA LUCIA</t>
  </si>
  <si>
    <t>143-199.52-53.68</t>
  </si>
  <si>
    <t>11000460-11020425-11026555</t>
  </si>
  <si>
    <t>33432228</t>
  </si>
  <si>
    <t>Sociedad conyugal LINA MORI MENDOZA y MANIBRI ASTERIO DIAZ CERVERA</t>
  </si>
  <si>
    <t>41662964</t>
  </si>
  <si>
    <t>07466784</t>
  </si>
  <si>
    <t>URSULA JANET MARTINEZ FERREYRA</t>
  </si>
  <si>
    <t>00017698</t>
  </si>
  <si>
    <t>02622233</t>
  </si>
  <si>
    <t>ELEANA SUSANA CORTES DE YAKSETIG</t>
  </si>
  <si>
    <t>11000450</t>
  </si>
  <si>
    <t>01160171</t>
  </si>
  <si>
    <t>CARDENAS BARTRA OSCAR ELIAS QUINTO</t>
  </si>
  <si>
    <t>11004117</t>
  </si>
  <si>
    <t>SERVICIOS GENERALES DE INGENIERIA S.A.</t>
  </si>
  <si>
    <t>11003745</t>
  </si>
  <si>
    <t>00964125</t>
  </si>
  <si>
    <t>RIMAC AGUILAR GRACIANO QUININO</t>
  </si>
  <si>
    <t>02002055</t>
  </si>
  <si>
    <t>BANCO DE LA NACION</t>
  </si>
  <si>
    <t>02203384</t>
  </si>
  <si>
    <t>16488312</t>
  </si>
  <si>
    <t xml:space="preserve">LLATAS DE CASTAÑEDA TERESA HERMELINDA </t>
  </si>
  <si>
    <t>11020700</t>
  </si>
  <si>
    <t>31121880</t>
  </si>
  <si>
    <t xml:space="preserve">CCOICA BORDA MARCELO DEMETRIO </t>
  </si>
  <si>
    <t>07112717</t>
  </si>
  <si>
    <t>31623907</t>
  </si>
  <si>
    <t xml:space="preserve">ROSALES CHAVEZ LUCIA HIGINIA </t>
  </si>
  <si>
    <t>40007135</t>
  </si>
  <si>
    <t>15722825</t>
  </si>
  <si>
    <t>MONTES CAJAHUANCA LILIANA JUDITH</t>
  </si>
  <si>
    <t>11004216</t>
  </si>
  <si>
    <t>20112796</t>
  </si>
  <si>
    <t>MARIA PAULINA RAMÓN RODRÍGUEZ</t>
  </si>
  <si>
    <t>11067706</t>
  </si>
  <si>
    <t>MARTHA JUSTINA TREVEJO PAULINA</t>
  </si>
  <si>
    <t>11002000</t>
  </si>
  <si>
    <t>33405631</t>
  </si>
  <si>
    <t xml:space="preserve">VALVERDE PERALES MONICA PAOLA </t>
  </si>
  <si>
    <t>10042218</t>
  </si>
  <si>
    <t>04221873</t>
  </si>
  <si>
    <t xml:space="preserve">TARAZONA CAPCHA VICTOR OBER </t>
  </si>
  <si>
    <t>05001325</t>
  </si>
  <si>
    <t>31033087</t>
  </si>
  <si>
    <t>BUENO CALDERÓN CÉSAR ARMANDO</t>
  </si>
  <si>
    <t>1126815</t>
  </si>
  <si>
    <t>29525963</t>
  </si>
  <si>
    <t xml:space="preserve">LINARES RIVEROS MIGUEL ANGEL  </t>
  </si>
  <si>
    <t>11012131</t>
  </si>
  <si>
    <t>23829478</t>
  </si>
  <si>
    <t>MEZA AGUIRRE MARÍA TULA</t>
  </si>
  <si>
    <t>11000144</t>
  </si>
  <si>
    <t>04818053</t>
  </si>
  <si>
    <t xml:space="preserve">MORALES BARZOLA LEONIDAS </t>
  </si>
  <si>
    <t>11001093</t>
  </si>
  <si>
    <t>05397030</t>
  </si>
  <si>
    <t xml:space="preserve">PEREYRA AGUILAR JOSE ANTONIO </t>
  </si>
  <si>
    <t>02001392</t>
  </si>
  <si>
    <t>23213876</t>
  </si>
  <si>
    <t>MARTINEZ HUAMAN ANTONIO</t>
  </si>
  <si>
    <t>02018490</t>
  </si>
  <si>
    <t>40163710</t>
  </si>
  <si>
    <t xml:space="preserve">GOÑE JARA ABED VICTOR </t>
  </si>
  <si>
    <t>03099272</t>
  </si>
  <si>
    <t>17917743</t>
  </si>
  <si>
    <t xml:space="preserve">GOICOCHEA VILLAR ANIBAL RODOLFO </t>
  </si>
  <si>
    <t>05005401</t>
  </si>
  <si>
    <t>02307011</t>
  </si>
  <si>
    <t xml:space="preserve">SANGA MAMANI VILMA YRENE </t>
  </si>
  <si>
    <t>00003587</t>
  </si>
  <si>
    <t>09333944</t>
  </si>
  <si>
    <t xml:space="preserve">ARIAS RAFAEL FIDEL AUGUSTO </t>
  </si>
  <si>
    <t>05013072</t>
  </si>
  <si>
    <t>04638477</t>
  </si>
  <si>
    <t xml:space="preserve">NARANJO RIVERA URSULA MARIA ASUNTA </t>
  </si>
  <si>
    <t>06740943</t>
  </si>
  <si>
    <t xml:space="preserve">YATACO VALDEZ DANIEL VICTOR </t>
  </si>
  <si>
    <t>ANUAL</t>
  </si>
  <si>
    <t>11700043</t>
  </si>
  <si>
    <t>ARTE EXPRESS Y COMPAÑÍA S.A.C.</t>
  </si>
  <si>
    <t>BANCO DE MATERIALES S.A.C EN LIQUIDACIÓN</t>
  </si>
  <si>
    <t>OF 201: 47.44                         OFI 301: 47.44                            OFICINA 302: 63.35                         OFICINA 304: 37.80</t>
  </si>
  <si>
    <t>06080590</t>
  </si>
  <si>
    <t>NAKO KINA NELLY</t>
  </si>
  <si>
    <t>OF 401: 94.21                         OFICINA 402: 100.91</t>
  </si>
  <si>
    <t xml:space="preserve">FORMA DE PAGO (MENSUAL O ANUAL) Y FECHA DE PAGO </t>
  </si>
  <si>
    <t>MONTO MENSUAL</t>
  </si>
  <si>
    <t>VIGENCIA DEL CONTRATO</t>
  </si>
  <si>
    <t>COCHERAS</t>
  </si>
  <si>
    <t>METROS CUADRADOS</t>
  </si>
  <si>
    <t>PARTIDA REGISTRAL DE INCRIPCION DE PROPIEDAD</t>
  </si>
  <si>
    <t>BIEN PROPIO DE TERCEROS O AJENO</t>
  </si>
  <si>
    <t>DNI O PARTIDA REGISTRAL</t>
  </si>
  <si>
    <t>APELLIDOS Y NOMBRES O DENOMINACIÓN</t>
  </si>
  <si>
    <t>EJECUCIÓN 2020 (*)</t>
  </si>
  <si>
    <t>EJECUCIÓN 2019</t>
  </si>
  <si>
    <t>CONTRATO</t>
  </si>
  <si>
    <t>INMUEBLE</t>
  </si>
  <si>
    <t>ARRENDADOR</t>
  </si>
  <si>
    <t>ARRENDATARIO</t>
  </si>
  <si>
    <t xml:space="preserve">:  09  ECONOMIA Y FINANZAS </t>
  </si>
  <si>
    <t xml:space="preserve">SECTOR                                     </t>
  </si>
  <si>
    <t>ALQUILER DE INMUEBLES EN LOS AÑOS FISCALES 2019 Y 2020</t>
  </si>
  <si>
    <t>PROYECTO DE PRESUPUESTO 2021</t>
  </si>
  <si>
    <t>FORMATO N° 18-CPCG-CR-2021</t>
  </si>
  <si>
    <t xml:space="preserve">      MINISTERIO  DE  ECONOMÍA  Y  FINANZAS</t>
  </si>
  <si>
    <t xml:space="preserve">        :  096 CENTRAL DE COMPRAS PUBLICAS - PERÚ COMPRAS</t>
  </si>
  <si>
    <t xml:space="preserve">       OFICINA GENERAL DE PLANEAMIENTO Y PRESUPUESTO</t>
  </si>
  <si>
    <t xml:space="preserve">        :   095 OFICINA DE NORMALIZACIÓN PREVISIONAL - ONP</t>
  </si>
  <si>
    <t xml:space="preserve">        :   059  ORGANISMO SUPERVISOR DE CONTRATACIONES DEL ESTADO</t>
  </si>
  <si>
    <t>:   058  SUPERINTENDENCIA DEL MERCADO DE VALORES</t>
  </si>
  <si>
    <t xml:space="preserve">                                              :   057  SUPERINTENDENCIA NACIONAL DE ADUANAS Y DE ADMINISTRACIÓN TRIBUTARIA</t>
  </si>
  <si>
    <t>:   055 AGENCIA DE PROMOCIÓN DE LA INVERSIÓN PRIVADA</t>
  </si>
  <si>
    <t>1/  El primer pago se registro en Julio de 2020.</t>
  </si>
  <si>
    <t>:   009 MINISTERIO DE ECONOMIA Y FINANZAS</t>
  </si>
  <si>
    <t xml:space="preserve">(**) Saldo al 30 de Junio de 2020 </t>
  </si>
  <si>
    <t xml:space="preserve">(*) Saldo al 31 de Diciembre de 2019 </t>
  </si>
  <si>
    <t>TOTAL SOLES</t>
  </si>
  <si>
    <t>SOLES</t>
  </si>
  <si>
    <t>068- 384001</t>
  </si>
  <si>
    <t>BANCO DE LA NACIÓN</t>
  </si>
  <si>
    <t>001-1650  PERÚ COMPRAS</t>
  </si>
  <si>
    <t xml:space="preserve"> - OTROS (RETENCIONES 10% LEY 28015 ART.21)</t>
  </si>
  <si>
    <t>068-367735</t>
  </si>
  <si>
    <t xml:space="preserve"> - OTROS (DEVOLUCION VIATICOS Y ENCARGOS)</t>
  </si>
  <si>
    <t>0011-0661-0100068987-65</t>
  </si>
  <si>
    <t>BANCO CONTINENTAL</t>
  </si>
  <si>
    <t xml:space="preserve"> - OTROS (CUENTA DEPÓSITO GARANTÍAS DE
     PROVEEDORES-ACUERDOS MARCO)                       </t>
  </si>
  <si>
    <t>0011-0661-0100069029-65</t>
  </si>
  <si>
    <t>193-2383203-0-56</t>
  </si>
  <si>
    <t>BANCO DE CRÉDITO</t>
  </si>
  <si>
    <t xml:space="preserve"> - OTROS (CUENTA PAGO DE HABERES CAS)</t>
  </si>
  <si>
    <r>
      <t>0011-0661-0200057249-61</t>
    </r>
    <r>
      <rPr>
        <b/>
        <sz val="9"/>
        <color indexed="8"/>
        <rFont val="Arial"/>
        <family val="2"/>
      </rPr>
      <t xml:space="preserve"> </t>
    </r>
  </si>
  <si>
    <t>068-362229</t>
  </si>
  <si>
    <t>BANCO DE LA NACIÓN  -  CUT</t>
  </si>
  <si>
    <t>2. RECURSOS DIRECTAMENTE RECAUDADOS</t>
  </si>
  <si>
    <t>068-372534</t>
  </si>
  <si>
    <t>1.  RECURSOS ORDINARIOS</t>
  </si>
  <si>
    <t>Del 15.11.19 al 11.08.20</t>
  </si>
  <si>
    <t>0011-0661-64-0300056983 (b)</t>
  </si>
  <si>
    <t>BANCO BBVA - DPZ</t>
  </si>
  <si>
    <t>001-55 OFICINA DE NORMALIZACIÓN PREVISIONAL ONP</t>
  </si>
  <si>
    <t xml:space="preserve">    - CONTRIBUCIONES A FONDOS</t>
  </si>
  <si>
    <t>0011-0661-60-0300056975 (a)</t>
  </si>
  <si>
    <r>
      <t>´</t>
    </r>
    <r>
      <rPr>
        <sz val="9"/>
        <rFont val="Arial"/>
        <family val="2"/>
      </rPr>
      <t>- . -</t>
    </r>
  </si>
  <si>
    <t>0-004566-025</t>
  </si>
  <si>
    <t>BANCO CITIBANK</t>
  </si>
  <si>
    <t>000- 9150846</t>
  </si>
  <si>
    <t>BANCO SCOTIABANK</t>
  </si>
  <si>
    <t>7085010-000-01</t>
  </si>
  <si>
    <t>7085001-000-01</t>
  </si>
  <si>
    <t>04.01.2017</t>
  </si>
  <si>
    <t>000-4232267</t>
  </si>
  <si>
    <t>05.01.2000</t>
  </si>
  <si>
    <t>000-4668308</t>
  </si>
  <si>
    <t>04.10.2016</t>
  </si>
  <si>
    <t>BANCO GNB PERU</t>
  </si>
  <si>
    <t>SALDO 2020 (**)</t>
  </si>
  <si>
    <t>SALDO 2019 (*)</t>
  </si>
  <si>
    <t>MONEDA</t>
  </si>
  <si>
    <t>FECHA DE APERTURA</t>
  </si>
  <si>
    <t>CUENTA</t>
  </si>
  <si>
    <t>BANCO / INSTITUCIÓN FINANCIERA</t>
  </si>
  <si>
    <t>CUENTAS BANCARIAS</t>
  </si>
  <si>
    <t>ESPECIFICACIONES RECURSOS PUBLICOS</t>
  </si>
  <si>
    <t>23.05.2016</t>
  </si>
  <si>
    <t>06.12.2004</t>
  </si>
  <si>
    <t>200-3006875950</t>
  </si>
  <si>
    <t>BANCO INTERBANK</t>
  </si>
  <si>
    <t>26.09.2001</t>
  </si>
  <si>
    <t>200-3000623933</t>
  </si>
  <si>
    <t>13.08.2002</t>
  </si>
  <si>
    <t>200-3000062810</t>
  </si>
  <si>
    <t>01.04.2001</t>
  </si>
  <si>
    <t>041-2001156587</t>
  </si>
  <si>
    <t>0011-0661-0100074316-69</t>
  </si>
  <si>
    <t xml:space="preserve">BANCO BBVA  </t>
  </si>
  <si>
    <t>15.01.2016</t>
  </si>
  <si>
    <t>0011-0661-0100064590-61</t>
  </si>
  <si>
    <t>0011-0661-0100064604-60</t>
  </si>
  <si>
    <t>10.07.2015</t>
  </si>
  <si>
    <t>0011-0661-64-0100062962</t>
  </si>
  <si>
    <t>07.04.2015</t>
  </si>
  <si>
    <t>0011-0661-69-0100061818</t>
  </si>
  <si>
    <t>13.04.2015</t>
  </si>
  <si>
    <t>0011-0661-63-0100061915</t>
  </si>
  <si>
    <t>26.04.2013</t>
  </si>
  <si>
    <t>0011-0661-69-0100053823</t>
  </si>
  <si>
    <t>17.02.2000</t>
  </si>
  <si>
    <t>0011-0154-29-0200071350</t>
  </si>
  <si>
    <t>10.04.1995</t>
  </si>
  <si>
    <t>0011-0661-64-0200015465</t>
  </si>
  <si>
    <t>08.07.2016</t>
  </si>
  <si>
    <t>0068-364949</t>
  </si>
  <si>
    <t>25.02.2014</t>
  </si>
  <si>
    <t>0068-338026</t>
  </si>
  <si>
    <t>26.06.2012</t>
  </si>
  <si>
    <t>0068-316154</t>
  </si>
  <si>
    <t>25.03.2013</t>
  </si>
  <si>
    <t>0068-327490</t>
  </si>
  <si>
    <t>20.01.2011</t>
  </si>
  <si>
    <t>0068-255333</t>
  </si>
  <si>
    <t>25.03.2003</t>
  </si>
  <si>
    <t>0000-307653</t>
  </si>
  <si>
    <t>05.12.2000</t>
  </si>
  <si>
    <t>0000-270776</t>
  </si>
  <si>
    <t>10.08.2000</t>
  </si>
  <si>
    <t>0000-268631</t>
  </si>
  <si>
    <t>12.11.1998</t>
  </si>
  <si>
    <t>0000-257621</t>
  </si>
  <si>
    <t>05.08.1997</t>
  </si>
  <si>
    <t>0000-252409</t>
  </si>
  <si>
    <t>04.08.1997</t>
  </si>
  <si>
    <t>0000-252042</t>
  </si>
  <si>
    <t>07.02.1997</t>
  </si>
  <si>
    <t>0000-250899</t>
  </si>
  <si>
    <t>26.02.1997</t>
  </si>
  <si>
    <t>0000-251275</t>
  </si>
  <si>
    <t>08.05.1995</t>
  </si>
  <si>
    <t>0000-232459</t>
  </si>
  <si>
    <t>25.07.2002</t>
  </si>
  <si>
    <t>0000-295531</t>
  </si>
  <si>
    <t>0000-262307</t>
  </si>
  <si>
    <t>0000-259810</t>
  </si>
  <si>
    <t>0000-348872</t>
  </si>
  <si>
    <t>0000-295523</t>
  </si>
  <si>
    <t>0000-234060</t>
  </si>
  <si>
    <t>0000-234079</t>
  </si>
  <si>
    <t>0000-268526</t>
  </si>
  <si>
    <t>0000-862185</t>
  </si>
  <si>
    <t>0000-251283</t>
  </si>
  <si>
    <t>0000-262714 (sub. cuenta)</t>
  </si>
  <si>
    <t>00-170-106-001316</t>
  </si>
  <si>
    <t>200-3000009243</t>
  </si>
  <si>
    <t>0011-0661-68-0100004687</t>
  </si>
  <si>
    <t>193-1138772-0-46</t>
  </si>
  <si>
    <t>0068-381274</t>
  </si>
  <si>
    <t>0068-373751</t>
  </si>
  <si>
    <t>0068-350247</t>
  </si>
  <si>
    <t>0068-316146</t>
  </si>
  <si>
    <t>0068-315093</t>
  </si>
  <si>
    <t>0000-281875</t>
  </si>
  <si>
    <t>0000-299790 (sub. cuenta)</t>
  </si>
  <si>
    <t>1. RECURSOS ORDINARIOS</t>
  </si>
  <si>
    <t>00-068-334950</t>
  </si>
  <si>
    <t>001-1275 - OSCE</t>
  </si>
  <si>
    <t>4. DONACIONES Y TRANSFERENCIAS</t>
  </si>
  <si>
    <t xml:space="preserve">DÓLARES </t>
  </si>
  <si>
    <t>06-068-000740</t>
  </si>
  <si>
    <t>00-068-321158</t>
  </si>
  <si>
    <t>06-068-000392</t>
  </si>
  <si>
    <t>00-000-288047</t>
  </si>
  <si>
    <t xml:space="preserve">06-068-002034 </t>
  </si>
  <si>
    <t>3.- RECURSOS OPERACIONES</t>
  </si>
  <si>
    <t>00-068-381231</t>
  </si>
  <si>
    <t>00-068-375312</t>
  </si>
  <si>
    <t>BANCO INTERAMERICANO DE FINANZAS</t>
  </si>
  <si>
    <t>000-2308223</t>
  </si>
  <si>
    <t>SCOTIABANK</t>
  </si>
  <si>
    <t>193-1958159-0-82</t>
  </si>
  <si>
    <t>BANCO  DE CRÉDITO</t>
  </si>
  <si>
    <t>193-1901714-0-31</t>
  </si>
  <si>
    <t>193-1852329-0-92</t>
  </si>
  <si>
    <t>193-1852330-0-03</t>
  </si>
  <si>
    <t>193-1501307-0-16</t>
  </si>
  <si>
    <t>100-027067</t>
  </si>
  <si>
    <t>BBVA CONTINENTAL</t>
  </si>
  <si>
    <t>00-023-013770</t>
  </si>
  <si>
    <t>00-068-198194</t>
  </si>
  <si>
    <t>00-000-304867</t>
  </si>
  <si>
    <t>00-000-870803</t>
  </si>
  <si>
    <t>00-068-324254</t>
  </si>
  <si>
    <t>PLAZO N° 0011-0611-60-0300028416-250</t>
  </si>
  <si>
    <t>BANCO CONTINENTAL  BBVA</t>
  </si>
  <si>
    <t>001-1274 SMV</t>
  </si>
  <si>
    <t>PLAZO N° 193-82356384-0-5</t>
  </si>
  <si>
    <t>PLAZO N° 193-82355808-0-4</t>
  </si>
  <si>
    <t>PLAZO N° 14110016806812</t>
  </si>
  <si>
    <t>PLAZO N° 14110016880806</t>
  </si>
  <si>
    <t>PLAZO N° 0011-0611-60-0300028416-241</t>
  </si>
  <si>
    <t>BANCO CONTINENTAL BBVA</t>
  </si>
  <si>
    <t>PLAZO N° 0011-0611-60-0300028416-240</t>
  </si>
  <si>
    <t>PLAZO N° 0011-0611-60-0300028416-237</t>
  </si>
  <si>
    <t>PLAZO N° 11652</t>
  </si>
  <si>
    <t>PLAZO N° 0011-0611-60-0300028416-234</t>
  </si>
  <si>
    <t>PLAZO N° 111134</t>
  </si>
  <si>
    <t>PLAZO N° 10982</t>
  </si>
  <si>
    <t>PLAZO N° 0011-0661-60-0300028416-223</t>
  </si>
  <si>
    <t>PLAZO N° 11625050001</t>
  </si>
  <si>
    <t>BANCO SANTANDER</t>
  </si>
  <si>
    <t>PLAZO N° 193-82243194-0-5</t>
  </si>
  <si>
    <t>PLAZO N° 107001221005473579</t>
  </si>
  <si>
    <t>CMAC HUANCAYO</t>
  </si>
  <si>
    <t>PLAZO N° 5000757341</t>
  </si>
  <si>
    <t>BANCO RIPLEY</t>
  </si>
  <si>
    <t>PLAZO N° 0011-0611-60-0300028416-211</t>
  </si>
  <si>
    <t>PLAZO N° 14738190001</t>
  </si>
  <si>
    <t>PLAZO N° 0930839</t>
  </si>
  <si>
    <t>PLAZO N° 1041452802</t>
  </si>
  <si>
    <t>BANCO PICHINCHA</t>
  </si>
  <si>
    <t>PLAZO N° 520200280264000</t>
  </si>
  <si>
    <t>BANCO DE COMERCIO</t>
  </si>
  <si>
    <t>DPF Nº 19800</t>
  </si>
  <si>
    <t>GNB PERU</t>
  </si>
  <si>
    <t>DPF Nº 06000116000000918155</t>
  </si>
  <si>
    <t>ICBC PERU</t>
  </si>
  <si>
    <t>DPF Nº 16370000000</t>
  </si>
  <si>
    <t>CREDISCOTIA</t>
  </si>
  <si>
    <t>DPF Nº IB00014363</t>
  </si>
  <si>
    <t>CRAC CAT PERU (ANTES CENCOSUD)</t>
  </si>
  <si>
    <t>DPF Nº 19401</t>
  </si>
  <si>
    <t>DPF Nº 193-00253768-0-1</t>
  </si>
  <si>
    <t>BANCO DE CREDITO</t>
  </si>
  <si>
    <t>DPF Nº 193-82439236-0-8</t>
  </si>
  <si>
    <t>DPF Nº 20000000030566</t>
  </si>
  <si>
    <t>MIBANCO</t>
  </si>
  <si>
    <t>DPF Nº 15565</t>
  </si>
  <si>
    <t>DPF Nº 20000000030250</t>
  </si>
  <si>
    <t>DPF Nº 20000000030015</t>
  </si>
  <si>
    <t>DPF Nº BFP-1992-MN-2019</t>
  </si>
  <si>
    <t>FALABELLA</t>
  </si>
  <si>
    <t>DPF Nº 0011-0611-60-0300028416-262</t>
  </si>
  <si>
    <t>DPF Nº 0011-0611-60-0300028416-260</t>
  </si>
  <si>
    <t>DPF Nº 999410391984</t>
  </si>
  <si>
    <t>COMPARTAMOS</t>
  </si>
  <si>
    <t>DPF Nº 999410388808</t>
  </si>
  <si>
    <t>DPF Nº 0011-0611-60-0300028416-253</t>
  </si>
  <si>
    <t>DPF Nº 999410376209</t>
  </si>
  <si>
    <t>DPF Nº 193-8236366-0-6</t>
  </si>
  <si>
    <t>DPF Nº IB00013471</t>
  </si>
  <si>
    <t>DPF Nº 981DCM191860012</t>
  </si>
  <si>
    <t>INTERBANK</t>
  </si>
  <si>
    <t>DOLARES</t>
  </si>
  <si>
    <t>DPF Nº 193-82466360-1-0</t>
  </si>
  <si>
    <t>DPF Nº 15049</t>
  </si>
  <si>
    <t xml:space="preserve">CREDISCOTIA </t>
  </si>
  <si>
    <t>DPF Nº 14110016806812</t>
  </si>
  <si>
    <t>BIF</t>
  </si>
  <si>
    <t>DPF Nº 14110016880806</t>
  </si>
  <si>
    <t>DPF Nº 0011-0611-60-0300028416-241</t>
  </si>
  <si>
    <t>DPF Nº 0011-0611-60-0300028416-240</t>
  </si>
  <si>
    <t>DPF Nº 0011-0611-60-0300028416-237</t>
  </si>
  <si>
    <t>DPF Nº 11652</t>
  </si>
  <si>
    <t>DPF Nº 0011-0611-60-0300028416-234</t>
  </si>
  <si>
    <t>DPF Nº 111134</t>
  </si>
  <si>
    <t>DPF Nº 10982</t>
  </si>
  <si>
    <t>DPF Nº 0011-0661-60-0300028416-223</t>
  </si>
  <si>
    <t>DPF Nº 11625050001</t>
  </si>
  <si>
    <t>AHORROS  Nº  000-8004324</t>
  </si>
  <si>
    <t>AHORROS  Nº  000-8001539</t>
  </si>
  <si>
    <t>CORRIENTE Nº  0011-0179-0100008976-91</t>
  </si>
  <si>
    <t>AHORROS  Nº  0011-0179-0200061858-93</t>
  </si>
  <si>
    <t>CORRIENTE Nº  194-1207722-1-21</t>
  </si>
  <si>
    <t>CORRIENTE Nº  193-0098391-0-47</t>
  </si>
  <si>
    <t>CORRIENTE Nº  06-000-033241</t>
  </si>
  <si>
    <t>CORRIENTE Nº  00-000-870730</t>
  </si>
  <si>
    <t>CORRIENTE  Nº  00-068-324246 (***)</t>
  </si>
  <si>
    <t>Cta. Plazo Fijo 885013</t>
  </si>
  <si>
    <t xml:space="preserve">SCOTIABANK </t>
  </si>
  <si>
    <t>SUNAT</t>
  </si>
  <si>
    <t>Cta. Plazo Fijo 859594</t>
  </si>
  <si>
    <t>Cta. Plazo Fijo 20000000033039</t>
  </si>
  <si>
    <t>MI BANCO</t>
  </si>
  <si>
    <t>Cta. Plazo Fijo 20000000032976</t>
  </si>
  <si>
    <t>Cta. Plazo Fijo  20000000029980</t>
  </si>
  <si>
    <t>Cta. Plazo Fijo 20000000029523</t>
  </si>
  <si>
    <t>Cta. Plazo Fijo 981DPCM201210091</t>
  </si>
  <si>
    <t>Cta. Plazo Fijo 981DPCM201210092</t>
  </si>
  <si>
    <t>Cta. Plazo Fijo 06000116000002724654-11</t>
  </si>
  <si>
    <t>ICBC BANK PERÚ</t>
  </si>
  <si>
    <t>Cta. Plazo Fijo 14363</t>
  </si>
  <si>
    <t xml:space="preserve">FINANCIERA CREDISCOTIA   </t>
  </si>
  <si>
    <t>Cta. Plazo Fijo 15039</t>
  </si>
  <si>
    <t>FINANCIERA CREDISCOTIA</t>
  </si>
  <si>
    <t>Cta. Plazo Fijo 13892</t>
  </si>
  <si>
    <t>Cta. Plazo Fijo 135-022-000129692-000</t>
  </si>
  <si>
    <t>FINANCIERA CONFIANZA</t>
  </si>
  <si>
    <t>Cta. Plazo Fijo 135-022-000117842-000</t>
  </si>
  <si>
    <t>Cta. Plazo Fijo IB00014121</t>
  </si>
  <si>
    <t>CRAC CAT PERÚ</t>
  </si>
  <si>
    <t>Cta. Plazo Fijo IB00014111</t>
  </si>
  <si>
    <t>Cta. Plazo Fijo IB00013601</t>
  </si>
  <si>
    <t>Cta. Plazo Fijo 999410508165</t>
  </si>
  <si>
    <t>COMPARTAMOS FINANCIERA</t>
  </si>
  <si>
    <t>Cta. Plazo Fijo 038410042212</t>
  </si>
  <si>
    <t>Cta. Plazo Fijo 999410391992</t>
  </si>
  <si>
    <t>Cta. Plazo Fijo 038410042782</t>
  </si>
  <si>
    <t>Cta. Plazo Fijo 999410393790</t>
  </si>
  <si>
    <t>Cta. Plazo Fijo 038410041362</t>
  </si>
  <si>
    <t>Cta. Plazo Fijo 072331418803</t>
  </si>
  <si>
    <t>CMAC TRUJILLO</t>
  </si>
  <si>
    <t>Cta. Plazo Fijo 072331416185</t>
  </si>
  <si>
    <t>Cta. Plazo Fijo 072331408549</t>
  </si>
  <si>
    <t>Cta. Plazo Fijo 106722331000013684</t>
  </si>
  <si>
    <t>CMAC CUSCO</t>
  </si>
  <si>
    <t>Cta. Plazo Fijo 0011-0661-67-0300052163-15</t>
  </si>
  <si>
    <t>BBVA PERÚ</t>
  </si>
  <si>
    <t>Cta. Plazo Fijo 0011-0661-67-030052163-13</t>
  </si>
  <si>
    <t>Cta. Plazo Fijo 0011-0661-67-030052163-11</t>
  </si>
  <si>
    <t>Cta. Plazo Fijo 0011-0661-67-0300052163-10</t>
  </si>
  <si>
    <t>Cta. Plazo Fijo 1162351001</t>
  </si>
  <si>
    <t>Cta. Plazo Fijo 1155159001</t>
  </si>
  <si>
    <t>Cta. Plazo Fijo 1184118001</t>
  </si>
  <si>
    <t>Cta. Plazo Fijo 001202550710</t>
  </si>
  <si>
    <t>Cta. Plazo Fijo 1151198390</t>
  </si>
  <si>
    <t>Cta. Plazo Fijo 141101750545</t>
  </si>
  <si>
    <t>Cta. Plazo Fijo 141101744723</t>
  </si>
  <si>
    <t>Cta. Plazo Fijo 141101700130</t>
  </si>
  <si>
    <t>Cta. Plazo Fijo 141101692774</t>
  </si>
  <si>
    <t>Cta. Plazo Fijo 141101687169</t>
  </si>
  <si>
    <t>Cta. Plazo Fijo 18940</t>
  </si>
  <si>
    <t>BANCO GNB</t>
  </si>
  <si>
    <t>Cta. Plazo Fijo 16906</t>
  </si>
  <si>
    <t>Cta. Plazo Fijo 13711</t>
  </si>
  <si>
    <t>Cta. Plazo Fijo BFP-DPRIE-00017-MN-2019</t>
  </si>
  <si>
    <t>BANCO FALABELLA</t>
  </si>
  <si>
    <t>Cta. Plazo Fijo 193-82503532-0-1</t>
  </si>
  <si>
    <t>Cta. Plazo Fijo 193-82496550-0-2</t>
  </si>
  <si>
    <t>Cta. Plazo Fijo 193-82387005-0-9</t>
  </si>
  <si>
    <t>DÓLARES</t>
  </si>
  <si>
    <t>Cta. Plazo Fijo 193-82417371-1-7</t>
  </si>
  <si>
    <t>Cta. Plazo Fijo 193-82431701-0-9</t>
  </si>
  <si>
    <t>Cta. Plazo Fijo 193-82376903-0-8</t>
  </si>
  <si>
    <t>Cta. Plazo Fijo 193-82367588-0-8</t>
  </si>
  <si>
    <t>Cta. Plazo Fijo 193-82345684-0-2</t>
  </si>
  <si>
    <t>Cta. Plazo Fijo 193-82337031-0-6</t>
  </si>
  <si>
    <t>Cta. Plazo Fijo 520200391609000</t>
  </si>
  <si>
    <t>Cta. Plazo Fijo 520200372365000</t>
  </si>
  <si>
    <t>Cta. Plazo Fijo 520200348231000</t>
  </si>
  <si>
    <t>Cta. Plazo Fijo 520200351721000</t>
  </si>
  <si>
    <t>Certificado de Depósito 08682405</t>
  </si>
  <si>
    <t>Certificado de Depósito 08682320</t>
  </si>
  <si>
    <t>Certificado de Depósito 08682401</t>
  </si>
  <si>
    <t>Certificado de Depósito 08682302</t>
  </si>
  <si>
    <t>Certificado de Depósito 08682303</t>
  </si>
  <si>
    <t>Certificado de Depósito 08682301</t>
  </si>
  <si>
    <t>Certificado de Depósito 08682216</t>
  </si>
  <si>
    <t>Certificado de Depósito 08679810</t>
  </si>
  <si>
    <t>Certificado de Depósito 08679811</t>
  </si>
  <si>
    <t>Certificado de Depósito 08679815</t>
  </si>
  <si>
    <t>Certificado de Depósito 08679813</t>
  </si>
  <si>
    <t>Certificado de Depósito 08679814</t>
  </si>
  <si>
    <t>Certificado de Depósito 08679809</t>
  </si>
  <si>
    <t>Certificado de Depósito 08679718</t>
  </si>
  <si>
    <t>Certificado de Depósito 08672809</t>
  </si>
  <si>
    <t>Certificado de Depósito 08672804</t>
  </si>
  <si>
    <t>Certificado de Depósito 08672808</t>
  </si>
  <si>
    <t>Certificado de Depósito 08672802</t>
  </si>
  <si>
    <t>Certificado de Depósito 08672810</t>
  </si>
  <si>
    <t>Certificado de Depósito 08670415</t>
  </si>
  <si>
    <t>Cta.Cte MN 0011-0661-0100026435-66</t>
  </si>
  <si>
    <t>Cta.Cte MN 00-068-375266</t>
  </si>
  <si>
    <t xml:space="preserve">BANCO DE LA NACION </t>
  </si>
  <si>
    <t>Cta.Cte MN 410200606490</t>
  </si>
  <si>
    <t>BANCO COMERCIO</t>
  </si>
  <si>
    <t>Cta.Cte MN 0008091382</t>
  </si>
  <si>
    <t>Cta.Cte MN 000921714297</t>
  </si>
  <si>
    <t>BANCO FINANCIERO</t>
  </si>
  <si>
    <t>Cta.Cte.MN. 000-2258650</t>
  </si>
  <si>
    <t>Cta.Cte.MN. 00-000-329541</t>
  </si>
  <si>
    <t xml:space="preserve">BANCO DE LA NACION  </t>
  </si>
  <si>
    <t>Cta.Cte.MN. 001034393001</t>
  </si>
  <si>
    <t>Cta.Cte. ME 000-1458942</t>
  </si>
  <si>
    <t>Cta.Cte. MN 000-3152227</t>
  </si>
  <si>
    <t>Cta.Cte. MN. 000-3141187</t>
  </si>
  <si>
    <t>Cta.Cte.MN 200-0010323877</t>
  </si>
  <si>
    <t>Cta.Cte. MN. 100-0007774712</t>
  </si>
  <si>
    <t>Cta.Cte.MN 200127005</t>
  </si>
  <si>
    <t>CITIBANK</t>
  </si>
  <si>
    <t>Cta.Cte. MN. 007000060964</t>
  </si>
  <si>
    <t xml:space="preserve">Cta.Cte. MN. 0000-874884    </t>
  </si>
  <si>
    <t xml:space="preserve">Cta.Cte. MN. 0000-228672     </t>
  </si>
  <si>
    <t xml:space="preserve">Cta.Cte. MN. 0000-178063  </t>
  </si>
  <si>
    <t>Cta.Cte. MN. 0000-164534</t>
  </si>
  <si>
    <t>Cta.Cte. MN  00-068-329795</t>
  </si>
  <si>
    <t>Cta.Cte. MN 00-000-870722</t>
  </si>
  <si>
    <t>Cta.Cte. MN  00-000-649783</t>
  </si>
  <si>
    <t>Cta.Cte. ME 00-006-035724</t>
  </si>
  <si>
    <t xml:space="preserve">Cta.Cte. MN. 0000-215783  </t>
  </si>
  <si>
    <t xml:space="preserve">Cta.Cte. MN. 0-068-324238  </t>
  </si>
  <si>
    <t>Cta.Cte. MN 191-0780214-0-48</t>
  </si>
  <si>
    <t>Cta.Cte. MN. 191-0798416-0-06</t>
  </si>
  <si>
    <t>Cta.Aho. MN  0011 661-000200030561- 61</t>
  </si>
  <si>
    <t>Cta.Cte. MN. 0011-0661-0100001009-68</t>
  </si>
  <si>
    <t>00-068-000430</t>
  </si>
  <si>
    <t>001-1231 - PROINVERSIÓN</t>
  </si>
  <si>
    <t>00-068-317010</t>
  </si>
  <si>
    <t>E</t>
  </si>
  <si>
    <t>000-68374839</t>
  </si>
  <si>
    <t>04/01/2013</t>
  </si>
  <si>
    <t>00-068-324149</t>
  </si>
  <si>
    <t>00-000-644153</t>
  </si>
  <si>
    <t>23/07/2007</t>
  </si>
  <si>
    <t>00-068-028728</t>
  </si>
  <si>
    <t xml:space="preserve">DOLARES </t>
  </si>
  <si>
    <t>20/08/2010</t>
  </si>
  <si>
    <t>06-000-035104</t>
  </si>
  <si>
    <t>0011-0661-69-0200035121</t>
  </si>
  <si>
    <t>0011-0661-69-0200035423</t>
  </si>
  <si>
    <t>0011-0661-66-0200035113</t>
  </si>
  <si>
    <t>0011-0661-62-0200035105</t>
  </si>
  <si>
    <t>06-068-002441</t>
  </si>
  <si>
    <t>012-1721 OFICINA GENERAL DE INVERSIONES Y PROYECTOS</t>
  </si>
  <si>
    <t>3.- RECURSOS OPERACIONES OFICIALES DE CRÉDITO</t>
  </si>
  <si>
    <t>00-068-383269</t>
  </si>
  <si>
    <t>06-068-002468</t>
  </si>
  <si>
    <t>00-068-383277</t>
  </si>
  <si>
    <r>
      <rPr>
        <sz val="9"/>
        <color theme="0"/>
        <rFont val="Arial"/>
        <family val="2"/>
      </rPr>
      <t>´</t>
    </r>
    <r>
      <rPr>
        <sz val="9"/>
        <rFont val="Arial"/>
        <family val="2"/>
      </rPr>
      <t>00068367328</t>
    </r>
  </si>
  <si>
    <t>0068331633</t>
  </si>
  <si>
    <t>009-1439 SECRETARÍA TÉCNICA DE APOYO A LA COMISIÓN AD HOC CREADA POR LA LEY 29625 - RETENCIONES 10% LEY N° 28015 ART. 21°</t>
  </si>
  <si>
    <t xml:space="preserve">OTRAS CUENTAS </t>
  </si>
  <si>
    <t>193-2006480-0-74</t>
  </si>
  <si>
    <t>BANCO DE CRÉDITO DEL PERU</t>
  </si>
  <si>
    <t>009-1439 SECRETARÍA TÉCNICA DE APOYO A LA COMISIÓN AD HOC CREADA POR LA LEY 29625 -    CONVENIO -PAGO DE REMUNERACIONES</t>
  </si>
  <si>
    <t>OTRAS CUENTAS</t>
  </si>
  <si>
    <t>0068376572</t>
  </si>
  <si>
    <t>009-1439 SECRETARÍA TÉCNICA DE APOYO A LA COMISIÓN AD HOC CREADA POR LA LEY 29625 -     EJECUCIÓN DE  CARTAS FIANZAS POR GARANTÍA</t>
  </si>
  <si>
    <t>N° 120704-0357-78-00-00-00-03 MEF-DGETP-VISTA- BONOS  SOBERANOS                            </t>
  </si>
  <si>
    <t>BANCO CENTRAL DE RESERVA DEL PERÚ</t>
  </si>
  <si>
    <t>002-47 ADMINISTRACION DE LA DEUDA</t>
  </si>
  <si>
    <t>Nº 110401-0357-02-00-00-00-00 MEF-VISTA-DGETP                                             </t>
  </si>
  <si>
    <t>00-068-333334</t>
  </si>
  <si>
    <t>001-46 ADMINISTRACION GENERAL - DEVOLUCIONES DE VIATICOS</t>
  </si>
  <si>
    <t>OTRAS CUENTAS: ENCARGOS</t>
  </si>
  <si>
    <t>00-068-373727</t>
  </si>
  <si>
    <t>001-46 ADMINISTRACION GENERAL - EJECUCION DE CARTAS FIANZAS POR GARANTIAS</t>
  </si>
  <si>
    <t>0000-871192</t>
  </si>
  <si>
    <t>001-46 ADMINISTRACION GENERAL - RETENCIONES 10% LEY N° 28015 ART.21</t>
  </si>
  <si>
    <t>0000-871184</t>
  </si>
  <si>
    <t>001-46 ADMINISTRACION GENERAL - DONACIONES OGA-PASA</t>
  </si>
  <si>
    <t>0005-142989</t>
  </si>
  <si>
    <t>MINISTERIO DE ECONOMIA Y FINANZAS D. LEG. 940</t>
  </si>
  <si>
    <t>6000-032598</t>
  </si>
  <si>
    <t>6000-029058</t>
  </si>
  <si>
    <t>001-46 ADMINISTRACION GENERAL - COM. GESTION D.S. 195-EF CADIC - ADICIONAL</t>
  </si>
  <si>
    <t>001-46 ADMINISTRACION GENERAL - COMISION DE GESTION D.S. 195-EF CADIC</t>
  </si>
  <si>
    <t>0000-299723</t>
  </si>
  <si>
    <t>001-46 ADMINISTRACIÓN GENERAL - ENDEUDAMIENTO  INTERNO</t>
  </si>
  <si>
    <t xml:space="preserve">001-46 ADMINISTRACIÓN GENERAL - RDR - CUT </t>
  </si>
  <si>
    <t>0068-314224</t>
  </si>
  <si>
    <t>001-46 ADMINISTRACION GENERAL - COMISION DE GESTION - CADIC</t>
  </si>
  <si>
    <t>0000-283290</t>
  </si>
  <si>
    <t>001-46 ADMINISTRACIÓN GENERAL - TRIB. FISCAL - FONDOS SUJETO A RESTRICCIONES</t>
  </si>
  <si>
    <t>001-46 ADMINISTRACION GENERAL - RDR D.S. 195-2001-EF</t>
  </si>
  <si>
    <t>001-46 ADMINISTRACIÓN GENERAL</t>
  </si>
  <si>
    <t xml:space="preserve">  :   09 ECONOMÍA Y FINANZAS</t>
  </si>
  <si>
    <t xml:space="preserve">SECTOR                                 </t>
  </si>
  <si>
    <t>TESORERÍA - RESUMEN POR GRUPO GENÉRICO Y FUENTES DE FINANCIAMIENTO 2019 Y 2020</t>
  </si>
  <si>
    <t>FORMATO N° 16-CPCG-CR-2021</t>
  </si>
  <si>
    <t xml:space="preserve">  MINISTERIO  DE  ECONOMÍA  Y  FINANZAS</t>
  </si>
  <si>
    <r>
      <t>0011-0661-0200057249-61</t>
    </r>
    <r>
      <rPr>
        <b/>
        <sz val="11"/>
        <color indexed="8"/>
        <rFont val="Calibri"/>
        <family val="2"/>
      </rPr>
      <t xml:space="preserve"> </t>
    </r>
  </si>
  <si>
    <t xml:space="preserve">  :   096 - CENTRAL DE COMPRAS PÚBLICAS - PERÚ COMPRAS</t>
  </si>
  <si>
    <t xml:space="preserve">              excedentes del régimen pensionario del DL.Nº 18846.</t>
  </si>
  <si>
    <t xml:space="preserve">         (b) Los Depósitos a Plazo bajo la fuente de financiamiento de Recursos Determinados (Contribuciones a Fondos) que mantenemos en el Banco BBVA, por S/45,0MM corresponden a los recursos</t>
  </si>
  <si>
    <t xml:space="preserve">              SCTR LEY N°26790 (FM y FAS). </t>
  </si>
  <si>
    <t xml:space="preserve">         (a) El Depósito a Plazo bajo la fuente de financiamiento de Recursos Determinados (Contribuciones a Fondos) que mantenemos en el Banco BBVA por S/82.0 MM, corresponde al fondo del</t>
  </si>
  <si>
    <r>
      <rPr>
        <b/>
        <sz val="9"/>
        <rFont val="Arial"/>
        <family val="2"/>
      </rPr>
      <t>NOTA2</t>
    </r>
    <r>
      <rPr>
        <sz val="9"/>
        <rFont val="Arial"/>
        <family val="2"/>
      </rPr>
      <t xml:space="preserve"> : Dentro de los recursos colocados al 30.06.2020, tenemos los siguientes depósitos (Dpz):</t>
    </r>
  </si>
  <si>
    <t xml:space="preserve">               pensionarios administrados por la ONP bajo la fuente de financiamiento de Contribuciones a Fondos (Recursos Determinados).</t>
  </si>
  <si>
    <t xml:space="preserve">             - Saldos de la Cuenta Única del Tesoro Público (CUT-MEF), al cierre de junio por un importe de S/793,4 MM a través del cual, se atiende el pago de obligaciones previsionales de los regímenes</t>
  </si>
  <si>
    <t xml:space="preserve">                bajo la fuente de financiamiento de Recursos Directamente Recaudados - Ref. RD Nº 063-2012-EF/52.03.</t>
  </si>
  <si>
    <t xml:space="preserve">             - Saldos de la Cuenta Única del Tesoro Público (CUT-MEF), al cierre de junio por un importe de S/11,0 MM a través del cual, se atiende el pago de las obligaciones contractuales que tiene la ONP,</t>
  </si>
  <si>
    <r>
      <rPr>
        <b/>
        <sz val="9"/>
        <rFont val="Arial"/>
        <family val="2"/>
      </rPr>
      <t>NOTA1</t>
    </r>
    <r>
      <rPr>
        <sz val="9"/>
        <rFont val="Arial"/>
        <family val="2"/>
      </rPr>
      <t xml:space="preserve"> :  Los saldos informados al 30.06.2020 no contempla lo siguiente:</t>
    </r>
  </si>
  <si>
    <t>Los saldos se encuentran expresados en moneda nacional.</t>
  </si>
  <si>
    <t>(**) Saldo al 30 de Junio de 2020</t>
  </si>
  <si>
    <t>(*) Saldo al 31 de Diciembre de 2019</t>
  </si>
  <si>
    <t xml:space="preserve">  :   095 - OFICINA DE NORMALIZACIÓN PREVISIONAL - ONP</t>
  </si>
  <si>
    <t>TESORERÍA RESUMEN POR GRUPO GENÉRICO Y FUENTES DE FINANCIAMIENTO 2019 Y 2020</t>
  </si>
  <si>
    <t xml:space="preserve">  :   059 - ORGANISMO SUPERVISOR DE LAS CONTRATACIONES DEL ESTADO</t>
  </si>
  <si>
    <t>(***) Saldos Cta Unica del Tesoro (CUT)</t>
  </si>
  <si>
    <t xml:space="preserve">  :   058 - SUPERINTENDENCIA DEL MERCADO DE VALORES</t>
  </si>
  <si>
    <t xml:space="preserve">  :   057 - SUPERINTENDENCIA NACIONAL DE ADUANAS Y DE ADMINISTRACIÓN TRIBUTARIA</t>
  </si>
  <si>
    <t xml:space="preserve">  :   055 - AGENCIA DE PROMOCIÓN DE LA INVERSIÓN PRIVADA</t>
  </si>
  <si>
    <t>(**) Proyecto 2021</t>
  </si>
  <si>
    <t>(*) Proyección al 31/12/2020</t>
  </si>
  <si>
    <t>3: Programas Presupuestales</t>
  </si>
  <si>
    <t>2: Asignaciones Presupuestarias que No Resultan en Productos (APNP)</t>
  </si>
  <si>
    <t>1: Acciones Centrales (AC)</t>
  </si>
  <si>
    <t>2021 (**)</t>
  </si>
  <si>
    <t>2020 (*)</t>
  </si>
  <si>
    <t>EJECUCIÓN
POR CATEGORIA PRESUPUESTAL</t>
  </si>
  <si>
    <t>PIM
POR CATEGORIA PRESUPUESTAL</t>
  </si>
  <si>
    <t>PIA
POR CATEGORIA PRESUPUESTAL</t>
  </si>
  <si>
    <t>: 3 RECURSOS POR OPERACIONES OFICIALES DE CRÉDITO</t>
  </si>
  <si>
    <t xml:space="preserve">FUENTE DE FINANCIAMIENTO </t>
  </si>
  <si>
    <t xml:space="preserve">PLIEGO                                                       </t>
  </si>
  <si>
    <t>(Soles)</t>
  </si>
  <si>
    <t>DISTRIBUCIÓN DEL PRESUPUESTO POR CATEGORÍA PRESUPUESTAL 2019, 2020 Y PROYECTO 2021</t>
  </si>
  <si>
    <t>FORMATO N° 02 -CPCG - CR - 2021</t>
  </si>
  <si>
    <t xml:space="preserve">         OFICINA GENERAL DE PLANEAMIENTO  Y PRESUPUESTO</t>
  </si>
  <si>
    <t xml:space="preserve">                       MINISTERIO  DE  ECONOMIA  Y  FINANZAS</t>
  </si>
  <si>
    <t>: 2 RECURSOS DIRECTAMENTE RECAUDADOS</t>
  </si>
  <si>
    <t>: 1 RECURSOS ORDINARIOS</t>
  </si>
  <si>
    <t>: 0 RECURSOS PÚBLICOS</t>
  </si>
  <si>
    <t>El PIM se incrementó mediante un Crédito Suplementario, formalizado mediante R.J. N° 062-2020-JEFATURA/ONP( 03JUL2020), por la suma de S/ 12,123,741, orientado al pago del servicio de Reaseguro para las Pólizas emitidas por la ONP del SCTR-Pensión.</t>
  </si>
  <si>
    <t>: 5 RECURSOS DETERMINADOS</t>
  </si>
  <si>
    <t>: 095 OFICINA DE NORMALIZACION PREVISIONAL-ONP</t>
  </si>
  <si>
    <t>El PIM por la F.F. Recursos Determinados se incrementó mediante un Crédito Suplementario, formalizado mediante R.J. N° 062-2020-JEFATURA/ONP( 03JUL2020), por la suma de S/ 12,123,741, para el pago del servicio de Reaseguro para las Pólizas emitidas por la ONP del SCTR-Pensión.</t>
  </si>
  <si>
    <t>: 4 DONACIONES Y TRANSFERENCIAS</t>
  </si>
  <si>
    <t>Durante el III Trimestre del 2020 se realizarón modificaciones presupuestarias a nivel de Categoria Presupuestal, el PIM vigente del Programas Presupuestales es         S/ 24.7 millones, de Acciones Centrales de S/ 12.8 millones y de APNOP de S/ 1.01 millones.</t>
  </si>
  <si>
    <t>Nota: El PIM al 31/12/20 sera menor debido a la Trasferencia de Partidas a la Reserva de Contiengencia  por la FF RO aprobada en agosto por S/ 0.11 millones y la reduccion de presupuesto de la FF ROOC por S/ 4.59 millones en tramite en el MEF</t>
  </si>
  <si>
    <t>. Durante el III Trimestre del 2020, en la F.F. Recursos Directamente Recaudados, se realizarón modificaciones presupuestarias a nivel de Categoria Presupuestal, el PIM vigente del Programas Presupuestales es S/ 24.7 millones, de Acciones Centrales de S/ 12.8 millones y de APNOP de S/ 1.01 millones.
. Por la F.F. Recursos Ordinarios, el PIM al 31DIC20 sera menor debido a la Trasferencia de Partidas a favor de la Reserva de Contingencia por S/ 0.11 millones.
. Por la F.F. Recursos por Operaciones Oficiales de Crédito, el PIM al 31DIC2020 será menor por S/ 4.59 millones debido a una solciitud de reduccion del marco que se encuentra en tramite en el MEF.</t>
  </si>
  <si>
    <t>: 057 SUPERINTENDENCIA NACIONAL DE ADUANAS Y DE ADMINISTRACION TRIBUTARIA</t>
  </si>
  <si>
    <t>: 055 AGENCIA DE PROMOCIÓN DE LA INVERSIÓN PRIVADA</t>
  </si>
  <si>
    <t xml:space="preserve">: 009 MINISTERIO DE ECONOMÍA Y FINANZAS       </t>
  </si>
  <si>
    <t>El Pliego ONP incremento el PIM mediante un Crédito Suplementario, formalizado mediante R.J. N° 062-2020-JEFATURA/ONP( 03JUL2020), por la suma de                       S/ 12,123,741, orientado al pago del servicio de Reaseguro para las Pólizas emitidas por la ONP del SCTR-Pensión.</t>
  </si>
  <si>
    <t xml:space="preserve">: 09 ECONOMÍA Y FINANZAS       </t>
  </si>
  <si>
    <t xml:space="preserve">SECTOR                                                       </t>
  </si>
  <si>
    <t>12: Servicio de la Deuda</t>
  </si>
  <si>
    <t>SERVICIO DE DEUDA</t>
  </si>
  <si>
    <t>11: Adquisiciones de Activos Financieros</t>
  </si>
  <si>
    <t>10: Adquisiciones de Activos No Financieros</t>
  </si>
  <si>
    <t>9: Otros Gastos (de capital)</t>
  </si>
  <si>
    <t>8: Donaciones y Transferencias (de capital)</t>
  </si>
  <si>
    <t>7: Reserva de Contingencia</t>
  </si>
  <si>
    <t>GASTOS DE CAPITAL</t>
  </si>
  <si>
    <t>6: Otros Gastos (corrientes)</t>
  </si>
  <si>
    <t>5: Donaciones y Transferencias (corrientes)</t>
  </si>
  <si>
    <t>4: Bienes y Servicios</t>
  </si>
  <si>
    <t>3: Pensiones y Prestaciones Sociales</t>
  </si>
  <si>
    <t>2: Personal y Obligaciones Sociales</t>
  </si>
  <si>
    <t>1: Reserva de Contingencia</t>
  </si>
  <si>
    <t>GASTOS CORRIENTES</t>
  </si>
  <si>
    <t>EJECUCIÓN 
POR FUENTE DE FINANCIAMIENTO</t>
  </si>
  <si>
    <t>PIM 
POR FUENTE DE FINANCIAMIENTO</t>
  </si>
  <si>
    <t>PIA 
POR FUENTE DE FINANCIAMIENTO</t>
  </si>
  <si>
    <t>DISTRIBUCIÓN DEL PRESUPUESTO POR FUENTE DE FINANCIAMIENTO 2019, 2020 Y PROYECTO 2021</t>
  </si>
  <si>
    <t>FORMATO N° 03 -CPCG - CR - 2021</t>
  </si>
  <si>
    <t>EJECUCIÓN
POR FUENTE DE FINANCIAMIENTO</t>
  </si>
  <si>
    <t>El PIM se incrementó mediante un Crédito Suplementario, formalizado con R.J. N° 062-2020-JEFATURA/ONP( 03JUL2020), por la suma de S/ 12,123,741, orientado al pago del servicio de Reaseguro para las Pólizas emitidas por la ONP del SCTR-Pensión.</t>
  </si>
  <si>
    <t>El PIM por la F.F. Recursos Determinados se incrementó mediante Crédito Suplementario, formalizado por R.J. N° 062-2020-JEFATURA/ONP( 03JUL2020), por la suma de S/ 12,123,741, para el pago del servicio de Reaseguro para las Pólizas emitidas por la ONP del SCTR-Pensión.</t>
  </si>
  <si>
    <t xml:space="preserve">: 4 DONACIONES Y TRANSFERENCIAS </t>
  </si>
  <si>
    <t>Durante el tercer trimestre 2020 se realizarón modificaciones presupuestarias a nivel de generica de gasto, el PIM vigente de la GG 2.6 Adquisicion de Activos no Financieros, es de S/ 104 290.</t>
  </si>
  <si>
    <t>|</t>
  </si>
  <si>
    <t>. Por la F.F. Recursos Directamente Recaudados, durante el tercer trimestre 2020 se realizarón modificaciones presupuestarias a nivel de generica de gasto, el PIM vigente de la GG 2.6 Adquisicion de Activos no Financieros, es de S/ 104 290.
. Por la F.F. Recursos Ordinarios, el PIM al 31DIC20 sera menor debido a la Trasferencia de Partidas a favor de la Reserva de Contingencia por S/ 0.11 millones.
. Por la F.F. Recursos por Operaciones Oficiales de Crédito, el PIM al 31DIC2020 será menor por S/ 4.59 millones debido a una solicitud de reduccion del marco que se encuentra en tramite en el MEF.</t>
  </si>
  <si>
    <t>La proyección 2020 en la G.G. 2.4 Donaciones y Transferencias (corrientes), comprende los gastos de cuota a la OMA y CIAT 2020 y aportes a la OCDE y en la G.G. 2.8 Servicio de la Deuda, el financiamiento de los Contratos de Préstamo BID N° 3214/OC-PE y Préstamo BID N° 4725/OC-PE, ambos seran financiados con cargo a la partida 2.5 Otros Gastos.</t>
  </si>
  <si>
    <t>Para la F.F. Recursos Directamente Recaudados, la proyección 2020 en la G.G. 2.4 Donaciones y Transferencias (corrientes), comprende los gastos de cuota a la OMA y CIAT 2020 y aportes a la OCDE y en la G.G. 2.8 Servicio de la Deuda, el financiamiento de los Contratos de Préstamo BID N° 3214/OC-PE y Préstamo BID N° 4725/OC-PE, ambos seran financiados con cargo a la partida 2.5 Otros Gastos.</t>
  </si>
  <si>
    <t>El PIM del Pliego ONP se incrementó mediante un Crédito Suplementario, formalizado con R.J. N° 062-2020-JEFATURA/ONP( 03JUL2020), por la suma de S/ 12,123,741, orientado al pago del servicio de Reaseguro para las Pólizas emitidas por la ONP del SCTR-Pensión.</t>
  </si>
  <si>
    <t>La proyección 2020 del Pliego SUNAT, en la G.G. 2.4 Donaciones y Transferencias (corrientes), comprende los gastos de cuota a la OMA y CIAT 2020 y aportes a la OCDE y en la G.G. 2.8 Servicio de la Deuda, el financiamiento de los Contratos de Préstamo BID N° 3214/OC-PE y Préstamo BID N° 4725/OC-PE, ambos seran financiados con cargo a la partida 2.5 Otros Gastos.</t>
  </si>
  <si>
    <t>PIM
POR FUENTE DE FINANCIAMIENTO</t>
  </si>
  <si>
    <t>TOTAL SECTOR</t>
  </si>
  <si>
    <t>001: CENTRAL DE COMPRAS PUBLICAS - PERU COMPRAS</t>
  </si>
  <si>
    <t>PART. %</t>
  </si>
  <si>
    <t>TOTAL GASTOS UNIDAD EJECUTORA / ENTIDAD PÚBLICA</t>
  </si>
  <si>
    <t>SUB TOTAL SERVICIO DE DEUDA</t>
  </si>
  <si>
    <t>SUB TOTAL GASTOS DE CAPITAL</t>
  </si>
  <si>
    <t>9: Otros Gastos</t>
  </si>
  <si>
    <t>8: Donaciones y Transferencias</t>
  </si>
  <si>
    <t>SUB TOTAL GASTOS CORRIENTES</t>
  </si>
  <si>
    <t>6: Otros Gastos</t>
  </si>
  <si>
    <t>5: Donaciones y Transferencias</t>
  </si>
  <si>
    <t>UNIDADES EJECUTORAS O ENTIDADES PÚBLICAS ADSCRITAS AL SECTOR</t>
  </si>
  <si>
    <t>: 096 CENTRAL DE COMPRAS PÚBLICAS - PERÚ COMPRAS</t>
  </si>
  <si>
    <t>DISTRIBUCIÓN DEL GASTO POR UNIDADES EJECUTORAS / ENTIDAD PÚBLICA Y FUENTES DE FINANCIAMIENTO - PROYECTO 2021</t>
  </si>
  <si>
    <t>FORMATO N° 04 -CPCG - CR - 2021</t>
  </si>
  <si>
    <t xml:space="preserve">         OFICINA GENERAL DE PLANEAMIENTO Y PRESUPUESTO</t>
  </si>
  <si>
    <t>001: OFICINA DE NORMALIZACION PREVISIONAL-ONP</t>
  </si>
  <si>
    <t>001: ORGANISMO SUPERVISOR DE LAS CONTRATACIONES DEL ESTADO</t>
  </si>
  <si>
    <t>001: SUPERINTENDECIA DEL MERCADO DE VALORES - SMV</t>
  </si>
  <si>
    <t>003: MEJORAMIENTO DEL SISTEMA DE INFORMACION DE LA SUNAT - MSI</t>
  </si>
  <si>
    <t>002: INVERSION PUBLICA - SUNAT</t>
  </si>
  <si>
    <t>001: SUPERINTENDENCIA NACIONAL DE ADUANAS Y DE ADMINISTRACION TRIBUTARIA</t>
  </si>
  <si>
    <t>001: AGENCIA DE PROMOCION DE LA INVERSION PRIVADA - PROINVERSION</t>
  </si>
  <si>
    <t>012: OFICINA GENERAL DE INVERSIONES Y PROYECTOS</t>
  </si>
  <si>
    <t>011: MEF - SECRETARIA TECNICA DEL CONSEJO FISCAL</t>
  </si>
  <si>
    <t>009: MEF-SECRETARIA TECNICA DE APOYO A LA COMISION AD HOC CREADA POR LA LEY 29625</t>
  </si>
  <si>
    <t>004: MEF-UNIDAD DE COORDINACION DE COOPERACION TECNICA Y FINANCIERA</t>
  </si>
  <si>
    <t>002: MEF-ADMINISTRACION DE LA DEUDA</t>
  </si>
  <si>
    <t>001: MEF-ADMINISTRACION GENERAL</t>
  </si>
  <si>
    <t>: 009 MINISTERIO DE ECONOMIA Y FINANZAS</t>
  </si>
  <si>
    <t>0149: MEJORA DEL DESEMPEÑO EN LAS CONTRATACIONES PUBLICAS</t>
  </si>
  <si>
    <t>0134: PROMOCION DE LA INVERSION PRIVADA</t>
  </si>
  <si>
    <t>0110: FISCALIZACION ADUANERA</t>
  </si>
  <si>
    <t>EJECUCIÓN
POR PROGRAMA PRESUPUESTAL</t>
  </si>
  <si>
    <t>PIM
POR PROGRAMA PRESUPUESTAL</t>
  </si>
  <si>
    <t>PIA
POR PROGRAMA PRESUPUESTAL</t>
  </si>
  <si>
    <t>:  096 CENTRAL DE COMPRAS PUBLICAS - PERU COMPRAS</t>
  </si>
  <si>
    <t>DISTRIBUCIÓN DEL PRESUPUESTO POR PROGRAMA PRESUPUESTAL 2019, 2020 Y 2021</t>
  </si>
  <si>
    <t>FORMATO N° 05 -CPCG - CR - 2021</t>
  </si>
  <si>
    <t>:  095 OFICINA DE NORMALIZACION PREVISIONAL-ONP</t>
  </si>
  <si>
    <t>:  059 ORGANISMO SUPERVISOR DE LAS CONTRATACIONES DEL ESTADO</t>
  </si>
  <si>
    <t>Durante el Tercer Trimestre 2020 se realizarón modificaciones presupuestarias a nivel de Categoria Presupuestal, el PIM vigente del Programa Presupuestal 149 "Mejora del Desempeño de las Contrataciones Públicas" es S/ 24.7 millones.</t>
  </si>
  <si>
    <t>En la F.F. Recursos Directamente Recaudados, durante el Tercer Trimestre 2020 se realizarón modificaciones presupuestarias a nivel de Categoria Presupuestal, el PIM vigente del Programa Presupuestal 149 "Mejora del Desempeño de las Contrataciones Públicas" es S/ 24.7 millones.</t>
  </si>
  <si>
    <t xml:space="preserve">: 009 ECONOMÍA Y FINANZAS       </t>
  </si>
  <si>
    <t>El Pliego OSCE durante el Tercer Trimestre 2020 realizó modificaciones presupuestarias a nivel de Categoria Presupuestal, el PIM vigente del Programa Presupuestal 149 "Mejora del Desempeño de las Contrataciones Públicas" es S/ 24.7 millones.</t>
  </si>
  <si>
    <t>(**) Estimado al 31 de diciembre de 2020</t>
  </si>
  <si>
    <t>(*) Al 30 de junio de 2020</t>
  </si>
  <si>
    <t>Est. %</t>
  </si>
  <si>
    <t>Asegurar las condiciones básicas para la subsistencia</t>
  </si>
  <si>
    <t>Pensión 65</t>
  </si>
  <si>
    <t>VIII. DE 65 A MAS</t>
  </si>
  <si>
    <t>Educacion pertienente para el mercado laboral</t>
  </si>
  <si>
    <t>Acceso a la educación superior de calidad</t>
  </si>
  <si>
    <t>Beca 18</t>
  </si>
  <si>
    <t>Jovenes a la obra</t>
  </si>
  <si>
    <t>VII. DE 17 A 24 AÑOS</t>
  </si>
  <si>
    <t>Deserción escolar</t>
  </si>
  <si>
    <t>Logros de aprindizaje</t>
  </si>
  <si>
    <t>Cobertura escolar</t>
  </si>
  <si>
    <t>PELA Secundaria</t>
  </si>
  <si>
    <t>VI. DE 13 A 17 AÑOS</t>
  </si>
  <si>
    <t>Logros de aprendizaje</t>
  </si>
  <si>
    <t>PELA Primaria</t>
  </si>
  <si>
    <t>V. DE 6 A 12 AÑOS</t>
  </si>
  <si>
    <t>PELA</t>
  </si>
  <si>
    <t>IV. DE 3 A 5 AÑOS</t>
  </si>
  <si>
    <t>Desarrollo cognitivo, lenguaje, socioemocional y motor</t>
  </si>
  <si>
    <t>Mortalidad Infantil</t>
  </si>
  <si>
    <t>Desnutrición Cronica</t>
  </si>
  <si>
    <t>CUNA MAS</t>
  </si>
  <si>
    <t>PAN</t>
  </si>
  <si>
    <t>III.  De 0 a 2 AÑOS</t>
  </si>
  <si>
    <t>Mortalidad Neonatal</t>
  </si>
  <si>
    <t>Mortalidad Materna</t>
  </si>
  <si>
    <t>SMN</t>
  </si>
  <si>
    <t>SAMU</t>
  </si>
  <si>
    <t>II.  GESTACIÓN</t>
  </si>
  <si>
    <t>JUNTOS</t>
  </si>
  <si>
    <t>I.  DE GESTANTES A NIÑOS DE HASTA 14 AÑOS</t>
  </si>
  <si>
    <t>DIferencia 
(2020-2021)</t>
  </si>
  <si>
    <t>Proyecto 2021</t>
  </si>
  <si>
    <t>Estimado 2020 (**)</t>
  </si>
  <si>
    <t>DIferencia 
(2019-2020</t>
  </si>
  <si>
    <t>BENEFICIARIOS</t>
  </si>
  <si>
    <t>PRESUPUESTO PIM</t>
  </si>
  <si>
    <t>PRESUPUESTO PIA</t>
  </si>
  <si>
    <t>PROGRAMAS SOCIALES</t>
  </si>
  <si>
    <t>(En Soles)</t>
  </si>
  <si>
    <t>PROGRAMAS SOCIALES PRIORIZADOS SEGÚN EL CICLO DE VIDA POR FUENTE DE FINANCIAMIENTO 2019, 2020 Y PROYECTO 2021</t>
  </si>
  <si>
    <t>FORMULACION DEL PRESUPUESTO 2021</t>
  </si>
  <si>
    <t>FORMATO N° 06 - CPCG - CR - 2021</t>
  </si>
  <si>
    <t xml:space="preserve">    - OTROS (ESPECIFICAR)</t>
  </si>
  <si>
    <t xml:space="preserve">    - IMPUESTOS MUNICIPALES</t>
  </si>
  <si>
    <t xml:space="preserve">    - FONDO DE COMPENCIÓN MUNICIPAL</t>
  </si>
  <si>
    <t xml:space="preserve">       Y PARTICIPACIONES</t>
  </si>
  <si>
    <t xml:space="preserve">    - CANON  Y  SOBRECANON, REGALIAS</t>
  </si>
  <si>
    <t>5. RECURSOS DETERMINADOS</t>
  </si>
  <si>
    <t xml:space="preserve">       OFICIALES DE CREDITO</t>
  </si>
  <si>
    <t>3. RECURSOS OPERACIONES</t>
  </si>
  <si>
    <t>2. RECURSOS DIRECTAM. RECAUD.</t>
  </si>
  <si>
    <t>EST. %</t>
  </si>
  <si>
    <t>S/.</t>
  </si>
  <si>
    <t>SUB TOTAL SER. DEUDA</t>
  </si>
  <si>
    <t xml:space="preserve">SERVICIO DE DEUDA </t>
  </si>
  <si>
    <t>SUB TOTAL GASTOS CAP.</t>
  </si>
  <si>
    <t>ADQUIS. ACT. FINANC.</t>
  </si>
  <si>
    <t>ADQUIS. ACT. NO FINANC.</t>
  </si>
  <si>
    <t>OTROS GASTOS</t>
  </si>
  <si>
    <t>DONACIONES Y TRANSFER,</t>
  </si>
  <si>
    <t>RESERVA DE CONTINGENCIA</t>
  </si>
  <si>
    <t>SUB TOTAL GASTO CTE</t>
  </si>
  <si>
    <t>DONACIONES TRANSFER.</t>
  </si>
  <si>
    <t>BIENES Y SERVICIOS</t>
  </si>
  <si>
    <t>PENSIONES Y PREST. SOC.</t>
  </si>
  <si>
    <t>PERSONAL Y OBLIGAC. SOC.</t>
  </si>
  <si>
    <t>SERVICIO DE DEUDA 2021</t>
  </si>
  <si>
    <t>GASTO CAPITAL 2021</t>
  </si>
  <si>
    <t>GASTO CORRIENTE 2021</t>
  </si>
  <si>
    <t>( En Soles)</t>
  </si>
  <si>
    <t>RESUMEN POR GRUPO GENÉRICO Y FUENTES DE FINANCIAMIENTO PROYECTO 2021</t>
  </si>
  <si>
    <t>FORMATO N° 07 - CPCG - CR - 2021</t>
  </si>
  <si>
    <t>Var. % (2020-2021)</t>
  </si>
  <si>
    <t>3 Planeam. Gestión y Reserva</t>
  </si>
  <si>
    <t>NUEVOS SOLES</t>
  </si>
  <si>
    <t>8: Servicio de la Deuda</t>
  </si>
  <si>
    <t>7: Adquisiciones de Activos Financieros</t>
  </si>
  <si>
    <t>6: Adquisiciones de Activos No Financieros</t>
  </si>
  <si>
    <t>5: Otros Gastos</t>
  </si>
  <si>
    <t>4: Donaciones y Transferencias</t>
  </si>
  <si>
    <t>0: Reserva de Contingencia</t>
  </si>
  <si>
    <t>3: Bienes y Servicios</t>
  </si>
  <si>
    <t>2: Pensiones y Prestaciones Sociales</t>
  </si>
  <si>
    <t>1: Personal y Obligaciones Sociales</t>
  </si>
  <si>
    <t>PPTO (PIA)</t>
  </si>
  <si>
    <t>FUNCIONES</t>
  </si>
  <si>
    <t>(EN SOLES)</t>
  </si>
  <si>
    <t>RESUMEN DE PRESUPUESTO POR FUNCIONES PIA 2019, 2020 Y PROYECTO 2021</t>
  </si>
  <si>
    <t>FORMATO N° 08 -CPCG - CR-2021</t>
  </si>
  <si>
    <t>: 0 RECURSOS PUBLICOS</t>
  </si>
  <si>
    <t>24 Previsión Social</t>
  </si>
  <si>
    <t>25 Deuda Pública</t>
  </si>
  <si>
    <t>5 Orden Púb. y Seguridad</t>
  </si>
  <si>
    <t>23 Protección Social</t>
  </si>
  <si>
    <t>22 Educación</t>
  </si>
  <si>
    <t>21 Cultura y Deporte</t>
  </si>
  <si>
    <t>20 Salud</t>
  </si>
  <si>
    <t>19 Vivienda y Des. Urbano</t>
  </si>
  <si>
    <t>18 Saneamiento</t>
  </si>
  <si>
    <t>17 Ambiente</t>
  </si>
  <si>
    <t>16 Comunicaciones</t>
  </si>
  <si>
    <t>15 Transporte</t>
  </si>
  <si>
    <t>10 Agropecuaria</t>
  </si>
  <si>
    <t>4 Defensa y Seg. Nacional</t>
  </si>
  <si>
    <t>YAHOO ESPAÑA</t>
  </si>
  <si>
    <t>16. Avance al 30.06.2020</t>
  </si>
  <si>
    <t>15. Exposición de Motivos del Proyecto de Ley de Presupuesto del Sector Público para el Año Fiscal 2021</t>
  </si>
  <si>
    <t>14. Fuente: Evaluación de Resultados del PEI del MEF año 2019</t>
  </si>
  <si>
    <t>13. Fuente: Ampliación de metas al 2022 del Plan Estratégico Institucional del MEF aprobado con Resolución Ministerial N° 081-2019-EF/41</t>
  </si>
  <si>
    <t>12. Establecidos en el Plan Estratégico Institucional (PEI) 2019-2022 Ampliado al 2023 de la Central de Compras Públicas - PERÚ COMPRAS, aprobado mediante Resolución Jefatural N° 059-2020-PERÚ COMPRAS.</t>
  </si>
  <si>
    <t>11. LB: En el 2019 se obtendrá la línea base sobre la cultura en gestión del riesgo de desastres en la entidad, lo que permitirá monitorear las mejoras a ser implementadas los proximos años.</t>
  </si>
  <si>
    <t>10. N.A: No Aplica</t>
  </si>
  <si>
    <t>9. Las metas del PEI 2020-2023 contemplan metas a partir del 2020</t>
  </si>
  <si>
    <t>8. El nuevo PEI 2020-2023 no contempla los mismos indicadores establecidos para el PEI 2017-2019</t>
  </si>
  <si>
    <t>7. Fuente: Plan Estratégico Institucional de PROINVERSIÓN PEI 2020-2023</t>
  </si>
  <si>
    <t>6. Fuente: Plan Operativo Institucional modificado Institucional de PROINVERSIÓN 2020</t>
  </si>
  <si>
    <t>5  Fuente: Evaluación del Plan Estratégico Institucional 2017-2019 Institucional de PROINVERSIÓN periodo 2019</t>
  </si>
  <si>
    <t>4. El Plan Estratégico Institucional de PROINVERSIÓN vigente comprende los años del 2020 al 2023</t>
  </si>
  <si>
    <t>3. Metas tomadas del Marco Macroeconómico Multianual 2021 -2024.</t>
  </si>
  <si>
    <t>2. Metas tomadas del Marco Macroeconómico Multianual 2020 -2023.</t>
  </si>
  <si>
    <t>1. BCRP, Nota semanal</t>
  </si>
  <si>
    <t>Notas:</t>
  </si>
  <si>
    <t>Oficina de Planeamiento y Presupuesto</t>
  </si>
  <si>
    <t xml:space="preserve">Registros administrativos </t>
  </si>
  <si>
    <t>Porcentaje  de avance de las acciones de prevención y mitigación ante Riesgos por Desastres.</t>
  </si>
  <si>
    <t>OEI.03 Fortalecer la Gestión de Riesgos de Desastres.</t>
  </si>
  <si>
    <t>OES. 06</t>
  </si>
  <si>
    <r>
      <t xml:space="preserve">CENTRAL DE COMPRAS PÚBLICAS - PERU COMPRAS </t>
    </r>
    <r>
      <rPr>
        <vertAlign val="superscript"/>
        <sz val="8"/>
        <rFont val="Arial"/>
        <family val="2"/>
      </rPr>
      <t>12</t>
    </r>
  </si>
  <si>
    <t>Oficina de Comunicaciones</t>
  </si>
  <si>
    <t xml:space="preserve">Encuesta de satisfacción </t>
  </si>
  <si>
    <t>Porcentaje de personas que conocen  la marca PERÚ COMPRAS.</t>
  </si>
  <si>
    <t>Oficina de Tecnologías de la Información</t>
  </si>
  <si>
    <t>Porcentaje de servicios de Plataforma Tecnológica implementados en PERÚ COMPRAS.</t>
  </si>
  <si>
    <t>Oficina de Administración</t>
  </si>
  <si>
    <t>Registros administrativos, SIAF</t>
  </si>
  <si>
    <t>Porcentaje de ejecución financiera de los Sistemas Administrativos a cargo de la Oficina de Administración.</t>
  </si>
  <si>
    <t xml:space="preserve">Porcentaje de instrumentos de gestión aprobados en PERÚ COMPRAS.   </t>
  </si>
  <si>
    <t xml:space="preserve">OEI.02  Fortalecer la gestión Institucional con integridad y transparencia. </t>
  </si>
  <si>
    <t>Dirección de Compras Corporativas</t>
  </si>
  <si>
    <t xml:space="preserve">CONOSCE - SEACE y Aplicativo de Catálogos Electrónicos </t>
  </si>
  <si>
    <t>Porcentaje del monto adjudicado de los procedimientos de contratación realizados mediante Compras Corporativas y por Encargos promovidas por PERÚ COMPRAS para las Entidades del Estado.</t>
  </si>
  <si>
    <t xml:space="preserve">Dirección de Estandarización y Sistematización </t>
  </si>
  <si>
    <t>Porcentaje del monto contratado mediante Fichas de Homologación por las Entidades del Estado.</t>
  </si>
  <si>
    <t xml:space="preserve">
Porcentaje del monto contratado mediante el procedimiento de Subasta Inversa Electrónica por las Entidades del Estado.
</t>
  </si>
  <si>
    <t>Dirección de Acuerdos Marco</t>
  </si>
  <si>
    <t>Porcentaje del monto contratado mediante Catálogos Electrónicos de Acuerdos Marco por las Entidades del Estado.</t>
  </si>
  <si>
    <t>OEI.01 Optimizar las contrataciones públicas electrónicas a nivel nacional</t>
  </si>
  <si>
    <t>OES.05</t>
  </si>
  <si>
    <r>
      <t>LB</t>
    </r>
    <r>
      <rPr>
        <vertAlign val="superscript"/>
        <sz val="8"/>
        <rFont val="Arial"/>
        <family val="2"/>
      </rPr>
      <t xml:space="preserve"> 11</t>
    </r>
  </si>
  <si>
    <t>ONP</t>
  </si>
  <si>
    <t>0% de mejora de la cultura en gestión del riesgo de desastres, respecto al año anterior
(2018)</t>
  </si>
  <si>
    <t>Porcentaje de mejora de la cultura en gestión
del riesgo de desastres</t>
  </si>
  <si>
    <t xml:space="preserve">OEI.03 Fortalecer la gestión del riesgo de desastres en
la entidad
</t>
  </si>
  <si>
    <t>0% de eficacia de la gestión institucional 
(2018)</t>
  </si>
  <si>
    <t>Porcentaje de eficacia de la gestión institucional</t>
  </si>
  <si>
    <t>OEI.02 Fortalecer la gestión institucional en la entidad</t>
  </si>
  <si>
    <t>OES.06</t>
  </si>
  <si>
    <t>78% de pronunciamientos con aportes acreditados en BDI
(2018)</t>
  </si>
  <si>
    <t>Porcentaje de pronunciamientos con aportes acreditados en BDI</t>
  </si>
  <si>
    <t xml:space="preserve">OEI.01 Facilitar la activación de prestaciones a los
asegurados
</t>
  </si>
  <si>
    <t>OES.02</t>
  </si>
  <si>
    <t>OFICINA DE NORMALIZACIÓN PREVISIONAL-ONP</t>
  </si>
  <si>
    <t>OSCE</t>
  </si>
  <si>
    <t>Registro Administrativo /OAD</t>
  </si>
  <si>
    <r>
      <t xml:space="preserve">N.A </t>
    </r>
    <r>
      <rPr>
        <vertAlign val="superscript"/>
        <sz val="8"/>
        <rFont val="Arial"/>
        <family val="2"/>
      </rPr>
      <t>10</t>
    </r>
  </si>
  <si>
    <t>Porcentaje del programa de gestión de riesgo de desastre del OSCE implementado</t>
  </si>
  <si>
    <t>OEI.05. Promover la gestión interna de riesgo de desastres en el OSCE</t>
  </si>
  <si>
    <t>Encuestas on line y base de datos del aplicativo.</t>
  </si>
  <si>
    <t>Porcentaje de usuarios satisfechos con los servicios que brinda el OSCE.</t>
  </si>
  <si>
    <t>OEI.04. Fortalecer la gestión institucional del OSCE</t>
  </si>
  <si>
    <t>SEACE</t>
  </si>
  <si>
    <r>
      <t>Porcentaje de items de procedimiento de selección</t>
    </r>
    <r>
      <rPr>
        <sz val="8"/>
        <color rgb="FFFF0000"/>
        <rFont val="Arial"/>
        <family val="2"/>
      </rPr>
      <t xml:space="preserve"> </t>
    </r>
    <r>
      <rPr>
        <sz val="8"/>
        <rFont val="Arial"/>
        <family val="2"/>
      </rPr>
      <t>adjudicados</t>
    </r>
  </si>
  <si>
    <t>OEI.03. Porcentaje de ítems de procedimientos de selección adjudicados</t>
  </si>
  <si>
    <t>Registro Administrativo /DGR</t>
  </si>
  <si>
    <t>Porcentaje de procesos de contratación sin riesgos y /o trasgresiones a la normativa de contratación pública.</t>
  </si>
  <si>
    <t>OEI.01 Promover la integridad de los actores de la contratación pública</t>
  </si>
  <si>
    <t>Porcentaje de procesos de contratación con riesgos y /o trasgresiones a la normativa de contratación pública.</t>
  </si>
  <si>
    <t>Promedio de propuestas presentadas por procedimiento de selección convocado y adjudicado.</t>
  </si>
  <si>
    <t>OEI.02. Incrementar el nivel de competencia en las contrataciones públicas de los proveedores.</t>
  </si>
  <si>
    <t>ORGANISMO SUPERVISOR DE LAS CONTRATACIONES DE ESTADO-OSCE</t>
  </si>
  <si>
    <r>
      <t xml:space="preserve">80% </t>
    </r>
    <r>
      <rPr>
        <vertAlign val="superscript"/>
        <sz val="8"/>
        <rFont val="Arial"/>
        <family val="2"/>
      </rPr>
      <t>16</t>
    </r>
  </si>
  <si>
    <t>SMV</t>
  </si>
  <si>
    <t>N.D.</t>
  </si>
  <si>
    <t>Porcentaje de implementación del Sistema de Gestión de Continuidad de Negocio en la SMV</t>
  </si>
  <si>
    <t>OEI.04 Fortalecer la gestión de riesgos de desastres</t>
  </si>
  <si>
    <r>
      <t xml:space="preserve">2 </t>
    </r>
    <r>
      <rPr>
        <vertAlign val="superscript"/>
        <sz val="8"/>
        <rFont val="Arial"/>
        <family val="2"/>
      </rPr>
      <t>16</t>
    </r>
  </si>
  <si>
    <t>Número de sistemas de gestión implementados y/o en funcionamiento</t>
  </si>
  <si>
    <t>OEI.03 Fortalecer las capacidades institucionales de la SMV con un enfoque de integridad</t>
  </si>
  <si>
    <t xml:space="preserve">160 días
calendario </t>
  </si>
  <si>
    <r>
      <t xml:space="preserve">163 días
calendario </t>
    </r>
    <r>
      <rPr>
        <vertAlign val="superscript"/>
        <sz val="8"/>
        <rFont val="Arial"/>
        <family val="2"/>
      </rPr>
      <t>16</t>
    </r>
  </si>
  <si>
    <t xml:space="preserve">130 días
calendario </t>
  </si>
  <si>
    <t>108 días
calendario (2015)</t>
  </si>
  <si>
    <t>Tiempo promedio de resolución de expedientes sancionadores por incumplimiento en oportunidad de presentación de información</t>
  </si>
  <si>
    <t>OEI.02 Fortalecer la integridad del mercado de valores y del sistema de fondos colectivos</t>
  </si>
  <si>
    <t>30 días útiles</t>
  </si>
  <si>
    <r>
      <t xml:space="preserve">17 días útiles </t>
    </r>
    <r>
      <rPr>
        <vertAlign val="superscript"/>
        <sz val="8"/>
        <rFont val="Arial"/>
        <family val="2"/>
      </rPr>
      <t>16</t>
    </r>
  </si>
  <si>
    <t>11 días útiles</t>
  </si>
  <si>
    <t>16 días útiles</t>
  </si>
  <si>
    <t>16 días
útiles (2015)</t>
  </si>
  <si>
    <t>Tiempo promedio que toma a la SMV resolver trámites de oferta pública primaria</t>
  </si>
  <si>
    <t>OEI.01 Facilitar el acceso al mercado de valores a potenciales y actuales emisores e inversionistas</t>
  </si>
  <si>
    <t>SUPERINTENDENCIA DEL MERCADO DE VALORES-SMV</t>
  </si>
  <si>
    <t>100,0%</t>
  </si>
  <si>
    <t>100% Porcentaje (2018)</t>
  </si>
  <si>
    <t>Nivel de cumplimiento de la implementación de la GRD.</t>
  </si>
  <si>
    <t>OEI.05 Fortalecer la Gestión del Riesgo de Desastres</t>
  </si>
  <si>
    <t>12 Número (2017)</t>
  </si>
  <si>
    <t>Monitoreo de la ejecución del gasto</t>
  </si>
  <si>
    <t xml:space="preserve">OEI.04 Fortalecer la capacidad de gestión interna </t>
  </si>
  <si>
    <t>9,1%</t>
  </si>
  <si>
    <t>47,9%</t>
  </si>
  <si>
    <t>8,9%</t>
  </si>
  <si>
    <t>8,46% Porcentaje (2016)</t>
  </si>
  <si>
    <t>Nivel de Ajuste Tributario por Control Aduanero.</t>
  </si>
  <si>
    <t>OEI.03 Reducir el Fraude Aduanero</t>
  </si>
  <si>
    <t>100% Porcentaje (2017)</t>
  </si>
  <si>
    <t>Nivel de simplificación, trazabilidad y transparencia de procesos</t>
  </si>
  <si>
    <t>43,06</t>
  </si>
  <si>
    <t>43,94</t>
  </si>
  <si>
    <t>44,84</t>
  </si>
  <si>
    <t>55,19</t>
  </si>
  <si>
    <t>45,75</t>
  </si>
  <si>
    <t>100,0 Indice (2015)</t>
  </si>
  <si>
    <t>Índice de Costo de Cumplimiento Tributario</t>
  </si>
  <si>
    <t>72-75</t>
  </si>
  <si>
    <t xml:space="preserve">76-79 </t>
  </si>
  <si>
    <t>81-84</t>
  </si>
  <si>
    <t>79,2</t>
  </si>
  <si>
    <t>90-93</t>
  </si>
  <si>
    <t>142,3 Horas (2015)</t>
  </si>
  <si>
    <t>Tiempo Total de Liberación de Mercancías de Importación (TTLM)</t>
  </si>
  <si>
    <r>
      <t>OEI.02 Reducir los costos de cumplimiento de las obligaciones tributarias y</t>
    </r>
    <r>
      <rPr>
        <sz val="8"/>
        <color indexed="10"/>
        <rFont val="Arial"/>
        <family val="2"/>
      </rPr>
      <t xml:space="preserve"> </t>
    </r>
    <r>
      <rPr>
        <sz val="8"/>
        <rFont val="Arial"/>
        <family val="2"/>
      </rPr>
      <t>aduaneras</t>
    </r>
  </si>
  <si>
    <t>19,00%</t>
  </si>
  <si>
    <t>16,00%</t>
  </si>
  <si>
    <t>13,00%</t>
  </si>
  <si>
    <t>17,40%</t>
  </si>
  <si>
    <t>11,00%</t>
  </si>
  <si>
    <t>1,97% Porcentaje (2015)</t>
  </si>
  <si>
    <t>Nivel de participación de importadores y exportadores OEA</t>
  </si>
  <si>
    <t>53,1%</t>
  </si>
  <si>
    <t>52,1%</t>
  </si>
  <si>
    <t>50,6%</t>
  </si>
  <si>
    <t>48,0%</t>
  </si>
  <si>
    <t>49,4%</t>
  </si>
  <si>
    <t>54,5% Porcentaje (2014)</t>
  </si>
  <si>
    <t>Ratio de Eficiencia del IGV sobre el consumo</t>
  </si>
  <si>
    <t>OEI.01 Mejorar el cumplimiento tributario y aduanero.</t>
  </si>
  <si>
    <t>OES.03</t>
  </si>
  <si>
    <t>OEI.04 Fortalecer la capacidad de gestión interna</t>
  </si>
  <si>
    <t>100,00 Indice (2015)</t>
  </si>
  <si>
    <t>OEI.02 Reducir los costos de cumplimiento de las obligaciones tributarias y aduaneras.</t>
  </si>
  <si>
    <t>SUPERINTENDENCIA NACIONAL DE ADUANAS Y ADMINISTRACION TRIBUTARIA - SUNAT</t>
  </si>
  <si>
    <t>n.d.</t>
  </si>
  <si>
    <t>Secretaría General y Oficina de Administración</t>
  </si>
  <si>
    <t>Evaluación del Plan Estratégico Institucional</t>
  </si>
  <si>
    <t>0%
(2018)</t>
  </si>
  <si>
    <t>Porcentaje de actividades ejecutadas que permitan la implementación del sistema de gestión de riesgo de desastres.</t>
  </si>
  <si>
    <t>Implementar la gestión interna de riesgo de desastres</t>
  </si>
  <si>
    <t>Secretaría General y Oficina de Planeamiento y Presupuesto</t>
  </si>
  <si>
    <t>Porcentaje de manuales de gestión de procesos documentados, implementados u optimizados coadyuvantes al fortalecimiento de la gestión institucional.</t>
  </si>
  <si>
    <t>Fortalecer la gestión institucional</t>
  </si>
  <si>
    <t>Dirección de Portafolio de Proyectos y Dirección Especial de Proyectos</t>
  </si>
  <si>
    <t>926
(2016)</t>
  </si>
  <si>
    <t>Cantidad (USD) de inversión privada adjudicada en proyectos de APP y Proyectos en Activos orientada al cierre de brechas en infraestructura social y productiva en el país.</t>
  </si>
  <si>
    <t>OEI.01 Promover la inversión privada orientada al cierre de brechas en infraestructura social y productiva en el país</t>
  </si>
  <si>
    <t>OES.04</t>
  </si>
  <si>
    <t>Secretaría General</t>
  </si>
  <si>
    <t>Datos de la Oficina de Administración, Oficina de Planeamiento y Presupuesto, Oficina de Trámite Documentario y Oficina de Comunicaciones e Imagen Institucional</t>
  </si>
  <si>
    <t>0.496
(Año 2015)</t>
  </si>
  <si>
    <t>I 2.1. Índice de efectividad de la gestión institucional</t>
  </si>
  <si>
    <t>OEI.02: Impulsar la excelencia en la gestión institucional de PROINVERSIÓN</t>
  </si>
  <si>
    <t xml:space="preserve">AGENCIA DE PROMOCIÓN DE LA INVERSIÓN PRIVADA - PROINVERSIÓN </t>
  </si>
  <si>
    <t>Dirección de Inversiones Descentralizadas</t>
  </si>
  <si>
    <t>Reporte de la DID</t>
  </si>
  <si>
    <t>5.4%
(Año 2015)</t>
  </si>
  <si>
    <t>I 1.4. Porcentaje de entidades públicas que ejecutan y conducen procesos en las modalidades promovidas por PROINVERSIÓN</t>
  </si>
  <si>
    <t>Dirección de Servicios al Inversionista</t>
  </si>
  <si>
    <t>Registro Inversión Extranjera Directa</t>
  </si>
  <si>
    <t>100
(Año 2014)</t>
  </si>
  <si>
    <t>I 1.3. Índice del número de inversionistas extranjeros respecto al año 2014 (año base)</t>
  </si>
  <si>
    <t>Reporte del Proceso</t>
  </si>
  <si>
    <t>8
(Año 2015)</t>
  </si>
  <si>
    <t>I 1.2. Cantidad de proyectos adjudicados en APP</t>
  </si>
  <si>
    <t>2,060
(Año 2016)</t>
  </si>
  <si>
    <t>I 1.1. Monto de inversión de proyectos adjudicados en APP (US$ millones)</t>
  </si>
  <si>
    <t>OEI.01 Promover y facilitar la inversión privada, así como la participación de agentes privados en la ejecución de proyectos de inversión pública en beneficio de la población</t>
  </si>
  <si>
    <r>
      <t xml:space="preserve">91,8% </t>
    </r>
    <r>
      <rPr>
        <vertAlign val="superscript"/>
        <sz val="8"/>
        <rFont val="Arial"/>
        <family val="2"/>
      </rPr>
      <t>13</t>
    </r>
  </si>
  <si>
    <r>
      <t xml:space="preserve">90,1% </t>
    </r>
    <r>
      <rPr>
        <vertAlign val="superscript"/>
        <sz val="8"/>
        <rFont val="Arial"/>
        <family val="2"/>
      </rPr>
      <t>13</t>
    </r>
  </si>
  <si>
    <t>88,5%</t>
  </si>
  <si>
    <r>
      <t xml:space="preserve">88,5% </t>
    </r>
    <r>
      <rPr>
        <vertAlign val="superscript"/>
        <sz val="8"/>
        <rFont val="Arial"/>
        <family val="2"/>
      </rPr>
      <t>13</t>
    </r>
  </si>
  <si>
    <r>
      <t xml:space="preserve">87,8% </t>
    </r>
    <r>
      <rPr>
        <vertAlign val="superscript"/>
        <sz val="8"/>
        <rFont val="Arial"/>
        <family val="2"/>
      </rPr>
      <t>14</t>
    </r>
  </si>
  <si>
    <r>
      <t xml:space="preserve">86,8% </t>
    </r>
    <r>
      <rPr>
        <vertAlign val="superscript"/>
        <sz val="8"/>
        <rFont val="Arial"/>
        <family val="2"/>
      </rPr>
      <t>13</t>
    </r>
  </si>
  <si>
    <t>OGPP</t>
  </si>
  <si>
    <t>MEF</t>
  </si>
  <si>
    <r>
      <t xml:space="preserve">N.D. </t>
    </r>
    <r>
      <rPr>
        <vertAlign val="superscript"/>
        <sz val="8"/>
        <rFont val="Arial"/>
        <family val="2"/>
      </rPr>
      <t>13</t>
    </r>
  </si>
  <si>
    <t>Porcentaje de medida de modernización implementada</t>
  </si>
  <si>
    <t>OEI 8 Modernizar la Gestión Institucional del Ministerio</t>
  </si>
  <si>
    <t>OES6</t>
  </si>
  <si>
    <t>DGCP</t>
  </si>
  <si>
    <t>Información financiera, presupuestaria y complementaria anual presentada por las entidades del Sector Público</t>
  </si>
  <si>
    <t>Porcentaje de entidades que cumplen con rendir cuentas respecto al total de entidades y empresa públicas</t>
  </si>
  <si>
    <t>OEI7 Optimizar la transparencia y la rendición de cuentas del Sector Público</t>
  </si>
  <si>
    <r>
      <t xml:space="preserve">65% </t>
    </r>
    <r>
      <rPr>
        <vertAlign val="superscript"/>
        <sz val="8"/>
        <rFont val="Arial"/>
        <family val="2"/>
      </rPr>
      <t>15</t>
    </r>
  </si>
  <si>
    <t>DGPP</t>
  </si>
  <si>
    <t>SIAF</t>
  </si>
  <si>
    <t xml:space="preserve">Porcentaje del presupuesto público asignado a Programas Presupuestales </t>
  </si>
  <si>
    <t>OEI6 Mejorar la calidad del gasto público en los diversos niveles de gobierno.</t>
  </si>
  <si>
    <t>OES5</t>
  </si>
  <si>
    <r>
      <t xml:space="preserve">16,0% </t>
    </r>
    <r>
      <rPr>
        <vertAlign val="superscript"/>
        <sz val="8"/>
        <rFont val="Arial"/>
        <family val="2"/>
      </rPr>
      <t>3</t>
    </r>
  </si>
  <si>
    <r>
      <t xml:space="preserve">14,9% </t>
    </r>
    <r>
      <rPr>
        <vertAlign val="superscript"/>
        <sz val="8"/>
        <rFont val="Arial"/>
        <family val="2"/>
      </rPr>
      <t>3</t>
    </r>
  </si>
  <si>
    <r>
      <t xml:space="preserve">13,4% </t>
    </r>
    <r>
      <rPr>
        <vertAlign val="superscript"/>
        <sz val="8"/>
        <rFont val="Arial"/>
        <family val="2"/>
      </rPr>
      <t>3</t>
    </r>
  </si>
  <si>
    <r>
      <t xml:space="preserve">18,5% </t>
    </r>
    <r>
      <rPr>
        <vertAlign val="superscript"/>
        <sz val="8"/>
        <rFont val="Arial"/>
        <family val="2"/>
      </rPr>
      <t>2</t>
    </r>
  </si>
  <si>
    <r>
      <t xml:space="preserve">18,0% </t>
    </r>
    <r>
      <rPr>
        <vertAlign val="superscript"/>
        <sz val="8"/>
        <rFont val="Arial"/>
        <family val="2"/>
      </rPr>
      <t>3</t>
    </r>
  </si>
  <si>
    <r>
      <t xml:space="preserve">17,9% </t>
    </r>
    <r>
      <rPr>
        <vertAlign val="superscript"/>
        <sz val="8"/>
        <rFont val="Arial"/>
        <family val="2"/>
      </rPr>
      <t>2</t>
    </r>
  </si>
  <si>
    <t>MEF y BCRP</t>
  </si>
  <si>
    <t>MMM 2020-2023
MMM 2021-2024</t>
  </si>
  <si>
    <t>Inversión Privada respecto del PBI</t>
  </si>
  <si>
    <r>
      <t>4,8%</t>
    </r>
    <r>
      <rPr>
        <vertAlign val="superscript"/>
        <sz val="8"/>
        <rFont val="Arial"/>
        <family val="2"/>
      </rPr>
      <t>3</t>
    </r>
  </si>
  <si>
    <r>
      <t>4,9%</t>
    </r>
    <r>
      <rPr>
        <vertAlign val="superscript"/>
        <sz val="8"/>
        <rFont val="Arial"/>
        <family val="2"/>
      </rPr>
      <t>3</t>
    </r>
  </si>
  <si>
    <r>
      <t>4,4%</t>
    </r>
    <r>
      <rPr>
        <vertAlign val="superscript"/>
        <sz val="8"/>
        <rFont val="Arial"/>
        <family val="2"/>
      </rPr>
      <t>3</t>
    </r>
    <r>
      <rPr>
        <sz val="11"/>
        <color indexed="8"/>
        <rFont val="Calibri"/>
        <family val="2"/>
      </rPr>
      <t/>
    </r>
  </si>
  <si>
    <r>
      <t>5,1%</t>
    </r>
    <r>
      <rPr>
        <vertAlign val="superscript"/>
        <sz val="8"/>
        <rFont val="Arial"/>
        <family val="2"/>
      </rPr>
      <t>2</t>
    </r>
  </si>
  <si>
    <r>
      <t>4.6%</t>
    </r>
    <r>
      <rPr>
        <vertAlign val="superscript"/>
        <sz val="8"/>
        <rFont val="Arial"/>
        <family val="2"/>
      </rPr>
      <t>1</t>
    </r>
  </si>
  <si>
    <r>
      <t>4,8%</t>
    </r>
    <r>
      <rPr>
        <vertAlign val="superscript"/>
        <sz val="8"/>
        <rFont val="Arial"/>
        <family val="2"/>
      </rPr>
      <t>2</t>
    </r>
  </si>
  <si>
    <t>MMM 2019-2022       
MMM 2020-2023
MMM 2021-2024</t>
  </si>
  <si>
    <t>Inversión Pública respecto del PBI</t>
  </si>
  <si>
    <t>OEI5 Reactivar la inversión orientada al cierre de brechas de infraestructura social y productiva</t>
  </si>
  <si>
    <t>OES4</t>
  </si>
  <si>
    <r>
      <t>21,4%</t>
    </r>
    <r>
      <rPr>
        <vertAlign val="superscript"/>
        <sz val="8"/>
        <rFont val="Arial"/>
        <family val="2"/>
      </rPr>
      <t>3</t>
    </r>
  </si>
  <si>
    <r>
      <t>19,4%</t>
    </r>
    <r>
      <rPr>
        <vertAlign val="superscript"/>
        <sz val="8"/>
        <rFont val="Arial"/>
        <family val="2"/>
      </rPr>
      <t>3</t>
    </r>
  </si>
  <si>
    <r>
      <t>17,7%</t>
    </r>
    <r>
      <rPr>
        <vertAlign val="superscript"/>
        <sz val="8"/>
        <rFont val="Arial"/>
        <family val="2"/>
      </rPr>
      <t>3</t>
    </r>
  </si>
  <si>
    <r>
      <t>20,3%</t>
    </r>
    <r>
      <rPr>
        <vertAlign val="superscript"/>
        <sz val="8"/>
        <rFont val="Arial"/>
        <family val="2"/>
      </rPr>
      <t>2</t>
    </r>
  </si>
  <si>
    <r>
      <t>19,9%</t>
    </r>
    <r>
      <rPr>
        <vertAlign val="superscript"/>
        <sz val="8"/>
        <rFont val="Arial"/>
        <family val="2"/>
      </rPr>
      <t>3</t>
    </r>
  </si>
  <si>
    <r>
      <t>19,3%</t>
    </r>
    <r>
      <rPr>
        <vertAlign val="superscript"/>
        <sz val="8"/>
        <rFont val="Arial"/>
        <family val="2"/>
      </rPr>
      <t>2</t>
    </r>
  </si>
  <si>
    <t>DGPIP</t>
  </si>
  <si>
    <t>Ingresos fiscales del gobierno general respecto al PBI</t>
  </si>
  <si>
    <t>OEI.2 Mejorar el nivel de estabilidad de los ingresos públicos.</t>
  </si>
  <si>
    <t>OES3</t>
  </si>
  <si>
    <t>Dirección General de Mercados Financieros y Previsional Privado</t>
  </si>
  <si>
    <t>SBS/SMV</t>
  </si>
  <si>
    <t>Nivel de financiamiento respecto del PBI</t>
  </si>
  <si>
    <t>SBS</t>
  </si>
  <si>
    <t>Eficiencia en Sistema Privado de Administración de Fondos de Pensiones (SPP)</t>
  </si>
  <si>
    <t>Cobertura en el Sistema privado de administración de fondo de pensiones (SPP)</t>
  </si>
  <si>
    <t>OEI4 Incrementar la cobertura y eficiencia de los mercados financieros y previsional privado</t>
  </si>
  <si>
    <r>
      <t>-1.2%</t>
    </r>
    <r>
      <rPr>
        <vertAlign val="superscript"/>
        <sz val="8"/>
        <rFont val="Arial"/>
        <family val="2"/>
      </rPr>
      <t>3</t>
    </r>
  </si>
  <si>
    <r>
      <t>-2.3%</t>
    </r>
    <r>
      <rPr>
        <vertAlign val="superscript"/>
        <sz val="8"/>
        <rFont val="Arial"/>
        <family val="2"/>
      </rPr>
      <t>3</t>
    </r>
  </si>
  <si>
    <r>
      <t>-4.3%</t>
    </r>
    <r>
      <rPr>
        <vertAlign val="superscript"/>
        <sz val="8"/>
        <rFont val="Arial"/>
        <family val="2"/>
      </rPr>
      <t>3</t>
    </r>
  </si>
  <si>
    <r>
      <t>0.3%</t>
    </r>
    <r>
      <rPr>
        <vertAlign val="superscript"/>
        <sz val="8"/>
        <rFont val="Arial"/>
        <family val="2"/>
      </rPr>
      <t>2</t>
    </r>
  </si>
  <si>
    <r>
      <t>-0.9%</t>
    </r>
    <r>
      <rPr>
        <vertAlign val="superscript"/>
        <sz val="8"/>
        <rFont val="Arial"/>
        <family val="2"/>
      </rPr>
      <t>1</t>
    </r>
  </si>
  <si>
    <r>
      <t>0.4%</t>
    </r>
    <r>
      <rPr>
        <vertAlign val="superscript"/>
        <sz val="8"/>
        <rFont val="Arial"/>
        <family val="2"/>
      </rPr>
      <t>2</t>
    </r>
  </si>
  <si>
    <t>DGAEICYP</t>
  </si>
  <si>
    <t>MMM 2020-2023       
MMM 2021-2024</t>
  </si>
  <si>
    <t>Crecimiento Promedio de la Productividad Total de los Factores (PTF)</t>
  </si>
  <si>
    <t>OEI3 Lograr una mayor apertura económica y armonización del mercado de bienes y servicios</t>
  </si>
  <si>
    <t>OES2</t>
  </si>
  <si>
    <t>MEF-DGTP</t>
  </si>
  <si>
    <t>Gestión de activos financieros respecto al total de activos financieros</t>
  </si>
  <si>
    <r>
      <t>38,9%</t>
    </r>
    <r>
      <rPr>
        <vertAlign val="superscript"/>
        <sz val="8"/>
        <rFont val="Arial"/>
        <family val="2"/>
      </rPr>
      <t>3</t>
    </r>
  </si>
  <si>
    <r>
      <t>38,0,%</t>
    </r>
    <r>
      <rPr>
        <vertAlign val="superscript"/>
        <sz val="8"/>
        <rFont val="Arial"/>
        <family val="2"/>
      </rPr>
      <t>3</t>
    </r>
  </si>
  <si>
    <r>
      <t>35,4%</t>
    </r>
    <r>
      <rPr>
        <vertAlign val="superscript"/>
        <sz val="8"/>
        <rFont val="Arial"/>
        <family val="2"/>
      </rPr>
      <t>3</t>
    </r>
  </si>
  <si>
    <r>
      <t>27.4</t>
    </r>
    <r>
      <rPr>
        <vertAlign val="superscript"/>
        <sz val="8"/>
        <rFont val="Arial"/>
        <family val="2"/>
      </rPr>
      <t>2</t>
    </r>
  </si>
  <si>
    <r>
      <t>26.8%</t>
    </r>
    <r>
      <rPr>
        <vertAlign val="superscript"/>
        <sz val="8"/>
        <rFont val="Arial"/>
        <family val="2"/>
      </rPr>
      <t>1</t>
    </r>
  </si>
  <si>
    <r>
      <t>26,9</t>
    </r>
    <r>
      <rPr>
        <vertAlign val="superscript"/>
        <sz val="8"/>
        <rFont val="Arial"/>
        <family val="2"/>
      </rPr>
      <t>2</t>
    </r>
  </si>
  <si>
    <t>DGPMACDF</t>
  </si>
  <si>
    <t>MMM 2020-2023      
MMM 2021-2024</t>
  </si>
  <si>
    <t>Deuda del Sector Público/PBI*100</t>
  </si>
  <si>
    <r>
      <t>3,3%</t>
    </r>
    <r>
      <rPr>
        <vertAlign val="superscript"/>
        <sz val="8"/>
        <rFont val="Arial"/>
        <family val="2"/>
      </rPr>
      <t>3</t>
    </r>
  </si>
  <si>
    <r>
      <t>6,2%</t>
    </r>
    <r>
      <rPr>
        <vertAlign val="superscript"/>
        <sz val="8"/>
        <rFont val="Arial"/>
        <family val="2"/>
      </rPr>
      <t>3</t>
    </r>
  </si>
  <si>
    <r>
      <t>10,7%</t>
    </r>
    <r>
      <rPr>
        <vertAlign val="superscript"/>
        <sz val="8"/>
        <rFont val="Arial"/>
        <family val="2"/>
      </rPr>
      <t>3</t>
    </r>
  </si>
  <si>
    <r>
      <t>2.0%</t>
    </r>
    <r>
      <rPr>
        <vertAlign val="superscript"/>
        <sz val="8"/>
        <rFont val="Arial"/>
        <family val="2"/>
      </rPr>
      <t>2</t>
    </r>
  </si>
  <si>
    <r>
      <t>1.6%</t>
    </r>
    <r>
      <rPr>
        <vertAlign val="superscript"/>
        <sz val="8"/>
        <rFont val="Arial"/>
        <family val="2"/>
      </rPr>
      <t>1</t>
    </r>
  </si>
  <si>
    <r>
      <t>2.2%</t>
    </r>
    <r>
      <rPr>
        <vertAlign val="superscript"/>
        <sz val="8"/>
        <rFont val="Arial"/>
        <family val="2"/>
      </rPr>
      <t>2</t>
    </r>
  </si>
  <si>
    <t>(Déficit fiscal del Sector Público No Financiero-SPNF/PBI)*100</t>
  </si>
  <si>
    <t>OEI1 Consolidar el equilibrio y sostenibilidad fiscal</t>
  </si>
  <si>
    <t>OES1</t>
  </si>
  <si>
    <t>MINISTERIO DE ECONOMÍA Y FINANZAS</t>
  </si>
  <si>
    <t>Meta</t>
  </si>
  <si>
    <t>Proyectado</t>
  </si>
  <si>
    <t>Resultado</t>
  </si>
  <si>
    <t>Responsable</t>
  </si>
  <si>
    <t>Fuente de Información</t>
  </si>
  <si>
    <t>Meta 2022</t>
  </si>
  <si>
    <t>Línea Base</t>
  </si>
  <si>
    <t>Nombre del Indicador</t>
  </si>
  <si>
    <t>Objetivo Estratégico Institucional                                      (Código y Enunciado)</t>
  </si>
  <si>
    <t xml:space="preserve">Objetivo Estratégico Sectorial
(Código) </t>
  </si>
  <si>
    <t>PLIEGO O ENTIDAD DEL SECTOR</t>
  </si>
  <si>
    <t xml:space="preserve">  :   009 ECONOMIA Y FINANZAS</t>
  </si>
  <si>
    <t>INDICADORES DE GESTIÓN SEGÚN OBJETIVOS ESTRATÉGICOS INSTITUCIONALES AL 2022</t>
  </si>
  <si>
    <t>FORMATO N° 01-CPCG-CR-2021</t>
  </si>
  <si>
    <t>1. Establecidos en el Plan Estratégico Institucional (PEI) 2019-2022 Ampliado al 2023 de la Central de Compras Públicas - PERÚ COMPRAS, aprobado mediante Resolución Jefatural N° 059-2020-PERÚ COMPRAS.</t>
  </si>
  <si>
    <r>
      <t xml:space="preserve">CENTRAL DE COMPRAS PÚBLICAS - PERU COMPRAS </t>
    </r>
    <r>
      <rPr>
        <vertAlign val="superscript"/>
        <sz val="8"/>
        <rFont val="Arial"/>
        <family val="2"/>
      </rPr>
      <t>1</t>
    </r>
  </si>
  <si>
    <t>PLIEGO 096: CENTRAL DE COMPRAS PUBLICAS</t>
  </si>
  <si>
    <t>1. LB: En el 2019 se obtendrá la línea base sobre la cultura en gestión del riesgo de desastres en la entidad, lo que permitirá monitorear las mejoras a ser implementadas los proximos años.</t>
  </si>
  <si>
    <r>
      <t>LB</t>
    </r>
    <r>
      <rPr>
        <vertAlign val="superscript"/>
        <sz val="8"/>
        <rFont val="Arial"/>
        <family val="2"/>
      </rPr>
      <t xml:space="preserve"> 1</t>
    </r>
  </si>
  <si>
    <t>OEI.03 FORTALECER LA GESTIÓN DEL RIESGO DE DESASTRES EN
LA ENTIDAD</t>
  </si>
  <si>
    <t>Porcentaje de eficacia de la gestión
institucional</t>
  </si>
  <si>
    <t>OEI.02 FORTALECER LA GESTIÓN INSTITUCIONAL EN LA ENTIDAD</t>
  </si>
  <si>
    <t>Porcentaje de pronunciamientos con aportes
acreditados en BDI</t>
  </si>
  <si>
    <t>OEI.01 FACILITAR LA ACTIVACIÓN DE PRESTACIONES A LOS
ASEGURADOS</t>
  </si>
  <si>
    <t>PLIEGO 095: OFICINA DE NORMALIZACION PREVISIONAL</t>
  </si>
  <si>
    <t>1. N.A: No Aplica</t>
  </si>
  <si>
    <r>
      <t xml:space="preserve">N.A </t>
    </r>
    <r>
      <rPr>
        <vertAlign val="superscript"/>
        <sz val="8"/>
        <rFont val="Arial"/>
        <family val="2"/>
      </rPr>
      <t>1</t>
    </r>
  </si>
  <si>
    <r>
      <t>Porcentaje de items de procedimientos de selección</t>
    </r>
    <r>
      <rPr>
        <sz val="8"/>
        <color rgb="FFFF0000"/>
        <rFont val="Arial"/>
        <family val="2"/>
      </rPr>
      <t xml:space="preserve"> </t>
    </r>
    <r>
      <rPr>
        <sz val="8"/>
        <rFont val="Arial"/>
        <family val="2"/>
      </rPr>
      <t>adjudicados</t>
    </r>
  </si>
  <si>
    <t>PLIEGO 059: ORGANISMO SUPERVISOR DE LAS CONTRATACIONES DEL ESTADO</t>
  </si>
  <si>
    <t>* Avance al 30.06.2020</t>
  </si>
  <si>
    <t xml:space="preserve">163 días
calendario </t>
  </si>
  <si>
    <t>17 días útiles</t>
  </si>
  <si>
    <t xml:space="preserve">SUPERINTENDENCIA DEL MERCADO DE VALORES </t>
  </si>
  <si>
    <t>PLIEGO 058: SUPERINTENDENCIA DEL MERCADO DE VALORES</t>
  </si>
  <si>
    <t>PLIEGO 057: SUPERINTENDENCIA NACIONAL DE ADUANAS Y DE ADMINISTRACION TRIBUTARIA</t>
  </si>
  <si>
    <t>6. Las metas del PEI 2020-2023 contemplan metas a partir del 2020</t>
  </si>
  <si>
    <t>5. El nuevo PEI 2020-2023 no contempla los mismos indicadores establecidos para el PEI 2017-2019</t>
  </si>
  <si>
    <t>4. Fuente: Plan Estratégico Institucional de PROINVERSIÓN PEI 2020-2023</t>
  </si>
  <si>
    <t>3. Fuente: Plan Operativo Institucional modificado Institucional de PROINVERSIÓN 2020</t>
  </si>
  <si>
    <t>2  Fuente: Evaluación del Plan Estratégico Institucional 2017-2019 Institucional de PROINVERSIÓN periodo 2019</t>
  </si>
  <si>
    <t>1. El Plan Estratégico Institucional de PROINVERSIÓN vigente comprende los años del 2020 al 2023</t>
  </si>
  <si>
    <t>OEI.03 Implementar la gestión interna de riesgo de desastres</t>
  </si>
  <si>
    <t>OEI.02 Fortalecer la gestión institucional</t>
  </si>
  <si>
    <t>OES.06 
(PEI 2020 - 2023) (1)</t>
  </si>
  <si>
    <t>OES.04
(PEI 2020 - 2023) (1)</t>
  </si>
  <si>
    <t>OES.06 
(PEI 2017 - 2019)</t>
  </si>
  <si>
    <t>OES.04 
(PEI 2017 - 2019)</t>
  </si>
  <si>
    <t>PLIEGO 055: AGENCIA DE PROMOCION DE LA INVERSION PRIVADA</t>
  </si>
  <si>
    <t>6. Exposición de Motivos del Proyecto de Ley de Presupuesto del Sector Público para el Año Fiscal 2021</t>
  </si>
  <si>
    <t>5. Fuente: Evaluación de Resultados del PEI del MEF año 2019</t>
  </si>
  <si>
    <t>4. Fuente: Ampliación de metas al 2022 del Plan Estratégico Institucional del MEF aprobado con Resolución Ministerial N° 081-2019-EF/41</t>
  </si>
  <si>
    <r>
      <t xml:space="preserve">91,8% </t>
    </r>
    <r>
      <rPr>
        <vertAlign val="superscript"/>
        <sz val="8"/>
        <rFont val="Arial"/>
        <family val="2"/>
      </rPr>
      <t>4</t>
    </r>
  </si>
  <si>
    <r>
      <t xml:space="preserve">90,1% </t>
    </r>
    <r>
      <rPr>
        <vertAlign val="superscript"/>
        <sz val="8"/>
        <rFont val="Arial"/>
        <family val="2"/>
      </rPr>
      <t>4</t>
    </r>
  </si>
  <si>
    <r>
      <t xml:space="preserve">88,5% </t>
    </r>
    <r>
      <rPr>
        <vertAlign val="superscript"/>
        <sz val="8"/>
        <rFont val="Arial"/>
        <family val="2"/>
      </rPr>
      <t>4</t>
    </r>
  </si>
  <si>
    <r>
      <t xml:space="preserve">87,8% </t>
    </r>
    <r>
      <rPr>
        <vertAlign val="superscript"/>
        <sz val="8"/>
        <rFont val="Arial"/>
        <family val="2"/>
      </rPr>
      <t>5</t>
    </r>
  </si>
  <si>
    <r>
      <t xml:space="preserve">86,8% </t>
    </r>
    <r>
      <rPr>
        <vertAlign val="superscript"/>
        <sz val="8"/>
        <rFont val="Arial"/>
        <family val="2"/>
      </rPr>
      <t>4</t>
    </r>
  </si>
  <si>
    <r>
      <t xml:space="preserve">N.D. </t>
    </r>
    <r>
      <rPr>
        <vertAlign val="superscript"/>
        <sz val="8"/>
        <rFont val="Arial"/>
        <family val="2"/>
      </rPr>
      <t>4</t>
    </r>
  </si>
  <si>
    <t>PLIEGO 009: MINISTERIO DE ECONOMÍA Y FINANZAS</t>
  </si>
  <si>
    <t>TOTAL S/</t>
  </si>
  <si>
    <t>(*) DEBE COINCIDIR CON LOS MONTOS ASIGNADOS EN LA GENERICA 1. PERSONAL Y OBLIGACIONES SOCIALES CONSIDERADAS EN EL PRESUPUESTO.</t>
  </si>
  <si>
    <t>D.G. MERCADOS FINANCIEROS Y PREVISIONAL PRIVADOS</t>
  </si>
  <si>
    <t>Todos los montos están expresados en soles (al tipo de cambio)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</si>
</sst>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S/&quot;* #,##0.00_-;\-&quot;S/&quot;* #,##0.00_-;_-&quot;S/&quot;* &quot;-&quot;??_-;_-@_-"/>
    <numFmt numFmtId="43" formatCode="_-* #,##0.00_-;\-* #,##0.00_-;_-* &quot;-&quot;??_-;_-@_-"/>
    <numFmt numFmtId="164" formatCode="_ * #,##0_ ;_ * \-#,##0_ ;_ * &quot;-&quot;_ ;_ @_ "/>
    <numFmt numFmtId="165" formatCode="_ &quot;S/.&quot;* #,##0.00_ ;_ &quot;S/.&quot;* \-#,##0.00_ ;_ &quot;S/.&quot;* &quot;-&quot;??_ ;_ @_ "/>
    <numFmt numFmtId="166" formatCode="_ * #,##0.00_ ;_ * \-#,##0.00_ ;_ * &quot;-&quot;??_ ;_ @_ "/>
    <numFmt numFmtId="167" formatCode="_ &quot;S/.&quot;\ * #,##0.00_ ;_ &quot;S/.&quot;\ * \-#,##0.00_ ;_ &quot;S/.&quot;\ * &quot;-&quot;??_ ;_ @_ "/>
    <numFmt numFmtId="168" formatCode="#,##0_ ;\-#,##0\ "/>
    <numFmt numFmtId="169" formatCode="_ * #,##0_ ;_ * \-#,##0_ ;_ * &quot;-&quot;??_ ;_ @_ "/>
    <numFmt numFmtId="170" formatCode="_([$€-2]\ * #,##0.00_);_([$€-2]\ * \(#,##0.00\);_([$€-2]\ * &quot;-&quot;??_)"/>
    <numFmt numFmtId="171" formatCode="_([$€]* #,##0.00_);_([$€]* \(#,##0.00\);_([$€]* &quot;-&quot;??_);_(@_)"/>
    <numFmt numFmtId="172" formatCode="_(&quot;S/.&quot;\ * #,##0.00_);_(&quot;S/.&quot;\ * \(#,##0.00\);_(&quot;S/.&quot;\ * &quot;-&quot;??_);_(@_)"/>
    <numFmt numFmtId="173" formatCode="dd/mm/yyyy;@"/>
    <numFmt numFmtId="174" formatCode="_ [$S/.-280A]\ * #,##0.0_ ;_ [$S/.-280A]\ * \-#,##0.0_ ;_ [$S/.-280A]\ * &quot;-&quot;??_ ;_ @_ "/>
    <numFmt numFmtId="175" formatCode="_-* #,##0.00\ _P_t_s_-;\-* #,##0.00\ _P_t_s_-;_-* &quot;-&quot;??\ _P_t_s_-;_-@_-"/>
    <numFmt numFmtId="176" formatCode="#,##0.0"/>
    <numFmt numFmtId="177" formatCode="#,##0;\-#,##0;&quot;&quot;"/>
    <numFmt numFmtId="178" formatCode="[$-280A]d&quot; de &quot;mmmm&quot; de &quot;yyyy;@"/>
    <numFmt numFmtId="179" formatCode="#,##0.00;[Red]#,##0.00"/>
    <numFmt numFmtId="180" formatCode="#,##0;[Red]#,##0"/>
    <numFmt numFmtId="181" formatCode="0_ ;\-0\ "/>
    <numFmt numFmtId="182" formatCode="0.00;[Red]0.00"/>
    <numFmt numFmtId="183" formatCode="#,##0.00_ ;\-#,##0.00\ "/>
    <numFmt numFmtId="184" formatCode="#,##0.00\ _€"/>
    <numFmt numFmtId="185" formatCode="#,##0.00_ ;[Red]\-#,##0.00\ "/>
    <numFmt numFmtId="186" formatCode="0.0%"/>
    <numFmt numFmtId="187" formatCode="0.000%"/>
    <numFmt numFmtId="188" formatCode="0.0"/>
    <numFmt numFmtId="189" formatCode="0.000"/>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11"/>
      <name val="Arial"/>
      <family val="2"/>
    </font>
    <font>
      <b/>
      <sz val="10"/>
      <name val="Arial Narrow"/>
      <family val="2"/>
    </font>
    <font>
      <b/>
      <sz val="14"/>
      <name val="Arial"/>
      <family val="2"/>
    </font>
    <font>
      <sz val="11"/>
      <name val="Arial"/>
      <family val="2"/>
    </font>
    <font>
      <b/>
      <sz val="9"/>
      <name val="Arial"/>
      <family val="2"/>
    </font>
    <font>
      <b/>
      <sz val="14"/>
      <name val="Arial Black"/>
      <family val="2"/>
    </font>
    <font>
      <b/>
      <sz val="16"/>
      <name val="Arial"/>
      <family val="2"/>
    </font>
    <font>
      <sz val="10"/>
      <color indexed="8"/>
      <name val="Arial"/>
      <family val="2"/>
    </font>
    <font>
      <sz val="10"/>
      <name val="Helv"/>
      <family val="2"/>
    </font>
    <font>
      <sz val="11"/>
      <color indexed="8"/>
      <name val="Calibri"/>
      <family val="2"/>
    </font>
    <font>
      <b/>
      <sz val="10"/>
      <name val="Helv"/>
      <family val="2"/>
    </font>
    <font>
      <b/>
      <sz val="16"/>
      <name val="Arial Black"/>
      <family val="2"/>
    </font>
    <font>
      <b/>
      <sz val="15"/>
      <name val="Arial"/>
      <family val="2"/>
    </font>
    <font>
      <sz val="11"/>
      <name val="Arial Narrow"/>
      <family val="2"/>
    </font>
    <font>
      <b/>
      <sz val="8.5"/>
      <name val="Arial"/>
      <family val="2"/>
    </font>
    <font>
      <b/>
      <sz val="10"/>
      <name val="Helv"/>
    </font>
    <font>
      <b/>
      <sz val="16"/>
      <name val="Helv"/>
    </font>
    <font>
      <b/>
      <sz val="10"/>
      <color theme="1"/>
      <name val="Arial"/>
      <family val="2"/>
    </font>
    <font>
      <sz val="10"/>
      <color theme="1"/>
      <name val="Arial"/>
      <family val="2"/>
    </font>
    <font>
      <b/>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8"/>
      <name val="Helv"/>
      <family val="2"/>
    </font>
    <font>
      <sz val="45"/>
      <name val="Arial"/>
      <family val="2"/>
    </font>
    <font>
      <sz val="11"/>
      <color theme="1"/>
      <name val="Calibri"/>
      <family val="2"/>
    </font>
    <font>
      <b/>
      <sz val="12"/>
      <name val="Arial Black"/>
      <family val="2"/>
    </font>
    <font>
      <b/>
      <sz val="36"/>
      <name val="Arial"/>
      <family val="2"/>
    </font>
    <font>
      <sz val="9"/>
      <name val="Calibri"/>
      <family val="2"/>
      <scheme val="minor"/>
    </font>
    <font>
      <sz val="8"/>
      <color theme="1"/>
      <name val="Calibri"/>
      <family val="2"/>
    </font>
    <font>
      <sz val="10"/>
      <color rgb="FF000000"/>
      <name val="Arial"/>
      <family val="2"/>
    </font>
    <font>
      <b/>
      <sz val="9"/>
      <name val="Arial Black"/>
      <family val="2"/>
    </font>
    <font>
      <sz val="9"/>
      <color indexed="63"/>
      <name val="Arial"/>
      <family val="2"/>
    </font>
    <font>
      <sz val="10"/>
      <color indexed="63"/>
      <name val="Arial Narrow"/>
      <family val="2"/>
    </font>
    <font>
      <sz val="8"/>
      <color theme="1"/>
      <name val="Arial"/>
      <family val="2"/>
    </font>
    <font>
      <sz val="11"/>
      <color theme="1"/>
      <name val="Arial"/>
      <family val="2"/>
    </font>
    <font>
      <b/>
      <sz val="18"/>
      <name val="Arial"/>
      <family val="2"/>
    </font>
    <font>
      <sz val="18"/>
      <name val="Arial"/>
      <family val="2"/>
    </font>
    <font>
      <sz val="8"/>
      <name val="Calibri"/>
      <family val="2"/>
      <scheme val="minor"/>
    </font>
    <font>
      <sz val="8"/>
      <color theme="1"/>
      <name val="Calibri"/>
      <family val="2"/>
      <scheme val="minor"/>
    </font>
    <font>
      <b/>
      <sz val="8"/>
      <color theme="1"/>
      <name val="Arial"/>
      <family val="2"/>
    </font>
    <font>
      <b/>
      <sz val="11"/>
      <name val="Arial Black"/>
      <family val="2"/>
    </font>
    <font>
      <b/>
      <sz val="13"/>
      <name val="Arial"/>
      <family val="2"/>
    </font>
    <font>
      <sz val="9"/>
      <color theme="1"/>
      <name val="Calibri"/>
      <family val="2"/>
      <scheme val="minor"/>
    </font>
    <font>
      <sz val="9"/>
      <color theme="1"/>
      <name val="Arial"/>
      <family val="2"/>
    </font>
    <font>
      <b/>
      <sz val="9"/>
      <color indexed="8"/>
      <name val="Arial"/>
      <family val="2"/>
    </font>
    <font>
      <sz val="9"/>
      <color indexed="9"/>
      <name val="Arial"/>
      <family val="2"/>
    </font>
    <font>
      <sz val="9"/>
      <color theme="0"/>
      <name val="Arial"/>
      <family val="2"/>
    </font>
    <font>
      <sz val="9"/>
      <color theme="1"/>
      <name val="Calibri"/>
      <family val="2"/>
    </font>
    <font>
      <sz val="10"/>
      <color rgb="FFFF0000"/>
      <name val="Arial"/>
      <family val="2"/>
    </font>
    <font>
      <sz val="8"/>
      <color indexed="8"/>
      <name val="Arial"/>
      <family val="2"/>
    </font>
    <font>
      <b/>
      <sz val="8"/>
      <name val="Calibri"/>
      <family val="2"/>
      <scheme val="minor"/>
    </font>
    <font>
      <b/>
      <u/>
      <sz val="8"/>
      <name val="Arial"/>
      <family val="2"/>
    </font>
    <font>
      <sz val="12"/>
      <name val="Arial"/>
      <family val="2"/>
    </font>
    <font>
      <sz val="8.5"/>
      <name val="Arial"/>
      <family val="2"/>
    </font>
    <font>
      <b/>
      <sz val="8.5"/>
      <color theme="0" tint="-0.14999847407452621"/>
      <name val="Arial"/>
      <family val="2"/>
    </font>
    <font>
      <b/>
      <sz val="8.5"/>
      <color theme="0"/>
      <name val="Arial"/>
      <family val="2"/>
    </font>
    <font>
      <b/>
      <sz val="8.5"/>
      <color indexed="8"/>
      <name val="Arial"/>
      <family val="2"/>
    </font>
    <font>
      <sz val="8.5"/>
      <color indexed="8"/>
      <name val="Arial"/>
      <family val="2"/>
    </font>
    <font>
      <sz val="8.5"/>
      <color theme="0" tint="-0.14999847407452621"/>
      <name val="Arial"/>
      <family val="2"/>
    </font>
    <font>
      <vertAlign val="superscript"/>
      <sz val="8"/>
      <name val="Arial"/>
      <family val="2"/>
    </font>
    <font>
      <sz val="8"/>
      <color rgb="FFFF0000"/>
      <name val="Arial"/>
      <family val="2"/>
    </font>
    <font>
      <sz val="8"/>
      <color rgb="FF000000"/>
      <name val="Arial"/>
      <family val="2"/>
    </font>
    <font>
      <sz val="8"/>
      <color indexed="10"/>
      <name val="Arial"/>
      <family val="2"/>
    </font>
    <font>
      <b/>
      <sz val="10"/>
      <color rgb="FF000000"/>
      <name val="Arial"/>
      <family val="2"/>
    </font>
    <font>
      <b/>
      <sz val="10"/>
      <color indexed="8"/>
      <name val="Arial"/>
      <family val="2"/>
    </font>
    <font>
      <sz val="10"/>
      <name val="Helv"/>
    </font>
  </fonts>
  <fills count="3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249977111117893"/>
        <bgColor rgb="FF000000"/>
      </patternFill>
    </fill>
  </fills>
  <borders count="87">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168">
    <xf numFmtId="0" fontId="0" fillId="0" borderId="0"/>
    <xf numFmtId="0" fontId="22" fillId="0" borderId="0"/>
    <xf numFmtId="0" fontId="39" fillId="0" borderId="0"/>
    <xf numFmtId="170" fontId="22" fillId="0" borderId="0" applyFont="0" applyFill="0" applyBorder="0" applyAlignment="0" applyProtection="0"/>
    <xf numFmtId="166" fontId="22" fillId="0" borderId="0" applyFont="0" applyFill="0" applyBorder="0" applyAlignment="0" applyProtection="0"/>
    <xf numFmtId="166" fontId="26" fillId="0" borderId="0" applyFont="0" applyFill="0" applyBorder="0" applyAlignment="0" applyProtection="0"/>
    <xf numFmtId="0" fontId="26" fillId="0" borderId="0"/>
    <xf numFmtId="49" fontId="28" fillId="0" borderId="0"/>
    <xf numFmtId="0" fontId="25" fillId="0" borderId="0"/>
    <xf numFmtId="49" fontId="28" fillId="0" borderId="0"/>
    <xf numFmtId="9" fontId="22"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66" fontId="40" fillId="0" borderId="0" applyFont="0" applyFill="0" applyBorder="0" applyAlignment="0" applyProtection="0"/>
    <xf numFmtId="0" fontId="21" fillId="0" borderId="0"/>
    <xf numFmtId="0" fontId="22" fillId="0" borderId="0"/>
    <xf numFmtId="0" fontId="25" fillId="0" borderId="0"/>
    <xf numFmtId="0" fontId="25" fillId="0" borderId="0"/>
    <xf numFmtId="0" fontId="22" fillId="0" borderId="0"/>
    <xf numFmtId="9" fontId="22" fillId="0" borderId="0" applyFont="0" applyFill="0" applyBorder="0" applyAlignment="0" applyProtection="0"/>
    <xf numFmtId="0" fontId="22" fillId="0" borderId="0"/>
    <xf numFmtId="0" fontId="22" fillId="0" borderId="0" applyFont="0" applyFill="0" applyBorder="0" applyAlignment="0" applyProtection="0"/>
    <xf numFmtId="0" fontId="21" fillId="0" borderId="0"/>
    <xf numFmtId="0" fontId="21" fillId="0" borderId="0"/>
    <xf numFmtId="0" fontId="21" fillId="0" borderId="0"/>
    <xf numFmtId="166" fontId="21" fillId="0" borderId="0" applyFont="0" applyFill="0" applyBorder="0" applyAlignment="0" applyProtection="0"/>
    <xf numFmtId="0" fontId="20" fillId="0" borderId="0"/>
    <xf numFmtId="0" fontId="20" fillId="0" borderId="0"/>
    <xf numFmtId="0" fontId="39" fillId="0" borderId="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14" borderId="0" applyNumberFormat="0" applyBorder="0" applyAlignment="0" applyProtection="0"/>
    <xf numFmtId="0" fontId="51" fillId="15"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2" fillId="7" borderId="0" applyNumberFormat="0" applyBorder="0" applyAlignment="0" applyProtection="0"/>
    <xf numFmtId="0" fontId="53" fillId="19" borderId="49" applyNumberFormat="0" applyAlignment="0" applyProtection="0"/>
    <xf numFmtId="0" fontId="54" fillId="20" borderId="50" applyNumberFormat="0" applyAlignment="0" applyProtection="0"/>
    <xf numFmtId="0" fontId="55" fillId="0" borderId="51" applyNumberFormat="0" applyFill="0" applyAlignment="0" applyProtection="0"/>
    <xf numFmtId="0" fontId="56" fillId="0" borderId="0" applyNumberFormat="0" applyFill="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4" borderId="0" applyNumberFormat="0" applyBorder="0" applyAlignment="0" applyProtection="0"/>
    <xf numFmtId="0" fontId="57" fillId="10" borderId="49" applyNumberFormat="0" applyAlignment="0" applyProtection="0"/>
    <xf numFmtId="171" fontId="22" fillId="0" borderId="0" applyFont="0" applyFill="0" applyBorder="0" applyAlignment="0" applyProtection="0"/>
    <xf numFmtId="0" fontId="58" fillId="6" borderId="0" applyNumberFormat="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6" fontId="22" fillId="0" borderId="0" applyFont="0" applyFill="0" applyBorder="0" applyAlignment="0" applyProtection="0"/>
    <xf numFmtId="166" fontId="40" fillId="0" borderId="0" applyFont="0" applyFill="0" applyBorder="0" applyAlignment="0" applyProtection="0"/>
    <xf numFmtId="166" fontId="22" fillId="0" borderId="0" applyFont="0" applyFill="0" applyBorder="0" applyAlignment="0" applyProtection="0"/>
    <xf numFmtId="166" fontId="19" fillId="0" borderId="0" applyFont="0" applyFill="0" applyBorder="0" applyAlignment="0" applyProtection="0"/>
    <xf numFmtId="167" fontId="22" fillId="0" borderId="0" applyFont="0" applyFill="0" applyBorder="0" applyAlignment="0" applyProtection="0"/>
    <xf numFmtId="172" fontId="22" fillId="0" borderId="0" applyFont="0" applyFill="0" applyBorder="0" applyAlignment="0" applyProtection="0"/>
    <xf numFmtId="0" fontId="59" fillId="25" borderId="0" applyNumberFormat="0" applyBorder="0" applyAlignment="0" applyProtection="0"/>
    <xf numFmtId="0" fontId="19" fillId="0" borderId="0"/>
    <xf numFmtId="0" fontId="19" fillId="0" borderId="0"/>
    <xf numFmtId="0" fontId="19" fillId="0" borderId="0"/>
    <xf numFmtId="0" fontId="19" fillId="0" borderId="0"/>
    <xf numFmtId="0" fontId="22" fillId="0" borderId="0"/>
    <xf numFmtId="0" fontId="19" fillId="0" borderId="0"/>
    <xf numFmtId="0" fontId="40" fillId="26" borderId="5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0" fontId="60" fillId="19" borderId="53"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4" fillId="0" borderId="54" applyNumberFormat="0" applyFill="0" applyAlignment="0" applyProtection="0"/>
    <xf numFmtId="0" fontId="65" fillId="0" borderId="55" applyNumberFormat="0" applyFill="0" applyAlignment="0" applyProtection="0"/>
    <xf numFmtId="0" fontId="56" fillId="0" borderId="56" applyNumberFormat="0" applyFill="0" applyAlignment="0" applyProtection="0"/>
    <xf numFmtId="0" fontId="63" fillId="0" borderId="0" applyNumberFormat="0" applyFill="0" applyBorder="0" applyAlignment="0" applyProtection="0"/>
    <xf numFmtId="0" fontId="50" fillId="0" borderId="57" applyNumberFormat="0" applyFill="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18" fillId="0" borderId="0" applyFont="0" applyFill="0" applyBorder="0" applyAlignment="0" applyProtection="0"/>
    <xf numFmtId="0" fontId="22" fillId="0" borderId="0"/>
    <xf numFmtId="0" fontId="17" fillId="0" borderId="0"/>
    <xf numFmtId="166" fontId="22" fillId="0" borderId="0" applyFont="0" applyFill="0" applyBorder="0" applyAlignment="0" applyProtection="0"/>
    <xf numFmtId="166" fontId="22" fillId="0" borderId="0" applyFont="0" applyFill="0" applyBorder="0" applyAlignment="0" applyProtection="0"/>
    <xf numFmtId="0" fontId="38" fillId="0" borderId="0"/>
    <xf numFmtId="0" fontId="16" fillId="0" borderId="0"/>
    <xf numFmtId="0" fontId="16" fillId="0" borderId="0"/>
    <xf numFmtId="166" fontId="16" fillId="0" borderId="0" applyFont="0" applyFill="0" applyBorder="0" applyAlignment="0" applyProtection="0"/>
    <xf numFmtId="0" fontId="22" fillId="0" borderId="0"/>
    <xf numFmtId="0" fontId="15" fillId="0" borderId="0"/>
    <xf numFmtId="0" fontId="14" fillId="0" borderId="0"/>
    <xf numFmtId="0" fontId="13" fillId="0" borderId="0"/>
    <xf numFmtId="9" fontId="22" fillId="0" borderId="0" applyFont="0" applyFill="0" applyBorder="0" applyAlignment="0" applyProtection="0"/>
    <xf numFmtId="0" fontId="13" fillId="0" borderId="0"/>
    <xf numFmtId="166" fontId="13" fillId="0" borderId="0" applyFont="0" applyFill="0" applyBorder="0" applyAlignment="0" applyProtection="0"/>
    <xf numFmtId="0" fontId="13" fillId="0" borderId="0"/>
    <xf numFmtId="0" fontId="13" fillId="0" borderId="0"/>
    <xf numFmtId="0" fontId="12" fillId="0" borderId="0"/>
    <xf numFmtId="0" fontId="11" fillId="0" borderId="0"/>
    <xf numFmtId="0" fontId="68" fillId="0" borderId="0"/>
    <xf numFmtId="0" fontId="10" fillId="0" borderId="0"/>
    <xf numFmtId="0" fontId="22"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6" fontId="22" fillId="0" borderId="0" applyFont="0" applyFill="0" applyBorder="0" applyAlignment="0" applyProtection="0"/>
    <xf numFmtId="0" fontId="10" fillId="0" borderId="0"/>
    <xf numFmtId="0" fontId="10" fillId="0" borderId="0"/>
    <xf numFmtId="166" fontId="22"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0" fontId="8" fillId="0" borderId="0"/>
    <xf numFmtId="0" fontId="8" fillId="0" borderId="0"/>
    <xf numFmtId="174" fontId="22" fillId="0" borderId="0"/>
    <xf numFmtId="175" fontId="22" fillId="0" borderId="0" applyFont="0" applyFill="0" applyBorder="0" applyAlignment="0" applyProtection="0"/>
    <xf numFmtId="9" fontId="8" fillId="0" borderId="0" applyFont="0" applyFill="0" applyBorder="0" applyAlignment="0" applyProtection="0"/>
    <xf numFmtId="0" fontId="72" fillId="0" borderId="0"/>
    <xf numFmtId="0" fontId="8" fillId="0" borderId="0"/>
    <xf numFmtId="0" fontId="73" fillId="0" borderId="0" applyNumberFormat="0" applyBorder="0" applyProtection="0"/>
    <xf numFmtId="0" fontId="8" fillId="0" borderId="0"/>
    <xf numFmtId="0" fontId="8" fillId="0" borderId="0"/>
    <xf numFmtId="44" fontId="22"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167" fontId="72"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6" fillId="0" borderId="0"/>
    <xf numFmtId="0" fontId="5" fillId="0" borderId="0"/>
    <xf numFmtId="166" fontId="5" fillId="0" borderId="0" applyFont="0" applyFill="0" applyBorder="0" applyAlignment="0" applyProtection="0"/>
    <xf numFmtId="164" fontId="22"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2" fillId="0" borderId="0"/>
  </cellStyleXfs>
  <cellXfs count="1792">
    <xf numFmtId="0" fontId="0" fillId="0" borderId="0" xfId="0"/>
    <xf numFmtId="49" fontId="24" fillId="0" borderId="0" xfId="8" applyNumberFormat="1" applyFont="1" applyFill="1" applyAlignment="1">
      <alignment horizontal="left" vertical="center"/>
    </xf>
    <xf numFmtId="49" fontId="29" fillId="0" borderId="0" xfId="8" applyNumberFormat="1" applyFont="1" applyFill="1" applyAlignment="1">
      <alignment vertical="center"/>
    </xf>
    <xf numFmtId="0" fontId="30" fillId="0" borderId="0" xfId="0" applyFont="1"/>
    <xf numFmtId="49" fontId="22" fillId="0" borderId="0" xfId="9" applyFont="1" applyAlignment="1">
      <alignment vertical="center"/>
    </xf>
    <xf numFmtId="10" fontId="24" fillId="0" borderId="15" xfId="10" applyNumberFormat="1" applyFont="1" applyBorder="1" applyAlignment="1">
      <alignment horizontal="right" vertical="center"/>
    </xf>
    <xf numFmtId="0" fontId="22" fillId="0" borderId="0" xfId="16" applyFont="1" applyAlignment="1">
      <alignment vertical="center"/>
    </xf>
    <xf numFmtId="0" fontId="39" fillId="0" borderId="0" xfId="15" applyFont="1"/>
    <xf numFmtId="0" fontId="36" fillId="0" borderId="0" xfId="15" quotePrefix="1" applyFont="1" applyAlignment="1">
      <alignment horizontal="center"/>
    </xf>
    <xf numFmtId="0" fontId="33" fillId="0" borderId="0" xfId="16" applyFont="1" applyAlignment="1">
      <alignment horizontal="center" vertical="center"/>
    </xf>
    <xf numFmtId="0" fontId="24" fillId="0" borderId="0" xfId="16" applyFont="1" applyFill="1" applyBorder="1" applyAlignment="1">
      <alignment horizontal="center" vertical="center"/>
    </xf>
    <xf numFmtId="49" fontId="24" fillId="0" borderId="0" xfId="8" quotePrefix="1" applyNumberFormat="1" applyFont="1" applyFill="1" applyAlignment="1"/>
    <xf numFmtId="0" fontId="29" fillId="0" borderId="0" xfId="15" applyFont="1"/>
    <xf numFmtId="0" fontId="22" fillId="0" borderId="4" xfId="16" applyFont="1" applyBorder="1" applyAlignment="1">
      <alignment horizontal="center" vertical="center"/>
    </xf>
    <xf numFmtId="0" fontId="22" fillId="0" borderId="26" xfId="16" applyFont="1" applyBorder="1" applyAlignment="1">
      <alignment vertical="center"/>
    </xf>
    <xf numFmtId="0" fontId="22" fillId="0" borderId="18" xfId="16" applyFont="1" applyBorder="1" applyAlignment="1">
      <alignment vertical="center"/>
    </xf>
    <xf numFmtId="0" fontId="22" fillId="0" borderId="20" xfId="16" applyFont="1" applyBorder="1" applyAlignment="1">
      <alignment vertical="center"/>
    </xf>
    <xf numFmtId="0" fontId="22" fillId="0" borderId="13" xfId="16" applyFont="1" applyBorder="1" applyAlignment="1">
      <alignment vertical="center"/>
    </xf>
    <xf numFmtId="0" fontId="22" fillId="0" borderId="12" xfId="16" applyFont="1" applyBorder="1" applyAlignment="1">
      <alignment vertical="center"/>
    </xf>
    <xf numFmtId="0" fontId="22" fillId="0" borderId="22" xfId="16" applyFont="1" applyBorder="1" applyAlignment="1">
      <alignment vertical="center"/>
    </xf>
    <xf numFmtId="0" fontId="22" fillId="0" borderId="9" xfId="16" applyFont="1" applyBorder="1" applyAlignment="1">
      <alignment vertical="center"/>
    </xf>
    <xf numFmtId="0" fontId="24" fillId="2" borderId="4" xfId="16" applyFont="1" applyFill="1" applyBorder="1" applyAlignment="1">
      <alignment horizontal="center" vertical="center"/>
    </xf>
    <xf numFmtId="0" fontId="24" fillId="2" borderId="29" xfId="16" applyFont="1" applyFill="1" applyBorder="1" applyAlignment="1">
      <alignment horizontal="center" vertical="center"/>
    </xf>
    <xf numFmtId="0" fontId="24" fillId="2" borderId="7" xfId="16" applyFont="1" applyFill="1" applyBorder="1" applyAlignment="1">
      <alignment horizontal="center" vertical="center"/>
    </xf>
    <xf numFmtId="3" fontId="24" fillId="2" borderId="15" xfId="16" applyNumberFormat="1" applyFont="1" applyFill="1" applyBorder="1" applyAlignment="1">
      <alignment horizontal="right" vertical="center"/>
    </xf>
    <xf numFmtId="3" fontId="24" fillId="2" borderId="29" xfId="16" applyNumberFormat="1" applyFont="1" applyFill="1" applyBorder="1" applyAlignment="1">
      <alignment horizontal="center" vertical="center"/>
    </xf>
    <xf numFmtId="3" fontId="24" fillId="2" borderId="19" xfId="16" applyNumberFormat="1" applyFont="1" applyFill="1" applyBorder="1" applyAlignment="1">
      <alignment horizontal="center" vertical="center"/>
    </xf>
    <xf numFmtId="3" fontId="24" fillId="2" borderId="2" xfId="16" applyNumberFormat="1" applyFont="1" applyFill="1" applyBorder="1" applyAlignment="1">
      <alignment vertical="center"/>
    </xf>
    <xf numFmtId="0" fontId="24" fillId="2" borderId="14" xfId="16" applyFont="1" applyFill="1" applyBorder="1" applyAlignment="1">
      <alignment vertical="center"/>
    </xf>
    <xf numFmtId="0" fontId="24" fillId="2" borderId="7" xfId="16" applyFont="1" applyFill="1" applyBorder="1" applyAlignment="1">
      <alignment vertical="center"/>
    </xf>
    <xf numFmtId="3" fontId="24" fillId="2" borderId="15" xfId="16" applyNumberFormat="1" applyFont="1" applyFill="1" applyBorder="1" applyAlignment="1">
      <alignment vertical="center"/>
    </xf>
    <xf numFmtId="3" fontId="24" fillId="2" borderId="7" xfId="16" applyNumberFormat="1" applyFont="1" applyFill="1" applyBorder="1" applyAlignment="1">
      <alignment horizontal="center" vertical="center"/>
    </xf>
    <xf numFmtId="3" fontId="22" fillId="0" borderId="15" xfId="16" applyNumberFormat="1" applyFont="1" applyBorder="1" applyAlignment="1">
      <alignment vertical="center"/>
    </xf>
    <xf numFmtId="3" fontId="22" fillId="0" borderId="29" xfId="16" applyNumberFormat="1" applyFont="1" applyBorder="1" applyAlignment="1">
      <alignment horizontal="center" vertical="center"/>
    </xf>
    <xf numFmtId="3" fontId="22" fillId="0" borderId="19" xfId="16" applyNumberFormat="1" applyFont="1" applyBorder="1" applyAlignment="1">
      <alignment horizontal="center" vertical="center"/>
    </xf>
    <xf numFmtId="3" fontId="22" fillId="0" borderId="7" xfId="16" applyNumberFormat="1" applyFont="1" applyBorder="1" applyAlignment="1">
      <alignment horizontal="center" vertical="center"/>
    </xf>
    <xf numFmtId="3" fontId="22" fillId="0" borderId="0" xfId="16" applyNumberFormat="1" applyFont="1" applyBorder="1" applyAlignment="1">
      <alignment vertical="center"/>
    </xf>
    <xf numFmtId="3" fontId="22" fillId="0" borderId="2" xfId="16" applyNumberFormat="1" applyFont="1" applyBorder="1" applyAlignment="1">
      <alignment vertical="center"/>
    </xf>
    <xf numFmtId="3" fontId="22" fillId="0" borderId="29" xfId="16" applyNumberFormat="1" applyFont="1" applyBorder="1" applyAlignment="1">
      <alignment vertical="center"/>
    </xf>
    <xf numFmtId="3" fontId="22" fillId="0" borderId="14" xfId="16" applyNumberFormat="1" applyFont="1" applyBorder="1" applyAlignment="1">
      <alignment horizontal="center" vertical="center"/>
    </xf>
    <xf numFmtId="0" fontId="24" fillId="2" borderId="29" xfId="16" applyFont="1" applyFill="1" applyBorder="1" applyAlignment="1">
      <alignment vertical="center"/>
    </xf>
    <xf numFmtId="3" fontId="22" fillId="0" borderId="19" xfId="16" applyNumberFormat="1" applyFont="1" applyBorder="1" applyAlignment="1">
      <alignment vertical="center"/>
    </xf>
    <xf numFmtId="3" fontId="22" fillId="0" borderId="23" xfId="16" applyNumberFormat="1" applyFont="1" applyBorder="1" applyAlignment="1">
      <alignment vertical="center"/>
    </xf>
    <xf numFmtId="0" fontId="22" fillId="0" borderId="4" xfId="15" applyFont="1" applyFill="1" applyBorder="1" applyAlignment="1">
      <alignment horizontal="center" vertical="top" wrapText="1"/>
    </xf>
    <xf numFmtId="3" fontId="22" fillId="0" borderId="0" xfId="16" applyNumberFormat="1" applyFont="1" applyBorder="1" applyAlignment="1">
      <alignment horizontal="center" vertical="center"/>
    </xf>
    <xf numFmtId="3" fontId="22" fillId="0" borderId="2" xfId="16" applyNumberFormat="1" applyFont="1" applyFill="1" applyBorder="1" applyAlignment="1">
      <alignment vertical="center"/>
    </xf>
    <xf numFmtId="3" fontId="22" fillId="0" borderId="29" xfId="16" applyNumberFormat="1" applyFont="1" applyFill="1" applyBorder="1" applyAlignment="1">
      <alignment vertical="center"/>
    </xf>
    <xf numFmtId="0" fontId="22" fillId="0" borderId="4" xfId="15" applyFont="1" applyFill="1" applyBorder="1" applyAlignment="1">
      <alignment horizontal="center"/>
    </xf>
    <xf numFmtId="3" fontId="22" fillId="0" borderId="29" xfId="16" applyNumberFormat="1" applyFont="1" applyFill="1" applyBorder="1" applyAlignment="1">
      <alignment horizontal="center" vertical="center"/>
    </xf>
    <xf numFmtId="3" fontId="22" fillId="0" borderId="19" xfId="16" applyNumberFormat="1" applyFont="1" applyFill="1" applyBorder="1" applyAlignment="1">
      <alignment vertical="center"/>
    </xf>
    <xf numFmtId="3" fontId="22" fillId="0" borderId="14" xfId="16" applyNumberFormat="1" applyFont="1" applyFill="1" applyBorder="1" applyAlignment="1">
      <alignment horizontal="center" vertical="center"/>
    </xf>
    <xf numFmtId="3" fontId="22" fillId="0" borderId="0" xfId="16" applyNumberFormat="1" applyFont="1" applyFill="1" applyBorder="1" applyAlignment="1">
      <alignment horizontal="center" vertical="center"/>
    </xf>
    <xf numFmtId="3" fontId="24" fillId="2" borderId="23" xfId="16" applyNumberFormat="1" applyFont="1" applyFill="1" applyBorder="1" applyAlignment="1">
      <alignment vertical="center"/>
    </xf>
    <xf numFmtId="0" fontId="24" fillId="2" borderId="0" xfId="16" applyFont="1" applyFill="1" applyBorder="1" applyAlignment="1">
      <alignment horizontal="center" vertical="center"/>
    </xf>
    <xf numFmtId="0" fontId="22" fillId="0" borderId="29" xfId="16" applyFont="1" applyBorder="1" applyAlignment="1">
      <alignment horizontal="center" vertical="center"/>
    </xf>
    <xf numFmtId="0" fontId="22" fillId="0" borderId="7" xfId="16" applyFont="1" applyBorder="1" applyAlignment="1">
      <alignment horizontal="center" vertical="center"/>
    </xf>
    <xf numFmtId="0" fontId="22" fillId="0" borderId="14" xfId="16" applyFont="1" applyBorder="1" applyAlignment="1">
      <alignment horizontal="center" vertical="center"/>
    </xf>
    <xf numFmtId="0" fontId="22" fillId="0" borderId="0" xfId="16" applyFont="1" applyBorder="1" applyAlignment="1">
      <alignment horizontal="center" vertical="center"/>
    </xf>
    <xf numFmtId="3" fontId="22" fillId="0" borderId="15" xfId="16" applyNumberFormat="1" applyFont="1" applyBorder="1" applyAlignment="1">
      <alignment horizontal="right" vertical="center"/>
    </xf>
    <xf numFmtId="0" fontId="24" fillId="2" borderId="21" xfId="16" applyFont="1" applyFill="1" applyBorder="1" applyAlignment="1">
      <alignment horizontal="center" vertical="center"/>
    </xf>
    <xf numFmtId="3" fontId="24" fillId="2" borderId="33" xfId="16" applyNumberFormat="1" applyFont="1" applyFill="1" applyBorder="1" applyAlignment="1">
      <alignment horizontal="center" vertical="center"/>
    </xf>
    <xf numFmtId="3" fontId="24" fillId="2" borderId="31" xfId="16" applyNumberFormat="1" applyFont="1" applyFill="1" applyBorder="1" applyAlignment="1">
      <alignment horizontal="center" vertical="center"/>
    </xf>
    <xf numFmtId="3" fontId="24" fillId="2" borderId="21" xfId="16" applyNumberFormat="1" applyFont="1" applyFill="1" applyBorder="1" applyAlignment="1">
      <alignment horizontal="center" vertical="center"/>
    </xf>
    <xf numFmtId="3" fontId="24" fillId="2" borderId="11" xfId="16" applyNumberFormat="1" applyFont="1" applyFill="1" applyBorder="1" applyAlignment="1">
      <alignment vertical="center"/>
    </xf>
    <xf numFmtId="3" fontId="24" fillId="2" borderId="34" xfId="16" applyNumberFormat="1" applyFont="1" applyFill="1" applyBorder="1" applyAlignment="1">
      <alignment vertical="center"/>
    </xf>
    <xf numFmtId="3" fontId="24" fillId="2" borderId="33" xfId="16" applyNumberFormat="1" applyFont="1" applyFill="1" applyBorder="1" applyAlignment="1">
      <alignment vertical="center"/>
    </xf>
    <xf numFmtId="0" fontId="24" fillId="0" borderId="0" xfId="16" applyFont="1" applyFill="1" applyBorder="1" applyAlignment="1">
      <alignment vertical="center"/>
    </xf>
    <xf numFmtId="3" fontId="22" fillId="0" borderId="0" xfId="16" applyNumberFormat="1" applyFont="1" applyAlignment="1">
      <alignment vertical="center"/>
    </xf>
    <xf numFmtId="0" fontId="22" fillId="0" borderId="0" xfId="16" applyFont="1" applyFill="1" applyBorder="1" applyAlignment="1">
      <alignment horizontal="left" vertical="center"/>
    </xf>
    <xf numFmtId="0" fontId="30" fillId="0" borderId="0" xfId="16" applyFont="1" applyFill="1" applyBorder="1" applyAlignment="1">
      <alignment horizontal="left" vertical="center"/>
    </xf>
    <xf numFmtId="0" fontId="24" fillId="0" borderId="0" xfId="15" applyFont="1" applyFill="1"/>
    <xf numFmtId="49" fontId="24" fillId="0" borderId="0" xfId="8" quotePrefix="1" applyNumberFormat="1" applyFont="1" applyFill="1" applyAlignment="1">
      <alignment horizontal="left" vertical="center"/>
    </xf>
    <xf numFmtId="0" fontId="22" fillId="0" borderId="19" xfId="16" applyFont="1" applyBorder="1" applyAlignment="1">
      <alignment vertical="center"/>
    </xf>
    <xf numFmtId="0" fontId="22" fillId="0" borderId="7" xfId="16" applyFont="1" applyBorder="1" applyAlignment="1">
      <alignment vertical="center"/>
    </xf>
    <xf numFmtId="0" fontId="22" fillId="0" borderId="23" xfId="16" applyFont="1" applyBorder="1" applyAlignment="1">
      <alignment vertical="center"/>
    </xf>
    <xf numFmtId="0" fontId="22" fillId="0" borderId="14" xfId="16" applyFont="1" applyBorder="1" applyAlignment="1">
      <alignment vertical="center"/>
    </xf>
    <xf numFmtId="0" fontId="22" fillId="0" borderId="0" xfId="16" applyFont="1" applyBorder="1" applyAlignment="1">
      <alignment vertical="center"/>
    </xf>
    <xf numFmtId="0" fontId="22" fillId="0" borderId="2" xfId="16" applyFont="1" applyBorder="1" applyAlignment="1">
      <alignment vertical="center"/>
    </xf>
    <xf numFmtId="0" fontId="22" fillId="0" borderId="15" xfId="16" applyFont="1" applyBorder="1" applyAlignment="1">
      <alignment vertical="center"/>
    </xf>
    <xf numFmtId="3" fontId="24" fillId="2" borderId="34" xfId="16" applyNumberFormat="1" applyFont="1" applyFill="1" applyBorder="1" applyAlignment="1">
      <alignment horizontal="right" vertical="center"/>
    </xf>
    <xf numFmtId="0" fontId="24" fillId="2" borderId="21" xfId="16" applyFont="1" applyFill="1" applyBorder="1" applyAlignment="1">
      <alignment vertical="center"/>
    </xf>
    <xf numFmtId="0" fontId="24" fillId="2" borderId="24" xfId="16" applyFont="1" applyFill="1" applyBorder="1" applyAlignment="1">
      <alignment vertical="center"/>
    </xf>
    <xf numFmtId="3" fontId="24" fillId="0" borderId="0" xfId="16" applyNumberFormat="1" applyFont="1" applyFill="1" applyBorder="1" applyAlignment="1">
      <alignment vertical="center"/>
    </xf>
    <xf numFmtId="0" fontId="22" fillId="0" borderId="0" xfId="15"/>
    <xf numFmtId="49" fontId="24" fillId="0" borderId="0" xfId="8" applyNumberFormat="1" applyFont="1" applyFill="1" applyAlignment="1"/>
    <xf numFmtId="0" fontId="22" fillId="0" borderId="0" xfId="15" applyAlignment="1"/>
    <xf numFmtId="3" fontId="24" fillId="2" borderId="19" xfId="16" applyNumberFormat="1" applyFont="1" applyFill="1" applyBorder="1" applyAlignment="1">
      <alignment vertical="center"/>
    </xf>
    <xf numFmtId="0" fontId="24" fillId="2" borderId="19" xfId="16" applyFont="1" applyFill="1" applyBorder="1" applyAlignment="1">
      <alignment horizontal="center" vertical="center"/>
    </xf>
    <xf numFmtId="0" fontId="22" fillId="0" borderId="29" xfId="16" applyFont="1" applyBorder="1" applyAlignment="1">
      <alignment vertical="center"/>
    </xf>
    <xf numFmtId="0" fontId="22" fillId="0" borderId="19" xfId="16" applyFont="1" applyBorder="1" applyAlignment="1">
      <alignment horizontal="center" vertical="center"/>
    </xf>
    <xf numFmtId="3" fontId="24" fillId="2" borderId="31" xfId="16" applyNumberFormat="1" applyFont="1" applyFill="1" applyBorder="1" applyAlignment="1">
      <alignment vertical="center"/>
    </xf>
    <xf numFmtId="0" fontId="24" fillId="2" borderId="31" xfId="16" applyFont="1" applyFill="1" applyBorder="1" applyAlignment="1">
      <alignment horizontal="center" vertical="center"/>
    </xf>
    <xf numFmtId="3" fontId="22" fillId="0" borderId="0" xfId="15" applyNumberFormat="1"/>
    <xf numFmtId="0" fontId="24" fillId="2" borderId="14" xfId="16" applyFont="1" applyFill="1" applyBorder="1" applyAlignment="1">
      <alignment horizontal="center" vertical="center"/>
    </xf>
    <xf numFmtId="0" fontId="22" fillId="0" borderId="4" xfId="15" applyFont="1" applyBorder="1" applyAlignment="1">
      <alignment horizontal="center"/>
    </xf>
    <xf numFmtId="0" fontId="24" fillId="0" borderId="29" xfId="16" applyFont="1" applyFill="1" applyBorder="1" applyAlignment="1">
      <alignment vertical="center"/>
    </xf>
    <xf numFmtId="0" fontId="24" fillId="0" borderId="19" xfId="16" applyFont="1" applyFill="1" applyBorder="1" applyAlignment="1">
      <alignment horizontal="center" vertical="center"/>
    </xf>
    <xf numFmtId="0" fontId="22" fillId="0" borderId="29" xfId="16" applyFont="1" applyFill="1" applyBorder="1" applyAlignment="1">
      <alignment horizontal="center" vertical="center"/>
    </xf>
    <xf numFmtId="0" fontId="22" fillId="0" borderId="7" xfId="16" applyFont="1" applyFill="1" applyBorder="1" applyAlignment="1">
      <alignment horizontal="center" vertical="center"/>
    </xf>
    <xf numFmtId="3" fontId="22" fillId="0" borderId="15" xfId="16" applyNumberFormat="1" applyFont="1" applyFill="1" applyBorder="1" applyAlignment="1">
      <alignment vertical="center"/>
    </xf>
    <xf numFmtId="3" fontId="22" fillId="0" borderId="15" xfId="17" applyNumberFormat="1" applyFont="1" applyBorder="1" applyAlignment="1">
      <alignment vertical="center"/>
    </xf>
    <xf numFmtId="0" fontId="22" fillId="0" borderId="4" xfId="17" applyFont="1" applyBorder="1" applyAlignment="1">
      <alignment horizontal="center" vertical="center" wrapText="1"/>
    </xf>
    <xf numFmtId="0" fontId="22" fillId="0" borderId="29" xfId="17" applyFont="1" applyBorder="1" applyAlignment="1">
      <alignment horizontal="center" vertical="center"/>
    </xf>
    <xf numFmtId="0" fontId="22" fillId="0" borderId="7" xfId="17" applyFont="1" applyBorder="1" applyAlignment="1">
      <alignment horizontal="center" vertical="center"/>
    </xf>
    <xf numFmtId="0" fontId="22" fillId="0" borderId="19" xfId="16" applyFont="1" applyFill="1" applyBorder="1" applyAlignment="1">
      <alignment horizontal="center" vertical="center"/>
    </xf>
    <xf numFmtId="3" fontId="24" fillId="2" borderId="23" xfId="16" applyNumberFormat="1" applyFont="1" applyFill="1" applyBorder="1" applyAlignment="1">
      <alignment horizontal="right" vertical="center"/>
    </xf>
    <xf numFmtId="0" fontId="22" fillId="0" borderId="19" xfId="17" applyFont="1" applyBorder="1" applyAlignment="1">
      <alignment horizontal="center" vertical="center"/>
    </xf>
    <xf numFmtId="0" fontId="22" fillId="0" borderId="4" xfId="17" applyFont="1" applyBorder="1" applyAlignment="1">
      <alignment horizontal="center" vertical="center"/>
    </xf>
    <xf numFmtId="3" fontId="22" fillId="0" borderId="0" xfId="16" applyNumberFormat="1" applyFont="1" applyFill="1" applyBorder="1" applyAlignment="1">
      <alignment vertical="center"/>
    </xf>
    <xf numFmtId="0" fontId="24" fillId="0" borderId="0" xfId="15" applyFont="1"/>
    <xf numFmtId="3" fontId="24" fillId="2" borderId="0" xfId="16" applyNumberFormat="1" applyFont="1" applyFill="1" applyBorder="1" applyAlignment="1">
      <alignment horizontal="center" vertical="center"/>
    </xf>
    <xf numFmtId="3" fontId="24" fillId="2" borderId="31" xfId="16" applyNumberFormat="1" applyFont="1" applyFill="1" applyBorder="1" applyAlignment="1">
      <alignment horizontal="right" vertical="center"/>
    </xf>
    <xf numFmtId="3" fontId="24" fillId="0" borderId="0" xfId="16" applyNumberFormat="1" applyFont="1" applyFill="1" applyBorder="1" applyAlignment="1">
      <alignment horizontal="center" vertical="center"/>
    </xf>
    <xf numFmtId="0" fontId="39" fillId="0" borderId="0" xfId="15" applyFont="1" applyBorder="1"/>
    <xf numFmtId="0" fontId="24" fillId="0" borderId="29" xfId="16" applyFont="1" applyFill="1" applyBorder="1" applyAlignment="1">
      <alignment horizontal="center" vertical="center"/>
    </xf>
    <xf numFmtId="3" fontId="24" fillId="0" borderId="15" xfId="16" applyNumberFormat="1" applyFont="1" applyFill="1" applyBorder="1" applyAlignment="1">
      <alignment vertical="center"/>
    </xf>
    <xf numFmtId="0" fontId="39" fillId="0" borderId="2" xfId="15" applyFont="1" applyBorder="1"/>
    <xf numFmtId="0" fontId="42" fillId="0" borderId="0" xfId="15" quotePrefix="1" applyFont="1" applyAlignment="1">
      <alignment horizontal="center"/>
    </xf>
    <xf numFmtId="0" fontId="43" fillId="0" borderId="0" xfId="16" applyFont="1" applyAlignment="1">
      <alignment horizontal="center" vertical="center"/>
    </xf>
    <xf numFmtId="0" fontId="22" fillId="0" borderId="0" xfId="16" applyFont="1" applyFill="1" applyBorder="1" applyAlignment="1">
      <alignment vertical="center"/>
    </xf>
    <xf numFmtId="0" fontId="24" fillId="0" borderId="0" xfId="16" applyFont="1" applyFill="1" applyBorder="1" applyAlignment="1">
      <alignment horizontal="left" vertical="center"/>
    </xf>
    <xf numFmtId="0" fontId="22" fillId="0" borderId="29" xfId="16" applyFont="1" applyFill="1" applyBorder="1" applyAlignment="1">
      <alignment vertical="center"/>
    </xf>
    <xf numFmtId="0" fontId="24" fillId="0" borderId="0" xfId="16" applyFont="1" applyAlignment="1">
      <alignment vertical="center"/>
    </xf>
    <xf numFmtId="0" fontId="35" fillId="0" borderId="0" xfId="16" applyFont="1" applyFill="1" applyBorder="1" applyAlignment="1">
      <alignment vertical="center"/>
    </xf>
    <xf numFmtId="0" fontId="24" fillId="0" borderId="14" xfId="16" applyFont="1" applyFill="1" applyBorder="1" applyAlignment="1">
      <alignment horizontal="center" vertical="center"/>
    </xf>
    <xf numFmtId="3" fontId="35" fillId="0" borderId="0" xfId="16" applyNumberFormat="1" applyFont="1" applyFill="1" applyBorder="1" applyAlignment="1">
      <alignment vertical="center"/>
    </xf>
    <xf numFmtId="49" fontId="31" fillId="0" borderId="0" xfId="8" applyNumberFormat="1" applyFont="1" applyFill="1" applyAlignment="1">
      <alignment horizontal="left" vertical="center"/>
    </xf>
    <xf numFmtId="166" fontId="0" fillId="0" borderId="0" xfId="4" applyFont="1"/>
    <xf numFmtId="0" fontId="24" fillId="0" borderId="4" xfId="16" applyFont="1" applyFill="1" applyBorder="1" applyAlignment="1">
      <alignment horizontal="center" vertical="center"/>
    </xf>
    <xf numFmtId="0" fontId="22" fillId="0" borderId="4" xfId="16" applyFont="1" applyFill="1" applyBorder="1" applyAlignment="1">
      <alignment horizontal="center" vertical="center"/>
    </xf>
    <xf numFmtId="0" fontId="22" fillId="0" borderId="4" xfId="16" applyFont="1" applyBorder="1" applyAlignment="1">
      <alignment vertical="center"/>
    </xf>
    <xf numFmtId="0" fontId="24" fillId="0" borderId="4" xfId="16" applyFont="1" applyFill="1" applyBorder="1" applyAlignment="1">
      <alignment vertical="center"/>
    </xf>
    <xf numFmtId="0" fontId="22" fillId="0" borderId="4" xfId="16" applyFont="1" applyFill="1" applyBorder="1" applyAlignment="1">
      <alignment vertical="center"/>
    </xf>
    <xf numFmtId="3" fontId="24" fillId="2" borderId="10" xfId="16" applyNumberFormat="1" applyFont="1" applyFill="1" applyBorder="1" applyAlignment="1">
      <alignment vertical="center"/>
    </xf>
    <xf numFmtId="3" fontId="24" fillId="2" borderId="10" xfId="16" applyNumberFormat="1" applyFont="1" applyFill="1" applyBorder="1" applyAlignment="1">
      <alignment horizontal="center" vertical="center"/>
    </xf>
    <xf numFmtId="0" fontId="24" fillId="4" borderId="0" xfId="16" applyFont="1" applyFill="1" applyBorder="1" applyAlignment="1">
      <alignment vertical="center"/>
    </xf>
    <xf numFmtId="0" fontId="36" fillId="0" borderId="0" xfId="15" applyFont="1" applyAlignment="1">
      <alignment horizontal="center"/>
    </xf>
    <xf numFmtId="49" fontId="31" fillId="0" borderId="0" xfId="8" quotePrefix="1" applyNumberFormat="1" applyFont="1" applyFill="1" applyAlignment="1">
      <alignment horizontal="left" vertical="center"/>
    </xf>
    <xf numFmtId="49" fontId="31" fillId="0" borderId="0" xfId="8" applyNumberFormat="1" applyFont="1" applyFill="1" applyAlignment="1">
      <alignment vertical="center"/>
    </xf>
    <xf numFmtId="0" fontId="22" fillId="0" borderId="8" xfId="16" applyFont="1" applyBorder="1" applyAlignment="1">
      <alignment vertical="center"/>
    </xf>
    <xf numFmtId="3" fontId="22" fillId="0" borderId="9" xfId="16" applyNumberFormat="1" applyFont="1" applyBorder="1" applyAlignment="1">
      <alignment vertical="center"/>
    </xf>
    <xf numFmtId="3" fontId="22" fillId="0" borderId="22" xfId="16" applyNumberFormat="1" applyFont="1" applyBorder="1" applyAlignment="1">
      <alignment vertical="center"/>
    </xf>
    <xf numFmtId="3" fontId="22" fillId="0" borderId="4" xfId="16" applyNumberFormat="1" applyFont="1" applyBorder="1" applyAlignment="1">
      <alignment vertical="center"/>
    </xf>
    <xf numFmtId="0" fontId="24" fillId="0" borderId="4" xfId="16" applyFont="1" applyFill="1" applyBorder="1" applyAlignment="1">
      <alignment horizontal="left" vertical="center"/>
    </xf>
    <xf numFmtId="3" fontId="22" fillId="0" borderId="4" xfId="16" applyNumberFormat="1" applyFont="1" applyFill="1" applyBorder="1" applyAlignment="1">
      <alignment horizontal="center" vertical="center"/>
    </xf>
    <xf numFmtId="3" fontId="22" fillId="0" borderId="4" xfId="16" applyNumberFormat="1" applyFont="1" applyFill="1" applyBorder="1" applyAlignment="1">
      <alignment vertical="center"/>
    </xf>
    <xf numFmtId="0" fontId="24" fillId="0" borderId="4" xfId="16" quotePrefix="1" applyFont="1" applyFill="1" applyBorder="1" applyAlignment="1">
      <alignment horizontal="left" vertical="center"/>
    </xf>
    <xf numFmtId="3" fontId="24" fillId="2" borderId="28" xfId="16" applyNumberFormat="1" applyFont="1" applyFill="1" applyBorder="1" applyAlignment="1">
      <alignment vertical="center"/>
    </xf>
    <xf numFmtId="3" fontId="22" fillId="0" borderId="4" xfId="16" applyNumberFormat="1" applyFont="1" applyFill="1" applyBorder="1" applyAlignment="1">
      <alignment horizontal="right" vertical="center"/>
    </xf>
    <xf numFmtId="3" fontId="22" fillId="0" borderId="14" xfId="16" applyNumberFormat="1" applyFont="1" applyFill="1" applyBorder="1" applyAlignment="1">
      <alignment horizontal="right" vertical="center"/>
    </xf>
    <xf numFmtId="0" fontId="24" fillId="0" borderId="4" xfId="16" quotePrefix="1" applyFont="1" applyFill="1" applyBorder="1" applyAlignment="1">
      <alignment vertical="center"/>
    </xf>
    <xf numFmtId="0" fontId="24" fillId="0" borderId="14" xfId="16" applyFont="1" applyFill="1" applyBorder="1" applyAlignment="1">
      <alignment horizontal="left" vertical="center"/>
    </xf>
    <xf numFmtId="0" fontId="37" fillId="0" borderId="4" xfId="16" applyFont="1" applyFill="1" applyBorder="1" applyAlignment="1">
      <alignment vertical="center"/>
    </xf>
    <xf numFmtId="0" fontId="35" fillId="0" borderId="24" xfId="15" applyFont="1" applyFill="1" applyBorder="1"/>
    <xf numFmtId="0" fontId="39" fillId="0" borderId="28" xfId="15" applyFont="1" applyFill="1" applyBorder="1"/>
    <xf numFmtId="0" fontId="39" fillId="0" borderId="11" xfId="15" applyFont="1" applyFill="1" applyBorder="1"/>
    <xf numFmtId="0" fontId="35" fillId="0" borderId="14" xfId="15" applyFont="1" applyBorder="1"/>
    <xf numFmtId="3" fontId="24" fillId="2" borderId="8" xfId="15" applyNumberFormat="1" applyFont="1" applyFill="1" applyBorder="1"/>
    <xf numFmtId="0" fontId="39" fillId="2" borderId="4" xfId="15" applyFont="1" applyFill="1" applyBorder="1"/>
    <xf numFmtId="0" fontId="27" fillId="0" borderId="14" xfId="15" applyFont="1" applyBorder="1"/>
    <xf numFmtId="0" fontId="23" fillId="0" borderId="14" xfId="15" applyFont="1" applyBorder="1"/>
    <xf numFmtId="3" fontId="39" fillId="2" borderId="4" xfId="15" applyNumberFormat="1" applyFont="1" applyFill="1" applyBorder="1"/>
    <xf numFmtId="0" fontId="30" fillId="0" borderId="14" xfId="15" applyFont="1" applyBorder="1"/>
    <xf numFmtId="0" fontId="39" fillId="0" borderId="0" xfId="15" applyFont="1" applyFill="1" applyBorder="1"/>
    <xf numFmtId="0" fontId="39" fillId="0" borderId="1" xfId="15" applyFont="1" applyBorder="1"/>
    <xf numFmtId="0" fontId="39" fillId="2" borderId="5" xfId="15" applyFont="1" applyFill="1" applyBorder="1"/>
    <xf numFmtId="0" fontId="23" fillId="0" borderId="0" xfId="15" applyFont="1"/>
    <xf numFmtId="0" fontId="39" fillId="0" borderId="16" xfId="15" applyFont="1" applyBorder="1"/>
    <xf numFmtId="0" fontId="39" fillId="0" borderId="3" xfId="15" applyFont="1" applyBorder="1"/>
    <xf numFmtId="0" fontId="30" fillId="0" borderId="0" xfId="15" applyFont="1" applyBorder="1"/>
    <xf numFmtId="0" fontId="22" fillId="0" borderId="4" xfId="18" applyNumberFormat="1" applyFont="1" applyBorder="1" applyAlignment="1">
      <alignment horizontal="center"/>
    </xf>
    <xf numFmtId="3" fontId="24" fillId="0" borderId="0" xfId="15" applyNumberFormat="1" applyFont="1"/>
    <xf numFmtId="10" fontId="22" fillId="0" borderId="15" xfId="10" applyNumberFormat="1" applyFont="1" applyBorder="1" applyAlignment="1">
      <alignment horizontal="center" vertical="center"/>
    </xf>
    <xf numFmtId="0" fontId="22" fillId="0" borderId="14" xfId="16" applyFont="1" applyFill="1" applyBorder="1" applyAlignment="1">
      <alignment horizontal="left" vertical="center"/>
    </xf>
    <xf numFmtId="10" fontId="22" fillId="0" borderId="15" xfId="10" applyNumberFormat="1" applyFont="1" applyFill="1" applyBorder="1" applyAlignment="1">
      <alignment vertical="center"/>
    </xf>
    <xf numFmtId="10" fontId="22" fillId="0" borderId="15" xfId="10" applyNumberFormat="1" applyFont="1" applyFill="1" applyBorder="1" applyAlignment="1">
      <alignment horizontal="right" vertical="center"/>
    </xf>
    <xf numFmtId="10" fontId="24" fillId="2" borderId="34" xfId="10" applyNumberFormat="1" applyFont="1" applyFill="1" applyBorder="1" applyAlignment="1">
      <alignment vertical="center"/>
    </xf>
    <xf numFmtId="10" fontId="0" fillId="0" borderId="0" xfId="10" applyNumberFormat="1" applyFont="1" applyAlignment="1">
      <alignment horizontal="center"/>
    </xf>
    <xf numFmtId="10" fontId="30" fillId="0" borderId="0" xfId="10" applyNumberFormat="1" applyFont="1" applyAlignment="1">
      <alignment horizontal="center"/>
    </xf>
    <xf numFmtId="0" fontId="24" fillId="0" borderId="19" xfId="16" applyFont="1" applyBorder="1" applyAlignment="1">
      <alignment vertical="center"/>
    </xf>
    <xf numFmtId="0" fontId="24" fillId="0" borderId="15" xfId="16" applyFont="1" applyBorder="1" applyAlignment="1">
      <alignment vertical="center"/>
    </xf>
    <xf numFmtId="10" fontId="24" fillId="0" borderId="15" xfId="10" applyNumberFormat="1" applyFont="1" applyBorder="1" applyAlignment="1">
      <alignment horizontal="center" vertical="center"/>
    </xf>
    <xf numFmtId="0" fontId="22" fillId="0" borderId="19" xfId="16" applyFont="1" applyFill="1" applyBorder="1" applyAlignment="1">
      <alignment vertical="center"/>
    </xf>
    <xf numFmtId="0" fontId="22" fillId="0" borderId="15" xfId="16" applyFont="1" applyFill="1" applyBorder="1" applyAlignment="1">
      <alignment vertical="center"/>
    </xf>
    <xf numFmtId="10" fontId="22" fillId="0" borderId="15" xfId="10" applyNumberFormat="1" applyFont="1" applyFill="1" applyBorder="1" applyAlignment="1">
      <alignment horizontal="center" vertical="center"/>
    </xf>
    <xf numFmtId="3" fontId="24" fillId="2" borderId="32" xfId="16" applyNumberFormat="1" applyFont="1" applyFill="1" applyBorder="1" applyAlignment="1">
      <alignment vertical="center"/>
    </xf>
    <xf numFmtId="0" fontId="24" fillId="0" borderId="8" xfId="16" applyFont="1" applyBorder="1" applyAlignment="1">
      <alignment vertical="center"/>
    </xf>
    <xf numFmtId="168" fontId="22" fillId="0" borderId="29" xfId="16" applyNumberFormat="1" applyFont="1" applyFill="1" applyBorder="1" applyAlignment="1">
      <alignment vertical="center"/>
    </xf>
    <xf numFmtId="168" fontId="22" fillId="0" borderId="2" xfId="16" applyNumberFormat="1" applyFont="1" applyFill="1" applyBorder="1" applyAlignment="1">
      <alignment vertical="center"/>
    </xf>
    <xf numFmtId="168" fontId="22" fillId="0" borderId="4" xfId="16" applyNumberFormat="1" applyFont="1" applyFill="1" applyBorder="1" applyAlignment="1">
      <alignment vertical="center"/>
    </xf>
    <xf numFmtId="168" fontId="22" fillId="0" borderId="19" xfId="16" applyNumberFormat="1" applyFont="1" applyFill="1" applyBorder="1" applyAlignment="1">
      <alignment vertical="center"/>
    </xf>
    <xf numFmtId="168" fontId="22" fillId="0" borderId="30" xfId="16" applyNumberFormat="1" applyFont="1" applyFill="1" applyBorder="1" applyAlignment="1">
      <alignment vertical="center"/>
    </xf>
    <xf numFmtId="168" fontId="22" fillId="0" borderId="5" xfId="16" applyNumberFormat="1" applyFont="1" applyFill="1" applyBorder="1" applyAlignment="1">
      <alignment vertical="center"/>
    </xf>
    <xf numFmtId="10" fontId="24" fillId="2" borderId="34" xfId="10" applyNumberFormat="1" applyFont="1" applyFill="1" applyBorder="1" applyAlignment="1">
      <alignment horizontal="right" vertical="center"/>
    </xf>
    <xf numFmtId="168" fontId="22" fillId="0" borderId="15" xfId="16" applyNumberFormat="1" applyFont="1" applyFill="1" applyBorder="1" applyAlignment="1">
      <alignment vertical="center"/>
    </xf>
    <xf numFmtId="168" fontId="22" fillId="0" borderId="17" xfId="16" applyNumberFormat="1" applyFont="1" applyFill="1" applyBorder="1" applyAlignment="1">
      <alignment vertical="center"/>
    </xf>
    <xf numFmtId="0" fontId="24" fillId="0" borderId="26" xfId="16" applyFont="1" applyBorder="1" applyAlignment="1">
      <alignment vertical="center"/>
    </xf>
    <xf numFmtId="0" fontId="24" fillId="0" borderId="2" xfId="16" applyFont="1" applyBorder="1" applyAlignment="1">
      <alignment vertical="center"/>
    </xf>
    <xf numFmtId="3" fontId="24" fillId="2" borderId="24" xfId="16" applyNumberFormat="1" applyFont="1" applyFill="1" applyBorder="1" applyAlignment="1">
      <alignment vertical="center"/>
    </xf>
    <xf numFmtId="0" fontId="24" fillId="0" borderId="13" xfId="16" applyFont="1" applyBorder="1" applyAlignment="1">
      <alignment vertical="center"/>
    </xf>
    <xf numFmtId="0" fontId="24" fillId="0" borderId="0" xfId="16" applyFont="1" applyBorder="1" applyAlignment="1">
      <alignment vertical="center"/>
    </xf>
    <xf numFmtId="168" fontId="22" fillId="0" borderId="14" xfId="16" applyNumberFormat="1" applyFont="1" applyFill="1" applyBorder="1" applyAlignment="1">
      <alignment vertical="center"/>
    </xf>
    <xf numFmtId="168" fontId="22" fillId="0" borderId="27" xfId="16" applyNumberFormat="1" applyFont="1" applyFill="1" applyBorder="1" applyAlignment="1">
      <alignment vertical="center"/>
    </xf>
    <xf numFmtId="0" fontId="22" fillId="0" borderId="2" xfId="16" applyFont="1" applyFill="1" applyBorder="1" applyAlignment="1">
      <alignment vertical="center"/>
    </xf>
    <xf numFmtId="3" fontId="24" fillId="0" borderId="0" xfId="16" applyNumberFormat="1" applyFont="1" applyFill="1" applyBorder="1" applyAlignment="1">
      <alignment horizontal="right" vertical="center"/>
    </xf>
    <xf numFmtId="0" fontId="24" fillId="0" borderId="7" xfId="16" applyFont="1" applyFill="1" applyBorder="1" applyAlignment="1">
      <alignment horizontal="center" vertical="center"/>
    </xf>
    <xf numFmtId="0" fontId="29" fillId="0" borderId="0" xfId="15" applyFont="1" applyAlignment="1">
      <alignment horizontal="left"/>
    </xf>
    <xf numFmtId="0" fontId="33" fillId="0" borderId="0" xfId="16" applyFont="1" applyAlignment="1">
      <alignment horizontal="center" vertical="center"/>
    </xf>
    <xf numFmtId="49" fontId="32" fillId="0" borderId="0" xfId="8" applyNumberFormat="1" applyFont="1" applyFill="1" applyAlignment="1">
      <alignment horizontal="left" vertical="center"/>
    </xf>
    <xf numFmtId="0" fontId="24" fillId="2" borderId="10" xfId="16" applyFont="1" applyFill="1" applyBorder="1" applyAlignment="1">
      <alignment horizontal="center" vertical="center"/>
    </xf>
    <xf numFmtId="0" fontId="24" fillId="2" borderId="33" xfId="16" applyFont="1" applyFill="1" applyBorder="1" applyAlignment="1">
      <alignment horizontal="center" vertical="center"/>
    </xf>
    <xf numFmtId="0" fontId="29" fillId="0" borderId="0" xfId="16" applyFont="1" applyAlignment="1">
      <alignment horizontal="center" vertical="center"/>
    </xf>
    <xf numFmtId="0" fontId="22" fillId="0" borderId="0" xfId="15" applyFill="1"/>
    <xf numFmtId="0" fontId="24" fillId="0" borderId="0" xfId="15" applyFont="1" applyAlignment="1">
      <alignment horizontal="left"/>
    </xf>
    <xf numFmtId="0" fontId="22" fillId="0" borderId="0" xfId="16" applyFont="1" applyFill="1" applyBorder="1" applyAlignment="1">
      <alignment horizontal="left" vertical="center"/>
    </xf>
    <xf numFmtId="0" fontId="24" fillId="2" borderId="10" xfId="16" applyFont="1" applyFill="1" applyBorder="1" applyAlignment="1">
      <alignment horizontal="center" vertical="center"/>
    </xf>
    <xf numFmtId="3" fontId="22" fillId="0" borderId="23" xfId="16" applyNumberFormat="1" applyFont="1" applyBorder="1" applyAlignment="1">
      <alignment horizontal="right" vertical="center"/>
    </xf>
    <xf numFmtId="3" fontId="22" fillId="0" borderId="23" xfId="17" applyNumberFormat="1" applyFont="1" applyBorder="1" applyAlignment="1">
      <alignment vertical="center"/>
    </xf>
    <xf numFmtId="0" fontId="22" fillId="2" borderId="29" xfId="16" applyFont="1" applyFill="1" applyBorder="1" applyAlignment="1">
      <alignment vertical="center"/>
    </xf>
    <xf numFmtId="0" fontId="22" fillId="0" borderId="4" xfId="0" applyFont="1" applyBorder="1" applyAlignment="1">
      <alignment horizontal="center"/>
    </xf>
    <xf numFmtId="0" fontId="24" fillId="2" borderId="33" xfId="16" applyFont="1" applyFill="1" applyBorder="1" applyAlignment="1">
      <alignment horizontal="center" vertical="center"/>
    </xf>
    <xf numFmtId="3" fontId="22" fillId="0" borderId="7" xfId="0" applyNumberFormat="1" applyFont="1" applyBorder="1" applyAlignment="1">
      <alignment horizontal="right"/>
    </xf>
    <xf numFmtId="3" fontId="22" fillId="0" borderId="29" xfId="0" applyNumberFormat="1" applyFont="1" applyFill="1" applyBorder="1" applyAlignment="1">
      <alignment horizontal="center"/>
    </xf>
    <xf numFmtId="3" fontId="22" fillId="0" borderId="15" xfId="16" applyNumberFormat="1" applyFont="1" applyFill="1" applyBorder="1" applyAlignment="1">
      <alignment horizontal="right" vertical="center"/>
    </xf>
    <xf numFmtId="9" fontId="22" fillId="0" borderId="19" xfId="10" applyFont="1" applyFill="1" applyBorder="1" applyAlignment="1">
      <alignment vertical="center"/>
    </xf>
    <xf numFmtId="3" fontId="22" fillId="0" borderId="19" xfId="16" applyNumberFormat="1" applyFont="1" applyFill="1" applyBorder="1" applyAlignment="1">
      <alignment horizontal="center" vertical="center"/>
    </xf>
    <xf numFmtId="3" fontId="22" fillId="4" borderId="15" xfId="16" applyNumberFormat="1" applyFont="1" applyFill="1" applyBorder="1" applyAlignment="1">
      <alignment vertical="center"/>
    </xf>
    <xf numFmtId="0" fontId="22" fillId="4" borderId="7" xfId="16" applyFont="1" applyFill="1" applyBorder="1" applyAlignment="1">
      <alignment horizontal="center" vertical="center"/>
    </xf>
    <xf numFmtId="3" fontId="39" fillId="3" borderId="4" xfId="15" applyNumberFormat="1" applyFont="1" applyFill="1" applyBorder="1"/>
    <xf numFmtId="3" fontId="22" fillId="0" borderId="7" xfId="0" applyNumberFormat="1" applyFont="1" applyFill="1" applyBorder="1"/>
    <xf numFmtId="3" fontId="22" fillId="0" borderId="7" xfId="0" applyNumberFormat="1" applyFont="1" applyFill="1" applyBorder="1" applyAlignment="1">
      <alignment vertical="center"/>
    </xf>
    <xf numFmtId="49" fontId="39" fillId="0" borderId="21" xfId="15" applyNumberFormat="1" applyFont="1" applyFill="1" applyBorder="1"/>
    <xf numFmtId="0" fontId="24" fillId="0" borderId="26" xfId="15" applyFont="1" applyBorder="1" applyAlignment="1">
      <alignment horizontal="center"/>
    </xf>
    <xf numFmtId="3" fontId="24" fillId="0" borderId="20" xfId="15" applyNumberFormat="1" applyFont="1" applyBorder="1"/>
    <xf numFmtId="0" fontId="39" fillId="0" borderId="29" xfId="15" applyFont="1" applyBorder="1"/>
    <xf numFmtId="0" fontId="39" fillId="0" borderId="7" xfId="15" applyFont="1" applyBorder="1"/>
    <xf numFmtId="0" fontId="39" fillId="0" borderId="7" xfId="15" applyFont="1" applyFill="1" applyBorder="1"/>
    <xf numFmtId="0" fontId="39" fillId="2" borderId="7" xfId="15" applyFont="1" applyFill="1" applyBorder="1"/>
    <xf numFmtId="0" fontId="39" fillId="2" borderId="15" xfId="15" applyFont="1" applyFill="1" applyBorder="1"/>
    <xf numFmtId="3" fontId="39" fillId="0" borderId="7" xfId="15" applyNumberFormat="1" applyFont="1" applyBorder="1"/>
    <xf numFmtId="0" fontId="39" fillId="0" borderId="29" xfId="15" applyFont="1" applyBorder="1" applyAlignment="1">
      <alignment horizontal="center"/>
    </xf>
    <xf numFmtId="3" fontId="39" fillId="0" borderId="7" xfId="15" applyNumberFormat="1" applyFont="1" applyFill="1" applyBorder="1"/>
    <xf numFmtId="3" fontId="39" fillId="2" borderId="7" xfId="15" applyNumberFormat="1" applyFont="1" applyFill="1" applyBorder="1"/>
    <xf numFmtId="3" fontId="39" fillId="2" borderId="15" xfId="15" applyNumberFormat="1" applyFont="1" applyFill="1" applyBorder="1"/>
    <xf numFmtId="3" fontId="46" fillId="0" borderId="7" xfId="15" applyNumberFormat="1" applyFont="1" applyBorder="1" applyAlignment="1">
      <alignment horizontal="right"/>
    </xf>
    <xf numFmtId="3" fontId="46" fillId="0" borderId="7" xfId="15" applyNumberFormat="1" applyFont="1" applyFill="1" applyBorder="1"/>
    <xf numFmtId="0" fontId="39" fillId="0" borderId="30" xfId="15" applyFont="1" applyBorder="1" applyAlignment="1">
      <alignment horizontal="center"/>
    </xf>
    <xf numFmtId="0" fontId="39" fillId="0" borderId="6" xfId="15" applyFont="1" applyBorder="1"/>
    <xf numFmtId="0" fontId="39" fillId="2" borderId="6" xfId="15" applyFont="1" applyFill="1" applyBorder="1"/>
    <xf numFmtId="0" fontId="39" fillId="2" borderId="17" xfId="15" applyFont="1" applyFill="1" applyBorder="1"/>
    <xf numFmtId="0" fontId="39" fillId="0" borderId="21" xfId="15" applyFont="1" applyFill="1" applyBorder="1"/>
    <xf numFmtId="0" fontId="39" fillId="3" borderId="7" xfId="15" applyFont="1" applyFill="1" applyBorder="1" applyAlignment="1">
      <alignment horizontal="center"/>
    </xf>
    <xf numFmtId="3" fontId="39" fillId="3" borderId="15" xfId="15" applyNumberFormat="1" applyFont="1" applyFill="1" applyBorder="1"/>
    <xf numFmtId="3" fontId="39" fillId="3" borderId="7" xfId="15" applyNumberFormat="1" applyFont="1" applyFill="1" applyBorder="1"/>
    <xf numFmtId="0" fontId="35" fillId="0" borderId="0" xfId="0" applyFont="1"/>
    <xf numFmtId="3" fontId="22" fillId="0" borderId="7" xfId="0" applyNumberFormat="1" applyFont="1" applyFill="1" applyBorder="1" applyAlignment="1">
      <alignment horizontal="right" vertical="center"/>
    </xf>
    <xf numFmtId="3" fontId="39" fillId="0" borderId="19" xfId="15" applyNumberFormat="1" applyFont="1" applyBorder="1"/>
    <xf numFmtId="0" fontId="39" fillId="0" borderId="26" xfId="15" applyFont="1" applyBorder="1" applyAlignment="1">
      <alignment horizontal="center"/>
    </xf>
    <xf numFmtId="3" fontId="22" fillId="4" borderId="2" xfId="16" applyNumberFormat="1" applyFont="1" applyFill="1" applyBorder="1" applyAlignment="1">
      <alignment vertical="center"/>
    </xf>
    <xf numFmtId="0" fontId="39" fillId="0" borderId="20" xfId="15" applyFont="1" applyBorder="1"/>
    <xf numFmtId="3" fontId="24" fillId="2" borderId="20" xfId="15" applyNumberFormat="1" applyFont="1" applyFill="1" applyBorder="1"/>
    <xf numFmtId="3" fontId="24" fillId="2" borderId="13" xfId="15" applyNumberFormat="1" applyFont="1" applyFill="1" applyBorder="1"/>
    <xf numFmtId="3" fontId="47" fillId="0" borderId="7" xfId="15" applyNumberFormat="1" applyFont="1" applyBorder="1" applyAlignment="1">
      <alignment vertical="center"/>
    </xf>
    <xf numFmtId="0" fontId="39" fillId="3" borderId="21" xfId="15" applyFont="1" applyFill="1" applyBorder="1"/>
    <xf numFmtId="3" fontId="24" fillId="3" borderId="33" xfId="15" applyNumberFormat="1" applyFont="1" applyFill="1" applyBorder="1" applyAlignment="1">
      <alignment horizontal="center"/>
    </xf>
    <xf numFmtId="0" fontId="22" fillId="0" borderId="29" xfId="15" applyFont="1" applyBorder="1" applyAlignment="1">
      <alignment horizontal="center"/>
    </xf>
    <xf numFmtId="0" fontId="39" fillId="3" borderId="8" xfId="15" applyFont="1" applyFill="1" applyBorder="1"/>
    <xf numFmtId="0" fontId="39" fillId="3" borderId="22" xfId="15" applyFont="1" applyFill="1" applyBorder="1"/>
    <xf numFmtId="0" fontId="39" fillId="3" borderId="10" xfId="15" applyFont="1" applyFill="1" applyBorder="1"/>
    <xf numFmtId="3" fontId="24" fillId="3" borderId="8" xfId="15" applyNumberFormat="1" applyFont="1" applyFill="1" applyBorder="1"/>
    <xf numFmtId="3" fontId="24" fillId="3" borderId="4" xfId="15" applyNumberFormat="1" applyFont="1" applyFill="1" applyBorder="1"/>
    <xf numFmtId="0" fontId="39" fillId="3" borderId="28" xfId="15" applyFont="1" applyFill="1" applyBorder="1"/>
    <xf numFmtId="49" fontId="39" fillId="3" borderId="21" xfId="15" applyNumberFormat="1" applyFont="1" applyFill="1" applyBorder="1"/>
    <xf numFmtId="3" fontId="24" fillId="0" borderId="7" xfId="15" applyNumberFormat="1" applyFont="1" applyFill="1" applyBorder="1"/>
    <xf numFmtId="3" fontId="24" fillId="0" borderId="20" xfId="15" applyNumberFormat="1" applyFont="1" applyFill="1" applyBorder="1"/>
    <xf numFmtId="49" fontId="39" fillId="0" borderId="24" xfId="15" applyNumberFormat="1" applyFont="1" applyFill="1" applyBorder="1"/>
    <xf numFmtId="3" fontId="24" fillId="0" borderId="7" xfId="15" applyNumberFormat="1" applyFont="1" applyBorder="1"/>
    <xf numFmtId="3" fontId="39" fillId="0" borderId="6" xfId="15" applyNumberFormat="1" applyFont="1" applyBorder="1"/>
    <xf numFmtId="3" fontId="39" fillId="0" borderId="6" xfId="15" applyNumberFormat="1" applyFont="1" applyFill="1" applyBorder="1"/>
    <xf numFmtId="0" fontId="39" fillId="3" borderId="34" xfId="15" applyFont="1" applyFill="1" applyBorder="1"/>
    <xf numFmtId="49" fontId="39" fillId="3" borderId="34" xfId="15" applyNumberFormat="1" applyFont="1" applyFill="1" applyBorder="1"/>
    <xf numFmtId="3" fontId="39" fillId="3" borderId="8" xfId="15" applyNumberFormat="1" applyFont="1" applyFill="1" applyBorder="1"/>
    <xf numFmtId="0" fontId="24" fillId="0" borderId="0" xfId="16" applyFont="1" applyFill="1" applyBorder="1" applyAlignment="1">
      <alignment horizontal="left"/>
    </xf>
    <xf numFmtId="3" fontId="24" fillId="3" borderId="7" xfId="15" applyNumberFormat="1" applyFont="1" applyFill="1" applyBorder="1"/>
    <xf numFmtId="3" fontId="24" fillId="3" borderId="7" xfId="0" applyNumberFormat="1" applyFont="1" applyFill="1" applyBorder="1"/>
    <xf numFmtId="3" fontId="24" fillId="3" borderId="15" xfId="15" applyNumberFormat="1" applyFont="1" applyFill="1" applyBorder="1"/>
    <xf numFmtId="0" fontId="24" fillId="3" borderId="7" xfId="15" applyFont="1" applyFill="1" applyBorder="1"/>
    <xf numFmtId="3" fontId="24" fillId="3" borderId="6" xfId="15" applyNumberFormat="1" applyFont="1" applyFill="1" applyBorder="1"/>
    <xf numFmtId="3" fontId="24" fillId="3" borderId="17" xfId="15" applyNumberFormat="1" applyFont="1" applyFill="1" applyBorder="1"/>
    <xf numFmtId="3" fontId="24" fillId="3" borderId="5" xfId="15" applyNumberFormat="1" applyFont="1" applyFill="1" applyBorder="1"/>
    <xf numFmtId="3" fontId="24" fillId="3" borderId="15" xfId="0" applyNumberFormat="1" applyFont="1" applyFill="1" applyBorder="1"/>
    <xf numFmtId="3" fontId="24" fillId="3" borderId="4" xfId="0" applyNumberFormat="1" applyFont="1" applyFill="1" applyBorder="1"/>
    <xf numFmtId="3" fontId="48" fillId="3" borderId="4" xfId="0" applyNumberFormat="1" applyFont="1" applyFill="1" applyBorder="1"/>
    <xf numFmtId="3" fontId="22" fillId="0" borderId="7" xfId="0" applyNumberFormat="1" applyFont="1" applyBorder="1"/>
    <xf numFmtId="3" fontId="22" fillId="0" borderId="7" xfId="0" applyNumberFormat="1" applyFont="1" applyBorder="1" applyAlignment="1">
      <alignment horizontal="center"/>
    </xf>
    <xf numFmtId="3" fontId="22" fillId="4" borderId="7" xfId="0" applyNumberFormat="1" applyFont="1" applyFill="1" applyBorder="1"/>
    <xf numFmtId="3" fontId="22" fillId="4" borderId="7" xfId="0" applyNumberFormat="1" applyFont="1" applyFill="1" applyBorder="1" applyAlignment="1">
      <alignment horizontal="center"/>
    </xf>
    <xf numFmtId="3" fontId="22" fillId="0" borderId="7" xfId="15" applyNumberFormat="1" applyFont="1" applyBorder="1"/>
    <xf numFmtId="3" fontId="22" fillId="0" borderId="7" xfId="15" applyNumberFormat="1" applyFont="1" applyFill="1" applyBorder="1"/>
    <xf numFmtId="3" fontId="22" fillId="0" borderId="6" xfId="15" applyNumberFormat="1" applyFont="1" applyBorder="1"/>
    <xf numFmtId="3" fontId="22" fillId="0" borderId="6" xfId="15" applyNumberFormat="1" applyFont="1" applyFill="1" applyBorder="1"/>
    <xf numFmtId="0" fontId="24" fillId="0" borderId="29" xfId="15" applyFont="1" applyBorder="1" applyAlignment="1">
      <alignment horizontal="center"/>
    </xf>
    <xf numFmtId="3" fontId="24" fillId="2" borderId="35" xfId="15" applyNumberFormat="1" applyFont="1" applyFill="1" applyBorder="1"/>
    <xf numFmtId="3" fontId="24" fillId="0" borderId="26" xfId="15" applyNumberFormat="1" applyFont="1" applyBorder="1" applyAlignment="1">
      <alignment horizontal="center"/>
    </xf>
    <xf numFmtId="3" fontId="22" fillId="0" borderId="20" xfId="15" applyNumberFormat="1" applyFont="1" applyBorder="1"/>
    <xf numFmtId="3" fontId="24" fillId="3" borderId="20" xfId="15" applyNumberFormat="1" applyFont="1" applyFill="1" applyBorder="1" applyAlignment="1">
      <alignment horizontal="right"/>
    </xf>
    <xf numFmtId="0" fontId="39" fillId="2" borderId="23" xfId="15" applyFont="1" applyFill="1" applyBorder="1"/>
    <xf numFmtId="3" fontId="22" fillId="0" borderId="29" xfId="15" applyNumberFormat="1" applyFont="1" applyBorder="1"/>
    <xf numFmtId="3" fontId="24" fillId="3" borderId="7" xfId="15" applyNumberFormat="1" applyFont="1" applyFill="1" applyBorder="1" applyAlignment="1">
      <alignment horizontal="right"/>
    </xf>
    <xf numFmtId="3" fontId="41" fillId="3" borderId="4" xfId="15" applyNumberFormat="1" applyFont="1" applyFill="1" applyBorder="1"/>
    <xf numFmtId="0" fontId="41" fillId="3" borderId="7" xfId="15" applyFont="1" applyFill="1" applyBorder="1"/>
    <xf numFmtId="0" fontId="24" fillId="3" borderId="23" xfId="15" applyFont="1" applyFill="1" applyBorder="1"/>
    <xf numFmtId="0" fontId="24" fillId="3" borderId="4" xfId="15" applyFont="1" applyFill="1" applyBorder="1"/>
    <xf numFmtId="3" fontId="22" fillId="0" borderId="29" xfId="0" applyNumberFormat="1" applyFont="1" applyBorder="1" applyAlignment="1">
      <alignment horizontal="center"/>
    </xf>
    <xf numFmtId="3" fontId="24" fillId="3" borderId="23" xfId="0" applyNumberFormat="1" applyFont="1" applyFill="1" applyBorder="1"/>
    <xf numFmtId="3" fontId="22" fillId="4" borderId="29" xfId="0" applyNumberFormat="1" applyFont="1" applyFill="1" applyBorder="1" applyAlignment="1">
      <alignment horizontal="center"/>
    </xf>
    <xf numFmtId="3" fontId="24" fillId="3" borderId="7" xfId="0" applyNumberFormat="1" applyFont="1" applyFill="1" applyBorder="1" applyAlignment="1">
      <alignment horizontal="right"/>
    </xf>
    <xf numFmtId="3" fontId="24" fillId="3" borderId="23" xfId="15" applyNumberFormat="1" applyFont="1" applyFill="1" applyBorder="1"/>
    <xf numFmtId="3" fontId="22" fillId="0" borderId="29" xfId="15" applyNumberFormat="1" applyFont="1" applyBorder="1" applyAlignment="1">
      <alignment horizontal="center"/>
    </xf>
    <xf numFmtId="3" fontId="22" fillId="0" borderId="29" xfId="15" applyNumberFormat="1" applyFont="1" applyFill="1" applyBorder="1" applyAlignment="1">
      <alignment horizontal="center"/>
    </xf>
    <xf numFmtId="3" fontId="24" fillId="0" borderId="29" xfId="15" applyNumberFormat="1" applyFont="1" applyBorder="1" applyAlignment="1">
      <alignment horizontal="center"/>
    </xf>
    <xf numFmtId="3" fontId="24" fillId="3" borderId="4" xfId="15" applyNumberFormat="1" applyFont="1" applyFill="1" applyBorder="1" applyAlignment="1">
      <alignment horizontal="right"/>
    </xf>
    <xf numFmtId="3" fontId="41" fillId="3" borderId="6" xfId="15" applyNumberFormat="1" applyFont="1" applyFill="1" applyBorder="1"/>
    <xf numFmtId="3" fontId="24" fillId="3" borderId="25" xfId="15" applyNumberFormat="1" applyFont="1" applyFill="1" applyBorder="1"/>
    <xf numFmtId="3" fontId="22" fillId="0" borderId="30" xfId="15" applyNumberFormat="1" applyFont="1" applyBorder="1" applyAlignment="1">
      <alignment horizontal="center"/>
    </xf>
    <xf numFmtId="3" fontId="24" fillId="3" borderId="6" xfId="15" applyNumberFormat="1" applyFont="1" applyFill="1" applyBorder="1" applyAlignment="1">
      <alignment horizontal="right"/>
    </xf>
    <xf numFmtId="3" fontId="41" fillId="3" borderId="5" xfId="15" applyNumberFormat="1" applyFont="1" applyFill="1" applyBorder="1"/>
    <xf numFmtId="3" fontId="24" fillId="3" borderId="21" xfId="15" applyNumberFormat="1" applyFont="1" applyFill="1" applyBorder="1"/>
    <xf numFmtId="3" fontId="24" fillId="3" borderId="21" xfId="15" applyNumberFormat="1" applyFont="1" applyFill="1" applyBorder="1" applyAlignment="1">
      <alignment horizontal="right"/>
    </xf>
    <xf numFmtId="0" fontId="39" fillId="0" borderId="29" xfId="15" applyFont="1" applyFill="1" applyBorder="1" applyAlignment="1">
      <alignment horizontal="center"/>
    </xf>
    <xf numFmtId="0" fontId="39" fillId="3" borderId="9" xfId="15" applyFont="1" applyFill="1" applyBorder="1"/>
    <xf numFmtId="3" fontId="39" fillId="3" borderId="2" xfId="15" applyNumberFormat="1" applyFont="1" applyFill="1" applyBorder="1"/>
    <xf numFmtId="3" fontId="24" fillId="0" borderId="35" xfId="15" applyNumberFormat="1" applyFont="1" applyFill="1" applyBorder="1"/>
    <xf numFmtId="3" fontId="39" fillId="0" borderId="23" xfId="15" applyNumberFormat="1" applyFont="1" applyFill="1" applyBorder="1"/>
    <xf numFmtId="0" fontId="24" fillId="3" borderId="20" xfId="15" applyFont="1" applyFill="1" applyBorder="1" applyAlignment="1">
      <alignment horizontal="center"/>
    </xf>
    <xf numFmtId="3" fontId="24" fillId="2" borderId="9" xfId="15" applyNumberFormat="1" applyFont="1" applyFill="1" applyBorder="1"/>
    <xf numFmtId="3" fontId="39" fillId="2" borderId="2" xfId="15" applyNumberFormat="1" applyFont="1" applyFill="1" applyBorder="1"/>
    <xf numFmtId="0" fontId="39" fillId="0" borderId="18" xfId="15" applyFont="1" applyBorder="1"/>
    <xf numFmtId="3" fontId="24" fillId="0" borderId="19" xfId="15" applyNumberFormat="1" applyFont="1" applyBorder="1" applyAlignment="1">
      <alignment horizontal="right"/>
    </xf>
    <xf numFmtId="3" fontId="24" fillId="0" borderId="7" xfId="15" applyNumberFormat="1" applyFont="1" applyBorder="1" applyAlignment="1">
      <alignment horizontal="center"/>
    </xf>
    <xf numFmtId="3" fontId="24" fillId="0" borderId="7" xfId="15" applyNumberFormat="1" applyFont="1" applyBorder="1" applyAlignment="1">
      <alignment horizontal="right"/>
    </xf>
    <xf numFmtId="0" fontId="22" fillId="0" borderId="7" xfId="15" applyFont="1" applyBorder="1"/>
    <xf numFmtId="3" fontId="24" fillId="2" borderId="7" xfId="15" applyNumberFormat="1" applyFont="1" applyFill="1" applyBorder="1"/>
    <xf numFmtId="3" fontId="24" fillId="2" borderId="15" xfId="15" applyNumberFormat="1" applyFont="1" applyFill="1" applyBorder="1"/>
    <xf numFmtId="3" fontId="24" fillId="2" borderId="4" xfId="15" applyNumberFormat="1" applyFont="1" applyFill="1" applyBorder="1"/>
    <xf numFmtId="3" fontId="24" fillId="3" borderId="15" xfId="15" applyNumberFormat="1" applyFont="1" applyFill="1" applyBorder="1" applyAlignment="1">
      <alignment horizontal="right"/>
    </xf>
    <xf numFmtId="3" fontId="24" fillId="3" borderId="14" xfId="15" applyNumberFormat="1" applyFont="1" applyFill="1" applyBorder="1" applyAlignment="1">
      <alignment horizontal="right"/>
    </xf>
    <xf numFmtId="3" fontId="22" fillId="0" borderId="19" xfId="15" applyNumberFormat="1" applyFont="1" applyBorder="1"/>
    <xf numFmtId="3" fontId="22" fillId="2" borderId="7" xfId="15" applyNumberFormat="1" applyFont="1" applyFill="1" applyBorder="1"/>
    <xf numFmtId="3" fontId="22" fillId="2" borderId="15" xfId="15" applyNumberFormat="1" applyFont="1" applyFill="1" applyBorder="1"/>
    <xf numFmtId="3" fontId="22" fillId="2" borderId="4" xfId="15" applyNumberFormat="1" applyFont="1" applyFill="1" applyBorder="1"/>
    <xf numFmtId="0" fontId="22" fillId="3" borderId="7" xfId="15" applyFont="1" applyFill="1" applyBorder="1" applyAlignment="1">
      <alignment horizontal="center"/>
    </xf>
    <xf numFmtId="3" fontId="22" fillId="3" borderId="4" xfId="15" applyNumberFormat="1" applyFont="1" applyFill="1" applyBorder="1"/>
    <xf numFmtId="3" fontId="22" fillId="3" borderId="15" xfId="15" applyNumberFormat="1" applyFont="1" applyFill="1" applyBorder="1"/>
    <xf numFmtId="0" fontId="22" fillId="0" borderId="30" xfId="15" applyFont="1" applyBorder="1" applyAlignment="1">
      <alignment horizontal="center"/>
    </xf>
    <xf numFmtId="0" fontId="22" fillId="0" borderId="27" xfId="15" applyFont="1" applyBorder="1"/>
    <xf numFmtId="0" fontId="22" fillId="0" borderId="6" xfId="15" applyFont="1" applyBorder="1"/>
    <xf numFmtId="0" fontId="22" fillId="0" borderId="6" xfId="15" applyFont="1" applyFill="1" applyBorder="1"/>
    <xf numFmtId="0" fontId="22" fillId="2" borderId="6" xfId="15" applyFont="1" applyFill="1" applyBorder="1"/>
    <xf numFmtId="0" fontId="22" fillId="2" borderId="17" xfId="15" applyFont="1" applyFill="1" applyBorder="1"/>
    <xf numFmtId="0" fontId="22" fillId="2" borderId="5" xfId="15" applyFont="1" applyFill="1" applyBorder="1"/>
    <xf numFmtId="0" fontId="22" fillId="3" borderId="6" xfId="15" applyFont="1" applyFill="1" applyBorder="1" applyAlignment="1">
      <alignment horizontal="center"/>
    </xf>
    <xf numFmtId="0" fontId="22" fillId="3" borderId="17" xfId="15" applyFont="1" applyFill="1" applyBorder="1"/>
    <xf numFmtId="0" fontId="22" fillId="3" borderId="5" xfId="15" applyFont="1" applyFill="1" applyBorder="1"/>
    <xf numFmtId="3" fontId="24" fillId="3" borderId="21" xfId="15" applyNumberFormat="1" applyFont="1" applyFill="1" applyBorder="1" applyAlignment="1">
      <alignment horizontal="center"/>
    </xf>
    <xf numFmtId="0" fontId="22" fillId="3" borderId="21" xfId="15" applyFont="1" applyFill="1" applyBorder="1"/>
    <xf numFmtId="3" fontId="24" fillId="3" borderId="34" xfId="15" applyNumberFormat="1" applyFont="1" applyFill="1" applyBorder="1"/>
    <xf numFmtId="3" fontId="24" fillId="3" borderId="10" xfId="15" applyNumberFormat="1" applyFont="1" applyFill="1" applyBorder="1"/>
    <xf numFmtId="3" fontId="24" fillId="3" borderId="2" xfId="15" applyNumberFormat="1" applyFont="1" applyFill="1" applyBorder="1"/>
    <xf numFmtId="3" fontId="24" fillId="3" borderId="2" xfId="15" applyNumberFormat="1" applyFont="1" applyFill="1" applyBorder="1" applyAlignment="1">
      <alignment horizontal="right"/>
    </xf>
    <xf numFmtId="3" fontId="24" fillId="3" borderId="19" xfId="15" applyNumberFormat="1" applyFont="1" applyFill="1" applyBorder="1"/>
    <xf numFmtId="3" fontId="22" fillId="3" borderId="2" xfId="15" applyNumberFormat="1" applyFont="1" applyFill="1" applyBorder="1"/>
    <xf numFmtId="0" fontId="22" fillId="3" borderId="3" xfId="15" applyFont="1" applyFill="1" applyBorder="1"/>
    <xf numFmtId="3" fontId="24" fillId="3" borderId="11" xfId="15" applyNumberFormat="1" applyFont="1" applyFill="1" applyBorder="1"/>
    <xf numFmtId="168" fontId="22" fillId="0" borderId="16" xfId="16" applyNumberFormat="1" applyFont="1" applyFill="1" applyBorder="1" applyAlignment="1">
      <alignment vertical="center"/>
    </xf>
    <xf numFmtId="0" fontId="22" fillId="0" borderId="30" xfId="16" applyFont="1" applyFill="1" applyBorder="1" applyAlignment="1">
      <alignment vertical="center"/>
    </xf>
    <xf numFmtId="0" fontId="22" fillId="4" borderId="19" xfId="16" applyFont="1" applyFill="1" applyBorder="1" applyAlignment="1">
      <alignment horizontal="center" vertical="center"/>
    </xf>
    <xf numFmtId="3" fontId="22" fillId="0" borderId="19" xfId="0" applyNumberFormat="1" applyFont="1" applyFill="1" applyBorder="1"/>
    <xf numFmtId="3" fontId="37" fillId="0" borderId="7" xfId="15" applyNumberFormat="1" applyFont="1" applyBorder="1" applyAlignment="1">
      <alignment vertical="center"/>
    </xf>
    <xf numFmtId="3" fontId="37" fillId="3" borderId="7" xfId="15" applyNumberFormat="1" applyFont="1" applyFill="1" applyBorder="1" applyAlignment="1">
      <alignment vertical="center"/>
    </xf>
    <xf numFmtId="3" fontId="37" fillId="3" borderId="15" xfId="15" applyNumberFormat="1" applyFont="1" applyFill="1" applyBorder="1" applyAlignment="1">
      <alignment vertical="center"/>
    </xf>
    <xf numFmtId="3" fontId="37" fillId="3" borderId="4" xfId="15" applyNumberFormat="1" applyFont="1" applyFill="1" applyBorder="1" applyAlignment="1">
      <alignment vertical="center"/>
    </xf>
    <xf numFmtId="0" fontId="22" fillId="0" borderId="14" xfId="16" applyFont="1" applyBorder="1" applyAlignment="1">
      <alignment horizontal="center" vertical="center"/>
    </xf>
    <xf numFmtId="168" fontId="22" fillId="0" borderId="1" xfId="16" applyNumberFormat="1" applyFont="1" applyFill="1" applyBorder="1" applyAlignment="1">
      <alignment vertical="center"/>
    </xf>
    <xf numFmtId="168" fontId="22" fillId="0" borderId="25" xfId="16" applyNumberFormat="1" applyFont="1" applyFill="1" applyBorder="1" applyAlignment="1">
      <alignment vertical="center"/>
    </xf>
    <xf numFmtId="3" fontId="22" fillId="0" borderId="0" xfId="0" applyNumberFormat="1" applyFont="1" applyBorder="1"/>
    <xf numFmtId="0" fontId="24" fillId="0" borderId="14" xfId="16" applyFont="1" applyFill="1" applyBorder="1" applyAlignment="1">
      <alignment vertical="center"/>
    </xf>
    <xf numFmtId="0" fontId="22" fillId="0" borderId="0" xfId="16" applyFont="1" applyAlignment="1">
      <alignment horizontal="left" vertical="center"/>
    </xf>
    <xf numFmtId="0" fontId="24" fillId="0" borderId="0" xfId="16" applyFont="1" applyFill="1" applyBorder="1" applyAlignment="1">
      <alignment horizontal="left" vertical="center" wrapText="1"/>
    </xf>
    <xf numFmtId="3" fontId="22" fillId="0" borderId="7" xfId="88" applyNumberFormat="1" applyFont="1" applyFill="1" applyBorder="1" applyAlignment="1">
      <alignment horizontal="right" vertical="center"/>
    </xf>
    <xf numFmtId="3" fontId="22" fillId="0" borderId="23" xfId="88" applyNumberFormat="1" applyFont="1" applyFill="1" applyBorder="1" applyAlignment="1">
      <alignment horizontal="right" vertical="center"/>
    </xf>
    <xf numFmtId="3" fontId="39" fillId="3" borderId="19" xfId="15" applyNumberFormat="1" applyFont="1" applyFill="1" applyBorder="1"/>
    <xf numFmtId="3" fontId="22" fillId="0" borderId="0" xfId="0" applyNumberFormat="1" applyFont="1" applyFill="1"/>
    <xf numFmtId="0" fontId="39" fillId="0" borderId="2" xfId="15" applyFont="1" applyBorder="1" applyAlignment="1"/>
    <xf numFmtId="0" fontId="22" fillId="0" borderId="0" xfId="15" applyAlignment="1">
      <alignment vertical="center"/>
    </xf>
    <xf numFmtId="0" fontId="22" fillId="0" borderId="7" xfId="15" applyFont="1" applyBorder="1" applyAlignment="1">
      <alignment horizontal="center"/>
    </xf>
    <xf numFmtId="3" fontId="22" fillId="0" borderId="23" xfId="0" applyNumberFormat="1" applyFont="1" applyBorder="1"/>
    <xf numFmtId="0" fontId="66" fillId="0" borderId="0" xfId="15" applyFont="1" applyBorder="1"/>
    <xf numFmtId="3" fontId="22" fillId="4" borderId="7" xfId="0" applyNumberFormat="1" applyFont="1" applyFill="1" applyBorder="1" applyAlignment="1">
      <alignment horizontal="right"/>
    </xf>
    <xf numFmtId="3" fontId="22" fillId="4" borderId="19" xfId="0" applyNumberFormat="1" applyFont="1" applyFill="1" applyBorder="1" applyAlignment="1">
      <alignment horizontal="right"/>
    </xf>
    <xf numFmtId="0" fontId="22" fillId="4" borderId="14" xfId="94" applyFont="1" applyFill="1" applyBorder="1" applyAlignment="1">
      <alignment horizontal="center"/>
    </xf>
    <xf numFmtId="0" fontId="22" fillId="0" borderId="19" xfId="15" applyFont="1" applyBorder="1"/>
    <xf numFmtId="0" fontId="22" fillId="0" borderId="7" xfId="15" applyFont="1" applyFill="1" applyBorder="1"/>
    <xf numFmtId="3" fontId="24" fillId="2" borderId="2" xfId="15" applyNumberFormat="1" applyFont="1" applyFill="1" applyBorder="1"/>
    <xf numFmtId="0" fontId="22" fillId="0" borderId="23" xfId="15" applyFont="1" applyFill="1" applyBorder="1"/>
    <xf numFmtId="0" fontId="22" fillId="0" borderId="29" xfId="15" applyFont="1" applyBorder="1"/>
    <xf numFmtId="0" fontId="22" fillId="2" borderId="7" xfId="15" applyFont="1" applyFill="1" applyBorder="1"/>
    <xf numFmtId="0" fontId="22" fillId="2" borderId="2" xfId="15" applyFont="1" applyFill="1" applyBorder="1"/>
    <xf numFmtId="0" fontId="22" fillId="2" borderId="4" xfId="15" applyFont="1" applyFill="1" applyBorder="1"/>
    <xf numFmtId="0" fontId="22" fillId="3" borderId="7" xfId="15" applyFont="1" applyFill="1" applyBorder="1"/>
    <xf numFmtId="0" fontId="22" fillId="3" borderId="2" xfId="15" applyFont="1" applyFill="1" applyBorder="1"/>
    <xf numFmtId="0" fontId="22" fillId="3" borderId="0" xfId="15" applyFont="1" applyFill="1" applyBorder="1"/>
    <xf numFmtId="0" fontId="22" fillId="3" borderId="4" xfId="15" applyFont="1" applyFill="1" applyBorder="1"/>
    <xf numFmtId="3" fontId="22" fillId="2" borderId="2" xfId="15" applyNumberFormat="1" applyFont="1" applyFill="1" applyBorder="1"/>
    <xf numFmtId="0" fontId="22" fillId="0" borderId="29" xfId="15" applyFont="1" applyFill="1" applyBorder="1" applyAlignment="1">
      <alignment horizontal="center"/>
    </xf>
    <xf numFmtId="3" fontId="22" fillId="0" borderId="23" xfId="15" applyNumberFormat="1" applyFont="1" applyFill="1" applyBorder="1"/>
    <xf numFmtId="0" fontId="22" fillId="4" borderId="29" xfId="88" applyFont="1" applyFill="1" applyBorder="1" applyAlignment="1">
      <alignment horizontal="center"/>
    </xf>
    <xf numFmtId="3" fontId="22" fillId="4" borderId="7" xfId="88" applyNumberFormat="1" applyFont="1" applyFill="1" applyBorder="1"/>
    <xf numFmtId="0" fontId="22" fillId="4" borderId="7" xfId="88" applyFont="1" applyFill="1" applyBorder="1"/>
    <xf numFmtId="0" fontId="22" fillId="2" borderId="15" xfId="15" applyFont="1" applyFill="1" applyBorder="1"/>
    <xf numFmtId="0" fontId="22" fillId="3" borderId="15" xfId="15" applyFont="1" applyFill="1" applyBorder="1"/>
    <xf numFmtId="0" fontId="24" fillId="3" borderId="7" xfId="15" applyFont="1" applyFill="1" applyBorder="1" applyAlignment="1">
      <alignment horizontal="center"/>
    </xf>
    <xf numFmtId="3" fontId="24" fillId="2" borderId="7" xfId="15" applyNumberFormat="1" applyFont="1" applyFill="1" applyBorder="1" applyAlignment="1"/>
    <xf numFmtId="3" fontId="24" fillId="2" borderId="15" xfId="15" applyNumberFormat="1" applyFont="1" applyFill="1" applyBorder="1" applyAlignment="1"/>
    <xf numFmtId="3" fontId="24" fillId="2" borderId="4" xfId="15" applyNumberFormat="1" applyFont="1" applyFill="1" applyBorder="1" applyAlignment="1"/>
    <xf numFmtId="0" fontId="24" fillId="0" borderId="7" xfId="15" applyFont="1" applyBorder="1"/>
    <xf numFmtId="0" fontId="22" fillId="0" borderId="14" xfId="0" applyFont="1" applyFill="1" applyBorder="1" applyAlignment="1">
      <alignment vertical="top" wrapText="1"/>
    </xf>
    <xf numFmtId="0" fontId="22" fillId="0" borderId="0" xfId="0" applyFont="1" applyFill="1" applyBorder="1" applyAlignment="1">
      <alignment vertical="top" wrapText="1"/>
    </xf>
    <xf numFmtId="3" fontId="22" fillId="0" borderId="29" xfId="88" applyNumberFormat="1" applyFont="1" applyFill="1" applyBorder="1" applyAlignment="1">
      <alignment horizontal="center" vertical="center"/>
    </xf>
    <xf numFmtId="3" fontId="22" fillId="0" borderId="7" xfId="0" applyNumberFormat="1" applyFont="1" applyFill="1" applyBorder="1" applyAlignment="1">
      <alignment horizontal="center"/>
    </xf>
    <xf numFmtId="0" fontId="22" fillId="0" borderId="4" xfId="16" applyFont="1" applyBorder="1" applyAlignment="1">
      <alignment horizontal="center" vertical="center"/>
    </xf>
    <xf numFmtId="0" fontId="49" fillId="0" borderId="4" xfId="0" applyFont="1" applyBorder="1" applyAlignment="1">
      <alignment horizontal="left"/>
    </xf>
    <xf numFmtId="0" fontId="49" fillId="0" borderId="4" xfId="0" applyFont="1" applyBorder="1" applyAlignment="1">
      <alignment horizontal="left" wrapText="1"/>
    </xf>
    <xf numFmtId="0" fontId="22" fillId="0" borderId="14" xfId="16" applyFont="1" applyFill="1" applyBorder="1" applyAlignment="1">
      <alignment vertical="center"/>
    </xf>
    <xf numFmtId="3" fontId="22" fillId="0" borderId="15" xfId="0" applyNumberFormat="1" applyFont="1" applyBorder="1"/>
    <xf numFmtId="0" fontId="24" fillId="2" borderId="24" xfId="16" applyFont="1" applyFill="1" applyBorder="1" applyAlignment="1">
      <alignment horizontal="center" vertical="center"/>
    </xf>
    <xf numFmtId="0" fontId="24" fillId="0" borderId="22" xfId="16" applyFont="1" applyFill="1" applyBorder="1" applyAlignment="1">
      <alignment vertical="center"/>
    </xf>
    <xf numFmtId="3" fontId="24" fillId="0" borderId="22" xfId="16" applyNumberFormat="1" applyFont="1" applyFill="1" applyBorder="1" applyAlignment="1">
      <alignment vertical="center"/>
    </xf>
    <xf numFmtId="37" fontId="22" fillId="4" borderId="7" xfId="4" applyNumberFormat="1" applyFont="1" applyFill="1" applyBorder="1" applyAlignment="1">
      <alignment vertical="center"/>
    </xf>
    <xf numFmtId="0" fontId="33" fillId="0" borderId="0" xfId="16" applyFont="1" applyAlignment="1">
      <alignment horizontal="center" vertical="center"/>
    </xf>
    <xf numFmtId="168" fontId="22" fillId="0" borderId="58" xfId="16" applyNumberFormat="1" applyFont="1" applyFill="1" applyBorder="1" applyAlignment="1">
      <alignment vertical="center"/>
    </xf>
    <xf numFmtId="0" fontId="30" fillId="0" borderId="14" xfId="0" applyFont="1" applyBorder="1" applyAlignment="1">
      <alignment horizontal="center"/>
    </xf>
    <xf numFmtId="0" fontId="30" fillId="0" borderId="0" xfId="0" applyFont="1" applyBorder="1" applyAlignment="1">
      <alignment horizontal="center"/>
    </xf>
    <xf numFmtId="0" fontId="30" fillId="0" borderId="2" xfId="0" applyFont="1" applyBorder="1" applyAlignment="1">
      <alignment horizontal="center"/>
    </xf>
    <xf numFmtId="3" fontId="22" fillId="0" borderId="58" xfId="0" applyNumberFormat="1" applyFont="1" applyFill="1" applyBorder="1" applyAlignment="1">
      <alignment horizontal="center"/>
    </xf>
    <xf numFmtId="3" fontId="22" fillId="0" borderId="58" xfId="0" applyNumberFormat="1" applyFont="1" applyFill="1" applyBorder="1"/>
    <xf numFmtId="3" fontId="22" fillId="0" borderId="58" xfId="15" applyNumberFormat="1" applyFont="1" applyBorder="1"/>
    <xf numFmtId="0" fontId="22" fillId="0" borderId="58" xfId="15" applyFont="1" applyBorder="1"/>
    <xf numFmtId="3" fontId="22" fillId="0" borderId="58" xfId="15" applyNumberFormat="1" applyFont="1" applyFill="1" applyBorder="1"/>
    <xf numFmtId="3" fontId="24" fillId="2" borderId="58" xfId="15" applyNumberFormat="1" applyFont="1" applyFill="1" applyBorder="1"/>
    <xf numFmtId="3" fontId="24" fillId="3" borderId="58" xfId="15" applyNumberFormat="1" applyFont="1" applyFill="1" applyBorder="1" applyAlignment="1">
      <alignment horizontal="right"/>
    </xf>
    <xf numFmtId="3" fontId="22" fillId="0" borderId="59" xfId="0" applyNumberFormat="1" applyFont="1" applyFill="1" applyBorder="1" applyAlignment="1">
      <alignment horizontal="right" vertical="center"/>
    </xf>
    <xf numFmtId="0" fontId="24" fillId="0" borderId="0" xfId="16" applyFont="1" applyFill="1" applyBorder="1" applyAlignment="1">
      <alignment horizontal="center" vertical="center" wrapText="1"/>
    </xf>
    <xf numFmtId="3" fontId="22" fillId="0" borderId="58" xfId="16" applyNumberFormat="1" applyFont="1" applyBorder="1" applyAlignment="1">
      <alignment horizontal="center" vertical="center"/>
    </xf>
    <xf numFmtId="0" fontId="22" fillId="0" borderId="58" xfId="16" applyFont="1" applyBorder="1" applyAlignment="1">
      <alignment vertical="center"/>
    </xf>
    <xf numFmtId="0" fontId="22" fillId="0" borderId="59" xfId="16" applyFont="1" applyBorder="1" applyAlignment="1">
      <alignment vertical="center"/>
    </xf>
    <xf numFmtId="0" fontId="22" fillId="0" borderId="58" xfId="16" applyFont="1" applyBorder="1" applyAlignment="1">
      <alignment horizontal="center" vertical="center"/>
    </xf>
    <xf numFmtId="3" fontId="22" fillId="0" borderId="58" xfId="16" applyNumberFormat="1" applyFont="1" applyFill="1" applyBorder="1" applyAlignment="1">
      <alignment horizontal="center" vertical="center"/>
    </xf>
    <xf numFmtId="0" fontId="22" fillId="4" borderId="59" xfId="16" applyFont="1" applyFill="1" applyBorder="1" applyAlignment="1">
      <alignment horizontal="center" vertical="center"/>
    </xf>
    <xf numFmtId="3" fontId="24" fillId="0" borderId="0" xfId="15" applyNumberFormat="1" applyFont="1" applyFill="1"/>
    <xf numFmtId="0" fontId="22" fillId="0" borderId="58" xfId="17" applyFont="1" applyBorder="1" applyAlignment="1">
      <alignment horizontal="center" vertical="center"/>
    </xf>
    <xf numFmtId="3" fontId="22" fillId="0" borderId="59" xfId="17" applyNumberFormat="1" applyFont="1" applyBorder="1" applyAlignment="1">
      <alignment vertical="center"/>
    </xf>
    <xf numFmtId="0" fontId="24" fillId="0" borderId="0" xfId="15" applyFont="1" applyAlignment="1">
      <alignment vertical="center"/>
    </xf>
    <xf numFmtId="168" fontId="22" fillId="0" borderId="59" xfId="16" applyNumberFormat="1" applyFont="1" applyFill="1" applyBorder="1" applyAlignment="1">
      <alignment vertical="center"/>
    </xf>
    <xf numFmtId="168" fontId="22" fillId="0" borderId="3" xfId="16" applyNumberFormat="1" applyFont="1" applyFill="1" applyBorder="1" applyAlignment="1">
      <alignment vertical="center"/>
    </xf>
    <xf numFmtId="3" fontId="24" fillId="3" borderId="33" xfId="15" applyNumberFormat="1" applyFont="1" applyFill="1" applyBorder="1" applyAlignment="1">
      <alignment horizontal="center" vertical="center"/>
    </xf>
    <xf numFmtId="3" fontId="24" fillId="3" borderId="21" xfId="15" applyNumberFormat="1" applyFont="1" applyFill="1" applyBorder="1" applyAlignment="1">
      <alignment horizontal="right" vertical="center"/>
    </xf>
    <xf numFmtId="3" fontId="24" fillId="3" borderId="21" xfId="15" applyNumberFormat="1" applyFont="1" applyFill="1" applyBorder="1" applyAlignment="1">
      <alignment horizontal="center" vertical="center"/>
    </xf>
    <xf numFmtId="3" fontId="24" fillId="3" borderId="21" xfId="15" applyNumberFormat="1" applyFont="1" applyFill="1" applyBorder="1" applyAlignment="1">
      <alignment vertical="center"/>
    </xf>
    <xf numFmtId="0" fontId="22" fillId="3" borderId="21" xfId="15" applyFont="1" applyFill="1" applyBorder="1" applyAlignment="1">
      <alignment vertical="center"/>
    </xf>
    <xf numFmtId="3" fontId="24" fillId="3" borderId="34" xfId="15" applyNumberFormat="1" applyFont="1" applyFill="1" applyBorder="1" applyAlignment="1">
      <alignment vertical="center"/>
    </xf>
    <xf numFmtId="3" fontId="24" fillId="3" borderId="10" xfId="15" applyNumberFormat="1" applyFont="1" applyFill="1" applyBorder="1" applyAlignment="1">
      <alignment vertical="center"/>
    </xf>
    <xf numFmtId="3" fontId="24" fillId="3" borderId="11" xfId="15" applyNumberFormat="1" applyFont="1" applyFill="1" applyBorder="1" applyAlignment="1">
      <alignment vertical="center"/>
    </xf>
    <xf numFmtId="0" fontId="24" fillId="3" borderId="30" xfId="15" applyFont="1" applyFill="1" applyBorder="1" applyAlignment="1">
      <alignment horizontal="center" vertical="center"/>
    </xf>
    <xf numFmtId="3" fontId="24" fillId="3" borderId="32" xfId="15" applyNumberFormat="1" applyFont="1" applyFill="1" applyBorder="1" applyAlignment="1">
      <alignment vertical="center"/>
    </xf>
    <xf numFmtId="3" fontId="24" fillId="3" borderId="30" xfId="15" applyNumberFormat="1" applyFont="1" applyFill="1" applyBorder="1" applyAlignment="1">
      <alignment horizontal="center" vertical="center"/>
    </xf>
    <xf numFmtId="3" fontId="22" fillId="3" borderId="21" xfId="15" applyNumberFormat="1" applyFont="1" applyFill="1" applyBorder="1" applyAlignment="1">
      <alignment vertical="center"/>
    </xf>
    <xf numFmtId="3" fontId="22" fillId="3" borderId="6" xfId="15" applyNumberFormat="1" applyFont="1" applyFill="1" applyBorder="1" applyAlignment="1">
      <alignment vertical="center"/>
    </xf>
    <xf numFmtId="0" fontId="33" fillId="0" borderId="0" xfId="16" applyFont="1" applyAlignment="1">
      <alignment horizontal="center" vertical="center"/>
    </xf>
    <xf numFmtId="0" fontId="42" fillId="0" borderId="0" xfId="15" quotePrefix="1" applyFont="1" applyAlignment="1">
      <alignment horizontal="center"/>
    </xf>
    <xf numFmtId="0" fontId="43" fillId="0" borderId="0" xfId="16" applyFont="1" applyAlignment="1">
      <alignment horizontal="center" vertical="center"/>
    </xf>
    <xf numFmtId="0" fontId="24" fillId="0" borderId="0" xfId="16" applyFont="1" applyFill="1" applyBorder="1" applyAlignment="1">
      <alignment horizontal="center" vertical="center" wrapText="1"/>
    </xf>
    <xf numFmtId="0" fontId="22" fillId="0" borderId="0" xfId="16" applyFont="1" applyAlignment="1">
      <alignment vertical="center"/>
    </xf>
    <xf numFmtId="3" fontId="24" fillId="3" borderId="2" xfId="16" applyNumberFormat="1" applyFont="1" applyFill="1" applyBorder="1" applyAlignment="1">
      <alignment vertical="center"/>
    </xf>
    <xf numFmtId="0" fontId="22" fillId="0" borderId="58" xfId="16" applyFont="1" applyFill="1" applyBorder="1" applyAlignment="1">
      <alignment horizontal="center" vertical="center"/>
    </xf>
    <xf numFmtId="0" fontId="24" fillId="2" borderId="58" xfId="16" applyFont="1" applyFill="1" applyBorder="1" applyAlignment="1">
      <alignment horizontal="center" vertical="center"/>
    </xf>
    <xf numFmtId="0" fontId="24" fillId="0" borderId="58" xfId="16" applyFont="1" applyFill="1" applyBorder="1" applyAlignment="1">
      <alignment horizontal="center" vertical="center"/>
    </xf>
    <xf numFmtId="0" fontId="22" fillId="4" borderId="58" xfId="16" applyFont="1" applyFill="1" applyBorder="1" applyAlignment="1">
      <alignment horizontal="center" vertical="center"/>
    </xf>
    <xf numFmtId="0" fontId="24" fillId="2" borderId="58" xfId="16" applyFont="1" applyFill="1" applyBorder="1" applyAlignment="1">
      <alignment vertical="center"/>
    </xf>
    <xf numFmtId="3" fontId="22" fillId="0" borderId="58" xfId="16" applyNumberFormat="1" applyFont="1" applyBorder="1" applyAlignment="1">
      <alignment vertical="center"/>
    </xf>
    <xf numFmtId="3" fontId="24" fillId="2" borderId="58" xfId="16" applyNumberFormat="1" applyFont="1" applyFill="1" applyBorder="1" applyAlignment="1">
      <alignment horizontal="center" vertical="center"/>
    </xf>
    <xf numFmtId="0" fontId="24" fillId="2" borderId="24" xfId="16" applyFont="1" applyFill="1" applyBorder="1" applyAlignment="1">
      <alignment horizontal="center" vertical="center"/>
    </xf>
    <xf numFmtId="0" fontId="29" fillId="0" borderId="0" xfId="16" applyFont="1" applyAlignment="1">
      <alignment horizontal="center" vertical="center"/>
    </xf>
    <xf numFmtId="3" fontId="22" fillId="0" borderId="0" xfId="16" applyNumberFormat="1" applyFont="1" applyAlignment="1">
      <alignment horizontal="left" vertical="center"/>
    </xf>
    <xf numFmtId="0" fontId="24" fillId="0" borderId="4" xfId="15" applyFont="1" applyFill="1" applyBorder="1" applyAlignment="1">
      <alignment horizontal="center"/>
    </xf>
    <xf numFmtId="3" fontId="24" fillId="0" borderId="29" xfId="16" applyNumberFormat="1" applyFont="1" applyFill="1" applyBorder="1" applyAlignment="1">
      <alignment horizontal="center" vertical="center"/>
    </xf>
    <xf numFmtId="3" fontId="24" fillId="0" borderId="19" xfId="16" applyNumberFormat="1" applyFont="1" applyFill="1" applyBorder="1" applyAlignment="1">
      <alignment horizontal="center" vertical="center"/>
    </xf>
    <xf numFmtId="3" fontId="24" fillId="0" borderId="19" xfId="16" applyNumberFormat="1" applyFont="1" applyFill="1" applyBorder="1" applyAlignment="1">
      <alignment vertical="center"/>
    </xf>
    <xf numFmtId="3" fontId="24" fillId="0" borderId="14" xfId="16" applyNumberFormat="1" applyFont="1" applyFill="1" applyBorder="1" applyAlignment="1">
      <alignment horizontal="center" vertical="center"/>
    </xf>
    <xf numFmtId="3" fontId="24" fillId="0" borderId="58" xfId="16" applyNumberFormat="1" applyFont="1" applyFill="1" applyBorder="1" applyAlignment="1">
      <alignment horizontal="center" vertical="center"/>
    </xf>
    <xf numFmtId="3" fontId="24" fillId="0" borderId="2" xfId="16" applyNumberFormat="1" applyFont="1" applyFill="1" applyBorder="1" applyAlignment="1">
      <alignment vertical="center"/>
    </xf>
    <xf numFmtId="0" fontId="24" fillId="3" borderId="4" xfId="15" applyFont="1" applyFill="1" applyBorder="1" applyAlignment="1">
      <alignment horizontal="center"/>
    </xf>
    <xf numFmtId="3" fontId="24" fillId="3" borderId="29" xfId="16" applyNumberFormat="1" applyFont="1" applyFill="1" applyBorder="1" applyAlignment="1">
      <alignment horizontal="center" vertical="center"/>
    </xf>
    <xf numFmtId="3" fontId="24" fillId="3" borderId="19" xfId="16" applyNumberFormat="1" applyFont="1" applyFill="1" applyBorder="1" applyAlignment="1">
      <alignment horizontal="center" vertical="center"/>
    </xf>
    <xf numFmtId="3" fontId="24" fillId="3" borderId="19" xfId="16" applyNumberFormat="1" applyFont="1" applyFill="1" applyBorder="1" applyAlignment="1">
      <alignment vertical="center"/>
    </xf>
    <xf numFmtId="3" fontId="24" fillId="3" borderId="7" xfId="16" applyNumberFormat="1" applyFont="1" applyFill="1" applyBorder="1" applyAlignment="1">
      <alignment horizontal="center" vertical="center"/>
    </xf>
    <xf numFmtId="3" fontId="24" fillId="3" borderId="23" xfId="16" applyNumberFormat="1" applyFont="1" applyFill="1" applyBorder="1" applyAlignment="1">
      <alignment vertical="center"/>
    </xf>
    <xf numFmtId="3" fontId="24" fillId="3" borderId="15" xfId="16" applyNumberFormat="1" applyFont="1" applyFill="1" applyBorder="1" applyAlignment="1">
      <alignment vertical="center"/>
    </xf>
    <xf numFmtId="3" fontId="22" fillId="0" borderId="59" xfId="16" applyNumberFormat="1" applyFont="1" applyFill="1" applyBorder="1" applyAlignment="1">
      <alignment vertical="center"/>
    </xf>
    <xf numFmtId="3" fontId="24" fillId="3" borderId="14" xfId="16" applyNumberFormat="1" applyFont="1" applyFill="1" applyBorder="1" applyAlignment="1">
      <alignment horizontal="center" vertical="center"/>
    </xf>
    <xf numFmtId="3" fontId="24" fillId="3" borderId="58" xfId="16" applyNumberFormat="1" applyFont="1" applyFill="1" applyBorder="1" applyAlignment="1">
      <alignment horizontal="center" vertical="center"/>
    </xf>
    <xf numFmtId="3" fontId="24" fillId="3" borderId="0" xfId="16" applyNumberFormat="1" applyFont="1" applyFill="1" applyBorder="1" applyAlignment="1">
      <alignment horizontal="center" vertical="center"/>
    </xf>
    <xf numFmtId="3" fontId="22" fillId="0" borderId="59" xfId="16" applyNumberFormat="1" applyFont="1" applyBorder="1" applyAlignment="1">
      <alignment horizontal="right" vertical="center"/>
    </xf>
    <xf numFmtId="3" fontId="24" fillId="0" borderId="6" xfId="16" applyNumberFormat="1" applyFont="1" applyFill="1" applyBorder="1" applyAlignment="1">
      <alignment horizontal="center" vertical="center"/>
    </xf>
    <xf numFmtId="3" fontId="22" fillId="0" borderId="0" xfId="16" applyNumberFormat="1" applyFont="1" applyBorder="1" applyAlignment="1">
      <alignment horizontal="right" vertical="center"/>
    </xf>
    <xf numFmtId="3" fontId="22" fillId="0" borderId="59" xfId="16" applyNumberFormat="1" applyFont="1" applyBorder="1" applyAlignment="1">
      <alignment vertical="center"/>
    </xf>
    <xf numFmtId="3" fontId="24" fillId="2" borderId="59" xfId="16" applyNumberFormat="1" applyFont="1" applyFill="1" applyBorder="1" applyAlignment="1">
      <alignment horizontal="right" vertical="center"/>
    </xf>
    <xf numFmtId="3" fontId="24" fillId="3" borderId="59" xfId="16" applyNumberFormat="1" applyFont="1" applyFill="1" applyBorder="1" applyAlignment="1">
      <alignment vertical="center"/>
    </xf>
    <xf numFmtId="0" fontId="23" fillId="0" borderId="0" xfId="16" applyFont="1" applyBorder="1" applyAlignment="1">
      <alignment horizontal="center" vertical="center"/>
    </xf>
    <xf numFmtId="3" fontId="22" fillId="4" borderId="7" xfId="16" applyNumberFormat="1" applyFont="1" applyFill="1" applyBorder="1" applyAlignment="1">
      <alignment horizontal="center" vertical="center"/>
    </xf>
    <xf numFmtId="0" fontId="23" fillId="0" borderId="58" xfId="16" applyFont="1" applyBorder="1" applyAlignment="1">
      <alignment horizontal="center" vertical="center"/>
    </xf>
    <xf numFmtId="0" fontId="23" fillId="0" borderId="59" xfId="16" applyFont="1" applyBorder="1" applyAlignment="1">
      <alignment horizontal="center" vertical="center"/>
    </xf>
    <xf numFmtId="0" fontId="24" fillId="2" borderId="59" xfId="16" applyFont="1" applyFill="1" applyBorder="1" applyAlignment="1">
      <alignment horizontal="center" vertical="center"/>
    </xf>
    <xf numFmtId="0" fontId="24" fillId="3" borderId="33" xfId="15" applyFont="1" applyFill="1" applyBorder="1" applyAlignment="1">
      <alignment horizontal="center" vertical="center"/>
    </xf>
    <xf numFmtId="0" fontId="22" fillId="3" borderId="31" xfId="15" applyFont="1" applyFill="1" applyBorder="1" applyAlignment="1">
      <alignment vertical="center"/>
    </xf>
    <xf numFmtId="0" fontId="39" fillId="3" borderId="21" xfId="15" applyFont="1" applyFill="1" applyBorder="1" applyAlignment="1">
      <alignment vertical="center"/>
    </xf>
    <xf numFmtId="3" fontId="39" fillId="3" borderId="21" xfId="15" applyNumberFormat="1" applyFont="1" applyFill="1" applyBorder="1" applyAlignment="1">
      <alignment vertical="center"/>
    </xf>
    <xf numFmtId="3" fontId="39" fillId="3" borderId="32" xfId="15" applyNumberFormat="1" applyFont="1" applyFill="1" applyBorder="1" applyAlignment="1">
      <alignment vertical="center"/>
    </xf>
    <xf numFmtId="3" fontId="24" fillId="3" borderId="31" xfId="15" applyNumberFormat="1" applyFont="1" applyFill="1" applyBorder="1" applyAlignment="1">
      <alignment vertical="center"/>
    </xf>
    <xf numFmtId="3" fontId="24" fillId="2" borderId="14" xfId="15" applyNumberFormat="1" applyFont="1" applyFill="1" applyBorder="1"/>
    <xf numFmtId="0" fontId="22" fillId="2" borderId="3" xfId="15" applyFont="1" applyFill="1" applyBorder="1"/>
    <xf numFmtId="3" fontId="22" fillId="2" borderId="58" xfId="15" applyNumberFormat="1" applyFont="1" applyFill="1" applyBorder="1"/>
    <xf numFmtId="3" fontId="24" fillId="3" borderId="58" xfId="15" applyNumberFormat="1" applyFont="1" applyFill="1" applyBorder="1"/>
    <xf numFmtId="3" fontId="22" fillId="4" borderId="58" xfId="0" applyNumberFormat="1" applyFont="1" applyFill="1" applyBorder="1"/>
    <xf numFmtId="0" fontId="24" fillId="0" borderId="14" xfId="15" applyFont="1" applyBorder="1"/>
    <xf numFmtId="0" fontId="22" fillId="0" borderId="14" xfId="15" applyFont="1" applyBorder="1"/>
    <xf numFmtId="0" fontId="22" fillId="0" borderId="14" xfId="0" applyFont="1" applyBorder="1" applyAlignment="1">
      <alignment horizontal="center"/>
    </xf>
    <xf numFmtId="0" fontId="22" fillId="0" borderId="0" xfId="0" applyFont="1" applyBorder="1" applyAlignment="1">
      <alignment horizontal="center"/>
    </xf>
    <xf numFmtId="3" fontId="24" fillId="0" borderId="14" xfId="15" applyNumberFormat="1" applyFont="1" applyBorder="1" applyAlignment="1">
      <alignment horizontal="center"/>
    </xf>
    <xf numFmtId="0" fontId="24" fillId="0" borderId="14" xfId="15" applyFont="1" applyBorder="1" applyAlignment="1">
      <alignment horizontal="left"/>
    </xf>
    <xf numFmtId="0" fontId="22" fillId="0" borderId="14" xfId="15" applyFont="1" applyBorder="1" applyAlignment="1">
      <alignment horizontal="left"/>
    </xf>
    <xf numFmtId="0" fontId="24" fillId="0" borderId="14" xfId="15" applyFont="1" applyFill="1" applyBorder="1"/>
    <xf numFmtId="0" fontId="22" fillId="0" borderId="2" xfId="0" applyFont="1" applyBorder="1" applyAlignment="1">
      <alignment horizontal="center"/>
    </xf>
    <xf numFmtId="3" fontId="22" fillId="0" borderId="58" xfId="16" applyNumberFormat="1" applyFont="1" applyBorder="1" applyAlignment="1">
      <alignment horizontal="right" vertical="center"/>
    </xf>
    <xf numFmtId="3" fontId="22" fillId="0" borderId="26" xfId="16" applyNumberFormat="1" applyFont="1" applyBorder="1" applyAlignment="1">
      <alignment vertical="center"/>
    </xf>
    <xf numFmtId="3" fontId="22" fillId="0" borderId="20" xfId="16" applyNumberFormat="1" applyFont="1" applyBorder="1" applyAlignment="1">
      <alignment vertical="center"/>
    </xf>
    <xf numFmtId="0" fontId="22" fillId="0" borderId="14" xfId="15" applyFont="1" applyFill="1" applyBorder="1" applyAlignment="1">
      <alignment horizontal="center"/>
    </xf>
    <xf numFmtId="3" fontId="22" fillId="4" borderId="58" xfId="16" applyNumberFormat="1" applyFont="1" applyFill="1" applyBorder="1" applyAlignment="1">
      <alignment horizontal="center" vertical="center"/>
    </xf>
    <xf numFmtId="3" fontId="22" fillId="0" borderId="59" xfId="16" applyNumberFormat="1" applyFont="1" applyBorder="1" applyAlignment="1">
      <alignment horizontal="center" vertical="center"/>
    </xf>
    <xf numFmtId="0" fontId="22" fillId="0" borderId="0" xfId="20"/>
    <xf numFmtId="173" fontId="22" fillId="0" borderId="0" xfId="20" applyNumberFormat="1" applyAlignment="1">
      <alignment horizontal="center"/>
    </xf>
    <xf numFmtId="4" fontId="22" fillId="0" borderId="0" xfId="20" applyNumberFormat="1"/>
    <xf numFmtId="173" fontId="39" fillId="4" borderId="0" xfId="20" applyNumberFormat="1" applyFont="1" applyFill="1" applyAlignment="1">
      <alignment horizontal="center"/>
    </xf>
    <xf numFmtId="0" fontId="39" fillId="4" borderId="0" xfId="20" applyFont="1" applyFill="1"/>
    <xf numFmtId="49" fontId="22" fillId="4" borderId="0" xfId="8" applyNumberFormat="1" applyFont="1" applyFill="1" applyAlignment="1">
      <alignment horizontal="left" vertical="center"/>
    </xf>
    <xf numFmtId="4" fontId="24" fillId="2" borderId="39" xfId="16" applyNumberFormat="1" applyFont="1" applyFill="1" applyBorder="1" applyAlignment="1">
      <alignment horizontal="center" vertical="center" wrapText="1"/>
    </xf>
    <xf numFmtId="0" fontId="22" fillId="4" borderId="0" xfId="20" applyFill="1"/>
    <xf numFmtId="49" fontId="44" fillId="4" borderId="0" xfId="8" quotePrefix="1" applyNumberFormat="1" applyFont="1" applyFill="1" applyAlignment="1">
      <alignment horizontal="left" vertical="center"/>
    </xf>
    <xf numFmtId="4" fontId="44" fillId="4" borderId="0" xfId="8" quotePrefix="1" applyNumberFormat="1" applyFont="1" applyFill="1" applyAlignment="1">
      <alignment horizontal="left" vertical="center"/>
    </xf>
    <xf numFmtId="49" fontId="24" fillId="4" borderId="0" xfId="8" quotePrefix="1" applyNumberFormat="1" applyFont="1" applyFill="1" applyAlignment="1">
      <alignment horizontal="left" vertical="center"/>
    </xf>
    <xf numFmtId="49" fontId="24" fillId="4" borderId="0" xfId="8" applyNumberFormat="1" applyFont="1" applyFill="1" applyAlignment="1">
      <alignment vertical="center"/>
    </xf>
    <xf numFmtId="173" fontId="31" fillId="4" borderId="0" xfId="16" applyNumberFormat="1" applyFont="1" applyFill="1" applyAlignment="1">
      <alignment horizontal="center" vertical="center"/>
    </xf>
    <xf numFmtId="0" fontId="31" fillId="4" borderId="0" xfId="16" applyFont="1" applyFill="1" applyAlignment="1">
      <alignment horizontal="center" vertical="center"/>
    </xf>
    <xf numFmtId="4" fontId="31" fillId="4" borderId="0" xfId="16" applyNumberFormat="1" applyFont="1" applyFill="1" applyAlignment="1">
      <alignment horizontal="center" vertical="center"/>
    </xf>
    <xf numFmtId="0" fontId="22" fillId="4" borderId="0" xfId="20" applyFill="1" applyAlignment="1">
      <alignment vertical="center"/>
    </xf>
    <xf numFmtId="173" fontId="22" fillId="4" borderId="0" xfId="20" applyNumberFormat="1" applyFill="1" applyAlignment="1">
      <alignment horizontal="center"/>
    </xf>
    <xf numFmtId="4" fontId="22" fillId="4" borderId="0" xfId="20" applyNumberFormat="1" applyFill="1"/>
    <xf numFmtId="0" fontId="24" fillId="4" borderId="0" xfId="15" applyFont="1" applyFill="1" applyAlignment="1">
      <alignment horizontal="left"/>
    </xf>
    <xf numFmtId="4" fontId="24" fillId="4" borderId="0" xfId="15" applyNumberFormat="1" applyFont="1" applyFill="1" applyAlignment="1">
      <alignment horizontal="left"/>
    </xf>
    <xf numFmtId="0" fontId="24" fillId="4" borderId="0" xfId="15" applyFont="1" applyFill="1" applyAlignment="1"/>
    <xf numFmtId="4" fontId="24" fillId="4" borderId="0" xfId="15" applyNumberFormat="1" applyFont="1" applyFill="1" applyAlignment="1"/>
    <xf numFmtId="0" fontId="24" fillId="4" borderId="0" xfId="88" applyFont="1" applyFill="1" applyAlignment="1">
      <alignment vertical="center"/>
    </xf>
    <xf numFmtId="0" fontId="33" fillId="4" borderId="0" xfId="88" applyFont="1" applyFill="1" applyAlignment="1">
      <alignment horizontal="left" vertical="center"/>
    </xf>
    <xf numFmtId="49" fontId="24" fillId="4" borderId="0" xfId="8" applyNumberFormat="1" applyFont="1" applyFill="1" applyAlignment="1">
      <alignment horizontal="left" vertical="center"/>
    </xf>
    <xf numFmtId="49" fontId="30" fillId="4" borderId="0" xfId="8" applyNumberFormat="1" applyFont="1" applyFill="1" applyAlignment="1">
      <alignment horizontal="left" vertical="center"/>
    </xf>
    <xf numFmtId="4" fontId="22" fillId="4" borderId="0" xfId="8" applyNumberFormat="1" applyFont="1" applyFill="1" applyAlignment="1">
      <alignment horizontal="left" vertical="center"/>
    </xf>
    <xf numFmtId="49" fontId="34" fillId="4" borderId="0" xfId="8" applyNumberFormat="1" applyFont="1" applyFill="1" applyAlignment="1">
      <alignment horizontal="left" vertical="center"/>
    </xf>
    <xf numFmtId="0" fontId="34" fillId="0" borderId="0" xfId="20" applyFont="1"/>
    <xf numFmtId="4" fontId="39" fillId="4" borderId="0" xfId="20" applyNumberFormat="1" applyFont="1" applyFill="1"/>
    <xf numFmtId="4" fontId="29" fillId="2" borderId="39" xfId="4" applyNumberFormat="1" applyFont="1" applyFill="1" applyBorder="1" applyAlignment="1">
      <alignment horizontal="right" vertical="center"/>
    </xf>
    <xf numFmtId="0" fontId="70" fillId="4" borderId="40" xfId="102" applyFont="1" applyFill="1" applyBorder="1" applyAlignment="1">
      <alignment vertical="center" wrapText="1"/>
    </xf>
    <xf numFmtId="0" fontId="70" fillId="4" borderId="36" xfId="102" applyFont="1" applyFill="1" applyBorder="1" applyAlignment="1">
      <alignment vertical="center" wrapText="1"/>
    </xf>
    <xf numFmtId="4" fontId="70" fillId="4" borderId="36" xfId="102" applyNumberFormat="1" applyFont="1" applyFill="1" applyBorder="1" applyAlignment="1">
      <alignment vertical="center" wrapText="1"/>
    </xf>
    <xf numFmtId="0" fontId="70" fillId="4" borderId="41" xfId="102" applyFont="1" applyFill="1" applyBorder="1" applyAlignment="1">
      <alignment vertical="center" wrapText="1"/>
    </xf>
    <xf numFmtId="173" fontId="34" fillId="4" borderId="43" xfId="102" applyNumberFormat="1" applyFont="1" applyFill="1" applyBorder="1" applyAlignment="1">
      <alignment horizontal="center" vertical="center" wrapText="1"/>
    </xf>
    <xf numFmtId="0" fontId="34" fillId="4" borderId="43" xfId="16" applyFont="1" applyFill="1" applyBorder="1" applyAlignment="1">
      <alignment horizontal="center" vertical="center" wrapText="1"/>
    </xf>
    <xf numFmtId="14" fontId="34" fillId="4" borderId="43" xfId="16" applyNumberFormat="1" applyFont="1" applyFill="1" applyBorder="1" applyAlignment="1">
      <alignment horizontal="center" vertical="center"/>
    </xf>
    <xf numFmtId="0" fontId="34" fillId="4" borderId="43" xfId="102" applyNumberFormat="1" applyFont="1" applyFill="1" applyBorder="1" applyAlignment="1">
      <alignment horizontal="center" vertical="center" wrapText="1"/>
    </xf>
    <xf numFmtId="0" fontId="34" fillId="4" borderId="43" xfId="102" applyFont="1" applyFill="1" applyBorder="1" applyAlignment="1">
      <alignment horizontal="center" vertical="center" wrapText="1"/>
    </xf>
    <xf numFmtId="14" fontId="34" fillId="4" borderId="43" xfId="88" applyNumberFormat="1" applyFont="1" applyFill="1" applyBorder="1" applyAlignment="1">
      <alignment horizontal="center" vertical="center" wrapText="1"/>
    </xf>
    <xf numFmtId="4" fontId="34" fillId="4" borderId="43" xfId="4" applyNumberFormat="1" applyFont="1" applyFill="1" applyBorder="1" applyAlignment="1">
      <alignment horizontal="right" vertical="center" wrapText="1"/>
    </xf>
    <xf numFmtId="0" fontId="22" fillId="4" borderId="43" xfId="88" applyFont="1" applyFill="1" applyBorder="1" applyAlignment="1">
      <alignment horizontal="center" vertical="center" wrapText="1"/>
    </xf>
    <xf numFmtId="0" fontId="34" fillId="4" borderId="43" xfId="20" quotePrefix="1" applyFont="1" applyFill="1" applyBorder="1" applyAlignment="1">
      <alignment vertical="center"/>
    </xf>
    <xf numFmtId="173" fontId="22" fillId="4" borderId="58" xfId="16" applyNumberFormat="1" applyFont="1" applyFill="1" applyBorder="1" applyAlignment="1">
      <alignment horizontal="center" vertical="center"/>
    </xf>
    <xf numFmtId="0" fontId="22" fillId="4" borderId="58" xfId="16" applyFont="1" applyFill="1" applyBorder="1" applyAlignment="1">
      <alignment vertical="center"/>
    </xf>
    <xf numFmtId="4" fontId="22" fillId="4" borderId="58" xfId="16" applyNumberFormat="1" applyFont="1" applyFill="1" applyBorder="1" applyAlignment="1">
      <alignment horizontal="center" vertical="center"/>
    </xf>
    <xf numFmtId="0" fontId="24" fillId="4" borderId="42" xfId="16" applyFont="1" applyFill="1" applyBorder="1" applyAlignment="1">
      <alignment horizontal="left" vertical="center"/>
    </xf>
    <xf numFmtId="173" fontId="24" fillId="4" borderId="58" xfId="16" applyNumberFormat="1" applyFont="1" applyFill="1" applyBorder="1" applyAlignment="1">
      <alignment horizontal="center" vertical="center"/>
    </xf>
    <xf numFmtId="0" fontId="24" fillId="4" borderId="58" xfId="16" applyFont="1" applyFill="1" applyBorder="1" applyAlignment="1">
      <alignment vertical="center"/>
    </xf>
    <xf numFmtId="0" fontId="24" fillId="4" borderId="58" xfId="16" applyFont="1" applyFill="1" applyBorder="1" applyAlignment="1">
      <alignment horizontal="left" vertical="center"/>
    </xf>
    <xf numFmtId="4" fontId="24" fillId="4" borderId="58" xfId="16" applyNumberFormat="1" applyFont="1" applyFill="1" applyBorder="1" applyAlignment="1">
      <alignment horizontal="left" vertical="center"/>
    </xf>
    <xf numFmtId="0" fontId="35" fillId="4" borderId="58" xfId="16" applyFont="1" applyFill="1" applyBorder="1" applyAlignment="1">
      <alignment horizontal="left" vertical="center"/>
    </xf>
    <xf numFmtId="0" fontId="22" fillId="4" borderId="0" xfId="20" applyFill="1" applyAlignment="1"/>
    <xf numFmtId="4" fontId="24" fillId="2" borderId="39" xfId="16" applyNumberFormat="1" applyFont="1" applyFill="1" applyBorder="1" applyAlignment="1">
      <alignment horizontal="center" vertical="center"/>
    </xf>
    <xf numFmtId="0" fontId="22" fillId="4" borderId="43" xfId="16" applyFont="1" applyFill="1" applyBorder="1" applyAlignment="1">
      <alignment horizontal="center" vertical="center"/>
    </xf>
    <xf numFmtId="165" fontId="34" fillId="0" borderId="0" xfId="20" applyNumberFormat="1" applyFont="1"/>
    <xf numFmtId="3" fontId="24" fillId="2" borderId="39" xfId="4" applyNumberFormat="1" applyFont="1" applyFill="1" applyBorder="1" applyAlignment="1">
      <alignment vertical="center"/>
    </xf>
    <xf numFmtId="4" fontId="46" fillId="4" borderId="0" xfId="20" applyNumberFormat="1" applyFont="1" applyFill="1"/>
    <xf numFmtId="3" fontId="31" fillId="2" borderId="39" xfId="16" applyNumberFormat="1" applyFont="1" applyFill="1" applyBorder="1" applyAlignment="1">
      <alignment horizontal="right" vertical="center"/>
    </xf>
    <xf numFmtId="0" fontId="34" fillId="0" borderId="0" xfId="20" applyFont="1" applyFill="1"/>
    <xf numFmtId="173" fontId="34" fillId="0" borderId="39" xfId="16" applyNumberFormat="1" applyFont="1" applyFill="1" applyBorder="1" applyAlignment="1">
      <alignment horizontal="center" vertical="center"/>
    </xf>
    <xf numFmtId="0" fontId="34" fillId="0" borderId="39" xfId="16" applyFont="1" applyFill="1" applyBorder="1" applyAlignment="1">
      <alignment horizontal="center" vertical="center" wrapText="1"/>
    </xf>
    <xf numFmtId="14" fontId="34" fillId="0" borderId="39" xfId="16" applyNumberFormat="1" applyFont="1" applyFill="1" applyBorder="1" applyAlignment="1">
      <alignment horizontal="center" vertical="center"/>
    </xf>
    <xf numFmtId="14" fontId="34" fillId="0" borderId="39" xfId="16" applyNumberFormat="1" applyFont="1" applyFill="1" applyBorder="1" applyAlignment="1">
      <alignment horizontal="center" vertical="center" wrapText="1"/>
    </xf>
    <xf numFmtId="3" fontId="34" fillId="0" borderId="39" xfId="4" applyNumberFormat="1" applyFont="1" applyFill="1" applyBorder="1" applyAlignment="1">
      <alignment horizontal="right" vertical="center"/>
    </xf>
    <xf numFmtId="0" fontId="34" fillId="0" borderId="39" xfId="16" applyFont="1" applyFill="1" applyBorder="1" applyAlignment="1">
      <alignment horizontal="center" vertical="center"/>
    </xf>
    <xf numFmtId="0" fontId="34" fillId="0" borderId="39" xfId="102" applyFont="1" applyFill="1" applyBorder="1" applyAlignment="1">
      <alignment horizontal="center" vertical="center" wrapText="1"/>
    </xf>
    <xf numFmtId="0" fontId="34" fillId="0" borderId="39" xfId="16" applyFont="1" applyFill="1" applyBorder="1" applyAlignment="1">
      <alignment horizontal="left" vertical="center" wrapText="1"/>
    </xf>
    <xf numFmtId="3" fontId="30" fillId="0" borderId="0" xfId="4" applyNumberFormat="1" applyFont="1" applyFill="1" applyBorder="1" applyAlignment="1">
      <alignment horizontal="right" vertical="center" wrapText="1"/>
    </xf>
    <xf numFmtId="3" fontId="30" fillId="0" borderId="0" xfId="4" applyNumberFormat="1" applyFont="1" applyFill="1" applyBorder="1" applyAlignment="1">
      <alignment horizontal="center" wrapText="1"/>
    </xf>
    <xf numFmtId="3" fontId="69" fillId="0" borderId="0" xfId="4" applyNumberFormat="1" applyFont="1" applyFill="1" applyBorder="1" applyAlignment="1">
      <alignment horizontal="right" vertical="center" wrapText="1"/>
    </xf>
    <xf numFmtId="3" fontId="35" fillId="0" borderId="0" xfId="4" applyNumberFormat="1" applyFont="1" applyFill="1" applyBorder="1" applyAlignment="1">
      <alignment horizontal="center" vertical="center" wrapText="1"/>
    </xf>
    <xf numFmtId="3" fontId="29" fillId="0" borderId="0" xfId="4" applyNumberFormat="1" applyFont="1" applyFill="1" applyBorder="1" applyAlignment="1">
      <alignment horizontal="right" vertical="center" wrapText="1"/>
    </xf>
    <xf numFmtId="3" fontId="29" fillId="0" borderId="0" xfId="4" applyNumberFormat="1" applyFont="1" applyFill="1" applyBorder="1" applyAlignment="1">
      <alignment horizontal="center" vertical="center" wrapText="1"/>
    </xf>
    <xf numFmtId="3" fontId="22" fillId="0" borderId="0" xfId="4" applyNumberFormat="1" applyFont="1" applyFill="1" applyBorder="1" applyAlignment="1">
      <alignment horizontal="right" vertical="center" wrapText="1"/>
    </xf>
    <xf numFmtId="3" fontId="22" fillId="0" borderId="0" xfId="4" applyNumberFormat="1" applyFont="1" applyFill="1" applyBorder="1" applyAlignment="1">
      <alignment horizontal="center" vertical="center" wrapText="1"/>
    </xf>
    <xf numFmtId="0" fontId="30" fillId="0" borderId="39" xfId="16" applyFont="1" applyBorder="1" applyAlignment="1">
      <alignment vertical="center" wrapText="1"/>
    </xf>
    <xf numFmtId="0" fontId="30" fillId="0" borderId="39" xfId="16" applyFont="1" applyBorder="1" applyAlignment="1">
      <alignment horizontal="center" vertical="center" wrapText="1"/>
    </xf>
    <xf numFmtId="3" fontId="30" fillId="0" borderId="39" xfId="16" applyNumberFormat="1" applyFont="1" applyBorder="1" applyAlignment="1">
      <alignment horizontal="right" vertical="center" wrapText="1"/>
    </xf>
    <xf numFmtId="0" fontId="30" fillId="4" borderId="39" xfId="16" applyFont="1" applyFill="1" applyBorder="1" applyAlignment="1">
      <alignment horizontal="center" vertical="center" wrapText="1"/>
    </xf>
    <xf numFmtId="0" fontId="30" fillId="0" borderId="39" xfId="0" applyFont="1" applyBorder="1" applyAlignment="1">
      <alignment horizontal="justify" vertical="center" wrapText="1"/>
    </xf>
    <xf numFmtId="0" fontId="35" fillId="27" borderId="39" xfId="16" applyFont="1" applyFill="1" applyBorder="1" applyAlignment="1">
      <alignment vertical="center" wrapText="1"/>
    </xf>
    <xf numFmtId="0" fontId="30" fillId="0" borderId="39" xfId="16" applyFont="1" applyBorder="1" applyAlignment="1">
      <alignment horizontal="left" vertical="center" wrapText="1"/>
    </xf>
    <xf numFmtId="14" fontId="30" fillId="0" borderId="39" xfId="16" applyNumberFormat="1" applyFont="1" applyBorder="1" applyAlignment="1">
      <alignment horizontal="center" vertical="center" wrapText="1"/>
    </xf>
    <xf numFmtId="3" fontId="35" fillId="3" borderId="39" xfId="4" applyNumberFormat="1" applyFont="1" applyFill="1" applyBorder="1" applyAlignment="1">
      <alignment horizontal="right" vertical="center" wrapText="1"/>
    </xf>
    <xf numFmtId="0" fontId="29" fillId="0" borderId="0" xfId="15" applyFont="1" applyAlignment="1">
      <alignment horizontal="left"/>
    </xf>
    <xf numFmtId="0" fontId="24" fillId="0" borderId="0" xfId="15" applyFont="1" applyAlignment="1">
      <alignment horizontal="left"/>
    </xf>
    <xf numFmtId="0" fontId="22" fillId="0" borderId="14" xfId="0" applyFont="1" applyFill="1" applyBorder="1" applyAlignment="1">
      <alignment horizontal="center" vertical="center" wrapText="1"/>
    </xf>
    <xf numFmtId="0" fontId="22" fillId="0" borderId="59" xfId="16" applyFont="1" applyFill="1" applyBorder="1" applyAlignment="1">
      <alignment vertical="center"/>
    </xf>
    <xf numFmtId="0" fontId="22" fillId="0" borderId="14" xfId="17" applyFont="1" applyBorder="1" applyAlignment="1">
      <alignment horizontal="center" vertical="center"/>
    </xf>
    <xf numFmtId="3" fontId="22" fillId="0" borderId="2" xfId="0" applyNumberFormat="1" applyFont="1" applyBorder="1"/>
    <xf numFmtId="0" fontId="24" fillId="3" borderId="4" xfId="15" applyFont="1" applyFill="1" applyBorder="1" applyAlignment="1">
      <alignment horizontal="center" vertical="center"/>
    </xf>
    <xf numFmtId="3" fontId="24" fillId="0" borderId="0" xfId="16" applyNumberFormat="1" applyFont="1" applyFill="1" applyBorder="1" applyAlignment="1">
      <alignment horizontal="right" vertical="center" wrapText="1"/>
    </xf>
    <xf numFmtId="0" fontId="24" fillId="0" borderId="0" xfId="16" applyFont="1" applyFill="1" applyBorder="1" applyAlignment="1">
      <alignment horizontal="right" vertical="center" wrapText="1"/>
    </xf>
    <xf numFmtId="0" fontId="22" fillId="0" borderId="14" xfId="0" applyFont="1" applyFill="1" applyBorder="1" applyAlignment="1">
      <alignment horizontal="center" vertical="center" wrapText="1"/>
    </xf>
    <xf numFmtId="0" fontId="22" fillId="0" borderId="14" xfId="17" applyFont="1" applyBorder="1" applyAlignment="1">
      <alignment horizontal="center" vertical="center"/>
    </xf>
    <xf numFmtId="0" fontId="30" fillId="0" borderId="39" xfId="0" applyFont="1" applyBorder="1" applyAlignment="1">
      <alignment horizontal="center" vertical="center"/>
    </xf>
    <xf numFmtId="3" fontId="22" fillId="4" borderId="15" xfId="16" applyNumberFormat="1" applyFont="1" applyFill="1" applyBorder="1" applyAlignment="1">
      <alignment horizontal="right" vertical="center"/>
    </xf>
    <xf numFmtId="3" fontId="24" fillId="2" borderId="58" xfId="16" applyNumberFormat="1" applyFont="1" applyFill="1" applyBorder="1" applyAlignment="1">
      <alignment horizontal="right" vertical="center"/>
    </xf>
    <xf numFmtId="4" fontId="24" fillId="0" borderId="0" xfId="16" applyNumberFormat="1" applyFont="1" applyFill="1" applyBorder="1" applyAlignment="1">
      <alignment horizontal="center" vertical="center"/>
    </xf>
    <xf numFmtId="0" fontId="30" fillId="0" borderId="39" xfId="16" applyFont="1" applyBorder="1" applyAlignment="1">
      <alignment horizontal="left" vertical="center"/>
    </xf>
    <xf numFmtId="14" fontId="30" fillId="0" borderId="39" xfId="16" applyNumberFormat="1" applyFont="1" applyBorder="1" applyAlignment="1">
      <alignment horizontal="center" vertical="center"/>
    </xf>
    <xf numFmtId="0" fontId="22" fillId="0" borderId="14" xfId="15" applyFont="1" applyBorder="1" applyAlignment="1">
      <alignment horizontal="center"/>
    </xf>
    <xf numFmtId="3" fontId="24" fillId="0" borderId="14" xfId="15" applyNumberFormat="1" applyFont="1" applyBorder="1" applyAlignment="1">
      <alignment horizontal="center"/>
    </xf>
    <xf numFmtId="0" fontId="30" fillId="0" borderId="39" xfId="16" applyFont="1" applyBorder="1" applyAlignment="1">
      <alignment horizontal="center" vertical="center"/>
    </xf>
    <xf numFmtId="0" fontId="71" fillId="0" borderId="39" xfId="0" applyFont="1" applyBorder="1" applyAlignment="1">
      <alignment horizontal="center" vertical="center"/>
    </xf>
    <xf numFmtId="15" fontId="30" fillId="4" borderId="39" xfId="16" applyNumberFormat="1" applyFont="1" applyFill="1" applyBorder="1" applyAlignment="1">
      <alignment horizontal="justify" vertical="center" wrapText="1"/>
    </xf>
    <xf numFmtId="0" fontId="30" fillId="0" borderId="39" xfId="16" applyFont="1" applyBorder="1" applyAlignment="1">
      <alignment horizontal="justify" vertical="center" wrapText="1"/>
    </xf>
    <xf numFmtId="0" fontId="35" fillId="0" borderId="39" xfId="16" applyFont="1" applyBorder="1" applyAlignment="1">
      <alignment vertical="center"/>
    </xf>
    <xf numFmtId="0" fontId="30" fillId="0" borderId="39" xfId="0" applyFont="1" applyBorder="1"/>
    <xf numFmtId="0" fontId="39" fillId="0" borderId="10" xfId="15" applyFont="1" applyFill="1" applyBorder="1"/>
    <xf numFmtId="3" fontId="39" fillId="0" borderId="4" xfId="15" applyNumberFormat="1" applyFont="1" applyFill="1" applyBorder="1"/>
    <xf numFmtId="3" fontId="24" fillId="0" borderId="14" xfId="15" applyNumberFormat="1" applyFont="1" applyFill="1" applyBorder="1" applyAlignment="1">
      <alignment horizontal="center"/>
    </xf>
    <xf numFmtId="3" fontId="22" fillId="0" borderId="4" xfId="15" applyNumberFormat="1" applyFont="1" applyFill="1" applyBorder="1" applyAlignment="1">
      <alignment horizontal="center"/>
    </xf>
    <xf numFmtId="0" fontId="22" fillId="0" borderId="5" xfId="15" applyFont="1" applyFill="1" applyBorder="1" applyAlignment="1">
      <alignment horizontal="center"/>
    </xf>
    <xf numFmtId="3" fontId="24" fillId="0" borderId="10" xfId="15" applyNumberFormat="1" applyFont="1" applyFill="1" applyBorder="1" applyAlignment="1">
      <alignment horizontal="center" vertical="center"/>
    </xf>
    <xf numFmtId="3" fontId="22" fillId="0" borderId="59" xfId="88" applyNumberFormat="1" applyFont="1" applyFill="1" applyBorder="1" applyAlignment="1">
      <alignment horizontal="right" vertical="center"/>
    </xf>
    <xf numFmtId="3" fontId="22" fillId="0" borderId="58" xfId="88" applyNumberFormat="1" applyFont="1" applyFill="1" applyBorder="1" applyAlignment="1">
      <alignment horizontal="right" vertical="center"/>
    </xf>
    <xf numFmtId="3" fontId="22" fillId="0" borderId="14" xfId="0" applyNumberFormat="1" applyFont="1" applyFill="1" applyBorder="1" applyAlignment="1">
      <alignment horizontal="center"/>
    </xf>
    <xf numFmtId="0" fontId="22" fillId="0" borderId="16" xfId="15" applyFont="1" applyBorder="1" applyAlignment="1">
      <alignment horizontal="center"/>
    </xf>
    <xf numFmtId="3" fontId="24" fillId="3" borderId="24" xfId="15" applyNumberFormat="1" applyFont="1" applyFill="1" applyBorder="1" applyAlignment="1">
      <alignment horizontal="center" vertical="center"/>
    </xf>
    <xf numFmtId="3" fontId="39" fillId="0" borderId="58" xfId="15" applyNumberFormat="1" applyFont="1" applyBorder="1"/>
    <xf numFmtId="3" fontId="39" fillId="0" borderId="58" xfId="15" applyNumberFormat="1" applyFont="1" applyFill="1" applyBorder="1"/>
    <xf numFmtId="4" fontId="30" fillId="0" borderId="19" xfId="102" applyNumberFormat="1" applyFont="1" applyFill="1" applyBorder="1"/>
    <xf numFmtId="3" fontId="24" fillId="2" borderId="19" xfId="15" applyNumberFormat="1" applyFont="1" applyFill="1" applyBorder="1"/>
    <xf numFmtId="0" fontId="39" fillId="0" borderId="35" xfId="15" applyFont="1" applyBorder="1"/>
    <xf numFmtId="0" fontId="24" fillId="0" borderId="20" xfId="15" applyFont="1" applyBorder="1" applyAlignment="1">
      <alignment horizontal="center"/>
    </xf>
    <xf numFmtId="3" fontId="24" fillId="0" borderId="20" xfId="15" applyNumberFormat="1" applyFont="1" applyBorder="1" applyAlignment="1">
      <alignment horizontal="right"/>
    </xf>
    <xf numFmtId="0" fontId="22" fillId="3" borderId="32" xfId="15" applyFont="1" applyFill="1" applyBorder="1" applyAlignment="1">
      <alignment vertical="center"/>
    </xf>
    <xf numFmtId="0" fontId="24" fillId="3" borderId="21" xfId="15" applyFont="1" applyFill="1" applyBorder="1" applyAlignment="1">
      <alignment horizontal="center" vertical="center"/>
    </xf>
    <xf numFmtId="0" fontId="42" fillId="0" borderId="0" xfId="15" quotePrefix="1" applyFont="1" applyAlignment="1">
      <alignment horizontal="center"/>
    </xf>
    <xf numFmtId="0" fontId="43" fillId="0" borderId="0" xfId="16" applyFont="1" applyAlignment="1">
      <alignment horizontal="center" vertical="center"/>
    </xf>
    <xf numFmtId="0" fontId="33" fillId="0" borderId="0" xfId="16" applyFont="1" applyAlignment="1">
      <alignment horizontal="center" vertical="center"/>
    </xf>
    <xf numFmtId="0" fontId="36" fillId="0" borderId="0" xfId="15" applyFont="1" applyAlignment="1">
      <alignment horizontal="center"/>
    </xf>
    <xf numFmtId="0" fontId="36" fillId="0" borderId="0" xfId="15" quotePrefix="1" applyFont="1" applyAlignment="1">
      <alignment horizontal="center"/>
    </xf>
    <xf numFmtId="0" fontId="29" fillId="0" borderId="0" xfId="15" applyFont="1" applyAlignment="1">
      <alignment horizontal="center"/>
    </xf>
    <xf numFmtId="0" fontId="49" fillId="0" borderId="14" xfId="0" applyFont="1" applyBorder="1" applyAlignment="1">
      <alignment horizontal="left"/>
    </xf>
    <xf numFmtId="168" fontId="22" fillId="0" borderId="0" xfId="16" applyNumberFormat="1" applyFont="1" applyFill="1" applyBorder="1" applyAlignment="1">
      <alignment vertical="center"/>
    </xf>
    <xf numFmtId="0" fontId="22" fillId="0" borderId="14" xfId="15" applyFont="1" applyBorder="1" applyAlignment="1">
      <alignment horizontal="center"/>
    </xf>
    <xf numFmtId="49" fontId="30" fillId="0" borderId="0" xfId="8" applyNumberFormat="1" applyFont="1" applyAlignment="1">
      <alignment horizontal="left" vertical="center"/>
    </xf>
    <xf numFmtId="0" fontId="30" fillId="0" borderId="39" xfId="16" applyFont="1" applyBorder="1" applyAlignment="1">
      <alignment vertical="center"/>
    </xf>
    <xf numFmtId="169" fontId="30" fillId="0" borderId="39" xfId="4" applyNumberFormat="1" applyFont="1" applyFill="1" applyBorder="1" applyAlignment="1">
      <alignment vertical="center"/>
    </xf>
    <xf numFmtId="3" fontId="22" fillId="0" borderId="19" xfId="88" applyNumberFormat="1" applyFont="1" applyBorder="1"/>
    <xf numFmtId="0" fontId="22" fillId="4" borderId="29" xfId="15" applyFont="1" applyFill="1" applyBorder="1" applyAlignment="1">
      <alignment horizontal="center"/>
    </xf>
    <xf numFmtId="3" fontId="22" fillId="4" borderId="14" xfId="15" applyNumberFormat="1" applyFont="1" applyFill="1" applyBorder="1" applyAlignment="1">
      <alignment horizontal="center"/>
    </xf>
    <xf numFmtId="3" fontId="22" fillId="0" borderId="14" xfId="15" applyNumberFormat="1" applyFont="1" applyBorder="1" applyAlignment="1">
      <alignment horizontal="center"/>
    </xf>
    <xf numFmtId="3" fontId="30" fillId="4" borderId="19" xfId="15" applyNumberFormat="1" applyFont="1" applyFill="1" applyBorder="1"/>
    <xf numFmtId="3" fontId="22" fillId="4" borderId="19" xfId="15" applyNumberFormat="1" applyFont="1" applyFill="1" applyBorder="1"/>
    <xf numFmtId="3" fontId="22" fillId="4" borderId="0" xfId="15" applyNumberFormat="1" applyFont="1" applyFill="1"/>
    <xf numFmtId="0" fontId="24" fillId="3" borderId="21" xfId="15" applyFont="1" applyFill="1" applyBorder="1" applyAlignment="1">
      <alignment horizontal="right" vertical="center"/>
    </xf>
    <xf numFmtId="0" fontId="24" fillId="0" borderId="20" xfId="15" applyFont="1" applyBorder="1" applyAlignment="1">
      <alignment horizontal="right"/>
    </xf>
    <xf numFmtId="0" fontId="24" fillId="0" borderId="20" xfId="15" applyFont="1" applyBorder="1" applyAlignment="1"/>
    <xf numFmtId="3" fontId="22" fillId="0" borderId="7" xfId="15" applyNumberFormat="1" applyFont="1" applyFill="1" applyBorder="1" applyAlignment="1">
      <alignment horizontal="right"/>
    </xf>
    <xf numFmtId="3" fontId="22" fillId="0" borderId="0" xfId="15" applyNumberFormat="1" applyFill="1"/>
    <xf numFmtId="3" fontId="24" fillId="2" borderId="14" xfId="16" applyNumberFormat="1" applyFont="1" applyFill="1" applyBorder="1" applyAlignment="1">
      <alignment horizontal="center" vertical="center"/>
    </xf>
    <xf numFmtId="0" fontId="30" fillId="0" borderId="60" xfId="16" applyFont="1" applyBorder="1" applyAlignment="1">
      <alignment horizontal="center" vertical="center" wrapText="1"/>
    </xf>
    <xf numFmtId="3" fontId="22" fillId="4" borderId="19" xfId="16" applyNumberFormat="1" applyFont="1" applyFill="1" applyBorder="1" applyAlignment="1">
      <alignment horizontal="center" vertical="center"/>
    </xf>
    <xf numFmtId="0" fontId="22" fillId="0" borderId="59" xfId="16" applyFont="1" applyBorder="1" applyAlignment="1">
      <alignment horizontal="center" vertical="center"/>
    </xf>
    <xf numFmtId="0" fontId="22" fillId="0" borderId="59" xfId="16" applyFont="1" applyFill="1" applyBorder="1" applyAlignment="1">
      <alignment horizontal="center" vertical="center"/>
    </xf>
    <xf numFmtId="0" fontId="22" fillId="0" borderId="0" xfId="16" applyFont="1" applyFill="1" applyBorder="1" applyAlignment="1">
      <alignment horizontal="center" vertical="center"/>
    </xf>
    <xf numFmtId="0" fontId="22" fillId="0" borderId="59" xfId="17" applyFont="1" applyBorder="1" applyAlignment="1">
      <alignment horizontal="center" vertical="center"/>
    </xf>
    <xf numFmtId="0" fontId="24" fillId="0" borderId="19" xfId="16" applyFont="1" applyFill="1" applyBorder="1" applyAlignment="1">
      <alignment vertical="center"/>
    </xf>
    <xf numFmtId="0" fontId="29" fillId="0" borderId="0" xfId="16" applyFont="1" applyAlignment="1">
      <alignment horizontal="center" vertical="center"/>
    </xf>
    <xf numFmtId="49" fontId="22" fillId="0" borderId="0" xfId="9" applyFont="1" applyAlignment="1">
      <alignment horizontal="center" vertical="center" wrapText="1"/>
    </xf>
    <xf numFmtId="0" fontId="30" fillId="0" borderId="0" xfId="145" applyFont="1" applyAlignment="1">
      <alignment horizontal="center" wrapText="1"/>
    </xf>
    <xf numFmtId="0" fontId="30" fillId="0" borderId="0" xfId="145" applyFont="1" applyAlignment="1">
      <alignment horizontal="center" vertical="center" wrapText="1"/>
    </xf>
    <xf numFmtId="0" fontId="29" fillId="0" borderId="0" xfId="94" applyFont="1" applyAlignment="1">
      <alignment horizontal="center" vertical="center" wrapText="1"/>
    </xf>
    <xf numFmtId="0" fontId="29" fillId="0" borderId="0" xfId="94" applyFont="1" applyAlignment="1">
      <alignment horizontal="left" vertical="center" wrapText="1"/>
    </xf>
    <xf numFmtId="0" fontId="33" fillId="0" borderId="0" xfId="146" applyFont="1" applyAlignment="1">
      <alignment horizontal="left" wrapText="1"/>
    </xf>
    <xf numFmtId="0" fontId="33" fillId="0" borderId="0" xfId="146" applyFont="1" applyAlignment="1">
      <alignment horizontal="center" wrapText="1"/>
    </xf>
    <xf numFmtId="3" fontId="33" fillId="0" borderId="0" xfId="146" applyNumberFormat="1" applyFont="1" applyAlignment="1">
      <alignment horizontal="right" wrapText="1"/>
    </xf>
    <xf numFmtId="0" fontId="33" fillId="0" borderId="0" xfId="146" applyFont="1" applyAlignment="1">
      <alignment horizontal="center" vertical="center" wrapText="1"/>
    </xf>
    <xf numFmtId="0" fontId="33" fillId="0" borderId="0" xfId="94" applyFont="1" applyAlignment="1">
      <alignment horizontal="center" vertical="center" wrapText="1"/>
    </xf>
    <xf numFmtId="49" fontId="35" fillId="0" borderId="0" xfId="8" applyNumberFormat="1" applyFont="1" applyAlignment="1">
      <alignment horizontal="left" vertical="center" wrapText="1"/>
    </xf>
    <xf numFmtId="49" fontId="35" fillId="0" borderId="0" xfId="8" applyNumberFormat="1" applyFont="1" applyAlignment="1">
      <alignment horizontal="left" vertical="center"/>
    </xf>
    <xf numFmtId="49" fontId="69" fillId="0" borderId="0" xfId="7" applyFont="1" applyAlignment="1">
      <alignment horizontal="center" vertical="center" wrapText="1"/>
    </xf>
    <xf numFmtId="49" fontId="35" fillId="0" borderId="0" xfId="9" applyFont="1" applyAlignment="1">
      <alignment horizontal="left" vertical="center"/>
    </xf>
    <xf numFmtId="0" fontId="30" fillId="0" borderId="0" xfId="94" applyFont="1" applyAlignment="1">
      <alignment horizontal="center" wrapText="1"/>
    </xf>
    <xf numFmtId="0" fontId="31" fillId="0" borderId="39" xfId="16" applyFont="1" applyBorder="1" applyAlignment="1">
      <alignment horizontal="center" vertical="center" wrapText="1"/>
    </xf>
    <xf numFmtId="0" fontId="35" fillId="0" borderId="62" xfId="16" applyFont="1" applyBorder="1" applyAlignment="1">
      <alignment horizontal="justify" vertical="center" wrapText="1"/>
    </xf>
    <xf numFmtId="3" fontId="30" fillId="0" borderId="39" xfId="16" applyNumberFormat="1" applyFont="1" applyBorder="1" applyAlignment="1">
      <alignment horizontal="center" vertical="center"/>
    </xf>
    <xf numFmtId="0" fontId="30" fillId="0" borderId="60" xfId="16" applyFont="1" applyBorder="1" applyAlignment="1">
      <alignment horizontal="left" vertical="center" wrapText="1"/>
    </xf>
    <xf numFmtId="0" fontId="35" fillId="0" borderId="39" xfId="16" applyFont="1" applyBorder="1" applyAlignment="1">
      <alignment horizontal="justify" vertical="center" wrapText="1"/>
    </xf>
    <xf numFmtId="0" fontId="24" fillId="0" borderId="39" xfId="102" applyFont="1" applyBorder="1" applyAlignment="1">
      <alignment horizontal="center" vertical="center" wrapText="1"/>
    </xf>
    <xf numFmtId="0" fontId="35" fillId="0" borderId="39" xfId="0" applyFont="1" applyBorder="1" applyAlignment="1">
      <alignment horizontal="justify" vertical="center" wrapText="1"/>
    </xf>
    <xf numFmtId="0" fontId="35" fillId="0" borderId="39" xfId="0" applyFont="1" applyBorder="1"/>
    <xf numFmtId="0" fontId="35" fillId="0" borderId="39" xfId="0" applyFont="1" applyBorder="1" applyAlignment="1">
      <alignment horizontal="center"/>
    </xf>
    <xf numFmtId="0" fontId="30" fillId="0" borderId="39" xfId="0" applyFont="1" applyBorder="1" applyAlignment="1">
      <alignment horizontal="center"/>
    </xf>
    <xf numFmtId="14" fontId="30" fillId="0" borderId="39" xfId="16" applyNumberFormat="1" applyFont="1" applyBorder="1" applyAlignment="1">
      <alignment vertical="center"/>
    </xf>
    <xf numFmtId="49" fontId="24" fillId="0" borderId="39" xfId="102" applyNumberFormat="1" applyFont="1" applyBorder="1" applyAlignment="1">
      <alignment horizontal="center" vertical="center" wrapText="1"/>
    </xf>
    <xf numFmtId="0" fontId="30" fillId="4" borderId="60" xfId="16" applyFont="1" applyFill="1" applyBorder="1" applyAlignment="1">
      <alignment horizontal="center" vertical="center" wrapText="1"/>
    </xf>
    <xf numFmtId="15" fontId="30" fillId="0" borderId="39" xfId="16" applyNumberFormat="1" applyFont="1" applyBorder="1" applyAlignment="1">
      <alignment horizontal="center" vertical="center"/>
    </xf>
    <xf numFmtId="0" fontId="30" fillId="0" borderId="60" xfId="16" applyFont="1" applyBorder="1" applyAlignment="1">
      <alignment vertical="center" wrapText="1"/>
    </xf>
    <xf numFmtId="0" fontId="30" fillId="0" borderId="0" xfId="94" applyFont="1" applyAlignment="1">
      <alignment horizontal="left" vertical="center"/>
    </xf>
    <xf numFmtId="4" fontId="30" fillId="0" borderId="0" xfId="4" applyNumberFormat="1" applyFont="1" applyFill="1" applyBorder="1" applyAlignment="1">
      <alignment vertical="center"/>
    </xf>
    <xf numFmtId="169" fontId="30" fillId="0" borderId="0" xfId="4" applyNumberFormat="1" applyFont="1" applyFill="1" applyBorder="1" applyAlignment="1">
      <alignment vertical="center"/>
    </xf>
    <xf numFmtId="0" fontId="30" fillId="0" borderId="0" xfId="94" applyFont="1" applyAlignment="1">
      <alignment horizontal="center" vertical="center"/>
    </xf>
    <xf numFmtId="0" fontId="30" fillId="0" borderId="0" xfId="94" applyFont="1" applyAlignment="1">
      <alignment vertical="center"/>
    </xf>
    <xf numFmtId="0" fontId="29" fillId="0" borderId="0" xfId="94" applyFont="1" applyAlignment="1">
      <alignment horizontal="left" vertical="center"/>
    </xf>
    <xf numFmtId="4" fontId="22" fillId="0" borderId="0" xfId="4" applyNumberFormat="1" applyFont="1" applyFill="1" applyBorder="1" applyAlignment="1">
      <alignment vertical="center"/>
    </xf>
    <xf numFmtId="169" fontId="22" fillId="0" borderId="0" xfId="4" applyNumberFormat="1" applyFont="1" applyFill="1" applyBorder="1" applyAlignment="1">
      <alignment vertical="center"/>
    </xf>
    <xf numFmtId="49" fontId="22" fillId="0" borderId="0" xfId="9" applyFont="1" applyAlignment="1">
      <alignment horizontal="center" vertical="center"/>
    </xf>
    <xf numFmtId="4" fontId="29" fillId="0" borderId="0" xfId="94" applyNumberFormat="1" applyFont="1" applyAlignment="1">
      <alignment vertical="center" wrapText="1"/>
    </xf>
    <xf numFmtId="169" fontId="29" fillId="0" borderId="0" xfId="4" applyNumberFormat="1" applyFont="1" applyFill="1" applyBorder="1" applyAlignment="1">
      <alignment horizontal="left" vertical="center" wrapText="1"/>
    </xf>
    <xf numFmtId="4" fontId="22" fillId="0" borderId="0" xfId="4" applyNumberFormat="1" applyFont="1" applyFill="1" applyBorder="1" applyAlignment="1">
      <alignment horizontal="left" vertical="center"/>
    </xf>
    <xf numFmtId="169" fontId="22" fillId="0" borderId="0" xfId="4" applyNumberFormat="1" applyFont="1" applyFill="1" applyBorder="1" applyAlignment="1">
      <alignment horizontal="left" vertical="center"/>
    </xf>
    <xf numFmtId="0" fontId="29" fillId="0" borderId="0" xfId="16" applyFont="1" applyAlignment="1">
      <alignment horizontal="left" vertical="center"/>
    </xf>
    <xf numFmtId="4" fontId="29" fillId="0" borderId="0" xfId="16" applyNumberFormat="1" applyFont="1" applyAlignment="1">
      <alignment horizontal="center" vertical="center"/>
    </xf>
    <xf numFmtId="4" fontId="29" fillId="0" borderId="0" xfId="4" applyNumberFormat="1" applyFont="1" applyFill="1" applyBorder="1" applyAlignment="1">
      <alignment horizontal="center" vertical="center"/>
    </xf>
    <xf numFmtId="169" fontId="29" fillId="0" borderId="0" xfId="4" applyNumberFormat="1" applyFont="1" applyFill="1" applyBorder="1" applyAlignment="1">
      <alignment horizontal="center" vertical="center"/>
    </xf>
    <xf numFmtId="0" fontId="29" fillId="0" borderId="0" xfId="94" applyFont="1" applyAlignment="1">
      <alignment horizontal="center" vertical="center"/>
    </xf>
    <xf numFmtId="4" fontId="29" fillId="0" borderId="0" xfId="4" applyNumberFormat="1" applyFont="1" applyFill="1" applyBorder="1" applyAlignment="1">
      <alignment horizontal="left" vertical="center"/>
    </xf>
    <xf numFmtId="169" fontId="29" fillId="0" borderId="0" xfId="4" applyNumberFormat="1" applyFont="1" applyFill="1" applyBorder="1" applyAlignment="1">
      <alignment horizontal="left" vertical="center"/>
    </xf>
    <xf numFmtId="3" fontId="35" fillId="0" borderId="0" xfId="4" applyNumberFormat="1" applyFont="1" applyFill="1" applyBorder="1" applyAlignment="1">
      <alignment vertical="center"/>
    </xf>
    <xf numFmtId="3" fontId="35" fillId="0" borderId="0" xfId="4" applyNumberFormat="1" applyFont="1" applyFill="1" applyBorder="1" applyAlignment="1">
      <alignment horizontal="left" vertical="center"/>
    </xf>
    <xf numFmtId="3" fontId="74" fillId="0" borderId="0" xfId="4" applyNumberFormat="1" applyFont="1" applyFill="1" applyBorder="1" applyAlignment="1">
      <alignment horizontal="center" vertical="center"/>
    </xf>
    <xf numFmtId="49" fontId="74" fillId="0" borderId="0" xfId="7" applyFont="1" applyAlignment="1">
      <alignment horizontal="center" vertical="center"/>
    </xf>
    <xf numFmtId="3" fontId="30" fillId="0" borderId="0" xfId="4" applyNumberFormat="1" applyFont="1" applyFill="1" applyBorder="1" applyAlignment="1">
      <alignment vertical="center"/>
    </xf>
    <xf numFmtId="0" fontId="22" fillId="0" borderId="0" xfId="102" applyAlignment="1">
      <alignment vertical="center"/>
    </xf>
    <xf numFmtId="0" fontId="30" fillId="0" borderId="43" xfId="16" applyFont="1" applyBorder="1" applyAlignment="1">
      <alignment horizontal="justify" vertical="center" wrapText="1"/>
    </xf>
    <xf numFmtId="177" fontId="75" fillId="0" borderId="39" xfId="102" applyNumberFormat="1" applyFont="1" applyBorder="1" applyAlignment="1">
      <alignment vertical="center"/>
    </xf>
    <xf numFmtId="177" fontId="75" fillId="0" borderId="39" xfId="102" applyNumberFormat="1" applyFont="1" applyBorder="1" applyAlignment="1">
      <alignment vertical="top"/>
    </xf>
    <xf numFmtId="0" fontId="76" fillId="0" borderId="39" xfId="102" applyFont="1" applyBorder="1" applyAlignment="1">
      <alignment horizontal="justify" vertical="center" wrapText="1"/>
    </xf>
    <xf numFmtId="177" fontId="75" fillId="0" borderId="39" xfId="102" applyNumberFormat="1" applyFont="1" applyBorder="1" applyAlignment="1">
      <alignment horizontal="center" vertical="center"/>
    </xf>
    <xf numFmtId="0" fontId="22" fillId="0" borderId="0" xfId="94" applyAlignment="1">
      <alignment vertical="center"/>
    </xf>
    <xf numFmtId="0" fontId="30" fillId="0" borderId="0" xfId="94" applyFont="1" applyAlignment="1">
      <alignment horizontal="left"/>
    </xf>
    <xf numFmtId="4" fontId="30" fillId="0" borderId="0" xfId="4" applyNumberFormat="1" applyFont="1" applyFill="1" applyBorder="1"/>
    <xf numFmtId="169" fontId="30" fillId="0" borderId="0" xfId="4" applyNumberFormat="1" applyFont="1" applyFill="1" applyBorder="1"/>
    <xf numFmtId="0" fontId="30" fillId="0" borderId="0" xfId="94" applyFont="1" applyAlignment="1">
      <alignment horizontal="center"/>
    </xf>
    <xf numFmtId="0" fontId="30" fillId="0" borderId="0" xfId="94" applyFont="1"/>
    <xf numFmtId="3" fontId="30" fillId="0" borderId="39" xfId="16" applyNumberFormat="1" applyFont="1" applyFill="1" applyBorder="1" applyAlignment="1">
      <alignment vertical="center"/>
    </xf>
    <xf numFmtId="0" fontId="30" fillId="0" borderId="39" xfId="16" applyFont="1" applyFill="1" applyBorder="1" applyAlignment="1">
      <alignment vertical="center" wrapText="1"/>
    </xf>
    <xf numFmtId="0" fontId="30" fillId="0" borderId="39" xfId="16" applyFont="1" applyFill="1" applyBorder="1" applyAlignment="1">
      <alignment horizontal="justify" vertical="center" wrapText="1"/>
    </xf>
    <xf numFmtId="177" fontId="75" fillId="0" borderId="60" xfId="102" applyNumberFormat="1" applyFont="1" applyBorder="1" applyAlignment="1">
      <alignment vertical="top"/>
    </xf>
    <xf numFmtId="0" fontId="35" fillId="0" borderId="39" xfId="16" applyFont="1" applyFill="1" applyBorder="1" applyAlignment="1">
      <alignment horizontal="left" vertical="center" wrapText="1"/>
    </xf>
    <xf numFmtId="0" fontId="35" fillId="0" borderId="39" xfId="16" applyFont="1" applyFill="1" applyBorder="1" applyAlignment="1">
      <alignment horizontal="center" vertical="center" wrapText="1"/>
    </xf>
    <xf numFmtId="4" fontId="35" fillId="0" borderId="39" xfId="16" applyNumberFormat="1" applyFont="1" applyFill="1" applyBorder="1" applyAlignment="1">
      <alignment horizontal="center" vertical="center"/>
    </xf>
    <xf numFmtId="0" fontId="30" fillId="0" borderId="39" xfId="16" applyFont="1" applyFill="1" applyBorder="1" applyAlignment="1">
      <alignment horizontal="center" vertical="center" wrapText="1"/>
    </xf>
    <xf numFmtId="0" fontId="30" fillId="0" borderId="39" xfId="16" quotePrefix="1" applyFont="1" applyFill="1" applyBorder="1" applyAlignment="1">
      <alignment horizontal="center" vertical="center" wrapText="1"/>
    </xf>
    <xf numFmtId="177" fontId="75" fillId="0" borderId="60" xfId="102" applyNumberFormat="1" applyFont="1" applyBorder="1" applyAlignment="1">
      <alignment vertical="center"/>
    </xf>
    <xf numFmtId="0" fontId="35" fillId="0" borderId="39" xfId="0" applyFont="1" applyFill="1" applyBorder="1" applyAlignment="1">
      <alignment horizontal="left" vertical="center" wrapText="1"/>
    </xf>
    <xf numFmtId="0" fontId="35" fillId="0" borderId="39" xfId="0" applyFont="1" applyFill="1" applyBorder="1" applyAlignment="1">
      <alignment horizontal="center" vertical="center" wrapText="1"/>
    </xf>
    <xf numFmtId="3" fontId="30" fillId="0" borderId="39" xfId="16" applyNumberFormat="1" applyFont="1" applyFill="1" applyBorder="1" applyAlignment="1">
      <alignment horizontal="center" vertical="center"/>
    </xf>
    <xf numFmtId="177" fontId="75" fillId="0" borderId="60" xfId="102" applyNumberFormat="1" applyFont="1" applyBorder="1" applyAlignment="1">
      <alignment horizontal="center" vertical="center"/>
    </xf>
    <xf numFmtId="3" fontId="35" fillId="0" borderId="39" xfId="16" applyNumberFormat="1" applyFont="1" applyFill="1" applyBorder="1" applyAlignment="1">
      <alignment horizontal="center" vertical="center"/>
    </xf>
    <xf numFmtId="0" fontId="30" fillId="0" borderId="39" xfId="16" quotePrefix="1" applyFont="1" applyFill="1" applyBorder="1" applyAlignment="1">
      <alignment horizontal="center" vertical="center"/>
    </xf>
    <xf numFmtId="177" fontId="75" fillId="0" borderId="39" xfId="102" applyNumberFormat="1" applyFont="1" applyBorder="1" applyAlignment="1">
      <alignment horizontal="right" vertical="center"/>
    </xf>
    <xf numFmtId="0" fontId="30" fillId="0" borderId="0" xfId="94" applyFont="1" applyAlignment="1">
      <alignment horizontal="center" vertical="center" wrapText="1"/>
    </xf>
    <xf numFmtId="49" fontId="35" fillId="0" borderId="0" xfId="8" applyNumberFormat="1" applyFont="1" applyAlignment="1">
      <alignment horizontal="center" vertical="center"/>
    </xf>
    <xf numFmtId="49" fontId="35" fillId="0" borderId="0" xfId="9" applyFont="1" applyAlignment="1">
      <alignment horizontal="center" vertical="center"/>
    </xf>
    <xf numFmtId="0" fontId="30" fillId="0" borderId="42" xfId="16" applyFont="1" applyBorder="1" applyAlignment="1">
      <alignment horizontal="center" vertical="center" wrapText="1"/>
    </xf>
    <xf numFmtId="0" fontId="30" fillId="0" borderId="42" xfId="16" applyFont="1" applyBorder="1" applyAlignment="1">
      <alignment horizontal="center" vertical="center"/>
    </xf>
    <xf numFmtId="3" fontId="24" fillId="28" borderId="42" xfId="16" applyNumberFormat="1" applyFont="1" applyFill="1" applyBorder="1" applyAlignment="1">
      <alignment horizontal="right" vertical="center"/>
    </xf>
    <xf numFmtId="0" fontId="3" fillId="0" borderId="0" xfId="162"/>
    <xf numFmtId="3" fontId="3" fillId="0" borderId="0" xfId="162" applyNumberFormat="1" applyAlignment="1">
      <alignment horizontal="right" vertical="center" wrapText="1"/>
    </xf>
    <xf numFmtId="1" fontId="3" fillId="0" borderId="0" xfId="162" applyNumberFormat="1" applyAlignment="1">
      <alignment horizontal="right" vertical="center" wrapText="1"/>
    </xf>
    <xf numFmtId="0" fontId="3" fillId="0" borderId="0" xfId="162" applyAlignment="1">
      <alignment horizontal="center" vertical="center" wrapText="1"/>
    </xf>
    <xf numFmtId="0" fontId="3" fillId="0" borderId="0" xfId="162" applyAlignment="1">
      <alignment horizontal="left" vertical="center" wrapText="1"/>
    </xf>
    <xf numFmtId="49" fontId="3" fillId="0" borderId="0" xfId="162" applyNumberFormat="1" applyAlignment="1">
      <alignment horizontal="center" vertical="center" wrapText="1"/>
    </xf>
    <xf numFmtId="3" fontId="3" fillId="0" borderId="0" xfId="162" applyNumberFormat="1" applyAlignment="1">
      <alignment horizontal="center" vertical="center" wrapText="1"/>
    </xf>
    <xf numFmtId="0" fontId="3" fillId="0" borderId="0" xfId="162" applyAlignment="1">
      <alignment vertical="center"/>
    </xf>
    <xf numFmtId="3" fontId="30" fillId="0" borderId="0" xfId="102" applyNumberFormat="1" applyFont="1" applyAlignment="1">
      <alignment horizontal="right" vertical="center" wrapText="1"/>
    </xf>
    <xf numFmtId="1" fontId="30" fillId="0" borderId="0" xfId="102" applyNumberFormat="1" applyFont="1" applyAlignment="1">
      <alignment horizontal="right" vertical="center" wrapText="1"/>
    </xf>
    <xf numFmtId="178" fontId="30" fillId="0" borderId="0" xfId="102" applyNumberFormat="1" applyFont="1" applyAlignment="1">
      <alignment horizontal="center" vertical="center" wrapText="1"/>
    </xf>
    <xf numFmtId="0" fontId="30" fillId="0" borderId="0" xfId="102" applyFont="1" applyAlignment="1">
      <alignment horizontal="center" vertical="center" wrapText="1"/>
    </xf>
    <xf numFmtId="0" fontId="30" fillId="0" borderId="0" xfId="102" applyFont="1" applyAlignment="1">
      <alignment horizontal="left" vertical="center" wrapText="1"/>
    </xf>
    <xf numFmtId="49" fontId="30" fillId="0" borderId="0" xfId="102" applyNumberFormat="1" applyFont="1" applyAlignment="1">
      <alignment horizontal="center" vertical="center" wrapText="1"/>
    </xf>
    <xf numFmtId="3" fontId="30" fillId="0" borderId="0" xfId="102" applyNumberFormat="1" applyFont="1" applyAlignment="1">
      <alignment horizontal="center" vertical="center" wrapText="1"/>
    </xf>
    <xf numFmtId="0" fontId="30" fillId="0" borderId="0" xfId="102" applyFont="1" applyAlignment="1">
      <alignment vertical="center"/>
    </xf>
    <xf numFmtId="3" fontId="35" fillId="29" borderId="39" xfId="102" applyNumberFormat="1" applyFont="1" applyFill="1" applyBorder="1" applyAlignment="1">
      <alignment horizontal="right" vertical="center" wrapText="1"/>
    </xf>
    <xf numFmtId="3" fontId="35" fillId="29" borderId="39" xfId="102" applyNumberFormat="1" applyFont="1" applyFill="1" applyBorder="1" applyAlignment="1">
      <alignment horizontal="center" vertical="center" wrapText="1"/>
    </xf>
    <xf numFmtId="3" fontId="77" fillId="0" borderId="43" xfId="162" applyNumberFormat="1" applyFont="1" applyBorder="1" applyAlignment="1">
      <alignment horizontal="right" vertical="center"/>
    </xf>
    <xf numFmtId="1" fontId="77" fillId="0" borderId="43" xfId="162" applyNumberFormat="1" applyFont="1" applyBorder="1" applyAlignment="1">
      <alignment horizontal="right" vertical="center"/>
    </xf>
    <xf numFmtId="0" fontId="77" fillId="0" borderId="43" xfId="162" applyFont="1" applyBorder="1" applyAlignment="1">
      <alignment horizontal="center" vertical="center" wrapText="1"/>
    </xf>
    <xf numFmtId="0" fontId="77" fillId="0" borderId="43" xfId="162" applyFont="1" applyBorder="1" applyAlignment="1">
      <alignment horizontal="left" vertical="center" wrapText="1"/>
    </xf>
    <xf numFmtId="49" fontId="77" fillId="0" borderId="43" xfId="162" applyNumberFormat="1" applyFont="1" applyBorder="1" applyAlignment="1">
      <alignment horizontal="center" vertical="center" wrapText="1"/>
    </xf>
    <xf numFmtId="3" fontId="77" fillId="0" borderId="43" xfId="162" applyNumberFormat="1" applyFont="1" applyBorder="1" applyAlignment="1">
      <alignment horizontal="center" vertical="center" wrapText="1"/>
    </xf>
    <xf numFmtId="0" fontId="23" fillId="0" borderId="43" xfId="162" applyFont="1" applyBorder="1" applyAlignment="1">
      <alignment horizontal="center" vertical="center" wrapText="1"/>
    </xf>
    <xf numFmtId="3" fontId="78" fillId="0" borderId="0" xfId="162" applyNumberFormat="1" applyFont="1" applyAlignment="1">
      <alignment horizontal="right" vertical="center" wrapText="1"/>
    </xf>
    <xf numFmtId="1" fontId="78" fillId="0" borderId="0" xfId="162" applyNumberFormat="1" applyFont="1" applyAlignment="1">
      <alignment horizontal="right" vertical="center" wrapText="1"/>
    </xf>
    <xf numFmtId="0" fontId="78" fillId="0" borderId="0" xfId="162" applyFont="1" applyAlignment="1">
      <alignment horizontal="center" vertical="center" wrapText="1"/>
    </xf>
    <xf numFmtId="0" fontId="78" fillId="0" borderId="0" xfId="162" applyFont="1" applyAlignment="1">
      <alignment horizontal="left" vertical="center" wrapText="1"/>
    </xf>
    <xf numFmtId="49" fontId="78" fillId="0" borderId="0" xfId="162" applyNumberFormat="1" applyFont="1" applyAlignment="1">
      <alignment horizontal="center" vertical="center" wrapText="1"/>
    </xf>
    <xf numFmtId="3" fontId="78" fillId="0" borderId="0" xfId="162" applyNumberFormat="1" applyFont="1" applyAlignment="1">
      <alignment horizontal="center" vertical="center" wrapText="1"/>
    </xf>
    <xf numFmtId="0" fontId="78" fillId="0" borderId="0" xfId="162" applyFont="1" applyAlignment="1">
      <alignment vertical="center"/>
    </xf>
    <xf numFmtId="0" fontId="3" fillId="4" borderId="0" xfId="162" applyFill="1"/>
    <xf numFmtId="3" fontId="78" fillId="4" borderId="0" xfId="162" applyNumberFormat="1" applyFont="1" applyFill="1" applyAlignment="1">
      <alignment horizontal="right" vertical="center" wrapText="1"/>
    </xf>
    <xf numFmtId="1" fontId="31" fillId="4" borderId="0" xfId="7" applyNumberFormat="1" applyFont="1" applyFill="1" applyAlignment="1">
      <alignment horizontal="right" vertical="center" wrapText="1"/>
    </xf>
    <xf numFmtId="3" fontId="31" fillId="4" borderId="0" xfId="7" applyNumberFormat="1" applyFont="1" applyFill="1" applyAlignment="1">
      <alignment horizontal="right" vertical="center" wrapText="1"/>
    </xf>
    <xf numFmtId="49" fontId="31" fillId="4" borderId="0" xfId="7" applyFont="1" applyFill="1" applyAlignment="1">
      <alignment horizontal="center" vertical="center" wrapText="1"/>
    </xf>
    <xf numFmtId="49" fontId="31" fillId="4" borderId="0" xfId="7" applyFont="1" applyFill="1" applyAlignment="1">
      <alignment horizontal="left" vertical="center" wrapText="1"/>
    </xf>
    <xf numFmtId="3" fontId="31" fillId="4" borderId="0" xfId="7" applyNumberFormat="1" applyFont="1" applyFill="1" applyAlignment="1">
      <alignment horizontal="center" vertical="center" wrapText="1"/>
    </xf>
    <xf numFmtId="49" fontId="31" fillId="4" borderId="0" xfId="8" applyNumberFormat="1" applyFont="1" applyFill="1" applyAlignment="1">
      <alignment horizontal="center" vertical="center" wrapText="1"/>
    </xf>
    <xf numFmtId="0" fontId="31" fillId="4" borderId="0" xfId="102" applyFont="1" applyFill="1" applyAlignment="1">
      <alignment horizontal="center" vertical="center" wrapText="1"/>
    </xf>
    <xf numFmtId="0" fontId="34" fillId="4" borderId="0" xfId="102" applyFont="1" applyFill="1" applyAlignment="1">
      <alignment vertical="center"/>
    </xf>
    <xf numFmtId="49" fontId="31" fillId="4" borderId="0" xfId="8" applyNumberFormat="1" applyFont="1" applyFill="1" applyAlignment="1">
      <alignment horizontal="left" vertical="center"/>
    </xf>
    <xf numFmtId="1" fontId="77" fillId="0" borderId="0" xfId="133" applyNumberFormat="1" applyFont="1" applyAlignment="1">
      <alignment horizontal="right" vertical="center" wrapText="1"/>
    </xf>
    <xf numFmtId="3" fontId="77" fillId="0" borderId="0" xfId="133" applyNumberFormat="1" applyFont="1" applyAlignment="1">
      <alignment horizontal="right" vertical="center" wrapText="1"/>
    </xf>
    <xf numFmtId="0" fontId="77" fillId="0" borderId="0" xfId="133" applyFont="1" applyAlignment="1">
      <alignment horizontal="center" vertical="center" wrapText="1"/>
    </xf>
    <xf numFmtId="0" fontId="77" fillId="0" borderId="0" xfId="133" applyFont="1" applyAlignment="1">
      <alignment horizontal="left" vertical="center" wrapText="1"/>
    </xf>
    <xf numFmtId="49" fontId="77" fillId="0" borderId="0" xfId="133" applyNumberFormat="1" applyFont="1" applyAlignment="1">
      <alignment horizontal="center" vertical="center" wrapText="1"/>
    </xf>
    <xf numFmtId="3" fontId="77" fillId="0" borderId="0" xfId="133" applyNumberFormat="1" applyFont="1" applyAlignment="1">
      <alignment horizontal="center" vertical="center" wrapText="1"/>
    </xf>
    <xf numFmtId="0" fontId="77" fillId="0" borderId="0" xfId="133" applyFont="1" applyAlignment="1">
      <alignment horizontal="center" vertical="center"/>
    </xf>
    <xf numFmtId="1" fontId="79" fillId="0" borderId="0" xfId="9" applyNumberFormat="1" applyFont="1" applyAlignment="1">
      <alignment horizontal="right" vertical="center" wrapText="1"/>
    </xf>
    <xf numFmtId="1" fontId="80" fillId="0" borderId="0" xfId="9" applyNumberFormat="1" applyFont="1" applyAlignment="1">
      <alignment horizontal="right" vertical="center" wrapText="1"/>
    </xf>
    <xf numFmtId="3" fontId="80" fillId="0" borderId="0" xfId="9" applyNumberFormat="1" applyFont="1" applyAlignment="1">
      <alignment horizontal="right" vertical="center" wrapText="1"/>
    </xf>
    <xf numFmtId="49" fontId="79" fillId="0" borderId="0" xfId="9" applyFont="1" applyAlignment="1">
      <alignment horizontal="center" vertical="center" wrapText="1"/>
    </xf>
    <xf numFmtId="49" fontId="80" fillId="0" borderId="0" xfId="9" applyFont="1" applyAlignment="1">
      <alignment horizontal="center" vertical="center" wrapText="1"/>
    </xf>
    <xf numFmtId="49" fontId="80" fillId="0" borderId="0" xfId="9" applyFont="1" applyAlignment="1">
      <alignment horizontal="left" vertical="center" wrapText="1"/>
    </xf>
    <xf numFmtId="3" fontId="80" fillId="0" borderId="0" xfId="9" applyNumberFormat="1" applyFont="1" applyAlignment="1">
      <alignment horizontal="center" vertical="center" wrapText="1"/>
    </xf>
    <xf numFmtId="0" fontId="79" fillId="0" borderId="0" xfId="102" applyFont="1" applyAlignment="1">
      <alignment horizontal="center" vertical="center"/>
    </xf>
    <xf numFmtId="0" fontId="29" fillId="0" borderId="0" xfId="102" applyFont="1" applyAlignment="1">
      <alignment horizontal="left" vertical="center"/>
    </xf>
    <xf numFmtId="0" fontId="33" fillId="0" borderId="0" xfId="102" applyFont="1" applyAlignment="1">
      <alignment horizontal="left" vertical="center"/>
    </xf>
    <xf numFmtId="0" fontId="35" fillId="29" borderId="39" xfId="102" applyFont="1" applyFill="1" applyBorder="1" applyAlignment="1">
      <alignment vertical="center" wrapText="1"/>
    </xf>
    <xf numFmtId="49" fontId="80" fillId="0" borderId="0" xfId="9" applyFont="1" applyAlignment="1">
      <alignment horizontal="center" vertical="center"/>
    </xf>
    <xf numFmtId="3" fontId="23" fillId="0" borderId="39" xfId="162" applyNumberFormat="1" applyFont="1" applyBorder="1" applyAlignment="1">
      <alignment horizontal="right" vertical="center" wrapText="1"/>
    </xf>
    <xf numFmtId="1" fontId="23" fillId="0" borderId="39" xfId="162" applyNumberFormat="1" applyFont="1" applyBorder="1" applyAlignment="1">
      <alignment horizontal="right" vertical="center" wrapText="1"/>
    </xf>
    <xf numFmtId="0" fontId="23" fillId="0" borderId="39" xfId="162" applyFont="1" applyBorder="1" applyAlignment="1">
      <alignment horizontal="center" vertical="center" wrapText="1"/>
    </xf>
    <xf numFmtId="0" fontId="23" fillId="0" borderId="39" xfId="162" applyFont="1" applyBorder="1" applyAlignment="1">
      <alignment horizontal="left" vertical="center" wrapText="1"/>
    </xf>
    <xf numFmtId="49" fontId="23" fillId="0" borderId="39" xfId="162" applyNumberFormat="1" applyFont="1" applyBorder="1" applyAlignment="1">
      <alignment horizontal="center" vertical="center" wrapText="1"/>
    </xf>
    <xf numFmtId="3" fontId="23" fillId="0" borderId="39" xfId="162" applyNumberFormat="1" applyFont="1" applyBorder="1" applyAlignment="1">
      <alignment horizontal="center" vertical="center" wrapText="1"/>
    </xf>
    <xf numFmtId="3" fontId="35" fillId="29" borderId="34" xfId="102" applyNumberFormat="1" applyFont="1" applyFill="1" applyBorder="1" applyAlignment="1">
      <alignment horizontal="right" vertical="center" wrapText="1"/>
    </xf>
    <xf numFmtId="3" fontId="35" fillId="29" borderId="32" xfId="102" applyNumberFormat="1" applyFont="1" applyFill="1" applyBorder="1" applyAlignment="1">
      <alignment horizontal="right" vertical="center" wrapText="1"/>
    </xf>
    <xf numFmtId="0" fontId="35" fillId="29" borderId="28" xfId="102" applyFont="1" applyFill="1" applyBorder="1" applyAlignment="1">
      <alignment vertical="center" wrapText="1"/>
    </xf>
    <xf numFmtId="0" fontId="35" fillId="29" borderId="32" xfId="102" applyFont="1" applyFill="1" applyBorder="1" applyAlignment="1">
      <alignment vertical="center" wrapText="1"/>
    </xf>
    <xf numFmtId="3" fontId="35" fillId="29" borderId="21" xfId="102" applyNumberFormat="1" applyFont="1" applyFill="1" applyBorder="1" applyAlignment="1">
      <alignment horizontal="center" vertical="center" wrapText="1"/>
    </xf>
    <xf numFmtId="0" fontId="3" fillId="0" borderId="0" xfId="162" applyAlignment="1">
      <alignment horizontal="right"/>
    </xf>
    <xf numFmtId="0" fontId="35" fillId="29" borderId="47" xfId="102" applyFont="1" applyFill="1" applyBorder="1" applyAlignment="1">
      <alignment vertical="center" wrapText="1"/>
    </xf>
    <xf numFmtId="0" fontId="35" fillId="29" borderId="61" xfId="102" applyFont="1" applyFill="1" applyBorder="1" applyAlignment="1">
      <alignment vertical="center" wrapText="1"/>
    </xf>
    <xf numFmtId="3" fontId="23" fillId="0" borderId="39" xfId="162" applyNumberFormat="1" applyFont="1" applyBorder="1" applyAlignment="1">
      <alignment horizontal="right" vertical="center"/>
    </xf>
    <xf numFmtId="1" fontId="23" fillId="0" borderId="39" xfId="162" applyNumberFormat="1" applyFont="1" applyBorder="1" applyAlignment="1">
      <alignment horizontal="right" vertical="center"/>
    </xf>
    <xf numFmtId="1" fontId="34" fillId="0" borderId="0" xfId="162" applyNumberFormat="1" applyFont="1" applyAlignment="1">
      <alignment horizontal="right" vertical="center" wrapText="1"/>
    </xf>
    <xf numFmtId="0" fontId="34" fillId="0" borderId="0" xfId="162" applyFont="1" applyAlignment="1">
      <alignment horizontal="center" vertical="center" wrapText="1"/>
    </xf>
    <xf numFmtId="0" fontId="34" fillId="0" borderId="0" xfId="162" applyFont="1" applyAlignment="1">
      <alignment horizontal="left" vertical="center" wrapText="1"/>
    </xf>
    <xf numFmtId="49" fontId="34" fillId="0" borderId="0" xfId="162" applyNumberFormat="1" applyFont="1" applyAlignment="1">
      <alignment horizontal="center" vertical="center" wrapText="1"/>
    </xf>
    <xf numFmtId="3" fontId="34" fillId="0" borderId="0" xfId="162" applyNumberFormat="1" applyFont="1" applyAlignment="1">
      <alignment horizontal="center" vertical="center" wrapText="1"/>
    </xf>
    <xf numFmtId="0" fontId="34" fillId="0" borderId="0" xfId="162" applyFont="1" applyAlignment="1">
      <alignment vertical="center"/>
    </xf>
    <xf numFmtId="166" fontId="81" fillId="4" borderId="39" xfId="4" applyFont="1" applyFill="1" applyBorder="1" applyAlignment="1">
      <alignment horizontal="center" vertical="center"/>
    </xf>
    <xf numFmtId="0" fontId="81" fillId="4" borderId="39" xfId="0" applyFont="1" applyFill="1" applyBorder="1" applyAlignment="1">
      <alignment horizontal="center" vertical="center"/>
    </xf>
    <xf numFmtId="0" fontId="81" fillId="4" borderId="39" xfId="0" applyFont="1" applyFill="1" applyBorder="1" applyAlignment="1">
      <alignment horizontal="center" vertical="center" wrapText="1"/>
    </xf>
    <xf numFmtId="0" fontId="81" fillId="4" borderId="39" xfId="0" applyFont="1" applyFill="1" applyBorder="1" applyAlignment="1" applyProtection="1">
      <alignment horizontal="center" vertical="center" wrapText="1"/>
      <protection locked="0"/>
    </xf>
    <xf numFmtId="0" fontId="81" fillId="4" borderId="39" xfId="0" applyFont="1" applyFill="1" applyBorder="1" applyAlignment="1">
      <alignment horizontal="left" vertical="center" wrapText="1"/>
    </xf>
    <xf numFmtId="179" fontId="81" fillId="4" borderId="39" xfId="0" applyNumberFormat="1" applyFont="1" applyFill="1" applyBorder="1" applyAlignment="1">
      <alignment horizontal="center" vertical="center"/>
    </xf>
    <xf numFmtId="180" fontId="81" fillId="4" borderId="39" xfId="0" applyNumberFormat="1" applyFont="1" applyFill="1" applyBorder="1" applyAlignment="1">
      <alignment horizontal="left" vertical="center" wrapText="1"/>
    </xf>
    <xf numFmtId="0" fontId="81" fillId="4" borderId="39" xfId="0" applyFont="1" applyFill="1" applyBorder="1" applyAlignment="1" applyProtection="1">
      <alignment horizontal="center" vertical="center"/>
      <protection locked="0"/>
    </xf>
    <xf numFmtId="49" fontId="81" fillId="4" borderId="39" xfId="4" applyNumberFormat="1" applyFont="1" applyFill="1" applyBorder="1" applyAlignment="1">
      <alignment horizontal="center" vertical="center"/>
    </xf>
    <xf numFmtId="0" fontId="81" fillId="0" borderId="39" xfId="0" applyFont="1" applyBorder="1" applyAlignment="1">
      <alignment horizontal="center" vertical="center"/>
    </xf>
    <xf numFmtId="166" fontId="81" fillId="0" borderId="39" xfId="4" applyFont="1" applyFill="1" applyBorder="1" applyAlignment="1">
      <alignment horizontal="center" vertical="center"/>
    </xf>
    <xf numFmtId="181" fontId="81" fillId="4" borderId="39" xfId="4" applyNumberFormat="1" applyFont="1" applyFill="1" applyBorder="1" applyAlignment="1">
      <alignment horizontal="center" vertical="center"/>
    </xf>
    <xf numFmtId="49" fontId="81" fillId="0" borderId="39" xfId="4" applyNumberFormat="1" applyFont="1" applyFill="1" applyBorder="1" applyAlignment="1">
      <alignment horizontal="center" vertical="center"/>
    </xf>
    <xf numFmtId="0" fontId="81" fillId="0" borderId="39" xfId="0" applyFont="1" applyBorder="1"/>
    <xf numFmtId="0" fontId="82" fillId="0" borderId="0" xfId="162" applyFont="1"/>
    <xf numFmtId="0" fontId="31" fillId="4" borderId="0" xfId="102" applyFont="1" applyFill="1" applyAlignment="1">
      <alignment vertical="center"/>
    </xf>
    <xf numFmtId="0" fontId="3" fillId="0" borderId="0" xfId="162" applyAlignment="1">
      <alignment horizontal="center" vertical="center"/>
    </xf>
    <xf numFmtId="4" fontId="30" fillId="0" borderId="0" xfId="102" applyNumberFormat="1" applyFont="1" applyAlignment="1">
      <alignment horizontal="right" vertical="center"/>
    </xf>
    <xf numFmtId="0" fontId="30" fillId="0" borderId="0" xfId="102" applyFont="1" applyAlignment="1">
      <alignment horizontal="center" vertical="center"/>
    </xf>
    <xf numFmtId="3" fontId="30" fillId="0" borderId="0" xfId="102" applyNumberFormat="1" applyFont="1" applyAlignment="1">
      <alignment horizontal="right"/>
    </xf>
    <xf numFmtId="178" fontId="30" fillId="0" borderId="0" xfId="102" applyNumberFormat="1" applyFont="1"/>
    <xf numFmtId="178" fontId="30" fillId="0" borderId="0" xfId="102" applyNumberFormat="1" applyFont="1" applyAlignment="1">
      <alignment horizontal="center" vertical="center"/>
    </xf>
    <xf numFmtId="4" fontId="35" fillId="3" borderId="39" xfId="102" applyNumberFormat="1" applyFont="1" applyFill="1" applyBorder="1" applyAlignment="1">
      <alignment horizontal="right"/>
    </xf>
    <xf numFmtId="0" fontId="35" fillId="3" borderId="39" xfId="102" applyFont="1" applyFill="1" applyBorder="1" applyAlignment="1">
      <alignment horizontal="center" vertical="center"/>
    </xf>
    <xf numFmtId="3" fontId="35" fillId="3" borderId="39" xfId="102" applyNumberFormat="1" applyFont="1" applyFill="1" applyBorder="1" applyAlignment="1">
      <alignment horizontal="right"/>
    </xf>
    <xf numFmtId="4" fontId="30" fillId="4" borderId="39" xfId="162" applyNumberFormat="1" applyFont="1" applyFill="1" applyBorder="1" applyAlignment="1">
      <alignment horizontal="right" vertical="center" wrapText="1"/>
    </xf>
    <xf numFmtId="182" fontId="30" fillId="4" borderId="39" xfId="162" applyNumberFormat="1" applyFont="1" applyFill="1" applyBorder="1" applyAlignment="1">
      <alignment horizontal="center" vertical="center" wrapText="1"/>
    </xf>
    <xf numFmtId="183" fontId="30" fillId="0" borderId="39" xfId="138" applyNumberFormat="1" applyFont="1" applyFill="1" applyBorder="1" applyAlignment="1">
      <alignment vertical="center"/>
    </xf>
    <xf numFmtId="14" fontId="30" fillId="0" borderId="39" xfId="162" applyNumberFormat="1" applyFont="1" applyBorder="1" applyAlignment="1">
      <alignment horizontal="center" vertical="center"/>
    </xf>
    <xf numFmtId="0" fontId="30" fillId="0" borderId="39" xfId="162" applyFont="1" applyBorder="1" applyAlignment="1">
      <alignment horizontal="center" vertical="center"/>
    </xf>
    <xf numFmtId="4" fontId="30" fillId="4" borderId="39" xfId="162" applyNumberFormat="1" applyFont="1" applyFill="1" applyBorder="1" applyAlignment="1">
      <alignment horizontal="center" vertical="center" wrapText="1"/>
    </xf>
    <xf numFmtId="0" fontId="30" fillId="0" borderId="39" xfId="162" applyFont="1" applyBorder="1" applyAlignment="1">
      <alignment horizontal="center" vertical="center" wrapText="1"/>
    </xf>
    <xf numFmtId="0" fontId="30" fillId="0" borderId="39" xfId="162" applyFont="1" applyBorder="1" applyAlignment="1">
      <alignment vertical="center" wrapText="1"/>
    </xf>
    <xf numFmtId="4" fontId="30" fillId="0" borderId="39" xfId="88" applyNumberFormat="1" applyFont="1" applyBorder="1" applyAlignment="1">
      <alignment horizontal="right" vertical="center" wrapText="1"/>
    </xf>
    <xf numFmtId="4" fontId="30" fillId="0" borderId="39" xfId="88" applyNumberFormat="1" applyFont="1" applyBorder="1" applyAlignment="1">
      <alignment horizontal="center" vertical="center" wrapText="1"/>
    </xf>
    <xf numFmtId="4" fontId="30" fillId="0" borderId="39" xfId="16" applyNumberFormat="1" applyFont="1" applyBorder="1" applyAlignment="1">
      <alignment horizontal="right" vertical="center" wrapText="1"/>
    </xf>
    <xf numFmtId="173" fontId="30" fillId="0" borderId="39" xfId="88" applyNumberFormat="1" applyFont="1" applyBorder="1" applyAlignment="1">
      <alignment horizontal="center" vertical="center" wrapText="1"/>
    </xf>
    <xf numFmtId="0" fontId="30" fillId="0" borderId="39" xfId="88" applyFont="1" applyBorder="1" applyAlignment="1">
      <alignment horizontal="center" vertical="center" wrapText="1"/>
    </xf>
    <xf numFmtId="49" fontId="30" fillId="0" borderId="39" xfId="88" applyNumberFormat="1" applyFont="1" applyBorder="1" applyAlignment="1">
      <alignment horizontal="center" vertical="center" wrapText="1"/>
    </xf>
    <xf numFmtId="49" fontId="30" fillId="0" borderId="39" xfId="16" applyNumberFormat="1" applyFont="1" applyBorder="1" applyAlignment="1">
      <alignment horizontal="center" vertical="center" wrapText="1"/>
    </xf>
    <xf numFmtId="49" fontId="30" fillId="4" borderId="39" xfId="16" applyNumberFormat="1" applyFont="1" applyFill="1" applyBorder="1" applyAlignment="1">
      <alignment horizontal="center" vertical="center" wrapText="1"/>
    </xf>
    <xf numFmtId="0" fontId="30" fillId="4" borderId="39" xfId="16" applyFont="1" applyFill="1" applyBorder="1" applyAlignment="1">
      <alignment horizontal="left" vertical="center" wrapText="1"/>
    </xf>
    <xf numFmtId="0" fontId="30" fillId="4" borderId="39" xfId="88" applyFont="1" applyFill="1" applyBorder="1" applyAlignment="1">
      <alignment horizontal="center" vertical="center" wrapText="1"/>
    </xf>
    <xf numFmtId="3" fontId="84" fillId="4" borderId="0" xfId="7" applyNumberFormat="1" applyFont="1" applyFill="1" applyAlignment="1">
      <alignment horizontal="right" vertical="center"/>
    </xf>
    <xf numFmtId="49" fontId="84" fillId="4" borderId="0" xfId="7" applyFont="1" applyFill="1" applyAlignment="1">
      <alignment horizontal="center" vertical="center"/>
    </xf>
    <xf numFmtId="3" fontId="84" fillId="4" borderId="0" xfId="7" applyNumberFormat="1" applyFont="1" applyFill="1" applyAlignment="1">
      <alignment horizontal="center" vertical="center"/>
    </xf>
    <xf numFmtId="49" fontId="31" fillId="4" borderId="0" xfId="8" applyNumberFormat="1" applyFont="1" applyFill="1" applyAlignment="1">
      <alignment horizontal="center" vertical="center"/>
    </xf>
    <xf numFmtId="0" fontId="31" fillId="4" borderId="0" xfId="102" applyFont="1" applyFill="1" applyAlignment="1">
      <alignment horizontal="center" vertical="center"/>
    </xf>
    <xf numFmtId="0" fontId="34" fillId="4" borderId="0" xfId="102" applyFont="1" applyFill="1" applyAlignment="1">
      <alignment horizontal="center" vertical="center"/>
    </xf>
    <xf numFmtId="3" fontId="72" fillId="0" borderId="0" xfId="133" applyNumberFormat="1" applyAlignment="1">
      <alignment horizontal="right" vertical="center"/>
    </xf>
    <xf numFmtId="0" fontId="72" fillId="0" borderId="0" xfId="133" applyAlignment="1">
      <alignment horizontal="center" vertical="center"/>
    </xf>
    <xf numFmtId="3" fontId="72" fillId="0" borderId="0" xfId="133" applyNumberFormat="1" applyAlignment="1">
      <alignment horizontal="right"/>
    </xf>
    <xf numFmtId="0" fontId="72" fillId="0" borderId="0" xfId="133"/>
    <xf numFmtId="3" fontId="80" fillId="0" borderId="0" xfId="9" applyNumberFormat="1" applyFont="1" applyAlignment="1">
      <alignment horizontal="right" vertical="center"/>
    </xf>
    <xf numFmtId="49" fontId="79" fillId="0" borderId="0" xfId="9" applyFont="1" applyAlignment="1">
      <alignment horizontal="center" vertical="center"/>
    </xf>
    <xf numFmtId="49" fontId="80" fillId="0" borderId="0" xfId="9" applyFont="1" applyAlignment="1">
      <alignment vertical="center"/>
    </xf>
    <xf numFmtId="3" fontId="80" fillId="0" borderId="0" xfId="9" applyNumberFormat="1" applyFont="1" applyAlignment="1">
      <alignment horizontal="center" vertical="center"/>
    </xf>
    <xf numFmtId="0" fontId="79" fillId="0" borderId="0" xfId="16" applyFont="1" applyAlignment="1">
      <alignment horizontal="center" vertical="center"/>
    </xf>
    <xf numFmtId="4" fontId="3" fillId="0" borderId="0" xfId="162" applyNumberFormat="1"/>
    <xf numFmtId="3" fontId="30" fillId="0" borderId="0" xfId="102" applyNumberFormat="1" applyFont="1" applyAlignment="1">
      <alignment horizontal="right" vertical="center"/>
    </xf>
    <xf numFmtId="0" fontId="30" fillId="0" borderId="0" xfId="102" applyFont="1" applyAlignment="1">
      <alignment horizontal="left" vertical="center"/>
    </xf>
    <xf numFmtId="4" fontId="35" fillId="3" borderId="39" xfId="102" applyNumberFormat="1" applyFont="1" applyFill="1" applyBorder="1" applyAlignment="1">
      <alignment horizontal="center" vertical="center"/>
    </xf>
    <xf numFmtId="0" fontId="72" fillId="4" borderId="0" xfId="133" applyFill="1" applyAlignment="1">
      <alignment horizontal="center" vertical="center"/>
    </xf>
    <xf numFmtId="0" fontId="79" fillId="0" borderId="0" xfId="163" applyFont="1"/>
    <xf numFmtId="0" fontId="79" fillId="0" borderId="0" xfId="163" applyFont="1" applyAlignment="1">
      <alignment horizontal="center" vertical="center"/>
    </xf>
    <xf numFmtId="176" fontId="35" fillId="3" borderId="39" xfId="102" applyNumberFormat="1" applyFont="1" applyFill="1" applyBorder="1" applyAlignment="1">
      <alignment horizontal="right"/>
    </xf>
    <xf numFmtId="2" fontId="35" fillId="3" borderId="42" xfId="102" applyNumberFormat="1" applyFont="1" applyFill="1" applyBorder="1" applyAlignment="1">
      <alignment horizontal="right"/>
    </xf>
    <xf numFmtId="0" fontId="35" fillId="3" borderId="42" xfId="102" applyFont="1" applyFill="1" applyBorder="1" applyAlignment="1">
      <alignment horizontal="center" vertical="center"/>
    </xf>
    <xf numFmtId="4" fontId="35" fillId="3" borderId="42" xfId="102" applyNumberFormat="1" applyFont="1" applyFill="1" applyBorder="1" applyAlignment="1">
      <alignment horizontal="right"/>
    </xf>
    <xf numFmtId="4" fontId="30" fillId="0" borderId="0" xfId="102" applyNumberFormat="1" applyFont="1" applyAlignment="1">
      <alignment horizontal="center" vertical="center"/>
    </xf>
    <xf numFmtId="4" fontId="30" fillId="0" borderId="0" xfId="102" applyNumberFormat="1" applyFont="1" applyAlignment="1">
      <alignment horizontal="right"/>
    </xf>
    <xf numFmtId="184" fontId="3" fillId="0" borderId="0" xfId="162" applyNumberFormat="1" applyAlignment="1">
      <alignment horizontal="right"/>
    </xf>
    <xf numFmtId="0" fontId="30" fillId="0" borderId="39" xfId="162" applyFont="1" applyBorder="1" applyAlignment="1">
      <alignment horizontal="justify" vertical="center"/>
    </xf>
    <xf numFmtId="3" fontId="29" fillId="0" borderId="0" xfId="102" applyNumberFormat="1" applyFont="1" applyAlignment="1">
      <alignment horizontal="right" vertical="center"/>
    </xf>
    <xf numFmtId="0" fontId="29" fillId="0" borderId="0" xfId="102" applyFont="1" applyAlignment="1">
      <alignment horizontal="center" vertical="center"/>
    </xf>
    <xf numFmtId="3" fontId="29" fillId="0" borderId="0" xfId="102" applyNumberFormat="1" applyFont="1" applyAlignment="1">
      <alignment horizontal="center" vertical="center"/>
    </xf>
    <xf numFmtId="49" fontId="31" fillId="0" borderId="0" xfId="8" applyNumberFormat="1" applyFont="1" applyAlignment="1">
      <alignment horizontal="center" vertical="center"/>
    </xf>
    <xf numFmtId="49" fontId="31" fillId="0" borderId="0" xfId="8" applyNumberFormat="1" applyFont="1" applyAlignment="1">
      <alignment horizontal="left" vertical="center"/>
    </xf>
    <xf numFmtId="0" fontId="86" fillId="0" borderId="0" xfId="162" applyFont="1" applyAlignment="1">
      <alignment horizontal="center"/>
    </xf>
    <xf numFmtId="0" fontId="3" fillId="0" borderId="0" xfId="162" applyAlignment="1">
      <alignment wrapText="1"/>
    </xf>
    <xf numFmtId="4" fontId="87" fillId="0" borderId="0" xfId="162" applyNumberFormat="1" applyFont="1"/>
    <xf numFmtId="0" fontId="30" fillId="4" borderId="0" xfId="162" applyFont="1" applyFill="1"/>
    <xf numFmtId="0" fontId="30" fillId="4" borderId="0" xfId="162" applyFont="1" applyFill="1" applyAlignment="1">
      <alignment horizontal="center"/>
    </xf>
    <xf numFmtId="0" fontId="87" fillId="0" borderId="0" xfId="162" applyFont="1"/>
    <xf numFmtId="4" fontId="35" fillId="3" borderId="39" xfId="102" applyNumberFormat="1" applyFont="1" applyFill="1" applyBorder="1" applyAlignment="1">
      <alignment vertical="center"/>
    </xf>
    <xf numFmtId="3" fontId="30" fillId="0" borderId="39" xfId="20" applyNumberFormat="1" applyFont="1" applyBorder="1" applyAlignment="1">
      <alignment vertical="center"/>
    </xf>
    <xf numFmtId="3" fontId="30" fillId="0" borderId="39" xfId="20" applyNumberFormat="1" applyFont="1" applyBorder="1" applyAlignment="1">
      <alignment horizontal="center" vertical="center"/>
    </xf>
    <xf numFmtId="1" fontId="30" fillId="0" borderId="39" xfId="20" applyNumberFormat="1" applyFont="1" applyBorder="1" applyAlignment="1">
      <alignment horizontal="center" vertical="center"/>
    </xf>
    <xf numFmtId="3" fontId="30" fillId="0" borderId="39" xfId="20" applyNumberFormat="1" applyFont="1" applyBorder="1" applyAlignment="1">
      <alignment horizontal="left" vertical="center"/>
    </xf>
    <xf numFmtId="0" fontId="30" fillId="0" borderId="39" xfId="20" applyFont="1" applyBorder="1" applyAlignment="1">
      <alignment vertical="center" wrapText="1"/>
    </xf>
    <xf numFmtId="0" fontId="30" fillId="0" borderId="39" xfId="20" applyFont="1" applyBorder="1" applyAlignment="1">
      <alignment vertical="center"/>
    </xf>
    <xf numFmtId="3" fontId="30" fillId="0" borderId="39" xfId="20" applyNumberFormat="1" applyFont="1" applyBorder="1" applyAlignment="1">
      <alignment horizontal="right" vertical="center"/>
    </xf>
    <xf numFmtId="0" fontId="87" fillId="0" borderId="39" xfId="162" applyFont="1" applyBorder="1" applyAlignment="1">
      <alignment vertical="center"/>
    </xf>
    <xf numFmtId="4" fontId="30" fillId="0" borderId="39" xfId="20" applyNumberFormat="1" applyFont="1" applyBorder="1" applyAlignment="1">
      <alignment horizontal="right"/>
    </xf>
    <xf numFmtId="3" fontId="30" fillId="0" borderId="39" xfId="20" applyNumberFormat="1" applyFont="1" applyBorder="1" applyAlignment="1">
      <alignment horizontal="center"/>
    </xf>
    <xf numFmtId="14" fontId="30" fillId="0" borderId="39" xfId="20" applyNumberFormat="1" applyFont="1" applyBorder="1" applyAlignment="1">
      <alignment horizontal="center"/>
    </xf>
    <xf numFmtId="1" fontId="30" fillId="0" borderId="39" xfId="20" applyNumberFormat="1" applyFont="1" applyBorder="1" applyAlignment="1">
      <alignment horizontal="left"/>
    </xf>
    <xf numFmtId="0" fontId="87" fillId="0" borderId="39" xfId="162" applyFont="1" applyBorder="1"/>
    <xf numFmtId="0" fontId="30" fillId="0" borderId="39" xfId="88" applyFont="1" applyBorder="1" applyAlignment="1">
      <alignment horizontal="left"/>
    </xf>
    <xf numFmtId="0" fontId="30" fillId="0" borderId="39" xfId="88" applyFont="1" applyBorder="1"/>
    <xf numFmtId="4" fontId="89" fillId="0" borderId="39" xfId="20" applyNumberFormat="1" applyFont="1" applyBorder="1" applyAlignment="1">
      <alignment horizontal="right"/>
    </xf>
    <xf numFmtId="3" fontId="30" fillId="0" borderId="39" xfId="20" applyNumberFormat="1" applyFont="1" applyBorder="1" applyAlignment="1">
      <alignment horizontal="left"/>
    </xf>
    <xf numFmtId="4" fontId="30" fillId="0" borderId="39" xfId="88" applyNumberFormat="1" applyFont="1" applyBorder="1" applyAlignment="1">
      <alignment horizontal="right"/>
    </xf>
    <xf numFmtId="3" fontId="30" fillId="0" borderId="39" xfId="88" applyNumberFormat="1" applyFont="1" applyBorder="1" applyAlignment="1">
      <alignment horizontal="center"/>
    </xf>
    <xf numFmtId="14" fontId="30" fillId="0" borderId="39" xfId="88" applyNumberFormat="1" applyFont="1" applyBorder="1" applyAlignment="1">
      <alignment horizontal="center"/>
    </xf>
    <xf numFmtId="3" fontId="30" fillId="0" borderId="39" xfId="88" applyNumberFormat="1" applyFont="1" applyBorder="1" applyAlignment="1">
      <alignment horizontal="left"/>
    </xf>
    <xf numFmtId="4" fontId="30" fillId="0" borderId="39" xfId="88" applyNumberFormat="1" applyFont="1" applyBorder="1"/>
    <xf numFmtId="3" fontId="30" fillId="0" borderId="39" xfId="88" applyNumberFormat="1" applyFont="1" applyBorder="1"/>
    <xf numFmtId="0" fontId="30" fillId="0" borderId="39" xfId="88" applyFont="1" applyBorder="1" applyAlignment="1">
      <alignment horizontal="center"/>
    </xf>
    <xf numFmtId="49" fontId="30" fillId="0" borderId="39" xfId="88" applyNumberFormat="1" applyFont="1" applyBorder="1" applyAlignment="1">
      <alignment horizontal="left"/>
    </xf>
    <xf numFmtId="0" fontId="30" fillId="0" borderId="39" xfId="162" applyFont="1" applyBorder="1" applyAlignment="1">
      <alignment horizontal="left"/>
    </xf>
    <xf numFmtId="3" fontId="30" fillId="0" borderId="39" xfId="162" applyNumberFormat="1" applyFont="1" applyBorder="1" applyAlignment="1">
      <alignment horizontal="center"/>
    </xf>
    <xf numFmtId="0" fontId="30" fillId="0" borderId="39" xfId="20" applyFont="1" applyBorder="1"/>
    <xf numFmtId="0" fontId="30" fillId="0" borderId="39" xfId="162" applyFont="1" applyBorder="1" applyAlignment="1">
      <alignment horizontal="center"/>
    </xf>
    <xf numFmtId="3" fontId="30" fillId="0" borderId="39" xfId="162" applyNumberFormat="1" applyFont="1" applyBorder="1" applyAlignment="1">
      <alignment horizontal="left"/>
    </xf>
    <xf numFmtId="3" fontId="30" fillId="0" borderId="39" xfId="162" applyNumberFormat="1" applyFont="1" applyBorder="1"/>
    <xf numFmtId="4" fontId="30" fillId="0" borderId="39" xfId="162" applyNumberFormat="1" applyFont="1" applyBorder="1"/>
    <xf numFmtId="3" fontId="30" fillId="0" borderId="39" xfId="162" applyNumberFormat="1" applyFont="1" applyBorder="1" applyAlignment="1">
      <alignment horizontal="center" vertical="center"/>
    </xf>
    <xf numFmtId="14" fontId="30" fillId="0" borderId="39" xfId="164" applyNumberFormat="1" applyFont="1" applyFill="1" applyBorder="1" applyAlignment="1">
      <alignment horizontal="center"/>
    </xf>
    <xf numFmtId="14" fontId="87" fillId="0" borderId="39" xfId="164" applyNumberFormat="1" applyFont="1" applyFill="1" applyBorder="1" applyAlignment="1">
      <alignment horizontal="center"/>
    </xf>
    <xf numFmtId="4" fontId="30" fillId="0" borderId="39" xfId="63" applyNumberFormat="1" applyFont="1" applyFill="1" applyBorder="1"/>
    <xf numFmtId="14" fontId="30" fillId="0" borderId="39" xfId="63" applyNumberFormat="1" applyFont="1" applyFill="1" applyBorder="1" applyAlignment="1">
      <alignment horizontal="center"/>
    </xf>
    <xf numFmtId="49" fontId="30" fillId="0" borderId="39" xfId="63" applyNumberFormat="1" applyFont="1" applyFill="1" applyBorder="1"/>
    <xf numFmtId="0" fontId="30" fillId="0" borderId="61" xfId="162" applyFont="1" applyBorder="1" applyAlignment="1">
      <alignment horizontal="left"/>
    </xf>
    <xf numFmtId="14" fontId="30" fillId="0" borderId="39" xfId="63" applyNumberFormat="1" applyFont="1" applyFill="1" applyBorder="1" applyAlignment="1">
      <alignment horizontal="center" vertical="center"/>
    </xf>
    <xf numFmtId="14" fontId="30" fillId="0" borderId="39" xfId="88" applyNumberFormat="1" applyFont="1" applyBorder="1" applyAlignment="1">
      <alignment horizontal="center" vertical="center"/>
    </xf>
    <xf numFmtId="3" fontId="30" fillId="0" borderId="39" xfId="88" applyNumberFormat="1" applyFont="1" applyBorder="1" applyAlignment="1">
      <alignment wrapText="1"/>
    </xf>
    <xf numFmtId="3" fontId="30" fillId="0" borderId="39" xfId="162" applyNumberFormat="1" applyFont="1" applyBorder="1" applyAlignment="1">
      <alignment wrapText="1"/>
    </xf>
    <xf numFmtId="0" fontId="30" fillId="0" borderId="39" xfId="88" applyFont="1" applyBorder="1" applyAlignment="1">
      <alignment wrapText="1"/>
    </xf>
    <xf numFmtId="3" fontId="30" fillId="0" borderId="39" xfId="88" applyNumberFormat="1" applyFont="1" applyBorder="1" applyAlignment="1">
      <alignment horizontal="center" vertical="center"/>
    </xf>
    <xf numFmtId="166" fontId="30" fillId="0" borderId="39" xfId="4" applyFont="1" applyFill="1" applyBorder="1"/>
    <xf numFmtId="169" fontId="30" fillId="0" borderId="39" xfId="4" applyNumberFormat="1" applyFont="1" applyFill="1" applyBorder="1"/>
    <xf numFmtId="4" fontId="30" fillId="0" borderId="39" xfId="157" applyNumberFormat="1" applyFont="1" applyFill="1" applyBorder="1" applyAlignment="1">
      <alignment horizontal="right"/>
    </xf>
    <xf numFmtId="0" fontId="30" fillId="0" borderId="39" xfId="88" applyFont="1" applyBorder="1" applyAlignment="1">
      <alignment horizontal="center" vertical="center"/>
    </xf>
    <xf numFmtId="173" fontId="30" fillId="0" borderId="39" xfId="88" applyNumberFormat="1" applyFont="1" applyBorder="1" applyAlignment="1">
      <alignment horizontal="center"/>
    </xf>
    <xf numFmtId="3" fontId="30" fillId="0" borderId="39" xfId="20" applyNumberFormat="1" applyFont="1" applyBorder="1" applyAlignment="1">
      <alignment horizontal="left" vertical="center" wrapText="1"/>
    </xf>
    <xf numFmtId="0" fontId="30" fillId="0" borderId="39" xfId="165" applyFont="1" applyBorder="1" applyAlignment="1">
      <alignment horizontal="left" vertical="center" wrapText="1"/>
    </xf>
    <xf numFmtId="4" fontId="30" fillId="0" borderId="39" xfId="4" applyNumberFormat="1" applyFont="1" applyFill="1" applyBorder="1" applyAlignment="1">
      <alignment horizontal="right"/>
    </xf>
    <xf numFmtId="3" fontId="30" fillId="0" borderId="39" xfId="88" applyNumberFormat="1" applyFont="1" applyBorder="1" applyAlignment="1">
      <alignment horizontal="left" vertical="center"/>
    </xf>
    <xf numFmtId="3" fontId="30" fillId="0" borderId="39" xfId="88" applyNumberFormat="1" applyFont="1" applyBorder="1" applyAlignment="1">
      <alignment horizontal="center" vertical="center" wrapText="1"/>
    </xf>
    <xf numFmtId="4" fontId="30" fillId="0" borderId="39" xfId="88" applyNumberFormat="1" applyFont="1" applyBorder="1" applyAlignment="1">
      <alignment horizontal="right" vertical="center"/>
    </xf>
    <xf numFmtId="4" fontId="30" fillId="0" borderId="39" xfId="88" applyNumberFormat="1" applyFont="1" applyBorder="1" applyAlignment="1">
      <alignment vertical="center" wrapText="1"/>
    </xf>
    <xf numFmtId="0" fontId="87" fillId="0" borderId="39" xfId="162" applyFont="1" applyBorder="1" applyAlignment="1">
      <alignment horizontal="center"/>
    </xf>
    <xf numFmtId="0" fontId="30" fillId="0" borderId="39" xfId="88" applyFont="1" applyBorder="1" applyAlignment="1">
      <alignment vertical="center" wrapText="1"/>
    </xf>
    <xf numFmtId="3" fontId="30" fillId="0" borderId="39" xfId="88" applyNumberFormat="1" applyFont="1" applyBorder="1" applyAlignment="1">
      <alignment vertical="center" wrapText="1"/>
    </xf>
    <xf numFmtId="0" fontId="30" fillId="0" borderId="63" xfId="88" applyFont="1" applyBorder="1" applyAlignment="1">
      <alignment vertical="center"/>
    </xf>
    <xf numFmtId="185" fontId="30" fillId="0" borderId="39" xfId="88" applyNumberFormat="1" applyFont="1" applyBorder="1" applyAlignment="1">
      <alignment vertical="center"/>
    </xf>
    <xf numFmtId="3" fontId="30" fillId="0" borderId="39" xfId="88" applyNumberFormat="1" applyFont="1" applyBorder="1" applyAlignment="1">
      <alignment vertical="center"/>
    </xf>
    <xf numFmtId="0" fontId="30" fillId="0" borderId="39" xfId="88" applyFont="1" applyBorder="1" applyAlignment="1">
      <alignment vertical="center"/>
    </xf>
    <xf numFmtId="185" fontId="30" fillId="0" borderId="38" xfId="0" applyNumberFormat="1" applyFont="1" applyBorder="1"/>
    <xf numFmtId="185" fontId="30" fillId="0" borderId="39" xfId="0" applyNumberFormat="1" applyFont="1" applyBorder="1"/>
    <xf numFmtId="14" fontId="30" fillId="0" borderId="39" xfId="0" applyNumberFormat="1" applyFont="1" applyBorder="1" applyAlignment="1">
      <alignment horizontal="center"/>
    </xf>
    <xf numFmtId="4" fontId="30" fillId="0" borderId="39" xfId="88" applyNumberFormat="1" applyFont="1" applyBorder="1" applyAlignment="1">
      <alignment vertical="center"/>
    </xf>
    <xf numFmtId="49" fontId="84" fillId="0" borderId="0" xfId="7" applyFont="1" applyAlignment="1">
      <alignment horizontal="center" vertical="center"/>
    </xf>
    <xf numFmtId="3" fontId="74" fillId="0" borderId="0" xfId="7" applyNumberFormat="1" applyFont="1" applyAlignment="1">
      <alignment horizontal="center" vertical="center"/>
    </xf>
    <xf numFmtId="0" fontId="31" fillId="0" borderId="0" xfId="102" applyFont="1" applyAlignment="1">
      <alignment horizontal="center" vertical="center"/>
    </xf>
    <xf numFmtId="0" fontId="34" fillId="0" borderId="0" xfId="102" applyFont="1" applyAlignment="1">
      <alignment vertical="center" wrapText="1"/>
    </xf>
    <xf numFmtId="0" fontId="91" fillId="0" borderId="0" xfId="133" applyFont="1" applyAlignment="1">
      <alignment horizontal="center" vertical="center"/>
    </xf>
    <xf numFmtId="0" fontId="72" fillId="0" borderId="0" xfId="133" applyAlignment="1">
      <alignment horizontal="center" vertical="center" wrapText="1"/>
    </xf>
    <xf numFmtId="3" fontId="30" fillId="0" borderId="0" xfId="9" applyNumberFormat="1" applyFont="1" applyAlignment="1">
      <alignment horizontal="center" vertical="center"/>
    </xf>
    <xf numFmtId="0" fontId="79" fillId="0" borderId="0" xfId="163" applyFont="1" applyAlignment="1">
      <alignment horizontal="center"/>
    </xf>
    <xf numFmtId="3" fontId="35" fillId="0" borderId="0" xfId="163" applyNumberFormat="1" applyFont="1" applyAlignment="1">
      <alignment horizontal="center" vertical="center"/>
    </xf>
    <xf numFmtId="0" fontId="79" fillId="0" borderId="0" xfId="163" applyFont="1" applyAlignment="1">
      <alignment horizontal="center" vertical="center" wrapText="1"/>
    </xf>
    <xf numFmtId="0" fontId="35" fillId="0" borderId="0" xfId="163" applyFont="1" applyAlignment="1">
      <alignment horizontal="center"/>
    </xf>
    <xf numFmtId="0" fontId="85" fillId="0" borderId="0" xfId="102" applyFont="1" applyAlignment="1">
      <alignment vertical="center" wrapText="1"/>
    </xf>
    <xf numFmtId="0" fontId="29" fillId="0" borderId="0" xfId="102" applyFont="1" applyAlignment="1">
      <alignment vertical="center" wrapText="1"/>
    </xf>
    <xf numFmtId="0" fontId="37" fillId="0" borderId="0" xfId="102" applyFont="1" applyAlignment="1">
      <alignment vertical="center"/>
    </xf>
    <xf numFmtId="0" fontId="33" fillId="0" borderId="0" xfId="102" applyFont="1" applyAlignment="1">
      <alignment vertical="center" wrapText="1"/>
    </xf>
    <xf numFmtId="0" fontId="34" fillId="0" borderId="0" xfId="102" applyFont="1" applyAlignment="1">
      <alignment horizontal="left" vertical="center"/>
    </xf>
    <xf numFmtId="0" fontId="30" fillId="4" borderId="0" xfId="88" applyFont="1" applyFill="1"/>
    <xf numFmtId="0" fontId="30" fillId="0" borderId="0" xfId="88" applyFont="1"/>
    <xf numFmtId="4" fontId="30" fillId="0" borderId="39" xfId="20" applyNumberFormat="1" applyFont="1" applyBorder="1" applyAlignment="1">
      <alignment horizontal="right" vertical="center"/>
    </xf>
    <xf numFmtId="14" fontId="30" fillId="0" borderId="39" xfId="20" applyNumberFormat="1" applyFont="1" applyBorder="1" applyAlignment="1">
      <alignment horizontal="center" vertical="center"/>
    </xf>
    <xf numFmtId="0" fontId="30" fillId="0" borderId="39" xfId="88" applyFont="1" applyBorder="1" applyAlignment="1">
      <alignment horizontal="left" vertical="center"/>
    </xf>
    <xf numFmtId="4" fontId="89" fillId="0" borderId="39" xfId="20" applyNumberFormat="1" applyFont="1" applyBorder="1" applyAlignment="1">
      <alignment horizontal="right" vertical="center"/>
    </xf>
    <xf numFmtId="1" fontId="30" fillId="0" borderId="39" xfId="20" applyNumberFormat="1" applyFont="1" applyBorder="1" applyAlignment="1">
      <alignment horizontal="left" vertical="center"/>
    </xf>
    <xf numFmtId="0" fontId="34" fillId="0" borderId="0" xfId="102" applyFont="1" applyAlignment="1">
      <alignment vertical="center"/>
    </xf>
    <xf numFmtId="0" fontId="35" fillId="0" borderId="0" xfId="16" applyFont="1" applyAlignment="1">
      <alignment horizontal="center" vertical="center"/>
    </xf>
    <xf numFmtId="0" fontId="35" fillId="0" borderId="0" xfId="102" applyFont="1" applyAlignment="1">
      <alignment horizontal="center" vertical="center"/>
    </xf>
    <xf numFmtId="0" fontId="30" fillId="0" borderId="0" xfId="162" applyFont="1"/>
    <xf numFmtId="166" fontId="30" fillId="0" borderId="0" xfId="164" applyFont="1" applyFill="1"/>
    <xf numFmtId="0" fontId="30" fillId="0" borderId="0" xfId="162" applyFont="1" applyAlignment="1">
      <alignment horizontal="center"/>
    </xf>
    <xf numFmtId="0" fontId="30" fillId="0" borderId="0" xfId="162" applyFont="1" applyAlignment="1">
      <alignment horizontal="left"/>
    </xf>
    <xf numFmtId="0" fontId="30" fillId="0" borderId="0" xfId="162" quotePrefix="1" applyFont="1"/>
    <xf numFmtId="166" fontId="35" fillId="0" borderId="0" xfId="164" applyFont="1" applyFill="1" applyBorder="1"/>
    <xf numFmtId="0" fontId="87" fillId="0" borderId="0" xfId="162" applyFont="1" applyAlignment="1">
      <alignment horizontal="center"/>
    </xf>
    <xf numFmtId="0" fontId="87" fillId="0" borderId="0" xfId="162" applyFont="1" applyAlignment="1">
      <alignment wrapText="1"/>
    </xf>
    <xf numFmtId="3" fontId="35" fillId="0" borderId="0" xfId="102" applyNumberFormat="1" applyFont="1" applyAlignment="1">
      <alignment horizontal="center" vertical="center"/>
    </xf>
    <xf numFmtId="0" fontId="29" fillId="0" borderId="0" xfId="102" applyFont="1" applyAlignment="1">
      <alignment horizontal="center" vertical="center" wrapText="1"/>
    </xf>
    <xf numFmtId="0" fontId="86" fillId="0" borderId="39" xfId="162" applyFont="1" applyBorder="1" applyAlignment="1">
      <alignment horizontal="center"/>
    </xf>
    <xf numFmtId="0" fontId="34" fillId="0" borderId="0" xfId="102" applyFont="1" applyAlignment="1">
      <alignment horizontal="center" vertical="center" wrapText="1"/>
    </xf>
    <xf numFmtId="0" fontId="22" fillId="0" borderId="0" xfId="88"/>
    <xf numFmtId="3" fontId="22" fillId="0" borderId="0" xfId="88" applyNumberFormat="1"/>
    <xf numFmtId="0" fontId="23" fillId="0" borderId="0" xfId="0" applyFont="1"/>
    <xf numFmtId="0" fontId="23" fillId="0" borderId="48" xfId="0" applyFont="1" applyBorder="1"/>
    <xf numFmtId="0" fontId="22" fillId="0" borderId="0" xfId="88" applyAlignment="1">
      <alignment vertical="center"/>
    </xf>
    <xf numFmtId="3" fontId="22" fillId="0" borderId="0" xfId="88" applyNumberFormat="1" applyAlignment="1">
      <alignment vertical="center"/>
    </xf>
    <xf numFmtId="3" fontId="24" fillId="30" borderId="39" xfId="88" applyNumberFormat="1" applyFont="1" applyFill="1" applyBorder="1" applyAlignment="1">
      <alignment vertical="center"/>
    </xf>
    <xf numFmtId="0" fontId="24" fillId="30" borderId="39" xfId="88" applyFont="1" applyFill="1" applyBorder="1" applyAlignment="1">
      <alignment horizontal="right" vertical="center" indent="2"/>
    </xf>
    <xf numFmtId="3" fontId="22" fillId="0" borderId="39" xfId="88" applyNumberFormat="1" applyBorder="1"/>
    <xf numFmtId="0" fontId="22" fillId="0" borderId="39" xfId="88" applyBorder="1"/>
    <xf numFmtId="0" fontId="24" fillId="0" borderId="0" xfId="88" applyFont="1" applyAlignment="1">
      <alignment horizontal="center" vertical="center"/>
    </xf>
    <xf numFmtId="3" fontId="24" fillId="0" borderId="0" xfId="88" applyNumberFormat="1" applyFont="1" applyAlignment="1">
      <alignment horizontal="center" vertical="center"/>
    </xf>
    <xf numFmtId="0" fontId="24" fillId="31" borderId="39" xfId="0" applyFont="1" applyFill="1" applyBorder="1" applyAlignment="1">
      <alignment horizontal="center" vertical="center"/>
    </xf>
    <xf numFmtId="0" fontId="24" fillId="31" borderId="39" xfId="88" applyFont="1" applyFill="1" applyBorder="1" applyAlignment="1">
      <alignment horizontal="center" vertical="center" wrapText="1"/>
    </xf>
    <xf numFmtId="0" fontId="35" fillId="0" borderId="0" xfId="16" applyFont="1" applyAlignment="1">
      <alignment vertical="center"/>
    </xf>
    <xf numFmtId="3" fontId="35" fillId="0" borderId="0" xfId="16" applyNumberFormat="1" applyFont="1" applyAlignment="1">
      <alignment vertical="center"/>
    </xf>
    <xf numFmtId="3" fontId="0" fillId="0" borderId="39" xfId="0" applyNumberFormat="1" applyBorder="1"/>
    <xf numFmtId="0" fontId="35" fillId="0" borderId="0" xfId="88" applyFont="1"/>
    <xf numFmtId="3" fontId="35" fillId="0" borderId="0" xfId="88" applyNumberFormat="1" applyFont="1"/>
    <xf numFmtId="3" fontId="30" fillId="0" borderId="0" xfId="88" applyNumberFormat="1" applyFont="1"/>
    <xf numFmtId="3" fontId="35" fillId="0" borderId="0" xfId="15" applyNumberFormat="1" applyFont="1" applyAlignment="1">
      <alignment vertical="center"/>
    </xf>
    <xf numFmtId="0" fontId="35" fillId="0" borderId="0" xfId="15" applyFont="1" applyAlignment="1">
      <alignment vertical="center"/>
    </xf>
    <xf numFmtId="3" fontId="92" fillId="0" borderId="0" xfId="88" applyNumberFormat="1" applyFont="1"/>
    <xf numFmtId="0" fontId="35" fillId="0" borderId="0" xfId="88" applyFont="1" applyAlignment="1">
      <alignment vertical="top"/>
    </xf>
    <xf numFmtId="0" fontId="23" fillId="0" borderId="0" xfId="88" applyFont="1" applyAlignment="1">
      <alignment horizontal="left" indent="2"/>
    </xf>
    <xf numFmtId="0" fontId="35" fillId="0" borderId="0" xfId="88" applyFont="1" applyAlignment="1">
      <alignment vertical="center"/>
    </xf>
    <xf numFmtId="0" fontId="35" fillId="0" borderId="0" xfId="88" applyFont="1" applyAlignment="1">
      <alignment vertical="center" wrapText="1"/>
    </xf>
    <xf numFmtId="3" fontId="35" fillId="0" borderId="0" xfId="88" applyNumberFormat="1" applyFont="1" applyAlignment="1">
      <alignment vertical="center" wrapText="1"/>
    </xf>
    <xf numFmtId="0" fontId="30" fillId="0" borderId="0" xfId="88" applyFont="1" applyAlignment="1">
      <alignment vertical="center" wrapText="1"/>
    </xf>
    <xf numFmtId="0" fontId="35" fillId="0" borderId="0" xfId="16" applyFont="1" applyAlignment="1">
      <alignment vertical="center" wrapText="1"/>
    </xf>
    <xf numFmtId="3" fontId="35" fillId="0" borderId="0" xfId="16" applyNumberFormat="1" applyFont="1" applyAlignment="1">
      <alignment vertical="center" wrapText="1"/>
    </xf>
    <xf numFmtId="0" fontId="23" fillId="0" borderId="48" xfId="88" applyFont="1" applyBorder="1" applyAlignment="1">
      <alignment horizontal="left" indent="2"/>
    </xf>
    <xf numFmtId="0" fontId="24" fillId="30" borderId="39" xfId="88" applyFont="1" applyFill="1" applyBorder="1" applyAlignment="1">
      <alignment horizontal="right" vertical="center"/>
    </xf>
    <xf numFmtId="0" fontId="22" fillId="0" borderId="39" xfId="88" applyBorder="1" applyAlignment="1">
      <alignment horizontal="left" indent="2"/>
    </xf>
    <xf numFmtId="3" fontId="24" fillId="30" borderId="39" xfId="88" applyNumberFormat="1" applyFont="1" applyFill="1" applyBorder="1"/>
    <xf numFmtId="0" fontId="24" fillId="30" borderId="39" xfId="88" applyFont="1" applyFill="1" applyBorder="1"/>
    <xf numFmtId="0" fontId="24" fillId="31" borderId="39" xfId="88" applyFont="1" applyFill="1" applyBorder="1" applyAlignment="1">
      <alignment horizontal="center" vertical="center"/>
    </xf>
    <xf numFmtId="0" fontId="22" fillId="0" borderId="0" xfId="88" applyAlignment="1">
      <alignment vertical="center" wrapText="1"/>
    </xf>
    <xf numFmtId="3" fontId="22" fillId="0" borderId="0" xfId="88" applyNumberFormat="1" applyAlignment="1">
      <alignment vertical="center" wrapText="1"/>
    </xf>
    <xf numFmtId="0" fontId="35" fillId="0" borderId="36" xfId="16" applyFont="1" applyBorder="1" applyAlignment="1">
      <alignment horizontal="left" vertical="center" wrapText="1"/>
    </xf>
    <xf numFmtId="0" fontId="35" fillId="0" borderId="0" xfId="16" applyFont="1" applyAlignment="1">
      <alignment vertical="top" wrapText="1"/>
    </xf>
    <xf numFmtId="0" fontId="35" fillId="0" borderId="48" xfId="16" applyFont="1" applyBorder="1" applyAlignment="1">
      <alignment horizontal="left" vertical="center" wrapText="1"/>
    </xf>
    <xf numFmtId="0" fontId="35" fillId="0" borderId="0" xfId="16" applyFont="1" applyAlignment="1">
      <alignment horizontal="left" vertical="center" wrapText="1"/>
    </xf>
    <xf numFmtId="0" fontId="23" fillId="0" borderId="0" xfId="0" applyFont="1" applyAlignment="1">
      <alignment horizontal="left" indent="2"/>
    </xf>
    <xf numFmtId="0" fontId="23" fillId="0" borderId="48" xfId="0" applyFont="1" applyBorder="1" applyAlignment="1">
      <alignment horizontal="left" indent="2"/>
    </xf>
    <xf numFmtId="0" fontId="81" fillId="0" borderId="0" xfId="88" applyFont="1"/>
    <xf numFmtId="186" fontId="27" fillId="2" borderId="34" xfId="9" applyNumberFormat="1" applyFont="1" applyFill="1" applyBorder="1" applyAlignment="1">
      <alignment horizontal="center" vertical="center"/>
    </xf>
    <xf numFmtId="3" fontId="27" fillId="2" borderId="33" xfId="9" applyNumberFormat="1" applyFont="1" applyFill="1" applyBorder="1" applyAlignment="1">
      <alignment horizontal="right" vertical="center"/>
    </xf>
    <xf numFmtId="3" fontId="27" fillId="2" borderId="32" xfId="9" applyNumberFormat="1" applyFont="1" applyFill="1" applyBorder="1" applyAlignment="1">
      <alignment horizontal="right" vertical="center"/>
    </xf>
    <xf numFmtId="3" fontId="27" fillId="2" borderId="21" xfId="9" applyNumberFormat="1" applyFont="1" applyFill="1" applyBorder="1" applyAlignment="1">
      <alignment horizontal="right" vertical="center"/>
    </xf>
    <xf numFmtId="49" fontId="27" fillId="2" borderId="24" xfId="9" applyFont="1" applyFill="1" applyBorder="1" applyAlignment="1">
      <alignment horizontal="center" vertical="center"/>
    </xf>
    <xf numFmtId="186" fontId="27" fillId="0" borderId="38" xfId="9" applyNumberFormat="1" applyFont="1" applyBorder="1" applyAlignment="1">
      <alignment horizontal="center" vertical="center"/>
    </xf>
    <xf numFmtId="3" fontId="27" fillId="0" borderId="64" xfId="9" applyNumberFormat="1" applyFont="1" applyBorder="1" applyAlignment="1">
      <alignment vertical="center"/>
    </xf>
    <xf numFmtId="3" fontId="27" fillId="0" borderId="61" xfId="9" applyNumberFormat="1" applyFont="1" applyBorder="1" applyAlignment="1">
      <alignment vertical="center"/>
    </xf>
    <xf numFmtId="3" fontId="23" fillId="0" borderId="64" xfId="9" applyNumberFormat="1" applyFont="1" applyBorder="1" applyAlignment="1">
      <alignment vertical="center"/>
    </xf>
    <xf numFmtId="3" fontId="27" fillId="0" borderId="61" xfId="9" applyNumberFormat="1" applyFont="1" applyBorder="1" applyAlignment="1">
      <alignment horizontal="right" vertical="center"/>
    </xf>
    <xf numFmtId="3" fontId="23" fillId="0" borderId="39" xfId="9" applyNumberFormat="1" applyFont="1" applyBorder="1" applyAlignment="1">
      <alignment vertical="center"/>
    </xf>
    <xf numFmtId="49" fontId="23" fillId="0" borderId="65" xfId="9" applyFont="1" applyBorder="1" applyAlignment="1">
      <alignment vertical="center" wrapText="1"/>
    </xf>
    <xf numFmtId="0" fontId="81" fillId="0" borderId="0" xfId="88" applyFont="1" applyAlignment="1">
      <alignment wrapText="1"/>
    </xf>
    <xf numFmtId="49" fontId="27" fillId="31" borderId="34" xfId="9" applyFont="1" applyFill="1" applyBorder="1" applyAlignment="1">
      <alignment horizontal="center" textRotation="90" wrapText="1"/>
    </xf>
    <xf numFmtId="49" fontId="27" fillId="31" borderId="33" xfId="9" applyFont="1" applyFill="1" applyBorder="1" applyAlignment="1">
      <alignment horizontal="center" textRotation="90" wrapText="1"/>
    </xf>
    <xf numFmtId="49" fontId="93" fillId="31" borderId="32" xfId="9" applyFont="1" applyFill="1" applyBorder="1" applyAlignment="1">
      <alignment horizontal="center" textRotation="90" wrapText="1"/>
    </xf>
    <xf numFmtId="49" fontId="93" fillId="31" borderId="33" xfId="9" applyFont="1" applyFill="1" applyBorder="1" applyAlignment="1">
      <alignment horizontal="center" textRotation="90" wrapText="1"/>
    </xf>
    <xf numFmtId="49" fontId="93" fillId="31" borderId="21" xfId="9" applyFont="1" applyFill="1" applyBorder="1" applyAlignment="1">
      <alignment horizontal="center" textRotation="90" wrapText="1"/>
    </xf>
    <xf numFmtId="0" fontId="81" fillId="0" borderId="0" xfId="88" applyFont="1" applyAlignment="1">
      <alignment vertical="center" wrapText="1"/>
    </xf>
    <xf numFmtId="3" fontId="27" fillId="0" borderId="64" xfId="9" applyNumberFormat="1" applyFont="1" applyBorder="1" applyAlignment="1">
      <alignment horizontal="right" vertical="center"/>
    </xf>
    <xf numFmtId="3" fontId="23" fillId="0" borderId="64" xfId="9" applyNumberFormat="1" applyFont="1" applyBorder="1" applyAlignment="1">
      <alignment horizontal="justify" vertical="center"/>
    </xf>
    <xf numFmtId="3" fontId="23" fillId="0" borderId="39" xfId="9" applyNumberFormat="1" applyFont="1" applyBorder="1" applyAlignment="1">
      <alignment horizontal="right" vertical="center"/>
    </xf>
    <xf numFmtId="3" fontId="23" fillId="0" borderId="64" xfId="9" applyNumberFormat="1" applyFont="1" applyBorder="1" applyAlignment="1">
      <alignment horizontal="right" vertical="center"/>
    </xf>
    <xf numFmtId="3" fontId="23" fillId="0" borderId="39" xfId="9" applyNumberFormat="1" applyFont="1" applyBorder="1" applyAlignment="1">
      <alignment horizontal="justify" vertical="center"/>
    </xf>
    <xf numFmtId="186" fontId="27" fillId="0" borderId="66" xfId="9" applyNumberFormat="1" applyFont="1" applyBorder="1" applyAlignment="1">
      <alignment horizontal="center" vertical="center"/>
    </xf>
    <xf numFmtId="3" fontId="27" fillId="0" borderId="67" xfId="9" applyNumberFormat="1" applyFont="1" applyBorder="1" applyAlignment="1">
      <alignment vertical="center"/>
    </xf>
    <xf numFmtId="3" fontId="27" fillId="0" borderId="41" xfId="9" applyNumberFormat="1" applyFont="1" applyBorder="1" applyAlignment="1">
      <alignment vertical="center"/>
    </xf>
    <xf numFmtId="3" fontId="23" fillId="0" borderId="29" xfId="9" applyNumberFormat="1" applyFont="1" applyBorder="1" applyAlignment="1">
      <alignment vertical="center"/>
    </xf>
    <xf numFmtId="3" fontId="27" fillId="0" borderId="41" xfId="9" applyNumberFormat="1" applyFont="1" applyBorder="1" applyAlignment="1">
      <alignment horizontal="right" vertical="center"/>
    </xf>
    <xf numFmtId="3" fontId="23" fillId="0" borderId="58" xfId="9" applyNumberFormat="1" applyFont="1" applyBorder="1" applyAlignment="1">
      <alignment vertical="center"/>
    </xf>
    <xf numFmtId="49" fontId="23" fillId="0" borderId="14" xfId="9" applyFont="1" applyBorder="1" applyAlignment="1">
      <alignment vertical="center" wrapText="1"/>
    </xf>
    <xf numFmtId="3" fontId="23" fillId="0" borderId="67" xfId="9" applyNumberFormat="1" applyFont="1" applyBorder="1" applyAlignment="1">
      <alignment vertical="center"/>
    </xf>
    <xf numFmtId="3" fontId="23" fillId="0" borderId="42" xfId="9" applyNumberFormat="1" applyFont="1" applyBorder="1" applyAlignment="1">
      <alignment vertical="center"/>
    </xf>
    <xf numFmtId="49" fontId="23" fillId="0" borderId="44" xfId="9" applyFont="1" applyBorder="1" applyAlignment="1">
      <alignment vertical="center" wrapText="1"/>
    </xf>
    <xf numFmtId="49" fontId="23" fillId="0" borderId="68" xfId="9" applyFont="1" applyBorder="1" applyAlignment="1">
      <alignment vertical="center" wrapText="1"/>
    </xf>
    <xf numFmtId="49" fontId="27" fillId="2" borderId="24" xfId="9" applyFont="1" applyFill="1" applyBorder="1" applyAlignment="1">
      <alignment vertical="center"/>
    </xf>
    <xf numFmtId="3" fontId="81" fillId="0" borderId="0" xfId="88" applyNumberFormat="1" applyFont="1"/>
    <xf numFmtId="3" fontId="81" fillId="0" borderId="0" xfId="9" applyNumberFormat="1" applyFont="1" applyAlignment="1">
      <alignment horizontal="right" vertical="center"/>
    </xf>
    <xf numFmtId="3" fontId="81" fillId="0" borderId="0" xfId="9" applyNumberFormat="1" applyFont="1" applyAlignment="1">
      <alignment vertical="center"/>
    </xf>
    <xf numFmtId="49" fontId="94" fillId="0" borderId="0" xfId="9" applyFont="1" applyAlignment="1">
      <alignment horizontal="left" vertical="center"/>
    </xf>
    <xf numFmtId="3" fontId="23" fillId="0" borderId="67" xfId="9" applyNumberFormat="1" applyFont="1" applyBorder="1" applyAlignment="1">
      <alignment horizontal="right" vertical="center"/>
    </xf>
    <xf numFmtId="3" fontId="23" fillId="0" borderId="42" xfId="9" applyNumberFormat="1" applyFont="1" applyBorder="1" applyAlignment="1">
      <alignment horizontal="right" vertical="center"/>
    </xf>
    <xf numFmtId="3" fontId="24" fillId="30" borderId="39" xfId="0" applyNumberFormat="1" applyFont="1" applyFill="1" applyBorder="1" applyAlignment="1">
      <alignment vertical="center"/>
    </xf>
    <xf numFmtId="0" fontId="24" fillId="30" borderId="39" xfId="0" applyFont="1" applyFill="1" applyBorder="1" applyAlignment="1">
      <alignment horizontal="right" vertical="center" indent="2"/>
    </xf>
    <xf numFmtId="3" fontId="22" fillId="0" borderId="39" xfId="0" applyNumberFormat="1" applyFont="1" applyBorder="1"/>
    <xf numFmtId="0" fontId="22" fillId="0" borderId="39" xfId="0" applyFont="1" applyBorder="1"/>
    <xf numFmtId="0" fontId="24" fillId="31" borderId="39" xfId="0" applyFont="1" applyFill="1" applyBorder="1" applyAlignment="1">
      <alignment horizontal="center" vertical="center" wrapText="1"/>
    </xf>
    <xf numFmtId="0" fontId="22" fillId="0" borderId="0" xfId="0" applyFont="1" applyAlignment="1">
      <alignment vertical="center"/>
    </xf>
    <xf numFmtId="0" fontId="22" fillId="0" borderId="0" xfId="0" applyFont="1"/>
    <xf numFmtId="0" fontId="24" fillId="0" borderId="0" xfId="0" applyFont="1" applyAlignment="1">
      <alignment horizontal="center" vertical="center"/>
    </xf>
    <xf numFmtId="3" fontId="30" fillId="0" borderId="0" xfId="0" applyNumberFormat="1" applyFont="1"/>
    <xf numFmtId="0" fontId="35" fillId="0" borderId="0" xfId="16" applyFont="1" applyAlignment="1">
      <alignment vertical="top"/>
    </xf>
    <xf numFmtId="0" fontId="35" fillId="0" borderId="0" xfId="0" applyFont="1" applyAlignment="1">
      <alignment vertical="top"/>
    </xf>
    <xf numFmtId="0" fontId="30" fillId="0" borderId="0" xfId="0" applyFont="1" applyAlignment="1">
      <alignment vertical="top"/>
    </xf>
    <xf numFmtId="0" fontId="24" fillId="30" borderId="39" xfId="0" applyFont="1" applyFill="1" applyBorder="1" applyAlignment="1">
      <alignment vertical="center"/>
    </xf>
    <xf numFmtId="3" fontId="92" fillId="0" borderId="0" xfId="0" applyNumberFormat="1" applyFont="1"/>
    <xf numFmtId="3" fontId="0" fillId="0" borderId="0" xfId="0" applyNumberFormat="1"/>
    <xf numFmtId="0" fontId="23" fillId="0" borderId="0" xfId="88" applyFont="1"/>
    <xf numFmtId="3" fontId="27" fillId="0" borderId="11" xfId="88" applyNumberFormat="1" applyFont="1" applyBorder="1"/>
    <xf numFmtId="3" fontId="27" fillId="0" borderId="31" xfId="88" applyNumberFormat="1" applyFont="1" applyBorder="1"/>
    <xf numFmtId="3" fontId="27" fillId="0" borderId="34" xfId="88" applyNumberFormat="1" applyFont="1" applyBorder="1"/>
    <xf numFmtId="3" fontId="27" fillId="0" borderId="28" xfId="88" applyNumberFormat="1" applyFont="1" applyBorder="1"/>
    <xf numFmtId="3" fontId="27" fillId="0" borderId="33" xfId="88" applyNumberFormat="1" applyFont="1" applyBorder="1"/>
    <xf numFmtId="3" fontId="27" fillId="0" borderId="21" xfId="88" applyNumberFormat="1" applyFont="1" applyBorder="1"/>
    <xf numFmtId="0" fontId="27" fillId="0" borderId="10" xfId="88" applyFont="1" applyBorder="1" applyAlignment="1">
      <alignment horizontal="center" wrapText="1"/>
    </xf>
    <xf numFmtId="3" fontId="27" fillId="0" borderId="69" xfId="88" applyNumberFormat="1" applyFont="1" applyBorder="1"/>
    <xf numFmtId="3" fontId="27" fillId="0" borderId="70" xfId="88" applyNumberFormat="1" applyFont="1" applyBorder="1"/>
    <xf numFmtId="3" fontId="27" fillId="0" borderId="71" xfId="88" applyNumberFormat="1" applyFont="1" applyBorder="1"/>
    <xf numFmtId="3" fontId="27" fillId="0" borderId="72" xfId="88" applyNumberFormat="1" applyFont="1" applyBorder="1"/>
    <xf numFmtId="3" fontId="27" fillId="0" borderId="73" xfId="88" applyNumberFormat="1" applyFont="1" applyBorder="1"/>
    <xf numFmtId="3" fontId="27" fillId="0" borderId="74" xfId="88" applyNumberFormat="1" applyFont="1" applyBorder="1"/>
    <xf numFmtId="0" fontId="27" fillId="0" borderId="75" xfId="88" applyFont="1" applyBorder="1" applyAlignment="1">
      <alignment horizontal="center" wrapText="1"/>
    </xf>
    <xf numFmtId="3" fontId="23" fillId="0" borderId="9" xfId="88" applyNumberFormat="1" applyFont="1" applyBorder="1"/>
    <xf numFmtId="3" fontId="23" fillId="0" borderId="18" xfId="88" applyNumberFormat="1" applyFont="1" applyBorder="1"/>
    <xf numFmtId="3" fontId="23" fillId="0" borderId="13" xfId="88" applyNumberFormat="1" applyFont="1" applyBorder="1"/>
    <xf numFmtId="3" fontId="23" fillId="0" borderId="22" xfId="88" applyNumberFormat="1" applyFont="1" applyBorder="1"/>
    <xf numFmtId="3" fontId="23" fillId="0" borderId="26" xfId="88" applyNumberFormat="1" applyFont="1" applyBorder="1"/>
    <xf numFmtId="3" fontId="23" fillId="0" borderId="20" xfId="88" applyNumberFormat="1" applyFont="1" applyBorder="1"/>
    <xf numFmtId="0" fontId="23" fillId="0" borderId="14" xfId="88" applyFont="1" applyBorder="1" applyAlignment="1">
      <alignment wrapText="1"/>
    </xf>
    <xf numFmtId="3" fontId="23" fillId="0" borderId="2" xfId="88" applyNumberFormat="1" applyFont="1" applyBorder="1"/>
    <xf numFmtId="3" fontId="23" fillId="0" borderId="19" xfId="88" applyNumberFormat="1" applyFont="1" applyBorder="1"/>
    <xf numFmtId="3" fontId="23" fillId="0" borderId="58" xfId="88" applyNumberFormat="1" applyFont="1" applyBorder="1"/>
    <xf numFmtId="3" fontId="23" fillId="0" borderId="29" xfId="88" applyNumberFormat="1" applyFont="1" applyBorder="1"/>
    <xf numFmtId="0" fontId="23" fillId="0" borderId="16" xfId="88" applyFont="1" applyBorder="1" applyAlignment="1">
      <alignment wrapText="1"/>
    </xf>
    <xf numFmtId="0" fontId="94" fillId="0" borderId="0" xfId="88" applyFont="1"/>
    <xf numFmtId="0" fontId="23" fillId="0" borderId="4" xfId="88" applyFont="1" applyBorder="1" applyAlignment="1">
      <alignment horizontal="left" wrapText="1"/>
    </xf>
    <xf numFmtId="0" fontId="95" fillId="0" borderId="4" xfId="88" applyFont="1" applyBorder="1" applyAlignment="1">
      <alignment horizontal="left" wrapText="1"/>
    </xf>
    <xf numFmtId="0" fontId="23" fillId="0" borderId="4" xfId="88" quotePrefix="1" applyFont="1" applyBorder="1" applyAlignment="1">
      <alignment horizontal="left" wrapText="1"/>
    </xf>
    <xf numFmtId="0" fontId="95" fillId="0" borderId="4" xfId="88" applyFont="1" applyBorder="1" applyAlignment="1">
      <alignment wrapText="1"/>
    </xf>
    <xf numFmtId="3" fontId="27" fillId="0" borderId="2" xfId="88" applyNumberFormat="1" applyFont="1" applyBorder="1"/>
    <xf numFmtId="3" fontId="27" fillId="0" borderId="19" xfId="88" applyNumberFormat="1" applyFont="1" applyBorder="1"/>
    <xf numFmtId="3" fontId="27" fillId="0" borderId="58" xfId="88" applyNumberFormat="1" applyFont="1" applyBorder="1"/>
    <xf numFmtId="3" fontId="27" fillId="0" borderId="29" xfId="88" applyNumberFormat="1" applyFont="1" applyBorder="1"/>
    <xf numFmtId="0" fontId="27" fillId="0" borderId="4" xfId="88" applyFont="1" applyBorder="1" applyAlignment="1">
      <alignment wrapText="1"/>
    </xf>
    <xf numFmtId="0" fontId="23" fillId="0" borderId="4" xfId="88" applyFont="1" applyBorder="1" applyAlignment="1">
      <alignment wrapText="1"/>
    </xf>
    <xf numFmtId="0" fontId="27" fillId="0" borderId="2" xfId="88" applyFont="1" applyBorder="1" applyAlignment="1">
      <alignment horizontal="center"/>
    </xf>
    <xf numFmtId="0" fontId="27" fillId="0" borderId="19" xfId="88" applyFont="1" applyBorder="1" applyAlignment="1">
      <alignment horizontal="center"/>
    </xf>
    <xf numFmtId="0" fontId="27" fillId="0" borderId="58" xfId="88" applyFont="1" applyBorder="1" applyAlignment="1">
      <alignment horizontal="center"/>
    </xf>
    <xf numFmtId="0" fontId="27" fillId="0" borderId="26" xfId="88" applyFont="1" applyBorder="1" applyAlignment="1">
      <alignment horizontal="center"/>
    </xf>
    <xf numFmtId="0" fontId="27" fillId="0" borderId="8" xfId="88" applyFont="1" applyBorder="1" applyAlignment="1">
      <alignment horizontal="center" wrapText="1"/>
    </xf>
    <xf numFmtId="0" fontId="94" fillId="0" borderId="0" xfId="88" applyFont="1" applyAlignment="1">
      <alignment horizontal="center" vertical="center" textRotation="90"/>
    </xf>
    <xf numFmtId="0" fontId="27" fillId="31" borderId="11" xfId="88" applyFont="1" applyFill="1" applyBorder="1" applyAlignment="1">
      <alignment horizontal="center" vertical="center" textRotation="90" wrapText="1"/>
    </xf>
    <xf numFmtId="0" fontId="27" fillId="31" borderId="31" xfId="88" applyFont="1" applyFill="1" applyBorder="1" applyAlignment="1">
      <alignment horizontal="center" vertical="center" textRotation="90" wrapText="1"/>
    </xf>
    <xf numFmtId="0" fontId="27" fillId="31" borderId="21" xfId="88" applyFont="1" applyFill="1" applyBorder="1" applyAlignment="1">
      <alignment horizontal="center" vertical="center" textRotation="90" wrapText="1"/>
    </xf>
    <xf numFmtId="0" fontId="27" fillId="31" borderId="33" xfId="88" applyFont="1" applyFill="1" applyBorder="1" applyAlignment="1">
      <alignment horizontal="center" vertical="center" textRotation="90" wrapText="1"/>
    </xf>
    <xf numFmtId="0" fontId="35" fillId="4" borderId="0" xfId="16" applyFont="1" applyFill="1" applyAlignment="1">
      <alignment vertical="center"/>
    </xf>
    <xf numFmtId="0" fontId="35" fillId="4" borderId="0" xfId="88" quotePrefix="1" applyFont="1" applyFill="1"/>
    <xf numFmtId="0" fontId="35" fillId="4" borderId="0" xfId="88" applyFont="1" applyFill="1"/>
    <xf numFmtId="0" fontId="22" fillId="4" borderId="0" xfId="88" applyFill="1"/>
    <xf numFmtId="0" fontId="81" fillId="0" borderId="0" xfId="0" applyFont="1"/>
    <xf numFmtId="186" fontId="81" fillId="0" borderId="0" xfId="0" applyNumberFormat="1" applyFont="1"/>
    <xf numFmtId="186" fontId="94" fillId="0" borderId="11" xfId="0" applyNumberFormat="1" applyFont="1" applyBorder="1" applyAlignment="1">
      <alignment horizontal="center"/>
    </xf>
    <xf numFmtId="3" fontId="94" fillId="0" borderId="10" xfId="0" applyNumberFormat="1" applyFont="1" applyBorder="1"/>
    <xf numFmtId="49" fontId="94" fillId="0" borderId="24" xfId="9" applyFont="1" applyBorder="1" applyAlignment="1">
      <alignment horizontal="left" vertical="center"/>
    </xf>
    <xf numFmtId="186" fontId="81" fillId="0" borderId="4" xfId="0" applyNumberFormat="1" applyFont="1" applyBorder="1" applyAlignment="1">
      <alignment horizontal="center"/>
    </xf>
    <xf numFmtId="0" fontId="81" fillId="0" borderId="2" xfId="0" applyFont="1" applyBorder="1"/>
    <xf numFmtId="0" fontId="94" fillId="0" borderId="2" xfId="0" applyFont="1" applyBorder="1"/>
    <xf numFmtId="0" fontId="81" fillId="0" borderId="4" xfId="0" applyFont="1" applyBorder="1"/>
    <xf numFmtId="0" fontId="81" fillId="0" borderId="5" xfId="0" applyFont="1" applyBorder="1"/>
    <xf numFmtId="3" fontId="81" fillId="0" borderId="0" xfId="0" applyNumberFormat="1" applyFont="1"/>
    <xf numFmtId="3" fontId="81" fillId="0" borderId="2" xfId="0" applyNumberFormat="1" applyFont="1" applyBorder="1"/>
    <xf numFmtId="3" fontId="94" fillId="0" borderId="2" xfId="0" applyNumberFormat="1" applyFont="1" applyBorder="1"/>
    <xf numFmtId="3" fontId="81" fillId="0" borderId="4" xfId="0" applyNumberFormat="1" applyFont="1" applyBorder="1"/>
    <xf numFmtId="186" fontId="94" fillId="0" borderId="4" xfId="0" applyNumberFormat="1" applyFont="1" applyBorder="1" applyAlignment="1">
      <alignment horizontal="center"/>
    </xf>
    <xf numFmtId="3" fontId="94" fillId="0" borderId="0" xfId="0" applyNumberFormat="1" applyFont="1"/>
    <xf numFmtId="0" fontId="94" fillId="0" borderId="4" xfId="0" applyFont="1" applyBorder="1"/>
    <xf numFmtId="186" fontId="81" fillId="0" borderId="4" xfId="0" applyNumberFormat="1" applyFont="1" applyBorder="1"/>
    <xf numFmtId="0" fontId="94" fillId="0" borderId="0" xfId="0" applyFont="1" applyAlignment="1">
      <alignment horizontal="center" vertical="center" wrapText="1"/>
    </xf>
    <xf numFmtId="186" fontId="94" fillId="31" borderId="11" xfId="0" applyNumberFormat="1" applyFont="1" applyFill="1" applyBorder="1" applyAlignment="1">
      <alignment horizontal="center" vertical="center" textRotation="90" wrapText="1"/>
    </xf>
    <xf numFmtId="0" fontId="94" fillId="31" borderId="10" xfId="0" applyFont="1" applyFill="1" applyBorder="1" applyAlignment="1">
      <alignment horizontal="center" vertical="center" textRotation="90" wrapText="1"/>
    </xf>
    <xf numFmtId="0" fontId="94" fillId="31" borderId="28" xfId="0" applyFont="1" applyFill="1" applyBorder="1" applyAlignment="1">
      <alignment horizontal="center" vertical="center" textRotation="90" wrapText="1"/>
    </xf>
    <xf numFmtId="0" fontId="94" fillId="31" borderId="11" xfId="0" applyFont="1" applyFill="1" applyBorder="1" applyAlignment="1">
      <alignment horizontal="center" vertical="center" textRotation="90" wrapText="1"/>
    </xf>
    <xf numFmtId="0" fontId="81" fillId="0" borderId="0" xfId="0" applyFont="1" applyAlignment="1">
      <alignment vertical="center"/>
    </xf>
    <xf numFmtId="0" fontId="30" fillId="4" borderId="0" xfId="0" applyFont="1" applyFill="1"/>
    <xf numFmtId="10" fontId="35" fillId="4" borderId="0" xfId="16" applyNumberFormat="1" applyFont="1" applyFill="1" applyAlignment="1">
      <alignment horizontal="center" vertical="center"/>
    </xf>
    <xf numFmtId="9" fontId="35" fillId="4" borderId="0" xfId="16" applyNumberFormat="1" applyFont="1" applyFill="1" applyAlignment="1">
      <alignment vertical="center"/>
    </xf>
    <xf numFmtId="186" fontId="35" fillId="4" borderId="0" xfId="16" applyNumberFormat="1" applyFont="1" applyFill="1" applyAlignment="1">
      <alignment vertical="center"/>
    </xf>
    <xf numFmtId="0" fontId="35" fillId="4" borderId="0" xfId="16" applyFont="1" applyFill="1" applyAlignment="1">
      <alignment horizontal="right" vertical="center"/>
    </xf>
    <xf numFmtId="10" fontId="35" fillId="4" borderId="0" xfId="0" applyNumberFormat="1" applyFont="1" applyFill="1" applyAlignment="1">
      <alignment horizontal="center"/>
    </xf>
    <xf numFmtId="9" fontId="35" fillId="4" borderId="0" xfId="0" applyNumberFormat="1" applyFont="1" applyFill="1"/>
    <xf numFmtId="186" fontId="35" fillId="4" borderId="0" xfId="0" applyNumberFormat="1" applyFont="1" applyFill="1"/>
    <xf numFmtId="0" fontId="35" fillId="4" borderId="0" xfId="0" applyFont="1" applyFill="1"/>
    <xf numFmtId="0" fontId="30" fillId="4" borderId="0" xfId="0" applyFont="1" applyFill="1" applyAlignment="1">
      <alignment horizontal="right"/>
    </xf>
    <xf numFmtId="0" fontId="30" fillId="4" borderId="0" xfId="0" applyFont="1" applyFill="1" applyAlignment="1">
      <alignment horizontal="center"/>
    </xf>
    <xf numFmtId="0" fontId="35" fillId="4" borderId="0" xfId="0" applyFont="1" applyFill="1" applyAlignment="1">
      <alignment horizontal="left"/>
    </xf>
    <xf numFmtId="10" fontId="27" fillId="4" borderId="0" xfId="98" applyNumberFormat="1" applyFont="1" applyFill="1" applyAlignment="1">
      <alignment horizontal="center"/>
    </xf>
    <xf numFmtId="9" fontId="27" fillId="4" borderId="0" xfId="98" applyNumberFormat="1" applyFont="1" applyFill="1" applyAlignment="1">
      <alignment horizontal="center"/>
    </xf>
    <xf numFmtId="186" fontId="27" fillId="4" borderId="0" xfId="98" applyNumberFormat="1" applyFont="1" applyFill="1" applyAlignment="1">
      <alignment horizontal="center"/>
    </xf>
    <xf numFmtId="0" fontId="27" fillId="4" borderId="0" xfId="98" applyFont="1" applyFill="1" applyAlignment="1">
      <alignment horizontal="center"/>
    </xf>
    <xf numFmtId="0" fontId="27" fillId="4" borderId="0" xfId="98" applyFont="1" applyFill="1" applyAlignment="1">
      <alignment horizontal="right"/>
    </xf>
    <xf numFmtId="0" fontId="29" fillId="4" borderId="0" xfId="98" applyFont="1" applyFill="1"/>
    <xf numFmtId="10" fontId="29" fillId="4" borderId="0" xfId="98" applyNumberFormat="1" applyFont="1" applyFill="1" applyAlignment="1">
      <alignment horizontal="center"/>
    </xf>
    <xf numFmtId="10" fontId="29" fillId="4" borderId="0" xfId="0" applyNumberFormat="1" applyFont="1" applyFill="1" applyAlignment="1">
      <alignment horizontal="center"/>
    </xf>
    <xf numFmtId="9" fontId="29" fillId="4" borderId="0" xfId="0" applyNumberFormat="1" applyFont="1" applyFill="1"/>
    <xf numFmtId="186" fontId="29" fillId="4" borderId="0" xfId="0" applyNumberFormat="1" applyFont="1" applyFill="1"/>
    <xf numFmtId="0" fontId="96" fillId="4" borderId="0" xfId="0" applyFont="1" applyFill="1"/>
    <xf numFmtId="0" fontId="29" fillId="4" borderId="0" xfId="0" applyFont="1" applyFill="1"/>
    <xf numFmtId="0" fontId="96" fillId="4" borderId="0" xfId="0" applyFont="1" applyFill="1" applyAlignment="1">
      <alignment horizontal="right"/>
    </xf>
    <xf numFmtId="10" fontId="24" fillId="4" borderId="0" xfId="0" applyNumberFormat="1" applyFont="1" applyFill="1" applyAlignment="1">
      <alignment horizontal="center"/>
    </xf>
    <xf numFmtId="9" fontId="24" fillId="4" borderId="0" xfId="0" applyNumberFormat="1" applyFont="1" applyFill="1"/>
    <xf numFmtId="186" fontId="24" fillId="4" borderId="0" xfId="0" applyNumberFormat="1" applyFont="1" applyFill="1"/>
    <xf numFmtId="0" fontId="22" fillId="4" borderId="0" xfId="0" applyFont="1" applyFill="1"/>
    <xf numFmtId="0" fontId="24" fillId="4" borderId="0" xfId="0" applyFont="1" applyFill="1"/>
    <xf numFmtId="0" fontId="22" fillId="4" borderId="0" xfId="0" applyFont="1" applyFill="1" applyAlignment="1">
      <alignment horizontal="right"/>
    </xf>
    <xf numFmtId="49" fontId="94" fillId="0" borderId="24" xfId="9" applyFont="1" applyBorder="1" applyAlignment="1">
      <alignment horizontal="center" vertical="center"/>
    </xf>
    <xf numFmtId="3" fontId="94" fillId="0" borderId="24" xfId="9" applyNumberFormat="1" applyFont="1" applyBorder="1" applyAlignment="1">
      <alignment horizontal="center" vertical="center"/>
    </xf>
    <xf numFmtId="3" fontId="81" fillId="0" borderId="0" xfId="0" applyNumberFormat="1" applyFont="1" applyAlignment="1">
      <alignment wrapText="1"/>
    </xf>
    <xf numFmtId="186" fontId="94" fillId="0" borderId="11" xfId="0" applyNumberFormat="1" applyFont="1" applyBorder="1" applyAlignment="1">
      <alignment horizontal="center" wrapText="1"/>
    </xf>
    <xf numFmtId="3" fontId="94" fillId="0" borderId="10" xfId="0" applyNumberFormat="1" applyFont="1" applyBorder="1" applyAlignment="1">
      <alignment wrapText="1"/>
    </xf>
    <xf numFmtId="3" fontId="94" fillId="0" borderId="24" xfId="9" applyNumberFormat="1" applyFont="1" applyBorder="1" applyAlignment="1">
      <alignment horizontal="center" vertical="center" wrapText="1"/>
    </xf>
    <xf numFmtId="186" fontId="94" fillId="0" borderId="11" xfId="0" applyNumberFormat="1" applyFont="1" applyBorder="1" applyAlignment="1">
      <alignment horizontal="center" vertical="center"/>
    </xf>
    <xf numFmtId="3" fontId="94" fillId="0" borderId="10" xfId="0" applyNumberFormat="1" applyFont="1" applyBorder="1" applyAlignment="1">
      <alignment vertical="center"/>
    </xf>
    <xf numFmtId="0" fontId="97" fillId="0" borderId="0" xfId="0" applyFont="1"/>
    <xf numFmtId="186" fontId="45" fillId="0" borderId="0" xfId="0" applyNumberFormat="1" applyFont="1" applyAlignment="1">
      <alignment horizontal="center"/>
    </xf>
    <xf numFmtId="186" fontId="98" fillId="0" borderId="0" xfId="0" applyNumberFormat="1" applyFont="1" applyAlignment="1">
      <alignment horizontal="center"/>
    </xf>
    <xf numFmtId="0" fontId="97" fillId="0" borderId="0" xfId="0" applyFont="1" applyAlignment="1">
      <alignment horizontal="right"/>
    </xf>
    <xf numFmtId="186" fontId="45" fillId="28" borderId="76" xfId="0" applyNumberFormat="1" applyFont="1" applyFill="1" applyBorder="1" applyAlignment="1">
      <alignment horizontal="center"/>
    </xf>
    <xf numFmtId="186" fontId="45" fillId="28" borderId="77" xfId="0" applyNumberFormat="1" applyFont="1" applyFill="1" applyBorder="1" applyAlignment="1">
      <alignment horizontal="center"/>
    </xf>
    <xf numFmtId="186" fontId="98" fillId="28" borderId="77" xfId="0" applyNumberFormat="1" applyFont="1" applyFill="1" applyBorder="1" applyAlignment="1">
      <alignment horizontal="center"/>
    </xf>
    <xf numFmtId="186" fontId="98" fillId="28" borderId="78" xfId="0" applyNumberFormat="1" applyFont="1" applyFill="1" applyBorder="1" applyAlignment="1">
      <alignment horizontal="center"/>
    </xf>
    <xf numFmtId="186" fontId="98" fillId="28" borderId="76" xfId="0" applyNumberFormat="1" applyFont="1" applyFill="1" applyBorder="1" applyAlignment="1">
      <alignment horizontal="center"/>
    </xf>
    <xf numFmtId="186" fontId="98" fillId="28" borderId="79" xfId="0" applyNumberFormat="1" applyFont="1" applyFill="1" applyBorder="1" applyAlignment="1">
      <alignment horizontal="center"/>
    </xf>
    <xf numFmtId="186" fontId="98" fillId="28" borderId="80" xfId="0" applyNumberFormat="1" applyFont="1" applyFill="1" applyBorder="1" applyAlignment="1">
      <alignment horizontal="center"/>
    </xf>
    <xf numFmtId="0" fontId="97" fillId="28" borderId="5" xfId="0" applyFont="1" applyFill="1" applyBorder="1" applyAlignment="1">
      <alignment horizontal="right"/>
    </xf>
    <xf numFmtId="0" fontId="97" fillId="0" borderId="16" xfId="0" applyFont="1" applyBorder="1" applyAlignment="1">
      <alignment horizontal="right"/>
    </xf>
    <xf numFmtId="186" fontId="45" fillId="0" borderId="38" xfId="0" applyNumberFormat="1" applyFont="1" applyBorder="1" applyAlignment="1">
      <alignment horizontal="center"/>
    </xf>
    <xf numFmtId="3" fontId="45" fillId="0" borderId="39" xfId="0" applyNumberFormat="1" applyFont="1" applyBorder="1"/>
    <xf numFmtId="3" fontId="45" fillId="0" borderId="60" xfId="0" applyNumberFormat="1" applyFont="1" applyBorder="1"/>
    <xf numFmtId="3" fontId="45" fillId="0" borderId="38" xfId="0" applyNumberFormat="1" applyFont="1" applyBorder="1"/>
    <xf numFmtId="3" fontId="45" fillId="0" borderId="47" xfId="0" applyNumberFormat="1" applyFont="1" applyBorder="1"/>
    <xf numFmtId="3" fontId="45" fillId="0" borderId="64" xfId="0" applyNumberFormat="1" applyFont="1" applyBorder="1"/>
    <xf numFmtId="0" fontId="97" fillId="0" borderId="4" xfId="0" applyFont="1" applyBorder="1"/>
    <xf numFmtId="0" fontId="97" fillId="0" borderId="14" xfId="0" applyFont="1" applyBorder="1" applyAlignment="1">
      <alignment horizontal="center"/>
    </xf>
    <xf numFmtId="186" fontId="99" fillId="0" borderId="81" xfId="0" applyNumberFormat="1" applyFont="1" applyBorder="1" applyAlignment="1">
      <alignment horizontal="center"/>
    </xf>
    <xf numFmtId="3" fontId="45" fillId="0" borderId="42" xfId="0" applyNumberFormat="1" applyFont="1" applyBorder="1"/>
    <xf numFmtId="3" fontId="45" fillId="0" borderId="40" xfId="0" applyNumberFormat="1" applyFont="1" applyBorder="1"/>
    <xf numFmtId="3" fontId="45" fillId="0" borderId="66" xfId="0" applyNumberFormat="1" applyFont="1" applyBorder="1"/>
    <xf numFmtId="3" fontId="45" fillId="0" borderId="36" xfId="0" applyNumberFormat="1" applyFont="1" applyBorder="1"/>
    <xf numFmtId="3" fontId="45" fillId="0" borderId="67" xfId="0" applyNumberFormat="1" applyFont="1" applyBorder="1"/>
    <xf numFmtId="0" fontId="97" fillId="0" borderId="8" xfId="0" applyFont="1" applyBorder="1"/>
    <xf numFmtId="0" fontId="97" fillId="0" borderId="14" xfId="0" applyFont="1" applyBorder="1" applyAlignment="1">
      <alignment horizontal="left"/>
    </xf>
    <xf numFmtId="3" fontId="97" fillId="0" borderId="60" xfId="0" applyNumberFormat="1" applyFont="1" applyBorder="1"/>
    <xf numFmtId="3" fontId="97" fillId="0" borderId="39" xfId="0" applyNumberFormat="1" applyFont="1" applyBorder="1"/>
    <xf numFmtId="3" fontId="97" fillId="4" borderId="64" xfId="0" applyNumberFormat="1" applyFont="1" applyFill="1" applyBorder="1"/>
    <xf numFmtId="49" fontId="97" fillId="0" borderId="14" xfId="0" applyNumberFormat="1" applyFont="1" applyBorder="1" applyAlignment="1">
      <alignment horizontal="left"/>
    </xf>
    <xf numFmtId="3" fontId="97" fillId="0" borderId="64" xfId="0" applyNumberFormat="1" applyFont="1" applyBorder="1"/>
    <xf numFmtId="3" fontId="45" fillId="0" borderId="82" xfId="0" applyNumberFormat="1" applyFont="1" applyBorder="1"/>
    <xf numFmtId="3" fontId="97" fillId="0" borderId="83" xfId="0" applyNumberFormat="1" applyFont="1" applyBorder="1"/>
    <xf numFmtId="3" fontId="45" fillId="0" borderId="81" xfId="0" applyNumberFormat="1" applyFont="1" applyBorder="1"/>
    <xf numFmtId="3" fontId="97" fillId="0" borderId="82" xfId="0" applyNumberFormat="1" applyFont="1" applyBorder="1"/>
    <xf numFmtId="3" fontId="45" fillId="0" borderId="84" xfId="0" applyNumberFormat="1" applyFont="1" applyBorder="1"/>
    <xf numFmtId="3" fontId="97" fillId="0" borderId="85" xfId="0" applyNumberFormat="1" applyFont="1" applyBorder="1"/>
    <xf numFmtId="0" fontId="97" fillId="0" borderId="12" xfId="0" applyFont="1" applyBorder="1"/>
    <xf numFmtId="49" fontId="45" fillId="31" borderId="76" xfId="9" applyFont="1" applyFill="1" applyBorder="1" applyAlignment="1">
      <alignment horizontal="center" textRotation="90" wrapText="1"/>
    </xf>
    <xf numFmtId="49" fontId="100" fillId="31" borderId="77" xfId="9" applyFont="1" applyFill="1" applyBorder="1" applyAlignment="1">
      <alignment horizontal="center" textRotation="90" wrapText="1"/>
    </xf>
    <xf numFmtId="49" fontId="101" fillId="31" borderId="77" xfId="9" applyFont="1" applyFill="1" applyBorder="1" applyAlignment="1">
      <alignment horizontal="center" textRotation="90" wrapText="1"/>
    </xf>
    <xf numFmtId="49" fontId="101" fillId="31" borderId="78" xfId="9" applyFont="1" applyFill="1" applyBorder="1" applyAlignment="1">
      <alignment horizontal="center" textRotation="90" wrapText="1"/>
    </xf>
    <xf numFmtId="49" fontId="101" fillId="31" borderId="76" xfId="9" applyFont="1" applyFill="1" applyBorder="1" applyAlignment="1">
      <alignment horizontal="center" textRotation="90" wrapText="1"/>
    </xf>
    <xf numFmtId="49" fontId="101" fillId="31" borderId="79" xfId="9" applyFont="1" applyFill="1" applyBorder="1" applyAlignment="1">
      <alignment horizontal="center" textRotation="90" wrapText="1"/>
    </xf>
    <xf numFmtId="49" fontId="101" fillId="31" borderId="80" xfId="9" applyFont="1" applyFill="1" applyBorder="1" applyAlignment="1">
      <alignment horizontal="center" textRotation="90" wrapText="1"/>
    </xf>
    <xf numFmtId="186" fontId="45" fillId="0" borderId="0" xfId="16" applyNumberFormat="1" applyFont="1" applyAlignment="1">
      <alignment horizontal="center" vertical="center"/>
    </xf>
    <xf numFmtId="0" fontId="45" fillId="0" borderId="0" xfId="16" applyFont="1" applyAlignment="1">
      <alignment vertical="center"/>
    </xf>
    <xf numFmtId="0" fontId="45" fillId="0" borderId="0" xfId="16" applyFont="1" applyAlignment="1">
      <alignment horizontal="right" vertical="center"/>
    </xf>
    <xf numFmtId="0" fontId="97" fillId="0" borderId="0" xfId="16" applyFont="1" applyAlignment="1">
      <alignment vertical="center"/>
    </xf>
    <xf numFmtId="0" fontId="45" fillId="0" borderId="0" xfId="0" applyFont="1" applyAlignment="1">
      <alignment horizontal="center"/>
    </xf>
    <xf numFmtId="0" fontId="45" fillId="0" borderId="0" xfId="0" applyFont="1" applyAlignment="1">
      <alignment horizontal="right"/>
    </xf>
    <xf numFmtId="0" fontId="97" fillId="0" borderId="0" xfId="0" applyFont="1" applyAlignment="1">
      <alignment horizontal="center"/>
    </xf>
    <xf numFmtId="0" fontId="45" fillId="0" borderId="0" xfId="0" applyFont="1" applyAlignment="1">
      <alignment horizontal="left"/>
    </xf>
    <xf numFmtId="0" fontId="45" fillId="0" borderId="0" xfId="0" applyFont="1"/>
    <xf numFmtId="0" fontId="45" fillId="0" borderId="0" xfId="94" applyFont="1" applyAlignment="1">
      <alignment vertical="center"/>
    </xf>
    <xf numFmtId="186" fontId="45" fillId="0" borderId="66" xfId="0" applyNumberFormat="1" applyFont="1" applyBorder="1" applyAlignment="1">
      <alignment horizontal="center"/>
    </xf>
    <xf numFmtId="186" fontId="45" fillId="0" borderId="81" xfId="0" applyNumberFormat="1" applyFont="1" applyBorder="1" applyAlignment="1">
      <alignment horizontal="center"/>
    </xf>
    <xf numFmtId="3" fontId="97" fillId="0" borderId="47" xfId="0" applyNumberFormat="1" applyFont="1" applyBorder="1"/>
    <xf numFmtId="3" fontId="97" fillId="0" borderId="84" xfId="0" applyNumberFormat="1" applyFont="1" applyBorder="1"/>
    <xf numFmtId="186" fontId="45" fillId="28" borderId="78" xfId="0" applyNumberFormat="1" applyFont="1" applyFill="1" applyBorder="1" applyAlignment="1">
      <alignment horizontal="center"/>
    </xf>
    <xf numFmtId="0" fontId="98" fillId="28" borderId="77" xfId="0" applyFont="1" applyFill="1" applyBorder="1" applyAlignment="1">
      <alignment horizontal="center"/>
    </xf>
    <xf numFmtId="0" fontId="98" fillId="28" borderId="78" xfId="0" applyFont="1" applyFill="1" applyBorder="1" applyAlignment="1">
      <alignment horizontal="center"/>
    </xf>
    <xf numFmtId="0" fontId="98" fillId="28" borderId="76" xfId="0" applyFont="1" applyFill="1" applyBorder="1" applyAlignment="1">
      <alignment horizontal="center"/>
    </xf>
    <xf numFmtId="0" fontId="98" fillId="28" borderId="79" xfId="0" applyFont="1" applyFill="1" applyBorder="1" applyAlignment="1">
      <alignment horizontal="center"/>
    </xf>
    <xf numFmtId="0" fontId="98" fillId="28" borderId="80" xfId="0" applyFont="1" applyFill="1" applyBorder="1" applyAlignment="1">
      <alignment horizontal="center"/>
    </xf>
    <xf numFmtId="0" fontId="98" fillId="28" borderId="77" xfId="0" applyFont="1" applyFill="1" applyBorder="1"/>
    <xf numFmtId="0" fontId="98" fillId="28" borderId="78" xfId="0" applyFont="1" applyFill="1" applyBorder="1"/>
    <xf numFmtId="0" fontId="98" fillId="28" borderId="76" xfId="0" applyFont="1" applyFill="1" applyBorder="1"/>
    <xf numFmtId="0" fontId="98" fillId="28" borderId="79" xfId="0" applyFont="1" applyFill="1" applyBorder="1"/>
    <xf numFmtId="0" fontId="98" fillId="28" borderId="80" xfId="0" applyFont="1" applyFill="1" applyBorder="1"/>
    <xf numFmtId="186" fontId="45" fillId="28" borderId="77" xfId="0" applyNumberFormat="1" applyFont="1" applyFill="1" applyBorder="1" applyAlignment="1">
      <alignment horizontal="center" vertical="center"/>
    </xf>
    <xf numFmtId="186" fontId="98" fillId="28" borderId="77" xfId="0" applyNumberFormat="1" applyFont="1" applyFill="1" applyBorder="1" applyAlignment="1">
      <alignment horizontal="center" vertical="center"/>
    </xf>
    <xf numFmtId="186" fontId="98" fillId="28" borderId="78" xfId="0" applyNumberFormat="1" applyFont="1" applyFill="1" applyBorder="1" applyAlignment="1">
      <alignment horizontal="center" vertical="center"/>
    </xf>
    <xf numFmtId="186" fontId="45" fillId="28" borderId="76" xfId="0" applyNumberFormat="1" applyFont="1" applyFill="1" applyBorder="1" applyAlignment="1">
      <alignment horizontal="center" vertical="center"/>
    </xf>
    <xf numFmtId="186" fontId="98" fillId="28" borderId="79" xfId="0" applyNumberFormat="1" applyFont="1" applyFill="1" applyBorder="1" applyAlignment="1">
      <alignment horizontal="center" vertical="center"/>
    </xf>
    <xf numFmtId="186" fontId="98" fillId="28" borderId="76" xfId="0" applyNumberFormat="1" applyFont="1" applyFill="1" applyBorder="1" applyAlignment="1">
      <alignment horizontal="center" vertical="center"/>
    </xf>
    <xf numFmtId="186" fontId="98" fillId="28" borderId="80" xfId="0" applyNumberFormat="1" applyFont="1" applyFill="1" applyBorder="1" applyAlignment="1">
      <alignment horizontal="center" vertical="center"/>
    </xf>
    <xf numFmtId="0" fontId="45" fillId="28" borderId="77" xfId="0" applyFont="1" applyFill="1" applyBorder="1"/>
    <xf numFmtId="186" fontId="99" fillId="0" borderId="66" xfId="0" applyNumberFormat="1" applyFont="1" applyBorder="1" applyAlignment="1">
      <alignment horizontal="center"/>
    </xf>
    <xf numFmtId="186" fontId="45" fillId="28" borderId="79" xfId="0" applyNumberFormat="1" applyFont="1" applyFill="1" applyBorder="1" applyAlignment="1">
      <alignment horizontal="center"/>
    </xf>
    <xf numFmtId="186" fontId="98" fillId="28" borderId="77" xfId="0" applyNumberFormat="1" applyFont="1" applyFill="1" applyBorder="1"/>
    <xf numFmtId="186" fontId="98" fillId="28" borderId="78" xfId="0" applyNumberFormat="1" applyFont="1" applyFill="1" applyBorder="1"/>
    <xf numFmtId="186" fontId="98" fillId="28" borderId="79" xfId="0" applyNumberFormat="1" applyFont="1" applyFill="1" applyBorder="1"/>
    <xf numFmtId="0" fontId="97" fillId="0" borderId="64" xfId="0" applyFont="1" applyBorder="1"/>
    <xf numFmtId="0" fontId="97" fillId="0" borderId="85" xfId="0" applyFont="1" applyBorder="1"/>
    <xf numFmtId="186" fontId="45" fillId="28" borderId="80" xfId="0" applyNumberFormat="1" applyFont="1" applyFill="1" applyBorder="1" applyAlignment="1">
      <alignment horizontal="center"/>
    </xf>
    <xf numFmtId="3" fontId="45" fillId="0" borderId="83" xfId="0" applyNumberFormat="1" applyFont="1" applyBorder="1"/>
    <xf numFmtId="186" fontId="98" fillId="28" borderId="76" xfId="0" applyNumberFormat="1" applyFont="1" applyFill="1" applyBorder="1"/>
    <xf numFmtId="186" fontId="98" fillId="28" borderId="80" xfId="0" applyNumberFormat="1" applyFont="1" applyFill="1" applyBorder="1"/>
    <xf numFmtId="3" fontId="98" fillId="0" borderId="82" xfId="0" applyNumberFormat="1" applyFont="1" applyBorder="1"/>
    <xf numFmtId="3" fontId="102" fillId="0" borderId="83" xfId="0" applyNumberFormat="1" applyFont="1" applyBorder="1"/>
    <xf numFmtId="3" fontId="98" fillId="0" borderId="81" xfId="0" applyNumberFormat="1" applyFont="1" applyBorder="1"/>
    <xf numFmtId="3" fontId="102" fillId="0" borderId="82" xfId="0" applyNumberFormat="1" applyFont="1" applyBorder="1"/>
    <xf numFmtId="3" fontId="102" fillId="0" borderId="84" xfId="0" applyNumberFormat="1" applyFont="1" applyBorder="1"/>
    <xf numFmtId="3" fontId="97" fillId="0" borderId="0" xfId="0" applyNumberFormat="1" applyFont="1"/>
    <xf numFmtId="9" fontId="45" fillId="28" borderId="77" xfId="0" applyNumberFormat="1" applyFont="1" applyFill="1" applyBorder="1" applyAlignment="1">
      <alignment horizontal="center"/>
    </xf>
    <xf numFmtId="9" fontId="45" fillId="28" borderId="78" xfId="0" applyNumberFormat="1" applyFont="1" applyFill="1" applyBorder="1" applyAlignment="1">
      <alignment horizontal="center"/>
    </xf>
    <xf numFmtId="9" fontId="45" fillId="28" borderId="76" xfId="0" applyNumberFormat="1" applyFont="1" applyFill="1" applyBorder="1" applyAlignment="1">
      <alignment horizontal="center"/>
    </xf>
    <xf numFmtId="9" fontId="98" fillId="28" borderId="77" xfId="0" applyNumberFormat="1" applyFont="1" applyFill="1" applyBorder="1" applyAlignment="1">
      <alignment horizontal="center"/>
    </xf>
    <xf numFmtId="9" fontId="45" fillId="28" borderId="79" xfId="0" applyNumberFormat="1" applyFont="1" applyFill="1" applyBorder="1" applyAlignment="1">
      <alignment horizontal="center"/>
    </xf>
    <xf numFmtId="9" fontId="45" fillId="28" borderId="80" xfId="0" applyNumberFormat="1" applyFont="1" applyFill="1" applyBorder="1" applyAlignment="1">
      <alignment horizontal="center"/>
    </xf>
    <xf numFmtId="0" fontId="23" fillId="0" borderId="0" xfId="0" applyFont="1" applyAlignment="1">
      <alignment horizontal="center"/>
    </xf>
    <xf numFmtId="0" fontId="23" fillId="0" borderId="0" xfId="0" applyFont="1" applyAlignment="1">
      <alignment horizontal="left"/>
    </xf>
    <xf numFmtId="0" fontId="27" fillId="0" borderId="0" xfId="88" applyFont="1"/>
    <xf numFmtId="9" fontId="23" fillId="0" borderId="39" xfId="0" applyNumberFormat="1" applyFont="1" applyBorder="1" applyAlignment="1">
      <alignment horizontal="center" vertical="center" wrapText="1"/>
    </xf>
    <xf numFmtId="9" fontId="23" fillId="4" borderId="39" xfId="0" applyNumberFormat="1" applyFont="1" applyFill="1" applyBorder="1" applyAlignment="1">
      <alignment horizontal="center" vertical="center" wrapText="1"/>
    </xf>
    <xf numFmtId="0" fontId="23" fillId="0" borderId="39" xfId="0" applyFont="1" applyBorder="1" applyAlignment="1">
      <alignment horizontal="justify" vertical="center" wrapText="1"/>
    </xf>
    <xf numFmtId="9" fontId="23" fillId="0" borderId="39" xfId="106" applyFont="1" applyBorder="1" applyAlignment="1">
      <alignment horizontal="center" vertical="center" wrapText="1"/>
    </xf>
    <xf numFmtId="10" fontId="23" fillId="0" borderId="39" xfId="0" applyNumberFormat="1" applyFont="1" applyBorder="1" applyAlignment="1">
      <alignment horizontal="center" vertical="center" wrapText="1"/>
    </xf>
    <xf numFmtId="10" fontId="23" fillId="4" borderId="39" xfId="0" applyNumberFormat="1" applyFont="1" applyFill="1" applyBorder="1" applyAlignment="1">
      <alignment horizontal="center" vertical="center" wrapText="1"/>
    </xf>
    <xf numFmtId="187" fontId="23" fillId="4" borderId="39" xfId="0" applyNumberFormat="1" applyFont="1" applyFill="1" applyBorder="1" applyAlignment="1">
      <alignment horizontal="center" vertical="center" wrapText="1"/>
    </xf>
    <xf numFmtId="0" fontId="23" fillId="4" borderId="39" xfId="0" applyFont="1" applyFill="1" applyBorder="1" applyAlignment="1">
      <alignment horizontal="justify" vertical="center" wrapText="1"/>
    </xf>
    <xf numFmtId="0" fontId="23" fillId="0" borderId="0" xfId="0" applyFont="1" applyAlignment="1">
      <alignment horizontal="center" vertical="center" wrapText="1"/>
    </xf>
    <xf numFmtId="187" fontId="23" fillId="0" borderId="39" xfId="0" applyNumberFormat="1" applyFont="1" applyBorder="1" applyAlignment="1">
      <alignment horizontal="center" vertical="center" wrapText="1"/>
    </xf>
    <xf numFmtId="186" fontId="23" fillId="4" borderId="39" xfId="0" applyNumberFormat="1" applyFont="1" applyFill="1" applyBorder="1" applyAlignment="1">
      <alignment horizontal="center" vertical="center" wrapText="1"/>
    </xf>
    <xf numFmtId="0" fontId="23" fillId="4" borderId="39" xfId="0" applyFont="1" applyFill="1" applyBorder="1" applyAlignment="1">
      <alignment horizontal="center" vertical="center" wrapText="1"/>
    </xf>
    <xf numFmtId="9" fontId="23" fillId="0" borderId="39" xfId="106" applyFont="1" applyFill="1" applyBorder="1" applyAlignment="1">
      <alignment horizontal="center" vertical="center" wrapText="1"/>
    </xf>
    <xf numFmtId="0" fontId="23" fillId="0" borderId="39" xfId="0" applyFont="1" applyBorder="1" applyAlignment="1">
      <alignment horizontal="left" vertical="top" wrapText="1"/>
    </xf>
    <xf numFmtId="0" fontId="23" fillId="0" borderId="39" xfId="0" applyFont="1" applyBorder="1" applyAlignment="1">
      <alignment horizontal="left" vertical="justify" wrapText="1"/>
    </xf>
    <xf numFmtId="186" fontId="23" fillId="0" borderId="39" xfId="106" applyNumberFormat="1" applyFont="1" applyFill="1" applyBorder="1" applyAlignment="1">
      <alignment horizontal="center" vertical="center" wrapText="1"/>
    </xf>
    <xf numFmtId="188" fontId="23" fillId="0" borderId="39" xfId="4" applyNumberFormat="1" applyFont="1" applyFill="1" applyBorder="1" applyAlignment="1">
      <alignment horizontal="center" vertical="center" wrapText="1"/>
    </xf>
    <xf numFmtId="188" fontId="23" fillId="0" borderId="39" xfId="0" applyNumberFormat="1" applyFont="1" applyBorder="1" applyAlignment="1">
      <alignment horizontal="center" vertical="center" wrapText="1"/>
    </xf>
    <xf numFmtId="0" fontId="105" fillId="0" borderId="39" xfId="0" applyFont="1" applyBorder="1" applyAlignment="1">
      <alignment horizontal="center" vertical="center"/>
    </xf>
    <xf numFmtId="0" fontId="105" fillId="0" borderId="39" xfId="0" applyFont="1" applyBorder="1" applyAlignment="1">
      <alignment horizontal="center" vertical="center" wrapText="1"/>
    </xf>
    <xf numFmtId="9" fontId="105" fillId="0" borderId="39" xfId="0" applyNumberFormat="1" applyFont="1" applyBorder="1" applyAlignment="1">
      <alignment horizontal="center" vertical="center" wrapText="1"/>
    </xf>
    <xf numFmtId="10" fontId="23" fillId="0" borderId="39" xfId="106" applyNumberFormat="1" applyFont="1" applyFill="1" applyBorder="1" applyAlignment="1">
      <alignment horizontal="center" vertical="center" wrapText="1"/>
    </xf>
    <xf numFmtId="10" fontId="105" fillId="0" borderId="39" xfId="0" applyNumberFormat="1" applyFont="1" applyBorder="1" applyAlignment="1">
      <alignment horizontal="center" vertical="center" wrapText="1"/>
    </xf>
    <xf numFmtId="186" fontId="23" fillId="0" borderId="39" xfId="0" applyNumberFormat="1" applyFont="1" applyBorder="1" applyAlignment="1">
      <alignment horizontal="center" vertical="center" wrapText="1"/>
    </xf>
    <xf numFmtId="186" fontId="105" fillId="0" borderId="39" xfId="0" applyNumberFormat="1" applyFont="1" applyBorder="1" applyAlignment="1">
      <alignment horizontal="center" vertical="center" wrapText="1"/>
    </xf>
    <xf numFmtId="189" fontId="23" fillId="0" borderId="39" xfId="0" applyNumberFormat="1" applyFont="1" applyBorder="1" applyAlignment="1">
      <alignment horizontal="center" vertical="center" wrapText="1"/>
    </xf>
    <xf numFmtId="9" fontId="23" fillId="0" borderId="39" xfId="0" applyNumberFormat="1" applyFont="1" applyBorder="1" applyAlignment="1">
      <alignment horizontal="right" vertical="center" wrapText="1" indent="1"/>
    </xf>
    <xf numFmtId="3" fontId="23" fillId="0" borderId="39" xfId="0" applyNumberFormat="1" applyFont="1" applyBorder="1" applyAlignment="1">
      <alignment horizontal="center" vertical="center" wrapText="1"/>
    </xf>
    <xf numFmtId="3" fontId="23" fillId="0" borderId="39" xfId="0" applyNumberFormat="1" applyFont="1" applyBorder="1" applyAlignment="1">
      <alignment horizontal="right" vertical="center" wrapText="1" indent="1"/>
    </xf>
    <xf numFmtId="2" fontId="23" fillId="0" borderId="39" xfId="0" applyNumberFormat="1" applyFont="1" applyBorder="1" applyAlignment="1">
      <alignment horizontal="center" vertical="center" wrapText="1"/>
    </xf>
    <xf numFmtId="0" fontId="23" fillId="0" borderId="39" xfId="88" applyFont="1" applyBorder="1" applyAlignment="1">
      <alignment horizontal="center" vertical="center" wrapText="1"/>
    </xf>
    <xf numFmtId="49" fontId="23" fillId="0" borderId="39" xfId="0" applyNumberFormat="1" applyFont="1" applyBorder="1" applyAlignment="1">
      <alignment horizontal="center" vertical="center" wrapText="1"/>
    </xf>
    <xf numFmtId="10" fontId="23" fillId="0" borderId="39" xfId="0" applyNumberFormat="1" applyFont="1" applyBorder="1" applyAlignment="1">
      <alignment horizontal="center" vertical="center"/>
    </xf>
    <xf numFmtId="186" fontId="23" fillId="0" borderId="39" xfId="0" applyNumberFormat="1" applyFont="1" applyBorder="1" applyAlignment="1">
      <alignment horizontal="center" vertical="center"/>
    </xf>
    <xf numFmtId="9" fontId="23" fillId="0" borderId="39" xfId="0" applyNumberFormat="1" applyFont="1" applyBorder="1" applyAlignment="1">
      <alignment horizontal="center" vertical="center"/>
    </xf>
    <xf numFmtId="49" fontId="23" fillId="0" borderId="39" xfId="106" applyNumberFormat="1" applyFont="1" applyFill="1" applyBorder="1" applyAlignment="1">
      <alignment horizontal="center" vertical="center" wrapText="1"/>
    </xf>
    <xf numFmtId="1" fontId="78" fillId="0" borderId="0" xfId="0" applyNumberFormat="1" applyFont="1" applyAlignment="1">
      <alignment horizontal="right" vertical="center" wrapText="1"/>
    </xf>
    <xf numFmtId="3" fontId="78" fillId="0" borderId="0" xfId="0" applyNumberFormat="1" applyFont="1" applyAlignment="1">
      <alignment horizontal="right" vertical="center" wrapText="1"/>
    </xf>
    <xf numFmtId="0" fontId="78" fillId="0" borderId="0" xfId="0" applyFont="1" applyAlignment="1">
      <alignment horizontal="center" vertical="center" wrapText="1"/>
    </xf>
    <xf numFmtId="0" fontId="78" fillId="0" borderId="0" xfId="0" applyFont="1" applyAlignment="1">
      <alignment horizontal="left" vertical="center" wrapText="1"/>
    </xf>
    <xf numFmtId="49" fontId="78" fillId="0" borderId="0" xfId="0" applyNumberFormat="1" applyFont="1" applyAlignment="1">
      <alignment horizontal="center" vertical="center" wrapText="1"/>
    </xf>
    <xf numFmtId="3" fontId="78" fillId="0" borderId="0" xfId="0" applyNumberFormat="1" applyFont="1" applyAlignment="1">
      <alignment horizontal="center" vertical="center" wrapText="1"/>
    </xf>
    <xf numFmtId="0" fontId="78" fillId="0" borderId="0" xfId="0" applyFont="1" applyAlignment="1">
      <alignment vertical="center"/>
    </xf>
    <xf numFmtId="0" fontId="78" fillId="0" borderId="0" xfId="0" applyFont="1" applyAlignment="1">
      <alignment horizontal="left" vertical="center"/>
    </xf>
    <xf numFmtId="1" fontId="31" fillId="0" borderId="0" xfId="7" applyNumberFormat="1" applyFont="1" applyAlignment="1">
      <alignment horizontal="right" vertical="center" wrapText="1"/>
    </xf>
    <xf numFmtId="3" fontId="31" fillId="0" borderId="0" xfId="7" applyNumberFormat="1" applyFont="1" applyAlignment="1">
      <alignment horizontal="right" vertical="center" wrapText="1"/>
    </xf>
    <xf numFmtId="49" fontId="31" fillId="0" borderId="0" xfId="7" applyFont="1" applyAlignment="1">
      <alignment horizontal="center" vertical="center" wrapText="1"/>
    </xf>
    <xf numFmtId="49" fontId="31" fillId="0" borderId="0" xfId="7" applyFont="1" applyAlignment="1">
      <alignment horizontal="left" vertical="center" wrapText="1"/>
    </xf>
    <xf numFmtId="3" fontId="31" fillId="0" borderId="0" xfId="7" applyNumberFormat="1" applyFont="1" applyAlignment="1">
      <alignment horizontal="center" vertical="center" wrapText="1"/>
    </xf>
    <xf numFmtId="49" fontId="31" fillId="0" borderId="0" xfId="8" applyNumberFormat="1" applyFont="1" applyAlignment="1">
      <alignment horizontal="center" vertical="center" wrapText="1"/>
    </xf>
    <xf numFmtId="0" fontId="31" fillId="0" borderId="0" xfId="102" applyFont="1" applyAlignment="1">
      <alignment horizontal="center" vertical="center" wrapText="1"/>
    </xf>
    <xf numFmtId="0" fontId="31" fillId="0" borderId="0" xfId="102" applyFont="1" applyAlignment="1">
      <alignment vertical="center"/>
    </xf>
    <xf numFmtId="0" fontId="77" fillId="0" borderId="0" xfId="133" applyFont="1" applyAlignment="1">
      <alignment horizontal="left" vertical="center"/>
    </xf>
    <xf numFmtId="0" fontId="79" fillId="0" borderId="0" xfId="102" applyFont="1" applyAlignment="1">
      <alignment horizontal="left" vertical="center"/>
    </xf>
    <xf numFmtId="1" fontId="0" fillId="0" borderId="0" xfId="0" applyNumberFormat="1" applyAlignment="1">
      <alignment horizontal="right" vertical="center" wrapText="1"/>
    </xf>
    <xf numFmtId="3" fontId="0" fillId="0" borderId="0" xfId="0" applyNumberFormat="1" applyAlignment="1">
      <alignment horizontal="right" vertical="center" wrapText="1"/>
    </xf>
    <xf numFmtId="0" fontId="0" fillId="0" borderId="0" xfId="0" applyAlignment="1">
      <alignment horizontal="center" vertical="center" wrapText="1"/>
    </xf>
    <xf numFmtId="0" fontId="0" fillId="0" borderId="0" xfId="0" applyAlignment="1">
      <alignment horizontal="left" vertical="center" wrapText="1"/>
    </xf>
    <xf numFmtId="49"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Alignment="1">
      <alignment vertical="center"/>
    </xf>
    <xf numFmtId="0" fontId="0" fillId="0" borderId="0" xfId="0" applyAlignment="1">
      <alignment horizontal="left" vertical="center"/>
    </xf>
    <xf numFmtId="1" fontId="23" fillId="0" borderId="0" xfId="0" applyNumberFormat="1" applyFont="1" applyAlignment="1">
      <alignment horizontal="right" vertical="center" wrapText="1"/>
    </xf>
    <xf numFmtId="3" fontId="23" fillId="0" borderId="0" xfId="0" applyNumberFormat="1" applyFont="1" applyAlignment="1">
      <alignment horizontal="right" vertical="center" wrapText="1"/>
    </xf>
    <xf numFmtId="0" fontId="23" fillId="0" borderId="0" xfId="0" applyFont="1" applyAlignment="1">
      <alignment horizontal="left" vertical="center" wrapText="1"/>
    </xf>
    <xf numFmtId="49" fontId="23" fillId="0" borderId="0" xfId="0" applyNumberFormat="1" applyFont="1" applyAlignment="1">
      <alignment horizontal="center" vertical="center" wrapText="1"/>
    </xf>
    <xf numFmtId="3" fontId="23" fillId="0" borderId="0" xfId="0" applyNumberFormat="1" applyFont="1" applyAlignment="1">
      <alignment horizontal="center" vertical="center" wrapText="1"/>
    </xf>
    <xf numFmtId="0" fontId="23" fillId="0" borderId="0" xfId="0" applyFont="1" applyAlignment="1">
      <alignment vertical="center"/>
    </xf>
    <xf numFmtId="0" fontId="23" fillId="0" borderId="0" xfId="0" applyFont="1" applyAlignment="1">
      <alignment horizontal="left" vertical="center"/>
    </xf>
    <xf numFmtId="0" fontId="23" fillId="0" borderId="0" xfId="0" applyFont="1" applyAlignment="1">
      <alignment wrapText="1"/>
    </xf>
    <xf numFmtId="0" fontId="23" fillId="0" borderId="0" xfId="0" applyFont="1" applyAlignment="1">
      <alignment horizontal="center" wrapText="1"/>
    </xf>
    <xf numFmtId="0" fontId="27" fillId="0" borderId="0" xfId="88" applyFont="1" applyAlignment="1">
      <alignment horizontal="left"/>
    </xf>
    <xf numFmtId="0" fontId="107" fillId="0" borderId="0" xfId="0" applyFont="1" applyAlignment="1">
      <alignment horizontal="left"/>
    </xf>
    <xf numFmtId="2" fontId="23" fillId="0" borderId="39" xfId="4" applyNumberFormat="1" applyFont="1" applyFill="1" applyBorder="1" applyAlignment="1">
      <alignment horizontal="center" vertical="center" wrapText="1"/>
    </xf>
    <xf numFmtId="0" fontId="24" fillId="0" borderId="0" xfId="0" applyFont="1" applyAlignment="1">
      <alignment horizontal="left" vertical="center"/>
    </xf>
    <xf numFmtId="9" fontId="23" fillId="0" borderId="0" xfId="106" applyFont="1" applyFill="1" applyBorder="1" applyAlignment="1">
      <alignment horizontal="center" vertical="center" wrapText="1"/>
    </xf>
    <xf numFmtId="0" fontId="105" fillId="0" borderId="0" xfId="0" applyFont="1" applyAlignment="1">
      <alignment horizontal="center" vertical="center"/>
    </xf>
    <xf numFmtId="10" fontId="23" fillId="0" borderId="0" xfId="0" applyNumberFormat="1" applyFont="1" applyAlignment="1">
      <alignment horizontal="center" vertical="center" wrapText="1"/>
    </xf>
    <xf numFmtId="189" fontId="23" fillId="0" borderId="39" xfId="0" applyNumberFormat="1" applyFont="1" applyBorder="1" applyAlignment="1">
      <alignment horizontal="right" vertical="center" wrapText="1"/>
    </xf>
    <xf numFmtId="166" fontId="23" fillId="0" borderId="0" xfId="4" quotePrefix="1" applyFont="1" applyFill="1" applyBorder="1" applyAlignment="1">
      <alignment horizontal="center" vertical="center" wrapText="1"/>
    </xf>
    <xf numFmtId="9" fontId="23" fillId="0" borderId="0" xfId="0" applyNumberFormat="1" applyFont="1" applyAlignment="1">
      <alignment horizontal="center" vertical="center" wrapText="1"/>
    </xf>
    <xf numFmtId="0" fontId="23" fillId="0" borderId="0" xfId="0" applyFont="1" applyAlignment="1">
      <alignment horizontal="justify" vertical="center" wrapText="1"/>
    </xf>
    <xf numFmtId="0" fontId="27" fillId="0" borderId="0" xfId="16" applyFont="1" applyAlignment="1">
      <alignment vertical="center"/>
    </xf>
    <xf numFmtId="0" fontId="27" fillId="0" borderId="0" xfId="16" applyFont="1" applyAlignment="1">
      <alignment horizontal="left" vertical="center"/>
    </xf>
    <xf numFmtId="0" fontId="22" fillId="0" borderId="0" xfId="15" applyFont="1" applyFill="1" applyBorder="1" applyAlignment="1">
      <alignment horizontal="center"/>
    </xf>
    <xf numFmtId="0" fontId="24" fillId="31" borderId="10" xfId="16" applyFont="1" applyFill="1" applyBorder="1" applyAlignment="1">
      <alignment horizontal="center" vertical="center"/>
    </xf>
    <xf numFmtId="49" fontId="38" fillId="31" borderId="24" xfId="9" applyFont="1" applyFill="1" applyBorder="1" applyAlignment="1">
      <alignment horizontal="center" vertical="center" textRotation="90" wrapText="1"/>
    </xf>
    <xf numFmtId="49" fontId="38" fillId="31" borderId="21" xfId="9" applyFont="1" applyFill="1" applyBorder="1" applyAlignment="1">
      <alignment horizontal="center" vertical="center" textRotation="90" wrapText="1"/>
    </xf>
    <xf numFmtId="49" fontId="38" fillId="31" borderId="31" xfId="9" applyFont="1" applyFill="1" applyBorder="1" applyAlignment="1">
      <alignment horizontal="center" vertical="center" textRotation="90" wrapText="1"/>
    </xf>
    <xf numFmtId="0" fontId="24" fillId="31" borderId="39" xfId="16" applyFont="1" applyFill="1" applyBorder="1" applyAlignment="1">
      <alignment horizontal="center" vertical="center" textRotation="90" wrapText="1"/>
    </xf>
    <xf numFmtId="0" fontId="24" fillId="31" borderId="38" xfId="16" applyFont="1" applyFill="1" applyBorder="1" applyAlignment="1">
      <alignment horizontal="center" vertical="center" textRotation="90" wrapText="1"/>
    </xf>
    <xf numFmtId="0" fontId="24" fillId="31" borderId="5" xfId="16" applyFont="1" applyFill="1" applyBorder="1" applyAlignment="1">
      <alignment horizontal="center" vertical="center"/>
    </xf>
    <xf numFmtId="49" fontId="108" fillId="31" borderId="24" xfId="9" applyFont="1" applyFill="1" applyBorder="1" applyAlignment="1">
      <alignment horizontal="center" vertical="center" textRotation="90" wrapText="1"/>
    </xf>
    <xf numFmtId="49" fontId="108" fillId="31" borderId="21" xfId="9" applyFont="1" applyFill="1" applyBorder="1" applyAlignment="1">
      <alignment horizontal="center" vertical="center" textRotation="90" wrapText="1"/>
    </xf>
    <xf numFmtId="49" fontId="108" fillId="31" borderId="31" xfId="9" applyFont="1" applyFill="1" applyBorder="1" applyAlignment="1">
      <alignment horizontal="center" vertical="center" textRotation="90" wrapText="1"/>
    </xf>
    <xf numFmtId="0" fontId="24" fillId="31" borderId="8" xfId="16" applyFont="1" applyFill="1" applyBorder="1" applyAlignment="1">
      <alignment horizontal="center" vertical="center"/>
    </xf>
    <xf numFmtId="0" fontId="24" fillId="31" borderId="10" xfId="16" applyFont="1" applyFill="1" applyBorder="1" applyAlignment="1">
      <alignment horizontal="center" vertical="center" wrapText="1"/>
    </xf>
    <xf numFmtId="0" fontId="24" fillId="31" borderId="11" xfId="16" applyFont="1" applyFill="1" applyBorder="1" applyAlignment="1">
      <alignment horizontal="center" vertical="center"/>
    </xf>
    <xf numFmtId="0" fontId="24" fillId="31" borderId="28" xfId="16" applyFont="1" applyFill="1" applyBorder="1" applyAlignment="1">
      <alignment horizontal="center" vertical="center"/>
    </xf>
    <xf numFmtId="0" fontId="45" fillId="31" borderId="12" xfId="15" applyFont="1" applyFill="1" applyBorder="1" applyAlignment="1">
      <alignment horizontal="center" vertical="center" textRotation="90"/>
    </xf>
    <xf numFmtId="0" fontId="45" fillId="31" borderId="20" xfId="15" applyFont="1" applyFill="1" applyBorder="1" applyAlignment="1">
      <alignment horizontal="center" vertical="center" textRotation="90" wrapText="1"/>
    </xf>
    <xf numFmtId="0" fontId="45" fillId="31" borderId="13" xfId="15" applyFont="1" applyFill="1" applyBorder="1" applyAlignment="1">
      <alignment horizontal="center" vertical="center" textRotation="90" wrapText="1"/>
    </xf>
    <xf numFmtId="0" fontId="45" fillId="31" borderId="8" xfId="15" applyFont="1" applyFill="1" applyBorder="1" applyAlignment="1">
      <alignment horizontal="center" vertical="center" textRotation="90" wrapText="1"/>
    </xf>
    <xf numFmtId="0" fontId="45" fillId="31" borderId="12" xfId="15" applyFont="1" applyFill="1" applyBorder="1" applyAlignment="1">
      <alignment horizontal="center" vertical="center" textRotation="90" wrapText="1"/>
    </xf>
    <xf numFmtId="0" fontId="22" fillId="4" borderId="0" xfId="15" quotePrefix="1" applyFont="1" applyFill="1"/>
    <xf numFmtId="0" fontId="109" fillId="0" borderId="0" xfId="15" applyFont="1" applyFill="1" applyBorder="1" applyAlignment="1">
      <alignment horizontal="center"/>
    </xf>
    <xf numFmtId="3" fontId="109" fillId="0" borderId="0" xfId="15" applyNumberFormat="1" applyFont="1" applyFill="1" applyBorder="1"/>
    <xf numFmtId="3" fontId="109" fillId="0" borderId="0" xfId="15" applyNumberFormat="1" applyFont="1" applyFill="1" applyBorder="1" applyAlignment="1">
      <alignment horizontal="center"/>
    </xf>
    <xf numFmtId="3" fontId="22" fillId="0" borderId="0" xfId="0" applyNumberFormat="1" applyFont="1" applyFill="1" applyBorder="1"/>
    <xf numFmtId="0" fontId="24" fillId="31" borderId="26" xfId="16" applyFont="1" applyFill="1" applyBorder="1" applyAlignment="1">
      <alignment horizontal="center" vertical="center"/>
    </xf>
    <xf numFmtId="0" fontId="24" fillId="31" borderId="13" xfId="16" applyFont="1" applyFill="1" applyBorder="1" applyAlignment="1">
      <alignment horizontal="center" vertical="center"/>
    </xf>
    <xf numFmtId="0" fontId="24" fillId="31" borderId="26" xfId="16" applyFont="1" applyFill="1" applyBorder="1" applyAlignment="1">
      <alignment vertical="center" wrapText="1"/>
    </xf>
    <xf numFmtId="0" fontId="24" fillId="31" borderId="30" xfId="16" applyFont="1" applyFill="1" applyBorder="1" applyAlignment="1">
      <alignment horizontal="center" vertical="center"/>
    </xf>
    <xf numFmtId="0" fontId="24" fillId="31" borderId="3" xfId="16" applyFont="1" applyFill="1" applyBorder="1" applyAlignment="1">
      <alignment horizontal="center" vertical="center"/>
    </xf>
    <xf numFmtId="0" fontId="24" fillId="31" borderId="17" xfId="16" applyFont="1" applyFill="1" applyBorder="1" applyAlignment="1">
      <alignment horizontal="center" vertical="center"/>
    </xf>
    <xf numFmtId="0" fontId="24" fillId="31" borderId="6" xfId="16" applyFont="1" applyFill="1" applyBorder="1" applyAlignment="1">
      <alignment horizontal="center" vertical="center"/>
    </xf>
    <xf numFmtId="0" fontId="24" fillId="31" borderId="61" xfId="16" applyFont="1" applyFill="1" applyBorder="1" applyAlignment="1">
      <alignment horizontal="center" vertical="center"/>
    </xf>
    <xf numFmtId="0" fontId="24" fillId="31" borderId="39" xfId="16" applyFont="1" applyFill="1" applyBorder="1" applyAlignment="1">
      <alignment horizontal="center" vertical="center" wrapText="1"/>
    </xf>
    <xf numFmtId="4" fontId="24" fillId="31" borderId="39" xfId="16" applyNumberFormat="1" applyFont="1" applyFill="1" applyBorder="1" applyAlignment="1">
      <alignment horizontal="center" vertical="center" wrapText="1"/>
    </xf>
    <xf numFmtId="173" fontId="24" fillId="31" borderId="39" xfId="16" applyNumberFormat="1" applyFont="1" applyFill="1" applyBorder="1" applyAlignment="1">
      <alignment horizontal="center" vertical="center" wrapText="1"/>
    </xf>
    <xf numFmtId="0" fontId="31" fillId="31" borderId="39" xfId="16" applyFont="1" applyFill="1" applyBorder="1" applyAlignment="1">
      <alignment horizontal="center" vertical="center"/>
    </xf>
    <xf numFmtId="0" fontId="31" fillId="31" borderId="39" xfId="16" applyFont="1" applyFill="1" applyBorder="1" applyAlignment="1">
      <alignment horizontal="center" vertical="center" wrapText="1"/>
    </xf>
    <xf numFmtId="4" fontId="31" fillId="31" borderId="39" xfId="16" applyNumberFormat="1" applyFont="1" applyFill="1" applyBorder="1" applyAlignment="1">
      <alignment horizontal="center" vertical="center" wrapText="1"/>
    </xf>
    <xf numFmtId="173" fontId="31" fillId="31" borderId="39" xfId="16" applyNumberFormat="1" applyFont="1" applyFill="1" applyBorder="1" applyAlignment="1">
      <alignment horizontal="center" vertical="center" wrapText="1"/>
    </xf>
    <xf numFmtId="0" fontId="24" fillId="31" borderId="39" xfId="16" applyFont="1" applyFill="1" applyBorder="1" applyAlignment="1">
      <alignment horizontal="center" vertical="center"/>
    </xf>
    <xf numFmtId="0" fontId="35" fillId="32" borderId="39" xfId="16" applyFont="1" applyFill="1" applyBorder="1" applyAlignment="1">
      <alignment horizontal="center" vertical="center" wrapText="1"/>
    </xf>
    <xf numFmtId="3" fontId="35" fillId="32" borderId="39" xfId="16" applyNumberFormat="1" applyFont="1" applyFill="1" applyBorder="1" applyAlignment="1">
      <alignment horizontal="center" vertical="center" wrapText="1"/>
    </xf>
    <xf numFmtId="3" fontId="35" fillId="32" borderId="39" xfId="4" applyNumberFormat="1" applyFont="1" applyFill="1" applyBorder="1" applyAlignment="1">
      <alignment horizontal="center" vertical="center" wrapText="1"/>
    </xf>
    <xf numFmtId="3" fontId="35" fillId="32" borderId="43" xfId="4" applyNumberFormat="1" applyFont="1" applyFill="1" applyBorder="1" applyAlignment="1">
      <alignment horizontal="center" vertical="center" wrapText="1"/>
    </xf>
    <xf numFmtId="3" fontId="35" fillId="32" borderId="42" xfId="4" applyNumberFormat="1" applyFont="1" applyFill="1" applyBorder="1" applyAlignment="1">
      <alignment horizontal="center" vertical="center"/>
    </xf>
    <xf numFmtId="0" fontId="35" fillId="31" borderId="39" xfId="102" applyFont="1" applyFill="1" applyBorder="1" applyAlignment="1">
      <alignment horizontal="center" vertical="center" wrapText="1"/>
    </xf>
    <xf numFmtId="0" fontId="35" fillId="31" borderId="39" xfId="162" applyFont="1" applyFill="1" applyBorder="1" applyAlignment="1">
      <alignment horizontal="center" vertical="center" wrapText="1"/>
    </xf>
    <xf numFmtId="0" fontId="27" fillId="31" borderId="39" xfId="162" applyFont="1" applyFill="1" applyBorder="1" applyAlignment="1">
      <alignment horizontal="center" vertical="center" wrapText="1"/>
    </xf>
    <xf numFmtId="3" fontId="27" fillId="31" borderId="39" xfId="162" applyNumberFormat="1" applyFont="1" applyFill="1" applyBorder="1" applyAlignment="1">
      <alignment horizontal="center" vertical="center" wrapText="1"/>
    </xf>
    <xf numFmtId="49" fontId="27" fillId="31" borderId="39" xfId="162" applyNumberFormat="1" applyFont="1" applyFill="1" applyBorder="1" applyAlignment="1">
      <alignment horizontal="center" vertical="center" wrapText="1"/>
    </xf>
    <xf numFmtId="1" fontId="27" fillId="31" borderId="39" xfId="162" applyNumberFormat="1" applyFont="1" applyFill="1" applyBorder="1" applyAlignment="1">
      <alignment horizontal="right" vertical="center" textRotation="90" wrapText="1"/>
    </xf>
    <xf numFmtId="3" fontId="27" fillId="31" borderId="39" xfId="162" applyNumberFormat="1" applyFont="1" applyFill="1" applyBorder="1" applyAlignment="1">
      <alignment horizontal="right" vertical="center" textRotation="90" wrapText="1"/>
    </xf>
    <xf numFmtId="0" fontId="27" fillId="31" borderId="39" xfId="162" applyFont="1" applyFill="1" applyBorder="1" applyAlignment="1">
      <alignment horizontal="left" vertical="center" wrapText="1"/>
    </xf>
    <xf numFmtId="183" fontId="30" fillId="0" borderId="39" xfId="138" applyNumberFormat="1" applyFont="1" applyFill="1" applyBorder="1" applyAlignment="1">
      <alignment horizontal="right" vertical="center"/>
    </xf>
    <xf numFmtId="49" fontId="35" fillId="31" borderId="39" xfId="162" applyNumberFormat="1" applyFont="1" applyFill="1" applyBorder="1" applyAlignment="1">
      <alignment horizontal="center" vertical="center" wrapText="1"/>
    </xf>
    <xf numFmtId="178" fontId="83" fillId="31" borderId="39" xfId="162" applyNumberFormat="1" applyFont="1" applyFill="1" applyBorder="1" applyAlignment="1">
      <alignment horizontal="center" vertical="center" textRotation="90" wrapText="1"/>
    </xf>
    <xf numFmtId="0" fontId="35" fillId="31" borderId="43" xfId="162" applyFont="1" applyFill="1" applyBorder="1" applyAlignment="1">
      <alignment horizontal="center" vertical="center" wrapText="1"/>
    </xf>
    <xf numFmtId="49" fontId="35" fillId="31" borderId="43" xfId="162" applyNumberFormat="1" applyFont="1" applyFill="1" applyBorder="1" applyAlignment="1">
      <alignment horizontal="center" vertical="center" wrapText="1"/>
    </xf>
    <xf numFmtId="178" fontId="83" fillId="31" borderId="43" xfId="162" applyNumberFormat="1" applyFont="1" applyFill="1" applyBorder="1" applyAlignment="1">
      <alignment horizontal="center" vertical="center" textRotation="90" wrapText="1"/>
    </xf>
    <xf numFmtId="0" fontId="23" fillId="0" borderId="39" xfId="0" applyFont="1" applyBorder="1" applyAlignment="1">
      <alignment horizontal="center" vertical="center" wrapText="1"/>
    </xf>
    <xf numFmtId="0" fontId="23" fillId="0" borderId="39" xfId="0" applyFont="1" applyBorder="1" applyAlignment="1">
      <alignment horizontal="left" vertical="center" wrapText="1"/>
    </xf>
    <xf numFmtId="0" fontId="23" fillId="0" borderId="39" xfId="0" applyFont="1" applyBorder="1" applyAlignment="1">
      <alignment vertical="center" wrapText="1"/>
    </xf>
    <xf numFmtId="0" fontId="27" fillId="31" borderId="39" xfId="0" applyFont="1" applyFill="1" applyBorder="1" applyAlignment="1">
      <alignment horizontal="center" vertical="center" wrapText="1"/>
    </xf>
    <xf numFmtId="0" fontId="79" fillId="0" borderId="0" xfId="102" applyFont="1" applyAlignment="1">
      <alignment horizontal="center" vertical="center"/>
    </xf>
    <xf numFmtId="0" fontId="23" fillId="0" borderId="39" xfId="0" applyFont="1" applyBorder="1" applyAlignment="1">
      <alignment horizontal="center" vertical="center"/>
    </xf>
    <xf numFmtId="0" fontId="29" fillId="0" borderId="0" xfId="15" applyFont="1" applyAlignment="1">
      <alignment horizontal="left"/>
    </xf>
    <xf numFmtId="0" fontId="24" fillId="31" borderId="28" xfId="16" applyFont="1" applyFill="1" applyBorder="1" applyAlignment="1">
      <alignment horizontal="center" vertical="center"/>
    </xf>
    <xf numFmtId="0" fontId="24" fillId="31" borderId="11" xfId="16" applyFont="1" applyFill="1" applyBorder="1" applyAlignment="1">
      <alignment horizontal="center" vertical="center"/>
    </xf>
    <xf numFmtId="0" fontId="42" fillId="0" borderId="0" xfId="15" quotePrefix="1" applyFont="1" applyAlignment="1">
      <alignment horizontal="center"/>
    </xf>
    <xf numFmtId="0" fontId="43" fillId="0" borderId="0" xfId="16" applyFont="1" applyAlignment="1">
      <alignment horizontal="center" vertical="center"/>
    </xf>
    <xf numFmtId="0" fontId="24" fillId="0" borderId="0" xfId="15" applyFont="1" applyFill="1" applyBorder="1" applyAlignment="1">
      <alignment horizontal="left" vertical="center"/>
    </xf>
    <xf numFmtId="0" fontId="24" fillId="31" borderId="8" xfId="16" applyFont="1" applyFill="1" applyBorder="1" applyAlignment="1">
      <alignment horizontal="center" vertical="center"/>
    </xf>
    <xf numFmtId="0" fontId="24" fillId="31" borderId="5" xfId="16" applyFont="1" applyFill="1" applyBorder="1" applyAlignment="1">
      <alignment horizontal="center" vertical="center"/>
    </xf>
    <xf numFmtId="1" fontId="27" fillId="31" borderId="39" xfId="162" applyNumberFormat="1" applyFont="1" applyFill="1" applyBorder="1" applyAlignment="1">
      <alignment horizontal="right" textRotation="90" wrapText="1"/>
    </xf>
    <xf numFmtId="0" fontId="35" fillId="31" borderId="39" xfId="162" applyFont="1" applyFill="1" applyBorder="1" applyAlignment="1">
      <alignment horizontal="center" vertical="center" wrapText="1"/>
    </xf>
    <xf numFmtId="0" fontId="35" fillId="31" borderId="43" xfId="162" applyFont="1" applyFill="1" applyBorder="1" applyAlignment="1">
      <alignment horizontal="center" vertical="center" wrapText="1"/>
    </xf>
    <xf numFmtId="0" fontId="24" fillId="31" borderId="5" xfId="16" applyFont="1" applyFill="1" applyBorder="1" applyAlignment="1">
      <alignment horizontal="center" vertical="center"/>
    </xf>
    <xf numFmtId="0" fontId="1" fillId="0" borderId="0" xfId="162" applyFont="1"/>
    <xf numFmtId="0" fontId="23" fillId="0" borderId="39" xfId="0" applyFont="1" applyBorder="1" applyAlignment="1">
      <alignment horizontal="left" vertical="center" wrapText="1"/>
    </xf>
    <xf numFmtId="0" fontId="23" fillId="0" borderId="39" xfId="0" applyFont="1" applyBorder="1" applyAlignment="1">
      <alignment horizontal="center" vertical="center"/>
    </xf>
    <xf numFmtId="0" fontId="27" fillId="31" borderId="39" xfId="0" applyFont="1" applyFill="1" applyBorder="1" applyAlignment="1">
      <alignment horizontal="center" vertical="center" wrapText="1"/>
    </xf>
    <xf numFmtId="0" fontId="23" fillId="0" borderId="43" xfId="0" applyFont="1" applyBorder="1" applyAlignment="1">
      <alignment horizontal="center" vertical="center"/>
    </xf>
    <xf numFmtId="0" fontId="23" fillId="0" borderId="58" xfId="0" applyFont="1" applyBorder="1" applyAlignment="1">
      <alignment horizontal="center" vertical="center"/>
    </xf>
    <xf numFmtId="0" fontId="23" fillId="0" borderId="42" xfId="0" applyFont="1" applyBorder="1" applyAlignment="1">
      <alignment horizontal="center" vertical="center"/>
    </xf>
    <xf numFmtId="0" fontId="23" fillId="0" borderId="43" xfId="0" applyFont="1" applyBorder="1" applyAlignment="1">
      <alignment vertical="center" wrapText="1"/>
    </xf>
    <xf numFmtId="0" fontId="23" fillId="0" borderId="58" xfId="0" applyFont="1" applyBorder="1" applyAlignment="1">
      <alignment vertical="center" wrapText="1"/>
    </xf>
    <xf numFmtId="0" fontId="23" fillId="0" borderId="42" xfId="0" applyFont="1" applyBorder="1" applyAlignment="1">
      <alignment vertical="center" wrapText="1"/>
    </xf>
    <xf numFmtId="0" fontId="23" fillId="0" borderId="39" xfId="0" applyFont="1" applyBorder="1" applyAlignment="1">
      <alignment horizontal="center" vertical="center" wrapText="1"/>
    </xf>
    <xf numFmtId="0" fontId="79" fillId="0" borderId="0" xfId="167" applyFont="1" applyAlignment="1">
      <alignment horizontal="center" vertical="top"/>
    </xf>
    <xf numFmtId="0" fontId="79" fillId="0" borderId="0" xfId="102" applyFont="1" applyAlignment="1">
      <alignment horizontal="center" vertical="center"/>
    </xf>
    <xf numFmtId="0" fontId="23" fillId="0" borderId="43" xfId="0" applyFont="1" applyBorder="1" applyAlignment="1">
      <alignment horizontal="left" vertical="center" wrapText="1"/>
    </xf>
    <xf numFmtId="0" fontId="23" fillId="0" borderId="58" xfId="0" applyFont="1" applyBorder="1" applyAlignment="1">
      <alignment horizontal="left" vertical="center" wrapText="1"/>
    </xf>
    <xf numFmtId="0" fontId="23" fillId="0" borderId="42" xfId="0" applyFont="1" applyBorder="1" applyAlignment="1">
      <alignment horizontal="left" vertical="center" wrapText="1"/>
    </xf>
    <xf numFmtId="0" fontId="23" fillId="0" borderId="43" xfId="0" applyFont="1" applyBorder="1" applyAlignment="1">
      <alignment horizontal="justify" vertical="center" wrapText="1"/>
    </xf>
    <xf numFmtId="0" fontId="23" fillId="0" borderId="58" xfId="0" applyFont="1" applyBorder="1" applyAlignment="1">
      <alignment horizontal="justify" vertical="center" wrapText="1"/>
    </xf>
    <xf numFmtId="0" fontId="23" fillId="0" borderId="42" xfId="0" applyFont="1" applyBorder="1" applyAlignment="1">
      <alignment horizontal="justify" vertical="center" wrapText="1"/>
    </xf>
    <xf numFmtId="0" fontId="23" fillId="0" borderId="43" xfId="0" applyFont="1" applyBorder="1" applyAlignment="1">
      <alignment horizontal="center" vertical="center" wrapText="1"/>
    </xf>
    <xf numFmtId="0" fontId="23" fillId="0" borderId="58" xfId="0" applyFont="1" applyBorder="1" applyAlignment="1">
      <alignment horizontal="center" vertical="center" wrapText="1"/>
    </xf>
    <xf numFmtId="0" fontId="23" fillId="0" borderId="42" xfId="0" applyFont="1" applyBorder="1" applyAlignment="1">
      <alignment horizontal="center" vertical="center" wrapText="1"/>
    </xf>
    <xf numFmtId="0" fontId="35" fillId="0" borderId="0" xfId="15" applyFont="1" applyAlignment="1">
      <alignment horizontal="center" vertical="center"/>
    </xf>
    <xf numFmtId="0" fontId="35" fillId="0" borderId="36" xfId="16" applyFont="1" applyBorder="1" applyAlignment="1">
      <alignment horizontal="left" vertical="center" wrapText="1"/>
    </xf>
    <xf numFmtId="0" fontId="23" fillId="0" borderId="48" xfId="16" applyFont="1" applyBorder="1" applyAlignment="1">
      <alignment horizontal="left" vertical="center" wrapText="1"/>
    </xf>
    <xf numFmtId="0" fontId="35" fillId="0" borderId="0" xfId="88" applyFont="1" applyAlignment="1">
      <alignment horizontal="left" vertical="center" wrapText="1"/>
    </xf>
    <xf numFmtId="0" fontId="35" fillId="0" borderId="0" xfId="88" applyFont="1" applyAlignment="1">
      <alignment horizontal="left" vertical="top" wrapText="1"/>
    </xf>
    <xf numFmtId="0" fontId="23" fillId="0" borderId="0" xfId="88" applyFont="1" applyAlignment="1">
      <alignment horizontal="left" vertical="center" wrapText="1"/>
    </xf>
    <xf numFmtId="0" fontId="23" fillId="0" borderId="48" xfId="16" applyFont="1" applyBorder="1" applyAlignment="1">
      <alignment horizontal="left" vertical="top" wrapText="1"/>
    </xf>
    <xf numFmtId="0" fontId="23" fillId="0" borderId="48" xfId="88" applyFont="1" applyBorder="1" applyAlignment="1">
      <alignment horizontal="left" vertical="center" wrapText="1"/>
    </xf>
    <xf numFmtId="49" fontId="27" fillId="31" borderId="8" xfId="9" applyFont="1" applyFill="1" applyBorder="1" applyAlignment="1">
      <alignment horizontal="center" vertical="center" wrapText="1"/>
    </xf>
    <xf numFmtId="49" fontId="27" fillId="31" borderId="5" xfId="9" applyFont="1" applyFill="1" applyBorder="1" applyAlignment="1">
      <alignment horizontal="center" vertical="center" wrapText="1"/>
    </xf>
    <xf numFmtId="49" fontId="27" fillId="31" borderId="12" xfId="9" applyFont="1" applyFill="1" applyBorder="1" applyAlignment="1">
      <alignment horizontal="center" vertical="center" wrapText="1"/>
    </xf>
    <xf numFmtId="49" fontId="27" fillId="31" borderId="22" xfId="9" applyFont="1" applyFill="1" applyBorder="1" applyAlignment="1">
      <alignment horizontal="center" vertical="center" wrapText="1"/>
    </xf>
    <xf numFmtId="49" fontId="27" fillId="31" borderId="9" xfId="9" applyFont="1" applyFill="1" applyBorder="1" applyAlignment="1">
      <alignment horizontal="center" vertical="center" wrapText="1"/>
    </xf>
    <xf numFmtId="49" fontId="27" fillId="31" borderId="24" xfId="9" applyFont="1" applyFill="1" applyBorder="1" applyAlignment="1">
      <alignment horizontal="center" vertical="center" wrapText="1"/>
    </xf>
    <xf numFmtId="49" fontId="27" fillId="31" borderId="28" xfId="9" applyFont="1" applyFill="1" applyBorder="1" applyAlignment="1">
      <alignment horizontal="center" vertical="center" wrapText="1"/>
    </xf>
    <xf numFmtId="49" fontId="27" fillId="31" borderId="11" xfId="9" applyFont="1" applyFill="1" applyBorder="1" applyAlignment="1">
      <alignment horizontal="center" vertical="center" wrapText="1"/>
    </xf>
    <xf numFmtId="0" fontId="35" fillId="0" borderId="0" xfId="15" applyFont="1" applyAlignment="1">
      <alignment horizontal="center" vertical="center" wrapText="1"/>
    </xf>
    <xf numFmtId="0" fontId="35" fillId="0" borderId="0" xfId="0" applyFont="1" applyAlignment="1">
      <alignment horizontal="left" vertical="justify" wrapText="1"/>
    </xf>
    <xf numFmtId="0" fontId="23" fillId="0" borderId="48" xfId="0" applyFont="1" applyBorder="1" applyAlignment="1">
      <alignment horizontal="left" vertical="center" wrapText="1"/>
    </xf>
    <xf numFmtId="0" fontId="35" fillId="0" borderId="0" xfId="0" applyFont="1" applyAlignment="1">
      <alignment horizontal="left" vertical="top" wrapText="1"/>
    </xf>
    <xf numFmtId="0" fontId="29" fillId="4" borderId="0" xfId="98" applyFont="1" applyFill="1" applyAlignment="1">
      <alignment horizontal="center" vertical="center"/>
    </xf>
    <xf numFmtId="0" fontId="29" fillId="4" borderId="0" xfId="98" applyFont="1" applyFill="1" applyAlignment="1">
      <alignment horizontal="center" vertical="center" wrapText="1"/>
    </xf>
    <xf numFmtId="0" fontId="27" fillId="31" borderId="8" xfId="88" applyFont="1" applyFill="1" applyBorder="1" applyAlignment="1">
      <alignment horizontal="center" vertical="center"/>
    </xf>
    <xf numFmtId="0" fontId="27" fillId="31" borderId="5" xfId="88" applyFont="1" applyFill="1" applyBorder="1" applyAlignment="1">
      <alignment horizontal="center" vertical="center"/>
    </xf>
    <xf numFmtId="0" fontId="27" fillId="31" borderId="12" xfId="88" applyFont="1" applyFill="1" applyBorder="1" applyAlignment="1">
      <alignment horizontal="center" wrapText="1"/>
    </xf>
    <xf numFmtId="0" fontId="27" fillId="31" borderId="22" xfId="88" applyFont="1" applyFill="1" applyBorder="1" applyAlignment="1">
      <alignment horizontal="center" wrapText="1"/>
    </xf>
    <xf numFmtId="0" fontId="27" fillId="31" borderId="24" xfId="88" applyFont="1" applyFill="1" applyBorder="1" applyAlignment="1">
      <alignment horizontal="center" wrapText="1"/>
    </xf>
    <xf numFmtId="0" fontId="27" fillId="31" borderId="28" xfId="88" applyFont="1" applyFill="1" applyBorder="1" applyAlignment="1">
      <alignment horizontal="center" wrapText="1"/>
    </xf>
    <xf numFmtId="0" fontId="27" fillId="31" borderId="11" xfId="88" applyFont="1" applyFill="1" applyBorder="1" applyAlignment="1">
      <alignment horizontal="center" wrapText="1"/>
    </xf>
    <xf numFmtId="0" fontId="29" fillId="4" borderId="0" xfId="98" applyFont="1" applyFill="1" applyAlignment="1">
      <alignment horizontal="center"/>
    </xf>
    <xf numFmtId="0" fontId="94" fillId="31" borderId="10" xfId="0" applyFont="1" applyFill="1" applyBorder="1" applyAlignment="1">
      <alignment horizontal="center" vertical="center"/>
    </xf>
    <xf numFmtId="0" fontId="94" fillId="31" borderId="5" xfId="0" applyFont="1" applyFill="1" applyBorder="1" applyAlignment="1">
      <alignment horizontal="center" vertical="center"/>
    </xf>
    <xf numFmtId="0" fontId="94" fillId="31" borderId="28" xfId="0" applyFont="1" applyFill="1" applyBorder="1" applyAlignment="1">
      <alignment horizontal="center" vertical="center"/>
    </xf>
    <xf numFmtId="0" fontId="94" fillId="31" borderId="11" xfId="0" applyFont="1" applyFill="1" applyBorder="1" applyAlignment="1">
      <alignment horizontal="center" vertical="center"/>
    </xf>
    <xf numFmtId="0" fontId="94" fillId="31" borderId="24" xfId="0" applyFont="1" applyFill="1" applyBorder="1" applyAlignment="1">
      <alignment horizontal="center" vertical="center"/>
    </xf>
    <xf numFmtId="0" fontId="45" fillId="0" borderId="0" xfId="94" applyFont="1" applyAlignment="1">
      <alignment horizontal="center" vertical="center"/>
    </xf>
    <xf numFmtId="0" fontId="45" fillId="31" borderId="8" xfId="0" applyFont="1" applyFill="1" applyBorder="1" applyAlignment="1">
      <alignment horizontal="center" vertical="center"/>
    </xf>
    <xf numFmtId="0" fontId="45" fillId="31" borderId="5" xfId="0" applyFont="1" applyFill="1" applyBorder="1" applyAlignment="1">
      <alignment horizontal="center" vertical="center"/>
    </xf>
    <xf numFmtId="0" fontId="45" fillId="31" borderId="8" xfId="0" applyFont="1" applyFill="1" applyBorder="1" applyAlignment="1">
      <alignment horizontal="center" vertical="center" wrapText="1"/>
    </xf>
    <xf numFmtId="0" fontId="45" fillId="31" borderId="5" xfId="0" applyFont="1" applyFill="1" applyBorder="1" applyAlignment="1">
      <alignment horizontal="center" vertical="center" wrapText="1"/>
    </xf>
    <xf numFmtId="49" fontId="45" fillId="31" borderId="85" xfId="9" applyFont="1" applyFill="1" applyBorder="1" applyAlignment="1">
      <alignment horizontal="center" vertical="center"/>
    </xf>
    <xf numFmtId="49" fontId="45" fillId="31" borderId="82" xfId="9" applyFont="1" applyFill="1" applyBorder="1" applyAlignment="1">
      <alignment horizontal="center" vertical="center"/>
    </xf>
    <xf numFmtId="49" fontId="45" fillId="31" borderId="81" xfId="9" applyFont="1" applyFill="1" applyBorder="1" applyAlignment="1">
      <alignment horizontal="center" vertical="center"/>
    </xf>
    <xf numFmtId="49" fontId="45" fillId="31" borderId="68" xfId="9" applyFont="1" applyFill="1" applyBorder="1" applyAlignment="1">
      <alignment horizontal="center" vertical="center" wrapText="1"/>
    </xf>
    <xf numFmtId="49" fontId="45" fillId="31" borderId="84" xfId="9" applyFont="1" applyFill="1" applyBorder="1" applyAlignment="1">
      <alignment horizontal="center" vertical="center" wrapText="1"/>
    </xf>
    <xf numFmtId="49" fontId="45" fillId="31" borderId="86" xfId="9" applyFont="1" applyFill="1" applyBorder="1" applyAlignment="1">
      <alignment horizontal="center" vertical="center" wrapText="1"/>
    </xf>
    <xf numFmtId="49" fontId="45" fillId="31" borderId="83" xfId="9" applyFont="1" applyFill="1" applyBorder="1" applyAlignment="1">
      <alignment horizontal="center" vertical="center" wrapText="1"/>
    </xf>
    <xf numFmtId="49" fontId="45" fillId="31" borderId="82" xfId="9" applyFont="1" applyFill="1" applyBorder="1" applyAlignment="1">
      <alignment horizontal="center" vertical="center" wrapText="1"/>
    </xf>
    <xf numFmtId="49" fontId="45" fillId="31" borderId="81" xfId="9" applyFont="1" applyFill="1" applyBorder="1" applyAlignment="1">
      <alignment horizontal="center" vertical="center" wrapText="1"/>
    </xf>
    <xf numFmtId="0" fontId="24" fillId="31" borderId="28" xfId="16" applyFont="1" applyFill="1" applyBorder="1" applyAlignment="1">
      <alignment horizontal="center" vertical="center"/>
    </xf>
    <xf numFmtId="0" fontId="24" fillId="31" borderId="11" xfId="16" applyFont="1" applyFill="1" applyBorder="1" applyAlignment="1">
      <alignment horizontal="center" vertical="center"/>
    </xf>
    <xf numFmtId="0" fontId="24" fillId="31" borderId="24" xfId="16" applyFont="1" applyFill="1" applyBorder="1" applyAlignment="1">
      <alignment horizontal="center" vertical="center"/>
    </xf>
    <xf numFmtId="0" fontId="29" fillId="0" borderId="0" xfId="15" applyFont="1" applyAlignment="1">
      <alignment horizontal="left"/>
    </xf>
    <xf numFmtId="0" fontId="35" fillId="0" borderId="0" xfId="15" applyFont="1" applyAlignment="1">
      <alignment horizontal="left"/>
    </xf>
    <xf numFmtId="0" fontId="42" fillId="0" borderId="0" xfId="15" quotePrefix="1" applyFont="1" applyAlignment="1">
      <alignment horizontal="center"/>
    </xf>
    <xf numFmtId="0" fontId="43" fillId="0" borderId="0" xfId="16" applyFont="1" applyAlignment="1">
      <alignment horizontal="center" vertical="center"/>
    </xf>
    <xf numFmtId="0" fontId="33" fillId="0" borderId="0" xfId="16" applyFont="1" applyAlignment="1">
      <alignment horizontal="center" vertical="center"/>
    </xf>
    <xf numFmtId="0" fontId="24" fillId="0" borderId="0" xfId="16" applyFont="1" applyAlignment="1">
      <alignment horizontal="center" vertical="center"/>
    </xf>
    <xf numFmtId="0" fontId="36" fillId="0" borderId="0" xfId="15" applyFont="1" applyAlignment="1">
      <alignment horizontal="center"/>
    </xf>
    <xf numFmtId="0" fontId="36" fillId="0" borderId="0" xfId="15" quotePrefix="1" applyFont="1" applyAlignment="1">
      <alignment horizontal="center"/>
    </xf>
    <xf numFmtId="0" fontId="24" fillId="0" borderId="0" xfId="15" applyFont="1" applyAlignment="1">
      <alignment horizontal="left"/>
    </xf>
    <xf numFmtId="3" fontId="29" fillId="0" borderId="45" xfId="16" applyNumberFormat="1" applyFont="1" applyFill="1" applyBorder="1" applyAlignment="1">
      <alignment horizontal="center" vertical="center"/>
    </xf>
    <xf numFmtId="3" fontId="29" fillId="0" borderId="48" xfId="16" applyNumberFormat="1" applyFont="1" applyFill="1" applyBorder="1" applyAlignment="1">
      <alignment horizontal="center" vertical="center"/>
    </xf>
    <xf numFmtId="3" fontId="29" fillId="0" borderId="46" xfId="16" applyNumberFormat="1" applyFont="1" applyFill="1" applyBorder="1" applyAlignment="1">
      <alignment horizontal="center" vertical="center"/>
    </xf>
    <xf numFmtId="3" fontId="29" fillId="0" borderId="14" xfId="16" applyNumberFormat="1" applyFont="1" applyFill="1" applyBorder="1" applyAlignment="1">
      <alignment horizontal="center" vertical="center"/>
    </xf>
    <xf numFmtId="3" fontId="29" fillId="0" borderId="0" xfId="16" applyNumberFormat="1" applyFont="1" applyFill="1" applyBorder="1" applyAlignment="1">
      <alignment horizontal="center" vertical="center"/>
    </xf>
    <xf numFmtId="3" fontId="29" fillId="0" borderId="2" xfId="16" applyNumberFormat="1" applyFont="1" applyFill="1" applyBorder="1" applyAlignment="1">
      <alignment horizontal="center" vertical="center"/>
    </xf>
    <xf numFmtId="3" fontId="29" fillId="0" borderId="44" xfId="16" applyNumberFormat="1" applyFont="1" applyFill="1" applyBorder="1" applyAlignment="1">
      <alignment horizontal="center" vertical="center"/>
    </xf>
    <xf numFmtId="3" fontId="29" fillId="0" borderId="36" xfId="16" applyNumberFormat="1" applyFont="1" applyFill="1" applyBorder="1" applyAlignment="1">
      <alignment horizontal="center" vertical="center"/>
    </xf>
    <xf numFmtId="3" fontId="29" fillId="0" borderId="37" xfId="16" applyNumberFormat="1" applyFont="1" applyFill="1" applyBorder="1" applyAlignment="1">
      <alignment horizontal="center" vertical="center"/>
    </xf>
    <xf numFmtId="0" fontId="24" fillId="0" borderId="0" xfId="15" applyFont="1" applyFill="1" applyBorder="1" applyAlignment="1">
      <alignment horizontal="left" vertical="center"/>
    </xf>
    <xf numFmtId="0" fontId="35" fillId="31" borderId="24" xfId="15" applyFont="1" applyFill="1" applyBorder="1" applyAlignment="1">
      <alignment horizontal="center" vertical="center" wrapText="1"/>
    </xf>
    <xf numFmtId="0" fontId="35" fillId="31" borderId="11" xfId="15" applyFont="1" applyFill="1" applyBorder="1" applyAlignment="1">
      <alignment horizontal="center" vertical="center" wrapText="1"/>
    </xf>
    <xf numFmtId="0" fontId="35" fillId="31" borderId="12" xfId="15" applyFont="1" applyFill="1" applyBorder="1" applyAlignment="1">
      <alignment horizontal="center" vertical="center"/>
    </xf>
    <xf numFmtId="0" fontId="35" fillId="31" borderId="22" xfId="15" applyFont="1" applyFill="1" applyBorder="1" applyAlignment="1">
      <alignment horizontal="center" vertical="center"/>
    </xf>
    <xf numFmtId="0" fontId="35" fillId="31" borderId="9" xfId="15" applyFont="1" applyFill="1" applyBorder="1" applyAlignment="1">
      <alignment horizontal="center" vertical="center"/>
    </xf>
    <xf numFmtId="0" fontId="35" fillId="31" borderId="14" xfId="15" applyFont="1" applyFill="1" applyBorder="1" applyAlignment="1">
      <alignment horizontal="center" vertical="center"/>
    </xf>
    <xf numFmtId="0" fontId="35" fillId="31" borderId="0" xfId="15" applyFont="1" applyFill="1" applyBorder="1" applyAlignment="1">
      <alignment horizontal="center" vertical="center"/>
    </xf>
    <xf numFmtId="0" fontId="35" fillId="31" borderId="2" xfId="15" applyFont="1" applyFill="1" applyBorder="1" applyAlignment="1">
      <alignment horizontal="center" vertical="center"/>
    </xf>
    <xf numFmtId="0" fontId="35" fillId="31" borderId="24" xfId="15" applyFont="1" applyFill="1" applyBorder="1" applyAlignment="1">
      <alignment horizontal="center" vertical="center"/>
    </xf>
    <xf numFmtId="0" fontId="35" fillId="31" borderId="28" xfId="15" applyFont="1" applyFill="1" applyBorder="1" applyAlignment="1">
      <alignment horizontal="center" vertical="center"/>
    </xf>
    <xf numFmtId="0" fontId="35" fillId="31" borderId="11" xfId="15" applyFont="1" applyFill="1" applyBorder="1" applyAlignment="1">
      <alignment horizontal="center" vertical="center"/>
    </xf>
    <xf numFmtId="0" fontId="24" fillId="0" borderId="12" xfId="15" applyFont="1" applyBorder="1" applyAlignment="1">
      <alignment horizontal="center"/>
    </xf>
    <xf numFmtId="0" fontId="24" fillId="0" borderId="22" xfId="15" applyFont="1" applyBorder="1" applyAlignment="1">
      <alignment horizontal="center"/>
    </xf>
    <xf numFmtId="0" fontId="22" fillId="0" borderId="14" xfId="15" applyFont="1" applyBorder="1" applyAlignment="1">
      <alignment horizontal="center"/>
    </xf>
    <xf numFmtId="0" fontId="22" fillId="0" borderId="0" xfId="15" applyFont="1" applyBorder="1" applyAlignment="1">
      <alignment horizontal="center"/>
    </xf>
    <xf numFmtId="0" fontId="33" fillId="0" borderId="0" xfId="15" applyFont="1" applyAlignment="1">
      <alignment horizontal="center"/>
    </xf>
    <xf numFmtId="0" fontId="29" fillId="0" borderId="0" xfId="15" applyFont="1" applyAlignment="1">
      <alignment horizontal="center"/>
    </xf>
    <xf numFmtId="0" fontId="35" fillId="0" borderId="0" xfId="15" applyFont="1" applyAlignment="1">
      <alignment horizontal="center"/>
    </xf>
    <xf numFmtId="0" fontId="22" fillId="0" borderId="14" xfId="17" applyFont="1" applyBorder="1" applyAlignment="1">
      <alignment horizontal="center" vertical="center" wrapText="1"/>
    </xf>
    <xf numFmtId="0" fontId="22" fillId="0" borderId="0" xfId="17" applyFont="1" applyBorder="1" applyAlignment="1">
      <alignment horizontal="center" vertical="center" wrapText="1"/>
    </xf>
    <xf numFmtId="0" fontId="22" fillId="0" borderId="14" xfId="15" applyFont="1" applyFill="1" applyBorder="1" applyAlignment="1">
      <alignment horizontal="center" vertical="top" wrapText="1"/>
    </xf>
    <xf numFmtId="0" fontId="22" fillId="0" borderId="0" xfId="15" applyFont="1" applyFill="1" applyBorder="1" applyAlignment="1">
      <alignment horizontal="center" vertical="top" wrapText="1"/>
    </xf>
    <xf numFmtId="0" fontId="22" fillId="0" borderId="2" xfId="15" applyFont="1" applyFill="1" applyBorder="1" applyAlignment="1">
      <alignment horizontal="center" vertical="top" wrapText="1"/>
    </xf>
    <xf numFmtId="0" fontId="22" fillId="0" borderId="14" xfId="0" applyFont="1" applyFill="1" applyBorder="1" applyAlignment="1">
      <alignment horizontal="center" vertical="top" wrapText="1"/>
    </xf>
    <xf numFmtId="0" fontId="22" fillId="0" borderId="0" xfId="0" applyFont="1" applyFill="1" applyBorder="1" applyAlignment="1">
      <alignment horizontal="center" vertical="top" wrapText="1"/>
    </xf>
    <xf numFmtId="0" fontId="22" fillId="0" borderId="2" xfId="15" applyFont="1" applyBorder="1" applyAlignment="1">
      <alignment horizontal="center"/>
    </xf>
    <xf numFmtId="0" fontId="24" fillId="0" borderId="14" xfId="15" applyFont="1" applyFill="1" applyBorder="1" applyAlignment="1">
      <alignment horizontal="center"/>
    </xf>
    <xf numFmtId="0" fontId="24" fillId="0" borderId="0" xfId="15" applyFont="1" applyFill="1" applyBorder="1" applyAlignment="1">
      <alignment horizontal="center"/>
    </xf>
    <xf numFmtId="0" fontId="24" fillId="0" borderId="22" xfId="15" applyFont="1" applyFill="1" applyBorder="1" applyAlignment="1">
      <alignment horizontal="left" vertical="center"/>
    </xf>
    <xf numFmtId="0" fontId="24" fillId="3" borderId="24" xfId="15" applyFont="1" applyFill="1" applyBorder="1" applyAlignment="1">
      <alignment horizontal="center" vertical="center"/>
    </xf>
    <xf numFmtId="0" fontId="24" fillId="3" borderId="28" xfId="15" applyFont="1" applyFill="1" applyBorder="1" applyAlignment="1">
      <alignment horizontal="center" vertical="center"/>
    </xf>
    <xf numFmtId="0" fontId="24" fillId="3" borderId="11" xfId="15" applyFont="1" applyFill="1" applyBorder="1" applyAlignment="1">
      <alignment horizontal="center" vertical="center"/>
    </xf>
    <xf numFmtId="0" fontId="22" fillId="0" borderId="14" xfId="17" applyFont="1" applyBorder="1" applyAlignment="1">
      <alignment horizontal="center" vertical="center"/>
    </xf>
    <xf numFmtId="0" fontId="22" fillId="0" borderId="0" xfId="17" applyFont="1" applyBorder="1" applyAlignment="1">
      <alignment horizontal="center" vertical="center"/>
    </xf>
    <xf numFmtId="0" fontId="22" fillId="0" borderId="14" xfId="18" applyNumberFormat="1" applyFont="1" applyBorder="1" applyAlignment="1">
      <alignment horizontal="center"/>
    </xf>
    <xf numFmtId="0" fontId="22" fillId="0" borderId="0" xfId="18" applyNumberFormat="1" applyFont="1" applyBorder="1" applyAlignment="1">
      <alignment horizontal="center"/>
    </xf>
    <xf numFmtId="0" fontId="22" fillId="0" borderId="14" xfId="15" applyFont="1" applyFill="1" applyBorder="1" applyAlignment="1">
      <alignment horizontal="center"/>
    </xf>
    <xf numFmtId="0" fontId="22" fillId="0" borderId="0" xfId="15" applyFont="1" applyFill="1" applyBorder="1" applyAlignment="1">
      <alignment horizontal="center"/>
    </xf>
    <xf numFmtId="3" fontId="24" fillId="0" borderId="14" xfId="15" applyNumberFormat="1" applyFont="1" applyBorder="1" applyAlignment="1">
      <alignment horizontal="center"/>
    </xf>
    <xf numFmtId="3" fontId="24" fillId="0" borderId="0" xfId="15" applyNumberFormat="1" applyFont="1" applyBorder="1" applyAlignment="1">
      <alignment horizontal="center"/>
    </xf>
    <xf numFmtId="0" fontId="22" fillId="0" borderId="0" xfId="15" applyFont="1" applyFill="1" applyBorder="1" applyAlignment="1">
      <alignment horizontal="left" vertical="center"/>
    </xf>
    <xf numFmtId="0" fontId="24" fillId="3" borderId="24" xfId="15" applyFont="1" applyFill="1" applyBorder="1" applyAlignment="1">
      <alignment horizontal="center"/>
    </xf>
    <xf numFmtId="0" fontId="24" fillId="3" borderId="28" xfId="15" applyFont="1" applyFill="1" applyBorder="1" applyAlignment="1">
      <alignment horizontal="center"/>
    </xf>
    <xf numFmtId="0" fontId="24" fillId="3" borderId="11" xfId="15" applyFont="1" applyFill="1" applyBorder="1" applyAlignment="1">
      <alignment horizontal="center"/>
    </xf>
    <xf numFmtId="0" fontId="22" fillId="0" borderId="14" xfId="0" applyFont="1" applyBorder="1" applyAlignment="1">
      <alignment horizontal="center"/>
    </xf>
    <xf numFmtId="0" fontId="22" fillId="0" borderId="0" xfId="0" applyFont="1" applyBorder="1" applyAlignment="1">
      <alignment horizontal="center"/>
    </xf>
    <xf numFmtId="0" fontId="22" fillId="0" borderId="2" xfId="0" applyFont="1" applyBorder="1" applyAlignment="1">
      <alignment horizontal="center"/>
    </xf>
    <xf numFmtId="0" fontId="30" fillId="0" borderId="16" xfId="0" applyFont="1" applyBorder="1" applyAlignment="1">
      <alignment horizontal="center"/>
    </xf>
    <xf numFmtId="0" fontId="30" fillId="0" borderId="1" xfId="0" applyFont="1" applyBorder="1" applyAlignment="1">
      <alignment horizontal="center"/>
    </xf>
    <xf numFmtId="0" fontId="30" fillId="0" borderId="3" xfId="0" applyFont="1" applyBorder="1" applyAlignment="1">
      <alignment horizontal="center"/>
    </xf>
    <xf numFmtId="3" fontId="67" fillId="0" borderId="12" xfId="0" applyNumberFormat="1" applyFont="1" applyFill="1" applyBorder="1" applyAlignment="1">
      <alignment horizontal="center" vertical="center"/>
    </xf>
    <xf numFmtId="3" fontId="67" fillId="0" borderId="22" xfId="0" applyNumberFormat="1" applyFont="1" applyFill="1" applyBorder="1" applyAlignment="1">
      <alignment horizontal="center" vertical="center"/>
    </xf>
    <xf numFmtId="3" fontId="67" fillId="0" borderId="9" xfId="0" applyNumberFormat="1" applyFont="1" applyFill="1" applyBorder="1" applyAlignment="1">
      <alignment horizontal="center" vertical="center"/>
    </xf>
    <xf numFmtId="3" fontId="67" fillId="0" borderId="14" xfId="0" applyNumberFormat="1" applyFont="1" applyFill="1" applyBorder="1" applyAlignment="1">
      <alignment horizontal="center" vertical="center"/>
    </xf>
    <xf numFmtId="3" fontId="67" fillId="0" borderId="0" xfId="0" applyNumberFormat="1" applyFont="1" applyFill="1" applyBorder="1" applyAlignment="1">
      <alignment horizontal="center" vertical="center"/>
    </xf>
    <xf numFmtId="3" fontId="67" fillId="0" borderId="2" xfId="0" applyNumberFormat="1" applyFont="1" applyFill="1" applyBorder="1" applyAlignment="1">
      <alignment horizontal="center" vertical="center"/>
    </xf>
    <xf numFmtId="3" fontId="67" fillId="0" borderId="16" xfId="0" applyNumberFormat="1" applyFont="1" applyFill="1" applyBorder="1" applyAlignment="1">
      <alignment horizontal="center" vertical="center"/>
    </xf>
    <xf numFmtId="3" fontId="67" fillId="0" borderId="1" xfId="0" applyNumberFormat="1" applyFont="1" applyFill="1" applyBorder="1" applyAlignment="1">
      <alignment horizontal="center" vertical="center"/>
    </xf>
    <xf numFmtId="3" fontId="67" fillId="0" borderId="3" xfId="0" applyNumberFormat="1" applyFont="1" applyFill="1" applyBorder="1" applyAlignment="1">
      <alignment horizontal="center" vertical="center"/>
    </xf>
    <xf numFmtId="0" fontId="29" fillId="0" borderId="0" xfId="16" applyFont="1" applyAlignment="1">
      <alignment horizontal="center" vertical="center"/>
    </xf>
    <xf numFmtId="0" fontId="24" fillId="31" borderId="8" xfId="16" applyFont="1" applyFill="1" applyBorder="1" applyAlignment="1">
      <alignment horizontal="center" vertical="center"/>
    </xf>
    <xf numFmtId="0" fontId="24" fillId="31" borderId="5" xfId="16" applyFont="1" applyFill="1" applyBorder="1" applyAlignment="1">
      <alignment horizontal="center" vertical="center"/>
    </xf>
    <xf numFmtId="0" fontId="69" fillId="4" borderId="0" xfId="20" applyFont="1" applyFill="1" applyAlignment="1">
      <alignment horizontal="center"/>
    </xf>
    <xf numFmtId="3" fontId="24" fillId="2" borderId="61" xfId="4" applyNumberFormat="1" applyFont="1" applyFill="1" applyBorder="1" applyAlignment="1">
      <alignment horizontal="center" vertical="center"/>
    </xf>
    <xf numFmtId="3" fontId="24" fillId="2" borderId="47" xfId="4" applyNumberFormat="1" applyFont="1" applyFill="1" applyBorder="1" applyAlignment="1">
      <alignment horizontal="center" vertical="center"/>
    </xf>
    <xf numFmtId="3" fontId="24" fillId="2" borderId="60" xfId="4" applyNumberFormat="1" applyFont="1" applyFill="1" applyBorder="1" applyAlignment="1">
      <alignment horizontal="center" vertical="center"/>
    </xf>
    <xf numFmtId="0" fontId="70" fillId="4" borderId="61" xfId="16" applyFont="1" applyFill="1" applyBorder="1" applyAlignment="1">
      <alignment horizontal="center" vertical="center"/>
    </xf>
    <xf numFmtId="0" fontId="70" fillId="4" borderId="47" xfId="16" applyFont="1" applyFill="1" applyBorder="1" applyAlignment="1">
      <alignment horizontal="center" vertical="center"/>
    </xf>
    <xf numFmtId="0" fontId="70" fillId="4" borderId="60" xfId="16" applyFont="1" applyFill="1" applyBorder="1" applyAlignment="1">
      <alignment horizontal="center" vertical="center"/>
    </xf>
    <xf numFmtId="0" fontId="31" fillId="2" borderId="61" xfId="16" applyFont="1" applyFill="1" applyBorder="1" applyAlignment="1">
      <alignment horizontal="center" vertical="center"/>
    </xf>
    <xf numFmtId="0" fontId="31" fillId="2" borderId="47" xfId="16" applyFont="1" applyFill="1" applyBorder="1" applyAlignment="1">
      <alignment horizontal="center" vertical="center"/>
    </xf>
    <xf numFmtId="0" fontId="31" fillId="2" borderId="60" xfId="16" applyFont="1" applyFill="1" applyBorder="1" applyAlignment="1">
      <alignment horizontal="center" vertical="center"/>
    </xf>
    <xf numFmtId="3" fontId="31" fillId="2" borderId="61" xfId="16" applyNumberFormat="1" applyFont="1" applyFill="1" applyBorder="1" applyAlignment="1">
      <alignment horizontal="center" vertical="center"/>
    </xf>
    <xf numFmtId="3" fontId="31" fillId="2" borderId="47" xfId="16" applyNumberFormat="1" applyFont="1" applyFill="1" applyBorder="1" applyAlignment="1">
      <alignment horizontal="center" vertical="center"/>
    </xf>
    <xf numFmtId="3" fontId="31" fillId="2" borderId="60" xfId="16" applyNumberFormat="1" applyFont="1" applyFill="1" applyBorder="1" applyAlignment="1">
      <alignment horizontal="center" vertical="center"/>
    </xf>
    <xf numFmtId="0" fontId="70" fillId="4" borderId="61" xfId="102" applyFont="1" applyFill="1" applyBorder="1" applyAlignment="1">
      <alignment horizontal="center" vertical="center" wrapText="1"/>
    </xf>
    <xf numFmtId="0" fontId="70" fillId="4" borderId="47" xfId="102" applyFont="1" applyFill="1" applyBorder="1" applyAlignment="1">
      <alignment horizontal="center" vertical="center" wrapText="1"/>
    </xf>
    <xf numFmtId="0" fontId="70" fillId="4" borderId="60" xfId="102" applyFont="1" applyFill="1" applyBorder="1" applyAlignment="1">
      <alignment horizontal="center" vertical="center" wrapText="1"/>
    </xf>
    <xf numFmtId="0" fontId="24" fillId="2" borderId="61" xfId="16" applyFont="1" applyFill="1" applyBorder="1" applyAlignment="1">
      <alignment horizontal="center" vertical="center"/>
    </xf>
    <xf numFmtId="0" fontId="24" fillId="2" borderId="47" xfId="16" applyFont="1" applyFill="1" applyBorder="1" applyAlignment="1">
      <alignment horizontal="center" vertical="center"/>
    </xf>
    <xf numFmtId="0" fontId="24" fillId="2" borderId="60" xfId="16" applyFont="1" applyFill="1" applyBorder="1" applyAlignment="1">
      <alignment horizontal="center" vertical="center"/>
    </xf>
    <xf numFmtId="0" fontId="24" fillId="2" borderId="61" xfId="16" applyFont="1" applyFill="1" applyBorder="1" applyAlignment="1">
      <alignment horizontal="center" vertical="center" wrapText="1"/>
    </xf>
    <xf numFmtId="0" fontId="24" fillId="2" borderId="47" xfId="16" applyFont="1" applyFill="1" applyBorder="1" applyAlignment="1">
      <alignment horizontal="center" vertical="center" wrapText="1"/>
    </xf>
    <xf numFmtId="0" fontId="24" fillId="2" borderId="60" xfId="16" applyFont="1" applyFill="1" applyBorder="1" applyAlignment="1">
      <alignment horizontal="center" vertical="center" wrapText="1"/>
    </xf>
    <xf numFmtId="0" fontId="22" fillId="0" borderId="39" xfId="102" applyBorder="1" applyAlignment="1">
      <alignment horizontal="center" vertical="center" wrapText="1"/>
    </xf>
    <xf numFmtId="0" fontId="35" fillId="3" borderId="39" xfId="16" applyFont="1" applyFill="1" applyBorder="1" applyAlignment="1">
      <alignment horizontal="center" vertical="center" wrapText="1"/>
    </xf>
    <xf numFmtId="10" fontId="30" fillId="3" borderId="39" xfId="106" applyNumberFormat="1" applyFont="1" applyFill="1" applyBorder="1" applyAlignment="1">
      <alignment horizontal="center" vertical="center" wrapText="1"/>
    </xf>
    <xf numFmtId="0" fontId="29" fillId="0" borderId="0" xfId="88" applyFont="1" applyAlignment="1">
      <alignment horizontal="left" vertical="center" wrapText="1"/>
    </xf>
    <xf numFmtId="0" fontId="24" fillId="0" borderId="0" xfId="94" applyFont="1" applyAlignment="1">
      <alignment horizontal="left" vertical="center" wrapText="1"/>
    </xf>
    <xf numFmtId="0" fontId="33" fillId="0" borderId="0" xfId="146" applyFont="1" applyAlignment="1">
      <alignment horizontal="center" wrapText="1"/>
    </xf>
    <xf numFmtId="0" fontId="33" fillId="0" borderId="0" xfId="94" applyFont="1" applyAlignment="1">
      <alignment horizontal="center" vertical="center" wrapText="1"/>
    </xf>
    <xf numFmtId="0" fontId="30" fillId="0" borderId="61" xfId="16" applyFont="1" applyBorder="1" applyAlignment="1">
      <alignment horizontal="center" vertical="center" wrapText="1"/>
    </xf>
    <xf numFmtId="0" fontId="30" fillId="0" borderId="47" xfId="16" applyFont="1" applyBorder="1" applyAlignment="1">
      <alignment horizontal="center" vertical="center" wrapText="1"/>
    </xf>
    <xf numFmtId="0" fontId="30" fillId="0" borderId="60" xfId="16" applyFont="1" applyBorder="1" applyAlignment="1">
      <alignment horizontal="center" vertical="center" wrapText="1"/>
    </xf>
    <xf numFmtId="0" fontId="24" fillId="28" borderId="41" xfId="16" applyFont="1" applyFill="1" applyBorder="1" applyAlignment="1">
      <alignment horizontal="center" vertical="center" wrapText="1"/>
    </xf>
    <xf numFmtId="0" fontId="24" fillId="28" borderId="36" xfId="16" applyFont="1" applyFill="1" applyBorder="1" applyAlignment="1">
      <alignment horizontal="center" vertical="center" wrapText="1"/>
    </xf>
    <xf numFmtId="0" fontId="24" fillId="28" borderId="40" xfId="16" applyFont="1" applyFill="1" applyBorder="1" applyAlignment="1">
      <alignment horizontal="center" vertical="center" wrapText="1"/>
    </xf>
    <xf numFmtId="0" fontId="24" fillId="28" borderId="41" xfId="16" applyFont="1" applyFill="1" applyBorder="1" applyAlignment="1">
      <alignment horizontal="center" vertical="center"/>
    </xf>
    <xf numFmtId="0" fontId="24" fillId="28" borderId="40" xfId="16" applyFont="1" applyFill="1" applyBorder="1" applyAlignment="1">
      <alignment horizontal="center" vertical="center"/>
    </xf>
    <xf numFmtId="0" fontId="35" fillId="0" borderId="0" xfId="94" applyFont="1" applyAlignment="1">
      <alignment horizontal="left" vertical="center" wrapText="1"/>
    </xf>
    <xf numFmtId="0" fontId="33" fillId="0" borderId="0" xfId="146" applyFont="1" applyAlignment="1">
      <alignment horizontal="center" vertical="center"/>
    </xf>
    <xf numFmtId="0" fontId="33" fillId="0" borderId="0" xfId="94" applyFont="1" applyAlignment="1">
      <alignment horizontal="center" vertical="center"/>
    </xf>
    <xf numFmtId="0" fontId="35" fillId="32" borderId="39" xfId="16" applyFont="1" applyFill="1" applyBorder="1" applyAlignment="1">
      <alignment horizontal="center" vertical="center"/>
    </xf>
    <xf numFmtId="0" fontId="35" fillId="32" borderId="39" xfId="16" applyFont="1" applyFill="1" applyBorder="1" applyAlignment="1">
      <alignment horizontal="center" vertical="center" wrapText="1"/>
    </xf>
    <xf numFmtId="0" fontId="79" fillId="0" borderId="0" xfId="163" applyFont="1" applyAlignment="1">
      <alignment horizontal="center" vertical="top"/>
    </xf>
    <xf numFmtId="0" fontId="35" fillId="3" borderId="61" xfId="102" applyFont="1" applyFill="1" applyBorder="1" applyAlignment="1">
      <alignment horizontal="center" vertical="center"/>
    </xf>
    <xf numFmtId="0" fontId="35" fillId="3" borderId="47" xfId="102" applyFont="1" applyFill="1" applyBorder="1" applyAlignment="1">
      <alignment horizontal="center" vertical="center"/>
    </xf>
    <xf numFmtId="0" fontId="35" fillId="3" borderId="60" xfId="102" applyFont="1" applyFill="1" applyBorder="1" applyAlignment="1">
      <alignment horizontal="center" vertical="center"/>
    </xf>
    <xf numFmtId="0" fontId="79" fillId="0" borderId="0" xfId="16" applyFont="1" applyAlignment="1">
      <alignment horizontal="center" vertical="center"/>
    </xf>
    <xf numFmtId="0" fontId="35" fillId="31" borderId="39" xfId="102" applyFont="1" applyFill="1" applyBorder="1" applyAlignment="1">
      <alignment horizontal="center" vertical="center" wrapText="1"/>
    </xf>
    <xf numFmtId="0" fontId="30" fillId="0" borderId="0" xfId="162" quotePrefix="1" applyFont="1" applyAlignment="1">
      <alignment horizontal="left" wrapText="1"/>
    </xf>
    <xf numFmtId="0" fontId="35" fillId="3" borderId="39" xfId="102" applyFont="1" applyFill="1" applyBorder="1" applyAlignment="1">
      <alignment horizontal="center" vertical="center"/>
    </xf>
    <xf numFmtId="0" fontId="34" fillId="0" borderId="0" xfId="102" applyFont="1" applyAlignment="1">
      <alignment vertical="center" wrapText="1"/>
    </xf>
    <xf numFmtId="2" fontId="35" fillId="31" borderId="39" xfId="162" applyNumberFormat="1" applyFont="1" applyFill="1" applyBorder="1" applyAlignment="1">
      <alignment horizontal="center" vertical="center" wrapText="1"/>
    </xf>
    <xf numFmtId="0" fontId="35" fillId="31" borderId="39" xfId="162" applyFont="1" applyFill="1" applyBorder="1" applyAlignment="1">
      <alignment horizontal="center" vertical="center" wrapText="1"/>
    </xf>
    <xf numFmtId="2" fontId="35" fillId="31" borderId="61" xfId="162" applyNumberFormat="1" applyFont="1" applyFill="1" applyBorder="1" applyAlignment="1">
      <alignment horizontal="center" vertical="center" wrapText="1"/>
    </xf>
    <xf numFmtId="2" fontId="35" fillId="31" borderId="47" xfId="162" applyNumberFormat="1" applyFont="1" applyFill="1" applyBorder="1" applyAlignment="1">
      <alignment horizontal="center" vertical="center" wrapText="1"/>
    </xf>
    <xf numFmtId="2" fontId="35" fillId="31" borderId="60" xfId="162" applyNumberFormat="1" applyFont="1" applyFill="1" applyBorder="1" applyAlignment="1">
      <alignment horizontal="center" vertical="center" wrapText="1"/>
    </xf>
    <xf numFmtId="0" fontId="35" fillId="29" borderId="39" xfId="102" applyFont="1" applyFill="1" applyBorder="1" applyAlignment="1">
      <alignment horizontal="center" vertical="center"/>
    </xf>
    <xf numFmtId="0" fontId="35" fillId="31" borderId="61" xfId="162" applyFont="1" applyFill="1" applyBorder="1" applyAlignment="1">
      <alignment horizontal="center" vertical="center" wrapText="1"/>
    </xf>
    <xf numFmtId="0" fontId="35" fillId="31" borderId="47" xfId="162" applyFont="1" applyFill="1" applyBorder="1" applyAlignment="1">
      <alignment horizontal="center" vertical="center" wrapText="1"/>
    </xf>
    <xf numFmtId="0" fontId="35" fillId="31" borderId="60" xfId="162" applyFont="1" applyFill="1" applyBorder="1" applyAlignment="1">
      <alignment horizontal="center" vertical="center" wrapText="1"/>
    </xf>
    <xf numFmtId="0" fontId="35" fillId="29" borderId="24" xfId="102" applyFont="1" applyFill="1" applyBorder="1" applyAlignment="1">
      <alignment horizontal="center" vertical="center" wrapText="1"/>
    </xf>
    <xf numFmtId="0" fontId="35" fillId="29" borderId="28" xfId="102" applyFont="1" applyFill="1" applyBorder="1" applyAlignment="1">
      <alignment horizontal="center" vertical="center" wrapText="1"/>
    </xf>
    <xf numFmtId="0" fontId="35" fillId="29" borderId="31" xfId="102" applyFont="1" applyFill="1" applyBorder="1" applyAlignment="1">
      <alignment horizontal="center" vertical="center" wrapText="1"/>
    </xf>
    <xf numFmtId="0" fontId="35" fillId="29" borderId="39" xfId="102" applyFont="1" applyFill="1" applyBorder="1" applyAlignment="1">
      <alignment horizontal="center" vertical="center" wrapText="1"/>
    </xf>
    <xf numFmtId="1" fontId="35" fillId="29" borderId="39" xfId="102" applyNumberFormat="1" applyFont="1" applyFill="1" applyBorder="1" applyAlignment="1">
      <alignment horizontal="right" vertical="center" wrapText="1"/>
    </xf>
    <xf numFmtId="0" fontId="35" fillId="29" borderId="61" xfId="102" applyFont="1" applyFill="1" applyBorder="1" applyAlignment="1">
      <alignment horizontal="right" vertical="center"/>
    </xf>
    <xf numFmtId="0" fontId="35" fillId="29" borderId="47" xfId="102" applyFont="1" applyFill="1" applyBorder="1" applyAlignment="1">
      <alignment horizontal="right" vertical="center"/>
    </xf>
    <xf numFmtId="0" fontId="35" fillId="29" borderId="60" xfId="102" applyFont="1" applyFill="1" applyBorder="1" applyAlignment="1">
      <alignment horizontal="right" vertical="center"/>
    </xf>
    <xf numFmtId="0" fontId="35" fillId="31" borderId="43" xfId="162" applyFont="1" applyFill="1" applyBorder="1" applyAlignment="1">
      <alignment horizontal="center" vertical="center" wrapText="1"/>
    </xf>
    <xf numFmtId="0" fontId="85" fillId="0" borderId="0" xfId="102" applyFont="1" applyAlignment="1">
      <alignment horizontal="center" vertical="center" wrapText="1"/>
    </xf>
    <xf numFmtId="0" fontId="37" fillId="0" borderId="0" xfId="102" applyFont="1" applyAlignment="1">
      <alignment horizontal="center" vertical="center"/>
    </xf>
    <xf numFmtId="0" fontId="35" fillId="3" borderId="39" xfId="102" applyFont="1" applyFill="1" applyBorder="1" applyAlignment="1">
      <alignment horizontal="center"/>
    </xf>
  </cellXfs>
  <cellStyles count="168">
    <cellStyle name=" 1" xfId="28" xr:uid="{00000000-0005-0000-0000-000000000000}"/>
    <cellStyle name="20% - Énfasis1 2" xfId="29" xr:uid="{00000000-0005-0000-0000-000001000000}"/>
    <cellStyle name="20% - Énfasis2 2" xfId="30" xr:uid="{00000000-0005-0000-0000-000002000000}"/>
    <cellStyle name="20% - Énfasis3 2" xfId="31" xr:uid="{00000000-0005-0000-0000-000003000000}"/>
    <cellStyle name="20% - Énfasis4 2" xfId="32" xr:uid="{00000000-0005-0000-0000-000004000000}"/>
    <cellStyle name="20% - Énfasis5 2" xfId="33" xr:uid="{00000000-0005-0000-0000-000005000000}"/>
    <cellStyle name="20% - Énfasis6 2" xfId="34" xr:uid="{00000000-0005-0000-0000-000006000000}"/>
    <cellStyle name="40% - Énfasis1 2" xfId="35" xr:uid="{00000000-0005-0000-0000-000007000000}"/>
    <cellStyle name="40% - Énfasis2 2" xfId="36" xr:uid="{00000000-0005-0000-0000-000008000000}"/>
    <cellStyle name="40% - Énfasis3 2" xfId="37" xr:uid="{00000000-0005-0000-0000-000009000000}"/>
    <cellStyle name="40% - Énfasis4 2" xfId="38" xr:uid="{00000000-0005-0000-0000-00000A000000}"/>
    <cellStyle name="40% - Énfasis5 2" xfId="39" xr:uid="{00000000-0005-0000-0000-00000B000000}"/>
    <cellStyle name="40% - Énfasis6 2" xfId="40" xr:uid="{00000000-0005-0000-0000-00000C000000}"/>
    <cellStyle name="60% - Énfasis1 2" xfId="41" xr:uid="{00000000-0005-0000-0000-00000D000000}"/>
    <cellStyle name="60% - Énfasis2 2" xfId="42" xr:uid="{00000000-0005-0000-0000-00000E000000}"/>
    <cellStyle name="60% - Énfasis3 2" xfId="43" xr:uid="{00000000-0005-0000-0000-00000F000000}"/>
    <cellStyle name="60% - Énfasis4 2" xfId="44" xr:uid="{00000000-0005-0000-0000-000010000000}"/>
    <cellStyle name="60% - Énfasis5 2" xfId="45" xr:uid="{00000000-0005-0000-0000-000011000000}"/>
    <cellStyle name="60% - Énfasis6 2" xfId="46" xr:uid="{00000000-0005-0000-0000-000012000000}"/>
    <cellStyle name="Buena 2" xfId="47" xr:uid="{00000000-0005-0000-0000-000013000000}"/>
    <cellStyle name="Cálculo 2" xfId="48" xr:uid="{00000000-0005-0000-0000-000014000000}"/>
    <cellStyle name="Cancel" xfId="1" xr:uid="{00000000-0005-0000-0000-000015000000}"/>
    <cellStyle name="Celda de comprobación 2" xfId="49" xr:uid="{00000000-0005-0000-0000-000016000000}"/>
    <cellStyle name="Celda vinculada 2" xfId="50" xr:uid="{00000000-0005-0000-0000-000017000000}"/>
    <cellStyle name="Encabezado 4 2" xfId="51" xr:uid="{00000000-0005-0000-0000-000018000000}"/>
    <cellStyle name="Énfasis1 2" xfId="52" xr:uid="{00000000-0005-0000-0000-000019000000}"/>
    <cellStyle name="Énfasis2 2" xfId="53" xr:uid="{00000000-0005-0000-0000-00001A000000}"/>
    <cellStyle name="Énfasis3 2" xfId="54" xr:uid="{00000000-0005-0000-0000-00001B000000}"/>
    <cellStyle name="Énfasis4 2" xfId="55" xr:uid="{00000000-0005-0000-0000-00001C000000}"/>
    <cellStyle name="Énfasis5 2" xfId="56" xr:uid="{00000000-0005-0000-0000-00001D000000}"/>
    <cellStyle name="Énfasis6 2" xfId="57" xr:uid="{00000000-0005-0000-0000-00001E000000}"/>
    <cellStyle name="Entrada 2" xfId="58" xr:uid="{00000000-0005-0000-0000-00001F000000}"/>
    <cellStyle name="Estilo 1" xfId="2" xr:uid="{00000000-0005-0000-0000-000020000000}"/>
    <cellStyle name="Euro" xfId="3" xr:uid="{00000000-0005-0000-0000-000021000000}"/>
    <cellStyle name="Euro 2" xfId="59" xr:uid="{00000000-0005-0000-0000-000022000000}"/>
    <cellStyle name="Incorrecto 2" xfId="60" xr:uid="{00000000-0005-0000-0000-000023000000}"/>
    <cellStyle name="Millares" xfId="4" builtinId="3"/>
    <cellStyle name="Millares [0] 2" xfId="12" xr:uid="{00000000-0005-0000-0000-000025000000}"/>
    <cellStyle name="Millares [0] 2 2" xfId="157" xr:uid="{00000000-0005-0000-0000-000026000000}"/>
    <cellStyle name="Millares 10" xfId="96" xr:uid="{00000000-0005-0000-0000-000027000000}"/>
    <cellStyle name="Millares 11" xfId="156" xr:uid="{00000000-0005-0000-0000-000028000000}"/>
    <cellStyle name="Millares 11 2" xfId="164" xr:uid="{00000000-0005-0000-0000-000029000000}"/>
    <cellStyle name="Millares 12" xfId="121" xr:uid="{00000000-0005-0000-0000-00002A000000}"/>
    <cellStyle name="Millares 18 2" xfId="125" xr:uid="{00000000-0005-0000-0000-00002B000000}"/>
    <cellStyle name="Millares 18 2 2 2" xfId="141" xr:uid="{00000000-0005-0000-0000-00002C000000}"/>
    <cellStyle name="Millares 18 2 2 2 2" xfId="153" xr:uid="{00000000-0005-0000-0000-00002D000000}"/>
    <cellStyle name="Millares 2" xfId="5" xr:uid="{00000000-0005-0000-0000-00002E000000}"/>
    <cellStyle name="Millares 2 2" xfId="13" xr:uid="{00000000-0005-0000-0000-00002F000000}"/>
    <cellStyle name="Millares 2 2 2" xfId="63" xr:uid="{00000000-0005-0000-0000-000030000000}"/>
    <cellStyle name="Millares 2 3" xfId="64" xr:uid="{00000000-0005-0000-0000-000031000000}"/>
    <cellStyle name="Millares 2 3 2" xfId="124" xr:uid="{00000000-0005-0000-0000-000032000000}"/>
    <cellStyle name="Millares 2 4" xfId="62" xr:uid="{00000000-0005-0000-0000-000033000000}"/>
    <cellStyle name="Millares 2 5" xfId="97" xr:uid="{00000000-0005-0000-0000-000034000000}"/>
    <cellStyle name="Millares 3" xfId="25" xr:uid="{00000000-0005-0000-0000-000035000000}"/>
    <cellStyle name="Millares 3 2" xfId="65" xr:uid="{00000000-0005-0000-0000-000036000000}"/>
    <cellStyle name="Millares 3 3" xfId="101" xr:uid="{00000000-0005-0000-0000-000037000000}"/>
    <cellStyle name="Millares 3 4" xfId="108" xr:uid="{00000000-0005-0000-0000-000038000000}"/>
    <cellStyle name="Millares 4" xfId="66" xr:uid="{00000000-0005-0000-0000-000039000000}"/>
    <cellStyle name="Millares 4 2" xfId="93" xr:uid="{00000000-0005-0000-0000-00003A000000}"/>
    <cellStyle name="Millares 5" xfId="61" xr:uid="{00000000-0005-0000-0000-00003B000000}"/>
    <cellStyle name="Millares 5 3" xfId="131" xr:uid="{00000000-0005-0000-0000-00003C000000}"/>
    <cellStyle name="Millares 6" xfId="90" xr:uid="{00000000-0005-0000-0000-00003D000000}"/>
    <cellStyle name="Millares 7" xfId="91" xr:uid="{00000000-0005-0000-0000-00003E000000}"/>
    <cellStyle name="Millares 8" xfId="89" xr:uid="{00000000-0005-0000-0000-00003F000000}"/>
    <cellStyle name="Millares 9" xfId="92" xr:uid="{00000000-0005-0000-0000-000040000000}"/>
    <cellStyle name="Moneda 2" xfId="21" xr:uid="{00000000-0005-0000-0000-000041000000}"/>
    <cellStyle name="Moneda 2 2" xfId="67" xr:uid="{00000000-0005-0000-0000-000042000000}"/>
    <cellStyle name="Moneda 2 3" xfId="160" xr:uid="{00000000-0005-0000-0000-000043000000}"/>
    <cellStyle name="Moneda 3" xfId="68" xr:uid="{00000000-0005-0000-0000-000044000000}"/>
    <cellStyle name="Moneda 3 2" xfId="138" xr:uid="{00000000-0005-0000-0000-000045000000}"/>
    <cellStyle name="Moneda 4" xfId="142" xr:uid="{00000000-0005-0000-0000-000046000000}"/>
    <cellStyle name="Neutral 2" xfId="69" xr:uid="{00000000-0005-0000-0000-000047000000}"/>
    <cellStyle name="Normal" xfId="0" builtinId="0"/>
    <cellStyle name="Normal 10" xfId="103" xr:uid="{00000000-0005-0000-0000-000049000000}"/>
    <cellStyle name="Normal 10 10" xfId="102" xr:uid="{00000000-0005-0000-0000-00004A000000}"/>
    <cellStyle name="Normal 10 10 3" xfId="130" xr:uid="{00000000-0005-0000-0000-00004B000000}"/>
    <cellStyle name="Normal 11" xfId="22" xr:uid="{00000000-0005-0000-0000-00004C000000}"/>
    <cellStyle name="Normal 12" xfId="94" xr:uid="{00000000-0005-0000-0000-00004D000000}"/>
    <cellStyle name="Normal 12 2" xfId="140" xr:uid="{00000000-0005-0000-0000-00004E000000}"/>
    <cellStyle name="Normal 12 2 2" xfId="152" xr:uid="{00000000-0005-0000-0000-00004F000000}"/>
    <cellStyle name="Normal 13" xfId="24" xr:uid="{00000000-0005-0000-0000-000050000000}"/>
    <cellStyle name="Normal 14" xfId="133" xr:uid="{00000000-0005-0000-0000-000051000000}"/>
    <cellStyle name="Normal 15" xfId="155" xr:uid="{00000000-0005-0000-0000-000052000000}"/>
    <cellStyle name="Normal 15 2" xfId="162" xr:uid="{00000000-0005-0000-0000-000053000000}"/>
    <cellStyle name="Normal 2" xfId="6" xr:uid="{00000000-0005-0000-0000-000054000000}"/>
    <cellStyle name="Normal 2 10" xfId="88" xr:uid="{00000000-0005-0000-0000-000055000000}"/>
    <cellStyle name="Normal 2 2" xfId="20" xr:uid="{00000000-0005-0000-0000-000056000000}"/>
    <cellStyle name="Normal 2 2 2" xfId="114" xr:uid="{00000000-0005-0000-0000-000057000000}"/>
    <cellStyle name="Normal 2 3" xfId="100" xr:uid="{00000000-0005-0000-0000-000058000000}"/>
    <cellStyle name="Normal 2 3 4" xfId="98" xr:uid="{00000000-0005-0000-0000-000059000000}"/>
    <cellStyle name="Normal 2 4" xfId="134" xr:uid="{00000000-0005-0000-0000-00005A000000}"/>
    <cellStyle name="Normal 2 4 2" xfId="149" xr:uid="{00000000-0005-0000-0000-00005B000000}"/>
    <cellStyle name="Normal 3" xfId="14" xr:uid="{00000000-0005-0000-0000-00005C000000}"/>
    <cellStyle name="Normal 3 2" xfId="71" xr:uid="{00000000-0005-0000-0000-00005D000000}"/>
    <cellStyle name="Normal 3 3" xfId="70" xr:uid="{00000000-0005-0000-0000-00005E000000}"/>
    <cellStyle name="Normal 3 3 2" xfId="109" xr:uid="{00000000-0005-0000-0000-00005F000000}"/>
    <cellStyle name="Normal 3 3 2 2" xfId="122" xr:uid="{00000000-0005-0000-0000-000060000000}"/>
    <cellStyle name="Normal 3 3 2 2 2" xfId="136" xr:uid="{00000000-0005-0000-0000-000061000000}"/>
    <cellStyle name="Normal 3 3 2 2 2 2" xfId="150" xr:uid="{00000000-0005-0000-0000-000062000000}"/>
    <cellStyle name="Normal 3 3 3" xfId="95" xr:uid="{00000000-0005-0000-0000-000063000000}"/>
    <cellStyle name="Normal 3 3 3 2" xfId="107" xr:uid="{00000000-0005-0000-0000-000064000000}"/>
    <cellStyle name="Normal 3 3 3 2 2" xfId="119" xr:uid="{00000000-0005-0000-0000-000065000000}"/>
    <cellStyle name="Normal 3 3 3 2 2 2" xfId="129" xr:uid="{00000000-0005-0000-0000-000066000000}"/>
    <cellStyle name="Normal 3 3 3 2 2 2 2" xfId="148" xr:uid="{00000000-0005-0000-0000-000067000000}"/>
    <cellStyle name="Normal 3 3 3 2 2 2 3" xfId="158" xr:uid="{00000000-0005-0000-0000-000068000000}"/>
    <cellStyle name="Normal 3 3 3 2 2 2 3 2" xfId="165" xr:uid="{00000000-0005-0000-0000-000069000000}"/>
    <cellStyle name="Normal 3 3 3 2 2 3" xfId="146" xr:uid="{00000000-0005-0000-0000-00006A000000}"/>
    <cellStyle name="Normal 3 3 3 3" xfId="117" xr:uid="{00000000-0005-0000-0000-00006B000000}"/>
    <cellStyle name="Normal 3 3 3 3 2" xfId="127" xr:uid="{00000000-0005-0000-0000-00006C000000}"/>
    <cellStyle name="Normal 3 3 3 3 3" xfId="144" xr:uid="{00000000-0005-0000-0000-00006D000000}"/>
    <cellStyle name="Normal 3 3 4" xfId="110" xr:uid="{00000000-0005-0000-0000-00006E000000}"/>
    <cellStyle name="Normal 3 3 4 2" xfId="111" xr:uid="{00000000-0005-0000-0000-00006F000000}"/>
    <cellStyle name="Normal 3 3 4 2 2" xfId="123" xr:uid="{00000000-0005-0000-0000-000070000000}"/>
    <cellStyle name="Normal 3 3 4 2 2 2" xfId="137" xr:uid="{00000000-0005-0000-0000-000071000000}"/>
    <cellStyle name="Normal 3 3 4 2 2 2 2" xfId="151" xr:uid="{00000000-0005-0000-0000-000072000000}"/>
    <cellStyle name="Normal 3 3 4 2 2 2 2 2" xfId="159" xr:uid="{00000000-0005-0000-0000-000073000000}"/>
    <cellStyle name="Normal 3 3 4 2 2 2 2 2 2" xfId="163" xr:uid="{00000000-0005-0000-0000-000074000000}"/>
    <cellStyle name="Normal 3 3 4 2 2 2 2 3" xfId="161" xr:uid="{00000000-0005-0000-0000-000075000000}"/>
    <cellStyle name="Normal 3 3 4 2 2 2 2 3 2" xfId="166" xr:uid="{00000000-0005-0000-0000-000076000000}"/>
    <cellStyle name="Normal 3 3 4 2 2 2 2 3 2 2" xfId="167" xr:uid="{7EE98846-1FE6-4582-9174-820B1DFF79D3}"/>
    <cellStyle name="Normal 3 4" xfId="104" xr:uid="{00000000-0005-0000-0000-000077000000}"/>
    <cellStyle name="Normal 3 5" xfId="112" xr:uid="{00000000-0005-0000-0000-000078000000}"/>
    <cellStyle name="Normal 3 6" xfId="115" xr:uid="{00000000-0005-0000-0000-000079000000}"/>
    <cellStyle name="Normal 3 7" xfId="135" xr:uid="{00000000-0005-0000-0000-00007A000000}"/>
    <cellStyle name="Normal 3 8" xfId="154" xr:uid="{00000000-0005-0000-0000-00007B000000}"/>
    <cellStyle name="Normal 4" xfId="15" xr:uid="{00000000-0005-0000-0000-00007C000000}"/>
    <cellStyle name="Normal 5" xfId="72" xr:uid="{00000000-0005-0000-0000-00007D000000}"/>
    <cellStyle name="Normal 5 2" xfId="73" xr:uid="{00000000-0005-0000-0000-00007E000000}"/>
    <cellStyle name="Normal 5 2 2" xfId="116" xr:uid="{00000000-0005-0000-0000-00007F000000}"/>
    <cellStyle name="Normal 5 2 2 2" xfId="126" xr:uid="{00000000-0005-0000-0000-000080000000}"/>
    <cellStyle name="Normal 5 2 2 3" xfId="143" xr:uid="{00000000-0005-0000-0000-000081000000}"/>
    <cellStyle name="Normal 6" xfId="74" xr:uid="{00000000-0005-0000-0000-000082000000}"/>
    <cellStyle name="Normal 7" xfId="27" xr:uid="{00000000-0005-0000-0000-000083000000}"/>
    <cellStyle name="Normal 7 2" xfId="75" xr:uid="{00000000-0005-0000-0000-000084000000}"/>
    <cellStyle name="Normal 7 2 2" xfId="99" xr:uid="{00000000-0005-0000-0000-000085000000}"/>
    <cellStyle name="Normal 7 2 2 2" xfId="105" xr:uid="{00000000-0005-0000-0000-000086000000}"/>
    <cellStyle name="Normal 7 2 2 2 2" xfId="118" xr:uid="{00000000-0005-0000-0000-000087000000}"/>
    <cellStyle name="Normal 7 2 2 2 2 2" xfId="128" xr:uid="{00000000-0005-0000-0000-000088000000}"/>
    <cellStyle name="Normal 7 2 2 2 2 3" xfId="145" xr:uid="{00000000-0005-0000-0000-000089000000}"/>
    <cellStyle name="Normal 7 3" xfId="113" xr:uid="{00000000-0005-0000-0000-00008A000000}"/>
    <cellStyle name="Normal 8" xfId="23" xr:uid="{00000000-0005-0000-0000-00008B000000}"/>
    <cellStyle name="Normal 9" xfId="26" xr:uid="{00000000-0005-0000-0000-00008C000000}"/>
    <cellStyle name="Normal 9 2" xfId="139" xr:uid="{00000000-0005-0000-0000-00008D000000}"/>
    <cellStyle name="Normal_CO-E98" xfId="7" xr:uid="{00000000-0005-0000-0000-00008E000000}"/>
    <cellStyle name="Normal_ESTR98" xfId="8" xr:uid="{00000000-0005-0000-0000-00008F000000}"/>
    <cellStyle name="Normal_FORM 23" xfId="18" xr:uid="{00000000-0005-0000-0000-000090000000}"/>
    <cellStyle name="Normal_PLAZAS98" xfId="16" xr:uid="{00000000-0005-0000-0000-000091000000}"/>
    <cellStyle name="Normal_PLAZAS98_Formatos RRHH 2010 CONGRESO" xfId="17" xr:uid="{00000000-0005-0000-0000-000092000000}"/>
    <cellStyle name="Normal_SPGG98" xfId="9" xr:uid="{00000000-0005-0000-0000-000093000000}"/>
    <cellStyle name="Notas 2" xfId="76" xr:uid="{00000000-0005-0000-0000-000094000000}"/>
    <cellStyle name="Porcentaje" xfId="10" builtinId="5"/>
    <cellStyle name="Porcentaje 2" xfId="106" xr:uid="{00000000-0005-0000-0000-000096000000}"/>
    <cellStyle name="Porcentaje 3" xfId="120" xr:uid="{00000000-0005-0000-0000-000097000000}"/>
    <cellStyle name="Porcentaje 3 2" xfId="132" xr:uid="{00000000-0005-0000-0000-000098000000}"/>
    <cellStyle name="Porcentaje 3 3" xfId="147" xr:uid="{00000000-0005-0000-0000-000099000000}"/>
    <cellStyle name="Porcentual 2" xfId="11" xr:uid="{00000000-0005-0000-0000-00009A000000}"/>
    <cellStyle name="Porcentual 2 2" xfId="19" xr:uid="{00000000-0005-0000-0000-00009B000000}"/>
    <cellStyle name="Porcentual 2 2 2" xfId="78" xr:uid="{00000000-0005-0000-0000-00009C000000}"/>
    <cellStyle name="Porcentual 2 3" xfId="77" xr:uid="{00000000-0005-0000-0000-00009D000000}"/>
    <cellStyle name="Porcentual 3" xfId="79" xr:uid="{00000000-0005-0000-0000-00009E000000}"/>
    <cellStyle name="Salida 2" xfId="80" xr:uid="{00000000-0005-0000-0000-00009F000000}"/>
    <cellStyle name="Texto de advertencia 2" xfId="81" xr:uid="{00000000-0005-0000-0000-0000A0000000}"/>
    <cellStyle name="Texto explicativo 2" xfId="82" xr:uid="{00000000-0005-0000-0000-0000A1000000}"/>
    <cellStyle name="Título 1 2" xfId="83" xr:uid="{00000000-0005-0000-0000-0000A2000000}"/>
    <cellStyle name="Título 2 2" xfId="84" xr:uid="{00000000-0005-0000-0000-0000A3000000}"/>
    <cellStyle name="Título 3 2" xfId="85" xr:uid="{00000000-0005-0000-0000-0000A4000000}"/>
    <cellStyle name="Título 4" xfId="86" xr:uid="{00000000-0005-0000-0000-0000A5000000}"/>
    <cellStyle name="Total 2" xfId="87" xr:uid="{00000000-0005-0000-0000-0000A6000000}"/>
  </cellStyles>
  <dxfs count="9">
    <dxf>
      <fill>
        <patternFill>
          <bgColor theme="4" tint="0.79998168889431442"/>
        </patternFill>
      </fill>
    </dxf>
    <dxf>
      <font>
        <strike val="0"/>
      </font>
    </dxf>
    <dxf>
      <font>
        <condense val="0"/>
        <extend val="0"/>
        <color indexed="20"/>
      </font>
    </dxf>
    <dxf>
      <font>
        <strike val="0"/>
      </font>
    </dxf>
    <dxf>
      <font>
        <condense val="0"/>
        <extend val="0"/>
        <color indexed="20"/>
      </font>
    </dxf>
    <dxf>
      <font>
        <strike val="0"/>
      </font>
    </dxf>
    <dxf>
      <font>
        <condense val="0"/>
        <extend val="0"/>
        <color indexed="20"/>
      </font>
    </dxf>
    <dxf>
      <font>
        <strike val="0"/>
      </font>
    </dxf>
    <dxf>
      <font>
        <condense val="0"/>
        <extend val="0"/>
        <color indexed="2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16119</xdr:colOff>
      <xdr:row>144</xdr:row>
      <xdr:rowOff>0</xdr:rowOff>
    </xdr:from>
    <xdr:to>
      <xdr:col>11</xdr:col>
      <xdr:colOff>369276</xdr:colOff>
      <xdr:row>144</xdr:row>
      <xdr:rowOff>0</xdr:rowOff>
    </xdr:to>
    <xdr:sp macro="" textlink="">
      <xdr:nvSpPr>
        <xdr:cNvPr id="2" name="CuadroTexto 1">
          <a:extLst>
            <a:ext uri="{FF2B5EF4-FFF2-40B4-BE49-F238E27FC236}">
              <a16:creationId xmlns:a16="http://schemas.microsoft.com/office/drawing/2014/main" id="{4F6162A5-5F0B-4352-999D-FEFC62A26EBE}"/>
            </a:ext>
          </a:extLst>
        </xdr:cNvPr>
        <xdr:cNvSpPr txBox="1"/>
      </xdr:nvSpPr>
      <xdr:spPr>
        <a:xfrm>
          <a:off x="1482969" y="23317200"/>
          <a:ext cx="11503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12</xdr:col>
      <xdr:colOff>8090</xdr:colOff>
      <xdr:row>144</xdr:row>
      <xdr:rowOff>0</xdr:rowOff>
    </xdr:from>
    <xdr:to>
      <xdr:col>12</xdr:col>
      <xdr:colOff>345129</xdr:colOff>
      <xdr:row>144</xdr:row>
      <xdr:rowOff>0</xdr:rowOff>
    </xdr:to>
    <xdr:sp macro="" textlink="">
      <xdr:nvSpPr>
        <xdr:cNvPr id="3" name="CuadroTexto 2">
          <a:extLst>
            <a:ext uri="{FF2B5EF4-FFF2-40B4-BE49-F238E27FC236}">
              <a16:creationId xmlns:a16="http://schemas.microsoft.com/office/drawing/2014/main" id="{7E304BF0-EDEA-4F52-B2EB-E2FE5F3C5B26}"/>
            </a:ext>
          </a:extLst>
        </xdr:cNvPr>
        <xdr:cNvSpPr txBox="1"/>
      </xdr:nvSpPr>
      <xdr:spPr>
        <a:xfrm>
          <a:off x="160829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12</xdr:col>
      <xdr:colOff>8090</xdr:colOff>
      <xdr:row>144</xdr:row>
      <xdr:rowOff>0</xdr:rowOff>
    </xdr:from>
    <xdr:to>
      <xdr:col>12</xdr:col>
      <xdr:colOff>345129</xdr:colOff>
      <xdr:row>144</xdr:row>
      <xdr:rowOff>0</xdr:rowOff>
    </xdr:to>
    <xdr:sp macro="" textlink="">
      <xdr:nvSpPr>
        <xdr:cNvPr id="4" name="CuadroTexto 3">
          <a:extLst>
            <a:ext uri="{FF2B5EF4-FFF2-40B4-BE49-F238E27FC236}">
              <a16:creationId xmlns:a16="http://schemas.microsoft.com/office/drawing/2014/main" id="{6B2A0D02-F580-4F6A-89C8-59D027C1EEAF}"/>
            </a:ext>
          </a:extLst>
        </xdr:cNvPr>
        <xdr:cNvSpPr txBox="1"/>
      </xdr:nvSpPr>
      <xdr:spPr>
        <a:xfrm>
          <a:off x="160829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8090</xdr:colOff>
      <xdr:row>144</xdr:row>
      <xdr:rowOff>0</xdr:rowOff>
    </xdr:from>
    <xdr:to>
      <xdr:col>13</xdr:col>
      <xdr:colOff>345129</xdr:colOff>
      <xdr:row>144</xdr:row>
      <xdr:rowOff>0</xdr:rowOff>
    </xdr:to>
    <xdr:sp macro="" textlink="">
      <xdr:nvSpPr>
        <xdr:cNvPr id="5" name="CuadroTexto 4">
          <a:extLst>
            <a:ext uri="{FF2B5EF4-FFF2-40B4-BE49-F238E27FC236}">
              <a16:creationId xmlns:a16="http://schemas.microsoft.com/office/drawing/2014/main" id="{DE04899D-7E53-449F-9BD6-2D28AD53C65D}"/>
            </a:ext>
          </a:extLst>
        </xdr:cNvPr>
        <xdr:cNvSpPr txBox="1"/>
      </xdr:nvSpPr>
      <xdr:spPr>
        <a:xfrm>
          <a:off x="174164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8090</xdr:colOff>
      <xdr:row>144</xdr:row>
      <xdr:rowOff>0</xdr:rowOff>
    </xdr:from>
    <xdr:to>
      <xdr:col>13</xdr:col>
      <xdr:colOff>345129</xdr:colOff>
      <xdr:row>144</xdr:row>
      <xdr:rowOff>0</xdr:rowOff>
    </xdr:to>
    <xdr:sp macro="" textlink="">
      <xdr:nvSpPr>
        <xdr:cNvPr id="6" name="CuadroTexto 5">
          <a:extLst>
            <a:ext uri="{FF2B5EF4-FFF2-40B4-BE49-F238E27FC236}">
              <a16:creationId xmlns:a16="http://schemas.microsoft.com/office/drawing/2014/main" id="{16EE904D-70E2-44BB-B740-854E53F54754}"/>
            </a:ext>
          </a:extLst>
        </xdr:cNvPr>
        <xdr:cNvSpPr txBox="1"/>
      </xdr:nvSpPr>
      <xdr:spPr>
        <a:xfrm>
          <a:off x="174164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8090</xdr:colOff>
      <xdr:row>144</xdr:row>
      <xdr:rowOff>0</xdr:rowOff>
    </xdr:from>
    <xdr:to>
      <xdr:col>5</xdr:col>
      <xdr:colOff>345129</xdr:colOff>
      <xdr:row>144</xdr:row>
      <xdr:rowOff>0</xdr:rowOff>
    </xdr:to>
    <xdr:sp macro="" textlink="">
      <xdr:nvSpPr>
        <xdr:cNvPr id="7" name="CuadroTexto 6">
          <a:extLst>
            <a:ext uri="{FF2B5EF4-FFF2-40B4-BE49-F238E27FC236}">
              <a16:creationId xmlns:a16="http://schemas.microsoft.com/office/drawing/2014/main" id="{45E6B073-242F-43A9-B254-95F4F87316D1}"/>
            </a:ext>
          </a:extLst>
        </xdr:cNvPr>
        <xdr:cNvSpPr txBox="1"/>
      </xdr:nvSpPr>
      <xdr:spPr>
        <a:xfrm>
          <a:off x="67484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8090</xdr:colOff>
      <xdr:row>144</xdr:row>
      <xdr:rowOff>0</xdr:rowOff>
    </xdr:from>
    <xdr:to>
      <xdr:col>5</xdr:col>
      <xdr:colOff>345129</xdr:colOff>
      <xdr:row>144</xdr:row>
      <xdr:rowOff>0</xdr:rowOff>
    </xdr:to>
    <xdr:sp macro="" textlink="">
      <xdr:nvSpPr>
        <xdr:cNvPr id="8" name="CuadroTexto 7">
          <a:extLst>
            <a:ext uri="{FF2B5EF4-FFF2-40B4-BE49-F238E27FC236}">
              <a16:creationId xmlns:a16="http://schemas.microsoft.com/office/drawing/2014/main" id="{8CB03A38-539E-488D-976C-3977AEF1835B}"/>
            </a:ext>
          </a:extLst>
        </xdr:cNvPr>
        <xdr:cNvSpPr txBox="1"/>
      </xdr:nvSpPr>
      <xdr:spPr>
        <a:xfrm>
          <a:off x="674840" y="23317200"/>
          <a:ext cx="12748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11</xdr:col>
      <xdr:colOff>7326</xdr:colOff>
      <xdr:row>136</xdr:row>
      <xdr:rowOff>29309</xdr:rowOff>
    </xdr:from>
    <xdr:to>
      <xdr:col>11</xdr:col>
      <xdr:colOff>344365</xdr:colOff>
      <xdr:row>136</xdr:row>
      <xdr:rowOff>153866</xdr:rowOff>
    </xdr:to>
    <xdr:sp macro="" textlink="">
      <xdr:nvSpPr>
        <xdr:cNvPr id="9" name="CuadroTexto 8">
          <a:extLst>
            <a:ext uri="{FF2B5EF4-FFF2-40B4-BE49-F238E27FC236}">
              <a16:creationId xmlns:a16="http://schemas.microsoft.com/office/drawing/2014/main" id="{8BEFB595-6C8B-47FE-9C9E-0B9E5AD599E8}"/>
            </a:ext>
          </a:extLst>
        </xdr:cNvPr>
        <xdr:cNvSpPr txBox="1"/>
      </xdr:nvSpPr>
      <xdr:spPr>
        <a:xfrm>
          <a:off x="1474176" y="22051109"/>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(3)</a:t>
          </a:r>
        </a:p>
      </xdr:txBody>
    </xdr:sp>
    <xdr:clientData/>
  </xdr:twoCellAnchor>
  <xdr:twoCellAnchor>
    <xdr:from>
      <xdr:col>12</xdr:col>
      <xdr:colOff>4777</xdr:colOff>
      <xdr:row>136</xdr:row>
      <xdr:rowOff>18477</xdr:rowOff>
    </xdr:from>
    <xdr:to>
      <xdr:col>12</xdr:col>
      <xdr:colOff>341816</xdr:colOff>
      <xdr:row>136</xdr:row>
      <xdr:rowOff>143034</xdr:rowOff>
    </xdr:to>
    <xdr:sp macro="" textlink="">
      <xdr:nvSpPr>
        <xdr:cNvPr id="10" name="CuadroTexto 6">
          <a:extLst>
            <a:ext uri="{FF2B5EF4-FFF2-40B4-BE49-F238E27FC236}">
              <a16:creationId xmlns:a16="http://schemas.microsoft.com/office/drawing/2014/main" id="{2B8F8B85-1B34-42CA-8DCD-790DE949E83E}"/>
            </a:ext>
          </a:extLst>
        </xdr:cNvPr>
        <xdr:cNvSpPr txBox="1"/>
      </xdr:nvSpPr>
      <xdr:spPr>
        <a:xfrm>
          <a:off x="1604977" y="22040277"/>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4777</xdr:colOff>
      <xdr:row>136</xdr:row>
      <xdr:rowOff>18477</xdr:rowOff>
    </xdr:from>
    <xdr:to>
      <xdr:col>10</xdr:col>
      <xdr:colOff>341816</xdr:colOff>
      <xdr:row>136</xdr:row>
      <xdr:rowOff>143034</xdr:rowOff>
    </xdr:to>
    <xdr:sp macro="" textlink="">
      <xdr:nvSpPr>
        <xdr:cNvPr id="11" name="CuadroTexto 34">
          <a:extLst>
            <a:ext uri="{FF2B5EF4-FFF2-40B4-BE49-F238E27FC236}">
              <a16:creationId xmlns:a16="http://schemas.microsoft.com/office/drawing/2014/main" id="{53FCB153-0908-4626-8D71-98905457EC7A}"/>
            </a:ext>
          </a:extLst>
        </xdr:cNvPr>
        <xdr:cNvSpPr txBox="1"/>
      </xdr:nvSpPr>
      <xdr:spPr>
        <a:xfrm>
          <a:off x="1338277" y="22040277"/>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10</xdr:col>
      <xdr:colOff>34366</xdr:colOff>
      <xdr:row>137</xdr:row>
      <xdr:rowOff>21790</xdr:rowOff>
    </xdr:from>
    <xdr:to>
      <xdr:col>10</xdr:col>
      <xdr:colOff>371405</xdr:colOff>
      <xdr:row>137</xdr:row>
      <xdr:rowOff>146347</xdr:rowOff>
    </xdr:to>
    <xdr:sp macro="" textlink="">
      <xdr:nvSpPr>
        <xdr:cNvPr id="12" name="CuadroTexto 36">
          <a:extLst>
            <a:ext uri="{FF2B5EF4-FFF2-40B4-BE49-F238E27FC236}">
              <a16:creationId xmlns:a16="http://schemas.microsoft.com/office/drawing/2014/main" id="{14211D2E-C13D-447F-8674-AB8F81B52363}"/>
            </a:ext>
          </a:extLst>
        </xdr:cNvPr>
        <xdr:cNvSpPr txBox="1"/>
      </xdr:nvSpPr>
      <xdr:spPr>
        <a:xfrm>
          <a:off x="1367866" y="22205515"/>
          <a:ext cx="9891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13138</xdr:colOff>
      <xdr:row>136</xdr:row>
      <xdr:rowOff>13137</xdr:rowOff>
    </xdr:from>
    <xdr:to>
      <xdr:col>13</xdr:col>
      <xdr:colOff>350177</xdr:colOff>
      <xdr:row>136</xdr:row>
      <xdr:rowOff>137694</xdr:rowOff>
    </xdr:to>
    <xdr:sp macro="" textlink="">
      <xdr:nvSpPr>
        <xdr:cNvPr id="13" name="CuadroTexto 65">
          <a:extLst>
            <a:ext uri="{FF2B5EF4-FFF2-40B4-BE49-F238E27FC236}">
              <a16:creationId xmlns:a16="http://schemas.microsoft.com/office/drawing/2014/main" id="{03DCC018-00EF-4663-82DD-125FD04EA0EA}"/>
            </a:ext>
          </a:extLst>
        </xdr:cNvPr>
        <xdr:cNvSpPr txBox="1"/>
      </xdr:nvSpPr>
      <xdr:spPr>
        <a:xfrm>
          <a:off x="17466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19707</xdr:colOff>
      <xdr:row>138</xdr:row>
      <xdr:rowOff>26276</xdr:rowOff>
    </xdr:from>
    <xdr:to>
      <xdr:col>10</xdr:col>
      <xdr:colOff>356746</xdr:colOff>
      <xdr:row>138</xdr:row>
      <xdr:rowOff>150833</xdr:rowOff>
    </xdr:to>
    <xdr:sp macro="" textlink="">
      <xdr:nvSpPr>
        <xdr:cNvPr id="14" name="CuadroTexto 67">
          <a:extLst>
            <a:ext uri="{FF2B5EF4-FFF2-40B4-BE49-F238E27FC236}">
              <a16:creationId xmlns:a16="http://schemas.microsoft.com/office/drawing/2014/main" id="{FCB9ACD8-6600-4E1B-8A49-8A338070FCED}"/>
            </a:ext>
          </a:extLst>
        </xdr:cNvPr>
        <xdr:cNvSpPr txBox="1"/>
      </xdr:nvSpPr>
      <xdr:spPr>
        <a:xfrm>
          <a:off x="1353207" y="223719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137</xdr:row>
      <xdr:rowOff>26276</xdr:rowOff>
    </xdr:from>
    <xdr:to>
      <xdr:col>11</xdr:col>
      <xdr:colOff>356746</xdr:colOff>
      <xdr:row>137</xdr:row>
      <xdr:rowOff>150833</xdr:rowOff>
    </xdr:to>
    <xdr:sp macro="" textlink="">
      <xdr:nvSpPr>
        <xdr:cNvPr id="15" name="CuadroTexto 68">
          <a:extLst>
            <a:ext uri="{FF2B5EF4-FFF2-40B4-BE49-F238E27FC236}">
              <a16:creationId xmlns:a16="http://schemas.microsoft.com/office/drawing/2014/main" id="{B1919EE6-FB95-44FF-BEE3-F2A2077245C2}"/>
            </a:ext>
          </a:extLst>
        </xdr:cNvPr>
        <xdr:cNvSpPr txBox="1"/>
      </xdr:nvSpPr>
      <xdr:spPr>
        <a:xfrm>
          <a:off x="14865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137</xdr:row>
      <xdr:rowOff>26276</xdr:rowOff>
    </xdr:from>
    <xdr:to>
      <xdr:col>12</xdr:col>
      <xdr:colOff>363315</xdr:colOff>
      <xdr:row>137</xdr:row>
      <xdr:rowOff>150833</xdr:rowOff>
    </xdr:to>
    <xdr:sp macro="" textlink="">
      <xdr:nvSpPr>
        <xdr:cNvPr id="16" name="CuadroTexto 69">
          <a:extLst>
            <a:ext uri="{FF2B5EF4-FFF2-40B4-BE49-F238E27FC236}">
              <a16:creationId xmlns:a16="http://schemas.microsoft.com/office/drawing/2014/main" id="{0FBA8BE6-27E1-4168-B72D-F0FF652463F7}"/>
            </a:ext>
          </a:extLst>
        </xdr:cNvPr>
        <xdr:cNvSpPr txBox="1"/>
      </xdr:nvSpPr>
      <xdr:spPr>
        <a:xfrm>
          <a:off x="1626476" y="222100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137</xdr:row>
      <xdr:rowOff>26276</xdr:rowOff>
    </xdr:from>
    <xdr:to>
      <xdr:col>13</xdr:col>
      <xdr:colOff>356746</xdr:colOff>
      <xdr:row>137</xdr:row>
      <xdr:rowOff>150833</xdr:rowOff>
    </xdr:to>
    <xdr:sp macro="" textlink="">
      <xdr:nvSpPr>
        <xdr:cNvPr id="17" name="CuadroTexto 70">
          <a:extLst>
            <a:ext uri="{FF2B5EF4-FFF2-40B4-BE49-F238E27FC236}">
              <a16:creationId xmlns:a16="http://schemas.microsoft.com/office/drawing/2014/main" id="{F69391B2-0574-48CD-8A14-1826FFFD9BD2}"/>
            </a:ext>
          </a:extLst>
        </xdr:cNvPr>
        <xdr:cNvSpPr txBox="1"/>
      </xdr:nvSpPr>
      <xdr:spPr>
        <a:xfrm>
          <a:off x="17532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138</xdr:row>
      <xdr:rowOff>19707</xdr:rowOff>
    </xdr:from>
    <xdr:to>
      <xdr:col>11</xdr:col>
      <xdr:colOff>363315</xdr:colOff>
      <xdr:row>138</xdr:row>
      <xdr:rowOff>144264</xdr:rowOff>
    </xdr:to>
    <xdr:sp macro="" textlink="">
      <xdr:nvSpPr>
        <xdr:cNvPr id="18" name="CuadroTexto 71">
          <a:extLst>
            <a:ext uri="{FF2B5EF4-FFF2-40B4-BE49-F238E27FC236}">
              <a16:creationId xmlns:a16="http://schemas.microsoft.com/office/drawing/2014/main" id="{6FC9C9E1-051D-4E6B-9C8B-39B3B7CAC392}"/>
            </a:ext>
          </a:extLst>
        </xdr:cNvPr>
        <xdr:cNvSpPr txBox="1"/>
      </xdr:nvSpPr>
      <xdr:spPr>
        <a:xfrm>
          <a:off x="1493126" y="22365357"/>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138</xdr:row>
      <xdr:rowOff>26276</xdr:rowOff>
    </xdr:from>
    <xdr:to>
      <xdr:col>12</xdr:col>
      <xdr:colOff>356746</xdr:colOff>
      <xdr:row>138</xdr:row>
      <xdr:rowOff>150833</xdr:rowOff>
    </xdr:to>
    <xdr:sp macro="" textlink="">
      <xdr:nvSpPr>
        <xdr:cNvPr id="19" name="CuadroTexto 72">
          <a:extLst>
            <a:ext uri="{FF2B5EF4-FFF2-40B4-BE49-F238E27FC236}">
              <a16:creationId xmlns:a16="http://schemas.microsoft.com/office/drawing/2014/main" id="{1F9193A0-F17C-4C96-BBC1-73BA17FC89F1}"/>
            </a:ext>
          </a:extLst>
        </xdr:cNvPr>
        <xdr:cNvSpPr txBox="1"/>
      </xdr:nvSpPr>
      <xdr:spPr>
        <a:xfrm>
          <a:off x="1619907" y="223719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138</xdr:row>
      <xdr:rowOff>19707</xdr:rowOff>
    </xdr:from>
    <xdr:to>
      <xdr:col>13</xdr:col>
      <xdr:colOff>356746</xdr:colOff>
      <xdr:row>138</xdr:row>
      <xdr:rowOff>144264</xdr:rowOff>
    </xdr:to>
    <xdr:sp macro="" textlink="">
      <xdr:nvSpPr>
        <xdr:cNvPr id="20" name="CuadroTexto 73">
          <a:extLst>
            <a:ext uri="{FF2B5EF4-FFF2-40B4-BE49-F238E27FC236}">
              <a16:creationId xmlns:a16="http://schemas.microsoft.com/office/drawing/2014/main" id="{E705388F-F3C3-4D64-B36D-515E6F96BB36}"/>
            </a:ext>
          </a:extLst>
        </xdr:cNvPr>
        <xdr:cNvSpPr txBox="1"/>
      </xdr:nvSpPr>
      <xdr:spPr>
        <a:xfrm>
          <a:off x="17532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19707</xdr:colOff>
      <xdr:row>139</xdr:row>
      <xdr:rowOff>26276</xdr:rowOff>
    </xdr:from>
    <xdr:to>
      <xdr:col>10</xdr:col>
      <xdr:colOff>356746</xdr:colOff>
      <xdr:row>139</xdr:row>
      <xdr:rowOff>150833</xdr:rowOff>
    </xdr:to>
    <xdr:sp macro="" textlink="">
      <xdr:nvSpPr>
        <xdr:cNvPr id="21" name="CuadroTexto 74">
          <a:extLst>
            <a:ext uri="{FF2B5EF4-FFF2-40B4-BE49-F238E27FC236}">
              <a16:creationId xmlns:a16="http://schemas.microsoft.com/office/drawing/2014/main" id="{C1093B9A-A4ED-4A6F-83A1-A24E08AC88CF}"/>
            </a:ext>
          </a:extLst>
        </xdr:cNvPr>
        <xdr:cNvSpPr txBox="1"/>
      </xdr:nvSpPr>
      <xdr:spPr>
        <a:xfrm>
          <a:off x="135320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139</xdr:row>
      <xdr:rowOff>26276</xdr:rowOff>
    </xdr:from>
    <xdr:to>
      <xdr:col>11</xdr:col>
      <xdr:colOff>356746</xdr:colOff>
      <xdr:row>139</xdr:row>
      <xdr:rowOff>150833</xdr:rowOff>
    </xdr:to>
    <xdr:sp macro="" textlink="">
      <xdr:nvSpPr>
        <xdr:cNvPr id="22" name="CuadroTexto 75">
          <a:extLst>
            <a:ext uri="{FF2B5EF4-FFF2-40B4-BE49-F238E27FC236}">
              <a16:creationId xmlns:a16="http://schemas.microsoft.com/office/drawing/2014/main" id="{A0AD18E4-384F-4223-8AFC-230DCE62B45C}"/>
            </a:ext>
          </a:extLst>
        </xdr:cNvPr>
        <xdr:cNvSpPr txBox="1"/>
      </xdr:nvSpPr>
      <xdr:spPr>
        <a:xfrm>
          <a:off x="14865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139</xdr:row>
      <xdr:rowOff>26276</xdr:rowOff>
    </xdr:from>
    <xdr:to>
      <xdr:col>12</xdr:col>
      <xdr:colOff>356746</xdr:colOff>
      <xdr:row>139</xdr:row>
      <xdr:rowOff>150833</xdr:rowOff>
    </xdr:to>
    <xdr:sp macro="" textlink="">
      <xdr:nvSpPr>
        <xdr:cNvPr id="23" name="CuadroTexto 76">
          <a:extLst>
            <a:ext uri="{FF2B5EF4-FFF2-40B4-BE49-F238E27FC236}">
              <a16:creationId xmlns:a16="http://schemas.microsoft.com/office/drawing/2014/main" id="{82B9C988-378A-44E4-B0EC-8F430587D0BF}"/>
            </a:ext>
          </a:extLst>
        </xdr:cNvPr>
        <xdr:cNvSpPr txBox="1"/>
      </xdr:nvSpPr>
      <xdr:spPr>
        <a:xfrm>
          <a:off x="161990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139</xdr:row>
      <xdr:rowOff>26276</xdr:rowOff>
    </xdr:from>
    <xdr:to>
      <xdr:col>13</xdr:col>
      <xdr:colOff>356746</xdr:colOff>
      <xdr:row>139</xdr:row>
      <xdr:rowOff>150833</xdr:rowOff>
    </xdr:to>
    <xdr:sp macro="" textlink="">
      <xdr:nvSpPr>
        <xdr:cNvPr id="24" name="CuadroTexto 77">
          <a:extLst>
            <a:ext uri="{FF2B5EF4-FFF2-40B4-BE49-F238E27FC236}">
              <a16:creationId xmlns:a16="http://schemas.microsoft.com/office/drawing/2014/main" id="{6D52A9CF-7F78-4E1D-BD77-05221F93E053}"/>
            </a:ext>
          </a:extLst>
        </xdr:cNvPr>
        <xdr:cNvSpPr txBox="1"/>
      </xdr:nvSpPr>
      <xdr:spPr>
        <a:xfrm>
          <a:off x="17532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26276</xdr:colOff>
      <xdr:row>140</xdr:row>
      <xdr:rowOff>26276</xdr:rowOff>
    </xdr:from>
    <xdr:to>
      <xdr:col>10</xdr:col>
      <xdr:colOff>363315</xdr:colOff>
      <xdr:row>140</xdr:row>
      <xdr:rowOff>150833</xdr:rowOff>
    </xdr:to>
    <xdr:sp macro="" textlink="">
      <xdr:nvSpPr>
        <xdr:cNvPr id="25" name="CuadroTexto 78">
          <a:extLst>
            <a:ext uri="{FF2B5EF4-FFF2-40B4-BE49-F238E27FC236}">
              <a16:creationId xmlns:a16="http://schemas.microsoft.com/office/drawing/2014/main" id="{43B4F17D-1F94-4913-A730-AA472398A81C}"/>
            </a:ext>
          </a:extLst>
        </xdr:cNvPr>
        <xdr:cNvSpPr txBox="1"/>
      </xdr:nvSpPr>
      <xdr:spPr>
        <a:xfrm>
          <a:off x="135977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140</xdr:row>
      <xdr:rowOff>26276</xdr:rowOff>
    </xdr:from>
    <xdr:to>
      <xdr:col>11</xdr:col>
      <xdr:colOff>363315</xdr:colOff>
      <xdr:row>140</xdr:row>
      <xdr:rowOff>150833</xdr:rowOff>
    </xdr:to>
    <xdr:sp macro="" textlink="">
      <xdr:nvSpPr>
        <xdr:cNvPr id="26" name="CuadroTexto 79">
          <a:extLst>
            <a:ext uri="{FF2B5EF4-FFF2-40B4-BE49-F238E27FC236}">
              <a16:creationId xmlns:a16="http://schemas.microsoft.com/office/drawing/2014/main" id="{F020383C-6971-42CD-AE0B-2655289E7798}"/>
            </a:ext>
          </a:extLst>
        </xdr:cNvPr>
        <xdr:cNvSpPr txBox="1"/>
      </xdr:nvSpPr>
      <xdr:spPr>
        <a:xfrm>
          <a:off x="14931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140</xdr:row>
      <xdr:rowOff>26276</xdr:rowOff>
    </xdr:from>
    <xdr:to>
      <xdr:col>12</xdr:col>
      <xdr:colOff>363315</xdr:colOff>
      <xdr:row>140</xdr:row>
      <xdr:rowOff>150833</xdr:rowOff>
    </xdr:to>
    <xdr:sp macro="" textlink="">
      <xdr:nvSpPr>
        <xdr:cNvPr id="27" name="CuadroTexto 80">
          <a:extLst>
            <a:ext uri="{FF2B5EF4-FFF2-40B4-BE49-F238E27FC236}">
              <a16:creationId xmlns:a16="http://schemas.microsoft.com/office/drawing/2014/main" id="{C121843F-098B-4E97-85AA-2A12B0C43C31}"/>
            </a:ext>
          </a:extLst>
        </xdr:cNvPr>
        <xdr:cNvSpPr txBox="1"/>
      </xdr:nvSpPr>
      <xdr:spPr>
        <a:xfrm>
          <a:off x="162647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26276</xdr:colOff>
      <xdr:row>140</xdr:row>
      <xdr:rowOff>26276</xdr:rowOff>
    </xdr:from>
    <xdr:to>
      <xdr:col>13</xdr:col>
      <xdr:colOff>363315</xdr:colOff>
      <xdr:row>140</xdr:row>
      <xdr:rowOff>150833</xdr:rowOff>
    </xdr:to>
    <xdr:sp macro="" textlink="">
      <xdr:nvSpPr>
        <xdr:cNvPr id="28" name="CuadroTexto 81">
          <a:extLst>
            <a:ext uri="{FF2B5EF4-FFF2-40B4-BE49-F238E27FC236}">
              <a16:creationId xmlns:a16="http://schemas.microsoft.com/office/drawing/2014/main" id="{EFDDDF35-27A0-4E13-83F9-5A26555E1FC6}"/>
            </a:ext>
          </a:extLst>
        </xdr:cNvPr>
        <xdr:cNvSpPr txBox="1"/>
      </xdr:nvSpPr>
      <xdr:spPr>
        <a:xfrm>
          <a:off x="17598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29" name="CuadroTexto 82">
          <a:extLst>
            <a:ext uri="{FF2B5EF4-FFF2-40B4-BE49-F238E27FC236}">
              <a16:creationId xmlns:a16="http://schemas.microsoft.com/office/drawing/2014/main" id="{22620B88-6CC3-4225-8787-DC7E8230B6B3}"/>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30" name="CuadroTexto 83">
          <a:extLst>
            <a:ext uri="{FF2B5EF4-FFF2-40B4-BE49-F238E27FC236}">
              <a16:creationId xmlns:a16="http://schemas.microsoft.com/office/drawing/2014/main" id="{E07A38DA-FF5C-4ECE-8B94-6D2F3069F593}"/>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31" name="CuadroTexto 84">
          <a:extLst>
            <a:ext uri="{FF2B5EF4-FFF2-40B4-BE49-F238E27FC236}">
              <a16:creationId xmlns:a16="http://schemas.microsoft.com/office/drawing/2014/main" id="{6376ECAF-004E-4FFF-845D-00C0D80D3AC9}"/>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32" name="CuadroTexto 85">
          <a:extLst>
            <a:ext uri="{FF2B5EF4-FFF2-40B4-BE49-F238E27FC236}">
              <a16:creationId xmlns:a16="http://schemas.microsoft.com/office/drawing/2014/main" id="{E0702E4B-DCC7-4FB0-B34C-045D246255CB}"/>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33" name="CuadroTexto 86">
          <a:extLst>
            <a:ext uri="{FF2B5EF4-FFF2-40B4-BE49-F238E27FC236}">
              <a16:creationId xmlns:a16="http://schemas.microsoft.com/office/drawing/2014/main" id="{87ADFC99-F8C9-4AB8-84F4-35381ACF080C}"/>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7326</xdr:colOff>
      <xdr:row>136</xdr:row>
      <xdr:rowOff>29309</xdr:rowOff>
    </xdr:from>
    <xdr:to>
      <xdr:col>11</xdr:col>
      <xdr:colOff>344365</xdr:colOff>
      <xdr:row>136</xdr:row>
      <xdr:rowOff>153866</xdr:rowOff>
    </xdr:to>
    <xdr:sp macro="" textlink="">
      <xdr:nvSpPr>
        <xdr:cNvPr id="34" name="CuadroTexto 1">
          <a:extLst>
            <a:ext uri="{FF2B5EF4-FFF2-40B4-BE49-F238E27FC236}">
              <a16:creationId xmlns:a16="http://schemas.microsoft.com/office/drawing/2014/main" id="{1A378568-85F9-468B-9D92-1A8F04A011D1}"/>
            </a:ext>
          </a:extLst>
        </xdr:cNvPr>
        <xdr:cNvSpPr txBox="1"/>
      </xdr:nvSpPr>
      <xdr:spPr>
        <a:xfrm>
          <a:off x="1474176" y="22051109"/>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(3)</a:t>
          </a:r>
        </a:p>
      </xdr:txBody>
    </xdr:sp>
    <xdr:clientData/>
  </xdr:twoCellAnchor>
  <xdr:twoCellAnchor>
    <xdr:from>
      <xdr:col>12</xdr:col>
      <xdr:colOff>4777</xdr:colOff>
      <xdr:row>136</xdr:row>
      <xdr:rowOff>18477</xdr:rowOff>
    </xdr:from>
    <xdr:to>
      <xdr:col>12</xdr:col>
      <xdr:colOff>341816</xdr:colOff>
      <xdr:row>136</xdr:row>
      <xdr:rowOff>143034</xdr:rowOff>
    </xdr:to>
    <xdr:sp macro="" textlink="">
      <xdr:nvSpPr>
        <xdr:cNvPr id="35" name="CuadroTexto 6">
          <a:extLst>
            <a:ext uri="{FF2B5EF4-FFF2-40B4-BE49-F238E27FC236}">
              <a16:creationId xmlns:a16="http://schemas.microsoft.com/office/drawing/2014/main" id="{628310AE-7980-418E-94C9-5240968387A5}"/>
            </a:ext>
          </a:extLst>
        </xdr:cNvPr>
        <xdr:cNvSpPr txBox="1"/>
      </xdr:nvSpPr>
      <xdr:spPr>
        <a:xfrm>
          <a:off x="1604977" y="22040277"/>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4777</xdr:colOff>
      <xdr:row>136</xdr:row>
      <xdr:rowOff>18477</xdr:rowOff>
    </xdr:from>
    <xdr:to>
      <xdr:col>10</xdr:col>
      <xdr:colOff>341816</xdr:colOff>
      <xdr:row>136</xdr:row>
      <xdr:rowOff>143034</xdr:rowOff>
    </xdr:to>
    <xdr:sp macro="" textlink="">
      <xdr:nvSpPr>
        <xdr:cNvPr id="36" name="CuadroTexto 35">
          <a:extLst>
            <a:ext uri="{FF2B5EF4-FFF2-40B4-BE49-F238E27FC236}">
              <a16:creationId xmlns:a16="http://schemas.microsoft.com/office/drawing/2014/main" id="{F2FF0C43-24BA-4698-919E-2343D6984486}"/>
            </a:ext>
          </a:extLst>
        </xdr:cNvPr>
        <xdr:cNvSpPr txBox="1"/>
      </xdr:nvSpPr>
      <xdr:spPr>
        <a:xfrm>
          <a:off x="1338277" y="22040277"/>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34366</xdr:colOff>
      <xdr:row>137</xdr:row>
      <xdr:rowOff>21790</xdr:rowOff>
    </xdr:from>
    <xdr:to>
      <xdr:col>10</xdr:col>
      <xdr:colOff>371405</xdr:colOff>
      <xdr:row>137</xdr:row>
      <xdr:rowOff>146347</xdr:rowOff>
    </xdr:to>
    <xdr:sp macro="" textlink="">
      <xdr:nvSpPr>
        <xdr:cNvPr id="37" name="CuadroTexto 36">
          <a:extLst>
            <a:ext uri="{FF2B5EF4-FFF2-40B4-BE49-F238E27FC236}">
              <a16:creationId xmlns:a16="http://schemas.microsoft.com/office/drawing/2014/main" id="{A8660BDA-89BC-4AF1-8EDE-BAD3700EA0A9}"/>
            </a:ext>
          </a:extLst>
        </xdr:cNvPr>
        <xdr:cNvSpPr txBox="1"/>
      </xdr:nvSpPr>
      <xdr:spPr>
        <a:xfrm>
          <a:off x="1367866" y="22205515"/>
          <a:ext cx="9891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13138</xdr:colOff>
      <xdr:row>136</xdr:row>
      <xdr:rowOff>13137</xdr:rowOff>
    </xdr:from>
    <xdr:to>
      <xdr:col>13</xdr:col>
      <xdr:colOff>350177</xdr:colOff>
      <xdr:row>136</xdr:row>
      <xdr:rowOff>137694</xdr:rowOff>
    </xdr:to>
    <xdr:sp macro="" textlink="">
      <xdr:nvSpPr>
        <xdr:cNvPr id="38" name="CuadroTexto 65">
          <a:extLst>
            <a:ext uri="{FF2B5EF4-FFF2-40B4-BE49-F238E27FC236}">
              <a16:creationId xmlns:a16="http://schemas.microsoft.com/office/drawing/2014/main" id="{8A3A9731-2CF1-4DCD-A539-75264AD074E0}"/>
            </a:ext>
          </a:extLst>
        </xdr:cNvPr>
        <xdr:cNvSpPr txBox="1"/>
      </xdr:nvSpPr>
      <xdr:spPr>
        <a:xfrm>
          <a:off x="17466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19707</xdr:colOff>
      <xdr:row>138</xdr:row>
      <xdr:rowOff>26276</xdr:rowOff>
    </xdr:from>
    <xdr:to>
      <xdr:col>10</xdr:col>
      <xdr:colOff>356746</xdr:colOff>
      <xdr:row>138</xdr:row>
      <xdr:rowOff>150833</xdr:rowOff>
    </xdr:to>
    <xdr:sp macro="" textlink="">
      <xdr:nvSpPr>
        <xdr:cNvPr id="39" name="CuadroTexto 67">
          <a:extLst>
            <a:ext uri="{FF2B5EF4-FFF2-40B4-BE49-F238E27FC236}">
              <a16:creationId xmlns:a16="http://schemas.microsoft.com/office/drawing/2014/main" id="{AAB4AA3F-C3A1-4BD9-A2F4-5B066FD82BB1}"/>
            </a:ext>
          </a:extLst>
        </xdr:cNvPr>
        <xdr:cNvSpPr txBox="1"/>
      </xdr:nvSpPr>
      <xdr:spPr>
        <a:xfrm>
          <a:off x="1353207" y="223719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137</xdr:row>
      <xdr:rowOff>26276</xdr:rowOff>
    </xdr:from>
    <xdr:to>
      <xdr:col>11</xdr:col>
      <xdr:colOff>356746</xdr:colOff>
      <xdr:row>137</xdr:row>
      <xdr:rowOff>150833</xdr:rowOff>
    </xdr:to>
    <xdr:sp macro="" textlink="">
      <xdr:nvSpPr>
        <xdr:cNvPr id="40" name="CuadroTexto 68">
          <a:extLst>
            <a:ext uri="{FF2B5EF4-FFF2-40B4-BE49-F238E27FC236}">
              <a16:creationId xmlns:a16="http://schemas.microsoft.com/office/drawing/2014/main" id="{02AAB4C6-A4D8-4C0C-9834-BECFCFC516FF}"/>
            </a:ext>
          </a:extLst>
        </xdr:cNvPr>
        <xdr:cNvSpPr txBox="1"/>
      </xdr:nvSpPr>
      <xdr:spPr>
        <a:xfrm>
          <a:off x="14865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137</xdr:row>
      <xdr:rowOff>26276</xdr:rowOff>
    </xdr:from>
    <xdr:to>
      <xdr:col>12</xdr:col>
      <xdr:colOff>363315</xdr:colOff>
      <xdr:row>137</xdr:row>
      <xdr:rowOff>150833</xdr:rowOff>
    </xdr:to>
    <xdr:sp macro="" textlink="">
      <xdr:nvSpPr>
        <xdr:cNvPr id="41" name="CuadroTexto 69">
          <a:extLst>
            <a:ext uri="{FF2B5EF4-FFF2-40B4-BE49-F238E27FC236}">
              <a16:creationId xmlns:a16="http://schemas.microsoft.com/office/drawing/2014/main" id="{F3FCB2D2-ADB2-4E1B-B69E-BABA0E7BA86F}"/>
            </a:ext>
          </a:extLst>
        </xdr:cNvPr>
        <xdr:cNvSpPr txBox="1"/>
      </xdr:nvSpPr>
      <xdr:spPr>
        <a:xfrm>
          <a:off x="1626476" y="222100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137</xdr:row>
      <xdr:rowOff>26276</xdr:rowOff>
    </xdr:from>
    <xdr:to>
      <xdr:col>13</xdr:col>
      <xdr:colOff>356746</xdr:colOff>
      <xdr:row>137</xdr:row>
      <xdr:rowOff>150833</xdr:rowOff>
    </xdr:to>
    <xdr:sp macro="" textlink="">
      <xdr:nvSpPr>
        <xdr:cNvPr id="42" name="CuadroTexto 70">
          <a:extLst>
            <a:ext uri="{FF2B5EF4-FFF2-40B4-BE49-F238E27FC236}">
              <a16:creationId xmlns:a16="http://schemas.microsoft.com/office/drawing/2014/main" id="{B7FB5965-F581-4AF6-A8EC-05150BB54CA3}"/>
            </a:ext>
          </a:extLst>
        </xdr:cNvPr>
        <xdr:cNvSpPr txBox="1"/>
      </xdr:nvSpPr>
      <xdr:spPr>
        <a:xfrm>
          <a:off x="17532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138</xdr:row>
      <xdr:rowOff>19707</xdr:rowOff>
    </xdr:from>
    <xdr:to>
      <xdr:col>11</xdr:col>
      <xdr:colOff>363315</xdr:colOff>
      <xdr:row>138</xdr:row>
      <xdr:rowOff>144264</xdr:rowOff>
    </xdr:to>
    <xdr:sp macro="" textlink="">
      <xdr:nvSpPr>
        <xdr:cNvPr id="43" name="CuadroTexto 71">
          <a:extLst>
            <a:ext uri="{FF2B5EF4-FFF2-40B4-BE49-F238E27FC236}">
              <a16:creationId xmlns:a16="http://schemas.microsoft.com/office/drawing/2014/main" id="{30D53F26-4C47-4257-9F18-8B9D2B4EA7BD}"/>
            </a:ext>
          </a:extLst>
        </xdr:cNvPr>
        <xdr:cNvSpPr txBox="1"/>
      </xdr:nvSpPr>
      <xdr:spPr>
        <a:xfrm>
          <a:off x="1493126" y="22365357"/>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138</xdr:row>
      <xdr:rowOff>26276</xdr:rowOff>
    </xdr:from>
    <xdr:to>
      <xdr:col>12</xdr:col>
      <xdr:colOff>356746</xdr:colOff>
      <xdr:row>138</xdr:row>
      <xdr:rowOff>150833</xdr:rowOff>
    </xdr:to>
    <xdr:sp macro="" textlink="">
      <xdr:nvSpPr>
        <xdr:cNvPr id="44" name="CuadroTexto 72">
          <a:extLst>
            <a:ext uri="{FF2B5EF4-FFF2-40B4-BE49-F238E27FC236}">
              <a16:creationId xmlns:a16="http://schemas.microsoft.com/office/drawing/2014/main" id="{51CB2D52-76D0-4B74-9B33-8334838156A4}"/>
            </a:ext>
          </a:extLst>
        </xdr:cNvPr>
        <xdr:cNvSpPr txBox="1"/>
      </xdr:nvSpPr>
      <xdr:spPr>
        <a:xfrm>
          <a:off x="1619907" y="223719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138</xdr:row>
      <xdr:rowOff>19707</xdr:rowOff>
    </xdr:from>
    <xdr:to>
      <xdr:col>13</xdr:col>
      <xdr:colOff>356746</xdr:colOff>
      <xdr:row>138</xdr:row>
      <xdr:rowOff>144264</xdr:rowOff>
    </xdr:to>
    <xdr:sp macro="" textlink="">
      <xdr:nvSpPr>
        <xdr:cNvPr id="45" name="CuadroTexto 73">
          <a:extLst>
            <a:ext uri="{FF2B5EF4-FFF2-40B4-BE49-F238E27FC236}">
              <a16:creationId xmlns:a16="http://schemas.microsoft.com/office/drawing/2014/main" id="{E03F8792-3B23-4BF4-A004-79D39AF5F025}"/>
            </a:ext>
          </a:extLst>
        </xdr:cNvPr>
        <xdr:cNvSpPr txBox="1"/>
      </xdr:nvSpPr>
      <xdr:spPr>
        <a:xfrm>
          <a:off x="17532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19707</xdr:colOff>
      <xdr:row>139</xdr:row>
      <xdr:rowOff>26276</xdr:rowOff>
    </xdr:from>
    <xdr:to>
      <xdr:col>10</xdr:col>
      <xdr:colOff>356746</xdr:colOff>
      <xdr:row>139</xdr:row>
      <xdr:rowOff>150833</xdr:rowOff>
    </xdr:to>
    <xdr:sp macro="" textlink="">
      <xdr:nvSpPr>
        <xdr:cNvPr id="46" name="CuadroTexto 74">
          <a:extLst>
            <a:ext uri="{FF2B5EF4-FFF2-40B4-BE49-F238E27FC236}">
              <a16:creationId xmlns:a16="http://schemas.microsoft.com/office/drawing/2014/main" id="{2CE68BB1-EB88-466F-A45C-EF26E95AB73E}"/>
            </a:ext>
          </a:extLst>
        </xdr:cNvPr>
        <xdr:cNvSpPr txBox="1"/>
      </xdr:nvSpPr>
      <xdr:spPr>
        <a:xfrm>
          <a:off x="135320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139</xdr:row>
      <xdr:rowOff>26276</xdr:rowOff>
    </xdr:from>
    <xdr:to>
      <xdr:col>11</xdr:col>
      <xdr:colOff>356746</xdr:colOff>
      <xdr:row>139</xdr:row>
      <xdr:rowOff>150833</xdr:rowOff>
    </xdr:to>
    <xdr:sp macro="" textlink="">
      <xdr:nvSpPr>
        <xdr:cNvPr id="47" name="CuadroTexto 75">
          <a:extLst>
            <a:ext uri="{FF2B5EF4-FFF2-40B4-BE49-F238E27FC236}">
              <a16:creationId xmlns:a16="http://schemas.microsoft.com/office/drawing/2014/main" id="{B5AF36ED-1364-40DE-B1A7-7DB3CE0901EA}"/>
            </a:ext>
          </a:extLst>
        </xdr:cNvPr>
        <xdr:cNvSpPr txBox="1"/>
      </xdr:nvSpPr>
      <xdr:spPr>
        <a:xfrm>
          <a:off x="14865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139</xdr:row>
      <xdr:rowOff>26276</xdr:rowOff>
    </xdr:from>
    <xdr:to>
      <xdr:col>12</xdr:col>
      <xdr:colOff>356746</xdr:colOff>
      <xdr:row>139</xdr:row>
      <xdr:rowOff>150833</xdr:rowOff>
    </xdr:to>
    <xdr:sp macro="" textlink="">
      <xdr:nvSpPr>
        <xdr:cNvPr id="48" name="CuadroTexto 76">
          <a:extLst>
            <a:ext uri="{FF2B5EF4-FFF2-40B4-BE49-F238E27FC236}">
              <a16:creationId xmlns:a16="http://schemas.microsoft.com/office/drawing/2014/main" id="{3A87A374-6619-49C4-A81D-D2E5680D334F}"/>
            </a:ext>
          </a:extLst>
        </xdr:cNvPr>
        <xdr:cNvSpPr txBox="1"/>
      </xdr:nvSpPr>
      <xdr:spPr>
        <a:xfrm>
          <a:off x="161990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139</xdr:row>
      <xdr:rowOff>26276</xdr:rowOff>
    </xdr:from>
    <xdr:to>
      <xdr:col>13</xdr:col>
      <xdr:colOff>356746</xdr:colOff>
      <xdr:row>139</xdr:row>
      <xdr:rowOff>150833</xdr:rowOff>
    </xdr:to>
    <xdr:sp macro="" textlink="">
      <xdr:nvSpPr>
        <xdr:cNvPr id="49" name="CuadroTexto 77">
          <a:extLst>
            <a:ext uri="{FF2B5EF4-FFF2-40B4-BE49-F238E27FC236}">
              <a16:creationId xmlns:a16="http://schemas.microsoft.com/office/drawing/2014/main" id="{1D4064A9-49BF-47BC-A9B8-61C9BEEC882E}"/>
            </a:ext>
          </a:extLst>
        </xdr:cNvPr>
        <xdr:cNvSpPr txBox="1"/>
      </xdr:nvSpPr>
      <xdr:spPr>
        <a:xfrm>
          <a:off x="17532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26276</xdr:colOff>
      <xdr:row>140</xdr:row>
      <xdr:rowOff>26276</xdr:rowOff>
    </xdr:from>
    <xdr:to>
      <xdr:col>10</xdr:col>
      <xdr:colOff>363315</xdr:colOff>
      <xdr:row>140</xdr:row>
      <xdr:rowOff>150833</xdr:rowOff>
    </xdr:to>
    <xdr:sp macro="" textlink="">
      <xdr:nvSpPr>
        <xdr:cNvPr id="50" name="CuadroTexto 78">
          <a:extLst>
            <a:ext uri="{FF2B5EF4-FFF2-40B4-BE49-F238E27FC236}">
              <a16:creationId xmlns:a16="http://schemas.microsoft.com/office/drawing/2014/main" id="{4B42B94E-F9F8-4190-BA6A-359E88DCF578}"/>
            </a:ext>
          </a:extLst>
        </xdr:cNvPr>
        <xdr:cNvSpPr txBox="1"/>
      </xdr:nvSpPr>
      <xdr:spPr>
        <a:xfrm>
          <a:off x="135977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140</xdr:row>
      <xdr:rowOff>26276</xdr:rowOff>
    </xdr:from>
    <xdr:to>
      <xdr:col>11</xdr:col>
      <xdr:colOff>363315</xdr:colOff>
      <xdr:row>140</xdr:row>
      <xdr:rowOff>150833</xdr:rowOff>
    </xdr:to>
    <xdr:sp macro="" textlink="">
      <xdr:nvSpPr>
        <xdr:cNvPr id="51" name="CuadroTexto 79">
          <a:extLst>
            <a:ext uri="{FF2B5EF4-FFF2-40B4-BE49-F238E27FC236}">
              <a16:creationId xmlns:a16="http://schemas.microsoft.com/office/drawing/2014/main" id="{141F85D6-C1E7-405D-9B21-5212B65E0F11}"/>
            </a:ext>
          </a:extLst>
        </xdr:cNvPr>
        <xdr:cNvSpPr txBox="1"/>
      </xdr:nvSpPr>
      <xdr:spPr>
        <a:xfrm>
          <a:off x="14931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140</xdr:row>
      <xdr:rowOff>26276</xdr:rowOff>
    </xdr:from>
    <xdr:to>
      <xdr:col>12</xdr:col>
      <xdr:colOff>363315</xdr:colOff>
      <xdr:row>140</xdr:row>
      <xdr:rowOff>150833</xdr:rowOff>
    </xdr:to>
    <xdr:sp macro="" textlink="">
      <xdr:nvSpPr>
        <xdr:cNvPr id="52" name="CuadroTexto 80">
          <a:extLst>
            <a:ext uri="{FF2B5EF4-FFF2-40B4-BE49-F238E27FC236}">
              <a16:creationId xmlns:a16="http://schemas.microsoft.com/office/drawing/2014/main" id="{5F069FA2-AC53-4B55-9977-FC46871C74B6}"/>
            </a:ext>
          </a:extLst>
        </xdr:cNvPr>
        <xdr:cNvSpPr txBox="1"/>
      </xdr:nvSpPr>
      <xdr:spPr>
        <a:xfrm>
          <a:off x="162647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26276</xdr:colOff>
      <xdr:row>140</xdr:row>
      <xdr:rowOff>26276</xdr:rowOff>
    </xdr:from>
    <xdr:to>
      <xdr:col>13</xdr:col>
      <xdr:colOff>363315</xdr:colOff>
      <xdr:row>140</xdr:row>
      <xdr:rowOff>150833</xdr:rowOff>
    </xdr:to>
    <xdr:sp macro="" textlink="">
      <xdr:nvSpPr>
        <xdr:cNvPr id="53" name="CuadroTexto 81">
          <a:extLst>
            <a:ext uri="{FF2B5EF4-FFF2-40B4-BE49-F238E27FC236}">
              <a16:creationId xmlns:a16="http://schemas.microsoft.com/office/drawing/2014/main" id="{4B0340FC-FA88-4B33-B5C3-2BD7576422B0}"/>
            </a:ext>
          </a:extLst>
        </xdr:cNvPr>
        <xdr:cNvSpPr txBox="1"/>
      </xdr:nvSpPr>
      <xdr:spPr>
        <a:xfrm>
          <a:off x="17598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54" name="CuadroTexto 82">
          <a:extLst>
            <a:ext uri="{FF2B5EF4-FFF2-40B4-BE49-F238E27FC236}">
              <a16:creationId xmlns:a16="http://schemas.microsoft.com/office/drawing/2014/main" id="{913D84A0-0E98-4E50-9E38-0775BC4E873E}"/>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55" name="CuadroTexto 83">
          <a:extLst>
            <a:ext uri="{FF2B5EF4-FFF2-40B4-BE49-F238E27FC236}">
              <a16:creationId xmlns:a16="http://schemas.microsoft.com/office/drawing/2014/main" id="{2B1BC619-B130-4D48-8B45-1F9248FCCD5F}"/>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56" name="CuadroTexto 84">
          <a:extLst>
            <a:ext uri="{FF2B5EF4-FFF2-40B4-BE49-F238E27FC236}">
              <a16:creationId xmlns:a16="http://schemas.microsoft.com/office/drawing/2014/main" id="{28F43A5F-8848-4626-9A7E-AB5A16877F1F}"/>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57" name="CuadroTexto 85">
          <a:extLst>
            <a:ext uri="{FF2B5EF4-FFF2-40B4-BE49-F238E27FC236}">
              <a16:creationId xmlns:a16="http://schemas.microsoft.com/office/drawing/2014/main" id="{43F3683D-DE8C-4EA4-BEC8-272163CDF6CD}"/>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58" name="CuadroTexto 86">
          <a:extLst>
            <a:ext uri="{FF2B5EF4-FFF2-40B4-BE49-F238E27FC236}">
              <a16:creationId xmlns:a16="http://schemas.microsoft.com/office/drawing/2014/main" id="{C21054DD-1955-4643-AD27-D6ED4DA17666}"/>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9</xdr:col>
      <xdr:colOff>28575</xdr:colOff>
      <xdr:row>136</xdr:row>
      <xdr:rowOff>38100</xdr:rowOff>
    </xdr:from>
    <xdr:to>
      <xdr:col>9</xdr:col>
      <xdr:colOff>365614</xdr:colOff>
      <xdr:row>136</xdr:row>
      <xdr:rowOff>162657</xdr:rowOff>
    </xdr:to>
    <xdr:sp macro="" textlink="">
      <xdr:nvSpPr>
        <xdr:cNvPr id="59" name="CuadroTexto 34">
          <a:extLst>
            <a:ext uri="{FF2B5EF4-FFF2-40B4-BE49-F238E27FC236}">
              <a16:creationId xmlns:a16="http://schemas.microsoft.com/office/drawing/2014/main" id="{F4CCE717-39D6-42F6-A36E-69DE1C9D4A43}"/>
            </a:ext>
          </a:extLst>
        </xdr:cNvPr>
        <xdr:cNvSpPr txBox="1"/>
      </xdr:nvSpPr>
      <xdr:spPr>
        <a:xfrm>
          <a:off x="1228725" y="22059900"/>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(2)</a:t>
          </a:r>
        </a:p>
      </xdr:txBody>
    </xdr:sp>
    <xdr:clientData/>
  </xdr:twoCellAnchor>
  <xdr:twoCellAnchor>
    <xdr:from>
      <xdr:col>9</xdr:col>
      <xdr:colOff>19050</xdr:colOff>
      <xdr:row>137</xdr:row>
      <xdr:rowOff>38100</xdr:rowOff>
    </xdr:from>
    <xdr:to>
      <xdr:col>9</xdr:col>
      <xdr:colOff>356089</xdr:colOff>
      <xdr:row>137</xdr:row>
      <xdr:rowOff>162657</xdr:rowOff>
    </xdr:to>
    <xdr:sp macro="" textlink="">
      <xdr:nvSpPr>
        <xdr:cNvPr id="60" name="CuadroTexto 34">
          <a:extLst>
            <a:ext uri="{FF2B5EF4-FFF2-40B4-BE49-F238E27FC236}">
              <a16:creationId xmlns:a16="http://schemas.microsoft.com/office/drawing/2014/main" id="{FD7A242A-6B2C-4DAC-A8D7-726B6D87DB09}"/>
            </a:ext>
          </a:extLst>
        </xdr:cNvPr>
        <xdr:cNvSpPr txBox="1"/>
      </xdr:nvSpPr>
      <xdr:spPr>
        <a:xfrm>
          <a:off x="1219200" y="22221825"/>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(2)</a:t>
          </a:r>
        </a:p>
      </xdr:txBody>
    </xdr:sp>
    <xdr:clientData/>
  </xdr:twoCellAnchor>
  <xdr:twoCellAnchor>
    <xdr:from>
      <xdr:col>9</xdr:col>
      <xdr:colOff>19050</xdr:colOff>
      <xdr:row>138</xdr:row>
      <xdr:rowOff>28575</xdr:rowOff>
    </xdr:from>
    <xdr:to>
      <xdr:col>9</xdr:col>
      <xdr:colOff>356089</xdr:colOff>
      <xdr:row>138</xdr:row>
      <xdr:rowOff>153132</xdr:rowOff>
    </xdr:to>
    <xdr:sp macro="" textlink="">
      <xdr:nvSpPr>
        <xdr:cNvPr id="61" name="CuadroTexto 34">
          <a:extLst>
            <a:ext uri="{FF2B5EF4-FFF2-40B4-BE49-F238E27FC236}">
              <a16:creationId xmlns:a16="http://schemas.microsoft.com/office/drawing/2014/main" id="{C6511C92-F5D9-48E9-9A10-35107715DCC3}"/>
            </a:ext>
          </a:extLst>
        </xdr:cNvPr>
        <xdr:cNvSpPr txBox="1"/>
      </xdr:nvSpPr>
      <xdr:spPr>
        <a:xfrm>
          <a:off x="1219200" y="22374225"/>
          <a:ext cx="117964" cy="124557"/>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PE"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a:t>
          </a:r>
        </a:p>
      </xdr:txBody>
    </xdr:sp>
    <xdr:clientData/>
  </xdr:twoCellAnchor>
  <xdr:twoCellAnchor>
    <xdr:from>
      <xdr:col>9</xdr:col>
      <xdr:colOff>28575</xdr:colOff>
      <xdr:row>139</xdr:row>
      <xdr:rowOff>19050</xdr:rowOff>
    </xdr:from>
    <xdr:to>
      <xdr:col>9</xdr:col>
      <xdr:colOff>365614</xdr:colOff>
      <xdr:row>139</xdr:row>
      <xdr:rowOff>143607</xdr:rowOff>
    </xdr:to>
    <xdr:sp macro="" textlink="">
      <xdr:nvSpPr>
        <xdr:cNvPr id="62" name="CuadroTexto 34">
          <a:extLst>
            <a:ext uri="{FF2B5EF4-FFF2-40B4-BE49-F238E27FC236}">
              <a16:creationId xmlns:a16="http://schemas.microsoft.com/office/drawing/2014/main" id="{1CE23C42-DA08-4422-8A98-8F5C10223C7F}"/>
            </a:ext>
          </a:extLst>
        </xdr:cNvPr>
        <xdr:cNvSpPr txBox="1"/>
      </xdr:nvSpPr>
      <xdr:spPr>
        <a:xfrm>
          <a:off x="1228725" y="22526625"/>
          <a:ext cx="108439" cy="124557"/>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PE"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63" name="CuadroTexto 65">
          <a:extLst>
            <a:ext uri="{FF2B5EF4-FFF2-40B4-BE49-F238E27FC236}">
              <a16:creationId xmlns:a16="http://schemas.microsoft.com/office/drawing/2014/main" id="{D05CF81C-C185-495C-A8BC-4CB5AD8F6657}"/>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64" name="CuadroTexto 70">
          <a:extLst>
            <a:ext uri="{FF2B5EF4-FFF2-40B4-BE49-F238E27FC236}">
              <a16:creationId xmlns:a16="http://schemas.microsoft.com/office/drawing/2014/main" id="{3C752566-509F-4E8A-9A84-E909C2F8CFCD}"/>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65" name="CuadroTexto 73">
          <a:extLst>
            <a:ext uri="{FF2B5EF4-FFF2-40B4-BE49-F238E27FC236}">
              <a16:creationId xmlns:a16="http://schemas.microsoft.com/office/drawing/2014/main" id="{C9ED2493-CEE2-489A-A1D4-DA58F194E71D}"/>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66" name="CuadroTexto 77">
          <a:extLst>
            <a:ext uri="{FF2B5EF4-FFF2-40B4-BE49-F238E27FC236}">
              <a16:creationId xmlns:a16="http://schemas.microsoft.com/office/drawing/2014/main" id="{13DC5097-FE7C-4C84-A789-B1EA535DC11B}"/>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67" name="CuadroTexto 81">
          <a:extLst>
            <a:ext uri="{FF2B5EF4-FFF2-40B4-BE49-F238E27FC236}">
              <a16:creationId xmlns:a16="http://schemas.microsoft.com/office/drawing/2014/main" id="{05B19DA0-4CFF-4B2A-80FD-8154F52B97B0}"/>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68" name="CuadroTexto 65">
          <a:extLst>
            <a:ext uri="{FF2B5EF4-FFF2-40B4-BE49-F238E27FC236}">
              <a16:creationId xmlns:a16="http://schemas.microsoft.com/office/drawing/2014/main" id="{3F3245E7-A459-42D9-B82C-532D3BCF7BFC}"/>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69" name="CuadroTexto 70">
          <a:extLst>
            <a:ext uri="{FF2B5EF4-FFF2-40B4-BE49-F238E27FC236}">
              <a16:creationId xmlns:a16="http://schemas.microsoft.com/office/drawing/2014/main" id="{C360150E-958B-4369-BE24-C4BBBFD0BA44}"/>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70" name="CuadroTexto 73">
          <a:extLst>
            <a:ext uri="{FF2B5EF4-FFF2-40B4-BE49-F238E27FC236}">
              <a16:creationId xmlns:a16="http://schemas.microsoft.com/office/drawing/2014/main" id="{7376FF8C-F15E-4006-B6AC-1D12AABC484F}"/>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71" name="CuadroTexto 77">
          <a:extLst>
            <a:ext uri="{FF2B5EF4-FFF2-40B4-BE49-F238E27FC236}">
              <a16:creationId xmlns:a16="http://schemas.microsoft.com/office/drawing/2014/main" id="{BC991134-C1D4-4344-847F-6C362B20CE78}"/>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72" name="CuadroTexto 81">
          <a:extLst>
            <a:ext uri="{FF2B5EF4-FFF2-40B4-BE49-F238E27FC236}">
              <a16:creationId xmlns:a16="http://schemas.microsoft.com/office/drawing/2014/main" id="{D9973F6E-2948-46A0-ACA4-83B37B3DED9F}"/>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73" name="CuadroTexto 65">
          <a:extLst>
            <a:ext uri="{FF2B5EF4-FFF2-40B4-BE49-F238E27FC236}">
              <a16:creationId xmlns:a16="http://schemas.microsoft.com/office/drawing/2014/main" id="{7208C62C-CB9C-4B71-8C3C-F3CF86049574}"/>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74" name="CuadroTexto 70">
          <a:extLst>
            <a:ext uri="{FF2B5EF4-FFF2-40B4-BE49-F238E27FC236}">
              <a16:creationId xmlns:a16="http://schemas.microsoft.com/office/drawing/2014/main" id="{6BE2A1AD-3109-430B-9BC8-87BA50351B3E}"/>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75" name="CuadroTexto 73">
          <a:extLst>
            <a:ext uri="{FF2B5EF4-FFF2-40B4-BE49-F238E27FC236}">
              <a16:creationId xmlns:a16="http://schemas.microsoft.com/office/drawing/2014/main" id="{BBBB6F65-8930-4C9D-804D-E75570D21DAA}"/>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76" name="CuadroTexto 77">
          <a:extLst>
            <a:ext uri="{FF2B5EF4-FFF2-40B4-BE49-F238E27FC236}">
              <a16:creationId xmlns:a16="http://schemas.microsoft.com/office/drawing/2014/main" id="{AC0BA2EE-CF73-4C91-9B2A-84617188C006}"/>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77" name="CuadroTexto 81">
          <a:extLst>
            <a:ext uri="{FF2B5EF4-FFF2-40B4-BE49-F238E27FC236}">
              <a16:creationId xmlns:a16="http://schemas.microsoft.com/office/drawing/2014/main" id="{BCB5F2C3-3772-4932-AB23-5B2E09E032F1}"/>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136</xdr:row>
      <xdr:rowOff>13137</xdr:rowOff>
    </xdr:from>
    <xdr:to>
      <xdr:col>5</xdr:col>
      <xdr:colOff>350177</xdr:colOff>
      <xdr:row>136</xdr:row>
      <xdr:rowOff>137694</xdr:rowOff>
    </xdr:to>
    <xdr:sp macro="" textlink="">
      <xdr:nvSpPr>
        <xdr:cNvPr id="78" name="CuadroTexto 65">
          <a:extLst>
            <a:ext uri="{FF2B5EF4-FFF2-40B4-BE49-F238E27FC236}">
              <a16:creationId xmlns:a16="http://schemas.microsoft.com/office/drawing/2014/main" id="{1FD92A48-EE25-4D76-ABA6-3D2E46A9A4D6}"/>
            </a:ext>
          </a:extLst>
        </xdr:cNvPr>
        <xdr:cNvSpPr txBox="1"/>
      </xdr:nvSpPr>
      <xdr:spPr>
        <a:xfrm>
          <a:off x="679888" y="2203493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137</xdr:row>
      <xdr:rowOff>26276</xdr:rowOff>
    </xdr:from>
    <xdr:to>
      <xdr:col>5</xdr:col>
      <xdr:colOff>356746</xdr:colOff>
      <xdr:row>137</xdr:row>
      <xdr:rowOff>150833</xdr:rowOff>
    </xdr:to>
    <xdr:sp macro="" textlink="">
      <xdr:nvSpPr>
        <xdr:cNvPr id="79" name="CuadroTexto 70">
          <a:extLst>
            <a:ext uri="{FF2B5EF4-FFF2-40B4-BE49-F238E27FC236}">
              <a16:creationId xmlns:a16="http://schemas.microsoft.com/office/drawing/2014/main" id="{AC6C043E-A3FE-4FA7-A4BC-CF27641E910E}"/>
            </a:ext>
          </a:extLst>
        </xdr:cNvPr>
        <xdr:cNvSpPr txBox="1"/>
      </xdr:nvSpPr>
      <xdr:spPr>
        <a:xfrm>
          <a:off x="686457" y="222100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138</xdr:row>
      <xdr:rowOff>19707</xdr:rowOff>
    </xdr:from>
    <xdr:to>
      <xdr:col>5</xdr:col>
      <xdr:colOff>356746</xdr:colOff>
      <xdr:row>138</xdr:row>
      <xdr:rowOff>144264</xdr:rowOff>
    </xdr:to>
    <xdr:sp macro="" textlink="">
      <xdr:nvSpPr>
        <xdr:cNvPr id="80" name="CuadroTexto 73">
          <a:extLst>
            <a:ext uri="{FF2B5EF4-FFF2-40B4-BE49-F238E27FC236}">
              <a16:creationId xmlns:a16="http://schemas.microsoft.com/office/drawing/2014/main" id="{09F41096-D1D4-4133-B812-6F1CF05FA20E}"/>
            </a:ext>
          </a:extLst>
        </xdr:cNvPr>
        <xdr:cNvSpPr txBox="1"/>
      </xdr:nvSpPr>
      <xdr:spPr>
        <a:xfrm>
          <a:off x="686457" y="22365357"/>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139</xdr:row>
      <xdr:rowOff>26276</xdr:rowOff>
    </xdr:from>
    <xdr:to>
      <xdr:col>5</xdr:col>
      <xdr:colOff>356746</xdr:colOff>
      <xdr:row>139</xdr:row>
      <xdr:rowOff>150833</xdr:rowOff>
    </xdr:to>
    <xdr:sp macro="" textlink="">
      <xdr:nvSpPr>
        <xdr:cNvPr id="81" name="CuadroTexto 77">
          <a:extLst>
            <a:ext uri="{FF2B5EF4-FFF2-40B4-BE49-F238E27FC236}">
              <a16:creationId xmlns:a16="http://schemas.microsoft.com/office/drawing/2014/main" id="{6308DC4D-6D77-4DBD-9DF2-A76375237D52}"/>
            </a:ext>
          </a:extLst>
        </xdr:cNvPr>
        <xdr:cNvSpPr txBox="1"/>
      </xdr:nvSpPr>
      <xdr:spPr>
        <a:xfrm>
          <a:off x="686457" y="2253385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140</xdr:row>
      <xdr:rowOff>26276</xdr:rowOff>
    </xdr:from>
    <xdr:to>
      <xdr:col>5</xdr:col>
      <xdr:colOff>363315</xdr:colOff>
      <xdr:row>140</xdr:row>
      <xdr:rowOff>150833</xdr:rowOff>
    </xdr:to>
    <xdr:sp macro="" textlink="">
      <xdr:nvSpPr>
        <xdr:cNvPr id="82" name="CuadroTexto 81">
          <a:extLst>
            <a:ext uri="{FF2B5EF4-FFF2-40B4-BE49-F238E27FC236}">
              <a16:creationId xmlns:a16="http://schemas.microsoft.com/office/drawing/2014/main" id="{73BBB1D0-5A72-4C32-8B13-98E71A20EFE1}"/>
            </a:ext>
          </a:extLst>
        </xdr:cNvPr>
        <xdr:cNvSpPr txBox="1"/>
      </xdr:nvSpPr>
      <xdr:spPr>
        <a:xfrm>
          <a:off x="693026" y="226957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9</xdr:col>
      <xdr:colOff>28575</xdr:colOff>
      <xdr:row>140</xdr:row>
      <xdr:rowOff>28575</xdr:rowOff>
    </xdr:from>
    <xdr:to>
      <xdr:col>9</xdr:col>
      <xdr:colOff>365614</xdr:colOff>
      <xdr:row>140</xdr:row>
      <xdr:rowOff>153132</xdr:rowOff>
    </xdr:to>
    <xdr:sp macro="" textlink="">
      <xdr:nvSpPr>
        <xdr:cNvPr id="83" name="CuadroTexto 34">
          <a:extLst>
            <a:ext uri="{FF2B5EF4-FFF2-40B4-BE49-F238E27FC236}">
              <a16:creationId xmlns:a16="http://schemas.microsoft.com/office/drawing/2014/main" id="{9348794A-76F4-4629-80A7-0FCA98211329}"/>
            </a:ext>
          </a:extLst>
        </xdr:cNvPr>
        <xdr:cNvSpPr txBox="1"/>
      </xdr:nvSpPr>
      <xdr:spPr>
        <a:xfrm>
          <a:off x="1228725" y="22698075"/>
          <a:ext cx="108439" cy="124557"/>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PE"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a:t>
          </a:r>
        </a:p>
      </xdr:txBody>
    </xdr:sp>
    <xdr:clientData/>
  </xdr:twoCellAnchor>
  <xdr:twoCellAnchor>
    <xdr:from>
      <xdr:col>8</xdr:col>
      <xdr:colOff>26276</xdr:colOff>
      <xdr:row>141</xdr:row>
      <xdr:rowOff>26276</xdr:rowOff>
    </xdr:from>
    <xdr:to>
      <xdr:col>8</xdr:col>
      <xdr:colOff>363315</xdr:colOff>
      <xdr:row>141</xdr:row>
      <xdr:rowOff>150833</xdr:rowOff>
    </xdr:to>
    <xdr:sp macro="" textlink="">
      <xdr:nvSpPr>
        <xdr:cNvPr id="84" name="CuadroTexto 87">
          <a:extLst>
            <a:ext uri="{FF2B5EF4-FFF2-40B4-BE49-F238E27FC236}">
              <a16:creationId xmlns:a16="http://schemas.microsoft.com/office/drawing/2014/main" id="{151B1B3A-9A10-4CE7-9363-5C49C6020503}"/>
            </a:ext>
          </a:extLst>
        </xdr:cNvPr>
        <xdr:cNvSpPr txBox="1"/>
      </xdr:nvSpPr>
      <xdr:spPr>
        <a:xfrm>
          <a:off x="1093076" y="228577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141</xdr:row>
      <xdr:rowOff>34159</xdr:rowOff>
    </xdr:from>
    <xdr:to>
      <xdr:col>9</xdr:col>
      <xdr:colOff>364629</xdr:colOff>
      <xdr:row>141</xdr:row>
      <xdr:rowOff>158716</xdr:rowOff>
    </xdr:to>
    <xdr:sp macro="" textlink="">
      <xdr:nvSpPr>
        <xdr:cNvPr id="85" name="CuadroTexto 88">
          <a:extLst>
            <a:ext uri="{FF2B5EF4-FFF2-40B4-BE49-F238E27FC236}">
              <a16:creationId xmlns:a16="http://schemas.microsoft.com/office/drawing/2014/main" id="{E6F9C969-C30D-4118-B52A-B79DF94E16A4}"/>
            </a:ext>
          </a:extLst>
        </xdr:cNvPr>
        <xdr:cNvSpPr txBox="1"/>
      </xdr:nvSpPr>
      <xdr:spPr>
        <a:xfrm>
          <a:off x="1227740" y="2286558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142</xdr:row>
      <xdr:rowOff>26276</xdr:rowOff>
    </xdr:from>
    <xdr:to>
      <xdr:col>8</xdr:col>
      <xdr:colOff>363315</xdr:colOff>
      <xdr:row>142</xdr:row>
      <xdr:rowOff>150833</xdr:rowOff>
    </xdr:to>
    <xdr:sp macro="" textlink="">
      <xdr:nvSpPr>
        <xdr:cNvPr id="86" name="CuadroTexto 89">
          <a:extLst>
            <a:ext uri="{FF2B5EF4-FFF2-40B4-BE49-F238E27FC236}">
              <a16:creationId xmlns:a16="http://schemas.microsoft.com/office/drawing/2014/main" id="{17C7537E-0D93-446F-B374-CB8902E26B2B}"/>
            </a:ext>
          </a:extLst>
        </xdr:cNvPr>
        <xdr:cNvSpPr txBox="1"/>
      </xdr:nvSpPr>
      <xdr:spPr>
        <a:xfrm>
          <a:off x="1093076" y="2301962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142</xdr:row>
      <xdr:rowOff>34159</xdr:rowOff>
    </xdr:from>
    <xdr:to>
      <xdr:col>9</xdr:col>
      <xdr:colOff>364629</xdr:colOff>
      <xdr:row>142</xdr:row>
      <xdr:rowOff>158716</xdr:rowOff>
    </xdr:to>
    <xdr:sp macro="" textlink="">
      <xdr:nvSpPr>
        <xdr:cNvPr id="87" name="CuadroTexto 90">
          <a:extLst>
            <a:ext uri="{FF2B5EF4-FFF2-40B4-BE49-F238E27FC236}">
              <a16:creationId xmlns:a16="http://schemas.microsoft.com/office/drawing/2014/main" id="{F225B9BE-779A-42D5-81B5-7149FDB6CA8F}"/>
            </a:ext>
          </a:extLst>
        </xdr:cNvPr>
        <xdr:cNvSpPr txBox="1"/>
      </xdr:nvSpPr>
      <xdr:spPr>
        <a:xfrm>
          <a:off x="1227740" y="2302750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143</xdr:row>
      <xdr:rowOff>26276</xdr:rowOff>
    </xdr:from>
    <xdr:to>
      <xdr:col>8</xdr:col>
      <xdr:colOff>363315</xdr:colOff>
      <xdr:row>143</xdr:row>
      <xdr:rowOff>150833</xdr:rowOff>
    </xdr:to>
    <xdr:sp macro="" textlink="">
      <xdr:nvSpPr>
        <xdr:cNvPr id="88" name="CuadroTexto 91">
          <a:extLst>
            <a:ext uri="{FF2B5EF4-FFF2-40B4-BE49-F238E27FC236}">
              <a16:creationId xmlns:a16="http://schemas.microsoft.com/office/drawing/2014/main" id="{D73E13F6-8118-4D4F-A350-7BF6B60347A6}"/>
            </a:ext>
          </a:extLst>
        </xdr:cNvPr>
        <xdr:cNvSpPr txBox="1"/>
      </xdr:nvSpPr>
      <xdr:spPr>
        <a:xfrm>
          <a:off x="1093076" y="231815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143</xdr:row>
      <xdr:rowOff>34159</xdr:rowOff>
    </xdr:from>
    <xdr:to>
      <xdr:col>9</xdr:col>
      <xdr:colOff>364629</xdr:colOff>
      <xdr:row>143</xdr:row>
      <xdr:rowOff>158716</xdr:rowOff>
    </xdr:to>
    <xdr:sp macro="" textlink="">
      <xdr:nvSpPr>
        <xdr:cNvPr id="89" name="CuadroTexto 92">
          <a:extLst>
            <a:ext uri="{FF2B5EF4-FFF2-40B4-BE49-F238E27FC236}">
              <a16:creationId xmlns:a16="http://schemas.microsoft.com/office/drawing/2014/main" id="{24A83E52-7253-4F59-B2CD-7030B35EC7E0}"/>
            </a:ext>
          </a:extLst>
        </xdr:cNvPr>
        <xdr:cNvSpPr txBox="1"/>
      </xdr:nvSpPr>
      <xdr:spPr>
        <a:xfrm>
          <a:off x="1227740" y="2318943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141</xdr:row>
      <xdr:rowOff>26276</xdr:rowOff>
    </xdr:from>
    <xdr:to>
      <xdr:col>8</xdr:col>
      <xdr:colOff>363315</xdr:colOff>
      <xdr:row>141</xdr:row>
      <xdr:rowOff>150833</xdr:rowOff>
    </xdr:to>
    <xdr:sp macro="" textlink="">
      <xdr:nvSpPr>
        <xdr:cNvPr id="90" name="CuadroTexto 87">
          <a:extLst>
            <a:ext uri="{FF2B5EF4-FFF2-40B4-BE49-F238E27FC236}">
              <a16:creationId xmlns:a16="http://schemas.microsoft.com/office/drawing/2014/main" id="{07ABE04E-55EE-4636-8971-C45F6A45FD74}"/>
            </a:ext>
          </a:extLst>
        </xdr:cNvPr>
        <xdr:cNvSpPr txBox="1"/>
      </xdr:nvSpPr>
      <xdr:spPr>
        <a:xfrm>
          <a:off x="1093076" y="228577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141</xdr:row>
      <xdr:rowOff>34159</xdr:rowOff>
    </xdr:from>
    <xdr:to>
      <xdr:col>9</xdr:col>
      <xdr:colOff>364629</xdr:colOff>
      <xdr:row>141</xdr:row>
      <xdr:rowOff>158716</xdr:rowOff>
    </xdr:to>
    <xdr:sp macro="" textlink="">
      <xdr:nvSpPr>
        <xdr:cNvPr id="91" name="CuadroTexto 88">
          <a:extLst>
            <a:ext uri="{FF2B5EF4-FFF2-40B4-BE49-F238E27FC236}">
              <a16:creationId xmlns:a16="http://schemas.microsoft.com/office/drawing/2014/main" id="{F728817E-9289-4CF2-B616-D88E9EA74454}"/>
            </a:ext>
          </a:extLst>
        </xdr:cNvPr>
        <xdr:cNvSpPr txBox="1"/>
      </xdr:nvSpPr>
      <xdr:spPr>
        <a:xfrm>
          <a:off x="1227740" y="2286558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142</xdr:row>
      <xdr:rowOff>26276</xdr:rowOff>
    </xdr:from>
    <xdr:to>
      <xdr:col>8</xdr:col>
      <xdr:colOff>363315</xdr:colOff>
      <xdr:row>142</xdr:row>
      <xdr:rowOff>150833</xdr:rowOff>
    </xdr:to>
    <xdr:sp macro="" textlink="">
      <xdr:nvSpPr>
        <xdr:cNvPr id="92" name="CuadroTexto 89">
          <a:extLst>
            <a:ext uri="{FF2B5EF4-FFF2-40B4-BE49-F238E27FC236}">
              <a16:creationId xmlns:a16="http://schemas.microsoft.com/office/drawing/2014/main" id="{6C4F6026-BA84-4E36-BC3A-99BAAB89D574}"/>
            </a:ext>
          </a:extLst>
        </xdr:cNvPr>
        <xdr:cNvSpPr txBox="1"/>
      </xdr:nvSpPr>
      <xdr:spPr>
        <a:xfrm>
          <a:off x="1093076" y="2301962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142</xdr:row>
      <xdr:rowOff>34159</xdr:rowOff>
    </xdr:from>
    <xdr:to>
      <xdr:col>9</xdr:col>
      <xdr:colOff>364629</xdr:colOff>
      <xdr:row>142</xdr:row>
      <xdr:rowOff>158716</xdr:rowOff>
    </xdr:to>
    <xdr:sp macro="" textlink="">
      <xdr:nvSpPr>
        <xdr:cNvPr id="93" name="CuadroTexto 90">
          <a:extLst>
            <a:ext uri="{FF2B5EF4-FFF2-40B4-BE49-F238E27FC236}">
              <a16:creationId xmlns:a16="http://schemas.microsoft.com/office/drawing/2014/main" id="{93D23D8D-89EA-464D-BC98-33AC6570A942}"/>
            </a:ext>
          </a:extLst>
        </xdr:cNvPr>
        <xdr:cNvSpPr txBox="1"/>
      </xdr:nvSpPr>
      <xdr:spPr>
        <a:xfrm>
          <a:off x="1227740" y="2302750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143</xdr:row>
      <xdr:rowOff>26276</xdr:rowOff>
    </xdr:from>
    <xdr:to>
      <xdr:col>8</xdr:col>
      <xdr:colOff>363315</xdr:colOff>
      <xdr:row>143</xdr:row>
      <xdr:rowOff>150833</xdr:rowOff>
    </xdr:to>
    <xdr:sp macro="" textlink="">
      <xdr:nvSpPr>
        <xdr:cNvPr id="94" name="CuadroTexto 91">
          <a:extLst>
            <a:ext uri="{FF2B5EF4-FFF2-40B4-BE49-F238E27FC236}">
              <a16:creationId xmlns:a16="http://schemas.microsoft.com/office/drawing/2014/main" id="{5E8F14B6-631A-409A-9918-73750DFB7798}"/>
            </a:ext>
          </a:extLst>
        </xdr:cNvPr>
        <xdr:cNvSpPr txBox="1"/>
      </xdr:nvSpPr>
      <xdr:spPr>
        <a:xfrm>
          <a:off x="1093076" y="231815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143</xdr:row>
      <xdr:rowOff>34159</xdr:rowOff>
    </xdr:from>
    <xdr:to>
      <xdr:col>9</xdr:col>
      <xdr:colOff>364629</xdr:colOff>
      <xdr:row>143</xdr:row>
      <xdr:rowOff>158716</xdr:rowOff>
    </xdr:to>
    <xdr:sp macro="" textlink="">
      <xdr:nvSpPr>
        <xdr:cNvPr id="95" name="CuadroTexto 92">
          <a:extLst>
            <a:ext uri="{FF2B5EF4-FFF2-40B4-BE49-F238E27FC236}">
              <a16:creationId xmlns:a16="http://schemas.microsoft.com/office/drawing/2014/main" id="{17AF76CB-3616-4250-843F-BA1D739A7C75}"/>
            </a:ext>
          </a:extLst>
        </xdr:cNvPr>
        <xdr:cNvSpPr txBox="1"/>
      </xdr:nvSpPr>
      <xdr:spPr>
        <a:xfrm>
          <a:off x="1227740" y="2318943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oneCellAnchor>
    <xdr:from>
      <xdr:col>9</xdr:col>
      <xdr:colOff>47625</xdr:colOff>
      <xdr:row>257</xdr:row>
      <xdr:rowOff>0</xdr:rowOff>
    </xdr:from>
    <xdr:ext cx="335309" cy="128027"/>
    <xdr:pic>
      <xdr:nvPicPr>
        <xdr:cNvPr id="96" name="98 Imagen">
          <a:extLst>
            <a:ext uri="{FF2B5EF4-FFF2-40B4-BE49-F238E27FC236}">
              <a16:creationId xmlns:a16="http://schemas.microsoft.com/office/drawing/2014/main" id="{08A96B0C-32A7-43E0-8FAD-AB4AE64CE8CC}"/>
            </a:ext>
          </a:extLst>
        </xdr:cNvPr>
        <xdr:cNvPicPr>
          <a:picLocks noChangeAspect="1"/>
        </xdr:cNvPicPr>
      </xdr:nvPicPr>
      <xdr:blipFill>
        <a:blip xmlns:r="http://schemas.openxmlformats.org/officeDocument/2006/relationships" r:embed="rId1"/>
        <a:stretch>
          <a:fillRect/>
        </a:stretch>
      </xdr:blipFill>
      <xdr:spPr>
        <a:xfrm>
          <a:off x="1247775" y="41614725"/>
          <a:ext cx="335309" cy="128027"/>
        </a:xfrm>
        <a:prstGeom prst="rect">
          <a:avLst/>
        </a:prstGeom>
      </xdr:spPr>
    </xdr:pic>
    <xdr:clientData/>
  </xdr:oneCellAnchor>
  <xdr:twoCellAnchor>
    <xdr:from>
      <xdr:col>11</xdr:col>
      <xdr:colOff>7326</xdr:colOff>
      <xdr:row>27</xdr:row>
      <xdr:rowOff>29309</xdr:rowOff>
    </xdr:from>
    <xdr:to>
      <xdr:col>11</xdr:col>
      <xdr:colOff>344365</xdr:colOff>
      <xdr:row>27</xdr:row>
      <xdr:rowOff>153866</xdr:rowOff>
    </xdr:to>
    <xdr:sp macro="" textlink="">
      <xdr:nvSpPr>
        <xdr:cNvPr id="97" name="CuadroTexto 1">
          <a:extLst>
            <a:ext uri="{FF2B5EF4-FFF2-40B4-BE49-F238E27FC236}">
              <a16:creationId xmlns:a16="http://schemas.microsoft.com/office/drawing/2014/main" id="{3A1B7C67-CD1C-4649-83E7-13274D42C824}"/>
            </a:ext>
          </a:extLst>
        </xdr:cNvPr>
        <xdr:cNvSpPr txBox="1"/>
      </xdr:nvSpPr>
      <xdr:spPr>
        <a:xfrm>
          <a:off x="1474176" y="4401284"/>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(3)</a:t>
          </a:r>
        </a:p>
      </xdr:txBody>
    </xdr:sp>
    <xdr:clientData/>
  </xdr:twoCellAnchor>
  <xdr:twoCellAnchor>
    <xdr:from>
      <xdr:col>12</xdr:col>
      <xdr:colOff>4777</xdr:colOff>
      <xdr:row>27</xdr:row>
      <xdr:rowOff>18477</xdr:rowOff>
    </xdr:from>
    <xdr:to>
      <xdr:col>12</xdr:col>
      <xdr:colOff>341816</xdr:colOff>
      <xdr:row>27</xdr:row>
      <xdr:rowOff>143034</xdr:rowOff>
    </xdr:to>
    <xdr:sp macro="" textlink="">
      <xdr:nvSpPr>
        <xdr:cNvPr id="98" name="CuadroTexto 6">
          <a:extLst>
            <a:ext uri="{FF2B5EF4-FFF2-40B4-BE49-F238E27FC236}">
              <a16:creationId xmlns:a16="http://schemas.microsoft.com/office/drawing/2014/main" id="{1A3EFF84-6E7F-4B30-A358-E9A9B44A96DB}"/>
            </a:ext>
          </a:extLst>
        </xdr:cNvPr>
        <xdr:cNvSpPr txBox="1"/>
      </xdr:nvSpPr>
      <xdr:spPr>
        <a:xfrm>
          <a:off x="1604977" y="4390452"/>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4777</xdr:colOff>
      <xdr:row>27</xdr:row>
      <xdr:rowOff>18477</xdr:rowOff>
    </xdr:from>
    <xdr:to>
      <xdr:col>10</xdr:col>
      <xdr:colOff>341816</xdr:colOff>
      <xdr:row>27</xdr:row>
      <xdr:rowOff>143034</xdr:rowOff>
    </xdr:to>
    <xdr:sp macro="" textlink="">
      <xdr:nvSpPr>
        <xdr:cNvPr id="99" name="CuadroTexto 98">
          <a:extLst>
            <a:ext uri="{FF2B5EF4-FFF2-40B4-BE49-F238E27FC236}">
              <a16:creationId xmlns:a16="http://schemas.microsoft.com/office/drawing/2014/main" id="{4E2DD311-ED3A-4211-A141-7F2E688FC2A0}"/>
            </a:ext>
          </a:extLst>
        </xdr:cNvPr>
        <xdr:cNvSpPr txBox="1"/>
      </xdr:nvSpPr>
      <xdr:spPr>
        <a:xfrm>
          <a:off x="1338277" y="4390452"/>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10</xdr:col>
      <xdr:colOff>34366</xdr:colOff>
      <xdr:row>28</xdr:row>
      <xdr:rowOff>21790</xdr:rowOff>
    </xdr:from>
    <xdr:to>
      <xdr:col>10</xdr:col>
      <xdr:colOff>371405</xdr:colOff>
      <xdr:row>28</xdr:row>
      <xdr:rowOff>146347</xdr:rowOff>
    </xdr:to>
    <xdr:sp macro="" textlink="">
      <xdr:nvSpPr>
        <xdr:cNvPr id="100" name="CuadroTexto 36">
          <a:extLst>
            <a:ext uri="{FF2B5EF4-FFF2-40B4-BE49-F238E27FC236}">
              <a16:creationId xmlns:a16="http://schemas.microsoft.com/office/drawing/2014/main" id="{0BC47C5C-D1AE-43B5-8144-C9C522B4486E}"/>
            </a:ext>
          </a:extLst>
        </xdr:cNvPr>
        <xdr:cNvSpPr txBox="1"/>
      </xdr:nvSpPr>
      <xdr:spPr>
        <a:xfrm>
          <a:off x="1367866" y="4555690"/>
          <a:ext cx="9891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13138</xdr:colOff>
      <xdr:row>27</xdr:row>
      <xdr:rowOff>13137</xdr:rowOff>
    </xdr:from>
    <xdr:to>
      <xdr:col>13</xdr:col>
      <xdr:colOff>350177</xdr:colOff>
      <xdr:row>27</xdr:row>
      <xdr:rowOff>137694</xdr:rowOff>
    </xdr:to>
    <xdr:sp macro="" textlink="">
      <xdr:nvSpPr>
        <xdr:cNvPr id="101" name="CuadroTexto 65">
          <a:extLst>
            <a:ext uri="{FF2B5EF4-FFF2-40B4-BE49-F238E27FC236}">
              <a16:creationId xmlns:a16="http://schemas.microsoft.com/office/drawing/2014/main" id="{5FF65615-7A6E-4BFC-970E-A0FAEBF70A36}"/>
            </a:ext>
          </a:extLst>
        </xdr:cNvPr>
        <xdr:cNvSpPr txBox="1"/>
      </xdr:nvSpPr>
      <xdr:spPr>
        <a:xfrm>
          <a:off x="17466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10</xdr:col>
      <xdr:colOff>19707</xdr:colOff>
      <xdr:row>29</xdr:row>
      <xdr:rowOff>26276</xdr:rowOff>
    </xdr:from>
    <xdr:to>
      <xdr:col>10</xdr:col>
      <xdr:colOff>356746</xdr:colOff>
      <xdr:row>29</xdr:row>
      <xdr:rowOff>150833</xdr:rowOff>
    </xdr:to>
    <xdr:sp macro="" textlink="">
      <xdr:nvSpPr>
        <xdr:cNvPr id="102" name="CuadroTexto 67">
          <a:extLst>
            <a:ext uri="{FF2B5EF4-FFF2-40B4-BE49-F238E27FC236}">
              <a16:creationId xmlns:a16="http://schemas.microsoft.com/office/drawing/2014/main" id="{AF91F2D1-07BF-402D-AA23-2CABE7E08F82}"/>
            </a:ext>
          </a:extLst>
        </xdr:cNvPr>
        <xdr:cNvSpPr txBox="1"/>
      </xdr:nvSpPr>
      <xdr:spPr>
        <a:xfrm>
          <a:off x="1353207" y="47221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28</xdr:row>
      <xdr:rowOff>26276</xdr:rowOff>
    </xdr:from>
    <xdr:to>
      <xdr:col>11</xdr:col>
      <xdr:colOff>356746</xdr:colOff>
      <xdr:row>28</xdr:row>
      <xdr:rowOff>150833</xdr:rowOff>
    </xdr:to>
    <xdr:sp macro="" textlink="">
      <xdr:nvSpPr>
        <xdr:cNvPr id="103" name="CuadroTexto 68">
          <a:extLst>
            <a:ext uri="{FF2B5EF4-FFF2-40B4-BE49-F238E27FC236}">
              <a16:creationId xmlns:a16="http://schemas.microsoft.com/office/drawing/2014/main" id="{4DE651E4-CF5B-445C-B186-CBD9951C39EE}"/>
            </a:ext>
          </a:extLst>
        </xdr:cNvPr>
        <xdr:cNvSpPr txBox="1"/>
      </xdr:nvSpPr>
      <xdr:spPr>
        <a:xfrm>
          <a:off x="14865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28</xdr:row>
      <xdr:rowOff>26276</xdr:rowOff>
    </xdr:from>
    <xdr:to>
      <xdr:col>12</xdr:col>
      <xdr:colOff>363315</xdr:colOff>
      <xdr:row>28</xdr:row>
      <xdr:rowOff>150833</xdr:rowOff>
    </xdr:to>
    <xdr:sp macro="" textlink="">
      <xdr:nvSpPr>
        <xdr:cNvPr id="104" name="CuadroTexto 69">
          <a:extLst>
            <a:ext uri="{FF2B5EF4-FFF2-40B4-BE49-F238E27FC236}">
              <a16:creationId xmlns:a16="http://schemas.microsoft.com/office/drawing/2014/main" id="{0711EAB7-CE09-4C0E-8AFC-9C6BA0B6F69A}"/>
            </a:ext>
          </a:extLst>
        </xdr:cNvPr>
        <xdr:cNvSpPr txBox="1"/>
      </xdr:nvSpPr>
      <xdr:spPr>
        <a:xfrm>
          <a:off x="1626476" y="45601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28</xdr:row>
      <xdr:rowOff>26276</xdr:rowOff>
    </xdr:from>
    <xdr:to>
      <xdr:col>13</xdr:col>
      <xdr:colOff>356746</xdr:colOff>
      <xdr:row>28</xdr:row>
      <xdr:rowOff>150833</xdr:rowOff>
    </xdr:to>
    <xdr:sp macro="" textlink="">
      <xdr:nvSpPr>
        <xdr:cNvPr id="105" name="CuadroTexto 70">
          <a:extLst>
            <a:ext uri="{FF2B5EF4-FFF2-40B4-BE49-F238E27FC236}">
              <a16:creationId xmlns:a16="http://schemas.microsoft.com/office/drawing/2014/main" id="{4E44607C-9BA1-40C0-8880-CAE24B9566AF}"/>
            </a:ext>
          </a:extLst>
        </xdr:cNvPr>
        <xdr:cNvSpPr txBox="1"/>
      </xdr:nvSpPr>
      <xdr:spPr>
        <a:xfrm>
          <a:off x="17532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29</xdr:row>
      <xdr:rowOff>19707</xdr:rowOff>
    </xdr:from>
    <xdr:to>
      <xdr:col>11</xdr:col>
      <xdr:colOff>363315</xdr:colOff>
      <xdr:row>29</xdr:row>
      <xdr:rowOff>144264</xdr:rowOff>
    </xdr:to>
    <xdr:sp macro="" textlink="">
      <xdr:nvSpPr>
        <xdr:cNvPr id="106" name="CuadroTexto 71">
          <a:extLst>
            <a:ext uri="{FF2B5EF4-FFF2-40B4-BE49-F238E27FC236}">
              <a16:creationId xmlns:a16="http://schemas.microsoft.com/office/drawing/2014/main" id="{08945D15-0F29-47FE-86F1-5BAB114A3BC5}"/>
            </a:ext>
          </a:extLst>
        </xdr:cNvPr>
        <xdr:cNvSpPr txBox="1"/>
      </xdr:nvSpPr>
      <xdr:spPr>
        <a:xfrm>
          <a:off x="1493126" y="4715532"/>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29</xdr:row>
      <xdr:rowOff>26276</xdr:rowOff>
    </xdr:from>
    <xdr:to>
      <xdr:col>12</xdr:col>
      <xdr:colOff>356746</xdr:colOff>
      <xdr:row>29</xdr:row>
      <xdr:rowOff>150833</xdr:rowOff>
    </xdr:to>
    <xdr:sp macro="" textlink="">
      <xdr:nvSpPr>
        <xdr:cNvPr id="107" name="CuadroTexto 72">
          <a:extLst>
            <a:ext uri="{FF2B5EF4-FFF2-40B4-BE49-F238E27FC236}">
              <a16:creationId xmlns:a16="http://schemas.microsoft.com/office/drawing/2014/main" id="{224EC2EB-5F45-4091-92BE-62657CA2B72A}"/>
            </a:ext>
          </a:extLst>
        </xdr:cNvPr>
        <xdr:cNvSpPr txBox="1"/>
      </xdr:nvSpPr>
      <xdr:spPr>
        <a:xfrm>
          <a:off x="1619907" y="47221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29</xdr:row>
      <xdr:rowOff>19707</xdr:rowOff>
    </xdr:from>
    <xdr:to>
      <xdr:col>13</xdr:col>
      <xdr:colOff>356746</xdr:colOff>
      <xdr:row>29</xdr:row>
      <xdr:rowOff>144264</xdr:rowOff>
    </xdr:to>
    <xdr:sp macro="" textlink="">
      <xdr:nvSpPr>
        <xdr:cNvPr id="108" name="CuadroTexto 73">
          <a:extLst>
            <a:ext uri="{FF2B5EF4-FFF2-40B4-BE49-F238E27FC236}">
              <a16:creationId xmlns:a16="http://schemas.microsoft.com/office/drawing/2014/main" id="{6DD551CD-9086-4F06-9D8C-DC1C7D7DBCBD}"/>
            </a:ext>
          </a:extLst>
        </xdr:cNvPr>
        <xdr:cNvSpPr txBox="1"/>
      </xdr:nvSpPr>
      <xdr:spPr>
        <a:xfrm>
          <a:off x="17532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19707</xdr:colOff>
      <xdr:row>30</xdr:row>
      <xdr:rowOff>26276</xdr:rowOff>
    </xdr:from>
    <xdr:to>
      <xdr:col>10</xdr:col>
      <xdr:colOff>356746</xdr:colOff>
      <xdr:row>30</xdr:row>
      <xdr:rowOff>150833</xdr:rowOff>
    </xdr:to>
    <xdr:sp macro="" textlink="">
      <xdr:nvSpPr>
        <xdr:cNvPr id="109" name="CuadroTexto 74">
          <a:extLst>
            <a:ext uri="{FF2B5EF4-FFF2-40B4-BE49-F238E27FC236}">
              <a16:creationId xmlns:a16="http://schemas.microsoft.com/office/drawing/2014/main" id="{EABEE0C8-0463-4870-8EF1-71EA6DBC5A9D}"/>
            </a:ext>
          </a:extLst>
        </xdr:cNvPr>
        <xdr:cNvSpPr txBox="1"/>
      </xdr:nvSpPr>
      <xdr:spPr>
        <a:xfrm>
          <a:off x="135320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19707</xdr:colOff>
      <xdr:row>30</xdr:row>
      <xdr:rowOff>26276</xdr:rowOff>
    </xdr:from>
    <xdr:to>
      <xdr:col>11</xdr:col>
      <xdr:colOff>356746</xdr:colOff>
      <xdr:row>30</xdr:row>
      <xdr:rowOff>150833</xdr:rowOff>
    </xdr:to>
    <xdr:sp macro="" textlink="">
      <xdr:nvSpPr>
        <xdr:cNvPr id="110" name="CuadroTexto 75">
          <a:extLst>
            <a:ext uri="{FF2B5EF4-FFF2-40B4-BE49-F238E27FC236}">
              <a16:creationId xmlns:a16="http://schemas.microsoft.com/office/drawing/2014/main" id="{401A5B8C-8571-4AF0-92FA-9760D333CF68}"/>
            </a:ext>
          </a:extLst>
        </xdr:cNvPr>
        <xdr:cNvSpPr txBox="1"/>
      </xdr:nvSpPr>
      <xdr:spPr>
        <a:xfrm>
          <a:off x="14865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19707</xdr:colOff>
      <xdr:row>30</xdr:row>
      <xdr:rowOff>26276</xdr:rowOff>
    </xdr:from>
    <xdr:to>
      <xdr:col>12</xdr:col>
      <xdr:colOff>356746</xdr:colOff>
      <xdr:row>30</xdr:row>
      <xdr:rowOff>150833</xdr:rowOff>
    </xdr:to>
    <xdr:sp macro="" textlink="">
      <xdr:nvSpPr>
        <xdr:cNvPr id="111" name="CuadroTexto 76">
          <a:extLst>
            <a:ext uri="{FF2B5EF4-FFF2-40B4-BE49-F238E27FC236}">
              <a16:creationId xmlns:a16="http://schemas.microsoft.com/office/drawing/2014/main" id="{3C650683-E55C-49F0-B8B3-2288ED039208}"/>
            </a:ext>
          </a:extLst>
        </xdr:cNvPr>
        <xdr:cNvSpPr txBox="1"/>
      </xdr:nvSpPr>
      <xdr:spPr>
        <a:xfrm>
          <a:off x="161990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19707</xdr:colOff>
      <xdr:row>30</xdr:row>
      <xdr:rowOff>26276</xdr:rowOff>
    </xdr:from>
    <xdr:to>
      <xdr:col>13</xdr:col>
      <xdr:colOff>356746</xdr:colOff>
      <xdr:row>30</xdr:row>
      <xdr:rowOff>150833</xdr:rowOff>
    </xdr:to>
    <xdr:sp macro="" textlink="">
      <xdr:nvSpPr>
        <xdr:cNvPr id="112" name="CuadroTexto 77">
          <a:extLst>
            <a:ext uri="{FF2B5EF4-FFF2-40B4-BE49-F238E27FC236}">
              <a16:creationId xmlns:a16="http://schemas.microsoft.com/office/drawing/2014/main" id="{6F507BB7-5160-4A6A-A391-0CC4F6D7FE50}"/>
            </a:ext>
          </a:extLst>
        </xdr:cNvPr>
        <xdr:cNvSpPr txBox="1"/>
      </xdr:nvSpPr>
      <xdr:spPr>
        <a:xfrm>
          <a:off x="17532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10</xdr:col>
      <xdr:colOff>26276</xdr:colOff>
      <xdr:row>31</xdr:row>
      <xdr:rowOff>26276</xdr:rowOff>
    </xdr:from>
    <xdr:to>
      <xdr:col>10</xdr:col>
      <xdr:colOff>363315</xdr:colOff>
      <xdr:row>31</xdr:row>
      <xdr:rowOff>150833</xdr:rowOff>
    </xdr:to>
    <xdr:sp macro="" textlink="">
      <xdr:nvSpPr>
        <xdr:cNvPr id="113" name="CuadroTexto 78">
          <a:extLst>
            <a:ext uri="{FF2B5EF4-FFF2-40B4-BE49-F238E27FC236}">
              <a16:creationId xmlns:a16="http://schemas.microsoft.com/office/drawing/2014/main" id="{5C21FA0C-2F0C-4253-9FEF-AF1B11189E24}"/>
            </a:ext>
          </a:extLst>
        </xdr:cNvPr>
        <xdr:cNvSpPr txBox="1"/>
      </xdr:nvSpPr>
      <xdr:spPr>
        <a:xfrm>
          <a:off x="135977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11</xdr:col>
      <xdr:colOff>26276</xdr:colOff>
      <xdr:row>31</xdr:row>
      <xdr:rowOff>26276</xdr:rowOff>
    </xdr:from>
    <xdr:to>
      <xdr:col>11</xdr:col>
      <xdr:colOff>363315</xdr:colOff>
      <xdr:row>31</xdr:row>
      <xdr:rowOff>150833</xdr:rowOff>
    </xdr:to>
    <xdr:sp macro="" textlink="">
      <xdr:nvSpPr>
        <xdr:cNvPr id="114" name="CuadroTexto 79">
          <a:extLst>
            <a:ext uri="{FF2B5EF4-FFF2-40B4-BE49-F238E27FC236}">
              <a16:creationId xmlns:a16="http://schemas.microsoft.com/office/drawing/2014/main" id="{7BDC16DC-D0F5-4B48-9D8D-E3BCD48767F9}"/>
            </a:ext>
          </a:extLst>
        </xdr:cNvPr>
        <xdr:cNvSpPr txBox="1"/>
      </xdr:nvSpPr>
      <xdr:spPr>
        <a:xfrm>
          <a:off x="14931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12</xdr:col>
      <xdr:colOff>26276</xdr:colOff>
      <xdr:row>31</xdr:row>
      <xdr:rowOff>26276</xdr:rowOff>
    </xdr:from>
    <xdr:to>
      <xdr:col>12</xdr:col>
      <xdr:colOff>363315</xdr:colOff>
      <xdr:row>31</xdr:row>
      <xdr:rowOff>150833</xdr:rowOff>
    </xdr:to>
    <xdr:sp macro="" textlink="">
      <xdr:nvSpPr>
        <xdr:cNvPr id="115" name="CuadroTexto 80">
          <a:extLst>
            <a:ext uri="{FF2B5EF4-FFF2-40B4-BE49-F238E27FC236}">
              <a16:creationId xmlns:a16="http://schemas.microsoft.com/office/drawing/2014/main" id="{BAC8ED38-C409-429F-ADDC-060CDFE50DA6}"/>
            </a:ext>
          </a:extLst>
        </xdr:cNvPr>
        <xdr:cNvSpPr txBox="1"/>
      </xdr:nvSpPr>
      <xdr:spPr>
        <a:xfrm>
          <a:off x="162647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13</xdr:col>
      <xdr:colOff>26276</xdr:colOff>
      <xdr:row>31</xdr:row>
      <xdr:rowOff>26276</xdr:rowOff>
    </xdr:from>
    <xdr:to>
      <xdr:col>13</xdr:col>
      <xdr:colOff>363315</xdr:colOff>
      <xdr:row>31</xdr:row>
      <xdr:rowOff>150833</xdr:rowOff>
    </xdr:to>
    <xdr:sp macro="" textlink="">
      <xdr:nvSpPr>
        <xdr:cNvPr id="116" name="CuadroTexto 81">
          <a:extLst>
            <a:ext uri="{FF2B5EF4-FFF2-40B4-BE49-F238E27FC236}">
              <a16:creationId xmlns:a16="http://schemas.microsoft.com/office/drawing/2014/main" id="{D6F15CF8-70C0-4F56-8E5F-89D1DD923DC9}"/>
            </a:ext>
          </a:extLst>
        </xdr:cNvPr>
        <xdr:cNvSpPr txBox="1"/>
      </xdr:nvSpPr>
      <xdr:spPr>
        <a:xfrm>
          <a:off x="17598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27</xdr:row>
      <xdr:rowOff>13137</xdr:rowOff>
    </xdr:from>
    <xdr:to>
      <xdr:col>5</xdr:col>
      <xdr:colOff>350177</xdr:colOff>
      <xdr:row>27</xdr:row>
      <xdr:rowOff>137694</xdr:rowOff>
    </xdr:to>
    <xdr:sp macro="" textlink="">
      <xdr:nvSpPr>
        <xdr:cNvPr id="117" name="CuadroTexto 82">
          <a:extLst>
            <a:ext uri="{FF2B5EF4-FFF2-40B4-BE49-F238E27FC236}">
              <a16:creationId xmlns:a16="http://schemas.microsoft.com/office/drawing/2014/main" id="{D7660CD6-B814-4F55-B19F-7867D0DBD859}"/>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18" name="CuadroTexto 83">
          <a:extLst>
            <a:ext uri="{FF2B5EF4-FFF2-40B4-BE49-F238E27FC236}">
              <a16:creationId xmlns:a16="http://schemas.microsoft.com/office/drawing/2014/main" id="{C93EFB26-5635-4B79-AE66-5BAFD0DB2110}"/>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19" name="CuadroTexto 84">
          <a:extLst>
            <a:ext uri="{FF2B5EF4-FFF2-40B4-BE49-F238E27FC236}">
              <a16:creationId xmlns:a16="http://schemas.microsoft.com/office/drawing/2014/main" id="{ED3D8F0D-CDB4-4301-977C-4F097FBD6E0A}"/>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20" name="CuadroTexto 85">
          <a:extLst>
            <a:ext uri="{FF2B5EF4-FFF2-40B4-BE49-F238E27FC236}">
              <a16:creationId xmlns:a16="http://schemas.microsoft.com/office/drawing/2014/main" id="{B389FB6D-6845-4AEA-809C-879CC1F3932F}"/>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21" name="CuadroTexto 86">
          <a:extLst>
            <a:ext uri="{FF2B5EF4-FFF2-40B4-BE49-F238E27FC236}">
              <a16:creationId xmlns:a16="http://schemas.microsoft.com/office/drawing/2014/main" id="{FE8EA965-8EFA-49D9-BF14-9C5FF4A31BEC}"/>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8</xdr:col>
      <xdr:colOff>26276</xdr:colOff>
      <xdr:row>32</xdr:row>
      <xdr:rowOff>26276</xdr:rowOff>
    </xdr:from>
    <xdr:to>
      <xdr:col>8</xdr:col>
      <xdr:colOff>363315</xdr:colOff>
      <xdr:row>32</xdr:row>
      <xdr:rowOff>150833</xdr:rowOff>
    </xdr:to>
    <xdr:sp macro="" textlink="">
      <xdr:nvSpPr>
        <xdr:cNvPr id="122" name="CuadroTexto 87">
          <a:extLst>
            <a:ext uri="{FF2B5EF4-FFF2-40B4-BE49-F238E27FC236}">
              <a16:creationId xmlns:a16="http://schemas.microsoft.com/office/drawing/2014/main" id="{D793AFF9-D76C-42BA-99FE-ED6298158995}"/>
            </a:ext>
          </a:extLst>
        </xdr:cNvPr>
        <xdr:cNvSpPr txBox="1"/>
      </xdr:nvSpPr>
      <xdr:spPr>
        <a:xfrm>
          <a:off x="1093076" y="52078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32</xdr:row>
      <xdr:rowOff>34159</xdr:rowOff>
    </xdr:from>
    <xdr:to>
      <xdr:col>9</xdr:col>
      <xdr:colOff>364629</xdr:colOff>
      <xdr:row>32</xdr:row>
      <xdr:rowOff>158716</xdr:rowOff>
    </xdr:to>
    <xdr:sp macro="" textlink="">
      <xdr:nvSpPr>
        <xdr:cNvPr id="123" name="CuadroTexto 88">
          <a:extLst>
            <a:ext uri="{FF2B5EF4-FFF2-40B4-BE49-F238E27FC236}">
              <a16:creationId xmlns:a16="http://schemas.microsoft.com/office/drawing/2014/main" id="{7730BA3D-AAB6-456C-919F-3B87AC21AD90}"/>
            </a:ext>
          </a:extLst>
        </xdr:cNvPr>
        <xdr:cNvSpPr txBox="1"/>
      </xdr:nvSpPr>
      <xdr:spPr>
        <a:xfrm>
          <a:off x="1227740" y="521575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33</xdr:row>
      <xdr:rowOff>26276</xdr:rowOff>
    </xdr:from>
    <xdr:to>
      <xdr:col>8</xdr:col>
      <xdr:colOff>363315</xdr:colOff>
      <xdr:row>33</xdr:row>
      <xdr:rowOff>150833</xdr:rowOff>
    </xdr:to>
    <xdr:sp macro="" textlink="">
      <xdr:nvSpPr>
        <xdr:cNvPr id="124" name="CuadroTexto 89">
          <a:extLst>
            <a:ext uri="{FF2B5EF4-FFF2-40B4-BE49-F238E27FC236}">
              <a16:creationId xmlns:a16="http://schemas.microsoft.com/office/drawing/2014/main" id="{023B7E06-7E42-4B9F-8598-68909E80A8F5}"/>
            </a:ext>
          </a:extLst>
        </xdr:cNvPr>
        <xdr:cNvSpPr txBox="1"/>
      </xdr:nvSpPr>
      <xdr:spPr>
        <a:xfrm>
          <a:off x="1093076" y="53698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33</xdr:row>
      <xdr:rowOff>34159</xdr:rowOff>
    </xdr:from>
    <xdr:to>
      <xdr:col>9</xdr:col>
      <xdr:colOff>364629</xdr:colOff>
      <xdr:row>33</xdr:row>
      <xdr:rowOff>158716</xdr:rowOff>
    </xdr:to>
    <xdr:sp macro="" textlink="">
      <xdr:nvSpPr>
        <xdr:cNvPr id="125" name="CuadroTexto 90">
          <a:extLst>
            <a:ext uri="{FF2B5EF4-FFF2-40B4-BE49-F238E27FC236}">
              <a16:creationId xmlns:a16="http://schemas.microsoft.com/office/drawing/2014/main" id="{1411A7CB-FEB5-446B-BAC3-CD220DCD64C9}"/>
            </a:ext>
          </a:extLst>
        </xdr:cNvPr>
        <xdr:cNvSpPr txBox="1"/>
      </xdr:nvSpPr>
      <xdr:spPr>
        <a:xfrm>
          <a:off x="1227740" y="537768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8</xdr:col>
      <xdr:colOff>26276</xdr:colOff>
      <xdr:row>34</xdr:row>
      <xdr:rowOff>26276</xdr:rowOff>
    </xdr:from>
    <xdr:to>
      <xdr:col>8</xdr:col>
      <xdr:colOff>363315</xdr:colOff>
      <xdr:row>34</xdr:row>
      <xdr:rowOff>150833</xdr:rowOff>
    </xdr:to>
    <xdr:sp macro="" textlink="">
      <xdr:nvSpPr>
        <xdr:cNvPr id="126" name="CuadroTexto 91">
          <a:extLst>
            <a:ext uri="{FF2B5EF4-FFF2-40B4-BE49-F238E27FC236}">
              <a16:creationId xmlns:a16="http://schemas.microsoft.com/office/drawing/2014/main" id="{B1322ABF-F623-4E55-AD42-10742F14AA2D}"/>
            </a:ext>
          </a:extLst>
        </xdr:cNvPr>
        <xdr:cNvSpPr txBox="1"/>
      </xdr:nvSpPr>
      <xdr:spPr>
        <a:xfrm>
          <a:off x="1093076" y="553172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9</xdr:col>
      <xdr:colOff>27590</xdr:colOff>
      <xdr:row>34</xdr:row>
      <xdr:rowOff>34159</xdr:rowOff>
    </xdr:from>
    <xdr:to>
      <xdr:col>9</xdr:col>
      <xdr:colOff>364629</xdr:colOff>
      <xdr:row>34</xdr:row>
      <xdr:rowOff>158716</xdr:rowOff>
    </xdr:to>
    <xdr:sp macro="" textlink="">
      <xdr:nvSpPr>
        <xdr:cNvPr id="127" name="CuadroTexto 92">
          <a:extLst>
            <a:ext uri="{FF2B5EF4-FFF2-40B4-BE49-F238E27FC236}">
              <a16:creationId xmlns:a16="http://schemas.microsoft.com/office/drawing/2014/main" id="{4C8B57D9-950C-4BBC-B1DC-8410AD0448D7}"/>
            </a:ext>
          </a:extLst>
        </xdr:cNvPr>
        <xdr:cNvSpPr txBox="1"/>
      </xdr:nvSpPr>
      <xdr:spPr>
        <a:xfrm>
          <a:off x="1227740" y="553960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11</xdr:col>
      <xdr:colOff>7326</xdr:colOff>
      <xdr:row>27</xdr:row>
      <xdr:rowOff>29309</xdr:rowOff>
    </xdr:from>
    <xdr:to>
      <xdr:col>11</xdr:col>
      <xdr:colOff>344365</xdr:colOff>
      <xdr:row>27</xdr:row>
      <xdr:rowOff>153866</xdr:rowOff>
    </xdr:to>
    <xdr:sp macro="" textlink="">
      <xdr:nvSpPr>
        <xdr:cNvPr id="128" name="CuadroTexto 1">
          <a:extLst>
            <a:ext uri="{FF2B5EF4-FFF2-40B4-BE49-F238E27FC236}">
              <a16:creationId xmlns:a16="http://schemas.microsoft.com/office/drawing/2014/main" id="{F2F681D7-2AF1-48B3-9DFB-939E37B9AB77}"/>
            </a:ext>
          </a:extLst>
        </xdr:cNvPr>
        <xdr:cNvSpPr txBox="1"/>
      </xdr:nvSpPr>
      <xdr:spPr>
        <a:xfrm>
          <a:off x="1474176" y="4401284"/>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(6)</a:t>
          </a:r>
        </a:p>
      </xdr:txBody>
    </xdr:sp>
    <xdr:clientData/>
  </xdr:twoCellAnchor>
  <xdr:twoCellAnchor>
    <xdr:from>
      <xdr:col>12</xdr:col>
      <xdr:colOff>4777</xdr:colOff>
      <xdr:row>27</xdr:row>
      <xdr:rowOff>18477</xdr:rowOff>
    </xdr:from>
    <xdr:to>
      <xdr:col>12</xdr:col>
      <xdr:colOff>341816</xdr:colOff>
      <xdr:row>27</xdr:row>
      <xdr:rowOff>143034</xdr:rowOff>
    </xdr:to>
    <xdr:sp macro="" textlink="">
      <xdr:nvSpPr>
        <xdr:cNvPr id="129" name="CuadroTexto 6">
          <a:extLst>
            <a:ext uri="{FF2B5EF4-FFF2-40B4-BE49-F238E27FC236}">
              <a16:creationId xmlns:a16="http://schemas.microsoft.com/office/drawing/2014/main" id="{E3E3C9C5-86E8-459B-8D2C-EEEBF67FDEAE}"/>
            </a:ext>
          </a:extLst>
        </xdr:cNvPr>
        <xdr:cNvSpPr txBox="1"/>
      </xdr:nvSpPr>
      <xdr:spPr>
        <a:xfrm>
          <a:off x="1604977" y="4390452"/>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10</xdr:col>
      <xdr:colOff>4777</xdr:colOff>
      <xdr:row>27</xdr:row>
      <xdr:rowOff>18477</xdr:rowOff>
    </xdr:from>
    <xdr:to>
      <xdr:col>10</xdr:col>
      <xdr:colOff>341816</xdr:colOff>
      <xdr:row>27</xdr:row>
      <xdr:rowOff>143034</xdr:rowOff>
    </xdr:to>
    <xdr:sp macro="" textlink="">
      <xdr:nvSpPr>
        <xdr:cNvPr id="130" name="CuadroTexto 34">
          <a:extLst>
            <a:ext uri="{FF2B5EF4-FFF2-40B4-BE49-F238E27FC236}">
              <a16:creationId xmlns:a16="http://schemas.microsoft.com/office/drawing/2014/main" id="{C691BB0C-744F-42DB-B395-DC31BE26C28D}"/>
            </a:ext>
          </a:extLst>
        </xdr:cNvPr>
        <xdr:cNvSpPr txBox="1"/>
      </xdr:nvSpPr>
      <xdr:spPr>
        <a:xfrm>
          <a:off x="1338277" y="4390452"/>
          <a:ext cx="12748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10</xdr:col>
      <xdr:colOff>34366</xdr:colOff>
      <xdr:row>28</xdr:row>
      <xdr:rowOff>21790</xdr:rowOff>
    </xdr:from>
    <xdr:to>
      <xdr:col>10</xdr:col>
      <xdr:colOff>371405</xdr:colOff>
      <xdr:row>28</xdr:row>
      <xdr:rowOff>146347</xdr:rowOff>
    </xdr:to>
    <xdr:sp macro="" textlink="">
      <xdr:nvSpPr>
        <xdr:cNvPr id="131" name="CuadroTexto 36">
          <a:extLst>
            <a:ext uri="{FF2B5EF4-FFF2-40B4-BE49-F238E27FC236}">
              <a16:creationId xmlns:a16="http://schemas.microsoft.com/office/drawing/2014/main" id="{8228C6AE-0B04-4101-89EE-BE190DF4770F}"/>
            </a:ext>
          </a:extLst>
        </xdr:cNvPr>
        <xdr:cNvSpPr txBox="1"/>
      </xdr:nvSpPr>
      <xdr:spPr>
        <a:xfrm>
          <a:off x="1367866" y="4555690"/>
          <a:ext cx="9891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13138</xdr:colOff>
      <xdr:row>27</xdr:row>
      <xdr:rowOff>13137</xdr:rowOff>
    </xdr:from>
    <xdr:to>
      <xdr:col>13</xdr:col>
      <xdr:colOff>350177</xdr:colOff>
      <xdr:row>27</xdr:row>
      <xdr:rowOff>137694</xdr:rowOff>
    </xdr:to>
    <xdr:sp macro="" textlink="">
      <xdr:nvSpPr>
        <xdr:cNvPr id="132" name="CuadroTexto 65">
          <a:extLst>
            <a:ext uri="{FF2B5EF4-FFF2-40B4-BE49-F238E27FC236}">
              <a16:creationId xmlns:a16="http://schemas.microsoft.com/office/drawing/2014/main" id="{897E9C9F-EA79-419F-8A69-FBAAB369B7A5}"/>
            </a:ext>
          </a:extLst>
        </xdr:cNvPr>
        <xdr:cNvSpPr txBox="1"/>
      </xdr:nvSpPr>
      <xdr:spPr>
        <a:xfrm>
          <a:off x="17466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10</xdr:col>
      <xdr:colOff>19707</xdr:colOff>
      <xdr:row>29</xdr:row>
      <xdr:rowOff>26276</xdr:rowOff>
    </xdr:from>
    <xdr:to>
      <xdr:col>10</xdr:col>
      <xdr:colOff>356746</xdr:colOff>
      <xdr:row>29</xdr:row>
      <xdr:rowOff>150833</xdr:rowOff>
    </xdr:to>
    <xdr:sp macro="" textlink="">
      <xdr:nvSpPr>
        <xdr:cNvPr id="133" name="CuadroTexto 67">
          <a:extLst>
            <a:ext uri="{FF2B5EF4-FFF2-40B4-BE49-F238E27FC236}">
              <a16:creationId xmlns:a16="http://schemas.microsoft.com/office/drawing/2014/main" id="{70903A2E-C727-4C1E-9CA9-F432CDD854D7}"/>
            </a:ext>
          </a:extLst>
        </xdr:cNvPr>
        <xdr:cNvSpPr txBox="1"/>
      </xdr:nvSpPr>
      <xdr:spPr>
        <a:xfrm>
          <a:off x="1353207" y="47221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11</xdr:col>
      <xdr:colOff>19707</xdr:colOff>
      <xdr:row>28</xdr:row>
      <xdr:rowOff>26276</xdr:rowOff>
    </xdr:from>
    <xdr:to>
      <xdr:col>11</xdr:col>
      <xdr:colOff>356746</xdr:colOff>
      <xdr:row>28</xdr:row>
      <xdr:rowOff>150833</xdr:rowOff>
    </xdr:to>
    <xdr:sp macro="" textlink="">
      <xdr:nvSpPr>
        <xdr:cNvPr id="134" name="CuadroTexto 68">
          <a:extLst>
            <a:ext uri="{FF2B5EF4-FFF2-40B4-BE49-F238E27FC236}">
              <a16:creationId xmlns:a16="http://schemas.microsoft.com/office/drawing/2014/main" id="{46CB951F-6A57-48A5-91DC-A508CF74DC29}"/>
            </a:ext>
          </a:extLst>
        </xdr:cNvPr>
        <xdr:cNvSpPr txBox="1"/>
      </xdr:nvSpPr>
      <xdr:spPr>
        <a:xfrm>
          <a:off x="14865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12</xdr:col>
      <xdr:colOff>26276</xdr:colOff>
      <xdr:row>28</xdr:row>
      <xdr:rowOff>26276</xdr:rowOff>
    </xdr:from>
    <xdr:to>
      <xdr:col>12</xdr:col>
      <xdr:colOff>363315</xdr:colOff>
      <xdr:row>28</xdr:row>
      <xdr:rowOff>150833</xdr:rowOff>
    </xdr:to>
    <xdr:sp macro="" textlink="">
      <xdr:nvSpPr>
        <xdr:cNvPr id="135" name="CuadroTexto 69">
          <a:extLst>
            <a:ext uri="{FF2B5EF4-FFF2-40B4-BE49-F238E27FC236}">
              <a16:creationId xmlns:a16="http://schemas.microsoft.com/office/drawing/2014/main" id="{235AEFFA-7C9B-4CAD-990F-02636A8CEF0C}"/>
            </a:ext>
          </a:extLst>
        </xdr:cNvPr>
        <xdr:cNvSpPr txBox="1"/>
      </xdr:nvSpPr>
      <xdr:spPr>
        <a:xfrm>
          <a:off x="1626476" y="45601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19707</xdr:colOff>
      <xdr:row>28</xdr:row>
      <xdr:rowOff>26276</xdr:rowOff>
    </xdr:from>
    <xdr:to>
      <xdr:col>13</xdr:col>
      <xdr:colOff>356746</xdr:colOff>
      <xdr:row>28</xdr:row>
      <xdr:rowOff>150833</xdr:rowOff>
    </xdr:to>
    <xdr:sp macro="" textlink="">
      <xdr:nvSpPr>
        <xdr:cNvPr id="136" name="CuadroTexto 70">
          <a:extLst>
            <a:ext uri="{FF2B5EF4-FFF2-40B4-BE49-F238E27FC236}">
              <a16:creationId xmlns:a16="http://schemas.microsoft.com/office/drawing/2014/main" id="{D7B86902-36B9-4D6F-B7C2-690B51DA3DFD}"/>
            </a:ext>
          </a:extLst>
        </xdr:cNvPr>
        <xdr:cNvSpPr txBox="1"/>
      </xdr:nvSpPr>
      <xdr:spPr>
        <a:xfrm>
          <a:off x="17532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11</xdr:col>
      <xdr:colOff>26276</xdr:colOff>
      <xdr:row>29</xdr:row>
      <xdr:rowOff>19707</xdr:rowOff>
    </xdr:from>
    <xdr:to>
      <xdr:col>11</xdr:col>
      <xdr:colOff>363315</xdr:colOff>
      <xdr:row>29</xdr:row>
      <xdr:rowOff>144264</xdr:rowOff>
    </xdr:to>
    <xdr:sp macro="" textlink="">
      <xdr:nvSpPr>
        <xdr:cNvPr id="137" name="CuadroTexto 71">
          <a:extLst>
            <a:ext uri="{FF2B5EF4-FFF2-40B4-BE49-F238E27FC236}">
              <a16:creationId xmlns:a16="http://schemas.microsoft.com/office/drawing/2014/main" id="{5D2953A7-3D0A-415D-B320-8050A7193F50}"/>
            </a:ext>
          </a:extLst>
        </xdr:cNvPr>
        <xdr:cNvSpPr txBox="1"/>
      </xdr:nvSpPr>
      <xdr:spPr>
        <a:xfrm>
          <a:off x="1493126" y="4715532"/>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12</xdr:col>
      <xdr:colOff>19707</xdr:colOff>
      <xdr:row>29</xdr:row>
      <xdr:rowOff>26276</xdr:rowOff>
    </xdr:from>
    <xdr:to>
      <xdr:col>12</xdr:col>
      <xdr:colOff>356746</xdr:colOff>
      <xdr:row>29</xdr:row>
      <xdr:rowOff>150833</xdr:rowOff>
    </xdr:to>
    <xdr:sp macro="" textlink="">
      <xdr:nvSpPr>
        <xdr:cNvPr id="138" name="CuadroTexto 72">
          <a:extLst>
            <a:ext uri="{FF2B5EF4-FFF2-40B4-BE49-F238E27FC236}">
              <a16:creationId xmlns:a16="http://schemas.microsoft.com/office/drawing/2014/main" id="{5C82522F-B246-4F0D-BAE3-6BE480B78248}"/>
            </a:ext>
          </a:extLst>
        </xdr:cNvPr>
        <xdr:cNvSpPr txBox="1"/>
      </xdr:nvSpPr>
      <xdr:spPr>
        <a:xfrm>
          <a:off x="1619907" y="4722101"/>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19707</xdr:colOff>
      <xdr:row>29</xdr:row>
      <xdr:rowOff>19707</xdr:rowOff>
    </xdr:from>
    <xdr:to>
      <xdr:col>13</xdr:col>
      <xdr:colOff>356746</xdr:colOff>
      <xdr:row>29</xdr:row>
      <xdr:rowOff>144264</xdr:rowOff>
    </xdr:to>
    <xdr:sp macro="" textlink="">
      <xdr:nvSpPr>
        <xdr:cNvPr id="139" name="CuadroTexto 73">
          <a:extLst>
            <a:ext uri="{FF2B5EF4-FFF2-40B4-BE49-F238E27FC236}">
              <a16:creationId xmlns:a16="http://schemas.microsoft.com/office/drawing/2014/main" id="{54887E6B-A825-4F8C-81D7-6BCE201C2F7A}"/>
            </a:ext>
          </a:extLst>
        </xdr:cNvPr>
        <xdr:cNvSpPr txBox="1"/>
      </xdr:nvSpPr>
      <xdr:spPr>
        <a:xfrm>
          <a:off x="17532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10</xdr:col>
      <xdr:colOff>19707</xdr:colOff>
      <xdr:row>30</xdr:row>
      <xdr:rowOff>26276</xdr:rowOff>
    </xdr:from>
    <xdr:to>
      <xdr:col>10</xdr:col>
      <xdr:colOff>356746</xdr:colOff>
      <xdr:row>30</xdr:row>
      <xdr:rowOff>150833</xdr:rowOff>
    </xdr:to>
    <xdr:sp macro="" textlink="">
      <xdr:nvSpPr>
        <xdr:cNvPr id="140" name="CuadroTexto 74">
          <a:extLst>
            <a:ext uri="{FF2B5EF4-FFF2-40B4-BE49-F238E27FC236}">
              <a16:creationId xmlns:a16="http://schemas.microsoft.com/office/drawing/2014/main" id="{B6025C26-1169-4E98-8905-40C34C50A1E9}"/>
            </a:ext>
          </a:extLst>
        </xdr:cNvPr>
        <xdr:cNvSpPr txBox="1"/>
      </xdr:nvSpPr>
      <xdr:spPr>
        <a:xfrm>
          <a:off x="135320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11</xdr:col>
      <xdr:colOff>19707</xdr:colOff>
      <xdr:row>30</xdr:row>
      <xdr:rowOff>26276</xdr:rowOff>
    </xdr:from>
    <xdr:to>
      <xdr:col>11</xdr:col>
      <xdr:colOff>356746</xdr:colOff>
      <xdr:row>30</xdr:row>
      <xdr:rowOff>150833</xdr:rowOff>
    </xdr:to>
    <xdr:sp macro="" textlink="">
      <xdr:nvSpPr>
        <xdr:cNvPr id="141" name="CuadroTexto 75">
          <a:extLst>
            <a:ext uri="{FF2B5EF4-FFF2-40B4-BE49-F238E27FC236}">
              <a16:creationId xmlns:a16="http://schemas.microsoft.com/office/drawing/2014/main" id="{3B618642-9A74-43A6-8A6B-3BE079DB3926}"/>
            </a:ext>
          </a:extLst>
        </xdr:cNvPr>
        <xdr:cNvSpPr txBox="1"/>
      </xdr:nvSpPr>
      <xdr:spPr>
        <a:xfrm>
          <a:off x="14865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12</xdr:col>
      <xdr:colOff>19707</xdr:colOff>
      <xdr:row>30</xdr:row>
      <xdr:rowOff>26276</xdr:rowOff>
    </xdr:from>
    <xdr:to>
      <xdr:col>12</xdr:col>
      <xdr:colOff>356746</xdr:colOff>
      <xdr:row>30</xdr:row>
      <xdr:rowOff>150833</xdr:rowOff>
    </xdr:to>
    <xdr:sp macro="" textlink="">
      <xdr:nvSpPr>
        <xdr:cNvPr id="142" name="CuadroTexto 76">
          <a:extLst>
            <a:ext uri="{FF2B5EF4-FFF2-40B4-BE49-F238E27FC236}">
              <a16:creationId xmlns:a16="http://schemas.microsoft.com/office/drawing/2014/main" id="{1F451A4F-2517-4103-9553-E54E9FADAA20}"/>
            </a:ext>
          </a:extLst>
        </xdr:cNvPr>
        <xdr:cNvSpPr txBox="1"/>
      </xdr:nvSpPr>
      <xdr:spPr>
        <a:xfrm>
          <a:off x="161990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19707</xdr:colOff>
      <xdr:row>30</xdr:row>
      <xdr:rowOff>26276</xdr:rowOff>
    </xdr:from>
    <xdr:to>
      <xdr:col>13</xdr:col>
      <xdr:colOff>356746</xdr:colOff>
      <xdr:row>30</xdr:row>
      <xdr:rowOff>150833</xdr:rowOff>
    </xdr:to>
    <xdr:sp macro="" textlink="">
      <xdr:nvSpPr>
        <xdr:cNvPr id="143" name="CuadroTexto 77">
          <a:extLst>
            <a:ext uri="{FF2B5EF4-FFF2-40B4-BE49-F238E27FC236}">
              <a16:creationId xmlns:a16="http://schemas.microsoft.com/office/drawing/2014/main" id="{3DD9308E-99BB-4162-B53F-A97AFD9824A4}"/>
            </a:ext>
          </a:extLst>
        </xdr:cNvPr>
        <xdr:cNvSpPr txBox="1"/>
      </xdr:nvSpPr>
      <xdr:spPr>
        <a:xfrm>
          <a:off x="17532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10</xdr:col>
      <xdr:colOff>26276</xdr:colOff>
      <xdr:row>31</xdr:row>
      <xdr:rowOff>26276</xdr:rowOff>
    </xdr:from>
    <xdr:to>
      <xdr:col>10</xdr:col>
      <xdr:colOff>363315</xdr:colOff>
      <xdr:row>31</xdr:row>
      <xdr:rowOff>150833</xdr:rowOff>
    </xdr:to>
    <xdr:sp macro="" textlink="">
      <xdr:nvSpPr>
        <xdr:cNvPr id="144" name="CuadroTexto 78">
          <a:extLst>
            <a:ext uri="{FF2B5EF4-FFF2-40B4-BE49-F238E27FC236}">
              <a16:creationId xmlns:a16="http://schemas.microsoft.com/office/drawing/2014/main" id="{7F7FAEC7-DC1E-428D-9A28-8355CF18DDBB}"/>
            </a:ext>
          </a:extLst>
        </xdr:cNvPr>
        <xdr:cNvSpPr txBox="1"/>
      </xdr:nvSpPr>
      <xdr:spPr>
        <a:xfrm>
          <a:off x="135977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11</xdr:col>
      <xdr:colOff>26276</xdr:colOff>
      <xdr:row>31</xdr:row>
      <xdr:rowOff>26276</xdr:rowOff>
    </xdr:from>
    <xdr:to>
      <xdr:col>11</xdr:col>
      <xdr:colOff>363315</xdr:colOff>
      <xdr:row>31</xdr:row>
      <xdr:rowOff>150833</xdr:rowOff>
    </xdr:to>
    <xdr:sp macro="" textlink="">
      <xdr:nvSpPr>
        <xdr:cNvPr id="145" name="CuadroTexto 79">
          <a:extLst>
            <a:ext uri="{FF2B5EF4-FFF2-40B4-BE49-F238E27FC236}">
              <a16:creationId xmlns:a16="http://schemas.microsoft.com/office/drawing/2014/main" id="{15D7605D-C555-422C-8BBD-8634C7137920}"/>
            </a:ext>
          </a:extLst>
        </xdr:cNvPr>
        <xdr:cNvSpPr txBox="1"/>
      </xdr:nvSpPr>
      <xdr:spPr>
        <a:xfrm>
          <a:off x="14931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12</xdr:col>
      <xdr:colOff>26276</xdr:colOff>
      <xdr:row>31</xdr:row>
      <xdr:rowOff>26276</xdr:rowOff>
    </xdr:from>
    <xdr:to>
      <xdr:col>12</xdr:col>
      <xdr:colOff>363315</xdr:colOff>
      <xdr:row>31</xdr:row>
      <xdr:rowOff>150833</xdr:rowOff>
    </xdr:to>
    <xdr:sp macro="" textlink="">
      <xdr:nvSpPr>
        <xdr:cNvPr id="146" name="CuadroTexto 80">
          <a:extLst>
            <a:ext uri="{FF2B5EF4-FFF2-40B4-BE49-F238E27FC236}">
              <a16:creationId xmlns:a16="http://schemas.microsoft.com/office/drawing/2014/main" id="{C83E33B8-D000-445E-BE6D-86EBCFD8A3BD}"/>
            </a:ext>
          </a:extLst>
        </xdr:cNvPr>
        <xdr:cNvSpPr txBox="1"/>
      </xdr:nvSpPr>
      <xdr:spPr>
        <a:xfrm>
          <a:off x="162647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13</xdr:col>
      <xdr:colOff>26276</xdr:colOff>
      <xdr:row>31</xdr:row>
      <xdr:rowOff>26276</xdr:rowOff>
    </xdr:from>
    <xdr:to>
      <xdr:col>13</xdr:col>
      <xdr:colOff>363315</xdr:colOff>
      <xdr:row>31</xdr:row>
      <xdr:rowOff>150833</xdr:rowOff>
    </xdr:to>
    <xdr:sp macro="" textlink="">
      <xdr:nvSpPr>
        <xdr:cNvPr id="147" name="CuadroTexto 81">
          <a:extLst>
            <a:ext uri="{FF2B5EF4-FFF2-40B4-BE49-F238E27FC236}">
              <a16:creationId xmlns:a16="http://schemas.microsoft.com/office/drawing/2014/main" id="{0A21701B-0838-4EA1-B1E1-EED9C60F171A}"/>
            </a:ext>
          </a:extLst>
        </xdr:cNvPr>
        <xdr:cNvSpPr txBox="1"/>
      </xdr:nvSpPr>
      <xdr:spPr>
        <a:xfrm>
          <a:off x="17598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13138</xdr:colOff>
      <xdr:row>27</xdr:row>
      <xdr:rowOff>13137</xdr:rowOff>
    </xdr:from>
    <xdr:to>
      <xdr:col>5</xdr:col>
      <xdr:colOff>350177</xdr:colOff>
      <xdr:row>27</xdr:row>
      <xdr:rowOff>137694</xdr:rowOff>
    </xdr:to>
    <xdr:sp macro="" textlink="">
      <xdr:nvSpPr>
        <xdr:cNvPr id="148" name="CuadroTexto 82">
          <a:extLst>
            <a:ext uri="{FF2B5EF4-FFF2-40B4-BE49-F238E27FC236}">
              <a16:creationId xmlns:a16="http://schemas.microsoft.com/office/drawing/2014/main" id="{3DD9624D-2ECE-43AA-A1FC-CF16348F7814}"/>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49" name="CuadroTexto 83">
          <a:extLst>
            <a:ext uri="{FF2B5EF4-FFF2-40B4-BE49-F238E27FC236}">
              <a16:creationId xmlns:a16="http://schemas.microsoft.com/office/drawing/2014/main" id="{E5EA3252-C269-4F67-94BE-6E92A83E6722}"/>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50" name="CuadroTexto 84">
          <a:extLst>
            <a:ext uri="{FF2B5EF4-FFF2-40B4-BE49-F238E27FC236}">
              <a16:creationId xmlns:a16="http://schemas.microsoft.com/office/drawing/2014/main" id="{715C1113-0B73-4520-B1FB-01DB71AEABF2}"/>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51" name="CuadroTexto 85">
          <a:extLst>
            <a:ext uri="{FF2B5EF4-FFF2-40B4-BE49-F238E27FC236}">
              <a16:creationId xmlns:a16="http://schemas.microsoft.com/office/drawing/2014/main" id="{8D2358E5-F105-4F65-B822-985634556E34}"/>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52" name="CuadroTexto 86">
          <a:extLst>
            <a:ext uri="{FF2B5EF4-FFF2-40B4-BE49-F238E27FC236}">
              <a16:creationId xmlns:a16="http://schemas.microsoft.com/office/drawing/2014/main" id="{818E0891-95AC-406B-98E9-5697C9A864D1}"/>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8</xdr:col>
      <xdr:colOff>26276</xdr:colOff>
      <xdr:row>32</xdr:row>
      <xdr:rowOff>26276</xdr:rowOff>
    </xdr:from>
    <xdr:to>
      <xdr:col>8</xdr:col>
      <xdr:colOff>363315</xdr:colOff>
      <xdr:row>32</xdr:row>
      <xdr:rowOff>150833</xdr:rowOff>
    </xdr:to>
    <xdr:sp macro="" textlink="">
      <xdr:nvSpPr>
        <xdr:cNvPr id="153" name="CuadroTexto 87">
          <a:extLst>
            <a:ext uri="{FF2B5EF4-FFF2-40B4-BE49-F238E27FC236}">
              <a16:creationId xmlns:a16="http://schemas.microsoft.com/office/drawing/2014/main" id="{A10A1FD0-CF7C-49C0-B5B9-413377C052BB}"/>
            </a:ext>
          </a:extLst>
        </xdr:cNvPr>
        <xdr:cNvSpPr txBox="1"/>
      </xdr:nvSpPr>
      <xdr:spPr>
        <a:xfrm>
          <a:off x="1093076" y="520787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9</xdr:col>
      <xdr:colOff>27590</xdr:colOff>
      <xdr:row>32</xdr:row>
      <xdr:rowOff>34159</xdr:rowOff>
    </xdr:from>
    <xdr:to>
      <xdr:col>9</xdr:col>
      <xdr:colOff>364629</xdr:colOff>
      <xdr:row>32</xdr:row>
      <xdr:rowOff>158716</xdr:rowOff>
    </xdr:to>
    <xdr:sp macro="" textlink="">
      <xdr:nvSpPr>
        <xdr:cNvPr id="154" name="CuadroTexto 88">
          <a:extLst>
            <a:ext uri="{FF2B5EF4-FFF2-40B4-BE49-F238E27FC236}">
              <a16:creationId xmlns:a16="http://schemas.microsoft.com/office/drawing/2014/main" id="{6AC5FF81-4588-4A90-9045-A5AFC667E031}"/>
            </a:ext>
          </a:extLst>
        </xdr:cNvPr>
        <xdr:cNvSpPr txBox="1"/>
      </xdr:nvSpPr>
      <xdr:spPr>
        <a:xfrm>
          <a:off x="1227740" y="521575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8</xdr:col>
      <xdr:colOff>26276</xdr:colOff>
      <xdr:row>33</xdr:row>
      <xdr:rowOff>26276</xdr:rowOff>
    </xdr:from>
    <xdr:to>
      <xdr:col>8</xdr:col>
      <xdr:colOff>363315</xdr:colOff>
      <xdr:row>33</xdr:row>
      <xdr:rowOff>150833</xdr:rowOff>
    </xdr:to>
    <xdr:sp macro="" textlink="">
      <xdr:nvSpPr>
        <xdr:cNvPr id="155" name="CuadroTexto 89">
          <a:extLst>
            <a:ext uri="{FF2B5EF4-FFF2-40B4-BE49-F238E27FC236}">
              <a16:creationId xmlns:a16="http://schemas.microsoft.com/office/drawing/2014/main" id="{A53D8F1B-82B6-46E6-99C0-ED25236A1FF5}"/>
            </a:ext>
          </a:extLst>
        </xdr:cNvPr>
        <xdr:cNvSpPr txBox="1"/>
      </xdr:nvSpPr>
      <xdr:spPr>
        <a:xfrm>
          <a:off x="1093076" y="536980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9</xdr:col>
      <xdr:colOff>27590</xdr:colOff>
      <xdr:row>33</xdr:row>
      <xdr:rowOff>34159</xdr:rowOff>
    </xdr:from>
    <xdr:to>
      <xdr:col>9</xdr:col>
      <xdr:colOff>364629</xdr:colOff>
      <xdr:row>33</xdr:row>
      <xdr:rowOff>158716</xdr:rowOff>
    </xdr:to>
    <xdr:sp macro="" textlink="">
      <xdr:nvSpPr>
        <xdr:cNvPr id="156" name="CuadroTexto 90">
          <a:extLst>
            <a:ext uri="{FF2B5EF4-FFF2-40B4-BE49-F238E27FC236}">
              <a16:creationId xmlns:a16="http://schemas.microsoft.com/office/drawing/2014/main" id="{68E918D3-EB58-4A8F-9515-4F21638A62A3}"/>
            </a:ext>
          </a:extLst>
        </xdr:cNvPr>
        <xdr:cNvSpPr txBox="1"/>
      </xdr:nvSpPr>
      <xdr:spPr>
        <a:xfrm>
          <a:off x="1227740" y="5377684"/>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8</xdr:col>
      <xdr:colOff>26276</xdr:colOff>
      <xdr:row>34</xdr:row>
      <xdr:rowOff>26276</xdr:rowOff>
    </xdr:from>
    <xdr:to>
      <xdr:col>8</xdr:col>
      <xdr:colOff>363315</xdr:colOff>
      <xdr:row>34</xdr:row>
      <xdr:rowOff>150833</xdr:rowOff>
    </xdr:to>
    <xdr:sp macro="" textlink="">
      <xdr:nvSpPr>
        <xdr:cNvPr id="157" name="CuadroTexto 91">
          <a:extLst>
            <a:ext uri="{FF2B5EF4-FFF2-40B4-BE49-F238E27FC236}">
              <a16:creationId xmlns:a16="http://schemas.microsoft.com/office/drawing/2014/main" id="{B6065049-765F-4C82-8020-9F14938735C1}"/>
            </a:ext>
          </a:extLst>
        </xdr:cNvPr>
        <xdr:cNvSpPr txBox="1"/>
      </xdr:nvSpPr>
      <xdr:spPr>
        <a:xfrm>
          <a:off x="1093076" y="5531726"/>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9</xdr:col>
      <xdr:colOff>27590</xdr:colOff>
      <xdr:row>34</xdr:row>
      <xdr:rowOff>34159</xdr:rowOff>
    </xdr:from>
    <xdr:to>
      <xdr:col>9</xdr:col>
      <xdr:colOff>364629</xdr:colOff>
      <xdr:row>34</xdr:row>
      <xdr:rowOff>158716</xdr:rowOff>
    </xdr:to>
    <xdr:sp macro="" textlink="">
      <xdr:nvSpPr>
        <xdr:cNvPr id="158" name="CuadroTexto 92">
          <a:extLst>
            <a:ext uri="{FF2B5EF4-FFF2-40B4-BE49-F238E27FC236}">
              <a16:creationId xmlns:a16="http://schemas.microsoft.com/office/drawing/2014/main" id="{D4BBAA0E-9574-464D-9120-49599622BAC2}"/>
            </a:ext>
          </a:extLst>
        </xdr:cNvPr>
        <xdr:cNvSpPr txBox="1"/>
      </xdr:nvSpPr>
      <xdr:spPr>
        <a:xfrm>
          <a:off x="1227740" y="5539609"/>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(9)</a:t>
          </a:r>
        </a:p>
      </xdr:txBody>
    </xdr:sp>
    <xdr:clientData/>
  </xdr:twoCellAnchor>
  <xdr:twoCellAnchor>
    <xdr:from>
      <xdr:col>9</xdr:col>
      <xdr:colOff>28575</xdr:colOff>
      <xdr:row>27</xdr:row>
      <xdr:rowOff>38100</xdr:rowOff>
    </xdr:from>
    <xdr:to>
      <xdr:col>9</xdr:col>
      <xdr:colOff>365614</xdr:colOff>
      <xdr:row>27</xdr:row>
      <xdr:rowOff>162657</xdr:rowOff>
    </xdr:to>
    <xdr:sp macro="" textlink="">
      <xdr:nvSpPr>
        <xdr:cNvPr id="159" name="CuadroTexto 34">
          <a:extLst>
            <a:ext uri="{FF2B5EF4-FFF2-40B4-BE49-F238E27FC236}">
              <a16:creationId xmlns:a16="http://schemas.microsoft.com/office/drawing/2014/main" id="{C4265C45-4549-43D8-B21E-A7699B4891ED}"/>
            </a:ext>
          </a:extLst>
        </xdr:cNvPr>
        <xdr:cNvSpPr txBox="1"/>
      </xdr:nvSpPr>
      <xdr:spPr>
        <a:xfrm>
          <a:off x="1228725" y="4410075"/>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9</xdr:col>
      <xdr:colOff>19050</xdr:colOff>
      <xdr:row>28</xdr:row>
      <xdr:rowOff>38100</xdr:rowOff>
    </xdr:from>
    <xdr:to>
      <xdr:col>9</xdr:col>
      <xdr:colOff>356089</xdr:colOff>
      <xdr:row>28</xdr:row>
      <xdr:rowOff>162657</xdr:rowOff>
    </xdr:to>
    <xdr:sp macro="" textlink="">
      <xdr:nvSpPr>
        <xdr:cNvPr id="160" name="CuadroTexto 34">
          <a:extLst>
            <a:ext uri="{FF2B5EF4-FFF2-40B4-BE49-F238E27FC236}">
              <a16:creationId xmlns:a16="http://schemas.microsoft.com/office/drawing/2014/main" id="{36432170-19B3-409E-9C5D-97D0CEA1CA94}"/>
            </a:ext>
          </a:extLst>
        </xdr:cNvPr>
        <xdr:cNvSpPr txBox="1"/>
      </xdr:nvSpPr>
      <xdr:spPr>
        <a:xfrm>
          <a:off x="1219200" y="4572000"/>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9</xdr:col>
      <xdr:colOff>19050</xdr:colOff>
      <xdr:row>29</xdr:row>
      <xdr:rowOff>28575</xdr:rowOff>
    </xdr:from>
    <xdr:to>
      <xdr:col>9</xdr:col>
      <xdr:colOff>356089</xdr:colOff>
      <xdr:row>29</xdr:row>
      <xdr:rowOff>153132</xdr:rowOff>
    </xdr:to>
    <xdr:sp macro="" textlink="">
      <xdr:nvSpPr>
        <xdr:cNvPr id="161" name="CuadroTexto 34">
          <a:extLst>
            <a:ext uri="{FF2B5EF4-FFF2-40B4-BE49-F238E27FC236}">
              <a16:creationId xmlns:a16="http://schemas.microsoft.com/office/drawing/2014/main" id="{406DDB1A-A4DA-4681-8728-A25C3F4AF840}"/>
            </a:ext>
          </a:extLst>
        </xdr:cNvPr>
        <xdr:cNvSpPr txBox="1"/>
      </xdr:nvSpPr>
      <xdr:spPr>
        <a:xfrm>
          <a:off x="1219200" y="4724400"/>
          <a:ext cx="117964" cy="124557"/>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PE"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a:t>
          </a:r>
        </a:p>
      </xdr:txBody>
    </xdr:sp>
    <xdr:clientData/>
  </xdr:twoCellAnchor>
  <xdr:twoCellAnchor>
    <xdr:from>
      <xdr:col>9</xdr:col>
      <xdr:colOff>28575</xdr:colOff>
      <xdr:row>30</xdr:row>
      <xdr:rowOff>19050</xdr:rowOff>
    </xdr:from>
    <xdr:to>
      <xdr:col>9</xdr:col>
      <xdr:colOff>365614</xdr:colOff>
      <xdr:row>30</xdr:row>
      <xdr:rowOff>143607</xdr:rowOff>
    </xdr:to>
    <xdr:sp macro="" textlink="">
      <xdr:nvSpPr>
        <xdr:cNvPr id="162" name="CuadroTexto 34">
          <a:extLst>
            <a:ext uri="{FF2B5EF4-FFF2-40B4-BE49-F238E27FC236}">
              <a16:creationId xmlns:a16="http://schemas.microsoft.com/office/drawing/2014/main" id="{480A9D80-96DE-47E5-91E1-48168F3207BC}"/>
            </a:ext>
          </a:extLst>
        </xdr:cNvPr>
        <xdr:cNvSpPr txBox="1"/>
      </xdr:nvSpPr>
      <xdr:spPr>
        <a:xfrm>
          <a:off x="1228725" y="4876800"/>
          <a:ext cx="108439" cy="124557"/>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PE" sz="8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a:t>
          </a:r>
        </a:p>
      </xdr:txBody>
    </xdr:sp>
    <xdr:clientData/>
  </xdr:twoCellAnchor>
  <xdr:oneCellAnchor>
    <xdr:from>
      <xdr:col>9</xdr:col>
      <xdr:colOff>47625</xdr:colOff>
      <xdr:row>31</xdr:row>
      <xdr:rowOff>38100</xdr:rowOff>
    </xdr:from>
    <xdr:ext cx="335309" cy="128027"/>
    <xdr:pic>
      <xdr:nvPicPr>
        <xdr:cNvPr id="163" name="98 Imagen">
          <a:extLst>
            <a:ext uri="{FF2B5EF4-FFF2-40B4-BE49-F238E27FC236}">
              <a16:creationId xmlns:a16="http://schemas.microsoft.com/office/drawing/2014/main" id="{18A489F3-C6D6-4585-BF31-92AC0EA0EAF6}"/>
            </a:ext>
          </a:extLst>
        </xdr:cNvPr>
        <xdr:cNvPicPr>
          <a:picLocks noChangeAspect="1"/>
        </xdr:cNvPicPr>
      </xdr:nvPicPr>
      <xdr:blipFill>
        <a:blip xmlns:r="http://schemas.openxmlformats.org/officeDocument/2006/relationships" r:embed="rId1"/>
        <a:stretch>
          <a:fillRect/>
        </a:stretch>
      </xdr:blipFill>
      <xdr:spPr>
        <a:xfrm>
          <a:off x="1247775" y="5057775"/>
          <a:ext cx="335309" cy="128027"/>
        </a:xfrm>
        <a:prstGeom prst="rect">
          <a:avLst/>
        </a:prstGeom>
      </xdr:spPr>
    </xdr:pic>
    <xdr:clientData/>
  </xdr:oneCellAnchor>
  <xdr:twoCellAnchor>
    <xdr:from>
      <xdr:col>5</xdr:col>
      <xdr:colOff>13138</xdr:colOff>
      <xdr:row>27</xdr:row>
      <xdr:rowOff>13137</xdr:rowOff>
    </xdr:from>
    <xdr:to>
      <xdr:col>5</xdr:col>
      <xdr:colOff>350177</xdr:colOff>
      <xdr:row>27</xdr:row>
      <xdr:rowOff>137694</xdr:rowOff>
    </xdr:to>
    <xdr:sp macro="" textlink="">
      <xdr:nvSpPr>
        <xdr:cNvPr id="164" name="CuadroTexto 65">
          <a:extLst>
            <a:ext uri="{FF2B5EF4-FFF2-40B4-BE49-F238E27FC236}">
              <a16:creationId xmlns:a16="http://schemas.microsoft.com/office/drawing/2014/main" id="{370FBDC3-092A-4A16-934D-4BD1EBD7DCC0}"/>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65" name="CuadroTexto 70">
          <a:extLst>
            <a:ext uri="{FF2B5EF4-FFF2-40B4-BE49-F238E27FC236}">
              <a16:creationId xmlns:a16="http://schemas.microsoft.com/office/drawing/2014/main" id="{68B81AFA-5CE8-4F3B-B783-0E87F56976F9}"/>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66" name="CuadroTexto 73">
          <a:extLst>
            <a:ext uri="{FF2B5EF4-FFF2-40B4-BE49-F238E27FC236}">
              <a16:creationId xmlns:a16="http://schemas.microsoft.com/office/drawing/2014/main" id="{23CDCF7C-6E26-482B-83E3-E45F739500FD}"/>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67" name="CuadroTexto 77">
          <a:extLst>
            <a:ext uri="{FF2B5EF4-FFF2-40B4-BE49-F238E27FC236}">
              <a16:creationId xmlns:a16="http://schemas.microsoft.com/office/drawing/2014/main" id="{31EF73F5-7275-43E6-B767-14F1F33F6F1D}"/>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68" name="CuadroTexto 81">
          <a:extLst>
            <a:ext uri="{FF2B5EF4-FFF2-40B4-BE49-F238E27FC236}">
              <a16:creationId xmlns:a16="http://schemas.microsoft.com/office/drawing/2014/main" id="{548373F6-CF1B-4125-88E9-C3969C2C4B15}"/>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27</xdr:row>
      <xdr:rowOff>13137</xdr:rowOff>
    </xdr:from>
    <xdr:to>
      <xdr:col>5</xdr:col>
      <xdr:colOff>350177</xdr:colOff>
      <xdr:row>27</xdr:row>
      <xdr:rowOff>137694</xdr:rowOff>
    </xdr:to>
    <xdr:sp macro="" textlink="">
      <xdr:nvSpPr>
        <xdr:cNvPr id="169" name="CuadroTexto 65">
          <a:extLst>
            <a:ext uri="{FF2B5EF4-FFF2-40B4-BE49-F238E27FC236}">
              <a16:creationId xmlns:a16="http://schemas.microsoft.com/office/drawing/2014/main" id="{CBAB39ED-0ABA-4084-9D76-234F6F350D46}"/>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70" name="CuadroTexto 70">
          <a:extLst>
            <a:ext uri="{FF2B5EF4-FFF2-40B4-BE49-F238E27FC236}">
              <a16:creationId xmlns:a16="http://schemas.microsoft.com/office/drawing/2014/main" id="{652DDE2C-4809-4238-8A9E-9435553D172C}"/>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71" name="CuadroTexto 73">
          <a:extLst>
            <a:ext uri="{FF2B5EF4-FFF2-40B4-BE49-F238E27FC236}">
              <a16:creationId xmlns:a16="http://schemas.microsoft.com/office/drawing/2014/main" id="{CF057AF5-A2C0-40F6-B0C2-6973E699DA15}"/>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72" name="CuadroTexto 77">
          <a:extLst>
            <a:ext uri="{FF2B5EF4-FFF2-40B4-BE49-F238E27FC236}">
              <a16:creationId xmlns:a16="http://schemas.microsoft.com/office/drawing/2014/main" id="{DDA50223-9D64-4A16-8FE5-DD8727DEBFB1}"/>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73" name="CuadroTexto 81">
          <a:extLst>
            <a:ext uri="{FF2B5EF4-FFF2-40B4-BE49-F238E27FC236}">
              <a16:creationId xmlns:a16="http://schemas.microsoft.com/office/drawing/2014/main" id="{13140C9E-F3A0-4301-B83D-B8F7838F91AD}"/>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13138</xdr:colOff>
      <xdr:row>27</xdr:row>
      <xdr:rowOff>13137</xdr:rowOff>
    </xdr:from>
    <xdr:to>
      <xdr:col>5</xdr:col>
      <xdr:colOff>350177</xdr:colOff>
      <xdr:row>27</xdr:row>
      <xdr:rowOff>137694</xdr:rowOff>
    </xdr:to>
    <xdr:sp macro="" textlink="">
      <xdr:nvSpPr>
        <xdr:cNvPr id="174" name="CuadroTexto 65">
          <a:extLst>
            <a:ext uri="{FF2B5EF4-FFF2-40B4-BE49-F238E27FC236}">
              <a16:creationId xmlns:a16="http://schemas.microsoft.com/office/drawing/2014/main" id="{BA78BF70-F334-428F-B22B-7BF4C3F5CB3A}"/>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(4)</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75" name="CuadroTexto 70">
          <a:extLst>
            <a:ext uri="{FF2B5EF4-FFF2-40B4-BE49-F238E27FC236}">
              <a16:creationId xmlns:a16="http://schemas.microsoft.com/office/drawing/2014/main" id="{94B71477-3FFD-404C-BAC6-6BCAD8B0071B}"/>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76" name="CuadroTexto 73">
          <a:extLst>
            <a:ext uri="{FF2B5EF4-FFF2-40B4-BE49-F238E27FC236}">
              <a16:creationId xmlns:a16="http://schemas.microsoft.com/office/drawing/2014/main" id="{751B8090-CE9B-4C9C-811B-15C248520734}"/>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77" name="CuadroTexto 77">
          <a:extLst>
            <a:ext uri="{FF2B5EF4-FFF2-40B4-BE49-F238E27FC236}">
              <a16:creationId xmlns:a16="http://schemas.microsoft.com/office/drawing/2014/main" id="{0B65906D-C0A8-45D1-82D9-9833651A4AD4}"/>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78" name="CuadroTexto 81">
          <a:extLst>
            <a:ext uri="{FF2B5EF4-FFF2-40B4-BE49-F238E27FC236}">
              <a16:creationId xmlns:a16="http://schemas.microsoft.com/office/drawing/2014/main" id="{4BC286F6-FDC6-4E05-99C5-94929784C222}"/>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(5)</a:t>
          </a:r>
        </a:p>
      </xdr:txBody>
    </xdr:sp>
    <xdr:clientData/>
  </xdr:twoCellAnchor>
  <xdr:twoCellAnchor>
    <xdr:from>
      <xdr:col>5</xdr:col>
      <xdr:colOff>13138</xdr:colOff>
      <xdr:row>27</xdr:row>
      <xdr:rowOff>13137</xdr:rowOff>
    </xdr:from>
    <xdr:to>
      <xdr:col>5</xdr:col>
      <xdr:colOff>350177</xdr:colOff>
      <xdr:row>27</xdr:row>
      <xdr:rowOff>137694</xdr:rowOff>
    </xdr:to>
    <xdr:sp macro="" textlink="">
      <xdr:nvSpPr>
        <xdr:cNvPr id="179" name="CuadroTexto 65">
          <a:extLst>
            <a:ext uri="{FF2B5EF4-FFF2-40B4-BE49-F238E27FC236}">
              <a16:creationId xmlns:a16="http://schemas.microsoft.com/office/drawing/2014/main" id="{945BDF61-2C36-4E59-9C43-B786DDC7B6D1}"/>
            </a:ext>
          </a:extLst>
        </xdr:cNvPr>
        <xdr:cNvSpPr txBox="1"/>
      </xdr:nvSpPr>
      <xdr:spPr>
        <a:xfrm>
          <a:off x="679888" y="438511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(7)</a:t>
          </a:r>
        </a:p>
      </xdr:txBody>
    </xdr:sp>
    <xdr:clientData/>
  </xdr:twoCellAnchor>
  <xdr:twoCellAnchor>
    <xdr:from>
      <xdr:col>5</xdr:col>
      <xdr:colOff>19707</xdr:colOff>
      <xdr:row>28</xdr:row>
      <xdr:rowOff>26276</xdr:rowOff>
    </xdr:from>
    <xdr:to>
      <xdr:col>5</xdr:col>
      <xdr:colOff>356746</xdr:colOff>
      <xdr:row>28</xdr:row>
      <xdr:rowOff>150833</xdr:rowOff>
    </xdr:to>
    <xdr:sp macro="" textlink="">
      <xdr:nvSpPr>
        <xdr:cNvPr id="180" name="CuadroTexto 70">
          <a:extLst>
            <a:ext uri="{FF2B5EF4-FFF2-40B4-BE49-F238E27FC236}">
              <a16:creationId xmlns:a16="http://schemas.microsoft.com/office/drawing/2014/main" id="{2EE1E074-85A9-4B5B-BB6A-7B2BB4739834}"/>
            </a:ext>
          </a:extLst>
        </xdr:cNvPr>
        <xdr:cNvSpPr txBox="1"/>
      </xdr:nvSpPr>
      <xdr:spPr>
        <a:xfrm>
          <a:off x="686457" y="456017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29</xdr:row>
      <xdr:rowOff>19707</xdr:rowOff>
    </xdr:from>
    <xdr:to>
      <xdr:col>5</xdr:col>
      <xdr:colOff>356746</xdr:colOff>
      <xdr:row>29</xdr:row>
      <xdr:rowOff>144264</xdr:rowOff>
    </xdr:to>
    <xdr:sp macro="" textlink="">
      <xdr:nvSpPr>
        <xdr:cNvPr id="181" name="CuadroTexto 73">
          <a:extLst>
            <a:ext uri="{FF2B5EF4-FFF2-40B4-BE49-F238E27FC236}">
              <a16:creationId xmlns:a16="http://schemas.microsoft.com/office/drawing/2014/main" id="{AFF3A546-97B2-49AB-8A9A-487EE2779BFB}"/>
            </a:ext>
          </a:extLst>
        </xdr:cNvPr>
        <xdr:cNvSpPr txBox="1"/>
      </xdr:nvSpPr>
      <xdr:spPr>
        <a:xfrm>
          <a:off x="686457" y="4715532"/>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19707</xdr:colOff>
      <xdr:row>30</xdr:row>
      <xdr:rowOff>26276</xdr:rowOff>
    </xdr:from>
    <xdr:to>
      <xdr:col>5</xdr:col>
      <xdr:colOff>356746</xdr:colOff>
      <xdr:row>30</xdr:row>
      <xdr:rowOff>150833</xdr:rowOff>
    </xdr:to>
    <xdr:sp macro="" textlink="">
      <xdr:nvSpPr>
        <xdr:cNvPr id="182" name="CuadroTexto 77">
          <a:extLst>
            <a:ext uri="{FF2B5EF4-FFF2-40B4-BE49-F238E27FC236}">
              <a16:creationId xmlns:a16="http://schemas.microsoft.com/office/drawing/2014/main" id="{D9DD88B7-B6C7-4161-A8D4-F9D6B1E0D761}"/>
            </a:ext>
          </a:extLst>
        </xdr:cNvPr>
        <xdr:cNvSpPr txBox="1"/>
      </xdr:nvSpPr>
      <xdr:spPr>
        <a:xfrm>
          <a:off x="686457" y="4884026"/>
          <a:ext cx="117964"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twoCellAnchor>
    <xdr:from>
      <xdr:col>5</xdr:col>
      <xdr:colOff>26276</xdr:colOff>
      <xdr:row>31</xdr:row>
      <xdr:rowOff>26276</xdr:rowOff>
    </xdr:from>
    <xdr:to>
      <xdr:col>5</xdr:col>
      <xdr:colOff>363315</xdr:colOff>
      <xdr:row>31</xdr:row>
      <xdr:rowOff>150833</xdr:rowOff>
    </xdr:to>
    <xdr:sp macro="" textlink="">
      <xdr:nvSpPr>
        <xdr:cNvPr id="183" name="CuadroTexto 81">
          <a:extLst>
            <a:ext uri="{FF2B5EF4-FFF2-40B4-BE49-F238E27FC236}">
              <a16:creationId xmlns:a16="http://schemas.microsoft.com/office/drawing/2014/main" id="{08BCC7C4-EDD6-43DE-8EF0-68B8920CA62F}"/>
            </a:ext>
          </a:extLst>
        </xdr:cNvPr>
        <xdr:cNvSpPr txBox="1"/>
      </xdr:nvSpPr>
      <xdr:spPr>
        <a:xfrm>
          <a:off x="693026" y="5045951"/>
          <a:ext cx="108439" cy="124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800">
              <a:latin typeface="Arial" panose="020B0604020202020204" pitchFamily="34" charset="0"/>
              <a:cs typeface="Arial" panose="020B0604020202020204" pitchFamily="34" charset="0"/>
            </a:rPr>
            <a:t>(8)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47626</xdr:colOff>
      <xdr:row>164</xdr:row>
      <xdr:rowOff>66675</xdr:rowOff>
    </xdr:from>
    <xdr:to>
      <xdr:col>3</xdr:col>
      <xdr:colOff>866776</xdr:colOff>
      <xdr:row>166</xdr:row>
      <xdr:rowOff>114300</xdr:rowOff>
    </xdr:to>
    <xdr:sp macro="" textlink="">
      <xdr:nvSpPr>
        <xdr:cNvPr id="2" name="Rectángulo 1">
          <a:extLst>
            <a:ext uri="{FF2B5EF4-FFF2-40B4-BE49-F238E27FC236}">
              <a16:creationId xmlns:a16="http://schemas.microsoft.com/office/drawing/2014/main" id="{005C41ED-E138-4431-B94C-37FC6456FF51}"/>
            </a:ext>
          </a:extLst>
        </xdr:cNvPr>
        <xdr:cNvSpPr/>
      </xdr:nvSpPr>
      <xdr:spPr bwMode="auto">
        <a:xfrm>
          <a:off x="800101" y="26622375"/>
          <a:ext cx="220980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95250</xdr:colOff>
      <xdr:row>534</xdr:row>
      <xdr:rowOff>47625</xdr:rowOff>
    </xdr:from>
    <xdr:to>
      <xdr:col>3</xdr:col>
      <xdr:colOff>914400</xdr:colOff>
      <xdr:row>536</xdr:row>
      <xdr:rowOff>85725</xdr:rowOff>
    </xdr:to>
    <xdr:sp macro="" textlink="">
      <xdr:nvSpPr>
        <xdr:cNvPr id="3" name="Rectángulo 2">
          <a:extLst>
            <a:ext uri="{FF2B5EF4-FFF2-40B4-BE49-F238E27FC236}">
              <a16:creationId xmlns:a16="http://schemas.microsoft.com/office/drawing/2014/main" id="{A2588CE1-F05E-459E-82FB-DCC62CD81230}"/>
            </a:ext>
          </a:extLst>
        </xdr:cNvPr>
        <xdr:cNvSpPr/>
      </xdr:nvSpPr>
      <xdr:spPr bwMode="auto">
        <a:xfrm>
          <a:off x="847725" y="86515575"/>
          <a:ext cx="216217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171</xdr:row>
      <xdr:rowOff>66675</xdr:rowOff>
    </xdr:from>
    <xdr:to>
      <xdr:col>3</xdr:col>
      <xdr:colOff>866775</xdr:colOff>
      <xdr:row>173</xdr:row>
      <xdr:rowOff>114300</xdr:rowOff>
    </xdr:to>
    <xdr:sp macro="" textlink="">
      <xdr:nvSpPr>
        <xdr:cNvPr id="4" name="Rectángulo 3">
          <a:extLst>
            <a:ext uri="{FF2B5EF4-FFF2-40B4-BE49-F238E27FC236}">
              <a16:creationId xmlns:a16="http://schemas.microsoft.com/office/drawing/2014/main" id="{BB376A3F-D668-474F-A2F6-0458F4921A7F}"/>
            </a:ext>
          </a:extLst>
        </xdr:cNvPr>
        <xdr:cNvSpPr/>
      </xdr:nvSpPr>
      <xdr:spPr bwMode="auto">
        <a:xfrm>
          <a:off x="800100" y="27755850"/>
          <a:ext cx="220980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38100</xdr:colOff>
      <xdr:row>178</xdr:row>
      <xdr:rowOff>76200</xdr:rowOff>
    </xdr:from>
    <xdr:to>
      <xdr:col>3</xdr:col>
      <xdr:colOff>857250</xdr:colOff>
      <xdr:row>180</xdr:row>
      <xdr:rowOff>123825</xdr:rowOff>
    </xdr:to>
    <xdr:sp macro="" textlink="">
      <xdr:nvSpPr>
        <xdr:cNvPr id="5" name="Rectángulo 4">
          <a:extLst>
            <a:ext uri="{FF2B5EF4-FFF2-40B4-BE49-F238E27FC236}">
              <a16:creationId xmlns:a16="http://schemas.microsoft.com/office/drawing/2014/main" id="{A820D18B-763C-46A4-AB2A-9B8532033F47}"/>
            </a:ext>
          </a:extLst>
        </xdr:cNvPr>
        <xdr:cNvSpPr/>
      </xdr:nvSpPr>
      <xdr:spPr bwMode="auto">
        <a:xfrm>
          <a:off x="790575" y="28898850"/>
          <a:ext cx="22193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201</xdr:row>
      <xdr:rowOff>57150</xdr:rowOff>
    </xdr:from>
    <xdr:to>
      <xdr:col>3</xdr:col>
      <xdr:colOff>885825</xdr:colOff>
      <xdr:row>203</xdr:row>
      <xdr:rowOff>104775</xdr:rowOff>
    </xdr:to>
    <xdr:sp macro="" textlink="">
      <xdr:nvSpPr>
        <xdr:cNvPr id="6" name="Rectángulo 5">
          <a:extLst>
            <a:ext uri="{FF2B5EF4-FFF2-40B4-BE49-F238E27FC236}">
              <a16:creationId xmlns:a16="http://schemas.microsoft.com/office/drawing/2014/main" id="{AB4D8F24-B6A2-4802-A580-61A02D2CA1B2}"/>
            </a:ext>
          </a:extLst>
        </xdr:cNvPr>
        <xdr:cNvSpPr/>
      </xdr:nvSpPr>
      <xdr:spPr bwMode="auto">
        <a:xfrm>
          <a:off x="819150" y="32604075"/>
          <a:ext cx="219075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208</xdr:row>
      <xdr:rowOff>76200</xdr:rowOff>
    </xdr:from>
    <xdr:to>
      <xdr:col>3</xdr:col>
      <xdr:colOff>866775</xdr:colOff>
      <xdr:row>210</xdr:row>
      <xdr:rowOff>123825</xdr:rowOff>
    </xdr:to>
    <xdr:sp macro="" textlink="">
      <xdr:nvSpPr>
        <xdr:cNvPr id="7" name="Rectángulo 6">
          <a:extLst>
            <a:ext uri="{FF2B5EF4-FFF2-40B4-BE49-F238E27FC236}">
              <a16:creationId xmlns:a16="http://schemas.microsoft.com/office/drawing/2014/main" id="{6D71DED2-D508-4513-B8A7-045745B5DB8E}"/>
            </a:ext>
          </a:extLst>
        </xdr:cNvPr>
        <xdr:cNvSpPr/>
      </xdr:nvSpPr>
      <xdr:spPr bwMode="auto">
        <a:xfrm>
          <a:off x="800100" y="33756600"/>
          <a:ext cx="220980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215</xdr:row>
      <xdr:rowOff>66675</xdr:rowOff>
    </xdr:from>
    <xdr:to>
      <xdr:col>3</xdr:col>
      <xdr:colOff>895350</xdr:colOff>
      <xdr:row>217</xdr:row>
      <xdr:rowOff>114300</xdr:rowOff>
    </xdr:to>
    <xdr:sp macro="" textlink="">
      <xdr:nvSpPr>
        <xdr:cNvPr id="8" name="Rectángulo 7">
          <a:extLst>
            <a:ext uri="{FF2B5EF4-FFF2-40B4-BE49-F238E27FC236}">
              <a16:creationId xmlns:a16="http://schemas.microsoft.com/office/drawing/2014/main" id="{7328DAF5-D259-4B2B-8DA4-BF7C9C12ABBA}"/>
            </a:ext>
          </a:extLst>
        </xdr:cNvPr>
        <xdr:cNvSpPr/>
      </xdr:nvSpPr>
      <xdr:spPr bwMode="auto">
        <a:xfrm>
          <a:off x="828675" y="34880550"/>
          <a:ext cx="21812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238</xdr:row>
      <xdr:rowOff>76200</xdr:rowOff>
    </xdr:from>
    <xdr:to>
      <xdr:col>3</xdr:col>
      <xdr:colOff>895350</xdr:colOff>
      <xdr:row>240</xdr:row>
      <xdr:rowOff>123825</xdr:rowOff>
    </xdr:to>
    <xdr:sp macro="" textlink="">
      <xdr:nvSpPr>
        <xdr:cNvPr id="9" name="Rectángulo 8">
          <a:extLst>
            <a:ext uri="{FF2B5EF4-FFF2-40B4-BE49-F238E27FC236}">
              <a16:creationId xmlns:a16="http://schemas.microsoft.com/office/drawing/2014/main" id="{C0426666-B0CE-423E-AC17-4AC8D363086D}"/>
            </a:ext>
          </a:extLst>
        </xdr:cNvPr>
        <xdr:cNvSpPr/>
      </xdr:nvSpPr>
      <xdr:spPr bwMode="auto">
        <a:xfrm>
          <a:off x="828675" y="38614350"/>
          <a:ext cx="21812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245</xdr:row>
      <xdr:rowOff>95250</xdr:rowOff>
    </xdr:from>
    <xdr:to>
      <xdr:col>3</xdr:col>
      <xdr:colOff>876300</xdr:colOff>
      <xdr:row>247</xdr:row>
      <xdr:rowOff>142875</xdr:rowOff>
    </xdr:to>
    <xdr:sp macro="" textlink="">
      <xdr:nvSpPr>
        <xdr:cNvPr id="10" name="Rectángulo 9">
          <a:extLst>
            <a:ext uri="{FF2B5EF4-FFF2-40B4-BE49-F238E27FC236}">
              <a16:creationId xmlns:a16="http://schemas.microsoft.com/office/drawing/2014/main" id="{DD593179-A0E4-4762-ABC6-1FF364F3C8A3}"/>
            </a:ext>
          </a:extLst>
        </xdr:cNvPr>
        <xdr:cNvSpPr/>
      </xdr:nvSpPr>
      <xdr:spPr bwMode="auto">
        <a:xfrm>
          <a:off x="809625" y="39766875"/>
          <a:ext cx="220027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252</xdr:row>
      <xdr:rowOff>57150</xdr:rowOff>
    </xdr:from>
    <xdr:to>
      <xdr:col>3</xdr:col>
      <xdr:colOff>876300</xdr:colOff>
      <xdr:row>254</xdr:row>
      <xdr:rowOff>104775</xdr:rowOff>
    </xdr:to>
    <xdr:sp macro="" textlink="">
      <xdr:nvSpPr>
        <xdr:cNvPr id="11" name="Rectángulo 10">
          <a:extLst>
            <a:ext uri="{FF2B5EF4-FFF2-40B4-BE49-F238E27FC236}">
              <a16:creationId xmlns:a16="http://schemas.microsoft.com/office/drawing/2014/main" id="{C9C9E0FD-A3D7-4333-AC21-D4D605A7BA72}"/>
            </a:ext>
          </a:extLst>
        </xdr:cNvPr>
        <xdr:cNvSpPr/>
      </xdr:nvSpPr>
      <xdr:spPr bwMode="auto">
        <a:xfrm>
          <a:off x="809625" y="40862250"/>
          <a:ext cx="220027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275</xdr:row>
      <xdr:rowOff>76200</xdr:rowOff>
    </xdr:from>
    <xdr:to>
      <xdr:col>3</xdr:col>
      <xdr:colOff>895350</xdr:colOff>
      <xdr:row>277</xdr:row>
      <xdr:rowOff>123825</xdr:rowOff>
    </xdr:to>
    <xdr:sp macro="" textlink="">
      <xdr:nvSpPr>
        <xdr:cNvPr id="12" name="Rectángulo 11">
          <a:extLst>
            <a:ext uri="{FF2B5EF4-FFF2-40B4-BE49-F238E27FC236}">
              <a16:creationId xmlns:a16="http://schemas.microsoft.com/office/drawing/2014/main" id="{CB32057B-220D-4A5B-92DB-9864E1C1F466}"/>
            </a:ext>
          </a:extLst>
        </xdr:cNvPr>
        <xdr:cNvSpPr/>
      </xdr:nvSpPr>
      <xdr:spPr bwMode="auto">
        <a:xfrm>
          <a:off x="828675" y="44605575"/>
          <a:ext cx="21812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282</xdr:row>
      <xdr:rowOff>76200</xdr:rowOff>
    </xdr:from>
    <xdr:to>
      <xdr:col>3</xdr:col>
      <xdr:colOff>885825</xdr:colOff>
      <xdr:row>284</xdr:row>
      <xdr:rowOff>123825</xdr:rowOff>
    </xdr:to>
    <xdr:sp macro="" textlink="">
      <xdr:nvSpPr>
        <xdr:cNvPr id="13" name="Rectángulo 12">
          <a:extLst>
            <a:ext uri="{FF2B5EF4-FFF2-40B4-BE49-F238E27FC236}">
              <a16:creationId xmlns:a16="http://schemas.microsoft.com/office/drawing/2014/main" id="{032D7D79-B18B-41E7-AD04-7B57B6D787D7}"/>
            </a:ext>
          </a:extLst>
        </xdr:cNvPr>
        <xdr:cNvSpPr/>
      </xdr:nvSpPr>
      <xdr:spPr bwMode="auto">
        <a:xfrm>
          <a:off x="819150" y="45739050"/>
          <a:ext cx="219075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289</xdr:row>
      <xdr:rowOff>66675</xdr:rowOff>
    </xdr:from>
    <xdr:to>
      <xdr:col>3</xdr:col>
      <xdr:colOff>895350</xdr:colOff>
      <xdr:row>291</xdr:row>
      <xdr:rowOff>114300</xdr:rowOff>
    </xdr:to>
    <xdr:sp macro="" textlink="">
      <xdr:nvSpPr>
        <xdr:cNvPr id="14" name="Rectángulo 13">
          <a:extLst>
            <a:ext uri="{FF2B5EF4-FFF2-40B4-BE49-F238E27FC236}">
              <a16:creationId xmlns:a16="http://schemas.microsoft.com/office/drawing/2014/main" id="{32E9035D-6F50-4739-8F35-3A9CCC050FA1}"/>
            </a:ext>
          </a:extLst>
        </xdr:cNvPr>
        <xdr:cNvSpPr/>
      </xdr:nvSpPr>
      <xdr:spPr bwMode="auto">
        <a:xfrm>
          <a:off x="828675" y="46863000"/>
          <a:ext cx="21812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312</xdr:row>
      <xdr:rowOff>47625</xdr:rowOff>
    </xdr:from>
    <xdr:to>
      <xdr:col>3</xdr:col>
      <xdr:colOff>885825</xdr:colOff>
      <xdr:row>314</xdr:row>
      <xdr:rowOff>95250</xdr:rowOff>
    </xdr:to>
    <xdr:sp macro="" textlink="">
      <xdr:nvSpPr>
        <xdr:cNvPr id="15" name="Rectángulo 14">
          <a:extLst>
            <a:ext uri="{FF2B5EF4-FFF2-40B4-BE49-F238E27FC236}">
              <a16:creationId xmlns:a16="http://schemas.microsoft.com/office/drawing/2014/main" id="{75C68819-150D-4A3A-9625-3D9380160F7F}"/>
            </a:ext>
          </a:extLst>
        </xdr:cNvPr>
        <xdr:cNvSpPr/>
      </xdr:nvSpPr>
      <xdr:spPr bwMode="auto">
        <a:xfrm>
          <a:off x="819150" y="50568225"/>
          <a:ext cx="219075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319</xdr:row>
      <xdr:rowOff>76200</xdr:rowOff>
    </xdr:from>
    <xdr:to>
      <xdr:col>3</xdr:col>
      <xdr:colOff>895350</xdr:colOff>
      <xdr:row>321</xdr:row>
      <xdr:rowOff>123825</xdr:rowOff>
    </xdr:to>
    <xdr:sp macro="" textlink="">
      <xdr:nvSpPr>
        <xdr:cNvPr id="16" name="Rectángulo 15">
          <a:extLst>
            <a:ext uri="{FF2B5EF4-FFF2-40B4-BE49-F238E27FC236}">
              <a16:creationId xmlns:a16="http://schemas.microsoft.com/office/drawing/2014/main" id="{C09EE12B-6AD5-410F-826A-99411EB977E9}"/>
            </a:ext>
          </a:extLst>
        </xdr:cNvPr>
        <xdr:cNvSpPr/>
      </xdr:nvSpPr>
      <xdr:spPr bwMode="auto">
        <a:xfrm>
          <a:off x="828675" y="51730275"/>
          <a:ext cx="2181225"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326</xdr:row>
      <xdr:rowOff>57150</xdr:rowOff>
    </xdr:from>
    <xdr:to>
      <xdr:col>3</xdr:col>
      <xdr:colOff>866775</xdr:colOff>
      <xdr:row>328</xdr:row>
      <xdr:rowOff>104775</xdr:rowOff>
    </xdr:to>
    <xdr:sp macro="" textlink="">
      <xdr:nvSpPr>
        <xdr:cNvPr id="17" name="Rectángulo 16">
          <a:extLst>
            <a:ext uri="{FF2B5EF4-FFF2-40B4-BE49-F238E27FC236}">
              <a16:creationId xmlns:a16="http://schemas.microsoft.com/office/drawing/2014/main" id="{20F2D795-3108-4B22-8D56-1FBC6F944144}"/>
            </a:ext>
          </a:extLst>
        </xdr:cNvPr>
        <xdr:cNvSpPr/>
      </xdr:nvSpPr>
      <xdr:spPr bwMode="auto">
        <a:xfrm>
          <a:off x="800100" y="52844700"/>
          <a:ext cx="2209800" cy="37147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541</xdr:row>
      <xdr:rowOff>66675</xdr:rowOff>
    </xdr:from>
    <xdr:to>
      <xdr:col>3</xdr:col>
      <xdr:colOff>904875</xdr:colOff>
      <xdr:row>543</xdr:row>
      <xdr:rowOff>104775</xdr:rowOff>
    </xdr:to>
    <xdr:sp macro="" textlink="">
      <xdr:nvSpPr>
        <xdr:cNvPr id="18" name="Rectángulo 17">
          <a:extLst>
            <a:ext uri="{FF2B5EF4-FFF2-40B4-BE49-F238E27FC236}">
              <a16:creationId xmlns:a16="http://schemas.microsoft.com/office/drawing/2014/main" id="{D267F324-E5E8-453E-9311-A68A59E17DF9}"/>
            </a:ext>
          </a:extLst>
        </xdr:cNvPr>
        <xdr:cNvSpPr/>
      </xdr:nvSpPr>
      <xdr:spPr bwMode="auto">
        <a:xfrm>
          <a:off x="838200" y="87668100"/>
          <a:ext cx="21717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548</xdr:row>
      <xdr:rowOff>47625</xdr:rowOff>
    </xdr:from>
    <xdr:to>
      <xdr:col>3</xdr:col>
      <xdr:colOff>904875</xdr:colOff>
      <xdr:row>550</xdr:row>
      <xdr:rowOff>85725</xdr:rowOff>
    </xdr:to>
    <xdr:sp macro="" textlink="">
      <xdr:nvSpPr>
        <xdr:cNvPr id="19" name="Rectángulo 18">
          <a:extLst>
            <a:ext uri="{FF2B5EF4-FFF2-40B4-BE49-F238E27FC236}">
              <a16:creationId xmlns:a16="http://schemas.microsoft.com/office/drawing/2014/main" id="{B16B82E6-A4E2-4F9D-BE8F-3D26A37ED2C7}"/>
            </a:ext>
          </a:extLst>
        </xdr:cNvPr>
        <xdr:cNvSpPr/>
      </xdr:nvSpPr>
      <xdr:spPr bwMode="auto">
        <a:xfrm>
          <a:off x="838200" y="88782525"/>
          <a:ext cx="21717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571</xdr:row>
      <xdr:rowOff>47625</xdr:rowOff>
    </xdr:from>
    <xdr:to>
      <xdr:col>3</xdr:col>
      <xdr:colOff>895350</xdr:colOff>
      <xdr:row>573</xdr:row>
      <xdr:rowOff>85725</xdr:rowOff>
    </xdr:to>
    <xdr:sp macro="" textlink="">
      <xdr:nvSpPr>
        <xdr:cNvPr id="20" name="Rectángulo 19">
          <a:extLst>
            <a:ext uri="{FF2B5EF4-FFF2-40B4-BE49-F238E27FC236}">
              <a16:creationId xmlns:a16="http://schemas.microsoft.com/office/drawing/2014/main" id="{FE50AA7C-5323-47AC-AFD0-79C3855D1016}"/>
            </a:ext>
          </a:extLst>
        </xdr:cNvPr>
        <xdr:cNvSpPr/>
      </xdr:nvSpPr>
      <xdr:spPr bwMode="auto">
        <a:xfrm>
          <a:off x="828675" y="92506800"/>
          <a:ext cx="218122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104775</xdr:colOff>
      <xdr:row>578</xdr:row>
      <xdr:rowOff>57150</xdr:rowOff>
    </xdr:from>
    <xdr:to>
      <xdr:col>3</xdr:col>
      <xdr:colOff>923925</xdr:colOff>
      <xdr:row>580</xdr:row>
      <xdr:rowOff>95250</xdr:rowOff>
    </xdr:to>
    <xdr:sp macro="" textlink="">
      <xdr:nvSpPr>
        <xdr:cNvPr id="21" name="Rectángulo 20">
          <a:extLst>
            <a:ext uri="{FF2B5EF4-FFF2-40B4-BE49-F238E27FC236}">
              <a16:creationId xmlns:a16="http://schemas.microsoft.com/office/drawing/2014/main" id="{AB5439D8-CB93-4B09-B19E-1A44F10C7EF5}"/>
            </a:ext>
          </a:extLst>
        </xdr:cNvPr>
        <xdr:cNvSpPr/>
      </xdr:nvSpPr>
      <xdr:spPr bwMode="auto">
        <a:xfrm>
          <a:off x="857250" y="93649800"/>
          <a:ext cx="215265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585</xdr:row>
      <xdr:rowOff>76200</xdr:rowOff>
    </xdr:from>
    <xdr:to>
      <xdr:col>3</xdr:col>
      <xdr:colOff>895350</xdr:colOff>
      <xdr:row>587</xdr:row>
      <xdr:rowOff>114300</xdr:rowOff>
    </xdr:to>
    <xdr:sp macro="" textlink="">
      <xdr:nvSpPr>
        <xdr:cNvPr id="22" name="Rectángulo 21">
          <a:extLst>
            <a:ext uri="{FF2B5EF4-FFF2-40B4-BE49-F238E27FC236}">
              <a16:creationId xmlns:a16="http://schemas.microsoft.com/office/drawing/2014/main" id="{3DB5A2FA-8255-4200-822B-604AF7BC26F2}"/>
            </a:ext>
          </a:extLst>
        </xdr:cNvPr>
        <xdr:cNvSpPr/>
      </xdr:nvSpPr>
      <xdr:spPr bwMode="auto">
        <a:xfrm>
          <a:off x="828675" y="94802325"/>
          <a:ext cx="218122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95250</xdr:colOff>
      <xdr:row>758</xdr:row>
      <xdr:rowOff>57150</xdr:rowOff>
    </xdr:from>
    <xdr:to>
      <xdr:col>3</xdr:col>
      <xdr:colOff>914400</xdr:colOff>
      <xdr:row>760</xdr:row>
      <xdr:rowOff>95250</xdr:rowOff>
    </xdr:to>
    <xdr:sp macro="" textlink="">
      <xdr:nvSpPr>
        <xdr:cNvPr id="23" name="Rectángulo 22">
          <a:extLst>
            <a:ext uri="{FF2B5EF4-FFF2-40B4-BE49-F238E27FC236}">
              <a16:creationId xmlns:a16="http://schemas.microsoft.com/office/drawing/2014/main" id="{D75581B0-63E4-4B06-9B18-AAF8254914B3}"/>
            </a:ext>
          </a:extLst>
        </xdr:cNvPr>
        <xdr:cNvSpPr/>
      </xdr:nvSpPr>
      <xdr:spPr bwMode="auto">
        <a:xfrm>
          <a:off x="847725" y="122796300"/>
          <a:ext cx="216217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104775</xdr:colOff>
      <xdr:row>765</xdr:row>
      <xdr:rowOff>57150</xdr:rowOff>
    </xdr:from>
    <xdr:to>
      <xdr:col>3</xdr:col>
      <xdr:colOff>923925</xdr:colOff>
      <xdr:row>767</xdr:row>
      <xdr:rowOff>95250</xdr:rowOff>
    </xdr:to>
    <xdr:sp macro="" textlink="">
      <xdr:nvSpPr>
        <xdr:cNvPr id="24" name="Rectángulo 23">
          <a:extLst>
            <a:ext uri="{FF2B5EF4-FFF2-40B4-BE49-F238E27FC236}">
              <a16:creationId xmlns:a16="http://schemas.microsoft.com/office/drawing/2014/main" id="{77A01416-F841-4824-A6BA-1CF6DF011EB2}"/>
            </a:ext>
          </a:extLst>
        </xdr:cNvPr>
        <xdr:cNvSpPr/>
      </xdr:nvSpPr>
      <xdr:spPr bwMode="auto">
        <a:xfrm>
          <a:off x="857250" y="123929775"/>
          <a:ext cx="215265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772</xdr:row>
      <xdr:rowOff>76200</xdr:rowOff>
    </xdr:from>
    <xdr:to>
      <xdr:col>3</xdr:col>
      <xdr:colOff>904875</xdr:colOff>
      <xdr:row>774</xdr:row>
      <xdr:rowOff>114300</xdr:rowOff>
    </xdr:to>
    <xdr:sp macro="" textlink="">
      <xdr:nvSpPr>
        <xdr:cNvPr id="25" name="Rectángulo 24">
          <a:extLst>
            <a:ext uri="{FF2B5EF4-FFF2-40B4-BE49-F238E27FC236}">
              <a16:creationId xmlns:a16="http://schemas.microsoft.com/office/drawing/2014/main" id="{E4118098-B463-4AF0-8D29-C0F257239540}"/>
            </a:ext>
          </a:extLst>
        </xdr:cNvPr>
        <xdr:cNvSpPr/>
      </xdr:nvSpPr>
      <xdr:spPr bwMode="auto">
        <a:xfrm>
          <a:off x="838200" y="125082300"/>
          <a:ext cx="21717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114300</xdr:colOff>
      <xdr:row>795</xdr:row>
      <xdr:rowOff>66675</xdr:rowOff>
    </xdr:from>
    <xdr:to>
      <xdr:col>3</xdr:col>
      <xdr:colOff>933450</xdr:colOff>
      <xdr:row>797</xdr:row>
      <xdr:rowOff>104775</xdr:rowOff>
    </xdr:to>
    <xdr:sp macro="" textlink="">
      <xdr:nvSpPr>
        <xdr:cNvPr id="26" name="Rectángulo 25">
          <a:extLst>
            <a:ext uri="{FF2B5EF4-FFF2-40B4-BE49-F238E27FC236}">
              <a16:creationId xmlns:a16="http://schemas.microsoft.com/office/drawing/2014/main" id="{F1199C5F-ACE7-4D51-B6E2-0CD40027E0A6}"/>
            </a:ext>
          </a:extLst>
        </xdr:cNvPr>
        <xdr:cNvSpPr/>
      </xdr:nvSpPr>
      <xdr:spPr bwMode="auto">
        <a:xfrm>
          <a:off x="866775" y="128797050"/>
          <a:ext cx="214312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76200</xdr:colOff>
      <xdr:row>802</xdr:row>
      <xdr:rowOff>66675</xdr:rowOff>
    </xdr:from>
    <xdr:to>
      <xdr:col>3</xdr:col>
      <xdr:colOff>895350</xdr:colOff>
      <xdr:row>804</xdr:row>
      <xdr:rowOff>104775</xdr:rowOff>
    </xdr:to>
    <xdr:sp macro="" textlink="">
      <xdr:nvSpPr>
        <xdr:cNvPr id="27" name="Rectángulo 26">
          <a:extLst>
            <a:ext uri="{FF2B5EF4-FFF2-40B4-BE49-F238E27FC236}">
              <a16:creationId xmlns:a16="http://schemas.microsoft.com/office/drawing/2014/main" id="{636DF0D5-EA10-456E-BD03-93B4C10913F1}"/>
            </a:ext>
          </a:extLst>
        </xdr:cNvPr>
        <xdr:cNvSpPr/>
      </xdr:nvSpPr>
      <xdr:spPr bwMode="auto">
        <a:xfrm>
          <a:off x="828675" y="129930525"/>
          <a:ext cx="218122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809</xdr:row>
      <xdr:rowOff>85725</xdr:rowOff>
    </xdr:from>
    <xdr:to>
      <xdr:col>3</xdr:col>
      <xdr:colOff>876300</xdr:colOff>
      <xdr:row>811</xdr:row>
      <xdr:rowOff>123825</xdr:rowOff>
    </xdr:to>
    <xdr:sp macro="" textlink="">
      <xdr:nvSpPr>
        <xdr:cNvPr id="28" name="Rectángulo 27">
          <a:extLst>
            <a:ext uri="{FF2B5EF4-FFF2-40B4-BE49-F238E27FC236}">
              <a16:creationId xmlns:a16="http://schemas.microsoft.com/office/drawing/2014/main" id="{5C67B5F5-D342-4CBD-B73F-F655D0EB239B}"/>
            </a:ext>
          </a:extLst>
        </xdr:cNvPr>
        <xdr:cNvSpPr/>
      </xdr:nvSpPr>
      <xdr:spPr bwMode="auto">
        <a:xfrm>
          <a:off x="809625" y="131083050"/>
          <a:ext cx="220027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832</xdr:row>
      <xdr:rowOff>47625</xdr:rowOff>
    </xdr:from>
    <xdr:to>
      <xdr:col>3</xdr:col>
      <xdr:colOff>866775</xdr:colOff>
      <xdr:row>834</xdr:row>
      <xdr:rowOff>85725</xdr:rowOff>
    </xdr:to>
    <xdr:sp macro="" textlink="">
      <xdr:nvSpPr>
        <xdr:cNvPr id="29" name="Rectángulo 28">
          <a:extLst>
            <a:ext uri="{FF2B5EF4-FFF2-40B4-BE49-F238E27FC236}">
              <a16:creationId xmlns:a16="http://schemas.microsoft.com/office/drawing/2014/main" id="{AC966E9B-FB14-4BF6-AAAF-7EC162611D55}"/>
            </a:ext>
          </a:extLst>
        </xdr:cNvPr>
        <xdr:cNvSpPr/>
      </xdr:nvSpPr>
      <xdr:spPr bwMode="auto">
        <a:xfrm>
          <a:off x="800100" y="134769225"/>
          <a:ext cx="22098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57150</xdr:colOff>
      <xdr:row>839</xdr:row>
      <xdr:rowOff>66675</xdr:rowOff>
    </xdr:from>
    <xdr:to>
      <xdr:col>3</xdr:col>
      <xdr:colOff>876300</xdr:colOff>
      <xdr:row>841</xdr:row>
      <xdr:rowOff>104775</xdr:rowOff>
    </xdr:to>
    <xdr:sp macro="" textlink="">
      <xdr:nvSpPr>
        <xdr:cNvPr id="30" name="Rectángulo 29">
          <a:extLst>
            <a:ext uri="{FF2B5EF4-FFF2-40B4-BE49-F238E27FC236}">
              <a16:creationId xmlns:a16="http://schemas.microsoft.com/office/drawing/2014/main" id="{E0240FCC-0FBA-4EC3-BD8B-BF4AB84A1163}"/>
            </a:ext>
          </a:extLst>
        </xdr:cNvPr>
        <xdr:cNvSpPr/>
      </xdr:nvSpPr>
      <xdr:spPr bwMode="auto">
        <a:xfrm>
          <a:off x="809625" y="135921750"/>
          <a:ext cx="2200275"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66675</xdr:colOff>
      <xdr:row>846</xdr:row>
      <xdr:rowOff>66675</xdr:rowOff>
    </xdr:from>
    <xdr:to>
      <xdr:col>3</xdr:col>
      <xdr:colOff>885825</xdr:colOff>
      <xdr:row>848</xdr:row>
      <xdr:rowOff>104775</xdr:rowOff>
    </xdr:to>
    <xdr:sp macro="" textlink="">
      <xdr:nvSpPr>
        <xdr:cNvPr id="31" name="Rectángulo 30">
          <a:extLst>
            <a:ext uri="{FF2B5EF4-FFF2-40B4-BE49-F238E27FC236}">
              <a16:creationId xmlns:a16="http://schemas.microsoft.com/office/drawing/2014/main" id="{A9325E3D-D66D-48B3-AC19-A0D4BD6E6E70}"/>
            </a:ext>
          </a:extLst>
        </xdr:cNvPr>
        <xdr:cNvSpPr/>
      </xdr:nvSpPr>
      <xdr:spPr bwMode="auto">
        <a:xfrm>
          <a:off x="819150" y="137055225"/>
          <a:ext cx="219075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85725</xdr:colOff>
      <xdr:row>869</xdr:row>
      <xdr:rowOff>57150</xdr:rowOff>
    </xdr:from>
    <xdr:to>
      <xdr:col>3</xdr:col>
      <xdr:colOff>904875</xdr:colOff>
      <xdr:row>871</xdr:row>
      <xdr:rowOff>95250</xdr:rowOff>
    </xdr:to>
    <xdr:sp macro="" textlink="">
      <xdr:nvSpPr>
        <xdr:cNvPr id="32" name="Rectángulo 31">
          <a:extLst>
            <a:ext uri="{FF2B5EF4-FFF2-40B4-BE49-F238E27FC236}">
              <a16:creationId xmlns:a16="http://schemas.microsoft.com/office/drawing/2014/main" id="{0F21EB00-A43A-4F21-B087-C7CEA5136AC2}"/>
            </a:ext>
          </a:extLst>
        </xdr:cNvPr>
        <xdr:cNvSpPr/>
      </xdr:nvSpPr>
      <xdr:spPr bwMode="auto">
        <a:xfrm>
          <a:off x="838200" y="140769975"/>
          <a:ext cx="21717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47625</xdr:colOff>
      <xdr:row>876</xdr:row>
      <xdr:rowOff>57150</xdr:rowOff>
    </xdr:from>
    <xdr:to>
      <xdr:col>3</xdr:col>
      <xdr:colOff>866775</xdr:colOff>
      <xdr:row>878</xdr:row>
      <xdr:rowOff>95250</xdr:rowOff>
    </xdr:to>
    <xdr:sp macro="" textlink="">
      <xdr:nvSpPr>
        <xdr:cNvPr id="33" name="Rectángulo 32">
          <a:extLst>
            <a:ext uri="{FF2B5EF4-FFF2-40B4-BE49-F238E27FC236}">
              <a16:creationId xmlns:a16="http://schemas.microsoft.com/office/drawing/2014/main" id="{EE219E05-E029-4289-8D60-631921B0C9DE}"/>
            </a:ext>
          </a:extLst>
        </xdr:cNvPr>
        <xdr:cNvSpPr/>
      </xdr:nvSpPr>
      <xdr:spPr bwMode="auto">
        <a:xfrm>
          <a:off x="800100" y="141903450"/>
          <a:ext cx="220980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twoCellAnchor>
    <xdr:from>
      <xdr:col>1</xdr:col>
      <xdr:colOff>28575</xdr:colOff>
      <xdr:row>883</xdr:row>
      <xdr:rowOff>57150</xdr:rowOff>
    </xdr:from>
    <xdr:to>
      <xdr:col>3</xdr:col>
      <xdr:colOff>847725</xdr:colOff>
      <xdr:row>885</xdr:row>
      <xdr:rowOff>95250</xdr:rowOff>
    </xdr:to>
    <xdr:sp macro="" textlink="">
      <xdr:nvSpPr>
        <xdr:cNvPr id="34" name="Rectángulo 33">
          <a:extLst>
            <a:ext uri="{FF2B5EF4-FFF2-40B4-BE49-F238E27FC236}">
              <a16:creationId xmlns:a16="http://schemas.microsoft.com/office/drawing/2014/main" id="{3BF4B458-F7F2-46D8-B064-133AEA4E5688}"/>
            </a:ext>
          </a:extLst>
        </xdr:cNvPr>
        <xdr:cNvSpPr/>
      </xdr:nvSpPr>
      <xdr:spPr bwMode="auto">
        <a:xfrm>
          <a:off x="781050" y="143036925"/>
          <a:ext cx="2228850" cy="3619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s-ES" sz="2400"/>
            <a:t>NO APLICA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485775</xdr:colOff>
      <xdr:row>15</xdr:row>
      <xdr:rowOff>152400</xdr:rowOff>
    </xdr:from>
    <xdr:to>
      <xdr:col>13</xdr:col>
      <xdr:colOff>38709</xdr:colOff>
      <xdr:row>44</xdr:row>
      <xdr:rowOff>65346</xdr:rowOff>
    </xdr:to>
    <xdr:sp macro="" textlink="">
      <xdr:nvSpPr>
        <xdr:cNvPr id="2" name="Rectángulo 1">
          <a:extLst>
            <a:ext uri="{FF2B5EF4-FFF2-40B4-BE49-F238E27FC236}">
              <a16:creationId xmlns:a16="http://schemas.microsoft.com/office/drawing/2014/main" id="{61F3C64B-39C1-45F5-B2EE-66ABA5A1C027}"/>
            </a:ext>
          </a:extLst>
        </xdr:cNvPr>
        <xdr:cNvSpPr/>
      </xdr:nvSpPr>
      <xdr:spPr bwMode="auto">
        <a:xfrm>
          <a:off x="1238250" y="2581275"/>
          <a:ext cx="8582634" cy="46087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485775</xdr:colOff>
      <xdr:row>77</xdr:row>
      <xdr:rowOff>123825</xdr:rowOff>
    </xdr:from>
    <xdr:to>
      <xdr:col>13</xdr:col>
      <xdr:colOff>38709</xdr:colOff>
      <xdr:row>106</xdr:row>
      <xdr:rowOff>36771</xdr:rowOff>
    </xdr:to>
    <xdr:sp macro="" textlink="">
      <xdr:nvSpPr>
        <xdr:cNvPr id="3" name="Rectángulo 2">
          <a:extLst>
            <a:ext uri="{FF2B5EF4-FFF2-40B4-BE49-F238E27FC236}">
              <a16:creationId xmlns:a16="http://schemas.microsoft.com/office/drawing/2014/main" id="{4A0E2C6D-0AF9-44E1-AC72-48290A686788}"/>
            </a:ext>
          </a:extLst>
        </xdr:cNvPr>
        <xdr:cNvSpPr/>
      </xdr:nvSpPr>
      <xdr:spPr bwMode="auto">
        <a:xfrm>
          <a:off x="1238250" y="12592050"/>
          <a:ext cx="8582634" cy="46087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523875</xdr:colOff>
      <xdr:row>139</xdr:row>
      <xdr:rowOff>95250</xdr:rowOff>
    </xdr:from>
    <xdr:to>
      <xdr:col>13</xdr:col>
      <xdr:colOff>76809</xdr:colOff>
      <xdr:row>168</xdr:row>
      <xdr:rowOff>8196</xdr:rowOff>
    </xdr:to>
    <xdr:sp macro="" textlink="">
      <xdr:nvSpPr>
        <xdr:cNvPr id="4" name="Rectángulo 3">
          <a:extLst>
            <a:ext uri="{FF2B5EF4-FFF2-40B4-BE49-F238E27FC236}">
              <a16:creationId xmlns:a16="http://schemas.microsoft.com/office/drawing/2014/main" id="{9823AF61-091F-45D7-846A-A14FC96AD31C}"/>
            </a:ext>
          </a:extLst>
        </xdr:cNvPr>
        <xdr:cNvSpPr/>
      </xdr:nvSpPr>
      <xdr:spPr bwMode="auto">
        <a:xfrm>
          <a:off x="1276350" y="22602825"/>
          <a:ext cx="8582634" cy="46087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523875</xdr:colOff>
      <xdr:row>201</xdr:row>
      <xdr:rowOff>85725</xdr:rowOff>
    </xdr:from>
    <xdr:to>
      <xdr:col>13</xdr:col>
      <xdr:colOff>76809</xdr:colOff>
      <xdr:row>229</xdr:row>
      <xdr:rowOff>141546</xdr:rowOff>
    </xdr:to>
    <xdr:sp macro="" textlink="">
      <xdr:nvSpPr>
        <xdr:cNvPr id="5" name="Rectángulo 4">
          <a:extLst>
            <a:ext uri="{FF2B5EF4-FFF2-40B4-BE49-F238E27FC236}">
              <a16:creationId xmlns:a16="http://schemas.microsoft.com/office/drawing/2014/main" id="{EB9D6201-E4CD-4F81-9F10-6A358753AE66}"/>
            </a:ext>
          </a:extLst>
        </xdr:cNvPr>
        <xdr:cNvSpPr/>
      </xdr:nvSpPr>
      <xdr:spPr bwMode="auto">
        <a:xfrm>
          <a:off x="1276350" y="32632650"/>
          <a:ext cx="8582634" cy="458972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504825</xdr:colOff>
      <xdr:row>263</xdr:row>
      <xdr:rowOff>76200</xdr:rowOff>
    </xdr:from>
    <xdr:to>
      <xdr:col>13</xdr:col>
      <xdr:colOff>57759</xdr:colOff>
      <xdr:row>291</xdr:row>
      <xdr:rowOff>132021</xdr:rowOff>
    </xdr:to>
    <xdr:sp macro="" textlink="">
      <xdr:nvSpPr>
        <xdr:cNvPr id="6" name="Rectángulo 5">
          <a:extLst>
            <a:ext uri="{FF2B5EF4-FFF2-40B4-BE49-F238E27FC236}">
              <a16:creationId xmlns:a16="http://schemas.microsoft.com/office/drawing/2014/main" id="{A0406BB2-71DB-4C93-A350-E3C9280EF7B2}"/>
            </a:ext>
          </a:extLst>
        </xdr:cNvPr>
        <xdr:cNvSpPr/>
      </xdr:nvSpPr>
      <xdr:spPr bwMode="auto">
        <a:xfrm>
          <a:off x="1257300" y="42662475"/>
          <a:ext cx="8582634" cy="458972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495300</xdr:colOff>
      <xdr:row>325</xdr:row>
      <xdr:rowOff>104775</xdr:rowOff>
    </xdr:from>
    <xdr:to>
      <xdr:col>13</xdr:col>
      <xdr:colOff>48234</xdr:colOff>
      <xdr:row>354</xdr:row>
      <xdr:rowOff>17721</xdr:rowOff>
    </xdr:to>
    <xdr:sp macro="" textlink="">
      <xdr:nvSpPr>
        <xdr:cNvPr id="7" name="Rectángulo 6">
          <a:extLst>
            <a:ext uri="{FF2B5EF4-FFF2-40B4-BE49-F238E27FC236}">
              <a16:creationId xmlns:a16="http://schemas.microsoft.com/office/drawing/2014/main" id="{B557BBFC-4D9D-4387-A586-B4A9420EED97}"/>
            </a:ext>
          </a:extLst>
        </xdr:cNvPr>
        <xdr:cNvSpPr/>
      </xdr:nvSpPr>
      <xdr:spPr bwMode="auto">
        <a:xfrm>
          <a:off x="1247775" y="52730400"/>
          <a:ext cx="8582634" cy="460877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495300</xdr:colOff>
      <xdr:row>387</xdr:row>
      <xdr:rowOff>66675</xdr:rowOff>
    </xdr:from>
    <xdr:to>
      <xdr:col>13</xdr:col>
      <xdr:colOff>48234</xdr:colOff>
      <xdr:row>415</xdr:row>
      <xdr:rowOff>122496</xdr:rowOff>
    </xdr:to>
    <xdr:sp macro="" textlink="">
      <xdr:nvSpPr>
        <xdr:cNvPr id="8" name="Rectángulo 7">
          <a:extLst>
            <a:ext uri="{FF2B5EF4-FFF2-40B4-BE49-F238E27FC236}">
              <a16:creationId xmlns:a16="http://schemas.microsoft.com/office/drawing/2014/main" id="{62CFD66D-A74A-4FBE-9BEF-226036E3EDE9}"/>
            </a:ext>
          </a:extLst>
        </xdr:cNvPr>
        <xdr:cNvSpPr/>
      </xdr:nvSpPr>
      <xdr:spPr bwMode="auto">
        <a:xfrm>
          <a:off x="1247775" y="62731650"/>
          <a:ext cx="8582634" cy="458972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twoCellAnchor>
    <xdr:from>
      <xdr:col>1</xdr:col>
      <xdr:colOff>514350</xdr:colOff>
      <xdr:row>449</xdr:row>
      <xdr:rowOff>76200</xdr:rowOff>
    </xdr:from>
    <xdr:to>
      <xdr:col>13</xdr:col>
      <xdr:colOff>67284</xdr:colOff>
      <xdr:row>477</xdr:row>
      <xdr:rowOff>132021</xdr:rowOff>
    </xdr:to>
    <xdr:sp macro="" textlink="">
      <xdr:nvSpPr>
        <xdr:cNvPr id="9" name="Rectángulo 8">
          <a:extLst>
            <a:ext uri="{FF2B5EF4-FFF2-40B4-BE49-F238E27FC236}">
              <a16:creationId xmlns:a16="http://schemas.microsoft.com/office/drawing/2014/main" id="{3A20B2AF-45C3-4C76-88DC-0F7929DE93E1}"/>
            </a:ext>
          </a:extLst>
        </xdr:cNvPr>
        <xdr:cNvSpPr/>
      </xdr:nvSpPr>
      <xdr:spPr bwMode="auto">
        <a:xfrm>
          <a:off x="1266825" y="72780525"/>
          <a:ext cx="8582634" cy="4589721"/>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endParaRPr lang="es-ES" sz="8000"/>
        </a:p>
        <a:p>
          <a:pPr algn="ctr"/>
          <a:r>
            <a:rPr lang="es-ES" sz="8000"/>
            <a:t>NO CORRESPONDE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EAMIENTO/FORMULACI&#211;N/FORMULACI&#211;N%202012/POI%202012/PPER/ASHANINKA/POA%202012%20RC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contreras/Documents/JDY/MATRIZ%20DE%20ACUERDOS/Seguimiento%20de%20acuerdos%2006%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RIO/informacion%202011/cas%20zonal%20%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astecimiento_cmm/Desktop/DOCUMENTOS%20MEF/FICHA%20N%208%20-%20LOCALES%20PROPIOS%20Y%20ALQUILADOS%20%20DEL%20MEF%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2010"/>
      <sheetName val="OBJETIVOS "/>
      <sheetName val="."/>
      <sheetName val="ACTIVIDADES"/>
      <sheetName val="ANEXO 3"/>
      <sheetName val="FORMULARIO 1"/>
      <sheetName val="BASE FISICA"/>
      <sheetName val="TABLA FISICA"/>
      <sheetName val="BASE FINANCIERA"/>
      <sheetName val="Hoja1"/>
      <sheetName val="BASE DE DATOS "/>
      <sheetName val="FORMULARIO 2"/>
      <sheetName val="FORMULARIO 3"/>
      <sheetName val="FORMULARIO 4"/>
      <sheetName val="FORMULARIO 5"/>
      <sheetName val="FORMATO 1"/>
      <sheetName val="FORMATO 2 P.1.3.1"/>
      <sheetName val="FORMATO 2 P.1.3.2"/>
      <sheetName val="FORMATO 07"/>
      <sheetName val="FORMATO 08"/>
      <sheetName val="728"/>
      <sheetName val="LISTAS"/>
      <sheetName val="JEFES"/>
      <sheetName val="PLANILA"/>
      <sheetName val="FORMATO 2. P.1.3.4."/>
      <sheetName val="FORMATO 2. P.1.3.5."/>
    </sheetNames>
    <sheetDataSet>
      <sheetData sheetId="0" refreshError="1"/>
      <sheetData sheetId="1" refreshError="1"/>
      <sheetData sheetId="2" refreshError="1"/>
      <sheetData sheetId="3">
        <row r="6">
          <cell r="M6" t="str">
            <v>Actividad 1.3.1.a Mantenimiento de bienes y equipos e infraestructura</v>
          </cell>
        </row>
        <row r="7">
          <cell r="M7" t="str">
            <v xml:space="preserve">Actividad 1.3.2.a Saneamiento fisico legal </v>
          </cell>
        </row>
        <row r="8">
          <cell r="M8" t="str">
            <v>Actividad 1.3.2.b Elaboracion de estrategias o planes de control y vigilancia</v>
          </cell>
        </row>
        <row r="9">
          <cell r="M9" t="str">
            <v xml:space="preserve">Actividad 1.3.2.c Patrullajes en area natural protegida </v>
          </cell>
        </row>
        <row r="10">
          <cell r="M10" t="str">
            <v xml:space="preserve">Actividad 1.3.2.d Monitoreo y Evaluacion de la conservacion de la biodiversidad </v>
          </cell>
        </row>
        <row r="11">
          <cell r="M11" t="str">
            <v>Actividad 1.3.3.a Identificacion, implementacion y monitoreo de alternativas de aprovechamiento sostenible en area natural protegida</v>
          </cell>
        </row>
        <row r="12">
          <cell r="M12" t="str">
            <v xml:space="preserve">Actividad 1.3.3.b Difusion y capacitacion en area natural protegida </v>
          </cell>
        </row>
        <row r="13">
          <cell r="M13" t="str">
            <v>Actividad 1.3.3.c Promoción de la inversion privada compatible con los objetivos del ANP.</v>
          </cell>
        </row>
        <row r="14">
          <cell r="M14" t="str">
            <v>Actividad 1.3.4.a Promocion de la participacion de actores e implementacion de compromisos para la gestion de areas naturales protegidas</v>
          </cell>
        </row>
        <row r="15">
          <cell r="M15" t="str">
            <v>Actividad 1.3.4.b Capacitaciones y acompañamiento a actores que contribuyen a la gestion de las anp</v>
          </cell>
        </row>
        <row r="16">
          <cell r="M16" t="str">
            <v xml:space="preserve">Actividad 1.3.5.a Capacitacion para la formulacion e implementacion de instrumentos de gestion </v>
          </cell>
        </row>
        <row r="17">
          <cell r="M17" t="str">
            <v xml:space="preserve">Actividad 1.3.5.b Formulacion de instrumentos de gestion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1"/>
      <sheetName val="IND 2"/>
      <sheetName val="IND 3"/>
      <sheetName val="CMD"/>
      <sheetName val="POBREZA"/>
      <sheetName val="Hoja5"/>
      <sheetName val="Hoja10"/>
      <sheetName val="Hoja11"/>
      <sheetName val="CMD-2"/>
      <sheetName val="Hoja7"/>
      <sheetName val="Hoja9"/>
      <sheetName val="Hoja12"/>
      <sheetName val="ACUERDOS"/>
      <sheetName val="Hoja1"/>
      <sheetName val="hoja2"/>
      <sheetName val="LAMBAYEQUE"/>
      <sheetName val="AMAZONAS"/>
      <sheetName val="PIURA"/>
      <sheetName val="LORETO"/>
      <sheetName val="PASCO"/>
      <sheetName val="HUANCAVELICA"/>
      <sheetName val="CAJAMARCA"/>
      <sheetName val="PUNO"/>
      <sheetName val="HUANUCO"/>
      <sheetName val="CUSCO"/>
      <sheetName val="MOQUEGUA"/>
      <sheetName val="AYACUCHO"/>
      <sheetName val="AREQUIPA"/>
      <sheetName val="APURIMAC"/>
      <sheetName val="MADRE DE DIOS"/>
      <sheetName val="LIMA PROV"/>
      <sheetName val="ICA"/>
      <sheetName val="JUNIN"/>
      <sheetName val="UCAYALI"/>
      <sheetName val="SAN MARTIN"/>
      <sheetName val="LALIBERT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AGRICULTURA</v>
          </cell>
          <cell r="B2" t="str">
            <v>AMAZONAS</v>
          </cell>
        </row>
        <row r="3">
          <cell r="A3" t="str">
            <v>AMBIENTE</v>
          </cell>
          <cell r="B3" t="str">
            <v>ANCASH</v>
          </cell>
        </row>
        <row r="4">
          <cell r="A4" t="str">
            <v>DEFENSA</v>
          </cell>
          <cell r="B4" t="str">
            <v>APURIMAC</v>
          </cell>
        </row>
        <row r="5">
          <cell r="A5" t="str">
            <v>ECONOMIA</v>
          </cell>
          <cell r="B5" t="str">
            <v>AREQUIPA</v>
          </cell>
        </row>
        <row r="6">
          <cell r="A6" t="str">
            <v>EDUCACION</v>
          </cell>
          <cell r="B6" t="str">
            <v>AYACUCHO</v>
          </cell>
        </row>
        <row r="7">
          <cell r="A7" t="str">
            <v>ENERGIA Y MINAS</v>
          </cell>
          <cell r="B7" t="str">
            <v>CAJAMARCA</v>
          </cell>
        </row>
        <row r="8">
          <cell r="A8" t="str">
            <v>INCLUSION SOCIAL</v>
          </cell>
          <cell r="B8" t="str">
            <v>CUSCO</v>
          </cell>
        </row>
        <row r="9">
          <cell r="A9" t="str">
            <v>INTERIOR</v>
          </cell>
          <cell r="B9" t="str">
            <v>HUANCAVELICA</v>
          </cell>
        </row>
        <row r="10">
          <cell r="A10" t="str">
            <v>MIMP</v>
          </cell>
          <cell r="B10" t="str">
            <v>HUANUCO</v>
          </cell>
        </row>
        <row r="11">
          <cell r="A11" t="str">
            <v>MINCETUR</v>
          </cell>
          <cell r="B11" t="str">
            <v>ICA</v>
          </cell>
        </row>
        <row r="12">
          <cell r="A12" t="str">
            <v>PCM</v>
          </cell>
          <cell r="B12" t="str">
            <v>JUNIN</v>
          </cell>
        </row>
        <row r="13">
          <cell r="A13" t="str">
            <v>SALUD</v>
          </cell>
          <cell r="B13" t="str">
            <v>LA LIBERTAD</v>
          </cell>
        </row>
        <row r="14">
          <cell r="A14" t="str">
            <v>TRABAJO</v>
          </cell>
          <cell r="B14" t="str">
            <v>LAMBAYEQUE</v>
          </cell>
        </row>
        <row r="15">
          <cell r="A15" t="str">
            <v>TRANSPORTE</v>
          </cell>
          <cell r="B15" t="str">
            <v>LIMA</v>
          </cell>
        </row>
        <row r="16">
          <cell r="A16" t="str">
            <v>VIVIENDA</v>
          </cell>
          <cell r="B16" t="str">
            <v>LORETO</v>
          </cell>
        </row>
        <row r="17">
          <cell r="B17" t="str">
            <v>MADRE DE DIOS</v>
          </cell>
        </row>
        <row r="18">
          <cell r="B18" t="str">
            <v>MOQUEGUA</v>
          </cell>
        </row>
        <row r="19">
          <cell r="B19" t="str">
            <v>PASCO</v>
          </cell>
        </row>
        <row r="20">
          <cell r="B20" t="str">
            <v>PIURA</v>
          </cell>
        </row>
        <row r="21">
          <cell r="B21" t="str">
            <v>PUNO</v>
          </cell>
        </row>
        <row r="22">
          <cell r="B22" t="str">
            <v>SAN MARTIN</v>
          </cell>
        </row>
        <row r="23">
          <cell r="B23" t="str">
            <v>TACNA</v>
          </cell>
        </row>
        <row r="24">
          <cell r="B24" t="str">
            <v>TUMBES</v>
          </cell>
        </row>
        <row r="25">
          <cell r="B25" t="str">
            <v>UCAYALI</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abero"/>
      <sheetName val="marzo"/>
      <sheetName val="abril"/>
      <sheetName val="mayo"/>
      <sheetName val="junio"/>
      <sheetName val="julio"/>
      <sheetName val="agosto"/>
      <sheetName val="setiembre"/>
      <sheetName val="Hoja1"/>
      <sheetName val="octubre"/>
      <sheetName val="Hoja8"/>
      <sheetName val="noviembre"/>
      <sheetName val="Hoja9"/>
      <sheetName val="diciembre"/>
      <sheetName val="Hoja11"/>
      <sheetName val="RESUMEN LA"/>
      <sheetName val="RESUMEN NAC"/>
      <sheetName val="Hoja4"/>
      <sheetName val="Hoja12"/>
      <sheetName val="Hoja6"/>
      <sheetName val="Hoja5"/>
      <sheetName val="F34 RRHH 7"/>
      <sheetName val=" DEEJ2012 zonal"/>
      <sheetName val="PPPnacional"/>
      <sheetName val="Hoja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29424630</v>
          </cell>
          <cell r="B2" t="str">
            <v>AGUILAR RODRIGUEZ CECILIA YAQUELINE</v>
          </cell>
          <cell r="C2" t="str">
            <v>RESPONSABLE DE PROYECTOS-EVALUACION</v>
          </cell>
          <cell r="D2" t="str">
            <v>29424630</v>
          </cell>
          <cell r="E2">
            <v>40809</v>
          </cell>
          <cell r="F2">
            <v>40869</v>
          </cell>
          <cell r="G2">
            <v>3500</v>
          </cell>
          <cell r="H2">
            <v>3500</v>
          </cell>
          <cell r="I2">
            <v>0</v>
          </cell>
          <cell r="J2" t="str">
            <v>AGUILAR RODRIGUEZ CECILIA YAQUELINE</v>
          </cell>
          <cell r="K2">
            <v>0</v>
          </cell>
          <cell r="L2">
            <v>3037.3</v>
          </cell>
          <cell r="M2" t="str">
            <v>OFICINA ZONAL PUNO</v>
          </cell>
          <cell r="N2" t="str">
            <v xml:space="preserve">0028  </v>
          </cell>
          <cell r="O2" t="str">
            <v>3405</v>
          </cell>
          <cell r="P2" t="str">
            <v>003</v>
          </cell>
          <cell r="Q2" t="str">
            <v>179</v>
          </cell>
          <cell r="R2">
            <v>40840</v>
          </cell>
          <cell r="S2" t="str">
            <v>4023213562</v>
          </cell>
          <cell r="T2" t="str">
            <v>201110</v>
          </cell>
          <cell r="U2" t="str">
            <v>201110</v>
          </cell>
          <cell r="V2" t="str">
            <v>12</v>
          </cell>
          <cell r="W2">
            <v>1</v>
          </cell>
          <cell r="X2" t="str">
            <v>CAS ZONALES OCTUBRE 2011</v>
          </cell>
          <cell r="Y2">
            <v>1386</v>
          </cell>
          <cell r="Z2" t="str">
            <v>10294246300</v>
          </cell>
          <cell r="AA2" t="str">
            <v>AGUILAR</v>
          </cell>
          <cell r="AB2" t="str">
            <v>RODRIGUEZ</v>
          </cell>
          <cell r="AC2" t="str">
            <v>CECILIA YAQUELINE</v>
          </cell>
          <cell r="AD2" t="str">
            <v>INTEGRA</v>
          </cell>
          <cell r="AE2" t="str">
            <v>02</v>
          </cell>
          <cell r="AF2">
            <v>63</v>
          </cell>
          <cell r="AG2">
            <v>49.7</v>
          </cell>
          <cell r="AH2">
            <v>112.7</v>
          </cell>
          <cell r="AI2">
            <v>350</v>
          </cell>
          <cell r="AJ2">
            <v>40809</v>
          </cell>
          <cell r="AK2" t="str">
            <v>2186975</v>
          </cell>
          <cell r="AL2">
            <v>40546</v>
          </cell>
          <cell r="AM2" t="str">
            <v>2011</v>
          </cell>
          <cell r="AN2" t="str">
            <v>1</v>
          </cell>
          <cell r="AO2">
            <v>97.2</v>
          </cell>
          <cell r="AP2">
            <v>0</v>
          </cell>
          <cell r="AQ2">
            <v>0</v>
          </cell>
          <cell r="AR2">
            <v>0</v>
          </cell>
          <cell r="AS2">
            <v>0</v>
          </cell>
          <cell r="AT2">
            <v>0</v>
          </cell>
          <cell r="AU2">
            <v>0</v>
          </cell>
          <cell r="AV2">
            <v>0</v>
          </cell>
          <cell r="AW2">
            <v>0</v>
          </cell>
          <cell r="AX2">
            <v>0</v>
          </cell>
          <cell r="AY2">
            <v>0</v>
          </cell>
          <cell r="AZ2">
            <v>0</v>
          </cell>
          <cell r="BA2">
            <v>25761</v>
          </cell>
          <cell r="BB2">
            <v>0</v>
          </cell>
          <cell r="BC2">
            <v>0</v>
          </cell>
          <cell r="BD2">
            <v>0</v>
          </cell>
          <cell r="BE2">
            <v>0</v>
          </cell>
          <cell r="BF2">
            <v>0</v>
          </cell>
          <cell r="BG2" t="str">
            <v>557590CARIR1</v>
          </cell>
          <cell r="BH2">
            <v>40822</v>
          </cell>
        </row>
        <row r="3">
          <cell r="A3" t="str">
            <v>41651513</v>
          </cell>
          <cell r="B3" t="str">
            <v>AGUIRRE RAMOS JOSUE MARIO</v>
          </cell>
          <cell r="C3" t="str">
            <v>RESPONSABLE ADMINISTRATIVO E INFORMATICO</v>
          </cell>
          <cell r="D3" t="str">
            <v>41651513</v>
          </cell>
          <cell r="E3">
            <v>40820</v>
          </cell>
          <cell r="F3">
            <v>40880</v>
          </cell>
          <cell r="G3">
            <v>1800</v>
          </cell>
          <cell r="H3">
            <v>1800</v>
          </cell>
          <cell r="I3">
            <v>0</v>
          </cell>
          <cell r="J3" t="str">
            <v>AGUIRRE RAMOS JOSUE MARIO</v>
          </cell>
          <cell r="K3">
            <v>0</v>
          </cell>
          <cell r="L3">
            <v>1566</v>
          </cell>
          <cell r="M3" t="str">
            <v>OFICINA ZONAL LIMA NORTE</v>
          </cell>
          <cell r="N3" t="str">
            <v xml:space="preserve">0004  </v>
          </cell>
          <cell r="O3" t="str">
            <v>1726</v>
          </cell>
          <cell r="P3" t="str">
            <v>001</v>
          </cell>
          <cell r="Q3" t="str">
            <v>26</v>
          </cell>
          <cell r="R3">
            <v>40840</v>
          </cell>
          <cell r="S3" t="str">
            <v>4040868734</v>
          </cell>
          <cell r="T3" t="str">
            <v>201110</v>
          </cell>
          <cell r="U3" t="str">
            <v>201110</v>
          </cell>
          <cell r="V3" t="str">
            <v>12</v>
          </cell>
          <cell r="W3">
            <v>1</v>
          </cell>
          <cell r="X3" t="str">
            <v>CAS ZONALES OCTUBRE 2011</v>
          </cell>
          <cell r="Y3">
            <v>4141</v>
          </cell>
          <cell r="Z3" t="str">
            <v>10416515137</v>
          </cell>
          <cell r="AA3" t="str">
            <v>AGUIRRE</v>
          </cell>
          <cell r="AB3" t="str">
            <v>RAMOS</v>
          </cell>
          <cell r="AC3" t="str">
            <v>JOSUE MARIO</v>
          </cell>
          <cell r="AD3" t="str">
            <v>ONP</v>
          </cell>
          <cell r="AE3" t="str">
            <v>99</v>
          </cell>
          <cell r="AF3">
            <v>0</v>
          </cell>
          <cell r="AG3">
            <v>0</v>
          </cell>
          <cell r="AH3">
            <v>0</v>
          </cell>
          <cell r="AI3">
            <v>234</v>
          </cell>
          <cell r="AJ3">
            <v>40820</v>
          </cell>
          <cell r="AK3" t="str">
            <v>2629614</v>
          </cell>
          <cell r="AL3">
            <v>40833</v>
          </cell>
          <cell r="AM3" t="str">
            <v>2011</v>
          </cell>
          <cell r="AN3" t="str">
            <v>1</v>
          </cell>
          <cell r="AO3">
            <v>97.2</v>
          </cell>
          <cell r="AP3">
            <v>0</v>
          </cell>
          <cell r="AQ3">
            <v>0</v>
          </cell>
          <cell r="AR3">
            <v>0</v>
          </cell>
          <cell r="AS3">
            <v>0</v>
          </cell>
          <cell r="AT3">
            <v>0</v>
          </cell>
          <cell r="AU3">
            <v>0</v>
          </cell>
          <cell r="AV3">
            <v>0</v>
          </cell>
          <cell r="AW3">
            <v>0</v>
          </cell>
          <cell r="AX3">
            <v>0</v>
          </cell>
          <cell r="AY3">
            <v>0</v>
          </cell>
          <cell r="AZ3">
            <v>0</v>
          </cell>
          <cell r="BA3">
            <v>30029</v>
          </cell>
          <cell r="BB3">
            <v>0</v>
          </cell>
          <cell r="BC3">
            <v>0</v>
          </cell>
          <cell r="BD3">
            <v>0</v>
          </cell>
          <cell r="BE3">
            <v>0</v>
          </cell>
          <cell r="BF3">
            <v>0</v>
          </cell>
          <cell r="BG3" t="str">
            <v/>
          </cell>
          <cell r="BH3">
            <v>40820</v>
          </cell>
        </row>
        <row r="4">
          <cell r="A4" t="str">
            <v>41651513</v>
          </cell>
          <cell r="B4" t="str">
            <v>AGUIRRE RAMOS JOSUE MARIO</v>
          </cell>
          <cell r="C4" t="str">
            <v>RESPONSABLE ADMINISTRATIVO E INFORMATICO</v>
          </cell>
          <cell r="D4" t="str">
            <v>41651513</v>
          </cell>
          <cell r="E4">
            <v>40820</v>
          </cell>
          <cell r="F4">
            <v>40908</v>
          </cell>
          <cell r="G4">
            <v>1800</v>
          </cell>
          <cell r="H4">
            <v>1800</v>
          </cell>
          <cell r="I4">
            <v>0</v>
          </cell>
          <cell r="J4" t="str">
            <v>AGUIRRE RAMOS JOSUE MARIO</v>
          </cell>
          <cell r="K4">
            <v>0</v>
          </cell>
          <cell r="L4">
            <v>1566</v>
          </cell>
          <cell r="M4" t="str">
            <v>OFICINA ZONAL LIMA NORTE</v>
          </cell>
          <cell r="N4" t="str">
            <v xml:space="preserve">0004  </v>
          </cell>
          <cell r="O4" t="str">
            <v>1726</v>
          </cell>
          <cell r="P4" t="str">
            <v>001</v>
          </cell>
          <cell r="Q4" t="str">
            <v>26</v>
          </cell>
          <cell r="R4">
            <v>40840</v>
          </cell>
          <cell r="S4" t="str">
            <v>4040868734</v>
          </cell>
          <cell r="T4" t="str">
            <v>201110</v>
          </cell>
          <cell r="U4" t="str">
            <v>201110</v>
          </cell>
          <cell r="V4" t="str">
            <v>12</v>
          </cell>
          <cell r="W4">
            <v>1</v>
          </cell>
          <cell r="X4" t="str">
            <v>CAS ZONALES OCTUBRE 2011</v>
          </cell>
          <cell r="Y4">
            <v>4141</v>
          </cell>
          <cell r="Z4" t="str">
            <v>10416515137</v>
          </cell>
          <cell r="AA4" t="str">
            <v>AGUIRRE</v>
          </cell>
          <cell r="AB4" t="str">
            <v>RAMOS</v>
          </cell>
          <cell r="AC4" t="str">
            <v>JOSUE MARIO</v>
          </cell>
          <cell r="AD4" t="str">
            <v>ONP</v>
          </cell>
          <cell r="AE4" t="str">
            <v>99</v>
          </cell>
          <cell r="AF4">
            <v>0</v>
          </cell>
          <cell r="AG4">
            <v>0</v>
          </cell>
          <cell r="AH4">
            <v>0</v>
          </cell>
          <cell r="AI4">
            <v>234</v>
          </cell>
          <cell r="AJ4">
            <v>40820</v>
          </cell>
          <cell r="AK4" t="str">
            <v>2629614</v>
          </cell>
          <cell r="AL4">
            <v>40833</v>
          </cell>
          <cell r="AM4" t="str">
            <v>2011</v>
          </cell>
          <cell r="AN4" t="str">
            <v>1</v>
          </cell>
          <cell r="AO4">
            <v>97.2</v>
          </cell>
          <cell r="AP4">
            <v>0</v>
          </cell>
          <cell r="AQ4">
            <v>0</v>
          </cell>
          <cell r="AR4">
            <v>0</v>
          </cell>
          <cell r="AS4">
            <v>0</v>
          </cell>
          <cell r="AT4">
            <v>0</v>
          </cell>
          <cell r="AU4">
            <v>0</v>
          </cell>
          <cell r="AV4">
            <v>0</v>
          </cell>
          <cell r="AW4">
            <v>0</v>
          </cell>
          <cell r="AX4">
            <v>0</v>
          </cell>
          <cell r="AY4">
            <v>0</v>
          </cell>
          <cell r="AZ4">
            <v>0</v>
          </cell>
          <cell r="BA4">
            <v>30029</v>
          </cell>
          <cell r="BB4">
            <v>0</v>
          </cell>
          <cell r="BC4">
            <v>0</v>
          </cell>
          <cell r="BD4">
            <v>0</v>
          </cell>
          <cell r="BE4">
            <v>0</v>
          </cell>
          <cell r="BF4">
            <v>0</v>
          </cell>
          <cell r="BG4" t="str">
            <v/>
          </cell>
          <cell r="BH4">
            <v>40820</v>
          </cell>
        </row>
        <row r="5">
          <cell r="A5" t="str">
            <v>41651513</v>
          </cell>
          <cell r="B5" t="str">
            <v>AGUIRRE RAMOS JOSUE MARIO</v>
          </cell>
          <cell r="C5" t="str">
            <v>RESPONSABLE ADMINISTRATIVO E INFORMATICO</v>
          </cell>
          <cell r="D5" t="str">
            <v>41651513</v>
          </cell>
          <cell r="E5">
            <v>40820</v>
          </cell>
          <cell r="F5">
            <v>40939</v>
          </cell>
          <cell r="G5">
            <v>1800</v>
          </cell>
          <cell r="H5">
            <v>1800</v>
          </cell>
          <cell r="I5">
            <v>0</v>
          </cell>
          <cell r="J5" t="str">
            <v>AGUIRRE RAMOS JOSUE MARIO</v>
          </cell>
          <cell r="K5">
            <v>0</v>
          </cell>
          <cell r="L5">
            <v>1566</v>
          </cell>
          <cell r="M5" t="str">
            <v>OFICINA ZONAL LIMA NORTE</v>
          </cell>
          <cell r="N5" t="str">
            <v xml:space="preserve">0004  </v>
          </cell>
          <cell r="O5" t="str">
            <v>1726</v>
          </cell>
          <cell r="P5" t="str">
            <v>001</v>
          </cell>
          <cell r="Q5" t="str">
            <v>26</v>
          </cell>
          <cell r="R5">
            <v>40840</v>
          </cell>
          <cell r="S5" t="str">
            <v>4040868734</v>
          </cell>
          <cell r="T5" t="str">
            <v>201110</v>
          </cell>
          <cell r="U5" t="str">
            <v>201110</v>
          </cell>
          <cell r="V5" t="str">
            <v>12</v>
          </cell>
          <cell r="W5">
            <v>1</v>
          </cell>
          <cell r="X5" t="str">
            <v>CAS ZONALES OCTUBRE 2011</v>
          </cell>
          <cell r="Y5">
            <v>4141</v>
          </cell>
          <cell r="Z5" t="str">
            <v>10416515137</v>
          </cell>
          <cell r="AA5" t="str">
            <v>AGUIRRE</v>
          </cell>
          <cell r="AB5" t="str">
            <v>RAMOS</v>
          </cell>
          <cell r="AC5" t="str">
            <v>JOSUE MARIO</v>
          </cell>
          <cell r="AD5" t="str">
            <v>ONP</v>
          </cell>
          <cell r="AE5" t="str">
            <v>99</v>
          </cell>
          <cell r="AF5">
            <v>0</v>
          </cell>
          <cell r="AG5">
            <v>0</v>
          </cell>
          <cell r="AH5">
            <v>0</v>
          </cell>
          <cell r="AI5">
            <v>234</v>
          </cell>
          <cell r="AJ5">
            <v>40820</v>
          </cell>
          <cell r="AK5" t="str">
            <v>2629614</v>
          </cell>
          <cell r="AL5">
            <v>40833</v>
          </cell>
          <cell r="AM5" t="str">
            <v>2011</v>
          </cell>
          <cell r="AN5" t="str">
            <v>1</v>
          </cell>
          <cell r="AO5">
            <v>97.2</v>
          </cell>
          <cell r="AP5">
            <v>0</v>
          </cell>
          <cell r="AQ5">
            <v>0</v>
          </cell>
          <cell r="AR5">
            <v>0</v>
          </cell>
          <cell r="AS5">
            <v>0</v>
          </cell>
          <cell r="AT5">
            <v>0</v>
          </cell>
          <cell r="AU5">
            <v>0</v>
          </cell>
          <cell r="AV5">
            <v>0</v>
          </cell>
          <cell r="AW5">
            <v>0</v>
          </cell>
          <cell r="AX5">
            <v>0</v>
          </cell>
          <cell r="AY5">
            <v>0</v>
          </cell>
          <cell r="AZ5">
            <v>0</v>
          </cell>
          <cell r="BA5">
            <v>30029</v>
          </cell>
          <cell r="BB5">
            <v>0</v>
          </cell>
          <cell r="BC5">
            <v>0</v>
          </cell>
          <cell r="BD5">
            <v>0</v>
          </cell>
          <cell r="BE5">
            <v>0</v>
          </cell>
          <cell r="BF5">
            <v>0</v>
          </cell>
          <cell r="BG5" t="str">
            <v/>
          </cell>
          <cell r="BH5">
            <v>40820</v>
          </cell>
        </row>
        <row r="6">
          <cell r="A6" t="str">
            <v>41651513</v>
          </cell>
          <cell r="B6" t="str">
            <v>AGUIRRE RAMOS JOSUE MARIO</v>
          </cell>
          <cell r="C6" t="str">
            <v>RESPONSABLE ADMINISTRATIVO E INFORMATICO</v>
          </cell>
          <cell r="D6" t="str">
            <v>41651513</v>
          </cell>
          <cell r="E6">
            <v>40820</v>
          </cell>
          <cell r="F6">
            <v>40968</v>
          </cell>
          <cell r="G6">
            <v>1800</v>
          </cell>
          <cell r="H6">
            <v>1800</v>
          </cell>
          <cell r="I6">
            <v>0</v>
          </cell>
          <cell r="J6" t="str">
            <v>AGUIRRE RAMOS JOSUE MARIO</v>
          </cell>
          <cell r="K6">
            <v>0</v>
          </cell>
          <cell r="L6">
            <v>1566</v>
          </cell>
          <cell r="M6" t="str">
            <v>OFICINA ZONAL LIMA NORTE</v>
          </cell>
          <cell r="N6" t="str">
            <v xml:space="preserve">0004  </v>
          </cell>
          <cell r="O6" t="str">
            <v>1726</v>
          </cell>
          <cell r="P6" t="str">
            <v>001</v>
          </cell>
          <cell r="Q6" t="str">
            <v>26</v>
          </cell>
          <cell r="R6">
            <v>40840</v>
          </cell>
          <cell r="S6" t="str">
            <v>4040868734</v>
          </cell>
          <cell r="T6" t="str">
            <v>201110</v>
          </cell>
          <cell r="U6" t="str">
            <v>201110</v>
          </cell>
          <cell r="V6" t="str">
            <v>12</v>
          </cell>
          <cell r="W6">
            <v>1</v>
          </cell>
          <cell r="X6" t="str">
            <v>CAS ZONALES OCTUBRE 2011</v>
          </cell>
          <cell r="Y6">
            <v>4141</v>
          </cell>
          <cell r="Z6" t="str">
            <v>10416515137</v>
          </cell>
          <cell r="AA6" t="str">
            <v>AGUIRRE</v>
          </cell>
          <cell r="AB6" t="str">
            <v>RAMOS</v>
          </cell>
          <cell r="AC6" t="str">
            <v>JOSUE MARIO</v>
          </cell>
          <cell r="AD6" t="str">
            <v>ONP</v>
          </cell>
          <cell r="AE6" t="str">
            <v>99</v>
          </cell>
          <cell r="AF6">
            <v>0</v>
          </cell>
          <cell r="AG6">
            <v>0</v>
          </cell>
          <cell r="AH6">
            <v>0</v>
          </cell>
          <cell r="AI6">
            <v>234</v>
          </cell>
          <cell r="AJ6">
            <v>40820</v>
          </cell>
          <cell r="AK6" t="str">
            <v>2629614</v>
          </cell>
          <cell r="AL6">
            <v>40833</v>
          </cell>
          <cell r="AM6" t="str">
            <v>2011</v>
          </cell>
          <cell r="AN6" t="str">
            <v>1</v>
          </cell>
          <cell r="AO6">
            <v>97.2</v>
          </cell>
          <cell r="AP6">
            <v>0</v>
          </cell>
          <cell r="AQ6">
            <v>0</v>
          </cell>
          <cell r="AR6">
            <v>0</v>
          </cell>
          <cell r="AS6">
            <v>0</v>
          </cell>
          <cell r="AT6">
            <v>0</v>
          </cell>
          <cell r="AU6">
            <v>0</v>
          </cell>
          <cell r="AV6">
            <v>0</v>
          </cell>
          <cell r="AW6">
            <v>0</v>
          </cell>
          <cell r="AX6">
            <v>0</v>
          </cell>
          <cell r="AY6">
            <v>0</v>
          </cell>
          <cell r="AZ6">
            <v>0</v>
          </cell>
          <cell r="BA6">
            <v>30029</v>
          </cell>
          <cell r="BB6">
            <v>0</v>
          </cell>
          <cell r="BC6">
            <v>0</v>
          </cell>
          <cell r="BD6">
            <v>0</v>
          </cell>
          <cell r="BE6">
            <v>0</v>
          </cell>
          <cell r="BF6">
            <v>0</v>
          </cell>
          <cell r="BG6" t="str">
            <v/>
          </cell>
          <cell r="BH6">
            <v>40820</v>
          </cell>
        </row>
        <row r="7">
          <cell r="A7" t="str">
            <v>41651513</v>
          </cell>
          <cell r="B7" t="str">
            <v>AGUIRRE RAMOS JOSUE MARIO</v>
          </cell>
          <cell r="C7" t="str">
            <v>RESPONSABLE ADMINISTRATIVO E INFORMATICO</v>
          </cell>
          <cell r="D7" t="str">
            <v>41651513</v>
          </cell>
          <cell r="E7">
            <v>40820</v>
          </cell>
          <cell r="F7">
            <v>40999</v>
          </cell>
          <cell r="G7">
            <v>1800</v>
          </cell>
          <cell r="H7">
            <v>1800</v>
          </cell>
          <cell r="I7">
            <v>0</v>
          </cell>
          <cell r="J7" t="str">
            <v>AGUIRRE RAMOS JOSUE MARIO</v>
          </cell>
          <cell r="K7">
            <v>0</v>
          </cell>
          <cell r="L7">
            <v>1566</v>
          </cell>
          <cell r="M7" t="str">
            <v>OFICINA ZONAL LIMA NORTE</v>
          </cell>
          <cell r="N7" t="str">
            <v xml:space="preserve">0004  </v>
          </cell>
          <cell r="O7" t="str">
            <v>1726</v>
          </cell>
          <cell r="P7" t="str">
            <v>001</v>
          </cell>
          <cell r="Q7" t="str">
            <v>26</v>
          </cell>
          <cell r="R7">
            <v>40840</v>
          </cell>
          <cell r="S7" t="str">
            <v>4040868734</v>
          </cell>
          <cell r="T7" t="str">
            <v>201110</v>
          </cell>
          <cell r="U7" t="str">
            <v>201110</v>
          </cell>
          <cell r="V7" t="str">
            <v>12</v>
          </cell>
          <cell r="W7">
            <v>1</v>
          </cell>
          <cell r="X7" t="str">
            <v>CAS ZONALES OCTUBRE 2011</v>
          </cell>
          <cell r="Y7">
            <v>4141</v>
          </cell>
          <cell r="Z7" t="str">
            <v>10416515137</v>
          </cell>
          <cell r="AA7" t="str">
            <v>AGUIRRE</v>
          </cell>
          <cell r="AB7" t="str">
            <v>RAMOS</v>
          </cell>
          <cell r="AC7" t="str">
            <v>JOSUE MARIO</v>
          </cell>
          <cell r="AD7" t="str">
            <v>ONP</v>
          </cell>
          <cell r="AE7" t="str">
            <v>99</v>
          </cell>
          <cell r="AF7">
            <v>0</v>
          </cell>
          <cell r="AG7">
            <v>0</v>
          </cell>
          <cell r="AH7">
            <v>0</v>
          </cell>
          <cell r="AI7">
            <v>234</v>
          </cell>
          <cell r="AJ7">
            <v>40820</v>
          </cell>
          <cell r="AK7" t="str">
            <v>2629614</v>
          </cell>
          <cell r="AL7">
            <v>40833</v>
          </cell>
          <cell r="AM7" t="str">
            <v>2011</v>
          </cell>
          <cell r="AN7" t="str">
            <v>1</v>
          </cell>
          <cell r="AO7">
            <v>97.2</v>
          </cell>
          <cell r="AP7">
            <v>0</v>
          </cell>
          <cell r="AQ7">
            <v>0</v>
          </cell>
          <cell r="AR7">
            <v>0</v>
          </cell>
          <cell r="AS7">
            <v>0</v>
          </cell>
          <cell r="AT7">
            <v>0</v>
          </cell>
          <cell r="AU7">
            <v>0</v>
          </cell>
          <cell r="AV7">
            <v>0</v>
          </cell>
          <cell r="AW7">
            <v>0</v>
          </cell>
          <cell r="AX7">
            <v>0</v>
          </cell>
          <cell r="AY7">
            <v>0</v>
          </cell>
          <cell r="AZ7">
            <v>0</v>
          </cell>
          <cell r="BA7">
            <v>30029</v>
          </cell>
          <cell r="BB7">
            <v>0</v>
          </cell>
          <cell r="BC7">
            <v>0</v>
          </cell>
          <cell r="BD7">
            <v>0</v>
          </cell>
          <cell r="BE7">
            <v>0</v>
          </cell>
          <cell r="BF7">
            <v>0</v>
          </cell>
          <cell r="BG7" t="str">
            <v/>
          </cell>
          <cell r="BH7">
            <v>40820</v>
          </cell>
        </row>
        <row r="8">
          <cell r="A8" t="str">
            <v>41651513</v>
          </cell>
          <cell r="B8" t="str">
            <v>AGUIRRE RAMOS JOSUE MARIO</v>
          </cell>
          <cell r="C8" t="str">
            <v>RESPONSABLE ADMINISTRATIVO E INFORMATICO</v>
          </cell>
          <cell r="D8" t="str">
            <v>41651513</v>
          </cell>
          <cell r="E8">
            <v>40820</v>
          </cell>
          <cell r="F8">
            <v>41060</v>
          </cell>
          <cell r="G8">
            <v>1800</v>
          </cell>
          <cell r="H8">
            <v>1800</v>
          </cell>
          <cell r="I8">
            <v>0</v>
          </cell>
          <cell r="J8" t="str">
            <v>AGUIRRE RAMOS JOSUE MARIO</v>
          </cell>
          <cell r="K8">
            <v>0</v>
          </cell>
          <cell r="L8">
            <v>1566</v>
          </cell>
          <cell r="M8" t="str">
            <v>OFICINA ZONAL LIMA NORTE</v>
          </cell>
          <cell r="N8" t="str">
            <v xml:space="preserve">0004  </v>
          </cell>
          <cell r="O8" t="str">
            <v>1726</v>
          </cell>
          <cell r="P8" t="str">
            <v>001</v>
          </cell>
          <cell r="Q8" t="str">
            <v>26</v>
          </cell>
          <cell r="R8">
            <v>40840</v>
          </cell>
          <cell r="S8" t="str">
            <v>4040868734</v>
          </cell>
          <cell r="T8" t="str">
            <v>201110</v>
          </cell>
          <cell r="U8" t="str">
            <v>201110</v>
          </cell>
          <cell r="V8" t="str">
            <v>12</v>
          </cell>
          <cell r="W8">
            <v>1</v>
          </cell>
          <cell r="X8" t="str">
            <v>CAS ZONALES OCTUBRE 2011</v>
          </cell>
          <cell r="Y8">
            <v>4141</v>
          </cell>
          <cell r="Z8" t="str">
            <v>10416515137</v>
          </cell>
          <cell r="AA8" t="str">
            <v>AGUIRRE</v>
          </cell>
          <cell r="AB8" t="str">
            <v>RAMOS</v>
          </cell>
          <cell r="AC8" t="str">
            <v>JOSUE MARIO</v>
          </cell>
          <cell r="AD8" t="str">
            <v>ONP</v>
          </cell>
          <cell r="AE8" t="str">
            <v>99</v>
          </cell>
          <cell r="AF8">
            <v>0</v>
          </cell>
          <cell r="AG8">
            <v>0</v>
          </cell>
          <cell r="AH8">
            <v>0</v>
          </cell>
          <cell r="AI8">
            <v>234</v>
          </cell>
          <cell r="AJ8">
            <v>40820</v>
          </cell>
          <cell r="AK8" t="str">
            <v>2629614</v>
          </cell>
          <cell r="AL8">
            <v>40833</v>
          </cell>
          <cell r="AM8" t="str">
            <v>2011</v>
          </cell>
          <cell r="AN8" t="str">
            <v>1</v>
          </cell>
          <cell r="AO8">
            <v>97.2</v>
          </cell>
          <cell r="AP8">
            <v>0</v>
          </cell>
          <cell r="AQ8">
            <v>0</v>
          </cell>
          <cell r="AR8">
            <v>0</v>
          </cell>
          <cell r="AS8">
            <v>0</v>
          </cell>
          <cell r="AT8">
            <v>0</v>
          </cell>
          <cell r="AU8">
            <v>0</v>
          </cell>
          <cell r="AV8">
            <v>0</v>
          </cell>
          <cell r="AW8">
            <v>0</v>
          </cell>
          <cell r="AX8">
            <v>0</v>
          </cell>
          <cell r="AY8">
            <v>0</v>
          </cell>
          <cell r="AZ8">
            <v>0</v>
          </cell>
          <cell r="BA8">
            <v>30029</v>
          </cell>
          <cell r="BB8">
            <v>0</v>
          </cell>
          <cell r="BC8">
            <v>0</v>
          </cell>
          <cell r="BD8">
            <v>0</v>
          </cell>
          <cell r="BE8">
            <v>0</v>
          </cell>
          <cell r="BF8">
            <v>0</v>
          </cell>
          <cell r="BG8" t="str">
            <v/>
          </cell>
          <cell r="BH8">
            <v>40820</v>
          </cell>
        </row>
        <row r="9">
          <cell r="A9" t="str">
            <v>41210991</v>
          </cell>
          <cell r="B9" t="str">
            <v>ALBURQUEQUE MOGOLLON LUZ ELIANA</v>
          </cell>
          <cell r="C9" t="str">
            <v>RESPONSABLE ADMINISTRATIVO E INFORMATICO</v>
          </cell>
          <cell r="D9" t="str">
            <v>41210991</v>
          </cell>
          <cell r="E9">
            <v>40819</v>
          </cell>
          <cell r="F9">
            <v>40879</v>
          </cell>
          <cell r="G9">
            <v>1866.67</v>
          </cell>
          <cell r="H9">
            <v>1866.67</v>
          </cell>
          <cell r="I9">
            <v>0</v>
          </cell>
          <cell r="J9" t="str">
            <v>ALBURQUEQUE MOGOLLON LUZ ELIANA</v>
          </cell>
          <cell r="K9">
            <v>0</v>
          </cell>
          <cell r="L9">
            <v>1624</v>
          </cell>
          <cell r="M9" t="str">
            <v>OFICINA ZONAL PIURA</v>
          </cell>
          <cell r="N9" t="str">
            <v xml:space="preserve">0027  </v>
          </cell>
          <cell r="O9" t="str">
            <v>3409</v>
          </cell>
          <cell r="P9" t="str">
            <v>001</v>
          </cell>
          <cell r="Q9" t="str">
            <v>105</v>
          </cell>
          <cell r="R9">
            <v>40840</v>
          </cell>
          <cell r="S9" t="str">
            <v>4040868858</v>
          </cell>
          <cell r="T9" t="str">
            <v>201110</v>
          </cell>
          <cell r="U9" t="str">
            <v>201110</v>
          </cell>
          <cell r="V9" t="str">
            <v>12</v>
          </cell>
          <cell r="W9">
            <v>1</v>
          </cell>
          <cell r="X9" t="str">
            <v>CAS ZONALES OCTUBRE 2011</v>
          </cell>
          <cell r="Y9">
            <v>4137</v>
          </cell>
          <cell r="Z9" t="str">
            <v>10412109916</v>
          </cell>
          <cell r="AA9" t="str">
            <v>ALBURQUEQUE</v>
          </cell>
          <cell r="AB9" t="str">
            <v>MOGOLLON</v>
          </cell>
          <cell r="AC9" t="str">
            <v>LUZ ELIANA</v>
          </cell>
          <cell r="AD9" t="str">
            <v>ONP</v>
          </cell>
          <cell r="AE9" t="str">
            <v>99</v>
          </cell>
          <cell r="AF9">
            <v>0</v>
          </cell>
          <cell r="AG9">
            <v>0</v>
          </cell>
          <cell r="AH9">
            <v>0</v>
          </cell>
          <cell r="AI9">
            <v>242.67</v>
          </cell>
          <cell r="AJ9">
            <v>40819</v>
          </cell>
          <cell r="AK9" t="str">
            <v>2627203</v>
          </cell>
          <cell r="AL9">
            <v>40830</v>
          </cell>
          <cell r="AM9" t="str">
            <v>2011</v>
          </cell>
          <cell r="AN9" t="str">
            <v>1</v>
          </cell>
          <cell r="AO9">
            <v>97.2</v>
          </cell>
          <cell r="AP9">
            <v>0</v>
          </cell>
          <cell r="AQ9">
            <v>0</v>
          </cell>
          <cell r="AR9">
            <v>0</v>
          </cell>
          <cell r="AS9">
            <v>0</v>
          </cell>
          <cell r="AT9">
            <v>0</v>
          </cell>
          <cell r="AU9">
            <v>0</v>
          </cell>
          <cell r="AV9">
            <v>0</v>
          </cell>
          <cell r="AW9">
            <v>0</v>
          </cell>
          <cell r="AX9">
            <v>0</v>
          </cell>
          <cell r="AY9">
            <v>0</v>
          </cell>
          <cell r="AZ9">
            <v>0</v>
          </cell>
          <cell r="BA9">
            <v>30110</v>
          </cell>
          <cell r="BB9">
            <v>0</v>
          </cell>
          <cell r="BC9">
            <v>0</v>
          </cell>
          <cell r="BD9">
            <v>0</v>
          </cell>
          <cell r="BE9">
            <v>0</v>
          </cell>
          <cell r="BF9">
            <v>0</v>
          </cell>
          <cell r="BG9" t="str">
            <v/>
          </cell>
          <cell r="BH9">
            <v>40819</v>
          </cell>
        </row>
        <row r="10">
          <cell r="A10" t="str">
            <v>19996213</v>
          </cell>
          <cell r="B10" t="str">
            <v>ARELLANO GUERRERO JESUS ANGEL</v>
          </cell>
          <cell r="C10" t="str">
            <v>JEFE ZONAL</v>
          </cell>
          <cell r="D10" t="str">
            <v>19996213</v>
          </cell>
          <cell r="E10">
            <v>40484</v>
          </cell>
          <cell r="F10">
            <v>40877</v>
          </cell>
          <cell r="G10">
            <v>5300</v>
          </cell>
          <cell r="H10">
            <v>5300</v>
          </cell>
          <cell r="I10">
            <v>0</v>
          </cell>
          <cell r="J10" t="str">
            <v>ARELLANO GUERRERO JESUS ANGEL</v>
          </cell>
          <cell r="K10">
            <v>0</v>
          </cell>
          <cell r="L10">
            <v>4581.32</v>
          </cell>
          <cell r="M10" t="str">
            <v>OFICINA ZONAL HUANCAVELICA</v>
          </cell>
          <cell r="N10" t="str">
            <v xml:space="preserve">0016  </v>
          </cell>
          <cell r="O10" t="str">
            <v>1882</v>
          </cell>
          <cell r="P10" t="str">
            <v>001</v>
          </cell>
          <cell r="Q10" t="str">
            <v>109</v>
          </cell>
          <cell r="R10">
            <v>40840</v>
          </cell>
          <cell r="S10" t="str">
            <v>4017964424</v>
          </cell>
          <cell r="T10" t="str">
            <v>201110</v>
          </cell>
          <cell r="U10" t="str">
            <v>201110</v>
          </cell>
          <cell r="V10" t="str">
            <v>12</v>
          </cell>
          <cell r="W10">
            <v>1</v>
          </cell>
          <cell r="X10" t="str">
            <v>CAS ZONALES OCTUBRE 2011</v>
          </cell>
          <cell r="Y10">
            <v>297</v>
          </cell>
          <cell r="Z10" t="str">
            <v>10199962138</v>
          </cell>
          <cell r="AA10" t="str">
            <v>ARELLANO</v>
          </cell>
          <cell r="AB10" t="str">
            <v>GUERRERO</v>
          </cell>
          <cell r="AC10" t="str">
            <v>JESUS ANGEL</v>
          </cell>
          <cell r="AD10" t="str">
            <v>PROFUTURO</v>
          </cell>
          <cell r="AE10" t="str">
            <v>04</v>
          </cell>
          <cell r="AF10">
            <v>115.01</v>
          </cell>
          <cell r="AG10">
            <v>73.67</v>
          </cell>
          <cell r="AH10">
            <v>188.68</v>
          </cell>
          <cell r="AI10">
            <v>530</v>
          </cell>
          <cell r="AJ10">
            <v>40484</v>
          </cell>
          <cell r="AK10" t="str">
            <v>2372781</v>
          </cell>
          <cell r="AL10">
            <v>40613</v>
          </cell>
          <cell r="AM10" t="str">
            <v>2011</v>
          </cell>
          <cell r="AN10" t="str">
            <v>1</v>
          </cell>
          <cell r="AO10">
            <v>97.2</v>
          </cell>
          <cell r="AP10">
            <v>0</v>
          </cell>
          <cell r="AQ10">
            <v>0</v>
          </cell>
          <cell r="AR10">
            <v>0</v>
          </cell>
          <cell r="AS10">
            <v>0</v>
          </cell>
          <cell r="AT10">
            <v>0</v>
          </cell>
          <cell r="AU10">
            <v>0</v>
          </cell>
          <cell r="AV10">
            <v>0</v>
          </cell>
          <cell r="AW10">
            <v>0</v>
          </cell>
          <cell r="AX10">
            <v>0</v>
          </cell>
          <cell r="AY10">
            <v>0</v>
          </cell>
          <cell r="AZ10">
            <v>0</v>
          </cell>
          <cell r="BA10">
            <v>22640</v>
          </cell>
          <cell r="BB10">
            <v>0</v>
          </cell>
          <cell r="BC10">
            <v>0</v>
          </cell>
          <cell r="BD10">
            <v>0</v>
          </cell>
          <cell r="BE10">
            <v>0</v>
          </cell>
          <cell r="BF10">
            <v>0</v>
          </cell>
          <cell r="BG10" t="str">
            <v>230031JAGLR5</v>
          </cell>
          <cell r="BH10">
            <v>40484</v>
          </cell>
        </row>
        <row r="11">
          <cell r="A11" t="str">
            <v>23822196</v>
          </cell>
          <cell r="B11" t="str">
            <v>ARIZABAL CALDERON MYLENE RYLDA</v>
          </cell>
          <cell r="C11" t="str">
            <v>TECNICO DE PROYECTOS</v>
          </cell>
          <cell r="D11" t="str">
            <v>23822196</v>
          </cell>
          <cell r="E11">
            <v>40819</v>
          </cell>
          <cell r="F11">
            <v>40879</v>
          </cell>
          <cell r="G11">
            <v>2707</v>
          </cell>
          <cell r="H11">
            <v>2707</v>
          </cell>
          <cell r="I11">
            <v>0</v>
          </cell>
          <cell r="J11" t="str">
            <v>ARIZABAL CALDERON MYLENE RYLDA</v>
          </cell>
          <cell r="K11">
            <v>0</v>
          </cell>
          <cell r="L11">
            <v>2355.09</v>
          </cell>
          <cell r="M11" t="str">
            <v>OFICINA ZONAL CUSCO</v>
          </cell>
          <cell r="N11" t="str">
            <v xml:space="preserve">0015  </v>
          </cell>
          <cell r="O11" t="str">
            <v>1722</v>
          </cell>
          <cell r="P11" t="str">
            <v>001</v>
          </cell>
          <cell r="Q11" t="str">
            <v>169</v>
          </cell>
          <cell r="R11">
            <v>40840</v>
          </cell>
          <cell r="S11" t="str">
            <v>4019879262</v>
          </cell>
          <cell r="T11" t="str">
            <v>201110</v>
          </cell>
          <cell r="U11" t="str">
            <v>201110</v>
          </cell>
          <cell r="V11" t="str">
            <v>12</v>
          </cell>
          <cell r="W11">
            <v>1</v>
          </cell>
          <cell r="X11" t="str">
            <v>CAS ZONALES OCTUBRE 2011</v>
          </cell>
          <cell r="Y11">
            <v>769</v>
          </cell>
          <cell r="Z11" t="str">
            <v>10238221965</v>
          </cell>
          <cell r="AA11" t="str">
            <v>ARIZABAL</v>
          </cell>
          <cell r="AB11" t="str">
            <v>CALDERON</v>
          </cell>
          <cell r="AC11" t="str">
            <v>MYLENE RYLDA</v>
          </cell>
          <cell r="AD11" t="str">
            <v>ONP</v>
          </cell>
          <cell r="AE11" t="str">
            <v>99</v>
          </cell>
          <cell r="AF11">
            <v>0</v>
          </cell>
          <cell r="AG11">
            <v>0</v>
          </cell>
          <cell r="AH11">
            <v>0</v>
          </cell>
          <cell r="AI11">
            <v>351.91</v>
          </cell>
          <cell r="AJ11">
            <v>40819</v>
          </cell>
          <cell r="AK11" t="str">
            <v>2307491</v>
          </cell>
          <cell r="AL11">
            <v>40582</v>
          </cell>
          <cell r="AM11" t="str">
            <v>2011</v>
          </cell>
          <cell r="AN11" t="str">
            <v>1</v>
          </cell>
          <cell r="AO11">
            <v>97.2</v>
          </cell>
          <cell r="AP11">
            <v>0</v>
          </cell>
          <cell r="AQ11">
            <v>0</v>
          </cell>
          <cell r="AR11">
            <v>0</v>
          </cell>
          <cell r="AS11">
            <v>0</v>
          </cell>
          <cell r="AT11">
            <v>0</v>
          </cell>
          <cell r="AU11">
            <v>0</v>
          </cell>
          <cell r="AV11">
            <v>0</v>
          </cell>
          <cell r="AW11">
            <v>0</v>
          </cell>
          <cell r="AX11">
            <v>0</v>
          </cell>
          <cell r="AY11">
            <v>0</v>
          </cell>
          <cell r="AZ11">
            <v>0</v>
          </cell>
          <cell r="BA11">
            <v>22290</v>
          </cell>
          <cell r="BB11">
            <v>0</v>
          </cell>
          <cell r="BC11">
            <v>0</v>
          </cell>
          <cell r="BD11">
            <v>0</v>
          </cell>
          <cell r="BE11">
            <v>0</v>
          </cell>
          <cell r="BF11">
            <v>0</v>
          </cell>
          <cell r="BG11" t="str">
            <v/>
          </cell>
          <cell r="BH11">
            <v>40210</v>
          </cell>
        </row>
        <row r="12">
          <cell r="A12" t="str">
            <v>23822196</v>
          </cell>
          <cell r="B12" t="str">
            <v>ARIZABAL CALDERON MYLENE RYLDA</v>
          </cell>
          <cell r="C12" t="str">
            <v>TECNICO DE PROYECTOS</v>
          </cell>
          <cell r="D12" t="str">
            <v>23822196</v>
          </cell>
          <cell r="E12">
            <v>40819</v>
          </cell>
          <cell r="F12">
            <v>40908</v>
          </cell>
          <cell r="G12">
            <v>2707</v>
          </cell>
          <cell r="H12">
            <v>2707</v>
          </cell>
          <cell r="I12">
            <v>0</v>
          </cell>
          <cell r="J12" t="str">
            <v>ARIZABAL CALDERON MYLENE RYLDA</v>
          </cell>
          <cell r="K12">
            <v>0</v>
          </cell>
          <cell r="L12">
            <v>2355.09</v>
          </cell>
          <cell r="M12" t="str">
            <v>OFICINA ZONAL CUSCO</v>
          </cell>
          <cell r="N12" t="str">
            <v xml:space="preserve">0015  </v>
          </cell>
          <cell r="O12" t="str">
            <v>1722</v>
          </cell>
          <cell r="P12" t="str">
            <v>001</v>
          </cell>
          <cell r="Q12" t="str">
            <v>169</v>
          </cell>
          <cell r="R12">
            <v>40840</v>
          </cell>
          <cell r="S12" t="str">
            <v>4019879262</v>
          </cell>
          <cell r="T12" t="str">
            <v>201110</v>
          </cell>
          <cell r="U12" t="str">
            <v>201110</v>
          </cell>
          <cell r="V12" t="str">
            <v>12</v>
          </cell>
          <cell r="W12">
            <v>1</v>
          </cell>
          <cell r="X12" t="str">
            <v>CAS ZONALES OCTUBRE 2011</v>
          </cell>
          <cell r="Y12">
            <v>769</v>
          </cell>
          <cell r="Z12" t="str">
            <v>10238221965</v>
          </cell>
          <cell r="AA12" t="str">
            <v>ARIZABAL</v>
          </cell>
          <cell r="AB12" t="str">
            <v>CALDERON</v>
          </cell>
          <cell r="AC12" t="str">
            <v>MYLENE RYLDA</v>
          </cell>
          <cell r="AD12" t="str">
            <v>ONP</v>
          </cell>
          <cell r="AE12" t="str">
            <v>99</v>
          </cell>
          <cell r="AF12">
            <v>0</v>
          </cell>
          <cell r="AG12">
            <v>0</v>
          </cell>
          <cell r="AH12">
            <v>0</v>
          </cell>
          <cell r="AI12">
            <v>351.91</v>
          </cell>
          <cell r="AJ12">
            <v>40819</v>
          </cell>
          <cell r="AK12" t="str">
            <v>2307491</v>
          </cell>
          <cell r="AL12">
            <v>40582</v>
          </cell>
          <cell r="AM12" t="str">
            <v>2011</v>
          </cell>
          <cell r="AN12" t="str">
            <v>1</v>
          </cell>
          <cell r="AO12">
            <v>97.2</v>
          </cell>
          <cell r="AP12">
            <v>0</v>
          </cell>
          <cell r="AQ12">
            <v>0</v>
          </cell>
          <cell r="AR12">
            <v>0</v>
          </cell>
          <cell r="AS12">
            <v>0</v>
          </cell>
          <cell r="AT12">
            <v>0</v>
          </cell>
          <cell r="AU12">
            <v>0</v>
          </cell>
          <cell r="AV12">
            <v>0</v>
          </cell>
          <cell r="AW12">
            <v>0</v>
          </cell>
          <cell r="AX12">
            <v>0</v>
          </cell>
          <cell r="AY12">
            <v>0</v>
          </cell>
          <cell r="AZ12">
            <v>0</v>
          </cell>
          <cell r="BA12">
            <v>22290</v>
          </cell>
          <cell r="BB12">
            <v>0</v>
          </cell>
          <cell r="BC12">
            <v>0</v>
          </cell>
          <cell r="BD12">
            <v>0</v>
          </cell>
          <cell r="BE12">
            <v>0</v>
          </cell>
          <cell r="BF12">
            <v>0</v>
          </cell>
          <cell r="BG12" t="str">
            <v/>
          </cell>
          <cell r="BH12">
            <v>40210</v>
          </cell>
        </row>
        <row r="13">
          <cell r="A13" t="str">
            <v>23822196</v>
          </cell>
          <cell r="B13" t="str">
            <v>ARIZABAL CALDERON MYLENE RYLDA</v>
          </cell>
          <cell r="C13" t="str">
            <v>TECNICO DE PROYECTOS</v>
          </cell>
          <cell r="D13" t="str">
            <v>23822196</v>
          </cell>
          <cell r="E13">
            <v>40819</v>
          </cell>
          <cell r="F13">
            <v>40939</v>
          </cell>
          <cell r="G13">
            <v>2707</v>
          </cell>
          <cell r="H13">
            <v>2707</v>
          </cell>
          <cell r="I13">
            <v>0</v>
          </cell>
          <cell r="J13" t="str">
            <v>ARIZABAL CALDERON MYLENE RYLDA</v>
          </cell>
          <cell r="K13">
            <v>0</v>
          </cell>
          <cell r="L13">
            <v>2355.09</v>
          </cell>
          <cell r="M13" t="str">
            <v>OFICINA ZONAL CUSCO</v>
          </cell>
          <cell r="N13" t="str">
            <v xml:space="preserve">0015  </v>
          </cell>
          <cell r="O13" t="str">
            <v>1722</v>
          </cell>
          <cell r="P13" t="str">
            <v>001</v>
          </cell>
          <cell r="Q13" t="str">
            <v>169</v>
          </cell>
          <cell r="R13">
            <v>40840</v>
          </cell>
          <cell r="S13" t="str">
            <v>4019879262</v>
          </cell>
          <cell r="T13" t="str">
            <v>201110</v>
          </cell>
          <cell r="U13" t="str">
            <v>201110</v>
          </cell>
          <cell r="V13" t="str">
            <v>12</v>
          </cell>
          <cell r="W13">
            <v>1</v>
          </cell>
          <cell r="X13" t="str">
            <v>CAS ZONALES OCTUBRE 2011</v>
          </cell>
          <cell r="Y13">
            <v>769</v>
          </cell>
          <cell r="Z13" t="str">
            <v>10238221965</v>
          </cell>
          <cell r="AA13" t="str">
            <v>ARIZABAL</v>
          </cell>
          <cell r="AB13" t="str">
            <v>CALDERON</v>
          </cell>
          <cell r="AC13" t="str">
            <v>MYLENE RYLDA</v>
          </cell>
          <cell r="AD13" t="str">
            <v>ONP</v>
          </cell>
          <cell r="AE13" t="str">
            <v>99</v>
          </cell>
          <cell r="AF13">
            <v>0</v>
          </cell>
          <cell r="AG13">
            <v>0</v>
          </cell>
          <cell r="AH13">
            <v>0</v>
          </cell>
          <cell r="AI13">
            <v>351.91</v>
          </cell>
          <cell r="AJ13">
            <v>40819</v>
          </cell>
          <cell r="AK13" t="str">
            <v>2307491</v>
          </cell>
          <cell r="AL13">
            <v>40582</v>
          </cell>
          <cell r="AM13" t="str">
            <v>2011</v>
          </cell>
          <cell r="AN13" t="str">
            <v>1</v>
          </cell>
          <cell r="AO13">
            <v>97.2</v>
          </cell>
          <cell r="AP13">
            <v>0</v>
          </cell>
          <cell r="AQ13">
            <v>0</v>
          </cell>
          <cell r="AR13">
            <v>0</v>
          </cell>
          <cell r="AS13">
            <v>0</v>
          </cell>
          <cell r="AT13">
            <v>0</v>
          </cell>
          <cell r="AU13">
            <v>0</v>
          </cell>
          <cell r="AV13">
            <v>0</v>
          </cell>
          <cell r="AW13">
            <v>0</v>
          </cell>
          <cell r="AX13">
            <v>0</v>
          </cell>
          <cell r="AY13">
            <v>0</v>
          </cell>
          <cell r="AZ13">
            <v>0</v>
          </cell>
          <cell r="BA13">
            <v>22290</v>
          </cell>
          <cell r="BB13">
            <v>0</v>
          </cell>
          <cell r="BC13">
            <v>0</v>
          </cell>
          <cell r="BD13">
            <v>0</v>
          </cell>
          <cell r="BE13">
            <v>0</v>
          </cell>
          <cell r="BF13">
            <v>0</v>
          </cell>
          <cell r="BG13" t="str">
            <v/>
          </cell>
          <cell r="BH13">
            <v>40210</v>
          </cell>
        </row>
        <row r="14">
          <cell r="A14" t="str">
            <v>23822196</v>
          </cell>
          <cell r="B14" t="str">
            <v>ARIZABAL CALDERON MYLENE RYLDA</v>
          </cell>
          <cell r="C14" t="str">
            <v>TECNICO DE PROYECTOS</v>
          </cell>
          <cell r="D14" t="str">
            <v>23822196</v>
          </cell>
          <cell r="E14">
            <v>40819</v>
          </cell>
          <cell r="F14">
            <v>40999</v>
          </cell>
          <cell r="G14">
            <v>2707</v>
          </cell>
          <cell r="H14">
            <v>2707</v>
          </cell>
          <cell r="I14">
            <v>0</v>
          </cell>
          <cell r="J14" t="str">
            <v>ARIZABAL CALDERON MYLENE RYLDA</v>
          </cell>
          <cell r="K14">
            <v>0</v>
          </cell>
          <cell r="L14">
            <v>2355.09</v>
          </cell>
          <cell r="M14" t="str">
            <v>OFICINA ZONAL CUSCO</v>
          </cell>
          <cell r="N14" t="str">
            <v xml:space="preserve">0015  </v>
          </cell>
          <cell r="O14" t="str">
            <v>1722</v>
          </cell>
          <cell r="P14" t="str">
            <v>001</v>
          </cell>
          <cell r="Q14" t="str">
            <v>169</v>
          </cell>
          <cell r="R14">
            <v>40840</v>
          </cell>
          <cell r="S14" t="str">
            <v>4019879262</v>
          </cell>
          <cell r="T14" t="str">
            <v>201110</v>
          </cell>
          <cell r="U14" t="str">
            <v>201110</v>
          </cell>
          <cell r="V14" t="str">
            <v>12</v>
          </cell>
          <cell r="W14">
            <v>1</v>
          </cell>
          <cell r="X14" t="str">
            <v>CAS ZONALES OCTUBRE 2011</v>
          </cell>
          <cell r="Y14">
            <v>769</v>
          </cell>
          <cell r="Z14" t="str">
            <v>10238221965</v>
          </cell>
          <cell r="AA14" t="str">
            <v>ARIZABAL</v>
          </cell>
          <cell r="AB14" t="str">
            <v>CALDERON</v>
          </cell>
          <cell r="AC14" t="str">
            <v>MYLENE RYLDA</v>
          </cell>
          <cell r="AD14" t="str">
            <v>ONP</v>
          </cell>
          <cell r="AE14" t="str">
            <v>99</v>
          </cell>
          <cell r="AF14">
            <v>0</v>
          </cell>
          <cell r="AG14">
            <v>0</v>
          </cell>
          <cell r="AH14">
            <v>0</v>
          </cell>
          <cell r="AI14">
            <v>351.91</v>
          </cell>
          <cell r="AJ14">
            <v>40819</v>
          </cell>
          <cell r="AK14" t="str">
            <v>2307491</v>
          </cell>
          <cell r="AL14">
            <v>40582</v>
          </cell>
          <cell r="AM14" t="str">
            <v>2011</v>
          </cell>
          <cell r="AN14" t="str">
            <v>1</v>
          </cell>
          <cell r="AO14">
            <v>97.2</v>
          </cell>
          <cell r="AP14">
            <v>0</v>
          </cell>
          <cell r="AQ14">
            <v>0</v>
          </cell>
          <cell r="AR14">
            <v>0</v>
          </cell>
          <cell r="AS14">
            <v>0</v>
          </cell>
          <cell r="AT14">
            <v>0</v>
          </cell>
          <cell r="AU14">
            <v>0</v>
          </cell>
          <cell r="AV14">
            <v>0</v>
          </cell>
          <cell r="AW14">
            <v>0</v>
          </cell>
          <cell r="AX14">
            <v>0</v>
          </cell>
          <cell r="AY14">
            <v>0</v>
          </cell>
          <cell r="AZ14">
            <v>0</v>
          </cell>
          <cell r="BA14">
            <v>22290</v>
          </cell>
          <cell r="BB14">
            <v>0</v>
          </cell>
          <cell r="BC14">
            <v>0</v>
          </cell>
          <cell r="BD14">
            <v>0</v>
          </cell>
          <cell r="BE14">
            <v>0</v>
          </cell>
          <cell r="BF14">
            <v>0</v>
          </cell>
          <cell r="BG14" t="str">
            <v/>
          </cell>
          <cell r="BH14">
            <v>40210</v>
          </cell>
        </row>
        <row r="15">
          <cell r="A15" t="str">
            <v>23822196</v>
          </cell>
          <cell r="B15" t="str">
            <v>ARIZABAL CALDERON MYLENE RYLDA</v>
          </cell>
          <cell r="C15" t="str">
            <v>TECNICO DE PROYECTOS</v>
          </cell>
          <cell r="D15" t="str">
            <v>23822196</v>
          </cell>
          <cell r="E15">
            <v>40819</v>
          </cell>
          <cell r="F15">
            <v>41060</v>
          </cell>
          <cell r="G15">
            <v>2707</v>
          </cell>
          <cell r="H15">
            <v>2707</v>
          </cell>
          <cell r="I15">
            <v>0</v>
          </cell>
          <cell r="J15" t="str">
            <v>ARIZABAL CALDERON MYLENE RYLDA</v>
          </cell>
          <cell r="K15">
            <v>0</v>
          </cell>
          <cell r="L15">
            <v>2355.09</v>
          </cell>
          <cell r="M15" t="str">
            <v>OFICINA ZONAL CUSCO</v>
          </cell>
          <cell r="N15" t="str">
            <v xml:space="preserve">0015  </v>
          </cell>
          <cell r="O15" t="str">
            <v>1722</v>
          </cell>
          <cell r="P15" t="str">
            <v>001</v>
          </cell>
          <cell r="Q15" t="str">
            <v>169</v>
          </cell>
          <cell r="R15">
            <v>40840</v>
          </cell>
          <cell r="S15" t="str">
            <v>4019879262</v>
          </cell>
          <cell r="T15" t="str">
            <v>201110</v>
          </cell>
          <cell r="U15" t="str">
            <v>201110</v>
          </cell>
          <cell r="V15" t="str">
            <v>12</v>
          </cell>
          <cell r="W15">
            <v>1</v>
          </cell>
          <cell r="X15" t="str">
            <v>CAS ZONALES OCTUBRE 2011</v>
          </cell>
          <cell r="Y15">
            <v>769</v>
          </cell>
          <cell r="Z15" t="str">
            <v>10238221965</v>
          </cell>
          <cell r="AA15" t="str">
            <v>ARIZABAL</v>
          </cell>
          <cell r="AB15" t="str">
            <v>CALDERON</v>
          </cell>
          <cell r="AC15" t="str">
            <v>MYLENE RYLDA</v>
          </cell>
          <cell r="AD15" t="str">
            <v>ONP</v>
          </cell>
          <cell r="AE15" t="str">
            <v>99</v>
          </cell>
          <cell r="AF15">
            <v>0</v>
          </cell>
          <cell r="AG15">
            <v>0</v>
          </cell>
          <cell r="AH15">
            <v>0</v>
          </cell>
          <cell r="AI15">
            <v>351.91</v>
          </cell>
          <cell r="AJ15">
            <v>40819</v>
          </cell>
          <cell r="AK15" t="str">
            <v>2307491</v>
          </cell>
          <cell r="AL15">
            <v>40582</v>
          </cell>
          <cell r="AM15" t="str">
            <v>2011</v>
          </cell>
          <cell r="AN15" t="str">
            <v>1</v>
          </cell>
          <cell r="AO15">
            <v>97.2</v>
          </cell>
          <cell r="AP15">
            <v>0</v>
          </cell>
          <cell r="AQ15">
            <v>0</v>
          </cell>
          <cell r="AR15">
            <v>0</v>
          </cell>
          <cell r="AS15">
            <v>0</v>
          </cell>
          <cell r="AT15">
            <v>0</v>
          </cell>
          <cell r="AU15">
            <v>0</v>
          </cell>
          <cell r="AV15">
            <v>0</v>
          </cell>
          <cell r="AW15">
            <v>0</v>
          </cell>
          <cell r="AX15">
            <v>0</v>
          </cell>
          <cell r="AY15">
            <v>0</v>
          </cell>
          <cell r="AZ15">
            <v>0</v>
          </cell>
          <cell r="BA15">
            <v>22290</v>
          </cell>
          <cell r="BB15">
            <v>0</v>
          </cell>
          <cell r="BC15">
            <v>0</v>
          </cell>
          <cell r="BD15">
            <v>0</v>
          </cell>
          <cell r="BE15">
            <v>0</v>
          </cell>
          <cell r="BF15">
            <v>0</v>
          </cell>
          <cell r="BG15" t="str">
            <v/>
          </cell>
          <cell r="BH15">
            <v>40210</v>
          </cell>
        </row>
        <row r="16">
          <cell r="A16" t="str">
            <v>01308504</v>
          </cell>
          <cell r="B16" t="str">
            <v>AYALA MENA HERNAN</v>
          </cell>
          <cell r="C16" t="str">
            <v>RESPONSABLE ADMINISTRATIVO E INFORMATICO</v>
          </cell>
          <cell r="D16" t="str">
            <v>01308504</v>
          </cell>
          <cell r="E16">
            <v>40809</v>
          </cell>
          <cell r="F16">
            <v>40869</v>
          </cell>
          <cell r="G16">
            <v>2000</v>
          </cell>
          <cell r="H16">
            <v>2000</v>
          </cell>
          <cell r="I16">
            <v>0</v>
          </cell>
          <cell r="J16" t="str">
            <v>AYALA MENA HERNAN</v>
          </cell>
          <cell r="K16">
            <v>0</v>
          </cell>
          <cell r="L16">
            <v>1735.6</v>
          </cell>
          <cell r="M16" t="str">
            <v>OFICINA ZONAL PUNO</v>
          </cell>
          <cell r="N16" t="str">
            <v xml:space="preserve">0028  </v>
          </cell>
          <cell r="O16" t="str">
            <v>3404</v>
          </cell>
          <cell r="P16" t="str">
            <v>001</v>
          </cell>
          <cell r="Q16" t="str">
            <v>144</v>
          </cell>
          <cell r="R16">
            <v>40840</v>
          </cell>
          <cell r="S16" t="str">
            <v>4017964483</v>
          </cell>
          <cell r="T16" t="str">
            <v>201110</v>
          </cell>
          <cell r="U16" t="str">
            <v>201110</v>
          </cell>
          <cell r="V16" t="str">
            <v>12</v>
          </cell>
          <cell r="W16">
            <v>1</v>
          </cell>
          <cell r="X16" t="str">
            <v>CAS ZONALES OCTUBRE 2011</v>
          </cell>
          <cell r="Y16">
            <v>25</v>
          </cell>
          <cell r="Z16" t="str">
            <v>10013085043</v>
          </cell>
          <cell r="AA16" t="str">
            <v>AYALA</v>
          </cell>
          <cell r="AB16" t="str">
            <v>MENA</v>
          </cell>
          <cell r="AC16" t="str">
            <v>HERNAN</v>
          </cell>
          <cell r="AD16" t="str">
            <v>INTEGRA</v>
          </cell>
          <cell r="AE16" t="str">
            <v>02</v>
          </cell>
          <cell r="AF16">
            <v>36</v>
          </cell>
          <cell r="AG16">
            <v>28.4</v>
          </cell>
          <cell r="AH16">
            <v>64.400000000000006</v>
          </cell>
          <cell r="AI16">
            <v>200</v>
          </cell>
          <cell r="AJ16">
            <v>40809</v>
          </cell>
          <cell r="AK16" t="str">
            <v>2214698</v>
          </cell>
          <cell r="AL16">
            <v>40553</v>
          </cell>
          <cell r="AM16" t="str">
            <v>2011</v>
          </cell>
          <cell r="AN16" t="str">
            <v>1</v>
          </cell>
          <cell r="AO16">
            <v>97.2</v>
          </cell>
          <cell r="AP16">
            <v>0</v>
          </cell>
          <cell r="AQ16">
            <v>0</v>
          </cell>
          <cell r="AR16">
            <v>0</v>
          </cell>
          <cell r="AS16">
            <v>0</v>
          </cell>
          <cell r="AT16">
            <v>0</v>
          </cell>
          <cell r="AU16">
            <v>0</v>
          </cell>
          <cell r="AV16">
            <v>0</v>
          </cell>
          <cell r="AW16">
            <v>0</v>
          </cell>
          <cell r="AX16">
            <v>0</v>
          </cell>
          <cell r="AY16">
            <v>0</v>
          </cell>
          <cell r="AZ16">
            <v>0</v>
          </cell>
          <cell r="BA16">
            <v>25304</v>
          </cell>
          <cell r="BB16">
            <v>0</v>
          </cell>
          <cell r="BC16">
            <v>0</v>
          </cell>
          <cell r="BD16">
            <v>0</v>
          </cell>
          <cell r="BE16">
            <v>0</v>
          </cell>
          <cell r="BF16">
            <v>0</v>
          </cell>
          <cell r="BG16" t="str">
            <v>553021HAMLA5</v>
          </cell>
          <cell r="BH16">
            <v>40822</v>
          </cell>
        </row>
        <row r="17">
          <cell r="A17" t="str">
            <v>19849161</v>
          </cell>
          <cell r="B17" t="str">
            <v>BENITES ARHUIS SANTOS AMARANTO</v>
          </cell>
          <cell r="C17" t="str">
            <v>TECNICO DE PROYECTOS</v>
          </cell>
          <cell r="D17" t="str">
            <v>19849161</v>
          </cell>
          <cell r="E17">
            <v>40819</v>
          </cell>
          <cell r="F17">
            <v>40879</v>
          </cell>
          <cell r="G17">
            <v>2707</v>
          </cell>
          <cell r="H17">
            <v>2707</v>
          </cell>
          <cell r="I17">
            <v>0</v>
          </cell>
          <cell r="J17" t="str">
            <v>BENITES ARHUIS SANTOS AMARANTO</v>
          </cell>
          <cell r="K17">
            <v>0</v>
          </cell>
          <cell r="L17">
            <v>2355.09</v>
          </cell>
          <cell r="M17" t="str">
            <v>OFICINA ZONAL HUANCAVELICA</v>
          </cell>
          <cell r="N17" t="str">
            <v xml:space="preserve">0016  </v>
          </cell>
          <cell r="O17" t="str">
            <v>1724</v>
          </cell>
          <cell r="P17" t="str">
            <v>001</v>
          </cell>
          <cell r="Q17" t="str">
            <v>538</v>
          </cell>
          <cell r="R17">
            <v>40840</v>
          </cell>
          <cell r="S17" t="str">
            <v>4381384891</v>
          </cell>
          <cell r="T17" t="str">
            <v>201110</v>
          </cell>
          <cell r="U17" t="str">
            <v>201110</v>
          </cell>
          <cell r="V17" t="str">
            <v>12</v>
          </cell>
          <cell r="W17">
            <v>1</v>
          </cell>
          <cell r="X17" t="str">
            <v>CAS ZONALES OCTUBRE 2011</v>
          </cell>
          <cell r="Y17">
            <v>1878</v>
          </cell>
          <cell r="Z17" t="str">
            <v>10198491611</v>
          </cell>
          <cell r="AA17" t="str">
            <v>BENITES</v>
          </cell>
          <cell r="AB17" t="str">
            <v>ARHUIS</v>
          </cell>
          <cell r="AC17" t="str">
            <v>SANTOS AMARANTO</v>
          </cell>
          <cell r="AD17" t="str">
            <v>ONP</v>
          </cell>
          <cell r="AE17" t="str">
            <v>99</v>
          </cell>
          <cell r="AF17">
            <v>0</v>
          </cell>
          <cell r="AG17">
            <v>0</v>
          </cell>
          <cell r="AH17">
            <v>0</v>
          </cell>
          <cell r="AI17">
            <v>351.91</v>
          </cell>
          <cell r="AJ17">
            <v>40819</v>
          </cell>
          <cell r="AK17" t="str">
            <v>2366141</v>
          </cell>
          <cell r="AL17">
            <v>40611</v>
          </cell>
          <cell r="AM17" t="str">
            <v>2011</v>
          </cell>
          <cell r="AN17" t="str">
            <v>1</v>
          </cell>
          <cell r="AO17">
            <v>97.2</v>
          </cell>
          <cell r="AP17">
            <v>0</v>
          </cell>
          <cell r="AQ17">
            <v>0</v>
          </cell>
          <cell r="AR17">
            <v>0</v>
          </cell>
          <cell r="AS17">
            <v>0</v>
          </cell>
          <cell r="AT17">
            <v>0</v>
          </cell>
          <cell r="AU17">
            <v>0</v>
          </cell>
          <cell r="AV17">
            <v>0</v>
          </cell>
          <cell r="AW17">
            <v>0</v>
          </cell>
          <cell r="AX17">
            <v>0</v>
          </cell>
          <cell r="AY17">
            <v>0</v>
          </cell>
          <cell r="AZ17">
            <v>0</v>
          </cell>
          <cell r="BA17">
            <v>16385</v>
          </cell>
          <cell r="BB17">
            <v>0</v>
          </cell>
          <cell r="BC17">
            <v>0</v>
          </cell>
          <cell r="BD17">
            <v>0</v>
          </cell>
          <cell r="BE17">
            <v>0</v>
          </cell>
          <cell r="BF17">
            <v>0</v>
          </cell>
          <cell r="BG17" t="str">
            <v/>
          </cell>
          <cell r="BH17" t="str">
            <v/>
          </cell>
        </row>
        <row r="18">
          <cell r="A18" t="str">
            <v>19849161</v>
          </cell>
          <cell r="B18" t="str">
            <v>BENITES ARHUIS SANTOS AMARANTO</v>
          </cell>
          <cell r="C18" t="str">
            <v>TECNICO DE PROYECTOS</v>
          </cell>
          <cell r="D18" t="str">
            <v>19849161</v>
          </cell>
          <cell r="E18">
            <v>40819</v>
          </cell>
          <cell r="F18">
            <v>40908</v>
          </cell>
          <cell r="G18">
            <v>2707</v>
          </cell>
          <cell r="H18">
            <v>2707</v>
          </cell>
          <cell r="I18">
            <v>0</v>
          </cell>
          <cell r="J18" t="str">
            <v>BENITES ARHUIS SANTOS AMARANTO</v>
          </cell>
          <cell r="K18">
            <v>0</v>
          </cell>
          <cell r="L18">
            <v>2355.09</v>
          </cell>
          <cell r="M18" t="str">
            <v>OFICINA ZONAL HUANCAVELICA</v>
          </cell>
          <cell r="N18" t="str">
            <v xml:space="preserve">0016  </v>
          </cell>
          <cell r="O18" t="str">
            <v>1724</v>
          </cell>
          <cell r="P18" t="str">
            <v>001</v>
          </cell>
          <cell r="Q18" t="str">
            <v>538</v>
          </cell>
          <cell r="R18">
            <v>40840</v>
          </cell>
          <cell r="S18" t="str">
            <v>4381384891</v>
          </cell>
          <cell r="T18" t="str">
            <v>201110</v>
          </cell>
          <cell r="U18" t="str">
            <v>201110</v>
          </cell>
          <cell r="V18" t="str">
            <v>12</v>
          </cell>
          <cell r="W18">
            <v>1</v>
          </cell>
          <cell r="X18" t="str">
            <v>CAS ZONALES OCTUBRE 2011</v>
          </cell>
          <cell r="Y18">
            <v>1878</v>
          </cell>
          <cell r="Z18" t="str">
            <v>10198491611</v>
          </cell>
          <cell r="AA18" t="str">
            <v>BENITES</v>
          </cell>
          <cell r="AB18" t="str">
            <v>ARHUIS</v>
          </cell>
          <cell r="AC18" t="str">
            <v>SANTOS AMARANTO</v>
          </cell>
          <cell r="AD18" t="str">
            <v>ONP</v>
          </cell>
          <cell r="AE18" t="str">
            <v>99</v>
          </cell>
          <cell r="AF18">
            <v>0</v>
          </cell>
          <cell r="AG18">
            <v>0</v>
          </cell>
          <cell r="AH18">
            <v>0</v>
          </cell>
          <cell r="AI18">
            <v>351.91</v>
          </cell>
          <cell r="AJ18">
            <v>40819</v>
          </cell>
          <cell r="AK18" t="str">
            <v>2366141</v>
          </cell>
          <cell r="AL18">
            <v>40611</v>
          </cell>
          <cell r="AM18" t="str">
            <v>2011</v>
          </cell>
          <cell r="AN18" t="str">
            <v>1</v>
          </cell>
          <cell r="AO18">
            <v>97.2</v>
          </cell>
          <cell r="AP18">
            <v>0</v>
          </cell>
          <cell r="AQ18">
            <v>0</v>
          </cell>
          <cell r="AR18">
            <v>0</v>
          </cell>
          <cell r="AS18">
            <v>0</v>
          </cell>
          <cell r="AT18">
            <v>0</v>
          </cell>
          <cell r="AU18">
            <v>0</v>
          </cell>
          <cell r="AV18">
            <v>0</v>
          </cell>
          <cell r="AW18">
            <v>0</v>
          </cell>
          <cell r="AX18">
            <v>0</v>
          </cell>
          <cell r="AY18">
            <v>0</v>
          </cell>
          <cell r="AZ18">
            <v>0</v>
          </cell>
          <cell r="BA18">
            <v>16385</v>
          </cell>
          <cell r="BB18">
            <v>0</v>
          </cell>
          <cell r="BC18">
            <v>0</v>
          </cell>
          <cell r="BD18">
            <v>0</v>
          </cell>
          <cell r="BE18">
            <v>0</v>
          </cell>
          <cell r="BF18">
            <v>0</v>
          </cell>
          <cell r="BG18" t="str">
            <v/>
          </cell>
          <cell r="BH18" t="str">
            <v/>
          </cell>
        </row>
        <row r="19">
          <cell r="A19" t="str">
            <v>19849161</v>
          </cell>
          <cell r="B19" t="str">
            <v>BENITES ARHUIS SANTOS AMARANTO</v>
          </cell>
          <cell r="C19" t="str">
            <v>TECNICO DE PROYECTOS</v>
          </cell>
          <cell r="D19" t="str">
            <v>19849161</v>
          </cell>
          <cell r="E19">
            <v>40819</v>
          </cell>
          <cell r="F19">
            <v>40939</v>
          </cell>
          <cell r="G19">
            <v>2707</v>
          </cell>
          <cell r="H19">
            <v>2707</v>
          </cell>
          <cell r="I19">
            <v>0</v>
          </cell>
          <cell r="J19" t="str">
            <v>BENITES ARHUIS SANTOS AMARANTO</v>
          </cell>
          <cell r="K19">
            <v>0</v>
          </cell>
          <cell r="L19">
            <v>2355.09</v>
          </cell>
          <cell r="M19" t="str">
            <v>OFICINA ZONAL HUANCAVELICA</v>
          </cell>
          <cell r="N19" t="str">
            <v xml:space="preserve">0016  </v>
          </cell>
          <cell r="O19" t="str">
            <v>1724</v>
          </cell>
          <cell r="P19" t="str">
            <v>001</v>
          </cell>
          <cell r="Q19" t="str">
            <v>538</v>
          </cell>
          <cell r="R19">
            <v>40840</v>
          </cell>
          <cell r="S19" t="str">
            <v>4381384891</v>
          </cell>
          <cell r="T19" t="str">
            <v>201110</v>
          </cell>
          <cell r="U19" t="str">
            <v>201110</v>
          </cell>
          <cell r="V19" t="str">
            <v>12</v>
          </cell>
          <cell r="W19">
            <v>1</v>
          </cell>
          <cell r="X19" t="str">
            <v>CAS ZONALES OCTUBRE 2011</v>
          </cell>
          <cell r="Y19">
            <v>1878</v>
          </cell>
          <cell r="Z19" t="str">
            <v>10198491611</v>
          </cell>
          <cell r="AA19" t="str">
            <v>BENITES</v>
          </cell>
          <cell r="AB19" t="str">
            <v>ARHUIS</v>
          </cell>
          <cell r="AC19" t="str">
            <v>SANTOS AMARANTO</v>
          </cell>
          <cell r="AD19" t="str">
            <v>ONP</v>
          </cell>
          <cell r="AE19" t="str">
            <v>99</v>
          </cell>
          <cell r="AF19">
            <v>0</v>
          </cell>
          <cell r="AG19">
            <v>0</v>
          </cell>
          <cell r="AH19">
            <v>0</v>
          </cell>
          <cell r="AI19">
            <v>351.91</v>
          </cell>
          <cell r="AJ19">
            <v>40819</v>
          </cell>
          <cell r="AK19" t="str">
            <v>2366141</v>
          </cell>
          <cell r="AL19">
            <v>40611</v>
          </cell>
          <cell r="AM19" t="str">
            <v>2011</v>
          </cell>
          <cell r="AN19" t="str">
            <v>1</v>
          </cell>
          <cell r="AO19">
            <v>97.2</v>
          </cell>
          <cell r="AP19">
            <v>0</v>
          </cell>
          <cell r="AQ19">
            <v>0</v>
          </cell>
          <cell r="AR19">
            <v>0</v>
          </cell>
          <cell r="AS19">
            <v>0</v>
          </cell>
          <cell r="AT19">
            <v>0</v>
          </cell>
          <cell r="AU19">
            <v>0</v>
          </cell>
          <cell r="AV19">
            <v>0</v>
          </cell>
          <cell r="AW19">
            <v>0</v>
          </cell>
          <cell r="AX19">
            <v>0</v>
          </cell>
          <cell r="AY19">
            <v>0</v>
          </cell>
          <cell r="AZ19">
            <v>0</v>
          </cell>
          <cell r="BA19">
            <v>16385</v>
          </cell>
          <cell r="BB19">
            <v>0</v>
          </cell>
          <cell r="BC19">
            <v>0</v>
          </cell>
          <cell r="BD19">
            <v>0</v>
          </cell>
          <cell r="BE19">
            <v>0</v>
          </cell>
          <cell r="BF19">
            <v>0</v>
          </cell>
          <cell r="BG19" t="str">
            <v/>
          </cell>
          <cell r="BH19" t="str">
            <v/>
          </cell>
        </row>
        <row r="20">
          <cell r="A20" t="str">
            <v>19849161</v>
          </cell>
          <cell r="B20" t="str">
            <v>BENITES ARHUIS SANTOS AMARANTO</v>
          </cell>
          <cell r="C20" t="str">
            <v>TECNICO DE PROYECTOS</v>
          </cell>
          <cell r="D20" t="str">
            <v>19849161</v>
          </cell>
          <cell r="E20">
            <v>40819</v>
          </cell>
          <cell r="F20">
            <v>40999</v>
          </cell>
          <cell r="G20">
            <v>2707</v>
          </cell>
          <cell r="H20">
            <v>2707</v>
          </cell>
          <cell r="I20">
            <v>0</v>
          </cell>
          <cell r="J20" t="str">
            <v>BENITES ARHUIS SANTOS AMARANTO</v>
          </cell>
          <cell r="K20">
            <v>0</v>
          </cell>
          <cell r="L20">
            <v>2355.09</v>
          </cell>
          <cell r="M20" t="str">
            <v>OFICINA ZONAL HUANCAVELICA</v>
          </cell>
          <cell r="N20" t="str">
            <v xml:space="preserve">0016  </v>
          </cell>
          <cell r="O20" t="str">
            <v>1724</v>
          </cell>
          <cell r="P20" t="str">
            <v>001</v>
          </cell>
          <cell r="Q20" t="str">
            <v>538</v>
          </cell>
          <cell r="R20">
            <v>40840</v>
          </cell>
          <cell r="S20" t="str">
            <v>4381384891</v>
          </cell>
          <cell r="T20" t="str">
            <v>201110</v>
          </cell>
          <cell r="U20" t="str">
            <v>201110</v>
          </cell>
          <cell r="V20" t="str">
            <v>12</v>
          </cell>
          <cell r="W20">
            <v>1</v>
          </cell>
          <cell r="X20" t="str">
            <v>CAS ZONALES OCTUBRE 2011</v>
          </cell>
          <cell r="Y20">
            <v>1878</v>
          </cell>
          <cell r="Z20" t="str">
            <v>10198491611</v>
          </cell>
          <cell r="AA20" t="str">
            <v>BENITES</v>
          </cell>
          <cell r="AB20" t="str">
            <v>ARHUIS</v>
          </cell>
          <cell r="AC20" t="str">
            <v>SANTOS AMARANTO</v>
          </cell>
          <cell r="AD20" t="str">
            <v>ONP</v>
          </cell>
          <cell r="AE20" t="str">
            <v>99</v>
          </cell>
          <cell r="AF20">
            <v>0</v>
          </cell>
          <cell r="AG20">
            <v>0</v>
          </cell>
          <cell r="AH20">
            <v>0</v>
          </cell>
          <cell r="AI20">
            <v>351.91</v>
          </cell>
          <cell r="AJ20">
            <v>40819</v>
          </cell>
          <cell r="AK20" t="str">
            <v>2366141</v>
          </cell>
          <cell r="AL20">
            <v>40611</v>
          </cell>
          <cell r="AM20" t="str">
            <v>2011</v>
          </cell>
          <cell r="AN20" t="str">
            <v>1</v>
          </cell>
          <cell r="AO20">
            <v>97.2</v>
          </cell>
          <cell r="AP20">
            <v>0</v>
          </cell>
          <cell r="AQ20">
            <v>0</v>
          </cell>
          <cell r="AR20">
            <v>0</v>
          </cell>
          <cell r="AS20">
            <v>0</v>
          </cell>
          <cell r="AT20">
            <v>0</v>
          </cell>
          <cell r="AU20">
            <v>0</v>
          </cell>
          <cell r="AV20">
            <v>0</v>
          </cell>
          <cell r="AW20">
            <v>0</v>
          </cell>
          <cell r="AX20">
            <v>0</v>
          </cell>
          <cell r="AY20">
            <v>0</v>
          </cell>
          <cell r="AZ20">
            <v>0</v>
          </cell>
          <cell r="BA20">
            <v>16385</v>
          </cell>
          <cell r="BB20">
            <v>0</v>
          </cell>
          <cell r="BC20">
            <v>0</v>
          </cell>
          <cell r="BD20">
            <v>0</v>
          </cell>
          <cell r="BE20">
            <v>0</v>
          </cell>
          <cell r="BF20">
            <v>0</v>
          </cell>
          <cell r="BG20" t="str">
            <v/>
          </cell>
          <cell r="BH20" t="str">
            <v/>
          </cell>
        </row>
        <row r="21">
          <cell r="A21" t="str">
            <v>19849161</v>
          </cell>
          <cell r="B21" t="str">
            <v>BENITES ARHUIS SANTOS AMARANTO</v>
          </cell>
          <cell r="C21" t="str">
            <v>TECNICO DE PROYECTOS</v>
          </cell>
          <cell r="D21" t="str">
            <v>19849161</v>
          </cell>
          <cell r="E21">
            <v>40819</v>
          </cell>
          <cell r="F21">
            <v>41060</v>
          </cell>
          <cell r="G21">
            <v>2707</v>
          </cell>
          <cell r="H21">
            <v>2707</v>
          </cell>
          <cell r="I21">
            <v>0</v>
          </cell>
          <cell r="J21" t="str">
            <v>BENITES ARHUIS SANTOS AMARANTO</v>
          </cell>
          <cell r="K21">
            <v>0</v>
          </cell>
          <cell r="L21">
            <v>2355.09</v>
          </cell>
          <cell r="M21" t="str">
            <v>OFICINA ZONAL HUANCAVELICA</v>
          </cell>
          <cell r="N21" t="str">
            <v xml:space="preserve">0016  </v>
          </cell>
          <cell r="O21" t="str">
            <v>1724</v>
          </cell>
          <cell r="P21" t="str">
            <v>001</v>
          </cell>
          <cell r="Q21" t="str">
            <v>538</v>
          </cell>
          <cell r="R21">
            <v>40840</v>
          </cell>
          <cell r="S21" t="str">
            <v>4381384891</v>
          </cell>
          <cell r="T21" t="str">
            <v>201110</v>
          </cell>
          <cell r="U21" t="str">
            <v>201110</v>
          </cell>
          <cell r="V21" t="str">
            <v>12</v>
          </cell>
          <cell r="W21">
            <v>1</v>
          </cell>
          <cell r="X21" t="str">
            <v>CAS ZONALES OCTUBRE 2011</v>
          </cell>
          <cell r="Y21">
            <v>1878</v>
          </cell>
          <cell r="Z21" t="str">
            <v>10198491611</v>
          </cell>
          <cell r="AA21" t="str">
            <v>BENITES</v>
          </cell>
          <cell r="AB21" t="str">
            <v>ARHUIS</v>
          </cell>
          <cell r="AC21" t="str">
            <v>SANTOS AMARANTO</v>
          </cell>
          <cell r="AD21" t="str">
            <v>ONP</v>
          </cell>
          <cell r="AE21" t="str">
            <v>99</v>
          </cell>
          <cell r="AF21">
            <v>0</v>
          </cell>
          <cell r="AG21">
            <v>0</v>
          </cell>
          <cell r="AH21">
            <v>0</v>
          </cell>
          <cell r="AI21">
            <v>351.91</v>
          </cell>
          <cell r="AJ21">
            <v>40819</v>
          </cell>
          <cell r="AK21" t="str">
            <v>2366141</v>
          </cell>
          <cell r="AL21">
            <v>40611</v>
          </cell>
          <cell r="AM21" t="str">
            <v>2011</v>
          </cell>
          <cell r="AN21" t="str">
            <v>1</v>
          </cell>
          <cell r="AO21">
            <v>97.2</v>
          </cell>
          <cell r="AP21">
            <v>0</v>
          </cell>
          <cell r="AQ21">
            <v>0</v>
          </cell>
          <cell r="AR21">
            <v>0</v>
          </cell>
          <cell r="AS21">
            <v>0</v>
          </cell>
          <cell r="AT21">
            <v>0</v>
          </cell>
          <cell r="AU21">
            <v>0</v>
          </cell>
          <cell r="AV21">
            <v>0</v>
          </cell>
          <cell r="AW21">
            <v>0</v>
          </cell>
          <cell r="AX21">
            <v>0</v>
          </cell>
          <cell r="AY21">
            <v>0</v>
          </cell>
          <cell r="AZ21">
            <v>0</v>
          </cell>
          <cell r="BA21">
            <v>16385</v>
          </cell>
          <cell r="BB21">
            <v>0</v>
          </cell>
          <cell r="BC21">
            <v>0</v>
          </cell>
          <cell r="BD21">
            <v>0</v>
          </cell>
          <cell r="BE21">
            <v>0</v>
          </cell>
          <cell r="BF21">
            <v>0</v>
          </cell>
          <cell r="BG21" t="str">
            <v/>
          </cell>
          <cell r="BH21" t="str">
            <v/>
          </cell>
        </row>
        <row r="22">
          <cell r="A22" t="str">
            <v>19191949</v>
          </cell>
          <cell r="B22" t="str">
            <v>BURGOS  DEZA ALEJANDRO SEBASTIAN</v>
          </cell>
          <cell r="C22" t="str">
            <v>JEFE DE LA OFICINA ZONAL CAJAMARCA</v>
          </cell>
          <cell r="D22" t="str">
            <v>19191949</v>
          </cell>
          <cell r="E22">
            <v>40826</v>
          </cell>
          <cell r="F22">
            <v>40886</v>
          </cell>
          <cell r="G22">
            <v>3710</v>
          </cell>
          <cell r="H22">
            <v>3710</v>
          </cell>
          <cell r="I22">
            <v>0</v>
          </cell>
          <cell r="J22" t="str">
            <v>BURGOS  DEZA ALEJANDRO SEBASTIAN</v>
          </cell>
          <cell r="K22">
            <v>0</v>
          </cell>
          <cell r="L22">
            <v>3227.7</v>
          </cell>
          <cell r="M22" t="str">
            <v>OFICINA ZONAL CAJAMARCA</v>
          </cell>
          <cell r="N22" t="str">
            <v xml:space="preserve">0014  </v>
          </cell>
          <cell r="O22" t="str">
            <v>3431</v>
          </cell>
          <cell r="P22" t="str">
            <v>00</v>
          </cell>
          <cell r="Q22" t="str">
            <v>00</v>
          </cell>
          <cell r="R22">
            <v>40840</v>
          </cell>
          <cell r="S22" t="str">
            <v>4040881862</v>
          </cell>
          <cell r="T22" t="str">
            <v>201110</v>
          </cell>
          <cell r="U22" t="str">
            <v>201110</v>
          </cell>
          <cell r="V22" t="str">
            <v>12</v>
          </cell>
          <cell r="W22">
            <v>1</v>
          </cell>
          <cell r="X22" t="str">
            <v>CAS ZONALES OCTUBRE 2011</v>
          </cell>
          <cell r="Y22">
            <v>4150</v>
          </cell>
          <cell r="Z22" t="str">
            <v>10191919497</v>
          </cell>
          <cell r="AA22" t="str">
            <v xml:space="preserve">BURGOS </v>
          </cell>
          <cell r="AB22" t="str">
            <v>DEZA</v>
          </cell>
          <cell r="AC22" t="str">
            <v>ALEJANDRO SEBASTIAN</v>
          </cell>
          <cell r="AD22" t="str">
            <v>ONP</v>
          </cell>
          <cell r="AE22" t="str">
            <v>99</v>
          </cell>
          <cell r="AF22">
            <v>0</v>
          </cell>
          <cell r="AG22">
            <v>0</v>
          </cell>
          <cell r="AH22">
            <v>0</v>
          </cell>
          <cell r="AI22">
            <v>482.3</v>
          </cell>
          <cell r="AJ22">
            <v>40826</v>
          </cell>
          <cell r="AK22" t="str">
            <v/>
          </cell>
          <cell r="AL22">
            <v>1</v>
          </cell>
          <cell r="AM22" t="str">
            <v>2011</v>
          </cell>
          <cell r="AN22" t="str">
            <v>1</v>
          </cell>
          <cell r="AO22">
            <v>97.2</v>
          </cell>
          <cell r="AP22">
            <v>0</v>
          </cell>
          <cell r="AQ22">
            <v>0</v>
          </cell>
          <cell r="AR22">
            <v>0</v>
          </cell>
          <cell r="AS22">
            <v>0</v>
          </cell>
          <cell r="AT22">
            <v>0</v>
          </cell>
          <cell r="AU22">
            <v>0</v>
          </cell>
          <cell r="AV22">
            <v>0</v>
          </cell>
          <cell r="AW22">
            <v>0</v>
          </cell>
          <cell r="AX22">
            <v>0</v>
          </cell>
          <cell r="AY22">
            <v>0</v>
          </cell>
          <cell r="AZ22">
            <v>0</v>
          </cell>
          <cell r="BA22">
            <v>23498</v>
          </cell>
          <cell r="BB22">
            <v>0</v>
          </cell>
          <cell r="BC22">
            <v>0</v>
          </cell>
          <cell r="BD22">
            <v>0</v>
          </cell>
          <cell r="BE22">
            <v>0</v>
          </cell>
          <cell r="BF22">
            <v>0</v>
          </cell>
          <cell r="BG22" t="str">
            <v/>
          </cell>
          <cell r="BH22" t="str">
            <v/>
          </cell>
        </row>
        <row r="23">
          <cell r="A23" t="str">
            <v>19191949</v>
          </cell>
          <cell r="B23" t="str">
            <v>BURGOS  DEZA ALEJANDRO SEBASTIAN</v>
          </cell>
          <cell r="C23" t="str">
            <v>JEFE DE LA OFICINA ZONAL CAJAMARCA</v>
          </cell>
          <cell r="D23" t="str">
            <v>19191949</v>
          </cell>
          <cell r="E23">
            <v>40826</v>
          </cell>
          <cell r="F23">
            <v>40908</v>
          </cell>
          <cell r="G23">
            <v>3710</v>
          </cell>
          <cell r="H23">
            <v>3710</v>
          </cell>
          <cell r="I23">
            <v>0</v>
          </cell>
          <cell r="J23" t="str">
            <v>BURGOS  DEZA ALEJANDRO SEBASTIAN</v>
          </cell>
          <cell r="K23">
            <v>0</v>
          </cell>
          <cell r="L23">
            <v>3227.7</v>
          </cell>
          <cell r="M23" t="str">
            <v>OFICINA ZONAL CAJAMARCA</v>
          </cell>
          <cell r="N23" t="str">
            <v xml:space="preserve">0014  </v>
          </cell>
          <cell r="O23" t="str">
            <v>3431</v>
          </cell>
          <cell r="P23" t="str">
            <v>00</v>
          </cell>
          <cell r="Q23" t="str">
            <v>00</v>
          </cell>
          <cell r="R23">
            <v>40840</v>
          </cell>
          <cell r="S23" t="str">
            <v>4040881862</v>
          </cell>
          <cell r="T23" t="str">
            <v>201110</v>
          </cell>
          <cell r="U23" t="str">
            <v>201110</v>
          </cell>
          <cell r="V23" t="str">
            <v>12</v>
          </cell>
          <cell r="W23">
            <v>1</v>
          </cell>
          <cell r="X23" t="str">
            <v>CAS ZONALES OCTUBRE 2011</v>
          </cell>
          <cell r="Y23">
            <v>4150</v>
          </cell>
          <cell r="Z23" t="str">
            <v>10191919497</v>
          </cell>
          <cell r="AA23" t="str">
            <v xml:space="preserve">BURGOS </v>
          </cell>
          <cell r="AB23" t="str">
            <v>DEZA</v>
          </cell>
          <cell r="AC23" t="str">
            <v>ALEJANDRO SEBASTIAN</v>
          </cell>
          <cell r="AD23" t="str">
            <v>ONP</v>
          </cell>
          <cell r="AE23" t="str">
            <v>99</v>
          </cell>
          <cell r="AF23">
            <v>0</v>
          </cell>
          <cell r="AG23">
            <v>0</v>
          </cell>
          <cell r="AH23">
            <v>0</v>
          </cell>
          <cell r="AI23">
            <v>482.3</v>
          </cell>
          <cell r="AJ23">
            <v>40826</v>
          </cell>
          <cell r="AK23" t="str">
            <v/>
          </cell>
          <cell r="AL23">
            <v>1</v>
          </cell>
          <cell r="AM23" t="str">
            <v>2011</v>
          </cell>
          <cell r="AN23" t="str">
            <v>1</v>
          </cell>
          <cell r="AO23">
            <v>97.2</v>
          </cell>
          <cell r="AP23">
            <v>0</v>
          </cell>
          <cell r="AQ23">
            <v>0</v>
          </cell>
          <cell r="AR23">
            <v>0</v>
          </cell>
          <cell r="AS23">
            <v>0</v>
          </cell>
          <cell r="AT23">
            <v>0</v>
          </cell>
          <cell r="AU23">
            <v>0</v>
          </cell>
          <cell r="AV23">
            <v>0</v>
          </cell>
          <cell r="AW23">
            <v>0</v>
          </cell>
          <cell r="AX23">
            <v>0</v>
          </cell>
          <cell r="AY23">
            <v>0</v>
          </cell>
          <cell r="AZ23">
            <v>0</v>
          </cell>
          <cell r="BA23">
            <v>23498</v>
          </cell>
          <cell r="BB23">
            <v>0</v>
          </cell>
          <cell r="BC23">
            <v>0</v>
          </cell>
          <cell r="BD23">
            <v>0</v>
          </cell>
          <cell r="BE23">
            <v>0</v>
          </cell>
          <cell r="BF23">
            <v>0</v>
          </cell>
          <cell r="BG23" t="str">
            <v/>
          </cell>
          <cell r="BH23" t="str">
            <v/>
          </cell>
        </row>
        <row r="24">
          <cell r="A24" t="str">
            <v>19191949</v>
          </cell>
          <cell r="B24" t="str">
            <v>BURGOS  DEZA ALEJANDRO SEBASTIAN</v>
          </cell>
          <cell r="C24" t="str">
            <v>JEFE DE LA OFICINA ZONAL CAJAMARCA</v>
          </cell>
          <cell r="D24" t="str">
            <v>19191949</v>
          </cell>
          <cell r="E24">
            <v>40826</v>
          </cell>
          <cell r="F24">
            <v>40939</v>
          </cell>
          <cell r="G24">
            <v>3710</v>
          </cell>
          <cell r="H24">
            <v>3710</v>
          </cell>
          <cell r="I24">
            <v>0</v>
          </cell>
          <cell r="J24" t="str">
            <v>BURGOS  DEZA ALEJANDRO SEBASTIAN</v>
          </cell>
          <cell r="K24">
            <v>0</v>
          </cell>
          <cell r="L24">
            <v>3227.7</v>
          </cell>
          <cell r="M24" t="str">
            <v>OFICINA ZONAL CAJAMARCA</v>
          </cell>
          <cell r="N24" t="str">
            <v xml:space="preserve">0014  </v>
          </cell>
          <cell r="O24" t="str">
            <v>3431</v>
          </cell>
          <cell r="P24" t="str">
            <v>00</v>
          </cell>
          <cell r="Q24" t="str">
            <v>00</v>
          </cell>
          <cell r="R24">
            <v>40840</v>
          </cell>
          <cell r="S24" t="str">
            <v>4040881862</v>
          </cell>
          <cell r="T24" t="str">
            <v>201110</v>
          </cell>
          <cell r="U24" t="str">
            <v>201110</v>
          </cell>
          <cell r="V24" t="str">
            <v>12</v>
          </cell>
          <cell r="W24">
            <v>1</v>
          </cell>
          <cell r="X24" t="str">
            <v>CAS ZONALES OCTUBRE 2011</v>
          </cell>
          <cell r="Y24">
            <v>4150</v>
          </cell>
          <cell r="Z24" t="str">
            <v>10191919497</v>
          </cell>
          <cell r="AA24" t="str">
            <v xml:space="preserve">BURGOS </v>
          </cell>
          <cell r="AB24" t="str">
            <v>DEZA</v>
          </cell>
          <cell r="AC24" t="str">
            <v>ALEJANDRO SEBASTIAN</v>
          </cell>
          <cell r="AD24" t="str">
            <v>ONP</v>
          </cell>
          <cell r="AE24" t="str">
            <v>99</v>
          </cell>
          <cell r="AF24">
            <v>0</v>
          </cell>
          <cell r="AG24">
            <v>0</v>
          </cell>
          <cell r="AH24">
            <v>0</v>
          </cell>
          <cell r="AI24">
            <v>482.3</v>
          </cell>
          <cell r="AJ24">
            <v>40826</v>
          </cell>
          <cell r="AK24" t="str">
            <v/>
          </cell>
          <cell r="AL24">
            <v>1</v>
          </cell>
          <cell r="AM24" t="str">
            <v>2011</v>
          </cell>
          <cell r="AN24" t="str">
            <v>1</v>
          </cell>
          <cell r="AO24">
            <v>97.2</v>
          </cell>
          <cell r="AP24">
            <v>0</v>
          </cell>
          <cell r="AQ24">
            <v>0</v>
          </cell>
          <cell r="AR24">
            <v>0</v>
          </cell>
          <cell r="AS24">
            <v>0</v>
          </cell>
          <cell r="AT24">
            <v>0</v>
          </cell>
          <cell r="AU24">
            <v>0</v>
          </cell>
          <cell r="AV24">
            <v>0</v>
          </cell>
          <cell r="AW24">
            <v>0</v>
          </cell>
          <cell r="AX24">
            <v>0</v>
          </cell>
          <cell r="AY24">
            <v>0</v>
          </cell>
          <cell r="AZ24">
            <v>0</v>
          </cell>
          <cell r="BA24">
            <v>23498</v>
          </cell>
          <cell r="BB24">
            <v>0</v>
          </cell>
          <cell r="BC24">
            <v>0</v>
          </cell>
          <cell r="BD24">
            <v>0</v>
          </cell>
          <cell r="BE24">
            <v>0</v>
          </cell>
          <cell r="BF24">
            <v>0</v>
          </cell>
          <cell r="BG24" t="str">
            <v/>
          </cell>
          <cell r="BH24" t="str">
            <v/>
          </cell>
        </row>
        <row r="25">
          <cell r="A25" t="str">
            <v>19191949</v>
          </cell>
          <cell r="B25" t="str">
            <v>BURGOS  DEZA ALEJANDRO SEBASTIAN</v>
          </cell>
          <cell r="C25" t="str">
            <v>JEFE DE LA OFICINA ZONAL CAJAMARCA</v>
          </cell>
          <cell r="D25" t="str">
            <v>19191949</v>
          </cell>
          <cell r="E25">
            <v>40826</v>
          </cell>
          <cell r="F25">
            <v>40968</v>
          </cell>
          <cell r="G25">
            <v>3710</v>
          </cell>
          <cell r="H25">
            <v>3710</v>
          </cell>
          <cell r="I25">
            <v>0</v>
          </cell>
          <cell r="J25" t="str">
            <v>BURGOS  DEZA ALEJANDRO SEBASTIAN</v>
          </cell>
          <cell r="K25">
            <v>0</v>
          </cell>
          <cell r="L25">
            <v>3227.7</v>
          </cell>
          <cell r="M25" t="str">
            <v>OFICINA ZONAL CAJAMARCA</v>
          </cell>
          <cell r="N25" t="str">
            <v xml:space="preserve">0014  </v>
          </cell>
          <cell r="O25" t="str">
            <v>3431</v>
          </cell>
          <cell r="P25" t="str">
            <v>00</v>
          </cell>
          <cell r="Q25" t="str">
            <v>00</v>
          </cell>
          <cell r="R25">
            <v>40840</v>
          </cell>
          <cell r="S25" t="str">
            <v>4040881862</v>
          </cell>
          <cell r="T25" t="str">
            <v>201110</v>
          </cell>
          <cell r="U25" t="str">
            <v>201110</v>
          </cell>
          <cell r="V25" t="str">
            <v>12</v>
          </cell>
          <cell r="W25">
            <v>1</v>
          </cell>
          <cell r="X25" t="str">
            <v>CAS ZONALES OCTUBRE 2011</v>
          </cell>
          <cell r="Y25">
            <v>4150</v>
          </cell>
          <cell r="Z25" t="str">
            <v>10191919497</v>
          </cell>
          <cell r="AA25" t="str">
            <v xml:space="preserve">BURGOS </v>
          </cell>
          <cell r="AB25" t="str">
            <v>DEZA</v>
          </cell>
          <cell r="AC25" t="str">
            <v>ALEJANDRO SEBASTIAN</v>
          </cell>
          <cell r="AD25" t="str">
            <v>ONP</v>
          </cell>
          <cell r="AE25" t="str">
            <v>99</v>
          </cell>
          <cell r="AF25">
            <v>0</v>
          </cell>
          <cell r="AG25">
            <v>0</v>
          </cell>
          <cell r="AH25">
            <v>0</v>
          </cell>
          <cell r="AI25">
            <v>482.3</v>
          </cell>
          <cell r="AJ25">
            <v>40826</v>
          </cell>
          <cell r="AK25" t="str">
            <v/>
          </cell>
          <cell r="AL25">
            <v>1</v>
          </cell>
          <cell r="AM25" t="str">
            <v>2011</v>
          </cell>
          <cell r="AN25" t="str">
            <v>1</v>
          </cell>
          <cell r="AO25">
            <v>97.2</v>
          </cell>
          <cell r="AP25">
            <v>0</v>
          </cell>
          <cell r="AQ25">
            <v>0</v>
          </cell>
          <cell r="AR25">
            <v>0</v>
          </cell>
          <cell r="AS25">
            <v>0</v>
          </cell>
          <cell r="AT25">
            <v>0</v>
          </cell>
          <cell r="AU25">
            <v>0</v>
          </cell>
          <cell r="AV25">
            <v>0</v>
          </cell>
          <cell r="AW25">
            <v>0</v>
          </cell>
          <cell r="AX25">
            <v>0</v>
          </cell>
          <cell r="AY25">
            <v>0</v>
          </cell>
          <cell r="AZ25">
            <v>0</v>
          </cell>
          <cell r="BA25">
            <v>23498</v>
          </cell>
          <cell r="BB25">
            <v>0</v>
          </cell>
          <cell r="BC25">
            <v>0</v>
          </cell>
          <cell r="BD25">
            <v>0</v>
          </cell>
          <cell r="BE25">
            <v>0</v>
          </cell>
          <cell r="BF25">
            <v>0</v>
          </cell>
          <cell r="BG25" t="str">
            <v/>
          </cell>
          <cell r="BH25" t="str">
            <v/>
          </cell>
        </row>
        <row r="26">
          <cell r="A26" t="str">
            <v>19191949</v>
          </cell>
          <cell r="B26" t="str">
            <v>BURGOS  DEZA ALEJANDRO SEBASTIAN</v>
          </cell>
          <cell r="C26" t="str">
            <v>JEFE DE LA OFICINA ZONAL CAJAMARCA</v>
          </cell>
          <cell r="D26" t="str">
            <v>19191949</v>
          </cell>
          <cell r="E26">
            <v>40826</v>
          </cell>
          <cell r="F26">
            <v>40999</v>
          </cell>
          <cell r="G26">
            <v>3710</v>
          </cell>
          <cell r="H26">
            <v>3710</v>
          </cell>
          <cell r="I26">
            <v>0</v>
          </cell>
          <cell r="J26" t="str">
            <v>BURGOS  DEZA ALEJANDRO SEBASTIAN</v>
          </cell>
          <cell r="K26">
            <v>0</v>
          </cell>
          <cell r="L26">
            <v>3227.7</v>
          </cell>
          <cell r="M26" t="str">
            <v>OFICINA ZONAL CAJAMARCA</v>
          </cell>
          <cell r="N26" t="str">
            <v xml:space="preserve">0014  </v>
          </cell>
          <cell r="O26" t="str">
            <v>3431</v>
          </cell>
          <cell r="P26" t="str">
            <v>00</v>
          </cell>
          <cell r="Q26" t="str">
            <v>00</v>
          </cell>
          <cell r="R26">
            <v>40840</v>
          </cell>
          <cell r="S26" t="str">
            <v>4040881862</v>
          </cell>
          <cell r="T26" t="str">
            <v>201110</v>
          </cell>
          <cell r="U26" t="str">
            <v>201110</v>
          </cell>
          <cell r="V26" t="str">
            <v>12</v>
          </cell>
          <cell r="W26">
            <v>1</v>
          </cell>
          <cell r="X26" t="str">
            <v>CAS ZONALES OCTUBRE 2011</v>
          </cell>
          <cell r="Y26">
            <v>4150</v>
          </cell>
          <cell r="Z26" t="str">
            <v>10191919497</v>
          </cell>
          <cell r="AA26" t="str">
            <v xml:space="preserve">BURGOS </v>
          </cell>
          <cell r="AB26" t="str">
            <v>DEZA</v>
          </cell>
          <cell r="AC26" t="str">
            <v>ALEJANDRO SEBASTIAN</v>
          </cell>
          <cell r="AD26" t="str">
            <v>ONP</v>
          </cell>
          <cell r="AE26" t="str">
            <v>99</v>
          </cell>
          <cell r="AF26">
            <v>0</v>
          </cell>
          <cell r="AG26">
            <v>0</v>
          </cell>
          <cell r="AH26">
            <v>0</v>
          </cell>
          <cell r="AI26">
            <v>482.3</v>
          </cell>
          <cell r="AJ26">
            <v>40826</v>
          </cell>
          <cell r="AK26" t="str">
            <v/>
          </cell>
          <cell r="AL26">
            <v>1</v>
          </cell>
          <cell r="AM26" t="str">
            <v>2011</v>
          </cell>
          <cell r="AN26" t="str">
            <v>1</v>
          </cell>
          <cell r="AO26">
            <v>97.2</v>
          </cell>
          <cell r="AP26">
            <v>0</v>
          </cell>
          <cell r="AQ26">
            <v>0</v>
          </cell>
          <cell r="AR26">
            <v>0</v>
          </cell>
          <cell r="AS26">
            <v>0</v>
          </cell>
          <cell r="AT26">
            <v>0</v>
          </cell>
          <cell r="AU26">
            <v>0</v>
          </cell>
          <cell r="AV26">
            <v>0</v>
          </cell>
          <cell r="AW26">
            <v>0</v>
          </cell>
          <cell r="AX26">
            <v>0</v>
          </cell>
          <cell r="AY26">
            <v>0</v>
          </cell>
          <cell r="AZ26">
            <v>0</v>
          </cell>
          <cell r="BA26">
            <v>23498</v>
          </cell>
          <cell r="BB26">
            <v>0</v>
          </cell>
          <cell r="BC26">
            <v>0</v>
          </cell>
          <cell r="BD26">
            <v>0</v>
          </cell>
          <cell r="BE26">
            <v>0</v>
          </cell>
          <cell r="BF26">
            <v>0</v>
          </cell>
          <cell r="BG26" t="str">
            <v/>
          </cell>
          <cell r="BH26" t="str">
            <v/>
          </cell>
        </row>
        <row r="27">
          <cell r="A27" t="str">
            <v>19191949</v>
          </cell>
          <cell r="B27" t="str">
            <v>BURGOS  DEZA ALEJANDRO SEBASTIAN</v>
          </cell>
          <cell r="C27" t="str">
            <v>JEFE DE LA OFICINA ZONAL CAJAMARCA</v>
          </cell>
          <cell r="D27" t="str">
            <v>19191949</v>
          </cell>
          <cell r="E27">
            <v>40826</v>
          </cell>
          <cell r="F27">
            <v>41060</v>
          </cell>
          <cell r="G27">
            <v>3710</v>
          </cell>
          <cell r="H27">
            <v>3710</v>
          </cell>
          <cell r="I27">
            <v>0</v>
          </cell>
          <cell r="J27" t="str">
            <v>BURGOS  DEZA ALEJANDRO SEBASTIAN</v>
          </cell>
          <cell r="K27">
            <v>0</v>
          </cell>
          <cell r="L27">
            <v>3227.7</v>
          </cell>
          <cell r="M27" t="str">
            <v>OFICINA ZONAL CAJAMARCA</v>
          </cell>
          <cell r="N27" t="str">
            <v xml:space="preserve">0014  </v>
          </cell>
          <cell r="O27" t="str">
            <v>3431</v>
          </cell>
          <cell r="P27" t="str">
            <v>00</v>
          </cell>
          <cell r="Q27" t="str">
            <v>00</v>
          </cell>
          <cell r="R27">
            <v>40840</v>
          </cell>
          <cell r="S27" t="str">
            <v>4040881862</v>
          </cell>
          <cell r="T27" t="str">
            <v>201110</v>
          </cell>
          <cell r="U27" t="str">
            <v>201110</v>
          </cell>
          <cell r="V27" t="str">
            <v>12</v>
          </cell>
          <cell r="W27">
            <v>1</v>
          </cell>
          <cell r="X27" t="str">
            <v>CAS ZONALES OCTUBRE 2011</v>
          </cell>
          <cell r="Y27">
            <v>4150</v>
          </cell>
          <cell r="Z27" t="str">
            <v>10191919497</v>
          </cell>
          <cell r="AA27" t="str">
            <v xml:space="preserve">BURGOS </v>
          </cell>
          <cell r="AB27" t="str">
            <v>DEZA</v>
          </cell>
          <cell r="AC27" t="str">
            <v>ALEJANDRO SEBASTIAN</v>
          </cell>
          <cell r="AD27" t="str">
            <v>ONP</v>
          </cell>
          <cell r="AE27" t="str">
            <v>99</v>
          </cell>
          <cell r="AF27">
            <v>0</v>
          </cell>
          <cell r="AG27">
            <v>0</v>
          </cell>
          <cell r="AH27">
            <v>0</v>
          </cell>
          <cell r="AI27">
            <v>482.3</v>
          </cell>
          <cell r="AJ27">
            <v>40826</v>
          </cell>
          <cell r="AK27" t="str">
            <v/>
          </cell>
          <cell r="AL27">
            <v>1</v>
          </cell>
          <cell r="AM27" t="str">
            <v>2011</v>
          </cell>
          <cell r="AN27" t="str">
            <v>1</v>
          </cell>
          <cell r="AO27">
            <v>97.2</v>
          </cell>
          <cell r="AP27">
            <v>0</v>
          </cell>
          <cell r="AQ27">
            <v>0</v>
          </cell>
          <cell r="AR27">
            <v>0</v>
          </cell>
          <cell r="AS27">
            <v>0</v>
          </cell>
          <cell r="AT27">
            <v>0</v>
          </cell>
          <cell r="AU27">
            <v>0</v>
          </cell>
          <cell r="AV27">
            <v>0</v>
          </cell>
          <cell r="AW27">
            <v>0</v>
          </cell>
          <cell r="AX27">
            <v>0</v>
          </cell>
          <cell r="AY27">
            <v>0</v>
          </cell>
          <cell r="AZ27">
            <v>0</v>
          </cell>
          <cell r="BA27">
            <v>23498</v>
          </cell>
          <cell r="BB27">
            <v>0</v>
          </cell>
          <cell r="BC27">
            <v>0</v>
          </cell>
          <cell r="BD27">
            <v>0</v>
          </cell>
          <cell r="BE27">
            <v>0</v>
          </cell>
          <cell r="BF27">
            <v>0</v>
          </cell>
          <cell r="BG27" t="str">
            <v/>
          </cell>
          <cell r="BH27" t="str">
            <v/>
          </cell>
        </row>
        <row r="28">
          <cell r="A28" t="str">
            <v>31133364</v>
          </cell>
          <cell r="B28" t="str">
            <v>CABRERA PECEROS SANTOS</v>
          </cell>
          <cell r="C28" t="str">
            <v>CHOFER</v>
          </cell>
          <cell r="D28" t="str">
            <v>31133364</v>
          </cell>
          <cell r="E28">
            <v>40819</v>
          </cell>
          <cell r="F28">
            <v>40879</v>
          </cell>
          <cell r="G28">
            <v>1026.67</v>
          </cell>
          <cell r="H28">
            <v>1026.67</v>
          </cell>
          <cell r="I28">
            <v>0</v>
          </cell>
          <cell r="J28" t="str">
            <v>CABRERA PECEROS SANTOS</v>
          </cell>
          <cell r="K28">
            <v>0</v>
          </cell>
          <cell r="L28">
            <v>893.2</v>
          </cell>
          <cell r="M28" t="str">
            <v>OFICINA ZONAL APURIMAC</v>
          </cell>
          <cell r="N28" t="str">
            <v xml:space="preserve">0009  </v>
          </cell>
          <cell r="O28" t="str">
            <v>1719</v>
          </cell>
          <cell r="P28" t="str">
            <v>001</v>
          </cell>
          <cell r="Q28" t="str">
            <v>68</v>
          </cell>
          <cell r="R28">
            <v>40840</v>
          </cell>
          <cell r="S28" t="str">
            <v>4030632538</v>
          </cell>
          <cell r="T28" t="str">
            <v>201110</v>
          </cell>
          <cell r="U28" t="str">
            <v>201110</v>
          </cell>
          <cell r="V28" t="str">
            <v>12</v>
          </cell>
          <cell r="W28">
            <v>1</v>
          </cell>
          <cell r="X28" t="str">
            <v>CAS ZONALES OCTUBRE 2011</v>
          </cell>
          <cell r="Y28">
            <v>2595</v>
          </cell>
          <cell r="Z28" t="str">
            <v>10311333645</v>
          </cell>
          <cell r="AA28" t="str">
            <v>CABRERA</v>
          </cell>
          <cell r="AB28" t="str">
            <v>PECEROS</v>
          </cell>
          <cell r="AC28" t="str">
            <v>SANTOS</v>
          </cell>
          <cell r="AD28" t="str">
            <v>ONP</v>
          </cell>
          <cell r="AE28" t="str">
            <v>99</v>
          </cell>
          <cell r="AF28">
            <v>0</v>
          </cell>
          <cell r="AG28">
            <v>0</v>
          </cell>
          <cell r="AH28">
            <v>0</v>
          </cell>
          <cell r="AI28">
            <v>133.47</v>
          </cell>
          <cell r="AJ28">
            <v>40819</v>
          </cell>
          <cell r="AK28" t="str">
            <v/>
          </cell>
          <cell r="AL28">
            <v>1</v>
          </cell>
          <cell r="AM28" t="str">
            <v>2011</v>
          </cell>
          <cell r="AN28" t="str">
            <v>1</v>
          </cell>
          <cell r="AO28">
            <v>92.4</v>
          </cell>
          <cell r="AP28">
            <v>0</v>
          </cell>
          <cell r="AQ28">
            <v>0</v>
          </cell>
          <cell r="AR28">
            <v>0</v>
          </cell>
          <cell r="AS28">
            <v>0</v>
          </cell>
          <cell r="AT28">
            <v>0</v>
          </cell>
          <cell r="AU28">
            <v>0</v>
          </cell>
          <cell r="AV28">
            <v>0</v>
          </cell>
          <cell r="AW28">
            <v>0</v>
          </cell>
          <cell r="AX28">
            <v>0</v>
          </cell>
          <cell r="AY28">
            <v>0</v>
          </cell>
          <cell r="AZ28">
            <v>0</v>
          </cell>
          <cell r="BA28">
            <v>24047</v>
          </cell>
          <cell r="BB28">
            <v>0</v>
          </cell>
          <cell r="BC28">
            <v>0</v>
          </cell>
          <cell r="BD28">
            <v>0</v>
          </cell>
          <cell r="BE28">
            <v>0</v>
          </cell>
          <cell r="BF28">
            <v>0</v>
          </cell>
          <cell r="BG28" t="str">
            <v/>
          </cell>
          <cell r="BH28">
            <v>40087</v>
          </cell>
        </row>
        <row r="29">
          <cell r="A29" t="str">
            <v>31133364</v>
          </cell>
          <cell r="B29" t="str">
            <v>CABRERA PECEROS SANTOS</v>
          </cell>
          <cell r="C29" t="str">
            <v>CHOFER</v>
          </cell>
          <cell r="D29" t="str">
            <v>31133364</v>
          </cell>
          <cell r="E29">
            <v>40819</v>
          </cell>
          <cell r="F29">
            <v>40908</v>
          </cell>
          <cell r="G29">
            <v>1026.67</v>
          </cell>
          <cell r="H29">
            <v>1026.67</v>
          </cell>
          <cell r="I29">
            <v>0</v>
          </cell>
          <cell r="J29" t="str">
            <v>CABRERA PECEROS SANTOS</v>
          </cell>
          <cell r="K29">
            <v>0</v>
          </cell>
          <cell r="L29">
            <v>893.2</v>
          </cell>
          <cell r="M29" t="str">
            <v>OFICINA ZONAL APURIMAC</v>
          </cell>
          <cell r="N29" t="str">
            <v xml:space="preserve">0009  </v>
          </cell>
          <cell r="O29" t="str">
            <v>1719</v>
          </cell>
          <cell r="P29" t="str">
            <v>001</v>
          </cell>
          <cell r="Q29" t="str">
            <v>68</v>
          </cell>
          <cell r="R29">
            <v>40840</v>
          </cell>
          <cell r="S29" t="str">
            <v>4030632538</v>
          </cell>
          <cell r="T29" t="str">
            <v>201110</v>
          </cell>
          <cell r="U29" t="str">
            <v>201110</v>
          </cell>
          <cell r="V29" t="str">
            <v>12</v>
          </cell>
          <cell r="W29">
            <v>1</v>
          </cell>
          <cell r="X29" t="str">
            <v>CAS ZONALES OCTUBRE 2011</v>
          </cell>
          <cell r="Y29">
            <v>2595</v>
          </cell>
          <cell r="Z29" t="str">
            <v>10311333645</v>
          </cell>
          <cell r="AA29" t="str">
            <v>CABRERA</v>
          </cell>
          <cell r="AB29" t="str">
            <v>PECEROS</v>
          </cell>
          <cell r="AC29" t="str">
            <v>SANTOS</v>
          </cell>
          <cell r="AD29" t="str">
            <v>ONP</v>
          </cell>
          <cell r="AE29" t="str">
            <v>99</v>
          </cell>
          <cell r="AF29">
            <v>0</v>
          </cell>
          <cell r="AG29">
            <v>0</v>
          </cell>
          <cell r="AH29">
            <v>0</v>
          </cell>
          <cell r="AI29">
            <v>133.47</v>
          </cell>
          <cell r="AJ29">
            <v>40819</v>
          </cell>
          <cell r="AK29" t="str">
            <v/>
          </cell>
          <cell r="AL29">
            <v>1</v>
          </cell>
          <cell r="AM29" t="str">
            <v>2011</v>
          </cell>
          <cell r="AN29" t="str">
            <v>1</v>
          </cell>
          <cell r="AO29">
            <v>92.4</v>
          </cell>
          <cell r="AP29">
            <v>0</v>
          </cell>
          <cell r="AQ29">
            <v>0</v>
          </cell>
          <cell r="AR29">
            <v>0</v>
          </cell>
          <cell r="AS29">
            <v>0</v>
          </cell>
          <cell r="AT29">
            <v>0</v>
          </cell>
          <cell r="AU29">
            <v>0</v>
          </cell>
          <cell r="AV29">
            <v>0</v>
          </cell>
          <cell r="AW29">
            <v>0</v>
          </cell>
          <cell r="AX29">
            <v>0</v>
          </cell>
          <cell r="AY29">
            <v>0</v>
          </cell>
          <cell r="AZ29">
            <v>0</v>
          </cell>
          <cell r="BA29">
            <v>24047</v>
          </cell>
          <cell r="BB29">
            <v>0</v>
          </cell>
          <cell r="BC29">
            <v>0</v>
          </cell>
          <cell r="BD29">
            <v>0</v>
          </cell>
          <cell r="BE29">
            <v>0</v>
          </cell>
          <cell r="BF29">
            <v>0</v>
          </cell>
          <cell r="BG29" t="str">
            <v/>
          </cell>
          <cell r="BH29">
            <v>40087</v>
          </cell>
        </row>
        <row r="30">
          <cell r="A30" t="str">
            <v>31133364</v>
          </cell>
          <cell r="B30" t="str">
            <v>CABRERA PECEROS SANTOS</v>
          </cell>
          <cell r="C30" t="str">
            <v>CHOFER</v>
          </cell>
          <cell r="D30" t="str">
            <v>31133364</v>
          </cell>
          <cell r="E30">
            <v>40819</v>
          </cell>
          <cell r="F30">
            <v>40939</v>
          </cell>
          <cell r="G30">
            <v>1026.67</v>
          </cell>
          <cell r="H30">
            <v>1026.67</v>
          </cell>
          <cell r="I30">
            <v>0</v>
          </cell>
          <cell r="J30" t="str">
            <v>CABRERA PECEROS SANTOS</v>
          </cell>
          <cell r="K30">
            <v>0</v>
          </cell>
          <cell r="L30">
            <v>893.2</v>
          </cell>
          <cell r="M30" t="str">
            <v>OFICINA ZONAL APURIMAC</v>
          </cell>
          <cell r="N30" t="str">
            <v xml:space="preserve">0009  </v>
          </cell>
          <cell r="O30" t="str">
            <v>1719</v>
          </cell>
          <cell r="P30" t="str">
            <v>001</v>
          </cell>
          <cell r="Q30" t="str">
            <v>68</v>
          </cell>
          <cell r="R30">
            <v>40840</v>
          </cell>
          <cell r="S30" t="str">
            <v>4030632538</v>
          </cell>
          <cell r="T30" t="str">
            <v>201110</v>
          </cell>
          <cell r="U30" t="str">
            <v>201110</v>
          </cell>
          <cell r="V30" t="str">
            <v>12</v>
          </cell>
          <cell r="W30">
            <v>1</v>
          </cell>
          <cell r="X30" t="str">
            <v>CAS ZONALES OCTUBRE 2011</v>
          </cell>
          <cell r="Y30">
            <v>2595</v>
          </cell>
          <cell r="Z30" t="str">
            <v>10311333645</v>
          </cell>
          <cell r="AA30" t="str">
            <v>CABRERA</v>
          </cell>
          <cell r="AB30" t="str">
            <v>PECEROS</v>
          </cell>
          <cell r="AC30" t="str">
            <v>SANTOS</v>
          </cell>
          <cell r="AD30" t="str">
            <v>ONP</v>
          </cell>
          <cell r="AE30" t="str">
            <v>99</v>
          </cell>
          <cell r="AF30">
            <v>0</v>
          </cell>
          <cell r="AG30">
            <v>0</v>
          </cell>
          <cell r="AH30">
            <v>0</v>
          </cell>
          <cell r="AI30">
            <v>133.47</v>
          </cell>
          <cell r="AJ30">
            <v>40819</v>
          </cell>
          <cell r="AK30" t="str">
            <v/>
          </cell>
          <cell r="AL30">
            <v>1</v>
          </cell>
          <cell r="AM30" t="str">
            <v>2011</v>
          </cell>
          <cell r="AN30" t="str">
            <v>1</v>
          </cell>
          <cell r="AO30">
            <v>92.4</v>
          </cell>
          <cell r="AP30">
            <v>0</v>
          </cell>
          <cell r="AQ30">
            <v>0</v>
          </cell>
          <cell r="AR30">
            <v>0</v>
          </cell>
          <cell r="AS30">
            <v>0</v>
          </cell>
          <cell r="AT30">
            <v>0</v>
          </cell>
          <cell r="AU30">
            <v>0</v>
          </cell>
          <cell r="AV30">
            <v>0</v>
          </cell>
          <cell r="AW30">
            <v>0</v>
          </cell>
          <cell r="AX30">
            <v>0</v>
          </cell>
          <cell r="AY30">
            <v>0</v>
          </cell>
          <cell r="AZ30">
            <v>0</v>
          </cell>
          <cell r="BA30">
            <v>24047</v>
          </cell>
          <cell r="BB30">
            <v>0</v>
          </cell>
          <cell r="BC30">
            <v>0</v>
          </cell>
          <cell r="BD30">
            <v>0</v>
          </cell>
          <cell r="BE30">
            <v>0</v>
          </cell>
          <cell r="BF30">
            <v>0</v>
          </cell>
          <cell r="BG30" t="str">
            <v/>
          </cell>
          <cell r="BH30">
            <v>40087</v>
          </cell>
        </row>
        <row r="31">
          <cell r="A31" t="str">
            <v>31133364</v>
          </cell>
          <cell r="B31" t="str">
            <v>CABRERA PECEROS SANTOS</v>
          </cell>
          <cell r="C31" t="str">
            <v>CHOFER</v>
          </cell>
          <cell r="D31" t="str">
            <v>31133364</v>
          </cell>
          <cell r="E31">
            <v>40819</v>
          </cell>
          <cell r="F31">
            <v>40999</v>
          </cell>
          <cell r="G31">
            <v>1026.67</v>
          </cell>
          <cell r="H31">
            <v>1026.67</v>
          </cell>
          <cell r="I31">
            <v>0</v>
          </cell>
          <cell r="J31" t="str">
            <v>CABRERA PECEROS SANTOS</v>
          </cell>
          <cell r="K31">
            <v>0</v>
          </cell>
          <cell r="L31">
            <v>893.2</v>
          </cell>
          <cell r="M31" t="str">
            <v>OFICINA ZONAL APURIMAC</v>
          </cell>
          <cell r="N31" t="str">
            <v xml:space="preserve">0009  </v>
          </cell>
          <cell r="O31" t="str">
            <v>1719</v>
          </cell>
          <cell r="P31" t="str">
            <v>001</v>
          </cell>
          <cell r="Q31" t="str">
            <v>68</v>
          </cell>
          <cell r="R31">
            <v>40840</v>
          </cell>
          <cell r="S31" t="str">
            <v>4030632538</v>
          </cell>
          <cell r="T31" t="str">
            <v>201110</v>
          </cell>
          <cell r="U31" t="str">
            <v>201110</v>
          </cell>
          <cell r="V31" t="str">
            <v>12</v>
          </cell>
          <cell r="W31">
            <v>1</v>
          </cell>
          <cell r="X31" t="str">
            <v>CAS ZONALES OCTUBRE 2011</v>
          </cell>
          <cell r="Y31">
            <v>2595</v>
          </cell>
          <cell r="Z31" t="str">
            <v>10311333645</v>
          </cell>
          <cell r="AA31" t="str">
            <v>CABRERA</v>
          </cell>
          <cell r="AB31" t="str">
            <v>PECEROS</v>
          </cell>
          <cell r="AC31" t="str">
            <v>SANTOS</v>
          </cell>
          <cell r="AD31" t="str">
            <v>ONP</v>
          </cell>
          <cell r="AE31" t="str">
            <v>99</v>
          </cell>
          <cell r="AF31">
            <v>0</v>
          </cell>
          <cell r="AG31">
            <v>0</v>
          </cell>
          <cell r="AH31">
            <v>0</v>
          </cell>
          <cell r="AI31">
            <v>133.47</v>
          </cell>
          <cell r="AJ31">
            <v>40819</v>
          </cell>
          <cell r="AK31" t="str">
            <v/>
          </cell>
          <cell r="AL31">
            <v>1</v>
          </cell>
          <cell r="AM31" t="str">
            <v>2011</v>
          </cell>
          <cell r="AN31" t="str">
            <v>1</v>
          </cell>
          <cell r="AO31">
            <v>92.4</v>
          </cell>
          <cell r="AP31">
            <v>0</v>
          </cell>
          <cell r="AQ31">
            <v>0</v>
          </cell>
          <cell r="AR31">
            <v>0</v>
          </cell>
          <cell r="AS31">
            <v>0</v>
          </cell>
          <cell r="AT31">
            <v>0</v>
          </cell>
          <cell r="AU31">
            <v>0</v>
          </cell>
          <cell r="AV31">
            <v>0</v>
          </cell>
          <cell r="AW31">
            <v>0</v>
          </cell>
          <cell r="AX31">
            <v>0</v>
          </cell>
          <cell r="AY31">
            <v>0</v>
          </cell>
          <cell r="AZ31">
            <v>0</v>
          </cell>
          <cell r="BA31">
            <v>24047</v>
          </cell>
          <cell r="BB31">
            <v>0</v>
          </cell>
          <cell r="BC31">
            <v>0</v>
          </cell>
          <cell r="BD31">
            <v>0</v>
          </cell>
          <cell r="BE31">
            <v>0</v>
          </cell>
          <cell r="BF31">
            <v>0</v>
          </cell>
          <cell r="BG31" t="str">
            <v/>
          </cell>
          <cell r="BH31">
            <v>40087</v>
          </cell>
        </row>
        <row r="32">
          <cell r="A32" t="str">
            <v>31133364</v>
          </cell>
          <cell r="B32" t="str">
            <v>CABRERA PECEROS SANTOS</v>
          </cell>
          <cell r="C32" t="str">
            <v>CHOFER</v>
          </cell>
          <cell r="D32" t="str">
            <v>31133364</v>
          </cell>
          <cell r="E32">
            <v>40819</v>
          </cell>
          <cell r="F32">
            <v>41090</v>
          </cell>
          <cell r="G32">
            <v>1026.67</v>
          </cell>
          <cell r="H32">
            <v>1026.67</v>
          </cell>
          <cell r="I32">
            <v>0</v>
          </cell>
          <cell r="J32" t="str">
            <v>CABRERA PECEROS SANTOS</v>
          </cell>
          <cell r="K32">
            <v>0</v>
          </cell>
          <cell r="L32">
            <v>893.2</v>
          </cell>
          <cell r="M32" t="str">
            <v>OFICINA ZONAL APURIMAC</v>
          </cell>
          <cell r="N32" t="str">
            <v xml:space="preserve">0009  </v>
          </cell>
          <cell r="O32" t="str">
            <v>1719</v>
          </cell>
          <cell r="P32" t="str">
            <v>001</v>
          </cell>
          <cell r="Q32" t="str">
            <v>68</v>
          </cell>
          <cell r="R32">
            <v>40840</v>
          </cell>
          <cell r="S32" t="str">
            <v>4030632538</v>
          </cell>
          <cell r="T32" t="str">
            <v>201110</v>
          </cell>
          <cell r="U32" t="str">
            <v>201110</v>
          </cell>
          <cell r="V32" t="str">
            <v>12</v>
          </cell>
          <cell r="W32">
            <v>1</v>
          </cell>
          <cell r="X32" t="str">
            <v>CAS ZONALES OCTUBRE 2011</v>
          </cell>
          <cell r="Y32">
            <v>2595</v>
          </cell>
          <cell r="Z32" t="str">
            <v>10311333645</v>
          </cell>
          <cell r="AA32" t="str">
            <v>CABRERA</v>
          </cell>
          <cell r="AB32" t="str">
            <v>PECEROS</v>
          </cell>
          <cell r="AC32" t="str">
            <v>SANTOS</v>
          </cell>
          <cell r="AD32" t="str">
            <v>ONP</v>
          </cell>
          <cell r="AE32" t="str">
            <v>99</v>
          </cell>
          <cell r="AF32">
            <v>0</v>
          </cell>
          <cell r="AG32">
            <v>0</v>
          </cell>
          <cell r="AH32">
            <v>0</v>
          </cell>
          <cell r="AI32">
            <v>133.47</v>
          </cell>
          <cell r="AJ32">
            <v>40819</v>
          </cell>
          <cell r="AK32" t="str">
            <v/>
          </cell>
          <cell r="AL32">
            <v>1</v>
          </cell>
          <cell r="AM32" t="str">
            <v>2011</v>
          </cell>
          <cell r="AN32" t="str">
            <v>1</v>
          </cell>
          <cell r="AO32">
            <v>92.4</v>
          </cell>
          <cell r="AP32">
            <v>0</v>
          </cell>
          <cell r="AQ32">
            <v>0</v>
          </cell>
          <cell r="AR32">
            <v>0</v>
          </cell>
          <cell r="AS32">
            <v>0</v>
          </cell>
          <cell r="AT32">
            <v>0</v>
          </cell>
          <cell r="AU32">
            <v>0</v>
          </cell>
          <cell r="AV32">
            <v>0</v>
          </cell>
          <cell r="AW32">
            <v>0</v>
          </cell>
          <cell r="AX32">
            <v>0</v>
          </cell>
          <cell r="AY32">
            <v>0</v>
          </cell>
          <cell r="AZ32">
            <v>0</v>
          </cell>
          <cell r="BA32">
            <v>24047</v>
          </cell>
          <cell r="BB32">
            <v>0</v>
          </cell>
          <cell r="BC32">
            <v>0</v>
          </cell>
          <cell r="BD32">
            <v>0</v>
          </cell>
          <cell r="BE32">
            <v>0</v>
          </cell>
          <cell r="BF32">
            <v>0</v>
          </cell>
          <cell r="BG32" t="str">
            <v/>
          </cell>
          <cell r="BH32">
            <v>40087</v>
          </cell>
        </row>
        <row r="33">
          <cell r="A33" t="str">
            <v>04085636</v>
          </cell>
          <cell r="B33" t="str">
            <v>CARHUARICRA QUINTANA JIMMY WILDER</v>
          </cell>
          <cell r="C33" t="str">
            <v>JEFE DE LA OFICINA ZONAL PASCO</v>
          </cell>
          <cell r="D33" t="str">
            <v>04085636</v>
          </cell>
          <cell r="E33">
            <v>40823</v>
          </cell>
          <cell r="F33">
            <v>40883</v>
          </cell>
          <cell r="G33">
            <v>4240</v>
          </cell>
          <cell r="H33">
            <v>4240</v>
          </cell>
          <cell r="I33">
            <v>424</v>
          </cell>
          <cell r="J33" t="str">
            <v>CARHUARICRA QUINTANA JIMMY WILDER</v>
          </cell>
          <cell r="K33">
            <v>0</v>
          </cell>
          <cell r="L33">
            <v>3264.8</v>
          </cell>
          <cell r="M33" t="str">
            <v>OFICINA ZONAL PASCO</v>
          </cell>
          <cell r="N33" t="str">
            <v xml:space="preserve">0026  </v>
          </cell>
          <cell r="O33" t="str">
            <v>3427</v>
          </cell>
          <cell r="P33" t="str">
            <v>001</v>
          </cell>
          <cell r="Q33" t="str">
            <v>9</v>
          </cell>
          <cell r="R33">
            <v>40840</v>
          </cell>
          <cell r="S33" t="str">
            <v>4040881978</v>
          </cell>
          <cell r="T33" t="str">
            <v>201110</v>
          </cell>
          <cell r="U33" t="str">
            <v>201110</v>
          </cell>
          <cell r="V33" t="str">
            <v>12</v>
          </cell>
          <cell r="W33">
            <v>1</v>
          </cell>
          <cell r="X33" t="str">
            <v>CAS ZONALES OCTUBRE 2011</v>
          </cell>
          <cell r="Y33">
            <v>4146</v>
          </cell>
          <cell r="Z33" t="str">
            <v>10040856361</v>
          </cell>
          <cell r="AA33" t="str">
            <v>CARHUARICRA</v>
          </cell>
          <cell r="AB33" t="str">
            <v>QUINTANA</v>
          </cell>
          <cell r="AC33" t="str">
            <v>JIMMY WILDER</v>
          </cell>
          <cell r="AD33" t="str">
            <v>ONP</v>
          </cell>
          <cell r="AE33" t="str">
            <v>99</v>
          </cell>
          <cell r="AF33">
            <v>0</v>
          </cell>
          <cell r="AG33">
            <v>0</v>
          </cell>
          <cell r="AH33">
            <v>0</v>
          </cell>
          <cell r="AI33">
            <v>551.20000000000005</v>
          </cell>
          <cell r="AJ33">
            <v>40823</v>
          </cell>
          <cell r="AK33" t="str">
            <v/>
          </cell>
          <cell r="AL33">
            <v>1</v>
          </cell>
          <cell r="AM33" t="str">
            <v>2011</v>
          </cell>
          <cell r="AN33" t="str">
            <v>1</v>
          </cell>
          <cell r="AO33">
            <v>97.2</v>
          </cell>
          <cell r="AP33">
            <v>0</v>
          </cell>
          <cell r="AQ33">
            <v>0</v>
          </cell>
          <cell r="AR33">
            <v>0</v>
          </cell>
          <cell r="AS33">
            <v>0</v>
          </cell>
          <cell r="AT33">
            <v>0</v>
          </cell>
          <cell r="AU33">
            <v>0</v>
          </cell>
          <cell r="AV33">
            <v>0</v>
          </cell>
          <cell r="AW33">
            <v>0</v>
          </cell>
          <cell r="AX33">
            <v>0</v>
          </cell>
          <cell r="AY33">
            <v>0</v>
          </cell>
          <cell r="AZ33">
            <v>0</v>
          </cell>
          <cell r="BA33">
            <v>28683</v>
          </cell>
          <cell r="BB33">
            <v>0</v>
          </cell>
          <cell r="BC33">
            <v>0</v>
          </cell>
          <cell r="BD33">
            <v>0</v>
          </cell>
          <cell r="BE33">
            <v>0</v>
          </cell>
          <cell r="BF33">
            <v>0</v>
          </cell>
          <cell r="BG33" t="str">
            <v/>
          </cell>
          <cell r="BH33">
            <v>40823</v>
          </cell>
        </row>
        <row r="34">
          <cell r="A34" t="str">
            <v>04085636</v>
          </cell>
          <cell r="B34" t="str">
            <v>CARHUARICRA QUINTANA JIMMY WILDER</v>
          </cell>
          <cell r="C34" t="str">
            <v>JEFE DE LA OFICINA ZONAL PASCO</v>
          </cell>
          <cell r="D34" t="str">
            <v>04085636</v>
          </cell>
          <cell r="E34">
            <v>40823</v>
          </cell>
          <cell r="F34">
            <v>40908</v>
          </cell>
          <cell r="G34">
            <v>4240</v>
          </cell>
          <cell r="H34">
            <v>4240</v>
          </cell>
          <cell r="I34">
            <v>424</v>
          </cell>
          <cell r="J34" t="str">
            <v>CARHUARICRA QUINTANA JIMMY WILDER</v>
          </cell>
          <cell r="K34">
            <v>0</v>
          </cell>
          <cell r="L34">
            <v>3264.8</v>
          </cell>
          <cell r="M34" t="str">
            <v>OFICINA ZONAL PASCO</v>
          </cell>
          <cell r="N34" t="str">
            <v xml:space="preserve">0026  </v>
          </cell>
          <cell r="O34" t="str">
            <v>3427</v>
          </cell>
          <cell r="P34" t="str">
            <v>001</v>
          </cell>
          <cell r="Q34" t="str">
            <v>9</v>
          </cell>
          <cell r="R34">
            <v>40840</v>
          </cell>
          <cell r="S34" t="str">
            <v>4040881978</v>
          </cell>
          <cell r="T34" t="str">
            <v>201110</v>
          </cell>
          <cell r="U34" t="str">
            <v>201110</v>
          </cell>
          <cell r="V34" t="str">
            <v>12</v>
          </cell>
          <cell r="W34">
            <v>1</v>
          </cell>
          <cell r="X34" t="str">
            <v>CAS ZONALES OCTUBRE 2011</v>
          </cell>
          <cell r="Y34">
            <v>4146</v>
          </cell>
          <cell r="Z34" t="str">
            <v>10040856361</v>
          </cell>
          <cell r="AA34" t="str">
            <v>CARHUARICRA</v>
          </cell>
          <cell r="AB34" t="str">
            <v>QUINTANA</v>
          </cell>
          <cell r="AC34" t="str">
            <v>JIMMY WILDER</v>
          </cell>
          <cell r="AD34" t="str">
            <v>ONP</v>
          </cell>
          <cell r="AE34" t="str">
            <v>99</v>
          </cell>
          <cell r="AF34">
            <v>0</v>
          </cell>
          <cell r="AG34">
            <v>0</v>
          </cell>
          <cell r="AH34">
            <v>0</v>
          </cell>
          <cell r="AI34">
            <v>551.20000000000005</v>
          </cell>
          <cell r="AJ34">
            <v>40823</v>
          </cell>
          <cell r="AK34" t="str">
            <v/>
          </cell>
          <cell r="AL34">
            <v>1</v>
          </cell>
          <cell r="AM34" t="str">
            <v>2011</v>
          </cell>
          <cell r="AN34" t="str">
            <v>1</v>
          </cell>
          <cell r="AO34">
            <v>97.2</v>
          </cell>
          <cell r="AP34">
            <v>0</v>
          </cell>
          <cell r="AQ34">
            <v>0</v>
          </cell>
          <cell r="AR34">
            <v>0</v>
          </cell>
          <cell r="AS34">
            <v>0</v>
          </cell>
          <cell r="AT34">
            <v>0</v>
          </cell>
          <cell r="AU34">
            <v>0</v>
          </cell>
          <cell r="AV34">
            <v>0</v>
          </cell>
          <cell r="AW34">
            <v>0</v>
          </cell>
          <cell r="AX34">
            <v>0</v>
          </cell>
          <cell r="AY34">
            <v>0</v>
          </cell>
          <cell r="AZ34">
            <v>0</v>
          </cell>
          <cell r="BA34">
            <v>28683</v>
          </cell>
          <cell r="BB34">
            <v>0</v>
          </cell>
          <cell r="BC34">
            <v>0</v>
          </cell>
          <cell r="BD34">
            <v>0</v>
          </cell>
          <cell r="BE34">
            <v>0</v>
          </cell>
          <cell r="BF34">
            <v>0</v>
          </cell>
          <cell r="BG34" t="str">
            <v/>
          </cell>
          <cell r="BH34">
            <v>40823</v>
          </cell>
        </row>
        <row r="35">
          <cell r="A35" t="str">
            <v>04085636</v>
          </cell>
          <cell r="B35" t="str">
            <v>CARHUARICRA QUINTANA JIMMY WILDER</v>
          </cell>
          <cell r="C35" t="str">
            <v>JEFE DE LA OFICINA ZONAL PASCO</v>
          </cell>
          <cell r="D35" t="str">
            <v>04085636</v>
          </cell>
          <cell r="E35">
            <v>40823</v>
          </cell>
          <cell r="F35">
            <v>40939</v>
          </cell>
          <cell r="G35">
            <v>4240</v>
          </cell>
          <cell r="H35">
            <v>4240</v>
          </cell>
          <cell r="I35">
            <v>424</v>
          </cell>
          <cell r="J35" t="str">
            <v>CARHUARICRA QUINTANA JIMMY WILDER</v>
          </cell>
          <cell r="K35">
            <v>0</v>
          </cell>
          <cell r="L35">
            <v>3264.8</v>
          </cell>
          <cell r="M35" t="str">
            <v>OFICINA ZONAL PASCO</v>
          </cell>
          <cell r="N35" t="str">
            <v xml:space="preserve">0026  </v>
          </cell>
          <cell r="O35" t="str">
            <v>3427</v>
          </cell>
          <cell r="P35" t="str">
            <v>001</v>
          </cell>
          <cell r="Q35" t="str">
            <v>9</v>
          </cell>
          <cell r="R35">
            <v>40840</v>
          </cell>
          <cell r="S35" t="str">
            <v>4040881978</v>
          </cell>
          <cell r="T35" t="str">
            <v>201110</v>
          </cell>
          <cell r="U35" t="str">
            <v>201110</v>
          </cell>
          <cell r="V35" t="str">
            <v>12</v>
          </cell>
          <cell r="W35">
            <v>1</v>
          </cell>
          <cell r="X35" t="str">
            <v>CAS ZONALES OCTUBRE 2011</v>
          </cell>
          <cell r="Y35">
            <v>4146</v>
          </cell>
          <cell r="Z35" t="str">
            <v>10040856361</v>
          </cell>
          <cell r="AA35" t="str">
            <v>CARHUARICRA</v>
          </cell>
          <cell r="AB35" t="str">
            <v>QUINTANA</v>
          </cell>
          <cell r="AC35" t="str">
            <v>JIMMY WILDER</v>
          </cell>
          <cell r="AD35" t="str">
            <v>ONP</v>
          </cell>
          <cell r="AE35" t="str">
            <v>99</v>
          </cell>
          <cell r="AF35">
            <v>0</v>
          </cell>
          <cell r="AG35">
            <v>0</v>
          </cell>
          <cell r="AH35">
            <v>0</v>
          </cell>
          <cell r="AI35">
            <v>551.20000000000005</v>
          </cell>
          <cell r="AJ35">
            <v>40823</v>
          </cell>
          <cell r="AK35" t="str">
            <v/>
          </cell>
          <cell r="AL35">
            <v>1</v>
          </cell>
          <cell r="AM35" t="str">
            <v>2011</v>
          </cell>
          <cell r="AN35" t="str">
            <v>1</v>
          </cell>
          <cell r="AO35">
            <v>97.2</v>
          </cell>
          <cell r="AP35">
            <v>0</v>
          </cell>
          <cell r="AQ35">
            <v>0</v>
          </cell>
          <cell r="AR35">
            <v>0</v>
          </cell>
          <cell r="AS35">
            <v>0</v>
          </cell>
          <cell r="AT35">
            <v>0</v>
          </cell>
          <cell r="AU35">
            <v>0</v>
          </cell>
          <cell r="AV35">
            <v>0</v>
          </cell>
          <cell r="AW35">
            <v>0</v>
          </cell>
          <cell r="AX35">
            <v>0</v>
          </cell>
          <cell r="AY35">
            <v>0</v>
          </cell>
          <cell r="AZ35">
            <v>0</v>
          </cell>
          <cell r="BA35">
            <v>28683</v>
          </cell>
          <cell r="BB35">
            <v>0</v>
          </cell>
          <cell r="BC35">
            <v>0</v>
          </cell>
          <cell r="BD35">
            <v>0</v>
          </cell>
          <cell r="BE35">
            <v>0</v>
          </cell>
          <cell r="BF35">
            <v>0</v>
          </cell>
          <cell r="BG35" t="str">
            <v/>
          </cell>
          <cell r="BH35">
            <v>40823</v>
          </cell>
        </row>
        <row r="36">
          <cell r="A36" t="str">
            <v>04085636</v>
          </cell>
          <cell r="B36" t="str">
            <v>CARHUARICRA QUINTANA JIMMY WILDER</v>
          </cell>
          <cell r="C36" t="str">
            <v>JEFE DE LA OFICINA ZONAL PASCO</v>
          </cell>
          <cell r="D36" t="str">
            <v>04085636</v>
          </cell>
          <cell r="E36">
            <v>40823</v>
          </cell>
          <cell r="F36">
            <v>40968</v>
          </cell>
          <cell r="G36">
            <v>4240</v>
          </cell>
          <cell r="H36">
            <v>4240</v>
          </cell>
          <cell r="I36">
            <v>424</v>
          </cell>
          <cell r="J36" t="str">
            <v>CARHUARICRA QUINTANA JIMMY WILDER</v>
          </cell>
          <cell r="K36">
            <v>0</v>
          </cell>
          <cell r="L36">
            <v>3264.8</v>
          </cell>
          <cell r="M36" t="str">
            <v>OFICINA ZONAL PASCO</v>
          </cell>
          <cell r="N36" t="str">
            <v xml:space="preserve">0026  </v>
          </cell>
          <cell r="O36" t="str">
            <v>3427</v>
          </cell>
          <cell r="P36" t="str">
            <v>001</v>
          </cell>
          <cell r="Q36" t="str">
            <v>9</v>
          </cell>
          <cell r="R36">
            <v>40840</v>
          </cell>
          <cell r="S36" t="str">
            <v>4040881978</v>
          </cell>
          <cell r="T36" t="str">
            <v>201110</v>
          </cell>
          <cell r="U36" t="str">
            <v>201110</v>
          </cell>
          <cell r="V36" t="str">
            <v>12</v>
          </cell>
          <cell r="W36">
            <v>1</v>
          </cell>
          <cell r="X36" t="str">
            <v>CAS ZONALES OCTUBRE 2011</v>
          </cell>
          <cell r="Y36">
            <v>4146</v>
          </cell>
          <cell r="Z36" t="str">
            <v>10040856361</v>
          </cell>
          <cell r="AA36" t="str">
            <v>CARHUARICRA</v>
          </cell>
          <cell r="AB36" t="str">
            <v>QUINTANA</v>
          </cell>
          <cell r="AC36" t="str">
            <v>JIMMY WILDER</v>
          </cell>
          <cell r="AD36" t="str">
            <v>ONP</v>
          </cell>
          <cell r="AE36" t="str">
            <v>99</v>
          </cell>
          <cell r="AF36">
            <v>0</v>
          </cell>
          <cell r="AG36">
            <v>0</v>
          </cell>
          <cell r="AH36">
            <v>0</v>
          </cell>
          <cell r="AI36">
            <v>551.20000000000005</v>
          </cell>
          <cell r="AJ36">
            <v>40823</v>
          </cell>
          <cell r="AK36" t="str">
            <v/>
          </cell>
          <cell r="AL36">
            <v>1</v>
          </cell>
          <cell r="AM36" t="str">
            <v>2011</v>
          </cell>
          <cell r="AN36" t="str">
            <v>1</v>
          </cell>
          <cell r="AO36">
            <v>97.2</v>
          </cell>
          <cell r="AP36">
            <v>0</v>
          </cell>
          <cell r="AQ36">
            <v>0</v>
          </cell>
          <cell r="AR36">
            <v>0</v>
          </cell>
          <cell r="AS36">
            <v>0</v>
          </cell>
          <cell r="AT36">
            <v>0</v>
          </cell>
          <cell r="AU36">
            <v>0</v>
          </cell>
          <cell r="AV36">
            <v>0</v>
          </cell>
          <cell r="AW36">
            <v>0</v>
          </cell>
          <cell r="AX36">
            <v>0</v>
          </cell>
          <cell r="AY36">
            <v>0</v>
          </cell>
          <cell r="AZ36">
            <v>0</v>
          </cell>
          <cell r="BA36">
            <v>28683</v>
          </cell>
          <cell r="BB36">
            <v>0</v>
          </cell>
          <cell r="BC36">
            <v>0</v>
          </cell>
          <cell r="BD36">
            <v>0</v>
          </cell>
          <cell r="BE36">
            <v>0</v>
          </cell>
          <cell r="BF36">
            <v>0</v>
          </cell>
          <cell r="BG36" t="str">
            <v/>
          </cell>
          <cell r="BH36">
            <v>40823</v>
          </cell>
        </row>
        <row r="37">
          <cell r="A37" t="str">
            <v>04085636</v>
          </cell>
          <cell r="B37" t="str">
            <v>CARHUARICRA QUINTANA JIMMY WILDER</v>
          </cell>
          <cell r="C37" t="str">
            <v>JEFE DE LA OFICINA ZONAL PASCO</v>
          </cell>
          <cell r="D37" t="str">
            <v>04085636</v>
          </cell>
          <cell r="E37">
            <v>40823</v>
          </cell>
          <cell r="F37">
            <v>40999</v>
          </cell>
          <cell r="G37">
            <v>4240</v>
          </cell>
          <cell r="H37">
            <v>4240</v>
          </cell>
          <cell r="I37">
            <v>424</v>
          </cell>
          <cell r="J37" t="str">
            <v>CARHUARICRA QUINTANA JIMMY WILDER</v>
          </cell>
          <cell r="K37">
            <v>0</v>
          </cell>
          <cell r="L37">
            <v>3264.8</v>
          </cell>
          <cell r="M37" t="str">
            <v>OFICINA ZONAL PASCO</v>
          </cell>
          <cell r="N37" t="str">
            <v xml:space="preserve">0026  </v>
          </cell>
          <cell r="O37" t="str">
            <v>3427</v>
          </cell>
          <cell r="P37" t="str">
            <v>001</v>
          </cell>
          <cell r="Q37" t="str">
            <v>9</v>
          </cell>
          <cell r="R37">
            <v>40840</v>
          </cell>
          <cell r="S37" t="str">
            <v>4040881978</v>
          </cell>
          <cell r="T37" t="str">
            <v>201110</v>
          </cell>
          <cell r="U37" t="str">
            <v>201110</v>
          </cell>
          <cell r="V37" t="str">
            <v>12</v>
          </cell>
          <cell r="W37">
            <v>1</v>
          </cell>
          <cell r="X37" t="str">
            <v>CAS ZONALES OCTUBRE 2011</v>
          </cell>
          <cell r="Y37">
            <v>4146</v>
          </cell>
          <cell r="Z37" t="str">
            <v>10040856361</v>
          </cell>
          <cell r="AA37" t="str">
            <v>CARHUARICRA</v>
          </cell>
          <cell r="AB37" t="str">
            <v>QUINTANA</v>
          </cell>
          <cell r="AC37" t="str">
            <v>JIMMY WILDER</v>
          </cell>
          <cell r="AD37" t="str">
            <v>ONP</v>
          </cell>
          <cell r="AE37" t="str">
            <v>99</v>
          </cell>
          <cell r="AF37">
            <v>0</v>
          </cell>
          <cell r="AG37">
            <v>0</v>
          </cell>
          <cell r="AH37">
            <v>0</v>
          </cell>
          <cell r="AI37">
            <v>551.20000000000005</v>
          </cell>
          <cell r="AJ37">
            <v>40823</v>
          </cell>
          <cell r="AK37" t="str">
            <v/>
          </cell>
          <cell r="AL37">
            <v>1</v>
          </cell>
          <cell r="AM37" t="str">
            <v>2011</v>
          </cell>
          <cell r="AN37" t="str">
            <v>1</v>
          </cell>
          <cell r="AO37">
            <v>97.2</v>
          </cell>
          <cell r="AP37">
            <v>0</v>
          </cell>
          <cell r="AQ37">
            <v>0</v>
          </cell>
          <cell r="AR37">
            <v>0</v>
          </cell>
          <cell r="AS37">
            <v>0</v>
          </cell>
          <cell r="AT37">
            <v>0</v>
          </cell>
          <cell r="AU37">
            <v>0</v>
          </cell>
          <cell r="AV37">
            <v>0</v>
          </cell>
          <cell r="AW37">
            <v>0</v>
          </cell>
          <cell r="AX37">
            <v>0</v>
          </cell>
          <cell r="AY37">
            <v>0</v>
          </cell>
          <cell r="AZ37">
            <v>0</v>
          </cell>
          <cell r="BA37">
            <v>28683</v>
          </cell>
          <cell r="BB37">
            <v>0</v>
          </cell>
          <cell r="BC37">
            <v>0</v>
          </cell>
          <cell r="BD37">
            <v>0</v>
          </cell>
          <cell r="BE37">
            <v>0</v>
          </cell>
          <cell r="BF37">
            <v>0</v>
          </cell>
          <cell r="BG37" t="str">
            <v/>
          </cell>
          <cell r="BH37">
            <v>40823</v>
          </cell>
        </row>
        <row r="38">
          <cell r="A38" t="str">
            <v>40147678</v>
          </cell>
          <cell r="B38" t="str">
            <v>CASAVERDE WARTHON BETSY</v>
          </cell>
          <cell r="C38" t="str">
            <v>RESPONSABLE DE PROYECTOS</v>
          </cell>
          <cell r="D38" t="str">
            <v>40147678</v>
          </cell>
          <cell r="E38">
            <v>40814</v>
          </cell>
          <cell r="F38">
            <v>40874</v>
          </cell>
          <cell r="G38">
            <v>3100</v>
          </cell>
          <cell r="H38">
            <v>3100</v>
          </cell>
          <cell r="I38">
            <v>0</v>
          </cell>
          <cell r="J38" t="str">
            <v>CASAVERDE WARTHON BETSY</v>
          </cell>
          <cell r="K38">
            <v>0</v>
          </cell>
          <cell r="L38">
            <v>2697</v>
          </cell>
          <cell r="M38" t="str">
            <v>OFICINA ZONAL CUSCO</v>
          </cell>
          <cell r="N38" t="str">
            <v xml:space="preserve">0015  </v>
          </cell>
          <cell r="O38" t="str">
            <v>3397</v>
          </cell>
          <cell r="P38" t="str">
            <v>001</v>
          </cell>
          <cell r="Q38" t="str">
            <v>150</v>
          </cell>
          <cell r="R38">
            <v>40840</v>
          </cell>
          <cell r="S38" t="str">
            <v>4010665286</v>
          </cell>
          <cell r="T38" t="str">
            <v>201110</v>
          </cell>
          <cell r="U38" t="str">
            <v>201110</v>
          </cell>
          <cell r="V38" t="str">
            <v>12</v>
          </cell>
          <cell r="W38">
            <v>1</v>
          </cell>
          <cell r="X38" t="str">
            <v>CAS ZONALES OCTUBRE 2011</v>
          </cell>
          <cell r="Y38">
            <v>1254</v>
          </cell>
          <cell r="Z38" t="str">
            <v>10401476780</v>
          </cell>
          <cell r="AA38" t="str">
            <v>CASAVERDE</v>
          </cell>
          <cell r="AB38" t="str">
            <v>WARTHON</v>
          </cell>
          <cell r="AC38" t="str">
            <v>BETSY</v>
          </cell>
          <cell r="AD38" t="str">
            <v>ONP</v>
          </cell>
          <cell r="AE38" t="str">
            <v>99</v>
          </cell>
          <cell r="AF38">
            <v>0</v>
          </cell>
          <cell r="AG38">
            <v>0</v>
          </cell>
          <cell r="AH38">
            <v>0</v>
          </cell>
          <cell r="AI38">
            <v>403</v>
          </cell>
          <cell r="AJ38">
            <v>40814</v>
          </cell>
          <cell r="AK38" t="str">
            <v>2630711</v>
          </cell>
          <cell r="AL38">
            <v>40833</v>
          </cell>
          <cell r="AM38" t="str">
            <v>2011</v>
          </cell>
          <cell r="AN38" t="str">
            <v>1</v>
          </cell>
          <cell r="AO38">
            <v>97.2</v>
          </cell>
          <cell r="AP38">
            <v>0</v>
          </cell>
          <cell r="AQ38">
            <v>0</v>
          </cell>
          <cell r="AR38">
            <v>0</v>
          </cell>
          <cell r="AS38">
            <v>0</v>
          </cell>
          <cell r="AT38">
            <v>0</v>
          </cell>
          <cell r="AU38">
            <v>0</v>
          </cell>
          <cell r="AV38">
            <v>0</v>
          </cell>
          <cell r="AW38">
            <v>0</v>
          </cell>
          <cell r="AX38">
            <v>0</v>
          </cell>
          <cell r="AY38">
            <v>0</v>
          </cell>
          <cell r="AZ38">
            <v>0</v>
          </cell>
          <cell r="BA38">
            <v>28900</v>
          </cell>
          <cell r="BB38">
            <v>0</v>
          </cell>
          <cell r="BC38">
            <v>0</v>
          </cell>
          <cell r="BD38">
            <v>0</v>
          </cell>
          <cell r="BE38">
            <v>0</v>
          </cell>
          <cell r="BF38">
            <v>0</v>
          </cell>
          <cell r="BG38" t="str">
            <v/>
          </cell>
          <cell r="BH38" t="str">
            <v/>
          </cell>
        </row>
        <row r="39">
          <cell r="A39" t="str">
            <v>41438329</v>
          </cell>
          <cell r="B39" t="str">
            <v>CASTILLO MEJIA DELICIA HERMILA</v>
          </cell>
          <cell r="C39" t="str">
            <v>RESPONSABLE DE PROMOCION SOCIAL Y CAPACITACION</v>
          </cell>
          <cell r="D39" t="str">
            <v>41438329</v>
          </cell>
          <cell r="E39">
            <v>40819</v>
          </cell>
          <cell r="F39">
            <v>40879</v>
          </cell>
          <cell r="G39">
            <v>2520</v>
          </cell>
          <cell r="H39">
            <v>2520</v>
          </cell>
          <cell r="I39">
            <v>0</v>
          </cell>
          <cell r="J39" t="str">
            <v>CASTILLO MEJIA DELICIA HERMILA</v>
          </cell>
          <cell r="K39">
            <v>0</v>
          </cell>
          <cell r="L39">
            <v>2192.4</v>
          </cell>
          <cell r="M39" t="str">
            <v>OFICINA ZONAL SAN MARTIN</v>
          </cell>
          <cell r="N39" t="str">
            <v xml:space="preserve">0029  </v>
          </cell>
          <cell r="O39" t="str">
            <v>3393</v>
          </cell>
          <cell r="P39" t="str">
            <v>001</v>
          </cell>
          <cell r="Q39" t="str">
            <v>4</v>
          </cell>
          <cell r="R39">
            <v>40840</v>
          </cell>
          <cell r="S39" t="str">
            <v>04-534-011763</v>
          </cell>
          <cell r="T39" t="str">
            <v>201110</v>
          </cell>
          <cell r="U39" t="str">
            <v>201110</v>
          </cell>
          <cell r="V39" t="str">
            <v>12</v>
          </cell>
          <cell r="W39">
            <v>1</v>
          </cell>
          <cell r="X39" t="str">
            <v>CAS ZONALES OCTUBRE 2011</v>
          </cell>
          <cell r="Y39">
            <v>4130</v>
          </cell>
          <cell r="Z39" t="str">
            <v>10414383292</v>
          </cell>
          <cell r="AA39" t="str">
            <v>CASTILLO</v>
          </cell>
          <cell r="AB39" t="str">
            <v>MEJIA</v>
          </cell>
          <cell r="AC39" t="str">
            <v>DELICIA HERMILA</v>
          </cell>
          <cell r="AD39" t="str">
            <v>ONP</v>
          </cell>
          <cell r="AE39" t="str">
            <v>99</v>
          </cell>
          <cell r="AF39">
            <v>0</v>
          </cell>
          <cell r="AG39">
            <v>0</v>
          </cell>
          <cell r="AH39">
            <v>0</v>
          </cell>
          <cell r="AI39">
            <v>327.60000000000002</v>
          </cell>
          <cell r="AJ39">
            <v>40819</v>
          </cell>
          <cell r="AK39" t="str">
            <v>2634918</v>
          </cell>
          <cell r="AL39">
            <v>40826</v>
          </cell>
          <cell r="AM39" t="str">
            <v>2011</v>
          </cell>
          <cell r="AN39" t="str">
            <v>1</v>
          </cell>
          <cell r="AO39">
            <v>97.2</v>
          </cell>
          <cell r="AP39">
            <v>0</v>
          </cell>
          <cell r="AQ39">
            <v>0</v>
          </cell>
          <cell r="AR39">
            <v>0</v>
          </cell>
          <cell r="AS39">
            <v>0</v>
          </cell>
          <cell r="AT39">
            <v>0</v>
          </cell>
          <cell r="AU39">
            <v>0</v>
          </cell>
          <cell r="AV39">
            <v>0</v>
          </cell>
          <cell r="AW39">
            <v>0</v>
          </cell>
          <cell r="AX39">
            <v>0</v>
          </cell>
          <cell r="AY39">
            <v>0</v>
          </cell>
          <cell r="AZ39">
            <v>0</v>
          </cell>
          <cell r="BA39">
            <v>30128</v>
          </cell>
          <cell r="BB39">
            <v>0</v>
          </cell>
          <cell r="BC39">
            <v>0</v>
          </cell>
          <cell r="BD39">
            <v>0</v>
          </cell>
          <cell r="BE39">
            <v>0</v>
          </cell>
          <cell r="BF39">
            <v>0</v>
          </cell>
          <cell r="BG39" t="str">
            <v/>
          </cell>
          <cell r="BH39">
            <v>40819</v>
          </cell>
        </row>
        <row r="40">
          <cell r="A40" t="str">
            <v>41438329</v>
          </cell>
          <cell r="B40" t="str">
            <v>CASTILLO MEJIA DELICIA HERMILA</v>
          </cell>
          <cell r="C40" t="str">
            <v>RESPONSABLE DE PROMOCION SOCIAL Y CAPACITACION</v>
          </cell>
          <cell r="D40" t="str">
            <v>41438329</v>
          </cell>
          <cell r="E40">
            <v>40819</v>
          </cell>
          <cell r="F40">
            <v>40908</v>
          </cell>
          <cell r="G40">
            <v>2520</v>
          </cell>
          <cell r="H40">
            <v>2520</v>
          </cell>
          <cell r="I40">
            <v>0</v>
          </cell>
          <cell r="J40" t="str">
            <v>CASTILLO MEJIA DELICIA HERMILA</v>
          </cell>
          <cell r="K40">
            <v>0</v>
          </cell>
          <cell r="L40">
            <v>2192.4</v>
          </cell>
          <cell r="M40" t="str">
            <v>OFICINA ZONAL SAN MARTIN</v>
          </cell>
          <cell r="N40" t="str">
            <v xml:space="preserve">0029  </v>
          </cell>
          <cell r="O40" t="str">
            <v>3393</v>
          </cell>
          <cell r="P40" t="str">
            <v>001</v>
          </cell>
          <cell r="Q40" t="str">
            <v>4</v>
          </cell>
          <cell r="R40">
            <v>40840</v>
          </cell>
          <cell r="S40" t="str">
            <v>04-534-011763</v>
          </cell>
          <cell r="T40" t="str">
            <v>201110</v>
          </cell>
          <cell r="U40" t="str">
            <v>201110</v>
          </cell>
          <cell r="V40" t="str">
            <v>12</v>
          </cell>
          <cell r="W40">
            <v>1</v>
          </cell>
          <cell r="X40" t="str">
            <v>CAS ZONALES OCTUBRE 2011</v>
          </cell>
          <cell r="Y40">
            <v>4130</v>
          </cell>
          <cell r="Z40" t="str">
            <v>10414383292</v>
          </cell>
          <cell r="AA40" t="str">
            <v>CASTILLO</v>
          </cell>
          <cell r="AB40" t="str">
            <v>MEJIA</v>
          </cell>
          <cell r="AC40" t="str">
            <v>DELICIA HERMILA</v>
          </cell>
          <cell r="AD40" t="str">
            <v>ONP</v>
          </cell>
          <cell r="AE40" t="str">
            <v>99</v>
          </cell>
          <cell r="AF40">
            <v>0</v>
          </cell>
          <cell r="AG40">
            <v>0</v>
          </cell>
          <cell r="AH40">
            <v>0</v>
          </cell>
          <cell r="AI40">
            <v>327.60000000000002</v>
          </cell>
          <cell r="AJ40">
            <v>40819</v>
          </cell>
          <cell r="AK40" t="str">
            <v>2634918</v>
          </cell>
          <cell r="AL40">
            <v>40826</v>
          </cell>
          <cell r="AM40" t="str">
            <v>2011</v>
          </cell>
          <cell r="AN40" t="str">
            <v>1</v>
          </cell>
          <cell r="AO40">
            <v>97.2</v>
          </cell>
          <cell r="AP40">
            <v>0</v>
          </cell>
          <cell r="AQ40">
            <v>0</v>
          </cell>
          <cell r="AR40">
            <v>0</v>
          </cell>
          <cell r="AS40">
            <v>0</v>
          </cell>
          <cell r="AT40">
            <v>0</v>
          </cell>
          <cell r="AU40">
            <v>0</v>
          </cell>
          <cell r="AV40">
            <v>0</v>
          </cell>
          <cell r="AW40">
            <v>0</v>
          </cell>
          <cell r="AX40">
            <v>0</v>
          </cell>
          <cell r="AY40">
            <v>0</v>
          </cell>
          <cell r="AZ40">
            <v>0</v>
          </cell>
          <cell r="BA40">
            <v>30128</v>
          </cell>
          <cell r="BB40">
            <v>0</v>
          </cell>
          <cell r="BC40">
            <v>0</v>
          </cell>
          <cell r="BD40">
            <v>0</v>
          </cell>
          <cell r="BE40">
            <v>0</v>
          </cell>
          <cell r="BF40">
            <v>0</v>
          </cell>
          <cell r="BG40" t="str">
            <v/>
          </cell>
          <cell r="BH40">
            <v>40819</v>
          </cell>
        </row>
        <row r="41">
          <cell r="A41" t="str">
            <v>41438329</v>
          </cell>
          <cell r="B41" t="str">
            <v>CASTILLO MEJIA DELICIA HERMILA</v>
          </cell>
          <cell r="C41" t="str">
            <v>RESPONSABLE DE PROMOCION SOCIAL Y CAPACITACION</v>
          </cell>
          <cell r="D41" t="str">
            <v>41438329</v>
          </cell>
          <cell r="E41">
            <v>40819</v>
          </cell>
          <cell r="F41">
            <v>40939</v>
          </cell>
          <cell r="G41">
            <v>2520</v>
          </cell>
          <cell r="H41">
            <v>2520</v>
          </cell>
          <cell r="I41">
            <v>0</v>
          </cell>
          <cell r="J41" t="str">
            <v>CASTILLO MEJIA DELICIA HERMILA</v>
          </cell>
          <cell r="K41">
            <v>0</v>
          </cell>
          <cell r="L41">
            <v>2192.4</v>
          </cell>
          <cell r="M41" t="str">
            <v>OFICINA ZONAL SAN MARTIN</v>
          </cell>
          <cell r="N41" t="str">
            <v xml:space="preserve">0029  </v>
          </cell>
          <cell r="O41" t="str">
            <v>3393</v>
          </cell>
          <cell r="P41" t="str">
            <v>001</v>
          </cell>
          <cell r="Q41" t="str">
            <v>4</v>
          </cell>
          <cell r="R41">
            <v>40840</v>
          </cell>
          <cell r="S41" t="str">
            <v>04-534-011763</v>
          </cell>
          <cell r="T41" t="str">
            <v>201110</v>
          </cell>
          <cell r="U41" t="str">
            <v>201110</v>
          </cell>
          <cell r="V41" t="str">
            <v>12</v>
          </cell>
          <cell r="W41">
            <v>1</v>
          </cell>
          <cell r="X41" t="str">
            <v>CAS ZONALES OCTUBRE 2011</v>
          </cell>
          <cell r="Y41">
            <v>4130</v>
          </cell>
          <cell r="Z41" t="str">
            <v>10414383292</v>
          </cell>
          <cell r="AA41" t="str">
            <v>CASTILLO</v>
          </cell>
          <cell r="AB41" t="str">
            <v>MEJIA</v>
          </cell>
          <cell r="AC41" t="str">
            <v>DELICIA HERMILA</v>
          </cell>
          <cell r="AD41" t="str">
            <v>ONP</v>
          </cell>
          <cell r="AE41" t="str">
            <v>99</v>
          </cell>
          <cell r="AF41">
            <v>0</v>
          </cell>
          <cell r="AG41">
            <v>0</v>
          </cell>
          <cell r="AH41">
            <v>0</v>
          </cell>
          <cell r="AI41">
            <v>327.60000000000002</v>
          </cell>
          <cell r="AJ41">
            <v>40819</v>
          </cell>
          <cell r="AK41" t="str">
            <v>2634918</v>
          </cell>
          <cell r="AL41">
            <v>40826</v>
          </cell>
          <cell r="AM41" t="str">
            <v>2011</v>
          </cell>
          <cell r="AN41" t="str">
            <v>1</v>
          </cell>
          <cell r="AO41">
            <v>97.2</v>
          </cell>
          <cell r="AP41">
            <v>0</v>
          </cell>
          <cell r="AQ41">
            <v>0</v>
          </cell>
          <cell r="AR41">
            <v>0</v>
          </cell>
          <cell r="AS41">
            <v>0</v>
          </cell>
          <cell r="AT41">
            <v>0</v>
          </cell>
          <cell r="AU41">
            <v>0</v>
          </cell>
          <cell r="AV41">
            <v>0</v>
          </cell>
          <cell r="AW41">
            <v>0</v>
          </cell>
          <cell r="AX41">
            <v>0</v>
          </cell>
          <cell r="AY41">
            <v>0</v>
          </cell>
          <cell r="AZ41">
            <v>0</v>
          </cell>
          <cell r="BA41">
            <v>30128</v>
          </cell>
          <cell r="BB41">
            <v>0</v>
          </cell>
          <cell r="BC41">
            <v>0</v>
          </cell>
          <cell r="BD41">
            <v>0</v>
          </cell>
          <cell r="BE41">
            <v>0</v>
          </cell>
          <cell r="BF41">
            <v>0</v>
          </cell>
          <cell r="BG41" t="str">
            <v/>
          </cell>
          <cell r="BH41">
            <v>40819</v>
          </cell>
        </row>
        <row r="42">
          <cell r="A42" t="str">
            <v>41438329</v>
          </cell>
          <cell r="B42" t="str">
            <v>CASTILLO MEJIA DELICIA HERMILA</v>
          </cell>
          <cell r="C42" t="str">
            <v>RESPONSABLE DE PROMOCION SOCIAL Y CAPACITACION</v>
          </cell>
          <cell r="D42" t="str">
            <v>41438329</v>
          </cell>
          <cell r="E42">
            <v>40819</v>
          </cell>
          <cell r="F42">
            <v>40968</v>
          </cell>
          <cell r="G42">
            <v>2520</v>
          </cell>
          <cell r="H42">
            <v>2520</v>
          </cell>
          <cell r="I42">
            <v>0</v>
          </cell>
          <cell r="J42" t="str">
            <v>CASTILLO MEJIA DELICIA HERMILA</v>
          </cell>
          <cell r="K42">
            <v>0</v>
          </cell>
          <cell r="L42">
            <v>2192.4</v>
          </cell>
          <cell r="M42" t="str">
            <v>OFICINA ZONAL SAN MARTIN</v>
          </cell>
          <cell r="N42" t="str">
            <v xml:space="preserve">0029  </v>
          </cell>
          <cell r="O42" t="str">
            <v>3393</v>
          </cell>
          <cell r="P42" t="str">
            <v>001</v>
          </cell>
          <cell r="Q42" t="str">
            <v>4</v>
          </cell>
          <cell r="R42">
            <v>40840</v>
          </cell>
          <cell r="S42" t="str">
            <v>04-534-011763</v>
          </cell>
          <cell r="T42" t="str">
            <v>201110</v>
          </cell>
          <cell r="U42" t="str">
            <v>201110</v>
          </cell>
          <cell r="V42" t="str">
            <v>12</v>
          </cell>
          <cell r="W42">
            <v>1</v>
          </cell>
          <cell r="X42" t="str">
            <v>CAS ZONALES OCTUBRE 2011</v>
          </cell>
          <cell r="Y42">
            <v>4130</v>
          </cell>
          <cell r="Z42" t="str">
            <v>10414383292</v>
          </cell>
          <cell r="AA42" t="str">
            <v>CASTILLO</v>
          </cell>
          <cell r="AB42" t="str">
            <v>MEJIA</v>
          </cell>
          <cell r="AC42" t="str">
            <v>DELICIA HERMILA</v>
          </cell>
          <cell r="AD42" t="str">
            <v>ONP</v>
          </cell>
          <cell r="AE42" t="str">
            <v>99</v>
          </cell>
          <cell r="AF42">
            <v>0</v>
          </cell>
          <cell r="AG42">
            <v>0</v>
          </cell>
          <cell r="AH42">
            <v>0</v>
          </cell>
          <cell r="AI42">
            <v>327.60000000000002</v>
          </cell>
          <cell r="AJ42">
            <v>40819</v>
          </cell>
          <cell r="AK42" t="str">
            <v>2634918</v>
          </cell>
          <cell r="AL42">
            <v>40826</v>
          </cell>
          <cell r="AM42" t="str">
            <v>2011</v>
          </cell>
          <cell r="AN42" t="str">
            <v>1</v>
          </cell>
          <cell r="AO42">
            <v>97.2</v>
          </cell>
          <cell r="AP42">
            <v>0</v>
          </cell>
          <cell r="AQ42">
            <v>0</v>
          </cell>
          <cell r="AR42">
            <v>0</v>
          </cell>
          <cell r="AS42">
            <v>0</v>
          </cell>
          <cell r="AT42">
            <v>0</v>
          </cell>
          <cell r="AU42">
            <v>0</v>
          </cell>
          <cell r="AV42">
            <v>0</v>
          </cell>
          <cell r="AW42">
            <v>0</v>
          </cell>
          <cell r="AX42">
            <v>0</v>
          </cell>
          <cell r="AY42">
            <v>0</v>
          </cell>
          <cell r="AZ42">
            <v>0</v>
          </cell>
          <cell r="BA42">
            <v>30128</v>
          </cell>
          <cell r="BB42">
            <v>0</v>
          </cell>
          <cell r="BC42">
            <v>0</v>
          </cell>
          <cell r="BD42">
            <v>0</v>
          </cell>
          <cell r="BE42">
            <v>0</v>
          </cell>
          <cell r="BF42">
            <v>0</v>
          </cell>
          <cell r="BG42" t="str">
            <v/>
          </cell>
          <cell r="BH42">
            <v>40819</v>
          </cell>
        </row>
        <row r="43">
          <cell r="A43" t="str">
            <v>41438329</v>
          </cell>
          <cell r="B43" t="str">
            <v>CASTILLO MEJIA DELICIA HERMILA</v>
          </cell>
          <cell r="C43" t="str">
            <v>RESPONSABLE DE PROMOCION SOCIAL Y CAPACITACION</v>
          </cell>
          <cell r="D43" t="str">
            <v>41438329</v>
          </cell>
          <cell r="E43">
            <v>40819</v>
          </cell>
          <cell r="F43">
            <v>40999</v>
          </cell>
          <cell r="G43">
            <v>2520</v>
          </cell>
          <cell r="H43">
            <v>2520</v>
          </cell>
          <cell r="I43">
            <v>0</v>
          </cell>
          <cell r="J43" t="str">
            <v>CASTILLO MEJIA DELICIA HERMILA</v>
          </cell>
          <cell r="K43">
            <v>0</v>
          </cell>
          <cell r="L43">
            <v>2192.4</v>
          </cell>
          <cell r="M43" t="str">
            <v>OFICINA ZONAL SAN MARTIN</v>
          </cell>
          <cell r="N43" t="str">
            <v xml:space="preserve">0029  </v>
          </cell>
          <cell r="O43" t="str">
            <v>3393</v>
          </cell>
          <cell r="P43" t="str">
            <v>001</v>
          </cell>
          <cell r="Q43" t="str">
            <v>4</v>
          </cell>
          <cell r="R43">
            <v>40840</v>
          </cell>
          <cell r="S43" t="str">
            <v>04-534-011763</v>
          </cell>
          <cell r="T43" t="str">
            <v>201110</v>
          </cell>
          <cell r="U43" t="str">
            <v>201110</v>
          </cell>
          <cell r="V43" t="str">
            <v>12</v>
          </cell>
          <cell r="W43">
            <v>1</v>
          </cell>
          <cell r="X43" t="str">
            <v>CAS ZONALES OCTUBRE 2011</v>
          </cell>
          <cell r="Y43">
            <v>4130</v>
          </cell>
          <cell r="Z43" t="str">
            <v>10414383292</v>
          </cell>
          <cell r="AA43" t="str">
            <v>CASTILLO</v>
          </cell>
          <cell r="AB43" t="str">
            <v>MEJIA</v>
          </cell>
          <cell r="AC43" t="str">
            <v>DELICIA HERMILA</v>
          </cell>
          <cell r="AD43" t="str">
            <v>ONP</v>
          </cell>
          <cell r="AE43" t="str">
            <v>99</v>
          </cell>
          <cell r="AF43">
            <v>0</v>
          </cell>
          <cell r="AG43">
            <v>0</v>
          </cell>
          <cell r="AH43">
            <v>0</v>
          </cell>
          <cell r="AI43">
            <v>327.60000000000002</v>
          </cell>
          <cell r="AJ43">
            <v>40819</v>
          </cell>
          <cell r="AK43" t="str">
            <v>2634918</v>
          </cell>
          <cell r="AL43">
            <v>40826</v>
          </cell>
          <cell r="AM43" t="str">
            <v>2011</v>
          </cell>
          <cell r="AN43" t="str">
            <v>1</v>
          </cell>
          <cell r="AO43">
            <v>97.2</v>
          </cell>
          <cell r="AP43">
            <v>0</v>
          </cell>
          <cell r="AQ43">
            <v>0</v>
          </cell>
          <cell r="AR43">
            <v>0</v>
          </cell>
          <cell r="AS43">
            <v>0</v>
          </cell>
          <cell r="AT43">
            <v>0</v>
          </cell>
          <cell r="AU43">
            <v>0</v>
          </cell>
          <cell r="AV43">
            <v>0</v>
          </cell>
          <cell r="AW43">
            <v>0</v>
          </cell>
          <cell r="AX43">
            <v>0</v>
          </cell>
          <cell r="AY43">
            <v>0</v>
          </cell>
          <cell r="AZ43">
            <v>0</v>
          </cell>
          <cell r="BA43">
            <v>30128</v>
          </cell>
          <cell r="BB43">
            <v>0</v>
          </cell>
          <cell r="BC43">
            <v>0</v>
          </cell>
          <cell r="BD43">
            <v>0</v>
          </cell>
          <cell r="BE43">
            <v>0</v>
          </cell>
          <cell r="BF43">
            <v>0</v>
          </cell>
          <cell r="BG43" t="str">
            <v/>
          </cell>
          <cell r="BH43">
            <v>40819</v>
          </cell>
        </row>
        <row r="44">
          <cell r="A44" t="str">
            <v>17935624</v>
          </cell>
          <cell r="B44" t="str">
            <v>CASTILLO SILVA JOSE LUIS</v>
          </cell>
          <cell r="C44" t="str">
            <v>JEFE DE LA OFICINA ZONAL LA LIBERTAD</v>
          </cell>
          <cell r="D44" t="str">
            <v>17935624</v>
          </cell>
          <cell r="E44">
            <v>40826</v>
          </cell>
          <cell r="F44">
            <v>40886</v>
          </cell>
          <cell r="G44">
            <v>3850</v>
          </cell>
          <cell r="H44">
            <v>3850</v>
          </cell>
          <cell r="I44">
            <v>0</v>
          </cell>
          <cell r="J44" t="str">
            <v>CASTILLO SILVA JOSE LUIS</v>
          </cell>
          <cell r="K44">
            <v>0</v>
          </cell>
          <cell r="L44">
            <v>3330.24</v>
          </cell>
          <cell r="M44" t="str">
            <v>OFICINA ZONAL LA LIBERTAD</v>
          </cell>
          <cell r="N44" t="str">
            <v xml:space="preserve">0021  </v>
          </cell>
          <cell r="O44" t="str">
            <v>3434</v>
          </cell>
          <cell r="P44" t="str">
            <v>001</v>
          </cell>
          <cell r="Q44" t="str">
            <v>304</v>
          </cell>
          <cell r="R44">
            <v>40840</v>
          </cell>
          <cell r="S44" t="str">
            <v>4040868785</v>
          </cell>
          <cell r="T44" t="str">
            <v>201110</v>
          </cell>
          <cell r="U44" t="str">
            <v>201110</v>
          </cell>
          <cell r="V44" t="str">
            <v>12</v>
          </cell>
          <cell r="W44">
            <v>1</v>
          </cell>
          <cell r="X44" t="str">
            <v>CAS ZONALES OCTUBRE 2011</v>
          </cell>
          <cell r="Y44">
            <v>4153</v>
          </cell>
          <cell r="Z44" t="str">
            <v>10179356240</v>
          </cell>
          <cell r="AA44" t="str">
            <v>CASTILLO</v>
          </cell>
          <cell r="AB44" t="str">
            <v>SILVA</v>
          </cell>
          <cell r="AC44" t="str">
            <v>JOSE LUIS</v>
          </cell>
          <cell r="AD44" t="str">
            <v>HORIZONTE</v>
          </cell>
          <cell r="AE44" t="str">
            <v>01</v>
          </cell>
          <cell r="AF44">
            <v>75.08</v>
          </cell>
          <cell r="AG44">
            <v>59.68</v>
          </cell>
          <cell r="AH44">
            <v>134.76</v>
          </cell>
          <cell r="AI44">
            <v>385</v>
          </cell>
          <cell r="AJ44">
            <v>40826</v>
          </cell>
          <cell r="AK44" t="str">
            <v>2639624</v>
          </cell>
          <cell r="AL44">
            <v>40841</v>
          </cell>
          <cell r="AM44" t="str">
            <v>2011</v>
          </cell>
          <cell r="AN44" t="str">
            <v>1</v>
          </cell>
          <cell r="AO44">
            <v>97.2</v>
          </cell>
          <cell r="AP44">
            <v>0</v>
          </cell>
          <cell r="AQ44">
            <v>0</v>
          </cell>
          <cell r="AR44">
            <v>0</v>
          </cell>
          <cell r="AS44">
            <v>0</v>
          </cell>
          <cell r="AT44">
            <v>0</v>
          </cell>
          <cell r="AU44">
            <v>0</v>
          </cell>
          <cell r="AV44">
            <v>0</v>
          </cell>
          <cell r="AW44">
            <v>0</v>
          </cell>
          <cell r="AX44">
            <v>0</v>
          </cell>
          <cell r="AY44">
            <v>0</v>
          </cell>
          <cell r="AZ44">
            <v>0</v>
          </cell>
          <cell r="BA44">
            <v>21796</v>
          </cell>
          <cell r="BB44">
            <v>0</v>
          </cell>
          <cell r="BC44">
            <v>0</v>
          </cell>
          <cell r="BD44">
            <v>0</v>
          </cell>
          <cell r="BE44">
            <v>0</v>
          </cell>
          <cell r="BF44">
            <v>0</v>
          </cell>
          <cell r="BG44" t="str">
            <v>217941JCSTV8</v>
          </cell>
          <cell r="BH44">
            <v>40826</v>
          </cell>
        </row>
        <row r="45">
          <cell r="A45" t="str">
            <v>17935624</v>
          </cell>
          <cell r="B45" t="str">
            <v>CASTILLO SILVA JOSE LUIS</v>
          </cell>
          <cell r="C45" t="str">
            <v>JEFE DE LA OFICINA ZONAL LA LIBERTAD</v>
          </cell>
          <cell r="D45" t="str">
            <v>17935624</v>
          </cell>
          <cell r="E45">
            <v>40826</v>
          </cell>
          <cell r="F45">
            <v>40908</v>
          </cell>
          <cell r="G45">
            <v>3850</v>
          </cell>
          <cell r="H45">
            <v>3850</v>
          </cell>
          <cell r="I45">
            <v>0</v>
          </cell>
          <cell r="J45" t="str">
            <v>CASTILLO SILVA JOSE LUIS</v>
          </cell>
          <cell r="K45">
            <v>0</v>
          </cell>
          <cell r="L45">
            <v>3330.24</v>
          </cell>
          <cell r="M45" t="str">
            <v>OFICINA ZONAL LA LIBERTAD</v>
          </cell>
          <cell r="N45" t="str">
            <v xml:space="preserve">0021  </v>
          </cell>
          <cell r="O45" t="str">
            <v>3434</v>
          </cell>
          <cell r="P45" t="str">
            <v>001</v>
          </cell>
          <cell r="Q45" t="str">
            <v>304</v>
          </cell>
          <cell r="R45">
            <v>40840</v>
          </cell>
          <cell r="S45" t="str">
            <v>4040868785</v>
          </cell>
          <cell r="T45" t="str">
            <v>201110</v>
          </cell>
          <cell r="U45" t="str">
            <v>201110</v>
          </cell>
          <cell r="V45" t="str">
            <v>12</v>
          </cell>
          <cell r="W45">
            <v>1</v>
          </cell>
          <cell r="X45" t="str">
            <v>CAS ZONALES OCTUBRE 2011</v>
          </cell>
          <cell r="Y45">
            <v>4153</v>
          </cell>
          <cell r="Z45" t="str">
            <v>10179356240</v>
          </cell>
          <cell r="AA45" t="str">
            <v>CASTILLO</v>
          </cell>
          <cell r="AB45" t="str">
            <v>SILVA</v>
          </cell>
          <cell r="AC45" t="str">
            <v>JOSE LUIS</v>
          </cell>
          <cell r="AD45" t="str">
            <v>HORIZONTE</v>
          </cell>
          <cell r="AE45" t="str">
            <v>01</v>
          </cell>
          <cell r="AF45">
            <v>75.08</v>
          </cell>
          <cell r="AG45">
            <v>59.68</v>
          </cell>
          <cell r="AH45">
            <v>134.76</v>
          </cell>
          <cell r="AI45">
            <v>385</v>
          </cell>
          <cell r="AJ45">
            <v>40826</v>
          </cell>
          <cell r="AK45" t="str">
            <v>2639624</v>
          </cell>
          <cell r="AL45">
            <v>40841</v>
          </cell>
          <cell r="AM45" t="str">
            <v>2011</v>
          </cell>
          <cell r="AN45" t="str">
            <v>1</v>
          </cell>
          <cell r="AO45">
            <v>97.2</v>
          </cell>
          <cell r="AP45">
            <v>0</v>
          </cell>
          <cell r="AQ45">
            <v>0</v>
          </cell>
          <cell r="AR45">
            <v>0</v>
          </cell>
          <cell r="AS45">
            <v>0</v>
          </cell>
          <cell r="AT45">
            <v>0</v>
          </cell>
          <cell r="AU45">
            <v>0</v>
          </cell>
          <cell r="AV45">
            <v>0</v>
          </cell>
          <cell r="AW45">
            <v>0</v>
          </cell>
          <cell r="AX45">
            <v>0</v>
          </cell>
          <cell r="AY45">
            <v>0</v>
          </cell>
          <cell r="AZ45">
            <v>0</v>
          </cell>
          <cell r="BA45">
            <v>21796</v>
          </cell>
          <cell r="BB45">
            <v>0</v>
          </cell>
          <cell r="BC45">
            <v>0</v>
          </cell>
          <cell r="BD45">
            <v>0</v>
          </cell>
          <cell r="BE45">
            <v>0</v>
          </cell>
          <cell r="BF45">
            <v>0</v>
          </cell>
          <cell r="BG45" t="str">
            <v>217941JCSTV8</v>
          </cell>
          <cell r="BH45">
            <v>40826</v>
          </cell>
        </row>
        <row r="46">
          <cell r="A46" t="str">
            <v>17935624</v>
          </cell>
          <cell r="B46" t="str">
            <v>CASTILLO SILVA JOSE LUIS</v>
          </cell>
          <cell r="C46" t="str">
            <v>JEFE DE LA OFICINA ZONAL LA LIBERTAD</v>
          </cell>
          <cell r="D46" t="str">
            <v>17935624</v>
          </cell>
          <cell r="E46">
            <v>40826</v>
          </cell>
          <cell r="F46">
            <v>40939</v>
          </cell>
          <cell r="G46">
            <v>3850</v>
          </cell>
          <cell r="H46">
            <v>3850</v>
          </cell>
          <cell r="I46">
            <v>0</v>
          </cell>
          <cell r="J46" t="str">
            <v>CASTILLO SILVA JOSE LUIS</v>
          </cell>
          <cell r="K46">
            <v>0</v>
          </cell>
          <cell r="L46">
            <v>3330.24</v>
          </cell>
          <cell r="M46" t="str">
            <v>OFICINA ZONAL LA LIBERTAD</v>
          </cell>
          <cell r="N46" t="str">
            <v xml:space="preserve">0021  </v>
          </cell>
          <cell r="O46" t="str">
            <v>3434</v>
          </cell>
          <cell r="P46" t="str">
            <v>001</v>
          </cell>
          <cell r="Q46" t="str">
            <v>304</v>
          </cell>
          <cell r="R46">
            <v>40840</v>
          </cell>
          <cell r="S46" t="str">
            <v>4040868785</v>
          </cell>
          <cell r="T46" t="str">
            <v>201110</v>
          </cell>
          <cell r="U46" t="str">
            <v>201110</v>
          </cell>
          <cell r="V46" t="str">
            <v>12</v>
          </cell>
          <cell r="W46">
            <v>1</v>
          </cell>
          <cell r="X46" t="str">
            <v>CAS ZONALES OCTUBRE 2011</v>
          </cell>
          <cell r="Y46">
            <v>4153</v>
          </cell>
          <cell r="Z46" t="str">
            <v>10179356240</v>
          </cell>
          <cell r="AA46" t="str">
            <v>CASTILLO</v>
          </cell>
          <cell r="AB46" t="str">
            <v>SILVA</v>
          </cell>
          <cell r="AC46" t="str">
            <v>JOSE LUIS</v>
          </cell>
          <cell r="AD46" t="str">
            <v>HORIZONTE</v>
          </cell>
          <cell r="AE46" t="str">
            <v>01</v>
          </cell>
          <cell r="AF46">
            <v>75.08</v>
          </cell>
          <cell r="AG46">
            <v>59.68</v>
          </cell>
          <cell r="AH46">
            <v>134.76</v>
          </cell>
          <cell r="AI46">
            <v>385</v>
          </cell>
          <cell r="AJ46">
            <v>40826</v>
          </cell>
          <cell r="AK46" t="str">
            <v>2639624</v>
          </cell>
          <cell r="AL46">
            <v>40841</v>
          </cell>
          <cell r="AM46" t="str">
            <v>2011</v>
          </cell>
          <cell r="AN46" t="str">
            <v>1</v>
          </cell>
          <cell r="AO46">
            <v>97.2</v>
          </cell>
          <cell r="AP46">
            <v>0</v>
          </cell>
          <cell r="AQ46">
            <v>0</v>
          </cell>
          <cell r="AR46">
            <v>0</v>
          </cell>
          <cell r="AS46">
            <v>0</v>
          </cell>
          <cell r="AT46">
            <v>0</v>
          </cell>
          <cell r="AU46">
            <v>0</v>
          </cell>
          <cell r="AV46">
            <v>0</v>
          </cell>
          <cell r="AW46">
            <v>0</v>
          </cell>
          <cell r="AX46">
            <v>0</v>
          </cell>
          <cell r="AY46">
            <v>0</v>
          </cell>
          <cell r="AZ46">
            <v>0</v>
          </cell>
          <cell r="BA46">
            <v>21796</v>
          </cell>
          <cell r="BB46">
            <v>0</v>
          </cell>
          <cell r="BC46">
            <v>0</v>
          </cell>
          <cell r="BD46">
            <v>0</v>
          </cell>
          <cell r="BE46">
            <v>0</v>
          </cell>
          <cell r="BF46">
            <v>0</v>
          </cell>
          <cell r="BG46" t="str">
            <v>217941JCSTV8</v>
          </cell>
          <cell r="BH46">
            <v>40826</v>
          </cell>
        </row>
        <row r="47">
          <cell r="A47" t="str">
            <v>17935624</v>
          </cell>
          <cell r="B47" t="str">
            <v>CASTILLO SILVA JOSE LUIS</v>
          </cell>
          <cell r="C47" t="str">
            <v>JEFE DE LA OFICINA ZONAL LA LIBERTAD</v>
          </cell>
          <cell r="D47" t="str">
            <v>17935624</v>
          </cell>
          <cell r="E47">
            <v>40826</v>
          </cell>
          <cell r="F47">
            <v>40968</v>
          </cell>
          <cell r="G47">
            <v>3850</v>
          </cell>
          <cell r="H47">
            <v>3850</v>
          </cell>
          <cell r="I47">
            <v>0</v>
          </cell>
          <cell r="J47" t="str">
            <v>CASTILLO SILVA JOSE LUIS</v>
          </cell>
          <cell r="K47">
            <v>0</v>
          </cell>
          <cell r="L47">
            <v>3330.24</v>
          </cell>
          <cell r="M47" t="str">
            <v>OFICINA ZONAL LA LIBERTAD</v>
          </cell>
          <cell r="N47" t="str">
            <v xml:space="preserve">0021  </v>
          </cell>
          <cell r="O47" t="str">
            <v>3434</v>
          </cell>
          <cell r="P47" t="str">
            <v>001</v>
          </cell>
          <cell r="Q47" t="str">
            <v>304</v>
          </cell>
          <cell r="R47">
            <v>40840</v>
          </cell>
          <cell r="S47" t="str">
            <v>4040868785</v>
          </cell>
          <cell r="T47" t="str">
            <v>201110</v>
          </cell>
          <cell r="U47" t="str">
            <v>201110</v>
          </cell>
          <cell r="V47" t="str">
            <v>12</v>
          </cell>
          <cell r="W47">
            <v>1</v>
          </cell>
          <cell r="X47" t="str">
            <v>CAS ZONALES OCTUBRE 2011</v>
          </cell>
          <cell r="Y47">
            <v>4153</v>
          </cell>
          <cell r="Z47" t="str">
            <v>10179356240</v>
          </cell>
          <cell r="AA47" t="str">
            <v>CASTILLO</v>
          </cell>
          <cell r="AB47" t="str">
            <v>SILVA</v>
          </cell>
          <cell r="AC47" t="str">
            <v>JOSE LUIS</v>
          </cell>
          <cell r="AD47" t="str">
            <v>HORIZONTE</v>
          </cell>
          <cell r="AE47" t="str">
            <v>01</v>
          </cell>
          <cell r="AF47">
            <v>75.08</v>
          </cell>
          <cell r="AG47">
            <v>59.68</v>
          </cell>
          <cell r="AH47">
            <v>134.76</v>
          </cell>
          <cell r="AI47">
            <v>385</v>
          </cell>
          <cell r="AJ47">
            <v>40826</v>
          </cell>
          <cell r="AK47" t="str">
            <v>2639624</v>
          </cell>
          <cell r="AL47">
            <v>40841</v>
          </cell>
          <cell r="AM47" t="str">
            <v>2011</v>
          </cell>
          <cell r="AN47" t="str">
            <v>1</v>
          </cell>
          <cell r="AO47">
            <v>97.2</v>
          </cell>
          <cell r="AP47">
            <v>0</v>
          </cell>
          <cell r="AQ47">
            <v>0</v>
          </cell>
          <cell r="AR47">
            <v>0</v>
          </cell>
          <cell r="AS47">
            <v>0</v>
          </cell>
          <cell r="AT47">
            <v>0</v>
          </cell>
          <cell r="AU47">
            <v>0</v>
          </cell>
          <cell r="AV47">
            <v>0</v>
          </cell>
          <cell r="AW47">
            <v>0</v>
          </cell>
          <cell r="AX47">
            <v>0</v>
          </cell>
          <cell r="AY47">
            <v>0</v>
          </cell>
          <cell r="AZ47">
            <v>0</v>
          </cell>
          <cell r="BA47">
            <v>21796</v>
          </cell>
          <cell r="BB47">
            <v>0</v>
          </cell>
          <cell r="BC47">
            <v>0</v>
          </cell>
          <cell r="BD47">
            <v>0</v>
          </cell>
          <cell r="BE47">
            <v>0</v>
          </cell>
          <cell r="BF47">
            <v>0</v>
          </cell>
          <cell r="BG47" t="str">
            <v>217941JCSTV8</v>
          </cell>
          <cell r="BH47">
            <v>40826</v>
          </cell>
        </row>
        <row r="48">
          <cell r="A48" t="str">
            <v>17935624</v>
          </cell>
          <cell r="B48" t="str">
            <v>CASTILLO SILVA JOSE LUIS</v>
          </cell>
          <cell r="C48" t="str">
            <v>JEFE DE LA OFICINA ZONAL LA LIBERTAD</v>
          </cell>
          <cell r="D48" t="str">
            <v>17935624</v>
          </cell>
          <cell r="E48">
            <v>40826</v>
          </cell>
          <cell r="F48">
            <v>40999</v>
          </cell>
          <cell r="G48">
            <v>3850</v>
          </cell>
          <cell r="H48">
            <v>3850</v>
          </cell>
          <cell r="I48">
            <v>0</v>
          </cell>
          <cell r="J48" t="str">
            <v>CASTILLO SILVA JOSE LUIS</v>
          </cell>
          <cell r="K48">
            <v>0</v>
          </cell>
          <cell r="L48">
            <v>3330.24</v>
          </cell>
          <cell r="M48" t="str">
            <v>OFICINA ZONAL LA LIBERTAD</v>
          </cell>
          <cell r="N48" t="str">
            <v xml:space="preserve">0021  </v>
          </cell>
          <cell r="O48" t="str">
            <v>3434</v>
          </cell>
          <cell r="P48" t="str">
            <v>001</v>
          </cell>
          <cell r="Q48" t="str">
            <v>304</v>
          </cell>
          <cell r="R48">
            <v>40840</v>
          </cell>
          <cell r="S48" t="str">
            <v>4040868785</v>
          </cell>
          <cell r="T48" t="str">
            <v>201110</v>
          </cell>
          <cell r="U48" t="str">
            <v>201110</v>
          </cell>
          <cell r="V48" t="str">
            <v>12</v>
          </cell>
          <cell r="W48">
            <v>1</v>
          </cell>
          <cell r="X48" t="str">
            <v>CAS ZONALES OCTUBRE 2011</v>
          </cell>
          <cell r="Y48">
            <v>4153</v>
          </cell>
          <cell r="Z48" t="str">
            <v>10179356240</v>
          </cell>
          <cell r="AA48" t="str">
            <v>CASTILLO</v>
          </cell>
          <cell r="AB48" t="str">
            <v>SILVA</v>
          </cell>
          <cell r="AC48" t="str">
            <v>JOSE LUIS</v>
          </cell>
          <cell r="AD48" t="str">
            <v>HORIZONTE</v>
          </cell>
          <cell r="AE48" t="str">
            <v>01</v>
          </cell>
          <cell r="AF48">
            <v>75.08</v>
          </cell>
          <cell r="AG48">
            <v>59.68</v>
          </cell>
          <cell r="AH48">
            <v>134.76</v>
          </cell>
          <cell r="AI48">
            <v>385</v>
          </cell>
          <cell r="AJ48">
            <v>40826</v>
          </cell>
          <cell r="AK48" t="str">
            <v>2639624</v>
          </cell>
          <cell r="AL48">
            <v>40841</v>
          </cell>
          <cell r="AM48" t="str">
            <v>2011</v>
          </cell>
          <cell r="AN48" t="str">
            <v>1</v>
          </cell>
          <cell r="AO48">
            <v>97.2</v>
          </cell>
          <cell r="AP48">
            <v>0</v>
          </cell>
          <cell r="AQ48">
            <v>0</v>
          </cell>
          <cell r="AR48">
            <v>0</v>
          </cell>
          <cell r="AS48">
            <v>0</v>
          </cell>
          <cell r="AT48">
            <v>0</v>
          </cell>
          <cell r="AU48">
            <v>0</v>
          </cell>
          <cell r="AV48">
            <v>0</v>
          </cell>
          <cell r="AW48">
            <v>0</v>
          </cell>
          <cell r="AX48">
            <v>0</v>
          </cell>
          <cell r="AY48">
            <v>0</v>
          </cell>
          <cell r="AZ48">
            <v>0</v>
          </cell>
          <cell r="BA48">
            <v>21796</v>
          </cell>
          <cell r="BB48">
            <v>0</v>
          </cell>
          <cell r="BC48">
            <v>0</v>
          </cell>
          <cell r="BD48">
            <v>0</v>
          </cell>
          <cell r="BE48">
            <v>0</v>
          </cell>
          <cell r="BF48">
            <v>0</v>
          </cell>
          <cell r="BG48" t="str">
            <v>217941JCSTV8</v>
          </cell>
          <cell r="BH48">
            <v>40826</v>
          </cell>
        </row>
        <row r="49">
          <cell r="A49" t="str">
            <v>17935624</v>
          </cell>
          <cell r="B49" t="str">
            <v>CASTILLO SILVA JOSE LUIS</v>
          </cell>
          <cell r="C49" t="str">
            <v>JEFE DE LA OFICINA ZONAL LA LIBERTAD</v>
          </cell>
          <cell r="D49" t="str">
            <v>17935624</v>
          </cell>
          <cell r="E49">
            <v>40826</v>
          </cell>
          <cell r="F49">
            <v>41060</v>
          </cell>
          <cell r="G49">
            <v>3850</v>
          </cell>
          <cell r="H49">
            <v>3850</v>
          </cell>
          <cell r="I49">
            <v>0</v>
          </cell>
          <cell r="J49" t="str">
            <v>CASTILLO SILVA JOSE LUIS</v>
          </cell>
          <cell r="K49">
            <v>0</v>
          </cell>
          <cell r="L49">
            <v>3330.24</v>
          </cell>
          <cell r="M49" t="str">
            <v>OFICINA ZONAL LA LIBERTAD</v>
          </cell>
          <cell r="N49" t="str">
            <v xml:space="preserve">0021  </v>
          </cell>
          <cell r="O49" t="str">
            <v>3434</v>
          </cell>
          <cell r="P49" t="str">
            <v>001</v>
          </cell>
          <cell r="Q49" t="str">
            <v>304</v>
          </cell>
          <cell r="R49">
            <v>40840</v>
          </cell>
          <cell r="S49" t="str">
            <v>4040868785</v>
          </cell>
          <cell r="T49" t="str">
            <v>201110</v>
          </cell>
          <cell r="U49" t="str">
            <v>201110</v>
          </cell>
          <cell r="V49" t="str">
            <v>12</v>
          </cell>
          <cell r="W49">
            <v>1</v>
          </cell>
          <cell r="X49" t="str">
            <v>CAS ZONALES OCTUBRE 2011</v>
          </cell>
          <cell r="Y49">
            <v>4153</v>
          </cell>
          <cell r="Z49" t="str">
            <v>10179356240</v>
          </cell>
          <cell r="AA49" t="str">
            <v>CASTILLO</v>
          </cell>
          <cell r="AB49" t="str">
            <v>SILVA</v>
          </cell>
          <cell r="AC49" t="str">
            <v>JOSE LUIS</v>
          </cell>
          <cell r="AD49" t="str">
            <v>HORIZONTE</v>
          </cell>
          <cell r="AE49" t="str">
            <v>01</v>
          </cell>
          <cell r="AF49">
            <v>75.08</v>
          </cell>
          <cell r="AG49">
            <v>59.68</v>
          </cell>
          <cell r="AH49">
            <v>134.76</v>
          </cell>
          <cell r="AI49">
            <v>385</v>
          </cell>
          <cell r="AJ49">
            <v>40826</v>
          </cell>
          <cell r="AK49" t="str">
            <v>2639624</v>
          </cell>
          <cell r="AL49">
            <v>40841</v>
          </cell>
          <cell r="AM49" t="str">
            <v>2011</v>
          </cell>
          <cell r="AN49" t="str">
            <v>1</v>
          </cell>
          <cell r="AO49">
            <v>97.2</v>
          </cell>
          <cell r="AP49">
            <v>0</v>
          </cell>
          <cell r="AQ49">
            <v>0</v>
          </cell>
          <cell r="AR49">
            <v>0</v>
          </cell>
          <cell r="AS49">
            <v>0</v>
          </cell>
          <cell r="AT49">
            <v>0</v>
          </cell>
          <cell r="AU49">
            <v>0</v>
          </cell>
          <cell r="AV49">
            <v>0</v>
          </cell>
          <cell r="AW49">
            <v>0</v>
          </cell>
          <cell r="AX49">
            <v>0</v>
          </cell>
          <cell r="AY49">
            <v>0</v>
          </cell>
          <cell r="AZ49">
            <v>0</v>
          </cell>
          <cell r="BA49">
            <v>21796</v>
          </cell>
          <cell r="BB49">
            <v>0</v>
          </cell>
          <cell r="BC49">
            <v>0</v>
          </cell>
          <cell r="BD49">
            <v>0</v>
          </cell>
          <cell r="BE49">
            <v>0</v>
          </cell>
          <cell r="BF49">
            <v>0</v>
          </cell>
          <cell r="BG49" t="str">
            <v>217941JCSTV8</v>
          </cell>
          <cell r="BH49">
            <v>40826</v>
          </cell>
        </row>
        <row r="50">
          <cell r="A50" t="str">
            <v>06077976</v>
          </cell>
          <cell r="B50" t="str">
            <v>CCOYLLAR QUISPE FORTUNATO JUVENCIO</v>
          </cell>
          <cell r="C50" t="str">
            <v>JEFE ZONAL LIMA CALLAO</v>
          </cell>
          <cell r="D50" t="str">
            <v>06077976</v>
          </cell>
          <cell r="E50">
            <v>40833</v>
          </cell>
          <cell r="F50">
            <v>40893</v>
          </cell>
          <cell r="G50">
            <v>2473</v>
          </cell>
          <cell r="H50">
            <v>2473</v>
          </cell>
          <cell r="I50">
            <v>0</v>
          </cell>
          <cell r="J50" t="str">
            <v>CCOYLLAR QUISPE FORTUNATO JUVENCIO</v>
          </cell>
          <cell r="K50">
            <v>0</v>
          </cell>
          <cell r="L50">
            <v>2137.67</v>
          </cell>
          <cell r="M50" t="str">
            <v>OFICINA ZONAL LIMA CALLAO</v>
          </cell>
          <cell r="N50" t="str">
            <v xml:space="preserve">0002  </v>
          </cell>
          <cell r="O50" t="str">
            <v>1734</v>
          </cell>
          <cell r="P50" t="str">
            <v>006</v>
          </cell>
          <cell r="Q50" t="str">
            <v>73</v>
          </cell>
          <cell r="R50">
            <v>40840</v>
          </cell>
          <cell r="S50" t="str">
            <v>4040868769</v>
          </cell>
          <cell r="T50" t="str">
            <v>201110</v>
          </cell>
          <cell r="U50" t="str">
            <v>201110</v>
          </cell>
          <cell r="V50" t="str">
            <v>12</v>
          </cell>
          <cell r="W50">
            <v>1</v>
          </cell>
          <cell r="X50" t="str">
            <v>CAS ZONALES OCTUBRE 2011</v>
          </cell>
          <cell r="Y50">
            <v>4158</v>
          </cell>
          <cell r="Z50" t="str">
            <v>10060779762</v>
          </cell>
          <cell r="AA50" t="str">
            <v>CCOYLLAR</v>
          </cell>
          <cell r="AB50" t="str">
            <v>QUISPE</v>
          </cell>
          <cell r="AC50" t="str">
            <v>FORTUNATO JUVENCIO</v>
          </cell>
          <cell r="AD50" t="str">
            <v>PROFUTURO</v>
          </cell>
          <cell r="AE50" t="str">
            <v>04</v>
          </cell>
          <cell r="AF50">
            <v>53.66</v>
          </cell>
          <cell r="AG50">
            <v>34.369999999999997</v>
          </cell>
          <cell r="AH50">
            <v>88.03</v>
          </cell>
          <cell r="AI50">
            <v>247.3</v>
          </cell>
          <cell r="AJ50">
            <v>40833</v>
          </cell>
          <cell r="AK50" t="str">
            <v>2195785</v>
          </cell>
          <cell r="AL50">
            <v>40547</v>
          </cell>
          <cell r="AM50" t="str">
            <v>2011</v>
          </cell>
          <cell r="AN50" t="str">
            <v>1</v>
          </cell>
          <cell r="AO50">
            <v>97.2</v>
          </cell>
          <cell r="AP50">
            <v>0</v>
          </cell>
          <cell r="AQ50">
            <v>0</v>
          </cell>
          <cell r="AR50">
            <v>0</v>
          </cell>
          <cell r="AS50">
            <v>0</v>
          </cell>
          <cell r="AT50">
            <v>0</v>
          </cell>
          <cell r="AU50">
            <v>0</v>
          </cell>
          <cell r="AV50">
            <v>0</v>
          </cell>
          <cell r="AW50">
            <v>0</v>
          </cell>
          <cell r="AX50">
            <v>0</v>
          </cell>
          <cell r="AY50">
            <v>0</v>
          </cell>
          <cell r="AZ50">
            <v>0</v>
          </cell>
          <cell r="BA50">
            <v>20241</v>
          </cell>
          <cell r="BB50">
            <v>0</v>
          </cell>
          <cell r="BC50">
            <v>0</v>
          </cell>
          <cell r="BD50">
            <v>0</v>
          </cell>
          <cell r="BE50">
            <v>0</v>
          </cell>
          <cell r="BF50">
            <v>0</v>
          </cell>
          <cell r="BG50" t="str">
            <v>502391FCQYS1</v>
          </cell>
          <cell r="BH50">
            <v>40833</v>
          </cell>
        </row>
        <row r="51">
          <cell r="A51" t="str">
            <v>06077976</v>
          </cell>
          <cell r="B51" t="str">
            <v>CCOYLLAR QUISPE FORTUNATO JUVENCIO</v>
          </cell>
          <cell r="C51" t="str">
            <v>JEFE ZONAL LIMA CALLAO</v>
          </cell>
          <cell r="D51" t="str">
            <v>06077976</v>
          </cell>
          <cell r="E51">
            <v>40833</v>
          </cell>
          <cell r="F51">
            <v>40908</v>
          </cell>
          <cell r="G51">
            <v>2473</v>
          </cell>
          <cell r="H51">
            <v>2473</v>
          </cell>
          <cell r="I51">
            <v>0</v>
          </cell>
          <cell r="J51" t="str">
            <v>CCOYLLAR QUISPE FORTUNATO JUVENCIO</v>
          </cell>
          <cell r="K51">
            <v>0</v>
          </cell>
          <cell r="L51">
            <v>2137.67</v>
          </cell>
          <cell r="M51" t="str">
            <v>OFICINA ZONAL LIMA CALLAO</v>
          </cell>
          <cell r="N51" t="str">
            <v xml:space="preserve">0002  </v>
          </cell>
          <cell r="O51" t="str">
            <v>1734</v>
          </cell>
          <cell r="P51" t="str">
            <v>006</v>
          </cell>
          <cell r="Q51" t="str">
            <v>73</v>
          </cell>
          <cell r="R51">
            <v>40840</v>
          </cell>
          <cell r="S51" t="str">
            <v>4040868769</v>
          </cell>
          <cell r="T51" t="str">
            <v>201110</v>
          </cell>
          <cell r="U51" t="str">
            <v>201110</v>
          </cell>
          <cell r="V51" t="str">
            <v>12</v>
          </cell>
          <cell r="W51">
            <v>1</v>
          </cell>
          <cell r="X51" t="str">
            <v>CAS ZONALES OCTUBRE 2011</v>
          </cell>
          <cell r="Y51">
            <v>4158</v>
          </cell>
          <cell r="Z51" t="str">
            <v>10060779762</v>
          </cell>
          <cell r="AA51" t="str">
            <v>CCOYLLAR</v>
          </cell>
          <cell r="AB51" t="str">
            <v>QUISPE</v>
          </cell>
          <cell r="AC51" t="str">
            <v>FORTUNATO JUVENCIO</v>
          </cell>
          <cell r="AD51" t="str">
            <v>PROFUTURO</v>
          </cell>
          <cell r="AE51" t="str">
            <v>04</v>
          </cell>
          <cell r="AF51">
            <v>53.66</v>
          </cell>
          <cell r="AG51">
            <v>34.369999999999997</v>
          </cell>
          <cell r="AH51">
            <v>88.03</v>
          </cell>
          <cell r="AI51">
            <v>247.3</v>
          </cell>
          <cell r="AJ51">
            <v>40833</v>
          </cell>
          <cell r="AK51" t="str">
            <v>2195785</v>
          </cell>
          <cell r="AL51">
            <v>40547</v>
          </cell>
          <cell r="AM51" t="str">
            <v>2011</v>
          </cell>
          <cell r="AN51" t="str">
            <v>1</v>
          </cell>
          <cell r="AO51">
            <v>97.2</v>
          </cell>
          <cell r="AP51">
            <v>0</v>
          </cell>
          <cell r="AQ51">
            <v>0</v>
          </cell>
          <cell r="AR51">
            <v>0</v>
          </cell>
          <cell r="AS51">
            <v>0</v>
          </cell>
          <cell r="AT51">
            <v>0</v>
          </cell>
          <cell r="AU51">
            <v>0</v>
          </cell>
          <cell r="AV51">
            <v>0</v>
          </cell>
          <cell r="AW51">
            <v>0</v>
          </cell>
          <cell r="AX51">
            <v>0</v>
          </cell>
          <cell r="AY51">
            <v>0</v>
          </cell>
          <cell r="AZ51">
            <v>0</v>
          </cell>
          <cell r="BA51">
            <v>20241</v>
          </cell>
          <cell r="BB51">
            <v>0</v>
          </cell>
          <cell r="BC51">
            <v>0</v>
          </cell>
          <cell r="BD51">
            <v>0</v>
          </cell>
          <cell r="BE51">
            <v>0</v>
          </cell>
          <cell r="BF51">
            <v>0</v>
          </cell>
          <cell r="BG51" t="str">
            <v>502391FCQYS1</v>
          </cell>
          <cell r="BH51">
            <v>40833</v>
          </cell>
        </row>
        <row r="52">
          <cell r="A52" t="str">
            <v>06077976</v>
          </cell>
          <cell r="B52" t="str">
            <v>CCOYLLAR QUISPE FORTUNATO JUVENCIO</v>
          </cell>
          <cell r="C52" t="str">
            <v>JEFE ZONAL LIMA CALLAO</v>
          </cell>
          <cell r="D52" t="str">
            <v>06077976</v>
          </cell>
          <cell r="E52">
            <v>40833</v>
          </cell>
          <cell r="F52">
            <v>40939</v>
          </cell>
          <cell r="G52">
            <v>2473</v>
          </cell>
          <cell r="H52">
            <v>2473</v>
          </cell>
          <cell r="I52">
            <v>0</v>
          </cell>
          <cell r="J52" t="str">
            <v>CCOYLLAR QUISPE FORTUNATO JUVENCIO</v>
          </cell>
          <cell r="K52">
            <v>0</v>
          </cell>
          <cell r="L52">
            <v>2137.67</v>
          </cell>
          <cell r="M52" t="str">
            <v>OFICINA ZONAL LIMA CALLAO</v>
          </cell>
          <cell r="N52" t="str">
            <v xml:space="preserve">0002  </v>
          </cell>
          <cell r="O52" t="str">
            <v>1734</v>
          </cell>
          <cell r="P52" t="str">
            <v>006</v>
          </cell>
          <cell r="Q52" t="str">
            <v>73</v>
          </cell>
          <cell r="R52">
            <v>40840</v>
          </cell>
          <cell r="S52" t="str">
            <v>4040868769</v>
          </cell>
          <cell r="T52" t="str">
            <v>201110</v>
          </cell>
          <cell r="U52" t="str">
            <v>201110</v>
          </cell>
          <cell r="V52" t="str">
            <v>12</v>
          </cell>
          <cell r="W52">
            <v>1</v>
          </cell>
          <cell r="X52" t="str">
            <v>CAS ZONALES OCTUBRE 2011</v>
          </cell>
          <cell r="Y52">
            <v>4158</v>
          </cell>
          <cell r="Z52" t="str">
            <v>10060779762</v>
          </cell>
          <cell r="AA52" t="str">
            <v>CCOYLLAR</v>
          </cell>
          <cell r="AB52" t="str">
            <v>QUISPE</v>
          </cell>
          <cell r="AC52" t="str">
            <v>FORTUNATO JUVENCIO</v>
          </cell>
          <cell r="AD52" t="str">
            <v>PROFUTURO</v>
          </cell>
          <cell r="AE52" t="str">
            <v>04</v>
          </cell>
          <cell r="AF52">
            <v>53.66</v>
          </cell>
          <cell r="AG52">
            <v>34.369999999999997</v>
          </cell>
          <cell r="AH52">
            <v>88.03</v>
          </cell>
          <cell r="AI52">
            <v>247.3</v>
          </cell>
          <cell r="AJ52">
            <v>40833</v>
          </cell>
          <cell r="AK52" t="str">
            <v>2195785</v>
          </cell>
          <cell r="AL52">
            <v>40547</v>
          </cell>
          <cell r="AM52" t="str">
            <v>2011</v>
          </cell>
          <cell r="AN52" t="str">
            <v>1</v>
          </cell>
          <cell r="AO52">
            <v>97.2</v>
          </cell>
          <cell r="AP52">
            <v>0</v>
          </cell>
          <cell r="AQ52">
            <v>0</v>
          </cell>
          <cell r="AR52">
            <v>0</v>
          </cell>
          <cell r="AS52">
            <v>0</v>
          </cell>
          <cell r="AT52">
            <v>0</v>
          </cell>
          <cell r="AU52">
            <v>0</v>
          </cell>
          <cell r="AV52">
            <v>0</v>
          </cell>
          <cell r="AW52">
            <v>0</v>
          </cell>
          <cell r="AX52">
            <v>0</v>
          </cell>
          <cell r="AY52">
            <v>0</v>
          </cell>
          <cell r="AZ52">
            <v>0</v>
          </cell>
          <cell r="BA52">
            <v>20241</v>
          </cell>
          <cell r="BB52">
            <v>0</v>
          </cell>
          <cell r="BC52">
            <v>0</v>
          </cell>
          <cell r="BD52">
            <v>0</v>
          </cell>
          <cell r="BE52">
            <v>0</v>
          </cell>
          <cell r="BF52">
            <v>0</v>
          </cell>
          <cell r="BG52" t="str">
            <v>502391FCQYS1</v>
          </cell>
          <cell r="BH52">
            <v>40833</v>
          </cell>
        </row>
        <row r="53">
          <cell r="A53" t="str">
            <v>06077976</v>
          </cell>
          <cell r="B53" t="str">
            <v>CCOYLLAR QUISPE FORTUNATO JUVENCIO</v>
          </cell>
          <cell r="C53" t="str">
            <v>JEFE ZONAL LIMA CALLAO</v>
          </cell>
          <cell r="D53" t="str">
            <v>06077976</v>
          </cell>
          <cell r="E53">
            <v>40833</v>
          </cell>
          <cell r="F53">
            <v>40968</v>
          </cell>
          <cell r="G53">
            <v>2473</v>
          </cell>
          <cell r="H53">
            <v>2473</v>
          </cell>
          <cell r="I53">
            <v>0</v>
          </cell>
          <cell r="J53" t="str">
            <v>CCOYLLAR QUISPE FORTUNATO JUVENCIO</v>
          </cell>
          <cell r="K53">
            <v>0</v>
          </cell>
          <cell r="L53">
            <v>2137.67</v>
          </cell>
          <cell r="M53" t="str">
            <v>OFICINA ZONAL LIMA CALLAO</v>
          </cell>
          <cell r="N53" t="str">
            <v xml:space="preserve">0002  </v>
          </cell>
          <cell r="O53" t="str">
            <v>1734</v>
          </cell>
          <cell r="P53" t="str">
            <v>006</v>
          </cell>
          <cell r="Q53" t="str">
            <v>73</v>
          </cell>
          <cell r="R53">
            <v>40840</v>
          </cell>
          <cell r="S53" t="str">
            <v>4040868769</v>
          </cell>
          <cell r="T53" t="str">
            <v>201110</v>
          </cell>
          <cell r="U53" t="str">
            <v>201110</v>
          </cell>
          <cell r="V53" t="str">
            <v>12</v>
          </cell>
          <cell r="W53">
            <v>1</v>
          </cell>
          <cell r="X53" t="str">
            <v>CAS ZONALES OCTUBRE 2011</v>
          </cell>
          <cell r="Y53">
            <v>4158</v>
          </cell>
          <cell r="Z53" t="str">
            <v>10060779762</v>
          </cell>
          <cell r="AA53" t="str">
            <v>CCOYLLAR</v>
          </cell>
          <cell r="AB53" t="str">
            <v>QUISPE</v>
          </cell>
          <cell r="AC53" t="str">
            <v>FORTUNATO JUVENCIO</v>
          </cell>
          <cell r="AD53" t="str">
            <v>PROFUTURO</v>
          </cell>
          <cell r="AE53" t="str">
            <v>04</v>
          </cell>
          <cell r="AF53">
            <v>53.66</v>
          </cell>
          <cell r="AG53">
            <v>34.369999999999997</v>
          </cell>
          <cell r="AH53">
            <v>88.03</v>
          </cell>
          <cell r="AI53">
            <v>247.3</v>
          </cell>
          <cell r="AJ53">
            <v>40833</v>
          </cell>
          <cell r="AK53" t="str">
            <v>2195785</v>
          </cell>
          <cell r="AL53">
            <v>40547</v>
          </cell>
          <cell r="AM53" t="str">
            <v>2011</v>
          </cell>
          <cell r="AN53" t="str">
            <v>1</v>
          </cell>
          <cell r="AO53">
            <v>97.2</v>
          </cell>
          <cell r="AP53">
            <v>0</v>
          </cell>
          <cell r="AQ53">
            <v>0</v>
          </cell>
          <cell r="AR53">
            <v>0</v>
          </cell>
          <cell r="AS53">
            <v>0</v>
          </cell>
          <cell r="AT53">
            <v>0</v>
          </cell>
          <cell r="AU53">
            <v>0</v>
          </cell>
          <cell r="AV53">
            <v>0</v>
          </cell>
          <cell r="AW53">
            <v>0</v>
          </cell>
          <cell r="AX53">
            <v>0</v>
          </cell>
          <cell r="AY53">
            <v>0</v>
          </cell>
          <cell r="AZ53">
            <v>0</v>
          </cell>
          <cell r="BA53">
            <v>20241</v>
          </cell>
          <cell r="BB53">
            <v>0</v>
          </cell>
          <cell r="BC53">
            <v>0</v>
          </cell>
          <cell r="BD53">
            <v>0</v>
          </cell>
          <cell r="BE53">
            <v>0</v>
          </cell>
          <cell r="BF53">
            <v>0</v>
          </cell>
          <cell r="BG53" t="str">
            <v>502391FCQYS1</v>
          </cell>
          <cell r="BH53">
            <v>40833</v>
          </cell>
        </row>
        <row r="54">
          <cell r="A54" t="str">
            <v>16725324</v>
          </cell>
          <cell r="B54" t="str">
            <v>CHARCAPE  DIAZ MIGUEL ANGEL</v>
          </cell>
          <cell r="C54" t="str">
            <v>JEFE DE LA OFICINA ZONAL AMAZONAS</v>
          </cell>
          <cell r="D54" t="str">
            <v>16725324</v>
          </cell>
          <cell r="E54">
            <v>40823</v>
          </cell>
          <cell r="F54">
            <v>40883</v>
          </cell>
          <cell r="G54">
            <v>3200</v>
          </cell>
          <cell r="H54">
            <v>3200</v>
          </cell>
          <cell r="I54">
            <v>0</v>
          </cell>
          <cell r="J54" t="str">
            <v>CHARCAPE  DIAZ MIGUEL ANGEL</v>
          </cell>
          <cell r="K54">
            <v>0</v>
          </cell>
          <cell r="L54">
            <v>2768</v>
          </cell>
          <cell r="M54" t="str">
            <v>OFICINA ZONAL AMAZONAS</v>
          </cell>
          <cell r="N54" t="str">
            <v xml:space="preserve">0006  </v>
          </cell>
          <cell r="O54" t="str">
            <v>3423</v>
          </cell>
          <cell r="P54" t="str">
            <v>002</v>
          </cell>
          <cell r="Q54" t="str">
            <v>164</v>
          </cell>
          <cell r="R54">
            <v>40840</v>
          </cell>
          <cell r="S54" t="str">
            <v>04-013-916786</v>
          </cell>
          <cell r="T54" t="str">
            <v>201110</v>
          </cell>
          <cell r="U54" t="str">
            <v>201110</v>
          </cell>
          <cell r="V54" t="str">
            <v>12</v>
          </cell>
          <cell r="W54">
            <v>1</v>
          </cell>
          <cell r="X54" t="str">
            <v>CAS ZONALES OCTUBRE 2011</v>
          </cell>
          <cell r="Y54">
            <v>4144</v>
          </cell>
          <cell r="Z54" t="str">
            <v>10167253241</v>
          </cell>
          <cell r="AA54" t="str">
            <v xml:space="preserve">CHARCAPE </v>
          </cell>
          <cell r="AB54" t="str">
            <v>DIAZ</v>
          </cell>
          <cell r="AC54" t="str">
            <v>MIGUEL ANGEL</v>
          </cell>
          <cell r="AD54" t="str">
            <v>HORIZONTE</v>
          </cell>
          <cell r="AE54" t="str">
            <v>01</v>
          </cell>
          <cell r="AF54">
            <v>62.4</v>
          </cell>
          <cell r="AG54">
            <v>49.6</v>
          </cell>
          <cell r="AH54">
            <v>112</v>
          </cell>
          <cell r="AI54">
            <v>320</v>
          </cell>
          <cell r="AJ54">
            <v>40823</v>
          </cell>
          <cell r="AK54" t="str">
            <v>2459659</v>
          </cell>
          <cell r="AL54">
            <v>40675</v>
          </cell>
          <cell r="AM54" t="str">
            <v>2011</v>
          </cell>
          <cell r="AN54" t="str">
            <v>1</v>
          </cell>
          <cell r="AO54">
            <v>97.2</v>
          </cell>
          <cell r="AP54">
            <v>0</v>
          </cell>
          <cell r="AQ54">
            <v>0</v>
          </cell>
          <cell r="AR54">
            <v>0</v>
          </cell>
          <cell r="AS54">
            <v>0</v>
          </cell>
          <cell r="AT54">
            <v>0</v>
          </cell>
          <cell r="AU54">
            <v>0</v>
          </cell>
          <cell r="AV54">
            <v>0</v>
          </cell>
          <cell r="AW54">
            <v>0</v>
          </cell>
          <cell r="AX54">
            <v>0</v>
          </cell>
          <cell r="AY54">
            <v>0</v>
          </cell>
          <cell r="AZ54">
            <v>0</v>
          </cell>
          <cell r="BA54">
            <v>27310</v>
          </cell>
          <cell r="BB54">
            <v>0</v>
          </cell>
          <cell r="BC54">
            <v>0</v>
          </cell>
          <cell r="BD54">
            <v>0</v>
          </cell>
          <cell r="BE54">
            <v>0</v>
          </cell>
          <cell r="BF54">
            <v>0</v>
          </cell>
          <cell r="BG54" t="str">
            <v>573081MCDRZ7</v>
          </cell>
          <cell r="BH54">
            <v>40823</v>
          </cell>
        </row>
        <row r="55">
          <cell r="A55" t="str">
            <v>16725324</v>
          </cell>
          <cell r="B55" t="str">
            <v>CHARCAPE  DIAZ MIGUEL ANGEL</v>
          </cell>
          <cell r="C55" t="str">
            <v>JEFE DE LA OFICINA ZONAL AMAZONAS</v>
          </cell>
          <cell r="D55" t="str">
            <v>16725324</v>
          </cell>
          <cell r="E55">
            <v>40823</v>
          </cell>
          <cell r="F55">
            <v>40908</v>
          </cell>
          <cell r="G55">
            <v>3200</v>
          </cell>
          <cell r="H55">
            <v>3200</v>
          </cell>
          <cell r="I55">
            <v>0</v>
          </cell>
          <cell r="J55" t="str">
            <v>CHARCAPE  DIAZ MIGUEL ANGEL</v>
          </cell>
          <cell r="K55">
            <v>0</v>
          </cell>
          <cell r="L55">
            <v>2768</v>
          </cell>
          <cell r="M55" t="str">
            <v>OFICINA ZONAL AMAZONAS</v>
          </cell>
          <cell r="N55" t="str">
            <v xml:space="preserve">0006  </v>
          </cell>
          <cell r="O55" t="str">
            <v>3423</v>
          </cell>
          <cell r="P55" t="str">
            <v>002</v>
          </cell>
          <cell r="Q55" t="str">
            <v>164</v>
          </cell>
          <cell r="R55">
            <v>40840</v>
          </cell>
          <cell r="S55" t="str">
            <v>04-013-916786</v>
          </cell>
          <cell r="T55" t="str">
            <v>201110</v>
          </cell>
          <cell r="U55" t="str">
            <v>201110</v>
          </cell>
          <cell r="V55" t="str">
            <v>12</v>
          </cell>
          <cell r="W55">
            <v>1</v>
          </cell>
          <cell r="X55" t="str">
            <v>CAS ZONALES OCTUBRE 2011</v>
          </cell>
          <cell r="Y55">
            <v>4144</v>
          </cell>
          <cell r="Z55" t="str">
            <v>10167253241</v>
          </cell>
          <cell r="AA55" t="str">
            <v xml:space="preserve">CHARCAPE </v>
          </cell>
          <cell r="AB55" t="str">
            <v>DIAZ</v>
          </cell>
          <cell r="AC55" t="str">
            <v>MIGUEL ANGEL</v>
          </cell>
          <cell r="AD55" t="str">
            <v>HORIZONTE</v>
          </cell>
          <cell r="AE55" t="str">
            <v>01</v>
          </cell>
          <cell r="AF55">
            <v>62.4</v>
          </cell>
          <cell r="AG55">
            <v>49.6</v>
          </cell>
          <cell r="AH55">
            <v>112</v>
          </cell>
          <cell r="AI55">
            <v>320</v>
          </cell>
          <cell r="AJ55">
            <v>40823</v>
          </cell>
          <cell r="AK55" t="str">
            <v>2459659</v>
          </cell>
          <cell r="AL55">
            <v>40675</v>
          </cell>
          <cell r="AM55" t="str">
            <v>2011</v>
          </cell>
          <cell r="AN55" t="str">
            <v>1</v>
          </cell>
          <cell r="AO55">
            <v>97.2</v>
          </cell>
          <cell r="AP55">
            <v>0</v>
          </cell>
          <cell r="AQ55">
            <v>0</v>
          </cell>
          <cell r="AR55">
            <v>0</v>
          </cell>
          <cell r="AS55">
            <v>0</v>
          </cell>
          <cell r="AT55">
            <v>0</v>
          </cell>
          <cell r="AU55">
            <v>0</v>
          </cell>
          <cell r="AV55">
            <v>0</v>
          </cell>
          <cell r="AW55">
            <v>0</v>
          </cell>
          <cell r="AX55">
            <v>0</v>
          </cell>
          <cell r="AY55">
            <v>0</v>
          </cell>
          <cell r="AZ55">
            <v>0</v>
          </cell>
          <cell r="BA55">
            <v>27310</v>
          </cell>
          <cell r="BB55">
            <v>0</v>
          </cell>
          <cell r="BC55">
            <v>0</v>
          </cell>
          <cell r="BD55">
            <v>0</v>
          </cell>
          <cell r="BE55">
            <v>0</v>
          </cell>
          <cell r="BF55">
            <v>0</v>
          </cell>
          <cell r="BG55" t="str">
            <v>573081MCDRZ7</v>
          </cell>
          <cell r="BH55">
            <v>40823</v>
          </cell>
        </row>
        <row r="56">
          <cell r="A56" t="str">
            <v>16725324</v>
          </cell>
          <cell r="B56" t="str">
            <v>CHARCAPE  DIAZ MIGUEL ANGEL</v>
          </cell>
          <cell r="C56" t="str">
            <v>JEFE DE LA OFICINA ZONAL AMAZONAS</v>
          </cell>
          <cell r="D56" t="str">
            <v>16725324</v>
          </cell>
          <cell r="E56">
            <v>40823</v>
          </cell>
          <cell r="F56">
            <v>40939</v>
          </cell>
          <cell r="G56">
            <v>3200</v>
          </cell>
          <cell r="H56">
            <v>3200</v>
          </cell>
          <cell r="I56">
            <v>0</v>
          </cell>
          <cell r="J56" t="str">
            <v>CHARCAPE  DIAZ MIGUEL ANGEL</v>
          </cell>
          <cell r="K56">
            <v>0</v>
          </cell>
          <cell r="L56">
            <v>2768</v>
          </cell>
          <cell r="M56" t="str">
            <v>OFICINA ZONAL AMAZONAS</v>
          </cell>
          <cell r="N56" t="str">
            <v xml:space="preserve">0006  </v>
          </cell>
          <cell r="O56" t="str">
            <v>3423</v>
          </cell>
          <cell r="P56" t="str">
            <v>002</v>
          </cell>
          <cell r="Q56" t="str">
            <v>164</v>
          </cell>
          <cell r="R56">
            <v>40840</v>
          </cell>
          <cell r="S56" t="str">
            <v>04-013-916786</v>
          </cell>
          <cell r="T56" t="str">
            <v>201110</v>
          </cell>
          <cell r="U56" t="str">
            <v>201110</v>
          </cell>
          <cell r="V56" t="str">
            <v>12</v>
          </cell>
          <cell r="W56">
            <v>1</v>
          </cell>
          <cell r="X56" t="str">
            <v>CAS ZONALES OCTUBRE 2011</v>
          </cell>
          <cell r="Y56">
            <v>4144</v>
          </cell>
          <cell r="Z56" t="str">
            <v>10167253241</v>
          </cell>
          <cell r="AA56" t="str">
            <v xml:space="preserve">CHARCAPE </v>
          </cell>
          <cell r="AB56" t="str">
            <v>DIAZ</v>
          </cell>
          <cell r="AC56" t="str">
            <v>MIGUEL ANGEL</v>
          </cell>
          <cell r="AD56" t="str">
            <v>HORIZONTE</v>
          </cell>
          <cell r="AE56" t="str">
            <v>01</v>
          </cell>
          <cell r="AF56">
            <v>62.4</v>
          </cell>
          <cell r="AG56">
            <v>49.6</v>
          </cell>
          <cell r="AH56">
            <v>112</v>
          </cell>
          <cell r="AI56">
            <v>320</v>
          </cell>
          <cell r="AJ56">
            <v>40823</v>
          </cell>
          <cell r="AK56" t="str">
            <v>2459659</v>
          </cell>
          <cell r="AL56">
            <v>40675</v>
          </cell>
          <cell r="AM56" t="str">
            <v>2011</v>
          </cell>
          <cell r="AN56" t="str">
            <v>1</v>
          </cell>
          <cell r="AO56">
            <v>97.2</v>
          </cell>
          <cell r="AP56">
            <v>0</v>
          </cell>
          <cell r="AQ56">
            <v>0</v>
          </cell>
          <cell r="AR56">
            <v>0</v>
          </cell>
          <cell r="AS56">
            <v>0</v>
          </cell>
          <cell r="AT56">
            <v>0</v>
          </cell>
          <cell r="AU56">
            <v>0</v>
          </cell>
          <cell r="AV56">
            <v>0</v>
          </cell>
          <cell r="AW56">
            <v>0</v>
          </cell>
          <cell r="AX56">
            <v>0</v>
          </cell>
          <cell r="AY56">
            <v>0</v>
          </cell>
          <cell r="AZ56">
            <v>0</v>
          </cell>
          <cell r="BA56">
            <v>27310</v>
          </cell>
          <cell r="BB56">
            <v>0</v>
          </cell>
          <cell r="BC56">
            <v>0</v>
          </cell>
          <cell r="BD56">
            <v>0</v>
          </cell>
          <cell r="BE56">
            <v>0</v>
          </cell>
          <cell r="BF56">
            <v>0</v>
          </cell>
          <cell r="BG56" t="str">
            <v>573081MCDRZ7</v>
          </cell>
          <cell r="BH56">
            <v>40823</v>
          </cell>
        </row>
        <row r="57">
          <cell r="A57" t="str">
            <v>09894077</v>
          </cell>
          <cell r="B57" t="str">
            <v>CHUCHON SOTO YOCEF MAXIMINO</v>
          </cell>
          <cell r="C57" t="str">
            <v>JEFE DE LA OFICINA ZONAL AYACUCHO</v>
          </cell>
          <cell r="D57" t="str">
            <v>09894077</v>
          </cell>
          <cell r="E57">
            <v>40826</v>
          </cell>
          <cell r="F57">
            <v>40886</v>
          </cell>
          <cell r="G57">
            <v>3710</v>
          </cell>
          <cell r="H57">
            <v>3710</v>
          </cell>
          <cell r="I57">
            <v>0</v>
          </cell>
          <cell r="J57" t="str">
            <v>CHUCHON SOTO YOCEF MAXIMINO</v>
          </cell>
          <cell r="K57">
            <v>0</v>
          </cell>
          <cell r="L57">
            <v>3219.54</v>
          </cell>
          <cell r="M57" t="str">
            <v>OFICINA ZONAL AYACUCHO</v>
          </cell>
          <cell r="N57" t="str">
            <v xml:space="preserve">0011  </v>
          </cell>
          <cell r="O57" t="str">
            <v>3429</v>
          </cell>
          <cell r="P57" t="str">
            <v>002</v>
          </cell>
          <cell r="Q57" t="str">
            <v>165</v>
          </cell>
          <cell r="R57">
            <v>40840</v>
          </cell>
          <cell r="S57" t="str">
            <v>4040881889</v>
          </cell>
          <cell r="T57" t="str">
            <v>201110</v>
          </cell>
          <cell r="U57" t="str">
            <v>201110</v>
          </cell>
          <cell r="V57" t="str">
            <v>12</v>
          </cell>
          <cell r="W57">
            <v>1</v>
          </cell>
          <cell r="X57" t="str">
            <v>CAS ZONALES OCTUBRE 2011</v>
          </cell>
          <cell r="Y57">
            <v>4148</v>
          </cell>
          <cell r="Z57" t="str">
            <v>10098940770</v>
          </cell>
          <cell r="AA57" t="str">
            <v>CHUCHON</v>
          </cell>
          <cell r="AB57" t="str">
            <v>SOTO</v>
          </cell>
          <cell r="AC57" t="str">
            <v>YOCEF MAXIMINO</v>
          </cell>
          <cell r="AD57" t="str">
            <v>INTEGRA</v>
          </cell>
          <cell r="AE57" t="str">
            <v>02</v>
          </cell>
          <cell r="AF57">
            <v>66.78</v>
          </cell>
          <cell r="AG57">
            <v>52.68</v>
          </cell>
          <cell r="AH57">
            <v>119.46</v>
          </cell>
          <cell r="AI57">
            <v>371</v>
          </cell>
          <cell r="AJ57">
            <v>40826</v>
          </cell>
          <cell r="AK57" t="str">
            <v>2628291</v>
          </cell>
          <cell r="AL57">
            <v>40830</v>
          </cell>
          <cell r="AM57" t="str">
            <v>2011</v>
          </cell>
          <cell r="AN57" t="str">
            <v>1</v>
          </cell>
          <cell r="AO57">
            <v>97.2</v>
          </cell>
          <cell r="AP57">
            <v>0</v>
          </cell>
          <cell r="AQ57">
            <v>0</v>
          </cell>
          <cell r="AR57">
            <v>0</v>
          </cell>
          <cell r="AS57">
            <v>0</v>
          </cell>
          <cell r="AT57">
            <v>0</v>
          </cell>
          <cell r="AU57">
            <v>0</v>
          </cell>
          <cell r="AV57">
            <v>0</v>
          </cell>
          <cell r="AW57">
            <v>0</v>
          </cell>
          <cell r="AX57">
            <v>0</v>
          </cell>
          <cell r="AY57">
            <v>0</v>
          </cell>
          <cell r="AZ57">
            <v>0</v>
          </cell>
          <cell r="BA57">
            <v>26666</v>
          </cell>
          <cell r="BB57">
            <v>0</v>
          </cell>
          <cell r="BC57">
            <v>0</v>
          </cell>
          <cell r="BD57">
            <v>0</v>
          </cell>
          <cell r="BE57">
            <v>0</v>
          </cell>
          <cell r="BF57">
            <v>0</v>
          </cell>
          <cell r="BG57" t="str">
            <v>566641YCSCO3</v>
          </cell>
          <cell r="BH57">
            <v>40826</v>
          </cell>
        </row>
        <row r="58">
          <cell r="A58" t="str">
            <v>09894077</v>
          </cell>
          <cell r="B58" t="str">
            <v>CHUCHON SOTO YOCEF MAXIMINO</v>
          </cell>
          <cell r="C58" t="str">
            <v>JEFE DE LA OFICINA ZONAL AYACUCHO</v>
          </cell>
          <cell r="D58" t="str">
            <v>09894077</v>
          </cell>
          <cell r="E58">
            <v>40826</v>
          </cell>
          <cell r="F58">
            <v>40908</v>
          </cell>
          <cell r="G58">
            <v>3710</v>
          </cell>
          <cell r="H58">
            <v>3710</v>
          </cell>
          <cell r="I58">
            <v>0</v>
          </cell>
          <cell r="J58" t="str">
            <v>CHUCHON SOTO YOCEF MAXIMINO</v>
          </cell>
          <cell r="K58">
            <v>0</v>
          </cell>
          <cell r="L58">
            <v>3219.54</v>
          </cell>
          <cell r="M58" t="str">
            <v>OFICINA ZONAL AYACUCHO</v>
          </cell>
          <cell r="N58" t="str">
            <v xml:space="preserve">0011  </v>
          </cell>
          <cell r="O58" t="str">
            <v>3429</v>
          </cell>
          <cell r="P58" t="str">
            <v>002</v>
          </cell>
          <cell r="Q58" t="str">
            <v>165</v>
          </cell>
          <cell r="R58">
            <v>40840</v>
          </cell>
          <cell r="S58" t="str">
            <v>4040881889</v>
          </cell>
          <cell r="T58" t="str">
            <v>201110</v>
          </cell>
          <cell r="U58" t="str">
            <v>201110</v>
          </cell>
          <cell r="V58" t="str">
            <v>12</v>
          </cell>
          <cell r="W58">
            <v>1</v>
          </cell>
          <cell r="X58" t="str">
            <v>CAS ZONALES OCTUBRE 2011</v>
          </cell>
          <cell r="Y58">
            <v>4148</v>
          </cell>
          <cell r="Z58" t="str">
            <v>10098940770</v>
          </cell>
          <cell r="AA58" t="str">
            <v>CHUCHON</v>
          </cell>
          <cell r="AB58" t="str">
            <v>SOTO</v>
          </cell>
          <cell r="AC58" t="str">
            <v>YOCEF MAXIMINO</v>
          </cell>
          <cell r="AD58" t="str">
            <v>INTEGRA</v>
          </cell>
          <cell r="AE58" t="str">
            <v>02</v>
          </cell>
          <cell r="AF58">
            <v>66.78</v>
          </cell>
          <cell r="AG58">
            <v>52.68</v>
          </cell>
          <cell r="AH58">
            <v>119.46</v>
          </cell>
          <cell r="AI58">
            <v>371</v>
          </cell>
          <cell r="AJ58">
            <v>40826</v>
          </cell>
          <cell r="AK58" t="str">
            <v>2628291</v>
          </cell>
          <cell r="AL58">
            <v>40830</v>
          </cell>
          <cell r="AM58" t="str">
            <v>2011</v>
          </cell>
          <cell r="AN58" t="str">
            <v>1</v>
          </cell>
          <cell r="AO58">
            <v>97.2</v>
          </cell>
          <cell r="AP58">
            <v>0</v>
          </cell>
          <cell r="AQ58">
            <v>0</v>
          </cell>
          <cell r="AR58">
            <v>0</v>
          </cell>
          <cell r="AS58">
            <v>0</v>
          </cell>
          <cell r="AT58">
            <v>0</v>
          </cell>
          <cell r="AU58">
            <v>0</v>
          </cell>
          <cell r="AV58">
            <v>0</v>
          </cell>
          <cell r="AW58">
            <v>0</v>
          </cell>
          <cell r="AX58">
            <v>0</v>
          </cell>
          <cell r="AY58">
            <v>0</v>
          </cell>
          <cell r="AZ58">
            <v>0</v>
          </cell>
          <cell r="BA58">
            <v>26666</v>
          </cell>
          <cell r="BB58">
            <v>0</v>
          </cell>
          <cell r="BC58">
            <v>0</v>
          </cell>
          <cell r="BD58">
            <v>0</v>
          </cell>
          <cell r="BE58">
            <v>0</v>
          </cell>
          <cell r="BF58">
            <v>0</v>
          </cell>
          <cell r="BG58" t="str">
            <v>566641YCSCO3</v>
          </cell>
          <cell r="BH58">
            <v>40826</v>
          </cell>
        </row>
        <row r="59">
          <cell r="A59" t="str">
            <v>43489291</v>
          </cell>
          <cell r="B59" t="str">
            <v>CORDOVA  MIGUEL CARMEN ROSA</v>
          </cell>
          <cell r="C59" t="str">
            <v>RESPONSABLE DE PROMOCION SOCIAL Y CAPACITACION</v>
          </cell>
          <cell r="D59" t="str">
            <v>43489291</v>
          </cell>
          <cell r="E59">
            <v>40819</v>
          </cell>
          <cell r="F59">
            <v>40879</v>
          </cell>
          <cell r="G59">
            <v>2706.7</v>
          </cell>
          <cell r="H59">
            <v>2706.7</v>
          </cell>
          <cell r="I59">
            <v>0</v>
          </cell>
          <cell r="J59" t="str">
            <v>CORDOVA  MIGUEL CARMEN ROSA</v>
          </cell>
          <cell r="K59">
            <v>0</v>
          </cell>
          <cell r="L59">
            <v>2339.67</v>
          </cell>
          <cell r="M59" t="str">
            <v>OFICINA ZONAL AYACUCHO</v>
          </cell>
          <cell r="N59" t="str">
            <v xml:space="preserve">0011  </v>
          </cell>
          <cell r="O59" t="str">
            <v>3392</v>
          </cell>
          <cell r="P59" t="str">
            <v>001</v>
          </cell>
          <cell r="Q59" t="str">
            <v>8</v>
          </cell>
          <cell r="R59">
            <v>40840</v>
          </cell>
          <cell r="S59" t="str">
            <v>04036618987</v>
          </cell>
          <cell r="T59" t="str">
            <v>201110</v>
          </cell>
          <cell r="U59" t="str">
            <v>201110</v>
          </cell>
          <cell r="V59" t="str">
            <v>12</v>
          </cell>
          <cell r="W59">
            <v>1</v>
          </cell>
          <cell r="X59" t="str">
            <v>CAS ZONALES OCTUBRE 2011</v>
          </cell>
          <cell r="Y59">
            <v>4127</v>
          </cell>
          <cell r="Z59" t="str">
            <v>10434892916</v>
          </cell>
          <cell r="AA59" t="str">
            <v xml:space="preserve">CORDOVA </v>
          </cell>
          <cell r="AB59" t="str">
            <v>MIGUEL</v>
          </cell>
          <cell r="AC59" t="str">
            <v>CARMEN ROSA</v>
          </cell>
          <cell r="AD59" t="str">
            <v>PROFUTURO</v>
          </cell>
          <cell r="AE59" t="str">
            <v>04</v>
          </cell>
          <cell r="AF59">
            <v>58.74</v>
          </cell>
          <cell r="AG59">
            <v>37.619999999999997</v>
          </cell>
          <cell r="AH59">
            <v>96.36</v>
          </cell>
          <cell r="AI59">
            <v>270.67</v>
          </cell>
          <cell r="AJ59">
            <v>40819</v>
          </cell>
          <cell r="AK59" t="str">
            <v>2626730</v>
          </cell>
          <cell r="AL59">
            <v>40829</v>
          </cell>
          <cell r="AM59" t="str">
            <v>2011</v>
          </cell>
          <cell r="AN59" t="str">
            <v>1</v>
          </cell>
          <cell r="AO59">
            <v>97.2</v>
          </cell>
          <cell r="AP59">
            <v>0</v>
          </cell>
          <cell r="AQ59">
            <v>0</v>
          </cell>
          <cell r="AR59">
            <v>0</v>
          </cell>
          <cell r="AS59">
            <v>0</v>
          </cell>
          <cell r="AT59">
            <v>0</v>
          </cell>
          <cell r="AU59">
            <v>0</v>
          </cell>
          <cell r="AV59">
            <v>0</v>
          </cell>
          <cell r="AW59">
            <v>0</v>
          </cell>
          <cell r="AX59">
            <v>0</v>
          </cell>
          <cell r="AY59">
            <v>0</v>
          </cell>
          <cell r="AZ59">
            <v>0</v>
          </cell>
          <cell r="BA59">
            <v>31426</v>
          </cell>
          <cell r="BB59">
            <v>0</v>
          </cell>
          <cell r="BC59">
            <v>0</v>
          </cell>
          <cell r="BD59">
            <v>0</v>
          </cell>
          <cell r="BE59">
            <v>0</v>
          </cell>
          <cell r="BF59">
            <v>0</v>
          </cell>
          <cell r="BG59" t="str">
            <v>614240CCMDU7</v>
          </cell>
          <cell r="BH59">
            <v>40819</v>
          </cell>
        </row>
        <row r="60">
          <cell r="A60" t="str">
            <v>43489291</v>
          </cell>
          <cell r="B60" t="str">
            <v>CORDOVA  MIGUEL CARMEN ROSA</v>
          </cell>
          <cell r="C60" t="str">
            <v>RESPONSABLE DE PROMOCION SOCIAL Y CAPACITACION</v>
          </cell>
          <cell r="D60" t="str">
            <v>43489291</v>
          </cell>
          <cell r="E60">
            <v>40819</v>
          </cell>
          <cell r="F60">
            <v>40908</v>
          </cell>
          <cell r="G60">
            <v>2706.7</v>
          </cell>
          <cell r="H60">
            <v>2706.7</v>
          </cell>
          <cell r="I60">
            <v>0</v>
          </cell>
          <cell r="J60" t="str">
            <v>CORDOVA  MIGUEL CARMEN ROSA</v>
          </cell>
          <cell r="K60">
            <v>0</v>
          </cell>
          <cell r="L60">
            <v>2339.67</v>
          </cell>
          <cell r="M60" t="str">
            <v>OFICINA ZONAL AYACUCHO</v>
          </cell>
          <cell r="N60" t="str">
            <v xml:space="preserve">0011  </v>
          </cell>
          <cell r="O60" t="str">
            <v>3392</v>
          </cell>
          <cell r="P60" t="str">
            <v>001</v>
          </cell>
          <cell r="Q60" t="str">
            <v>8</v>
          </cell>
          <cell r="R60">
            <v>40840</v>
          </cell>
          <cell r="S60" t="str">
            <v>04036618987</v>
          </cell>
          <cell r="T60" t="str">
            <v>201110</v>
          </cell>
          <cell r="U60" t="str">
            <v>201110</v>
          </cell>
          <cell r="V60" t="str">
            <v>12</v>
          </cell>
          <cell r="W60">
            <v>1</v>
          </cell>
          <cell r="X60" t="str">
            <v>CAS ZONALES OCTUBRE 2011</v>
          </cell>
          <cell r="Y60">
            <v>4127</v>
          </cell>
          <cell r="Z60" t="str">
            <v>10434892916</v>
          </cell>
          <cell r="AA60" t="str">
            <v xml:space="preserve">CORDOVA </v>
          </cell>
          <cell r="AB60" t="str">
            <v>MIGUEL</v>
          </cell>
          <cell r="AC60" t="str">
            <v>CARMEN ROSA</v>
          </cell>
          <cell r="AD60" t="str">
            <v>PROFUTURO</v>
          </cell>
          <cell r="AE60" t="str">
            <v>04</v>
          </cell>
          <cell r="AF60">
            <v>58.74</v>
          </cell>
          <cell r="AG60">
            <v>37.619999999999997</v>
          </cell>
          <cell r="AH60">
            <v>96.36</v>
          </cell>
          <cell r="AI60">
            <v>270.67</v>
          </cell>
          <cell r="AJ60">
            <v>40819</v>
          </cell>
          <cell r="AK60" t="str">
            <v>2626730</v>
          </cell>
          <cell r="AL60">
            <v>40829</v>
          </cell>
          <cell r="AM60" t="str">
            <v>2011</v>
          </cell>
          <cell r="AN60" t="str">
            <v>1</v>
          </cell>
          <cell r="AO60">
            <v>97.2</v>
          </cell>
          <cell r="AP60">
            <v>0</v>
          </cell>
          <cell r="AQ60">
            <v>0</v>
          </cell>
          <cell r="AR60">
            <v>0</v>
          </cell>
          <cell r="AS60">
            <v>0</v>
          </cell>
          <cell r="AT60">
            <v>0</v>
          </cell>
          <cell r="AU60">
            <v>0</v>
          </cell>
          <cell r="AV60">
            <v>0</v>
          </cell>
          <cell r="AW60">
            <v>0</v>
          </cell>
          <cell r="AX60">
            <v>0</v>
          </cell>
          <cell r="AY60">
            <v>0</v>
          </cell>
          <cell r="AZ60">
            <v>0</v>
          </cell>
          <cell r="BA60">
            <v>31426</v>
          </cell>
          <cell r="BB60">
            <v>0</v>
          </cell>
          <cell r="BC60">
            <v>0</v>
          </cell>
          <cell r="BD60">
            <v>0</v>
          </cell>
          <cell r="BE60">
            <v>0</v>
          </cell>
          <cell r="BF60">
            <v>0</v>
          </cell>
          <cell r="BG60" t="str">
            <v>614240CCMDU7</v>
          </cell>
          <cell r="BH60">
            <v>40819</v>
          </cell>
        </row>
        <row r="61">
          <cell r="A61" t="str">
            <v>43489291</v>
          </cell>
          <cell r="B61" t="str">
            <v>CORDOVA  MIGUEL CARMEN ROSA</v>
          </cell>
          <cell r="C61" t="str">
            <v>RESPONSABLE DE PROMOCION SOCIAL Y CAPACITACION</v>
          </cell>
          <cell r="D61" t="str">
            <v>43489291</v>
          </cell>
          <cell r="E61">
            <v>40819</v>
          </cell>
          <cell r="F61">
            <v>40939</v>
          </cell>
          <cell r="G61">
            <v>2706.7</v>
          </cell>
          <cell r="H61">
            <v>2706.7</v>
          </cell>
          <cell r="I61">
            <v>0</v>
          </cell>
          <cell r="J61" t="str">
            <v>CORDOVA  MIGUEL CARMEN ROSA</v>
          </cell>
          <cell r="K61">
            <v>0</v>
          </cell>
          <cell r="L61">
            <v>2339.67</v>
          </cell>
          <cell r="M61" t="str">
            <v>OFICINA ZONAL AYACUCHO</v>
          </cell>
          <cell r="N61" t="str">
            <v xml:space="preserve">0011  </v>
          </cell>
          <cell r="O61" t="str">
            <v>3392</v>
          </cell>
          <cell r="P61" t="str">
            <v>001</v>
          </cell>
          <cell r="Q61" t="str">
            <v>8</v>
          </cell>
          <cell r="R61">
            <v>40840</v>
          </cell>
          <cell r="S61" t="str">
            <v>04036618987</v>
          </cell>
          <cell r="T61" t="str">
            <v>201110</v>
          </cell>
          <cell r="U61" t="str">
            <v>201110</v>
          </cell>
          <cell r="V61" t="str">
            <v>12</v>
          </cell>
          <cell r="W61">
            <v>1</v>
          </cell>
          <cell r="X61" t="str">
            <v>CAS ZONALES OCTUBRE 2011</v>
          </cell>
          <cell r="Y61">
            <v>4127</v>
          </cell>
          <cell r="Z61" t="str">
            <v>10434892916</v>
          </cell>
          <cell r="AA61" t="str">
            <v xml:space="preserve">CORDOVA </v>
          </cell>
          <cell r="AB61" t="str">
            <v>MIGUEL</v>
          </cell>
          <cell r="AC61" t="str">
            <v>CARMEN ROSA</v>
          </cell>
          <cell r="AD61" t="str">
            <v>PROFUTURO</v>
          </cell>
          <cell r="AE61" t="str">
            <v>04</v>
          </cell>
          <cell r="AF61">
            <v>58.74</v>
          </cell>
          <cell r="AG61">
            <v>37.619999999999997</v>
          </cell>
          <cell r="AH61">
            <v>96.36</v>
          </cell>
          <cell r="AI61">
            <v>270.67</v>
          </cell>
          <cell r="AJ61">
            <v>40819</v>
          </cell>
          <cell r="AK61" t="str">
            <v>2626730</v>
          </cell>
          <cell r="AL61">
            <v>40829</v>
          </cell>
          <cell r="AM61" t="str">
            <v>2011</v>
          </cell>
          <cell r="AN61" t="str">
            <v>1</v>
          </cell>
          <cell r="AO61">
            <v>97.2</v>
          </cell>
          <cell r="AP61">
            <v>0</v>
          </cell>
          <cell r="AQ61">
            <v>0</v>
          </cell>
          <cell r="AR61">
            <v>0</v>
          </cell>
          <cell r="AS61">
            <v>0</v>
          </cell>
          <cell r="AT61">
            <v>0</v>
          </cell>
          <cell r="AU61">
            <v>0</v>
          </cell>
          <cell r="AV61">
            <v>0</v>
          </cell>
          <cell r="AW61">
            <v>0</v>
          </cell>
          <cell r="AX61">
            <v>0</v>
          </cell>
          <cell r="AY61">
            <v>0</v>
          </cell>
          <cell r="AZ61">
            <v>0</v>
          </cell>
          <cell r="BA61">
            <v>31426</v>
          </cell>
          <cell r="BB61">
            <v>0</v>
          </cell>
          <cell r="BC61">
            <v>0</v>
          </cell>
          <cell r="BD61">
            <v>0</v>
          </cell>
          <cell r="BE61">
            <v>0</v>
          </cell>
          <cell r="BF61">
            <v>0</v>
          </cell>
          <cell r="BG61" t="str">
            <v>614240CCMDU7</v>
          </cell>
          <cell r="BH61">
            <v>40819</v>
          </cell>
        </row>
        <row r="62">
          <cell r="A62" t="str">
            <v>43489291</v>
          </cell>
          <cell r="B62" t="str">
            <v>CORDOVA  MIGUEL CARMEN ROSA</v>
          </cell>
          <cell r="C62" t="str">
            <v>RESPONSABLE DE PROMOCION SOCIAL Y CAPACITACION</v>
          </cell>
          <cell r="D62" t="str">
            <v>43489291</v>
          </cell>
          <cell r="E62">
            <v>40819</v>
          </cell>
          <cell r="F62">
            <v>40968</v>
          </cell>
          <cell r="G62">
            <v>2706.7</v>
          </cell>
          <cell r="H62">
            <v>2706.7</v>
          </cell>
          <cell r="I62">
            <v>0</v>
          </cell>
          <cell r="J62" t="str">
            <v>CORDOVA  MIGUEL CARMEN ROSA</v>
          </cell>
          <cell r="K62">
            <v>0</v>
          </cell>
          <cell r="L62">
            <v>2339.67</v>
          </cell>
          <cell r="M62" t="str">
            <v>OFICINA ZONAL AYACUCHO</v>
          </cell>
          <cell r="N62" t="str">
            <v xml:space="preserve">0011  </v>
          </cell>
          <cell r="O62" t="str">
            <v>3392</v>
          </cell>
          <cell r="P62" t="str">
            <v>001</v>
          </cell>
          <cell r="Q62" t="str">
            <v>8</v>
          </cell>
          <cell r="R62">
            <v>40840</v>
          </cell>
          <cell r="S62" t="str">
            <v>04036618987</v>
          </cell>
          <cell r="T62" t="str">
            <v>201110</v>
          </cell>
          <cell r="U62" t="str">
            <v>201110</v>
          </cell>
          <cell r="V62" t="str">
            <v>12</v>
          </cell>
          <cell r="W62">
            <v>1</v>
          </cell>
          <cell r="X62" t="str">
            <v>CAS ZONALES OCTUBRE 2011</v>
          </cell>
          <cell r="Y62">
            <v>4127</v>
          </cell>
          <cell r="Z62" t="str">
            <v>10434892916</v>
          </cell>
          <cell r="AA62" t="str">
            <v xml:space="preserve">CORDOVA </v>
          </cell>
          <cell r="AB62" t="str">
            <v>MIGUEL</v>
          </cell>
          <cell r="AC62" t="str">
            <v>CARMEN ROSA</v>
          </cell>
          <cell r="AD62" t="str">
            <v>PROFUTURO</v>
          </cell>
          <cell r="AE62" t="str">
            <v>04</v>
          </cell>
          <cell r="AF62">
            <v>58.74</v>
          </cell>
          <cell r="AG62">
            <v>37.619999999999997</v>
          </cell>
          <cell r="AH62">
            <v>96.36</v>
          </cell>
          <cell r="AI62">
            <v>270.67</v>
          </cell>
          <cell r="AJ62">
            <v>40819</v>
          </cell>
          <cell r="AK62" t="str">
            <v>2626730</v>
          </cell>
          <cell r="AL62">
            <v>40829</v>
          </cell>
          <cell r="AM62" t="str">
            <v>2011</v>
          </cell>
          <cell r="AN62" t="str">
            <v>1</v>
          </cell>
          <cell r="AO62">
            <v>97.2</v>
          </cell>
          <cell r="AP62">
            <v>0</v>
          </cell>
          <cell r="AQ62">
            <v>0</v>
          </cell>
          <cell r="AR62">
            <v>0</v>
          </cell>
          <cell r="AS62">
            <v>0</v>
          </cell>
          <cell r="AT62">
            <v>0</v>
          </cell>
          <cell r="AU62">
            <v>0</v>
          </cell>
          <cell r="AV62">
            <v>0</v>
          </cell>
          <cell r="AW62">
            <v>0</v>
          </cell>
          <cell r="AX62">
            <v>0</v>
          </cell>
          <cell r="AY62">
            <v>0</v>
          </cell>
          <cell r="AZ62">
            <v>0</v>
          </cell>
          <cell r="BA62">
            <v>31426</v>
          </cell>
          <cell r="BB62">
            <v>0</v>
          </cell>
          <cell r="BC62">
            <v>0</v>
          </cell>
          <cell r="BD62">
            <v>0</v>
          </cell>
          <cell r="BE62">
            <v>0</v>
          </cell>
          <cell r="BF62">
            <v>0</v>
          </cell>
          <cell r="BG62" t="str">
            <v>614240CCMDU7</v>
          </cell>
          <cell r="BH62">
            <v>40819</v>
          </cell>
        </row>
        <row r="63">
          <cell r="A63" t="str">
            <v>43489291</v>
          </cell>
          <cell r="B63" t="str">
            <v>CORDOVA  MIGUEL CARMEN ROSA</v>
          </cell>
          <cell r="C63" t="str">
            <v>RESPONSABLE DE PROMOCION SOCIAL Y CAPACITACION</v>
          </cell>
          <cell r="D63" t="str">
            <v>43489291</v>
          </cell>
          <cell r="E63">
            <v>40819</v>
          </cell>
          <cell r="F63">
            <v>40999</v>
          </cell>
          <cell r="G63">
            <v>2706.7</v>
          </cell>
          <cell r="H63">
            <v>2706.7</v>
          </cell>
          <cell r="I63">
            <v>0</v>
          </cell>
          <cell r="J63" t="str">
            <v>CORDOVA  MIGUEL CARMEN ROSA</v>
          </cell>
          <cell r="K63">
            <v>0</v>
          </cell>
          <cell r="L63">
            <v>2339.67</v>
          </cell>
          <cell r="M63" t="str">
            <v>OFICINA ZONAL AYACUCHO</v>
          </cell>
          <cell r="N63" t="str">
            <v xml:space="preserve">0011  </v>
          </cell>
          <cell r="O63" t="str">
            <v>3392</v>
          </cell>
          <cell r="P63" t="str">
            <v>001</v>
          </cell>
          <cell r="Q63" t="str">
            <v>8</v>
          </cell>
          <cell r="R63">
            <v>40840</v>
          </cell>
          <cell r="S63" t="str">
            <v>04036618987</v>
          </cell>
          <cell r="T63" t="str">
            <v>201110</v>
          </cell>
          <cell r="U63" t="str">
            <v>201110</v>
          </cell>
          <cell r="V63" t="str">
            <v>12</v>
          </cell>
          <cell r="W63">
            <v>1</v>
          </cell>
          <cell r="X63" t="str">
            <v>CAS ZONALES OCTUBRE 2011</v>
          </cell>
          <cell r="Y63">
            <v>4127</v>
          </cell>
          <cell r="Z63" t="str">
            <v>10434892916</v>
          </cell>
          <cell r="AA63" t="str">
            <v xml:space="preserve">CORDOVA </v>
          </cell>
          <cell r="AB63" t="str">
            <v>MIGUEL</v>
          </cell>
          <cell r="AC63" t="str">
            <v>CARMEN ROSA</v>
          </cell>
          <cell r="AD63" t="str">
            <v>PROFUTURO</v>
          </cell>
          <cell r="AE63" t="str">
            <v>04</v>
          </cell>
          <cell r="AF63">
            <v>58.74</v>
          </cell>
          <cell r="AG63">
            <v>37.619999999999997</v>
          </cell>
          <cell r="AH63">
            <v>96.36</v>
          </cell>
          <cell r="AI63">
            <v>270.67</v>
          </cell>
          <cell r="AJ63">
            <v>40819</v>
          </cell>
          <cell r="AK63" t="str">
            <v>2626730</v>
          </cell>
          <cell r="AL63">
            <v>40829</v>
          </cell>
          <cell r="AM63" t="str">
            <v>2011</v>
          </cell>
          <cell r="AN63" t="str">
            <v>1</v>
          </cell>
          <cell r="AO63">
            <v>97.2</v>
          </cell>
          <cell r="AP63">
            <v>0</v>
          </cell>
          <cell r="AQ63">
            <v>0</v>
          </cell>
          <cell r="AR63">
            <v>0</v>
          </cell>
          <cell r="AS63">
            <v>0</v>
          </cell>
          <cell r="AT63">
            <v>0</v>
          </cell>
          <cell r="AU63">
            <v>0</v>
          </cell>
          <cell r="AV63">
            <v>0</v>
          </cell>
          <cell r="AW63">
            <v>0</v>
          </cell>
          <cell r="AX63">
            <v>0</v>
          </cell>
          <cell r="AY63">
            <v>0</v>
          </cell>
          <cell r="AZ63">
            <v>0</v>
          </cell>
          <cell r="BA63">
            <v>31426</v>
          </cell>
          <cell r="BB63">
            <v>0</v>
          </cell>
          <cell r="BC63">
            <v>0</v>
          </cell>
          <cell r="BD63">
            <v>0</v>
          </cell>
          <cell r="BE63">
            <v>0</v>
          </cell>
          <cell r="BF63">
            <v>0</v>
          </cell>
          <cell r="BG63" t="str">
            <v>614240CCMDU7</v>
          </cell>
          <cell r="BH63">
            <v>40819</v>
          </cell>
        </row>
        <row r="64">
          <cell r="A64" t="str">
            <v>43489291</v>
          </cell>
          <cell r="B64" t="str">
            <v>CORDOVA  MIGUEL CARMEN ROSA</v>
          </cell>
          <cell r="C64" t="str">
            <v>RESPONSABLE DE PROMOCION SOCIAL Y CAPACITACION</v>
          </cell>
          <cell r="D64" t="str">
            <v>43489291</v>
          </cell>
          <cell r="E64">
            <v>40819</v>
          </cell>
          <cell r="F64">
            <v>41029</v>
          </cell>
          <cell r="G64">
            <v>2706.7</v>
          </cell>
          <cell r="H64">
            <v>2706.7</v>
          </cell>
          <cell r="I64">
            <v>0</v>
          </cell>
          <cell r="J64" t="str">
            <v>CORDOVA  MIGUEL CARMEN ROSA</v>
          </cell>
          <cell r="K64">
            <v>0</v>
          </cell>
          <cell r="L64">
            <v>2339.67</v>
          </cell>
          <cell r="M64" t="str">
            <v>OFICINA ZONAL AYACUCHO</v>
          </cell>
          <cell r="N64" t="str">
            <v xml:space="preserve">0011  </v>
          </cell>
          <cell r="O64" t="str">
            <v>3392</v>
          </cell>
          <cell r="P64" t="str">
            <v>001</v>
          </cell>
          <cell r="Q64" t="str">
            <v>8</v>
          </cell>
          <cell r="R64">
            <v>40840</v>
          </cell>
          <cell r="S64" t="str">
            <v>04036618987</v>
          </cell>
          <cell r="T64" t="str">
            <v>201110</v>
          </cell>
          <cell r="U64" t="str">
            <v>201110</v>
          </cell>
          <cell r="V64" t="str">
            <v>12</v>
          </cell>
          <cell r="W64">
            <v>1</v>
          </cell>
          <cell r="X64" t="str">
            <v>CAS ZONALES OCTUBRE 2011</v>
          </cell>
          <cell r="Y64">
            <v>4127</v>
          </cell>
          <cell r="Z64" t="str">
            <v>10434892916</v>
          </cell>
          <cell r="AA64" t="str">
            <v xml:space="preserve">CORDOVA </v>
          </cell>
          <cell r="AB64" t="str">
            <v>MIGUEL</v>
          </cell>
          <cell r="AC64" t="str">
            <v>CARMEN ROSA</v>
          </cell>
          <cell r="AD64" t="str">
            <v>PROFUTURO</v>
          </cell>
          <cell r="AE64" t="str">
            <v>04</v>
          </cell>
          <cell r="AF64">
            <v>58.74</v>
          </cell>
          <cell r="AG64">
            <v>37.619999999999997</v>
          </cell>
          <cell r="AH64">
            <v>96.36</v>
          </cell>
          <cell r="AI64">
            <v>270.67</v>
          </cell>
          <cell r="AJ64">
            <v>40819</v>
          </cell>
          <cell r="AK64" t="str">
            <v>2626730</v>
          </cell>
          <cell r="AL64">
            <v>40829</v>
          </cell>
          <cell r="AM64" t="str">
            <v>2011</v>
          </cell>
          <cell r="AN64" t="str">
            <v>1</v>
          </cell>
          <cell r="AO64">
            <v>97.2</v>
          </cell>
          <cell r="AP64">
            <v>0</v>
          </cell>
          <cell r="AQ64">
            <v>0</v>
          </cell>
          <cell r="AR64">
            <v>0</v>
          </cell>
          <cell r="AS64">
            <v>0</v>
          </cell>
          <cell r="AT64">
            <v>0</v>
          </cell>
          <cell r="AU64">
            <v>0</v>
          </cell>
          <cell r="AV64">
            <v>0</v>
          </cell>
          <cell r="AW64">
            <v>0</v>
          </cell>
          <cell r="AX64">
            <v>0</v>
          </cell>
          <cell r="AY64">
            <v>0</v>
          </cell>
          <cell r="AZ64">
            <v>0</v>
          </cell>
          <cell r="BA64">
            <v>31426</v>
          </cell>
          <cell r="BB64">
            <v>0</v>
          </cell>
          <cell r="BC64">
            <v>0</v>
          </cell>
          <cell r="BD64">
            <v>0</v>
          </cell>
          <cell r="BE64">
            <v>0</v>
          </cell>
          <cell r="BF64">
            <v>0</v>
          </cell>
          <cell r="BG64" t="str">
            <v>614240CCMDU7</v>
          </cell>
          <cell r="BH64">
            <v>40819</v>
          </cell>
        </row>
        <row r="65">
          <cell r="A65" t="str">
            <v>32789955</v>
          </cell>
          <cell r="B65" t="str">
            <v>CORZO ALIAGA AGUSTIN VICTOR</v>
          </cell>
          <cell r="C65" t="str">
            <v>JEFE DE LA OFICINA ZONAL ANCASH</v>
          </cell>
          <cell r="D65" t="str">
            <v>32789955</v>
          </cell>
          <cell r="E65">
            <v>40823</v>
          </cell>
          <cell r="F65">
            <v>40883</v>
          </cell>
          <cell r="G65">
            <v>4240</v>
          </cell>
          <cell r="H65">
            <v>4240</v>
          </cell>
          <cell r="I65">
            <v>424</v>
          </cell>
          <cell r="J65" t="str">
            <v>CORZO ALIAGA AGUSTIN VICTOR</v>
          </cell>
          <cell r="K65">
            <v>0</v>
          </cell>
          <cell r="L65">
            <v>3264.8</v>
          </cell>
          <cell r="M65" t="str">
            <v>OFICINA ZONAL ANCASH</v>
          </cell>
          <cell r="N65" t="str">
            <v xml:space="preserve">0007  </v>
          </cell>
          <cell r="O65" t="str">
            <v>3425</v>
          </cell>
          <cell r="P65" t="str">
            <v>00</v>
          </cell>
          <cell r="Q65" t="str">
            <v>00</v>
          </cell>
          <cell r="R65">
            <v>40840</v>
          </cell>
          <cell r="S65" t="str">
            <v>4003311371</v>
          </cell>
          <cell r="T65" t="str">
            <v>201110</v>
          </cell>
          <cell r="U65" t="str">
            <v>201110</v>
          </cell>
          <cell r="V65" t="str">
            <v>12</v>
          </cell>
          <cell r="W65">
            <v>1</v>
          </cell>
          <cell r="X65" t="str">
            <v>CAS ZONALES OCTUBRE 2011</v>
          </cell>
          <cell r="Y65">
            <v>452</v>
          </cell>
          <cell r="Z65" t="str">
            <v>10327899550</v>
          </cell>
          <cell r="AA65" t="str">
            <v>CORZO</v>
          </cell>
          <cell r="AB65" t="str">
            <v>ALIAGA</v>
          </cell>
          <cell r="AC65" t="str">
            <v>AGUSTIN VICTOR</v>
          </cell>
          <cell r="AD65" t="str">
            <v>ONP</v>
          </cell>
          <cell r="AE65" t="str">
            <v>99</v>
          </cell>
          <cell r="AF65">
            <v>0</v>
          </cell>
          <cell r="AG65">
            <v>0</v>
          </cell>
          <cell r="AH65">
            <v>0</v>
          </cell>
          <cell r="AI65">
            <v>551.20000000000005</v>
          </cell>
          <cell r="AJ65">
            <v>40823</v>
          </cell>
          <cell r="AK65" t="str">
            <v/>
          </cell>
          <cell r="AL65">
            <v>1</v>
          </cell>
          <cell r="AM65" t="str">
            <v>2011</v>
          </cell>
          <cell r="AN65" t="str">
            <v>1</v>
          </cell>
          <cell r="AO65">
            <v>97.2</v>
          </cell>
          <cell r="AP65">
            <v>0</v>
          </cell>
          <cell r="AQ65">
            <v>0</v>
          </cell>
          <cell r="AR65">
            <v>0</v>
          </cell>
          <cell r="AS65">
            <v>0</v>
          </cell>
          <cell r="AT65">
            <v>0</v>
          </cell>
          <cell r="AU65">
            <v>0</v>
          </cell>
          <cell r="AV65">
            <v>0</v>
          </cell>
          <cell r="AW65">
            <v>0</v>
          </cell>
          <cell r="AX65">
            <v>0</v>
          </cell>
          <cell r="AY65">
            <v>0</v>
          </cell>
          <cell r="AZ65">
            <v>0</v>
          </cell>
          <cell r="BA65">
            <v>21277</v>
          </cell>
          <cell r="BB65">
            <v>0</v>
          </cell>
          <cell r="BC65">
            <v>0</v>
          </cell>
          <cell r="BD65">
            <v>0</v>
          </cell>
          <cell r="BE65">
            <v>0</v>
          </cell>
          <cell r="BF65">
            <v>0</v>
          </cell>
          <cell r="BG65" t="str">
            <v/>
          </cell>
          <cell r="BH65" t="str">
            <v/>
          </cell>
        </row>
        <row r="66">
          <cell r="A66" t="str">
            <v>40989899</v>
          </cell>
          <cell r="B66" t="str">
            <v>COTRADO CHEVARRIA JOHANN CHARLES</v>
          </cell>
          <cell r="C66" t="str">
            <v>TECNICO DE PROYECTOS-EVALUACION</v>
          </cell>
          <cell r="D66" t="str">
            <v>40989899</v>
          </cell>
          <cell r="E66">
            <v>40828</v>
          </cell>
          <cell r="F66">
            <v>40888</v>
          </cell>
          <cell r="G66">
            <v>1900</v>
          </cell>
          <cell r="H66">
            <v>1900</v>
          </cell>
          <cell r="I66">
            <v>0</v>
          </cell>
          <cell r="J66" t="str">
            <v>COTRADO CHEVARRIA JOHANN CHARLES</v>
          </cell>
          <cell r="K66">
            <v>0</v>
          </cell>
          <cell r="L66">
            <v>1648.82</v>
          </cell>
          <cell r="M66" t="str">
            <v>OFICINA ZONAL PUNO</v>
          </cell>
          <cell r="N66" t="str">
            <v xml:space="preserve">0028  </v>
          </cell>
          <cell r="O66" t="str">
            <v>1736</v>
          </cell>
          <cell r="P66" t="str">
            <v>001</v>
          </cell>
          <cell r="Q66" t="str">
            <v>98</v>
          </cell>
          <cell r="R66">
            <v>40840</v>
          </cell>
          <cell r="S66" t="str">
            <v>4024465905</v>
          </cell>
          <cell r="T66" t="str">
            <v>201110</v>
          </cell>
          <cell r="U66" t="str">
            <v>201110</v>
          </cell>
          <cell r="V66" t="str">
            <v>12</v>
          </cell>
          <cell r="W66">
            <v>1</v>
          </cell>
          <cell r="X66" t="str">
            <v>CAS ZONALES OCTUBRE 2011</v>
          </cell>
          <cell r="Y66">
            <v>1858</v>
          </cell>
          <cell r="Z66" t="str">
            <v>10409898993</v>
          </cell>
          <cell r="AA66" t="str">
            <v>COTRADO</v>
          </cell>
          <cell r="AB66" t="str">
            <v>CHEVARRIA</v>
          </cell>
          <cell r="AC66" t="str">
            <v>JOHANN CHARLES</v>
          </cell>
          <cell r="AD66" t="str">
            <v>INTEGRA</v>
          </cell>
          <cell r="AE66" t="str">
            <v>02</v>
          </cell>
          <cell r="AF66">
            <v>34.200000000000003</v>
          </cell>
          <cell r="AG66">
            <v>26.98</v>
          </cell>
          <cell r="AH66">
            <v>61.18</v>
          </cell>
          <cell r="AI66">
            <v>190</v>
          </cell>
          <cell r="AJ66">
            <v>40828</v>
          </cell>
          <cell r="AK66" t="str">
            <v>2451598</v>
          </cell>
          <cell r="AL66">
            <v>40669</v>
          </cell>
          <cell r="AM66" t="str">
            <v>2011</v>
          </cell>
          <cell r="AN66" t="str">
            <v>1</v>
          </cell>
          <cell r="AO66">
            <v>97.2</v>
          </cell>
          <cell r="AP66">
            <v>0</v>
          </cell>
          <cell r="AQ66">
            <v>0</v>
          </cell>
          <cell r="AR66">
            <v>0</v>
          </cell>
          <cell r="AS66">
            <v>0</v>
          </cell>
          <cell r="AT66">
            <v>0</v>
          </cell>
          <cell r="AU66">
            <v>0</v>
          </cell>
          <cell r="AV66">
            <v>0</v>
          </cell>
          <cell r="AW66">
            <v>0</v>
          </cell>
          <cell r="AX66">
            <v>0</v>
          </cell>
          <cell r="AY66">
            <v>0</v>
          </cell>
          <cell r="AZ66">
            <v>0</v>
          </cell>
          <cell r="BA66">
            <v>29011</v>
          </cell>
          <cell r="BB66">
            <v>0</v>
          </cell>
          <cell r="BC66">
            <v>0</v>
          </cell>
          <cell r="BD66">
            <v>0</v>
          </cell>
          <cell r="BE66">
            <v>0</v>
          </cell>
          <cell r="BF66">
            <v>0</v>
          </cell>
          <cell r="BG66" t="str">
            <v>590091JCCRV0</v>
          </cell>
          <cell r="BH66">
            <v>40843</v>
          </cell>
        </row>
        <row r="67">
          <cell r="A67" t="str">
            <v>40989899</v>
          </cell>
          <cell r="B67" t="str">
            <v>COTRADO CHEVARRIA JOHANN CHARLES</v>
          </cell>
          <cell r="C67" t="str">
            <v>TECNICO DE PROYECTOS-EVALUACION</v>
          </cell>
          <cell r="D67" t="str">
            <v>40989899</v>
          </cell>
          <cell r="E67">
            <v>40828</v>
          </cell>
          <cell r="F67">
            <v>40908</v>
          </cell>
          <cell r="G67">
            <v>1900</v>
          </cell>
          <cell r="H67">
            <v>1900</v>
          </cell>
          <cell r="I67">
            <v>0</v>
          </cell>
          <cell r="J67" t="str">
            <v>COTRADO CHEVARRIA JOHANN CHARLES</v>
          </cell>
          <cell r="K67">
            <v>0</v>
          </cell>
          <cell r="L67">
            <v>1648.82</v>
          </cell>
          <cell r="M67" t="str">
            <v>OFICINA ZONAL PUNO</v>
          </cell>
          <cell r="N67" t="str">
            <v xml:space="preserve">0028  </v>
          </cell>
          <cell r="O67" t="str">
            <v>1736</v>
          </cell>
          <cell r="P67" t="str">
            <v>001</v>
          </cell>
          <cell r="Q67" t="str">
            <v>98</v>
          </cell>
          <cell r="R67">
            <v>40840</v>
          </cell>
          <cell r="S67" t="str">
            <v>4024465905</v>
          </cell>
          <cell r="T67" t="str">
            <v>201110</v>
          </cell>
          <cell r="U67" t="str">
            <v>201110</v>
          </cell>
          <cell r="V67" t="str">
            <v>12</v>
          </cell>
          <cell r="W67">
            <v>1</v>
          </cell>
          <cell r="X67" t="str">
            <v>CAS ZONALES OCTUBRE 2011</v>
          </cell>
          <cell r="Y67">
            <v>1858</v>
          </cell>
          <cell r="Z67" t="str">
            <v>10409898993</v>
          </cell>
          <cell r="AA67" t="str">
            <v>COTRADO</v>
          </cell>
          <cell r="AB67" t="str">
            <v>CHEVARRIA</v>
          </cell>
          <cell r="AC67" t="str">
            <v>JOHANN CHARLES</v>
          </cell>
          <cell r="AD67" t="str">
            <v>INTEGRA</v>
          </cell>
          <cell r="AE67" t="str">
            <v>02</v>
          </cell>
          <cell r="AF67">
            <v>34.200000000000003</v>
          </cell>
          <cell r="AG67">
            <v>26.98</v>
          </cell>
          <cell r="AH67">
            <v>61.18</v>
          </cell>
          <cell r="AI67">
            <v>190</v>
          </cell>
          <cell r="AJ67">
            <v>40828</v>
          </cell>
          <cell r="AK67" t="str">
            <v>2451598</v>
          </cell>
          <cell r="AL67">
            <v>40669</v>
          </cell>
          <cell r="AM67" t="str">
            <v>2011</v>
          </cell>
          <cell r="AN67" t="str">
            <v>1</v>
          </cell>
          <cell r="AO67">
            <v>97.2</v>
          </cell>
          <cell r="AP67">
            <v>0</v>
          </cell>
          <cell r="AQ67">
            <v>0</v>
          </cell>
          <cell r="AR67">
            <v>0</v>
          </cell>
          <cell r="AS67">
            <v>0</v>
          </cell>
          <cell r="AT67">
            <v>0</v>
          </cell>
          <cell r="AU67">
            <v>0</v>
          </cell>
          <cell r="AV67">
            <v>0</v>
          </cell>
          <cell r="AW67">
            <v>0</v>
          </cell>
          <cell r="AX67">
            <v>0</v>
          </cell>
          <cell r="AY67">
            <v>0</v>
          </cell>
          <cell r="AZ67">
            <v>0</v>
          </cell>
          <cell r="BA67">
            <v>29011</v>
          </cell>
          <cell r="BB67">
            <v>0</v>
          </cell>
          <cell r="BC67">
            <v>0</v>
          </cell>
          <cell r="BD67">
            <v>0</v>
          </cell>
          <cell r="BE67">
            <v>0</v>
          </cell>
          <cell r="BF67">
            <v>0</v>
          </cell>
          <cell r="BG67" t="str">
            <v>590091JCCRV0</v>
          </cell>
          <cell r="BH67">
            <v>40843</v>
          </cell>
        </row>
        <row r="68">
          <cell r="A68" t="str">
            <v>40989899</v>
          </cell>
          <cell r="B68" t="str">
            <v>COTRADO CHEVARRIA JOHANN CHARLES</v>
          </cell>
          <cell r="C68" t="str">
            <v>TECNICO DE PROYECTOS-EVALUACION</v>
          </cell>
          <cell r="D68" t="str">
            <v>40989899</v>
          </cell>
          <cell r="E68">
            <v>40828</v>
          </cell>
          <cell r="F68">
            <v>40939</v>
          </cell>
          <cell r="G68">
            <v>1900</v>
          </cell>
          <cell r="H68">
            <v>1900</v>
          </cell>
          <cell r="I68">
            <v>0</v>
          </cell>
          <cell r="J68" t="str">
            <v>COTRADO CHEVARRIA JOHANN CHARLES</v>
          </cell>
          <cell r="K68">
            <v>0</v>
          </cell>
          <cell r="L68">
            <v>1648.82</v>
          </cell>
          <cell r="M68" t="str">
            <v>OFICINA ZONAL PUNO</v>
          </cell>
          <cell r="N68" t="str">
            <v xml:space="preserve">0028  </v>
          </cell>
          <cell r="O68" t="str">
            <v>1736</v>
          </cell>
          <cell r="P68" t="str">
            <v>001</v>
          </cell>
          <cell r="Q68" t="str">
            <v>98</v>
          </cell>
          <cell r="R68">
            <v>40840</v>
          </cell>
          <cell r="S68" t="str">
            <v>4024465905</v>
          </cell>
          <cell r="T68" t="str">
            <v>201110</v>
          </cell>
          <cell r="U68" t="str">
            <v>201110</v>
          </cell>
          <cell r="V68" t="str">
            <v>12</v>
          </cell>
          <cell r="W68">
            <v>1</v>
          </cell>
          <cell r="X68" t="str">
            <v>CAS ZONALES OCTUBRE 2011</v>
          </cell>
          <cell r="Y68">
            <v>1858</v>
          </cell>
          <cell r="Z68" t="str">
            <v>10409898993</v>
          </cell>
          <cell r="AA68" t="str">
            <v>COTRADO</v>
          </cell>
          <cell r="AB68" t="str">
            <v>CHEVARRIA</v>
          </cell>
          <cell r="AC68" t="str">
            <v>JOHANN CHARLES</v>
          </cell>
          <cell r="AD68" t="str">
            <v>INTEGRA</v>
          </cell>
          <cell r="AE68" t="str">
            <v>02</v>
          </cell>
          <cell r="AF68">
            <v>34.200000000000003</v>
          </cell>
          <cell r="AG68">
            <v>26.98</v>
          </cell>
          <cell r="AH68">
            <v>61.18</v>
          </cell>
          <cell r="AI68">
            <v>190</v>
          </cell>
          <cell r="AJ68">
            <v>40828</v>
          </cell>
          <cell r="AK68" t="str">
            <v>2451598</v>
          </cell>
          <cell r="AL68">
            <v>40669</v>
          </cell>
          <cell r="AM68" t="str">
            <v>2011</v>
          </cell>
          <cell r="AN68" t="str">
            <v>1</v>
          </cell>
          <cell r="AO68">
            <v>97.2</v>
          </cell>
          <cell r="AP68">
            <v>0</v>
          </cell>
          <cell r="AQ68">
            <v>0</v>
          </cell>
          <cell r="AR68">
            <v>0</v>
          </cell>
          <cell r="AS68">
            <v>0</v>
          </cell>
          <cell r="AT68">
            <v>0</v>
          </cell>
          <cell r="AU68">
            <v>0</v>
          </cell>
          <cell r="AV68">
            <v>0</v>
          </cell>
          <cell r="AW68">
            <v>0</v>
          </cell>
          <cell r="AX68">
            <v>0</v>
          </cell>
          <cell r="AY68">
            <v>0</v>
          </cell>
          <cell r="AZ68">
            <v>0</v>
          </cell>
          <cell r="BA68">
            <v>29011</v>
          </cell>
          <cell r="BB68">
            <v>0</v>
          </cell>
          <cell r="BC68">
            <v>0</v>
          </cell>
          <cell r="BD68">
            <v>0</v>
          </cell>
          <cell r="BE68">
            <v>0</v>
          </cell>
          <cell r="BF68">
            <v>0</v>
          </cell>
          <cell r="BG68" t="str">
            <v>590091JCCRV0</v>
          </cell>
          <cell r="BH68">
            <v>40843</v>
          </cell>
        </row>
        <row r="69">
          <cell r="A69" t="str">
            <v>07524907</v>
          </cell>
          <cell r="B69" t="str">
            <v>CUBA  HUAPAYA CLARA GUADALUPE</v>
          </cell>
          <cell r="C69" t="str">
            <v>RESPONSABLE DE PROMOCION SOCIAL Y CAPACITACION</v>
          </cell>
          <cell r="D69" t="str">
            <v>07524907</v>
          </cell>
          <cell r="E69">
            <v>40819</v>
          </cell>
          <cell r="F69">
            <v>40879</v>
          </cell>
          <cell r="G69">
            <v>2706.67</v>
          </cell>
          <cell r="H69">
            <v>2706.67</v>
          </cell>
          <cell r="I69">
            <v>0</v>
          </cell>
          <cell r="J69" t="str">
            <v>CUBA  HUAPAYA CLARA GUADALUPE</v>
          </cell>
          <cell r="K69">
            <v>0</v>
          </cell>
          <cell r="L69">
            <v>2354.8000000000002</v>
          </cell>
          <cell r="M69" t="str">
            <v>OFICINA ZONAL APURIMAC</v>
          </cell>
          <cell r="N69" t="str">
            <v xml:space="preserve">0009  </v>
          </cell>
          <cell r="O69" t="str">
            <v>3394</v>
          </cell>
          <cell r="P69" t="str">
            <v>001</v>
          </cell>
          <cell r="Q69" t="str">
            <v>39</v>
          </cell>
          <cell r="R69">
            <v>40840</v>
          </cell>
          <cell r="S69" t="str">
            <v>04024370521</v>
          </cell>
          <cell r="T69" t="str">
            <v>201110</v>
          </cell>
          <cell r="U69" t="str">
            <v>201110</v>
          </cell>
          <cell r="V69" t="str">
            <v>12</v>
          </cell>
          <cell r="W69">
            <v>1</v>
          </cell>
          <cell r="X69" t="str">
            <v>CAS ZONALES OCTUBRE 2011</v>
          </cell>
          <cell r="Y69">
            <v>4129</v>
          </cell>
          <cell r="Z69" t="str">
            <v>10075249077</v>
          </cell>
          <cell r="AA69" t="str">
            <v>CUBA</v>
          </cell>
          <cell r="AB69" t="str">
            <v xml:space="preserve"> HUAPAYA</v>
          </cell>
          <cell r="AC69" t="str">
            <v>CLARA GUADALUPE</v>
          </cell>
          <cell r="AD69" t="str">
            <v>ONP</v>
          </cell>
          <cell r="AE69" t="str">
            <v>99</v>
          </cell>
          <cell r="AF69">
            <v>0</v>
          </cell>
          <cell r="AG69">
            <v>0</v>
          </cell>
          <cell r="AH69">
            <v>0</v>
          </cell>
          <cell r="AI69">
            <v>351.87</v>
          </cell>
          <cell r="AJ69">
            <v>40819</v>
          </cell>
          <cell r="AK69" t="str">
            <v>2628234</v>
          </cell>
          <cell r="AL69">
            <v>40830</v>
          </cell>
          <cell r="AM69" t="str">
            <v>2011</v>
          </cell>
          <cell r="AN69" t="str">
            <v>1</v>
          </cell>
          <cell r="AO69">
            <v>97.2</v>
          </cell>
          <cell r="AP69">
            <v>0</v>
          </cell>
          <cell r="AQ69">
            <v>0</v>
          </cell>
          <cell r="AR69">
            <v>0</v>
          </cell>
          <cell r="AS69">
            <v>0</v>
          </cell>
          <cell r="AT69">
            <v>0</v>
          </cell>
          <cell r="AU69">
            <v>0</v>
          </cell>
          <cell r="AV69">
            <v>0</v>
          </cell>
          <cell r="AW69">
            <v>0</v>
          </cell>
          <cell r="AX69">
            <v>0</v>
          </cell>
          <cell r="AY69">
            <v>0</v>
          </cell>
          <cell r="AZ69">
            <v>0</v>
          </cell>
          <cell r="BA69">
            <v>27622</v>
          </cell>
          <cell r="BB69">
            <v>0</v>
          </cell>
          <cell r="BC69">
            <v>0</v>
          </cell>
          <cell r="BD69">
            <v>0</v>
          </cell>
          <cell r="BE69">
            <v>0</v>
          </cell>
          <cell r="BF69">
            <v>0</v>
          </cell>
          <cell r="BG69" t="str">
            <v/>
          </cell>
          <cell r="BH69" t="str">
            <v/>
          </cell>
        </row>
        <row r="70">
          <cell r="A70" t="str">
            <v>40627280</v>
          </cell>
          <cell r="B70" t="str">
            <v>DIAZ  LINARES JOSE LUIS</v>
          </cell>
          <cell r="C70" t="str">
            <v>RESPONSABLE ADMINISTRATIVO E INFORMATICO</v>
          </cell>
          <cell r="D70" t="str">
            <v>40627280</v>
          </cell>
          <cell r="E70">
            <v>40814</v>
          </cell>
          <cell r="F70">
            <v>40874</v>
          </cell>
          <cell r="G70">
            <v>2000</v>
          </cell>
          <cell r="H70">
            <v>2000</v>
          </cell>
          <cell r="I70">
            <v>0</v>
          </cell>
          <cell r="J70" t="str">
            <v>DIAZ  LINARES JOSE LUIS</v>
          </cell>
          <cell r="K70">
            <v>0</v>
          </cell>
          <cell r="L70">
            <v>1728.8</v>
          </cell>
          <cell r="M70" t="str">
            <v>OFICINA ZONAL LORETO</v>
          </cell>
          <cell r="N70" t="str">
            <v xml:space="preserve">0023  </v>
          </cell>
          <cell r="O70" t="str">
            <v>3417</v>
          </cell>
          <cell r="P70" t="str">
            <v>002</v>
          </cell>
          <cell r="Q70" t="str">
            <v>3</v>
          </cell>
          <cell r="R70">
            <v>40840</v>
          </cell>
          <cell r="S70" t="str">
            <v>4040813646</v>
          </cell>
          <cell r="T70" t="str">
            <v>201110</v>
          </cell>
          <cell r="U70" t="str">
            <v>201110</v>
          </cell>
          <cell r="V70" t="str">
            <v>12</v>
          </cell>
          <cell r="W70">
            <v>1</v>
          </cell>
          <cell r="X70" t="str">
            <v>CAS ZONALES OCTUBRE 2011</v>
          </cell>
          <cell r="Y70">
            <v>4139</v>
          </cell>
          <cell r="Z70" t="str">
            <v>10406272805</v>
          </cell>
          <cell r="AA70" t="str">
            <v xml:space="preserve">DIAZ </v>
          </cell>
          <cell r="AB70" t="str">
            <v>LINARES</v>
          </cell>
          <cell r="AC70" t="str">
            <v>JOSE LUIS</v>
          </cell>
          <cell r="AD70" t="str">
            <v>PROFUTURO</v>
          </cell>
          <cell r="AE70" t="str">
            <v>04</v>
          </cell>
          <cell r="AF70">
            <v>43.4</v>
          </cell>
          <cell r="AG70">
            <v>27.8</v>
          </cell>
          <cell r="AH70">
            <v>71.2</v>
          </cell>
          <cell r="AI70">
            <v>200</v>
          </cell>
          <cell r="AJ70">
            <v>40814</v>
          </cell>
          <cell r="AK70" t="str">
            <v>2627382</v>
          </cell>
          <cell r="AL70">
            <v>40830</v>
          </cell>
          <cell r="AM70" t="str">
            <v>2011</v>
          </cell>
          <cell r="AN70" t="str">
            <v>1</v>
          </cell>
          <cell r="AO70">
            <v>97.2</v>
          </cell>
          <cell r="AP70">
            <v>0</v>
          </cell>
          <cell r="AQ70">
            <v>0</v>
          </cell>
          <cell r="AR70">
            <v>0</v>
          </cell>
          <cell r="AS70">
            <v>0</v>
          </cell>
          <cell r="AT70">
            <v>0</v>
          </cell>
          <cell r="AU70">
            <v>0</v>
          </cell>
          <cell r="AV70">
            <v>0</v>
          </cell>
          <cell r="AW70">
            <v>0</v>
          </cell>
          <cell r="AX70">
            <v>0</v>
          </cell>
          <cell r="AY70">
            <v>0</v>
          </cell>
          <cell r="AZ70">
            <v>0</v>
          </cell>
          <cell r="BA70">
            <v>29098</v>
          </cell>
          <cell r="BB70">
            <v>0</v>
          </cell>
          <cell r="BC70">
            <v>0</v>
          </cell>
          <cell r="BD70">
            <v>0</v>
          </cell>
          <cell r="BE70">
            <v>0</v>
          </cell>
          <cell r="BF70">
            <v>0</v>
          </cell>
          <cell r="BG70" t="str">
            <v>590961JDLZA2</v>
          </cell>
          <cell r="BH70">
            <v>40814</v>
          </cell>
        </row>
        <row r="71">
          <cell r="A71" t="str">
            <v>20009058</v>
          </cell>
          <cell r="B71" t="str">
            <v>ELIZARBE RAMOS LUIS VICTOR</v>
          </cell>
          <cell r="C71" t="str">
            <v>JEFE DE LA OFICINA ZONAL SAN MARTIN</v>
          </cell>
          <cell r="D71" t="str">
            <v>20009058</v>
          </cell>
          <cell r="E71">
            <v>40823</v>
          </cell>
          <cell r="F71">
            <v>40883</v>
          </cell>
          <cell r="G71">
            <v>3200</v>
          </cell>
          <cell r="H71">
            <v>3200</v>
          </cell>
          <cell r="I71">
            <v>0</v>
          </cell>
          <cell r="J71" t="str">
            <v>ELIZARBE RAMOS LUIS VICTOR</v>
          </cell>
          <cell r="K71">
            <v>0</v>
          </cell>
          <cell r="L71">
            <v>2789.12</v>
          </cell>
          <cell r="M71" t="str">
            <v>OFICINA ZONAL SAN MARTIN</v>
          </cell>
          <cell r="N71" t="str">
            <v xml:space="preserve">0029  </v>
          </cell>
          <cell r="O71" t="str">
            <v>3424</v>
          </cell>
          <cell r="P71" t="str">
            <v>00</v>
          </cell>
          <cell r="Q71" t="str">
            <v>00</v>
          </cell>
          <cell r="R71">
            <v>40840</v>
          </cell>
          <cell r="S71" t="str">
            <v>04-544-022143</v>
          </cell>
          <cell r="T71" t="str">
            <v>201110</v>
          </cell>
          <cell r="U71" t="str">
            <v>201110</v>
          </cell>
          <cell r="V71" t="str">
            <v>12</v>
          </cell>
          <cell r="W71">
            <v>1</v>
          </cell>
          <cell r="X71" t="str">
            <v>CAS ZONALES OCTUBRE 2011</v>
          </cell>
          <cell r="Y71">
            <v>4145</v>
          </cell>
          <cell r="Z71" t="str">
            <v>10200090581</v>
          </cell>
          <cell r="AA71" t="str">
            <v>ELIZARBE</v>
          </cell>
          <cell r="AB71" t="str">
            <v>RAMOS</v>
          </cell>
          <cell r="AC71" t="str">
            <v>LUIS VICTOR</v>
          </cell>
          <cell r="AD71" t="str">
            <v>PRIMA</v>
          </cell>
          <cell r="AE71" t="str">
            <v>03</v>
          </cell>
          <cell r="AF71">
            <v>56</v>
          </cell>
          <cell r="AG71">
            <v>34.880000000000003</v>
          </cell>
          <cell r="AH71">
            <v>90.88</v>
          </cell>
          <cell r="AI71">
            <v>320</v>
          </cell>
          <cell r="AJ71">
            <v>40823</v>
          </cell>
          <cell r="AK71" t="str">
            <v/>
          </cell>
          <cell r="AL71">
            <v>1</v>
          </cell>
          <cell r="AM71" t="str">
            <v>2011</v>
          </cell>
          <cell r="AN71" t="str">
            <v>1</v>
          </cell>
          <cell r="AO71">
            <v>97.2</v>
          </cell>
          <cell r="AP71">
            <v>0</v>
          </cell>
          <cell r="AQ71">
            <v>0</v>
          </cell>
          <cell r="AR71">
            <v>0</v>
          </cell>
          <cell r="AS71">
            <v>0</v>
          </cell>
          <cell r="AT71">
            <v>0</v>
          </cell>
          <cell r="AU71">
            <v>0</v>
          </cell>
          <cell r="AV71">
            <v>0</v>
          </cell>
          <cell r="AW71">
            <v>0</v>
          </cell>
          <cell r="AX71">
            <v>0</v>
          </cell>
          <cell r="AY71">
            <v>0</v>
          </cell>
          <cell r="AZ71">
            <v>0</v>
          </cell>
          <cell r="BA71">
            <v>24228</v>
          </cell>
          <cell r="BB71">
            <v>0</v>
          </cell>
          <cell r="BC71">
            <v>0</v>
          </cell>
          <cell r="BD71">
            <v>0</v>
          </cell>
          <cell r="BE71">
            <v>0</v>
          </cell>
          <cell r="BF71">
            <v>0</v>
          </cell>
          <cell r="BG71" t="str">
            <v>542261LERZO9</v>
          </cell>
          <cell r="BH71">
            <v>40843</v>
          </cell>
        </row>
        <row r="72">
          <cell r="A72" t="str">
            <v>20009058</v>
          </cell>
          <cell r="B72" t="str">
            <v>ELIZARBE RAMOS LUIS VICTOR</v>
          </cell>
          <cell r="C72" t="str">
            <v>JEFE DE LA OFICINA ZONAL SAN MARTIN</v>
          </cell>
          <cell r="D72" t="str">
            <v>20009058</v>
          </cell>
          <cell r="E72">
            <v>40823</v>
          </cell>
          <cell r="F72">
            <v>40908</v>
          </cell>
          <cell r="G72">
            <v>3200</v>
          </cell>
          <cell r="H72">
            <v>3200</v>
          </cell>
          <cell r="I72">
            <v>0</v>
          </cell>
          <cell r="J72" t="str">
            <v>ELIZARBE RAMOS LUIS VICTOR</v>
          </cell>
          <cell r="K72">
            <v>0</v>
          </cell>
          <cell r="L72">
            <v>2789.12</v>
          </cell>
          <cell r="M72" t="str">
            <v>OFICINA ZONAL SAN MARTIN</v>
          </cell>
          <cell r="N72" t="str">
            <v xml:space="preserve">0029  </v>
          </cell>
          <cell r="O72" t="str">
            <v>3424</v>
          </cell>
          <cell r="P72" t="str">
            <v>00</v>
          </cell>
          <cell r="Q72" t="str">
            <v>00</v>
          </cell>
          <cell r="R72">
            <v>40840</v>
          </cell>
          <cell r="S72" t="str">
            <v>04-544-022143</v>
          </cell>
          <cell r="T72" t="str">
            <v>201110</v>
          </cell>
          <cell r="U72" t="str">
            <v>201110</v>
          </cell>
          <cell r="V72" t="str">
            <v>12</v>
          </cell>
          <cell r="W72">
            <v>1</v>
          </cell>
          <cell r="X72" t="str">
            <v>CAS ZONALES OCTUBRE 2011</v>
          </cell>
          <cell r="Y72">
            <v>4145</v>
          </cell>
          <cell r="Z72" t="str">
            <v>10200090581</v>
          </cell>
          <cell r="AA72" t="str">
            <v>ELIZARBE</v>
          </cell>
          <cell r="AB72" t="str">
            <v>RAMOS</v>
          </cell>
          <cell r="AC72" t="str">
            <v>LUIS VICTOR</v>
          </cell>
          <cell r="AD72" t="str">
            <v>PRIMA</v>
          </cell>
          <cell r="AE72" t="str">
            <v>03</v>
          </cell>
          <cell r="AF72">
            <v>56</v>
          </cell>
          <cell r="AG72">
            <v>34.880000000000003</v>
          </cell>
          <cell r="AH72">
            <v>90.88</v>
          </cell>
          <cell r="AI72">
            <v>320</v>
          </cell>
          <cell r="AJ72">
            <v>40823</v>
          </cell>
          <cell r="AK72" t="str">
            <v/>
          </cell>
          <cell r="AL72">
            <v>1</v>
          </cell>
          <cell r="AM72" t="str">
            <v>2011</v>
          </cell>
          <cell r="AN72" t="str">
            <v>1</v>
          </cell>
          <cell r="AO72">
            <v>97.2</v>
          </cell>
          <cell r="AP72">
            <v>0</v>
          </cell>
          <cell r="AQ72">
            <v>0</v>
          </cell>
          <cell r="AR72">
            <v>0</v>
          </cell>
          <cell r="AS72">
            <v>0</v>
          </cell>
          <cell r="AT72">
            <v>0</v>
          </cell>
          <cell r="AU72">
            <v>0</v>
          </cell>
          <cell r="AV72">
            <v>0</v>
          </cell>
          <cell r="AW72">
            <v>0</v>
          </cell>
          <cell r="AX72">
            <v>0</v>
          </cell>
          <cell r="AY72">
            <v>0</v>
          </cell>
          <cell r="AZ72">
            <v>0</v>
          </cell>
          <cell r="BA72">
            <v>24228</v>
          </cell>
          <cell r="BB72">
            <v>0</v>
          </cell>
          <cell r="BC72">
            <v>0</v>
          </cell>
          <cell r="BD72">
            <v>0</v>
          </cell>
          <cell r="BE72">
            <v>0</v>
          </cell>
          <cell r="BF72">
            <v>0</v>
          </cell>
          <cell r="BG72" t="str">
            <v>542261LERZO9</v>
          </cell>
          <cell r="BH72">
            <v>40843</v>
          </cell>
        </row>
        <row r="73">
          <cell r="A73" t="str">
            <v>20009058</v>
          </cell>
          <cell r="B73" t="str">
            <v>ELIZARBE RAMOS LUIS VICTOR</v>
          </cell>
          <cell r="C73" t="str">
            <v>JEFE DE LA OFICINA ZONAL SAN MARTIN</v>
          </cell>
          <cell r="D73" t="str">
            <v>20009058</v>
          </cell>
          <cell r="E73">
            <v>40823</v>
          </cell>
          <cell r="F73">
            <v>40939</v>
          </cell>
          <cell r="G73">
            <v>3200</v>
          </cell>
          <cell r="H73">
            <v>3200</v>
          </cell>
          <cell r="I73">
            <v>0</v>
          </cell>
          <cell r="J73" t="str">
            <v>ELIZARBE RAMOS LUIS VICTOR</v>
          </cell>
          <cell r="K73">
            <v>0</v>
          </cell>
          <cell r="L73">
            <v>2789.12</v>
          </cell>
          <cell r="M73" t="str">
            <v>OFICINA ZONAL SAN MARTIN</v>
          </cell>
          <cell r="N73" t="str">
            <v xml:space="preserve">0029  </v>
          </cell>
          <cell r="O73" t="str">
            <v>3424</v>
          </cell>
          <cell r="P73" t="str">
            <v>00</v>
          </cell>
          <cell r="Q73" t="str">
            <v>00</v>
          </cell>
          <cell r="R73">
            <v>40840</v>
          </cell>
          <cell r="S73" t="str">
            <v>04-544-022143</v>
          </cell>
          <cell r="T73" t="str">
            <v>201110</v>
          </cell>
          <cell r="U73" t="str">
            <v>201110</v>
          </cell>
          <cell r="V73" t="str">
            <v>12</v>
          </cell>
          <cell r="W73">
            <v>1</v>
          </cell>
          <cell r="X73" t="str">
            <v>CAS ZONALES OCTUBRE 2011</v>
          </cell>
          <cell r="Y73">
            <v>4145</v>
          </cell>
          <cell r="Z73" t="str">
            <v>10200090581</v>
          </cell>
          <cell r="AA73" t="str">
            <v>ELIZARBE</v>
          </cell>
          <cell r="AB73" t="str">
            <v>RAMOS</v>
          </cell>
          <cell r="AC73" t="str">
            <v>LUIS VICTOR</v>
          </cell>
          <cell r="AD73" t="str">
            <v>PRIMA</v>
          </cell>
          <cell r="AE73" t="str">
            <v>03</v>
          </cell>
          <cell r="AF73">
            <v>56</v>
          </cell>
          <cell r="AG73">
            <v>34.880000000000003</v>
          </cell>
          <cell r="AH73">
            <v>90.88</v>
          </cell>
          <cell r="AI73">
            <v>320</v>
          </cell>
          <cell r="AJ73">
            <v>40823</v>
          </cell>
          <cell r="AK73" t="str">
            <v/>
          </cell>
          <cell r="AL73">
            <v>1</v>
          </cell>
          <cell r="AM73" t="str">
            <v>2011</v>
          </cell>
          <cell r="AN73" t="str">
            <v>1</v>
          </cell>
          <cell r="AO73">
            <v>97.2</v>
          </cell>
          <cell r="AP73">
            <v>0</v>
          </cell>
          <cell r="AQ73">
            <v>0</v>
          </cell>
          <cell r="AR73">
            <v>0</v>
          </cell>
          <cell r="AS73">
            <v>0</v>
          </cell>
          <cell r="AT73">
            <v>0</v>
          </cell>
          <cell r="AU73">
            <v>0</v>
          </cell>
          <cell r="AV73">
            <v>0</v>
          </cell>
          <cell r="AW73">
            <v>0</v>
          </cell>
          <cell r="AX73">
            <v>0</v>
          </cell>
          <cell r="AY73">
            <v>0</v>
          </cell>
          <cell r="AZ73">
            <v>0</v>
          </cell>
          <cell r="BA73">
            <v>24228</v>
          </cell>
          <cell r="BB73">
            <v>0</v>
          </cell>
          <cell r="BC73">
            <v>0</v>
          </cell>
          <cell r="BD73">
            <v>0</v>
          </cell>
          <cell r="BE73">
            <v>0</v>
          </cell>
          <cell r="BF73">
            <v>0</v>
          </cell>
          <cell r="BG73" t="str">
            <v>542261LERZO9</v>
          </cell>
          <cell r="BH73">
            <v>40843</v>
          </cell>
        </row>
        <row r="74">
          <cell r="A74" t="str">
            <v>20009058</v>
          </cell>
          <cell r="B74" t="str">
            <v>ELIZARBE RAMOS LUIS VICTOR</v>
          </cell>
          <cell r="C74" t="str">
            <v>JEFE DE LA OFICINA ZONAL SAN MARTIN</v>
          </cell>
          <cell r="D74" t="str">
            <v>20009058</v>
          </cell>
          <cell r="E74">
            <v>40823</v>
          </cell>
          <cell r="F74">
            <v>40968</v>
          </cell>
          <cell r="G74">
            <v>3200</v>
          </cell>
          <cell r="H74">
            <v>3200</v>
          </cell>
          <cell r="I74">
            <v>0</v>
          </cell>
          <cell r="J74" t="str">
            <v>ELIZARBE RAMOS LUIS VICTOR</v>
          </cell>
          <cell r="K74">
            <v>0</v>
          </cell>
          <cell r="L74">
            <v>2789.12</v>
          </cell>
          <cell r="M74" t="str">
            <v>OFICINA ZONAL SAN MARTIN</v>
          </cell>
          <cell r="N74" t="str">
            <v xml:space="preserve">0029  </v>
          </cell>
          <cell r="O74" t="str">
            <v>3424</v>
          </cell>
          <cell r="P74" t="str">
            <v>00</v>
          </cell>
          <cell r="Q74" t="str">
            <v>00</v>
          </cell>
          <cell r="R74">
            <v>40840</v>
          </cell>
          <cell r="S74" t="str">
            <v>04-544-022143</v>
          </cell>
          <cell r="T74" t="str">
            <v>201110</v>
          </cell>
          <cell r="U74" t="str">
            <v>201110</v>
          </cell>
          <cell r="V74" t="str">
            <v>12</v>
          </cell>
          <cell r="W74">
            <v>1</v>
          </cell>
          <cell r="X74" t="str">
            <v>CAS ZONALES OCTUBRE 2011</v>
          </cell>
          <cell r="Y74">
            <v>4145</v>
          </cell>
          <cell r="Z74" t="str">
            <v>10200090581</v>
          </cell>
          <cell r="AA74" t="str">
            <v>ELIZARBE</v>
          </cell>
          <cell r="AB74" t="str">
            <v>RAMOS</v>
          </cell>
          <cell r="AC74" t="str">
            <v>LUIS VICTOR</v>
          </cell>
          <cell r="AD74" t="str">
            <v>PRIMA</v>
          </cell>
          <cell r="AE74" t="str">
            <v>03</v>
          </cell>
          <cell r="AF74">
            <v>56</v>
          </cell>
          <cell r="AG74">
            <v>34.880000000000003</v>
          </cell>
          <cell r="AH74">
            <v>90.88</v>
          </cell>
          <cell r="AI74">
            <v>320</v>
          </cell>
          <cell r="AJ74">
            <v>40823</v>
          </cell>
          <cell r="AK74" t="str">
            <v/>
          </cell>
          <cell r="AL74">
            <v>1</v>
          </cell>
          <cell r="AM74" t="str">
            <v>2011</v>
          </cell>
          <cell r="AN74" t="str">
            <v>1</v>
          </cell>
          <cell r="AO74">
            <v>97.2</v>
          </cell>
          <cell r="AP74">
            <v>0</v>
          </cell>
          <cell r="AQ74">
            <v>0</v>
          </cell>
          <cell r="AR74">
            <v>0</v>
          </cell>
          <cell r="AS74">
            <v>0</v>
          </cell>
          <cell r="AT74">
            <v>0</v>
          </cell>
          <cell r="AU74">
            <v>0</v>
          </cell>
          <cell r="AV74">
            <v>0</v>
          </cell>
          <cell r="AW74">
            <v>0</v>
          </cell>
          <cell r="AX74">
            <v>0</v>
          </cell>
          <cell r="AY74">
            <v>0</v>
          </cell>
          <cell r="AZ74">
            <v>0</v>
          </cell>
          <cell r="BA74">
            <v>24228</v>
          </cell>
          <cell r="BB74">
            <v>0</v>
          </cell>
          <cell r="BC74">
            <v>0</v>
          </cell>
          <cell r="BD74">
            <v>0</v>
          </cell>
          <cell r="BE74">
            <v>0</v>
          </cell>
          <cell r="BF74">
            <v>0</v>
          </cell>
          <cell r="BG74" t="str">
            <v>542261LERZO9</v>
          </cell>
          <cell r="BH74">
            <v>40843</v>
          </cell>
        </row>
        <row r="75">
          <cell r="A75" t="str">
            <v>20009058</v>
          </cell>
          <cell r="B75" t="str">
            <v>ELIZARBE RAMOS LUIS VICTOR</v>
          </cell>
          <cell r="C75" t="str">
            <v>JEFE DE LA OFICINA ZONAL SAN MARTIN</v>
          </cell>
          <cell r="D75" t="str">
            <v>20009058</v>
          </cell>
          <cell r="E75">
            <v>40823</v>
          </cell>
          <cell r="F75">
            <v>40999</v>
          </cell>
          <cell r="G75">
            <v>3200</v>
          </cell>
          <cell r="H75">
            <v>3200</v>
          </cell>
          <cell r="I75">
            <v>0</v>
          </cell>
          <cell r="J75" t="str">
            <v>ELIZARBE RAMOS LUIS VICTOR</v>
          </cell>
          <cell r="K75">
            <v>0</v>
          </cell>
          <cell r="L75">
            <v>2789.12</v>
          </cell>
          <cell r="M75" t="str">
            <v>OFICINA ZONAL SAN MARTIN</v>
          </cell>
          <cell r="N75" t="str">
            <v xml:space="preserve">0029  </v>
          </cell>
          <cell r="O75" t="str">
            <v>3424</v>
          </cell>
          <cell r="P75" t="str">
            <v>00</v>
          </cell>
          <cell r="Q75" t="str">
            <v>00</v>
          </cell>
          <cell r="R75">
            <v>40840</v>
          </cell>
          <cell r="S75" t="str">
            <v>04-544-022143</v>
          </cell>
          <cell r="T75" t="str">
            <v>201110</v>
          </cell>
          <cell r="U75" t="str">
            <v>201110</v>
          </cell>
          <cell r="V75" t="str">
            <v>12</v>
          </cell>
          <cell r="W75">
            <v>1</v>
          </cell>
          <cell r="X75" t="str">
            <v>CAS ZONALES OCTUBRE 2011</v>
          </cell>
          <cell r="Y75">
            <v>4145</v>
          </cell>
          <cell r="Z75" t="str">
            <v>10200090581</v>
          </cell>
          <cell r="AA75" t="str">
            <v>ELIZARBE</v>
          </cell>
          <cell r="AB75" t="str">
            <v>RAMOS</v>
          </cell>
          <cell r="AC75" t="str">
            <v>LUIS VICTOR</v>
          </cell>
          <cell r="AD75" t="str">
            <v>PRIMA</v>
          </cell>
          <cell r="AE75" t="str">
            <v>03</v>
          </cell>
          <cell r="AF75">
            <v>56</v>
          </cell>
          <cell r="AG75">
            <v>34.880000000000003</v>
          </cell>
          <cell r="AH75">
            <v>90.88</v>
          </cell>
          <cell r="AI75">
            <v>320</v>
          </cell>
          <cell r="AJ75">
            <v>40823</v>
          </cell>
          <cell r="AK75" t="str">
            <v/>
          </cell>
          <cell r="AL75">
            <v>1</v>
          </cell>
          <cell r="AM75" t="str">
            <v>2011</v>
          </cell>
          <cell r="AN75" t="str">
            <v>1</v>
          </cell>
          <cell r="AO75">
            <v>97.2</v>
          </cell>
          <cell r="AP75">
            <v>0</v>
          </cell>
          <cell r="AQ75">
            <v>0</v>
          </cell>
          <cell r="AR75">
            <v>0</v>
          </cell>
          <cell r="AS75">
            <v>0</v>
          </cell>
          <cell r="AT75">
            <v>0</v>
          </cell>
          <cell r="AU75">
            <v>0</v>
          </cell>
          <cell r="AV75">
            <v>0</v>
          </cell>
          <cell r="AW75">
            <v>0</v>
          </cell>
          <cell r="AX75">
            <v>0</v>
          </cell>
          <cell r="AY75">
            <v>0</v>
          </cell>
          <cell r="AZ75">
            <v>0</v>
          </cell>
          <cell r="BA75">
            <v>24228</v>
          </cell>
          <cell r="BB75">
            <v>0</v>
          </cell>
          <cell r="BC75">
            <v>0</v>
          </cell>
          <cell r="BD75">
            <v>0</v>
          </cell>
          <cell r="BE75">
            <v>0</v>
          </cell>
          <cell r="BF75">
            <v>0</v>
          </cell>
          <cell r="BG75" t="str">
            <v>542261LERZO9</v>
          </cell>
          <cell r="BH75">
            <v>40843</v>
          </cell>
        </row>
        <row r="76">
          <cell r="A76" t="str">
            <v>01110499</v>
          </cell>
          <cell r="B76" t="str">
            <v>FLORES RENGIFO MANASES</v>
          </cell>
          <cell r="C76" t="str">
            <v>CHOFER</v>
          </cell>
          <cell r="D76" t="str">
            <v>01110499</v>
          </cell>
          <cell r="E76">
            <v>40820</v>
          </cell>
          <cell r="F76">
            <v>40880</v>
          </cell>
          <cell r="G76">
            <v>990</v>
          </cell>
          <cell r="H76">
            <v>990</v>
          </cell>
          <cell r="I76">
            <v>0</v>
          </cell>
          <cell r="J76" t="str">
            <v>FLORES RENGIFO MANASES</v>
          </cell>
          <cell r="K76">
            <v>0</v>
          </cell>
          <cell r="L76">
            <v>855.76</v>
          </cell>
          <cell r="M76" t="str">
            <v>OFICINA ZONAL SAN MARTIN</v>
          </cell>
          <cell r="N76" t="str">
            <v xml:space="preserve">0029  </v>
          </cell>
          <cell r="O76" t="str">
            <v>3419</v>
          </cell>
          <cell r="P76" t="str">
            <v>001</v>
          </cell>
          <cell r="Q76" t="str">
            <v>177</v>
          </cell>
          <cell r="R76">
            <v>40840</v>
          </cell>
          <cell r="S76" t="str">
            <v>4531028673</v>
          </cell>
          <cell r="T76" t="str">
            <v>201110</v>
          </cell>
          <cell r="U76" t="str">
            <v>201110</v>
          </cell>
          <cell r="V76" t="str">
            <v>12</v>
          </cell>
          <cell r="W76">
            <v>1</v>
          </cell>
          <cell r="X76" t="str">
            <v>CAS ZONALES OCTUBRE 2011</v>
          </cell>
          <cell r="Y76">
            <v>16</v>
          </cell>
          <cell r="Z76" t="str">
            <v>10011104997</v>
          </cell>
          <cell r="AA76" t="str">
            <v>FLORES</v>
          </cell>
          <cell r="AB76" t="str">
            <v>RENGIFO</v>
          </cell>
          <cell r="AC76" t="str">
            <v>MANASES</v>
          </cell>
          <cell r="AD76" t="str">
            <v>PROFUTURO</v>
          </cell>
          <cell r="AE76" t="str">
            <v>04</v>
          </cell>
          <cell r="AF76">
            <v>21.48</v>
          </cell>
          <cell r="AG76">
            <v>13.76</v>
          </cell>
          <cell r="AH76">
            <v>35.24</v>
          </cell>
          <cell r="AI76">
            <v>99</v>
          </cell>
          <cell r="AJ76">
            <v>40820</v>
          </cell>
          <cell r="AK76" t="str">
            <v/>
          </cell>
          <cell r="AL76">
            <v>1</v>
          </cell>
          <cell r="AM76" t="str">
            <v>2011</v>
          </cell>
          <cell r="AN76" t="str">
            <v>1</v>
          </cell>
          <cell r="AO76">
            <v>89.1</v>
          </cell>
          <cell r="AP76">
            <v>0</v>
          </cell>
          <cell r="AQ76">
            <v>0</v>
          </cell>
          <cell r="AR76">
            <v>0</v>
          </cell>
          <cell r="AS76">
            <v>0</v>
          </cell>
          <cell r="AT76">
            <v>0</v>
          </cell>
          <cell r="AU76">
            <v>0</v>
          </cell>
          <cell r="AV76">
            <v>0</v>
          </cell>
          <cell r="AW76">
            <v>0</v>
          </cell>
          <cell r="AX76">
            <v>0</v>
          </cell>
          <cell r="AY76">
            <v>0</v>
          </cell>
          <cell r="AZ76">
            <v>0</v>
          </cell>
          <cell r="BA76">
            <v>23581</v>
          </cell>
          <cell r="BB76">
            <v>0</v>
          </cell>
          <cell r="BC76">
            <v>0</v>
          </cell>
          <cell r="BD76">
            <v>0</v>
          </cell>
          <cell r="BE76">
            <v>0</v>
          </cell>
          <cell r="BF76">
            <v>0</v>
          </cell>
          <cell r="BG76" t="str">
            <v>235791MFRRG3</v>
          </cell>
          <cell r="BH76">
            <v>40820</v>
          </cell>
        </row>
        <row r="77">
          <cell r="A77" t="str">
            <v>02818852</v>
          </cell>
          <cell r="B77" t="str">
            <v>GARCIA BENITES ANA MARIA</v>
          </cell>
          <cell r="C77" t="str">
            <v>RESPONSABLE DE PROYECTOS-SUPERVISIÓN</v>
          </cell>
          <cell r="D77" t="str">
            <v>02818852</v>
          </cell>
          <cell r="E77">
            <v>40819</v>
          </cell>
          <cell r="F77">
            <v>40879</v>
          </cell>
          <cell r="G77">
            <v>3080</v>
          </cell>
          <cell r="H77">
            <v>3080</v>
          </cell>
          <cell r="I77">
            <v>0</v>
          </cell>
          <cell r="J77" t="str">
            <v>GARCIA BENITES ANA MARIA</v>
          </cell>
          <cell r="K77">
            <v>0</v>
          </cell>
          <cell r="L77">
            <v>2684.53</v>
          </cell>
          <cell r="M77" t="str">
            <v>OFICINA ZONAL PIURA</v>
          </cell>
          <cell r="N77" t="str">
            <v xml:space="preserve">0027  </v>
          </cell>
          <cell r="O77" t="str">
            <v>3408</v>
          </cell>
          <cell r="P77" t="str">
            <v>E001</v>
          </cell>
          <cell r="Q77" t="str">
            <v>4</v>
          </cell>
          <cell r="R77">
            <v>40833</v>
          </cell>
          <cell r="S77" t="str">
            <v>4013669843</v>
          </cell>
          <cell r="T77" t="str">
            <v>201110</v>
          </cell>
          <cell r="U77" t="str">
            <v>201110</v>
          </cell>
          <cell r="V77" t="str">
            <v>12</v>
          </cell>
          <cell r="W77">
            <v>1</v>
          </cell>
          <cell r="X77" t="str">
            <v>CAS ZONALES OCTUBRE 2011</v>
          </cell>
          <cell r="Y77">
            <v>45</v>
          </cell>
          <cell r="Z77" t="str">
            <v>10028188523</v>
          </cell>
          <cell r="AA77" t="str">
            <v>GARCIA</v>
          </cell>
          <cell r="AB77" t="str">
            <v>BENITES</v>
          </cell>
          <cell r="AC77" t="str">
            <v>ANA MARIA</v>
          </cell>
          <cell r="AD77" t="str">
            <v>PRIMA</v>
          </cell>
          <cell r="AE77" t="str">
            <v>03</v>
          </cell>
          <cell r="AF77">
            <v>53.9</v>
          </cell>
          <cell r="AG77">
            <v>33.57</v>
          </cell>
          <cell r="AH77">
            <v>87.47</v>
          </cell>
          <cell r="AI77">
            <v>308</v>
          </cell>
          <cell r="AJ77">
            <v>40819</v>
          </cell>
          <cell r="AK77" t="str">
            <v>2206557</v>
          </cell>
          <cell r="AL77">
            <v>40550</v>
          </cell>
          <cell r="AM77" t="str">
            <v>2011</v>
          </cell>
          <cell r="AN77" t="str">
            <v>1</v>
          </cell>
          <cell r="AO77">
            <v>97.2</v>
          </cell>
          <cell r="AP77">
            <v>0</v>
          </cell>
          <cell r="AQ77">
            <v>0</v>
          </cell>
          <cell r="AR77">
            <v>0</v>
          </cell>
          <cell r="AS77">
            <v>0</v>
          </cell>
          <cell r="AT77">
            <v>0</v>
          </cell>
          <cell r="AU77">
            <v>0</v>
          </cell>
          <cell r="AV77">
            <v>0</v>
          </cell>
          <cell r="AW77">
            <v>0</v>
          </cell>
          <cell r="AX77">
            <v>0</v>
          </cell>
          <cell r="AY77">
            <v>0</v>
          </cell>
          <cell r="AZ77">
            <v>0</v>
          </cell>
          <cell r="BA77">
            <v>25824</v>
          </cell>
          <cell r="BB77">
            <v>0</v>
          </cell>
          <cell r="BC77">
            <v>0</v>
          </cell>
          <cell r="BD77">
            <v>0</v>
          </cell>
          <cell r="BE77">
            <v>0</v>
          </cell>
          <cell r="BF77">
            <v>0</v>
          </cell>
          <cell r="BG77" t="str">
            <v>558220AGBCI0</v>
          </cell>
          <cell r="BH77">
            <v>38366</v>
          </cell>
        </row>
        <row r="78">
          <cell r="A78" t="str">
            <v>28308801</v>
          </cell>
          <cell r="B78" t="str">
            <v>GARCIA GOMEZ  ERNESTO</v>
          </cell>
          <cell r="C78" t="str">
            <v>RESPONSABLE DE PROYECTOS</v>
          </cell>
          <cell r="D78" t="str">
            <v>28308801</v>
          </cell>
          <cell r="E78">
            <v>40809</v>
          </cell>
          <cell r="F78">
            <v>40869</v>
          </cell>
          <cell r="G78">
            <v>3100</v>
          </cell>
          <cell r="H78">
            <v>3100</v>
          </cell>
          <cell r="I78">
            <v>0</v>
          </cell>
          <cell r="J78" t="str">
            <v>GARCIA GOMEZ  ERNESTO</v>
          </cell>
          <cell r="K78">
            <v>0</v>
          </cell>
          <cell r="L78">
            <v>2690.18</v>
          </cell>
          <cell r="M78" t="str">
            <v>OFICINA ZONAL AYACUCHO</v>
          </cell>
          <cell r="N78" t="str">
            <v xml:space="preserve">0011  </v>
          </cell>
          <cell r="O78" t="str">
            <v>3416</v>
          </cell>
          <cell r="P78" t="str">
            <v>001</v>
          </cell>
          <cell r="Q78" t="str">
            <v>205</v>
          </cell>
          <cell r="R78">
            <v>40840</v>
          </cell>
          <cell r="S78" t="str">
            <v>4040813654</v>
          </cell>
          <cell r="T78" t="str">
            <v>201110</v>
          </cell>
          <cell r="U78" t="str">
            <v>201110</v>
          </cell>
          <cell r="V78" t="str">
            <v>12</v>
          </cell>
          <cell r="W78">
            <v>1</v>
          </cell>
          <cell r="X78" t="str">
            <v>CAS ZONALES OCTUBRE 2011</v>
          </cell>
          <cell r="Y78">
            <v>4133</v>
          </cell>
          <cell r="Z78" t="str">
            <v>10283088010</v>
          </cell>
          <cell r="AA78" t="str">
            <v>GARCIA</v>
          </cell>
          <cell r="AB78" t="str">
            <v>GOMEZ</v>
          </cell>
          <cell r="AC78" t="str">
            <v xml:space="preserve"> ERNESTO</v>
          </cell>
          <cell r="AD78" t="str">
            <v>INTEGRA</v>
          </cell>
          <cell r="AE78" t="str">
            <v>02</v>
          </cell>
          <cell r="AF78">
            <v>55.8</v>
          </cell>
          <cell r="AG78">
            <v>44.02</v>
          </cell>
          <cell r="AH78">
            <v>99.82</v>
          </cell>
          <cell r="AI78">
            <v>310</v>
          </cell>
          <cell r="AJ78">
            <v>40809</v>
          </cell>
          <cell r="AK78" t="str">
            <v>2628282</v>
          </cell>
          <cell r="AL78">
            <v>40830</v>
          </cell>
          <cell r="AM78" t="str">
            <v>2011</v>
          </cell>
          <cell r="AN78" t="str">
            <v>1</v>
          </cell>
          <cell r="AO78">
            <v>97.2</v>
          </cell>
          <cell r="AP78">
            <v>0</v>
          </cell>
          <cell r="AQ78">
            <v>0</v>
          </cell>
          <cell r="AR78">
            <v>0</v>
          </cell>
          <cell r="AS78">
            <v>0</v>
          </cell>
          <cell r="AT78">
            <v>0</v>
          </cell>
          <cell r="AU78">
            <v>0</v>
          </cell>
          <cell r="AV78">
            <v>0</v>
          </cell>
          <cell r="AW78">
            <v>0</v>
          </cell>
          <cell r="AX78">
            <v>0</v>
          </cell>
          <cell r="AY78">
            <v>0</v>
          </cell>
          <cell r="AZ78">
            <v>0</v>
          </cell>
          <cell r="BA78">
            <v>25104</v>
          </cell>
          <cell r="BB78">
            <v>0</v>
          </cell>
          <cell r="BC78">
            <v>0</v>
          </cell>
          <cell r="BD78">
            <v>0</v>
          </cell>
          <cell r="BE78">
            <v>0</v>
          </cell>
          <cell r="BF78">
            <v>0</v>
          </cell>
          <cell r="BG78" t="str">
            <v>551021EGGCE8</v>
          </cell>
          <cell r="BH78">
            <v>40809</v>
          </cell>
        </row>
        <row r="79">
          <cell r="A79" t="str">
            <v>40722507</v>
          </cell>
          <cell r="B79" t="str">
            <v>GARCIA MONTERROSO RAMIREZ MARITA FABIOLA</v>
          </cell>
          <cell r="C79" t="str">
            <v>RESPONSABLE DE PROMOCIÓN SOCIAL  Y CAPACITACIÓN</v>
          </cell>
          <cell r="D79" t="str">
            <v>40722507</v>
          </cell>
          <cell r="E79">
            <v>40819</v>
          </cell>
          <cell r="F79">
            <v>40879</v>
          </cell>
          <cell r="G79">
            <v>2893</v>
          </cell>
          <cell r="H79">
            <v>2893</v>
          </cell>
          <cell r="I79">
            <v>0</v>
          </cell>
          <cell r="J79" t="str">
            <v>GARCIA MONTERROSO RAMIREZ MARITA FABIOLA</v>
          </cell>
          <cell r="K79">
            <v>0</v>
          </cell>
          <cell r="L79">
            <v>2510.5500000000002</v>
          </cell>
          <cell r="M79" t="str">
            <v>OFICINA ZONAL PIURA</v>
          </cell>
          <cell r="N79" t="str">
            <v xml:space="preserve">0027  </v>
          </cell>
          <cell r="O79" t="str">
            <v>3407</v>
          </cell>
          <cell r="P79" t="str">
            <v>001</v>
          </cell>
          <cell r="Q79" t="str">
            <v>66</v>
          </cell>
          <cell r="R79">
            <v>40840</v>
          </cell>
          <cell r="S79" t="str">
            <v>4019880376</v>
          </cell>
          <cell r="T79" t="str">
            <v>201110</v>
          </cell>
          <cell r="U79" t="str">
            <v>201110</v>
          </cell>
          <cell r="V79" t="str">
            <v>12</v>
          </cell>
          <cell r="W79">
            <v>1</v>
          </cell>
          <cell r="X79" t="str">
            <v>CAS ZONALES OCTUBRE 2011</v>
          </cell>
          <cell r="Y79">
            <v>814</v>
          </cell>
          <cell r="Z79" t="str">
            <v>10407225070</v>
          </cell>
          <cell r="AA79" t="str">
            <v>GARCIA MONTERROSO</v>
          </cell>
          <cell r="AB79" t="str">
            <v>RAMIREZ</v>
          </cell>
          <cell r="AC79" t="str">
            <v>MARITA FABIOLA</v>
          </cell>
          <cell r="AD79" t="str">
            <v>INTEGRA</v>
          </cell>
          <cell r="AE79" t="str">
            <v>02</v>
          </cell>
          <cell r="AF79">
            <v>52.07</v>
          </cell>
          <cell r="AG79">
            <v>41.08</v>
          </cell>
          <cell r="AH79">
            <v>93.15</v>
          </cell>
          <cell r="AI79">
            <v>289.3</v>
          </cell>
          <cell r="AJ79">
            <v>40819</v>
          </cell>
          <cell r="AK79" t="str">
            <v>2354893</v>
          </cell>
          <cell r="AL79">
            <v>40605</v>
          </cell>
          <cell r="AM79" t="str">
            <v>2011</v>
          </cell>
          <cell r="AN79" t="str">
            <v>1</v>
          </cell>
          <cell r="AO79">
            <v>97.2</v>
          </cell>
          <cell r="AP79">
            <v>0</v>
          </cell>
          <cell r="AQ79">
            <v>0</v>
          </cell>
          <cell r="AR79">
            <v>0</v>
          </cell>
          <cell r="AS79">
            <v>0</v>
          </cell>
          <cell r="AT79">
            <v>0</v>
          </cell>
          <cell r="AU79">
            <v>0</v>
          </cell>
          <cell r="AV79">
            <v>0</v>
          </cell>
          <cell r="AW79">
            <v>0</v>
          </cell>
          <cell r="AX79">
            <v>0</v>
          </cell>
          <cell r="AY79">
            <v>0</v>
          </cell>
          <cell r="AZ79">
            <v>0</v>
          </cell>
          <cell r="BA79">
            <v>29416</v>
          </cell>
          <cell r="BB79">
            <v>0</v>
          </cell>
          <cell r="BC79">
            <v>0</v>
          </cell>
          <cell r="BD79">
            <v>0</v>
          </cell>
          <cell r="BE79">
            <v>0</v>
          </cell>
          <cell r="BF79">
            <v>0</v>
          </cell>
          <cell r="BG79" t="str">
            <v>594140MGRCI1</v>
          </cell>
          <cell r="BH79">
            <v>40819</v>
          </cell>
        </row>
        <row r="80">
          <cell r="A80" t="str">
            <v>40722507</v>
          </cell>
          <cell r="B80" t="str">
            <v>GARCIA MONTERROSO RAMIREZ MARITA FABIOLA</v>
          </cell>
          <cell r="C80" t="str">
            <v>RESPONSABLE DE PROMOCIÓN SOCIAL  Y CAPACITACIÓN</v>
          </cell>
          <cell r="D80" t="str">
            <v>40722507</v>
          </cell>
          <cell r="E80">
            <v>40819</v>
          </cell>
          <cell r="F80">
            <v>40908</v>
          </cell>
          <cell r="G80">
            <v>2893</v>
          </cell>
          <cell r="H80">
            <v>2893</v>
          </cell>
          <cell r="I80">
            <v>0</v>
          </cell>
          <cell r="J80" t="str">
            <v>GARCIA MONTERROSO RAMIREZ MARITA FABIOLA</v>
          </cell>
          <cell r="K80">
            <v>0</v>
          </cell>
          <cell r="L80">
            <v>2510.5500000000002</v>
          </cell>
          <cell r="M80" t="str">
            <v>OFICINA ZONAL PIURA</v>
          </cell>
          <cell r="N80" t="str">
            <v xml:space="preserve">0027  </v>
          </cell>
          <cell r="O80" t="str">
            <v>3407</v>
          </cell>
          <cell r="P80" t="str">
            <v>001</v>
          </cell>
          <cell r="Q80" t="str">
            <v>66</v>
          </cell>
          <cell r="R80">
            <v>40840</v>
          </cell>
          <cell r="S80" t="str">
            <v>4019880376</v>
          </cell>
          <cell r="T80" t="str">
            <v>201110</v>
          </cell>
          <cell r="U80" t="str">
            <v>201110</v>
          </cell>
          <cell r="V80" t="str">
            <v>12</v>
          </cell>
          <cell r="W80">
            <v>1</v>
          </cell>
          <cell r="X80" t="str">
            <v>CAS ZONALES OCTUBRE 2011</v>
          </cell>
          <cell r="Y80">
            <v>814</v>
          </cell>
          <cell r="Z80" t="str">
            <v>10407225070</v>
          </cell>
          <cell r="AA80" t="str">
            <v>GARCIA MONTERROSO</v>
          </cell>
          <cell r="AB80" t="str">
            <v>RAMIREZ</v>
          </cell>
          <cell r="AC80" t="str">
            <v>MARITA FABIOLA</v>
          </cell>
          <cell r="AD80" t="str">
            <v>INTEGRA</v>
          </cell>
          <cell r="AE80" t="str">
            <v>02</v>
          </cell>
          <cell r="AF80">
            <v>52.07</v>
          </cell>
          <cell r="AG80">
            <v>41.08</v>
          </cell>
          <cell r="AH80">
            <v>93.15</v>
          </cell>
          <cell r="AI80">
            <v>289.3</v>
          </cell>
          <cell r="AJ80">
            <v>40819</v>
          </cell>
          <cell r="AK80" t="str">
            <v>2354893</v>
          </cell>
          <cell r="AL80">
            <v>40605</v>
          </cell>
          <cell r="AM80" t="str">
            <v>2011</v>
          </cell>
          <cell r="AN80" t="str">
            <v>1</v>
          </cell>
          <cell r="AO80">
            <v>97.2</v>
          </cell>
          <cell r="AP80">
            <v>0</v>
          </cell>
          <cell r="AQ80">
            <v>0</v>
          </cell>
          <cell r="AR80">
            <v>0</v>
          </cell>
          <cell r="AS80">
            <v>0</v>
          </cell>
          <cell r="AT80">
            <v>0</v>
          </cell>
          <cell r="AU80">
            <v>0</v>
          </cell>
          <cell r="AV80">
            <v>0</v>
          </cell>
          <cell r="AW80">
            <v>0</v>
          </cell>
          <cell r="AX80">
            <v>0</v>
          </cell>
          <cell r="AY80">
            <v>0</v>
          </cell>
          <cell r="AZ80">
            <v>0</v>
          </cell>
          <cell r="BA80">
            <v>29416</v>
          </cell>
          <cell r="BB80">
            <v>0</v>
          </cell>
          <cell r="BC80">
            <v>0</v>
          </cell>
          <cell r="BD80">
            <v>0</v>
          </cell>
          <cell r="BE80">
            <v>0</v>
          </cell>
          <cell r="BF80">
            <v>0</v>
          </cell>
          <cell r="BG80" t="str">
            <v>594140MGRCI1</v>
          </cell>
          <cell r="BH80">
            <v>40819</v>
          </cell>
        </row>
        <row r="81">
          <cell r="A81" t="str">
            <v>40722507</v>
          </cell>
          <cell r="B81" t="str">
            <v>GARCIA MONTERROSO RAMIREZ MARITA FABIOLA</v>
          </cell>
          <cell r="C81" t="str">
            <v>RESPONSABLE DE PROMOCIÓN SOCIAL  Y CAPACITACIÓN</v>
          </cell>
          <cell r="D81" t="str">
            <v>40722507</v>
          </cell>
          <cell r="E81">
            <v>40819</v>
          </cell>
          <cell r="F81">
            <v>40939</v>
          </cell>
          <cell r="G81">
            <v>2893</v>
          </cell>
          <cell r="H81">
            <v>2893</v>
          </cell>
          <cell r="I81">
            <v>0</v>
          </cell>
          <cell r="J81" t="str">
            <v>GARCIA MONTERROSO RAMIREZ MARITA FABIOLA</v>
          </cell>
          <cell r="K81">
            <v>0</v>
          </cell>
          <cell r="L81">
            <v>2510.5500000000002</v>
          </cell>
          <cell r="M81" t="str">
            <v>OFICINA ZONAL PIURA</v>
          </cell>
          <cell r="N81" t="str">
            <v xml:space="preserve">0027  </v>
          </cell>
          <cell r="O81" t="str">
            <v>3407</v>
          </cell>
          <cell r="P81" t="str">
            <v>001</v>
          </cell>
          <cell r="Q81" t="str">
            <v>66</v>
          </cell>
          <cell r="R81">
            <v>40840</v>
          </cell>
          <cell r="S81" t="str">
            <v>4019880376</v>
          </cell>
          <cell r="T81" t="str">
            <v>201110</v>
          </cell>
          <cell r="U81" t="str">
            <v>201110</v>
          </cell>
          <cell r="V81" t="str">
            <v>12</v>
          </cell>
          <cell r="W81">
            <v>1</v>
          </cell>
          <cell r="X81" t="str">
            <v>CAS ZONALES OCTUBRE 2011</v>
          </cell>
          <cell r="Y81">
            <v>814</v>
          </cell>
          <cell r="Z81" t="str">
            <v>10407225070</v>
          </cell>
          <cell r="AA81" t="str">
            <v>GARCIA MONTERROSO</v>
          </cell>
          <cell r="AB81" t="str">
            <v>RAMIREZ</v>
          </cell>
          <cell r="AC81" t="str">
            <v>MARITA FABIOLA</v>
          </cell>
          <cell r="AD81" t="str">
            <v>INTEGRA</v>
          </cell>
          <cell r="AE81" t="str">
            <v>02</v>
          </cell>
          <cell r="AF81">
            <v>52.07</v>
          </cell>
          <cell r="AG81">
            <v>41.08</v>
          </cell>
          <cell r="AH81">
            <v>93.15</v>
          </cell>
          <cell r="AI81">
            <v>289.3</v>
          </cell>
          <cell r="AJ81">
            <v>40819</v>
          </cell>
          <cell r="AK81" t="str">
            <v>2354893</v>
          </cell>
          <cell r="AL81">
            <v>40605</v>
          </cell>
          <cell r="AM81" t="str">
            <v>2011</v>
          </cell>
          <cell r="AN81" t="str">
            <v>1</v>
          </cell>
          <cell r="AO81">
            <v>97.2</v>
          </cell>
          <cell r="AP81">
            <v>0</v>
          </cell>
          <cell r="AQ81">
            <v>0</v>
          </cell>
          <cell r="AR81">
            <v>0</v>
          </cell>
          <cell r="AS81">
            <v>0</v>
          </cell>
          <cell r="AT81">
            <v>0</v>
          </cell>
          <cell r="AU81">
            <v>0</v>
          </cell>
          <cell r="AV81">
            <v>0</v>
          </cell>
          <cell r="AW81">
            <v>0</v>
          </cell>
          <cell r="AX81">
            <v>0</v>
          </cell>
          <cell r="AY81">
            <v>0</v>
          </cell>
          <cell r="AZ81">
            <v>0</v>
          </cell>
          <cell r="BA81">
            <v>29416</v>
          </cell>
          <cell r="BB81">
            <v>0</v>
          </cell>
          <cell r="BC81">
            <v>0</v>
          </cell>
          <cell r="BD81">
            <v>0</v>
          </cell>
          <cell r="BE81">
            <v>0</v>
          </cell>
          <cell r="BF81">
            <v>0</v>
          </cell>
          <cell r="BG81" t="str">
            <v>594140MGRCI1</v>
          </cell>
          <cell r="BH81">
            <v>40819</v>
          </cell>
        </row>
        <row r="82">
          <cell r="A82" t="str">
            <v>40722507</v>
          </cell>
          <cell r="B82" t="str">
            <v>GARCIA MONTERROSO RAMIREZ MARITA FABIOLA</v>
          </cell>
          <cell r="C82" t="str">
            <v>RESPONSABLE DE PROMOCIÓN SOCIAL  Y CAPACITACIÓN</v>
          </cell>
          <cell r="D82" t="str">
            <v>40722507</v>
          </cell>
          <cell r="E82">
            <v>40819</v>
          </cell>
          <cell r="F82">
            <v>40968</v>
          </cell>
          <cell r="G82">
            <v>2893</v>
          </cell>
          <cell r="H82">
            <v>2893</v>
          </cell>
          <cell r="I82">
            <v>0</v>
          </cell>
          <cell r="J82" t="str">
            <v>GARCIA MONTERROSO RAMIREZ MARITA FABIOLA</v>
          </cell>
          <cell r="K82">
            <v>0</v>
          </cell>
          <cell r="L82">
            <v>2510.5500000000002</v>
          </cell>
          <cell r="M82" t="str">
            <v>OFICINA ZONAL PIURA</v>
          </cell>
          <cell r="N82" t="str">
            <v xml:space="preserve">0027  </v>
          </cell>
          <cell r="O82" t="str">
            <v>3407</v>
          </cell>
          <cell r="P82" t="str">
            <v>001</v>
          </cell>
          <cell r="Q82" t="str">
            <v>66</v>
          </cell>
          <cell r="R82">
            <v>40840</v>
          </cell>
          <cell r="S82" t="str">
            <v>4019880376</v>
          </cell>
          <cell r="T82" t="str">
            <v>201110</v>
          </cell>
          <cell r="U82" t="str">
            <v>201110</v>
          </cell>
          <cell r="V82" t="str">
            <v>12</v>
          </cell>
          <cell r="W82">
            <v>1</v>
          </cell>
          <cell r="X82" t="str">
            <v>CAS ZONALES OCTUBRE 2011</v>
          </cell>
          <cell r="Y82">
            <v>814</v>
          </cell>
          <cell r="Z82" t="str">
            <v>10407225070</v>
          </cell>
          <cell r="AA82" t="str">
            <v>GARCIA MONTERROSO</v>
          </cell>
          <cell r="AB82" t="str">
            <v>RAMIREZ</v>
          </cell>
          <cell r="AC82" t="str">
            <v>MARITA FABIOLA</v>
          </cell>
          <cell r="AD82" t="str">
            <v>INTEGRA</v>
          </cell>
          <cell r="AE82" t="str">
            <v>02</v>
          </cell>
          <cell r="AF82">
            <v>52.07</v>
          </cell>
          <cell r="AG82">
            <v>41.08</v>
          </cell>
          <cell r="AH82">
            <v>93.15</v>
          </cell>
          <cell r="AI82">
            <v>289.3</v>
          </cell>
          <cell r="AJ82">
            <v>40819</v>
          </cell>
          <cell r="AK82" t="str">
            <v>2354893</v>
          </cell>
          <cell r="AL82">
            <v>40605</v>
          </cell>
          <cell r="AM82" t="str">
            <v>2011</v>
          </cell>
          <cell r="AN82" t="str">
            <v>1</v>
          </cell>
          <cell r="AO82">
            <v>97.2</v>
          </cell>
          <cell r="AP82">
            <v>0</v>
          </cell>
          <cell r="AQ82">
            <v>0</v>
          </cell>
          <cell r="AR82">
            <v>0</v>
          </cell>
          <cell r="AS82">
            <v>0</v>
          </cell>
          <cell r="AT82">
            <v>0</v>
          </cell>
          <cell r="AU82">
            <v>0</v>
          </cell>
          <cell r="AV82">
            <v>0</v>
          </cell>
          <cell r="AW82">
            <v>0</v>
          </cell>
          <cell r="AX82">
            <v>0</v>
          </cell>
          <cell r="AY82">
            <v>0</v>
          </cell>
          <cell r="AZ82">
            <v>0</v>
          </cell>
          <cell r="BA82">
            <v>29416</v>
          </cell>
          <cell r="BB82">
            <v>0</v>
          </cell>
          <cell r="BC82">
            <v>0</v>
          </cell>
          <cell r="BD82">
            <v>0</v>
          </cell>
          <cell r="BE82">
            <v>0</v>
          </cell>
          <cell r="BF82">
            <v>0</v>
          </cell>
          <cell r="BG82" t="str">
            <v>594140MGRCI1</v>
          </cell>
          <cell r="BH82">
            <v>40819</v>
          </cell>
        </row>
        <row r="83">
          <cell r="A83" t="str">
            <v>40722507</v>
          </cell>
          <cell r="B83" t="str">
            <v>GARCIA MONTERROSO RAMIREZ MARITA FABIOLA</v>
          </cell>
          <cell r="C83" t="str">
            <v>RESPONSABLE DE PROMOCIÓN SOCIAL  Y CAPACITACIÓN</v>
          </cell>
          <cell r="D83" t="str">
            <v>40722507</v>
          </cell>
          <cell r="E83">
            <v>40819</v>
          </cell>
          <cell r="F83">
            <v>40999</v>
          </cell>
          <cell r="G83">
            <v>2893</v>
          </cell>
          <cell r="H83">
            <v>2893</v>
          </cell>
          <cell r="I83">
            <v>0</v>
          </cell>
          <cell r="J83" t="str">
            <v>GARCIA MONTERROSO RAMIREZ MARITA FABIOLA</v>
          </cell>
          <cell r="K83">
            <v>0</v>
          </cell>
          <cell r="L83">
            <v>2510.5500000000002</v>
          </cell>
          <cell r="M83" t="str">
            <v>OFICINA ZONAL PIURA</v>
          </cell>
          <cell r="N83" t="str">
            <v xml:space="preserve">0027  </v>
          </cell>
          <cell r="O83" t="str">
            <v>3407</v>
          </cell>
          <cell r="P83" t="str">
            <v>001</v>
          </cell>
          <cell r="Q83" t="str">
            <v>66</v>
          </cell>
          <cell r="R83">
            <v>40840</v>
          </cell>
          <cell r="S83" t="str">
            <v>4019880376</v>
          </cell>
          <cell r="T83" t="str">
            <v>201110</v>
          </cell>
          <cell r="U83" t="str">
            <v>201110</v>
          </cell>
          <cell r="V83" t="str">
            <v>12</v>
          </cell>
          <cell r="W83">
            <v>1</v>
          </cell>
          <cell r="X83" t="str">
            <v>CAS ZONALES OCTUBRE 2011</v>
          </cell>
          <cell r="Y83">
            <v>814</v>
          </cell>
          <cell r="Z83" t="str">
            <v>10407225070</v>
          </cell>
          <cell r="AA83" t="str">
            <v>GARCIA MONTERROSO</v>
          </cell>
          <cell r="AB83" t="str">
            <v>RAMIREZ</v>
          </cell>
          <cell r="AC83" t="str">
            <v>MARITA FABIOLA</v>
          </cell>
          <cell r="AD83" t="str">
            <v>INTEGRA</v>
          </cell>
          <cell r="AE83" t="str">
            <v>02</v>
          </cell>
          <cell r="AF83">
            <v>52.07</v>
          </cell>
          <cell r="AG83">
            <v>41.08</v>
          </cell>
          <cell r="AH83">
            <v>93.15</v>
          </cell>
          <cell r="AI83">
            <v>289.3</v>
          </cell>
          <cell r="AJ83">
            <v>40819</v>
          </cell>
          <cell r="AK83" t="str">
            <v>2354893</v>
          </cell>
          <cell r="AL83">
            <v>40605</v>
          </cell>
          <cell r="AM83" t="str">
            <v>2011</v>
          </cell>
          <cell r="AN83" t="str">
            <v>1</v>
          </cell>
          <cell r="AO83">
            <v>97.2</v>
          </cell>
          <cell r="AP83">
            <v>0</v>
          </cell>
          <cell r="AQ83">
            <v>0</v>
          </cell>
          <cell r="AR83">
            <v>0</v>
          </cell>
          <cell r="AS83">
            <v>0</v>
          </cell>
          <cell r="AT83">
            <v>0</v>
          </cell>
          <cell r="AU83">
            <v>0</v>
          </cell>
          <cell r="AV83">
            <v>0</v>
          </cell>
          <cell r="AW83">
            <v>0</v>
          </cell>
          <cell r="AX83">
            <v>0</v>
          </cell>
          <cell r="AY83">
            <v>0</v>
          </cell>
          <cell r="AZ83">
            <v>0</v>
          </cell>
          <cell r="BA83">
            <v>29416</v>
          </cell>
          <cell r="BB83">
            <v>0</v>
          </cell>
          <cell r="BC83">
            <v>0</v>
          </cell>
          <cell r="BD83">
            <v>0</v>
          </cell>
          <cell r="BE83">
            <v>0</v>
          </cell>
          <cell r="BF83">
            <v>0</v>
          </cell>
          <cell r="BG83" t="str">
            <v>594140MGRCI1</v>
          </cell>
          <cell r="BH83">
            <v>40819</v>
          </cell>
        </row>
        <row r="84">
          <cell r="A84" t="str">
            <v>09796981</v>
          </cell>
          <cell r="B84" t="str">
            <v>HIDALGO LOPEZ HUBERT</v>
          </cell>
          <cell r="C84" t="str">
            <v>RESPONSABLE ADMINISTRATIVO E INFORMATICO</v>
          </cell>
          <cell r="D84" t="str">
            <v>09796981</v>
          </cell>
          <cell r="E84">
            <v>40812</v>
          </cell>
          <cell r="F84">
            <v>40872</v>
          </cell>
          <cell r="G84">
            <v>2000</v>
          </cell>
          <cell r="H84">
            <v>2000</v>
          </cell>
          <cell r="I84">
            <v>0</v>
          </cell>
          <cell r="J84" t="str">
            <v>HIDALGO LOPEZ HUBERT</v>
          </cell>
          <cell r="K84">
            <v>0</v>
          </cell>
          <cell r="L84">
            <v>1730</v>
          </cell>
          <cell r="M84" t="str">
            <v>OFICINA ZONAL LIMA SUR</v>
          </cell>
          <cell r="N84" t="str">
            <v xml:space="preserve">0005  </v>
          </cell>
          <cell r="O84" t="str">
            <v>3401</v>
          </cell>
          <cell r="P84" t="str">
            <v>E001</v>
          </cell>
          <cell r="Q84" t="str">
            <v>3</v>
          </cell>
          <cell r="R84">
            <v>40833</v>
          </cell>
          <cell r="S84" t="str">
            <v>4040813638</v>
          </cell>
          <cell r="T84" t="str">
            <v>201110</v>
          </cell>
          <cell r="U84" t="str">
            <v>201110</v>
          </cell>
          <cell r="V84" t="str">
            <v>12</v>
          </cell>
          <cell r="W84">
            <v>1</v>
          </cell>
          <cell r="X84" t="str">
            <v>CAS ZONALES OCTUBRE 2011</v>
          </cell>
          <cell r="Y84">
            <v>4138</v>
          </cell>
          <cell r="Z84" t="str">
            <v>10097969812</v>
          </cell>
          <cell r="AA84" t="str">
            <v>HIDALGO</v>
          </cell>
          <cell r="AB84" t="str">
            <v>LOPEZ</v>
          </cell>
          <cell r="AC84" t="str">
            <v>HUBERT</v>
          </cell>
          <cell r="AD84" t="str">
            <v>HORIZONTE</v>
          </cell>
          <cell r="AE84" t="str">
            <v>01</v>
          </cell>
          <cell r="AF84">
            <v>39</v>
          </cell>
          <cell r="AG84">
            <v>31</v>
          </cell>
          <cell r="AH84">
            <v>70</v>
          </cell>
          <cell r="AI84">
            <v>200</v>
          </cell>
          <cell r="AJ84">
            <v>40812</v>
          </cell>
          <cell r="AK84" t="str">
            <v>2612506</v>
          </cell>
          <cell r="AL84">
            <v>40816</v>
          </cell>
          <cell r="AM84" t="str">
            <v>2011</v>
          </cell>
          <cell r="AN84" t="str">
            <v>1</v>
          </cell>
          <cell r="AO84">
            <v>97.2</v>
          </cell>
          <cell r="AP84">
            <v>0</v>
          </cell>
          <cell r="AQ84">
            <v>0</v>
          </cell>
          <cell r="AR84">
            <v>0</v>
          </cell>
          <cell r="AS84">
            <v>0</v>
          </cell>
          <cell r="AT84">
            <v>0</v>
          </cell>
          <cell r="AU84">
            <v>0</v>
          </cell>
          <cell r="AV84">
            <v>0</v>
          </cell>
          <cell r="AW84">
            <v>0</v>
          </cell>
          <cell r="AX84">
            <v>0</v>
          </cell>
          <cell r="AY84">
            <v>0</v>
          </cell>
          <cell r="AZ84">
            <v>0</v>
          </cell>
          <cell r="BA84">
            <v>26334</v>
          </cell>
          <cell r="BB84">
            <v>0</v>
          </cell>
          <cell r="BC84">
            <v>0</v>
          </cell>
          <cell r="BD84">
            <v>0</v>
          </cell>
          <cell r="BE84">
            <v>0</v>
          </cell>
          <cell r="BF84">
            <v>0</v>
          </cell>
          <cell r="BG84" t="str">
            <v>563321HHLAE0</v>
          </cell>
          <cell r="BH84">
            <v>40812</v>
          </cell>
        </row>
        <row r="85">
          <cell r="A85" t="str">
            <v>02838136</v>
          </cell>
          <cell r="B85" t="str">
            <v>LAZO GARCIA ZABALETA SERGIO DRAUCIN</v>
          </cell>
          <cell r="C85" t="str">
            <v>JEFE DE LA OFICINA ZONAL PIURA</v>
          </cell>
          <cell r="D85" t="str">
            <v>02838136</v>
          </cell>
          <cell r="E85">
            <v>40826</v>
          </cell>
          <cell r="F85">
            <v>40886</v>
          </cell>
          <cell r="G85">
            <v>3850</v>
          </cell>
          <cell r="H85">
            <v>3850</v>
          </cell>
          <cell r="I85">
            <v>0</v>
          </cell>
          <cell r="J85" t="str">
            <v>LAZO GARCIA ZABALETA SERGIO DRAUCIN</v>
          </cell>
          <cell r="K85">
            <v>0</v>
          </cell>
          <cell r="L85">
            <v>3327.93</v>
          </cell>
          <cell r="M85" t="str">
            <v>OFICINA ZONAL PIURA</v>
          </cell>
          <cell r="N85" t="str">
            <v xml:space="preserve">0027  </v>
          </cell>
          <cell r="O85" t="str">
            <v>3435</v>
          </cell>
          <cell r="P85" t="str">
            <v>001</v>
          </cell>
          <cell r="Q85" t="str">
            <v>621</v>
          </cell>
          <cell r="R85">
            <v>40840</v>
          </cell>
          <cell r="S85" t="str">
            <v>04-013-857674</v>
          </cell>
          <cell r="T85" t="str">
            <v>201110</v>
          </cell>
          <cell r="U85" t="str">
            <v>201110</v>
          </cell>
          <cell r="V85" t="str">
            <v>12</v>
          </cell>
          <cell r="W85">
            <v>1</v>
          </cell>
          <cell r="X85" t="str">
            <v>CAS ZONALES OCTUBRE 2011</v>
          </cell>
          <cell r="Y85">
            <v>4154</v>
          </cell>
          <cell r="Z85" t="str">
            <v>10028381366</v>
          </cell>
          <cell r="AA85" t="str">
            <v>LAZO</v>
          </cell>
          <cell r="AB85" t="str">
            <v>GARCIA ZABALETA</v>
          </cell>
          <cell r="AC85" t="str">
            <v>SERGIO DRAUCIN</v>
          </cell>
          <cell r="AD85" t="str">
            <v>PROFUTURO</v>
          </cell>
          <cell r="AE85" t="str">
            <v>04</v>
          </cell>
          <cell r="AF85">
            <v>83.55</v>
          </cell>
          <cell r="AG85">
            <v>53.52</v>
          </cell>
          <cell r="AH85">
            <v>137.07</v>
          </cell>
          <cell r="AI85">
            <v>385</v>
          </cell>
          <cell r="AJ85">
            <v>40826</v>
          </cell>
          <cell r="AK85" t="str">
            <v>2229374</v>
          </cell>
          <cell r="AL85">
            <v>40555</v>
          </cell>
          <cell r="AM85" t="str">
            <v>2011</v>
          </cell>
          <cell r="AN85" t="str">
            <v>1</v>
          </cell>
          <cell r="AO85">
            <v>97.2</v>
          </cell>
          <cell r="AP85">
            <v>0</v>
          </cell>
          <cell r="AQ85">
            <v>0</v>
          </cell>
          <cell r="AR85">
            <v>0</v>
          </cell>
          <cell r="AS85">
            <v>0</v>
          </cell>
          <cell r="AT85">
            <v>0</v>
          </cell>
          <cell r="AU85">
            <v>0</v>
          </cell>
          <cell r="AV85">
            <v>0</v>
          </cell>
          <cell r="AW85">
            <v>0</v>
          </cell>
          <cell r="AX85">
            <v>0</v>
          </cell>
          <cell r="AY85">
            <v>0</v>
          </cell>
          <cell r="AZ85">
            <v>0</v>
          </cell>
          <cell r="BA85">
            <v>26905</v>
          </cell>
          <cell r="BB85">
            <v>0</v>
          </cell>
          <cell r="BC85">
            <v>0</v>
          </cell>
          <cell r="BD85">
            <v>0</v>
          </cell>
          <cell r="BE85">
            <v>0</v>
          </cell>
          <cell r="BF85">
            <v>0</v>
          </cell>
          <cell r="BG85" t="str">
            <v>269031SLGOC7</v>
          </cell>
          <cell r="BH85">
            <v>40826</v>
          </cell>
        </row>
        <row r="86">
          <cell r="A86" t="str">
            <v>02838136</v>
          </cell>
          <cell r="B86" t="str">
            <v>LAZO GARCIA ZABALETA SERGIO DRAUCIN</v>
          </cell>
          <cell r="C86" t="str">
            <v>JEFE DE LA OFICINA ZONAL PIURA</v>
          </cell>
          <cell r="D86" t="str">
            <v>02838136</v>
          </cell>
          <cell r="E86">
            <v>40826</v>
          </cell>
          <cell r="F86">
            <v>40908</v>
          </cell>
          <cell r="G86">
            <v>3850</v>
          </cell>
          <cell r="H86">
            <v>3850</v>
          </cell>
          <cell r="I86">
            <v>0</v>
          </cell>
          <cell r="J86" t="str">
            <v>LAZO GARCIA ZABALETA SERGIO DRAUCIN</v>
          </cell>
          <cell r="K86">
            <v>0</v>
          </cell>
          <cell r="L86">
            <v>3327.93</v>
          </cell>
          <cell r="M86" t="str">
            <v>OFICINA ZONAL PIURA</v>
          </cell>
          <cell r="N86" t="str">
            <v xml:space="preserve">0027  </v>
          </cell>
          <cell r="O86" t="str">
            <v>3435</v>
          </cell>
          <cell r="P86" t="str">
            <v>001</v>
          </cell>
          <cell r="Q86" t="str">
            <v>621</v>
          </cell>
          <cell r="R86">
            <v>40840</v>
          </cell>
          <cell r="S86" t="str">
            <v>04-013-857674</v>
          </cell>
          <cell r="T86" t="str">
            <v>201110</v>
          </cell>
          <cell r="U86" t="str">
            <v>201110</v>
          </cell>
          <cell r="V86" t="str">
            <v>12</v>
          </cell>
          <cell r="W86">
            <v>1</v>
          </cell>
          <cell r="X86" t="str">
            <v>CAS ZONALES OCTUBRE 2011</v>
          </cell>
          <cell r="Y86">
            <v>4154</v>
          </cell>
          <cell r="Z86" t="str">
            <v>10028381366</v>
          </cell>
          <cell r="AA86" t="str">
            <v>LAZO</v>
          </cell>
          <cell r="AB86" t="str">
            <v>GARCIA ZABALETA</v>
          </cell>
          <cell r="AC86" t="str">
            <v>SERGIO DRAUCIN</v>
          </cell>
          <cell r="AD86" t="str">
            <v>PROFUTURO</v>
          </cell>
          <cell r="AE86" t="str">
            <v>04</v>
          </cell>
          <cell r="AF86">
            <v>83.55</v>
          </cell>
          <cell r="AG86">
            <v>53.52</v>
          </cell>
          <cell r="AH86">
            <v>137.07</v>
          </cell>
          <cell r="AI86">
            <v>385</v>
          </cell>
          <cell r="AJ86">
            <v>40826</v>
          </cell>
          <cell r="AK86" t="str">
            <v>2229374</v>
          </cell>
          <cell r="AL86">
            <v>40555</v>
          </cell>
          <cell r="AM86" t="str">
            <v>2011</v>
          </cell>
          <cell r="AN86" t="str">
            <v>1</v>
          </cell>
          <cell r="AO86">
            <v>97.2</v>
          </cell>
          <cell r="AP86">
            <v>0</v>
          </cell>
          <cell r="AQ86">
            <v>0</v>
          </cell>
          <cell r="AR86">
            <v>0</v>
          </cell>
          <cell r="AS86">
            <v>0</v>
          </cell>
          <cell r="AT86">
            <v>0</v>
          </cell>
          <cell r="AU86">
            <v>0</v>
          </cell>
          <cell r="AV86">
            <v>0</v>
          </cell>
          <cell r="AW86">
            <v>0</v>
          </cell>
          <cell r="AX86">
            <v>0</v>
          </cell>
          <cell r="AY86">
            <v>0</v>
          </cell>
          <cell r="AZ86">
            <v>0</v>
          </cell>
          <cell r="BA86">
            <v>26905</v>
          </cell>
          <cell r="BB86">
            <v>0</v>
          </cell>
          <cell r="BC86">
            <v>0</v>
          </cell>
          <cell r="BD86">
            <v>0</v>
          </cell>
          <cell r="BE86">
            <v>0</v>
          </cell>
          <cell r="BF86">
            <v>0</v>
          </cell>
          <cell r="BG86" t="str">
            <v>269031SLGOC7</v>
          </cell>
          <cell r="BH86">
            <v>40826</v>
          </cell>
        </row>
        <row r="87">
          <cell r="A87" t="str">
            <v>02838136</v>
          </cell>
          <cell r="B87" t="str">
            <v>LAZO GARCIA ZABALETA SERGIO DRAUCIN</v>
          </cell>
          <cell r="C87" t="str">
            <v>JEFE DE LA OFICINA ZONAL PIURA</v>
          </cell>
          <cell r="D87" t="str">
            <v>02838136</v>
          </cell>
          <cell r="E87">
            <v>40826</v>
          </cell>
          <cell r="F87">
            <v>40939</v>
          </cell>
          <cell r="G87">
            <v>3850</v>
          </cell>
          <cell r="H87">
            <v>3850</v>
          </cell>
          <cell r="I87">
            <v>0</v>
          </cell>
          <cell r="J87" t="str">
            <v>LAZO GARCIA ZABALETA SERGIO DRAUCIN</v>
          </cell>
          <cell r="K87">
            <v>0</v>
          </cell>
          <cell r="L87">
            <v>3327.93</v>
          </cell>
          <cell r="M87" t="str">
            <v>OFICINA ZONAL PIURA</v>
          </cell>
          <cell r="N87" t="str">
            <v xml:space="preserve">0027  </v>
          </cell>
          <cell r="O87" t="str">
            <v>3435</v>
          </cell>
          <cell r="P87" t="str">
            <v>001</v>
          </cell>
          <cell r="Q87" t="str">
            <v>621</v>
          </cell>
          <cell r="R87">
            <v>40840</v>
          </cell>
          <cell r="S87" t="str">
            <v>04-013-857674</v>
          </cell>
          <cell r="T87" t="str">
            <v>201110</v>
          </cell>
          <cell r="U87" t="str">
            <v>201110</v>
          </cell>
          <cell r="V87" t="str">
            <v>12</v>
          </cell>
          <cell r="W87">
            <v>1</v>
          </cell>
          <cell r="X87" t="str">
            <v>CAS ZONALES OCTUBRE 2011</v>
          </cell>
          <cell r="Y87">
            <v>4154</v>
          </cell>
          <cell r="Z87" t="str">
            <v>10028381366</v>
          </cell>
          <cell r="AA87" t="str">
            <v>LAZO</v>
          </cell>
          <cell r="AB87" t="str">
            <v>GARCIA ZABALETA</v>
          </cell>
          <cell r="AC87" t="str">
            <v>SERGIO DRAUCIN</v>
          </cell>
          <cell r="AD87" t="str">
            <v>PROFUTURO</v>
          </cell>
          <cell r="AE87" t="str">
            <v>04</v>
          </cell>
          <cell r="AF87">
            <v>83.55</v>
          </cell>
          <cell r="AG87">
            <v>53.52</v>
          </cell>
          <cell r="AH87">
            <v>137.07</v>
          </cell>
          <cell r="AI87">
            <v>385</v>
          </cell>
          <cell r="AJ87">
            <v>40826</v>
          </cell>
          <cell r="AK87" t="str">
            <v>2229374</v>
          </cell>
          <cell r="AL87">
            <v>40555</v>
          </cell>
          <cell r="AM87" t="str">
            <v>2011</v>
          </cell>
          <cell r="AN87" t="str">
            <v>1</v>
          </cell>
          <cell r="AO87">
            <v>97.2</v>
          </cell>
          <cell r="AP87">
            <v>0</v>
          </cell>
          <cell r="AQ87">
            <v>0</v>
          </cell>
          <cell r="AR87">
            <v>0</v>
          </cell>
          <cell r="AS87">
            <v>0</v>
          </cell>
          <cell r="AT87">
            <v>0</v>
          </cell>
          <cell r="AU87">
            <v>0</v>
          </cell>
          <cell r="AV87">
            <v>0</v>
          </cell>
          <cell r="AW87">
            <v>0</v>
          </cell>
          <cell r="AX87">
            <v>0</v>
          </cell>
          <cell r="AY87">
            <v>0</v>
          </cell>
          <cell r="AZ87">
            <v>0</v>
          </cell>
          <cell r="BA87">
            <v>26905</v>
          </cell>
          <cell r="BB87">
            <v>0</v>
          </cell>
          <cell r="BC87">
            <v>0</v>
          </cell>
          <cell r="BD87">
            <v>0</v>
          </cell>
          <cell r="BE87">
            <v>0</v>
          </cell>
          <cell r="BF87">
            <v>0</v>
          </cell>
          <cell r="BG87" t="str">
            <v>269031SLGOC7</v>
          </cell>
          <cell r="BH87">
            <v>40826</v>
          </cell>
        </row>
        <row r="88">
          <cell r="A88" t="str">
            <v>02838136</v>
          </cell>
          <cell r="B88" t="str">
            <v>LAZO GARCIA ZABALETA SERGIO DRAUCIN</v>
          </cell>
          <cell r="C88" t="str">
            <v>JEFE DE LA OFICINA ZONAL PIURA</v>
          </cell>
          <cell r="D88" t="str">
            <v>02838136</v>
          </cell>
          <cell r="E88">
            <v>40826</v>
          </cell>
          <cell r="F88">
            <v>40968</v>
          </cell>
          <cell r="G88">
            <v>3850</v>
          </cell>
          <cell r="H88">
            <v>3850</v>
          </cell>
          <cell r="I88">
            <v>0</v>
          </cell>
          <cell r="J88" t="str">
            <v>LAZO GARCIA ZABALETA SERGIO DRAUCIN</v>
          </cell>
          <cell r="K88">
            <v>0</v>
          </cell>
          <cell r="L88">
            <v>3327.93</v>
          </cell>
          <cell r="M88" t="str">
            <v>OFICINA ZONAL PIURA</v>
          </cell>
          <cell r="N88" t="str">
            <v xml:space="preserve">0027  </v>
          </cell>
          <cell r="O88" t="str">
            <v>3435</v>
          </cell>
          <cell r="P88" t="str">
            <v>001</v>
          </cell>
          <cell r="Q88" t="str">
            <v>621</v>
          </cell>
          <cell r="R88">
            <v>40840</v>
          </cell>
          <cell r="S88" t="str">
            <v>04-013-857674</v>
          </cell>
          <cell r="T88" t="str">
            <v>201110</v>
          </cell>
          <cell r="U88" t="str">
            <v>201110</v>
          </cell>
          <cell r="V88" t="str">
            <v>12</v>
          </cell>
          <cell r="W88">
            <v>1</v>
          </cell>
          <cell r="X88" t="str">
            <v>CAS ZONALES OCTUBRE 2011</v>
          </cell>
          <cell r="Y88">
            <v>4154</v>
          </cell>
          <cell r="Z88" t="str">
            <v>10028381366</v>
          </cell>
          <cell r="AA88" t="str">
            <v>LAZO</v>
          </cell>
          <cell r="AB88" t="str">
            <v>GARCIA ZABALETA</v>
          </cell>
          <cell r="AC88" t="str">
            <v>SERGIO DRAUCIN</v>
          </cell>
          <cell r="AD88" t="str">
            <v>PROFUTURO</v>
          </cell>
          <cell r="AE88" t="str">
            <v>04</v>
          </cell>
          <cell r="AF88">
            <v>83.55</v>
          </cell>
          <cell r="AG88">
            <v>53.52</v>
          </cell>
          <cell r="AH88">
            <v>137.07</v>
          </cell>
          <cell r="AI88">
            <v>385</v>
          </cell>
          <cell r="AJ88">
            <v>40826</v>
          </cell>
          <cell r="AK88" t="str">
            <v>2229374</v>
          </cell>
          <cell r="AL88">
            <v>40555</v>
          </cell>
          <cell r="AM88" t="str">
            <v>2011</v>
          </cell>
          <cell r="AN88" t="str">
            <v>1</v>
          </cell>
          <cell r="AO88">
            <v>97.2</v>
          </cell>
          <cell r="AP88">
            <v>0</v>
          </cell>
          <cell r="AQ88">
            <v>0</v>
          </cell>
          <cell r="AR88">
            <v>0</v>
          </cell>
          <cell r="AS88">
            <v>0</v>
          </cell>
          <cell r="AT88">
            <v>0</v>
          </cell>
          <cell r="AU88">
            <v>0</v>
          </cell>
          <cell r="AV88">
            <v>0</v>
          </cell>
          <cell r="AW88">
            <v>0</v>
          </cell>
          <cell r="AX88">
            <v>0</v>
          </cell>
          <cell r="AY88">
            <v>0</v>
          </cell>
          <cell r="AZ88">
            <v>0</v>
          </cell>
          <cell r="BA88">
            <v>26905</v>
          </cell>
          <cell r="BB88">
            <v>0</v>
          </cell>
          <cell r="BC88">
            <v>0</v>
          </cell>
          <cell r="BD88">
            <v>0</v>
          </cell>
          <cell r="BE88">
            <v>0</v>
          </cell>
          <cell r="BF88">
            <v>0</v>
          </cell>
          <cell r="BG88" t="str">
            <v>269031SLGOC7</v>
          </cell>
          <cell r="BH88">
            <v>40826</v>
          </cell>
        </row>
        <row r="89">
          <cell r="A89" t="str">
            <v>02838136</v>
          </cell>
          <cell r="B89" t="str">
            <v>LAZO GARCIA ZABALETA SERGIO DRAUCIN</v>
          </cell>
          <cell r="C89" t="str">
            <v>JEFE DE LA OFICINA ZONAL PIURA</v>
          </cell>
          <cell r="D89" t="str">
            <v>02838136</v>
          </cell>
          <cell r="E89">
            <v>40826</v>
          </cell>
          <cell r="F89">
            <v>40999</v>
          </cell>
          <cell r="G89">
            <v>3850</v>
          </cell>
          <cell r="H89">
            <v>3850</v>
          </cell>
          <cell r="I89">
            <v>0</v>
          </cell>
          <cell r="J89" t="str">
            <v>LAZO GARCIA ZABALETA SERGIO DRAUCIN</v>
          </cell>
          <cell r="K89">
            <v>0</v>
          </cell>
          <cell r="L89">
            <v>3327.93</v>
          </cell>
          <cell r="M89" t="str">
            <v>OFICINA ZONAL PIURA</v>
          </cell>
          <cell r="N89" t="str">
            <v xml:space="preserve">0027  </v>
          </cell>
          <cell r="O89" t="str">
            <v>3435</v>
          </cell>
          <cell r="P89" t="str">
            <v>001</v>
          </cell>
          <cell r="Q89" t="str">
            <v>621</v>
          </cell>
          <cell r="R89">
            <v>40840</v>
          </cell>
          <cell r="S89" t="str">
            <v>04-013-857674</v>
          </cell>
          <cell r="T89" t="str">
            <v>201110</v>
          </cell>
          <cell r="U89" t="str">
            <v>201110</v>
          </cell>
          <cell r="V89" t="str">
            <v>12</v>
          </cell>
          <cell r="W89">
            <v>1</v>
          </cell>
          <cell r="X89" t="str">
            <v>CAS ZONALES OCTUBRE 2011</v>
          </cell>
          <cell r="Y89">
            <v>4154</v>
          </cell>
          <cell r="Z89" t="str">
            <v>10028381366</v>
          </cell>
          <cell r="AA89" t="str">
            <v>LAZO</v>
          </cell>
          <cell r="AB89" t="str">
            <v>GARCIA ZABALETA</v>
          </cell>
          <cell r="AC89" t="str">
            <v>SERGIO DRAUCIN</v>
          </cell>
          <cell r="AD89" t="str">
            <v>PROFUTURO</v>
          </cell>
          <cell r="AE89" t="str">
            <v>04</v>
          </cell>
          <cell r="AF89">
            <v>83.55</v>
          </cell>
          <cell r="AG89">
            <v>53.52</v>
          </cell>
          <cell r="AH89">
            <v>137.07</v>
          </cell>
          <cell r="AI89">
            <v>385</v>
          </cell>
          <cell r="AJ89">
            <v>40826</v>
          </cell>
          <cell r="AK89" t="str">
            <v>2229374</v>
          </cell>
          <cell r="AL89">
            <v>40555</v>
          </cell>
          <cell r="AM89" t="str">
            <v>2011</v>
          </cell>
          <cell r="AN89" t="str">
            <v>1</v>
          </cell>
          <cell r="AO89">
            <v>97.2</v>
          </cell>
          <cell r="AP89">
            <v>0</v>
          </cell>
          <cell r="AQ89">
            <v>0</v>
          </cell>
          <cell r="AR89">
            <v>0</v>
          </cell>
          <cell r="AS89">
            <v>0</v>
          </cell>
          <cell r="AT89">
            <v>0</v>
          </cell>
          <cell r="AU89">
            <v>0</v>
          </cell>
          <cell r="AV89">
            <v>0</v>
          </cell>
          <cell r="AW89">
            <v>0</v>
          </cell>
          <cell r="AX89">
            <v>0</v>
          </cell>
          <cell r="AY89">
            <v>0</v>
          </cell>
          <cell r="AZ89">
            <v>0</v>
          </cell>
          <cell r="BA89">
            <v>26905</v>
          </cell>
          <cell r="BB89">
            <v>0</v>
          </cell>
          <cell r="BC89">
            <v>0</v>
          </cell>
          <cell r="BD89">
            <v>0</v>
          </cell>
          <cell r="BE89">
            <v>0</v>
          </cell>
          <cell r="BF89">
            <v>0</v>
          </cell>
          <cell r="BG89" t="str">
            <v>269031SLGOC7</v>
          </cell>
          <cell r="BH89">
            <v>40826</v>
          </cell>
        </row>
        <row r="90">
          <cell r="A90" t="str">
            <v>00833617</v>
          </cell>
          <cell r="B90" t="str">
            <v>LOPEZ CORDOVA HILARIO</v>
          </cell>
          <cell r="C90" t="str">
            <v>JEFE ZONAL LIMA ESTE</v>
          </cell>
          <cell r="D90" t="str">
            <v>00833617</v>
          </cell>
          <cell r="E90">
            <v>40833</v>
          </cell>
          <cell r="F90">
            <v>40893</v>
          </cell>
          <cell r="G90">
            <v>2567</v>
          </cell>
          <cell r="H90">
            <v>2567</v>
          </cell>
          <cell r="I90">
            <v>0</v>
          </cell>
          <cell r="J90" t="str">
            <v>LOPEZ CORDOVA HILARIO</v>
          </cell>
          <cell r="K90">
            <v>0</v>
          </cell>
          <cell r="L90">
            <v>2220.4499999999998</v>
          </cell>
          <cell r="M90" t="str">
            <v>OFICINA ZONAL LIMA ESTE</v>
          </cell>
          <cell r="N90" t="str">
            <v xml:space="preserve">0003  </v>
          </cell>
          <cell r="O90" t="str">
            <v>3438</v>
          </cell>
          <cell r="P90" t="str">
            <v>001</v>
          </cell>
          <cell r="Q90" t="str">
            <v>175</v>
          </cell>
          <cell r="R90">
            <v>40840</v>
          </cell>
          <cell r="S90" t="str">
            <v>04-531-039071</v>
          </cell>
          <cell r="T90" t="str">
            <v>201110</v>
          </cell>
          <cell r="U90" t="str">
            <v>201110</v>
          </cell>
          <cell r="V90" t="str">
            <v>12</v>
          </cell>
          <cell r="W90">
            <v>1</v>
          </cell>
          <cell r="X90" t="str">
            <v>CAS ZONALES OCTUBRE 2011</v>
          </cell>
          <cell r="Y90">
            <v>4157</v>
          </cell>
          <cell r="Z90" t="str">
            <v>10008336178</v>
          </cell>
          <cell r="AA90" t="str">
            <v>LOPEZ</v>
          </cell>
          <cell r="AB90" t="str">
            <v>CORDOVA</v>
          </cell>
          <cell r="AC90" t="str">
            <v>HILARIO</v>
          </cell>
          <cell r="AD90" t="str">
            <v>HORIZONTE</v>
          </cell>
          <cell r="AE90" t="str">
            <v>01</v>
          </cell>
          <cell r="AF90">
            <v>50.06</v>
          </cell>
          <cell r="AG90">
            <v>39.79</v>
          </cell>
          <cell r="AH90">
            <v>89.85</v>
          </cell>
          <cell r="AI90">
            <v>256.7</v>
          </cell>
          <cell r="AJ90">
            <v>40833</v>
          </cell>
          <cell r="AK90" t="str">
            <v>2222932</v>
          </cell>
          <cell r="AL90">
            <v>40554</v>
          </cell>
          <cell r="AM90" t="str">
            <v>2011</v>
          </cell>
          <cell r="AN90" t="str">
            <v>1</v>
          </cell>
          <cell r="AO90">
            <v>97.2</v>
          </cell>
          <cell r="AP90">
            <v>0</v>
          </cell>
          <cell r="AQ90">
            <v>0</v>
          </cell>
          <cell r="AR90">
            <v>0</v>
          </cell>
          <cell r="AS90">
            <v>0</v>
          </cell>
          <cell r="AT90">
            <v>0</v>
          </cell>
          <cell r="AU90">
            <v>0</v>
          </cell>
          <cell r="AV90">
            <v>0</v>
          </cell>
          <cell r="AW90">
            <v>0</v>
          </cell>
          <cell r="AX90">
            <v>0</v>
          </cell>
          <cell r="AY90">
            <v>0</v>
          </cell>
          <cell r="AZ90">
            <v>0</v>
          </cell>
          <cell r="BA90">
            <v>24418</v>
          </cell>
          <cell r="BB90">
            <v>0</v>
          </cell>
          <cell r="BC90">
            <v>0</v>
          </cell>
          <cell r="BD90">
            <v>0</v>
          </cell>
          <cell r="BE90">
            <v>0</v>
          </cell>
          <cell r="BF90">
            <v>0</v>
          </cell>
          <cell r="BG90" t="str">
            <v>244161HLCED6</v>
          </cell>
          <cell r="BH90">
            <v>40833</v>
          </cell>
        </row>
        <row r="91">
          <cell r="A91" t="str">
            <v>00833617</v>
          </cell>
          <cell r="B91" t="str">
            <v>LOPEZ CORDOVA HILARIO</v>
          </cell>
          <cell r="C91" t="str">
            <v>JEFE ZONAL LIMA ESTE</v>
          </cell>
          <cell r="D91" t="str">
            <v>00833617</v>
          </cell>
          <cell r="E91">
            <v>40833</v>
          </cell>
          <cell r="F91">
            <v>40908</v>
          </cell>
          <cell r="G91">
            <v>2567</v>
          </cell>
          <cell r="H91">
            <v>2567</v>
          </cell>
          <cell r="I91">
            <v>0</v>
          </cell>
          <cell r="J91" t="str">
            <v>LOPEZ CORDOVA HILARIO</v>
          </cell>
          <cell r="K91">
            <v>0</v>
          </cell>
          <cell r="L91">
            <v>2220.4499999999998</v>
          </cell>
          <cell r="M91" t="str">
            <v>OFICINA ZONAL LIMA ESTE</v>
          </cell>
          <cell r="N91" t="str">
            <v xml:space="preserve">0003  </v>
          </cell>
          <cell r="O91" t="str">
            <v>3438</v>
          </cell>
          <cell r="P91" t="str">
            <v>001</v>
          </cell>
          <cell r="Q91" t="str">
            <v>175</v>
          </cell>
          <cell r="R91">
            <v>40840</v>
          </cell>
          <cell r="S91" t="str">
            <v>04-531-039071</v>
          </cell>
          <cell r="T91" t="str">
            <v>201110</v>
          </cell>
          <cell r="U91" t="str">
            <v>201110</v>
          </cell>
          <cell r="V91" t="str">
            <v>12</v>
          </cell>
          <cell r="W91">
            <v>1</v>
          </cell>
          <cell r="X91" t="str">
            <v>CAS ZONALES OCTUBRE 2011</v>
          </cell>
          <cell r="Y91">
            <v>4157</v>
          </cell>
          <cell r="Z91" t="str">
            <v>10008336178</v>
          </cell>
          <cell r="AA91" t="str">
            <v>LOPEZ</v>
          </cell>
          <cell r="AB91" t="str">
            <v>CORDOVA</v>
          </cell>
          <cell r="AC91" t="str">
            <v>HILARIO</v>
          </cell>
          <cell r="AD91" t="str">
            <v>HORIZONTE</v>
          </cell>
          <cell r="AE91" t="str">
            <v>01</v>
          </cell>
          <cell r="AF91">
            <v>50.06</v>
          </cell>
          <cell r="AG91">
            <v>39.79</v>
          </cell>
          <cell r="AH91">
            <v>89.85</v>
          </cell>
          <cell r="AI91">
            <v>256.7</v>
          </cell>
          <cell r="AJ91">
            <v>40833</v>
          </cell>
          <cell r="AK91" t="str">
            <v>2222932</v>
          </cell>
          <cell r="AL91">
            <v>40554</v>
          </cell>
          <cell r="AM91" t="str">
            <v>2011</v>
          </cell>
          <cell r="AN91" t="str">
            <v>1</v>
          </cell>
          <cell r="AO91">
            <v>97.2</v>
          </cell>
          <cell r="AP91">
            <v>0</v>
          </cell>
          <cell r="AQ91">
            <v>0</v>
          </cell>
          <cell r="AR91">
            <v>0</v>
          </cell>
          <cell r="AS91">
            <v>0</v>
          </cell>
          <cell r="AT91">
            <v>0</v>
          </cell>
          <cell r="AU91">
            <v>0</v>
          </cell>
          <cell r="AV91">
            <v>0</v>
          </cell>
          <cell r="AW91">
            <v>0</v>
          </cell>
          <cell r="AX91">
            <v>0</v>
          </cell>
          <cell r="AY91">
            <v>0</v>
          </cell>
          <cell r="AZ91">
            <v>0</v>
          </cell>
          <cell r="BA91">
            <v>24418</v>
          </cell>
          <cell r="BB91">
            <v>0</v>
          </cell>
          <cell r="BC91">
            <v>0</v>
          </cell>
          <cell r="BD91">
            <v>0</v>
          </cell>
          <cell r="BE91">
            <v>0</v>
          </cell>
          <cell r="BF91">
            <v>0</v>
          </cell>
          <cell r="BG91" t="str">
            <v>244161HLCED6</v>
          </cell>
          <cell r="BH91">
            <v>40833</v>
          </cell>
        </row>
        <row r="92">
          <cell r="A92" t="str">
            <v>00833617</v>
          </cell>
          <cell r="B92" t="str">
            <v>LOPEZ CORDOVA HILARIO</v>
          </cell>
          <cell r="C92" t="str">
            <v>JEFE ZONAL LIMA ESTE</v>
          </cell>
          <cell r="D92" t="str">
            <v>00833617</v>
          </cell>
          <cell r="E92">
            <v>40833</v>
          </cell>
          <cell r="F92">
            <v>40939</v>
          </cell>
          <cell r="G92">
            <v>2567</v>
          </cell>
          <cell r="H92">
            <v>2567</v>
          </cell>
          <cell r="I92">
            <v>0</v>
          </cell>
          <cell r="J92" t="str">
            <v>LOPEZ CORDOVA HILARIO</v>
          </cell>
          <cell r="K92">
            <v>0</v>
          </cell>
          <cell r="L92">
            <v>2220.4499999999998</v>
          </cell>
          <cell r="M92" t="str">
            <v>OFICINA ZONAL LIMA ESTE</v>
          </cell>
          <cell r="N92" t="str">
            <v xml:space="preserve">0003  </v>
          </cell>
          <cell r="O92" t="str">
            <v>3438</v>
          </cell>
          <cell r="P92" t="str">
            <v>001</v>
          </cell>
          <cell r="Q92" t="str">
            <v>175</v>
          </cell>
          <cell r="R92">
            <v>40840</v>
          </cell>
          <cell r="S92" t="str">
            <v>04-531-039071</v>
          </cell>
          <cell r="T92" t="str">
            <v>201110</v>
          </cell>
          <cell r="U92" t="str">
            <v>201110</v>
          </cell>
          <cell r="V92" t="str">
            <v>12</v>
          </cell>
          <cell r="W92">
            <v>1</v>
          </cell>
          <cell r="X92" t="str">
            <v>CAS ZONALES OCTUBRE 2011</v>
          </cell>
          <cell r="Y92">
            <v>4157</v>
          </cell>
          <cell r="Z92" t="str">
            <v>10008336178</v>
          </cell>
          <cell r="AA92" t="str">
            <v>LOPEZ</v>
          </cell>
          <cell r="AB92" t="str">
            <v>CORDOVA</v>
          </cell>
          <cell r="AC92" t="str">
            <v>HILARIO</v>
          </cell>
          <cell r="AD92" t="str">
            <v>HORIZONTE</v>
          </cell>
          <cell r="AE92" t="str">
            <v>01</v>
          </cell>
          <cell r="AF92">
            <v>50.06</v>
          </cell>
          <cell r="AG92">
            <v>39.79</v>
          </cell>
          <cell r="AH92">
            <v>89.85</v>
          </cell>
          <cell r="AI92">
            <v>256.7</v>
          </cell>
          <cell r="AJ92">
            <v>40833</v>
          </cell>
          <cell r="AK92" t="str">
            <v>2222932</v>
          </cell>
          <cell r="AL92">
            <v>40554</v>
          </cell>
          <cell r="AM92" t="str">
            <v>2011</v>
          </cell>
          <cell r="AN92" t="str">
            <v>1</v>
          </cell>
          <cell r="AO92">
            <v>97.2</v>
          </cell>
          <cell r="AP92">
            <v>0</v>
          </cell>
          <cell r="AQ92">
            <v>0</v>
          </cell>
          <cell r="AR92">
            <v>0</v>
          </cell>
          <cell r="AS92">
            <v>0</v>
          </cell>
          <cell r="AT92">
            <v>0</v>
          </cell>
          <cell r="AU92">
            <v>0</v>
          </cell>
          <cell r="AV92">
            <v>0</v>
          </cell>
          <cell r="AW92">
            <v>0</v>
          </cell>
          <cell r="AX92">
            <v>0</v>
          </cell>
          <cell r="AY92">
            <v>0</v>
          </cell>
          <cell r="AZ92">
            <v>0</v>
          </cell>
          <cell r="BA92">
            <v>24418</v>
          </cell>
          <cell r="BB92">
            <v>0</v>
          </cell>
          <cell r="BC92">
            <v>0</v>
          </cell>
          <cell r="BD92">
            <v>0</v>
          </cell>
          <cell r="BE92">
            <v>0</v>
          </cell>
          <cell r="BF92">
            <v>0</v>
          </cell>
          <cell r="BG92" t="str">
            <v>244161HLCED6</v>
          </cell>
          <cell r="BH92">
            <v>40833</v>
          </cell>
        </row>
        <row r="93">
          <cell r="A93" t="str">
            <v>00833617</v>
          </cell>
          <cell r="B93" t="str">
            <v>LOPEZ CORDOVA HILARIO</v>
          </cell>
          <cell r="C93" t="str">
            <v>JEFE ZONAL LIMA ESTE</v>
          </cell>
          <cell r="D93" t="str">
            <v>00833617</v>
          </cell>
          <cell r="E93">
            <v>40833</v>
          </cell>
          <cell r="F93">
            <v>40968</v>
          </cell>
          <cell r="G93">
            <v>2567</v>
          </cell>
          <cell r="H93">
            <v>2567</v>
          </cell>
          <cell r="I93">
            <v>0</v>
          </cell>
          <cell r="J93" t="str">
            <v>LOPEZ CORDOVA HILARIO</v>
          </cell>
          <cell r="K93">
            <v>0</v>
          </cell>
          <cell r="L93">
            <v>2220.4499999999998</v>
          </cell>
          <cell r="M93" t="str">
            <v>OFICINA ZONAL LIMA ESTE</v>
          </cell>
          <cell r="N93" t="str">
            <v xml:space="preserve">0003  </v>
          </cell>
          <cell r="O93" t="str">
            <v>3438</v>
          </cell>
          <cell r="P93" t="str">
            <v>001</v>
          </cell>
          <cell r="Q93" t="str">
            <v>175</v>
          </cell>
          <cell r="R93">
            <v>40840</v>
          </cell>
          <cell r="S93" t="str">
            <v>04-531-039071</v>
          </cell>
          <cell r="T93" t="str">
            <v>201110</v>
          </cell>
          <cell r="U93" t="str">
            <v>201110</v>
          </cell>
          <cell r="V93" t="str">
            <v>12</v>
          </cell>
          <cell r="W93">
            <v>1</v>
          </cell>
          <cell r="X93" t="str">
            <v>CAS ZONALES OCTUBRE 2011</v>
          </cell>
          <cell r="Y93">
            <v>4157</v>
          </cell>
          <cell r="Z93" t="str">
            <v>10008336178</v>
          </cell>
          <cell r="AA93" t="str">
            <v>LOPEZ</v>
          </cell>
          <cell r="AB93" t="str">
            <v>CORDOVA</v>
          </cell>
          <cell r="AC93" t="str">
            <v>HILARIO</v>
          </cell>
          <cell r="AD93" t="str">
            <v>HORIZONTE</v>
          </cell>
          <cell r="AE93" t="str">
            <v>01</v>
          </cell>
          <cell r="AF93">
            <v>50.06</v>
          </cell>
          <cell r="AG93">
            <v>39.79</v>
          </cell>
          <cell r="AH93">
            <v>89.85</v>
          </cell>
          <cell r="AI93">
            <v>256.7</v>
          </cell>
          <cell r="AJ93">
            <v>40833</v>
          </cell>
          <cell r="AK93" t="str">
            <v>2222932</v>
          </cell>
          <cell r="AL93">
            <v>40554</v>
          </cell>
          <cell r="AM93" t="str">
            <v>2011</v>
          </cell>
          <cell r="AN93" t="str">
            <v>1</v>
          </cell>
          <cell r="AO93">
            <v>97.2</v>
          </cell>
          <cell r="AP93">
            <v>0</v>
          </cell>
          <cell r="AQ93">
            <v>0</v>
          </cell>
          <cell r="AR93">
            <v>0</v>
          </cell>
          <cell r="AS93">
            <v>0</v>
          </cell>
          <cell r="AT93">
            <v>0</v>
          </cell>
          <cell r="AU93">
            <v>0</v>
          </cell>
          <cell r="AV93">
            <v>0</v>
          </cell>
          <cell r="AW93">
            <v>0</v>
          </cell>
          <cell r="AX93">
            <v>0</v>
          </cell>
          <cell r="AY93">
            <v>0</v>
          </cell>
          <cell r="AZ93">
            <v>0</v>
          </cell>
          <cell r="BA93">
            <v>24418</v>
          </cell>
          <cell r="BB93">
            <v>0</v>
          </cell>
          <cell r="BC93">
            <v>0</v>
          </cell>
          <cell r="BD93">
            <v>0</v>
          </cell>
          <cell r="BE93">
            <v>0</v>
          </cell>
          <cell r="BF93">
            <v>0</v>
          </cell>
          <cell r="BG93" t="str">
            <v>244161HLCED6</v>
          </cell>
          <cell r="BH93">
            <v>40833</v>
          </cell>
        </row>
        <row r="94">
          <cell r="A94" t="str">
            <v>00833617</v>
          </cell>
          <cell r="B94" t="str">
            <v>LOPEZ CORDOVA HILARIO</v>
          </cell>
          <cell r="C94" t="str">
            <v>JEFE ZONAL LIMA ESTE</v>
          </cell>
          <cell r="D94" t="str">
            <v>00833617</v>
          </cell>
          <cell r="E94">
            <v>40833</v>
          </cell>
          <cell r="F94">
            <v>40999</v>
          </cell>
          <cell r="G94">
            <v>2567</v>
          </cell>
          <cell r="H94">
            <v>2567</v>
          </cell>
          <cell r="I94">
            <v>0</v>
          </cell>
          <cell r="J94" t="str">
            <v>LOPEZ CORDOVA HILARIO</v>
          </cell>
          <cell r="K94">
            <v>0</v>
          </cell>
          <cell r="L94">
            <v>2220.4499999999998</v>
          </cell>
          <cell r="M94" t="str">
            <v>OFICINA ZONAL LIMA ESTE</v>
          </cell>
          <cell r="N94" t="str">
            <v xml:space="preserve">0003  </v>
          </cell>
          <cell r="O94" t="str">
            <v>3438</v>
          </cell>
          <cell r="P94" t="str">
            <v>001</v>
          </cell>
          <cell r="Q94" t="str">
            <v>175</v>
          </cell>
          <cell r="R94">
            <v>40840</v>
          </cell>
          <cell r="S94" t="str">
            <v>04-531-039071</v>
          </cell>
          <cell r="T94" t="str">
            <v>201110</v>
          </cell>
          <cell r="U94" t="str">
            <v>201110</v>
          </cell>
          <cell r="V94" t="str">
            <v>12</v>
          </cell>
          <cell r="W94">
            <v>1</v>
          </cell>
          <cell r="X94" t="str">
            <v>CAS ZONALES OCTUBRE 2011</v>
          </cell>
          <cell r="Y94">
            <v>4157</v>
          </cell>
          <cell r="Z94" t="str">
            <v>10008336178</v>
          </cell>
          <cell r="AA94" t="str">
            <v>LOPEZ</v>
          </cell>
          <cell r="AB94" t="str">
            <v>CORDOVA</v>
          </cell>
          <cell r="AC94" t="str">
            <v>HILARIO</v>
          </cell>
          <cell r="AD94" t="str">
            <v>HORIZONTE</v>
          </cell>
          <cell r="AE94" t="str">
            <v>01</v>
          </cell>
          <cell r="AF94">
            <v>50.06</v>
          </cell>
          <cell r="AG94">
            <v>39.79</v>
          </cell>
          <cell r="AH94">
            <v>89.85</v>
          </cell>
          <cell r="AI94">
            <v>256.7</v>
          </cell>
          <cell r="AJ94">
            <v>40833</v>
          </cell>
          <cell r="AK94" t="str">
            <v>2222932</v>
          </cell>
          <cell r="AL94">
            <v>40554</v>
          </cell>
          <cell r="AM94" t="str">
            <v>2011</v>
          </cell>
          <cell r="AN94" t="str">
            <v>1</v>
          </cell>
          <cell r="AO94">
            <v>97.2</v>
          </cell>
          <cell r="AP94">
            <v>0</v>
          </cell>
          <cell r="AQ94">
            <v>0</v>
          </cell>
          <cell r="AR94">
            <v>0</v>
          </cell>
          <cell r="AS94">
            <v>0</v>
          </cell>
          <cell r="AT94">
            <v>0</v>
          </cell>
          <cell r="AU94">
            <v>0</v>
          </cell>
          <cell r="AV94">
            <v>0</v>
          </cell>
          <cell r="AW94">
            <v>0</v>
          </cell>
          <cell r="AX94">
            <v>0</v>
          </cell>
          <cell r="AY94">
            <v>0</v>
          </cell>
          <cell r="AZ94">
            <v>0</v>
          </cell>
          <cell r="BA94">
            <v>24418</v>
          </cell>
          <cell r="BB94">
            <v>0</v>
          </cell>
          <cell r="BC94">
            <v>0</v>
          </cell>
          <cell r="BD94">
            <v>0</v>
          </cell>
          <cell r="BE94">
            <v>0</v>
          </cell>
          <cell r="BF94">
            <v>0</v>
          </cell>
          <cell r="BG94" t="str">
            <v>244161HLCED6</v>
          </cell>
          <cell r="BH94">
            <v>40833</v>
          </cell>
        </row>
        <row r="95">
          <cell r="A95" t="str">
            <v>32917789</v>
          </cell>
          <cell r="B95" t="str">
            <v>LOPEZ PAREDES REYNA ISABEL</v>
          </cell>
          <cell r="C95" t="str">
            <v>RESPONSABLE DE CAPACITACION</v>
          </cell>
          <cell r="D95" t="str">
            <v>32917789</v>
          </cell>
          <cell r="E95">
            <v>39692</v>
          </cell>
          <cell r="F95">
            <v>40877</v>
          </cell>
          <cell r="G95">
            <v>2900</v>
          </cell>
          <cell r="H95">
            <v>2900</v>
          </cell>
          <cell r="I95">
            <v>0</v>
          </cell>
          <cell r="J95" t="str">
            <v>LOPEZ PAREDES REYNA ISABEL</v>
          </cell>
          <cell r="K95">
            <v>0</v>
          </cell>
          <cell r="L95">
            <v>2506.7600000000002</v>
          </cell>
          <cell r="M95" t="str">
            <v>OFICINA ZONAL ANCASH</v>
          </cell>
          <cell r="N95" t="str">
            <v xml:space="preserve">0007  </v>
          </cell>
          <cell r="O95" t="str">
            <v>1068</v>
          </cell>
          <cell r="P95" t="str">
            <v>00</v>
          </cell>
          <cell r="Q95" t="str">
            <v>00</v>
          </cell>
          <cell r="R95">
            <v>40840</v>
          </cell>
          <cell r="S95" t="str">
            <v>4017527458</v>
          </cell>
          <cell r="T95" t="str">
            <v>201110</v>
          </cell>
          <cell r="U95" t="str">
            <v>201110</v>
          </cell>
          <cell r="V95" t="str">
            <v>12</v>
          </cell>
          <cell r="W95">
            <v>1</v>
          </cell>
          <cell r="X95" t="str">
            <v>CAS ZONALES OCTUBRE 2011</v>
          </cell>
          <cell r="Y95">
            <v>1916</v>
          </cell>
          <cell r="Z95" t="str">
            <v>10329177896</v>
          </cell>
          <cell r="AA95" t="str">
            <v>LOPEZ</v>
          </cell>
          <cell r="AB95" t="str">
            <v>PAREDES</v>
          </cell>
          <cell r="AC95" t="str">
            <v>REYNA ISABEL</v>
          </cell>
          <cell r="AD95" t="str">
            <v>PROFUTURO</v>
          </cell>
          <cell r="AE95" t="str">
            <v>04</v>
          </cell>
          <cell r="AF95">
            <v>62.93</v>
          </cell>
          <cell r="AG95">
            <v>40.31</v>
          </cell>
          <cell r="AH95">
            <v>103.24</v>
          </cell>
          <cell r="AI95">
            <v>290</v>
          </cell>
          <cell r="AJ95">
            <v>39692</v>
          </cell>
          <cell r="AK95" t="str">
            <v/>
          </cell>
          <cell r="AL95">
            <v>1</v>
          </cell>
          <cell r="AM95" t="str">
            <v>2011</v>
          </cell>
          <cell r="AN95" t="str">
            <v>1</v>
          </cell>
          <cell r="AO95">
            <v>97.2</v>
          </cell>
          <cell r="AP95">
            <v>0</v>
          </cell>
          <cell r="AQ95">
            <v>0</v>
          </cell>
          <cell r="AR95">
            <v>0</v>
          </cell>
          <cell r="AS95">
            <v>0</v>
          </cell>
          <cell r="AT95">
            <v>0</v>
          </cell>
          <cell r="AU95">
            <v>0</v>
          </cell>
          <cell r="AV95">
            <v>0</v>
          </cell>
          <cell r="AW95">
            <v>0</v>
          </cell>
          <cell r="AX95">
            <v>0</v>
          </cell>
          <cell r="AY95">
            <v>0</v>
          </cell>
          <cell r="AZ95">
            <v>0</v>
          </cell>
          <cell r="BA95">
            <v>25392</v>
          </cell>
          <cell r="BB95">
            <v>0</v>
          </cell>
          <cell r="BC95">
            <v>0</v>
          </cell>
          <cell r="BD95">
            <v>0</v>
          </cell>
          <cell r="BE95">
            <v>0</v>
          </cell>
          <cell r="BF95">
            <v>0</v>
          </cell>
          <cell r="BG95" t="str">
            <v>253900RLPEE9</v>
          </cell>
          <cell r="BH95">
            <v>39692</v>
          </cell>
        </row>
        <row r="96">
          <cell r="A96" t="str">
            <v>20121350</v>
          </cell>
          <cell r="B96" t="str">
            <v>MALDONADO MELGAR MILTON MIGNET</v>
          </cell>
          <cell r="C96" t="str">
            <v>RESPONSABLE DE PROMOCION SOCIAL Y CAPACITACION</v>
          </cell>
          <cell r="D96" t="str">
            <v>20121350</v>
          </cell>
          <cell r="E96">
            <v>40819</v>
          </cell>
          <cell r="F96">
            <v>40879</v>
          </cell>
          <cell r="G96">
            <v>2706.7</v>
          </cell>
          <cell r="H96">
            <v>2706.7</v>
          </cell>
          <cell r="I96">
            <v>0</v>
          </cell>
          <cell r="J96" t="str">
            <v>MALDONADO MELGAR MILTON MIGNET</v>
          </cell>
          <cell r="K96">
            <v>0</v>
          </cell>
          <cell r="L96">
            <v>2354.83</v>
          </cell>
          <cell r="M96" t="str">
            <v>OFICINA ZONAL HUANCAVELICA</v>
          </cell>
          <cell r="N96" t="str">
            <v xml:space="preserve">0016  </v>
          </cell>
          <cell r="O96" t="str">
            <v>3398</v>
          </cell>
          <cell r="P96" t="str">
            <v>001</v>
          </cell>
          <cell r="Q96" t="str">
            <v>120</v>
          </cell>
          <cell r="R96">
            <v>40840</v>
          </cell>
          <cell r="S96" t="str">
            <v>4421410920</v>
          </cell>
          <cell r="T96" t="str">
            <v>201110</v>
          </cell>
          <cell r="U96" t="str">
            <v>201110</v>
          </cell>
          <cell r="V96" t="str">
            <v>12</v>
          </cell>
          <cell r="W96">
            <v>1</v>
          </cell>
          <cell r="X96" t="str">
            <v>CAS ZONALES OCTUBRE 2011</v>
          </cell>
          <cell r="Y96">
            <v>2616</v>
          </cell>
          <cell r="Z96" t="str">
            <v>10201213504</v>
          </cell>
          <cell r="AA96" t="str">
            <v>MALDONADO</v>
          </cell>
          <cell r="AB96" t="str">
            <v>MELGAR</v>
          </cell>
          <cell r="AC96" t="str">
            <v>MILTON MIGNET</v>
          </cell>
          <cell r="AD96" t="str">
            <v>ONP</v>
          </cell>
          <cell r="AE96" t="str">
            <v>99</v>
          </cell>
          <cell r="AF96">
            <v>0</v>
          </cell>
          <cell r="AG96">
            <v>0</v>
          </cell>
          <cell r="AH96">
            <v>0</v>
          </cell>
          <cell r="AI96">
            <v>351.87</v>
          </cell>
          <cell r="AJ96">
            <v>40819</v>
          </cell>
          <cell r="AK96" t="str">
            <v>2630458</v>
          </cell>
          <cell r="AL96">
            <v>40833</v>
          </cell>
          <cell r="AM96" t="str">
            <v>2011</v>
          </cell>
          <cell r="AN96" t="str">
            <v>1</v>
          </cell>
          <cell r="AO96">
            <v>97.2</v>
          </cell>
          <cell r="AP96">
            <v>0</v>
          </cell>
          <cell r="AQ96">
            <v>0</v>
          </cell>
          <cell r="AR96">
            <v>0</v>
          </cell>
          <cell r="AS96">
            <v>0</v>
          </cell>
          <cell r="AT96">
            <v>0</v>
          </cell>
          <cell r="AU96">
            <v>0</v>
          </cell>
          <cell r="AV96">
            <v>0</v>
          </cell>
          <cell r="AW96">
            <v>0</v>
          </cell>
          <cell r="AX96">
            <v>0</v>
          </cell>
          <cell r="AY96">
            <v>0</v>
          </cell>
          <cell r="AZ96">
            <v>0</v>
          </cell>
          <cell r="BA96">
            <v>28580</v>
          </cell>
          <cell r="BB96">
            <v>0</v>
          </cell>
          <cell r="BC96">
            <v>0</v>
          </cell>
          <cell r="BD96">
            <v>0</v>
          </cell>
          <cell r="BE96">
            <v>0</v>
          </cell>
          <cell r="BF96">
            <v>0</v>
          </cell>
          <cell r="BG96" t="str">
            <v/>
          </cell>
          <cell r="BH96">
            <v>40819</v>
          </cell>
        </row>
        <row r="97">
          <cell r="A97" t="str">
            <v>20121350</v>
          </cell>
          <cell r="B97" t="str">
            <v>MALDONADO MELGAR MILTON MIGNET</v>
          </cell>
          <cell r="C97" t="str">
            <v>RESPONSABLE DE PROMOCION SOCIAL Y CAPACITACION</v>
          </cell>
          <cell r="D97" t="str">
            <v>20121350</v>
          </cell>
          <cell r="E97">
            <v>40819</v>
          </cell>
          <cell r="F97">
            <v>40908</v>
          </cell>
          <cell r="G97">
            <v>2706.7</v>
          </cell>
          <cell r="H97">
            <v>2706.7</v>
          </cell>
          <cell r="I97">
            <v>0</v>
          </cell>
          <cell r="J97" t="str">
            <v>MALDONADO MELGAR MILTON MIGNET</v>
          </cell>
          <cell r="K97">
            <v>0</v>
          </cell>
          <cell r="L97">
            <v>2354.83</v>
          </cell>
          <cell r="M97" t="str">
            <v>OFICINA ZONAL HUANCAVELICA</v>
          </cell>
          <cell r="N97" t="str">
            <v xml:space="preserve">0016  </v>
          </cell>
          <cell r="O97" t="str">
            <v>3398</v>
          </cell>
          <cell r="P97" t="str">
            <v>001</v>
          </cell>
          <cell r="Q97" t="str">
            <v>120</v>
          </cell>
          <cell r="R97">
            <v>40840</v>
          </cell>
          <cell r="S97" t="str">
            <v>4421410920</v>
          </cell>
          <cell r="T97" t="str">
            <v>201110</v>
          </cell>
          <cell r="U97" t="str">
            <v>201110</v>
          </cell>
          <cell r="V97" t="str">
            <v>12</v>
          </cell>
          <cell r="W97">
            <v>1</v>
          </cell>
          <cell r="X97" t="str">
            <v>CAS ZONALES OCTUBRE 2011</v>
          </cell>
          <cell r="Y97">
            <v>2616</v>
          </cell>
          <cell r="Z97" t="str">
            <v>10201213504</v>
          </cell>
          <cell r="AA97" t="str">
            <v>MALDONADO</v>
          </cell>
          <cell r="AB97" t="str">
            <v>MELGAR</v>
          </cell>
          <cell r="AC97" t="str">
            <v>MILTON MIGNET</v>
          </cell>
          <cell r="AD97" t="str">
            <v>ONP</v>
          </cell>
          <cell r="AE97" t="str">
            <v>99</v>
          </cell>
          <cell r="AF97">
            <v>0</v>
          </cell>
          <cell r="AG97">
            <v>0</v>
          </cell>
          <cell r="AH97">
            <v>0</v>
          </cell>
          <cell r="AI97">
            <v>351.87</v>
          </cell>
          <cell r="AJ97">
            <v>40819</v>
          </cell>
          <cell r="AK97" t="str">
            <v>2630458</v>
          </cell>
          <cell r="AL97">
            <v>40833</v>
          </cell>
          <cell r="AM97" t="str">
            <v>2011</v>
          </cell>
          <cell r="AN97" t="str">
            <v>1</v>
          </cell>
          <cell r="AO97">
            <v>97.2</v>
          </cell>
          <cell r="AP97">
            <v>0</v>
          </cell>
          <cell r="AQ97">
            <v>0</v>
          </cell>
          <cell r="AR97">
            <v>0</v>
          </cell>
          <cell r="AS97">
            <v>0</v>
          </cell>
          <cell r="AT97">
            <v>0</v>
          </cell>
          <cell r="AU97">
            <v>0</v>
          </cell>
          <cell r="AV97">
            <v>0</v>
          </cell>
          <cell r="AW97">
            <v>0</v>
          </cell>
          <cell r="AX97">
            <v>0</v>
          </cell>
          <cell r="AY97">
            <v>0</v>
          </cell>
          <cell r="AZ97">
            <v>0</v>
          </cell>
          <cell r="BA97">
            <v>28580</v>
          </cell>
          <cell r="BB97">
            <v>0</v>
          </cell>
          <cell r="BC97">
            <v>0</v>
          </cell>
          <cell r="BD97">
            <v>0</v>
          </cell>
          <cell r="BE97">
            <v>0</v>
          </cell>
          <cell r="BF97">
            <v>0</v>
          </cell>
          <cell r="BG97" t="str">
            <v/>
          </cell>
          <cell r="BH97">
            <v>40819</v>
          </cell>
        </row>
        <row r="98">
          <cell r="A98" t="str">
            <v>20121350</v>
          </cell>
          <cell r="B98" t="str">
            <v>MALDONADO MELGAR MILTON MIGNET</v>
          </cell>
          <cell r="C98" t="str">
            <v>RESPONSABLE DE PROMOCION SOCIAL Y CAPACITACION</v>
          </cell>
          <cell r="D98" t="str">
            <v>20121350</v>
          </cell>
          <cell r="E98">
            <v>40819</v>
          </cell>
          <cell r="F98">
            <v>40939</v>
          </cell>
          <cell r="G98">
            <v>2706.7</v>
          </cell>
          <cell r="H98">
            <v>2706.7</v>
          </cell>
          <cell r="I98">
            <v>0</v>
          </cell>
          <cell r="J98" t="str">
            <v>MALDONADO MELGAR MILTON MIGNET</v>
          </cell>
          <cell r="K98">
            <v>0</v>
          </cell>
          <cell r="L98">
            <v>2354.83</v>
          </cell>
          <cell r="M98" t="str">
            <v>OFICINA ZONAL HUANCAVELICA</v>
          </cell>
          <cell r="N98" t="str">
            <v xml:space="preserve">0016  </v>
          </cell>
          <cell r="O98" t="str">
            <v>3398</v>
          </cell>
          <cell r="P98" t="str">
            <v>001</v>
          </cell>
          <cell r="Q98" t="str">
            <v>120</v>
          </cell>
          <cell r="R98">
            <v>40840</v>
          </cell>
          <cell r="S98" t="str">
            <v>4421410920</v>
          </cell>
          <cell r="T98" t="str">
            <v>201110</v>
          </cell>
          <cell r="U98" t="str">
            <v>201110</v>
          </cell>
          <cell r="V98" t="str">
            <v>12</v>
          </cell>
          <cell r="W98">
            <v>1</v>
          </cell>
          <cell r="X98" t="str">
            <v>CAS ZONALES OCTUBRE 2011</v>
          </cell>
          <cell r="Y98">
            <v>2616</v>
          </cell>
          <cell r="Z98" t="str">
            <v>10201213504</v>
          </cell>
          <cell r="AA98" t="str">
            <v>MALDONADO</v>
          </cell>
          <cell r="AB98" t="str">
            <v>MELGAR</v>
          </cell>
          <cell r="AC98" t="str">
            <v>MILTON MIGNET</v>
          </cell>
          <cell r="AD98" t="str">
            <v>ONP</v>
          </cell>
          <cell r="AE98" t="str">
            <v>99</v>
          </cell>
          <cell r="AF98">
            <v>0</v>
          </cell>
          <cell r="AG98">
            <v>0</v>
          </cell>
          <cell r="AH98">
            <v>0</v>
          </cell>
          <cell r="AI98">
            <v>351.87</v>
          </cell>
          <cell r="AJ98">
            <v>40819</v>
          </cell>
          <cell r="AK98" t="str">
            <v>2630458</v>
          </cell>
          <cell r="AL98">
            <v>40833</v>
          </cell>
          <cell r="AM98" t="str">
            <v>2011</v>
          </cell>
          <cell r="AN98" t="str">
            <v>1</v>
          </cell>
          <cell r="AO98">
            <v>97.2</v>
          </cell>
          <cell r="AP98">
            <v>0</v>
          </cell>
          <cell r="AQ98">
            <v>0</v>
          </cell>
          <cell r="AR98">
            <v>0</v>
          </cell>
          <cell r="AS98">
            <v>0</v>
          </cell>
          <cell r="AT98">
            <v>0</v>
          </cell>
          <cell r="AU98">
            <v>0</v>
          </cell>
          <cell r="AV98">
            <v>0</v>
          </cell>
          <cell r="AW98">
            <v>0</v>
          </cell>
          <cell r="AX98">
            <v>0</v>
          </cell>
          <cell r="AY98">
            <v>0</v>
          </cell>
          <cell r="AZ98">
            <v>0</v>
          </cell>
          <cell r="BA98">
            <v>28580</v>
          </cell>
          <cell r="BB98">
            <v>0</v>
          </cell>
          <cell r="BC98">
            <v>0</v>
          </cell>
          <cell r="BD98">
            <v>0</v>
          </cell>
          <cell r="BE98">
            <v>0</v>
          </cell>
          <cell r="BF98">
            <v>0</v>
          </cell>
          <cell r="BG98" t="str">
            <v/>
          </cell>
          <cell r="BH98">
            <v>40819</v>
          </cell>
        </row>
        <row r="99">
          <cell r="A99" t="str">
            <v>20121350</v>
          </cell>
          <cell r="B99" t="str">
            <v>MALDONADO MELGAR MILTON MIGNET</v>
          </cell>
          <cell r="C99" t="str">
            <v>RESPONSABLE DE PROMOCION SOCIAL Y CAPACITACION</v>
          </cell>
          <cell r="D99" t="str">
            <v>20121350</v>
          </cell>
          <cell r="E99">
            <v>40819</v>
          </cell>
          <cell r="F99">
            <v>40968</v>
          </cell>
          <cell r="G99">
            <v>2706.7</v>
          </cell>
          <cell r="H99">
            <v>2706.7</v>
          </cell>
          <cell r="I99">
            <v>0</v>
          </cell>
          <cell r="J99" t="str">
            <v>MALDONADO MELGAR MILTON MIGNET</v>
          </cell>
          <cell r="K99">
            <v>0</v>
          </cell>
          <cell r="L99">
            <v>2354.83</v>
          </cell>
          <cell r="M99" t="str">
            <v>OFICINA ZONAL HUANCAVELICA</v>
          </cell>
          <cell r="N99" t="str">
            <v xml:space="preserve">0016  </v>
          </cell>
          <cell r="O99" t="str">
            <v>3398</v>
          </cell>
          <cell r="P99" t="str">
            <v>001</v>
          </cell>
          <cell r="Q99" t="str">
            <v>120</v>
          </cell>
          <cell r="R99">
            <v>40840</v>
          </cell>
          <cell r="S99" t="str">
            <v>4421410920</v>
          </cell>
          <cell r="T99" t="str">
            <v>201110</v>
          </cell>
          <cell r="U99" t="str">
            <v>201110</v>
          </cell>
          <cell r="V99" t="str">
            <v>12</v>
          </cell>
          <cell r="W99">
            <v>1</v>
          </cell>
          <cell r="X99" t="str">
            <v>CAS ZONALES OCTUBRE 2011</v>
          </cell>
          <cell r="Y99">
            <v>2616</v>
          </cell>
          <cell r="Z99" t="str">
            <v>10201213504</v>
          </cell>
          <cell r="AA99" t="str">
            <v>MALDONADO</v>
          </cell>
          <cell r="AB99" t="str">
            <v>MELGAR</v>
          </cell>
          <cell r="AC99" t="str">
            <v>MILTON MIGNET</v>
          </cell>
          <cell r="AD99" t="str">
            <v>ONP</v>
          </cell>
          <cell r="AE99" t="str">
            <v>99</v>
          </cell>
          <cell r="AF99">
            <v>0</v>
          </cell>
          <cell r="AG99">
            <v>0</v>
          </cell>
          <cell r="AH99">
            <v>0</v>
          </cell>
          <cell r="AI99">
            <v>351.87</v>
          </cell>
          <cell r="AJ99">
            <v>40819</v>
          </cell>
          <cell r="AK99" t="str">
            <v>2630458</v>
          </cell>
          <cell r="AL99">
            <v>40833</v>
          </cell>
          <cell r="AM99" t="str">
            <v>2011</v>
          </cell>
          <cell r="AN99" t="str">
            <v>1</v>
          </cell>
          <cell r="AO99">
            <v>97.2</v>
          </cell>
          <cell r="AP99">
            <v>0</v>
          </cell>
          <cell r="AQ99">
            <v>0</v>
          </cell>
          <cell r="AR99">
            <v>0</v>
          </cell>
          <cell r="AS99">
            <v>0</v>
          </cell>
          <cell r="AT99">
            <v>0</v>
          </cell>
          <cell r="AU99">
            <v>0</v>
          </cell>
          <cell r="AV99">
            <v>0</v>
          </cell>
          <cell r="AW99">
            <v>0</v>
          </cell>
          <cell r="AX99">
            <v>0</v>
          </cell>
          <cell r="AY99">
            <v>0</v>
          </cell>
          <cell r="AZ99">
            <v>0</v>
          </cell>
          <cell r="BA99">
            <v>28580</v>
          </cell>
          <cell r="BB99">
            <v>0</v>
          </cell>
          <cell r="BC99">
            <v>0</v>
          </cell>
          <cell r="BD99">
            <v>0</v>
          </cell>
          <cell r="BE99">
            <v>0</v>
          </cell>
          <cell r="BF99">
            <v>0</v>
          </cell>
          <cell r="BG99" t="str">
            <v/>
          </cell>
          <cell r="BH99">
            <v>40819</v>
          </cell>
        </row>
        <row r="100">
          <cell r="A100" t="str">
            <v>20121350</v>
          </cell>
          <cell r="B100" t="str">
            <v>MALDONADO MELGAR MILTON MIGNET</v>
          </cell>
          <cell r="C100" t="str">
            <v>RESPONSABLE DE PROMOCION SOCIAL Y CAPACITACION</v>
          </cell>
          <cell r="D100" t="str">
            <v>20121350</v>
          </cell>
          <cell r="E100">
            <v>40819</v>
          </cell>
          <cell r="F100">
            <v>40999</v>
          </cell>
          <cell r="G100">
            <v>2706.7</v>
          </cell>
          <cell r="H100">
            <v>2706.7</v>
          </cell>
          <cell r="I100">
            <v>0</v>
          </cell>
          <cell r="J100" t="str">
            <v>MALDONADO MELGAR MILTON MIGNET</v>
          </cell>
          <cell r="K100">
            <v>0</v>
          </cell>
          <cell r="L100">
            <v>2354.83</v>
          </cell>
          <cell r="M100" t="str">
            <v>OFICINA ZONAL HUANCAVELICA</v>
          </cell>
          <cell r="N100" t="str">
            <v xml:space="preserve">0016  </v>
          </cell>
          <cell r="O100" t="str">
            <v>3398</v>
          </cell>
          <cell r="P100" t="str">
            <v>001</v>
          </cell>
          <cell r="Q100" t="str">
            <v>120</v>
          </cell>
          <cell r="R100">
            <v>40840</v>
          </cell>
          <cell r="S100" t="str">
            <v>4421410920</v>
          </cell>
          <cell r="T100" t="str">
            <v>201110</v>
          </cell>
          <cell r="U100" t="str">
            <v>201110</v>
          </cell>
          <cell r="V100" t="str">
            <v>12</v>
          </cell>
          <cell r="W100">
            <v>1</v>
          </cell>
          <cell r="X100" t="str">
            <v>CAS ZONALES OCTUBRE 2011</v>
          </cell>
          <cell r="Y100">
            <v>2616</v>
          </cell>
          <cell r="Z100" t="str">
            <v>10201213504</v>
          </cell>
          <cell r="AA100" t="str">
            <v>MALDONADO</v>
          </cell>
          <cell r="AB100" t="str">
            <v>MELGAR</v>
          </cell>
          <cell r="AC100" t="str">
            <v>MILTON MIGNET</v>
          </cell>
          <cell r="AD100" t="str">
            <v>ONP</v>
          </cell>
          <cell r="AE100" t="str">
            <v>99</v>
          </cell>
          <cell r="AF100">
            <v>0</v>
          </cell>
          <cell r="AG100">
            <v>0</v>
          </cell>
          <cell r="AH100">
            <v>0</v>
          </cell>
          <cell r="AI100">
            <v>351.87</v>
          </cell>
          <cell r="AJ100">
            <v>40819</v>
          </cell>
          <cell r="AK100" t="str">
            <v>2630458</v>
          </cell>
          <cell r="AL100">
            <v>40833</v>
          </cell>
          <cell r="AM100" t="str">
            <v>2011</v>
          </cell>
          <cell r="AN100" t="str">
            <v>1</v>
          </cell>
          <cell r="AO100">
            <v>97.2</v>
          </cell>
          <cell r="AP100">
            <v>0</v>
          </cell>
          <cell r="AQ100">
            <v>0</v>
          </cell>
          <cell r="AR100">
            <v>0</v>
          </cell>
          <cell r="AS100">
            <v>0</v>
          </cell>
          <cell r="AT100">
            <v>0</v>
          </cell>
          <cell r="AU100">
            <v>0</v>
          </cell>
          <cell r="AV100">
            <v>0</v>
          </cell>
          <cell r="AW100">
            <v>0</v>
          </cell>
          <cell r="AX100">
            <v>0</v>
          </cell>
          <cell r="AY100">
            <v>0</v>
          </cell>
          <cell r="AZ100">
            <v>0</v>
          </cell>
          <cell r="BA100">
            <v>28580</v>
          </cell>
          <cell r="BB100">
            <v>0</v>
          </cell>
          <cell r="BC100">
            <v>0</v>
          </cell>
          <cell r="BD100">
            <v>0</v>
          </cell>
          <cell r="BE100">
            <v>0</v>
          </cell>
          <cell r="BF100">
            <v>0</v>
          </cell>
          <cell r="BG100" t="str">
            <v/>
          </cell>
          <cell r="BH100">
            <v>40819</v>
          </cell>
        </row>
        <row r="101">
          <cell r="A101" t="str">
            <v>20121350</v>
          </cell>
          <cell r="B101" t="str">
            <v>MALDONADO MELGAR MILTON MIGNET</v>
          </cell>
          <cell r="C101" t="str">
            <v>RESPONSABLE DE PROMOCION SOCIAL Y CAPACITACION</v>
          </cell>
          <cell r="D101" t="str">
            <v>20121350</v>
          </cell>
          <cell r="E101">
            <v>40819</v>
          </cell>
          <cell r="F101">
            <v>41029</v>
          </cell>
          <cell r="G101">
            <v>2706.7</v>
          </cell>
          <cell r="H101">
            <v>2706.7</v>
          </cell>
          <cell r="I101">
            <v>0</v>
          </cell>
          <cell r="J101" t="str">
            <v>MALDONADO MELGAR MILTON MIGNET</v>
          </cell>
          <cell r="K101">
            <v>0</v>
          </cell>
          <cell r="L101">
            <v>2354.83</v>
          </cell>
          <cell r="M101" t="str">
            <v>OFICINA ZONAL HUANCAVELICA</v>
          </cell>
          <cell r="N101" t="str">
            <v xml:space="preserve">0016  </v>
          </cell>
          <cell r="O101" t="str">
            <v>3398</v>
          </cell>
          <cell r="P101" t="str">
            <v>001</v>
          </cell>
          <cell r="Q101" t="str">
            <v>120</v>
          </cell>
          <cell r="R101">
            <v>40840</v>
          </cell>
          <cell r="S101" t="str">
            <v>4421410920</v>
          </cell>
          <cell r="T101" t="str">
            <v>201110</v>
          </cell>
          <cell r="U101" t="str">
            <v>201110</v>
          </cell>
          <cell r="V101" t="str">
            <v>12</v>
          </cell>
          <cell r="W101">
            <v>1</v>
          </cell>
          <cell r="X101" t="str">
            <v>CAS ZONALES OCTUBRE 2011</v>
          </cell>
          <cell r="Y101">
            <v>2616</v>
          </cell>
          <cell r="Z101" t="str">
            <v>10201213504</v>
          </cell>
          <cell r="AA101" t="str">
            <v>MALDONADO</v>
          </cell>
          <cell r="AB101" t="str">
            <v>MELGAR</v>
          </cell>
          <cell r="AC101" t="str">
            <v>MILTON MIGNET</v>
          </cell>
          <cell r="AD101" t="str">
            <v>ONP</v>
          </cell>
          <cell r="AE101" t="str">
            <v>99</v>
          </cell>
          <cell r="AF101">
            <v>0</v>
          </cell>
          <cell r="AG101">
            <v>0</v>
          </cell>
          <cell r="AH101">
            <v>0</v>
          </cell>
          <cell r="AI101">
            <v>351.87</v>
          </cell>
          <cell r="AJ101">
            <v>40819</v>
          </cell>
          <cell r="AK101" t="str">
            <v>2630458</v>
          </cell>
          <cell r="AL101">
            <v>40833</v>
          </cell>
          <cell r="AM101" t="str">
            <v>2011</v>
          </cell>
          <cell r="AN101" t="str">
            <v>1</v>
          </cell>
          <cell r="AO101">
            <v>97.2</v>
          </cell>
          <cell r="AP101">
            <v>0</v>
          </cell>
          <cell r="AQ101">
            <v>0</v>
          </cell>
          <cell r="AR101">
            <v>0</v>
          </cell>
          <cell r="AS101">
            <v>0</v>
          </cell>
          <cell r="AT101">
            <v>0</v>
          </cell>
          <cell r="AU101">
            <v>0</v>
          </cell>
          <cell r="AV101">
            <v>0</v>
          </cell>
          <cell r="AW101">
            <v>0</v>
          </cell>
          <cell r="AX101">
            <v>0</v>
          </cell>
          <cell r="AY101">
            <v>0</v>
          </cell>
          <cell r="AZ101">
            <v>0</v>
          </cell>
          <cell r="BA101">
            <v>28580</v>
          </cell>
          <cell r="BB101">
            <v>0</v>
          </cell>
          <cell r="BC101">
            <v>0</v>
          </cell>
          <cell r="BD101">
            <v>0</v>
          </cell>
          <cell r="BE101">
            <v>0</v>
          </cell>
          <cell r="BF101">
            <v>0</v>
          </cell>
          <cell r="BG101" t="str">
            <v/>
          </cell>
          <cell r="BH101">
            <v>40819</v>
          </cell>
        </row>
        <row r="102">
          <cell r="A102" t="str">
            <v>23865886</v>
          </cell>
          <cell r="B102" t="str">
            <v>MAMANI AYMITUMA REVELINO</v>
          </cell>
          <cell r="C102" t="str">
            <v>RESPONSABLE ADMINISTRATIVO E INFORMATICO</v>
          </cell>
          <cell r="D102" t="str">
            <v>23865886</v>
          </cell>
          <cell r="E102">
            <v>40819</v>
          </cell>
          <cell r="F102">
            <v>1</v>
          </cell>
          <cell r="G102">
            <v>1866.67</v>
          </cell>
          <cell r="H102">
            <v>1866.67</v>
          </cell>
          <cell r="I102">
            <v>0</v>
          </cell>
          <cell r="J102" t="str">
            <v>MAMANI AYMITUMA REVELINO</v>
          </cell>
          <cell r="K102">
            <v>0</v>
          </cell>
          <cell r="L102">
            <v>1614.67</v>
          </cell>
          <cell r="M102" t="str">
            <v>OFICINA ZONAL APURIMAC</v>
          </cell>
          <cell r="N102" t="str">
            <v xml:space="preserve">0009  </v>
          </cell>
          <cell r="O102" t="str">
            <v>1720</v>
          </cell>
          <cell r="P102" t="str">
            <v>001</v>
          </cell>
          <cell r="Q102" t="str">
            <v>109</v>
          </cell>
          <cell r="R102">
            <v>40840</v>
          </cell>
          <cell r="S102" t="str">
            <v>4019141824</v>
          </cell>
          <cell r="T102" t="str">
            <v>201110</v>
          </cell>
          <cell r="U102" t="str">
            <v>201110</v>
          </cell>
          <cell r="V102" t="str">
            <v>12</v>
          </cell>
          <cell r="W102">
            <v>1</v>
          </cell>
          <cell r="X102" t="str">
            <v>CAS ZONALES OCTUBRE 2011</v>
          </cell>
          <cell r="Y102">
            <v>349</v>
          </cell>
          <cell r="Z102" t="str">
            <v>10238658867</v>
          </cell>
          <cell r="AA102" t="str">
            <v>MAMANI</v>
          </cell>
          <cell r="AB102" t="str">
            <v>AYMITUMA</v>
          </cell>
          <cell r="AC102" t="str">
            <v>REVELINO</v>
          </cell>
          <cell r="AD102" t="str">
            <v>HORIZONTE</v>
          </cell>
          <cell r="AE102" t="str">
            <v>01</v>
          </cell>
          <cell r="AF102">
            <v>36.4</v>
          </cell>
          <cell r="AG102">
            <v>28.93</v>
          </cell>
          <cell r="AH102">
            <v>65.33</v>
          </cell>
          <cell r="AI102">
            <v>186.67</v>
          </cell>
          <cell r="AJ102">
            <v>40819</v>
          </cell>
          <cell r="AK102" t="str">
            <v>2207777</v>
          </cell>
          <cell r="AL102">
            <v>40550</v>
          </cell>
          <cell r="AM102" t="str">
            <v>2011</v>
          </cell>
          <cell r="AN102" t="str">
            <v>1</v>
          </cell>
          <cell r="AO102">
            <v>97.2</v>
          </cell>
          <cell r="AP102">
            <v>0</v>
          </cell>
          <cell r="AQ102">
            <v>0</v>
          </cell>
          <cell r="AR102">
            <v>0</v>
          </cell>
          <cell r="AS102">
            <v>0</v>
          </cell>
          <cell r="AT102">
            <v>0</v>
          </cell>
          <cell r="AU102">
            <v>0</v>
          </cell>
          <cell r="AV102">
            <v>0</v>
          </cell>
          <cell r="AW102">
            <v>0</v>
          </cell>
          <cell r="AX102">
            <v>0</v>
          </cell>
          <cell r="AY102">
            <v>0</v>
          </cell>
          <cell r="AZ102">
            <v>0</v>
          </cell>
          <cell r="BA102">
            <v>25836</v>
          </cell>
          <cell r="BB102">
            <v>0</v>
          </cell>
          <cell r="BC102">
            <v>0</v>
          </cell>
          <cell r="BD102">
            <v>0</v>
          </cell>
          <cell r="BE102">
            <v>0</v>
          </cell>
          <cell r="BF102">
            <v>0</v>
          </cell>
          <cell r="BG102" t="str">
            <v>558341RMAAI0</v>
          </cell>
          <cell r="BH102">
            <v>40819</v>
          </cell>
        </row>
        <row r="103">
          <cell r="A103" t="str">
            <v>23865886</v>
          </cell>
          <cell r="B103" t="str">
            <v>MAMANI AYMITUMA REVELINO</v>
          </cell>
          <cell r="C103" t="str">
            <v>RESPONSABLE ADMINISTRATIVO E INFORMATICO</v>
          </cell>
          <cell r="D103" t="str">
            <v>23865886</v>
          </cell>
          <cell r="E103">
            <v>40819</v>
          </cell>
          <cell r="F103">
            <v>40879</v>
          </cell>
          <cell r="G103">
            <v>1866.67</v>
          </cell>
          <cell r="H103">
            <v>1866.67</v>
          </cell>
          <cell r="I103">
            <v>0</v>
          </cell>
          <cell r="J103" t="str">
            <v>MAMANI AYMITUMA REVELINO</v>
          </cell>
          <cell r="K103">
            <v>0</v>
          </cell>
          <cell r="L103">
            <v>1614.67</v>
          </cell>
          <cell r="M103" t="str">
            <v>OFICINA ZONAL APURIMAC</v>
          </cell>
          <cell r="N103" t="str">
            <v xml:space="preserve">0009  </v>
          </cell>
          <cell r="O103" t="str">
            <v>1720</v>
          </cell>
          <cell r="P103" t="str">
            <v>001</v>
          </cell>
          <cell r="Q103" t="str">
            <v>109</v>
          </cell>
          <cell r="R103">
            <v>40840</v>
          </cell>
          <cell r="S103" t="str">
            <v>4019141824</v>
          </cell>
          <cell r="T103" t="str">
            <v>201110</v>
          </cell>
          <cell r="U103" t="str">
            <v>201110</v>
          </cell>
          <cell r="V103" t="str">
            <v>12</v>
          </cell>
          <cell r="W103">
            <v>1</v>
          </cell>
          <cell r="X103" t="str">
            <v>CAS ZONALES OCTUBRE 2011</v>
          </cell>
          <cell r="Y103">
            <v>349</v>
          </cell>
          <cell r="Z103" t="str">
            <v>10238658867</v>
          </cell>
          <cell r="AA103" t="str">
            <v>MAMANI</v>
          </cell>
          <cell r="AB103" t="str">
            <v>AYMITUMA</v>
          </cell>
          <cell r="AC103" t="str">
            <v>REVELINO</v>
          </cell>
          <cell r="AD103" t="str">
            <v>HORIZONTE</v>
          </cell>
          <cell r="AE103" t="str">
            <v>01</v>
          </cell>
          <cell r="AF103">
            <v>36.4</v>
          </cell>
          <cell r="AG103">
            <v>28.93</v>
          </cell>
          <cell r="AH103">
            <v>65.33</v>
          </cell>
          <cell r="AI103">
            <v>186.67</v>
          </cell>
          <cell r="AJ103">
            <v>40819</v>
          </cell>
          <cell r="AK103" t="str">
            <v>2207777</v>
          </cell>
          <cell r="AL103">
            <v>40550</v>
          </cell>
          <cell r="AM103" t="str">
            <v>2011</v>
          </cell>
          <cell r="AN103" t="str">
            <v>1</v>
          </cell>
          <cell r="AO103">
            <v>97.2</v>
          </cell>
          <cell r="AP103">
            <v>0</v>
          </cell>
          <cell r="AQ103">
            <v>0</v>
          </cell>
          <cell r="AR103">
            <v>0</v>
          </cell>
          <cell r="AS103">
            <v>0</v>
          </cell>
          <cell r="AT103">
            <v>0</v>
          </cell>
          <cell r="AU103">
            <v>0</v>
          </cell>
          <cell r="AV103">
            <v>0</v>
          </cell>
          <cell r="AW103">
            <v>0</v>
          </cell>
          <cell r="AX103">
            <v>0</v>
          </cell>
          <cell r="AY103">
            <v>0</v>
          </cell>
          <cell r="AZ103">
            <v>0</v>
          </cell>
          <cell r="BA103">
            <v>25836</v>
          </cell>
          <cell r="BB103">
            <v>0</v>
          </cell>
          <cell r="BC103">
            <v>0</v>
          </cell>
          <cell r="BD103">
            <v>0</v>
          </cell>
          <cell r="BE103">
            <v>0</v>
          </cell>
          <cell r="BF103">
            <v>0</v>
          </cell>
          <cell r="BG103" t="str">
            <v>558341RMAAI0</v>
          </cell>
          <cell r="BH103">
            <v>40819</v>
          </cell>
        </row>
        <row r="104">
          <cell r="A104" t="str">
            <v>23865886</v>
          </cell>
          <cell r="B104" t="str">
            <v>MAMANI AYMITUMA REVELINO</v>
          </cell>
          <cell r="C104" t="str">
            <v>RESPONSABLE ADMINISTRATIVO E INFORMATICO</v>
          </cell>
          <cell r="D104" t="str">
            <v>23865886</v>
          </cell>
          <cell r="E104">
            <v>40819</v>
          </cell>
          <cell r="F104">
            <v>40908</v>
          </cell>
          <cell r="G104">
            <v>1866.67</v>
          </cell>
          <cell r="H104">
            <v>1866.67</v>
          </cell>
          <cell r="I104">
            <v>0</v>
          </cell>
          <cell r="J104" t="str">
            <v>MAMANI AYMITUMA REVELINO</v>
          </cell>
          <cell r="K104">
            <v>0</v>
          </cell>
          <cell r="L104">
            <v>1614.67</v>
          </cell>
          <cell r="M104" t="str">
            <v>OFICINA ZONAL APURIMAC</v>
          </cell>
          <cell r="N104" t="str">
            <v xml:space="preserve">0009  </v>
          </cell>
          <cell r="O104" t="str">
            <v>1720</v>
          </cell>
          <cell r="P104" t="str">
            <v>001</v>
          </cell>
          <cell r="Q104" t="str">
            <v>109</v>
          </cell>
          <cell r="R104">
            <v>40840</v>
          </cell>
          <cell r="S104" t="str">
            <v>4019141824</v>
          </cell>
          <cell r="T104" t="str">
            <v>201110</v>
          </cell>
          <cell r="U104" t="str">
            <v>201110</v>
          </cell>
          <cell r="V104" t="str">
            <v>12</v>
          </cell>
          <cell r="W104">
            <v>1</v>
          </cell>
          <cell r="X104" t="str">
            <v>CAS ZONALES OCTUBRE 2011</v>
          </cell>
          <cell r="Y104">
            <v>349</v>
          </cell>
          <cell r="Z104" t="str">
            <v>10238658867</v>
          </cell>
          <cell r="AA104" t="str">
            <v>MAMANI</v>
          </cell>
          <cell r="AB104" t="str">
            <v>AYMITUMA</v>
          </cell>
          <cell r="AC104" t="str">
            <v>REVELINO</v>
          </cell>
          <cell r="AD104" t="str">
            <v>HORIZONTE</v>
          </cell>
          <cell r="AE104" t="str">
            <v>01</v>
          </cell>
          <cell r="AF104">
            <v>36.4</v>
          </cell>
          <cell r="AG104">
            <v>28.93</v>
          </cell>
          <cell r="AH104">
            <v>65.33</v>
          </cell>
          <cell r="AI104">
            <v>186.67</v>
          </cell>
          <cell r="AJ104">
            <v>40819</v>
          </cell>
          <cell r="AK104" t="str">
            <v>2207777</v>
          </cell>
          <cell r="AL104">
            <v>40550</v>
          </cell>
          <cell r="AM104" t="str">
            <v>2011</v>
          </cell>
          <cell r="AN104" t="str">
            <v>1</v>
          </cell>
          <cell r="AO104">
            <v>97.2</v>
          </cell>
          <cell r="AP104">
            <v>0</v>
          </cell>
          <cell r="AQ104">
            <v>0</v>
          </cell>
          <cell r="AR104">
            <v>0</v>
          </cell>
          <cell r="AS104">
            <v>0</v>
          </cell>
          <cell r="AT104">
            <v>0</v>
          </cell>
          <cell r="AU104">
            <v>0</v>
          </cell>
          <cell r="AV104">
            <v>0</v>
          </cell>
          <cell r="AW104">
            <v>0</v>
          </cell>
          <cell r="AX104">
            <v>0</v>
          </cell>
          <cell r="AY104">
            <v>0</v>
          </cell>
          <cell r="AZ104">
            <v>0</v>
          </cell>
          <cell r="BA104">
            <v>25836</v>
          </cell>
          <cell r="BB104">
            <v>0</v>
          </cell>
          <cell r="BC104">
            <v>0</v>
          </cell>
          <cell r="BD104">
            <v>0</v>
          </cell>
          <cell r="BE104">
            <v>0</v>
          </cell>
          <cell r="BF104">
            <v>0</v>
          </cell>
          <cell r="BG104" t="str">
            <v>558341RMAAI0</v>
          </cell>
          <cell r="BH104">
            <v>40819</v>
          </cell>
        </row>
        <row r="105">
          <cell r="A105" t="str">
            <v>23865886</v>
          </cell>
          <cell r="B105" t="str">
            <v>MAMANI AYMITUMA REVELINO</v>
          </cell>
          <cell r="C105" t="str">
            <v>RESPONSABLE ADMINISTRATIVO E INFORMATICO</v>
          </cell>
          <cell r="D105" t="str">
            <v>23865886</v>
          </cell>
          <cell r="E105">
            <v>40819</v>
          </cell>
          <cell r="F105">
            <v>40939</v>
          </cell>
          <cell r="G105">
            <v>1866.67</v>
          </cell>
          <cell r="H105">
            <v>1866.67</v>
          </cell>
          <cell r="I105">
            <v>0</v>
          </cell>
          <cell r="J105" t="str">
            <v>MAMANI AYMITUMA REVELINO</v>
          </cell>
          <cell r="K105">
            <v>0</v>
          </cell>
          <cell r="L105">
            <v>1614.67</v>
          </cell>
          <cell r="M105" t="str">
            <v>OFICINA ZONAL APURIMAC</v>
          </cell>
          <cell r="N105" t="str">
            <v xml:space="preserve">0009  </v>
          </cell>
          <cell r="O105" t="str">
            <v>1720</v>
          </cell>
          <cell r="P105" t="str">
            <v>001</v>
          </cell>
          <cell r="Q105" t="str">
            <v>109</v>
          </cell>
          <cell r="R105">
            <v>40840</v>
          </cell>
          <cell r="S105" t="str">
            <v>4019141824</v>
          </cell>
          <cell r="T105" t="str">
            <v>201110</v>
          </cell>
          <cell r="U105" t="str">
            <v>201110</v>
          </cell>
          <cell r="V105" t="str">
            <v>12</v>
          </cell>
          <cell r="W105">
            <v>1</v>
          </cell>
          <cell r="X105" t="str">
            <v>CAS ZONALES OCTUBRE 2011</v>
          </cell>
          <cell r="Y105">
            <v>349</v>
          </cell>
          <cell r="Z105" t="str">
            <v>10238658867</v>
          </cell>
          <cell r="AA105" t="str">
            <v>MAMANI</v>
          </cell>
          <cell r="AB105" t="str">
            <v>AYMITUMA</v>
          </cell>
          <cell r="AC105" t="str">
            <v>REVELINO</v>
          </cell>
          <cell r="AD105" t="str">
            <v>HORIZONTE</v>
          </cell>
          <cell r="AE105" t="str">
            <v>01</v>
          </cell>
          <cell r="AF105">
            <v>36.4</v>
          </cell>
          <cell r="AG105">
            <v>28.93</v>
          </cell>
          <cell r="AH105">
            <v>65.33</v>
          </cell>
          <cell r="AI105">
            <v>186.67</v>
          </cell>
          <cell r="AJ105">
            <v>40819</v>
          </cell>
          <cell r="AK105" t="str">
            <v>2207777</v>
          </cell>
          <cell r="AL105">
            <v>40550</v>
          </cell>
          <cell r="AM105" t="str">
            <v>2011</v>
          </cell>
          <cell r="AN105" t="str">
            <v>1</v>
          </cell>
          <cell r="AO105">
            <v>97.2</v>
          </cell>
          <cell r="AP105">
            <v>0</v>
          </cell>
          <cell r="AQ105">
            <v>0</v>
          </cell>
          <cell r="AR105">
            <v>0</v>
          </cell>
          <cell r="AS105">
            <v>0</v>
          </cell>
          <cell r="AT105">
            <v>0</v>
          </cell>
          <cell r="AU105">
            <v>0</v>
          </cell>
          <cell r="AV105">
            <v>0</v>
          </cell>
          <cell r="AW105">
            <v>0</v>
          </cell>
          <cell r="AX105">
            <v>0</v>
          </cell>
          <cell r="AY105">
            <v>0</v>
          </cell>
          <cell r="AZ105">
            <v>0</v>
          </cell>
          <cell r="BA105">
            <v>25836</v>
          </cell>
          <cell r="BB105">
            <v>0</v>
          </cell>
          <cell r="BC105">
            <v>0</v>
          </cell>
          <cell r="BD105">
            <v>0</v>
          </cell>
          <cell r="BE105">
            <v>0</v>
          </cell>
          <cell r="BF105">
            <v>0</v>
          </cell>
          <cell r="BG105" t="str">
            <v>558341RMAAI0</v>
          </cell>
          <cell r="BH105">
            <v>40819</v>
          </cell>
        </row>
        <row r="106">
          <cell r="A106" t="str">
            <v>23865886</v>
          </cell>
          <cell r="B106" t="str">
            <v>MAMANI AYMITUMA REVELINO</v>
          </cell>
          <cell r="C106" t="str">
            <v>RESPONSABLE ADMINISTRATIVO E INFORMATICO</v>
          </cell>
          <cell r="D106" t="str">
            <v>23865886</v>
          </cell>
          <cell r="E106">
            <v>40819</v>
          </cell>
          <cell r="F106">
            <v>40999</v>
          </cell>
          <cell r="G106">
            <v>1866.67</v>
          </cell>
          <cell r="H106">
            <v>1866.67</v>
          </cell>
          <cell r="I106">
            <v>0</v>
          </cell>
          <cell r="J106" t="str">
            <v>MAMANI AYMITUMA REVELINO</v>
          </cell>
          <cell r="K106">
            <v>0</v>
          </cell>
          <cell r="L106">
            <v>1614.67</v>
          </cell>
          <cell r="M106" t="str">
            <v>OFICINA ZONAL APURIMAC</v>
          </cell>
          <cell r="N106" t="str">
            <v xml:space="preserve">0009  </v>
          </cell>
          <cell r="O106" t="str">
            <v>1720</v>
          </cell>
          <cell r="P106" t="str">
            <v>001</v>
          </cell>
          <cell r="Q106" t="str">
            <v>109</v>
          </cell>
          <cell r="R106">
            <v>40840</v>
          </cell>
          <cell r="S106" t="str">
            <v>4019141824</v>
          </cell>
          <cell r="T106" t="str">
            <v>201110</v>
          </cell>
          <cell r="U106" t="str">
            <v>201110</v>
          </cell>
          <cell r="V106" t="str">
            <v>12</v>
          </cell>
          <cell r="W106">
            <v>1</v>
          </cell>
          <cell r="X106" t="str">
            <v>CAS ZONALES OCTUBRE 2011</v>
          </cell>
          <cell r="Y106">
            <v>349</v>
          </cell>
          <cell r="Z106" t="str">
            <v>10238658867</v>
          </cell>
          <cell r="AA106" t="str">
            <v>MAMANI</v>
          </cell>
          <cell r="AB106" t="str">
            <v>AYMITUMA</v>
          </cell>
          <cell r="AC106" t="str">
            <v>REVELINO</v>
          </cell>
          <cell r="AD106" t="str">
            <v>HORIZONTE</v>
          </cell>
          <cell r="AE106" t="str">
            <v>01</v>
          </cell>
          <cell r="AF106">
            <v>36.4</v>
          </cell>
          <cell r="AG106">
            <v>28.93</v>
          </cell>
          <cell r="AH106">
            <v>65.33</v>
          </cell>
          <cell r="AI106">
            <v>186.67</v>
          </cell>
          <cell r="AJ106">
            <v>40819</v>
          </cell>
          <cell r="AK106" t="str">
            <v>2207777</v>
          </cell>
          <cell r="AL106">
            <v>40550</v>
          </cell>
          <cell r="AM106" t="str">
            <v>2011</v>
          </cell>
          <cell r="AN106" t="str">
            <v>1</v>
          </cell>
          <cell r="AO106">
            <v>97.2</v>
          </cell>
          <cell r="AP106">
            <v>0</v>
          </cell>
          <cell r="AQ106">
            <v>0</v>
          </cell>
          <cell r="AR106">
            <v>0</v>
          </cell>
          <cell r="AS106">
            <v>0</v>
          </cell>
          <cell r="AT106">
            <v>0</v>
          </cell>
          <cell r="AU106">
            <v>0</v>
          </cell>
          <cell r="AV106">
            <v>0</v>
          </cell>
          <cell r="AW106">
            <v>0</v>
          </cell>
          <cell r="AX106">
            <v>0</v>
          </cell>
          <cell r="AY106">
            <v>0</v>
          </cell>
          <cell r="AZ106">
            <v>0</v>
          </cell>
          <cell r="BA106">
            <v>25836</v>
          </cell>
          <cell r="BB106">
            <v>0</v>
          </cell>
          <cell r="BC106">
            <v>0</v>
          </cell>
          <cell r="BD106">
            <v>0</v>
          </cell>
          <cell r="BE106">
            <v>0</v>
          </cell>
          <cell r="BF106">
            <v>0</v>
          </cell>
          <cell r="BG106" t="str">
            <v>558341RMAAI0</v>
          </cell>
          <cell r="BH106">
            <v>40819</v>
          </cell>
        </row>
        <row r="107">
          <cell r="A107" t="str">
            <v>29686437</v>
          </cell>
          <cell r="B107" t="str">
            <v>MONTESINOS BALLADARES AMADEO ARTURO</v>
          </cell>
          <cell r="C107" t="str">
            <v>RESPONSABLE DE PROYECTOS-SUPERVISION</v>
          </cell>
          <cell r="D107" t="str">
            <v>29686437</v>
          </cell>
          <cell r="E107">
            <v>40819</v>
          </cell>
          <cell r="F107">
            <v>40879</v>
          </cell>
          <cell r="G107">
            <v>3266.7</v>
          </cell>
          <cell r="H107">
            <v>3266.7</v>
          </cell>
          <cell r="I107">
            <v>0</v>
          </cell>
          <cell r="J107" t="str">
            <v>MONTESINOS BALLADARES AMADEO ARTURO</v>
          </cell>
          <cell r="K107">
            <v>0</v>
          </cell>
          <cell r="L107">
            <v>2834.84</v>
          </cell>
          <cell r="M107" t="str">
            <v>OFICINA ZONAL PUNO</v>
          </cell>
          <cell r="N107" t="str">
            <v xml:space="preserve">0028  </v>
          </cell>
          <cell r="O107" t="str">
            <v>3402</v>
          </cell>
          <cell r="P107" t="str">
            <v>001</v>
          </cell>
          <cell r="Q107" t="str">
            <v>149</v>
          </cell>
          <cell r="R107">
            <v>40840</v>
          </cell>
          <cell r="S107" t="str">
            <v>4017965692</v>
          </cell>
          <cell r="T107" t="str">
            <v>201110</v>
          </cell>
          <cell r="U107" t="str">
            <v>201110</v>
          </cell>
          <cell r="V107" t="str">
            <v>12</v>
          </cell>
          <cell r="W107">
            <v>1</v>
          </cell>
          <cell r="X107" t="str">
            <v>CAS ZONALES OCTUBRE 2011</v>
          </cell>
          <cell r="Y107">
            <v>427</v>
          </cell>
          <cell r="Z107" t="str">
            <v>10296864370</v>
          </cell>
          <cell r="AA107" t="str">
            <v>MONTESINOS</v>
          </cell>
          <cell r="AB107" t="str">
            <v>BALLADARES</v>
          </cell>
          <cell r="AC107" t="str">
            <v>AMADEO ARTURO</v>
          </cell>
          <cell r="AD107" t="str">
            <v>INTEGRA</v>
          </cell>
          <cell r="AE107" t="str">
            <v>02</v>
          </cell>
          <cell r="AF107">
            <v>58.8</v>
          </cell>
          <cell r="AG107">
            <v>46.39</v>
          </cell>
          <cell r="AH107">
            <v>105.19</v>
          </cell>
          <cell r="AI107">
            <v>326.67</v>
          </cell>
          <cell r="AJ107">
            <v>40819</v>
          </cell>
          <cell r="AK107" t="str">
            <v>2189110</v>
          </cell>
          <cell r="AL107">
            <v>40546</v>
          </cell>
          <cell r="AM107" t="str">
            <v>2011</v>
          </cell>
          <cell r="AN107" t="str">
            <v>1</v>
          </cell>
          <cell r="AO107">
            <v>97.2</v>
          </cell>
          <cell r="AP107">
            <v>0</v>
          </cell>
          <cell r="AQ107">
            <v>0</v>
          </cell>
          <cell r="AR107">
            <v>0</v>
          </cell>
          <cell r="AS107">
            <v>0</v>
          </cell>
          <cell r="AT107">
            <v>0</v>
          </cell>
          <cell r="AU107">
            <v>0</v>
          </cell>
          <cell r="AV107">
            <v>0</v>
          </cell>
          <cell r="AW107">
            <v>0</v>
          </cell>
          <cell r="AX107">
            <v>0</v>
          </cell>
          <cell r="AY107">
            <v>0</v>
          </cell>
          <cell r="AZ107">
            <v>0</v>
          </cell>
          <cell r="BA107">
            <v>22006</v>
          </cell>
          <cell r="BB107">
            <v>0</v>
          </cell>
          <cell r="BC107">
            <v>0</v>
          </cell>
          <cell r="BD107">
            <v>0</v>
          </cell>
          <cell r="BE107">
            <v>0</v>
          </cell>
          <cell r="BF107">
            <v>0</v>
          </cell>
          <cell r="BG107" t="str">
            <v>220041AMBTL1</v>
          </cell>
          <cell r="BH107">
            <v>40819</v>
          </cell>
        </row>
        <row r="108">
          <cell r="A108" t="str">
            <v>29686437</v>
          </cell>
          <cell r="B108" t="str">
            <v>MONTESINOS BALLADARES AMADEO ARTURO</v>
          </cell>
          <cell r="C108" t="str">
            <v>RESPONSABLE DE PROYECTOS-SUPERVISION</v>
          </cell>
          <cell r="D108" t="str">
            <v>29686437</v>
          </cell>
          <cell r="E108">
            <v>40819</v>
          </cell>
          <cell r="F108">
            <v>40908</v>
          </cell>
          <cell r="G108">
            <v>3266.7</v>
          </cell>
          <cell r="H108">
            <v>3266.7</v>
          </cell>
          <cell r="I108">
            <v>0</v>
          </cell>
          <cell r="J108" t="str">
            <v>MONTESINOS BALLADARES AMADEO ARTURO</v>
          </cell>
          <cell r="K108">
            <v>0</v>
          </cell>
          <cell r="L108">
            <v>2834.84</v>
          </cell>
          <cell r="M108" t="str">
            <v>OFICINA ZONAL PUNO</v>
          </cell>
          <cell r="N108" t="str">
            <v xml:space="preserve">0028  </v>
          </cell>
          <cell r="O108" t="str">
            <v>3402</v>
          </cell>
          <cell r="P108" t="str">
            <v>001</v>
          </cell>
          <cell r="Q108" t="str">
            <v>149</v>
          </cell>
          <cell r="R108">
            <v>40840</v>
          </cell>
          <cell r="S108" t="str">
            <v>4017965692</v>
          </cell>
          <cell r="T108" t="str">
            <v>201110</v>
          </cell>
          <cell r="U108" t="str">
            <v>201110</v>
          </cell>
          <cell r="V108" t="str">
            <v>12</v>
          </cell>
          <cell r="W108">
            <v>1</v>
          </cell>
          <cell r="X108" t="str">
            <v>CAS ZONALES OCTUBRE 2011</v>
          </cell>
          <cell r="Y108">
            <v>427</v>
          </cell>
          <cell r="Z108" t="str">
            <v>10296864370</v>
          </cell>
          <cell r="AA108" t="str">
            <v>MONTESINOS</v>
          </cell>
          <cell r="AB108" t="str">
            <v>BALLADARES</v>
          </cell>
          <cell r="AC108" t="str">
            <v>AMADEO ARTURO</v>
          </cell>
          <cell r="AD108" t="str">
            <v>INTEGRA</v>
          </cell>
          <cell r="AE108" t="str">
            <v>02</v>
          </cell>
          <cell r="AF108">
            <v>58.8</v>
          </cell>
          <cell r="AG108">
            <v>46.39</v>
          </cell>
          <cell r="AH108">
            <v>105.19</v>
          </cell>
          <cell r="AI108">
            <v>326.67</v>
          </cell>
          <cell r="AJ108">
            <v>40819</v>
          </cell>
          <cell r="AK108" t="str">
            <v>2189110</v>
          </cell>
          <cell r="AL108">
            <v>40546</v>
          </cell>
          <cell r="AM108" t="str">
            <v>2011</v>
          </cell>
          <cell r="AN108" t="str">
            <v>1</v>
          </cell>
          <cell r="AO108">
            <v>97.2</v>
          </cell>
          <cell r="AP108">
            <v>0</v>
          </cell>
          <cell r="AQ108">
            <v>0</v>
          </cell>
          <cell r="AR108">
            <v>0</v>
          </cell>
          <cell r="AS108">
            <v>0</v>
          </cell>
          <cell r="AT108">
            <v>0</v>
          </cell>
          <cell r="AU108">
            <v>0</v>
          </cell>
          <cell r="AV108">
            <v>0</v>
          </cell>
          <cell r="AW108">
            <v>0</v>
          </cell>
          <cell r="AX108">
            <v>0</v>
          </cell>
          <cell r="AY108">
            <v>0</v>
          </cell>
          <cell r="AZ108">
            <v>0</v>
          </cell>
          <cell r="BA108">
            <v>22006</v>
          </cell>
          <cell r="BB108">
            <v>0</v>
          </cell>
          <cell r="BC108">
            <v>0</v>
          </cell>
          <cell r="BD108">
            <v>0</v>
          </cell>
          <cell r="BE108">
            <v>0</v>
          </cell>
          <cell r="BF108">
            <v>0</v>
          </cell>
          <cell r="BG108" t="str">
            <v>220041AMBTL1</v>
          </cell>
          <cell r="BH108">
            <v>40819</v>
          </cell>
        </row>
        <row r="109">
          <cell r="A109" t="str">
            <v>29686437</v>
          </cell>
          <cell r="B109" t="str">
            <v>MONTESINOS BALLADARES AMADEO ARTURO</v>
          </cell>
          <cell r="C109" t="str">
            <v>RESPONSABLE DE PROYECTOS-SUPERVISION</v>
          </cell>
          <cell r="D109" t="str">
            <v>29686437</v>
          </cell>
          <cell r="E109">
            <v>40819</v>
          </cell>
          <cell r="F109">
            <v>40939</v>
          </cell>
          <cell r="G109">
            <v>3266.7</v>
          </cell>
          <cell r="H109">
            <v>3266.7</v>
          </cell>
          <cell r="I109">
            <v>0</v>
          </cell>
          <cell r="J109" t="str">
            <v>MONTESINOS BALLADARES AMADEO ARTURO</v>
          </cell>
          <cell r="K109">
            <v>0</v>
          </cell>
          <cell r="L109">
            <v>2834.84</v>
          </cell>
          <cell r="M109" t="str">
            <v>OFICINA ZONAL PUNO</v>
          </cell>
          <cell r="N109" t="str">
            <v xml:space="preserve">0028  </v>
          </cell>
          <cell r="O109" t="str">
            <v>3402</v>
          </cell>
          <cell r="P109" t="str">
            <v>001</v>
          </cell>
          <cell r="Q109" t="str">
            <v>149</v>
          </cell>
          <cell r="R109">
            <v>40840</v>
          </cell>
          <cell r="S109" t="str">
            <v>4017965692</v>
          </cell>
          <cell r="T109" t="str">
            <v>201110</v>
          </cell>
          <cell r="U109" t="str">
            <v>201110</v>
          </cell>
          <cell r="V109" t="str">
            <v>12</v>
          </cell>
          <cell r="W109">
            <v>1</v>
          </cell>
          <cell r="X109" t="str">
            <v>CAS ZONALES OCTUBRE 2011</v>
          </cell>
          <cell r="Y109">
            <v>427</v>
          </cell>
          <cell r="Z109" t="str">
            <v>10296864370</v>
          </cell>
          <cell r="AA109" t="str">
            <v>MONTESINOS</v>
          </cell>
          <cell r="AB109" t="str">
            <v>BALLADARES</v>
          </cell>
          <cell r="AC109" t="str">
            <v>AMADEO ARTURO</v>
          </cell>
          <cell r="AD109" t="str">
            <v>INTEGRA</v>
          </cell>
          <cell r="AE109" t="str">
            <v>02</v>
          </cell>
          <cell r="AF109">
            <v>58.8</v>
          </cell>
          <cell r="AG109">
            <v>46.39</v>
          </cell>
          <cell r="AH109">
            <v>105.19</v>
          </cell>
          <cell r="AI109">
            <v>326.67</v>
          </cell>
          <cell r="AJ109">
            <v>40819</v>
          </cell>
          <cell r="AK109" t="str">
            <v>2189110</v>
          </cell>
          <cell r="AL109">
            <v>40546</v>
          </cell>
          <cell r="AM109" t="str">
            <v>2011</v>
          </cell>
          <cell r="AN109" t="str">
            <v>1</v>
          </cell>
          <cell r="AO109">
            <v>97.2</v>
          </cell>
          <cell r="AP109">
            <v>0</v>
          </cell>
          <cell r="AQ109">
            <v>0</v>
          </cell>
          <cell r="AR109">
            <v>0</v>
          </cell>
          <cell r="AS109">
            <v>0</v>
          </cell>
          <cell r="AT109">
            <v>0</v>
          </cell>
          <cell r="AU109">
            <v>0</v>
          </cell>
          <cell r="AV109">
            <v>0</v>
          </cell>
          <cell r="AW109">
            <v>0</v>
          </cell>
          <cell r="AX109">
            <v>0</v>
          </cell>
          <cell r="AY109">
            <v>0</v>
          </cell>
          <cell r="AZ109">
            <v>0</v>
          </cell>
          <cell r="BA109">
            <v>22006</v>
          </cell>
          <cell r="BB109">
            <v>0</v>
          </cell>
          <cell r="BC109">
            <v>0</v>
          </cell>
          <cell r="BD109">
            <v>0</v>
          </cell>
          <cell r="BE109">
            <v>0</v>
          </cell>
          <cell r="BF109">
            <v>0</v>
          </cell>
          <cell r="BG109" t="str">
            <v>220041AMBTL1</v>
          </cell>
          <cell r="BH109">
            <v>40819</v>
          </cell>
        </row>
        <row r="110">
          <cell r="A110" t="str">
            <v>29686437</v>
          </cell>
          <cell r="B110" t="str">
            <v>MONTESINOS BALLADARES AMADEO ARTURO</v>
          </cell>
          <cell r="C110" t="str">
            <v>RESPONSABLE DE PROYECTOS-SUPERVISION</v>
          </cell>
          <cell r="D110" t="str">
            <v>29686437</v>
          </cell>
          <cell r="E110">
            <v>40819</v>
          </cell>
          <cell r="F110">
            <v>40999</v>
          </cell>
          <cell r="G110">
            <v>3266.7</v>
          </cell>
          <cell r="H110">
            <v>3266.7</v>
          </cell>
          <cell r="I110">
            <v>0</v>
          </cell>
          <cell r="J110" t="str">
            <v>MONTESINOS BALLADARES AMADEO ARTURO</v>
          </cell>
          <cell r="K110">
            <v>0</v>
          </cell>
          <cell r="L110">
            <v>2834.84</v>
          </cell>
          <cell r="M110" t="str">
            <v>OFICINA ZONAL PUNO</v>
          </cell>
          <cell r="N110" t="str">
            <v xml:space="preserve">0028  </v>
          </cell>
          <cell r="O110" t="str">
            <v>3402</v>
          </cell>
          <cell r="P110" t="str">
            <v>001</v>
          </cell>
          <cell r="Q110" t="str">
            <v>149</v>
          </cell>
          <cell r="R110">
            <v>40840</v>
          </cell>
          <cell r="S110" t="str">
            <v>4017965692</v>
          </cell>
          <cell r="T110" t="str">
            <v>201110</v>
          </cell>
          <cell r="U110" t="str">
            <v>201110</v>
          </cell>
          <cell r="V110" t="str">
            <v>12</v>
          </cell>
          <cell r="W110">
            <v>1</v>
          </cell>
          <cell r="X110" t="str">
            <v>CAS ZONALES OCTUBRE 2011</v>
          </cell>
          <cell r="Y110">
            <v>427</v>
          </cell>
          <cell r="Z110" t="str">
            <v>10296864370</v>
          </cell>
          <cell r="AA110" t="str">
            <v>MONTESINOS</v>
          </cell>
          <cell r="AB110" t="str">
            <v>BALLADARES</v>
          </cell>
          <cell r="AC110" t="str">
            <v>AMADEO ARTURO</v>
          </cell>
          <cell r="AD110" t="str">
            <v>INTEGRA</v>
          </cell>
          <cell r="AE110" t="str">
            <v>02</v>
          </cell>
          <cell r="AF110">
            <v>58.8</v>
          </cell>
          <cell r="AG110">
            <v>46.39</v>
          </cell>
          <cell r="AH110">
            <v>105.19</v>
          </cell>
          <cell r="AI110">
            <v>326.67</v>
          </cell>
          <cell r="AJ110">
            <v>40819</v>
          </cell>
          <cell r="AK110" t="str">
            <v>2189110</v>
          </cell>
          <cell r="AL110">
            <v>40546</v>
          </cell>
          <cell r="AM110" t="str">
            <v>2011</v>
          </cell>
          <cell r="AN110" t="str">
            <v>1</v>
          </cell>
          <cell r="AO110">
            <v>97.2</v>
          </cell>
          <cell r="AP110">
            <v>0</v>
          </cell>
          <cell r="AQ110">
            <v>0</v>
          </cell>
          <cell r="AR110">
            <v>0</v>
          </cell>
          <cell r="AS110">
            <v>0</v>
          </cell>
          <cell r="AT110">
            <v>0</v>
          </cell>
          <cell r="AU110">
            <v>0</v>
          </cell>
          <cell r="AV110">
            <v>0</v>
          </cell>
          <cell r="AW110">
            <v>0</v>
          </cell>
          <cell r="AX110">
            <v>0</v>
          </cell>
          <cell r="AY110">
            <v>0</v>
          </cell>
          <cell r="AZ110">
            <v>0</v>
          </cell>
          <cell r="BA110">
            <v>22006</v>
          </cell>
          <cell r="BB110">
            <v>0</v>
          </cell>
          <cell r="BC110">
            <v>0</v>
          </cell>
          <cell r="BD110">
            <v>0</v>
          </cell>
          <cell r="BE110">
            <v>0</v>
          </cell>
          <cell r="BF110">
            <v>0</v>
          </cell>
          <cell r="BG110" t="str">
            <v>220041AMBTL1</v>
          </cell>
          <cell r="BH110">
            <v>40819</v>
          </cell>
        </row>
        <row r="111">
          <cell r="A111" t="str">
            <v>20068994</v>
          </cell>
          <cell r="B111" t="str">
            <v>MORA  BONILLA ALDO PAUL</v>
          </cell>
          <cell r="C111" t="str">
            <v>JEFE DE LA OFICINA ZONAL JUNIN</v>
          </cell>
          <cell r="D111" t="str">
            <v>20068994</v>
          </cell>
          <cell r="E111">
            <v>40826</v>
          </cell>
          <cell r="F111">
            <v>40886</v>
          </cell>
          <cell r="G111">
            <v>3850</v>
          </cell>
          <cell r="H111">
            <v>3850</v>
          </cell>
          <cell r="I111">
            <v>0</v>
          </cell>
          <cell r="J111" t="str">
            <v>MORA  BONILLA ALDO PAUL</v>
          </cell>
          <cell r="K111">
            <v>0</v>
          </cell>
          <cell r="L111">
            <v>3341.03</v>
          </cell>
          <cell r="M111" t="str">
            <v>OFICINA ZONAL JUNIN</v>
          </cell>
          <cell r="N111" t="str">
            <v xml:space="preserve">0019  </v>
          </cell>
          <cell r="O111" t="str">
            <v>3433</v>
          </cell>
          <cell r="P111" t="str">
            <v>001</v>
          </cell>
          <cell r="Q111" t="str">
            <v>333</v>
          </cell>
          <cell r="R111">
            <v>40840</v>
          </cell>
          <cell r="S111" t="str">
            <v>04-383-035975</v>
          </cell>
          <cell r="T111" t="str">
            <v>201110</v>
          </cell>
          <cell r="U111" t="str">
            <v>201110</v>
          </cell>
          <cell r="V111" t="str">
            <v>12</v>
          </cell>
          <cell r="W111">
            <v>1</v>
          </cell>
          <cell r="X111" t="str">
            <v>CAS ZONALES OCTUBRE 2011</v>
          </cell>
          <cell r="Y111">
            <v>4152</v>
          </cell>
          <cell r="Z111" t="str">
            <v>10200689947</v>
          </cell>
          <cell r="AA111" t="str">
            <v xml:space="preserve">MORA </v>
          </cell>
          <cell r="AB111" t="str">
            <v>BONILLA</v>
          </cell>
          <cell r="AC111" t="str">
            <v>ALDO PAUL</v>
          </cell>
          <cell r="AD111" t="str">
            <v>INTEGRA</v>
          </cell>
          <cell r="AE111" t="str">
            <v>02</v>
          </cell>
          <cell r="AF111">
            <v>69.3</v>
          </cell>
          <cell r="AG111">
            <v>54.67</v>
          </cell>
          <cell r="AH111">
            <v>123.97</v>
          </cell>
          <cell r="AI111">
            <v>385</v>
          </cell>
          <cell r="AJ111">
            <v>40826</v>
          </cell>
          <cell r="AK111" t="str">
            <v>2327102</v>
          </cell>
          <cell r="AL111">
            <v>40590</v>
          </cell>
          <cell r="AM111" t="str">
            <v>2011</v>
          </cell>
          <cell r="AN111" t="str">
            <v>1</v>
          </cell>
          <cell r="AO111">
            <v>97.2</v>
          </cell>
          <cell r="AP111">
            <v>0</v>
          </cell>
          <cell r="AQ111">
            <v>0</v>
          </cell>
          <cell r="AR111">
            <v>0</v>
          </cell>
          <cell r="AS111">
            <v>0</v>
          </cell>
          <cell r="AT111">
            <v>0</v>
          </cell>
          <cell r="AU111">
            <v>0</v>
          </cell>
          <cell r="AV111">
            <v>0</v>
          </cell>
          <cell r="AW111">
            <v>0</v>
          </cell>
          <cell r="AX111">
            <v>0</v>
          </cell>
          <cell r="AY111">
            <v>0</v>
          </cell>
          <cell r="AZ111">
            <v>0</v>
          </cell>
          <cell r="BA111">
            <v>27287</v>
          </cell>
          <cell r="BB111">
            <v>0</v>
          </cell>
          <cell r="BC111">
            <v>0</v>
          </cell>
          <cell r="BD111">
            <v>0</v>
          </cell>
          <cell r="BE111">
            <v>0</v>
          </cell>
          <cell r="BF111">
            <v>0</v>
          </cell>
          <cell r="BG111" t="str">
            <v>572851AMBAI9</v>
          </cell>
          <cell r="BH111">
            <v>40826</v>
          </cell>
        </row>
        <row r="112">
          <cell r="A112" t="str">
            <v>20068994</v>
          </cell>
          <cell r="B112" t="str">
            <v>MORA  BONILLA ALDO PAUL</v>
          </cell>
          <cell r="C112" t="str">
            <v>JEFE DE LA OFICINA ZONAL JUNIN</v>
          </cell>
          <cell r="D112" t="str">
            <v>20068994</v>
          </cell>
          <cell r="E112">
            <v>40826</v>
          </cell>
          <cell r="F112">
            <v>40908</v>
          </cell>
          <cell r="G112">
            <v>3850</v>
          </cell>
          <cell r="H112">
            <v>3850</v>
          </cell>
          <cell r="I112">
            <v>0</v>
          </cell>
          <cell r="J112" t="str">
            <v>MORA  BONILLA ALDO PAUL</v>
          </cell>
          <cell r="K112">
            <v>0</v>
          </cell>
          <cell r="L112">
            <v>3341.03</v>
          </cell>
          <cell r="M112" t="str">
            <v>OFICINA ZONAL JUNIN</v>
          </cell>
          <cell r="N112" t="str">
            <v xml:space="preserve">0019  </v>
          </cell>
          <cell r="O112" t="str">
            <v>3433</v>
          </cell>
          <cell r="P112" t="str">
            <v>001</v>
          </cell>
          <cell r="Q112" t="str">
            <v>333</v>
          </cell>
          <cell r="R112">
            <v>40840</v>
          </cell>
          <cell r="S112" t="str">
            <v>04-383-035975</v>
          </cell>
          <cell r="T112" t="str">
            <v>201110</v>
          </cell>
          <cell r="U112" t="str">
            <v>201110</v>
          </cell>
          <cell r="V112" t="str">
            <v>12</v>
          </cell>
          <cell r="W112">
            <v>1</v>
          </cell>
          <cell r="X112" t="str">
            <v>CAS ZONALES OCTUBRE 2011</v>
          </cell>
          <cell r="Y112">
            <v>4152</v>
          </cell>
          <cell r="Z112" t="str">
            <v>10200689947</v>
          </cell>
          <cell r="AA112" t="str">
            <v xml:space="preserve">MORA </v>
          </cell>
          <cell r="AB112" t="str">
            <v>BONILLA</v>
          </cell>
          <cell r="AC112" t="str">
            <v>ALDO PAUL</v>
          </cell>
          <cell r="AD112" t="str">
            <v>INTEGRA</v>
          </cell>
          <cell r="AE112" t="str">
            <v>02</v>
          </cell>
          <cell r="AF112">
            <v>69.3</v>
          </cell>
          <cell r="AG112">
            <v>54.67</v>
          </cell>
          <cell r="AH112">
            <v>123.97</v>
          </cell>
          <cell r="AI112">
            <v>385</v>
          </cell>
          <cell r="AJ112">
            <v>40826</v>
          </cell>
          <cell r="AK112" t="str">
            <v>2327102</v>
          </cell>
          <cell r="AL112">
            <v>40590</v>
          </cell>
          <cell r="AM112" t="str">
            <v>2011</v>
          </cell>
          <cell r="AN112" t="str">
            <v>1</v>
          </cell>
          <cell r="AO112">
            <v>97.2</v>
          </cell>
          <cell r="AP112">
            <v>0</v>
          </cell>
          <cell r="AQ112">
            <v>0</v>
          </cell>
          <cell r="AR112">
            <v>0</v>
          </cell>
          <cell r="AS112">
            <v>0</v>
          </cell>
          <cell r="AT112">
            <v>0</v>
          </cell>
          <cell r="AU112">
            <v>0</v>
          </cell>
          <cell r="AV112">
            <v>0</v>
          </cell>
          <cell r="AW112">
            <v>0</v>
          </cell>
          <cell r="AX112">
            <v>0</v>
          </cell>
          <cell r="AY112">
            <v>0</v>
          </cell>
          <cell r="AZ112">
            <v>0</v>
          </cell>
          <cell r="BA112">
            <v>27287</v>
          </cell>
          <cell r="BB112">
            <v>0</v>
          </cell>
          <cell r="BC112">
            <v>0</v>
          </cell>
          <cell r="BD112">
            <v>0</v>
          </cell>
          <cell r="BE112">
            <v>0</v>
          </cell>
          <cell r="BF112">
            <v>0</v>
          </cell>
          <cell r="BG112" t="str">
            <v>572851AMBAI9</v>
          </cell>
          <cell r="BH112">
            <v>40826</v>
          </cell>
        </row>
        <row r="113">
          <cell r="A113" t="str">
            <v>20068994</v>
          </cell>
          <cell r="B113" t="str">
            <v>MORA  BONILLA ALDO PAUL</v>
          </cell>
          <cell r="C113" t="str">
            <v>JEFE DE LA OFICINA ZONAL JUNIN</v>
          </cell>
          <cell r="D113" t="str">
            <v>20068994</v>
          </cell>
          <cell r="E113">
            <v>40826</v>
          </cell>
          <cell r="F113">
            <v>40939</v>
          </cell>
          <cell r="G113">
            <v>3850</v>
          </cell>
          <cell r="H113">
            <v>3850</v>
          </cell>
          <cell r="I113">
            <v>0</v>
          </cell>
          <cell r="J113" t="str">
            <v>MORA  BONILLA ALDO PAUL</v>
          </cell>
          <cell r="K113">
            <v>0</v>
          </cell>
          <cell r="L113">
            <v>3341.03</v>
          </cell>
          <cell r="M113" t="str">
            <v>OFICINA ZONAL JUNIN</v>
          </cell>
          <cell r="N113" t="str">
            <v xml:space="preserve">0019  </v>
          </cell>
          <cell r="O113" t="str">
            <v>3433</v>
          </cell>
          <cell r="P113" t="str">
            <v>001</v>
          </cell>
          <cell r="Q113" t="str">
            <v>333</v>
          </cell>
          <cell r="R113">
            <v>40840</v>
          </cell>
          <cell r="S113" t="str">
            <v>04-383-035975</v>
          </cell>
          <cell r="T113" t="str">
            <v>201110</v>
          </cell>
          <cell r="U113" t="str">
            <v>201110</v>
          </cell>
          <cell r="V113" t="str">
            <v>12</v>
          </cell>
          <cell r="W113">
            <v>1</v>
          </cell>
          <cell r="X113" t="str">
            <v>CAS ZONALES OCTUBRE 2011</v>
          </cell>
          <cell r="Y113">
            <v>4152</v>
          </cell>
          <cell r="Z113" t="str">
            <v>10200689947</v>
          </cell>
          <cell r="AA113" t="str">
            <v xml:space="preserve">MORA </v>
          </cell>
          <cell r="AB113" t="str">
            <v>BONILLA</v>
          </cell>
          <cell r="AC113" t="str">
            <v>ALDO PAUL</v>
          </cell>
          <cell r="AD113" t="str">
            <v>INTEGRA</v>
          </cell>
          <cell r="AE113" t="str">
            <v>02</v>
          </cell>
          <cell r="AF113">
            <v>69.3</v>
          </cell>
          <cell r="AG113">
            <v>54.67</v>
          </cell>
          <cell r="AH113">
            <v>123.97</v>
          </cell>
          <cell r="AI113">
            <v>385</v>
          </cell>
          <cell r="AJ113">
            <v>40826</v>
          </cell>
          <cell r="AK113" t="str">
            <v>2327102</v>
          </cell>
          <cell r="AL113">
            <v>40590</v>
          </cell>
          <cell r="AM113" t="str">
            <v>2011</v>
          </cell>
          <cell r="AN113" t="str">
            <v>1</v>
          </cell>
          <cell r="AO113">
            <v>97.2</v>
          </cell>
          <cell r="AP113">
            <v>0</v>
          </cell>
          <cell r="AQ113">
            <v>0</v>
          </cell>
          <cell r="AR113">
            <v>0</v>
          </cell>
          <cell r="AS113">
            <v>0</v>
          </cell>
          <cell r="AT113">
            <v>0</v>
          </cell>
          <cell r="AU113">
            <v>0</v>
          </cell>
          <cell r="AV113">
            <v>0</v>
          </cell>
          <cell r="AW113">
            <v>0</v>
          </cell>
          <cell r="AX113">
            <v>0</v>
          </cell>
          <cell r="AY113">
            <v>0</v>
          </cell>
          <cell r="AZ113">
            <v>0</v>
          </cell>
          <cell r="BA113">
            <v>27287</v>
          </cell>
          <cell r="BB113">
            <v>0</v>
          </cell>
          <cell r="BC113">
            <v>0</v>
          </cell>
          <cell r="BD113">
            <v>0</v>
          </cell>
          <cell r="BE113">
            <v>0</v>
          </cell>
          <cell r="BF113">
            <v>0</v>
          </cell>
          <cell r="BG113" t="str">
            <v>572851AMBAI9</v>
          </cell>
          <cell r="BH113">
            <v>40826</v>
          </cell>
        </row>
        <row r="114">
          <cell r="A114" t="str">
            <v>20068994</v>
          </cell>
          <cell r="B114" t="str">
            <v>MORA  BONILLA ALDO PAUL</v>
          </cell>
          <cell r="C114" t="str">
            <v>JEFE DE LA OFICINA ZONAL JUNIN</v>
          </cell>
          <cell r="D114" t="str">
            <v>20068994</v>
          </cell>
          <cell r="E114">
            <v>40826</v>
          </cell>
          <cell r="F114">
            <v>40968</v>
          </cell>
          <cell r="G114">
            <v>3850</v>
          </cell>
          <cell r="H114">
            <v>3850</v>
          </cell>
          <cell r="I114">
            <v>0</v>
          </cell>
          <cell r="J114" t="str">
            <v>MORA  BONILLA ALDO PAUL</v>
          </cell>
          <cell r="K114">
            <v>0</v>
          </cell>
          <cell r="L114">
            <v>3341.03</v>
          </cell>
          <cell r="M114" t="str">
            <v>OFICINA ZONAL JUNIN</v>
          </cell>
          <cell r="N114" t="str">
            <v xml:space="preserve">0019  </v>
          </cell>
          <cell r="O114" t="str">
            <v>3433</v>
          </cell>
          <cell r="P114" t="str">
            <v>001</v>
          </cell>
          <cell r="Q114" t="str">
            <v>333</v>
          </cell>
          <cell r="R114">
            <v>40840</v>
          </cell>
          <cell r="S114" t="str">
            <v>04-383-035975</v>
          </cell>
          <cell r="T114" t="str">
            <v>201110</v>
          </cell>
          <cell r="U114" t="str">
            <v>201110</v>
          </cell>
          <cell r="V114" t="str">
            <v>12</v>
          </cell>
          <cell r="W114">
            <v>1</v>
          </cell>
          <cell r="X114" t="str">
            <v>CAS ZONALES OCTUBRE 2011</v>
          </cell>
          <cell r="Y114">
            <v>4152</v>
          </cell>
          <cell r="Z114" t="str">
            <v>10200689947</v>
          </cell>
          <cell r="AA114" t="str">
            <v xml:space="preserve">MORA </v>
          </cell>
          <cell r="AB114" t="str">
            <v>BONILLA</v>
          </cell>
          <cell r="AC114" t="str">
            <v>ALDO PAUL</v>
          </cell>
          <cell r="AD114" t="str">
            <v>INTEGRA</v>
          </cell>
          <cell r="AE114" t="str">
            <v>02</v>
          </cell>
          <cell r="AF114">
            <v>69.3</v>
          </cell>
          <cell r="AG114">
            <v>54.67</v>
          </cell>
          <cell r="AH114">
            <v>123.97</v>
          </cell>
          <cell r="AI114">
            <v>385</v>
          </cell>
          <cell r="AJ114">
            <v>40826</v>
          </cell>
          <cell r="AK114" t="str">
            <v>2327102</v>
          </cell>
          <cell r="AL114">
            <v>40590</v>
          </cell>
          <cell r="AM114" t="str">
            <v>2011</v>
          </cell>
          <cell r="AN114" t="str">
            <v>1</v>
          </cell>
          <cell r="AO114">
            <v>97.2</v>
          </cell>
          <cell r="AP114">
            <v>0</v>
          </cell>
          <cell r="AQ114">
            <v>0</v>
          </cell>
          <cell r="AR114">
            <v>0</v>
          </cell>
          <cell r="AS114">
            <v>0</v>
          </cell>
          <cell r="AT114">
            <v>0</v>
          </cell>
          <cell r="AU114">
            <v>0</v>
          </cell>
          <cell r="AV114">
            <v>0</v>
          </cell>
          <cell r="AW114">
            <v>0</v>
          </cell>
          <cell r="AX114">
            <v>0</v>
          </cell>
          <cell r="AY114">
            <v>0</v>
          </cell>
          <cell r="AZ114">
            <v>0</v>
          </cell>
          <cell r="BA114">
            <v>27287</v>
          </cell>
          <cell r="BB114">
            <v>0</v>
          </cell>
          <cell r="BC114">
            <v>0</v>
          </cell>
          <cell r="BD114">
            <v>0</v>
          </cell>
          <cell r="BE114">
            <v>0</v>
          </cell>
          <cell r="BF114">
            <v>0</v>
          </cell>
          <cell r="BG114" t="str">
            <v>572851AMBAI9</v>
          </cell>
          <cell r="BH114">
            <v>40826</v>
          </cell>
        </row>
        <row r="115">
          <cell r="A115" t="str">
            <v>20068994</v>
          </cell>
          <cell r="B115" t="str">
            <v>MORA  BONILLA ALDO PAUL</v>
          </cell>
          <cell r="C115" t="str">
            <v>JEFE DE LA OFICINA ZONAL JUNIN</v>
          </cell>
          <cell r="D115" t="str">
            <v>20068994</v>
          </cell>
          <cell r="E115">
            <v>40826</v>
          </cell>
          <cell r="F115">
            <v>40999</v>
          </cell>
          <cell r="G115">
            <v>3850</v>
          </cell>
          <cell r="H115">
            <v>3850</v>
          </cell>
          <cell r="I115">
            <v>0</v>
          </cell>
          <cell r="J115" t="str">
            <v>MORA  BONILLA ALDO PAUL</v>
          </cell>
          <cell r="K115">
            <v>0</v>
          </cell>
          <cell r="L115">
            <v>3341.03</v>
          </cell>
          <cell r="M115" t="str">
            <v>OFICINA ZONAL JUNIN</v>
          </cell>
          <cell r="N115" t="str">
            <v xml:space="preserve">0019  </v>
          </cell>
          <cell r="O115" t="str">
            <v>3433</v>
          </cell>
          <cell r="P115" t="str">
            <v>001</v>
          </cell>
          <cell r="Q115" t="str">
            <v>333</v>
          </cell>
          <cell r="R115">
            <v>40840</v>
          </cell>
          <cell r="S115" t="str">
            <v>04-383-035975</v>
          </cell>
          <cell r="T115" t="str">
            <v>201110</v>
          </cell>
          <cell r="U115" t="str">
            <v>201110</v>
          </cell>
          <cell r="V115" t="str">
            <v>12</v>
          </cell>
          <cell r="W115">
            <v>1</v>
          </cell>
          <cell r="X115" t="str">
            <v>CAS ZONALES OCTUBRE 2011</v>
          </cell>
          <cell r="Y115">
            <v>4152</v>
          </cell>
          <cell r="Z115" t="str">
            <v>10200689947</v>
          </cell>
          <cell r="AA115" t="str">
            <v xml:space="preserve">MORA </v>
          </cell>
          <cell r="AB115" t="str">
            <v>BONILLA</v>
          </cell>
          <cell r="AC115" t="str">
            <v>ALDO PAUL</v>
          </cell>
          <cell r="AD115" t="str">
            <v>INTEGRA</v>
          </cell>
          <cell r="AE115" t="str">
            <v>02</v>
          </cell>
          <cell r="AF115">
            <v>69.3</v>
          </cell>
          <cell r="AG115">
            <v>54.67</v>
          </cell>
          <cell r="AH115">
            <v>123.97</v>
          </cell>
          <cell r="AI115">
            <v>385</v>
          </cell>
          <cell r="AJ115">
            <v>40826</v>
          </cell>
          <cell r="AK115" t="str">
            <v>2327102</v>
          </cell>
          <cell r="AL115">
            <v>40590</v>
          </cell>
          <cell r="AM115" t="str">
            <v>2011</v>
          </cell>
          <cell r="AN115" t="str">
            <v>1</v>
          </cell>
          <cell r="AO115">
            <v>97.2</v>
          </cell>
          <cell r="AP115">
            <v>0</v>
          </cell>
          <cell r="AQ115">
            <v>0</v>
          </cell>
          <cell r="AR115">
            <v>0</v>
          </cell>
          <cell r="AS115">
            <v>0</v>
          </cell>
          <cell r="AT115">
            <v>0</v>
          </cell>
          <cell r="AU115">
            <v>0</v>
          </cell>
          <cell r="AV115">
            <v>0</v>
          </cell>
          <cell r="AW115">
            <v>0</v>
          </cell>
          <cell r="AX115">
            <v>0</v>
          </cell>
          <cell r="AY115">
            <v>0</v>
          </cell>
          <cell r="AZ115">
            <v>0</v>
          </cell>
          <cell r="BA115">
            <v>27287</v>
          </cell>
          <cell r="BB115">
            <v>0</v>
          </cell>
          <cell r="BC115">
            <v>0</v>
          </cell>
          <cell r="BD115">
            <v>0</v>
          </cell>
          <cell r="BE115">
            <v>0</v>
          </cell>
          <cell r="BF115">
            <v>0</v>
          </cell>
          <cell r="BG115" t="str">
            <v>572851AMBAI9</v>
          </cell>
          <cell r="BH115">
            <v>40826</v>
          </cell>
        </row>
        <row r="116">
          <cell r="A116" t="str">
            <v>20068994</v>
          </cell>
          <cell r="B116" t="str">
            <v>MORA  BONILLA ALDO PAUL</v>
          </cell>
          <cell r="C116" t="str">
            <v>JEFE DE LA OFICINA ZONAL JUNIN</v>
          </cell>
          <cell r="D116" t="str">
            <v>20068994</v>
          </cell>
          <cell r="E116">
            <v>40826</v>
          </cell>
          <cell r="F116">
            <v>41060</v>
          </cell>
          <cell r="G116">
            <v>3850</v>
          </cell>
          <cell r="H116">
            <v>3850</v>
          </cell>
          <cell r="I116">
            <v>0</v>
          </cell>
          <cell r="J116" t="str">
            <v>MORA  BONILLA ALDO PAUL</v>
          </cell>
          <cell r="K116">
            <v>0</v>
          </cell>
          <cell r="L116">
            <v>3341.03</v>
          </cell>
          <cell r="M116" t="str">
            <v>OFICINA ZONAL JUNIN</v>
          </cell>
          <cell r="N116" t="str">
            <v xml:space="preserve">0019  </v>
          </cell>
          <cell r="O116" t="str">
            <v>3433</v>
          </cell>
          <cell r="P116" t="str">
            <v>001</v>
          </cell>
          <cell r="Q116" t="str">
            <v>333</v>
          </cell>
          <cell r="R116">
            <v>40840</v>
          </cell>
          <cell r="S116" t="str">
            <v>04-383-035975</v>
          </cell>
          <cell r="T116" t="str">
            <v>201110</v>
          </cell>
          <cell r="U116" t="str">
            <v>201110</v>
          </cell>
          <cell r="V116" t="str">
            <v>12</v>
          </cell>
          <cell r="W116">
            <v>1</v>
          </cell>
          <cell r="X116" t="str">
            <v>CAS ZONALES OCTUBRE 2011</v>
          </cell>
          <cell r="Y116">
            <v>4152</v>
          </cell>
          <cell r="Z116" t="str">
            <v>10200689947</v>
          </cell>
          <cell r="AA116" t="str">
            <v xml:space="preserve">MORA </v>
          </cell>
          <cell r="AB116" t="str">
            <v>BONILLA</v>
          </cell>
          <cell r="AC116" t="str">
            <v>ALDO PAUL</v>
          </cell>
          <cell r="AD116" t="str">
            <v>INTEGRA</v>
          </cell>
          <cell r="AE116" t="str">
            <v>02</v>
          </cell>
          <cell r="AF116">
            <v>69.3</v>
          </cell>
          <cell r="AG116">
            <v>54.67</v>
          </cell>
          <cell r="AH116">
            <v>123.97</v>
          </cell>
          <cell r="AI116">
            <v>385</v>
          </cell>
          <cell r="AJ116">
            <v>40826</v>
          </cell>
          <cell r="AK116" t="str">
            <v>2327102</v>
          </cell>
          <cell r="AL116">
            <v>40590</v>
          </cell>
          <cell r="AM116" t="str">
            <v>2011</v>
          </cell>
          <cell r="AN116" t="str">
            <v>1</v>
          </cell>
          <cell r="AO116">
            <v>97.2</v>
          </cell>
          <cell r="AP116">
            <v>0</v>
          </cell>
          <cell r="AQ116">
            <v>0</v>
          </cell>
          <cell r="AR116">
            <v>0</v>
          </cell>
          <cell r="AS116">
            <v>0</v>
          </cell>
          <cell r="AT116">
            <v>0</v>
          </cell>
          <cell r="AU116">
            <v>0</v>
          </cell>
          <cell r="AV116">
            <v>0</v>
          </cell>
          <cell r="AW116">
            <v>0</v>
          </cell>
          <cell r="AX116">
            <v>0</v>
          </cell>
          <cell r="AY116">
            <v>0</v>
          </cell>
          <cell r="AZ116">
            <v>0</v>
          </cell>
          <cell r="BA116">
            <v>27287</v>
          </cell>
          <cell r="BB116">
            <v>0</v>
          </cell>
          <cell r="BC116">
            <v>0</v>
          </cell>
          <cell r="BD116">
            <v>0</v>
          </cell>
          <cell r="BE116">
            <v>0</v>
          </cell>
          <cell r="BF116">
            <v>0</v>
          </cell>
          <cell r="BG116" t="str">
            <v>572851AMBAI9</v>
          </cell>
          <cell r="BH116">
            <v>40826</v>
          </cell>
        </row>
        <row r="117">
          <cell r="A117" t="str">
            <v>09960472</v>
          </cell>
          <cell r="B117" t="str">
            <v>MORALES MARIN LUIS ANGEL</v>
          </cell>
          <cell r="C117" t="str">
            <v>JEFE DE LA OFICINA ZONAL HUANUCO</v>
          </cell>
          <cell r="D117" t="str">
            <v>09960472</v>
          </cell>
          <cell r="E117">
            <v>40826</v>
          </cell>
          <cell r="F117">
            <v>40886</v>
          </cell>
          <cell r="G117">
            <v>3850</v>
          </cell>
          <cell r="H117">
            <v>3850</v>
          </cell>
          <cell r="I117">
            <v>0</v>
          </cell>
          <cell r="J117" t="str">
            <v>MORALES MARIN LUIS ANGEL</v>
          </cell>
          <cell r="K117">
            <v>0</v>
          </cell>
          <cell r="L117">
            <v>3330.24</v>
          </cell>
          <cell r="M117" t="str">
            <v>OFICINA ZONAL HUANUCO</v>
          </cell>
          <cell r="N117" t="str">
            <v xml:space="preserve">0017  </v>
          </cell>
          <cell r="O117" t="str">
            <v>3432</v>
          </cell>
          <cell r="P117" t="str">
            <v>E001</v>
          </cell>
          <cell r="Q117" t="str">
            <v>6</v>
          </cell>
          <cell r="R117">
            <v>40841</v>
          </cell>
          <cell r="S117" t="str">
            <v>04-581-016080</v>
          </cell>
          <cell r="T117" t="str">
            <v>201110</v>
          </cell>
          <cell r="U117" t="str">
            <v>201110</v>
          </cell>
          <cell r="V117" t="str">
            <v>12</v>
          </cell>
          <cell r="W117">
            <v>1</v>
          </cell>
          <cell r="X117" t="str">
            <v>CAS ZONALES OCTUBRE 2011</v>
          </cell>
          <cell r="Y117">
            <v>4151</v>
          </cell>
          <cell r="Z117" t="str">
            <v>10099604722</v>
          </cell>
          <cell r="AA117" t="str">
            <v>MORALES</v>
          </cell>
          <cell r="AB117" t="str">
            <v>MARIN</v>
          </cell>
          <cell r="AC117" t="str">
            <v>LUIS ANGEL</v>
          </cell>
          <cell r="AD117" t="str">
            <v>HORIZONTE</v>
          </cell>
          <cell r="AE117" t="str">
            <v>01</v>
          </cell>
          <cell r="AF117">
            <v>75.08</v>
          </cell>
          <cell r="AG117">
            <v>59.68</v>
          </cell>
          <cell r="AH117">
            <v>134.76</v>
          </cell>
          <cell r="AI117">
            <v>385</v>
          </cell>
          <cell r="AJ117">
            <v>40826</v>
          </cell>
          <cell r="AK117" t="str">
            <v>2630580</v>
          </cell>
          <cell r="AL117">
            <v>40833</v>
          </cell>
          <cell r="AM117" t="str">
            <v>2011</v>
          </cell>
          <cell r="AN117" t="str">
            <v>1</v>
          </cell>
          <cell r="AO117">
            <v>97.2</v>
          </cell>
          <cell r="AP117">
            <v>0</v>
          </cell>
          <cell r="AQ117">
            <v>0</v>
          </cell>
          <cell r="AR117">
            <v>0</v>
          </cell>
          <cell r="AS117">
            <v>0</v>
          </cell>
          <cell r="AT117">
            <v>0</v>
          </cell>
          <cell r="AU117">
            <v>0</v>
          </cell>
          <cell r="AV117">
            <v>0</v>
          </cell>
          <cell r="AW117">
            <v>0</v>
          </cell>
          <cell r="AX117">
            <v>0</v>
          </cell>
          <cell r="AY117">
            <v>0</v>
          </cell>
          <cell r="AZ117">
            <v>0</v>
          </cell>
          <cell r="BA117">
            <v>27830</v>
          </cell>
          <cell r="BB117">
            <v>0</v>
          </cell>
          <cell r="BC117">
            <v>0</v>
          </cell>
          <cell r="BD117">
            <v>0</v>
          </cell>
          <cell r="BE117">
            <v>0</v>
          </cell>
          <cell r="BF117">
            <v>0</v>
          </cell>
          <cell r="BG117" t="str">
            <v>578281LMMAI9</v>
          </cell>
          <cell r="BH117">
            <v>40841</v>
          </cell>
        </row>
        <row r="118">
          <cell r="A118" t="str">
            <v>09960472</v>
          </cell>
          <cell r="B118" t="str">
            <v>MORALES MARIN LUIS ANGEL</v>
          </cell>
          <cell r="C118" t="str">
            <v>JEFE DE LA OFICINA ZONAL HUANUCO</v>
          </cell>
          <cell r="D118" t="str">
            <v>09960472</v>
          </cell>
          <cell r="E118">
            <v>40826</v>
          </cell>
          <cell r="F118">
            <v>40908</v>
          </cell>
          <cell r="G118">
            <v>3850</v>
          </cell>
          <cell r="H118">
            <v>3850</v>
          </cell>
          <cell r="I118">
            <v>0</v>
          </cell>
          <cell r="J118" t="str">
            <v>MORALES MARIN LUIS ANGEL</v>
          </cell>
          <cell r="K118">
            <v>0</v>
          </cell>
          <cell r="L118">
            <v>3330.24</v>
          </cell>
          <cell r="M118" t="str">
            <v>OFICINA ZONAL HUANUCO</v>
          </cell>
          <cell r="N118" t="str">
            <v xml:space="preserve">0017  </v>
          </cell>
          <cell r="O118" t="str">
            <v>3432</v>
          </cell>
          <cell r="P118" t="str">
            <v>E001</v>
          </cell>
          <cell r="Q118" t="str">
            <v>6</v>
          </cell>
          <cell r="R118">
            <v>40841</v>
          </cell>
          <cell r="S118" t="str">
            <v>04-581-016080</v>
          </cell>
          <cell r="T118" t="str">
            <v>201110</v>
          </cell>
          <cell r="U118" t="str">
            <v>201110</v>
          </cell>
          <cell r="V118" t="str">
            <v>12</v>
          </cell>
          <cell r="W118">
            <v>1</v>
          </cell>
          <cell r="X118" t="str">
            <v>CAS ZONALES OCTUBRE 2011</v>
          </cell>
          <cell r="Y118">
            <v>4151</v>
          </cell>
          <cell r="Z118" t="str">
            <v>10099604722</v>
          </cell>
          <cell r="AA118" t="str">
            <v>MORALES</v>
          </cell>
          <cell r="AB118" t="str">
            <v>MARIN</v>
          </cell>
          <cell r="AC118" t="str">
            <v>LUIS ANGEL</v>
          </cell>
          <cell r="AD118" t="str">
            <v>HORIZONTE</v>
          </cell>
          <cell r="AE118" t="str">
            <v>01</v>
          </cell>
          <cell r="AF118">
            <v>75.08</v>
          </cell>
          <cell r="AG118">
            <v>59.68</v>
          </cell>
          <cell r="AH118">
            <v>134.76</v>
          </cell>
          <cell r="AI118">
            <v>385</v>
          </cell>
          <cell r="AJ118">
            <v>40826</v>
          </cell>
          <cell r="AK118" t="str">
            <v>2630580</v>
          </cell>
          <cell r="AL118">
            <v>40833</v>
          </cell>
          <cell r="AM118" t="str">
            <v>2011</v>
          </cell>
          <cell r="AN118" t="str">
            <v>1</v>
          </cell>
          <cell r="AO118">
            <v>97.2</v>
          </cell>
          <cell r="AP118">
            <v>0</v>
          </cell>
          <cell r="AQ118">
            <v>0</v>
          </cell>
          <cell r="AR118">
            <v>0</v>
          </cell>
          <cell r="AS118">
            <v>0</v>
          </cell>
          <cell r="AT118">
            <v>0</v>
          </cell>
          <cell r="AU118">
            <v>0</v>
          </cell>
          <cell r="AV118">
            <v>0</v>
          </cell>
          <cell r="AW118">
            <v>0</v>
          </cell>
          <cell r="AX118">
            <v>0</v>
          </cell>
          <cell r="AY118">
            <v>0</v>
          </cell>
          <cell r="AZ118">
            <v>0</v>
          </cell>
          <cell r="BA118">
            <v>27830</v>
          </cell>
          <cell r="BB118">
            <v>0</v>
          </cell>
          <cell r="BC118">
            <v>0</v>
          </cell>
          <cell r="BD118">
            <v>0</v>
          </cell>
          <cell r="BE118">
            <v>0</v>
          </cell>
          <cell r="BF118">
            <v>0</v>
          </cell>
          <cell r="BG118" t="str">
            <v>578281LMMAI9</v>
          </cell>
          <cell r="BH118">
            <v>40841</v>
          </cell>
        </row>
        <row r="119">
          <cell r="A119" t="str">
            <v>09960472</v>
          </cell>
          <cell r="B119" t="str">
            <v>MORALES MARIN LUIS ANGEL</v>
          </cell>
          <cell r="C119" t="str">
            <v>JEFE DE LA OFICINA ZONAL HUANUCO</v>
          </cell>
          <cell r="D119" t="str">
            <v>09960472</v>
          </cell>
          <cell r="E119">
            <v>40826</v>
          </cell>
          <cell r="F119">
            <v>40939</v>
          </cell>
          <cell r="G119">
            <v>3850</v>
          </cell>
          <cell r="H119">
            <v>3850</v>
          </cell>
          <cell r="I119">
            <v>0</v>
          </cell>
          <cell r="J119" t="str">
            <v>MORALES MARIN LUIS ANGEL</v>
          </cell>
          <cell r="K119">
            <v>0</v>
          </cell>
          <cell r="L119">
            <v>3330.24</v>
          </cell>
          <cell r="M119" t="str">
            <v>OFICINA ZONAL HUANUCO</v>
          </cell>
          <cell r="N119" t="str">
            <v xml:space="preserve">0017  </v>
          </cell>
          <cell r="O119" t="str">
            <v>3432</v>
          </cell>
          <cell r="P119" t="str">
            <v>E001</v>
          </cell>
          <cell r="Q119" t="str">
            <v>6</v>
          </cell>
          <cell r="R119">
            <v>40841</v>
          </cell>
          <cell r="S119" t="str">
            <v>04-581-016080</v>
          </cell>
          <cell r="T119" t="str">
            <v>201110</v>
          </cell>
          <cell r="U119" t="str">
            <v>201110</v>
          </cell>
          <cell r="V119" t="str">
            <v>12</v>
          </cell>
          <cell r="W119">
            <v>1</v>
          </cell>
          <cell r="X119" t="str">
            <v>CAS ZONALES OCTUBRE 2011</v>
          </cell>
          <cell r="Y119">
            <v>4151</v>
          </cell>
          <cell r="Z119" t="str">
            <v>10099604722</v>
          </cell>
          <cell r="AA119" t="str">
            <v>MORALES</v>
          </cell>
          <cell r="AB119" t="str">
            <v>MARIN</v>
          </cell>
          <cell r="AC119" t="str">
            <v>LUIS ANGEL</v>
          </cell>
          <cell r="AD119" t="str">
            <v>HORIZONTE</v>
          </cell>
          <cell r="AE119" t="str">
            <v>01</v>
          </cell>
          <cell r="AF119">
            <v>75.08</v>
          </cell>
          <cell r="AG119">
            <v>59.68</v>
          </cell>
          <cell r="AH119">
            <v>134.76</v>
          </cell>
          <cell r="AI119">
            <v>385</v>
          </cell>
          <cell r="AJ119">
            <v>40826</v>
          </cell>
          <cell r="AK119" t="str">
            <v>2630580</v>
          </cell>
          <cell r="AL119">
            <v>40833</v>
          </cell>
          <cell r="AM119" t="str">
            <v>2011</v>
          </cell>
          <cell r="AN119" t="str">
            <v>1</v>
          </cell>
          <cell r="AO119">
            <v>97.2</v>
          </cell>
          <cell r="AP119">
            <v>0</v>
          </cell>
          <cell r="AQ119">
            <v>0</v>
          </cell>
          <cell r="AR119">
            <v>0</v>
          </cell>
          <cell r="AS119">
            <v>0</v>
          </cell>
          <cell r="AT119">
            <v>0</v>
          </cell>
          <cell r="AU119">
            <v>0</v>
          </cell>
          <cell r="AV119">
            <v>0</v>
          </cell>
          <cell r="AW119">
            <v>0</v>
          </cell>
          <cell r="AX119">
            <v>0</v>
          </cell>
          <cell r="AY119">
            <v>0</v>
          </cell>
          <cell r="AZ119">
            <v>0</v>
          </cell>
          <cell r="BA119">
            <v>27830</v>
          </cell>
          <cell r="BB119">
            <v>0</v>
          </cell>
          <cell r="BC119">
            <v>0</v>
          </cell>
          <cell r="BD119">
            <v>0</v>
          </cell>
          <cell r="BE119">
            <v>0</v>
          </cell>
          <cell r="BF119">
            <v>0</v>
          </cell>
          <cell r="BG119" t="str">
            <v>578281LMMAI9</v>
          </cell>
          <cell r="BH119">
            <v>40841</v>
          </cell>
        </row>
        <row r="120">
          <cell r="A120" t="str">
            <v>09960472</v>
          </cell>
          <cell r="B120" t="str">
            <v>MORALES MARIN LUIS ANGEL</v>
          </cell>
          <cell r="C120" t="str">
            <v>JEFE DE LA OFICINA ZONAL HUANUCO</v>
          </cell>
          <cell r="D120" t="str">
            <v>09960472</v>
          </cell>
          <cell r="E120">
            <v>40826</v>
          </cell>
          <cell r="F120">
            <v>40968</v>
          </cell>
          <cell r="G120">
            <v>3850</v>
          </cell>
          <cell r="H120">
            <v>3850</v>
          </cell>
          <cell r="I120">
            <v>0</v>
          </cell>
          <cell r="J120" t="str">
            <v>MORALES MARIN LUIS ANGEL</v>
          </cell>
          <cell r="K120">
            <v>0</v>
          </cell>
          <cell r="L120">
            <v>3330.24</v>
          </cell>
          <cell r="M120" t="str">
            <v>OFICINA ZONAL HUANUCO</v>
          </cell>
          <cell r="N120" t="str">
            <v xml:space="preserve">0017  </v>
          </cell>
          <cell r="O120" t="str">
            <v>3432</v>
          </cell>
          <cell r="P120" t="str">
            <v>E001</v>
          </cell>
          <cell r="Q120" t="str">
            <v>6</v>
          </cell>
          <cell r="R120">
            <v>40841</v>
          </cell>
          <cell r="S120" t="str">
            <v>04-581-016080</v>
          </cell>
          <cell r="T120" t="str">
            <v>201110</v>
          </cell>
          <cell r="U120" t="str">
            <v>201110</v>
          </cell>
          <cell r="V120" t="str">
            <v>12</v>
          </cell>
          <cell r="W120">
            <v>1</v>
          </cell>
          <cell r="X120" t="str">
            <v>CAS ZONALES OCTUBRE 2011</v>
          </cell>
          <cell r="Y120">
            <v>4151</v>
          </cell>
          <cell r="Z120" t="str">
            <v>10099604722</v>
          </cell>
          <cell r="AA120" t="str">
            <v>MORALES</v>
          </cell>
          <cell r="AB120" t="str">
            <v>MARIN</v>
          </cell>
          <cell r="AC120" t="str">
            <v>LUIS ANGEL</v>
          </cell>
          <cell r="AD120" t="str">
            <v>HORIZONTE</v>
          </cell>
          <cell r="AE120" t="str">
            <v>01</v>
          </cell>
          <cell r="AF120">
            <v>75.08</v>
          </cell>
          <cell r="AG120">
            <v>59.68</v>
          </cell>
          <cell r="AH120">
            <v>134.76</v>
          </cell>
          <cell r="AI120">
            <v>385</v>
          </cell>
          <cell r="AJ120">
            <v>40826</v>
          </cell>
          <cell r="AK120" t="str">
            <v>2630580</v>
          </cell>
          <cell r="AL120">
            <v>40833</v>
          </cell>
          <cell r="AM120" t="str">
            <v>2011</v>
          </cell>
          <cell r="AN120" t="str">
            <v>1</v>
          </cell>
          <cell r="AO120">
            <v>97.2</v>
          </cell>
          <cell r="AP120">
            <v>0</v>
          </cell>
          <cell r="AQ120">
            <v>0</v>
          </cell>
          <cell r="AR120">
            <v>0</v>
          </cell>
          <cell r="AS120">
            <v>0</v>
          </cell>
          <cell r="AT120">
            <v>0</v>
          </cell>
          <cell r="AU120">
            <v>0</v>
          </cell>
          <cell r="AV120">
            <v>0</v>
          </cell>
          <cell r="AW120">
            <v>0</v>
          </cell>
          <cell r="AX120">
            <v>0</v>
          </cell>
          <cell r="AY120">
            <v>0</v>
          </cell>
          <cell r="AZ120">
            <v>0</v>
          </cell>
          <cell r="BA120">
            <v>27830</v>
          </cell>
          <cell r="BB120">
            <v>0</v>
          </cell>
          <cell r="BC120">
            <v>0</v>
          </cell>
          <cell r="BD120">
            <v>0</v>
          </cell>
          <cell r="BE120">
            <v>0</v>
          </cell>
          <cell r="BF120">
            <v>0</v>
          </cell>
          <cell r="BG120" t="str">
            <v>578281LMMAI9</v>
          </cell>
          <cell r="BH120">
            <v>40841</v>
          </cell>
        </row>
        <row r="121">
          <cell r="A121" t="str">
            <v>09960472</v>
          </cell>
          <cell r="B121" t="str">
            <v>MORALES MARIN LUIS ANGEL</v>
          </cell>
          <cell r="C121" t="str">
            <v>JEFE DE LA OFICINA ZONAL HUANUCO</v>
          </cell>
          <cell r="D121" t="str">
            <v>09960472</v>
          </cell>
          <cell r="E121">
            <v>40826</v>
          </cell>
          <cell r="F121">
            <v>40999</v>
          </cell>
          <cell r="G121">
            <v>3850</v>
          </cell>
          <cell r="H121">
            <v>3850</v>
          </cell>
          <cell r="I121">
            <v>0</v>
          </cell>
          <cell r="J121" t="str">
            <v>MORALES MARIN LUIS ANGEL</v>
          </cell>
          <cell r="K121">
            <v>0</v>
          </cell>
          <cell r="L121">
            <v>3330.24</v>
          </cell>
          <cell r="M121" t="str">
            <v>OFICINA ZONAL HUANUCO</v>
          </cell>
          <cell r="N121" t="str">
            <v xml:space="preserve">0017  </v>
          </cell>
          <cell r="O121" t="str">
            <v>3432</v>
          </cell>
          <cell r="P121" t="str">
            <v>E001</v>
          </cell>
          <cell r="Q121" t="str">
            <v>6</v>
          </cell>
          <cell r="R121">
            <v>40841</v>
          </cell>
          <cell r="S121" t="str">
            <v>04-581-016080</v>
          </cell>
          <cell r="T121" t="str">
            <v>201110</v>
          </cell>
          <cell r="U121" t="str">
            <v>201110</v>
          </cell>
          <cell r="V121" t="str">
            <v>12</v>
          </cell>
          <cell r="W121">
            <v>1</v>
          </cell>
          <cell r="X121" t="str">
            <v>CAS ZONALES OCTUBRE 2011</v>
          </cell>
          <cell r="Y121">
            <v>4151</v>
          </cell>
          <cell r="Z121" t="str">
            <v>10099604722</v>
          </cell>
          <cell r="AA121" t="str">
            <v>MORALES</v>
          </cell>
          <cell r="AB121" t="str">
            <v>MARIN</v>
          </cell>
          <cell r="AC121" t="str">
            <v>LUIS ANGEL</v>
          </cell>
          <cell r="AD121" t="str">
            <v>HORIZONTE</v>
          </cell>
          <cell r="AE121" t="str">
            <v>01</v>
          </cell>
          <cell r="AF121">
            <v>75.08</v>
          </cell>
          <cell r="AG121">
            <v>59.68</v>
          </cell>
          <cell r="AH121">
            <v>134.76</v>
          </cell>
          <cell r="AI121">
            <v>385</v>
          </cell>
          <cell r="AJ121">
            <v>40826</v>
          </cell>
          <cell r="AK121" t="str">
            <v>2630580</v>
          </cell>
          <cell r="AL121">
            <v>40833</v>
          </cell>
          <cell r="AM121" t="str">
            <v>2011</v>
          </cell>
          <cell r="AN121" t="str">
            <v>1</v>
          </cell>
          <cell r="AO121">
            <v>97.2</v>
          </cell>
          <cell r="AP121">
            <v>0</v>
          </cell>
          <cell r="AQ121">
            <v>0</v>
          </cell>
          <cell r="AR121">
            <v>0</v>
          </cell>
          <cell r="AS121">
            <v>0</v>
          </cell>
          <cell r="AT121">
            <v>0</v>
          </cell>
          <cell r="AU121">
            <v>0</v>
          </cell>
          <cell r="AV121">
            <v>0</v>
          </cell>
          <cell r="AW121">
            <v>0</v>
          </cell>
          <cell r="AX121">
            <v>0</v>
          </cell>
          <cell r="AY121">
            <v>0</v>
          </cell>
          <cell r="AZ121">
            <v>0</v>
          </cell>
          <cell r="BA121">
            <v>27830</v>
          </cell>
          <cell r="BB121">
            <v>0</v>
          </cell>
          <cell r="BC121">
            <v>0</v>
          </cell>
          <cell r="BD121">
            <v>0</v>
          </cell>
          <cell r="BE121">
            <v>0</v>
          </cell>
          <cell r="BF121">
            <v>0</v>
          </cell>
          <cell r="BG121" t="str">
            <v>578281LMMAI9</v>
          </cell>
          <cell r="BH121">
            <v>40841</v>
          </cell>
        </row>
        <row r="122">
          <cell r="A122" t="str">
            <v>09960472</v>
          </cell>
          <cell r="B122" t="str">
            <v>MORALES MARIN LUIS ANGEL</v>
          </cell>
          <cell r="C122" t="str">
            <v>JEFE DE LA OFICINA ZONAL HUANUCO</v>
          </cell>
          <cell r="D122" t="str">
            <v>09960472</v>
          </cell>
          <cell r="E122">
            <v>40826</v>
          </cell>
          <cell r="F122">
            <v>41060</v>
          </cell>
          <cell r="G122">
            <v>3850</v>
          </cell>
          <cell r="H122">
            <v>3850</v>
          </cell>
          <cell r="I122">
            <v>0</v>
          </cell>
          <cell r="J122" t="str">
            <v>MORALES MARIN LUIS ANGEL</v>
          </cell>
          <cell r="K122">
            <v>0</v>
          </cell>
          <cell r="L122">
            <v>3330.24</v>
          </cell>
          <cell r="M122" t="str">
            <v>OFICINA ZONAL HUANUCO</v>
          </cell>
          <cell r="N122" t="str">
            <v xml:space="preserve">0017  </v>
          </cell>
          <cell r="O122" t="str">
            <v>3432</v>
          </cell>
          <cell r="P122" t="str">
            <v>E001</v>
          </cell>
          <cell r="Q122" t="str">
            <v>6</v>
          </cell>
          <cell r="R122">
            <v>40841</v>
          </cell>
          <cell r="S122" t="str">
            <v>04-581-016080</v>
          </cell>
          <cell r="T122" t="str">
            <v>201110</v>
          </cell>
          <cell r="U122" t="str">
            <v>201110</v>
          </cell>
          <cell r="V122" t="str">
            <v>12</v>
          </cell>
          <cell r="W122">
            <v>1</v>
          </cell>
          <cell r="X122" t="str">
            <v>CAS ZONALES OCTUBRE 2011</v>
          </cell>
          <cell r="Y122">
            <v>4151</v>
          </cell>
          <cell r="Z122" t="str">
            <v>10099604722</v>
          </cell>
          <cell r="AA122" t="str">
            <v>MORALES</v>
          </cell>
          <cell r="AB122" t="str">
            <v>MARIN</v>
          </cell>
          <cell r="AC122" t="str">
            <v>LUIS ANGEL</v>
          </cell>
          <cell r="AD122" t="str">
            <v>HORIZONTE</v>
          </cell>
          <cell r="AE122" t="str">
            <v>01</v>
          </cell>
          <cell r="AF122">
            <v>75.08</v>
          </cell>
          <cell r="AG122">
            <v>59.68</v>
          </cell>
          <cell r="AH122">
            <v>134.76</v>
          </cell>
          <cell r="AI122">
            <v>385</v>
          </cell>
          <cell r="AJ122">
            <v>40826</v>
          </cell>
          <cell r="AK122" t="str">
            <v>2630580</v>
          </cell>
          <cell r="AL122">
            <v>40833</v>
          </cell>
          <cell r="AM122" t="str">
            <v>2011</v>
          </cell>
          <cell r="AN122" t="str">
            <v>1</v>
          </cell>
          <cell r="AO122">
            <v>97.2</v>
          </cell>
          <cell r="AP122">
            <v>0</v>
          </cell>
          <cell r="AQ122">
            <v>0</v>
          </cell>
          <cell r="AR122">
            <v>0</v>
          </cell>
          <cell r="AS122">
            <v>0</v>
          </cell>
          <cell r="AT122">
            <v>0</v>
          </cell>
          <cell r="AU122">
            <v>0</v>
          </cell>
          <cell r="AV122">
            <v>0</v>
          </cell>
          <cell r="AW122">
            <v>0</v>
          </cell>
          <cell r="AX122">
            <v>0</v>
          </cell>
          <cell r="AY122">
            <v>0</v>
          </cell>
          <cell r="AZ122">
            <v>0</v>
          </cell>
          <cell r="BA122">
            <v>27830</v>
          </cell>
          <cell r="BB122">
            <v>0</v>
          </cell>
          <cell r="BC122">
            <v>0</v>
          </cell>
          <cell r="BD122">
            <v>0</v>
          </cell>
          <cell r="BE122">
            <v>0</v>
          </cell>
          <cell r="BF122">
            <v>0</v>
          </cell>
          <cell r="BG122" t="str">
            <v>578281LMMAI9</v>
          </cell>
          <cell r="BH122">
            <v>40841</v>
          </cell>
        </row>
        <row r="123">
          <cell r="A123" t="str">
            <v>04341606</v>
          </cell>
          <cell r="B123" t="str">
            <v>MORMONTOY BALDOCEDA JOHN EFRAIN</v>
          </cell>
          <cell r="C123" t="str">
            <v>RESPONSABLE DE PROYECTOS</v>
          </cell>
          <cell r="D123" t="str">
            <v>04341606</v>
          </cell>
          <cell r="E123">
            <v>40805</v>
          </cell>
          <cell r="F123">
            <v>40865</v>
          </cell>
          <cell r="G123">
            <v>3100</v>
          </cell>
          <cell r="H123">
            <v>3100</v>
          </cell>
          <cell r="I123">
            <v>0</v>
          </cell>
          <cell r="J123" t="str">
            <v>MORMONTOY BALDOCEDA JOHN EFRAIN</v>
          </cell>
          <cell r="K123">
            <v>0</v>
          </cell>
          <cell r="L123">
            <v>2681.5</v>
          </cell>
          <cell r="M123" t="str">
            <v>OFICINA ZONAL HUANCAVELICA</v>
          </cell>
          <cell r="N123" t="str">
            <v xml:space="preserve">0016  </v>
          </cell>
          <cell r="O123" t="str">
            <v>3414</v>
          </cell>
          <cell r="P123" t="str">
            <v>001</v>
          </cell>
          <cell r="Q123" t="str">
            <v>447</v>
          </cell>
          <cell r="R123">
            <v>40840</v>
          </cell>
          <cell r="S123" t="str">
            <v>4019064382</v>
          </cell>
          <cell r="T123" t="str">
            <v>201110</v>
          </cell>
          <cell r="U123" t="str">
            <v>201110</v>
          </cell>
          <cell r="V123" t="str">
            <v>12</v>
          </cell>
          <cell r="W123">
            <v>1</v>
          </cell>
          <cell r="X123" t="str">
            <v>CAS ZONALES OCTUBRE 2011</v>
          </cell>
          <cell r="Y123">
            <v>55</v>
          </cell>
          <cell r="Z123" t="str">
            <v>10043416061</v>
          </cell>
          <cell r="AA123" t="str">
            <v>MORMONTOY</v>
          </cell>
          <cell r="AB123" t="str">
            <v>BALDOCEDA</v>
          </cell>
          <cell r="AC123" t="str">
            <v>JOHN EFRAIN</v>
          </cell>
          <cell r="AD123" t="str">
            <v>HORIZONTE</v>
          </cell>
          <cell r="AE123" t="str">
            <v>01</v>
          </cell>
          <cell r="AF123">
            <v>60.45</v>
          </cell>
          <cell r="AG123">
            <v>48.05</v>
          </cell>
          <cell r="AH123">
            <v>108.5</v>
          </cell>
          <cell r="AI123">
            <v>310</v>
          </cell>
          <cell r="AJ123">
            <v>40805</v>
          </cell>
          <cell r="AK123" t="str">
            <v>2633259</v>
          </cell>
          <cell r="AL123">
            <v>40835</v>
          </cell>
          <cell r="AM123" t="str">
            <v>2011</v>
          </cell>
          <cell r="AN123" t="str">
            <v>1</v>
          </cell>
          <cell r="AO123">
            <v>97.2</v>
          </cell>
          <cell r="AP123">
            <v>0</v>
          </cell>
          <cell r="AQ123">
            <v>0</v>
          </cell>
          <cell r="AR123">
            <v>0</v>
          </cell>
          <cell r="AS123">
            <v>0</v>
          </cell>
          <cell r="AT123">
            <v>0</v>
          </cell>
          <cell r="AU123">
            <v>0</v>
          </cell>
          <cell r="AV123">
            <v>0</v>
          </cell>
          <cell r="AW123">
            <v>0</v>
          </cell>
          <cell r="AX123">
            <v>0</v>
          </cell>
          <cell r="AY123">
            <v>0</v>
          </cell>
          <cell r="AZ123">
            <v>0</v>
          </cell>
          <cell r="BA123">
            <v>24260</v>
          </cell>
          <cell r="BB123">
            <v>0</v>
          </cell>
          <cell r="BC123">
            <v>0</v>
          </cell>
          <cell r="BD123">
            <v>0</v>
          </cell>
          <cell r="BE123">
            <v>0</v>
          </cell>
          <cell r="BF123">
            <v>0</v>
          </cell>
          <cell r="BG123" t="str">
            <v>239281JMBMD4</v>
          </cell>
          <cell r="BH123">
            <v>40805</v>
          </cell>
        </row>
        <row r="124">
          <cell r="A124" t="str">
            <v>29691804</v>
          </cell>
          <cell r="B124" t="str">
            <v>NUÑEZ ARESTEGUI PATRICIA NANCY</v>
          </cell>
          <cell r="C124" t="str">
            <v>RESPONSABLE DE PROMOCION SOCIAL Y CAPACITACION</v>
          </cell>
          <cell r="D124" t="str">
            <v>29691804</v>
          </cell>
          <cell r="E124">
            <v>40828</v>
          </cell>
          <cell r="F124">
            <v>40888</v>
          </cell>
          <cell r="G124">
            <v>2090</v>
          </cell>
          <cell r="H124">
            <v>2090</v>
          </cell>
          <cell r="I124">
            <v>0</v>
          </cell>
          <cell r="J124" t="str">
            <v>NUÑEZ ARESTEGUI PATRICIA NANCY</v>
          </cell>
          <cell r="K124">
            <v>0</v>
          </cell>
          <cell r="L124">
            <v>1807.84</v>
          </cell>
          <cell r="M124" t="str">
            <v>OFICINA ZONAL PUNO</v>
          </cell>
          <cell r="N124" t="str">
            <v xml:space="preserve">0028  </v>
          </cell>
          <cell r="O124" t="str">
            <v>3440</v>
          </cell>
          <cell r="P124" t="str">
            <v>001</v>
          </cell>
          <cell r="Q124" t="str">
            <v>130</v>
          </cell>
          <cell r="R124">
            <v>40840</v>
          </cell>
          <cell r="S124" t="str">
            <v>4019258497</v>
          </cell>
          <cell r="T124" t="str">
            <v>201110</v>
          </cell>
          <cell r="U124" t="str">
            <v>201110</v>
          </cell>
          <cell r="V124" t="str">
            <v>12</v>
          </cell>
          <cell r="W124">
            <v>1</v>
          </cell>
          <cell r="X124" t="str">
            <v>CAS ZONALES OCTUBRE 2011</v>
          </cell>
          <cell r="Y124">
            <v>428</v>
          </cell>
          <cell r="Z124" t="str">
            <v>10296918046</v>
          </cell>
          <cell r="AA124" t="str">
            <v>NUÑEZ</v>
          </cell>
          <cell r="AB124" t="str">
            <v>ARESTEGUI</v>
          </cell>
          <cell r="AC124" t="str">
            <v>PATRICIA NANCY</v>
          </cell>
          <cell r="AD124" t="str">
            <v>HORIZONTE</v>
          </cell>
          <cell r="AE124" t="str">
            <v>01</v>
          </cell>
          <cell r="AF124">
            <v>40.76</v>
          </cell>
          <cell r="AG124">
            <v>32.4</v>
          </cell>
          <cell r="AH124">
            <v>73.16</v>
          </cell>
          <cell r="AI124">
            <v>209</v>
          </cell>
          <cell r="AJ124">
            <v>40828</v>
          </cell>
          <cell r="AK124" t="str">
            <v>2628552</v>
          </cell>
          <cell r="AL124">
            <v>40831</v>
          </cell>
          <cell r="AM124" t="str">
            <v>2011</v>
          </cell>
          <cell r="AN124" t="str">
            <v>1</v>
          </cell>
          <cell r="AO124">
            <v>97.2</v>
          </cell>
          <cell r="AP124">
            <v>0</v>
          </cell>
          <cell r="AQ124">
            <v>0</v>
          </cell>
          <cell r="AR124">
            <v>0</v>
          </cell>
          <cell r="AS124">
            <v>0</v>
          </cell>
          <cell r="AT124">
            <v>0</v>
          </cell>
          <cell r="AU124">
            <v>0</v>
          </cell>
          <cell r="AV124">
            <v>0</v>
          </cell>
          <cell r="AW124">
            <v>0</v>
          </cell>
          <cell r="AX124">
            <v>0</v>
          </cell>
          <cell r="AY124">
            <v>0</v>
          </cell>
          <cell r="AZ124">
            <v>0</v>
          </cell>
          <cell r="BA124">
            <v>23031</v>
          </cell>
          <cell r="BB124">
            <v>0</v>
          </cell>
          <cell r="BC124">
            <v>0</v>
          </cell>
          <cell r="BD124">
            <v>0</v>
          </cell>
          <cell r="BE124">
            <v>0</v>
          </cell>
          <cell r="BF124">
            <v>0</v>
          </cell>
          <cell r="BG124" t="str">
            <v>530290PNAES5</v>
          </cell>
          <cell r="BH124">
            <v>40828</v>
          </cell>
        </row>
        <row r="125">
          <cell r="A125" t="str">
            <v>29691804</v>
          </cell>
          <cell r="B125" t="str">
            <v>NUÑEZ ARESTEGUI PATRICIA NANCY</v>
          </cell>
          <cell r="C125" t="str">
            <v>RESPONSABLE DE PROMOCION SOCIAL Y CAPACITACION</v>
          </cell>
          <cell r="D125" t="str">
            <v>29691804</v>
          </cell>
          <cell r="E125">
            <v>40828</v>
          </cell>
          <cell r="F125">
            <v>40908</v>
          </cell>
          <cell r="G125">
            <v>2090</v>
          </cell>
          <cell r="H125">
            <v>2090</v>
          </cell>
          <cell r="I125">
            <v>0</v>
          </cell>
          <cell r="J125" t="str">
            <v>NUÑEZ ARESTEGUI PATRICIA NANCY</v>
          </cell>
          <cell r="K125">
            <v>0</v>
          </cell>
          <cell r="L125">
            <v>1807.84</v>
          </cell>
          <cell r="M125" t="str">
            <v>OFICINA ZONAL PUNO</v>
          </cell>
          <cell r="N125" t="str">
            <v xml:space="preserve">0028  </v>
          </cell>
          <cell r="O125" t="str">
            <v>3440</v>
          </cell>
          <cell r="P125" t="str">
            <v>001</v>
          </cell>
          <cell r="Q125" t="str">
            <v>130</v>
          </cell>
          <cell r="R125">
            <v>40840</v>
          </cell>
          <cell r="S125" t="str">
            <v>4019258497</v>
          </cell>
          <cell r="T125" t="str">
            <v>201110</v>
          </cell>
          <cell r="U125" t="str">
            <v>201110</v>
          </cell>
          <cell r="V125" t="str">
            <v>12</v>
          </cell>
          <cell r="W125">
            <v>1</v>
          </cell>
          <cell r="X125" t="str">
            <v>CAS ZONALES OCTUBRE 2011</v>
          </cell>
          <cell r="Y125">
            <v>428</v>
          </cell>
          <cell r="Z125" t="str">
            <v>10296918046</v>
          </cell>
          <cell r="AA125" t="str">
            <v>NUÑEZ</v>
          </cell>
          <cell r="AB125" t="str">
            <v>ARESTEGUI</v>
          </cell>
          <cell r="AC125" t="str">
            <v>PATRICIA NANCY</v>
          </cell>
          <cell r="AD125" t="str">
            <v>HORIZONTE</v>
          </cell>
          <cell r="AE125" t="str">
            <v>01</v>
          </cell>
          <cell r="AF125">
            <v>40.76</v>
          </cell>
          <cell r="AG125">
            <v>32.4</v>
          </cell>
          <cell r="AH125">
            <v>73.16</v>
          </cell>
          <cell r="AI125">
            <v>209</v>
          </cell>
          <cell r="AJ125">
            <v>40828</v>
          </cell>
          <cell r="AK125" t="str">
            <v>2628552</v>
          </cell>
          <cell r="AL125">
            <v>40831</v>
          </cell>
          <cell r="AM125" t="str">
            <v>2011</v>
          </cell>
          <cell r="AN125" t="str">
            <v>1</v>
          </cell>
          <cell r="AO125">
            <v>97.2</v>
          </cell>
          <cell r="AP125">
            <v>0</v>
          </cell>
          <cell r="AQ125">
            <v>0</v>
          </cell>
          <cell r="AR125">
            <v>0</v>
          </cell>
          <cell r="AS125">
            <v>0</v>
          </cell>
          <cell r="AT125">
            <v>0</v>
          </cell>
          <cell r="AU125">
            <v>0</v>
          </cell>
          <cell r="AV125">
            <v>0</v>
          </cell>
          <cell r="AW125">
            <v>0</v>
          </cell>
          <cell r="AX125">
            <v>0</v>
          </cell>
          <cell r="AY125">
            <v>0</v>
          </cell>
          <cell r="AZ125">
            <v>0</v>
          </cell>
          <cell r="BA125">
            <v>23031</v>
          </cell>
          <cell r="BB125">
            <v>0</v>
          </cell>
          <cell r="BC125">
            <v>0</v>
          </cell>
          <cell r="BD125">
            <v>0</v>
          </cell>
          <cell r="BE125">
            <v>0</v>
          </cell>
          <cell r="BF125">
            <v>0</v>
          </cell>
          <cell r="BG125" t="str">
            <v>530290PNAES5</v>
          </cell>
          <cell r="BH125">
            <v>40828</v>
          </cell>
        </row>
        <row r="126">
          <cell r="A126" t="str">
            <v>29691804</v>
          </cell>
          <cell r="B126" t="str">
            <v>NUÑEZ ARESTEGUI PATRICIA NANCY</v>
          </cell>
          <cell r="C126" t="str">
            <v>RESPONSABLE DE PROMOCION SOCIAL Y CAPACITACION</v>
          </cell>
          <cell r="D126" t="str">
            <v>29691804</v>
          </cell>
          <cell r="E126">
            <v>40828</v>
          </cell>
          <cell r="F126">
            <v>40939</v>
          </cell>
          <cell r="G126">
            <v>2090</v>
          </cell>
          <cell r="H126">
            <v>2090</v>
          </cell>
          <cell r="I126">
            <v>0</v>
          </cell>
          <cell r="J126" t="str">
            <v>NUÑEZ ARESTEGUI PATRICIA NANCY</v>
          </cell>
          <cell r="K126">
            <v>0</v>
          </cell>
          <cell r="L126">
            <v>1807.84</v>
          </cell>
          <cell r="M126" t="str">
            <v>OFICINA ZONAL PUNO</v>
          </cell>
          <cell r="N126" t="str">
            <v xml:space="preserve">0028  </v>
          </cell>
          <cell r="O126" t="str">
            <v>3440</v>
          </cell>
          <cell r="P126" t="str">
            <v>001</v>
          </cell>
          <cell r="Q126" t="str">
            <v>130</v>
          </cell>
          <cell r="R126">
            <v>40840</v>
          </cell>
          <cell r="S126" t="str">
            <v>4019258497</v>
          </cell>
          <cell r="T126" t="str">
            <v>201110</v>
          </cell>
          <cell r="U126" t="str">
            <v>201110</v>
          </cell>
          <cell r="V126" t="str">
            <v>12</v>
          </cell>
          <cell r="W126">
            <v>1</v>
          </cell>
          <cell r="X126" t="str">
            <v>CAS ZONALES OCTUBRE 2011</v>
          </cell>
          <cell r="Y126">
            <v>428</v>
          </cell>
          <cell r="Z126" t="str">
            <v>10296918046</v>
          </cell>
          <cell r="AA126" t="str">
            <v>NUÑEZ</v>
          </cell>
          <cell r="AB126" t="str">
            <v>ARESTEGUI</v>
          </cell>
          <cell r="AC126" t="str">
            <v>PATRICIA NANCY</v>
          </cell>
          <cell r="AD126" t="str">
            <v>HORIZONTE</v>
          </cell>
          <cell r="AE126" t="str">
            <v>01</v>
          </cell>
          <cell r="AF126">
            <v>40.76</v>
          </cell>
          <cell r="AG126">
            <v>32.4</v>
          </cell>
          <cell r="AH126">
            <v>73.16</v>
          </cell>
          <cell r="AI126">
            <v>209</v>
          </cell>
          <cell r="AJ126">
            <v>40828</v>
          </cell>
          <cell r="AK126" t="str">
            <v>2628552</v>
          </cell>
          <cell r="AL126">
            <v>40831</v>
          </cell>
          <cell r="AM126" t="str">
            <v>2011</v>
          </cell>
          <cell r="AN126" t="str">
            <v>1</v>
          </cell>
          <cell r="AO126">
            <v>97.2</v>
          </cell>
          <cell r="AP126">
            <v>0</v>
          </cell>
          <cell r="AQ126">
            <v>0</v>
          </cell>
          <cell r="AR126">
            <v>0</v>
          </cell>
          <cell r="AS126">
            <v>0</v>
          </cell>
          <cell r="AT126">
            <v>0</v>
          </cell>
          <cell r="AU126">
            <v>0</v>
          </cell>
          <cell r="AV126">
            <v>0</v>
          </cell>
          <cell r="AW126">
            <v>0</v>
          </cell>
          <cell r="AX126">
            <v>0</v>
          </cell>
          <cell r="AY126">
            <v>0</v>
          </cell>
          <cell r="AZ126">
            <v>0</v>
          </cell>
          <cell r="BA126">
            <v>23031</v>
          </cell>
          <cell r="BB126">
            <v>0</v>
          </cell>
          <cell r="BC126">
            <v>0</v>
          </cell>
          <cell r="BD126">
            <v>0</v>
          </cell>
          <cell r="BE126">
            <v>0</v>
          </cell>
          <cell r="BF126">
            <v>0</v>
          </cell>
          <cell r="BG126" t="str">
            <v>530290PNAES5</v>
          </cell>
          <cell r="BH126">
            <v>40828</v>
          </cell>
        </row>
        <row r="127">
          <cell r="A127" t="str">
            <v>29691804</v>
          </cell>
          <cell r="B127" t="str">
            <v>NUÑEZ ARESTEGUI PATRICIA NANCY</v>
          </cell>
          <cell r="C127" t="str">
            <v>RESPONSABLE DE PROMOCION SOCIAL Y CAPACITACION</v>
          </cell>
          <cell r="D127" t="str">
            <v>29691804</v>
          </cell>
          <cell r="E127">
            <v>40828</v>
          </cell>
          <cell r="F127">
            <v>40968</v>
          </cell>
          <cell r="G127">
            <v>2090</v>
          </cell>
          <cell r="H127">
            <v>2090</v>
          </cell>
          <cell r="I127">
            <v>0</v>
          </cell>
          <cell r="J127" t="str">
            <v>NUÑEZ ARESTEGUI PATRICIA NANCY</v>
          </cell>
          <cell r="K127">
            <v>0</v>
          </cell>
          <cell r="L127">
            <v>1807.84</v>
          </cell>
          <cell r="M127" t="str">
            <v>OFICINA ZONAL PUNO</v>
          </cell>
          <cell r="N127" t="str">
            <v xml:space="preserve">0028  </v>
          </cell>
          <cell r="O127" t="str">
            <v>3440</v>
          </cell>
          <cell r="P127" t="str">
            <v>001</v>
          </cell>
          <cell r="Q127" t="str">
            <v>130</v>
          </cell>
          <cell r="R127">
            <v>40840</v>
          </cell>
          <cell r="S127" t="str">
            <v>4019258497</v>
          </cell>
          <cell r="T127" t="str">
            <v>201110</v>
          </cell>
          <cell r="U127" t="str">
            <v>201110</v>
          </cell>
          <cell r="V127" t="str">
            <v>12</v>
          </cell>
          <cell r="W127">
            <v>1</v>
          </cell>
          <cell r="X127" t="str">
            <v>CAS ZONALES OCTUBRE 2011</v>
          </cell>
          <cell r="Y127">
            <v>428</v>
          </cell>
          <cell r="Z127" t="str">
            <v>10296918046</v>
          </cell>
          <cell r="AA127" t="str">
            <v>NUÑEZ</v>
          </cell>
          <cell r="AB127" t="str">
            <v>ARESTEGUI</v>
          </cell>
          <cell r="AC127" t="str">
            <v>PATRICIA NANCY</v>
          </cell>
          <cell r="AD127" t="str">
            <v>HORIZONTE</v>
          </cell>
          <cell r="AE127" t="str">
            <v>01</v>
          </cell>
          <cell r="AF127">
            <v>40.76</v>
          </cell>
          <cell r="AG127">
            <v>32.4</v>
          </cell>
          <cell r="AH127">
            <v>73.16</v>
          </cell>
          <cell r="AI127">
            <v>209</v>
          </cell>
          <cell r="AJ127">
            <v>40828</v>
          </cell>
          <cell r="AK127" t="str">
            <v>2628552</v>
          </cell>
          <cell r="AL127">
            <v>40831</v>
          </cell>
          <cell r="AM127" t="str">
            <v>2011</v>
          </cell>
          <cell r="AN127" t="str">
            <v>1</v>
          </cell>
          <cell r="AO127">
            <v>97.2</v>
          </cell>
          <cell r="AP127">
            <v>0</v>
          </cell>
          <cell r="AQ127">
            <v>0</v>
          </cell>
          <cell r="AR127">
            <v>0</v>
          </cell>
          <cell r="AS127">
            <v>0</v>
          </cell>
          <cell r="AT127">
            <v>0</v>
          </cell>
          <cell r="AU127">
            <v>0</v>
          </cell>
          <cell r="AV127">
            <v>0</v>
          </cell>
          <cell r="AW127">
            <v>0</v>
          </cell>
          <cell r="AX127">
            <v>0</v>
          </cell>
          <cell r="AY127">
            <v>0</v>
          </cell>
          <cell r="AZ127">
            <v>0</v>
          </cell>
          <cell r="BA127">
            <v>23031</v>
          </cell>
          <cell r="BB127">
            <v>0</v>
          </cell>
          <cell r="BC127">
            <v>0</v>
          </cell>
          <cell r="BD127">
            <v>0</v>
          </cell>
          <cell r="BE127">
            <v>0</v>
          </cell>
          <cell r="BF127">
            <v>0</v>
          </cell>
          <cell r="BG127" t="str">
            <v>530290PNAES5</v>
          </cell>
          <cell r="BH127">
            <v>40828</v>
          </cell>
        </row>
        <row r="128">
          <cell r="A128" t="str">
            <v>29691804</v>
          </cell>
          <cell r="B128" t="str">
            <v>NUÑEZ ARESTEGUI PATRICIA NANCY</v>
          </cell>
          <cell r="C128" t="str">
            <v>RESPONSABLE DE PROMOCION SOCIAL Y CAPACITACION</v>
          </cell>
          <cell r="D128" t="str">
            <v>29691804</v>
          </cell>
          <cell r="E128">
            <v>40828</v>
          </cell>
          <cell r="F128">
            <v>40999</v>
          </cell>
          <cell r="G128">
            <v>2090</v>
          </cell>
          <cell r="H128">
            <v>2090</v>
          </cell>
          <cell r="I128">
            <v>0</v>
          </cell>
          <cell r="J128" t="str">
            <v>NUÑEZ ARESTEGUI PATRICIA NANCY</v>
          </cell>
          <cell r="K128">
            <v>0</v>
          </cell>
          <cell r="L128">
            <v>1807.84</v>
          </cell>
          <cell r="M128" t="str">
            <v>OFICINA ZONAL PUNO</v>
          </cell>
          <cell r="N128" t="str">
            <v xml:space="preserve">0028  </v>
          </cell>
          <cell r="O128" t="str">
            <v>3440</v>
          </cell>
          <cell r="P128" t="str">
            <v>001</v>
          </cell>
          <cell r="Q128" t="str">
            <v>130</v>
          </cell>
          <cell r="R128">
            <v>40840</v>
          </cell>
          <cell r="S128" t="str">
            <v>4019258497</v>
          </cell>
          <cell r="T128" t="str">
            <v>201110</v>
          </cell>
          <cell r="U128" t="str">
            <v>201110</v>
          </cell>
          <cell r="V128" t="str">
            <v>12</v>
          </cell>
          <cell r="W128">
            <v>1</v>
          </cell>
          <cell r="X128" t="str">
            <v>CAS ZONALES OCTUBRE 2011</v>
          </cell>
          <cell r="Y128">
            <v>428</v>
          </cell>
          <cell r="Z128" t="str">
            <v>10296918046</v>
          </cell>
          <cell r="AA128" t="str">
            <v>NUÑEZ</v>
          </cell>
          <cell r="AB128" t="str">
            <v>ARESTEGUI</v>
          </cell>
          <cell r="AC128" t="str">
            <v>PATRICIA NANCY</v>
          </cell>
          <cell r="AD128" t="str">
            <v>HORIZONTE</v>
          </cell>
          <cell r="AE128" t="str">
            <v>01</v>
          </cell>
          <cell r="AF128">
            <v>40.76</v>
          </cell>
          <cell r="AG128">
            <v>32.4</v>
          </cell>
          <cell r="AH128">
            <v>73.16</v>
          </cell>
          <cell r="AI128">
            <v>209</v>
          </cell>
          <cell r="AJ128">
            <v>40828</v>
          </cell>
          <cell r="AK128" t="str">
            <v>2628552</v>
          </cell>
          <cell r="AL128">
            <v>40831</v>
          </cell>
          <cell r="AM128" t="str">
            <v>2011</v>
          </cell>
          <cell r="AN128" t="str">
            <v>1</v>
          </cell>
          <cell r="AO128">
            <v>97.2</v>
          </cell>
          <cell r="AP128">
            <v>0</v>
          </cell>
          <cell r="AQ128">
            <v>0</v>
          </cell>
          <cell r="AR128">
            <v>0</v>
          </cell>
          <cell r="AS128">
            <v>0</v>
          </cell>
          <cell r="AT128">
            <v>0</v>
          </cell>
          <cell r="AU128">
            <v>0</v>
          </cell>
          <cell r="AV128">
            <v>0</v>
          </cell>
          <cell r="AW128">
            <v>0</v>
          </cell>
          <cell r="AX128">
            <v>0</v>
          </cell>
          <cell r="AY128">
            <v>0</v>
          </cell>
          <cell r="AZ128">
            <v>0</v>
          </cell>
          <cell r="BA128">
            <v>23031</v>
          </cell>
          <cell r="BB128">
            <v>0</v>
          </cell>
          <cell r="BC128">
            <v>0</v>
          </cell>
          <cell r="BD128">
            <v>0</v>
          </cell>
          <cell r="BE128">
            <v>0</v>
          </cell>
          <cell r="BF128">
            <v>0</v>
          </cell>
          <cell r="BG128" t="str">
            <v>530290PNAES5</v>
          </cell>
          <cell r="BH128">
            <v>40828</v>
          </cell>
        </row>
        <row r="129">
          <cell r="A129" t="str">
            <v>43719763</v>
          </cell>
          <cell r="B129" t="str">
            <v>NUÑEZ URBAY RONY MICHEL</v>
          </cell>
          <cell r="C129" t="str">
            <v>RESPONSABLE ADMINISTRATIVO E INFORMATICO</v>
          </cell>
          <cell r="D129" t="str">
            <v>43719763</v>
          </cell>
          <cell r="E129">
            <v>40819</v>
          </cell>
          <cell r="F129">
            <v>40879</v>
          </cell>
          <cell r="G129">
            <v>1867</v>
          </cell>
          <cell r="H129">
            <v>1867</v>
          </cell>
          <cell r="I129">
            <v>0</v>
          </cell>
          <cell r="J129" t="str">
            <v>NUÑEZ URBAY RONY MICHEL</v>
          </cell>
          <cell r="K129">
            <v>0</v>
          </cell>
          <cell r="L129">
            <v>1624.29</v>
          </cell>
          <cell r="M129" t="str">
            <v>OFICINA ZONAL AYACUCHO</v>
          </cell>
          <cell r="N129" t="str">
            <v xml:space="preserve">0011  </v>
          </cell>
          <cell r="O129" t="str">
            <v>1721</v>
          </cell>
          <cell r="P129" t="str">
            <v>001</v>
          </cell>
          <cell r="Q129" t="str">
            <v>46</v>
          </cell>
          <cell r="R129">
            <v>40840</v>
          </cell>
          <cell r="S129" t="str">
            <v>4024330074</v>
          </cell>
          <cell r="T129" t="str">
            <v>201110</v>
          </cell>
          <cell r="U129" t="str">
            <v>201110</v>
          </cell>
          <cell r="V129" t="str">
            <v>12</v>
          </cell>
          <cell r="W129">
            <v>1</v>
          </cell>
          <cell r="X129" t="str">
            <v>CAS ZONALES OCTUBRE 2011</v>
          </cell>
          <cell r="Y129">
            <v>1730</v>
          </cell>
          <cell r="Z129" t="str">
            <v>10437197631</v>
          </cell>
          <cell r="AA129" t="str">
            <v>NUÑEZ</v>
          </cell>
          <cell r="AB129" t="str">
            <v>URBAY</v>
          </cell>
          <cell r="AC129" t="str">
            <v>RONY MICHEL</v>
          </cell>
          <cell r="AD129" t="str">
            <v>ONP</v>
          </cell>
          <cell r="AE129" t="str">
            <v>99</v>
          </cell>
          <cell r="AF129">
            <v>0</v>
          </cell>
          <cell r="AG129">
            <v>0</v>
          </cell>
          <cell r="AH129">
            <v>0</v>
          </cell>
          <cell r="AI129">
            <v>242.71</v>
          </cell>
          <cell r="AJ129">
            <v>40819</v>
          </cell>
          <cell r="AK129" t="str">
            <v>2628270</v>
          </cell>
          <cell r="AL129">
            <v>40830</v>
          </cell>
          <cell r="AM129" t="str">
            <v>2011</v>
          </cell>
          <cell r="AN129" t="str">
            <v>1</v>
          </cell>
          <cell r="AO129">
            <v>97.2</v>
          </cell>
          <cell r="AP129">
            <v>0</v>
          </cell>
          <cell r="AQ129">
            <v>0</v>
          </cell>
          <cell r="AR129">
            <v>0</v>
          </cell>
          <cell r="AS129">
            <v>0</v>
          </cell>
          <cell r="AT129">
            <v>0</v>
          </cell>
          <cell r="AU129">
            <v>0</v>
          </cell>
          <cell r="AV129">
            <v>0</v>
          </cell>
          <cell r="AW129">
            <v>0</v>
          </cell>
          <cell r="AX129">
            <v>0</v>
          </cell>
          <cell r="AY129">
            <v>0</v>
          </cell>
          <cell r="AZ129">
            <v>0</v>
          </cell>
          <cell r="BA129">
            <v>31572</v>
          </cell>
          <cell r="BB129">
            <v>0</v>
          </cell>
          <cell r="BC129">
            <v>0</v>
          </cell>
          <cell r="BD129">
            <v>0</v>
          </cell>
          <cell r="BE129">
            <v>0</v>
          </cell>
          <cell r="BF129">
            <v>0</v>
          </cell>
          <cell r="BG129" t="str">
            <v/>
          </cell>
          <cell r="BH129" t="str">
            <v/>
          </cell>
        </row>
        <row r="130">
          <cell r="A130" t="str">
            <v>43719763</v>
          </cell>
          <cell r="B130" t="str">
            <v>NUÑEZ URBAY RONY MICHEL</v>
          </cell>
          <cell r="C130" t="str">
            <v>RESPONSABLE ADMINISTRATIVO E INFORMATICO</v>
          </cell>
          <cell r="D130" t="str">
            <v>43719763</v>
          </cell>
          <cell r="E130">
            <v>40819</v>
          </cell>
          <cell r="F130">
            <v>40908</v>
          </cell>
          <cell r="G130">
            <v>1867</v>
          </cell>
          <cell r="H130">
            <v>1867</v>
          </cell>
          <cell r="I130">
            <v>0</v>
          </cell>
          <cell r="J130" t="str">
            <v>NUÑEZ URBAY RONY MICHEL</v>
          </cell>
          <cell r="K130">
            <v>0</v>
          </cell>
          <cell r="L130">
            <v>1624.29</v>
          </cell>
          <cell r="M130" t="str">
            <v>OFICINA ZONAL AYACUCHO</v>
          </cell>
          <cell r="N130" t="str">
            <v xml:space="preserve">0011  </v>
          </cell>
          <cell r="O130" t="str">
            <v>1721</v>
          </cell>
          <cell r="P130" t="str">
            <v>001</v>
          </cell>
          <cell r="Q130" t="str">
            <v>46</v>
          </cell>
          <cell r="R130">
            <v>40840</v>
          </cell>
          <cell r="S130" t="str">
            <v>4024330074</v>
          </cell>
          <cell r="T130" t="str">
            <v>201110</v>
          </cell>
          <cell r="U130" t="str">
            <v>201110</v>
          </cell>
          <cell r="V130" t="str">
            <v>12</v>
          </cell>
          <cell r="W130">
            <v>1</v>
          </cell>
          <cell r="X130" t="str">
            <v>CAS ZONALES OCTUBRE 2011</v>
          </cell>
          <cell r="Y130">
            <v>1730</v>
          </cell>
          <cell r="Z130" t="str">
            <v>10437197631</v>
          </cell>
          <cell r="AA130" t="str">
            <v>NUÑEZ</v>
          </cell>
          <cell r="AB130" t="str">
            <v>URBAY</v>
          </cell>
          <cell r="AC130" t="str">
            <v>RONY MICHEL</v>
          </cell>
          <cell r="AD130" t="str">
            <v>ONP</v>
          </cell>
          <cell r="AE130" t="str">
            <v>99</v>
          </cell>
          <cell r="AF130">
            <v>0</v>
          </cell>
          <cell r="AG130">
            <v>0</v>
          </cell>
          <cell r="AH130">
            <v>0</v>
          </cell>
          <cell r="AI130">
            <v>242.71</v>
          </cell>
          <cell r="AJ130">
            <v>40819</v>
          </cell>
          <cell r="AK130" t="str">
            <v>2628270</v>
          </cell>
          <cell r="AL130">
            <v>40830</v>
          </cell>
          <cell r="AM130" t="str">
            <v>2011</v>
          </cell>
          <cell r="AN130" t="str">
            <v>1</v>
          </cell>
          <cell r="AO130">
            <v>97.2</v>
          </cell>
          <cell r="AP130">
            <v>0</v>
          </cell>
          <cell r="AQ130">
            <v>0</v>
          </cell>
          <cell r="AR130">
            <v>0</v>
          </cell>
          <cell r="AS130">
            <v>0</v>
          </cell>
          <cell r="AT130">
            <v>0</v>
          </cell>
          <cell r="AU130">
            <v>0</v>
          </cell>
          <cell r="AV130">
            <v>0</v>
          </cell>
          <cell r="AW130">
            <v>0</v>
          </cell>
          <cell r="AX130">
            <v>0</v>
          </cell>
          <cell r="AY130">
            <v>0</v>
          </cell>
          <cell r="AZ130">
            <v>0</v>
          </cell>
          <cell r="BA130">
            <v>31572</v>
          </cell>
          <cell r="BB130">
            <v>0</v>
          </cell>
          <cell r="BC130">
            <v>0</v>
          </cell>
          <cell r="BD130">
            <v>0</v>
          </cell>
          <cell r="BE130">
            <v>0</v>
          </cell>
          <cell r="BF130">
            <v>0</v>
          </cell>
          <cell r="BG130" t="str">
            <v/>
          </cell>
          <cell r="BH130" t="str">
            <v/>
          </cell>
        </row>
        <row r="131">
          <cell r="A131" t="str">
            <v>43719763</v>
          </cell>
          <cell r="B131" t="str">
            <v>NUÑEZ URBAY RONY MICHEL</v>
          </cell>
          <cell r="C131" t="str">
            <v>RESPONSABLE ADMINISTRATIVO E INFORMATICO</v>
          </cell>
          <cell r="D131" t="str">
            <v>43719763</v>
          </cell>
          <cell r="E131">
            <v>40819</v>
          </cell>
          <cell r="F131">
            <v>40939</v>
          </cell>
          <cell r="G131">
            <v>1867</v>
          </cell>
          <cell r="H131">
            <v>1867</v>
          </cell>
          <cell r="I131">
            <v>0</v>
          </cell>
          <cell r="J131" t="str">
            <v>NUÑEZ URBAY RONY MICHEL</v>
          </cell>
          <cell r="K131">
            <v>0</v>
          </cell>
          <cell r="L131">
            <v>1624.29</v>
          </cell>
          <cell r="M131" t="str">
            <v>OFICINA ZONAL AYACUCHO</v>
          </cell>
          <cell r="N131" t="str">
            <v xml:space="preserve">0011  </v>
          </cell>
          <cell r="O131" t="str">
            <v>1721</v>
          </cell>
          <cell r="P131" t="str">
            <v>001</v>
          </cell>
          <cell r="Q131" t="str">
            <v>46</v>
          </cell>
          <cell r="R131">
            <v>40840</v>
          </cell>
          <cell r="S131" t="str">
            <v>4024330074</v>
          </cell>
          <cell r="T131" t="str">
            <v>201110</v>
          </cell>
          <cell r="U131" t="str">
            <v>201110</v>
          </cell>
          <cell r="V131" t="str">
            <v>12</v>
          </cell>
          <cell r="W131">
            <v>1</v>
          </cell>
          <cell r="X131" t="str">
            <v>CAS ZONALES OCTUBRE 2011</v>
          </cell>
          <cell r="Y131">
            <v>1730</v>
          </cell>
          <cell r="Z131" t="str">
            <v>10437197631</v>
          </cell>
          <cell r="AA131" t="str">
            <v>NUÑEZ</v>
          </cell>
          <cell r="AB131" t="str">
            <v>URBAY</v>
          </cell>
          <cell r="AC131" t="str">
            <v>RONY MICHEL</v>
          </cell>
          <cell r="AD131" t="str">
            <v>ONP</v>
          </cell>
          <cell r="AE131" t="str">
            <v>99</v>
          </cell>
          <cell r="AF131">
            <v>0</v>
          </cell>
          <cell r="AG131">
            <v>0</v>
          </cell>
          <cell r="AH131">
            <v>0</v>
          </cell>
          <cell r="AI131">
            <v>242.71</v>
          </cell>
          <cell r="AJ131">
            <v>40819</v>
          </cell>
          <cell r="AK131" t="str">
            <v>2628270</v>
          </cell>
          <cell r="AL131">
            <v>40830</v>
          </cell>
          <cell r="AM131" t="str">
            <v>2011</v>
          </cell>
          <cell r="AN131" t="str">
            <v>1</v>
          </cell>
          <cell r="AO131">
            <v>97.2</v>
          </cell>
          <cell r="AP131">
            <v>0</v>
          </cell>
          <cell r="AQ131">
            <v>0</v>
          </cell>
          <cell r="AR131">
            <v>0</v>
          </cell>
          <cell r="AS131">
            <v>0</v>
          </cell>
          <cell r="AT131">
            <v>0</v>
          </cell>
          <cell r="AU131">
            <v>0</v>
          </cell>
          <cell r="AV131">
            <v>0</v>
          </cell>
          <cell r="AW131">
            <v>0</v>
          </cell>
          <cell r="AX131">
            <v>0</v>
          </cell>
          <cell r="AY131">
            <v>0</v>
          </cell>
          <cell r="AZ131">
            <v>0</v>
          </cell>
          <cell r="BA131">
            <v>31572</v>
          </cell>
          <cell r="BB131">
            <v>0</v>
          </cell>
          <cell r="BC131">
            <v>0</v>
          </cell>
          <cell r="BD131">
            <v>0</v>
          </cell>
          <cell r="BE131">
            <v>0</v>
          </cell>
          <cell r="BF131">
            <v>0</v>
          </cell>
          <cell r="BG131" t="str">
            <v/>
          </cell>
          <cell r="BH131" t="str">
            <v/>
          </cell>
        </row>
        <row r="132">
          <cell r="A132" t="str">
            <v>43719763</v>
          </cell>
          <cell r="B132" t="str">
            <v>NUÑEZ URBAY RONY MICHEL</v>
          </cell>
          <cell r="C132" t="str">
            <v>RESPONSABLE ADMINISTRATIVO E INFORMATICO</v>
          </cell>
          <cell r="D132" t="str">
            <v>43719763</v>
          </cell>
          <cell r="E132">
            <v>40819</v>
          </cell>
          <cell r="F132">
            <v>40999</v>
          </cell>
          <cell r="G132">
            <v>1867</v>
          </cell>
          <cell r="H132">
            <v>1867</v>
          </cell>
          <cell r="I132">
            <v>0</v>
          </cell>
          <cell r="J132" t="str">
            <v>NUÑEZ URBAY RONY MICHEL</v>
          </cell>
          <cell r="K132">
            <v>0</v>
          </cell>
          <cell r="L132">
            <v>1624.29</v>
          </cell>
          <cell r="M132" t="str">
            <v>OFICINA ZONAL AYACUCHO</v>
          </cell>
          <cell r="N132" t="str">
            <v xml:space="preserve">0011  </v>
          </cell>
          <cell r="O132" t="str">
            <v>1721</v>
          </cell>
          <cell r="P132" t="str">
            <v>001</v>
          </cell>
          <cell r="Q132" t="str">
            <v>46</v>
          </cell>
          <cell r="R132">
            <v>40840</v>
          </cell>
          <cell r="S132" t="str">
            <v>4024330074</v>
          </cell>
          <cell r="T132" t="str">
            <v>201110</v>
          </cell>
          <cell r="U132" t="str">
            <v>201110</v>
          </cell>
          <cell r="V132" t="str">
            <v>12</v>
          </cell>
          <cell r="W132">
            <v>1</v>
          </cell>
          <cell r="X132" t="str">
            <v>CAS ZONALES OCTUBRE 2011</v>
          </cell>
          <cell r="Y132">
            <v>1730</v>
          </cell>
          <cell r="Z132" t="str">
            <v>10437197631</v>
          </cell>
          <cell r="AA132" t="str">
            <v>NUÑEZ</v>
          </cell>
          <cell r="AB132" t="str">
            <v>URBAY</v>
          </cell>
          <cell r="AC132" t="str">
            <v>RONY MICHEL</v>
          </cell>
          <cell r="AD132" t="str">
            <v>ONP</v>
          </cell>
          <cell r="AE132" t="str">
            <v>99</v>
          </cell>
          <cell r="AF132">
            <v>0</v>
          </cell>
          <cell r="AG132">
            <v>0</v>
          </cell>
          <cell r="AH132">
            <v>0</v>
          </cell>
          <cell r="AI132">
            <v>242.71</v>
          </cell>
          <cell r="AJ132">
            <v>40819</v>
          </cell>
          <cell r="AK132" t="str">
            <v>2628270</v>
          </cell>
          <cell r="AL132">
            <v>40830</v>
          </cell>
          <cell r="AM132" t="str">
            <v>2011</v>
          </cell>
          <cell r="AN132" t="str">
            <v>1</v>
          </cell>
          <cell r="AO132">
            <v>97.2</v>
          </cell>
          <cell r="AP132">
            <v>0</v>
          </cell>
          <cell r="AQ132">
            <v>0</v>
          </cell>
          <cell r="AR132">
            <v>0</v>
          </cell>
          <cell r="AS132">
            <v>0</v>
          </cell>
          <cell r="AT132">
            <v>0</v>
          </cell>
          <cell r="AU132">
            <v>0</v>
          </cell>
          <cell r="AV132">
            <v>0</v>
          </cell>
          <cell r="AW132">
            <v>0</v>
          </cell>
          <cell r="AX132">
            <v>0</v>
          </cell>
          <cell r="AY132">
            <v>0</v>
          </cell>
          <cell r="AZ132">
            <v>0</v>
          </cell>
          <cell r="BA132">
            <v>31572</v>
          </cell>
          <cell r="BB132">
            <v>0</v>
          </cell>
          <cell r="BC132">
            <v>0</v>
          </cell>
          <cell r="BD132">
            <v>0</v>
          </cell>
          <cell r="BE132">
            <v>0</v>
          </cell>
          <cell r="BF132">
            <v>0</v>
          </cell>
          <cell r="BG132" t="str">
            <v/>
          </cell>
          <cell r="BH132" t="str">
            <v/>
          </cell>
        </row>
        <row r="133">
          <cell r="A133" t="str">
            <v>43719763</v>
          </cell>
          <cell r="B133" t="str">
            <v>NUÑEZ URBAY RONY MICHEL</v>
          </cell>
          <cell r="C133" t="str">
            <v>RESPONSABLE ADMINISTRATIVO E INFORMATICO</v>
          </cell>
          <cell r="D133" t="str">
            <v>43719763</v>
          </cell>
          <cell r="E133">
            <v>40819</v>
          </cell>
          <cell r="F133">
            <v>41090</v>
          </cell>
          <cell r="G133">
            <v>1867</v>
          </cell>
          <cell r="H133">
            <v>1867</v>
          </cell>
          <cell r="I133">
            <v>0</v>
          </cell>
          <cell r="J133" t="str">
            <v>NUÑEZ URBAY RONY MICHEL</v>
          </cell>
          <cell r="K133">
            <v>0</v>
          </cell>
          <cell r="L133">
            <v>1624.29</v>
          </cell>
          <cell r="M133" t="str">
            <v>OFICINA ZONAL AYACUCHO</v>
          </cell>
          <cell r="N133" t="str">
            <v xml:space="preserve">0011  </v>
          </cell>
          <cell r="O133" t="str">
            <v>1721</v>
          </cell>
          <cell r="P133" t="str">
            <v>001</v>
          </cell>
          <cell r="Q133" t="str">
            <v>46</v>
          </cell>
          <cell r="R133">
            <v>40840</v>
          </cell>
          <cell r="S133" t="str">
            <v>4024330074</v>
          </cell>
          <cell r="T133" t="str">
            <v>201110</v>
          </cell>
          <cell r="U133" t="str">
            <v>201110</v>
          </cell>
          <cell r="V133" t="str">
            <v>12</v>
          </cell>
          <cell r="W133">
            <v>1</v>
          </cell>
          <cell r="X133" t="str">
            <v>CAS ZONALES OCTUBRE 2011</v>
          </cell>
          <cell r="Y133">
            <v>1730</v>
          </cell>
          <cell r="Z133" t="str">
            <v>10437197631</v>
          </cell>
          <cell r="AA133" t="str">
            <v>NUÑEZ</v>
          </cell>
          <cell r="AB133" t="str">
            <v>URBAY</v>
          </cell>
          <cell r="AC133" t="str">
            <v>RONY MICHEL</v>
          </cell>
          <cell r="AD133" t="str">
            <v>ONP</v>
          </cell>
          <cell r="AE133" t="str">
            <v>99</v>
          </cell>
          <cell r="AF133">
            <v>0</v>
          </cell>
          <cell r="AG133">
            <v>0</v>
          </cell>
          <cell r="AH133">
            <v>0</v>
          </cell>
          <cell r="AI133">
            <v>242.71</v>
          </cell>
          <cell r="AJ133">
            <v>40819</v>
          </cell>
          <cell r="AK133" t="str">
            <v>2628270</v>
          </cell>
          <cell r="AL133">
            <v>40830</v>
          </cell>
          <cell r="AM133" t="str">
            <v>2011</v>
          </cell>
          <cell r="AN133" t="str">
            <v>1</v>
          </cell>
          <cell r="AO133">
            <v>97.2</v>
          </cell>
          <cell r="AP133">
            <v>0</v>
          </cell>
          <cell r="AQ133">
            <v>0</v>
          </cell>
          <cell r="AR133">
            <v>0</v>
          </cell>
          <cell r="AS133">
            <v>0</v>
          </cell>
          <cell r="AT133">
            <v>0</v>
          </cell>
          <cell r="AU133">
            <v>0</v>
          </cell>
          <cell r="AV133">
            <v>0</v>
          </cell>
          <cell r="AW133">
            <v>0</v>
          </cell>
          <cell r="AX133">
            <v>0</v>
          </cell>
          <cell r="AY133">
            <v>0</v>
          </cell>
          <cell r="AZ133">
            <v>0</v>
          </cell>
          <cell r="BA133">
            <v>31572</v>
          </cell>
          <cell r="BB133">
            <v>0</v>
          </cell>
          <cell r="BC133">
            <v>0</v>
          </cell>
          <cell r="BD133">
            <v>0</v>
          </cell>
          <cell r="BE133">
            <v>0</v>
          </cell>
          <cell r="BF133">
            <v>0</v>
          </cell>
          <cell r="BG133" t="str">
            <v/>
          </cell>
          <cell r="BH133" t="str">
            <v/>
          </cell>
        </row>
        <row r="134">
          <cell r="A134" t="str">
            <v>08031153</v>
          </cell>
          <cell r="B134" t="str">
            <v>PEÑA  HARO NELLY ESPERANZA</v>
          </cell>
          <cell r="C134" t="str">
            <v>JEFA DE LA OFICINA ZONAL LIMA NORTE</v>
          </cell>
          <cell r="D134" t="str">
            <v>08031153</v>
          </cell>
          <cell r="E134">
            <v>40798</v>
          </cell>
          <cell r="F134">
            <v>40908</v>
          </cell>
          <cell r="G134">
            <v>5500</v>
          </cell>
          <cell r="H134">
            <v>5500</v>
          </cell>
          <cell r="I134">
            <v>550</v>
          </cell>
          <cell r="J134" t="str">
            <v>PEÑA  HARO NELLY ESPERANZA</v>
          </cell>
          <cell r="K134">
            <v>0</v>
          </cell>
          <cell r="L134">
            <v>4207.5</v>
          </cell>
          <cell r="M134" t="str">
            <v>OFICINA ZONAL LIMA NORTE</v>
          </cell>
          <cell r="N134" t="str">
            <v xml:space="preserve">0004  </v>
          </cell>
          <cell r="O134" t="str">
            <v>3389</v>
          </cell>
          <cell r="P134" t="str">
            <v>003</v>
          </cell>
          <cell r="Q134" t="str">
            <v>54</v>
          </cell>
          <cell r="R134">
            <v>40840</v>
          </cell>
          <cell r="S134" t="str">
            <v>04361107492</v>
          </cell>
          <cell r="T134" t="str">
            <v>201110</v>
          </cell>
          <cell r="U134" t="str">
            <v>201110</v>
          </cell>
          <cell r="V134" t="str">
            <v>12</v>
          </cell>
          <cell r="W134">
            <v>1</v>
          </cell>
          <cell r="X134" t="str">
            <v>CAS ZONALES OCTUBRE 2011</v>
          </cell>
          <cell r="Y134">
            <v>4125</v>
          </cell>
          <cell r="Z134" t="str">
            <v>10080311538</v>
          </cell>
          <cell r="AA134" t="str">
            <v xml:space="preserve">PEÑA </v>
          </cell>
          <cell r="AB134" t="str">
            <v>HARO</v>
          </cell>
          <cell r="AC134" t="str">
            <v>NELLY ESPERANZA</v>
          </cell>
          <cell r="AD134" t="str">
            <v>HORIZONTE</v>
          </cell>
          <cell r="AE134" t="str">
            <v>01</v>
          </cell>
          <cell r="AF134">
            <v>107.25</v>
          </cell>
          <cell r="AG134">
            <v>85.25</v>
          </cell>
          <cell r="AH134">
            <v>192.5</v>
          </cell>
          <cell r="AI134">
            <v>550</v>
          </cell>
          <cell r="AJ134">
            <v>40798</v>
          </cell>
          <cell r="AK134" t="str">
            <v/>
          </cell>
          <cell r="AL134">
            <v>1</v>
          </cell>
          <cell r="AM134" t="str">
            <v>2011</v>
          </cell>
          <cell r="AN134" t="str">
            <v>1</v>
          </cell>
          <cell r="AO134">
            <v>97.2</v>
          </cell>
          <cell r="AP134">
            <v>0</v>
          </cell>
          <cell r="AQ134">
            <v>0</v>
          </cell>
          <cell r="AR134">
            <v>0</v>
          </cell>
          <cell r="AS134">
            <v>0</v>
          </cell>
          <cell r="AT134">
            <v>0</v>
          </cell>
          <cell r="AU134">
            <v>0</v>
          </cell>
          <cell r="AV134">
            <v>0</v>
          </cell>
          <cell r="AW134">
            <v>0</v>
          </cell>
          <cell r="AX134">
            <v>0</v>
          </cell>
          <cell r="AY134">
            <v>0</v>
          </cell>
          <cell r="AZ134">
            <v>0</v>
          </cell>
          <cell r="BA134">
            <v>22244</v>
          </cell>
          <cell r="BB134">
            <v>0</v>
          </cell>
          <cell r="BC134">
            <v>0</v>
          </cell>
          <cell r="BD134">
            <v>0</v>
          </cell>
          <cell r="BE134">
            <v>0</v>
          </cell>
          <cell r="BF134">
            <v>0</v>
          </cell>
          <cell r="BG134" t="str">
            <v>222420NPHAO7</v>
          </cell>
          <cell r="BH134">
            <v>40798</v>
          </cell>
        </row>
        <row r="135">
          <cell r="A135" t="str">
            <v>09673087</v>
          </cell>
          <cell r="B135" t="str">
            <v>PERALTA QUIROZ CESAR ALBERTO </v>
          </cell>
          <cell r="C135" t="str">
            <v>RESPONSABLE DE PROYECTOS - EVALUACION</v>
          </cell>
          <cell r="D135" t="str">
            <v>09673087</v>
          </cell>
          <cell r="E135">
            <v>40819</v>
          </cell>
          <cell r="F135">
            <v>40879</v>
          </cell>
          <cell r="G135">
            <v>3080</v>
          </cell>
          <cell r="H135">
            <v>3080</v>
          </cell>
          <cell r="I135">
            <v>0</v>
          </cell>
          <cell r="J135" t="str">
            <v>PERALTA QUIROZ CESAR ALBERTO </v>
          </cell>
          <cell r="K135">
            <v>0</v>
          </cell>
          <cell r="L135">
            <v>2664.2</v>
          </cell>
          <cell r="M135" t="str">
            <v>OFICINA ZONAL LIMA NORTE</v>
          </cell>
          <cell r="N135" t="str">
            <v xml:space="preserve">0004  </v>
          </cell>
          <cell r="O135" t="str">
            <v>1727</v>
          </cell>
          <cell r="P135" t="str">
            <v>001</v>
          </cell>
          <cell r="Q135" t="str">
            <v>153</v>
          </cell>
          <cell r="R135">
            <v>40840</v>
          </cell>
          <cell r="S135" t="str">
            <v>4023214720</v>
          </cell>
          <cell r="T135" t="str">
            <v>201110</v>
          </cell>
          <cell r="U135" t="str">
            <v>201110</v>
          </cell>
          <cell r="V135" t="str">
            <v>12</v>
          </cell>
          <cell r="W135">
            <v>1</v>
          </cell>
          <cell r="X135" t="str">
            <v>CAS ZONALES OCTUBRE 2011</v>
          </cell>
          <cell r="Y135">
            <v>1269</v>
          </cell>
          <cell r="Z135" t="str">
            <v>10096730875</v>
          </cell>
          <cell r="AA135" t="str">
            <v>PERALTA</v>
          </cell>
          <cell r="AB135" t="str">
            <v>QUIROZ</v>
          </cell>
          <cell r="AC135" t="str">
            <v>CESAR ALBERTO </v>
          </cell>
          <cell r="AD135" t="str">
            <v>HORIZONTE</v>
          </cell>
          <cell r="AE135" t="str">
            <v>01</v>
          </cell>
          <cell r="AF135">
            <v>60.06</v>
          </cell>
          <cell r="AG135">
            <v>47.74</v>
          </cell>
          <cell r="AH135">
            <v>107.8</v>
          </cell>
          <cell r="AI135">
            <v>308</v>
          </cell>
          <cell r="AJ135">
            <v>40819</v>
          </cell>
          <cell r="AK135" t="str">
            <v>2626731</v>
          </cell>
          <cell r="AL135">
            <v>40829</v>
          </cell>
          <cell r="AM135" t="str">
            <v>2011</v>
          </cell>
          <cell r="AN135" t="str">
            <v>1</v>
          </cell>
          <cell r="AO135">
            <v>97.2</v>
          </cell>
          <cell r="AP135">
            <v>0</v>
          </cell>
          <cell r="AQ135">
            <v>0</v>
          </cell>
          <cell r="AR135">
            <v>0</v>
          </cell>
          <cell r="AS135">
            <v>0</v>
          </cell>
          <cell r="AT135">
            <v>0</v>
          </cell>
          <cell r="AU135">
            <v>0</v>
          </cell>
          <cell r="AV135">
            <v>0</v>
          </cell>
          <cell r="AW135">
            <v>0</v>
          </cell>
          <cell r="AX135">
            <v>0</v>
          </cell>
          <cell r="AY135">
            <v>0</v>
          </cell>
          <cell r="AZ135">
            <v>0</v>
          </cell>
          <cell r="BA135">
            <v>26718</v>
          </cell>
          <cell r="BB135">
            <v>0</v>
          </cell>
          <cell r="BC135">
            <v>0</v>
          </cell>
          <cell r="BD135">
            <v>0</v>
          </cell>
          <cell r="BE135">
            <v>0</v>
          </cell>
          <cell r="BF135">
            <v>0</v>
          </cell>
          <cell r="BG135" t="str">
            <v>567161CPQAR0</v>
          </cell>
          <cell r="BH135">
            <v>40819</v>
          </cell>
        </row>
        <row r="136">
          <cell r="A136" t="str">
            <v>09673087</v>
          </cell>
          <cell r="B136" t="str">
            <v>PERALTA QUIROZ CESAR ALBERTO </v>
          </cell>
          <cell r="C136" t="str">
            <v>RESPONSABLE DE PROYECTOS - EVALUACION</v>
          </cell>
          <cell r="D136" t="str">
            <v>09673087</v>
          </cell>
          <cell r="E136">
            <v>40819</v>
          </cell>
          <cell r="F136">
            <v>40908</v>
          </cell>
          <cell r="G136">
            <v>3080</v>
          </cell>
          <cell r="H136">
            <v>3080</v>
          </cell>
          <cell r="I136">
            <v>0</v>
          </cell>
          <cell r="J136" t="str">
            <v>PERALTA QUIROZ CESAR ALBERTO </v>
          </cell>
          <cell r="K136">
            <v>0</v>
          </cell>
          <cell r="L136">
            <v>2664.2</v>
          </cell>
          <cell r="M136" t="str">
            <v>OFICINA ZONAL LIMA NORTE</v>
          </cell>
          <cell r="N136" t="str">
            <v xml:space="preserve">0004  </v>
          </cell>
          <cell r="O136" t="str">
            <v>1727</v>
          </cell>
          <cell r="P136" t="str">
            <v>001</v>
          </cell>
          <cell r="Q136" t="str">
            <v>153</v>
          </cell>
          <cell r="R136">
            <v>40840</v>
          </cell>
          <cell r="S136" t="str">
            <v>4023214720</v>
          </cell>
          <cell r="T136" t="str">
            <v>201110</v>
          </cell>
          <cell r="U136" t="str">
            <v>201110</v>
          </cell>
          <cell r="V136" t="str">
            <v>12</v>
          </cell>
          <cell r="W136">
            <v>1</v>
          </cell>
          <cell r="X136" t="str">
            <v>CAS ZONALES OCTUBRE 2011</v>
          </cell>
          <cell r="Y136">
            <v>1269</v>
          </cell>
          <cell r="Z136" t="str">
            <v>10096730875</v>
          </cell>
          <cell r="AA136" t="str">
            <v>PERALTA</v>
          </cell>
          <cell r="AB136" t="str">
            <v>QUIROZ</v>
          </cell>
          <cell r="AC136" t="str">
            <v>CESAR ALBERTO </v>
          </cell>
          <cell r="AD136" t="str">
            <v>HORIZONTE</v>
          </cell>
          <cell r="AE136" t="str">
            <v>01</v>
          </cell>
          <cell r="AF136">
            <v>60.06</v>
          </cell>
          <cell r="AG136">
            <v>47.74</v>
          </cell>
          <cell r="AH136">
            <v>107.8</v>
          </cell>
          <cell r="AI136">
            <v>308</v>
          </cell>
          <cell r="AJ136">
            <v>40819</v>
          </cell>
          <cell r="AK136" t="str">
            <v>2626731</v>
          </cell>
          <cell r="AL136">
            <v>40829</v>
          </cell>
          <cell r="AM136" t="str">
            <v>2011</v>
          </cell>
          <cell r="AN136" t="str">
            <v>1</v>
          </cell>
          <cell r="AO136">
            <v>97.2</v>
          </cell>
          <cell r="AP136">
            <v>0</v>
          </cell>
          <cell r="AQ136">
            <v>0</v>
          </cell>
          <cell r="AR136">
            <v>0</v>
          </cell>
          <cell r="AS136">
            <v>0</v>
          </cell>
          <cell r="AT136">
            <v>0</v>
          </cell>
          <cell r="AU136">
            <v>0</v>
          </cell>
          <cell r="AV136">
            <v>0</v>
          </cell>
          <cell r="AW136">
            <v>0</v>
          </cell>
          <cell r="AX136">
            <v>0</v>
          </cell>
          <cell r="AY136">
            <v>0</v>
          </cell>
          <cell r="AZ136">
            <v>0</v>
          </cell>
          <cell r="BA136">
            <v>26718</v>
          </cell>
          <cell r="BB136">
            <v>0</v>
          </cell>
          <cell r="BC136">
            <v>0</v>
          </cell>
          <cell r="BD136">
            <v>0</v>
          </cell>
          <cell r="BE136">
            <v>0</v>
          </cell>
          <cell r="BF136">
            <v>0</v>
          </cell>
          <cell r="BG136" t="str">
            <v>567161CPQAR0</v>
          </cell>
          <cell r="BH136">
            <v>40819</v>
          </cell>
        </row>
        <row r="137">
          <cell r="A137" t="str">
            <v>09673087</v>
          </cell>
          <cell r="B137" t="str">
            <v>PERALTA QUIROZ CESAR ALBERTO </v>
          </cell>
          <cell r="C137" t="str">
            <v>RESPONSABLE DE PROYECTOS - EVALUACION</v>
          </cell>
          <cell r="D137" t="str">
            <v>09673087</v>
          </cell>
          <cell r="E137">
            <v>40819</v>
          </cell>
          <cell r="F137">
            <v>40939</v>
          </cell>
          <cell r="G137">
            <v>3080</v>
          </cell>
          <cell r="H137">
            <v>3080</v>
          </cell>
          <cell r="I137">
            <v>0</v>
          </cell>
          <cell r="J137" t="str">
            <v>PERALTA QUIROZ CESAR ALBERTO </v>
          </cell>
          <cell r="K137">
            <v>0</v>
          </cell>
          <cell r="L137">
            <v>2664.2</v>
          </cell>
          <cell r="M137" t="str">
            <v>OFICINA ZONAL LIMA NORTE</v>
          </cell>
          <cell r="N137" t="str">
            <v xml:space="preserve">0004  </v>
          </cell>
          <cell r="O137" t="str">
            <v>1727</v>
          </cell>
          <cell r="P137" t="str">
            <v>001</v>
          </cell>
          <cell r="Q137" t="str">
            <v>153</v>
          </cell>
          <cell r="R137">
            <v>40840</v>
          </cell>
          <cell r="S137" t="str">
            <v>4023214720</v>
          </cell>
          <cell r="T137" t="str">
            <v>201110</v>
          </cell>
          <cell r="U137" t="str">
            <v>201110</v>
          </cell>
          <cell r="V137" t="str">
            <v>12</v>
          </cell>
          <cell r="W137">
            <v>1</v>
          </cell>
          <cell r="X137" t="str">
            <v>CAS ZONALES OCTUBRE 2011</v>
          </cell>
          <cell r="Y137">
            <v>1269</v>
          </cell>
          <cell r="Z137" t="str">
            <v>10096730875</v>
          </cell>
          <cell r="AA137" t="str">
            <v>PERALTA</v>
          </cell>
          <cell r="AB137" t="str">
            <v>QUIROZ</v>
          </cell>
          <cell r="AC137" t="str">
            <v>CESAR ALBERTO </v>
          </cell>
          <cell r="AD137" t="str">
            <v>HORIZONTE</v>
          </cell>
          <cell r="AE137" t="str">
            <v>01</v>
          </cell>
          <cell r="AF137">
            <v>60.06</v>
          </cell>
          <cell r="AG137">
            <v>47.74</v>
          </cell>
          <cell r="AH137">
            <v>107.8</v>
          </cell>
          <cell r="AI137">
            <v>308</v>
          </cell>
          <cell r="AJ137">
            <v>40819</v>
          </cell>
          <cell r="AK137" t="str">
            <v>2626731</v>
          </cell>
          <cell r="AL137">
            <v>40829</v>
          </cell>
          <cell r="AM137" t="str">
            <v>2011</v>
          </cell>
          <cell r="AN137" t="str">
            <v>1</v>
          </cell>
          <cell r="AO137">
            <v>97.2</v>
          </cell>
          <cell r="AP137">
            <v>0</v>
          </cell>
          <cell r="AQ137">
            <v>0</v>
          </cell>
          <cell r="AR137">
            <v>0</v>
          </cell>
          <cell r="AS137">
            <v>0</v>
          </cell>
          <cell r="AT137">
            <v>0</v>
          </cell>
          <cell r="AU137">
            <v>0</v>
          </cell>
          <cell r="AV137">
            <v>0</v>
          </cell>
          <cell r="AW137">
            <v>0</v>
          </cell>
          <cell r="AX137">
            <v>0</v>
          </cell>
          <cell r="AY137">
            <v>0</v>
          </cell>
          <cell r="AZ137">
            <v>0</v>
          </cell>
          <cell r="BA137">
            <v>26718</v>
          </cell>
          <cell r="BB137">
            <v>0</v>
          </cell>
          <cell r="BC137">
            <v>0</v>
          </cell>
          <cell r="BD137">
            <v>0</v>
          </cell>
          <cell r="BE137">
            <v>0</v>
          </cell>
          <cell r="BF137">
            <v>0</v>
          </cell>
          <cell r="BG137" t="str">
            <v>567161CPQAR0</v>
          </cell>
          <cell r="BH137">
            <v>40819</v>
          </cell>
        </row>
        <row r="138">
          <cell r="A138" t="str">
            <v>40124562</v>
          </cell>
          <cell r="B138" t="str">
            <v>QUISPE CHOQUE ANA YISELA</v>
          </cell>
          <cell r="C138" t="str">
            <v>TECNICO DE PROYECTOS - SUPERVISION</v>
          </cell>
          <cell r="D138" t="str">
            <v>40124562</v>
          </cell>
          <cell r="E138">
            <v>40809</v>
          </cell>
          <cell r="F138">
            <v>40869</v>
          </cell>
          <cell r="G138">
            <v>3000</v>
          </cell>
          <cell r="H138">
            <v>3000</v>
          </cell>
          <cell r="I138">
            <v>0</v>
          </cell>
          <cell r="J138" t="str">
            <v>QUISPE CHOQUE ANA YISELA</v>
          </cell>
          <cell r="K138">
            <v>0</v>
          </cell>
          <cell r="L138">
            <v>2593.1999999999998</v>
          </cell>
          <cell r="M138" t="str">
            <v>OFICINA ZONAL PUNO</v>
          </cell>
          <cell r="N138" t="str">
            <v xml:space="preserve">0028  </v>
          </cell>
          <cell r="O138" t="str">
            <v>3403</v>
          </cell>
          <cell r="P138" t="str">
            <v>001</v>
          </cell>
          <cell r="Q138" t="str">
            <v>77</v>
          </cell>
          <cell r="R138">
            <v>40840</v>
          </cell>
          <cell r="S138" t="str">
            <v>4019879653</v>
          </cell>
          <cell r="T138" t="str">
            <v>201110</v>
          </cell>
          <cell r="U138" t="str">
            <v>201110</v>
          </cell>
          <cell r="V138" t="str">
            <v>12</v>
          </cell>
          <cell r="W138">
            <v>1</v>
          </cell>
          <cell r="X138" t="str">
            <v>CAS ZONALES OCTUBRE 2011</v>
          </cell>
          <cell r="Y138">
            <v>811</v>
          </cell>
          <cell r="Z138" t="str">
            <v>10401245621</v>
          </cell>
          <cell r="AA138" t="str">
            <v>QUISPE</v>
          </cell>
          <cell r="AB138" t="str">
            <v>CHOQUE</v>
          </cell>
          <cell r="AC138" t="str">
            <v>ANA YISELA</v>
          </cell>
          <cell r="AD138" t="str">
            <v>PROFUTURO</v>
          </cell>
          <cell r="AE138" t="str">
            <v>04</v>
          </cell>
          <cell r="AF138">
            <v>65.099999999999994</v>
          </cell>
          <cell r="AG138">
            <v>41.7</v>
          </cell>
          <cell r="AH138">
            <v>106.8</v>
          </cell>
          <cell r="AI138">
            <v>300</v>
          </cell>
          <cell r="AJ138">
            <v>40809</v>
          </cell>
          <cell r="AK138" t="str">
            <v>2627929</v>
          </cell>
          <cell r="AL138">
            <v>40830</v>
          </cell>
          <cell r="AM138" t="str">
            <v>2011</v>
          </cell>
          <cell r="AN138" t="str">
            <v>1</v>
          </cell>
          <cell r="AO138">
            <v>97.2</v>
          </cell>
          <cell r="AP138">
            <v>0</v>
          </cell>
          <cell r="AQ138">
            <v>0</v>
          </cell>
          <cell r="AR138">
            <v>0</v>
          </cell>
          <cell r="AS138">
            <v>0</v>
          </cell>
          <cell r="AT138">
            <v>0</v>
          </cell>
          <cell r="AU138">
            <v>0</v>
          </cell>
          <cell r="AV138">
            <v>0</v>
          </cell>
          <cell r="AW138">
            <v>0</v>
          </cell>
          <cell r="AX138">
            <v>0</v>
          </cell>
          <cell r="AY138">
            <v>0</v>
          </cell>
          <cell r="AZ138">
            <v>0</v>
          </cell>
          <cell r="BA138">
            <v>28574</v>
          </cell>
          <cell r="BB138">
            <v>0</v>
          </cell>
          <cell r="BC138">
            <v>0</v>
          </cell>
          <cell r="BD138">
            <v>0</v>
          </cell>
          <cell r="BE138">
            <v>0</v>
          </cell>
          <cell r="BF138">
            <v>0</v>
          </cell>
          <cell r="BG138" t="str">
            <v>585720AQCSQ5</v>
          </cell>
          <cell r="BH138">
            <v>40809</v>
          </cell>
        </row>
        <row r="139">
          <cell r="A139" t="str">
            <v>02284576</v>
          </cell>
          <cell r="B139" t="str">
            <v>QUISPE MAMANI MARIO ERNESTO</v>
          </cell>
          <cell r="C139" t="str">
            <v>JEFE DE OFICINA ZONAL</v>
          </cell>
          <cell r="D139" t="str">
            <v>02284576</v>
          </cell>
          <cell r="E139">
            <v>39923</v>
          </cell>
          <cell r="F139">
            <v>40877</v>
          </cell>
          <cell r="G139">
            <v>5700</v>
          </cell>
          <cell r="H139">
            <v>5700</v>
          </cell>
          <cell r="I139">
            <v>570</v>
          </cell>
          <cell r="J139" t="str">
            <v>QUISPE MAMANI MARIO ERNESTO</v>
          </cell>
          <cell r="K139">
            <v>0</v>
          </cell>
          <cell r="L139">
            <v>4360.5</v>
          </cell>
          <cell r="M139" t="str">
            <v>OFICINA ZONAL PUNO</v>
          </cell>
          <cell r="N139" t="str">
            <v xml:space="preserve">0028  </v>
          </cell>
          <cell r="O139" t="str">
            <v>383</v>
          </cell>
          <cell r="P139" t="str">
            <v>001</v>
          </cell>
          <cell r="Q139" t="str">
            <v>365</v>
          </cell>
          <cell r="R139">
            <v>40840</v>
          </cell>
          <cell r="S139" t="str">
            <v>4019368829</v>
          </cell>
          <cell r="T139" t="str">
            <v>201110</v>
          </cell>
          <cell r="U139" t="str">
            <v>201110</v>
          </cell>
          <cell r="V139" t="str">
            <v>12</v>
          </cell>
          <cell r="W139">
            <v>1</v>
          </cell>
          <cell r="X139" t="str">
            <v>CAS ZONALES OCTUBRE 2011</v>
          </cell>
          <cell r="Y139">
            <v>2347</v>
          </cell>
          <cell r="Z139" t="str">
            <v>10022845760</v>
          </cell>
          <cell r="AA139" t="str">
            <v>QUISPE</v>
          </cell>
          <cell r="AB139" t="str">
            <v>MAMANI</v>
          </cell>
          <cell r="AC139" t="str">
            <v>MARIO ERNESTO</v>
          </cell>
          <cell r="AD139" t="str">
            <v>HORIZONTE</v>
          </cell>
          <cell r="AE139" t="str">
            <v>01</v>
          </cell>
          <cell r="AF139">
            <v>111.15</v>
          </cell>
          <cell r="AG139">
            <v>88.35</v>
          </cell>
          <cell r="AH139">
            <v>199.5</v>
          </cell>
          <cell r="AI139">
            <v>570</v>
          </cell>
          <cell r="AJ139">
            <v>39923</v>
          </cell>
          <cell r="AK139" t="str">
            <v/>
          </cell>
          <cell r="AL139">
            <v>1</v>
          </cell>
          <cell r="AM139" t="str">
            <v>2011</v>
          </cell>
          <cell r="AN139" t="str">
            <v>1</v>
          </cell>
          <cell r="AO139">
            <v>97.2</v>
          </cell>
          <cell r="AP139">
            <v>0</v>
          </cell>
          <cell r="AQ139">
            <v>0</v>
          </cell>
          <cell r="AR139">
            <v>0</v>
          </cell>
          <cell r="AS139">
            <v>0</v>
          </cell>
          <cell r="AT139">
            <v>0</v>
          </cell>
          <cell r="AU139">
            <v>0</v>
          </cell>
          <cell r="AV139">
            <v>0</v>
          </cell>
          <cell r="AW139">
            <v>0</v>
          </cell>
          <cell r="AX139">
            <v>0</v>
          </cell>
          <cell r="AY139">
            <v>0</v>
          </cell>
          <cell r="AZ139">
            <v>0</v>
          </cell>
          <cell r="BA139">
            <v>24505</v>
          </cell>
          <cell r="BB139">
            <v>0</v>
          </cell>
          <cell r="BC139">
            <v>0</v>
          </cell>
          <cell r="BD139">
            <v>0</v>
          </cell>
          <cell r="BE139">
            <v>0</v>
          </cell>
          <cell r="BF139">
            <v>0</v>
          </cell>
          <cell r="BG139" t="str">
            <v>545031MQMSA9</v>
          </cell>
          <cell r="BH139">
            <v>39923</v>
          </cell>
        </row>
        <row r="140">
          <cell r="A140" t="str">
            <v>16453305</v>
          </cell>
          <cell r="B140" t="str">
            <v>RAMIREZ CABREJOS JOSE CRISTOBAL</v>
          </cell>
          <cell r="C140" t="str">
            <v>CHOFER</v>
          </cell>
          <cell r="D140" t="str">
            <v>16453305</v>
          </cell>
          <cell r="E140">
            <v>39722</v>
          </cell>
          <cell r="F140">
            <v>40877</v>
          </cell>
          <cell r="G140">
            <v>1100</v>
          </cell>
          <cell r="H140">
            <v>1100</v>
          </cell>
          <cell r="I140">
            <v>0</v>
          </cell>
          <cell r="J140" t="str">
            <v>RAMIREZ CABREJOS JOSE CRISTOBAL</v>
          </cell>
          <cell r="K140">
            <v>0</v>
          </cell>
          <cell r="L140">
            <v>957</v>
          </cell>
          <cell r="M140" t="str">
            <v>OFICINA ZONAL LAMBAYEQUE</v>
          </cell>
          <cell r="N140" t="str">
            <v xml:space="preserve">0022  </v>
          </cell>
          <cell r="O140" t="str">
            <v>1180</v>
          </cell>
          <cell r="P140" t="str">
            <v>001</v>
          </cell>
          <cell r="Q140" t="str">
            <v>89</v>
          </cell>
          <cell r="R140">
            <v>40840</v>
          </cell>
          <cell r="S140" t="str">
            <v>4012234177</v>
          </cell>
          <cell r="T140" t="str">
            <v>201110</v>
          </cell>
          <cell r="U140" t="str">
            <v>201110</v>
          </cell>
          <cell r="V140" t="str">
            <v>12</v>
          </cell>
          <cell r="W140">
            <v>1</v>
          </cell>
          <cell r="X140" t="str">
            <v>CAS ZONALES OCTUBRE 2011</v>
          </cell>
          <cell r="Y140">
            <v>226</v>
          </cell>
          <cell r="Z140" t="str">
            <v>10164533056</v>
          </cell>
          <cell r="AA140" t="str">
            <v>RAMIREZ</v>
          </cell>
          <cell r="AB140" t="str">
            <v>CABREJOS</v>
          </cell>
          <cell r="AC140" t="str">
            <v>JOSE CRISTOBAL</v>
          </cell>
          <cell r="AD140" t="str">
            <v>ONP</v>
          </cell>
          <cell r="AE140" t="str">
            <v>99</v>
          </cell>
          <cell r="AF140">
            <v>0</v>
          </cell>
          <cell r="AG140">
            <v>0</v>
          </cell>
          <cell r="AH140">
            <v>0</v>
          </cell>
          <cell r="AI140">
            <v>143</v>
          </cell>
          <cell r="AJ140">
            <v>39722</v>
          </cell>
          <cell r="AK140" t="str">
            <v/>
          </cell>
          <cell r="AL140">
            <v>1</v>
          </cell>
          <cell r="AM140" t="str">
            <v>2011</v>
          </cell>
          <cell r="AN140" t="str">
            <v>1</v>
          </cell>
          <cell r="AO140">
            <v>97.2</v>
          </cell>
          <cell r="AP140">
            <v>0</v>
          </cell>
          <cell r="AQ140">
            <v>0</v>
          </cell>
          <cell r="AR140">
            <v>0</v>
          </cell>
          <cell r="AS140">
            <v>0</v>
          </cell>
          <cell r="AT140">
            <v>0</v>
          </cell>
          <cell r="AU140">
            <v>0</v>
          </cell>
          <cell r="AV140">
            <v>0</v>
          </cell>
          <cell r="AW140">
            <v>0</v>
          </cell>
          <cell r="AX140">
            <v>0</v>
          </cell>
          <cell r="AY140">
            <v>0</v>
          </cell>
          <cell r="AZ140">
            <v>0</v>
          </cell>
          <cell r="BA140">
            <v>18409</v>
          </cell>
          <cell r="BB140">
            <v>0</v>
          </cell>
          <cell r="BC140">
            <v>0</v>
          </cell>
          <cell r="BD140">
            <v>0</v>
          </cell>
          <cell r="BE140">
            <v>0</v>
          </cell>
          <cell r="BF140">
            <v>0</v>
          </cell>
          <cell r="BG140" t="str">
            <v/>
          </cell>
          <cell r="BH140">
            <v>39722</v>
          </cell>
        </row>
        <row r="141">
          <cell r="A141" t="str">
            <v>09715409</v>
          </cell>
          <cell r="B141" t="str">
            <v>RAMOS GALLEGOS SUSY GIOVANA </v>
          </cell>
          <cell r="C141" t="str">
            <v>JEFA ZONAL LIMA SUR</v>
          </cell>
          <cell r="D141" t="str">
            <v>09715409</v>
          </cell>
          <cell r="E141">
            <v>40834</v>
          </cell>
          <cell r="F141">
            <v>40894</v>
          </cell>
          <cell r="G141">
            <v>2383</v>
          </cell>
          <cell r="H141">
            <v>2383</v>
          </cell>
          <cell r="I141">
            <v>0</v>
          </cell>
          <cell r="J141" t="str">
            <v>RAMOS GALLEGOS SUSY GIOVANA </v>
          </cell>
          <cell r="K141">
            <v>0</v>
          </cell>
          <cell r="L141">
            <v>2077.0300000000002</v>
          </cell>
          <cell r="M141" t="str">
            <v>OFICINA ZONAL LIMA SUR</v>
          </cell>
          <cell r="N141" t="str">
            <v xml:space="preserve">0005  </v>
          </cell>
          <cell r="O141" t="str">
            <v>3437</v>
          </cell>
          <cell r="P141" t="str">
            <v>00</v>
          </cell>
          <cell r="Q141" t="str">
            <v>00</v>
          </cell>
          <cell r="R141">
            <v>40840</v>
          </cell>
          <cell r="S141" t="str">
            <v>4023897003</v>
          </cell>
          <cell r="T141" t="str">
            <v>201110</v>
          </cell>
          <cell r="U141" t="str">
            <v>201110</v>
          </cell>
          <cell r="V141" t="str">
            <v>12</v>
          </cell>
          <cell r="W141">
            <v>1</v>
          </cell>
          <cell r="X141" t="str">
            <v>CAS ZONALES OCTUBRE 2011</v>
          </cell>
          <cell r="Y141">
            <v>1224</v>
          </cell>
          <cell r="Z141" t="str">
            <v>10097154096</v>
          </cell>
          <cell r="AA141" t="str">
            <v>RAMOS</v>
          </cell>
          <cell r="AB141" t="str">
            <v>GALLEGOS</v>
          </cell>
          <cell r="AC141" t="str">
            <v>SUSY GIOVANA </v>
          </cell>
          <cell r="AD141" t="str">
            <v>PRIMA</v>
          </cell>
          <cell r="AE141" t="str">
            <v>03</v>
          </cell>
          <cell r="AF141">
            <v>41.7</v>
          </cell>
          <cell r="AG141">
            <v>25.97</v>
          </cell>
          <cell r="AH141">
            <v>67.67</v>
          </cell>
          <cell r="AI141">
            <v>238.3</v>
          </cell>
          <cell r="AJ141">
            <v>40834</v>
          </cell>
          <cell r="AK141" t="str">
            <v/>
          </cell>
          <cell r="AL141">
            <v>1</v>
          </cell>
          <cell r="AM141" t="str">
            <v>2011</v>
          </cell>
          <cell r="AN141" t="str">
            <v>1</v>
          </cell>
          <cell r="AO141">
            <v>97.2</v>
          </cell>
          <cell r="AP141">
            <v>0</v>
          </cell>
          <cell r="AQ141">
            <v>0</v>
          </cell>
          <cell r="AR141">
            <v>0</v>
          </cell>
          <cell r="AS141">
            <v>0</v>
          </cell>
          <cell r="AT141">
            <v>0</v>
          </cell>
          <cell r="AU141">
            <v>0</v>
          </cell>
          <cell r="AV141">
            <v>0</v>
          </cell>
          <cell r="AW141">
            <v>0</v>
          </cell>
          <cell r="AX141">
            <v>0</v>
          </cell>
          <cell r="AY141">
            <v>0</v>
          </cell>
          <cell r="AZ141">
            <v>0</v>
          </cell>
          <cell r="BA141">
            <v>25939</v>
          </cell>
          <cell r="BB141">
            <v>0</v>
          </cell>
          <cell r="BC141">
            <v>0</v>
          </cell>
          <cell r="BD141">
            <v>0</v>
          </cell>
          <cell r="BE141">
            <v>0</v>
          </cell>
          <cell r="BF141">
            <v>0</v>
          </cell>
          <cell r="BG141" t="str">
            <v>559370SRGOL2</v>
          </cell>
          <cell r="BH141">
            <v>40834</v>
          </cell>
        </row>
        <row r="142">
          <cell r="A142" t="str">
            <v>09715409</v>
          </cell>
          <cell r="B142" t="str">
            <v>RAMOS GALLEGOS SUSY GIOVANA </v>
          </cell>
          <cell r="C142" t="str">
            <v>JEFA ZONAL LIMA SUR</v>
          </cell>
          <cell r="D142" t="str">
            <v>09715409</v>
          </cell>
          <cell r="E142">
            <v>40834</v>
          </cell>
          <cell r="F142">
            <v>40908</v>
          </cell>
          <cell r="G142">
            <v>2383</v>
          </cell>
          <cell r="H142">
            <v>2383</v>
          </cell>
          <cell r="I142">
            <v>0</v>
          </cell>
          <cell r="J142" t="str">
            <v>RAMOS GALLEGOS SUSY GIOVANA </v>
          </cell>
          <cell r="K142">
            <v>0</v>
          </cell>
          <cell r="L142">
            <v>2077.0300000000002</v>
          </cell>
          <cell r="M142" t="str">
            <v>OFICINA ZONAL LIMA SUR</v>
          </cell>
          <cell r="N142" t="str">
            <v xml:space="preserve">0005  </v>
          </cell>
          <cell r="O142" t="str">
            <v>3437</v>
          </cell>
          <cell r="P142" t="str">
            <v>00</v>
          </cell>
          <cell r="Q142" t="str">
            <v>00</v>
          </cell>
          <cell r="R142">
            <v>40840</v>
          </cell>
          <cell r="S142" t="str">
            <v>4023897003</v>
          </cell>
          <cell r="T142" t="str">
            <v>201110</v>
          </cell>
          <cell r="U142" t="str">
            <v>201110</v>
          </cell>
          <cell r="V142" t="str">
            <v>12</v>
          </cell>
          <cell r="W142">
            <v>1</v>
          </cell>
          <cell r="X142" t="str">
            <v>CAS ZONALES OCTUBRE 2011</v>
          </cell>
          <cell r="Y142">
            <v>1224</v>
          </cell>
          <cell r="Z142" t="str">
            <v>10097154096</v>
          </cell>
          <cell r="AA142" t="str">
            <v>RAMOS</v>
          </cell>
          <cell r="AB142" t="str">
            <v>GALLEGOS</v>
          </cell>
          <cell r="AC142" t="str">
            <v>SUSY GIOVANA </v>
          </cell>
          <cell r="AD142" t="str">
            <v>PRIMA</v>
          </cell>
          <cell r="AE142" t="str">
            <v>03</v>
          </cell>
          <cell r="AF142">
            <v>41.7</v>
          </cell>
          <cell r="AG142">
            <v>25.97</v>
          </cell>
          <cell r="AH142">
            <v>67.67</v>
          </cell>
          <cell r="AI142">
            <v>238.3</v>
          </cell>
          <cell r="AJ142">
            <v>40834</v>
          </cell>
          <cell r="AK142" t="str">
            <v/>
          </cell>
          <cell r="AL142">
            <v>1</v>
          </cell>
          <cell r="AM142" t="str">
            <v>2011</v>
          </cell>
          <cell r="AN142" t="str">
            <v>1</v>
          </cell>
          <cell r="AO142">
            <v>97.2</v>
          </cell>
          <cell r="AP142">
            <v>0</v>
          </cell>
          <cell r="AQ142">
            <v>0</v>
          </cell>
          <cell r="AR142">
            <v>0</v>
          </cell>
          <cell r="AS142">
            <v>0</v>
          </cell>
          <cell r="AT142">
            <v>0</v>
          </cell>
          <cell r="AU142">
            <v>0</v>
          </cell>
          <cell r="AV142">
            <v>0</v>
          </cell>
          <cell r="AW142">
            <v>0</v>
          </cell>
          <cell r="AX142">
            <v>0</v>
          </cell>
          <cell r="AY142">
            <v>0</v>
          </cell>
          <cell r="AZ142">
            <v>0</v>
          </cell>
          <cell r="BA142">
            <v>25939</v>
          </cell>
          <cell r="BB142">
            <v>0</v>
          </cell>
          <cell r="BC142">
            <v>0</v>
          </cell>
          <cell r="BD142">
            <v>0</v>
          </cell>
          <cell r="BE142">
            <v>0</v>
          </cell>
          <cell r="BF142">
            <v>0</v>
          </cell>
          <cell r="BG142" t="str">
            <v>559370SRGOL2</v>
          </cell>
          <cell r="BH142">
            <v>40834</v>
          </cell>
        </row>
        <row r="143">
          <cell r="A143" t="str">
            <v>09715409</v>
          </cell>
          <cell r="B143" t="str">
            <v>RAMOS GALLEGOS SUSY GIOVANA </v>
          </cell>
          <cell r="C143" t="str">
            <v>JEFA ZONAL LIMA SUR</v>
          </cell>
          <cell r="D143" t="str">
            <v>09715409</v>
          </cell>
          <cell r="E143">
            <v>40834</v>
          </cell>
          <cell r="F143">
            <v>40939</v>
          </cell>
          <cell r="G143">
            <v>2383</v>
          </cell>
          <cell r="H143">
            <v>2383</v>
          </cell>
          <cell r="I143">
            <v>0</v>
          </cell>
          <cell r="J143" t="str">
            <v>RAMOS GALLEGOS SUSY GIOVANA </v>
          </cell>
          <cell r="K143">
            <v>0</v>
          </cell>
          <cell r="L143">
            <v>2077.0300000000002</v>
          </cell>
          <cell r="M143" t="str">
            <v>OFICINA ZONAL LIMA SUR</v>
          </cell>
          <cell r="N143" t="str">
            <v xml:space="preserve">0005  </v>
          </cell>
          <cell r="O143" t="str">
            <v>3437</v>
          </cell>
          <cell r="P143" t="str">
            <v>00</v>
          </cell>
          <cell r="Q143" t="str">
            <v>00</v>
          </cell>
          <cell r="R143">
            <v>40840</v>
          </cell>
          <cell r="S143" t="str">
            <v>4023897003</v>
          </cell>
          <cell r="T143" t="str">
            <v>201110</v>
          </cell>
          <cell r="U143" t="str">
            <v>201110</v>
          </cell>
          <cell r="V143" t="str">
            <v>12</v>
          </cell>
          <cell r="W143">
            <v>1</v>
          </cell>
          <cell r="X143" t="str">
            <v>CAS ZONALES OCTUBRE 2011</v>
          </cell>
          <cell r="Y143">
            <v>1224</v>
          </cell>
          <cell r="Z143" t="str">
            <v>10097154096</v>
          </cell>
          <cell r="AA143" t="str">
            <v>RAMOS</v>
          </cell>
          <cell r="AB143" t="str">
            <v>GALLEGOS</v>
          </cell>
          <cell r="AC143" t="str">
            <v>SUSY GIOVANA </v>
          </cell>
          <cell r="AD143" t="str">
            <v>PRIMA</v>
          </cell>
          <cell r="AE143" t="str">
            <v>03</v>
          </cell>
          <cell r="AF143">
            <v>41.7</v>
          </cell>
          <cell r="AG143">
            <v>25.97</v>
          </cell>
          <cell r="AH143">
            <v>67.67</v>
          </cell>
          <cell r="AI143">
            <v>238.3</v>
          </cell>
          <cell r="AJ143">
            <v>40834</v>
          </cell>
          <cell r="AK143" t="str">
            <v/>
          </cell>
          <cell r="AL143">
            <v>1</v>
          </cell>
          <cell r="AM143" t="str">
            <v>2011</v>
          </cell>
          <cell r="AN143" t="str">
            <v>1</v>
          </cell>
          <cell r="AO143">
            <v>97.2</v>
          </cell>
          <cell r="AP143">
            <v>0</v>
          </cell>
          <cell r="AQ143">
            <v>0</v>
          </cell>
          <cell r="AR143">
            <v>0</v>
          </cell>
          <cell r="AS143">
            <v>0</v>
          </cell>
          <cell r="AT143">
            <v>0</v>
          </cell>
          <cell r="AU143">
            <v>0</v>
          </cell>
          <cell r="AV143">
            <v>0</v>
          </cell>
          <cell r="AW143">
            <v>0</v>
          </cell>
          <cell r="AX143">
            <v>0</v>
          </cell>
          <cell r="AY143">
            <v>0</v>
          </cell>
          <cell r="AZ143">
            <v>0</v>
          </cell>
          <cell r="BA143">
            <v>25939</v>
          </cell>
          <cell r="BB143">
            <v>0</v>
          </cell>
          <cell r="BC143">
            <v>0</v>
          </cell>
          <cell r="BD143">
            <v>0</v>
          </cell>
          <cell r="BE143">
            <v>0</v>
          </cell>
          <cell r="BF143">
            <v>0</v>
          </cell>
          <cell r="BG143" t="str">
            <v>559370SRGOL2</v>
          </cell>
          <cell r="BH143">
            <v>40834</v>
          </cell>
        </row>
        <row r="144">
          <cell r="A144" t="str">
            <v>09715409</v>
          </cell>
          <cell r="B144" t="str">
            <v>RAMOS GALLEGOS SUSY GIOVANA </v>
          </cell>
          <cell r="C144" t="str">
            <v>JEFA ZONAL LIMA SUR</v>
          </cell>
          <cell r="D144" t="str">
            <v>09715409</v>
          </cell>
          <cell r="E144">
            <v>40834</v>
          </cell>
          <cell r="F144">
            <v>40968</v>
          </cell>
          <cell r="G144">
            <v>2383</v>
          </cell>
          <cell r="H144">
            <v>2383</v>
          </cell>
          <cell r="I144">
            <v>0</v>
          </cell>
          <cell r="J144" t="str">
            <v>RAMOS GALLEGOS SUSY GIOVANA </v>
          </cell>
          <cell r="K144">
            <v>0</v>
          </cell>
          <cell r="L144">
            <v>2077.0300000000002</v>
          </cell>
          <cell r="M144" t="str">
            <v>OFICINA ZONAL LIMA SUR</v>
          </cell>
          <cell r="N144" t="str">
            <v xml:space="preserve">0005  </v>
          </cell>
          <cell r="O144" t="str">
            <v>3437</v>
          </cell>
          <cell r="P144" t="str">
            <v>00</v>
          </cell>
          <cell r="Q144" t="str">
            <v>00</v>
          </cell>
          <cell r="R144">
            <v>40840</v>
          </cell>
          <cell r="S144" t="str">
            <v>4023897003</v>
          </cell>
          <cell r="T144" t="str">
            <v>201110</v>
          </cell>
          <cell r="U144" t="str">
            <v>201110</v>
          </cell>
          <cell r="V144" t="str">
            <v>12</v>
          </cell>
          <cell r="W144">
            <v>1</v>
          </cell>
          <cell r="X144" t="str">
            <v>CAS ZONALES OCTUBRE 2011</v>
          </cell>
          <cell r="Y144">
            <v>1224</v>
          </cell>
          <cell r="Z144" t="str">
            <v>10097154096</v>
          </cell>
          <cell r="AA144" t="str">
            <v>RAMOS</v>
          </cell>
          <cell r="AB144" t="str">
            <v>GALLEGOS</v>
          </cell>
          <cell r="AC144" t="str">
            <v>SUSY GIOVANA </v>
          </cell>
          <cell r="AD144" t="str">
            <v>PRIMA</v>
          </cell>
          <cell r="AE144" t="str">
            <v>03</v>
          </cell>
          <cell r="AF144">
            <v>41.7</v>
          </cell>
          <cell r="AG144">
            <v>25.97</v>
          </cell>
          <cell r="AH144">
            <v>67.67</v>
          </cell>
          <cell r="AI144">
            <v>238.3</v>
          </cell>
          <cell r="AJ144">
            <v>40834</v>
          </cell>
          <cell r="AK144" t="str">
            <v/>
          </cell>
          <cell r="AL144">
            <v>1</v>
          </cell>
          <cell r="AM144" t="str">
            <v>2011</v>
          </cell>
          <cell r="AN144" t="str">
            <v>1</v>
          </cell>
          <cell r="AO144">
            <v>97.2</v>
          </cell>
          <cell r="AP144">
            <v>0</v>
          </cell>
          <cell r="AQ144">
            <v>0</v>
          </cell>
          <cell r="AR144">
            <v>0</v>
          </cell>
          <cell r="AS144">
            <v>0</v>
          </cell>
          <cell r="AT144">
            <v>0</v>
          </cell>
          <cell r="AU144">
            <v>0</v>
          </cell>
          <cell r="AV144">
            <v>0</v>
          </cell>
          <cell r="AW144">
            <v>0</v>
          </cell>
          <cell r="AX144">
            <v>0</v>
          </cell>
          <cell r="AY144">
            <v>0</v>
          </cell>
          <cell r="AZ144">
            <v>0</v>
          </cell>
          <cell r="BA144">
            <v>25939</v>
          </cell>
          <cell r="BB144">
            <v>0</v>
          </cell>
          <cell r="BC144">
            <v>0</v>
          </cell>
          <cell r="BD144">
            <v>0</v>
          </cell>
          <cell r="BE144">
            <v>0</v>
          </cell>
          <cell r="BF144">
            <v>0</v>
          </cell>
          <cell r="BG144" t="str">
            <v>559370SRGOL2</v>
          </cell>
          <cell r="BH144">
            <v>40834</v>
          </cell>
        </row>
        <row r="145">
          <cell r="A145" t="str">
            <v>09715409</v>
          </cell>
          <cell r="B145" t="str">
            <v>RAMOS GALLEGOS SUSY GIOVANA </v>
          </cell>
          <cell r="C145" t="str">
            <v>JEFA ZONAL LIMA SUR</v>
          </cell>
          <cell r="D145" t="str">
            <v>09715409</v>
          </cell>
          <cell r="E145">
            <v>40834</v>
          </cell>
          <cell r="F145">
            <v>40999</v>
          </cell>
          <cell r="G145">
            <v>2383</v>
          </cell>
          <cell r="H145">
            <v>2383</v>
          </cell>
          <cell r="I145">
            <v>0</v>
          </cell>
          <cell r="J145" t="str">
            <v>RAMOS GALLEGOS SUSY GIOVANA </v>
          </cell>
          <cell r="K145">
            <v>0</v>
          </cell>
          <cell r="L145">
            <v>2077.0300000000002</v>
          </cell>
          <cell r="M145" t="str">
            <v>OFICINA ZONAL LIMA SUR</v>
          </cell>
          <cell r="N145" t="str">
            <v xml:space="preserve">0005  </v>
          </cell>
          <cell r="O145" t="str">
            <v>3437</v>
          </cell>
          <cell r="P145" t="str">
            <v>00</v>
          </cell>
          <cell r="Q145" t="str">
            <v>00</v>
          </cell>
          <cell r="R145">
            <v>40840</v>
          </cell>
          <cell r="S145" t="str">
            <v>4023897003</v>
          </cell>
          <cell r="T145" t="str">
            <v>201110</v>
          </cell>
          <cell r="U145" t="str">
            <v>201110</v>
          </cell>
          <cell r="V145" t="str">
            <v>12</v>
          </cell>
          <cell r="W145">
            <v>1</v>
          </cell>
          <cell r="X145" t="str">
            <v>CAS ZONALES OCTUBRE 2011</v>
          </cell>
          <cell r="Y145">
            <v>1224</v>
          </cell>
          <cell r="Z145" t="str">
            <v>10097154096</v>
          </cell>
          <cell r="AA145" t="str">
            <v>RAMOS</v>
          </cell>
          <cell r="AB145" t="str">
            <v>GALLEGOS</v>
          </cell>
          <cell r="AC145" t="str">
            <v>SUSY GIOVANA </v>
          </cell>
          <cell r="AD145" t="str">
            <v>PRIMA</v>
          </cell>
          <cell r="AE145" t="str">
            <v>03</v>
          </cell>
          <cell r="AF145">
            <v>41.7</v>
          </cell>
          <cell r="AG145">
            <v>25.97</v>
          </cell>
          <cell r="AH145">
            <v>67.67</v>
          </cell>
          <cell r="AI145">
            <v>238.3</v>
          </cell>
          <cell r="AJ145">
            <v>40834</v>
          </cell>
          <cell r="AK145" t="str">
            <v/>
          </cell>
          <cell r="AL145">
            <v>1</v>
          </cell>
          <cell r="AM145" t="str">
            <v>2011</v>
          </cell>
          <cell r="AN145" t="str">
            <v>1</v>
          </cell>
          <cell r="AO145">
            <v>97.2</v>
          </cell>
          <cell r="AP145">
            <v>0</v>
          </cell>
          <cell r="AQ145">
            <v>0</v>
          </cell>
          <cell r="AR145">
            <v>0</v>
          </cell>
          <cell r="AS145">
            <v>0</v>
          </cell>
          <cell r="AT145">
            <v>0</v>
          </cell>
          <cell r="AU145">
            <v>0</v>
          </cell>
          <cell r="AV145">
            <v>0</v>
          </cell>
          <cell r="AW145">
            <v>0</v>
          </cell>
          <cell r="AX145">
            <v>0</v>
          </cell>
          <cell r="AY145">
            <v>0</v>
          </cell>
          <cell r="AZ145">
            <v>0</v>
          </cell>
          <cell r="BA145">
            <v>25939</v>
          </cell>
          <cell r="BB145">
            <v>0</v>
          </cell>
          <cell r="BC145">
            <v>0</v>
          </cell>
          <cell r="BD145">
            <v>0</v>
          </cell>
          <cell r="BE145">
            <v>0</v>
          </cell>
          <cell r="BF145">
            <v>0</v>
          </cell>
          <cell r="BG145" t="str">
            <v>559370SRGOL2</v>
          </cell>
          <cell r="BH145">
            <v>40834</v>
          </cell>
        </row>
        <row r="146">
          <cell r="A146" t="str">
            <v>09715409</v>
          </cell>
          <cell r="B146" t="str">
            <v>RAMOS GALLEGOS SUSY GIOVANA </v>
          </cell>
          <cell r="C146" t="str">
            <v>JEFA ZONAL LIMA SUR</v>
          </cell>
          <cell r="D146" t="str">
            <v>09715409</v>
          </cell>
          <cell r="E146">
            <v>40834</v>
          </cell>
          <cell r="F146">
            <v>41060</v>
          </cell>
          <cell r="G146">
            <v>2383</v>
          </cell>
          <cell r="H146">
            <v>2383</v>
          </cell>
          <cell r="I146">
            <v>0</v>
          </cell>
          <cell r="J146" t="str">
            <v>RAMOS GALLEGOS SUSY GIOVANA </v>
          </cell>
          <cell r="K146">
            <v>0</v>
          </cell>
          <cell r="L146">
            <v>2077.0300000000002</v>
          </cell>
          <cell r="M146" t="str">
            <v>OFICINA ZONAL LIMA SUR</v>
          </cell>
          <cell r="N146" t="str">
            <v xml:space="preserve">0005  </v>
          </cell>
          <cell r="O146" t="str">
            <v>3437</v>
          </cell>
          <cell r="P146" t="str">
            <v>00</v>
          </cell>
          <cell r="Q146" t="str">
            <v>00</v>
          </cell>
          <cell r="R146">
            <v>40840</v>
          </cell>
          <cell r="S146" t="str">
            <v>4023897003</v>
          </cell>
          <cell r="T146" t="str">
            <v>201110</v>
          </cell>
          <cell r="U146" t="str">
            <v>201110</v>
          </cell>
          <cell r="V146" t="str">
            <v>12</v>
          </cell>
          <cell r="W146">
            <v>1</v>
          </cell>
          <cell r="X146" t="str">
            <v>CAS ZONALES OCTUBRE 2011</v>
          </cell>
          <cell r="Y146">
            <v>1224</v>
          </cell>
          <cell r="Z146" t="str">
            <v>10097154096</v>
          </cell>
          <cell r="AA146" t="str">
            <v>RAMOS</v>
          </cell>
          <cell r="AB146" t="str">
            <v>GALLEGOS</v>
          </cell>
          <cell r="AC146" t="str">
            <v>SUSY GIOVANA </v>
          </cell>
          <cell r="AD146" t="str">
            <v>PRIMA</v>
          </cell>
          <cell r="AE146" t="str">
            <v>03</v>
          </cell>
          <cell r="AF146">
            <v>41.7</v>
          </cell>
          <cell r="AG146">
            <v>25.97</v>
          </cell>
          <cell r="AH146">
            <v>67.67</v>
          </cell>
          <cell r="AI146">
            <v>238.3</v>
          </cell>
          <cell r="AJ146">
            <v>40834</v>
          </cell>
          <cell r="AK146" t="str">
            <v/>
          </cell>
          <cell r="AL146">
            <v>1</v>
          </cell>
          <cell r="AM146" t="str">
            <v>2011</v>
          </cell>
          <cell r="AN146" t="str">
            <v>1</v>
          </cell>
          <cell r="AO146">
            <v>97.2</v>
          </cell>
          <cell r="AP146">
            <v>0</v>
          </cell>
          <cell r="AQ146">
            <v>0</v>
          </cell>
          <cell r="AR146">
            <v>0</v>
          </cell>
          <cell r="AS146">
            <v>0</v>
          </cell>
          <cell r="AT146">
            <v>0</v>
          </cell>
          <cell r="AU146">
            <v>0</v>
          </cell>
          <cell r="AV146">
            <v>0</v>
          </cell>
          <cell r="AW146">
            <v>0</v>
          </cell>
          <cell r="AX146">
            <v>0</v>
          </cell>
          <cell r="AY146">
            <v>0</v>
          </cell>
          <cell r="AZ146">
            <v>0</v>
          </cell>
          <cell r="BA146">
            <v>25939</v>
          </cell>
          <cell r="BB146">
            <v>0</v>
          </cell>
          <cell r="BC146">
            <v>0</v>
          </cell>
          <cell r="BD146">
            <v>0</v>
          </cell>
          <cell r="BE146">
            <v>0</v>
          </cell>
          <cell r="BF146">
            <v>0</v>
          </cell>
          <cell r="BG146" t="str">
            <v>559370SRGOL2</v>
          </cell>
          <cell r="BH146">
            <v>40834</v>
          </cell>
        </row>
        <row r="147">
          <cell r="A147" t="str">
            <v>19890875</v>
          </cell>
          <cell r="B147" t="str">
            <v>RAMOS MARTINEZ  ROLANDO</v>
          </cell>
          <cell r="C147" t="str">
            <v>CHOFER</v>
          </cell>
          <cell r="D147" t="str">
            <v>19890875</v>
          </cell>
          <cell r="E147">
            <v>40805</v>
          </cell>
          <cell r="F147">
            <v>40865</v>
          </cell>
          <cell r="G147">
            <v>1100</v>
          </cell>
          <cell r="H147">
            <v>1100</v>
          </cell>
          <cell r="I147">
            <v>0</v>
          </cell>
          <cell r="J147" t="str">
            <v>RAMOS MARTINEZ  ROLANDO</v>
          </cell>
          <cell r="K147">
            <v>0</v>
          </cell>
          <cell r="L147">
            <v>958.76</v>
          </cell>
          <cell r="M147" t="str">
            <v>OFICINA ZONAL HUANCAVELICA</v>
          </cell>
          <cell r="N147" t="str">
            <v xml:space="preserve">0016  </v>
          </cell>
          <cell r="O147" t="str">
            <v>3415</v>
          </cell>
          <cell r="P147" t="str">
            <v>001</v>
          </cell>
          <cell r="Q147" t="str">
            <v>10</v>
          </cell>
          <cell r="R147">
            <v>40840</v>
          </cell>
          <cell r="S147" t="str">
            <v>4040813670</v>
          </cell>
          <cell r="T147" t="str">
            <v>201110</v>
          </cell>
          <cell r="U147" t="str">
            <v>201110</v>
          </cell>
          <cell r="V147" t="str">
            <v>12</v>
          </cell>
          <cell r="W147">
            <v>1</v>
          </cell>
          <cell r="X147" t="str">
            <v>CAS ZONALES OCTUBRE 2011</v>
          </cell>
          <cell r="Y147">
            <v>4134</v>
          </cell>
          <cell r="Z147" t="str">
            <v>10198908750</v>
          </cell>
          <cell r="AA147" t="str">
            <v>RAMOS</v>
          </cell>
          <cell r="AB147" t="str">
            <v>MARTINEZ</v>
          </cell>
          <cell r="AC147" t="str">
            <v xml:space="preserve"> ROLANDO</v>
          </cell>
          <cell r="AD147" t="str">
            <v>PRIMA</v>
          </cell>
          <cell r="AE147" t="str">
            <v>03</v>
          </cell>
          <cell r="AF147">
            <v>19.25</v>
          </cell>
          <cell r="AG147">
            <v>11.99</v>
          </cell>
          <cell r="AH147">
            <v>31.24</v>
          </cell>
          <cell r="AI147">
            <v>110</v>
          </cell>
          <cell r="AJ147">
            <v>40805</v>
          </cell>
          <cell r="AK147" t="str">
            <v/>
          </cell>
          <cell r="AL147">
            <v>1</v>
          </cell>
          <cell r="AM147" t="str">
            <v>2011</v>
          </cell>
          <cell r="AN147" t="str">
            <v>1</v>
          </cell>
          <cell r="AO147">
            <v>97.2</v>
          </cell>
          <cell r="AP147">
            <v>0</v>
          </cell>
          <cell r="AQ147">
            <v>0</v>
          </cell>
          <cell r="AR147">
            <v>0</v>
          </cell>
          <cell r="AS147">
            <v>0</v>
          </cell>
          <cell r="AT147">
            <v>0</v>
          </cell>
          <cell r="AU147">
            <v>0</v>
          </cell>
          <cell r="AV147">
            <v>0</v>
          </cell>
          <cell r="AW147">
            <v>0</v>
          </cell>
          <cell r="AX147">
            <v>0</v>
          </cell>
          <cell r="AY147">
            <v>0</v>
          </cell>
          <cell r="AZ147">
            <v>0</v>
          </cell>
          <cell r="BA147">
            <v>23053</v>
          </cell>
          <cell r="BB147">
            <v>0</v>
          </cell>
          <cell r="BC147">
            <v>0</v>
          </cell>
          <cell r="BD147">
            <v>0</v>
          </cell>
          <cell r="BE147">
            <v>0</v>
          </cell>
          <cell r="BF147">
            <v>0</v>
          </cell>
          <cell r="BG147" t="str">
            <v>530511RRMOT3</v>
          </cell>
          <cell r="BH147">
            <v>40830</v>
          </cell>
        </row>
        <row r="148">
          <cell r="A148" t="str">
            <v>17610831</v>
          </cell>
          <cell r="B148" t="str">
            <v>RIOJA ODAR MARIA DEL ROSARIO EMPERATRIZ</v>
          </cell>
          <cell r="C148" t="str">
            <v>TECNICO DE PROYECTOS</v>
          </cell>
          <cell r="D148" t="str">
            <v>17610831</v>
          </cell>
          <cell r="E148">
            <v>39840</v>
          </cell>
          <cell r="F148">
            <v>40877</v>
          </cell>
          <cell r="G148">
            <v>2900</v>
          </cell>
          <cell r="H148">
            <v>2900</v>
          </cell>
          <cell r="I148">
            <v>0</v>
          </cell>
          <cell r="J148" t="str">
            <v>RIOJA ODAR MARIA DEL ROSARIO EMPERATRIZ</v>
          </cell>
          <cell r="K148">
            <v>0</v>
          </cell>
          <cell r="L148">
            <v>2523</v>
          </cell>
          <cell r="M148" t="str">
            <v>OFICINA ZONAL LAMBAYEQUE</v>
          </cell>
          <cell r="N148" t="str">
            <v xml:space="preserve">0022  </v>
          </cell>
          <cell r="O148" t="str">
            <v>295</v>
          </cell>
          <cell r="P148" t="str">
            <v>001</v>
          </cell>
          <cell r="Q148" t="str">
            <v>115</v>
          </cell>
          <cell r="R148">
            <v>40840</v>
          </cell>
          <cell r="S148" t="str">
            <v>4019259108</v>
          </cell>
          <cell r="T148" t="str">
            <v>201110</v>
          </cell>
          <cell r="U148" t="str">
            <v>201110</v>
          </cell>
          <cell r="V148" t="str">
            <v>12</v>
          </cell>
          <cell r="W148">
            <v>1</v>
          </cell>
          <cell r="X148" t="str">
            <v>CAS ZONALES OCTUBRE 2011</v>
          </cell>
          <cell r="Y148">
            <v>262</v>
          </cell>
          <cell r="Z148" t="str">
            <v>10176108318</v>
          </cell>
          <cell r="AA148" t="str">
            <v>RIOJA</v>
          </cell>
          <cell r="AB148" t="str">
            <v>ODAR</v>
          </cell>
          <cell r="AC148" t="str">
            <v>MARIA DEL ROSARIO EMPERATRIZ</v>
          </cell>
          <cell r="AD148" t="str">
            <v>ONP</v>
          </cell>
          <cell r="AE148" t="str">
            <v>99</v>
          </cell>
          <cell r="AF148">
            <v>0</v>
          </cell>
          <cell r="AG148">
            <v>0</v>
          </cell>
          <cell r="AH148">
            <v>0</v>
          </cell>
          <cell r="AI148">
            <v>377</v>
          </cell>
          <cell r="AJ148">
            <v>39840</v>
          </cell>
          <cell r="AK148" t="str">
            <v>2206722</v>
          </cell>
          <cell r="AL148">
            <v>40550</v>
          </cell>
          <cell r="AM148" t="str">
            <v>2011</v>
          </cell>
          <cell r="AN148" t="str">
            <v>1</v>
          </cell>
          <cell r="AO148">
            <v>97.2</v>
          </cell>
          <cell r="AP148">
            <v>0</v>
          </cell>
          <cell r="AQ148">
            <v>0</v>
          </cell>
          <cell r="AR148">
            <v>0</v>
          </cell>
          <cell r="AS148">
            <v>0</v>
          </cell>
          <cell r="AT148">
            <v>0</v>
          </cell>
          <cell r="AU148">
            <v>0</v>
          </cell>
          <cell r="AV148">
            <v>0</v>
          </cell>
          <cell r="AW148">
            <v>0</v>
          </cell>
          <cell r="AX148">
            <v>0</v>
          </cell>
          <cell r="AY148">
            <v>0</v>
          </cell>
          <cell r="AZ148">
            <v>0</v>
          </cell>
          <cell r="BA148">
            <v>26299</v>
          </cell>
          <cell r="BB148">
            <v>0</v>
          </cell>
          <cell r="BC148">
            <v>0</v>
          </cell>
          <cell r="BD148">
            <v>0</v>
          </cell>
          <cell r="BE148">
            <v>0</v>
          </cell>
          <cell r="BF148">
            <v>0</v>
          </cell>
          <cell r="BG148" t="str">
            <v/>
          </cell>
          <cell r="BH148">
            <v>39840</v>
          </cell>
        </row>
        <row r="149">
          <cell r="A149" t="str">
            <v>10319712</v>
          </cell>
          <cell r="B149" t="str">
            <v>RIVAS VARGAS LUZ DUDOMILIA</v>
          </cell>
          <cell r="C149" t="str">
            <v>RESPONSABLE DE PROYECTOS-EVALUACION</v>
          </cell>
          <cell r="D149" t="str">
            <v>10319712</v>
          </cell>
          <cell r="E149">
            <v>40809</v>
          </cell>
          <cell r="F149">
            <v>40869</v>
          </cell>
          <cell r="G149">
            <v>3300</v>
          </cell>
          <cell r="H149">
            <v>3300</v>
          </cell>
          <cell r="I149">
            <v>0</v>
          </cell>
          <cell r="J149" t="str">
            <v>RIVAS VARGAS LUZ DUDOMILIA</v>
          </cell>
          <cell r="K149">
            <v>0</v>
          </cell>
          <cell r="L149">
            <v>2876.28</v>
          </cell>
          <cell r="M149" t="str">
            <v>OFICINA ZONAL LIMA SUR</v>
          </cell>
          <cell r="N149" t="str">
            <v xml:space="preserve">0005  </v>
          </cell>
          <cell r="O149" t="str">
            <v>3400</v>
          </cell>
          <cell r="P149" t="str">
            <v>001</v>
          </cell>
          <cell r="Q149" t="str">
            <v>102</v>
          </cell>
          <cell r="R149">
            <v>40840</v>
          </cell>
          <cell r="S149" t="str">
            <v>4019522755</v>
          </cell>
          <cell r="T149" t="str">
            <v>201110</v>
          </cell>
          <cell r="U149" t="str">
            <v>201110</v>
          </cell>
          <cell r="V149" t="str">
            <v>12</v>
          </cell>
          <cell r="W149">
            <v>1</v>
          </cell>
          <cell r="X149" t="str">
            <v>CAS ZONALES OCTUBRE 2011</v>
          </cell>
          <cell r="Y149">
            <v>194</v>
          </cell>
          <cell r="Z149" t="str">
            <v>10103197126</v>
          </cell>
          <cell r="AA149" t="str">
            <v>RIVAS</v>
          </cell>
          <cell r="AB149" t="str">
            <v>VARGAS</v>
          </cell>
          <cell r="AC149" t="str">
            <v>LUZ DUDOMILIA</v>
          </cell>
          <cell r="AD149" t="str">
            <v>PRIMA</v>
          </cell>
          <cell r="AE149" t="str">
            <v>03</v>
          </cell>
          <cell r="AF149">
            <v>57.75</v>
          </cell>
          <cell r="AG149">
            <v>35.97</v>
          </cell>
          <cell r="AH149">
            <v>93.72</v>
          </cell>
          <cell r="AI149">
            <v>330</v>
          </cell>
          <cell r="AJ149">
            <v>40809</v>
          </cell>
          <cell r="AK149" t="str">
            <v>2228069</v>
          </cell>
          <cell r="AL149">
            <v>40555</v>
          </cell>
          <cell r="AM149" t="str">
            <v>2011</v>
          </cell>
          <cell r="AN149" t="str">
            <v>1</v>
          </cell>
          <cell r="AO149">
            <v>97.2</v>
          </cell>
          <cell r="AP149">
            <v>0</v>
          </cell>
          <cell r="AQ149">
            <v>0</v>
          </cell>
          <cell r="AR149">
            <v>0</v>
          </cell>
          <cell r="AS149">
            <v>0</v>
          </cell>
          <cell r="AT149">
            <v>0</v>
          </cell>
          <cell r="AU149">
            <v>0</v>
          </cell>
          <cell r="AV149">
            <v>0</v>
          </cell>
          <cell r="AW149">
            <v>0</v>
          </cell>
          <cell r="AX149">
            <v>0</v>
          </cell>
          <cell r="AY149">
            <v>0</v>
          </cell>
          <cell r="AZ149">
            <v>0</v>
          </cell>
          <cell r="BA149">
            <v>27820</v>
          </cell>
          <cell r="BB149">
            <v>0</v>
          </cell>
          <cell r="BC149">
            <v>0</v>
          </cell>
          <cell r="BD149">
            <v>0</v>
          </cell>
          <cell r="BE149">
            <v>0</v>
          </cell>
          <cell r="BF149">
            <v>0</v>
          </cell>
          <cell r="BG149" t="str">
            <v>578180LRVAG4</v>
          </cell>
          <cell r="BH149">
            <v>40809</v>
          </cell>
        </row>
        <row r="150">
          <cell r="A150" t="str">
            <v>06008885</v>
          </cell>
          <cell r="B150" t="str">
            <v>ROJAS CELIS LUIS GILBERTO</v>
          </cell>
          <cell r="C150" t="str">
            <v>RESPONSABLE DE PROYECTOS - SUPERVISION</v>
          </cell>
          <cell r="D150" t="str">
            <v>06008885</v>
          </cell>
          <cell r="E150">
            <v>40822</v>
          </cell>
          <cell r="F150">
            <v>40882</v>
          </cell>
          <cell r="G150">
            <v>2750</v>
          </cell>
          <cell r="H150">
            <v>2750</v>
          </cell>
          <cell r="I150">
            <v>275</v>
          </cell>
          <cell r="J150" t="str">
            <v>ROJAS CELIS LUIS GILBERTO</v>
          </cell>
          <cell r="K150">
            <v>0</v>
          </cell>
          <cell r="L150">
            <v>2121.89</v>
          </cell>
          <cell r="M150" t="str">
            <v>OFICINA ZONAL LIMA NORTE</v>
          </cell>
          <cell r="N150" t="str">
            <v xml:space="preserve">0004  </v>
          </cell>
          <cell r="O150" t="str">
            <v>1728</v>
          </cell>
          <cell r="P150" t="str">
            <v>001</v>
          </cell>
          <cell r="Q150" t="str">
            <v>138</v>
          </cell>
          <cell r="R150">
            <v>40840</v>
          </cell>
          <cell r="S150" t="str">
            <v>04-092-334282</v>
          </cell>
          <cell r="T150" t="str">
            <v>201110</v>
          </cell>
          <cell r="U150" t="str">
            <v>201110</v>
          </cell>
          <cell r="V150" t="str">
            <v>12</v>
          </cell>
          <cell r="W150">
            <v>1</v>
          </cell>
          <cell r="X150" t="str">
            <v>CAS ZONALES OCTUBRE 2011</v>
          </cell>
          <cell r="Y150">
            <v>4142</v>
          </cell>
          <cell r="Z150" t="str">
            <v>10060088859</v>
          </cell>
          <cell r="AA150" t="str">
            <v>ROJAS</v>
          </cell>
          <cell r="AB150" t="str">
            <v>CELIS</v>
          </cell>
          <cell r="AC150" t="str">
            <v>LUIS GILBERTO</v>
          </cell>
          <cell r="AD150" t="str">
            <v>PRIMA</v>
          </cell>
          <cell r="AE150" t="str">
            <v>03</v>
          </cell>
          <cell r="AF150">
            <v>48.13</v>
          </cell>
          <cell r="AG150">
            <v>29.98</v>
          </cell>
          <cell r="AH150">
            <v>78.11</v>
          </cell>
          <cell r="AI150">
            <v>275</v>
          </cell>
          <cell r="AJ150">
            <v>40822</v>
          </cell>
          <cell r="AK150" t="str">
            <v/>
          </cell>
          <cell r="AL150">
            <v>1</v>
          </cell>
          <cell r="AM150" t="str">
            <v>2011</v>
          </cell>
          <cell r="AN150" t="str">
            <v>1</v>
          </cell>
          <cell r="AO150">
            <v>97.2</v>
          </cell>
          <cell r="AP150">
            <v>0</v>
          </cell>
          <cell r="AQ150">
            <v>0</v>
          </cell>
          <cell r="AR150">
            <v>0</v>
          </cell>
          <cell r="AS150">
            <v>0</v>
          </cell>
          <cell r="AT150">
            <v>0</v>
          </cell>
          <cell r="AU150">
            <v>0</v>
          </cell>
          <cell r="AV150">
            <v>0</v>
          </cell>
          <cell r="AW150">
            <v>0</v>
          </cell>
          <cell r="AX150">
            <v>0</v>
          </cell>
          <cell r="AY150">
            <v>0</v>
          </cell>
          <cell r="AZ150">
            <v>0</v>
          </cell>
          <cell r="BA150">
            <v>22180</v>
          </cell>
          <cell r="BB150">
            <v>0</v>
          </cell>
          <cell r="BC150">
            <v>0</v>
          </cell>
          <cell r="BD150">
            <v>0</v>
          </cell>
          <cell r="BE150">
            <v>0</v>
          </cell>
          <cell r="BF150">
            <v>0</v>
          </cell>
          <cell r="BG150" t="str">
            <v>521781LRCAI0</v>
          </cell>
          <cell r="BH150">
            <v>40836</v>
          </cell>
        </row>
        <row r="151">
          <cell r="A151" t="str">
            <v>06008885</v>
          </cell>
          <cell r="B151" t="str">
            <v>ROJAS CELIS LUIS GILBERTO</v>
          </cell>
          <cell r="C151" t="str">
            <v>RESPONSABLE DE PROYECTOS - SUPERVISION</v>
          </cell>
          <cell r="D151" t="str">
            <v>06008885</v>
          </cell>
          <cell r="E151">
            <v>40822</v>
          </cell>
          <cell r="F151">
            <v>40908</v>
          </cell>
          <cell r="G151">
            <v>2750</v>
          </cell>
          <cell r="H151">
            <v>2750</v>
          </cell>
          <cell r="I151">
            <v>275</v>
          </cell>
          <cell r="J151" t="str">
            <v>ROJAS CELIS LUIS GILBERTO</v>
          </cell>
          <cell r="K151">
            <v>0</v>
          </cell>
          <cell r="L151">
            <v>2121.89</v>
          </cell>
          <cell r="M151" t="str">
            <v>OFICINA ZONAL LIMA NORTE</v>
          </cell>
          <cell r="N151" t="str">
            <v xml:space="preserve">0004  </v>
          </cell>
          <cell r="O151" t="str">
            <v>1728</v>
          </cell>
          <cell r="P151" t="str">
            <v>001</v>
          </cell>
          <cell r="Q151" t="str">
            <v>138</v>
          </cell>
          <cell r="R151">
            <v>40840</v>
          </cell>
          <cell r="S151" t="str">
            <v>04-092-334282</v>
          </cell>
          <cell r="T151" t="str">
            <v>201110</v>
          </cell>
          <cell r="U151" t="str">
            <v>201110</v>
          </cell>
          <cell r="V151" t="str">
            <v>12</v>
          </cell>
          <cell r="W151">
            <v>1</v>
          </cell>
          <cell r="X151" t="str">
            <v>CAS ZONALES OCTUBRE 2011</v>
          </cell>
          <cell r="Y151">
            <v>4142</v>
          </cell>
          <cell r="Z151" t="str">
            <v>10060088859</v>
          </cell>
          <cell r="AA151" t="str">
            <v>ROJAS</v>
          </cell>
          <cell r="AB151" t="str">
            <v>CELIS</v>
          </cell>
          <cell r="AC151" t="str">
            <v>LUIS GILBERTO</v>
          </cell>
          <cell r="AD151" t="str">
            <v>PRIMA</v>
          </cell>
          <cell r="AE151" t="str">
            <v>03</v>
          </cell>
          <cell r="AF151">
            <v>48.13</v>
          </cell>
          <cell r="AG151">
            <v>29.98</v>
          </cell>
          <cell r="AH151">
            <v>78.11</v>
          </cell>
          <cell r="AI151">
            <v>275</v>
          </cell>
          <cell r="AJ151">
            <v>40822</v>
          </cell>
          <cell r="AK151" t="str">
            <v/>
          </cell>
          <cell r="AL151">
            <v>1</v>
          </cell>
          <cell r="AM151" t="str">
            <v>2011</v>
          </cell>
          <cell r="AN151" t="str">
            <v>1</v>
          </cell>
          <cell r="AO151">
            <v>97.2</v>
          </cell>
          <cell r="AP151">
            <v>0</v>
          </cell>
          <cell r="AQ151">
            <v>0</v>
          </cell>
          <cell r="AR151">
            <v>0</v>
          </cell>
          <cell r="AS151">
            <v>0</v>
          </cell>
          <cell r="AT151">
            <v>0</v>
          </cell>
          <cell r="AU151">
            <v>0</v>
          </cell>
          <cell r="AV151">
            <v>0</v>
          </cell>
          <cell r="AW151">
            <v>0</v>
          </cell>
          <cell r="AX151">
            <v>0</v>
          </cell>
          <cell r="AY151">
            <v>0</v>
          </cell>
          <cell r="AZ151">
            <v>0</v>
          </cell>
          <cell r="BA151">
            <v>22180</v>
          </cell>
          <cell r="BB151">
            <v>0</v>
          </cell>
          <cell r="BC151">
            <v>0</v>
          </cell>
          <cell r="BD151">
            <v>0</v>
          </cell>
          <cell r="BE151">
            <v>0</v>
          </cell>
          <cell r="BF151">
            <v>0</v>
          </cell>
          <cell r="BG151" t="str">
            <v>521781LRCAI0</v>
          </cell>
          <cell r="BH151">
            <v>40836</v>
          </cell>
        </row>
        <row r="152">
          <cell r="A152" t="str">
            <v>05380274</v>
          </cell>
          <cell r="B152" t="str">
            <v>ROLDAN  REATEGUI JHONN KELSEY</v>
          </cell>
          <cell r="C152" t="str">
            <v>JEFE DE LA OFICINA ZONAL LORETO</v>
          </cell>
          <cell r="D152" t="str">
            <v>05380274</v>
          </cell>
          <cell r="E152">
            <v>40833</v>
          </cell>
          <cell r="F152">
            <v>40893</v>
          </cell>
          <cell r="G152">
            <v>2473</v>
          </cell>
          <cell r="H152">
            <v>2473</v>
          </cell>
          <cell r="I152">
            <v>0</v>
          </cell>
          <cell r="J152" t="str">
            <v>ROLDAN  REATEGUI JHONN KELSEY</v>
          </cell>
          <cell r="K152">
            <v>0</v>
          </cell>
          <cell r="L152">
            <v>2139.15</v>
          </cell>
          <cell r="M152" t="str">
            <v>OFICINA ZONAL LORETO</v>
          </cell>
          <cell r="N152" t="str">
            <v xml:space="preserve">0023  </v>
          </cell>
          <cell r="O152" t="str">
            <v>1738</v>
          </cell>
          <cell r="P152" t="str">
            <v>00</v>
          </cell>
          <cell r="Q152" t="str">
            <v>00</v>
          </cell>
          <cell r="R152">
            <v>40840</v>
          </cell>
          <cell r="S152" t="str">
            <v>04-521-131263</v>
          </cell>
          <cell r="T152" t="str">
            <v>201110</v>
          </cell>
          <cell r="U152" t="str">
            <v>201110</v>
          </cell>
          <cell r="V152" t="str">
            <v>12</v>
          </cell>
          <cell r="W152">
            <v>1</v>
          </cell>
          <cell r="X152" t="str">
            <v>CAS ZONALES OCTUBRE 2011</v>
          </cell>
          <cell r="Y152">
            <v>4160</v>
          </cell>
          <cell r="Z152" t="str">
            <v>10053802741</v>
          </cell>
          <cell r="AA152" t="str">
            <v xml:space="preserve">ROLDAN </v>
          </cell>
          <cell r="AB152" t="str">
            <v>REATEGUI</v>
          </cell>
          <cell r="AC152" t="str">
            <v>JHONN KELSEY</v>
          </cell>
          <cell r="AD152" t="str">
            <v>HORIZONTE</v>
          </cell>
          <cell r="AE152" t="str">
            <v>01</v>
          </cell>
          <cell r="AF152">
            <v>48.22</v>
          </cell>
          <cell r="AG152">
            <v>38.33</v>
          </cell>
          <cell r="AH152">
            <v>86.55</v>
          </cell>
          <cell r="AI152">
            <v>247.3</v>
          </cell>
          <cell r="AJ152">
            <v>40833</v>
          </cell>
          <cell r="AK152" t="str">
            <v/>
          </cell>
          <cell r="AL152">
            <v>1</v>
          </cell>
          <cell r="AM152" t="str">
            <v>2011</v>
          </cell>
          <cell r="AN152" t="str">
            <v>1</v>
          </cell>
          <cell r="AO152">
            <v>97.2</v>
          </cell>
          <cell r="AP152">
            <v>0</v>
          </cell>
          <cell r="AQ152">
            <v>0</v>
          </cell>
          <cell r="AR152">
            <v>0</v>
          </cell>
          <cell r="AS152">
            <v>0</v>
          </cell>
          <cell r="AT152">
            <v>0</v>
          </cell>
          <cell r="AU152">
            <v>0</v>
          </cell>
          <cell r="AV152">
            <v>0</v>
          </cell>
          <cell r="AW152">
            <v>0</v>
          </cell>
          <cell r="AX152">
            <v>0</v>
          </cell>
          <cell r="AY152">
            <v>0</v>
          </cell>
          <cell r="AZ152">
            <v>0</v>
          </cell>
          <cell r="BA152">
            <v>27517</v>
          </cell>
          <cell r="BB152">
            <v>0</v>
          </cell>
          <cell r="BC152">
            <v>0</v>
          </cell>
          <cell r="BD152">
            <v>0</v>
          </cell>
          <cell r="BE152">
            <v>0</v>
          </cell>
          <cell r="BF152">
            <v>0</v>
          </cell>
          <cell r="BG152" t="str">
            <v>575151JRRDT5</v>
          </cell>
          <cell r="BH152">
            <v>40833</v>
          </cell>
        </row>
        <row r="153">
          <cell r="A153" t="str">
            <v>05380274</v>
          </cell>
          <cell r="B153" t="str">
            <v>ROLDAN  REATEGUI JHONN KELSEY</v>
          </cell>
          <cell r="C153" t="str">
            <v>JEFE DE LA OFICINA ZONAL LORETO</v>
          </cell>
          <cell r="D153" t="str">
            <v>05380274</v>
          </cell>
          <cell r="E153">
            <v>40833</v>
          </cell>
          <cell r="F153">
            <v>40908</v>
          </cell>
          <cell r="G153">
            <v>2473</v>
          </cell>
          <cell r="H153">
            <v>2473</v>
          </cell>
          <cell r="I153">
            <v>0</v>
          </cell>
          <cell r="J153" t="str">
            <v>ROLDAN  REATEGUI JHONN KELSEY</v>
          </cell>
          <cell r="K153">
            <v>0</v>
          </cell>
          <cell r="L153">
            <v>2139.15</v>
          </cell>
          <cell r="M153" t="str">
            <v>OFICINA ZONAL LORETO</v>
          </cell>
          <cell r="N153" t="str">
            <v xml:space="preserve">0023  </v>
          </cell>
          <cell r="O153" t="str">
            <v>1738</v>
          </cell>
          <cell r="P153" t="str">
            <v>00</v>
          </cell>
          <cell r="Q153" t="str">
            <v>00</v>
          </cell>
          <cell r="R153">
            <v>40840</v>
          </cell>
          <cell r="S153" t="str">
            <v>04-521-131263</v>
          </cell>
          <cell r="T153" t="str">
            <v>201110</v>
          </cell>
          <cell r="U153" t="str">
            <v>201110</v>
          </cell>
          <cell r="V153" t="str">
            <v>12</v>
          </cell>
          <cell r="W153">
            <v>1</v>
          </cell>
          <cell r="X153" t="str">
            <v>CAS ZONALES OCTUBRE 2011</v>
          </cell>
          <cell r="Y153">
            <v>4160</v>
          </cell>
          <cell r="Z153" t="str">
            <v>10053802741</v>
          </cell>
          <cell r="AA153" t="str">
            <v xml:space="preserve">ROLDAN </v>
          </cell>
          <cell r="AB153" t="str">
            <v>REATEGUI</v>
          </cell>
          <cell r="AC153" t="str">
            <v>JHONN KELSEY</v>
          </cell>
          <cell r="AD153" t="str">
            <v>HORIZONTE</v>
          </cell>
          <cell r="AE153" t="str">
            <v>01</v>
          </cell>
          <cell r="AF153">
            <v>48.22</v>
          </cell>
          <cell r="AG153">
            <v>38.33</v>
          </cell>
          <cell r="AH153">
            <v>86.55</v>
          </cell>
          <cell r="AI153">
            <v>247.3</v>
          </cell>
          <cell r="AJ153">
            <v>40833</v>
          </cell>
          <cell r="AK153" t="str">
            <v/>
          </cell>
          <cell r="AL153">
            <v>1</v>
          </cell>
          <cell r="AM153" t="str">
            <v>2011</v>
          </cell>
          <cell r="AN153" t="str">
            <v>1</v>
          </cell>
          <cell r="AO153">
            <v>97.2</v>
          </cell>
          <cell r="AP153">
            <v>0</v>
          </cell>
          <cell r="AQ153">
            <v>0</v>
          </cell>
          <cell r="AR153">
            <v>0</v>
          </cell>
          <cell r="AS153">
            <v>0</v>
          </cell>
          <cell r="AT153">
            <v>0</v>
          </cell>
          <cell r="AU153">
            <v>0</v>
          </cell>
          <cell r="AV153">
            <v>0</v>
          </cell>
          <cell r="AW153">
            <v>0</v>
          </cell>
          <cell r="AX153">
            <v>0</v>
          </cell>
          <cell r="AY153">
            <v>0</v>
          </cell>
          <cell r="AZ153">
            <v>0</v>
          </cell>
          <cell r="BA153">
            <v>27517</v>
          </cell>
          <cell r="BB153">
            <v>0</v>
          </cell>
          <cell r="BC153">
            <v>0</v>
          </cell>
          <cell r="BD153">
            <v>0</v>
          </cell>
          <cell r="BE153">
            <v>0</v>
          </cell>
          <cell r="BF153">
            <v>0</v>
          </cell>
          <cell r="BG153" t="str">
            <v>575151JRRDT5</v>
          </cell>
          <cell r="BH153">
            <v>40833</v>
          </cell>
        </row>
        <row r="154">
          <cell r="A154" t="str">
            <v>05380274</v>
          </cell>
          <cell r="B154" t="str">
            <v>ROLDAN  REATEGUI JHONN KELSEY</v>
          </cell>
          <cell r="C154" t="str">
            <v>JEFE DE LA OFICINA ZONAL LORETO</v>
          </cell>
          <cell r="D154" t="str">
            <v>05380274</v>
          </cell>
          <cell r="E154">
            <v>40833</v>
          </cell>
          <cell r="F154">
            <v>40939</v>
          </cell>
          <cell r="G154">
            <v>2473</v>
          </cell>
          <cell r="H154">
            <v>2473</v>
          </cell>
          <cell r="I154">
            <v>0</v>
          </cell>
          <cell r="J154" t="str">
            <v>ROLDAN  REATEGUI JHONN KELSEY</v>
          </cell>
          <cell r="K154">
            <v>0</v>
          </cell>
          <cell r="L154">
            <v>2139.15</v>
          </cell>
          <cell r="M154" t="str">
            <v>OFICINA ZONAL LORETO</v>
          </cell>
          <cell r="N154" t="str">
            <v xml:space="preserve">0023  </v>
          </cell>
          <cell r="O154" t="str">
            <v>1738</v>
          </cell>
          <cell r="P154" t="str">
            <v>00</v>
          </cell>
          <cell r="Q154" t="str">
            <v>00</v>
          </cell>
          <cell r="R154">
            <v>40840</v>
          </cell>
          <cell r="S154" t="str">
            <v>04-521-131263</v>
          </cell>
          <cell r="T154" t="str">
            <v>201110</v>
          </cell>
          <cell r="U154" t="str">
            <v>201110</v>
          </cell>
          <cell r="V154" t="str">
            <v>12</v>
          </cell>
          <cell r="W154">
            <v>1</v>
          </cell>
          <cell r="X154" t="str">
            <v>CAS ZONALES OCTUBRE 2011</v>
          </cell>
          <cell r="Y154">
            <v>4160</v>
          </cell>
          <cell r="Z154" t="str">
            <v>10053802741</v>
          </cell>
          <cell r="AA154" t="str">
            <v xml:space="preserve">ROLDAN </v>
          </cell>
          <cell r="AB154" t="str">
            <v>REATEGUI</v>
          </cell>
          <cell r="AC154" t="str">
            <v>JHONN KELSEY</v>
          </cell>
          <cell r="AD154" t="str">
            <v>HORIZONTE</v>
          </cell>
          <cell r="AE154" t="str">
            <v>01</v>
          </cell>
          <cell r="AF154">
            <v>48.22</v>
          </cell>
          <cell r="AG154">
            <v>38.33</v>
          </cell>
          <cell r="AH154">
            <v>86.55</v>
          </cell>
          <cell r="AI154">
            <v>247.3</v>
          </cell>
          <cell r="AJ154">
            <v>40833</v>
          </cell>
          <cell r="AK154" t="str">
            <v/>
          </cell>
          <cell r="AL154">
            <v>1</v>
          </cell>
          <cell r="AM154" t="str">
            <v>2011</v>
          </cell>
          <cell r="AN154" t="str">
            <v>1</v>
          </cell>
          <cell r="AO154">
            <v>97.2</v>
          </cell>
          <cell r="AP154">
            <v>0</v>
          </cell>
          <cell r="AQ154">
            <v>0</v>
          </cell>
          <cell r="AR154">
            <v>0</v>
          </cell>
          <cell r="AS154">
            <v>0</v>
          </cell>
          <cell r="AT154">
            <v>0</v>
          </cell>
          <cell r="AU154">
            <v>0</v>
          </cell>
          <cell r="AV154">
            <v>0</v>
          </cell>
          <cell r="AW154">
            <v>0</v>
          </cell>
          <cell r="AX154">
            <v>0</v>
          </cell>
          <cell r="AY154">
            <v>0</v>
          </cell>
          <cell r="AZ154">
            <v>0</v>
          </cell>
          <cell r="BA154">
            <v>27517</v>
          </cell>
          <cell r="BB154">
            <v>0</v>
          </cell>
          <cell r="BC154">
            <v>0</v>
          </cell>
          <cell r="BD154">
            <v>0</v>
          </cell>
          <cell r="BE154">
            <v>0</v>
          </cell>
          <cell r="BF154">
            <v>0</v>
          </cell>
          <cell r="BG154" t="str">
            <v>575151JRRDT5</v>
          </cell>
          <cell r="BH154">
            <v>40833</v>
          </cell>
        </row>
        <row r="155">
          <cell r="A155" t="str">
            <v>05380274</v>
          </cell>
          <cell r="B155" t="str">
            <v>ROLDAN  REATEGUI JHONN KELSEY</v>
          </cell>
          <cell r="C155" t="str">
            <v>JEFE DE LA OFICINA ZONAL LORETO</v>
          </cell>
          <cell r="D155" t="str">
            <v>05380274</v>
          </cell>
          <cell r="E155">
            <v>40833</v>
          </cell>
          <cell r="F155">
            <v>40968</v>
          </cell>
          <cell r="G155">
            <v>2473</v>
          </cell>
          <cell r="H155">
            <v>2473</v>
          </cell>
          <cell r="I155">
            <v>0</v>
          </cell>
          <cell r="J155" t="str">
            <v>ROLDAN  REATEGUI JHONN KELSEY</v>
          </cell>
          <cell r="K155">
            <v>0</v>
          </cell>
          <cell r="L155">
            <v>2139.15</v>
          </cell>
          <cell r="M155" t="str">
            <v>OFICINA ZONAL LORETO</v>
          </cell>
          <cell r="N155" t="str">
            <v xml:space="preserve">0023  </v>
          </cell>
          <cell r="O155" t="str">
            <v>1738</v>
          </cell>
          <cell r="P155" t="str">
            <v>00</v>
          </cell>
          <cell r="Q155" t="str">
            <v>00</v>
          </cell>
          <cell r="R155">
            <v>40840</v>
          </cell>
          <cell r="S155" t="str">
            <v>04-521-131263</v>
          </cell>
          <cell r="T155" t="str">
            <v>201110</v>
          </cell>
          <cell r="U155" t="str">
            <v>201110</v>
          </cell>
          <cell r="V155" t="str">
            <v>12</v>
          </cell>
          <cell r="W155">
            <v>1</v>
          </cell>
          <cell r="X155" t="str">
            <v>CAS ZONALES OCTUBRE 2011</v>
          </cell>
          <cell r="Y155">
            <v>4160</v>
          </cell>
          <cell r="Z155" t="str">
            <v>10053802741</v>
          </cell>
          <cell r="AA155" t="str">
            <v xml:space="preserve">ROLDAN </v>
          </cell>
          <cell r="AB155" t="str">
            <v>REATEGUI</v>
          </cell>
          <cell r="AC155" t="str">
            <v>JHONN KELSEY</v>
          </cell>
          <cell r="AD155" t="str">
            <v>HORIZONTE</v>
          </cell>
          <cell r="AE155" t="str">
            <v>01</v>
          </cell>
          <cell r="AF155">
            <v>48.22</v>
          </cell>
          <cell r="AG155">
            <v>38.33</v>
          </cell>
          <cell r="AH155">
            <v>86.55</v>
          </cell>
          <cell r="AI155">
            <v>247.3</v>
          </cell>
          <cell r="AJ155">
            <v>40833</v>
          </cell>
          <cell r="AK155" t="str">
            <v/>
          </cell>
          <cell r="AL155">
            <v>1</v>
          </cell>
          <cell r="AM155" t="str">
            <v>2011</v>
          </cell>
          <cell r="AN155" t="str">
            <v>1</v>
          </cell>
          <cell r="AO155">
            <v>97.2</v>
          </cell>
          <cell r="AP155">
            <v>0</v>
          </cell>
          <cell r="AQ155">
            <v>0</v>
          </cell>
          <cell r="AR155">
            <v>0</v>
          </cell>
          <cell r="AS155">
            <v>0</v>
          </cell>
          <cell r="AT155">
            <v>0</v>
          </cell>
          <cell r="AU155">
            <v>0</v>
          </cell>
          <cell r="AV155">
            <v>0</v>
          </cell>
          <cell r="AW155">
            <v>0</v>
          </cell>
          <cell r="AX155">
            <v>0</v>
          </cell>
          <cell r="AY155">
            <v>0</v>
          </cell>
          <cell r="AZ155">
            <v>0</v>
          </cell>
          <cell r="BA155">
            <v>27517</v>
          </cell>
          <cell r="BB155">
            <v>0</v>
          </cell>
          <cell r="BC155">
            <v>0</v>
          </cell>
          <cell r="BD155">
            <v>0</v>
          </cell>
          <cell r="BE155">
            <v>0</v>
          </cell>
          <cell r="BF155">
            <v>0</v>
          </cell>
          <cell r="BG155" t="str">
            <v>575151JRRDT5</v>
          </cell>
          <cell r="BH155">
            <v>40833</v>
          </cell>
        </row>
        <row r="156">
          <cell r="A156" t="str">
            <v>05380274</v>
          </cell>
          <cell r="B156" t="str">
            <v>ROLDAN  REATEGUI JHONN KELSEY</v>
          </cell>
          <cell r="C156" t="str">
            <v>JEFE DE LA OFICINA ZONAL LORETO</v>
          </cell>
          <cell r="D156" t="str">
            <v>05380274</v>
          </cell>
          <cell r="E156">
            <v>40833</v>
          </cell>
          <cell r="F156">
            <v>40999</v>
          </cell>
          <cell r="G156">
            <v>2473</v>
          </cell>
          <cell r="H156">
            <v>2473</v>
          </cell>
          <cell r="I156">
            <v>0</v>
          </cell>
          <cell r="J156" t="str">
            <v>ROLDAN  REATEGUI JHONN KELSEY</v>
          </cell>
          <cell r="K156">
            <v>0</v>
          </cell>
          <cell r="L156">
            <v>2139.15</v>
          </cell>
          <cell r="M156" t="str">
            <v>OFICINA ZONAL LORETO</v>
          </cell>
          <cell r="N156" t="str">
            <v xml:space="preserve">0023  </v>
          </cell>
          <cell r="O156" t="str">
            <v>1738</v>
          </cell>
          <cell r="P156" t="str">
            <v>00</v>
          </cell>
          <cell r="Q156" t="str">
            <v>00</v>
          </cell>
          <cell r="R156">
            <v>40840</v>
          </cell>
          <cell r="S156" t="str">
            <v>04-521-131263</v>
          </cell>
          <cell r="T156" t="str">
            <v>201110</v>
          </cell>
          <cell r="U156" t="str">
            <v>201110</v>
          </cell>
          <cell r="V156" t="str">
            <v>12</v>
          </cell>
          <cell r="W156">
            <v>1</v>
          </cell>
          <cell r="X156" t="str">
            <v>CAS ZONALES OCTUBRE 2011</v>
          </cell>
          <cell r="Y156">
            <v>4160</v>
          </cell>
          <cell r="Z156" t="str">
            <v>10053802741</v>
          </cell>
          <cell r="AA156" t="str">
            <v xml:space="preserve">ROLDAN </v>
          </cell>
          <cell r="AB156" t="str">
            <v>REATEGUI</v>
          </cell>
          <cell r="AC156" t="str">
            <v>JHONN KELSEY</v>
          </cell>
          <cell r="AD156" t="str">
            <v>HORIZONTE</v>
          </cell>
          <cell r="AE156" t="str">
            <v>01</v>
          </cell>
          <cell r="AF156">
            <v>48.22</v>
          </cell>
          <cell r="AG156">
            <v>38.33</v>
          </cell>
          <cell r="AH156">
            <v>86.55</v>
          </cell>
          <cell r="AI156">
            <v>247.3</v>
          </cell>
          <cell r="AJ156">
            <v>40833</v>
          </cell>
          <cell r="AK156" t="str">
            <v/>
          </cell>
          <cell r="AL156">
            <v>1</v>
          </cell>
          <cell r="AM156" t="str">
            <v>2011</v>
          </cell>
          <cell r="AN156" t="str">
            <v>1</v>
          </cell>
          <cell r="AO156">
            <v>97.2</v>
          </cell>
          <cell r="AP156">
            <v>0</v>
          </cell>
          <cell r="AQ156">
            <v>0</v>
          </cell>
          <cell r="AR156">
            <v>0</v>
          </cell>
          <cell r="AS156">
            <v>0</v>
          </cell>
          <cell r="AT156">
            <v>0</v>
          </cell>
          <cell r="AU156">
            <v>0</v>
          </cell>
          <cell r="AV156">
            <v>0</v>
          </cell>
          <cell r="AW156">
            <v>0</v>
          </cell>
          <cell r="AX156">
            <v>0</v>
          </cell>
          <cell r="AY156">
            <v>0</v>
          </cell>
          <cell r="AZ156">
            <v>0</v>
          </cell>
          <cell r="BA156">
            <v>27517</v>
          </cell>
          <cell r="BB156">
            <v>0</v>
          </cell>
          <cell r="BC156">
            <v>0</v>
          </cell>
          <cell r="BD156">
            <v>0</v>
          </cell>
          <cell r="BE156">
            <v>0</v>
          </cell>
          <cell r="BF156">
            <v>0</v>
          </cell>
          <cell r="BG156" t="str">
            <v>575151JRRDT5</v>
          </cell>
          <cell r="BH156">
            <v>40833</v>
          </cell>
        </row>
        <row r="157">
          <cell r="A157" t="str">
            <v>05380274</v>
          </cell>
          <cell r="B157" t="str">
            <v>ROLDAN  REATEGUI JHONN KELSEY</v>
          </cell>
          <cell r="C157" t="str">
            <v>JEFE DE LA OFICINA ZONAL LORETO</v>
          </cell>
          <cell r="D157" t="str">
            <v>05380274</v>
          </cell>
          <cell r="E157">
            <v>40833</v>
          </cell>
          <cell r="F157">
            <v>41060</v>
          </cell>
          <cell r="G157">
            <v>2473</v>
          </cell>
          <cell r="H157">
            <v>2473</v>
          </cell>
          <cell r="I157">
            <v>0</v>
          </cell>
          <cell r="J157" t="str">
            <v>ROLDAN  REATEGUI JHONN KELSEY</v>
          </cell>
          <cell r="K157">
            <v>0</v>
          </cell>
          <cell r="L157">
            <v>2139.15</v>
          </cell>
          <cell r="M157" t="str">
            <v>OFICINA ZONAL LORETO</v>
          </cell>
          <cell r="N157" t="str">
            <v xml:space="preserve">0023  </v>
          </cell>
          <cell r="O157" t="str">
            <v>1738</v>
          </cell>
          <cell r="P157" t="str">
            <v>00</v>
          </cell>
          <cell r="Q157" t="str">
            <v>00</v>
          </cell>
          <cell r="R157">
            <v>40840</v>
          </cell>
          <cell r="S157" t="str">
            <v>04-521-131263</v>
          </cell>
          <cell r="T157" t="str">
            <v>201110</v>
          </cell>
          <cell r="U157" t="str">
            <v>201110</v>
          </cell>
          <cell r="V157" t="str">
            <v>12</v>
          </cell>
          <cell r="W157">
            <v>1</v>
          </cell>
          <cell r="X157" t="str">
            <v>CAS ZONALES OCTUBRE 2011</v>
          </cell>
          <cell r="Y157">
            <v>4160</v>
          </cell>
          <cell r="Z157" t="str">
            <v>10053802741</v>
          </cell>
          <cell r="AA157" t="str">
            <v xml:space="preserve">ROLDAN </v>
          </cell>
          <cell r="AB157" t="str">
            <v>REATEGUI</v>
          </cell>
          <cell r="AC157" t="str">
            <v>JHONN KELSEY</v>
          </cell>
          <cell r="AD157" t="str">
            <v>HORIZONTE</v>
          </cell>
          <cell r="AE157" t="str">
            <v>01</v>
          </cell>
          <cell r="AF157">
            <v>48.22</v>
          </cell>
          <cell r="AG157">
            <v>38.33</v>
          </cell>
          <cell r="AH157">
            <v>86.55</v>
          </cell>
          <cell r="AI157">
            <v>247.3</v>
          </cell>
          <cell r="AJ157">
            <v>40833</v>
          </cell>
          <cell r="AK157" t="str">
            <v/>
          </cell>
          <cell r="AL157">
            <v>1</v>
          </cell>
          <cell r="AM157" t="str">
            <v>2011</v>
          </cell>
          <cell r="AN157" t="str">
            <v>1</v>
          </cell>
          <cell r="AO157">
            <v>97.2</v>
          </cell>
          <cell r="AP157">
            <v>0</v>
          </cell>
          <cell r="AQ157">
            <v>0</v>
          </cell>
          <cell r="AR157">
            <v>0</v>
          </cell>
          <cell r="AS157">
            <v>0</v>
          </cell>
          <cell r="AT157">
            <v>0</v>
          </cell>
          <cell r="AU157">
            <v>0</v>
          </cell>
          <cell r="AV157">
            <v>0</v>
          </cell>
          <cell r="AW157">
            <v>0</v>
          </cell>
          <cell r="AX157">
            <v>0</v>
          </cell>
          <cell r="AY157">
            <v>0</v>
          </cell>
          <cell r="AZ157">
            <v>0</v>
          </cell>
          <cell r="BA157">
            <v>27517</v>
          </cell>
          <cell r="BB157">
            <v>0</v>
          </cell>
          <cell r="BC157">
            <v>0</v>
          </cell>
          <cell r="BD157">
            <v>0</v>
          </cell>
          <cell r="BE157">
            <v>0</v>
          </cell>
          <cell r="BF157">
            <v>0</v>
          </cell>
          <cell r="BG157" t="str">
            <v>575151JRRDT5</v>
          </cell>
          <cell r="BH157">
            <v>40833</v>
          </cell>
        </row>
        <row r="158">
          <cell r="A158" t="str">
            <v>04070929</v>
          </cell>
          <cell r="B158" t="str">
            <v>ROMERO PEÑA RUBEN RAUL</v>
          </cell>
          <cell r="C158" t="str">
            <v>RESPONSABLE ADMINISTRATIVO E INFORMATICO</v>
          </cell>
          <cell r="D158" t="str">
            <v>04070929</v>
          </cell>
          <cell r="E158">
            <v>40805</v>
          </cell>
          <cell r="F158">
            <v>40865</v>
          </cell>
          <cell r="G158">
            <v>2000</v>
          </cell>
          <cell r="H158">
            <v>2000</v>
          </cell>
          <cell r="I158">
            <v>0</v>
          </cell>
          <cell r="J158" t="str">
            <v>ROMERO PEÑA RUBEN RAUL</v>
          </cell>
          <cell r="K158">
            <v>0</v>
          </cell>
          <cell r="L158">
            <v>1743.2</v>
          </cell>
          <cell r="M158" t="str">
            <v>OFICINA ZONAL HUANCAVELICA</v>
          </cell>
          <cell r="N158" t="str">
            <v xml:space="preserve">0016  </v>
          </cell>
          <cell r="O158" t="str">
            <v>3413</v>
          </cell>
          <cell r="P158" t="str">
            <v>001</v>
          </cell>
          <cell r="Q158" t="str">
            <v>70</v>
          </cell>
          <cell r="R158">
            <v>40840</v>
          </cell>
          <cell r="S158" t="str">
            <v>4017966168</v>
          </cell>
          <cell r="T158" t="str">
            <v>201110</v>
          </cell>
          <cell r="U158" t="str">
            <v>201110</v>
          </cell>
          <cell r="V158" t="str">
            <v>12</v>
          </cell>
          <cell r="W158">
            <v>1</v>
          </cell>
          <cell r="X158" t="str">
            <v>CAS ZONALES OCTUBRE 2011</v>
          </cell>
          <cell r="Y158">
            <v>53</v>
          </cell>
          <cell r="Z158" t="str">
            <v>10040709296</v>
          </cell>
          <cell r="AA158" t="str">
            <v>ROMERO</v>
          </cell>
          <cell r="AB158" t="str">
            <v>PEÑA</v>
          </cell>
          <cell r="AC158" t="str">
            <v>RUBEN RAUL</v>
          </cell>
          <cell r="AD158" t="str">
            <v>PRIMA</v>
          </cell>
          <cell r="AE158" t="str">
            <v>03</v>
          </cell>
          <cell r="AF158">
            <v>35</v>
          </cell>
          <cell r="AG158">
            <v>21.8</v>
          </cell>
          <cell r="AH158">
            <v>56.8</v>
          </cell>
          <cell r="AI158">
            <v>200</v>
          </cell>
          <cell r="AJ158">
            <v>40805</v>
          </cell>
          <cell r="AK158" t="str">
            <v>2186301</v>
          </cell>
          <cell r="AL158">
            <v>40546</v>
          </cell>
          <cell r="AM158" t="str">
            <v>2011</v>
          </cell>
          <cell r="AN158" t="str">
            <v>1</v>
          </cell>
          <cell r="AO158">
            <v>97.2</v>
          </cell>
          <cell r="AP158">
            <v>0</v>
          </cell>
          <cell r="AQ158">
            <v>0</v>
          </cell>
          <cell r="AR158">
            <v>0</v>
          </cell>
          <cell r="AS158">
            <v>0</v>
          </cell>
          <cell r="AT158">
            <v>0</v>
          </cell>
          <cell r="AU158">
            <v>0</v>
          </cell>
          <cell r="AV158">
            <v>0</v>
          </cell>
          <cell r="AW158">
            <v>0</v>
          </cell>
          <cell r="AX158">
            <v>0</v>
          </cell>
          <cell r="AY158">
            <v>0</v>
          </cell>
          <cell r="AZ158">
            <v>0</v>
          </cell>
          <cell r="BA158">
            <v>27410</v>
          </cell>
          <cell r="BB158">
            <v>0</v>
          </cell>
          <cell r="BC158">
            <v>0</v>
          </cell>
          <cell r="BD158">
            <v>0</v>
          </cell>
          <cell r="BE158">
            <v>0</v>
          </cell>
          <cell r="BF158">
            <v>0</v>
          </cell>
          <cell r="BG158" t="str">
            <v>574081RRPEA8</v>
          </cell>
          <cell r="BH158">
            <v>40805</v>
          </cell>
        </row>
        <row r="159">
          <cell r="A159" t="str">
            <v>40111081</v>
          </cell>
          <cell r="B159" t="str">
            <v>RUIZ RIOS DANNY</v>
          </cell>
          <cell r="C159" t="str">
            <v>RESPONSABLE DE PROYECTOS</v>
          </cell>
          <cell r="D159" t="str">
            <v>40111081</v>
          </cell>
          <cell r="E159">
            <v>40819</v>
          </cell>
          <cell r="F159">
            <v>40879</v>
          </cell>
          <cell r="G159">
            <v>2893</v>
          </cell>
          <cell r="H159">
            <v>2893</v>
          </cell>
          <cell r="I159">
            <v>0</v>
          </cell>
          <cell r="J159" t="str">
            <v>RUIZ RIOS DANNY</v>
          </cell>
          <cell r="K159">
            <v>0</v>
          </cell>
          <cell r="L159">
            <v>2502.4499999999998</v>
          </cell>
          <cell r="M159" t="str">
            <v>OFICINA ZONAL LORETO</v>
          </cell>
          <cell r="N159" t="str">
            <v xml:space="preserve">0023  </v>
          </cell>
          <cell r="O159" t="str">
            <v>3418</v>
          </cell>
          <cell r="P159" t="str">
            <v>001</v>
          </cell>
          <cell r="Q159" t="str">
            <v>86</v>
          </cell>
          <cell r="R159">
            <v>40840</v>
          </cell>
          <cell r="S159" t="str">
            <v>4521090079</v>
          </cell>
          <cell r="T159" t="str">
            <v>201110</v>
          </cell>
          <cell r="U159" t="str">
            <v>201110</v>
          </cell>
          <cell r="V159" t="str">
            <v>12</v>
          </cell>
          <cell r="W159">
            <v>1</v>
          </cell>
          <cell r="X159" t="str">
            <v>CAS ZONALES OCTUBRE 2011</v>
          </cell>
          <cell r="Y159">
            <v>462</v>
          </cell>
          <cell r="Z159" t="str">
            <v>10401110815</v>
          </cell>
          <cell r="AA159" t="str">
            <v>RUIZ</v>
          </cell>
          <cell r="AB159" t="str">
            <v>RIOS</v>
          </cell>
          <cell r="AC159" t="str">
            <v>DANNY</v>
          </cell>
          <cell r="AD159" t="str">
            <v>HORIZONTE</v>
          </cell>
          <cell r="AE159" t="str">
            <v>01</v>
          </cell>
          <cell r="AF159">
            <v>56.41</v>
          </cell>
          <cell r="AG159">
            <v>44.84</v>
          </cell>
          <cell r="AH159">
            <v>101.25</v>
          </cell>
          <cell r="AI159">
            <v>289.3</v>
          </cell>
          <cell r="AJ159">
            <v>40819</v>
          </cell>
          <cell r="AK159" t="str">
            <v>2214542</v>
          </cell>
          <cell r="AL159">
            <v>40553</v>
          </cell>
          <cell r="AM159" t="str">
            <v>2011</v>
          </cell>
          <cell r="AN159" t="str">
            <v>1</v>
          </cell>
          <cell r="AO159">
            <v>97.2</v>
          </cell>
          <cell r="AP159">
            <v>0</v>
          </cell>
          <cell r="AQ159">
            <v>0</v>
          </cell>
          <cell r="AR159">
            <v>0</v>
          </cell>
          <cell r="AS159">
            <v>0</v>
          </cell>
          <cell r="AT159">
            <v>0</v>
          </cell>
          <cell r="AU159">
            <v>0</v>
          </cell>
          <cell r="AV159">
            <v>0</v>
          </cell>
          <cell r="AW159">
            <v>0</v>
          </cell>
          <cell r="AX159">
            <v>0</v>
          </cell>
          <cell r="AY159">
            <v>0</v>
          </cell>
          <cell r="AZ159">
            <v>0</v>
          </cell>
          <cell r="BA159">
            <v>28817</v>
          </cell>
          <cell r="BB159">
            <v>0</v>
          </cell>
          <cell r="BC159">
            <v>0</v>
          </cell>
          <cell r="BD159">
            <v>0</v>
          </cell>
          <cell r="BE159">
            <v>0</v>
          </cell>
          <cell r="BF159">
            <v>0</v>
          </cell>
          <cell r="BG159" t="str">
            <v>588150DRRZS9</v>
          </cell>
          <cell r="BH159">
            <v>40819</v>
          </cell>
        </row>
        <row r="160">
          <cell r="A160" t="str">
            <v>40111081</v>
          </cell>
          <cell r="B160" t="str">
            <v>RUIZ RIOS DANNY</v>
          </cell>
          <cell r="C160" t="str">
            <v>RESPONSABLE DE PROYECTOS</v>
          </cell>
          <cell r="D160" t="str">
            <v>40111081</v>
          </cell>
          <cell r="E160">
            <v>40819</v>
          </cell>
          <cell r="F160">
            <v>40908</v>
          </cell>
          <cell r="G160">
            <v>2893</v>
          </cell>
          <cell r="H160">
            <v>2893</v>
          </cell>
          <cell r="I160">
            <v>0</v>
          </cell>
          <cell r="J160" t="str">
            <v>RUIZ RIOS DANNY</v>
          </cell>
          <cell r="K160">
            <v>0</v>
          </cell>
          <cell r="L160">
            <v>2502.4499999999998</v>
          </cell>
          <cell r="M160" t="str">
            <v>OFICINA ZONAL LORETO</v>
          </cell>
          <cell r="N160" t="str">
            <v xml:space="preserve">0023  </v>
          </cell>
          <cell r="O160" t="str">
            <v>3418</v>
          </cell>
          <cell r="P160" t="str">
            <v>001</v>
          </cell>
          <cell r="Q160" t="str">
            <v>86</v>
          </cell>
          <cell r="R160">
            <v>40840</v>
          </cell>
          <cell r="S160" t="str">
            <v>4521090079</v>
          </cell>
          <cell r="T160" t="str">
            <v>201110</v>
          </cell>
          <cell r="U160" t="str">
            <v>201110</v>
          </cell>
          <cell r="V160" t="str">
            <v>12</v>
          </cell>
          <cell r="W160">
            <v>1</v>
          </cell>
          <cell r="X160" t="str">
            <v>CAS ZONALES OCTUBRE 2011</v>
          </cell>
          <cell r="Y160">
            <v>462</v>
          </cell>
          <cell r="Z160" t="str">
            <v>10401110815</v>
          </cell>
          <cell r="AA160" t="str">
            <v>RUIZ</v>
          </cell>
          <cell r="AB160" t="str">
            <v>RIOS</v>
          </cell>
          <cell r="AC160" t="str">
            <v>DANNY</v>
          </cell>
          <cell r="AD160" t="str">
            <v>HORIZONTE</v>
          </cell>
          <cell r="AE160" t="str">
            <v>01</v>
          </cell>
          <cell r="AF160">
            <v>56.41</v>
          </cell>
          <cell r="AG160">
            <v>44.84</v>
          </cell>
          <cell r="AH160">
            <v>101.25</v>
          </cell>
          <cell r="AI160">
            <v>289.3</v>
          </cell>
          <cell r="AJ160">
            <v>40819</v>
          </cell>
          <cell r="AK160" t="str">
            <v>2214542</v>
          </cell>
          <cell r="AL160">
            <v>40553</v>
          </cell>
          <cell r="AM160" t="str">
            <v>2011</v>
          </cell>
          <cell r="AN160" t="str">
            <v>1</v>
          </cell>
          <cell r="AO160">
            <v>97.2</v>
          </cell>
          <cell r="AP160">
            <v>0</v>
          </cell>
          <cell r="AQ160">
            <v>0</v>
          </cell>
          <cell r="AR160">
            <v>0</v>
          </cell>
          <cell r="AS160">
            <v>0</v>
          </cell>
          <cell r="AT160">
            <v>0</v>
          </cell>
          <cell r="AU160">
            <v>0</v>
          </cell>
          <cell r="AV160">
            <v>0</v>
          </cell>
          <cell r="AW160">
            <v>0</v>
          </cell>
          <cell r="AX160">
            <v>0</v>
          </cell>
          <cell r="AY160">
            <v>0</v>
          </cell>
          <cell r="AZ160">
            <v>0</v>
          </cell>
          <cell r="BA160">
            <v>28817</v>
          </cell>
          <cell r="BB160">
            <v>0</v>
          </cell>
          <cell r="BC160">
            <v>0</v>
          </cell>
          <cell r="BD160">
            <v>0</v>
          </cell>
          <cell r="BE160">
            <v>0</v>
          </cell>
          <cell r="BF160">
            <v>0</v>
          </cell>
          <cell r="BG160" t="str">
            <v>588150DRRZS9</v>
          </cell>
          <cell r="BH160">
            <v>40819</v>
          </cell>
        </row>
        <row r="161">
          <cell r="A161" t="str">
            <v>40111081</v>
          </cell>
          <cell r="B161" t="str">
            <v>RUIZ RIOS DANNY</v>
          </cell>
          <cell r="C161" t="str">
            <v>RESPONSABLE DE PROYECTOS</v>
          </cell>
          <cell r="D161" t="str">
            <v>40111081</v>
          </cell>
          <cell r="E161">
            <v>40819</v>
          </cell>
          <cell r="F161">
            <v>40939</v>
          </cell>
          <cell r="G161">
            <v>2893</v>
          </cell>
          <cell r="H161">
            <v>2893</v>
          </cell>
          <cell r="I161">
            <v>0</v>
          </cell>
          <cell r="J161" t="str">
            <v>RUIZ RIOS DANNY</v>
          </cell>
          <cell r="K161">
            <v>0</v>
          </cell>
          <cell r="L161">
            <v>2502.4499999999998</v>
          </cell>
          <cell r="M161" t="str">
            <v>OFICINA ZONAL LORETO</v>
          </cell>
          <cell r="N161" t="str">
            <v xml:space="preserve">0023  </v>
          </cell>
          <cell r="O161" t="str">
            <v>3418</v>
          </cell>
          <cell r="P161" t="str">
            <v>001</v>
          </cell>
          <cell r="Q161" t="str">
            <v>86</v>
          </cell>
          <cell r="R161">
            <v>40840</v>
          </cell>
          <cell r="S161" t="str">
            <v>4521090079</v>
          </cell>
          <cell r="T161" t="str">
            <v>201110</v>
          </cell>
          <cell r="U161" t="str">
            <v>201110</v>
          </cell>
          <cell r="V161" t="str">
            <v>12</v>
          </cell>
          <cell r="W161">
            <v>1</v>
          </cell>
          <cell r="X161" t="str">
            <v>CAS ZONALES OCTUBRE 2011</v>
          </cell>
          <cell r="Y161">
            <v>462</v>
          </cell>
          <cell r="Z161" t="str">
            <v>10401110815</v>
          </cell>
          <cell r="AA161" t="str">
            <v>RUIZ</v>
          </cell>
          <cell r="AB161" t="str">
            <v>RIOS</v>
          </cell>
          <cell r="AC161" t="str">
            <v>DANNY</v>
          </cell>
          <cell r="AD161" t="str">
            <v>HORIZONTE</v>
          </cell>
          <cell r="AE161" t="str">
            <v>01</v>
          </cell>
          <cell r="AF161">
            <v>56.41</v>
          </cell>
          <cell r="AG161">
            <v>44.84</v>
          </cell>
          <cell r="AH161">
            <v>101.25</v>
          </cell>
          <cell r="AI161">
            <v>289.3</v>
          </cell>
          <cell r="AJ161">
            <v>40819</v>
          </cell>
          <cell r="AK161" t="str">
            <v>2214542</v>
          </cell>
          <cell r="AL161">
            <v>40553</v>
          </cell>
          <cell r="AM161" t="str">
            <v>2011</v>
          </cell>
          <cell r="AN161" t="str">
            <v>1</v>
          </cell>
          <cell r="AO161">
            <v>97.2</v>
          </cell>
          <cell r="AP161">
            <v>0</v>
          </cell>
          <cell r="AQ161">
            <v>0</v>
          </cell>
          <cell r="AR161">
            <v>0</v>
          </cell>
          <cell r="AS161">
            <v>0</v>
          </cell>
          <cell r="AT161">
            <v>0</v>
          </cell>
          <cell r="AU161">
            <v>0</v>
          </cell>
          <cell r="AV161">
            <v>0</v>
          </cell>
          <cell r="AW161">
            <v>0</v>
          </cell>
          <cell r="AX161">
            <v>0</v>
          </cell>
          <cell r="AY161">
            <v>0</v>
          </cell>
          <cell r="AZ161">
            <v>0</v>
          </cell>
          <cell r="BA161">
            <v>28817</v>
          </cell>
          <cell r="BB161">
            <v>0</v>
          </cell>
          <cell r="BC161">
            <v>0</v>
          </cell>
          <cell r="BD161">
            <v>0</v>
          </cell>
          <cell r="BE161">
            <v>0</v>
          </cell>
          <cell r="BF161">
            <v>0</v>
          </cell>
          <cell r="BG161" t="str">
            <v>588150DRRZS9</v>
          </cell>
          <cell r="BH161">
            <v>40819</v>
          </cell>
        </row>
        <row r="162">
          <cell r="A162" t="str">
            <v>40111081</v>
          </cell>
          <cell r="B162" t="str">
            <v>RUIZ RIOS DANNY</v>
          </cell>
          <cell r="C162" t="str">
            <v>RESPONSABLE DE PROYECTOS</v>
          </cell>
          <cell r="D162" t="str">
            <v>40111081</v>
          </cell>
          <cell r="E162">
            <v>40819</v>
          </cell>
          <cell r="F162">
            <v>40999</v>
          </cell>
          <cell r="G162">
            <v>2893</v>
          </cell>
          <cell r="H162">
            <v>2893</v>
          </cell>
          <cell r="I162">
            <v>0</v>
          </cell>
          <cell r="J162" t="str">
            <v>RUIZ RIOS DANNY</v>
          </cell>
          <cell r="K162">
            <v>0</v>
          </cell>
          <cell r="L162">
            <v>2502.4499999999998</v>
          </cell>
          <cell r="M162" t="str">
            <v>OFICINA ZONAL LORETO</v>
          </cell>
          <cell r="N162" t="str">
            <v xml:space="preserve">0023  </v>
          </cell>
          <cell r="O162" t="str">
            <v>3418</v>
          </cell>
          <cell r="P162" t="str">
            <v>001</v>
          </cell>
          <cell r="Q162" t="str">
            <v>86</v>
          </cell>
          <cell r="R162">
            <v>40840</v>
          </cell>
          <cell r="S162" t="str">
            <v>4521090079</v>
          </cell>
          <cell r="T162" t="str">
            <v>201110</v>
          </cell>
          <cell r="U162" t="str">
            <v>201110</v>
          </cell>
          <cell r="V162" t="str">
            <v>12</v>
          </cell>
          <cell r="W162">
            <v>1</v>
          </cell>
          <cell r="X162" t="str">
            <v>CAS ZONALES OCTUBRE 2011</v>
          </cell>
          <cell r="Y162">
            <v>462</v>
          </cell>
          <cell r="Z162" t="str">
            <v>10401110815</v>
          </cell>
          <cell r="AA162" t="str">
            <v>RUIZ</v>
          </cell>
          <cell r="AB162" t="str">
            <v>RIOS</v>
          </cell>
          <cell r="AC162" t="str">
            <v>DANNY</v>
          </cell>
          <cell r="AD162" t="str">
            <v>HORIZONTE</v>
          </cell>
          <cell r="AE162" t="str">
            <v>01</v>
          </cell>
          <cell r="AF162">
            <v>56.41</v>
          </cell>
          <cell r="AG162">
            <v>44.84</v>
          </cell>
          <cell r="AH162">
            <v>101.25</v>
          </cell>
          <cell r="AI162">
            <v>289.3</v>
          </cell>
          <cell r="AJ162">
            <v>40819</v>
          </cell>
          <cell r="AK162" t="str">
            <v>2214542</v>
          </cell>
          <cell r="AL162">
            <v>40553</v>
          </cell>
          <cell r="AM162" t="str">
            <v>2011</v>
          </cell>
          <cell r="AN162" t="str">
            <v>1</v>
          </cell>
          <cell r="AO162">
            <v>97.2</v>
          </cell>
          <cell r="AP162">
            <v>0</v>
          </cell>
          <cell r="AQ162">
            <v>0</v>
          </cell>
          <cell r="AR162">
            <v>0</v>
          </cell>
          <cell r="AS162">
            <v>0</v>
          </cell>
          <cell r="AT162">
            <v>0</v>
          </cell>
          <cell r="AU162">
            <v>0</v>
          </cell>
          <cell r="AV162">
            <v>0</v>
          </cell>
          <cell r="AW162">
            <v>0</v>
          </cell>
          <cell r="AX162">
            <v>0</v>
          </cell>
          <cell r="AY162">
            <v>0</v>
          </cell>
          <cell r="AZ162">
            <v>0</v>
          </cell>
          <cell r="BA162">
            <v>28817</v>
          </cell>
          <cell r="BB162">
            <v>0</v>
          </cell>
          <cell r="BC162">
            <v>0</v>
          </cell>
          <cell r="BD162">
            <v>0</v>
          </cell>
          <cell r="BE162">
            <v>0</v>
          </cell>
          <cell r="BF162">
            <v>0</v>
          </cell>
          <cell r="BG162" t="str">
            <v>588150DRRZS9</v>
          </cell>
          <cell r="BH162">
            <v>40819</v>
          </cell>
        </row>
        <row r="163">
          <cell r="A163" t="str">
            <v>02777112</v>
          </cell>
          <cell r="B163" t="str">
            <v>SAAVEDRA GOMEZ VIVIANA</v>
          </cell>
          <cell r="C163" t="str">
            <v>RESPONSABLE DE PROYECTOS-EVALUACION</v>
          </cell>
          <cell r="D163" t="str">
            <v>02777112</v>
          </cell>
          <cell r="E163">
            <v>40122</v>
          </cell>
          <cell r="F163">
            <v>40877</v>
          </cell>
          <cell r="G163">
            <v>3500</v>
          </cell>
          <cell r="H163">
            <v>3500</v>
          </cell>
          <cell r="I163">
            <v>0</v>
          </cell>
          <cell r="J163" t="str">
            <v>SAAVEDRA GOMEZ VIVIANA</v>
          </cell>
          <cell r="K163">
            <v>45.91</v>
          </cell>
          <cell r="L163">
            <v>3004.69</v>
          </cell>
          <cell r="M163" t="str">
            <v>OFICINA ZONAL PIURA</v>
          </cell>
          <cell r="N163" t="str">
            <v xml:space="preserve">0027  </v>
          </cell>
          <cell r="O163" t="str">
            <v>1050</v>
          </cell>
          <cell r="P163" t="str">
            <v>001</v>
          </cell>
          <cell r="Q163" t="str">
            <v>471</v>
          </cell>
          <cell r="R163">
            <v>40840</v>
          </cell>
          <cell r="S163" t="str">
            <v>4003309792</v>
          </cell>
          <cell r="T163" t="str">
            <v>201110</v>
          </cell>
          <cell r="U163" t="str">
            <v>201110</v>
          </cell>
          <cell r="V163" t="str">
            <v>12</v>
          </cell>
          <cell r="W163">
            <v>1</v>
          </cell>
          <cell r="X163" t="str">
            <v>CAS ZONALES OCTUBRE 2011</v>
          </cell>
          <cell r="Y163">
            <v>41</v>
          </cell>
          <cell r="Z163" t="str">
            <v>10027771128</v>
          </cell>
          <cell r="AA163" t="str">
            <v>SAAVEDRA</v>
          </cell>
          <cell r="AB163" t="str">
            <v>GOMEZ</v>
          </cell>
          <cell r="AC163" t="str">
            <v>VIVIANA</v>
          </cell>
          <cell r="AD163" t="str">
            <v>PRIMA</v>
          </cell>
          <cell r="AE163" t="str">
            <v>03</v>
          </cell>
          <cell r="AF163">
            <v>61.25</v>
          </cell>
          <cell r="AG163">
            <v>38.15</v>
          </cell>
          <cell r="AH163">
            <v>99.4</v>
          </cell>
          <cell r="AI163">
            <v>350</v>
          </cell>
          <cell r="AJ163">
            <v>40122</v>
          </cell>
          <cell r="AK163" t="str">
            <v>2395708</v>
          </cell>
          <cell r="AL163">
            <v>40627</v>
          </cell>
          <cell r="AM163" t="str">
            <v>2011</v>
          </cell>
          <cell r="AN163" t="str">
            <v>1</v>
          </cell>
          <cell r="AO163">
            <v>97.2</v>
          </cell>
          <cell r="AP163">
            <v>0</v>
          </cell>
          <cell r="AQ163">
            <v>0</v>
          </cell>
          <cell r="AR163">
            <v>45.91</v>
          </cell>
          <cell r="AS163">
            <v>0</v>
          </cell>
          <cell r="AT163">
            <v>0</v>
          </cell>
          <cell r="AU163">
            <v>0</v>
          </cell>
          <cell r="AV163">
            <v>0</v>
          </cell>
          <cell r="AW163">
            <v>0</v>
          </cell>
          <cell r="AX163">
            <v>0</v>
          </cell>
          <cell r="AY163">
            <v>0</v>
          </cell>
          <cell r="AZ163">
            <v>0</v>
          </cell>
          <cell r="BA163">
            <v>24808</v>
          </cell>
          <cell r="BB163">
            <v>0</v>
          </cell>
          <cell r="BC163">
            <v>0</v>
          </cell>
          <cell r="BD163">
            <v>0</v>
          </cell>
          <cell r="BE163">
            <v>0</v>
          </cell>
          <cell r="BF163">
            <v>0</v>
          </cell>
          <cell r="BG163" t="str">
            <v>248060VSGVE0</v>
          </cell>
          <cell r="BH163">
            <v>40122</v>
          </cell>
        </row>
        <row r="164">
          <cell r="A164" t="str">
            <v>09453727</v>
          </cell>
          <cell r="B164" t="str">
            <v>SAMAME  MENDOZA JOSE DARIO</v>
          </cell>
          <cell r="C164" t="str">
            <v>RESPONSABLE DE PROMOCION SOCIAL Y CAPACITACION</v>
          </cell>
          <cell r="D164" t="str">
            <v>09453727</v>
          </cell>
          <cell r="E164">
            <v>40819</v>
          </cell>
          <cell r="F164">
            <v>40879</v>
          </cell>
          <cell r="G164">
            <v>2893.3</v>
          </cell>
          <cell r="H164">
            <v>2893.3</v>
          </cell>
          <cell r="I164">
            <v>0</v>
          </cell>
          <cell r="J164" t="str">
            <v>SAMAME  MENDOZA JOSE DARIO</v>
          </cell>
          <cell r="K164">
            <v>0</v>
          </cell>
          <cell r="L164">
            <v>2521.8000000000002</v>
          </cell>
          <cell r="M164" t="str">
            <v>OFICINA ZONAL LIMA SUR</v>
          </cell>
          <cell r="N164" t="str">
            <v xml:space="preserve">0005  </v>
          </cell>
          <cell r="O164" t="str">
            <v>3395</v>
          </cell>
          <cell r="P164" t="str">
            <v>001</v>
          </cell>
          <cell r="Q164" t="str">
            <v>214</v>
          </cell>
          <cell r="R164">
            <v>40840</v>
          </cell>
          <cell r="S164" t="str">
            <v>4040868777</v>
          </cell>
          <cell r="T164" t="str">
            <v>201110</v>
          </cell>
          <cell r="U164" t="str">
            <v>201110</v>
          </cell>
          <cell r="V164" t="str">
            <v>12</v>
          </cell>
          <cell r="W164">
            <v>1</v>
          </cell>
          <cell r="X164" t="str">
            <v>CAS ZONALES OCTUBRE 2011</v>
          </cell>
          <cell r="Y164">
            <v>4131</v>
          </cell>
          <cell r="Z164" t="str">
            <v>10094537270</v>
          </cell>
          <cell r="AA164" t="str">
            <v xml:space="preserve">SAMAME </v>
          </cell>
          <cell r="AB164" t="str">
            <v>MENDOZA</v>
          </cell>
          <cell r="AC164" t="str">
            <v>JOSE DARIO</v>
          </cell>
          <cell r="AD164" t="str">
            <v>PRIMA</v>
          </cell>
          <cell r="AE164" t="str">
            <v>03</v>
          </cell>
          <cell r="AF164">
            <v>50.63</v>
          </cell>
          <cell r="AG164">
            <v>31.54</v>
          </cell>
          <cell r="AH164">
            <v>82.17</v>
          </cell>
          <cell r="AI164">
            <v>289.33</v>
          </cell>
          <cell r="AJ164">
            <v>40819</v>
          </cell>
          <cell r="AK164" t="str">
            <v>2458948</v>
          </cell>
          <cell r="AL164">
            <v>40674</v>
          </cell>
          <cell r="AM164" t="str">
            <v>2011</v>
          </cell>
          <cell r="AN164" t="str">
            <v>1</v>
          </cell>
          <cell r="AO164">
            <v>97.2</v>
          </cell>
          <cell r="AP164">
            <v>0</v>
          </cell>
          <cell r="AQ164">
            <v>0</v>
          </cell>
          <cell r="AR164">
            <v>0</v>
          </cell>
          <cell r="AS164">
            <v>0</v>
          </cell>
          <cell r="AT164">
            <v>0</v>
          </cell>
          <cell r="AU164">
            <v>0</v>
          </cell>
          <cell r="AV164">
            <v>0</v>
          </cell>
          <cell r="AW164">
            <v>0</v>
          </cell>
          <cell r="AX164">
            <v>0</v>
          </cell>
          <cell r="AY164">
            <v>0</v>
          </cell>
          <cell r="AZ164">
            <v>0</v>
          </cell>
          <cell r="BA164">
            <v>25769</v>
          </cell>
          <cell r="BB164">
            <v>0</v>
          </cell>
          <cell r="BC164">
            <v>0</v>
          </cell>
          <cell r="BD164">
            <v>0</v>
          </cell>
          <cell r="BE164">
            <v>0</v>
          </cell>
          <cell r="BF164">
            <v>0</v>
          </cell>
          <cell r="BG164" t="str">
            <v>557671JSMAD0</v>
          </cell>
          <cell r="BH164">
            <v>40819</v>
          </cell>
        </row>
        <row r="165">
          <cell r="A165" t="str">
            <v>09453727</v>
          </cell>
          <cell r="B165" t="str">
            <v>SAMAME  MENDOZA JOSE DARIO</v>
          </cell>
          <cell r="C165" t="str">
            <v>RESPONSABLE DE PROMOCION SOCIAL Y CAPACITACION</v>
          </cell>
          <cell r="D165" t="str">
            <v>09453727</v>
          </cell>
          <cell r="E165">
            <v>40819</v>
          </cell>
          <cell r="F165">
            <v>40908</v>
          </cell>
          <cell r="G165">
            <v>2893.3</v>
          </cell>
          <cell r="H165">
            <v>2893.3</v>
          </cell>
          <cell r="I165">
            <v>0</v>
          </cell>
          <cell r="J165" t="str">
            <v>SAMAME  MENDOZA JOSE DARIO</v>
          </cell>
          <cell r="K165">
            <v>0</v>
          </cell>
          <cell r="L165">
            <v>2521.8000000000002</v>
          </cell>
          <cell r="M165" t="str">
            <v>OFICINA ZONAL LIMA SUR</v>
          </cell>
          <cell r="N165" t="str">
            <v xml:space="preserve">0005  </v>
          </cell>
          <cell r="O165" t="str">
            <v>3395</v>
          </cell>
          <cell r="P165" t="str">
            <v>001</v>
          </cell>
          <cell r="Q165" t="str">
            <v>214</v>
          </cell>
          <cell r="R165">
            <v>40840</v>
          </cell>
          <cell r="S165" t="str">
            <v>4040868777</v>
          </cell>
          <cell r="T165" t="str">
            <v>201110</v>
          </cell>
          <cell r="U165" t="str">
            <v>201110</v>
          </cell>
          <cell r="V165" t="str">
            <v>12</v>
          </cell>
          <cell r="W165">
            <v>1</v>
          </cell>
          <cell r="X165" t="str">
            <v>CAS ZONALES OCTUBRE 2011</v>
          </cell>
          <cell r="Y165">
            <v>4131</v>
          </cell>
          <cell r="Z165" t="str">
            <v>10094537270</v>
          </cell>
          <cell r="AA165" t="str">
            <v xml:space="preserve">SAMAME </v>
          </cell>
          <cell r="AB165" t="str">
            <v>MENDOZA</v>
          </cell>
          <cell r="AC165" t="str">
            <v>JOSE DARIO</v>
          </cell>
          <cell r="AD165" t="str">
            <v>PRIMA</v>
          </cell>
          <cell r="AE165" t="str">
            <v>03</v>
          </cell>
          <cell r="AF165">
            <v>50.63</v>
          </cell>
          <cell r="AG165">
            <v>31.54</v>
          </cell>
          <cell r="AH165">
            <v>82.17</v>
          </cell>
          <cell r="AI165">
            <v>289.33</v>
          </cell>
          <cell r="AJ165">
            <v>40819</v>
          </cell>
          <cell r="AK165" t="str">
            <v>2458948</v>
          </cell>
          <cell r="AL165">
            <v>40674</v>
          </cell>
          <cell r="AM165" t="str">
            <v>2011</v>
          </cell>
          <cell r="AN165" t="str">
            <v>1</v>
          </cell>
          <cell r="AO165">
            <v>97.2</v>
          </cell>
          <cell r="AP165">
            <v>0</v>
          </cell>
          <cell r="AQ165">
            <v>0</v>
          </cell>
          <cell r="AR165">
            <v>0</v>
          </cell>
          <cell r="AS165">
            <v>0</v>
          </cell>
          <cell r="AT165">
            <v>0</v>
          </cell>
          <cell r="AU165">
            <v>0</v>
          </cell>
          <cell r="AV165">
            <v>0</v>
          </cell>
          <cell r="AW165">
            <v>0</v>
          </cell>
          <cell r="AX165">
            <v>0</v>
          </cell>
          <cell r="AY165">
            <v>0</v>
          </cell>
          <cell r="AZ165">
            <v>0</v>
          </cell>
          <cell r="BA165">
            <v>25769</v>
          </cell>
          <cell r="BB165">
            <v>0</v>
          </cell>
          <cell r="BC165">
            <v>0</v>
          </cell>
          <cell r="BD165">
            <v>0</v>
          </cell>
          <cell r="BE165">
            <v>0</v>
          </cell>
          <cell r="BF165">
            <v>0</v>
          </cell>
          <cell r="BG165" t="str">
            <v>557671JSMAD0</v>
          </cell>
          <cell r="BH165">
            <v>40819</v>
          </cell>
        </row>
        <row r="166">
          <cell r="A166" t="str">
            <v>09453727</v>
          </cell>
          <cell r="B166" t="str">
            <v>SAMAME  MENDOZA JOSE DARIO</v>
          </cell>
          <cell r="C166" t="str">
            <v>RESPONSABLE DE PROMOCION SOCIAL Y CAPACITACION</v>
          </cell>
          <cell r="D166" t="str">
            <v>09453727</v>
          </cell>
          <cell r="E166">
            <v>40819</v>
          </cell>
          <cell r="F166">
            <v>40939</v>
          </cell>
          <cell r="G166">
            <v>2893.3</v>
          </cell>
          <cell r="H166">
            <v>2893.3</v>
          </cell>
          <cell r="I166">
            <v>0</v>
          </cell>
          <cell r="J166" t="str">
            <v>SAMAME  MENDOZA JOSE DARIO</v>
          </cell>
          <cell r="K166">
            <v>0</v>
          </cell>
          <cell r="L166">
            <v>2521.8000000000002</v>
          </cell>
          <cell r="M166" t="str">
            <v>OFICINA ZONAL LIMA SUR</v>
          </cell>
          <cell r="N166" t="str">
            <v xml:space="preserve">0005  </v>
          </cell>
          <cell r="O166" t="str">
            <v>3395</v>
          </cell>
          <cell r="P166" t="str">
            <v>001</v>
          </cell>
          <cell r="Q166" t="str">
            <v>214</v>
          </cell>
          <cell r="R166">
            <v>40840</v>
          </cell>
          <cell r="S166" t="str">
            <v>4040868777</v>
          </cell>
          <cell r="T166" t="str">
            <v>201110</v>
          </cell>
          <cell r="U166" t="str">
            <v>201110</v>
          </cell>
          <cell r="V166" t="str">
            <v>12</v>
          </cell>
          <cell r="W166">
            <v>1</v>
          </cell>
          <cell r="X166" t="str">
            <v>CAS ZONALES OCTUBRE 2011</v>
          </cell>
          <cell r="Y166">
            <v>4131</v>
          </cell>
          <cell r="Z166" t="str">
            <v>10094537270</v>
          </cell>
          <cell r="AA166" t="str">
            <v xml:space="preserve">SAMAME </v>
          </cell>
          <cell r="AB166" t="str">
            <v>MENDOZA</v>
          </cell>
          <cell r="AC166" t="str">
            <v>JOSE DARIO</v>
          </cell>
          <cell r="AD166" t="str">
            <v>PRIMA</v>
          </cell>
          <cell r="AE166" t="str">
            <v>03</v>
          </cell>
          <cell r="AF166">
            <v>50.63</v>
          </cell>
          <cell r="AG166">
            <v>31.54</v>
          </cell>
          <cell r="AH166">
            <v>82.17</v>
          </cell>
          <cell r="AI166">
            <v>289.33</v>
          </cell>
          <cell r="AJ166">
            <v>40819</v>
          </cell>
          <cell r="AK166" t="str">
            <v>2458948</v>
          </cell>
          <cell r="AL166">
            <v>40674</v>
          </cell>
          <cell r="AM166" t="str">
            <v>2011</v>
          </cell>
          <cell r="AN166" t="str">
            <v>1</v>
          </cell>
          <cell r="AO166">
            <v>97.2</v>
          </cell>
          <cell r="AP166">
            <v>0</v>
          </cell>
          <cell r="AQ166">
            <v>0</v>
          </cell>
          <cell r="AR166">
            <v>0</v>
          </cell>
          <cell r="AS166">
            <v>0</v>
          </cell>
          <cell r="AT166">
            <v>0</v>
          </cell>
          <cell r="AU166">
            <v>0</v>
          </cell>
          <cell r="AV166">
            <v>0</v>
          </cell>
          <cell r="AW166">
            <v>0</v>
          </cell>
          <cell r="AX166">
            <v>0</v>
          </cell>
          <cell r="AY166">
            <v>0</v>
          </cell>
          <cell r="AZ166">
            <v>0</v>
          </cell>
          <cell r="BA166">
            <v>25769</v>
          </cell>
          <cell r="BB166">
            <v>0</v>
          </cell>
          <cell r="BC166">
            <v>0</v>
          </cell>
          <cell r="BD166">
            <v>0</v>
          </cell>
          <cell r="BE166">
            <v>0</v>
          </cell>
          <cell r="BF166">
            <v>0</v>
          </cell>
          <cell r="BG166" t="str">
            <v>557671JSMAD0</v>
          </cell>
          <cell r="BH166">
            <v>40819</v>
          </cell>
        </row>
        <row r="167">
          <cell r="A167" t="str">
            <v>09453727</v>
          </cell>
          <cell r="B167" t="str">
            <v>SAMAME  MENDOZA JOSE DARIO</v>
          </cell>
          <cell r="C167" t="str">
            <v>RESPONSABLE DE PROMOCION SOCIAL Y CAPACITACION</v>
          </cell>
          <cell r="D167" t="str">
            <v>09453727</v>
          </cell>
          <cell r="E167">
            <v>40819</v>
          </cell>
          <cell r="F167">
            <v>40968</v>
          </cell>
          <cell r="G167">
            <v>2893.3</v>
          </cell>
          <cell r="H167">
            <v>2893.3</v>
          </cell>
          <cell r="I167">
            <v>0</v>
          </cell>
          <cell r="J167" t="str">
            <v>SAMAME  MENDOZA JOSE DARIO</v>
          </cell>
          <cell r="K167">
            <v>0</v>
          </cell>
          <cell r="L167">
            <v>2521.8000000000002</v>
          </cell>
          <cell r="M167" t="str">
            <v>OFICINA ZONAL LIMA SUR</v>
          </cell>
          <cell r="N167" t="str">
            <v xml:space="preserve">0005  </v>
          </cell>
          <cell r="O167" t="str">
            <v>3395</v>
          </cell>
          <cell r="P167" t="str">
            <v>001</v>
          </cell>
          <cell r="Q167" t="str">
            <v>214</v>
          </cell>
          <cell r="R167">
            <v>40840</v>
          </cell>
          <cell r="S167" t="str">
            <v>4040868777</v>
          </cell>
          <cell r="T167" t="str">
            <v>201110</v>
          </cell>
          <cell r="U167" t="str">
            <v>201110</v>
          </cell>
          <cell r="V167" t="str">
            <v>12</v>
          </cell>
          <cell r="W167">
            <v>1</v>
          </cell>
          <cell r="X167" t="str">
            <v>CAS ZONALES OCTUBRE 2011</v>
          </cell>
          <cell r="Y167">
            <v>4131</v>
          </cell>
          <cell r="Z167" t="str">
            <v>10094537270</v>
          </cell>
          <cell r="AA167" t="str">
            <v xml:space="preserve">SAMAME </v>
          </cell>
          <cell r="AB167" t="str">
            <v>MENDOZA</v>
          </cell>
          <cell r="AC167" t="str">
            <v>JOSE DARIO</v>
          </cell>
          <cell r="AD167" t="str">
            <v>PRIMA</v>
          </cell>
          <cell r="AE167" t="str">
            <v>03</v>
          </cell>
          <cell r="AF167">
            <v>50.63</v>
          </cell>
          <cell r="AG167">
            <v>31.54</v>
          </cell>
          <cell r="AH167">
            <v>82.17</v>
          </cell>
          <cell r="AI167">
            <v>289.33</v>
          </cell>
          <cell r="AJ167">
            <v>40819</v>
          </cell>
          <cell r="AK167" t="str">
            <v>2458948</v>
          </cell>
          <cell r="AL167">
            <v>40674</v>
          </cell>
          <cell r="AM167" t="str">
            <v>2011</v>
          </cell>
          <cell r="AN167" t="str">
            <v>1</v>
          </cell>
          <cell r="AO167">
            <v>97.2</v>
          </cell>
          <cell r="AP167">
            <v>0</v>
          </cell>
          <cell r="AQ167">
            <v>0</v>
          </cell>
          <cell r="AR167">
            <v>0</v>
          </cell>
          <cell r="AS167">
            <v>0</v>
          </cell>
          <cell r="AT167">
            <v>0</v>
          </cell>
          <cell r="AU167">
            <v>0</v>
          </cell>
          <cell r="AV167">
            <v>0</v>
          </cell>
          <cell r="AW167">
            <v>0</v>
          </cell>
          <cell r="AX167">
            <v>0</v>
          </cell>
          <cell r="AY167">
            <v>0</v>
          </cell>
          <cell r="AZ167">
            <v>0</v>
          </cell>
          <cell r="BA167">
            <v>25769</v>
          </cell>
          <cell r="BB167">
            <v>0</v>
          </cell>
          <cell r="BC167">
            <v>0</v>
          </cell>
          <cell r="BD167">
            <v>0</v>
          </cell>
          <cell r="BE167">
            <v>0</v>
          </cell>
          <cell r="BF167">
            <v>0</v>
          </cell>
          <cell r="BG167" t="str">
            <v>557671JSMAD0</v>
          </cell>
          <cell r="BH167">
            <v>40819</v>
          </cell>
        </row>
        <row r="168">
          <cell r="A168" t="str">
            <v>09453727</v>
          </cell>
          <cell r="B168" t="str">
            <v>SAMAME  MENDOZA JOSE DARIO</v>
          </cell>
          <cell r="C168" t="str">
            <v>RESPONSABLE DE PROMOCION SOCIAL Y CAPACITACION</v>
          </cell>
          <cell r="D168" t="str">
            <v>09453727</v>
          </cell>
          <cell r="E168">
            <v>40819</v>
          </cell>
          <cell r="F168">
            <v>40999</v>
          </cell>
          <cell r="G168">
            <v>2893.3</v>
          </cell>
          <cell r="H168">
            <v>2893.3</v>
          </cell>
          <cell r="I168">
            <v>0</v>
          </cell>
          <cell r="J168" t="str">
            <v>SAMAME  MENDOZA JOSE DARIO</v>
          </cell>
          <cell r="K168">
            <v>0</v>
          </cell>
          <cell r="L168">
            <v>2521.8000000000002</v>
          </cell>
          <cell r="M168" t="str">
            <v>OFICINA ZONAL LIMA SUR</v>
          </cell>
          <cell r="N168" t="str">
            <v xml:space="preserve">0005  </v>
          </cell>
          <cell r="O168" t="str">
            <v>3395</v>
          </cell>
          <cell r="P168" t="str">
            <v>001</v>
          </cell>
          <cell r="Q168" t="str">
            <v>214</v>
          </cell>
          <cell r="R168">
            <v>40840</v>
          </cell>
          <cell r="S168" t="str">
            <v>4040868777</v>
          </cell>
          <cell r="T168" t="str">
            <v>201110</v>
          </cell>
          <cell r="U168" t="str">
            <v>201110</v>
          </cell>
          <cell r="V168" t="str">
            <v>12</v>
          </cell>
          <cell r="W168">
            <v>1</v>
          </cell>
          <cell r="X168" t="str">
            <v>CAS ZONALES OCTUBRE 2011</v>
          </cell>
          <cell r="Y168">
            <v>4131</v>
          </cell>
          <cell r="Z168" t="str">
            <v>10094537270</v>
          </cell>
          <cell r="AA168" t="str">
            <v xml:space="preserve">SAMAME </v>
          </cell>
          <cell r="AB168" t="str">
            <v>MENDOZA</v>
          </cell>
          <cell r="AC168" t="str">
            <v>JOSE DARIO</v>
          </cell>
          <cell r="AD168" t="str">
            <v>PRIMA</v>
          </cell>
          <cell r="AE168" t="str">
            <v>03</v>
          </cell>
          <cell r="AF168">
            <v>50.63</v>
          </cell>
          <cell r="AG168">
            <v>31.54</v>
          </cell>
          <cell r="AH168">
            <v>82.17</v>
          </cell>
          <cell r="AI168">
            <v>289.33</v>
          </cell>
          <cell r="AJ168">
            <v>40819</v>
          </cell>
          <cell r="AK168" t="str">
            <v>2458948</v>
          </cell>
          <cell r="AL168">
            <v>40674</v>
          </cell>
          <cell r="AM168" t="str">
            <v>2011</v>
          </cell>
          <cell r="AN168" t="str">
            <v>1</v>
          </cell>
          <cell r="AO168">
            <v>97.2</v>
          </cell>
          <cell r="AP168">
            <v>0</v>
          </cell>
          <cell r="AQ168">
            <v>0</v>
          </cell>
          <cell r="AR168">
            <v>0</v>
          </cell>
          <cell r="AS168">
            <v>0</v>
          </cell>
          <cell r="AT168">
            <v>0</v>
          </cell>
          <cell r="AU168">
            <v>0</v>
          </cell>
          <cell r="AV168">
            <v>0</v>
          </cell>
          <cell r="AW168">
            <v>0</v>
          </cell>
          <cell r="AX168">
            <v>0</v>
          </cell>
          <cell r="AY168">
            <v>0</v>
          </cell>
          <cell r="AZ168">
            <v>0</v>
          </cell>
          <cell r="BA168">
            <v>25769</v>
          </cell>
          <cell r="BB168">
            <v>0</v>
          </cell>
          <cell r="BC168">
            <v>0</v>
          </cell>
          <cell r="BD168">
            <v>0</v>
          </cell>
          <cell r="BE168">
            <v>0</v>
          </cell>
          <cell r="BF168">
            <v>0</v>
          </cell>
          <cell r="BG168" t="str">
            <v>557671JSMAD0</v>
          </cell>
          <cell r="BH168">
            <v>40819</v>
          </cell>
        </row>
        <row r="169">
          <cell r="A169" t="str">
            <v>09453727</v>
          </cell>
          <cell r="B169" t="str">
            <v>SAMAME  MENDOZA JOSE DARIO</v>
          </cell>
          <cell r="C169" t="str">
            <v>RESPONSABLE DE PROMOCION SOCIAL Y CAPACITACION</v>
          </cell>
          <cell r="D169" t="str">
            <v>09453727</v>
          </cell>
          <cell r="E169">
            <v>40819</v>
          </cell>
          <cell r="F169">
            <v>41029</v>
          </cell>
          <cell r="G169">
            <v>2893.3</v>
          </cell>
          <cell r="H169">
            <v>2893.3</v>
          </cell>
          <cell r="I169">
            <v>0</v>
          </cell>
          <cell r="J169" t="str">
            <v>SAMAME  MENDOZA JOSE DARIO</v>
          </cell>
          <cell r="K169">
            <v>0</v>
          </cell>
          <cell r="L169">
            <v>2521.8000000000002</v>
          </cell>
          <cell r="M169" t="str">
            <v>OFICINA ZONAL LIMA SUR</v>
          </cell>
          <cell r="N169" t="str">
            <v xml:space="preserve">0005  </v>
          </cell>
          <cell r="O169" t="str">
            <v>3395</v>
          </cell>
          <cell r="P169" t="str">
            <v>001</v>
          </cell>
          <cell r="Q169" t="str">
            <v>214</v>
          </cell>
          <cell r="R169">
            <v>40840</v>
          </cell>
          <cell r="S169" t="str">
            <v>4040868777</v>
          </cell>
          <cell r="T169" t="str">
            <v>201110</v>
          </cell>
          <cell r="U169" t="str">
            <v>201110</v>
          </cell>
          <cell r="V169" t="str">
            <v>12</v>
          </cell>
          <cell r="W169">
            <v>1</v>
          </cell>
          <cell r="X169" t="str">
            <v>CAS ZONALES OCTUBRE 2011</v>
          </cell>
          <cell r="Y169">
            <v>4131</v>
          </cell>
          <cell r="Z169" t="str">
            <v>10094537270</v>
          </cell>
          <cell r="AA169" t="str">
            <v xml:space="preserve">SAMAME </v>
          </cell>
          <cell r="AB169" t="str">
            <v>MENDOZA</v>
          </cell>
          <cell r="AC169" t="str">
            <v>JOSE DARIO</v>
          </cell>
          <cell r="AD169" t="str">
            <v>PRIMA</v>
          </cell>
          <cell r="AE169" t="str">
            <v>03</v>
          </cell>
          <cell r="AF169">
            <v>50.63</v>
          </cell>
          <cell r="AG169">
            <v>31.54</v>
          </cell>
          <cell r="AH169">
            <v>82.17</v>
          </cell>
          <cell r="AI169">
            <v>289.33</v>
          </cell>
          <cell r="AJ169">
            <v>40819</v>
          </cell>
          <cell r="AK169" t="str">
            <v>2458948</v>
          </cell>
          <cell r="AL169">
            <v>40674</v>
          </cell>
          <cell r="AM169" t="str">
            <v>2011</v>
          </cell>
          <cell r="AN169" t="str">
            <v>1</v>
          </cell>
          <cell r="AO169">
            <v>97.2</v>
          </cell>
          <cell r="AP169">
            <v>0</v>
          </cell>
          <cell r="AQ169">
            <v>0</v>
          </cell>
          <cell r="AR169">
            <v>0</v>
          </cell>
          <cell r="AS169">
            <v>0</v>
          </cell>
          <cell r="AT169">
            <v>0</v>
          </cell>
          <cell r="AU169">
            <v>0</v>
          </cell>
          <cell r="AV169">
            <v>0</v>
          </cell>
          <cell r="AW169">
            <v>0</v>
          </cell>
          <cell r="AX169">
            <v>0</v>
          </cell>
          <cell r="AY169">
            <v>0</v>
          </cell>
          <cell r="AZ169">
            <v>0</v>
          </cell>
          <cell r="BA169">
            <v>25769</v>
          </cell>
          <cell r="BB169">
            <v>0</v>
          </cell>
          <cell r="BC169">
            <v>0</v>
          </cell>
          <cell r="BD169">
            <v>0</v>
          </cell>
          <cell r="BE169">
            <v>0</v>
          </cell>
          <cell r="BF169">
            <v>0</v>
          </cell>
          <cell r="BG169" t="str">
            <v>557671JSMAD0</v>
          </cell>
          <cell r="BH169">
            <v>40819</v>
          </cell>
        </row>
        <row r="170">
          <cell r="A170" t="str">
            <v>09152391</v>
          </cell>
          <cell r="B170" t="str">
            <v>SANTOS LOPEZ ANGELA MIRIAM</v>
          </cell>
          <cell r="C170" t="str">
            <v>RESPONSABLE DE PROYECTOS - SUPERVISION</v>
          </cell>
          <cell r="D170" t="str">
            <v>09152391</v>
          </cell>
          <cell r="E170">
            <v>40817</v>
          </cell>
          <cell r="F170">
            <v>40877</v>
          </cell>
          <cell r="G170">
            <v>3300</v>
          </cell>
          <cell r="H170">
            <v>3300</v>
          </cell>
          <cell r="I170">
            <v>330</v>
          </cell>
          <cell r="J170" t="str">
            <v>SANTOS LOPEZ ANGELA MIRIAM</v>
          </cell>
          <cell r="K170">
            <v>0</v>
          </cell>
          <cell r="L170">
            <v>2970</v>
          </cell>
          <cell r="M170" t="str">
            <v>OFICINA ZONAL LIMA SUR</v>
          </cell>
          <cell r="N170" t="str">
            <v xml:space="preserve">0005  </v>
          </cell>
          <cell r="O170" t="str">
            <v>3410</v>
          </cell>
          <cell r="P170" t="str">
            <v>001</v>
          </cell>
          <cell r="Q170" t="str">
            <v>324</v>
          </cell>
          <cell r="R170">
            <v>40840</v>
          </cell>
          <cell r="S170" t="str">
            <v>4017966257</v>
          </cell>
          <cell r="T170" t="str">
            <v>201110</v>
          </cell>
          <cell r="U170" t="str">
            <v>201110</v>
          </cell>
          <cell r="V170" t="str">
            <v>12</v>
          </cell>
          <cell r="W170">
            <v>1</v>
          </cell>
          <cell r="X170" t="str">
            <v>CAS ZONALES OCTUBRE 2011</v>
          </cell>
          <cell r="Y170">
            <v>597</v>
          </cell>
          <cell r="Z170" t="str">
            <v>10091523910</v>
          </cell>
          <cell r="AA170" t="str">
            <v>SANTOS</v>
          </cell>
          <cell r="AB170" t="str">
            <v>LOPEZ</v>
          </cell>
          <cell r="AC170" t="str">
            <v>ANGELA MIRIAM</v>
          </cell>
          <cell r="AD170" t="str">
            <v>NO DESEA</v>
          </cell>
          <cell r="AE170" t="str">
            <v>00</v>
          </cell>
          <cell r="AF170">
            <v>0</v>
          </cell>
          <cell r="AG170">
            <v>0</v>
          </cell>
          <cell r="AH170">
            <v>0</v>
          </cell>
          <cell r="AI170">
            <v>0</v>
          </cell>
          <cell r="AJ170">
            <v>40817</v>
          </cell>
          <cell r="AK170" t="str">
            <v/>
          </cell>
          <cell r="AL170">
            <v>1</v>
          </cell>
          <cell r="AM170" t="str">
            <v>2011</v>
          </cell>
          <cell r="AN170" t="str">
            <v>1</v>
          </cell>
          <cell r="AO170">
            <v>97.2</v>
          </cell>
          <cell r="AP170">
            <v>0</v>
          </cell>
          <cell r="AQ170">
            <v>0</v>
          </cell>
          <cell r="AR170">
            <v>0</v>
          </cell>
          <cell r="AS170">
            <v>0</v>
          </cell>
          <cell r="AT170">
            <v>0</v>
          </cell>
          <cell r="AU170">
            <v>0</v>
          </cell>
          <cell r="AV170">
            <v>0</v>
          </cell>
          <cell r="AW170">
            <v>0</v>
          </cell>
          <cell r="AX170">
            <v>0</v>
          </cell>
          <cell r="AY170">
            <v>0</v>
          </cell>
          <cell r="AZ170">
            <v>0</v>
          </cell>
          <cell r="BA170">
            <v>24487</v>
          </cell>
          <cell r="BB170">
            <v>0</v>
          </cell>
          <cell r="BC170">
            <v>0</v>
          </cell>
          <cell r="BD170">
            <v>0</v>
          </cell>
          <cell r="BE170">
            <v>0</v>
          </cell>
          <cell r="BF170">
            <v>0</v>
          </cell>
          <cell r="BG170" t="str">
            <v/>
          </cell>
          <cell r="BH170" t="str">
            <v/>
          </cell>
        </row>
        <row r="171">
          <cell r="A171" t="str">
            <v>09152391</v>
          </cell>
          <cell r="B171" t="str">
            <v>SANTOS LOPEZ ANGELA MIRIAM</v>
          </cell>
          <cell r="C171" t="str">
            <v>RESPONSABLE DE PROYECTOS - SUPERVISION</v>
          </cell>
          <cell r="D171" t="str">
            <v>09152391</v>
          </cell>
          <cell r="E171">
            <v>40817</v>
          </cell>
          <cell r="F171">
            <v>40908</v>
          </cell>
          <cell r="G171">
            <v>3300</v>
          </cell>
          <cell r="H171">
            <v>3300</v>
          </cell>
          <cell r="I171">
            <v>330</v>
          </cell>
          <cell r="J171" t="str">
            <v>SANTOS LOPEZ ANGELA MIRIAM</v>
          </cell>
          <cell r="K171">
            <v>0</v>
          </cell>
          <cell r="L171">
            <v>2970</v>
          </cell>
          <cell r="M171" t="str">
            <v>OFICINA ZONAL LIMA SUR</v>
          </cell>
          <cell r="N171" t="str">
            <v xml:space="preserve">0005  </v>
          </cell>
          <cell r="O171" t="str">
            <v>3410</v>
          </cell>
          <cell r="P171" t="str">
            <v>001</v>
          </cell>
          <cell r="Q171" t="str">
            <v>324</v>
          </cell>
          <cell r="R171">
            <v>40840</v>
          </cell>
          <cell r="S171" t="str">
            <v>4017966257</v>
          </cell>
          <cell r="T171" t="str">
            <v>201110</v>
          </cell>
          <cell r="U171" t="str">
            <v>201110</v>
          </cell>
          <cell r="V171" t="str">
            <v>12</v>
          </cell>
          <cell r="W171">
            <v>1</v>
          </cell>
          <cell r="X171" t="str">
            <v>CAS ZONALES OCTUBRE 2011</v>
          </cell>
          <cell r="Y171">
            <v>597</v>
          </cell>
          <cell r="Z171" t="str">
            <v>10091523910</v>
          </cell>
          <cell r="AA171" t="str">
            <v>SANTOS</v>
          </cell>
          <cell r="AB171" t="str">
            <v>LOPEZ</v>
          </cell>
          <cell r="AC171" t="str">
            <v>ANGELA MIRIAM</v>
          </cell>
          <cell r="AD171" t="str">
            <v>NO DESEA</v>
          </cell>
          <cell r="AE171" t="str">
            <v>00</v>
          </cell>
          <cell r="AF171">
            <v>0</v>
          </cell>
          <cell r="AG171">
            <v>0</v>
          </cell>
          <cell r="AH171">
            <v>0</v>
          </cell>
          <cell r="AI171">
            <v>0</v>
          </cell>
          <cell r="AJ171">
            <v>40817</v>
          </cell>
          <cell r="AK171" t="str">
            <v/>
          </cell>
          <cell r="AL171">
            <v>1</v>
          </cell>
          <cell r="AM171" t="str">
            <v>2011</v>
          </cell>
          <cell r="AN171" t="str">
            <v>1</v>
          </cell>
          <cell r="AO171">
            <v>97.2</v>
          </cell>
          <cell r="AP171">
            <v>0</v>
          </cell>
          <cell r="AQ171">
            <v>0</v>
          </cell>
          <cell r="AR171">
            <v>0</v>
          </cell>
          <cell r="AS171">
            <v>0</v>
          </cell>
          <cell r="AT171">
            <v>0</v>
          </cell>
          <cell r="AU171">
            <v>0</v>
          </cell>
          <cell r="AV171">
            <v>0</v>
          </cell>
          <cell r="AW171">
            <v>0</v>
          </cell>
          <cell r="AX171">
            <v>0</v>
          </cell>
          <cell r="AY171">
            <v>0</v>
          </cell>
          <cell r="AZ171">
            <v>0</v>
          </cell>
          <cell r="BA171">
            <v>24487</v>
          </cell>
          <cell r="BB171">
            <v>0</v>
          </cell>
          <cell r="BC171">
            <v>0</v>
          </cell>
          <cell r="BD171">
            <v>0</v>
          </cell>
          <cell r="BE171">
            <v>0</v>
          </cell>
          <cell r="BF171">
            <v>0</v>
          </cell>
          <cell r="BG171" t="str">
            <v/>
          </cell>
          <cell r="BH171" t="str">
            <v/>
          </cell>
        </row>
        <row r="172">
          <cell r="A172" t="str">
            <v>09152391</v>
          </cell>
          <cell r="B172" t="str">
            <v>SANTOS LOPEZ ANGELA MIRIAM</v>
          </cell>
          <cell r="C172" t="str">
            <v>RESPONSABLE DE PROYECTOS - SUPERVISION</v>
          </cell>
          <cell r="D172" t="str">
            <v>09152391</v>
          </cell>
          <cell r="E172">
            <v>40817</v>
          </cell>
          <cell r="F172">
            <v>40939</v>
          </cell>
          <cell r="G172">
            <v>3300</v>
          </cell>
          <cell r="H172">
            <v>3300</v>
          </cell>
          <cell r="I172">
            <v>330</v>
          </cell>
          <cell r="J172" t="str">
            <v>SANTOS LOPEZ ANGELA MIRIAM</v>
          </cell>
          <cell r="K172">
            <v>0</v>
          </cell>
          <cell r="L172">
            <v>2970</v>
          </cell>
          <cell r="M172" t="str">
            <v>OFICINA ZONAL LIMA SUR</v>
          </cell>
          <cell r="N172" t="str">
            <v xml:space="preserve">0005  </v>
          </cell>
          <cell r="O172" t="str">
            <v>3410</v>
          </cell>
          <cell r="P172" t="str">
            <v>001</v>
          </cell>
          <cell r="Q172" t="str">
            <v>324</v>
          </cell>
          <cell r="R172">
            <v>40840</v>
          </cell>
          <cell r="S172" t="str">
            <v>4017966257</v>
          </cell>
          <cell r="T172" t="str">
            <v>201110</v>
          </cell>
          <cell r="U172" t="str">
            <v>201110</v>
          </cell>
          <cell r="V172" t="str">
            <v>12</v>
          </cell>
          <cell r="W172">
            <v>1</v>
          </cell>
          <cell r="X172" t="str">
            <v>CAS ZONALES OCTUBRE 2011</v>
          </cell>
          <cell r="Y172">
            <v>597</v>
          </cell>
          <cell r="Z172" t="str">
            <v>10091523910</v>
          </cell>
          <cell r="AA172" t="str">
            <v>SANTOS</v>
          </cell>
          <cell r="AB172" t="str">
            <v>LOPEZ</v>
          </cell>
          <cell r="AC172" t="str">
            <v>ANGELA MIRIAM</v>
          </cell>
          <cell r="AD172" t="str">
            <v>NO DESEA</v>
          </cell>
          <cell r="AE172" t="str">
            <v>00</v>
          </cell>
          <cell r="AF172">
            <v>0</v>
          </cell>
          <cell r="AG172">
            <v>0</v>
          </cell>
          <cell r="AH172">
            <v>0</v>
          </cell>
          <cell r="AI172">
            <v>0</v>
          </cell>
          <cell r="AJ172">
            <v>40817</v>
          </cell>
          <cell r="AK172" t="str">
            <v/>
          </cell>
          <cell r="AL172">
            <v>1</v>
          </cell>
          <cell r="AM172" t="str">
            <v>2011</v>
          </cell>
          <cell r="AN172" t="str">
            <v>1</v>
          </cell>
          <cell r="AO172">
            <v>97.2</v>
          </cell>
          <cell r="AP172">
            <v>0</v>
          </cell>
          <cell r="AQ172">
            <v>0</v>
          </cell>
          <cell r="AR172">
            <v>0</v>
          </cell>
          <cell r="AS172">
            <v>0</v>
          </cell>
          <cell r="AT172">
            <v>0</v>
          </cell>
          <cell r="AU172">
            <v>0</v>
          </cell>
          <cell r="AV172">
            <v>0</v>
          </cell>
          <cell r="AW172">
            <v>0</v>
          </cell>
          <cell r="AX172">
            <v>0</v>
          </cell>
          <cell r="AY172">
            <v>0</v>
          </cell>
          <cell r="AZ172">
            <v>0</v>
          </cell>
          <cell r="BA172">
            <v>24487</v>
          </cell>
          <cell r="BB172">
            <v>0</v>
          </cell>
          <cell r="BC172">
            <v>0</v>
          </cell>
          <cell r="BD172">
            <v>0</v>
          </cell>
          <cell r="BE172">
            <v>0</v>
          </cell>
          <cell r="BF172">
            <v>0</v>
          </cell>
          <cell r="BG172" t="str">
            <v/>
          </cell>
          <cell r="BH172" t="str">
            <v/>
          </cell>
        </row>
        <row r="173">
          <cell r="A173" t="str">
            <v>09152391</v>
          </cell>
          <cell r="B173" t="str">
            <v>SANTOS LOPEZ ANGELA MIRIAM</v>
          </cell>
          <cell r="C173" t="str">
            <v>RESPONSABLE DE PROYECTOS - SUPERVISION</v>
          </cell>
          <cell r="D173" t="str">
            <v>09152391</v>
          </cell>
          <cell r="E173">
            <v>40817</v>
          </cell>
          <cell r="F173">
            <v>40999</v>
          </cell>
          <cell r="G173">
            <v>3300</v>
          </cell>
          <cell r="H173">
            <v>3300</v>
          </cell>
          <cell r="I173">
            <v>330</v>
          </cell>
          <cell r="J173" t="str">
            <v>SANTOS LOPEZ ANGELA MIRIAM</v>
          </cell>
          <cell r="K173">
            <v>0</v>
          </cell>
          <cell r="L173">
            <v>2970</v>
          </cell>
          <cell r="M173" t="str">
            <v>OFICINA ZONAL LIMA SUR</v>
          </cell>
          <cell r="N173" t="str">
            <v xml:space="preserve">0005  </v>
          </cell>
          <cell r="O173" t="str">
            <v>3410</v>
          </cell>
          <cell r="P173" t="str">
            <v>001</v>
          </cell>
          <cell r="Q173" t="str">
            <v>324</v>
          </cell>
          <cell r="R173">
            <v>40840</v>
          </cell>
          <cell r="S173" t="str">
            <v>4017966257</v>
          </cell>
          <cell r="T173" t="str">
            <v>201110</v>
          </cell>
          <cell r="U173" t="str">
            <v>201110</v>
          </cell>
          <cell r="V173" t="str">
            <v>12</v>
          </cell>
          <cell r="W173">
            <v>1</v>
          </cell>
          <cell r="X173" t="str">
            <v>CAS ZONALES OCTUBRE 2011</v>
          </cell>
          <cell r="Y173">
            <v>597</v>
          </cell>
          <cell r="Z173" t="str">
            <v>10091523910</v>
          </cell>
          <cell r="AA173" t="str">
            <v>SANTOS</v>
          </cell>
          <cell r="AB173" t="str">
            <v>LOPEZ</v>
          </cell>
          <cell r="AC173" t="str">
            <v>ANGELA MIRIAM</v>
          </cell>
          <cell r="AD173" t="str">
            <v>NO DESEA</v>
          </cell>
          <cell r="AE173" t="str">
            <v>00</v>
          </cell>
          <cell r="AF173">
            <v>0</v>
          </cell>
          <cell r="AG173">
            <v>0</v>
          </cell>
          <cell r="AH173">
            <v>0</v>
          </cell>
          <cell r="AI173">
            <v>0</v>
          </cell>
          <cell r="AJ173">
            <v>40817</v>
          </cell>
          <cell r="AK173" t="str">
            <v/>
          </cell>
          <cell r="AL173">
            <v>1</v>
          </cell>
          <cell r="AM173" t="str">
            <v>2011</v>
          </cell>
          <cell r="AN173" t="str">
            <v>1</v>
          </cell>
          <cell r="AO173">
            <v>97.2</v>
          </cell>
          <cell r="AP173">
            <v>0</v>
          </cell>
          <cell r="AQ173">
            <v>0</v>
          </cell>
          <cell r="AR173">
            <v>0</v>
          </cell>
          <cell r="AS173">
            <v>0</v>
          </cell>
          <cell r="AT173">
            <v>0</v>
          </cell>
          <cell r="AU173">
            <v>0</v>
          </cell>
          <cell r="AV173">
            <v>0</v>
          </cell>
          <cell r="AW173">
            <v>0</v>
          </cell>
          <cell r="AX173">
            <v>0</v>
          </cell>
          <cell r="AY173">
            <v>0</v>
          </cell>
          <cell r="AZ173">
            <v>0</v>
          </cell>
          <cell r="BA173">
            <v>24487</v>
          </cell>
          <cell r="BB173">
            <v>0</v>
          </cell>
          <cell r="BC173">
            <v>0</v>
          </cell>
          <cell r="BD173">
            <v>0</v>
          </cell>
          <cell r="BE173">
            <v>0</v>
          </cell>
          <cell r="BF173">
            <v>0</v>
          </cell>
          <cell r="BG173" t="str">
            <v/>
          </cell>
          <cell r="BH173" t="str">
            <v/>
          </cell>
        </row>
        <row r="174">
          <cell r="A174" t="str">
            <v>09152391</v>
          </cell>
          <cell r="B174" t="str">
            <v>SANTOS LOPEZ ANGELA MIRIAM</v>
          </cell>
          <cell r="C174" t="str">
            <v>RESPONSABLE DE PROYECTOS - SUPERVISION</v>
          </cell>
          <cell r="D174" t="str">
            <v>09152391</v>
          </cell>
          <cell r="E174">
            <v>40817</v>
          </cell>
          <cell r="F174">
            <v>41060</v>
          </cell>
          <cell r="G174">
            <v>3300</v>
          </cell>
          <cell r="H174">
            <v>3300</v>
          </cell>
          <cell r="I174">
            <v>330</v>
          </cell>
          <cell r="J174" t="str">
            <v>SANTOS LOPEZ ANGELA MIRIAM</v>
          </cell>
          <cell r="K174">
            <v>0</v>
          </cell>
          <cell r="L174">
            <v>2970</v>
          </cell>
          <cell r="M174" t="str">
            <v>OFICINA ZONAL LIMA SUR</v>
          </cell>
          <cell r="N174" t="str">
            <v xml:space="preserve">0005  </v>
          </cell>
          <cell r="O174" t="str">
            <v>3410</v>
          </cell>
          <cell r="P174" t="str">
            <v>001</v>
          </cell>
          <cell r="Q174" t="str">
            <v>324</v>
          </cell>
          <cell r="R174">
            <v>40840</v>
          </cell>
          <cell r="S174" t="str">
            <v>4017966257</v>
          </cell>
          <cell r="T174" t="str">
            <v>201110</v>
          </cell>
          <cell r="U174" t="str">
            <v>201110</v>
          </cell>
          <cell r="V174" t="str">
            <v>12</v>
          </cell>
          <cell r="W174">
            <v>1</v>
          </cell>
          <cell r="X174" t="str">
            <v>CAS ZONALES OCTUBRE 2011</v>
          </cell>
          <cell r="Y174">
            <v>597</v>
          </cell>
          <cell r="Z174" t="str">
            <v>10091523910</v>
          </cell>
          <cell r="AA174" t="str">
            <v>SANTOS</v>
          </cell>
          <cell r="AB174" t="str">
            <v>LOPEZ</v>
          </cell>
          <cell r="AC174" t="str">
            <v>ANGELA MIRIAM</v>
          </cell>
          <cell r="AD174" t="str">
            <v>NO DESEA</v>
          </cell>
          <cell r="AE174" t="str">
            <v>00</v>
          </cell>
          <cell r="AF174">
            <v>0</v>
          </cell>
          <cell r="AG174">
            <v>0</v>
          </cell>
          <cell r="AH174">
            <v>0</v>
          </cell>
          <cell r="AI174">
            <v>0</v>
          </cell>
          <cell r="AJ174">
            <v>40817</v>
          </cell>
          <cell r="AK174" t="str">
            <v/>
          </cell>
          <cell r="AL174">
            <v>1</v>
          </cell>
          <cell r="AM174" t="str">
            <v>2011</v>
          </cell>
          <cell r="AN174" t="str">
            <v>1</v>
          </cell>
          <cell r="AO174">
            <v>97.2</v>
          </cell>
          <cell r="AP174">
            <v>0</v>
          </cell>
          <cell r="AQ174">
            <v>0</v>
          </cell>
          <cell r="AR174">
            <v>0</v>
          </cell>
          <cell r="AS174">
            <v>0</v>
          </cell>
          <cell r="AT174">
            <v>0</v>
          </cell>
          <cell r="AU174">
            <v>0</v>
          </cell>
          <cell r="AV174">
            <v>0</v>
          </cell>
          <cell r="AW174">
            <v>0</v>
          </cell>
          <cell r="AX174">
            <v>0</v>
          </cell>
          <cell r="AY174">
            <v>0</v>
          </cell>
          <cell r="AZ174">
            <v>0</v>
          </cell>
          <cell r="BA174">
            <v>24487</v>
          </cell>
          <cell r="BB174">
            <v>0</v>
          </cell>
          <cell r="BC174">
            <v>0</v>
          </cell>
          <cell r="BD174">
            <v>0</v>
          </cell>
          <cell r="BE174">
            <v>0</v>
          </cell>
          <cell r="BF174">
            <v>0</v>
          </cell>
          <cell r="BG174" t="str">
            <v/>
          </cell>
          <cell r="BH174" t="str">
            <v/>
          </cell>
        </row>
        <row r="175">
          <cell r="A175" t="str">
            <v>23953910</v>
          </cell>
          <cell r="B175" t="str">
            <v>SEQUEIROS MORALES JOSE ANTONIO</v>
          </cell>
          <cell r="C175" t="str">
            <v>CHOFER</v>
          </cell>
          <cell r="D175" t="str">
            <v>23953910</v>
          </cell>
          <cell r="E175">
            <v>40805</v>
          </cell>
          <cell r="F175">
            <v>40865</v>
          </cell>
          <cell r="G175">
            <v>1100</v>
          </cell>
          <cell r="H175">
            <v>1100</v>
          </cell>
          <cell r="I175">
            <v>0</v>
          </cell>
          <cell r="J175" t="str">
            <v>SEQUEIROS MORALES JOSE ANTONIO</v>
          </cell>
          <cell r="K175">
            <v>0</v>
          </cell>
          <cell r="L175">
            <v>957</v>
          </cell>
          <cell r="M175" t="str">
            <v>OFICINA ZONAL CUSCO</v>
          </cell>
          <cell r="N175" t="str">
            <v xml:space="preserve">0015  </v>
          </cell>
          <cell r="O175" t="str">
            <v>3396</v>
          </cell>
          <cell r="P175" t="str">
            <v>002</v>
          </cell>
          <cell r="Q175" t="str">
            <v>51</v>
          </cell>
          <cell r="R175">
            <v>40840</v>
          </cell>
          <cell r="S175" t="str">
            <v>4035344727</v>
          </cell>
          <cell r="T175" t="str">
            <v>201110</v>
          </cell>
          <cell r="U175" t="str">
            <v>201110</v>
          </cell>
          <cell r="V175" t="str">
            <v>12</v>
          </cell>
          <cell r="W175">
            <v>1</v>
          </cell>
          <cell r="X175" t="str">
            <v>CAS ZONALES OCTUBRE 2011</v>
          </cell>
          <cell r="Y175">
            <v>3022</v>
          </cell>
          <cell r="Z175" t="str">
            <v>10239539101</v>
          </cell>
          <cell r="AA175" t="str">
            <v>SEQUEIROS</v>
          </cell>
          <cell r="AB175" t="str">
            <v>MORALES</v>
          </cell>
          <cell r="AC175" t="str">
            <v>JOSE ANTONIO</v>
          </cell>
          <cell r="AD175" t="str">
            <v>ONP</v>
          </cell>
          <cell r="AE175" t="str">
            <v>99</v>
          </cell>
          <cell r="AF175">
            <v>0</v>
          </cell>
          <cell r="AG175">
            <v>0</v>
          </cell>
          <cell r="AH175">
            <v>0</v>
          </cell>
          <cell r="AI175">
            <v>143</v>
          </cell>
          <cell r="AJ175">
            <v>40805</v>
          </cell>
          <cell r="AK175" t="str">
            <v/>
          </cell>
          <cell r="AL175">
            <v>1</v>
          </cell>
          <cell r="AM175" t="str">
            <v>2011</v>
          </cell>
          <cell r="AN175" t="str">
            <v>1</v>
          </cell>
          <cell r="AO175">
            <v>97.2</v>
          </cell>
          <cell r="AP175">
            <v>0</v>
          </cell>
          <cell r="AQ175">
            <v>0</v>
          </cell>
          <cell r="AR175">
            <v>0</v>
          </cell>
          <cell r="AS175">
            <v>0</v>
          </cell>
          <cell r="AT175">
            <v>0</v>
          </cell>
          <cell r="AU175">
            <v>0</v>
          </cell>
          <cell r="AV175">
            <v>0</v>
          </cell>
          <cell r="AW175">
            <v>0</v>
          </cell>
          <cell r="AX175">
            <v>0</v>
          </cell>
          <cell r="AY175">
            <v>0</v>
          </cell>
          <cell r="AZ175">
            <v>0</v>
          </cell>
          <cell r="BA175">
            <v>27023</v>
          </cell>
          <cell r="BB175">
            <v>0</v>
          </cell>
          <cell r="BC175">
            <v>0</v>
          </cell>
          <cell r="BD175">
            <v>0</v>
          </cell>
          <cell r="BE175">
            <v>0</v>
          </cell>
          <cell r="BF175">
            <v>0</v>
          </cell>
          <cell r="BG175" t="str">
            <v/>
          </cell>
          <cell r="BH175">
            <v>40284</v>
          </cell>
        </row>
        <row r="176">
          <cell r="A176" t="str">
            <v>08460560</v>
          </cell>
          <cell r="B176" t="str">
            <v>SILVA LOPEZ VICENTE</v>
          </cell>
          <cell r="C176" t="str">
            <v>TECNICO DE PROYECTOS</v>
          </cell>
          <cell r="D176" t="str">
            <v>08460560</v>
          </cell>
          <cell r="E176">
            <v>40819</v>
          </cell>
          <cell r="F176">
            <v>40879</v>
          </cell>
          <cell r="G176">
            <v>2800</v>
          </cell>
          <cell r="H176">
            <v>2800</v>
          </cell>
          <cell r="I176">
            <v>0</v>
          </cell>
          <cell r="J176" t="str">
            <v>SILVA LOPEZ VICENTE</v>
          </cell>
          <cell r="K176">
            <v>0</v>
          </cell>
          <cell r="L176">
            <v>2440.48</v>
          </cell>
          <cell r="M176" t="str">
            <v>OFICINA ZONAL PIURA</v>
          </cell>
          <cell r="N176" t="str">
            <v xml:space="preserve">0027  </v>
          </cell>
          <cell r="O176" t="str">
            <v>3406</v>
          </cell>
          <cell r="P176" t="str">
            <v>001</v>
          </cell>
          <cell r="Q176" t="str">
            <v>251</v>
          </cell>
          <cell r="R176">
            <v>40840</v>
          </cell>
          <cell r="S176" t="str">
            <v>4010405659</v>
          </cell>
          <cell r="T176" t="str">
            <v>201110</v>
          </cell>
          <cell r="U176" t="str">
            <v>201110</v>
          </cell>
          <cell r="V176" t="str">
            <v>12</v>
          </cell>
          <cell r="W176">
            <v>1</v>
          </cell>
          <cell r="X176" t="str">
            <v>CAS ZONALES OCTUBRE 2011</v>
          </cell>
          <cell r="Y176">
            <v>768</v>
          </cell>
          <cell r="Z176" t="str">
            <v>10084605609</v>
          </cell>
          <cell r="AA176" t="str">
            <v>SILVA</v>
          </cell>
          <cell r="AB176" t="str">
            <v>LOPEZ</v>
          </cell>
          <cell r="AC176" t="str">
            <v>VICENTE</v>
          </cell>
          <cell r="AD176" t="str">
            <v>PRIMA</v>
          </cell>
          <cell r="AE176" t="str">
            <v>03</v>
          </cell>
          <cell r="AF176">
            <v>49</v>
          </cell>
          <cell r="AG176">
            <v>30.52</v>
          </cell>
          <cell r="AH176">
            <v>79.52</v>
          </cell>
          <cell r="AI176">
            <v>280</v>
          </cell>
          <cell r="AJ176">
            <v>40819</v>
          </cell>
          <cell r="AK176" t="str">
            <v>2627665</v>
          </cell>
          <cell r="AL176">
            <v>40830</v>
          </cell>
          <cell r="AM176" t="str">
            <v>2011</v>
          </cell>
          <cell r="AN176" t="str">
            <v>1</v>
          </cell>
          <cell r="AO176">
            <v>97.2</v>
          </cell>
          <cell r="AP176">
            <v>0</v>
          </cell>
          <cell r="AQ176">
            <v>0</v>
          </cell>
          <cell r="AR176">
            <v>0</v>
          </cell>
          <cell r="AS176">
            <v>0</v>
          </cell>
          <cell r="AT176">
            <v>0</v>
          </cell>
          <cell r="AU176">
            <v>0</v>
          </cell>
          <cell r="AV176">
            <v>0</v>
          </cell>
          <cell r="AW176">
            <v>0</v>
          </cell>
          <cell r="AX176">
            <v>0</v>
          </cell>
          <cell r="AY176">
            <v>0</v>
          </cell>
          <cell r="AZ176">
            <v>0</v>
          </cell>
          <cell r="BA176">
            <v>23543</v>
          </cell>
          <cell r="BB176">
            <v>0</v>
          </cell>
          <cell r="BC176">
            <v>0</v>
          </cell>
          <cell r="BD176">
            <v>0</v>
          </cell>
          <cell r="BE176">
            <v>0</v>
          </cell>
          <cell r="BF176">
            <v>0</v>
          </cell>
          <cell r="BG176" t="str">
            <v>535411VSLVE5</v>
          </cell>
          <cell r="BH176">
            <v>40819</v>
          </cell>
        </row>
        <row r="177">
          <cell r="A177" t="str">
            <v>08460560</v>
          </cell>
          <cell r="B177" t="str">
            <v>SILVA LOPEZ VICENTE</v>
          </cell>
          <cell r="C177" t="str">
            <v>TECNICO DE PROYECTOS</v>
          </cell>
          <cell r="D177" t="str">
            <v>08460560</v>
          </cell>
          <cell r="E177">
            <v>40819</v>
          </cell>
          <cell r="F177">
            <v>40908</v>
          </cell>
          <cell r="G177">
            <v>2800</v>
          </cell>
          <cell r="H177">
            <v>2800</v>
          </cell>
          <cell r="I177">
            <v>0</v>
          </cell>
          <cell r="J177" t="str">
            <v>SILVA LOPEZ VICENTE</v>
          </cell>
          <cell r="K177">
            <v>0</v>
          </cell>
          <cell r="L177">
            <v>2440.48</v>
          </cell>
          <cell r="M177" t="str">
            <v>OFICINA ZONAL PIURA</v>
          </cell>
          <cell r="N177" t="str">
            <v xml:space="preserve">0027  </v>
          </cell>
          <cell r="O177" t="str">
            <v>3406</v>
          </cell>
          <cell r="P177" t="str">
            <v>001</v>
          </cell>
          <cell r="Q177" t="str">
            <v>251</v>
          </cell>
          <cell r="R177">
            <v>40840</v>
          </cell>
          <cell r="S177" t="str">
            <v>4010405659</v>
          </cell>
          <cell r="T177" t="str">
            <v>201110</v>
          </cell>
          <cell r="U177" t="str">
            <v>201110</v>
          </cell>
          <cell r="V177" t="str">
            <v>12</v>
          </cell>
          <cell r="W177">
            <v>1</v>
          </cell>
          <cell r="X177" t="str">
            <v>CAS ZONALES OCTUBRE 2011</v>
          </cell>
          <cell r="Y177">
            <v>768</v>
          </cell>
          <cell r="Z177" t="str">
            <v>10084605609</v>
          </cell>
          <cell r="AA177" t="str">
            <v>SILVA</v>
          </cell>
          <cell r="AB177" t="str">
            <v>LOPEZ</v>
          </cell>
          <cell r="AC177" t="str">
            <v>VICENTE</v>
          </cell>
          <cell r="AD177" t="str">
            <v>PRIMA</v>
          </cell>
          <cell r="AE177" t="str">
            <v>03</v>
          </cell>
          <cell r="AF177">
            <v>49</v>
          </cell>
          <cell r="AG177">
            <v>30.52</v>
          </cell>
          <cell r="AH177">
            <v>79.52</v>
          </cell>
          <cell r="AI177">
            <v>280</v>
          </cell>
          <cell r="AJ177">
            <v>40819</v>
          </cell>
          <cell r="AK177" t="str">
            <v>2627665</v>
          </cell>
          <cell r="AL177">
            <v>40830</v>
          </cell>
          <cell r="AM177" t="str">
            <v>2011</v>
          </cell>
          <cell r="AN177" t="str">
            <v>1</v>
          </cell>
          <cell r="AO177">
            <v>97.2</v>
          </cell>
          <cell r="AP177">
            <v>0</v>
          </cell>
          <cell r="AQ177">
            <v>0</v>
          </cell>
          <cell r="AR177">
            <v>0</v>
          </cell>
          <cell r="AS177">
            <v>0</v>
          </cell>
          <cell r="AT177">
            <v>0</v>
          </cell>
          <cell r="AU177">
            <v>0</v>
          </cell>
          <cell r="AV177">
            <v>0</v>
          </cell>
          <cell r="AW177">
            <v>0</v>
          </cell>
          <cell r="AX177">
            <v>0</v>
          </cell>
          <cell r="AY177">
            <v>0</v>
          </cell>
          <cell r="AZ177">
            <v>0</v>
          </cell>
          <cell r="BA177">
            <v>23543</v>
          </cell>
          <cell r="BB177">
            <v>0</v>
          </cell>
          <cell r="BC177">
            <v>0</v>
          </cell>
          <cell r="BD177">
            <v>0</v>
          </cell>
          <cell r="BE177">
            <v>0</v>
          </cell>
          <cell r="BF177">
            <v>0</v>
          </cell>
          <cell r="BG177" t="str">
            <v>535411VSLVE5</v>
          </cell>
          <cell r="BH177">
            <v>40819</v>
          </cell>
        </row>
        <row r="178">
          <cell r="A178" t="str">
            <v>08460560</v>
          </cell>
          <cell r="B178" t="str">
            <v>SILVA LOPEZ VICENTE</v>
          </cell>
          <cell r="C178" t="str">
            <v>TECNICO DE PROYECTOS</v>
          </cell>
          <cell r="D178" t="str">
            <v>08460560</v>
          </cell>
          <cell r="E178">
            <v>40819</v>
          </cell>
          <cell r="F178">
            <v>40939</v>
          </cell>
          <cell r="G178">
            <v>2800</v>
          </cell>
          <cell r="H178">
            <v>2800</v>
          </cell>
          <cell r="I178">
            <v>0</v>
          </cell>
          <cell r="J178" t="str">
            <v>SILVA LOPEZ VICENTE</v>
          </cell>
          <cell r="K178">
            <v>0</v>
          </cell>
          <cell r="L178">
            <v>2440.48</v>
          </cell>
          <cell r="M178" t="str">
            <v>OFICINA ZONAL PIURA</v>
          </cell>
          <cell r="N178" t="str">
            <v xml:space="preserve">0027  </v>
          </cell>
          <cell r="O178" t="str">
            <v>3406</v>
          </cell>
          <cell r="P178" t="str">
            <v>001</v>
          </cell>
          <cell r="Q178" t="str">
            <v>251</v>
          </cell>
          <cell r="R178">
            <v>40840</v>
          </cell>
          <cell r="S178" t="str">
            <v>4010405659</v>
          </cell>
          <cell r="T178" t="str">
            <v>201110</v>
          </cell>
          <cell r="U178" t="str">
            <v>201110</v>
          </cell>
          <cell r="V178" t="str">
            <v>12</v>
          </cell>
          <cell r="W178">
            <v>1</v>
          </cell>
          <cell r="X178" t="str">
            <v>CAS ZONALES OCTUBRE 2011</v>
          </cell>
          <cell r="Y178">
            <v>768</v>
          </cell>
          <cell r="Z178" t="str">
            <v>10084605609</v>
          </cell>
          <cell r="AA178" t="str">
            <v>SILVA</v>
          </cell>
          <cell r="AB178" t="str">
            <v>LOPEZ</v>
          </cell>
          <cell r="AC178" t="str">
            <v>VICENTE</v>
          </cell>
          <cell r="AD178" t="str">
            <v>PRIMA</v>
          </cell>
          <cell r="AE178" t="str">
            <v>03</v>
          </cell>
          <cell r="AF178">
            <v>49</v>
          </cell>
          <cell r="AG178">
            <v>30.52</v>
          </cell>
          <cell r="AH178">
            <v>79.52</v>
          </cell>
          <cell r="AI178">
            <v>280</v>
          </cell>
          <cell r="AJ178">
            <v>40819</v>
          </cell>
          <cell r="AK178" t="str">
            <v>2627665</v>
          </cell>
          <cell r="AL178">
            <v>40830</v>
          </cell>
          <cell r="AM178" t="str">
            <v>2011</v>
          </cell>
          <cell r="AN178" t="str">
            <v>1</v>
          </cell>
          <cell r="AO178">
            <v>97.2</v>
          </cell>
          <cell r="AP178">
            <v>0</v>
          </cell>
          <cell r="AQ178">
            <v>0</v>
          </cell>
          <cell r="AR178">
            <v>0</v>
          </cell>
          <cell r="AS178">
            <v>0</v>
          </cell>
          <cell r="AT178">
            <v>0</v>
          </cell>
          <cell r="AU178">
            <v>0</v>
          </cell>
          <cell r="AV178">
            <v>0</v>
          </cell>
          <cell r="AW178">
            <v>0</v>
          </cell>
          <cell r="AX178">
            <v>0</v>
          </cell>
          <cell r="AY178">
            <v>0</v>
          </cell>
          <cell r="AZ178">
            <v>0</v>
          </cell>
          <cell r="BA178">
            <v>23543</v>
          </cell>
          <cell r="BB178">
            <v>0</v>
          </cell>
          <cell r="BC178">
            <v>0</v>
          </cell>
          <cell r="BD178">
            <v>0</v>
          </cell>
          <cell r="BE178">
            <v>0</v>
          </cell>
          <cell r="BF178">
            <v>0</v>
          </cell>
          <cell r="BG178" t="str">
            <v>535411VSLVE5</v>
          </cell>
          <cell r="BH178">
            <v>40819</v>
          </cell>
        </row>
        <row r="179">
          <cell r="A179" t="str">
            <v>40315451</v>
          </cell>
          <cell r="B179" t="str">
            <v>SOTO  CONDOR VLADIMIR</v>
          </cell>
          <cell r="C179" t="str">
            <v>RESPONSABLE DE PROMOCION SOCIAL Y CAPACITACION</v>
          </cell>
          <cell r="D179" t="str">
            <v>40315451</v>
          </cell>
          <cell r="E179">
            <v>40820</v>
          </cell>
          <cell r="F179">
            <v>40880</v>
          </cell>
          <cell r="G179">
            <v>2790</v>
          </cell>
          <cell r="H179">
            <v>2790</v>
          </cell>
          <cell r="I179">
            <v>0</v>
          </cell>
          <cell r="J179" t="str">
            <v>SOTO  CONDOR VLADIMIR</v>
          </cell>
          <cell r="K179">
            <v>0</v>
          </cell>
          <cell r="L179">
            <v>2427.3000000000002</v>
          </cell>
          <cell r="M179" t="str">
            <v>OFICINA ZONAL LIMA NORTE</v>
          </cell>
          <cell r="N179" t="str">
            <v xml:space="preserve">0004  </v>
          </cell>
          <cell r="O179" t="str">
            <v>1725</v>
          </cell>
          <cell r="P179" t="str">
            <v>001</v>
          </cell>
          <cell r="Q179" t="str">
            <v>191</v>
          </cell>
          <cell r="R179">
            <v>40840</v>
          </cell>
          <cell r="S179" t="str">
            <v>4040868742</v>
          </cell>
          <cell r="T179" t="str">
            <v>201110</v>
          </cell>
          <cell r="U179" t="str">
            <v>201110</v>
          </cell>
          <cell r="V179" t="str">
            <v>12</v>
          </cell>
          <cell r="W179">
            <v>1</v>
          </cell>
          <cell r="X179" t="str">
            <v>CAS ZONALES OCTUBRE 2011</v>
          </cell>
          <cell r="Y179">
            <v>4140</v>
          </cell>
          <cell r="Z179" t="str">
            <v>10403154518</v>
          </cell>
          <cell r="AA179" t="str">
            <v xml:space="preserve">SOTO </v>
          </cell>
          <cell r="AB179" t="str">
            <v>CONDOR</v>
          </cell>
          <cell r="AC179" t="str">
            <v>VLADIMIR</v>
          </cell>
          <cell r="AD179" t="str">
            <v>ONP</v>
          </cell>
          <cell r="AE179" t="str">
            <v>99</v>
          </cell>
          <cell r="AF179">
            <v>0</v>
          </cell>
          <cell r="AG179">
            <v>0</v>
          </cell>
          <cell r="AH179">
            <v>0</v>
          </cell>
          <cell r="AI179">
            <v>362.7</v>
          </cell>
          <cell r="AJ179">
            <v>40820</v>
          </cell>
          <cell r="AK179" t="str">
            <v>2339814</v>
          </cell>
          <cell r="AL179">
            <v>40597</v>
          </cell>
          <cell r="AM179" t="str">
            <v>2011</v>
          </cell>
          <cell r="AN179" t="str">
            <v>1</v>
          </cell>
          <cell r="AO179">
            <v>97.2</v>
          </cell>
          <cell r="AP179">
            <v>0</v>
          </cell>
          <cell r="AQ179">
            <v>0</v>
          </cell>
          <cell r="AR179">
            <v>0</v>
          </cell>
          <cell r="AS179">
            <v>0</v>
          </cell>
          <cell r="AT179">
            <v>0</v>
          </cell>
          <cell r="AU179">
            <v>0</v>
          </cell>
          <cell r="AV179">
            <v>0</v>
          </cell>
          <cell r="AW179">
            <v>0</v>
          </cell>
          <cell r="AX179">
            <v>0</v>
          </cell>
          <cell r="AY179">
            <v>0</v>
          </cell>
          <cell r="AZ179">
            <v>0</v>
          </cell>
          <cell r="BA179">
            <v>29124</v>
          </cell>
          <cell r="BB179">
            <v>0</v>
          </cell>
          <cell r="BC179">
            <v>0</v>
          </cell>
          <cell r="BD179">
            <v>0</v>
          </cell>
          <cell r="BE179">
            <v>0</v>
          </cell>
          <cell r="BF179">
            <v>0</v>
          </cell>
          <cell r="BG179" t="str">
            <v/>
          </cell>
          <cell r="BH179">
            <v>40820</v>
          </cell>
        </row>
        <row r="180">
          <cell r="A180" t="str">
            <v>40315451</v>
          </cell>
          <cell r="B180" t="str">
            <v>SOTO  CONDOR VLADIMIR</v>
          </cell>
          <cell r="C180" t="str">
            <v>RESPONSABLE DE PROMOCION SOCIAL Y CAPACITACION</v>
          </cell>
          <cell r="D180" t="str">
            <v>40315451</v>
          </cell>
          <cell r="E180">
            <v>40820</v>
          </cell>
          <cell r="F180">
            <v>40908</v>
          </cell>
          <cell r="G180">
            <v>2790</v>
          </cell>
          <cell r="H180">
            <v>2790</v>
          </cell>
          <cell r="I180">
            <v>0</v>
          </cell>
          <cell r="J180" t="str">
            <v>SOTO  CONDOR VLADIMIR</v>
          </cell>
          <cell r="K180">
            <v>0</v>
          </cell>
          <cell r="L180">
            <v>2427.3000000000002</v>
          </cell>
          <cell r="M180" t="str">
            <v>OFICINA ZONAL LIMA NORTE</v>
          </cell>
          <cell r="N180" t="str">
            <v xml:space="preserve">0004  </v>
          </cell>
          <cell r="O180" t="str">
            <v>1725</v>
          </cell>
          <cell r="P180" t="str">
            <v>001</v>
          </cell>
          <cell r="Q180" t="str">
            <v>191</v>
          </cell>
          <cell r="R180">
            <v>40840</v>
          </cell>
          <cell r="S180" t="str">
            <v>4040868742</v>
          </cell>
          <cell r="T180" t="str">
            <v>201110</v>
          </cell>
          <cell r="U180" t="str">
            <v>201110</v>
          </cell>
          <cell r="V180" t="str">
            <v>12</v>
          </cell>
          <cell r="W180">
            <v>1</v>
          </cell>
          <cell r="X180" t="str">
            <v>CAS ZONALES OCTUBRE 2011</v>
          </cell>
          <cell r="Y180">
            <v>4140</v>
          </cell>
          <cell r="Z180" t="str">
            <v>10403154518</v>
          </cell>
          <cell r="AA180" t="str">
            <v xml:space="preserve">SOTO </v>
          </cell>
          <cell r="AB180" t="str">
            <v>CONDOR</v>
          </cell>
          <cell r="AC180" t="str">
            <v>VLADIMIR</v>
          </cell>
          <cell r="AD180" t="str">
            <v>ONP</v>
          </cell>
          <cell r="AE180" t="str">
            <v>99</v>
          </cell>
          <cell r="AF180">
            <v>0</v>
          </cell>
          <cell r="AG180">
            <v>0</v>
          </cell>
          <cell r="AH180">
            <v>0</v>
          </cell>
          <cell r="AI180">
            <v>362.7</v>
          </cell>
          <cell r="AJ180">
            <v>40820</v>
          </cell>
          <cell r="AK180" t="str">
            <v>2339814</v>
          </cell>
          <cell r="AL180">
            <v>40597</v>
          </cell>
          <cell r="AM180" t="str">
            <v>2011</v>
          </cell>
          <cell r="AN180" t="str">
            <v>1</v>
          </cell>
          <cell r="AO180">
            <v>97.2</v>
          </cell>
          <cell r="AP180">
            <v>0</v>
          </cell>
          <cell r="AQ180">
            <v>0</v>
          </cell>
          <cell r="AR180">
            <v>0</v>
          </cell>
          <cell r="AS180">
            <v>0</v>
          </cell>
          <cell r="AT180">
            <v>0</v>
          </cell>
          <cell r="AU180">
            <v>0</v>
          </cell>
          <cell r="AV180">
            <v>0</v>
          </cell>
          <cell r="AW180">
            <v>0</v>
          </cell>
          <cell r="AX180">
            <v>0</v>
          </cell>
          <cell r="AY180">
            <v>0</v>
          </cell>
          <cell r="AZ180">
            <v>0</v>
          </cell>
          <cell r="BA180">
            <v>29124</v>
          </cell>
          <cell r="BB180">
            <v>0</v>
          </cell>
          <cell r="BC180">
            <v>0</v>
          </cell>
          <cell r="BD180">
            <v>0</v>
          </cell>
          <cell r="BE180">
            <v>0</v>
          </cell>
          <cell r="BF180">
            <v>0</v>
          </cell>
          <cell r="BG180" t="str">
            <v/>
          </cell>
          <cell r="BH180">
            <v>40820</v>
          </cell>
        </row>
        <row r="181">
          <cell r="A181" t="str">
            <v>40315451</v>
          </cell>
          <cell r="B181" t="str">
            <v>SOTO  CONDOR VLADIMIR</v>
          </cell>
          <cell r="C181" t="str">
            <v>RESPONSABLE DE PROMOCION SOCIAL Y CAPACITACION</v>
          </cell>
          <cell r="D181" t="str">
            <v>40315451</v>
          </cell>
          <cell r="E181">
            <v>40820</v>
          </cell>
          <cell r="F181">
            <v>40939</v>
          </cell>
          <cell r="G181">
            <v>2790</v>
          </cell>
          <cell r="H181">
            <v>2790</v>
          </cell>
          <cell r="I181">
            <v>0</v>
          </cell>
          <cell r="J181" t="str">
            <v>SOTO  CONDOR VLADIMIR</v>
          </cell>
          <cell r="K181">
            <v>0</v>
          </cell>
          <cell r="L181">
            <v>2427.3000000000002</v>
          </cell>
          <cell r="M181" t="str">
            <v>OFICINA ZONAL LIMA NORTE</v>
          </cell>
          <cell r="N181" t="str">
            <v xml:space="preserve">0004  </v>
          </cell>
          <cell r="O181" t="str">
            <v>1725</v>
          </cell>
          <cell r="P181" t="str">
            <v>001</v>
          </cell>
          <cell r="Q181" t="str">
            <v>191</v>
          </cell>
          <cell r="R181">
            <v>40840</v>
          </cell>
          <cell r="S181" t="str">
            <v>4040868742</v>
          </cell>
          <cell r="T181" t="str">
            <v>201110</v>
          </cell>
          <cell r="U181" t="str">
            <v>201110</v>
          </cell>
          <cell r="V181" t="str">
            <v>12</v>
          </cell>
          <cell r="W181">
            <v>1</v>
          </cell>
          <cell r="X181" t="str">
            <v>CAS ZONALES OCTUBRE 2011</v>
          </cell>
          <cell r="Y181">
            <v>4140</v>
          </cell>
          <cell r="Z181" t="str">
            <v>10403154518</v>
          </cell>
          <cell r="AA181" t="str">
            <v xml:space="preserve">SOTO </v>
          </cell>
          <cell r="AB181" t="str">
            <v>CONDOR</v>
          </cell>
          <cell r="AC181" t="str">
            <v>VLADIMIR</v>
          </cell>
          <cell r="AD181" t="str">
            <v>ONP</v>
          </cell>
          <cell r="AE181" t="str">
            <v>99</v>
          </cell>
          <cell r="AF181">
            <v>0</v>
          </cell>
          <cell r="AG181">
            <v>0</v>
          </cell>
          <cell r="AH181">
            <v>0</v>
          </cell>
          <cell r="AI181">
            <v>362.7</v>
          </cell>
          <cell r="AJ181">
            <v>40820</v>
          </cell>
          <cell r="AK181" t="str">
            <v>2339814</v>
          </cell>
          <cell r="AL181">
            <v>40597</v>
          </cell>
          <cell r="AM181" t="str">
            <v>2011</v>
          </cell>
          <cell r="AN181" t="str">
            <v>1</v>
          </cell>
          <cell r="AO181">
            <v>97.2</v>
          </cell>
          <cell r="AP181">
            <v>0</v>
          </cell>
          <cell r="AQ181">
            <v>0</v>
          </cell>
          <cell r="AR181">
            <v>0</v>
          </cell>
          <cell r="AS181">
            <v>0</v>
          </cell>
          <cell r="AT181">
            <v>0</v>
          </cell>
          <cell r="AU181">
            <v>0</v>
          </cell>
          <cell r="AV181">
            <v>0</v>
          </cell>
          <cell r="AW181">
            <v>0</v>
          </cell>
          <cell r="AX181">
            <v>0</v>
          </cell>
          <cell r="AY181">
            <v>0</v>
          </cell>
          <cell r="AZ181">
            <v>0</v>
          </cell>
          <cell r="BA181">
            <v>29124</v>
          </cell>
          <cell r="BB181">
            <v>0</v>
          </cell>
          <cell r="BC181">
            <v>0</v>
          </cell>
          <cell r="BD181">
            <v>0</v>
          </cell>
          <cell r="BE181">
            <v>0</v>
          </cell>
          <cell r="BF181">
            <v>0</v>
          </cell>
          <cell r="BG181" t="str">
            <v/>
          </cell>
          <cell r="BH181">
            <v>40820</v>
          </cell>
        </row>
        <row r="182">
          <cell r="A182" t="str">
            <v>40315451</v>
          </cell>
          <cell r="B182" t="str">
            <v>SOTO  CONDOR VLADIMIR</v>
          </cell>
          <cell r="C182" t="str">
            <v>RESPONSABLE DE PROMOCION SOCIAL Y CAPACITACION</v>
          </cell>
          <cell r="D182" t="str">
            <v>40315451</v>
          </cell>
          <cell r="E182">
            <v>40820</v>
          </cell>
          <cell r="F182">
            <v>40968</v>
          </cell>
          <cell r="G182">
            <v>2790</v>
          </cell>
          <cell r="H182">
            <v>2790</v>
          </cell>
          <cell r="I182">
            <v>0</v>
          </cell>
          <cell r="J182" t="str">
            <v>SOTO  CONDOR VLADIMIR</v>
          </cell>
          <cell r="K182">
            <v>0</v>
          </cell>
          <cell r="L182">
            <v>2427.3000000000002</v>
          </cell>
          <cell r="M182" t="str">
            <v>OFICINA ZONAL LIMA NORTE</v>
          </cell>
          <cell r="N182" t="str">
            <v xml:space="preserve">0004  </v>
          </cell>
          <cell r="O182" t="str">
            <v>1725</v>
          </cell>
          <cell r="P182" t="str">
            <v>001</v>
          </cell>
          <cell r="Q182" t="str">
            <v>191</v>
          </cell>
          <cell r="R182">
            <v>40840</v>
          </cell>
          <cell r="S182" t="str">
            <v>4040868742</v>
          </cell>
          <cell r="T182" t="str">
            <v>201110</v>
          </cell>
          <cell r="U182" t="str">
            <v>201110</v>
          </cell>
          <cell r="V182" t="str">
            <v>12</v>
          </cell>
          <cell r="W182">
            <v>1</v>
          </cell>
          <cell r="X182" t="str">
            <v>CAS ZONALES OCTUBRE 2011</v>
          </cell>
          <cell r="Y182">
            <v>4140</v>
          </cell>
          <cell r="Z182" t="str">
            <v>10403154518</v>
          </cell>
          <cell r="AA182" t="str">
            <v xml:space="preserve">SOTO </v>
          </cell>
          <cell r="AB182" t="str">
            <v>CONDOR</v>
          </cell>
          <cell r="AC182" t="str">
            <v>VLADIMIR</v>
          </cell>
          <cell r="AD182" t="str">
            <v>ONP</v>
          </cell>
          <cell r="AE182" t="str">
            <v>99</v>
          </cell>
          <cell r="AF182">
            <v>0</v>
          </cell>
          <cell r="AG182">
            <v>0</v>
          </cell>
          <cell r="AH182">
            <v>0</v>
          </cell>
          <cell r="AI182">
            <v>362.7</v>
          </cell>
          <cell r="AJ182">
            <v>40820</v>
          </cell>
          <cell r="AK182" t="str">
            <v>2339814</v>
          </cell>
          <cell r="AL182">
            <v>40597</v>
          </cell>
          <cell r="AM182" t="str">
            <v>2011</v>
          </cell>
          <cell r="AN182" t="str">
            <v>1</v>
          </cell>
          <cell r="AO182">
            <v>97.2</v>
          </cell>
          <cell r="AP182">
            <v>0</v>
          </cell>
          <cell r="AQ182">
            <v>0</v>
          </cell>
          <cell r="AR182">
            <v>0</v>
          </cell>
          <cell r="AS182">
            <v>0</v>
          </cell>
          <cell r="AT182">
            <v>0</v>
          </cell>
          <cell r="AU182">
            <v>0</v>
          </cell>
          <cell r="AV182">
            <v>0</v>
          </cell>
          <cell r="AW182">
            <v>0</v>
          </cell>
          <cell r="AX182">
            <v>0</v>
          </cell>
          <cell r="AY182">
            <v>0</v>
          </cell>
          <cell r="AZ182">
            <v>0</v>
          </cell>
          <cell r="BA182">
            <v>29124</v>
          </cell>
          <cell r="BB182">
            <v>0</v>
          </cell>
          <cell r="BC182">
            <v>0</v>
          </cell>
          <cell r="BD182">
            <v>0</v>
          </cell>
          <cell r="BE182">
            <v>0</v>
          </cell>
          <cell r="BF182">
            <v>0</v>
          </cell>
          <cell r="BG182" t="str">
            <v/>
          </cell>
          <cell r="BH182">
            <v>40820</v>
          </cell>
        </row>
        <row r="183">
          <cell r="A183" t="str">
            <v>40315451</v>
          </cell>
          <cell r="B183" t="str">
            <v>SOTO  CONDOR VLADIMIR</v>
          </cell>
          <cell r="C183" t="str">
            <v>RESPONSABLE DE PROMOCION SOCIAL Y CAPACITACION</v>
          </cell>
          <cell r="D183" t="str">
            <v>40315451</v>
          </cell>
          <cell r="E183">
            <v>40820</v>
          </cell>
          <cell r="F183">
            <v>40999</v>
          </cell>
          <cell r="G183">
            <v>2790</v>
          </cell>
          <cell r="H183">
            <v>2790</v>
          </cell>
          <cell r="I183">
            <v>0</v>
          </cell>
          <cell r="J183" t="str">
            <v>SOTO  CONDOR VLADIMIR</v>
          </cell>
          <cell r="K183">
            <v>0</v>
          </cell>
          <cell r="L183">
            <v>2427.3000000000002</v>
          </cell>
          <cell r="M183" t="str">
            <v>OFICINA ZONAL LIMA NORTE</v>
          </cell>
          <cell r="N183" t="str">
            <v xml:space="preserve">0004  </v>
          </cell>
          <cell r="O183" t="str">
            <v>1725</v>
          </cell>
          <cell r="P183" t="str">
            <v>001</v>
          </cell>
          <cell r="Q183" t="str">
            <v>191</v>
          </cell>
          <cell r="R183">
            <v>40840</v>
          </cell>
          <cell r="S183" t="str">
            <v>4040868742</v>
          </cell>
          <cell r="T183" t="str">
            <v>201110</v>
          </cell>
          <cell r="U183" t="str">
            <v>201110</v>
          </cell>
          <cell r="V183" t="str">
            <v>12</v>
          </cell>
          <cell r="W183">
            <v>1</v>
          </cell>
          <cell r="X183" t="str">
            <v>CAS ZONALES OCTUBRE 2011</v>
          </cell>
          <cell r="Y183">
            <v>4140</v>
          </cell>
          <cell r="Z183" t="str">
            <v>10403154518</v>
          </cell>
          <cell r="AA183" t="str">
            <v xml:space="preserve">SOTO </v>
          </cell>
          <cell r="AB183" t="str">
            <v>CONDOR</v>
          </cell>
          <cell r="AC183" t="str">
            <v>VLADIMIR</v>
          </cell>
          <cell r="AD183" t="str">
            <v>ONP</v>
          </cell>
          <cell r="AE183" t="str">
            <v>99</v>
          </cell>
          <cell r="AF183">
            <v>0</v>
          </cell>
          <cell r="AG183">
            <v>0</v>
          </cell>
          <cell r="AH183">
            <v>0</v>
          </cell>
          <cell r="AI183">
            <v>362.7</v>
          </cell>
          <cell r="AJ183">
            <v>40820</v>
          </cell>
          <cell r="AK183" t="str">
            <v>2339814</v>
          </cell>
          <cell r="AL183">
            <v>40597</v>
          </cell>
          <cell r="AM183" t="str">
            <v>2011</v>
          </cell>
          <cell r="AN183" t="str">
            <v>1</v>
          </cell>
          <cell r="AO183">
            <v>97.2</v>
          </cell>
          <cell r="AP183">
            <v>0</v>
          </cell>
          <cell r="AQ183">
            <v>0</v>
          </cell>
          <cell r="AR183">
            <v>0</v>
          </cell>
          <cell r="AS183">
            <v>0</v>
          </cell>
          <cell r="AT183">
            <v>0</v>
          </cell>
          <cell r="AU183">
            <v>0</v>
          </cell>
          <cell r="AV183">
            <v>0</v>
          </cell>
          <cell r="AW183">
            <v>0</v>
          </cell>
          <cell r="AX183">
            <v>0</v>
          </cell>
          <cell r="AY183">
            <v>0</v>
          </cell>
          <cell r="AZ183">
            <v>0</v>
          </cell>
          <cell r="BA183">
            <v>29124</v>
          </cell>
          <cell r="BB183">
            <v>0</v>
          </cell>
          <cell r="BC183">
            <v>0</v>
          </cell>
          <cell r="BD183">
            <v>0</v>
          </cell>
          <cell r="BE183">
            <v>0</v>
          </cell>
          <cell r="BF183">
            <v>0</v>
          </cell>
          <cell r="BG183" t="str">
            <v/>
          </cell>
          <cell r="BH183">
            <v>40820</v>
          </cell>
        </row>
        <row r="184">
          <cell r="A184" t="str">
            <v>40315451</v>
          </cell>
          <cell r="B184" t="str">
            <v>SOTO  CONDOR VLADIMIR</v>
          </cell>
          <cell r="C184" t="str">
            <v>RESPONSABLE DE PROMOCION SOCIAL Y CAPACITACION</v>
          </cell>
          <cell r="D184" t="str">
            <v>40315451</v>
          </cell>
          <cell r="E184">
            <v>40820</v>
          </cell>
          <cell r="F184">
            <v>41029</v>
          </cell>
          <cell r="G184">
            <v>2790</v>
          </cell>
          <cell r="H184">
            <v>2790</v>
          </cell>
          <cell r="I184">
            <v>0</v>
          </cell>
          <cell r="J184" t="str">
            <v>SOTO  CONDOR VLADIMIR</v>
          </cell>
          <cell r="K184">
            <v>0</v>
          </cell>
          <cell r="L184">
            <v>2427.3000000000002</v>
          </cell>
          <cell r="M184" t="str">
            <v>OFICINA ZONAL LIMA NORTE</v>
          </cell>
          <cell r="N184" t="str">
            <v xml:space="preserve">0004  </v>
          </cell>
          <cell r="O184" t="str">
            <v>1725</v>
          </cell>
          <cell r="P184" t="str">
            <v>001</v>
          </cell>
          <cell r="Q184" t="str">
            <v>191</v>
          </cell>
          <cell r="R184">
            <v>40840</v>
          </cell>
          <cell r="S184" t="str">
            <v>4040868742</v>
          </cell>
          <cell r="T184" t="str">
            <v>201110</v>
          </cell>
          <cell r="U184" t="str">
            <v>201110</v>
          </cell>
          <cell r="V184" t="str">
            <v>12</v>
          </cell>
          <cell r="W184">
            <v>1</v>
          </cell>
          <cell r="X184" t="str">
            <v>CAS ZONALES OCTUBRE 2011</v>
          </cell>
          <cell r="Y184">
            <v>4140</v>
          </cell>
          <cell r="Z184" t="str">
            <v>10403154518</v>
          </cell>
          <cell r="AA184" t="str">
            <v xml:space="preserve">SOTO </v>
          </cell>
          <cell r="AB184" t="str">
            <v>CONDOR</v>
          </cell>
          <cell r="AC184" t="str">
            <v>VLADIMIR</v>
          </cell>
          <cell r="AD184" t="str">
            <v>ONP</v>
          </cell>
          <cell r="AE184" t="str">
            <v>99</v>
          </cell>
          <cell r="AF184">
            <v>0</v>
          </cell>
          <cell r="AG184">
            <v>0</v>
          </cell>
          <cell r="AH184">
            <v>0</v>
          </cell>
          <cell r="AI184">
            <v>362.7</v>
          </cell>
          <cell r="AJ184">
            <v>40820</v>
          </cell>
          <cell r="AK184" t="str">
            <v>2339814</v>
          </cell>
          <cell r="AL184">
            <v>40597</v>
          </cell>
          <cell r="AM184" t="str">
            <v>2011</v>
          </cell>
          <cell r="AN184" t="str">
            <v>1</v>
          </cell>
          <cell r="AO184">
            <v>97.2</v>
          </cell>
          <cell r="AP184">
            <v>0</v>
          </cell>
          <cell r="AQ184">
            <v>0</v>
          </cell>
          <cell r="AR184">
            <v>0</v>
          </cell>
          <cell r="AS184">
            <v>0</v>
          </cell>
          <cell r="AT184">
            <v>0</v>
          </cell>
          <cell r="AU184">
            <v>0</v>
          </cell>
          <cell r="AV184">
            <v>0</v>
          </cell>
          <cell r="AW184">
            <v>0</v>
          </cell>
          <cell r="AX184">
            <v>0</v>
          </cell>
          <cell r="AY184">
            <v>0</v>
          </cell>
          <cell r="AZ184">
            <v>0</v>
          </cell>
          <cell r="BA184">
            <v>29124</v>
          </cell>
          <cell r="BB184">
            <v>0</v>
          </cell>
          <cell r="BC184">
            <v>0</v>
          </cell>
          <cell r="BD184">
            <v>0</v>
          </cell>
          <cell r="BE184">
            <v>0</v>
          </cell>
          <cell r="BF184">
            <v>0</v>
          </cell>
          <cell r="BG184" t="str">
            <v/>
          </cell>
          <cell r="BH184">
            <v>40820</v>
          </cell>
        </row>
        <row r="185">
          <cell r="A185" t="str">
            <v>02627229</v>
          </cell>
          <cell r="B185" t="str">
            <v>TALLEDO CHIYONG JOSE JAVIER</v>
          </cell>
          <cell r="C185" t="str">
            <v>CHOFER</v>
          </cell>
          <cell r="D185" t="str">
            <v>02627229</v>
          </cell>
          <cell r="E185">
            <v>40829</v>
          </cell>
          <cell r="F185">
            <v>40889</v>
          </cell>
          <cell r="G185">
            <v>660</v>
          </cell>
          <cell r="H185">
            <v>660</v>
          </cell>
          <cell r="I185">
            <v>0</v>
          </cell>
          <cell r="J185" t="str">
            <v>TALLEDO CHIYONG JOSE JAVIER</v>
          </cell>
          <cell r="K185">
            <v>0</v>
          </cell>
          <cell r="L185">
            <v>574.20000000000005</v>
          </cell>
          <cell r="M185" t="str">
            <v>OFICINA ZONAL PIURA</v>
          </cell>
          <cell r="N185" t="str">
            <v xml:space="preserve">0027  </v>
          </cell>
          <cell r="O185" t="str">
            <v>1735</v>
          </cell>
          <cell r="P185" t="str">
            <v>00</v>
          </cell>
          <cell r="Q185" t="str">
            <v>00</v>
          </cell>
          <cell r="R185">
            <v>40840</v>
          </cell>
          <cell r="S185" t="str">
            <v>4012234207</v>
          </cell>
          <cell r="T185" t="str">
            <v>201110</v>
          </cell>
          <cell r="U185" t="str">
            <v>201110</v>
          </cell>
          <cell r="V185" t="str">
            <v>12</v>
          </cell>
          <cell r="W185">
            <v>1</v>
          </cell>
          <cell r="X185" t="str">
            <v>CAS ZONALES OCTUBRE 2011</v>
          </cell>
          <cell r="Y185">
            <v>37</v>
          </cell>
          <cell r="Z185" t="str">
            <v>10026272292</v>
          </cell>
          <cell r="AA185" t="str">
            <v>TALLEDO</v>
          </cell>
          <cell r="AB185" t="str">
            <v>CHIYONG</v>
          </cell>
          <cell r="AC185" t="str">
            <v>JOSE JAVIER</v>
          </cell>
          <cell r="AD185" t="str">
            <v>ONP</v>
          </cell>
          <cell r="AE185" t="str">
            <v>99</v>
          </cell>
          <cell r="AF185">
            <v>0</v>
          </cell>
          <cell r="AG185">
            <v>0</v>
          </cell>
          <cell r="AH185">
            <v>0</v>
          </cell>
          <cell r="AI185">
            <v>85.8</v>
          </cell>
          <cell r="AJ185">
            <v>40829</v>
          </cell>
          <cell r="AK185" t="str">
            <v/>
          </cell>
          <cell r="AL185">
            <v>1</v>
          </cell>
          <cell r="AM185" t="str">
            <v>2011</v>
          </cell>
          <cell r="AN185" t="str">
            <v>1</v>
          </cell>
          <cell r="AO185">
            <v>60.75</v>
          </cell>
          <cell r="AP185">
            <v>0</v>
          </cell>
          <cell r="AQ185">
            <v>0</v>
          </cell>
          <cell r="AR185">
            <v>0</v>
          </cell>
          <cell r="AS185">
            <v>0</v>
          </cell>
          <cell r="AT185">
            <v>0</v>
          </cell>
          <cell r="AU185">
            <v>0</v>
          </cell>
          <cell r="AV185">
            <v>0</v>
          </cell>
          <cell r="AW185">
            <v>0</v>
          </cell>
          <cell r="AX185">
            <v>0</v>
          </cell>
          <cell r="AY185">
            <v>0</v>
          </cell>
          <cell r="AZ185">
            <v>0</v>
          </cell>
          <cell r="BA185">
            <v>20865</v>
          </cell>
          <cell r="BB185">
            <v>0</v>
          </cell>
          <cell r="BC185">
            <v>0</v>
          </cell>
          <cell r="BD185">
            <v>0</v>
          </cell>
          <cell r="BE185">
            <v>0</v>
          </cell>
          <cell r="BF185">
            <v>0</v>
          </cell>
          <cell r="BG185" t="str">
            <v/>
          </cell>
          <cell r="BH185">
            <v>40829</v>
          </cell>
        </row>
        <row r="186">
          <cell r="A186" t="str">
            <v>02627229</v>
          </cell>
          <cell r="B186" t="str">
            <v>TALLEDO CHIYONG JOSE JAVIER</v>
          </cell>
          <cell r="C186" t="str">
            <v>CHOFER</v>
          </cell>
          <cell r="D186" t="str">
            <v>02627229</v>
          </cell>
          <cell r="E186">
            <v>40829</v>
          </cell>
          <cell r="F186">
            <v>40908</v>
          </cell>
          <cell r="G186">
            <v>660</v>
          </cell>
          <cell r="H186">
            <v>660</v>
          </cell>
          <cell r="I186">
            <v>0</v>
          </cell>
          <cell r="J186" t="str">
            <v>TALLEDO CHIYONG JOSE JAVIER</v>
          </cell>
          <cell r="K186">
            <v>0</v>
          </cell>
          <cell r="L186">
            <v>574.20000000000005</v>
          </cell>
          <cell r="M186" t="str">
            <v>OFICINA ZONAL PIURA</v>
          </cell>
          <cell r="N186" t="str">
            <v xml:space="preserve">0027  </v>
          </cell>
          <cell r="O186" t="str">
            <v>1735</v>
          </cell>
          <cell r="P186" t="str">
            <v>00</v>
          </cell>
          <cell r="Q186" t="str">
            <v>00</v>
          </cell>
          <cell r="R186">
            <v>40840</v>
          </cell>
          <cell r="S186" t="str">
            <v>4012234207</v>
          </cell>
          <cell r="T186" t="str">
            <v>201110</v>
          </cell>
          <cell r="U186" t="str">
            <v>201110</v>
          </cell>
          <cell r="V186" t="str">
            <v>12</v>
          </cell>
          <cell r="W186">
            <v>1</v>
          </cell>
          <cell r="X186" t="str">
            <v>CAS ZONALES OCTUBRE 2011</v>
          </cell>
          <cell r="Y186">
            <v>37</v>
          </cell>
          <cell r="Z186" t="str">
            <v>10026272292</v>
          </cell>
          <cell r="AA186" t="str">
            <v>TALLEDO</v>
          </cell>
          <cell r="AB186" t="str">
            <v>CHIYONG</v>
          </cell>
          <cell r="AC186" t="str">
            <v>JOSE JAVIER</v>
          </cell>
          <cell r="AD186" t="str">
            <v>ONP</v>
          </cell>
          <cell r="AE186" t="str">
            <v>99</v>
          </cell>
          <cell r="AF186">
            <v>0</v>
          </cell>
          <cell r="AG186">
            <v>0</v>
          </cell>
          <cell r="AH186">
            <v>0</v>
          </cell>
          <cell r="AI186">
            <v>85.8</v>
          </cell>
          <cell r="AJ186">
            <v>40829</v>
          </cell>
          <cell r="AK186" t="str">
            <v/>
          </cell>
          <cell r="AL186">
            <v>1</v>
          </cell>
          <cell r="AM186" t="str">
            <v>2011</v>
          </cell>
          <cell r="AN186" t="str">
            <v>1</v>
          </cell>
          <cell r="AO186">
            <v>60.75</v>
          </cell>
          <cell r="AP186">
            <v>0</v>
          </cell>
          <cell r="AQ186">
            <v>0</v>
          </cell>
          <cell r="AR186">
            <v>0</v>
          </cell>
          <cell r="AS186">
            <v>0</v>
          </cell>
          <cell r="AT186">
            <v>0</v>
          </cell>
          <cell r="AU186">
            <v>0</v>
          </cell>
          <cell r="AV186">
            <v>0</v>
          </cell>
          <cell r="AW186">
            <v>0</v>
          </cell>
          <cell r="AX186">
            <v>0</v>
          </cell>
          <cell r="AY186">
            <v>0</v>
          </cell>
          <cell r="AZ186">
            <v>0</v>
          </cell>
          <cell r="BA186">
            <v>20865</v>
          </cell>
          <cell r="BB186">
            <v>0</v>
          </cell>
          <cell r="BC186">
            <v>0</v>
          </cell>
          <cell r="BD186">
            <v>0</v>
          </cell>
          <cell r="BE186">
            <v>0</v>
          </cell>
          <cell r="BF186">
            <v>0</v>
          </cell>
          <cell r="BG186" t="str">
            <v/>
          </cell>
          <cell r="BH186">
            <v>40829</v>
          </cell>
        </row>
        <row r="187">
          <cell r="A187" t="str">
            <v>02627229</v>
          </cell>
          <cell r="B187" t="str">
            <v>TALLEDO CHIYONG JOSE JAVIER</v>
          </cell>
          <cell r="C187" t="str">
            <v>CHOFER</v>
          </cell>
          <cell r="D187" t="str">
            <v>02627229</v>
          </cell>
          <cell r="E187">
            <v>40829</v>
          </cell>
          <cell r="F187">
            <v>40939</v>
          </cell>
          <cell r="G187">
            <v>660</v>
          </cell>
          <cell r="H187">
            <v>660</v>
          </cell>
          <cell r="I187">
            <v>0</v>
          </cell>
          <cell r="J187" t="str">
            <v>TALLEDO CHIYONG JOSE JAVIER</v>
          </cell>
          <cell r="K187">
            <v>0</v>
          </cell>
          <cell r="L187">
            <v>574.20000000000005</v>
          </cell>
          <cell r="M187" t="str">
            <v>OFICINA ZONAL PIURA</v>
          </cell>
          <cell r="N187" t="str">
            <v xml:space="preserve">0027  </v>
          </cell>
          <cell r="O187" t="str">
            <v>1735</v>
          </cell>
          <cell r="P187" t="str">
            <v>00</v>
          </cell>
          <cell r="Q187" t="str">
            <v>00</v>
          </cell>
          <cell r="R187">
            <v>40840</v>
          </cell>
          <cell r="S187" t="str">
            <v>4012234207</v>
          </cell>
          <cell r="T187" t="str">
            <v>201110</v>
          </cell>
          <cell r="U187" t="str">
            <v>201110</v>
          </cell>
          <cell r="V187" t="str">
            <v>12</v>
          </cell>
          <cell r="W187">
            <v>1</v>
          </cell>
          <cell r="X187" t="str">
            <v>CAS ZONALES OCTUBRE 2011</v>
          </cell>
          <cell r="Y187">
            <v>37</v>
          </cell>
          <cell r="Z187" t="str">
            <v>10026272292</v>
          </cell>
          <cell r="AA187" t="str">
            <v>TALLEDO</v>
          </cell>
          <cell r="AB187" t="str">
            <v>CHIYONG</v>
          </cell>
          <cell r="AC187" t="str">
            <v>JOSE JAVIER</v>
          </cell>
          <cell r="AD187" t="str">
            <v>ONP</v>
          </cell>
          <cell r="AE187" t="str">
            <v>99</v>
          </cell>
          <cell r="AF187">
            <v>0</v>
          </cell>
          <cell r="AG187">
            <v>0</v>
          </cell>
          <cell r="AH187">
            <v>0</v>
          </cell>
          <cell r="AI187">
            <v>85.8</v>
          </cell>
          <cell r="AJ187">
            <v>40829</v>
          </cell>
          <cell r="AK187" t="str">
            <v/>
          </cell>
          <cell r="AL187">
            <v>1</v>
          </cell>
          <cell r="AM187" t="str">
            <v>2011</v>
          </cell>
          <cell r="AN187" t="str">
            <v>1</v>
          </cell>
          <cell r="AO187">
            <v>60.75</v>
          </cell>
          <cell r="AP187">
            <v>0</v>
          </cell>
          <cell r="AQ187">
            <v>0</v>
          </cell>
          <cell r="AR187">
            <v>0</v>
          </cell>
          <cell r="AS187">
            <v>0</v>
          </cell>
          <cell r="AT187">
            <v>0</v>
          </cell>
          <cell r="AU187">
            <v>0</v>
          </cell>
          <cell r="AV187">
            <v>0</v>
          </cell>
          <cell r="AW187">
            <v>0</v>
          </cell>
          <cell r="AX187">
            <v>0</v>
          </cell>
          <cell r="AY187">
            <v>0</v>
          </cell>
          <cell r="AZ187">
            <v>0</v>
          </cell>
          <cell r="BA187">
            <v>20865</v>
          </cell>
          <cell r="BB187">
            <v>0</v>
          </cell>
          <cell r="BC187">
            <v>0</v>
          </cell>
          <cell r="BD187">
            <v>0</v>
          </cell>
          <cell r="BE187">
            <v>0</v>
          </cell>
          <cell r="BF187">
            <v>0</v>
          </cell>
          <cell r="BG187" t="str">
            <v/>
          </cell>
          <cell r="BH187">
            <v>40829</v>
          </cell>
        </row>
        <row r="188">
          <cell r="A188" t="str">
            <v>02627229</v>
          </cell>
          <cell r="B188" t="str">
            <v>TALLEDO CHIYONG JOSE JAVIER</v>
          </cell>
          <cell r="C188" t="str">
            <v>CHOFER</v>
          </cell>
          <cell r="D188" t="str">
            <v>02627229</v>
          </cell>
          <cell r="E188">
            <v>40829</v>
          </cell>
          <cell r="F188">
            <v>40999</v>
          </cell>
          <cell r="G188">
            <v>660</v>
          </cell>
          <cell r="H188">
            <v>660</v>
          </cell>
          <cell r="I188">
            <v>0</v>
          </cell>
          <cell r="J188" t="str">
            <v>TALLEDO CHIYONG JOSE JAVIER</v>
          </cell>
          <cell r="K188">
            <v>0</v>
          </cell>
          <cell r="L188">
            <v>574.20000000000005</v>
          </cell>
          <cell r="M188" t="str">
            <v>OFICINA ZONAL PIURA</v>
          </cell>
          <cell r="N188" t="str">
            <v xml:space="preserve">0027  </v>
          </cell>
          <cell r="O188" t="str">
            <v>1735</v>
          </cell>
          <cell r="P188" t="str">
            <v>00</v>
          </cell>
          <cell r="Q188" t="str">
            <v>00</v>
          </cell>
          <cell r="R188">
            <v>40840</v>
          </cell>
          <cell r="S188" t="str">
            <v>4012234207</v>
          </cell>
          <cell r="T188" t="str">
            <v>201110</v>
          </cell>
          <cell r="U188" t="str">
            <v>201110</v>
          </cell>
          <cell r="V188" t="str">
            <v>12</v>
          </cell>
          <cell r="W188">
            <v>1</v>
          </cell>
          <cell r="X188" t="str">
            <v>CAS ZONALES OCTUBRE 2011</v>
          </cell>
          <cell r="Y188">
            <v>37</v>
          </cell>
          <cell r="Z188" t="str">
            <v>10026272292</v>
          </cell>
          <cell r="AA188" t="str">
            <v>TALLEDO</v>
          </cell>
          <cell r="AB188" t="str">
            <v>CHIYONG</v>
          </cell>
          <cell r="AC188" t="str">
            <v>JOSE JAVIER</v>
          </cell>
          <cell r="AD188" t="str">
            <v>ONP</v>
          </cell>
          <cell r="AE188" t="str">
            <v>99</v>
          </cell>
          <cell r="AF188">
            <v>0</v>
          </cell>
          <cell r="AG188">
            <v>0</v>
          </cell>
          <cell r="AH188">
            <v>0</v>
          </cell>
          <cell r="AI188">
            <v>85.8</v>
          </cell>
          <cell r="AJ188">
            <v>40829</v>
          </cell>
          <cell r="AK188" t="str">
            <v/>
          </cell>
          <cell r="AL188">
            <v>1</v>
          </cell>
          <cell r="AM188" t="str">
            <v>2011</v>
          </cell>
          <cell r="AN188" t="str">
            <v>1</v>
          </cell>
          <cell r="AO188">
            <v>60.75</v>
          </cell>
          <cell r="AP188">
            <v>0</v>
          </cell>
          <cell r="AQ188">
            <v>0</v>
          </cell>
          <cell r="AR188">
            <v>0</v>
          </cell>
          <cell r="AS188">
            <v>0</v>
          </cell>
          <cell r="AT188">
            <v>0</v>
          </cell>
          <cell r="AU188">
            <v>0</v>
          </cell>
          <cell r="AV188">
            <v>0</v>
          </cell>
          <cell r="AW188">
            <v>0</v>
          </cell>
          <cell r="AX188">
            <v>0</v>
          </cell>
          <cell r="AY188">
            <v>0</v>
          </cell>
          <cell r="AZ188">
            <v>0</v>
          </cell>
          <cell r="BA188">
            <v>20865</v>
          </cell>
          <cell r="BB188">
            <v>0</v>
          </cell>
          <cell r="BC188">
            <v>0</v>
          </cell>
          <cell r="BD188">
            <v>0</v>
          </cell>
          <cell r="BE188">
            <v>0</v>
          </cell>
          <cell r="BF188">
            <v>0</v>
          </cell>
          <cell r="BG188" t="str">
            <v/>
          </cell>
          <cell r="BH188">
            <v>40829</v>
          </cell>
        </row>
        <row r="189">
          <cell r="A189" t="str">
            <v>06669586</v>
          </cell>
          <cell r="B189" t="str">
            <v>TAPULLIMA PANDURO ROBERTO</v>
          </cell>
          <cell r="C189" t="str">
            <v>RESPONSABLE ADMINISTRATIVO E INFORMATICO</v>
          </cell>
          <cell r="D189" t="str">
            <v>06669586</v>
          </cell>
          <cell r="E189">
            <v>40805</v>
          </cell>
          <cell r="F189">
            <v>40865</v>
          </cell>
          <cell r="G189">
            <v>2000</v>
          </cell>
          <cell r="H189">
            <v>2000</v>
          </cell>
          <cell r="I189">
            <v>0</v>
          </cell>
          <cell r="J189" t="str">
            <v>TAPULLIMA PANDURO ROBERTO</v>
          </cell>
          <cell r="K189">
            <v>0</v>
          </cell>
          <cell r="L189">
            <v>1728.8</v>
          </cell>
          <cell r="M189" t="str">
            <v>OFICINA ZONAL SAN MARTIN</v>
          </cell>
          <cell r="N189" t="str">
            <v xml:space="preserve">0029  </v>
          </cell>
          <cell r="O189" t="str">
            <v>3411</v>
          </cell>
          <cell r="P189" t="str">
            <v>001</v>
          </cell>
          <cell r="Q189" t="str">
            <v>128</v>
          </cell>
          <cell r="R189">
            <v>40840</v>
          </cell>
          <cell r="S189" t="str">
            <v>04541200490</v>
          </cell>
          <cell r="T189" t="str">
            <v>201110</v>
          </cell>
          <cell r="U189" t="str">
            <v>201110</v>
          </cell>
          <cell r="V189" t="str">
            <v>12</v>
          </cell>
          <cell r="W189">
            <v>1</v>
          </cell>
          <cell r="X189" t="str">
            <v>CAS ZONALES OCTUBRE 2011</v>
          </cell>
          <cell r="Y189">
            <v>4136</v>
          </cell>
          <cell r="Z189" t="str">
            <v>10066695862</v>
          </cell>
          <cell r="AA189" t="str">
            <v>TAPULLIMA</v>
          </cell>
          <cell r="AB189" t="str">
            <v>PANDURO</v>
          </cell>
          <cell r="AC189" t="str">
            <v>ROBERTO</v>
          </cell>
          <cell r="AD189" t="str">
            <v>PROFUTURO</v>
          </cell>
          <cell r="AE189" t="str">
            <v>04</v>
          </cell>
          <cell r="AF189">
            <v>43.4</v>
          </cell>
          <cell r="AG189">
            <v>27.8</v>
          </cell>
          <cell r="AH189">
            <v>71.2</v>
          </cell>
          <cell r="AI189">
            <v>200</v>
          </cell>
          <cell r="AJ189">
            <v>40805</v>
          </cell>
          <cell r="AK189" t="str">
            <v>2209229</v>
          </cell>
          <cell r="AL189">
            <v>40550</v>
          </cell>
          <cell r="AM189" t="str">
            <v>2011</v>
          </cell>
          <cell r="AN189" t="str">
            <v>1</v>
          </cell>
          <cell r="AO189">
            <v>97.2</v>
          </cell>
          <cell r="AP189">
            <v>0</v>
          </cell>
          <cell r="AQ189">
            <v>0</v>
          </cell>
          <cell r="AR189">
            <v>0</v>
          </cell>
          <cell r="AS189">
            <v>0</v>
          </cell>
          <cell r="AT189">
            <v>0</v>
          </cell>
          <cell r="AU189">
            <v>0</v>
          </cell>
          <cell r="AV189">
            <v>0</v>
          </cell>
          <cell r="AW189">
            <v>0</v>
          </cell>
          <cell r="AX189">
            <v>0</v>
          </cell>
          <cell r="AY189">
            <v>0</v>
          </cell>
          <cell r="AZ189">
            <v>0</v>
          </cell>
          <cell r="BA189">
            <v>26992</v>
          </cell>
          <cell r="BB189">
            <v>0</v>
          </cell>
          <cell r="BC189">
            <v>0</v>
          </cell>
          <cell r="BD189">
            <v>0</v>
          </cell>
          <cell r="BE189">
            <v>0</v>
          </cell>
          <cell r="BF189">
            <v>0</v>
          </cell>
          <cell r="BG189" t="str">
            <v>569901RTPUD6</v>
          </cell>
          <cell r="BH189">
            <v>40805</v>
          </cell>
        </row>
        <row r="190">
          <cell r="A190" t="str">
            <v>23930015</v>
          </cell>
          <cell r="B190" t="str">
            <v>VALDIVIA SILVA KARL</v>
          </cell>
          <cell r="C190" t="str">
            <v>JEFE DE LA OFICINA ZONAL HUARAZ</v>
          </cell>
          <cell r="D190" t="str">
            <v>23930015</v>
          </cell>
          <cell r="E190">
            <v>40823</v>
          </cell>
          <cell r="F190">
            <v>40883</v>
          </cell>
          <cell r="G190">
            <v>4240</v>
          </cell>
          <cell r="H190">
            <v>4240</v>
          </cell>
          <cell r="I190">
            <v>0</v>
          </cell>
          <cell r="J190" t="str">
            <v>VALDIVIA SILVA KARL</v>
          </cell>
          <cell r="K190">
            <v>0</v>
          </cell>
          <cell r="L190">
            <v>3688.8</v>
          </cell>
          <cell r="M190" t="str">
            <v>OFICINA ZONAL HUARAZ</v>
          </cell>
          <cell r="N190" t="str">
            <v xml:space="preserve">0008  </v>
          </cell>
          <cell r="O190" t="str">
            <v>3428</v>
          </cell>
          <cell r="P190" t="str">
            <v>001</v>
          </cell>
          <cell r="Q190" t="str">
            <v>77</v>
          </cell>
          <cell r="R190">
            <v>40840</v>
          </cell>
          <cell r="S190" t="str">
            <v>04-161-951558</v>
          </cell>
          <cell r="T190" t="str">
            <v>201110</v>
          </cell>
          <cell r="U190" t="str">
            <v>201110</v>
          </cell>
          <cell r="V190" t="str">
            <v>12</v>
          </cell>
          <cell r="W190">
            <v>1</v>
          </cell>
          <cell r="X190" t="str">
            <v>CAS ZONALES OCTUBRE 2011</v>
          </cell>
          <cell r="Y190">
            <v>4147</v>
          </cell>
          <cell r="Z190" t="str">
            <v>10239300150</v>
          </cell>
          <cell r="AA190" t="str">
            <v>VALDIVIA</v>
          </cell>
          <cell r="AB190" t="str">
            <v>SILVA</v>
          </cell>
          <cell r="AC190" t="str">
            <v>KARL</v>
          </cell>
          <cell r="AD190" t="str">
            <v>ONP</v>
          </cell>
          <cell r="AE190" t="str">
            <v>99</v>
          </cell>
          <cell r="AF190">
            <v>0</v>
          </cell>
          <cell r="AG190">
            <v>0</v>
          </cell>
          <cell r="AH190">
            <v>0</v>
          </cell>
          <cell r="AI190">
            <v>551.20000000000005</v>
          </cell>
          <cell r="AJ190">
            <v>40823</v>
          </cell>
          <cell r="AK190" t="str">
            <v>2634812</v>
          </cell>
          <cell r="AL190">
            <v>40836</v>
          </cell>
          <cell r="AM190" t="str">
            <v>2011</v>
          </cell>
          <cell r="AN190" t="str">
            <v>1</v>
          </cell>
          <cell r="AO190">
            <v>97.2</v>
          </cell>
          <cell r="AP190">
            <v>0</v>
          </cell>
          <cell r="AQ190">
            <v>0</v>
          </cell>
          <cell r="AR190">
            <v>0</v>
          </cell>
          <cell r="AS190">
            <v>0</v>
          </cell>
          <cell r="AT190">
            <v>0</v>
          </cell>
          <cell r="AU190">
            <v>0</v>
          </cell>
          <cell r="AV190">
            <v>0</v>
          </cell>
          <cell r="AW190">
            <v>0</v>
          </cell>
          <cell r="AX190">
            <v>0</v>
          </cell>
          <cell r="AY190">
            <v>0</v>
          </cell>
          <cell r="AZ190">
            <v>0</v>
          </cell>
          <cell r="BA190">
            <v>25879</v>
          </cell>
          <cell r="BB190">
            <v>0</v>
          </cell>
          <cell r="BC190">
            <v>0</v>
          </cell>
          <cell r="BD190">
            <v>0</v>
          </cell>
          <cell r="BE190">
            <v>0</v>
          </cell>
          <cell r="BF190">
            <v>0</v>
          </cell>
          <cell r="BG190" t="str">
            <v/>
          </cell>
          <cell r="BH190" t="str">
            <v/>
          </cell>
        </row>
        <row r="191">
          <cell r="A191" t="str">
            <v>23930015</v>
          </cell>
          <cell r="B191" t="str">
            <v>VALDIVIA SILVA KARL</v>
          </cell>
          <cell r="C191" t="str">
            <v>JEFE DE LA OFICINA ZONAL HUARAZ</v>
          </cell>
          <cell r="D191" t="str">
            <v>23930015</v>
          </cell>
          <cell r="E191">
            <v>40823</v>
          </cell>
          <cell r="F191">
            <v>40908</v>
          </cell>
          <cell r="G191">
            <v>4240</v>
          </cell>
          <cell r="H191">
            <v>4240</v>
          </cell>
          <cell r="I191">
            <v>0</v>
          </cell>
          <cell r="J191" t="str">
            <v>VALDIVIA SILVA KARL</v>
          </cell>
          <cell r="K191">
            <v>0</v>
          </cell>
          <cell r="L191">
            <v>3688.8</v>
          </cell>
          <cell r="M191" t="str">
            <v>OFICINA ZONAL HUARAZ</v>
          </cell>
          <cell r="N191" t="str">
            <v xml:space="preserve">0008  </v>
          </cell>
          <cell r="O191" t="str">
            <v>3428</v>
          </cell>
          <cell r="P191" t="str">
            <v>001</v>
          </cell>
          <cell r="Q191" t="str">
            <v>77</v>
          </cell>
          <cell r="R191">
            <v>40840</v>
          </cell>
          <cell r="S191" t="str">
            <v>04-161-951558</v>
          </cell>
          <cell r="T191" t="str">
            <v>201110</v>
          </cell>
          <cell r="U191" t="str">
            <v>201110</v>
          </cell>
          <cell r="V191" t="str">
            <v>12</v>
          </cell>
          <cell r="W191">
            <v>1</v>
          </cell>
          <cell r="X191" t="str">
            <v>CAS ZONALES OCTUBRE 2011</v>
          </cell>
          <cell r="Y191">
            <v>4147</v>
          </cell>
          <cell r="Z191" t="str">
            <v>10239300150</v>
          </cell>
          <cell r="AA191" t="str">
            <v>VALDIVIA</v>
          </cell>
          <cell r="AB191" t="str">
            <v>SILVA</v>
          </cell>
          <cell r="AC191" t="str">
            <v>KARL</v>
          </cell>
          <cell r="AD191" t="str">
            <v>ONP</v>
          </cell>
          <cell r="AE191" t="str">
            <v>99</v>
          </cell>
          <cell r="AF191">
            <v>0</v>
          </cell>
          <cell r="AG191">
            <v>0</v>
          </cell>
          <cell r="AH191">
            <v>0</v>
          </cell>
          <cell r="AI191">
            <v>551.20000000000005</v>
          </cell>
          <cell r="AJ191">
            <v>40823</v>
          </cell>
          <cell r="AK191" t="str">
            <v>2634812</v>
          </cell>
          <cell r="AL191">
            <v>40836</v>
          </cell>
          <cell r="AM191" t="str">
            <v>2011</v>
          </cell>
          <cell r="AN191" t="str">
            <v>1</v>
          </cell>
          <cell r="AO191">
            <v>97.2</v>
          </cell>
          <cell r="AP191">
            <v>0</v>
          </cell>
          <cell r="AQ191">
            <v>0</v>
          </cell>
          <cell r="AR191">
            <v>0</v>
          </cell>
          <cell r="AS191">
            <v>0</v>
          </cell>
          <cell r="AT191">
            <v>0</v>
          </cell>
          <cell r="AU191">
            <v>0</v>
          </cell>
          <cell r="AV191">
            <v>0</v>
          </cell>
          <cell r="AW191">
            <v>0</v>
          </cell>
          <cell r="AX191">
            <v>0</v>
          </cell>
          <cell r="AY191">
            <v>0</v>
          </cell>
          <cell r="AZ191">
            <v>0</v>
          </cell>
          <cell r="BA191">
            <v>25879</v>
          </cell>
          <cell r="BB191">
            <v>0</v>
          </cell>
          <cell r="BC191">
            <v>0</v>
          </cell>
          <cell r="BD191">
            <v>0</v>
          </cell>
          <cell r="BE191">
            <v>0</v>
          </cell>
          <cell r="BF191">
            <v>0</v>
          </cell>
          <cell r="BG191" t="str">
            <v/>
          </cell>
          <cell r="BH191" t="str">
            <v/>
          </cell>
        </row>
        <row r="192">
          <cell r="A192" t="str">
            <v>29248956</v>
          </cell>
          <cell r="B192" t="str">
            <v>VASQUEZ CHICATA GUSTAVO ENRIQUE JULIO</v>
          </cell>
          <cell r="C192" t="str">
            <v>JEFE DE LA OFICINA ZONAL AREQUIPA</v>
          </cell>
          <cell r="D192" t="str">
            <v>29248956</v>
          </cell>
          <cell r="E192">
            <v>40823</v>
          </cell>
          <cell r="F192">
            <v>40883</v>
          </cell>
          <cell r="G192">
            <v>4240</v>
          </cell>
          <cell r="H192">
            <v>4240</v>
          </cell>
          <cell r="I192">
            <v>424</v>
          </cell>
          <cell r="J192" t="str">
            <v>VASQUEZ CHICATA GUSTAVO ENRIQUE JULIO</v>
          </cell>
          <cell r="K192">
            <v>0</v>
          </cell>
          <cell r="L192">
            <v>3264.8</v>
          </cell>
          <cell r="M192" t="str">
            <v>OFICINA ZONAL AREQUIPA</v>
          </cell>
          <cell r="N192" t="str">
            <v xml:space="preserve">0010  </v>
          </cell>
          <cell r="O192" t="str">
            <v>3426</v>
          </cell>
          <cell r="P192" t="str">
            <v>001</v>
          </cell>
          <cell r="Q192" t="str">
            <v>391</v>
          </cell>
          <cell r="R192">
            <v>40840</v>
          </cell>
          <cell r="S192" t="str">
            <v>4010404725</v>
          </cell>
          <cell r="T192" t="str">
            <v>201110</v>
          </cell>
          <cell r="U192" t="str">
            <v>201110</v>
          </cell>
          <cell r="V192" t="str">
            <v>12</v>
          </cell>
          <cell r="W192">
            <v>1</v>
          </cell>
          <cell r="X192" t="str">
            <v>CAS ZONALES OCTUBRE 2011</v>
          </cell>
          <cell r="Y192">
            <v>838</v>
          </cell>
          <cell r="Z192" t="str">
            <v>10292489566</v>
          </cell>
          <cell r="AA192" t="str">
            <v>VASQUEZ</v>
          </cell>
          <cell r="AB192" t="str">
            <v>CHICATA</v>
          </cell>
          <cell r="AC192" t="str">
            <v>GUSTAVO ENRIQUE JULIO</v>
          </cell>
          <cell r="AD192" t="str">
            <v>ONP</v>
          </cell>
          <cell r="AE192" t="str">
            <v>99</v>
          </cell>
          <cell r="AF192">
            <v>0</v>
          </cell>
          <cell r="AG192">
            <v>0</v>
          </cell>
          <cell r="AH192">
            <v>0</v>
          </cell>
          <cell r="AI192">
            <v>551.20000000000005</v>
          </cell>
          <cell r="AJ192">
            <v>40823</v>
          </cell>
          <cell r="AK192" t="str">
            <v/>
          </cell>
          <cell r="AL192">
            <v>1</v>
          </cell>
          <cell r="AM192" t="str">
            <v>2011</v>
          </cell>
          <cell r="AN192" t="str">
            <v>1</v>
          </cell>
          <cell r="AO192">
            <v>97.2</v>
          </cell>
          <cell r="AP192">
            <v>0</v>
          </cell>
          <cell r="AQ192">
            <v>0</v>
          </cell>
          <cell r="AR192">
            <v>0</v>
          </cell>
          <cell r="AS192">
            <v>0</v>
          </cell>
          <cell r="AT192">
            <v>0</v>
          </cell>
          <cell r="AU192">
            <v>0</v>
          </cell>
          <cell r="AV192">
            <v>0</v>
          </cell>
          <cell r="AW192">
            <v>0</v>
          </cell>
          <cell r="AX192">
            <v>0</v>
          </cell>
          <cell r="AY192">
            <v>0</v>
          </cell>
          <cell r="AZ192">
            <v>0</v>
          </cell>
          <cell r="BA192">
            <v>21111</v>
          </cell>
          <cell r="BB192">
            <v>0</v>
          </cell>
          <cell r="BC192">
            <v>0</v>
          </cell>
          <cell r="BD192">
            <v>0</v>
          </cell>
          <cell r="BE192">
            <v>0</v>
          </cell>
          <cell r="BF192">
            <v>0</v>
          </cell>
          <cell r="BG192" t="str">
            <v/>
          </cell>
          <cell r="BH192">
            <v>39692</v>
          </cell>
        </row>
        <row r="193">
          <cell r="A193" t="str">
            <v>29248956</v>
          </cell>
          <cell r="B193" t="str">
            <v>VASQUEZ CHICATA GUSTAVO ENRIQUE JULIO</v>
          </cell>
          <cell r="C193" t="str">
            <v>JEFE DE LA OFICINA ZONAL AREQUIPA</v>
          </cell>
          <cell r="D193" t="str">
            <v>29248956</v>
          </cell>
          <cell r="E193">
            <v>40823</v>
          </cell>
          <cell r="F193">
            <v>40908</v>
          </cell>
          <cell r="G193">
            <v>4240</v>
          </cell>
          <cell r="H193">
            <v>4240</v>
          </cell>
          <cell r="I193">
            <v>424</v>
          </cell>
          <cell r="J193" t="str">
            <v>VASQUEZ CHICATA GUSTAVO ENRIQUE JULIO</v>
          </cell>
          <cell r="K193">
            <v>0</v>
          </cell>
          <cell r="L193">
            <v>3264.8</v>
          </cell>
          <cell r="M193" t="str">
            <v>OFICINA ZONAL AREQUIPA</v>
          </cell>
          <cell r="N193" t="str">
            <v xml:space="preserve">0010  </v>
          </cell>
          <cell r="O193" t="str">
            <v>3426</v>
          </cell>
          <cell r="P193" t="str">
            <v>001</v>
          </cell>
          <cell r="Q193" t="str">
            <v>391</v>
          </cell>
          <cell r="R193">
            <v>40840</v>
          </cell>
          <cell r="S193" t="str">
            <v>4010404725</v>
          </cell>
          <cell r="T193" t="str">
            <v>201110</v>
          </cell>
          <cell r="U193" t="str">
            <v>201110</v>
          </cell>
          <cell r="V193" t="str">
            <v>12</v>
          </cell>
          <cell r="W193">
            <v>1</v>
          </cell>
          <cell r="X193" t="str">
            <v>CAS ZONALES OCTUBRE 2011</v>
          </cell>
          <cell r="Y193">
            <v>838</v>
          </cell>
          <cell r="Z193" t="str">
            <v>10292489566</v>
          </cell>
          <cell r="AA193" t="str">
            <v>VASQUEZ</v>
          </cell>
          <cell r="AB193" t="str">
            <v>CHICATA</v>
          </cell>
          <cell r="AC193" t="str">
            <v>GUSTAVO ENRIQUE JULIO</v>
          </cell>
          <cell r="AD193" t="str">
            <v>ONP</v>
          </cell>
          <cell r="AE193" t="str">
            <v>99</v>
          </cell>
          <cell r="AF193">
            <v>0</v>
          </cell>
          <cell r="AG193">
            <v>0</v>
          </cell>
          <cell r="AH193">
            <v>0</v>
          </cell>
          <cell r="AI193">
            <v>551.20000000000005</v>
          </cell>
          <cell r="AJ193">
            <v>40823</v>
          </cell>
          <cell r="AK193" t="str">
            <v/>
          </cell>
          <cell r="AL193">
            <v>1</v>
          </cell>
          <cell r="AM193" t="str">
            <v>2011</v>
          </cell>
          <cell r="AN193" t="str">
            <v>1</v>
          </cell>
          <cell r="AO193">
            <v>97.2</v>
          </cell>
          <cell r="AP193">
            <v>0</v>
          </cell>
          <cell r="AQ193">
            <v>0</v>
          </cell>
          <cell r="AR193">
            <v>0</v>
          </cell>
          <cell r="AS193">
            <v>0</v>
          </cell>
          <cell r="AT193">
            <v>0</v>
          </cell>
          <cell r="AU193">
            <v>0</v>
          </cell>
          <cell r="AV193">
            <v>0</v>
          </cell>
          <cell r="AW193">
            <v>0</v>
          </cell>
          <cell r="AX193">
            <v>0</v>
          </cell>
          <cell r="AY193">
            <v>0</v>
          </cell>
          <cell r="AZ193">
            <v>0</v>
          </cell>
          <cell r="BA193">
            <v>21111</v>
          </cell>
          <cell r="BB193">
            <v>0</v>
          </cell>
          <cell r="BC193">
            <v>0</v>
          </cell>
          <cell r="BD193">
            <v>0</v>
          </cell>
          <cell r="BE193">
            <v>0</v>
          </cell>
          <cell r="BF193">
            <v>0</v>
          </cell>
          <cell r="BG193" t="str">
            <v/>
          </cell>
          <cell r="BH193">
            <v>39692</v>
          </cell>
        </row>
        <row r="194">
          <cell r="A194" t="str">
            <v>29248956</v>
          </cell>
          <cell r="B194" t="str">
            <v>VASQUEZ CHICATA GUSTAVO ENRIQUE JULIO</v>
          </cell>
          <cell r="C194" t="str">
            <v>JEFE DE LA OFICINA ZONAL AREQUIPA</v>
          </cell>
          <cell r="D194" t="str">
            <v>29248956</v>
          </cell>
          <cell r="E194">
            <v>40823</v>
          </cell>
          <cell r="F194">
            <v>40939</v>
          </cell>
          <cell r="G194">
            <v>4240</v>
          </cell>
          <cell r="H194">
            <v>4240</v>
          </cell>
          <cell r="I194">
            <v>424</v>
          </cell>
          <cell r="J194" t="str">
            <v>VASQUEZ CHICATA GUSTAVO ENRIQUE JULIO</v>
          </cell>
          <cell r="K194">
            <v>0</v>
          </cell>
          <cell r="L194">
            <v>3264.8</v>
          </cell>
          <cell r="M194" t="str">
            <v>OFICINA ZONAL AREQUIPA</v>
          </cell>
          <cell r="N194" t="str">
            <v xml:space="preserve">0010  </v>
          </cell>
          <cell r="O194" t="str">
            <v>3426</v>
          </cell>
          <cell r="P194" t="str">
            <v>001</v>
          </cell>
          <cell r="Q194" t="str">
            <v>391</v>
          </cell>
          <cell r="R194">
            <v>40840</v>
          </cell>
          <cell r="S194" t="str">
            <v>4010404725</v>
          </cell>
          <cell r="T194" t="str">
            <v>201110</v>
          </cell>
          <cell r="U194" t="str">
            <v>201110</v>
          </cell>
          <cell r="V194" t="str">
            <v>12</v>
          </cell>
          <cell r="W194">
            <v>1</v>
          </cell>
          <cell r="X194" t="str">
            <v>CAS ZONALES OCTUBRE 2011</v>
          </cell>
          <cell r="Y194">
            <v>838</v>
          </cell>
          <cell r="Z194" t="str">
            <v>10292489566</v>
          </cell>
          <cell r="AA194" t="str">
            <v>VASQUEZ</v>
          </cell>
          <cell r="AB194" t="str">
            <v>CHICATA</v>
          </cell>
          <cell r="AC194" t="str">
            <v>GUSTAVO ENRIQUE JULIO</v>
          </cell>
          <cell r="AD194" t="str">
            <v>ONP</v>
          </cell>
          <cell r="AE194" t="str">
            <v>99</v>
          </cell>
          <cell r="AF194">
            <v>0</v>
          </cell>
          <cell r="AG194">
            <v>0</v>
          </cell>
          <cell r="AH194">
            <v>0</v>
          </cell>
          <cell r="AI194">
            <v>551.20000000000005</v>
          </cell>
          <cell r="AJ194">
            <v>40823</v>
          </cell>
          <cell r="AK194" t="str">
            <v/>
          </cell>
          <cell r="AL194">
            <v>1</v>
          </cell>
          <cell r="AM194" t="str">
            <v>2011</v>
          </cell>
          <cell r="AN194" t="str">
            <v>1</v>
          </cell>
          <cell r="AO194">
            <v>97.2</v>
          </cell>
          <cell r="AP194">
            <v>0</v>
          </cell>
          <cell r="AQ194">
            <v>0</v>
          </cell>
          <cell r="AR194">
            <v>0</v>
          </cell>
          <cell r="AS194">
            <v>0</v>
          </cell>
          <cell r="AT194">
            <v>0</v>
          </cell>
          <cell r="AU194">
            <v>0</v>
          </cell>
          <cell r="AV194">
            <v>0</v>
          </cell>
          <cell r="AW194">
            <v>0</v>
          </cell>
          <cell r="AX194">
            <v>0</v>
          </cell>
          <cell r="AY194">
            <v>0</v>
          </cell>
          <cell r="AZ194">
            <v>0</v>
          </cell>
          <cell r="BA194">
            <v>21111</v>
          </cell>
          <cell r="BB194">
            <v>0</v>
          </cell>
          <cell r="BC194">
            <v>0</v>
          </cell>
          <cell r="BD194">
            <v>0</v>
          </cell>
          <cell r="BE194">
            <v>0</v>
          </cell>
          <cell r="BF194">
            <v>0</v>
          </cell>
          <cell r="BG194" t="str">
            <v/>
          </cell>
          <cell r="BH194">
            <v>39692</v>
          </cell>
        </row>
        <row r="195">
          <cell r="A195" t="str">
            <v>29248956</v>
          </cell>
          <cell r="B195" t="str">
            <v>VASQUEZ CHICATA GUSTAVO ENRIQUE JULIO</v>
          </cell>
          <cell r="C195" t="str">
            <v>JEFE DE LA OFICINA ZONAL AREQUIPA</v>
          </cell>
          <cell r="D195" t="str">
            <v>29248956</v>
          </cell>
          <cell r="E195">
            <v>40823</v>
          </cell>
          <cell r="F195">
            <v>40968</v>
          </cell>
          <cell r="G195">
            <v>4240</v>
          </cell>
          <cell r="H195">
            <v>4240</v>
          </cell>
          <cell r="I195">
            <v>424</v>
          </cell>
          <cell r="J195" t="str">
            <v>VASQUEZ CHICATA GUSTAVO ENRIQUE JULIO</v>
          </cell>
          <cell r="K195">
            <v>0</v>
          </cell>
          <cell r="L195">
            <v>3264.8</v>
          </cell>
          <cell r="M195" t="str">
            <v>OFICINA ZONAL AREQUIPA</v>
          </cell>
          <cell r="N195" t="str">
            <v xml:space="preserve">0010  </v>
          </cell>
          <cell r="O195" t="str">
            <v>3426</v>
          </cell>
          <cell r="P195" t="str">
            <v>001</v>
          </cell>
          <cell r="Q195" t="str">
            <v>391</v>
          </cell>
          <cell r="R195">
            <v>40840</v>
          </cell>
          <cell r="S195" t="str">
            <v>4010404725</v>
          </cell>
          <cell r="T195" t="str">
            <v>201110</v>
          </cell>
          <cell r="U195" t="str">
            <v>201110</v>
          </cell>
          <cell r="V195" t="str">
            <v>12</v>
          </cell>
          <cell r="W195">
            <v>1</v>
          </cell>
          <cell r="X195" t="str">
            <v>CAS ZONALES OCTUBRE 2011</v>
          </cell>
          <cell r="Y195">
            <v>838</v>
          </cell>
          <cell r="Z195" t="str">
            <v>10292489566</v>
          </cell>
          <cell r="AA195" t="str">
            <v>VASQUEZ</v>
          </cell>
          <cell r="AB195" t="str">
            <v>CHICATA</v>
          </cell>
          <cell r="AC195" t="str">
            <v>GUSTAVO ENRIQUE JULIO</v>
          </cell>
          <cell r="AD195" t="str">
            <v>ONP</v>
          </cell>
          <cell r="AE195" t="str">
            <v>99</v>
          </cell>
          <cell r="AF195">
            <v>0</v>
          </cell>
          <cell r="AG195">
            <v>0</v>
          </cell>
          <cell r="AH195">
            <v>0</v>
          </cell>
          <cell r="AI195">
            <v>551.20000000000005</v>
          </cell>
          <cell r="AJ195">
            <v>40823</v>
          </cell>
          <cell r="AK195" t="str">
            <v/>
          </cell>
          <cell r="AL195">
            <v>1</v>
          </cell>
          <cell r="AM195" t="str">
            <v>2011</v>
          </cell>
          <cell r="AN195" t="str">
            <v>1</v>
          </cell>
          <cell r="AO195">
            <v>97.2</v>
          </cell>
          <cell r="AP195">
            <v>0</v>
          </cell>
          <cell r="AQ195">
            <v>0</v>
          </cell>
          <cell r="AR195">
            <v>0</v>
          </cell>
          <cell r="AS195">
            <v>0</v>
          </cell>
          <cell r="AT195">
            <v>0</v>
          </cell>
          <cell r="AU195">
            <v>0</v>
          </cell>
          <cell r="AV195">
            <v>0</v>
          </cell>
          <cell r="AW195">
            <v>0</v>
          </cell>
          <cell r="AX195">
            <v>0</v>
          </cell>
          <cell r="AY195">
            <v>0</v>
          </cell>
          <cell r="AZ195">
            <v>0</v>
          </cell>
          <cell r="BA195">
            <v>21111</v>
          </cell>
          <cell r="BB195">
            <v>0</v>
          </cell>
          <cell r="BC195">
            <v>0</v>
          </cell>
          <cell r="BD195">
            <v>0</v>
          </cell>
          <cell r="BE195">
            <v>0</v>
          </cell>
          <cell r="BF195">
            <v>0</v>
          </cell>
          <cell r="BG195" t="str">
            <v/>
          </cell>
          <cell r="BH195">
            <v>39692</v>
          </cell>
        </row>
        <row r="196">
          <cell r="A196" t="str">
            <v>29248956</v>
          </cell>
          <cell r="B196" t="str">
            <v>VASQUEZ CHICATA GUSTAVO ENRIQUE JULIO</v>
          </cell>
          <cell r="C196" t="str">
            <v>JEFE DE LA OFICINA ZONAL AREQUIPA</v>
          </cell>
          <cell r="D196" t="str">
            <v>29248956</v>
          </cell>
          <cell r="E196">
            <v>40823</v>
          </cell>
          <cell r="F196">
            <v>40999</v>
          </cell>
          <cell r="G196">
            <v>4240</v>
          </cell>
          <cell r="H196">
            <v>4240</v>
          </cell>
          <cell r="I196">
            <v>424</v>
          </cell>
          <cell r="J196" t="str">
            <v>VASQUEZ CHICATA GUSTAVO ENRIQUE JULIO</v>
          </cell>
          <cell r="K196">
            <v>0</v>
          </cell>
          <cell r="L196">
            <v>3264.8</v>
          </cell>
          <cell r="M196" t="str">
            <v>OFICINA ZONAL AREQUIPA</v>
          </cell>
          <cell r="N196" t="str">
            <v xml:space="preserve">0010  </v>
          </cell>
          <cell r="O196" t="str">
            <v>3426</v>
          </cell>
          <cell r="P196" t="str">
            <v>001</v>
          </cell>
          <cell r="Q196" t="str">
            <v>391</v>
          </cell>
          <cell r="R196">
            <v>40840</v>
          </cell>
          <cell r="S196" t="str">
            <v>4010404725</v>
          </cell>
          <cell r="T196" t="str">
            <v>201110</v>
          </cell>
          <cell r="U196" t="str">
            <v>201110</v>
          </cell>
          <cell r="V196" t="str">
            <v>12</v>
          </cell>
          <cell r="W196">
            <v>1</v>
          </cell>
          <cell r="X196" t="str">
            <v>CAS ZONALES OCTUBRE 2011</v>
          </cell>
          <cell r="Y196">
            <v>838</v>
          </cell>
          <cell r="Z196" t="str">
            <v>10292489566</v>
          </cell>
          <cell r="AA196" t="str">
            <v>VASQUEZ</v>
          </cell>
          <cell r="AB196" t="str">
            <v>CHICATA</v>
          </cell>
          <cell r="AC196" t="str">
            <v>GUSTAVO ENRIQUE JULIO</v>
          </cell>
          <cell r="AD196" t="str">
            <v>ONP</v>
          </cell>
          <cell r="AE196" t="str">
            <v>99</v>
          </cell>
          <cell r="AF196">
            <v>0</v>
          </cell>
          <cell r="AG196">
            <v>0</v>
          </cell>
          <cell r="AH196">
            <v>0</v>
          </cell>
          <cell r="AI196">
            <v>551.20000000000005</v>
          </cell>
          <cell r="AJ196">
            <v>40823</v>
          </cell>
          <cell r="AK196" t="str">
            <v/>
          </cell>
          <cell r="AL196">
            <v>1</v>
          </cell>
          <cell r="AM196" t="str">
            <v>2011</v>
          </cell>
          <cell r="AN196" t="str">
            <v>1</v>
          </cell>
          <cell r="AO196">
            <v>97.2</v>
          </cell>
          <cell r="AP196">
            <v>0</v>
          </cell>
          <cell r="AQ196">
            <v>0</v>
          </cell>
          <cell r="AR196">
            <v>0</v>
          </cell>
          <cell r="AS196">
            <v>0</v>
          </cell>
          <cell r="AT196">
            <v>0</v>
          </cell>
          <cell r="AU196">
            <v>0</v>
          </cell>
          <cell r="AV196">
            <v>0</v>
          </cell>
          <cell r="AW196">
            <v>0</v>
          </cell>
          <cell r="AX196">
            <v>0</v>
          </cell>
          <cell r="AY196">
            <v>0</v>
          </cell>
          <cell r="AZ196">
            <v>0</v>
          </cell>
          <cell r="BA196">
            <v>21111</v>
          </cell>
          <cell r="BB196">
            <v>0</v>
          </cell>
          <cell r="BC196">
            <v>0</v>
          </cell>
          <cell r="BD196">
            <v>0</v>
          </cell>
          <cell r="BE196">
            <v>0</v>
          </cell>
          <cell r="BF196">
            <v>0</v>
          </cell>
          <cell r="BG196" t="str">
            <v/>
          </cell>
          <cell r="BH196">
            <v>39692</v>
          </cell>
        </row>
        <row r="197">
          <cell r="A197" t="str">
            <v>29248956</v>
          </cell>
          <cell r="B197" t="str">
            <v>VASQUEZ CHICATA GUSTAVO ENRIQUE JULIO</v>
          </cell>
          <cell r="C197" t="str">
            <v>JEFE DE LA OFICINA ZONAL AREQUIPA</v>
          </cell>
          <cell r="D197" t="str">
            <v>29248956</v>
          </cell>
          <cell r="E197">
            <v>40823</v>
          </cell>
          <cell r="F197">
            <v>41060</v>
          </cell>
          <cell r="G197">
            <v>4240</v>
          </cell>
          <cell r="H197">
            <v>4240</v>
          </cell>
          <cell r="I197">
            <v>424</v>
          </cell>
          <cell r="J197" t="str">
            <v>VASQUEZ CHICATA GUSTAVO ENRIQUE JULIO</v>
          </cell>
          <cell r="K197">
            <v>0</v>
          </cell>
          <cell r="L197">
            <v>3264.8</v>
          </cell>
          <cell r="M197" t="str">
            <v>OFICINA ZONAL AREQUIPA</v>
          </cell>
          <cell r="N197" t="str">
            <v xml:space="preserve">0010  </v>
          </cell>
          <cell r="O197" t="str">
            <v>3426</v>
          </cell>
          <cell r="P197" t="str">
            <v>001</v>
          </cell>
          <cell r="Q197" t="str">
            <v>391</v>
          </cell>
          <cell r="R197">
            <v>40840</v>
          </cell>
          <cell r="S197" t="str">
            <v>4010404725</v>
          </cell>
          <cell r="T197" t="str">
            <v>201110</v>
          </cell>
          <cell r="U197" t="str">
            <v>201110</v>
          </cell>
          <cell r="V197" t="str">
            <v>12</v>
          </cell>
          <cell r="W197">
            <v>1</v>
          </cell>
          <cell r="X197" t="str">
            <v>CAS ZONALES OCTUBRE 2011</v>
          </cell>
          <cell r="Y197">
            <v>838</v>
          </cell>
          <cell r="Z197" t="str">
            <v>10292489566</v>
          </cell>
          <cell r="AA197" t="str">
            <v>VASQUEZ</v>
          </cell>
          <cell r="AB197" t="str">
            <v>CHICATA</v>
          </cell>
          <cell r="AC197" t="str">
            <v>GUSTAVO ENRIQUE JULIO</v>
          </cell>
          <cell r="AD197" t="str">
            <v>ONP</v>
          </cell>
          <cell r="AE197" t="str">
            <v>99</v>
          </cell>
          <cell r="AF197">
            <v>0</v>
          </cell>
          <cell r="AG197">
            <v>0</v>
          </cell>
          <cell r="AH197">
            <v>0</v>
          </cell>
          <cell r="AI197">
            <v>551.20000000000005</v>
          </cell>
          <cell r="AJ197">
            <v>40823</v>
          </cell>
          <cell r="AK197" t="str">
            <v/>
          </cell>
          <cell r="AL197">
            <v>1</v>
          </cell>
          <cell r="AM197" t="str">
            <v>2011</v>
          </cell>
          <cell r="AN197" t="str">
            <v>1</v>
          </cell>
          <cell r="AO197">
            <v>97.2</v>
          </cell>
          <cell r="AP197">
            <v>0</v>
          </cell>
          <cell r="AQ197">
            <v>0</v>
          </cell>
          <cell r="AR197">
            <v>0</v>
          </cell>
          <cell r="AS197">
            <v>0</v>
          </cell>
          <cell r="AT197">
            <v>0</v>
          </cell>
          <cell r="AU197">
            <v>0</v>
          </cell>
          <cell r="AV197">
            <v>0</v>
          </cell>
          <cell r="AW197">
            <v>0</v>
          </cell>
          <cell r="AX197">
            <v>0</v>
          </cell>
          <cell r="AY197">
            <v>0</v>
          </cell>
          <cell r="AZ197">
            <v>0</v>
          </cell>
          <cell r="BA197">
            <v>21111</v>
          </cell>
          <cell r="BB197">
            <v>0</v>
          </cell>
          <cell r="BC197">
            <v>0</v>
          </cell>
          <cell r="BD197">
            <v>0</v>
          </cell>
          <cell r="BE197">
            <v>0</v>
          </cell>
          <cell r="BF197">
            <v>0</v>
          </cell>
          <cell r="BG197" t="str">
            <v/>
          </cell>
          <cell r="BH197">
            <v>39692</v>
          </cell>
        </row>
        <row r="198">
          <cell r="A198" t="str">
            <v>01118823</v>
          </cell>
          <cell r="B198" t="str">
            <v>VELA AMASIFUEN  RAUL</v>
          </cell>
          <cell r="C198" t="str">
            <v>TECNICO DE PROYECTOS</v>
          </cell>
          <cell r="D198" t="str">
            <v>01118823</v>
          </cell>
          <cell r="E198">
            <v>40805</v>
          </cell>
          <cell r="F198">
            <v>40865</v>
          </cell>
          <cell r="G198">
            <v>2900</v>
          </cell>
          <cell r="H198">
            <v>2900</v>
          </cell>
          <cell r="I198">
            <v>0</v>
          </cell>
          <cell r="J198" t="str">
            <v>VELA AMASIFUEN  RAUL</v>
          </cell>
          <cell r="K198">
            <v>0</v>
          </cell>
          <cell r="L198">
            <v>2516.62</v>
          </cell>
          <cell r="M198" t="str">
            <v>OFICINA ZONAL SAN MARTIN</v>
          </cell>
          <cell r="N198" t="str">
            <v xml:space="preserve">0029  </v>
          </cell>
          <cell r="O198" t="str">
            <v>3412</v>
          </cell>
          <cell r="P198" t="str">
            <v>002</v>
          </cell>
          <cell r="Q198" t="str">
            <v>199</v>
          </cell>
          <cell r="R198">
            <v>40840</v>
          </cell>
          <cell r="S198" t="str">
            <v>04544006733</v>
          </cell>
          <cell r="T198" t="str">
            <v>201110</v>
          </cell>
          <cell r="U198" t="str">
            <v>201110</v>
          </cell>
          <cell r="V198" t="str">
            <v>12</v>
          </cell>
          <cell r="W198">
            <v>1</v>
          </cell>
          <cell r="X198" t="str">
            <v>CAS ZONALES OCTUBRE 2011</v>
          </cell>
          <cell r="Y198">
            <v>4135</v>
          </cell>
          <cell r="Z198" t="str">
            <v>10011188236</v>
          </cell>
          <cell r="AA198" t="str">
            <v>VELA</v>
          </cell>
          <cell r="AB198" t="str">
            <v>AMASIFUEN</v>
          </cell>
          <cell r="AC198" t="str">
            <v xml:space="preserve"> RAUL</v>
          </cell>
          <cell r="AD198" t="str">
            <v>INTEGRA</v>
          </cell>
          <cell r="AE198" t="str">
            <v>02</v>
          </cell>
          <cell r="AF198">
            <v>52.2</v>
          </cell>
          <cell r="AG198">
            <v>41.18</v>
          </cell>
          <cell r="AH198">
            <v>93.38</v>
          </cell>
          <cell r="AI198">
            <v>290</v>
          </cell>
          <cell r="AJ198">
            <v>40805</v>
          </cell>
          <cell r="AK198" t="str">
            <v>2635730</v>
          </cell>
          <cell r="AL198">
            <v>40837</v>
          </cell>
          <cell r="AM198" t="str">
            <v>2011</v>
          </cell>
          <cell r="AN198" t="str">
            <v>1</v>
          </cell>
          <cell r="AO198">
            <v>97.2</v>
          </cell>
          <cell r="AP198">
            <v>0</v>
          </cell>
          <cell r="AQ198">
            <v>0</v>
          </cell>
          <cell r="AR198">
            <v>0</v>
          </cell>
          <cell r="AS198">
            <v>0</v>
          </cell>
          <cell r="AT198">
            <v>0</v>
          </cell>
          <cell r="AU198">
            <v>0</v>
          </cell>
          <cell r="AV198">
            <v>0</v>
          </cell>
          <cell r="AW198">
            <v>0</v>
          </cell>
          <cell r="AX198">
            <v>0</v>
          </cell>
          <cell r="AY198">
            <v>0</v>
          </cell>
          <cell r="AZ198">
            <v>0</v>
          </cell>
          <cell r="BA198">
            <v>25630</v>
          </cell>
          <cell r="BB198">
            <v>0</v>
          </cell>
          <cell r="BC198">
            <v>0</v>
          </cell>
          <cell r="BD198">
            <v>0</v>
          </cell>
          <cell r="BE198">
            <v>0</v>
          </cell>
          <cell r="BF198">
            <v>0</v>
          </cell>
          <cell r="BG198" t="str">
            <v>556281RVAAS0</v>
          </cell>
          <cell r="BH198">
            <v>40805</v>
          </cell>
        </row>
        <row r="199">
          <cell r="A199" t="str">
            <v>41951029</v>
          </cell>
          <cell r="B199" t="str">
            <v>VERASTEGUI  PORRAS IVAN ROLANDO</v>
          </cell>
          <cell r="C199" t="str">
            <v>RESPONSABLE DE PROMOCION SOCIAL Y CAPACITACION</v>
          </cell>
          <cell r="D199" t="str">
            <v>41951029</v>
          </cell>
          <cell r="E199">
            <v>40819</v>
          </cell>
          <cell r="F199">
            <v>40849</v>
          </cell>
          <cell r="G199">
            <v>2707</v>
          </cell>
          <cell r="H199">
            <v>2707</v>
          </cell>
          <cell r="I199">
            <v>0</v>
          </cell>
          <cell r="J199" t="str">
            <v>VERASTEGUI  PORRAS IVAN ROLANDO</v>
          </cell>
          <cell r="K199">
            <v>0</v>
          </cell>
          <cell r="L199">
            <v>2341.5500000000002</v>
          </cell>
          <cell r="M199" t="str">
            <v>OFICINA ZONAL LORETO</v>
          </cell>
          <cell r="N199" t="str">
            <v xml:space="preserve">0023  </v>
          </cell>
          <cell r="O199" t="str">
            <v>3399</v>
          </cell>
          <cell r="P199" t="str">
            <v>001</v>
          </cell>
          <cell r="Q199" t="str">
            <v>46</v>
          </cell>
          <cell r="R199">
            <v>40840</v>
          </cell>
          <cell r="S199" t="str">
            <v>04476025228</v>
          </cell>
          <cell r="T199" t="str">
            <v>201110</v>
          </cell>
          <cell r="U199" t="str">
            <v>201110</v>
          </cell>
          <cell r="V199" t="str">
            <v>12</v>
          </cell>
          <cell r="W199">
            <v>1</v>
          </cell>
          <cell r="X199" t="str">
            <v>CAS ZONALES OCTUBRE 2011</v>
          </cell>
          <cell r="Y199">
            <v>4132</v>
          </cell>
          <cell r="Z199" t="str">
            <v>10419510292</v>
          </cell>
          <cell r="AA199" t="str">
            <v xml:space="preserve">VERASTEGUI </v>
          </cell>
          <cell r="AB199" t="str">
            <v>PORRAS</v>
          </cell>
          <cell r="AC199" t="str">
            <v>IVAN ROLANDO</v>
          </cell>
          <cell r="AD199" t="str">
            <v>HORIZONTE</v>
          </cell>
          <cell r="AE199" t="str">
            <v>01</v>
          </cell>
          <cell r="AF199">
            <v>52.79</v>
          </cell>
          <cell r="AG199">
            <v>41.96</v>
          </cell>
          <cell r="AH199">
            <v>94.75</v>
          </cell>
          <cell r="AI199">
            <v>270.7</v>
          </cell>
          <cell r="AJ199">
            <v>40819</v>
          </cell>
          <cell r="AK199" t="str">
            <v>2610653</v>
          </cell>
          <cell r="AL199">
            <v>40815</v>
          </cell>
          <cell r="AM199" t="str">
            <v>2011</v>
          </cell>
          <cell r="AN199" t="str">
            <v>1</v>
          </cell>
          <cell r="AO199">
            <v>97.2</v>
          </cell>
          <cell r="AP199">
            <v>0</v>
          </cell>
          <cell r="AQ199">
            <v>0</v>
          </cell>
          <cell r="AR199">
            <v>0</v>
          </cell>
          <cell r="AS199">
            <v>0</v>
          </cell>
          <cell r="AT199">
            <v>0</v>
          </cell>
          <cell r="AU199">
            <v>0</v>
          </cell>
          <cell r="AV199">
            <v>0</v>
          </cell>
          <cell r="AW199">
            <v>0</v>
          </cell>
          <cell r="AX199">
            <v>0</v>
          </cell>
          <cell r="AY199">
            <v>0</v>
          </cell>
          <cell r="AZ199">
            <v>0</v>
          </cell>
          <cell r="BA199">
            <v>29646</v>
          </cell>
          <cell r="BB199">
            <v>0</v>
          </cell>
          <cell r="BC199">
            <v>0</v>
          </cell>
          <cell r="BD199">
            <v>0</v>
          </cell>
          <cell r="BE199">
            <v>0</v>
          </cell>
          <cell r="BF199">
            <v>0</v>
          </cell>
          <cell r="BG199" t="str">
            <v>596441IVPAR6</v>
          </cell>
          <cell r="BH199">
            <v>39163</v>
          </cell>
        </row>
        <row r="200">
          <cell r="A200" t="str">
            <v>01325300</v>
          </cell>
          <cell r="B200" t="str">
            <v>VILCA  COLQUEHUANCA WILMER ULISES</v>
          </cell>
          <cell r="C200" t="str">
            <v>CHOFER</v>
          </cell>
          <cell r="D200" t="str">
            <v>01325300</v>
          </cell>
          <cell r="E200">
            <v>40828</v>
          </cell>
          <cell r="F200">
            <v>40888</v>
          </cell>
          <cell r="G200">
            <v>696.67</v>
          </cell>
          <cell r="H200">
            <v>696.67</v>
          </cell>
          <cell r="I200">
            <v>0</v>
          </cell>
          <cell r="J200" t="str">
            <v>VILCA  COLQUEHUANCA WILMER ULISES</v>
          </cell>
          <cell r="K200">
            <v>0</v>
          </cell>
          <cell r="L200">
            <v>602.61</v>
          </cell>
          <cell r="M200" t="str">
            <v>OFICINA ZONAL PUNO</v>
          </cell>
          <cell r="N200" t="str">
            <v xml:space="preserve">0028  </v>
          </cell>
          <cell r="O200" t="str">
            <v>1737</v>
          </cell>
          <cell r="P200" t="str">
            <v>001</v>
          </cell>
          <cell r="Q200" t="str">
            <v>101</v>
          </cell>
          <cell r="R200">
            <v>40840</v>
          </cell>
          <cell r="S200" t="str">
            <v>4040881935</v>
          </cell>
          <cell r="T200" t="str">
            <v>201110</v>
          </cell>
          <cell r="U200" t="str">
            <v>201110</v>
          </cell>
          <cell r="V200" t="str">
            <v>12</v>
          </cell>
          <cell r="W200">
            <v>1</v>
          </cell>
          <cell r="X200" t="str">
            <v>CAS ZONALES OCTUBRE 2011</v>
          </cell>
          <cell r="Y200">
            <v>4159</v>
          </cell>
          <cell r="Z200" t="str">
            <v>10013253001</v>
          </cell>
          <cell r="AA200" t="str">
            <v xml:space="preserve">VILCA </v>
          </cell>
          <cell r="AB200" t="str">
            <v>COLQUEHUANCA</v>
          </cell>
          <cell r="AC200" t="str">
            <v>WILMER ULISES</v>
          </cell>
          <cell r="AD200" t="str">
            <v>HORIZONTE</v>
          </cell>
          <cell r="AE200" t="str">
            <v>01</v>
          </cell>
          <cell r="AF200">
            <v>13.59</v>
          </cell>
          <cell r="AG200">
            <v>10.8</v>
          </cell>
          <cell r="AH200">
            <v>24.39</v>
          </cell>
          <cell r="AI200">
            <v>69.67</v>
          </cell>
          <cell r="AJ200">
            <v>40828</v>
          </cell>
          <cell r="AK200" t="str">
            <v/>
          </cell>
          <cell r="AL200">
            <v>1</v>
          </cell>
          <cell r="AM200" t="str">
            <v>2011</v>
          </cell>
          <cell r="AN200" t="str">
            <v>1</v>
          </cell>
          <cell r="AO200">
            <v>62.7</v>
          </cell>
          <cell r="AP200">
            <v>0</v>
          </cell>
          <cell r="AQ200">
            <v>0</v>
          </cell>
          <cell r="AR200">
            <v>0</v>
          </cell>
          <cell r="AS200">
            <v>0</v>
          </cell>
          <cell r="AT200">
            <v>0</v>
          </cell>
          <cell r="AU200">
            <v>0</v>
          </cell>
          <cell r="AV200">
            <v>0</v>
          </cell>
          <cell r="AW200">
            <v>0</v>
          </cell>
          <cell r="AX200">
            <v>0</v>
          </cell>
          <cell r="AY200">
            <v>0</v>
          </cell>
          <cell r="AZ200">
            <v>0</v>
          </cell>
          <cell r="BA200">
            <v>27656</v>
          </cell>
          <cell r="BB200">
            <v>0</v>
          </cell>
          <cell r="BC200">
            <v>0</v>
          </cell>
          <cell r="BD200">
            <v>0</v>
          </cell>
          <cell r="BE200">
            <v>0</v>
          </cell>
          <cell r="BF200">
            <v>0</v>
          </cell>
          <cell r="BG200" t="str">
            <v>263211WVCCQ3</v>
          </cell>
          <cell r="BH200">
            <v>40828</v>
          </cell>
        </row>
        <row r="201">
          <cell r="A201" t="str">
            <v xml:space="preserve">23854855   </v>
          </cell>
          <cell r="B201" t="str">
            <v>YABAR GALLEGOS CARLOS ALBERTO</v>
          </cell>
          <cell r="C201" t="str">
            <v>RESPONSABLE DE PROMOCION SOCIAL Y CAPACITACION</v>
          </cell>
          <cell r="D201" t="str">
            <v xml:space="preserve">23854855   </v>
          </cell>
          <cell r="E201">
            <v>40819</v>
          </cell>
          <cell r="F201">
            <v>40879</v>
          </cell>
          <cell r="G201">
            <v>2707</v>
          </cell>
          <cell r="H201">
            <v>2707</v>
          </cell>
          <cell r="I201">
            <v>0</v>
          </cell>
          <cell r="J201" t="str">
            <v>YABAR GALLEGOS CARLOS ALBERTO</v>
          </cell>
          <cell r="K201">
            <v>0</v>
          </cell>
          <cell r="L201">
            <v>2359.42</v>
          </cell>
          <cell r="M201" t="str">
            <v>OFICINA ZONAL CUSCO</v>
          </cell>
          <cell r="N201" t="str">
            <v xml:space="preserve">0015  </v>
          </cell>
          <cell r="O201" t="str">
            <v>1723</v>
          </cell>
          <cell r="P201" t="str">
            <v>003</v>
          </cell>
          <cell r="Q201" t="str">
            <v>19</v>
          </cell>
          <cell r="R201">
            <v>40840</v>
          </cell>
          <cell r="S201" t="str">
            <v>4013631285</v>
          </cell>
          <cell r="T201" t="str">
            <v>201110</v>
          </cell>
          <cell r="U201" t="str">
            <v>201110</v>
          </cell>
          <cell r="V201" t="str">
            <v>12</v>
          </cell>
          <cell r="W201">
            <v>1</v>
          </cell>
          <cell r="X201" t="str">
            <v>CAS ZONALES OCTUBRE 2011</v>
          </cell>
          <cell r="Y201">
            <v>1519</v>
          </cell>
          <cell r="Z201" t="str">
            <v>10238548557</v>
          </cell>
          <cell r="AA201" t="str">
            <v>YABAR</v>
          </cell>
          <cell r="AB201" t="str">
            <v>GALLEGOS</v>
          </cell>
          <cell r="AC201" t="str">
            <v>CARLOS ALBERTO</v>
          </cell>
          <cell r="AD201" t="str">
            <v>PRIMA</v>
          </cell>
          <cell r="AE201" t="str">
            <v>03</v>
          </cell>
          <cell r="AF201">
            <v>47.37</v>
          </cell>
          <cell r="AG201">
            <v>29.51</v>
          </cell>
          <cell r="AH201">
            <v>76.88</v>
          </cell>
          <cell r="AI201">
            <v>270.7</v>
          </cell>
          <cell r="AJ201">
            <v>40819</v>
          </cell>
          <cell r="AK201" t="str">
            <v>2624677</v>
          </cell>
          <cell r="AL201">
            <v>40828</v>
          </cell>
          <cell r="AM201" t="str">
            <v>2011</v>
          </cell>
          <cell r="AN201" t="str">
            <v>1</v>
          </cell>
          <cell r="AO201">
            <v>97.2</v>
          </cell>
          <cell r="AP201">
            <v>0</v>
          </cell>
          <cell r="AQ201">
            <v>0</v>
          </cell>
          <cell r="AR201">
            <v>0</v>
          </cell>
          <cell r="AS201">
            <v>0</v>
          </cell>
          <cell r="AT201">
            <v>0</v>
          </cell>
          <cell r="AU201">
            <v>0</v>
          </cell>
          <cell r="AV201">
            <v>0</v>
          </cell>
          <cell r="AW201">
            <v>0</v>
          </cell>
          <cell r="AX201">
            <v>0</v>
          </cell>
          <cell r="AY201">
            <v>0</v>
          </cell>
          <cell r="AZ201">
            <v>0</v>
          </cell>
          <cell r="BA201">
            <v>24676</v>
          </cell>
          <cell r="BB201">
            <v>0</v>
          </cell>
          <cell r="BC201">
            <v>0</v>
          </cell>
          <cell r="BD201">
            <v>0</v>
          </cell>
          <cell r="BE201">
            <v>0</v>
          </cell>
          <cell r="BF201">
            <v>0</v>
          </cell>
          <cell r="BG201" t="str">
            <v>546741CYGAL6</v>
          </cell>
          <cell r="BH201">
            <v>40819</v>
          </cell>
        </row>
        <row r="202">
          <cell r="A202" t="str">
            <v xml:space="preserve">23854855   </v>
          </cell>
          <cell r="B202" t="str">
            <v>YABAR GALLEGOS CARLOS ALBERTO</v>
          </cell>
          <cell r="C202" t="str">
            <v>RESPONSABLE DE PROMOCION SOCIAL Y CAPACITACION</v>
          </cell>
          <cell r="D202" t="str">
            <v xml:space="preserve">23854855   </v>
          </cell>
          <cell r="E202">
            <v>40819</v>
          </cell>
          <cell r="F202">
            <v>40908</v>
          </cell>
          <cell r="G202">
            <v>2707</v>
          </cell>
          <cell r="H202">
            <v>2707</v>
          </cell>
          <cell r="I202">
            <v>0</v>
          </cell>
          <cell r="J202" t="str">
            <v>YABAR GALLEGOS CARLOS ALBERTO</v>
          </cell>
          <cell r="K202">
            <v>0</v>
          </cell>
          <cell r="L202">
            <v>2359.42</v>
          </cell>
          <cell r="M202" t="str">
            <v>OFICINA ZONAL CUSCO</v>
          </cell>
          <cell r="N202" t="str">
            <v xml:space="preserve">0015  </v>
          </cell>
          <cell r="O202" t="str">
            <v>1723</v>
          </cell>
          <cell r="P202" t="str">
            <v>003</v>
          </cell>
          <cell r="Q202" t="str">
            <v>19</v>
          </cell>
          <cell r="R202">
            <v>40840</v>
          </cell>
          <cell r="S202" t="str">
            <v>4013631285</v>
          </cell>
          <cell r="T202" t="str">
            <v>201110</v>
          </cell>
          <cell r="U202" t="str">
            <v>201110</v>
          </cell>
          <cell r="V202" t="str">
            <v>12</v>
          </cell>
          <cell r="W202">
            <v>1</v>
          </cell>
          <cell r="X202" t="str">
            <v>CAS ZONALES OCTUBRE 2011</v>
          </cell>
          <cell r="Y202">
            <v>1519</v>
          </cell>
          <cell r="Z202" t="str">
            <v>10238548557</v>
          </cell>
          <cell r="AA202" t="str">
            <v>YABAR</v>
          </cell>
          <cell r="AB202" t="str">
            <v>GALLEGOS</v>
          </cell>
          <cell r="AC202" t="str">
            <v>CARLOS ALBERTO</v>
          </cell>
          <cell r="AD202" t="str">
            <v>PRIMA</v>
          </cell>
          <cell r="AE202" t="str">
            <v>03</v>
          </cell>
          <cell r="AF202">
            <v>47.37</v>
          </cell>
          <cell r="AG202">
            <v>29.51</v>
          </cell>
          <cell r="AH202">
            <v>76.88</v>
          </cell>
          <cell r="AI202">
            <v>270.7</v>
          </cell>
          <cell r="AJ202">
            <v>40819</v>
          </cell>
          <cell r="AK202" t="str">
            <v>2624677</v>
          </cell>
          <cell r="AL202">
            <v>40828</v>
          </cell>
          <cell r="AM202" t="str">
            <v>2011</v>
          </cell>
          <cell r="AN202" t="str">
            <v>1</v>
          </cell>
          <cell r="AO202">
            <v>97.2</v>
          </cell>
          <cell r="AP202">
            <v>0</v>
          </cell>
          <cell r="AQ202">
            <v>0</v>
          </cell>
          <cell r="AR202">
            <v>0</v>
          </cell>
          <cell r="AS202">
            <v>0</v>
          </cell>
          <cell r="AT202">
            <v>0</v>
          </cell>
          <cell r="AU202">
            <v>0</v>
          </cell>
          <cell r="AV202">
            <v>0</v>
          </cell>
          <cell r="AW202">
            <v>0</v>
          </cell>
          <cell r="AX202">
            <v>0</v>
          </cell>
          <cell r="AY202">
            <v>0</v>
          </cell>
          <cell r="AZ202">
            <v>0</v>
          </cell>
          <cell r="BA202">
            <v>24676</v>
          </cell>
          <cell r="BB202">
            <v>0</v>
          </cell>
          <cell r="BC202">
            <v>0</v>
          </cell>
          <cell r="BD202">
            <v>0</v>
          </cell>
          <cell r="BE202">
            <v>0</v>
          </cell>
          <cell r="BF202">
            <v>0</v>
          </cell>
          <cell r="BG202" t="str">
            <v>546741CYGAL6</v>
          </cell>
          <cell r="BH202">
            <v>40819</v>
          </cell>
        </row>
        <row r="203">
          <cell r="A203" t="str">
            <v xml:space="preserve">23854855   </v>
          </cell>
          <cell r="B203" t="str">
            <v>YABAR GALLEGOS CARLOS ALBERTO</v>
          </cell>
          <cell r="C203" t="str">
            <v>RESPONSABLE DE PROMOCION SOCIAL Y CAPACITACION</v>
          </cell>
          <cell r="D203" t="str">
            <v xml:space="preserve">23854855   </v>
          </cell>
          <cell r="E203">
            <v>40819</v>
          </cell>
          <cell r="F203">
            <v>40939</v>
          </cell>
          <cell r="G203">
            <v>2707</v>
          </cell>
          <cell r="H203">
            <v>2707</v>
          </cell>
          <cell r="I203">
            <v>0</v>
          </cell>
          <cell r="J203" t="str">
            <v>YABAR GALLEGOS CARLOS ALBERTO</v>
          </cell>
          <cell r="K203">
            <v>0</v>
          </cell>
          <cell r="L203">
            <v>2359.42</v>
          </cell>
          <cell r="M203" t="str">
            <v>OFICINA ZONAL CUSCO</v>
          </cell>
          <cell r="N203" t="str">
            <v xml:space="preserve">0015  </v>
          </cell>
          <cell r="O203" t="str">
            <v>1723</v>
          </cell>
          <cell r="P203" t="str">
            <v>003</v>
          </cell>
          <cell r="Q203" t="str">
            <v>19</v>
          </cell>
          <cell r="R203">
            <v>40840</v>
          </cell>
          <cell r="S203" t="str">
            <v>4013631285</v>
          </cell>
          <cell r="T203" t="str">
            <v>201110</v>
          </cell>
          <cell r="U203" t="str">
            <v>201110</v>
          </cell>
          <cell r="V203" t="str">
            <v>12</v>
          </cell>
          <cell r="W203">
            <v>1</v>
          </cell>
          <cell r="X203" t="str">
            <v>CAS ZONALES OCTUBRE 2011</v>
          </cell>
          <cell r="Y203">
            <v>1519</v>
          </cell>
          <cell r="Z203" t="str">
            <v>10238548557</v>
          </cell>
          <cell r="AA203" t="str">
            <v>YABAR</v>
          </cell>
          <cell r="AB203" t="str">
            <v>GALLEGOS</v>
          </cell>
          <cell r="AC203" t="str">
            <v>CARLOS ALBERTO</v>
          </cell>
          <cell r="AD203" t="str">
            <v>PRIMA</v>
          </cell>
          <cell r="AE203" t="str">
            <v>03</v>
          </cell>
          <cell r="AF203">
            <v>47.37</v>
          </cell>
          <cell r="AG203">
            <v>29.51</v>
          </cell>
          <cell r="AH203">
            <v>76.88</v>
          </cell>
          <cell r="AI203">
            <v>270.7</v>
          </cell>
          <cell r="AJ203">
            <v>40819</v>
          </cell>
          <cell r="AK203" t="str">
            <v>2624677</v>
          </cell>
          <cell r="AL203">
            <v>40828</v>
          </cell>
          <cell r="AM203" t="str">
            <v>2011</v>
          </cell>
          <cell r="AN203" t="str">
            <v>1</v>
          </cell>
          <cell r="AO203">
            <v>97.2</v>
          </cell>
          <cell r="AP203">
            <v>0</v>
          </cell>
          <cell r="AQ203">
            <v>0</v>
          </cell>
          <cell r="AR203">
            <v>0</v>
          </cell>
          <cell r="AS203">
            <v>0</v>
          </cell>
          <cell r="AT203">
            <v>0</v>
          </cell>
          <cell r="AU203">
            <v>0</v>
          </cell>
          <cell r="AV203">
            <v>0</v>
          </cell>
          <cell r="AW203">
            <v>0</v>
          </cell>
          <cell r="AX203">
            <v>0</v>
          </cell>
          <cell r="AY203">
            <v>0</v>
          </cell>
          <cell r="AZ203">
            <v>0</v>
          </cell>
          <cell r="BA203">
            <v>24676</v>
          </cell>
          <cell r="BB203">
            <v>0</v>
          </cell>
          <cell r="BC203">
            <v>0</v>
          </cell>
          <cell r="BD203">
            <v>0</v>
          </cell>
          <cell r="BE203">
            <v>0</v>
          </cell>
          <cell r="BF203">
            <v>0</v>
          </cell>
          <cell r="BG203" t="str">
            <v>546741CYGAL6</v>
          </cell>
          <cell r="BH203">
            <v>40819</v>
          </cell>
        </row>
        <row r="204">
          <cell r="A204" t="str">
            <v xml:space="preserve">23854855   </v>
          </cell>
          <cell r="B204" t="str">
            <v>YABAR GALLEGOS CARLOS ALBERTO</v>
          </cell>
          <cell r="C204" t="str">
            <v>RESPONSABLE DE PROMOCION SOCIAL Y CAPACITACION</v>
          </cell>
          <cell r="D204" t="str">
            <v xml:space="preserve">23854855   </v>
          </cell>
          <cell r="E204">
            <v>40819</v>
          </cell>
          <cell r="F204">
            <v>40968</v>
          </cell>
          <cell r="G204">
            <v>2707</v>
          </cell>
          <cell r="H204">
            <v>2707</v>
          </cell>
          <cell r="I204">
            <v>0</v>
          </cell>
          <cell r="J204" t="str">
            <v>YABAR GALLEGOS CARLOS ALBERTO</v>
          </cell>
          <cell r="K204">
            <v>0</v>
          </cell>
          <cell r="L204">
            <v>2359.42</v>
          </cell>
          <cell r="M204" t="str">
            <v>OFICINA ZONAL CUSCO</v>
          </cell>
          <cell r="N204" t="str">
            <v xml:space="preserve">0015  </v>
          </cell>
          <cell r="O204" t="str">
            <v>1723</v>
          </cell>
          <cell r="P204" t="str">
            <v>003</v>
          </cell>
          <cell r="Q204" t="str">
            <v>19</v>
          </cell>
          <cell r="R204">
            <v>40840</v>
          </cell>
          <cell r="S204" t="str">
            <v>4013631285</v>
          </cell>
          <cell r="T204" t="str">
            <v>201110</v>
          </cell>
          <cell r="U204" t="str">
            <v>201110</v>
          </cell>
          <cell r="V204" t="str">
            <v>12</v>
          </cell>
          <cell r="W204">
            <v>1</v>
          </cell>
          <cell r="X204" t="str">
            <v>CAS ZONALES OCTUBRE 2011</v>
          </cell>
          <cell r="Y204">
            <v>1519</v>
          </cell>
          <cell r="Z204" t="str">
            <v>10238548557</v>
          </cell>
          <cell r="AA204" t="str">
            <v>YABAR</v>
          </cell>
          <cell r="AB204" t="str">
            <v>GALLEGOS</v>
          </cell>
          <cell r="AC204" t="str">
            <v>CARLOS ALBERTO</v>
          </cell>
          <cell r="AD204" t="str">
            <v>PRIMA</v>
          </cell>
          <cell r="AE204" t="str">
            <v>03</v>
          </cell>
          <cell r="AF204">
            <v>47.37</v>
          </cell>
          <cell r="AG204">
            <v>29.51</v>
          </cell>
          <cell r="AH204">
            <v>76.88</v>
          </cell>
          <cell r="AI204">
            <v>270.7</v>
          </cell>
          <cell r="AJ204">
            <v>40819</v>
          </cell>
          <cell r="AK204" t="str">
            <v>2624677</v>
          </cell>
          <cell r="AL204">
            <v>40828</v>
          </cell>
          <cell r="AM204" t="str">
            <v>2011</v>
          </cell>
          <cell r="AN204" t="str">
            <v>1</v>
          </cell>
          <cell r="AO204">
            <v>97.2</v>
          </cell>
          <cell r="AP204">
            <v>0</v>
          </cell>
          <cell r="AQ204">
            <v>0</v>
          </cell>
          <cell r="AR204">
            <v>0</v>
          </cell>
          <cell r="AS204">
            <v>0</v>
          </cell>
          <cell r="AT204">
            <v>0</v>
          </cell>
          <cell r="AU204">
            <v>0</v>
          </cell>
          <cell r="AV204">
            <v>0</v>
          </cell>
          <cell r="AW204">
            <v>0</v>
          </cell>
          <cell r="AX204">
            <v>0</v>
          </cell>
          <cell r="AY204">
            <v>0</v>
          </cell>
          <cell r="AZ204">
            <v>0</v>
          </cell>
          <cell r="BA204">
            <v>24676</v>
          </cell>
          <cell r="BB204">
            <v>0</v>
          </cell>
          <cell r="BC204">
            <v>0</v>
          </cell>
          <cell r="BD204">
            <v>0</v>
          </cell>
          <cell r="BE204">
            <v>0</v>
          </cell>
          <cell r="BF204">
            <v>0</v>
          </cell>
          <cell r="BG204" t="str">
            <v>546741CYGAL6</v>
          </cell>
          <cell r="BH204">
            <v>40819</v>
          </cell>
        </row>
        <row r="205">
          <cell r="A205" t="str">
            <v xml:space="preserve">23854855   </v>
          </cell>
          <cell r="B205" t="str">
            <v>YABAR GALLEGOS CARLOS ALBERTO</v>
          </cell>
          <cell r="C205" t="str">
            <v>RESPONSABLE DE PROMOCION SOCIAL Y CAPACITACION</v>
          </cell>
          <cell r="D205" t="str">
            <v xml:space="preserve">23854855   </v>
          </cell>
          <cell r="E205">
            <v>40819</v>
          </cell>
          <cell r="F205">
            <v>40999</v>
          </cell>
          <cell r="G205">
            <v>2707</v>
          </cell>
          <cell r="H205">
            <v>2707</v>
          </cell>
          <cell r="I205">
            <v>0</v>
          </cell>
          <cell r="J205" t="str">
            <v>YABAR GALLEGOS CARLOS ALBERTO</v>
          </cell>
          <cell r="K205">
            <v>0</v>
          </cell>
          <cell r="L205">
            <v>2359.42</v>
          </cell>
          <cell r="M205" t="str">
            <v>OFICINA ZONAL CUSCO</v>
          </cell>
          <cell r="N205" t="str">
            <v xml:space="preserve">0015  </v>
          </cell>
          <cell r="O205" t="str">
            <v>1723</v>
          </cell>
          <cell r="P205" t="str">
            <v>003</v>
          </cell>
          <cell r="Q205" t="str">
            <v>19</v>
          </cell>
          <cell r="R205">
            <v>40840</v>
          </cell>
          <cell r="S205" t="str">
            <v>4013631285</v>
          </cell>
          <cell r="T205" t="str">
            <v>201110</v>
          </cell>
          <cell r="U205" t="str">
            <v>201110</v>
          </cell>
          <cell r="V205" t="str">
            <v>12</v>
          </cell>
          <cell r="W205">
            <v>1</v>
          </cell>
          <cell r="X205" t="str">
            <v>CAS ZONALES OCTUBRE 2011</v>
          </cell>
          <cell r="Y205">
            <v>1519</v>
          </cell>
          <cell r="Z205" t="str">
            <v>10238548557</v>
          </cell>
          <cell r="AA205" t="str">
            <v>YABAR</v>
          </cell>
          <cell r="AB205" t="str">
            <v>GALLEGOS</v>
          </cell>
          <cell r="AC205" t="str">
            <v>CARLOS ALBERTO</v>
          </cell>
          <cell r="AD205" t="str">
            <v>PRIMA</v>
          </cell>
          <cell r="AE205" t="str">
            <v>03</v>
          </cell>
          <cell r="AF205">
            <v>47.37</v>
          </cell>
          <cell r="AG205">
            <v>29.51</v>
          </cell>
          <cell r="AH205">
            <v>76.88</v>
          </cell>
          <cell r="AI205">
            <v>270.7</v>
          </cell>
          <cell r="AJ205">
            <v>40819</v>
          </cell>
          <cell r="AK205" t="str">
            <v>2624677</v>
          </cell>
          <cell r="AL205">
            <v>40828</v>
          </cell>
          <cell r="AM205" t="str">
            <v>2011</v>
          </cell>
          <cell r="AN205" t="str">
            <v>1</v>
          </cell>
          <cell r="AO205">
            <v>97.2</v>
          </cell>
          <cell r="AP205">
            <v>0</v>
          </cell>
          <cell r="AQ205">
            <v>0</v>
          </cell>
          <cell r="AR205">
            <v>0</v>
          </cell>
          <cell r="AS205">
            <v>0</v>
          </cell>
          <cell r="AT205">
            <v>0</v>
          </cell>
          <cell r="AU205">
            <v>0</v>
          </cell>
          <cell r="AV205">
            <v>0</v>
          </cell>
          <cell r="AW205">
            <v>0</v>
          </cell>
          <cell r="AX205">
            <v>0</v>
          </cell>
          <cell r="AY205">
            <v>0</v>
          </cell>
          <cell r="AZ205">
            <v>0</v>
          </cell>
          <cell r="BA205">
            <v>24676</v>
          </cell>
          <cell r="BB205">
            <v>0</v>
          </cell>
          <cell r="BC205">
            <v>0</v>
          </cell>
          <cell r="BD205">
            <v>0</v>
          </cell>
          <cell r="BE205">
            <v>0</v>
          </cell>
          <cell r="BF205">
            <v>0</v>
          </cell>
          <cell r="BG205" t="str">
            <v>546741CYGAL6</v>
          </cell>
          <cell r="BH205">
            <v>40819</v>
          </cell>
        </row>
        <row r="206">
          <cell r="A206" t="str">
            <v xml:space="preserve">23854855   </v>
          </cell>
          <cell r="B206" t="str">
            <v>YABAR GALLEGOS CARLOS ALBERTO</v>
          </cell>
          <cell r="C206" t="str">
            <v>RESPONSABLE DE PROMOCION SOCIAL Y CAPACITACION</v>
          </cell>
          <cell r="D206" t="str">
            <v xml:space="preserve">23854855   </v>
          </cell>
          <cell r="E206">
            <v>40819</v>
          </cell>
          <cell r="F206">
            <v>41029</v>
          </cell>
          <cell r="G206">
            <v>2707</v>
          </cell>
          <cell r="H206">
            <v>2707</v>
          </cell>
          <cell r="I206">
            <v>0</v>
          </cell>
          <cell r="J206" t="str">
            <v>YABAR GALLEGOS CARLOS ALBERTO</v>
          </cell>
          <cell r="K206">
            <v>0</v>
          </cell>
          <cell r="L206">
            <v>2359.42</v>
          </cell>
          <cell r="M206" t="str">
            <v>OFICINA ZONAL CUSCO</v>
          </cell>
          <cell r="N206" t="str">
            <v xml:space="preserve">0015  </v>
          </cell>
          <cell r="O206" t="str">
            <v>1723</v>
          </cell>
          <cell r="P206" t="str">
            <v>003</v>
          </cell>
          <cell r="Q206" t="str">
            <v>19</v>
          </cell>
          <cell r="R206">
            <v>40840</v>
          </cell>
          <cell r="S206" t="str">
            <v>4013631285</v>
          </cell>
          <cell r="T206" t="str">
            <v>201110</v>
          </cell>
          <cell r="U206" t="str">
            <v>201110</v>
          </cell>
          <cell r="V206" t="str">
            <v>12</v>
          </cell>
          <cell r="W206">
            <v>1</v>
          </cell>
          <cell r="X206" t="str">
            <v>CAS ZONALES OCTUBRE 2011</v>
          </cell>
          <cell r="Y206">
            <v>1519</v>
          </cell>
          <cell r="Z206" t="str">
            <v>10238548557</v>
          </cell>
          <cell r="AA206" t="str">
            <v>YABAR</v>
          </cell>
          <cell r="AB206" t="str">
            <v>GALLEGOS</v>
          </cell>
          <cell r="AC206" t="str">
            <v>CARLOS ALBERTO</v>
          </cell>
          <cell r="AD206" t="str">
            <v>PRIMA</v>
          </cell>
          <cell r="AE206" t="str">
            <v>03</v>
          </cell>
          <cell r="AF206">
            <v>47.37</v>
          </cell>
          <cell r="AG206">
            <v>29.51</v>
          </cell>
          <cell r="AH206">
            <v>76.88</v>
          </cell>
          <cell r="AI206">
            <v>270.7</v>
          </cell>
          <cell r="AJ206">
            <v>40819</v>
          </cell>
          <cell r="AK206" t="str">
            <v>2624677</v>
          </cell>
          <cell r="AL206">
            <v>40828</v>
          </cell>
          <cell r="AM206" t="str">
            <v>2011</v>
          </cell>
          <cell r="AN206" t="str">
            <v>1</v>
          </cell>
          <cell r="AO206">
            <v>97.2</v>
          </cell>
          <cell r="AP206">
            <v>0</v>
          </cell>
          <cell r="AQ206">
            <v>0</v>
          </cell>
          <cell r="AR206">
            <v>0</v>
          </cell>
          <cell r="AS206">
            <v>0</v>
          </cell>
          <cell r="AT206">
            <v>0</v>
          </cell>
          <cell r="AU206">
            <v>0</v>
          </cell>
          <cell r="AV206">
            <v>0</v>
          </cell>
          <cell r="AW206">
            <v>0</v>
          </cell>
          <cell r="AX206">
            <v>0</v>
          </cell>
          <cell r="AY206">
            <v>0</v>
          </cell>
          <cell r="AZ206">
            <v>0</v>
          </cell>
          <cell r="BA206">
            <v>24676</v>
          </cell>
          <cell r="BB206">
            <v>0</v>
          </cell>
          <cell r="BC206">
            <v>0</v>
          </cell>
          <cell r="BD206">
            <v>0</v>
          </cell>
          <cell r="BE206">
            <v>0</v>
          </cell>
          <cell r="BF206">
            <v>0</v>
          </cell>
          <cell r="BG206" t="str">
            <v>546741CYGAL6</v>
          </cell>
          <cell r="BH206">
            <v>40819</v>
          </cell>
        </row>
        <row r="207">
          <cell r="A207" t="str">
            <v>23813727</v>
          </cell>
          <cell r="B207" t="str">
            <v>ZVIETCOVICH  ALVAREZ MANUEL JESUS</v>
          </cell>
          <cell r="C207" t="str">
            <v>JEFE DE LA OFICINA ZONAL CUSCO</v>
          </cell>
          <cell r="D207" t="str">
            <v>23813727</v>
          </cell>
          <cell r="E207">
            <v>40826</v>
          </cell>
          <cell r="F207">
            <v>40886</v>
          </cell>
          <cell r="G207">
            <v>3710</v>
          </cell>
          <cell r="H207">
            <v>3710</v>
          </cell>
          <cell r="I207">
            <v>0</v>
          </cell>
          <cell r="J207" t="str">
            <v>ZVIETCOVICH  ALVAREZ MANUEL JESUS</v>
          </cell>
          <cell r="K207">
            <v>0</v>
          </cell>
          <cell r="L207">
            <v>3233.63</v>
          </cell>
          <cell r="M207" t="str">
            <v>OFICINA ZONAL CUSCO</v>
          </cell>
          <cell r="N207" t="str">
            <v xml:space="preserve">0015  </v>
          </cell>
          <cell r="O207" t="str">
            <v>3430</v>
          </cell>
          <cell r="P207" t="str">
            <v>003</v>
          </cell>
          <cell r="Q207" t="str">
            <v>14</v>
          </cell>
          <cell r="R207">
            <v>40840</v>
          </cell>
          <cell r="S207" t="str">
            <v>4040881846</v>
          </cell>
          <cell r="T207" t="str">
            <v>201110</v>
          </cell>
          <cell r="U207" t="str">
            <v>201110</v>
          </cell>
          <cell r="V207" t="str">
            <v>12</v>
          </cell>
          <cell r="W207">
            <v>1</v>
          </cell>
          <cell r="X207" t="str">
            <v>CAS ZONALES OCTUBRE 2011</v>
          </cell>
          <cell r="Y207">
            <v>4149</v>
          </cell>
          <cell r="Z207" t="str">
            <v>10238137271</v>
          </cell>
          <cell r="AA207" t="str">
            <v xml:space="preserve">ZVIETCOVICH </v>
          </cell>
          <cell r="AB207" t="str">
            <v>ALVAREZ</v>
          </cell>
          <cell r="AC207" t="str">
            <v>MANUEL JESUS</v>
          </cell>
          <cell r="AD207" t="str">
            <v>PRIMA</v>
          </cell>
          <cell r="AE207" t="str">
            <v>03</v>
          </cell>
          <cell r="AF207">
            <v>64.930000000000007</v>
          </cell>
          <cell r="AG207">
            <v>40.44</v>
          </cell>
          <cell r="AH207">
            <v>105.37</v>
          </cell>
          <cell r="AI207">
            <v>371</v>
          </cell>
          <cell r="AJ207">
            <v>40826</v>
          </cell>
          <cell r="AK207" t="str">
            <v>2418681</v>
          </cell>
          <cell r="AL207">
            <v>40644</v>
          </cell>
          <cell r="AM207" t="str">
            <v>2011</v>
          </cell>
          <cell r="AN207" t="str">
            <v>1</v>
          </cell>
          <cell r="AO207">
            <v>97.2</v>
          </cell>
          <cell r="AP207">
            <v>0</v>
          </cell>
          <cell r="AQ207">
            <v>0</v>
          </cell>
          <cell r="AR207">
            <v>0</v>
          </cell>
          <cell r="AS207">
            <v>0</v>
          </cell>
          <cell r="AT207">
            <v>0</v>
          </cell>
          <cell r="AU207">
            <v>0</v>
          </cell>
          <cell r="AV207">
            <v>0</v>
          </cell>
          <cell r="AW207">
            <v>0</v>
          </cell>
          <cell r="AX207">
            <v>0</v>
          </cell>
          <cell r="AY207">
            <v>0</v>
          </cell>
          <cell r="AZ207">
            <v>0</v>
          </cell>
          <cell r="BA207">
            <v>22898</v>
          </cell>
          <cell r="BB207">
            <v>0</v>
          </cell>
          <cell r="BC207">
            <v>0</v>
          </cell>
          <cell r="BD207">
            <v>0</v>
          </cell>
          <cell r="BE207">
            <v>0</v>
          </cell>
          <cell r="BF207">
            <v>0</v>
          </cell>
          <cell r="BG207" t="str">
            <v>528961MZAEA5</v>
          </cell>
          <cell r="BH207">
            <v>40826</v>
          </cell>
        </row>
        <row r="208">
          <cell r="A208" t="str">
            <v>23813727</v>
          </cell>
          <cell r="B208" t="str">
            <v>ZVIETCOVICH  ALVAREZ MANUEL JESUS</v>
          </cell>
          <cell r="C208" t="str">
            <v>JEFE DE LA OFICINA ZONAL CUSCO</v>
          </cell>
          <cell r="D208" t="str">
            <v>23813727</v>
          </cell>
          <cell r="E208">
            <v>40826</v>
          </cell>
          <cell r="F208">
            <v>40908</v>
          </cell>
          <cell r="G208">
            <v>3710</v>
          </cell>
          <cell r="H208">
            <v>3710</v>
          </cell>
          <cell r="I208">
            <v>0</v>
          </cell>
          <cell r="J208" t="str">
            <v>ZVIETCOVICH  ALVAREZ MANUEL JESUS</v>
          </cell>
          <cell r="K208">
            <v>0</v>
          </cell>
          <cell r="L208">
            <v>3233.63</v>
          </cell>
          <cell r="M208" t="str">
            <v>OFICINA ZONAL CUSCO</v>
          </cell>
          <cell r="N208" t="str">
            <v xml:space="preserve">0015  </v>
          </cell>
          <cell r="O208" t="str">
            <v>3430</v>
          </cell>
          <cell r="P208" t="str">
            <v>003</v>
          </cell>
          <cell r="Q208" t="str">
            <v>14</v>
          </cell>
          <cell r="R208">
            <v>40840</v>
          </cell>
          <cell r="S208" t="str">
            <v>4040881846</v>
          </cell>
          <cell r="T208" t="str">
            <v>201110</v>
          </cell>
          <cell r="U208" t="str">
            <v>201110</v>
          </cell>
          <cell r="V208" t="str">
            <v>12</v>
          </cell>
          <cell r="W208">
            <v>1</v>
          </cell>
          <cell r="X208" t="str">
            <v>CAS ZONALES OCTUBRE 2011</v>
          </cell>
          <cell r="Y208">
            <v>4149</v>
          </cell>
          <cell r="Z208" t="str">
            <v>10238137271</v>
          </cell>
          <cell r="AA208" t="str">
            <v xml:space="preserve">ZVIETCOVICH </v>
          </cell>
          <cell r="AB208" t="str">
            <v>ALVAREZ</v>
          </cell>
          <cell r="AC208" t="str">
            <v>MANUEL JESUS</v>
          </cell>
          <cell r="AD208" t="str">
            <v>PRIMA</v>
          </cell>
          <cell r="AE208" t="str">
            <v>03</v>
          </cell>
          <cell r="AF208">
            <v>64.930000000000007</v>
          </cell>
          <cell r="AG208">
            <v>40.44</v>
          </cell>
          <cell r="AH208">
            <v>105.37</v>
          </cell>
          <cell r="AI208">
            <v>371</v>
          </cell>
          <cell r="AJ208">
            <v>40826</v>
          </cell>
          <cell r="AK208" t="str">
            <v>2418681</v>
          </cell>
          <cell r="AL208">
            <v>40644</v>
          </cell>
          <cell r="AM208" t="str">
            <v>2011</v>
          </cell>
          <cell r="AN208" t="str">
            <v>1</v>
          </cell>
          <cell r="AO208">
            <v>97.2</v>
          </cell>
          <cell r="AP208">
            <v>0</v>
          </cell>
          <cell r="AQ208">
            <v>0</v>
          </cell>
          <cell r="AR208">
            <v>0</v>
          </cell>
          <cell r="AS208">
            <v>0</v>
          </cell>
          <cell r="AT208">
            <v>0</v>
          </cell>
          <cell r="AU208">
            <v>0</v>
          </cell>
          <cell r="AV208">
            <v>0</v>
          </cell>
          <cell r="AW208">
            <v>0</v>
          </cell>
          <cell r="AX208">
            <v>0</v>
          </cell>
          <cell r="AY208">
            <v>0</v>
          </cell>
          <cell r="AZ208">
            <v>0</v>
          </cell>
          <cell r="BA208">
            <v>22898</v>
          </cell>
          <cell r="BB208">
            <v>0</v>
          </cell>
          <cell r="BC208">
            <v>0</v>
          </cell>
          <cell r="BD208">
            <v>0</v>
          </cell>
          <cell r="BE208">
            <v>0</v>
          </cell>
          <cell r="BF208">
            <v>0</v>
          </cell>
          <cell r="BG208" t="str">
            <v>528961MZAEA5</v>
          </cell>
          <cell r="BH208">
            <v>40826</v>
          </cell>
        </row>
        <row r="209">
          <cell r="A209" t="str">
            <v>23813727</v>
          </cell>
          <cell r="B209" t="str">
            <v>ZVIETCOVICH  ALVAREZ MANUEL JESUS</v>
          </cell>
          <cell r="C209" t="str">
            <v>JEFE DE LA OFICINA ZONAL CUSCO</v>
          </cell>
          <cell r="D209" t="str">
            <v>23813727</v>
          </cell>
          <cell r="E209">
            <v>40826</v>
          </cell>
          <cell r="F209">
            <v>40939</v>
          </cell>
          <cell r="G209">
            <v>3710</v>
          </cell>
          <cell r="H209">
            <v>3710</v>
          </cell>
          <cell r="I209">
            <v>0</v>
          </cell>
          <cell r="J209" t="str">
            <v>ZVIETCOVICH  ALVAREZ MANUEL JESUS</v>
          </cell>
          <cell r="K209">
            <v>0</v>
          </cell>
          <cell r="L209">
            <v>3233.63</v>
          </cell>
          <cell r="M209" t="str">
            <v>OFICINA ZONAL CUSCO</v>
          </cell>
          <cell r="N209" t="str">
            <v xml:space="preserve">0015  </v>
          </cell>
          <cell r="O209" t="str">
            <v>3430</v>
          </cell>
          <cell r="P209" t="str">
            <v>003</v>
          </cell>
          <cell r="Q209" t="str">
            <v>14</v>
          </cell>
          <cell r="R209">
            <v>40840</v>
          </cell>
          <cell r="S209" t="str">
            <v>4040881846</v>
          </cell>
          <cell r="T209" t="str">
            <v>201110</v>
          </cell>
          <cell r="U209" t="str">
            <v>201110</v>
          </cell>
          <cell r="V209" t="str">
            <v>12</v>
          </cell>
          <cell r="W209">
            <v>1</v>
          </cell>
          <cell r="X209" t="str">
            <v>CAS ZONALES OCTUBRE 2011</v>
          </cell>
          <cell r="Y209">
            <v>4149</v>
          </cell>
          <cell r="Z209" t="str">
            <v>10238137271</v>
          </cell>
          <cell r="AA209" t="str">
            <v xml:space="preserve">ZVIETCOVICH </v>
          </cell>
          <cell r="AB209" t="str">
            <v>ALVAREZ</v>
          </cell>
          <cell r="AC209" t="str">
            <v>MANUEL JESUS</v>
          </cell>
          <cell r="AD209" t="str">
            <v>PRIMA</v>
          </cell>
          <cell r="AE209" t="str">
            <v>03</v>
          </cell>
          <cell r="AF209">
            <v>64.930000000000007</v>
          </cell>
          <cell r="AG209">
            <v>40.44</v>
          </cell>
          <cell r="AH209">
            <v>105.37</v>
          </cell>
          <cell r="AI209">
            <v>371</v>
          </cell>
          <cell r="AJ209">
            <v>40826</v>
          </cell>
          <cell r="AK209" t="str">
            <v>2418681</v>
          </cell>
          <cell r="AL209">
            <v>40644</v>
          </cell>
          <cell r="AM209" t="str">
            <v>2011</v>
          </cell>
          <cell r="AN209" t="str">
            <v>1</v>
          </cell>
          <cell r="AO209">
            <v>97.2</v>
          </cell>
          <cell r="AP209">
            <v>0</v>
          </cell>
          <cell r="AQ209">
            <v>0</v>
          </cell>
          <cell r="AR209">
            <v>0</v>
          </cell>
          <cell r="AS209">
            <v>0</v>
          </cell>
          <cell r="AT209">
            <v>0</v>
          </cell>
          <cell r="AU209">
            <v>0</v>
          </cell>
          <cell r="AV209">
            <v>0</v>
          </cell>
          <cell r="AW209">
            <v>0</v>
          </cell>
          <cell r="AX209">
            <v>0</v>
          </cell>
          <cell r="AY209">
            <v>0</v>
          </cell>
          <cell r="AZ209">
            <v>0</v>
          </cell>
          <cell r="BA209">
            <v>22898</v>
          </cell>
          <cell r="BB209">
            <v>0</v>
          </cell>
          <cell r="BC209">
            <v>0</v>
          </cell>
          <cell r="BD209">
            <v>0</v>
          </cell>
          <cell r="BE209">
            <v>0</v>
          </cell>
          <cell r="BF209">
            <v>0</v>
          </cell>
          <cell r="BG209" t="str">
            <v>528961MZAEA5</v>
          </cell>
          <cell r="BH209">
            <v>40826</v>
          </cell>
        </row>
        <row r="210">
          <cell r="A210" t="str">
            <v>23813727</v>
          </cell>
          <cell r="B210" t="str">
            <v>ZVIETCOVICH  ALVAREZ MANUEL JESUS</v>
          </cell>
          <cell r="C210" t="str">
            <v>JEFE DE LA OFICINA ZONAL CUSCO</v>
          </cell>
          <cell r="D210" t="str">
            <v>23813727</v>
          </cell>
          <cell r="E210">
            <v>40826</v>
          </cell>
          <cell r="F210">
            <v>40968</v>
          </cell>
          <cell r="G210">
            <v>3710</v>
          </cell>
          <cell r="H210">
            <v>3710</v>
          </cell>
          <cell r="I210">
            <v>0</v>
          </cell>
          <cell r="J210" t="str">
            <v>ZVIETCOVICH  ALVAREZ MANUEL JESUS</v>
          </cell>
          <cell r="K210">
            <v>0</v>
          </cell>
          <cell r="L210">
            <v>3233.63</v>
          </cell>
          <cell r="M210" t="str">
            <v>OFICINA ZONAL CUSCO</v>
          </cell>
          <cell r="N210" t="str">
            <v xml:space="preserve">0015  </v>
          </cell>
          <cell r="O210" t="str">
            <v>3430</v>
          </cell>
          <cell r="P210" t="str">
            <v>003</v>
          </cell>
          <cell r="Q210" t="str">
            <v>14</v>
          </cell>
          <cell r="R210">
            <v>40840</v>
          </cell>
          <cell r="S210" t="str">
            <v>4040881846</v>
          </cell>
          <cell r="T210" t="str">
            <v>201110</v>
          </cell>
          <cell r="U210" t="str">
            <v>201110</v>
          </cell>
          <cell r="V210" t="str">
            <v>12</v>
          </cell>
          <cell r="W210">
            <v>1</v>
          </cell>
          <cell r="X210" t="str">
            <v>CAS ZONALES OCTUBRE 2011</v>
          </cell>
          <cell r="Y210">
            <v>4149</v>
          </cell>
          <cell r="Z210" t="str">
            <v>10238137271</v>
          </cell>
          <cell r="AA210" t="str">
            <v xml:space="preserve">ZVIETCOVICH </v>
          </cell>
          <cell r="AB210" t="str">
            <v>ALVAREZ</v>
          </cell>
          <cell r="AC210" t="str">
            <v>MANUEL JESUS</v>
          </cell>
          <cell r="AD210" t="str">
            <v>PRIMA</v>
          </cell>
          <cell r="AE210" t="str">
            <v>03</v>
          </cell>
          <cell r="AF210">
            <v>64.930000000000007</v>
          </cell>
          <cell r="AG210">
            <v>40.44</v>
          </cell>
          <cell r="AH210">
            <v>105.37</v>
          </cell>
          <cell r="AI210">
            <v>371</v>
          </cell>
          <cell r="AJ210">
            <v>40826</v>
          </cell>
          <cell r="AK210" t="str">
            <v>2418681</v>
          </cell>
          <cell r="AL210">
            <v>40644</v>
          </cell>
          <cell r="AM210" t="str">
            <v>2011</v>
          </cell>
          <cell r="AN210" t="str">
            <v>1</v>
          </cell>
          <cell r="AO210">
            <v>97.2</v>
          </cell>
          <cell r="AP210">
            <v>0</v>
          </cell>
          <cell r="AQ210">
            <v>0</v>
          </cell>
          <cell r="AR210">
            <v>0</v>
          </cell>
          <cell r="AS210">
            <v>0</v>
          </cell>
          <cell r="AT210">
            <v>0</v>
          </cell>
          <cell r="AU210">
            <v>0</v>
          </cell>
          <cell r="AV210">
            <v>0</v>
          </cell>
          <cell r="AW210">
            <v>0</v>
          </cell>
          <cell r="AX210">
            <v>0</v>
          </cell>
          <cell r="AY210">
            <v>0</v>
          </cell>
          <cell r="AZ210">
            <v>0</v>
          </cell>
          <cell r="BA210">
            <v>22898</v>
          </cell>
          <cell r="BB210">
            <v>0</v>
          </cell>
          <cell r="BC210">
            <v>0</v>
          </cell>
          <cell r="BD210">
            <v>0</v>
          </cell>
          <cell r="BE210">
            <v>0</v>
          </cell>
          <cell r="BF210">
            <v>0</v>
          </cell>
          <cell r="BG210" t="str">
            <v>528961MZAEA5</v>
          </cell>
          <cell r="BH210">
            <v>40826</v>
          </cell>
        </row>
        <row r="211">
          <cell r="A211" t="str">
            <v>23813727</v>
          </cell>
          <cell r="B211" t="str">
            <v>ZVIETCOVICH  ALVAREZ MANUEL JESUS</v>
          </cell>
          <cell r="C211" t="str">
            <v>JEFE DE LA OFICINA ZONAL CUSCO</v>
          </cell>
          <cell r="D211" t="str">
            <v>23813727</v>
          </cell>
          <cell r="E211">
            <v>40826</v>
          </cell>
          <cell r="F211">
            <v>40999</v>
          </cell>
          <cell r="G211">
            <v>3710</v>
          </cell>
          <cell r="H211">
            <v>3710</v>
          </cell>
          <cell r="I211">
            <v>0</v>
          </cell>
          <cell r="J211" t="str">
            <v>ZVIETCOVICH  ALVAREZ MANUEL JESUS</v>
          </cell>
          <cell r="K211">
            <v>0</v>
          </cell>
          <cell r="L211">
            <v>3233.63</v>
          </cell>
          <cell r="M211" t="str">
            <v>OFICINA ZONAL CUSCO</v>
          </cell>
          <cell r="N211" t="str">
            <v xml:space="preserve">0015  </v>
          </cell>
          <cell r="O211" t="str">
            <v>3430</v>
          </cell>
          <cell r="P211" t="str">
            <v>003</v>
          </cell>
          <cell r="Q211" t="str">
            <v>14</v>
          </cell>
          <cell r="R211">
            <v>40840</v>
          </cell>
          <cell r="S211" t="str">
            <v>4040881846</v>
          </cell>
          <cell r="T211" t="str">
            <v>201110</v>
          </cell>
          <cell r="U211" t="str">
            <v>201110</v>
          </cell>
          <cell r="V211" t="str">
            <v>12</v>
          </cell>
          <cell r="W211">
            <v>1</v>
          </cell>
          <cell r="X211" t="str">
            <v>CAS ZONALES OCTUBRE 2011</v>
          </cell>
          <cell r="Y211">
            <v>4149</v>
          </cell>
          <cell r="Z211" t="str">
            <v>10238137271</v>
          </cell>
          <cell r="AA211" t="str">
            <v xml:space="preserve">ZVIETCOVICH </v>
          </cell>
          <cell r="AB211" t="str">
            <v>ALVAREZ</v>
          </cell>
          <cell r="AC211" t="str">
            <v>MANUEL JESUS</v>
          </cell>
          <cell r="AD211" t="str">
            <v>PRIMA</v>
          </cell>
          <cell r="AE211" t="str">
            <v>03</v>
          </cell>
          <cell r="AF211">
            <v>64.930000000000007</v>
          </cell>
          <cell r="AG211">
            <v>40.44</v>
          </cell>
          <cell r="AH211">
            <v>105.37</v>
          </cell>
          <cell r="AI211">
            <v>371</v>
          </cell>
          <cell r="AJ211">
            <v>40826</v>
          </cell>
          <cell r="AK211" t="str">
            <v>2418681</v>
          </cell>
          <cell r="AL211">
            <v>40644</v>
          </cell>
          <cell r="AM211" t="str">
            <v>2011</v>
          </cell>
          <cell r="AN211" t="str">
            <v>1</v>
          </cell>
          <cell r="AO211">
            <v>97.2</v>
          </cell>
          <cell r="AP211">
            <v>0</v>
          </cell>
          <cell r="AQ211">
            <v>0</v>
          </cell>
          <cell r="AR211">
            <v>0</v>
          </cell>
          <cell r="AS211">
            <v>0</v>
          </cell>
          <cell r="AT211">
            <v>0</v>
          </cell>
          <cell r="AU211">
            <v>0</v>
          </cell>
          <cell r="AV211">
            <v>0</v>
          </cell>
          <cell r="AW211">
            <v>0</v>
          </cell>
          <cell r="AX211">
            <v>0</v>
          </cell>
          <cell r="AY211">
            <v>0</v>
          </cell>
          <cell r="AZ211">
            <v>0</v>
          </cell>
          <cell r="BA211">
            <v>22898</v>
          </cell>
          <cell r="BB211">
            <v>0</v>
          </cell>
          <cell r="BC211">
            <v>0</v>
          </cell>
          <cell r="BD211">
            <v>0</v>
          </cell>
          <cell r="BE211">
            <v>0</v>
          </cell>
          <cell r="BF211">
            <v>0</v>
          </cell>
          <cell r="BG211" t="str">
            <v>528961MZAEA5</v>
          </cell>
          <cell r="BH211">
            <v>40826</v>
          </cell>
        </row>
        <row r="212">
          <cell r="A212" t="str">
            <v>23813727</v>
          </cell>
          <cell r="B212" t="str">
            <v>ZVIETCOVICH  ALVAREZ MANUEL JESUS</v>
          </cell>
          <cell r="C212" t="str">
            <v>JEFE DE LA OFICINA ZONAL CUSCO</v>
          </cell>
          <cell r="D212" t="str">
            <v>23813727</v>
          </cell>
          <cell r="E212">
            <v>40826</v>
          </cell>
          <cell r="F212">
            <v>41060</v>
          </cell>
          <cell r="G212">
            <v>3710</v>
          </cell>
          <cell r="H212">
            <v>3710</v>
          </cell>
          <cell r="I212">
            <v>0</v>
          </cell>
          <cell r="J212" t="str">
            <v>ZVIETCOVICH  ALVAREZ MANUEL JESUS</v>
          </cell>
          <cell r="K212">
            <v>0</v>
          </cell>
          <cell r="L212">
            <v>3233.63</v>
          </cell>
          <cell r="M212" t="str">
            <v>OFICINA ZONAL CUSCO</v>
          </cell>
          <cell r="N212" t="str">
            <v xml:space="preserve">0015  </v>
          </cell>
          <cell r="O212" t="str">
            <v>3430</v>
          </cell>
          <cell r="P212" t="str">
            <v>003</v>
          </cell>
          <cell r="Q212" t="str">
            <v>14</v>
          </cell>
          <cell r="R212">
            <v>40840</v>
          </cell>
          <cell r="S212" t="str">
            <v>4040881846</v>
          </cell>
          <cell r="T212" t="str">
            <v>201110</v>
          </cell>
          <cell r="U212" t="str">
            <v>201110</v>
          </cell>
          <cell r="V212" t="str">
            <v>12</v>
          </cell>
          <cell r="W212">
            <v>1</v>
          </cell>
          <cell r="X212" t="str">
            <v>CAS ZONALES OCTUBRE 2011</v>
          </cell>
          <cell r="Y212">
            <v>4149</v>
          </cell>
          <cell r="Z212" t="str">
            <v>10238137271</v>
          </cell>
          <cell r="AA212" t="str">
            <v xml:space="preserve">ZVIETCOVICH </v>
          </cell>
          <cell r="AB212" t="str">
            <v>ALVAREZ</v>
          </cell>
          <cell r="AC212" t="str">
            <v>MANUEL JESUS</v>
          </cell>
          <cell r="AD212" t="str">
            <v>PRIMA</v>
          </cell>
          <cell r="AE212" t="str">
            <v>03</v>
          </cell>
          <cell r="AF212">
            <v>64.930000000000007</v>
          </cell>
          <cell r="AG212">
            <v>40.44</v>
          </cell>
          <cell r="AH212">
            <v>105.37</v>
          </cell>
          <cell r="AI212">
            <v>371</v>
          </cell>
          <cell r="AJ212">
            <v>40826</v>
          </cell>
          <cell r="AK212" t="str">
            <v>2418681</v>
          </cell>
          <cell r="AL212">
            <v>40644</v>
          </cell>
          <cell r="AM212" t="str">
            <v>2011</v>
          </cell>
          <cell r="AN212" t="str">
            <v>1</v>
          </cell>
          <cell r="AO212">
            <v>97.2</v>
          </cell>
          <cell r="AP212">
            <v>0</v>
          </cell>
          <cell r="AQ212">
            <v>0</v>
          </cell>
          <cell r="AR212">
            <v>0</v>
          </cell>
          <cell r="AS212">
            <v>0</v>
          </cell>
          <cell r="AT212">
            <v>0</v>
          </cell>
          <cell r="AU212">
            <v>0</v>
          </cell>
          <cell r="AV212">
            <v>0</v>
          </cell>
          <cell r="AW212">
            <v>0</v>
          </cell>
          <cell r="AX212">
            <v>0</v>
          </cell>
          <cell r="AY212">
            <v>0</v>
          </cell>
          <cell r="AZ212">
            <v>0</v>
          </cell>
          <cell r="BA212">
            <v>22898</v>
          </cell>
          <cell r="BB212">
            <v>0</v>
          </cell>
          <cell r="BC212">
            <v>0</v>
          </cell>
          <cell r="BD212">
            <v>0</v>
          </cell>
          <cell r="BE212">
            <v>0</v>
          </cell>
          <cell r="BF212">
            <v>0</v>
          </cell>
          <cell r="BG212" t="str">
            <v>528961MZAEA5</v>
          </cell>
          <cell r="BH212">
            <v>40826</v>
          </cell>
        </row>
      </sheetData>
      <sheetData sheetId="11" refreshError="1"/>
      <sheetData sheetId="12" refreshError="1">
        <row r="2">
          <cell r="A2" t="str">
            <v>29424630</v>
          </cell>
          <cell r="B2" t="str">
            <v>AGUILAR RODRIGUEZ CECILIA YAQUELINE</v>
          </cell>
          <cell r="C2" t="str">
            <v>RESPONSABLE DE PROYECTOS-EVALUACION</v>
          </cell>
          <cell r="D2" t="str">
            <v>29424630</v>
          </cell>
          <cell r="E2">
            <v>40809</v>
          </cell>
          <cell r="F2">
            <v>40899</v>
          </cell>
          <cell r="H2">
            <v>3500</v>
          </cell>
          <cell r="I2">
            <v>3500</v>
          </cell>
          <cell r="J2">
            <v>0</v>
          </cell>
          <cell r="K2" t="str">
            <v>AGUILAR RODRIGUEZ CECILIA YAQUELINE</v>
          </cell>
          <cell r="L2">
            <v>0</v>
          </cell>
          <cell r="M2">
            <v>3037.3</v>
          </cell>
          <cell r="N2" t="str">
            <v>OFICINA ZONAL PUNO</v>
          </cell>
          <cell r="O2" t="str">
            <v xml:space="preserve">0028  </v>
          </cell>
          <cell r="P2" t="str">
            <v>3405</v>
          </cell>
          <cell r="Q2" t="str">
            <v>003</v>
          </cell>
          <cell r="R2" t="str">
            <v>180</v>
          </cell>
          <cell r="S2">
            <v>40870</v>
          </cell>
          <cell r="T2" t="str">
            <v>4023213562</v>
          </cell>
          <cell r="U2" t="str">
            <v>201111</v>
          </cell>
          <cell r="V2" t="str">
            <v>201111</v>
          </cell>
          <cell r="W2" t="str">
            <v>12</v>
          </cell>
          <cell r="X2">
            <v>1</v>
          </cell>
          <cell r="Y2" t="str">
            <v>CAS ZONALES NOVIEMBRE 2011</v>
          </cell>
          <cell r="Z2">
            <v>1386</v>
          </cell>
          <cell r="AA2" t="str">
            <v>10294246300</v>
          </cell>
          <cell r="AB2" t="str">
            <v>AGUILAR</v>
          </cell>
          <cell r="AC2" t="str">
            <v>RODRIGUEZ</v>
          </cell>
          <cell r="AD2" t="str">
            <v>CECILIA YAQUELINE</v>
          </cell>
          <cell r="AE2" t="str">
            <v>INTEGRA</v>
          </cell>
          <cell r="AF2" t="str">
            <v>02</v>
          </cell>
          <cell r="AG2">
            <v>63</v>
          </cell>
          <cell r="AH2">
            <v>49.7</v>
          </cell>
          <cell r="AI2">
            <v>112.7</v>
          </cell>
          <cell r="AJ2">
            <v>350</v>
          </cell>
          <cell r="AK2">
            <v>40809</v>
          </cell>
          <cell r="AL2" t="str">
            <v>2186975</v>
          </cell>
          <cell r="AM2">
            <v>40546</v>
          </cell>
          <cell r="AN2" t="str">
            <v>2011</v>
          </cell>
          <cell r="AO2" t="str">
            <v>1</v>
          </cell>
          <cell r="AP2">
            <v>97.2</v>
          </cell>
          <cell r="AQ2">
            <v>0</v>
          </cell>
          <cell r="AR2">
            <v>0</v>
          </cell>
          <cell r="AS2">
            <v>0</v>
          </cell>
          <cell r="AT2">
            <v>0</v>
          </cell>
          <cell r="AU2">
            <v>0</v>
          </cell>
          <cell r="AV2">
            <v>0</v>
          </cell>
          <cell r="AW2">
            <v>0</v>
          </cell>
          <cell r="AX2">
            <v>0</v>
          </cell>
          <cell r="AY2">
            <v>0</v>
          </cell>
          <cell r="AZ2">
            <v>0</v>
          </cell>
          <cell r="BA2">
            <v>0</v>
          </cell>
          <cell r="BB2">
            <v>25761</v>
          </cell>
          <cell r="BC2">
            <v>0</v>
          </cell>
          <cell r="BD2">
            <v>0</v>
          </cell>
          <cell r="BE2">
            <v>0</v>
          </cell>
          <cell r="BF2">
            <v>0</v>
          </cell>
          <cell r="BG2">
            <v>0</v>
          </cell>
          <cell r="BH2" t="str">
            <v>557590CARIR1</v>
          </cell>
          <cell r="BI2">
            <v>40822</v>
          </cell>
        </row>
        <row r="3">
          <cell r="A3" t="str">
            <v>41651513</v>
          </cell>
          <cell r="B3" t="str">
            <v>AGUIRRE RAMOS JOSUE MARIO</v>
          </cell>
          <cell r="C3" t="str">
            <v>RESPONSABLE ADMINISTRATIVO E INFORMATICO</v>
          </cell>
          <cell r="D3" t="str">
            <v>41651513</v>
          </cell>
          <cell r="E3">
            <v>40820</v>
          </cell>
          <cell r="F3">
            <v>40880</v>
          </cell>
          <cell r="H3">
            <v>2000</v>
          </cell>
          <cell r="I3">
            <v>2000</v>
          </cell>
          <cell r="J3">
            <v>0</v>
          </cell>
          <cell r="K3" t="str">
            <v>AGUIRRE RAMOS JOSUE MARIO</v>
          </cell>
          <cell r="L3">
            <v>0</v>
          </cell>
          <cell r="M3">
            <v>1740</v>
          </cell>
          <cell r="N3" t="str">
            <v>OFICINA ZONAL LIMA NORTE</v>
          </cell>
          <cell r="O3" t="str">
            <v xml:space="preserve">0004  </v>
          </cell>
          <cell r="P3" t="str">
            <v>1726</v>
          </cell>
          <cell r="Q3" t="str">
            <v>001</v>
          </cell>
          <cell r="R3" t="str">
            <v>27</v>
          </cell>
          <cell r="S3">
            <v>40870</v>
          </cell>
          <cell r="T3" t="str">
            <v>4040868734</v>
          </cell>
          <cell r="U3" t="str">
            <v>201111</v>
          </cell>
          <cell r="V3" t="str">
            <v>201111</v>
          </cell>
          <cell r="W3" t="str">
            <v>12</v>
          </cell>
          <cell r="X3">
            <v>1</v>
          </cell>
          <cell r="Y3" t="str">
            <v>CAS ZONALES NOVIEMBRE 2011</v>
          </cell>
          <cell r="Z3">
            <v>4141</v>
          </cell>
          <cell r="AA3" t="str">
            <v>10416515137</v>
          </cell>
          <cell r="AB3" t="str">
            <v>AGUIRRE</v>
          </cell>
          <cell r="AC3" t="str">
            <v>RAMOS</v>
          </cell>
          <cell r="AD3" t="str">
            <v>JOSUE MARIO</v>
          </cell>
          <cell r="AE3" t="str">
            <v>ONP</v>
          </cell>
          <cell r="AF3" t="str">
            <v>99</v>
          </cell>
          <cell r="AG3">
            <v>0</v>
          </cell>
          <cell r="AH3">
            <v>0</v>
          </cell>
          <cell r="AI3">
            <v>0</v>
          </cell>
          <cell r="AJ3">
            <v>260</v>
          </cell>
          <cell r="AK3">
            <v>40820</v>
          </cell>
          <cell r="AL3" t="str">
            <v>2662100</v>
          </cell>
          <cell r="AM3">
            <v>40863</v>
          </cell>
          <cell r="AN3" t="str">
            <v>2011</v>
          </cell>
          <cell r="AO3" t="str">
            <v>1</v>
          </cell>
          <cell r="AP3">
            <v>97.2</v>
          </cell>
          <cell r="AQ3">
            <v>0</v>
          </cell>
          <cell r="AR3">
            <v>0</v>
          </cell>
          <cell r="AS3">
            <v>0</v>
          </cell>
          <cell r="AT3">
            <v>0</v>
          </cell>
          <cell r="AU3">
            <v>0</v>
          </cell>
          <cell r="AV3">
            <v>0</v>
          </cell>
          <cell r="AW3">
            <v>0</v>
          </cell>
          <cell r="AX3">
            <v>0</v>
          </cell>
          <cell r="AY3">
            <v>0</v>
          </cell>
          <cell r="AZ3">
            <v>0</v>
          </cell>
          <cell r="BA3">
            <v>0</v>
          </cell>
          <cell r="BB3">
            <v>30029</v>
          </cell>
          <cell r="BC3">
            <v>0</v>
          </cell>
          <cell r="BD3">
            <v>0</v>
          </cell>
          <cell r="BE3">
            <v>0</v>
          </cell>
          <cell r="BF3">
            <v>0</v>
          </cell>
          <cell r="BG3">
            <v>0</v>
          </cell>
          <cell r="BH3" t="str">
            <v/>
          </cell>
          <cell r="BI3">
            <v>40820</v>
          </cell>
        </row>
        <row r="4">
          <cell r="A4" t="str">
            <v>22498629</v>
          </cell>
          <cell r="B4" t="str">
            <v>ALBORNOZ PALACIOS SANDRA GIOVANNA</v>
          </cell>
          <cell r="C4" t="str">
            <v>RESPONSABLE DE PROYECTOS-EVALUACION</v>
          </cell>
          <cell r="D4" t="str">
            <v>22498629</v>
          </cell>
          <cell r="E4">
            <v>40854</v>
          </cell>
          <cell r="F4">
            <v>40908</v>
          </cell>
          <cell r="H4">
            <v>2640</v>
          </cell>
          <cell r="I4">
            <v>2640</v>
          </cell>
          <cell r="J4">
            <v>0</v>
          </cell>
          <cell r="K4" t="str">
            <v>ALBORNOZ PALACIOS SANDRA GIOVANNA</v>
          </cell>
          <cell r="L4">
            <v>0</v>
          </cell>
          <cell r="M4">
            <v>2296.8000000000002</v>
          </cell>
          <cell r="N4" t="str">
            <v>OFICINA ZONAL HUANUCO</v>
          </cell>
          <cell r="O4" t="str">
            <v xml:space="preserve">0017  </v>
          </cell>
          <cell r="P4" t="str">
            <v>3473</v>
          </cell>
          <cell r="Q4" t="str">
            <v>001</v>
          </cell>
          <cell r="R4" t="str">
            <v>148</v>
          </cell>
          <cell r="S4">
            <v>40870</v>
          </cell>
          <cell r="T4" t="str">
            <v>4019479299</v>
          </cell>
          <cell r="U4" t="str">
            <v>201111</v>
          </cell>
          <cell r="V4" t="str">
            <v>201111</v>
          </cell>
          <cell r="W4" t="str">
            <v>12</v>
          </cell>
          <cell r="X4">
            <v>1</v>
          </cell>
          <cell r="Y4" t="str">
            <v>CAS ZONALES NOVIEMBRE 2011</v>
          </cell>
          <cell r="Z4">
            <v>336</v>
          </cell>
          <cell r="AA4" t="str">
            <v>10224986292</v>
          </cell>
          <cell r="AB4" t="str">
            <v>ALBORNOZ</v>
          </cell>
          <cell r="AC4" t="str">
            <v>PALACIOS</v>
          </cell>
          <cell r="AD4" t="str">
            <v>SANDRA GIOVANNA</v>
          </cell>
          <cell r="AE4" t="str">
            <v>ONP</v>
          </cell>
          <cell r="AF4" t="str">
            <v>99</v>
          </cell>
          <cell r="AG4">
            <v>0</v>
          </cell>
          <cell r="AH4">
            <v>0</v>
          </cell>
          <cell r="AI4">
            <v>0</v>
          </cell>
          <cell r="AJ4">
            <v>343.2</v>
          </cell>
          <cell r="AK4">
            <v>40854</v>
          </cell>
          <cell r="AL4" t="str">
            <v>2195343</v>
          </cell>
          <cell r="AM4">
            <v>40547</v>
          </cell>
          <cell r="AN4" t="str">
            <v>2011</v>
          </cell>
          <cell r="AO4" t="str">
            <v>1</v>
          </cell>
          <cell r="AP4">
            <v>97.2</v>
          </cell>
          <cell r="AQ4">
            <v>0</v>
          </cell>
          <cell r="AR4">
            <v>0</v>
          </cell>
          <cell r="AS4">
            <v>0</v>
          </cell>
          <cell r="AT4">
            <v>0</v>
          </cell>
          <cell r="AU4">
            <v>0</v>
          </cell>
          <cell r="AV4">
            <v>0</v>
          </cell>
          <cell r="AW4">
            <v>0</v>
          </cell>
          <cell r="AX4">
            <v>0</v>
          </cell>
          <cell r="AY4">
            <v>0</v>
          </cell>
          <cell r="AZ4">
            <v>0</v>
          </cell>
          <cell r="BA4">
            <v>0</v>
          </cell>
          <cell r="BB4">
            <v>26207</v>
          </cell>
          <cell r="BC4">
            <v>0</v>
          </cell>
          <cell r="BD4">
            <v>0</v>
          </cell>
          <cell r="BE4">
            <v>0</v>
          </cell>
          <cell r="BF4">
            <v>0</v>
          </cell>
          <cell r="BG4">
            <v>0</v>
          </cell>
          <cell r="BH4" t="str">
            <v/>
          </cell>
          <cell r="BI4">
            <v>40854</v>
          </cell>
        </row>
        <row r="5">
          <cell r="A5" t="str">
            <v>22498629</v>
          </cell>
          <cell r="B5" t="str">
            <v>ALBORNOZ PALACIOS SANDRA GIOVANNA</v>
          </cell>
          <cell r="C5" t="str">
            <v>RESPONSABLE DE PROYECTOS-EVALUACION</v>
          </cell>
          <cell r="D5" t="str">
            <v>22498629</v>
          </cell>
          <cell r="E5">
            <v>40854</v>
          </cell>
          <cell r="F5">
            <v>40939</v>
          </cell>
          <cell r="H5">
            <v>2640</v>
          </cell>
          <cell r="I5">
            <v>2640</v>
          </cell>
          <cell r="J5">
            <v>0</v>
          </cell>
          <cell r="K5" t="str">
            <v>ALBORNOZ PALACIOS SANDRA GIOVANNA</v>
          </cell>
          <cell r="L5">
            <v>0</v>
          </cell>
          <cell r="M5">
            <v>2296.8000000000002</v>
          </cell>
          <cell r="N5" t="str">
            <v>OFICINA ZONAL HUANUCO</v>
          </cell>
          <cell r="O5" t="str">
            <v xml:space="preserve">0017  </v>
          </cell>
          <cell r="P5" t="str">
            <v>3473</v>
          </cell>
          <cell r="Q5" t="str">
            <v>001</v>
          </cell>
          <cell r="R5" t="str">
            <v>148</v>
          </cell>
          <cell r="S5">
            <v>40870</v>
          </cell>
          <cell r="T5" t="str">
            <v>4019479299</v>
          </cell>
          <cell r="U5" t="str">
            <v>201111</v>
          </cell>
          <cell r="V5" t="str">
            <v>201111</v>
          </cell>
          <cell r="W5" t="str">
            <v>12</v>
          </cell>
          <cell r="X5">
            <v>1</v>
          </cell>
          <cell r="Y5" t="str">
            <v>CAS ZONALES NOVIEMBRE 2011</v>
          </cell>
          <cell r="Z5">
            <v>336</v>
          </cell>
          <cell r="AA5" t="str">
            <v>10224986292</v>
          </cell>
          <cell r="AB5" t="str">
            <v>ALBORNOZ</v>
          </cell>
          <cell r="AC5" t="str">
            <v>PALACIOS</v>
          </cell>
          <cell r="AD5" t="str">
            <v>SANDRA GIOVANNA</v>
          </cell>
          <cell r="AE5" t="str">
            <v>ONP</v>
          </cell>
          <cell r="AF5" t="str">
            <v>99</v>
          </cell>
          <cell r="AG5">
            <v>0</v>
          </cell>
          <cell r="AH5">
            <v>0</v>
          </cell>
          <cell r="AI5">
            <v>0</v>
          </cell>
          <cell r="AJ5">
            <v>343.2</v>
          </cell>
          <cell r="AK5">
            <v>40854</v>
          </cell>
          <cell r="AL5" t="str">
            <v>2195343</v>
          </cell>
          <cell r="AM5">
            <v>40547</v>
          </cell>
          <cell r="AN5" t="str">
            <v>2011</v>
          </cell>
          <cell r="AO5" t="str">
            <v>1</v>
          </cell>
          <cell r="AP5">
            <v>97.2</v>
          </cell>
          <cell r="AQ5">
            <v>0</v>
          </cell>
          <cell r="AR5">
            <v>0</v>
          </cell>
          <cell r="AS5">
            <v>0</v>
          </cell>
          <cell r="AT5">
            <v>0</v>
          </cell>
          <cell r="AU5">
            <v>0</v>
          </cell>
          <cell r="AV5">
            <v>0</v>
          </cell>
          <cell r="AW5">
            <v>0</v>
          </cell>
          <cell r="AX5">
            <v>0</v>
          </cell>
          <cell r="AY5">
            <v>0</v>
          </cell>
          <cell r="AZ5">
            <v>0</v>
          </cell>
          <cell r="BA5">
            <v>0</v>
          </cell>
          <cell r="BB5">
            <v>26207</v>
          </cell>
          <cell r="BC5">
            <v>0</v>
          </cell>
          <cell r="BD5">
            <v>0</v>
          </cell>
          <cell r="BE5">
            <v>0</v>
          </cell>
          <cell r="BF5">
            <v>0</v>
          </cell>
          <cell r="BG5">
            <v>0</v>
          </cell>
          <cell r="BH5" t="str">
            <v/>
          </cell>
          <cell r="BI5">
            <v>40854</v>
          </cell>
        </row>
        <row r="6">
          <cell r="A6" t="str">
            <v>41210991</v>
          </cell>
          <cell r="B6" t="str">
            <v>ALBURQUEQUE MOGOLLON LUZ ELIANA</v>
          </cell>
          <cell r="C6" t="str">
            <v>RESPONSABLE ADMINISTRATIVO E INFORMATICO</v>
          </cell>
          <cell r="D6" t="str">
            <v>41210991</v>
          </cell>
          <cell r="E6">
            <v>40819</v>
          </cell>
          <cell r="F6">
            <v>40879</v>
          </cell>
          <cell r="H6">
            <v>2000</v>
          </cell>
          <cell r="I6">
            <v>2000</v>
          </cell>
          <cell r="J6">
            <v>0</v>
          </cell>
          <cell r="K6" t="str">
            <v>ALBURQUEQUE MOGOLLON LUZ ELIANA</v>
          </cell>
          <cell r="L6">
            <v>0</v>
          </cell>
          <cell r="M6">
            <v>1740</v>
          </cell>
          <cell r="N6" t="str">
            <v>OFICINA ZONAL PIURA</v>
          </cell>
          <cell r="O6" t="str">
            <v xml:space="preserve">0027  </v>
          </cell>
          <cell r="P6" t="str">
            <v>3409</v>
          </cell>
          <cell r="Q6" t="str">
            <v>001</v>
          </cell>
          <cell r="R6" t="str">
            <v>113</v>
          </cell>
          <cell r="S6">
            <v>40870</v>
          </cell>
          <cell r="T6" t="str">
            <v>4040868858</v>
          </cell>
          <cell r="U6" t="str">
            <v>201111</v>
          </cell>
          <cell r="V6" t="str">
            <v>201111</v>
          </cell>
          <cell r="W6" t="str">
            <v>12</v>
          </cell>
          <cell r="X6">
            <v>1</v>
          </cell>
          <cell r="Y6" t="str">
            <v>CAS ZONALES NOVIEMBRE 2011</v>
          </cell>
          <cell r="Z6">
            <v>4137</v>
          </cell>
          <cell r="AA6" t="str">
            <v>10412109916</v>
          </cell>
          <cell r="AB6" t="str">
            <v>ALBURQUEQUE</v>
          </cell>
          <cell r="AC6" t="str">
            <v>MOGOLLON</v>
          </cell>
          <cell r="AD6" t="str">
            <v>LUZ ELIANA</v>
          </cell>
          <cell r="AE6" t="str">
            <v>ONP</v>
          </cell>
          <cell r="AF6" t="str">
            <v>99</v>
          </cell>
          <cell r="AG6">
            <v>0</v>
          </cell>
          <cell r="AH6">
            <v>0</v>
          </cell>
          <cell r="AI6">
            <v>0</v>
          </cell>
          <cell r="AJ6">
            <v>260</v>
          </cell>
          <cell r="AK6">
            <v>40819</v>
          </cell>
          <cell r="AL6" t="str">
            <v>2661268</v>
          </cell>
          <cell r="AM6">
            <v>40862</v>
          </cell>
          <cell r="AN6" t="str">
            <v>2011</v>
          </cell>
          <cell r="AO6" t="str">
            <v>1</v>
          </cell>
          <cell r="AP6">
            <v>97.2</v>
          </cell>
          <cell r="AQ6">
            <v>0</v>
          </cell>
          <cell r="AR6">
            <v>0</v>
          </cell>
          <cell r="AS6">
            <v>0</v>
          </cell>
          <cell r="AT6">
            <v>0</v>
          </cell>
          <cell r="AU6">
            <v>0</v>
          </cell>
          <cell r="AV6">
            <v>0</v>
          </cell>
          <cell r="AW6">
            <v>0</v>
          </cell>
          <cell r="AX6">
            <v>0</v>
          </cell>
          <cell r="AY6">
            <v>0</v>
          </cell>
          <cell r="AZ6">
            <v>0</v>
          </cell>
          <cell r="BA6">
            <v>0</v>
          </cell>
          <cell r="BB6">
            <v>30110</v>
          </cell>
          <cell r="BC6">
            <v>0</v>
          </cell>
          <cell r="BD6">
            <v>0</v>
          </cell>
          <cell r="BE6">
            <v>0</v>
          </cell>
          <cell r="BF6">
            <v>0</v>
          </cell>
          <cell r="BG6">
            <v>0</v>
          </cell>
          <cell r="BH6" t="str">
            <v/>
          </cell>
          <cell r="BI6">
            <v>40819</v>
          </cell>
        </row>
        <row r="7">
          <cell r="A7" t="str">
            <v>09332916</v>
          </cell>
          <cell r="B7" t="str">
            <v>ALEGRE DE LA CRUZ FLOR DE MARIA</v>
          </cell>
          <cell r="C7" t="str">
            <v>TECNICO DE PROYECTOS EVALUACION-SUPERVISION</v>
          </cell>
          <cell r="D7" t="str">
            <v>09332916</v>
          </cell>
          <cell r="E7">
            <v>40854</v>
          </cell>
          <cell r="F7">
            <v>40908</v>
          </cell>
          <cell r="H7">
            <v>2400</v>
          </cell>
          <cell r="I7">
            <v>2400</v>
          </cell>
          <cell r="J7">
            <v>0</v>
          </cell>
          <cell r="K7" t="str">
            <v>ALEGRE DE LA CRUZ FLOR DE MARIA</v>
          </cell>
          <cell r="L7">
            <v>0</v>
          </cell>
          <cell r="M7">
            <v>2091.84</v>
          </cell>
          <cell r="N7" t="str">
            <v>OFICINA ZONAL LIMA ESTE</v>
          </cell>
          <cell r="O7" t="str">
            <v xml:space="preserve">0003  </v>
          </cell>
          <cell r="P7" t="str">
            <v>3465</v>
          </cell>
          <cell r="Q7" t="str">
            <v>001</v>
          </cell>
          <cell r="R7" t="str">
            <v>202</v>
          </cell>
          <cell r="S7">
            <v>40870</v>
          </cell>
          <cell r="T7" t="str">
            <v>4019882271</v>
          </cell>
          <cell r="U7" t="str">
            <v>201111</v>
          </cell>
          <cell r="V7" t="str">
            <v>201111</v>
          </cell>
          <cell r="W7" t="str">
            <v>12</v>
          </cell>
          <cell r="X7">
            <v>1</v>
          </cell>
          <cell r="Y7" t="str">
            <v>CAS ZONALES NOVIEMBRE 2011</v>
          </cell>
          <cell r="Z7">
            <v>1000</v>
          </cell>
          <cell r="AA7" t="str">
            <v>10093329169</v>
          </cell>
          <cell r="AB7" t="str">
            <v>ALEGRE</v>
          </cell>
          <cell r="AC7" t="str">
            <v>DE LA CRUZ</v>
          </cell>
          <cell r="AD7" t="str">
            <v>FLOR DE MARIA</v>
          </cell>
          <cell r="AE7" t="str">
            <v>PRIMA</v>
          </cell>
          <cell r="AF7" t="str">
            <v>03</v>
          </cell>
          <cell r="AG7">
            <v>42</v>
          </cell>
          <cell r="AH7">
            <v>26.16</v>
          </cell>
          <cell r="AI7">
            <v>68.16</v>
          </cell>
          <cell r="AJ7">
            <v>240</v>
          </cell>
          <cell r="AK7">
            <v>40854</v>
          </cell>
          <cell r="AL7" t="str">
            <v>2188678</v>
          </cell>
          <cell r="AM7">
            <v>40546</v>
          </cell>
          <cell r="AN7" t="str">
            <v>2011</v>
          </cell>
          <cell r="AO7" t="str">
            <v>1</v>
          </cell>
          <cell r="AP7">
            <v>97.2</v>
          </cell>
          <cell r="AQ7">
            <v>0</v>
          </cell>
          <cell r="AR7">
            <v>0</v>
          </cell>
          <cell r="AS7">
            <v>0</v>
          </cell>
          <cell r="AT7">
            <v>0</v>
          </cell>
          <cell r="AU7">
            <v>0</v>
          </cell>
          <cell r="AV7">
            <v>0</v>
          </cell>
          <cell r="AW7">
            <v>0</v>
          </cell>
          <cell r="AX7">
            <v>0</v>
          </cell>
          <cell r="AY7">
            <v>0</v>
          </cell>
          <cell r="AZ7">
            <v>0</v>
          </cell>
          <cell r="BA7">
            <v>0</v>
          </cell>
          <cell r="BB7">
            <v>24952</v>
          </cell>
          <cell r="BC7">
            <v>0</v>
          </cell>
          <cell r="BD7">
            <v>0</v>
          </cell>
          <cell r="BE7">
            <v>0</v>
          </cell>
          <cell r="BF7">
            <v>0</v>
          </cell>
          <cell r="BG7">
            <v>0</v>
          </cell>
          <cell r="BH7" t="str">
            <v>549500FACGZ1</v>
          </cell>
          <cell r="BI7">
            <v>40854</v>
          </cell>
        </row>
        <row r="8">
          <cell r="A8" t="str">
            <v>09332916</v>
          </cell>
          <cell r="B8" t="str">
            <v>ALEGRE DE LA CRUZ FLOR DE MARIA</v>
          </cell>
          <cell r="C8" t="str">
            <v>TECNICO DE PROYECTOS EVALUACION-SUPERVISION</v>
          </cell>
          <cell r="D8" t="str">
            <v>09332916</v>
          </cell>
          <cell r="E8">
            <v>40854</v>
          </cell>
          <cell r="F8">
            <v>40939</v>
          </cell>
          <cell r="H8">
            <v>2400</v>
          </cell>
          <cell r="I8">
            <v>2400</v>
          </cell>
          <cell r="J8">
            <v>0</v>
          </cell>
          <cell r="K8" t="str">
            <v>ALEGRE DE LA CRUZ FLOR DE MARIA</v>
          </cell>
          <cell r="L8">
            <v>0</v>
          </cell>
          <cell r="M8">
            <v>2091.84</v>
          </cell>
          <cell r="N8" t="str">
            <v>OFICINA ZONAL LIMA ESTE</v>
          </cell>
          <cell r="O8" t="str">
            <v xml:space="preserve">0003  </v>
          </cell>
          <cell r="P8" t="str">
            <v>3465</v>
          </cell>
          <cell r="Q8" t="str">
            <v>001</v>
          </cell>
          <cell r="R8" t="str">
            <v>202</v>
          </cell>
          <cell r="S8">
            <v>40870</v>
          </cell>
          <cell r="T8" t="str">
            <v>4019882271</v>
          </cell>
          <cell r="U8" t="str">
            <v>201111</v>
          </cell>
          <cell r="V8" t="str">
            <v>201111</v>
          </cell>
          <cell r="W8" t="str">
            <v>12</v>
          </cell>
          <cell r="X8">
            <v>1</v>
          </cell>
          <cell r="Y8" t="str">
            <v>CAS ZONALES NOVIEMBRE 2011</v>
          </cell>
          <cell r="Z8">
            <v>1000</v>
          </cell>
          <cell r="AA8" t="str">
            <v>10093329169</v>
          </cell>
          <cell r="AB8" t="str">
            <v>ALEGRE</v>
          </cell>
          <cell r="AC8" t="str">
            <v>DE LA CRUZ</v>
          </cell>
          <cell r="AD8" t="str">
            <v>FLOR DE MARIA</v>
          </cell>
          <cell r="AE8" t="str">
            <v>PRIMA</v>
          </cell>
          <cell r="AF8" t="str">
            <v>03</v>
          </cell>
          <cell r="AG8">
            <v>42</v>
          </cell>
          <cell r="AH8">
            <v>26.16</v>
          </cell>
          <cell r="AI8">
            <v>68.16</v>
          </cell>
          <cell r="AJ8">
            <v>240</v>
          </cell>
          <cell r="AK8">
            <v>40854</v>
          </cell>
          <cell r="AL8" t="str">
            <v>2188678</v>
          </cell>
          <cell r="AM8">
            <v>40546</v>
          </cell>
          <cell r="AN8" t="str">
            <v>2011</v>
          </cell>
          <cell r="AO8" t="str">
            <v>1</v>
          </cell>
          <cell r="AP8">
            <v>97.2</v>
          </cell>
          <cell r="AQ8">
            <v>0</v>
          </cell>
          <cell r="AR8">
            <v>0</v>
          </cell>
          <cell r="AS8">
            <v>0</v>
          </cell>
          <cell r="AT8">
            <v>0</v>
          </cell>
          <cell r="AU8">
            <v>0</v>
          </cell>
          <cell r="AV8">
            <v>0</v>
          </cell>
          <cell r="AW8">
            <v>0</v>
          </cell>
          <cell r="AX8">
            <v>0</v>
          </cell>
          <cell r="AY8">
            <v>0</v>
          </cell>
          <cell r="AZ8">
            <v>0</v>
          </cell>
          <cell r="BA8">
            <v>0</v>
          </cell>
          <cell r="BB8">
            <v>24952</v>
          </cell>
          <cell r="BC8">
            <v>0</v>
          </cell>
          <cell r="BD8">
            <v>0</v>
          </cell>
          <cell r="BE8">
            <v>0</v>
          </cell>
          <cell r="BF8">
            <v>0</v>
          </cell>
          <cell r="BG8">
            <v>0</v>
          </cell>
          <cell r="BH8" t="str">
            <v>549500FACGZ1</v>
          </cell>
          <cell r="BI8">
            <v>40854</v>
          </cell>
        </row>
        <row r="9">
          <cell r="A9" t="str">
            <v>09332916</v>
          </cell>
          <cell r="B9" t="str">
            <v>ALEGRE DE LA CRUZ FLOR DE MARIA</v>
          </cell>
          <cell r="C9" t="str">
            <v>TECNICO DE PROYECTOS EVALUACION-SUPERVISION</v>
          </cell>
          <cell r="D9" t="str">
            <v>09332916</v>
          </cell>
          <cell r="E9">
            <v>40854</v>
          </cell>
          <cell r="F9">
            <v>40999</v>
          </cell>
          <cell r="H9">
            <v>2400</v>
          </cell>
          <cell r="I9">
            <v>2400</v>
          </cell>
          <cell r="J9">
            <v>0</v>
          </cell>
          <cell r="K9" t="str">
            <v>ALEGRE DE LA CRUZ FLOR DE MARIA</v>
          </cell>
          <cell r="L9">
            <v>0</v>
          </cell>
          <cell r="M9">
            <v>2091.84</v>
          </cell>
          <cell r="N9" t="str">
            <v>OFICINA ZONAL LIMA ESTE</v>
          </cell>
          <cell r="O9" t="str">
            <v xml:space="preserve">0003  </v>
          </cell>
          <cell r="P9" t="str">
            <v>3465</v>
          </cell>
          <cell r="Q9" t="str">
            <v>001</v>
          </cell>
          <cell r="R9" t="str">
            <v>202</v>
          </cell>
          <cell r="S9">
            <v>40870</v>
          </cell>
          <cell r="T9" t="str">
            <v>4019882271</v>
          </cell>
          <cell r="U9" t="str">
            <v>201111</v>
          </cell>
          <cell r="V9" t="str">
            <v>201111</v>
          </cell>
          <cell r="W9" t="str">
            <v>12</v>
          </cell>
          <cell r="X9">
            <v>1</v>
          </cell>
          <cell r="Y9" t="str">
            <v>CAS ZONALES NOVIEMBRE 2011</v>
          </cell>
          <cell r="Z9">
            <v>1000</v>
          </cell>
          <cell r="AA9" t="str">
            <v>10093329169</v>
          </cell>
          <cell r="AB9" t="str">
            <v>ALEGRE</v>
          </cell>
          <cell r="AC9" t="str">
            <v>DE LA CRUZ</v>
          </cell>
          <cell r="AD9" t="str">
            <v>FLOR DE MARIA</v>
          </cell>
          <cell r="AE9" t="str">
            <v>PRIMA</v>
          </cell>
          <cell r="AF9" t="str">
            <v>03</v>
          </cell>
          <cell r="AG9">
            <v>42</v>
          </cell>
          <cell r="AH9">
            <v>26.16</v>
          </cell>
          <cell r="AI9">
            <v>68.16</v>
          </cell>
          <cell r="AJ9">
            <v>240</v>
          </cell>
          <cell r="AK9">
            <v>40854</v>
          </cell>
          <cell r="AL9" t="str">
            <v>2188678</v>
          </cell>
          <cell r="AM9">
            <v>40546</v>
          </cell>
          <cell r="AN9" t="str">
            <v>2011</v>
          </cell>
          <cell r="AO9" t="str">
            <v>1</v>
          </cell>
          <cell r="AP9">
            <v>97.2</v>
          </cell>
          <cell r="AQ9">
            <v>0</v>
          </cell>
          <cell r="AR9">
            <v>0</v>
          </cell>
          <cell r="AS9">
            <v>0</v>
          </cell>
          <cell r="AT9">
            <v>0</v>
          </cell>
          <cell r="AU9">
            <v>0</v>
          </cell>
          <cell r="AV9">
            <v>0</v>
          </cell>
          <cell r="AW9">
            <v>0</v>
          </cell>
          <cell r="AX9">
            <v>0</v>
          </cell>
          <cell r="AY9">
            <v>0</v>
          </cell>
          <cell r="AZ9">
            <v>0</v>
          </cell>
          <cell r="BA9">
            <v>0</v>
          </cell>
          <cell r="BB9">
            <v>24952</v>
          </cell>
          <cell r="BC9">
            <v>0</v>
          </cell>
          <cell r="BD9">
            <v>0</v>
          </cell>
          <cell r="BE9">
            <v>0</v>
          </cell>
          <cell r="BF9">
            <v>0</v>
          </cell>
          <cell r="BG9">
            <v>0</v>
          </cell>
          <cell r="BH9" t="str">
            <v>549500FACGZ1</v>
          </cell>
          <cell r="BI9">
            <v>40854</v>
          </cell>
        </row>
        <row r="10">
          <cell r="A10" t="str">
            <v>19996213</v>
          </cell>
          <cell r="B10" t="str">
            <v>ARELLANO GUERRERO JESUS ANGEL</v>
          </cell>
          <cell r="C10" t="str">
            <v>JEFE ZONAL</v>
          </cell>
          <cell r="D10" t="str">
            <v>19996213</v>
          </cell>
          <cell r="E10">
            <v>40484</v>
          </cell>
          <cell r="F10">
            <v>40877</v>
          </cell>
          <cell r="H10">
            <v>5300</v>
          </cell>
          <cell r="I10">
            <v>5300</v>
          </cell>
          <cell r="J10">
            <v>0</v>
          </cell>
          <cell r="K10" t="str">
            <v>ARELLANO GUERRERO JESUS ANGEL</v>
          </cell>
          <cell r="L10">
            <v>0</v>
          </cell>
          <cell r="M10">
            <v>4581.32</v>
          </cell>
          <cell r="N10" t="str">
            <v>OFICINA ZONAL HUANCAVELICA</v>
          </cell>
          <cell r="O10" t="str">
            <v xml:space="preserve">0016  </v>
          </cell>
          <cell r="P10" t="str">
            <v>1882</v>
          </cell>
          <cell r="Q10" t="str">
            <v>001</v>
          </cell>
          <cell r="R10" t="str">
            <v>110</v>
          </cell>
          <cell r="S10">
            <v>40870</v>
          </cell>
          <cell r="T10" t="str">
            <v>4017964424</v>
          </cell>
          <cell r="U10" t="str">
            <v>201111</v>
          </cell>
          <cell r="V10" t="str">
            <v>201111</v>
          </cell>
          <cell r="W10" t="str">
            <v>12</v>
          </cell>
          <cell r="X10">
            <v>1</v>
          </cell>
          <cell r="Y10" t="str">
            <v>CAS ZONALES NOVIEMBRE 2011</v>
          </cell>
          <cell r="Z10">
            <v>297</v>
          </cell>
          <cell r="AA10" t="str">
            <v>10199962138</v>
          </cell>
          <cell r="AB10" t="str">
            <v>ARELLANO</v>
          </cell>
          <cell r="AC10" t="str">
            <v>GUERRERO</v>
          </cell>
          <cell r="AD10" t="str">
            <v>JESUS ANGEL</v>
          </cell>
          <cell r="AE10" t="str">
            <v>PROFUTURO</v>
          </cell>
          <cell r="AF10" t="str">
            <v>04</v>
          </cell>
          <cell r="AG10">
            <v>115.01</v>
          </cell>
          <cell r="AH10">
            <v>73.67</v>
          </cell>
          <cell r="AI10">
            <v>188.68</v>
          </cell>
          <cell r="AJ10">
            <v>530</v>
          </cell>
          <cell r="AK10">
            <v>40484</v>
          </cell>
          <cell r="AL10" t="str">
            <v>2372781</v>
          </cell>
          <cell r="AM10">
            <v>40613</v>
          </cell>
          <cell r="AN10" t="str">
            <v>2011</v>
          </cell>
          <cell r="AO10" t="str">
            <v>1</v>
          </cell>
          <cell r="AP10">
            <v>97.2</v>
          </cell>
          <cell r="AQ10">
            <v>0</v>
          </cell>
          <cell r="AR10">
            <v>0</v>
          </cell>
          <cell r="AS10">
            <v>0</v>
          </cell>
          <cell r="AT10">
            <v>0</v>
          </cell>
          <cell r="AU10">
            <v>0</v>
          </cell>
          <cell r="AV10">
            <v>0</v>
          </cell>
          <cell r="AW10">
            <v>0</v>
          </cell>
          <cell r="AX10">
            <v>0</v>
          </cell>
          <cell r="AY10">
            <v>0</v>
          </cell>
          <cell r="AZ10">
            <v>0</v>
          </cell>
          <cell r="BA10">
            <v>0</v>
          </cell>
          <cell r="BB10">
            <v>22640</v>
          </cell>
          <cell r="BC10">
            <v>0</v>
          </cell>
          <cell r="BD10">
            <v>0</v>
          </cell>
          <cell r="BE10">
            <v>0</v>
          </cell>
          <cell r="BF10">
            <v>0</v>
          </cell>
          <cell r="BG10">
            <v>0</v>
          </cell>
          <cell r="BH10" t="str">
            <v>230031JAGLR5</v>
          </cell>
          <cell r="BI10">
            <v>40484</v>
          </cell>
        </row>
        <row r="11">
          <cell r="A11" t="str">
            <v>23822196</v>
          </cell>
          <cell r="B11" t="str">
            <v>ARIZABAL CALDERON MYLENE RYLDA</v>
          </cell>
          <cell r="C11" t="str">
            <v>TECNICO DE PROYECTOS</v>
          </cell>
          <cell r="D11" t="str">
            <v>23822196</v>
          </cell>
          <cell r="E11">
            <v>40819</v>
          </cell>
          <cell r="F11">
            <v>40879</v>
          </cell>
          <cell r="H11">
            <v>2900</v>
          </cell>
          <cell r="I11">
            <v>2900</v>
          </cell>
          <cell r="J11">
            <v>0</v>
          </cell>
          <cell r="K11" t="str">
            <v>ARIZABAL CALDERON MYLENE RYLDA</v>
          </cell>
          <cell r="L11">
            <v>0</v>
          </cell>
          <cell r="M11">
            <v>2523</v>
          </cell>
          <cell r="N11" t="str">
            <v>OFICINA ZONAL CUSCO</v>
          </cell>
          <cell r="O11" t="str">
            <v xml:space="preserve">0015  </v>
          </cell>
          <cell r="P11" t="str">
            <v>1722</v>
          </cell>
          <cell r="Q11" t="str">
            <v>001</v>
          </cell>
          <cell r="R11" t="str">
            <v>170</v>
          </cell>
          <cell r="S11">
            <v>40870</v>
          </cell>
          <cell r="T11" t="str">
            <v>4019879262</v>
          </cell>
          <cell r="U11" t="str">
            <v>201111</v>
          </cell>
          <cell r="V11" t="str">
            <v>201111</v>
          </cell>
          <cell r="W11" t="str">
            <v>12</v>
          </cell>
          <cell r="X11">
            <v>1</v>
          </cell>
          <cell r="Y11" t="str">
            <v>CAS ZONALES NOVIEMBRE 2011</v>
          </cell>
          <cell r="Z11">
            <v>769</v>
          </cell>
          <cell r="AA11" t="str">
            <v>10238221965</v>
          </cell>
          <cell r="AB11" t="str">
            <v>ARIZABAL</v>
          </cell>
          <cell r="AC11" t="str">
            <v>CALDERON</v>
          </cell>
          <cell r="AD11" t="str">
            <v>MYLENE RYLDA</v>
          </cell>
          <cell r="AE11" t="str">
            <v>ONP</v>
          </cell>
          <cell r="AF11" t="str">
            <v>99</v>
          </cell>
          <cell r="AG11">
            <v>0</v>
          </cell>
          <cell r="AH11">
            <v>0</v>
          </cell>
          <cell r="AI11">
            <v>0</v>
          </cell>
          <cell r="AJ11">
            <v>377</v>
          </cell>
          <cell r="AK11">
            <v>40819</v>
          </cell>
          <cell r="AL11" t="str">
            <v>2307491</v>
          </cell>
          <cell r="AM11">
            <v>40582</v>
          </cell>
          <cell r="AN11" t="str">
            <v>2011</v>
          </cell>
          <cell r="AO11" t="str">
            <v>1</v>
          </cell>
          <cell r="AP11">
            <v>97.2</v>
          </cell>
          <cell r="AQ11">
            <v>0</v>
          </cell>
          <cell r="AR11">
            <v>0</v>
          </cell>
          <cell r="AS11">
            <v>0</v>
          </cell>
          <cell r="AT11">
            <v>0</v>
          </cell>
          <cell r="AU11">
            <v>0</v>
          </cell>
          <cell r="AV11">
            <v>0</v>
          </cell>
          <cell r="AW11">
            <v>0</v>
          </cell>
          <cell r="AX11">
            <v>0</v>
          </cell>
          <cell r="AY11">
            <v>0</v>
          </cell>
          <cell r="AZ11">
            <v>0</v>
          </cell>
          <cell r="BA11">
            <v>0</v>
          </cell>
          <cell r="BB11">
            <v>22290</v>
          </cell>
          <cell r="BC11">
            <v>0</v>
          </cell>
          <cell r="BD11">
            <v>0</v>
          </cell>
          <cell r="BE11">
            <v>0</v>
          </cell>
          <cell r="BF11">
            <v>0</v>
          </cell>
          <cell r="BG11">
            <v>0</v>
          </cell>
          <cell r="BH11" t="str">
            <v/>
          </cell>
          <cell r="BI11">
            <v>40210</v>
          </cell>
        </row>
        <row r="12">
          <cell r="A12" t="str">
            <v>01308504</v>
          </cell>
          <cell r="B12" t="str">
            <v>AYALA MENA HERNAN</v>
          </cell>
          <cell r="C12" t="str">
            <v>RESPONSABLE ADMINISTRATIVO E INFORMATICO</v>
          </cell>
          <cell r="D12" t="str">
            <v>01308504</v>
          </cell>
          <cell r="E12">
            <v>40809</v>
          </cell>
          <cell r="F12">
            <v>40899</v>
          </cell>
          <cell r="H12">
            <v>2000</v>
          </cell>
          <cell r="I12">
            <v>2000</v>
          </cell>
          <cell r="J12">
            <v>0</v>
          </cell>
          <cell r="K12" t="str">
            <v>AYALA MENA HERNAN</v>
          </cell>
          <cell r="L12">
            <v>0</v>
          </cell>
          <cell r="M12">
            <v>1735.6</v>
          </cell>
          <cell r="N12" t="str">
            <v>OFICINA ZONAL PUNO</v>
          </cell>
          <cell r="O12" t="str">
            <v xml:space="preserve">0028  </v>
          </cell>
          <cell r="P12" t="str">
            <v>3404</v>
          </cell>
          <cell r="Q12" t="str">
            <v>001</v>
          </cell>
          <cell r="R12" t="str">
            <v>145</v>
          </cell>
          <cell r="S12">
            <v>40870</v>
          </cell>
          <cell r="T12" t="str">
            <v>4017964483</v>
          </cell>
          <cell r="U12" t="str">
            <v>201111</v>
          </cell>
          <cell r="V12" t="str">
            <v>201111</v>
          </cell>
          <cell r="W12" t="str">
            <v>12</v>
          </cell>
          <cell r="X12">
            <v>1</v>
          </cell>
          <cell r="Y12" t="str">
            <v>CAS ZONALES NOVIEMBRE 2011</v>
          </cell>
          <cell r="Z12">
            <v>25</v>
          </cell>
          <cell r="AA12" t="str">
            <v>10013085043</v>
          </cell>
          <cell r="AB12" t="str">
            <v>AYALA</v>
          </cell>
          <cell r="AC12" t="str">
            <v>MENA</v>
          </cell>
          <cell r="AD12" t="str">
            <v>HERNAN</v>
          </cell>
          <cell r="AE12" t="str">
            <v>INTEGRA</v>
          </cell>
          <cell r="AF12" t="str">
            <v>02</v>
          </cell>
          <cell r="AG12">
            <v>36</v>
          </cell>
          <cell r="AH12">
            <v>28.4</v>
          </cell>
          <cell r="AI12">
            <v>64.400000000000006</v>
          </cell>
          <cell r="AJ12">
            <v>200</v>
          </cell>
          <cell r="AK12">
            <v>40809</v>
          </cell>
          <cell r="AL12" t="str">
            <v>2214698</v>
          </cell>
          <cell r="AM12">
            <v>40553</v>
          </cell>
          <cell r="AN12" t="str">
            <v>2011</v>
          </cell>
          <cell r="AO12" t="str">
            <v>1</v>
          </cell>
          <cell r="AP12">
            <v>97.2</v>
          </cell>
          <cell r="AQ12">
            <v>0</v>
          </cell>
          <cell r="AR12">
            <v>0</v>
          </cell>
          <cell r="AS12">
            <v>0</v>
          </cell>
          <cell r="AT12">
            <v>0</v>
          </cell>
          <cell r="AU12">
            <v>0</v>
          </cell>
          <cell r="AV12">
            <v>0</v>
          </cell>
          <cell r="AW12">
            <v>0</v>
          </cell>
          <cell r="AX12">
            <v>0</v>
          </cell>
          <cell r="AY12">
            <v>0</v>
          </cell>
          <cell r="AZ12">
            <v>0</v>
          </cell>
          <cell r="BA12">
            <v>0</v>
          </cell>
          <cell r="BB12">
            <v>25304</v>
          </cell>
          <cell r="BC12">
            <v>0</v>
          </cell>
          <cell r="BD12">
            <v>0</v>
          </cell>
          <cell r="BE12">
            <v>0</v>
          </cell>
          <cell r="BF12">
            <v>0</v>
          </cell>
          <cell r="BG12">
            <v>0</v>
          </cell>
          <cell r="BH12" t="str">
            <v>553021HAMLA5</v>
          </cell>
          <cell r="BI12">
            <v>40822</v>
          </cell>
        </row>
        <row r="13">
          <cell r="A13" t="str">
            <v>19849161</v>
          </cell>
          <cell r="B13" t="str">
            <v>BENITES ARHUIS SANTOS AMARANTO</v>
          </cell>
          <cell r="C13" t="str">
            <v>TECNICO DE PROYECTOS</v>
          </cell>
          <cell r="D13" t="str">
            <v>19849161</v>
          </cell>
          <cell r="E13">
            <v>40819</v>
          </cell>
          <cell r="F13">
            <v>40879</v>
          </cell>
          <cell r="H13">
            <v>2900</v>
          </cell>
          <cell r="I13">
            <v>2900</v>
          </cell>
          <cell r="J13">
            <v>0</v>
          </cell>
          <cell r="K13" t="str">
            <v>BENITES ARHUIS SANTOS AMARANTO</v>
          </cell>
          <cell r="L13">
            <v>0</v>
          </cell>
          <cell r="M13">
            <v>2523</v>
          </cell>
          <cell r="N13" t="str">
            <v>OFICINA ZONAL HUANCAVELICA</v>
          </cell>
          <cell r="O13" t="str">
            <v xml:space="preserve">0016  </v>
          </cell>
          <cell r="P13" t="str">
            <v>1724</v>
          </cell>
          <cell r="Q13" t="str">
            <v>001</v>
          </cell>
          <cell r="R13" t="str">
            <v>539</v>
          </cell>
          <cell r="S13">
            <v>40870</v>
          </cell>
          <cell r="T13" t="str">
            <v>4381384891</v>
          </cell>
          <cell r="U13" t="str">
            <v>201111</v>
          </cell>
          <cell r="V13" t="str">
            <v>201111</v>
          </cell>
          <cell r="W13" t="str">
            <v>12</v>
          </cell>
          <cell r="X13">
            <v>1</v>
          </cell>
          <cell r="Y13" t="str">
            <v>CAS ZONALES NOVIEMBRE 2011</v>
          </cell>
          <cell r="Z13">
            <v>1878</v>
          </cell>
          <cell r="AA13" t="str">
            <v>10198491611</v>
          </cell>
          <cell r="AB13" t="str">
            <v>BENITES</v>
          </cell>
          <cell r="AC13" t="str">
            <v>ARHUIS</v>
          </cell>
          <cell r="AD13" t="str">
            <v>SANTOS AMARANTO</v>
          </cell>
          <cell r="AE13" t="str">
            <v>ONP</v>
          </cell>
          <cell r="AF13" t="str">
            <v>99</v>
          </cell>
          <cell r="AG13">
            <v>0</v>
          </cell>
          <cell r="AH13">
            <v>0</v>
          </cell>
          <cell r="AI13">
            <v>0</v>
          </cell>
          <cell r="AJ13">
            <v>377</v>
          </cell>
          <cell r="AK13">
            <v>40819</v>
          </cell>
          <cell r="AL13" t="str">
            <v>2366141</v>
          </cell>
          <cell r="AM13">
            <v>40611</v>
          </cell>
          <cell r="AN13" t="str">
            <v>2011</v>
          </cell>
          <cell r="AO13" t="str">
            <v>1</v>
          </cell>
          <cell r="AP13">
            <v>97.2</v>
          </cell>
          <cell r="AQ13">
            <v>0</v>
          </cell>
          <cell r="AR13">
            <v>0</v>
          </cell>
          <cell r="AS13">
            <v>0</v>
          </cell>
          <cell r="AT13">
            <v>0</v>
          </cell>
          <cell r="AU13">
            <v>0</v>
          </cell>
          <cell r="AV13">
            <v>0</v>
          </cell>
          <cell r="AW13">
            <v>0</v>
          </cell>
          <cell r="AX13">
            <v>0</v>
          </cell>
          <cell r="AY13">
            <v>0</v>
          </cell>
          <cell r="AZ13">
            <v>0</v>
          </cell>
          <cell r="BA13">
            <v>0</v>
          </cell>
          <cell r="BB13">
            <v>16385</v>
          </cell>
          <cell r="BC13">
            <v>0</v>
          </cell>
          <cell r="BD13">
            <v>0</v>
          </cell>
          <cell r="BE13">
            <v>0</v>
          </cell>
          <cell r="BF13">
            <v>0</v>
          </cell>
          <cell r="BG13">
            <v>0</v>
          </cell>
          <cell r="BH13" t="str">
            <v/>
          </cell>
          <cell r="BI13" t="str">
            <v/>
          </cell>
        </row>
        <row r="14">
          <cell r="A14" t="str">
            <v>19191949</v>
          </cell>
          <cell r="B14" t="str">
            <v>BURGOS  DEZA ALEJANDRO SEBASTIAN</v>
          </cell>
          <cell r="C14" t="str">
            <v>JEFE DE LA OFICINA ZONAL CAJAMARCA</v>
          </cell>
          <cell r="D14" t="str">
            <v>19191949</v>
          </cell>
          <cell r="E14">
            <v>40826</v>
          </cell>
          <cell r="F14">
            <v>40886</v>
          </cell>
          <cell r="H14">
            <v>5300</v>
          </cell>
          <cell r="I14">
            <v>5300</v>
          </cell>
          <cell r="J14">
            <v>0</v>
          </cell>
          <cell r="K14" t="str">
            <v>BURGOS  DEZA ALEJANDRO SEBASTIAN</v>
          </cell>
          <cell r="L14">
            <v>0</v>
          </cell>
          <cell r="M14">
            <v>4611</v>
          </cell>
          <cell r="N14" t="str">
            <v>OFICINA ZONAL CAJAMARCA</v>
          </cell>
          <cell r="O14" t="str">
            <v xml:space="preserve">0014  </v>
          </cell>
          <cell r="P14" t="str">
            <v>3431</v>
          </cell>
          <cell r="Q14" t="str">
            <v>001</v>
          </cell>
          <cell r="R14" t="str">
            <v>244</v>
          </cell>
          <cell r="S14">
            <v>40870</v>
          </cell>
          <cell r="T14" t="str">
            <v>4040881862</v>
          </cell>
          <cell r="U14" t="str">
            <v>201111</v>
          </cell>
          <cell r="V14" t="str">
            <v>201111</v>
          </cell>
          <cell r="W14" t="str">
            <v>12</v>
          </cell>
          <cell r="X14">
            <v>1</v>
          </cell>
          <cell r="Y14" t="str">
            <v>CAS ZONALES NOVIEMBRE 2011</v>
          </cell>
          <cell r="Z14">
            <v>4150</v>
          </cell>
          <cell r="AA14" t="str">
            <v>10191919497</v>
          </cell>
          <cell r="AB14" t="str">
            <v xml:space="preserve">BURGOS </v>
          </cell>
          <cell r="AC14" t="str">
            <v>DEZA</v>
          </cell>
          <cell r="AD14" t="str">
            <v>ALEJANDRO SEBASTIAN</v>
          </cell>
          <cell r="AE14" t="str">
            <v>ONP</v>
          </cell>
          <cell r="AF14" t="str">
            <v>99</v>
          </cell>
          <cell r="AG14">
            <v>0</v>
          </cell>
          <cell r="AH14">
            <v>0</v>
          </cell>
          <cell r="AI14">
            <v>0</v>
          </cell>
          <cell r="AJ14">
            <v>689</v>
          </cell>
          <cell r="AK14">
            <v>40826</v>
          </cell>
          <cell r="AL14" t="str">
            <v>2406322</v>
          </cell>
          <cell r="AM14">
            <v>40634</v>
          </cell>
          <cell r="AN14" t="str">
            <v>2011</v>
          </cell>
          <cell r="AO14" t="str">
            <v>1</v>
          </cell>
          <cell r="AP14">
            <v>97.2</v>
          </cell>
          <cell r="AQ14">
            <v>0</v>
          </cell>
          <cell r="AR14">
            <v>0</v>
          </cell>
          <cell r="AS14">
            <v>0</v>
          </cell>
          <cell r="AT14">
            <v>0</v>
          </cell>
          <cell r="AU14">
            <v>0</v>
          </cell>
          <cell r="AV14">
            <v>0</v>
          </cell>
          <cell r="AW14">
            <v>0</v>
          </cell>
          <cell r="AX14">
            <v>0</v>
          </cell>
          <cell r="AY14">
            <v>0</v>
          </cell>
          <cell r="AZ14">
            <v>0</v>
          </cell>
          <cell r="BA14">
            <v>0</v>
          </cell>
          <cell r="BB14">
            <v>23498</v>
          </cell>
          <cell r="BC14">
            <v>0</v>
          </cell>
          <cell r="BD14">
            <v>0</v>
          </cell>
          <cell r="BE14">
            <v>0</v>
          </cell>
          <cell r="BF14">
            <v>0</v>
          </cell>
          <cell r="BG14">
            <v>0</v>
          </cell>
          <cell r="BH14" t="str">
            <v/>
          </cell>
          <cell r="BI14" t="str">
            <v/>
          </cell>
        </row>
        <row r="15">
          <cell r="A15" t="str">
            <v>31133364</v>
          </cell>
          <cell r="B15" t="str">
            <v>CABRERA PECEROS SANTOS</v>
          </cell>
          <cell r="C15" t="str">
            <v>CHOFER</v>
          </cell>
          <cell r="D15" t="str">
            <v>31133364</v>
          </cell>
          <cell r="E15">
            <v>40819</v>
          </cell>
          <cell r="F15">
            <v>40879</v>
          </cell>
          <cell r="H15">
            <v>1100</v>
          </cell>
          <cell r="I15">
            <v>1100</v>
          </cell>
          <cell r="J15">
            <v>0</v>
          </cell>
          <cell r="K15" t="str">
            <v>CABRERA PECEROS SANTOS</v>
          </cell>
          <cell r="L15">
            <v>0</v>
          </cell>
          <cell r="M15">
            <v>957</v>
          </cell>
          <cell r="N15" t="str">
            <v>OFICINA ZONAL APURIMAC</v>
          </cell>
          <cell r="O15" t="str">
            <v xml:space="preserve">0009  </v>
          </cell>
          <cell r="P15" t="str">
            <v>1719</v>
          </cell>
          <cell r="Q15" t="str">
            <v>001</v>
          </cell>
          <cell r="R15" t="str">
            <v>70</v>
          </cell>
          <cell r="S15">
            <v>40870</v>
          </cell>
          <cell r="T15" t="str">
            <v>4030632538</v>
          </cell>
          <cell r="U15" t="str">
            <v>201111</v>
          </cell>
          <cell r="V15" t="str">
            <v>201111</v>
          </cell>
          <cell r="W15" t="str">
            <v>12</v>
          </cell>
          <cell r="X15">
            <v>1</v>
          </cell>
          <cell r="Y15" t="str">
            <v>CAS ZONALES NOVIEMBRE 2011</v>
          </cell>
          <cell r="Z15">
            <v>2595</v>
          </cell>
          <cell r="AA15" t="str">
            <v>10311333645</v>
          </cell>
          <cell r="AB15" t="str">
            <v>CABRERA</v>
          </cell>
          <cell r="AC15" t="str">
            <v>PECEROS</v>
          </cell>
          <cell r="AD15" t="str">
            <v>SANTOS</v>
          </cell>
          <cell r="AE15" t="str">
            <v>ONP</v>
          </cell>
          <cell r="AF15" t="str">
            <v>99</v>
          </cell>
          <cell r="AG15">
            <v>0</v>
          </cell>
          <cell r="AH15">
            <v>0</v>
          </cell>
          <cell r="AI15">
            <v>0</v>
          </cell>
          <cell r="AJ15">
            <v>143</v>
          </cell>
          <cell r="AK15">
            <v>40819</v>
          </cell>
          <cell r="AL15" t="str">
            <v/>
          </cell>
          <cell r="AM15">
            <v>1</v>
          </cell>
          <cell r="AN15" t="str">
            <v>2011</v>
          </cell>
          <cell r="AO15" t="str">
            <v>1</v>
          </cell>
          <cell r="AP15">
            <v>97.2</v>
          </cell>
          <cell r="AQ15">
            <v>0</v>
          </cell>
          <cell r="AR15">
            <v>0</v>
          </cell>
          <cell r="AS15">
            <v>0</v>
          </cell>
          <cell r="AT15">
            <v>0</v>
          </cell>
          <cell r="AU15">
            <v>0</v>
          </cell>
          <cell r="AV15">
            <v>0</v>
          </cell>
          <cell r="AW15">
            <v>0</v>
          </cell>
          <cell r="AX15">
            <v>0</v>
          </cell>
          <cell r="AY15">
            <v>0</v>
          </cell>
          <cell r="AZ15">
            <v>0</v>
          </cell>
          <cell r="BA15">
            <v>0</v>
          </cell>
          <cell r="BB15">
            <v>24047</v>
          </cell>
          <cell r="BC15">
            <v>0</v>
          </cell>
          <cell r="BD15">
            <v>0</v>
          </cell>
          <cell r="BE15">
            <v>0</v>
          </cell>
          <cell r="BF15">
            <v>0</v>
          </cell>
          <cell r="BG15">
            <v>0</v>
          </cell>
          <cell r="BH15" t="str">
            <v/>
          </cell>
          <cell r="BI15">
            <v>40087</v>
          </cell>
        </row>
        <row r="16">
          <cell r="A16" t="str">
            <v>04085636</v>
          </cell>
          <cell r="B16" t="str">
            <v>CARHUARICRA QUINTANA JIMMY WILDER</v>
          </cell>
          <cell r="C16" t="str">
            <v>JEFE DE LA OFICINA ZONAL PASCO</v>
          </cell>
          <cell r="D16" t="str">
            <v>04085636</v>
          </cell>
          <cell r="E16">
            <v>40823</v>
          </cell>
          <cell r="F16">
            <v>40883</v>
          </cell>
          <cell r="H16">
            <v>5300</v>
          </cell>
          <cell r="I16">
            <v>5300</v>
          </cell>
          <cell r="J16">
            <v>0</v>
          </cell>
          <cell r="K16" t="str">
            <v>CARHUARICRA QUINTANA JIMMY WILDER</v>
          </cell>
          <cell r="L16">
            <v>0</v>
          </cell>
          <cell r="M16">
            <v>4611</v>
          </cell>
          <cell r="N16" t="str">
            <v>OFICINA ZONAL PASCO</v>
          </cell>
          <cell r="O16" t="str">
            <v xml:space="preserve">0026  </v>
          </cell>
          <cell r="P16" t="str">
            <v>3427</v>
          </cell>
          <cell r="Q16" t="str">
            <v>001</v>
          </cell>
          <cell r="R16" t="str">
            <v>10</v>
          </cell>
          <cell r="S16">
            <v>40870</v>
          </cell>
          <cell r="T16" t="str">
            <v>4040881978</v>
          </cell>
          <cell r="U16" t="str">
            <v>201111</v>
          </cell>
          <cell r="V16" t="str">
            <v>201111</v>
          </cell>
          <cell r="W16" t="str">
            <v>12</v>
          </cell>
          <cell r="X16">
            <v>1</v>
          </cell>
          <cell r="Y16" t="str">
            <v>CAS ZONALES NOVIEMBRE 2011</v>
          </cell>
          <cell r="Z16">
            <v>4146</v>
          </cell>
          <cell r="AA16" t="str">
            <v>10040856361</v>
          </cell>
          <cell r="AB16" t="str">
            <v>CARHUARICRA</v>
          </cell>
          <cell r="AC16" t="str">
            <v>QUINTANA</v>
          </cell>
          <cell r="AD16" t="str">
            <v>JIMMY WILDER</v>
          </cell>
          <cell r="AE16" t="str">
            <v>ONP</v>
          </cell>
          <cell r="AF16" t="str">
            <v>99</v>
          </cell>
          <cell r="AG16">
            <v>0</v>
          </cell>
          <cell r="AH16">
            <v>0</v>
          </cell>
          <cell r="AI16">
            <v>0</v>
          </cell>
          <cell r="AJ16">
            <v>689</v>
          </cell>
          <cell r="AK16">
            <v>40823</v>
          </cell>
          <cell r="AL16" t="str">
            <v>2663611</v>
          </cell>
          <cell r="AM16">
            <v>40864</v>
          </cell>
          <cell r="AN16" t="str">
            <v>2011</v>
          </cell>
          <cell r="AO16" t="str">
            <v>1</v>
          </cell>
          <cell r="AP16">
            <v>97.2</v>
          </cell>
          <cell r="AQ16">
            <v>0</v>
          </cell>
          <cell r="AR16">
            <v>0</v>
          </cell>
          <cell r="AS16">
            <v>0</v>
          </cell>
          <cell r="AT16">
            <v>0</v>
          </cell>
          <cell r="AU16">
            <v>0</v>
          </cell>
          <cell r="AV16">
            <v>0</v>
          </cell>
          <cell r="AW16">
            <v>0</v>
          </cell>
          <cell r="AX16">
            <v>0</v>
          </cell>
          <cell r="AY16">
            <v>0</v>
          </cell>
          <cell r="AZ16">
            <v>0</v>
          </cell>
          <cell r="BA16">
            <v>0</v>
          </cell>
          <cell r="BB16">
            <v>28683</v>
          </cell>
          <cell r="BC16">
            <v>0</v>
          </cell>
          <cell r="BD16">
            <v>0</v>
          </cell>
          <cell r="BE16">
            <v>0</v>
          </cell>
          <cell r="BF16">
            <v>0</v>
          </cell>
          <cell r="BG16">
            <v>0</v>
          </cell>
          <cell r="BH16" t="str">
            <v/>
          </cell>
          <cell r="BI16">
            <v>40823</v>
          </cell>
        </row>
        <row r="17">
          <cell r="A17" t="str">
            <v>40147678</v>
          </cell>
          <cell r="B17" t="str">
            <v>CASAVERDE WARTHON BETSY</v>
          </cell>
          <cell r="C17" t="str">
            <v>RESPONSABLE DE PROYECTOS</v>
          </cell>
          <cell r="D17" t="str">
            <v>40147678</v>
          </cell>
          <cell r="E17">
            <v>40814</v>
          </cell>
          <cell r="F17">
            <v>40904</v>
          </cell>
          <cell r="H17">
            <v>3100</v>
          </cell>
          <cell r="I17">
            <v>3100</v>
          </cell>
          <cell r="J17">
            <v>0</v>
          </cell>
          <cell r="K17" t="str">
            <v>CASAVERDE WARTHON BETSY</v>
          </cell>
          <cell r="L17">
            <v>0</v>
          </cell>
          <cell r="M17">
            <v>2697</v>
          </cell>
          <cell r="N17" t="str">
            <v>OFICINA ZONAL CUSCO</v>
          </cell>
          <cell r="O17" t="str">
            <v xml:space="preserve">0015  </v>
          </cell>
          <cell r="P17" t="str">
            <v>3397</v>
          </cell>
          <cell r="Q17" t="str">
            <v>001</v>
          </cell>
          <cell r="R17" t="str">
            <v>151</v>
          </cell>
          <cell r="S17">
            <v>40870</v>
          </cell>
          <cell r="T17" t="str">
            <v>4010665286</v>
          </cell>
          <cell r="U17" t="str">
            <v>201111</v>
          </cell>
          <cell r="V17" t="str">
            <v>201111</v>
          </cell>
          <cell r="W17" t="str">
            <v>12</v>
          </cell>
          <cell r="X17">
            <v>1</v>
          </cell>
          <cell r="Y17" t="str">
            <v>CAS ZONALES NOVIEMBRE 2011</v>
          </cell>
          <cell r="Z17">
            <v>1254</v>
          </cell>
          <cell r="AA17" t="str">
            <v>10401476780</v>
          </cell>
          <cell r="AB17" t="str">
            <v>CASAVERDE</v>
          </cell>
          <cell r="AC17" t="str">
            <v>WARTHON</v>
          </cell>
          <cell r="AD17" t="str">
            <v>BETSY</v>
          </cell>
          <cell r="AE17" t="str">
            <v>ONP</v>
          </cell>
          <cell r="AF17" t="str">
            <v>99</v>
          </cell>
          <cell r="AG17">
            <v>0</v>
          </cell>
          <cell r="AH17">
            <v>0</v>
          </cell>
          <cell r="AI17">
            <v>0</v>
          </cell>
          <cell r="AJ17">
            <v>403</v>
          </cell>
          <cell r="AK17">
            <v>40814</v>
          </cell>
          <cell r="AL17" t="str">
            <v>2659621</v>
          </cell>
          <cell r="AM17">
            <v>40861</v>
          </cell>
          <cell r="AN17" t="str">
            <v>2011</v>
          </cell>
          <cell r="AO17" t="str">
            <v>1</v>
          </cell>
          <cell r="AP17">
            <v>97.2</v>
          </cell>
          <cell r="AQ17">
            <v>0</v>
          </cell>
          <cell r="AR17">
            <v>0</v>
          </cell>
          <cell r="AS17">
            <v>0</v>
          </cell>
          <cell r="AT17">
            <v>0</v>
          </cell>
          <cell r="AU17">
            <v>0</v>
          </cell>
          <cell r="AV17">
            <v>0</v>
          </cell>
          <cell r="AW17">
            <v>0</v>
          </cell>
          <cell r="AX17">
            <v>0</v>
          </cell>
          <cell r="AY17">
            <v>0</v>
          </cell>
          <cell r="AZ17">
            <v>0</v>
          </cell>
          <cell r="BA17">
            <v>0</v>
          </cell>
          <cell r="BB17">
            <v>28900</v>
          </cell>
          <cell r="BC17">
            <v>0</v>
          </cell>
          <cell r="BD17">
            <v>0</v>
          </cell>
          <cell r="BE17">
            <v>0</v>
          </cell>
          <cell r="BF17">
            <v>0</v>
          </cell>
          <cell r="BG17">
            <v>0</v>
          </cell>
          <cell r="BH17" t="str">
            <v/>
          </cell>
          <cell r="BI17" t="str">
            <v/>
          </cell>
        </row>
        <row r="18">
          <cell r="A18" t="str">
            <v>41438329</v>
          </cell>
          <cell r="B18" t="str">
            <v>CASTILLO MEJIA DELICIA HERMILA</v>
          </cell>
          <cell r="C18" t="str">
            <v>RESPONSABLE DE PROMOCION SOCIAL Y CAPACITACION</v>
          </cell>
          <cell r="D18" t="str">
            <v>41438329</v>
          </cell>
          <cell r="E18">
            <v>40819</v>
          </cell>
          <cell r="F18">
            <v>40879</v>
          </cell>
          <cell r="H18">
            <v>2700</v>
          </cell>
          <cell r="I18">
            <v>2700</v>
          </cell>
          <cell r="J18">
            <v>0</v>
          </cell>
          <cell r="K18" t="str">
            <v>CASTILLO MEJIA DELICIA HERMILA</v>
          </cell>
          <cell r="L18">
            <v>0</v>
          </cell>
          <cell r="M18">
            <v>2349</v>
          </cell>
          <cell r="N18" t="str">
            <v>OFICINA ZONAL SAN MARTIN</v>
          </cell>
          <cell r="O18" t="str">
            <v xml:space="preserve">0029  </v>
          </cell>
          <cell r="P18" t="str">
            <v>3393</v>
          </cell>
          <cell r="Q18" t="str">
            <v>001</v>
          </cell>
          <cell r="R18" t="str">
            <v>5</v>
          </cell>
          <cell r="S18">
            <v>40870</v>
          </cell>
          <cell r="T18" t="str">
            <v>04-534-011763</v>
          </cell>
          <cell r="U18" t="str">
            <v>201111</v>
          </cell>
          <cell r="V18" t="str">
            <v>201111</v>
          </cell>
          <cell r="W18" t="str">
            <v>12</v>
          </cell>
          <cell r="X18">
            <v>1</v>
          </cell>
          <cell r="Y18" t="str">
            <v>CAS ZONALES NOVIEMBRE 2011</v>
          </cell>
          <cell r="Z18">
            <v>4130</v>
          </cell>
          <cell r="AA18" t="str">
            <v>10414383292</v>
          </cell>
          <cell r="AB18" t="str">
            <v>CASTILLO</v>
          </cell>
          <cell r="AC18" t="str">
            <v>MEJIA</v>
          </cell>
          <cell r="AD18" t="str">
            <v>DELICIA HERMILA</v>
          </cell>
          <cell r="AE18" t="str">
            <v>ONP</v>
          </cell>
          <cell r="AF18" t="str">
            <v>99</v>
          </cell>
          <cell r="AG18">
            <v>0</v>
          </cell>
          <cell r="AH18">
            <v>0</v>
          </cell>
          <cell r="AI18">
            <v>0</v>
          </cell>
          <cell r="AJ18">
            <v>351</v>
          </cell>
          <cell r="AK18">
            <v>40819</v>
          </cell>
          <cell r="AL18" t="str">
            <v>2634918</v>
          </cell>
          <cell r="AM18">
            <v>40836</v>
          </cell>
          <cell r="AN18" t="str">
            <v>2011</v>
          </cell>
          <cell r="AO18" t="str">
            <v>1</v>
          </cell>
          <cell r="AP18">
            <v>97.2</v>
          </cell>
          <cell r="AQ18">
            <v>0</v>
          </cell>
          <cell r="AR18">
            <v>0</v>
          </cell>
          <cell r="AS18">
            <v>0</v>
          </cell>
          <cell r="AT18">
            <v>0</v>
          </cell>
          <cell r="AU18">
            <v>0</v>
          </cell>
          <cell r="AV18">
            <v>0</v>
          </cell>
          <cell r="AW18">
            <v>0</v>
          </cell>
          <cell r="AX18">
            <v>0</v>
          </cell>
          <cell r="AY18">
            <v>0</v>
          </cell>
          <cell r="AZ18">
            <v>0</v>
          </cell>
          <cell r="BA18">
            <v>0</v>
          </cell>
          <cell r="BB18">
            <v>30128</v>
          </cell>
          <cell r="BC18">
            <v>0</v>
          </cell>
          <cell r="BD18">
            <v>0</v>
          </cell>
          <cell r="BE18">
            <v>0</v>
          </cell>
          <cell r="BF18">
            <v>0</v>
          </cell>
          <cell r="BG18">
            <v>0</v>
          </cell>
          <cell r="BH18" t="str">
            <v/>
          </cell>
          <cell r="BI18">
            <v>40819</v>
          </cell>
        </row>
        <row r="19">
          <cell r="A19" t="str">
            <v>17935624</v>
          </cell>
          <cell r="B19" t="str">
            <v>CASTILLO SILVA JOSE LUIS</v>
          </cell>
          <cell r="C19" t="str">
            <v>JEFE DE LA OFICINA ZONAL LA LIBERTAD</v>
          </cell>
          <cell r="D19" t="str">
            <v>17935624</v>
          </cell>
          <cell r="E19">
            <v>40826</v>
          </cell>
          <cell r="F19">
            <v>40886</v>
          </cell>
          <cell r="G19" t="str">
            <v>CASTILLO SILVA JOSE LUIS</v>
          </cell>
          <cell r="H19">
            <v>5500</v>
          </cell>
          <cell r="I19">
            <v>5500</v>
          </cell>
          <cell r="J19">
            <v>0</v>
          </cell>
          <cell r="K19" t="str">
            <v>CASTILLO SILVA JOSE LUIS</v>
          </cell>
          <cell r="L19">
            <v>0</v>
          </cell>
          <cell r="M19">
            <v>4757.5</v>
          </cell>
          <cell r="N19" t="str">
            <v>OFICINA ZONAL LA LIBERTAD</v>
          </cell>
          <cell r="O19" t="str">
            <v xml:space="preserve">0021  </v>
          </cell>
          <cell r="P19" t="str">
            <v>3434</v>
          </cell>
          <cell r="Q19" t="str">
            <v>001</v>
          </cell>
          <cell r="R19" t="str">
            <v>305</v>
          </cell>
          <cell r="S19">
            <v>40870</v>
          </cell>
          <cell r="T19" t="str">
            <v>4040868785</v>
          </cell>
          <cell r="U19" t="str">
            <v>201111</v>
          </cell>
          <cell r="V19" t="str">
            <v>201111</v>
          </cell>
          <cell r="W19" t="str">
            <v>12</v>
          </cell>
          <cell r="X19">
            <v>1</v>
          </cell>
          <cell r="Y19" t="str">
            <v>CAS ZONALES NOVIEMBRE 2011</v>
          </cell>
          <cell r="Z19">
            <v>4153</v>
          </cell>
          <cell r="AA19" t="str">
            <v>10179356240</v>
          </cell>
          <cell r="AB19" t="str">
            <v>CASTILLO</v>
          </cell>
          <cell r="AC19" t="str">
            <v>SILVA</v>
          </cell>
          <cell r="AD19" t="str">
            <v>JOSE LUIS</v>
          </cell>
          <cell r="AE19" t="str">
            <v>HORIZONTE</v>
          </cell>
          <cell r="AF19" t="str">
            <v>01</v>
          </cell>
          <cell r="AG19">
            <v>107.25</v>
          </cell>
          <cell r="AH19">
            <v>85.25</v>
          </cell>
          <cell r="AI19">
            <v>192.5</v>
          </cell>
          <cell r="AJ19">
            <v>550</v>
          </cell>
          <cell r="AK19">
            <v>40826</v>
          </cell>
          <cell r="AL19" t="str">
            <v>2639624</v>
          </cell>
          <cell r="AM19">
            <v>40841</v>
          </cell>
          <cell r="AN19" t="str">
            <v>2011</v>
          </cell>
          <cell r="AO19" t="str">
            <v>1</v>
          </cell>
          <cell r="AP19">
            <v>97.2</v>
          </cell>
          <cell r="AQ19">
            <v>0</v>
          </cell>
          <cell r="AR19">
            <v>0</v>
          </cell>
          <cell r="AS19">
            <v>0</v>
          </cell>
          <cell r="AT19">
            <v>0</v>
          </cell>
          <cell r="AU19">
            <v>0</v>
          </cell>
          <cell r="AV19">
            <v>0</v>
          </cell>
          <cell r="AW19">
            <v>0</v>
          </cell>
          <cell r="AX19">
            <v>0</v>
          </cell>
          <cell r="AY19">
            <v>0</v>
          </cell>
          <cell r="AZ19">
            <v>0</v>
          </cell>
          <cell r="BA19">
            <v>0</v>
          </cell>
          <cell r="BB19">
            <v>21796</v>
          </cell>
          <cell r="BC19">
            <v>0</v>
          </cell>
          <cell r="BD19">
            <v>0</v>
          </cell>
          <cell r="BE19">
            <v>0</v>
          </cell>
          <cell r="BF19">
            <v>0</v>
          </cell>
          <cell r="BG19">
            <v>0</v>
          </cell>
          <cell r="BH19" t="str">
            <v>217941JCSTV8</v>
          </cell>
          <cell r="BI19">
            <v>40826</v>
          </cell>
        </row>
        <row r="20">
          <cell r="A20" t="str">
            <v>06077976</v>
          </cell>
          <cell r="B20" t="str">
            <v>CCOYLLAR QUISPE FORTUNATO JUVENCIO</v>
          </cell>
          <cell r="C20" t="str">
            <v>JEFE ZONAL LIMA CALLAO</v>
          </cell>
          <cell r="D20" t="str">
            <v>06077976</v>
          </cell>
          <cell r="E20">
            <v>40833</v>
          </cell>
          <cell r="F20">
            <v>40893</v>
          </cell>
          <cell r="H20">
            <v>5300</v>
          </cell>
          <cell r="I20">
            <v>5300</v>
          </cell>
          <cell r="J20">
            <v>0</v>
          </cell>
          <cell r="K20" t="str">
            <v>CCOYLLAR QUISPE FORTUNATO JUVENCIO</v>
          </cell>
          <cell r="L20">
            <v>0</v>
          </cell>
          <cell r="M20">
            <v>4581.32</v>
          </cell>
          <cell r="N20" t="str">
            <v>OFICINA ZONAL LIMA CALLAO</v>
          </cell>
          <cell r="O20" t="str">
            <v xml:space="preserve">0002  </v>
          </cell>
          <cell r="P20" t="str">
            <v>1734</v>
          </cell>
          <cell r="Q20" t="str">
            <v>006</v>
          </cell>
          <cell r="R20" t="str">
            <v>78</v>
          </cell>
          <cell r="S20">
            <v>40870</v>
          </cell>
          <cell r="T20" t="str">
            <v>4040868769</v>
          </cell>
          <cell r="U20" t="str">
            <v>201111</v>
          </cell>
          <cell r="V20" t="str">
            <v>201111</v>
          </cell>
          <cell r="W20" t="str">
            <v>12</v>
          </cell>
          <cell r="X20">
            <v>1</v>
          </cell>
          <cell r="Y20" t="str">
            <v>CAS ZONALES NOVIEMBRE 2011</v>
          </cell>
          <cell r="Z20">
            <v>4158</v>
          </cell>
          <cell r="AA20" t="str">
            <v>10060779762</v>
          </cell>
          <cell r="AB20" t="str">
            <v>CCOYLLAR</v>
          </cell>
          <cell r="AC20" t="str">
            <v>QUISPE</v>
          </cell>
          <cell r="AD20" t="str">
            <v>FORTUNATO JUVENCIO</v>
          </cell>
          <cell r="AE20" t="str">
            <v>PROFUTURO</v>
          </cell>
          <cell r="AF20" t="str">
            <v>04</v>
          </cell>
          <cell r="AG20">
            <v>115.01</v>
          </cell>
          <cell r="AH20">
            <v>73.67</v>
          </cell>
          <cell r="AI20">
            <v>188.68</v>
          </cell>
          <cell r="AJ20">
            <v>530</v>
          </cell>
          <cell r="AK20">
            <v>40833</v>
          </cell>
          <cell r="AL20" t="str">
            <v>2195785</v>
          </cell>
          <cell r="AM20">
            <v>40547</v>
          </cell>
          <cell r="AN20" t="str">
            <v>2011</v>
          </cell>
          <cell r="AO20" t="str">
            <v>1</v>
          </cell>
          <cell r="AP20">
            <v>97.2</v>
          </cell>
          <cell r="AQ20">
            <v>0</v>
          </cell>
          <cell r="AR20">
            <v>0</v>
          </cell>
          <cell r="AS20">
            <v>0</v>
          </cell>
          <cell r="AT20">
            <v>0</v>
          </cell>
          <cell r="AU20">
            <v>0</v>
          </cell>
          <cell r="AV20">
            <v>0</v>
          </cell>
          <cell r="AW20">
            <v>0</v>
          </cell>
          <cell r="AX20">
            <v>0</v>
          </cell>
          <cell r="AY20">
            <v>0</v>
          </cell>
          <cell r="AZ20">
            <v>0</v>
          </cell>
          <cell r="BA20">
            <v>0</v>
          </cell>
          <cell r="BB20">
            <v>20241</v>
          </cell>
          <cell r="BC20">
            <v>0</v>
          </cell>
          <cell r="BD20">
            <v>0</v>
          </cell>
          <cell r="BE20">
            <v>0</v>
          </cell>
          <cell r="BF20">
            <v>0</v>
          </cell>
          <cell r="BG20">
            <v>0</v>
          </cell>
          <cell r="BH20" t="str">
            <v>502391FCQYS1</v>
          </cell>
          <cell r="BI20">
            <v>40833</v>
          </cell>
        </row>
        <row r="21">
          <cell r="A21" t="str">
            <v>40615621</v>
          </cell>
          <cell r="B21" t="str">
            <v>CERRON SALINAS RAUL FERNANDO</v>
          </cell>
          <cell r="C21" t="str">
            <v>JEFE DE OFICINA ZONAL UCAYALI</v>
          </cell>
          <cell r="D21" t="str">
            <v>40615621</v>
          </cell>
          <cell r="E21">
            <v>40849</v>
          </cell>
          <cell r="F21">
            <v>40908</v>
          </cell>
          <cell r="H21">
            <v>5123</v>
          </cell>
          <cell r="I21">
            <v>5123</v>
          </cell>
          <cell r="J21">
            <v>0</v>
          </cell>
          <cell r="K21" t="str">
            <v>CERRON SALINAS RAUL FERNANDO</v>
          </cell>
          <cell r="L21">
            <v>0</v>
          </cell>
          <cell r="M21">
            <v>4445.74</v>
          </cell>
          <cell r="N21" t="str">
            <v>OFICINA ZONAL UCAYALI</v>
          </cell>
          <cell r="O21" t="str">
            <v xml:space="preserve">0032  </v>
          </cell>
          <cell r="P21" t="str">
            <v>3444</v>
          </cell>
          <cell r="Q21" t="str">
            <v>E001</v>
          </cell>
          <cell r="R21" t="str">
            <v>102</v>
          </cell>
          <cell r="S21">
            <v>40870</v>
          </cell>
          <cell r="T21" t="str">
            <v>4041064752</v>
          </cell>
          <cell r="U21" t="str">
            <v>201111</v>
          </cell>
          <cell r="V21" t="str">
            <v>201111</v>
          </cell>
          <cell r="W21" t="str">
            <v>12</v>
          </cell>
          <cell r="X21">
            <v>1</v>
          </cell>
          <cell r="Y21" t="str">
            <v>CAS ZONALES NOVIEMBRE 2011</v>
          </cell>
          <cell r="Z21">
            <v>4165</v>
          </cell>
          <cell r="AA21" t="str">
            <v>10406156210</v>
          </cell>
          <cell r="AB21" t="str">
            <v>CERRON</v>
          </cell>
          <cell r="AC21" t="str">
            <v>SALINAS</v>
          </cell>
          <cell r="AD21" t="str">
            <v>RAUL FERNANDO</v>
          </cell>
          <cell r="AE21" t="str">
            <v>INTEGRA</v>
          </cell>
          <cell r="AF21" t="str">
            <v>02</v>
          </cell>
          <cell r="AG21">
            <v>92.21</v>
          </cell>
          <cell r="AH21">
            <v>72.75</v>
          </cell>
          <cell r="AI21">
            <v>164.96</v>
          </cell>
          <cell r="AJ21">
            <v>512.29999999999995</v>
          </cell>
          <cell r="AK21">
            <v>40849</v>
          </cell>
          <cell r="AL21" t="str">
            <v>2406772</v>
          </cell>
          <cell r="AM21">
            <v>40634</v>
          </cell>
          <cell r="AN21" t="str">
            <v>2011</v>
          </cell>
          <cell r="AO21" t="str">
            <v>1</v>
          </cell>
          <cell r="AP21">
            <v>97.2</v>
          </cell>
          <cell r="AQ21">
            <v>0</v>
          </cell>
          <cell r="AR21">
            <v>0</v>
          </cell>
          <cell r="AS21">
            <v>0</v>
          </cell>
          <cell r="AT21">
            <v>0</v>
          </cell>
          <cell r="AU21">
            <v>0</v>
          </cell>
          <cell r="AV21">
            <v>0</v>
          </cell>
          <cell r="AW21">
            <v>0</v>
          </cell>
          <cell r="AX21">
            <v>0</v>
          </cell>
          <cell r="AY21">
            <v>0</v>
          </cell>
          <cell r="AZ21">
            <v>0</v>
          </cell>
          <cell r="BA21">
            <v>0</v>
          </cell>
          <cell r="BB21">
            <v>29344</v>
          </cell>
          <cell r="BC21">
            <v>0</v>
          </cell>
          <cell r="BD21">
            <v>0</v>
          </cell>
          <cell r="BE21">
            <v>0</v>
          </cell>
          <cell r="BF21">
            <v>0</v>
          </cell>
          <cell r="BG21">
            <v>0</v>
          </cell>
          <cell r="BH21" t="str">
            <v>593421RCSRI0</v>
          </cell>
          <cell r="BI21">
            <v>40849</v>
          </cell>
        </row>
        <row r="22">
          <cell r="A22" t="str">
            <v>16725324</v>
          </cell>
          <cell r="B22" t="str">
            <v>CHARCAPE  DIAZ MIGUEL ANGEL</v>
          </cell>
          <cell r="C22" t="str">
            <v>JEFE DE LA OFICINA ZONAL AMAZONAS</v>
          </cell>
          <cell r="D22" t="str">
            <v>16725324</v>
          </cell>
          <cell r="E22">
            <v>40823</v>
          </cell>
          <cell r="F22">
            <v>40883</v>
          </cell>
          <cell r="H22">
            <v>4000</v>
          </cell>
          <cell r="I22">
            <v>4000</v>
          </cell>
          <cell r="J22">
            <v>0</v>
          </cell>
          <cell r="K22" t="str">
            <v>CHARCAPE  DIAZ MIGUEL ANGEL</v>
          </cell>
          <cell r="L22">
            <v>0</v>
          </cell>
          <cell r="M22">
            <v>3460</v>
          </cell>
          <cell r="N22" t="str">
            <v>OFICINA ZONAL AMAZONAS</v>
          </cell>
          <cell r="O22" t="str">
            <v xml:space="preserve">0006  </v>
          </cell>
          <cell r="P22" t="str">
            <v>3423</v>
          </cell>
          <cell r="Q22" t="str">
            <v>002</v>
          </cell>
          <cell r="R22" t="str">
            <v>166</v>
          </cell>
          <cell r="S22">
            <v>40870</v>
          </cell>
          <cell r="T22" t="str">
            <v>04-013-916786</v>
          </cell>
          <cell r="U22" t="str">
            <v>201111</v>
          </cell>
          <cell r="V22" t="str">
            <v>201111</v>
          </cell>
          <cell r="W22" t="str">
            <v>12</v>
          </cell>
          <cell r="X22">
            <v>1</v>
          </cell>
          <cell r="Y22" t="str">
            <v>CAS ZONALES NOVIEMBRE 2011</v>
          </cell>
          <cell r="Z22">
            <v>4144</v>
          </cell>
          <cell r="AA22" t="str">
            <v>10167253241</v>
          </cell>
          <cell r="AB22" t="str">
            <v xml:space="preserve">CHARCAPE </v>
          </cell>
          <cell r="AC22" t="str">
            <v>DIAZ</v>
          </cell>
          <cell r="AD22" t="str">
            <v>MIGUEL ANGEL</v>
          </cell>
          <cell r="AE22" t="str">
            <v>HORIZONTE</v>
          </cell>
          <cell r="AF22" t="str">
            <v>01</v>
          </cell>
          <cell r="AG22">
            <v>78</v>
          </cell>
          <cell r="AH22">
            <v>62</v>
          </cell>
          <cell r="AI22">
            <v>140</v>
          </cell>
          <cell r="AJ22">
            <v>400</v>
          </cell>
          <cell r="AK22">
            <v>40823</v>
          </cell>
          <cell r="AL22" t="str">
            <v>2459659</v>
          </cell>
          <cell r="AM22">
            <v>40675</v>
          </cell>
          <cell r="AN22" t="str">
            <v>2011</v>
          </cell>
          <cell r="AO22" t="str">
            <v>1</v>
          </cell>
          <cell r="AP22">
            <v>97.2</v>
          </cell>
          <cell r="AQ22">
            <v>0</v>
          </cell>
          <cell r="AR22">
            <v>0</v>
          </cell>
          <cell r="AS22">
            <v>0</v>
          </cell>
          <cell r="AT22">
            <v>0</v>
          </cell>
          <cell r="AU22">
            <v>0</v>
          </cell>
          <cell r="AV22">
            <v>0</v>
          </cell>
          <cell r="AW22">
            <v>0</v>
          </cell>
          <cell r="AX22">
            <v>0</v>
          </cell>
          <cell r="AY22">
            <v>0</v>
          </cell>
          <cell r="AZ22">
            <v>0</v>
          </cell>
          <cell r="BA22">
            <v>0</v>
          </cell>
          <cell r="BB22">
            <v>27310</v>
          </cell>
          <cell r="BC22">
            <v>0</v>
          </cell>
          <cell r="BD22">
            <v>0</v>
          </cell>
          <cell r="BE22">
            <v>0</v>
          </cell>
          <cell r="BF22">
            <v>0</v>
          </cell>
          <cell r="BG22">
            <v>0</v>
          </cell>
          <cell r="BH22" t="str">
            <v>573081MCDRZ7</v>
          </cell>
          <cell r="BI22">
            <v>40823</v>
          </cell>
        </row>
        <row r="23">
          <cell r="A23" t="str">
            <v>09894077</v>
          </cell>
          <cell r="B23" t="str">
            <v>CHUCHON SOTO YOCEF MAXIMINO</v>
          </cell>
          <cell r="C23" t="str">
            <v>JEFE DE LA OFICINA ZONAL AYACUCHO</v>
          </cell>
          <cell r="D23" t="str">
            <v>09894077</v>
          </cell>
          <cell r="E23">
            <v>40826</v>
          </cell>
          <cell r="F23">
            <v>40886</v>
          </cell>
          <cell r="H23">
            <v>5300</v>
          </cell>
          <cell r="I23">
            <v>5300</v>
          </cell>
          <cell r="J23">
            <v>0</v>
          </cell>
          <cell r="K23" t="str">
            <v>CHUCHON SOTO YOCEF MAXIMINO</v>
          </cell>
          <cell r="L23">
            <v>0</v>
          </cell>
          <cell r="M23">
            <v>4599.34</v>
          </cell>
          <cell r="N23" t="str">
            <v>OFICINA ZONAL AYACUCHO</v>
          </cell>
          <cell r="O23" t="str">
            <v xml:space="preserve">0011  </v>
          </cell>
          <cell r="P23" t="str">
            <v>3429</v>
          </cell>
          <cell r="Q23" t="str">
            <v>002</v>
          </cell>
          <cell r="R23" t="str">
            <v>166</v>
          </cell>
          <cell r="S23">
            <v>40870</v>
          </cell>
          <cell r="T23" t="str">
            <v>4040881889</v>
          </cell>
          <cell r="U23" t="str">
            <v>201111</v>
          </cell>
          <cell r="V23" t="str">
            <v>201111</v>
          </cell>
          <cell r="W23" t="str">
            <v>12</v>
          </cell>
          <cell r="X23">
            <v>1</v>
          </cell>
          <cell r="Y23" t="str">
            <v>CAS ZONALES NOVIEMBRE 2011</v>
          </cell>
          <cell r="Z23">
            <v>4148</v>
          </cell>
          <cell r="AA23" t="str">
            <v>10098940770</v>
          </cell>
          <cell r="AB23" t="str">
            <v>CHUCHON</v>
          </cell>
          <cell r="AC23" t="str">
            <v>SOTO</v>
          </cell>
          <cell r="AD23" t="str">
            <v>YOCEF MAXIMINO</v>
          </cell>
          <cell r="AE23" t="str">
            <v>INTEGRA</v>
          </cell>
          <cell r="AF23" t="str">
            <v>02</v>
          </cell>
          <cell r="AG23">
            <v>95.4</v>
          </cell>
          <cell r="AH23">
            <v>75.260000000000005</v>
          </cell>
          <cell r="AI23">
            <v>170.66</v>
          </cell>
          <cell r="AJ23">
            <v>530</v>
          </cell>
          <cell r="AK23">
            <v>40826</v>
          </cell>
          <cell r="AL23" t="str">
            <v>2634068</v>
          </cell>
          <cell r="AM23">
            <v>40836</v>
          </cell>
          <cell r="AN23" t="str">
            <v>2011</v>
          </cell>
          <cell r="AO23" t="str">
            <v>1</v>
          </cell>
          <cell r="AP23">
            <v>97.2</v>
          </cell>
          <cell r="AQ23">
            <v>0</v>
          </cell>
          <cell r="AR23">
            <v>0</v>
          </cell>
          <cell r="AS23">
            <v>0</v>
          </cell>
          <cell r="AT23">
            <v>0</v>
          </cell>
          <cell r="AU23">
            <v>0</v>
          </cell>
          <cell r="AV23">
            <v>0</v>
          </cell>
          <cell r="AW23">
            <v>0</v>
          </cell>
          <cell r="AX23">
            <v>0</v>
          </cell>
          <cell r="AY23">
            <v>0</v>
          </cell>
          <cell r="AZ23">
            <v>0</v>
          </cell>
          <cell r="BA23">
            <v>0</v>
          </cell>
          <cell r="BB23">
            <v>26666</v>
          </cell>
          <cell r="BC23">
            <v>0</v>
          </cell>
          <cell r="BD23">
            <v>0</v>
          </cell>
          <cell r="BE23">
            <v>0</v>
          </cell>
          <cell r="BF23">
            <v>0</v>
          </cell>
          <cell r="BG23">
            <v>0</v>
          </cell>
          <cell r="BH23" t="str">
            <v>566641YCSCO3</v>
          </cell>
          <cell r="BI23">
            <v>40826</v>
          </cell>
        </row>
        <row r="24">
          <cell r="A24" t="str">
            <v>42652470</v>
          </cell>
          <cell r="B24" t="str">
            <v>CHUQUIPUL DIAZ EYNER ABIMAEL</v>
          </cell>
          <cell r="C24" t="str">
            <v>RESPONSABLE ADMINISTRATIVO E INFORMATICO</v>
          </cell>
          <cell r="D24" t="str">
            <v>42652470</v>
          </cell>
          <cell r="E24">
            <v>40854</v>
          </cell>
          <cell r="F24">
            <v>40908</v>
          </cell>
          <cell r="H24">
            <v>1600</v>
          </cell>
          <cell r="I24">
            <v>1600</v>
          </cell>
          <cell r="J24">
            <v>0</v>
          </cell>
          <cell r="K24" t="str">
            <v>CHUQUIPUL DIAZ EYNER ABIMAEL</v>
          </cell>
          <cell r="L24">
            <v>0</v>
          </cell>
          <cell r="M24">
            <v>1392</v>
          </cell>
          <cell r="N24" t="str">
            <v>OFICINA ZONAL AMAZONAS</v>
          </cell>
          <cell r="O24" t="str">
            <v xml:space="preserve">0006  </v>
          </cell>
          <cell r="P24" t="str">
            <v>3477</v>
          </cell>
          <cell r="Q24" t="str">
            <v>001</v>
          </cell>
          <cell r="R24" t="str">
            <v>42</v>
          </cell>
          <cell r="S24">
            <v>40870</v>
          </cell>
          <cell r="T24" t="str">
            <v>04293802772</v>
          </cell>
          <cell r="U24" t="str">
            <v>201111</v>
          </cell>
          <cell r="V24" t="str">
            <v>201111</v>
          </cell>
          <cell r="W24" t="str">
            <v>12</v>
          </cell>
          <cell r="X24">
            <v>1</v>
          </cell>
          <cell r="Y24" t="str">
            <v>CAS ZONALES NOVIEMBRE 2011</v>
          </cell>
          <cell r="Z24">
            <v>4183</v>
          </cell>
          <cell r="AA24" t="str">
            <v>10426524703</v>
          </cell>
          <cell r="AB24" t="str">
            <v>CHUQUIPUL</v>
          </cell>
          <cell r="AC24" t="str">
            <v>DIAZ</v>
          </cell>
          <cell r="AD24" t="str">
            <v>EYNER ABIMAEL</v>
          </cell>
          <cell r="AE24" t="str">
            <v>ONP</v>
          </cell>
          <cell r="AF24" t="str">
            <v>99</v>
          </cell>
          <cell r="AG24">
            <v>0</v>
          </cell>
          <cell r="AH24">
            <v>0</v>
          </cell>
          <cell r="AI24">
            <v>0</v>
          </cell>
          <cell r="AJ24">
            <v>208</v>
          </cell>
          <cell r="AK24">
            <v>40854</v>
          </cell>
          <cell r="AL24" t="str">
            <v>2637881</v>
          </cell>
          <cell r="AM24">
            <v>40840</v>
          </cell>
          <cell r="AN24" t="str">
            <v>2011</v>
          </cell>
          <cell r="AO24" t="str">
            <v>1</v>
          </cell>
          <cell r="AP24">
            <v>97.2</v>
          </cell>
          <cell r="AQ24">
            <v>0</v>
          </cell>
          <cell r="AR24">
            <v>0</v>
          </cell>
          <cell r="AS24">
            <v>0</v>
          </cell>
          <cell r="AT24">
            <v>0</v>
          </cell>
          <cell r="AU24">
            <v>0</v>
          </cell>
          <cell r="AV24">
            <v>0</v>
          </cell>
          <cell r="AW24">
            <v>0</v>
          </cell>
          <cell r="AX24">
            <v>0</v>
          </cell>
          <cell r="AY24">
            <v>0</v>
          </cell>
          <cell r="AZ24">
            <v>0</v>
          </cell>
          <cell r="BA24">
            <v>0</v>
          </cell>
          <cell r="BB24">
            <v>30971</v>
          </cell>
          <cell r="BC24">
            <v>0</v>
          </cell>
          <cell r="BD24">
            <v>0</v>
          </cell>
          <cell r="BE24">
            <v>0</v>
          </cell>
          <cell r="BF24">
            <v>0</v>
          </cell>
          <cell r="BG24">
            <v>0</v>
          </cell>
          <cell r="BH24" t="str">
            <v/>
          </cell>
          <cell r="BI24" t="str">
            <v/>
          </cell>
        </row>
        <row r="25">
          <cell r="A25" t="str">
            <v>42652470</v>
          </cell>
          <cell r="B25" t="str">
            <v>CHUQUIPUL DIAZ EYNER ABIMAEL</v>
          </cell>
          <cell r="C25" t="str">
            <v>RESPONSABLE ADMINISTRATIVO E INFORMATICO</v>
          </cell>
          <cell r="D25" t="str">
            <v>42652470</v>
          </cell>
          <cell r="E25">
            <v>40854</v>
          </cell>
          <cell r="F25">
            <v>40939</v>
          </cell>
          <cell r="H25">
            <v>1600</v>
          </cell>
          <cell r="I25">
            <v>1600</v>
          </cell>
          <cell r="J25">
            <v>0</v>
          </cell>
          <cell r="K25" t="str">
            <v>CHUQUIPUL DIAZ EYNER ABIMAEL</v>
          </cell>
          <cell r="L25">
            <v>0</v>
          </cell>
          <cell r="M25">
            <v>1392</v>
          </cell>
          <cell r="N25" t="str">
            <v>OFICINA ZONAL AMAZONAS</v>
          </cell>
          <cell r="O25" t="str">
            <v xml:space="preserve">0006  </v>
          </cell>
          <cell r="P25" t="str">
            <v>3477</v>
          </cell>
          <cell r="Q25" t="str">
            <v>001</v>
          </cell>
          <cell r="R25" t="str">
            <v>42</v>
          </cell>
          <cell r="S25">
            <v>40870</v>
          </cell>
          <cell r="T25" t="str">
            <v>04293802772</v>
          </cell>
          <cell r="U25" t="str">
            <v>201111</v>
          </cell>
          <cell r="V25" t="str">
            <v>201111</v>
          </cell>
          <cell r="W25" t="str">
            <v>12</v>
          </cell>
          <cell r="X25">
            <v>1</v>
          </cell>
          <cell r="Y25" t="str">
            <v>CAS ZONALES NOVIEMBRE 2011</v>
          </cell>
          <cell r="Z25">
            <v>4183</v>
          </cell>
          <cell r="AA25" t="str">
            <v>10426524703</v>
          </cell>
          <cell r="AB25" t="str">
            <v>CHUQUIPUL</v>
          </cell>
          <cell r="AC25" t="str">
            <v>DIAZ</v>
          </cell>
          <cell r="AD25" t="str">
            <v>EYNER ABIMAEL</v>
          </cell>
          <cell r="AE25" t="str">
            <v>ONP</v>
          </cell>
          <cell r="AF25" t="str">
            <v>99</v>
          </cell>
          <cell r="AG25">
            <v>0</v>
          </cell>
          <cell r="AH25">
            <v>0</v>
          </cell>
          <cell r="AI25">
            <v>0</v>
          </cell>
          <cell r="AJ25">
            <v>208</v>
          </cell>
          <cell r="AK25">
            <v>40854</v>
          </cell>
          <cell r="AL25" t="str">
            <v>2637881</v>
          </cell>
          <cell r="AM25">
            <v>40840</v>
          </cell>
          <cell r="AN25" t="str">
            <v>2011</v>
          </cell>
          <cell r="AO25" t="str">
            <v>1</v>
          </cell>
          <cell r="AP25">
            <v>97.2</v>
          </cell>
          <cell r="AQ25">
            <v>0</v>
          </cell>
          <cell r="AR25">
            <v>0</v>
          </cell>
          <cell r="AS25">
            <v>0</v>
          </cell>
          <cell r="AT25">
            <v>0</v>
          </cell>
          <cell r="AU25">
            <v>0</v>
          </cell>
          <cell r="AV25">
            <v>0</v>
          </cell>
          <cell r="AW25">
            <v>0</v>
          </cell>
          <cell r="AX25">
            <v>0</v>
          </cell>
          <cell r="AY25">
            <v>0</v>
          </cell>
          <cell r="AZ25">
            <v>0</v>
          </cell>
          <cell r="BA25">
            <v>0</v>
          </cell>
          <cell r="BB25">
            <v>30971</v>
          </cell>
          <cell r="BC25">
            <v>0</v>
          </cell>
          <cell r="BD25">
            <v>0</v>
          </cell>
          <cell r="BE25">
            <v>0</v>
          </cell>
          <cell r="BF25">
            <v>0</v>
          </cell>
          <cell r="BG25">
            <v>0</v>
          </cell>
          <cell r="BH25" t="str">
            <v/>
          </cell>
          <cell r="BI25" t="str">
            <v/>
          </cell>
        </row>
        <row r="26">
          <cell r="A26" t="str">
            <v>42652470</v>
          </cell>
          <cell r="B26" t="str">
            <v>CHUQUIPUL DIAZ EYNER ABIMAEL</v>
          </cell>
          <cell r="C26" t="str">
            <v>RESPONSABLE ADMINISTRATIVO E INFORMATICO</v>
          </cell>
          <cell r="D26" t="str">
            <v>42652470</v>
          </cell>
          <cell r="E26">
            <v>40854</v>
          </cell>
          <cell r="F26">
            <v>40999</v>
          </cell>
          <cell r="H26">
            <v>1600</v>
          </cell>
          <cell r="I26">
            <v>1600</v>
          </cell>
          <cell r="J26">
            <v>0</v>
          </cell>
          <cell r="K26" t="str">
            <v>CHUQUIPUL DIAZ EYNER ABIMAEL</v>
          </cell>
          <cell r="L26">
            <v>0</v>
          </cell>
          <cell r="M26">
            <v>1392</v>
          </cell>
          <cell r="N26" t="str">
            <v>OFICINA ZONAL AMAZONAS</v>
          </cell>
          <cell r="O26" t="str">
            <v xml:space="preserve">0006  </v>
          </cell>
          <cell r="P26" t="str">
            <v>3477</v>
          </cell>
          <cell r="Q26" t="str">
            <v>001</v>
          </cell>
          <cell r="R26" t="str">
            <v>42</v>
          </cell>
          <cell r="S26">
            <v>40870</v>
          </cell>
          <cell r="T26" t="str">
            <v>04293802772</v>
          </cell>
          <cell r="U26" t="str">
            <v>201111</v>
          </cell>
          <cell r="V26" t="str">
            <v>201111</v>
          </cell>
          <cell r="W26" t="str">
            <v>12</v>
          </cell>
          <cell r="X26">
            <v>1</v>
          </cell>
          <cell r="Y26" t="str">
            <v>CAS ZONALES NOVIEMBRE 2011</v>
          </cell>
          <cell r="Z26">
            <v>4183</v>
          </cell>
          <cell r="AA26" t="str">
            <v>10426524703</v>
          </cell>
          <cell r="AB26" t="str">
            <v>CHUQUIPUL</v>
          </cell>
          <cell r="AC26" t="str">
            <v>DIAZ</v>
          </cell>
          <cell r="AD26" t="str">
            <v>EYNER ABIMAEL</v>
          </cell>
          <cell r="AE26" t="str">
            <v>ONP</v>
          </cell>
          <cell r="AF26" t="str">
            <v>99</v>
          </cell>
          <cell r="AG26">
            <v>0</v>
          </cell>
          <cell r="AH26">
            <v>0</v>
          </cell>
          <cell r="AI26">
            <v>0</v>
          </cell>
          <cell r="AJ26">
            <v>208</v>
          </cell>
          <cell r="AK26">
            <v>40854</v>
          </cell>
          <cell r="AL26" t="str">
            <v>2637881</v>
          </cell>
          <cell r="AM26">
            <v>40840</v>
          </cell>
          <cell r="AN26" t="str">
            <v>2011</v>
          </cell>
          <cell r="AO26" t="str">
            <v>1</v>
          </cell>
          <cell r="AP26">
            <v>97.2</v>
          </cell>
          <cell r="AQ26">
            <v>0</v>
          </cell>
          <cell r="AR26">
            <v>0</v>
          </cell>
          <cell r="AS26">
            <v>0</v>
          </cell>
          <cell r="AT26">
            <v>0</v>
          </cell>
          <cell r="AU26">
            <v>0</v>
          </cell>
          <cell r="AV26">
            <v>0</v>
          </cell>
          <cell r="AW26">
            <v>0</v>
          </cell>
          <cell r="AX26">
            <v>0</v>
          </cell>
          <cell r="AY26">
            <v>0</v>
          </cell>
          <cell r="AZ26">
            <v>0</v>
          </cell>
          <cell r="BA26">
            <v>0</v>
          </cell>
          <cell r="BB26">
            <v>30971</v>
          </cell>
          <cell r="BC26">
            <v>0</v>
          </cell>
          <cell r="BD26">
            <v>0</v>
          </cell>
          <cell r="BE26">
            <v>0</v>
          </cell>
          <cell r="BF26">
            <v>0</v>
          </cell>
          <cell r="BG26">
            <v>0</v>
          </cell>
          <cell r="BH26" t="str">
            <v/>
          </cell>
          <cell r="BI26" t="str">
            <v/>
          </cell>
        </row>
        <row r="27">
          <cell r="A27" t="str">
            <v>42652470</v>
          </cell>
          <cell r="B27" t="str">
            <v>CHUQUIPUL DIAZ EYNER ABIMAEL</v>
          </cell>
          <cell r="C27" t="str">
            <v>RESPONSABLE ADMINISTRATIVO E INFORMATICO</v>
          </cell>
          <cell r="D27" t="str">
            <v>42652470</v>
          </cell>
          <cell r="E27">
            <v>40854</v>
          </cell>
          <cell r="F27">
            <v>41060</v>
          </cell>
          <cell r="H27">
            <v>1600</v>
          </cell>
          <cell r="I27">
            <v>1600</v>
          </cell>
          <cell r="J27">
            <v>0</v>
          </cell>
          <cell r="K27" t="str">
            <v>CHUQUIPUL DIAZ EYNER ABIMAEL</v>
          </cell>
          <cell r="L27">
            <v>0</v>
          </cell>
          <cell r="M27">
            <v>1392</v>
          </cell>
          <cell r="N27" t="str">
            <v>OFICINA ZONAL AMAZONAS</v>
          </cell>
          <cell r="O27" t="str">
            <v xml:space="preserve">0006  </v>
          </cell>
          <cell r="P27" t="str">
            <v>3477</v>
          </cell>
          <cell r="Q27" t="str">
            <v>001</v>
          </cell>
          <cell r="R27" t="str">
            <v>42</v>
          </cell>
          <cell r="S27">
            <v>40870</v>
          </cell>
          <cell r="T27" t="str">
            <v>04293802772</v>
          </cell>
          <cell r="U27" t="str">
            <v>201111</v>
          </cell>
          <cell r="V27" t="str">
            <v>201111</v>
          </cell>
          <cell r="W27" t="str">
            <v>12</v>
          </cell>
          <cell r="X27">
            <v>1</v>
          </cell>
          <cell r="Y27" t="str">
            <v>CAS ZONALES NOVIEMBRE 2011</v>
          </cell>
          <cell r="Z27">
            <v>4183</v>
          </cell>
          <cell r="AA27" t="str">
            <v>10426524703</v>
          </cell>
          <cell r="AB27" t="str">
            <v>CHUQUIPUL</v>
          </cell>
          <cell r="AC27" t="str">
            <v>DIAZ</v>
          </cell>
          <cell r="AD27" t="str">
            <v>EYNER ABIMAEL</v>
          </cell>
          <cell r="AE27" t="str">
            <v>ONP</v>
          </cell>
          <cell r="AF27" t="str">
            <v>99</v>
          </cell>
          <cell r="AG27">
            <v>0</v>
          </cell>
          <cell r="AH27">
            <v>0</v>
          </cell>
          <cell r="AI27">
            <v>0</v>
          </cell>
          <cell r="AJ27">
            <v>208</v>
          </cell>
          <cell r="AK27">
            <v>40854</v>
          </cell>
          <cell r="AL27" t="str">
            <v>2637881</v>
          </cell>
          <cell r="AM27">
            <v>40840</v>
          </cell>
          <cell r="AN27" t="str">
            <v>2011</v>
          </cell>
          <cell r="AO27" t="str">
            <v>1</v>
          </cell>
          <cell r="AP27">
            <v>97.2</v>
          </cell>
          <cell r="AQ27">
            <v>0</v>
          </cell>
          <cell r="AR27">
            <v>0</v>
          </cell>
          <cell r="AS27">
            <v>0</v>
          </cell>
          <cell r="AT27">
            <v>0</v>
          </cell>
          <cell r="AU27">
            <v>0</v>
          </cell>
          <cell r="AV27">
            <v>0</v>
          </cell>
          <cell r="AW27">
            <v>0</v>
          </cell>
          <cell r="AX27">
            <v>0</v>
          </cell>
          <cell r="AY27">
            <v>0</v>
          </cell>
          <cell r="AZ27">
            <v>0</v>
          </cell>
          <cell r="BA27">
            <v>0</v>
          </cell>
          <cell r="BB27">
            <v>30971</v>
          </cell>
          <cell r="BC27">
            <v>0</v>
          </cell>
          <cell r="BD27">
            <v>0</v>
          </cell>
          <cell r="BE27">
            <v>0</v>
          </cell>
          <cell r="BF27">
            <v>0</v>
          </cell>
          <cell r="BG27">
            <v>0</v>
          </cell>
          <cell r="BH27" t="str">
            <v/>
          </cell>
          <cell r="BI27" t="str">
            <v/>
          </cell>
        </row>
        <row r="28">
          <cell r="A28" t="str">
            <v>43489291</v>
          </cell>
          <cell r="B28" t="str">
            <v>CORDOVA  MIGUEL CARMEN ROSA</v>
          </cell>
          <cell r="C28" t="str">
            <v>RESPONSABLE DE PROMOCION SOCIAL Y CAPACITACION</v>
          </cell>
          <cell r="D28" t="str">
            <v>43489291</v>
          </cell>
          <cell r="E28">
            <v>40819</v>
          </cell>
          <cell r="F28">
            <v>40879</v>
          </cell>
          <cell r="H28">
            <v>2900</v>
          </cell>
          <cell r="I28">
            <v>2900</v>
          </cell>
          <cell r="J28">
            <v>0</v>
          </cell>
          <cell r="K28" t="str">
            <v>CORDOVA  MIGUEL CARMEN ROSA</v>
          </cell>
          <cell r="L28">
            <v>0</v>
          </cell>
          <cell r="M28">
            <v>2506.7600000000002</v>
          </cell>
          <cell r="N28" t="str">
            <v>OFICINA ZONAL AYACUCHO</v>
          </cell>
          <cell r="O28" t="str">
            <v xml:space="preserve">0011  </v>
          </cell>
          <cell r="P28" t="str">
            <v>3392</v>
          </cell>
          <cell r="Q28" t="str">
            <v>001</v>
          </cell>
          <cell r="R28" t="str">
            <v>10</v>
          </cell>
          <cell r="S28">
            <v>40870</v>
          </cell>
          <cell r="T28" t="str">
            <v>04036618987</v>
          </cell>
          <cell r="U28" t="str">
            <v>201111</v>
          </cell>
          <cell r="V28" t="str">
            <v>201111</v>
          </cell>
          <cell r="W28" t="str">
            <v>12</v>
          </cell>
          <cell r="X28">
            <v>1</v>
          </cell>
          <cell r="Y28" t="str">
            <v>CAS ZONALES NOVIEMBRE 2011</v>
          </cell>
          <cell r="Z28">
            <v>4127</v>
          </cell>
          <cell r="AA28" t="str">
            <v>10434892916</v>
          </cell>
          <cell r="AB28" t="str">
            <v xml:space="preserve">CORDOVA </v>
          </cell>
          <cell r="AC28" t="str">
            <v>MIGUEL</v>
          </cell>
          <cell r="AD28" t="str">
            <v>CARMEN ROSA</v>
          </cell>
          <cell r="AE28" t="str">
            <v>PROFUTURO</v>
          </cell>
          <cell r="AF28" t="str">
            <v>04</v>
          </cell>
          <cell r="AG28">
            <v>62.93</v>
          </cell>
          <cell r="AH28">
            <v>40.31</v>
          </cell>
          <cell r="AI28">
            <v>103.24</v>
          </cell>
          <cell r="AJ28">
            <v>290</v>
          </cell>
          <cell r="AK28">
            <v>40819</v>
          </cell>
          <cell r="AL28" t="str">
            <v>2659909</v>
          </cell>
          <cell r="AM28">
            <v>40861</v>
          </cell>
          <cell r="AN28" t="str">
            <v>2011</v>
          </cell>
          <cell r="AO28" t="str">
            <v>1</v>
          </cell>
          <cell r="AP28">
            <v>97.2</v>
          </cell>
          <cell r="AQ28">
            <v>0</v>
          </cell>
          <cell r="AR28">
            <v>0</v>
          </cell>
          <cell r="AS28">
            <v>0</v>
          </cell>
          <cell r="AT28">
            <v>0</v>
          </cell>
          <cell r="AU28">
            <v>0</v>
          </cell>
          <cell r="AV28">
            <v>0</v>
          </cell>
          <cell r="AW28">
            <v>0</v>
          </cell>
          <cell r="AX28">
            <v>0</v>
          </cell>
          <cell r="AY28">
            <v>0</v>
          </cell>
          <cell r="AZ28">
            <v>0</v>
          </cell>
          <cell r="BA28">
            <v>0</v>
          </cell>
          <cell r="BB28">
            <v>31426</v>
          </cell>
          <cell r="BC28">
            <v>0</v>
          </cell>
          <cell r="BD28">
            <v>0</v>
          </cell>
          <cell r="BE28">
            <v>0</v>
          </cell>
          <cell r="BF28">
            <v>0</v>
          </cell>
          <cell r="BG28">
            <v>0</v>
          </cell>
          <cell r="BH28" t="str">
            <v>614240CCMDU7</v>
          </cell>
          <cell r="BI28">
            <v>40819</v>
          </cell>
        </row>
        <row r="29">
          <cell r="A29" t="str">
            <v>32789955</v>
          </cell>
          <cell r="B29" t="str">
            <v>CORZO ALIAGA AGUSTIN VICTOR</v>
          </cell>
          <cell r="C29" t="str">
            <v>JEFE DE LA OFICINA ZONAL ANCASH</v>
          </cell>
          <cell r="D29" t="str">
            <v>32789955</v>
          </cell>
          <cell r="E29">
            <v>40823</v>
          </cell>
          <cell r="F29">
            <v>40883</v>
          </cell>
          <cell r="H29">
            <v>5300</v>
          </cell>
          <cell r="I29">
            <v>5300</v>
          </cell>
          <cell r="J29">
            <v>530</v>
          </cell>
          <cell r="K29" t="str">
            <v>CORZO ALIAGA AGUSTIN VICTOR</v>
          </cell>
          <cell r="L29">
            <v>0</v>
          </cell>
          <cell r="M29">
            <v>4081</v>
          </cell>
          <cell r="N29" t="str">
            <v>OFICINA ZONAL ANCASH</v>
          </cell>
          <cell r="O29" t="str">
            <v xml:space="preserve">0007  </v>
          </cell>
          <cell r="P29" t="str">
            <v>3425</v>
          </cell>
          <cell r="Q29" t="str">
            <v>001</v>
          </cell>
          <cell r="R29" t="str">
            <v>368</v>
          </cell>
          <cell r="S29">
            <v>40870</v>
          </cell>
          <cell r="T29" t="str">
            <v>4003311371</v>
          </cell>
          <cell r="U29" t="str">
            <v>201111</v>
          </cell>
          <cell r="V29" t="str">
            <v>201111</v>
          </cell>
          <cell r="W29" t="str">
            <v>12</v>
          </cell>
          <cell r="X29">
            <v>1</v>
          </cell>
          <cell r="Y29" t="str">
            <v>CAS ZONALES NOVIEMBRE 2011</v>
          </cell>
          <cell r="Z29">
            <v>452</v>
          </cell>
          <cell r="AA29" t="str">
            <v>10327899550</v>
          </cell>
          <cell r="AB29" t="str">
            <v>CORZO</v>
          </cell>
          <cell r="AC29" t="str">
            <v>ALIAGA</v>
          </cell>
          <cell r="AD29" t="str">
            <v>AGUSTIN VICTOR</v>
          </cell>
          <cell r="AE29" t="str">
            <v>ONP</v>
          </cell>
          <cell r="AF29" t="str">
            <v>99</v>
          </cell>
          <cell r="AG29">
            <v>0</v>
          </cell>
          <cell r="AH29">
            <v>0</v>
          </cell>
          <cell r="AI29">
            <v>0</v>
          </cell>
          <cell r="AJ29">
            <v>689</v>
          </cell>
          <cell r="AK29">
            <v>40823</v>
          </cell>
          <cell r="AL29" t="str">
            <v/>
          </cell>
          <cell r="AM29">
            <v>1</v>
          </cell>
          <cell r="AN29" t="str">
            <v>2011</v>
          </cell>
          <cell r="AO29" t="str">
            <v>1</v>
          </cell>
          <cell r="AP29">
            <v>97.2</v>
          </cell>
          <cell r="AQ29">
            <v>0</v>
          </cell>
          <cell r="AR29">
            <v>0</v>
          </cell>
          <cell r="AS29">
            <v>0</v>
          </cell>
          <cell r="AT29">
            <v>0</v>
          </cell>
          <cell r="AU29">
            <v>0</v>
          </cell>
          <cell r="AV29">
            <v>0</v>
          </cell>
          <cell r="AW29">
            <v>0</v>
          </cell>
          <cell r="AX29">
            <v>0</v>
          </cell>
          <cell r="AY29">
            <v>0</v>
          </cell>
          <cell r="AZ29">
            <v>0</v>
          </cell>
          <cell r="BA29">
            <v>0</v>
          </cell>
          <cell r="BB29">
            <v>21277</v>
          </cell>
          <cell r="BC29">
            <v>0</v>
          </cell>
          <cell r="BD29">
            <v>0</v>
          </cell>
          <cell r="BE29">
            <v>0</v>
          </cell>
          <cell r="BF29">
            <v>0</v>
          </cell>
          <cell r="BG29">
            <v>0</v>
          </cell>
          <cell r="BH29" t="str">
            <v/>
          </cell>
          <cell r="BI29" t="str">
            <v/>
          </cell>
        </row>
        <row r="30">
          <cell r="A30" t="str">
            <v>40989899</v>
          </cell>
          <cell r="B30" t="str">
            <v>COTRADO CHEVARRIA JOHANN CHARLES</v>
          </cell>
          <cell r="C30" t="str">
            <v>TECNICO DE PROYECTOS-EVALUACION</v>
          </cell>
          <cell r="D30" t="str">
            <v>40989899</v>
          </cell>
          <cell r="E30">
            <v>40828</v>
          </cell>
          <cell r="F30">
            <v>40888</v>
          </cell>
          <cell r="H30">
            <v>3000</v>
          </cell>
          <cell r="I30">
            <v>3000</v>
          </cell>
          <cell r="J30">
            <v>0</v>
          </cell>
          <cell r="K30" t="str">
            <v>COTRADO CHEVARRIA JOHANN CHARLES</v>
          </cell>
          <cell r="L30">
            <v>0</v>
          </cell>
          <cell r="M30">
            <v>2603.4</v>
          </cell>
          <cell r="N30" t="str">
            <v>OFICINA ZONAL PUNO</v>
          </cell>
          <cell r="O30" t="str">
            <v xml:space="preserve">0028  </v>
          </cell>
          <cell r="P30" t="str">
            <v>1736</v>
          </cell>
          <cell r="Q30" t="str">
            <v>001</v>
          </cell>
          <cell r="R30" t="str">
            <v>99</v>
          </cell>
          <cell r="S30">
            <v>40870</v>
          </cell>
          <cell r="T30" t="str">
            <v>4024465905</v>
          </cell>
          <cell r="U30" t="str">
            <v>201111</v>
          </cell>
          <cell r="V30" t="str">
            <v>201111</v>
          </cell>
          <cell r="W30" t="str">
            <v>12</v>
          </cell>
          <cell r="X30">
            <v>1</v>
          </cell>
          <cell r="Y30" t="str">
            <v>CAS ZONALES NOVIEMBRE 2011</v>
          </cell>
          <cell r="Z30">
            <v>1858</v>
          </cell>
          <cell r="AA30" t="str">
            <v>10409898993</v>
          </cell>
          <cell r="AB30" t="str">
            <v>COTRADO</v>
          </cell>
          <cell r="AC30" t="str">
            <v>CHEVARRIA</v>
          </cell>
          <cell r="AD30" t="str">
            <v>JOHANN CHARLES</v>
          </cell>
          <cell r="AE30" t="str">
            <v>INTEGRA</v>
          </cell>
          <cell r="AF30" t="str">
            <v>02</v>
          </cell>
          <cell r="AG30">
            <v>54</v>
          </cell>
          <cell r="AH30">
            <v>42.6</v>
          </cell>
          <cell r="AI30">
            <v>96.6</v>
          </cell>
          <cell r="AJ30">
            <v>300</v>
          </cell>
          <cell r="AK30">
            <v>40828</v>
          </cell>
          <cell r="AL30" t="str">
            <v>2451598</v>
          </cell>
          <cell r="AM30">
            <v>40669</v>
          </cell>
          <cell r="AN30" t="str">
            <v>2011</v>
          </cell>
          <cell r="AO30" t="str">
            <v>1</v>
          </cell>
          <cell r="AP30">
            <v>97.2</v>
          </cell>
          <cell r="AQ30">
            <v>0</v>
          </cell>
          <cell r="AR30">
            <v>0</v>
          </cell>
          <cell r="AS30">
            <v>0</v>
          </cell>
          <cell r="AT30">
            <v>0</v>
          </cell>
          <cell r="AU30">
            <v>0</v>
          </cell>
          <cell r="AV30">
            <v>0</v>
          </cell>
          <cell r="AW30">
            <v>0</v>
          </cell>
          <cell r="AX30">
            <v>0</v>
          </cell>
          <cell r="AY30">
            <v>0</v>
          </cell>
          <cell r="AZ30">
            <v>0</v>
          </cell>
          <cell r="BA30">
            <v>0</v>
          </cell>
          <cell r="BB30">
            <v>29011</v>
          </cell>
          <cell r="BC30">
            <v>0</v>
          </cell>
          <cell r="BD30">
            <v>0</v>
          </cell>
          <cell r="BE30">
            <v>0</v>
          </cell>
          <cell r="BF30">
            <v>0</v>
          </cell>
          <cell r="BG30">
            <v>0</v>
          </cell>
          <cell r="BH30" t="str">
            <v>590091JCCRV0</v>
          </cell>
          <cell r="BI30">
            <v>40843</v>
          </cell>
        </row>
        <row r="31">
          <cell r="A31" t="str">
            <v>07524907</v>
          </cell>
          <cell r="B31" t="str">
            <v>CUBA  HUAPAYA CLARA GUADALUPE</v>
          </cell>
          <cell r="C31" t="str">
            <v>RESPONSABLE DE PROMOCION SOCIAL Y CAPACITACION</v>
          </cell>
          <cell r="D31" t="str">
            <v>07524907</v>
          </cell>
          <cell r="E31">
            <v>40819</v>
          </cell>
          <cell r="F31">
            <v>40879</v>
          </cell>
          <cell r="H31">
            <v>2900</v>
          </cell>
          <cell r="I31">
            <v>2900</v>
          </cell>
          <cell r="J31">
            <v>0</v>
          </cell>
          <cell r="K31" t="str">
            <v>CUBA  HUAPAYA CLARA GUADALUPE</v>
          </cell>
          <cell r="L31">
            <v>0</v>
          </cell>
          <cell r="M31">
            <v>2523</v>
          </cell>
          <cell r="N31" t="str">
            <v>OFICINA ZONAL APURIMAC</v>
          </cell>
          <cell r="O31" t="str">
            <v xml:space="preserve">0009  </v>
          </cell>
          <cell r="P31" t="str">
            <v>3394</v>
          </cell>
          <cell r="Q31" t="str">
            <v>001</v>
          </cell>
          <cell r="R31" t="str">
            <v>40</v>
          </cell>
          <cell r="S31">
            <v>40870</v>
          </cell>
          <cell r="T31" t="str">
            <v>04024370521</v>
          </cell>
          <cell r="U31" t="str">
            <v>201111</v>
          </cell>
          <cell r="V31" t="str">
            <v>201111</v>
          </cell>
          <cell r="W31" t="str">
            <v>12</v>
          </cell>
          <cell r="X31">
            <v>1</v>
          </cell>
          <cell r="Y31" t="str">
            <v>CAS ZONALES NOVIEMBRE 2011</v>
          </cell>
          <cell r="Z31">
            <v>4129</v>
          </cell>
          <cell r="AA31" t="str">
            <v>10075249077</v>
          </cell>
          <cell r="AB31" t="str">
            <v>CUBA</v>
          </cell>
          <cell r="AC31" t="str">
            <v xml:space="preserve"> HUAPAYA</v>
          </cell>
          <cell r="AD31" t="str">
            <v>CLARA GUADALUPE</v>
          </cell>
          <cell r="AE31" t="str">
            <v>ONP</v>
          </cell>
          <cell r="AF31" t="str">
            <v>99</v>
          </cell>
          <cell r="AG31">
            <v>0</v>
          </cell>
          <cell r="AH31">
            <v>0</v>
          </cell>
          <cell r="AI31">
            <v>0</v>
          </cell>
          <cell r="AJ31">
            <v>377</v>
          </cell>
          <cell r="AK31">
            <v>40819</v>
          </cell>
          <cell r="AL31" t="str">
            <v>2628234</v>
          </cell>
          <cell r="AM31">
            <v>40830</v>
          </cell>
          <cell r="AN31" t="str">
            <v>2011</v>
          </cell>
          <cell r="AO31" t="str">
            <v>1</v>
          </cell>
          <cell r="AP31">
            <v>97.2</v>
          </cell>
          <cell r="AQ31">
            <v>0</v>
          </cell>
          <cell r="AR31">
            <v>0</v>
          </cell>
          <cell r="AS31">
            <v>0</v>
          </cell>
          <cell r="AT31">
            <v>0</v>
          </cell>
          <cell r="AU31">
            <v>0</v>
          </cell>
          <cell r="AV31">
            <v>0</v>
          </cell>
          <cell r="AW31">
            <v>0</v>
          </cell>
          <cell r="AX31">
            <v>0</v>
          </cell>
          <cell r="AY31">
            <v>0</v>
          </cell>
          <cell r="AZ31">
            <v>0</v>
          </cell>
          <cell r="BA31">
            <v>0</v>
          </cell>
          <cell r="BB31">
            <v>27622</v>
          </cell>
          <cell r="BC31">
            <v>0</v>
          </cell>
          <cell r="BD31">
            <v>0</v>
          </cell>
          <cell r="BE31">
            <v>0</v>
          </cell>
          <cell r="BF31">
            <v>0</v>
          </cell>
          <cell r="BG31">
            <v>0</v>
          </cell>
          <cell r="BH31" t="str">
            <v/>
          </cell>
          <cell r="BI31" t="str">
            <v/>
          </cell>
        </row>
        <row r="32">
          <cell r="A32" t="str">
            <v>40609271</v>
          </cell>
          <cell r="B32" t="str">
            <v>CUYUBAMBA PEREZ DANIEL ALEJANDRO</v>
          </cell>
          <cell r="C32" t="str">
            <v>CHOFER</v>
          </cell>
          <cell r="D32" t="str">
            <v>40609271</v>
          </cell>
          <cell r="E32">
            <v>40854</v>
          </cell>
          <cell r="F32">
            <v>40883</v>
          </cell>
          <cell r="H32">
            <v>880</v>
          </cell>
          <cell r="I32">
            <v>880</v>
          </cell>
          <cell r="J32">
            <v>0</v>
          </cell>
          <cell r="K32" t="str">
            <v>CUYUBAMBA PEREZ DANIEL ALEJANDRO</v>
          </cell>
          <cell r="L32">
            <v>0</v>
          </cell>
          <cell r="M32">
            <v>760.67</v>
          </cell>
          <cell r="N32" t="str">
            <v>OFICINA ZONAL LIMA SUR</v>
          </cell>
          <cell r="O32" t="str">
            <v xml:space="preserve">0005  </v>
          </cell>
          <cell r="P32" t="str">
            <v>3450</v>
          </cell>
          <cell r="Q32" t="str">
            <v>002</v>
          </cell>
          <cell r="R32" t="str">
            <v>101</v>
          </cell>
          <cell r="S32">
            <v>40870</v>
          </cell>
          <cell r="T32" t="str">
            <v>4041064701</v>
          </cell>
          <cell r="U32" t="str">
            <v>201111</v>
          </cell>
          <cell r="V32" t="str">
            <v>201111</v>
          </cell>
          <cell r="W32" t="str">
            <v>12</v>
          </cell>
          <cell r="X32">
            <v>1</v>
          </cell>
          <cell r="Y32" t="str">
            <v>CAS ZONALES NOVIEMBRE 2011</v>
          </cell>
          <cell r="Z32">
            <v>4170</v>
          </cell>
          <cell r="AA32" t="str">
            <v>10406092718</v>
          </cell>
          <cell r="AB32" t="str">
            <v>CUYUBAMBA</v>
          </cell>
          <cell r="AC32" t="str">
            <v>PEREZ</v>
          </cell>
          <cell r="AD32" t="str">
            <v>DANIEL ALEJANDRO</v>
          </cell>
          <cell r="AE32" t="str">
            <v>PROFUTURO</v>
          </cell>
          <cell r="AF32" t="str">
            <v>04</v>
          </cell>
          <cell r="AG32">
            <v>19.100000000000001</v>
          </cell>
          <cell r="AH32">
            <v>12.23</v>
          </cell>
          <cell r="AI32">
            <v>31.33</v>
          </cell>
          <cell r="AJ32">
            <v>88</v>
          </cell>
          <cell r="AK32">
            <v>40854</v>
          </cell>
          <cell r="AL32" t="str">
            <v/>
          </cell>
          <cell r="AM32">
            <v>1</v>
          </cell>
          <cell r="AN32" t="str">
            <v>2011</v>
          </cell>
          <cell r="AO32" t="str">
            <v>1</v>
          </cell>
          <cell r="AP32">
            <v>79.2</v>
          </cell>
          <cell r="AQ32">
            <v>0</v>
          </cell>
          <cell r="AR32">
            <v>0</v>
          </cell>
          <cell r="AS32">
            <v>0</v>
          </cell>
          <cell r="AT32">
            <v>0</v>
          </cell>
          <cell r="AU32">
            <v>0</v>
          </cell>
          <cell r="AV32">
            <v>0</v>
          </cell>
          <cell r="AW32">
            <v>0</v>
          </cell>
          <cell r="AX32">
            <v>0</v>
          </cell>
          <cell r="AY32">
            <v>0</v>
          </cell>
          <cell r="AZ32">
            <v>0</v>
          </cell>
          <cell r="BA32">
            <v>0</v>
          </cell>
          <cell r="BB32">
            <v>28758</v>
          </cell>
          <cell r="BC32">
            <v>0</v>
          </cell>
          <cell r="BD32">
            <v>0</v>
          </cell>
          <cell r="BE32">
            <v>0</v>
          </cell>
          <cell r="BF32">
            <v>0</v>
          </cell>
          <cell r="BG32">
            <v>0</v>
          </cell>
          <cell r="BH32" t="str">
            <v>587561DCPUE2</v>
          </cell>
          <cell r="BI32">
            <v>40854</v>
          </cell>
        </row>
        <row r="33">
          <cell r="A33" t="str">
            <v>09431267</v>
          </cell>
          <cell r="B33" t="str">
            <v>DELGADO RODRIGUEZ EDGARD JUAN</v>
          </cell>
          <cell r="C33" t="str">
            <v>RESPONSABLE ADMINISTRATIVO E INFORMATICO</v>
          </cell>
          <cell r="D33" t="str">
            <v>09431267</v>
          </cell>
          <cell r="E33">
            <v>40854</v>
          </cell>
          <cell r="F33">
            <v>40908</v>
          </cell>
          <cell r="H33">
            <v>1600</v>
          </cell>
          <cell r="I33">
            <v>1600</v>
          </cell>
          <cell r="J33">
            <v>0</v>
          </cell>
          <cell r="K33" t="str">
            <v>DELGADO RODRIGUEZ EDGARD JUAN</v>
          </cell>
          <cell r="L33">
            <v>0</v>
          </cell>
          <cell r="M33">
            <v>1394.56</v>
          </cell>
          <cell r="N33" t="str">
            <v>OFICINA ZONAL LIMA CALLAO</v>
          </cell>
          <cell r="O33" t="str">
            <v xml:space="preserve">0002  </v>
          </cell>
          <cell r="P33" t="str">
            <v>3458</v>
          </cell>
          <cell r="Q33" t="str">
            <v>001</v>
          </cell>
          <cell r="R33" t="str">
            <v>44</v>
          </cell>
          <cell r="S33">
            <v>40870</v>
          </cell>
          <cell r="T33" t="str">
            <v>4023781048</v>
          </cell>
          <cell r="U33" t="str">
            <v>201111</v>
          </cell>
          <cell r="V33" t="str">
            <v>201111</v>
          </cell>
          <cell r="W33" t="str">
            <v>12</v>
          </cell>
          <cell r="X33">
            <v>1</v>
          </cell>
          <cell r="Y33" t="str">
            <v>CAS ZONALES NOVIEMBRE 2011</v>
          </cell>
          <cell r="Z33">
            <v>1491</v>
          </cell>
          <cell r="AA33" t="str">
            <v>10094312677</v>
          </cell>
          <cell r="AB33" t="str">
            <v>DELGADO</v>
          </cell>
          <cell r="AC33" t="str">
            <v>RODRIGUEZ</v>
          </cell>
          <cell r="AD33" t="str">
            <v>EDGARD JUAN</v>
          </cell>
          <cell r="AE33" t="str">
            <v>PRIMA</v>
          </cell>
          <cell r="AF33" t="str">
            <v>03</v>
          </cell>
          <cell r="AG33">
            <v>28</v>
          </cell>
          <cell r="AH33">
            <v>17.440000000000001</v>
          </cell>
          <cell r="AI33">
            <v>45.44</v>
          </cell>
          <cell r="AJ33">
            <v>160</v>
          </cell>
          <cell r="AK33">
            <v>40854</v>
          </cell>
          <cell r="AL33" t="str">
            <v>2221235</v>
          </cell>
          <cell r="AM33">
            <v>40554</v>
          </cell>
          <cell r="AN33" t="str">
            <v>2011</v>
          </cell>
          <cell r="AO33" t="str">
            <v>1</v>
          </cell>
          <cell r="AP33">
            <v>97.2</v>
          </cell>
          <cell r="AQ33">
            <v>0</v>
          </cell>
          <cell r="AR33">
            <v>0</v>
          </cell>
          <cell r="AS33">
            <v>0</v>
          </cell>
          <cell r="AT33">
            <v>0</v>
          </cell>
          <cell r="AU33">
            <v>0</v>
          </cell>
          <cell r="AV33">
            <v>0</v>
          </cell>
          <cell r="AW33">
            <v>0</v>
          </cell>
          <cell r="AX33">
            <v>0</v>
          </cell>
          <cell r="AY33">
            <v>0</v>
          </cell>
          <cell r="AZ33">
            <v>0</v>
          </cell>
          <cell r="BA33">
            <v>0</v>
          </cell>
          <cell r="BB33">
            <v>24927</v>
          </cell>
          <cell r="BC33">
            <v>0</v>
          </cell>
          <cell r="BD33">
            <v>0</v>
          </cell>
          <cell r="BE33">
            <v>0</v>
          </cell>
          <cell r="BF33">
            <v>0</v>
          </cell>
          <cell r="BG33">
            <v>0</v>
          </cell>
          <cell r="BH33" t="str">
            <v>249251EDRGR4</v>
          </cell>
          <cell r="BI33">
            <v>40854</v>
          </cell>
        </row>
        <row r="34">
          <cell r="A34" t="str">
            <v>09431267</v>
          </cell>
          <cell r="B34" t="str">
            <v>DELGADO RODRIGUEZ EDGARD JUAN</v>
          </cell>
          <cell r="C34" t="str">
            <v>RESPONSABLE ADMINISTRATIVO E INFORMATICO</v>
          </cell>
          <cell r="D34" t="str">
            <v>09431267</v>
          </cell>
          <cell r="E34">
            <v>40854</v>
          </cell>
          <cell r="F34">
            <v>40939</v>
          </cell>
          <cell r="H34">
            <v>1600</v>
          </cell>
          <cell r="I34">
            <v>1600</v>
          </cell>
          <cell r="J34">
            <v>0</v>
          </cell>
          <cell r="K34" t="str">
            <v>DELGADO RODRIGUEZ EDGARD JUAN</v>
          </cell>
          <cell r="L34">
            <v>0</v>
          </cell>
          <cell r="M34">
            <v>1394.56</v>
          </cell>
          <cell r="N34" t="str">
            <v>OFICINA ZONAL LIMA CALLAO</v>
          </cell>
          <cell r="O34" t="str">
            <v xml:space="preserve">0002  </v>
          </cell>
          <cell r="P34" t="str">
            <v>3458</v>
          </cell>
          <cell r="Q34" t="str">
            <v>001</v>
          </cell>
          <cell r="R34" t="str">
            <v>44</v>
          </cell>
          <cell r="S34">
            <v>40870</v>
          </cell>
          <cell r="T34" t="str">
            <v>4023781048</v>
          </cell>
          <cell r="U34" t="str">
            <v>201111</v>
          </cell>
          <cell r="V34" t="str">
            <v>201111</v>
          </cell>
          <cell r="W34" t="str">
            <v>12</v>
          </cell>
          <cell r="X34">
            <v>1</v>
          </cell>
          <cell r="Y34" t="str">
            <v>CAS ZONALES NOVIEMBRE 2011</v>
          </cell>
          <cell r="Z34">
            <v>1491</v>
          </cell>
          <cell r="AA34" t="str">
            <v>10094312677</v>
          </cell>
          <cell r="AB34" t="str">
            <v>DELGADO</v>
          </cell>
          <cell r="AC34" t="str">
            <v>RODRIGUEZ</v>
          </cell>
          <cell r="AD34" t="str">
            <v>EDGARD JUAN</v>
          </cell>
          <cell r="AE34" t="str">
            <v>PRIMA</v>
          </cell>
          <cell r="AF34" t="str">
            <v>03</v>
          </cell>
          <cell r="AG34">
            <v>28</v>
          </cell>
          <cell r="AH34">
            <v>17.440000000000001</v>
          </cell>
          <cell r="AI34">
            <v>45.44</v>
          </cell>
          <cell r="AJ34">
            <v>160</v>
          </cell>
          <cell r="AK34">
            <v>40854</v>
          </cell>
          <cell r="AL34" t="str">
            <v>2221235</v>
          </cell>
          <cell r="AM34">
            <v>40554</v>
          </cell>
          <cell r="AN34" t="str">
            <v>2011</v>
          </cell>
          <cell r="AO34" t="str">
            <v>1</v>
          </cell>
          <cell r="AP34">
            <v>97.2</v>
          </cell>
          <cell r="AQ34">
            <v>0</v>
          </cell>
          <cell r="AR34">
            <v>0</v>
          </cell>
          <cell r="AS34">
            <v>0</v>
          </cell>
          <cell r="AT34">
            <v>0</v>
          </cell>
          <cell r="AU34">
            <v>0</v>
          </cell>
          <cell r="AV34">
            <v>0</v>
          </cell>
          <cell r="AW34">
            <v>0</v>
          </cell>
          <cell r="AX34">
            <v>0</v>
          </cell>
          <cell r="AY34">
            <v>0</v>
          </cell>
          <cell r="AZ34">
            <v>0</v>
          </cell>
          <cell r="BA34">
            <v>0</v>
          </cell>
          <cell r="BB34">
            <v>24927</v>
          </cell>
          <cell r="BC34">
            <v>0</v>
          </cell>
          <cell r="BD34">
            <v>0</v>
          </cell>
          <cell r="BE34">
            <v>0</v>
          </cell>
          <cell r="BF34">
            <v>0</v>
          </cell>
          <cell r="BG34">
            <v>0</v>
          </cell>
          <cell r="BH34" t="str">
            <v>249251EDRGR4</v>
          </cell>
          <cell r="BI34">
            <v>40854</v>
          </cell>
        </row>
        <row r="35">
          <cell r="A35" t="str">
            <v>09431267</v>
          </cell>
          <cell r="B35" t="str">
            <v>DELGADO RODRIGUEZ EDGARD JUAN</v>
          </cell>
          <cell r="C35" t="str">
            <v>RESPONSABLE ADMINISTRATIVO E INFORMATICO</v>
          </cell>
          <cell r="D35" t="str">
            <v>09431267</v>
          </cell>
          <cell r="E35">
            <v>40854</v>
          </cell>
          <cell r="F35">
            <v>40968</v>
          </cell>
          <cell r="H35">
            <v>1600</v>
          </cell>
          <cell r="I35">
            <v>1600</v>
          </cell>
          <cell r="J35">
            <v>0</v>
          </cell>
          <cell r="K35" t="str">
            <v>DELGADO RODRIGUEZ EDGARD JUAN</v>
          </cell>
          <cell r="L35">
            <v>0</v>
          </cell>
          <cell r="M35">
            <v>1394.56</v>
          </cell>
          <cell r="N35" t="str">
            <v>OFICINA ZONAL LIMA CALLAO</v>
          </cell>
          <cell r="O35" t="str">
            <v xml:space="preserve">0002  </v>
          </cell>
          <cell r="P35" t="str">
            <v>3458</v>
          </cell>
          <cell r="Q35" t="str">
            <v>001</v>
          </cell>
          <cell r="R35" t="str">
            <v>44</v>
          </cell>
          <cell r="S35">
            <v>40870</v>
          </cell>
          <cell r="T35" t="str">
            <v>4023781048</v>
          </cell>
          <cell r="U35" t="str">
            <v>201111</v>
          </cell>
          <cell r="V35" t="str">
            <v>201111</v>
          </cell>
          <cell r="W35" t="str">
            <v>12</v>
          </cell>
          <cell r="X35">
            <v>1</v>
          </cell>
          <cell r="Y35" t="str">
            <v>CAS ZONALES NOVIEMBRE 2011</v>
          </cell>
          <cell r="Z35">
            <v>1491</v>
          </cell>
          <cell r="AA35" t="str">
            <v>10094312677</v>
          </cell>
          <cell r="AB35" t="str">
            <v>DELGADO</v>
          </cell>
          <cell r="AC35" t="str">
            <v>RODRIGUEZ</v>
          </cell>
          <cell r="AD35" t="str">
            <v>EDGARD JUAN</v>
          </cell>
          <cell r="AE35" t="str">
            <v>PRIMA</v>
          </cell>
          <cell r="AF35" t="str">
            <v>03</v>
          </cell>
          <cell r="AG35">
            <v>28</v>
          </cell>
          <cell r="AH35">
            <v>17.440000000000001</v>
          </cell>
          <cell r="AI35">
            <v>45.44</v>
          </cell>
          <cell r="AJ35">
            <v>160</v>
          </cell>
          <cell r="AK35">
            <v>40854</v>
          </cell>
          <cell r="AL35" t="str">
            <v>2221235</v>
          </cell>
          <cell r="AM35">
            <v>40554</v>
          </cell>
          <cell r="AN35" t="str">
            <v>2011</v>
          </cell>
          <cell r="AO35" t="str">
            <v>1</v>
          </cell>
          <cell r="AP35">
            <v>97.2</v>
          </cell>
          <cell r="AQ35">
            <v>0</v>
          </cell>
          <cell r="AR35">
            <v>0</v>
          </cell>
          <cell r="AS35">
            <v>0</v>
          </cell>
          <cell r="AT35">
            <v>0</v>
          </cell>
          <cell r="AU35">
            <v>0</v>
          </cell>
          <cell r="AV35">
            <v>0</v>
          </cell>
          <cell r="AW35">
            <v>0</v>
          </cell>
          <cell r="AX35">
            <v>0</v>
          </cell>
          <cell r="AY35">
            <v>0</v>
          </cell>
          <cell r="AZ35">
            <v>0</v>
          </cell>
          <cell r="BA35">
            <v>0</v>
          </cell>
          <cell r="BB35">
            <v>24927</v>
          </cell>
          <cell r="BC35">
            <v>0</v>
          </cell>
          <cell r="BD35">
            <v>0</v>
          </cell>
          <cell r="BE35">
            <v>0</v>
          </cell>
          <cell r="BF35">
            <v>0</v>
          </cell>
          <cell r="BG35">
            <v>0</v>
          </cell>
          <cell r="BH35" t="str">
            <v>249251EDRGR4</v>
          </cell>
          <cell r="BI35">
            <v>40854</v>
          </cell>
        </row>
        <row r="36">
          <cell r="A36" t="str">
            <v>09431267</v>
          </cell>
          <cell r="B36" t="str">
            <v>DELGADO RODRIGUEZ EDGARD JUAN</v>
          </cell>
          <cell r="C36" t="str">
            <v>RESPONSABLE ADMINISTRATIVO E INFORMATICO</v>
          </cell>
          <cell r="D36" t="str">
            <v>09431267</v>
          </cell>
          <cell r="E36">
            <v>40854</v>
          </cell>
          <cell r="F36">
            <v>40999</v>
          </cell>
          <cell r="H36">
            <v>1600</v>
          </cell>
          <cell r="I36">
            <v>1600</v>
          </cell>
          <cell r="J36">
            <v>0</v>
          </cell>
          <cell r="K36" t="str">
            <v>DELGADO RODRIGUEZ EDGARD JUAN</v>
          </cell>
          <cell r="L36">
            <v>0</v>
          </cell>
          <cell r="M36">
            <v>1394.56</v>
          </cell>
          <cell r="N36" t="str">
            <v>OFICINA ZONAL LIMA CALLAO</v>
          </cell>
          <cell r="O36" t="str">
            <v xml:space="preserve">0002  </v>
          </cell>
          <cell r="P36" t="str">
            <v>3458</v>
          </cell>
          <cell r="Q36" t="str">
            <v>001</v>
          </cell>
          <cell r="R36" t="str">
            <v>44</v>
          </cell>
          <cell r="S36">
            <v>40870</v>
          </cell>
          <cell r="T36" t="str">
            <v>4023781048</v>
          </cell>
          <cell r="U36" t="str">
            <v>201111</v>
          </cell>
          <cell r="V36" t="str">
            <v>201111</v>
          </cell>
          <cell r="W36" t="str">
            <v>12</v>
          </cell>
          <cell r="X36">
            <v>1</v>
          </cell>
          <cell r="Y36" t="str">
            <v>CAS ZONALES NOVIEMBRE 2011</v>
          </cell>
          <cell r="Z36">
            <v>1491</v>
          </cell>
          <cell r="AA36" t="str">
            <v>10094312677</v>
          </cell>
          <cell r="AB36" t="str">
            <v>DELGADO</v>
          </cell>
          <cell r="AC36" t="str">
            <v>RODRIGUEZ</v>
          </cell>
          <cell r="AD36" t="str">
            <v>EDGARD JUAN</v>
          </cell>
          <cell r="AE36" t="str">
            <v>PRIMA</v>
          </cell>
          <cell r="AF36" t="str">
            <v>03</v>
          </cell>
          <cell r="AG36">
            <v>28</v>
          </cell>
          <cell r="AH36">
            <v>17.440000000000001</v>
          </cell>
          <cell r="AI36">
            <v>45.44</v>
          </cell>
          <cell r="AJ36">
            <v>160</v>
          </cell>
          <cell r="AK36">
            <v>40854</v>
          </cell>
          <cell r="AL36" t="str">
            <v>2221235</v>
          </cell>
          <cell r="AM36">
            <v>40554</v>
          </cell>
          <cell r="AN36" t="str">
            <v>2011</v>
          </cell>
          <cell r="AO36" t="str">
            <v>1</v>
          </cell>
          <cell r="AP36">
            <v>97.2</v>
          </cell>
          <cell r="AQ36">
            <v>0</v>
          </cell>
          <cell r="AR36">
            <v>0</v>
          </cell>
          <cell r="AS36">
            <v>0</v>
          </cell>
          <cell r="AT36">
            <v>0</v>
          </cell>
          <cell r="AU36">
            <v>0</v>
          </cell>
          <cell r="AV36">
            <v>0</v>
          </cell>
          <cell r="AW36">
            <v>0</v>
          </cell>
          <cell r="AX36">
            <v>0</v>
          </cell>
          <cell r="AY36">
            <v>0</v>
          </cell>
          <cell r="AZ36">
            <v>0</v>
          </cell>
          <cell r="BA36">
            <v>0</v>
          </cell>
          <cell r="BB36">
            <v>24927</v>
          </cell>
          <cell r="BC36">
            <v>0</v>
          </cell>
          <cell r="BD36">
            <v>0</v>
          </cell>
          <cell r="BE36">
            <v>0</v>
          </cell>
          <cell r="BF36">
            <v>0</v>
          </cell>
          <cell r="BG36">
            <v>0</v>
          </cell>
          <cell r="BH36" t="str">
            <v>249251EDRGR4</v>
          </cell>
          <cell r="BI36">
            <v>40854</v>
          </cell>
        </row>
        <row r="37">
          <cell r="A37" t="str">
            <v>40627280</v>
          </cell>
          <cell r="B37" t="str">
            <v>DIAZ  LINARES JOSE LUIS</v>
          </cell>
          <cell r="C37" t="str">
            <v>RESPONSABLE ADMINISTRATIVO E INFORMATICO</v>
          </cell>
          <cell r="D37" t="str">
            <v>40627280</v>
          </cell>
          <cell r="E37">
            <v>40814</v>
          </cell>
          <cell r="F37">
            <v>40904</v>
          </cell>
          <cell r="H37">
            <v>2000</v>
          </cell>
          <cell r="I37">
            <v>2000</v>
          </cell>
          <cell r="J37">
            <v>0</v>
          </cell>
          <cell r="K37" t="str">
            <v>DIAZ  LINARES JOSE LUIS</v>
          </cell>
          <cell r="L37">
            <v>0</v>
          </cell>
          <cell r="M37">
            <v>1728.8</v>
          </cell>
          <cell r="N37" t="str">
            <v>OFICINA ZONAL LORETO</v>
          </cell>
          <cell r="O37" t="str">
            <v xml:space="preserve">0023  </v>
          </cell>
          <cell r="P37" t="str">
            <v>3417</v>
          </cell>
          <cell r="Q37" t="str">
            <v>002</v>
          </cell>
          <cell r="R37" t="str">
            <v>4</v>
          </cell>
          <cell r="S37">
            <v>40870</v>
          </cell>
          <cell r="T37" t="str">
            <v>4040813646</v>
          </cell>
          <cell r="U37" t="str">
            <v>201111</v>
          </cell>
          <cell r="V37" t="str">
            <v>201111</v>
          </cell>
          <cell r="W37" t="str">
            <v>12</v>
          </cell>
          <cell r="X37">
            <v>1</v>
          </cell>
          <cell r="Y37" t="str">
            <v>CAS ZONALES NOVIEMBRE 2011</v>
          </cell>
          <cell r="Z37">
            <v>4139</v>
          </cell>
          <cell r="AA37" t="str">
            <v>10406272805</v>
          </cell>
          <cell r="AB37" t="str">
            <v xml:space="preserve">DIAZ </v>
          </cell>
          <cell r="AC37" t="str">
            <v>LINARES</v>
          </cell>
          <cell r="AD37" t="str">
            <v>JOSE LUIS</v>
          </cell>
          <cell r="AE37" t="str">
            <v>PROFUTURO</v>
          </cell>
          <cell r="AF37" t="str">
            <v>04</v>
          </cell>
          <cell r="AG37">
            <v>43.4</v>
          </cell>
          <cell r="AH37">
            <v>27.8</v>
          </cell>
          <cell r="AI37">
            <v>71.2</v>
          </cell>
          <cell r="AJ37">
            <v>200</v>
          </cell>
          <cell r="AK37">
            <v>40814</v>
          </cell>
          <cell r="AL37" t="str">
            <v>2661123</v>
          </cell>
          <cell r="AM37">
            <v>40862</v>
          </cell>
          <cell r="AN37" t="str">
            <v>2011</v>
          </cell>
          <cell r="AO37" t="str">
            <v>1</v>
          </cell>
          <cell r="AP37">
            <v>97.2</v>
          </cell>
          <cell r="AQ37">
            <v>0</v>
          </cell>
          <cell r="AR37">
            <v>0</v>
          </cell>
          <cell r="AS37">
            <v>0</v>
          </cell>
          <cell r="AT37">
            <v>0</v>
          </cell>
          <cell r="AU37">
            <v>0</v>
          </cell>
          <cell r="AV37">
            <v>0</v>
          </cell>
          <cell r="AW37">
            <v>0</v>
          </cell>
          <cell r="AX37">
            <v>0</v>
          </cell>
          <cell r="AY37">
            <v>0</v>
          </cell>
          <cell r="AZ37">
            <v>0</v>
          </cell>
          <cell r="BA37">
            <v>0</v>
          </cell>
          <cell r="BB37">
            <v>29098</v>
          </cell>
          <cell r="BC37">
            <v>0</v>
          </cell>
          <cell r="BD37">
            <v>0</v>
          </cell>
          <cell r="BE37">
            <v>0</v>
          </cell>
          <cell r="BF37">
            <v>0</v>
          </cell>
          <cell r="BG37">
            <v>0</v>
          </cell>
          <cell r="BH37" t="str">
            <v>590961JDLZA2</v>
          </cell>
          <cell r="BI37">
            <v>40814</v>
          </cell>
        </row>
        <row r="38">
          <cell r="A38" t="str">
            <v>40212425</v>
          </cell>
          <cell r="B38" t="str">
            <v>DIAZ PAREDES FRANCISCO OCTAVIO</v>
          </cell>
          <cell r="C38" t="str">
            <v>RESPONSABLE ADMINISTRATIVO E INFORMATICO</v>
          </cell>
          <cell r="D38" t="str">
            <v>40212425</v>
          </cell>
          <cell r="E38">
            <v>40854</v>
          </cell>
          <cell r="F38">
            <v>40908</v>
          </cell>
          <cell r="H38">
            <v>1600</v>
          </cell>
          <cell r="I38">
            <v>1600</v>
          </cell>
          <cell r="J38">
            <v>0</v>
          </cell>
          <cell r="K38" t="str">
            <v>DIAZ PAREDES FRANCISCO OCTAVIO</v>
          </cell>
          <cell r="L38">
            <v>0</v>
          </cell>
          <cell r="M38">
            <v>1384</v>
          </cell>
          <cell r="N38" t="str">
            <v>OFICINA ZONAL HUANUCO</v>
          </cell>
          <cell r="O38" t="str">
            <v xml:space="preserve">0017  </v>
          </cell>
          <cell r="P38" t="str">
            <v>3471</v>
          </cell>
          <cell r="Q38" t="str">
            <v>001</v>
          </cell>
          <cell r="R38" t="str">
            <v>18</v>
          </cell>
          <cell r="S38">
            <v>40870</v>
          </cell>
          <cell r="T38" t="str">
            <v>4041064760</v>
          </cell>
          <cell r="U38" t="str">
            <v>201111</v>
          </cell>
          <cell r="V38" t="str">
            <v>201111</v>
          </cell>
          <cell r="W38" t="str">
            <v>12</v>
          </cell>
          <cell r="X38">
            <v>1</v>
          </cell>
          <cell r="Y38" t="str">
            <v>CAS ZONALES NOVIEMBRE 2011</v>
          </cell>
          <cell r="Z38">
            <v>4181</v>
          </cell>
          <cell r="AA38" t="str">
            <v>10402124259</v>
          </cell>
          <cell r="AB38" t="str">
            <v>DIAZ</v>
          </cell>
          <cell r="AC38" t="str">
            <v>PAREDES</v>
          </cell>
          <cell r="AD38" t="str">
            <v>FRANCISCO OCTAVIO</v>
          </cell>
          <cell r="AE38" t="str">
            <v>HORIZONTE</v>
          </cell>
          <cell r="AF38" t="str">
            <v>01</v>
          </cell>
          <cell r="AG38">
            <v>31.2</v>
          </cell>
          <cell r="AH38">
            <v>24.8</v>
          </cell>
          <cell r="AI38">
            <v>56</v>
          </cell>
          <cell r="AJ38">
            <v>160</v>
          </cell>
          <cell r="AK38">
            <v>40854</v>
          </cell>
          <cell r="AL38" t="str">
            <v>2645824</v>
          </cell>
          <cell r="AM38">
            <v>40849</v>
          </cell>
          <cell r="AN38" t="str">
            <v>2011</v>
          </cell>
          <cell r="AO38" t="str">
            <v>1</v>
          </cell>
          <cell r="AP38">
            <v>97.2</v>
          </cell>
          <cell r="AQ38">
            <v>0</v>
          </cell>
          <cell r="AR38">
            <v>0</v>
          </cell>
          <cell r="AS38">
            <v>0</v>
          </cell>
          <cell r="AT38">
            <v>0</v>
          </cell>
          <cell r="AU38">
            <v>0</v>
          </cell>
          <cell r="AV38">
            <v>0</v>
          </cell>
          <cell r="AW38">
            <v>0</v>
          </cell>
          <cell r="AX38">
            <v>0</v>
          </cell>
          <cell r="AY38">
            <v>0</v>
          </cell>
          <cell r="AZ38">
            <v>0</v>
          </cell>
          <cell r="BA38">
            <v>0</v>
          </cell>
          <cell r="BB38">
            <v>28916</v>
          </cell>
          <cell r="BC38">
            <v>0</v>
          </cell>
          <cell r="BD38">
            <v>0</v>
          </cell>
          <cell r="BE38">
            <v>0</v>
          </cell>
          <cell r="BF38">
            <v>0</v>
          </cell>
          <cell r="BG38">
            <v>0</v>
          </cell>
          <cell r="BH38" t="str">
            <v>589141FDPZE8</v>
          </cell>
          <cell r="BI38">
            <v>40854</v>
          </cell>
        </row>
        <row r="39">
          <cell r="A39" t="str">
            <v>40212425</v>
          </cell>
          <cell r="B39" t="str">
            <v>DIAZ PAREDES FRANCISCO OCTAVIO</v>
          </cell>
          <cell r="C39" t="str">
            <v>RESPONSABLE ADMINISTRATIVO E INFORMATICO</v>
          </cell>
          <cell r="D39" t="str">
            <v>40212425</v>
          </cell>
          <cell r="E39">
            <v>40854</v>
          </cell>
          <cell r="F39">
            <v>40939</v>
          </cell>
          <cell r="H39">
            <v>1600</v>
          </cell>
          <cell r="I39">
            <v>1600</v>
          </cell>
          <cell r="J39">
            <v>0</v>
          </cell>
          <cell r="K39" t="str">
            <v>DIAZ PAREDES FRANCISCO OCTAVIO</v>
          </cell>
          <cell r="L39">
            <v>0</v>
          </cell>
          <cell r="M39">
            <v>1384</v>
          </cell>
          <cell r="N39" t="str">
            <v>OFICINA ZONAL HUANUCO</v>
          </cell>
          <cell r="O39" t="str">
            <v xml:space="preserve">0017  </v>
          </cell>
          <cell r="P39" t="str">
            <v>3471</v>
          </cell>
          <cell r="Q39" t="str">
            <v>001</v>
          </cell>
          <cell r="R39" t="str">
            <v>18</v>
          </cell>
          <cell r="S39">
            <v>40870</v>
          </cell>
          <cell r="T39" t="str">
            <v>4041064760</v>
          </cell>
          <cell r="U39" t="str">
            <v>201111</v>
          </cell>
          <cell r="V39" t="str">
            <v>201111</v>
          </cell>
          <cell r="W39" t="str">
            <v>12</v>
          </cell>
          <cell r="X39">
            <v>1</v>
          </cell>
          <cell r="Y39" t="str">
            <v>CAS ZONALES NOVIEMBRE 2011</v>
          </cell>
          <cell r="Z39">
            <v>4181</v>
          </cell>
          <cell r="AA39" t="str">
            <v>10402124259</v>
          </cell>
          <cell r="AB39" t="str">
            <v>DIAZ</v>
          </cell>
          <cell r="AC39" t="str">
            <v>PAREDES</v>
          </cell>
          <cell r="AD39" t="str">
            <v>FRANCISCO OCTAVIO</v>
          </cell>
          <cell r="AE39" t="str">
            <v>HORIZONTE</v>
          </cell>
          <cell r="AF39" t="str">
            <v>01</v>
          </cell>
          <cell r="AG39">
            <v>31.2</v>
          </cell>
          <cell r="AH39">
            <v>24.8</v>
          </cell>
          <cell r="AI39">
            <v>56</v>
          </cell>
          <cell r="AJ39">
            <v>160</v>
          </cell>
          <cell r="AK39">
            <v>40854</v>
          </cell>
          <cell r="AL39" t="str">
            <v>2645824</v>
          </cell>
          <cell r="AM39">
            <v>40849</v>
          </cell>
          <cell r="AN39" t="str">
            <v>2011</v>
          </cell>
          <cell r="AO39" t="str">
            <v>1</v>
          </cell>
          <cell r="AP39">
            <v>97.2</v>
          </cell>
          <cell r="AQ39">
            <v>0</v>
          </cell>
          <cell r="AR39">
            <v>0</v>
          </cell>
          <cell r="AS39">
            <v>0</v>
          </cell>
          <cell r="AT39">
            <v>0</v>
          </cell>
          <cell r="AU39">
            <v>0</v>
          </cell>
          <cell r="AV39">
            <v>0</v>
          </cell>
          <cell r="AW39">
            <v>0</v>
          </cell>
          <cell r="AX39">
            <v>0</v>
          </cell>
          <cell r="AY39">
            <v>0</v>
          </cell>
          <cell r="AZ39">
            <v>0</v>
          </cell>
          <cell r="BA39">
            <v>0</v>
          </cell>
          <cell r="BB39">
            <v>28916</v>
          </cell>
          <cell r="BC39">
            <v>0</v>
          </cell>
          <cell r="BD39">
            <v>0</v>
          </cell>
          <cell r="BE39">
            <v>0</v>
          </cell>
          <cell r="BF39">
            <v>0</v>
          </cell>
          <cell r="BG39">
            <v>0</v>
          </cell>
          <cell r="BH39" t="str">
            <v>589141FDPZE8</v>
          </cell>
          <cell r="BI39">
            <v>40854</v>
          </cell>
        </row>
        <row r="40">
          <cell r="A40" t="str">
            <v>40212425</v>
          </cell>
          <cell r="B40" t="str">
            <v>DIAZ PAREDES FRANCISCO OCTAVIO</v>
          </cell>
          <cell r="C40" t="str">
            <v>RESPONSABLE ADMINISTRATIVO E INFORMATICO</v>
          </cell>
          <cell r="D40" t="str">
            <v>40212425</v>
          </cell>
          <cell r="E40">
            <v>40854</v>
          </cell>
          <cell r="F40">
            <v>40999</v>
          </cell>
          <cell r="H40">
            <v>1600</v>
          </cell>
          <cell r="I40">
            <v>1600</v>
          </cell>
          <cell r="J40">
            <v>0</v>
          </cell>
          <cell r="K40" t="str">
            <v>DIAZ PAREDES FRANCISCO OCTAVIO</v>
          </cell>
          <cell r="L40">
            <v>0</v>
          </cell>
          <cell r="M40">
            <v>1384</v>
          </cell>
          <cell r="N40" t="str">
            <v>OFICINA ZONAL HUANUCO</v>
          </cell>
          <cell r="O40" t="str">
            <v xml:space="preserve">0017  </v>
          </cell>
          <cell r="P40" t="str">
            <v>3471</v>
          </cell>
          <cell r="Q40" t="str">
            <v>001</v>
          </cell>
          <cell r="R40" t="str">
            <v>18</v>
          </cell>
          <cell r="S40">
            <v>40870</v>
          </cell>
          <cell r="T40" t="str">
            <v>4041064760</v>
          </cell>
          <cell r="U40" t="str">
            <v>201111</v>
          </cell>
          <cell r="V40" t="str">
            <v>201111</v>
          </cell>
          <cell r="W40" t="str">
            <v>12</v>
          </cell>
          <cell r="X40">
            <v>1</v>
          </cell>
          <cell r="Y40" t="str">
            <v>CAS ZONALES NOVIEMBRE 2011</v>
          </cell>
          <cell r="Z40">
            <v>4181</v>
          </cell>
          <cell r="AA40" t="str">
            <v>10402124259</v>
          </cell>
          <cell r="AB40" t="str">
            <v>DIAZ</v>
          </cell>
          <cell r="AC40" t="str">
            <v>PAREDES</v>
          </cell>
          <cell r="AD40" t="str">
            <v>FRANCISCO OCTAVIO</v>
          </cell>
          <cell r="AE40" t="str">
            <v>HORIZONTE</v>
          </cell>
          <cell r="AF40" t="str">
            <v>01</v>
          </cell>
          <cell r="AG40">
            <v>31.2</v>
          </cell>
          <cell r="AH40">
            <v>24.8</v>
          </cell>
          <cell r="AI40">
            <v>56</v>
          </cell>
          <cell r="AJ40">
            <v>160</v>
          </cell>
          <cell r="AK40">
            <v>40854</v>
          </cell>
          <cell r="AL40" t="str">
            <v>2645824</v>
          </cell>
          <cell r="AM40">
            <v>40849</v>
          </cell>
          <cell r="AN40" t="str">
            <v>2011</v>
          </cell>
          <cell r="AO40" t="str">
            <v>1</v>
          </cell>
          <cell r="AP40">
            <v>97.2</v>
          </cell>
          <cell r="AQ40">
            <v>0</v>
          </cell>
          <cell r="AR40">
            <v>0</v>
          </cell>
          <cell r="AS40">
            <v>0</v>
          </cell>
          <cell r="AT40">
            <v>0</v>
          </cell>
          <cell r="AU40">
            <v>0</v>
          </cell>
          <cell r="AV40">
            <v>0</v>
          </cell>
          <cell r="AW40">
            <v>0</v>
          </cell>
          <cell r="AX40">
            <v>0</v>
          </cell>
          <cell r="AY40">
            <v>0</v>
          </cell>
          <cell r="AZ40">
            <v>0</v>
          </cell>
          <cell r="BA40">
            <v>0</v>
          </cell>
          <cell r="BB40">
            <v>28916</v>
          </cell>
          <cell r="BC40">
            <v>0</v>
          </cell>
          <cell r="BD40">
            <v>0</v>
          </cell>
          <cell r="BE40">
            <v>0</v>
          </cell>
          <cell r="BF40">
            <v>0</v>
          </cell>
          <cell r="BG40">
            <v>0</v>
          </cell>
          <cell r="BH40" t="str">
            <v>589141FDPZE8</v>
          </cell>
          <cell r="BI40">
            <v>40854</v>
          </cell>
        </row>
        <row r="41">
          <cell r="A41" t="str">
            <v>40212425</v>
          </cell>
          <cell r="B41" t="str">
            <v>DIAZ PAREDES FRANCISCO OCTAVIO</v>
          </cell>
          <cell r="C41" t="str">
            <v>RESPONSABLE ADMINISTRATIVO E INFORMATICO</v>
          </cell>
          <cell r="D41" t="str">
            <v>40212425</v>
          </cell>
          <cell r="E41">
            <v>40854</v>
          </cell>
          <cell r="F41">
            <v>41060</v>
          </cell>
          <cell r="H41">
            <v>1600</v>
          </cell>
          <cell r="I41">
            <v>1600</v>
          </cell>
          <cell r="J41">
            <v>0</v>
          </cell>
          <cell r="K41" t="str">
            <v>DIAZ PAREDES FRANCISCO OCTAVIO</v>
          </cell>
          <cell r="L41">
            <v>0</v>
          </cell>
          <cell r="M41">
            <v>1384</v>
          </cell>
          <cell r="N41" t="str">
            <v>OFICINA ZONAL HUANUCO</v>
          </cell>
          <cell r="O41" t="str">
            <v xml:space="preserve">0017  </v>
          </cell>
          <cell r="P41" t="str">
            <v>3471</v>
          </cell>
          <cell r="Q41" t="str">
            <v>001</v>
          </cell>
          <cell r="R41" t="str">
            <v>18</v>
          </cell>
          <cell r="S41">
            <v>40870</v>
          </cell>
          <cell r="T41" t="str">
            <v>4041064760</v>
          </cell>
          <cell r="U41" t="str">
            <v>201111</v>
          </cell>
          <cell r="V41" t="str">
            <v>201111</v>
          </cell>
          <cell r="W41" t="str">
            <v>12</v>
          </cell>
          <cell r="X41">
            <v>1</v>
          </cell>
          <cell r="Y41" t="str">
            <v>CAS ZONALES NOVIEMBRE 2011</v>
          </cell>
          <cell r="Z41">
            <v>4181</v>
          </cell>
          <cell r="AA41" t="str">
            <v>10402124259</v>
          </cell>
          <cell r="AB41" t="str">
            <v>DIAZ</v>
          </cell>
          <cell r="AC41" t="str">
            <v>PAREDES</v>
          </cell>
          <cell r="AD41" t="str">
            <v>FRANCISCO OCTAVIO</v>
          </cell>
          <cell r="AE41" t="str">
            <v>HORIZONTE</v>
          </cell>
          <cell r="AF41" t="str">
            <v>01</v>
          </cell>
          <cell r="AG41">
            <v>31.2</v>
          </cell>
          <cell r="AH41">
            <v>24.8</v>
          </cell>
          <cell r="AI41">
            <v>56</v>
          </cell>
          <cell r="AJ41">
            <v>160</v>
          </cell>
          <cell r="AK41">
            <v>40854</v>
          </cell>
          <cell r="AL41" t="str">
            <v>2645824</v>
          </cell>
          <cell r="AM41">
            <v>40849</v>
          </cell>
          <cell r="AN41" t="str">
            <v>2011</v>
          </cell>
          <cell r="AO41" t="str">
            <v>1</v>
          </cell>
          <cell r="AP41">
            <v>97.2</v>
          </cell>
          <cell r="AQ41">
            <v>0</v>
          </cell>
          <cell r="AR41">
            <v>0</v>
          </cell>
          <cell r="AS41">
            <v>0</v>
          </cell>
          <cell r="AT41">
            <v>0</v>
          </cell>
          <cell r="AU41">
            <v>0</v>
          </cell>
          <cell r="AV41">
            <v>0</v>
          </cell>
          <cell r="AW41">
            <v>0</v>
          </cell>
          <cell r="AX41">
            <v>0</v>
          </cell>
          <cell r="AY41">
            <v>0</v>
          </cell>
          <cell r="AZ41">
            <v>0</v>
          </cell>
          <cell r="BA41">
            <v>0</v>
          </cell>
          <cell r="BB41">
            <v>28916</v>
          </cell>
          <cell r="BC41">
            <v>0</v>
          </cell>
          <cell r="BD41">
            <v>0</v>
          </cell>
          <cell r="BE41">
            <v>0</v>
          </cell>
          <cell r="BF41">
            <v>0</v>
          </cell>
          <cell r="BG41">
            <v>0</v>
          </cell>
          <cell r="BH41" t="str">
            <v>589141FDPZE8</v>
          </cell>
          <cell r="BI41">
            <v>40854</v>
          </cell>
        </row>
        <row r="42">
          <cell r="A42" t="str">
            <v>18149723</v>
          </cell>
          <cell r="B42" t="str">
            <v>DIESTRA  ZAVALETA  LUCY JANETH</v>
          </cell>
          <cell r="C42" t="str">
            <v>RESPONSABLE DE PROYECTOS-SUPERVISION</v>
          </cell>
          <cell r="D42" t="str">
            <v>18149723</v>
          </cell>
          <cell r="E42">
            <v>40854</v>
          </cell>
          <cell r="F42">
            <v>40908</v>
          </cell>
          <cell r="G42" t="str">
            <v>DIESTRA  ZAVALETA  LUCY JANETH</v>
          </cell>
          <cell r="H42">
            <v>2640</v>
          </cell>
          <cell r="I42">
            <v>2640</v>
          </cell>
          <cell r="J42">
            <v>0</v>
          </cell>
          <cell r="K42" t="str">
            <v>DIESTRA  ZAVALETA  LUCY JANETH</v>
          </cell>
          <cell r="L42">
            <v>0</v>
          </cell>
          <cell r="M42">
            <v>2290.9899999999998</v>
          </cell>
          <cell r="N42" t="str">
            <v>OFICINA ZONAL LA LIBERTAD</v>
          </cell>
          <cell r="O42" t="str">
            <v xml:space="preserve">0021  </v>
          </cell>
          <cell r="P42" t="str">
            <v>3469</v>
          </cell>
          <cell r="Q42" t="str">
            <v>002</v>
          </cell>
          <cell r="R42" t="str">
            <v>105</v>
          </cell>
          <cell r="S42">
            <v>40870</v>
          </cell>
          <cell r="T42" t="str">
            <v>4041064736</v>
          </cell>
          <cell r="U42" t="str">
            <v>201111</v>
          </cell>
          <cell r="V42" t="str">
            <v>201111</v>
          </cell>
          <cell r="W42" t="str">
            <v>12</v>
          </cell>
          <cell r="X42">
            <v>1</v>
          </cell>
          <cell r="Y42" t="str">
            <v>CAS ZONALES NOVIEMBRE 2011</v>
          </cell>
          <cell r="Z42">
            <v>4179</v>
          </cell>
          <cell r="AA42" t="str">
            <v>10181497233</v>
          </cell>
          <cell r="AB42" t="str">
            <v xml:space="preserve">DIESTRA </v>
          </cell>
          <cell r="AC42" t="str">
            <v>ZAVALETA</v>
          </cell>
          <cell r="AD42" t="str">
            <v xml:space="preserve"> LUCY JANETH</v>
          </cell>
          <cell r="AE42" t="str">
            <v>INTEGRA</v>
          </cell>
          <cell r="AF42" t="str">
            <v>02</v>
          </cell>
          <cell r="AG42">
            <v>47.52</v>
          </cell>
          <cell r="AH42">
            <v>37.49</v>
          </cell>
          <cell r="AI42">
            <v>85.01</v>
          </cell>
          <cell r="AJ42">
            <v>264</v>
          </cell>
          <cell r="AK42">
            <v>40854</v>
          </cell>
          <cell r="AL42" t="str">
            <v>2450922</v>
          </cell>
          <cell r="AM42">
            <v>40668</v>
          </cell>
          <cell r="AN42" t="str">
            <v>2011</v>
          </cell>
          <cell r="AO42" t="str">
            <v>1</v>
          </cell>
          <cell r="AP42">
            <v>97.2</v>
          </cell>
          <cell r="AQ42">
            <v>0</v>
          </cell>
          <cell r="AR42">
            <v>0</v>
          </cell>
          <cell r="AS42">
            <v>0</v>
          </cell>
          <cell r="AT42">
            <v>0</v>
          </cell>
          <cell r="AU42">
            <v>0</v>
          </cell>
          <cell r="AV42">
            <v>0</v>
          </cell>
          <cell r="AW42">
            <v>0</v>
          </cell>
          <cell r="AX42">
            <v>0</v>
          </cell>
          <cell r="AY42">
            <v>0</v>
          </cell>
          <cell r="AZ42">
            <v>0</v>
          </cell>
          <cell r="BA42">
            <v>0</v>
          </cell>
          <cell r="BB42">
            <v>27629</v>
          </cell>
          <cell r="BC42">
            <v>0</v>
          </cell>
          <cell r="BD42">
            <v>0</v>
          </cell>
          <cell r="BE42">
            <v>0</v>
          </cell>
          <cell r="BF42">
            <v>0</v>
          </cell>
          <cell r="BG42">
            <v>0</v>
          </cell>
          <cell r="BH42" t="str">
            <v>576270LDZSA8</v>
          </cell>
          <cell r="BI42">
            <v>40854</v>
          </cell>
        </row>
        <row r="43">
          <cell r="A43" t="str">
            <v>18149723</v>
          </cell>
          <cell r="B43" t="str">
            <v>DIESTRA  ZAVALETA  LUCY JANETH</v>
          </cell>
          <cell r="C43" t="str">
            <v>RESPONSABLE DE PROYECTOS-SUPERVISION</v>
          </cell>
          <cell r="D43" t="str">
            <v>18149723</v>
          </cell>
          <cell r="E43">
            <v>40854</v>
          </cell>
          <cell r="F43">
            <v>40939</v>
          </cell>
          <cell r="G43" t="str">
            <v>DIESTRA  ZAVALETA  LUCY JANETH</v>
          </cell>
          <cell r="H43">
            <v>2640</v>
          </cell>
          <cell r="I43">
            <v>2640</v>
          </cell>
          <cell r="J43">
            <v>0</v>
          </cell>
          <cell r="K43" t="str">
            <v>DIESTRA  ZAVALETA  LUCY JANETH</v>
          </cell>
          <cell r="L43">
            <v>0</v>
          </cell>
          <cell r="M43">
            <v>2290.9899999999998</v>
          </cell>
          <cell r="N43" t="str">
            <v>OFICINA ZONAL LA LIBERTAD</v>
          </cell>
          <cell r="O43" t="str">
            <v xml:space="preserve">0021  </v>
          </cell>
          <cell r="P43" t="str">
            <v>3469</v>
          </cell>
          <cell r="Q43" t="str">
            <v>002</v>
          </cell>
          <cell r="R43" t="str">
            <v>105</v>
          </cell>
          <cell r="S43">
            <v>40870</v>
          </cell>
          <cell r="T43" t="str">
            <v>4041064736</v>
          </cell>
          <cell r="U43" t="str">
            <v>201111</v>
          </cell>
          <cell r="V43" t="str">
            <v>201111</v>
          </cell>
          <cell r="W43" t="str">
            <v>12</v>
          </cell>
          <cell r="X43">
            <v>1</v>
          </cell>
          <cell r="Y43" t="str">
            <v>CAS ZONALES NOVIEMBRE 2011</v>
          </cell>
          <cell r="Z43">
            <v>4179</v>
          </cell>
          <cell r="AA43" t="str">
            <v>10181497233</v>
          </cell>
          <cell r="AB43" t="str">
            <v xml:space="preserve">DIESTRA </v>
          </cell>
          <cell r="AC43" t="str">
            <v>ZAVALETA</v>
          </cell>
          <cell r="AD43" t="str">
            <v xml:space="preserve"> LUCY JANETH</v>
          </cell>
          <cell r="AE43" t="str">
            <v>INTEGRA</v>
          </cell>
          <cell r="AF43" t="str">
            <v>02</v>
          </cell>
          <cell r="AG43">
            <v>47.52</v>
          </cell>
          <cell r="AH43">
            <v>37.49</v>
          </cell>
          <cell r="AI43">
            <v>85.01</v>
          </cell>
          <cell r="AJ43">
            <v>264</v>
          </cell>
          <cell r="AK43">
            <v>40854</v>
          </cell>
          <cell r="AL43" t="str">
            <v>2450922</v>
          </cell>
          <cell r="AM43">
            <v>40668</v>
          </cell>
          <cell r="AN43" t="str">
            <v>2011</v>
          </cell>
          <cell r="AO43" t="str">
            <v>1</v>
          </cell>
          <cell r="AP43">
            <v>97.2</v>
          </cell>
          <cell r="AQ43">
            <v>0</v>
          </cell>
          <cell r="AR43">
            <v>0</v>
          </cell>
          <cell r="AS43">
            <v>0</v>
          </cell>
          <cell r="AT43">
            <v>0</v>
          </cell>
          <cell r="AU43">
            <v>0</v>
          </cell>
          <cell r="AV43">
            <v>0</v>
          </cell>
          <cell r="AW43">
            <v>0</v>
          </cell>
          <cell r="AX43">
            <v>0</v>
          </cell>
          <cell r="AY43">
            <v>0</v>
          </cell>
          <cell r="AZ43">
            <v>0</v>
          </cell>
          <cell r="BA43">
            <v>0</v>
          </cell>
          <cell r="BB43">
            <v>27629</v>
          </cell>
          <cell r="BC43">
            <v>0</v>
          </cell>
          <cell r="BD43">
            <v>0</v>
          </cell>
          <cell r="BE43">
            <v>0</v>
          </cell>
          <cell r="BF43">
            <v>0</v>
          </cell>
          <cell r="BG43">
            <v>0</v>
          </cell>
          <cell r="BH43" t="str">
            <v>576270LDZSA8</v>
          </cell>
          <cell r="BI43">
            <v>40854</v>
          </cell>
        </row>
        <row r="44">
          <cell r="A44" t="str">
            <v>18149723</v>
          </cell>
          <cell r="B44" t="str">
            <v>DIESTRA  ZAVALETA  LUCY JANETH</v>
          </cell>
          <cell r="C44" t="str">
            <v>RESPONSABLE DE PROYECTOS-SUPERVISION</v>
          </cell>
          <cell r="D44" t="str">
            <v>18149723</v>
          </cell>
          <cell r="E44">
            <v>40854</v>
          </cell>
          <cell r="F44">
            <v>40999</v>
          </cell>
          <cell r="G44" t="str">
            <v>DIESTRA  ZAVALETA  LUCY JANETH</v>
          </cell>
          <cell r="H44">
            <v>2640</v>
          </cell>
          <cell r="I44">
            <v>2640</v>
          </cell>
          <cell r="J44">
            <v>0</v>
          </cell>
          <cell r="K44" t="str">
            <v>DIESTRA  ZAVALETA  LUCY JANETH</v>
          </cell>
          <cell r="L44">
            <v>0</v>
          </cell>
          <cell r="M44">
            <v>2290.9899999999998</v>
          </cell>
          <cell r="N44" t="str">
            <v>OFICINA ZONAL LA LIBERTAD</v>
          </cell>
          <cell r="O44" t="str">
            <v xml:space="preserve">0021  </v>
          </cell>
          <cell r="P44" t="str">
            <v>3469</v>
          </cell>
          <cell r="Q44" t="str">
            <v>002</v>
          </cell>
          <cell r="R44" t="str">
            <v>105</v>
          </cell>
          <cell r="S44">
            <v>40870</v>
          </cell>
          <cell r="T44" t="str">
            <v>4041064736</v>
          </cell>
          <cell r="U44" t="str">
            <v>201111</v>
          </cell>
          <cell r="V44" t="str">
            <v>201111</v>
          </cell>
          <cell r="W44" t="str">
            <v>12</v>
          </cell>
          <cell r="X44">
            <v>1</v>
          </cell>
          <cell r="Y44" t="str">
            <v>CAS ZONALES NOVIEMBRE 2011</v>
          </cell>
          <cell r="Z44">
            <v>4179</v>
          </cell>
          <cell r="AA44" t="str">
            <v>10181497233</v>
          </cell>
          <cell r="AB44" t="str">
            <v xml:space="preserve">DIESTRA </v>
          </cell>
          <cell r="AC44" t="str">
            <v>ZAVALETA</v>
          </cell>
          <cell r="AD44" t="str">
            <v xml:space="preserve"> LUCY JANETH</v>
          </cell>
          <cell r="AE44" t="str">
            <v>INTEGRA</v>
          </cell>
          <cell r="AF44" t="str">
            <v>02</v>
          </cell>
          <cell r="AG44">
            <v>47.52</v>
          </cell>
          <cell r="AH44">
            <v>37.49</v>
          </cell>
          <cell r="AI44">
            <v>85.01</v>
          </cell>
          <cell r="AJ44">
            <v>264</v>
          </cell>
          <cell r="AK44">
            <v>40854</v>
          </cell>
          <cell r="AL44" t="str">
            <v>2450922</v>
          </cell>
          <cell r="AM44">
            <v>40668</v>
          </cell>
          <cell r="AN44" t="str">
            <v>2011</v>
          </cell>
          <cell r="AO44" t="str">
            <v>1</v>
          </cell>
          <cell r="AP44">
            <v>97.2</v>
          </cell>
          <cell r="AQ44">
            <v>0</v>
          </cell>
          <cell r="AR44">
            <v>0</v>
          </cell>
          <cell r="AS44">
            <v>0</v>
          </cell>
          <cell r="AT44">
            <v>0</v>
          </cell>
          <cell r="AU44">
            <v>0</v>
          </cell>
          <cell r="AV44">
            <v>0</v>
          </cell>
          <cell r="AW44">
            <v>0</v>
          </cell>
          <cell r="AX44">
            <v>0</v>
          </cell>
          <cell r="AY44">
            <v>0</v>
          </cell>
          <cell r="AZ44">
            <v>0</v>
          </cell>
          <cell r="BA44">
            <v>0</v>
          </cell>
          <cell r="BB44">
            <v>27629</v>
          </cell>
          <cell r="BC44">
            <v>0</v>
          </cell>
          <cell r="BD44">
            <v>0</v>
          </cell>
          <cell r="BE44">
            <v>0</v>
          </cell>
          <cell r="BF44">
            <v>0</v>
          </cell>
          <cell r="BG44">
            <v>0</v>
          </cell>
          <cell r="BH44" t="str">
            <v>576270LDZSA8</v>
          </cell>
          <cell r="BI44">
            <v>40854</v>
          </cell>
        </row>
        <row r="45">
          <cell r="A45" t="str">
            <v>18149723</v>
          </cell>
          <cell r="B45" t="str">
            <v>DIESTRA  ZAVALETA  LUCY JANETH</v>
          </cell>
          <cell r="C45" t="str">
            <v>RESPONSABLE DE PROYECTOS-SUPERVISION</v>
          </cell>
          <cell r="D45" t="str">
            <v>18149723</v>
          </cell>
          <cell r="E45">
            <v>40854</v>
          </cell>
          <cell r="F45">
            <v>41060</v>
          </cell>
          <cell r="G45" t="str">
            <v>DIESTRA  ZAVALETA  LUCY JANETH</v>
          </cell>
          <cell r="H45">
            <v>2640</v>
          </cell>
          <cell r="I45">
            <v>2640</v>
          </cell>
          <cell r="J45">
            <v>0</v>
          </cell>
          <cell r="K45" t="str">
            <v>DIESTRA  ZAVALETA  LUCY JANETH</v>
          </cell>
          <cell r="L45">
            <v>0</v>
          </cell>
          <cell r="M45">
            <v>2290.9899999999998</v>
          </cell>
          <cell r="N45" t="str">
            <v>OFICINA ZONAL LA LIBERTAD</v>
          </cell>
          <cell r="O45" t="str">
            <v xml:space="preserve">0021  </v>
          </cell>
          <cell r="P45" t="str">
            <v>3469</v>
          </cell>
          <cell r="Q45" t="str">
            <v>002</v>
          </cell>
          <cell r="R45" t="str">
            <v>105</v>
          </cell>
          <cell r="S45">
            <v>40870</v>
          </cell>
          <cell r="T45" t="str">
            <v>4041064736</v>
          </cell>
          <cell r="U45" t="str">
            <v>201111</v>
          </cell>
          <cell r="V45" t="str">
            <v>201111</v>
          </cell>
          <cell r="W45" t="str">
            <v>12</v>
          </cell>
          <cell r="X45">
            <v>1</v>
          </cell>
          <cell r="Y45" t="str">
            <v>CAS ZONALES NOVIEMBRE 2011</v>
          </cell>
          <cell r="Z45">
            <v>4179</v>
          </cell>
          <cell r="AA45" t="str">
            <v>10181497233</v>
          </cell>
          <cell r="AB45" t="str">
            <v xml:space="preserve">DIESTRA </v>
          </cell>
          <cell r="AC45" t="str">
            <v>ZAVALETA</v>
          </cell>
          <cell r="AD45" t="str">
            <v xml:space="preserve"> LUCY JANETH</v>
          </cell>
          <cell r="AE45" t="str">
            <v>INTEGRA</v>
          </cell>
          <cell r="AF45" t="str">
            <v>02</v>
          </cell>
          <cell r="AG45">
            <v>47.52</v>
          </cell>
          <cell r="AH45">
            <v>37.49</v>
          </cell>
          <cell r="AI45">
            <v>85.01</v>
          </cell>
          <cell r="AJ45">
            <v>264</v>
          </cell>
          <cell r="AK45">
            <v>40854</v>
          </cell>
          <cell r="AL45" t="str">
            <v>2450922</v>
          </cell>
          <cell r="AM45">
            <v>40668</v>
          </cell>
          <cell r="AN45" t="str">
            <v>2011</v>
          </cell>
          <cell r="AO45" t="str">
            <v>1</v>
          </cell>
          <cell r="AP45">
            <v>97.2</v>
          </cell>
          <cell r="AQ45">
            <v>0</v>
          </cell>
          <cell r="AR45">
            <v>0</v>
          </cell>
          <cell r="AS45">
            <v>0</v>
          </cell>
          <cell r="AT45">
            <v>0</v>
          </cell>
          <cell r="AU45">
            <v>0</v>
          </cell>
          <cell r="AV45">
            <v>0</v>
          </cell>
          <cell r="AW45">
            <v>0</v>
          </cell>
          <cell r="AX45">
            <v>0</v>
          </cell>
          <cell r="AY45">
            <v>0</v>
          </cell>
          <cell r="AZ45">
            <v>0</v>
          </cell>
          <cell r="BA45">
            <v>0</v>
          </cell>
          <cell r="BB45">
            <v>27629</v>
          </cell>
          <cell r="BC45">
            <v>0</v>
          </cell>
          <cell r="BD45">
            <v>0</v>
          </cell>
          <cell r="BE45">
            <v>0</v>
          </cell>
          <cell r="BF45">
            <v>0</v>
          </cell>
          <cell r="BG45">
            <v>0</v>
          </cell>
          <cell r="BH45" t="str">
            <v>576270LDZSA8</v>
          </cell>
          <cell r="BI45">
            <v>40854</v>
          </cell>
        </row>
        <row r="46">
          <cell r="A46" t="str">
            <v>20009058</v>
          </cell>
          <cell r="B46" t="str">
            <v>ELIZARBE RAMOS LUIS VICTOR</v>
          </cell>
          <cell r="C46" t="str">
            <v>JEFE DE LA OFICINA ZONAL SAN MARTIN</v>
          </cell>
          <cell r="D46" t="str">
            <v>20009058</v>
          </cell>
          <cell r="E46">
            <v>40823</v>
          </cell>
          <cell r="F46">
            <v>40883</v>
          </cell>
          <cell r="H46">
            <v>4000</v>
          </cell>
          <cell r="I46">
            <v>4000</v>
          </cell>
          <cell r="J46">
            <v>0</v>
          </cell>
          <cell r="K46" t="str">
            <v>ELIZARBE RAMOS LUIS VICTOR</v>
          </cell>
          <cell r="L46">
            <v>0</v>
          </cell>
          <cell r="M46">
            <v>3486.4</v>
          </cell>
          <cell r="N46" t="str">
            <v>OFICINA ZONAL SAN MARTIN</v>
          </cell>
          <cell r="O46" t="str">
            <v xml:space="preserve">0029  </v>
          </cell>
          <cell r="P46" t="str">
            <v>3424</v>
          </cell>
          <cell r="Q46" t="str">
            <v>001</v>
          </cell>
          <cell r="R46" t="str">
            <v>386</v>
          </cell>
          <cell r="S46">
            <v>40870</v>
          </cell>
          <cell r="T46" t="str">
            <v>04-544-022143</v>
          </cell>
          <cell r="U46" t="str">
            <v>201111</v>
          </cell>
          <cell r="V46" t="str">
            <v>201111</v>
          </cell>
          <cell r="W46" t="str">
            <v>12</v>
          </cell>
          <cell r="X46">
            <v>1</v>
          </cell>
          <cell r="Y46" t="str">
            <v>CAS ZONALES NOVIEMBRE 2011</v>
          </cell>
          <cell r="Z46">
            <v>4145</v>
          </cell>
          <cell r="AA46" t="str">
            <v>10200090581</v>
          </cell>
          <cell r="AB46" t="str">
            <v>ELIZARBE</v>
          </cell>
          <cell r="AC46" t="str">
            <v>RAMOS</v>
          </cell>
          <cell r="AD46" t="str">
            <v>LUIS VICTOR</v>
          </cell>
          <cell r="AE46" t="str">
            <v>PRIMA</v>
          </cell>
          <cell r="AF46" t="str">
            <v>03</v>
          </cell>
          <cell r="AG46">
            <v>70</v>
          </cell>
          <cell r="AH46">
            <v>43.6</v>
          </cell>
          <cell r="AI46">
            <v>113.6</v>
          </cell>
          <cell r="AJ46">
            <v>400</v>
          </cell>
          <cell r="AK46">
            <v>40823</v>
          </cell>
          <cell r="AL46" t="str">
            <v>2637395</v>
          </cell>
          <cell r="AM46">
            <v>40840</v>
          </cell>
          <cell r="AN46" t="str">
            <v>2011</v>
          </cell>
          <cell r="AO46" t="str">
            <v>1</v>
          </cell>
          <cell r="AP46">
            <v>97.2</v>
          </cell>
          <cell r="AQ46">
            <v>0</v>
          </cell>
          <cell r="AR46">
            <v>0</v>
          </cell>
          <cell r="AS46">
            <v>0</v>
          </cell>
          <cell r="AT46">
            <v>0</v>
          </cell>
          <cell r="AU46">
            <v>0</v>
          </cell>
          <cell r="AV46">
            <v>0</v>
          </cell>
          <cell r="AW46">
            <v>0</v>
          </cell>
          <cell r="AX46">
            <v>0</v>
          </cell>
          <cell r="AY46">
            <v>0</v>
          </cell>
          <cell r="AZ46">
            <v>0</v>
          </cell>
          <cell r="BA46">
            <v>0</v>
          </cell>
          <cell r="BB46">
            <v>24228</v>
          </cell>
          <cell r="BC46">
            <v>0</v>
          </cell>
          <cell r="BD46">
            <v>0</v>
          </cell>
          <cell r="BE46">
            <v>0</v>
          </cell>
          <cell r="BF46">
            <v>0</v>
          </cell>
          <cell r="BG46">
            <v>0</v>
          </cell>
          <cell r="BH46" t="str">
            <v>542261LERZO9</v>
          </cell>
          <cell r="BI46">
            <v>40843</v>
          </cell>
        </row>
        <row r="47">
          <cell r="A47" t="str">
            <v>21406667</v>
          </cell>
          <cell r="B47" t="str">
            <v>ESPINO ALTAMIRANO ARNALDO HUGO</v>
          </cell>
          <cell r="C47" t="str">
            <v>JEFE DE OFICINA ZONAL ICA</v>
          </cell>
          <cell r="D47" t="str">
            <v>21406667</v>
          </cell>
          <cell r="E47">
            <v>40849</v>
          </cell>
          <cell r="F47">
            <v>40908</v>
          </cell>
          <cell r="H47">
            <v>5123.34</v>
          </cell>
          <cell r="I47">
            <v>5123.34</v>
          </cell>
          <cell r="J47">
            <v>512.33000000000004</v>
          </cell>
          <cell r="K47" t="str">
            <v>ESPINO ALTAMIRANO ARNALDO HUGO</v>
          </cell>
          <cell r="L47">
            <v>0</v>
          </cell>
          <cell r="M47">
            <v>3933.71</v>
          </cell>
          <cell r="N47" t="str">
            <v>OFICINA ZONAL ICA</v>
          </cell>
          <cell r="O47" t="str">
            <v xml:space="preserve">0018  </v>
          </cell>
          <cell r="P47" t="str">
            <v>3448</v>
          </cell>
          <cell r="Q47" t="str">
            <v>004</v>
          </cell>
          <cell r="R47" t="str">
            <v>01</v>
          </cell>
          <cell r="S47">
            <v>40870</v>
          </cell>
          <cell r="T47" t="str">
            <v>4041064744</v>
          </cell>
          <cell r="U47" t="str">
            <v>201111</v>
          </cell>
          <cell r="V47" t="str">
            <v>201111</v>
          </cell>
          <cell r="W47" t="str">
            <v>12</v>
          </cell>
          <cell r="X47">
            <v>1</v>
          </cell>
          <cell r="Y47" t="str">
            <v>CAS ZONALES NOVIEMBRE 2011</v>
          </cell>
          <cell r="Z47">
            <v>4168</v>
          </cell>
          <cell r="AA47" t="str">
            <v>10214066675</v>
          </cell>
          <cell r="AB47" t="str">
            <v>ESPINO</v>
          </cell>
          <cell r="AC47" t="str">
            <v>ALTAMIRANO</v>
          </cell>
          <cell r="AD47" t="str">
            <v>ARNALDO HUGO</v>
          </cell>
          <cell r="AE47" t="str">
            <v>INTEGRA</v>
          </cell>
          <cell r="AF47" t="str">
            <v>02</v>
          </cell>
          <cell r="AG47">
            <v>92.22</v>
          </cell>
          <cell r="AH47">
            <v>72.75</v>
          </cell>
          <cell r="AI47">
            <v>164.97</v>
          </cell>
          <cell r="AJ47">
            <v>512.33000000000004</v>
          </cell>
          <cell r="AK47">
            <v>40849</v>
          </cell>
          <cell r="AL47" t="str">
            <v/>
          </cell>
          <cell r="AM47">
            <v>1</v>
          </cell>
          <cell r="AN47" t="str">
            <v>2011</v>
          </cell>
          <cell r="AO47" t="str">
            <v>1</v>
          </cell>
          <cell r="AP47">
            <v>97.2</v>
          </cell>
          <cell r="AQ47">
            <v>0</v>
          </cell>
          <cell r="AR47">
            <v>0</v>
          </cell>
          <cell r="AS47">
            <v>0</v>
          </cell>
          <cell r="AT47">
            <v>0</v>
          </cell>
          <cell r="AU47">
            <v>0</v>
          </cell>
          <cell r="AV47">
            <v>0</v>
          </cell>
          <cell r="AW47">
            <v>0</v>
          </cell>
          <cell r="AX47">
            <v>0</v>
          </cell>
          <cell r="AY47">
            <v>0</v>
          </cell>
          <cell r="AZ47">
            <v>0</v>
          </cell>
          <cell r="BA47">
            <v>0</v>
          </cell>
          <cell r="BB47">
            <v>23951</v>
          </cell>
          <cell r="BC47">
            <v>0</v>
          </cell>
          <cell r="BD47">
            <v>0</v>
          </cell>
          <cell r="BE47">
            <v>0</v>
          </cell>
          <cell r="BF47">
            <v>0</v>
          </cell>
          <cell r="BG47">
            <v>0</v>
          </cell>
          <cell r="BH47" t="str">
            <v>539491AEAIA3</v>
          </cell>
          <cell r="BI47">
            <v>40849</v>
          </cell>
        </row>
        <row r="48">
          <cell r="A48" t="str">
            <v>21406667</v>
          </cell>
          <cell r="B48" t="str">
            <v>ESPINO ALTAMIRANO ARNALDO HUGO</v>
          </cell>
          <cell r="C48" t="str">
            <v>JEFE DE OFICINA ZONAL ICA</v>
          </cell>
          <cell r="D48" t="str">
            <v>21406667</v>
          </cell>
          <cell r="E48">
            <v>40849</v>
          </cell>
          <cell r="F48">
            <v>40939</v>
          </cell>
          <cell r="H48">
            <v>5123.34</v>
          </cell>
          <cell r="I48">
            <v>5123.34</v>
          </cell>
          <cell r="J48">
            <v>512.33000000000004</v>
          </cell>
          <cell r="K48" t="str">
            <v>ESPINO ALTAMIRANO ARNALDO HUGO</v>
          </cell>
          <cell r="L48">
            <v>0</v>
          </cell>
          <cell r="M48">
            <v>3933.71</v>
          </cell>
          <cell r="N48" t="str">
            <v>OFICINA ZONAL ICA</v>
          </cell>
          <cell r="O48" t="str">
            <v xml:space="preserve">0018  </v>
          </cell>
          <cell r="P48" t="str">
            <v>3448</v>
          </cell>
          <cell r="Q48" t="str">
            <v>004</v>
          </cell>
          <cell r="R48" t="str">
            <v>01</v>
          </cell>
          <cell r="S48">
            <v>40870</v>
          </cell>
          <cell r="T48" t="str">
            <v>4041064744</v>
          </cell>
          <cell r="U48" t="str">
            <v>201111</v>
          </cell>
          <cell r="V48" t="str">
            <v>201111</v>
          </cell>
          <cell r="W48" t="str">
            <v>12</v>
          </cell>
          <cell r="X48">
            <v>1</v>
          </cell>
          <cell r="Y48" t="str">
            <v>CAS ZONALES NOVIEMBRE 2011</v>
          </cell>
          <cell r="Z48">
            <v>4168</v>
          </cell>
          <cell r="AA48" t="str">
            <v>10214066675</v>
          </cell>
          <cell r="AB48" t="str">
            <v>ESPINO</v>
          </cell>
          <cell r="AC48" t="str">
            <v>ALTAMIRANO</v>
          </cell>
          <cell r="AD48" t="str">
            <v>ARNALDO HUGO</v>
          </cell>
          <cell r="AE48" t="str">
            <v>INTEGRA</v>
          </cell>
          <cell r="AF48" t="str">
            <v>02</v>
          </cell>
          <cell r="AG48">
            <v>92.22</v>
          </cell>
          <cell r="AH48">
            <v>72.75</v>
          </cell>
          <cell r="AI48">
            <v>164.97</v>
          </cell>
          <cell r="AJ48">
            <v>512.33000000000004</v>
          </cell>
          <cell r="AK48">
            <v>40849</v>
          </cell>
          <cell r="AL48" t="str">
            <v/>
          </cell>
          <cell r="AM48">
            <v>1</v>
          </cell>
          <cell r="AN48" t="str">
            <v>2011</v>
          </cell>
          <cell r="AO48" t="str">
            <v>1</v>
          </cell>
          <cell r="AP48">
            <v>97.2</v>
          </cell>
          <cell r="AQ48">
            <v>0</v>
          </cell>
          <cell r="AR48">
            <v>0</v>
          </cell>
          <cell r="AS48">
            <v>0</v>
          </cell>
          <cell r="AT48">
            <v>0</v>
          </cell>
          <cell r="AU48">
            <v>0</v>
          </cell>
          <cell r="AV48">
            <v>0</v>
          </cell>
          <cell r="AW48">
            <v>0</v>
          </cell>
          <cell r="AX48">
            <v>0</v>
          </cell>
          <cell r="AY48">
            <v>0</v>
          </cell>
          <cell r="AZ48">
            <v>0</v>
          </cell>
          <cell r="BA48">
            <v>0</v>
          </cell>
          <cell r="BB48">
            <v>23951</v>
          </cell>
          <cell r="BC48">
            <v>0</v>
          </cell>
          <cell r="BD48">
            <v>0</v>
          </cell>
          <cell r="BE48">
            <v>0</v>
          </cell>
          <cell r="BF48">
            <v>0</v>
          </cell>
          <cell r="BG48">
            <v>0</v>
          </cell>
          <cell r="BH48" t="str">
            <v>539491AEAIA3</v>
          </cell>
          <cell r="BI48">
            <v>40849</v>
          </cell>
        </row>
        <row r="49">
          <cell r="A49" t="str">
            <v>21406667</v>
          </cell>
          <cell r="B49" t="str">
            <v>ESPINO ALTAMIRANO ARNALDO HUGO</v>
          </cell>
          <cell r="C49" t="str">
            <v>JEFE DE OFICINA ZONAL ICA</v>
          </cell>
          <cell r="D49" t="str">
            <v>21406667</v>
          </cell>
          <cell r="E49">
            <v>40849</v>
          </cell>
          <cell r="F49">
            <v>40968</v>
          </cell>
          <cell r="H49">
            <v>5123.34</v>
          </cell>
          <cell r="I49">
            <v>5123.34</v>
          </cell>
          <cell r="J49">
            <v>512.33000000000004</v>
          </cell>
          <cell r="K49" t="str">
            <v>ESPINO ALTAMIRANO ARNALDO HUGO</v>
          </cell>
          <cell r="L49">
            <v>0</v>
          </cell>
          <cell r="M49">
            <v>3933.71</v>
          </cell>
          <cell r="N49" t="str">
            <v>OFICINA ZONAL ICA</v>
          </cell>
          <cell r="O49" t="str">
            <v xml:space="preserve">0018  </v>
          </cell>
          <cell r="P49" t="str">
            <v>3448</v>
          </cell>
          <cell r="Q49" t="str">
            <v>004</v>
          </cell>
          <cell r="R49" t="str">
            <v>01</v>
          </cell>
          <cell r="S49">
            <v>40870</v>
          </cell>
          <cell r="T49" t="str">
            <v>4041064744</v>
          </cell>
          <cell r="U49" t="str">
            <v>201111</v>
          </cell>
          <cell r="V49" t="str">
            <v>201111</v>
          </cell>
          <cell r="W49" t="str">
            <v>12</v>
          </cell>
          <cell r="X49">
            <v>1</v>
          </cell>
          <cell r="Y49" t="str">
            <v>CAS ZONALES NOVIEMBRE 2011</v>
          </cell>
          <cell r="Z49">
            <v>4168</v>
          </cell>
          <cell r="AA49" t="str">
            <v>10214066675</v>
          </cell>
          <cell r="AB49" t="str">
            <v>ESPINO</v>
          </cell>
          <cell r="AC49" t="str">
            <v>ALTAMIRANO</v>
          </cell>
          <cell r="AD49" t="str">
            <v>ARNALDO HUGO</v>
          </cell>
          <cell r="AE49" t="str">
            <v>INTEGRA</v>
          </cell>
          <cell r="AF49" t="str">
            <v>02</v>
          </cell>
          <cell r="AG49">
            <v>92.22</v>
          </cell>
          <cell r="AH49">
            <v>72.75</v>
          </cell>
          <cell r="AI49">
            <v>164.97</v>
          </cell>
          <cell r="AJ49">
            <v>512.33000000000004</v>
          </cell>
          <cell r="AK49">
            <v>40849</v>
          </cell>
          <cell r="AL49" t="str">
            <v/>
          </cell>
          <cell r="AM49">
            <v>1</v>
          </cell>
          <cell r="AN49" t="str">
            <v>2011</v>
          </cell>
          <cell r="AO49" t="str">
            <v>1</v>
          </cell>
          <cell r="AP49">
            <v>97.2</v>
          </cell>
          <cell r="AQ49">
            <v>0</v>
          </cell>
          <cell r="AR49">
            <v>0</v>
          </cell>
          <cell r="AS49">
            <v>0</v>
          </cell>
          <cell r="AT49">
            <v>0</v>
          </cell>
          <cell r="AU49">
            <v>0</v>
          </cell>
          <cell r="AV49">
            <v>0</v>
          </cell>
          <cell r="AW49">
            <v>0</v>
          </cell>
          <cell r="AX49">
            <v>0</v>
          </cell>
          <cell r="AY49">
            <v>0</v>
          </cell>
          <cell r="AZ49">
            <v>0</v>
          </cell>
          <cell r="BA49">
            <v>0</v>
          </cell>
          <cell r="BB49">
            <v>23951</v>
          </cell>
          <cell r="BC49">
            <v>0</v>
          </cell>
          <cell r="BD49">
            <v>0</v>
          </cell>
          <cell r="BE49">
            <v>0</v>
          </cell>
          <cell r="BF49">
            <v>0</v>
          </cell>
          <cell r="BG49">
            <v>0</v>
          </cell>
          <cell r="BH49" t="str">
            <v>539491AEAIA3</v>
          </cell>
          <cell r="BI49">
            <v>40849</v>
          </cell>
        </row>
        <row r="50">
          <cell r="A50" t="str">
            <v>21406667</v>
          </cell>
          <cell r="B50" t="str">
            <v>ESPINO ALTAMIRANO ARNALDO HUGO</v>
          </cell>
          <cell r="C50" t="str">
            <v>JEFE DE OFICINA ZONAL ICA</v>
          </cell>
          <cell r="D50" t="str">
            <v>21406667</v>
          </cell>
          <cell r="E50">
            <v>40849</v>
          </cell>
          <cell r="F50">
            <v>40999</v>
          </cell>
          <cell r="H50">
            <v>5123.34</v>
          </cell>
          <cell r="I50">
            <v>5123.34</v>
          </cell>
          <cell r="J50">
            <v>512.33000000000004</v>
          </cell>
          <cell r="K50" t="str">
            <v>ESPINO ALTAMIRANO ARNALDO HUGO</v>
          </cell>
          <cell r="L50">
            <v>0</v>
          </cell>
          <cell r="M50">
            <v>3933.71</v>
          </cell>
          <cell r="N50" t="str">
            <v>OFICINA ZONAL ICA</v>
          </cell>
          <cell r="O50" t="str">
            <v xml:space="preserve">0018  </v>
          </cell>
          <cell r="P50" t="str">
            <v>3448</v>
          </cell>
          <cell r="Q50" t="str">
            <v>004</v>
          </cell>
          <cell r="R50" t="str">
            <v>01</v>
          </cell>
          <cell r="S50">
            <v>40870</v>
          </cell>
          <cell r="T50" t="str">
            <v>4041064744</v>
          </cell>
          <cell r="U50" t="str">
            <v>201111</v>
          </cell>
          <cell r="V50" t="str">
            <v>201111</v>
          </cell>
          <cell r="W50" t="str">
            <v>12</v>
          </cell>
          <cell r="X50">
            <v>1</v>
          </cell>
          <cell r="Y50" t="str">
            <v>CAS ZONALES NOVIEMBRE 2011</v>
          </cell>
          <cell r="Z50">
            <v>4168</v>
          </cell>
          <cell r="AA50" t="str">
            <v>10214066675</v>
          </cell>
          <cell r="AB50" t="str">
            <v>ESPINO</v>
          </cell>
          <cell r="AC50" t="str">
            <v>ALTAMIRANO</v>
          </cell>
          <cell r="AD50" t="str">
            <v>ARNALDO HUGO</v>
          </cell>
          <cell r="AE50" t="str">
            <v>INTEGRA</v>
          </cell>
          <cell r="AF50" t="str">
            <v>02</v>
          </cell>
          <cell r="AG50">
            <v>92.22</v>
          </cell>
          <cell r="AH50">
            <v>72.75</v>
          </cell>
          <cell r="AI50">
            <v>164.97</v>
          </cell>
          <cell r="AJ50">
            <v>512.33000000000004</v>
          </cell>
          <cell r="AK50">
            <v>40849</v>
          </cell>
          <cell r="AL50" t="str">
            <v/>
          </cell>
          <cell r="AM50">
            <v>1</v>
          </cell>
          <cell r="AN50" t="str">
            <v>2011</v>
          </cell>
          <cell r="AO50" t="str">
            <v>1</v>
          </cell>
          <cell r="AP50">
            <v>97.2</v>
          </cell>
          <cell r="AQ50">
            <v>0</v>
          </cell>
          <cell r="AR50">
            <v>0</v>
          </cell>
          <cell r="AS50">
            <v>0</v>
          </cell>
          <cell r="AT50">
            <v>0</v>
          </cell>
          <cell r="AU50">
            <v>0</v>
          </cell>
          <cell r="AV50">
            <v>0</v>
          </cell>
          <cell r="AW50">
            <v>0</v>
          </cell>
          <cell r="AX50">
            <v>0</v>
          </cell>
          <cell r="AY50">
            <v>0</v>
          </cell>
          <cell r="AZ50">
            <v>0</v>
          </cell>
          <cell r="BA50">
            <v>0</v>
          </cell>
          <cell r="BB50">
            <v>23951</v>
          </cell>
          <cell r="BC50">
            <v>0</v>
          </cell>
          <cell r="BD50">
            <v>0</v>
          </cell>
          <cell r="BE50">
            <v>0</v>
          </cell>
          <cell r="BF50">
            <v>0</v>
          </cell>
          <cell r="BG50">
            <v>0</v>
          </cell>
          <cell r="BH50" t="str">
            <v>539491AEAIA3</v>
          </cell>
          <cell r="BI50">
            <v>40849</v>
          </cell>
        </row>
        <row r="51">
          <cell r="A51" t="str">
            <v>21406667</v>
          </cell>
          <cell r="B51" t="str">
            <v>ESPINO ALTAMIRANO ARNALDO HUGO</v>
          </cell>
          <cell r="C51" t="str">
            <v>JEFE DE OFICINA ZONAL ICA</v>
          </cell>
          <cell r="D51" t="str">
            <v>21406667</v>
          </cell>
          <cell r="E51">
            <v>40849</v>
          </cell>
          <cell r="F51">
            <v>41060</v>
          </cell>
          <cell r="H51">
            <v>5123.34</v>
          </cell>
          <cell r="I51">
            <v>5123.34</v>
          </cell>
          <cell r="J51">
            <v>512.33000000000004</v>
          </cell>
          <cell r="K51" t="str">
            <v>ESPINO ALTAMIRANO ARNALDO HUGO</v>
          </cell>
          <cell r="L51">
            <v>0</v>
          </cell>
          <cell r="M51">
            <v>3933.71</v>
          </cell>
          <cell r="N51" t="str">
            <v>OFICINA ZONAL ICA</v>
          </cell>
          <cell r="O51" t="str">
            <v xml:space="preserve">0018  </v>
          </cell>
          <cell r="P51" t="str">
            <v>3448</v>
          </cell>
          <cell r="Q51" t="str">
            <v>004</v>
          </cell>
          <cell r="R51" t="str">
            <v>01</v>
          </cell>
          <cell r="S51">
            <v>40870</v>
          </cell>
          <cell r="T51" t="str">
            <v>4041064744</v>
          </cell>
          <cell r="U51" t="str">
            <v>201111</v>
          </cell>
          <cell r="V51" t="str">
            <v>201111</v>
          </cell>
          <cell r="W51" t="str">
            <v>12</v>
          </cell>
          <cell r="X51">
            <v>1</v>
          </cell>
          <cell r="Y51" t="str">
            <v>CAS ZONALES NOVIEMBRE 2011</v>
          </cell>
          <cell r="Z51">
            <v>4168</v>
          </cell>
          <cell r="AA51" t="str">
            <v>10214066675</v>
          </cell>
          <cell r="AB51" t="str">
            <v>ESPINO</v>
          </cell>
          <cell r="AC51" t="str">
            <v>ALTAMIRANO</v>
          </cell>
          <cell r="AD51" t="str">
            <v>ARNALDO HUGO</v>
          </cell>
          <cell r="AE51" t="str">
            <v>INTEGRA</v>
          </cell>
          <cell r="AF51" t="str">
            <v>02</v>
          </cell>
          <cell r="AG51">
            <v>92.22</v>
          </cell>
          <cell r="AH51">
            <v>72.75</v>
          </cell>
          <cell r="AI51">
            <v>164.97</v>
          </cell>
          <cell r="AJ51">
            <v>512.33000000000004</v>
          </cell>
          <cell r="AK51">
            <v>40849</v>
          </cell>
          <cell r="AL51" t="str">
            <v/>
          </cell>
          <cell r="AM51">
            <v>1</v>
          </cell>
          <cell r="AN51" t="str">
            <v>2011</v>
          </cell>
          <cell r="AO51" t="str">
            <v>1</v>
          </cell>
          <cell r="AP51">
            <v>97.2</v>
          </cell>
          <cell r="AQ51">
            <v>0</v>
          </cell>
          <cell r="AR51">
            <v>0</v>
          </cell>
          <cell r="AS51">
            <v>0</v>
          </cell>
          <cell r="AT51">
            <v>0</v>
          </cell>
          <cell r="AU51">
            <v>0</v>
          </cell>
          <cell r="AV51">
            <v>0</v>
          </cell>
          <cell r="AW51">
            <v>0</v>
          </cell>
          <cell r="AX51">
            <v>0</v>
          </cell>
          <cell r="AY51">
            <v>0</v>
          </cell>
          <cell r="AZ51">
            <v>0</v>
          </cell>
          <cell r="BA51">
            <v>0</v>
          </cell>
          <cell r="BB51">
            <v>23951</v>
          </cell>
          <cell r="BC51">
            <v>0</v>
          </cell>
          <cell r="BD51">
            <v>0</v>
          </cell>
          <cell r="BE51">
            <v>0</v>
          </cell>
          <cell r="BF51">
            <v>0</v>
          </cell>
          <cell r="BG51">
            <v>0</v>
          </cell>
          <cell r="BH51" t="str">
            <v>539491AEAIA3</v>
          </cell>
          <cell r="BI51">
            <v>40849</v>
          </cell>
        </row>
        <row r="52">
          <cell r="A52" t="str">
            <v>01110499</v>
          </cell>
          <cell r="B52" t="str">
            <v>FLORES RENGIFO MANASES</v>
          </cell>
          <cell r="C52" t="str">
            <v>CHOFER</v>
          </cell>
          <cell r="D52" t="str">
            <v>01110499</v>
          </cell>
          <cell r="E52">
            <v>40820</v>
          </cell>
          <cell r="F52">
            <v>40880</v>
          </cell>
          <cell r="H52">
            <v>1100</v>
          </cell>
          <cell r="I52">
            <v>1100</v>
          </cell>
          <cell r="J52">
            <v>0</v>
          </cell>
          <cell r="K52" t="str">
            <v>FLORES RENGIFO MANASES</v>
          </cell>
          <cell r="L52">
            <v>0</v>
          </cell>
          <cell r="M52">
            <v>950.84</v>
          </cell>
          <cell r="N52" t="str">
            <v>OFICINA ZONAL SAN MARTIN</v>
          </cell>
          <cell r="O52" t="str">
            <v xml:space="preserve">0029  </v>
          </cell>
          <cell r="P52" t="str">
            <v>3419</v>
          </cell>
          <cell r="Q52" t="str">
            <v>001</v>
          </cell>
          <cell r="R52" t="str">
            <v>178</v>
          </cell>
          <cell r="S52">
            <v>40870</v>
          </cell>
          <cell r="T52" t="str">
            <v>4531028673</v>
          </cell>
          <cell r="U52" t="str">
            <v>201111</v>
          </cell>
          <cell r="V52" t="str">
            <v>201111</v>
          </cell>
          <cell r="W52" t="str">
            <v>12</v>
          </cell>
          <cell r="X52">
            <v>1</v>
          </cell>
          <cell r="Y52" t="str">
            <v>CAS ZONALES NOVIEMBRE 2011</v>
          </cell>
          <cell r="Z52">
            <v>16</v>
          </cell>
          <cell r="AA52" t="str">
            <v>10011104997</v>
          </cell>
          <cell r="AB52" t="str">
            <v>FLORES</v>
          </cell>
          <cell r="AC52" t="str">
            <v>RENGIFO</v>
          </cell>
          <cell r="AD52" t="str">
            <v>MANASES</v>
          </cell>
          <cell r="AE52" t="str">
            <v>PROFUTURO</v>
          </cell>
          <cell r="AF52" t="str">
            <v>04</v>
          </cell>
          <cell r="AG52">
            <v>23.87</v>
          </cell>
          <cell r="AH52">
            <v>15.29</v>
          </cell>
          <cell r="AI52">
            <v>39.159999999999997</v>
          </cell>
          <cell r="AJ52">
            <v>110</v>
          </cell>
          <cell r="AK52">
            <v>40820</v>
          </cell>
          <cell r="AL52" t="str">
            <v/>
          </cell>
          <cell r="AM52">
            <v>1</v>
          </cell>
          <cell r="AN52" t="str">
            <v>2011</v>
          </cell>
          <cell r="AO52" t="str">
            <v>1</v>
          </cell>
          <cell r="AP52">
            <v>97.2</v>
          </cell>
          <cell r="AQ52">
            <v>0</v>
          </cell>
          <cell r="AR52">
            <v>0</v>
          </cell>
          <cell r="AS52">
            <v>0</v>
          </cell>
          <cell r="AT52">
            <v>0</v>
          </cell>
          <cell r="AU52">
            <v>0</v>
          </cell>
          <cell r="AV52">
            <v>0</v>
          </cell>
          <cell r="AW52">
            <v>0</v>
          </cell>
          <cell r="AX52">
            <v>0</v>
          </cell>
          <cell r="AY52">
            <v>0</v>
          </cell>
          <cell r="AZ52">
            <v>0</v>
          </cell>
          <cell r="BA52">
            <v>0</v>
          </cell>
          <cell r="BB52">
            <v>23581</v>
          </cell>
          <cell r="BC52">
            <v>0</v>
          </cell>
          <cell r="BD52">
            <v>0</v>
          </cell>
          <cell r="BE52">
            <v>0</v>
          </cell>
          <cell r="BF52">
            <v>0</v>
          </cell>
          <cell r="BG52">
            <v>0</v>
          </cell>
          <cell r="BH52" t="str">
            <v>235791MFRRG3</v>
          </cell>
          <cell r="BI52">
            <v>40820</v>
          </cell>
        </row>
        <row r="53">
          <cell r="A53" t="str">
            <v>22506345</v>
          </cell>
          <cell r="B53" t="str">
            <v>FOLLEGATI LAOS GRACIELA</v>
          </cell>
          <cell r="C53" t="str">
            <v>RESPONSABLE DE PROMOCION SOCIAL Y CAPACITACION</v>
          </cell>
          <cell r="D53" t="str">
            <v>22506345</v>
          </cell>
          <cell r="E53">
            <v>40603</v>
          </cell>
          <cell r="F53">
            <v>40816</v>
          </cell>
          <cell r="H53">
            <v>2480</v>
          </cell>
          <cell r="I53">
            <v>2480</v>
          </cell>
          <cell r="J53">
            <v>248</v>
          </cell>
          <cell r="K53" t="str">
            <v>FOLLEGATI LAOS GRACIELA</v>
          </cell>
          <cell r="L53">
            <v>0</v>
          </cell>
          <cell r="M53">
            <v>1897.2</v>
          </cell>
          <cell r="N53" t="str">
            <v>OFICINA ZONAL HUANUCO</v>
          </cell>
          <cell r="O53" t="str">
            <v xml:space="preserve">0017  </v>
          </cell>
          <cell r="P53" t="str">
            <v>3472</v>
          </cell>
          <cell r="Q53" t="str">
            <v>001</v>
          </cell>
          <cell r="R53" t="str">
            <v>122</v>
          </cell>
          <cell r="S53">
            <v>40870</v>
          </cell>
          <cell r="T53" t="str">
            <v>4017965226</v>
          </cell>
          <cell r="U53" t="str">
            <v>201111</v>
          </cell>
          <cell r="V53" t="str">
            <v>201111</v>
          </cell>
          <cell r="W53" t="str">
            <v>12</v>
          </cell>
          <cell r="X53">
            <v>1</v>
          </cell>
          <cell r="Y53" t="str">
            <v>CAS ZONALES NOVIEMBRE 2011</v>
          </cell>
          <cell r="Z53">
            <v>338</v>
          </cell>
          <cell r="AA53" t="str">
            <v>10225063457</v>
          </cell>
          <cell r="AB53" t="str">
            <v>FOLLEGATI</v>
          </cell>
          <cell r="AC53" t="str">
            <v>LAOS</v>
          </cell>
          <cell r="AD53" t="str">
            <v>GRACIELA</v>
          </cell>
          <cell r="AE53" t="str">
            <v>HORIZONTE</v>
          </cell>
          <cell r="AF53" t="str">
            <v>01</v>
          </cell>
          <cell r="AG53">
            <v>48.36</v>
          </cell>
          <cell r="AH53">
            <v>38.44</v>
          </cell>
          <cell r="AI53">
            <v>86.8</v>
          </cell>
          <cell r="AJ53">
            <v>248</v>
          </cell>
          <cell r="AK53">
            <v>40603</v>
          </cell>
          <cell r="AL53" t="str">
            <v/>
          </cell>
          <cell r="AM53">
            <v>1</v>
          </cell>
          <cell r="AN53" t="str">
            <v>2011</v>
          </cell>
          <cell r="AO53" t="str">
            <v>1</v>
          </cell>
          <cell r="AP53">
            <v>97.2</v>
          </cell>
          <cell r="AQ53">
            <v>0</v>
          </cell>
          <cell r="AR53">
            <v>0</v>
          </cell>
          <cell r="AS53">
            <v>0</v>
          </cell>
          <cell r="AT53">
            <v>0</v>
          </cell>
          <cell r="AU53">
            <v>0</v>
          </cell>
          <cell r="AV53">
            <v>0</v>
          </cell>
          <cell r="AW53">
            <v>0</v>
          </cell>
          <cell r="AX53">
            <v>0</v>
          </cell>
          <cell r="AY53">
            <v>0</v>
          </cell>
          <cell r="AZ53">
            <v>0</v>
          </cell>
          <cell r="BA53">
            <v>0</v>
          </cell>
          <cell r="BB53">
            <v>26798</v>
          </cell>
          <cell r="BC53">
            <v>0</v>
          </cell>
          <cell r="BD53">
            <v>0</v>
          </cell>
          <cell r="BE53">
            <v>0</v>
          </cell>
          <cell r="BF53">
            <v>0</v>
          </cell>
          <cell r="BG53">
            <v>0</v>
          </cell>
          <cell r="BH53" t="str">
            <v>567960GFLLS4</v>
          </cell>
          <cell r="BI53">
            <v>40854</v>
          </cell>
        </row>
        <row r="54">
          <cell r="A54" t="str">
            <v>22506345</v>
          </cell>
          <cell r="B54" t="str">
            <v>FOLLEGATI LAOS GRACIELA</v>
          </cell>
          <cell r="C54" t="str">
            <v>RESPONSABLE DE PROMOCION SOCIAL Y CAPACITACION</v>
          </cell>
          <cell r="D54" t="str">
            <v>22506345</v>
          </cell>
          <cell r="E54">
            <v>40854</v>
          </cell>
          <cell r="F54">
            <v>40908</v>
          </cell>
          <cell r="H54">
            <v>2480</v>
          </cell>
          <cell r="I54">
            <v>2480</v>
          </cell>
          <cell r="J54">
            <v>248</v>
          </cell>
          <cell r="K54" t="str">
            <v>FOLLEGATI LAOS GRACIELA</v>
          </cell>
          <cell r="L54">
            <v>0</v>
          </cell>
          <cell r="M54">
            <v>1897.2</v>
          </cell>
          <cell r="N54" t="str">
            <v>OFICINA ZONAL HUANUCO</v>
          </cell>
          <cell r="O54" t="str">
            <v xml:space="preserve">0017  </v>
          </cell>
          <cell r="P54" t="str">
            <v>3472</v>
          </cell>
          <cell r="Q54" t="str">
            <v>001</v>
          </cell>
          <cell r="R54" t="str">
            <v>122</v>
          </cell>
          <cell r="S54">
            <v>40870</v>
          </cell>
          <cell r="T54" t="str">
            <v>4017965226</v>
          </cell>
          <cell r="U54" t="str">
            <v>201111</v>
          </cell>
          <cell r="V54" t="str">
            <v>201111</v>
          </cell>
          <cell r="W54" t="str">
            <v>12</v>
          </cell>
          <cell r="X54">
            <v>1</v>
          </cell>
          <cell r="Y54" t="str">
            <v>CAS ZONALES NOVIEMBRE 2011</v>
          </cell>
          <cell r="Z54">
            <v>338</v>
          </cell>
          <cell r="AA54" t="str">
            <v>10225063457</v>
          </cell>
          <cell r="AB54" t="str">
            <v>FOLLEGATI</v>
          </cell>
          <cell r="AC54" t="str">
            <v>LAOS</v>
          </cell>
          <cell r="AD54" t="str">
            <v>GRACIELA</v>
          </cell>
          <cell r="AE54" t="str">
            <v>HORIZONTE</v>
          </cell>
          <cell r="AF54" t="str">
            <v>01</v>
          </cell>
          <cell r="AG54">
            <v>48.36</v>
          </cell>
          <cell r="AH54">
            <v>38.44</v>
          </cell>
          <cell r="AI54">
            <v>86.8</v>
          </cell>
          <cell r="AJ54">
            <v>248</v>
          </cell>
          <cell r="AK54">
            <v>40854</v>
          </cell>
          <cell r="AL54" t="str">
            <v/>
          </cell>
          <cell r="AM54">
            <v>1</v>
          </cell>
          <cell r="AN54" t="str">
            <v>2011</v>
          </cell>
          <cell r="AO54" t="str">
            <v>1</v>
          </cell>
          <cell r="AP54">
            <v>97.2</v>
          </cell>
          <cell r="AQ54">
            <v>0</v>
          </cell>
          <cell r="AR54">
            <v>0</v>
          </cell>
          <cell r="AS54">
            <v>0</v>
          </cell>
          <cell r="AT54">
            <v>0</v>
          </cell>
          <cell r="AU54">
            <v>0</v>
          </cell>
          <cell r="AV54">
            <v>0</v>
          </cell>
          <cell r="AW54">
            <v>0</v>
          </cell>
          <cell r="AX54">
            <v>0</v>
          </cell>
          <cell r="AY54">
            <v>0</v>
          </cell>
          <cell r="AZ54">
            <v>0</v>
          </cell>
          <cell r="BA54">
            <v>0</v>
          </cell>
          <cell r="BB54">
            <v>26798</v>
          </cell>
          <cell r="BC54">
            <v>0</v>
          </cell>
          <cell r="BD54">
            <v>0</v>
          </cell>
          <cell r="BE54">
            <v>0</v>
          </cell>
          <cell r="BF54">
            <v>0</v>
          </cell>
          <cell r="BG54">
            <v>0</v>
          </cell>
          <cell r="BH54" t="str">
            <v>567960GFLLS4</v>
          </cell>
          <cell r="BI54">
            <v>40854</v>
          </cell>
        </row>
        <row r="55">
          <cell r="A55" t="str">
            <v>02818852</v>
          </cell>
          <cell r="B55" t="str">
            <v>GARCIA BENITES ANA MARIA</v>
          </cell>
          <cell r="C55" t="str">
            <v>RESPONSABLE DE PROYECTOS-SUPERVISIÓN</v>
          </cell>
          <cell r="D55" t="str">
            <v>02818852</v>
          </cell>
          <cell r="E55">
            <v>40819</v>
          </cell>
          <cell r="F55">
            <v>40879</v>
          </cell>
          <cell r="H55">
            <v>3300</v>
          </cell>
          <cell r="I55">
            <v>3300</v>
          </cell>
          <cell r="J55">
            <v>0</v>
          </cell>
          <cell r="K55" t="str">
            <v>GARCIA BENITES ANA MARIA</v>
          </cell>
          <cell r="L55">
            <v>0</v>
          </cell>
          <cell r="M55">
            <v>2876.28</v>
          </cell>
          <cell r="N55" t="str">
            <v>OFICINA ZONAL PIURA</v>
          </cell>
          <cell r="O55" t="str">
            <v xml:space="preserve">0027  </v>
          </cell>
          <cell r="P55" t="str">
            <v>3408</v>
          </cell>
          <cell r="Q55" t="str">
            <v>E001</v>
          </cell>
          <cell r="R55" t="str">
            <v>7</v>
          </cell>
          <cell r="S55">
            <v>40861</v>
          </cell>
          <cell r="T55" t="str">
            <v>4013669843</v>
          </cell>
          <cell r="U55" t="str">
            <v>201111</v>
          </cell>
          <cell r="V55" t="str">
            <v>201111</v>
          </cell>
          <cell r="W55" t="str">
            <v>12</v>
          </cell>
          <cell r="X55">
            <v>1</v>
          </cell>
          <cell r="Y55" t="str">
            <v>CAS ZONALES NOVIEMBRE 2011</v>
          </cell>
          <cell r="Z55">
            <v>45</v>
          </cell>
          <cell r="AA55" t="str">
            <v>10028188523</v>
          </cell>
          <cell r="AB55" t="str">
            <v>GARCIA</v>
          </cell>
          <cell r="AC55" t="str">
            <v>BENITES</v>
          </cell>
          <cell r="AD55" t="str">
            <v>ANA MARIA</v>
          </cell>
          <cell r="AE55" t="str">
            <v>PRIMA</v>
          </cell>
          <cell r="AF55" t="str">
            <v>03</v>
          </cell>
          <cell r="AG55">
            <v>57.75</v>
          </cell>
          <cell r="AH55">
            <v>35.97</v>
          </cell>
          <cell r="AI55">
            <v>93.72</v>
          </cell>
          <cell r="AJ55">
            <v>330</v>
          </cell>
          <cell r="AK55">
            <v>40819</v>
          </cell>
          <cell r="AL55" t="str">
            <v>2206557</v>
          </cell>
          <cell r="AM55">
            <v>40550</v>
          </cell>
          <cell r="AN55" t="str">
            <v>2011</v>
          </cell>
          <cell r="AO55" t="str">
            <v>1</v>
          </cell>
          <cell r="AP55">
            <v>97.2</v>
          </cell>
          <cell r="AQ55">
            <v>0</v>
          </cell>
          <cell r="AR55">
            <v>0</v>
          </cell>
          <cell r="AS55">
            <v>0</v>
          </cell>
          <cell r="AT55">
            <v>0</v>
          </cell>
          <cell r="AU55">
            <v>0</v>
          </cell>
          <cell r="AV55">
            <v>0</v>
          </cell>
          <cell r="AW55">
            <v>0</v>
          </cell>
          <cell r="AX55">
            <v>0</v>
          </cell>
          <cell r="AY55">
            <v>0</v>
          </cell>
          <cell r="AZ55">
            <v>0</v>
          </cell>
          <cell r="BA55">
            <v>0</v>
          </cell>
          <cell r="BB55">
            <v>25824</v>
          </cell>
          <cell r="BC55">
            <v>0</v>
          </cell>
          <cell r="BD55">
            <v>0</v>
          </cell>
          <cell r="BE55">
            <v>0</v>
          </cell>
          <cell r="BF55">
            <v>0</v>
          </cell>
          <cell r="BG55">
            <v>0</v>
          </cell>
          <cell r="BH55" t="str">
            <v>558220AGBCI0</v>
          </cell>
          <cell r="BI55">
            <v>38366</v>
          </cell>
        </row>
        <row r="56">
          <cell r="A56" t="str">
            <v>28308801</v>
          </cell>
          <cell r="B56" t="str">
            <v>GARCIA GOMEZ  ERNESTO</v>
          </cell>
          <cell r="C56" t="str">
            <v>RESPONSABLE DE PROYECTOS</v>
          </cell>
          <cell r="D56" t="str">
            <v>28308801</v>
          </cell>
          <cell r="E56">
            <v>40809</v>
          </cell>
          <cell r="F56">
            <v>40899</v>
          </cell>
          <cell r="H56">
            <v>3100</v>
          </cell>
          <cell r="I56">
            <v>3100</v>
          </cell>
          <cell r="J56">
            <v>0</v>
          </cell>
          <cell r="K56" t="str">
            <v>GARCIA GOMEZ  ERNESTO</v>
          </cell>
          <cell r="L56">
            <v>0</v>
          </cell>
          <cell r="M56">
            <v>2690.18</v>
          </cell>
          <cell r="N56" t="str">
            <v>OFICINA ZONAL AYACUCHO</v>
          </cell>
          <cell r="O56" t="str">
            <v xml:space="preserve">0011  </v>
          </cell>
          <cell r="P56" t="str">
            <v>3416</v>
          </cell>
          <cell r="Q56" t="str">
            <v>001</v>
          </cell>
          <cell r="R56" t="str">
            <v>211</v>
          </cell>
          <cell r="S56">
            <v>40870</v>
          </cell>
          <cell r="T56" t="str">
            <v>4040813654</v>
          </cell>
          <cell r="U56" t="str">
            <v>201111</v>
          </cell>
          <cell r="V56" t="str">
            <v>201111</v>
          </cell>
          <cell r="W56" t="str">
            <v>12</v>
          </cell>
          <cell r="X56">
            <v>1</v>
          </cell>
          <cell r="Y56" t="str">
            <v>CAS ZONALES NOVIEMBRE 2011</v>
          </cell>
          <cell r="Z56">
            <v>4133</v>
          </cell>
          <cell r="AA56" t="str">
            <v>10283088010</v>
          </cell>
          <cell r="AB56" t="str">
            <v>GARCIA</v>
          </cell>
          <cell r="AC56" t="str">
            <v>GOMEZ</v>
          </cell>
          <cell r="AD56" t="str">
            <v xml:space="preserve"> ERNESTO</v>
          </cell>
          <cell r="AE56" t="str">
            <v>INTEGRA</v>
          </cell>
          <cell r="AF56" t="str">
            <v>02</v>
          </cell>
          <cell r="AG56">
            <v>55.8</v>
          </cell>
          <cell r="AH56">
            <v>44.02</v>
          </cell>
          <cell r="AI56">
            <v>99.82</v>
          </cell>
          <cell r="AJ56">
            <v>310</v>
          </cell>
          <cell r="AK56">
            <v>40809</v>
          </cell>
          <cell r="AL56" t="str">
            <v>2659913</v>
          </cell>
          <cell r="AM56">
            <v>40861</v>
          </cell>
          <cell r="AN56" t="str">
            <v>2011</v>
          </cell>
          <cell r="AO56" t="str">
            <v>1</v>
          </cell>
          <cell r="AP56">
            <v>97.2</v>
          </cell>
          <cell r="AQ56">
            <v>0</v>
          </cell>
          <cell r="AR56">
            <v>0</v>
          </cell>
          <cell r="AS56">
            <v>0</v>
          </cell>
          <cell r="AT56">
            <v>0</v>
          </cell>
          <cell r="AU56">
            <v>0</v>
          </cell>
          <cell r="AV56">
            <v>0</v>
          </cell>
          <cell r="AW56">
            <v>0</v>
          </cell>
          <cell r="AX56">
            <v>0</v>
          </cell>
          <cell r="AY56">
            <v>0</v>
          </cell>
          <cell r="AZ56">
            <v>0</v>
          </cell>
          <cell r="BA56">
            <v>0</v>
          </cell>
          <cell r="BB56">
            <v>25104</v>
          </cell>
          <cell r="BC56">
            <v>0</v>
          </cell>
          <cell r="BD56">
            <v>0</v>
          </cell>
          <cell r="BE56">
            <v>0</v>
          </cell>
          <cell r="BF56">
            <v>0</v>
          </cell>
          <cell r="BG56">
            <v>0</v>
          </cell>
          <cell r="BH56" t="str">
            <v>551021EGGCE8</v>
          </cell>
          <cell r="BI56">
            <v>40809</v>
          </cell>
        </row>
        <row r="57">
          <cell r="A57" t="str">
            <v>40722507</v>
          </cell>
          <cell r="B57" t="str">
            <v>GARCIA MONTERROSO RAMIREZ MARITA FABIOLA</v>
          </cell>
          <cell r="C57" t="str">
            <v>RESPONSABLE DE PROMOCIÓN SOCIAL  Y CAPACITACIÓN</v>
          </cell>
          <cell r="D57" t="str">
            <v>40722507</v>
          </cell>
          <cell r="E57">
            <v>40819</v>
          </cell>
          <cell r="F57">
            <v>40879</v>
          </cell>
          <cell r="H57">
            <v>3100</v>
          </cell>
          <cell r="I57">
            <v>3100</v>
          </cell>
          <cell r="J57">
            <v>0</v>
          </cell>
          <cell r="K57" t="str">
            <v>GARCIA MONTERROSO RAMIREZ MARITA FABIOLA</v>
          </cell>
          <cell r="L57">
            <v>0</v>
          </cell>
          <cell r="M57">
            <v>2690.18</v>
          </cell>
          <cell r="N57" t="str">
            <v>OFICINA ZONAL PIURA</v>
          </cell>
          <cell r="O57" t="str">
            <v xml:space="preserve">0027  </v>
          </cell>
          <cell r="P57" t="str">
            <v>3407</v>
          </cell>
          <cell r="Q57" t="str">
            <v>001</v>
          </cell>
          <cell r="R57" t="str">
            <v>67</v>
          </cell>
          <cell r="S57">
            <v>40870</v>
          </cell>
          <cell r="T57" t="str">
            <v>4019880376</v>
          </cell>
          <cell r="U57" t="str">
            <v>201111</v>
          </cell>
          <cell r="V57" t="str">
            <v>201111</v>
          </cell>
          <cell r="W57" t="str">
            <v>12</v>
          </cell>
          <cell r="X57">
            <v>1</v>
          </cell>
          <cell r="Y57" t="str">
            <v>CAS ZONALES NOVIEMBRE 2011</v>
          </cell>
          <cell r="Z57">
            <v>814</v>
          </cell>
          <cell r="AA57" t="str">
            <v>10407225070</v>
          </cell>
          <cell r="AB57" t="str">
            <v>GARCIA MONTERROSO</v>
          </cell>
          <cell r="AC57" t="str">
            <v>RAMIREZ</v>
          </cell>
          <cell r="AD57" t="str">
            <v>MARITA FABIOLA</v>
          </cell>
          <cell r="AE57" t="str">
            <v>INTEGRA</v>
          </cell>
          <cell r="AF57" t="str">
            <v>02</v>
          </cell>
          <cell r="AG57">
            <v>55.8</v>
          </cell>
          <cell r="AH57">
            <v>44.02</v>
          </cell>
          <cell r="AI57">
            <v>99.82</v>
          </cell>
          <cell r="AJ57">
            <v>310</v>
          </cell>
          <cell r="AK57">
            <v>40819</v>
          </cell>
          <cell r="AL57" t="str">
            <v>2354893</v>
          </cell>
          <cell r="AM57">
            <v>40605</v>
          </cell>
          <cell r="AN57" t="str">
            <v>2011</v>
          </cell>
          <cell r="AO57" t="str">
            <v>1</v>
          </cell>
          <cell r="AP57">
            <v>97.2</v>
          </cell>
          <cell r="AQ57">
            <v>0</v>
          </cell>
          <cell r="AR57">
            <v>0</v>
          </cell>
          <cell r="AS57">
            <v>0</v>
          </cell>
          <cell r="AT57">
            <v>0</v>
          </cell>
          <cell r="AU57">
            <v>0</v>
          </cell>
          <cell r="AV57">
            <v>0</v>
          </cell>
          <cell r="AW57">
            <v>0</v>
          </cell>
          <cell r="AX57">
            <v>0</v>
          </cell>
          <cell r="AY57">
            <v>0</v>
          </cell>
          <cell r="AZ57">
            <v>0</v>
          </cell>
          <cell r="BA57">
            <v>0</v>
          </cell>
          <cell r="BB57">
            <v>29416</v>
          </cell>
          <cell r="BC57">
            <v>0</v>
          </cell>
          <cell r="BD57">
            <v>0</v>
          </cell>
          <cell r="BE57">
            <v>0</v>
          </cell>
          <cell r="BF57">
            <v>0</v>
          </cell>
          <cell r="BG57">
            <v>0</v>
          </cell>
          <cell r="BH57" t="str">
            <v>594140MGRCI1</v>
          </cell>
          <cell r="BI57">
            <v>40819</v>
          </cell>
        </row>
        <row r="58">
          <cell r="A58" t="str">
            <v>09796981</v>
          </cell>
          <cell r="B58" t="str">
            <v>HIDALGO LOPEZ HUBERT</v>
          </cell>
          <cell r="C58" t="str">
            <v>RESPONSABLE ADMINISTRATIVO E INFORMATICO</v>
          </cell>
          <cell r="D58" t="str">
            <v>09796981</v>
          </cell>
          <cell r="E58">
            <v>40812</v>
          </cell>
          <cell r="F58">
            <v>40902</v>
          </cell>
          <cell r="H58">
            <v>2000</v>
          </cell>
          <cell r="I58">
            <v>2000</v>
          </cell>
          <cell r="J58">
            <v>0</v>
          </cell>
          <cell r="K58" t="str">
            <v>HIDALGO LOPEZ HUBERT</v>
          </cell>
          <cell r="L58">
            <v>0</v>
          </cell>
          <cell r="M58">
            <v>1730</v>
          </cell>
          <cell r="N58" t="str">
            <v>OFICINA ZONAL LIMA SUR</v>
          </cell>
          <cell r="O58" t="str">
            <v xml:space="preserve">0005  </v>
          </cell>
          <cell r="P58" t="str">
            <v>3401</v>
          </cell>
          <cell r="Q58" t="str">
            <v>E001</v>
          </cell>
          <cell r="R58" t="str">
            <v>4</v>
          </cell>
          <cell r="S58">
            <v>40863</v>
          </cell>
          <cell r="T58" t="str">
            <v>4040813638</v>
          </cell>
          <cell r="U58" t="str">
            <v>201111</v>
          </cell>
          <cell r="V58" t="str">
            <v>201111</v>
          </cell>
          <cell r="W58" t="str">
            <v>12</v>
          </cell>
          <cell r="X58">
            <v>1</v>
          </cell>
          <cell r="Y58" t="str">
            <v>CAS ZONALES NOVIEMBRE 2011</v>
          </cell>
          <cell r="Z58">
            <v>4138</v>
          </cell>
          <cell r="AA58" t="str">
            <v>10097969812</v>
          </cell>
          <cell r="AB58" t="str">
            <v>HIDALGO</v>
          </cell>
          <cell r="AC58" t="str">
            <v>LOPEZ</v>
          </cell>
          <cell r="AD58" t="str">
            <v>HUBERT</v>
          </cell>
          <cell r="AE58" t="str">
            <v>HORIZONTE</v>
          </cell>
          <cell r="AF58" t="str">
            <v>01</v>
          </cell>
          <cell r="AG58">
            <v>39</v>
          </cell>
          <cell r="AH58">
            <v>31</v>
          </cell>
          <cell r="AI58">
            <v>70</v>
          </cell>
          <cell r="AJ58">
            <v>200</v>
          </cell>
          <cell r="AK58">
            <v>40812</v>
          </cell>
          <cell r="AL58" t="str">
            <v>2612506</v>
          </cell>
          <cell r="AM58">
            <v>40816</v>
          </cell>
          <cell r="AN58" t="str">
            <v>2011</v>
          </cell>
          <cell r="AO58" t="str">
            <v>1</v>
          </cell>
          <cell r="AP58">
            <v>97.2</v>
          </cell>
          <cell r="AQ58">
            <v>0</v>
          </cell>
          <cell r="AR58">
            <v>0</v>
          </cell>
          <cell r="AS58">
            <v>0</v>
          </cell>
          <cell r="AT58">
            <v>0</v>
          </cell>
          <cell r="AU58">
            <v>0</v>
          </cell>
          <cell r="AV58">
            <v>0</v>
          </cell>
          <cell r="AW58">
            <v>0</v>
          </cell>
          <cell r="AX58">
            <v>0</v>
          </cell>
          <cell r="AY58">
            <v>0</v>
          </cell>
          <cell r="AZ58">
            <v>0</v>
          </cell>
          <cell r="BA58">
            <v>0</v>
          </cell>
          <cell r="BB58">
            <v>26334</v>
          </cell>
          <cell r="BC58">
            <v>0</v>
          </cell>
          <cell r="BD58">
            <v>0</v>
          </cell>
          <cell r="BE58">
            <v>0</v>
          </cell>
          <cell r="BF58">
            <v>0</v>
          </cell>
          <cell r="BG58">
            <v>0</v>
          </cell>
          <cell r="BH58" t="str">
            <v>563321HHLAE0</v>
          </cell>
          <cell r="BI58">
            <v>40812</v>
          </cell>
        </row>
        <row r="59">
          <cell r="A59" t="str">
            <v>18181555</v>
          </cell>
          <cell r="B59" t="str">
            <v>JARA RIVERA VIVIANA VANESA</v>
          </cell>
          <cell r="C59" t="str">
            <v>RESPONSABLE DE PROMOCION SOCIAL Y CAPACITACION</v>
          </cell>
          <cell r="D59" t="str">
            <v>18181555</v>
          </cell>
          <cell r="E59">
            <v>40854</v>
          </cell>
          <cell r="F59">
            <v>40908</v>
          </cell>
          <cell r="G59" t="str">
            <v>JARA RIVERA VIVIANA VANESA</v>
          </cell>
          <cell r="H59">
            <v>2480</v>
          </cell>
          <cell r="I59">
            <v>2480</v>
          </cell>
          <cell r="J59">
            <v>0</v>
          </cell>
          <cell r="K59" t="str">
            <v>JARA RIVERA VIVIANA VANESA</v>
          </cell>
          <cell r="L59">
            <v>0</v>
          </cell>
          <cell r="M59">
            <v>2157.6</v>
          </cell>
          <cell r="N59" t="str">
            <v>OFICINA ZONAL LA LIBERTAD</v>
          </cell>
          <cell r="O59" t="str">
            <v xml:space="preserve">0021  </v>
          </cell>
          <cell r="P59" t="str">
            <v>3467</v>
          </cell>
          <cell r="Q59" t="str">
            <v>001</v>
          </cell>
          <cell r="R59" t="str">
            <v>87</v>
          </cell>
          <cell r="S59">
            <v>40870</v>
          </cell>
          <cell r="T59" t="str">
            <v>4017965455</v>
          </cell>
          <cell r="U59" t="str">
            <v>201111</v>
          </cell>
          <cell r="V59" t="str">
            <v>201111</v>
          </cell>
          <cell r="W59" t="str">
            <v>12</v>
          </cell>
          <cell r="X59">
            <v>1</v>
          </cell>
          <cell r="Y59" t="str">
            <v>CAS ZONALES NOVIEMBRE 2011</v>
          </cell>
          <cell r="Z59">
            <v>282</v>
          </cell>
          <cell r="AA59" t="str">
            <v>10181815553</v>
          </cell>
          <cell r="AB59" t="str">
            <v>JARA</v>
          </cell>
          <cell r="AC59" t="str">
            <v>RIVERA</v>
          </cell>
          <cell r="AD59" t="str">
            <v>VIVIANA VANESA</v>
          </cell>
          <cell r="AE59" t="str">
            <v>ONP</v>
          </cell>
          <cell r="AF59" t="str">
            <v>99</v>
          </cell>
          <cell r="AG59">
            <v>0</v>
          </cell>
          <cell r="AH59">
            <v>0</v>
          </cell>
          <cell r="AI59">
            <v>0</v>
          </cell>
          <cell r="AJ59">
            <v>322.39999999999998</v>
          </cell>
          <cell r="AK59">
            <v>40854</v>
          </cell>
          <cell r="AL59" t="str">
            <v>2224833</v>
          </cell>
          <cell r="AM59">
            <v>40554</v>
          </cell>
          <cell r="AN59" t="str">
            <v>2011</v>
          </cell>
          <cell r="AO59" t="str">
            <v>1</v>
          </cell>
          <cell r="AP59">
            <v>97.2</v>
          </cell>
          <cell r="AQ59">
            <v>0</v>
          </cell>
          <cell r="AR59">
            <v>0</v>
          </cell>
          <cell r="AS59">
            <v>0</v>
          </cell>
          <cell r="AT59">
            <v>0</v>
          </cell>
          <cell r="AU59">
            <v>0</v>
          </cell>
          <cell r="AV59">
            <v>0</v>
          </cell>
          <cell r="AW59">
            <v>0</v>
          </cell>
          <cell r="AX59">
            <v>0</v>
          </cell>
          <cell r="AY59">
            <v>0</v>
          </cell>
          <cell r="AZ59">
            <v>0</v>
          </cell>
          <cell r="BA59">
            <v>0</v>
          </cell>
          <cell r="BB59">
            <v>28065</v>
          </cell>
          <cell r="BC59">
            <v>0</v>
          </cell>
          <cell r="BD59">
            <v>0</v>
          </cell>
          <cell r="BE59">
            <v>0</v>
          </cell>
          <cell r="BF59">
            <v>0</v>
          </cell>
          <cell r="BG59">
            <v>0</v>
          </cell>
          <cell r="BH59" t="str">
            <v/>
          </cell>
          <cell r="BI59">
            <v>40854</v>
          </cell>
        </row>
        <row r="60">
          <cell r="A60" t="str">
            <v>18181555</v>
          </cell>
          <cell r="B60" t="str">
            <v>JARA RIVERA VIVIANA VANESA</v>
          </cell>
          <cell r="C60" t="str">
            <v>RESPONSABLE DE PROMOCION SOCIAL Y CAPACITACION</v>
          </cell>
          <cell r="D60" t="str">
            <v>18181555</v>
          </cell>
          <cell r="E60">
            <v>40854</v>
          </cell>
          <cell r="F60">
            <v>40939</v>
          </cell>
          <cell r="G60" t="str">
            <v>JARA RIVERA VIVIANA VANESA</v>
          </cell>
          <cell r="H60">
            <v>2480</v>
          </cell>
          <cell r="I60">
            <v>2480</v>
          </cell>
          <cell r="J60">
            <v>0</v>
          </cell>
          <cell r="K60" t="str">
            <v>JARA RIVERA VIVIANA VANESA</v>
          </cell>
          <cell r="L60">
            <v>0</v>
          </cell>
          <cell r="M60">
            <v>2157.6</v>
          </cell>
          <cell r="N60" t="str">
            <v>OFICINA ZONAL LA LIBERTAD</v>
          </cell>
          <cell r="O60" t="str">
            <v xml:space="preserve">0021  </v>
          </cell>
          <cell r="P60" t="str">
            <v>3467</v>
          </cell>
          <cell r="Q60" t="str">
            <v>001</v>
          </cell>
          <cell r="R60" t="str">
            <v>87</v>
          </cell>
          <cell r="S60">
            <v>40870</v>
          </cell>
          <cell r="T60" t="str">
            <v>4017965455</v>
          </cell>
          <cell r="U60" t="str">
            <v>201111</v>
          </cell>
          <cell r="V60" t="str">
            <v>201111</v>
          </cell>
          <cell r="W60" t="str">
            <v>12</v>
          </cell>
          <cell r="X60">
            <v>1</v>
          </cell>
          <cell r="Y60" t="str">
            <v>CAS ZONALES NOVIEMBRE 2011</v>
          </cell>
          <cell r="Z60">
            <v>282</v>
          </cell>
          <cell r="AA60" t="str">
            <v>10181815553</v>
          </cell>
          <cell r="AB60" t="str">
            <v>JARA</v>
          </cell>
          <cell r="AC60" t="str">
            <v>RIVERA</v>
          </cell>
          <cell r="AD60" t="str">
            <v>VIVIANA VANESA</v>
          </cell>
          <cell r="AE60" t="str">
            <v>ONP</v>
          </cell>
          <cell r="AF60" t="str">
            <v>99</v>
          </cell>
          <cell r="AG60">
            <v>0</v>
          </cell>
          <cell r="AH60">
            <v>0</v>
          </cell>
          <cell r="AI60">
            <v>0</v>
          </cell>
          <cell r="AJ60">
            <v>322.39999999999998</v>
          </cell>
          <cell r="AK60">
            <v>40854</v>
          </cell>
          <cell r="AL60" t="str">
            <v>2224833</v>
          </cell>
          <cell r="AM60">
            <v>40554</v>
          </cell>
          <cell r="AN60" t="str">
            <v>2011</v>
          </cell>
          <cell r="AO60" t="str">
            <v>1</v>
          </cell>
          <cell r="AP60">
            <v>97.2</v>
          </cell>
          <cell r="AQ60">
            <v>0</v>
          </cell>
          <cell r="AR60">
            <v>0</v>
          </cell>
          <cell r="AS60">
            <v>0</v>
          </cell>
          <cell r="AT60">
            <v>0</v>
          </cell>
          <cell r="AU60">
            <v>0</v>
          </cell>
          <cell r="AV60">
            <v>0</v>
          </cell>
          <cell r="AW60">
            <v>0</v>
          </cell>
          <cell r="AX60">
            <v>0</v>
          </cell>
          <cell r="AY60">
            <v>0</v>
          </cell>
          <cell r="AZ60">
            <v>0</v>
          </cell>
          <cell r="BA60">
            <v>0</v>
          </cell>
          <cell r="BB60">
            <v>28065</v>
          </cell>
          <cell r="BC60">
            <v>0</v>
          </cell>
          <cell r="BD60">
            <v>0</v>
          </cell>
          <cell r="BE60">
            <v>0</v>
          </cell>
          <cell r="BF60">
            <v>0</v>
          </cell>
          <cell r="BG60">
            <v>0</v>
          </cell>
          <cell r="BH60" t="str">
            <v/>
          </cell>
          <cell r="BI60">
            <v>40854</v>
          </cell>
        </row>
        <row r="61">
          <cell r="A61" t="str">
            <v>18181555</v>
          </cell>
          <cell r="B61" t="str">
            <v>JARA RIVERA VIVIANA VANESA</v>
          </cell>
          <cell r="C61" t="str">
            <v>RESPONSABLE DE PROMOCION SOCIAL Y CAPACITACION</v>
          </cell>
          <cell r="D61" t="str">
            <v>18181555</v>
          </cell>
          <cell r="E61">
            <v>40854</v>
          </cell>
          <cell r="F61">
            <v>40968</v>
          </cell>
          <cell r="G61" t="str">
            <v>JARA RIVERA VIVIANA VANESA</v>
          </cell>
          <cell r="H61">
            <v>2480</v>
          </cell>
          <cell r="I61">
            <v>2480</v>
          </cell>
          <cell r="J61">
            <v>0</v>
          </cell>
          <cell r="K61" t="str">
            <v>JARA RIVERA VIVIANA VANESA</v>
          </cell>
          <cell r="L61">
            <v>0</v>
          </cell>
          <cell r="M61">
            <v>2157.6</v>
          </cell>
          <cell r="N61" t="str">
            <v>OFICINA ZONAL LA LIBERTAD</v>
          </cell>
          <cell r="O61" t="str">
            <v xml:space="preserve">0021  </v>
          </cell>
          <cell r="P61" t="str">
            <v>3467</v>
          </cell>
          <cell r="Q61" t="str">
            <v>001</v>
          </cell>
          <cell r="R61" t="str">
            <v>87</v>
          </cell>
          <cell r="S61">
            <v>40870</v>
          </cell>
          <cell r="T61" t="str">
            <v>4017965455</v>
          </cell>
          <cell r="U61" t="str">
            <v>201111</v>
          </cell>
          <cell r="V61" t="str">
            <v>201111</v>
          </cell>
          <cell r="W61" t="str">
            <v>12</v>
          </cell>
          <cell r="X61">
            <v>1</v>
          </cell>
          <cell r="Y61" t="str">
            <v>CAS ZONALES NOVIEMBRE 2011</v>
          </cell>
          <cell r="Z61">
            <v>282</v>
          </cell>
          <cell r="AA61" t="str">
            <v>10181815553</v>
          </cell>
          <cell r="AB61" t="str">
            <v>JARA</v>
          </cell>
          <cell r="AC61" t="str">
            <v>RIVERA</v>
          </cell>
          <cell r="AD61" t="str">
            <v>VIVIANA VANESA</v>
          </cell>
          <cell r="AE61" t="str">
            <v>ONP</v>
          </cell>
          <cell r="AF61" t="str">
            <v>99</v>
          </cell>
          <cell r="AG61">
            <v>0</v>
          </cell>
          <cell r="AH61">
            <v>0</v>
          </cell>
          <cell r="AI61">
            <v>0</v>
          </cell>
          <cell r="AJ61">
            <v>322.39999999999998</v>
          </cell>
          <cell r="AK61">
            <v>40854</v>
          </cell>
          <cell r="AL61" t="str">
            <v>2224833</v>
          </cell>
          <cell r="AM61">
            <v>40554</v>
          </cell>
          <cell r="AN61" t="str">
            <v>2011</v>
          </cell>
          <cell r="AO61" t="str">
            <v>1</v>
          </cell>
          <cell r="AP61">
            <v>97.2</v>
          </cell>
          <cell r="AQ61">
            <v>0</v>
          </cell>
          <cell r="AR61">
            <v>0</v>
          </cell>
          <cell r="AS61">
            <v>0</v>
          </cell>
          <cell r="AT61">
            <v>0</v>
          </cell>
          <cell r="AU61">
            <v>0</v>
          </cell>
          <cell r="AV61">
            <v>0</v>
          </cell>
          <cell r="AW61">
            <v>0</v>
          </cell>
          <cell r="AX61">
            <v>0</v>
          </cell>
          <cell r="AY61">
            <v>0</v>
          </cell>
          <cell r="AZ61">
            <v>0</v>
          </cell>
          <cell r="BA61">
            <v>0</v>
          </cell>
          <cell r="BB61">
            <v>28065</v>
          </cell>
          <cell r="BC61">
            <v>0</v>
          </cell>
          <cell r="BD61">
            <v>0</v>
          </cell>
          <cell r="BE61">
            <v>0</v>
          </cell>
          <cell r="BF61">
            <v>0</v>
          </cell>
          <cell r="BG61">
            <v>0</v>
          </cell>
          <cell r="BH61" t="str">
            <v/>
          </cell>
          <cell r="BI61">
            <v>40854</v>
          </cell>
        </row>
        <row r="62">
          <cell r="A62" t="str">
            <v>18181555</v>
          </cell>
          <cell r="B62" t="str">
            <v>JARA RIVERA VIVIANA VANESA</v>
          </cell>
          <cell r="C62" t="str">
            <v>RESPONSABLE DE PROMOCION SOCIAL Y CAPACITACION</v>
          </cell>
          <cell r="D62" t="str">
            <v>18181555</v>
          </cell>
          <cell r="E62">
            <v>40854</v>
          </cell>
          <cell r="F62">
            <v>40999</v>
          </cell>
          <cell r="G62" t="str">
            <v>JARA RIVERA VIVIANA VANESA</v>
          </cell>
          <cell r="H62">
            <v>2480</v>
          </cell>
          <cell r="I62">
            <v>2480</v>
          </cell>
          <cell r="J62">
            <v>0</v>
          </cell>
          <cell r="K62" t="str">
            <v>JARA RIVERA VIVIANA VANESA</v>
          </cell>
          <cell r="L62">
            <v>0</v>
          </cell>
          <cell r="M62">
            <v>2157.6</v>
          </cell>
          <cell r="N62" t="str">
            <v>OFICINA ZONAL LA LIBERTAD</v>
          </cell>
          <cell r="O62" t="str">
            <v xml:space="preserve">0021  </v>
          </cell>
          <cell r="P62" t="str">
            <v>3467</v>
          </cell>
          <cell r="Q62" t="str">
            <v>001</v>
          </cell>
          <cell r="R62" t="str">
            <v>87</v>
          </cell>
          <cell r="S62">
            <v>40870</v>
          </cell>
          <cell r="T62" t="str">
            <v>4017965455</v>
          </cell>
          <cell r="U62" t="str">
            <v>201111</v>
          </cell>
          <cell r="V62" t="str">
            <v>201111</v>
          </cell>
          <cell r="W62" t="str">
            <v>12</v>
          </cell>
          <cell r="X62">
            <v>1</v>
          </cell>
          <cell r="Y62" t="str">
            <v>CAS ZONALES NOVIEMBRE 2011</v>
          </cell>
          <cell r="Z62">
            <v>282</v>
          </cell>
          <cell r="AA62" t="str">
            <v>10181815553</v>
          </cell>
          <cell r="AB62" t="str">
            <v>JARA</v>
          </cell>
          <cell r="AC62" t="str">
            <v>RIVERA</v>
          </cell>
          <cell r="AD62" t="str">
            <v>VIVIANA VANESA</v>
          </cell>
          <cell r="AE62" t="str">
            <v>ONP</v>
          </cell>
          <cell r="AF62" t="str">
            <v>99</v>
          </cell>
          <cell r="AG62">
            <v>0</v>
          </cell>
          <cell r="AH62">
            <v>0</v>
          </cell>
          <cell r="AI62">
            <v>0</v>
          </cell>
          <cell r="AJ62">
            <v>322.39999999999998</v>
          </cell>
          <cell r="AK62">
            <v>40854</v>
          </cell>
          <cell r="AL62" t="str">
            <v>2224833</v>
          </cell>
          <cell r="AM62">
            <v>40554</v>
          </cell>
          <cell r="AN62" t="str">
            <v>2011</v>
          </cell>
          <cell r="AO62" t="str">
            <v>1</v>
          </cell>
          <cell r="AP62">
            <v>97.2</v>
          </cell>
          <cell r="AQ62">
            <v>0</v>
          </cell>
          <cell r="AR62">
            <v>0</v>
          </cell>
          <cell r="AS62">
            <v>0</v>
          </cell>
          <cell r="AT62">
            <v>0</v>
          </cell>
          <cell r="AU62">
            <v>0</v>
          </cell>
          <cell r="AV62">
            <v>0</v>
          </cell>
          <cell r="AW62">
            <v>0</v>
          </cell>
          <cell r="AX62">
            <v>0</v>
          </cell>
          <cell r="AY62">
            <v>0</v>
          </cell>
          <cell r="AZ62">
            <v>0</v>
          </cell>
          <cell r="BA62">
            <v>0</v>
          </cell>
          <cell r="BB62">
            <v>28065</v>
          </cell>
          <cell r="BC62">
            <v>0</v>
          </cell>
          <cell r="BD62">
            <v>0</v>
          </cell>
          <cell r="BE62">
            <v>0</v>
          </cell>
          <cell r="BF62">
            <v>0</v>
          </cell>
          <cell r="BG62">
            <v>0</v>
          </cell>
          <cell r="BH62" t="str">
            <v/>
          </cell>
          <cell r="BI62">
            <v>40854</v>
          </cell>
        </row>
        <row r="63">
          <cell r="A63" t="str">
            <v>18181555</v>
          </cell>
          <cell r="B63" t="str">
            <v>JARA RIVERA VIVIANA VANESA</v>
          </cell>
          <cell r="C63" t="str">
            <v>RESPONSABLE DE PROMOCION SOCIAL Y CAPACITACION</v>
          </cell>
          <cell r="D63" t="str">
            <v>18181555</v>
          </cell>
          <cell r="E63">
            <v>40854</v>
          </cell>
          <cell r="F63">
            <v>41029</v>
          </cell>
          <cell r="G63" t="str">
            <v>JARA RIVERA VIVIANA VANESA</v>
          </cell>
          <cell r="H63">
            <v>2480</v>
          </cell>
          <cell r="I63">
            <v>2480</v>
          </cell>
          <cell r="J63">
            <v>0</v>
          </cell>
          <cell r="K63" t="str">
            <v>JARA RIVERA VIVIANA VANESA</v>
          </cell>
          <cell r="L63">
            <v>0</v>
          </cell>
          <cell r="M63">
            <v>2157.6</v>
          </cell>
          <cell r="N63" t="str">
            <v>OFICINA ZONAL LA LIBERTAD</v>
          </cell>
          <cell r="O63" t="str">
            <v xml:space="preserve">0021  </v>
          </cell>
          <cell r="P63" t="str">
            <v>3467</v>
          </cell>
          <cell r="Q63" t="str">
            <v>001</v>
          </cell>
          <cell r="R63" t="str">
            <v>87</v>
          </cell>
          <cell r="S63">
            <v>40870</v>
          </cell>
          <cell r="T63" t="str">
            <v>4017965455</v>
          </cell>
          <cell r="U63" t="str">
            <v>201111</v>
          </cell>
          <cell r="V63" t="str">
            <v>201111</v>
          </cell>
          <cell r="W63" t="str">
            <v>12</v>
          </cell>
          <cell r="X63">
            <v>1</v>
          </cell>
          <cell r="Y63" t="str">
            <v>CAS ZONALES NOVIEMBRE 2011</v>
          </cell>
          <cell r="Z63">
            <v>282</v>
          </cell>
          <cell r="AA63" t="str">
            <v>10181815553</v>
          </cell>
          <cell r="AB63" t="str">
            <v>JARA</v>
          </cell>
          <cell r="AC63" t="str">
            <v>RIVERA</v>
          </cell>
          <cell r="AD63" t="str">
            <v>VIVIANA VANESA</v>
          </cell>
          <cell r="AE63" t="str">
            <v>ONP</v>
          </cell>
          <cell r="AF63" t="str">
            <v>99</v>
          </cell>
          <cell r="AG63">
            <v>0</v>
          </cell>
          <cell r="AH63">
            <v>0</v>
          </cell>
          <cell r="AI63">
            <v>0</v>
          </cell>
          <cell r="AJ63">
            <v>322.39999999999998</v>
          </cell>
          <cell r="AK63">
            <v>40854</v>
          </cell>
          <cell r="AL63" t="str">
            <v>2224833</v>
          </cell>
          <cell r="AM63">
            <v>40554</v>
          </cell>
          <cell r="AN63" t="str">
            <v>2011</v>
          </cell>
          <cell r="AO63" t="str">
            <v>1</v>
          </cell>
          <cell r="AP63">
            <v>97.2</v>
          </cell>
          <cell r="AQ63">
            <v>0</v>
          </cell>
          <cell r="AR63">
            <v>0</v>
          </cell>
          <cell r="AS63">
            <v>0</v>
          </cell>
          <cell r="AT63">
            <v>0</v>
          </cell>
          <cell r="AU63">
            <v>0</v>
          </cell>
          <cell r="AV63">
            <v>0</v>
          </cell>
          <cell r="AW63">
            <v>0</v>
          </cell>
          <cell r="AX63">
            <v>0</v>
          </cell>
          <cell r="AY63">
            <v>0</v>
          </cell>
          <cell r="AZ63">
            <v>0</v>
          </cell>
          <cell r="BA63">
            <v>0</v>
          </cell>
          <cell r="BB63">
            <v>28065</v>
          </cell>
          <cell r="BC63">
            <v>0</v>
          </cell>
          <cell r="BD63">
            <v>0</v>
          </cell>
          <cell r="BE63">
            <v>0</v>
          </cell>
          <cell r="BF63">
            <v>0</v>
          </cell>
          <cell r="BG63">
            <v>0</v>
          </cell>
          <cell r="BH63" t="str">
            <v/>
          </cell>
          <cell r="BI63">
            <v>40854</v>
          </cell>
        </row>
        <row r="64">
          <cell r="A64" t="str">
            <v>02838136</v>
          </cell>
          <cell r="B64" t="str">
            <v>LAZO GARCIA ZABALETA SERGIO DRAUCIN</v>
          </cell>
          <cell r="C64" t="str">
            <v>JEFE DE LA OFICINA ZONAL PIURA</v>
          </cell>
          <cell r="D64" t="str">
            <v>02838136</v>
          </cell>
          <cell r="E64">
            <v>40826</v>
          </cell>
          <cell r="F64">
            <v>40886</v>
          </cell>
          <cell r="H64">
            <v>5500</v>
          </cell>
          <cell r="I64">
            <v>5500</v>
          </cell>
          <cell r="J64">
            <v>0</v>
          </cell>
          <cell r="K64" t="str">
            <v>LAZO GARCIA ZABALETA SERGIO DRAUCIN</v>
          </cell>
          <cell r="L64">
            <v>0</v>
          </cell>
          <cell r="M64">
            <v>4754.2</v>
          </cell>
          <cell r="N64" t="str">
            <v>OFICINA ZONAL PIURA</v>
          </cell>
          <cell r="O64" t="str">
            <v xml:space="preserve">0027  </v>
          </cell>
          <cell r="P64" t="str">
            <v>3435</v>
          </cell>
          <cell r="Q64" t="str">
            <v>001</v>
          </cell>
          <cell r="R64" t="str">
            <v>619</v>
          </cell>
          <cell r="S64">
            <v>40870</v>
          </cell>
          <cell r="T64" t="str">
            <v>04-013-857674</v>
          </cell>
          <cell r="U64" t="str">
            <v>201111</v>
          </cell>
          <cell r="V64" t="str">
            <v>201111</v>
          </cell>
          <cell r="W64" t="str">
            <v>12</v>
          </cell>
          <cell r="X64">
            <v>1</v>
          </cell>
          <cell r="Y64" t="str">
            <v>CAS ZONALES NOVIEMBRE 2011</v>
          </cell>
          <cell r="Z64">
            <v>4154</v>
          </cell>
          <cell r="AA64" t="str">
            <v>10028381366</v>
          </cell>
          <cell r="AB64" t="str">
            <v>LAZO</v>
          </cell>
          <cell r="AC64" t="str">
            <v>GARCIA ZABALETA</v>
          </cell>
          <cell r="AD64" t="str">
            <v>SERGIO DRAUCIN</v>
          </cell>
          <cell r="AE64" t="str">
            <v>PROFUTURO</v>
          </cell>
          <cell r="AF64" t="str">
            <v>04</v>
          </cell>
          <cell r="AG64">
            <v>119.35</v>
          </cell>
          <cell r="AH64">
            <v>76.45</v>
          </cell>
          <cell r="AI64">
            <v>195.8</v>
          </cell>
          <cell r="AJ64">
            <v>550</v>
          </cell>
          <cell r="AK64">
            <v>40826</v>
          </cell>
          <cell r="AL64" t="str">
            <v>2229374</v>
          </cell>
          <cell r="AM64">
            <v>40555</v>
          </cell>
          <cell r="AN64" t="str">
            <v>2011</v>
          </cell>
          <cell r="AO64" t="str">
            <v>1</v>
          </cell>
          <cell r="AP64">
            <v>97.2</v>
          </cell>
          <cell r="AQ64">
            <v>0</v>
          </cell>
          <cell r="AR64">
            <v>0</v>
          </cell>
          <cell r="AS64">
            <v>0</v>
          </cell>
          <cell r="AT64">
            <v>0</v>
          </cell>
          <cell r="AU64">
            <v>0</v>
          </cell>
          <cell r="AV64">
            <v>0</v>
          </cell>
          <cell r="AW64">
            <v>0</v>
          </cell>
          <cell r="AX64">
            <v>0</v>
          </cell>
          <cell r="AY64">
            <v>0</v>
          </cell>
          <cell r="AZ64">
            <v>0</v>
          </cell>
          <cell r="BA64">
            <v>0</v>
          </cell>
          <cell r="BB64">
            <v>26905</v>
          </cell>
          <cell r="BC64">
            <v>0</v>
          </cell>
          <cell r="BD64">
            <v>0</v>
          </cell>
          <cell r="BE64">
            <v>0</v>
          </cell>
          <cell r="BF64">
            <v>0</v>
          </cell>
          <cell r="BG64">
            <v>0</v>
          </cell>
          <cell r="BH64" t="str">
            <v>269031SLGOC7</v>
          </cell>
          <cell r="BI64">
            <v>40826</v>
          </cell>
        </row>
        <row r="65">
          <cell r="A65" t="str">
            <v>00833617</v>
          </cell>
          <cell r="B65" t="str">
            <v>LOPEZ CORDOVA HILARIO</v>
          </cell>
          <cell r="C65" t="str">
            <v>JEFE ZONAL LIMA ESTE</v>
          </cell>
          <cell r="D65" t="str">
            <v>00833617</v>
          </cell>
          <cell r="E65">
            <v>40833</v>
          </cell>
          <cell r="F65">
            <v>40893</v>
          </cell>
          <cell r="H65">
            <v>5500</v>
          </cell>
          <cell r="I65">
            <v>5500</v>
          </cell>
          <cell r="J65">
            <v>0</v>
          </cell>
          <cell r="K65" t="str">
            <v>LOPEZ CORDOVA HILARIO</v>
          </cell>
          <cell r="L65">
            <v>0</v>
          </cell>
          <cell r="M65">
            <v>4757.5</v>
          </cell>
          <cell r="N65" t="str">
            <v>OFICINA ZONAL LIMA ESTE</v>
          </cell>
          <cell r="O65" t="str">
            <v xml:space="preserve">0003  </v>
          </cell>
          <cell r="P65" t="str">
            <v>3438</v>
          </cell>
          <cell r="Q65" t="str">
            <v>001</v>
          </cell>
          <cell r="R65" t="str">
            <v>176</v>
          </cell>
          <cell r="S65">
            <v>40870</v>
          </cell>
          <cell r="T65" t="str">
            <v>04-531-039071</v>
          </cell>
          <cell r="U65" t="str">
            <v>201111</v>
          </cell>
          <cell r="V65" t="str">
            <v>201111</v>
          </cell>
          <cell r="W65" t="str">
            <v>12</v>
          </cell>
          <cell r="X65">
            <v>1</v>
          </cell>
          <cell r="Y65" t="str">
            <v>CAS ZONALES NOVIEMBRE 2011</v>
          </cell>
          <cell r="Z65">
            <v>4157</v>
          </cell>
          <cell r="AA65" t="str">
            <v>10008336178</v>
          </cell>
          <cell r="AB65" t="str">
            <v>LOPEZ</v>
          </cell>
          <cell r="AC65" t="str">
            <v>CORDOVA</v>
          </cell>
          <cell r="AD65" t="str">
            <v>HILARIO</v>
          </cell>
          <cell r="AE65" t="str">
            <v>HORIZONTE</v>
          </cell>
          <cell r="AF65" t="str">
            <v>01</v>
          </cell>
          <cell r="AG65">
            <v>107.25</v>
          </cell>
          <cell r="AH65">
            <v>85.25</v>
          </cell>
          <cell r="AI65">
            <v>192.5</v>
          </cell>
          <cell r="AJ65">
            <v>550</v>
          </cell>
          <cell r="AK65">
            <v>40833</v>
          </cell>
          <cell r="AL65" t="str">
            <v>2222932</v>
          </cell>
          <cell r="AM65">
            <v>40554</v>
          </cell>
          <cell r="AN65" t="str">
            <v>2011</v>
          </cell>
          <cell r="AO65" t="str">
            <v>1</v>
          </cell>
          <cell r="AP65">
            <v>97.2</v>
          </cell>
          <cell r="AQ65">
            <v>0</v>
          </cell>
          <cell r="AR65">
            <v>0</v>
          </cell>
          <cell r="AS65">
            <v>0</v>
          </cell>
          <cell r="AT65">
            <v>0</v>
          </cell>
          <cell r="AU65">
            <v>0</v>
          </cell>
          <cell r="AV65">
            <v>0</v>
          </cell>
          <cell r="AW65">
            <v>0</v>
          </cell>
          <cell r="AX65">
            <v>0</v>
          </cell>
          <cell r="AY65">
            <v>0</v>
          </cell>
          <cell r="AZ65">
            <v>0</v>
          </cell>
          <cell r="BA65">
            <v>0</v>
          </cell>
          <cell r="BB65">
            <v>24418</v>
          </cell>
          <cell r="BC65">
            <v>0</v>
          </cell>
          <cell r="BD65">
            <v>0</v>
          </cell>
          <cell r="BE65">
            <v>0</v>
          </cell>
          <cell r="BF65">
            <v>0</v>
          </cell>
          <cell r="BG65">
            <v>0</v>
          </cell>
          <cell r="BH65" t="str">
            <v>244161HLCED6</v>
          </cell>
          <cell r="BI65">
            <v>40833</v>
          </cell>
        </row>
        <row r="66">
          <cell r="A66" t="str">
            <v>32917789</v>
          </cell>
          <cell r="B66" t="str">
            <v>LOPEZ PAREDES REYNA ISABEL</v>
          </cell>
          <cell r="C66" t="str">
            <v>RESPONSABLE DE CAPACITACION</v>
          </cell>
          <cell r="D66" t="str">
            <v>32917789</v>
          </cell>
          <cell r="E66">
            <v>39692</v>
          </cell>
          <cell r="F66">
            <v>40877</v>
          </cell>
          <cell r="H66">
            <v>2900</v>
          </cell>
          <cell r="I66">
            <v>2900</v>
          </cell>
          <cell r="J66">
            <v>0</v>
          </cell>
          <cell r="K66" t="str">
            <v>LOPEZ PAREDES REYNA ISABEL</v>
          </cell>
          <cell r="L66">
            <v>0</v>
          </cell>
          <cell r="M66">
            <v>2506.7600000000002</v>
          </cell>
          <cell r="N66" t="str">
            <v>OFICINA ZONAL ANCASH</v>
          </cell>
          <cell r="O66" t="str">
            <v xml:space="preserve">0007  </v>
          </cell>
          <cell r="P66" t="str">
            <v>1068</v>
          </cell>
          <cell r="Q66" t="str">
            <v>001</v>
          </cell>
          <cell r="R66" t="str">
            <v>264</v>
          </cell>
          <cell r="S66">
            <v>40870</v>
          </cell>
          <cell r="T66" t="str">
            <v>4017527458</v>
          </cell>
          <cell r="U66" t="str">
            <v>201111</v>
          </cell>
          <cell r="V66" t="str">
            <v>201111</v>
          </cell>
          <cell r="W66" t="str">
            <v>12</v>
          </cell>
          <cell r="X66">
            <v>1</v>
          </cell>
          <cell r="Y66" t="str">
            <v>CAS ZONALES NOVIEMBRE 2011</v>
          </cell>
          <cell r="Z66">
            <v>1916</v>
          </cell>
          <cell r="AA66" t="str">
            <v>10329177896</v>
          </cell>
          <cell r="AB66" t="str">
            <v>LOPEZ</v>
          </cell>
          <cell r="AC66" t="str">
            <v>PAREDES</v>
          </cell>
          <cell r="AD66" t="str">
            <v>REYNA ISABEL</v>
          </cell>
          <cell r="AE66" t="str">
            <v>PROFUTURO</v>
          </cell>
          <cell r="AF66" t="str">
            <v>04</v>
          </cell>
          <cell r="AG66">
            <v>62.93</v>
          </cell>
          <cell r="AH66">
            <v>40.31</v>
          </cell>
          <cell r="AI66">
            <v>103.24</v>
          </cell>
          <cell r="AJ66">
            <v>290</v>
          </cell>
          <cell r="AK66">
            <v>39692</v>
          </cell>
          <cell r="AL66" t="str">
            <v>2216757</v>
          </cell>
          <cell r="AM66">
            <v>40553</v>
          </cell>
          <cell r="AN66" t="str">
            <v>2011</v>
          </cell>
          <cell r="AO66" t="str">
            <v>1</v>
          </cell>
          <cell r="AP66">
            <v>97.2</v>
          </cell>
          <cell r="AQ66">
            <v>0</v>
          </cell>
          <cell r="AR66">
            <v>0</v>
          </cell>
          <cell r="AS66">
            <v>0</v>
          </cell>
          <cell r="AT66">
            <v>0</v>
          </cell>
          <cell r="AU66">
            <v>0</v>
          </cell>
          <cell r="AV66">
            <v>0</v>
          </cell>
          <cell r="AW66">
            <v>0</v>
          </cell>
          <cell r="AX66">
            <v>0</v>
          </cell>
          <cell r="AY66">
            <v>0</v>
          </cell>
          <cell r="AZ66">
            <v>0</v>
          </cell>
          <cell r="BA66">
            <v>0</v>
          </cell>
          <cell r="BB66">
            <v>25392</v>
          </cell>
          <cell r="BC66">
            <v>0</v>
          </cell>
          <cell r="BD66">
            <v>0</v>
          </cell>
          <cell r="BE66">
            <v>0</v>
          </cell>
          <cell r="BF66">
            <v>0</v>
          </cell>
          <cell r="BG66">
            <v>0</v>
          </cell>
          <cell r="BH66" t="str">
            <v>253900RLPEE9</v>
          </cell>
          <cell r="BI66">
            <v>39692</v>
          </cell>
        </row>
        <row r="67">
          <cell r="A67" t="str">
            <v>29636978</v>
          </cell>
          <cell r="B67" t="str">
            <v>MALAGA POMA JESUS AUGUSTO</v>
          </cell>
          <cell r="C67" t="str">
            <v>JEFE DE OFICINA ZONAL MOQUEGUA</v>
          </cell>
          <cell r="D67" t="str">
            <v>29636978</v>
          </cell>
          <cell r="E67">
            <v>40849</v>
          </cell>
          <cell r="F67">
            <v>40908</v>
          </cell>
          <cell r="H67">
            <v>3866.67</v>
          </cell>
          <cell r="I67">
            <v>3866.67</v>
          </cell>
          <cell r="J67">
            <v>386.67</v>
          </cell>
          <cell r="K67" t="str">
            <v>MALAGA POMA JESUS AUGUSTO</v>
          </cell>
          <cell r="L67">
            <v>0</v>
          </cell>
          <cell r="M67">
            <v>2983.51</v>
          </cell>
          <cell r="N67" t="str">
            <v>OFICINA ZONAL MOQUEGUA</v>
          </cell>
          <cell r="O67" t="str">
            <v xml:space="preserve">0025  </v>
          </cell>
          <cell r="P67" t="str">
            <v>3446</v>
          </cell>
          <cell r="Q67" t="str">
            <v>001</v>
          </cell>
          <cell r="R67" t="str">
            <v>76</v>
          </cell>
          <cell r="S67">
            <v>40870</v>
          </cell>
          <cell r="T67" t="str">
            <v>04-141-145822</v>
          </cell>
          <cell r="U67" t="str">
            <v>201111</v>
          </cell>
          <cell r="V67" t="str">
            <v>201111</v>
          </cell>
          <cell r="W67" t="str">
            <v>12</v>
          </cell>
          <cell r="X67">
            <v>1</v>
          </cell>
          <cell r="Y67" t="str">
            <v>CAS ZONALES NOVIEMBRE 2011</v>
          </cell>
          <cell r="Z67">
            <v>4167</v>
          </cell>
          <cell r="AA67" t="str">
            <v>10296369786</v>
          </cell>
          <cell r="AB67" t="str">
            <v>MALAGA</v>
          </cell>
          <cell r="AC67" t="str">
            <v>POMA</v>
          </cell>
          <cell r="AD67" t="str">
            <v>JESUS AUGUSTO</v>
          </cell>
          <cell r="AE67" t="str">
            <v>PRIMA</v>
          </cell>
          <cell r="AF67" t="str">
            <v>03</v>
          </cell>
          <cell r="AG67">
            <v>67.67</v>
          </cell>
          <cell r="AH67">
            <v>42.15</v>
          </cell>
          <cell r="AI67">
            <v>109.82</v>
          </cell>
          <cell r="AJ67">
            <v>386.67</v>
          </cell>
          <cell r="AK67">
            <v>40849</v>
          </cell>
          <cell r="AL67" t="str">
            <v/>
          </cell>
          <cell r="AM67">
            <v>1</v>
          </cell>
          <cell r="AN67" t="str">
            <v>2011</v>
          </cell>
          <cell r="AO67" t="str">
            <v>1</v>
          </cell>
          <cell r="AP67">
            <v>97.2</v>
          </cell>
          <cell r="AQ67">
            <v>0</v>
          </cell>
          <cell r="AR67">
            <v>0</v>
          </cell>
          <cell r="AS67">
            <v>0</v>
          </cell>
          <cell r="AT67">
            <v>0</v>
          </cell>
          <cell r="AU67">
            <v>0</v>
          </cell>
          <cell r="AV67">
            <v>0</v>
          </cell>
          <cell r="AW67">
            <v>0</v>
          </cell>
          <cell r="AX67">
            <v>0</v>
          </cell>
          <cell r="AY67">
            <v>0</v>
          </cell>
          <cell r="AZ67">
            <v>0</v>
          </cell>
          <cell r="BA67">
            <v>0</v>
          </cell>
          <cell r="BB67">
            <v>27303</v>
          </cell>
          <cell r="BC67">
            <v>0</v>
          </cell>
          <cell r="BD67">
            <v>0</v>
          </cell>
          <cell r="BE67">
            <v>0</v>
          </cell>
          <cell r="BF67">
            <v>0</v>
          </cell>
          <cell r="BG67">
            <v>0</v>
          </cell>
          <cell r="BH67" t="str">
            <v>573013JMPAA2</v>
          </cell>
          <cell r="BI67">
            <v>40849</v>
          </cell>
        </row>
        <row r="68">
          <cell r="A68" t="str">
            <v>29636978</v>
          </cell>
          <cell r="B68" t="str">
            <v>MALAGA POMA JESUS AUGUSTO</v>
          </cell>
          <cell r="C68" t="str">
            <v>JEFE DE OFICINA ZONAL MOQUEGUA</v>
          </cell>
          <cell r="D68" t="str">
            <v>29636978</v>
          </cell>
          <cell r="E68">
            <v>40849</v>
          </cell>
          <cell r="F68">
            <v>40939</v>
          </cell>
          <cell r="H68">
            <v>3866.67</v>
          </cell>
          <cell r="I68">
            <v>3866.67</v>
          </cell>
          <cell r="J68">
            <v>386.67</v>
          </cell>
          <cell r="K68" t="str">
            <v>MALAGA POMA JESUS AUGUSTO</v>
          </cell>
          <cell r="L68">
            <v>0</v>
          </cell>
          <cell r="M68">
            <v>2983.51</v>
          </cell>
          <cell r="N68" t="str">
            <v>OFICINA ZONAL MOQUEGUA</v>
          </cell>
          <cell r="O68" t="str">
            <v xml:space="preserve">0025  </v>
          </cell>
          <cell r="P68" t="str">
            <v>3446</v>
          </cell>
          <cell r="Q68" t="str">
            <v>001</v>
          </cell>
          <cell r="R68" t="str">
            <v>76</v>
          </cell>
          <cell r="S68">
            <v>40870</v>
          </cell>
          <cell r="T68" t="str">
            <v>04-141-145822</v>
          </cell>
          <cell r="U68" t="str">
            <v>201111</v>
          </cell>
          <cell r="V68" t="str">
            <v>201111</v>
          </cell>
          <cell r="W68" t="str">
            <v>12</v>
          </cell>
          <cell r="X68">
            <v>1</v>
          </cell>
          <cell r="Y68" t="str">
            <v>CAS ZONALES NOVIEMBRE 2011</v>
          </cell>
          <cell r="Z68">
            <v>4167</v>
          </cell>
          <cell r="AA68" t="str">
            <v>10296369786</v>
          </cell>
          <cell r="AB68" t="str">
            <v>MALAGA</v>
          </cell>
          <cell r="AC68" t="str">
            <v>POMA</v>
          </cell>
          <cell r="AD68" t="str">
            <v>JESUS AUGUSTO</v>
          </cell>
          <cell r="AE68" t="str">
            <v>PRIMA</v>
          </cell>
          <cell r="AF68" t="str">
            <v>03</v>
          </cell>
          <cell r="AG68">
            <v>67.67</v>
          </cell>
          <cell r="AH68">
            <v>42.15</v>
          </cell>
          <cell r="AI68">
            <v>109.82</v>
          </cell>
          <cell r="AJ68">
            <v>386.67</v>
          </cell>
          <cell r="AK68">
            <v>40849</v>
          </cell>
          <cell r="AL68" t="str">
            <v/>
          </cell>
          <cell r="AM68">
            <v>1</v>
          </cell>
          <cell r="AN68" t="str">
            <v>2011</v>
          </cell>
          <cell r="AO68" t="str">
            <v>1</v>
          </cell>
          <cell r="AP68">
            <v>97.2</v>
          </cell>
          <cell r="AQ68">
            <v>0</v>
          </cell>
          <cell r="AR68">
            <v>0</v>
          </cell>
          <cell r="AS68">
            <v>0</v>
          </cell>
          <cell r="AT68">
            <v>0</v>
          </cell>
          <cell r="AU68">
            <v>0</v>
          </cell>
          <cell r="AV68">
            <v>0</v>
          </cell>
          <cell r="AW68">
            <v>0</v>
          </cell>
          <cell r="AX68">
            <v>0</v>
          </cell>
          <cell r="AY68">
            <v>0</v>
          </cell>
          <cell r="AZ68">
            <v>0</v>
          </cell>
          <cell r="BA68">
            <v>0</v>
          </cell>
          <cell r="BB68">
            <v>27303</v>
          </cell>
          <cell r="BC68">
            <v>0</v>
          </cell>
          <cell r="BD68">
            <v>0</v>
          </cell>
          <cell r="BE68">
            <v>0</v>
          </cell>
          <cell r="BF68">
            <v>0</v>
          </cell>
          <cell r="BG68">
            <v>0</v>
          </cell>
          <cell r="BH68" t="str">
            <v>573013JMPAA2</v>
          </cell>
          <cell r="BI68">
            <v>40849</v>
          </cell>
        </row>
        <row r="69">
          <cell r="A69" t="str">
            <v>29636978</v>
          </cell>
          <cell r="B69" t="str">
            <v>MALAGA POMA JESUS AUGUSTO</v>
          </cell>
          <cell r="C69" t="str">
            <v>JEFE DE OFICINA ZONAL MOQUEGUA</v>
          </cell>
          <cell r="D69" t="str">
            <v>29636978</v>
          </cell>
          <cell r="E69">
            <v>40849</v>
          </cell>
          <cell r="F69">
            <v>40968</v>
          </cell>
          <cell r="H69">
            <v>3866.67</v>
          </cell>
          <cell r="I69">
            <v>3866.67</v>
          </cell>
          <cell r="J69">
            <v>386.67</v>
          </cell>
          <cell r="K69" t="str">
            <v>MALAGA POMA JESUS AUGUSTO</v>
          </cell>
          <cell r="L69">
            <v>0</v>
          </cell>
          <cell r="M69">
            <v>2983.51</v>
          </cell>
          <cell r="N69" t="str">
            <v>OFICINA ZONAL MOQUEGUA</v>
          </cell>
          <cell r="O69" t="str">
            <v xml:space="preserve">0025  </v>
          </cell>
          <cell r="P69" t="str">
            <v>3446</v>
          </cell>
          <cell r="Q69" t="str">
            <v>001</v>
          </cell>
          <cell r="R69" t="str">
            <v>76</v>
          </cell>
          <cell r="S69">
            <v>40870</v>
          </cell>
          <cell r="T69" t="str">
            <v>04-141-145822</v>
          </cell>
          <cell r="U69" t="str">
            <v>201111</v>
          </cell>
          <cell r="V69" t="str">
            <v>201111</v>
          </cell>
          <cell r="W69" t="str">
            <v>12</v>
          </cell>
          <cell r="X69">
            <v>1</v>
          </cell>
          <cell r="Y69" t="str">
            <v>CAS ZONALES NOVIEMBRE 2011</v>
          </cell>
          <cell r="Z69">
            <v>4167</v>
          </cell>
          <cell r="AA69" t="str">
            <v>10296369786</v>
          </cell>
          <cell r="AB69" t="str">
            <v>MALAGA</v>
          </cell>
          <cell r="AC69" t="str">
            <v>POMA</v>
          </cell>
          <cell r="AD69" t="str">
            <v>JESUS AUGUSTO</v>
          </cell>
          <cell r="AE69" t="str">
            <v>PRIMA</v>
          </cell>
          <cell r="AF69" t="str">
            <v>03</v>
          </cell>
          <cell r="AG69">
            <v>67.67</v>
          </cell>
          <cell r="AH69">
            <v>42.15</v>
          </cell>
          <cell r="AI69">
            <v>109.82</v>
          </cell>
          <cell r="AJ69">
            <v>386.67</v>
          </cell>
          <cell r="AK69">
            <v>40849</v>
          </cell>
          <cell r="AL69" t="str">
            <v/>
          </cell>
          <cell r="AM69">
            <v>1</v>
          </cell>
          <cell r="AN69" t="str">
            <v>2011</v>
          </cell>
          <cell r="AO69" t="str">
            <v>1</v>
          </cell>
          <cell r="AP69">
            <v>97.2</v>
          </cell>
          <cell r="AQ69">
            <v>0</v>
          </cell>
          <cell r="AR69">
            <v>0</v>
          </cell>
          <cell r="AS69">
            <v>0</v>
          </cell>
          <cell r="AT69">
            <v>0</v>
          </cell>
          <cell r="AU69">
            <v>0</v>
          </cell>
          <cell r="AV69">
            <v>0</v>
          </cell>
          <cell r="AW69">
            <v>0</v>
          </cell>
          <cell r="AX69">
            <v>0</v>
          </cell>
          <cell r="AY69">
            <v>0</v>
          </cell>
          <cell r="AZ69">
            <v>0</v>
          </cell>
          <cell r="BA69">
            <v>0</v>
          </cell>
          <cell r="BB69">
            <v>27303</v>
          </cell>
          <cell r="BC69">
            <v>0</v>
          </cell>
          <cell r="BD69">
            <v>0</v>
          </cell>
          <cell r="BE69">
            <v>0</v>
          </cell>
          <cell r="BF69">
            <v>0</v>
          </cell>
          <cell r="BG69">
            <v>0</v>
          </cell>
          <cell r="BH69" t="str">
            <v>573013JMPAA2</v>
          </cell>
          <cell r="BI69">
            <v>40849</v>
          </cell>
        </row>
        <row r="70">
          <cell r="A70" t="str">
            <v>29636978</v>
          </cell>
          <cell r="B70" t="str">
            <v>MALAGA POMA JESUS AUGUSTO</v>
          </cell>
          <cell r="C70" t="str">
            <v>JEFE DE OFICINA ZONAL MOQUEGUA</v>
          </cell>
          <cell r="D70" t="str">
            <v>29636978</v>
          </cell>
          <cell r="E70">
            <v>40849</v>
          </cell>
          <cell r="F70">
            <v>40999</v>
          </cell>
          <cell r="H70">
            <v>3866.67</v>
          </cell>
          <cell r="I70">
            <v>3866.67</v>
          </cell>
          <cell r="J70">
            <v>386.67</v>
          </cell>
          <cell r="K70" t="str">
            <v>MALAGA POMA JESUS AUGUSTO</v>
          </cell>
          <cell r="L70">
            <v>0</v>
          </cell>
          <cell r="M70">
            <v>2983.51</v>
          </cell>
          <cell r="N70" t="str">
            <v>OFICINA ZONAL MOQUEGUA</v>
          </cell>
          <cell r="O70" t="str">
            <v xml:space="preserve">0025  </v>
          </cell>
          <cell r="P70" t="str">
            <v>3446</v>
          </cell>
          <cell r="Q70" t="str">
            <v>001</v>
          </cell>
          <cell r="R70" t="str">
            <v>76</v>
          </cell>
          <cell r="S70">
            <v>40870</v>
          </cell>
          <cell r="T70" t="str">
            <v>04-141-145822</v>
          </cell>
          <cell r="U70" t="str">
            <v>201111</v>
          </cell>
          <cell r="V70" t="str">
            <v>201111</v>
          </cell>
          <cell r="W70" t="str">
            <v>12</v>
          </cell>
          <cell r="X70">
            <v>1</v>
          </cell>
          <cell r="Y70" t="str">
            <v>CAS ZONALES NOVIEMBRE 2011</v>
          </cell>
          <cell r="Z70">
            <v>4167</v>
          </cell>
          <cell r="AA70" t="str">
            <v>10296369786</v>
          </cell>
          <cell r="AB70" t="str">
            <v>MALAGA</v>
          </cell>
          <cell r="AC70" t="str">
            <v>POMA</v>
          </cell>
          <cell r="AD70" t="str">
            <v>JESUS AUGUSTO</v>
          </cell>
          <cell r="AE70" t="str">
            <v>PRIMA</v>
          </cell>
          <cell r="AF70" t="str">
            <v>03</v>
          </cell>
          <cell r="AG70">
            <v>67.67</v>
          </cell>
          <cell r="AH70">
            <v>42.15</v>
          </cell>
          <cell r="AI70">
            <v>109.82</v>
          </cell>
          <cell r="AJ70">
            <v>386.67</v>
          </cell>
          <cell r="AK70">
            <v>40849</v>
          </cell>
          <cell r="AL70" t="str">
            <v/>
          </cell>
          <cell r="AM70">
            <v>1</v>
          </cell>
          <cell r="AN70" t="str">
            <v>2011</v>
          </cell>
          <cell r="AO70" t="str">
            <v>1</v>
          </cell>
          <cell r="AP70">
            <v>97.2</v>
          </cell>
          <cell r="AQ70">
            <v>0</v>
          </cell>
          <cell r="AR70">
            <v>0</v>
          </cell>
          <cell r="AS70">
            <v>0</v>
          </cell>
          <cell r="AT70">
            <v>0</v>
          </cell>
          <cell r="AU70">
            <v>0</v>
          </cell>
          <cell r="AV70">
            <v>0</v>
          </cell>
          <cell r="AW70">
            <v>0</v>
          </cell>
          <cell r="AX70">
            <v>0</v>
          </cell>
          <cell r="AY70">
            <v>0</v>
          </cell>
          <cell r="AZ70">
            <v>0</v>
          </cell>
          <cell r="BA70">
            <v>0</v>
          </cell>
          <cell r="BB70">
            <v>27303</v>
          </cell>
          <cell r="BC70">
            <v>0</v>
          </cell>
          <cell r="BD70">
            <v>0</v>
          </cell>
          <cell r="BE70">
            <v>0</v>
          </cell>
          <cell r="BF70">
            <v>0</v>
          </cell>
          <cell r="BG70">
            <v>0</v>
          </cell>
          <cell r="BH70" t="str">
            <v>573013JMPAA2</v>
          </cell>
          <cell r="BI70">
            <v>40849</v>
          </cell>
        </row>
        <row r="71">
          <cell r="A71" t="str">
            <v>20121350</v>
          </cell>
          <cell r="B71" t="str">
            <v>MALDONADO MELGAR MILTON MIGNET</v>
          </cell>
          <cell r="C71" t="str">
            <v>RESPONSABLE DE PROMOCION SOCIAL Y CAPACITACION</v>
          </cell>
          <cell r="D71" t="str">
            <v>20121350</v>
          </cell>
          <cell r="E71">
            <v>40819</v>
          </cell>
          <cell r="F71">
            <v>40879</v>
          </cell>
          <cell r="H71">
            <v>2900</v>
          </cell>
          <cell r="I71">
            <v>2900</v>
          </cell>
          <cell r="J71">
            <v>0</v>
          </cell>
          <cell r="K71" t="str">
            <v>MALDONADO MELGAR MILTON MIGNET</v>
          </cell>
          <cell r="L71">
            <v>0</v>
          </cell>
          <cell r="M71">
            <v>2523</v>
          </cell>
          <cell r="N71" t="str">
            <v>OFICINA ZONAL HUANCAVELICA</v>
          </cell>
          <cell r="O71" t="str">
            <v xml:space="preserve">0016  </v>
          </cell>
          <cell r="P71" t="str">
            <v>3398</v>
          </cell>
          <cell r="Q71" t="str">
            <v>001</v>
          </cell>
          <cell r="R71" t="str">
            <v>121</v>
          </cell>
          <cell r="S71">
            <v>40870</v>
          </cell>
          <cell r="T71" t="str">
            <v>4421410920</v>
          </cell>
          <cell r="U71" t="str">
            <v>201111</v>
          </cell>
          <cell r="V71" t="str">
            <v>201111</v>
          </cell>
          <cell r="W71" t="str">
            <v>12</v>
          </cell>
          <cell r="X71">
            <v>1</v>
          </cell>
          <cell r="Y71" t="str">
            <v>CAS ZONALES NOVIEMBRE 2011</v>
          </cell>
          <cell r="Z71">
            <v>2616</v>
          </cell>
          <cell r="AA71" t="str">
            <v>10201213504</v>
          </cell>
          <cell r="AB71" t="str">
            <v>MALDONADO</v>
          </cell>
          <cell r="AC71" t="str">
            <v>MELGAR</v>
          </cell>
          <cell r="AD71" t="str">
            <v>MILTON MIGNET</v>
          </cell>
          <cell r="AE71" t="str">
            <v>ONP</v>
          </cell>
          <cell r="AF71" t="str">
            <v>99</v>
          </cell>
          <cell r="AG71">
            <v>0</v>
          </cell>
          <cell r="AH71">
            <v>0</v>
          </cell>
          <cell r="AI71">
            <v>0</v>
          </cell>
          <cell r="AJ71">
            <v>377</v>
          </cell>
          <cell r="AK71">
            <v>40819</v>
          </cell>
          <cell r="AL71" t="str">
            <v>2213193</v>
          </cell>
          <cell r="AM71">
            <v>40552</v>
          </cell>
          <cell r="AN71" t="str">
            <v>2011</v>
          </cell>
          <cell r="AO71" t="str">
            <v>1</v>
          </cell>
          <cell r="AP71">
            <v>97.2</v>
          </cell>
          <cell r="AQ71">
            <v>0</v>
          </cell>
          <cell r="AR71">
            <v>0</v>
          </cell>
          <cell r="AS71">
            <v>0</v>
          </cell>
          <cell r="AT71">
            <v>0</v>
          </cell>
          <cell r="AU71">
            <v>0</v>
          </cell>
          <cell r="AV71">
            <v>0</v>
          </cell>
          <cell r="AW71">
            <v>0</v>
          </cell>
          <cell r="AX71">
            <v>0</v>
          </cell>
          <cell r="AY71">
            <v>0</v>
          </cell>
          <cell r="AZ71">
            <v>0</v>
          </cell>
          <cell r="BA71">
            <v>0</v>
          </cell>
          <cell r="BB71">
            <v>28580</v>
          </cell>
          <cell r="BC71">
            <v>0</v>
          </cell>
          <cell r="BD71">
            <v>0</v>
          </cell>
          <cell r="BE71">
            <v>0</v>
          </cell>
          <cell r="BF71">
            <v>0</v>
          </cell>
          <cell r="BG71">
            <v>0</v>
          </cell>
          <cell r="BH71" t="str">
            <v/>
          </cell>
          <cell r="BI71">
            <v>40819</v>
          </cell>
        </row>
        <row r="72">
          <cell r="A72" t="str">
            <v>23865886</v>
          </cell>
          <cell r="B72" t="str">
            <v>MAMANI AYMITUMA REVELINO</v>
          </cell>
          <cell r="C72" t="str">
            <v>RESPONSABLE ADMINISTRATIVO E INFORMATICO</v>
          </cell>
          <cell r="D72" t="str">
            <v>23865886</v>
          </cell>
          <cell r="E72">
            <v>40819</v>
          </cell>
          <cell r="F72">
            <v>40879</v>
          </cell>
          <cell r="H72">
            <v>2000</v>
          </cell>
          <cell r="I72">
            <v>2000</v>
          </cell>
          <cell r="J72">
            <v>0</v>
          </cell>
          <cell r="K72" t="str">
            <v>MAMANI AYMITUMA REVELINO</v>
          </cell>
          <cell r="L72">
            <v>0</v>
          </cell>
          <cell r="M72">
            <v>1730</v>
          </cell>
          <cell r="N72" t="str">
            <v>OFICINA ZONAL APURIMAC</v>
          </cell>
          <cell r="O72" t="str">
            <v xml:space="preserve">0009  </v>
          </cell>
          <cell r="P72" t="str">
            <v>1720</v>
          </cell>
          <cell r="Q72" t="str">
            <v>001</v>
          </cell>
          <cell r="R72" t="str">
            <v>110</v>
          </cell>
          <cell r="S72">
            <v>40870</v>
          </cell>
          <cell r="T72" t="str">
            <v>4019141824</v>
          </cell>
          <cell r="U72" t="str">
            <v>201111</v>
          </cell>
          <cell r="V72" t="str">
            <v>201111</v>
          </cell>
          <cell r="W72" t="str">
            <v>12</v>
          </cell>
          <cell r="X72">
            <v>1</v>
          </cell>
          <cell r="Y72" t="str">
            <v>CAS ZONALES NOVIEMBRE 2011</v>
          </cell>
          <cell r="Z72">
            <v>349</v>
          </cell>
          <cell r="AA72" t="str">
            <v>10238658867</v>
          </cell>
          <cell r="AB72" t="str">
            <v>MAMANI</v>
          </cell>
          <cell r="AC72" t="str">
            <v>AYMITUMA</v>
          </cell>
          <cell r="AD72" t="str">
            <v>REVELINO</v>
          </cell>
          <cell r="AE72" t="str">
            <v>HORIZONTE</v>
          </cell>
          <cell r="AF72" t="str">
            <v>01</v>
          </cell>
          <cell r="AG72">
            <v>39</v>
          </cell>
          <cell r="AH72">
            <v>31</v>
          </cell>
          <cell r="AI72">
            <v>70</v>
          </cell>
          <cell r="AJ72">
            <v>200</v>
          </cell>
          <cell r="AK72">
            <v>40819</v>
          </cell>
          <cell r="AL72" t="str">
            <v>2207777</v>
          </cell>
          <cell r="AM72">
            <v>40550</v>
          </cell>
          <cell r="AN72" t="str">
            <v>2011</v>
          </cell>
          <cell r="AO72" t="str">
            <v>1</v>
          </cell>
          <cell r="AP72">
            <v>97.2</v>
          </cell>
          <cell r="AQ72">
            <v>0</v>
          </cell>
          <cell r="AR72">
            <v>0</v>
          </cell>
          <cell r="AS72">
            <v>0</v>
          </cell>
          <cell r="AT72">
            <v>0</v>
          </cell>
          <cell r="AU72">
            <v>0</v>
          </cell>
          <cell r="AV72">
            <v>0</v>
          </cell>
          <cell r="AW72">
            <v>0</v>
          </cell>
          <cell r="AX72">
            <v>0</v>
          </cell>
          <cell r="AY72">
            <v>0</v>
          </cell>
          <cell r="AZ72">
            <v>0</v>
          </cell>
          <cell r="BA72">
            <v>0</v>
          </cell>
          <cell r="BB72">
            <v>25836</v>
          </cell>
          <cell r="BC72">
            <v>0</v>
          </cell>
          <cell r="BD72">
            <v>0</v>
          </cell>
          <cell r="BE72">
            <v>0</v>
          </cell>
          <cell r="BF72">
            <v>0</v>
          </cell>
          <cell r="BG72">
            <v>0</v>
          </cell>
          <cell r="BH72" t="str">
            <v>558341RMAAI0</v>
          </cell>
          <cell r="BI72">
            <v>40819</v>
          </cell>
        </row>
        <row r="73">
          <cell r="A73" t="str">
            <v>40068871</v>
          </cell>
          <cell r="B73" t="str">
            <v>MEDINA ORTIZ WILMER</v>
          </cell>
          <cell r="C73" t="str">
            <v>RESPONSABLE DE PROMOCION SOCIAL Y CAPACITACION</v>
          </cell>
          <cell r="D73" t="str">
            <v>40068871</v>
          </cell>
          <cell r="E73">
            <v>40854</v>
          </cell>
          <cell r="F73">
            <v>40908</v>
          </cell>
          <cell r="H73">
            <v>2160</v>
          </cell>
          <cell r="I73">
            <v>2160</v>
          </cell>
          <cell r="J73">
            <v>0</v>
          </cell>
          <cell r="K73" t="str">
            <v>MEDINA ORTIZ WILMER</v>
          </cell>
          <cell r="L73">
            <v>0</v>
          </cell>
          <cell r="M73">
            <v>1879.2</v>
          </cell>
          <cell r="N73" t="str">
            <v>OFICINA ZONAL AMAZONAS</v>
          </cell>
          <cell r="O73" t="str">
            <v xml:space="preserve">0006  </v>
          </cell>
          <cell r="P73" t="str">
            <v>1742</v>
          </cell>
          <cell r="Q73" t="str">
            <v>001</v>
          </cell>
          <cell r="R73" t="str">
            <v>2</v>
          </cell>
          <cell r="S73">
            <v>40870</v>
          </cell>
          <cell r="T73" t="str">
            <v>04292038505</v>
          </cell>
          <cell r="U73" t="str">
            <v>201111</v>
          </cell>
          <cell r="V73" t="str">
            <v>201111</v>
          </cell>
          <cell r="W73" t="str">
            <v>12</v>
          </cell>
          <cell r="X73">
            <v>1</v>
          </cell>
          <cell r="Y73" t="str">
            <v>CAS ZONALES NOVIEMBRE 2011</v>
          </cell>
          <cell r="Z73">
            <v>4184</v>
          </cell>
          <cell r="AA73" t="str">
            <v>10400688716</v>
          </cell>
          <cell r="AB73" t="str">
            <v>MEDINA</v>
          </cell>
          <cell r="AC73" t="str">
            <v>ORTIZ</v>
          </cell>
          <cell r="AD73" t="str">
            <v>WILMER</v>
          </cell>
          <cell r="AE73" t="str">
            <v>ONP</v>
          </cell>
          <cell r="AF73" t="str">
            <v>99</v>
          </cell>
          <cell r="AG73">
            <v>0</v>
          </cell>
          <cell r="AH73">
            <v>0</v>
          </cell>
          <cell r="AI73">
            <v>0</v>
          </cell>
          <cell r="AJ73">
            <v>280.8</v>
          </cell>
          <cell r="AK73">
            <v>40854</v>
          </cell>
          <cell r="AL73" t="str">
            <v>2663094</v>
          </cell>
          <cell r="AM73">
            <v>40863</v>
          </cell>
          <cell r="AN73" t="str">
            <v>2011</v>
          </cell>
          <cell r="AO73" t="str">
            <v>1</v>
          </cell>
          <cell r="AP73">
            <v>97.2</v>
          </cell>
          <cell r="AQ73">
            <v>0</v>
          </cell>
          <cell r="AR73">
            <v>0</v>
          </cell>
          <cell r="AS73">
            <v>0</v>
          </cell>
          <cell r="AT73">
            <v>0</v>
          </cell>
          <cell r="AU73">
            <v>0</v>
          </cell>
          <cell r="AV73">
            <v>0</v>
          </cell>
          <cell r="AW73">
            <v>0</v>
          </cell>
          <cell r="AX73">
            <v>0</v>
          </cell>
          <cell r="AY73">
            <v>0</v>
          </cell>
          <cell r="AZ73">
            <v>0</v>
          </cell>
          <cell r="BA73">
            <v>0</v>
          </cell>
          <cell r="BB73">
            <v>28508</v>
          </cell>
          <cell r="BC73">
            <v>0</v>
          </cell>
          <cell r="BD73">
            <v>0</v>
          </cell>
          <cell r="BE73">
            <v>0</v>
          </cell>
          <cell r="BF73">
            <v>0</v>
          </cell>
          <cell r="BG73">
            <v>0</v>
          </cell>
          <cell r="BH73" t="str">
            <v/>
          </cell>
          <cell r="BI73" t="str">
            <v/>
          </cell>
        </row>
        <row r="74">
          <cell r="A74" t="str">
            <v>40068871</v>
          </cell>
          <cell r="B74" t="str">
            <v>MEDINA ORTIZ WILMER</v>
          </cell>
          <cell r="C74" t="str">
            <v>RESPONSABLE DE PROMOCION SOCIAL Y CAPACITACION</v>
          </cell>
          <cell r="D74" t="str">
            <v>40068871</v>
          </cell>
          <cell r="E74">
            <v>40854</v>
          </cell>
          <cell r="F74">
            <v>40939</v>
          </cell>
          <cell r="H74">
            <v>2160</v>
          </cell>
          <cell r="I74">
            <v>2160</v>
          </cell>
          <cell r="J74">
            <v>0</v>
          </cell>
          <cell r="K74" t="str">
            <v>MEDINA ORTIZ WILMER</v>
          </cell>
          <cell r="L74">
            <v>0</v>
          </cell>
          <cell r="M74">
            <v>1879.2</v>
          </cell>
          <cell r="N74" t="str">
            <v>OFICINA ZONAL AMAZONAS</v>
          </cell>
          <cell r="O74" t="str">
            <v xml:space="preserve">0006  </v>
          </cell>
          <cell r="P74" t="str">
            <v>1742</v>
          </cell>
          <cell r="Q74" t="str">
            <v>001</v>
          </cell>
          <cell r="R74" t="str">
            <v>2</v>
          </cell>
          <cell r="S74">
            <v>40870</v>
          </cell>
          <cell r="T74" t="str">
            <v>04292038505</v>
          </cell>
          <cell r="U74" t="str">
            <v>201111</v>
          </cell>
          <cell r="V74" t="str">
            <v>201111</v>
          </cell>
          <cell r="W74" t="str">
            <v>12</v>
          </cell>
          <cell r="X74">
            <v>1</v>
          </cell>
          <cell r="Y74" t="str">
            <v>CAS ZONALES NOVIEMBRE 2011</v>
          </cell>
          <cell r="Z74">
            <v>4184</v>
          </cell>
          <cell r="AA74" t="str">
            <v>10400688716</v>
          </cell>
          <cell r="AB74" t="str">
            <v>MEDINA</v>
          </cell>
          <cell r="AC74" t="str">
            <v>ORTIZ</v>
          </cell>
          <cell r="AD74" t="str">
            <v>WILMER</v>
          </cell>
          <cell r="AE74" t="str">
            <v>ONP</v>
          </cell>
          <cell r="AF74" t="str">
            <v>99</v>
          </cell>
          <cell r="AG74">
            <v>0</v>
          </cell>
          <cell r="AH74">
            <v>0</v>
          </cell>
          <cell r="AI74">
            <v>0</v>
          </cell>
          <cell r="AJ74">
            <v>280.8</v>
          </cell>
          <cell r="AK74">
            <v>40854</v>
          </cell>
          <cell r="AL74" t="str">
            <v>2663094</v>
          </cell>
          <cell r="AM74">
            <v>40863</v>
          </cell>
          <cell r="AN74" t="str">
            <v>2011</v>
          </cell>
          <cell r="AO74" t="str">
            <v>1</v>
          </cell>
          <cell r="AP74">
            <v>97.2</v>
          </cell>
          <cell r="AQ74">
            <v>0</v>
          </cell>
          <cell r="AR74">
            <v>0</v>
          </cell>
          <cell r="AS74">
            <v>0</v>
          </cell>
          <cell r="AT74">
            <v>0</v>
          </cell>
          <cell r="AU74">
            <v>0</v>
          </cell>
          <cell r="AV74">
            <v>0</v>
          </cell>
          <cell r="AW74">
            <v>0</v>
          </cell>
          <cell r="AX74">
            <v>0</v>
          </cell>
          <cell r="AY74">
            <v>0</v>
          </cell>
          <cell r="AZ74">
            <v>0</v>
          </cell>
          <cell r="BA74">
            <v>0</v>
          </cell>
          <cell r="BB74">
            <v>28508</v>
          </cell>
          <cell r="BC74">
            <v>0</v>
          </cell>
          <cell r="BD74">
            <v>0</v>
          </cell>
          <cell r="BE74">
            <v>0</v>
          </cell>
          <cell r="BF74">
            <v>0</v>
          </cell>
          <cell r="BG74">
            <v>0</v>
          </cell>
          <cell r="BH74" t="str">
            <v/>
          </cell>
          <cell r="BI74" t="str">
            <v/>
          </cell>
        </row>
        <row r="75">
          <cell r="A75" t="str">
            <v>40068871</v>
          </cell>
          <cell r="B75" t="str">
            <v>MEDINA ORTIZ WILMER</v>
          </cell>
          <cell r="C75" t="str">
            <v>RESPONSABLE DE PROMOCION SOCIAL Y CAPACITACION</v>
          </cell>
          <cell r="D75" t="str">
            <v>40068871</v>
          </cell>
          <cell r="E75">
            <v>40854</v>
          </cell>
          <cell r="F75">
            <v>40968</v>
          </cell>
          <cell r="H75">
            <v>2160</v>
          </cell>
          <cell r="I75">
            <v>2160</v>
          </cell>
          <cell r="J75">
            <v>0</v>
          </cell>
          <cell r="K75" t="str">
            <v>MEDINA ORTIZ WILMER</v>
          </cell>
          <cell r="L75">
            <v>0</v>
          </cell>
          <cell r="M75">
            <v>1879.2</v>
          </cell>
          <cell r="N75" t="str">
            <v>OFICINA ZONAL AMAZONAS</v>
          </cell>
          <cell r="O75" t="str">
            <v xml:space="preserve">0006  </v>
          </cell>
          <cell r="P75" t="str">
            <v>1742</v>
          </cell>
          <cell r="Q75" t="str">
            <v>001</v>
          </cell>
          <cell r="R75" t="str">
            <v>2</v>
          </cell>
          <cell r="S75">
            <v>40870</v>
          </cell>
          <cell r="T75" t="str">
            <v>04292038505</v>
          </cell>
          <cell r="U75" t="str">
            <v>201111</v>
          </cell>
          <cell r="V75" t="str">
            <v>201111</v>
          </cell>
          <cell r="W75" t="str">
            <v>12</v>
          </cell>
          <cell r="X75">
            <v>1</v>
          </cell>
          <cell r="Y75" t="str">
            <v>CAS ZONALES NOVIEMBRE 2011</v>
          </cell>
          <cell r="Z75">
            <v>4184</v>
          </cell>
          <cell r="AA75" t="str">
            <v>10400688716</v>
          </cell>
          <cell r="AB75" t="str">
            <v>MEDINA</v>
          </cell>
          <cell r="AC75" t="str">
            <v>ORTIZ</v>
          </cell>
          <cell r="AD75" t="str">
            <v>WILMER</v>
          </cell>
          <cell r="AE75" t="str">
            <v>ONP</v>
          </cell>
          <cell r="AF75" t="str">
            <v>99</v>
          </cell>
          <cell r="AG75">
            <v>0</v>
          </cell>
          <cell r="AH75">
            <v>0</v>
          </cell>
          <cell r="AI75">
            <v>0</v>
          </cell>
          <cell r="AJ75">
            <v>280.8</v>
          </cell>
          <cell r="AK75">
            <v>40854</v>
          </cell>
          <cell r="AL75" t="str">
            <v>2663094</v>
          </cell>
          <cell r="AM75">
            <v>40863</v>
          </cell>
          <cell r="AN75" t="str">
            <v>2011</v>
          </cell>
          <cell r="AO75" t="str">
            <v>1</v>
          </cell>
          <cell r="AP75">
            <v>97.2</v>
          </cell>
          <cell r="AQ75">
            <v>0</v>
          </cell>
          <cell r="AR75">
            <v>0</v>
          </cell>
          <cell r="AS75">
            <v>0</v>
          </cell>
          <cell r="AT75">
            <v>0</v>
          </cell>
          <cell r="AU75">
            <v>0</v>
          </cell>
          <cell r="AV75">
            <v>0</v>
          </cell>
          <cell r="AW75">
            <v>0</v>
          </cell>
          <cell r="AX75">
            <v>0</v>
          </cell>
          <cell r="AY75">
            <v>0</v>
          </cell>
          <cell r="AZ75">
            <v>0</v>
          </cell>
          <cell r="BA75">
            <v>0</v>
          </cell>
          <cell r="BB75">
            <v>28508</v>
          </cell>
          <cell r="BC75">
            <v>0</v>
          </cell>
          <cell r="BD75">
            <v>0</v>
          </cell>
          <cell r="BE75">
            <v>0</v>
          </cell>
          <cell r="BF75">
            <v>0</v>
          </cell>
          <cell r="BG75">
            <v>0</v>
          </cell>
          <cell r="BH75" t="str">
            <v/>
          </cell>
          <cell r="BI75" t="str">
            <v/>
          </cell>
        </row>
        <row r="76">
          <cell r="A76" t="str">
            <v>28260019</v>
          </cell>
          <cell r="B76" t="str">
            <v>MELGAR  CANALES MAURY GAMEL</v>
          </cell>
          <cell r="C76" t="str">
            <v>CHOFER</v>
          </cell>
          <cell r="D76" t="str">
            <v>28260019</v>
          </cell>
          <cell r="E76">
            <v>40849</v>
          </cell>
          <cell r="F76">
            <v>40908</v>
          </cell>
          <cell r="H76">
            <v>1063</v>
          </cell>
          <cell r="I76">
            <v>1063</v>
          </cell>
          <cell r="J76">
            <v>0</v>
          </cell>
          <cell r="K76" t="str">
            <v>MELGAR  CANALES MAURY GAMEL</v>
          </cell>
          <cell r="L76">
            <v>0</v>
          </cell>
          <cell r="M76">
            <v>919.49</v>
          </cell>
          <cell r="N76" t="str">
            <v>OFICINA ZONAL AYACUCHO</v>
          </cell>
          <cell r="O76" t="str">
            <v xml:space="preserve">0011  </v>
          </cell>
          <cell r="P76" t="str">
            <v>3456</v>
          </cell>
          <cell r="Q76" t="str">
            <v>001</v>
          </cell>
          <cell r="R76" t="str">
            <v>201</v>
          </cell>
          <cell r="S76">
            <v>40870</v>
          </cell>
          <cell r="T76" t="str">
            <v>4041064779</v>
          </cell>
          <cell r="U76" t="str">
            <v>201111</v>
          </cell>
          <cell r="V76" t="str">
            <v>201111</v>
          </cell>
          <cell r="W76" t="str">
            <v>12</v>
          </cell>
          <cell r="X76">
            <v>1</v>
          </cell>
          <cell r="Y76" t="str">
            <v>CAS ZONALES NOVIEMBRE 2011</v>
          </cell>
          <cell r="Z76">
            <v>4172</v>
          </cell>
          <cell r="AA76" t="str">
            <v>10282600191</v>
          </cell>
          <cell r="AB76" t="str">
            <v xml:space="preserve">MELGAR </v>
          </cell>
          <cell r="AC76" t="str">
            <v>CANALES</v>
          </cell>
          <cell r="AD76" t="str">
            <v>MAURY GAMEL</v>
          </cell>
          <cell r="AE76" t="str">
            <v>HORIZONTE</v>
          </cell>
          <cell r="AF76" t="str">
            <v>01</v>
          </cell>
          <cell r="AG76">
            <v>20.73</v>
          </cell>
          <cell r="AH76">
            <v>16.48</v>
          </cell>
          <cell r="AI76">
            <v>37.21</v>
          </cell>
          <cell r="AJ76">
            <v>106.3</v>
          </cell>
          <cell r="AK76">
            <v>40849</v>
          </cell>
          <cell r="AL76" t="str">
            <v/>
          </cell>
          <cell r="AM76">
            <v>1</v>
          </cell>
          <cell r="AN76" t="str">
            <v>2011</v>
          </cell>
          <cell r="AO76" t="str">
            <v>1</v>
          </cell>
          <cell r="AP76">
            <v>95.67</v>
          </cell>
          <cell r="AQ76">
            <v>0</v>
          </cell>
          <cell r="AR76">
            <v>0</v>
          </cell>
          <cell r="AS76">
            <v>0</v>
          </cell>
          <cell r="AT76">
            <v>0</v>
          </cell>
          <cell r="AU76">
            <v>0</v>
          </cell>
          <cell r="AV76">
            <v>0</v>
          </cell>
          <cell r="AW76">
            <v>0</v>
          </cell>
          <cell r="AX76">
            <v>0</v>
          </cell>
          <cell r="AY76">
            <v>0</v>
          </cell>
          <cell r="AZ76">
            <v>0</v>
          </cell>
          <cell r="BA76">
            <v>0</v>
          </cell>
          <cell r="BB76">
            <v>21907</v>
          </cell>
          <cell r="BC76">
            <v>0</v>
          </cell>
          <cell r="BD76">
            <v>0</v>
          </cell>
          <cell r="BE76">
            <v>0</v>
          </cell>
          <cell r="BF76">
            <v>0</v>
          </cell>
          <cell r="BG76">
            <v>0</v>
          </cell>
          <cell r="BH76" t="str">
            <v>219051MMCGA0</v>
          </cell>
          <cell r="BI76">
            <v>40849</v>
          </cell>
        </row>
        <row r="77">
          <cell r="A77" t="str">
            <v>28260019</v>
          </cell>
          <cell r="B77" t="str">
            <v>MELGAR  CANALES MAURY GAMEL</v>
          </cell>
          <cell r="C77" t="str">
            <v>CHOFER</v>
          </cell>
          <cell r="D77" t="str">
            <v>28260019</v>
          </cell>
          <cell r="E77">
            <v>40849</v>
          </cell>
          <cell r="F77">
            <v>40939</v>
          </cell>
          <cell r="H77">
            <v>1063</v>
          </cell>
          <cell r="I77">
            <v>1063</v>
          </cell>
          <cell r="J77">
            <v>0</v>
          </cell>
          <cell r="K77" t="str">
            <v>MELGAR  CANALES MAURY GAMEL</v>
          </cell>
          <cell r="L77">
            <v>0</v>
          </cell>
          <cell r="M77">
            <v>919.49</v>
          </cell>
          <cell r="N77" t="str">
            <v>OFICINA ZONAL AYACUCHO</v>
          </cell>
          <cell r="O77" t="str">
            <v xml:space="preserve">0011  </v>
          </cell>
          <cell r="P77" t="str">
            <v>3456</v>
          </cell>
          <cell r="Q77" t="str">
            <v>001</v>
          </cell>
          <cell r="R77" t="str">
            <v>201</v>
          </cell>
          <cell r="S77">
            <v>40870</v>
          </cell>
          <cell r="T77" t="str">
            <v>4041064779</v>
          </cell>
          <cell r="U77" t="str">
            <v>201111</v>
          </cell>
          <cell r="V77" t="str">
            <v>201111</v>
          </cell>
          <cell r="W77" t="str">
            <v>12</v>
          </cell>
          <cell r="X77">
            <v>1</v>
          </cell>
          <cell r="Y77" t="str">
            <v>CAS ZONALES NOVIEMBRE 2011</v>
          </cell>
          <cell r="Z77">
            <v>4172</v>
          </cell>
          <cell r="AA77" t="str">
            <v>10282600191</v>
          </cell>
          <cell r="AB77" t="str">
            <v xml:space="preserve">MELGAR </v>
          </cell>
          <cell r="AC77" t="str">
            <v>CANALES</v>
          </cell>
          <cell r="AD77" t="str">
            <v>MAURY GAMEL</v>
          </cell>
          <cell r="AE77" t="str">
            <v>HORIZONTE</v>
          </cell>
          <cell r="AF77" t="str">
            <v>01</v>
          </cell>
          <cell r="AG77">
            <v>20.73</v>
          </cell>
          <cell r="AH77">
            <v>16.48</v>
          </cell>
          <cell r="AI77">
            <v>37.21</v>
          </cell>
          <cell r="AJ77">
            <v>106.3</v>
          </cell>
          <cell r="AK77">
            <v>40849</v>
          </cell>
          <cell r="AL77" t="str">
            <v/>
          </cell>
          <cell r="AM77">
            <v>1</v>
          </cell>
          <cell r="AN77" t="str">
            <v>2011</v>
          </cell>
          <cell r="AO77" t="str">
            <v>1</v>
          </cell>
          <cell r="AP77">
            <v>95.67</v>
          </cell>
          <cell r="AQ77">
            <v>0</v>
          </cell>
          <cell r="AR77">
            <v>0</v>
          </cell>
          <cell r="AS77">
            <v>0</v>
          </cell>
          <cell r="AT77">
            <v>0</v>
          </cell>
          <cell r="AU77">
            <v>0</v>
          </cell>
          <cell r="AV77">
            <v>0</v>
          </cell>
          <cell r="AW77">
            <v>0</v>
          </cell>
          <cell r="AX77">
            <v>0</v>
          </cell>
          <cell r="AY77">
            <v>0</v>
          </cell>
          <cell r="AZ77">
            <v>0</v>
          </cell>
          <cell r="BA77">
            <v>0</v>
          </cell>
          <cell r="BB77">
            <v>21907</v>
          </cell>
          <cell r="BC77">
            <v>0</v>
          </cell>
          <cell r="BD77">
            <v>0</v>
          </cell>
          <cell r="BE77">
            <v>0</v>
          </cell>
          <cell r="BF77">
            <v>0</v>
          </cell>
          <cell r="BG77">
            <v>0</v>
          </cell>
          <cell r="BH77" t="str">
            <v>219051MMCGA0</v>
          </cell>
          <cell r="BI77">
            <v>40849</v>
          </cell>
        </row>
        <row r="78">
          <cell r="A78" t="str">
            <v>28260019</v>
          </cell>
          <cell r="B78" t="str">
            <v>MELGAR  CANALES MAURY GAMEL</v>
          </cell>
          <cell r="C78" t="str">
            <v>CHOFER</v>
          </cell>
          <cell r="D78" t="str">
            <v>28260019</v>
          </cell>
          <cell r="E78">
            <v>40849</v>
          </cell>
          <cell r="F78">
            <v>40999</v>
          </cell>
          <cell r="H78">
            <v>1063</v>
          </cell>
          <cell r="I78">
            <v>1063</v>
          </cell>
          <cell r="J78">
            <v>0</v>
          </cell>
          <cell r="K78" t="str">
            <v>MELGAR  CANALES MAURY GAMEL</v>
          </cell>
          <cell r="L78">
            <v>0</v>
          </cell>
          <cell r="M78">
            <v>919.49</v>
          </cell>
          <cell r="N78" t="str">
            <v>OFICINA ZONAL AYACUCHO</v>
          </cell>
          <cell r="O78" t="str">
            <v xml:space="preserve">0011  </v>
          </cell>
          <cell r="P78" t="str">
            <v>3456</v>
          </cell>
          <cell r="Q78" t="str">
            <v>001</v>
          </cell>
          <cell r="R78" t="str">
            <v>201</v>
          </cell>
          <cell r="S78">
            <v>40870</v>
          </cell>
          <cell r="T78" t="str">
            <v>4041064779</v>
          </cell>
          <cell r="U78" t="str">
            <v>201111</v>
          </cell>
          <cell r="V78" t="str">
            <v>201111</v>
          </cell>
          <cell r="W78" t="str">
            <v>12</v>
          </cell>
          <cell r="X78">
            <v>1</v>
          </cell>
          <cell r="Y78" t="str">
            <v>CAS ZONALES NOVIEMBRE 2011</v>
          </cell>
          <cell r="Z78">
            <v>4172</v>
          </cell>
          <cell r="AA78" t="str">
            <v>10282600191</v>
          </cell>
          <cell r="AB78" t="str">
            <v xml:space="preserve">MELGAR </v>
          </cell>
          <cell r="AC78" t="str">
            <v>CANALES</v>
          </cell>
          <cell r="AD78" t="str">
            <v>MAURY GAMEL</v>
          </cell>
          <cell r="AE78" t="str">
            <v>HORIZONTE</v>
          </cell>
          <cell r="AF78" t="str">
            <v>01</v>
          </cell>
          <cell r="AG78">
            <v>20.73</v>
          </cell>
          <cell r="AH78">
            <v>16.48</v>
          </cell>
          <cell r="AI78">
            <v>37.21</v>
          </cell>
          <cell r="AJ78">
            <v>106.3</v>
          </cell>
          <cell r="AK78">
            <v>40849</v>
          </cell>
          <cell r="AL78" t="str">
            <v/>
          </cell>
          <cell r="AM78">
            <v>1</v>
          </cell>
          <cell r="AN78" t="str">
            <v>2011</v>
          </cell>
          <cell r="AO78" t="str">
            <v>1</v>
          </cell>
          <cell r="AP78">
            <v>95.67</v>
          </cell>
          <cell r="AQ78">
            <v>0</v>
          </cell>
          <cell r="AR78">
            <v>0</v>
          </cell>
          <cell r="AS78">
            <v>0</v>
          </cell>
          <cell r="AT78">
            <v>0</v>
          </cell>
          <cell r="AU78">
            <v>0</v>
          </cell>
          <cell r="AV78">
            <v>0</v>
          </cell>
          <cell r="AW78">
            <v>0</v>
          </cell>
          <cell r="AX78">
            <v>0</v>
          </cell>
          <cell r="AY78">
            <v>0</v>
          </cell>
          <cell r="AZ78">
            <v>0</v>
          </cell>
          <cell r="BA78">
            <v>0</v>
          </cell>
          <cell r="BB78">
            <v>21907</v>
          </cell>
          <cell r="BC78">
            <v>0</v>
          </cell>
          <cell r="BD78">
            <v>0</v>
          </cell>
          <cell r="BE78">
            <v>0</v>
          </cell>
          <cell r="BF78">
            <v>0</v>
          </cell>
          <cell r="BG78">
            <v>0</v>
          </cell>
          <cell r="BH78" t="str">
            <v>219051MMCGA0</v>
          </cell>
          <cell r="BI78">
            <v>40849</v>
          </cell>
        </row>
        <row r="79">
          <cell r="A79" t="str">
            <v>28260019</v>
          </cell>
          <cell r="B79" t="str">
            <v>MELGAR  CANALES MAURY GAMEL</v>
          </cell>
          <cell r="C79" t="str">
            <v>CHOFER</v>
          </cell>
          <cell r="D79" t="str">
            <v>28260019</v>
          </cell>
          <cell r="E79">
            <v>40849</v>
          </cell>
          <cell r="F79">
            <v>41060</v>
          </cell>
          <cell r="H79">
            <v>1063</v>
          </cell>
          <cell r="I79">
            <v>1063</v>
          </cell>
          <cell r="J79">
            <v>0</v>
          </cell>
          <cell r="K79" t="str">
            <v>MELGAR  CANALES MAURY GAMEL</v>
          </cell>
          <cell r="L79">
            <v>0</v>
          </cell>
          <cell r="M79">
            <v>919.49</v>
          </cell>
          <cell r="N79" t="str">
            <v>OFICINA ZONAL AYACUCHO</v>
          </cell>
          <cell r="O79" t="str">
            <v xml:space="preserve">0011  </v>
          </cell>
          <cell r="P79" t="str">
            <v>3456</v>
          </cell>
          <cell r="Q79" t="str">
            <v>001</v>
          </cell>
          <cell r="R79" t="str">
            <v>201</v>
          </cell>
          <cell r="S79">
            <v>40870</v>
          </cell>
          <cell r="T79" t="str">
            <v>4041064779</v>
          </cell>
          <cell r="U79" t="str">
            <v>201111</v>
          </cell>
          <cell r="V79" t="str">
            <v>201111</v>
          </cell>
          <cell r="W79" t="str">
            <v>12</v>
          </cell>
          <cell r="X79">
            <v>1</v>
          </cell>
          <cell r="Y79" t="str">
            <v>CAS ZONALES NOVIEMBRE 2011</v>
          </cell>
          <cell r="Z79">
            <v>4172</v>
          </cell>
          <cell r="AA79" t="str">
            <v>10282600191</v>
          </cell>
          <cell r="AB79" t="str">
            <v xml:space="preserve">MELGAR </v>
          </cell>
          <cell r="AC79" t="str">
            <v>CANALES</v>
          </cell>
          <cell r="AD79" t="str">
            <v>MAURY GAMEL</v>
          </cell>
          <cell r="AE79" t="str">
            <v>HORIZONTE</v>
          </cell>
          <cell r="AF79" t="str">
            <v>01</v>
          </cell>
          <cell r="AG79">
            <v>20.73</v>
          </cell>
          <cell r="AH79">
            <v>16.48</v>
          </cell>
          <cell r="AI79">
            <v>37.21</v>
          </cell>
          <cell r="AJ79">
            <v>106.3</v>
          </cell>
          <cell r="AK79">
            <v>40849</v>
          </cell>
          <cell r="AL79" t="str">
            <v/>
          </cell>
          <cell r="AM79">
            <v>1</v>
          </cell>
          <cell r="AN79" t="str">
            <v>2011</v>
          </cell>
          <cell r="AO79" t="str">
            <v>1</v>
          </cell>
          <cell r="AP79">
            <v>95.67</v>
          </cell>
          <cell r="AQ79">
            <v>0</v>
          </cell>
          <cell r="AR79">
            <v>0</v>
          </cell>
          <cell r="AS79">
            <v>0</v>
          </cell>
          <cell r="AT79">
            <v>0</v>
          </cell>
          <cell r="AU79">
            <v>0</v>
          </cell>
          <cell r="AV79">
            <v>0</v>
          </cell>
          <cell r="AW79">
            <v>0</v>
          </cell>
          <cell r="AX79">
            <v>0</v>
          </cell>
          <cell r="AY79">
            <v>0</v>
          </cell>
          <cell r="AZ79">
            <v>0</v>
          </cell>
          <cell r="BA79">
            <v>0</v>
          </cell>
          <cell r="BB79">
            <v>21907</v>
          </cell>
          <cell r="BC79">
            <v>0</v>
          </cell>
          <cell r="BD79">
            <v>0</v>
          </cell>
          <cell r="BE79">
            <v>0</v>
          </cell>
          <cell r="BF79">
            <v>0</v>
          </cell>
          <cell r="BG79">
            <v>0</v>
          </cell>
          <cell r="BH79" t="str">
            <v>219051MMCGA0</v>
          </cell>
          <cell r="BI79">
            <v>40849</v>
          </cell>
        </row>
        <row r="80">
          <cell r="A80" t="str">
            <v>33671702</v>
          </cell>
          <cell r="B80" t="str">
            <v>MOLOCHO ESTELA ELDER</v>
          </cell>
          <cell r="C80" t="str">
            <v>CHOFER</v>
          </cell>
          <cell r="D80" t="str">
            <v>33671702</v>
          </cell>
          <cell r="E80">
            <v>40854</v>
          </cell>
          <cell r="F80">
            <v>40908</v>
          </cell>
          <cell r="H80">
            <v>880</v>
          </cell>
          <cell r="I80">
            <v>880</v>
          </cell>
          <cell r="J80">
            <v>0</v>
          </cell>
          <cell r="K80" t="str">
            <v>MOLOCHO ESTELA ELDER</v>
          </cell>
          <cell r="L80">
            <v>0</v>
          </cell>
          <cell r="M80">
            <v>765.6</v>
          </cell>
          <cell r="N80" t="str">
            <v>OFICINA ZONAL AMAZONAS</v>
          </cell>
          <cell r="O80" t="str">
            <v xml:space="preserve">0006  </v>
          </cell>
          <cell r="P80" t="str">
            <v>3479</v>
          </cell>
          <cell r="Q80" t="str">
            <v>001</v>
          </cell>
          <cell r="R80" t="str">
            <v>82</v>
          </cell>
          <cell r="S80">
            <v>40870</v>
          </cell>
          <cell r="T80" t="str">
            <v>04261059865</v>
          </cell>
          <cell r="U80" t="str">
            <v>201111</v>
          </cell>
          <cell r="V80" t="str">
            <v>201111</v>
          </cell>
          <cell r="W80" t="str">
            <v>12</v>
          </cell>
          <cell r="X80">
            <v>1</v>
          </cell>
          <cell r="Y80" t="str">
            <v>CAS ZONALES NOVIEMBRE 2011</v>
          </cell>
          <cell r="Z80">
            <v>4186</v>
          </cell>
          <cell r="AA80" t="str">
            <v>10336717022</v>
          </cell>
          <cell r="AB80" t="str">
            <v>MOLOCHO</v>
          </cell>
          <cell r="AC80" t="str">
            <v>ESTELA</v>
          </cell>
          <cell r="AD80" t="str">
            <v>ELDER</v>
          </cell>
          <cell r="AE80" t="str">
            <v>ONP</v>
          </cell>
          <cell r="AF80" t="str">
            <v>99</v>
          </cell>
          <cell r="AG80">
            <v>0</v>
          </cell>
          <cell r="AH80">
            <v>0</v>
          </cell>
          <cell r="AI80">
            <v>0</v>
          </cell>
          <cell r="AJ80">
            <v>114.4</v>
          </cell>
          <cell r="AK80">
            <v>40854</v>
          </cell>
          <cell r="AL80" t="str">
            <v/>
          </cell>
          <cell r="AM80">
            <v>1</v>
          </cell>
          <cell r="AN80" t="str">
            <v>2011</v>
          </cell>
          <cell r="AO80" t="str">
            <v>1</v>
          </cell>
          <cell r="AP80">
            <v>79.2</v>
          </cell>
          <cell r="AQ80">
            <v>0</v>
          </cell>
          <cell r="AR80">
            <v>0</v>
          </cell>
          <cell r="AS80">
            <v>0</v>
          </cell>
          <cell r="AT80">
            <v>0</v>
          </cell>
          <cell r="AU80">
            <v>0</v>
          </cell>
          <cell r="AV80">
            <v>0</v>
          </cell>
          <cell r="AW80">
            <v>0</v>
          </cell>
          <cell r="AX80">
            <v>0</v>
          </cell>
          <cell r="AY80">
            <v>0</v>
          </cell>
          <cell r="AZ80">
            <v>0</v>
          </cell>
          <cell r="BA80">
            <v>0</v>
          </cell>
          <cell r="BB80">
            <v>25832</v>
          </cell>
          <cell r="BC80">
            <v>0</v>
          </cell>
          <cell r="BD80">
            <v>0</v>
          </cell>
          <cell r="BE80">
            <v>0</v>
          </cell>
          <cell r="BF80">
            <v>0</v>
          </cell>
          <cell r="BG80">
            <v>0</v>
          </cell>
          <cell r="BH80" t="str">
            <v/>
          </cell>
          <cell r="BI80" t="str">
            <v/>
          </cell>
        </row>
        <row r="81">
          <cell r="A81" t="str">
            <v>33671702</v>
          </cell>
          <cell r="B81" t="str">
            <v>MOLOCHO ESTELA ELDER</v>
          </cell>
          <cell r="C81" t="str">
            <v>CHOFER</v>
          </cell>
          <cell r="D81" t="str">
            <v>33671702</v>
          </cell>
          <cell r="E81">
            <v>40854</v>
          </cell>
          <cell r="F81">
            <v>40939</v>
          </cell>
          <cell r="H81">
            <v>880</v>
          </cell>
          <cell r="I81">
            <v>880</v>
          </cell>
          <cell r="J81">
            <v>0</v>
          </cell>
          <cell r="K81" t="str">
            <v>MOLOCHO ESTELA ELDER</v>
          </cell>
          <cell r="L81">
            <v>0</v>
          </cell>
          <cell r="M81">
            <v>765.6</v>
          </cell>
          <cell r="N81" t="str">
            <v>OFICINA ZONAL AMAZONAS</v>
          </cell>
          <cell r="O81" t="str">
            <v xml:space="preserve">0006  </v>
          </cell>
          <cell r="P81" t="str">
            <v>3479</v>
          </cell>
          <cell r="Q81" t="str">
            <v>001</v>
          </cell>
          <cell r="R81" t="str">
            <v>82</v>
          </cell>
          <cell r="S81">
            <v>40870</v>
          </cell>
          <cell r="T81" t="str">
            <v>04261059865</v>
          </cell>
          <cell r="U81" t="str">
            <v>201111</v>
          </cell>
          <cell r="V81" t="str">
            <v>201111</v>
          </cell>
          <cell r="W81" t="str">
            <v>12</v>
          </cell>
          <cell r="X81">
            <v>1</v>
          </cell>
          <cell r="Y81" t="str">
            <v>CAS ZONALES NOVIEMBRE 2011</v>
          </cell>
          <cell r="Z81">
            <v>4186</v>
          </cell>
          <cell r="AA81" t="str">
            <v>10336717022</v>
          </cell>
          <cell r="AB81" t="str">
            <v>MOLOCHO</v>
          </cell>
          <cell r="AC81" t="str">
            <v>ESTELA</v>
          </cell>
          <cell r="AD81" t="str">
            <v>ELDER</v>
          </cell>
          <cell r="AE81" t="str">
            <v>ONP</v>
          </cell>
          <cell r="AF81" t="str">
            <v>99</v>
          </cell>
          <cell r="AG81">
            <v>0</v>
          </cell>
          <cell r="AH81">
            <v>0</v>
          </cell>
          <cell r="AI81">
            <v>0</v>
          </cell>
          <cell r="AJ81">
            <v>114.4</v>
          </cell>
          <cell r="AK81">
            <v>40854</v>
          </cell>
          <cell r="AL81" t="str">
            <v/>
          </cell>
          <cell r="AM81">
            <v>1</v>
          </cell>
          <cell r="AN81" t="str">
            <v>2011</v>
          </cell>
          <cell r="AO81" t="str">
            <v>1</v>
          </cell>
          <cell r="AP81">
            <v>79.2</v>
          </cell>
          <cell r="AQ81">
            <v>0</v>
          </cell>
          <cell r="AR81">
            <v>0</v>
          </cell>
          <cell r="AS81">
            <v>0</v>
          </cell>
          <cell r="AT81">
            <v>0</v>
          </cell>
          <cell r="AU81">
            <v>0</v>
          </cell>
          <cell r="AV81">
            <v>0</v>
          </cell>
          <cell r="AW81">
            <v>0</v>
          </cell>
          <cell r="AX81">
            <v>0</v>
          </cell>
          <cell r="AY81">
            <v>0</v>
          </cell>
          <cell r="AZ81">
            <v>0</v>
          </cell>
          <cell r="BA81">
            <v>0</v>
          </cell>
          <cell r="BB81">
            <v>25832</v>
          </cell>
          <cell r="BC81">
            <v>0</v>
          </cell>
          <cell r="BD81">
            <v>0</v>
          </cell>
          <cell r="BE81">
            <v>0</v>
          </cell>
          <cell r="BF81">
            <v>0</v>
          </cell>
          <cell r="BG81">
            <v>0</v>
          </cell>
          <cell r="BH81" t="str">
            <v/>
          </cell>
          <cell r="BI81" t="str">
            <v/>
          </cell>
        </row>
        <row r="82">
          <cell r="A82" t="str">
            <v>33671702</v>
          </cell>
          <cell r="B82" t="str">
            <v>MOLOCHO ESTELA ELDER</v>
          </cell>
          <cell r="C82" t="str">
            <v>CHOFER</v>
          </cell>
          <cell r="D82" t="str">
            <v>33671702</v>
          </cell>
          <cell r="E82">
            <v>40854</v>
          </cell>
          <cell r="F82">
            <v>40999</v>
          </cell>
          <cell r="H82">
            <v>880</v>
          </cell>
          <cell r="I82">
            <v>880</v>
          </cell>
          <cell r="J82">
            <v>0</v>
          </cell>
          <cell r="K82" t="str">
            <v>MOLOCHO ESTELA ELDER</v>
          </cell>
          <cell r="L82">
            <v>0</v>
          </cell>
          <cell r="M82">
            <v>765.6</v>
          </cell>
          <cell r="N82" t="str">
            <v>OFICINA ZONAL AMAZONAS</v>
          </cell>
          <cell r="O82" t="str">
            <v xml:space="preserve">0006  </v>
          </cell>
          <cell r="P82" t="str">
            <v>3479</v>
          </cell>
          <cell r="Q82" t="str">
            <v>001</v>
          </cell>
          <cell r="R82" t="str">
            <v>82</v>
          </cell>
          <cell r="S82">
            <v>40870</v>
          </cell>
          <cell r="T82" t="str">
            <v>04261059865</v>
          </cell>
          <cell r="U82" t="str">
            <v>201111</v>
          </cell>
          <cell r="V82" t="str">
            <v>201111</v>
          </cell>
          <cell r="W82" t="str">
            <v>12</v>
          </cell>
          <cell r="X82">
            <v>1</v>
          </cell>
          <cell r="Y82" t="str">
            <v>CAS ZONALES NOVIEMBRE 2011</v>
          </cell>
          <cell r="Z82">
            <v>4186</v>
          </cell>
          <cell r="AA82" t="str">
            <v>10336717022</v>
          </cell>
          <cell r="AB82" t="str">
            <v>MOLOCHO</v>
          </cell>
          <cell r="AC82" t="str">
            <v>ESTELA</v>
          </cell>
          <cell r="AD82" t="str">
            <v>ELDER</v>
          </cell>
          <cell r="AE82" t="str">
            <v>ONP</v>
          </cell>
          <cell r="AF82" t="str">
            <v>99</v>
          </cell>
          <cell r="AG82">
            <v>0</v>
          </cell>
          <cell r="AH82">
            <v>0</v>
          </cell>
          <cell r="AI82">
            <v>0</v>
          </cell>
          <cell r="AJ82">
            <v>114.4</v>
          </cell>
          <cell r="AK82">
            <v>40854</v>
          </cell>
          <cell r="AL82" t="str">
            <v/>
          </cell>
          <cell r="AM82">
            <v>1</v>
          </cell>
          <cell r="AN82" t="str">
            <v>2011</v>
          </cell>
          <cell r="AO82" t="str">
            <v>1</v>
          </cell>
          <cell r="AP82">
            <v>79.2</v>
          </cell>
          <cell r="AQ82">
            <v>0</v>
          </cell>
          <cell r="AR82">
            <v>0</v>
          </cell>
          <cell r="AS82">
            <v>0</v>
          </cell>
          <cell r="AT82">
            <v>0</v>
          </cell>
          <cell r="AU82">
            <v>0</v>
          </cell>
          <cell r="AV82">
            <v>0</v>
          </cell>
          <cell r="AW82">
            <v>0</v>
          </cell>
          <cell r="AX82">
            <v>0</v>
          </cell>
          <cell r="AY82">
            <v>0</v>
          </cell>
          <cell r="AZ82">
            <v>0</v>
          </cell>
          <cell r="BA82">
            <v>0</v>
          </cell>
          <cell r="BB82">
            <v>25832</v>
          </cell>
          <cell r="BC82">
            <v>0</v>
          </cell>
          <cell r="BD82">
            <v>0</v>
          </cell>
          <cell r="BE82">
            <v>0</v>
          </cell>
          <cell r="BF82">
            <v>0</v>
          </cell>
          <cell r="BG82">
            <v>0</v>
          </cell>
          <cell r="BH82" t="str">
            <v/>
          </cell>
          <cell r="BI82" t="str">
            <v/>
          </cell>
        </row>
        <row r="83">
          <cell r="A83" t="str">
            <v>33671702</v>
          </cell>
          <cell r="B83" t="str">
            <v>MOLOCHO ESTELA ELDER</v>
          </cell>
          <cell r="C83" t="str">
            <v>CHOFER</v>
          </cell>
          <cell r="D83" t="str">
            <v>33671702</v>
          </cell>
          <cell r="E83">
            <v>40854</v>
          </cell>
          <cell r="F83">
            <v>41060</v>
          </cell>
          <cell r="H83">
            <v>880</v>
          </cell>
          <cell r="I83">
            <v>880</v>
          </cell>
          <cell r="J83">
            <v>0</v>
          </cell>
          <cell r="K83" t="str">
            <v>MOLOCHO ESTELA ELDER</v>
          </cell>
          <cell r="L83">
            <v>0</v>
          </cell>
          <cell r="M83">
            <v>765.6</v>
          </cell>
          <cell r="N83" t="str">
            <v>OFICINA ZONAL AMAZONAS</v>
          </cell>
          <cell r="O83" t="str">
            <v xml:space="preserve">0006  </v>
          </cell>
          <cell r="P83" t="str">
            <v>3479</v>
          </cell>
          <cell r="Q83" t="str">
            <v>001</v>
          </cell>
          <cell r="R83" t="str">
            <v>82</v>
          </cell>
          <cell r="S83">
            <v>40870</v>
          </cell>
          <cell r="T83" t="str">
            <v>04261059865</v>
          </cell>
          <cell r="U83" t="str">
            <v>201111</v>
          </cell>
          <cell r="V83" t="str">
            <v>201111</v>
          </cell>
          <cell r="W83" t="str">
            <v>12</v>
          </cell>
          <cell r="X83">
            <v>1</v>
          </cell>
          <cell r="Y83" t="str">
            <v>CAS ZONALES NOVIEMBRE 2011</v>
          </cell>
          <cell r="Z83">
            <v>4186</v>
          </cell>
          <cell r="AA83" t="str">
            <v>10336717022</v>
          </cell>
          <cell r="AB83" t="str">
            <v>MOLOCHO</v>
          </cell>
          <cell r="AC83" t="str">
            <v>ESTELA</v>
          </cell>
          <cell r="AD83" t="str">
            <v>ELDER</v>
          </cell>
          <cell r="AE83" t="str">
            <v>ONP</v>
          </cell>
          <cell r="AF83" t="str">
            <v>99</v>
          </cell>
          <cell r="AG83">
            <v>0</v>
          </cell>
          <cell r="AH83">
            <v>0</v>
          </cell>
          <cell r="AI83">
            <v>0</v>
          </cell>
          <cell r="AJ83">
            <v>114.4</v>
          </cell>
          <cell r="AK83">
            <v>40854</v>
          </cell>
          <cell r="AL83" t="str">
            <v/>
          </cell>
          <cell r="AM83">
            <v>1</v>
          </cell>
          <cell r="AN83" t="str">
            <v>2011</v>
          </cell>
          <cell r="AO83" t="str">
            <v>1</v>
          </cell>
          <cell r="AP83">
            <v>79.2</v>
          </cell>
          <cell r="AQ83">
            <v>0</v>
          </cell>
          <cell r="AR83">
            <v>0</v>
          </cell>
          <cell r="AS83">
            <v>0</v>
          </cell>
          <cell r="AT83">
            <v>0</v>
          </cell>
          <cell r="AU83">
            <v>0</v>
          </cell>
          <cell r="AV83">
            <v>0</v>
          </cell>
          <cell r="AW83">
            <v>0</v>
          </cell>
          <cell r="AX83">
            <v>0</v>
          </cell>
          <cell r="AY83">
            <v>0</v>
          </cell>
          <cell r="AZ83">
            <v>0</v>
          </cell>
          <cell r="BA83">
            <v>0</v>
          </cell>
          <cell r="BB83">
            <v>25832</v>
          </cell>
          <cell r="BC83">
            <v>0</v>
          </cell>
          <cell r="BD83">
            <v>0</v>
          </cell>
          <cell r="BE83">
            <v>0</v>
          </cell>
          <cell r="BF83">
            <v>0</v>
          </cell>
          <cell r="BG83">
            <v>0</v>
          </cell>
          <cell r="BH83" t="str">
            <v/>
          </cell>
          <cell r="BI83" t="str">
            <v/>
          </cell>
        </row>
        <row r="84">
          <cell r="A84" t="str">
            <v>29686437</v>
          </cell>
          <cell r="B84" t="str">
            <v>MONTESINOS BALLADARES AMADEO ARTURO</v>
          </cell>
          <cell r="C84" t="str">
            <v>RESPONSABLE DE PROYECTOS-SUPERVISION</v>
          </cell>
          <cell r="D84" t="str">
            <v>29686437</v>
          </cell>
          <cell r="E84">
            <v>40819</v>
          </cell>
          <cell r="F84">
            <v>40879</v>
          </cell>
          <cell r="H84">
            <v>3500</v>
          </cell>
          <cell r="I84">
            <v>3500</v>
          </cell>
          <cell r="J84">
            <v>0</v>
          </cell>
          <cell r="K84" t="str">
            <v>MONTESINOS BALLADARES AMADEO ARTURO</v>
          </cell>
          <cell r="L84">
            <v>0</v>
          </cell>
          <cell r="M84">
            <v>3037.3</v>
          </cell>
          <cell r="N84" t="str">
            <v>OFICINA ZONAL PUNO</v>
          </cell>
          <cell r="O84" t="str">
            <v xml:space="preserve">0028  </v>
          </cell>
          <cell r="P84" t="str">
            <v>3402</v>
          </cell>
          <cell r="Q84" t="str">
            <v>001</v>
          </cell>
          <cell r="R84" t="str">
            <v>150</v>
          </cell>
          <cell r="S84">
            <v>40870</v>
          </cell>
          <cell r="T84" t="str">
            <v>4017965692</v>
          </cell>
          <cell r="U84" t="str">
            <v>201111</v>
          </cell>
          <cell r="V84" t="str">
            <v>201111</v>
          </cell>
          <cell r="W84" t="str">
            <v>12</v>
          </cell>
          <cell r="X84">
            <v>1</v>
          </cell>
          <cell r="Y84" t="str">
            <v>CAS ZONALES NOVIEMBRE 2011</v>
          </cell>
          <cell r="Z84">
            <v>427</v>
          </cell>
          <cell r="AA84" t="str">
            <v>10296864370</v>
          </cell>
          <cell r="AB84" t="str">
            <v>MONTESINOS</v>
          </cell>
          <cell r="AC84" t="str">
            <v>BALLADARES</v>
          </cell>
          <cell r="AD84" t="str">
            <v>AMADEO ARTURO</v>
          </cell>
          <cell r="AE84" t="str">
            <v>INTEGRA</v>
          </cell>
          <cell r="AF84" t="str">
            <v>02</v>
          </cell>
          <cell r="AG84">
            <v>63</v>
          </cell>
          <cell r="AH84">
            <v>49.7</v>
          </cell>
          <cell r="AI84">
            <v>112.7</v>
          </cell>
          <cell r="AJ84">
            <v>350</v>
          </cell>
          <cell r="AK84">
            <v>40819</v>
          </cell>
          <cell r="AL84" t="str">
            <v>2189110</v>
          </cell>
          <cell r="AM84">
            <v>40546</v>
          </cell>
          <cell r="AN84" t="str">
            <v>2011</v>
          </cell>
          <cell r="AO84" t="str">
            <v>1</v>
          </cell>
          <cell r="AP84">
            <v>97.2</v>
          </cell>
          <cell r="AQ84">
            <v>0</v>
          </cell>
          <cell r="AR84">
            <v>0</v>
          </cell>
          <cell r="AS84">
            <v>0</v>
          </cell>
          <cell r="AT84">
            <v>0</v>
          </cell>
          <cell r="AU84">
            <v>0</v>
          </cell>
          <cell r="AV84">
            <v>0</v>
          </cell>
          <cell r="AW84">
            <v>0</v>
          </cell>
          <cell r="AX84">
            <v>0</v>
          </cell>
          <cell r="AY84">
            <v>0</v>
          </cell>
          <cell r="AZ84">
            <v>0</v>
          </cell>
          <cell r="BA84">
            <v>0</v>
          </cell>
          <cell r="BB84">
            <v>22006</v>
          </cell>
          <cell r="BC84">
            <v>0</v>
          </cell>
          <cell r="BD84">
            <v>0</v>
          </cell>
          <cell r="BE84">
            <v>0</v>
          </cell>
          <cell r="BF84">
            <v>0</v>
          </cell>
          <cell r="BG84">
            <v>0</v>
          </cell>
          <cell r="BH84" t="str">
            <v>220041AMBTL1</v>
          </cell>
          <cell r="BI84">
            <v>40819</v>
          </cell>
        </row>
        <row r="85">
          <cell r="A85" t="str">
            <v>29602707</v>
          </cell>
          <cell r="B85" t="str">
            <v>MONZON GALINDO MAGNOLIA</v>
          </cell>
          <cell r="C85" t="str">
            <v>RESPONSABLE DE PROYECTOS</v>
          </cell>
          <cell r="D85" t="str">
            <v>29602707</v>
          </cell>
          <cell r="E85">
            <v>40849</v>
          </cell>
          <cell r="F85">
            <v>40908</v>
          </cell>
          <cell r="H85">
            <v>2996.67</v>
          </cell>
          <cell r="I85">
            <v>2996.67</v>
          </cell>
          <cell r="J85">
            <v>0</v>
          </cell>
          <cell r="K85" t="str">
            <v>MONZON GALINDO MAGNOLIA</v>
          </cell>
          <cell r="L85">
            <v>0</v>
          </cell>
          <cell r="M85">
            <v>2590.3200000000002</v>
          </cell>
          <cell r="N85" t="str">
            <v>OFICINA ZONAL APURIMAC</v>
          </cell>
          <cell r="O85" t="str">
            <v xml:space="preserve">0009  </v>
          </cell>
          <cell r="P85" t="str">
            <v>3454</v>
          </cell>
          <cell r="Q85" t="str">
            <v>001</v>
          </cell>
          <cell r="R85" t="str">
            <v>73</v>
          </cell>
          <cell r="S85">
            <v>40870</v>
          </cell>
          <cell r="T85" t="str">
            <v>4181024459</v>
          </cell>
          <cell r="U85" t="str">
            <v>201111</v>
          </cell>
          <cell r="V85" t="str">
            <v>201111</v>
          </cell>
          <cell r="W85" t="str">
            <v>12</v>
          </cell>
          <cell r="X85">
            <v>1</v>
          </cell>
          <cell r="Y85" t="str">
            <v>CAS ZONALES NOVIEMBRE 2011</v>
          </cell>
          <cell r="Z85">
            <v>803</v>
          </cell>
          <cell r="AA85" t="str">
            <v>10296027079</v>
          </cell>
          <cell r="AB85" t="str">
            <v>MONZON</v>
          </cell>
          <cell r="AC85" t="str">
            <v>GALINDO</v>
          </cell>
          <cell r="AD85" t="str">
            <v>MAGNOLIA</v>
          </cell>
          <cell r="AE85" t="str">
            <v>PROFUTURO</v>
          </cell>
          <cell r="AF85" t="str">
            <v>04</v>
          </cell>
          <cell r="AG85">
            <v>65.03</v>
          </cell>
          <cell r="AH85">
            <v>41.65</v>
          </cell>
          <cell r="AI85">
            <v>106.68</v>
          </cell>
          <cell r="AJ85">
            <v>299.67</v>
          </cell>
          <cell r="AK85">
            <v>40849</v>
          </cell>
          <cell r="AL85" t="str">
            <v>2207849</v>
          </cell>
          <cell r="AM85">
            <v>40550</v>
          </cell>
          <cell r="AN85" t="str">
            <v>2011</v>
          </cell>
          <cell r="AO85" t="str">
            <v>1</v>
          </cell>
          <cell r="AP85">
            <v>97.2</v>
          </cell>
          <cell r="AQ85">
            <v>0</v>
          </cell>
          <cell r="AR85">
            <v>0</v>
          </cell>
          <cell r="AS85">
            <v>0</v>
          </cell>
          <cell r="AT85">
            <v>0</v>
          </cell>
          <cell r="AU85">
            <v>0</v>
          </cell>
          <cell r="AV85">
            <v>0</v>
          </cell>
          <cell r="AW85">
            <v>0</v>
          </cell>
          <cell r="AX85">
            <v>0</v>
          </cell>
          <cell r="AY85">
            <v>0</v>
          </cell>
          <cell r="AZ85">
            <v>0</v>
          </cell>
          <cell r="BA85">
            <v>0</v>
          </cell>
          <cell r="BB85">
            <v>26187</v>
          </cell>
          <cell r="BC85">
            <v>0</v>
          </cell>
          <cell r="BD85">
            <v>0</v>
          </cell>
          <cell r="BE85">
            <v>0</v>
          </cell>
          <cell r="BF85">
            <v>0</v>
          </cell>
          <cell r="BG85">
            <v>0</v>
          </cell>
          <cell r="BH85" t="str">
            <v>561850MMGZI9</v>
          </cell>
          <cell r="BI85">
            <v>40849</v>
          </cell>
        </row>
        <row r="86">
          <cell r="A86" t="str">
            <v>29602707</v>
          </cell>
          <cell r="B86" t="str">
            <v>MONZON GALINDO MAGNOLIA</v>
          </cell>
          <cell r="C86" t="str">
            <v>RESPONSABLE DE PROYECTOS</v>
          </cell>
          <cell r="D86" t="str">
            <v>29602707</v>
          </cell>
          <cell r="E86">
            <v>40849</v>
          </cell>
          <cell r="F86">
            <v>40939</v>
          </cell>
          <cell r="H86">
            <v>2996.67</v>
          </cell>
          <cell r="I86">
            <v>2996.67</v>
          </cell>
          <cell r="J86">
            <v>0</v>
          </cell>
          <cell r="K86" t="str">
            <v>MONZON GALINDO MAGNOLIA</v>
          </cell>
          <cell r="L86">
            <v>0</v>
          </cell>
          <cell r="M86">
            <v>2590.3200000000002</v>
          </cell>
          <cell r="N86" t="str">
            <v>OFICINA ZONAL APURIMAC</v>
          </cell>
          <cell r="O86" t="str">
            <v xml:space="preserve">0009  </v>
          </cell>
          <cell r="P86" t="str">
            <v>3454</v>
          </cell>
          <cell r="Q86" t="str">
            <v>001</v>
          </cell>
          <cell r="R86" t="str">
            <v>73</v>
          </cell>
          <cell r="S86">
            <v>40870</v>
          </cell>
          <cell r="T86" t="str">
            <v>4181024459</v>
          </cell>
          <cell r="U86" t="str">
            <v>201111</v>
          </cell>
          <cell r="V86" t="str">
            <v>201111</v>
          </cell>
          <cell r="W86" t="str">
            <v>12</v>
          </cell>
          <cell r="X86">
            <v>1</v>
          </cell>
          <cell r="Y86" t="str">
            <v>CAS ZONALES NOVIEMBRE 2011</v>
          </cell>
          <cell r="Z86">
            <v>803</v>
          </cell>
          <cell r="AA86" t="str">
            <v>10296027079</v>
          </cell>
          <cell r="AB86" t="str">
            <v>MONZON</v>
          </cell>
          <cell r="AC86" t="str">
            <v>GALINDO</v>
          </cell>
          <cell r="AD86" t="str">
            <v>MAGNOLIA</v>
          </cell>
          <cell r="AE86" t="str">
            <v>PROFUTURO</v>
          </cell>
          <cell r="AF86" t="str">
            <v>04</v>
          </cell>
          <cell r="AG86">
            <v>65.03</v>
          </cell>
          <cell r="AH86">
            <v>41.65</v>
          </cell>
          <cell r="AI86">
            <v>106.68</v>
          </cell>
          <cell r="AJ86">
            <v>299.67</v>
          </cell>
          <cell r="AK86">
            <v>40849</v>
          </cell>
          <cell r="AL86" t="str">
            <v>2207849</v>
          </cell>
          <cell r="AM86">
            <v>40550</v>
          </cell>
          <cell r="AN86" t="str">
            <v>2011</v>
          </cell>
          <cell r="AO86" t="str">
            <v>1</v>
          </cell>
          <cell r="AP86">
            <v>97.2</v>
          </cell>
          <cell r="AQ86">
            <v>0</v>
          </cell>
          <cell r="AR86">
            <v>0</v>
          </cell>
          <cell r="AS86">
            <v>0</v>
          </cell>
          <cell r="AT86">
            <v>0</v>
          </cell>
          <cell r="AU86">
            <v>0</v>
          </cell>
          <cell r="AV86">
            <v>0</v>
          </cell>
          <cell r="AW86">
            <v>0</v>
          </cell>
          <cell r="AX86">
            <v>0</v>
          </cell>
          <cell r="AY86">
            <v>0</v>
          </cell>
          <cell r="AZ86">
            <v>0</v>
          </cell>
          <cell r="BA86">
            <v>0</v>
          </cell>
          <cell r="BB86">
            <v>26187</v>
          </cell>
          <cell r="BC86">
            <v>0</v>
          </cell>
          <cell r="BD86">
            <v>0</v>
          </cell>
          <cell r="BE86">
            <v>0</v>
          </cell>
          <cell r="BF86">
            <v>0</v>
          </cell>
          <cell r="BG86">
            <v>0</v>
          </cell>
          <cell r="BH86" t="str">
            <v>561850MMGZI9</v>
          </cell>
          <cell r="BI86">
            <v>40849</v>
          </cell>
        </row>
        <row r="87">
          <cell r="A87" t="str">
            <v>20068994</v>
          </cell>
          <cell r="B87" t="str">
            <v>MORA  BONILLA ALDO PAUL</v>
          </cell>
          <cell r="C87" t="str">
            <v>JEFE DE LA OFICINA ZONAL JUNIN</v>
          </cell>
          <cell r="D87" t="str">
            <v>20068994</v>
          </cell>
          <cell r="E87">
            <v>40826</v>
          </cell>
          <cell r="F87">
            <v>40886</v>
          </cell>
          <cell r="H87">
            <v>5500</v>
          </cell>
          <cell r="I87">
            <v>5500</v>
          </cell>
          <cell r="J87">
            <v>0</v>
          </cell>
          <cell r="K87" t="str">
            <v>MORA  BONILLA ALDO PAUL</v>
          </cell>
          <cell r="L87">
            <v>0</v>
          </cell>
          <cell r="M87">
            <v>4772.8999999999996</v>
          </cell>
          <cell r="N87" t="str">
            <v>OFICINA ZONAL JUNIN</v>
          </cell>
          <cell r="O87" t="str">
            <v xml:space="preserve">0019  </v>
          </cell>
          <cell r="P87" t="str">
            <v>3433</v>
          </cell>
          <cell r="Q87" t="str">
            <v>001</v>
          </cell>
          <cell r="R87" t="str">
            <v>336</v>
          </cell>
          <cell r="S87">
            <v>40870</v>
          </cell>
          <cell r="T87" t="str">
            <v>04-383-035975</v>
          </cell>
          <cell r="U87" t="str">
            <v>201111</v>
          </cell>
          <cell r="V87" t="str">
            <v>201111</v>
          </cell>
          <cell r="W87" t="str">
            <v>12</v>
          </cell>
          <cell r="X87">
            <v>1</v>
          </cell>
          <cell r="Y87" t="str">
            <v>CAS ZONALES NOVIEMBRE 2011</v>
          </cell>
          <cell r="Z87">
            <v>4152</v>
          </cell>
          <cell r="AA87" t="str">
            <v>10200689947</v>
          </cell>
          <cell r="AB87" t="str">
            <v xml:space="preserve">MORA </v>
          </cell>
          <cell r="AC87" t="str">
            <v>BONILLA</v>
          </cell>
          <cell r="AD87" t="str">
            <v>ALDO PAUL</v>
          </cell>
          <cell r="AE87" t="str">
            <v>INTEGRA</v>
          </cell>
          <cell r="AF87" t="str">
            <v>02</v>
          </cell>
          <cell r="AG87">
            <v>99</v>
          </cell>
          <cell r="AH87">
            <v>78.099999999999994</v>
          </cell>
          <cell r="AI87">
            <v>177.1</v>
          </cell>
          <cell r="AJ87">
            <v>550</v>
          </cell>
          <cell r="AK87">
            <v>40826</v>
          </cell>
          <cell r="AL87" t="str">
            <v>2327102</v>
          </cell>
          <cell r="AM87">
            <v>40590</v>
          </cell>
          <cell r="AN87" t="str">
            <v>2011</v>
          </cell>
          <cell r="AO87" t="str">
            <v>1</v>
          </cell>
          <cell r="AP87">
            <v>97.2</v>
          </cell>
          <cell r="AQ87">
            <v>0</v>
          </cell>
          <cell r="AR87">
            <v>0</v>
          </cell>
          <cell r="AS87">
            <v>0</v>
          </cell>
          <cell r="AT87">
            <v>0</v>
          </cell>
          <cell r="AU87">
            <v>0</v>
          </cell>
          <cell r="AV87">
            <v>0</v>
          </cell>
          <cell r="AW87">
            <v>0</v>
          </cell>
          <cell r="AX87">
            <v>0</v>
          </cell>
          <cell r="AY87">
            <v>0</v>
          </cell>
          <cell r="AZ87">
            <v>0</v>
          </cell>
          <cell r="BA87">
            <v>0</v>
          </cell>
          <cell r="BB87">
            <v>27287</v>
          </cell>
          <cell r="BC87">
            <v>0</v>
          </cell>
          <cell r="BD87">
            <v>0</v>
          </cell>
          <cell r="BE87">
            <v>0</v>
          </cell>
          <cell r="BF87">
            <v>0</v>
          </cell>
          <cell r="BG87">
            <v>0</v>
          </cell>
          <cell r="BH87" t="str">
            <v>572851AMBAI9</v>
          </cell>
          <cell r="BI87">
            <v>40826</v>
          </cell>
        </row>
        <row r="88">
          <cell r="A88" t="str">
            <v>22510529</v>
          </cell>
          <cell r="B88" t="str">
            <v>MORA  ROQUE GUSTAVO</v>
          </cell>
          <cell r="C88" t="str">
            <v>CHOFER</v>
          </cell>
          <cell r="D88" t="str">
            <v>22510529</v>
          </cell>
          <cell r="E88">
            <v>40854</v>
          </cell>
          <cell r="F88">
            <v>40908</v>
          </cell>
          <cell r="H88">
            <v>880</v>
          </cell>
          <cell r="I88">
            <v>880</v>
          </cell>
          <cell r="J88">
            <v>0</v>
          </cell>
          <cell r="K88" t="str">
            <v>MORA  ROQUE GUSTAVO</v>
          </cell>
          <cell r="L88">
            <v>0</v>
          </cell>
          <cell r="M88">
            <v>767.01</v>
          </cell>
          <cell r="N88" t="str">
            <v>OFICINA ZONAL HUANUCO</v>
          </cell>
          <cell r="O88" t="str">
            <v xml:space="preserve">0017  </v>
          </cell>
          <cell r="P88" t="str">
            <v>3476</v>
          </cell>
          <cell r="Q88" t="str">
            <v>001</v>
          </cell>
          <cell r="R88" t="str">
            <v>93</v>
          </cell>
          <cell r="S88">
            <v>40870</v>
          </cell>
          <cell r="T88" t="str">
            <v>04-036-384188</v>
          </cell>
          <cell r="U88" t="str">
            <v>201111</v>
          </cell>
          <cell r="V88" t="str">
            <v>201111</v>
          </cell>
          <cell r="W88" t="str">
            <v>12</v>
          </cell>
          <cell r="X88">
            <v>1</v>
          </cell>
          <cell r="Y88" t="str">
            <v>CAS ZONALES NOVIEMBRE 2011</v>
          </cell>
          <cell r="Z88">
            <v>4182</v>
          </cell>
          <cell r="AA88" t="str">
            <v>10225105290</v>
          </cell>
          <cell r="AB88" t="str">
            <v xml:space="preserve">MORA </v>
          </cell>
          <cell r="AC88" t="str">
            <v>ROQUE</v>
          </cell>
          <cell r="AD88" t="str">
            <v>GUSTAVO</v>
          </cell>
          <cell r="AE88" t="str">
            <v>PRIMA</v>
          </cell>
          <cell r="AF88" t="str">
            <v>03</v>
          </cell>
          <cell r="AG88">
            <v>15.4</v>
          </cell>
          <cell r="AH88">
            <v>9.59</v>
          </cell>
          <cell r="AI88">
            <v>24.99</v>
          </cell>
          <cell r="AJ88">
            <v>88</v>
          </cell>
          <cell r="AK88">
            <v>40854</v>
          </cell>
          <cell r="AL88" t="str">
            <v/>
          </cell>
          <cell r="AM88">
            <v>1</v>
          </cell>
          <cell r="AN88" t="str">
            <v>2011</v>
          </cell>
          <cell r="AO88" t="str">
            <v>1</v>
          </cell>
          <cell r="AP88">
            <v>79.2</v>
          </cell>
          <cell r="AQ88">
            <v>0</v>
          </cell>
          <cell r="AR88">
            <v>0</v>
          </cell>
          <cell r="AS88">
            <v>0</v>
          </cell>
          <cell r="AT88">
            <v>0</v>
          </cell>
          <cell r="AU88">
            <v>0</v>
          </cell>
          <cell r="AV88">
            <v>0</v>
          </cell>
          <cell r="AW88">
            <v>0</v>
          </cell>
          <cell r="AX88">
            <v>0</v>
          </cell>
          <cell r="AY88">
            <v>0</v>
          </cell>
          <cell r="AZ88">
            <v>0</v>
          </cell>
          <cell r="BA88">
            <v>0</v>
          </cell>
          <cell r="BB88">
            <v>27023</v>
          </cell>
          <cell r="BC88">
            <v>0</v>
          </cell>
          <cell r="BD88">
            <v>0</v>
          </cell>
          <cell r="BE88">
            <v>0</v>
          </cell>
          <cell r="BF88">
            <v>0</v>
          </cell>
          <cell r="BG88">
            <v>0</v>
          </cell>
          <cell r="BH88" t="str">
            <v>570211GMRAU0</v>
          </cell>
          <cell r="BI88">
            <v>40854</v>
          </cell>
        </row>
        <row r="89">
          <cell r="A89" t="str">
            <v>22510529</v>
          </cell>
          <cell r="B89" t="str">
            <v>MORA  ROQUE GUSTAVO</v>
          </cell>
          <cell r="C89" t="str">
            <v>CHOFER</v>
          </cell>
          <cell r="D89" t="str">
            <v>22510529</v>
          </cell>
          <cell r="E89">
            <v>40854</v>
          </cell>
          <cell r="F89">
            <v>40939</v>
          </cell>
          <cell r="H89">
            <v>880</v>
          </cell>
          <cell r="I89">
            <v>880</v>
          </cell>
          <cell r="J89">
            <v>0</v>
          </cell>
          <cell r="K89" t="str">
            <v>MORA  ROQUE GUSTAVO</v>
          </cell>
          <cell r="L89">
            <v>0</v>
          </cell>
          <cell r="M89">
            <v>767.01</v>
          </cell>
          <cell r="N89" t="str">
            <v>OFICINA ZONAL HUANUCO</v>
          </cell>
          <cell r="O89" t="str">
            <v xml:space="preserve">0017  </v>
          </cell>
          <cell r="P89" t="str">
            <v>3476</v>
          </cell>
          <cell r="Q89" t="str">
            <v>001</v>
          </cell>
          <cell r="R89" t="str">
            <v>93</v>
          </cell>
          <cell r="S89">
            <v>40870</v>
          </cell>
          <cell r="T89" t="str">
            <v>04-036-384188</v>
          </cell>
          <cell r="U89" t="str">
            <v>201111</v>
          </cell>
          <cell r="V89" t="str">
            <v>201111</v>
          </cell>
          <cell r="W89" t="str">
            <v>12</v>
          </cell>
          <cell r="X89">
            <v>1</v>
          </cell>
          <cell r="Y89" t="str">
            <v>CAS ZONALES NOVIEMBRE 2011</v>
          </cell>
          <cell r="Z89">
            <v>4182</v>
          </cell>
          <cell r="AA89" t="str">
            <v>10225105290</v>
          </cell>
          <cell r="AB89" t="str">
            <v xml:space="preserve">MORA </v>
          </cell>
          <cell r="AC89" t="str">
            <v>ROQUE</v>
          </cell>
          <cell r="AD89" t="str">
            <v>GUSTAVO</v>
          </cell>
          <cell r="AE89" t="str">
            <v>PRIMA</v>
          </cell>
          <cell r="AF89" t="str">
            <v>03</v>
          </cell>
          <cell r="AG89">
            <v>15.4</v>
          </cell>
          <cell r="AH89">
            <v>9.59</v>
          </cell>
          <cell r="AI89">
            <v>24.99</v>
          </cell>
          <cell r="AJ89">
            <v>88</v>
          </cell>
          <cell r="AK89">
            <v>40854</v>
          </cell>
          <cell r="AL89" t="str">
            <v/>
          </cell>
          <cell r="AM89">
            <v>1</v>
          </cell>
          <cell r="AN89" t="str">
            <v>2011</v>
          </cell>
          <cell r="AO89" t="str">
            <v>1</v>
          </cell>
          <cell r="AP89">
            <v>79.2</v>
          </cell>
          <cell r="AQ89">
            <v>0</v>
          </cell>
          <cell r="AR89">
            <v>0</v>
          </cell>
          <cell r="AS89">
            <v>0</v>
          </cell>
          <cell r="AT89">
            <v>0</v>
          </cell>
          <cell r="AU89">
            <v>0</v>
          </cell>
          <cell r="AV89">
            <v>0</v>
          </cell>
          <cell r="AW89">
            <v>0</v>
          </cell>
          <cell r="AX89">
            <v>0</v>
          </cell>
          <cell r="AY89">
            <v>0</v>
          </cell>
          <cell r="AZ89">
            <v>0</v>
          </cell>
          <cell r="BA89">
            <v>0</v>
          </cell>
          <cell r="BB89">
            <v>27023</v>
          </cell>
          <cell r="BC89">
            <v>0</v>
          </cell>
          <cell r="BD89">
            <v>0</v>
          </cell>
          <cell r="BE89">
            <v>0</v>
          </cell>
          <cell r="BF89">
            <v>0</v>
          </cell>
          <cell r="BG89">
            <v>0</v>
          </cell>
          <cell r="BH89" t="str">
            <v>570211GMRAU0</v>
          </cell>
          <cell r="BI89">
            <v>40854</v>
          </cell>
        </row>
        <row r="90">
          <cell r="A90" t="str">
            <v>22510529</v>
          </cell>
          <cell r="B90" t="str">
            <v>MORA  ROQUE GUSTAVO</v>
          </cell>
          <cell r="C90" t="str">
            <v>CHOFER</v>
          </cell>
          <cell r="D90" t="str">
            <v>22510529</v>
          </cell>
          <cell r="E90">
            <v>40854</v>
          </cell>
          <cell r="F90">
            <v>40999</v>
          </cell>
          <cell r="H90">
            <v>880</v>
          </cell>
          <cell r="I90">
            <v>880</v>
          </cell>
          <cell r="J90">
            <v>0</v>
          </cell>
          <cell r="K90" t="str">
            <v>MORA  ROQUE GUSTAVO</v>
          </cell>
          <cell r="L90">
            <v>0</v>
          </cell>
          <cell r="M90">
            <v>767.01</v>
          </cell>
          <cell r="N90" t="str">
            <v>OFICINA ZONAL HUANUCO</v>
          </cell>
          <cell r="O90" t="str">
            <v xml:space="preserve">0017  </v>
          </cell>
          <cell r="P90" t="str">
            <v>3476</v>
          </cell>
          <cell r="Q90" t="str">
            <v>001</v>
          </cell>
          <cell r="R90" t="str">
            <v>93</v>
          </cell>
          <cell r="S90">
            <v>40870</v>
          </cell>
          <cell r="T90" t="str">
            <v>04-036-384188</v>
          </cell>
          <cell r="U90" t="str">
            <v>201111</v>
          </cell>
          <cell r="V90" t="str">
            <v>201111</v>
          </cell>
          <cell r="W90" t="str">
            <v>12</v>
          </cell>
          <cell r="X90">
            <v>1</v>
          </cell>
          <cell r="Y90" t="str">
            <v>CAS ZONALES NOVIEMBRE 2011</v>
          </cell>
          <cell r="Z90">
            <v>4182</v>
          </cell>
          <cell r="AA90" t="str">
            <v>10225105290</v>
          </cell>
          <cell r="AB90" t="str">
            <v xml:space="preserve">MORA </v>
          </cell>
          <cell r="AC90" t="str">
            <v>ROQUE</v>
          </cell>
          <cell r="AD90" t="str">
            <v>GUSTAVO</v>
          </cell>
          <cell r="AE90" t="str">
            <v>PRIMA</v>
          </cell>
          <cell r="AF90" t="str">
            <v>03</v>
          </cell>
          <cell r="AG90">
            <v>15.4</v>
          </cell>
          <cell r="AH90">
            <v>9.59</v>
          </cell>
          <cell r="AI90">
            <v>24.99</v>
          </cell>
          <cell r="AJ90">
            <v>88</v>
          </cell>
          <cell r="AK90">
            <v>40854</v>
          </cell>
          <cell r="AL90" t="str">
            <v/>
          </cell>
          <cell r="AM90">
            <v>1</v>
          </cell>
          <cell r="AN90" t="str">
            <v>2011</v>
          </cell>
          <cell r="AO90" t="str">
            <v>1</v>
          </cell>
          <cell r="AP90">
            <v>79.2</v>
          </cell>
          <cell r="AQ90">
            <v>0</v>
          </cell>
          <cell r="AR90">
            <v>0</v>
          </cell>
          <cell r="AS90">
            <v>0</v>
          </cell>
          <cell r="AT90">
            <v>0</v>
          </cell>
          <cell r="AU90">
            <v>0</v>
          </cell>
          <cell r="AV90">
            <v>0</v>
          </cell>
          <cell r="AW90">
            <v>0</v>
          </cell>
          <cell r="AX90">
            <v>0</v>
          </cell>
          <cell r="AY90">
            <v>0</v>
          </cell>
          <cell r="AZ90">
            <v>0</v>
          </cell>
          <cell r="BA90">
            <v>0</v>
          </cell>
          <cell r="BB90">
            <v>27023</v>
          </cell>
          <cell r="BC90">
            <v>0</v>
          </cell>
          <cell r="BD90">
            <v>0</v>
          </cell>
          <cell r="BE90">
            <v>0</v>
          </cell>
          <cell r="BF90">
            <v>0</v>
          </cell>
          <cell r="BG90">
            <v>0</v>
          </cell>
          <cell r="BH90" t="str">
            <v>570211GMRAU0</v>
          </cell>
          <cell r="BI90">
            <v>40854</v>
          </cell>
        </row>
        <row r="91">
          <cell r="A91" t="str">
            <v>22510529</v>
          </cell>
          <cell r="B91" t="str">
            <v>MORA  ROQUE GUSTAVO</v>
          </cell>
          <cell r="C91" t="str">
            <v>CHOFER</v>
          </cell>
          <cell r="D91" t="str">
            <v>22510529</v>
          </cell>
          <cell r="E91">
            <v>40854</v>
          </cell>
          <cell r="F91">
            <v>41090</v>
          </cell>
          <cell r="H91">
            <v>880</v>
          </cell>
          <cell r="I91">
            <v>880</v>
          </cell>
          <cell r="J91">
            <v>0</v>
          </cell>
          <cell r="K91" t="str">
            <v>MORA  ROQUE GUSTAVO</v>
          </cell>
          <cell r="L91">
            <v>0</v>
          </cell>
          <cell r="M91">
            <v>767.01</v>
          </cell>
          <cell r="N91" t="str">
            <v>OFICINA ZONAL HUANUCO</v>
          </cell>
          <cell r="O91" t="str">
            <v xml:space="preserve">0017  </v>
          </cell>
          <cell r="P91" t="str">
            <v>3476</v>
          </cell>
          <cell r="Q91" t="str">
            <v>001</v>
          </cell>
          <cell r="R91" t="str">
            <v>93</v>
          </cell>
          <cell r="S91">
            <v>40870</v>
          </cell>
          <cell r="T91" t="str">
            <v>04-036-384188</v>
          </cell>
          <cell r="U91" t="str">
            <v>201111</v>
          </cell>
          <cell r="V91" t="str">
            <v>201111</v>
          </cell>
          <cell r="W91" t="str">
            <v>12</v>
          </cell>
          <cell r="X91">
            <v>1</v>
          </cell>
          <cell r="Y91" t="str">
            <v>CAS ZONALES NOVIEMBRE 2011</v>
          </cell>
          <cell r="Z91">
            <v>4182</v>
          </cell>
          <cell r="AA91" t="str">
            <v>10225105290</v>
          </cell>
          <cell r="AB91" t="str">
            <v xml:space="preserve">MORA </v>
          </cell>
          <cell r="AC91" t="str">
            <v>ROQUE</v>
          </cell>
          <cell r="AD91" t="str">
            <v>GUSTAVO</v>
          </cell>
          <cell r="AE91" t="str">
            <v>PRIMA</v>
          </cell>
          <cell r="AF91" t="str">
            <v>03</v>
          </cell>
          <cell r="AG91">
            <v>15.4</v>
          </cell>
          <cell r="AH91">
            <v>9.59</v>
          </cell>
          <cell r="AI91">
            <v>24.99</v>
          </cell>
          <cell r="AJ91">
            <v>88</v>
          </cell>
          <cell r="AK91">
            <v>40854</v>
          </cell>
          <cell r="AL91" t="str">
            <v/>
          </cell>
          <cell r="AM91">
            <v>1</v>
          </cell>
          <cell r="AN91" t="str">
            <v>2011</v>
          </cell>
          <cell r="AO91" t="str">
            <v>1</v>
          </cell>
          <cell r="AP91">
            <v>79.2</v>
          </cell>
          <cell r="AQ91">
            <v>0</v>
          </cell>
          <cell r="AR91">
            <v>0</v>
          </cell>
          <cell r="AS91">
            <v>0</v>
          </cell>
          <cell r="AT91">
            <v>0</v>
          </cell>
          <cell r="AU91">
            <v>0</v>
          </cell>
          <cell r="AV91">
            <v>0</v>
          </cell>
          <cell r="AW91">
            <v>0</v>
          </cell>
          <cell r="AX91">
            <v>0</v>
          </cell>
          <cell r="AY91">
            <v>0</v>
          </cell>
          <cell r="AZ91">
            <v>0</v>
          </cell>
          <cell r="BA91">
            <v>0</v>
          </cell>
          <cell r="BB91">
            <v>27023</v>
          </cell>
          <cell r="BC91">
            <v>0</v>
          </cell>
          <cell r="BD91">
            <v>0</v>
          </cell>
          <cell r="BE91">
            <v>0</v>
          </cell>
          <cell r="BF91">
            <v>0</v>
          </cell>
          <cell r="BG91">
            <v>0</v>
          </cell>
          <cell r="BH91" t="str">
            <v>570211GMRAU0</v>
          </cell>
          <cell r="BI91">
            <v>40854</v>
          </cell>
        </row>
        <row r="92">
          <cell r="A92" t="str">
            <v>16788271</v>
          </cell>
          <cell r="B92" t="str">
            <v>MORALES  FLORES JIMMY ROY</v>
          </cell>
          <cell r="C92" t="str">
            <v>TECNICO DE PROYECTOS</v>
          </cell>
          <cell r="D92" t="str">
            <v>16788271</v>
          </cell>
          <cell r="E92">
            <v>40854</v>
          </cell>
          <cell r="F92">
            <v>40908</v>
          </cell>
          <cell r="H92">
            <v>2320</v>
          </cell>
          <cell r="I92">
            <v>2320</v>
          </cell>
          <cell r="J92">
            <v>0</v>
          </cell>
          <cell r="K92" t="str">
            <v>MORALES  FLORES JIMMY ROY</v>
          </cell>
          <cell r="L92">
            <v>0</v>
          </cell>
          <cell r="M92">
            <v>2018.4</v>
          </cell>
          <cell r="N92" t="str">
            <v>OFICINA ZONAL AMAZONAS</v>
          </cell>
          <cell r="O92" t="str">
            <v xml:space="preserve">0006  </v>
          </cell>
          <cell r="P92" t="str">
            <v>3478</v>
          </cell>
          <cell r="Q92" t="str">
            <v>001</v>
          </cell>
          <cell r="R92" t="str">
            <v>120</v>
          </cell>
          <cell r="S92">
            <v>40870</v>
          </cell>
          <cell r="T92" t="str">
            <v>04293802756</v>
          </cell>
          <cell r="U92" t="str">
            <v>201111</v>
          </cell>
          <cell r="V92" t="str">
            <v>201111</v>
          </cell>
          <cell r="W92" t="str">
            <v>12</v>
          </cell>
          <cell r="X92">
            <v>1</v>
          </cell>
          <cell r="Y92" t="str">
            <v>CAS ZONALES NOVIEMBRE 2011</v>
          </cell>
          <cell r="Z92">
            <v>4185</v>
          </cell>
          <cell r="AA92" t="str">
            <v>10167882710</v>
          </cell>
          <cell r="AB92" t="str">
            <v xml:space="preserve">MORALES </v>
          </cell>
          <cell r="AC92" t="str">
            <v>FLORES</v>
          </cell>
          <cell r="AD92" t="str">
            <v>JIMMY ROY</v>
          </cell>
          <cell r="AE92" t="str">
            <v>ONP</v>
          </cell>
          <cell r="AF92" t="str">
            <v>99</v>
          </cell>
          <cell r="AG92">
            <v>0</v>
          </cell>
          <cell r="AH92">
            <v>0</v>
          </cell>
          <cell r="AI92">
            <v>0</v>
          </cell>
          <cell r="AJ92">
            <v>301.60000000000002</v>
          </cell>
          <cell r="AK92">
            <v>40854</v>
          </cell>
          <cell r="AL92" t="str">
            <v>2365515</v>
          </cell>
          <cell r="AM92">
            <v>40611</v>
          </cell>
          <cell r="AN92" t="str">
            <v>2011</v>
          </cell>
          <cell r="AO92" t="str">
            <v>1</v>
          </cell>
          <cell r="AP92">
            <v>97.2</v>
          </cell>
          <cell r="AQ92">
            <v>0</v>
          </cell>
          <cell r="AR92">
            <v>0</v>
          </cell>
          <cell r="AS92">
            <v>0</v>
          </cell>
          <cell r="AT92">
            <v>0</v>
          </cell>
          <cell r="AU92">
            <v>0</v>
          </cell>
          <cell r="AV92">
            <v>0</v>
          </cell>
          <cell r="AW92">
            <v>0</v>
          </cell>
          <cell r="AX92">
            <v>0</v>
          </cell>
          <cell r="AY92">
            <v>0</v>
          </cell>
          <cell r="AZ92">
            <v>0</v>
          </cell>
          <cell r="BA92">
            <v>0</v>
          </cell>
          <cell r="BB92">
            <v>28109</v>
          </cell>
          <cell r="BC92">
            <v>0</v>
          </cell>
          <cell r="BD92">
            <v>0</v>
          </cell>
          <cell r="BE92">
            <v>0</v>
          </cell>
          <cell r="BF92">
            <v>0</v>
          </cell>
          <cell r="BG92">
            <v>0</v>
          </cell>
          <cell r="BH92" t="str">
            <v/>
          </cell>
          <cell r="BI92" t="str">
            <v/>
          </cell>
        </row>
        <row r="93">
          <cell r="A93" t="str">
            <v>16788271</v>
          </cell>
          <cell r="B93" t="str">
            <v>MORALES  FLORES JIMMY ROY</v>
          </cell>
          <cell r="C93" t="str">
            <v>TECNICO DE PROYECTOS</v>
          </cell>
          <cell r="D93" t="str">
            <v>16788271</v>
          </cell>
          <cell r="E93">
            <v>40854</v>
          </cell>
          <cell r="F93">
            <v>40939</v>
          </cell>
          <cell r="H93">
            <v>2320</v>
          </cell>
          <cell r="I93">
            <v>2320</v>
          </cell>
          <cell r="J93">
            <v>0</v>
          </cell>
          <cell r="K93" t="str">
            <v>MORALES  FLORES JIMMY ROY</v>
          </cell>
          <cell r="L93">
            <v>0</v>
          </cell>
          <cell r="M93">
            <v>2018.4</v>
          </cell>
          <cell r="N93" t="str">
            <v>OFICINA ZONAL AMAZONAS</v>
          </cell>
          <cell r="O93" t="str">
            <v xml:space="preserve">0006  </v>
          </cell>
          <cell r="P93" t="str">
            <v>3478</v>
          </cell>
          <cell r="Q93" t="str">
            <v>001</v>
          </cell>
          <cell r="R93" t="str">
            <v>120</v>
          </cell>
          <cell r="S93">
            <v>40870</v>
          </cell>
          <cell r="T93" t="str">
            <v>04293802756</v>
          </cell>
          <cell r="U93" t="str">
            <v>201111</v>
          </cell>
          <cell r="V93" t="str">
            <v>201111</v>
          </cell>
          <cell r="W93" t="str">
            <v>12</v>
          </cell>
          <cell r="X93">
            <v>1</v>
          </cell>
          <cell r="Y93" t="str">
            <v>CAS ZONALES NOVIEMBRE 2011</v>
          </cell>
          <cell r="Z93">
            <v>4185</v>
          </cell>
          <cell r="AA93" t="str">
            <v>10167882710</v>
          </cell>
          <cell r="AB93" t="str">
            <v xml:space="preserve">MORALES </v>
          </cell>
          <cell r="AC93" t="str">
            <v>FLORES</v>
          </cell>
          <cell r="AD93" t="str">
            <v>JIMMY ROY</v>
          </cell>
          <cell r="AE93" t="str">
            <v>ONP</v>
          </cell>
          <cell r="AF93" t="str">
            <v>99</v>
          </cell>
          <cell r="AG93">
            <v>0</v>
          </cell>
          <cell r="AH93">
            <v>0</v>
          </cell>
          <cell r="AI93">
            <v>0</v>
          </cell>
          <cell r="AJ93">
            <v>301.60000000000002</v>
          </cell>
          <cell r="AK93">
            <v>40854</v>
          </cell>
          <cell r="AL93" t="str">
            <v>2365515</v>
          </cell>
          <cell r="AM93">
            <v>40611</v>
          </cell>
          <cell r="AN93" t="str">
            <v>2011</v>
          </cell>
          <cell r="AO93" t="str">
            <v>1</v>
          </cell>
          <cell r="AP93">
            <v>97.2</v>
          </cell>
          <cell r="AQ93">
            <v>0</v>
          </cell>
          <cell r="AR93">
            <v>0</v>
          </cell>
          <cell r="AS93">
            <v>0</v>
          </cell>
          <cell r="AT93">
            <v>0</v>
          </cell>
          <cell r="AU93">
            <v>0</v>
          </cell>
          <cell r="AV93">
            <v>0</v>
          </cell>
          <cell r="AW93">
            <v>0</v>
          </cell>
          <cell r="AX93">
            <v>0</v>
          </cell>
          <cell r="AY93">
            <v>0</v>
          </cell>
          <cell r="AZ93">
            <v>0</v>
          </cell>
          <cell r="BA93">
            <v>0</v>
          </cell>
          <cell r="BB93">
            <v>28109</v>
          </cell>
          <cell r="BC93">
            <v>0</v>
          </cell>
          <cell r="BD93">
            <v>0</v>
          </cell>
          <cell r="BE93">
            <v>0</v>
          </cell>
          <cell r="BF93">
            <v>0</v>
          </cell>
          <cell r="BG93">
            <v>0</v>
          </cell>
          <cell r="BH93" t="str">
            <v/>
          </cell>
          <cell r="BI93" t="str">
            <v/>
          </cell>
        </row>
        <row r="94">
          <cell r="A94" t="str">
            <v>16788271</v>
          </cell>
          <cell r="B94" t="str">
            <v>MORALES  FLORES JIMMY ROY</v>
          </cell>
          <cell r="C94" t="str">
            <v>TECNICO DE PROYECTOS</v>
          </cell>
          <cell r="D94" t="str">
            <v>16788271</v>
          </cell>
          <cell r="E94">
            <v>40854</v>
          </cell>
          <cell r="F94">
            <v>40999</v>
          </cell>
          <cell r="H94">
            <v>2320</v>
          </cell>
          <cell r="I94">
            <v>2320</v>
          </cell>
          <cell r="J94">
            <v>0</v>
          </cell>
          <cell r="K94" t="str">
            <v>MORALES  FLORES JIMMY ROY</v>
          </cell>
          <cell r="L94">
            <v>0</v>
          </cell>
          <cell r="M94">
            <v>2018.4</v>
          </cell>
          <cell r="N94" t="str">
            <v>OFICINA ZONAL AMAZONAS</v>
          </cell>
          <cell r="O94" t="str">
            <v xml:space="preserve">0006  </v>
          </cell>
          <cell r="P94" t="str">
            <v>3478</v>
          </cell>
          <cell r="Q94" t="str">
            <v>001</v>
          </cell>
          <cell r="R94" t="str">
            <v>120</v>
          </cell>
          <cell r="S94">
            <v>40870</v>
          </cell>
          <cell r="T94" t="str">
            <v>04293802756</v>
          </cell>
          <cell r="U94" t="str">
            <v>201111</v>
          </cell>
          <cell r="V94" t="str">
            <v>201111</v>
          </cell>
          <cell r="W94" t="str">
            <v>12</v>
          </cell>
          <cell r="X94">
            <v>1</v>
          </cell>
          <cell r="Y94" t="str">
            <v>CAS ZONALES NOVIEMBRE 2011</v>
          </cell>
          <cell r="Z94">
            <v>4185</v>
          </cell>
          <cell r="AA94" t="str">
            <v>10167882710</v>
          </cell>
          <cell r="AB94" t="str">
            <v xml:space="preserve">MORALES </v>
          </cell>
          <cell r="AC94" t="str">
            <v>FLORES</v>
          </cell>
          <cell r="AD94" t="str">
            <v>JIMMY ROY</v>
          </cell>
          <cell r="AE94" t="str">
            <v>ONP</v>
          </cell>
          <cell r="AF94" t="str">
            <v>99</v>
          </cell>
          <cell r="AG94">
            <v>0</v>
          </cell>
          <cell r="AH94">
            <v>0</v>
          </cell>
          <cell r="AI94">
            <v>0</v>
          </cell>
          <cell r="AJ94">
            <v>301.60000000000002</v>
          </cell>
          <cell r="AK94">
            <v>40854</v>
          </cell>
          <cell r="AL94" t="str">
            <v>2365515</v>
          </cell>
          <cell r="AM94">
            <v>40611</v>
          </cell>
          <cell r="AN94" t="str">
            <v>2011</v>
          </cell>
          <cell r="AO94" t="str">
            <v>1</v>
          </cell>
          <cell r="AP94">
            <v>97.2</v>
          </cell>
          <cell r="AQ94">
            <v>0</v>
          </cell>
          <cell r="AR94">
            <v>0</v>
          </cell>
          <cell r="AS94">
            <v>0</v>
          </cell>
          <cell r="AT94">
            <v>0</v>
          </cell>
          <cell r="AU94">
            <v>0</v>
          </cell>
          <cell r="AV94">
            <v>0</v>
          </cell>
          <cell r="AW94">
            <v>0</v>
          </cell>
          <cell r="AX94">
            <v>0</v>
          </cell>
          <cell r="AY94">
            <v>0</v>
          </cell>
          <cell r="AZ94">
            <v>0</v>
          </cell>
          <cell r="BA94">
            <v>0</v>
          </cell>
          <cell r="BB94">
            <v>28109</v>
          </cell>
          <cell r="BC94">
            <v>0</v>
          </cell>
          <cell r="BD94">
            <v>0</v>
          </cell>
          <cell r="BE94">
            <v>0</v>
          </cell>
          <cell r="BF94">
            <v>0</v>
          </cell>
          <cell r="BG94">
            <v>0</v>
          </cell>
          <cell r="BH94" t="str">
            <v/>
          </cell>
          <cell r="BI94" t="str">
            <v/>
          </cell>
        </row>
        <row r="95">
          <cell r="A95" t="str">
            <v>16788271</v>
          </cell>
          <cell r="B95" t="str">
            <v>MORALES  FLORES JIMMY ROY</v>
          </cell>
          <cell r="C95" t="str">
            <v>TECNICO DE PROYECTOS</v>
          </cell>
          <cell r="D95" t="str">
            <v>16788271</v>
          </cell>
          <cell r="E95">
            <v>40854</v>
          </cell>
          <cell r="F95">
            <v>41060</v>
          </cell>
          <cell r="H95">
            <v>2320</v>
          </cell>
          <cell r="I95">
            <v>2320</v>
          </cell>
          <cell r="J95">
            <v>0</v>
          </cell>
          <cell r="K95" t="str">
            <v>MORALES  FLORES JIMMY ROY</v>
          </cell>
          <cell r="L95">
            <v>0</v>
          </cell>
          <cell r="M95">
            <v>2018.4</v>
          </cell>
          <cell r="N95" t="str">
            <v>OFICINA ZONAL AMAZONAS</v>
          </cell>
          <cell r="O95" t="str">
            <v xml:space="preserve">0006  </v>
          </cell>
          <cell r="P95" t="str">
            <v>3478</v>
          </cell>
          <cell r="Q95" t="str">
            <v>001</v>
          </cell>
          <cell r="R95" t="str">
            <v>120</v>
          </cell>
          <cell r="S95">
            <v>40870</v>
          </cell>
          <cell r="T95" t="str">
            <v>04293802756</v>
          </cell>
          <cell r="U95" t="str">
            <v>201111</v>
          </cell>
          <cell r="V95" t="str">
            <v>201111</v>
          </cell>
          <cell r="W95" t="str">
            <v>12</v>
          </cell>
          <cell r="X95">
            <v>1</v>
          </cell>
          <cell r="Y95" t="str">
            <v>CAS ZONALES NOVIEMBRE 2011</v>
          </cell>
          <cell r="Z95">
            <v>4185</v>
          </cell>
          <cell r="AA95" t="str">
            <v>10167882710</v>
          </cell>
          <cell r="AB95" t="str">
            <v xml:space="preserve">MORALES </v>
          </cell>
          <cell r="AC95" t="str">
            <v>FLORES</v>
          </cell>
          <cell r="AD95" t="str">
            <v>JIMMY ROY</v>
          </cell>
          <cell r="AE95" t="str">
            <v>ONP</v>
          </cell>
          <cell r="AF95" t="str">
            <v>99</v>
          </cell>
          <cell r="AG95">
            <v>0</v>
          </cell>
          <cell r="AH95">
            <v>0</v>
          </cell>
          <cell r="AI95">
            <v>0</v>
          </cell>
          <cell r="AJ95">
            <v>301.60000000000002</v>
          </cell>
          <cell r="AK95">
            <v>40854</v>
          </cell>
          <cell r="AL95" t="str">
            <v>2365515</v>
          </cell>
          <cell r="AM95">
            <v>40611</v>
          </cell>
          <cell r="AN95" t="str">
            <v>2011</v>
          </cell>
          <cell r="AO95" t="str">
            <v>1</v>
          </cell>
          <cell r="AP95">
            <v>97.2</v>
          </cell>
          <cell r="AQ95">
            <v>0</v>
          </cell>
          <cell r="AR95">
            <v>0</v>
          </cell>
          <cell r="AS95">
            <v>0</v>
          </cell>
          <cell r="AT95">
            <v>0</v>
          </cell>
          <cell r="AU95">
            <v>0</v>
          </cell>
          <cell r="AV95">
            <v>0</v>
          </cell>
          <cell r="AW95">
            <v>0</v>
          </cell>
          <cell r="AX95">
            <v>0</v>
          </cell>
          <cell r="AY95">
            <v>0</v>
          </cell>
          <cell r="AZ95">
            <v>0</v>
          </cell>
          <cell r="BA95">
            <v>0</v>
          </cell>
          <cell r="BB95">
            <v>28109</v>
          </cell>
          <cell r="BC95">
            <v>0</v>
          </cell>
          <cell r="BD95">
            <v>0</v>
          </cell>
          <cell r="BE95">
            <v>0</v>
          </cell>
          <cell r="BF95">
            <v>0</v>
          </cell>
          <cell r="BG95">
            <v>0</v>
          </cell>
          <cell r="BH95" t="str">
            <v/>
          </cell>
          <cell r="BI95" t="str">
            <v/>
          </cell>
        </row>
        <row r="96">
          <cell r="A96" t="str">
            <v>09960472</v>
          </cell>
          <cell r="B96" t="str">
            <v>MORALES MARIN LUIS ANGEL</v>
          </cell>
          <cell r="C96" t="str">
            <v>JEFE DE LA OFICINA ZONAL HUANUCO</v>
          </cell>
          <cell r="D96" t="str">
            <v>09960472</v>
          </cell>
          <cell r="E96">
            <v>40826</v>
          </cell>
          <cell r="F96">
            <v>40886</v>
          </cell>
          <cell r="H96">
            <v>5500</v>
          </cell>
          <cell r="I96">
            <v>5500</v>
          </cell>
          <cell r="J96">
            <v>0</v>
          </cell>
          <cell r="K96" t="str">
            <v>MORALES MARIN LUIS ANGEL</v>
          </cell>
          <cell r="L96">
            <v>0</v>
          </cell>
          <cell r="M96">
            <v>4757.5</v>
          </cell>
          <cell r="N96" t="str">
            <v>OFICINA ZONAL HUANUCO</v>
          </cell>
          <cell r="O96" t="str">
            <v xml:space="preserve">0017  </v>
          </cell>
          <cell r="P96" t="str">
            <v>3432</v>
          </cell>
          <cell r="Q96" t="str">
            <v>E001</v>
          </cell>
          <cell r="R96" t="str">
            <v>7</v>
          </cell>
          <cell r="S96">
            <v>40863</v>
          </cell>
          <cell r="T96" t="str">
            <v>04-581-016080</v>
          </cell>
          <cell r="U96" t="str">
            <v>201111</v>
          </cell>
          <cell r="V96" t="str">
            <v>201111</v>
          </cell>
          <cell r="W96" t="str">
            <v>12</v>
          </cell>
          <cell r="X96">
            <v>1</v>
          </cell>
          <cell r="Y96" t="str">
            <v>CAS ZONALES NOVIEMBRE 2011</v>
          </cell>
          <cell r="Z96">
            <v>4151</v>
          </cell>
          <cell r="AA96" t="str">
            <v>10099604722</v>
          </cell>
          <cell r="AB96" t="str">
            <v>MORALES</v>
          </cell>
          <cell r="AC96" t="str">
            <v>MARIN</v>
          </cell>
          <cell r="AD96" t="str">
            <v>LUIS ANGEL</v>
          </cell>
          <cell r="AE96" t="str">
            <v>HORIZONTE</v>
          </cell>
          <cell r="AF96" t="str">
            <v>01</v>
          </cell>
          <cell r="AG96">
            <v>107.25</v>
          </cell>
          <cell r="AH96">
            <v>85.25</v>
          </cell>
          <cell r="AI96">
            <v>192.5</v>
          </cell>
          <cell r="AJ96">
            <v>550</v>
          </cell>
          <cell r="AK96">
            <v>40826</v>
          </cell>
          <cell r="AL96" t="str">
            <v>2630580</v>
          </cell>
          <cell r="AM96">
            <v>40833</v>
          </cell>
          <cell r="AN96" t="str">
            <v>2011</v>
          </cell>
          <cell r="AO96" t="str">
            <v>1</v>
          </cell>
          <cell r="AP96">
            <v>97.2</v>
          </cell>
          <cell r="AQ96">
            <v>0</v>
          </cell>
          <cell r="AR96">
            <v>0</v>
          </cell>
          <cell r="AS96">
            <v>0</v>
          </cell>
          <cell r="AT96">
            <v>0</v>
          </cell>
          <cell r="AU96">
            <v>0</v>
          </cell>
          <cell r="AV96">
            <v>0</v>
          </cell>
          <cell r="AW96">
            <v>0</v>
          </cell>
          <cell r="AX96">
            <v>0</v>
          </cell>
          <cell r="AY96">
            <v>0</v>
          </cell>
          <cell r="AZ96">
            <v>0</v>
          </cell>
          <cell r="BA96">
            <v>0</v>
          </cell>
          <cell r="BB96">
            <v>27830</v>
          </cell>
          <cell r="BC96">
            <v>0</v>
          </cell>
          <cell r="BD96">
            <v>0</v>
          </cell>
          <cell r="BE96">
            <v>0</v>
          </cell>
          <cell r="BF96">
            <v>0</v>
          </cell>
          <cell r="BG96">
            <v>0</v>
          </cell>
          <cell r="BH96" t="str">
            <v>578281LMMAI9</v>
          </cell>
          <cell r="BI96">
            <v>40841</v>
          </cell>
        </row>
        <row r="97">
          <cell r="A97" t="str">
            <v>04341606</v>
          </cell>
          <cell r="B97" t="str">
            <v>MORMONTOY BALDOCEDA JOHN EFRAIN</v>
          </cell>
          <cell r="C97" t="str">
            <v>RESPONSABLE DE PROYECTOS</v>
          </cell>
          <cell r="D97" t="str">
            <v>04341606</v>
          </cell>
          <cell r="E97">
            <v>40805</v>
          </cell>
          <cell r="F97">
            <v>40895</v>
          </cell>
          <cell r="H97">
            <v>3100</v>
          </cell>
          <cell r="I97">
            <v>3100</v>
          </cell>
          <cell r="J97">
            <v>0</v>
          </cell>
          <cell r="K97" t="str">
            <v>MORMONTOY BALDOCEDA JOHN EFRAIN</v>
          </cell>
          <cell r="L97">
            <v>0</v>
          </cell>
          <cell r="M97">
            <v>2681.5</v>
          </cell>
          <cell r="N97" t="str">
            <v>OFICINA ZONAL HUANCAVELICA</v>
          </cell>
          <cell r="O97" t="str">
            <v xml:space="preserve">0016  </v>
          </cell>
          <cell r="P97" t="str">
            <v>3414</v>
          </cell>
          <cell r="Q97" t="str">
            <v>001</v>
          </cell>
          <cell r="R97" t="str">
            <v>450</v>
          </cell>
          <cell r="S97">
            <v>40870</v>
          </cell>
          <cell r="T97" t="str">
            <v>4019064382</v>
          </cell>
          <cell r="U97" t="str">
            <v>201111</v>
          </cell>
          <cell r="V97" t="str">
            <v>201111</v>
          </cell>
          <cell r="W97" t="str">
            <v>12</v>
          </cell>
          <cell r="X97">
            <v>1</v>
          </cell>
          <cell r="Y97" t="str">
            <v>CAS ZONALES NOVIEMBRE 2011</v>
          </cell>
          <cell r="Z97">
            <v>55</v>
          </cell>
          <cell r="AA97" t="str">
            <v>10043416061</v>
          </cell>
          <cell r="AB97" t="str">
            <v>MORMONTOY</v>
          </cell>
          <cell r="AC97" t="str">
            <v>BALDOCEDA</v>
          </cell>
          <cell r="AD97" t="str">
            <v>JOHN EFRAIN</v>
          </cell>
          <cell r="AE97" t="str">
            <v>HORIZONTE</v>
          </cell>
          <cell r="AF97" t="str">
            <v>01</v>
          </cell>
          <cell r="AG97">
            <v>60.45</v>
          </cell>
          <cell r="AH97">
            <v>48.05</v>
          </cell>
          <cell r="AI97">
            <v>108.5</v>
          </cell>
          <cell r="AJ97">
            <v>310</v>
          </cell>
          <cell r="AK97">
            <v>40805</v>
          </cell>
          <cell r="AL97" t="str">
            <v>2633259</v>
          </cell>
          <cell r="AM97">
            <v>40835</v>
          </cell>
          <cell r="AN97" t="str">
            <v>2011</v>
          </cell>
          <cell r="AO97" t="str">
            <v>1</v>
          </cell>
          <cell r="AP97">
            <v>97.2</v>
          </cell>
          <cell r="AQ97">
            <v>0</v>
          </cell>
          <cell r="AR97">
            <v>0</v>
          </cell>
          <cell r="AS97">
            <v>0</v>
          </cell>
          <cell r="AT97">
            <v>0</v>
          </cell>
          <cell r="AU97">
            <v>0</v>
          </cell>
          <cell r="AV97">
            <v>0</v>
          </cell>
          <cell r="AW97">
            <v>0</v>
          </cell>
          <cell r="AX97">
            <v>0</v>
          </cell>
          <cell r="AY97">
            <v>0</v>
          </cell>
          <cell r="AZ97">
            <v>0</v>
          </cell>
          <cell r="BA97">
            <v>0</v>
          </cell>
          <cell r="BB97">
            <v>24260</v>
          </cell>
          <cell r="BC97">
            <v>0</v>
          </cell>
          <cell r="BD97">
            <v>0</v>
          </cell>
          <cell r="BE97">
            <v>0</v>
          </cell>
          <cell r="BF97">
            <v>0</v>
          </cell>
          <cell r="BG97">
            <v>0</v>
          </cell>
          <cell r="BH97" t="str">
            <v>239281JMBMD4</v>
          </cell>
          <cell r="BI97">
            <v>40805</v>
          </cell>
        </row>
        <row r="98">
          <cell r="A98" t="str">
            <v>29691804</v>
          </cell>
          <cell r="B98" t="str">
            <v>NUÑEZ ARESTEGUI PATRICIA NANCY</v>
          </cell>
          <cell r="C98" t="str">
            <v>RESPONSABLE DE PROMOCION SOCIAL Y CAPACITACION</v>
          </cell>
          <cell r="D98" t="str">
            <v>29691804</v>
          </cell>
          <cell r="E98">
            <v>40828</v>
          </cell>
          <cell r="F98">
            <v>40888</v>
          </cell>
          <cell r="H98">
            <v>3300</v>
          </cell>
          <cell r="I98">
            <v>3300</v>
          </cell>
          <cell r="J98">
            <v>0</v>
          </cell>
          <cell r="K98" t="str">
            <v>NUÑEZ ARESTEGUI PATRICIA NANCY</v>
          </cell>
          <cell r="L98">
            <v>0</v>
          </cell>
          <cell r="M98">
            <v>2854.5</v>
          </cell>
          <cell r="N98" t="str">
            <v>OFICINA ZONAL PUNO</v>
          </cell>
          <cell r="O98" t="str">
            <v xml:space="preserve">0028  </v>
          </cell>
          <cell r="P98" t="str">
            <v>3440</v>
          </cell>
          <cell r="Q98" t="str">
            <v>001</v>
          </cell>
          <cell r="R98" t="str">
            <v>133</v>
          </cell>
          <cell r="S98">
            <v>40870</v>
          </cell>
          <cell r="T98" t="str">
            <v>4019258497</v>
          </cell>
          <cell r="U98" t="str">
            <v>201111</v>
          </cell>
          <cell r="V98" t="str">
            <v>201111</v>
          </cell>
          <cell r="W98" t="str">
            <v>12</v>
          </cell>
          <cell r="X98">
            <v>1</v>
          </cell>
          <cell r="Y98" t="str">
            <v>CAS ZONALES NOVIEMBRE 2011</v>
          </cell>
          <cell r="Z98">
            <v>428</v>
          </cell>
          <cell r="AA98" t="str">
            <v>10296918046</v>
          </cell>
          <cell r="AB98" t="str">
            <v>NUÑEZ</v>
          </cell>
          <cell r="AC98" t="str">
            <v>ARESTEGUI</v>
          </cell>
          <cell r="AD98" t="str">
            <v>PATRICIA NANCY</v>
          </cell>
          <cell r="AE98" t="str">
            <v>HORIZONTE</v>
          </cell>
          <cell r="AF98" t="str">
            <v>01</v>
          </cell>
          <cell r="AG98">
            <v>64.349999999999994</v>
          </cell>
          <cell r="AH98">
            <v>51.15</v>
          </cell>
          <cell r="AI98">
            <v>115.5</v>
          </cell>
          <cell r="AJ98">
            <v>330</v>
          </cell>
          <cell r="AK98">
            <v>40828</v>
          </cell>
          <cell r="AL98" t="str">
            <v>2661552</v>
          </cell>
          <cell r="AM98">
            <v>40862</v>
          </cell>
          <cell r="AN98" t="str">
            <v>2011</v>
          </cell>
          <cell r="AO98" t="str">
            <v>1</v>
          </cell>
          <cell r="AP98">
            <v>97.2</v>
          </cell>
          <cell r="AQ98">
            <v>0</v>
          </cell>
          <cell r="AR98">
            <v>0</v>
          </cell>
          <cell r="AS98">
            <v>0</v>
          </cell>
          <cell r="AT98">
            <v>0</v>
          </cell>
          <cell r="AU98">
            <v>0</v>
          </cell>
          <cell r="AV98">
            <v>0</v>
          </cell>
          <cell r="AW98">
            <v>0</v>
          </cell>
          <cell r="AX98">
            <v>0</v>
          </cell>
          <cell r="AY98">
            <v>0</v>
          </cell>
          <cell r="AZ98">
            <v>0</v>
          </cell>
          <cell r="BA98">
            <v>0</v>
          </cell>
          <cell r="BB98">
            <v>23031</v>
          </cell>
          <cell r="BC98">
            <v>0</v>
          </cell>
          <cell r="BD98">
            <v>0</v>
          </cell>
          <cell r="BE98">
            <v>0</v>
          </cell>
          <cell r="BF98">
            <v>0</v>
          </cell>
          <cell r="BG98">
            <v>0</v>
          </cell>
          <cell r="BH98" t="str">
            <v>530290PNAES5</v>
          </cell>
          <cell r="BI98">
            <v>40828</v>
          </cell>
        </row>
        <row r="99">
          <cell r="A99" t="str">
            <v>43719763</v>
          </cell>
          <cell r="B99" t="str">
            <v>NUÑEZ URBAY RONY MICHEL</v>
          </cell>
          <cell r="C99" t="str">
            <v>RESPONSABLE ADMINISTRATIVO E INFORMATICO</v>
          </cell>
          <cell r="D99" t="str">
            <v>43719763</v>
          </cell>
          <cell r="E99">
            <v>40819</v>
          </cell>
          <cell r="F99">
            <v>40879</v>
          </cell>
          <cell r="H99">
            <v>2000</v>
          </cell>
          <cell r="I99">
            <v>2000</v>
          </cell>
          <cell r="J99">
            <v>0</v>
          </cell>
          <cell r="K99" t="str">
            <v>NUÑEZ URBAY RONY MICHEL</v>
          </cell>
          <cell r="L99">
            <v>0</v>
          </cell>
          <cell r="M99">
            <v>1740</v>
          </cell>
          <cell r="N99" t="str">
            <v>OFICINA ZONAL AYACUCHO</v>
          </cell>
          <cell r="O99" t="str">
            <v xml:space="preserve">0011  </v>
          </cell>
          <cell r="P99" t="str">
            <v>1721</v>
          </cell>
          <cell r="Q99" t="str">
            <v>001</v>
          </cell>
          <cell r="R99" t="str">
            <v>47</v>
          </cell>
          <cell r="S99">
            <v>40870</v>
          </cell>
          <cell r="T99" t="str">
            <v>4024330074</v>
          </cell>
          <cell r="U99" t="str">
            <v>201111</v>
          </cell>
          <cell r="V99" t="str">
            <v>201111</v>
          </cell>
          <cell r="W99" t="str">
            <v>12</v>
          </cell>
          <cell r="X99">
            <v>1</v>
          </cell>
          <cell r="Y99" t="str">
            <v>CAS ZONALES NOVIEMBRE 2011</v>
          </cell>
          <cell r="Z99">
            <v>1730</v>
          </cell>
          <cell r="AA99" t="str">
            <v>10437197631</v>
          </cell>
          <cell r="AB99" t="str">
            <v>NUÑEZ</v>
          </cell>
          <cell r="AC99" t="str">
            <v>URBAY</v>
          </cell>
          <cell r="AD99" t="str">
            <v>RONY MICHEL</v>
          </cell>
          <cell r="AE99" t="str">
            <v>ONP</v>
          </cell>
          <cell r="AF99" t="str">
            <v>99</v>
          </cell>
          <cell r="AG99">
            <v>0</v>
          </cell>
          <cell r="AH99">
            <v>0</v>
          </cell>
          <cell r="AI99">
            <v>0</v>
          </cell>
          <cell r="AJ99">
            <v>260</v>
          </cell>
          <cell r="AK99">
            <v>40819</v>
          </cell>
          <cell r="AL99" t="str">
            <v>2658959</v>
          </cell>
          <cell r="AM99">
            <v>40861</v>
          </cell>
          <cell r="AN99" t="str">
            <v>2011</v>
          </cell>
          <cell r="AO99" t="str">
            <v>1</v>
          </cell>
          <cell r="AP99">
            <v>97.2</v>
          </cell>
          <cell r="AQ99">
            <v>0</v>
          </cell>
          <cell r="AR99">
            <v>0</v>
          </cell>
          <cell r="AS99">
            <v>0</v>
          </cell>
          <cell r="AT99">
            <v>0</v>
          </cell>
          <cell r="AU99">
            <v>0</v>
          </cell>
          <cell r="AV99">
            <v>0</v>
          </cell>
          <cell r="AW99">
            <v>0</v>
          </cell>
          <cell r="AX99">
            <v>0</v>
          </cell>
          <cell r="AY99">
            <v>0</v>
          </cell>
          <cell r="AZ99">
            <v>0</v>
          </cell>
          <cell r="BA99">
            <v>0</v>
          </cell>
          <cell r="BB99">
            <v>31572</v>
          </cell>
          <cell r="BC99">
            <v>0</v>
          </cell>
          <cell r="BD99">
            <v>0</v>
          </cell>
          <cell r="BE99">
            <v>0</v>
          </cell>
          <cell r="BF99">
            <v>0</v>
          </cell>
          <cell r="BG99">
            <v>0</v>
          </cell>
          <cell r="BH99" t="str">
            <v/>
          </cell>
          <cell r="BI99" t="str">
            <v/>
          </cell>
        </row>
        <row r="100">
          <cell r="A100" t="str">
            <v>10669307</v>
          </cell>
          <cell r="B100" t="str">
            <v>ORCON  PATILLA JOHNNY</v>
          </cell>
          <cell r="C100" t="str">
            <v>RESPONSABLE ADMINISTRATIVO E INFORMATICO</v>
          </cell>
          <cell r="D100" t="str">
            <v>10669307</v>
          </cell>
          <cell r="E100">
            <v>40854</v>
          </cell>
          <cell r="F100">
            <v>40908</v>
          </cell>
          <cell r="H100">
            <v>1600</v>
          </cell>
          <cell r="I100">
            <v>1600</v>
          </cell>
          <cell r="J100">
            <v>0</v>
          </cell>
          <cell r="K100" t="str">
            <v>ORCON  PATILLA JOHNNY</v>
          </cell>
          <cell r="L100">
            <v>0</v>
          </cell>
          <cell r="M100">
            <v>1384</v>
          </cell>
          <cell r="N100" t="str">
            <v>OFICINA ZONAL LIMA ESTE</v>
          </cell>
          <cell r="O100" t="str">
            <v xml:space="preserve">0003  </v>
          </cell>
          <cell r="P100" t="str">
            <v>3463</v>
          </cell>
          <cell r="Q100" t="str">
            <v>001</v>
          </cell>
          <cell r="R100" t="str">
            <v>46</v>
          </cell>
          <cell r="S100">
            <v>40870</v>
          </cell>
          <cell r="T100" t="str">
            <v>04-023-517685</v>
          </cell>
          <cell r="U100" t="str">
            <v>201111</v>
          </cell>
          <cell r="V100" t="str">
            <v>201111</v>
          </cell>
          <cell r="W100" t="str">
            <v>12</v>
          </cell>
          <cell r="X100">
            <v>1</v>
          </cell>
          <cell r="Y100" t="str">
            <v>CAS ZONALES NOVIEMBRE 2011</v>
          </cell>
          <cell r="Z100">
            <v>4177</v>
          </cell>
          <cell r="AA100" t="str">
            <v>10106693078</v>
          </cell>
          <cell r="AB100" t="str">
            <v xml:space="preserve">ORCON </v>
          </cell>
          <cell r="AC100" t="str">
            <v>PATILLA</v>
          </cell>
          <cell r="AD100" t="str">
            <v>JOHNNY</v>
          </cell>
          <cell r="AE100" t="str">
            <v>HORIZONTE</v>
          </cell>
          <cell r="AF100" t="str">
            <v>01</v>
          </cell>
          <cell r="AG100">
            <v>31.2</v>
          </cell>
          <cell r="AH100">
            <v>24.8</v>
          </cell>
          <cell r="AI100">
            <v>56</v>
          </cell>
          <cell r="AJ100">
            <v>160</v>
          </cell>
          <cell r="AK100">
            <v>40854</v>
          </cell>
          <cell r="AL100" t="str">
            <v>2662842</v>
          </cell>
          <cell r="AM100">
            <v>40863</v>
          </cell>
          <cell r="AN100" t="str">
            <v>2011</v>
          </cell>
          <cell r="AO100" t="str">
            <v>1</v>
          </cell>
          <cell r="AP100">
            <v>97.2</v>
          </cell>
          <cell r="AQ100">
            <v>0</v>
          </cell>
          <cell r="AR100">
            <v>0</v>
          </cell>
          <cell r="AS100">
            <v>0</v>
          </cell>
          <cell r="AT100">
            <v>0</v>
          </cell>
          <cell r="AU100">
            <v>0</v>
          </cell>
          <cell r="AV100">
            <v>0</v>
          </cell>
          <cell r="AW100">
            <v>0</v>
          </cell>
          <cell r="AX100">
            <v>0</v>
          </cell>
          <cell r="AY100">
            <v>0</v>
          </cell>
          <cell r="AZ100">
            <v>0</v>
          </cell>
          <cell r="BA100">
            <v>0</v>
          </cell>
          <cell r="BB100">
            <v>26359</v>
          </cell>
          <cell r="BC100">
            <v>0</v>
          </cell>
          <cell r="BD100">
            <v>0</v>
          </cell>
          <cell r="BE100">
            <v>0</v>
          </cell>
          <cell r="BF100">
            <v>0</v>
          </cell>
          <cell r="BG100">
            <v>0</v>
          </cell>
          <cell r="BH100" t="str">
            <v>563571JOPOI1</v>
          </cell>
          <cell r="BI100">
            <v>40854</v>
          </cell>
        </row>
        <row r="101">
          <cell r="A101" t="str">
            <v>10669307</v>
          </cell>
          <cell r="B101" t="str">
            <v>ORCON  PATILLA JOHNNY</v>
          </cell>
          <cell r="C101" t="str">
            <v>RESPONSABLE ADMINISTRATIVO E INFORMATICO</v>
          </cell>
          <cell r="D101" t="str">
            <v>10669307</v>
          </cell>
          <cell r="E101">
            <v>40854</v>
          </cell>
          <cell r="F101">
            <v>40939</v>
          </cell>
          <cell r="H101">
            <v>1600</v>
          </cell>
          <cell r="I101">
            <v>1600</v>
          </cell>
          <cell r="J101">
            <v>0</v>
          </cell>
          <cell r="K101" t="str">
            <v>ORCON  PATILLA JOHNNY</v>
          </cell>
          <cell r="L101">
            <v>0</v>
          </cell>
          <cell r="M101">
            <v>1384</v>
          </cell>
          <cell r="N101" t="str">
            <v>OFICINA ZONAL LIMA ESTE</v>
          </cell>
          <cell r="O101" t="str">
            <v xml:space="preserve">0003  </v>
          </cell>
          <cell r="P101" t="str">
            <v>3463</v>
          </cell>
          <cell r="Q101" t="str">
            <v>001</v>
          </cell>
          <cell r="R101" t="str">
            <v>46</v>
          </cell>
          <cell r="S101">
            <v>40870</v>
          </cell>
          <cell r="T101" t="str">
            <v>04-023-517685</v>
          </cell>
          <cell r="U101" t="str">
            <v>201111</v>
          </cell>
          <cell r="V101" t="str">
            <v>201111</v>
          </cell>
          <cell r="W101" t="str">
            <v>12</v>
          </cell>
          <cell r="X101">
            <v>1</v>
          </cell>
          <cell r="Y101" t="str">
            <v>CAS ZONALES NOVIEMBRE 2011</v>
          </cell>
          <cell r="Z101">
            <v>4177</v>
          </cell>
          <cell r="AA101" t="str">
            <v>10106693078</v>
          </cell>
          <cell r="AB101" t="str">
            <v xml:space="preserve">ORCON </v>
          </cell>
          <cell r="AC101" t="str">
            <v>PATILLA</v>
          </cell>
          <cell r="AD101" t="str">
            <v>JOHNNY</v>
          </cell>
          <cell r="AE101" t="str">
            <v>HORIZONTE</v>
          </cell>
          <cell r="AF101" t="str">
            <v>01</v>
          </cell>
          <cell r="AG101">
            <v>31.2</v>
          </cell>
          <cell r="AH101">
            <v>24.8</v>
          </cell>
          <cell r="AI101">
            <v>56</v>
          </cell>
          <cell r="AJ101">
            <v>160</v>
          </cell>
          <cell r="AK101">
            <v>40854</v>
          </cell>
          <cell r="AL101" t="str">
            <v>2662842</v>
          </cell>
          <cell r="AM101">
            <v>40863</v>
          </cell>
          <cell r="AN101" t="str">
            <v>2011</v>
          </cell>
          <cell r="AO101" t="str">
            <v>1</v>
          </cell>
          <cell r="AP101">
            <v>97.2</v>
          </cell>
          <cell r="AQ101">
            <v>0</v>
          </cell>
          <cell r="AR101">
            <v>0</v>
          </cell>
          <cell r="AS101">
            <v>0</v>
          </cell>
          <cell r="AT101">
            <v>0</v>
          </cell>
          <cell r="AU101">
            <v>0</v>
          </cell>
          <cell r="AV101">
            <v>0</v>
          </cell>
          <cell r="AW101">
            <v>0</v>
          </cell>
          <cell r="AX101">
            <v>0</v>
          </cell>
          <cell r="AY101">
            <v>0</v>
          </cell>
          <cell r="AZ101">
            <v>0</v>
          </cell>
          <cell r="BA101">
            <v>0</v>
          </cell>
          <cell r="BB101">
            <v>26359</v>
          </cell>
          <cell r="BC101">
            <v>0</v>
          </cell>
          <cell r="BD101">
            <v>0</v>
          </cell>
          <cell r="BE101">
            <v>0</v>
          </cell>
          <cell r="BF101">
            <v>0</v>
          </cell>
          <cell r="BG101">
            <v>0</v>
          </cell>
          <cell r="BH101" t="str">
            <v>563571JOPOI1</v>
          </cell>
          <cell r="BI101">
            <v>40854</v>
          </cell>
        </row>
        <row r="102">
          <cell r="A102" t="str">
            <v>10669307</v>
          </cell>
          <cell r="B102" t="str">
            <v>ORCON  PATILLA JOHNNY</v>
          </cell>
          <cell r="C102" t="str">
            <v>RESPONSABLE ADMINISTRATIVO E INFORMATICO</v>
          </cell>
          <cell r="D102" t="str">
            <v>10669307</v>
          </cell>
          <cell r="E102">
            <v>40854</v>
          </cell>
          <cell r="F102">
            <v>40968</v>
          </cell>
          <cell r="H102">
            <v>1600</v>
          </cell>
          <cell r="I102">
            <v>1600</v>
          </cell>
          <cell r="J102">
            <v>0</v>
          </cell>
          <cell r="K102" t="str">
            <v>ORCON  PATILLA JOHNNY</v>
          </cell>
          <cell r="L102">
            <v>0</v>
          </cell>
          <cell r="M102">
            <v>1384</v>
          </cell>
          <cell r="N102" t="str">
            <v>OFICINA ZONAL LIMA ESTE</v>
          </cell>
          <cell r="O102" t="str">
            <v xml:space="preserve">0003  </v>
          </cell>
          <cell r="P102" t="str">
            <v>3463</v>
          </cell>
          <cell r="Q102" t="str">
            <v>001</v>
          </cell>
          <cell r="R102" t="str">
            <v>46</v>
          </cell>
          <cell r="S102">
            <v>40870</v>
          </cell>
          <cell r="T102" t="str">
            <v>04-023-517685</v>
          </cell>
          <cell r="U102" t="str">
            <v>201111</v>
          </cell>
          <cell r="V102" t="str">
            <v>201111</v>
          </cell>
          <cell r="W102" t="str">
            <v>12</v>
          </cell>
          <cell r="X102">
            <v>1</v>
          </cell>
          <cell r="Y102" t="str">
            <v>CAS ZONALES NOVIEMBRE 2011</v>
          </cell>
          <cell r="Z102">
            <v>4177</v>
          </cell>
          <cell r="AA102" t="str">
            <v>10106693078</v>
          </cell>
          <cell r="AB102" t="str">
            <v xml:space="preserve">ORCON </v>
          </cell>
          <cell r="AC102" t="str">
            <v>PATILLA</v>
          </cell>
          <cell r="AD102" t="str">
            <v>JOHNNY</v>
          </cell>
          <cell r="AE102" t="str">
            <v>HORIZONTE</v>
          </cell>
          <cell r="AF102" t="str">
            <v>01</v>
          </cell>
          <cell r="AG102">
            <v>31.2</v>
          </cell>
          <cell r="AH102">
            <v>24.8</v>
          </cell>
          <cell r="AI102">
            <v>56</v>
          </cell>
          <cell r="AJ102">
            <v>160</v>
          </cell>
          <cell r="AK102">
            <v>40854</v>
          </cell>
          <cell r="AL102" t="str">
            <v>2662842</v>
          </cell>
          <cell r="AM102">
            <v>40863</v>
          </cell>
          <cell r="AN102" t="str">
            <v>2011</v>
          </cell>
          <cell r="AO102" t="str">
            <v>1</v>
          </cell>
          <cell r="AP102">
            <v>97.2</v>
          </cell>
          <cell r="AQ102">
            <v>0</v>
          </cell>
          <cell r="AR102">
            <v>0</v>
          </cell>
          <cell r="AS102">
            <v>0</v>
          </cell>
          <cell r="AT102">
            <v>0</v>
          </cell>
          <cell r="AU102">
            <v>0</v>
          </cell>
          <cell r="AV102">
            <v>0</v>
          </cell>
          <cell r="AW102">
            <v>0</v>
          </cell>
          <cell r="AX102">
            <v>0</v>
          </cell>
          <cell r="AY102">
            <v>0</v>
          </cell>
          <cell r="AZ102">
            <v>0</v>
          </cell>
          <cell r="BA102">
            <v>0</v>
          </cell>
          <cell r="BB102">
            <v>26359</v>
          </cell>
          <cell r="BC102">
            <v>0</v>
          </cell>
          <cell r="BD102">
            <v>0</v>
          </cell>
          <cell r="BE102">
            <v>0</v>
          </cell>
          <cell r="BF102">
            <v>0</v>
          </cell>
          <cell r="BG102">
            <v>0</v>
          </cell>
          <cell r="BH102" t="str">
            <v>563571JOPOI1</v>
          </cell>
          <cell r="BI102">
            <v>40854</v>
          </cell>
        </row>
        <row r="103">
          <cell r="A103" t="str">
            <v>10669307</v>
          </cell>
          <cell r="B103" t="str">
            <v>ORCON  PATILLA JOHNNY</v>
          </cell>
          <cell r="C103" t="str">
            <v>RESPONSABLE ADMINISTRATIVO E INFORMATICO</v>
          </cell>
          <cell r="D103" t="str">
            <v>10669307</v>
          </cell>
          <cell r="E103">
            <v>40854</v>
          </cell>
          <cell r="F103">
            <v>40999</v>
          </cell>
          <cell r="H103">
            <v>1600</v>
          </cell>
          <cell r="I103">
            <v>1600</v>
          </cell>
          <cell r="J103">
            <v>0</v>
          </cell>
          <cell r="K103" t="str">
            <v>ORCON  PATILLA JOHNNY</v>
          </cell>
          <cell r="L103">
            <v>0</v>
          </cell>
          <cell r="M103">
            <v>1384</v>
          </cell>
          <cell r="N103" t="str">
            <v>OFICINA ZONAL LIMA ESTE</v>
          </cell>
          <cell r="O103" t="str">
            <v xml:space="preserve">0003  </v>
          </cell>
          <cell r="P103" t="str">
            <v>3463</v>
          </cell>
          <cell r="Q103" t="str">
            <v>001</v>
          </cell>
          <cell r="R103" t="str">
            <v>46</v>
          </cell>
          <cell r="S103">
            <v>40870</v>
          </cell>
          <cell r="T103" t="str">
            <v>04-023-517685</v>
          </cell>
          <cell r="U103" t="str">
            <v>201111</v>
          </cell>
          <cell r="V103" t="str">
            <v>201111</v>
          </cell>
          <cell r="W103" t="str">
            <v>12</v>
          </cell>
          <cell r="X103">
            <v>1</v>
          </cell>
          <cell r="Y103" t="str">
            <v>CAS ZONALES NOVIEMBRE 2011</v>
          </cell>
          <cell r="Z103">
            <v>4177</v>
          </cell>
          <cell r="AA103" t="str">
            <v>10106693078</v>
          </cell>
          <cell r="AB103" t="str">
            <v xml:space="preserve">ORCON </v>
          </cell>
          <cell r="AC103" t="str">
            <v>PATILLA</v>
          </cell>
          <cell r="AD103" t="str">
            <v>JOHNNY</v>
          </cell>
          <cell r="AE103" t="str">
            <v>HORIZONTE</v>
          </cell>
          <cell r="AF103" t="str">
            <v>01</v>
          </cell>
          <cell r="AG103">
            <v>31.2</v>
          </cell>
          <cell r="AH103">
            <v>24.8</v>
          </cell>
          <cell r="AI103">
            <v>56</v>
          </cell>
          <cell r="AJ103">
            <v>160</v>
          </cell>
          <cell r="AK103">
            <v>40854</v>
          </cell>
          <cell r="AL103" t="str">
            <v>2662842</v>
          </cell>
          <cell r="AM103">
            <v>40863</v>
          </cell>
          <cell r="AN103" t="str">
            <v>2011</v>
          </cell>
          <cell r="AO103" t="str">
            <v>1</v>
          </cell>
          <cell r="AP103">
            <v>97.2</v>
          </cell>
          <cell r="AQ103">
            <v>0</v>
          </cell>
          <cell r="AR103">
            <v>0</v>
          </cell>
          <cell r="AS103">
            <v>0</v>
          </cell>
          <cell r="AT103">
            <v>0</v>
          </cell>
          <cell r="AU103">
            <v>0</v>
          </cell>
          <cell r="AV103">
            <v>0</v>
          </cell>
          <cell r="AW103">
            <v>0</v>
          </cell>
          <cell r="AX103">
            <v>0</v>
          </cell>
          <cell r="AY103">
            <v>0</v>
          </cell>
          <cell r="AZ103">
            <v>0</v>
          </cell>
          <cell r="BA103">
            <v>0</v>
          </cell>
          <cell r="BB103">
            <v>26359</v>
          </cell>
          <cell r="BC103">
            <v>0</v>
          </cell>
          <cell r="BD103">
            <v>0</v>
          </cell>
          <cell r="BE103">
            <v>0</v>
          </cell>
          <cell r="BF103">
            <v>0</v>
          </cell>
          <cell r="BG103">
            <v>0</v>
          </cell>
          <cell r="BH103" t="str">
            <v>563571JOPOI1</v>
          </cell>
          <cell r="BI103">
            <v>40854</v>
          </cell>
        </row>
        <row r="104">
          <cell r="A104" t="str">
            <v>40011653</v>
          </cell>
          <cell r="B104" t="str">
            <v>PALOMINO TAICAS GISSELA BRIGITTE</v>
          </cell>
          <cell r="C104" t="str">
            <v>RESPONSABLE DE PROMOCION SOCIAL Y CAPACITACION</v>
          </cell>
          <cell r="D104" t="str">
            <v>40011653</v>
          </cell>
          <cell r="E104">
            <v>40854</v>
          </cell>
          <cell r="F104">
            <v>40908</v>
          </cell>
          <cell r="H104">
            <v>2320</v>
          </cell>
          <cell r="I104">
            <v>2320</v>
          </cell>
          <cell r="J104">
            <v>0</v>
          </cell>
          <cell r="K104" t="str">
            <v>PALOMINO TAICAS GISSELA BRIGITTE</v>
          </cell>
          <cell r="L104">
            <v>0</v>
          </cell>
          <cell r="M104">
            <v>2018.4</v>
          </cell>
          <cell r="N104" t="str">
            <v>OFICINA ZONAL LIMA CALLAO</v>
          </cell>
          <cell r="O104" t="str">
            <v xml:space="preserve">0002  </v>
          </cell>
          <cell r="P104" t="str">
            <v>3459</v>
          </cell>
          <cell r="Q104" t="str">
            <v>001</v>
          </cell>
          <cell r="R104" t="str">
            <v>194</v>
          </cell>
          <cell r="S104">
            <v>40870</v>
          </cell>
          <cell r="T104" t="str">
            <v>4041102697</v>
          </cell>
          <cell r="U104" t="str">
            <v>201111</v>
          </cell>
          <cell r="V104" t="str">
            <v>201111</v>
          </cell>
          <cell r="W104" t="str">
            <v>12</v>
          </cell>
          <cell r="X104">
            <v>1</v>
          </cell>
          <cell r="Y104" t="str">
            <v>CAS ZONALES NOVIEMBRE 2011</v>
          </cell>
          <cell r="Z104">
            <v>4173</v>
          </cell>
          <cell r="AA104" t="str">
            <v>10400116534</v>
          </cell>
          <cell r="AB104" t="str">
            <v>PALOMINO</v>
          </cell>
          <cell r="AC104" t="str">
            <v>TAICAS</v>
          </cell>
          <cell r="AD104" t="str">
            <v>GISSELA BRIGITTE</v>
          </cell>
          <cell r="AE104" t="str">
            <v>ONP</v>
          </cell>
          <cell r="AF104" t="str">
            <v>99</v>
          </cell>
          <cell r="AG104">
            <v>0</v>
          </cell>
          <cell r="AH104">
            <v>0</v>
          </cell>
          <cell r="AI104">
            <v>0</v>
          </cell>
          <cell r="AJ104">
            <v>301.60000000000002</v>
          </cell>
          <cell r="AK104">
            <v>40854</v>
          </cell>
          <cell r="AL104" t="str">
            <v>2662459</v>
          </cell>
          <cell r="AM104">
            <v>40863</v>
          </cell>
          <cell r="AN104" t="str">
            <v>2011</v>
          </cell>
          <cell r="AO104" t="str">
            <v>1</v>
          </cell>
          <cell r="AP104">
            <v>97.2</v>
          </cell>
          <cell r="AQ104">
            <v>0</v>
          </cell>
          <cell r="AR104">
            <v>0</v>
          </cell>
          <cell r="AS104">
            <v>0</v>
          </cell>
          <cell r="AT104">
            <v>0</v>
          </cell>
          <cell r="AU104">
            <v>0</v>
          </cell>
          <cell r="AV104">
            <v>0</v>
          </cell>
          <cell r="AW104">
            <v>0</v>
          </cell>
          <cell r="AX104">
            <v>0</v>
          </cell>
          <cell r="AY104">
            <v>0</v>
          </cell>
          <cell r="AZ104">
            <v>0</v>
          </cell>
          <cell r="BA104">
            <v>0</v>
          </cell>
          <cell r="BB104">
            <v>28749</v>
          </cell>
          <cell r="BC104">
            <v>0</v>
          </cell>
          <cell r="BD104">
            <v>0</v>
          </cell>
          <cell r="BE104">
            <v>0</v>
          </cell>
          <cell r="BF104">
            <v>0</v>
          </cell>
          <cell r="BG104">
            <v>0</v>
          </cell>
          <cell r="BH104" t="str">
            <v/>
          </cell>
          <cell r="BI104">
            <v>40854</v>
          </cell>
        </row>
        <row r="105">
          <cell r="A105" t="str">
            <v>40011653</v>
          </cell>
          <cell r="B105" t="str">
            <v>PALOMINO TAICAS GISSELA BRIGITTE</v>
          </cell>
          <cell r="C105" t="str">
            <v>RESPONSABLE DE PROMOCION SOCIAL Y CAPACITACION</v>
          </cell>
          <cell r="D105" t="str">
            <v>40011653</v>
          </cell>
          <cell r="E105">
            <v>40854</v>
          </cell>
          <cell r="F105">
            <v>40939</v>
          </cell>
          <cell r="H105">
            <v>2320</v>
          </cell>
          <cell r="I105">
            <v>2320</v>
          </cell>
          <cell r="J105">
            <v>0</v>
          </cell>
          <cell r="K105" t="str">
            <v>PALOMINO TAICAS GISSELA BRIGITTE</v>
          </cell>
          <cell r="L105">
            <v>0</v>
          </cell>
          <cell r="M105">
            <v>2018.4</v>
          </cell>
          <cell r="N105" t="str">
            <v>OFICINA ZONAL LIMA CALLAO</v>
          </cell>
          <cell r="O105" t="str">
            <v xml:space="preserve">0002  </v>
          </cell>
          <cell r="P105" t="str">
            <v>3459</v>
          </cell>
          <cell r="Q105" t="str">
            <v>001</v>
          </cell>
          <cell r="R105" t="str">
            <v>194</v>
          </cell>
          <cell r="S105">
            <v>40870</v>
          </cell>
          <cell r="T105" t="str">
            <v>4041102697</v>
          </cell>
          <cell r="U105" t="str">
            <v>201111</v>
          </cell>
          <cell r="V105" t="str">
            <v>201111</v>
          </cell>
          <cell r="W105" t="str">
            <v>12</v>
          </cell>
          <cell r="X105">
            <v>1</v>
          </cell>
          <cell r="Y105" t="str">
            <v>CAS ZONALES NOVIEMBRE 2011</v>
          </cell>
          <cell r="Z105">
            <v>4173</v>
          </cell>
          <cell r="AA105" t="str">
            <v>10400116534</v>
          </cell>
          <cell r="AB105" t="str">
            <v>PALOMINO</v>
          </cell>
          <cell r="AC105" t="str">
            <v>TAICAS</v>
          </cell>
          <cell r="AD105" t="str">
            <v>GISSELA BRIGITTE</v>
          </cell>
          <cell r="AE105" t="str">
            <v>ONP</v>
          </cell>
          <cell r="AF105" t="str">
            <v>99</v>
          </cell>
          <cell r="AG105">
            <v>0</v>
          </cell>
          <cell r="AH105">
            <v>0</v>
          </cell>
          <cell r="AI105">
            <v>0</v>
          </cell>
          <cell r="AJ105">
            <v>301.60000000000002</v>
          </cell>
          <cell r="AK105">
            <v>40854</v>
          </cell>
          <cell r="AL105" t="str">
            <v>2662459</v>
          </cell>
          <cell r="AM105">
            <v>40863</v>
          </cell>
          <cell r="AN105" t="str">
            <v>2011</v>
          </cell>
          <cell r="AO105" t="str">
            <v>1</v>
          </cell>
          <cell r="AP105">
            <v>97.2</v>
          </cell>
          <cell r="AQ105">
            <v>0</v>
          </cell>
          <cell r="AR105">
            <v>0</v>
          </cell>
          <cell r="AS105">
            <v>0</v>
          </cell>
          <cell r="AT105">
            <v>0</v>
          </cell>
          <cell r="AU105">
            <v>0</v>
          </cell>
          <cell r="AV105">
            <v>0</v>
          </cell>
          <cell r="AW105">
            <v>0</v>
          </cell>
          <cell r="AX105">
            <v>0</v>
          </cell>
          <cell r="AY105">
            <v>0</v>
          </cell>
          <cell r="AZ105">
            <v>0</v>
          </cell>
          <cell r="BA105">
            <v>0</v>
          </cell>
          <cell r="BB105">
            <v>28749</v>
          </cell>
          <cell r="BC105">
            <v>0</v>
          </cell>
          <cell r="BD105">
            <v>0</v>
          </cell>
          <cell r="BE105">
            <v>0</v>
          </cell>
          <cell r="BF105">
            <v>0</v>
          </cell>
          <cell r="BG105">
            <v>0</v>
          </cell>
          <cell r="BH105" t="str">
            <v/>
          </cell>
          <cell r="BI105">
            <v>40854</v>
          </cell>
        </row>
        <row r="106">
          <cell r="A106" t="str">
            <v>40011653</v>
          </cell>
          <cell r="B106" t="str">
            <v>PALOMINO TAICAS GISSELA BRIGITTE</v>
          </cell>
          <cell r="C106" t="str">
            <v>RESPONSABLE DE PROMOCION SOCIAL Y CAPACITACION</v>
          </cell>
          <cell r="D106" t="str">
            <v>40011653</v>
          </cell>
          <cell r="E106">
            <v>40854</v>
          </cell>
          <cell r="F106">
            <v>40968</v>
          </cell>
          <cell r="H106">
            <v>2320</v>
          </cell>
          <cell r="I106">
            <v>2320</v>
          </cell>
          <cell r="J106">
            <v>0</v>
          </cell>
          <cell r="K106" t="str">
            <v>PALOMINO TAICAS GISSELA BRIGITTE</v>
          </cell>
          <cell r="L106">
            <v>0</v>
          </cell>
          <cell r="M106">
            <v>2018.4</v>
          </cell>
          <cell r="N106" t="str">
            <v>OFICINA ZONAL LIMA CALLAO</v>
          </cell>
          <cell r="O106" t="str">
            <v xml:space="preserve">0002  </v>
          </cell>
          <cell r="P106" t="str">
            <v>3459</v>
          </cell>
          <cell r="Q106" t="str">
            <v>001</v>
          </cell>
          <cell r="R106" t="str">
            <v>194</v>
          </cell>
          <cell r="S106">
            <v>40870</v>
          </cell>
          <cell r="T106" t="str">
            <v>4041102697</v>
          </cell>
          <cell r="U106" t="str">
            <v>201111</v>
          </cell>
          <cell r="V106" t="str">
            <v>201111</v>
          </cell>
          <cell r="W106" t="str">
            <v>12</v>
          </cell>
          <cell r="X106">
            <v>1</v>
          </cell>
          <cell r="Y106" t="str">
            <v>CAS ZONALES NOVIEMBRE 2011</v>
          </cell>
          <cell r="Z106">
            <v>4173</v>
          </cell>
          <cell r="AA106" t="str">
            <v>10400116534</v>
          </cell>
          <cell r="AB106" t="str">
            <v>PALOMINO</v>
          </cell>
          <cell r="AC106" t="str">
            <v>TAICAS</v>
          </cell>
          <cell r="AD106" t="str">
            <v>GISSELA BRIGITTE</v>
          </cell>
          <cell r="AE106" t="str">
            <v>ONP</v>
          </cell>
          <cell r="AF106" t="str">
            <v>99</v>
          </cell>
          <cell r="AG106">
            <v>0</v>
          </cell>
          <cell r="AH106">
            <v>0</v>
          </cell>
          <cell r="AI106">
            <v>0</v>
          </cell>
          <cell r="AJ106">
            <v>301.60000000000002</v>
          </cell>
          <cell r="AK106">
            <v>40854</v>
          </cell>
          <cell r="AL106" t="str">
            <v>2662459</v>
          </cell>
          <cell r="AM106">
            <v>40863</v>
          </cell>
          <cell r="AN106" t="str">
            <v>2011</v>
          </cell>
          <cell r="AO106" t="str">
            <v>1</v>
          </cell>
          <cell r="AP106">
            <v>97.2</v>
          </cell>
          <cell r="AQ106">
            <v>0</v>
          </cell>
          <cell r="AR106">
            <v>0</v>
          </cell>
          <cell r="AS106">
            <v>0</v>
          </cell>
          <cell r="AT106">
            <v>0</v>
          </cell>
          <cell r="AU106">
            <v>0</v>
          </cell>
          <cell r="AV106">
            <v>0</v>
          </cell>
          <cell r="AW106">
            <v>0</v>
          </cell>
          <cell r="AX106">
            <v>0</v>
          </cell>
          <cell r="AY106">
            <v>0</v>
          </cell>
          <cell r="AZ106">
            <v>0</v>
          </cell>
          <cell r="BA106">
            <v>0</v>
          </cell>
          <cell r="BB106">
            <v>28749</v>
          </cell>
          <cell r="BC106">
            <v>0</v>
          </cell>
          <cell r="BD106">
            <v>0</v>
          </cell>
          <cell r="BE106">
            <v>0</v>
          </cell>
          <cell r="BF106">
            <v>0</v>
          </cell>
          <cell r="BG106">
            <v>0</v>
          </cell>
          <cell r="BH106" t="str">
            <v/>
          </cell>
          <cell r="BI106">
            <v>40854</v>
          </cell>
        </row>
        <row r="107">
          <cell r="A107" t="str">
            <v>40011653</v>
          </cell>
          <cell r="B107" t="str">
            <v>PALOMINO TAICAS GISSELA BRIGITTE</v>
          </cell>
          <cell r="C107" t="str">
            <v>RESPONSABLE DE PROMOCION SOCIAL Y CAPACITACION</v>
          </cell>
          <cell r="D107" t="str">
            <v>40011653</v>
          </cell>
          <cell r="E107">
            <v>40854</v>
          </cell>
          <cell r="F107">
            <v>40999</v>
          </cell>
          <cell r="H107">
            <v>2320</v>
          </cell>
          <cell r="I107">
            <v>2320</v>
          </cell>
          <cell r="J107">
            <v>0</v>
          </cell>
          <cell r="K107" t="str">
            <v>PALOMINO TAICAS GISSELA BRIGITTE</v>
          </cell>
          <cell r="L107">
            <v>0</v>
          </cell>
          <cell r="M107">
            <v>2018.4</v>
          </cell>
          <cell r="N107" t="str">
            <v>OFICINA ZONAL LIMA CALLAO</v>
          </cell>
          <cell r="O107" t="str">
            <v xml:space="preserve">0002  </v>
          </cell>
          <cell r="P107" t="str">
            <v>3459</v>
          </cell>
          <cell r="Q107" t="str">
            <v>001</v>
          </cell>
          <cell r="R107" t="str">
            <v>194</v>
          </cell>
          <cell r="S107">
            <v>40870</v>
          </cell>
          <cell r="T107" t="str">
            <v>4041102697</v>
          </cell>
          <cell r="U107" t="str">
            <v>201111</v>
          </cell>
          <cell r="V107" t="str">
            <v>201111</v>
          </cell>
          <cell r="W107" t="str">
            <v>12</v>
          </cell>
          <cell r="X107">
            <v>1</v>
          </cell>
          <cell r="Y107" t="str">
            <v>CAS ZONALES NOVIEMBRE 2011</v>
          </cell>
          <cell r="Z107">
            <v>4173</v>
          </cell>
          <cell r="AA107" t="str">
            <v>10400116534</v>
          </cell>
          <cell r="AB107" t="str">
            <v>PALOMINO</v>
          </cell>
          <cell r="AC107" t="str">
            <v>TAICAS</v>
          </cell>
          <cell r="AD107" t="str">
            <v>GISSELA BRIGITTE</v>
          </cell>
          <cell r="AE107" t="str">
            <v>ONP</v>
          </cell>
          <cell r="AF107" t="str">
            <v>99</v>
          </cell>
          <cell r="AG107">
            <v>0</v>
          </cell>
          <cell r="AH107">
            <v>0</v>
          </cell>
          <cell r="AI107">
            <v>0</v>
          </cell>
          <cell r="AJ107">
            <v>301.60000000000002</v>
          </cell>
          <cell r="AK107">
            <v>40854</v>
          </cell>
          <cell r="AL107" t="str">
            <v>2662459</v>
          </cell>
          <cell r="AM107">
            <v>40863</v>
          </cell>
          <cell r="AN107" t="str">
            <v>2011</v>
          </cell>
          <cell r="AO107" t="str">
            <v>1</v>
          </cell>
          <cell r="AP107">
            <v>97.2</v>
          </cell>
          <cell r="AQ107">
            <v>0</v>
          </cell>
          <cell r="AR107">
            <v>0</v>
          </cell>
          <cell r="AS107">
            <v>0</v>
          </cell>
          <cell r="AT107">
            <v>0</v>
          </cell>
          <cell r="AU107">
            <v>0</v>
          </cell>
          <cell r="AV107">
            <v>0</v>
          </cell>
          <cell r="AW107">
            <v>0</v>
          </cell>
          <cell r="AX107">
            <v>0</v>
          </cell>
          <cell r="AY107">
            <v>0</v>
          </cell>
          <cell r="AZ107">
            <v>0</v>
          </cell>
          <cell r="BA107">
            <v>0</v>
          </cell>
          <cell r="BB107">
            <v>28749</v>
          </cell>
          <cell r="BC107">
            <v>0</v>
          </cell>
          <cell r="BD107">
            <v>0</v>
          </cell>
          <cell r="BE107">
            <v>0</v>
          </cell>
          <cell r="BF107">
            <v>0</v>
          </cell>
          <cell r="BG107">
            <v>0</v>
          </cell>
          <cell r="BH107" t="str">
            <v/>
          </cell>
          <cell r="BI107">
            <v>40854</v>
          </cell>
        </row>
        <row r="108">
          <cell r="A108" t="str">
            <v>18134988</v>
          </cell>
          <cell r="B108" t="str">
            <v>PANTOJA ROBLES JESSICA GERARDINA</v>
          </cell>
          <cell r="C108" t="str">
            <v>RESPONSABLE DE PROYECTOS- EVALUACION</v>
          </cell>
          <cell r="D108" t="str">
            <v>18134988</v>
          </cell>
          <cell r="E108">
            <v>40854</v>
          </cell>
          <cell r="F108">
            <v>40908</v>
          </cell>
          <cell r="G108" t="str">
            <v>PANTOJA ROBLES JESSICA GERARDINA</v>
          </cell>
          <cell r="H108">
            <v>2640</v>
          </cell>
          <cell r="I108">
            <v>2640</v>
          </cell>
          <cell r="J108">
            <v>0</v>
          </cell>
          <cell r="K108" t="str">
            <v>PANTOJA ROBLES JESSICA GERARDINA</v>
          </cell>
          <cell r="L108">
            <v>0</v>
          </cell>
          <cell r="M108">
            <v>2290.9899999999998</v>
          </cell>
          <cell r="N108" t="str">
            <v>OFICINA ZONAL LA LIBERTAD</v>
          </cell>
          <cell r="O108" t="str">
            <v xml:space="preserve">0021  </v>
          </cell>
          <cell r="P108" t="str">
            <v>3468</v>
          </cell>
          <cell r="Q108" t="str">
            <v>001</v>
          </cell>
          <cell r="R108" t="str">
            <v>139</v>
          </cell>
          <cell r="S108">
            <v>40870</v>
          </cell>
          <cell r="T108" t="str">
            <v>4019664460</v>
          </cell>
          <cell r="U108" t="str">
            <v>201111</v>
          </cell>
          <cell r="V108" t="str">
            <v>201111</v>
          </cell>
          <cell r="W108" t="str">
            <v>12</v>
          </cell>
          <cell r="X108">
            <v>1</v>
          </cell>
          <cell r="Y108" t="str">
            <v>CAS ZONALES NOVIEMBRE 2011</v>
          </cell>
          <cell r="Z108">
            <v>276</v>
          </cell>
          <cell r="AA108" t="str">
            <v>10181349889</v>
          </cell>
          <cell r="AB108" t="str">
            <v>PANTOJA</v>
          </cell>
          <cell r="AC108" t="str">
            <v>ROBLES</v>
          </cell>
          <cell r="AD108" t="str">
            <v>JESSICA GERARDINA</v>
          </cell>
          <cell r="AE108" t="str">
            <v>INTEGRA</v>
          </cell>
          <cell r="AF108" t="str">
            <v>02</v>
          </cell>
          <cell r="AG108">
            <v>47.52</v>
          </cell>
          <cell r="AH108">
            <v>37.49</v>
          </cell>
          <cell r="AI108">
            <v>85.01</v>
          </cell>
          <cell r="AJ108">
            <v>264</v>
          </cell>
          <cell r="AK108">
            <v>40854</v>
          </cell>
          <cell r="AL108" t="str">
            <v>2617952</v>
          </cell>
          <cell r="AM108">
            <v>40822</v>
          </cell>
          <cell r="AN108" t="str">
            <v>2011</v>
          </cell>
          <cell r="AO108" t="str">
            <v>1</v>
          </cell>
          <cell r="AP108">
            <v>97.2</v>
          </cell>
          <cell r="AQ108">
            <v>0</v>
          </cell>
          <cell r="AR108">
            <v>0</v>
          </cell>
          <cell r="AS108">
            <v>0</v>
          </cell>
          <cell r="AT108">
            <v>0</v>
          </cell>
          <cell r="AU108">
            <v>0</v>
          </cell>
          <cell r="AV108">
            <v>0</v>
          </cell>
          <cell r="AW108">
            <v>0</v>
          </cell>
          <cell r="AX108">
            <v>0</v>
          </cell>
          <cell r="AY108">
            <v>0</v>
          </cell>
          <cell r="AZ108">
            <v>0</v>
          </cell>
          <cell r="BA108">
            <v>0</v>
          </cell>
          <cell r="BB108">
            <v>27108</v>
          </cell>
          <cell r="BC108">
            <v>0</v>
          </cell>
          <cell r="BD108">
            <v>0</v>
          </cell>
          <cell r="BE108">
            <v>0</v>
          </cell>
          <cell r="BF108">
            <v>0</v>
          </cell>
          <cell r="BG108">
            <v>0</v>
          </cell>
          <cell r="BH108" t="str">
            <v>571060JPRTL1</v>
          </cell>
          <cell r="BI108">
            <v>40854</v>
          </cell>
        </row>
        <row r="109">
          <cell r="A109" t="str">
            <v>18134988</v>
          </cell>
          <cell r="B109" t="str">
            <v>PANTOJA ROBLES JESSICA GERARDINA</v>
          </cell>
          <cell r="C109" t="str">
            <v>RESPONSABLE DE PROYECTOS- EVALUACION</v>
          </cell>
          <cell r="D109" t="str">
            <v>18134988</v>
          </cell>
          <cell r="E109">
            <v>40854</v>
          </cell>
          <cell r="F109">
            <v>40939</v>
          </cell>
          <cell r="G109" t="str">
            <v>PANTOJA ROBLES JESSICA GERARDINA</v>
          </cell>
          <cell r="H109">
            <v>2640</v>
          </cell>
          <cell r="I109">
            <v>2640</v>
          </cell>
          <cell r="J109">
            <v>0</v>
          </cell>
          <cell r="K109" t="str">
            <v>PANTOJA ROBLES JESSICA GERARDINA</v>
          </cell>
          <cell r="L109">
            <v>0</v>
          </cell>
          <cell r="M109">
            <v>2290.9899999999998</v>
          </cell>
          <cell r="N109" t="str">
            <v>OFICINA ZONAL LA LIBERTAD</v>
          </cell>
          <cell r="O109" t="str">
            <v xml:space="preserve">0021  </v>
          </cell>
          <cell r="P109" t="str">
            <v>3468</v>
          </cell>
          <cell r="Q109" t="str">
            <v>001</v>
          </cell>
          <cell r="R109" t="str">
            <v>139</v>
          </cell>
          <cell r="S109">
            <v>40870</v>
          </cell>
          <cell r="T109" t="str">
            <v>4019664460</v>
          </cell>
          <cell r="U109" t="str">
            <v>201111</v>
          </cell>
          <cell r="V109" t="str">
            <v>201111</v>
          </cell>
          <cell r="W109" t="str">
            <v>12</v>
          </cell>
          <cell r="X109">
            <v>1</v>
          </cell>
          <cell r="Y109" t="str">
            <v>CAS ZONALES NOVIEMBRE 2011</v>
          </cell>
          <cell r="Z109">
            <v>276</v>
          </cell>
          <cell r="AA109" t="str">
            <v>10181349889</v>
          </cell>
          <cell r="AB109" t="str">
            <v>PANTOJA</v>
          </cell>
          <cell r="AC109" t="str">
            <v>ROBLES</v>
          </cell>
          <cell r="AD109" t="str">
            <v>JESSICA GERARDINA</v>
          </cell>
          <cell r="AE109" t="str">
            <v>INTEGRA</v>
          </cell>
          <cell r="AF109" t="str">
            <v>02</v>
          </cell>
          <cell r="AG109">
            <v>47.52</v>
          </cell>
          <cell r="AH109">
            <v>37.49</v>
          </cell>
          <cell r="AI109">
            <v>85.01</v>
          </cell>
          <cell r="AJ109">
            <v>264</v>
          </cell>
          <cell r="AK109">
            <v>40854</v>
          </cell>
          <cell r="AL109" t="str">
            <v>2617952</v>
          </cell>
          <cell r="AM109">
            <v>40822</v>
          </cell>
          <cell r="AN109" t="str">
            <v>2011</v>
          </cell>
          <cell r="AO109" t="str">
            <v>1</v>
          </cell>
          <cell r="AP109">
            <v>97.2</v>
          </cell>
          <cell r="AQ109">
            <v>0</v>
          </cell>
          <cell r="AR109">
            <v>0</v>
          </cell>
          <cell r="AS109">
            <v>0</v>
          </cell>
          <cell r="AT109">
            <v>0</v>
          </cell>
          <cell r="AU109">
            <v>0</v>
          </cell>
          <cell r="AV109">
            <v>0</v>
          </cell>
          <cell r="AW109">
            <v>0</v>
          </cell>
          <cell r="AX109">
            <v>0</v>
          </cell>
          <cell r="AY109">
            <v>0</v>
          </cell>
          <cell r="AZ109">
            <v>0</v>
          </cell>
          <cell r="BA109">
            <v>0</v>
          </cell>
          <cell r="BB109">
            <v>27108</v>
          </cell>
          <cell r="BC109">
            <v>0</v>
          </cell>
          <cell r="BD109">
            <v>0</v>
          </cell>
          <cell r="BE109">
            <v>0</v>
          </cell>
          <cell r="BF109">
            <v>0</v>
          </cell>
          <cell r="BG109">
            <v>0</v>
          </cell>
          <cell r="BH109" t="str">
            <v>571060JPRTL1</v>
          </cell>
          <cell r="BI109">
            <v>40854</v>
          </cell>
        </row>
        <row r="110">
          <cell r="A110" t="str">
            <v>18134988</v>
          </cell>
          <cell r="B110" t="str">
            <v>PANTOJA ROBLES JESSICA GERARDINA</v>
          </cell>
          <cell r="C110" t="str">
            <v>RESPONSABLE DE PROYECTOS- EVALUACION</v>
          </cell>
          <cell r="D110" t="str">
            <v>18134988</v>
          </cell>
          <cell r="E110">
            <v>40854</v>
          </cell>
          <cell r="F110">
            <v>40968</v>
          </cell>
          <cell r="G110" t="str">
            <v>PANTOJA ROBLES JESSICA GERARDINA</v>
          </cell>
          <cell r="H110">
            <v>2640</v>
          </cell>
          <cell r="I110">
            <v>2640</v>
          </cell>
          <cell r="J110">
            <v>0</v>
          </cell>
          <cell r="K110" t="str">
            <v>PANTOJA ROBLES JESSICA GERARDINA</v>
          </cell>
          <cell r="L110">
            <v>0</v>
          </cell>
          <cell r="M110">
            <v>2290.9899999999998</v>
          </cell>
          <cell r="N110" t="str">
            <v>OFICINA ZONAL LA LIBERTAD</v>
          </cell>
          <cell r="O110" t="str">
            <v xml:space="preserve">0021  </v>
          </cell>
          <cell r="P110" t="str">
            <v>3468</v>
          </cell>
          <cell r="Q110" t="str">
            <v>001</v>
          </cell>
          <cell r="R110" t="str">
            <v>139</v>
          </cell>
          <cell r="S110">
            <v>40870</v>
          </cell>
          <cell r="T110" t="str">
            <v>4019664460</v>
          </cell>
          <cell r="U110" t="str">
            <v>201111</v>
          </cell>
          <cell r="V110" t="str">
            <v>201111</v>
          </cell>
          <cell r="W110" t="str">
            <v>12</v>
          </cell>
          <cell r="X110">
            <v>1</v>
          </cell>
          <cell r="Y110" t="str">
            <v>CAS ZONALES NOVIEMBRE 2011</v>
          </cell>
          <cell r="Z110">
            <v>276</v>
          </cell>
          <cell r="AA110" t="str">
            <v>10181349889</v>
          </cell>
          <cell r="AB110" t="str">
            <v>PANTOJA</v>
          </cell>
          <cell r="AC110" t="str">
            <v>ROBLES</v>
          </cell>
          <cell r="AD110" t="str">
            <v>JESSICA GERARDINA</v>
          </cell>
          <cell r="AE110" t="str">
            <v>INTEGRA</v>
          </cell>
          <cell r="AF110" t="str">
            <v>02</v>
          </cell>
          <cell r="AG110">
            <v>47.52</v>
          </cell>
          <cell r="AH110">
            <v>37.49</v>
          </cell>
          <cell r="AI110">
            <v>85.01</v>
          </cell>
          <cell r="AJ110">
            <v>264</v>
          </cell>
          <cell r="AK110">
            <v>40854</v>
          </cell>
          <cell r="AL110" t="str">
            <v>2617952</v>
          </cell>
          <cell r="AM110">
            <v>40822</v>
          </cell>
          <cell r="AN110" t="str">
            <v>2011</v>
          </cell>
          <cell r="AO110" t="str">
            <v>1</v>
          </cell>
          <cell r="AP110">
            <v>97.2</v>
          </cell>
          <cell r="AQ110">
            <v>0</v>
          </cell>
          <cell r="AR110">
            <v>0</v>
          </cell>
          <cell r="AS110">
            <v>0</v>
          </cell>
          <cell r="AT110">
            <v>0</v>
          </cell>
          <cell r="AU110">
            <v>0</v>
          </cell>
          <cell r="AV110">
            <v>0</v>
          </cell>
          <cell r="AW110">
            <v>0</v>
          </cell>
          <cell r="AX110">
            <v>0</v>
          </cell>
          <cell r="AY110">
            <v>0</v>
          </cell>
          <cell r="AZ110">
            <v>0</v>
          </cell>
          <cell r="BA110">
            <v>0</v>
          </cell>
          <cell r="BB110">
            <v>27108</v>
          </cell>
          <cell r="BC110">
            <v>0</v>
          </cell>
          <cell r="BD110">
            <v>0</v>
          </cell>
          <cell r="BE110">
            <v>0</v>
          </cell>
          <cell r="BF110">
            <v>0</v>
          </cell>
          <cell r="BG110">
            <v>0</v>
          </cell>
          <cell r="BH110" t="str">
            <v>571060JPRTL1</v>
          </cell>
          <cell r="BI110">
            <v>40854</v>
          </cell>
        </row>
        <row r="111">
          <cell r="A111" t="str">
            <v>18134988</v>
          </cell>
          <cell r="B111" t="str">
            <v>PANTOJA ROBLES JESSICA GERARDINA</v>
          </cell>
          <cell r="C111" t="str">
            <v>RESPONSABLE DE PROYECTOS- EVALUACION</v>
          </cell>
          <cell r="D111" t="str">
            <v>18134988</v>
          </cell>
          <cell r="E111">
            <v>40854</v>
          </cell>
          <cell r="F111">
            <v>40999</v>
          </cell>
          <cell r="G111" t="str">
            <v>PANTOJA ROBLES JESSICA GERARDINA</v>
          </cell>
          <cell r="H111">
            <v>2640</v>
          </cell>
          <cell r="I111">
            <v>2640</v>
          </cell>
          <cell r="J111">
            <v>0</v>
          </cell>
          <cell r="K111" t="str">
            <v>PANTOJA ROBLES JESSICA GERARDINA</v>
          </cell>
          <cell r="L111">
            <v>0</v>
          </cell>
          <cell r="M111">
            <v>2290.9899999999998</v>
          </cell>
          <cell r="N111" t="str">
            <v>OFICINA ZONAL LA LIBERTAD</v>
          </cell>
          <cell r="O111" t="str">
            <v xml:space="preserve">0021  </v>
          </cell>
          <cell r="P111" t="str">
            <v>3468</v>
          </cell>
          <cell r="Q111" t="str">
            <v>001</v>
          </cell>
          <cell r="R111" t="str">
            <v>139</v>
          </cell>
          <cell r="S111">
            <v>40870</v>
          </cell>
          <cell r="T111" t="str">
            <v>4019664460</v>
          </cell>
          <cell r="U111" t="str">
            <v>201111</v>
          </cell>
          <cell r="V111" t="str">
            <v>201111</v>
          </cell>
          <cell r="W111" t="str">
            <v>12</v>
          </cell>
          <cell r="X111">
            <v>1</v>
          </cell>
          <cell r="Y111" t="str">
            <v>CAS ZONALES NOVIEMBRE 2011</v>
          </cell>
          <cell r="Z111">
            <v>276</v>
          </cell>
          <cell r="AA111" t="str">
            <v>10181349889</v>
          </cell>
          <cell r="AB111" t="str">
            <v>PANTOJA</v>
          </cell>
          <cell r="AC111" t="str">
            <v>ROBLES</v>
          </cell>
          <cell r="AD111" t="str">
            <v>JESSICA GERARDINA</v>
          </cell>
          <cell r="AE111" t="str">
            <v>INTEGRA</v>
          </cell>
          <cell r="AF111" t="str">
            <v>02</v>
          </cell>
          <cell r="AG111">
            <v>47.52</v>
          </cell>
          <cell r="AH111">
            <v>37.49</v>
          </cell>
          <cell r="AI111">
            <v>85.01</v>
          </cell>
          <cell r="AJ111">
            <v>264</v>
          </cell>
          <cell r="AK111">
            <v>40854</v>
          </cell>
          <cell r="AL111" t="str">
            <v>2617952</v>
          </cell>
          <cell r="AM111">
            <v>40822</v>
          </cell>
          <cell r="AN111" t="str">
            <v>2011</v>
          </cell>
          <cell r="AO111" t="str">
            <v>1</v>
          </cell>
          <cell r="AP111">
            <v>97.2</v>
          </cell>
          <cell r="AQ111">
            <v>0</v>
          </cell>
          <cell r="AR111">
            <v>0</v>
          </cell>
          <cell r="AS111">
            <v>0</v>
          </cell>
          <cell r="AT111">
            <v>0</v>
          </cell>
          <cell r="AU111">
            <v>0</v>
          </cell>
          <cell r="AV111">
            <v>0</v>
          </cell>
          <cell r="AW111">
            <v>0</v>
          </cell>
          <cell r="AX111">
            <v>0</v>
          </cell>
          <cell r="AY111">
            <v>0</v>
          </cell>
          <cell r="AZ111">
            <v>0</v>
          </cell>
          <cell r="BA111">
            <v>0</v>
          </cell>
          <cell r="BB111">
            <v>27108</v>
          </cell>
          <cell r="BC111">
            <v>0</v>
          </cell>
          <cell r="BD111">
            <v>0</v>
          </cell>
          <cell r="BE111">
            <v>0</v>
          </cell>
          <cell r="BF111">
            <v>0</v>
          </cell>
          <cell r="BG111">
            <v>0</v>
          </cell>
          <cell r="BH111" t="str">
            <v>571060JPRTL1</v>
          </cell>
          <cell r="BI111">
            <v>40854</v>
          </cell>
        </row>
        <row r="112">
          <cell r="A112" t="str">
            <v>18134988</v>
          </cell>
          <cell r="B112" t="str">
            <v>PANTOJA ROBLES JESSICA GERARDINA</v>
          </cell>
          <cell r="C112" t="str">
            <v>RESPONSABLE DE PROYECTOS- EVALUACION</v>
          </cell>
          <cell r="D112" t="str">
            <v>18134988</v>
          </cell>
          <cell r="E112">
            <v>40854</v>
          </cell>
          <cell r="F112">
            <v>41060</v>
          </cell>
          <cell r="G112" t="str">
            <v>PANTOJA ROBLES JESSICA GERARDINA</v>
          </cell>
          <cell r="H112">
            <v>2640</v>
          </cell>
          <cell r="I112">
            <v>2640</v>
          </cell>
          <cell r="J112">
            <v>0</v>
          </cell>
          <cell r="K112" t="str">
            <v>PANTOJA ROBLES JESSICA GERARDINA</v>
          </cell>
          <cell r="L112">
            <v>0</v>
          </cell>
          <cell r="M112">
            <v>2290.9899999999998</v>
          </cell>
          <cell r="N112" t="str">
            <v>OFICINA ZONAL LA LIBERTAD</v>
          </cell>
          <cell r="O112" t="str">
            <v xml:space="preserve">0021  </v>
          </cell>
          <cell r="P112" t="str">
            <v>3468</v>
          </cell>
          <cell r="Q112" t="str">
            <v>001</v>
          </cell>
          <cell r="R112" t="str">
            <v>139</v>
          </cell>
          <cell r="S112">
            <v>40870</v>
          </cell>
          <cell r="T112" t="str">
            <v>4019664460</v>
          </cell>
          <cell r="U112" t="str">
            <v>201111</v>
          </cell>
          <cell r="V112" t="str">
            <v>201111</v>
          </cell>
          <cell r="W112" t="str">
            <v>12</v>
          </cell>
          <cell r="X112">
            <v>1</v>
          </cell>
          <cell r="Y112" t="str">
            <v>CAS ZONALES NOVIEMBRE 2011</v>
          </cell>
          <cell r="Z112">
            <v>276</v>
          </cell>
          <cell r="AA112" t="str">
            <v>10181349889</v>
          </cell>
          <cell r="AB112" t="str">
            <v>PANTOJA</v>
          </cell>
          <cell r="AC112" t="str">
            <v>ROBLES</v>
          </cell>
          <cell r="AD112" t="str">
            <v>JESSICA GERARDINA</v>
          </cell>
          <cell r="AE112" t="str">
            <v>INTEGRA</v>
          </cell>
          <cell r="AF112" t="str">
            <v>02</v>
          </cell>
          <cell r="AG112">
            <v>47.52</v>
          </cell>
          <cell r="AH112">
            <v>37.49</v>
          </cell>
          <cell r="AI112">
            <v>85.01</v>
          </cell>
          <cell r="AJ112">
            <v>264</v>
          </cell>
          <cell r="AK112">
            <v>40854</v>
          </cell>
          <cell r="AL112" t="str">
            <v>2617952</v>
          </cell>
          <cell r="AM112">
            <v>40822</v>
          </cell>
          <cell r="AN112" t="str">
            <v>2011</v>
          </cell>
          <cell r="AO112" t="str">
            <v>1</v>
          </cell>
          <cell r="AP112">
            <v>97.2</v>
          </cell>
          <cell r="AQ112">
            <v>0</v>
          </cell>
          <cell r="AR112">
            <v>0</v>
          </cell>
          <cell r="AS112">
            <v>0</v>
          </cell>
          <cell r="AT112">
            <v>0</v>
          </cell>
          <cell r="AU112">
            <v>0</v>
          </cell>
          <cell r="AV112">
            <v>0</v>
          </cell>
          <cell r="AW112">
            <v>0</v>
          </cell>
          <cell r="AX112">
            <v>0</v>
          </cell>
          <cell r="AY112">
            <v>0</v>
          </cell>
          <cell r="AZ112">
            <v>0</v>
          </cell>
          <cell r="BA112">
            <v>0</v>
          </cell>
          <cell r="BB112">
            <v>27108</v>
          </cell>
          <cell r="BC112">
            <v>0</v>
          </cell>
          <cell r="BD112">
            <v>0</v>
          </cell>
          <cell r="BE112">
            <v>0</v>
          </cell>
          <cell r="BF112">
            <v>0</v>
          </cell>
          <cell r="BG112">
            <v>0</v>
          </cell>
          <cell r="BH112" t="str">
            <v>571060JPRTL1</v>
          </cell>
          <cell r="BI112">
            <v>40854</v>
          </cell>
        </row>
        <row r="113">
          <cell r="A113" t="str">
            <v>08031153</v>
          </cell>
          <cell r="B113" t="str">
            <v>PEÑA  HARO NELLY ESPERANZA</v>
          </cell>
          <cell r="C113" t="str">
            <v>JEFA DE LA OFICINA ZONAL LIMA NORTE</v>
          </cell>
          <cell r="D113" t="str">
            <v>08031153</v>
          </cell>
          <cell r="E113">
            <v>40798</v>
          </cell>
          <cell r="F113">
            <v>40908</v>
          </cell>
          <cell r="H113">
            <v>5500</v>
          </cell>
          <cell r="I113">
            <v>5500</v>
          </cell>
          <cell r="J113">
            <v>550</v>
          </cell>
          <cell r="K113" t="str">
            <v>PEÑA  HARO NELLY ESPERANZA</v>
          </cell>
          <cell r="L113">
            <v>0</v>
          </cell>
          <cell r="M113">
            <v>4207.5</v>
          </cell>
          <cell r="N113" t="str">
            <v>OFICINA ZONAL LIMA NORTE</v>
          </cell>
          <cell r="O113" t="str">
            <v xml:space="preserve">0004  </v>
          </cell>
          <cell r="P113" t="str">
            <v>3389</v>
          </cell>
          <cell r="Q113" t="str">
            <v>003</v>
          </cell>
          <cell r="R113" t="str">
            <v>58</v>
          </cell>
          <cell r="S113">
            <v>40870</v>
          </cell>
          <cell r="T113" t="str">
            <v>04361107492</v>
          </cell>
          <cell r="U113" t="str">
            <v>201111</v>
          </cell>
          <cell r="V113" t="str">
            <v>201111</v>
          </cell>
          <cell r="W113" t="str">
            <v>12</v>
          </cell>
          <cell r="X113">
            <v>1</v>
          </cell>
          <cell r="Y113" t="str">
            <v>CAS ZONALES NOVIEMBRE 2011</v>
          </cell>
          <cell r="Z113">
            <v>4125</v>
          </cell>
          <cell r="AA113" t="str">
            <v>10080311538</v>
          </cell>
          <cell r="AB113" t="str">
            <v xml:space="preserve">PEÑA </v>
          </cell>
          <cell r="AC113" t="str">
            <v>HARO</v>
          </cell>
          <cell r="AD113" t="str">
            <v>NELLY ESPERANZA</v>
          </cell>
          <cell r="AE113" t="str">
            <v>HORIZONTE</v>
          </cell>
          <cell r="AF113" t="str">
            <v>01</v>
          </cell>
          <cell r="AG113">
            <v>107.25</v>
          </cell>
          <cell r="AH113">
            <v>85.25</v>
          </cell>
          <cell r="AI113">
            <v>192.5</v>
          </cell>
          <cell r="AJ113">
            <v>550</v>
          </cell>
          <cell r="AK113">
            <v>40798</v>
          </cell>
          <cell r="AL113" t="str">
            <v/>
          </cell>
          <cell r="AM113">
            <v>1</v>
          </cell>
          <cell r="AN113" t="str">
            <v>2011</v>
          </cell>
          <cell r="AO113" t="str">
            <v>1</v>
          </cell>
          <cell r="AP113">
            <v>97.2</v>
          </cell>
          <cell r="AQ113">
            <v>0</v>
          </cell>
          <cell r="AR113">
            <v>0</v>
          </cell>
          <cell r="AS113">
            <v>0</v>
          </cell>
          <cell r="AT113">
            <v>0</v>
          </cell>
          <cell r="AU113">
            <v>0</v>
          </cell>
          <cell r="AV113">
            <v>0</v>
          </cell>
          <cell r="AW113">
            <v>0</v>
          </cell>
          <cell r="AX113">
            <v>0</v>
          </cell>
          <cell r="AY113">
            <v>0</v>
          </cell>
          <cell r="AZ113">
            <v>0</v>
          </cell>
          <cell r="BA113">
            <v>0</v>
          </cell>
          <cell r="BB113">
            <v>22244</v>
          </cell>
          <cell r="BC113">
            <v>0</v>
          </cell>
          <cell r="BD113">
            <v>0</v>
          </cell>
          <cell r="BE113">
            <v>0</v>
          </cell>
          <cell r="BF113">
            <v>0</v>
          </cell>
          <cell r="BG113">
            <v>0</v>
          </cell>
          <cell r="BH113" t="str">
            <v>222420NPHAO7</v>
          </cell>
          <cell r="BI113">
            <v>40798</v>
          </cell>
        </row>
        <row r="114">
          <cell r="A114" t="str">
            <v>09673087</v>
          </cell>
          <cell r="B114" t="str">
            <v>PERALTA QUIROZ CESAR ALBERTO </v>
          </cell>
          <cell r="C114" t="str">
            <v>RESPONSABLE DE PROYECTOS - EVALUACION</v>
          </cell>
          <cell r="D114" t="str">
            <v>09673087</v>
          </cell>
          <cell r="E114">
            <v>40819</v>
          </cell>
          <cell r="F114">
            <v>40879</v>
          </cell>
          <cell r="H114">
            <v>3300</v>
          </cell>
          <cell r="I114">
            <v>3300</v>
          </cell>
          <cell r="J114">
            <v>0</v>
          </cell>
          <cell r="K114" t="str">
            <v>PERALTA QUIROZ CESAR ALBERTO </v>
          </cell>
          <cell r="L114">
            <v>0</v>
          </cell>
          <cell r="M114">
            <v>2854.5</v>
          </cell>
          <cell r="N114" t="str">
            <v>OFICINA ZONAL LIMA NORTE</v>
          </cell>
          <cell r="O114" t="str">
            <v xml:space="preserve">0004  </v>
          </cell>
          <cell r="P114" t="str">
            <v>1727</v>
          </cell>
          <cell r="Q114" t="str">
            <v>001</v>
          </cell>
          <cell r="R114" t="str">
            <v>154</v>
          </cell>
          <cell r="S114">
            <v>40870</v>
          </cell>
          <cell r="T114" t="str">
            <v>4023214720</v>
          </cell>
          <cell r="U114" t="str">
            <v>201111</v>
          </cell>
          <cell r="V114" t="str">
            <v>201111</v>
          </cell>
          <cell r="W114" t="str">
            <v>12</v>
          </cell>
          <cell r="X114">
            <v>1</v>
          </cell>
          <cell r="Y114" t="str">
            <v>CAS ZONALES NOVIEMBRE 2011</v>
          </cell>
          <cell r="Z114">
            <v>1269</v>
          </cell>
          <cell r="AA114" t="str">
            <v>10096730875</v>
          </cell>
          <cell r="AB114" t="str">
            <v>PERALTA</v>
          </cell>
          <cell r="AC114" t="str">
            <v>QUIROZ</v>
          </cell>
          <cell r="AD114" t="str">
            <v>CESAR ALBERTO </v>
          </cell>
          <cell r="AE114" t="str">
            <v>HORIZONTE</v>
          </cell>
          <cell r="AF114" t="str">
            <v>01</v>
          </cell>
          <cell r="AG114">
            <v>64.349999999999994</v>
          </cell>
          <cell r="AH114">
            <v>51.15</v>
          </cell>
          <cell r="AI114">
            <v>115.5</v>
          </cell>
          <cell r="AJ114">
            <v>330</v>
          </cell>
          <cell r="AK114">
            <v>40819</v>
          </cell>
          <cell r="AL114" t="str">
            <v>2661968</v>
          </cell>
          <cell r="AM114">
            <v>40863</v>
          </cell>
          <cell r="AN114" t="str">
            <v>2011</v>
          </cell>
          <cell r="AO114" t="str">
            <v>1</v>
          </cell>
          <cell r="AP114">
            <v>97.2</v>
          </cell>
          <cell r="AQ114">
            <v>0</v>
          </cell>
          <cell r="AR114">
            <v>0</v>
          </cell>
          <cell r="AS114">
            <v>0</v>
          </cell>
          <cell r="AT114">
            <v>0</v>
          </cell>
          <cell r="AU114">
            <v>0</v>
          </cell>
          <cell r="AV114">
            <v>0</v>
          </cell>
          <cell r="AW114">
            <v>0</v>
          </cell>
          <cell r="AX114">
            <v>0</v>
          </cell>
          <cell r="AY114">
            <v>0</v>
          </cell>
          <cell r="AZ114">
            <v>0</v>
          </cell>
          <cell r="BA114">
            <v>0</v>
          </cell>
          <cell r="BB114">
            <v>26718</v>
          </cell>
          <cell r="BC114">
            <v>0</v>
          </cell>
          <cell r="BD114">
            <v>0</v>
          </cell>
          <cell r="BE114">
            <v>0</v>
          </cell>
          <cell r="BF114">
            <v>0</v>
          </cell>
          <cell r="BG114">
            <v>0</v>
          </cell>
          <cell r="BH114" t="str">
            <v>567161CPQAR0</v>
          </cell>
          <cell r="BI114">
            <v>40819</v>
          </cell>
        </row>
        <row r="115">
          <cell r="A115" t="str">
            <v>19097085</v>
          </cell>
          <cell r="B115" t="str">
            <v>PLASENCIA  TISNADO DANTE MOISES</v>
          </cell>
          <cell r="C115" t="str">
            <v>CHOFER</v>
          </cell>
          <cell r="D115" t="str">
            <v>19097085</v>
          </cell>
          <cell r="E115">
            <v>40854</v>
          </cell>
          <cell r="F115">
            <v>40908</v>
          </cell>
          <cell r="G115" t="str">
            <v>PLASENCIA  TISNADO DANTE MOISES</v>
          </cell>
          <cell r="H115">
            <v>880</v>
          </cell>
          <cell r="I115">
            <v>880</v>
          </cell>
          <cell r="J115">
            <v>0</v>
          </cell>
          <cell r="K115" t="str">
            <v>PLASENCIA  TISNADO DANTE MOISES</v>
          </cell>
          <cell r="L115">
            <v>0</v>
          </cell>
          <cell r="M115">
            <v>765.6</v>
          </cell>
          <cell r="N115" t="str">
            <v>OFICINA ZONAL LA LIBERTAD</v>
          </cell>
          <cell r="O115" t="str">
            <v xml:space="preserve">0021  </v>
          </cell>
          <cell r="P115" t="str">
            <v>3470</v>
          </cell>
          <cell r="Q115" t="str">
            <v>001</v>
          </cell>
          <cell r="R115" t="str">
            <v>2</v>
          </cell>
          <cell r="S115">
            <v>40870</v>
          </cell>
          <cell r="T115" t="str">
            <v>4041064728</v>
          </cell>
          <cell r="U115" t="str">
            <v>201111</v>
          </cell>
          <cell r="V115" t="str">
            <v>201111</v>
          </cell>
          <cell r="W115" t="str">
            <v>12</v>
          </cell>
          <cell r="X115">
            <v>1</v>
          </cell>
          <cell r="Y115" t="str">
            <v>CAS ZONALES NOVIEMBRE 2011</v>
          </cell>
          <cell r="Z115">
            <v>4180</v>
          </cell>
          <cell r="AA115" t="str">
            <v>10190970855</v>
          </cell>
          <cell r="AB115" t="str">
            <v xml:space="preserve">PLASENCIA </v>
          </cell>
          <cell r="AC115" t="str">
            <v>TISNADO</v>
          </cell>
          <cell r="AD115" t="str">
            <v>DANTE MOISES</v>
          </cell>
          <cell r="AE115" t="str">
            <v>ONP</v>
          </cell>
          <cell r="AF115" t="str">
            <v>99</v>
          </cell>
          <cell r="AG115">
            <v>0</v>
          </cell>
          <cell r="AH115">
            <v>0</v>
          </cell>
          <cell r="AI115">
            <v>0</v>
          </cell>
          <cell r="AJ115">
            <v>114.4</v>
          </cell>
          <cell r="AK115">
            <v>40854</v>
          </cell>
          <cell r="AL115" t="str">
            <v/>
          </cell>
          <cell r="AM115">
            <v>1</v>
          </cell>
          <cell r="AN115" t="str">
            <v>2011</v>
          </cell>
          <cell r="AO115" t="str">
            <v>1</v>
          </cell>
          <cell r="AP115">
            <v>79.2</v>
          </cell>
          <cell r="AQ115">
            <v>0</v>
          </cell>
          <cell r="AR115">
            <v>0</v>
          </cell>
          <cell r="AS115">
            <v>0</v>
          </cell>
          <cell r="AT115">
            <v>0</v>
          </cell>
          <cell r="AU115">
            <v>0</v>
          </cell>
          <cell r="AV115">
            <v>0</v>
          </cell>
          <cell r="AW115">
            <v>0</v>
          </cell>
          <cell r="AX115">
            <v>0</v>
          </cell>
          <cell r="AY115">
            <v>0</v>
          </cell>
          <cell r="AZ115">
            <v>0</v>
          </cell>
          <cell r="BA115">
            <v>0</v>
          </cell>
          <cell r="BB115">
            <v>26206</v>
          </cell>
          <cell r="BC115">
            <v>0</v>
          </cell>
          <cell r="BD115">
            <v>0</v>
          </cell>
          <cell r="BE115">
            <v>0</v>
          </cell>
          <cell r="BF115">
            <v>0</v>
          </cell>
          <cell r="BG115">
            <v>0</v>
          </cell>
          <cell r="BH115" t="str">
            <v/>
          </cell>
          <cell r="BI115">
            <v>40854</v>
          </cell>
        </row>
        <row r="116">
          <cell r="A116" t="str">
            <v>19097085</v>
          </cell>
          <cell r="B116" t="str">
            <v>PLASENCIA  TISNADO DANTE MOISES</v>
          </cell>
          <cell r="C116" t="str">
            <v>CHOFER</v>
          </cell>
          <cell r="D116" t="str">
            <v>19097085</v>
          </cell>
          <cell r="E116">
            <v>40854</v>
          </cell>
          <cell r="F116">
            <v>40939</v>
          </cell>
          <cell r="G116" t="str">
            <v>PLASENCIA  TISNADO DANTE MOISES</v>
          </cell>
          <cell r="H116">
            <v>880</v>
          </cell>
          <cell r="I116">
            <v>880</v>
          </cell>
          <cell r="J116">
            <v>0</v>
          </cell>
          <cell r="K116" t="str">
            <v>PLASENCIA  TISNADO DANTE MOISES</v>
          </cell>
          <cell r="L116">
            <v>0</v>
          </cell>
          <cell r="M116">
            <v>765.6</v>
          </cell>
          <cell r="N116" t="str">
            <v>OFICINA ZONAL LA LIBERTAD</v>
          </cell>
          <cell r="O116" t="str">
            <v xml:space="preserve">0021  </v>
          </cell>
          <cell r="P116" t="str">
            <v>3470</v>
          </cell>
          <cell r="Q116" t="str">
            <v>001</v>
          </cell>
          <cell r="R116" t="str">
            <v>2</v>
          </cell>
          <cell r="S116">
            <v>40870</v>
          </cell>
          <cell r="T116" t="str">
            <v>4041064728</v>
          </cell>
          <cell r="U116" t="str">
            <v>201111</v>
          </cell>
          <cell r="V116" t="str">
            <v>201111</v>
          </cell>
          <cell r="W116" t="str">
            <v>12</v>
          </cell>
          <cell r="X116">
            <v>1</v>
          </cell>
          <cell r="Y116" t="str">
            <v>CAS ZONALES NOVIEMBRE 2011</v>
          </cell>
          <cell r="Z116">
            <v>4180</v>
          </cell>
          <cell r="AA116" t="str">
            <v>10190970855</v>
          </cell>
          <cell r="AB116" t="str">
            <v xml:space="preserve">PLASENCIA </v>
          </cell>
          <cell r="AC116" t="str">
            <v>TISNADO</v>
          </cell>
          <cell r="AD116" t="str">
            <v>DANTE MOISES</v>
          </cell>
          <cell r="AE116" t="str">
            <v>ONP</v>
          </cell>
          <cell r="AF116" t="str">
            <v>99</v>
          </cell>
          <cell r="AG116">
            <v>0</v>
          </cell>
          <cell r="AH116">
            <v>0</v>
          </cell>
          <cell r="AI116">
            <v>0</v>
          </cell>
          <cell r="AJ116">
            <v>114.4</v>
          </cell>
          <cell r="AK116">
            <v>40854</v>
          </cell>
          <cell r="AL116" t="str">
            <v/>
          </cell>
          <cell r="AM116">
            <v>1</v>
          </cell>
          <cell r="AN116" t="str">
            <v>2011</v>
          </cell>
          <cell r="AO116" t="str">
            <v>1</v>
          </cell>
          <cell r="AP116">
            <v>79.2</v>
          </cell>
          <cell r="AQ116">
            <v>0</v>
          </cell>
          <cell r="AR116">
            <v>0</v>
          </cell>
          <cell r="AS116">
            <v>0</v>
          </cell>
          <cell r="AT116">
            <v>0</v>
          </cell>
          <cell r="AU116">
            <v>0</v>
          </cell>
          <cell r="AV116">
            <v>0</v>
          </cell>
          <cell r="AW116">
            <v>0</v>
          </cell>
          <cell r="AX116">
            <v>0</v>
          </cell>
          <cell r="AY116">
            <v>0</v>
          </cell>
          <cell r="AZ116">
            <v>0</v>
          </cell>
          <cell r="BA116">
            <v>0</v>
          </cell>
          <cell r="BB116">
            <v>26206</v>
          </cell>
          <cell r="BC116">
            <v>0</v>
          </cell>
          <cell r="BD116">
            <v>0</v>
          </cell>
          <cell r="BE116">
            <v>0</v>
          </cell>
          <cell r="BF116">
            <v>0</v>
          </cell>
          <cell r="BG116">
            <v>0</v>
          </cell>
          <cell r="BH116" t="str">
            <v/>
          </cell>
          <cell r="BI116">
            <v>40854</v>
          </cell>
        </row>
        <row r="117">
          <cell r="A117" t="str">
            <v>19097085</v>
          </cell>
          <cell r="B117" t="str">
            <v>PLASENCIA  TISNADO DANTE MOISES</v>
          </cell>
          <cell r="C117" t="str">
            <v>CHOFER</v>
          </cell>
          <cell r="D117" t="str">
            <v>19097085</v>
          </cell>
          <cell r="E117">
            <v>40854</v>
          </cell>
          <cell r="F117">
            <v>40999</v>
          </cell>
          <cell r="G117" t="str">
            <v>PLASENCIA  TISNADO DANTE MOISES</v>
          </cell>
          <cell r="H117">
            <v>880</v>
          </cell>
          <cell r="I117">
            <v>880</v>
          </cell>
          <cell r="J117">
            <v>0</v>
          </cell>
          <cell r="K117" t="str">
            <v>PLASENCIA  TISNADO DANTE MOISES</v>
          </cell>
          <cell r="L117">
            <v>0</v>
          </cell>
          <cell r="M117">
            <v>765.6</v>
          </cell>
          <cell r="N117" t="str">
            <v>OFICINA ZONAL LA LIBERTAD</v>
          </cell>
          <cell r="O117" t="str">
            <v xml:space="preserve">0021  </v>
          </cell>
          <cell r="P117" t="str">
            <v>3470</v>
          </cell>
          <cell r="Q117" t="str">
            <v>001</v>
          </cell>
          <cell r="R117" t="str">
            <v>2</v>
          </cell>
          <cell r="S117">
            <v>40870</v>
          </cell>
          <cell r="T117" t="str">
            <v>4041064728</v>
          </cell>
          <cell r="U117" t="str">
            <v>201111</v>
          </cell>
          <cell r="V117" t="str">
            <v>201111</v>
          </cell>
          <cell r="W117" t="str">
            <v>12</v>
          </cell>
          <cell r="X117">
            <v>1</v>
          </cell>
          <cell r="Y117" t="str">
            <v>CAS ZONALES NOVIEMBRE 2011</v>
          </cell>
          <cell r="Z117">
            <v>4180</v>
          </cell>
          <cell r="AA117" t="str">
            <v>10190970855</v>
          </cell>
          <cell r="AB117" t="str">
            <v xml:space="preserve">PLASENCIA </v>
          </cell>
          <cell r="AC117" t="str">
            <v>TISNADO</v>
          </cell>
          <cell r="AD117" t="str">
            <v>DANTE MOISES</v>
          </cell>
          <cell r="AE117" t="str">
            <v>ONP</v>
          </cell>
          <cell r="AF117" t="str">
            <v>99</v>
          </cell>
          <cell r="AG117">
            <v>0</v>
          </cell>
          <cell r="AH117">
            <v>0</v>
          </cell>
          <cell r="AI117">
            <v>0</v>
          </cell>
          <cell r="AJ117">
            <v>114.4</v>
          </cell>
          <cell r="AK117">
            <v>40854</v>
          </cell>
          <cell r="AL117" t="str">
            <v/>
          </cell>
          <cell r="AM117">
            <v>1</v>
          </cell>
          <cell r="AN117" t="str">
            <v>2011</v>
          </cell>
          <cell r="AO117" t="str">
            <v>1</v>
          </cell>
          <cell r="AP117">
            <v>79.2</v>
          </cell>
          <cell r="AQ117">
            <v>0</v>
          </cell>
          <cell r="AR117">
            <v>0</v>
          </cell>
          <cell r="AS117">
            <v>0</v>
          </cell>
          <cell r="AT117">
            <v>0</v>
          </cell>
          <cell r="AU117">
            <v>0</v>
          </cell>
          <cell r="AV117">
            <v>0</v>
          </cell>
          <cell r="AW117">
            <v>0</v>
          </cell>
          <cell r="AX117">
            <v>0</v>
          </cell>
          <cell r="AY117">
            <v>0</v>
          </cell>
          <cell r="AZ117">
            <v>0</v>
          </cell>
          <cell r="BA117">
            <v>0</v>
          </cell>
          <cell r="BB117">
            <v>26206</v>
          </cell>
          <cell r="BC117">
            <v>0</v>
          </cell>
          <cell r="BD117">
            <v>0</v>
          </cell>
          <cell r="BE117">
            <v>0</v>
          </cell>
          <cell r="BF117">
            <v>0</v>
          </cell>
          <cell r="BG117">
            <v>0</v>
          </cell>
          <cell r="BH117" t="str">
            <v/>
          </cell>
          <cell r="BI117">
            <v>40854</v>
          </cell>
        </row>
        <row r="118">
          <cell r="A118" t="str">
            <v>19097085</v>
          </cell>
          <cell r="B118" t="str">
            <v>PLASENCIA  TISNADO DANTE MOISES</v>
          </cell>
          <cell r="C118" t="str">
            <v>CHOFER</v>
          </cell>
          <cell r="D118" t="str">
            <v>19097085</v>
          </cell>
          <cell r="E118">
            <v>40854</v>
          </cell>
          <cell r="F118">
            <v>41090</v>
          </cell>
          <cell r="G118" t="str">
            <v>PLASENCIA  TISNADO DANTE MOISES</v>
          </cell>
          <cell r="H118">
            <v>880</v>
          </cell>
          <cell r="I118">
            <v>880</v>
          </cell>
          <cell r="J118">
            <v>0</v>
          </cell>
          <cell r="K118" t="str">
            <v>PLASENCIA  TISNADO DANTE MOISES</v>
          </cell>
          <cell r="L118">
            <v>0</v>
          </cell>
          <cell r="M118">
            <v>765.6</v>
          </cell>
          <cell r="N118" t="str">
            <v>OFICINA ZONAL LA LIBERTAD</v>
          </cell>
          <cell r="O118" t="str">
            <v xml:space="preserve">0021  </v>
          </cell>
          <cell r="P118" t="str">
            <v>3470</v>
          </cell>
          <cell r="Q118" t="str">
            <v>001</v>
          </cell>
          <cell r="R118" t="str">
            <v>2</v>
          </cell>
          <cell r="S118">
            <v>40870</v>
          </cell>
          <cell r="T118" t="str">
            <v>4041064728</v>
          </cell>
          <cell r="U118" t="str">
            <v>201111</v>
          </cell>
          <cell r="V118" t="str">
            <v>201111</v>
          </cell>
          <cell r="W118" t="str">
            <v>12</v>
          </cell>
          <cell r="X118">
            <v>1</v>
          </cell>
          <cell r="Y118" t="str">
            <v>CAS ZONALES NOVIEMBRE 2011</v>
          </cell>
          <cell r="Z118">
            <v>4180</v>
          </cell>
          <cell r="AA118" t="str">
            <v>10190970855</v>
          </cell>
          <cell r="AB118" t="str">
            <v xml:space="preserve">PLASENCIA </v>
          </cell>
          <cell r="AC118" t="str">
            <v>TISNADO</v>
          </cell>
          <cell r="AD118" t="str">
            <v>DANTE MOISES</v>
          </cell>
          <cell r="AE118" t="str">
            <v>ONP</v>
          </cell>
          <cell r="AF118" t="str">
            <v>99</v>
          </cell>
          <cell r="AG118">
            <v>0</v>
          </cell>
          <cell r="AH118">
            <v>0</v>
          </cell>
          <cell r="AI118">
            <v>0</v>
          </cell>
          <cell r="AJ118">
            <v>114.4</v>
          </cell>
          <cell r="AK118">
            <v>40854</v>
          </cell>
          <cell r="AL118" t="str">
            <v/>
          </cell>
          <cell r="AM118">
            <v>1</v>
          </cell>
          <cell r="AN118" t="str">
            <v>2011</v>
          </cell>
          <cell r="AO118" t="str">
            <v>1</v>
          </cell>
          <cell r="AP118">
            <v>79.2</v>
          </cell>
          <cell r="AQ118">
            <v>0</v>
          </cell>
          <cell r="AR118">
            <v>0</v>
          </cell>
          <cell r="AS118">
            <v>0</v>
          </cell>
          <cell r="AT118">
            <v>0</v>
          </cell>
          <cell r="AU118">
            <v>0</v>
          </cell>
          <cell r="AV118">
            <v>0</v>
          </cell>
          <cell r="AW118">
            <v>0</v>
          </cell>
          <cell r="AX118">
            <v>0</v>
          </cell>
          <cell r="AY118">
            <v>0</v>
          </cell>
          <cell r="AZ118">
            <v>0</v>
          </cell>
          <cell r="BA118">
            <v>0</v>
          </cell>
          <cell r="BB118">
            <v>26206</v>
          </cell>
          <cell r="BC118">
            <v>0</v>
          </cell>
          <cell r="BD118">
            <v>0</v>
          </cell>
          <cell r="BE118">
            <v>0</v>
          </cell>
          <cell r="BF118">
            <v>0</v>
          </cell>
          <cell r="BG118">
            <v>0</v>
          </cell>
          <cell r="BH118" t="str">
            <v/>
          </cell>
          <cell r="BI118">
            <v>40854</v>
          </cell>
        </row>
        <row r="119">
          <cell r="A119" t="str">
            <v>40124562</v>
          </cell>
          <cell r="B119" t="str">
            <v>QUISPE CHOQUE ANA YISELA</v>
          </cell>
          <cell r="C119" t="str">
            <v>TECNICO DE PROYECTOS - SUPERVISION</v>
          </cell>
          <cell r="D119" t="str">
            <v>40124562</v>
          </cell>
          <cell r="E119">
            <v>40809</v>
          </cell>
          <cell r="F119">
            <v>40899</v>
          </cell>
          <cell r="H119">
            <v>3000</v>
          </cell>
          <cell r="I119">
            <v>3000</v>
          </cell>
          <cell r="J119">
            <v>0</v>
          </cell>
          <cell r="K119" t="str">
            <v>QUISPE CHOQUE ANA YISELA</v>
          </cell>
          <cell r="L119">
            <v>0</v>
          </cell>
          <cell r="M119">
            <v>2593.1999999999998</v>
          </cell>
          <cell r="N119" t="str">
            <v>OFICINA ZONAL PUNO</v>
          </cell>
          <cell r="O119" t="str">
            <v xml:space="preserve">0028  </v>
          </cell>
          <cell r="P119" t="str">
            <v>3403</v>
          </cell>
          <cell r="Q119" t="str">
            <v>001</v>
          </cell>
          <cell r="R119" t="str">
            <v>78</v>
          </cell>
          <cell r="S119">
            <v>40870</v>
          </cell>
          <cell r="T119" t="str">
            <v>4019879653</v>
          </cell>
          <cell r="U119" t="str">
            <v>201111</v>
          </cell>
          <cell r="V119" t="str">
            <v>201111</v>
          </cell>
          <cell r="W119" t="str">
            <v>12</v>
          </cell>
          <cell r="X119">
            <v>1</v>
          </cell>
          <cell r="Y119" t="str">
            <v>CAS ZONALES NOVIEMBRE 2011</v>
          </cell>
          <cell r="Z119">
            <v>811</v>
          </cell>
          <cell r="AA119" t="str">
            <v>10401245621</v>
          </cell>
          <cell r="AB119" t="str">
            <v>QUISPE</v>
          </cell>
          <cell r="AC119" t="str">
            <v>CHOQUE</v>
          </cell>
          <cell r="AD119" t="str">
            <v>ANA YISELA</v>
          </cell>
          <cell r="AE119" t="str">
            <v>PROFUTURO</v>
          </cell>
          <cell r="AF119" t="str">
            <v>04</v>
          </cell>
          <cell r="AG119">
            <v>65.099999999999994</v>
          </cell>
          <cell r="AH119">
            <v>41.7</v>
          </cell>
          <cell r="AI119">
            <v>106.8</v>
          </cell>
          <cell r="AJ119">
            <v>300</v>
          </cell>
          <cell r="AK119">
            <v>40809</v>
          </cell>
          <cell r="AL119" t="str">
            <v>2627929</v>
          </cell>
          <cell r="AM119">
            <v>40830</v>
          </cell>
          <cell r="AN119" t="str">
            <v>2011</v>
          </cell>
          <cell r="AO119" t="str">
            <v>1</v>
          </cell>
          <cell r="AP119">
            <v>97.2</v>
          </cell>
          <cell r="AQ119">
            <v>0</v>
          </cell>
          <cell r="AR119">
            <v>0</v>
          </cell>
          <cell r="AS119">
            <v>0</v>
          </cell>
          <cell r="AT119">
            <v>0</v>
          </cell>
          <cell r="AU119">
            <v>0</v>
          </cell>
          <cell r="AV119">
            <v>0</v>
          </cell>
          <cell r="AW119">
            <v>0</v>
          </cell>
          <cell r="AX119">
            <v>0</v>
          </cell>
          <cell r="AY119">
            <v>0</v>
          </cell>
          <cell r="AZ119">
            <v>0</v>
          </cell>
          <cell r="BA119">
            <v>0</v>
          </cell>
          <cell r="BB119">
            <v>28574</v>
          </cell>
          <cell r="BC119">
            <v>0</v>
          </cell>
          <cell r="BD119">
            <v>0</v>
          </cell>
          <cell r="BE119">
            <v>0</v>
          </cell>
          <cell r="BF119">
            <v>0</v>
          </cell>
          <cell r="BG119">
            <v>0</v>
          </cell>
          <cell r="BH119" t="str">
            <v>585720AQCSQ5</v>
          </cell>
          <cell r="BI119">
            <v>40809</v>
          </cell>
        </row>
        <row r="120">
          <cell r="A120" t="str">
            <v>02284576</v>
          </cell>
          <cell r="B120" t="str">
            <v>QUISPE MAMANI MARIO ERNESTO</v>
          </cell>
          <cell r="C120" t="str">
            <v>JEFE DE OFICINA ZONAL</v>
          </cell>
          <cell r="D120" t="str">
            <v>02284576</v>
          </cell>
          <cell r="E120">
            <v>39923</v>
          </cell>
          <cell r="F120">
            <v>40877</v>
          </cell>
          <cell r="H120">
            <v>5700</v>
          </cell>
          <cell r="I120">
            <v>5700</v>
          </cell>
          <cell r="J120">
            <v>570</v>
          </cell>
          <cell r="K120" t="str">
            <v>QUISPE MAMANI MARIO ERNESTO</v>
          </cell>
          <cell r="L120">
            <v>0</v>
          </cell>
          <cell r="M120">
            <v>4360.5</v>
          </cell>
          <cell r="N120" t="str">
            <v>OFICINA ZONAL PUNO</v>
          </cell>
          <cell r="O120" t="str">
            <v xml:space="preserve">0028  </v>
          </cell>
          <cell r="P120" t="str">
            <v>383</v>
          </cell>
          <cell r="Q120" t="str">
            <v>001</v>
          </cell>
          <cell r="R120" t="str">
            <v>366</v>
          </cell>
          <cell r="S120">
            <v>40870</v>
          </cell>
          <cell r="T120" t="str">
            <v>4019368829</v>
          </cell>
          <cell r="U120" t="str">
            <v>201111</v>
          </cell>
          <cell r="V120" t="str">
            <v>201111</v>
          </cell>
          <cell r="W120" t="str">
            <v>12</v>
          </cell>
          <cell r="X120">
            <v>1</v>
          </cell>
          <cell r="Y120" t="str">
            <v>CAS ZONALES NOVIEMBRE 2011</v>
          </cell>
          <cell r="Z120">
            <v>2347</v>
          </cell>
          <cell r="AA120" t="str">
            <v>10022845760</v>
          </cell>
          <cell r="AB120" t="str">
            <v>QUISPE</v>
          </cell>
          <cell r="AC120" t="str">
            <v>MAMANI</v>
          </cell>
          <cell r="AD120" t="str">
            <v>MARIO ERNESTO</v>
          </cell>
          <cell r="AE120" t="str">
            <v>HORIZONTE</v>
          </cell>
          <cell r="AF120" t="str">
            <v>01</v>
          </cell>
          <cell r="AG120">
            <v>111.15</v>
          </cell>
          <cell r="AH120">
            <v>88.35</v>
          </cell>
          <cell r="AI120">
            <v>199.5</v>
          </cell>
          <cell r="AJ120">
            <v>570</v>
          </cell>
          <cell r="AK120">
            <v>39923</v>
          </cell>
          <cell r="AL120" t="str">
            <v/>
          </cell>
          <cell r="AM120">
            <v>1</v>
          </cell>
          <cell r="AN120" t="str">
            <v>2011</v>
          </cell>
          <cell r="AO120" t="str">
            <v>1</v>
          </cell>
          <cell r="AP120">
            <v>97.2</v>
          </cell>
          <cell r="AQ120">
            <v>0</v>
          </cell>
          <cell r="AR120">
            <v>0</v>
          </cell>
          <cell r="AS120">
            <v>0</v>
          </cell>
          <cell r="AT120">
            <v>0</v>
          </cell>
          <cell r="AU120">
            <v>0</v>
          </cell>
          <cell r="AV120">
            <v>0</v>
          </cell>
          <cell r="AW120">
            <v>0</v>
          </cell>
          <cell r="AX120">
            <v>0</v>
          </cell>
          <cell r="AY120">
            <v>0</v>
          </cell>
          <cell r="AZ120">
            <v>0</v>
          </cell>
          <cell r="BA120">
            <v>0</v>
          </cell>
          <cell r="BB120">
            <v>24505</v>
          </cell>
          <cell r="BC120">
            <v>0</v>
          </cell>
          <cell r="BD120">
            <v>0</v>
          </cell>
          <cell r="BE120">
            <v>0</v>
          </cell>
          <cell r="BF120">
            <v>0</v>
          </cell>
          <cell r="BG120">
            <v>0</v>
          </cell>
          <cell r="BH120" t="str">
            <v>545031MQMSA9</v>
          </cell>
          <cell r="BI120">
            <v>39923</v>
          </cell>
        </row>
        <row r="121">
          <cell r="A121" t="str">
            <v>16453305</v>
          </cell>
          <cell r="B121" t="str">
            <v>RAMIREZ CABREJOS JOSE CRISTOBAL</v>
          </cell>
          <cell r="C121" t="str">
            <v>CHOFER</v>
          </cell>
          <cell r="D121" t="str">
            <v>16453305</v>
          </cell>
          <cell r="E121">
            <v>39722</v>
          </cell>
          <cell r="F121">
            <v>40877</v>
          </cell>
          <cell r="H121">
            <v>1100</v>
          </cell>
          <cell r="I121">
            <v>1100</v>
          </cell>
          <cell r="J121">
            <v>0</v>
          </cell>
          <cell r="K121" t="str">
            <v>RAMIREZ CABREJOS JOSE CRISTOBAL</v>
          </cell>
          <cell r="L121">
            <v>0</v>
          </cell>
          <cell r="M121">
            <v>957</v>
          </cell>
          <cell r="N121" t="str">
            <v>OFICINA ZONAL LAMBAYEQUE</v>
          </cell>
          <cell r="O121" t="str">
            <v xml:space="preserve">0022  </v>
          </cell>
          <cell r="P121" t="str">
            <v>1180</v>
          </cell>
          <cell r="Q121" t="str">
            <v>001</v>
          </cell>
          <cell r="R121" t="str">
            <v>92</v>
          </cell>
          <cell r="S121">
            <v>40870</v>
          </cell>
          <cell r="T121" t="str">
            <v>4012234177</v>
          </cell>
          <cell r="U121" t="str">
            <v>201111</v>
          </cell>
          <cell r="V121" t="str">
            <v>201111</v>
          </cell>
          <cell r="W121" t="str">
            <v>12</v>
          </cell>
          <cell r="X121">
            <v>1</v>
          </cell>
          <cell r="Y121" t="str">
            <v>CAS ZONALES NOVIEMBRE 2011</v>
          </cell>
          <cell r="Z121">
            <v>226</v>
          </cell>
          <cell r="AA121" t="str">
            <v>10164533056</v>
          </cell>
          <cell r="AB121" t="str">
            <v>RAMIREZ</v>
          </cell>
          <cell r="AC121" t="str">
            <v>CABREJOS</v>
          </cell>
          <cell r="AD121" t="str">
            <v>JOSE CRISTOBAL</v>
          </cell>
          <cell r="AE121" t="str">
            <v>ONP</v>
          </cell>
          <cell r="AF121" t="str">
            <v>99</v>
          </cell>
          <cell r="AG121">
            <v>0</v>
          </cell>
          <cell r="AH121">
            <v>0</v>
          </cell>
          <cell r="AI121">
            <v>0</v>
          </cell>
          <cell r="AJ121">
            <v>143</v>
          </cell>
          <cell r="AK121">
            <v>39722</v>
          </cell>
          <cell r="AL121" t="str">
            <v/>
          </cell>
          <cell r="AM121">
            <v>1</v>
          </cell>
          <cell r="AN121" t="str">
            <v>2011</v>
          </cell>
          <cell r="AO121" t="str">
            <v>1</v>
          </cell>
          <cell r="AP121">
            <v>97.2</v>
          </cell>
          <cell r="AQ121">
            <v>0</v>
          </cell>
          <cell r="AR121">
            <v>0</v>
          </cell>
          <cell r="AS121">
            <v>0</v>
          </cell>
          <cell r="AT121">
            <v>0</v>
          </cell>
          <cell r="AU121">
            <v>0</v>
          </cell>
          <cell r="AV121">
            <v>0</v>
          </cell>
          <cell r="AW121">
            <v>0</v>
          </cell>
          <cell r="AX121">
            <v>0</v>
          </cell>
          <cell r="AY121">
            <v>0</v>
          </cell>
          <cell r="AZ121">
            <v>0</v>
          </cell>
          <cell r="BA121">
            <v>0</v>
          </cell>
          <cell r="BB121">
            <v>18409</v>
          </cell>
          <cell r="BC121">
            <v>0</v>
          </cell>
          <cell r="BD121">
            <v>0</v>
          </cell>
          <cell r="BE121">
            <v>0</v>
          </cell>
          <cell r="BF121">
            <v>0</v>
          </cell>
          <cell r="BG121">
            <v>0</v>
          </cell>
          <cell r="BH121" t="str">
            <v/>
          </cell>
          <cell r="BI121">
            <v>39722</v>
          </cell>
        </row>
        <row r="122">
          <cell r="A122" t="str">
            <v>06011899</v>
          </cell>
          <cell r="B122" t="str">
            <v>RAMIREZ GOICOCHEA MARTIN MANUEL</v>
          </cell>
          <cell r="C122" t="str">
            <v>CHOFER</v>
          </cell>
          <cell r="D122" t="str">
            <v>06011899</v>
          </cell>
          <cell r="E122">
            <v>40854</v>
          </cell>
          <cell r="F122">
            <v>40883</v>
          </cell>
          <cell r="H122">
            <v>880</v>
          </cell>
          <cell r="I122">
            <v>880</v>
          </cell>
          <cell r="J122">
            <v>0</v>
          </cell>
          <cell r="K122" t="str">
            <v>RAMIREZ GOICOCHEA MARTIN MANUEL</v>
          </cell>
          <cell r="L122">
            <v>0</v>
          </cell>
          <cell r="M122">
            <v>763.66</v>
          </cell>
          <cell r="N122" t="str">
            <v>OFICINA ZONAL LIMA ESTE</v>
          </cell>
          <cell r="O122" t="str">
            <v xml:space="preserve">0003  </v>
          </cell>
          <cell r="P122" t="str">
            <v>3466</v>
          </cell>
          <cell r="Q122" t="str">
            <v>001</v>
          </cell>
          <cell r="R122" t="str">
            <v>79</v>
          </cell>
          <cell r="S122">
            <v>40870</v>
          </cell>
          <cell r="T122" t="str">
            <v>4012234274</v>
          </cell>
          <cell r="U122" t="str">
            <v>201111</v>
          </cell>
          <cell r="V122" t="str">
            <v>201111</v>
          </cell>
          <cell r="W122" t="str">
            <v>12</v>
          </cell>
          <cell r="X122">
            <v>1</v>
          </cell>
          <cell r="Y122" t="str">
            <v>CAS ZONALES NOVIEMBRE 2011</v>
          </cell>
          <cell r="Z122">
            <v>550</v>
          </cell>
          <cell r="AA122" t="str">
            <v>10060118995</v>
          </cell>
          <cell r="AB122" t="str">
            <v>RAMIREZ</v>
          </cell>
          <cell r="AC122" t="str">
            <v>GOICOCHEA</v>
          </cell>
          <cell r="AD122" t="str">
            <v>MARTIN MANUEL</v>
          </cell>
          <cell r="AE122" t="str">
            <v>INTEGRA</v>
          </cell>
          <cell r="AF122" t="str">
            <v>02</v>
          </cell>
          <cell r="AG122">
            <v>15.84</v>
          </cell>
          <cell r="AH122">
            <v>12.5</v>
          </cell>
          <cell r="AI122">
            <v>28.34</v>
          </cell>
          <cell r="AJ122">
            <v>88</v>
          </cell>
          <cell r="AK122">
            <v>40854</v>
          </cell>
          <cell r="AL122" t="str">
            <v/>
          </cell>
          <cell r="AM122">
            <v>1</v>
          </cell>
          <cell r="AN122" t="str">
            <v>2011</v>
          </cell>
          <cell r="AO122" t="str">
            <v>1</v>
          </cell>
          <cell r="AP122">
            <v>79.2</v>
          </cell>
          <cell r="AQ122">
            <v>0</v>
          </cell>
          <cell r="AR122">
            <v>0</v>
          </cell>
          <cell r="AS122">
            <v>0</v>
          </cell>
          <cell r="AT122">
            <v>0</v>
          </cell>
          <cell r="AU122">
            <v>0</v>
          </cell>
          <cell r="AV122">
            <v>0</v>
          </cell>
          <cell r="AW122">
            <v>0</v>
          </cell>
          <cell r="AX122">
            <v>0</v>
          </cell>
          <cell r="AY122">
            <v>0</v>
          </cell>
          <cell r="AZ122">
            <v>0</v>
          </cell>
          <cell r="BA122">
            <v>0</v>
          </cell>
          <cell r="BB122">
            <v>23668</v>
          </cell>
          <cell r="BC122">
            <v>0</v>
          </cell>
          <cell r="BD122">
            <v>0</v>
          </cell>
          <cell r="BE122">
            <v>0</v>
          </cell>
          <cell r="BF122">
            <v>0</v>
          </cell>
          <cell r="BG122">
            <v>0</v>
          </cell>
          <cell r="BH122" t="str">
            <v>536661MRGIC2</v>
          </cell>
          <cell r="BI122">
            <v>40854</v>
          </cell>
        </row>
        <row r="123">
          <cell r="A123" t="str">
            <v>09715409</v>
          </cell>
          <cell r="B123" t="str">
            <v>RAMOS GALLEGOS SUSY GIOVANA </v>
          </cell>
          <cell r="C123" t="str">
            <v>JEFA ZONAL LIMA SUR</v>
          </cell>
          <cell r="D123" t="str">
            <v>09715409</v>
          </cell>
          <cell r="E123">
            <v>40834</v>
          </cell>
          <cell r="F123">
            <v>40894</v>
          </cell>
          <cell r="H123">
            <v>5500</v>
          </cell>
          <cell r="I123">
            <v>5500</v>
          </cell>
          <cell r="J123">
            <v>0</v>
          </cell>
          <cell r="K123" t="str">
            <v>RAMOS GALLEGOS SUSY GIOVANA </v>
          </cell>
          <cell r="L123">
            <v>0</v>
          </cell>
          <cell r="M123">
            <v>4793.8</v>
          </cell>
          <cell r="N123" t="str">
            <v>OFICINA ZONAL LIMA SUR</v>
          </cell>
          <cell r="O123" t="str">
            <v xml:space="preserve">0005  </v>
          </cell>
          <cell r="P123" t="str">
            <v>3437</v>
          </cell>
          <cell r="Q123" t="str">
            <v>001</v>
          </cell>
          <cell r="R123" t="str">
            <v>453</v>
          </cell>
          <cell r="S123">
            <v>40870</v>
          </cell>
          <cell r="T123" t="str">
            <v>4023897003</v>
          </cell>
          <cell r="U123" t="str">
            <v>201111</v>
          </cell>
          <cell r="V123" t="str">
            <v>201111</v>
          </cell>
          <cell r="W123" t="str">
            <v>12</v>
          </cell>
          <cell r="X123">
            <v>1</v>
          </cell>
          <cell r="Y123" t="str">
            <v>CAS ZONALES NOVIEMBRE 2011</v>
          </cell>
          <cell r="Z123">
            <v>1224</v>
          </cell>
          <cell r="AA123" t="str">
            <v>10097154096</v>
          </cell>
          <cell r="AB123" t="str">
            <v>RAMOS</v>
          </cell>
          <cell r="AC123" t="str">
            <v>GALLEGOS</v>
          </cell>
          <cell r="AD123" t="str">
            <v>SUSY GIOVANA </v>
          </cell>
          <cell r="AE123" t="str">
            <v>PRIMA</v>
          </cell>
          <cell r="AF123" t="str">
            <v>03</v>
          </cell>
          <cell r="AG123">
            <v>96.25</v>
          </cell>
          <cell r="AH123">
            <v>59.95</v>
          </cell>
          <cell r="AI123">
            <v>156.19999999999999</v>
          </cell>
          <cell r="AJ123">
            <v>550</v>
          </cell>
          <cell r="AK123">
            <v>40834</v>
          </cell>
          <cell r="AL123" t="str">
            <v>2253314</v>
          </cell>
          <cell r="AM123">
            <v>40562</v>
          </cell>
          <cell r="AN123" t="str">
            <v>2011</v>
          </cell>
          <cell r="AO123" t="str">
            <v>1</v>
          </cell>
          <cell r="AP123">
            <v>97.2</v>
          </cell>
          <cell r="AQ123">
            <v>0</v>
          </cell>
          <cell r="AR123">
            <v>0</v>
          </cell>
          <cell r="AS123">
            <v>0</v>
          </cell>
          <cell r="AT123">
            <v>0</v>
          </cell>
          <cell r="AU123">
            <v>0</v>
          </cell>
          <cell r="AV123">
            <v>0</v>
          </cell>
          <cell r="AW123">
            <v>0</v>
          </cell>
          <cell r="AX123">
            <v>0</v>
          </cell>
          <cell r="AY123">
            <v>0</v>
          </cell>
          <cell r="AZ123">
            <v>0</v>
          </cell>
          <cell r="BA123">
            <v>0</v>
          </cell>
          <cell r="BB123">
            <v>25939</v>
          </cell>
          <cell r="BC123">
            <v>0</v>
          </cell>
          <cell r="BD123">
            <v>0</v>
          </cell>
          <cell r="BE123">
            <v>0</v>
          </cell>
          <cell r="BF123">
            <v>0</v>
          </cell>
          <cell r="BG123">
            <v>0</v>
          </cell>
          <cell r="BH123" t="str">
            <v>559370SRGOL2</v>
          </cell>
          <cell r="BI123">
            <v>40834</v>
          </cell>
        </row>
        <row r="124">
          <cell r="A124" t="str">
            <v>19890875</v>
          </cell>
          <cell r="B124" t="str">
            <v>RAMOS MARTINEZ  ROLANDO</v>
          </cell>
          <cell r="C124" t="str">
            <v>CHOFER</v>
          </cell>
          <cell r="D124" t="str">
            <v>19890875</v>
          </cell>
          <cell r="E124">
            <v>40805</v>
          </cell>
          <cell r="F124">
            <v>40895</v>
          </cell>
          <cell r="H124">
            <v>1100</v>
          </cell>
          <cell r="I124">
            <v>1100</v>
          </cell>
          <cell r="J124">
            <v>0</v>
          </cell>
          <cell r="K124" t="str">
            <v>RAMOS MARTINEZ  ROLANDO</v>
          </cell>
          <cell r="L124">
            <v>0</v>
          </cell>
          <cell r="M124">
            <v>958.76</v>
          </cell>
          <cell r="N124" t="str">
            <v>OFICINA ZONAL HUANCAVELICA</v>
          </cell>
          <cell r="O124" t="str">
            <v xml:space="preserve">0016  </v>
          </cell>
          <cell r="P124" t="str">
            <v>3415</v>
          </cell>
          <cell r="Q124" t="str">
            <v>001</v>
          </cell>
          <cell r="R124" t="str">
            <v>12</v>
          </cell>
          <cell r="S124">
            <v>40870</v>
          </cell>
          <cell r="T124" t="str">
            <v>4040813670</v>
          </cell>
          <cell r="U124" t="str">
            <v>201111</v>
          </cell>
          <cell r="V124" t="str">
            <v>201111</v>
          </cell>
          <cell r="W124" t="str">
            <v>12</v>
          </cell>
          <cell r="X124">
            <v>1</v>
          </cell>
          <cell r="Y124" t="str">
            <v>CAS ZONALES NOVIEMBRE 2011</v>
          </cell>
          <cell r="Z124">
            <v>4134</v>
          </cell>
          <cell r="AA124" t="str">
            <v>10198908750</v>
          </cell>
          <cell r="AB124" t="str">
            <v>RAMOS</v>
          </cell>
          <cell r="AC124" t="str">
            <v>MARTINEZ</v>
          </cell>
          <cell r="AD124" t="str">
            <v xml:space="preserve"> ROLANDO</v>
          </cell>
          <cell r="AE124" t="str">
            <v>PRIMA</v>
          </cell>
          <cell r="AF124" t="str">
            <v>03</v>
          </cell>
          <cell r="AG124">
            <v>19.25</v>
          </cell>
          <cell r="AH124">
            <v>11.99</v>
          </cell>
          <cell r="AI124">
            <v>31.24</v>
          </cell>
          <cell r="AJ124">
            <v>110</v>
          </cell>
          <cell r="AK124">
            <v>40805</v>
          </cell>
          <cell r="AL124" t="str">
            <v/>
          </cell>
          <cell r="AM124">
            <v>1</v>
          </cell>
          <cell r="AN124" t="str">
            <v>2011</v>
          </cell>
          <cell r="AO124" t="str">
            <v>1</v>
          </cell>
          <cell r="AP124">
            <v>97.2</v>
          </cell>
          <cell r="AQ124">
            <v>0</v>
          </cell>
          <cell r="AR124">
            <v>0</v>
          </cell>
          <cell r="AS124">
            <v>0</v>
          </cell>
          <cell r="AT124">
            <v>0</v>
          </cell>
          <cell r="AU124">
            <v>0</v>
          </cell>
          <cell r="AV124">
            <v>0</v>
          </cell>
          <cell r="AW124">
            <v>0</v>
          </cell>
          <cell r="AX124">
            <v>0</v>
          </cell>
          <cell r="AY124">
            <v>0</v>
          </cell>
          <cell r="AZ124">
            <v>0</v>
          </cell>
          <cell r="BA124">
            <v>0</v>
          </cell>
          <cell r="BB124">
            <v>23053</v>
          </cell>
          <cell r="BC124">
            <v>0</v>
          </cell>
          <cell r="BD124">
            <v>0</v>
          </cell>
          <cell r="BE124">
            <v>0</v>
          </cell>
          <cell r="BF124">
            <v>0</v>
          </cell>
          <cell r="BG124">
            <v>0</v>
          </cell>
          <cell r="BH124" t="str">
            <v>530511RRMOT3</v>
          </cell>
          <cell r="BI124">
            <v>40830</v>
          </cell>
        </row>
        <row r="125">
          <cell r="A125" t="str">
            <v>17610831</v>
          </cell>
          <cell r="B125" t="str">
            <v>RIOJA ODAR MARIA DEL ROSARIO EMPERATRIZ</v>
          </cell>
          <cell r="C125" t="str">
            <v>TECNICO DE PROYECTOS</v>
          </cell>
          <cell r="D125" t="str">
            <v>17610831</v>
          </cell>
          <cell r="E125">
            <v>39840</v>
          </cell>
          <cell r="F125">
            <v>40877</v>
          </cell>
          <cell r="H125">
            <v>2900</v>
          </cell>
          <cell r="I125">
            <v>2900</v>
          </cell>
          <cell r="J125">
            <v>0</v>
          </cell>
          <cell r="K125" t="str">
            <v>RIOJA ODAR MARIA DEL ROSARIO EMPERATRIZ</v>
          </cell>
          <cell r="L125">
            <v>0</v>
          </cell>
          <cell r="M125">
            <v>2523</v>
          </cell>
          <cell r="N125" t="str">
            <v>OFICINA ZONAL LAMBAYEQUE</v>
          </cell>
          <cell r="O125" t="str">
            <v xml:space="preserve">0022  </v>
          </cell>
          <cell r="P125" t="str">
            <v>295</v>
          </cell>
          <cell r="Q125" t="str">
            <v>001</v>
          </cell>
          <cell r="R125" t="str">
            <v>118</v>
          </cell>
          <cell r="S125">
            <v>40870</v>
          </cell>
          <cell r="T125" t="str">
            <v>4019259108</v>
          </cell>
          <cell r="U125" t="str">
            <v>201111</v>
          </cell>
          <cell r="V125" t="str">
            <v>201111</v>
          </cell>
          <cell r="W125" t="str">
            <v>12</v>
          </cell>
          <cell r="X125">
            <v>1</v>
          </cell>
          <cell r="Y125" t="str">
            <v>CAS ZONALES NOVIEMBRE 2011</v>
          </cell>
          <cell r="Z125">
            <v>262</v>
          </cell>
          <cell r="AA125" t="str">
            <v>10176108318</v>
          </cell>
          <cell r="AB125" t="str">
            <v>RIOJA</v>
          </cell>
          <cell r="AC125" t="str">
            <v>ODAR</v>
          </cell>
          <cell r="AD125" t="str">
            <v>MARIA DEL ROSARIO EMPERATRIZ</v>
          </cell>
          <cell r="AE125" t="str">
            <v>ONP</v>
          </cell>
          <cell r="AF125" t="str">
            <v>99</v>
          </cell>
          <cell r="AG125">
            <v>0</v>
          </cell>
          <cell r="AH125">
            <v>0</v>
          </cell>
          <cell r="AI125">
            <v>0</v>
          </cell>
          <cell r="AJ125">
            <v>377</v>
          </cell>
          <cell r="AK125">
            <v>39840</v>
          </cell>
          <cell r="AL125" t="str">
            <v>2206722</v>
          </cell>
          <cell r="AM125">
            <v>40550</v>
          </cell>
          <cell r="AN125" t="str">
            <v>2011</v>
          </cell>
          <cell r="AO125" t="str">
            <v>1</v>
          </cell>
          <cell r="AP125">
            <v>97.2</v>
          </cell>
          <cell r="AQ125">
            <v>0</v>
          </cell>
          <cell r="AR125">
            <v>0</v>
          </cell>
          <cell r="AS125">
            <v>0</v>
          </cell>
          <cell r="AT125">
            <v>0</v>
          </cell>
          <cell r="AU125">
            <v>0</v>
          </cell>
          <cell r="AV125">
            <v>0</v>
          </cell>
          <cell r="AW125">
            <v>0</v>
          </cell>
          <cell r="AX125">
            <v>0</v>
          </cell>
          <cell r="AY125">
            <v>0</v>
          </cell>
          <cell r="AZ125">
            <v>0</v>
          </cell>
          <cell r="BA125">
            <v>0</v>
          </cell>
          <cell r="BB125">
            <v>26299</v>
          </cell>
          <cell r="BC125">
            <v>0</v>
          </cell>
          <cell r="BD125">
            <v>0</v>
          </cell>
          <cell r="BE125">
            <v>0</v>
          </cell>
          <cell r="BF125">
            <v>0</v>
          </cell>
          <cell r="BG125">
            <v>0</v>
          </cell>
          <cell r="BH125" t="str">
            <v/>
          </cell>
          <cell r="BI125">
            <v>39840</v>
          </cell>
        </row>
        <row r="126">
          <cell r="A126" t="str">
            <v>10319712</v>
          </cell>
          <cell r="B126" t="str">
            <v>RIVAS VARGAS LUZ DUDOMILIA</v>
          </cell>
          <cell r="C126" t="str">
            <v>RESPONSABLE DE PROYECTOS-EVALUACION</v>
          </cell>
          <cell r="D126" t="str">
            <v>10319712</v>
          </cell>
          <cell r="E126">
            <v>40809</v>
          </cell>
          <cell r="F126">
            <v>40899</v>
          </cell>
          <cell r="H126">
            <v>3300</v>
          </cell>
          <cell r="I126">
            <v>3300</v>
          </cell>
          <cell r="J126">
            <v>0</v>
          </cell>
          <cell r="K126" t="str">
            <v>RIVAS VARGAS LUZ DUDOMILIA</v>
          </cell>
          <cell r="L126">
            <v>0</v>
          </cell>
          <cell r="M126">
            <v>2876.28</v>
          </cell>
          <cell r="N126" t="str">
            <v>OFICINA ZONAL LIMA SUR</v>
          </cell>
          <cell r="O126" t="str">
            <v xml:space="preserve">0005  </v>
          </cell>
          <cell r="P126" t="str">
            <v>3400</v>
          </cell>
          <cell r="Q126" t="str">
            <v>001</v>
          </cell>
          <cell r="R126" t="str">
            <v>103</v>
          </cell>
          <cell r="S126">
            <v>40870</v>
          </cell>
          <cell r="T126" t="str">
            <v>4019522755</v>
          </cell>
          <cell r="U126" t="str">
            <v>201111</v>
          </cell>
          <cell r="V126" t="str">
            <v>201111</v>
          </cell>
          <cell r="W126" t="str">
            <v>12</v>
          </cell>
          <cell r="X126">
            <v>1</v>
          </cell>
          <cell r="Y126" t="str">
            <v>CAS ZONALES NOVIEMBRE 2011</v>
          </cell>
          <cell r="Z126">
            <v>194</v>
          </cell>
          <cell r="AA126" t="str">
            <v>10103197126</v>
          </cell>
          <cell r="AB126" t="str">
            <v>RIVAS</v>
          </cell>
          <cell r="AC126" t="str">
            <v>VARGAS</v>
          </cell>
          <cell r="AD126" t="str">
            <v>LUZ DUDOMILIA</v>
          </cell>
          <cell r="AE126" t="str">
            <v>PRIMA</v>
          </cell>
          <cell r="AF126" t="str">
            <v>03</v>
          </cell>
          <cell r="AG126">
            <v>57.75</v>
          </cell>
          <cell r="AH126">
            <v>35.97</v>
          </cell>
          <cell r="AI126">
            <v>93.72</v>
          </cell>
          <cell r="AJ126">
            <v>330</v>
          </cell>
          <cell r="AK126">
            <v>40809</v>
          </cell>
          <cell r="AL126" t="str">
            <v>2228069</v>
          </cell>
          <cell r="AM126">
            <v>40555</v>
          </cell>
          <cell r="AN126" t="str">
            <v>2011</v>
          </cell>
          <cell r="AO126" t="str">
            <v>1</v>
          </cell>
          <cell r="AP126">
            <v>97.2</v>
          </cell>
          <cell r="AQ126">
            <v>0</v>
          </cell>
          <cell r="AR126">
            <v>0</v>
          </cell>
          <cell r="AS126">
            <v>0</v>
          </cell>
          <cell r="AT126">
            <v>0</v>
          </cell>
          <cell r="AU126">
            <v>0</v>
          </cell>
          <cell r="AV126">
            <v>0</v>
          </cell>
          <cell r="AW126">
            <v>0</v>
          </cell>
          <cell r="AX126">
            <v>0</v>
          </cell>
          <cell r="AY126">
            <v>0</v>
          </cell>
          <cell r="AZ126">
            <v>0</v>
          </cell>
          <cell r="BA126">
            <v>0</v>
          </cell>
          <cell r="BB126">
            <v>27820</v>
          </cell>
          <cell r="BC126">
            <v>0</v>
          </cell>
          <cell r="BD126">
            <v>0</v>
          </cell>
          <cell r="BE126">
            <v>0</v>
          </cell>
          <cell r="BF126">
            <v>0</v>
          </cell>
          <cell r="BG126">
            <v>0</v>
          </cell>
          <cell r="BH126" t="str">
            <v>578180LRVAG4</v>
          </cell>
          <cell r="BI126">
            <v>40809</v>
          </cell>
        </row>
        <row r="127">
          <cell r="A127" t="str">
            <v>03701368</v>
          </cell>
          <cell r="B127" t="str">
            <v>RODAS DIAZ ZIZI CARIDAD</v>
          </cell>
          <cell r="C127" t="str">
            <v>RESPONSABLE DE PROMOCION SOCIAL Y CAPACITACION</v>
          </cell>
          <cell r="D127" t="str">
            <v>03701368</v>
          </cell>
          <cell r="E127">
            <v>40854</v>
          </cell>
          <cell r="F127">
            <v>40908</v>
          </cell>
          <cell r="H127">
            <v>2480</v>
          </cell>
          <cell r="I127">
            <v>2480</v>
          </cell>
          <cell r="J127">
            <v>0</v>
          </cell>
          <cell r="K127" t="str">
            <v>RODAS DIAZ ZIZI CARIDAD</v>
          </cell>
          <cell r="L127">
            <v>0</v>
          </cell>
          <cell r="M127">
            <v>2152.14</v>
          </cell>
          <cell r="N127" t="str">
            <v>OFICINA ZONAL LIMA ESTE</v>
          </cell>
          <cell r="O127" t="str">
            <v xml:space="preserve">0003  </v>
          </cell>
          <cell r="P127" t="str">
            <v>3464</v>
          </cell>
          <cell r="Q127" t="str">
            <v>001</v>
          </cell>
          <cell r="R127" t="str">
            <v>55</v>
          </cell>
          <cell r="S127">
            <v>40870</v>
          </cell>
          <cell r="T127" t="str">
            <v>04238429914</v>
          </cell>
          <cell r="U127" t="str">
            <v>201111</v>
          </cell>
          <cell r="V127" t="str">
            <v>201111</v>
          </cell>
          <cell r="W127" t="str">
            <v>12</v>
          </cell>
          <cell r="X127">
            <v>1</v>
          </cell>
          <cell r="Y127" t="str">
            <v>CAS ZONALES NOVIEMBRE 2011</v>
          </cell>
          <cell r="Z127">
            <v>4178</v>
          </cell>
          <cell r="AA127" t="str">
            <v>10037013680</v>
          </cell>
          <cell r="AB127" t="str">
            <v>RODAS</v>
          </cell>
          <cell r="AC127" t="str">
            <v>DIAZ</v>
          </cell>
          <cell r="AD127" t="str">
            <v>ZIZI CARIDAD</v>
          </cell>
          <cell r="AE127" t="str">
            <v>INTEGRA</v>
          </cell>
          <cell r="AF127" t="str">
            <v>02</v>
          </cell>
          <cell r="AG127">
            <v>44.64</v>
          </cell>
          <cell r="AH127">
            <v>35.22</v>
          </cell>
          <cell r="AI127">
            <v>79.86</v>
          </cell>
          <cell r="AJ127">
            <v>248</v>
          </cell>
          <cell r="AK127">
            <v>40854</v>
          </cell>
          <cell r="AL127" t="str">
            <v>2662868</v>
          </cell>
          <cell r="AM127">
            <v>40863</v>
          </cell>
          <cell r="AN127" t="str">
            <v>2011</v>
          </cell>
          <cell r="AO127" t="str">
            <v>1</v>
          </cell>
          <cell r="AP127">
            <v>97.2</v>
          </cell>
          <cell r="AQ127">
            <v>0</v>
          </cell>
          <cell r="AR127">
            <v>0</v>
          </cell>
          <cell r="AS127">
            <v>0</v>
          </cell>
          <cell r="AT127">
            <v>0</v>
          </cell>
          <cell r="AU127">
            <v>0</v>
          </cell>
          <cell r="AV127">
            <v>0</v>
          </cell>
          <cell r="AW127">
            <v>0</v>
          </cell>
          <cell r="AX127">
            <v>0</v>
          </cell>
          <cell r="AY127">
            <v>0</v>
          </cell>
          <cell r="AZ127">
            <v>0</v>
          </cell>
          <cell r="BA127">
            <v>0</v>
          </cell>
          <cell r="BB127">
            <v>27663</v>
          </cell>
          <cell r="BC127">
            <v>0</v>
          </cell>
          <cell r="BD127">
            <v>0</v>
          </cell>
          <cell r="BE127">
            <v>0</v>
          </cell>
          <cell r="BF127">
            <v>0</v>
          </cell>
          <cell r="BG127">
            <v>0</v>
          </cell>
          <cell r="BH127" t="str">
            <v>576610ZRDAZ3</v>
          </cell>
          <cell r="BI127">
            <v>40854</v>
          </cell>
        </row>
        <row r="128">
          <cell r="A128" t="str">
            <v>03701368</v>
          </cell>
          <cell r="B128" t="str">
            <v>RODAS DIAZ ZIZI CARIDAD</v>
          </cell>
          <cell r="C128" t="str">
            <v>RESPONSABLE DE PROMOCION SOCIAL Y CAPACITACION</v>
          </cell>
          <cell r="D128" t="str">
            <v>03701368</v>
          </cell>
          <cell r="E128">
            <v>40854</v>
          </cell>
          <cell r="F128">
            <v>40939</v>
          </cell>
          <cell r="H128">
            <v>2480</v>
          </cell>
          <cell r="I128">
            <v>2480</v>
          </cell>
          <cell r="J128">
            <v>0</v>
          </cell>
          <cell r="K128" t="str">
            <v>RODAS DIAZ ZIZI CARIDAD</v>
          </cell>
          <cell r="L128">
            <v>0</v>
          </cell>
          <cell r="M128">
            <v>2152.14</v>
          </cell>
          <cell r="N128" t="str">
            <v>OFICINA ZONAL LIMA ESTE</v>
          </cell>
          <cell r="O128" t="str">
            <v xml:space="preserve">0003  </v>
          </cell>
          <cell r="P128" t="str">
            <v>3464</v>
          </cell>
          <cell r="Q128" t="str">
            <v>001</v>
          </cell>
          <cell r="R128" t="str">
            <v>55</v>
          </cell>
          <cell r="S128">
            <v>40870</v>
          </cell>
          <cell r="T128" t="str">
            <v>04238429914</v>
          </cell>
          <cell r="U128" t="str">
            <v>201111</v>
          </cell>
          <cell r="V128" t="str">
            <v>201111</v>
          </cell>
          <cell r="W128" t="str">
            <v>12</v>
          </cell>
          <cell r="X128">
            <v>1</v>
          </cell>
          <cell r="Y128" t="str">
            <v>CAS ZONALES NOVIEMBRE 2011</v>
          </cell>
          <cell r="Z128">
            <v>4178</v>
          </cell>
          <cell r="AA128" t="str">
            <v>10037013680</v>
          </cell>
          <cell r="AB128" t="str">
            <v>RODAS</v>
          </cell>
          <cell r="AC128" t="str">
            <v>DIAZ</v>
          </cell>
          <cell r="AD128" t="str">
            <v>ZIZI CARIDAD</v>
          </cell>
          <cell r="AE128" t="str">
            <v>INTEGRA</v>
          </cell>
          <cell r="AF128" t="str">
            <v>02</v>
          </cell>
          <cell r="AG128">
            <v>44.64</v>
          </cell>
          <cell r="AH128">
            <v>35.22</v>
          </cell>
          <cell r="AI128">
            <v>79.86</v>
          </cell>
          <cell r="AJ128">
            <v>248</v>
          </cell>
          <cell r="AK128">
            <v>40854</v>
          </cell>
          <cell r="AL128" t="str">
            <v>2662868</v>
          </cell>
          <cell r="AM128">
            <v>40863</v>
          </cell>
          <cell r="AN128" t="str">
            <v>2011</v>
          </cell>
          <cell r="AO128" t="str">
            <v>1</v>
          </cell>
          <cell r="AP128">
            <v>97.2</v>
          </cell>
          <cell r="AQ128">
            <v>0</v>
          </cell>
          <cell r="AR128">
            <v>0</v>
          </cell>
          <cell r="AS128">
            <v>0</v>
          </cell>
          <cell r="AT128">
            <v>0</v>
          </cell>
          <cell r="AU128">
            <v>0</v>
          </cell>
          <cell r="AV128">
            <v>0</v>
          </cell>
          <cell r="AW128">
            <v>0</v>
          </cell>
          <cell r="AX128">
            <v>0</v>
          </cell>
          <cell r="AY128">
            <v>0</v>
          </cell>
          <cell r="AZ128">
            <v>0</v>
          </cell>
          <cell r="BA128">
            <v>0</v>
          </cell>
          <cell r="BB128">
            <v>27663</v>
          </cell>
          <cell r="BC128">
            <v>0</v>
          </cell>
          <cell r="BD128">
            <v>0</v>
          </cell>
          <cell r="BE128">
            <v>0</v>
          </cell>
          <cell r="BF128">
            <v>0</v>
          </cell>
          <cell r="BG128">
            <v>0</v>
          </cell>
          <cell r="BH128" t="str">
            <v>576610ZRDAZ3</v>
          </cell>
          <cell r="BI128">
            <v>40854</v>
          </cell>
        </row>
        <row r="129">
          <cell r="A129" t="str">
            <v>03701368</v>
          </cell>
          <cell r="B129" t="str">
            <v>RODAS DIAZ ZIZI CARIDAD</v>
          </cell>
          <cell r="C129" t="str">
            <v>RESPONSABLE DE PROMOCION SOCIAL Y CAPACITACION</v>
          </cell>
          <cell r="D129" t="str">
            <v>03701368</v>
          </cell>
          <cell r="E129">
            <v>40854</v>
          </cell>
          <cell r="F129">
            <v>40968</v>
          </cell>
          <cell r="H129">
            <v>2480</v>
          </cell>
          <cell r="I129">
            <v>2480</v>
          </cell>
          <cell r="J129">
            <v>0</v>
          </cell>
          <cell r="K129" t="str">
            <v>RODAS DIAZ ZIZI CARIDAD</v>
          </cell>
          <cell r="L129">
            <v>0</v>
          </cell>
          <cell r="M129">
            <v>2152.14</v>
          </cell>
          <cell r="N129" t="str">
            <v>OFICINA ZONAL LIMA ESTE</v>
          </cell>
          <cell r="O129" t="str">
            <v xml:space="preserve">0003  </v>
          </cell>
          <cell r="P129" t="str">
            <v>3464</v>
          </cell>
          <cell r="Q129" t="str">
            <v>001</v>
          </cell>
          <cell r="R129" t="str">
            <v>55</v>
          </cell>
          <cell r="S129">
            <v>40870</v>
          </cell>
          <cell r="T129" t="str">
            <v>04238429914</v>
          </cell>
          <cell r="U129" t="str">
            <v>201111</v>
          </cell>
          <cell r="V129" t="str">
            <v>201111</v>
          </cell>
          <cell r="W129" t="str">
            <v>12</v>
          </cell>
          <cell r="X129">
            <v>1</v>
          </cell>
          <cell r="Y129" t="str">
            <v>CAS ZONALES NOVIEMBRE 2011</v>
          </cell>
          <cell r="Z129">
            <v>4178</v>
          </cell>
          <cell r="AA129" t="str">
            <v>10037013680</v>
          </cell>
          <cell r="AB129" t="str">
            <v>RODAS</v>
          </cell>
          <cell r="AC129" t="str">
            <v>DIAZ</v>
          </cell>
          <cell r="AD129" t="str">
            <v>ZIZI CARIDAD</v>
          </cell>
          <cell r="AE129" t="str">
            <v>INTEGRA</v>
          </cell>
          <cell r="AF129" t="str">
            <v>02</v>
          </cell>
          <cell r="AG129">
            <v>44.64</v>
          </cell>
          <cell r="AH129">
            <v>35.22</v>
          </cell>
          <cell r="AI129">
            <v>79.86</v>
          </cell>
          <cell r="AJ129">
            <v>248</v>
          </cell>
          <cell r="AK129">
            <v>40854</v>
          </cell>
          <cell r="AL129" t="str">
            <v>2662868</v>
          </cell>
          <cell r="AM129">
            <v>40863</v>
          </cell>
          <cell r="AN129" t="str">
            <v>2011</v>
          </cell>
          <cell r="AO129" t="str">
            <v>1</v>
          </cell>
          <cell r="AP129">
            <v>97.2</v>
          </cell>
          <cell r="AQ129">
            <v>0</v>
          </cell>
          <cell r="AR129">
            <v>0</v>
          </cell>
          <cell r="AS129">
            <v>0</v>
          </cell>
          <cell r="AT129">
            <v>0</v>
          </cell>
          <cell r="AU129">
            <v>0</v>
          </cell>
          <cell r="AV129">
            <v>0</v>
          </cell>
          <cell r="AW129">
            <v>0</v>
          </cell>
          <cell r="AX129">
            <v>0</v>
          </cell>
          <cell r="AY129">
            <v>0</v>
          </cell>
          <cell r="AZ129">
            <v>0</v>
          </cell>
          <cell r="BA129">
            <v>0</v>
          </cell>
          <cell r="BB129">
            <v>27663</v>
          </cell>
          <cell r="BC129">
            <v>0</v>
          </cell>
          <cell r="BD129">
            <v>0</v>
          </cell>
          <cell r="BE129">
            <v>0</v>
          </cell>
          <cell r="BF129">
            <v>0</v>
          </cell>
          <cell r="BG129">
            <v>0</v>
          </cell>
          <cell r="BH129" t="str">
            <v>576610ZRDAZ3</v>
          </cell>
          <cell r="BI129">
            <v>40854</v>
          </cell>
        </row>
        <row r="130">
          <cell r="A130" t="str">
            <v>03701368</v>
          </cell>
          <cell r="B130" t="str">
            <v>RODAS DIAZ ZIZI CARIDAD</v>
          </cell>
          <cell r="C130" t="str">
            <v>RESPONSABLE DE PROMOCION SOCIAL Y CAPACITACION</v>
          </cell>
          <cell r="D130" t="str">
            <v>03701368</v>
          </cell>
          <cell r="E130">
            <v>40854</v>
          </cell>
          <cell r="F130">
            <v>40999</v>
          </cell>
          <cell r="H130">
            <v>2480</v>
          </cell>
          <cell r="I130">
            <v>2480</v>
          </cell>
          <cell r="J130">
            <v>0</v>
          </cell>
          <cell r="K130" t="str">
            <v>RODAS DIAZ ZIZI CARIDAD</v>
          </cell>
          <cell r="L130">
            <v>0</v>
          </cell>
          <cell r="M130">
            <v>2152.14</v>
          </cell>
          <cell r="N130" t="str">
            <v>OFICINA ZONAL LIMA ESTE</v>
          </cell>
          <cell r="O130" t="str">
            <v xml:space="preserve">0003  </v>
          </cell>
          <cell r="P130" t="str">
            <v>3464</v>
          </cell>
          <cell r="Q130" t="str">
            <v>001</v>
          </cell>
          <cell r="R130" t="str">
            <v>55</v>
          </cell>
          <cell r="S130">
            <v>40870</v>
          </cell>
          <cell r="T130" t="str">
            <v>04238429914</v>
          </cell>
          <cell r="U130" t="str">
            <v>201111</v>
          </cell>
          <cell r="V130" t="str">
            <v>201111</v>
          </cell>
          <cell r="W130" t="str">
            <v>12</v>
          </cell>
          <cell r="X130">
            <v>1</v>
          </cell>
          <cell r="Y130" t="str">
            <v>CAS ZONALES NOVIEMBRE 2011</v>
          </cell>
          <cell r="Z130">
            <v>4178</v>
          </cell>
          <cell r="AA130" t="str">
            <v>10037013680</v>
          </cell>
          <cell r="AB130" t="str">
            <v>RODAS</v>
          </cell>
          <cell r="AC130" t="str">
            <v>DIAZ</v>
          </cell>
          <cell r="AD130" t="str">
            <v>ZIZI CARIDAD</v>
          </cell>
          <cell r="AE130" t="str">
            <v>INTEGRA</v>
          </cell>
          <cell r="AF130" t="str">
            <v>02</v>
          </cell>
          <cell r="AG130">
            <v>44.64</v>
          </cell>
          <cell r="AH130">
            <v>35.22</v>
          </cell>
          <cell r="AI130">
            <v>79.86</v>
          </cell>
          <cell r="AJ130">
            <v>248</v>
          </cell>
          <cell r="AK130">
            <v>40854</v>
          </cell>
          <cell r="AL130" t="str">
            <v>2662868</v>
          </cell>
          <cell r="AM130">
            <v>40863</v>
          </cell>
          <cell r="AN130" t="str">
            <v>2011</v>
          </cell>
          <cell r="AO130" t="str">
            <v>1</v>
          </cell>
          <cell r="AP130">
            <v>97.2</v>
          </cell>
          <cell r="AQ130">
            <v>0</v>
          </cell>
          <cell r="AR130">
            <v>0</v>
          </cell>
          <cell r="AS130">
            <v>0</v>
          </cell>
          <cell r="AT130">
            <v>0</v>
          </cell>
          <cell r="AU130">
            <v>0</v>
          </cell>
          <cell r="AV130">
            <v>0</v>
          </cell>
          <cell r="AW130">
            <v>0</v>
          </cell>
          <cell r="AX130">
            <v>0</v>
          </cell>
          <cell r="AY130">
            <v>0</v>
          </cell>
          <cell r="AZ130">
            <v>0</v>
          </cell>
          <cell r="BA130">
            <v>0</v>
          </cell>
          <cell r="BB130">
            <v>27663</v>
          </cell>
          <cell r="BC130">
            <v>0</v>
          </cell>
          <cell r="BD130">
            <v>0</v>
          </cell>
          <cell r="BE130">
            <v>0</v>
          </cell>
          <cell r="BF130">
            <v>0</v>
          </cell>
          <cell r="BG130">
            <v>0</v>
          </cell>
          <cell r="BH130" t="str">
            <v>576610ZRDAZ3</v>
          </cell>
          <cell r="BI130">
            <v>40854</v>
          </cell>
        </row>
        <row r="131">
          <cell r="A131" t="str">
            <v>06008885</v>
          </cell>
          <cell r="B131" t="str">
            <v>ROJAS CELIS LUIS GILBERTO</v>
          </cell>
          <cell r="C131" t="str">
            <v>RESPONSABLE DE PROYECTOS - SUPERVISION</v>
          </cell>
          <cell r="D131" t="str">
            <v>06008885</v>
          </cell>
          <cell r="E131">
            <v>40822</v>
          </cell>
          <cell r="F131">
            <v>40882</v>
          </cell>
          <cell r="H131">
            <v>3300</v>
          </cell>
          <cell r="I131">
            <v>3300</v>
          </cell>
          <cell r="J131">
            <v>330</v>
          </cell>
          <cell r="K131" t="str">
            <v>ROJAS CELIS LUIS GILBERTO</v>
          </cell>
          <cell r="L131">
            <v>0</v>
          </cell>
          <cell r="M131">
            <v>2546.2800000000002</v>
          </cell>
          <cell r="N131" t="str">
            <v>OFICINA ZONAL LIMA NORTE</v>
          </cell>
          <cell r="O131" t="str">
            <v xml:space="preserve">0004  </v>
          </cell>
          <cell r="P131" t="str">
            <v>1728</v>
          </cell>
          <cell r="Q131" t="str">
            <v>001</v>
          </cell>
          <cell r="R131" t="str">
            <v>139</v>
          </cell>
          <cell r="S131">
            <v>40870</v>
          </cell>
          <cell r="T131" t="str">
            <v>04-092-334282</v>
          </cell>
          <cell r="U131" t="str">
            <v>201111</v>
          </cell>
          <cell r="V131" t="str">
            <v>201111</v>
          </cell>
          <cell r="W131" t="str">
            <v>12</v>
          </cell>
          <cell r="X131">
            <v>1</v>
          </cell>
          <cell r="Y131" t="str">
            <v>CAS ZONALES NOVIEMBRE 2011</v>
          </cell>
          <cell r="Z131">
            <v>4142</v>
          </cell>
          <cell r="AA131" t="str">
            <v>10060088859</v>
          </cell>
          <cell r="AB131" t="str">
            <v>ROJAS</v>
          </cell>
          <cell r="AC131" t="str">
            <v>CELIS</v>
          </cell>
          <cell r="AD131" t="str">
            <v>LUIS GILBERTO</v>
          </cell>
          <cell r="AE131" t="str">
            <v>PRIMA</v>
          </cell>
          <cell r="AF131" t="str">
            <v>03</v>
          </cell>
          <cell r="AG131">
            <v>57.75</v>
          </cell>
          <cell r="AH131">
            <v>35.97</v>
          </cell>
          <cell r="AI131">
            <v>93.72</v>
          </cell>
          <cell r="AJ131">
            <v>330</v>
          </cell>
          <cell r="AK131">
            <v>40822</v>
          </cell>
          <cell r="AL131" t="str">
            <v/>
          </cell>
          <cell r="AM131">
            <v>1</v>
          </cell>
          <cell r="AN131" t="str">
            <v>2011</v>
          </cell>
          <cell r="AO131" t="str">
            <v>1</v>
          </cell>
          <cell r="AP131">
            <v>97.2</v>
          </cell>
          <cell r="AQ131">
            <v>0</v>
          </cell>
          <cell r="AR131">
            <v>0</v>
          </cell>
          <cell r="AS131">
            <v>0</v>
          </cell>
          <cell r="AT131">
            <v>0</v>
          </cell>
          <cell r="AU131">
            <v>0</v>
          </cell>
          <cell r="AV131">
            <v>0</v>
          </cell>
          <cell r="AW131">
            <v>0</v>
          </cell>
          <cell r="AX131">
            <v>0</v>
          </cell>
          <cell r="AY131">
            <v>0</v>
          </cell>
          <cell r="AZ131">
            <v>0</v>
          </cell>
          <cell r="BA131">
            <v>0</v>
          </cell>
          <cell r="BB131">
            <v>22180</v>
          </cell>
          <cell r="BC131">
            <v>0</v>
          </cell>
          <cell r="BD131">
            <v>0</v>
          </cell>
          <cell r="BE131">
            <v>0</v>
          </cell>
          <cell r="BF131">
            <v>0</v>
          </cell>
          <cell r="BG131">
            <v>0</v>
          </cell>
          <cell r="BH131" t="str">
            <v>521781LRCAI0</v>
          </cell>
          <cell r="BI131">
            <v>40836</v>
          </cell>
        </row>
        <row r="132">
          <cell r="A132" t="str">
            <v>05380274</v>
          </cell>
          <cell r="B132" t="str">
            <v>ROLDAN  REATEGUI JHONN KELSEY</v>
          </cell>
          <cell r="C132" t="str">
            <v>JEFE DE LA OFICINA ZONAL LORETO</v>
          </cell>
          <cell r="D132" t="str">
            <v>05380274</v>
          </cell>
          <cell r="E132">
            <v>40833</v>
          </cell>
          <cell r="F132">
            <v>40893</v>
          </cell>
          <cell r="H132">
            <v>5300</v>
          </cell>
          <cell r="I132">
            <v>5300</v>
          </cell>
          <cell r="J132">
            <v>0</v>
          </cell>
          <cell r="K132" t="str">
            <v>ROLDAN  REATEGUI JHONN KELSEY</v>
          </cell>
          <cell r="L132">
            <v>0</v>
          </cell>
          <cell r="M132">
            <v>4584.5</v>
          </cell>
          <cell r="N132" t="str">
            <v>OFICINA ZONAL LORETO</v>
          </cell>
          <cell r="O132" t="str">
            <v xml:space="preserve">0023  </v>
          </cell>
          <cell r="P132" t="str">
            <v>1738</v>
          </cell>
          <cell r="Q132" t="str">
            <v>001</v>
          </cell>
          <cell r="R132" t="str">
            <v>29</v>
          </cell>
          <cell r="S132">
            <v>40870</v>
          </cell>
          <cell r="T132" t="str">
            <v>04-521-131263</v>
          </cell>
          <cell r="U132" t="str">
            <v>201111</v>
          </cell>
          <cell r="V132" t="str">
            <v>201111</v>
          </cell>
          <cell r="W132" t="str">
            <v>12</v>
          </cell>
          <cell r="X132">
            <v>1</v>
          </cell>
          <cell r="Y132" t="str">
            <v>CAS ZONALES NOVIEMBRE 2011</v>
          </cell>
          <cell r="Z132">
            <v>4160</v>
          </cell>
          <cell r="AA132" t="str">
            <v>10053802741</v>
          </cell>
          <cell r="AB132" t="str">
            <v xml:space="preserve">ROLDAN </v>
          </cell>
          <cell r="AC132" t="str">
            <v>REATEGUI</v>
          </cell>
          <cell r="AD132" t="str">
            <v>JHONN KELSEY</v>
          </cell>
          <cell r="AE132" t="str">
            <v>HORIZONTE</v>
          </cell>
          <cell r="AF132" t="str">
            <v>01</v>
          </cell>
          <cell r="AG132">
            <v>103.35</v>
          </cell>
          <cell r="AH132">
            <v>82.15</v>
          </cell>
          <cell r="AI132">
            <v>185.5</v>
          </cell>
          <cell r="AJ132">
            <v>530</v>
          </cell>
          <cell r="AK132">
            <v>40833</v>
          </cell>
          <cell r="AL132" t="str">
            <v>2640522</v>
          </cell>
          <cell r="AM132">
            <v>40842</v>
          </cell>
          <cell r="AN132" t="str">
            <v>2011</v>
          </cell>
          <cell r="AO132" t="str">
            <v>1</v>
          </cell>
          <cell r="AP132">
            <v>97.2</v>
          </cell>
          <cell r="AQ132">
            <v>0</v>
          </cell>
          <cell r="AR132">
            <v>0</v>
          </cell>
          <cell r="AS132">
            <v>0</v>
          </cell>
          <cell r="AT132">
            <v>0</v>
          </cell>
          <cell r="AU132">
            <v>0</v>
          </cell>
          <cell r="AV132">
            <v>0</v>
          </cell>
          <cell r="AW132">
            <v>0</v>
          </cell>
          <cell r="AX132">
            <v>0</v>
          </cell>
          <cell r="AY132">
            <v>0</v>
          </cell>
          <cell r="AZ132">
            <v>0</v>
          </cell>
          <cell r="BA132">
            <v>0</v>
          </cell>
          <cell r="BB132">
            <v>27517</v>
          </cell>
          <cell r="BC132">
            <v>0</v>
          </cell>
          <cell r="BD132">
            <v>0</v>
          </cell>
          <cell r="BE132">
            <v>0</v>
          </cell>
          <cell r="BF132">
            <v>0</v>
          </cell>
          <cell r="BG132">
            <v>0</v>
          </cell>
          <cell r="BH132" t="str">
            <v>575151JRRDT5</v>
          </cell>
          <cell r="BI132">
            <v>40833</v>
          </cell>
        </row>
        <row r="133">
          <cell r="A133" t="str">
            <v>04070929</v>
          </cell>
          <cell r="B133" t="str">
            <v>ROMERO PEÑA RUBEN RAUL</v>
          </cell>
          <cell r="C133" t="str">
            <v>RESPONSABLE ADMINISTRATIVO E INFORMATICO</v>
          </cell>
          <cell r="D133" t="str">
            <v>04070929</v>
          </cell>
          <cell r="E133">
            <v>40805</v>
          </cell>
          <cell r="F133">
            <v>40895</v>
          </cell>
          <cell r="H133">
            <v>2000</v>
          </cell>
          <cell r="I133">
            <v>2000</v>
          </cell>
          <cell r="J133">
            <v>0</v>
          </cell>
          <cell r="K133" t="str">
            <v>ROMERO PEÑA RUBEN RAUL</v>
          </cell>
          <cell r="L133">
            <v>0</v>
          </cell>
          <cell r="M133">
            <v>1743.2</v>
          </cell>
          <cell r="N133" t="str">
            <v>OFICINA ZONAL HUANCAVELICA</v>
          </cell>
          <cell r="O133" t="str">
            <v xml:space="preserve">0016  </v>
          </cell>
          <cell r="P133" t="str">
            <v>3413</v>
          </cell>
          <cell r="Q133" t="str">
            <v>001</v>
          </cell>
          <cell r="R133" t="str">
            <v>71</v>
          </cell>
          <cell r="S133">
            <v>40870</v>
          </cell>
          <cell r="T133" t="str">
            <v>4017966168</v>
          </cell>
          <cell r="U133" t="str">
            <v>201111</v>
          </cell>
          <cell r="V133" t="str">
            <v>201111</v>
          </cell>
          <cell r="W133" t="str">
            <v>12</v>
          </cell>
          <cell r="X133">
            <v>1</v>
          </cell>
          <cell r="Y133" t="str">
            <v>CAS ZONALES NOVIEMBRE 2011</v>
          </cell>
          <cell r="Z133">
            <v>53</v>
          </cell>
          <cell r="AA133" t="str">
            <v>10040709296</v>
          </cell>
          <cell r="AB133" t="str">
            <v>ROMERO</v>
          </cell>
          <cell r="AC133" t="str">
            <v>PEÑA</v>
          </cell>
          <cell r="AD133" t="str">
            <v>RUBEN RAUL</v>
          </cell>
          <cell r="AE133" t="str">
            <v>PRIMA</v>
          </cell>
          <cell r="AF133" t="str">
            <v>03</v>
          </cell>
          <cell r="AG133">
            <v>35</v>
          </cell>
          <cell r="AH133">
            <v>21.8</v>
          </cell>
          <cell r="AI133">
            <v>56.8</v>
          </cell>
          <cell r="AJ133">
            <v>200</v>
          </cell>
          <cell r="AK133">
            <v>40805</v>
          </cell>
          <cell r="AL133" t="str">
            <v>2186301</v>
          </cell>
          <cell r="AM133">
            <v>40546</v>
          </cell>
          <cell r="AN133" t="str">
            <v>2011</v>
          </cell>
          <cell r="AO133" t="str">
            <v>1</v>
          </cell>
          <cell r="AP133">
            <v>97.2</v>
          </cell>
          <cell r="AQ133">
            <v>0</v>
          </cell>
          <cell r="AR133">
            <v>0</v>
          </cell>
          <cell r="AS133">
            <v>0</v>
          </cell>
          <cell r="AT133">
            <v>0</v>
          </cell>
          <cell r="AU133">
            <v>0</v>
          </cell>
          <cell r="AV133">
            <v>0</v>
          </cell>
          <cell r="AW133">
            <v>0</v>
          </cell>
          <cell r="AX133">
            <v>0</v>
          </cell>
          <cell r="AY133">
            <v>0</v>
          </cell>
          <cell r="AZ133">
            <v>0</v>
          </cell>
          <cell r="BA133">
            <v>0</v>
          </cell>
          <cell r="BB133">
            <v>27410</v>
          </cell>
          <cell r="BC133">
            <v>0</v>
          </cell>
          <cell r="BD133">
            <v>0</v>
          </cell>
          <cell r="BE133">
            <v>0</v>
          </cell>
          <cell r="BF133">
            <v>0</v>
          </cell>
          <cell r="BG133">
            <v>0</v>
          </cell>
          <cell r="BH133" t="str">
            <v>574081RRPEA8</v>
          </cell>
          <cell r="BI133">
            <v>40805</v>
          </cell>
        </row>
        <row r="134">
          <cell r="A134" t="str">
            <v>40111081</v>
          </cell>
          <cell r="B134" t="str">
            <v>RUIZ RIOS DANNY</v>
          </cell>
          <cell r="C134" t="str">
            <v>RESPONSABLE DE PROYECTOS</v>
          </cell>
          <cell r="D134" t="str">
            <v>40111081</v>
          </cell>
          <cell r="E134">
            <v>40819</v>
          </cell>
          <cell r="F134">
            <v>40879</v>
          </cell>
          <cell r="H134">
            <v>3100</v>
          </cell>
          <cell r="I134">
            <v>3100</v>
          </cell>
          <cell r="J134">
            <v>0</v>
          </cell>
          <cell r="K134" t="str">
            <v>RUIZ RIOS DANNY</v>
          </cell>
          <cell r="L134">
            <v>0</v>
          </cell>
          <cell r="M134">
            <v>2681.5</v>
          </cell>
          <cell r="N134" t="str">
            <v>OFICINA ZONAL LORETO</v>
          </cell>
          <cell r="O134" t="str">
            <v xml:space="preserve">0023  </v>
          </cell>
          <cell r="P134" t="str">
            <v>3418</v>
          </cell>
          <cell r="Q134" t="str">
            <v>001</v>
          </cell>
          <cell r="R134" t="str">
            <v>87</v>
          </cell>
          <cell r="S134">
            <v>40870</v>
          </cell>
          <cell r="T134" t="str">
            <v>4521090079</v>
          </cell>
          <cell r="U134" t="str">
            <v>201111</v>
          </cell>
          <cell r="V134" t="str">
            <v>201111</v>
          </cell>
          <cell r="W134" t="str">
            <v>12</v>
          </cell>
          <cell r="X134">
            <v>1</v>
          </cell>
          <cell r="Y134" t="str">
            <v>CAS ZONALES NOVIEMBRE 2011</v>
          </cell>
          <cell r="Z134">
            <v>462</v>
          </cell>
          <cell r="AA134" t="str">
            <v>10401110815</v>
          </cell>
          <cell r="AB134" t="str">
            <v>RUIZ</v>
          </cell>
          <cell r="AC134" t="str">
            <v>RIOS</v>
          </cell>
          <cell r="AD134" t="str">
            <v>DANNY</v>
          </cell>
          <cell r="AE134" t="str">
            <v>HORIZONTE</v>
          </cell>
          <cell r="AF134" t="str">
            <v>01</v>
          </cell>
          <cell r="AG134">
            <v>60.45</v>
          </cell>
          <cell r="AH134">
            <v>48.05</v>
          </cell>
          <cell r="AI134">
            <v>108.5</v>
          </cell>
          <cell r="AJ134">
            <v>310</v>
          </cell>
          <cell r="AK134">
            <v>40819</v>
          </cell>
          <cell r="AL134" t="str">
            <v>2660956</v>
          </cell>
          <cell r="AM134">
            <v>40862</v>
          </cell>
          <cell r="AN134" t="str">
            <v>2011</v>
          </cell>
          <cell r="AO134" t="str">
            <v>1</v>
          </cell>
          <cell r="AP134">
            <v>97.2</v>
          </cell>
          <cell r="AQ134">
            <v>0</v>
          </cell>
          <cell r="AR134">
            <v>0</v>
          </cell>
          <cell r="AS134">
            <v>0</v>
          </cell>
          <cell r="AT134">
            <v>0</v>
          </cell>
          <cell r="AU134">
            <v>0</v>
          </cell>
          <cell r="AV134">
            <v>0</v>
          </cell>
          <cell r="AW134">
            <v>0</v>
          </cell>
          <cell r="AX134">
            <v>0</v>
          </cell>
          <cell r="AY134">
            <v>0</v>
          </cell>
          <cell r="AZ134">
            <v>0</v>
          </cell>
          <cell r="BA134">
            <v>0</v>
          </cell>
          <cell r="BB134">
            <v>28817</v>
          </cell>
          <cell r="BC134">
            <v>0</v>
          </cell>
          <cell r="BD134">
            <v>0</v>
          </cell>
          <cell r="BE134">
            <v>0</v>
          </cell>
          <cell r="BF134">
            <v>0</v>
          </cell>
          <cell r="BG134">
            <v>0</v>
          </cell>
          <cell r="BH134" t="str">
            <v>588150DRRZS9</v>
          </cell>
          <cell r="BI134">
            <v>40819</v>
          </cell>
        </row>
        <row r="135">
          <cell r="A135" t="str">
            <v>02777112</v>
          </cell>
          <cell r="B135" t="str">
            <v>SAAVEDRA GOMEZ VIVIANA</v>
          </cell>
          <cell r="C135" t="str">
            <v>RESPONSABLE DE PROYECTOS-EVALUACION</v>
          </cell>
          <cell r="D135" t="str">
            <v>02777112</v>
          </cell>
          <cell r="E135">
            <v>40122</v>
          </cell>
          <cell r="F135">
            <v>40877</v>
          </cell>
          <cell r="H135">
            <v>3500</v>
          </cell>
          <cell r="I135">
            <v>3500</v>
          </cell>
          <cell r="J135">
            <v>0</v>
          </cell>
          <cell r="K135" t="str">
            <v>SAAVEDRA GOMEZ VIVIANA</v>
          </cell>
          <cell r="L135">
            <v>45.91</v>
          </cell>
          <cell r="M135">
            <v>3004.69</v>
          </cell>
          <cell r="N135" t="str">
            <v>OFICINA ZONAL PIURA</v>
          </cell>
          <cell r="O135" t="str">
            <v xml:space="preserve">0027  </v>
          </cell>
          <cell r="P135" t="str">
            <v>1050</v>
          </cell>
          <cell r="Q135" t="str">
            <v>001</v>
          </cell>
          <cell r="R135" t="str">
            <v>474</v>
          </cell>
          <cell r="S135">
            <v>40870</v>
          </cell>
          <cell r="T135" t="str">
            <v>4003309792</v>
          </cell>
          <cell r="U135" t="str">
            <v>201111</v>
          </cell>
          <cell r="V135" t="str">
            <v>201111</v>
          </cell>
          <cell r="W135" t="str">
            <v>12</v>
          </cell>
          <cell r="X135">
            <v>1</v>
          </cell>
          <cell r="Y135" t="str">
            <v>CAS ZONALES NOVIEMBRE 2011</v>
          </cell>
          <cell r="Z135">
            <v>41</v>
          </cell>
          <cell r="AA135" t="str">
            <v>10027771128</v>
          </cell>
          <cell r="AB135" t="str">
            <v>SAAVEDRA</v>
          </cell>
          <cell r="AC135" t="str">
            <v>GOMEZ</v>
          </cell>
          <cell r="AD135" t="str">
            <v>VIVIANA</v>
          </cell>
          <cell r="AE135" t="str">
            <v>PRIMA</v>
          </cell>
          <cell r="AF135" t="str">
            <v>03</v>
          </cell>
          <cell r="AG135">
            <v>61.25</v>
          </cell>
          <cell r="AH135">
            <v>38.15</v>
          </cell>
          <cell r="AI135">
            <v>99.4</v>
          </cell>
          <cell r="AJ135">
            <v>350</v>
          </cell>
          <cell r="AK135">
            <v>40122</v>
          </cell>
          <cell r="AL135" t="str">
            <v>2395708</v>
          </cell>
          <cell r="AM135">
            <v>40627</v>
          </cell>
          <cell r="AN135" t="str">
            <v>2011</v>
          </cell>
          <cell r="AO135" t="str">
            <v>1</v>
          </cell>
          <cell r="AP135">
            <v>97.2</v>
          </cell>
          <cell r="AQ135">
            <v>0</v>
          </cell>
          <cell r="AR135">
            <v>0</v>
          </cell>
          <cell r="AS135">
            <v>45.91</v>
          </cell>
          <cell r="AT135">
            <v>0</v>
          </cell>
          <cell r="AU135">
            <v>0</v>
          </cell>
          <cell r="AV135">
            <v>0</v>
          </cell>
          <cell r="AW135">
            <v>0</v>
          </cell>
          <cell r="AX135">
            <v>0</v>
          </cell>
          <cell r="AY135">
            <v>0</v>
          </cell>
          <cell r="AZ135">
            <v>0</v>
          </cell>
          <cell r="BA135">
            <v>0</v>
          </cell>
          <cell r="BB135">
            <v>24808</v>
          </cell>
          <cell r="BC135">
            <v>0</v>
          </cell>
          <cell r="BD135">
            <v>0</v>
          </cell>
          <cell r="BE135">
            <v>0</v>
          </cell>
          <cell r="BF135">
            <v>0</v>
          </cell>
          <cell r="BG135">
            <v>0</v>
          </cell>
          <cell r="BH135" t="str">
            <v>248060VSGVE0</v>
          </cell>
          <cell r="BI135">
            <v>40122</v>
          </cell>
        </row>
        <row r="136">
          <cell r="A136" t="str">
            <v>09453727</v>
          </cell>
          <cell r="B136" t="str">
            <v>SAMAME  MENDOZA JOSE DARIO</v>
          </cell>
          <cell r="C136" t="str">
            <v>RESPONSABLE DE PROMOCION SOCIAL Y CAPACITACION</v>
          </cell>
          <cell r="D136" t="str">
            <v>09453727</v>
          </cell>
          <cell r="E136">
            <v>40819</v>
          </cell>
          <cell r="F136">
            <v>40879</v>
          </cell>
          <cell r="H136">
            <v>3100</v>
          </cell>
          <cell r="I136">
            <v>3100</v>
          </cell>
          <cell r="J136">
            <v>0</v>
          </cell>
          <cell r="K136" t="str">
            <v>SAMAME  MENDOZA JOSE DARIO</v>
          </cell>
          <cell r="L136">
            <v>0</v>
          </cell>
          <cell r="M136">
            <v>2701.96</v>
          </cell>
          <cell r="N136" t="str">
            <v>OFICINA ZONAL LIMA SUR</v>
          </cell>
          <cell r="O136" t="str">
            <v xml:space="preserve">0005  </v>
          </cell>
          <cell r="P136" t="str">
            <v>3395</v>
          </cell>
          <cell r="Q136" t="str">
            <v>001</v>
          </cell>
          <cell r="R136" t="str">
            <v>216</v>
          </cell>
          <cell r="S136">
            <v>40870</v>
          </cell>
          <cell r="T136" t="str">
            <v>4040868777</v>
          </cell>
          <cell r="U136" t="str">
            <v>201111</v>
          </cell>
          <cell r="V136" t="str">
            <v>201111</v>
          </cell>
          <cell r="W136" t="str">
            <v>12</v>
          </cell>
          <cell r="X136">
            <v>1</v>
          </cell>
          <cell r="Y136" t="str">
            <v>CAS ZONALES NOVIEMBRE 2011</v>
          </cell>
          <cell r="Z136">
            <v>4131</v>
          </cell>
          <cell r="AA136" t="str">
            <v>10094537270</v>
          </cell>
          <cell r="AB136" t="str">
            <v xml:space="preserve">SAMAME </v>
          </cell>
          <cell r="AC136" t="str">
            <v>MENDOZA</v>
          </cell>
          <cell r="AD136" t="str">
            <v>JOSE DARIO</v>
          </cell>
          <cell r="AE136" t="str">
            <v>PRIMA</v>
          </cell>
          <cell r="AF136" t="str">
            <v>03</v>
          </cell>
          <cell r="AG136">
            <v>54.25</v>
          </cell>
          <cell r="AH136">
            <v>33.79</v>
          </cell>
          <cell r="AI136">
            <v>88.04</v>
          </cell>
          <cell r="AJ136">
            <v>310</v>
          </cell>
          <cell r="AK136">
            <v>40819</v>
          </cell>
          <cell r="AL136" t="str">
            <v>2458948</v>
          </cell>
          <cell r="AM136">
            <v>40674</v>
          </cell>
          <cell r="AN136" t="str">
            <v>2011</v>
          </cell>
          <cell r="AO136" t="str">
            <v>1</v>
          </cell>
          <cell r="AP136">
            <v>97.2</v>
          </cell>
          <cell r="AQ136">
            <v>0</v>
          </cell>
          <cell r="AR136">
            <v>0</v>
          </cell>
          <cell r="AS136">
            <v>0</v>
          </cell>
          <cell r="AT136">
            <v>0</v>
          </cell>
          <cell r="AU136">
            <v>0</v>
          </cell>
          <cell r="AV136">
            <v>0</v>
          </cell>
          <cell r="AW136">
            <v>0</v>
          </cell>
          <cell r="AX136">
            <v>0</v>
          </cell>
          <cell r="AY136">
            <v>0</v>
          </cell>
          <cell r="AZ136">
            <v>0</v>
          </cell>
          <cell r="BA136">
            <v>0</v>
          </cell>
          <cell r="BB136">
            <v>25769</v>
          </cell>
          <cell r="BC136">
            <v>0</v>
          </cell>
          <cell r="BD136">
            <v>0</v>
          </cell>
          <cell r="BE136">
            <v>0</v>
          </cell>
          <cell r="BF136">
            <v>0</v>
          </cell>
          <cell r="BG136">
            <v>0</v>
          </cell>
          <cell r="BH136" t="str">
            <v>557671JSMAD0</v>
          </cell>
          <cell r="BI136">
            <v>40819</v>
          </cell>
        </row>
        <row r="137">
          <cell r="A137" t="str">
            <v>09152391</v>
          </cell>
          <cell r="B137" t="str">
            <v>SANTOS LOPEZ ANGELA MIRIAM</v>
          </cell>
          <cell r="C137" t="str">
            <v>RESPONSABLE DE PROYECTOS - SUPERVISION</v>
          </cell>
          <cell r="D137" t="str">
            <v>09152391</v>
          </cell>
          <cell r="E137">
            <v>40817</v>
          </cell>
          <cell r="F137">
            <v>40877</v>
          </cell>
          <cell r="H137">
            <v>3300</v>
          </cell>
          <cell r="I137">
            <v>3300</v>
          </cell>
          <cell r="J137">
            <v>330</v>
          </cell>
          <cell r="K137" t="str">
            <v>SANTOS LOPEZ ANGELA MIRIAM</v>
          </cell>
          <cell r="L137">
            <v>0</v>
          </cell>
          <cell r="M137">
            <v>2970</v>
          </cell>
          <cell r="N137" t="str">
            <v>OFICINA ZONAL LIMA SUR</v>
          </cell>
          <cell r="O137" t="str">
            <v xml:space="preserve">0005  </v>
          </cell>
          <cell r="P137" t="str">
            <v>3410</v>
          </cell>
          <cell r="Q137" t="str">
            <v>001</v>
          </cell>
          <cell r="R137" t="str">
            <v>325</v>
          </cell>
          <cell r="S137">
            <v>40870</v>
          </cell>
          <cell r="T137" t="str">
            <v>4017966257</v>
          </cell>
          <cell r="U137" t="str">
            <v>201111</v>
          </cell>
          <cell r="V137" t="str">
            <v>201111</v>
          </cell>
          <cell r="W137" t="str">
            <v>12</v>
          </cell>
          <cell r="X137">
            <v>1</v>
          </cell>
          <cell r="Y137" t="str">
            <v>CAS ZONALES NOVIEMBRE 2011</v>
          </cell>
          <cell r="Z137">
            <v>597</v>
          </cell>
          <cell r="AA137" t="str">
            <v>10091523910</v>
          </cell>
          <cell r="AB137" t="str">
            <v>SANTOS</v>
          </cell>
          <cell r="AC137" t="str">
            <v>LOPEZ</v>
          </cell>
          <cell r="AD137" t="str">
            <v>ANGELA MIRIAM</v>
          </cell>
          <cell r="AE137" t="str">
            <v>NO DESEA</v>
          </cell>
          <cell r="AF137" t="str">
            <v>00</v>
          </cell>
          <cell r="AG137">
            <v>0</v>
          </cell>
          <cell r="AH137">
            <v>0</v>
          </cell>
          <cell r="AI137">
            <v>0</v>
          </cell>
          <cell r="AJ137">
            <v>0</v>
          </cell>
          <cell r="AK137">
            <v>40817</v>
          </cell>
          <cell r="AL137" t="str">
            <v/>
          </cell>
          <cell r="AM137">
            <v>1</v>
          </cell>
          <cell r="AN137" t="str">
            <v>2011</v>
          </cell>
          <cell r="AO137" t="str">
            <v>1</v>
          </cell>
          <cell r="AP137">
            <v>97.2</v>
          </cell>
          <cell r="AQ137">
            <v>0</v>
          </cell>
          <cell r="AR137">
            <v>0</v>
          </cell>
          <cell r="AS137">
            <v>0</v>
          </cell>
          <cell r="AT137">
            <v>0</v>
          </cell>
          <cell r="AU137">
            <v>0</v>
          </cell>
          <cell r="AV137">
            <v>0</v>
          </cell>
          <cell r="AW137">
            <v>0</v>
          </cell>
          <cell r="AX137">
            <v>0</v>
          </cell>
          <cell r="AY137">
            <v>0</v>
          </cell>
          <cell r="AZ137">
            <v>0</v>
          </cell>
          <cell r="BA137">
            <v>0</v>
          </cell>
          <cell r="BB137">
            <v>24487</v>
          </cell>
          <cell r="BC137">
            <v>0</v>
          </cell>
          <cell r="BD137">
            <v>0</v>
          </cell>
          <cell r="BE137">
            <v>0</v>
          </cell>
          <cell r="BF137">
            <v>0</v>
          </cell>
          <cell r="BG137">
            <v>0</v>
          </cell>
          <cell r="BH137" t="str">
            <v/>
          </cell>
          <cell r="BI137" t="str">
            <v/>
          </cell>
        </row>
        <row r="138">
          <cell r="A138" t="str">
            <v>23953910</v>
          </cell>
          <cell r="B138" t="str">
            <v>SEQUEIROS MORALES JOSE ANTONIO</v>
          </cell>
          <cell r="C138" t="str">
            <v>CHOFER</v>
          </cell>
          <cell r="D138" t="str">
            <v>23953910</v>
          </cell>
          <cell r="E138">
            <v>40805</v>
          </cell>
          <cell r="F138">
            <v>40895</v>
          </cell>
          <cell r="H138">
            <v>1100</v>
          </cell>
          <cell r="I138">
            <v>1100</v>
          </cell>
          <cell r="J138">
            <v>0</v>
          </cell>
          <cell r="K138" t="str">
            <v>SEQUEIROS MORALES JOSE ANTONIO</v>
          </cell>
          <cell r="L138">
            <v>0</v>
          </cell>
          <cell r="M138">
            <v>957</v>
          </cell>
          <cell r="N138" t="str">
            <v>OFICINA ZONAL CUSCO</v>
          </cell>
          <cell r="O138" t="str">
            <v xml:space="preserve">0015  </v>
          </cell>
          <cell r="P138" t="str">
            <v>3396</v>
          </cell>
          <cell r="Q138" t="str">
            <v>002</v>
          </cell>
          <cell r="R138" t="str">
            <v>52</v>
          </cell>
          <cell r="S138">
            <v>40870</v>
          </cell>
          <cell r="T138" t="str">
            <v>4035344727</v>
          </cell>
          <cell r="U138" t="str">
            <v>201111</v>
          </cell>
          <cell r="V138" t="str">
            <v>201111</v>
          </cell>
          <cell r="W138" t="str">
            <v>12</v>
          </cell>
          <cell r="X138">
            <v>1</v>
          </cell>
          <cell r="Y138" t="str">
            <v>CAS ZONALES NOVIEMBRE 2011</v>
          </cell>
          <cell r="Z138">
            <v>3022</v>
          </cell>
          <cell r="AA138" t="str">
            <v>10239539101</v>
          </cell>
          <cell r="AB138" t="str">
            <v>SEQUEIROS</v>
          </cell>
          <cell r="AC138" t="str">
            <v>MORALES</v>
          </cell>
          <cell r="AD138" t="str">
            <v>JOSE ANTONIO</v>
          </cell>
          <cell r="AE138" t="str">
            <v>ONP</v>
          </cell>
          <cell r="AF138" t="str">
            <v>99</v>
          </cell>
          <cell r="AG138">
            <v>0</v>
          </cell>
          <cell r="AH138">
            <v>0</v>
          </cell>
          <cell r="AI138">
            <v>0</v>
          </cell>
          <cell r="AJ138">
            <v>143</v>
          </cell>
          <cell r="AK138">
            <v>40805</v>
          </cell>
          <cell r="AL138" t="str">
            <v/>
          </cell>
          <cell r="AM138">
            <v>1</v>
          </cell>
          <cell r="AN138" t="str">
            <v>2011</v>
          </cell>
          <cell r="AO138" t="str">
            <v>1</v>
          </cell>
          <cell r="AP138">
            <v>97.2</v>
          </cell>
          <cell r="AQ138">
            <v>0</v>
          </cell>
          <cell r="AR138">
            <v>0</v>
          </cell>
          <cell r="AS138">
            <v>0</v>
          </cell>
          <cell r="AT138">
            <v>0</v>
          </cell>
          <cell r="AU138">
            <v>0</v>
          </cell>
          <cell r="AV138">
            <v>0</v>
          </cell>
          <cell r="AW138">
            <v>0</v>
          </cell>
          <cell r="AX138">
            <v>0</v>
          </cell>
          <cell r="AY138">
            <v>0</v>
          </cell>
          <cell r="AZ138">
            <v>0</v>
          </cell>
          <cell r="BA138">
            <v>0</v>
          </cell>
          <cell r="BB138">
            <v>27023</v>
          </cell>
          <cell r="BC138">
            <v>0</v>
          </cell>
          <cell r="BD138">
            <v>0</v>
          </cell>
          <cell r="BE138">
            <v>0</v>
          </cell>
          <cell r="BF138">
            <v>0</v>
          </cell>
          <cell r="BG138">
            <v>0</v>
          </cell>
          <cell r="BH138" t="str">
            <v/>
          </cell>
          <cell r="BI138">
            <v>40284</v>
          </cell>
        </row>
        <row r="139">
          <cell r="A139" t="str">
            <v>08460560</v>
          </cell>
          <cell r="B139" t="str">
            <v>SILVA LOPEZ VICENTE</v>
          </cell>
          <cell r="C139" t="str">
            <v>TECNICO DE PROYECTOS</v>
          </cell>
          <cell r="D139" t="str">
            <v>08460560</v>
          </cell>
          <cell r="E139">
            <v>40819</v>
          </cell>
          <cell r="F139">
            <v>40879</v>
          </cell>
          <cell r="H139">
            <v>3000</v>
          </cell>
          <cell r="I139">
            <v>3000</v>
          </cell>
          <cell r="J139">
            <v>0</v>
          </cell>
          <cell r="K139" t="str">
            <v>SILVA LOPEZ VICENTE</v>
          </cell>
          <cell r="L139">
            <v>0</v>
          </cell>
          <cell r="M139">
            <v>2614.8000000000002</v>
          </cell>
          <cell r="N139" t="str">
            <v>OFICINA ZONAL PIURA</v>
          </cell>
          <cell r="O139" t="str">
            <v xml:space="preserve">0027  </v>
          </cell>
          <cell r="P139" t="str">
            <v>3406</v>
          </cell>
          <cell r="Q139" t="str">
            <v>001</v>
          </cell>
          <cell r="R139" t="str">
            <v>255</v>
          </cell>
          <cell r="S139">
            <v>40870</v>
          </cell>
          <cell r="T139" t="str">
            <v>4010405659</v>
          </cell>
          <cell r="U139" t="str">
            <v>201111</v>
          </cell>
          <cell r="V139" t="str">
            <v>201111</v>
          </cell>
          <cell r="W139" t="str">
            <v>12</v>
          </cell>
          <cell r="X139">
            <v>1</v>
          </cell>
          <cell r="Y139" t="str">
            <v>CAS ZONALES NOVIEMBRE 2011</v>
          </cell>
          <cell r="Z139">
            <v>768</v>
          </cell>
          <cell r="AA139" t="str">
            <v>10084605609</v>
          </cell>
          <cell r="AB139" t="str">
            <v>SILVA</v>
          </cell>
          <cell r="AC139" t="str">
            <v>LOPEZ</v>
          </cell>
          <cell r="AD139" t="str">
            <v>VICENTE</v>
          </cell>
          <cell r="AE139" t="str">
            <v>PRIMA</v>
          </cell>
          <cell r="AF139" t="str">
            <v>03</v>
          </cell>
          <cell r="AG139">
            <v>52.5</v>
          </cell>
          <cell r="AH139">
            <v>32.700000000000003</v>
          </cell>
          <cell r="AI139">
            <v>85.2</v>
          </cell>
          <cell r="AJ139">
            <v>300</v>
          </cell>
          <cell r="AK139">
            <v>40819</v>
          </cell>
          <cell r="AL139" t="str">
            <v>2661289</v>
          </cell>
          <cell r="AM139">
            <v>40862</v>
          </cell>
          <cell r="AN139" t="str">
            <v>2011</v>
          </cell>
          <cell r="AO139" t="str">
            <v>1</v>
          </cell>
          <cell r="AP139">
            <v>97.2</v>
          </cell>
          <cell r="AQ139">
            <v>0</v>
          </cell>
          <cell r="AR139">
            <v>0</v>
          </cell>
          <cell r="AS139">
            <v>0</v>
          </cell>
          <cell r="AT139">
            <v>0</v>
          </cell>
          <cell r="AU139">
            <v>0</v>
          </cell>
          <cell r="AV139">
            <v>0</v>
          </cell>
          <cell r="AW139">
            <v>0</v>
          </cell>
          <cell r="AX139">
            <v>0</v>
          </cell>
          <cell r="AY139">
            <v>0</v>
          </cell>
          <cell r="AZ139">
            <v>0</v>
          </cell>
          <cell r="BA139">
            <v>0</v>
          </cell>
          <cell r="BB139">
            <v>23543</v>
          </cell>
          <cell r="BC139">
            <v>0</v>
          </cell>
          <cell r="BD139">
            <v>0</v>
          </cell>
          <cell r="BE139">
            <v>0</v>
          </cell>
          <cell r="BF139">
            <v>0</v>
          </cell>
          <cell r="BG139">
            <v>0</v>
          </cell>
          <cell r="BH139" t="str">
            <v>535411VSLVE5</v>
          </cell>
          <cell r="BI139">
            <v>40819</v>
          </cell>
        </row>
        <row r="140">
          <cell r="A140" t="str">
            <v>40315451</v>
          </cell>
          <cell r="B140" t="str">
            <v>SOTO  CONDOR VLADIMIR</v>
          </cell>
          <cell r="C140" t="str">
            <v>RESPONSABLE DE PROMOCION SOCIAL Y CAPACITACION</v>
          </cell>
          <cell r="D140" t="str">
            <v>40315451</v>
          </cell>
          <cell r="E140">
            <v>40820</v>
          </cell>
          <cell r="F140">
            <v>40880</v>
          </cell>
          <cell r="H140">
            <v>3100</v>
          </cell>
          <cell r="I140">
            <v>3100</v>
          </cell>
          <cell r="J140">
            <v>0</v>
          </cell>
          <cell r="K140" t="str">
            <v>SOTO  CONDOR VLADIMIR</v>
          </cell>
          <cell r="L140">
            <v>0</v>
          </cell>
          <cell r="M140">
            <v>2697</v>
          </cell>
          <cell r="N140" t="str">
            <v>OFICINA ZONAL LIMA NORTE</v>
          </cell>
          <cell r="O140" t="str">
            <v xml:space="preserve">0004  </v>
          </cell>
          <cell r="P140" t="str">
            <v>1725</v>
          </cell>
          <cell r="Q140" t="str">
            <v>001</v>
          </cell>
          <cell r="R140" t="str">
            <v>195</v>
          </cell>
          <cell r="S140">
            <v>40870</v>
          </cell>
          <cell r="T140" t="str">
            <v>4040868742</v>
          </cell>
          <cell r="U140" t="str">
            <v>201111</v>
          </cell>
          <cell r="V140" t="str">
            <v>201111</v>
          </cell>
          <cell r="W140" t="str">
            <v>12</v>
          </cell>
          <cell r="X140">
            <v>1</v>
          </cell>
          <cell r="Y140" t="str">
            <v>CAS ZONALES NOVIEMBRE 2011</v>
          </cell>
          <cell r="Z140">
            <v>4140</v>
          </cell>
          <cell r="AA140" t="str">
            <v>10403154518</v>
          </cell>
          <cell r="AB140" t="str">
            <v xml:space="preserve">SOTO </v>
          </cell>
          <cell r="AC140" t="str">
            <v>CONDOR</v>
          </cell>
          <cell r="AD140" t="str">
            <v>VLADIMIR</v>
          </cell>
          <cell r="AE140" t="str">
            <v>ONP</v>
          </cell>
          <cell r="AF140" t="str">
            <v>99</v>
          </cell>
          <cell r="AG140">
            <v>0</v>
          </cell>
          <cell r="AH140">
            <v>0</v>
          </cell>
          <cell r="AI140">
            <v>0</v>
          </cell>
          <cell r="AJ140">
            <v>403</v>
          </cell>
          <cell r="AK140">
            <v>40820</v>
          </cell>
          <cell r="AL140" t="str">
            <v>2339814</v>
          </cell>
          <cell r="AM140">
            <v>40597</v>
          </cell>
          <cell r="AN140" t="str">
            <v>2011</v>
          </cell>
          <cell r="AO140" t="str">
            <v>1</v>
          </cell>
          <cell r="AP140">
            <v>97.2</v>
          </cell>
          <cell r="AQ140">
            <v>0</v>
          </cell>
          <cell r="AR140">
            <v>0</v>
          </cell>
          <cell r="AS140">
            <v>0</v>
          </cell>
          <cell r="AT140">
            <v>0</v>
          </cell>
          <cell r="AU140">
            <v>0</v>
          </cell>
          <cell r="AV140">
            <v>0</v>
          </cell>
          <cell r="AW140">
            <v>0</v>
          </cell>
          <cell r="AX140">
            <v>0</v>
          </cell>
          <cell r="AY140">
            <v>0</v>
          </cell>
          <cell r="AZ140">
            <v>0</v>
          </cell>
          <cell r="BA140">
            <v>0</v>
          </cell>
          <cell r="BB140">
            <v>29124</v>
          </cell>
          <cell r="BC140">
            <v>0</v>
          </cell>
          <cell r="BD140">
            <v>0</v>
          </cell>
          <cell r="BE140">
            <v>0</v>
          </cell>
          <cell r="BF140">
            <v>0</v>
          </cell>
          <cell r="BG140">
            <v>0</v>
          </cell>
          <cell r="BH140" t="str">
            <v/>
          </cell>
          <cell r="BI140">
            <v>40820</v>
          </cell>
        </row>
        <row r="141">
          <cell r="A141" t="str">
            <v>02627229</v>
          </cell>
          <cell r="B141" t="str">
            <v>TALLEDO CHIYONG JOSE JAVIER</v>
          </cell>
          <cell r="C141" t="str">
            <v>CHOFER</v>
          </cell>
          <cell r="D141" t="str">
            <v>02627229</v>
          </cell>
          <cell r="E141">
            <v>40829</v>
          </cell>
          <cell r="F141">
            <v>40889</v>
          </cell>
          <cell r="H141">
            <v>1100</v>
          </cell>
          <cell r="I141">
            <v>1100</v>
          </cell>
          <cell r="J141">
            <v>0</v>
          </cell>
          <cell r="K141" t="str">
            <v>TALLEDO CHIYONG JOSE JAVIER</v>
          </cell>
          <cell r="L141">
            <v>0</v>
          </cell>
          <cell r="M141">
            <v>957</v>
          </cell>
          <cell r="N141" t="str">
            <v>OFICINA ZONAL PIURA</v>
          </cell>
          <cell r="O141" t="str">
            <v xml:space="preserve">0027  </v>
          </cell>
          <cell r="P141" t="str">
            <v>1735</v>
          </cell>
          <cell r="Q141" t="str">
            <v>001</v>
          </cell>
          <cell r="R141" t="str">
            <v>210</v>
          </cell>
          <cell r="S141">
            <v>40870</v>
          </cell>
          <cell r="T141" t="str">
            <v>4012234207</v>
          </cell>
          <cell r="U141" t="str">
            <v>201111</v>
          </cell>
          <cell r="V141" t="str">
            <v>201111</v>
          </cell>
          <cell r="W141" t="str">
            <v>12</v>
          </cell>
          <cell r="X141">
            <v>1</v>
          </cell>
          <cell r="Y141" t="str">
            <v>CAS ZONALES NOVIEMBRE 2011</v>
          </cell>
          <cell r="Z141">
            <v>37</v>
          </cell>
          <cell r="AA141" t="str">
            <v>10026272292</v>
          </cell>
          <cell r="AB141" t="str">
            <v>TALLEDO</v>
          </cell>
          <cell r="AC141" t="str">
            <v>CHIYONG</v>
          </cell>
          <cell r="AD141" t="str">
            <v>JOSE JAVIER</v>
          </cell>
          <cell r="AE141" t="str">
            <v>ONP</v>
          </cell>
          <cell r="AF141" t="str">
            <v>99</v>
          </cell>
          <cell r="AG141">
            <v>0</v>
          </cell>
          <cell r="AH141">
            <v>0</v>
          </cell>
          <cell r="AI141">
            <v>0</v>
          </cell>
          <cell r="AJ141">
            <v>143</v>
          </cell>
          <cell r="AK141">
            <v>40829</v>
          </cell>
          <cell r="AL141" t="str">
            <v/>
          </cell>
          <cell r="AM141">
            <v>1</v>
          </cell>
          <cell r="AN141" t="str">
            <v>2011</v>
          </cell>
          <cell r="AO141" t="str">
            <v>1</v>
          </cell>
          <cell r="AP141">
            <v>97.2</v>
          </cell>
          <cell r="AQ141">
            <v>0</v>
          </cell>
          <cell r="AR141">
            <v>0</v>
          </cell>
          <cell r="AS141">
            <v>0</v>
          </cell>
          <cell r="AT141">
            <v>0</v>
          </cell>
          <cell r="AU141">
            <v>0</v>
          </cell>
          <cell r="AV141">
            <v>0</v>
          </cell>
          <cell r="AW141">
            <v>0</v>
          </cell>
          <cell r="AX141">
            <v>0</v>
          </cell>
          <cell r="AY141">
            <v>0</v>
          </cell>
          <cell r="AZ141">
            <v>0</v>
          </cell>
          <cell r="BA141">
            <v>0</v>
          </cell>
          <cell r="BB141">
            <v>20865</v>
          </cell>
          <cell r="BC141">
            <v>0</v>
          </cell>
          <cell r="BD141">
            <v>0</v>
          </cell>
          <cell r="BE141">
            <v>0</v>
          </cell>
          <cell r="BF141">
            <v>0</v>
          </cell>
          <cell r="BG141">
            <v>0</v>
          </cell>
          <cell r="BH141" t="str">
            <v/>
          </cell>
          <cell r="BI141">
            <v>40829</v>
          </cell>
        </row>
        <row r="142">
          <cell r="A142" t="str">
            <v>06669586</v>
          </cell>
          <cell r="B142" t="str">
            <v>TAPULLIMA PANDURO ROBERTO</v>
          </cell>
          <cell r="C142" t="str">
            <v>RESPONSABLE ADMINISTRATIVO E INFORMATICO</v>
          </cell>
          <cell r="D142" t="str">
            <v>06669586</v>
          </cell>
          <cell r="E142">
            <v>40805</v>
          </cell>
          <cell r="F142">
            <v>40895</v>
          </cell>
          <cell r="H142">
            <v>2000</v>
          </cell>
          <cell r="I142">
            <v>2000</v>
          </cell>
          <cell r="J142">
            <v>0</v>
          </cell>
          <cell r="K142" t="str">
            <v>TAPULLIMA PANDURO ROBERTO</v>
          </cell>
          <cell r="L142">
            <v>0</v>
          </cell>
          <cell r="M142">
            <v>1728.8</v>
          </cell>
          <cell r="N142" t="str">
            <v>OFICINA ZONAL SAN MARTIN</v>
          </cell>
          <cell r="O142" t="str">
            <v xml:space="preserve">0029  </v>
          </cell>
          <cell r="P142" t="str">
            <v>3411</v>
          </cell>
          <cell r="Q142" t="str">
            <v>001</v>
          </cell>
          <cell r="R142" t="str">
            <v>129</v>
          </cell>
          <cell r="S142">
            <v>40870</v>
          </cell>
          <cell r="T142" t="str">
            <v>04541200490</v>
          </cell>
          <cell r="U142" t="str">
            <v>201111</v>
          </cell>
          <cell r="V142" t="str">
            <v>201111</v>
          </cell>
          <cell r="W142" t="str">
            <v>12</v>
          </cell>
          <cell r="X142">
            <v>1</v>
          </cell>
          <cell r="Y142" t="str">
            <v>CAS ZONALES NOVIEMBRE 2011</v>
          </cell>
          <cell r="Z142">
            <v>4136</v>
          </cell>
          <cell r="AA142" t="str">
            <v>10066695862</v>
          </cell>
          <cell r="AB142" t="str">
            <v>TAPULLIMA</v>
          </cell>
          <cell r="AC142" t="str">
            <v>PANDURO</v>
          </cell>
          <cell r="AD142" t="str">
            <v>ROBERTO</v>
          </cell>
          <cell r="AE142" t="str">
            <v>PROFUTURO</v>
          </cell>
          <cell r="AF142" t="str">
            <v>04</v>
          </cell>
          <cell r="AG142">
            <v>43.4</v>
          </cell>
          <cell r="AH142">
            <v>27.8</v>
          </cell>
          <cell r="AI142">
            <v>71.2</v>
          </cell>
          <cell r="AJ142">
            <v>200</v>
          </cell>
          <cell r="AK142">
            <v>40805</v>
          </cell>
          <cell r="AL142" t="str">
            <v>2209229</v>
          </cell>
          <cell r="AM142">
            <v>40550</v>
          </cell>
          <cell r="AN142" t="str">
            <v>2011</v>
          </cell>
          <cell r="AO142" t="str">
            <v>1</v>
          </cell>
          <cell r="AP142">
            <v>97.2</v>
          </cell>
          <cell r="AQ142">
            <v>0</v>
          </cell>
          <cell r="AR142">
            <v>0</v>
          </cell>
          <cell r="AS142">
            <v>0</v>
          </cell>
          <cell r="AT142">
            <v>0</v>
          </cell>
          <cell r="AU142">
            <v>0</v>
          </cell>
          <cell r="AV142">
            <v>0</v>
          </cell>
          <cell r="AW142">
            <v>0</v>
          </cell>
          <cell r="AX142">
            <v>0</v>
          </cell>
          <cell r="AY142">
            <v>0</v>
          </cell>
          <cell r="AZ142">
            <v>0</v>
          </cell>
          <cell r="BA142">
            <v>0</v>
          </cell>
          <cell r="BB142">
            <v>26992</v>
          </cell>
          <cell r="BC142">
            <v>0</v>
          </cell>
          <cell r="BD142">
            <v>0</v>
          </cell>
          <cell r="BE142">
            <v>0</v>
          </cell>
          <cell r="BF142">
            <v>0</v>
          </cell>
          <cell r="BG142">
            <v>0</v>
          </cell>
          <cell r="BH142" t="str">
            <v>569901RTPUD6</v>
          </cell>
          <cell r="BI142">
            <v>40805</v>
          </cell>
        </row>
        <row r="143">
          <cell r="A143" t="str">
            <v>22407564</v>
          </cell>
          <cell r="B143" t="str">
            <v>TORRES PONCE CARLOS ANTONIO</v>
          </cell>
          <cell r="C143" t="str">
            <v>RESPONSABLE DE PROYECTOS-SUPERVISION</v>
          </cell>
          <cell r="D143" t="str">
            <v>22407564</v>
          </cell>
          <cell r="E143">
            <v>40854</v>
          </cell>
          <cell r="F143">
            <v>40908</v>
          </cell>
          <cell r="H143">
            <v>2640</v>
          </cell>
          <cell r="I143">
            <v>2640</v>
          </cell>
          <cell r="J143">
            <v>0</v>
          </cell>
          <cell r="K143" t="str">
            <v>TORRES PONCE CARLOS ANTONIO</v>
          </cell>
          <cell r="L143">
            <v>0</v>
          </cell>
          <cell r="M143">
            <v>2283.6</v>
          </cell>
          <cell r="N143" t="str">
            <v>OFICINA ZONAL HUANUCO</v>
          </cell>
          <cell r="O143" t="str">
            <v xml:space="preserve">0017  </v>
          </cell>
          <cell r="P143" t="str">
            <v>3474</v>
          </cell>
          <cell r="Q143" t="str">
            <v>004</v>
          </cell>
          <cell r="R143" t="str">
            <v>87</v>
          </cell>
          <cell r="S143">
            <v>40870</v>
          </cell>
          <cell r="T143" t="str">
            <v>4017966427</v>
          </cell>
          <cell r="U143" t="str">
            <v>201111</v>
          </cell>
          <cell r="V143" t="str">
            <v>201111</v>
          </cell>
          <cell r="W143" t="str">
            <v>12</v>
          </cell>
          <cell r="X143">
            <v>1</v>
          </cell>
          <cell r="Y143" t="str">
            <v>CAS ZONALES NOVIEMBRE 2011</v>
          </cell>
          <cell r="Z143">
            <v>329</v>
          </cell>
          <cell r="AA143" t="str">
            <v>10224075648</v>
          </cell>
          <cell r="AB143" t="str">
            <v>TORRES</v>
          </cell>
          <cell r="AC143" t="str">
            <v>PONCE</v>
          </cell>
          <cell r="AD143" t="str">
            <v>CARLOS ANTONIO</v>
          </cell>
          <cell r="AE143" t="str">
            <v>HORIZONTE</v>
          </cell>
          <cell r="AF143" t="str">
            <v>01</v>
          </cell>
          <cell r="AG143">
            <v>51.48</v>
          </cell>
          <cell r="AH143">
            <v>40.92</v>
          </cell>
          <cell r="AI143">
            <v>92.4</v>
          </cell>
          <cell r="AJ143">
            <v>264</v>
          </cell>
          <cell r="AK143">
            <v>40854</v>
          </cell>
          <cell r="AL143" t="str">
            <v>2186791</v>
          </cell>
          <cell r="AM143">
            <v>40546</v>
          </cell>
          <cell r="AN143" t="str">
            <v>2011</v>
          </cell>
          <cell r="AO143" t="str">
            <v>1</v>
          </cell>
          <cell r="AP143">
            <v>97.2</v>
          </cell>
          <cell r="AQ143">
            <v>0</v>
          </cell>
          <cell r="AR143">
            <v>0</v>
          </cell>
          <cell r="AS143">
            <v>0</v>
          </cell>
          <cell r="AT143">
            <v>0</v>
          </cell>
          <cell r="AU143">
            <v>0</v>
          </cell>
          <cell r="AV143">
            <v>0</v>
          </cell>
          <cell r="AW143">
            <v>0</v>
          </cell>
          <cell r="AX143">
            <v>0</v>
          </cell>
          <cell r="AY143">
            <v>0</v>
          </cell>
          <cell r="AZ143">
            <v>0</v>
          </cell>
          <cell r="BA143">
            <v>0</v>
          </cell>
          <cell r="BB143">
            <v>23412</v>
          </cell>
          <cell r="BC143">
            <v>0</v>
          </cell>
          <cell r="BD143">
            <v>0</v>
          </cell>
          <cell r="BE143">
            <v>0</v>
          </cell>
          <cell r="BF143">
            <v>0</v>
          </cell>
          <cell r="BG143">
            <v>0</v>
          </cell>
          <cell r="BH143" t="str">
            <v>534101CTPRC4</v>
          </cell>
          <cell r="BI143">
            <v>40854</v>
          </cell>
        </row>
        <row r="144">
          <cell r="A144" t="str">
            <v>22407564</v>
          </cell>
          <cell r="B144" t="str">
            <v>TORRES PONCE CARLOS ANTONIO</v>
          </cell>
          <cell r="C144" t="str">
            <v>RESPONSABLE DE PROYECTOS-SUPERVISION</v>
          </cell>
          <cell r="D144" t="str">
            <v>22407564</v>
          </cell>
          <cell r="E144">
            <v>40854</v>
          </cell>
          <cell r="F144">
            <v>40939</v>
          </cell>
          <cell r="H144">
            <v>2640</v>
          </cell>
          <cell r="I144">
            <v>2640</v>
          </cell>
          <cell r="J144">
            <v>0</v>
          </cell>
          <cell r="K144" t="str">
            <v>TORRES PONCE CARLOS ANTONIO</v>
          </cell>
          <cell r="L144">
            <v>0</v>
          </cell>
          <cell r="M144">
            <v>2283.6</v>
          </cell>
          <cell r="N144" t="str">
            <v>OFICINA ZONAL HUANUCO</v>
          </cell>
          <cell r="O144" t="str">
            <v xml:space="preserve">0017  </v>
          </cell>
          <cell r="P144" t="str">
            <v>3474</v>
          </cell>
          <cell r="Q144" t="str">
            <v>004</v>
          </cell>
          <cell r="R144" t="str">
            <v>87</v>
          </cell>
          <cell r="S144">
            <v>40870</v>
          </cell>
          <cell r="T144" t="str">
            <v>4017966427</v>
          </cell>
          <cell r="U144" t="str">
            <v>201111</v>
          </cell>
          <cell r="V144" t="str">
            <v>201111</v>
          </cell>
          <cell r="W144" t="str">
            <v>12</v>
          </cell>
          <cell r="X144">
            <v>1</v>
          </cell>
          <cell r="Y144" t="str">
            <v>CAS ZONALES NOVIEMBRE 2011</v>
          </cell>
          <cell r="Z144">
            <v>329</v>
          </cell>
          <cell r="AA144" t="str">
            <v>10224075648</v>
          </cell>
          <cell r="AB144" t="str">
            <v>TORRES</v>
          </cell>
          <cell r="AC144" t="str">
            <v>PONCE</v>
          </cell>
          <cell r="AD144" t="str">
            <v>CARLOS ANTONIO</v>
          </cell>
          <cell r="AE144" t="str">
            <v>HORIZONTE</v>
          </cell>
          <cell r="AF144" t="str">
            <v>01</v>
          </cell>
          <cell r="AG144">
            <v>51.48</v>
          </cell>
          <cell r="AH144">
            <v>40.92</v>
          </cell>
          <cell r="AI144">
            <v>92.4</v>
          </cell>
          <cell r="AJ144">
            <v>264</v>
          </cell>
          <cell r="AK144">
            <v>40854</v>
          </cell>
          <cell r="AL144" t="str">
            <v>2186791</v>
          </cell>
          <cell r="AM144">
            <v>40546</v>
          </cell>
          <cell r="AN144" t="str">
            <v>2011</v>
          </cell>
          <cell r="AO144" t="str">
            <v>1</v>
          </cell>
          <cell r="AP144">
            <v>97.2</v>
          </cell>
          <cell r="AQ144">
            <v>0</v>
          </cell>
          <cell r="AR144">
            <v>0</v>
          </cell>
          <cell r="AS144">
            <v>0</v>
          </cell>
          <cell r="AT144">
            <v>0</v>
          </cell>
          <cell r="AU144">
            <v>0</v>
          </cell>
          <cell r="AV144">
            <v>0</v>
          </cell>
          <cell r="AW144">
            <v>0</v>
          </cell>
          <cell r="AX144">
            <v>0</v>
          </cell>
          <cell r="AY144">
            <v>0</v>
          </cell>
          <cell r="AZ144">
            <v>0</v>
          </cell>
          <cell r="BA144">
            <v>0</v>
          </cell>
          <cell r="BB144">
            <v>23412</v>
          </cell>
          <cell r="BC144">
            <v>0</v>
          </cell>
          <cell r="BD144">
            <v>0</v>
          </cell>
          <cell r="BE144">
            <v>0</v>
          </cell>
          <cell r="BF144">
            <v>0</v>
          </cell>
          <cell r="BG144">
            <v>0</v>
          </cell>
          <cell r="BH144" t="str">
            <v>534101CTPRC4</v>
          </cell>
          <cell r="BI144">
            <v>40854</v>
          </cell>
        </row>
        <row r="145">
          <cell r="A145" t="str">
            <v>22407564</v>
          </cell>
          <cell r="B145" t="str">
            <v>TORRES PONCE CARLOS ANTONIO</v>
          </cell>
          <cell r="C145" t="str">
            <v>RESPONSABLE DE PROYECTOS-SUPERVISION</v>
          </cell>
          <cell r="D145" t="str">
            <v>22407564</v>
          </cell>
          <cell r="E145">
            <v>40854</v>
          </cell>
          <cell r="F145">
            <v>40999</v>
          </cell>
          <cell r="H145">
            <v>2640</v>
          </cell>
          <cell r="I145">
            <v>2640</v>
          </cell>
          <cell r="J145">
            <v>0</v>
          </cell>
          <cell r="K145" t="str">
            <v>TORRES PONCE CARLOS ANTONIO</v>
          </cell>
          <cell r="L145">
            <v>0</v>
          </cell>
          <cell r="M145">
            <v>2283.6</v>
          </cell>
          <cell r="N145" t="str">
            <v>OFICINA ZONAL HUANUCO</v>
          </cell>
          <cell r="O145" t="str">
            <v xml:space="preserve">0017  </v>
          </cell>
          <cell r="P145" t="str">
            <v>3474</v>
          </cell>
          <cell r="Q145" t="str">
            <v>004</v>
          </cell>
          <cell r="R145" t="str">
            <v>87</v>
          </cell>
          <cell r="S145">
            <v>40870</v>
          </cell>
          <cell r="T145" t="str">
            <v>4017966427</v>
          </cell>
          <cell r="U145" t="str">
            <v>201111</v>
          </cell>
          <cell r="V145" t="str">
            <v>201111</v>
          </cell>
          <cell r="W145" t="str">
            <v>12</v>
          </cell>
          <cell r="X145">
            <v>1</v>
          </cell>
          <cell r="Y145" t="str">
            <v>CAS ZONALES NOVIEMBRE 2011</v>
          </cell>
          <cell r="Z145">
            <v>329</v>
          </cell>
          <cell r="AA145" t="str">
            <v>10224075648</v>
          </cell>
          <cell r="AB145" t="str">
            <v>TORRES</v>
          </cell>
          <cell r="AC145" t="str">
            <v>PONCE</v>
          </cell>
          <cell r="AD145" t="str">
            <v>CARLOS ANTONIO</v>
          </cell>
          <cell r="AE145" t="str">
            <v>HORIZONTE</v>
          </cell>
          <cell r="AF145" t="str">
            <v>01</v>
          </cell>
          <cell r="AG145">
            <v>51.48</v>
          </cell>
          <cell r="AH145">
            <v>40.92</v>
          </cell>
          <cell r="AI145">
            <v>92.4</v>
          </cell>
          <cell r="AJ145">
            <v>264</v>
          </cell>
          <cell r="AK145">
            <v>40854</v>
          </cell>
          <cell r="AL145" t="str">
            <v>2186791</v>
          </cell>
          <cell r="AM145">
            <v>40546</v>
          </cell>
          <cell r="AN145" t="str">
            <v>2011</v>
          </cell>
          <cell r="AO145" t="str">
            <v>1</v>
          </cell>
          <cell r="AP145">
            <v>97.2</v>
          </cell>
          <cell r="AQ145">
            <v>0</v>
          </cell>
          <cell r="AR145">
            <v>0</v>
          </cell>
          <cell r="AS145">
            <v>0</v>
          </cell>
          <cell r="AT145">
            <v>0</v>
          </cell>
          <cell r="AU145">
            <v>0</v>
          </cell>
          <cell r="AV145">
            <v>0</v>
          </cell>
          <cell r="AW145">
            <v>0</v>
          </cell>
          <cell r="AX145">
            <v>0</v>
          </cell>
          <cell r="AY145">
            <v>0</v>
          </cell>
          <cell r="AZ145">
            <v>0</v>
          </cell>
          <cell r="BA145">
            <v>0</v>
          </cell>
          <cell r="BB145">
            <v>23412</v>
          </cell>
          <cell r="BC145">
            <v>0</v>
          </cell>
          <cell r="BD145">
            <v>0</v>
          </cell>
          <cell r="BE145">
            <v>0</v>
          </cell>
          <cell r="BF145">
            <v>0</v>
          </cell>
          <cell r="BG145">
            <v>0</v>
          </cell>
          <cell r="BH145" t="str">
            <v>534101CTPRC4</v>
          </cell>
          <cell r="BI145">
            <v>40854</v>
          </cell>
        </row>
        <row r="146">
          <cell r="A146" t="str">
            <v>22407564</v>
          </cell>
          <cell r="B146" t="str">
            <v>TORRES PONCE CARLOS ANTONIO</v>
          </cell>
          <cell r="C146" t="str">
            <v>RESPONSABLE DE PROYECTOS-SUPERVISION</v>
          </cell>
          <cell r="D146" t="str">
            <v>22407564</v>
          </cell>
          <cell r="E146">
            <v>40854</v>
          </cell>
          <cell r="F146">
            <v>41060</v>
          </cell>
          <cell r="H146">
            <v>2640</v>
          </cell>
          <cell r="I146">
            <v>2640</v>
          </cell>
          <cell r="J146">
            <v>0</v>
          </cell>
          <cell r="K146" t="str">
            <v>TORRES PONCE CARLOS ANTONIO</v>
          </cell>
          <cell r="L146">
            <v>0</v>
          </cell>
          <cell r="M146">
            <v>2283.6</v>
          </cell>
          <cell r="N146" t="str">
            <v>OFICINA ZONAL HUANUCO</v>
          </cell>
          <cell r="O146" t="str">
            <v xml:space="preserve">0017  </v>
          </cell>
          <cell r="P146" t="str">
            <v>3474</v>
          </cell>
          <cell r="Q146" t="str">
            <v>004</v>
          </cell>
          <cell r="R146" t="str">
            <v>87</v>
          </cell>
          <cell r="S146">
            <v>40870</v>
          </cell>
          <cell r="T146" t="str">
            <v>4017966427</v>
          </cell>
          <cell r="U146" t="str">
            <v>201111</v>
          </cell>
          <cell r="V146" t="str">
            <v>201111</v>
          </cell>
          <cell r="W146" t="str">
            <v>12</v>
          </cell>
          <cell r="X146">
            <v>1</v>
          </cell>
          <cell r="Y146" t="str">
            <v>CAS ZONALES NOVIEMBRE 2011</v>
          </cell>
          <cell r="Z146">
            <v>329</v>
          </cell>
          <cell r="AA146" t="str">
            <v>10224075648</v>
          </cell>
          <cell r="AB146" t="str">
            <v>TORRES</v>
          </cell>
          <cell r="AC146" t="str">
            <v>PONCE</v>
          </cell>
          <cell r="AD146" t="str">
            <v>CARLOS ANTONIO</v>
          </cell>
          <cell r="AE146" t="str">
            <v>HORIZONTE</v>
          </cell>
          <cell r="AF146" t="str">
            <v>01</v>
          </cell>
          <cell r="AG146">
            <v>51.48</v>
          </cell>
          <cell r="AH146">
            <v>40.92</v>
          </cell>
          <cell r="AI146">
            <v>92.4</v>
          </cell>
          <cell r="AJ146">
            <v>264</v>
          </cell>
          <cell r="AK146">
            <v>40854</v>
          </cell>
          <cell r="AL146" t="str">
            <v>2186791</v>
          </cell>
          <cell r="AM146">
            <v>40546</v>
          </cell>
          <cell r="AN146" t="str">
            <v>2011</v>
          </cell>
          <cell r="AO146" t="str">
            <v>1</v>
          </cell>
          <cell r="AP146">
            <v>97.2</v>
          </cell>
          <cell r="AQ146">
            <v>0</v>
          </cell>
          <cell r="AR146">
            <v>0</v>
          </cell>
          <cell r="AS146">
            <v>0</v>
          </cell>
          <cell r="AT146">
            <v>0</v>
          </cell>
          <cell r="AU146">
            <v>0</v>
          </cell>
          <cell r="AV146">
            <v>0</v>
          </cell>
          <cell r="AW146">
            <v>0</v>
          </cell>
          <cell r="AX146">
            <v>0</v>
          </cell>
          <cell r="AY146">
            <v>0</v>
          </cell>
          <cell r="AZ146">
            <v>0</v>
          </cell>
          <cell r="BA146">
            <v>0</v>
          </cell>
          <cell r="BB146">
            <v>23412</v>
          </cell>
          <cell r="BC146">
            <v>0</v>
          </cell>
          <cell r="BD146">
            <v>0</v>
          </cell>
          <cell r="BE146">
            <v>0</v>
          </cell>
          <cell r="BF146">
            <v>0</v>
          </cell>
          <cell r="BG146">
            <v>0</v>
          </cell>
          <cell r="BH146" t="str">
            <v>534101CTPRC4</v>
          </cell>
          <cell r="BI146">
            <v>40854</v>
          </cell>
        </row>
        <row r="147">
          <cell r="A147" t="str">
            <v>16502593</v>
          </cell>
          <cell r="B147" t="str">
            <v>UGAZ  DIAZ MARCO RAUL</v>
          </cell>
          <cell r="C147" t="str">
            <v>RESPONSABLE DE PROYECTOS</v>
          </cell>
          <cell r="D147" t="str">
            <v>16502593</v>
          </cell>
          <cell r="E147">
            <v>40854</v>
          </cell>
          <cell r="F147">
            <v>40908</v>
          </cell>
          <cell r="H147">
            <v>2480</v>
          </cell>
          <cell r="I147">
            <v>2480</v>
          </cell>
          <cell r="J147">
            <v>0</v>
          </cell>
          <cell r="K147" t="str">
            <v>UGAZ  DIAZ MARCO RAUL</v>
          </cell>
          <cell r="L147">
            <v>0</v>
          </cell>
          <cell r="M147">
            <v>2152.14</v>
          </cell>
          <cell r="N147" t="str">
            <v>OFICINA ZONAL LIMA CALLAO</v>
          </cell>
          <cell r="O147" t="str">
            <v xml:space="preserve">0002  </v>
          </cell>
          <cell r="P147" t="str">
            <v>3460</v>
          </cell>
          <cell r="Q147" t="str">
            <v>001</v>
          </cell>
          <cell r="R147" t="str">
            <v>211</v>
          </cell>
          <cell r="S147">
            <v>40870</v>
          </cell>
          <cell r="T147" t="str">
            <v>04024955392</v>
          </cell>
          <cell r="U147" t="str">
            <v>201111</v>
          </cell>
          <cell r="V147" t="str">
            <v>201111</v>
          </cell>
          <cell r="W147" t="str">
            <v>12</v>
          </cell>
          <cell r="X147">
            <v>1</v>
          </cell>
          <cell r="Y147" t="str">
            <v>CAS ZONALES NOVIEMBRE 2011</v>
          </cell>
          <cell r="Z147">
            <v>4174</v>
          </cell>
          <cell r="AA147" t="str">
            <v>10165025933</v>
          </cell>
          <cell r="AB147" t="str">
            <v xml:space="preserve">UGAZ </v>
          </cell>
          <cell r="AC147" t="str">
            <v>DIAZ</v>
          </cell>
          <cell r="AD147" t="str">
            <v>MARCO RAUL</v>
          </cell>
          <cell r="AE147" t="str">
            <v>INTEGRA</v>
          </cell>
          <cell r="AF147" t="str">
            <v>02</v>
          </cell>
          <cell r="AG147">
            <v>44.64</v>
          </cell>
          <cell r="AH147">
            <v>35.22</v>
          </cell>
          <cell r="AI147">
            <v>79.86</v>
          </cell>
          <cell r="AJ147">
            <v>248</v>
          </cell>
          <cell r="AK147">
            <v>40854</v>
          </cell>
          <cell r="AL147" t="str">
            <v>2305605</v>
          </cell>
          <cell r="AM147">
            <v>40581</v>
          </cell>
          <cell r="AN147" t="str">
            <v>2011</v>
          </cell>
          <cell r="AO147" t="str">
            <v>1</v>
          </cell>
          <cell r="AP147">
            <v>97.2</v>
          </cell>
          <cell r="AQ147">
            <v>0</v>
          </cell>
          <cell r="AR147">
            <v>0</v>
          </cell>
          <cell r="AS147">
            <v>0</v>
          </cell>
          <cell r="AT147">
            <v>0</v>
          </cell>
          <cell r="AU147">
            <v>0</v>
          </cell>
          <cell r="AV147">
            <v>0</v>
          </cell>
          <cell r="AW147">
            <v>0</v>
          </cell>
          <cell r="AX147">
            <v>0</v>
          </cell>
          <cell r="AY147">
            <v>0</v>
          </cell>
          <cell r="AZ147">
            <v>0</v>
          </cell>
          <cell r="BA147">
            <v>0</v>
          </cell>
          <cell r="BB147">
            <v>22506</v>
          </cell>
          <cell r="BC147">
            <v>0</v>
          </cell>
          <cell r="BD147">
            <v>0</v>
          </cell>
          <cell r="BE147">
            <v>0</v>
          </cell>
          <cell r="BF147">
            <v>0</v>
          </cell>
          <cell r="BG147">
            <v>0</v>
          </cell>
          <cell r="BH147" t="str">
            <v>525041MUDZZ7</v>
          </cell>
          <cell r="BI147">
            <v>40854</v>
          </cell>
        </row>
        <row r="148">
          <cell r="A148" t="str">
            <v>16502593</v>
          </cell>
          <cell r="B148" t="str">
            <v>UGAZ  DIAZ MARCO RAUL</v>
          </cell>
          <cell r="C148" t="str">
            <v>RESPONSABLE DE PROYECTOS</v>
          </cell>
          <cell r="D148" t="str">
            <v>16502593</v>
          </cell>
          <cell r="E148">
            <v>40854</v>
          </cell>
          <cell r="F148">
            <v>40939</v>
          </cell>
          <cell r="H148">
            <v>2480</v>
          </cell>
          <cell r="I148">
            <v>2480</v>
          </cell>
          <cell r="J148">
            <v>0</v>
          </cell>
          <cell r="K148" t="str">
            <v>UGAZ  DIAZ MARCO RAUL</v>
          </cell>
          <cell r="L148">
            <v>0</v>
          </cell>
          <cell r="M148">
            <v>2152.14</v>
          </cell>
          <cell r="N148" t="str">
            <v>OFICINA ZONAL LIMA CALLAO</v>
          </cell>
          <cell r="O148" t="str">
            <v xml:space="preserve">0002  </v>
          </cell>
          <cell r="P148" t="str">
            <v>3460</v>
          </cell>
          <cell r="Q148" t="str">
            <v>001</v>
          </cell>
          <cell r="R148" t="str">
            <v>211</v>
          </cell>
          <cell r="S148">
            <v>40870</v>
          </cell>
          <cell r="T148" t="str">
            <v>04024955392</v>
          </cell>
          <cell r="U148" t="str">
            <v>201111</v>
          </cell>
          <cell r="V148" t="str">
            <v>201111</v>
          </cell>
          <cell r="W148" t="str">
            <v>12</v>
          </cell>
          <cell r="X148">
            <v>1</v>
          </cell>
          <cell r="Y148" t="str">
            <v>CAS ZONALES NOVIEMBRE 2011</v>
          </cell>
          <cell r="Z148">
            <v>4174</v>
          </cell>
          <cell r="AA148" t="str">
            <v>10165025933</v>
          </cell>
          <cell r="AB148" t="str">
            <v xml:space="preserve">UGAZ </v>
          </cell>
          <cell r="AC148" t="str">
            <v>DIAZ</v>
          </cell>
          <cell r="AD148" t="str">
            <v>MARCO RAUL</v>
          </cell>
          <cell r="AE148" t="str">
            <v>INTEGRA</v>
          </cell>
          <cell r="AF148" t="str">
            <v>02</v>
          </cell>
          <cell r="AG148">
            <v>44.64</v>
          </cell>
          <cell r="AH148">
            <v>35.22</v>
          </cell>
          <cell r="AI148">
            <v>79.86</v>
          </cell>
          <cell r="AJ148">
            <v>248</v>
          </cell>
          <cell r="AK148">
            <v>40854</v>
          </cell>
          <cell r="AL148" t="str">
            <v>2305605</v>
          </cell>
          <cell r="AM148">
            <v>40581</v>
          </cell>
          <cell r="AN148" t="str">
            <v>2011</v>
          </cell>
          <cell r="AO148" t="str">
            <v>1</v>
          </cell>
          <cell r="AP148">
            <v>97.2</v>
          </cell>
          <cell r="AQ148">
            <v>0</v>
          </cell>
          <cell r="AR148">
            <v>0</v>
          </cell>
          <cell r="AS148">
            <v>0</v>
          </cell>
          <cell r="AT148">
            <v>0</v>
          </cell>
          <cell r="AU148">
            <v>0</v>
          </cell>
          <cell r="AV148">
            <v>0</v>
          </cell>
          <cell r="AW148">
            <v>0</v>
          </cell>
          <cell r="AX148">
            <v>0</v>
          </cell>
          <cell r="AY148">
            <v>0</v>
          </cell>
          <cell r="AZ148">
            <v>0</v>
          </cell>
          <cell r="BA148">
            <v>0</v>
          </cell>
          <cell r="BB148">
            <v>22506</v>
          </cell>
          <cell r="BC148">
            <v>0</v>
          </cell>
          <cell r="BD148">
            <v>0</v>
          </cell>
          <cell r="BE148">
            <v>0</v>
          </cell>
          <cell r="BF148">
            <v>0</v>
          </cell>
          <cell r="BG148">
            <v>0</v>
          </cell>
          <cell r="BH148" t="str">
            <v>525041MUDZZ7</v>
          </cell>
          <cell r="BI148">
            <v>40854</v>
          </cell>
        </row>
        <row r="149">
          <cell r="A149" t="str">
            <v>23930015</v>
          </cell>
          <cell r="B149" t="str">
            <v>VALDIVIA SILVA KARL</v>
          </cell>
          <cell r="C149" t="str">
            <v>JEFE DE LA OFICINA ZONAL HUARAZ</v>
          </cell>
          <cell r="D149" t="str">
            <v>23930015</v>
          </cell>
          <cell r="E149">
            <v>40823</v>
          </cell>
          <cell r="F149">
            <v>40883</v>
          </cell>
          <cell r="H149">
            <v>5300</v>
          </cell>
          <cell r="I149">
            <v>5300</v>
          </cell>
          <cell r="J149">
            <v>0</v>
          </cell>
          <cell r="K149" t="str">
            <v>VALDIVIA SILVA KARL</v>
          </cell>
          <cell r="L149">
            <v>0</v>
          </cell>
          <cell r="M149">
            <v>4611</v>
          </cell>
          <cell r="N149" t="str">
            <v>OFICINA ZONAL HUARAZ</v>
          </cell>
          <cell r="O149" t="str">
            <v xml:space="preserve">0008  </v>
          </cell>
          <cell r="P149" t="str">
            <v>3428</v>
          </cell>
          <cell r="Q149" t="str">
            <v>001</v>
          </cell>
          <cell r="R149" t="str">
            <v>78</v>
          </cell>
          <cell r="S149">
            <v>40870</v>
          </cell>
          <cell r="T149" t="str">
            <v>04-161-951558</v>
          </cell>
          <cell r="U149" t="str">
            <v>201111</v>
          </cell>
          <cell r="V149" t="str">
            <v>201111</v>
          </cell>
          <cell r="W149" t="str">
            <v>12</v>
          </cell>
          <cell r="X149">
            <v>1</v>
          </cell>
          <cell r="Y149" t="str">
            <v>CAS ZONALES NOVIEMBRE 2011</v>
          </cell>
          <cell r="Z149">
            <v>4147</v>
          </cell>
          <cell r="AA149" t="str">
            <v>10239300150</v>
          </cell>
          <cell r="AB149" t="str">
            <v>VALDIVIA</v>
          </cell>
          <cell r="AC149" t="str">
            <v>SILVA</v>
          </cell>
          <cell r="AD149" t="str">
            <v>KARL</v>
          </cell>
          <cell r="AE149" t="str">
            <v>ONP</v>
          </cell>
          <cell r="AF149" t="str">
            <v>99</v>
          </cell>
          <cell r="AG149">
            <v>0</v>
          </cell>
          <cell r="AH149">
            <v>0</v>
          </cell>
          <cell r="AI149">
            <v>0</v>
          </cell>
          <cell r="AJ149">
            <v>689</v>
          </cell>
          <cell r="AK149">
            <v>40823</v>
          </cell>
          <cell r="AL149" t="str">
            <v>2634812</v>
          </cell>
          <cell r="AM149">
            <v>40836</v>
          </cell>
          <cell r="AN149" t="str">
            <v>2011</v>
          </cell>
          <cell r="AO149" t="str">
            <v>1</v>
          </cell>
          <cell r="AP149">
            <v>97.2</v>
          </cell>
          <cell r="AQ149">
            <v>0</v>
          </cell>
          <cell r="AR149">
            <v>0</v>
          </cell>
          <cell r="AS149">
            <v>0</v>
          </cell>
          <cell r="AT149">
            <v>0</v>
          </cell>
          <cell r="AU149">
            <v>0</v>
          </cell>
          <cell r="AV149">
            <v>0</v>
          </cell>
          <cell r="AW149">
            <v>0</v>
          </cell>
          <cell r="AX149">
            <v>0</v>
          </cell>
          <cell r="AY149">
            <v>0</v>
          </cell>
          <cell r="AZ149">
            <v>0</v>
          </cell>
          <cell r="BA149">
            <v>0</v>
          </cell>
          <cell r="BB149">
            <v>25879</v>
          </cell>
          <cell r="BC149">
            <v>0</v>
          </cell>
          <cell r="BD149">
            <v>0</v>
          </cell>
          <cell r="BE149">
            <v>0</v>
          </cell>
          <cell r="BF149">
            <v>0</v>
          </cell>
          <cell r="BG149">
            <v>0</v>
          </cell>
          <cell r="BH149" t="str">
            <v/>
          </cell>
          <cell r="BI149" t="str">
            <v/>
          </cell>
        </row>
        <row r="150">
          <cell r="A150" t="str">
            <v>40344861</v>
          </cell>
          <cell r="B150" t="str">
            <v>VALENCIA YUPANQUI GIAN ADOLFO</v>
          </cell>
          <cell r="C150" t="str">
            <v>CHOFER</v>
          </cell>
          <cell r="D150" t="str">
            <v>40344861</v>
          </cell>
          <cell r="E150">
            <v>40854</v>
          </cell>
          <cell r="F150">
            <v>40908</v>
          </cell>
          <cell r="H150">
            <v>880</v>
          </cell>
          <cell r="I150">
            <v>880</v>
          </cell>
          <cell r="J150">
            <v>0</v>
          </cell>
          <cell r="K150" t="str">
            <v>VALENCIA YUPANQUI GIAN ADOLFO</v>
          </cell>
          <cell r="L150">
            <v>0</v>
          </cell>
          <cell r="M150">
            <v>767.01</v>
          </cell>
          <cell r="N150" t="str">
            <v>OFICINA ZONAL LIMA CALLAO</v>
          </cell>
          <cell r="O150" t="str">
            <v xml:space="preserve">0002  </v>
          </cell>
          <cell r="P150" t="str">
            <v>3462</v>
          </cell>
          <cell r="Q150" t="str">
            <v>001</v>
          </cell>
          <cell r="R150" t="str">
            <v>102</v>
          </cell>
          <cell r="S150">
            <v>40870</v>
          </cell>
          <cell r="T150" t="str">
            <v>4041099432</v>
          </cell>
          <cell r="U150" t="str">
            <v>201111</v>
          </cell>
          <cell r="V150" t="str">
            <v>201111</v>
          </cell>
          <cell r="W150" t="str">
            <v>12</v>
          </cell>
          <cell r="X150">
            <v>1</v>
          </cell>
          <cell r="Y150" t="str">
            <v>CAS ZONALES NOVIEMBRE 2011</v>
          </cell>
          <cell r="Z150">
            <v>4176</v>
          </cell>
          <cell r="AA150" t="str">
            <v>10403448619</v>
          </cell>
          <cell r="AB150" t="str">
            <v>VALENCIA</v>
          </cell>
          <cell r="AC150" t="str">
            <v>YUPANQUI</v>
          </cell>
          <cell r="AD150" t="str">
            <v>GIAN ADOLFO</v>
          </cell>
          <cell r="AE150" t="str">
            <v>PRIMA</v>
          </cell>
          <cell r="AF150" t="str">
            <v>03</v>
          </cell>
          <cell r="AG150">
            <v>15.4</v>
          </cell>
          <cell r="AH150">
            <v>9.59</v>
          </cell>
          <cell r="AI150">
            <v>24.99</v>
          </cell>
          <cell r="AJ150">
            <v>88</v>
          </cell>
          <cell r="AK150">
            <v>40854</v>
          </cell>
          <cell r="AL150" t="str">
            <v/>
          </cell>
          <cell r="AM150">
            <v>1</v>
          </cell>
          <cell r="AN150" t="str">
            <v>2011</v>
          </cell>
          <cell r="AO150" t="str">
            <v>1</v>
          </cell>
          <cell r="AP150">
            <v>79.2</v>
          </cell>
          <cell r="AQ150">
            <v>0</v>
          </cell>
          <cell r="AR150">
            <v>0</v>
          </cell>
          <cell r="AS150">
            <v>0</v>
          </cell>
          <cell r="AT150">
            <v>0</v>
          </cell>
          <cell r="AU150">
            <v>0</v>
          </cell>
          <cell r="AV150">
            <v>0</v>
          </cell>
          <cell r="AW150">
            <v>0</v>
          </cell>
          <cell r="AX150">
            <v>0</v>
          </cell>
          <cell r="AY150">
            <v>0</v>
          </cell>
          <cell r="AZ150">
            <v>0</v>
          </cell>
          <cell r="BA150">
            <v>0</v>
          </cell>
          <cell r="BB150">
            <v>29124</v>
          </cell>
          <cell r="BC150">
            <v>0</v>
          </cell>
          <cell r="BD150">
            <v>0</v>
          </cell>
          <cell r="BE150">
            <v>0</v>
          </cell>
          <cell r="BF150">
            <v>0</v>
          </cell>
          <cell r="BG150">
            <v>0</v>
          </cell>
          <cell r="BH150" t="str">
            <v>591221GVYEA0</v>
          </cell>
          <cell r="BI150">
            <v>40854</v>
          </cell>
        </row>
        <row r="151">
          <cell r="A151" t="str">
            <v>42069031</v>
          </cell>
          <cell r="B151" t="str">
            <v>VALLENAS HERMOZA LIZARDO</v>
          </cell>
          <cell r="C151" t="str">
            <v>RESPONSABLE ADMINISTRATIVO E INFORMATICO</v>
          </cell>
          <cell r="D151" t="str">
            <v>42069031</v>
          </cell>
          <cell r="E151">
            <v>40849</v>
          </cell>
          <cell r="F151">
            <v>40908</v>
          </cell>
          <cell r="H151">
            <v>1933</v>
          </cell>
          <cell r="I151">
            <v>1933</v>
          </cell>
          <cell r="J151">
            <v>0</v>
          </cell>
          <cell r="K151" t="str">
            <v>VALLENAS HERMOZA LIZARDO</v>
          </cell>
          <cell r="L151">
            <v>0</v>
          </cell>
          <cell r="M151">
            <v>1681.71</v>
          </cell>
          <cell r="N151" t="str">
            <v>OFICINA ZONAL CUSCO</v>
          </cell>
          <cell r="O151" t="str">
            <v xml:space="preserve">0015  </v>
          </cell>
          <cell r="P151" t="str">
            <v>3455</v>
          </cell>
          <cell r="Q151" t="str">
            <v>001</v>
          </cell>
          <cell r="R151" t="str">
            <v>27</v>
          </cell>
          <cell r="S151">
            <v>40870</v>
          </cell>
          <cell r="T151" t="str">
            <v>04-161-968175</v>
          </cell>
          <cell r="U151" t="str">
            <v>201111</v>
          </cell>
          <cell r="V151" t="str">
            <v>201111</v>
          </cell>
          <cell r="W151" t="str">
            <v>12</v>
          </cell>
          <cell r="X151">
            <v>1</v>
          </cell>
          <cell r="Y151" t="str">
            <v>CAS ZONALES NOVIEMBRE 2011</v>
          </cell>
          <cell r="Z151">
            <v>4171</v>
          </cell>
          <cell r="AA151" t="str">
            <v>10420690318</v>
          </cell>
          <cell r="AB151" t="str">
            <v>VALLENAS</v>
          </cell>
          <cell r="AC151" t="str">
            <v>HERMOZA</v>
          </cell>
          <cell r="AD151" t="str">
            <v>LIZARDO</v>
          </cell>
          <cell r="AE151" t="str">
            <v>ONP</v>
          </cell>
          <cell r="AF151" t="str">
            <v>99</v>
          </cell>
          <cell r="AG151">
            <v>0</v>
          </cell>
          <cell r="AH151">
            <v>0</v>
          </cell>
          <cell r="AI151">
            <v>0</v>
          </cell>
          <cell r="AJ151">
            <v>251.29</v>
          </cell>
          <cell r="AK151">
            <v>40849</v>
          </cell>
          <cell r="AL151" t="str">
            <v>2659702</v>
          </cell>
          <cell r="AM151">
            <v>40861</v>
          </cell>
          <cell r="AN151" t="str">
            <v>2011</v>
          </cell>
          <cell r="AO151" t="str">
            <v>1</v>
          </cell>
          <cell r="AP151">
            <v>97.2</v>
          </cell>
          <cell r="AQ151">
            <v>0</v>
          </cell>
          <cell r="AR151">
            <v>0</v>
          </cell>
          <cell r="AS151">
            <v>0</v>
          </cell>
          <cell r="AT151">
            <v>0</v>
          </cell>
          <cell r="AU151">
            <v>0</v>
          </cell>
          <cell r="AV151">
            <v>0</v>
          </cell>
          <cell r="AW151">
            <v>0</v>
          </cell>
          <cell r="AX151">
            <v>0</v>
          </cell>
          <cell r="AY151">
            <v>0</v>
          </cell>
          <cell r="AZ151">
            <v>0</v>
          </cell>
          <cell r="BA151">
            <v>0</v>
          </cell>
          <cell r="BB151">
            <v>30578</v>
          </cell>
          <cell r="BC151">
            <v>0</v>
          </cell>
          <cell r="BD151">
            <v>0</v>
          </cell>
          <cell r="BE151">
            <v>0</v>
          </cell>
          <cell r="BF151">
            <v>0</v>
          </cell>
          <cell r="BG151">
            <v>0</v>
          </cell>
          <cell r="BH151" t="str">
            <v/>
          </cell>
          <cell r="BI151" t="str">
            <v/>
          </cell>
        </row>
        <row r="152">
          <cell r="A152" t="str">
            <v>42069031</v>
          </cell>
          <cell r="B152" t="str">
            <v>VALLENAS HERMOZA LIZARDO</v>
          </cell>
          <cell r="C152" t="str">
            <v>RESPONSABLE ADMINISTRATIVO E INFORMATICO</v>
          </cell>
          <cell r="D152" t="str">
            <v>42069031</v>
          </cell>
          <cell r="E152">
            <v>40849</v>
          </cell>
          <cell r="F152">
            <v>40939</v>
          </cell>
          <cell r="H152">
            <v>1933</v>
          </cell>
          <cell r="I152">
            <v>1933</v>
          </cell>
          <cell r="J152">
            <v>0</v>
          </cell>
          <cell r="K152" t="str">
            <v>VALLENAS HERMOZA LIZARDO</v>
          </cell>
          <cell r="L152">
            <v>0</v>
          </cell>
          <cell r="M152">
            <v>1681.71</v>
          </cell>
          <cell r="N152" t="str">
            <v>OFICINA ZONAL CUSCO</v>
          </cell>
          <cell r="O152" t="str">
            <v xml:space="preserve">0015  </v>
          </cell>
          <cell r="P152" t="str">
            <v>3455</v>
          </cell>
          <cell r="Q152" t="str">
            <v>001</v>
          </cell>
          <cell r="R152" t="str">
            <v>27</v>
          </cell>
          <cell r="S152">
            <v>40870</v>
          </cell>
          <cell r="T152" t="str">
            <v>04-161-968175</v>
          </cell>
          <cell r="U152" t="str">
            <v>201111</v>
          </cell>
          <cell r="V152" t="str">
            <v>201111</v>
          </cell>
          <cell r="W152" t="str">
            <v>12</v>
          </cell>
          <cell r="X152">
            <v>1</v>
          </cell>
          <cell r="Y152" t="str">
            <v>CAS ZONALES NOVIEMBRE 2011</v>
          </cell>
          <cell r="Z152">
            <v>4171</v>
          </cell>
          <cell r="AA152" t="str">
            <v>10420690318</v>
          </cell>
          <cell r="AB152" t="str">
            <v>VALLENAS</v>
          </cell>
          <cell r="AC152" t="str">
            <v>HERMOZA</v>
          </cell>
          <cell r="AD152" t="str">
            <v>LIZARDO</v>
          </cell>
          <cell r="AE152" t="str">
            <v>ONP</v>
          </cell>
          <cell r="AF152" t="str">
            <v>99</v>
          </cell>
          <cell r="AG152">
            <v>0</v>
          </cell>
          <cell r="AH152">
            <v>0</v>
          </cell>
          <cell r="AI152">
            <v>0</v>
          </cell>
          <cell r="AJ152">
            <v>251.29</v>
          </cell>
          <cell r="AK152">
            <v>40849</v>
          </cell>
          <cell r="AL152" t="str">
            <v>2659702</v>
          </cell>
          <cell r="AM152">
            <v>40861</v>
          </cell>
          <cell r="AN152" t="str">
            <v>2011</v>
          </cell>
          <cell r="AO152" t="str">
            <v>1</v>
          </cell>
          <cell r="AP152">
            <v>97.2</v>
          </cell>
          <cell r="AQ152">
            <v>0</v>
          </cell>
          <cell r="AR152">
            <v>0</v>
          </cell>
          <cell r="AS152">
            <v>0</v>
          </cell>
          <cell r="AT152">
            <v>0</v>
          </cell>
          <cell r="AU152">
            <v>0</v>
          </cell>
          <cell r="AV152">
            <v>0</v>
          </cell>
          <cell r="AW152">
            <v>0</v>
          </cell>
          <cell r="AX152">
            <v>0</v>
          </cell>
          <cell r="AY152">
            <v>0</v>
          </cell>
          <cell r="AZ152">
            <v>0</v>
          </cell>
          <cell r="BA152">
            <v>0</v>
          </cell>
          <cell r="BB152">
            <v>30578</v>
          </cell>
          <cell r="BC152">
            <v>0</v>
          </cell>
          <cell r="BD152">
            <v>0</v>
          </cell>
          <cell r="BE152">
            <v>0</v>
          </cell>
          <cell r="BF152">
            <v>0</v>
          </cell>
          <cell r="BG152">
            <v>0</v>
          </cell>
          <cell r="BH152" t="str">
            <v/>
          </cell>
          <cell r="BI152" t="str">
            <v/>
          </cell>
        </row>
        <row r="153">
          <cell r="A153" t="str">
            <v>42069031</v>
          </cell>
          <cell r="B153" t="str">
            <v>VALLENAS HERMOZA LIZARDO</v>
          </cell>
          <cell r="C153" t="str">
            <v>RESPONSABLE ADMINISTRATIVO E INFORMATICO</v>
          </cell>
          <cell r="D153" t="str">
            <v>42069031</v>
          </cell>
          <cell r="E153">
            <v>40849</v>
          </cell>
          <cell r="F153">
            <v>40999</v>
          </cell>
          <cell r="H153">
            <v>1933</v>
          </cell>
          <cell r="I153">
            <v>1933</v>
          </cell>
          <cell r="J153">
            <v>0</v>
          </cell>
          <cell r="K153" t="str">
            <v>VALLENAS HERMOZA LIZARDO</v>
          </cell>
          <cell r="L153">
            <v>0</v>
          </cell>
          <cell r="M153">
            <v>1681.71</v>
          </cell>
          <cell r="N153" t="str">
            <v>OFICINA ZONAL CUSCO</v>
          </cell>
          <cell r="O153" t="str">
            <v xml:space="preserve">0015  </v>
          </cell>
          <cell r="P153" t="str">
            <v>3455</v>
          </cell>
          <cell r="Q153" t="str">
            <v>001</v>
          </cell>
          <cell r="R153" t="str">
            <v>27</v>
          </cell>
          <cell r="S153">
            <v>40870</v>
          </cell>
          <cell r="T153" t="str">
            <v>04-161-968175</v>
          </cell>
          <cell r="U153" t="str">
            <v>201111</v>
          </cell>
          <cell r="V153" t="str">
            <v>201111</v>
          </cell>
          <cell r="W153" t="str">
            <v>12</v>
          </cell>
          <cell r="X153">
            <v>1</v>
          </cell>
          <cell r="Y153" t="str">
            <v>CAS ZONALES NOVIEMBRE 2011</v>
          </cell>
          <cell r="Z153">
            <v>4171</v>
          </cell>
          <cell r="AA153" t="str">
            <v>10420690318</v>
          </cell>
          <cell r="AB153" t="str">
            <v>VALLENAS</v>
          </cell>
          <cell r="AC153" t="str">
            <v>HERMOZA</v>
          </cell>
          <cell r="AD153" t="str">
            <v>LIZARDO</v>
          </cell>
          <cell r="AE153" t="str">
            <v>ONP</v>
          </cell>
          <cell r="AF153" t="str">
            <v>99</v>
          </cell>
          <cell r="AG153">
            <v>0</v>
          </cell>
          <cell r="AH153">
            <v>0</v>
          </cell>
          <cell r="AI153">
            <v>0</v>
          </cell>
          <cell r="AJ153">
            <v>251.29</v>
          </cell>
          <cell r="AK153">
            <v>40849</v>
          </cell>
          <cell r="AL153" t="str">
            <v>2659702</v>
          </cell>
          <cell r="AM153">
            <v>40861</v>
          </cell>
          <cell r="AN153" t="str">
            <v>2011</v>
          </cell>
          <cell r="AO153" t="str">
            <v>1</v>
          </cell>
          <cell r="AP153">
            <v>97.2</v>
          </cell>
          <cell r="AQ153">
            <v>0</v>
          </cell>
          <cell r="AR153">
            <v>0</v>
          </cell>
          <cell r="AS153">
            <v>0</v>
          </cell>
          <cell r="AT153">
            <v>0</v>
          </cell>
          <cell r="AU153">
            <v>0</v>
          </cell>
          <cell r="AV153">
            <v>0</v>
          </cell>
          <cell r="AW153">
            <v>0</v>
          </cell>
          <cell r="AX153">
            <v>0</v>
          </cell>
          <cell r="AY153">
            <v>0</v>
          </cell>
          <cell r="AZ153">
            <v>0</v>
          </cell>
          <cell r="BA153">
            <v>0</v>
          </cell>
          <cell r="BB153">
            <v>30578</v>
          </cell>
          <cell r="BC153">
            <v>0</v>
          </cell>
          <cell r="BD153">
            <v>0</v>
          </cell>
          <cell r="BE153">
            <v>0</v>
          </cell>
          <cell r="BF153">
            <v>0</v>
          </cell>
          <cell r="BG153">
            <v>0</v>
          </cell>
          <cell r="BH153" t="str">
            <v/>
          </cell>
          <cell r="BI153" t="str">
            <v/>
          </cell>
        </row>
        <row r="154">
          <cell r="A154" t="str">
            <v>42069031</v>
          </cell>
          <cell r="B154" t="str">
            <v>VALLENAS HERMOZA LIZARDO</v>
          </cell>
          <cell r="C154" t="str">
            <v>RESPONSABLE ADMINISTRATIVO E INFORMATICO</v>
          </cell>
          <cell r="D154" t="str">
            <v>42069031</v>
          </cell>
          <cell r="E154">
            <v>40849</v>
          </cell>
          <cell r="F154">
            <v>41060</v>
          </cell>
          <cell r="H154">
            <v>1933</v>
          </cell>
          <cell r="I154">
            <v>1933</v>
          </cell>
          <cell r="J154">
            <v>0</v>
          </cell>
          <cell r="K154" t="str">
            <v>VALLENAS HERMOZA LIZARDO</v>
          </cell>
          <cell r="L154">
            <v>0</v>
          </cell>
          <cell r="M154">
            <v>1681.71</v>
          </cell>
          <cell r="N154" t="str">
            <v>OFICINA ZONAL CUSCO</v>
          </cell>
          <cell r="O154" t="str">
            <v xml:space="preserve">0015  </v>
          </cell>
          <cell r="P154" t="str">
            <v>3455</v>
          </cell>
          <cell r="Q154" t="str">
            <v>001</v>
          </cell>
          <cell r="R154" t="str">
            <v>27</v>
          </cell>
          <cell r="S154">
            <v>40870</v>
          </cell>
          <cell r="T154" t="str">
            <v>04-161-968175</v>
          </cell>
          <cell r="U154" t="str">
            <v>201111</v>
          </cell>
          <cell r="V154" t="str">
            <v>201111</v>
          </cell>
          <cell r="W154" t="str">
            <v>12</v>
          </cell>
          <cell r="X154">
            <v>1</v>
          </cell>
          <cell r="Y154" t="str">
            <v>CAS ZONALES NOVIEMBRE 2011</v>
          </cell>
          <cell r="Z154">
            <v>4171</v>
          </cell>
          <cell r="AA154" t="str">
            <v>10420690318</v>
          </cell>
          <cell r="AB154" t="str">
            <v>VALLENAS</v>
          </cell>
          <cell r="AC154" t="str">
            <v>HERMOZA</v>
          </cell>
          <cell r="AD154" t="str">
            <v>LIZARDO</v>
          </cell>
          <cell r="AE154" t="str">
            <v>ONP</v>
          </cell>
          <cell r="AF154" t="str">
            <v>99</v>
          </cell>
          <cell r="AG154">
            <v>0</v>
          </cell>
          <cell r="AH154">
            <v>0</v>
          </cell>
          <cell r="AI154">
            <v>0</v>
          </cell>
          <cell r="AJ154">
            <v>251.29</v>
          </cell>
          <cell r="AK154">
            <v>40849</v>
          </cell>
          <cell r="AL154" t="str">
            <v>2659702</v>
          </cell>
          <cell r="AM154">
            <v>40861</v>
          </cell>
          <cell r="AN154" t="str">
            <v>2011</v>
          </cell>
          <cell r="AO154" t="str">
            <v>1</v>
          </cell>
          <cell r="AP154">
            <v>97.2</v>
          </cell>
          <cell r="AQ154">
            <v>0</v>
          </cell>
          <cell r="AR154">
            <v>0</v>
          </cell>
          <cell r="AS154">
            <v>0</v>
          </cell>
          <cell r="AT154">
            <v>0</v>
          </cell>
          <cell r="AU154">
            <v>0</v>
          </cell>
          <cell r="AV154">
            <v>0</v>
          </cell>
          <cell r="AW154">
            <v>0</v>
          </cell>
          <cell r="AX154">
            <v>0</v>
          </cell>
          <cell r="AY154">
            <v>0</v>
          </cell>
          <cell r="AZ154">
            <v>0</v>
          </cell>
          <cell r="BA154">
            <v>0</v>
          </cell>
          <cell r="BB154">
            <v>30578</v>
          </cell>
          <cell r="BC154">
            <v>0</v>
          </cell>
          <cell r="BD154">
            <v>0</v>
          </cell>
          <cell r="BE154">
            <v>0</v>
          </cell>
          <cell r="BF154">
            <v>0</v>
          </cell>
          <cell r="BG154">
            <v>0</v>
          </cell>
          <cell r="BH154" t="str">
            <v/>
          </cell>
          <cell r="BI154" t="str">
            <v/>
          </cell>
        </row>
        <row r="155">
          <cell r="A155" t="str">
            <v>29248956</v>
          </cell>
          <cell r="B155" t="str">
            <v>VASQUEZ CHICATA GUSTAVO ENRIQUE JULIO</v>
          </cell>
          <cell r="C155" t="str">
            <v>JEFE DE LA OFICINA ZONAL AREQUIPA</v>
          </cell>
          <cell r="D155" t="str">
            <v>29248956</v>
          </cell>
          <cell r="E155">
            <v>40823</v>
          </cell>
          <cell r="F155">
            <v>40883</v>
          </cell>
          <cell r="H155">
            <v>5300</v>
          </cell>
          <cell r="I155">
            <v>5300</v>
          </cell>
          <cell r="J155">
            <v>530</v>
          </cell>
          <cell r="K155" t="str">
            <v>VASQUEZ CHICATA GUSTAVO ENRIQUE JULIO</v>
          </cell>
          <cell r="L155">
            <v>0</v>
          </cell>
          <cell r="M155">
            <v>4081</v>
          </cell>
          <cell r="N155" t="str">
            <v>OFICINA ZONAL AREQUIPA</v>
          </cell>
          <cell r="O155" t="str">
            <v xml:space="preserve">0010  </v>
          </cell>
          <cell r="P155" t="str">
            <v>3426</v>
          </cell>
          <cell r="Q155" t="str">
            <v>001</v>
          </cell>
          <cell r="R155" t="str">
            <v>394</v>
          </cell>
          <cell r="S155">
            <v>40870</v>
          </cell>
          <cell r="T155" t="str">
            <v>4010404725</v>
          </cell>
          <cell r="U155" t="str">
            <v>201111</v>
          </cell>
          <cell r="V155" t="str">
            <v>201111</v>
          </cell>
          <cell r="W155" t="str">
            <v>12</v>
          </cell>
          <cell r="X155">
            <v>1</v>
          </cell>
          <cell r="Y155" t="str">
            <v>CAS ZONALES NOVIEMBRE 2011</v>
          </cell>
          <cell r="Z155">
            <v>838</v>
          </cell>
          <cell r="AA155" t="str">
            <v>10292489566</v>
          </cell>
          <cell r="AB155" t="str">
            <v>VASQUEZ</v>
          </cell>
          <cell r="AC155" t="str">
            <v>CHICATA</v>
          </cell>
          <cell r="AD155" t="str">
            <v>GUSTAVO ENRIQUE JULIO</v>
          </cell>
          <cell r="AE155" t="str">
            <v>ONP</v>
          </cell>
          <cell r="AF155" t="str">
            <v>99</v>
          </cell>
          <cell r="AG155">
            <v>0</v>
          </cell>
          <cell r="AH155">
            <v>0</v>
          </cell>
          <cell r="AI155">
            <v>0</v>
          </cell>
          <cell r="AJ155">
            <v>689</v>
          </cell>
          <cell r="AK155">
            <v>40823</v>
          </cell>
          <cell r="AL155" t="str">
            <v/>
          </cell>
          <cell r="AM155">
            <v>1</v>
          </cell>
          <cell r="AN155" t="str">
            <v>2011</v>
          </cell>
          <cell r="AO155" t="str">
            <v>1</v>
          </cell>
          <cell r="AP155">
            <v>97.2</v>
          </cell>
          <cell r="AQ155">
            <v>0</v>
          </cell>
          <cell r="AR155">
            <v>0</v>
          </cell>
          <cell r="AS155">
            <v>0</v>
          </cell>
          <cell r="AT155">
            <v>0</v>
          </cell>
          <cell r="AU155">
            <v>0</v>
          </cell>
          <cell r="AV155">
            <v>0</v>
          </cell>
          <cell r="AW155">
            <v>0</v>
          </cell>
          <cell r="AX155">
            <v>0</v>
          </cell>
          <cell r="AY155">
            <v>0</v>
          </cell>
          <cell r="AZ155">
            <v>0</v>
          </cell>
          <cell r="BA155">
            <v>0</v>
          </cell>
          <cell r="BB155">
            <v>21111</v>
          </cell>
          <cell r="BC155">
            <v>0</v>
          </cell>
          <cell r="BD155">
            <v>0</v>
          </cell>
          <cell r="BE155">
            <v>0</v>
          </cell>
          <cell r="BF155">
            <v>0</v>
          </cell>
          <cell r="BG155">
            <v>0</v>
          </cell>
          <cell r="BH155" t="str">
            <v/>
          </cell>
          <cell r="BI155">
            <v>39692</v>
          </cell>
        </row>
        <row r="156">
          <cell r="A156" t="str">
            <v>01118823</v>
          </cell>
          <cell r="B156" t="str">
            <v>VELA AMASIFUEN  RAUL</v>
          </cell>
          <cell r="C156" t="str">
            <v>TECNICO DE PROYECTOS</v>
          </cell>
          <cell r="D156" t="str">
            <v>01118823</v>
          </cell>
          <cell r="E156">
            <v>40805</v>
          </cell>
          <cell r="F156">
            <v>40895</v>
          </cell>
          <cell r="H156">
            <v>2900</v>
          </cell>
          <cell r="I156">
            <v>2900</v>
          </cell>
          <cell r="J156">
            <v>0</v>
          </cell>
          <cell r="K156" t="str">
            <v>VELA AMASIFUEN  RAUL</v>
          </cell>
          <cell r="L156">
            <v>0</v>
          </cell>
          <cell r="M156">
            <v>2516.62</v>
          </cell>
          <cell r="N156" t="str">
            <v>OFICINA ZONAL SAN MARTIN</v>
          </cell>
          <cell r="O156" t="str">
            <v xml:space="preserve">0029  </v>
          </cell>
          <cell r="P156" t="str">
            <v>3412</v>
          </cell>
          <cell r="Q156" t="str">
            <v>002</v>
          </cell>
          <cell r="R156" t="str">
            <v>201</v>
          </cell>
          <cell r="S156">
            <v>40870</v>
          </cell>
          <cell r="T156" t="str">
            <v>04544006733</v>
          </cell>
          <cell r="U156" t="str">
            <v>201111</v>
          </cell>
          <cell r="V156" t="str">
            <v>201111</v>
          </cell>
          <cell r="W156" t="str">
            <v>12</v>
          </cell>
          <cell r="X156">
            <v>1</v>
          </cell>
          <cell r="Y156" t="str">
            <v>CAS ZONALES NOVIEMBRE 2011</v>
          </cell>
          <cell r="Z156">
            <v>4135</v>
          </cell>
          <cell r="AA156" t="str">
            <v>10011188236</v>
          </cell>
          <cell r="AB156" t="str">
            <v>VELA</v>
          </cell>
          <cell r="AC156" t="str">
            <v>AMASIFUEN</v>
          </cell>
          <cell r="AD156" t="str">
            <v xml:space="preserve"> RAUL</v>
          </cell>
          <cell r="AE156" t="str">
            <v>INTEGRA</v>
          </cell>
          <cell r="AF156" t="str">
            <v>02</v>
          </cell>
          <cell r="AG156">
            <v>52.2</v>
          </cell>
          <cell r="AH156">
            <v>41.18</v>
          </cell>
          <cell r="AI156">
            <v>93.38</v>
          </cell>
          <cell r="AJ156">
            <v>290</v>
          </cell>
          <cell r="AK156">
            <v>40805</v>
          </cell>
          <cell r="AL156" t="str">
            <v>2635730</v>
          </cell>
          <cell r="AM156">
            <v>40837</v>
          </cell>
          <cell r="AN156" t="str">
            <v>2011</v>
          </cell>
          <cell r="AO156" t="str">
            <v>1</v>
          </cell>
          <cell r="AP156">
            <v>97.2</v>
          </cell>
          <cell r="AQ156">
            <v>0</v>
          </cell>
          <cell r="AR156">
            <v>0</v>
          </cell>
          <cell r="AS156">
            <v>0</v>
          </cell>
          <cell r="AT156">
            <v>0</v>
          </cell>
          <cell r="AU156">
            <v>0</v>
          </cell>
          <cell r="AV156">
            <v>0</v>
          </cell>
          <cell r="AW156">
            <v>0</v>
          </cell>
          <cell r="AX156">
            <v>0</v>
          </cell>
          <cell r="AY156">
            <v>0</v>
          </cell>
          <cell r="AZ156">
            <v>0</v>
          </cell>
          <cell r="BA156">
            <v>0</v>
          </cell>
          <cell r="BB156">
            <v>25630</v>
          </cell>
          <cell r="BC156">
            <v>0</v>
          </cell>
          <cell r="BD156">
            <v>0</v>
          </cell>
          <cell r="BE156">
            <v>0</v>
          </cell>
          <cell r="BF156">
            <v>0</v>
          </cell>
          <cell r="BG156">
            <v>0</v>
          </cell>
          <cell r="BH156" t="str">
            <v>556281RVAAS0</v>
          </cell>
          <cell r="BI156">
            <v>40805</v>
          </cell>
        </row>
        <row r="157">
          <cell r="A157" t="str">
            <v>01325300</v>
          </cell>
          <cell r="B157" t="str">
            <v>VILCA  COLQUEHUANCA WILMER ULISES</v>
          </cell>
          <cell r="C157" t="str">
            <v>CHOFER</v>
          </cell>
          <cell r="D157" t="str">
            <v>01325300</v>
          </cell>
          <cell r="E157">
            <v>40828</v>
          </cell>
          <cell r="F157">
            <v>40888</v>
          </cell>
          <cell r="H157">
            <v>1100</v>
          </cell>
          <cell r="I157">
            <v>1100</v>
          </cell>
          <cell r="J157">
            <v>0</v>
          </cell>
          <cell r="K157" t="str">
            <v>VILCA  COLQUEHUANCA WILMER ULISES</v>
          </cell>
          <cell r="L157">
            <v>0</v>
          </cell>
          <cell r="M157">
            <v>951.5</v>
          </cell>
          <cell r="N157" t="str">
            <v>OFICINA ZONAL PUNO</v>
          </cell>
          <cell r="O157" t="str">
            <v xml:space="preserve">0028  </v>
          </cell>
          <cell r="P157" t="str">
            <v>1737</v>
          </cell>
          <cell r="Q157" t="str">
            <v>001</v>
          </cell>
          <cell r="R157" t="str">
            <v>102</v>
          </cell>
          <cell r="S157">
            <v>40870</v>
          </cell>
          <cell r="T157" t="str">
            <v>4040881935</v>
          </cell>
          <cell r="U157" t="str">
            <v>201111</v>
          </cell>
          <cell r="V157" t="str">
            <v>201111</v>
          </cell>
          <cell r="W157" t="str">
            <v>12</v>
          </cell>
          <cell r="X157">
            <v>1</v>
          </cell>
          <cell r="Y157" t="str">
            <v>CAS ZONALES NOVIEMBRE 2011</v>
          </cell>
          <cell r="Z157">
            <v>4159</v>
          </cell>
          <cell r="AA157" t="str">
            <v>10013253001</v>
          </cell>
          <cell r="AB157" t="str">
            <v xml:space="preserve">VILCA </v>
          </cell>
          <cell r="AC157" t="str">
            <v>COLQUEHUANCA</v>
          </cell>
          <cell r="AD157" t="str">
            <v>WILMER ULISES</v>
          </cell>
          <cell r="AE157" t="str">
            <v>HORIZONTE</v>
          </cell>
          <cell r="AF157" t="str">
            <v>01</v>
          </cell>
          <cell r="AG157">
            <v>21.45</v>
          </cell>
          <cell r="AH157">
            <v>17.05</v>
          </cell>
          <cell r="AI157">
            <v>38.5</v>
          </cell>
          <cell r="AJ157">
            <v>110</v>
          </cell>
          <cell r="AK157">
            <v>40828</v>
          </cell>
          <cell r="AL157" t="str">
            <v/>
          </cell>
          <cell r="AM157">
            <v>1</v>
          </cell>
          <cell r="AN157" t="str">
            <v>2011</v>
          </cell>
          <cell r="AO157" t="str">
            <v>1</v>
          </cell>
          <cell r="AP157">
            <v>97.2</v>
          </cell>
          <cell r="AQ157">
            <v>0</v>
          </cell>
          <cell r="AR157">
            <v>0</v>
          </cell>
          <cell r="AS157">
            <v>0</v>
          </cell>
          <cell r="AT157">
            <v>0</v>
          </cell>
          <cell r="AU157">
            <v>0</v>
          </cell>
          <cell r="AV157">
            <v>0</v>
          </cell>
          <cell r="AW157">
            <v>0</v>
          </cell>
          <cell r="AX157">
            <v>0</v>
          </cell>
          <cell r="AY157">
            <v>0</v>
          </cell>
          <cell r="AZ157">
            <v>0</v>
          </cell>
          <cell r="BA157">
            <v>0</v>
          </cell>
          <cell r="BB157">
            <v>27656</v>
          </cell>
          <cell r="BC157">
            <v>0</v>
          </cell>
          <cell r="BD157">
            <v>0</v>
          </cell>
          <cell r="BE157">
            <v>0</v>
          </cell>
          <cell r="BF157">
            <v>0</v>
          </cell>
          <cell r="BG157">
            <v>0</v>
          </cell>
          <cell r="BH157" t="str">
            <v>263211WVCCQ3</v>
          </cell>
          <cell r="BI157">
            <v>40828</v>
          </cell>
        </row>
        <row r="158">
          <cell r="A158" t="str">
            <v>09560265</v>
          </cell>
          <cell r="B158" t="str">
            <v>WARTHON VARELA LUIS ENRIQUE</v>
          </cell>
          <cell r="C158" t="str">
            <v>JEFE DE OFICINA ZONAL APURIMAC</v>
          </cell>
          <cell r="D158" t="str">
            <v>09560265</v>
          </cell>
          <cell r="E158">
            <v>40849</v>
          </cell>
          <cell r="F158">
            <v>40908</v>
          </cell>
          <cell r="H158">
            <v>5123.33</v>
          </cell>
          <cell r="I158">
            <v>5123.33</v>
          </cell>
          <cell r="J158">
            <v>0</v>
          </cell>
          <cell r="K158" t="str">
            <v>WARTHON VARELA LUIS ENRIQUE</v>
          </cell>
          <cell r="L158">
            <v>0</v>
          </cell>
          <cell r="M158">
            <v>4457.3</v>
          </cell>
          <cell r="N158" t="str">
            <v>OFICINA ZONAL APURIMAC</v>
          </cell>
          <cell r="O158" t="str">
            <v xml:space="preserve">0009  </v>
          </cell>
          <cell r="P158" t="str">
            <v>3447</v>
          </cell>
          <cell r="Q158" t="str">
            <v>002</v>
          </cell>
          <cell r="R158" t="str">
            <v>425</v>
          </cell>
          <cell r="S158">
            <v>40870</v>
          </cell>
          <cell r="T158" t="str">
            <v>4023218793</v>
          </cell>
          <cell r="U158" t="str">
            <v>201111</v>
          </cell>
          <cell r="V158" t="str">
            <v>201111</v>
          </cell>
          <cell r="W158" t="str">
            <v>12</v>
          </cell>
          <cell r="X158">
            <v>1</v>
          </cell>
          <cell r="Y158" t="str">
            <v>CAS ZONALES NOVIEMBRE 2011</v>
          </cell>
          <cell r="Z158">
            <v>1341</v>
          </cell>
          <cell r="AA158" t="str">
            <v>10095602652</v>
          </cell>
          <cell r="AB158" t="str">
            <v>WARTHON</v>
          </cell>
          <cell r="AC158" t="str">
            <v>VARELA</v>
          </cell>
          <cell r="AD158" t="str">
            <v>LUIS ENRIQUE</v>
          </cell>
          <cell r="AE158" t="str">
            <v>ONP</v>
          </cell>
          <cell r="AF158" t="str">
            <v>99</v>
          </cell>
          <cell r="AG158">
            <v>0</v>
          </cell>
          <cell r="AH158">
            <v>0</v>
          </cell>
          <cell r="AI158">
            <v>0</v>
          </cell>
          <cell r="AJ158">
            <v>666.03</v>
          </cell>
          <cell r="AK158">
            <v>40849</v>
          </cell>
          <cell r="AL158" t="str">
            <v>2428958</v>
          </cell>
          <cell r="AM158">
            <v>40651</v>
          </cell>
          <cell r="AN158" t="str">
            <v>2011</v>
          </cell>
          <cell r="AO158" t="str">
            <v>1</v>
          </cell>
          <cell r="AP158">
            <v>97.2</v>
          </cell>
          <cell r="AQ158">
            <v>0</v>
          </cell>
          <cell r="AR158">
            <v>0</v>
          </cell>
          <cell r="AS158">
            <v>0</v>
          </cell>
          <cell r="AT158">
            <v>0</v>
          </cell>
          <cell r="AU158">
            <v>0</v>
          </cell>
          <cell r="AV158">
            <v>0</v>
          </cell>
          <cell r="AW158">
            <v>0</v>
          </cell>
          <cell r="AX158">
            <v>0</v>
          </cell>
          <cell r="AY158">
            <v>0</v>
          </cell>
          <cell r="AZ158">
            <v>0</v>
          </cell>
          <cell r="BA158">
            <v>0</v>
          </cell>
          <cell r="BB158">
            <v>24959</v>
          </cell>
          <cell r="BC158">
            <v>0</v>
          </cell>
          <cell r="BD158">
            <v>0</v>
          </cell>
          <cell r="BE158">
            <v>0</v>
          </cell>
          <cell r="BF158">
            <v>0</v>
          </cell>
          <cell r="BG158">
            <v>0</v>
          </cell>
          <cell r="BH158" t="str">
            <v/>
          </cell>
          <cell r="BI158" t="str">
            <v/>
          </cell>
        </row>
        <row r="159">
          <cell r="A159" t="str">
            <v>09560265</v>
          </cell>
          <cell r="B159" t="str">
            <v>WARTHON VARELA LUIS ENRIQUE</v>
          </cell>
          <cell r="C159" t="str">
            <v>JEFE DE OFICINA ZONAL APURIMAC</v>
          </cell>
          <cell r="D159" t="str">
            <v>09560265</v>
          </cell>
          <cell r="E159">
            <v>40849</v>
          </cell>
          <cell r="F159">
            <v>40939</v>
          </cell>
          <cell r="H159">
            <v>5123.33</v>
          </cell>
          <cell r="I159">
            <v>5123.33</v>
          </cell>
          <cell r="J159">
            <v>0</v>
          </cell>
          <cell r="K159" t="str">
            <v>WARTHON VARELA LUIS ENRIQUE</v>
          </cell>
          <cell r="L159">
            <v>0</v>
          </cell>
          <cell r="M159">
            <v>4457.3</v>
          </cell>
          <cell r="N159" t="str">
            <v>OFICINA ZONAL APURIMAC</v>
          </cell>
          <cell r="O159" t="str">
            <v xml:space="preserve">0009  </v>
          </cell>
          <cell r="P159" t="str">
            <v>3447</v>
          </cell>
          <cell r="Q159" t="str">
            <v>002</v>
          </cell>
          <cell r="R159" t="str">
            <v>425</v>
          </cell>
          <cell r="S159">
            <v>40870</v>
          </cell>
          <cell r="T159" t="str">
            <v>4023218793</v>
          </cell>
          <cell r="U159" t="str">
            <v>201111</v>
          </cell>
          <cell r="V159" t="str">
            <v>201111</v>
          </cell>
          <cell r="W159" t="str">
            <v>12</v>
          </cell>
          <cell r="X159">
            <v>1</v>
          </cell>
          <cell r="Y159" t="str">
            <v>CAS ZONALES NOVIEMBRE 2011</v>
          </cell>
          <cell r="Z159">
            <v>1341</v>
          </cell>
          <cell r="AA159" t="str">
            <v>10095602652</v>
          </cell>
          <cell r="AB159" t="str">
            <v>WARTHON</v>
          </cell>
          <cell r="AC159" t="str">
            <v>VARELA</v>
          </cell>
          <cell r="AD159" t="str">
            <v>LUIS ENRIQUE</v>
          </cell>
          <cell r="AE159" t="str">
            <v>ONP</v>
          </cell>
          <cell r="AF159" t="str">
            <v>99</v>
          </cell>
          <cell r="AG159">
            <v>0</v>
          </cell>
          <cell r="AH159">
            <v>0</v>
          </cell>
          <cell r="AI159">
            <v>0</v>
          </cell>
          <cell r="AJ159">
            <v>666.03</v>
          </cell>
          <cell r="AK159">
            <v>40849</v>
          </cell>
          <cell r="AL159" t="str">
            <v>2428958</v>
          </cell>
          <cell r="AM159">
            <v>40651</v>
          </cell>
          <cell r="AN159" t="str">
            <v>2011</v>
          </cell>
          <cell r="AO159" t="str">
            <v>1</v>
          </cell>
          <cell r="AP159">
            <v>97.2</v>
          </cell>
          <cell r="AQ159">
            <v>0</v>
          </cell>
          <cell r="AR159">
            <v>0</v>
          </cell>
          <cell r="AS159">
            <v>0</v>
          </cell>
          <cell r="AT159">
            <v>0</v>
          </cell>
          <cell r="AU159">
            <v>0</v>
          </cell>
          <cell r="AV159">
            <v>0</v>
          </cell>
          <cell r="AW159">
            <v>0</v>
          </cell>
          <cell r="AX159">
            <v>0</v>
          </cell>
          <cell r="AY159">
            <v>0</v>
          </cell>
          <cell r="AZ159">
            <v>0</v>
          </cell>
          <cell r="BA159">
            <v>0</v>
          </cell>
          <cell r="BB159">
            <v>24959</v>
          </cell>
          <cell r="BC159">
            <v>0</v>
          </cell>
          <cell r="BD159">
            <v>0</v>
          </cell>
          <cell r="BE159">
            <v>0</v>
          </cell>
          <cell r="BF159">
            <v>0</v>
          </cell>
          <cell r="BG159">
            <v>0</v>
          </cell>
          <cell r="BH159" t="str">
            <v/>
          </cell>
          <cell r="BI159" t="str">
            <v/>
          </cell>
        </row>
        <row r="160">
          <cell r="A160" t="str">
            <v>09560265</v>
          </cell>
          <cell r="B160" t="str">
            <v>WARTHON VARELA LUIS ENRIQUE</v>
          </cell>
          <cell r="C160" t="str">
            <v>JEFE DE OFICINA ZONAL APURIMAC</v>
          </cell>
          <cell r="D160" t="str">
            <v>09560265</v>
          </cell>
          <cell r="E160">
            <v>40849</v>
          </cell>
          <cell r="F160">
            <v>40999</v>
          </cell>
          <cell r="H160">
            <v>5123.33</v>
          </cell>
          <cell r="I160">
            <v>5123.33</v>
          </cell>
          <cell r="J160">
            <v>0</v>
          </cell>
          <cell r="K160" t="str">
            <v>WARTHON VARELA LUIS ENRIQUE</v>
          </cell>
          <cell r="L160">
            <v>0</v>
          </cell>
          <cell r="M160">
            <v>4457.3</v>
          </cell>
          <cell r="N160" t="str">
            <v>OFICINA ZONAL APURIMAC</v>
          </cell>
          <cell r="O160" t="str">
            <v xml:space="preserve">0009  </v>
          </cell>
          <cell r="P160" t="str">
            <v>3447</v>
          </cell>
          <cell r="Q160" t="str">
            <v>002</v>
          </cell>
          <cell r="R160" t="str">
            <v>425</v>
          </cell>
          <cell r="S160">
            <v>40870</v>
          </cell>
          <cell r="T160" t="str">
            <v>4023218793</v>
          </cell>
          <cell r="U160" t="str">
            <v>201111</v>
          </cell>
          <cell r="V160" t="str">
            <v>201111</v>
          </cell>
          <cell r="W160" t="str">
            <v>12</v>
          </cell>
          <cell r="X160">
            <v>1</v>
          </cell>
          <cell r="Y160" t="str">
            <v>CAS ZONALES NOVIEMBRE 2011</v>
          </cell>
          <cell r="Z160">
            <v>1341</v>
          </cell>
          <cell r="AA160" t="str">
            <v>10095602652</v>
          </cell>
          <cell r="AB160" t="str">
            <v>WARTHON</v>
          </cell>
          <cell r="AC160" t="str">
            <v>VARELA</v>
          </cell>
          <cell r="AD160" t="str">
            <v>LUIS ENRIQUE</v>
          </cell>
          <cell r="AE160" t="str">
            <v>ONP</v>
          </cell>
          <cell r="AF160" t="str">
            <v>99</v>
          </cell>
          <cell r="AG160">
            <v>0</v>
          </cell>
          <cell r="AH160">
            <v>0</v>
          </cell>
          <cell r="AI160">
            <v>0</v>
          </cell>
          <cell r="AJ160">
            <v>666.03</v>
          </cell>
          <cell r="AK160">
            <v>40849</v>
          </cell>
          <cell r="AL160" t="str">
            <v>2428958</v>
          </cell>
          <cell r="AM160">
            <v>40651</v>
          </cell>
          <cell r="AN160" t="str">
            <v>2011</v>
          </cell>
          <cell r="AO160" t="str">
            <v>1</v>
          </cell>
          <cell r="AP160">
            <v>97.2</v>
          </cell>
          <cell r="AQ160">
            <v>0</v>
          </cell>
          <cell r="AR160">
            <v>0</v>
          </cell>
          <cell r="AS160">
            <v>0</v>
          </cell>
          <cell r="AT160">
            <v>0</v>
          </cell>
          <cell r="AU160">
            <v>0</v>
          </cell>
          <cell r="AV160">
            <v>0</v>
          </cell>
          <cell r="AW160">
            <v>0</v>
          </cell>
          <cell r="AX160">
            <v>0</v>
          </cell>
          <cell r="AY160">
            <v>0</v>
          </cell>
          <cell r="AZ160">
            <v>0</v>
          </cell>
          <cell r="BA160">
            <v>0</v>
          </cell>
          <cell r="BB160">
            <v>24959</v>
          </cell>
          <cell r="BC160">
            <v>0</v>
          </cell>
          <cell r="BD160">
            <v>0</v>
          </cell>
          <cell r="BE160">
            <v>0</v>
          </cell>
          <cell r="BF160">
            <v>0</v>
          </cell>
          <cell r="BG160">
            <v>0</v>
          </cell>
          <cell r="BH160" t="str">
            <v/>
          </cell>
          <cell r="BI160" t="str">
            <v/>
          </cell>
        </row>
        <row r="161">
          <cell r="A161" t="str">
            <v>09560265</v>
          </cell>
          <cell r="B161" t="str">
            <v>WARTHON VARELA LUIS ENRIQUE</v>
          </cell>
          <cell r="C161" t="str">
            <v>JEFE DE OFICINA ZONAL APURIMAC</v>
          </cell>
          <cell r="D161" t="str">
            <v>09560265</v>
          </cell>
          <cell r="E161">
            <v>40849</v>
          </cell>
          <cell r="F161">
            <v>41029</v>
          </cell>
          <cell r="H161">
            <v>5123.33</v>
          </cell>
          <cell r="I161">
            <v>5123.33</v>
          </cell>
          <cell r="J161">
            <v>0</v>
          </cell>
          <cell r="K161" t="str">
            <v>WARTHON VARELA LUIS ENRIQUE</v>
          </cell>
          <cell r="L161">
            <v>0</v>
          </cell>
          <cell r="M161">
            <v>4457.3</v>
          </cell>
          <cell r="N161" t="str">
            <v>OFICINA ZONAL APURIMAC</v>
          </cell>
          <cell r="O161" t="str">
            <v xml:space="preserve">0009  </v>
          </cell>
          <cell r="P161" t="str">
            <v>3447</v>
          </cell>
          <cell r="Q161" t="str">
            <v>002</v>
          </cell>
          <cell r="R161" t="str">
            <v>425</v>
          </cell>
          <cell r="S161">
            <v>40870</v>
          </cell>
          <cell r="T161" t="str">
            <v>4023218793</v>
          </cell>
          <cell r="U161" t="str">
            <v>201111</v>
          </cell>
          <cell r="V161" t="str">
            <v>201111</v>
          </cell>
          <cell r="W161" t="str">
            <v>12</v>
          </cell>
          <cell r="X161">
            <v>1</v>
          </cell>
          <cell r="Y161" t="str">
            <v>CAS ZONALES NOVIEMBRE 2011</v>
          </cell>
          <cell r="Z161">
            <v>1341</v>
          </cell>
          <cell r="AA161" t="str">
            <v>10095602652</v>
          </cell>
          <cell r="AB161" t="str">
            <v>WARTHON</v>
          </cell>
          <cell r="AC161" t="str">
            <v>VARELA</v>
          </cell>
          <cell r="AD161" t="str">
            <v>LUIS ENRIQUE</v>
          </cell>
          <cell r="AE161" t="str">
            <v>ONP</v>
          </cell>
          <cell r="AF161" t="str">
            <v>99</v>
          </cell>
          <cell r="AG161">
            <v>0</v>
          </cell>
          <cell r="AH161">
            <v>0</v>
          </cell>
          <cell r="AI161">
            <v>0</v>
          </cell>
          <cell r="AJ161">
            <v>666.03</v>
          </cell>
          <cell r="AK161">
            <v>40849</v>
          </cell>
          <cell r="AL161" t="str">
            <v>2428958</v>
          </cell>
          <cell r="AM161">
            <v>40651</v>
          </cell>
          <cell r="AN161" t="str">
            <v>2011</v>
          </cell>
          <cell r="AO161" t="str">
            <v>1</v>
          </cell>
          <cell r="AP161">
            <v>97.2</v>
          </cell>
          <cell r="AQ161">
            <v>0</v>
          </cell>
          <cell r="AR161">
            <v>0</v>
          </cell>
          <cell r="AS161">
            <v>0</v>
          </cell>
          <cell r="AT161">
            <v>0</v>
          </cell>
          <cell r="AU161">
            <v>0</v>
          </cell>
          <cell r="AV161">
            <v>0</v>
          </cell>
          <cell r="AW161">
            <v>0</v>
          </cell>
          <cell r="AX161">
            <v>0</v>
          </cell>
          <cell r="AY161">
            <v>0</v>
          </cell>
          <cell r="AZ161">
            <v>0</v>
          </cell>
          <cell r="BA161">
            <v>0</v>
          </cell>
          <cell r="BB161">
            <v>24959</v>
          </cell>
          <cell r="BC161">
            <v>0</v>
          </cell>
          <cell r="BD161">
            <v>0</v>
          </cell>
          <cell r="BE161">
            <v>0</v>
          </cell>
          <cell r="BF161">
            <v>0</v>
          </cell>
          <cell r="BG161">
            <v>0</v>
          </cell>
          <cell r="BH161" t="str">
            <v/>
          </cell>
          <cell r="BI161" t="str">
            <v/>
          </cell>
        </row>
        <row r="162">
          <cell r="A162" t="str">
            <v xml:space="preserve">23854855   </v>
          </cell>
          <cell r="B162" t="str">
            <v>YABAR GALLEGOS CARLOS ALBERTO</v>
          </cell>
          <cell r="C162" t="str">
            <v>RESPONSABLE DE PROMOCION SOCIAL Y CAPACITACION</v>
          </cell>
          <cell r="D162" t="str">
            <v xml:space="preserve">23854855   </v>
          </cell>
          <cell r="E162">
            <v>40819</v>
          </cell>
          <cell r="F162">
            <v>40879</v>
          </cell>
          <cell r="H162">
            <v>2900</v>
          </cell>
          <cell r="I162">
            <v>2900</v>
          </cell>
          <cell r="J162">
            <v>0</v>
          </cell>
          <cell r="K162" t="str">
            <v>YABAR GALLEGOS CARLOS ALBERTO</v>
          </cell>
          <cell r="L162">
            <v>0</v>
          </cell>
          <cell r="M162">
            <v>2527.64</v>
          </cell>
          <cell r="N162" t="str">
            <v>OFICINA ZONAL CUSCO</v>
          </cell>
          <cell r="O162" t="str">
            <v xml:space="preserve">0015  </v>
          </cell>
          <cell r="P162" t="str">
            <v>1723</v>
          </cell>
          <cell r="Q162" t="str">
            <v>003</v>
          </cell>
          <cell r="R162" t="str">
            <v>20</v>
          </cell>
          <cell r="S162">
            <v>40870</v>
          </cell>
          <cell r="T162" t="str">
            <v>4013631285</v>
          </cell>
          <cell r="U162" t="str">
            <v>201111</v>
          </cell>
          <cell r="V162" t="str">
            <v>201111</v>
          </cell>
          <cell r="W162" t="str">
            <v>12</v>
          </cell>
          <cell r="X162">
            <v>1</v>
          </cell>
          <cell r="Y162" t="str">
            <v>CAS ZONALES NOVIEMBRE 2011</v>
          </cell>
          <cell r="Z162">
            <v>1519</v>
          </cell>
          <cell r="AA162" t="str">
            <v>10238548557</v>
          </cell>
          <cell r="AB162" t="str">
            <v>YABAR</v>
          </cell>
          <cell r="AC162" t="str">
            <v>GALLEGOS</v>
          </cell>
          <cell r="AD162" t="str">
            <v>CARLOS ALBERTO</v>
          </cell>
          <cell r="AE162" t="str">
            <v>PRIMA</v>
          </cell>
          <cell r="AF162" t="str">
            <v>03</v>
          </cell>
          <cell r="AG162">
            <v>50.75</v>
          </cell>
          <cell r="AH162">
            <v>31.61</v>
          </cell>
          <cell r="AI162">
            <v>82.36</v>
          </cell>
          <cell r="AJ162">
            <v>290</v>
          </cell>
          <cell r="AK162">
            <v>40819</v>
          </cell>
          <cell r="AL162" t="str">
            <v>2659767</v>
          </cell>
          <cell r="AM162">
            <v>40861</v>
          </cell>
          <cell r="AN162" t="str">
            <v>2011</v>
          </cell>
          <cell r="AO162" t="str">
            <v>1</v>
          </cell>
          <cell r="AP162">
            <v>97.2</v>
          </cell>
          <cell r="AQ162">
            <v>0</v>
          </cell>
          <cell r="AR162">
            <v>0</v>
          </cell>
          <cell r="AS162">
            <v>0</v>
          </cell>
          <cell r="AT162">
            <v>0</v>
          </cell>
          <cell r="AU162">
            <v>0</v>
          </cell>
          <cell r="AV162">
            <v>0</v>
          </cell>
          <cell r="AW162">
            <v>0</v>
          </cell>
          <cell r="AX162">
            <v>0</v>
          </cell>
          <cell r="AY162">
            <v>0</v>
          </cell>
          <cell r="AZ162">
            <v>0</v>
          </cell>
          <cell r="BA162">
            <v>0</v>
          </cell>
          <cell r="BB162">
            <v>24676</v>
          </cell>
          <cell r="BC162">
            <v>0</v>
          </cell>
          <cell r="BD162">
            <v>0</v>
          </cell>
          <cell r="BE162">
            <v>0</v>
          </cell>
          <cell r="BF162">
            <v>0</v>
          </cell>
          <cell r="BG162">
            <v>0</v>
          </cell>
          <cell r="BH162" t="str">
            <v>546741CYGAL6</v>
          </cell>
          <cell r="BI162">
            <v>40819</v>
          </cell>
        </row>
        <row r="163">
          <cell r="A163" t="str">
            <v>16707606</v>
          </cell>
          <cell r="B163" t="str">
            <v>ZAPATA CARNAQUE DE ZAFRA ESPERANZA MARLENE</v>
          </cell>
          <cell r="C163" t="str">
            <v>JEFA DE OFICINA ZONAL LAMBAYEQUE</v>
          </cell>
          <cell r="D163" t="str">
            <v>16707606</v>
          </cell>
          <cell r="E163">
            <v>40849</v>
          </cell>
          <cell r="F163">
            <v>40908</v>
          </cell>
          <cell r="H163">
            <v>5123</v>
          </cell>
          <cell r="I163">
            <v>5123</v>
          </cell>
          <cell r="J163">
            <v>0</v>
          </cell>
          <cell r="K163" t="str">
            <v>ZAPATA CARNAQUE DE ZAFRA ESPERANZA MARLENE</v>
          </cell>
          <cell r="L163">
            <v>0</v>
          </cell>
          <cell r="M163">
            <v>4465.21</v>
          </cell>
          <cell r="N163" t="str">
            <v>OFICINA ZONAL LAMBAYEQUE</v>
          </cell>
          <cell r="O163" t="str">
            <v xml:space="preserve">0022  </v>
          </cell>
          <cell r="P163" t="str">
            <v>3449</v>
          </cell>
          <cell r="Q163" t="str">
            <v>E001</v>
          </cell>
          <cell r="R163" t="str">
            <v>29</v>
          </cell>
          <cell r="S163">
            <v>40862</v>
          </cell>
          <cell r="T163" t="str">
            <v>4023215190</v>
          </cell>
          <cell r="U163" t="str">
            <v>201111</v>
          </cell>
          <cell r="V163" t="str">
            <v>201111</v>
          </cell>
          <cell r="W163" t="str">
            <v>12</v>
          </cell>
          <cell r="X163">
            <v>1</v>
          </cell>
          <cell r="Y163" t="str">
            <v>CAS ZONALES NOVIEMBRE 2011</v>
          </cell>
          <cell r="Z163">
            <v>1354</v>
          </cell>
          <cell r="AA163" t="str">
            <v>10167076063</v>
          </cell>
          <cell r="AB163" t="str">
            <v>ZAPATA</v>
          </cell>
          <cell r="AC163" t="str">
            <v>CARNAQUE DE ZAFRA</v>
          </cell>
          <cell r="AD163" t="str">
            <v>ESPERANZA MARLENE</v>
          </cell>
          <cell r="AE163" t="str">
            <v>PRIMA</v>
          </cell>
          <cell r="AF163" t="str">
            <v>03</v>
          </cell>
          <cell r="AG163">
            <v>89.65</v>
          </cell>
          <cell r="AH163">
            <v>55.84</v>
          </cell>
          <cell r="AI163">
            <v>145.49</v>
          </cell>
          <cell r="AJ163">
            <v>512.29999999999995</v>
          </cell>
          <cell r="AK163">
            <v>40849</v>
          </cell>
          <cell r="AL163" t="str">
            <v>2213394</v>
          </cell>
          <cell r="AM163">
            <v>40552</v>
          </cell>
          <cell r="AN163" t="str">
            <v>2011</v>
          </cell>
          <cell r="AO163" t="str">
            <v>1</v>
          </cell>
          <cell r="AP163">
            <v>97.2</v>
          </cell>
          <cell r="AQ163">
            <v>0</v>
          </cell>
          <cell r="AR163">
            <v>0</v>
          </cell>
          <cell r="AS163">
            <v>0</v>
          </cell>
          <cell r="AT163">
            <v>0</v>
          </cell>
          <cell r="AU163">
            <v>0</v>
          </cell>
          <cell r="AV163">
            <v>0</v>
          </cell>
          <cell r="AW163">
            <v>0</v>
          </cell>
          <cell r="AX163">
            <v>0</v>
          </cell>
          <cell r="AY163">
            <v>0</v>
          </cell>
          <cell r="AZ163">
            <v>0</v>
          </cell>
          <cell r="BA163">
            <v>0</v>
          </cell>
          <cell r="BB163">
            <v>26577</v>
          </cell>
          <cell r="BC163">
            <v>0</v>
          </cell>
          <cell r="BD163">
            <v>0</v>
          </cell>
          <cell r="BE163">
            <v>0</v>
          </cell>
          <cell r="BF163">
            <v>0</v>
          </cell>
          <cell r="BG163">
            <v>0</v>
          </cell>
          <cell r="BH163" t="str">
            <v>566060EZCAN9</v>
          </cell>
          <cell r="BI163">
            <v>40849</v>
          </cell>
        </row>
        <row r="164">
          <cell r="A164" t="str">
            <v>16707606</v>
          </cell>
          <cell r="B164" t="str">
            <v>ZAPATA CARNAQUE DE ZAFRA ESPERANZA MARLENE</v>
          </cell>
          <cell r="C164" t="str">
            <v>JEFA DE OFICINA ZONAL LAMBAYEQUE</v>
          </cell>
          <cell r="D164" t="str">
            <v>16707606</v>
          </cell>
          <cell r="E164">
            <v>40849</v>
          </cell>
          <cell r="F164">
            <v>40939</v>
          </cell>
          <cell r="H164">
            <v>5123</v>
          </cell>
          <cell r="I164">
            <v>5123</v>
          </cell>
          <cell r="J164">
            <v>0</v>
          </cell>
          <cell r="K164" t="str">
            <v>ZAPATA CARNAQUE DE ZAFRA ESPERANZA MARLENE</v>
          </cell>
          <cell r="L164">
            <v>0</v>
          </cell>
          <cell r="M164">
            <v>4465.21</v>
          </cell>
          <cell r="N164" t="str">
            <v>OFICINA ZONAL LAMBAYEQUE</v>
          </cell>
          <cell r="O164" t="str">
            <v xml:space="preserve">0022  </v>
          </cell>
          <cell r="P164" t="str">
            <v>3449</v>
          </cell>
          <cell r="Q164" t="str">
            <v>E001</v>
          </cell>
          <cell r="R164" t="str">
            <v>29</v>
          </cell>
          <cell r="S164">
            <v>40862</v>
          </cell>
          <cell r="T164" t="str">
            <v>4023215190</v>
          </cell>
          <cell r="U164" t="str">
            <v>201111</v>
          </cell>
          <cell r="V164" t="str">
            <v>201111</v>
          </cell>
          <cell r="W164" t="str">
            <v>12</v>
          </cell>
          <cell r="X164">
            <v>1</v>
          </cell>
          <cell r="Y164" t="str">
            <v>CAS ZONALES NOVIEMBRE 2011</v>
          </cell>
          <cell r="Z164">
            <v>1354</v>
          </cell>
          <cell r="AA164" t="str">
            <v>10167076063</v>
          </cell>
          <cell r="AB164" t="str">
            <v>ZAPATA</v>
          </cell>
          <cell r="AC164" t="str">
            <v>CARNAQUE DE ZAFRA</v>
          </cell>
          <cell r="AD164" t="str">
            <v>ESPERANZA MARLENE</v>
          </cell>
          <cell r="AE164" t="str">
            <v>PRIMA</v>
          </cell>
          <cell r="AF164" t="str">
            <v>03</v>
          </cell>
          <cell r="AG164">
            <v>89.65</v>
          </cell>
          <cell r="AH164">
            <v>55.84</v>
          </cell>
          <cell r="AI164">
            <v>145.49</v>
          </cell>
          <cell r="AJ164">
            <v>512.29999999999995</v>
          </cell>
          <cell r="AK164">
            <v>40849</v>
          </cell>
          <cell r="AL164" t="str">
            <v>2213394</v>
          </cell>
          <cell r="AM164">
            <v>40552</v>
          </cell>
          <cell r="AN164" t="str">
            <v>2011</v>
          </cell>
          <cell r="AO164" t="str">
            <v>1</v>
          </cell>
          <cell r="AP164">
            <v>97.2</v>
          </cell>
          <cell r="AQ164">
            <v>0</v>
          </cell>
          <cell r="AR164">
            <v>0</v>
          </cell>
          <cell r="AS164">
            <v>0</v>
          </cell>
          <cell r="AT164">
            <v>0</v>
          </cell>
          <cell r="AU164">
            <v>0</v>
          </cell>
          <cell r="AV164">
            <v>0</v>
          </cell>
          <cell r="AW164">
            <v>0</v>
          </cell>
          <cell r="AX164">
            <v>0</v>
          </cell>
          <cell r="AY164">
            <v>0</v>
          </cell>
          <cell r="AZ164">
            <v>0</v>
          </cell>
          <cell r="BA164">
            <v>0</v>
          </cell>
          <cell r="BB164">
            <v>26577</v>
          </cell>
          <cell r="BC164">
            <v>0</v>
          </cell>
          <cell r="BD164">
            <v>0</v>
          </cell>
          <cell r="BE164">
            <v>0</v>
          </cell>
          <cell r="BF164">
            <v>0</v>
          </cell>
          <cell r="BG164">
            <v>0</v>
          </cell>
          <cell r="BH164" t="str">
            <v>566060EZCAN9</v>
          </cell>
          <cell r="BI164">
            <v>40849</v>
          </cell>
        </row>
        <row r="165">
          <cell r="A165" t="str">
            <v>16707606</v>
          </cell>
          <cell r="B165" t="str">
            <v>ZAPATA CARNAQUE DE ZAFRA ESPERANZA MARLENE</v>
          </cell>
          <cell r="C165" t="str">
            <v>JEFA DE OFICINA ZONAL LAMBAYEQUE</v>
          </cell>
          <cell r="D165" t="str">
            <v>16707606</v>
          </cell>
          <cell r="E165">
            <v>40849</v>
          </cell>
          <cell r="F165">
            <v>40968</v>
          </cell>
          <cell r="H165">
            <v>5123</v>
          </cell>
          <cell r="I165">
            <v>5123</v>
          </cell>
          <cell r="J165">
            <v>0</v>
          </cell>
          <cell r="K165" t="str">
            <v>ZAPATA CARNAQUE DE ZAFRA ESPERANZA MARLENE</v>
          </cell>
          <cell r="L165">
            <v>0</v>
          </cell>
          <cell r="M165">
            <v>4465.21</v>
          </cell>
          <cell r="N165" t="str">
            <v>OFICINA ZONAL LAMBAYEQUE</v>
          </cell>
          <cell r="O165" t="str">
            <v xml:space="preserve">0022  </v>
          </cell>
          <cell r="P165" t="str">
            <v>3449</v>
          </cell>
          <cell r="Q165" t="str">
            <v>E001</v>
          </cell>
          <cell r="R165" t="str">
            <v>29</v>
          </cell>
          <cell r="S165">
            <v>40862</v>
          </cell>
          <cell r="T165" t="str">
            <v>4023215190</v>
          </cell>
          <cell r="U165" t="str">
            <v>201111</v>
          </cell>
          <cell r="V165" t="str">
            <v>201111</v>
          </cell>
          <cell r="W165" t="str">
            <v>12</v>
          </cell>
          <cell r="X165">
            <v>1</v>
          </cell>
          <cell r="Y165" t="str">
            <v>CAS ZONALES NOVIEMBRE 2011</v>
          </cell>
          <cell r="Z165">
            <v>1354</v>
          </cell>
          <cell r="AA165" t="str">
            <v>10167076063</v>
          </cell>
          <cell r="AB165" t="str">
            <v>ZAPATA</v>
          </cell>
          <cell r="AC165" t="str">
            <v>CARNAQUE DE ZAFRA</v>
          </cell>
          <cell r="AD165" t="str">
            <v>ESPERANZA MARLENE</v>
          </cell>
          <cell r="AE165" t="str">
            <v>PRIMA</v>
          </cell>
          <cell r="AF165" t="str">
            <v>03</v>
          </cell>
          <cell r="AG165">
            <v>89.65</v>
          </cell>
          <cell r="AH165">
            <v>55.84</v>
          </cell>
          <cell r="AI165">
            <v>145.49</v>
          </cell>
          <cell r="AJ165">
            <v>512.29999999999995</v>
          </cell>
          <cell r="AK165">
            <v>40849</v>
          </cell>
          <cell r="AL165" t="str">
            <v>2213394</v>
          </cell>
          <cell r="AM165">
            <v>40552</v>
          </cell>
          <cell r="AN165" t="str">
            <v>2011</v>
          </cell>
          <cell r="AO165" t="str">
            <v>1</v>
          </cell>
          <cell r="AP165">
            <v>97.2</v>
          </cell>
          <cell r="AQ165">
            <v>0</v>
          </cell>
          <cell r="AR165">
            <v>0</v>
          </cell>
          <cell r="AS165">
            <v>0</v>
          </cell>
          <cell r="AT165">
            <v>0</v>
          </cell>
          <cell r="AU165">
            <v>0</v>
          </cell>
          <cell r="AV165">
            <v>0</v>
          </cell>
          <cell r="AW165">
            <v>0</v>
          </cell>
          <cell r="AX165">
            <v>0</v>
          </cell>
          <cell r="AY165">
            <v>0</v>
          </cell>
          <cell r="AZ165">
            <v>0</v>
          </cell>
          <cell r="BA165">
            <v>0</v>
          </cell>
          <cell r="BB165">
            <v>26577</v>
          </cell>
          <cell r="BC165">
            <v>0</v>
          </cell>
          <cell r="BD165">
            <v>0</v>
          </cell>
          <cell r="BE165">
            <v>0</v>
          </cell>
          <cell r="BF165">
            <v>0</v>
          </cell>
          <cell r="BG165">
            <v>0</v>
          </cell>
          <cell r="BH165" t="str">
            <v>566060EZCAN9</v>
          </cell>
          <cell r="BI165">
            <v>40849</v>
          </cell>
        </row>
        <row r="166">
          <cell r="A166" t="str">
            <v>16707606</v>
          </cell>
          <cell r="B166" t="str">
            <v>ZAPATA CARNAQUE DE ZAFRA ESPERANZA MARLENE</v>
          </cell>
          <cell r="C166" t="str">
            <v>JEFA DE OFICINA ZONAL LAMBAYEQUE</v>
          </cell>
          <cell r="D166" t="str">
            <v>16707606</v>
          </cell>
          <cell r="E166">
            <v>40849</v>
          </cell>
          <cell r="F166">
            <v>40999</v>
          </cell>
          <cell r="H166">
            <v>5123</v>
          </cell>
          <cell r="I166">
            <v>5123</v>
          </cell>
          <cell r="J166">
            <v>0</v>
          </cell>
          <cell r="K166" t="str">
            <v>ZAPATA CARNAQUE DE ZAFRA ESPERANZA MARLENE</v>
          </cell>
          <cell r="L166">
            <v>0</v>
          </cell>
          <cell r="M166">
            <v>4465.21</v>
          </cell>
          <cell r="N166" t="str">
            <v>OFICINA ZONAL LAMBAYEQUE</v>
          </cell>
          <cell r="O166" t="str">
            <v xml:space="preserve">0022  </v>
          </cell>
          <cell r="P166" t="str">
            <v>3449</v>
          </cell>
          <cell r="Q166" t="str">
            <v>E001</v>
          </cell>
          <cell r="R166" t="str">
            <v>29</v>
          </cell>
          <cell r="S166">
            <v>40862</v>
          </cell>
          <cell r="T166" t="str">
            <v>4023215190</v>
          </cell>
          <cell r="U166" t="str">
            <v>201111</v>
          </cell>
          <cell r="V166" t="str">
            <v>201111</v>
          </cell>
          <cell r="W166" t="str">
            <v>12</v>
          </cell>
          <cell r="X166">
            <v>1</v>
          </cell>
          <cell r="Y166" t="str">
            <v>CAS ZONALES NOVIEMBRE 2011</v>
          </cell>
          <cell r="Z166">
            <v>1354</v>
          </cell>
          <cell r="AA166" t="str">
            <v>10167076063</v>
          </cell>
          <cell r="AB166" t="str">
            <v>ZAPATA</v>
          </cell>
          <cell r="AC166" t="str">
            <v>CARNAQUE DE ZAFRA</v>
          </cell>
          <cell r="AD166" t="str">
            <v>ESPERANZA MARLENE</v>
          </cell>
          <cell r="AE166" t="str">
            <v>PRIMA</v>
          </cell>
          <cell r="AF166" t="str">
            <v>03</v>
          </cell>
          <cell r="AG166">
            <v>89.65</v>
          </cell>
          <cell r="AH166">
            <v>55.84</v>
          </cell>
          <cell r="AI166">
            <v>145.49</v>
          </cell>
          <cell r="AJ166">
            <v>512.29999999999995</v>
          </cell>
          <cell r="AK166">
            <v>40849</v>
          </cell>
          <cell r="AL166" t="str">
            <v>2213394</v>
          </cell>
          <cell r="AM166">
            <v>40552</v>
          </cell>
          <cell r="AN166" t="str">
            <v>2011</v>
          </cell>
          <cell r="AO166" t="str">
            <v>1</v>
          </cell>
          <cell r="AP166">
            <v>97.2</v>
          </cell>
          <cell r="AQ166">
            <v>0</v>
          </cell>
          <cell r="AR166">
            <v>0</v>
          </cell>
          <cell r="AS166">
            <v>0</v>
          </cell>
          <cell r="AT166">
            <v>0</v>
          </cell>
          <cell r="AU166">
            <v>0</v>
          </cell>
          <cell r="AV166">
            <v>0</v>
          </cell>
          <cell r="AW166">
            <v>0</v>
          </cell>
          <cell r="AX166">
            <v>0</v>
          </cell>
          <cell r="AY166">
            <v>0</v>
          </cell>
          <cell r="AZ166">
            <v>0</v>
          </cell>
          <cell r="BA166">
            <v>0</v>
          </cell>
          <cell r="BB166">
            <v>26577</v>
          </cell>
          <cell r="BC166">
            <v>0</v>
          </cell>
          <cell r="BD166">
            <v>0</v>
          </cell>
          <cell r="BE166">
            <v>0</v>
          </cell>
          <cell r="BF166">
            <v>0</v>
          </cell>
          <cell r="BG166">
            <v>0</v>
          </cell>
          <cell r="BH166" t="str">
            <v>566060EZCAN9</v>
          </cell>
          <cell r="BI166">
            <v>40849</v>
          </cell>
        </row>
        <row r="167">
          <cell r="A167" t="str">
            <v>16707606</v>
          </cell>
          <cell r="B167" t="str">
            <v>ZAPATA CARNAQUE DE ZAFRA ESPERANZA MARLENE</v>
          </cell>
          <cell r="C167" t="str">
            <v>JEFA DE OFICINA ZONAL LAMBAYEQUE</v>
          </cell>
          <cell r="D167" t="str">
            <v>16707606</v>
          </cell>
          <cell r="E167">
            <v>40849</v>
          </cell>
          <cell r="F167">
            <v>41060</v>
          </cell>
          <cell r="H167">
            <v>5123</v>
          </cell>
          <cell r="I167">
            <v>5123</v>
          </cell>
          <cell r="J167">
            <v>0</v>
          </cell>
          <cell r="K167" t="str">
            <v>ZAPATA CARNAQUE DE ZAFRA ESPERANZA MARLENE</v>
          </cell>
          <cell r="L167">
            <v>0</v>
          </cell>
          <cell r="M167">
            <v>4465.21</v>
          </cell>
          <cell r="N167" t="str">
            <v>OFICINA ZONAL LAMBAYEQUE</v>
          </cell>
          <cell r="O167" t="str">
            <v xml:space="preserve">0022  </v>
          </cell>
          <cell r="P167" t="str">
            <v>3449</v>
          </cell>
          <cell r="Q167" t="str">
            <v>E001</v>
          </cell>
          <cell r="R167" t="str">
            <v>29</v>
          </cell>
          <cell r="S167">
            <v>40862</v>
          </cell>
          <cell r="T167" t="str">
            <v>4023215190</v>
          </cell>
          <cell r="U167" t="str">
            <v>201111</v>
          </cell>
          <cell r="V167" t="str">
            <v>201111</v>
          </cell>
          <cell r="W167" t="str">
            <v>12</v>
          </cell>
          <cell r="X167">
            <v>1</v>
          </cell>
          <cell r="Y167" t="str">
            <v>CAS ZONALES NOVIEMBRE 2011</v>
          </cell>
          <cell r="Z167">
            <v>1354</v>
          </cell>
          <cell r="AA167" t="str">
            <v>10167076063</v>
          </cell>
          <cell r="AB167" t="str">
            <v>ZAPATA</v>
          </cell>
          <cell r="AC167" t="str">
            <v>CARNAQUE DE ZAFRA</v>
          </cell>
          <cell r="AD167" t="str">
            <v>ESPERANZA MARLENE</v>
          </cell>
          <cell r="AE167" t="str">
            <v>PRIMA</v>
          </cell>
          <cell r="AF167" t="str">
            <v>03</v>
          </cell>
          <cell r="AG167">
            <v>89.65</v>
          </cell>
          <cell r="AH167">
            <v>55.84</v>
          </cell>
          <cell r="AI167">
            <v>145.49</v>
          </cell>
          <cell r="AJ167">
            <v>512.29999999999995</v>
          </cell>
          <cell r="AK167">
            <v>40849</v>
          </cell>
          <cell r="AL167" t="str">
            <v>2213394</v>
          </cell>
          <cell r="AM167">
            <v>40552</v>
          </cell>
          <cell r="AN167" t="str">
            <v>2011</v>
          </cell>
          <cell r="AO167" t="str">
            <v>1</v>
          </cell>
          <cell r="AP167">
            <v>97.2</v>
          </cell>
          <cell r="AQ167">
            <v>0</v>
          </cell>
          <cell r="AR167">
            <v>0</v>
          </cell>
          <cell r="AS167">
            <v>0</v>
          </cell>
          <cell r="AT167">
            <v>0</v>
          </cell>
          <cell r="AU167">
            <v>0</v>
          </cell>
          <cell r="AV167">
            <v>0</v>
          </cell>
          <cell r="AW167">
            <v>0</v>
          </cell>
          <cell r="AX167">
            <v>0</v>
          </cell>
          <cell r="AY167">
            <v>0</v>
          </cell>
          <cell r="AZ167">
            <v>0</v>
          </cell>
          <cell r="BA167">
            <v>0</v>
          </cell>
          <cell r="BB167">
            <v>26577</v>
          </cell>
          <cell r="BC167">
            <v>0</v>
          </cell>
          <cell r="BD167">
            <v>0</v>
          </cell>
          <cell r="BE167">
            <v>0</v>
          </cell>
          <cell r="BF167">
            <v>0</v>
          </cell>
          <cell r="BG167">
            <v>0</v>
          </cell>
          <cell r="BH167" t="str">
            <v>566060EZCAN9</v>
          </cell>
          <cell r="BI167">
            <v>40849</v>
          </cell>
        </row>
        <row r="168">
          <cell r="A168" t="str">
            <v>20564789</v>
          </cell>
          <cell r="B168" t="str">
            <v>ZARATE LAZARO PEDRO RONALD</v>
          </cell>
          <cell r="C168" t="str">
            <v>JEFE DE OFICINA ZONAL LA MERCED</v>
          </cell>
          <cell r="D168" t="str">
            <v>20564789</v>
          </cell>
          <cell r="E168">
            <v>40849</v>
          </cell>
          <cell r="F168">
            <v>40908</v>
          </cell>
          <cell r="H168">
            <v>5123</v>
          </cell>
          <cell r="I168">
            <v>5123</v>
          </cell>
          <cell r="J168">
            <v>0</v>
          </cell>
          <cell r="K168" t="str">
            <v>ZARATE LAZARO PEDRO RONALD</v>
          </cell>
          <cell r="L168">
            <v>0</v>
          </cell>
          <cell r="M168">
            <v>4431.3900000000003</v>
          </cell>
          <cell r="N168" t="str">
            <v>OFICINA ZONAL LA MERCED</v>
          </cell>
          <cell r="O168" t="str">
            <v xml:space="preserve">0020  </v>
          </cell>
          <cell r="P168" t="str">
            <v>3445</v>
          </cell>
          <cell r="Q168" t="str">
            <v>001</v>
          </cell>
          <cell r="R168" t="str">
            <v>140</v>
          </cell>
          <cell r="S168">
            <v>40870</v>
          </cell>
          <cell r="T168" t="str">
            <v>04-405-007954</v>
          </cell>
          <cell r="U168" t="str">
            <v>201111</v>
          </cell>
          <cell r="V168" t="str">
            <v>201111</v>
          </cell>
          <cell r="W168" t="str">
            <v>12</v>
          </cell>
          <cell r="X168">
            <v>1</v>
          </cell>
          <cell r="Y168" t="str">
            <v>CAS ZONALES NOVIEMBRE 2011</v>
          </cell>
          <cell r="Z168">
            <v>4166</v>
          </cell>
          <cell r="AA168" t="str">
            <v>10205647894</v>
          </cell>
          <cell r="AB168" t="str">
            <v>ZARATE</v>
          </cell>
          <cell r="AC168" t="str">
            <v>LAZARO</v>
          </cell>
          <cell r="AD168" t="str">
            <v>PEDRO RONALD</v>
          </cell>
          <cell r="AE168" t="str">
            <v>HORIZONTE</v>
          </cell>
          <cell r="AF168" t="str">
            <v>01</v>
          </cell>
          <cell r="AG168">
            <v>99.9</v>
          </cell>
          <cell r="AH168">
            <v>79.41</v>
          </cell>
          <cell r="AI168">
            <v>179.31</v>
          </cell>
          <cell r="AJ168">
            <v>512.29999999999995</v>
          </cell>
          <cell r="AK168">
            <v>40849</v>
          </cell>
          <cell r="AL168" t="str">
            <v>2199304</v>
          </cell>
          <cell r="AM168">
            <v>40548</v>
          </cell>
          <cell r="AN168" t="str">
            <v>2011</v>
          </cell>
          <cell r="AO168" t="str">
            <v>1</v>
          </cell>
          <cell r="AP168">
            <v>97.2</v>
          </cell>
          <cell r="AQ168">
            <v>0</v>
          </cell>
          <cell r="AR168">
            <v>0</v>
          </cell>
          <cell r="AS168">
            <v>0</v>
          </cell>
          <cell r="AT168">
            <v>0</v>
          </cell>
          <cell r="AU168">
            <v>0</v>
          </cell>
          <cell r="AV168">
            <v>0</v>
          </cell>
          <cell r="AW168">
            <v>0</v>
          </cell>
          <cell r="AX168">
            <v>0</v>
          </cell>
          <cell r="AY168">
            <v>0</v>
          </cell>
          <cell r="AZ168">
            <v>0</v>
          </cell>
          <cell r="BA168">
            <v>0</v>
          </cell>
          <cell r="BB168">
            <v>25864</v>
          </cell>
          <cell r="BC168">
            <v>0</v>
          </cell>
          <cell r="BD168">
            <v>0</v>
          </cell>
          <cell r="BE168">
            <v>0</v>
          </cell>
          <cell r="BF168">
            <v>0</v>
          </cell>
          <cell r="BG168">
            <v>0</v>
          </cell>
          <cell r="BH168" t="str">
            <v>558621PZLAA5</v>
          </cell>
          <cell r="BI168">
            <v>40849</v>
          </cell>
        </row>
        <row r="169">
          <cell r="A169" t="str">
            <v>20564789</v>
          </cell>
          <cell r="B169" t="str">
            <v>ZARATE LAZARO PEDRO RONALD</v>
          </cell>
          <cell r="C169" t="str">
            <v>JEFE DE OFICINA ZONAL LA MERCED</v>
          </cell>
          <cell r="D169" t="str">
            <v>20564789</v>
          </cell>
          <cell r="E169">
            <v>40849</v>
          </cell>
          <cell r="F169">
            <v>40939</v>
          </cell>
          <cell r="H169">
            <v>5123</v>
          </cell>
          <cell r="I169">
            <v>5123</v>
          </cell>
          <cell r="J169">
            <v>0</v>
          </cell>
          <cell r="K169" t="str">
            <v>ZARATE LAZARO PEDRO RONALD</v>
          </cell>
          <cell r="L169">
            <v>0</v>
          </cell>
          <cell r="M169">
            <v>4431.3900000000003</v>
          </cell>
          <cell r="N169" t="str">
            <v>OFICINA ZONAL LA MERCED</v>
          </cell>
          <cell r="O169" t="str">
            <v xml:space="preserve">0020  </v>
          </cell>
          <cell r="P169" t="str">
            <v>3445</v>
          </cell>
          <cell r="Q169" t="str">
            <v>001</v>
          </cell>
          <cell r="R169" t="str">
            <v>140</v>
          </cell>
          <cell r="S169">
            <v>40870</v>
          </cell>
          <cell r="T169" t="str">
            <v>04-405-007954</v>
          </cell>
          <cell r="U169" t="str">
            <v>201111</v>
          </cell>
          <cell r="V169" t="str">
            <v>201111</v>
          </cell>
          <cell r="W169" t="str">
            <v>12</v>
          </cell>
          <cell r="X169">
            <v>1</v>
          </cell>
          <cell r="Y169" t="str">
            <v>CAS ZONALES NOVIEMBRE 2011</v>
          </cell>
          <cell r="Z169">
            <v>4166</v>
          </cell>
          <cell r="AA169" t="str">
            <v>10205647894</v>
          </cell>
          <cell r="AB169" t="str">
            <v>ZARATE</v>
          </cell>
          <cell r="AC169" t="str">
            <v>LAZARO</v>
          </cell>
          <cell r="AD169" t="str">
            <v>PEDRO RONALD</v>
          </cell>
          <cell r="AE169" t="str">
            <v>HORIZONTE</v>
          </cell>
          <cell r="AF169" t="str">
            <v>01</v>
          </cell>
          <cell r="AG169">
            <v>99.9</v>
          </cell>
          <cell r="AH169">
            <v>79.41</v>
          </cell>
          <cell r="AI169">
            <v>179.31</v>
          </cell>
          <cell r="AJ169">
            <v>512.29999999999995</v>
          </cell>
          <cell r="AK169">
            <v>40849</v>
          </cell>
          <cell r="AL169" t="str">
            <v>2199304</v>
          </cell>
          <cell r="AM169">
            <v>40548</v>
          </cell>
          <cell r="AN169" t="str">
            <v>2011</v>
          </cell>
          <cell r="AO169" t="str">
            <v>1</v>
          </cell>
          <cell r="AP169">
            <v>97.2</v>
          </cell>
          <cell r="AQ169">
            <v>0</v>
          </cell>
          <cell r="AR169">
            <v>0</v>
          </cell>
          <cell r="AS169">
            <v>0</v>
          </cell>
          <cell r="AT169">
            <v>0</v>
          </cell>
          <cell r="AU169">
            <v>0</v>
          </cell>
          <cell r="AV169">
            <v>0</v>
          </cell>
          <cell r="AW169">
            <v>0</v>
          </cell>
          <cell r="AX169">
            <v>0</v>
          </cell>
          <cell r="AY169">
            <v>0</v>
          </cell>
          <cell r="AZ169">
            <v>0</v>
          </cell>
          <cell r="BA169">
            <v>0</v>
          </cell>
          <cell r="BB169">
            <v>25864</v>
          </cell>
          <cell r="BC169">
            <v>0</v>
          </cell>
          <cell r="BD169">
            <v>0</v>
          </cell>
          <cell r="BE169">
            <v>0</v>
          </cell>
          <cell r="BF169">
            <v>0</v>
          </cell>
          <cell r="BG169">
            <v>0</v>
          </cell>
          <cell r="BH169" t="str">
            <v>558621PZLAA5</v>
          </cell>
          <cell r="BI169">
            <v>40849</v>
          </cell>
        </row>
        <row r="170">
          <cell r="A170" t="str">
            <v>20116899</v>
          </cell>
          <cell r="B170" t="str">
            <v>ZARATE  RAMOS JAIME ROGER</v>
          </cell>
          <cell r="C170" t="str">
            <v>TECNICO DE PROYECTOS</v>
          </cell>
          <cell r="D170" t="str">
            <v>20116899</v>
          </cell>
          <cell r="E170">
            <v>40854</v>
          </cell>
          <cell r="F170">
            <v>40908</v>
          </cell>
          <cell r="H170">
            <v>2320</v>
          </cell>
          <cell r="I170">
            <v>2320</v>
          </cell>
          <cell r="J170">
            <v>0</v>
          </cell>
          <cell r="K170" t="str">
            <v>ZARATE  RAMOS JAIME ROGER</v>
          </cell>
          <cell r="L170">
            <v>0</v>
          </cell>
          <cell r="M170">
            <v>2018.4</v>
          </cell>
          <cell r="N170" t="str">
            <v>OFICINA ZONAL LIMA CALLAO</v>
          </cell>
          <cell r="O170" t="str">
            <v xml:space="preserve">0002  </v>
          </cell>
          <cell r="P170" t="str">
            <v>3461</v>
          </cell>
          <cell r="Q170" t="str">
            <v>001</v>
          </cell>
          <cell r="R170" t="str">
            <v>46</v>
          </cell>
          <cell r="S170">
            <v>40870</v>
          </cell>
          <cell r="T170" t="str">
            <v>4041101259</v>
          </cell>
          <cell r="U170" t="str">
            <v>201111</v>
          </cell>
          <cell r="V170" t="str">
            <v>201111</v>
          </cell>
          <cell r="W170" t="str">
            <v>12</v>
          </cell>
          <cell r="X170">
            <v>1</v>
          </cell>
          <cell r="Y170" t="str">
            <v>CAS ZONALES NOVIEMBRE 2011</v>
          </cell>
          <cell r="Z170">
            <v>4175</v>
          </cell>
          <cell r="AA170" t="str">
            <v>10201168991</v>
          </cell>
          <cell r="AB170" t="str">
            <v xml:space="preserve">ZARATE </v>
          </cell>
          <cell r="AC170" t="str">
            <v>RAMOS</v>
          </cell>
          <cell r="AD170" t="str">
            <v>JAIME ROGER</v>
          </cell>
          <cell r="AE170" t="str">
            <v>ONP</v>
          </cell>
          <cell r="AF170" t="str">
            <v>99</v>
          </cell>
          <cell r="AG170">
            <v>0</v>
          </cell>
          <cell r="AH170">
            <v>0</v>
          </cell>
          <cell r="AI170">
            <v>0</v>
          </cell>
          <cell r="AJ170">
            <v>301.60000000000002</v>
          </cell>
          <cell r="AK170">
            <v>40854</v>
          </cell>
          <cell r="AL170" t="str">
            <v>2239953</v>
          </cell>
          <cell r="AM170">
            <v>40557</v>
          </cell>
          <cell r="AN170" t="str">
            <v>2011</v>
          </cell>
          <cell r="AO170" t="str">
            <v>1</v>
          </cell>
          <cell r="AP170">
            <v>97.2</v>
          </cell>
          <cell r="AQ170">
            <v>0</v>
          </cell>
          <cell r="AR170">
            <v>0</v>
          </cell>
          <cell r="AS170">
            <v>0</v>
          </cell>
          <cell r="AT170">
            <v>0</v>
          </cell>
          <cell r="AU170">
            <v>0</v>
          </cell>
          <cell r="AV170">
            <v>0</v>
          </cell>
          <cell r="AW170">
            <v>0</v>
          </cell>
          <cell r="AX170">
            <v>0</v>
          </cell>
          <cell r="AY170">
            <v>0</v>
          </cell>
          <cell r="AZ170">
            <v>0</v>
          </cell>
          <cell r="BA170">
            <v>0</v>
          </cell>
          <cell r="BB170">
            <v>28479</v>
          </cell>
          <cell r="BC170">
            <v>0</v>
          </cell>
          <cell r="BD170">
            <v>0</v>
          </cell>
          <cell r="BE170">
            <v>0</v>
          </cell>
          <cell r="BF170">
            <v>0</v>
          </cell>
          <cell r="BG170">
            <v>0</v>
          </cell>
          <cell r="BH170" t="str">
            <v/>
          </cell>
          <cell r="BI170">
            <v>40854</v>
          </cell>
        </row>
        <row r="171">
          <cell r="A171" t="str">
            <v>20116899</v>
          </cell>
          <cell r="B171" t="str">
            <v>ZARATE  RAMOS JAIME ROGER</v>
          </cell>
          <cell r="C171" t="str">
            <v>TECNICO DE PROYECTOS</v>
          </cell>
          <cell r="D171" t="str">
            <v>20116899</v>
          </cell>
          <cell r="E171">
            <v>40854</v>
          </cell>
          <cell r="F171">
            <v>40939</v>
          </cell>
          <cell r="H171">
            <v>2320</v>
          </cell>
          <cell r="I171">
            <v>2320</v>
          </cell>
          <cell r="J171">
            <v>0</v>
          </cell>
          <cell r="K171" t="str">
            <v>ZARATE  RAMOS JAIME ROGER</v>
          </cell>
          <cell r="L171">
            <v>0</v>
          </cell>
          <cell r="M171">
            <v>2018.4</v>
          </cell>
          <cell r="N171" t="str">
            <v>OFICINA ZONAL LIMA CALLAO</v>
          </cell>
          <cell r="O171" t="str">
            <v xml:space="preserve">0002  </v>
          </cell>
          <cell r="P171" t="str">
            <v>3461</v>
          </cell>
          <cell r="Q171" t="str">
            <v>001</v>
          </cell>
          <cell r="R171" t="str">
            <v>46</v>
          </cell>
          <cell r="S171">
            <v>40870</v>
          </cell>
          <cell r="T171" t="str">
            <v>4041101259</v>
          </cell>
          <cell r="U171" t="str">
            <v>201111</v>
          </cell>
          <cell r="V171" t="str">
            <v>201111</v>
          </cell>
          <cell r="W171" t="str">
            <v>12</v>
          </cell>
          <cell r="X171">
            <v>1</v>
          </cell>
          <cell r="Y171" t="str">
            <v>CAS ZONALES NOVIEMBRE 2011</v>
          </cell>
          <cell r="Z171">
            <v>4175</v>
          </cell>
          <cell r="AA171" t="str">
            <v>10201168991</v>
          </cell>
          <cell r="AB171" t="str">
            <v xml:space="preserve">ZARATE </v>
          </cell>
          <cell r="AC171" t="str">
            <v>RAMOS</v>
          </cell>
          <cell r="AD171" t="str">
            <v>JAIME ROGER</v>
          </cell>
          <cell r="AE171" t="str">
            <v>ONP</v>
          </cell>
          <cell r="AF171" t="str">
            <v>99</v>
          </cell>
          <cell r="AG171">
            <v>0</v>
          </cell>
          <cell r="AH171">
            <v>0</v>
          </cell>
          <cell r="AI171">
            <v>0</v>
          </cell>
          <cell r="AJ171">
            <v>301.60000000000002</v>
          </cell>
          <cell r="AK171">
            <v>40854</v>
          </cell>
          <cell r="AL171" t="str">
            <v>2239953</v>
          </cell>
          <cell r="AM171">
            <v>40557</v>
          </cell>
          <cell r="AN171" t="str">
            <v>2011</v>
          </cell>
          <cell r="AO171" t="str">
            <v>1</v>
          </cell>
          <cell r="AP171">
            <v>97.2</v>
          </cell>
          <cell r="AQ171">
            <v>0</v>
          </cell>
          <cell r="AR171">
            <v>0</v>
          </cell>
          <cell r="AS171">
            <v>0</v>
          </cell>
          <cell r="AT171">
            <v>0</v>
          </cell>
          <cell r="AU171">
            <v>0</v>
          </cell>
          <cell r="AV171">
            <v>0</v>
          </cell>
          <cell r="AW171">
            <v>0</v>
          </cell>
          <cell r="AX171">
            <v>0</v>
          </cell>
          <cell r="AY171">
            <v>0</v>
          </cell>
          <cell r="AZ171">
            <v>0</v>
          </cell>
          <cell r="BA171">
            <v>0</v>
          </cell>
          <cell r="BB171">
            <v>28479</v>
          </cell>
          <cell r="BC171">
            <v>0</v>
          </cell>
          <cell r="BD171">
            <v>0</v>
          </cell>
          <cell r="BE171">
            <v>0</v>
          </cell>
          <cell r="BF171">
            <v>0</v>
          </cell>
          <cell r="BG171">
            <v>0</v>
          </cell>
          <cell r="BH171" t="str">
            <v/>
          </cell>
          <cell r="BI171">
            <v>40854</v>
          </cell>
        </row>
        <row r="172">
          <cell r="A172" t="str">
            <v>20116899</v>
          </cell>
          <cell r="B172" t="str">
            <v>ZARATE  RAMOS JAIME ROGER</v>
          </cell>
          <cell r="C172" t="str">
            <v>TECNICO DE PROYECTOS</v>
          </cell>
          <cell r="D172" t="str">
            <v>20116899</v>
          </cell>
          <cell r="E172">
            <v>40854</v>
          </cell>
          <cell r="F172">
            <v>40999</v>
          </cell>
          <cell r="H172">
            <v>2320</v>
          </cell>
          <cell r="I172">
            <v>2320</v>
          </cell>
          <cell r="J172">
            <v>0</v>
          </cell>
          <cell r="K172" t="str">
            <v>ZARATE  RAMOS JAIME ROGER</v>
          </cell>
          <cell r="L172">
            <v>0</v>
          </cell>
          <cell r="M172">
            <v>2018.4</v>
          </cell>
          <cell r="N172" t="str">
            <v>OFICINA ZONAL LIMA CALLAO</v>
          </cell>
          <cell r="O172" t="str">
            <v xml:space="preserve">0002  </v>
          </cell>
          <cell r="P172" t="str">
            <v>3461</v>
          </cell>
          <cell r="Q172" t="str">
            <v>001</v>
          </cell>
          <cell r="R172" t="str">
            <v>46</v>
          </cell>
          <cell r="S172">
            <v>40870</v>
          </cell>
          <cell r="T172" t="str">
            <v>4041101259</v>
          </cell>
          <cell r="U172" t="str">
            <v>201111</v>
          </cell>
          <cell r="V172" t="str">
            <v>201111</v>
          </cell>
          <cell r="W172" t="str">
            <v>12</v>
          </cell>
          <cell r="X172">
            <v>1</v>
          </cell>
          <cell r="Y172" t="str">
            <v>CAS ZONALES NOVIEMBRE 2011</v>
          </cell>
          <cell r="Z172">
            <v>4175</v>
          </cell>
          <cell r="AA172" t="str">
            <v>10201168991</v>
          </cell>
          <cell r="AB172" t="str">
            <v xml:space="preserve">ZARATE </v>
          </cell>
          <cell r="AC172" t="str">
            <v>RAMOS</v>
          </cell>
          <cell r="AD172" t="str">
            <v>JAIME ROGER</v>
          </cell>
          <cell r="AE172" t="str">
            <v>ONP</v>
          </cell>
          <cell r="AF172" t="str">
            <v>99</v>
          </cell>
          <cell r="AG172">
            <v>0</v>
          </cell>
          <cell r="AH172">
            <v>0</v>
          </cell>
          <cell r="AI172">
            <v>0</v>
          </cell>
          <cell r="AJ172">
            <v>301.60000000000002</v>
          </cell>
          <cell r="AK172">
            <v>40854</v>
          </cell>
          <cell r="AL172" t="str">
            <v>2239953</v>
          </cell>
          <cell r="AM172">
            <v>40557</v>
          </cell>
          <cell r="AN172" t="str">
            <v>2011</v>
          </cell>
          <cell r="AO172" t="str">
            <v>1</v>
          </cell>
          <cell r="AP172">
            <v>97.2</v>
          </cell>
          <cell r="AQ172">
            <v>0</v>
          </cell>
          <cell r="AR172">
            <v>0</v>
          </cell>
          <cell r="AS172">
            <v>0</v>
          </cell>
          <cell r="AT172">
            <v>0</v>
          </cell>
          <cell r="AU172">
            <v>0</v>
          </cell>
          <cell r="AV172">
            <v>0</v>
          </cell>
          <cell r="AW172">
            <v>0</v>
          </cell>
          <cell r="AX172">
            <v>0</v>
          </cell>
          <cell r="AY172">
            <v>0</v>
          </cell>
          <cell r="AZ172">
            <v>0</v>
          </cell>
          <cell r="BA172">
            <v>0</v>
          </cell>
          <cell r="BB172">
            <v>28479</v>
          </cell>
          <cell r="BC172">
            <v>0</v>
          </cell>
          <cell r="BD172">
            <v>0</v>
          </cell>
          <cell r="BE172">
            <v>0</v>
          </cell>
          <cell r="BF172">
            <v>0</v>
          </cell>
          <cell r="BG172">
            <v>0</v>
          </cell>
          <cell r="BH172" t="str">
            <v/>
          </cell>
          <cell r="BI172">
            <v>40854</v>
          </cell>
        </row>
        <row r="173">
          <cell r="A173" t="str">
            <v>20116899</v>
          </cell>
          <cell r="B173" t="str">
            <v>ZARATE  RAMOS JAIME ROGER</v>
          </cell>
          <cell r="C173" t="str">
            <v>TECNICO DE PROYECTOS</v>
          </cell>
          <cell r="D173" t="str">
            <v>20116899</v>
          </cell>
          <cell r="E173">
            <v>40854</v>
          </cell>
          <cell r="F173">
            <v>41060</v>
          </cell>
          <cell r="H173">
            <v>2320</v>
          </cell>
          <cell r="I173">
            <v>2320</v>
          </cell>
          <cell r="J173">
            <v>0</v>
          </cell>
          <cell r="K173" t="str">
            <v>ZARATE  RAMOS JAIME ROGER</v>
          </cell>
          <cell r="L173">
            <v>0</v>
          </cell>
          <cell r="M173">
            <v>2018.4</v>
          </cell>
          <cell r="N173" t="str">
            <v>OFICINA ZONAL LIMA CALLAO</v>
          </cell>
          <cell r="O173" t="str">
            <v xml:space="preserve">0002  </v>
          </cell>
          <cell r="P173" t="str">
            <v>3461</v>
          </cell>
          <cell r="Q173" t="str">
            <v>001</v>
          </cell>
          <cell r="R173" t="str">
            <v>46</v>
          </cell>
          <cell r="S173">
            <v>40870</v>
          </cell>
          <cell r="T173" t="str">
            <v>4041101259</v>
          </cell>
          <cell r="U173" t="str">
            <v>201111</v>
          </cell>
          <cell r="V173" t="str">
            <v>201111</v>
          </cell>
          <cell r="W173" t="str">
            <v>12</v>
          </cell>
          <cell r="X173">
            <v>1</v>
          </cell>
          <cell r="Y173" t="str">
            <v>CAS ZONALES NOVIEMBRE 2011</v>
          </cell>
          <cell r="Z173">
            <v>4175</v>
          </cell>
          <cell r="AA173" t="str">
            <v>10201168991</v>
          </cell>
          <cell r="AB173" t="str">
            <v xml:space="preserve">ZARATE </v>
          </cell>
          <cell r="AC173" t="str">
            <v>RAMOS</v>
          </cell>
          <cell r="AD173" t="str">
            <v>JAIME ROGER</v>
          </cell>
          <cell r="AE173" t="str">
            <v>ONP</v>
          </cell>
          <cell r="AF173" t="str">
            <v>99</v>
          </cell>
          <cell r="AG173">
            <v>0</v>
          </cell>
          <cell r="AH173">
            <v>0</v>
          </cell>
          <cell r="AI173">
            <v>0</v>
          </cell>
          <cell r="AJ173">
            <v>301.60000000000002</v>
          </cell>
          <cell r="AK173">
            <v>40854</v>
          </cell>
          <cell r="AL173" t="str">
            <v>2239953</v>
          </cell>
          <cell r="AM173">
            <v>40557</v>
          </cell>
          <cell r="AN173" t="str">
            <v>2011</v>
          </cell>
          <cell r="AO173" t="str">
            <v>1</v>
          </cell>
          <cell r="AP173">
            <v>97.2</v>
          </cell>
          <cell r="AQ173">
            <v>0</v>
          </cell>
          <cell r="AR173">
            <v>0</v>
          </cell>
          <cell r="AS173">
            <v>0</v>
          </cell>
          <cell r="AT173">
            <v>0</v>
          </cell>
          <cell r="AU173">
            <v>0</v>
          </cell>
          <cell r="AV173">
            <v>0</v>
          </cell>
          <cell r="AW173">
            <v>0</v>
          </cell>
          <cell r="AX173">
            <v>0</v>
          </cell>
          <cell r="AY173">
            <v>0</v>
          </cell>
          <cell r="AZ173">
            <v>0</v>
          </cell>
          <cell r="BA173">
            <v>0</v>
          </cell>
          <cell r="BB173">
            <v>28479</v>
          </cell>
          <cell r="BC173">
            <v>0</v>
          </cell>
          <cell r="BD173">
            <v>0</v>
          </cell>
          <cell r="BE173">
            <v>0</v>
          </cell>
          <cell r="BF173">
            <v>0</v>
          </cell>
          <cell r="BG173">
            <v>0</v>
          </cell>
          <cell r="BH173" t="str">
            <v/>
          </cell>
          <cell r="BI173">
            <v>40854</v>
          </cell>
        </row>
        <row r="174">
          <cell r="A174" t="str">
            <v>23813727</v>
          </cell>
          <cell r="B174" t="str">
            <v>ZVIETCOVICH  ALVAREZ MANUEL JESUS</v>
          </cell>
          <cell r="C174" t="str">
            <v>JEFE DE LA OFICINA ZONAL CUSCO</v>
          </cell>
          <cell r="D174" t="str">
            <v>23813727</v>
          </cell>
          <cell r="E174">
            <v>40826</v>
          </cell>
          <cell r="F174">
            <v>40886</v>
          </cell>
          <cell r="H174">
            <v>5300</v>
          </cell>
          <cell r="I174">
            <v>5300</v>
          </cell>
          <cell r="J174">
            <v>530</v>
          </cell>
          <cell r="K174" t="str">
            <v>ZVIETCOVICH  ALVAREZ MANUEL JESUS</v>
          </cell>
          <cell r="L174">
            <v>0</v>
          </cell>
          <cell r="M174">
            <v>4089.48</v>
          </cell>
          <cell r="N174" t="str">
            <v>OFICINA ZONAL CUSCO</v>
          </cell>
          <cell r="O174" t="str">
            <v xml:space="preserve">0015  </v>
          </cell>
          <cell r="P174" t="str">
            <v>3430</v>
          </cell>
          <cell r="Q174" t="str">
            <v>003</v>
          </cell>
          <cell r="R174" t="str">
            <v>19</v>
          </cell>
          <cell r="S174">
            <v>40870</v>
          </cell>
          <cell r="T174" t="str">
            <v>4040881846</v>
          </cell>
          <cell r="U174" t="str">
            <v>201111</v>
          </cell>
          <cell r="V174" t="str">
            <v>201111</v>
          </cell>
          <cell r="W174" t="str">
            <v>12</v>
          </cell>
          <cell r="X174">
            <v>1</v>
          </cell>
          <cell r="Y174" t="str">
            <v>CAS ZONALES NOVIEMBRE 2011</v>
          </cell>
          <cell r="Z174">
            <v>4149</v>
          </cell>
          <cell r="AA174" t="str">
            <v>10238137271</v>
          </cell>
          <cell r="AB174" t="str">
            <v xml:space="preserve">ZVIETCOVICH </v>
          </cell>
          <cell r="AC174" t="str">
            <v>ALVAREZ</v>
          </cell>
          <cell r="AD174" t="str">
            <v>MANUEL JESUS</v>
          </cell>
          <cell r="AE174" t="str">
            <v>PRIMA</v>
          </cell>
          <cell r="AF174" t="str">
            <v>03</v>
          </cell>
          <cell r="AG174">
            <v>92.75</v>
          </cell>
          <cell r="AH174">
            <v>57.77</v>
          </cell>
          <cell r="AI174">
            <v>150.52000000000001</v>
          </cell>
          <cell r="AJ174">
            <v>530</v>
          </cell>
          <cell r="AK174">
            <v>40826</v>
          </cell>
          <cell r="AL174" t="str">
            <v/>
          </cell>
          <cell r="AM174">
            <v>1</v>
          </cell>
          <cell r="AN174" t="str">
            <v>2011</v>
          </cell>
          <cell r="AO174" t="str">
            <v>1</v>
          </cell>
          <cell r="AP174">
            <v>97.2</v>
          </cell>
          <cell r="AQ174">
            <v>0</v>
          </cell>
          <cell r="AR174">
            <v>0</v>
          </cell>
          <cell r="AS174">
            <v>0</v>
          </cell>
          <cell r="AT174">
            <v>0</v>
          </cell>
          <cell r="AU174">
            <v>0</v>
          </cell>
          <cell r="AV174">
            <v>0</v>
          </cell>
          <cell r="AW174">
            <v>0</v>
          </cell>
          <cell r="AX174">
            <v>0</v>
          </cell>
          <cell r="AY174">
            <v>0</v>
          </cell>
          <cell r="AZ174">
            <v>0</v>
          </cell>
          <cell r="BA174">
            <v>0</v>
          </cell>
          <cell r="BB174">
            <v>22898</v>
          </cell>
          <cell r="BC174">
            <v>0</v>
          </cell>
          <cell r="BD174">
            <v>0</v>
          </cell>
          <cell r="BE174">
            <v>0</v>
          </cell>
          <cell r="BF174">
            <v>0</v>
          </cell>
          <cell r="BG174">
            <v>0</v>
          </cell>
          <cell r="BH174" t="str">
            <v>528961MZAEA5</v>
          </cell>
          <cell r="BI174">
            <v>40826</v>
          </cell>
        </row>
        <row r="175">
          <cell r="A175" t="str">
            <v>05380488</v>
          </cell>
          <cell r="B175" t="str">
            <v>BARTENS  FERRANDO  NAPOLEON</v>
          </cell>
          <cell r="C175" t="str">
            <v>CHOFER</v>
          </cell>
          <cell r="D175" t="str">
            <v>05380488</v>
          </cell>
          <cell r="E175">
            <v>40871</v>
          </cell>
          <cell r="F175">
            <v>40908</v>
          </cell>
          <cell r="H175">
            <v>257</v>
          </cell>
          <cell r="I175">
            <v>257</v>
          </cell>
          <cell r="J175">
            <v>0</v>
          </cell>
          <cell r="K175" t="str">
            <v>BARTENS  FERRANDO  NAPOLEON</v>
          </cell>
          <cell r="L175">
            <v>0</v>
          </cell>
          <cell r="M175">
            <v>223.02</v>
          </cell>
          <cell r="N175" t="str">
            <v>OFICINA ZONAL LORETO</v>
          </cell>
          <cell r="O175" t="str">
            <v xml:space="preserve">0023  </v>
          </cell>
          <cell r="P175" t="str">
            <v>3523</v>
          </cell>
          <cell r="Q175" t="str">
            <v>001</v>
          </cell>
          <cell r="R175" t="str">
            <v>16</v>
          </cell>
          <cell r="S175">
            <v>40871</v>
          </cell>
          <cell r="T175" t="str">
            <v>4041615538</v>
          </cell>
          <cell r="U175" t="str">
            <v>201111</v>
          </cell>
          <cell r="V175" t="str">
            <v>201111</v>
          </cell>
          <cell r="W175" t="str">
            <v>13</v>
          </cell>
          <cell r="X175">
            <v>3</v>
          </cell>
          <cell r="Y175" t="str">
            <v>CAS ZONALES NOVIEMBRE 2011 ADICIONAL 01</v>
          </cell>
          <cell r="Z175">
            <v>4208</v>
          </cell>
          <cell r="AA175" t="str">
            <v>10053804883</v>
          </cell>
          <cell r="AB175" t="str">
            <v xml:space="preserve">BARTENS </v>
          </cell>
          <cell r="AC175" t="str">
            <v xml:space="preserve">FERRANDO </v>
          </cell>
          <cell r="AD175" t="str">
            <v>NAPOLEON</v>
          </cell>
          <cell r="AE175" t="str">
            <v>INTEGRA</v>
          </cell>
          <cell r="AF175" t="str">
            <v>02</v>
          </cell>
          <cell r="AG175">
            <v>4.63</v>
          </cell>
          <cell r="AH175">
            <v>3.65</v>
          </cell>
          <cell r="AI175">
            <v>8.2799999999999994</v>
          </cell>
          <cell r="AJ175">
            <v>25.7</v>
          </cell>
          <cell r="AK175">
            <v>40871</v>
          </cell>
          <cell r="AL175" t="str">
            <v/>
          </cell>
          <cell r="AM175">
            <v>1</v>
          </cell>
          <cell r="AN175" t="str">
            <v>2011</v>
          </cell>
          <cell r="AO175" t="str">
            <v>1</v>
          </cell>
          <cell r="AP175">
            <v>60.75</v>
          </cell>
          <cell r="AQ175">
            <v>0</v>
          </cell>
          <cell r="AR175">
            <v>0</v>
          </cell>
          <cell r="AS175">
            <v>0</v>
          </cell>
          <cell r="AT175">
            <v>0</v>
          </cell>
          <cell r="AU175">
            <v>0</v>
          </cell>
          <cell r="AV175">
            <v>0</v>
          </cell>
          <cell r="AW175">
            <v>0</v>
          </cell>
          <cell r="AX175">
            <v>0</v>
          </cell>
          <cell r="AY175">
            <v>0</v>
          </cell>
          <cell r="AZ175">
            <v>0</v>
          </cell>
          <cell r="BA175">
            <v>0</v>
          </cell>
          <cell r="BB175">
            <v>27623</v>
          </cell>
          <cell r="BC175">
            <v>0</v>
          </cell>
          <cell r="BD175">
            <v>0</v>
          </cell>
          <cell r="BE175">
            <v>0</v>
          </cell>
          <cell r="BF175">
            <v>0</v>
          </cell>
          <cell r="BG175">
            <v>0</v>
          </cell>
          <cell r="BH175" t="str">
            <v>576211NBFTR5</v>
          </cell>
          <cell r="BI175">
            <v>40871</v>
          </cell>
        </row>
        <row r="176">
          <cell r="A176" t="str">
            <v>05380488</v>
          </cell>
          <cell r="B176" t="str">
            <v>BARTENS  FERRANDO  NAPOLEON</v>
          </cell>
          <cell r="C176" t="str">
            <v>CHOFER</v>
          </cell>
          <cell r="D176" t="str">
            <v>05380488</v>
          </cell>
          <cell r="E176">
            <v>40871</v>
          </cell>
          <cell r="F176">
            <v>40939</v>
          </cell>
          <cell r="H176">
            <v>257</v>
          </cell>
          <cell r="I176">
            <v>257</v>
          </cell>
          <cell r="J176">
            <v>0</v>
          </cell>
          <cell r="K176" t="str">
            <v>BARTENS  FERRANDO  NAPOLEON</v>
          </cell>
          <cell r="L176">
            <v>0</v>
          </cell>
          <cell r="M176">
            <v>223.02</v>
          </cell>
          <cell r="N176" t="str">
            <v>OFICINA ZONAL LORETO</v>
          </cell>
          <cell r="O176" t="str">
            <v xml:space="preserve">0023  </v>
          </cell>
          <cell r="P176" t="str">
            <v>3523</v>
          </cell>
          <cell r="Q176" t="str">
            <v>001</v>
          </cell>
          <cell r="R176" t="str">
            <v>16</v>
          </cell>
          <cell r="S176">
            <v>40871</v>
          </cell>
          <cell r="T176" t="str">
            <v>4041615538</v>
          </cell>
          <cell r="U176" t="str">
            <v>201111</v>
          </cell>
          <cell r="V176" t="str">
            <v>201111</v>
          </cell>
          <cell r="W176" t="str">
            <v>13</v>
          </cell>
          <cell r="X176">
            <v>3</v>
          </cell>
          <cell r="Y176" t="str">
            <v>CAS ZONALES NOVIEMBRE 2011 ADICIONAL 01</v>
          </cell>
          <cell r="Z176">
            <v>4208</v>
          </cell>
          <cell r="AA176" t="str">
            <v>10053804883</v>
          </cell>
          <cell r="AB176" t="str">
            <v xml:space="preserve">BARTENS </v>
          </cell>
          <cell r="AC176" t="str">
            <v xml:space="preserve">FERRANDO </v>
          </cell>
          <cell r="AD176" t="str">
            <v>NAPOLEON</v>
          </cell>
          <cell r="AE176" t="str">
            <v>INTEGRA</v>
          </cell>
          <cell r="AF176" t="str">
            <v>02</v>
          </cell>
          <cell r="AG176">
            <v>4.63</v>
          </cell>
          <cell r="AH176">
            <v>3.65</v>
          </cell>
          <cell r="AI176">
            <v>8.2799999999999994</v>
          </cell>
          <cell r="AJ176">
            <v>25.7</v>
          </cell>
          <cell r="AK176">
            <v>40871</v>
          </cell>
          <cell r="AL176" t="str">
            <v/>
          </cell>
          <cell r="AM176">
            <v>1</v>
          </cell>
          <cell r="AN176" t="str">
            <v>2011</v>
          </cell>
          <cell r="AO176" t="str">
            <v>1</v>
          </cell>
          <cell r="AP176">
            <v>60.75</v>
          </cell>
          <cell r="AQ176">
            <v>0</v>
          </cell>
          <cell r="AR176">
            <v>0</v>
          </cell>
          <cell r="AS176">
            <v>0</v>
          </cell>
          <cell r="AT176">
            <v>0</v>
          </cell>
          <cell r="AU176">
            <v>0</v>
          </cell>
          <cell r="AV176">
            <v>0</v>
          </cell>
          <cell r="AW176">
            <v>0</v>
          </cell>
          <cell r="AX176">
            <v>0</v>
          </cell>
          <cell r="AY176">
            <v>0</v>
          </cell>
          <cell r="AZ176">
            <v>0</v>
          </cell>
          <cell r="BA176">
            <v>0</v>
          </cell>
          <cell r="BB176">
            <v>27623</v>
          </cell>
          <cell r="BC176">
            <v>0</v>
          </cell>
          <cell r="BD176">
            <v>0</v>
          </cell>
          <cell r="BE176">
            <v>0</v>
          </cell>
          <cell r="BF176">
            <v>0</v>
          </cell>
          <cell r="BG176">
            <v>0</v>
          </cell>
          <cell r="BH176" t="str">
            <v>576211NBFTR5</v>
          </cell>
          <cell r="BI176">
            <v>40871</v>
          </cell>
        </row>
        <row r="177">
          <cell r="A177" t="str">
            <v>05380488</v>
          </cell>
          <cell r="B177" t="str">
            <v>BARTENS  FERRANDO  NAPOLEON</v>
          </cell>
          <cell r="C177" t="str">
            <v>CHOFER</v>
          </cell>
          <cell r="D177" t="str">
            <v>05380488</v>
          </cell>
          <cell r="E177">
            <v>40871</v>
          </cell>
          <cell r="F177">
            <v>40999</v>
          </cell>
          <cell r="H177">
            <v>257</v>
          </cell>
          <cell r="I177">
            <v>257</v>
          </cell>
          <cell r="J177">
            <v>0</v>
          </cell>
          <cell r="K177" t="str">
            <v>BARTENS  FERRANDO  NAPOLEON</v>
          </cell>
          <cell r="L177">
            <v>0</v>
          </cell>
          <cell r="M177">
            <v>223.02</v>
          </cell>
          <cell r="N177" t="str">
            <v>OFICINA ZONAL LORETO</v>
          </cell>
          <cell r="O177" t="str">
            <v xml:space="preserve">0023  </v>
          </cell>
          <cell r="P177" t="str">
            <v>3523</v>
          </cell>
          <cell r="Q177" t="str">
            <v>001</v>
          </cell>
          <cell r="R177" t="str">
            <v>16</v>
          </cell>
          <cell r="S177">
            <v>40871</v>
          </cell>
          <cell r="T177" t="str">
            <v>4041615538</v>
          </cell>
          <cell r="U177" t="str">
            <v>201111</v>
          </cell>
          <cell r="V177" t="str">
            <v>201111</v>
          </cell>
          <cell r="W177" t="str">
            <v>13</v>
          </cell>
          <cell r="X177">
            <v>3</v>
          </cell>
          <cell r="Y177" t="str">
            <v>CAS ZONALES NOVIEMBRE 2011 ADICIONAL 01</v>
          </cell>
          <cell r="Z177">
            <v>4208</v>
          </cell>
          <cell r="AA177" t="str">
            <v>10053804883</v>
          </cell>
          <cell r="AB177" t="str">
            <v xml:space="preserve">BARTENS </v>
          </cell>
          <cell r="AC177" t="str">
            <v xml:space="preserve">FERRANDO </v>
          </cell>
          <cell r="AD177" t="str">
            <v>NAPOLEON</v>
          </cell>
          <cell r="AE177" t="str">
            <v>INTEGRA</v>
          </cell>
          <cell r="AF177" t="str">
            <v>02</v>
          </cell>
          <cell r="AG177">
            <v>4.63</v>
          </cell>
          <cell r="AH177">
            <v>3.65</v>
          </cell>
          <cell r="AI177">
            <v>8.2799999999999994</v>
          </cell>
          <cell r="AJ177">
            <v>25.7</v>
          </cell>
          <cell r="AK177">
            <v>40871</v>
          </cell>
          <cell r="AL177" t="str">
            <v/>
          </cell>
          <cell r="AM177">
            <v>1</v>
          </cell>
          <cell r="AN177" t="str">
            <v>2011</v>
          </cell>
          <cell r="AO177" t="str">
            <v>1</v>
          </cell>
          <cell r="AP177">
            <v>60.75</v>
          </cell>
          <cell r="AQ177">
            <v>0</v>
          </cell>
          <cell r="AR177">
            <v>0</v>
          </cell>
          <cell r="AS177">
            <v>0</v>
          </cell>
          <cell r="AT177">
            <v>0</v>
          </cell>
          <cell r="AU177">
            <v>0</v>
          </cell>
          <cell r="AV177">
            <v>0</v>
          </cell>
          <cell r="AW177">
            <v>0</v>
          </cell>
          <cell r="AX177">
            <v>0</v>
          </cell>
          <cell r="AY177">
            <v>0</v>
          </cell>
          <cell r="AZ177">
            <v>0</v>
          </cell>
          <cell r="BA177">
            <v>0</v>
          </cell>
          <cell r="BB177">
            <v>27623</v>
          </cell>
          <cell r="BC177">
            <v>0</v>
          </cell>
          <cell r="BD177">
            <v>0</v>
          </cell>
          <cell r="BE177">
            <v>0</v>
          </cell>
          <cell r="BF177">
            <v>0</v>
          </cell>
          <cell r="BG177">
            <v>0</v>
          </cell>
          <cell r="BH177" t="str">
            <v>576211NBFTR5</v>
          </cell>
          <cell r="BI177">
            <v>40871</v>
          </cell>
        </row>
        <row r="178">
          <cell r="A178" t="str">
            <v>05380488</v>
          </cell>
          <cell r="B178" t="str">
            <v>BARTENS  FERRANDO  NAPOLEON</v>
          </cell>
          <cell r="C178" t="str">
            <v>CHOFER</v>
          </cell>
          <cell r="D178" t="str">
            <v>05380488</v>
          </cell>
          <cell r="E178">
            <v>40871</v>
          </cell>
          <cell r="F178">
            <v>41090</v>
          </cell>
          <cell r="H178">
            <v>257</v>
          </cell>
          <cell r="I178">
            <v>257</v>
          </cell>
          <cell r="J178">
            <v>0</v>
          </cell>
          <cell r="K178" t="str">
            <v>BARTENS  FERRANDO  NAPOLEON</v>
          </cell>
          <cell r="L178">
            <v>0</v>
          </cell>
          <cell r="M178">
            <v>223.02</v>
          </cell>
          <cell r="N178" t="str">
            <v>OFICINA ZONAL LORETO</v>
          </cell>
          <cell r="O178" t="str">
            <v xml:space="preserve">0023  </v>
          </cell>
          <cell r="P178" t="str">
            <v>3523</v>
          </cell>
          <cell r="Q178" t="str">
            <v>001</v>
          </cell>
          <cell r="R178" t="str">
            <v>16</v>
          </cell>
          <cell r="S178">
            <v>40871</v>
          </cell>
          <cell r="T178" t="str">
            <v>4041615538</v>
          </cell>
          <cell r="U178" t="str">
            <v>201111</v>
          </cell>
          <cell r="V178" t="str">
            <v>201111</v>
          </cell>
          <cell r="W178" t="str">
            <v>13</v>
          </cell>
          <cell r="X178">
            <v>3</v>
          </cell>
          <cell r="Y178" t="str">
            <v>CAS ZONALES NOVIEMBRE 2011 ADICIONAL 01</v>
          </cell>
          <cell r="Z178">
            <v>4208</v>
          </cell>
          <cell r="AA178" t="str">
            <v>10053804883</v>
          </cell>
          <cell r="AB178" t="str">
            <v xml:space="preserve">BARTENS </v>
          </cell>
          <cell r="AC178" t="str">
            <v xml:space="preserve">FERRANDO </v>
          </cell>
          <cell r="AD178" t="str">
            <v>NAPOLEON</v>
          </cell>
          <cell r="AE178" t="str">
            <v>INTEGRA</v>
          </cell>
          <cell r="AF178" t="str">
            <v>02</v>
          </cell>
          <cell r="AG178">
            <v>4.63</v>
          </cell>
          <cell r="AH178">
            <v>3.65</v>
          </cell>
          <cell r="AI178">
            <v>8.2799999999999994</v>
          </cell>
          <cell r="AJ178">
            <v>25.7</v>
          </cell>
          <cell r="AK178">
            <v>40871</v>
          </cell>
          <cell r="AL178" t="str">
            <v/>
          </cell>
          <cell r="AM178">
            <v>1</v>
          </cell>
          <cell r="AN178" t="str">
            <v>2011</v>
          </cell>
          <cell r="AO178" t="str">
            <v>1</v>
          </cell>
          <cell r="AP178">
            <v>60.75</v>
          </cell>
          <cell r="AQ178">
            <v>0</v>
          </cell>
          <cell r="AR178">
            <v>0</v>
          </cell>
          <cell r="AS178">
            <v>0</v>
          </cell>
          <cell r="AT178">
            <v>0</v>
          </cell>
          <cell r="AU178">
            <v>0</v>
          </cell>
          <cell r="AV178">
            <v>0</v>
          </cell>
          <cell r="AW178">
            <v>0</v>
          </cell>
          <cell r="AX178">
            <v>0</v>
          </cell>
          <cell r="AY178">
            <v>0</v>
          </cell>
          <cell r="AZ178">
            <v>0</v>
          </cell>
          <cell r="BA178">
            <v>0</v>
          </cell>
          <cell r="BB178">
            <v>27623</v>
          </cell>
          <cell r="BC178">
            <v>0</v>
          </cell>
          <cell r="BD178">
            <v>0</v>
          </cell>
          <cell r="BE178">
            <v>0</v>
          </cell>
          <cell r="BF178">
            <v>0</v>
          </cell>
          <cell r="BG178">
            <v>0</v>
          </cell>
          <cell r="BH178" t="str">
            <v>576211NBFTR5</v>
          </cell>
          <cell r="BI178">
            <v>40871</v>
          </cell>
        </row>
        <row r="179">
          <cell r="A179" t="str">
            <v>23990160</v>
          </cell>
          <cell r="B179" t="str">
            <v>CARDENAS CATALAN CARMEN LUCIA</v>
          </cell>
          <cell r="C179" t="str">
            <v>TECNICO DE PROYECTOS</v>
          </cell>
          <cell r="D179" t="str">
            <v>23990160</v>
          </cell>
          <cell r="E179">
            <v>40871</v>
          </cell>
          <cell r="F179">
            <v>40908</v>
          </cell>
          <cell r="H179">
            <v>677</v>
          </cell>
          <cell r="I179">
            <v>677</v>
          </cell>
          <cell r="J179">
            <v>0</v>
          </cell>
          <cell r="K179" t="str">
            <v>CARDENAS CATALAN CARMEN LUCIA</v>
          </cell>
          <cell r="L179">
            <v>0</v>
          </cell>
          <cell r="M179">
            <v>585.20000000000005</v>
          </cell>
          <cell r="N179" t="str">
            <v>OFICINA ZONAL APURIMAC</v>
          </cell>
          <cell r="O179" t="str">
            <v xml:space="preserve">0009  </v>
          </cell>
          <cell r="P179" t="str">
            <v>3521</v>
          </cell>
          <cell r="Q179" t="str">
            <v>01</v>
          </cell>
          <cell r="R179" t="str">
            <v>112</v>
          </cell>
          <cell r="S179">
            <v>40871</v>
          </cell>
          <cell r="T179" t="str">
            <v>4024451777</v>
          </cell>
          <cell r="U179" t="str">
            <v>201111</v>
          </cell>
          <cell r="V179" t="str">
            <v>201111</v>
          </cell>
          <cell r="W179" t="str">
            <v>13</v>
          </cell>
          <cell r="X179">
            <v>3</v>
          </cell>
          <cell r="Y179" t="str">
            <v>CAS ZONALES NOVIEMBRE 2011 ADICIONAL 01</v>
          </cell>
          <cell r="Z179">
            <v>1769</v>
          </cell>
          <cell r="AA179" t="str">
            <v>10239901609</v>
          </cell>
          <cell r="AB179" t="str">
            <v>CARDENAS</v>
          </cell>
          <cell r="AC179" t="str">
            <v>CATALAN</v>
          </cell>
          <cell r="AD179" t="str">
            <v>CARMEN LUCIA</v>
          </cell>
          <cell r="AE179" t="str">
            <v>PROFUTURO</v>
          </cell>
          <cell r="AF179" t="str">
            <v>04</v>
          </cell>
          <cell r="AG179">
            <v>14.69</v>
          </cell>
          <cell r="AH179">
            <v>9.41</v>
          </cell>
          <cell r="AI179">
            <v>24.1</v>
          </cell>
          <cell r="AJ179">
            <v>67.7</v>
          </cell>
          <cell r="AK179">
            <v>40871</v>
          </cell>
          <cell r="AL179" t="str">
            <v/>
          </cell>
          <cell r="AM179">
            <v>1</v>
          </cell>
          <cell r="AN179" t="str">
            <v>2011</v>
          </cell>
          <cell r="AO179" t="str">
            <v>1</v>
          </cell>
          <cell r="AP179">
            <v>60.93</v>
          </cell>
          <cell r="AQ179">
            <v>0</v>
          </cell>
          <cell r="AR179">
            <v>0</v>
          </cell>
          <cell r="AS179">
            <v>0</v>
          </cell>
          <cell r="AT179">
            <v>0</v>
          </cell>
          <cell r="AU179">
            <v>0</v>
          </cell>
          <cell r="AV179">
            <v>0</v>
          </cell>
          <cell r="AW179">
            <v>0</v>
          </cell>
          <cell r="AX179">
            <v>0</v>
          </cell>
          <cell r="AY179">
            <v>0</v>
          </cell>
          <cell r="AZ179">
            <v>0</v>
          </cell>
          <cell r="BA179">
            <v>0</v>
          </cell>
          <cell r="BB179">
            <v>28010</v>
          </cell>
          <cell r="BC179">
            <v>0</v>
          </cell>
          <cell r="BD179">
            <v>0</v>
          </cell>
          <cell r="BE179">
            <v>0</v>
          </cell>
          <cell r="BF179">
            <v>0</v>
          </cell>
          <cell r="BG179">
            <v>0</v>
          </cell>
          <cell r="BH179" t="str">
            <v>580080CCCDA4</v>
          </cell>
          <cell r="BI179">
            <v>40871</v>
          </cell>
        </row>
        <row r="180">
          <cell r="A180" t="str">
            <v>23990160</v>
          </cell>
          <cell r="B180" t="str">
            <v>CARDENAS CATALAN CARMEN LUCIA</v>
          </cell>
          <cell r="C180" t="str">
            <v>TECNICO DE PROYECTOS</v>
          </cell>
          <cell r="D180" t="str">
            <v>23990160</v>
          </cell>
          <cell r="E180">
            <v>40871</v>
          </cell>
          <cell r="F180">
            <v>40939</v>
          </cell>
          <cell r="H180">
            <v>677</v>
          </cell>
          <cell r="I180">
            <v>677</v>
          </cell>
          <cell r="J180">
            <v>0</v>
          </cell>
          <cell r="K180" t="str">
            <v>CARDENAS CATALAN CARMEN LUCIA</v>
          </cell>
          <cell r="L180">
            <v>0</v>
          </cell>
          <cell r="M180">
            <v>585.20000000000005</v>
          </cell>
          <cell r="N180" t="str">
            <v>OFICINA ZONAL APURIMAC</v>
          </cell>
          <cell r="O180" t="str">
            <v xml:space="preserve">0009  </v>
          </cell>
          <cell r="P180" t="str">
            <v>3521</v>
          </cell>
          <cell r="Q180" t="str">
            <v>01</v>
          </cell>
          <cell r="R180" t="str">
            <v>112</v>
          </cell>
          <cell r="S180">
            <v>40871</v>
          </cell>
          <cell r="T180" t="str">
            <v>4024451777</v>
          </cell>
          <cell r="U180" t="str">
            <v>201111</v>
          </cell>
          <cell r="V180" t="str">
            <v>201111</v>
          </cell>
          <cell r="W180" t="str">
            <v>13</v>
          </cell>
          <cell r="X180">
            <v>3</v>
          </cell>
          <cell r="Y180" t="str">
            <v>CAS ZONALES NOVIEMBRE 2011 ADICIONAL 01</v>
          </cell>
          <cell r="Z180">
            <v>1769</v>
          </cell>
          <cell r="AA180" t="str">
            <v>10239901609</v>
          </cell>
          <cell r="AB180" t="str">
            <v>CARDENAS</v>
          </cell>
          <cell r="AC180" t="str">
            <v>CATALAN</v>
          </cell>
          <cell r="AD180" t="str">
            <v>CARMEN LUCIA</v>
          </cell>
          <cell r="AE180" t="str">
            <v>PROFUTURO</v>
          </cell>
          <cell r="AF180" t="str">
            <v>04</v>
          </cell>
          <cell r="AG180">
            <v>14.69</v>
          </cell>
          <cell r="AH180">
            <v>9.41</v>
          </cell>
          <cell r="AI180">
            <v>24.1</v>
          </cell>
          <cell r="AJ180">
            <v>67.7</v>
          </cell>
          <cell r="AK180">
            <v>40871</v>
          </cell>
          <cell r="AL180" t="str">
            <v/>
          </cell>
          <cell r="AM180">
            <v>1</v>
          </cell>
          <cell r="AN180" t="str">
            <v>2011</v>
          </cell>
          <cell r="AO180" t="str">
            <v>1</v>
          </cell>
          <cell r="AP180">
            <v>60.93</v>
          </cell>
          <cell r="AQ180">
            <v>0</v>
          </cell>
          <cell r="AR180">
            <v>0</v>
          </cell>
          <cell r="AS180">
            <v>0</v>
          </cell>
          <cell r="AT180">
            <v>0</v>
          </cell>
          <cell r="AU180">
            <v>0</v>
          </cell>
          <cell r="AV180">
            <v>0</v>
          </cell>
          <cell r="AW180">
            <v>0</v>
          </cell>
          <cell r="AX180">
            <v>0</v>
          </cell>
          <cell r="AY180">
            <v>0</v>
          </cell>
          <cell r="AZ180">
            <v>0</v>
          </cell>
          <cell r="BA180">
            <v>0</v>
          </cell>
          <cell r="BB180">
            <v>28010</v>
          </cell>
          <cell r="BC180">
            <v>0</v>
          </cell>
          <cell r="BD180">
            <v>0</v>
          </cell>
          <cell r="BE180">
            <v>0</v>
          </cell>
          <cell r="BF180">
            <v>0</v>
          </cell>
          <cell r="BG180">
            <v>0</v>
          </cell>
          <cell r="BH180" t="str">
            <v>580080CCCDA4</v>
          </cell>
          <cell r="BI180">
            <v>40871</v>
          </cell>
        </row>
        <row r="181">
          <cell r="A181" t="str">
            <v>23990160</v>
          </cell>
          <cell r="B181" t="str">
            <v>CARDENAS CATALAN CARMEN LUCIA</v>
          </cell>
          <cell r="C181" t="str">
            <v>TECNICO DE PROYECTOS</v>
          </cell>
          <cell r="D181" t="str">
            <v>23990160</v>
          </cell>
          <cell r="E181">
            <v>40871</v>
          </cell>
          <cell r="F181">
            <v>40999</v>
          </cell>
          <cell r="H181">
            <v>677</v>
          </cell>
          <cell r="I181">
            <v>677</v>
          </cell>
          <cell r="J181">
            <v>0</v>
          </cell>
          <cell r="K181" t="str">
            <v>CARDENAS CATALAN CARMEN LUCIA</v>
          </cell>
          <cell r="L181">
            <v>0</v>
          </cell>
          <cell r="M181">
            <v>585.20000000000005</v>
          </cell>
          <cell r="N181" t="str">
            <v>OFICINA ZONAL APURIMAC</v>
          </cell>
          <cell r="O181" t="str">
            <v xml:space="preserve">0009  </v>
          </cell>
          <cell r="P181" t="str">
            <v>3521</v>
          </cell>
          <cell r="Q181" t="str">
            <v>01</v>
          </cell>
          <cell r="R181" t="str">
            <v>112</v>
          </cell>
          <cell r="S181">
            <v>40871</v>
          </cell>
          <cell r="T181" t="str">
            <v>4024451777</v>
          </cell>
          <cell r="U181" t="str">
            <v>201111</v>
          </cell>
          <cell r="V181" t="str">
            <v>201111</v>
          </cell>
          <cell r="W181" t="str">
            <v>13</v>
          </cell>
          <cell r="X181">
            <v>3</v>
          </cell>
          <cell r="Y181" t="str">
            <v>CAS ZONALES NOVIEMBRE 2011 ADICIONAL 01</v>
          </cell>
          <cell r="Z181">
            <v>1769</v>
          </cell>
          <cell r="AA181" t="str">
            <v>10239901609</v>
          </cell>
          <cell r="AB181" t="str">
            <v>CARDENAS</v>
          </cell>
          <cell r="AC181" t="str">
            <v>CATALAN</v>
          </cell>
          <cell r="AD181" t="str">
            <v>CARMEN LUCIA</v>
          </cell>
          <cell r="AE181" t="str">
            <v>PROFUTURO</v>
          </cell>
          <cell r="AF181" t="str">
            <v>04</v>
          </cell>
          <cell r="AG181">
            <v>14.69</v>
          </cell>
          <cell r="AH181">
            <v>9.41</v>
          </cell>
          <cell r="AI181">
            <v>24.1</v>
          </cell>
          <cell r="AJ181">
            <v>67.7</v>
          </cell>
          <cell r="AK181">
            <v>40871</v>
          </cell>
          <cell r="AL181" t="str">
            <v/>
          </cell>
          <cell r="AM181">
            <v>1</v>
          </cell>
          <cell r="AN181" t="str">
            <v>2011</v>
          </cell>
          <cell r="AO181" t="str">
            <v>1</v>
          </cell>
          <cell r="AP181">
            <v>60.93</v>
          </cell>
          <cell r="AQ181">
            <v>0</v>
          </cell>
          <cell r="AR181">
            <v>0</v>
          </cell>
          <cell r="AS181">
            <v>0</v>
          </cell>
          <cell r="AT181">
            <v>0</v>
          </cell>
          <cell r="AU181">
            <v>0</v>
          </cell>
          <cell r="AV181">
            <v>0</v>
          </cell>
          <cell r="AW181">
            <v>0</v>
          </cell>
          <cell r="AX181">
            <v>0</v>
          </cell>
          <cell r="AY181">
            <v>0</v>
          </cell>
          <cell r="AZ181">
            <v>0</v>
          </cell>
          <cell r="BA181">
            <v>0</v>
          </cell>
          <cell r="BB181">
            <v>28010</v>
          </cell>
          <cell r="BC181">
            <v>0</v>
          </cell>
          <cell r="BD181">
            <v>0</v>
          </cell>
          <cell r="BE181">
            <v>0</v>
          </cell>
          <cell r="BF181">
            <v>0</v>
          </cell>
          <cell r="BG181">
            <v>0</v>
          </cell>
          <cell r="BH181" t="str">
            <v>580080CCCDA4</v>
          </cell>
          <cell r="BI181">
            <v>40871</v>
          </cell>
        </row>
        <row r="182">
          <cell r="A182" t="str">
            <v>23990160</v>
          </cell>
          <cell r="B182" t="str">
            <v>CARDENAS CATALAN CARMEN LUCIA</v>
          </cell>
          <cell r="C182" t="str">
            <v>TECNICO DE PROYECTOS</v>
          </cell>
          <cell r="D182" t="str">
            <v>23990160</v>
          </cell>
          <cell r="E182">
            <v>40871</v>
          </cell>
          <cell r="F182">
            <v>41060</v>
          </cell>
          <cell r="H182">
            <v>677</v>
          </cell>
          <cell r="I182">
            <v>677</v>
          </cell>
          <cell r="J182">
            <v>0</v>
          </cell>
          <cell r="K182" t="str">
            <v>CARDENAS CATALAN CARMEN LUCIA</v>
          </cell>
          <cell r="L182">
            <v>0</v>
          </cell>
          <cell r="M182">
            <v>585.20000000000005</v>
          </cell>
          <cell r="N182" t="str">
            <v>OFICINA ZONAL APURIMAC</v>
          </cell>
          <cell r="O182" t="str">
            <v xml:space="preserve">0009  </v>
          </cell>
          <cell r="P182" t="str">
            <v>3521</v>
          </cell>
          <cell r="Q182" t="str">
            <v>01</v>
          </cell>
          <cell r="R182" t="str">
            <v>112</v>
          </cell>
          <cell r="S182">
            <v>40871</v>
          </cell>
          <cell r="T182" t="str">
            <v>4024451777</v>
          </cell>
          <cell r="U182" t="str">
            <v>201111</v>
          </cell>
          <cell r="V182" t="str">
            <v>201111</v>
          </cell>
          <cell r="W182" t="str">
            <v>13</v>
          </cell>
          <cell r="X182">
            <v>3</v>
          </cell>
          <cell r="Y182" t="str">
            <v>CAS ZONALES NOVIEMBRE 2011 ADICIONAL 01</v>
          </cell>
          <cell r="Z182">
            <v>1769</v>
          </cell>
          <cell r="AA182" t="str">
            <v>10239901609</v>
          </cell>
          <cell r="AB182" t="str">
            <v>CARDENAS</v>
          </cell>
          <cell r="AC182" t="str">
            <v>CATALAN</v>
          </cell>
          <cell r="AD182" t="str">
            <v>CARMEN LUCIA</v>
          </cell>
          <cell r="AE182" t="str">
            <v>PROFUTURO</v>
          </cell>
          <cell r="AF182" t="str">
            <v>04</v>
          </cell>
          <cell r="AG182">
            <v>14.69</v>
          </cell>
          <cell r="AH182">
            <v>9.41</v>
          </cell>
          <cell r="AI182">
            <v>24.1</v>
          </cell>
          <cell r="AJ182">
            <v>67.7</v>
          </cell>
          <cell r="AK182">
            <v>40871</v>
          </cell>
          <cell r="AL182" t="str">
            <v/>
          </cell>
          <cell r="AM182">
            <v>1</v>
          </cell>
          <cell r="AN182" t="str">
            <v>2011</v>
          </cell>
          <cell r="AO182" t="str">
            <v>1</v>
          </cell>
          <cell r="AP182">
            <v>60.93</v>
          </cell>
          <cell r="AQ182">
            <v>0</v>
          </cell>
          <cell r="AR182">
            <v>0</v>
          </cell>
          <cell r="AS182">
            <v>0</v>
          </cell>
          <cell r="AT182">
            <v>0</v>
          </cell>
          <cell r="AU182">
            <v>0</v>
          </cell>
          <cell r="AV182">
            <v>0</v>
          </cell>
          <cell r="AW182">
            <v>0</v>
          </cell>
          <cell r="AX182">
            <v>0</v>
          </cell>
          <cell r="AY182">
            <v>0</v>
          </cell>
          <cell r="AZ182">
            <v>0</v>
          </cell>
          <cell r="BA182">
            <v>0</v>
          </cell>
          <cell r="BB182">
            <v>28010</v>
          </cell>
          <cell r="BC182">
            <v>0</v>
          </cell>
          <cell r="BD182">
            <v>0</v>
          </cell>
          <cell r="BE182">
            <v>0</v>
          </cell>
          <cell r="BF182">
            <v>0</v>
          </cell>
          <cell r="BG182">
            <v>0</v>
          </cell>
          <cell r="BH182" t="str">
            <v>580080CCCDA4</v>
          </cell>
          <cell r="BI182">
            <v>40871</v>
          </cell>
        </row>
        <row r="183">
          <cell r="A183" t="str">
            <v>10866428</v>
          </cell>
          <cell r="B183" t="str">
            <v>LOVATON  CORREA ALEDY JULEM</v>
          </cell>
          <cell r="C183" t="str">
            <v>TECNICO DE PROYECTOS EVAL-SUP</v>
          </cell>
          <cell r="D183" t="str">
            <v>10866428</v>
          </cell>
          <cell r="E183">
            <v>40871</v>
          </cell>
          <cell r="F183">
            <v>40908</v>
          </cell>
          <cell r="H183">
            <v>700</v>
          </cell>
          <cell r="I183">
            <v>700</v>
          </cell>
          <cell r="J183">
            <v>0</v>
          </cell>
          <cell r="K183" t="str">
            <v>LOVATON  CORREA ALEDY JULEM</v>
          </cell>
          <cell r="L183">
            <v>0</v>
          </cell>
          <cell r="M183">
            <v>610.12</v>
          </cell>
          <cell r="N183" t="str">
            <v>OFICINA ZONAL LIMA SUR</v>
          </cell>
          <cell r="O183" t="str">
            <v xml:space="preserve">0005  </v>
          </cell>
          <cell r="P183" t="str">
            <v>3522</v>
          </cell>
          <cell r="Q183" t="str">
            <v>001</v>
          </cell>
          <cell r="R183" t="str">
            <v>152</v>
          </cell>
          <cell r="S183">
            <v>40871</v>
          </cell>
          <cell r="T183" t="str">
            <v>4035519578</v>
          </cell>
          <cell r="U183" t="str">
            <v>201111</v>
          </cell>
          <cell r="V183" t="str">
            <v>201111</v>
          </cell>
          <cell r="W183" t="str">
            <v>13</v>
          </cell>
          <cell r="X183">
            <v>3</v>
          </cell>
          <cell r="Y183" t="str">
            <v>CAS ZONALES NOVIEMBRE 2011 ADICIONAL 01</v>
          </cell>
          <cell r="Z183">
            <v>2947</v>
          </cell>
          <cell r="AA183" t="str">
            <v>10108664288</v>
          </cell>
          <cell r="AB183" t="str">
            <v xml:space="preserve">LOVATON </v>
          </cell>
          <cell r="AC183" t="str">
            <v>CORREA</v>
          </cell>
          <cell r="AD183" t="str">
            <v>ALEDY JULEM</v>
          </cell>
          <cell r="AE183" t="str">
            <v>PRIMA</v>
          </cell>
          <cell r="AF183" t="str">
            <v>03</v>
          </cell>
          <cell r="AG183">
            <v>12.25</v>
          </cell>
          <cell r="AH183">
            <v>7.63</v>
          </cell>
          <cell r="AI183">
            <v>19.88</v>
          </cell>
          <cell r="AJ183">
            <v>70</v>
          </cell>
          <cell r="AK183">
            <v>40871</v>
          </cell>
          <cell r="AL183" t="str">
            <v/>
          </cell>
          <cell r="AM183">
            <v>1</v>
          </cell>
          <cell r="AN183" t="str">
            <v>2011</v>
          </cell>
          <cell r="AO183" t="str">
            <v>1</v>
          </cell>
          <cell r="AP183">
            <v>63</v>
          </cell>
          <cell r="AQ183">
            <v>0</v>
          </cell>
          <cell r="AR183">
            <v>0</v>
          </cell>
          <cell r="AS183">
            <v>0</v>
          </cell>
          <cell r="AT183">
            <v>0</v>
          </cell>
          <cell r="AU183">
            <v>0</v>
          </cell>
          <cell r="AV183">
            <v>0</v>
          </cell>
          <cell r="AW183">
            <v>0</v>
          </cell>
          <cell r="AX183">
            <v>0</v>
          </cell>
          <cell r="AY183">
            <v>0</v>
          </cell>
          <cell r="AZ183">
            <v>0</v>
          </cell>
          <cell r="BA183">
            <v>0</v>
          </cell>
          <cell r="BB183">
            <v>28638</v>
          </cell>
          <cell r="BC183">
            <v>0</v>
          </cell>
          <cell r="BD183">
            <v>0</v>
          </cell>
          <cell r="BE183">
            <v>0</v>
          </cell>
          <cell r="BF183">
            <v>0</v>
          </cell>
          <cell r="BG183">
            <v>0</v>
          </cell>
          <cell r="BH183" t="str">
            <v>586360ALCARO</v>
          </cell>
          <cell r="BI183">
            <v>40871</v>
          </cell>
        </row>
        <row r="184">
          <cell r="A184" t="str">
            <v>10866428</v>
          </cell>
          <cell r="B184" t="str">
            <v>LOVATON  CORREA ALEDY JULEM</v>
          </cell>
          <cell r="C184" t="str">
            <v>TECNICO DE PROYECTOS EVAL-SUP</v>
          </cell>
          <cell r="D184" t="str">
            <v>10866428</v>
          </cell>
          <cell r="E184">
            <v>40871</v>
          </cell>
          <cell r="F184">
            <v>40939</v>
          </cell>
          <cell r="H184">
            <v>700</v>
          </cell>
          <cell r="I184">
            <v>700</v>
          </cell>
          <cell r="J184">
            <v>0</v>
          </cell>
          <cell r="K184" t="str">
            <v>LOVATON  CORREA ALEDY JULEM</v>
          </cell>
          <cell r="L184">
            <v>0</v>
          </cell>
          <cell r="M184">
            <v>610.12</v>
          </cell>
          <cell r="N184" t="str">
            <v>OFICINA ZONAL LIMA SUR</v>
          </cell>
          <cell r="O184" t="str">
            <v xml:space="preserve">0005  </v>
          </cell>
          <cell r="P184" t="str">
            <v>3522</v>
          </cell>
          <cell r="Q184" t="str">
            <v>001</v>
          </cell>
          <cell r="R184" t="str">
            <v>152</v>
          </cell>
          <cell r="S184">
            <v>40871</v>
          </cell>
          <cell r="T184" t="str">
            <v>4035519578</v>
          </cell>
          <cell r="U184" t="str">
            <v>201111</v>
          </cell>
          <cell r="V184" t="str">
            <v>201111</v>
          </cell>
          <cell r="W184" t="str">
            <v>13</v>
          </cell>
          <cell r="X184">
            <v>3</v>
          </cell>
          <cell r="Y184" t="str">
            <v>CAS ZONALES NOVIEMBRE 2011 ADICIONAL 01</v>
          </cell>
          <cell r="Z184">
            <v>2947</v>
          </cell>
          <cell r="AA184" t="str">
            <v>10108664288</v>
          </cell>
          <cell r="AB184" t="str">
            <v xml:space="preserve">LOVATON </v>
          </cell>
          <cell r="AC184" t="str">
            <v>CORREA</v>
          </cell>
          <cell r="AD184" t="str">
            <v>ALEDY JULEM</v>
          </cell>
          <cell r="AE184" t="str">
            <v>PRIMA</v>
          </cell>
          <cell r="AF184" t="str">
            <v>03</v>
          </cell>
          <cell r="AG184">
            <v>12.25</v>
          </cell>
          <cell r="AH184">
            <v>7.63</v>
          </cell>
          <cell r="AI184">
            <v>19.88</v>
          </cell>
          <cell r="AJ184">
            <v>70</v>
          </cell>
          <cell r="AK184">
            <v>40871</v>
          </cell>
          <cell r="AL184" t="str">
            <v/>
          </cell>
          <cell r="AM184">
            <v>1</v>
          </cell>
          <cell r="AN184" t="str">
            <v>2011</v>
          </cell>
          <cell r="AO184" t="str">
            <v>1</v>
          </cell>
          <cell r="AP184">
            <v>63</v>
          </cell>
          <cell r="AQ184">
            <v>0</v>
          </cell>
          <cell r="AR184">
            <v>0</v>
          </cell>
          <cell r="AS184">
            <v>0</v>
          </cell>
          <cell r="AT184">
            <v>0</v>
          </cell>
          <cell r="AU184">
            <v>0</v>
          </cell>
          <cell r="AV184">
            <v>0</v>
          </cell>
          <cell r="AW184">
            <v>0</v>
          </cell>
          <cell r="AX184">
            <v>0</v>
          </cell>
          <cell r="AY184">
            <v>0</v>
          </cell>
          <cell r="AZ184">
            <v>0</v>
          </cell>
          <cell r="BA184">
            <v>0</v>
          </cell>
          <cell r="BB184">
            <v>28638</v>
          </cell>
          <cell r="BC184">
            <v>0</v>
          </cell>
          <cell r="BD184">
            <v>0</v>
          </cell>
          <cell r="BE184">
            <v>0</v>
          </cell>
          <cell r="BF184">
            <v>0</v>
          </cell>
          <cell r="BG184">
            <v>0</v>
          </cell>
          <cell r="BH184" t="str">
            <v>586360ALCARO</v>
          </cell>
          <cell r="BI184">
            <v>40871</v>
          </cell>
        </row>
        <row r="185">
          <cell r="A185" t="str">
            <v>10866428</v>
          </cell>
          <cell r="B185" t="str">
            <v>LOVATON  CORREA ALEDY JULEM</v>
          </cell>
          <cell r="C185" t="str">
            <v>TECNICO DE PROYECTOS EVAL-SUP</v>
          </cell>
          <cell r="D185" t="str">
            <v>10866428</v>
          </cell>
          <cell r="E185">
            <v>40871</v>
          </cell>
          <cell r="F185">
            <v>40999</v>
          </cell>
          <cell r="H185">
            <v>700</v>
          </cell>
          <cell r="I185">
            <v>700</v>
          </cell>
          <cell r="J185">
            <v>0</v>
          </cell>
          <cell r="K185" t="str">
            <v>LOVATON  CORREA ALEDY JULEM</v>
          </cell>
          <cell r="L185">
            <v>0</v>
          </cell>
          <cell r="M185">
            <v>610.12</v>
          </cell>
          <cell r="N185" t="str">
            <v>OFICINA ZONAL LIMA SUR</v>
          </cell>
          <cell r="O185" t="str">
            <v xml:space="preserve">0005  </v>
          </cell>
          <cell r="P185" t="str">
            <v>3522</v>
          </cell>
          <cell r="Q185" t="str">
            <v>001</v>
          </cell>
          <cell r="R185" t="str">
            <v>152</v>
          </cell>
          <cell r="S185">
            <v>40871</v>
          </cell>
          <cell r="T185" t="str">
            <v>4035519578</v>
          </cell>
          <cell r="U185" t="str">
            <v>201111</v>
          </cell>
          <cell r="V185" t="str">
            <v>201111</v>
          </cell>
          <cell r="W185" t="str">
            <v>13</v>
          </cell>
          <cell r="X185">
            <v>3</v>
          </cell>
          <cell r="Y185" t="str">
            <v>CAS ZONALES NOVIEMBRE 2011 ADICIONAL 01</v>
          </cell>
          <cell r="Z185">
            <v>2947</v>
          </cell>
          <cell r="AA185" t="str">
            <v>10108664288</v>
          </cell>
          <cell r="AB185" t="str">
            <v xml:space="preserve">LOVATON </v>
          </cell>
          <cell r="AC185" t="str">
            <v>CORREA</v>
          </cell>
          <cell r="AD185" t="str">
            <v>ALEDY JULEM</v>
          </cell>
          <cell r="AE185" t="str">
            <v>PRIMA</v>
          </cell>
          <cell r="AF185" t="str">
            <v>03</v>
          </cell>
          <cell r="AG185">
            <v>12.25</v>
          </cell>
          <cell r="AH185">
            <v>7.63</v>
          </cell>
          <cell r="AI185">
            <v>19.88</v>
          </cell>
          <cell r="AJ185">
            <v>70</v>
          </cell>
          <cell r="AK185">
            <v>40871</v>
          </cell>
          <cell r="AL185" t="str">
            <v/>
          </cell>
          <cell r="AM185">
            <v>1</v>
          </cell>
          <cell r="AN185" t="str">
            <v>2011</v>
          </cell>
          <cell r="AO185" t="str">
            <v>1</v>
          </cell>
          <cell r="AP185">
            <v>63</v>
          </cell>
          <cell r="AQ185">
            <v>0</v>
          </cell>
          <cell r="AR185">
            <v>0</v>
          </cell>
          <cell r="AS185">
            <v>0</v>
          </cell>
          <cell r="AT185">
            <v>0</v>
          </cell>
          <cell r="AU185">
            <v>0</v>
          </cell>
          <cell r="AV185">
            <v>0</v>
          </cell>
          <cell r="AW185">
            <v>0</v>
          </cell>
          <cell r="AX185">
            <v>0</v>
          </cell>
          <cell r="AY185">
            <v>0</v>
          </cell>
          <cell r="AZ185">
            <v>0</v>
          </cell>
          <cell r="BA185">
            <v>0</v>
          </cell>
          <cell r="BB185">
            <v>28638</v>
          </cell>
          <cell r="BC185">
            <v>0</v>
          </cell>
          <cell r="BD185">
            <v>0</v>
          </cell>
          <cell r="BE185">
            <v>0</v>
          </cell>
          <cell r="BF185">
            <v>0</v>
          </cell>
          <cell r="BG185">
            <v>0</v>
          </cell>
          <cell r="BH185" t="str">
            <v>586360ALCARO</v>
          </cell>
          <cell r="BI185">
            <v>40871</v>
          </cell>
        </row>
        <row r="186">
          <cell r="A186" t="str">
            <v>10866428</v>
          </cell>
          <cell r="B186" t="str">
            <v>LOVATON  CORREA ALEDY JULEM</v>
          </cell>
          <cell r="C186" t="str">
            <v>TECNICO DE PROYECTOS EVAL-SUP</v>
          </cell>
          <cell r="D186" t="str">
            <v>10866428</v>
          </cell>
          <cell r="E186">
            <v>40871</v>
          </cell>
          <cell r="F186">
            <v>41060</v>
          </cell>
          <cell r="H186">
            <v>700</v>
          </cell>
          <cell r="I186">
            <v>700</v>
          </cell>
          <cell r="J186">
            <v>0</v>
          </cell>
          <cell r="K186" t="str">
            <v>LOVATON  CORREA ALEDY JULEM</v>
          </cell>
          <cell r="L186">
            <v>0</v>
          </cell>
          <cell r="M186">
            <v>610.12</v>
          </cell>
          <cell r="N186" t="str">
            <v>OFICINA ZONAL LIMA SUR</v>
          </cell>
          <cell r="O186" t="str">
            <v xml:space="preserve">0005  </v>
          </cell>
          <cell r="P186" t="str">
            <v>3522</v>
          </cell>
          <cell r="Q186" t="str">
            <v>001</v>
          </cell>
          <cell r="R186" t="str">
            <v>152</v>
          </cell>
          <cell r="S186">
            <v>40871</v>
          </cell>
          <cell r="T186" t="str">
            <v>4035519578</v>
          </cell>
          <cell r="U186" t="str">
            <v>201111</v>
          </cell>
          <cell r="V186" t="str">
            <v>201111</v>
          </cell>
          <cell r="W186" t="str">
            <v>13</v>
          </cell>
          <cell r="X186">
            <v>3</v>
          </cell>
          <cell r="Y186" t="str">
            <v>CAS ZONALES NOVIEMBRE 2011 ADICIONAL 01</v>
          </cell>
          <cell r="Z186">
            <v>2947</v>
          </cell>
          <cell r="AA186" t="str">
            <v>10108664288</v>
          </cell>
          <cell r="AB186" t="str">
            <v xml:space="preserve">LOVATON </v>
          </cell>
          <cell r="AC186" t="str">
            <v>CORREA</v>
          </cell>
          <cell r="AD186" t="str">
            <v>ALEDY JULEM</v>
          </cell>
          <cell r="AE186" t="str">
            <v>PRIMA</v>
          </cell>
          <cell r="AF186" t="str">
            <v>03</v>
          </cell>
          <cell r="AG186">
            <v>12.25</v>
          </cell>
          <cell r="AH186">
            <v>7.63</v>
          </cell>
          <cell r="AI186">
            <v>19.88</v>
          </cell>
          <cell r="AJ186">
            <v>70</v>
          </cell>
          <cell r="AK186">
            <v>40871</v>
          </cell>
          <cell r="AL186" t="str">
            <v/>
          </cell>
          <cell r="AM186">
            <v>1</v>
          </cell>
          <cell r="AN186" t="str">
            <v>2011</v>
          </cell>
          <cell r="AO186" t="str">
            <v>1</v>
          </cell>
          <cell r="AP186">
            <v>63</v>
          </cell>
          <cell r="AQ186">
            <v>0</v>
          </cell>
          <cell r="AR186">
            <v>0</v>
          </cell>
          <cell r="AS186">
            <v>0</v>
          </cell>
          <cell r="AT186">
            <v>0</v>
          </cell>
          <cell r="AU186">
            <v>0</v>
          </cell>
          <cell r="AV186">
            <v>0</v>
          </cell>
          <cell r="AW186">
            <v>0</v>
          </cell>
          <cell r="AX186">
            <v>0</v>
          </cell>
          <cell r="AY186">
            <v>0</v>
          </cell>
          <cell r="AZ186">
            <v>0</v>
          </cell>
          <cell r="BA186">
            <v>0</v>
          </cell>
          <cell r="BB186">
            <v>28638</v>
          </cell>
          <cell r="BC186">
            <v>0</v>
          </cell>
          <cell r="BD186">
            <v>0</v>
          </cell>
          <cell r="BE186">
            <v>0</v>
          </cell>
          <cell r="BF186">
            <v>0</v>
          </cell>
          <cell r="BG186">
            <v>0</v>
          </cell>
          <cell r="BH186" t="str">
            <v>586360ALCARO</v>
          </cell>
          <cell r="BI186">
            <v>40871</v>
          </cell>
        </row>
        <row r="187">
          <cell r="A187" t="str">
            <v>16715141</v>
          </cell>
          <cell r="B187" t="str">
            <v>RODRIGO OROZCO MIGUEL ANGEL</v>
          </cell>
          <cell r="C187" t="str">
            <v>TECNICO DE PROYECTOS EVAL-SUP</v>
          </cell>
          <cell r="D187" t="str">
            <v>16715141</v>
          </cell>
          <cell r="E187">
            <v>40871</v>
          </cell>
          <cell r="F187">
            <v>40908</v>
          </cell>
          <cell r="H187">
            <v>700</v>
          </cell>
          <cell r="I187">
            <v>700</v>
          </cell>
          <cell r="J187">
            <v>0</v>
          </cell>
          <cell r="K187" t="str">
            <v>RODRIGO OROZCO MIGUEL ANGEL</v>
          </cell>
          <cell r="L187">
            <v>0</v>
          </cell>
          <cell r="M187">
            <v>610.12</v>
          </cell>
          <cell r="N187" t="str">
            <v>OFICINA ZONAL LIMA NORTE</v>
          </cell>
          <cell r="O187" t="str">
            <v xml:space="preserve">0004  </v>
          </cell>
          <cell r="P187" t="str">
            <v>3520</v>
          </cell>
          <cell r="Q187" t="str">
            <v>001</v>
          </cell>
          <cell r="R187" t="str">
            <v>143</v>
          </cell>
          <cell r="S187">
            <v>40871</v>
          </cell>
          <cell r="T187" t="str">
            <v>04-019-663308</v>
          </cell>
          <cell r="U187" t="str">
            <v>201111</v>
          </cell>
          <cell r="V187" t="str">
            <v>201111</v>
          </cell>
          <cell r="W187" t="str">
            <v>13</v>
          </cell>
          <cell r="X187">
            <v>3</v>
          </cell>
          <cell r="Y187" t="str">
            <v>CAS ZONALES NOVIEMBRE 2011 ADICIONAL 01</v>
          </cell>
          <cell r="Z187">
            <v>4206</v>
          </cell>
          <cell r="AA187" t="str">
            <v>10167151413</v>
          </cell>
          <cell r="AB187" t="str">
            <v>RODRIGO</v>
          </cell>
          <cell r="AC187" t="str">
            <v>OROZCO</v>
          </cell>
          <cell r="AD187" t="str">
            <v>MIGUEL ANGEL</v>
          </cell>
          <cell r="AE187" t="str">
            <v>PRIMA</v>
          </cell>
          <cell r="AF187" t="str">
            <v>03</v>
          </cell>
          <cell r="AG187">
            <v>12.25</v>
          </cell>
          <cell r="AH187">
            <v>7.63</v>
          </cell>
          <cell r="AI187">
            <v>19.88</v>
          </cell>
          <cell r="AJ187">
            <v>70</v>
          </cell>
          <cell r="AK187">
            <v>40871</v>
          </cell>
          <cell r="AL187" t="str">
            <v>2680882</v>
          </cell>
          <cell r="AM187">
            <v>40877</v>
          </cell>
          <cell r="AN187" t="str">
            <v>2011</v>
          </cell>
          <cell r="AO187" t="str">
            <v>1</v>
          </cell>
          <cell r="AP187">
            <v>63</v>
          </cell>
          <cell r="AQ187">
            <v>0</v>
          </cell>
          <cell r="AR187">
            <v>0</v>
          </cell>
          <cell r="AS187">
            <v>0</v>
          </cell>
          <cell r="AT187">
            <v>0</v>
          </cell>
          <cell r="AU187">
            <v>0</v>
          </cell>
          <cell r="AV187">
            <v>0</v>
          </cell>
          <cell r="AW187">
            <v>0</v>
          </cell>
          <cell r="AX187">
            <v>0</v>
          </cell>
          <cell r="AY187">
            <v>0</v>
          </cell>
          <cell r="AZ187">
            <v>0</v>
          </cell>
          <cell r="BA187">
            <v>0</v>
          </cell>
          <cell r="BB187">
            <v>26936</v>
          </cell>
          <cell r="BC187">
            <v>0</v>
          </cell>
          <cell r="BD187">
            <v>0</v>
          </cell>
          <cell r="BE187">
            <v>0</v>
          </cell>
          <cell r="BF187">
            <v>0</v>
          </cell>
          <cell r="BG187">
            <v>0</v>
          </cell>
          <cell r="BH187" t="str">
            <v>569341MRORS3</v>
          </cell>
          <cell r="BI187">
            <v>40871</v>
          </cell>
        </row>
        <row r="188">
          <cell r="A188" t="str">
            <v>16715141</v>
          </cell>
          <cell r="B188" t="str">
            <v>RODRIGO OROZCO MIGUEL ANGEL</v>
          </cell>
          <cell r="C188" t="str">
            <v>TECNICO DE PROYECTOS EVAL-SUP</v>
          </cell>
          <cell r="D188" t="str">
            <v>16715141</v>
          </cell>
          <cell r="E188">
            <v>40871</v>
          </cell>
          <cell r="F188">
            <v>40939</v>
          </cell>
          <cell r="H188">
            <v>700</v>
          </cell>
          <cell r="I188">
            <v>700</v>
          </cell>
          <cell r="J188">
            <v>0</v>
          </cell>
          <cell r="K188" t="str">
            <v>RODRIGO OROZCO MIGUEL ANGEL</v>
          </cell>
          <cell r="L188">
            <v>0</v>
          </cell>
          <cell r="M188">
            <v>610.12</v>
          </cell>
          <cell r="N188" t="str">
            <v>OFICINA ZONAL LIMA NORTE</v>
          </cell>
          <cell r="O188" t="str">
            <v xml:space="preserve">0004  </v>
          </cell>
          <cell r="P188" t="str">
            <v>3520</v>
          </cell>
          <cell r="Q188" t="str">
            <v>001</v>
          </cell>
          <cell r="R188" t="str">
            <v>143</v>
          </cell>
          <cell r="S188">
            <v>40871</v>
          </cell>
          <cell r="T188" t="str">
            <v>04-019-663308</v>
          </cell>
          <cell r="U188" t="str">
            <v>201111</v>
          </cell>
          <cell r="V188" t="str">
            <v>201111</v>
          </cell>
          <cell r="W188" t="str">
            <v>13</v>
          </cell>
          <cell r="X188">
            <v>3</v>
          </cell>
          <cell r="Y188" t="str">
            <v>CAS ZONALES NOVIEMBRE 2011 ADICIONAL 01</v>
          </cell>
          <cell r="Z188">
            <v>4206</v>
          </cell>
          <cell r="AA188" t="str">
            <v>10167151413</v>
          </cell>
          <cell r="AB188" t="str">
            <v>RODRIGO</v>
          </cell>
          <cell r="AC188" t="str">
            <v>OROZCO</v>
          </cell>
          <cell r="AD188" t="str">
            <v>MIGUEL ANGEL</v>
          </cell>
          <cell r="AE188" t="str">
            <v>PRIMA</v>
          </cell>
          <cell r="AF188" t="str">
            <v>03</v>
          </cell>
          <cell r="AG188">
            <v>12.25</v>
          </cell>
          <cell r="AH188">
            <v>7.63</v>
          </cell>
          <cell r="AI188">
            <v>19.88</v>
          </cell>
          <cell r="AJ188">
            <v>70</v>
          </cell>
          <cell r="AK188">
            <v>40871</v>
          </cell>
          <cell r="AL188" t="str">
            <v>2680882</v>
          </cell>
          <cell r="AM188">
            <v>40877</v>
          </cell>
          <cell r="AN188" t="str">
            <v>2011</v>
          </cell>
          <cell r="AO188" t="str">
            <v>1</v>
          </cell>
          <cell r="AP188">
            <v>63</v>
          </cell>
          <cell r="AQ188">
            <v>0</v>
          </cell>
          <cell r="AR188">
            <v>0</v>
          </cell>
          <cell r="AS188">
            <v>0</v>
          </cell>
          <cell r="AT188">
            <v>0</v>
          </cell>
          <cell r="AU188">
            <v>0</v>
          </cell>
          <cell r="AV188">
            <v>0</v>
          </cell>
          <cell r="AW188">
            <v>0</v>
          </cell>
          <cell r="AX188">
            <v>0</v>
          </cell>
          <cell r="AY188">
            <v>0</v>
          </cell>
          <cell r="AZ188">
            <v>0</v>
          </cell>
          <cell r="BA188">
            <v>0</v>
          </cell>
          <cell r="BB188">
            <v>26936</v>
          </cell>
          <cell r="BC188">
            <v>0</v>
          </cell>
          <cell r="BD188">
            <v>0</v>
          </cell>
          <cell r="BE188">
            <v>0</v>
          </cell>
          <cell r="BF188">
            <v>0</v>
          </cell>
          <cell r="BG188">
            <v>0</v>
          </cell>
          <cell r="BH188" t="str">
            <v>569341MRORS3</v>
          </cell>
          <cell r="BI188">
            <v>40871</v>
          </cell>
        </row>
        <row r="189">
          <cell r="A189" t="str">
            <v>16715141</v>
          </cell>
          <cell r="B189" t="str">
            <v>RODRIGO OROZCO MIGUEL ANGEL</v>
          </cell>
          <cell r="C189" t="str">
            <v>TECNICO DE PROYECTOS EVAL-SUP</v>
          </cell>
          <cell r="D189" t="str">
            <v>16715141</v>
          </cell>
          <cell r="E189">
            <v>40871</v>
          </cell>
          <cell r="F189">
            <v>40999</v>
          </cell>
          <cell r="H189">
            <v>700</v>
          </cell>
          <cell r="I189">
            <v>700</v>
          </cell>
          <cell r="J189">
            <v>0</v>
          </cell>
          <cell r="K189" t="str">
            <v>RODRIGO OROZCO MIGUEL ANGEL</v>
          </cell>
          <cell r="L189">
            <v>0</v>
          </cell>
          <cell r="M189">
            <v>610.12</v>
          </cell>
          <cell r="N189" t="str">
            <v>OFICINA ZONAL LIMA NORTE</v>
          </cell>
          <cell r="O189" t="str">
            <v xml:space="preserve">0004  </v>
          </cell>
          <cell r="P189" t="str">
            <v>3520</v>
          </cell>
          <cell r="Q189" t="str">
            <v>001</v>
          </cell>
          <cell r="R189" t="str">
            <v>143</v>
          </cell>
          <cell r="S189">
            <v>40871</v>
          </cell>
          <cell r="T189" t="str">
            <v>04-019-663308</v>
          </cell>
          <cell r="U189" t="str">
            <v>201111</v>
          </cell>
          <cell r="V189" t="str">
            <v>201111</v>
          </cell>
          <cell r="W189" t="str">
            <v>13</v>
          </cell>
          <cell r="X189">
            <v>3</v>
          </cell>
          <cell r="Y189" t="str">
            <v>CAS ZONALES NOVIEMBRE 2011 ADICIONAL 01</v>
          </cell>
          <cell r="Z189">
            <v>4206</v>
          </cell>
          <cell r="AA189" t="str">
            <v>10167151413</v>
          </cell>
          <cell r="AB189" t="str">
            <v>RODRIGO</v>
          </cell>
          <cell r="AC189" t="str">
            <v>OROZCO</v>
          </cell>
          <cell r="AD189" t="str">
            <v>MIGUEL ANGEL</v>
          </cell>
          <cell r="AE189" t="str">
            <v>PRIMA</v>
          </cell>
          <cell r="AF189" t="str">
            <v>03</v>
          </cell>
          <cell r="AG189">
            <v>12.25</v>
          </cell>
          <cell r="AH189">
            <v>7.63</v>
          </cell>
          <cell r="AI189">
            <v>19.88</v>
          </cell>
          <cell r="AJ189">
            <v>70</v>
          </cell>
          <cell r="AK189">
            <v>40871</v>
          </cell>
          <cell r="AL189" t="str">
            <v>2680882</v>
          </cell>
          <cell r="AM189">
            <v>40877</v>
          </cell>
          <cell r="AN189" t="str">
            <v>2011</v>
          </cell>
          <cell r="AO189" t="str">
            <v>1</v>
          </cell>
          <cell r="AP189">
            <v>63</v>
          </cell>
          <cell r="AQ189">
            <v>0</v>
          </cell>
          <cell r="AR189">
            <v>0</v>
          </cell>
          <cell r="AS189">
            <v>0</v>
          </cell>
          <cell r="AT189">
            <v>0</v>
          </cell>
          <cell r="AU189">
            <v>0</v>
          </cell>
          <cell r="AV189">
            <v>0</v>
          </cell>
          <cell r="AW189">
            <v>0</v>
          </cell>
          <cell r="AX189">
            <v>0</v>
          </cell>
          <cell r="AY189">
            <v>0</v>
          </cell>
          <cell r="AZ189">
            <v>0</v>
          </cell>
          <cell r="BA189">
            <v>0</v>
          </cell>
          <cell r="BB189">
            <v>26936</v>
          </cell>
          <cell r="BC189">
            <v>0</v>
          </cell>
          <cell r="BD189">
            <v>0</v>
          </cell>
          <cell r="BE189">
            <v>0</v>
          </cell>
          <cell r="BF189">
            <v>0</v>
          </cell>
          <cell r="BG189">
            <v>0</v>
          </cell>
          <cell r="BH189" t="str">
            <v>569341MRORS3</v>
          </cell>
          <cell r="BI189">
            <v>40871</v>
          </cell>
        </row>
        <row r="190">
          <cell r="A190" t="str">
            <v>16715141</v>
          </cell>
          <cell r="B190" t="str">
            <v>RODRIGO OROZCO MIGUEL ANGEL</v>
          </cell>
          <cell r="C190" t="str">
            <v>TECNICO DE PROYECTOS EVAL-SUP</v>
          </cell>
          <cell r="D190" t="str">
            <v>16715141</v>
          </cell>
          <cell r="E190">
            <v>40871</v>
          </cell>
          <cell r="F190">
            <v>41060</v>
          </cell>
          <cell r="H190">
            <v>700</v>
          </cell>
          <cell r="I190">
            <v>700</v>
          </cell>
          <cell r="J190">
            <v>0</v>
          </cell>
          <cell r="K190" t="str">
            <v>RODRIGO OROZCO MIGUEL ANGEL</v>
          </cell>
          <cell r="L190">
            <v>0</v>
          </cell>
          <cell r="M190">
            <v>610.12</v>
          </cell>
          <cell r="N190" t="str">
            <v>OFICINA ZONAL LIMA NORTE</v>
          </cell>
          <cell r="O190" t="str">
            <v xml:space="preserve">0004  </v>
          </cell>
          <cell r="P190" t="str">
            <v>3520</v>
          </cell>
          <cell r="Q190" t="str">
            <v>001</v>
          </cell>
          <cell r="R190" t="str">
            <v>143</v>
          </cell>
          <cell r="S190">
            <v>40871</v>
          </cell>
          <cell r="T190" t="str">
            <v>04-019-663308</v>
          </cell>
          <cell r="U190" t="str">
            <v>201111</v>
          </cell>
          <cell r="V190" t="str">
            <v>201111</v>
          </cell>
          <cell r="W190" t="str">
            <v>13</v>
          </cell>
          <cell r="X190">
            <v>3</v>
          </cell>
          <cell r="Y190" t="str">
            <v>CAS ZONALES NOVIEMBRE 2011 ADICIONAL 01</v>
          </cell>
          <cell r="Z190">
            <v>4206</v>
          </cell>
          <cell r="AA190" t="str">
            <v>10167151413</v>
          </cell>
          <cell r="AB190" t="str">
            <v>RODRIGO</v>
          </cell>
          <cell r="AC190" t="str">
            <v>OROZCO</v>
          </cell>
          <cell r="AD190" t="str">
            <v>MIGUEL ANGEL</v>
          </cell>
          <cell r="AE190" t="str">
            <v>PRIMA</v>
          </cell>
          <cell r="AF190" t="str">
            <v>03</v>
          </cell>
          <cell r="AG190">
            <v>12.25</v>
          </cell>
          <cell r="AH190">
            <v>7.63</v>
          </cell>
          <cell r="AI190">
            <v>19.88</v>
          </cell>
          <cell r="AJ190">
            <v>70</v>
          </cell>
          <cell r="AK190">
            <v>40871</v>
          </cell>
          <cell r="AL190" t="str">
            <v>2680882</v>
          </cell>
          <cell r="AM190">
            <v>40877</v>
          </cell>
          <cell r="AN190" t="str">
            <v>2011</v>
          </cell>
          <cell r="AO190" t="str">
            <v>1</v>
          </cell>
          <cell r="AP190">
            <v>63</v>
          </cell>
          <cell r="AQ190">
            <v>0</v>
          </cell>
          <cell r="AR190">
            <v>0</v>
          </cell>
          <cell r="AS190">
            <v>0</v>
          </cell>
          <cell r="AT190">
            <v>0</v>
          </cell>
          <cell r="AU190">
            <v>0</v>
          </cell>
          <cell r="AV190">
            <v>0</v>
          </cell>
          <cell r="AW190">
            <v>0</v>
          </cell>
          <cell r="AX190">
            <v>0</v>
          </cell>
          <cell r="AY190">
            <v>0</v>
          </cell>
          <cell r="AZ190">
            <v>0</v>
          </cell>
          <cell r="BA190">
            <v>0</v>
          </cell>
          <cell r="BB190">
            <v>26936</v>
          </cell>
          <cell r="BC190">
            <v>0</v>
          </cell>
          <cell r="BD190">
            <v>0</v>
          </cell>
          <cell r="BE190">
            <v>0</v>
          </cell>
          <cell r="BF190">
            <v>0</v>
          </cell>
          <cell r="BG190">
            <v>0</v>
          </cell>
          <cell r="BH190" t="str">
            <v>569341MRORS3</v>
          </cell>
          <cell r="BI190">
            <v>40871</v>
          </cell>
        </row>
        <row r="191">
          <cell r="A191" t="str">
            <v>19854011</v>
          </cell>
          <cell r="B191" t="str">
            <v>VILLAVERDE ROMANI JAVIER GERARDO</v>
          </cell>
          <cell r="C191" t="str">
            <v>RESPONSABLE DE PROYECTOS EVALUACION</v>
          </cell>
          <cell r="D191" t="str">
            <v>19854011</v>
          </cell>
          <cell r="E191">
            <v>40875</v>
          </cell>
          <cell r="F191">
            <v>40908</v>
          </cell>
          <cell r="H191">
            <v>330</v>
          </cell>
          <cell r="I191">
            <v>330</v>
          </cell>
          <cell r="J191">
            <v>0</v>
          </cell>
          <cell r="K191" t="str">
            <v>VILLAVERDE ROMANI JAVIER GERARDO</v>
          </cell>
          <cell r="L191">
            <v>0</v>
          </cell>
          <cell r="M191">
            <v>287.62</v>
          </cell>
          <cell r="N191" t="str">
            <v>OFICINA ZONAL JUNIN</v>
          </cell>
          <cell r="O191" t="str">
            <v xml:space="preserve">0019  </v>
          </cell>
          <cell r="P191" t="str">
            <v>3524</v>
          </cell>
          <cell r="Q191" t="str">
            <v>00</v>
          </cell>
          <cell r="R191" t="str">
            <v>00</v>
          </cell>
          <cell r="S191">
            <v>40871</v>
          </cell>
          <cell r="T191" t="str">
            <v>4041615600</v>
          </cell>
          <cell r="U191" t="str">
            <v>201111</v>
          </cell>
          <cell r="V191" t="str">
            <v>201111</v>
          </cell>
          <cell r="W191" t="str">
            <v>13</v>
          </cell>
          <cell r="X191">
            <v>3</v>
          </cell>
          <cell r="Y191" t="str">
            <v>CAS ZONALES NOVIEMBRE 2011 ADICIONAL 01</v>
          </cell>
          <cell r="Z191">
            <v>4207</v>
          </cell>
          <cell r="AA191" t="str">
            <v>10198540116</v>
          </cell>
          <cell r="AB191" t="str">
            <v>VILLAVERDE</v>
          </cell>
          <cell r="AC191" t="str">
            <v>ROMANI</v>
          </cell>
          <cell r="AD191" t="str">
            <v>JAVIER GERARDO</v>
          </cell>
          <cell r="AE191" t="str">
            <v>PRIMA</v>
          </cell>
          <cell r="AF191" t="str">
            <v>03</v>
          </cell>
          <cell r="AG191">
            <v>5.78</v>
          </cell>
          <cell r="AH191">
            <v>3.6</v>
          </cell>
          <cell r="AI191">
            <v>9.3800000000000008</v>
          </cell>
          <cell r="AJ191">
            <v>33</v>
          </cell>
          <cell r="AK191">
            <v>40875</v>
          </cell>
          <cell r="AL191" t="str">
            <v/>
          </cell>
          <cell r="AM191">
            <v>1</v>
          </cell>
          <cell r="AN191" t="str">
            <v>2011</v>
          </cell>
          <cell r="AO191" t="str">
            <v>1</v>
          </cell>
          <cell r="AP191">
            <v>60.75</v>
          </cell>
          <cell r="AQ191">
            <v>0</v>
          </cell>
          <cell r="AR191">
            <v>0</v>
          </cell>
          <cell r="AS191">
            <v>0</v>
          </cell>
          <cell r="AT191">
            <v>0</v>
          </cell>
          <cell r="AU191">
            <v>0</v>
          </cell>
          <cell r="AV191">
            <v>0</v>
          </cell>
          <cell r="AW191">
            <v>0</v>
          </cell>
          <cell r="AX191">
            <v>0</v>
          </cell>
          <cell r="AY191">
            <v>0</v>
          </cell>
          <cell r="AZ191">
            <v>0</v>
          </cell>
          <cell r="BA191">
            <v>0</v>
          </cell>
          <cell r="BB191">
            <v>24370</v>
          </cell>
          <cell r="BC191">
            <v>0</v>
          </cell>
          <cell r="BD191">
            <v>0</v>
          </cell>
          <cell r="BE191">
            <v>0</v>
          </cell>
          <cell r="BF191">
            <v>0</v>
          </cell>
          <cell r="BG191">
            <v>0</v>
          </cell>
          <cell r="BH191" t="str">
            <v>543741JVRLA8</v>
          </cell>
          <cell r="BI191">
            <v>40875</v>
          </cell>
        </row>
        <row r="192">
          <cell r="A192" t="str">
            <v>19854011</v>
          </cell>
          <cell r="B192" t="str">
            <v>VILLAVERDE ROMANI JAVIER GERARDO</v>
          </cell>
          <cell r="C192" t="str">
            <v>RESPONSABLE DE PROYECTOS EVALUACION</v>
          </cell>
          <cell r="D192" t="str">
            <v>19854011</v>
          </cell>
          <cell r="E192">
            <v>40875</v>
          </cell>
          <cell r="F192">
            <v>40939</v>
          </cell>
          <cell r="H192">
            <v>330</v>
          </cell>
          <cell r="I192">
            <v>330</v>
          </cell>
          <cell r="J192">
            <v>0</v>
          </cell>
          <cell r="K192" t="str">
            <v>VILLAVERDE ROMANI JAVIER GERARDO</v>
          </cell>
          <cell r="L192">
            <v>0</v>
          </cell>
          <cell r="M192">
            <v>287.62</v>
          </cell>
          <cell r="N192" t="str">
            <v>OFICINA ZONAL JUNIN</v>
          </cell>
          <cell r="O192" t="str">
            <v xml:space="preserve">0019  </v>
          </cell>
          <cell r="P192" t="str">
            <v>3524</v>
          </cell>
          <cell r="Q192" t="str">
            <v>00</v>
          </cell>
          <cell r="R192" t="str">
            <v>00</v>
          </cell>
          <cell r="S192">
            <v>40871</v>
          </cell>
          <cell r="T192" t="str">
            <v>4041615600</v>
          </cell>
          <cell r="U192" t="str">
            <v>201111</v>
          </cell>
          <cell r="V192" t="str">
            <v>201111</v>
          </cell>
          <cell r="W192" t="str">
            <v>13</v>
          </cell>
          <cell r="X192">
            <v>3</v>
          </cell>
          <cell r="Y192" t="str">
            <v>CAS ZONALES NOVIEMBRE 2011 ADICIONAL 01</v>
          </cell>
          <cell r="Z192">
            <v>4207</v>
          </cell>
          <cell r="AA192" t="str">
            <v>10198540116</v>
          </cell>
          <cell r="AB192" t="str">
            <v>VILLAVERDE</v>
          </cell>
          <cell r="AC192" t="str">
            <v>ROMANI</v>
          </cell>
          <cell r="AD192" t="str">
            <v>JAVIER GERARDO</v>
          </cell>
          <cell r="AE192" t="str">
            <v>PRIMA</v>
          </cell>
          <cell r="AF192" t="str">
            <v>03</v>
          </cell>
          <cell r="AG192">
            <v>5.78</v>
          </cell>
          <cell r="AH192">
            <v>3.6</v>
          </cell>
          <cell r="AI192">
            <v>9.3800000000000008</v>
          </cell>
          <cell r="AJ192">
            <v>33</v>
          </cell>
          <cell r="AK192">
            <v>40875</v>
          </cell>
          <cell r="AL192" t="str">
            <v/>
          </cell>
          <cell r="AM192">
            <v>1</v>
          </cell>
          <cell r="AN192" t="str">
            <v>2011</v>
          </cell>
          <cell r="AO192" t="str">
            <v>1</v>
          </cell>
          <cell r="AP192">
            <v>60.75</v>
          </cell>
          <cell r="AQ192">
            <v>0</v>
          </cell>
          <cell r="AR192">
            <v>0</v>
          </cell>
          <cell r="AS192">
            <v>0</v>
          </cell>
          <cell r="AT192">
            <v>0</v>
          </cell>
          <cell r="AU192">
            <v>0</v>
          </cell>
          <cell r="AV192">
            <v>0</v>
          </cell>
          <cell r="AW192">
            <v>0</v>
          </cell>
          <cell r="AX192">
            <v>0</v>
          </cell>
          <cell r="AY192">
            <v>0</v>
          </cell>
          <cell r="AZ192">
            <v>0</v>
          </cell>
          <cell r="BA192">
            <v>0</v>
          </cell>
          <cell r="BB192">
            <v>24370</v>
          </cell>
          <cell r="BC192">
            <v>0</v>
          </cell>
          <cell r="BD192">
            <v>0</v>
          </cell>
          <cell r="BE192">
            <v>0</v>
          </cell>
          <cell r="BF192">
            <v>0</v>
          </cell>
          <cell r="BG192">
            <v>0</v>
          </cell>
          <cell r="BH192" t="str">
            <v>543741JVRLA8</v>
          </cell>
          <cell r="BI192">
            <v>40875</v>
          </cell>
        </row>
        <row r="193">
          <cell r="A193" t="str">
            <v>19854011</v>
          </cell>
          <cell r="B193" t="str">
            <v>VILLAVERDE ROMANI JAVIER GERARDO</v>
          </cell>
          <cell r="C193" t="str">
            <v>RESPONSABLE DE PROYECTOS EVALUACION</v>
          </cell>
          <cell r="D193" t="str">
            <v>19854011</v>
          </cell>
          <cell r="E193">
            <v>40875</v>
          </cell>
          <cell r="F193">
            <v>40999</v>
          </cell>
          <cell r="H193">
            <v>330</v>
          </cell>
          <cell r="I193">
            <v>330</v>
          </cell>
          <cell r="J193">
            <v>0</v>
          </cell>
          <cell r="K193" t="str">
            <v>VILLAVERDE ROMANI JAVIER GERARDO</v>
          </cell>
          <cell r="L193">
            <v>0</v>
          </cell>
          <cell r="M193">
            <v>287.62</v>
          </cell>
          <cell r="N193" t="str">
            <v>OFICINA ZONAL JUNIN</v>
          </cell>
          <cell r="O193" t="str">
            <v xml:space="preserve">0019  </v>
          </cell>
          <cell r="P193" t="str">
            <v>3524</v>
          </cell>
          <cell r="Q193" t="str">
            <v>00</v>
          </cell>
          <cell r="R193" t="str">
            <v>00</v>
          </cell>
          <cell r="S193">
            <v>40871</v>
          </cell>
          <cell r="T193" t="str">
            <v>4041615600</v>
          </cell>
          <cell r="U193" t="str">
            <v>201111</v>
          </cell>
          <cell r="V193" t="str">
            <v>201111</v>
          </cell>
          <cell r="W193" t="str">
            <v>13</v>
          </cell>
          <cell r="X193">
            <v>3</v>
          </cell>
          <cell r="Y193" t="str">
            <v>CAS ZONALES NOVIEMBRE 2011 ADICIONAL 01</v>
          </cell>
          <cell r="Z193">
            <v>4207</v>
          </cell>
          <cell r="AA193" t="str">
            <v>10198540116</v>
          </cell>
          <cell r="AB193" t="str">
            <v>VILLAVERDE</v>
          </cell>
          <cell r="AC193" t="str">
            <v>ROMANI</v>
          </cell>
          <cell r="AD193" t="str">
            <v>JAVIER GERARDO</v>
          </cell>
          <cell r="AE193" t="str">
            <v>PRIMA</v>
          </cell>
          <cell r="AF193" t="str">
            <v>03</v>
          </cell>
          <cell r="AG193">
            <v>5.78</v>
          </cell>
          <cell r="AH193">
            <v>3.6</v>
          </cell>
          <cell r="AI193">
            <v>9.3800000000000008</v>
          </cell>
          <cell r="AJ193">
            <v>33</v>
          </cell>
          <cell r="AK193">
            <v>40875</v>
          </cell>
          <cell r="AL193" t="str">
            <v/>
          </cell>
          <cell r="AM193">
            <v>1</v>
          </cell>
          <cell r="AN193" t="str">
            <v>2011</v>
          </cell>
          <cell r="AO193" t="str">
            <v>1</v>
          </cell>
          <cell r="AP193">
            <v>60.75</v>
          </cell>
          <cell r="AQ193">
            <v>0</v>
          </cell>
          <cell r="AR193">
            <v>0</v>
          </cell>
          <cell r="AS193">
            <v>0</v>
          </cell>
          <cell r="AT193">
            <v>0</v>
          </cell>
          <cell r="AU193">
            <v>0</v>
          </cell>
          <cell r="AV193">
            <v>0</v>
          </cell>
          <cell r="AW193">
            <v>0</v>
          </cell>
          <cell r="AX193">
            <v>0</v>
          </cell>
          <cell r="AY193">
            <v>0</v>
          </cell>
          <cell r="AZ193">
            <v>0</v>
          </cell>
          <cell r="BA193">
            <v>0</v>
          </cell>
          <cell r="BB193">
            <v>24370</v>
          </cell>
          <cell r="BC193">
            <v>0</v>
          </cell>
          <cell r="BD193">
            <v>0</v>
          </cell>
          <cell r="BE193">
            <v>0</v>
          </cell>
          <cell r="BF193">
            <v>0</v>
          </cell>
          <cell r="BG193">
            <v>0</v>
          </cell>
          <cell r="BH193" t="str">
            <v>543741JVRLA8</v>
          </cell>
          <cell r="BI193">
            <v>40875</v>
          </cell>
        </row>
        <row r="194">
          <cell r="A194" t="str">
            <v>19854011</v>
          </cell>
          <cell r="B194" t="str">
            <v>VILLAVERDE ROMANI JAVIER GERARDO</v>
          </cell>
          <cell r="C194" t="str">
            <v>RESPONSABLE DE PROYECTOS EVALUACION</v>
          </cell>
          <cell r="D194" t="str">
            <v>19854011</v>
          </cell>
          <cell r="E194">
            <v>40875</v>
          </cell>
          <cell r="F194">
            <v>41060</v>
          </cell>
          <cell r="H194">
            <v>330</v>
          </cell>
          <cell r="I194">
            <v>330</v>
          </cell>
          <cell r="J194">
            <v>0</v>
          </cell>
          <cell r="K194" t="str">
            <v>VILLAVERDE ROMANI JAVIER GERARDO</v>
          </cell>
          <cell r="L194">
            <v>0</v>
          </cell>
          <cell r="M194">
            <v>287.62</v>
          </cell>
          <cell r="N194" t="str">
            <v>OFICINA ZONAL JUNIN</v>
          </cell>
          <cell r="O194" t="str">
            <v xml:space="preserve">0019  </v>
          </cell>
          <cell r="P194" t="str">
            <v>3524</v>
          </cell>
          <cell r="Q194" t="str">
            <v>00</v>
          </cell>
          <cell r="R194" t="str">
            <v>00</v>
          </cell>
          <cell r="S194">
            <v>40871</v>
          </cell>
          <cell r="T194" t="str">
            <v>4041615600</v>
          </cell>
          <cell r="U194" t="str">
            <v>201111</v>
          </cell>
          <cell r="V194" t="str">
            <v>201111</v>
          </cell>
          <cell r="W194" t="str">
            <v>13</v>
          </cell>
          <cell r="X194">
            <v>3</v>
          </cell>
          <cell r="Y194" t="str">
            <v>CAS ZONALES NOVIEMBRE 2011 ADICIONAL 01</v>
          </cell>
          <cell r="Z194">
            <v>4207</v>
          </cell>
          <cell r="AA194" t="str">
            <v>10198540116</v>
          </cell>
          <cell r="AB194" t="str">
            <v>VILLAVERDE</v>
          </cell>
          <cell r="AC194" t="str">
            <v>ROMANI</v>
          </cell>
          <cell r="AD194" t="str">
            <v>JAVIER GERARDO</v>
          </cell>
          <cell r="AE194" t="str">
            <v>PRIMA</v>
          </cell>
          <cell r="AF194" t="str">
            <v>03</v>
          </cell>
          <cell r="AG194">
            <v>5.78</v>
          </cell>
          <cell r="AH194">
            <v>3.6</v>
          </cell>
          <cell r="AI194">
            <v>9.3800000000000008</v>
          </cell>
          <cell r="AJ194">
            <v>33</v>
          </cell>
          <cell r="AK194">
            <v>40875</v>
          </cell>
          <cell r="AL194" t="str">
            <v/>
          </cell>
          <cell r="AM194">
            <v>1</v>
          </cell>
          <cell r="AN194" t="str">
            <v>2011</v>
          </cell>
          <cell r="AO194" t="str">
            <v>1</v>
          </cell>
          <cell r="AP194">
            <v>60.75</v>
          </cell>
          <cell r="AQ194">
            <v>0</v>
          </cell>
          <cell r="AR194">
            <v>0</v>
          </cell>
          <cell r="AS194">
            <v>0</v>
          </cell>
          <cell r="AT194">
            <v>0</v>
          </cell>
          <cell r="AU194">
            <v>0</v>
          </cell>
          <cell r="AV194">
            <v>0</v>
          </cell>
          <cell r="AW194">
            <v>0</v>
          </cell>
          <cell r="AX194">
            <v>0</v>
          </cell>
          <cell r="AY194">
            <v>0</v>
          </cell>
          <cell r="AZ194">
            <v>0</v>
          </cell>
          <cell r="BA194">
            <v>0</v>
          </cell>
          <cell r="BB194">
            <v>24370</v>
          </cell>
          <cell r="BC194">
            <v>0</v>
          </cell>
          <cell r="BD194">
            <v>0</v>
          </cell>
          <cell r="BE194">
            <v>0</v>
          </cell>
          <cell r="BF194">
            <v>0</v>
          </cell>
          <cell r="BG194">
            <v>0</v>
          </cell>
          <cell r="BH194" t="str">
            <v>543741JVRLA8</v>
          </cell>
          <cell r="BI194">
            <v>40875</v>
          </cell>
        </row>
      </sheetData>
      <sheetData sheetId="13" refreshError="1"/>
      <sheetData sheetId="14" refreshError="1">
        <row r="2">
          <cell r="A2" t="str">
            <v>06077976</v>
          </cell>
          <cell r="B2" t="str">
            <v>CCOYLLAR QUISPE FORTUNATO JUVENCIO</v>
          </cell>
          <cell r="C2" t="str">
            <v>JEFE ZONAL LIMA CALLAO</v>
          </cell>
          <cell r="D2" t="str">
            <v>06077976</v>
          </cell>
          <cell r="E2">
            <v>40833</v>
          </cell>
          <cell r="F2">
            <v>40908</v>
          </cell>
          <cell r="G2" t="str">
            <v>CCOYLLAR QUISPE FORTUNATO JUVENCIO</v>
          </cell>
          <cell r="H2">
            <v>5300</v>
          </cell>
          <cell r="I2">
            <v>5300</v>
          </cell>
          <cell r="J2">
            <v>0</v>
          </cell>
          <cell r="K2">
            <v>0</v>
          </cell>
          <cell r="L2">
            <v>0</v>
          </cell>
          <cell r="M2">
            <v>4581.32</v>
          </cell>
          <cell r="N2" t="str">
            <v>OFICINA ZONAL LIMA CALLAO</v>
          </cell>
          <cell r="O2" t="str">
            <v xml:space="preserve">0002  </v>
          </cell>
          <cell r="P2" t="str">
            <v>1734</v>
          </cell>
          <cell r="Q2" t="str">
            <v>006</v>
          </cell>
          <cell r="R2" t="str">
            <v>80</v>
          </cell>
          <cell r="S2">
            <v>40896</v>
          </cell>
          <cell r="T2" t="str">
            <v>4040868769</v>
          </cell>
          <cell r="U2" t="str">
            <v>201112</v>
          </cell>
          <cell r="V2" t="str">
            <v>201112</v>
          </cell>
          <cell r="W2" t="str">
            <v>12</v>
          </cell>
          <cell r="X2">
            <v>1</v>
          </cell>
          <cell r="Y2" t="str">
            <v>CAS ZONALES DICIEMBRE 2011</v>
          </cell>
          <cell r="Z2">
            <v>4158</v>
          </cell>
          <cell r="AA2" t="str">
            <v>10060779762</v>
          </cell>
          <cell r="AB2" t="str">
            <v>CCOYLLAR</v>
          </cell>
          <cell r="AC2" t="str">
            <v>QUISPE</v>
          </cell>
          <cell r="AD2" t="str">
            <v>FORTUNATO JUVENCIO</v>
          </cell>
          <cell r="AE2" t="str">
            <v>PROFUTURO</v>
          </cell>
          <cell r="AF2" t="str">
            <v>04</v>
          </cell>
          <cell r="AG2">
            <v>115.01</v>
          </cell>
          <cell r="AH2">
            <v>73.67</v>
          </cell>
          <cell r="AI2">
            <v>188.68</v>
          </cell>
          <cell r="AJ2">
            <v>530</v>
          </cell>
          <cell r="AK2">
            <v>40833</v>
          </cell>
          <cell r="AL2" t="str">
            <v>2195785</v>
          </cell>
          <cell r="AM2">
            <v>40547</v>
          </cell>
          <cell r="AN2" t="str">
            <v>2011</v>
          </cell>
          <cell r="AO2" t="str">
            <v>1</v>
          </cell>
          <cell r="AP2">
            <v>97.2</v>
          </cell>
          <cell r="AQ2">
            <v>0</v>
          </cell>
          <cell r="AR2">
            <v>0</v>
          </cell>
          <cell r="AS2">
            <v>0</v>
          </cell>
          <cell r="AT2">
            <v>0</v>
          </cell>
          <cell r="AU2">
            <v>0</v>
          </cell>
          <cell r="AV2">
            <v>0</v>
          </cell>
          <cell r="AW2">
            <v>0</v>
          </cell>
          <cell r="AX2">
            <v>0</v>
          </cell>
          <cell r="AY2">
            <v>0</v>
          </cell>
          <cell r="AZ2">
            <v>0</v>
          </cell>
          <cell r="BA2">
            <v>0</v>
          </cell>
          <cell r="BB2">
            <v>20241</v>
          </cell>
          <cell r="BC2">
            <v>0</v>
          </cell>
          <cell r="BD2">
            <v>0</v>
          </cell>
          <cell r="BE2">
            <v>0</v>
          </cell>
          <cell r="BF2">
            <v>0</v>
          </cell>
          <cell r="BG2">
            <v>0</v>
          </cell>
          <cell r="BH2" t="str">
            <v>502391FCQYS1</v>
          </cell>
          <cell r="BI2">
            <v>40833</v>
          </cell>
        </row>
        <row r="3">
          <cell r="A3" t="str">
            <v>09431267</v>
          </cell>
          <cell r="B3" t="str">
            <v>DELGADO RODRIGUEZ EDGARD JUAN</v>
          </cell>
          <cell r="C3" t="str">
            <v>RESPONSABLE ADMINISTRATIVO E INFORMATICO</v>
          </cell>
          <cell r="D3" t="str">
            <v>09431267</v>
          </cell>
          <cell r="E3">
            <v>40854</v>
          </cell>
          <cell r="F3">
            <v>40908</v>
          </cell>
          <cell r="G3" t="str">
            <v>DELGADO RODRIGUEZ EDGARD JUAN</v>
          </cell>
          <cell r="H3">
            <v>2000</v>
          </cell>
          <cell r="I3">
            <v>2000</v>
          </cell>
          <cell r="J3">
            <v>0</v>
          </cell>
          <cell r="K3">
            <v>0</v>
          </cell>
          <cell r="L3">
            <v>0</v>
          </cell>
          <cell r="M3">
            <v>1743.2</v>
          </cell>
          <cell r="N3" t="str">
            <v>OFICINA ZONAL LIMA CALLAO</v>
          </cell>
          <cell r="O3" t="str">
            <v xml:space="preserve">0002  </v>
          </cell>
          <cell r="P3" t="str">
            <v>3458</v>
          </cell>
          <cell r="Q3" t="str">
            <v>001</v>
          </cell>
          <cell r="R3" t="str">
            <v>47</v>
          </cell>
          <cell r="S3">
            <v>40896</v>
          </cell>
          <cell r="T3" t="str">
            <v>4023781048</v>
          </cell>
          <cell r="U3" t="str">
            <v>201112</v>
          </cell>
          <cell r="V3" t="str">
            <v>201112</v>
          </cell>
          <cell r="W3" t="str">
            <v>12</v>
          </cell>
          <cell r="X3">
            <v>1</v>
          </cell>
          <cell r="Y3" t="str">
            <v>CAS ZONALES DICIEMBRE 2011</v>
          </cell>
          <cell r="Z3">
            <v>1491</v>
          </cell>
          <cell r="AA3" t="str">
            <v>10094312677</v>
          </cell>
          <cell r="AB3" t="str">
            <v>DELGADO</v>
          </cell>
          <cell r="AC3" t="str">
            <v>RODRIGUEZ</v>
          </cell>
          <cell r="AD3" t="str">
            <v>EDGARD JUAN</v>
          </cell>
          <cell r="AE3" t="str">
            <v>PRIMA</v>
          </cell>
          <cell r="AF3" t="str">
            <v>03</v>
          </cell>
          <cell r="AG3">
            <v>35</v>
          </cell>
          <cell r="AH3">
            <v>21.8</v>
          </cell>
          <cell r="AI3">
            <v>56.8</v>
          </cell>
          <cell r="AJ3">
            <v>200</v>
          </cell>
          <cell r="AK3">
            <v>40854</v>
          </cell>
          <cell r="AL3" t="str">
            <v>2221235</v>
          </cell>
          <cell r="AM3">
            <v>40554</v>
          </cell>
          <cell r="AN3" t="str">
            <v>2011</v>
          </cell>
          <cell r="AO3" t="str">
            <v>1</v>
          </cell>
          <cell r="AP3">
            <v>97.2</v>
          </cell>
          <cell r="AQ3">
            <v>0</v>
          </cell>
          <cell r="AR3">
            <v>0</v>
          </cell>
          <cell r="AS3">
            <v>0</v>
          </cell>
          <cell r="AT3">
            <v>0</v>
          </cell>
          <cell r="AU3">
            <v>0</v>
          </cell>
          <cell r="AV3">
            <v>0</v>
          </cell>
          <cell r="AW3">
            <v>0</v>
          </cell>
          <cell r="AX3">
            <v>0</v>
          </cell>
          <cell r="AY3">
            <v>0</v>
          </cell>
          <cell r="AZ3">
            <v>0</v>
          </cell>
          <cell r="BA3">
            <v>0</v>
          </cell>
          <cell r="BB3">
            <v>24927</v>
          </cell>
          <cell r="BC3">
            <v>0</v>
          </cell>
          <cell r="BD3">
            <v>0</v>
          </cell>
          <cell r="BE3">
            <v>0</v>
          </cell>
          <cell r="BF3">
            <v>0</v>
          </cell>
          <cell r="BG3">
            <v>0</v>
          </cell>
          <cell r="BH3" t="str">
            <v>249251EDRGR4</v>
          </cell>
          <cell r="BI3">
            <v>40854</v>
          </cell>
        </row>
        <row r="4">
          <cell r="A4" t="str">
            <v>40011653</v>
          </cell>
          <cell r="B4" t="str">
            <v>PALOMINO TAICAS GISSELA BRIGITTE</v>
          </cell>
          <cell r="C4" t="str">
            <v>RESPONSABLE DE PROMOCION SOCIAL Y CAPACITACION</v>
          </cell>
          <cell r="D4" t="str">
            <v>40011653</v>
          </cell>
          <cell r="E4">
            <v>40854</v>
          </cell>
          <cell r="F4">
            <v>40908</v>
          </cell>
          <cell r="G4" t="str">
            <v>PALOMINO TAICAS GISSELA BRIGITTE</v>
          </cell>
          <cell r="H4">
            <v>2900</v>
          </cell>
          <cell r="I4">
            <v>2900</v>
          </cell>
          <cell r="J4">
            <v>0</v>
          </cell>
          <cell r="K4">
            <v>0</v>
          </cell>
          <cell r="L4">
            <v>0</v>
          </cell>
          <cell r="M4">
            <v>2523</v>
          </cell>
          <cell r="N4" t="str">
            <v>OFICINA ZONAL LIMA CALLAO</v>
          </cell>
          <cell r="O4" t="str">
            <v xml:space="preserve">0002  </v>
          </cell>
          <cell r="P4" t="str">
            <v>3459</v>
          </cell>
          <cell r="Q4" t="str">
            <v>001</v>
          </cell>
          <cell r="R4" t="str">
            <v>198</v>
          </cell>
          <cell r="S4">
            <v>40896</v>
          </cell>
          <cell r="T4" t="str">
            <v>4041102697</v>
          </cell>
          <cell r="U4" t="str">
            <v>201112</v>
          </cell>
          <cell r="V4" t="str">
            <v>201112</v>
          </cell>
          <cell r="W4" t="str">
            <v>12</v>
          </cell>
          <cell r="X4">
            <v>1</v>
          </cell>
          <cell r="Y4" t="str">
            <v>CAS ZONALES DICIEMBRE 2011</v>
          </cell>
          <cell r="Z4">
            <v>4173</v>
          </cell>
          <cell r="AA4" t="str">
            <v>10400116534</v>
          </cell>
          <cell r="AB4" t="str">
            <v>PALOMINO</v>
          </cell>
          <cell r="AC4" t="str">
            <v>TAICAS</v>
          </cell>
          <cell r="AD4" t="str">
            <v>GISSELA BRIGITTE</v>
          </cell>
          <cell r="AE4" t="str">
            <v>ONP</v>
          </cell>
          <cell r="AF4" t="str">
            <v>99</v>
          </cell>
          <cell r="AG4">
            <v>0</v>
          </cell>
          <cell r="AH4">
            <v>0</v>
          </cell>
          <cell r="AI4">
            <v>0</v>
          </cell>
          <cell r="AJ4">
            <v>377</v>
          </cell>
          <cell r="AK4">
            <v>40854</v>
          </cell>
          <cell r="AL4" t="str">
            <v>2662459</v>
          </cell>
          <cell r="AM4">
            <v>40863</v>
          </cell>
          <cell r="AN4" t="str">
            <v>2011</v>
          </cell>
          <cell r="AO4" t="str">
            <v>1</v>
          </cell>
          <cell r="AP4">
            <v>97.2</v>
          </cell>
          <cell r="AQ4">
            <v>0</v>
          </cell>
          <cell r="AR4">
            <v>0</v>
          </cell>
          <cell r="AS4">
            <v>0</v>
          </cell>
          <cell r="AT4">
            <v>0</v>
          </cell>
          <cell r="AU4">
            <v>0</v>
          </cell>
          <cell r="AV4">
            <v>0</v>
          </cell>
          <cell r="AW4">
            <v>0</v>
          </cell>
          <cell r="AX4">
            <v>0</v>
          </cell>
          <cell r="AY4">
            <v>0</v>
          </cell>
          <cell r="AZ4">
            <v>0</v>
          </cell>
          <cell r="BA4">
            <v>0</v>
          </cell>
          <cell r="BB4">
            <v>28749</v>
          </cell>
          <cell r="BC4">
            <v>0</v>
          </cell>
          <cell r="BD4">
            <v>0</v>
          </cell>
          <cell r="BE4">
            <v>0</v>
          </cell>
          <cell r="BF4">
            <v>0</v>
          </cell>
          <cell r="BG4">
            <v>0</v>
          </cell>
          <cell r="BH4" t="str">
            <v/>
          </cell>
          <cell r="BI4">
            <v>40854</v>
          </cell>
        </row>
        <row r="5">
          <cell r="A5" t="str">
            <v>16502593</v>
          </cell>
          <cell r="B5" t="str">
            <v>UGAZ  DIAZ MARCO RAUL</v>
          </cell>
          <cell r="C5" t="str">
            <v>RESPONSABLE DE PROYECTOS</v>
          </cell>
          <cell r="D5" t="str">
            <v>16502593</v>
          </cell>
          <cell r="E5">
            <v>40854</v>
          </cell>
          <cell r="F5">
            <v>40908</v>
          </cell>
          <cell r="G5" t="str">
            <v>UGAZ  DIAZ MARCO RAUL</v>
          </cell>
          <cell r="H5">
            <v>3100</v>
          </cell>
          <cell r="I5">
            <v>3100</v>
          </cell>
          <cell r="J5">
            <v>0</v>
          </cell>
          <cell r="K5">
            <v>0</v>
          </cell>
          <cell r="L5">
            <v>0</v>
          </cell>
          <cell r="M5">
            <v>2690.18</v>
          </cell>
          <cell r="N5" t="str">
            <v>OFICINA ZONAL LIMA CALLAO</v>
          </cell>
          <cell r="O5" t="str">
            <v xml:space="preserve">0002  </v>
          </cell>
          <cell r="P5" t="str">
            <v>3460</v>
          </cell>
          <cell r="Q5" t="str">
            <v>001</v>
          </cell>
          <cell r="R5" t="str">
            <v>212</v>
          </cell>
          <cell r="S5">
            <v>40896</v>
          </cell>
          <cell r="T5" t="str">
            <v>04024955392</v>
          </cell>
          <cell r="U5" t="str">
            <v>201112</v>
          </cell>
          <cell r="V5" t="str">
            <v>201112</v>
          </cell>
          <cell r="W5" t="str">
            <v>12</v>
          </cell>
          <cell r="X5">
            <v>1</v>
          </cell>
          <cell r="Y5" t="str">
            <v>CAS ZONALES DICIEMBRE 2011</v>
          </cell>
          <cell r="Z5">
            <v>4174</v>
          </cell>
          <cell r="AA5" t="str">
            <v>10165025933</v>
          </cell>
          <cell r="AB5" t="str">
            <v xml:space="preserve">UGAZ </v>
          </cell>
          <cell r="AC5" t="str">
            <v>DIAZ</v>
          </cell>
          <cell r="AD5" t="str">
            <v>MARCO RAUL</v>
          </cell>
          <cell r="AE5" t="str">
            <v>INTEGRA</v>
          </cell>
          <cell r="AF5" t="str">
            <v>02</v>
          </cell>
          <cell r="AG5">
            <v>55.8</v>
          </cell>
          <cell r="AH5">
            <v>44.02</v>
          </cell>
          <cell r="AI5">
            <v>99.82</v>
          </cell>
          <cell r="AJ5">
            <v>310</v>
          </cell>
          <cell r="AK5">
            <v>40854</v>
          </cell>
          <cell r="AL5" t="str">
            <v>2305605</v>
          </cell>
          <cell r="AM5">
            <v>40581</v>
          </cell>
          <cell r="AN5" t="str">
            <v>2011</v>
          </cell>
          <cell r="AO5" t="str">
            <v>1</v>
          </cell>
          <cell r="AP5">
            <v>97.2</v>
          </cell>
          <cell r="AQ5">
            <v>0</v>
          </cell>
          <cell r="AR5">
            <v>0</v>
          </cell>
          <cell r="AS5">
            <v>0</v>
          </cell>
          <cell r="AT5">
            <v>0</v>
          </cell>
          <cell r="AU5">
            <v>0</v>
          </cell>
          <cell r="AV5">
            <v>0</v>
          </cell>
          <cell r="AW5">
            <v>0</v>
          </cell>
          <cell r="AX5">
            <v>0</v>
          </cell>
          <cell r="AY5">
            <v>0</v>
          </cell>
          <cell r="AZ5">
            <v>0</v>
          </cell>
          <cell r="BA5">
            <v>0</v>
          </cell>
          <cell r="BB5">
            <v>22506</v>
          </cell>
          <cell r="BC5">
            <v>0</v>
          </cell>
          <cell r="BD5">
            <v>0</v>
          </cell>
          <cell r="BE5">
            <v>0</v>
          </cell>
          <cell r="BF5">
            <v>0</v>
          </cell>
          <cell r="BG5">
            <v>0</v>
          </cell>
          <cell r="BH5" t="str">
            <v>525041MUDZZ7</v>
          </cell>
          <cell r="BI5">
            <v>40854</v>
          </cell>
        </row>
        <row r="6">
          <cell r="A6" t="str">
            <v>40344861</v>
          </cell>
          <cell r="B6" t="str">
            <v>VALENCIA YUPANQUI GIAN ADOLFO</v>
          </cell>
          <cell r="C6" t="str">
            <v>CHOFER</v>
          </cell>
          <cell r="D6" t="str">
            <v>40344861</v>
          </cell>
          <cell r="E6">
            <v>40854</v>
          </cell>
          <cell r="F6">
            <v>40908</v>
          </cell>
          <cell r="G6" t="str">
            <v>VALENCIA YUPANQUI GIAN ADOLFO</v>
          </cell>
          <cell r="H6">
            <v>1100</v>
          </cell>
          <cell r="I6">
            <v>1100</v>
          </cell>
          <cell r="J6">
            <v>0</v>
          </cell>
          <cell r="K6">
            <v>0</v>
          </cell>
          <cell r="L6">
            <v>0</v>
          </cell>
          <cell r="M6">
            <v>958.76</v>
          </cell>
          <cell r="N6" t="str">
            <v>OFICINA ZONAL LIMA CALLAO</v>
          </cell>
          <cell r="O6" t="str">
            <v xml:space="preserve">0002  </v>
          </cell>
          <cell r="P6" t="str">
            <v>3462</v>
          </cell>
          <cell r="Q6" t="str">
            <v>001</v>
          </cell>
          <cell r="R6" t="str">
            <v>103</v>
          </cell>
          <cell r="S6">
            <v>40896</v>
          </cell>
          <cell r="T6" t="str">
            <v>4041099432</v>
          </cell>
          <cell r="U6" t="str">
            <v>201112</v>
          </cell>
          <cell r="V6" t="str">
            <v>201112</v>
          </cell>
          <cell r="W6" t="str">
            <v>12</v>
          </cell>
          <cell r="X6">
            <v>1</v>
          </cell>
          <cell r="Y6" t="str">
            <v>CAS ZONALES DICIEMBRE 2011</v>
          </cell>
          <cell r="Z6">
            <v>4176</v>
          </cell>
          <cell r="AA6" t="str">
            <v>10403448619</v>
          </cell>
          <cell r="AB6" t="str">
            <v>VALENCIA</v>
          </cell>
          <cell r="AC6" t="str">
            <v>YUPANQUI</v>
          </cell>
          <cell r="AD6" t="str">
            <v>GIAN ADOLFO</v>
          </cell>
          <cell r="AE6" t="str">
            <v>PRIMA</v>
          </cell>
          <cell r="AF6" t="str">
            <v>03</v>
          </cell>
          <cell r="AG6">
            <v>19.25</v>
          </cell>
          <cell r="AH6">
            <v>11.99</v>
          </cell>
          <cell r="AI6">
            <v>31.24</v>
          </cell>
          <cell r="AJ6">
            <v>110</v>
          </cell>
          <cell r="AK6">
            <v>40854</v>
          </cell>
          <cell r="AL6" t="str">
            <v/>
          </cell>
          <cell r="AM6">
            <v>1</v>
          </cell>
          <cell r="AN6" t="str">
            <v>2011</v>
          </cell>
          <cell r="AO6" t="str">
            <v>1</v>
          </cell>
          <cell r="AP6">
            <v>97.2</v>
          </cell>
          <cell r="AQ6">
            <v>0</v>
          </cell>
          <cell r="AR6">
            <v>0</v>
          </cell>
          <cell r="AS6">
            <v>0</v>
          </cell>
          <cell r="AT6">
            <v>0</v>
          </cell>
          <cell r="AU6">
            <v>0</v>
          </cell>
          <cell r="AV6">
            <v>0</v>
          </cell>
          <cell r="AW6">
            <v>0</v>
          </cell>
          <cell r="AX6">
            <v>0</v>
          </cell>
          <cell r="AY6">
            <v>0</v>
          </cell>
          <cell r="AZ6">
            <v>0</v>
          </cell>
          <cell r="BA6">
            <v>0</v>
          </cell>
          <cell r="BB6">
            <v>29124</v>
          </cell>
          <cell r="BC6">
            <v>0</v>
          </cell>
          <cell r="BD6">
            <v>0</v>
          </cell>
          <cell r="BE6">
            <v>0</v>
          </cell>
          <cell r="BF6">
            <v>0</v>
          </cell>
          <cell r="BG6">
            <v>0</v>
          </cell>
          <cell r="BH6" t="str">
            <v>591221GVYEA0</v>
          </cell>
          <cell r="BI6">
            <v>40854</v>
          </cell>
        </row>
        <row r="7">
          <cell r="A7" t="str">
            <v>20116899</v>
          </cell>
          <cell r="B7" t="str">
            <v>ZARATE  RAMOS JAIME ROGER</v>
          </cell>
          <cell r="C7" t="str">
            <v>TECNICO DE PROYECTOS</v>
          </cell>
          <cell r="D7" t="str">
            <v>20116899</v>
          </cell>
          <cell r="E7">
            <v>40854</v>
          </cell>
          <cell r="F7">
            <v>40908</v>
          </cell>
          <cell r="G7" t="str">
            <v>ZARATE  RAMOS JAIME ROGER</v>
          </cell>
          <cell r="H7">
            <v>2900</v>
          </cell>
          <cell r="I7">
            <v>2900</v>
          </cell>
          <cell r="J7">
            <v>0</v>
          </cell>
          <cell r="K7">
            <v>0</v>
          </cell>
          <cell r="L7">
            <v>0</v>
          </cell>
          <cell r="M7">
            <v>2523</v>
          </cell>
          <cell r="N7" t="str">
            <v>OFICINA ZONAL LIMA CALLAO</v>
          </cell>
          <cell r="O7" t="str">
            <v xml:space="preserve">0002  </v>
          </cell>
          <cell r="P7" t="str">
            <v>3461</v>
          </cell>
          <cell r="Q7" t="str">
            <v>001</v>
          </cell>
          <cell r="R7" t="str">
            <v>47</v>
          </cell>
          <cell r="S7">
            <v>40896</v>
          </cell>
          <cell r="T7" t="str">
            <v>4041101259</v>
          </cell>
          <cell r="U7" t="str">
            <v>201112</v>
          </cell>
          <cell r="V7" t="str">
            <v>201112</v>
          </cell>
          <cell r="W7" t="str">
            <v>12</v>
          </cell>
          <cell r="X7">
            <v>1</v>
          </cell>
          <cell r="Y7" t="str">
            <v>CAS ZONALES DICIEMBRE 2011</v>
          </cell>
          <cell r="Z7">
            <v>4175</v>
          </cell>
          <cell r="AA7" t="str">
            <v>10201168991</v>
          </cell>
          <cell r="AB7" t="str">
            <v xml:space="preserve">ZARATE </v>
          </cell>
          <cell r="AC7" t="str">
            <v>RAMOS</v>
          </cell>
          <cell r="AD7" t="str">
            <v>JAIME ROGER</v>
          </cell>
          <cell r="AE7" t="str">
            <v>ONP</v>
          </cell>
          <cell r="AF7" t="str">
            <v>99</v>
          </cell>
          <cell r="AG7">
            <v>0</v>
          </cell>
          <cell r="AH7">
            <v>0</v>
          </cell>
          <cell r="AI7">
            <v>0</v>
          </cell>
          <cell r="AJ7">
            <v>377</v>
          </cell>
          <cell r="AK7">
            <v>40854</v>
          </cell>
          <cell r="AL7" t="str">
            <v>2239953</v>
          </cell>
          <cell r="AM7">
            <v>40557</v>
          </cell>
          <cell r="AN7" t="str">
            <v>2011</v>
          </cell>
          <cell r="AO7" t="str">
            <v>1</v>
          </cell>
          <cell r="AP7">
            <v>97.2</v>
          </cell>
          <cell r="AQ7">
            <v>0</v>
          </cell>
          <cell r="AR7">
            <v>0</v>
          </cell>
          <cell r="AS7">
            <v>0</v>
          </cell>
          <cell r="AT7">
            <v>0</v>
          </cell>
          <cell r="AU7">
            <v>0</v>
          </cell>
          <cell r="AV7">
            <v>0</v>
          </cell>
          <cell r="AW7">
            <v>0</v>
          </cell>
          <cell r="AX7">
            <v>0</v>
          </cell>
          <cell r="AY7">
            <v>0</v>
          </cell>
          <cell r="AZ7">
            <v>0</v>
          </cell>
          <cell r="BA7">
            <v>0</v>
          </cell>
          <cell r="BB7">
            <v>28479</v>
          </cell>
          <cell r="BC7">
            <v>0</v>
          </cell>
          <cell r="BD7">
            <v>0</v>
          </cell>
          <cell r="BE7">
            <v>0</v>
          </cell>
          <cell r="BF7">
            <v>0</v>
          </cell>
          <cell r="BG7">
            <v>0</v>
          </cell>
          <cell r="BH7" t="str">
            <v/>
          </cell>
          <cell r="BI7">
            <v>40854</v>
          </cell>
        </row>
        <row r="8">
          <cell r="A8" t="str">
            <v>09332916</v>
          </cell>
          <cell r="B8" t="str">
            <v>ALEGRE DE LA CRUZ FLOR DE MARIA</v>
          </cell>
          <cell r="C8" t="str">
            <v>TECNICO DE PROYECTOS EVALUACION-SUPERVISION</v>
          </cell>
          <cell r="D8" t="str">
            <v>09332916</v>
          </cell>
          <cell r="E8">
            <v>40854</v>
          </cell>
          <cell r="F8">
            <v>40908</v>
          </cell>
          <cell r="G8" t="str">
            <v>ALEGRE DE LA CRUZ FLOR DE MARIA</v>
          </cell>
          <cell r="H8">
            <v>3000</v>
          </cell>
          <cell r="I8">
            <v>3000</v>
          </cell>
          <cell r="J8">
            <v>0</v>
          </cell>
          <cell r="K8">
            <v>0</v>
          </cell>
          <cell r="L8">
            <v>0</v>
          </cell>
          <cell r="M8">
            <v>2614.8000000000002</v>
          </cell>
          <cell r="N8" t="str">
            <v>OFICINA ZONAL LIMA ESTE</v>
          </cell>
          <cell r="O8" t="str">
            <v xml:space="preserve">0003  </v>
          </cell>
          <cell r="P8" t="str">
            <v>3465</v>
          </cell>
          <cell r="Q8" t="str">
            <v>001</v>
          </cell>
          <cell r="R8" t="str">
            <v>203</v>
          </cell>
          <cell r="S8">
            <v>40896</v>
          </cell>
          <cell r="T8" t="str">
            <v>4019882271</v>
          </cell>
          <cell r="U8" t="str">
            <v>201112</v>
          </cell>
          <cell r="V8" t="str">
            <v>201112</v>
          </cell>
          <cell r="W8" t="str">
            <v>12</v>
          </cell>
          <cell r="X8">
            <v>1</v>
          </cell>
          <cell r="Y8" t="str">
            <v>CAS ZONALES DICIEMBRE 2011</v>
          </cell>
          <cell r="Z8">
            <v>1000</v>
          </cell>
          <cell r="AA8" t="str">
            <v>10093329169</v>
          </cell>
          <cell r="AB8" t="str">
            <v>ALEGRE</v>
          </cell>
          <cell r="AC8" t="str">
            <v>DE LA CRUZ</v>
          </cell>
          <cell r="AD8" t="str">
            <v>FLOR DE MARIA</v>
          </cell>
          <cell r="AE8" t="str">
            <v>PRIMA</v>
          </cell>
          <cell r="AF8" t="str">
            <v>03</v>
          </cell>
          <cell r="AG8">
            <v>52.5</v>
          </cell>
          <cell r="AH8">
            <v>32.700000000000003</v>
          </cell>
          <cell r="AI8">
            <v>85.2</v>
          </cell>
          <cell r="AJ8">
            <v>300</v>
          </cell>
          <cell r="AK8">
            <v>40854</v>
          </cell>
          <cell r="AL8" t="str">
            <v>2188678</v>
          </cell>
          <cell r="AM8">
            <v>40546</v>
          </cell>
          <cell r="AN8" t="str">
            <v>2011</v>
          </cell>
          <cell r="AO8" t="str">
            <v>1</v>
          </cell>
          <cell r="AP8">
            <v>97.2</v>
          </cell>
          <cell r="AQ8">
            <v>0</v>
          </cell>
          <cell r="AR8">
            <v>0</v>
          </cell>
          <cell r="AS8">
            <v>0</v>
          </cell>
          <cell r="AT8">
            <v>0</v>
          </cell>
          <cell r="AU8">
            <v>0</v>
          </cell>
          <cell r="AV8">
            <v>0</v>
          </cell>
          <cell r="AW8">
            <v>0</v>
          </cell>
          <cell r="AX8">
            <v>0</v>
          </cell>
          <cell r="AY8">
            <v>0</v>
          </cell>
          <cell r="AZ8">
            <v>0</v>
          </cell>
          <cell r="BA8">
            <v>0</v>
          </cell>
          <cell r="BB8">
            <v>24952</v>
          </cell>
          <cell r="BC8">
            <v>0</v>
          </cell>
          <cell r="BD8">
            <v>0</v>
          </cell>
          <cell r="BE8">
            <v>0</v>
          </cell>
          <cell r="BF8">
            <v>0</v>
          </cell>
          <cell r="BG8">
            <v>0</v>
          </cell>
          <cell r="BH8" t="str">
            <v>549500FACGZ1</v>
          </cell>
          <cell r="BI8">
            <v>40854</v>
          </cell>
        </row>
        <row r="9">
          <cell r="A9" t="str">
            <v>00833617</v>
          </cell>
          <cell r="B9" t="str">
            <v>LOPEZ CORDOVA HILARIO</v>
          </cell>
          <cell r="C9" t="str">
            <v>JEFE ZONAL LIMA ESTE</v>
          </cell>
          <cell r="D9" t="str">
            <v>00833617</v>
          </cell>
          <cell r="E9">
            <v>40833</v>
          </cell>
          <cell r="F9">
            <v>40908</v>
          </cell>
          <cell r="G9" t="str">
            <v>LOPEZ CORDOVA HILARIO</v>
          </cell>
          <cell r="H9">
            <v>5500</v>
          </cell>
          <cell r="I9">
            <v>5500</v>
          </cell>
          <cell r="J9">
            <v>0</v>
          </cell>
          <cell r="K9">
            <v>0</v>
          </cell>
          <cell r="L9">
            <v>0</v>
          </cell>
          <cell r="M9">
            <v>4757.5</v>
          </cell>
          <cell r="N9" t="str">
            <v>OFICINA ZONAL LIMA ESTE</v>
          </cell>
          <cell r="O9" t="str">
            <v xml:space="preserve">0003  </v>
          </cell>
          <cell r="P9" t="str">
            <v>3438</v>
          </cell>
          <cell r="Q9" t="str">
            <v>001</v>
          </cell>
          <cell r="R9" t="str">
            <v>177</v>
          </cell>
          <cell r="S9">
            <v>40896</v>
          </cell>
          <cell r="T9" t="str">
            <v>04-531-039071</v>
          </cell>
          <cell r="U9" t="str">
            <v>201112</v>
          </cell>
          <cell r="V9" t="str">
            <v>201112</v>
          </cell>
          <cell r="W9" t="str">
            <v>12</v>
          </cell>
          <cell r="X9">
            <v>1</v>
          </cell>
          <cell r="Y9" t="str">
            <v>CAS ZONALES DICIEMBRE 2011</v>
          </cell>
          <cell r="Z9">
            <v>4157</v>
          </cell>
          <cell r="AA9" t="str">
            <v>10008336178</v>
          </cell>
          <cell r="AB9" t="str">
            <v>LOPEZ</v>
          </cell>
          <cell r="AC9" t="str">
            <v>CORDOVA</v>
          </cell>
          <cell r="AD9" t="str">
            <v>HILARIO</v>
          </cell>
          <cell r="AE9" t="str">
            <v>HORIZONTE</v>
          </cell>
          <cell r="AF9" t="str">
            <v>01</v>
          </cell>
          <cell r="AG9">
            <v>107.25</v>
          </cell>
          <cell r="AH9">
            <v>85.25</v>
          </cell>
          <cell r="AI9">
            <v>192.5</v>
          </cell>
          <cell r="AJ9">
            <v>550</v>
          </cell>
          <cell r="AK9">
            <v>40833</v>
          </cell>
          <cell r="AL9" t="str">
            <v>2222932</v>
          </cell>
          <cell r="AM9">
            <v>40554</v>
          </cell>
          <cell r="AN9" t="str">
            <v>2011</v>
          </cell>
          <cell r="AO9" t="str">
            <v>1</v>
          </cell>
          <cell r="AP9">
            <v>97.2</v>
          </cell>
          <cell r="AQ9">
            <v>0</v>
          </cell>
          <cell r="AR9">
            <v>0</v>
          </cell>
          <cell r="AS9">
            <v>0</v>
          </cell>
          <cell r="AT9">
            <v>0</v>
          </cell>
          <cell r="AU9">
            <v>0</v>
          </cell>
          <cell r="AV9">
            <v>0</v>
          </cell>
          <cell r="AW9">
            <v>0</v>
          </cell>
          <cell r="AX9">
            <v>0</v>
          </cell>
          <cell r="AY9">
            <v>0</v>
          </cell>
          <cell r="AZ9">
            <v>0</v>
          </cell>
          <cell r="BA9">
            <v>0</v>
          </cell>
          <cell r="BB9">
            <v>24418</v>
          </cell>
          <cell r="BC9">
            <v>0</v>
          </cell>
          <cell r="BD9">
            <v>0</v>
          </cell>
          <cell r="BE9">
            <v>0</v>
          </cell>
          <cell r="BF9">
            <v>0</v>
          </cell>
          <cell r="BG9">
            <v>0</v>
          </cell>
          <cell r="BH9" t="str">
            <v>244161HLCED6</v>
          </cell>
          <cell r="BI9">
            <v>40833</v>
          </cell>
        </row>
        <row r="10">
          <cell r="A10" t="str">
            <v>10669307</v>
          </cell>
          <cell r="B10" t="str">
            <v>ORCON  PATILLA JOHNNY</v>
          </cell>
          <cell r="C10" t="str">
            <v>RESPONSABLE ADMINISTRATIVO E INFORMATICO</v>
          </cell>
          <cell r="D10" t="str">
            <v>10669307</v>
          </cell>
          <cell r="E10">
            <v>40854</v>
          </cell>
          <cell r="F10">
            <v>40908</v>
          </cell>
          <cell r="G10" t="str">
            <v>ORCON  PATILLA JOHNNY</v>
          </cell>
          <cell r="H10">
            <v>2000</v>
          </cell>
          <cell r="I10">
            <v>2000</v>
          </cell>
          <cell r="J10">
            <v>0</v>
          </cell>
          <cell r="K10">
            <v>0</v>
          </cell>
          <cell r="L10">
            <v>0</v>
          </cell>
          <cell r="M10">
            <v>1730</v>
          </cell>
          <cell r="N10" t="str">
            <v>OFICINA ZONAL LIMA ESTE</v>
          </cell>
          <cell r="O10" t="str">
            <v xml:space="preserve">0003  </v>
          </cell>
          <cell r="P10" t="str">
            <v>3463</v>
          </cell>
          <cell r="Q10" t="str">
            <v>001</v>
          </cell>
          <cell r="R10" t="str">
            <v>47</v>
          </cell>
          <cell r="S10">
            <v>40896</v>
          </cell>
          <cell r="T10" t="str">
            <v>04-023-517685</v>
          </cell>
          <cell r="U10" t="str">
            <v>201112</v>
          </cell>
          <cell r="V10" t="str">
            <v>201112</v>
          </cell>
          <cell r="W10" t="str">
            <v>12</v>
          </cell>
          <cell r="X10">
            <v>1</v>
          </cell>
          <cell r="Y10" t="str">
            <v>CAS ZONALES DICIEMBRE 2011</v>
          </cell>
          <cell r="Z10">
            <v>4177</v>
          </cell>
          <cell r="AA10" t="str">
            <v>10106693078</v>
          </cell>
          <cell r="AB10" t="str">
            <v xml:space="preserve">ORCON </v>
          </cell>
          <cell r="AC10" t="str">
            <v>PATILLA</v>
          </cell>
          <cell r="AD10" t="str">
            <v>JOHNNY</v>
          </cell>
          <cell r="AE10" t="str">
            <v>HORIZONTE</v>
          </cell>
          <cell r="AF10" t="str">
            <v>01</v>
          </cell>
          <cell r="AG10">
            <v>39</v>
          </cell>
          <cell r="AH10">
            <v>31</v>
          </cell>
          <cell r="AI10">
            <v>70</v>
          </cell>
          <cell r="AJ10">
            <v>200</v>
          </cell>
          <cell r="AK10">
            <v>40854</v>
          </cell>
          <cell r="AL10" t="str">
            <v>2662842</v>
          </cell>
          <cell r="AM10">
            <v>40863</v>
          </cell>
          <cell r="AN10" t="str">
            <v>2011</v>
          </cell>
          <cell r="AO10" t="str">
            <v>1</v>
          </cell>
          <cell r="AP10">
            <v>97.2</v>
          </cell>
          <cell r="AQ10">
            <v>0</v>
          </cell>
          <cell r="AR10">
            <v>0</v>
          </cell>
          <cell r="AS10">
            <v>0</v>
          </cell>
          <cell r="AT10">
            <v>0</v>
          </cell>
          <cell r="AU10">
            <v>0</v>
          </cell>
          <cell r="AV10">
            <v>0</v>
          </cell>
          <cell r="AW10">
            <v>0</v>
          </cell>
          <cell r="AX10">
            <v>0</v>
          </cell>
          <cell r="AY10">
            <v>0</v>
          </cell>
          <cell r="AZ10">
            <v>0</v>
          </cell>
          <cell r="BA10">
            <v>0</v>
          </cell>
          <cell r="BB10">
            <v>26359</v>
          </cell>
          <cell r="BC10">
            <v>0</v>
          </cell>
          <cell r="BD10">
            <v>0</v>
          </cell>
          <cell r="BE10">
            <v>0</v>
          </cell>
          <cell r="BF10">
            <v>0</v>
          </cell>
          <cell r="BG10">
            <v>0</v>
          </cell>
          <cell r="BH10" t="str">
            <v>563571JOPOI1</v>
          </cell>
          <cell r="BI10">
            <v>40854</v>
          </cell>
        </row>
        <row r="11">
          <cell r="A11" t="str">
            <v>03701368</v>
          </cell>
          <cell r="B11" t="str">
            <v>RODAS DIAZ ZIZI CARIDAD</v>
          </cell>
          <cell r="C11" t="str">
            <v>RESPONSABLE DE PROMOCION SOCIAL Y CAPACITACION</v>
          </cell>
          <cell r="D11" t="str">
            <v>03701368</v>
          </cell>
          <cell r="E11">
            <v>40854</v>
          </cell>
          <cell r="F11">
            <v>40908</v>
          </cell>
          <cell r="G11" t="str">
            <v>RODAS DIAZ ZIZI CARIDAD</v>
          </cell>
          <cell r="H11">
            <v>3100</v>
          </cell>
          <cell r="I11">
            <v>3100</v>
          </cell>
          <cell r="J11">
            <v>0</v>
          </cell>
          <cell r="K11">
            <v>0</v>
          </cell>
          <cell r="L11">
            <v>0</v>
          </cell>
          <cell r="M11">
            <v>2690.18</v>
          </cell>
          <cell r="N11" t="str">
            <v>OFICINA ZONAL LIMA ESTE</v>
          </cell>
          <cell r="O11" t="str">
            <v xml:space="preserve">0003  </v>
          </cell>
          <cell r="P11" t="str">
            <v>3464</v>
          </cell>
          <cell r="Q11" t="str">
            <v>001</v>
          </cell>
          <cell r="R11" t="str">
            <v>58</v>
          </cell>
          <cell r="S11">
            <v>40896</v>
          </cell>
          <cell r="T11" t="str">
            <v>04238429914</v>
          </cell>
          <cell r="U11" t="str">
            <v>201112</v>
          </cell>
          <cell r="V11" t="str">
            <v>201112</v>
          </cell>
          <cell r="W11" t="str">
            <v>12</v>
          </cell>
          <cell r="X11">
            <v>1</v>
          </cell>
          <cell r="Y11" t="str">
            <v>CAS ZONALES DICIEMBRE 2011</v>
          </cell>
          <cell r="Z11">
            <v>4178</v>
          </cell>
          <cell r="AA11" t="str">
            <v>10037013680</v>
          </cell>
          <cell r="AB11" t="str">
            <v>RODAS</v>
          </cell>
          <cell r="AC11" t="str">
            <v>DIAZ</v>
          </cell>
          <cell r="AD11" t="str">
            <v>ZIZI CARIDAD</v>
          </cell>
          <cell r="AE11" t="str">
            <v>INTEGRA</v>
          </cell>
          <cell r="AF11" t="str">
            <v>02</v>
          </cell>
          <cell r="AG11">
            <v>55.8</v>
          </cell>
          <cell r="AH11">
            <v>44.02</v>
          </cell>
          <cell r="AI11">
            <v>99.82</v>
          </cell>
          <cell r="AJ11">
            <v>310</v>
          </cell>
          <cell r="AK11">
            <v>40854</v>
          </cell>
          <cell r="AL11" t="str">
            <v>2652651</v>
          </cell>
          <cell r="AM11">
            <v>40855</v>
          </cell>
          <cell r="AN11" t="str">
            <v>2011</v>
          </cell>
          <cell r="AO11" t="str">
            <v>1</v>
          </cell>
          <cell r="AP11">
            <v>97.2</v>
          </cell>
          <cell r="AQ11">
            <v>0</v>
          </cell>
          <cell r="AR11">
            <v>0</v>
          </cell>
          <cell r="AS11">
            <v>0</v>
          </cell>
          <cell r="AT11">
            <v>0</v>
          </cell>
          <cell r="AU11">
            <v>0</v>
          </cell>
          <cell r="AV11">
            <v>0</v>
          </cell>
          <cell r="AW11">
            <v>0</v>
          </cell>
          <cell r="AX11">
            <v>0</v>
          </cell>
          <cell r="AY11">
            <v>0</v>
          </cell>
          <cell r="AZ11">
            <v>0</v>
          </cell>
          <cell r="BA11">
            <v>0</v>
          </cell>
          <cell r="BB11">
            <v>27663</v>
          </cell>
          <cell r="BC11">
            <v>0</v>
          </cell>
          <cell r="BD11">
            <v>0</v>
          </cell>
          <cell r="BE11">
            <v>0</v>
          </cell>
          <cell r="BF11">
            <v>0</v>
          </cell>
          <cell r="BG11">
            <v>0</v>
          </cell>
          <cell r="BH11" t="str">
            <v>576610ZRDAZ3</v>
          </cell>
          <cell r="BI11">
            <v>40854</v>
          </cell>
        </row>
        <row r="12">
          <cell r="A12" t="str">
            <v>20401892</v>
          </cell>
          <cell r="B12" t="str">
            <v>OCHOA SIGUAS RUBEN ELEODORO</v>
          </cell>
          <cell r="C12" t="str">
            <v>RESPONSABLE DE PROYECTOS SUPERVISION</v>
          </cell>
          <cell r="D12" t="str">
            <v>20401892</v>
          </cell>
          <cell r="E12">
            <v>40896</v>
          </cell>
          <cell r="F12">
            <v>40939</v>
          </cell>
          <cell r="G12" t="str">
            <v>OCHOA SIGUAS RUBEN ELEODORO</v>
          </cell>
          <cell r="H12">
            <v>1320</v>
          </cell>
          <cell r="I12">
            <v>1320</v>
          </cell>
          <cell r="J12">
            <v>0</v>
          </cell>
          <cell r="K12">
            <v>0</v>
          </cell>
          <cell r="L12">
            <v>0</v>
          </cell>
          <cell r="M12">
            <v>1148.4000000000001</v>
          </cell>
          <cell r="N12" t="str">
            <v>OFICINA ZONAL LIMA ESTE</v>
          </cell>
          <cell r="O12" t="str">
            <v xml:space="preserve">0003  </v>
          </cell>
          <cell r="P12" t="str">
            <v>3640</v>
          </cell>
          <cell r="Q12" t="str">
            <v>001</v>
          </cell>
          <cell r="R12" t="str">
            <v>00361</v>
          </cell>
          <cell r="S12">
            <v>40905</v>
          </cell>
          <cell r="T12" t="str">
            <v>4019950498</v>
          </cell>
          <cell r="U12" t="str">
            <v>201112</v>
          </cell>
          <cell r="V12" t="str">
            <v>201112</v>
          </cell>
          <cell r="W12" t="str">
            <v>13</v>
          </cell>
          <cell r="X12">
            <v>2</v>
          </cell>
          <cell r="Y12" t="str">
            <v>CAS ZONALES DICIEMBRE 2011 ADICIONAL 01</v>
          </cell>
          <cell r="Z12">
            <v>914</v>
          </cell>
          <cell r="AA12" t="str">
            <v>10204018923</v>
          </cell>
          <cell r="AB12" t="str">
            <v>OCHOA</v>
          </cell>
          <cell r="AC12" t="str">
            <v>SIGUAS</v>
          </cell>
          <cell r="AD12" t="str">
            <v>RUBEN ELEODORO</v>
          </cell>
          <cell r="AE12" t="str">
            <v>ONP</v>
          </cell>
          <cell r="AF12" t="str">
            <v>99</v>
          </cell>
          <cell r="AG12">
            <v>0</v>
          </cell>
          <cell r="AH12">
            <v>0</v>
          </cell>
          <cell r="AI12">
            <v>0</v>
          </cell>
          <cell r="AJ12">
            <v>171.6</v>
          </cell>
          <cell r="AK12">
            <v>40896</v>
          </cell>
          <cell r="AL12" t="str">
            <v/>
          </cell>
          <cell r="AM12">
            <v>1</v>
          </cell>
          <cell r="AN12" t="str">
            <v>2011</v>
          </cell>
          <cell r="AO12" t="str">
            <v>1</v>
          </cell>
          <cell r="AP12">
            <v>97.2</v>
          </cell>
          <cell r="AQ12">
            <v>0</v>
          </cell>
          <cell r="AR12">
            <v>0</v>
          </cell>
          <cell r="AS12">
            <v>0</v>
          </cell>
          <cell r="AT12">
            <v>0</v>
          </cell>
          <cell r="AU12">
            <v>0</v>
          </cell>
          <cell r="AV12">
            <v>0</v>
          </cell>
          <cell r="AW12">
            <v>0</v>
          </cell>
          <cell r="AX12">
            <v>0</v>
          </cell>
          <cell r="AY12">
            <v>0</v>
          </cell>
          <cell r="AZ12">
            <v>0</v>
          </cell>
          <cell r="BA12">
            <v>0</v>
          </cell>
          <cell r="BB12">
            <v>23787</v>
          </cell>
          <cell r="BC12">
            <v>0</v>
          </cell>
          <cell r="BD12">
            <v>0</v>
          </cell>
          <cell r="BE12">
            <v>0</v>
          </cell>
          <cell r="BF12">
            <v>0</v>
          </cell>
          <cell r="BG12">
            <v>0</v>
          </cell>
          <cell r="BH12" t="str">
            <v/>
          </cell>
          <cell r="BI12">
            <v>40896</v>
          </cell>
        </row>
        <row r="13">
          <cell r="A13" t="str">
            <v>20401892</v>
          </cell>
          <cell r="B13" t="str">
            <v>OCHOA SIGUAS RUBEN ELEODORO</v>
          </cell>
          <cell r="C13" t="str">
            <v>RESPONSABLE DE PROYECTOS SUPERVISION</v>
          </cell>
          <cell r="D13" t="str">
            <v>20401892</v>
          </cell>
          <cell r="E13">
            <v>40896</v>
          </cell>
          <cell r="F13">
            <v>40968</v>
          </cell>
          <cell r="G13" t="str">
            <v>OCHOA SIGUAS RUBEN ELEODORO</v>
          </cell>
          <cell r="H13">
            <v>1320</v>
          </cell>
          <cell r="I13">
            <v>1320</v>
          </cell>
          <cell r="J13">
            <v>0</v>
          </cell>
          <cell r="K13">
            <v>0</v>
          </cell>
          <cell r="L13">
            <v>0</v>
          </cell>
          <cell r="M13">
            <v>1148.4000000000001</v>
          </cell>
          <cell r="N13" t="str">
            <v>OFICINA ZONAL LIMA ESTE</v>
          </cell>
          <cell r="O13" t="str">
            <v xml:space="preserve">0003  </v>
          </cell>
          <cell r="P13" t="str">
            <v>3640</v>
          </cell>
          <cell r="Q13" t="str">
            <v>001</v>
          </cell>
          <cell r="R13" t="str">
            <v>00361</v>
          </cell>
          <cell r="S13">
            <v>40905</v>
          </cell>
          <cell r="T13" t="str">
            <v>4019950498</v>
          </cell>
          <cell r="U13" t="str">
            <v>201112</v>
          </cell>
          <cell r="V13" t="str">
            <v>201112</v>
          </cell>
          <cell r="W13" t="str">
            <v>13</v>
          </cell>
          <cell r="X13">
            <v>2</v>
          </cell>
          <cell r="Y13" t="str">
            <v>CAS ZONALES DICIEMBRE 2011 ADICIONAL 01</v>
          </cell>
          <cell r="Z13">
            <v>914</v>
          </cell>
          <cell r="AA13" t="str">
            <v>10204018923</v>
          </cell>
          <cell r="AB13" t="str">
            <v>OCHOA</v>
          </cell>
          <cell r="AC13" t="str">
            <v>SIGUAS</v>
          </cell>
          <cell r="AD13" t="str">
            <v>RUBEN ELEODORO</v>
          </cell>
          <cell r="AE13" t="str">
            <v>ONP</v>
          </cell>
          <cell r="AF13" t="str">
            <v>99</v>
          </cell>
          <cell r="AG13">
            <v>0</v>
          </cell>
          <cell r="AH13">
            <v>0</v>
          </cell>
          <cell r="AI13">
            <v>0</v>
          </cell>
          <cell r="AJ13">
            <v>171.6</v>
          </cell>
          <cell r="AK13">
            <v>40896</v>
          </cell>
          <cell r="AL13" t="str">
            <v/>
          </cell>
          <cell r="AM13">
            <v>1</v>
          </cell>
          <cell r="AN13" t="str">
            <v>2011</v>
          </cell>
          <cell r="AO13" t="str">
            <v>1</v>
          </cell>
          <cell r="AP13">
            <v>97.2</v>
          </cell>
          <cell r="AQ13">
            <v>0</v>
          </cell>
          <cell r="AR13">
            <v>0</v>
          </cell>
          <cell r="AS13">
            <v>0</v>
          </cell>
          <cell r="AT13">
            <v>0</v>
          </cell>
          <cell r="AU13">
            <v>0</v>
          </cell>
          <cell r="AV13">
            <v>0</v>
          </cell>
          <cell r="AW13">
            <v>0</v>
          </cell>
          <cell r="AX13">
            <v>0</v>
          </cell>
          <cell r="AY13">
            <v>0</v>
          </cell>
          <cell r="AZ13">
            <v>0</v>
          </cell>
          <cell r="BA13">
            <v>0</v>
          </cell>
          <cell r="BB13">
            <v>23787</v>
          </cell>
          <cell r="BC13">
            <v>0</v>
          </cell>
          <cell r="BD13">
            <v>0</v>
          </cell>
          <cell r="BE13">
            <v>0</v>
          </cell>
          <cell r="BF13">
            <v>0</v>
          </cell>
          <cell r="BG13">
            <v>0</v>
          </cell>
          <cell r="BH13" t="str">
            <v/>
          </cell>
          <cell r="BI13">
            <v>40896</v>
          </cell>
        </row>
        <row r="14">
          <cell r="A14" t="str">
            <v>20401892</v>
          </cell>
          <cell r="B14" t="str">
            <v>OCHOA SIGUAS RUBEN ELEODORO</v>
          </cell>
          <cell r="C14" t="str">
            <v>RESPONSABLE DE PROYECTOS SUPERVISION</v>
          </cell>
          <cell r="D14" t="str">
            <v>20401892</v>
          </cell>
          <cell r="E14">
            <v>40896</v>
          </cell>
          <cell r="F14">
            <v>41029</v>
          </cell>
          <cell r="G14" t="str">
            <v>OCHOA SIGUAS RUBEN ELEODORO</v>
          </cell>
          <cell r="H14">
            <v>1320</v>
          </cell>
          <cell r="I14">
            <v>1320</v>
          </cell>
          <cell r="J14">
            <v>0</v>
          </cell>
          <cell r="K14">
            <v>0</v>
          </cell>
          <cell r="L14">
            <v>0</v>
          </cell>
          <cell r="M14">
            <v>1148.4000000000001</v>
          </cell>
          <cell r="N14" t="str">
            <v>OFICINA ZONAL LIMA ESTE</v>
          </cell>
          <cell r="O14" t="str">
            <v xml:space="preserve">0003  </v>
          </cell>
          <cell r="P14" t="str">
            <v>3640</v>
          </cell>
          <cell r="Q14" t="str">
            <v>001</v>
          </cell>
          <cell r="R14" t="str">
            <v>00361</v>
          </cell>
          <cell r="S14">
            <v>40905</v>
          </cell>
          <cell r="T14" t="str">
            <v>4019950498</v>
          </cell>
          <cell r="U14" t="str">
            <v>201112</v>
          </cell>
          <cell r="V14" t="str">
            <v>201112</v>
          </cell>
          <cell r="W14" t="str">
            <v>13</v>
          </cell>
          <cell r="X14">
            <v>2</v>
          </cell>
          <cell r="Y14" t="str">
            <v>CAS ZONALES DICIEMBRE 2011 ADICIONAL 01</v>
          </cell>
          <cell r="Z14">
            <v>914</v>
          </cell>
          <cell r="AA14" t="str">
            <v>10204018923</v>
          </cell>
          <cell r="AB14" t="str">
            <v>OCHOA</v>
          </cell>
          <cell r="AC14" t="str">
            <v>SIGUAS</v>
          </cell>
          <cell r="AD14" t="str">
            <v>RUBEN ELEODORO</v>
          </cell>
          <cell r="AE14" t="str">
            <v>ONP</v>
          </cell>
          <cell r="AF14" t="str">
            <v>99</v>
          </cell>
          <cell r="AG14">
            <v>0</v>
          </cell>
          <cell r="AH14">
            <v>0</v>
          </cell>
          <cell r="AI14">
            <v>0</v>
          </cell>
          <cell r="AJ14">
            <v>171.6</v>
          </cell>
          <cell r="AK14">
            <v>40896</v>
          </cell>
          <cell r="AL14" t="str">
            <v/>
          </cell>
          <cell r="AM14">
            <v>1</v>
          </cell>
          <cell r="AN14" t="str">
            <v>2011</v>
          </cell>
          <cell r="AO14" t="str">
            <v>1</v>
          </cell>
          <cell r="AP14">
            <v>97.2</v>
          </cell>
          <cell r="AQ14">
            <v>0</v>
          </cell>
          <cell r="AR14">
            <v>0</v>
          </cell>
          <cell r="AS14">
            <v>0</v>
          </cell>
          <cell r="AT14">
            <v>0</v>
          </cell>
          <cell r="AU14">
            <v>0</v>
          </cell>
          <cell r="AV14">
            <v>0</v>
          </cell>
          <cell r="AW14">
            <v>0</v>
          </cell>
          <cell r="AX14">
            <v>0</v>
          </cell>
          <cell r="AY14">
            <v>0</v>
          </cell>
          <cell r="AZ14">
            <v>0</v>
          </cell>
          <cell r="BA14">
            <v>0</v>
          </cell>
          <cell r="BB14">
            <v>23787</v>
          </cell>
          <cell r="BC14">
            <v>0</v>
          </cell>
          <cell r="BD14">
            <v>0</v>
          </cell>
          <cell r="BE14">
            <v>0</v>
          </cell>
          <cell r="BF14">
            <v>0</v>
          </cell>
          <cell r="BG14">
            <v>0</v>
          </cell>
          <cell r="BH14" t="str">
            <v/>
          </cell>
          <cell r="BI14">
            <v>40896</v>
          </cell>
        </row>
        <row r="15">
          <cell r="A15" t="str">
            <v>09638426</v>
          </cell>
          <cell r="B15" t="str">
            <v>POEMAPE APCHO JORGE LUIS</v>
          </cell>
          <cell r="C15" t="str">
            <v>RESPONSABLE DE PROYECTOS EVALUACION</v>
          </cell>
          <cell r="D15" t="str">
            <v>09638426</v>
          </cell>
          <cell r="E15">
            <v>40896</v>
          </cell>
          <cell r="F15">
            <v>40939</v>
          </cell>
          <cell r="G15" t="str">
            <v>POEMAPE APCHO JORGE LUIS</v>
          </cell>
          <cell r="H15">
            <v>1320</v>
          </cell>
          <cell r="I15">
            <v>1320</v>
          </cell>
          <cell r="J15">
            <v>0</v>
          </cell>
          <cell r="K15">
            <v>0</v>
          </cell>
          <cell r="L15">
            <v>0</v>
          </cell>
          <cell r="M15">
            <v>1150.51</v>
          </cell>
          <cell r="N15" t="str">
            <v>OFICINA ZONAL LIMA ESTE</v>
          </cell>
          <cell r="O15" t="str">
            <v xml:space="preserve">0003  </v>
          </cell>
          <cell r="P15" t="str">
            <v>3639</v>
          </cell>
          <cell r="Q15" t="str">
            <v>001</v>
          </cell>
          <cell r="R15" t="str">
            <v>00017</v>
          </cell>
          <cell r="S15">
            <v>40905</v>
          </cell>
          <cell r="T15" t="str">
            <v>4019879424</v>
          </cell>
          <cell r="U15" t="str">
            <v>201112</v>
          </cell>
          <cell r="V15" t="str">
            <v>201112</v>
          </cell>
          <cell r="W15" t="str">
            <v>13</v>
          </cell>
          <cell r="X15">
            <v>2</v>
          </cell>
          <cell r="Y15" t="str">
            <v>CAS ZONALES DICIEMBRE 2011 ADICIONAL 01</v>
          </cell>
          <cell r="Z15">
            <v>800</v>
          </cell>
          <cell r="AA15" t="str">
            <v>10096384268</v>
          </cell>
          <cell r="AB15" t="str">
            <v>POEMAPE</v>
          </cell>
          <cell r="AC15" t="str">
            <v>APCHO</v>
          </cell>
          <cell r="AD15" t="str">
            <v>JORGE LUIS</v>
          </cell>
          <cell r="AE15" t="str">
            <v>PRIMA</v>
          </cell>
          <cell r="AF15" t="str">
            <v>03</v>
          </cell>
          <cell r="AG15">
            <v>23.1</v>
          </cell>
          <cell r="AH15">
            <v>14.39</v>
          </cell>
          <cell r="AI15">
            <v>37.49</v>
          </cell>
          <cell r="AJ15">
            <v>132</v>
          </cell>
          <cell r="AK15">
            <v>40896</v>
          </cell>
          <cell r="AL15" t="str">
            <v/>
          </cell>
          <cell r="AM15">
            <v>1</v>
          </cell>
          <cell r="AN15" t="str">
            <v>2011</v>
          </cell>
          <cell r="AO15" t="str">
            <v>1</v>
          </cell>
          <cell r="AP15">
            <v>97.2</v>
          </cell>
          <cell r="AQ15">
            <v>0</v>
          </cell>
          <cell r="AR15">
            <v>0</v>
          </cell>
          <cell r="AS15">
            <v>0</v>
          </cell>
          <cell r="AT15">
            <v>0</v>
          </cell>
          <cell r="AU15">
            <v>0</v>
          </cell>
          <cell r="AV15">
            <v>0</v>
          </cell>
          <cell r="AW15">
            <v>0</v>
          </cell>
          <cell r="AX15">
            <v>0</v>
          </cell>
          <cell r="AY15">
            <v>0</v>
          </cell>
          <cell r="AZ15">
            <v>0</v>
          </cell>
          <cell r="BA15">
            <v>0</v>
          </cell>
          <cell r="BB15">
            <v>26677</v>
          </cell>
          <cell r="BC15">
            <v>0</v>
          </cell>
          <cell r="BD15">
            <v>0</v>
          </cell>
          <cell r="BE15">
            <v>0</v>
          </cell>
          <cell r="BF15">
            <v>0</v>
          </cell>
          <cell r="BG15">
            <v>0</v>
          </cell>
          <cell r="BH15" t="str">
            <v>566751JPAMH9</v>
          </cell>
          <cell r="BI15">
            <v>40896</v>
          </cell>
        </row>
        <row r="16">
          <cell r="A16" t="str">
            <v>09638426</v>
          </cell>
          <cell r="B16" t="str">
            <v>POEMAPE APCHO JORGE LUIS</v>
          </cell>
          <cell r="C16" t="str">
            <v>RESPONSABLE DE PROYECTOS EVALUACION</v>
          </cell>
          <cell r="D16" t="str">
            <v>09638426</v>
          </cell>
          <cell r="E16">
            <v>40896</v>
          </cell>
          <cell r="F16">
            <v>40999</v>
          </cell>
          <cell r="G16" t="str">
            <v>POEMAPE APCHO JORGE LUIS</v>
          </cell>
          <cell r="H16">
            <v>1320</v>
          </cell>
          <cell r="I16">
            <v>1320</v>
          </cell>
          <cell r="J16">
            <v>0</v>
          </cell>
          <cell r="K16">
            <v>0</v>
          </cell>
          <cell r="L16">
            <v>0</v>
          </cell>
          <cell r="M16">
            <v>1150.51</v>
          </cell>
          <cell r="N16" t="str">
            <v>OFICINA ZONAL LIMA ESTE</v>
          </cell>
          <cell r="O16" t="str">
            <v xml:space="preserve">0003  </v>
          </cell>
          <cell r="P16" t="str">
            <v>3639</v>
          </cell>
          <cell r="Q16" t="str">
            <v>001</v>
          </cell>
          <cell r="R16" t="str">
            <v>00017</v>
          </cell>
          <cell r="S16">
            <v>40905</v>
          </cell>
          <cell r="T16" t="str">
            <v>4019879424</v>
          </cell>
          <cell r="U16" t="str">
            <v>201112</v>
          </cell>
          <cell r="V16" t="str">
            <v>201112</v>
          </cell>
          <cell r="W16" t="str">
            <v>13</v>
          </cell>
          <cell r="X16">
            <v>2</v>
          </cell>
          <cell r="Y16" t="str">
            <v>CAS ZONALES DICIEMBRE 2011 ADICIONAL 01</v>
          </cell>
          <cell r="Z16">
            <v>800</v>
          </cell>
          <cell r="AA16" t="str">
            <v>10096384268</v>
          </cell>
          <cell r="AB16" t="str">
            <v>POEMAPE</v>
          </cell>
          <cell r="AC16" t="str">
            <v>APCHO</v>
          </cell>
          <cell r="AD16" t="str">
            <v>JORGE LUIS</v>
          </cell>
          <cell r="AE16" t="str">
            <v>PRIMA</v>
          </cell>
          <cell r="AF16" t="str">
            <v>03</v>
          </cell>
          <cell r="AG16">
            <v>23.1</v>
          </cell>
          <cell r="AH16">
            <v>14.39</v>
          </cell>
          <cell r="AI16">
            <v>37.49</v>
          </cell>
          <cell r="AJ16">
            <v>132</v>
          </cell>
          <cell r="AK16">
            <v>40896</v>
          </cell>
          <cell r="AL16" t="str">
            <v/>
          </cell>
          <cell r="AM16">
            <v>1</v>
          </cell>
          <cell r="AN16" t="str">
            <v>2011</v>
          </cell>
          <cell r="AO16" t="str">
            <v>1</v>
          </cell>
          <cell r="AP16">
            <v>97.2</v>
          </cell>
          <cell r="AQ16">
            <v>0</v>
          </cell>
          <cell r="AR16">
            <v>0</v>
          </cell>
          <cell r="AS16">
            <v>0</v>
          </cell>
          <cell r="AT16">
            <v>0</v>
          </cell>
          <cell r="AU16">
            <v>0</v>
          </cell>
          <cell r="AV16">
            <v>0</v>
          </cell>
          <cell r="AW16">
            <v>0</v>
          </cell>
          <cell r="AX16">
            <v>0</v>
          </cell>
          <cell r="AY16">
            <v>0</v>
          </cell>
          <cell r="AZ16">
            <v>0</v>
          </cell>
          <cell r="BA16">
            <v>0</v>
          </cell>
          <cell r="BB16">
            <v>26677</v>
          </cell>
          <cell r="BC16">
            <v>0</v>
          </cell>
          <cell r="BD16">
            <v>0</v>
          </cell>
          <cell r="BE16">
            <v>0</v>
          </cell>
          <cell r="BF16">
            <v>0</v>
          </cell>
          <cell r="BG16">
            <v>0</v>
          </cell>
          <cell r="BH16" t="str">
            <v>566751JPAMH9</v>
          </cell>
          <cell r="BI16">
            <v>40896</v>
          </cell>
        </row>
        <row r="17">
          <cell r="A17" t="str">
            <v>41651513</v>
          </cell>
          <cell r="B17" t="str">
            <v>AGUIRRE RAMOS JOSUE MARIO</v>
          </cell>
          <cell r="C17" t="str">
            <v>RESPONSABLE ADMINISTRATIVO E INFORMATICO</v>
          </cell>
          <cell r="D17" t="str">
            <v>41651513</v>
          </cell>
          <cell r="E17">
            <v>40820</v>
          </cell>
          <cell r="F17">
            <v>40908</v>
          </cell>
          <cell r="G17" t="str">
            <v>AGUIRRE RAMOS JOSUE MARIO</v>
          </cell>
          <cell r="H17">
            <v>2000</v>
          </cell>
          <cell r="I17">
            <v>2000</v>
          </cell>
          <cell r="J17">
            <v>0</v>
          </cell>
          <cell r="K17">
            <v>0</v>
          </cell>
          <cell r="L17">
            <v>0</v>
          </cell>
          <cell r="M17">
            <v>1740</v>
          </cell>
          <cell r="N17" t="str">
            <v>OFICINA ZONAL LIMA NORTE</v>
          </cell>
          <cell r="O17" t="str">
            <v xml:space="preserve">0004  </v>
          </cell>
          <cell r="P17" t="str">
            <v>1726</v>
          </cell>
          <cell r="Q17" t="str">
            <v>001</v>
          </cell>
          <cell r="R17" t="str">
            <v>28</v>
          </cell>
          <cell r="S17">
            <v>40896</v>
          </cell>
          <cell r="T17" t="str">
            <v>4040868734</v>
          </cell>
          <cell r="U17" t="str">
            <v>201112</v>
          </cell>
          <cell r="V17" t="str">
            <v>201112</v>
          </cell>
          <cell r="W17" t="str">
            <v>12</v>
          </cell>
          <cell r="X17">
            <v>1</v>
          </cell>
          <cell r="Y17" t="str">
            <v>CAS ZONALES DICIEMBRE 2011</v>
          </cell>
          <cell r="Z17">
            <v>4141</v>
          </cell>
          <cell r="AA17" t="str">
            <v>10416515137</v>
          </cell>
          <cell r="AB17" t="str">
            <v>AGUIRRE</v>
          </cell>
          <cell r="AC17" t="str">
            <v>RAMOS</v>
          </cell>
          <cell r="AD17" t="str">
            <v>JOSUE MARIO</v>
          </cell>
          <cell r="AE17" t="str">
            <v>ONP</v>
          </cell>
          <cell r="AF17" t="str">
            <v>99</v>
          </cell>
          <cell r="AG17">
            <v>0</v>
          </cell>
          <cell r="AH17">
            <v>0</v>
          </cell>
          <cell r="AI17">
            <v>0</v>
          </cell>
          <cell r="AJ17">
            <v>260</v>
          </cell>
          <cell r="AK17">
            <v>40820</v>
          </cell>
          <cell r="AL17" t="str">
            <v>2691887</v>
          </cell>
          <cell r="AM17">
            <v>40884</v>
          </cell>
          <cell r="AN17" t="str">
            <v>2011</v>
          </cell>
          <cell r="AO17" t="str">
            <v>1</v>
          </cell>
          <cell r="AP17">
            <v>97.2</v>
          </cell>
          <cell r="AQ17">
            <v>0</v>
          </cell>
          <cell r="AR17">
            <v>0</v>
          </cell>
          <cell r="AS17">
            <v>0</v>
          </cell>
          <cell r="AT17">
            <v>0</v>
          </cell>
          <cell r="AU17">
            <v>0</v>
          </cell>
          <cell r="AV17">
            <v>0</v>
          </cell>
          <cell r="AW17">
            <v>0</v>
          </cell>
          <cell r="AX17">
            <v>0</v>
          </cell>
          <cell r="AY17">
            <v>0</v>
          </cell>
          <cell r="AZ17">
            <v>0</v>
          </cell>
          <cell r="BA17">
            <v>0</v>
          </cell>
          <cell r="BB17">
            <v>30029</v>
          </cell>
          <cell r="BC17">
            <v>0</v>
          </cell>
          <cell r="BD17">
            <v>0</v>
          </cell>
          <cell r="BE17">
            <v>0</v>
          </cell>
          <cell r="BF17">
            <v>0</v>
          </cell>
          <cell r="BG17">
            <v>0</v>
          </cell>
          <cell r="BH17" t="str">
            <v/>
          </cell>
          <cell r="BI17">
            <v>40820</v>
          </cell>
        </row>
        <row r="18">
          <cell r="A18" t="str">
            <v>08031153</v>
          </cell>
          <cell r="B18" t="str">
            <v>PEÑA  HARO NELLY ESPERANZA</v>
          </cell>
          <cell r="C18" t="str">
            <v>JEFA DE LA OFICINA ZONAL LIMA NORTE</v>
          </cell>
          <cell r="D18" t="str">
            <v>08031153</v>
          </cell>
          <cell r="E18">
            <v>40798</v>
          </cell>
          <cell r="F18">
            <v>40908</v>
          </cell>
          <cell r="G18" t="str">
            <v>PEÑA  HARO NELLY ESPERANZA</v>
          </cell>
          <cell r="H18">
            <v>5500</v>
          </cell>
          <cell r="I18">
            <v>5500</v>
          </cell>
          <cell r="J18">
            <v>550</v>
          </cell>
          <cell r="K18">
            <v>0</v>
          </cell>
          <cell r="L18">
            <v>0</v>
          </cell>
          <cell r="M18">
            <v>4207.5</v>
          </cell>
          <cell r="N18" t="str">
            <v>OFICINA ZONAL LIMA NORTE</v>
          </cell>
          <cell r="O18" t="str">
            <v xml:space="preserve">0004  </v>
          </cell>
          <cell r="P18" t="str">
            <v>3389</v>
          </cell>
          <cell r="Q18" t="str">
            <v>003</v>
          </cell>
          <cell r="R18" t="str">
            <v>60</v>
          </cell>
          <cell r="S18">
            <v>40896</v>
          </cell>
          <cell r="T18" t="str">
            <v>04361107492</v>
          </cell>
          <cell r="U18" t="str">
            <v>201112</v>
          </cell>
          <cell r="V18" t="str">
            <v>201112</v>
          </cell>
          <cell r="W18" t="str">
            <v>12</v>
          </cell>
          <cell r="X18">
            <v>1</v>
          </cell>
          <cell r="Y18" t="str">
            <v>CAS ZONALES DICIEMBRE 2011</v>
          </cell>
          <cell r="Z18">
            <v>4125</v>
          </cell>
          <cell r="AA18" t="str">
            <v>10080311538</v>
          </cell>
          <cell r="AB18" t="str">
            <v xml:space="preserve">PEÑA </v>
          </cell>
          <cell r="AC18" t="str">
            <v>HARO</v>
          </cell>
          <cell r="AD18" t="str">
            <v>NELLY ESPERANZA</v>
          </cell>
          <cell r="AE18" t="str">
            <v>HORIZONTE</v>
          </cell>
          <cell r="AF18" t="str">
            <v>01</v>
          </cell>
          <cell r="AG18">
            <v>107.25</v>
          </cell>
          <cell r="AH18">
            <v>85.25</v>
          </cell>
          <cell r="AI18">
            <v>192.5</v>
          </cell>
          <cell r="AJ18">
            <v>550</v>
          </cell>
          <cell r="AK18">
            <v>40798</v>
          </cell>
          <cell r="AL18" t="str">
            <v/>
          </cell>
          <cell r="AM18">
            <v>1</v>
          </cell>
          <cell r="AN18" t="str">
            <v>2011</v>
          </cell>
          <cell r="AO18" t="str">
            <v>1</v>
          </cell>
          <cell r="AP18">
            <v>97.2</v>
          </cell>
          <cell r="AQ18">
            <v>0</v>
          </cell>
          <cell r="AR18">
            <v>0</v>
          </cell>
          <cell r="AS18">
            <v>0</v>
          </cell>
          <cell r="AT18">
            <v>0</v>
          </cell>
          <cell r="AU18">
            <v>0</v>
          </cell>
          <cell r="AV18">
            <v>0</v>
          </cell>
          <cell r="AW18">
            <v>0</v>
          </cell>
          <cell r="AX18">
            <v>0</v>
          </cell>
          <cell r="AY18">
            <v>0</v>
          </cell>
          <cell r="AZ18">
            <v>0</v>
          </cell>
          <cell r="BA18">
            <v>0</v>
          </cell>
          <cell r="BB18">
            <v>22244</v>
          </cell>
          <cell r="BC18">
            <v>0</v>
          </cell>
          <cell r="BD18">
            <v>0</v>
          </cell>
          <cell r="BE18">
            <v>0</v>
          </cell>
          <cell r="BF18">
            <v>0</v>
          </cell>
          <cell r="BG18">
            <v>0</v>
          </cell>
          <cell r="BH18" t="str">
            <v>222420NPHAO7</v>
          </cell>
          <cell r="BI18">
            <v>40798</v>
          </cell>
        </row>
        <row r="19">
          <cell r="A19" t="str">
            <v>09673087</v>
          </cell>
          <cell r="B19" t="str">
            <v>PERALTA QUIROZ CESAR ALBERTO </v>
          </cell>
          <cell r="C19" t="str">
            <v>RESPONSABLE DE PROYECTOS - EVALUACION</v>
          </cell>
          <cell r="D19" t="str">
            <v>09673087</v>
          </cell>
          <cell r="E19">
            <v>40819</v>
          </cell>
          <cell r="F19">
            <v>40908</v>
          </cell>
          <cell r="G19" t="str">
            <v>PERALTA QUIROZ CESAR ALBERTO </v>
          </cell>
          <cell r="H19">
            <v>3300</v>
          </cell>
          <cell r="I19">
            <v>3300</v>
          </cell>
          <cell r="J19">
            <v>0</v>
          </cell>
          <cell r="K19">
            <v>0</v>
          </cell>
          <cell r="L19">
            <v>0</v>
          </cell>
          <cell r="M19">
            <v>2854.5</v>
          </cell>
          <cell r="N19" t="str">
            <v>OFICINA ZONAL LIMA NORTE</v>
          </cell>
          <cell r="O19" t="str">
            <v xml:space="preserve">0004  </v>
          </cell>
          <cell r="P19" t="str">
            <v>1727</v>
          </cell>
          <cell r="Q19" t="str">
            <v>001</v>
          </cell>
          <cell r="R19" t="str">
            <v>155</v>
          </cell>
          <cell r="S19">
            <v>40896</v>
          </cell>
          <cell r="T19" t="str">
            <v>4023214720</v>
          </cell>
          <cell r="U19" t="str">
            <v>201112</v>
          </cell>
          <cell r="V19" t="str">
            <v>201112</v>
          </cell>
          <cell r="W19" t="str">
            <v>12</v>
          </cell>
          <cell r="X19">
            <v>1</v>
          </cell>
          <cell r="Y19" t="str">
            <v>CAS ZONALES DICIEMBRE 2011</v>
          </cell>
          <cell r="Z19">
            <v>1269</v>
          </cell>
          <cell r="AA19" t="str">
            <v>10096730875</v>
          </cell>
          <cell r="AB19" t="str">
            <v>PERALTA</v>
          </cell>
          <cell r="AC19" t="str">
            <v>QUIROZ</v>
          </cell>
          <cell r="AD19" t="str">
            <v>CESAR ALBERTO </v>
          </cell>
          <cell r="AE19" t="str">
            <v>HORIZONTE</v>
          </cell>
          <cell r="AF19" t="str">
            <v>01</v>
          </cell>
          <cell r="AG19">
            <v>64.349999999999994</v>
          </cell>
          <cell r="AH19">
            <v>51.15</v>
          </cell>
          <cell r="AI19">
            <v>115.5</v>
          </cell>
          <cell r="AJ19">
            <v>330</v>
          </cell>
          <cell r="AK19">
            <v>40819</v>
          </cell>
          <cell r="AL19" t="str">
            <v>2661968</v>
          </cell>
          <cell r="AM19">
            <v>40863</v>
          </cell>
          <cell r="AN19" t="str">
            <v>2011</v>
          </cell>
          <cell r="AO19" t="str">
            <v>1</v>
          </cell>
          <cell r="AP19">
            <v>97.2</v>
          </cell>
          <cell r="AQ19">
            <v>0</v>
          </cell>
          <cell r="AR19">
            <v>0</v>
          </cell>
          <cell r="AS19">
            <v>0</v>
          </cell>
          <cell r="AT19">
            <v>0</v>
          </cell>
          <cell r="AU19">
            <v>0</v>
          </cell>
          <cell r="AV19">
            <v>0</v>
          </cell>
          <cell r="AW19">
            <v>0</v>
          </cell>
          <cell r="AX19">
            <v>0</v>
          </cell>
          <cell r="AY19">
            <v>0</v>
          </cell>
          <cell r="AZ19">
            <v>0</v>
          </cell>
          <cell r="BA19">
            <v>0</v>
          </cell>
          <cell r="BB19">
            <v>26718</v>
          </cell>
          <cell r="BC19">
            <v>0</v>
          </cell>
          <cell r="BD19">
            <v>0</v>
          </cell>
          <cell r="BE19">
            <v>0</v>
          </cell>
          <cell r="BF19">
            <v>0</v>
          </cell>
          <cell r="BG19">
            <v>0</v>
          </cell>
          <cell r="BH19" t="str">
            <v>567161CPQAR0</v>
          </cell>
          <cell r="BI19">
            <v>40819</v>
          </cell>
        </row>
        <row r="20">
          <cell r="A20" t="str">
            <v>16715141</v>
          </cell>
          <cell r="B20" t="str">
            <v>RODRIGO OROZCO MIGUEL ANGEL</v>
          </cell>
          <cell r="C20" t="str">
            <v>TECNICO DE PROYECTOS EVAL-SUP</v>
          </cell>
          <cell r="D20" t="str">
            <v>16715141</v>
          </cell>
          <cell r="E20">
            <v>40871</v>
          </cell>
          <cell r="F20">
            <v>40908</v>
          </cell>
          <cell r="G20" t="str">
            <v>RODRIGO OROZCO MIGUEL ANGEL</v>
          </cell>
          <cell r="H20">
            <v>3000</v>
          </cell>
          <cell r="I20">
            <v>3000</v>
          </cell>
          <cell r="J20">
            <v>0</v>
          </cell>
          <cell r="K20">
            <v>0</v>
          </cell>
          <cell r="L20">
            <v>0</v>
          </cell>
          <cell r="M20">
            <v>2614.8000000000002</v>
          </cell>
          <cell r="N20" t="str">
            <v>OFICINA ZONAL LIMA NORTE</v>
          </cell>
          <cell r="O20" t="str">
            <v xml:space="preserve">0004  </v>
          </cell>
          <cell r="P20" t="str">
            <v>3520</v>
          </cell>
          <cell r="Q20" t="str">
            <v>001</v>
          </cell>
          <cell r="R20" t="str">
            <v>144</v>
          </cell>
          <cell r="S20">
            <v>40896</v>
          </cell>
          <cell r="T20" t="str">
            <v>04-019-663308</v>
          </cell>
          <cell r="U20" t="str">
            <v>201112</v>
          </cell>
          <cell r="V20" t="str">
            <v>201112</v>
          </cell>
          <cell r="W20" t="str">
            <v>12</v>
          </cell>
          <cell r="X20">
            <v>1</v>
          </cell>
          <cell r="Y20" t="str">
            <v>CAS ZONALES DICIEMBRE 2011</v>
          </cell>
          <cell r="Z20">
            <v>4206</v>
          </cell>
          <cell r="AA20" t="str">
            <v>10167151413</v>
          </cell>
          <cell r="AB20" t="str">
            <v>RODRIGO</v>
          </cell>
          <cell r="AC20" t="str">
            <v>OROZCO</v>
          </cell>
          <cell r="AD20" t="str">
            <v>MIGUEL ANGEL</v>
          </cell>
          <cell r="AE20" t="str">
            <v>PRIMA</v>
          </cell>
          <cell r="AF20" t="str">
            <v>03</v>
          </cell>
          <cell r="AG20">
            <v>52.5</v>
          </cell>
          <cell r="AH20">
            <v>32.700000000000003</v>
          </cell>
          <cell r="AI20">
            <v>85.2</v>
          </cell>
          <cell r="AJ20">
            <v>300</v>
          </cell>
          <cell r="AK20">
            <v>40871</v>
          </cell>
          <cell r="AL20" t="str">
            <v>2680882</v>
          </cell>
          <cell r="AM20">
            <v>40877</v>
          </cell>
          <cell r="AN20" t="str">
            <v>2011</v>
          </cell>
          <cell r="AO20" t="str">
            <v>1</v>
          </cell>
          <cell r="AP20">
            <v>97.2</v>
          </cell>
          <cell r="AQ20">
            <v>0</v>
          </cell>
          <cell r="AR20">
            <v>0</v>
          </cell>
          <cell r="AS20">
            <v>0</v>
          </cell>
          <cell r="AT20">
            <v>0</v>
          </cell>
          <cell r="AU20">
            <v>0</v>
          </cell>
          <cell r="AV20">
            <v>0</v>
          </cell>
          <cell r="AW20">
            <v>0</v>
          </cell>
          <cell r="AX20">
            <v>0</v>
          </cell>
          <cell r="AY20">
            <v>0</v>
          </cell>
          <cell r="AZ20">
            <v>0</v>
          </cell>
          <cell r="BA20">
            <v>0</v>
          </cell>
          <cell r="BB20">
            <v>26936</v>
          </cell>
          <cell r="BC20">
            <v>0</v>
          </cell>
          <cell r="BD20">
            <v>0</v>
          </cell>
          <cell r="BE20">
            <v>0</v>
          </cell>
          <cell r="BF20">
            <v>0</v>
          </cell>
          <cell r="BG20">
            <v>0</v>
          </cell>
          <cell r="BH20" t="str">
            <v>569341MRORS3</v>
          </cell>
          <cell r="BI20">
            <v>40871</v>
          </cell>
        </row>
        <row r="21">
          <cell r="A21" t="str">
            <v>06008885</v>
          </cell>
          <cell r="B21" t="str">
            <v>ROJAS CELIS LUIS GILBERTO</v>
          </cell>
          <cell r="C21" t="str">
            <v>RESPONSABLE DE PROYECTOS - SUPERVISION</v>
          </cell>
          <cell r="D21" t="str">
            <v>06008885</v>
          </cell>
          <cell r="E21">
            <v>40822</v>
          </cell>
          <cell r="F21">
            <v>40908</v>
          </cell>
          <cell r="G21" t="str">
            <v>ROJAS CELIS LUIS GILBERTO</v>
          </cell>
          <cell r="H21">
            <v>3300</v>
          </cell>
          <cell r="I21">
            <v>3300</v>
          </cell>
          <cell r="J21">
            <v>330</v>
          </cell>
          <cell r="K21">
            <v>0</v>
          </cell>
          <cell r="L21">
            <v>0</v>
          </cell>
          <cell r="M21">
            <v>2546.2800000000002</v>
          </cell>
          <cell r="N21" t="str">
            <v>OFICINA ZONAL LIMA NORTE</v>
          </cell>
          <cell r="O21" t="str">
            <v xml:space="preserve">0004  </v>
          </cell>
          <cell r="P21" t="str">
            <v>1728</v>
          </cell>
          <cell r="Q21" t="str">
            <v>001</v>
          </cell>
          <cell r="R21" t="str">
            <v>140</v>
          </cell>
          <cell r="S21">
            <v>40896</v>
          </cell>
          <cell r="T21" t="str">
            <v>04-092-334282</v>
          </cell>
          <cell r="U21" t="str">
            <v>201112</v>
          </cell>
          <cell r="V21" t="str">
            <v>201112</v>
          </cell>
          <cell r="W21" t="str">
            <v>12</v>
          </cell>
          <cell r="X21">
            <v>1</v>
          </cell>
          <cell r="Y21" t="str">
            <v>CAS ZONALES DICIEMBRE 2011</v>
          </cell>
          <cell r="Z21">
            <v>4142</v>
          </cell>
          <cell r="AA21" t="str">
            <v>10060088859</v>
          </cell>
          <cell r="AB21" t="str">
            <v>ROJAS</v>
          </cell>
          <cell r="AC21" t="str">
            <v>CELIS</v>
          </cell>
          <cell r="AD21" t="str">
            <v>LUIS GILBERTO</v>
          </cell>
          <cell r="AE21" t="str">
            <v>PRIMA</v>
          </cell>
          <cell r="AF21" t="str">
            <v>03</v>
          </cell>
          <cell r="AG21">
            <v>57.75</v>
          </cell>
          <cell r="AH21">
            <v>35.97</v>
          </cell>
          <cell r="AI21">
            <v>93.72</v>
          </cell>
          <cell r="AJ21">
            <v>330</v>
          </cell>
          <cell r="AK21">
            <v>40822</v>
          </cell>
          <cell r="AL21" t="str">
            <v/>
          </cell>
          <cell r="AM21">
            <v>1</v>
          </cell>
          <cell r="AN21" t="str">
            <v>2011</v>
          </cell>
          <cell r="AO21" t="str">
            <v>1</v>
          </cell>
          <cell r="AP21">
            <v>97.2</v>
          </cell>
          <cell r="AQ21">
            <v>0</v>
          </cell>
          <cell r="AR21">
            <v>0</v>
          </cell>
          <cell r="AS21">
            <v>0</v>
          </cell>
          <cell r="AT21">
            <v>0</v>
          </cell>
          <cell r="AU21">
            <v>0</v>
          </cell>
          <cell r="AV21">
            <v>0</v>
          </cell>
          <cell r="AW21">
            <v>0</v>
          </cell>
          <cell r="AX21">
            <v>0</v>
          </cell>
          <cell r="AY21">
            <v>0</v>
          </cell>
          <cell r="AZ21">
            <v>0</v>
          </cell>
          <cell r="BA21">
            <v>0</v>
          </cell>
          <cell r="BB21">
            <v>22180</v>
          </cell>
          <cell r="BC21">
            <v>0</v>
          </cell>
          <cell r="BD21">
            <v>0</v>
          </cell>
          <cell r="BE21">
            <v>0</v>
          </cell>
          <cell r="BF21">
            <v>0</v>
          </cell>
          <cell r="BG21">
            <v>0</v>
          </cell>
          <cell r="BH21" t="str">
            <v>521781LRCAI0</v>
          </cell>
          <cell r="BI21">
            <v>40836</v>
          </cell>
        </row>
        <row r="22">
          <cell r="A22" t="str">
            <v>40315451</v>
          </cell>
          <cell r="B22" t="str">
            <v>SOTO  CONDOR VLADIMIR</v>
          </cell>
          <cell r="C22" t="str">
            <v>RESPONSABLE DE PROMOCION SOCIAL Y CAPACITACION</v>
          </cell>
          <cell r="D22" t="str">
            <v>40315451</v>
          </cell>
          <cell r="E22">
            <v>40820</v>
          </cell>
          <cell r="F22">
            <v>40908</v>
          </cell>
          <cell r="G22" t="str">
            <v>SOTO  CONDOR VLADIMIR</v>
          </cell>
          <cell r="H22">
            <v>3100</v>
          </cell>
          <cell r="I22">
            <v>3100</v>
          </cell>
          <cell r="J22">
            <v>0</v>
          </cell>
          <cell r="K22">
            <v>0</v>
          </cell>
          <cell r="L22">
            <v>0</v>
          </cell>
          <cell r="M22">
            <v>2697</v>
          </cell>
          <cell r="N22" t="str">
            <v>OFICINA ZONAL LIMA NORTE</v>
          </cell>
          <cell r="O22" t="str">
            <v xml:space="preserve">0004  </v>
          </cell>
          <cell r="P22" t="str">
            <v>1725</v>
          </cell>
          <cell r="Q22" t="str">
            <v>001</v>
          </cell>
          <cell r="R22" t="str">
            <v>199</v>
          </cell>
          <cell r="S22">
            <v>40896</v>
          </cell>
          <cell r="T22" t="str">
            <v>4040868742</v>
          </cell>
          <cell r="U22" t="str">
            <v>201112</v>
          </cell>
          <cell r="V22" t="str">
            <v>201112</v>
          </cell>
          <cell r="W22" t="str">
            <v>12</v>
          </cell>
          <cell r="X22">
            <v>1</v>
          </cell>
          <cell r="Y22" t="str">
            <v>CAS ZONALES DICIEMBRE 2011</v>
          </cell>
          <cell r="Z22">
            <v>4140</v>
          </cell>
          <cell r="AA22" t="str">
            <v>10403154518</v>
          </cell>
          <cell r="AB22" t="str">
            <v xml:space="preserve">SOTO </v>
          </cell>
          <cell r="AC22" t="str">
            <v>CONDOR</v>
          </cell>
          <cell r="AD22" t="str">
            <v>VLADIMIR</v>
          </cell>
          <cell r="AE22" t="str">
            <v>ONP</v>
          </cell>
          <cell r="AF22" t="str">
            <v>99</v>
          </cell>
          <cell r="AG22">
            <v>0</v>
          </cell>
          <cell r="AH22">
            <v>0</v>
          </cell>
          <cell r="AI22">
            <v>0</v>
          </cell>
          <cell r="AJ22">
            <v>403</v>
          </cell>
          <cell r="AK22">
            <v>40820</v>
          </cell>
          <cell r="AL22" t="str">
            <v>2339814</v>
          </cell>
          <cell r="AM22">
            <v>40597</v>
          </cell>
          <cell r="AN22" t="str">
            <v>2011</v>
          </cell>
          <cell r="AO22" t="str">
            <v>1</v>
          </cell>
          <cell r="AP22">
            <v>97.2</v>
          </cell>
          <cell r="AQ22">
            <v>0</v>
          </cell>
          <cell r="AR22">
            <v>0</v>
          </cell>
          <cell r="AS22">
            <v>0</v>
          </cell>
          <cell r="AT22">
            <v>0</v>
          </cell>
          <cell r="AU22">
            <v>0</v>
          </cell>
          <cell r="AV22">
            <v>0</v>
          </cell>
          <cell r="AW22">
            <v>0</v>
          </cell>
          <cell r="AX22">
            <v>0</v>
          </cell>
          <cell r="AY22">
            <v>0</v>
          </cell>
          <cell r="AZ22">
            <v>0</v>
          </cell>
          <cell r="BA22">
            <v>0</v>
          </cell>
          <cell r="BB22">
            <v>29124</v>
          </cell>
          <cell r="BC22">
            <v>0</v>
          </cell>
          <cell r="BD22">
            <v>0</v>
          </cell>
          <cell r="BE22">
            <v>0</v>
          </cell>
          <cell r="BF22">
            <v>0</v>
          </cell>
          <cell r="BG22">
            <v>0</v>
          </cell>
          <cell r="BH22" t="str">
            <v/>
          </cell>
          <cell r="BI22">
            <v>40820</v>
          </cell>
        </row>
        <row r="23">
          <cell r="A23" t="str">
            <v>07659044</v>
          </cell>
          <cell r="B23" t="str">
            <v>TORRES  GRANDEZ MANUEL REYES</v>
          </cell>
          <cell r="C23" t="str">
            <v>CHOFER</v>
          </cell>
          <cell r="D23" t="str">
            <v>07659044</v>
          </cell>
          <cell r="E23">
            <v>40878</v>
          </cell>
          <cell r="F23">
            <v>40939</v>
          </cell>
          <cell r="G23" t="str">
            <v>TORRES  GRANDEZ MANUEL REYES</v>
          </cell>
          <cell r="H23">
            <v>1100</v>
          </cell>
          <cell r="I23">
            <v>1100</v>
          </cell>
          <cell r="J23">
            <v>0</v>
          </cell>
          <cell r="K23">
            <v>0</v>
          </cell>
          <cell r="L23">
            <v>0</v>
          </cell>
          <cell r="M23">
            <v>957</v>
          </cell>
          <cell r="N23" t="str">
            <v>OFICINA ZONAL LIMA NORTE</v>
          </cell>
          <cell r="O23" t="str">
            <v xml:space="preserve">0004  </v>
          </cell>
          <cell r="P23" t="str">
            <v>3531</v>
          </cell>
          <cell r="Q23" t="str">
            <v>002</v>
          </cell>
          <cell r="R23" t="str">
            <v>3</v>
          </cell>
          <cell r="S23">
            <v>40896</v>
          </cell>
          <cell r="T23" t="str">
            <v>4041615635</v>
          </cell>
          <cell r="U23" t="str">
            <v>201112</v>
          </cell>
          <cell r="V23" t="str">
            <v>201112</v>
          </cell>
          <cell r="W23" t="str">
            <v>12</v>
          </cell>
          <cell r="X23">
            <v>1</v>
          </cell>
          <cell r="Y23" t="str">
            <v>CAS ZONALES DICIEMBRE 2011</v>
          </cell>
          <cell r="Z23">
            <v>4210</v>
          </cell>
          <cell r="AA23" t="str">
            <v>10076590449</v>
          </cell>
          <cell r="AB23" t="str">
            <v xml:space="preserve">TORRES </v>
          </cell>
          <cell r="AC23" t="str">
            <v>GRANDEZ</v>
          </cell>
          <cell r="AD23" t="str">
            <v>MANUEL REYES</v>
          </cell>
          <cell r="AE23" t="str">
            <v>ONP</v>
          </cell>
          <cell r="AF23" t="str">
            <v>99</v>
          </cell>
          <cell r="AG23">
            <v>0</v>
          </cell>
          <cell r="AH23">
            <v>0</v>
          </cell>
          <cell r="AI23">
            <v>0</v>
          </cell>
          <cell r="AJ23">
            <v>143</v>
          </cell>
          <cell r="AK23">
            <v>40878</v>
          </cell>
          <cell r="AL23" t="str">
            <v/>
          </cell>
          <cell r="AM23">
            <v>1</v>
          </cell>
          <cell r="AN23" t="str">
            <v>2011</v>
          </cell>
          <cell r="AO23" t="str">
            <v>1</v>
          </cell>
          <cell r="AP23">
            <v>97.2</v>
          </cell>
          <cell r="AQ23">
            <v>0</v>
          </cell>
          <cell r="AR23">
            <v>0</v>
          </cell>
          <cell r="AS23">
            <v>0</v>
          </cell>
          <cell r="AT23">
            <v>0</v>
          </cell>
          <cell r="AU23">
            <v>0</v>
          </cell>
          <cell r="AV23">
            <v>0</v>
          </cell>
          <cell r="AW23">
            <v>0</v>
          </cell>
          <cell r="AX23">
            <v>0</v>
          </cell>
          <cell r="AY23">
            <v>0</v>
          </cell>
          <cell r="AZ23">
            <v>0</v>
          </cell>
          <cell r="BA23">
            <v>0</v>
          </cell>
          <cell r="BB23">
            <v>18446</v>
          </cell>
          <cell r="BC23">
            <v>0</v>
          </cell>
          <cell r="BD23">
            <v>0</v>
          </cell>
          <cell r="BE23">
            <v>0</v>
          </cell>
          <cell r="BF23">
            <v>0</v>
          </cell>
          <cell r="BG23">
            <v>0</v>
          </cell>
          <cell r="BH23" t="str">
            <v/>
          </cell>
          <cell r="BI23">
            <v>40878</v>
          </cell>
        </row>
        <row r="24">
          <cell r="A24" t="str">
            <v>07659044</v>
          </cell>
          <cell r="B24" t="str">
            <v>TORRES  GRANDEZ MANUEL REYES</v>
          </cell>
          <cell r="C24" t="str">
            <v>CHOFER</v>
          </cell>
          <cell r="D24" t="str">
            <v>07659044</v>
          </cell>
          <cell r="E24">
            <v>40878</v>
          </cell>
          <cell r="F24">
            <v>40999</v>
          </cell>
          <cell r="G24" t="str">
            <v>TORRES  GRANDEZ MANUEL REYES</v>
          </cell>
          <cell r="H24">
            <v>1100</v>
          </cell>
          <cell r="I24">
            <v>1100</v>
          </cell>
          <cell r="J24">
            <v>0</v>
          </cell>
          <cell r="K24">
            <v>0</v>
          </cell>
          <cell r="L24">
            <v>0</v>
          </cell>
          <cell r="M24">
            <v>957</v>
          </cell>
          <cell r="N24" t="str">
            <v>OFICINA ZONAL LIMA NORTE</v>
          </cell>
          <cell r="O24" t="str">
            <v xml:space="preserve">0004  </v>
          </cell>
          <cell r="P24" t="str">
            <v>3531</v>
          </cell>
          <cell r="Q24" t="str">
            <v>002</v>
          </cell>
          <cell r="R24" t="str">
            <v>3</v>
          </cell>
          <cell r="S24">
            <v>40896</v>
          </cell>
          <cell r="T24" t="str">
            <v>4041615635</v>
          </cell>
          <cell r="U24" t="str">
            <v>201112</v>
          </cell>
          <cell r="V24" t="str">
            <v>201112</v>
          </cell>
          <cell r="W24" t="str">
            <v>12</v>
          </cell>
          <cell r="X24">
            <v>1</v>
          </cell>
          <cell r="Y24" t="str">
            <v>CAS ZONALES DICIEMBRE 2011</v>
          </cell>
          <cell r="Z24">
            <v>4210</v>
          </cell>
          <cell r="AA24" t="str">
            <v>10076590449</v>
          </cell>
          <cell r="AB24" t="str">
            <v xml:space="preserve">TORRES </v>
          </cell>
          <cell r="AC24" t="str">
            <v>GRANDEZ</v>
          </cell>
          <cell r="AD24" t="str">
            <v>MANUEL REYES</v>
          </cell>
          <cell r="AE24" t="str">
            <v>ONP</v>
          </cell>
          <cell r="AF24" t="str">
            <v>99</v>
          </cell>
          <cell r="AG24">
            <v>0</v>
          </cell>
          <cell r="AH24">
            <v>0</v>
          </cell>
          <cell r="AI24">
            <v>0</v>
          </cell>
          <cell r="AJ24">
            <v>143</v>
          </cell>
          <cell r="AK24">
            <v>40878</v>
          </cell>
          <cell r="AL24" t="str">
            <v/>
          </cell>
          <cell r="AM24">
            <v>1</v>
          </cell>
          <cell r="AN24" t="str">
            <v>2011</v>
          </cell>
          <cell r="AO24" t="str">
            <v>1</v>
          </cell>
          <cell r="AP24">
            <v>97.2</v>
          </cell>
          <cell r="AQ24">
            <v>0</v>
          </cell>
          <cell r="AR24">
            <v>0</v>
          </cell>
          <cell r="AS24">
            <v>0</v>
          </cell>
          <cell r="AT24">
            <v>0</v>
          </cell>
          <cell r="AU24">
            <v>0</v>
          </cell>
          <cell r="AV24">
            <v>0</v>
          </cell>
          <cell r="AW24">
            <v>0</v>
          </cell>
          <cell r="AX24">
            <v>0</v>
          </cell>
          <cell r="AY24">
            <v>0</v>
          </cell>
          <cell r="AZ24">
            <v>0</v>
          </cell>
          <cell r="BA24">
            <v>0</v>
          </cell>
          <cell r="BB24">
            <v>18446</v>
          </cell>
          <cell r="BC24">
            <v>0</v>
          </cell>
          <cell r="BD24">
            <v>0</v>
          </cell>
          <cell r="BE24">
            <v>0</v>
          </cell>
          <cell r="BF24">
            <v>0</v>
          </cell>
          <cell r="BG24">
            <v>0</v>
          </cell>
          <cell r="BH24" t="str">
            <v/>
          </cell>
          <cell r="BI24">
            <v>40878</v>
          </cell>
        </row>
        <row r="25">
          <cell r="A25" t="str">
            <v>07659044</v>
          </cell>
          <cell r="B25" t="str">
            <v>TORRES  GRANDEZ MANUEL REYES</v>
          </cell>
          <cell r="C25" t="str">
            <v>CHOFER</v>
          </cell>
          <cell r="D25" t="str">
            <v>07659044</v>
          </cell>
          <cell r="E25">
            <v>40878</v>
          </cell>
          <cell r="F25">
            <v>41090</v>
          </cell>
          <cell r="G25" t="str">
            <v>TORRES  GRANDEZ MANUEL REYES</v>
          </cell>
          <cell r="H25">
            <v>1100</v>
          </cell>
          <cell r="I25">
            <v>1100</v>
          </cell>
          <cell r="J25">
            <v>0</v>
          </cell>
          <cell r="K25">
            <v>0</v>
          </cell>
          <cell r="L25">
            <v>0</v>
          </cell>
          <cell r="M25">
            <v>957</v>
          </cell>
          <cell r="N25" t="str">
            <v>OFICINA ZONAL LIMA NORTE</v>
          </cell>
          <cell r="O25" t="str">
            <v xml:space="preserve">0004  </v>
          </cell>
          <cell r="P25" t="str">
            <v>3531</v>
          </cell>
          <cell r="Q25" t="str">
            <v>002</v>
          </cell>
          <cell r="R25" t="str">
            <v>3</v>
          </cell>
          <cell r="S25">
            <v>40896</v>
          </cell>
          <cell r="T25" t="str">
            <v>4041615635</v>
          </cell>
          <cell r="U25" t="str">
            <v>201112</v>
          </cell>
          <cell r="V25" t="str">
            <v>201112</v>
          </cell>
          <cell r="W25" t="str">
            <v>12</v>
          </cell>
          <cell r="X25">
            <v>1</v>
          </cell>
          <cell r="Y25" t="str">
            <v>CAS ZONALES DICIEMBRE 2011</v>
          </cell>
          <cell r="Z25">
            <v>4210</v>
          </cell>
          <cell r="AA25" t="str">
            <v>10076590449</v>
          </cell>
          <cell r="AB25" t="str">
            <v xml:space="preserve">TORRES </v>
          </cell>
          <cell r="AC25" t="str">
            <v>GRANDEZ</v>
          </cell>
          <cell r="AD25" t="str">
            <v>MANUEL REYES</v>
          </cell>
          <cell r="AE25" t="str">
            <v>ONP</v>
          </cell>
          <cell r="AF25" t="str">
            <v>99</v>
          </cell>
          <cell r="AG25">
            <v>0</v>
          </cell>
          <cell r="AH25">
            <v>0</v>
          </cell>
          <cell r="AI25">
            <v>0</v>
          </cell>
          <cell r="AJ25">
            <v>143</v>
          </cell>
          <cell r="AK25">
            <v>40878</v>
          </cell>
          <cell r="AL25" t="str">
            <v/>
          </cell>
          <cell r="AM25">
            <v>1</v>
          </cell>
          <cell r="AN25" t="str">
            <v>2011</v>
          </cell>
          <cell r="AO25" t="str">
            <v>1</v>
          </cell>
          <cell r="AP25">
            <v>97.2</v>
          </cell>
          <cell r="AQ25">
            <v>0</v>
          </cell>
          <cell r="AR25">
            <v>0</v>
          </cell>
          <cell r="AS25">
            <v>0</v>
          </cell>
          <cell r="AT25">
            <v>0</v>
          </cell>
          <cell r="AU25">
            <v>0</v>
          </cell>
          <cell r="AV25">
            <v>0</v>
          </cell>
          <cell r="AW25">
            <v>0</v>
          </cell>
          <cell r="AX25">
            <v>0</v>
          </cell>
          <cell r="AY25">
            <v>0</v>
          </cell>
          <cell r="AZ25">
            <v>0</v>
          </cell>
          <cell r="BA25">
            <v>0</v>
          </cell>
          <cell r="BB25">
            <v>18446</v>
          </cell>
          <cell r="BC25">
            <v>0</v>
          </cell>
          <cell r="BD25">
            <v>0</v>
          </cell>
          <cell r="BE25">
            <v>0</v>
          </cell>
          <cell r="BF25">
            <v>0</v>
          </cell>
          <cell r="BG25">
            <v>0</v>
          </cell>
          <cell r="BH25" t="str">
            <v/>
          </cell>
          <cell r="BI25">
            <v>40878</v>
          </cell>
        </row>
        <row r="26">
          <cell r="A26" t="str">
            <v>09796981</v>
          </cell>
          <cell r="B26" t="str">
            <v>HIDALGO LOPEZ HUBERT</v>
          </cell>
          <cell r="C26" t="str">
            <v>RESPONSABLE ADMINISTRATIVO E INFORMATICO</v>
          </cell>
          <cell r="D26" t="str">
            <v>09796981</v>
          </cell>
          <cell r="E26">
            <v>40812</v>
          </cell>
          <cell r="F26">
            <v>40908</v>
          </cell>
          <cell r="G26" t="str">
            <v>HIDALGO LOPEZ HUBERT</v>
          </cell>
          <cell r="H26">
            <v>2000</v>
          </cell>
          <cell r="I26">
            <v>2000</v>
          </cell>
          <cell r="J26">
            <v>0</v>
          </cell>
          <cell r="K26">
            <v>0</v>
          </cell>
          <cell r="L26">
            <v>0</v>
          </cell>
          <cell r="M26">
            <v>1730</v>
          </cell>
          <cell r="N26" t="str">
            <v>OFICINA ZONAL LIMA SUR</v>
          </cell>
          <cell r="O26" t="str">
            <v xml:space="preserve">0005  </v>
          </cell>
          <cell r="P26" t="str">
            <v>3401</v>
          </cell>
          <cell r="Q26" t="str">
            <v>E001</v>
          </cell>
          <cell r="R26" t="str">
            <v>5</v>
          </cell>
          <cell r="S26">
            <v>40886</v>
          </cell>
          <cell r="T26" t="str">
            <v>4040813638</v>
          </cell>
          <cell r="U26" t="str">
            <v>201112</v>
          </cell>
          <cell r="V26" t="str">
            <v>201112</v>
          </cell>
          <cell r="W26" t="str">
            <v>12</v>
          </cell>
          <cell r="X26">
            <v>1</v>
          </cell>
          <cell r="Y26" t="str">
            <v>CAS ZONALES DICIEMBRE 2011</v>
          </cell>
          <cell r="Z26">
            <v>4138</v>
          </cell>
          <cell r="AA26" t="str">
            <v>10097969812</v>
          </cell>
          <cell r="AB26" t="str">
            <v>HIDALGO</v>
          </cell>
          <cell r="AC26" t="str">
            <v>LOPEZ</v>
          </cell>
          <cell r="AD26" t="str">
            <v>HUBERT</v>
          </cell>
          <cell r="AE26" t="str">
            <v>HORIZONTE</v>
          </cell>
          <cell r="AF26" t="str">
            <v>01</v>
          </cell>
          <cell r="AG26">
            <v>39</v>
          </cell>
          <cell r="AH26">
            <v>31</v>
          </cell>
          <cell r="AI26">
            <v>70</v>
          </cell>
          <cell r="AJ26">
            <v>200</v>
          </cell>
          <cell r="AK26">
            <v>40812</v>
          </cell>
          <cell r="AL26" t="str">
            <v>2612506</v>
          </cell>
          <cell r="AM26">
            <v>40816</v>
          </cell>
          <cell r="AN26" t="str">
            <v>2011</v>
          </cell>
          <cell r="AO26" t="str">
            <v>1</v>
          </cell>
          <cell r="AP26">
            <v>97.2</v>
          </cell>
          <cell r="AQ26">
            <v>0</v>
          </cell>
          <cell r="AR26">
            <v>0</v>
          </cell>
          <cell r="AS26">
            <v>0</v>
          </cell>
          <cell r="AT26">
            <v>0</v>
          </cell>
          <cell r="AU26">
            <v>0</v>
          </cell>
          <cell r="AV26">
            <v>0</v>
          </cell>
          <cell r="AW26">
            <v>0</v>
          </cell>
          <cell r="AX26">
            <v>0</v>
          </cell>
          <cell r="AY26">
            <v>0</v>
          </cell>
          <cell r="AZ26">
            <v>0</v>
          </cell>
          <cell r="BA26">
            <v>0</v>
          </cell>
          <cell r="BB26">
            <v>26334</v>
          </cell>
          <cell r="BC26">
            <v>0</v>
          </cell>
          <cell r="BD26">
            <v>0</v>
          </cell>
          <cell r="BE26">
            <v>0</v>
          </cell>
          <cell r="BF26">
            <v>0</v>
          </cell>
          <cell r="BG26">
            <v>0</v>
          </cell>
          <cell r="BH26" t="str">
            <v>563321HHLAE0</v>
          </cell>
          <cell r="BI26">
            <v>40812</v>
          </cell>
        </row>
        <row r="27">
          <cell r="A27" t="str">
            <v>10866428</v>
          </cell>
          <cell r="B27" t="str">
            <v>LOVATON  CORREA ALEDY JULEM</v>
          </cell>
          <cell r="C27" t="str">
            <v>TECNICO DE PROYECTOS EVAL-SUP</v>
          </cell>
          <cell r="D27" t="str">
            <v>10866428</v>
          </cell>
          <cell r="E27">
            <v>40871</v>
          </cell>
          <cell r="F27">
            <v>40908</v>
          </cell>
          <cell r="G27" t="str">
            <v>LOVATON  CORREA ALEDY JULEM</v>
          </cell>
          <cell r="H27">
            <v>3000</v>
          </cell>
          <cell r="I27">
            <v>3000</v>
          </cell>
          <cell r="J27">
            <v>0</v>
          </cell>
          <cell r="K27">
            <v>0</v>
          </cell>
          <cell r="L27">
            <v>0</v>
          </cell>
          <cell r="M27">
            <v>2614.8000000000002</v>
          </cell>
          <cell r="N27" t="str">
            <v>OFICINA ZONAL LIMA SUR</v>
          </cell>
          <cell r="O27" t="str">
            <v xml:space="preserve">0005  </v>
          </cell>
          <cell r="P27" t="str">
            <v>3522</v>
          </cell>
          <cell r="Q27" t="str">
            <v>001</v>
          </cell>
          <cell r="R27" t="str">
            <v>153</v>
          </cell>
          <cell r="S27">
            <v>40896</v>
          </cell>
          <cell r="T27" t="str">
            <v>4035519578</v>
          </cell>
          <cell r="U27" t="str">
            <v>201112</v>
          </cell>
          <cell r="V27" t="str">
            <v>201112</v>
          </cell>
          <cell r="W27" t="str">
            <v>12</v>
          </cell>
          <cell r="X27">
            <v>1</v>
          </cell>
          <cell r="Y27" t="str">
            <v>CAS ZONALES DICIEMBRE 2011</v>
          </cell>
          <cell r="Z27">
            <v>2947</v>
          </cell>
          <cell r="AA27" t="str">
            <v>10108664288</v>
          </cell>
          <cell r="AB27" t="str">
            <v xml:space="preserve">LOVATON </v>
          </cell>
          <cell r="AC27" t="str">
            <v>CORREA</v>
          </cell>
          <cell r="AD27" t="str">
            <v>ALEDY JULEM</v>
          </cell>
          <cell r="AE27" t="str">
            <v>PRIMA</v>
          </cell>
          <cell r="AF27" t="str">
            <v>03</v>
          </cell>
          <cell r="AG27">
            <v>52.5</v>
          </cell>
          <cell r="AH27">
            <v>32.700000000000003</v>
          </cell>
          <cell r="AI27">
            <v>85.2</v>
          </cell>
          <cell r="AJ27">
            <v>300</v>
          </cell>
          <cell r="AK27">
            <v>40871</v>
          </cell>
          <cell r="AL27" t="str">
            <v>2250313</v>
          </cell>
          <cell r="AM27">
            <v>40561</v>
          </cell>
          <cell r="AN27" t="str">
            <v>2011</v>
          </cell>
          <cell r="AO27" t="str">
            <v>1</v>
          </cell>
          <cell r="AP27">
            <v>97.2</v>
          </cell>
          <cell r="AQ27">
            <v>0</v>
          </cell>
          <cell r="AR27">
            <v>0</v>
          </cell>
          <cell r="AS27">
            <v>0</v>
          </cell>
          <cell r="AT27">
            <v>0</v>
          </cell>
          <cell r="AU27">
            <v>0</v>
          </cell>
          <cell r="AV27">
            <v>0</v>
          </cell>
          <cell r="AW27">
            <v>0</v>
          </cell>
          <cell r="AX27">
            <v>0</v>
          </cell>
          <cell r="AY27">
            <v>0</v>
          </cell>
          <cell r="AZ27">
            <v>0</v>
          </cell>
          <cell r="BA27">
            <v>0</v>
          </cell>
          <cell r="BB27">
            <v>28638</v>
          </cell>
          <cell r="BC27">
            <v>0</v>
          </cell>
          <cell r="BD27">
            <v>0</v>
          </cell>
          <cell r="BE27">
            <v>0</v>
          </cell>
          <cell r="BF27">
            <v>0</v>
          </cell>
          <cell r="BG27">
            <v>0</v>
          </cell>
          <cell r="BH27" t="str">
            <v>586360ALCARO</v>
          </cell>
          <cell r="BI27">
            <v>40871</v>
          </cell>
        </row>
        <row r="28">
          <cell r="A28" t="str">
            <v>09715409</v>
          </cell>
          <cell r="B28" t="str">
            <v>RAMOS GALLEGOS SUSY GIOVANA </v>
          </cell>
          <cell r="C28" t="str">
            <v>JEFA ZONAL LIMA SUR</v>
          </cell>
          <cell r="D28" t="str">
            <v>09715409</v>
          </cell>
          <cell r="E28">
            <v>40834</v>
          </cell>
          <cell r="F28">
            <v>40908</v>
          </cell>
          <cell r="G28" t="str">
            <v>RAMOS GALLEGOS SUSY GIOVANA </v>
          </cell>
          <cell r="H28">
            <v>5500</v>
          </cell>
          <cell r="I28">
            <v>5500</v>
          </cell>
          <cell r="J28">
            <v>0</v>
          </cell>
          <cell r="K28">
            <v>0</v>
          </cell>
          <cell r="L28">
            <v>0</v>
          </cell>
          <cell r="M28">
            <v>4793.8</v>
          </cell>
          <cell r="N28" t="str">
            <v>OFICINA ZONAL LIMA SUR</v>
          </cell>
          <cell r="O28" t="str">
            <v xml:space="preserve">0005  </v>
          </cell>
          <cell r="P28" t="str">
            <v>3437</v>
          </cell>
          <cell r="Q28" t="str">
            <v>001</v>
          </cell>
          <cell r="R28" t="str">
            <v>454</v>
          </cell>
          <cell r="S28">
            <v>40896</v>
          </cell>
          <cell r="T28" t="str">
            <v>4023897003</v>
          </cell>
          <cell r="U28" t="str">
            <v>201112</v>
          </cell>
          <cell r="V28" t="str">
            <v>201112</v>
          </cell>
          <cell r="W28" t="str">
            <v>12</v>
          </cell>
          <cell r="X28">
            <v>1</v>
          </cell>
          <cell r="Y28" t="str">
            <v>CAS ZONALES DICIEMBRE 2011</v>
          </cell>
          <cell r="Z28">
            <v>1224</v>
          </cell>
          <cell r="AA28" t="str">
            <v>10097154096</v>
          </cell>
          <cell r="AB28" t="str">
            <v>RAMOS</v>
          </cell>
          <cell r="AC28" t="str">
            <v>GALLEGOS</v>
          </cell>
          <cell r="AD28" t="str">
            <v>SUSY GIOVANA </v>
          </cell>
          <cell r="AE28" t="str">
            <v>PRIMA</v>
          </cell>
          <cell r="AF28" t="str">
            <v>03</v>
          </cell>
          <cell r="AG28">
            <v>96.25</v>
          </cell>
          <cell r="AH28">
            <v>59.95</v>
          </cell>
          <cell r="AI28">
            <v>156.19999999999999</v>
          </cell>
          <cell r="AJ28">
            <v>550</v>
          </cell>
          <cell r="AK28">
            <v>40834</v>
          </cell>
          <cell r="AL28" t="str">
            <v>2253314</v>
          </cell>
          <cell r="AM28">
            <v>40562</v>
          </cell>
          <cell r="AN28" t="str">
            <v>2011</v>
          </cell>
          <cell r="AO28" t="str">
            <v>1</v>
          </cell>
          <cell r="AP28">
            <v>97.2</v>
          </cell>
          <cell r="AQ28">
            <v>0</v>
          </cell>
          <cell r="AR28">
            <v>0</v>
          </cell>
          <cell r="AS28">
            <v>0</v>
          </cell>
          <cell r="AT28">
            <v>0</v>
          </cell>
          <cell r="AU28">
            <v>0</v>
          </cell>
          <cell r="AV28">
            <v>0</v>
          </cell>
          <cell r="AW28">
            <v>0</v>
          </cell>
          <cell r="AX28">
            <v>0</v>
          </cell>
          <cell r="AY28">
            <v>0</v>
          </cell>
          <cell r="AZ28">
            <v>0</v>
          </cell>
          <cell r="BA28">
            <v>0</v>
          </cell>
          <cell r="BB28">
            <v>25939</v>
          </cell>
          <cell r="BC28">
            <v>0</v>
          </cell>
          <cell r="BD28">
            <v>0</v>
          </cell>
          <cell r="BE28">
            <v>0</v>
          </cell>
          <cell r="BF28">
            <v>0</v>
          </cell>
          <cell r="BG28">
            <v>0</v>
          </cell>
          <cell r="BH28" t="str">
            <v>559370SRGOL2</v>
          </cell>
          <cell r="BI28">
            <v>40834</v>
          </cell>
        </row>
        <row r="29">
          <cell r="A29" t="str">
            <v>10319712</v>
          </cell>
          <cell r="B29" t="str">
            <v>RIVAS VARGAS LUZ DUDOMILIA</v>
          </cell>
          <cell r="C29" t="str">
            <v>RESPONSABLE DE PROYECTOS-EVALUACION</v>
          </cell>
          <cell r="D29" t="str">
            <v>10319712</v>
          </cell>
          <cell r="E29">
            <v>40809</v>
          </cell>
          <cell r="F29">
            <v>40908</v>
          </cell>
          <cell r="G29" t="str">
            <v>RIVAS VARGAS LUZ DUDOMILIA</v>
          </cell>
          <cell r="H29">
            <v>3300</v>
          </cell>
          <cell r="I29">
            <v>3300</v>
          </cell>
          <cell r="J29">
            <v>0</v>
          </cell>
          <cell r="K29">
            <v>0</v>
          </cell>
          <cell r="L29">
            <v>0</v>
          </cell>
          <cell r="M29">
            <v>2876.28</v>
          </cell>
          <cell r="N29" t="str">
            <v>OFICINA ZONAL LIMA SUR</v>
          </cell>
          <cell r="O29" t="str">
            <v xml:space="preserve">0005  </v>
          </cell>
          <cell r="P29" t="str">
            <v>3400</v>
          </cell>
          <cell r="Q29" t="str">
            <v>001</v>
          </cell>
          <cell r="R29" t="str">
            <v>104</v>
          </cell>
          <cell r="S29">
            <v>40896</v>
          </cell>
          <cell r="T29" t="str">
            <v>4019522755</v>
          </cell>
          <cell r="U29" t="str">
            <v>201112</v>
          </cell>
          <cell r="V29" t="str">
            <v>201112</v>
          </cell>
          <cell r="W29" t="str">
            <v>12</v>
          </cell>
          <cell r="X29">
            <v>1</v>
          </cell>
          <cell r="Y29" t="str">
            <v>CAS ZONALES DICIEMBRE 2011</v>
          </cell>
          <cell r="Z29">
            <v>194</v>
          </cell>
          <cell r="AA29" t="str">
            <v>10103197126</v>
          </cell>
          <cell r="AB29" t="str">
            <v>RIVAS</v>
          </cell>
          <cell r="AC29" t="str">
            <v>VARGAS</v>
          </cell>
          <cell r="AD29" t="str">
            <v>LUZ DUDOMILIA</v>
          </cell>
          <cell r="AE29" t="str">
            <v>PRIMA</v>
          </cell>
          <cell r="AF29" t="str">
            <v>03</v>
          </cell>
          <cell r="AG29">
            <v>57.75</v>
          </cell>
          <cell r="AH29">
            <v>35.97</v>
          </cell>
          <cell r="AI29">
            <v>93.72</v>
          </cell>
          <cell r="AJ29">
            <v>330</v>
          </cell>
          <cell r="AK29">
            <v>40809</v>
          </cell>
          <cell r="AL29" t="str">
            <v>2228069</v>
          </cell>
          <cell r="AM29">
            <v>40555</v>
          </cell>
          <cell r="AN29" t="str">
            <v>2011</v>
          </cell>
          <cell r="AO29" t="str">
            <v>1</v>
          </cell>
          <cell r="AP29">
            <v>97.2</v>
          </cell>
          <cell r="AQ29">
            <v>0</v>
          </cell>
          <cell r="AR29">
            <v>0</v>
          </cell>
          <cell r="AS29">
            <v>0</v>
          </cell>
          <cell r="AT29">
            <v>0</v>
          </cell>
          <cell r="AU29">
            <v>0</v>
          </cell>
          <cell r="AV29">
            <v>0</v>
          </cell>
          <cell r="AW29">
            <v>0</v>
          </cell>
          <cell r="AX29">
            <v>0</v>
          </cell>
          <cell r="AY29">
            <v>0</v>
          </cell>
          <cell r="AZ29">
            <v>0</v>
          </cell>
          <cell r="BA29">
            <v>0</v>
          </cell>
          <cell r="BB29">
            <v>27820</v>
          </cell>
          <cell r="BC29">
            <v>0</v>
          </cell>
          <cell r="BD29">
            <v>0</v>
          </cell>
          <cell r="BE29">
            <v>0</v>
          </cell>
          <cell r="BF29">
            <v>0</v>
          </cell>
          <cell r="BG29">
            <v>0</v>
          </cell>
          <cell r="BH29" t="str">
            <v>578180LRVAG4</v>
          </cell>
          <cell r="BI29">
            <v>40809</v>
          </cell>
        </row>
        <row r="30">
          <cell r="A30" t="str">
            <v>09453727</v>
          </cell>
          <cell r="B30" t="str">
            <v>SAMAME  MENDOZA JOSE DARIO</v>
          </cell>
          <cell r="C30" t="str">
            <v>RESPONSABLE DE PROMOCION SOCIAL Y CAPACITACION</v>
          </cell>
          <cell r="D30" t="str">
            <v>09453727</v>
          </cell>
          <cell r="E30">
            <v>40819</v>
          </cell>
          <cell r="F30">
            <v>40908</v>
          </cell>
          <cell r="G30" t="str">
            <v>SAMAME  MENDOZA JOSE DARIO</v>
          </cell>
          <cell r="H30">
            <v>3100</v>
          </cell>
          <cell r="I30">
            <v>3100</v>
          </cell>
          <cell r="J30">
            <v>0</v>
          </cell>
          <cell r="K30">
            <v>0</v>
          </cell>
          <cell r="L30">
            <v>0</v>
          </cell>
          <cell r="M30">
            <v>2701.96</v>
          </cell>
          <cell r="N30" t="str">
            <v>OFICINA ZONAL LIMA SUR</v>
          </cell>
          <cell r="O30" t="str">
            <v xml:space="preserve">0005  </v>
          </cell>
          <cell r="P30" t="str">
            <v>3395</v>
          </cell>
          <cell r="Q30" t="str">
            <v>001</v>
          </cell>
          <cell r="R30" t="str">
            <v>217</v>
          </cell>
          <cell r="S30">
            <v>40896</v>
          </cell>
          <cell r="T30" t="str">
            <v>4040868777</v>
          </cell>
          <cell r="U30" t="str">
            <v>201112</v>
          </cell>
          <cell r="V30" t="str">
            <v>201112</v>
          </cell>
          <cell r="W30" t="str">
            <v>12</v>
          </cell>
          <cell r="X30">
            <v>1</v>
          </cell>
          <cell r="Y30" t="str">
            <v>CAS ZONALES DICIEMBRE 2011</v>
          </cell>
          <cell r="Z30">
            <v>4131</v>
          </cell>
          <cell r="AA30" t="str">
            <v>10094537270</v>
          </cell>
          <cell r="AB30" t="str">
            <v xml:space="preserve">SAMAME </v>
          </cell>
          <cell r="AC30" t="str">
            <v>MENDOZA</v>
          </cell>
          <cell r="AD30" t="str">
            <v>JOSE DARIO</v>
          </cell>
          <cell r="AE30" t="str">
            <v>PRIMA</v>
          </cell>
          <cell r="AF30" t="str">
            <v>03</v>
          </cell>
          <cell r="AG30">
            <v>54.25</v>
          </cell>
          <cell r="AH30">
            <v>33.79</v>
          </cell>
          <cell r="AI30">
            <v>88.04</v>
          </cell>
          <cell r="AJ30">
            <v>310</v>
          </cell>
          <cell r="AK30">
            <v>40819</v>
          </cell>
          <cell r="AL30" t="str">
            <v>2458948</v>
          </cell>
          <cell r="AM30">
            <v>40674</v>
          </cell>
          <cell r="AN30" t="str">
            <v>2011</v>
          </cell>
          <cell r="AO30" t="str">
            <v>1</v>
          </cell>
          <cell r="AP30">
            <v>97.2</v>
          </cell>
          <cell r="AQ30">
            <v>0</v>
          </cell>
          <cell r="AR30">
            <v>0</v>
          </cell>
          <cell r="AS30">
            <v>0</v>
          </cell>
          <cell r="AT30">
            <v>0</v>
          </cell>
          <cell r="AU30">
            <v>0</v>
          </cell>
          <cell r="AV30">
            <v>0</v>
          </cell>
          <cell r="AW30">
            <v>0</v>
          </cell>
          <cell r="AX30">
            <v>0</v>
          </cell>
          <cell r="AY30">
            <v>0</v>
          </cell>
          <cell r="AZ30">
            <v>0</v>
          </cell>
          <cell r="BA30">
            <v>0</v>
          </cell>
          <cell r="BB30">
            <v>25769</v>
          </cell>
          <cell r="BC30">
            <v>0</v>
          </cell>
          <cell r="BD30">
            <v>0</v>
          </cell>
          <cell r="BE30">
            <v>0</v>
          </cell>
          <cell r="BF30">
            <v>0</v>
          </cell>
          <cell r="BG30">
            <v>0</v>
          </cell>
          <cell r="BH30" t="str">
            <v>557671JSMAD0</v>
          </cell>
          <cell r="BI30">
            <v>40819</v>
          </cell>
        </row>
        <row r="31">
          <cell r="A31" t="str">
            <v>09152391</v>
          </cell>
          <cell r="B31" t="str">
            <v>SANTOS LOPEZ ANGELA MIRIAM</v>
          </cell>
          <cell r="C31" t="str">
            <v>RESPONSABLE DE PROYECTOS - SUPERVISION</v>
          </cell>
          <cell r="D31" t="str">
            <v>09152391</v>
          </cell>
          <cell r="E31">
            <v>40817</v>
          </cell>
          <cell r="F31">
            <v>40908</v>
          </cell>
          <cell r="G31" t="str">
            <v>SANTOS LOPEZ ANGELA MIRIAM</v>
          </cell>
          <cell r="H31">
            <v>3300</v>
          </cell>
          <cell r="I31">
            <v>3300</v>
          </cell>
          <cell r="J31">
            <v>330</v>
          </cell>
          <cell r="K31">
            <v>0</v>
          </cell>
          <cell r="L31">
            <v>0</v>
          </cell>
          <cell r="M31">
            <v>2970</v>
          </cell>
          <cell r="N31" t="str">
            <v>OFICINA ZONAL LIMA SUR</v>
          </cell>
          <cell r="O31" t="str">
            <v xml:space="preserve">0005  </v>
          </cell>
          <cell r="P31" t="str">
            <v>3410</v>
          </cell>
          <cell r="Q31" t="str">
            <v>001</v>
          </cell>
          <cell r="R31" t="str">
            <v>326</v>
          </cell>
          <cell r="S31">
            <v>40896</v>
          </cell>
          <cell r="T31" t="str">
            <v>4017966257</v>
          </cell>
          <cell r="U31" t="str">
            <v>201112</v>
          </cell>
          <cell r="V31" t="str">
            <v>201112</v>
          </cell>
          <cell r="W31" t="str">
            <v>12</v>
          </cell>
          <cell r="X31">
            <v>1</v>
          </cell>
          <cell r="Y31" t="str">
            <v>CAS ZONALES DICIEMBRE 2011</v>
          </cell>
          <cell r="Z31">
            <v>597</v>
          </cell>
          <cell r="AA31" t="str">
            <v>10091523910</v>
          </cell>
          <cell r="AB31" t="str">
            <v>SANTOS</v>
          </cell>
          <cell r="AC31" t="str">
            <v>LOPEZ</v>
          </cell>
          <cell r="AD31" t="str">
            <v>ANGELA MIRIAM</v>
          </cell>
          <cell r="AE31" t="str">
            <v>NO DESEA</v>
          </cell>
          <cell r="AF31" t="str">
            <v>00</v>
          </cell>
          <cell r="AG31">
            <v>0</v>
          </cell>
          <cell r="AH31">
            <v>0</v>
          </cell>
          <cell r="AI31">
            <v>0</v>
          </cell>
          <cell r="AJ31">
            <v>0</v>
          </cell>
          <cell r="AK31">
            <v>40817</v>
          </cell>
          <cell r="AL31" t="str">
            <v/>
          </cell>
          <cell r="AM31">
            <v>1</v>
          </cell>
          <cell r="AN31" t="str">
            <v>2011</v>
          </cell>
          <cell r="AO31" t="str">
            <v>1</v>
          </cell>
          <cell r="AP31">
            <v>97.2</v>
          </cell>
          <cell r="AQ31">
            <v>0</v>
          </cell>
          <cell r="AR31">
            <v>0</v>
          </cell>
          <cell r="AS31">
            <v>0</v>
          </cell>
          <cell r="AT31">
            <v>0</v>
          </cell>
          <cell r="AU31">
            <v>0</v>
          </cell>
          <cell r="AV31">
            <v>0</v>
          </cell>
          <cell r="AW31">
            <v>0</v>
          </cell>
          <cell r="AX31">
            <v>0</v>
          </cell>
          <cell r="AY31">
            <v>0</v>
          </cell>
          <cell r="AZ31">
            <v>0</v>
          </cell>
          <cell r="BA31">
            <v>0</v>
          </cell>
          <cell r="BB31">
            <v>24487</v>
          </cell>
          <cell r="BC31">
            <v>0</v>
          </cell>
          <cell r="BD31">
            <v>0</v>
          </cell>
          <cell r="BE31">
            <v>0</v>
          </cell>
          <cell r="BF31">
            <v>0</v>
          </cell>
          <cell r="BG31">
            <v>0</v>
          </cell>
          <cell r="BH31" t="str">
            <v/>
          </cell>
          <cell r="BI31" t="str">
            <v/>
          </cell>
        </row>
        <row r="32">
          <cell r="A32" t="str">
            <v>16725324</v>
          </cell>
          <cell r="B32" t="str">
            <v>CHARCAPE  DIAZ MIGUEL ANGEL</v>
          </cell>
          <cell r="C32" t="str">
            <v>JEFE DE LA OFICINA ZONAL AMAZONAS</v>
          </cell>
          <cell r="D32" t="str">
            <v>16725324</v>
          </cell>
          <cell r="E32">
            <v>40823</v>
          </cell>
          <cell r="F32">
            <v>40908</v>
          </cell>
          <cell r="G32" t="str">
            <v>CHARCAPE  DIAZ MIGUEL ANGEL</v>
          </cell>
          <cell r="H32">
            <v>4000</v>
          </cell>
          <cell r="I32">
            <v>4000</v>
          </cell>
          <cell r="J32">
            <v>0</v>
          </cell>
          <cell r="K32">
            <v>0</v>
          </cell>
          <cell r="L32">
            <v>0</v>
          </cell>
          <cell r="M32">
            <v>3460</v>
          </cell>
          <cell r="N32" t="str">
            <v>OFICINA ZONAL AMAZONAS</v>
          </cell>
          <cell r="O32" t="str">
            <v xml:space="preserve">0006  </v>
          </cell>
          <cell r="P32" t="str">
            <v>3423</v>
          </cell>
          <cell r="Q32" t="str">
            <v>002</v>
          </cell>
          <cell r="R32" t="str">
            <v>168</v>
          </cell>
          <cell r="S32">
            <v>40896</v>
          </cell>
          <cell r="T32" t="str">
            <v>04-013-916786</v>
          </cell>
          <cell r="U32" t="str">
            <v>201112</v>
          </cell>
          <cell r="V32" t="str">
            <v>201112</v>
          </cell>
          <cell r="W32" t="str">
            <v>12</v>
          </cell>
          <cell r="X32">
            <v>1</v>
          </cell>
          <cell r="Y32" t="str">
            <v>CAS ZONALES DICIEMBRE 2011</v>
          </cell>
          <cell r="Z32">
            <v>4144</v>
          </cell>
          <cell r="AA32" t="str">
            <v>10167253241</v>
          </cell>
          <cell r="AB32" t="str">
            <v xml:space="preserve">CHARCAPE </v>
          </cell>
          <cell r="AC32" t="str">
            <v>DIAZ</v>
          </cell>
          <cell r="AD32" t="str">
            <v>MIGUEL ANGEL</v>
          </cell>
          <cell r="AE32" t="str">
            <v>HORIZONTE</v>
          </cell>
          <cell r="AF32" t="str">
            <v>01</v>
          </cell>
          <cell r="AG32">
            <v>78</v>
          </cell>
          <cell r="AH32">
            <v>62</v>
          </cell>
          <cell r="AI32">
            <v>140</v>
          </cell>
          <cell r="AJ32">
            <v>400</v>
          </cell>
          <cell r="AK32">
            <v>40823</v>
          </cell>
          <cell r="AL32" t="str">
            <v>2459659</v>
          </cell>
          <cell r="AM32">
            <v>40675</v>
          </cell>
          <cell r="AN32" t="str">
            <v>2011</v>
          </cell>
          <cell r="AO32" t="str">
            <v>1</v>
          </cell>
          <cell r="AP32">
            <v>97.2</v>
          </cell>
          <cell r="AQ32">
            <v>0</v>
          </cell>
          <cell r="AR32">
            <v>0</v>
          </cell>
          <cell r="AS32">
            <v>0</v>
          </cell>
          <cell r="AT32">
            <v>0</v>
          </cell>
          <cell r="AU32">
            <v>0</v>
          </cell>
          <cell r="AV32">
            <v>0</v>
          </cell>
          <cell r="AW32">
            <v>0</v>
          </cell>
          <cell r="AX32">
            <v>0</v>
          </cell>
          <cell r="AY32">
            <v>0</v>
          </cell>
          <cell r="AZ32">
            <v>0</v>
          </cell>
          <cell r="BA32">
            <v>0</v>
          </cell>
          <cell r="BB32">
            <v>27310</v>
          </cell>
          <cell r="BC32">
            <v>0</v>
          </cell>
          <cell r="BD32">
            <v>0</v>
          </cell>
          <cell r="BE32">
            <v>0</v>
          </cell>
          <cell r="BF32">
            <v>0</v>
          </cell>
          <cell r="BG32">
            <v>0</v>
          </cell>
          <cell r="BH32" t="str">
            <v>573081MCDRZ7</v>
          </cell>
          <cell r="BI32">
            <v>40823</v>
          </cell>
        </row>
        <row r="33">
          <cell r="A33" t="str">
            <v>42652470</v>
          </cell>
          <cell r="B33" t="str">
            <v>CHUQUIPUL DIAZ EYNER ABIMAEL</v>
          </cell>
          <cell r="C33" t="str">
            <v>RESPONSABLE ADMINISTRATIVO E INFORMATICO</v>
          </cell>
          <cell r="D33" t="str">
            <v>42652470</v>
          </cell>
          <cell r="E33">
            <v>40854</v>
          </cell>
          <cell r="F33">
            <v>40908</v>
          </cell>
          <cell r="G33" t="str">
            <v>CHUQUIPUL DIAZ EYNER ABIMAEL</v>
          </cell>
          <cell r="H33">
            <v>2000</v>
          </cell>
          <cell r="I33">
            <v>2000</v>
          </cell>
          <cell r="J33">
            <v>0</v>
          </cell>
          <cell r="K33">
            <v>0</v>
          </cell>
          <cell r="L33">
            <v>0</v>
          </cell>
          <cell r="M33">
            <v>1740</v>
          </cell>
          <cell r="N33" t="str">
            <v>OFICINA ZONAL AMAZONAS</v>
          </cell>
          <cell r="O33" t="str">
            <v xml:space="preserve">0006  </v>
          </cell>
          <cell r="P33" t="str">
            <v>3477</v>
          </cell>
          <cell r="Q33" t="str">
            <v>001</v>
          </cell>
          <cell r="R33" t="str">
            <v>43</v>
          </cell>
          <cell r="S33">
            <v>40896</v>
          </cell>
          <cell r="T33" t="str">
            <v>04293802772</v>
          </cell>
          <cell r="U33" t="str">
            <v>201112</v>
          </cell>
          <cell r="V33" t="str">
            <v>201112</v>
          </cell>
          <cell r="W33" t="str">
            <v>12</v>
          </cell>
          <cell r="X33">
            <v>1</v>
          </cell>
          <cell r="Y33" t="str">
            <v>CAS ZONALES DICIEMBRE 2011</v>
          </cell>
          <cell r="Z33">
            <v>4183</v>
          </cell>
          <cell r="AA33" t="str">
            <v>10426524703</v>
          </cell>
          <cell r="AB33" t="str">
            <v>CHUQUIPUL</v>
          </cell>
          <cell r="AC33" t="str">
            <v>DIAZ</v>
          </cell>
          <cell r="AD33" t="str">
            <v>EYNER ABIMAEL</v>
          </cell>
          <cell r="AE33" t="str">
            <v>ONP</v>
          </cell>
          <cell r="AF33" t="str">
            <v>99</v>
          </cell>
          <cell r="AG33">
            <v>0</v>
          </cell>
          <cell r="AH33">
            <v>0</v>
          </cell>
          <cell r="AI33">
            <v>0</v>
          </cell>
          <cell r="AJ33">
            <v>260</v>
          </cell>
          <cell r="AK33">
            <v>40854</v>
          </cell>
          <cell r="AL33" t="str">
            <v>2637881</v>
          </cell>
          <cell r="AM33">
            <v>40840</v>
          </cell>
          <cell r="AN33" t="str">
            <v>2011</v>
          </cell>
          <cell r="AO33" t="str">
            <v>1</v>
          </cell>
          <cell r="AP33">
            <v>97.2</v>
          </cell>
          <cell r="AQ33">
            <v>0</v>
          </cell>
          <cell r="AR33">
            <v>0</v>
          </cell>
          <cell r="AS33">
            <v>0</v>
          </cell>
          <cell r="AT33">
            <v>0</v>
          </cell>
          <cell r="AU33">
            <v>0</v>
          </cell>
          <cell r="AV33">
            <v>0</v>
          </cell>
          <cell r="AW33">
            <v>0</v>
          </cell>
          <cell r="AX33">
            <v>0</v>
          </cell>
          <cell r="AY33">
            <v>0</v>
          </cell>
          <cell r="AZ33">
            <v>0</v>
          </cell>
          <cell r="BA33">
            <v>0</v>
          </cell>
          <cell r="BB33">
            <v>30971</v>
          </cell>
          <cell r="BC33">
            <v>0</v>
          </cell>
          <cell r="BD33">
            <v>0</v>
          </cell>
          <cell r="BE33">
            <v>0</v>
          </cell>
          <cell r="BF33">
            <v>0</v>
          </cell>
          <cell r="BG33">
            <v>0</v>
          </cell>
          <cell r="BH33" t="str">
            <v/>
          </cell>
          <cell r="BI33" t="str">
            <v/>
          </cell>
        </row>
        <row r="34">
          <cell r="A34" t="str">
            <v>40068871</v>
          </cell>
          <cell r="B34" t="str">
            <v>MEDINA ORTIZ WILMER</v>
          </cell>
          <cell r="C34" t="str">
            <v>RESPONSABLE DE PROMOCION SOCIAL Y CAPACITACION</v>
          </cell>
          <cell r="D34" t="str">
            <v>40068871</v>
          </cell>
          <cell r="E34">
            <v>40854</v>
          </cell>
          <cell r="F34">
            <v>40908</v>
          </cell>
          <cell r="G34" t="str">
            <v>MEDINA ORTIZ WILMER</v>
          </cell>
          <cell r="H34">
            <v>2700</v>
          </cell>
          <cell r="I34">
            <v>2700</v>
          </cell>
          <cell r="J34">
            <v>0</v>
          </cell>
          <cell r="K34">
            <v>0</v>
          </cell>
          <cell r="L34">
            <v>0</v>
          </cell>
          <cell r="M34">
            <v>2349</v>
          </cell>
          <cell r="N34" t="str">
            <v>OFICINA ZONAL AMAZONAS</v>
          </cell>
          <cell r="O34" t="str">
            <v xml:space="preserve">0006  </v>
          </cell>
          <cell r="P34" t="str">
            <v>1742</v>
          </cell>
          <cell r="Q34" t="str">
            <v>001</v>
          </cell>
          <cell r="R34" t="str">
            <v>3</v>
          </cell>
          <cell r="S34">
            <v>40896</v>
          </cell>
          <cell r="T34" t="str">
            <v>04292038505</v>
          </cell>
          <cell r="U34" t="str">
            <v>201112</v>
          </cell>
          <cell r="V34" t="str">
            <v>201112</v>
          </cell>
          <cell r="W34" t="str">
            <v>12</v>
          </cell>
          <cell r="X34">
            <v>1</v>
          </cell>
          <cell r="Y34" t="str">
            <v>CAS ZONALES DICIEMBRE 2011</v>
          </cell>
          <cell r="Z34">
            <v>4184</v>
          </cell>
          <cell r="AA34" t="str">
            <v>10400688716</v>
          </cell>
          <cell r="AB34" t="str">
            <v>MEDINA</v>
          </cell>
          <cell r="AC34" t="str">
            <v>ORTIZ</v>
          </cell>
          <cell r="AD34" t="str">
            <v>WILMER</v>
          </cell>
          <cell r="AE34" t="str">
            <v>ONP</v>
          </cell>
          <cell r="AF34" t="str">
            <v>99</v>
          </cell>
          <cell r="AG34">
            <v>0</v>
          </cell>
          <cell r="AH34">
            <v>0</v>
          </cell>
          <cell r="AI34">
            <v>0</v>
          </cell>
          <cell r="AJ34">
            <v>351</v>
          </cell>
          <cell r="AK34">
            <v>40854</v>
          </cell>
          <cell r="AL34" t="str">
            <v>2663094</v>
          </cell>
          <cell r="AM34">
            <v>40863</v>
          </cell>
          <cell r="AN34" t="str">
            <v>2011</v>
          </cell>
          <cell r="AO34" t="str">
            <v>1</v>
          </cell>
          <cell r="AP34">
            <v>97.2</v>
          </cell>
          <cell r="AQ34">
            <v>0</v>
          </cell>
          <cell r="AR34">
            <v>0</v>
          </cell>
          <cell r="AS34">
            <v>0</v>
          </cell>
          <cell r="AT34">
            <v>0</v>
          </cell>
          <cell r="AU34">
            <v>0</v>
          </cell>
          <cell r="AV34">
            <v>0</v>
          </cell>
          <cell r="AW34">
            <v>0</v>
          </cell>
          <cell r="AX34">
            <v>0</v>
          </cell>
          <cell r="AY34">
            <v>0</v>
          </cell>
          <cell r="AZ34">
            <v>0</v>
          </cell>
          <cell r="BA34">
            <v>0</v>
          </cell>
          <cell r="BB34">
            <v>28508</v>
          </cell>
          <cell r="BC34">
            <v>0</v>
          </cell>
          <cell r="BD34">
            <v>0</v>
          </cell>
          <cell r="BE34">
            <v>0</v>
          </cell>
          <cell r="BF34">
            <v>0</v>
          </cell>
          <cell r="BG34">
            <v>0</v>
          </cell>
          <cell r="BH34" t="str">
            <v/>
          </cell>
          <cell r="BI34" t="str">
            <v/>
          </cell>
        </row>
        <row r="35">
          <cell r="A35" t="str">
            <v>33671702</v>
          </cell>
          <cell r="B35" t="str">
            <v>MOLOCHO ESTELA ELDER</v>
          </cell>
          <cell r="C35" t="str">
            <v>CHOFER</v>
          </cell>
          <cell r="D35" t="str">
            <v>33671702</v>
          </cell>
          <cell r="E35">
            <v>40854</v>
          </cell>
          <cell r="F35">
            <v>40908</v>
          </cell>
          <cell r="G35" t="str">
            <v>MOLOCHO ESTELA ELDER</v>
          </cell>
          <cell r="H35">
            <v>1100</v>
          </cell>
          <cell r="I35">
            <v>1100</v>
          </cell>
          <cell r="J35">
            <v>0</v>
          </cell>
          <cell r="K35">
            <v>0</v>
          </cell>
          <cell r="L35">
            <v>0</v>
          </cell>
          <cell r="M35">
            <v>957</v>
          </cell>
          <cell r="N35" t="str">
            <v>OFICINA ZONAL AMAZONAS</v>
          </cell>
          <cell r="O35" t="str">
            <v xml:space="preserve">0006  </v>
          </cell>
          <cell r="P35" t="str">
            <v>3479</v>
          </cell>
          <cell r="Q35" t="str">
            <v>001</v>
          </cell>
          <cell r="R35" t="str">
            <v>102</v>
          </cell>
          <cell r="S35">
            <v>40896</v>
          </cell>
          <cell r="T35" t="str">
            <v>04261059865</v>
          </cell>
          <cell r="U35" t="str">
            <v>201112</v>
          </cell>
          <cell r="V35" t="str">
            <v>201112</v>
          </cell>
          <cell r="W35" t="str">
            <v>12</v>
          </cell>
          <cell r="X35">
            <v>1</v>
          </cell>
          <cell r="Y35" t="str">
            <v>CAS ZONALES DICIEMBRE 2011</v>
          </cell>
          <cell r="Z35">
            <v>4186</v>
          </cell>
          <cell r="AA35" t="str">
            <v>10336717022</v>
          </cell>
          <cell r="AB35" t="str">
            <v>MOLOCHO</v>
          </cell>
          <cell r="AC35" t="str">
            <v>ESTELA</v>
          </cell>
          <cell r="AD35" t="str">
            <v>ELDER</v>
          </cell>
          <cell r="AE35" t="str">
            <v>ONP</v>
          </cell>
          <cell r="AF35" t="str">
            <v>99</v>
          </cell>
          <cell r="AG35">
            <v>0</v>
          </cell>
          <cell r="AH35">
            <v>0</v>
          </cell>
          <cell r="AI35">
            <v>0</v>
          </cell>
          <cell r="AJ35">
            <v>143</v>
          </cell>
          <cell r="AK35">
            <v>40854</v>
          </cell>
          <cell r="AL35" t="str">
            <v/>
          </cell>
          <cell r="AM35">
            <v>1</v>
          </cell>
          <cell r="AN35" t="str">
            <v>2011</v>
          </cell>
          <cell r="AO35" t="str">
            <v>1</v>
          </cell>
          <cell r="AP35">
            <v>97.2</v>
          </cell>
          <cell r="AQ35">
            <v>0</v>
          </cell>
          <cell r="AR35">
            <v>0</v>
          </cell>
          <cell r="AS35">
            <v>0</v>
          </cell>
          <cell r="AT35">
            <v>0</v>
          </cell>
          <cell r="AU35">
            <v>0</v>
          </cell>
          <cell r="AV35">
            <v>0</v>
          </cell>
          <cell r="AW35">
            <v>0</v>
          </cell>
          <cell r="AX35">
            <v>0</v>
          </cell>
          <cell r="AY35">
            <v>0</v>
          </cell>
          <cell r="AZ35">
            <v>0</v>
          </cell>
          <cell r="BA35">
            <v>0</v>
          </cell>
          <cell r="BB35">
            <v>25832</v>
          </cell>
          <cell r="BC35">
            <v>0</v>
          </cell>
          <cell r="BD35">
            <v>0</v>
          </cell>
          <cell r="BE35">
            <v>0</v>
          </cell>
          <cell r="BF35">
            <v>0</v>
          </cell>
          <cell r="BG35">
            <v>0</v>
          </cell>
          <cell r="BH35" t="str">
            <v/>
          </cell>
          <cell r="BI35" t="str">
            <v/>
          </cell>
        </row>
        <row r="36">
          <cell r="A36" t="str">
            <v>16788271</v>
          </cell>
          <cell r="B36" t="str">
            <v>MORALES  FLORES JIMMY ROY</v>
          </cell>
          <cell r="C36" t="str">
            <v>TECNICO DE PROYECTOS</v>
          </cell>
          <cell r="D36" t="str">
            <v>16788271</v>
          </cell>
          <cell r="E36">
            <v>40854</v>
          </cell>
          <cell r="F36">
            <v>40908</v>
          </cell>
          <cell r="G36" t="str">
            <v>MORALES  FLORES JIMMY ROY</v>
          </cell>
          <cell r="H36">
            <v>2900</v>
          </cell>
          <cell r="I36">
            <v>2900</v>
          </cell>
          <cell r="J36">
            <v>0</v>
          </cell>
          <cell r="K36">
            <v>0</v>
          </cell>
          <cell r="L36">
            <v>0</v>
          </cell>
          <cell r="M36">
            <v>2523</v>
          </cell>
          <cell r="N36" t="str">
            <v>OFICINA ZONAL AMAZONAS</v>
          </cell>
          <cell r="O36" t="str">
            <v xml:space="preserve">0006  </v>
          </cell>
          <cell r="P36" t="str">
            <v>3478</v>
          </cell>
          <cell r="Q36" t="str">
            <v>001</v>
          </cell>
          <cell r="R36" t="str">
            <v>122</v>
          </cell>
          <cell r="S36">
            <v>40896</v>
          </cell>
          <cell r="T36" t="str">
            <v>04293802756</v>
          </cell>
          <cell r="U36" t="str">
            <v>201112</v>
          </cell>
          <cell r="V36" t="str">
            <v>201112</v>
          </cell>
          <cell r="W36" t="str">
            <v>12</v>
          </cell>
          <cell r="X36">
            <v>1</v>
          </cell>
          <cell r="Y36" t="str">
            <v>CAS ZONALES DICIEMBRE 2011</v>
          </cell>
          <cell r="Z36">
            <v>4185</v>
          </cell>
          <cell r="AA36" t="str">
            <v>10167882710</v>
          </cell>
          <cell r="AB36" t="str">
            <v xml:space="preserve">MORALES </v>
          </cell>
          <cell r="AC36" t="str">
            <v>FLORES</v>
          </cell>
          <cell r="AD36" t="str">
            <v>JIMMY ROY</v>
          </cell>
          <cell r="AE36" t="str">
            <v>ONP</v>
          </cell>
          <cell r="AF36" t="str">
            <v>99</v>
          </cell>
          <cell r="AG36">
            <v>0</v>
          </cell>
          <cell r="AH36">
            <v>0</v>
          </cell>
          <cell r="AI36">
            <v>0</v>
          </cell>
          <cell r="AJ36">
            <v>377</v>
          </cell>
          <cell r="AK36">
            <v>40854</v>
          </cell>
          <cell r="AL36" t="str">
            <v>2365515</v>
          </cell>
          <cell r="AM36">
            <v>40611</v>
          </cell>
          <cell r="AN36" t="str">
            <v>2011</v>
          </cell>
          <cell r="AO36" t="str">
            <v>1</v>
          </cell>
          <cell r="AP36">
            <v>97.2</v>
          </cell>
          <cell r="AQ36">
            <v>0</v>
          </cell>
          <cell r="AR36">
            <v>0</v>
          </cell>
          <cell r="AS36">
            <v>0</v>
          </cell>
          <cell r="AT36">
            <v>0</v>
          </cell>
          <cell r="AU36">
            <v>0</v>
          </cell>
          <cell r="AV36">
            <v>0</v>
          </cell>
          <cell r="AW36">
            <v>0</v>
          </cell>
          <cell r="AX36">
            <v>0</v>
          </cell>
          <cell r="AY36">
            <v>0</v>
          </cell>
          <cell r="AZ36">
            <v>0</v>
          </cell>
          <cell r="BA36">
            <v>0</v>
          </cell>
          <cell r="BB36">
            <v>28109</v>
          </cell>
          <cell r="BC36">
            <v>0</v>
          </cell>
          <cell r="BD36">
            <v>0</v>
          </cell>
          <cell r="BE36">
            <v>0</v>
          </cell>
          <cell r="BF36">
            <v>0</v>
          </cell>
          <cell r="BG36">
            <v>0</v>
          </cell>
          <cell r="BH36" t="str">
            <v/>
          </cell>
          <cell r="BI36" t="str">
            <v/>
          </cell>
        </row>
        <row r="37">
          <cell r="A37" t="str">
            <v>32541552</v>
          </cell>
          <cell r="B37" t="str">
            <v>AGUILAR ARMAS WALTHER JAVIER</v>
          </cell>
          <cell r="C37" t="str">
            <v>RESPONSABLE DE PROYECTOS</v>
          </cell>
          <cell r="D37" t="str">
            <v>32541552</v>
          </cell>
          <cell r="E37">
            <v>40878</v>
          </cell>
          <cell r="F37">
            <v>40939</v>
          </cell>
          <cell r="G37" t="str">
            <v>AGUILAR ARMAS WALTHER JAVIER</v>
          </cell>
          <cell r="H37">
            <v>3100</v>
          </cell>
          <cell r="I37">
            <v>3100</v>
          </cell>
          <cell r="J37">
            <v>0</v>
          </cell>
          <cell r="K37">
            <v>0</v>
          </cell>
          <cell r="L37">
            <v>0</v>
          </cell>
          <cell r="M37">
            <v>2697</v>
          </cell>
          <cell r="N37" t="str">
            <v>OFICINA ZONAL ANCASH</v>
          </cell>
          <cell r="O37" t="str">
            <v xml:space="preserve">0007  </v>
          </cell>
          <cell r="P37" t="str">
            <v>3543</v>
          </cell>
          <cell r="Q37" t="str">
            <v>001</v>
          </cell>
          <cell r="R37" t="str">
            <v>522</v>
          </cell>
          <cell r="S37">
            <v>40896</v>
          </cell>
          <cell r="T37" t="str">
            <v>04 003 342935</v>
          </cell>
          <cell r="U37" t="str">
            <v>201112</v>
          </cell>
          <cell r="V37" t="str">
            <v>201112</v>
          </cell>
          <cell r="W37" t="str">
            <v>12</v>
          </cell>
          <cell r="X37">
            <v>1</v>
          </cell>
          <cell r="Y37" t="str">
            <v>CAS ZONALES DICIEMBRE 2011</v>
          </cell>
          <cell r="Z37">
            <v>4222</v>
          </cell>
          <cell r="AA37" t="str">
            <v>10325415521</v>
          </cell>
          <cell r="AB37" t="str">
            <v>AGUILAR</v>
          </cell>
          <cell r="AC37" t="str">
            <v>ARMAS</v>
          </cell>
          <cell r="AD37" t="str">
            <v>WALTHER JAVIER</v>
          </cell>
          <cell r="AE37" t="str">
            <v>ONP</v>
          </cell>
          <cell r="AF37" t="str">
            <v>99</v>
          </cell>
          <cell r="AG37">
            <v>0</v>
          </cell>
          <cell r="AH37">
            <v>0</v>
          </cell>
          <cell r="AI37">
            <v>0</v>
          </cell>
          <cell r="AJ37">
            <v>403</v>
          </cell>
          <cell r="AK37">
            <v>40878</v>
          </cell>
          <cell r="AL37" t="str">
            <v>2351682</v>
          </cell>
          <cell r="AM37">
            <v>40603</v>
          </cell>
          <cell r="AN37" t="str">
            <v>2011</v>
          </cell>
          <cell r="AO37" t="str">
            <v>1</v>
          </cell>
          <cell r="AP37">
            <v>97.2</v>
          </cell>
          <cell r="AQ37">
            <v>0</v>
          </cell>
          <cell r="AR37">
            <v>0</v>
          </cell>
          <cell r="AS37">
            <v>0</v>
          </cell>
          <cell r="AT37">
            <v>0</v>
          </cell>
          <cell r="AU37">
            <v>0</v>
          </cell>
          <cell r="AV37">
            <v>0</v>
          </cell>
          <cell r="AW37">
            <v>0</v>
          </cell>
          <cell r="AX37">
            <v>0</v>
          </cell>
          <cell r="AY37">
            <v>0</v>
          </cell>
          <cell r="AZ37">
            <v>0</v>
          </cell>
          <cell r="BA37">
            <v>0</v>
          </cell>
          <cell r="BB37">
            <v>26752</v>
          </cell>
          <cell r="BC37">
            <v>0</v>
          </cell>
          <cell r="BD37">
            <v>0</v>
          </cell>
          <cell r="BE37">
            <v>0</v>
          </cell>
          <cell r="BF37">
            <v>0</v>
          </cell>
          <cell r="BG37">
            <v>0</v>
          </cell>
          <cell r="BH37" t="str">
            <v/>
          </cell>
          <cell r="BI37">
            <v>40878</v>
          </cell>
        </row>
        <row r="38">
          <cell r="A38" t="str">
            <v>40025161</v>
          </cell>
          <cell r="B38" t="str">
            <v>ARANDA PRIETO CARLOS ALBERTO</v>
          </cell>
          <cell r="C38" t="str">
            <v>TECNICO DE PROYECTOS</v>
          </cell>
          <cell r="D38" t="str">
            <v>40025161</v>
          </cell>
          <cell r="E38">
            <v>40878</v>
          </cell>
          <cell r="F38">
            <v>40908</v>
          </cell>
          <cell r="G38" t="str">
            <v>ARANDA PRIETO CARLOS ALBERTO</v>
          </cell>
          <cell r="H38">
            <v>2900</v>
          </cell>
          <cell r="I38">
            <v>2900</v>
          </cell>
          <cell r="J38">
            <v>290</v>
          </cell>
          <cell r="K38">
            <v>0</v>
          </cell>
          <cell r="L38">
            <v>0</v>
          </cell>
          <cell r="M38">
            <v>2233</v>
          </cell>
          <cell r="N38" t="str">
            <v>OFICINA ZONAL ANCASH</v>
          </cell>
          <cell r="O38" t="str">
            <v xml:space="preserve">0007  </v>
          </cell>
          <cell r="P38" t="str">
            <v>3542</v>
          </cell>
          <cell r="Q38" t="str">
            <v>001</v>
          </cell>
          <cell r="R38" t="str">
            <v>227</v>
          </cell>
          <cell r="S38">
            <v>40896</v>
          </cell>
          <cell r="T38" t="str">
            <v>4041616917</v>
          </cell>
          <cell r="U38" t="str">
            <v>201112</v>
          </cell>
          <cell r="V38" t="str">
            <v>201112</v>
          </cell>
          <cell r="W38" t="str">
            <v>12</v>
          </cell>
          <cell r="X38">
            <v>1</v>
          </cell>
          <cell r="Y38" t="str">
            <v>CAS ZONALES DICIEMBRE 2011</v>
          </cell>
          <cell r="Z38">
            <v>4221</v>
          </cell>
          <cell r="AA38" t="str">
            <v>10400251610</v>
          </cell>
          <cell r="AB38" t="str">
            <v>ARANDA</v>
          </cell>
          <cell r="AC38" t="str">
            <v>PRIETO</v>
          </cell>
          <cell r="AD38" t="str">
            <v>CARLOS ALBERTO</v>
          </cell>
          <cell r="AE38" t="str">
            <v>ONP</v>
          </cell>
          <cell r="AF38" t="str">
            <v>99</v>
          </cell>
          <cell r="AG38">
            <v>0</v>
          </cell>
          <cell r="AH38">
            <v>0</v>
          </cell>
          <cell r="AI38">
            <v>0</v>
          </cell>
          <cell r="AJ38">
            <v>377</v>
          </cell>
          <cell r="AK38">
            <v>40878</v>
          </cell>
          <cell r="AL38" t="str">
            <v/>
          </cell>
          <cell r="AM38">
            <v>1</v>
          </cell>
          <cell r="AN38" t="str">
            <v>2011</v>
          </cell>
          <cell r="AO38" t="str">
            <v>1</v>
          </cell>
          <cell r="AP38">
            <v>97.2</v>
          </cell>
          <cell r="AQ38">
            <v>0</v>
          </cell>
          <cell r="AR38">
            <v>0</v>
          </cell>
          <cell r="AS38">
            <v>0</v>
          </cell>
          <cell r="AT38">
            <v>0</v>
          </cell>
          <cell r="AU38">
            <v>0</v>
          </cell>
          <cell r="AV38">
            <v>0</v>
          </cell>
          <cell r="AW38">
            <v>0</v>
          </cell>
          <cell r="AX38">
            <v>0</v>
          </cell>
          <cell r="AY38">
            <v>0</v>
          </cell>
          <cell r="AZ38">
            <v>0</v>
          </cell>
          <cell r="BA38">
            <v>0</v>
          </cell>
          <cell r="BB38">
            <v>28779</v>
          </cell>
          <cell r="BC38">
            <v>0</v>
          </cell>
          <cell r="BD38">
            <v>0</v>
          </cell>
          <cell r="BE38">
            <v>0</v>
          </cell>
          <cell r="BF38">
            <v>0</v>
          </cell>
          <cell r="BG38">
            <v>0</v>
          </cell>
          <cell r="BH38" t="str">
            <v/>
          </cell>
          <cell r="BI38">
            <v>40878</v>
          </cell>
        </row>
        <row r="39">
          <cell r="A39" t="str">
            <v>32789955</v>
          </cell>
          <cell r="B39" t="str">
            <v>CORZO ALIAGA AGUSTIN VICTOR</v>
          </cell>
          <cell r="C39" t="str">
            <v>JEFE DE LA OFICINA ZONAL ANCASH</v>
          </cell>
          <cell r="D39" t="str">
            <v>32789955</v>
          </cell>
          <cell r="E39">
            <v>40823</v>
          </cell>
          <cell r="F39">
            <v>40883</v>
          </cell>
          <cell r="G39" t="str">
            <v>CORZO ALIAGA AGUSTIN VICTOR</v>
          </cell>
          <cell r="H39">
            <v>1060</v>
          </cell>
          <cell r="I39">
            <v>1060</v>
          </cell>
          <cell r="J39">
            <v>106</v>
          </cell>
          <cell r="K39">
            <v>0</v>
          </cell>
          <cell r="L39">
            <v>0</v>
          </cell>
          <cell r="M39">
            <v>816.2</v>
          </cell>
          <cell r="N39" t="str">
            <v>OFICINA ZONAL ANCASH</v>
          </cell>
          <cell r="O39" t="str">
            <v xml:space="preserve">0007  </v>
          </cell>
          <cell r="P39" t="str">
            <v>3425</v>
          </cell>
          <cell r="Q39" t="str">
            <v>001</v>
          </cell>
          <cell r="R39" t="str">
            <v>371</v>
          </cell>
          <cell r="S39">
            <v>40896</v>
          </cell>
          <cell r="T39" t="str">
            <v>4003311371</v>
          </cell>
          <cell r="U39" t="str">
            <v>201112</v>
          </cell>
          <cell r="V39" t="str">
            <v>201112</v>
          </cell>
          <cell r="W39" t="str">
            <v>12</v>
          </cell>
          <cell r="X39">
            <v>1</v>
          </cell>
          <cell r="Y39" t="str">
            <v>CAS ZONALES DICIEMBRE 2011</v>
          </cell>
          <cell r="Z39">
            <v>452</v>
          </cell>
          <cell r="AA39" t="str">
            <v>10327899550</v>
          </cell>
          <cell r="AB39" t="str">
            <v>CORZO</v>
          </cell>
          <cell r="AC39" t="str">
            <v>ALIAGA</v>
          </cell>
          <cell r="AD39" t="str">
            <v>AGUSTIN VICTOR</v>
          </cell>
          <cell r="AE39" t="str">
            <v>ONP</v>
          </cell>
          <cell r="AF39" t="str">
            <v>99</v>
          </cell>
          <cell r="AG39">
            <v>0</v>
          </cell>
          <cell r="AH39">
            <v>0</v>
          </cell>
          <cell r="AI39">
            <v>0</v>
          </cell>
          <cell r="AJ39">
            <v>137.80000000000001</v>
          </cell>
          <cell r="AK39">
            <v>40823</v>
          </cell>
          <cell r="AL39" t="str">
            <v/>
          </cell>
          <cell r="AM39">
            <v>1</v>
          </cell>
          <cell r="AN39" t="str">
            <v>2011</v>
          </cell>
          <cell r="AO39" t="str">
            <v>1</v>
          </cell>
          <cell r="AP39">
            <v>95.4</v>
          </cell>
          <cell r="AQ39">
            <v>0</v>
          </cell>
          <cell r="AR39">
            <v>0</v>
          </cell>
          <cell r="AS39">
            <v>0</v>
          </cell>
          <cell r="AT39">
            <v>0</v>
          </cell>
          <cell r="AU39">
            <v>0</v>
          </cell>
          <cell r="AV39">
            <v>0</v>
          </cell>
          <cell r="AW39">
            <v>0</v>
          </cell>
          <cell r="AX39">
            <v>0</v>
          </cell>
          <cell r="AY39">
            <v>0</v>
          </cell>
          <cell r="AZ39">
            <v>0</v>
          </cell>
          <cell r="BA39">
            <v>0</v>
          </cell>
          <cell r="BB39">
            <v>21277</v>
          </cell>
          <cell r="BC39">
            <v>0</v>
          </cell>
          <cell r="BD39">
            <v>0</v>
          </cell>
          <cell r="BE39">
            <v>0</v>
          </cell>
          <cell r="BF39">
            <v>0</v>
          </cell>
          <cell r="BG39">
            <v>0</v>
          </cell>
          <cell r="BH39" t="str">
            <v/>
          </cell>
          <cell r="BI39" t="str">
            <v/>
          </cell>
        </row>
        <row r="40">
          <cell r="A40" t="str">
            <v>32917789</v>
          </cell>
          <cell r="B40" t="str">
            <v>LOPEZ PAREDES REYNA ISABEL</v>
          </cell>
          <cell r="C40" t="str">
            <v>RESPONSABLE DE CAPACITACION</v>
          </cell>
          <cell r="D40" t="str">
            <v>32917789</v>
          </cell>
          <cell r="E40">
            <v>39692</v>
          </cell>
          <cell r="F40">
            <v>40908</v>
          </cell>
          <cell r="G40" t="str">
            <v>LOPEZ PAREDES REYNA ISABEL</v>
          </cell>
          <cell r="H40">
            <v>2900</v>
          </cell>
          <cell r="I40">
            <v>2900</v>
          </cell>
          <cell r="J40">
            <v>0</v>
          </cell>
          <cell r="K40">
            <v>0</v>
          </cell>
          <cell r="L40">
            <v>0</v>
          </cell>
          <cell r="M40">
            <v>2506.7600000000002</v>
          </cell>
          <cell r="N40" t="str">
            <v>OFICINA ZONAL ANCASH</v>
          </cell>
          <cell r="O40" t="str">
            <v xml:space="preserve">0007  </v>
          </cell>
          <cell r="P40" t="str">
            <v>1068</v>
          </cell>
          <cell r="Q40" t="str">
            <v>001</v>
          </cell>
          <cell r="R40" t="str">
            <v>205</v>
          </cell>
          <cell r="S40">
            <v>40896</v>
          </cell>
          <cell r="T40" t="str">
            <v>4017527458</v>
          </cell>
          <cell r="U40" t="str">
            <v>201112</v>
          </cell>
          <cell r="V40" t="str">
            <v>201112</v>
          </cell>
          <cell r="W40" t="str">
            <v>12</v>
          </cell>
          <cell r="X40">
            <v>1</v>
          </cell>
          <cell r="Y40" t="str">
            <v>CAS ZONALES DICIEMBRE 2011</v>
          </cell>
          <cell r="Z40">
            <v>1916</v>
          </cell>
          <cell r="AA40" t="str">
            <v>10329177896</v>
          </cell>
          <cell r="AB40" t="str">
            <v>LOPEZ</v>
          </cell>
          <cell r="AC40" t="str">
            <v>PAREDES</v>
          </cell>
          <cell r="AD40" t="str">
            <v>REYNA ISABEL</v>
          </cell>
          <cell r="AE40" t="str">
            <v>PROFUTURO</v>
          </cell>
          <cell r="AF40" t="str">
            <v>04</v>
          </cell>
          <cell r="AG40">
            <v>62.93</v>
          </cell>
          <cell r="AH40">
            <v>40.31</v>
          </cell>
          <cell r="AI40">
            <v>103.24</v>
          </cell>
          <cell r="AJ40">
            <v>290</v>
          </cell>
          <cell r="AK40">
            <v>39692</v>
          </cell>
          <cell r="AL40" t="str">
            <v>2216757</v>
          </cell>
          <cell r="AM40">
            <v>40553</v>
          </cell>
          <cell r="AN40" t="str">
            <v>2011</v>
          </cell>
          <cell r="AO40" t="str">
            <v>1</v>
          </cell>
          <cell r="AP40">
            <v>97.2</v>
          </cell>
          <cell r="AQ40">
            <v>0</v>
          </cell>
          <cell r="AR40">
            <v>0</v>
          </cell>
          <cell r="AS40">
            <v>0</v>
          </cell>
          <cell r="AT40">
            <v>0</v>
          </cell>
          <cell r="AU40">
            <v>0</v>
          </cell>
          <cell r="AV40">
            <v>0</v>
          </cell>
          <cell r="AW40">
            <v>0</v>
          </cell>
          <cell r="AX40">
            <v>0</v>
          </cell>
          <cell r="AY40">
            <v>0</v>
          </cell>
          <cell r="AZ40">
            <v>0</v>
          </cell>
          <cell r="BA40">
            <v>0</v>
          </cell>
          <cell r="BB40">
            <v>25392</v>
          </cell>
          <cell r="BC40">
            <v>0</v>
          </cell>
          <cell r="BD40">
            <v>0</v>
          </cell>
          <cell r="BE40">
            <v>0</v>
          </cell>
          <cell r="BF40">
            <v>0</v>
          </cell>
          <cell r="BG40">
            <v>0</v>
          </cell>
          <cell r="BH40" t="str">
            <v>253900RLPEE9</v>
          </cell>
          <cell r="BI40">
            <v>39692</v>
          </cell>
        </row>
        <row r="41">
          <cell r="A41" t="str">
            <v>32818883</v>
          </cell>
          <cell r="B41" t="str">
            <v>CADENILLAS  ORTEGA  WIDNER WILSON</v>
          </cell>
          <cell r="C41" t="str">
            <v>RESPONSABLE ADMINISTRATIVO E INFORMATICO</v>
          </cell>
          <cell r="D41" t="str">
            <v>32818883</v>
          </cell>
          <cell r="E41">
            <v>40896</v>
          </cell>
          <cell r="F41">
            <v>40939</v>
          </cell>
          <cell r="G41" t="str">
            <v>CADENILLAS  ORTEGA  WIDNER WILSON</v>
          </cell>
          <cell r="H41">
            <v>800</v>
          </cell>
          <cell r="I41">
            <v>800</v>
          </cell>
          <cell r="J41">
            <v>0</v>
          </cell>
          <cell r="K41">
            <v>0</v>
          </cell>
          <cell r="L41">
            <v>0</v>
          </cell>
          <cell r="M41">
            <v>694.24</v>
          </cell>
          <cell r="N41" t="str">
            <v>OFICINA ZONAL ANCASH</v>
          </cell>
          <cell r="O41" t="str">
            <v xml:space="preserve">0007  </v>
          </cell>
          <cell r="P41" t="str">
            <v>3627</v>
          </cell>
          <cell r="Q41" t="str">
            <v>00</v>
          </cell>
          <cell r="R41" t="str">
            <v>000</v>
          </cell>
          <cell r="S41">
            <v>40905</v>
          </cell>
          <cell r="T41" t="str">
            <v>04 785 120146</v>
          </cell>
          <cell r="U41" t="str">
            <v>201112</v>
          </cell>
          <cell r="V41" t="str">
            <v>201112</v>
          </cell>
          <cell r="W41" t="str">
            <v>13</v>
          </cell>
          <cell r="X41">
            <v>2</v>
          </cell>
          <cell r="Y41" t="str">
            <v>CAS ZONALES DICIEMBRE 2011 ADICIONAL 01</v>
          </cell>
          <cell r="Z41">
            <v>4251</v>
          </cell>
          <cell r="AA41" t="str">
            <v>10328188835</v>
          </cell>
          <cell r="AB41" t="str">
            <v xml:space="preserve">CADENILLAS </v>
          </cell>
          <cell r="AC41" t="str">
            <v>ORTEGA</v>
          </cell>
          <cell r="AD41" t="str">
            <v xml:space="preserve"> WIDNER WILSON</v>
          </cell>
          <cell r="AE41" t="str">
            <v>INTEGRA</v>
          </cell>
          <cell r="AF41" t="str">
            <v>02</v>
          </cell>
          <cell r="AG41">
            <v>14.4</v>
          </cell>
          <cell r="AH41">
            <v>11.36</v>
          </cell>
          <cell r="AI41">
            <v>25.76</v>
          </cell>
          <cell r="AJ41">
            <v>80</v>
          </cell>
          <cell r="AK41">
            <v>40896</v>
          </cell>
          <cell r="AL41" t="str">
            <v/>
          </cell>
          <cell r="AM41">
            <v>1</v>
          </cell>
          <cell r="AN41" t="str">
            <v>2011</v>
          </cell>
          <cell r="AO41" t="str">
            <v>1</v>
          </cell>
          <cell r="AP41">
            <v>72</v>
          </cell>
          <cell r="AQ41">
            <v>0</v>
          </cell>
          <cell r="AR41">
            <v>0</v>
          </cell>
          <cell r="AS41">
            <v>0</v>
          </cell>
          <cell r="AT41">
            <v>0</v>
          </cell>
          <cell r="AU41">
            <v>0</v>
          </cell>
          <cell r="AV41">
            <v>0</v>
          </cell>
          <cell r="AW41">
            <v>0</v>
          </cell>
          <cell r="AX41">
            <v>0</v>
          </cell>
          <cell r="AY41">
            <v>0</v>
          </cell>
          <cell r="AZ41">
            <v>0</v>
          </cell>
          <cell r="BA41">
            <v>0</v>
          </cell>
          <cell r="BB41">
            <v>23874</v>
          </cell>
          <cell r="BC41">
            <v>0</v>
          </cell>
          <cell r="BD41">
            <v>0</v>
          </cell>
          <cell r="BE41">
            <v>0</v>
          </cell>
          <cell r="BF41">
            <v>0</v>
          </cell>
          <cell r="BG41">
            <v>0</v>
          </cell>
          <cell r="BH41" t="str">
            <v>538721WCOEE7</v>
          </cell>
          <cell r="BI41">
            <v>40896</v>
          </cell>
        </row>
        <row r="42">
          <cell r="A42" t="str">
            <v>32818883</v>
          </cell>
          <cell r="B42" t="str">
            <v>CADENILLAS  ORTEGA  WIDNER WILSON</v>
          </cell>
          <cell r="C42" t="str">
            <v>RESPONSABLE ADMINISTRATIVO E INFORMATICO</v>
          </cell>
          <cell r="D42" t="str">
            <v>32818883</v>
          </cell>
          <cell r="E42">
            <v>40896</v>
          </cell>
          <cell r="F42">
            <v>40999</v>
          </cell>
          <cell r="G42" t="str">
            <v>CADENILLAS  ORTEGA  WIDNER WILSON</v>
          </cell>
          <cell r="H42">
            <v>800</v>
          </cell>
          <cell r="I42">
            <v>800</v>
          </cell>
          <cell r="J42">
            <v>0</v>
          </cell>
          <cell r="K42">
            <v>0</v>
          </cell>
          <cell r="L42">
            <v>0</v>
          </cell>
          <cell r="M42">
            <v>694.24</v>
          </cell>
          <cell r="N42" t="str">
            <v>OFICINA ZONAL ANCASH</v>
          </cell>
          <cell r="O42" t="str">
            <v xml:space="preserve">0007  </v>
          </cell>
          <cell r="P42" t="str">
            <v>3627</v>
          </cell>
          <cell r="Q42" t="str">
            <v>00</v>
          </cell>
          <cell r="R42" t="str">
            <v>000</v>
          </cell>
          <cell r="S42">
            <v>40905</v>
          </cell>
          <cell r="T42" t="str">
            <v>04 785 120146</v>
          </cell>
          <cell r="U42" t="str">
            <v>201112</v>
          </cell>
          <cell r="V42" t="str">
            <v>201112</v>
          </cell>
          <cell r="W42" t="str">
            <v>13</v>
          </cell>
          <cell r="X42">
            <v>2</v>
          </cell>
          <cell r="Y42" t="str">
            <v>CAS ZONALES DICIEMBRE 2011 ADICIONAL 01</v>
          </cell>
          <cell r="Z42">
            <v>4251</v>
          </cell>
          <cell r="AA42" t="str">
            <v>10328188835</v>
          </cell>
          <cell r="AB42" t="str">
            <v xml:space="preserve">CADENILLAS </v>
          </cell>
          <cell r="AC42" t="str">
            <v>ORTEGA</v>
          </cell>
          <cell r="AD42" t="str">
            <v xml:space="preserve"> WIDNER WILSON</v>
          </cell>
          <cell r="AE42" t="str">
            <v>INTEGRA</v>
          </cell>
          <cell r="AF42" t="str">
            <v>02</v>
          </cell>
          <cell r="AG42">
            <v>14.4</v>
          </cell>
          <cell r="AH42">
            <v>11.36</v>
          </cell>
          <cell r="AI42">
            <v>25.76</v>
          </cell>
          <cell r="AJ42">
            <v>80</v>
          </cell>
          <cell r="AK42">
            <v>40896</v>
          </cell>
          <cell r="AL42" t="str">
            <v/>
          </cell>
          <cell r="AM42">
            <v>1</v>
          </cell>
          <cell r="AN42" t="str">
            <v>2011</v>
          </cell>
          <cell r="AO42" t="str">
            <v>1</v>
          </cell>
          <cell r="AP42">
            <v>72</v>
          </cell>
          <cell r="AQ42">
            <v>0</v>
          </cell>
          <cell r="AR42">
            <v>0</v>
          </cell>
          <cell r="AS42">
            <v>0</v>
          </cell>
          <cell r="AT42">
            <v>0</v>
          </cell>
          <cell r="AU42">
            <v>0</v>
          </cell>
          <cell r="AV42">
            <v>0</v>
          </cell>
          <cell r="AW42">
            <v>0</v>
          </cell>
          <cell r="AX42">
            <v>0</v>
          </cell>
          <cell r="AY42">
            <v>0</v>
          </cell>
          <cell r="AZ42">
            <v>0</v>
          </cell>
          <cell r="BA42">
            <v>0</v>
          </cell>
          <cell r="BB42">
            <v>23874</v>
          </cell>
          <cell r="BC42">
            <v>0</v>
          </cell>
          <cell r="BD42">
            <v>0</v>
          </cell>
          <cell r="BE42">
            <v>0</v>
          </cell>
          <cell r="BF42">
            <v>0</v>
          </cell>
          <cell r="BG42">
            <v>0</v>
          </cell>
          <cell r="BH42" t="str">
            <v>538721WCOEE7</v>
          </cell>
          <cell r="BI42">
            <v>40896</v>
          </cell>
        </row>
        <row r="43">
          <cell r="A43" t="str">
            <v>32818883</v>
          </cell>
          <cell r="B43" t="str">
            <v>CADENILLAS  ORTEGA  WIDNER WILSON</v>
          </cell>
          <cell r="C43" t="str">
            <v>RESPONSABLE ADMINISTRATIVO E INFORMATICO</v>
          </cell>
          <cell r="D43" t="str">
            <v>32818883</v>
          </cell>
          <cell r="E43">
            <v>40896</v>
          </cell>
          <cell r="F43">
            <v>41060</v>
          </cell>
          <cell r="G43" t="str">
            <v>CADENILLAS  ORTEGA  WIDNER WILSON</v>
          </cell>
          <cell r="H43">
            <v>800</v>
          </cell>
          <cell r="I43">
            <v>800</v>
          </cell>
          <cell r="J43">
            <v>0</v>
          </cell>
          <cell r="K43">
            <v>0</v>
          </cell>
          <cell r="L43">
            <v>0</v>
          </cell>
          <cell r="M43">
            <v>694.24</v>
          </cell>
          <cell r="N43" t="str">
            <v>OFICINA ZONAL ANCASH</v>
          </cell>
          <cell r="O43" t="str">
            <v xml:space="preserve">0007  </v>
          </cell>
          <cell r="P43" t="str">
            <v>3627</v>
          </cell>
          <cell r="Q43" t="str">
            <v>00</v>
          </cell>
          <cell r="R43" t="str">
            <v>000</v>
          </cell>
          <cell r="S43">
            <v>40905</v>
          </cell>
          <cell r="T43" t="str">
            <v>04 785 120146</v>
          </cell>
          <cell r="U43" t="str">
            <v>201112</v>
          </cell>
          <cell r="V43" t="str">
            <v>201112</v>
          </cell>
          <cell r="W43" t="str">
            <v>13</v>
          </cell>
          <cell r="X43">
            <v>2</v>
          </cell>
          <cell r="Y43" t="str">
            <v>CAS ZONALES DICIEMBRE 2011 ADICIONAL 01</v>
          </cell>
          <cell r="Z43">
            <v>4251</v>
          </cell>
          <cell r="AA43" t="str">
            <v>10328188835</v>
          </cell>
          <cell r="AB43" t="str">
            <v xml:space="preserve">CADENILLAS </v>
          </cell>
          <cell r="AC43" t="str">
            <v>ORTEGA</v>
          </cell>
          <cell r="AD43" t="str">
            <v xml:space="preserve"> WIDNER WILSON</v>
          </cell>
          <cell r="AE43" t="str">
            <v>INTEGRA</v>
          </cell>
          <cell r="AF43" t="str">
            <v>02</v>
          </cell>
          <cell r="AG43">
            <v>14.4</v>
          </cell>
          <cell r="AH43">
            <v>11.36</v>
          </cell>
          <cell r="AI43">
            <v>25.76</v>
          </cell>
          <cell r="AJ43">
            <v>80</v>
          </cell>
          <cell r="AK43">
            <v>40896</v>
          </cell>
          <cell r="AL43" t="str">
            <v/>
          </cell>
          <cell r="AM43">
            <v>1</v>
          </cell>
          <cell r="AN43" t="str">
            <v>2011</v>
          </cell>
          <cell r="AO43" t="str">
            <v>1</v>
          </cell>
          <cell r="AP43">
            <v>72</v>
          </cell>
          <cell r="AQ43">
            <v>0</v>
          </cell>
          <cell r="AR43">
            <v>0</v>
          </cell>
          <cell r="AS43">
            <v>0</v>
          </cell>
          <cell r="AT43">
            <v>0</v>
          </cell>
          <cell r="AU43">
            <v>0</v>
          </cell>
          <cell r="AV43">
            <v>0</v>
          </cell>
          <cell r="AW43">
            <v>0</v>
          </cell>
          <cell r="AX43">
            <v>0</v>
          </cell>
          <cell r="AY43">
            <v>0</v>
          </cell>
          <cell r="AZ43">
            <v>0</v>
          </cell>
          <cell r="BA43">
            <v>0</v>
          </cell>
          <cell r="BB43">
            <v>23874</v>
          </cell>
          <cell r="BC43">
            <v>0</v>
          </cell>
          <cell r="BD43">
            <v>0</v>
          </cell>
          <cell r="BE43">
            <v>0</v>
          </cell>
          <cell r="BF43">
            <v>0</v>
          </cell>
          <cell r="BG43">
            <v>0</v>
          </cell>
          <cell r="BH43" t="str">
            <v>538721WCOEE7</v>
          </cell>
          <cell r="BI43">
            <v>40896</v>
          </cell>
        </row>
        <row r="44">
          <cell r="A44" t="str">
            <v>18170653</v>
          </cell>
          <cell r="B44" t="str">
            <v>GAMARRA MENDOZA ROGER WALTER</v>
          </cell>
          <cell r="C44" t="str">
            <v>CHOFER</v>
          </cell>
          <cell r="D44" t="str">
            <v>18170653</v>
          </cell>
          <cell r="E44">
            <v>40896</v>
          </cell>
          <cell r="F44">
            <v>40939</v>
          </cell>
          <cell r="G44" t="str">
            <v>GAMARRA MENDOZA ROGER WALTER</v>
          </cell>
          <cell r="H44">
            <v>440</v>
          </cell>
          <cell r="I44">
            <v>440</v>
          </cell>
          <cell r="J44">
            <v>0</v>
          </cell>
          <cell r="K44">
            <v>0</v>
          </cell>
          <cell r="L44">
            <v>0</v>
          </cell>
          <cell r="M44">
            <v>380.6</v>
          </cell>
          <cell r="N44" t="str">
            <v>OFICINA ZONAL ANCASH</v>
          </cell>
          <cell r="O44" t="str">
            <v xml:space="preserve">0007  </v>
          </cell>
          <cell r="P44" t="str">
            <v>3628</v>
          </cell>
          <cell r="Q44" t="str">
            <v>001</v>
          </cell>
          <cell r="R44" t="str">
            <v>00047</v>
          </cell>
          <cell r="S44">
            <v>40905</v>
          </cell>
          <cell r="T44" t="str">
            <v>4024465735</v>
          </cell>
          <cell r="U44" t="str">
            <v>201112</v>
          </cell>
          <cell r="V44" t="str">
            <v>201112</v>
          </cell>
          <cell r="W44" t="str">
            <v>13</v>
          </cell>
          <cell r="X44">
            <v>2</v>
          </cell>
          <cell r="Y44" t="str">
            <v>CAS ZONALES DICIEMBRE 2011 ADICIONAL 01</v>
          </cell>
          <cell r="Z44">
            <v>1767</v>
          </cell>
          <cell r="AA44" t="str">
            <v>10181706533</v>
          </cell>
          <cell r="AB44" t="str">
            <v>GAMARRA</v>
          </cell>
          <cell r="AC44" t="str">
            <v>MENDOZA</v>
          </cell>
          <cell r="AD44" t="str">
            <v>ROGER WALTER</v>
          </cell>
          <cell r="AE44" t="str">
            <v>HORIZONTE</v>
          </cell>
          <cell r="AF44" t="str">
            <v>01</v>
          </cell>
          <cell r="AG44">
            <v>8.58</v>
          </cell>
          <cell r="AH44">
            <v>6.82</v>
          </cell>
          <cell r="AI44">
            <v>15.4</v>
          </cell>
          <cell r="AJ44">
            <v>44</v>
          </cell>
          <cell r="AK44">
            <v>40896</v>
          </cell>
          <cell r="AL44" t="str">
            <v/>
          </cell>
          <cell r="AM44">
            <v>1</v>
          </cell>
          <cell r="AN44" t="str">
            <v>2011</v>
          </cell>
          <cell r="AO44" t="str">
            <v>1</v>
          </cell>
          <cell r="AP44">
            <v>60.75</v>
          </cell>
          <cell r="AQ44">
            <v>0</v>
          </cell>
          <cell r="AR44">
            <v>0</v>
          </cell>
          <cell r="AS44">
            <v>0</v>
          </cell>
          <cell r="AT44">
            <v>0</v>
          </cell>
          <cell r="AU44">
            <v>0</v>
          </cell>
          <cell r="AV44">
            <v>0</v>
          </cell>
          <cell r="AW44">
            <v>0</v>
          </cell>
          <cell r="AX44">
            <v>0</v>
          </cell>
          <cell r="AY44">
            <v>0</v>
          </cell>
          <cell r="AZ44">
            <v>0</v>
          </cell>
          <cell r="BA44">
            <v>0</v>
          </cell>
          <cell r="BB44">
            <v>23057</v>
          </cell>
          <cell r="BC44">
            <v>0</v>
          </cell>
          <cell r="BD44">
            <v>0</v>
          </cell>
          <cell r="BE44">
            <v>0</v>
          </cell>
          <cell r="BF44">
            <v>0</v>
          </cell>
          <cell r="BG44">
            <v>0</v>
          </cell>
          <cell r="BH44" t="str">
            <v>530551RGMAD4</v>
          </cell>
          <cell r="BI44">
            <v>40896</v>
          </cell>
        </row>
        <row r="45">
          <cell r="A45" t="str">
            <v>18170653</v>
          </cell>
          <cell r="B45" t="str">
            <v>GAMARRA MENDOZA ROGER WALTER</v>
          </cell>
          <cell r="C45" t="str">
            <v>CHOFER</v>
          </cell>
          <cell r="D45" t="str">
            <v>18170653</v>
          </cell>
          <cell r="E45">
            <v>40896</v>
          </cell>
          <cell r="F45">
            <v>40999</v>
          </cell>
          <cell r="G45" t="str">
            <v>GAMARRA MENDOZA ROGER WALTER</v>
          </cell>
          <cell r="H45">
            <v>440</v>
          </cell>
          <cell r="I45">
            <v>440</v>
          </cell>
          <cell r="J45">
            <v>0</v>
          </cell>
          <cell r="K45">
            <v>0</v>
          </cell>
          <cell r="L45">
            <v>0</v>
          </cell>
          <cell r="M45">
            <v>380.6</v>
          </cell>
          <cell r="N45" t="str">
            <v>OFICINA ZONAL ANCASH</v>
          </cell>
          <cell r="O45" t="str">
            <v xml:space="preserve">0007  </v>
          </cell>
          <cell r="P45" t="str">
            <v>3628</v>
          </cell>
          <cell r="Q45" t="str">
            <v>001</v>
          </cell>
          <cell r="R45" t="str">
            <v>00047</v>
          </cell>
          <cell r="S45">
            <v>40905</v>
          </cell>
          <cell r="T45" t="str">
            <v>4024465735</v>
          </cell>
          <cell r="U45" t="str">
            <v>201112</v>
          </cell>
          <cell r="V45" t="str">
            <v>201112</v>
          </cell>
          <cell r="W45" t="str">
            <v>13</v>
          </cell>
          <cell r="X45">
            <v>2</v>
          </cell>
          <cell r="Y45" t="str">
            <v>CAS ZONALES DICIEMBRE 2011 ADICIONAL 01</v>
          </cell>
          <cell r="Z45">
            <v>1767</v>
          </cell>
          <cell r="AA45" t="str">
            <v>10181706533</v>
          </cell>
          <cell r="AB45" t="str">
            <v>GAMARRA</v>
          </cell>
          <cell r="AC45" t="str">
            <v>MENDOZA</v>
          </cell>
          <cell r="AD45" t="str">
            <v>ROGER WALTER</v>
          </cell>
          <cell r="AE45" t="str">
            <v>HORIZONTE</v>
          </cell>
          <cell r="AF45" t="str">
            <v>01</v>
          </cell>
          <cell r="AG45">
            <v>8.58</v>
          </cell>
          <cell r="AH45">
            <v>6.82</v>
          </cell>
          <cell r="AI45">
            <v>15.4</v>
          </cell>
          <cell r="AJ45">
            <v>44</v>
          </cell>
          <cell r="AK45">
            <v>40896</v>
          </cell>
          <cell r="AL45" t="str">
            <v/>
          </cell>
          <cell r="AM45">
            <v>1</v>
          </cell>
          <cell r="AN45" t="str">
            <v>2011</v>
          </cell>
          <cell r="AO45" t="str">
            <v>1</v>
          </cell>
          <cell r="AP45">
            <v>60.75</v>
          </cell>
          <cell r="AQ45">
            <v>0</v>
          </cell>
          <cell r="AR45">
            <v>0</v>
          </cell>
          <cell r="AS45">
            <v>0</v>
          </cell>
          <cell r="AT45">
            <v>0</v>
          </cell>
          <cell r="AU45">
            <v>0</v>
          </cell>
          <cell r="AV45">
            <v>0</v>
          </cell>
          <cell r="AW45">
            <v>0</v>
          </cell>
          <cell r="AX45">
            <v>0</v>
          </cell>
          <cell r="AY45">
            <v>0</v>
          </cell>
          <cell r="AZ45">
            <v>0</v>
          </cell>
          <cell r="BA45">
            <v>0</v>
          </cell>
          <cell r="BB45">
            <v>23057</v>
          </cell>
          <cell r="BC45">
            <v>0</v>
          </cell>
          <cell r="BD45">
            <v>0</v>
          </cell>
          <cell r="BE45">
            <v>0</v>
          </cell>
          <cell r="BF45">
            <v>0</v>
          </cell>
          <cell r="BG45">
            <v>0</v>
          </cell>
          <cell r="BH45" t="str">
            <v>530551RGMAD4</v>
          </cell>
          <cell r="BI45">
            <v>40896</v>
          </cell>
        </row>
        <row r="46">
          <cell r="A46" t="str">
            <v>18170653</v>
          </cell>
          <cell r="B46" t="str">
            <v>GAMARRA MENDOZA ROGER WALTER</v>
          </cell>
          <cell r="C46" t="str">
            <v>CHOFER</v>
          </cell>
          <cell r="D46" t="str">
            <v>18170653</v>
          </cell>
          <cell r="E46">
            <v>40896</v>
          </cell>
          <cell r="F46">
            <v>41090</v>
          </cell>
          <cell r="G46" t="str">
            <v>GAMARRA MENDOZA ROGER WALTER</v>
          </cell>
          <cell r="H46">
            <v>440</v>
          </cell>
          <cell r="I46">
            <v>440</v>
          </cell>
          <cell r="J46">
            <v>0</v>
          </cell>
          <cell r="K46">
            <v>0</v>
          </cell>
          <cell r="L46">
            <v>0</v>
          </cell>
          <cell r="M46">
            <v>380.6</v>
          </cell>
          <cell r="N46" t="str">
            <v>OFICINA ZONAL ANCASH</v>
          </cell>
          <cell r="O46" t="str">
            <v xml:space="preserve">0007  </v>
          </cell>
          <cell r="P46" t="str">
            <v>3628</v>
          </cell>
          <cell r="Q46" t="str">
            <v>001</v>
          </cell>
          <cell r="R46" t="str">
            <v>00047</v>
          </cell>
          <cell r="S46">
            <v>40905</v>
          </cell>
          <cell r="T46" t="str">
            <v>4024465735</v>
          </cell>
          <cell r="U46" t="str">
            <v>201112</v>
          </cell>
          <cell r="V46" t="str">
            <v>201112</v>
          </cell>
          <cell r="W46" t="str">
            <v>13</v>
          </cell>
          <cell r="X46">
            <v>2</v>
          </cell>
          <cell r="Y46" t="str">
            <v>CAS ZONALES DICIEMBRE 2011 ADICIONAL 01</v>
          </cell>
          <cell r="Z46">
            <v>1767</v>
          </cell>
          <cell r="AA46" t="str">
            <v>10181706533</v>
          </cell>
          <cell r="AB46" t="str">
            <v>GAMARRA</v>
          </cell>
          <cell r="AC46" t="str">
            <v>MENDOZA</v>
          </cell>
          <cell r="AD46" t="str">
            <v>ROGER WALTER</v>
          </cell>
          <cell r="AE46" t="str">
            <v>HORIZONTE</v>
          </cell>
          <cell r="AF46" t="str">
            <v>01</v>
          </cell>
          <cell r="AG46">
            <v>8.58</v>
          </cell>
          <cell r="AH46">
            <v>6.82</v>
          </cell>
          <cell r="AI46">
            <v>15.4</v>
          </cell>
          <cell r="AJ46">
            <v>44</v>
          </cell>
          <cell r="AK46">
            <v>40896</v>
          </cell>
          <cell r="AL46" t="str">
            <v/>
          </cell>
          <cell r="AM46">
            <v>1</v>
          </cell>
          <cell r="AN46" t="str">
            <v>2011</v>
          </cell>
          <cell r="AO46" t="str">
            <v>1</v>
          </cell>
          <cell r="AP46">
            <v>60.75</v>
          </cell>
          <cell r="AQ46">
            <v>0</v>
          </cell>
          <cell r="AR46">
            <v>0</v>
          </cell>
          <cell r="AS46">
            <v>0</v>
          </cell>
          <cell r="AT46">
            <v>0</v>
          </cell>
          <cell r="AU46">
            <v>0</v>
          </cell>
          <cell r="AV46">
            <v>0</v>
          </cell>
          <cell r="AW46">
            <v>0</v>
          </cell>
          <cell r="AX46">
            <v>0</v>
          </cell>
          <cell r="AY46">
            <v>0</v>
          </cell>
          <cell r="AZ46">
            <v>0</v>
          </cell>
          <cell r="BA46">
            <v>0</v>
          </cell>
          <cell r="BB46">
            <v>23057</v>
          </cell>
          <cell r="BC46">
            <v>0</v>
          </cell>
          <cell r="BD46">
            <v>0</v>
          </cell>
          <cell r="BE46">
            <v>0</v>
          </cell>
          <cell r="BF46">
            <v>0</v>
          </cell>
          <cell r="BG46">
            <v>0</v>
          </cell>
          <cell r="BH46" t="str">
            <v>530551RGMAD4</v>
          </cell>
          <cell r="BI46">
            <v>40896</v>
          </cell>
        </row>
        <row r="47">
          <cell r="A47" t="str">
            <v>40449171</v>
          </cell>
          <cell r="B47" t="str">
            <v>CLEMENTE HENOSTROZA ROSA ELSA</v>
          </cell>
          <cell r="C47" t="str">
            <v>RESPONSABLE DE PROYECTOS</v>
          </cell>
          <cell r="D47" t="str">
            <v>40449171</v>
          </cell>
          <cell r="E47">
            <v>40878</v>
          </cell>
          <cell r="F47">
            <v>40939</v>
          </cell>
          <cell r="G47" t="str">
            <v>CLEMENTE HENOSTROZA ROSA ELSA</v>
          </cell>
          <cell r="H47">
            <v>2996.67</v>
          </cell>
          <cell r="I47">
            <v>2996.67</v>
          </cell>
          <cell r="J47">
            <v>0</v>
          </cell>
          <cell r="K47">
            <v>0</v>
          </cell>
          <cell r="L47">
            <v>0</v>
          </cell>
          <cell r="M47">
            <v>2607.1</v>
          </cell>
          <cell r="N47" t="str">
            <v>OFICINA ZONAL HUARAZ</v>
          </cell>
          <cell r="O47" t="str">
            <v xml:space="preserve">0008  </v>
          </cell>
          <cell r="P47" t="str">
            <v>3547</v>
          </cell>
          <cell r="Q47" t="str">
            <v>001</v>
          </cell>
          <cell r="R47" t="str">
            <v>56</v>
          </cell>
          <cell r="S47">
            <v>40896</v>
          </cell>
          <cell r="T47" t="str">
            <v>04 374 414955</v>
          </cell>
          <cell r="U47" t="str">
            <v>201112</v>
          </cell>
          <cell r="V47" t="str">
            <v>201112</v>
          </cell>
          <cell r="W47" t="str">
            <v>12</v>
          </cell>
          <cell r="X47">
            <v>1</v>
          </cell>
          <cell r="Y47" t="str">
            <v>CAS ZONALES DICIEMBRE 2011</v>
          </cell>
          <cell r="Z47">
            <v>3964</v>
          </cell>
          <cell r="AA47" t="str">
            <v>10404491712</v>
          </cell>
          <cell r="AB47" t="str">
            <v>CLEMENTE</v>
          </cell>
          <cell r="AC47" t="str">
            <v>HENOSTROZA</v>
          </cell>
          <cell r="AD47" t="str">
            <v>ROSA ELSA</v>
          </cell>
          <cell r="AE47" t="str">
            <v>ONP</v>
          </cell>
          <cell r="AF47" t="str">
            <v>99</v>
          </cell>
          <cell r="AG47">
            <v>0</v>
          </cell>
          <cell r="AH47">
            <v>0</v>
          </cell>
          <cell r="AI47">
            <v>0</v>
          </cell>
          <cell r="AJ47">
            <v>389.57</v>
          </cell>
          <cell r="AK47">
            <v>40878</v>
          </cell>
          <cell r="AL47" t="str">
            <v>2597149</v>
          </cell>
          <cell r="AM47">
            <v>40801</v>
          </cell>
          <cell r="AN47" t="str">
            <v>2011</v>
          </cell>
          <cell r="AO47" t="str">
            <v>1</v>
          </cell>
          <cell r="AP47">
            <v>97.2</v>
          </cell>
          <cell r="AQ47">
            <v>0</v>
          </cell>
          <cell r="AR47">
            <v>0</v>
          </cell>
          <cell r="AS47">
            <v>0</v>
          </cell>
          <cell r="AT47">
            <v>0</v>
          </cell>
          <cell r="AU47">
            <v>0</v>
          </cell>
          <cell r="AV47">
            <v>0</v>
          </cell>
          <cell r="AW47">
            <v>0</v>
          </cell>
          <cell r="AX47">
            <v>0</v>
          </cell>
          <cell r="AY47">
            <v>0</v>
          </cell>
          <cell r="AZ47">
            <v>0</v>
          </cell>
          <cell r="BA47">
            <v>0</v>
          </cell>
          <cell r="BB47">
            <v>29097</v>
          </cell>
          <cell r="BC47">
            <v>0</v>
          </cell>
          <cell r="BD47">
            <v>0</v>
          </cell>
          <cell r="BE47">
            <v>0</v>
          </cell>
          <cell r="BF47">
            <v>0</v>
          </cell>
          <cell r="BG47">
            <v>0</v>
          </cell>
          <cell r="BH47" t="str">
            <v/>
          </cell>
          <cell r="BI47">
            <v>40878</v>
          </cell>
        </row>
        <row r="48">
          <cell r="A48" t="str">
            <v>31672581</v>
          </cell>
          <cell r="B48" t="str">
            <v>JULCA GARCIA MIGUEL ANGEL</v>
          </cell>
          <cell r="C48" t="str">
            <v>TECNICO DE PROYECTOS</v>
          </cell>
          <cell r="D48" t="str">
            <v>31672581</v>
          </cell>
          <cell r="E48">
            <v>40879</v>
          </cell>
          <cell r="F48">
            <v>40939</v>
          </cell>
          <cell r="G48" t="str">
            <v>JULCA GARCIA MIGUEL ANGEL</v>
          </cell>
          <cell r="H48">
            <v>2803.33</v>
          </cell>
          <cell r="I48">
            <v>2803.33</v>
          </cell>
          <cell r="J48">
            <v>0</v>
          </cell>
          <cell r="K48">
            <v>0</v>
          </cell>
          <cell r="L48">
            <v>0</v>
          </cell>
          <cell r="M48">
            <v>2438.9</v>
          </cell>
          <cell r="N48" t="str">
            <v>OFICINA ZONAL HUARAZ</v>
          </cell>
          <cell r="O48" t="str">
            <v xml:space="preserve">0008  </v>
          </cell>
          <cell r="P48" t="str">
            <v>3546</v>
          </cell>
          <cell r="Q48" t="str">
            <v>001</v>
          </cell>
          <cell r="R48" t="str">
            <v>58</v>
          </cell>
          <cell r="S48">
            <v>40896</v>
          </cell>
          <cell r="T48" t="str">
            <v>04-036-998372</v>
          </cell>
          <cell r="U48" t="str">
            <v>201112</v>
          </cell>
          <cell r="V48" t="str">
            <v>201112</v>
          </cell>
          <cell r="W48" t="str">
            <v>12</v>
          </cell>
          <cell r="X48">
            <v>1</v>
          </cell>
          <cell r="Y48" t="str">
            <v>CAS ZONALES DICIEMBRE 2011</v>
          </cell>
          <cell r="Z48">
            <v>3543</v>
          </cell>
          <cell r="AA48" t="str">
            <v>10316725819</v>
          </cell>
          <cell r="AB48" t="str">
            <v>JULCA</v>
          </cell>
          <cell r="AC48" t="str">
            <v>GARCIA</v>
          </cell>
          <cell r="AD48" t="str">
            <v>MIGUEL ANGEL</v>
          </cell>
          <cell r="AE48" t="str">
            <v>ONP</v>
          </cell>
          <cell r="AF48" t="str">
            <v>99</v>
          </cell>
          <cell r="AG48">
            <v>0</v>
          </cell>
          <cell r="AH48">
            <v>0</v>
          </cell>
          <cell r="AI48">
            <v>0</v>
          </cell>
          <cell r="AJ48">
            <v>364.43</v>
          </cell>
          <cell r="AK48">
            <v>40879</v>
          </cell>
          <cell r="AL48" t="str">
            <v>2208969</v>
          </cell>
          <cell r="AM48">
            <v>40550</v>
          </cell>
          <cell r="AN48" t="str">
            <v>2011</v>
          </cell>
          <cell r="AO48" t="str">
            <v>1</v>
          </cell>
          <cell r="AP48">
            <v>97.2</v>
          </cell>
          <cell r="AQ48">
            <v>0</v>
          </cell>
          <cell r="AR48">
            <v>0</v>
          </cell>
          <cell r="AS48">
            <v>0</v>
          </cell>
          <cell r="AT48">
            <v>0</v>
          </cell>
          <cell r="AU48">
            <v>0</v>
          </cell>
          <cell r="AV48">
            <v>0</v>
          </cell>
          <cell r="AW48">
            <v>0</v>
          </cell>
          <cell r="AX48">
            <v>0</v>
          </cell>
          <cell r="AY48">
            <v>0</v>
          </cell>
          <cell r="AZ48">
            <v>0</v>
          </cell>
          <cell r="BA48">
            <v>0</v>
          </cell>
          <cell r="BB48">
            <v>27211</v>
          </cell>
          <cell r="BC48">
            <v>0</v>
          </cell>
          <cell r="BD48">
            <v>0</v>
          </cell>
          <cell r="BE48">
            <v>0</v>
          </cell>
          <cell r="BF48">
            <v>0</v>
          </cell>
          <cell r="BG48">
            <v>0</v>
          </cell>
          <cell r="BH48" t="str">
            <v/>
          </cell>
          <cell r="BI48">
            <v>40878</v>
          </cell>
        </row>
        <row r="49">
          <cell r="A49" t="str">
            <v>31672581</v>
          </cell>
          <cell r="B49" t="str">
            <v>JULCA GARCIA MIGUEL ANGEL</v>
          </cell>
          <cell r="C49" t="str">
            <v>TECNICO DE PROYECTOS</v>
          </cell>
          <cell r="D49" t="str">
            <v>31672581</v>
          </cell>
          <cell r="E49">
            <v>40879</v>
          </cell>
          <cell r="F49">
            <v>40999</v>
          </cell>
          <cell r="G49" t="str">
            <v>JULCA GARCIA MIGUEL ANGEL</v>
          </cell>
          <cell r="H49">
            <v>2803.33</v>
          </cell>
          <cell r="I49">
            <v>2803.33</v>
          </cell>
          <cell r="J49">
            <v>0</v>
          </cell>
          <cell r="K49">
            <v>0</v>
          </cell>
          <cell r="L49">
            <v>0</v>
          </cell>
          <cell r="M49">
            <v>2438.9</v>
          </cell>
          <cell r="N49" t="str">
            <v>OFICINA ZONAL HUARAZ</v>
          </cell>
          <cell r="O49" t="str">
            <v xml:space="preserve">0008  </v>
          </cell>
          <cell r="P49" t="str">
            <v>3546</v>
          </cell>
          <cell r="Q49" t="str">
            <v>001</v>
          </cell>
          <cell r="R49" t="str">
            <v>58</v>
          </cell>
          <cell r="S49">
            <v>40896</v>
          </cell>
          <cell r="T49" t="str">
            <v>04-036-998372</v>
          </cell>
          <cell r="U49" t="str">
            <v>201112</v>
          </cell>
          <cell r="V49" t="str">
            <v>201112</v>
          </cell>
          <cell r="W49" t="str">
            <v>12</v>
          </cell>
          <cell r="X49">
            <v>1</v>
          </cell>
          <cell r="Y49" t="str">
            <v>CAS ZONALES DICIEMBRE 2011</v>
          </cell>
          <cell r="Z49">
            <v>3543</v>
          </cell>
          <cell r="AA49" t="str">
            <v>10316725819</v>
          </cell>
          <cell r="AB49" t="str">
            <v>JULCA</v>
          </cell>
          <cell r="AC49" t="str">
            <v>GARCIA</v>
          </cell>
          <cell r="AD49" t="str">
            <v>MIGUEL ANGEL</v>
          </cell>
          <cell r="AE49" t="str">
            <v>ONP</v>
          </cell>
          <cell r="AF49" t="str">
            <v>99</v>
          </cell>
          <cell r="AG49">
            <v>0</v>
          </cell>
          <cell r="AH49">
            <v>0</v>
          </cell>
          <cell r="AI49">
            <v>0</v>
          </cell>
          <cell r="AJ49">
            <v>364.43</v>
          </cell>
          <cell r="AK49">
            <v>40879</v>
          </cell>
          <cell r="AL49" t="str">
            <v>2208969</v>
          </cell>
          <cell r="AM49">
            <v>40550</v>
          </cell>
          <cell r="AN49" t="str">
            <v>2011</v>
          </cell>
          <cell r="AO49" t="str">
            <v>1</v>
          </cell>
          <cell r="AP49">
            <v>97.2</v>
          </cell>
          <cell r="AQ49">
            <v>0</v>
          </cell>
          <cell r="AR49">
            <v>0</v>
          </cell>
          <cell r="AS49">
            <v>0</v>
          </cell>
          <cell r="AT49">
            <v>0</v>
          </cell>
          <cell r="AU49">
            <v>0</v>
          </cell>
          <cell r="AV49">
            <v>0</v>
          </cell>
          <cell r="AW49">
            <v>0</v>
          </cell>
          <cell r="AX49">
            <v>0</v>
          </cell>
          <cell r="AY49">
            <v>0</v>
          </cell>
          <cell r="AZ49">
            <v>0</v>
          </cell>
          <cell r="BA49">
            <v>0</v>
          </cell>
          <cell r="BB49">
            <v>27211</v>
          </cell>
          <cell r="BC49">
            <v>0</v>
          </cell>
          <cell r="BD49">
            <v>0</v>
          </cell>
          <cell r="BE49">
            <v>0</v>
          </cell>
          <cell r="BF49">
            <v>0</v>
          </cell>
          <cell r="BG49">
            <v>0</v>
          </cell>
          <cell r="BH49" t="str">
            <v/>
          </cell>
          <cell r="BI49">
            <v>40878</v>
          </cell>
        </row>
        <row r="50">
          <cell r="A50" t="str">
            <v>31672581</v>
          </cell>
          <cell r="B50" t="str">
            <v>JULCA GARCIA MIGUEL ANGEL</v>
          </cell>
          <cell r="C50" t="str">
            <v>TECNICO DE PROYECTOS</v>
          </cell>
          <cell r="D50" t="str">
            <v>31672581</v>
          </cell>
          <cell r="E50">
            <v>40879</v>
          </cell>
          <cell r="F50">
            <v>41060</v>
          </cell>
          <cell r="G50" t="str">
            <v>JULCA GARCIA MIGUEL ANGEL</v>
          </cell>
          <cell r="H50">
            <v>2803.33</v>
          </cell>
          <cell r="I50">
            <v>2803.33</v>
          </cell>
          <cell r="J50">
            <v>0</v>
          </cell>
          <cell r="K50">
            <v>0</v>
          </cell>
          <cell r="L50">
            <v>0</v>
          </cell>
          <cell r="M50">
            <v>2438.9</v>
          </cell>
          <cell r="N50" t="str">
            <v>OFICINA ZONAL HUARAZ</v>
          </cell>
          <cell r="O50" t="str">
            <v xml:space="preserve">0008  </v>
          </cell>
          <cell r="P50" t="str">
            <v>3546</v>
          </cell>
          <cell r="Q50" t="str">
            <v>001</v>
          </cell>
          <cell r="R50" t="str">
            <v>58</v>
          </cell>
          <cell r="S50">
            <v>40896</v>
          </cell>
          <cell r="T50" t="str">
            <v>04-036-998372</v>
          </cell>
          <cell r="U50" t="str">
            <v>201112</v>
          </cell>
          <cell r="V50" t="str">
            <v>201112</v>
          </cell>
          <cell r="W50" t="str">
            <v>12</v>
          </cell>
          <cell r="X50">
            <v>1</v>
          </cell>
          <cell r="Y50" t="str">
            <v>CAS ZONALES DICIEMBRE 2011</v>
          </cell>
          <cell r="Z50">
            <v>3543</v>
          </cell>
          <cell r="AA50" t="str">
            <v>10316725819</v>
          </cell>
          <cell r="AB50" t="str">
            <v>JULCA</v>
          </cell>
          <cell r="AC50" t="str">
            <v>GARCIA</v>
          </cell>
          <cell r="AD50" t="str">
            <v>MIGUEL ANGEL</v>
          </cell>
          <cell r="AE50" t="str">
            <v>ONP</v>
          </cell>
          <cell r="AF50" t="str">
            <v>99</v>
          </cell>
          <cell r="AG50">
            <v>0</v>
          </cell>
          <cell r="AH50">
            <v>0</v>
          </cell>
          <cell r="AI50">
            <v>0</v>
          </cell>
          <cell r="AJ50">
            <v>364.43</v>
          </cell>
          <cell r="AK50">
            <v>40879</v>
          </cell>
          <cell r="AL50" t="str">
            <v>2208969</v>
          </cell>
          <cell r="AM50">
            <v>40550</v>
          </cell>
          <cell r="AN50" t="str">
            <v>2011</v>
          </cell>
          <cell r="AO50" t="str">
            <v>1</v>
          </cell>
          <cell r="AP50">
            <v>97.2</v>
          </cell>
          <cell r="AQ50">
            <v>0</v>
          </cell>
          <cell r="AR50">
            <v>0</v>
          </cell>
          <cell r="AS50">
            <v>0</v>
          </cell>
          <cell r="AT50">
            <v>0</v>
          </cell>
          <cell r="AU50">
            <v>0</v>
          </cell>
          <cell r="AV50">
            <v>0</v>
          </cell>
          <cell r="AW50">
            <v>0</v>
          </cell>
          <cell r="AX50">
            <v>0</v>
          </cell>
          <cell r="AY50">
            <v>0</v>
          </cell>
          <cell r="AZ50">
            <v>0</v>
          </cell>
          <cell r="BA50">
            <v>0</v>
          </cell>
          <cell r="BB50">
            <v>27211</v>
          </cell>
          <cell r="BC50">
            <v>0</v>
          </cell>
          <cell r="BD50">
            <v>0</v>
          </cell>
          <cell r="BE50">
            <v>0</v>
          </cell>
          <cell r="BF50">
            <v>0</v>
          </cell>
          <cell r="BG50">
            <v>0</v>
          </cell>
          <cell r="BH50" t="str">
            <v/>
          </cell>
          <cell r="BI50">
            <v>40878</v>
          </cell>
        </row>
        <row r="51">
          <cell r="A51" t="str">
            <v>32041466</v>
          </cell>
          <cell r="B51" t="str">
            <v>SANCHEZ LIRIO JUAN ANDRES</v>
          </cell>
          <cell r="C51" t="str">
            <v>RESPONSABLE DE PROMOCION SOCIAL Y CAPACITACION</v>
          </cell>
          <cell r="D51" t="str">
            <v>32041466</v>
          </cell>
          <cell r="E51">
            <v>40879</v>
          </cell>
          <cell r="F51">
            <v>40939</v>
          </cell>
          <cell r="G51" t="str">
            <v>SANCHEZ LIRIO JUAN ANDRES</v>
          </cell>
          <cell r="H51">
            <v>2803.33</v>
          </cell>
          <cell r="I51">
            <v>2803.33</v>
          </cell>
          <cell r="J51">
            <v>0</v>
          </cell>
          <cell r="K51">
            <v>0</v>
          </cell>
          <cell r="L51">
            <v>0</v>
          </cell>
          <cell r="M51">
            <v>2438.9</v>
          </cell>
          <cell r="N51" t="str">
            <v>OFICINA ZONAL HUARAZ</v>
          </cell>
          <cell r="O51" t="str">
            <v xml:space="preserve">0008  </v>
          </cell>
          <cell r="P51" t="str">
            <v>3556</v>
          </cell>
          <cell r="Q51" t="str">
            <v>001</v>
          </cell>
          <cell r="R51" t="str">
            <v>107</v>
          </cell>
          <cell r="S51">
            <v>40896</v>
          </cell>
          <cell r="T51" t="str">
            <v>4041615481</v>
          </cell>
          <cell r="U51" t="str">
            <v>201112</v>
          </cell>
          <cell r="V51" t="str">
            <v>201112</v>
          </cell>
          <cell r="W51" t="str">
            <v>12</v>
          </cell>
          <cell r="X51">
            <v>1</v>
          </cell>
          <cell r="Y51" t="str">
            <v>CAS ZONALES DICIEMBRE 2011</v>
          </cell>
          <cell r="Z51">
            <v>4225</v>
          </cell>
          <cell r="AA51" t="str">
            <v>10320414666</v>
          </cell>
          <cell r="AB51" t="str">
            <v>SANCHEZ</v>
          </cell>
          <cell r="AC51" t="str">
            <v>LIRIO</v>
          </cell>
          <cell r="AD51" t="str">
            <v>JUAN ANDRES</v>
          </cell>
          <cell r="AE51" t="str">
            <v>ONP</v>
          </cell>
          <cell r="AF51" t="str">
            <v>99</v>
          </cell>
          <cell r="AG51">
            <v>0</v>
          </cell>
          <cell r="AH51">
            <v>0</v>
          </cell>
          <cell r="AI51">
            <v>0</v>
          </cell>
          <cell r="AJ51">
            <v>364.43</v>
          </cell>
          <cell r="AK51">
            <v>40879</v>
          </cell>
          <cell r="AL51" t="str">
            <v>2330999</v>
          </cell>
          <cell r="AM51">
            <v>40592</v>
          </cell>
          <cell r="AN51" t="str">
            <v>2011</v>
          </cell>
          <cell r="AO51" t="str">
            <v>1</v>
          </cell>
          <cell r="AP51">
            <v>97.2</v>
          </cell>
          <cell r="AQ51">
            <v>0</v>
          </cell>
          <cell r="AR51">
            <v>0</v>
          </cell>
          <cell r="AS51">
            <v>0</v>
          </cell>
          <cell r="AT51">
            <v>0</v>
          </cell>
          <cell r="AU51">
            <v>0</v>
          </cell>
          <cell r="AV51">
            <v>0</v>
          </cell>
          <cell r="AW51">
            <v>0</v>
          </cell>
          <cell r="AX51">
            <v>0</v>
          </cell>
          <cell r="AY51">
            <v>0</v>
          </cell>
          <cell r="AZ51">
            <v>0</v>
          </cell>
          <cell r="BA51">
            <v>0</v>
          </cell>
          <cell r="BB51">
            <v>25469</v>
          </cell>
          <cell r="BC51">
            <v>0</v>
          </cell>
          <cell r="BD51">
            <v>0</v>
          </cell>
          <cell r="BE51">
            <v>0</v>
          </cell>
          <cell r="BF51">
            <v>0</v>
          </cell>
          <cell r="BG51">
            <v>0</v>
          </cell>
          <cell r="BH51" t="str">
            <v/>
          </cell>
          <cell r="BI51">
            <v>40879</v>
          </cell>
        </row>
        <row r="52">
          <cell r="A52" t="str">
            <v>32041466</v>
          </cell>
          <cell r="B52" t="str">
            <v>SANCHEZ LIRIO JUAN ANDRES</v>
          </cell>
          <cell r="C52" t="str">
            <v>RESPONSABLE DE PROMOCION SOCIAL Y CAPACITACION</v>
          </cell>
          <cell r="D52" t="str">
            <v>32041466</v>
          </cell>
          <cell r="E52">
            <v>40879</v>
          </cell>
          <cell r="F52">
            <v>40968</v>
          </cell>
          <cell r="G52" t="str">
            <v>SANCHEZ LIRIO JUAN ANDRES</v>
          </cell>
          <cell r="H52">
            <v>2803.33</v>
          </cell>
          <cell r="I52">
            <v>2803.33</v>
          </cell>
          <cell r="J52">
            <v>0</v>
          </cell>
          <cell r="K52">
            <v>0</v>
          </cell>
          <cell r="L52">
            <v>0</v>
          </cell>
          <cell r="M52">
            <v>2438.9</v>
          </cell>
          <cell r="N52" t="str">
            <v>OFICINA ZONAL HUARAZ</v>
          </cell>
          <cell r="O52" t="str">
            <v xml:space="preserve">0008  </v>
          </cell>
          <cell r="P52" t="str">
            <v>3556</v>
          </cell>
          <cell r="Q52" t="str">
            <v>001</v>
          </cell>
          <cell r="R52" t="str">
            <v>107</v>
          </cell>
          <cell r="S52">
            <v>40896</v>
          </cell>
          <cell r="T52" t="str">
            <v>4041615481</v>
          </cell>
          <cell r="U52" t="str">
            <v>201112</v>
          </cell>
          <cell r="V52" t="str">
            <v>201112</v>
          </cell>
          <cell r="W52" t="str">
            <v>12</v>
          </cell>
          <cell r="X52">
            <v>1</v>
          </cell>
          <cell r="Y52" t="str">
            <v>CAS ZONALES DICIEMBRE 2011</v>
          </cell>
          <cell r="Z52">
            <v>4225</v>
          </cell>
          <cell r="AA52" t="str">
            <v>10320414666</v>
          </cell>
          <cell r="AB52" t="str">
            <v>SANCHEZ</v>
          </cell>
          <cell r="AC52" t="str">
            <v>LIRIO</v>
          </cell>
          <cell r="AD52" t="str">
            <v>JUAN ANDRES</v>
          </cell>
          <cell r="AE52" t="str">
            <v>ONP</v>
          </cell>
          <cell r="AF52" t="str">
            <v>99</v>
          </cell>
          <cell r="AG52">
            <v>0</v>
          </cell>
          <cell r="AH52">
            <v>0</v>
          </cell>
          <cell r="AI52">
            <v>0</v>
          </cell>
          <cell r="AJ52">
            <v>364.43</v>
          </cell>
          <cell r="AK52">
            <v>40879</v>
          </cell>
          <cell r="AL52" t="str">
            <v>2330999</v>
          </cell>
          <cell r="AM52">
            <v>40592</v>
          </cell>
          <cell r="AN52" t="str">
            <v>2011</v>
          </cell>
          <cell r="AO52" t="str">
            <v>1</v>
          </cell>
          <cell r="AP52">
            <v>97.2</v>
          </cell>
          <cell r="AQ52">
            <v>0</v>
          </cell>
          <cell r="AR52">
            <v>0</v>
          </cell>
          <cell r="AS52">
            <v>0</v>
          </cell>
          <cell r="AT52">
            <v>0</v>
          </cell>
          <cell r="AU52">
            <v>0</v>
          </cell>
          <cell r="AV52">
            <v>0</v>
          </cell>
          <cell r="AW52">
            <v>0</v>
          </cell>
          <cell r="AX52">
            <v>0</v>
          </cell>
          <cell r="AY52">
            <v>0</v>
          </cell>
          <cell r="AZ52">
            <v>0</v>
          </cell>
          <cell r="BA52">
            <v>0</v>
          </cell>
          <cell r="BB52">
            <v>25469</v>
          </cell>
          <cell r="BC52">
            <v>0</v>
          </cell>
          <cell r="BD52">
            <v>0</v>
          </cell>
          <cell r="BE52">
            <v>0</v>
          </cell>
          <cell r="BF52">
            <v>0</v>
          </cell>
          <cell r="BG52">
            <v>0</v>
          </cell>
          <cell r="BH52" t="str">
            <v/>
          </cell>
          <cell r="BI52">
            <v>40879</v>
          </cell>
        </row>
        <row r="53">
          <cell r="A53" t="str">
            <v>23930015</v>
          </cell>
          <cell r="B53" t="str">
            <v>VALDIVIA SILVA KARL</v>
          </cell>
          <cell r="C53" t="str">
            <v>JEFE DE LA OFICINA ZONAL HUARAZ</v>
          </cell>
          <cell r="D53" t="str">
            <v>23930015</v>
          </cell>
          <cell r="E53">
            <v>40823</v>
          </cell>
          <cell r="F53">
            <v>40908</v>
          </cell>
          <cell r="G53" t="str">
            <v>VALDIVIA SILVA KARL</v>
          </cell>
          <cell r="H53">
            <v>5300</v>
          </cell>
          <cell r="I53">
            <v>5300</v>
          </cell>
          <cell r="J53">
            <v>0</v>
          </cell>
          <cell r="K53">
            <v>0</v>
          </cell>
          <cell r="L53">
            <v>0</v>
          </cell>
          <cell r="M53">
            <v>4611</v>
          </cell>
          <cell r="N53" t="str">
            <v>OFICINA ZONAL HUARAZ</v>
          </cell>
          <cell r="O53" t="str">
            <v xml:space="preserve">0008  </v>
          </cell>
          <cell r="P53" t="str">
            <v>3428</v>
          </cell>
          <cell r="Q53" t="str">
            <v>001</v>
          </cell>
          <cell r="R53" t="str">
            <v>79</v>
          </cell>
          <cell r="S53">
            <v>40896</v>
          </cell>
          <cell r="T53" t="str">
            <v>04-161-951558</v>
          </cell>
          <cell r="U53" t="str">
            <v>201112</v>
          </cell>
          <cell r="V53" t="str">
            <v>201112</v>
          </cell>
          <cell r="W53" t="str">
            <v>12</v>
          </cell>
          <cell r="X53">
            <v>1</v>
          </cell>
          <cell r="Y53" t="str">
            <v>CAS ZONALES DICIEMBRE 2011</v>
          </cell>
          <cell r="Z53">
            <v>4147</v>
          </cell>
          <cell r="AA53" t="str">
            <v>10239300150</v>
          </cell>
          <cell r="AB53" t="str">
            <v>VALDIVIA</v>
          </cell>
          <cell r="AC53" t="str">
            <v>SILVA</v>
          </cell>
          <cell r="AD53" t="str">
            <v>KARL</v>
          </cell>
          <cell r="AE53" t="str">
            <v>ONP</v>
          </cell>
          <cell r="AF53" t="str">
            <v>99</v>
          </cell>
          <cell r="AG53">
            <v>0</v>
          </cell>
          <cell r="AH53">
            <v>0</v>
          </cell>
          <cell r="AI53">
            <v>0</v>
          </cell>
          <cell r="AJ53">
            <v>689</v>
          </cell>
          <cell r="AK53">
            <v>40823</v>
          </cell>
          <cell r="AL53" t="str">
            <v>2634812</v>
          </cell>
          <cell r="AM53">
            <v>40836</v>
          </cell>
          <cell r="AN53" t="str">
            <v>2011</v>
          </cell>
          <cell r="AO53" t="str">
            <v>1</v>
          </cell>
          <cell r="AP53">
            <v>97.2</v>
          </cell>
          <cell r="AQ53">
            <v>0</v>
          </cell>
          <cell r="AR53">
            <v>0</v>
          </cell>
          <cell r="AS53">
            <v>0</v>
          </cell>
          <cell r="AT53">
            <v>0</v>
          </cell>
          <cell r="AU53">
            <v>0</v>
          </cell>
          <cell r="AV53">
            <v>0</v>
          </cell>
          <cell r="AW53">
            <v>0</v>
          </cell>
          <cell r="AX53">
            <v>0</v>
          </cell>
          <cell r="AY53">
            <v>0</v>
          </cell>
          <cell r="AZ53">
            <v>0</v>
          </cell>
          <cell r="BA53">
            <v>0</v>
          </cell>
          <cell r="BB53">
            <v>25879</v>
          </cell>
          <cell r="BC53">
            <v>0</v>
          </cell>
          <cell r="BD53">
            <v>0</v>
          </cell>
          <cell r="BE53">
            <v>0</v>
          </cell>
          <cell r="BF53">
            <v>0</v>
          </cell>
          <cell r="BG53">
            <v>0</v>
          </cell>
          <cell r="BH53" t="str">
            <v/>
          </cell>
          <cell r="BI53" t="str">
            <v/>
          </cell>
        </row>
        <row r="54">
          <cell r="A54" t="str">
            <v>10542247</v>
          </cell>
          <cell r="B54" t="str">
            <v>CALCINA MONRROY NICOLAS</v>
          </cell>
          <cell r="C54" t="str">
            <v>RESPONSABLE ADMINISTRATIVO E INFORMATICO</v>
          </cell>
          <cell r="D54" t="str">
            <v>10542247</v>
          </cell>
          <cell r="E54">
            <v>40896</v>
          </cell>
          <cell r="F54">
            <v>40939</v>
          </cell>
          <cell r="G54" t="str">
            <v>CALCINA MONRROY NICOLAS</v>
          </cell>
          <cell r="H54">
            <v>800</v>
          </cell>
          <cell r="I54">
            <v>800</v>
          </cell>
          <cell r="J54">
            <v>0</v>
          </cell>
          <cell r="K54">
            <v>0</v>
          </cell>
          <cell r="L54">
            <v>0</v>
          </cell>
          <cell r="M54">
            <v>697.28</v>
          </cell>
          <cell r="N54" t="str">
            <v>OFICINA ZONAL HUARAZ</v>
          </cell>
          <cell r="O54" t="str">
            <v xml:space="preserve">0008  </v>
          </cell>
          <cell r="P54" t="str">
            <v>3630</v>
          </cell>
          <cell r="Q54" t="str">
            <v>001</v>
          </cell>
          <cell r="R54" t="str">
            <v>000061</v>
          </cell>
          <cell r="S54">
            <v>40905</v>
          </cell>
          <cell r="T54" t="str">
            <v>4017964653</v>
          </cell>
          <cell r="U54" t="str">
            <v>201112</v>
          </cell>
          <cell r="V54" t="str">
            <v>201112</v>
          </cell>
          <cell r="W54" t="str">
            <v>13</v>
          </cell>
          <cell r="X54">
            <v>2</v>
          </cell>
          <cell r="Y54" t="str">
            <v>CAS ZONALES DICIEMBRE 2011 ADICIONAL 01</v>
          </cell>
          <cell r="Z54">
            <v>201</v>
          </cell>
          <cell r="AA54" t="str">
            <v>10105422470</v>
          </cell>
          <cell r="AB54" t="str">
            <v>CALCINA</v>
          </cell>
          <cell r="AC54" t="str">
            <v>MONRROY</v>
          </cell>
          <cell r="AD54" t="str">
            <v>NICOLAS</v>
          </cell>
          <cell r="AE54" t="str">
            <v>PRIMA</v>
          </cell>
          <cell r="AF54" t="str">
            <v>03</v>
          </cell>
          <cell r="AG54">
            <v>14</v>
          </cell>
          <cell r="AH54">
            <v>8.7200000000000006</v>
          </cell>
          <cell r="AI54">
            <v>22.72</v>
          </cell>
          <cell r="AJ54">
            <v>80</v>
          </cell>
          <cell r="AK54">
            <v>40896</v>
          </cell>
          <cell r="AL54" t="str">
            <v/>
          </cell>
          <cell r="AM54">
            <v>1</v>
          </cell>
          <cell r="AN54" t="str">
            <v>2011</v>
          </cell>
          <cell r="AO54" t="str">
            <v>1</v>
          </cell>
          <cell r="AP54">
            <v>72</v>
          </cell>
          <cell r="AQ54">
            <v>0</v>
          </cell>
          <cell r="AR54">
            <v>0</v>
          </cell>
          <cell r="AS54">
            <v>0</v>
          </cell>
          <cell r="AT54">
            <v>0</v>
          </cell>
          <cell r="AU54">
            <v>0</v>
          </cell>
          <cell r="AV54">
            <v>0</v>
          </cell>
          <cell r="AW54">
            <v>0</v>
          </cell>
          <cell r="AX54">
            <v>0</v>
          </cell>
          <cell r="AY54">
            <v>0</v>
          </cell>
          <cell r="AZ54">
            <v>0</v>
          </cell>
          <cell r="BA54">
            <v>0</v>
          </cell>
          <cell r="BB54">
            <v>28063</v>
          </cell>
          <cell r="BC54">
            <v>0</v>
          </cell>
          <cell r="BD54">
            <v>0</v>
          </cell>
          <cell r="BE54">
            <v>0</v>
          </cell>
          <cell r="BF54">
            <v>0</v>
          </cell>
          <cell r="BG54">
            <v>0</v>
          </cell>
          <cell r="BH54" t="str">
            <v>580611NCMCR2</v>
          </cell>
          <cell r="BI54">
            <v>40896</v>
          </cell>
        </row>
        <row r="55">
          <cell r="A55" t="str">
            <v>10542247</v>
          </cell>
          <cell r="B55" t="str">
            <v>CALCINA MONRROY NICOLAS</v>
          </cell>
          <cell r="C55" t="str">
            <v>RESPONSABLE ADMINISTRATIVO E INFORMATICO</v>
          </cell>
          <cell r="D55" t="str">
            <v>10542247</v>
          </cell>
          <cell r="E55">
            <v>40896</v>
          </cell>
          <cell r="F55">
            <v>40999</v>
          </cell>
          <cell r="G55" t="str">
            <v>CALCINA MONRROY NICOLAS</v>
          </cell>
          <cell r="H55">
            <v>800</v>
          </cell>
          <cell r="I55">
            <v>800</v>
          </cell>
          <cell r="J55">
            <v>0</v>
          </cell>
          <cell r="K55">
            <v>0</v>
          </cell>
          <cell r="L55">
            <v>0</v>
          </cell>
          <cell r="M55">
            <v>697.28</v>
          </cell>
          <cell r="N55" t="str">
            <v>OFICINA ZONAL HUARAZ</v>
          </cell>
          <cell r="O55" t="str">
            <v xml:space="preserve">0008  </v>
          </cell>
          <cell r="P55" t="str">
            <v>3630</v>
          </cell>
          <cell r="Q55" t="str">
            <v>001</v>
          </cell>
          <cell r="R55" t="str">
            <v>000061</v>
          </cell>
          <cell r="S55">
            <v>40905</v>
          </cell>
          <cell r="T55" t="str">
            <v>4017964653</v>
          </cell>
          <cell r="U55" t="str">
            <v>201112</v>
          </cell>
          <cell r="V55" t="str">
            <v>201112</v>
          </cell>
          <cell r="W55" t="str">
            <v>13</v>
          </cell>
          <cell r="X55">
            <v>2</v>
          </cell>
          <cell r="Y55" t="str">
            <v>CAS ZONALES DICIEMBRE 2011 ADICIONAL 01</v>
          </cell>
          <cell r="Z55">
            <v>201</v>
          </cell>
          <cell r="AA55" t="str">
            <v>10105422470</v>
          </cell>
          <cell r="AB55" t="str">
            <v>CALCINA</v>
          </cell>
          <cell r="AC55" t="str">
            <v>MONRROY</v>
          </cell>
          <cell r="AD55" t="str">
            <v>NICOLAS</v>
          </cell>
          <cell r="AE55" t="str">
            <v>PRIMA</v>
          </cell>
          <cell r="AF55" t="str">
            <v>03</v>
          </cell>
          <cell r="AG55">
            <v>14</v>
          </cell>
          <cell r="AH55">
            <v>8.7200000000000006</v>
          </cell>
          <cell r="AI55">
            <v>22.72</v>
          </cell>
          <cell r="AJ55">
            <v>80</v>
          </cell>
          <cell r="AK55">
            <v>40896</v>
          </cell>
          <cell r="AL55" t="str">
            <v/>
          </cell>
          <cell r="AM55">
            <v>1</v>
          </cell>
          <cell r="AN55" t="str">
            <v>2011</v>
          </cell>
          <cell r="AO55" t="str">
            <v>1</v>
          </cell>
          <cell r="AP55">
            <v>72</v>
          </cell>
          <cell r="AQ55">
            <v>0</v>
          </cell>
          <cell r="AR55">
            <v>0</v>
          </cell>
          <cell r="AS55">
            <v>0</v>
          </cell>
          <cell r="AT55">
            <v>0</v>
          </cell>
          <cell r="AU55">
            <v>0</v>
          </cell>
          <cell r="AV55">
            <v>0</v>
          </cell>
          <cell r="AW55">
            <v>0</v>
          </cell>
          <cell r="AX55">
            <v>0</v>
          </cell>
          <cell r="AY55">
            <v>0</v>
          </cell>
          <cell r="AZ55">
            <v>0</v>
          </cell>
          <cell r="BA55">
            <v>0</v>
          </cell>
          <cell r="BB55">
            <v>28063</v>
          </cell>
          <cell r="BC55">
            <v>0</v>
          </cell>
          <cell r="BD55">
            <v>0</v>
          </cell>
          <cell r="BE55">
            <v>0</v>
          </cell>
          <cell r="BF55">
            <v>0</v>
          </cell>
          <cell r="BG55">
            <v>0</v>
          </cell>
          <cell r="BH55" t="str">
            <v>580611NCMCR2</v>
          </cell>
          <cell r="BI55">
            <v>40896</v>
          </cell>
        </row>
        <row r="56">
          <cell r="A56" t="str">
            <v>31133364</v>
          </cell>
          <cell r="B56" t="str">
            <v>CABRERA PECEROS SANTOS</v>
          </cell>
          <cell r="C56" t="str">
            <v>CHOFER</v>
          </cell>
          <cell r="D56" t="str">
            <v>31133364</v>
          </cell>
          <cell r="E56">
            <v>40819</v>
          </cell>
          <cell r="F56">
            <v>40908</v>
          </cell>
          <cell r="G56" t="str">
            <v>CABRERA PECEROS SANTOS</v>
          </cell>
          <cell r="H56">
            <v>1100</v>
          </cell>
          <cell r="I56">
            <v>1100</v>
          </cell>
          <cell r="J56">
            <v>0</v>
          </cell>
          <cell r="K56">
            <v>0</v>
          </cell>
          <cell r="L56">
            <v>0</v>
          </cell>
          <cell r="M56">
            <v>957</v>
          </cell>
          <cell r="N56" t="str">
            <v>OFICINA ZONAL APURIMAC</v>
          </cell>
          <cell r="O56" t="str">
            <v xml:space="preserve">0009  </v>
          </cell>
          <cell r="P56" t="str">
            <v>1719</v>
          </cell>
          <cell r="Q56" t="str">
            <v>001</v>
          </cell>
          <cell r="R56" t="str">
            <v>71</v>
          </cell>
          <cell r="S56">
            <v>40896</v>
          </cell>
          <cell r="T56" t="str">
            <v>4030632538</v>
          </cell>
          <cell r="U56" t="str">
            <v>201112</v>
          </cell>
          <cell r="V56" t="str">
            <v>201112</v>
          </cell>
          <cell r="W56" t="str">
            <v>12</v>
          </cell>
          <cell r="X56">
            <v>1</v>
          </cell>
          <cell r="Y56" t="str">
            <v>CAS ZONALES DICIEMBRE 2011</v>
          </cell>
          <cell r="Z56">
            <v>2595</v>
          </cell>
          <cell r="AA56" t="str">
            <v>10311333645</v>
          </cell>
          <cell r="AB56" t="str">
            <v>CABRERA</v>
          </cell>
          <cell r="AC56" t="str">
            <v>PECEROS</v>
          </cell>
          <cell r="AD56" t="str">
            <v>SANTOS</v>
          </cell>
          <cell r="AE56" t="str">
            <v>ONP</v>
          </cell>
          <cell r="AF56" t="str">
            <v>99</v>
          </cell>
          <cell r="AG56">
            <v>0</v>
          </cell>
          <cell r="AH56">
            <v>0</v>
          </cell>
          <cell r="AI56">
            <v>0</v>
          </cell>
          <cell r="AJ56">
            <v>143</v>
          </cell>
          <cell r="AK56">
            <v>40819</v>
          </cell>
          <cell r="AL56" t="str">
            <v>2207876</v>
          </cell>
          <cell r="AM56">
            <v>40550</v>
          </cell>
          <cell r="AN56" t="str">
            <v>2011</v>
          </cell>
          <cell r="AO56" t="str">
            <v>1</v>
          </cell>
          <cell r="AP56">
            <v>97.2</v>
          </cell>
          <cell r="AQ56">
            <v>0</v>
          </cell>
          <cell r="AR56">
            <v>0</v>
          </cell>
          <cell r="AS56">
            <v>0</v>
          </cell>
          <cell r="AT56">
            <v>0</v>
          </cell>
          <cell r="AU56">
            <v>0</v>
          </cell>
          <cell r="AV56">
            <v>0</v>
          </cell>
          <cell r="AW56">
            <v>0</v>
          </cell>
          <cell r="AX56">
            <v>0</v>
          </cell>
          <cell r="AY56">
            <v>0</v>
          </cell>
          <cell r="AZ56">
            <v>0</v>
          </cell>
          <cell r="BA56">
            <v>0</v>
          </cell>
          <cell r="BB56">
            <v>24047</v>
          </cell>
          <cell r="BC56">
            <v>0</v>
          </cell>
          <cell r="BD56">
            <v>0</v>
          </cell>
          <cell r="BE56">
            <v>0</v>
          </cell>
          <cell r="BF56">
            <v>0</v>
          </cell>
          <cell r="BG56">
            <v>0</v>
          </cell>
          <cell r="BH56" t="str">
            <v/>
          </cell>
          <cell r="BI56">
            <v>40087</v>
          </cell>
        </row>
        <row r="57">
          <cell r="A57" t="str">
            <v>23990160</v>
          </cell>
          <cell r="B57" t="str">
            <v>CARDENAS CATALAN CARMEN LUCIA</v>
          </cell>
          <cell r="C57" t="str">
            <v>TECNICO DE PROYECTOS</v>
          </cell>
          <cell r="D57" t="str">
            <v>23990160</v>
          </cell>
          <cell r="E57">
            <v>40871</v>
          </cell>
          <cell r="F57">
            <v>40908</v>
          </cell>
          <cell r="G57" t="str">
            <v>CARDENAS CATALAN CARMEN LUCIA</v>
          </cell>
          <cell r="H57">
            <v>2900</v>
          </cell>
          <cell r="I57">
            <v>2900</v>
          </cell>
          <cell r="J57">
            <v>0</v>
          </cell>
          <cell r="K57">
            <v>0</v>
          </cell>
          <cell r="L57">
            <v>0</v>
          </cell>
          <cell r="M57">
            <v>2506.7600000000002</v>
          </cell>
          <cell r="N57" t="str">
            <v>OFICINA ZONAL APURIMAC</v>
          </cell>
          <cell r="O57" t="str">
            <v xml:space="preserve">0009  </v>
          </cell>
          <cell r="P57" t="str">
            <v>3521</v>
          </cell>
          <cell r="Q57" t="str">
            <v>001</v>
          </cell>
          <cell r="R57" t="str">
            <v>114</v>
          </cell>
          <cell r="S57">
            <v>40896</v>
          </cell>
          <cell r="T57" t="str">
            <v>4024451777</v>
          </cell>
          <cell r="U57" t="str">
            <v>201112</v>
          </cell>
          <cell r="V57" t="str">
            <v>201112</v>
          </cell>
          <cell r="W57" t="str">
            <v>12</v>
          </cell>
          <cell r="X57">
            <v>1</v>
          </cell>
          <cell r="Y57" t="str">
            <v>CAS ZONALES DICIEMBRE 2011</v>
          </cell>
          <cell r="Z57">
            <v>1769</v>
          </cell>
          <cell r="AA57" t="str">
            <v>10239901609</v>
          </cell>
          <cell r="AB57" t="str">
            <v>CARDENAS</v>
          </cell>
          <cell r="AC57" t="str">
            <v>CATALAN</v>
          </cell>
          <cell r="AD57" t="str">
            <v>CARMEN LUCIA</v>
          </cell>
          <cell r="AE57" t="str">
            <v>PROFUTURO</v>
          </cell>
          <cell r="AF57" t="str">
            <v>04</v>
          </cell>
          <cell r="AG57">
            <v>62.93</v>
          </cell>
          <cell r="AH57">
            <v>40.31</v>
          </cell>
          <cell r="AI57">
            <v>103.24</v>
          </cell>
          <cell r="AJ57">
            <v>290</v>
          </cell>
          <cell r="AK57">
            <v>40871</v>
          </cell>
          <cell r="AL57" t="str">
            <v>2682479</v>
          </cell>
          <cell r="AM57">
            <v>40878</v>
          </cell>
          <cell r="AN57" t="str">
            <v>2011</v>
          </cell>
          <cell r="AO57" t="str">
            <v>1</v>
          </cell>
          <cell r="AP57">
            <v>97.2</v>
          </cell>
          <cell r="AQ57">
            <v>0</v>
          </cell>
          <cell r="AR57">
            <v>0</v>
          </cell>
          <cell r="AS57">
            <v>0</v>
          </cell>
          <cell r="AT57">
            <v>0</v>
          </cell>
          <cell r="AU57">
            <v>0</v>
          </cell>
          <cell r="AV57">
            <v>0</v>
          </cell>
          <cell r="AW57">
            <v>0</v>
          </cell>
          <cell r="AX57">
            <v>0</v>
          </cell>
          <cell r="AY57">
            <v>0</v>
          </cell>
          <cell r="AZ57">
            <v>0</v>
          </cell>
          <cell r="BA57">
            <v>0</v>
          </cell>
          <cell r="BB57">
            <v>28010</v>
          </cell>
          <cell r="BC57">
            <v>0</v>
          </cell>
          <cell r="BD57">
            <v>0</v>
          </cell>
          <cell r="BE57">
            <v>0</v>
          </cell>
          <cell r="BF57">
            <v>0</v>
          </cell>
          <cell r="BG57">
            <v>0</v>
          </cell>
          <cell r="BH57" t="str">
            <v>580080CCCDA4</v>
          </cell>
          <cell r="BI57">
            <v>40871</v>
          </cell>
        </row>
        <row r="58">
          <cell r="A58" t="str">
            <v>23865886</v>
          </cell>
          <cell r="B58" t="str">
            <v>MAMANI AYMITUMA REVELINO</v>
          </cell>
          <cell r="C58" t="str">
            <v>RESPONSABLE ADMINISTRATIVO E INFORMATICO</v>
          </cell>
          <cell r="D58" t="str">
            <v>23865886</v>
          </cell>
          <cell r="E58">
            <v>40819</v>
          </cell>
          <cell r="F58">
            <v>40908</v>
          </cell>
          <cell r="G58" t="str">
            <v>MAMANI AYMITUMA REVELINO</v>
          </cell>
          <cell r="H58">
            <v>2000</v>
          </cell>
          <cell r="I58">
            <v>2000</v>
          </cell>
          <cell r="J58">
            <v>0</v>
          </cell>
          <cell r="K58">
            <v>0</v>
          </cell>
          <cell r="L58">
            <v>0</v>
          </cell>
          <cell r="M58">
            <v>1730</v>
          </cell>
          <cell r="N58" t="str">
            <v>OFICINA ZONAL APURIMAC</v>
          </cell>
          <cell r="O58" t="str">
            <v xml:space="preserve">0009  </v>
          </cell>
          <cell r="P58" t="str">
            <v>1720</v>
          </cell>
          <cell r="Q58" t="str">
            <v>001</v>
          </cell>
          <cell r="R58" t="str">
            <v>111</v>
          </cell>
          <cell r="S58">
            <v>40896</v>
          </cell>
          <cell r="T58" t="str">
            <v>4019141824</v>
          </cell>
          <cell r="U58" t="str">
            <v>201112</v>
          </cell>
          <cell r="V58" t="str">
            <v>201112</v>
          </cell>
          <cell r="W58" t="str">
            <v>12</v>
          </cell>
          <cell r="X58">
            <v>1</v>
          </cell>
          <cell r="Y58" t="str">
            <v>CAS ZONALES DICIEMBRE 2011</v>
          </cell>
          <cell r="Z58">
            <v>349</v>
          </cell>
          <cell r="AA58" t="str">
            <v>10238658867</v>
          </cell>
          <cell r="AB58" t="str">
            <v>MAMANI</v>
          </cell>
          <cell r="AC58" t="str">
            <v>AYMITUMA</v>
          </cell>
          <cell r="AD58" t="str">
            <v>REVELINO</v>
          </cell>
          <cell r="AE58" t="str">
            <v>HORIZONTE</v>
          </cell>
          <cell r="AF58" t="str">
            <v>01</v>
          </cell>
          <cell r="AG58">
            <v>39</v>
          </cell>
          <cell r="AH58">
            <v>31</v>
          </cell>
          <cell r="AI58">
            <v>70</v>
          </cell>
          <cell r="AJ58">
            <v>200</v>
          </cell>
          <cell r="AK58">
            <v>40819</v>
          </cell>
          <cell r="AL58" t="str">
            <v>2207777</v>
          </cell>
          <cell r="AM58">
            <v>40550</v>
          </cell>
          <cell r="AN58" t="str">
            <v>2011</v>
          </cell>
          <cell r="AO58" t="str">
            <v>1</v>
          </cell>
          <cell r="AP58">
            <v>97.2</v>
          </cell>
          <cell r="AQ58">
            <v>0</v>
          </cell>
          <cell r="AR58">
            <v>0</v>
          </cell>
          <cell r="AS58">
            <v>0</v>
          </cell>
          <cell r="AT58">
            <v>0</v>
          </cell>
          <cell r="AU58">
            <v>0</v>
          </cell>
          <cell r="AV58">
            <v>0</v>
          </cell>
          <cell r="AW58">
            <v>0</v>
          </cell>
          <cell r="AX58">
            <v>0</v>
          </cell>
          <cell r="AY58">
            <v>0</v>
          </cell>
          <cell r="AZ58">
            <v>0</v>
          </cell>
          <cell r="BA58">
            <v>0</v>
          </cell>
          <cell r="BB58">
            <v>25836</v>
          </cell>
          <cell r="BC58">
            <v>0</v>
          </cell>
          <cell r="BD58">
            <v>0</v>
          </cell>
          <cell r="BE58">
            <v>0</v>
          </cell>
          <cell r="BF58">
            <v>0</v>
          </cell>
          <cell r="BG58">
            <v>0</v>
          </cell>
          <cell r="BH58" t="str">
            <v>558341RMAAI0</v>
          </cell>
          <cell r="BI58">
            <v>40819</v>
          </cell>
        </row>
        <row r="59">
          <cell r="A59" t="str">
            <v>29602707</v>
          </cell>
          <cell r="B59" t="str">
            <v>MONZON GALINDO MAGNOLIA</v>
          </cell>
          <cell r="C59" t="str">
            <v>RESPONSABLE DE PROYECTOS</v>
          </cell>
          <cell r="D59" t="str">
            <v>29602707</v>
          </cell>
          <cell r="E59">
            <v>40849</v>
          </cell>
          <cell r="F59">
            <v>40908</v>
          </cell>
          <cell r="G59" t="str">
            <v>MONZON GALINDO MAGNOLIA</v>
          </cell>
          <cell r="H59">
            <v>3100</v>
          </cell>
          <cell r="I59">
            <v>3100</v>
          </cell>
          <cell r="J59">
            <v>0</v>
          </cell>
          <cell r="K59">
            <v>0</v>
          </cell>
          <cell r="L59">
            <v>0</v>
          </cell>
          <cell r="M59">
            <v>2679.64</v>
          </cell>
          <cell r="N59" t="str">
            <v>OFICINA ZONAL APURIMAC</v>
          </cell>
          <cell r="O59" t="str">
            <v xml:space="preserve">0009  </v>
          </cell>
          <cell r="P59" t="str">
            <v>3454</v>
          </cell>
          <cell r="Q59" t="str">
            <v>001</v>
          </cell>
          <cell r="R59" t="str">
            <v>75</v>
          </cell>
          <cell r="S59">
            <v>40896</v>
          </cell>
          <cell r="T59" t="str">
            <v>4181024459</v>
          </cell>
          <cell r="U59" t="str">
            <v>201112</v>
          </cell>
          <cell r="V59" t="str">
            <v>201112</v>
          </cell>
          <cell r="W59" t="str">
            <v>12</v>
          </cell>
          <cell r="X59">
            <v>1</v>
          </cell>
          <cell r="Y59" t="str">
            <v>CAS ZONALES DICIEMBRE 2011</v>
          </cell>
          <cell r="Z59">
            <v>803</v>
          </cell>
          <cell r="AA59" t="str">
            <v>10296027079</v>
          </cell>
          <cell r="AB59" t="str">
            <v>MONZON</v>
          </cell>
          <cell r="AC59" t="str">
            <v>GALINDO</v>
          </cell>
          <cell r="AD59" t="str">
            <v>MAGNOLIA</v>
          </cell>
          <cell r="AE59" t="str">
            <v>PROFUTURO</v>
          </cell>
          <cell r="AF59" t="str">
            <v>04</v>
          </cell>
          <cell r="AG59">
            <v>67.27</v>
          </cell>
          <cell r="AH59">
            <v>43.09</v>
          </cell>
          <cell r="AI59">
            <v>110.36</v>
          </cell>
          <cell r="AJ59">
            <v>310</v>
          </cell>
          <cell r="AK59">
            <v>40849</v>
          </cell>
          <cell r="AL59" t="str">
            <v>2207849</v>
          </cell>
          <cell r="AM59">
            <v>40550</v>
          </cell>
          <cell r="AN59" t="str">
            <v>2011</v>
          </cell>
          <cell r="AO59" t="str">
            <v>1</v>
          </cell>
          <cell r="AP59">
            <v>97.2</v>
          </cell>
          <cell r="AQ59">
            <v>0</v>
          </cell>
          <cell r="AR59">
            <v>0</v>
          </cell>
          <cell r="AS59">
            <v>0</v>
          </cell>
          <cell r="AT59">
            <v>0</v>
          </cell>
          <cell r="AU59">
            <v>0</v>
          </cell>
          <cell r="AV59">
            <v>0</v>
          </cell>
          <cell r="AW59">
            <v>0</v>
          </cell>
          <cell r="AX59">
            <v>0</v>
          </cell>
          <cell r="AY59">
            <v>0</v>
          </cell>
          <cell r="AZ59">
            <v>0</v>
          </cell>
          <cell r="BA59">
            <v>0</v>
          </cell>
          <cell r="BB59">
            <v>26187</v>
          </cell>
          <cell r="BC59">
            <v>0</v>
          </cell>
          <cell r="BD59">
            <v>0</v>
          </cell>
          <cell r="BE59">
            <v>0</v>
          </cell>
          <cell r="BF59">
            <v>0</v>
          </cell>
          <cell r="BG59">
            <v>0</v>
          </cell>
          <cell r="BH59" t="str">
            <v>561850MMGZI9</v>
          </cell>
          <cell r="BI59">
            <v>40849</v>
          </cell>
        </row>
        <row r="60">
          <cell r="A60" t="str">
            <v>09560265</v>
          </cell>
          <cell r="B60" t="str">
            <v>WARTHON VARELA LUIS ENRIQUE</v>
          </cell>
          <cell r="C60" t="str">
            <v>JEFE DE OFICINA ZONAL APURIMAC</v>
          </cell>
          <cell r="D60" t="str">
            <v>09560265</v>
          </cell>
          <cell r="E60">
            <v>40849</v>
          </cell>
          <cell r="F60">
            <v>40908</v>
          </cell>
          <cell r="G60" t="str">
            <v>WARTHON VARELA LUIS ENRIQUE</v>
          </cell>
          <cell r="H60">
            <v>5300</v>
          </cell>
          <cell r="I60">
            <v>5300</v>
          </cell>
          <cell r="J60">
            <v>0</v>
          </cell>
          <cell r="K60">
            <v>0</v>
          </cell>
          <cell r="L60">
            <v>0</v>
          </cell>
          <cell r="M60">
            <v>4611</v>
          </cell>
          <cell r="N60" t="str">
            <v>OFICINA ZONAL APURIMAC</v>
          </cell>
          <cell r="O60" t="str">
            <v xml:space="preserve">0009  </v>
          </cell>
          <cell r="P60" t="str">
            <v>3447</v>
          </cell>
          <cell r="Q60" t="str">
            <v>002</v>
          </cell>
          <cell r="R60" t="str">
            <v>428</v>
          </cell>
          <cell r="S60">
            <v>40896</v>
          </cell>
          <cell r="T60" t="str">
            <v>4023218793</v>
          </cell>
          <cell r="U60" t="str">
            <v>201112</v>
          </cell>
          <cell r="V60" t="str">
            <v>201112</v>
          </cell>
          <cell r="W60" t="str">
            <v>12</v>
          </cell>
          <cell r="X60">
            <v>1</v>
          </cell>
          <cell r="Y60" t="str">
            <v>CAS ZONALES DICIEMBRE 2011</v>
          </cell>
          <cell r="Z60">
            <v>1341</v>
          </cell>
          <cell r="AA60" t="str">
            <v>10095602652</v>
          </cell>
          <cell r="AB60" t="str">
            <v>WARTHON</v>
          </cell>
          <cell r="AC60" t="str">
            <v>VARELA</v>
          </cell>
          <cell r="AD60" t="str">
            <v>LUIS ENRIQUE</v>
          </cell>
          <cell r="AE60" t="str">
            <v>ONP</v>
          </cell>
          <cell r="AF60" t="str">
            <v>99</v>
          </cell>
          <cell r="AG60">
            <v>0</v>
          </cell>
          <cell r="AH60">
            <v>0</v>
          </cell>
          <cell r="AI60">
            <v>0</v>
          </cell>
          <cell r="AJ60">
            <v>689</v>
          </cell>
          <cell r="AK60">
            <v>40849</v>
          </cell>
          <cell r="AL60" t="str">
            <v>2428958</v>
          </cell>
          <cell r="AM60">
            <v>40651</v>
          </cell>
          <cell r="AN60" t="str">
            <v>2011</v>
          </cell>
          <cell r="AO60" t="str">
            <v>1</v>
          </cell>
          <cell r="AP60">
            <v>97.2</v>
          </cell>
          <cell r="AQ60">
            <v>0</v>
          </cell>
          <cell r="AR60">
            <v>0</v>
          </cell>
          <cell r="AS60">
            <v>0</v>
          </cell>
          <cell r="AT60">
            <v>0</v>
          </cell>
          <cell r="AU60">
            <v>0</v>
          </cell>
          <cell r="AV60">
            <v>0</v>
          </cell>
          <cell r="AW60">
            <v>0</v>
          </cell>
          <cell r="AX60">
            <v>0</v>
          </cell>
          <cell r="AY60">
            <v>0</v>
          </cell>
          <cell r="AZ60">
            <v>0</v>
          </cell>
          <cell r="BA60">
            <v>0</v>
          </cell>
          <cell r="BB60">
            <v>24959</v>
          </cell>
          <cell r="BC60">
            <v>0</v>
          </cell>
          <cell r="BD60">
            <v>0</v>
          </cell>
          <cell r="BE60">
            <v>0</v>
          </cell>
          <cell r="BF60">
            <v>0</v>
          </cell>
          <cell r="BG60">
            <v>0</v>
          </cell>
          <cell r="BH60" t="str">
            <v/>
          </cell>
          <cell r="BI60" t="str">
            <v/>
          </cell>
        </row>
        <row r="61">
          <cell r="A61" t="str">
            <v>29364190</v>
          </cell>
          <cell r="B61" t="str">
            <v>ACOSTA PINTO JESUS MANUEL</v>
          </cell>
          <cell r="C61" t="str">
            <v>RESPONSABLE DE PROMOCION SOCIAL Y CAPACITACION</v>
          </cell>
          <cell r="D61" t="str">
            <v>29364190</v>
          </cell>
          <cell r="E61">
            <v>40878</v>
          </cell>
          <cell r="F61">
            <v>40939</v>
          </cell>
          <cell r="G61" t="str">
            <v>ACOSTA PINTO JESUS MANUEL</v>
          </cell>
          <cell r="H61">
            <v>2900</v>
          </cell>
          <cell r="I61">
            <v>2900</v>
          </cell>
          <cell r="J61">
            <v>0</v>
          </cell>
          <cell r="K61">
            <v>0</v>
          </cell>
          <cell r="L61">
            <v>0</v>
          </cell>
          <cell r="M61">
            <v>2516.62</v>
          </cell>
          <cell r="N61" t="str">
            <v>OFICINA ZONAL AREQUIPA</v>
          </cell>
          <cell r="O61" t="str">
            <v xml:space="preserve">0010  </v>
          </cell>
          <cell r="P61" t="str">
            <v>3555</v>
          </cell>
          <cell r="Q61" t="str">
            <v>001</v>
          </cell>
          <cell r="R61" t="str">
            <v>42</v>
          </cell>
          <cell r="S61">
            <v>40896</v>
          </cell>
          <cell r="T61" t="str">
            <v>4019258624</v>
          </cell>
          <cell r="U61" t="str">
            <v>201112</v>
          </cell>
          <cell r="V61" t="str">
            <v>201112</v>
          </cell>
          <cell r="W61" t="str">
            <v>12</v>
          </cell>
          <cell r="X61">
            <v>1</v>
          </cell>
          <cell r="Y61" t="str">
            <v>CAS ZONALES DICIEMBRE 2011</v>
          </cell>
          <cell r="Z61">
            <v>419</v>
          </cell>
          <cell r="AA61" t="str">
            <v>10293641906</v>
          </cell>
          <cell r="AB61" t="str">
            <v>ACOSTA</v>
          </cell>
          <cell r="AC61" t="str">
            <v>PINTO</v>
          </cell>
          <cell r="AD61" t="str">
            <v>JESUS MANUEL</v>
          </cell>
          <cell r="AE61" t="str">
            <v>INTEGRA</v>
          </cell>
          <cell r="AF61" t="str">
            <v>02</v>
          </cell>
          <cell r="AG61">
            <v>52.2</v>
          </cell>
          <cell r="AH61">
            <v>41.18</v>
          </cell>
          <cell r="AI61">
            <v>93.38</v>
          </cell>
          <cell r="AJ61">
            <v>290</v>
          </cell>
          <cell r="AK61">
            <v>40878</v>
          </cell>
          <cell r="AL61" t="str">
            <v>2198048</v>
          </cell>
          <cell r="AM61">
            <v>40548</v>
          </cell>
          <cell r="AN61" t="str">
            <v>2011</v>
          </cell>
          <cell r="AO61" t="str">
            <v>1</v>
          </cell>
          <cell r="AP61">
            <v>97.2</v>
          </cell>
          <cell r="AQ61">
            <v>0</v>
          </cell>
          <cell r="AR61">
            <v>0</v>
          </cell>
          <cell r="AS61">
            <v>0</v>
          </cell>
          <cell r="AT61">
            <v>0</v>
          </cell>
          <cell r="AU61">
            <v>0</v>
          </cell>
          <cell r="AV61">
            <v>0</v>
          </cell>
          <cell r="AW61">
            <v>0</v>
          </cell>
          <cell r="AX61">
            <v>0</v>
          </cell>
          <cell r="AY61">
            <v>0</v>
          </cell>
          <cell r="AZ61">
            <v>0</v>
          </cell>
          <cell r="BA61">
            <v>0</v>
          </cell>
          <cell r="BB61">
            <v>23738</v>
          </cell>
          <cell r="BC61">
            <v>0</v>
          </cell>
          <cell r="BD61">
            <v>0</v>
          </cell>
          <cell r="BE61">
            <v>0</v>
          </cell>
          <cell r="BF61">
            <v>0</v>
          </cell>
          <cell r="BG61">
            <v>0</v>
          </cell>
          <cell r="BH61" t="str">
            <v>537361JAPST1</v>
          </cell>
          <cell r="BI61">
            <v>40878</v>
          </cell>
        </row>
        <row r="62">
          <cell r="A62" t="str">
            <v>29364190</v>
          </cell>
          <cell r="B62" t="str">
            <v>ACOSTA PINTO JESUS MANUEL</v>
          </cell>
          <cell r="C62" t="str">
            <v>RESPONSABLE DE PROMOCION SOCIAL Y CAPACITACION</v>
          </cell>
          <cell r="D62" t="str">
            <v>29364190</v>
          </cell>
          <cell r="E62">
            <v>40878</v>
          </cell>
          <cell r="F62">
            <v>40968</v>
          </cell>
          <cell r="G62" t="str">
            <v>ACOSTA PINTO JESUS MANUEL</v>
          </cell>
          <cell r="H62">
            <v>2900</v>
          </cell>
          <cell r="I62">
            <v>2900</v>
          </cell>
          <cell r="J62">
            <v>0</v>
          </cell>
          <cell r="K62">
            <v>0</v>
          </cell>
          <cell r="L62">
            <v>0</v>
          </cell>
          <cell r="M62">
            <v>2516.62</v>
          </cell>
          <cell r="N62" t="str">
            <v>OFICINA ZONAL AREQUIPA</v>
          </cell>
          <cell r="O62" t="str">
            <v xml:space="preserve">0010  </v>
          </cell>
          <cell r="P62" t="str">
            <v>3555</v>
          </cell>
          <cell r="Q62" t="str">
            <v>001</v>
          </cell>
          <cell r="R62" t="str">
            <v>42</v>
          </cell>
          <cell r="S62">
            <v>40896</v>
          </cell>
          <cell r="T62" t="str">
            <v>4019258624</v>
          </cell>
          <cell r="U62" t="str">
            <v>201112</v>
          </cell>
          <cell r="V62" t="str">
            <v>201112</v>
          </cell>
          <cell r="W62" t="str">
            <v>12</v>
          </cell>
          <cell r="X62">
            <v>1</v>
          </cell>
          <cell r="Y62" t="str">
            <v>CAS ZONALES DICIEMBRE 2011</v>
          </cell>
          <cell r="Z62">
            <v>419</v>
          </cell>
          <cell r="AA62" t="str">
            <v>10293641906</v>
          </cell>
          <cell r="AB62" t="str">
            <v>ACOSTA</v>
          </cell>
          <cell r="AC62" t="str">
            <v>PINTO</v>
          </cell>
          <cell r="AD62" t="str">
            <v>JESUS MANUEL</v>
          </cell>
          <cell r="AE62" t="str">
            <v>INTEGRA</v>
          </cell>
          <cell r="AF62" t="str">
            <v>02</v>
          </cell>
          <cell r="AG62">
            <v>52.2</v>
          </cell>
          <cell r="AH62">
            <v>41.18</v>
          </cell>
          <cell r="AI62">
            <v>93.38</v>
          </cell>
          <cell r="AJ62">
            <v>290</v>
          </cell>
          <cell r="AK62">
            <v>40878</v>
          </cell>
          <cell r="AL62" t="str">
            <v>2198048</v>
          </cell>
          <cell r="AM62">
            <v>40548</v>
          </cell>
          <cell r="AN62" t="str">
            <v>2011</v>
          </cell>
          <cell r="AO62" t="str">
            <v>1</v>
          </cell>
          <cell r="AP62">
            <v>97.2</v>
          </cell>
          <cell r="AQ62">
            <v>0</v>
          </cell>
          <cell r="AR62">
            <v>0</v>
          </cell>
          <cell r="AS62">
            <v>0</v>
          </cell>
          <cell r="AT62">
            <v>0</v>
          </cell>
          <cell r="AU62">
            <v>0</v>
          </cell>
          <cell r="AV62">
            <v>0</v>
          </cell>
          <cell r="AW62">
            <v>0</v>
          </cell>
          <cell r="AX62">
            <v>0</v>
          </cell>
          <cell r="AY62">
            <v>0</v>
          </cell>
          <cell r="AZ62">
            <v>0</v>
          </cell>
          <cell r="BA62">
            <v>0</v>
          </cell>
          <cell r="BB62">
            <v>23738</v>
          </cell>
          <cell r="BC62">
            <v>0</v>
          </cell>
          <cell r="BD62">
            <v>0</v>
          </cell>
          <cell r="BE62">
            <v>0</v>
          </cell>
          <cell r="BF62">
            <v>0</v>
          </cell>
          <cell r="BG62">
            <v>0</v>
          </cell>
          <cell r="BH62" t="str">
            <v>537361JAPST1</v>
          </cell>
          <cell r="BI62">
            <v>40878</v>
          </cell>
        </row>
        <row r="63">
          <cell r="A63" t="str">
            <v>29364190</v>
          </cell>
          <cell r="B63" t="str">
            <v>ACOSTA PINTO JESUS MANUEL</v>
          </cell>
          <cell r="C63" t="str">
            <v>RESPONSABLE DE PROMOCION SOCIAL Y CAPACITACION</v>
          </cell>
          <cell r="D63" t="str">
            <v>29364190</v>
          </cell>
          <cell r="E63">
            <v>40878</v>
          </cell>
          <cell r="F63">
            <v>40999</v>
          </cell>
          <cell r="G63" t="str">
            <v>ACOSTA PINTO JESUS MANUEL</v>
          </cell>
          <cell r="H63">
            <v>2900</v>
          </cell>
          <cell r="I63">
            <v>2900</v>
          </cell>
          <cell r="J63">
            <v>0</v>
          </cell>
          <cell r="K63">
            <v>0</v>
          </cell>
          <cell r="L63">
            <v>0</v>
          </cell>
          <cell r="M63">
            <v>2516.62</v>
          </cell>
          <cell r="N63" t="str">
            <v>OFICINA ZONAL AREQUIPA</v>
          </cell>
          <cell r="O63" t="str">
            <v xml:space="preserve">0010  </v>
          </cell>
          <cell r="P63" t="str">
            <v>3555</v>
          </cell>
          <cell r="Q63" t="str">
            <v>001</v>
          </cell>
          <cell r="R63" t="str">
            <v>42</v>
          </cell>
          <cell r="S63">
            <v>40896</v>
          </cell>
          <cell r="T63" t="str">
            <v>4019258624</v>
          </cell>
          <cell r="U63" t="str">
            <v>201112</v>
          </cell>
          <cell r="V63" t="str">
            <v>201112</v>
          </cell>
          <cell r="W63" t="str">
            <v>12</v>
          </cell>
          <cell r="X63">
            <v>1</v>
          </cell>
          <cell r="Y63" t="str">
            <v>CAS ZONALES DICIEMBRE 2011</v>
          </cell>
          <cell r="Z63">
            <v>419</v>
          </cell>
          <cell r="AA63" t="str">
            <v>10293641906</v>
          </cell>
          <cell r="AB63" t="str">
            <v>ACOSTA</v>
          </cell>
          <cell r="AC63" t="str">
            <v>PINTO</v>
          </cell>
          <cell r="AD63" t="str">
            <v>JESUS MANUEL</v>
          </cell>
          <cell r="AE63" t="str">
            <v>INTEGRA</v>
          </cell>
          <cell r="AF63" t="str">
            <v>02</v>
          </cell>
          <cell r="AG63">
            <v>52.2</v>
          </cell>
          <cell r="AH63">
            <v>41.18</v>
          </cell>
          <cell r="AI63">
            <v>93.38</v>
          </cell>
          <cell r="AJ63">
            <v>290</v>
          </cell>
          <cell r="AK63">
            <v>40878</v>
          </cell>
          <cell r="AL63" t="str">
            <v>2198048</v>
          </cell>
          <cell r="AM63">
            <v>40548</v>
          </cell>
          <cell r="AN63" t="str">
            <v>2011</v>
          </cell>
          <cell r="AO63" t="str">
            <v>1</v>
          </cell>
          <cell r="AP63">
            <v>97.2</v>
          </cell>
          <cell r="AQ63">
            <v>0</v>
          </cell>
          <cell r="AR63">
            <v>0</v>
          </cell>
          <cell r="AS63">
            <v>0</v>
          </cell>
          <cell r="AT63">
            <v>0</v>
          </cell>
          <cell r="AU63">
            <v>0</v>
          </cell>
          <cell r="AV63">
            <v>0</v>
          </cell>
          <cell r="AW63">
            <v>0</v>
          </cell>
          <cell r="AX63">
            <v>0</v>
          </cell>
          <cell r="AY63">
            <v>0</v>
          </cell>
          <cell r="AZ63">
            <v>0</v>
          </cell>
          <cell r="BA63">
            <v>0</v>
          </cell>
          <cell r="BB63">
            <v>23738</v>
          </cell>
          <cell r="BC63">
            <v>0</v>
          </cell>
          <cell r="BD63">
            <v>0</v>
          </cell>
          <cell r="BE63">
            <v>0</v>
          </cell>
          <cell r="BF63">
            <v>0</v>
          </cell>
          <cell r="BG63">
            <v>0</v>
          </cell>
          <cell r="BH63" t="str">
            <v>537361JAPST1</v>
          </cell>
          <cell r="BI63">
            <v>40878</v>
          </cell>
        </row>
        <row r="64">
          <cell r="A64" t="str">
            <v>29364190</v>
          </cell>
          <cell r="B64" t="str">
            <v>ACOSTA PINTO JESUS MANUEL</v>
          </cell>
          <cell r="C64" t="str">
            <v>RESPONSABLE DE PROMOCION SOCIAL Y CAPACITACION</v>
          </cell>
          <cell r="D64" t="str">
            <v>29364190</v>
          </cell>
          <cell r="E64">
            <v>40878</v>
          </cell>
          <cell r="F64">
            <v>41029</v>
          </cell>
          <cell r="G64" t="str">
            <v>ACOSTA PINTO JESUS MANUEL</v>
          </cell>
          <cell r="H64">
            <v>2900</v>
          </cell>
          <cell r="I64">
            <v>2900</v>
          </cell>
          <cell r="J64">
            <v>0</v>
          </cell>
          <cell r="K64">
            <v>0</v>
          </cell>
          <cell r="L64">
            <v>0</v>
          </cell>
          <cell r="M64">
            <v>2516.62</v>
          </cell>
          <cell r="N64" t="str">
            <v>OFICINA ZONAL AREQUIPA</v>
          </cell>
          <cell r="O64" t="str">
            <v xml:space="preserve">0010  </v>
          </cell>
          <cell r="P64" t="str">
            <v>3555</v>
          </cell>
          <cell r="Q64" t="str">
            <v>001</v>
          </cell>
          <cell r="R64" t="str">
            <v>42</v>
          </cell>
          <cell r="S64">
            <v>40896</v>
          </cell>
          <cell r="T64" t="str">
            <v>4019258624</v>
          </cell>
          <cell r="U64" t="str">
            <v>201112</v>
          </cell>
          <cell r="V64" t="str">
            <v>201112</v>
          </cell>
          <cell r="W64" t="str">
            <v>12</v>
          </cell>
          <cell r="X64">
            <v>1</v>
          </cell>
          <cell r="Y64" t="str">
            <v>CAS ZONALES DICIEMBRE 2011</v>
          </cell>
          <cell r="Z64">
            <v>419</v>
          </cell>
          <cell r="AA64" t="str">
            <v>10293641906</v>
          </cell>
          <cell r="AB64" t="str">
            <v>ACOSTA</v>
          </cell>
          <cell r="AC64" t="str">
            <v>PINTO</v>
          </cell>
          <cell r="AD64" t="str">
            <v>JESUS MANUEL</v>
          </cell>
          <cell r="AE64" t="str">
            <v>INTEGRA</v>
          </cell>
          <cell r="AF64" t="str">
            <v>02</v>
          </cell>
          <cell r="AG64">
            <v>52.2</v>
          </cell>
          <cell r="AH64">
            <v>41.18</v>
          </cell>
          <cell r="AI64">
            <v>93.38</v>
          </cell>
          <cell r="AJ64">
            <v>290</v>
          </cell>
          <cell r="AK64">
            <v>40878</v>
          </cell>
          <cell r="AL64" t="str">
            <v>2198048</v>
          </cell>
          <cell r="AM64">
            <v>40548</v>
          </cell>
          <cell r="AN64" t="str">
            <v>2011</v>
          </cell>
          <cell r="AO64" t="str">
            <v>1</v>
          </cell>
          <cell r="AP64">
            <v>97.2</v>
          </cell>
          <cell r="AQ64">
            <v>0</v>
          </cell>
          <cell r="AR64">
            <v>0</v>
          </cell>
          <cell r="AS64">
            <v>0</v>
          </cell>
          <cell r="AT64">
            <v>0</v>
          </cell>
          <cell r="AU64">
            <v>0</v>
          </cell>
          <cell r="AV64">
            <v>0</v>
          </cell>
          <cell r="AW64">
            <v>0</v>
          </cell>
          <cell r="AX64">
            <v>0</v>
          </cell>
          <cell r="AY64">
            <v>0</v>
          </cell>
          <cell r="AZ64">
            <v>0</v>
          </cell>
          <cell r="BA64">
            <v>0</v>
          </cell>
          <cell r="BB64">
            <v>23738</v>
          </cell>
          <cell r="BC64">
            <v>0</v>
          </cell>
          <cell r="BD64">
            <v>0</v>
          </cell>
          <cell r="BE64">
            <v>0</v>
          </cell>
          <cell r="BF64">
            <v>0</v>
          </cell>
          <cell r="BG64">
            <v>0</v>
          </cell>
          <cell r="BH64" t="str">
            <v>537361JAPST1</v>
          </cell>
          <cell r="BI64">
            <v>40878</v>
          </cell>
        </row>
        <row r="65">
          <cell r="A65" t="str">
            <v>29709706</v>
          </cell>
          <cell r="B65" t="str">
            <v>NUÑEZ ROMERO JENNY FELICITAS</v>
          </cell>
          <cell r="C65" t="str">
            <v>RESPONSABLE DE PROYECTOS</v>
          </cell>
          <cell r="D65" t="str">
            <v>29709706</v>
          </cell>
          <cell r="E65">
            <v>40878</v>
          </cell>
          <cell r="F65">
            <v>40939</v>
          </cell>
          <cell r="G65" t="str">
            <v>NUÑEZ ROMERO JENNY FELICITAS</v>
          </cell>
          <cell r="H65">
            <v>3100</v>
          </cell>
          <cell r="I65">
            <v>3100</v>
          </cell>
          <cell r="J65">
            <v>310</v>
          </cell>
          <cell r="K65">
            <v>0</v>
          </cell>
          <cell r="L65">
            <v>0</v>
          </cell>
          <cell r="M65">
            <v>2369.64</v>
          </cell>
          <cell r="N65" t="str">
            <v>OFICINA ZONAL AREQUIPA</v>
          </cell>
          <cell r="O65" t="str">
            <v xml:space="preserve">0010  </v>
          </cell>
          <cell r="P65" t="str">
            <v>3545</v>
          </cell>
          <cell r="Q65" t="str">
            <v>001</v>
          </cell>
          <cell r="R65" t="str">
            <v>219</v>
          </cell>
          <cell r="S65">
            <v>40896</v>
          </cell>
          <cell r="T65" t="str">
            <v>4019664509</v>
          </cell>
          <cell r="U65" t="str">
            <v>201112</v>
          </cell>
          <cell r="V65" t="str">
            <v>201112</v>
          </cell>
          <cell r="W65" t="str">
            <v>12</v>
          </cell>
          <cell r="X65">
            <v>1</v>
          </cell>
          <cell r="Y65" t="str">
            <v>CAS ZONALES DICIEMBRE 2011</v>
          </cell>
          <cell r="Z65">
            <v>57</v>
          </cell>
          <cell r="AA65" t="str">
            <v>10297097062</v>
          </cell>
          <cell r="AB65" t="str">
            <v>NUÑEZ</v>
          </cell>
          <cell r="AC65" t="str">
            <v>ROMERO</v>
          </cell>
          <cell r="AD65" t="str">
            <v>JENNY FELICITAS</v>
          </cell>
          <cell r="AE65" t="str">
            <v>PROFUTURO</v>
          </cell>
          <cell r="AF65" t="str">
            <v>04</v>
          </cell>
          <cell r="AG65">
            <v>67.27</v>
          </cell>
          <cell r="AH65">
            <v>43.09</v>
          </cell>
          <cell r="AI65">
            <v>110.36</v>
          </cell>
          <cell r="AJ65">
            <v>310</v>
          </cell>
          <cell r="AK65">
            <v>40878</v>
          </cell>
          <cell r="AL65" t="str">
            <v/>
          </cell>
          <cell r="AM65">
            <v>1</v>
          </cell>
          <cell r="AN65" t="str">
            <v>2011</v>
          </cell>
          <cell r="AO65" t="str">
            <v>1</v>
          </cell>
          <cell r="AP65">
            <v>97.2</v>
          </cell>
          <cell r="AQ65">
            <v>0</v>
          </cell>
          <cell r="AR65">
            <v>0</v>
          </cell>
          <cell r="AS65">
            <v>0</v>
          </cell>
          <cell r="AT65">
            <v>0</v>
          </cell>
          <cell r="AU65">
            <v>0</v>
          </cell>
          <cell r="AV65">
            <v>0</v>
          </cell>
          <cell r="AW65">
            <v>0</v>
          </cell>
          <cell r="AX65">
            <v>0</v>
          </cell>
          <cell r="AY65">
            <v>0</v>
          </cell>
          <cell r="AZ65">
            <v>0</v>
          </cell>
          <cell r="BA65">
            <v>0</v>
          </cell>
          <cell r="BB65">
            <v>28268</v>
          </cell>
          <cell r="BC65">
            <v>0</v>
          </cell>
          <cell r="BD65">
            <v>0</v>
          </cell>
          <cell r="BE65">
            <v>0</v>
          </cell>
          <cell r="BF65">
            <v>0</v>
          </cell>
          <cell r="BG65">
            <v>0</v>
          </cell>
          <cell r="BH65" t="str">
            <v>582660JNREE4</v>
          </cell>
          <cell r="BI65">
            <v>40878</v>
          </cell>
        </row>
        <row r="66">
          <cell r="A66" t="str">
            <v>29709706</v>
          </cell>
          <cell r="B66" t="str">
            <v>NUÑEZ ROMERO JENNY FELICITAS</v>
          </cell>
          <cell r="C66" t="str">
            <v>RESPONSABLE DE PROYECTOS</v>
          </cell>
          <cell r="D66" t="str">
            <v>29709706</v>
          </cell>
          <cell r="E66">
            <v>40878</v>
          </cell>
          <cell r="F66">
            <v>40999</v>
          </cell>
          <cell r="G66" t="str">
            <v>NUÑEZ ROMERO JENNY FELICITAS</v>
          </cell>
          <cell r="H66">
            <v>3100</v>
          </cell>
          <cell r="I66">
            <v>3100</v>
          </cell>
          <cell r="J66">
            <v>310</v>
          </cell>
          <cell r="K66">
            <v>0</v>
          </cell>
          <cell r="L66">
            <v>0</v>
          </cell>
          <cell r="M66">
            <v>2369.64</v>
          </cell>
          <cell r="N66" t="str">
            <v>OFICINA ZONAL AREQUIPA</v>
          </cell>
          <cell r="O66" t="str">
            <v xml:space="preserve">0010  </v>
          </cell>
          <cell r="P66" t="str">
            <v>3545</v>
          </cell>
          <cell r="Q66" t="str">
            <v>001</v>
          </cell>
          <cell r="R66" t="str">
            <v>219</v>
          </cell>
          <cell r="S66">
            <v>40896</v>
          </cell>
          <cell r="T66" t="str">
            <v>4019664509</v>
          </cell>
          <cell r="U66" t="str">
            <v>201112</v>
          </cell>
          <cell r="V66" t="str">
            <v>201112</v>
          </cell>
          <cell r="W66" t="str">
            <v>12</v>
          </cell>
          <cell r="X66">
            <v>1</v>
          </cell>
          <cell r="Y66" t="str">
            <v>CAS ZONALES DICIEMBRE 2011</v>
          </cell>
          <cell r="Z66">
            <v>57</v>
          </cell>
          <cell r="AA66" t="str">
            <v>10297097062</v>
          </cell>
          <cell r="AB66" t="str">
            <v>NUÑEZ</v>
          </cell>
          <cell r="AC66" t="str">
            <v>ROMERO</v>
          </cell>
          <cell r="AD66" t="str">
            <v>JENNY FELICITAS</v>
          </cell>
          <cell r="AE66" t="str">
            <v>PROFUTURO</v>
          </cell>
          <cell r="AF66" t="str">
            <v>04</v>
          </cell>
          <cell r="AG66">
            <v>67.27</v>
          </cell>
          <cell r="AH66">
            <v>43.09</v>
          </cell>
          <cell r="AI66">
            <v>110.36</v>
          </cell>
          <cell r="AJ66">
            <v>310</v>
          </cell>
          <cell r="AK66">
            <v>40878</v>
          </cell>
          <cell r="AL66" t="str">
            <v/>
          </cell>
          <cell r="AM66">
            <v>1</v>
          </cell>
          <cell r="AN66" t="str">
            <v>2011</v>
          </cell>
          <cell r="AO66" t="str">
            <v>1</v>
          </cell>
          <cell r="AP66">
            <v>97.2</v>
          </cell>
          <cell r="AQ66">
            <v>0</v>
          </cell>
          <cell r="AR66">
            <v>0</v>
          </cell>
          <cell r="AS66">
            <v>0</v>
          </cell>
          <cell r="AT66">
            <v>0</v>
          </cell>
          <cell r="AU66">
            <v>0</v>
          </cell>
          <cell r="AV66">
            <v>0</v>
          </cell>
          <cell r="AW66">
            <v>0</v>
          </cell>
          <cell r="AX66">
            <v>0</v>
          </cell>
          <cell r="AY66">
            <v>0</v>
          </cell>
          <cell r="AZ66">
            <v>0</v>
          </cell>
          <cell r="BA66">
            <v>0</v>
          </cell>
          <cell r="BB66">
            <v>28268</v>
          </cell>
          <cell r="BC66">
            <v>0</v>
          </cell>
          <cell r="BD66">
            <v>0</v>
          </cell>
          <cell r="BE66">
            <v>0</v>
          </cell>
          <cell r="BF66">
            <v>0</v>
          </cell>
          <cell r="BG66">
            <v>0</v>
          </cell>
          <cell r="BH66" t="str">
            <v>582660JNREE4</v>
          </cell>
          <cell r="BI66">
            <v>40878</v>
          </cell>
        </row>
        <row r="67">
          <cell r="A67" t="str">
            <v>29709706</v>
          </cell>
          <cell r="B67" t="str">
            <v>NUÑEZ ROMERO JENNY FELICITAS</v>
          </cell>
          <cell r="C67" t="str">
            <v>RESPONSABLE DE PROYECTOS</v>
          </cell>
          <cell r="D67" t="str">
            <v>29709706</v>
          </cell>
          <cell r="E67">
            <v>40878</v>
          </cell>
          <cell r="F67">
            <v>41060</v>
          </cell>
          <cell r="G67" t="str">
            <v>NUÑEZ ROMERO JENNY FELICITAS</v>
          </cell>
          <cell r="H67">
            <v>3100</v>
          </cell>
          <cell r="I67">
            <v>3100</v>
          </cell>
          <cell r="J67">
            <v>310</v>
          </cell>
          <cell r="K67">
            <v>0</v>
          </cell>
          <cell r="L67">
            <v>0</v>
          </cell>
          <cell r="M67">
            <v>2369.64</v>
          </cell>
          <cell r="N67" t="str">
            <v>OFICINA ZONAL AREQUIPA</v>
          </cell>
          <cell r="O67" t="str">
            <v xml:space="preserve">0010  </v>
          </cell>
          <cell r="P67" t="str">
            <v>3545</v>
          </cell>
          <cell r="Q67" t="str">
            <v>001</v>
          </cell>
          <cell r="R67" t="str">
            <v>219</v>
          </cell>
          <cell r="S67">
            <v>40896</v>
          </cell>
          <cell r="T67" t="str">
            <v>4019664509</v>
          </cell>
          <cell r="U67" t="str">
            <v>201112</v>
          </cell>
          <cell r="V67" t="str">
            <v>201112</v>
          </cell>
          <cell r="W67" t="str">
            <v>12</v>
          </cell>
          <cell r="X67">
            <v>1</v>
          </cell>
          <cell r="Y67" t="str">
            <v>CAS ZONALES DICIEMBRE 2011</v>
          </cell>
          <cell r="Z67">
            <v>57</v>
          </cell>
          <cell r="AA67" t="str">
            <v>10297097062</v>
          </cell>
          <cell r="AB67" t="str">
            <v>NUÑEZ</v>
          </cell>
          <cell r="AC67" t="str">
            <v>ROMERO</v>
          </cell>
          <cell r="AD67" t="str">
            <v>JENNY FELICITAS</v>
          </cell>
          <cell r="AE67" t="str">
            <v>PROFUTURO</v>
          </cell>
          <cell r="AF67" t="str">
            <v>04</v>
          </cell>
          <cell r="AG67">
            <v>67.27</v>
          </cell>
          <cell r="AH67">
            <v>43.09</v>
          </cell>
          <cell r="AI67">
            <v>110.36</v>
          </cell>
          <cell r="AJ67">
            <v>310</v>
          </cell>
          <cell r="AK67">
            <v>40878</v>
          </cell>
          <cell r="AL67" t="str">
            <v/>
          </cell>
          <cell r="AM67">
            <v>1</v>
          </cell>
          <cell r="AN67" t="str">
            <v>2011</v>
          </cell>
          <cell r="AO67" t="str">
            <v>1</v>
          </cell>
          <cell r="AP67">
            <v>97.2</v>
          </cell>
          <cell r="AQ67">
            <v>0</v>
          </cell>
          <cell r="AR67">
            <v>0</v>
          </cell>
          <cell r="AS67">
            <v>0</v>
          </cell>
          <cell r="AT67">
            <v>0</v>
          </cell>
          <cell r="AU67">
            <v>0</v>
          </cell>
          <cell r="AV67">
            <v>0</v>
          </cell>
          <cell r="AW67">
            <v>0</v>
          </cell>
          <cell r="AX67">
            <v>0</v>
          </cell>
          <cell r="AY67">
            <v>0</v>
          </cell>
          <cell r="AZ67">
            <v>0</v>
          </cell>
          <cell r="BA67">
            <v>0</v>
          </cell>
          <cell r="BB67">
            <v>28268</v>
          </cell>
          <cell r="BC67">
            <v>0</v>
          </cell>
          <cell r="BD67">
            <v>0</v>
          </cell>
          <cell r="BE67">
            <v>0</v>
          </cell>
          <cell r="BF67">
            <v>0</v>
          </cell>
          <cell r="BG67">
            <v>0</v>
          </cell>
          <cell r="BH67" t="str">
            <v>582660JNREE4</v>
          </cell>
          <cell r="BI67">
            <v>40878</v>
          </cell>
        </row>
        <row r="68">
          <cell r="A68" t="str">
            <v>29542267</v>
          </cell>
          <cell r="B68" t="str">
            <v>QUISPE GAIMES FRIDA BETZABETH</v>
          </cell>
          <cell r="C68" t="str">
            <v>TECNICO DE PROYECTOS</v>
          </cell>
          <cell r="D68" t="str">
            <v>29542267</v>
          </cell>
          <cell r="E68">
            <v>40878</v>
          </cell>
          <cell r="F68">
            <v>40939</v>
          </cell>
          <cell r="G68" t="str">
            <v>QUISPE GAIMES FRIDA BETZABETH</v>
          </cell>
          <cell r="H68">
            <v>2900</v>
          </cell>
          <cell r="I68">
            <v>2900</v>
          </cell>
          <cell r="J68">
            <v>290</v>
          </cell>
          <cell r="K68">
            <v>0</v>
          </cell>
          <cell r="L68">
            <v>0</v>
          </cell>
          <cell r="M68">
            <v>2218.5</v>
          </cell>
          <cell r="N68" t="str">
            <v>OFICINA ZONAL AREQUIPA</v>
          </cell>
          <cell r="O68" t="str">
            <v xml:space="preserve">0010  </v>
          </cell>
          <cell r="P68" t="str">
            <v>3544</v>
          </cell>
          <cell r="Q68" t="str">
            <v>002</v>
          </cell>
          <cell r="R68" t="str">
            <v>200</v>
          </cell>
          <cell r="S68">
            <v>40896</v>
          </cell>
          <cell r="T68" t="str">
            <v>4026138928</v>
          </cell>
          <cell r="U68" t="str">
            <v>201112</v>
          </cell>
          <cell r="V68" t="str">
            <v>201112</v>
          </cell>
          <cell r="W68" t="str">
            <v>12</v>
          </cell>
          <cell r="X68">
            <v>1</v>
          </cell>
          <cell r="Y68" t="str">
            <v>CAS ZONALES DICIEMBRE 2011</v>
          </cell>
          <cell r="Z68">
            <v>2086</v>
          </cell>
          <cell r="AA68" t="str">
            <v>10295422675</v>
          </cell>
          <cell r="AB68" t="str">
            <v>QUISPE</v>
          </cell>
          <cell r="AC68" t="str">
            <v>GAIMES</v>
          </cell>
          <cell r="AD68" t="str">
            <v>FRIDA BETZABETH</v>
          </cell>
          <cell r="AE68" t="str">
            <v>HORIZONTE</v>
          </cell>
          <cell r="AF68" t="str">
            <v>01</v>
          </cell>
          <cell r="AG68">
            <v>56.55</v>
          </cell>
          <cell r="AH68">
            <v>44.95</v>
          </cell>
          <cell r="AI68">
            <v>101.5</v>
          </cell>
          <cell r="AJ68">
            <v>290</v>
          </cell>
          <cell r="AK68">
            <v>40878</v>
          </cell>
          <cell r="AL68" t="str">
            <v/>
          </cell>
          <cell r="AM68">
            <v>1</v>
          </cell>
          <cell r="AN68" t="str">
            <v>2011</v>
          </cell>
          <cell r="AO68" t="str">
            <v>1</v>
          </cell>
          <cell r="AP68">
            <v>97.2</v>
          </cell>
          <cell r="AQ68">
            <v>0</v>
          </cell>
          <cell r="AR68">
            <v>0</v>
          </cell>
          <cell r="AS68">
            <v>0</v>
          </cell>
          <cell r="AT68">
            <v>0</v>
          </cell>
          <cell r="AU68">
            <v>0</v>
          </cell>
          <cell r="AV68">
            <v>0</v>
          </cell>
          <cell r="AW68">
            <v>0</v>
          </cell>
          <cell r="AX68">
            <v>0</v>
          </cell>
          <cell r="AY68">
            <v>0</v>
          </cell>
          <cell r="AZ68">
            <v>0</v>
          </cell>
          <cell r="BA68">
            <v>0</v>
          </cell>
          <cell r="BB68">
            <v>25174</v>
          </cell>
          <cell r="BC68">
            <v>0</v>
          </cell>
          <cell r="BD68">
            <v>0</v>
          </cell>
          <cell r="BE68">
            <v>0</v>
          </cell>
          <cell r="BF68">
            <v>0</v>
          </cell>
          <cell r="BG68">
            <v>0</v>
          </cell>
          <cell r="BH68" t="str">
            <v>551720FQGSM2</v>
          </cell>
          <cell r="BI68">
            <v>40878</v>
          </cell>
        </row>
        <row r="69">
          <cell r="A69" t="str">
            <v>29248956</v>
          </cell>
          <cell r="B69" t="str">
            <v>VASQUEZ CHICATA GUSTAVO ENRIQUE JULIO</v>
          </cell>
          <cell r="C69" t="str">
            <v>JEFE DE LA OFICINA ZONAL AREQUIPA</v>
          </cell>
          <cell r="D69" t="str">
            <v>29248956</v>
          </cell>
          <cell r="E69">
            <v>40823</v>
          </cell>
          <cell r="F69">
            <v>40908</v>
          </cell>
          <cell r="G69" t="str">
            <v>VASQUEZ CHICATA GUSTAVO ENRIQUE JULIO</v>
          </cell>
          <cell r="H69">
            <v>5300</v>
          </cell>
          <cell r="I69">
            <v>5300</v>
          </cell>
          <cell r="J69">
            <v>530</v>
          </cell>
          <cell r="K69">
            <v>0</v>
          </cell>
          <cell r="L69">
            <v>0</v>
          </cell>
          <cell r="M69">
            <v>4081</v>
          </cell>
          <cell r="N69" t="str">
            <v>OFICINA ZONAL AREQUIPA</v>
          </cell>
          <cell r="O69" t="str">
            <v xml:space="preserve">0010  </v>
          </cell>
          <cell r="P69" t="str">
            <v>3426</v>
          </cell>
          <cell r="Q69" t="str">
            <v>001</v>
          </cell>
          <cell r="R69" t="str">
            <v>396</v>
          </cell>
          <cell r="S69">
            <v>40896</v>
          </cell>
          <cell r="T69" t="str">
            <v>4010404725</v>
          </cell>
          <cell r="U69" t="str">
            <v>201112</v>
          </cell>
          <cell r="V69" t="str">
            <v>201112</v>
          </cell>
          <cell r="W69" t="str">
            <v>12</v>
          </cell>
          <cell r="X69">
            <v>1</v>
          </cell>
          <cell r="Y69" t="str">
            <v>CAS ZONALES DICIEMBRE 2011</v>
          </cell>
          <cell r="Z69">
            <v>838</v>
          </cell>
          <cell r="AA69" t="str">
            <v>10292489566</v>
          </cell>
          <cell r="AB69" t="str">
            <v>VASQUEZ</v>
          </cell>
          <cell r="AC69" t="str">
            <v>CHICATA</v>
          </cell>
          <cell r="AD69" t="str">
            <v>GUSTAVO ENRIQUE JULIO</v>
          </cell>
          <cell r="AE69" t="str">
            <v>ONP</v>
          </cell>
          <cell r="AF69" t="str">
            <v>99</v>
          </cell>
          <cell r="AG69">
            <v>0</v>
          </cell>
          <cell r="AH69">
            <v>0</v>
          </cell>
          <cell r="AI69">
            <v>0</v>
          </cell>
          <cell r="AJ69">
            <v>689</v>
          </cell>
          <cell r="AK69">
            <v>40823</v>
          </cell>
          <cell r="AL69" t="str">
            <v/>
          </cell>
          <cell r="AM69">
            <v>1</v>
          </cell>
          <cell r="AN69" t="str">
            <v>2011</v>
          </cell>
          <cell r="AO69" t="str">
            <v>1</v>
          </cell>
          <cell r="AP69">
            <v>97.2</v>
          </cell>
          <cell r="AQ69">
            <v>0</v>
          </cell>
          <cell r="AR69">
            <v>0</v>
          </cell>
          <cell r="AS69">
            <v>0</v>
          </cell>
          <cell r="AT69">
            <v>0</v>
          </cell>
          <cell r="AU69">
            <v>0</v>
          </cell>
          <cell r="AV69">
            <v>0</v>
          </cell>
          <cell r="AW69">
            <v>0</v>
          </cell>
          <cell r="AX69">
            <v>0</v>
          </cell>
          <cell r="AY69">
            <v>0</v>
          </cell>
          <cell r="AZ69">
            <v>0</v>
          </cell>
          <cell r="BA69">
            <v>0</v>
          </cell>
          <cell r="BB69">
            <v>21111</v>
          </cell>
          <cell r="BC69">
            <v>0</v>
          </cell>
          <cell r="BD69">
            <v>0</v>
          </cell>
          <cell r="BE69">
            <v>0</v>
          </cell>
          <cell r="BF69">
            <v>0</v>
          </cell>
          <cell r="BG69">
            <v>0</v>
          </cell>
          <cell r="BH69" t="str">
            <v/>
          </cell>
          <cell r="BI69">
            <v>39692</v>
          </cell>
        </row>
        <row r="70">
          <cell r="A70" t="str">
            <v>29601020</v>
          </cell>
          <cell r="B70" t="str">
            <v>FERNANDEZ CARRERA GIOVANNA MARITZA</v>
          </cell>
          <cell r="C70" t="str">
            <v>RESPONSABLE ADMINISTRATIVO E INFORMATICO</v>
          </cell>
          <cell r="D70" t="str">
            <v>29601020</v>
          </cell>
          <cell r="E70">
            <v>40896</v>
          </cell>
          <cell r="F70">
            <v>40939</v>
          </cell>
          <cell r="G70" t="str">
            <v>FERNANDEZ CARRERA GIOVANNA MARITZA</v>
          </cell>
          <cell r="H70">
            <v>800</v>
          </cell>
          <cell r="I70">
            <v>800</v>
          </cell>
          <cell r="J70">
            <v>0</v>
          </cell>
          <cell r="K70">
            <v>0</v>
          </cell>
          <cell r="L70">
            <v>0</v>
          </cell>
          <cell r="M70">
            <v>692</v>
          </cell>
          <cell r="N70" t="str">
            <v>OFICINA ZONAL AREQUIPA</v>
          </cell>
          <cell r="O70" t="str">
            <v xml:space="preserve">0010  </v>
          </cell>
          <cell r="P70" t="str">
            <v>3629</v>
          </cell>
          <cell r="Q70" t="str">
            <v>001</v>
          </cell>
          <cell r="R70" t="str">
            <v>00011</v>
          </cell>
          <cell r="S70">
            <v>40905</v>
          </cell>
          <cell r="T70" t="str">
            <v>4041669735</v>
          </cell>
          <cell r="U70" t="str">
            <v>201112</v>
          </cell>
          <cell r="V70" t="str">
            <v>201112</v>
          </cell>
          <cell r="W70" t="str">
            <v>13</v>
          </cell>
          <cell r="X70">
            <v>2</v>
          </cell>
          <cell r="Y70" t="str">
            <v>CAS ZONALES DICIEMBRE 2011 ADICIONAL 01</v>
          </cell>
          <cell r="Z70">
            <v>4252</v>
          </cell>
          <cell r="AA70" t="str">
            <v>10296010206</v>
          </cell>
          <cell r="AB70" t="str">
            <v>FERNANDEZ</v>
          </cell>
          <cell r="AC70" t="str">
            <v>CARRERA</v>
          </cell>
          <cell r="AD70" t="str">
            <v>GIOVANNA MARITZA</v>
          </cell>
          <cell r="AE70" t="str">
            <v>HORIZONTE</v>
          </cell>
          <cell r="AF70" t="str">
            <v>01</v>
          </cell>
          <cell r="AG70">
            <v>15.6</v>
          </cell>
          <cell r="AH70">
            <v>12.4</v>
          </cell>
          <cell r="AI70">
            <v>28</v>
          </cell>
          <cell r="AJ70">
            <v>80</v>
          </cell>
          <cell r="AK70">
            <v>40896</v>
          </cell>
          <cell r="AL70" t="str">
            <v/>
          </cell>
          <cell r="AM70">
            <v>1</v>
          </cell>
          <cell r="AN70" t="str">
            <v>2011</v>
          </cell>
          <cell r="AO70" t="str">
            <v>1</v>
          </cell>
          <cell r="AP70">
            <v>72</v>
          </cell>
          <cell r="AQ70">
            <v>0</v>
          </cell>
          <cell r="AR70">
            <v>0</v>
          </cell>
          <cell r="AS70">
            <v>0</v>
          </cell>
          <cell r="AT70">
            <v>0</v>
          </cell>
          <cell r="AU70">
            <v>0</v>
          </cell>
          <cell r="AV70">
            <v>0</v>
          </cell>
          <cell r="AW70">
            <v>0</v>
          </cell>
          <cell r="AX70">
            <v>0</v>
          </cell>
          <cell r="AY70">
            <v>0</v>
          </cell>
          <cell r="AZ70">
            <v>0</v>
          </cell>
          <cell r="BA70">
            <v>0</v>
          </cell>
          <cell r="BB70">
            <v>26194</v>
          </cell>
          <cell r="BC70">
            <v>0</v>
          </cell>
          <cell r="BD70">
            <v>0</v>
          </cell>
          <cell r="BE70">
            <v>0</v>
          </cell>
          <cell r="BF70">
            <v>0</v>
          </cell>
          <cell r="BG70">
            <v>0</v>
          </cell>
          <cell r="BH70" t="str">
            <v>561920GFCNR2</v>
          </cell>
          <cell r="BI70">
            <v>40896</v>
          </cell>
        </row>
        <row r="71">
          <cell r="A71" t="str">
            <v>29601020</v>
          </cell>
          <cell r="B71" t="str">
            <v>FERNANDEZ CARRERA GIOVANNA MARITZA</v>
          </cell>
          <cell r="C71" t="str">
            <v>RESPONSABLE ADMINISTRATIVO E INFORMATICO</v>
          </cell>
          <cell r="D71" t="str">
            <v>29601020</v>
          </cell>
          <cell r="E71">
            <v>40896</v>
          </cell>
          <cell r="F71">
            <v>40999</v>
          </cell>
          <cell r="G71" t="str">
            <v>FERNANDEZ CARRERA GIOVANNA MARITZA</v>
          </cell>
          <cell r="H71">
            <v>800</v>
          </cell>
          <cell r="I71">
            <v>800</v>
          </cell>
          <cell r="J71">
            <v>0</v>
          </cell>
          <cell r="K71">
            <v>0</v>
          </cell>
          <cell r="L71">
            <v>0</v>
          </cell>
          <cell r="M71">
            <v>692</v>
          </cell>
          <cell r="N71" t="str">
            <v>OFICINA ZONAL AREQUIPA</v>
          </cell>
          <cell r="O71" t="str">
            <v xml:space="preserve">0010  </v>
          </cell>
          <cell r="P71" t="str">
            <v>3629</v>
          </cell>
          <cell r="Q71" t="str">
            <v>001</v>
          </cell>
          <cell r="R71" t="str">
            <v>00011</v>
          </cell>
          <cell r="S71">
            <v>40905</v>
          </cell>
          <cell r="T71" t="str">
            <v>4041669735</v>
          </cell>
          <cell r="U71" t="str">
            <v>201112</v>
          </cell>
          <cell r="V71" t="str">
            <v>201112</v>
          </cell>
          <cell r="W71" t="str">
            <v>13</v>
          </cell>
          <cell r="X71">
            <v>2</v>
          </cell>
          <cell r="Y71" t="str">
            <v>CAS ZONALES DICIEMBRE 2011 ADICIONAL 01</v>
          </cell>
          <cell r="Z71">
            <v>4252</v>
          </cell>
          <cell r="AA71" t="str">
            <v>10296010206</v>
          </cell>
          <cell r="AB71" t="str">
            <v>FERNANDEZ</v>
          </cell>
          <cell r="AC71" t="str">
            <v>CARRERA</v>
          </cell>
          <cell r="AD71" t="str">
            <v>GIOVANNA MARITZA</v>
          </cell>
          <cell r="AE71" t="str">
            <v>HORIZONTE</v>
          </cell>
          <cell r="AF71" t="str">
            <v>01</v>
          </cell>
          <cell r="AG71">
            <v>15.6</v>
          </cell>
          <cell r="AH71">
            <v>12.4</v>
          </cell>
          <cell r="AI71">
            <v>28</v>
          </cell>
          <cell r="AJ71">
            <v>80</v>
          </cell>
          <cell r="AK71">
            <v>40896</v>
          </cell>
          <cell r="AL71" t="str">
            <v/>
          </cell>
          <cell r="AM71">
            <v>1</v>
          </cell>
          <cell r="AN71" t="str">
            <v>2011</v>
          </cell>
          <cell r="AO71" t="str">
            <v>1</v>
          </cell>
          <cell r="AP71">
            <v>72</v>
          </cell>
          <cell r="AQ71">
            <v>0</v>
          </cell>
          <cell r="AR71">
            <v>0</v>
          </cell>
          <cell r="AS71">
            <v>0</v>
          </cell>
          <cell r="AT71">
            <v>0</v>
          </cell>
          <cell r="AU71">
            <v>0</v>
          </cell>
          <cell r="AV71">
            <v>0</v>
          </cell>
          <cell r="AW71">
            <v>0</v>
          </cell>
          <cell r="AX71">
            <v>0</v>
          </cell>
          <cell r="AY71">
            <v>0</v>
          </cell>
          <cell r="AZ71">
            <v>0</v>
          </cell>
          <cell r="BA71">
            <v>0</v>
          </cell>
          <cell r="BB71">
            <v>26194</v>
          </cell>
          <cell r="BC71">
            <v>0</v>
          </cell>
          <cell r="BD71">
            <v>0</v>
          </cell>
          <cell r="BE71">
            <v>0</v>
          </cell>
          <cell r="BF71">
            <v>0</v>
          </cell>
          <cell r="BG71">
            <v>0</v>
          </cell>
          <cell r="BH71" t="str">
            <v>561920GFCNR2</v>
          </cell>
          <cell r="BI71">
            <v>40896</v>
          </cell>
        </row>
        <row r="72">
          <cell r="A72" t="str">
            <v>29601020</v>
          </cell>
          <cell r="B72" t="str">
            <v>FERNANDEZ CARRERA GIOVANNA MARITZA</v>
          </cell>
          <cell r="C72" t="str">
            <v>RESPONSABLE ADMINISTRATIVO E INFORMATICO</v>
          </cell>
          <cell r="D72" t="str">
            <v>29601020</v>
          </cell>
          <cell r="E72">
            <v>40896</v>
          </cell>
          <cell r="F72">
            <v>41090</v>
          </cell>
          <cell r="G72" t="str">
            <v>FERNANDEZ CARRERA GIOVANNA MARITZA</v>
          </cell>
          <cell r="H72">
            <v>800</v>
          </cell>
          <cell r="I72">
            <v>800</v>
          </cell>
          <cell r="J72">
            <v>0</v>
          </cell>
          <cell r="K72">
            <v>0</v>
          </cell>
          <cell r="L72">
            <v>0</v>
          </cell>
          <cell r="M72">
            <v>692</v>
          </cell>
          <cell r="N72" t="str">
            <v>OFICINA ZONAL AREQUIPA</v>
          </cell>
          <cell r="O72" t="str">
            <v xml:space="preserve">0010  </v>
          </cell>
          <cell r="P72" t="str">
            <v>3629</v>
          </cell>
          <cell r="Q72" t="str">
            <v>001</v>
          </cell>
          <cell r="R72" t="str">
            <v>00011</v>
          </cell>
          <cell r="S72">
            <v>40905</v>
          </cell>
          <cell r="T72" t="str">
            <v>4041669735</v>
          </cell>
          <cell r="U72" t="str">
            <v>201112</v>
          </cell>
          <cell r="V72" t="str">
            <v>201112</v>
          </cell>
          <cell r="W72" t="str">
            <v>13</v>
          </cell>
          <cell r="X72">
            <v>2</v>
          </cell>
          <cell r="Y72" t="str">
            <v>CAS ZONALES DICIEMBRE 2011 ADICIONAL 01</v>
          </cell>
          <cell r="Z72">
            <v>4252</v>
          </cell>
          <cell r="AA72" t="str">
            <v>10296010206</v>
          </cell>
          <cell r="AB72" t="str">
            <v>FERNANDEZ</v>
          </cell>
          <cell r="AC72" t="str">
            <v>CARRERA</v>
          </cell>
          <cell r="AD72" t="str">
            <v>GIOVANNA MARITZA</v>
          </cell>
          <cell r="AE72" t="str">
            <v>HORIZONTE</v>
          </cell>
          <cell r="AF72" t="str">
            <v>01</v>
          </cell>
          <cell r="AG72">
            <v>15.6</v>
          </cell>
          <cell r="AH72">
            <v>12.4</v>
          </cell>
          <cell r="AI72">
            <v>28</v>
          </cell>
          <cell r="AJ72">
            <v>80</v>
          </cell>
          <cell r="AK72">
            <v>40896</v>
          </cell>
          <cell r="AL72" t="str">
            <v/>
          </cell>
          <cell r="AM72">
            <v>1</v>
          </cell>
          <cell r="AN72" t="str">
            <v>2011</v>
          </cell>
          <cell r="AO72" t="str">
            <v>1</v>
          </cell>
          <cell r="AP72">
            <v>72</v>
          </cell>
          <cell r="AQ72">
            <v>0</v>
          </cell>
          <cell r="AR72">
            <v>0</v>
          </cell>
          <cell r="AS72">
            <v>0</v>
          </cell>
          <cell r="AT72">
            <v>0</v>
          </cell>
          <cell r="AU72">
            <v>0</v>
          </cell>
          <cell r="AV72">
            <v>0</v>
          </cell>
          <cell r="AW72">
            <v>0</v>
          </cell>
          <cell r="AX72">
            <v>0</v>
          </cell>
          <cell r="AY72">
            <v>0</v>
          </cell>
          <cell r="AZ72">
            <v>0</v>
          </cell>
          <cell r="BA72">
            <v>0</v>
          </cell>
          <cell r="BB72">
            <v>26194</v>
          </cell>
          <cell r="BC72">
            <v>0</v>
          </cell>
          <cell r="BD72">
            <v>0</v>
          </cell>
          <cell r="BE72">
            <v>0</v>
          </cell>
          <cell r="BF72">
            <v>0</v>
          </cell>
          <cell r="BG72">
            <v>0</v>
          </cell>
          <cell r="BH72" t="str">
            <v>561920GFCNR2</v>
          </cell>
          <cell r="BI72">
            <v>40896</v>
          </cell>
        </row>
        <row r="73">
          <cell r="A73" t="str">
            <v>09894077</v>
          </cell>
          <cell r="B73" t="str">
            <v>CHUCHON SOTO YOCEF MAXIMINO</v>
          </cell>
          <cell r="C73" t="str">
            <v>JEFE DE LA OFICINA ZONAL AYACUCHO</v>
          </cell>
          <cell r="D73" t="str">
            <v>09894077</v>
          </cell>
          <cell r="E73">
            <v>40826</v>
          </cell>
          <cell r="F73">
            <v>40908</v>
          </cell>
          <cell r="G73" t="str">
            <v>CHUCHON SOTO YOCEF MAXIMINO</v>
          </cell>
          <cell r="H73">
            <v>5300</v>
          </cell>
          <cell r="I73">
            <v>5300</v>
          </cell>
          <cell r="J73">
            <v>0</v>
          </cell>
          <cell r="K73">
            <v>0</v>
          </cell>
          <cell r="L73">
            <v>0</v>
          </cell>
          <cell r="M73">
            <v>4599.34</v>
          </cell>
          <cell r="N73" t="str">
            <v>OFICINA ZONAL AYACUCHO</v>
          </cell>
          <cell r="O73" t="str">
            <v xml:space="preserve">0011  </v>
          </cell>
          <cell r="P73" t="str">
            <v>3429</v>
          </cell>
          <cell r="Q73" t="str">
            <v>002</v>
          </cell>
          <cell r="R73" t="str">
            <v>168</v>
          </cell>
          <cell r="S73">
            <v>40896</v>
          </cell>
          <cell r="T73" t="str">
            <v>4040881889</v>
          </cell>
          <cell r="U73" t="str">
            <v>201112</v>
          </cell>
          <cell r="V73" t="str">
            <v>201112</v>
          </cell>
          <cell r="W73" t="str">
            <v>12</v>
          </cell>
          <cell r="X73">
            <v>1</v>
          </cell>
          <cell r="Y73" t="str">
            <v>CAS ZONALES DICIEMBRE 2011</v>
          </cell>
          <cell r="Z73">
            <v>4148</v>
          </cell>
          <cell r="AA73" t="str">
            <v>10098940770</v>
          </cell>
          <cell r="AB73" t="str">
            <v>CHUCHON</v>
          </cell>
          <cell r="AC73" t="str">
            <v>SOTO</v>
          </cell>
          <cell r="AD73" t="str">
            <v>YOCEF MAXIMINO</v>
          </cell>
          <cell r="AE73" t="str">
            <v>INTEGRA</v>
          </cell>
          <cell r="AF73" t="str">
            <v>02</v>
          </cell>
          <cell r="AG73">
            <v>95.4</v>
          </cell>
          <cell r="AH73">
            <v>75.260000000000005</v>
          </cell>
          <cell r="AI73">
            <v>170.66</v>
          </cell>
          <cell r="AJ73">
            <v>530</v>
          </cell>
          <cell r="AK73">
            <v>40826</v>
          </cell>
          <cell r="AL73" t="str">
            <v>2634068</v>
          </cell>
          <cell r="AM73">
            <v>40836</v>
          </cell>
          <cell r="AN73" t="str">
            <v>2011</v>
          </cell>
          <cell r="AO73" t="str">
            <v>1</v>
          </cell>
          <cell r="AP73">
            <v>97.2</v>
          </cell>
          <cell r="AQ73">
            <v>0</v>
          </cell>
          <cell r="AR73">
            <v>0</v>
          </cell>
          <cell r="AS73">
            <v>0</v>
          </cell>
          <cell r="AT73">
            <v>0</v>
          </cell>
          <cell r="AU73">
            <v>0</v>
          </cell>
          <cell r="AV73">
            <v>0</v>
          </cell>
          <cell r="AW73">
            <v>0</v>
          </cell>
          <cell r="AX73">
            <v>0</v>
          </cell>
          <cell r="AY73">
            <v>0</v>
          </cell>
          <cell r="AZ73">
            <v>0</v>
          </cell>
          <cell r="BA73">
            <v>0</v>
          </cell>
          <cell r="BB73">
            <v>26666</v>
          </cell>
          <cell r="BC73">
            <v>0</v>
          </cell>
          <cell r="BD73">
            <v>0</v>
          </cell>
          <cell r="BE73">
            <v>0</v>
          </cell>
          <cell r="BF73">
            <v>0</v>
          </cell>
          <cell r="BG73">
            <v>0</v>
          </cell>
          <cell r="BH73" t="str">
            <v>566641YCSCO3</v>
          </cell>
          <cell r="BI73">
            <v>40826</v>
          </cell>
        </row>
        <row r="74">
          <cell r="A74" t="str">
            <v>43489291</v>
          </cell>
          <cell r="B74" t="str">
            <v>CORDOVA  MIGUEL CARMEN ROSA</v>
          </cell>
          <cell r="C74" t="str">
            <v>RESPONSABLE DE PROMOCION SOCIAL Y CAPACITACION</v>
          </cell>
          <cell r="D74" t="str">
            <v>43489291</v>
          </cell>
          <cell r="E74">
            <v>40819</v>
          </cell>
          <cell r="F74">
            <v>40908</v>
          </cell>
          <cell r="G74" t="str">
            <v>CORDOVA  MIGUEL CARMEN ROSA</v>
          </cell>
          <cell r="H74">
            <v>2900</v>
          </cell>
          <cell r="I74">
            <v>2900</v>
          </cell>
          <cell r="J74">
            <v>0</v>
          </cell>
          <cell r="K74">
            <v>0</v>
          </cell>
          <cell r="L74">
            <v>0</v>
          </cell>
          <cell r="M74">
            <v>2506.7600000000002</v>
          </cell>
          <cell r="N74" t="str">
            <v>OFICINA ZONAL AYACUCHO</v>
          </cell>
          <cell r="O74" t="str">
            <v xml:space="preserve">0011  </v>
          </cell>
          <cell r="P74" t="str">
            <v>3392</v>
          </cell>
          <cell r="Q74" t="str">
            <v>001</v>
          </cell>
          <cell r="R74" t="str">
            <v>12</v>
          </cell>
          <cell r="S74">
            <v>40896</v>
          </cell>
          <cell r="T74" t="str">
            <v>04036618987</v>
          </cell>
          <cell r="U74" t="str">
            <v>201112</v>
          </cell>
          <cell r="V74" t="str">
            <v>201112</v>
          </cell>
          <cell r="W74" t="str">
            <v>12</v>
          </cell>
          <cell r="X74">
            <v>1</v>
          </cell>
          <cell r="Y74" t="str">
            <v>CAS ZONALES DICIEMBRE 2011</v>
          </cell>
          <cell r="Z74">
            <v>4127</v>
          </cell>
          <cell r="AA74" t="str">
            <v>10434892916</v>
          </cell>
          <cell r="AB74" t="str">
            <v xml:space="preserve">CORDOVA </v>
          </cell>
          <cell r="AC74" t="str">
            <v>MIGUEL</v>
          </cell>
          <cell r="AD74" t="str">
            <v>CARMEN ROSA</v>
          </cell>
          <cell r="AE74" t="str">
            <v>PROFUTURO</v>
          </cell>
          <cell r="AF74" t="str">
            <v>04</v>
          </cell>
          <cell r="AG74">
            <v>62.93</v>
          </cell>
          <cell r="AH74">
            <v>40.31</v>
          </cell>
          <cell r="AI74">
            <v>103.24</v>
          </cell>
          <cell r="AJ74">
            <v>290</v>
          </cell>
          <cell r="AK74">
            <v>40819</v>
          </cell>
          <cell r="AL74" t="str">
            <v>2690815</v>
          </cell>
          <cell r="AM74">
            <v>40883</v>
          </cell>
          <cell r="AN74" t="str">
            <v>2011</v>
          </cell>
          <cell r="AO74" t="str">
            <v>1</v>
          </cell>
          <cell r="AP74">
            <v>97.2</v>
          </cell>
          <cell r="AQ74">
            <v>0</v>
          </cell>
          <cell r="AR74">
            <v>0</v>
          </cell>
          <cell r="AS74">
            <v>0</v>
          </cell>
          <cell r="AT74">
            <v>0</v>
          </cell>
          <cell r="AU74">
            <v>0</v>
          </cell>
          <cell r="AV74">
            <v>0</v>
          </cell>
          <cell r="AW74">
            <v>0</v>
          </cell>
          <cell r="AX74">
            <v>0</v>
          </cell>
          <cell r="AY74">
            <v>0</v>
          </cell>
          <cell r="AZ74">
            <v>0</v>
          </cell>
          <cell r="BA74">
            <v>0</v>
          </cell>
          <cell r="BB74">
            <v>31426</v>
          </cell>
          <cell r="BC74">
            <v>0</v>
          </cell>
          <cell r="BD74">
            <v>0</v>
          </cell>
          <cell r="BE74">
            <v>0</v>
          </cell>
          <cell r="BF74">
            <v>0</v>
          </cell>
          <cell r="BG74">
            <v>0</v>
          </cell>
          <cell r="BH74" t="str">
            <v>614240CCMDU7</v>
          </cell>
          <cell r="BI74">
            <v>40819</v>
          </cell>
        </row>
        <row r="75">
          <cell r="A75" t="str">
            <v>28308801</v>
          </cell>
          <cell r="B75" t="str">
            <v>GARCIA GOMEZ  ERNESTO</v>
          </cell>
          <cell r="C75" t="str">
            <v>RESPONSABLE DE PROYECTOS</v>
          </cell>
          <cell r="D75" t="str">
            <v>28308801</v>
          </cell>
          <cell r="E75">
            <v>40809</v>
          </cell>
          <cell r="F75">
            <v>40908</v>
          </cell>
          <cell r="G75" t="str">
            <v>GARCIA GOMEZ  ERNESTO</v>
          </cell>
          <cell r="H75">
            <v>3100</v>
          </cell>
          <cell r="I75">
            <v>3100</v>
          </cell>
          <cell r="J75">
            <v>0</v>
          </cell>
          <cell r="K75">
            <v>0</v>
          </cell>
          <cell r="L75">
            <v>0</v>
          </cell>
          <cell r="M75">
            <v>2690.18</v>
          </cell>
          <cell r="N75" t="str">
            <v>OFICINA ZONAL AYACUCHO</v>
          </cell>
          <cell r="O75" t="str">
            <v xml:space="preserve">0011  </v>
          </cell>
          <cell r="P75" t="str">
            <v>3416</v>
          </cell>
          <cell r="Q75" t="str">
            <v>001</v>
          </cell>
          <cell r="R75" t="str">
            <v>214</v>
          </cell>
          <cell r="S75">
            <v>40896</v>
          </cell>
          <cell r="T75" t="str">
            <v>4040813654</v>
          </cell>
          <cell r="U75" t="str">
            <v>201112</v>
          </cell>
          <cell r="V75" t="str">
            <v>201112</v>
          </cell>
          <cell r="W75" t="str">
            <v>12</v>
          </cell>
          <cell r="X75">
            <v>1</v>
          </cell>
          <cell r="Y75" t="str">
            <v>CAS ZONALES DICIEMBRE 2011</v>
          </cell>
          <cell r="Z75">
            <v>4133</v>
          </cell>
          <cell r="AA75" t="str">
            <v>10283088010</v>
          </cell>
          <cell r="AB75" t="str">
            <v>GARCIA</v>
          </cell>
          <cell r="AC75" t="str">
            <v>GOMEZ</v>
          </cell>
          <cell r="AD75" t="str">
            <v xml:space="preserve"> ERNESTO</v>
          </cell>
          <cell r="AE75" t="str">
            <v>INTEGRA</v>
          </cell>
          <cell r="AF75" t="str">
            <v>02</v>
          </cell>
          <cell r="AG75">
            <v>55.8</v>
          </cell>
          <cell r="AH75">
            <v>44.02</v>
          </cell>
          <cell r="AI75">
            <v>99.82</v>
          </cell>
          <cell r="AJ75">
            <v>310</v>
          </cell>
          <cell r="AK75">
            <v>40809</v>
          </cell>
          <cell r="AL75" t="str">
            <v>2690829</v>
          </cell>
          <cell r="AM75">
            <v>40883</v>
          </cell>
          <cell r="AN75" t="str">
            <v>2011</v>
          </cell>
          <cell r="AO75" t="str">
            <v>1</v>
          </cell>
          <cell r="AP75">
            <v>97.2</v>
          </cell>
          <cell r="AQ75">
            <v>0</v>
          </cell>
          <cell r="AR75">
            <v>0</v>
          </cell>
          <cell r="AS75">
            <v>0</v>
          </cell>
          <cell r="AT75">
            <v>0</v>
          </cell>
          <cell r="AU75">
            <v>0</v>
          </cell>
          <cell r="AV75">
            <v>0</v>
          </cell>
          <cell r="AW75">
            <v>0</v>
          </cell>
          <cell r="AX75">
            <v>0</v>
          </cell>
          <cell r="AY75">
            <v>0</v>
          </cell>
          <cell r="AZ75">
            <v>0</v>
          </cell>
          <cell r="BA75">
            <v>0</v>
          </cell>
          <cell r="BB75">
            <v>25104</v>
          </cell>
          <cell r="BC75">
            <v>0</v>
          </cell>
          <cell r="BD75">
            <v>0</v>
          </cell>
          <cell r="BE75">
            <v>0</v>
          </cell>
          <cell r="BF75">
            <v>0</v>
          </cell>
          <cell r="BG75">
            <v>0</v>
          </cell>
          <cell r="BH75" t="str">
            <v>551021EGGCE8</v>
          </cell>
          <cell r="BI75">
            <v>40809</v>
          </cell>
        </row>
        <row r="76">
          <cell r="A76" t="str">
            <v>28260019</v>
          </cell>
          <cell r="B76" t="str">
            <v>MELGAR  CANALES MAURY GAMEL</v>
          </cell>
          <cell r="C76" t="str">
            <v>CHOFER</v>
          </cell>
          <cell r="D76" t="str">
            <v>28260019</v>
          </cell>
          <cell r="E76">
            <v>40849</v>
          </cell>
          <cell r="F76">
            <v>40908</v>
          </cell>
          <cell r="G76" t="str">
            <v>MELGAR  CANALES MAURY GAMEL</v>
          </cell>
          <cell r="H76">
            <v>1100</v>
          </cell>
          <cell r="I76">
            <v>1100</v>
          </cell>
          <cell r="J76">
            <v>0</v>
          </cell>
          <cell r="K76">
            <v>0</v>
          </cell>
          <cell r="L76">
            <v>0</v>
          </cell>
          <cell r="M76">
            <v>951.5</v>
          </cell>
          <cell r="N76" t="str">
            <v>OFICINA ZONAL AYACUCHO</v>
          </cell>
          <cell r="O76" t="str">
            <v xml:space="preserve">0011  </v>
          </cell>
          <cell r="P76" t="str">
            <v>3456</v>
          </cell>
          <cell r="Q76" t="str">
            <v>001</v>
          </cell>
          <cell r="R76" t="str">
            <v>203</v>
          </cell>
          <cell r="S76">
            <v>40896</v>
          </cell>
          <cell r="T76" t="str">
            <v>4041064779</v>
          </cell>
          <cell r="U76" t="str">
            <v>201112</v>
          </cell>
          <cell r="V76" t="str">
            <v>201112</v>
          </cell>
          <cell r="W76" t="str">
            <v>12</v>
          </cell>
          <cell r="X76">
            <v>1</v>
          </cell>
          <cell r="Y76" t="str">
            <v>CAS ZONALES DICIEMBRE 2011</v>
          </cell>
          <cell r="Z76">
            <v>4172</v>
          </cell>
          <cell r="AA76" t="str">
            <v>10282600191</v>
          </cell>
          <cell r="AB76" t="str">
            <v xml:space="preserve">MELGAR </v>
          </cell>
          <cell r="AC76" t="str">
            <v>CANALES</v>
          </cell>
          <cell r="AD76" t="str">
            <v>MAURY GAMEL</v>
          </cell>
          <cell r="AE76" t="str">
            <v>HORIZONTE</v>
          </cell>
          <cell r="AF76" t="str">
            <v>01</v>
          </cell>
          <cell r="AG76">
            <v>21.45</v>
          </cell>
          <cell r="AH76">
            <v>17.05</v>
          </cell>
          <cell r="AI76">
            <v>38.5</v>
          </cell>
          <cell r="AJ76">
            <v>110</v>
          </cell>
          <cell r="AK76">
            <v>40849</v>
          </cell>
          <cell r="AL76" t="str">
            <v/>
          </cell>
          <cell r="AM76">
            <v>1</v>
          </cell>
          <cell r="AN76" t="str">
            <v>2011</v>
          </cell>
          <cell r="AO76" t="str">
            <v>1</v>
          </cell>
          <cell r="AP76">
            <v>97.2</v>
          </cell>
          <cell r="AQ76">
            <v>0</v>
          </cell>
          <cell r="AR76">
            <v>0</v>
          </cell>
          <cell r="AS76">
            <v>0</v>
          </cell>
          <cell r="AT76">
            <v>0</v>
          </cell>
          <cell r="AU76">
            <v>0</v>
          </cell>
          <cell r="AV76">
            <v>0</v>
          </cell>
          <cell r="AW76">
            <v>0</v>
          </cell>
          <cell r="AX76">
            <v>0</v>
          </cell>
          <cell r="AY76">
            <v>0</v>
          </cell>
          <cell r="AZ76">
            <v>0</v>
          </cell>
          <cell r="BA76">
            <v>0</v>
          </cell>
          <cell r="BB76">
            <v>21907</v>
          </cell>
          <cell r="BC76">
            <v>0</v>
          </cell>
          <cell r="BD76">
            <v>0</v>
          </cell>
          <cell r="BE76">
            <v>0</v>
          </cell>
          <cell r="BF76">
            <v>0</v>
          </cell>
          <cell r="BG76">
            <v>0</v>
          </cell>
          <cell r="BH76" t="str">
            <v>219051MMCGA0</v>
          </cell>
          <cell r="BI76">
            <v>40849</v>
          </cell>
        </row>
        <row r="77">
          <cell r="A77" t="str">
            <v>43719763</v>
          </cell>
          <cell r="B77" t="str">
            <v>NUÑEZ URBAY RONY MICHEL</v>
          </cell>
          <cell r="C77" t="str">
            <v>RESPONSABLE ADMINISTRATIVO E INFORMATICO</v>
          </cell>
          <cell r="D77" t="str">
            <v>43719763</v>
          </cell>
          <cell r="E77">
            <v>40819</v>
          </cell>
          <cell r="F77">
            <v>40908</v>
          </cell>
          <cell r="G77" t="str">
            <v>NUÑEZ URBAY RONY MICHEL</v>
          </cell>
          <cell r="H77">
            <v>2000</v>
          </cell>
          <cell r="I77">
            <v>2000</v>
          </cell>
          <cell r="J77">
            <v>0</v>
          </cell>
          <cell r="K77">
            <v>0</v>
          </cell>
          <cell r="L77">
            <v>0</v>
          </cell>
          <cell r="M77">
            <v>1740</v>
          </cell>
          <cell r="N77" t="str">
            <v>OFICINA ZONAL AYACUCHO</v>
          </cell>
          <cell r="O77" t="str">
            <v xml:space="preserve">0011  </v>
          </cell>
          <cell r="P77" t="str">
            <v>1721</v>
          </cell>
          <cell r="Q77" t="str">
            <v>001</v>
          </cell>
          <cell r="R77" t="str">
            <v>48</v>
          </cell>
          <cell r="S77">
            <v>40896</v>
          </cell>
          <cell r="T77" t="str">
            <v>4024330074</v>
          </cell>
          <cell r="U77" t="str">
            <v>201112</v>
          </cell>
          <cell r="V77" t="str">
            <v>201112</v>
          </cell>
          <cell r="W77" t="str">
            <v>12</v>
          </cell>
          <cell r="X77">
            <v>1</v>
          </cell>
          <cell r="Y77" t="str">
            <v>CAS ZONALES DICIEMBRE 2011</v>
          </cell>
          <cell r="Z77">
            <v>1730</v>
          </cell>
          <cell r="AA77" t="str">
            <v>10437197631</v>
          </cell>
          <cell r="AB77" t="str">
            <v>NUÑEZ</v>
          </cell>
          <cell r="AC77" t="str">
            <v>URBAY</v>
          </cell>
          <cell r="AD77" t="str">
            <v>RONY MICHEL</v>
          </cell>
          <cell r="AE77" t="str">
            <v>ONP</v>
          </cell>
          <cell r="AF77" t="str">
            <v>99</v>
          </cell>
          <cell r="AG77">
            <v>0</v>
          </cell>
          <cell r="AH77">
            <v>0</v>
          </cell>
          <cell r="AI77">
            <v>0</v>
          </cell>
          <cell r="AJ77">
            <v>260</v>
          </cell>
          <cell r="AK77">
            <v>40819</v>
          </cell>
          <cell r="AL77" t="str">
            <v>2689936</v>
          </cell>
          <cell r="AM77">
            <v>40883</v>
          </cell>
          <cell r="AN77" t="str">
            <v>2011</v>
          </cell>
          <cell r="AO77" t="str">
            <v>1</v>
          </cell>
          <cell r="AP77">
            <v>97.2</v>
          </cell>
          <cell r="AQ77">
            <v>0</v>
          </cell>
          <cell r="AR77">
            <v>0</v>
          </cell>
          <cell r="AS77">
            <v>0</v>
          </cell>
          <cell r="AT77">
            <v>0</v>
          </cell>
          <cell r="AU77">
            <v>0</v>
          </cell>
          <cell r="AV77">
            <v>0</v>
          </cell>
          <cell r="AW77">
            <v>0</v>
          </cell>
          <cell r="AX77">
            <v>0</v>
          </cell>
          <cell r="AY77">
            <v>0</v>
          </cell>
          <cell r="AZ77">
            <v>0</v>
          </cell>
          <cell r="BA77">
            <v>0</v>
          </cell>
          <cell r="BB77">
            <v>31572</v>
          </cell>
          <cell r="BC77">
            <v>0</v>
          </cell>
          <cell r="BD77">
            <v>0</v>
          </cell>
          <cell r="BE77">
            <v>0</v>
          </cell>
          <cell r="BF77">
            <v>0</v>
          </cell>
          <cell r="BG77">
            <v>0</v>
          </cell>
          <cell r="BH77" t="str">
            <v/>
          </cell>
          <cell r="BI77" t="str">
            <v/>
          </cell>
        </row>
        <row r="78">
          <cell r="A78" t="str">
            <v>31181459</v>
          </cell>
          <cell r="B78" t="str">
            <v>GONZALES ACOSTA WILLIAM</v>
          </cell>
          <cell r="C78" t="str">
            <v>JEFE DE LA OFICINA ZONAL PUQUIO</v>
          </cell>
          <cell r="D78" t="str">
            <v>31181459</v>
          </cell>
          <cell r="E78">
            <v>40884</v>
          </cell>
          <cell r="F78">
            <v>40939</v>
          </cell>
          <cell r="G78" t="str">
            <v>GONZALES ACOSTA WILLIAM</v>
          </cell>
          <cell r="H78">
            <v>3200</v>
          </cell>
          <cell r="I78">
            <v>3200</v>
          </cell>
          <cell r="J78">
            <v>0</v>
          </cell>
          <cell r="K78">
            <v>0</v>
          </cell>
          <cell r="L78">
            <v>0</v>
          </cell>
          <cell r="M78">
            <v>2766.08</v>
          </cell>
          <cell r="N78" t="str">
            <v>OFICINA ZONAL PUQUIO</v>
          </cell>
          <cell r="O78" t="str">
            <v xml:space="preserve">0012  </v>
          </cell>
          <cell r="P78" t="str">
            <v>3540</v>
          </cell>
          <cell r="Q78" t="str">
            <v>0</v>
          </cell>
          <cell r="R78" t="str">
            <v>0</v>
          </cell>
          <cell r="S78">
            <v>1</v>
          </cell>
          <cell r="T78" t="str">
            <v>04 026 505955</v>
          </cell>
          <cell r="U78" t="str">
            <v>201112</v>
          </cell>
          <cell r="V78" t="str">
            <v>201112</v>
          </cell>
          <cell r="W78" t="str">
            <v>12</v>
          </cell>
          <cell r="X78">
            <v>1</v>
          </cell>
          <cell r="Y78" t="str">
            <v>CAS ZONALES DICIEMBRE 2011</v>
          </cell>
          <cell r="Z78">
            <v>4219</v>
          </cell>
          <cell r="AA78" t="str">
            <v>10311814597</v>
          </cell>
          <cell r="AB78" t="str">
            <v>GONZALES</v>
          </cell>
          <cell r="AC78" t="str">
            <v>ACOSTA</v>
          </cell>
          <cell r="AD78" t="str">
            <v>WILLIAM</v>
          </cell>
          <cell r="AE78" t="str">
            <v>PROFUTURO</v>
          </cell>
          <cell r="AF78" t="str">
            <v>04</v>
          </cell>
          <cell r="AG78">
            <v>69.44</v>
          </cell>
          <cell r="AH78">
            <v>44.48</v>
          </cell>
          <cell r="AI78">
            <v>113.92</v>
          </cell>
          <cell r="AJ78">
            <v>320</v>
          </cell>
          <cell r="AK78">
            <v>40884</v>
          </cell>
          <cell r="AL78" t="str">
            <v/>
          </cell>
          <cell r="AM78">
            <v>1</v>
          </cell>
          <cell r="AN78" t="str">
            <v>2011</v>
          </cell>
          <cell r="AO78" t="str">
            <v>1</v>
          </cell>
          <cell r="AP78">
            <v>97.2</v>
          </cell>
          <cell r="AQ78">
            <v>0</v>
          </cell>
          <cell r="AR78">
            <v>0</v>
          </cell>
          <cell r="AS78">
            <v>0</v>
          </cell>
          <cell r="AT78">
            <v>0</v>
          </cell>
          <cell r="AU78">
            <v>0</v>
          </cell>
          <cell r="AV78">
            <v>0</v>
          </cell>
          <cell r="AW78">
            <v>0</v>
          </cell>
          <cell r="AX78">
            <v>0</v>
          </cell>
          <cell r="AY78">
            <v>0</v>
          </cell>
          <cell r="AZ78">
            <v>0</v>
          </cell>
          <cell r="BA78">
            <v>0</v>
          </cell>
          <cell r="BB78">
            <v>26662</v>
          </cell>
          <cell r="BC78">
            <v>0</v>
          </cell>
          <cell r="BD78">
            <v>0</v>
          </cell>
          <cell r="BE78">
            <v>0</v>
          </cell>
          <cell r="BF78">
            <v>0</v>
          </cell>
          <cell r="BG78">
            <v>0</v>
          </cell>
          <cell r="BH78" t="str">
            <v>566601WGAZS9</v>
          </cell>
          <cell r="BI78">
            <v>40884</v>
          </cell>
        </row>
        <row r="79">
          <cell r="A79" t="str">
            <v>31181459</v>
          </cell>
          <cell r="B79" t="str">
            <v>GONZALES ACOSTA WILLIAM</v>
          </cell>
          <cell r="C79" t="str">
            <v>JEFE DE LA OFICINA ZONAL PUQUIO</v>
          </cell>
          <cell r="D79" t="str">
            <v>31181459</v>
          </cell>
          <cell r="E79">
            <v>40884</v>
          </cell>
          <cell r="F79">
            <v>40968</v>
          </cell>
          <cell r="G79" t="str">
            <v>GONZALES ACOSTA WILLIAM</v>
          </cell>
          <cell r="H79">
            <v>3200</v>
          </cell>
          <cell r="I79">
            <v>3200</v>
          </cell>
          <cell r="J79">
            <v>0</v>
          </cell>
          <cell r="K79">
            <v>0</v>
          </cell>
          <cell r="L79">
            <v>0</v>
          </cell>
          <cell r="M79">
            <v>2766.08</v>
          </cell>
          <cell r="N79" t="str">
            <v>OFICINA ZONAL PUQUIO</v>
          </cell>
          <cell r="O79" t="str">
            <v xml:space="preserve">0012  </v>
          </cell>
          <cell r="P79" t="str">
            <v>3540</v>
          </cell>
          <cell r="Q79" t="str">
            <v>0</v>
          </cell>
          <cell r="R79" t="str">
            <v>0</v>
          </cell>
          <cell r="S79">
            <v>1</v>
          </cell>
          <cell r="T79" t="str">
            <v>04 026 505955</v>
          </cell>
          <cell r="U79" t="str">
            <v>201112</v>
          </cell>
          <cell r="V79" t="str">
            <v>201112</v>
          </cell>
          <cell r="W79" t="str">
            <v>12</v>
          </cell>
          <cell r="X79">
            <v>1</v>
          </cell>
          <cell r="Y79" t="str">
            <v>CAS ZONALES DICIEMBRE 2011</v>
          </cell>
          <cell r="Z79">
            <v>4219</v>
          </cell>
          <cell r="AA79" t="str">
            <v>10311814597</v>
          </cell>
          <cell r="AB79" t="str">
            <v>GONZALES</v>
          </cell>
          <cell r="AC79" t="str">
            <v>ACOSTA</v>
          </cell>
          <cell r="AD79" t="str">
            <v>WILLIAM</v>
          </cell>
          <cell r="AE79" t="str">
            <v>PROFUTURO</v>
          </cell>
          <cell r="AF79" t="str">
            <v>04</v>
          </cell>
          <cell r="AG79">
            <v>69.44</v>
          </cell>
          <cell r="AH79">
            <v>44.48</v>
          </cell>
          <cell r="AI79">
            <v>113.92</v>
          </cell>
          <cell r="AJ79">
            <v>320</v>
          </cell>
          <cell r="AK79">
            <v>40884</v>
          </cell>
          <cell r="AL79" t="str">
            <v/>
          </cell>
          <cell r="AM79">
            <v>1</v>
          </cell>
          <cell r="AN79" t="str">
            <v>2011</v>
          </cell>
          <cell r="AO79" t="str">
            <v>1</v>
          </cell>
          <cell r="AP79">
            <v>97.2</v>
          </cell>
          <cell r="AQ79">
            <v>0</v>
          </cell>
          <cell r="AR79">
            <v>0</v>
          </cell>
          <cell r="AS79">
            <v>0</v>
          </cell>
          <cell r="AT79">
            <v>0</v>
          </cell>
          <cell r="AU79">
            <v>0</v>
          </cell>
          <cell r="AV79">
            <v>0</v>
          </cell>
          <cell r="AW79">
            <v>0</v>
          </cell>
          <cell r="AX79">
            <v>0</v>
          </cell>
          <cell r="AY79">
            <v>0</v>
          </cell>
          <cell r="AZ79">
            <v>0</v>
          </cell>
          <cell r="BA79">
            <v>0</v>
          </cell>
          <cell r="BB79">
            <v>26662</v>
          </cell>
          <cell r="BC79">
            <v>0</v>
          </cell>
          <cell r="BD79">
            <v>0</v>
          </cell>
          <cell r="BE79">
            <v>0</v>
          </cell>
          <cell r="BF79">
            <v>0</v>
          </cell>
          <cell r="BG79">
            <v>0</v>
          </cell>
          <cell r="BH79" t="str">
            <v>566601WGAZS9</v>
          </cell>
          <cell r="BI79">
            <v>40884</v>
          </cell>
        </row>
        <row r="80">
          <cell r="A80" t="str">
            <v>31181459</v>
          </cell>
          <cell r="B80" t="str">
            <v>GONZALES ACOSTA WILLIAM</v>
          </cell>
          <cell r="C80" t="str">
            <v>JEFE DE LA OFICINA ZONAL PUQUIO</v>
          </cell>
          <cell r="D80" t="str">
            <v>31181459</v>
          </cell>
          <cell r="E80">
            <v>40884</v>
          </cell>
          <cell r="F80">
            <v>40999</v>
          </cell>
          <cell r="G80" t="str">
            <v>GONZALES ACOSTA WILLIAM</v>
          </cell>
          <cell r="H80">
            <v>3200</v>
          </cell>
          <cell r="I80">
            <v>3200</v>
          </cell>
          <cell r="J80">
            <v>0</v>
          </cell>
          <cell r="K80">
            <v>0</v>
          </cell>
          <cell r="L80">
            <v>0</v>
          </cell>
          <cell r="M80">
            <v>2766.08</v>
          </cell>
          <cell r="N80" t="str">
            <v>OFICINA ZONAL PUQUIO</v>
          </cell>
          <cell r="O80" t="str">
            <v xml:space="preserve">0012  </v>
          </cell>
          <cell r="P80" t="str">
            <v>3540</v>
          </cell>
          <cell r="Q80" t="str">
            <v>0</v>
          </cell>
          <cell r="R80" t="str">
            <v>0</v>
          </cell>
          <cell r="S80">
            <v>1</v>
          </cell>
          <cell r="T80" t="str">
            <v>04 026 505955</v>
          </cell>
          <cell r="U80" t="str">
            <v>201112</v>
          </cell>
          <cell r="V80" t="str">
            <v>201112</v>
          </cell>
          <cell r="W80" t="str">
            <v>12</v>
          </cell>
          <cell r="X80">
            <v>1</v>
          </cell>
          <cell r="Y80" t="str">
            <v>CAS ZONALES DICIEMBRE 2011</v>
          </cell>
          <cell r="Z80">
            <v>4219</v>
          </cell>
          <cell r="AA80" t="str">
            <v>10311814597</v>
          </cell>
          <cell r="AB80" t="str">
            <v>GONZALES</v>
          </cell>
          <cell r="AC80" t="str">
            <v>ACOSTA</v>
          </cell>
          <cell r="AD80" t="str">
            <v>WILLIAM</v>
          </cell>
          <cell r="AE80" t="str">
            <v>PROFUTURO</v>
          </cell>
          <cell r="AF80" t="str">
            <v>04</v>
          </cell>
          <cell r="AG80">
            <v>69.44</v>
          </cell>
          <cell r="AH80">
            <v>44.48</v>
          </cell>
          <cell r="AI80">
            <v>113.92</v>
          </cell>
          <cell r="AJ80">
            <v>320</v>
          </cell>
          <cell r="AK80">
            <v>40884</v>
          </cell>
          <cell r="AL80" t="str">
            <v/>
          </cell>
          <cell r="AM80">
            <v>1</v>
          </cell>
          <cell r="AN80" t="str">
            <v>2011</v>
          </cell>
          <cell r="AO80" t="str">
            <v>1</v>
          </cell>
          <cell r="AP80">
            <v>97.2</v>
          </cell>
          <cell r="AQ80">
            <v>0</v>
          </cell>
          <cell r="AR80">
            <v>0</v>
          </cell>
          <cell r="AS80">
            <v>0</v>
          </cell>
          <cell r="AT80">
            <v>0</v>
          </cell>
          <cell r="AU80">
            <v>0</v>
          </cell>
          <cell r="AV80">
            <v>0</v>
          </cell>
          <cell r="AW80">
            <v>0</v>
          </cell>
          <cell r="AX80">
            <v>0</v>
          </cell>
          <cell r="AY80">
            <v>0</v>
          </cell>
          <cell r="AZ80">
            <v>0</v>
          </cell>
          <cell r="BA80">
            <v>0</v>
          </cell>
          <cell r="BB80">
            <v>26662</v>
          </cell>
          <cell r="BC80">
            <v>0</v>
          </cell>
          <cell r="BD80">
            <v>0</v>
          </cell>
          <cell r="BE80">
            <v>0</v>
          </cell>
          <cell r="BF80">
            <v>0</v>
          </cell>
          <cell r="BG80">
            <v>0</v>
          </cell>
          <cell r="BH80" t="str">
            <v>566601WGAZS9</v>
          </cell>
          <cell r="BI80">
            <v>40884</v>
          </cell>
        </row>
        <row r="81">
          <cell r="A81" t="str">
            <v>41618899</v>
          </cell>
          <cell r="B81" t="str">
            <v>PEREZ CORDOVA EDWARD CHALE</v>
          </cell>
          <cell r="C81" t="str">
            <v>JEFE DE LA OFICINA ZONAL VRA</v>
          </cell>
          <cell r="D81" t="str">
            <v>41618899</v>
          </cell>
          <cell r="E81">
            <v>40882</v>
          </cell>
          <cell r="F81">
            <v>40939</v>
          </cell>
          <cell r="G81" t="str">
            <v>PEREZ CORDOVA EDWARD CHALE</v>
          </cell>
          <cell r="H81">
            <v>3466.6</v>
          </cell>
          <cell r="I81">
            <v>3466.6</v>
          </cell>
          <cell r="J81">
            <v>0</v>
          </cell>
          <cell r="K81">
            <v>0</v>
          </cell>
          <cell r="L81">
            <v>0</v>
          </cell>
          <cell r="M81">
            <v>3008.31</v>
          </cell>
          <cell r="N81" t="str">
            <v>OFICINA ZONAL VRA (KIMBIRI)</v>
          </cell>
          <cell r="O81" t="str">
            <v xml:space="preserve">0013  </v>
          </cell>
          <cell r="P81" t="str">
            <v>3539</v>
          </cell>
          <cell r="Q81" t="str">
            <v>001</v>
          </cell>
          <cell r="R81" t="str">
            <v>151</v>
          </cell>
          <cell r="S81">
            <v>40896</v>
          </cell>
          <cell r="T81" t="str">
            <v>4041616992</v>
          </cell>
          <cell r="U81" t="str">
            <v>201112</v>
          </cell>
          <cell r="V81" t="str">
            <v>201112</v>
          </cell>
          <cell r="W81" t="str">
            <v>12</v>
          </cell>
          <cell r="X81">
            <v>1</v>
          </cell>
          <cell r="Y81" t="str">
            <v>CAS ZONALES DICIEMBRE 2011</v>
          </cell>
          <cell r="Z81">
            <v>4218</v>
          </cell>
          <cell r="AA81" t="str">
            <v>10416188993</v>
          </cell>
          <cell r="AB81" t="str">
            <v>PEREZ</v>
          </cell>
          <cell r="AC81" t="str">
            <v>CORDOVA</v>
          </cell>
          <cell r="AD81" t="str">
            <v>EDWARD CHALE</v>
          </cell>
          <cell r="AE81" t="str">
            <v>INTEGRA</v>
          </cell>
          <cell r="AF81" t="str">
            <v>02</v>
          </cell>
          <cell r="AG81">
            <v>62.4</v>
          </cell>
          <cell r="AH81">
            <v>49.23</v>
          </cell>
          <cell r="AI81">
            <v>111.63</v>
          </cell>
          <cell r="AJ81">
            <v>346.66</v>
          </cell>
          <cell r="AK81">
            <v>40882</v>
          </cell>
          <cell r="AL81" t="str">
            <v>2437215</v>
          </cell>
          <cell r="AM81">
            <v>40659</v>
          </cell>
          <cell r="AN81" t="str">
            <v>2011</v>
          </cell>
          <cell r="AO81" t="str">
            <v>1</v>
          </cell>
          <cell r="AP81">
            <v>97.2</v>
          </cell>
          <cell r="AQ81">
            <v>0</v>
          </cell>
          <cell r="AR81">
            <v>0</v>
          </cell>
          <cell r="AS81">
            <v>0</v>
          </cell>
          <cell r="AT81">
            <v>0</v>
          </cell>
          <cell r="AU81">
            <v>0</v>
          </cell>
          <cell r="AV81">
            <v>0</v>
          </cell>
          <cell r="AW81">
            <v>0</v>
          </cell>
          <cell r="AX81">
            <v>0</v>
          </cell>
          <cell r="AY81">
            <v>0</v>
          </cell>
          <cell r="AZ81">
            <v>0</v>
          </cell>
          <cell r="BA81">
            <v>0</v>
          </cell>
          <cell r="BB81">
            <v>29480</v>
          </cell>
          <cell r="BC81">
            <v>0</v>
          </cell>
          <cell r="BD81">
            <v>0</v>
          </cell>
          <cell r="BE81">
            <v>0</v>
          </cell>
          <cell r="BF81">
            <v>0</v>
          </cell>
          <cell r="BG81">
            <v>0</v>
          </cell>
          <cell r="BH81" t="str">
            <v>594781EPCED6</v>
          </cell>
          <cell r="BI81">
            <v>40882</v>
          </cell>
        </row>
        <row r="82">
          <cell r="A82" t="str">
            <v>41618899</v>
          </cell>
          <cell r="B82" t="str">
            <v>PEREZ CORDOVA EDWARD CHALE</v>
          </cell>
          <cell r="C82" t="str">
            <v>JEFE DE LA OFICINA ZONAL VRA</v>
          </cell>
          <cell r="D82" t="str">
            <v>41618899</v>
          </cell>
          <cell r="E82">
            <v>40882</v>
          </cell>
          <cell r="F82">
            <v>40968</v>
          </cell>
          <cell r="G82" t="str">
            <v>PEREZ CORDOVA EDWARD CHALE</v>
          </cell>
          <cell r="H82">
            <v>3466.6</v>
          </cell>
          <cell r="I82">
            <v>3466.6</v>
          </cell>
          <cell r="J82">
            <v>0</v>
          </cell>
          <cell r="K82">
            <v>0</v>
          </cell>
          <cell r="L82">
            <v>0</v>
          </cell>
          <cell r="M82">
            <v>3008.31</v>
          </cell>
          <cell r="N82" t="str">
            <v>OFICINA ZONAL VRA (KIMBIRI)</v>
          </cell>
          <cell r="O82" t="str">
            <v xml:space="preserve">0013  </v>
          </cell>
          <cell r="P82" t="str">
            <v>3539</v>
          </cell>
          <cell r="Q82" t="str">
            <v>001</v>
          </cell>
          <cell r="R82" t="str">
            <v>151</v>
          </cell>
          <cell r="S82">
            <v>40896</v>
          </cell>
          <cell r="T82" t="str">
            <v>4041616992</v>
          </cell>
          <cell r="U82" t="str">
            <v>201112</v>
          </cell>
          <cell r="V82" t="str">
            <v>201112</v>
          </cell>
          <cell r="W82" t="str">
            <v>12</v>
          </cell>
          <cell r="X82">
            <v>1</v>
          </cell>
          <cell r="Y82" t="str">
            <v>CAS ZONALES DICIEMBRE 2011</v>
          </cell>
          <cell r="Z82">
            <v>4218</v>
          </cell>
          <cell r="AA82" t="str">
            <v>10416188993</v>
          </cell>
          <cell r="AB82" t="str">
            <v>PEREZ</v>
          </cell>
          <cell r="AC82" t="str">
            <v>CORDOVA</v>
          </cell>
          <cell r="AD82" t="str">
            <v>EDWARD CHALE</v>
          </cell>
          <cell r="AE82" t="str">
            <v>INTEGRA</v>
          </cell>
          <cell r="AF82" t="str">
            <v>02</v>
          </cell>
          <cell r="AG82">
            <v>62.4</v>
          </cell>
          <cell r="AH82">
            <v>49.23</v>
          </cell>
          <cell r="AI82">
            <v>111.63</v>
          </cell>
          <cell r="AJ82">
            <v>346.66</v>
          </cell>
          <cell r="AK82">
            <v>40882</v>
          </cell>
          <cell r="AL82" t="str">
            <v>2437215</v>
          </cell>
          <cell r="AM82">
            <v>40659</v>
          </cell>
          <cell r="AN82" t="str">
            <v>2011</v>
          </cell>
          <cell r="AO82" t="str">
            <v>1</v>
          </cell>
          <cell r="AP82">
            <v>97.2</v>
          </cell>
          <cell r="AQ82">
            <v>0</v>
          </cell>
          <cell r="AR82">
            <v>0</v>
          </cell>
          <cell r="AS82">
            <v>0</v>
          </cell>
          <cell r="AT82">
            <v>0</v>
          </cell>
          <cell r="AU82">
            <v>0</v>
          </cell>
          <cell r="AV82">
            <v>0</v>
          </cell>
          <cell r="AW82">
            <v>0</v>
          </cell>
          <cell r="AX82">
            <v>0</v>
          </cell>
          <cell r="AY82">
            <v>0</v>
          </cell>
          <cell r="AZ82">
            <v>0</v>
          </cell>
          <cell r="BA82">
            <v>0</v>
          </cell>
          <cell r="BB82">
            <v>29480</v>
          </cell>
          <cell r="BC82">
            <v>0</v>
          </cell>
          <cell r="BD82">
            <v>0</v>
          </cell>
          <cell r="BE82">
            <v>0</v>
          </cell>
          <cell r="BF82">
            <v>0</v>
          </cell>
          <cell r="BG82">
            <v>0</v>
          </cell>
          <cell r="BH82" t="str">
            <v>594781EPCED6</v>
          </cell>
          <cell r="BI82">
            <v>40882</v>
          </cell>
        </row>
        <row r="83">
          <cell r="A83" t="str">
            <v>41618899</v>
          </cell>
          <cell r="B83" t="str">
            <v>PEREZ CORDOVA EDWARD CHALE</v>
          </cell>
          <cell r="C83" t="str">
            <v>JEFE DE LA OFICINA ZONAL VRA</v>
          </cell>
          <cell r="D83" t="str">
            <v>41618899</v>
          </cell>
          <cell r="E83">
            <v>40882</v>
          </cell>
          <cell r="F83">
            <v>40999</v>
          </cell>
          <cell r="G83" t="str">
            <v>PEREZ CORDOVA EDWARD CHALE</v>
          </cell>
          <cell r="H83">
            <v>3466.6</v>
          </cell>
          <cell r="I83">
            <v>3466.6</v>
          </cell>
          <cell r="J83">
            <v>0</v>
          </cell>
          <cell r="K83">
            <v>0</v>
          </cell>
          <cell r="L83">
            <v>0</v>
          </cell>
          <cell r="M83">
            <v>3008.31</v>
          </cell>
          <cell r="N83" t="str">
            <v>OFICINA ZONAL VRA (KIMBIRI)</v>
          </cell>
          <cell r="O83" t="str">
            <v xml:space="preserve">0013  </v>
          </cell>
          <cell r="P83" t="str">
            <v>3539</v>
          </cell>
          <cell r="Q83" t="str">
            <v>001</v>
          </cell>
          <cell r="R83" t="str">
            <v>151</v>
          </cell>
          <cell r="S83">
            <v>40896</v>
          </cell>
          <cell r="T83" t="str">
            <v>4041616992</v>
          </cell>
          <cell r="U83" t="str">
            <v>201112</v>
          </cell>
          <cell r="V83" t="str">
            <v>201112</v>
          </cell>
          <cell r="W83" t="str">
            <v>12</v>
          </cell>
          <cell r="X83">
            <v>1</v>
          </cell>
          <cell r="Y83" t="str">
            <v>CAS ZONALES DICIEMBRE 2011</v>
          </cell>
          <cell r="Z83">
            <v>4218</v>
          </cell>
          <cell r="AA83" t="str">
            <v>10416188993</v>
          </cell>
          <cell r="AB83" t="str">
            <v>PEREZ</v>
          </cell>
          <cell r="AC83" t="str">
            <v>CORDOVA</v>
          </cell>
          <cell r="AD83" t="str">
            <v>EDWARD CHALE</v>
          </cell>
          <cell r="AE83" t="str">
            <v>INTEGRA</v>
          </cell>
          <cell r="AF83" t="str">
            <v>02</v>
          </cell>
          <cell r="AG83">
            <v>62.4</v>
          </cell>
          <cell r="AH83">
            <v>49.23</v>
          </cell>
          <cell r="AI83">
            <v>111.63</v>
          </cell>
          <cell r="AJ83">
            <v>346.66</v>
          </cell>
          <cell r="AK83">
            <v>40882</v>
          </cell>
          <cell r="AL83" t="str">
            <v>2437215</v>
          </cell>
          <cell r="AM83">
            <v>40659</v>
          </cell>
          <cell r="AN83" t="str">
            <v>2011</v>
          </cell>
          <cell r="AO83" t="str">
            <v>1</v>
          </cell>
          <cell r="AP83">
            <v>97.2</v>
          </cell>
          <cell r="AQ83">
            <v>0</v>
          </cell>
          <cell r="AR83">
            <v>0</v>
          </cell>
          <cell r="AS83">
            <v>0</v>
          </cell>
          <cell r="AT83">
            <v>0</v>
          </cell>
          <cell r="AU83">
            <v>0</v>
          </cell>
          <cell r="AV83">
            <v>0</v>
          </cell>
          <cell r="AW83">
            <v>0</v>
          </cell>
          <cell r="AX83">
            <v>0</v>
          </cell>
          <cell r="AY83">
            <v>0</v>
          </cell>
          <cell r="AZ83">
            <v>0</v>
          </cell>
          <cell r="BA83">
            <v>0</v>
          </cell>
          <cell r="BB83">
            <v>29480</v>
          </cell>
          <cell r="BC83">
            <v>0</v>
          </cell>
          <cell r="BD83">
            <v>0</v>
          </cell>
          <cell r="BE83">
            <v>0</v>
          </cell>
          <cell r="BF83">
            <v>0</v>
          </cell>
          <cell r="BG83">
            <v>0</v>
          </cell>
          <cell r="BH83" t="str">
            <v>594781EPCED6</v>
          </cell>
          <cell r="BI83">
            <v>40882</v>
          </cell>
        </row>
        <row r="84">
          <cell r="A84" t="str">
            <v>19191949</v>
          </cell>
          <cell r="B84" t="str">
            <v>BURGOS  DEZA ALEJANDRO SEBASTIAN</v>
          </cell>
          <cell r="C84" t="str">
            <v>JEFE DE LA OFICINA ZONAL CAJAMARCA</v>
          </cell>
          <cell r="D84" t="str">
            <v>19191949</v>
          </cell>
          <cell r="E84">
            <v>40826</v>
          </cell>
          <cell r="F84">
            <v>40908</v>
          </cell>
          <cell r="G84" t="str">
            <v>BURGOS  DEZA ALEJANDRO SEBASTIAN</v>
          </cell>
          <cell r="H84">
            <v>5300</v>
          </cell>
          <cell r="I84">
            <v>5300</v>
          </cell>
          <cell r="J84">
            <v>0</v>
          </cell>
          <cell r="K84">
            <v>0</v>
          </cell>
          <cell r="L84">
            <v>0</v>
          </cell>
          <cell r="M84">
            <v>4611</v>
          </cell>
          <cell r="N84" t="str">
            <v>OFICINA ZONAL CAJAMARCA</v>
          </cell>
          <cell r="O84" t="str">
            <v xml:space="preserve">0014  </v>
          </cell>
          <cell r="P84" t="str">
            <v>3431</v>
          </cell>
          <cell r="Q84" t="str">
            <v>001</v>
          </cell>
          <cell r="R84" t="str">
            <v>246</v>
          </cell>
          <cell r="S84">
            <v>40896</v>
          </cell>
          <cell r="T84" t="str">
            <v>4040881862</v>
          </cell>
          <cell r="U84" t="str">
            <v>201112</v>
          </cell>
          <cell r="V84" t="str">
            <v>201112</v>
          </cell>
          <cell r="W84" t="str">
            <v>12</v>
          </cell>
          <cell r="X84">
            <v>1</v>
          </cell>
          <cell r="Y84" t="str">
            <v>CAS ZONALES DICIEMBRE 2011</v>
          </cell>
          <cell r="Z84">
            <v>4150</v>
          </cell>
          <cell r="AA84" t="str">
            <v>10191919497</v>
          </cell>
          <cell r="AB84" t="str">
            <v xml:space="preserve">BURGOS </v>
          </cell>
          <cell r="AC84" t="str">
            <v>DEZA</v>
          </cell>
          <cell r="AD84" t="str">
            <v>ALEJANDRO SEBASTIAN</v>
          </cell>
          <cell r="AE84" t="str">
            <v>ONP</v>
          </cell>
          <cell r="AF84" t="str">
            <v>99</v>
          </cell>
          <cell r="AG84">
            <v>0</v>
          </cell>
          <cell r="AH84">
            <v>0</v>
          </cell>
          <cell r="AI84">
            <v>0</v>
          </cell>
          <cell r="AJ84">
            <v>689</v>
          </cell>
          <cell r="AK84">
            <v>40826</v>
          </cell>
          <cell r="AL84" t="str">
            <v>2406322</v>
          </cell>
          <cell r="AM84">
            <v>40634</v>
          </cell>
          <cell r="AN84" t="str">
            <v>2011</v>
          </cell>
          <cell r="AO84" t="str">
            <v>1</v>
          </cell>
          <cell r="AP84">
            <v>97.2</v>
          </cell>
          <cell r="AQ84">
            <v>0</v>
          </cell>
          <cell r="AR84">
            <v>0</v>
          </cell>
          <cell r="AS84">
            <v>0</v>
          </cell>
          <cell r="AT84">
            <v>0</v>
          </cell>
          <cell r="AU84">
            <v>0</v>
          </cell>
          <cell r="AV84">
            <v>0</v>
          </cell>
          <cell r="AW84">
            <v>0</v>
          </cell>
          <cell r="AX84">
            <v>0</v>
          </cell>
          <cell r="AY84">
            <v>0</v>
          </cell>
          <cell r="AZ84">
            <v>0</v>
          </cell>
          <cell r="BA84">
            <v>0</v>
          </cell>
          <cell r="BB84">
            <v>23498</v>
          </cell>
          <cell r="BC84">
            <v>0</v>
          </cell>
          <cell r="BD84">
            <v>0</v>
          </cell>
          <cell r="BE84">
            <v>0</v>
          </cell>
          <cell r="BF84">
            <v>0</v>
          </cell>
          <cell r="BG84">
            <v>0</v>
          </cell>
          <cell r="BH84" t="str">
            <v/>
          </cell>
          <cell r="BI84" t="str">
            <v/>
          </cell>
        </row>
        <row r="85">
          <cell r="A85" t="str">
            <v>26641956</v>
          </cell>
          <cell r="B85" t="str">
            <v>HUAMAN TANTA MARTHA GLADYS</v>
          </cell>
          <cell r="C85" t="str">
            <v>TECNICO DE PROYECTOS</v>
          </cell>
          <cell r="D85" t="str">
            <v>26641956</v>
          </cell>
          <cell r="E85">
            <v>40897</v>
          </cell>
          <cell r="F85">
            <v>40939</v>
          </cell>
          <cell r="G85" t="str">
            <v>HUAMAN TANTA MARTHA GLADYS</v>
          </cell>
          <cell r="H85">
            <v>1063.33</v>
          </cell>
          <cell r="I85">
            <v>1063.33</v>
          </cell>
          <cell r="J85">
            <v>0</v>
          </cell>
          <cell r="K85">
            <v>0</v>
          </cell>
          <cell r="L85">
            <v>0</v>
          </cell>
          <cell r="M85">
            <v>919.78</v>
          </cell>
          <cell r="N85" t="str">
            <v>OFICINA ZONAL CAJAMARCA</v>
          </cell>
          <cell r="O85" t="str">
            <v xml:space="preserve">0014  </v>
          </cell>
          <cell r="P85" t="str">
            <v>3644</v>
          </cell>
          <cell r="Q85" t="str">
            <v>001</v>
          </cell>
          <cell r="R85" t="str">
            <v>000125</v>
          </cell>
          <cell r="S85">
            <v>40905</v>
          </cell>
          <cell r="T85" t="str">
            <v>4030636622</v>
          </cell>
          <cell r="U85" t="str">
            <v>201112</v>
          </cell>
          <cell r="V85" t="str">
            <v>201112</v>
          </cell>
          <cell r="W85" t="str">
            <v>13</v>
          </cell>
          <cell r="X85">
            <v>2</v>
          </cell>
          <cell r="Y85" t="str">
            <v>CAS ZONALES DICIEMBRE 2011 ADICIONAL 01</v>
          </cell>
          <cell r="Z85">
            <v>2619</v>
          </cell>
          <cell r="AA85" t="str">
            <v>10266419568</v>
          </cell>
          <cell r="AB85" t="str">
            <v>HUAMAN</v>
          </cell>
          <cell r="AC85" t="str">
            <v>TANTA</v>
          </cell>
          <cell r="AD85" t="str">
            <v>MARTHA GLADYS</v>
          </cell>
          <cell r="AE85" t="str">
            <v>HORIZONTE</v>
          </cell>
          <cell r="AF85" t="str">
            <v>01</v>
          </cell>
          <cell r="AG85">
            <v>20.73</v>
          </cell>
          <cell r="AH85">
            <v>16.48</v>
          </cell>
          <cell r="AI85">
            <v>37.21</v>
          </cell>
          <cell r="AJ85">
            <v>106.33</v>
          </cell>
          <cell r="AK85">
            <v>40897</v>
          </cell>
          <cell r="AL85" t="str">
            <v/>
          </cell>
          <cell r="AM85">
            <v>1</v>
          </cell>
          <cell r="AN85" t="str">
            <v>2011</v>
          </cell>
          <cell r="AO85" t="str">
            <v>1</v>
          </cell>
          <cell r="AP85">
            <v>95.7</v>
          </cell>
          <cell r="AQ85">
            <v>0</v>
          </cell>
          <cell r="AR85">
            <v>0</v>
          </cell>
          <cell r="AS85">
            <v>0</v>
          </cell>
          <cell r="AT85">
            <v>0</v>
          </cell>
          <cell r="AU85">
            <v>0</v>
          </cell>
          <cell r="AV85">
            <v>0</v>
          </cell>
          <cell r="AW85">
            <v>0</v>
          </cell>
          <cell r="AX85">
            <v>0</v>
          </cell>
          <cell r="AY85">
            <v>0</v>
          </cell>
          <cell r="AZ85">
            <v>0</v>
          </cell>
          <cell r="BA85">
            <v>0</v>
          </cell>
          <cell r="BB85" t="str">
            <v/>
          </cell>
          <cell r="BC85">
            <v>0</v>
          </cell>
          <cell r="BD85">
            <v>0</v>
          </cell>
          <cell r="BE85">
            <v>0</v>
          </cell>
          <cell r="BF85">
            <v>0</v>
          </cell>
          <cell r="BG85">
            <v>0</v>
          </cell>
          <cell r="BH85" t="str">
            <v>561690MHTMT1</v>
          </cell>
          <cell r="BI85">
            <v>40897</v>
          </cell>
        </row>
        <row r="86">
          <cell r="A86" t="str">
            <v>26641956</v>
          </cell>
          <cell r="B86" t="str">
            <v>HUAMAN TANTA MARTHA GLADYS</v>
          </cell>
          <cell r="C86" t="str">
            <v>TECNICO DE PROYECTOS</v>
          </cell>
          <cell r="D86" t="str">
            <v>26641956</v>
          </cell>
          <cell r="E86">
            <v>40897</v>
          </cell>
          <cell r="F86">
            <v>40999</v>
          </cell>
          <cell r="G86" t="str">
            <v>HUAMAN TANTA MARTHA GLADYS</v>
          </cell>
          <cell r="H86">
            <v>1063.33</v>
          </cell>
          <cell r="I86">
            <v>1063.33</v>
          </cell>
          <cell r="J86">
            <v>0</v>
          </cell>
          <cell r="K86">
            <v>0</v>
          </cell>
          <cell r="L86">
            <v>0</v>
          </cell>
          <cell r="M86">
            <v>919.78</v>
          </cell>
          <cell r="N86" t="str">
            <v>OFICINA ZONAL CAJAMARCA</v>
          </cell>
          <cell r="O86" t="str">
            <v xml:space="preserve">0014  </v>
          </cell>
          <cell r="P86" t="str">
            <v>3644</v>
          </cell>
          <cell r="Q86" t="str">
            <v>001</v>
          </cell>
          <cell r="R86" t="str">
            <v>000125</v>
          </cell>
          <cell r="S86">
            <v>40905</v>
          </cell>
          <cell r="T86" t="str">
            <v>4030636622</v>
          </cell>
          <cell r="U86" t="str">
            <v>201112</v>
          </cell>
          <cell r="V86" t="str">
            <v>201112</v>
          </cell>
          <cell r="W86" t="str">
            <v>13</v>
          </cell>
          <cell r="X86">
            <v>2</v>
          </cell>
          <cell r="Y86" t="str">
            <v>CAS ZONALES DICIEMBRE 2011 ADICIONAL 01</v>
          </cell>
          <cell r="Z86">
            <v>2619</v>
          </cell>
          <cell r="AA86" t="str">
            <v>10266419568</v>
          </cell>
          <cell r="AB86" t="str">
            <v>HUAMAN</v>
          </cell>
          <cell r="AC86" t="str">
            <v>TANTA</v>
          </cell>
          <cell r="AD86" t="str">
            <v>MARTHA GLADYS</v>
          </cell>
          <cell r="AE86" t="str">
            <v>HORIZONTE</v>
          </cell>
          <cell r="AF86" t="str">
            <v>01</v>
          </cell>
          <cell r="AG86">
            <v>20.73</v>
          </cell>
          <cell r="AH86">
            <v>16.48</v>
          </cell>
          <cell r="AI86">
            <v>37.21</v>
          </cell>
          <cell r="AJ86">
            <v>106.33</v>
          </cell>
          <cell r="AK86">
            <v>40897</v>
          </cell>
          <cell r="AL86" t="str">
            <v/>
          </cell>
          <cell r="AM86">
            <v>1</v>
          </cell>
          <cell r="AN86" t="str">
            <v>2011</v>
          </cell>
          <cell r="AO86" t="str">
            <v>1</v>
          </cell>
          <cell r="AP86">
            <v>95.7</v>
          </cell>
          <cell r="AQ86">
            <v>0</v>
          </cell>
          <cell r="AR86">
            <v>0</v>
          </cell>
          <cell r="AS86">
            <v>0</v>
          </cell>
          <cell r="AT86">
            <v>0</v>
          </cell>
          <cell r="AU86">
            <v>0</v>
          </cell>
          <cell r="AV86">
            <v>0</v>
          </cell>
          <cell r="AW86">
            <v>0</v>
          </cell>
          <cell r="AX86">
            <v>0</v>
          </cell>
          <cell r="AY86">
            <v>0</v>
          </cell>
          <cell r="AZ86">
            <v>0</v>
          </cell>
          <cell r="BA86">
            <v>0</v>
          </cell>
          <cell r="BB86" t="str">
            <v/>
          </cell>
          <cell r="BC86">
            <v>0</v>
          </cell>
          <cell r="BD86">
            <v>0</v>
          </cell>
          <cell r="BE86">
            <v>0</v>
          </cell>
          <cell r="BF86">
            <v>0</v>
          </cell>
          <cell r="BG86">
            <v>0</v>
          </cell>
          <cell r="BH86" t="str">
            <v>561690MHTMT1</v>
          </cell>
          <cell r="BI86">
            <v>40897</v>
          </cell>
        </row>
        <row r="87">
          <cell r="A87" t="str">
            <v>26641956</v>
          </cell>
          <cell r="B87" t="str">
            <v>HUAMAN TANTA MARTHA GLADYS</v>
          </cell>
          <cell r="C87" t="str">
            <v>TECNICO DE PROYECTOS</v>
          </cell>
          <cell r="D87" t="str">
            <v>26641956</v>
          </cell>
          <cell r="E87">
            <v>40897</v>
          </cell>
          <cell r="F87">
            <v>41060</v>
          </cell>
          <cell r="G87" t="str">
            <v>HUAMAN TANTA MARTHA GLADYS</v>
          </cell>
          <cell r="H87">
            <v>1063.33</v>
          </cell>
          <cell r="I87">
            <v>1063.33</v>
          </cell>
          <cell r="J87">
            <v>0</v>
          </cell>
          <cell r="K87">
            <v>0</v>
          </cell>
          <cell r="L87">
            <v>0</v>
          </cell>
          <cell r="M87">
            <v>919.78</v>
          </cell>
          <cell r="N87" t="str">
            <v>OFICINA ZONAL CAJAMARCA</v>
          </cell>
          <cell r="O87" t="str">
            <v xml:space="preserve">0014  </v>
          </cell>
          <cell r="P87" t="str">
            <v>3644</v>
          </cell>
          <cell r="Q87" t="str">
            <v>001</v>
          </cell>
          <cell r="R87" t="str">
            <v>000125</v>
          </cell>
          <cell r="S87">
            <v>40905</v>
          </cell>
          <cell r="T87" t="str">
            <v>4030636622</v>
          </cell>
          <cell r="U87" t="str">
            <v>201112</v>
          </cell>
          <cell r="V87" t="str">
            <v>201112</v>
          </cell>
          <cell r="W87" t="str">
            <v>13</v>
          </cell>
          <cell r="X87">
            <v>2</v>
          </cell>
          <cell r="Y87" t="str">
            <v>CAS ZONALES DICIEMBRE 2011 ADICIONAL 01</v>
          </cell>
          <cell r="Z87">
            <v>2619</v>
          </cell>
          <cell r="AA87" t="str">
            <v>10266419568</v>
          </cell>
          <cell r="AB87" t="str">
            <v>HUAMAN</v>
          </cell>
          <cell r="AC87" t="str">
            <v>TANTA</v>
          </cell>
          <cell r="AD87" t="str">
            <v>MARTHA GLADYS</v>
          </cell>
          <cell r="AE87" t="str">
            <v>HORIZONTE</v>
          </cell>
          <cell r="AF87" t="str">
            <v>01</v>
          </cell>
          <cell r="AG87">
            <v>20.73</v>
          </cell>
          <cell r="AH87">
            <v>16.48</v>
          </cell>
          <cell r="AI87">
            <v>37.21</v>
          </cell>
          <cell r="AJ87">
            <v>106.33</v>
          </cell>
          <cell r="AK87">
            <v>40897</v>
          </cell>
          <cell r="AL87" t="str">
            <v/>
          </cell>
          <cell r="AM87">
            <v>1</v>
          </cell>
          <cell r="AN87" t="str">
            <v>2011</v>
          </cell>
          <cell r="AO87" t="str">
            <v>1</v>
          </cell>
          <cell r="AP87">
            <v>95.7</v>
          </cell>
          <cell r="AQ87">
            <v>0</v>
          </cell>
          <cell r="AR87">
            <v>0</v>
          </cell>
          <cell r="AS87">
            <v>0</v>
          </cell>
          <cell r="AT87">
            <v>0</v>
          </cell>
          <cell r="AU87">
            <v>0</v>
          </cell>
          <cell r="AV87">
            <v>0</v>
          </cell>
          <cell r="AW87">
            <v>0</v>
          </cell>
          <cell r="AX87">
            <v>0</v>
          </cell>
          <cell r="AY87">
            <v>0</v>
          </cell>
          <cell r="AZ87">
            <v>0</v>
          </cell>
          <cell r="BA87">
            <v>0</v>
          </cell>
          <cell r="BB87" t="str">
            <v/>
          </cell>
          <cell r="BC87">
            <v>0</v>
          </cell>
          <cell r="BD87">
            <v>0</v>
          </cell>
          <cell r="BE87">
            <v>0</v>
          </cell>
          <cell r="BF87">
            <v>0</v>
          </cell>
          <cell r="BG87">
            <v>0</v>
          </cell>
          <cell r="BH87" t="str">
            <v>561690MHTMT1</v>
          </cell>
          <cell r="BI87">
            <v>40897</v>
          </cell>
        </row>
        <row r="88">
          <cell r="A88" t="str">
            <v>26705187</v>
          </cell>
          <cell r="B88" t="str">
            <v>MANTILLA SILVA WALTER ALFONSO</v>
          </cell>
          <cell r="C88" t="str">
            <v>RESPONSABLE DE PROMOCION SOCIAL Y CAPACITACION</v>
          </cell>
          <cell r="D88" t="str">
            <v>26705187</v>
          </cell>
          <cell r="E88">
            <v>40897</v>
          </cell>
          <cell r="F88">
            <v>40939</v>
          </cell>
          <cell r="G88" t="str">
            <v>MANTILLA SILVA WALTER ALFONSO</v>
          </cell>
          <cell r="H88">
            <v>1063.33</v>
          </cell>
          <cell r="I88">
            <v>1063.33</v>
          </cell>
          <cell r="J88">
            <v>0</v>
          </cell>
          <cell r="K88">
            <v>0</v>
          </cell>
          <cell r="L88">
            <v>0</v>
          </cell>
          <cell r="M88">
            <v>922.76</v>
          </cell>
          <cell r="N88" t="str">
            <v>OFICINA ZONAL CAJAMARCA</v>
          </cell>
          <cell r="O88" t="str">
            <v xml:space="preserve">0014  </v>
          </cell>
          <cell r="P88" t="str">
            <v>3642</v>
          </cell>
          <cell r="Q88" t="str">
            <v>001</v>
          </cell>
          <cell r="R88" t="str">
            <v>00115</v>
          </cell>
          <cell r="S88">
            <v>40905</v>
          </cell>
          <cell r="T88" t="str">
            <v>4017443149</v>
          </cell>
          <cell r="U88" t="str">
            <v>201112</v>
          </cell>
          <cell r="V88" t="str">
            <v>201112</v>
          </cell>
          <cell r="W88" t="str">
            <v>13</v>
          </cell>
          <cell r="X88">
            <v>2</v>
          </cell>
          <cell r="Y88" t="str">
            <v>CAS ZONALES DICIEMBRE 2011 ADICIONAL 01</v>
          </cell>
          <cell r="Z88">
            <v>4259</v>
          </cell>
          <cell r="AA88" t="str">
            <v>10267051874</v>
          </cell>
          <cell r="AB88" t="str">
            <v>MANTILLA</v>
          </cell>
          <cell r="AC88" t="str">
            <v>SILVA</v>
          </cell>
          <cell r="AD88" t="str">
            <v>WALTER ALFONSO</v>
          </cell>
          <cell r="AE88" t="str">
            <v>INTEGRA</v>
          </cell>
          <cell r="AF88" t="str">
            <v>02</v>
          </cell>
          <cell r="AG88">
            <v>19.14</v>
          </cell>
          <cell r="AH88">
            <v>15.1</v>
          </cell>
          <cell r="AI88">
            <v>34.24</v>
          </cell>
          <cell r="AJ88">
            <v>106.33</v>
          </cell>
          <cell r="AK88">
            <v>40897</v>
          </cell>
          <cell r="AL88" t="str">
            <v/>
          </cell>
          <cell r="AM88">
            <v>1</v>
          </cell>
          <cell r="AN88" t="str">
            <v>2011</v>
          </cell>
          <cell r="AO88" t="str">
            <v>1</v>
          </cell>
          <cell r="AP88">
            <v>95.7</v>
          </cell>
          <cell r="AQ88">
            <v>0</v>
          </cell>
          <cell r="AR88">
            <v>0</v>
          </cell>
          <cell r="AS88">
            <v>0</v>
          </cell>
          <cell r="AT88">
            <v>0</v>
          </cell>
          <cell r="AU88">
            <v>0</v>
          </cell>
          <cell r="AV88">
            <v>0</v>
          </cell>
          <cell r="AW88">
            <v>0</v>
          </cell>
          <cell r="AX88">
            <v>0</v>
          </cell>
          <cell r="AY88">
            <v>0</v>
          </cell>
          <cell r="AZ88">
            <v>0</v>
          </cell>
          <cell r="BA88">
            <v>0</v>
          </cell>
          <cell r="BB88">
            <v>26707</v>
          </cell>
          <cell r="BC88">
            <v>0</v>
          </cell>
          <cell r="BD88">
            <v>0</v>
          </cell>
          <cell r="BE88">
            <v>0</v>
          </cell>
          <cell r="BF88">
            <v>0</v>
          </cell>
          <cell r="BG88">
            <v>0</v>
          </cell>
          <cell r="BH88" t="str">
            <v>567051WMSTV7</v>
          </cell>
          <cell r="BI88">
            <v>40897</v>
          </cell>
        </row>
        <row r="89">
          <cell r="A89" t="str">
            <v>26705187</v>
          </cell>
          <cell r="B89" t="str">
            <v>MANTILLA SILVA WALTER ALFONSO</v>
          </cell>
          <cell r="C89" t="str">
            <v>RESPONSABLE DE PROMOCION SOCIAL Y CAPACITACION</v>
          </cell>
          <cell r="D89" t="str">
            <v>26705187</v>
          </cell>
          <cell r="E89">
            <v>40897</v>
          </cell>
          <cell r="F89">
            <v>40968</v>
          </cell>
          <cell r="G89" t="str">
            <v>MANTILLA SILVA WALTER ALFONSO</v>
          </cell>
          <cell r="H89">
            <v>1063.33</v>
          </cell>
          <cell r="I89">
            <v>1063.33</v>
          </cell>
          <cell r="J89">
            <v>0</v>
          </cell>
          <cell r="K89">
            <v>0</v>
          </cell>
          <cell r="L89">
            <v>0</v>
          </cell>
          <cell r="M89">
            <v>922.76</v>
          </cell>
          <cell r="N89" t="str">
            <v>OFICINA ZONAL CAJAMARCA</v>
          </cell>
          <cell r="O89" t="str">
            <v xml:space="preserve">0014  </v>
          </cell>
          <cell r="P89" t="str">
            <v>3642</v>
          </cell>
          <cell r="Q89" t="str">
            <v>001</v>
          </cell>
          <cell r="R89" t="str">
            <v>00115</v>
          </cell>
          <cell r="S89">
            <v>40905</v>
          </cell>
          <cell r="T89" t="str">
            <v>4017443149</v>
          </cell>
          <cell r="U89" t="str">
            <v>201112</v>
          </cell>
          <cell r="V89" t="str">
            <v>201112</v>
          </cell>
          <cell r="W89" t="str">
            <v>13</v>
          </cell>
          <cell r="X89">
            <v>2</v>
          </cell>
          <cell r="Y89" t="str">
            <v>CAS ZONALES DICIEMBRE 2011 ADICIONAL 01</v>
          </cell>
          <cell r="Z89">
            <v>4259</v>
          </cell>
          <cell r="AA89" t="str">
            <v>10267051874</v>
          </cell>
          <cell r="AB89" t="str">
            <v>MANTILLA</v>
          </cell>
          <cell r="AC89" t="str">
            <v>SILVA</v>
          </cell>
          <cell r="AD89" t="str">
            <v>WALTER ALFONSO</v>
          </cell>
          <cell r="AE89" t="str">
            <v>INTEGRA</v>
          </cell>
          <cell r="AF89" t="str">
            <v>02</v>
          </cell>
          <cell r="AG89">
            <v>19.14</v>
          </cell>
          <cell r="AH89">
            <v>15.1</v>
          </cell>
          <cell r="AI89">
            <v>34.24</v>
          </cell>
          <cell r="AJ89">
            <v>106.33</v>
          </cell>
          <cell r="AK89">
            <v>40897</v>
          </cell>
          <cell r="AL89" t="str">
            <v/>
          </cell>
          <cell r="AM89">
            <v>1</v>
          </cell>
          <cell r="AN89" t="str">
            <v>2011</v>
          </cell>
          <cell r="AO89" t="str">
            <v>1</v>
          </cell>
          <cell r="AP89">
            <v>95.7</v>
          </cell>
          <cell r="AQ89">
            <v>0</v>
          </cell>
          <cell r="AR89">
            <v>0</v>
          </cell>
          <cell r="AS89">
            <v>0</v>
          </cell>
          <cell r="AT89">
            <v>0</v>
          </cell>
          <cell r="AU89">
            <v>0</v>
          </cell>
          <cell r="AV89">
            <v>0</v>
          </cell>
          <cell r="AW89">
            <v>0</v>
          </cell>
          <cell r="AX89">
            <v>0</v>
          </cell>
          <cell r="AY89">
            <v>0</v>
          </cell>
          <cell r="AZ89">
            <v>0</v>
          </cell>
          <cell r="BA89">
            <v>0</v>
          </cell>
          <cell r="BB89">
            <v>26707</v>
          </cell>
          <cell r="BC89">
            <v>0</v>
          </cell>
          <cell r="BD89">
            <v>0</v>
          </cell>
          <cell r="BE89">
            <v>0</v>
          </cell>
          <cell r="BF89">
            <v>0</v>
          </cell>
          <cell r="BG89">
            <v>0</v>
          </cell>
          <cell r="BH89" t="str">
            <v>567051WMSTV7</v>
          </cell>
          <cell r="BI89">
            <v>40897</v>
          </cell>
        </row>
        <row r="90">
          <cell r="A90" t="str">
            <v>26705187</v>
          </cell>
          <cell r="B90" t="str">
            <v>MANTILLA SILVA WALTER ALFONSO</v>
          </cell>
          <cell r="C90" t="str">
            <v>RESPONSABLE DE PROMOCION SOCIAL Y CAPACITACION</v>
          </cell>
          <cell r="D90" t="str">
            <v>26705187</v>
          </cell>
          <cell r="E90">
            <v>40897</v>
          </cell>
          <cell r="F90">
            <v>40999</v>
          </cell>
          <cell r="G90" t="str">
            <v>MANTILLA SILVA WALTER ALFONSO</v>
          </cell>
          <cell r="H90">
            <v>1063.33</v>
          </cell>
          <cell r="I90">
            <v>1063.33</v>
          </cell>
          <cell r="J90">
            <v>0</v>
          </cell>
          <cell r="K90">
            <v>0</v>
          </cell>
          <cell r="L90">
            <v>0</v>
          </cell>
          <cell r="M90">
            <v>922.76</v>
          </cell>
          <cell r="N90" t="str">
            <v>OFICINA ZONAL CAJAMARCA</v>
          </cell>
          <cell r="O90" t="str">
            <v xml:space="preserve">0014  </v>
          </cell>
          <cell r="P90" t="str">
            <v>3642</v>
          </cell>
          <cell r="Q90" t="str">
            <v>001</v>
          </cell>
          <cell r="R90" t="str">
            <v>00115</v>
          </cell>
          <cell r="S90">
            <v>40905</v>
          </cell>
          <cell r="T90" t="str">
            <v>4017443149</v>
          </cell>
          <cell r="U90" t="str">
            <v>201112</v>
          </cell>
          <cell r="V90" t="str">
            <v>201112</v>
          </cell>
          <cell r="W90" t="str">
            <v>13</v>
          </cell>
          <cell r="X90">
            <v>2</v>
          </cell>
          <cell r="Y90" t="str">
            <v>CAS ZONALES DICIEMBRE 2011 ADICIONAL 01</v>
          </cell>
          <cell r="Z90">
            <v>4259</v>
          </cell>
          <cell r="AA90" t="str">
            <v>10267051874</v>
          </cell>
          <cell r="AB90" t="str">
            <v>MANTILLA</v>
          </cell>
          <cell r="AC90" t="str">
            <v>SILVA</v>
          </cell>
          <cell r="AD90" t="str">
            <v>WALTER ALFONSO</v>
          </cell>
          <cell r="AE90" t="str">
            <v>INTEGRA</v>
          </cell>
          <cell r="AF90" t="str">
            <v>02</v>
          </cell>
          <cell r="AG90">
            <v>19.14</v>
          </cell>
          <cell r="AH90">
            <v>15.1</v>
          </cell>
          <cell r="AI90">
            <v>34.24</v>
          </cell>
          <cell r="AJ90">
            <v>106.33</v>
          </cell>
          <cell r="AK90">
            <v>40897</v>
          </cell>
          <cell r="AL90" t="str">
            <v/>
          </cell>
          <cell r="AM90">
            <v>1</v>
          </cell>
          <cell r="AN90" t="str">
            <v>2011</v>
          </cell>
          <cell r="AO90" t="str">
            <v>1</v>
          </cell>
          <cell r="AP90">
            <v>95.7</v>
          </cell>
          <cell r="AQ90">
            <v>0</v>
          </cell>
          <cell r="AR90">
            <v>0</v>
          </cell>
          <cell r="AS90">
            <v>0</v>
          </cell>
          <cell r="AT90">
            <v>0</v>
          </cell>
          <cell r="AU90">
            <v>0</v>
          </cell>
          <cell r="AV90">
            <v>0</v>
          </cell>
          <cell r="AW90">
            <v>0</v>
          </cell>
          <cell r="AX90">
            <v>0</v>
          </cell>
          <cell r="AY90">
            <v>0</v>
          </cell>
          <cell r="AZ90">
            <v>0</v>
          </cell>
          <cell r="BA90">
            <v>0</v>
          </cell>
          <cell r="BB90">
            <v>26707</v>
          </cell>
          <cell r="BC90">
            <v>0</v>
          </cell>
          <cell r="BD90">
            <v>0</v>
          </cell>
          <cell r="BE90">
            <v>0</v>
          </cell>
          <cell r="BF90">
            <v>0</v>
          </cell>
          <cell r="BG90">
            <v>0</v>
          </cell>
          <cell r="BH90" t="str">
            <v>567051WMSTV7</v>
          </cell>
          <cell r="BI90">
            <v>40897</v>
          </cell>
        </row>
        <row r="91">
          <cell r="A91" t="str">
            <v>26705187</v>
          </cell>
          <cell r="B91" t="str">
            <v>MANTILLA SILVA WALTER ALFONSO</v>
          </cell>
          <cell r="C91" t="str">
            <v>RESPONSABLE DE PROMOCION SOCIAL Y CAPACITACION</v>
          </cell>
          <cell r="D91" t="str">
            <v>26705187</v>
          </cell>
          <cell r="E91">
            <v>40897</v>
          </cell>
          <cell r="F91">
            <v>41029</v>
          </cell>
          <cell r="G91" t="str">
            <v>MANTILLA SILVA WALTER ALFONSO</v>
          </cell>
          <cell r="H91">
            <v>1063.33</v>
          </cell>
          <cell r="I91">
            <v>1063.33</v>
          </cell>
          <cell r="J91">
            <v>0</v>
          </cell>
          <cell r="K91">
            <v>0</v>
          </cell>
          <cell r="L91">
            <v>0</v>
          </cell>
          <cell r="M91">
            <v>922.76</v>
          </cell>
          <cell r="N91" t="str">
            <v>OFICINA ZONAL CAJAMARCA</v>
          </cell>
          <cell r="O91" t="str">
            <v xml:space="preserve">0014  </v>
          </cell>
          <cell r="P91" t="str">
            <v>3642</v>
          </cell>
          <cell r="Q91" t="str">
            <v>001</v>
          </cell>
          <cell r="R91" t="str">
            <v>00115</v>
          </cell>
          <cell r="S91">
            <v>40905</v>
          </cell>
          <cell r="T91" t="str">
            <v>4017443149</v>
          </cell>
          <cell r="U91" t="str">
            <v>201112</v>
          </cell>
          <cell r="V91" t="str">
            <v>201112</v>
          </cell>
          <cell r="W91" t="str">
            <v>13</v>
          </cell>
          <cell r="X91">
            <v>2</v>
          </cell>
          <cell r="Y91" t="str">
            <v>CAS ZONALES DICIEMBRE 2011 ADICIONAL 01</v>
          </cell>
          <cell r="Z91">
            <v>4259</v>
          </cell>
          <cell r="AA91" t="str">
            <v>10267051874</v>
          </cell>
          <cell r="AB91" t="str">
            <v>MANTILLA</v>
          </cell>
          <cell r="AC91" t="str">
            <v>SILVA</v>
          </cell>
          <cell r="AD91" t="str">
            <v>WALTER ALFONSO</v>
          </cell>
          <cell r="AE91" t="str">
            <v>INTEGRA</v>
          </cell>
          <cell r="AF91" t="str">
            <v>02</v>
          </cell>
          <cell r="AG91">
            <v>19.14</v>
          </cell>
          <cell r="AH91">
            <v>15.1</v>
          </cell>
          <cell r="AI91">
            <v>34.24</v>
          </cell>
          <cell r="AJ91">
            <v>106.33</v>
          </cell>
          <cell r="AK91">
            <v>40897</v>
          </cell>
          <cell r="AL91" t="str">
            <v/>
          </cell>
          <cell r="AM91">
            <v>1</v>
          </cell>
          <cell r="AN91" t="str">
            <v>2011</v>
          </cell>
          <cell r="AO91" t="str">
            <v>1</v>
          </cell>
          <cell r="AP91">
            <v>95.7</v>
          </cell>
          <cell r="AQ91">
            <v>0</v>
          </cell>
          <cell r="AR91">
            <v>0</v>
          </cell>
          <cell r="AS91">
            <v>0</v>
          </cell>
          <cell r="AT91">
            <v>0</v>
          </cell>
          <cell r="AU91">
            <v>0</v>
          </cell>
          <cell r="AV91">
            <v>0</v>
          </cell>
          <cell r="AW91">
            <v>0</v>
          </cell>
          <cell r="AX91">
            <v>0</v>
          </cell>
          <cell r="AY91">
            <v>0</v>
          </cell>
          <cell r="AZ91">
            <v>0</v>
          </cell>
          <cell r="BA91">
            <v>0</v>
          </cell>
          <cell r="BB91">
            <v>26707</v>
          </cell>
          <cell r="BC91">
            <v>0</v>
          </cell>
          <cell r="BD91">
            <v>0</v>
          </cell>
          <cell r="BE91">
            <v>0</v>
          </cell>
          <cell r="BF91">
            <v>0</v>
          </cell>
          <cell r="BG91">
            <v>0</v>
          </cell>
          <cell r="BH91" t="str">
            <v>567051WMSTV7</v>
          </cell>
          <cell r="BI91">
            <v>40897</v>
          </cell>
        </row>
        <row r="92">
          <cell r="A92" t="str">
            <v>18842029</v>
          </cell>
          <cell r="B92" t="str">
            <v>SANCHEZ CABELLOS FREDDY</v>
          </cell>
          <cell r="C92" t="str">
            <v>RESPONSABLE DE PROYECTOS</v>
          </cell>
          <cell r="D92" t="str">
            <v>18842029</v>
          </cell>
          <cell r="E92">
            <v>40897</v>
          </cell>
          <cell r="F92">
            <v>40939</v>
          </cell>
          <cell r="G92" t="str">
            <v>SANCHEZ CABELLOS FREDDY</v>
          </cell>
          <cell r="H92">
            <v>1136.6600000000001</v>
          </cell>
          <cell r="I92">
            <v>1136.6600000000001</v>
          </cell>
          <cell r="J92">
            <v>0</v>
          </cell>
          <cell r="K92">
            <v>0</v>
          </cell>
          <cell r="L92">
            <v>0</v>
          </cell>
          <cell r="M92">
            <v>982.53</v>
          </cell>
          <cell r="N92" t="str">
            <v>OFICINA ZONAL CAJAMARCA</v>
          </cell>
          <cell r="O92" t="str">
            <v xml:space="preserve">0014  </v>
          </cell>
          <cell r="P92" t="str">
            <v>3643</v>
          </cell>
          <cell r="Q92" t="str">
            <v>001</v>
          </cell>
          <cell r="R92" t="str">
            <v>00146</v>
          </cell>
          <cell r="S92">
            <v>40905</v>
          </cell>
          <cell r="T92" t="str">
            <v>4041669751</v>
          </cell>
          <cell r="U92" t="str">
            <v>201112</v>
          </cell>
          <cell r="V92" t="str">
            <v>201112</v>
          </cell>
          <cell r="W92" t="str">
            <v>13</v>
          </cell>
          <cell r="X92">
            <v>2</v>
          </cell>
          <cell r="Y92" t="str">
            <v>CAS ZONALES DICIEMBRE 2011 ADICIONAL 01</v>
          </cell>
          <cell r="Z92">
            <v>4258</v>
          </cell>
          <cell r="AA92" t="str">
            <v>10188420295</v>
          </cell>
          <cell r="AB92" t="str">
            <v>SANCHEZ</v>
          </cell>
          <cell r="AC92" t="str">
            <v>CABELLOS</v>
          </cell>
          <cell r="AD92" t="str">
            <v>FREDDY</v>
          </cell>
          <cell r="AE92" t="str">
            <v>PROFUTURO</v>
          </cell>
          <cell r="AF92" t="str">
            <v>04</v>
          </cell>
          <cell r="AG92">
            <v>24.67</v>
          </cell>
          <cell r="AH92">
            <v>15.8</v>
          </cell>
          <cell r="AI92">
            <v>40.47</v>
          </cell>
          <cell r="AJ92">
            <v>113.67</v>
          </cell>
          <cell r="AK92">
            <v>40897</v>
          </cell>
          <cell r="AL92" t="str">
            <v/>
          </cell>
          <cell r="AM92">
            <v>1</v>
          </cell>
          <cell r="AN92" t="str">
            <v>2011</v>
          </cell>
          <cell r="AO92" t="str">
            <v>1</v>
          </cell>
          <cell r="AP92">
            <v>97.2</v>
          </cell>
          <cell r="AQ92">
            <v>0</v>
          </cell>
          <cell r="AR92">
            <v>0</v>
          </cell>
          <cell r="AS92">
            <v>0</v>
          </cell>
          <cell r="AT92">
            <v>0</v>
          </cell>
          <cell r="AU92">
            <v>0</v>
          </cell>
          <cell r="AV92">
            <v>0</v>
          </cell>
          <cell r="AW92">
            <v>0</v>
          </cell>
          <cell r="AX92">
            <v>0</v>
          </cell>
          <cell r="AY92">
            <v>0</v>
          </cell>
          <cell r="AZ92">
            <v>0</v>
          </cell>
          <cell r="BA92">
            <v>0</v>
          </cell>
          <cell r="BB92">
            <v>22908</v>
          </cell>
          <cell r="BC92">
            <v>0</v>
          </cell>
          <cell r="BD92">
            <v>0</v>
          </cell>
          <cell r="BE92">
            <v>0</v>
          </cell>
          <cell r="BF92">
            <v>0</v>
          </cell>
          <cell r="BG92">
            <v>0</v>
          </cell>
          <cell r="BH92" t="str">
            <v>529061FSCCE9</v>
          </cell>
          <cell r="BI92">
            <v>40897</v>
          </cell>
        </row>
        <row r="93">
          <cell r="A93" t="str">
            <v>18842029</v>
          </cell>
          <cell r="B93" t="str">
            <v>SANCHEZ CABELLOS FREDDY</v>
          </cell>
          <cell r="C93" t="str">
            <v>RESPONSABLE DE PROYECTOS</v>
          </cell>
          <cell r="D93" t="str">
            <v>18842029</v>
          </cell>
          <cell r="E93">
            <v>40897</v>
          </cell>
          <cell r="F93">
            <v>40999</v>
          </cell>
          <cell r="G93" t="str">
            <v>SANCHEZ CABELLOS FREDDY</v>
          </cell>
          <cell r="H93">
            <v>1136.6600000000001</v>
          </cell>
          <cell r="I93">
            <v>1136.6600000000001</v>
          </cell>
          <cell r="J93">
            <v>0</v>
          </cell>
          <cell r="K93">
            <v>0</v>
          </cell>
          <cell r="L93">
            <v>0</v>
          </cell>
          <cell r="M93">
            <v>982.53</v>
          </cell>
          <cell r="N93" t="str">
            <v>OFICINA ZONAL CAJAMARCA</v>
          </cell>
          <cell r="O93" t="str">
            <v xml:space="preserve">0014  </v>
          </cell>
          <cell r="P93" t="str">
            <v>3643</v>
          </cell>
          <cell r="Q93" t="str">
            <v>001</v>
          </cell>
          <cell r="R93" t="str">
            <v>00146</v>
          </cell>
          <cell r="S93">
            <v>40905</v>
          </cell>
          <cell r="T93" t="str">
            <v>4041669751</v>
          </cell>
          <cell r="U93" t="str">
            <v>201112</v>
          </cell>
          <cell r="V93" t="str">
            <v>201112</v>
          </cell>
          <cell r="W93" t="str">
            <v>13</v>
          </cell>
          <cell r="X93">
            <v>2</v>
          </cell>
          <cell r="Y93" t="str">
            <v>CAS ZONALES DICIEMBRE 2011 ADICIONAL 01</v>
          </cell>
          <cell r="Z93">
            <v>4258</v>
          </cell>
          <cell r="AA93" t="str">
            <v>10188420295</v>
          </cell>
          <cell r="AB93" t="str">
            <v>SANCHEZ</v>
          </cell>
          <cell r="AC93" t="str">
            <v>CABELLOS</v>
          </cell>
          <cell r="AD93" t="str">
            <v>FREDDY</v>
          </cell>
          <cell r="AE93" t="str">
            <v>PROFUTURO</v>
          </cell>
          <cell r="AF93" t="str">
            <v>04</v>
          </cell>
          <cell r="AG93">
            <v>24.67</v>
          </cell>
          <cell r="AH93">
            <v>15.8</v>
          </cell>
          <cell r="AI93">
            <v>40.47</v>
          </cell>
          <cell r="AJ93">
            <v>113.67</v>
          </cell>
          <cell r="AK93">
            <v>40897</v>
          </cell>
          <cell r="AL93" t="str">
            <v/>
          </cell>
          <cell r="AM93">
            <v>1</v>
          </cell>
          <cell r="AN93" t="str">
            <v>2011</v>
          </cell>
          <cell r="AO93" t="str">
            <v>1</v>
          </cell>
          <cell r="AP93">
            <v>97.2</v>
          </cell>
          <cell r="AQ93">
            <v>0</v>
          </cell>
          <cell r="AR93">
            <v>0</v>
          </cell>
          <cell r="AS93">
            <v>0</v>
          </cell>
          <cell r="AT93">
            <v>0</v>
          </cell>
          <cell r="AU93">
            <v>0</v>
          </cell>
          <cell r="AV93">
            <v>0</v>
          </cell>
          <cell r="AW93">
            <v>0</v>
          </cell>
          <cell r="AX93">
            <v>0</v>
          </cell>
          <cell r="AY93">
            <v>0</v>
          </cell>
          <cell r="AZ93">
            <v>0</v>
          </cell>
          <cell r="BA93">
            <v>0</v>
          </cell>
          <cell r="BB93">
            <v>22908</v>
          </cell>
          <cell r="BC93">
            <v>0</v>
          </cell>
          <cell r="BD93">
            <v>0</v>
          </cell>
          <cell r="BE93">
            <v>0</v>
          </cell>
          <cell r="BF93">
            <v>0</v>
          </cell>
          <cell r="BG93">
            <v>0</v>
          </cell>
          <cell r="BH93" t="str">
            <v>529061FSCCE9</v>
          </cell>
          <cell r="BI93">
            <v>40897</v>
          </cell>
        </row>
        <row r="94">
          <cell r="A94" t="str">
            <v>18842029</v>
          </cell>
          <cell r="B94" t="str">
            <v>SANCHEZ CABELLOS FREDDY</v>
          </cell>
          <cell r="C94" t="str">
            <v>RESPONSABLE DE PROYECTOS</v>
          </cell>
          <cell r="D94" t="str">
            <v>18842029</v>
          </cell>
          <cell r="E94">
            <v>40897</v>
          </cell>
          <cell r="F94">
            <v>41060</v>
          </cell>
          <cell r="G94" t="str">
            <v>SANCHEZ CABELLOS FREDDY</v>
          </cell>
          <cell r="H94">
            <v>1136.6600000000001</v>
          </cell>
          <cell r="I94">
            <v>1136.6600000000001</v>
          </cell>
          <cell r="J94">
            <v>0</v>
          </cell>
          <cell r="K94">
            <v>0</v>
          </cell>
          <cell r="L94">
            <v>0</v>
          </cell>
          <cell r="M94">
            <v>982.53</v>
          </cell>
          <cell r="N94" t="str">
            <v>OFICINA ZONAL CAJAMARCA</v>
          </cell>
          <cell r="O94" t="str">
            <v xml:space="preserve">0014  </v>
          </cell>
          <cell r="P94" t="str">
            <v>3643</v>
          </cell>
          <cell r="Q94" t="str">
            <v>001</v>
          </cell>
          <cell r="R94" t="str">
            <v>00146</v>
          </cell>
          <cell r="S94">
            <v>40905</v>
          </cell>
          <cell r="T94" t="str">
            <v>4041669751</v>
          </cell>
          <cell r="U94" t="str">
            <v>201112</v>
          </cell>
          <cell r="V94" t="str">
            <v>201112</v>
          </cell>
          <cell r="W94" t="str">
            <v>13</v>
          </cell>
          <cell r="X94">
            <v>2</v>
          </cell>
          <cell r="Y94" t="str">
            <v>CAS ZONALES DICIEMBRE 2011 ADICIONAL 01</v>
          </cell>
          <cell r="Z94">
            <v>4258</v>
          </cell>
          <cell r="AA94" t="str">
            <v>10188420295</v>
          </cell>
          <cell r="AB94" t="str">
            <v>SANCHEZ</v>
          </cell>
          <cell r="AC94" t="str">
            <v>CABELLOS</v>
          </cell>
          <cell r="AD94" t="str">
            <v>FREDDY</v>
          </cell>
          <cell r="AE94" t="str">
            <v>PROFUTURO</v>
          </cell>
          <cell r="AF94" t="str">
            <v>04</v>
          </cell>
          <cell r="AG94">
            <v>24.67</v>
          </cell>
          <cell r="AH94">
            <v>15.8</v>
          </cell>
          <cell r="AI94">
            <v>40.47</v>
          </cell>
          <cell r="AJ94">
            <v>113.67</v>
          </cell>
          <cell r="AK94">
            <v>40897</v>
          </cell>
          <cell r="AL94" t="str">
            <v/>
          </cell>
          <cell r="AM94">
            <v>1</v>
          </cell>
          <cell r="AN94" t="str">
            <v>2011</v>
          </cell>
          <cell r="AO94" t="str">
            <v>1</v>
          </cell>
          <cell r="AP94">
            <v>97.2</v>
          </cell>
          <cell r="AQ94">
            <v>0</v>
          </cell>
          <cell r="AR94">
            <v>0</v>
          </cell>
          <cell r="AS94">
            <v>0</v>
          </cell>
          <cell r="AT94">
            <v>0</v>
          </cell>
          <cell r="AU94">
            <v>0</v>
          </cell>
          <cell r="AV94">
            <v>0</v>
          </cell>
          <cell r="AW94">
            <v>0</v>
          </cell>
          <cell r="AX94">
            <v>0</v>
          </cell>
          <cell r="AY94">
            <v>0</v>
          </cell>
          <cell r="AZ94">
            <v>0</v>
          </cell>
          <cell r="BA94">
            <v>0</v>
          </cell>
          <cell r="BB94">
            <v>22908</v>
          </cell>
          <cell r="BC94">
            <v>0</v>
          </cell>
          <cell r="BD94">
            <v>0</v>
          </cell>
          <cell r="BE94">
            <v>0</v>
          </cell>
          <cell r="BF94">
            <v>0</v>
          </cell>
          <cell r="BG94">
            <v>0</v>
          </cell>
          <cell r="BH94" t="str">
            <v>529061FSCCE9</v>
          </cell>
          <cell r="BI94">
            <v>40897</v>
          </cell>
        </row>
        <row r="95">
          <cell r="A95" t="str">
            <v>23822196</v>
          </cell>
          <cell r="B95" t="str">
            <v>ARIZABAL CALDERON MYLENE RYLDA</v>
          </cell>
          <cell r="C95" t="str">
            <v>TECNICO DE PROYECTOS</v>
          </cell>
          <cell r="D95" t="str">
            <v>23822196</v>
          </cell>
          <cell r="E95">
            <v>40819</v>
          </cell>
          <cell r="F95">
            <v>40908</v>
          </cell>
          <cell r="G95" t="str">
            <v>ARIZABAL CALDERON MYLENE RYLDA</v>
          </cell>
          <cell r="H95">
            <v>2900</v>
          </cell>
          <cell r="I95">
            <v>2900</v>
          </cell>
          <cell r="J95">
            <v>0</v>
          </cell>
          <cell r="K95">
            <v>0</v>
          </cell>
          <cell r="L95">
            <v>0</v>
          </cell>
          <cell r="M95">
            <v>2523</v>
          </cell>
          <cell r="N95" t="str">
            <v>OFICINA ZONAL CUSCO</v>
          </cell>
          <cell r="O95" t="str">
            <v xml:space="preserve">0015  </v>
          </cell>
          <cell r="P95" t="str">
            <v>1722</v>
          </cell>
          <cell r="Q95" t="str">
            <v>001</v>
          </cell>
          <cell r="R95" t="str">
            <v>173</v>
          </cell>
          <cell r="S95">
            <v>40896</v>
          </cell>
          <cell r="T95" t="str">
            <v>4019879262</v>
          </cell>
          <cell r="U95" t="str">
            <v>201112</v>
          </cell>
          <cell r="V95" t="str">
            <v>201112</v>
          </cell>
          <cell r="W95" t="str">
            <v>12</v>
          </cell>
          <cell r="X95">
            <v>1</v>
          </cell>
          <cell r="Y95" t="str">
            <v>CAS ZONALES DICIEMBRE 2011</v>
          </cell>
          <cell r="Z95">
            <v>769</v>
          </cell>
          <cell r="AA95" t="str">
            <v>10238221965</v>
          </cell>
          <cell r="AB95" t="str">
            <v>ARIZABAL</v>
          </cell>
          <cell r="AC95" t="str">
            <v>CALDERON</v>
          </cell>
          <cell r="AD95" t="str">
            <v>MYLENE RYLDA</v>
          </cell>
          <cell r="AE95" t="str">
            <v>ONP</v>
          </cell>
          <cell r="AF95" t="str">
            <v>99</v>
          </cell>
          <cell r="AG95">
            <v>0</v>
          </cell>
          <cell r="AH95">
            <v>0</v>
          </cell>
          <cell r="AI95">
            <v>0</v>
          </cell>
          <cell r="AJ95">
            <v>377</v>
          </cell>
          <cell r="AK95">
            <v>40819</v>
          </cell>
          <cell r="AL95" t="str">
            <v>2307491</v>
          </cell>
          <cell r="AM95">
            <v>40582</v>
          </cell>
          <cell r="AN95" t="str">
            <v>2011</v>
          </cell>
          <cell r="AO95" t="str">
            <v>1</v>
          </cell>
          <cell r="AP95">
            <v>97.2</v>
          </cell>
          <cell r="AQ95">
            <v>0</v>
          </cell>
          <cell r="AR95">
            <v>0</v>
          </cell>
          <cell r="AS95">
            <v>0</v>
          </cell>
          <cell r="AT95">
            <v>0</v>
          </cell>
          <cell r="AU95">
            <v>0</v>
          </cell>
          <cell r="AV95">
            <v>0</v>
          </cell>
          <cell r="AW95">
            <v>0</v>
          </cell>
          <cell r="AX95">
            <v>0</v>
          </cell>
          <cell r="AY95">
            <v>0</v>
          </cell>
          <cell r="AZ95">
            <v>0</v>
          </cell>
          <cell r="BA95">
            <v>0</v>
          </cell>
          <cell r="BB95">
            <v>22290</v>
          </cell>
          <cell r="BC95">
            <v>0</v>
          </cell>
          <cell r="BD95">
            <v>0</v>
          </cell>
          <cell r="BE95">
            <v>0</v>
          </cell>
          <cell r="BF95">
            <v>0</v>
          </cell>
          <cell r="BG95">
            <v>0</v>
          </cell>
          <cell r="BH95" t="str">
            <v/>
          </cell>
          <cell r="BI95">
            <v>40210</v>
          </cell>
        </row>
        <row r="96">
          <cell r="A96" t="str">
            <v>40147678</v>
          </cell>
          <cell r="B96" t="str">
            <v>CASAVERDE WARTHON BETSY</v>
          </cell>
          <cell r="C96" t="str">
            <v>RESPONSABLE DE PROYECTOS</v>
          </cell>
          <cell r="D96" t="str">
            <v>40147678</v>
          </cell>
          <cell r="E96">
            <v>40814</v>
          </cell>
          <cell r="F96">
            <v>40908</v>
          </cell>
          <cell r="G96" t="str">
            <v>CASAVERDE WARTHON BETSY</v>
          </cell>
          <cell r="H96">
            <v>3100</v>
          </cell>
          <cell r="I96">
            <v>3100</v>
          </cell>
          <cell r="J96">
            <v>0</v>
          </cell>
          <cell r="K96">
            <v>0</v>
          </cell>
          <cell r="L96">
            <v>0</v>
          </cell>
          <cell r="M96">
            <v>2697</v>
          </cell>
          <cell r="N96" t="str">
            <v>OFICINA ZONAL CUSCO</v>
          </cell>
          <cell r="O96" t="str">
            <v xml:space="preserve">0015  </v>
          </cell>
          <cell r="P96" t="str">
            <v>3397</v>
          </cell>
          <cell r="Q96" t="str">
            <v>001</v>
          </cell>
          <cell r="R96" t="str">
            <v>152</v>
          </cell>
          <cell r="S96">
            <v>40896</v>
          </cell>
          <cell r="T96" t="str">
            <v>4010665286</v>
          </cell>
          <cell r="U96" t="str">
            <v>201112</v>
          </cell>
          <cell r="V96" t="str">
            <v>201112</v>
          </cell>
          <cell r="W96" t="str">
            <v>12</v>
          </cell>
          <cell r="X96">
            <v>1</v>
          </cell>
          <cell r="Y96" t="str">
            <v>CAS ZONALES DICIEMBRE 2011</v>
          </cell>
          <cell r="Z96">
            <v>1254</v>
          </cell>
          <cell r="AA96" t="str">
            <v>10401476780</v>
          </cell>
          <cell r="AB96" t="str">
            <v>CASAVERDE</v>
          </cell>
          <cell r="AC96" t="str">
            <v>WARTHON</v>
          </cell>
          <cell r="AD96" t="str">
            <v>BETSY</v>
          </cell>
          <cell r="AE96" t="str">
            <v>ONP</v>
          </cell>
          <cell r="AF96" t="str">
            <v>99</v>
          </cell>
          <cell r="AG96">
            <v>0</v>
          </cell>
          <cell r="AH96">
            <v>0</v>
          </cell>
          <cell r="AI96">
            <v>0</v>
          </cell>
          <cell r="AJ96">
            <v>403</v>
          </cell>
          <cell r="AK96">
            <v>40814</v>
          </cell>
          <cell r="AL96" t="str">
            <v>2659621</v>
          </cell>
          <cell r="AM96">
            <v>40861</v>
          </cell>
          <cell r="AN96" t="str">
            <v>2011</v>
          </cell>
          <cell r="AO96" t="str">
            <v>1</v>
          </cell>
          <cell r="AP96">
            <v>97.2</v>
          </cell>
          <cell r="AQ96">
            <v>0</v>
          </cell>
          <cell r="AR96">
            <v>0</v>
          </cell>
          <cell r="AS96">
            <v>0</v>
          </cell>
          <cell r="AT96">
            <v>0</v>
          </cell>
          <cell r="AU96">
            <v>0</v>
          </cell>
          <cell r="AV96">
            <v>0</v>
          </cell>
          <cell r="AW96">
            <v>0</v>
          </cell>
          <cell r="AX96">
            <v>0</v>
          </cell>
          <cell r="AY96">
            <v>0</v>
          </cell>
          <cell r="AZ96">
            <v>0</v>
          </cell>
          <cell r="BA96">
            <v>0</v>
          </cell>
          <cell r="BB96">
            <v>28900</v>
          </cell>
          <cell r="BC96">
            <v>0</v>
          </cell>
          <cell r="BD96">
            <v>0</v>
          </cell>
          <cell r="BE96">
            <v>0</v>
          </cell>
          <cell r="BF96">
            <v>0</v>
          </cell>
          <cell r="BG96">
            <v>0</v>
          </cell>
          <cell r="BH96" t="str">
            <v/>
          </cell>
          <cell r="BI96" t="str">
            <v/>
          </cell>
        </row>
        <row r="97">
          <cell r="A97" t="str">
            <v>23953910</v>
          </cell>
          <cell r="B97" t="str">
            <v>SEQUEIROS MORALES JOSE ANTONIO</v>
          </cell>
          <cell r="C97" t="str">
            <v>CHOFER</v>
          </cell>
          <cell r="D97" t="str">
            <v>23953910</v>
          </cell>
          <cell r="E97">
            <v>40805</v>
          </cell>
          <cell r="F97">
            <v>40908</v>
          </cell>
          <cell r="G97" t="str">
            <v>SEQUEIROS MORALES JOSE ANTONIO</v>
          </cell>
          <cell r="H97">
            <v>1100</v>
          </cell>
          <cell r="I97">
            <v>1100</v>
          </cell>
          <cell r="J97">
            <v>0</v>
          </cell>
          <cell r="K97">
            <v>0</v>
          </cell>
          <cell r="L97">
            <v>0</v>
          </cell>
          <cell r="M97">
            <v>957</v>
          </cell>
          <cell r="N97" t="str">
            <v>OFICINA ZONAL CUSCO</v>
          </cell>
          <cell r="O97" t="str">
            <v xml:space="preserve">0015  </v>
          </cell>
          <cell r="P97" t="str">
            <v>3396</v>
          </cell>
          <cell r="Q97" t="str">
            <v>002</v>
          </cell>
          <cell r="R97" t="str">
            <v>55</v>
          </cell>
          <cell r="S97">
            <v>40896</v>
          </cell>
          <cell r="T97" t="str">
            <v>4035344727</v>
          </cell>
          <cell r="U97" t="str">
            <v>201112</v>
          </cell>
          <cell r="V97" t="str">
            <v>201112</v>
          </cell>
          <cell r="W97" t="str">
            <v>12</v>
          </cell>
          <cell r="X97">
            <v>1</v>
          </cell>
          <cell r="Y97" t="str">
            <v>CAS ZONALES DICIEMBRE 2011</v>
          </cell>
          <cell r="Z97">
            <v>3022</v>
          </cell>
          <cell r="AA97" t="str">
            <v>10239539101</v>
          </cell>
          <cell r="AB97" t="str">
            <v>SEQUEIROS</v>
          </cell>
          <cell r="AC97" t="str">
            <v>MORALES</v>
          </cell>
          <cell r="AD97" t="str">
            <v>JOSE ANTONIO</v>
          </cell>
          <cell r="AE97" t="str">
            <v>ONP</v>
          </cell>
          <cell r="AF97" t="str">
            <v>99</v>
          </cell>
          <cell r="AG97">
            <v>0</v>
          </cell>
          <cell r="AH97">
            <v>0</v>
          </cell>
          <cell r="AI97">
            <v>0</v>
          </cell>
          <cell r="AJ97">
            <v>143</v>
          </cell>
          <cell r="AK97">
            <v>40805</v>
          </cell>
          <cell r="AL97" t="str">
            <v/>
          </cell>
          <cell r="AM97">
            <v>1</v>
          </cell>
          <cell r="AN97" t="str">
            <v>2011</v>
          </cell>
          <cell r="AO97" t="str">
            <v>1</v>
          </cell>
          <cell r="AP97">
            <v>97.2</v>
          </cell>
          <cell r="AQ97">
            <v>0</v>
          </cell>
          <cell r="AR97">
            <v>0</v>
          </cell>
          <cell r="AS97">
            <v>0</v>
          </cell>
          <cell r="AT97">
            <v>0</v>
          </cell>
          <cell r="AU97">
            <v>0</v>
          </cell>
          <cell r="AV97">
            <v>0</v>
          </cell>
          <cell r="AW97">
            <v>0</v>
          </cell>
          <cell r="AX97">
            <v>0</v>
          </cell>
          <cell r="AY97">
            <v>0</v>
          </cell>
          <cell r="AZ97">
            <v>0</v>
          </cell>
          <cell r="BA97">
            <v>0</v>
          </cell>
          <cell r="BB97">
            <v>27023</v>
          </cell>
          <cell r="BC97">
            <v>0</v>
          </cell>
          <cell r="BD97">
            <v>0</v>
          </cell>
          <cell r="BE97">
            <v>0</v>
          </cell>
          <cell r="BF97">
            <v>0</v>
          </cell>
          <cell r="BG97">
            <v>0</v>
          </cell>
          <cell r="BH97" t="str">
            <v/>
          </cell>
          <cell r="BI97">
            <v>40284</v>
          </cell>
        </row>
        <row r="98">
          <cell r="A98" t="str">
            <v>42069031</v>
          </cell>
          <cell r="B98" t="str">
            <v>VALLENAS HERMOZA LIZARDO</v>
          </cell>
          <cell r="C98" t="str">
            <v>RESPONSABLE ADMINISTRATIVO E INFORMATICO</v>
          </cell>
          <cell r="D98" t="str">
            <v>42069031</v>
          </cell>
          <cell r="E98">
            <v>40849</v>
          </cell>
          <cell r="F98">
            <v>40908</v>
          </cell>
          <cell r="G98" t="str">
            <v>VALLENAS HERMOZA LIZARDO</v>
          </cell>
          <cell r="H98">
            <v>2000</v>
          </cell>
          <cell r="I98">
            <v>2000</v>
          </cell>
          <cell r="J98">
            <v>0</v>
          </cell>
          <cell r="K98">
            <v>0</v>
          </cell>
          <cell r="L98">
            <v>0</v>
          </cell>
          <cell r="M98">
            <v>1740</v>
          </cell>
          <cell r="N98" t="str">
            <v>OFICINA ZONAL CUSCO</v>
          </cell>
          <cell r="O98" t="str">
            <v xml:space="preserve">0015  </v>
          </cell>
          <cell r="P98" t="str">
            <v>3455</v>
          </cell>
          <cell r="Q98" t="str">
            <v>001</v>
          </cell>
          <cell r="R98" t="str">
            <v>28</v>
          </cell>
          <cell r="S98">
            <v>40896</v>
          </cell>
          <cell r="T98" t="str">
            <v>04-161-968175</v>
          </cell>
          <cell r="U98" t="str">
            <v>201112</v>
          </cell>
          <cell r="V98" t="str">
            <v>201112</v>
          </cell>
          <cell r="W98" t="str">
            <v>12</v>
          </cell>
          <cell r="X98">
            <v>1</v>
          </cell>
          <cell r="Y98" t="str">
            <v>CAS ZONALES DICIEMBRE 2011</v>
          </cell>
          <cell r="Z98">
            <v>4171</v>
          </cell>
          <cell r="AA98" t="str">
            <v>10420690318</v>
          </cell>
          <cell r="AB98" t="str">
            <v>VALLENAS</v>
          </cell>
          <cell r="AC98" t="str">
            <v>HERMOZA</v>
          </cell>
          <cell r="AD98" t="str">
            <v>LIZARDO</v>
          </cell>
          <cell r="AE98" t="str">
            <v>ONP</v>
          </cell>
          <cell r="AF98" t="str">
            <v>99</v>
          </cell>
          <cell r="AG98">
            <v>0</v>
          </cell>
          <cell r="AH98">
            <v>0</v>
          </cell>
          <cell r="AI98">
            <v>0</v>
          </cell>
          <cell r="AJ98">
            <v>260</v>
          </cell>
          <cell r="AK98">
            <v>40849</v>
          </cell>
          <cell r="AL98" t="str">
            <v>2659702</v>
          </cell>
          <cell r="AM98">
            <v>40861</v>
          </cell>
          <cell r="AN98" t="str">
            <v>2011</v>
          </cell>
          <cell r="AO98" t="str">
            <v>1</v>
          </cell>
          <cell r="AP98">
            <v>97.2</v>
          </cell>
          <cell r="AQ98">
            <v>0</v>
          </cell>
          <cell r="AR98">
            <v>0</v>
          </cell>
          <cell r="AS98">
            <v>0</v>
          </cell>
          <cell r="AT98">
            <v>0</v>
          </cell>
          <cell r="AU98">
            <v>0</v>
          </cell>
          <cell r="AV98">
            <v>0</v>
          </cell>
          <cell r="AW98">
            <v>0</v>
          </cell>
          <cell r="AX98">
            <v>0</v>
          </cell>
          <cell r="AY98">
            <v>0</v>
          </cell>
          <cell r="AZ98">
            <v>0</v>
          </cell>
          <cell r="BA98">
            <v>0</v>
          </cell>
          <cell r="BB98">
            <v>30578</v>
          </cell>
          <cell r="BC98">
            <v>0</v>
          </cell>
          <cell r="BD98">
            <v>0</v>
          </cell>
          <cell r="BE98">
            <v>0</v>
          </cell>
          <cell r="BF98">
            <v>0</v>
          </cell>
          <cell r="BG98">
            <v>0</v>
          </cell>
          <cell r="BH98" t="str">
            <v/>
          </cell>
          <cell r="BI98" t="str">
            <v/>
          </cell>
        </row>
        <row r="99">
          <cell r="A99" t="str">
            <v xml:space="preserve">23854855   </v>
          </cell>
          <cell r="B99" t="str">
            <v>YABAR GALLEGOS CARLOS ALBERTO</v>
          </cell>
          <cell r="C99" t="str">
            <v>RESPONSABLE DE PROMOCION SOCIAL Y CAPACITACION</v>
          </cell>
          <cell r="D99" t="str">
            <v xml:space="preserve">23854855   </v>
          </cell>
          <cell r="E99">
            <v>40819</v>
          </cell>
          <cell r="F99">
            <v>40908</v>
          </cell>
          <cell r="G99" t="str">
            <v>YABAR GALLEGOS CARLOS ALBERTO</v>
          </cell>
          <cell r="H99">
            <v>2900</v>
          </cell>
          <cell r="I99">
            <v>2900</v>
          </cell>
          <cell r="J99">
            <v>0</v>
          </cell>
          <cell r="K99">
            <v>0</v>
          </cell>
          <cell r="L99">
            <v>0</v>
          </cell>
          <cell r="M99">
            <v>2527.64</v>
          </cell>
          <cell r="N99" t="str">
            <v>OFICINA ZONAL CUSCO</v>
          </cell>
          <cell r="O99" t="str">
            <v xml:space="preserve">0015  </v>
          </cell>
          <cell r="P99" t="str">
            <v>1723</v>
          </cell>
          <cell r="Q99" t="str">
            <v>003</v>
          </cell>
          <cell r="R99" t="str">
            <v>21</v>
          </cell>
          <cell r="S99">
            <v>40896</v>
          </cell>
          <cell r="T99" t="str">
            <v>4013631285</v>
          </cell>
          <cell r="U99" t="str">
            <v>201112</v>
          </cell>
          <cell r="V99" t="str">
            <v>201112</v>
          </cell>
          <cell r="W99" t="str">
            <v>12</v>
          </cell>
          <cell r="X99">
            <v>1</v>
          </cell>
          <cell r="Y99" t="str">
            <v>CAS ZONALES DICIEMBRE 2011</v>
          </cell>
          <cell r="Z99">
            <v>1519</v>
          </cell>
          <cell r="AA99" t="str">
            <v>10238548557</v>
          </cell>
          <cell r="AB99" t="str">
            <v>YABAR</v>
          </cell>
          <cell r="AC99" t="str">
            <v>GALLEGOS</v>
          </cell>
          <cell r="AD99" t="str">
            <v>CARLOS ALBERTO</v>
          </cell>
          <cell r="AE99" t="str">
            <v>PRIMA</v>
          </cell>
          <cell r="AF99" t="str">
            <v>03</v>
          </cell>
          <cell r="AG99">
            <v>50.75</v>
          </cell>
          <cell r="AH99">
            <v>31.61</v>
          </cell>
          <cell r="AI99">
            <v>82.36</v>
          </cell>
          <cell r="AJ99">
            <v>290</v>
          </cell>
          <cell r="AK99">
            <v>40819</v>
          </cell>
          <cell r="AL99" t="str">
            <v>2698998</v>
          </cell>
          <cell r="AM99">
            <v>40889</v>
          </cell>
          <cell r="AN99" t="str">
            <v>2011</v>
          </cell>
          <cell r="AO99" t="str">
            <v>1</v>
          </cell>
          <cell r="AP99">
            <v>97.2</v>
          </cell>
          <cell r="AQ99">
            <v>0</v>
          </cell>
          <cell r="AR99">
            <v>0</v>
          </cell>
          <cell r="AS99">
            <v>0</v>
          </cell>
          <cell r="AT99">
            <v>0</v>
          </cell>
          <cell r="AU99">
            <v>0</v>
          </cell>
          <cell r="AV99">
            <v>0</v>
          </cell>
          <cell r="AW99">
            <v>0</v>
          </cell>
          <cell r="AX99">
            <v>0</v>
          </cell>
          <cell r="AY99">
            <v>0</v>
          </cell>
          <cell r="AZ99">
            <v>0</v>
          </cell>
          <cell r="BA99">
            <v>0</v>
          </cell>
          <cell r="BB99">
            <v>24676</v>
          </cell>
          <cell r="BC99">
            <v>0</v>
          </cell>
          <cell r="BD99">
            <v>0</v>
          </cell>
          <cell r="BE99">
            <v>0</v>
          </cell>
          <cell r="BF99">
            <v>0</v>
          </cell>
          <cell r="BG99">
            <v>0</v>
          </cell>
          <cell r="BH99" t="str">
            <v>546741CYGAL6</v>
          </cell>
          <cell r="BI99">
            <v>40819</v>
          </cell>
        </row>
        <row r="100">
          <cell r="A100" t="str">
            <v>23813727</v>
          </cell>
          <cell r="B100" t="str">
            <v>ZVIETCOVICH  ALVAREZ MANUEL JESUS</v>
          </cell>
          <cell r="C100" t="str">
            <v>JEFE DE LA OFICINA ZONAL CUSCO</v>
          </cell>
          <cell r="D100" t="str">
            <v>23813727</v>
          </cell>
          <cell r="E100">
            <v>40826</v>
          </cell>
          <cell r="F100">
            <v>40908</v>
          </cell>
          <cell r="G100" t="str">
            <v>ZVIETCOVICH  ALVAREZ MANUEL JESUS</v>
          </cell>
          <cell r="H100">
            <v>5300</v>
          </cell>
          <cell r="I100">
            <v>5300</v>
          </cell>
          <cell r="J100">
            <v>530</v>
          </cell>
          <cell r="K100">
            <v>0</v>
          </cell>
          <cell r="L100">
            <v>0</v>
          </cell>
          <cell r="M100">
            <v>4089.48</v>
          </cell>
          <cell r="N100" t="str">
            <v>OFICINA ZONAL CUSCO</v>
          </cell>
          <cell r="O100" t="str">
            <v xml:space="preserve">0015  </v>
          </cell>
          <cell r="P100" t="str">
            <v>3430</v>
          </cell>
          <cell r="Q100" t="str">
            <v>003</v>
          </cell>
          <cell r="R100" t="str">
            <v>21</v>
          </cell>
          <cell r="S100">
            <v>40896</v>
          </cell>
          <cell r="T100" t="str">
            <v>4040881846</v>
          </cell>
          <cell r="U100" t="str">
            <v>201112</v>
          </cell>
          <cell r="V100" t="str">
            <v>201112</v>
          </cell>
          <cell r="W100" t="str">
            <v>12</v>
          </cell>
          <cell r="X100">
            <v>1</v>
          </cell>
          <cell r="Y100" t="str">
            <v>CAS ZONALES DICIEMBRE 2011</v>
          </cell>
          <cell r="Z100">
            <v>4149</v>
          </cell>
          <cell r="AA100" t="str">
            <v>10238137271</v>
          </cell>
          <cell r="AB100" t="str">
            <v xml:space="preserve">ZVIETCOVICH </v>
          </cell>
          <cell r="AC100" t="str">
            <v>ALVAREZ</v>
          </cell>
          <cell r="AD100" t="str">
            <v>MANUEL JESUS</v>
          </cell>
          <cell r="AE100" t="str">
            <v>PRIMA</v>
          </cell>
          <cell r="AF100" t="str">
            <v>03</v>
          </cell>
          <cell r="AG100">
            <v>92.75</v>
          </cell>
          <cell r="AH100">
            <v>57.77</v>
          </cell>
          <cell r="AI100">
            <v>150.52000000000001</v>
          </cell>
          <cell r="AJ100">
            <v>530</v>
          </cell>
          <cell r="AK100">
            <v>40826</v>
          </cell>
          <cell r="AL100" t="str">
            <v/>
          </cell>
          <cell r="AM100">
            <v>1</v>
          </cell>
          <cell r="AN100" t="str">
            <v>2011</v>
          </cell>
          <cell r="AO100" t="str">
            <v>1</v>
          </cell>
          <cell r="AP100">
            <v>97.2</v>
          </cell>
          <cell r="AQ100">
            <v>0</v>
          </cell>
          <cell r="AR100">
            <v>0</v>
          </cell>
          <cell r="AS100">
            <v>0</v>
          </cell>
          <cell r="AT100">
            <v>0</v>
          </cell>
          <cell r="AU100">
            <v>0</v>
          </cell>
          <cell r="AV100">
            <v>0</v>
          </cell>
          <cell r="AW100">
            <v>0</v>
          </cell>
          <cell r="AX100">
            <v>0</v>
          </cell>
          <cell r="AY100">
            <v>0</v>
          </cell>
          <cell r="AZ100">
            <v>0</v>
          </cell>
          <cell r="BA100">
            <v>0</v>
          </cell>
          <cell r="BB100">
            <v>22898</v>
          </cell>
          <cell r="BC100">
            <v>0</v>
          </cell>
          <cell r="BD100">
            <v>0</v>
          </cell>
          <cell r="BE100">
            <v>0</v>
          </cell>
          <cell r="BF100">
            <v>0</v>
          </cell>
          <cell r="BG100">
            <v>0</v>
          </cell>
          <cell r="BH100" t="str">
            <v>528961MZAEA5</v>
          </cell>
          <cell r="BI100">
            <v>40826</v>
          </cell>
        </row>
        <row r="101">
          <cell r="A101" t="str">
            <v>19996213</v>
          </cell>
          <cell r="B101" t="str">
            <v>ARELLANO GUERRERO JESUS ANGEL</v>
          </cell>
          <cell r="C101" t="str">
            <v>JEFE ZONAL</v>
          </cell>
          <cell r="D101" t="str">
            <v>19996213</v>
          </cell>
          <cell r="E101">
            <v>40484</v>
          </cell>
          <cell r="F101">
            <v>40908</v>
          </cell>
          <cell r="G101" t="str">
            <v>ARELLANO GUERRERO JESUS ANGEL</v>
          </cell>
          <cell r="H101">
            <v>5300</v>
          </cell>
          <cell r="I101">
            <v>5300</v>
          </cell>
          <cell r="J101">
            <v>0</v>
          </cell>
          <cell r="K101">
            <v>0</v>
          </cell>
          <cell r="L101">
            <v>0</v>
          </cell>
          <cell r="M101">
            <v>4581.32</v>
          </cell>
          <cell r="N101" t="str">
            <v>OFICINA ZONAL HUANCAVELICA</v>
          </cell>
          <cell r="O101" t="str">
            <v xml:space="preserve">0016  </v>
          </cell>
          <cell r="P101" t="str">
            <v>1882</v>
          </cell>
          <cell r="Q101" t="str">
            <v>001</v>
          </cell>
          <cell r="R101" t="str">
            <v>111</v>
          </cell>
          <cell r="S101">
            <v>40896</v>
          </cell>
          <cell r="T101" t="str">
            <v>4017964424</v>
          </cell>
          <cell r="U101" t="str">
            <v>201112</v>
          </cell>
          <cell r="V101" t="str">
            <v>201112</v>
          </cell>
          <cell r="W101" t="str">
            <v>12</v>
          </cell>
          <cell r="X101">
            <v>1</v>
          </cell>
          <cell r="Y101" t="str">
            <v>CAS ZONALES DICIEMBRE 2011</v>
          </cell>
          <cell r="Z101">
            <v>297</v>
          </cell>
          <cell r="AA101" t="str">
            <v>10199962138</v>
          </cell>
          <cell r="AB101" t="str">
            <v>ARELLANO</v>
          </cell>
          <cell r="AC101" t="str">
            <v>GUERRERO</v>
          </cell>
          <cell r="AD101" t="str">
            <v>JESUS ANGEL</v>
          </cell>
          <cell r="AE101" t="str">
            <v>PROFUTURO</v>
          </cell>
          <cell r="AF101" t="str">
            <v>04</v>
          </cell>
          <cell r="AG101">
            <v>115.01</v>
          </cell>
          <cell r="AH101">
            <v>73.67</v>
          </cell>
          <cell r="AI101">
            <v>188.68</v>
          </cell>
          <cell r="AJ101">
            <v>530</v>
          </cell>
          <cell r="AK101">
            <v>40484</v>
          </cell>
          <cell r="AL101" t="str">
            <v>2372781</v>
          </cell>
          <cell r="AM101">
            <v>40613</v>
          </cell>
          <cell r="AN101" t="str">
            <v>2011</v>
          </cell>
          <cell r="AO101" t="str">
            <v>1</v>
          </cell>
          <cell r="AP101">
            <v>97.2</v>
          </cell>
          <cell r="AQ101">
            <v>0</v>
          </cell>
          <cell r="AR101">
            <v>0</v>
          </cell>
          <cell r="AS101">
            <v>0</v>
          </cell>
          <cell r="AT101">
            <v>0</v>
          </cell>
          <cell r="AU101">
            <v>0</v>
          </cell>
          <cell r="AV101">
            <v>0</v>
          </cell>
          <cell r="AW101">
            <v>0</v>
          </cell>
          <cell r="AX101">
            <v>0</v>
          </cell>
          <cell r="AY101">
            <v>0</v>
          </cell>
          <cell r="AZ101">
            <v>0</v>
          </cell>
          <cell r="BA101">
            <v>0</v>
          </cell>
          <cell r="BB101">
            <v>22640</v>
          </cell>
          <cell r="BC101">
            <v>0</v>
          </cell>
          <cell r="BD101">
            <v>0</v>
          </cell>
          <cell r="BE101">
            <v>0</v>
          </cell>
          <cell r="BF101">
            <v>0</v>
          </cell>
          <cell r="BG101">
            <v>0</v>
          </cell>
          <cell r="BH101" t="str">
            <v>230031JAGLR5</v>
          </cell>
          <cell r="BI101">
            <v>40484</v>
          </cell>
        </row>
        <row r="102">
          <cell r="A102" t="str">
            <v>19849161</v>
          </cell>
          <cell r="B102" t="str">
            <v>BENITES ARHUIS SANTOS AMARANTO</v>
          </cell>
          <cell r="C102" t="str">
            <v>TECNICO DE PROYECTOS</v>
          </cell>
          <cell r="D102" t="str">
            <v>19849161</v>
          </cell>
          <cell r="E102">
            <v>40819</v>
          </cell>
          <cell r="F102">
            <v>40908</v>
          </cell>
          <cell r="G102" t="str">
            <v>BENITES ARHUIS SANTOS AMARANTO</v>
          </cell>
          <cell r="H102">
            <v>2900</v>
          </cell>
          <cell r="I102">
            <v>2900</v>
          </cell>
          <cell r="J102">
            <v>0</v>
          </cell>
          <cell r="K102">
            <v>0</v>
          </cell>
          <cell r="L102">
            <v>0</v>
          </cell>
          <cell r="M102">
            <v>2523</v>
          </cell>
          <cell r="N102" t="str">
            <v>OFICINA ZONAL HUANCAVELICA</v>
          </cell>
          <cell r="O102" t="str">
            <v xml:space="preserve">0016  </v>
          </cell>
          <cell r="P102" t="str">
            <v>1724</v>
          </cell>
          <cell r="Q102" t="str">
            <v>001</v>
          </cell>
          <cell r="R102" t="str">
            <v>542</v>
          </cell>
          <cell r="S102">
            <v>40896</v>
          </cell>
          <cell r="T102" t="str">
            <v>4381384891</v>
          </cell>
          <cell r="U102" t="str">
            <v>201112</v>
          </cell>
          <cell r="V102" t="str">
            <v>201112</v>
          </cell>
          <cell r="W102" t="str">
            <v>12</v>
          </cell>
          <cell r="X102">
            <v>1</v>
          </cell>
          <cell r="Y102" t="str">
            <v>CAS ZONALES DICIEMBRE 2011</v>
          </cell>
          <cell r="Z102">
            <v>1878</v>
          </cell>
          <cell r="AA102" t="str">
            <v>10198491611</v>
          </cell>
          <cell r="AB102" t="str">
            <v>BENITES</v>
          </cell>
          <cell r="AC102" t="str">
            <v>ARHUIS</v>
          </cell>
          <cell r="AD102" t="str">
            <v>SANTOS AMARANTO</v>
          </cell>
          <cell r="AE102" t="str">
            <v>ONP</v>
          </cell>
          <cell r="AF102" t="str">
            <v>99</v>
          </cell>
          <cell r="AG102">
            <v>0</v>
          </cell>
          <cell r="AH102">
            <v>0</v>
          </cell>
          <cell r="AI102">
            <v>0</v>
          </cell>
          <cell r="AJ102">
            <v>377</v>
          </cell>
          <cell r="AK102">
            <v>40819</v>
          </cell>
          <cell r="AL102" t="str">
            <v>2366141</v>
          </cell>
          <cell r="AM102">
            <v>40611</v>
          </cell>
          <cell r="AN102" t="str">
            <v>2011</v>
          </cell>
          <cell r="AO102" t="str">
            <v>1</v>
          </cell>
          <cell r="AP102">
            <v>97.2</v>
          </cell>
          <cell r="AQ102">
            <v>0</v>
          </cell>
          <cell r="AR102">
            <v>0</v>
          </cell>
          <cell r="AS102">
            <v>0</v>
          </cell>
          <cell r="AT102">
            <v>0</v>
          </cell>
          <cell r="AU102">
            <v>0</v>
          </cell>
          <cell r="AV102">
            <v>0</v>
          </cell>
          <cell r="AW102">
            <v>0</v>
          </cell>
          <cell r="AX102">
            <v>0</v>
          </cell>
          <cell r="AY102">
            <v>0</v>
          </cell>
          <cell r="AZ102">
            <v>0</v>
          </cell>
          <cell r="BA102">
            <v>0</v>
          </cell>
          <cell r="BB102">
            <v>16385</v>
          </cell>
          <cell r="BC102">
            <v>0</v>
          </cell>
          <cell r="BD102">
            <v>0</v>
          </cell>
          <cell r="BE102">
            <v>0</v>
          </cell>
          <cell r="BF102">
            <v>0</v>
          </cell>
          <cell r="BG102">
            <v>0</v>
          </cell>
          <cell r="BH102" t="str">
            <v/>
          </cell>
          <cell r="BI102" t="str">
            <v/>
          </cell>
        </row>
        <row r="103">
          <cell r="A103" t="str">
            <v>20121350</v>
          </cell>
          <cell r="B103" t="str">
            <v>MALDONADO MELGAR MILTON MIGNET</v>
          </cell>
          <cell r="C103" t="str">
            <v>RESPONSABLE DE PROMOCION SOCIAL Y CAPACITACION</v>
          </cell>
          <cell r="D103" t="str">
            <v>20121350</v>
          </cell>
          <cell r="E103">
            <v>40819</v>
          </cell>
          <cell r="F103">
            <v>40908</v>
          </cell>
          <cell r="G103" t="str">
            <v>MALDONADO MELGAR MILTON MIGNET</v>
          </cell>
          <cell r="H103">
            <v>2900</v>
          </cell>
          <cell r="I103">
            <v>2900</v>
          </cell>
          <cell r="J103">
            <v>0</v>
          </cell>
          <cell r="K103">
            <v>0</v>
          </cell>
          <cell r="L103">
            <v>0</v>
          </cell>
          <cell r="M103">
            <v>2523</v>
          </cell>
          <cell r="N103" t="str">
            <v>OFICINA ZONAL HUANCAVELICA</v>
          </cell>
          <cell r="O103" t="str">
            <v xml:space="preserve">0016  </v>
          </cell>
          <cell r="P103" t="str">
            <v>3398</v>
          </cell>
          <cell r="Q103" t="str">
            <v>001</v>
          </cell>
          <cell r="R103" t="str">
            <v>124</v>
          </cell>
          <cell r="S103">
            <v>40896</v>
          </cell>
          <cell r="T103" t="str">
            <v>4421410920</v>
          </cell>
          <cell r="U103" t="str">
            <v>201112</v>
          </cell>
          <cell r="V103" t="str">
            <v>201112</v>
          </cell>
          <cell r="W103" t="str">
            <v>12</v>
          </cell>
          <cell r="X103">
            <v>1</v>
          </cell>
          <cell r="Y103" t="str">
            <v>CAS ZONALES DICIEMBRE 2011</v>
          </cell>
          <cell r="Z103">
            <v>2616</v>
          </cell>
          <cell r="AA103" t="str">
            <v>10201213504</v>
          </cell>
          <cell r="AB103" t="str">
            <v>MALDONADO</v>
          </cell>
          <cell r="AC103" t="str">
            <v>MELGAR</v>
          </cell>
          <cell r="AD103" t="str">
            <v>MILTON MIGNET</v>
          </cell>
          <cell r="AE103" t="str">
            <v>ONP</v>
          </cell>
          <cell r="AF103" t="str">
            <v>99</v>
          </cell>
          <cell r="AG103">
            <v>0</v>
          </cell>
          <cell r="AH103">
            <v>0</v>
          </cell>
          <cell r="AI103">
            <v>0</v>
          </cell>
          <cell r="AJ103">
            <v>377</v>
          </cell>
          <cell r="AK103">
            <v>40819</v>
          </cell>
          <cell r="AL103" t="str">
            <v>2630458</v>
          </cell>
          <cell r="AM103">
            <v>40833</v>
          </cell>
          <cell r="AN103" t="str">
            <v>2011</v>
          </cell>
          <cell r="AO103" t="str">
            <v>1</v>
          </cell>
          <cell r="AP103">
            <v>97.2</v>
          </cell>
          <cell r="AQ103">
            <v>0</v>
          </cell>
          <cell r="AR103">
            <v>0</v>
          </cell>
          <cell r="AS103">
            <v>0</v>
          </cell>
          <cell r="AT103">
            <v>0</v>
          </cell>
          <cell r="AU103">
            <v>0</v>
          </cell>
          <cell r="AV103">
            <v>0</v>
          </cell>
          <cell r="AW103">
            <v>0</v>
          </cell>
          <cell r="AX103">
            <v>0</v>
          </cell>
          <cell r="AY103">
            <v>0</v>
          </cell>
          <cell r="AZ103">
            <v>0</v>
          </cell>
          <cell r="BA103">
            <v>0</v>
          </cell>
          <cell r="BB103">
            <v>28580</v>
          </cell>
          <cell r="BC103">
            <v>0</v>
          </cell>
          <cell r="BD103">
            <v>0</v>
          </cell>
          <cell r="BE103">
            <v>0</v>
          </cell>
          <cell r="BF103">
            <v>0</v>
          </cell>
          <cell r="BG103">
            <v>0</v>
          </cell>
          <cell r="BH103" t="str">
            <v/>
          </cell>
          <cell r="BI103">
            <v>40819</v>
          </cell>
        </row>
        <row r="104">
          <cell r="A104" t="str">
            <v>04341606</v>
          </cell>
          <cell r="B104" t="str">
            <v>MORMONTOY BALDOCEDA JOHN EFRAIN</v>
          </cell>
          <cell r="C104" t="str">
            <v>RESPONSABLE DE PROYECTOS</v>
          </cell>
          <cell r="D104" t="str">
            <v>04341606</v>
          </cell>
          <cell r="E104">
            <v>40805</v>
          </cell>
          <cell r="F104">
            <v>40908</v>
          </cell>
          <cell r="G104" t="str">
            <v>MORMONTOY BALDOCEDA JOHN EFRAIN</v>
          </cell>
          <cell r="H104">
            <v>3100</v>
          </cell>
          <cell r="I104">
            <v>3100</v>
          </cell>
          <cell r="J104">
            <v>0</v>
          </cell>
          <cell r="K104">
            <v>0</v>
          </cell>
          <cell r="L104">
            <v>0</v>
          </cell>
          <cell r="M104">
            <v>2681.5</v>
          </cell>
          <cell r="N104" t="str">
            <v>OFICINA ZONAL HUANCAVELICA</v>
          </cell>
          <cell r="O104" t="str">
            <v xml:space="preserve">0016  </v>
          </cell>
          <cell r="P104" t="str">
            <v>3414</v>
          </cell>
          <cell r="Q104" t="str">
            <v>001</v>
          </cell>
          <cell r="R104" t="str">
            <v>451</v>
          </cell>
          <cell r="S104">
            <v>40896</v>
          </cell>
          <cell r="T104" t="str">
            <v>4019064382</v>
          </cell>
          <cell r="U104" t="str">
            <v>201112</v>
          </cell>
          <cell r="V104" t="str">
            <v>201112</v>
          </cell>
          <cell r="W104" t="str">
            <v>12</v>
          </cell>
          <cell r="X104">
            <v>1</v>
          </cell>
          <cell r="Y104" t="str">
            <v>CAS ZONALES DICIEMBRE 2011</v>
          </cell>
          <cell r="Z104">
            <v>55</v>
          </cell>
          <cell r="AA104" t="str">
            <v>10043416061</v>
          </cell>
          <cell r="AB104" t="str">
            <v>MORMONTOY</v>
          </cell>
          <cell r="AC104" t="str">
            <v>BALDOCEDA</v>
          </cell>
          <cell r="AD104" t="str">
            <v>JOHN EFRAIN</v>
          </cell>
          <cell r="AE104" t="str">
            <v>HORIZONTE</v>
          </cell>
          <cell r="AF104" t="str">
            <v>01</v>
          </cell>
          <cell r="AG104">
            <v>60.45</v>
          </cell>
          <cell r="AH104">
            <v>48.05</v>
          </cell>
          <cell r="AI104">
            <v>108.5</v>
          </cell>
          <cell r="AJ104">
            <v>310</v>
          </cell>
          <cell r="AK104">
            <v>40805</v>
          </cell>
          <cell r="AL104" t="str">
            <v>2633259</v>
          </cell>
          <cell r="AM104">
            <v>40835</v>
          </cell>
          <cell r="AN104" t="str">
            <v>2011</v>
          </cell>
          <cell r="AO104" t="str">
            <v>1</v>
          </cell>
          <cell r="AP104">
            <v>97.2</v>
          </cell>
          <cell r="AQ104">
            <v>0</v>
          </cell>
          <cell r="AR104">
            <v>0</v>
          </cell>
          <cell r="AS104">
            <v>0</v>
          </cell>
          <cell r="AT104">
            <v>0</v>
          </cell>
          <cell r="AU104">
            <v>0</v>
          </cell>
          <cell r="AV104">
            <v>0</v>
          </cell>
          <cell r="AW104">
            <v>0</v>
          </cell>
          <cell r="AX104">
            <v>0</v>
          </cell>
          <cell r="AY104">
            <v>0</v>
          </cell>
          <cell r="AZ104">
            <v>0</v>
          </cell>
          <cell r="BA104">
            <v>0</v>
          </cell>
          <cell r="BB104">
            <v>24260</v>
          </cell>
          <cell r="BC104">
            <v>0</v>
          </cell>
          <cell r="BD104">
            <v>0</v>
          </cell>
          <cell r="BE104">
            <v>0</v>
          </cell>
          <cell r="BF104">
            <v>0</v>
          </cell>
          <cell r="BG104">
            <v>0</v>
          </cell>
          <cell r="BH104" t="str">
            <v>239281JMBMD4</v>
          </cell>
          <cell r="BI104">
            <v>40805</v>
          </cell>
        </row>
        <row r="105">
          <cell r="A105" t="str">
            <v>19890875</v>
          </cell>
          <cell r="B105" t="str">
            <v>RAMOS MARTINEZ  ROLANDO</v>
          </cell>
          <cell r="C105" t="str">
            <v>CHOFER</v>
          </cell>
          <cell r="D105" t="str">
            <v>19890875</v>
          </cell>
          <cell r="E105">
            <v>40805</v>
          </cell>
          <cell r="F105">
            <v>40908</v>
          </cell>
          <cell r="G105" t="str">
            <v>RAMOS MARTINEZ  ROLANDO</v>
          </cell>
          <cell r="H105">
            <v>1100</v>
          </cell>
          <cell r="I105">
            <v>1100</v>
          </cell>
          <cell r="J105">
            <v>0</v>
          </cell>
          <cell r="K105">
            <v>0</v>
          </cell>
          <cell r="L105">
            <v>0</v>
          </cell>
          <cell r="M105">
            <v>958.76</v>
          </cell>
          <cell r="N105" t="str">
            <v>OFICINA ZONAL HUANCAVELICA</v>
          </cell>
          <cell r="O105" t="str">
            <v xml:space="preserve">0016  </v>
          </cell>
          <cell r="P105" t="str">
            <v>3415</v>
          </cell>
          <cell r="Q105" t="str">
            <v>001</v>
          </cell>
          <cell r="R105" t="str">
            <v>18</v>
          </cell>
          <cell r="S105">
            <v>40896</v>
          </cell>
          <cell r="T105" t="str">
            <v>4040813670</v>
          </cell>
          <cell r="U105" t="str">
            <v>201112</v>
          </cell>
          <cell r="V105" t="str">
            <v>201112</v>
          </cell>
          <cell r="W105" t="str">
            <v>12</v>
          </cell>
          <cell r="X105">
            <v>1</v>
          </cell>
          <cell r="Y105" t="str">
            <v>CAS ZONALES DICIEMBRE 2011</v>
          </cell>
          <cell r="Z105">
            <v>4134</v>
          </cell>
          <cell r="AA105" t="str">
            <v>10198908750</v>
          </cell>
          <cell r="AB105" t="str">
            <v>RAMOS</v>
          </cell>
          <cell r="AC105" t="str">
            <v>MARTINEZ</v>
          </cell>
          <cell r="AD105" t="str">
            <v xml:space="preserve"> ROLANDO</v>
          </cell>
          <cell r="AE105" t="str">
            <v>PRIMA</v>
          </cell>
          <cell r="AF105" t="str">
            <v>03</v>
          </cell>
          <cell r="AG105">
            <v>19.25</v>
          </cell>
          <cell r="AH105">
            <v>11.99</v>
          </cell>
          <cell r="AI105">
            <v>31.24</v>
          </cell>
          <cell r="AJ105">
            <v>110</v>
          </cell>
          <cell r="AK105">
            <v>40805</v>
          </cell>
          <cell r="AL105" t="str">
            <v/>
          </cell>
          <cell r="AM105">
            <v>1</v>
          </cell>
          <cell r="AN105" t="str">
            <v>2011</v>
          </cell>
          <cell r="AO105" t="str">
            <v>1</v>
          </cell>
          <cell r="AP105">
            <v>97.2</v>
          </cell>
          <cell r="AQ105">
            <v>0</v>
          </cell>
          <cell r="AR105">
            <v>0</v>
          </cell>
          <cell r="AS105">
            <v>0</v>
          </cell>
          <cell r="AT105">
            <v>0</v>
          </cell>
          <cell r="AU105">
            <v>0</v>
          </cell>
          <cell r="AV105">
            <v>0</v>
          </cell>
          <cell r="AW105">
            <v>0</v>
          </cell>
          <cell r="AX105">
            <v>0</v>
          </cell>
          <cell r="AY105">
            <v>0</v>
          </cell>
          <cell r="AZ105">
            <v>0</v>
          </cell>
          <cell r="BA105">
            <v>0</v>
          </cell>
          <cell r="BB105">
            <v>23053</v>
          </cell>
          <cell r="BC105">
            <v>0</v>
          </cell>
          <cell r="BD105">
            <v>0</v>
          </cell>
          <cell r="BE105">
            <v>0</v>
          </cell>
          <cell r="BF105">
            <v>0</v>
          </cell>
          <cell r="BG105">
            <v>0</v>
          </cell>
          <cell r="BH105" t="str">
            <v>530511RRMOT3</v>
          </cell>
          <cell r="BI105">
            <v>40830</v>
          </cell>
        </row>
        <row r="106">
          <cell r="A106" t="str">
            <v>04070929</v>
          </cell>
          <cell r="B106" t="str">
            <v>ROMERO PEÑA RUBEN RAUL</v>
          </cell>
          <cell r="C106" t="str">
            <v>RESPONSABLE ADMINISTRATIVO E INFORMATICO</v>
          </cell>
          <cell r="D106" t="str">
            <v>04070929</v>
          </cell>
          <cell r="E106">
            <v>40805</v>
          </cell>
          <cell r="F106">
            <v>40908</v>
          </cell>
          <cell r="G106" t="str">
            <v>ROMERO PEÑA RUBEN RAUL</v>
          </cell>
          <cell r="H106">
            <v>2000</v>
          </cell>
          <cell r="I106">
            <v>2000</v>
          </cell>
          <cell r="J106">
            <v>0</v>
          </cell>
          <cell r="K106">
            <v>0</v>
          </cell>
          <cell r="L106">
            <v>0</v>
          </cell>
          <cell r="M106">
            <v>1743.2</v>
          </cell>
          <cell r="N106" t="str">
            <v>OFICINA ZONAL HUANCAVELICA</v>
          </cell>
          <cell r="O106" t="str">
            <v xml:space="preserve">0016  </v>
          </cell>
          <cell r="P106" t="str">
            <v>3413</v>
          </cell>
          <cell r="Q106" t="str">
            <v>001</v>
          </cell>
          <cell r="R106" t="str">
            <v>75</v>
          </cell>
          <cell r="S106">
            <v>40896</v>
          </cell>
          <cell r="T106" t="str">
            <v>4017966168</v>
          </cell>
          <cell r="U106" t="str">
            <v>201112</v>
          </cell>
          <cell r="V106" t="str">
            <v>201112</v>
          </cell>
          <cell r="W106" t="str">
            <v>12</v>
          </cell>
          <cell r="X106">
            <v>1</v>
          </cell>
          <cell r="Y106" t="str">
            <v>CAS ZONALES DICIEMBRE 2011</v>
          </cell>
          <cell r="Z106">
            <v>53</v>
          </cell>
          <cell r="AA106" t="str">
            <v>10040709296</v>
          </cell>
          <cell r="AB106" t="str">
            <v>ROMERO</v>
          </cell>
          <cell r="AC106" t="str">
            <v>PEÑA</v>
          </cell>
          <cell r="AD106" t="str">
            <v>RUBEN RAUL</v>
          </cell>
          <cell r="AE106" t="str">
            <v>PRIMA</v>
          </cell>
          <cell r="AF106" t="str">
            <v>03</v>
          </cell>
          <cell r="AG106">
            <v>35</v>
          </cell>
          <cell r="AH106">
            <v>21.8</v>
          </cell>
          <cell r="AI106">
            <v>56.8</v>
          </cell>
          <cell r="AJ106">
            <v>200</v>
          </cell>
          <cell r="AK106">
            <v>40805</v>
          </cell>
          <cell r="AL106" t="str">
            <v>2186301</v>
          </cell>
          <cell r="AM106">
            <v>40546</v>
          </cell>
          <cell r="AN106" t="str">
            <v>2011</v>
          </cell>
          <cell r="AO106" t="str">
            <v>1</v>
          </cell>
          <cell r="AP106">
            <v>97.2</v>
          </cell>
          <cell r="AQ106">
            <v>0</v>
          </cell>
          <cell r="AR106">
            <v>0</v>
          </cell>
          <cell r="AS106">
            <v>0</v>
          </cell>
          <cell r="AT106">
            <v>0</v>
          </cell>
          <cell r="AU106">
            <v>0</v>
          </cell>
          <cell r="AV106">
            <v>0</v>
          </cell>
          <cell r="AW106">
            <v>0</v>
          </cell>
          <cell r="AX106">
            <v>0</v>
          </cell>
          <cell r="AY106">
            <v>0</v>
          </cell>
          <cell r="AZ106">
            <v>0</v>
          </cell>
          <cell r="BA106">
            <v>0</v>
          </cell>
          <cell r="BB106">
            <v>27410</v>
          </cell>
          <cell r="BC106">
            <v>0</v>
          </cell>
          <cell r="BD106">
            <v>0</v>
          </cell>
          <cell r="BE106">
            <v>0</v>
          </cell>
          <cell r="BF106">
            <v>0</v>
          </cell>
          <cell r="BG106">
            <v>0</v>
          </cell>
          <cell r="BH106" t="str">
            <v>574081RRPEA8</v>
          </cell>
          <cell r="BI106">
            <v>40805</v>
          </cell>
        </row>
        <row r="107">
          <cell r="A107" t="str">
            <v>22498629</v>
          </cell>
          <cell r="B107" t="str">
            <v>ALBORNOZ PALACIOS SANDRA GIOVANNA</v>
          </cell>
          <cell r="C107" t="str">
            <v>RESPONSABLE DE PROYECTOS-EVALUACION</v>
          </cell>
          <cell r="D107" t="str">
            <v>22498629</v>
          </cell>
          <cell r="E107">
            <v>40854</v>
          </cell>
          <cell r="F107">
            <v>40908</v>
          </cell>
          <cell r="G107" t="str">
            <v>ALBORNOZ PALACIOS SANDRA GIOVANNA</v>
          </cell>
          <cell r="H107">
            <v>3300</v>
          </cell>
          <cell r="I107">
            <v>3300</v>
          </cell>
          <cell r="J107">
            <v>0</v>
          </cell>
          <cell r="K107">
            <v>0</v>
          </cell>
          <cell r="L107">
            <v>0</v>
          </cell>
          <cell r="M107">
            <v>2871</v>
          </cell>
          <cell r="N107" t="str">
            <v>OFICINA ZONAL HUANUCO</v>
          </cell>
          <cell r="O107" t="str">
            <v xml:space="preserve">0017  </v>
          </cell>
          <cell r="P107" t="str">
            <v>3473</v>
          </cell>
          <cell r="Q107" t="str">
            <v>001</v>
          </cell>
          <cell r="R107" t="str">
            <v>51</v>
          </cell>
          <cell r="S107">
            <v>40896</v>
          </cell>
          <cell r="T107" t="str">
            <v>4019479299</v>
          </cell>
          <cell r="U107" t="str">
            <v>201112</v>
          </cell>
          <cell r="V107" t="str">
            <v>201112</v>
          </cell>
          <cell r="W107" t="str">
            <v>12</v>
          </cell>
          <cell r="X107">
            <v>1</v>
          </cell>
          <cell r="Y107" t="str">
            <v>CAS ZONALES DICIEMBRE 2011</v>
          </cell>
          <cell r="Z107">
            <v>336</v>
          </cell>
          <cell r="AA107" t="str">
            <v>10224986292</v>
          </cell>
          <cell r="AB107" t="str">
            <v>ALBORNOZ</v>
          </cell>
          <cell r="AC107" t="str">
            <v>PALACIOS</v>
          </cell>
          <cell r="AD107" t="str">
            <v>SANDRA GIOVANNA</v>
          </cell>
          <cell r="AE107" t="str">
            <v>ONP</v>
          </cell>
          <cell r="AF107" t="str">
            <v>99</v>
          </cell>
          <cell r="AG107">
            <v>0</v>
          </cell>
          <cell r="AH107">
            <v>0</v>
          </cell>
          <cell r="AI107">
            <v>0</v>
          </cell>
          <cell r="AJ107">
            <v>429</v>
          </cell>
          <cell r="AK107">
            <v>40854</v>
          </cell>
          <cell r="AL107" t="str">
            <v>2195343</v>
          </cell>
          <cell r="AM107">
            <v>40547</v>
          </cell>
          <cell r="AN107" t="str">
            <v>2011</v>
          </cell>
          <cell r="AO107" t="str">
            <v>1</v>
          </cell>
          <cell r="AP107">
            <v>97.2</v>
          </cell>
          <cell r="AQ107">
            <v>0</v>
          </cell>
          <cell r="AR107">
            <v>0</v>
          </cell>
          <cell r="AS107">
            <v>0</v>
          </cell>
          <cell r="AT107">
            <v>0</v>
          </cell>
          <cell r="AU107">
            <v>0</v>
          </cell>
          <cell r="AV107">
            <v>0</v>
          </cell>
          <cell r="AW107">
            <v>0</v>
          </cell>
          <cell r="AX107">
            <v>0</v>
          </cell>
          <cell r="AY107">
            <v>0</v>
          </cell>
          <cell r="AZ107">
            <v>0</v>
          </cell>
          <cell r="BA107">
            <v>0</v>
          </cell>
          <cell r="BB107">
            <v>26207</v>
          </cell>
          <cell r="BC107">
            <v>0</v>
          </cell>
          <cell r="BD107">
            <v>0</v>
          </cell>
          <cell r="BE107">
            <v>0</v>
          </cell>
          <cell r="BF107">
            <v>0</v>
          </cell>
          <cell r="BG107">
            <v>0</v>
          </cell>
          <cell r="BH107" t="str">
            <v/>
          </cell>
          <cell r="BI107">
            <v>40854</v>
          </cell>
        </row>
        <row r="108">
          <cell r="A108" t="str">
            <v>40212425</v>
          </cell>
          <cell r="B108" t="str">
            <v>DIAZ PAREDES FRANCISCO OCTAVIO</v>
          </cell>
          <cell r="C108" t="str">
            <v>RESPONSABLE ADMINISTRATIVO E INFORMATICO</v>
          </cell>
          <cell r="D108" t="str">
            <v>40212425</v>
          </cell>
          <cell r="E108">
            <v>40854</v>
          </cell>
          <cell r="F108">
            <v>40908</v>
          </cell>
          <cell r="G108" t="str">
            <v>DIAZ PAREDES FRANCISCO OCTAVIO</v>
          </cell>
          <cell r="H108">
            <v>2000</v>
          </cell>
          <cell r="I108">
            <v>2000</v>
          </cell>
          <cell r="J108">
            <v>0</v>
          </cell>
          <cell r="K108">
            <v>0</v>
          </cell>
          <cell r="L108">
            <v>0</v>
          </cell>
          <cell r="M108">
            <v>1730</v>
          </cell>
          <cell r="N108" t="str">
            <v>OFICINA ZONAL HUANUCO</v>
          </cell>
          <cell r="O108" t="str">
            <v xml:space="preserve">0017  </v>
          </cell>
          <cell r="P108" t="str">
            <v>3471</v>
          </cell>
          <cell r="Q108" t="str">
            <v>001</v>
          </cell>
          <cell r="R108" t="str">
            <v>21</v>
          </cell>
          <cell r="S108">
            <v>40896</v>
          </cell>
          <cell r="T108" t="str">
            <v>4041064760</v>
          </cell>
          <cell r="U108" t="str">
            <v>201112</v>
          </cell>
          <cell r="V108" t="str">
            <v>201112</v>
          </cell>
          <cell r="W108" t="str">
            <v>12</v>
          </cell>
          <cell r="X108">
            <v>1</v>
          </cell>
          <cell r="Y108" t="str">
            <v>CAS ZONALES DICIEMBRE 2011</v>
          </cell>
          <cell r="Z108">
            <v>4181</v>
          </cell>
          <cell r="AA108" t="str">
            <v>10402124259</v>
          </cell>
          <cell r="AB108" t="str">
            <v>DIAZ</v>
          </cell>
          <cell r="AC108" t="str">
            <v>PAREDES</v>
          </cell>
          <cell r="AD108" t="str">
            <v>FRANCISCO OCTAVIO</v>
          </cell>
          <cell r="AE108" t="str">
            <v>HORIZONTE</v>
          </cell>
          <cell r="AF108" t="str">
            <v>01</v>
          </cell>
          <cell r="AG108">
            <v>39</v>
          </cell>
          <cell r="AH108">
            <v>31</v>
          </cell>
          <cell r="AI108">
            <v>70</v>
          </cell>
          <cell r="AJ108">
            <v>200</v>
          </cell>
          <cell r="AK108">
            <v>40854</v>
          </cell>
          <cell r="AL108" t="str">
            <v>2645824</v>
          </cell>
          <cell r="AM108">
            <v>40849</v>
          </cell>
          <cell r="AN108" t="str">
            <v>2011</v>
          </cell>
          <cell r="AO108" t="str">
            <v>1</v>
          </cell>
          <cell r="AP108">
            <v>97.2</v>
          </cell>
          <cell r="AQ108">
            <v>0</v>
          </cell>
          <cell r="AR108">
            <v>0</v>
          </cell>
          <cell r="AS108">
            <v>0</v>
          </cell>
          <cell r="AT108">
            <v>0</v>
          </cell>
          <cell r="AU108">
            <v>0</v>
          </cell>
          <cell r="AV108">
            <v>0</v>
          </cell>
          <cell r="AW108">
            <v>0</v>
          </cell>
          <cell r="AX108">
            <v>0</v>
          </cell>
          <cell r="AY108">
            <v>0</v>
          </cell>
          <cell r="AZ108">
            <v>0</v>
          </cell>
          <cell r="BA108">
            <v>0</v>
          </cell>
          <cell r="BB108">
            <v>28916</v>
          </cell>
          <cell r="BC108">
            <v>0</v>
          </cell>
          <cell r="BD108">
            <v>0</v>
          </cell>
          <cell r="BE108">
            <v>0</v>
          </cell>
          <cell r="BF108">
            <v>0</v>
          </cell>
          <cell r="BG108">
            <v>0</v>
          </cell>
          <cell r="BH108" t="str">
            <v>589141FDPZE8</v>
          </cell>
          <cell r="BI108">
            <v>40854</v>
          </cell>
        </row>
        <row r="109">
          <cell r="A109" t="str">
            <v>22506345</v>
          </cell>
          <cell r="B109" t="str">
            <v>FOLLEGATI LAOS GRACIELA</v>
          </cell>
          <cell r="C109" t="str">
            <v>RESPONSABLE DE PROMOCION SOCIAL Y CAPACITACION</v>
          </cell>
          <cell r="D109" t="str">
            <v>22506345</v>
          </cell>
          <cell r="E109">
            <v>40854</v>
          </cell>
          <cell r="F109">
            <v>40908</v>
          </cell>
          <cell r="G109" t="str">
            <v>FOLLEGATI LAOS GRACIELA</v>
          </cell>
          <cell r="H109">
            <v>3100</v>
          </cell>
          <cell r="I109">
            <v>3100</v>
          </cell>
          <cell r="J109">
            <v>310</v>
          </cell>
          <cell r="K109">
            <v>0</v>
          </cell>
          <cell r="L109">
            <v>0</v>
          </cell>
          <cell r="M109">
            <v>2371.5</v>
          </cell>
          <cell r="N109" t="str">
            <v>OFICINA ZONAL HUANUCO</v>
          </cell>
          <cell r="O109" t="str">
            <v xml:space="preserve">0017  </v>
          </cell>
          <cell r="P109" t="str">
            <v>3472</v>
          </cell>
          <cell r="Q109" t="str">
            <v>001</v>
          </cell>
          <cell r="R109" t="str">
            <v>126</v>
          </cell>
          <cell r="S109">
            <v>40896</v>
          </cell>
          <cell r="T109" t="str">
            <v>4017965226</v>
          </cell>
          <cell r="U109" t="str">
            <v>201112</v>
          </cell>
          <cell r="V109" t="str">
            <v>201112</v>
          </cell>
          <cell r="W109" t="str">
            <v>12</v>
          </cell>
          <cell r="X109">
            <v>1</v>
          </cell>
          <cell r="Y109" t="str">
            <v>CAS ZONALES DICIEMBRE 2011</v>
          </cell>
          <cell r="Z109">
            <v>338</v>
          </cell>
          <cell r="AA109" t="str">
            <v>10225063457</v>
          </cell>
          <cell r="AB109" t="str">
            <v>FOLLEGATI</v>
          </cell>
          <cell r="AC109" t="str">
            <v>LAOS</v>
          </cell>
          <cell r="AD109" t="str">
            <v>GRACIELA</v>
          </cell>
          <cell r="AE109" t="str">
            <v>HORIZONTE</v>
          </cell>
          <cell r="AF109" t="str">
            <v>01</v>
          </cell>
          <cell r="AG109">
            <v>60.45</v>
          </cell>
          <cell r="AH109">
            <v>48.05</v>
          </cell>
          <cell r="AI109">
            <v>108.5</v>
          </cell>
          <cell r="AJ109">
            <v>310</v>
          </cell>
          <cell r="AK109">
            <v>40854</v>
          </cell>
          <cell r="AL109" t="str">
            <v/>
          </cell>
          <cell r="AM109">
            <v>1</v>
          </cell>
          <cell r="AN109" t="str">
            <v>2011</v>
          </cell>
          <cell r="AO109" t="str">
            <v>1</v>
          </cell>
          <cell r="AP109">
            <v>97.2</v>
          </cell>
          <cell r="AQ109">
            <v>0</v>
          </cell>
          <cell r="AR109">
            <v>0</v>
          </cell>
          <cell r="AS109">
            <v>0</v>
          </cell>
          <cell r="AT109">
            <v>0</v>
          </cell>
          <cell r="AU109">
            <v>0</v>
          </cell>
          <cell r="AV109">
            <v>0</v>
          </cell>
          <cell r="AW109">
            <v>0</v>
          </cell>
          <cell r="AX109">
            <v>0</v>
          </cell>
          <cell r="AY109">
            <v>0</v>
          </cell>
          <cell r="AZ109">
            <v>0</v>
          </cell>
          <cell r="BA109">
            <v>0</v>
          </cell>
          <cell r="BB109">
            <v>26798</v>
          </cell>
          <cell r="BC109">
            <v>0</v>
          </cell>
          <cell r="BD109">
            <v>0</v>
          </cell>
          <cell r="BE109">
            <v>0</v>
          </cell>
          <cell r="BF109">
            <v>0</v>
          </cell>
          <cell r="BG109">
            <v>0</v>
          </cell>
          <cell r="BH109" t="str">
            <v>567960GFLLS4</v>
          </cell>
          <cell r="BI109">
            <v>40854</v>
          </cell>
        </row>
        <row r="110">
          <cell r="A110" t="str">
            <v>22510529</v>
          </cell>
          <cell r="B110" t="str">
            <v>MORA  ROQUE GUSTAVO</v>
          </cell>
          <cell r="C110" t="str">
            <v>CHOFER</v>
          </cell>
          <cell r="D110" t="str">
            <v>22510529</v>
          </cell>
          <cell r="E110">
            <v>40854</v>
          </cell>
          <cell r="F110">
            <v>40908</v>
          </cell>
          <cell r="G110" t="str">
            <v>MORA  ROQUE GUSTAVO</v>
          </cell>
          <cell r="H110">
            <v>1100</v>
          </cell>
          <cell r="I110">
            <v>1100</v>
          </cell>
          <cell r="J110">
            <v>0</v>
          </cell>
          <cell r="K110">
            <v>0</v>
          </cell>
          <cell r="L110">
            <v>0</v>
          </cell>
          <cell r="M110">
            <v>958.76</v>
          </cell>
          <cell r="N110" t="str">
            <v>OFICINA ZONAL HUANUCO</v>
          </cell>
          <cell r="O110" t="str">
            <v xml:space="preserve">0017  </v>
          </cell>
          <cell r="P110" t="str">
            <v>3476</v>
          </cell>
          <cell r="Q110" t="str">
            <v>001</v>
          </cell>
          <cell r="R110" t="str">
            <v>94</v>
          </cell>
          <cell r="S110">
            <v>40896</v>
          </cell>
          <cell r="T110" t="str">
            <v>04-036-384188</v>
          </cell>
          <cell r="U110" t="str">
            <v>201112</v>
          </cell>
          <cell r="V110" t="str">
            <v>201112</v>
          </cell>
          <cell r="W110" t="str">
            <v>12</v>
          </cell>
          <cell r="X110">
            <v>1</v>
          </cell>
          <cell r="Y110" t="str">
            <v>CAS ZONALES DICIEMBRE 2011</v>
          </cell>
          <cell r="Z110">
            <v>4182</v>
          </cell>
          <cell r="AA110" t="str">
            <v>10225105290</v>
          </cell>
          <cell r="AB110" t="str">
            <v xml:space="preserve">MORA </v>
          </cell>
          <cell r="AC110" t="str">
            <v>ROQUE</v>
          </cell>
          <cell r="AD110" t="str">
            <v>GUSTAVO</v>
          </cell>
          <cell r="AE110" t="str">
            <v>PRIMA</v>
          </cell>
          <cell r="AF110" t="str">
            <v>03</v>
          </cell>
          <cell r="AG110">
            <v>19.25</v>
          </cell>
          <cell r="AH110">
            <v>11.99</v>
          </cell>
          <cell r="AI110">
            <v>31.24</v>
          </cell>
          <cell r="AJ110">
            <v>110</v>
          </cell>
          <cell r="AK110">
            <v>40854</v>
          </cell>
          <cell r="AL110" t="str">
            <v>2239211</v>
          </cell>
          <cell r="AM110">
            <v>40557</v>
          </cell>
          <cell r="AN110" t="str">
            <v>2011</v>
          </cell>
          <cell r="AO110" t="str">
            <v>1</v>
          </cell>
          <cell r="AP110">
            <v>97.2</v>
          </cell>
          <cell r="AQ110">
            <v>0</v>
          </cell>
          <cell r="AR110">
            <v>0</v>
          </cell>
          <cell r="AS110">
            <v>0</v>
          </cell>
          <cell r="AT110">
            <v>0</v>
          </cell>
          <cell r="AU110">
            <v>0</v>
          </cell>
          <cell r="AV110">
            <v>0</v>
          </cell>
          <cell r="AW110">
            <v>0</v>
          </cell>
          <cell r="AX110">
            <v>0</v>
          </cell>
          <cell r="AY110">
            <v>0</v>
          </cell>
          <cell r="AZ110">
            <v>0</v>
          </cell>
          <cell r="BA110">
            <v>0</v>
          </cell>
          <cell r="BB110">
            <v>27023</v>
          </cell>
          <cell r="BC110">
            <v>0</v>
          </cell>
          <cell r="BD110">
            <v>0</v>
          </cell>
          <cell r="BE110">
            <v>0</v>
          </cell>
          <cell r="BF110">
            <v>0</v>
          </cell>
          <cell r="BG110">
            <v>0</v>
          </cell>
          <cell r="BH110" t="str">
            <v>570211GMRAU0</v>
          </cell>
          <cell r="BI110">
            <v>40854</v>
          </cell>
        </row>
        <row r="111">
          <cell r="A111" t="str">
            <v>09960472</v>
          </cell>
          <cell r="B111" t="str">
            <v>MORALES MARIN LUIS ANGEL</v>
          </cell>
          <cell r="C111" t="str">
            <v>JEFE DE LA OFICINA ZONAL HUANUCO</v>
          </cell>
          <cell r="D111" t="str">
            <v>09960472</v>
          </cell>
          <cell r="E111">
            <v>40826</v>
          </cell>
          <cell r="F111">
            <v>40908</v>
          </cell>
          <cell r="G111" t="str">
            <v>MORALES MARIN LUIS ANGEL</v>
          </cell>
          <cell r="H111">
            <v>5500</v>
          </cell>
          <cell r="I111">
            <v>5500</v>
          </cell>
          <cell r="J111">
            <v>0</v>
          </cell>
          <cell r="K111">
            <v>0</v>
          </cell>
          <cell r="L111">
            <v>0</v>
          </cell>
          <cell r="M111">
            <v>4757.5</v>
          </cell>
          <cell r="N111" t="str">
            <v>OFICINA ZONAL HUANUCO</v>
          </cell>
          <cell r="O111" t="str">
            <v xml:space="preserve">0017  </v>
          </cell>
          <cell r="P111" t="str">
            <v>3432</v>
          </cell>
          <cell r="Q111" t="str">
            <v>E001</v>
          </cell>
          <cell r="R111" t="str">
            <v>8</v>
          </cell>
          <cell r="S111">
            <v>40890</v>
          </cell>
          <cell r="T111" t="str">
            <v>04-581-016080</v>
          </cell>
          <cell r="U111" t="str">
            <v>201112</v>
          </cell>
          <cell r="V111" t="str">
            <v>201112</v>
          </cell>
          <cell r="W111" t="str">
            <v>12</v>
          </cell>
          <cell r="X111">
            <v>1</v>
          </cell>
          <cell r="Y111" t="str">
            <v>CAS ZONALES DICIEMBRE 2011</v>
          </cell>
          <cell r="Z111">
            <v>4151</v>
          </cell>
          <cell r="AA111" t="str">
            <v>10099604722</v>
          </cell>
          <cell r="AB111" t="str">
            <v>MORALES</v>
          </cell>
          <cell r="AC111" t="str">
            <v>MARIN</v>
          </cell>
          <cell r="AD111" t="str">
            <v>LUIS ANGEL</v>
          </cell>
          <cell r="AE111" t="str">
            <v>HORIZONTE</v>
          </cell>
          <cell r="AF111" t="str">
            <v>01</v>
          </cell>
          <cell r="AG111">
            <v>107.25</v>
          </cell>
          <cell r="AH111">
            <v>85.25</v>
          </cell>
          <cell r="AI111">
            <v>192.5</v>
          </cell>
          <cell r="AJ111">
            <v>550</v>
          </cell>
          <cell r="AK111">
            <v>40826</v>
          </cell>
          <cell r="AL111" t="str">
            <v>2630580</v>
          </cell>
          <cell r="AM111">
            <v>40833</v>
          </cell>
          <cell r="AN111" t="str">
            <v>2011</v>
          </cell>
          <cell r="AO111" t="str">
            <v>1</v>
          </cell>
          <cell r="AP111">
            <v>97.2</v>
          </cell>
          <cell r="AQ111">
            <v>0</v>
          </cell>
          <cell r="AR111">
            <v>0</v>
          </cell>
          <cell r="AS111">
            <v>0</v>
          </cell>
          <cell r="AT111">
            <v>0</v>
          </cell>
          <cell r="AU111">
            <v>0</v>
          </cell>
          <cell r="AV111">
            <v>0</v>
          </cell>
          <cell r="AW111">
            <v>0</v>
          </cell>
          <cell r="AX111">
            <v>0</v>
          </cell>
          <cell r="AY111">
            <v>0</v>
          </cell>
          <cell r="AZ111">
            <v>0</v>
          </cell>
          <cell r="BA111">
            <v>0</v>
          </cell>
          <cell r="BB111">
            <v>27830</v>
          </cell>
          <cell r="BC111">
            <v>0</v>
          </cell>
          <cell r="BD111">
            <v>0</v>
          </cell>
          <cell r="BE111">
            <v>0</v>
          </cell>
          <cell r="BF111">
            <v>0</v>
          </cell>
          <cell r="BG111">
            <v>0</v>
          </cell>
          <cell r="BH111" t="str">
            <v>578281LMMAI9</v>
          </cell>
          <cell r="BI111">
            <v>40841</v>
          </cell>
        </row>
        <row r="112">
          <cell r="A112" t="str">
            <v>22407564</v>
          </cell>
          <cell r="B112" t="str">
            <v>TORRES PONCE CARLOS ANTONIO</v>
          </cell>
          <cell r="C112" t="str">
            <v>RESPONSABLE DE PROYECTOS-SUPERVISION</v>
          </cell>
          <cell r="D112" t="str">
            <v>22407564</v>
          </cell>
          <cell r="E112">
            <v>40854</v>
          </cell>
          <cell r="F112">
            <v>40908</v>
          </cell>
          <cell r="G112" t="str">
            <v>TORRES PONCE CARLOS ANTONIO</v>
          </cell>
          <cell r="H112">
            <v>3300</v>
          </cell>
          <cell r="I112">
            <v>3300</v>
          </cell>
          <cell r="J112">
            <v>0</v>
          </cell>
          <cell r="K112">
            <v>0</v>
          </cell>
          <cell r="L112">
            <v>0</v>
          </cell>
          <cell r="M112">
            <v>2854.5</v>
          </cell>
          <cell r="N112" t="str">
            <v>OFICINA ZONAL HUANUCO</v>
          </cell>
          <cell r="O112" t="str">
            <v xml:space="preserve">0017  </v>
          </cell>
          <cell r="P112" t="str">
            <v>3474</v>
          </cell>
          <cell r="Q112" t="str">
            <v>004</v>
          </cell>
          <cell r="R112" t="str">
            <v>95</v>
          </cell>
          <cell r="S112">
            <v>40896</v>
          </cell>
          <cell r="T112" t="str">
            <v>4017966427</v>
          </cell>
          <cell r="U112" t="str">
            <v>201112</v>
          </cell>
          <cell r="V112" t="str">
            <v>201112</v>
          </cell>
          <cell r="W112" t="str">
            <v>12</v>
          </cell>
          <cell r="X112">
            <v>1</v>
          </cell>
          <cell r="Y112" t="str">
            <v>CAS ZONALES DICIEMBRE 2011</v>
          </cell>
          <cell r="Z112">
            <v>329</v>
          </cell>
          <cell r="AA112" t="str">
            <v>10224075648</v>
          </cell>
          <cell r="AB112" t="str">
            <v>TORRES</v>
          </cell>
          <cell r="AC112" t="str">
            <v>PONCE</v>
          </cell>
          <cell r="AD112" t="str">
            <v>CARLOS ANTONIO</v>
          </cell>
          <cell r="AE112" t="str">
            <v>HORIZONTE</v>
          </cell>
          <cell r="AF112" t="str">
            <v>01</v>
          </cell>
          <cell r="AG112">
            <v>64.349999999999994</v>
          </cell>
          <cell r="AH112">
            <v>51.15</v>
          </cell>
          <cell r="AI112">
            <v>115.5</v>
          </cell>
          <cell r="AJ112">
            <v>330</v>
          </cell>
          <cell r="AK112">
            <v>40854</v>
          </cell>
          <cell r="AL112" t="str">
            <v>2186791</v>
          </cell>
          <cell r="AM112">
            <v>40546</v>
          </cell>
          <cell r="AN112" t="str">
            <v>2011</v>
          </cell>
          <cell r="AO112" t="str">
            <v>1</v>
          </cell>
          <cell r="AP112">
            <v>97.2</v>
          </cell>
          <cell r="AQ112">
            <v>0</v>
          </cell>
          <cell r="AR112">
            <v>0</v>
          </cell>
          <cell r="AS112">
            <v>0</v>
          </cell>
          <cell r="AT112">
            <v>0</v>
          </cell>
          <cell r="AU112">
            <v>0</v>
          </cell>
          <cell r="AV112">
            <v>0</v>
          </cell>
          <cell r="AW112">
            <v>0</v>
          </cell>
          <cell r="AX112">
            <v>0</v>
          </cell>
          <cell r="AY112">
            <v>0</v>
          </cell>
          <cell r="AZ112">
            <v>0</v>
          </cell>
          <cell r="BA112">
            <v>0</v>
          </cell>
          <cell r="BB112">
            <v>23412</v>
          </cell>
          <cell r="BC112">
            <v>0</v>
          </cell>
          <cell r="BD112">
            <v>0</v>
          </cell>
          <cell r="BE112">
            <v>0</v>
          </cell>
          <cell r="BF112">
            <v>0</v>
          </cell>
          <cell r="BG112">
            <v>0</v>
          </cell>
          <cell r="BH112" t="str">
            <v>534101CTPRC4</v>
          </cell>
          <cell r="BI112">
            <v>40854</v>
          </cell>
        </row>
        <row r="113">
          <cell r="A113" t="str">
            <v>40336506</v>
          </cell>
          <cell r="B113" t="str">
            <v>MANCILLA RODRIGUEZ EDGAR ROLANDO</v>
          </cell>
          <cell r="C113" t="str">
            <v>TECNICO DE PROYECTOS EVALUACION-SUPERVISION</v>
          </cell>
          <cell r="D113" t="str">
            <v>40336506</v>
          </cell>
          <cell r="E113">
            <v>40896</v>
          </cell>
          <cell r="F113">
            <v>40939</v>
          </cell>
          <cell r="G113" t="str">
            <v>MANCILLA RODRIGUEZ EDGAR ROLANDO</v>
          </cell>
          <cell r="H113">
            <v>1200</v>
          </cell>
          <cell r="I113">
            <v>1200</v>
          </cell>
          <cell r="J113">
            <v>0</v>
          </cell>
          <cell r="K113">
            <v>0</v>
          </cell>
          <cell r="L113">
            <v>0</v>
          </cell>
          <cell r="M113">
            <v>1037.28</v>
          </cell>
          <cell r="N113" t="str">
            <v>OFICINA ZONAL HUANUCO</v>
          </cell>
          <cell r="O113" t="str">
            <v xml:space="preserve">0017  </v>
          </cell>
          <cell r="P113" t="str">
            <v>3638</v>
          </cell>
          <cell r="Q113" t="str">
            <v>000</v>
          </cell>
          <cell r="R113" t="str">
            <v>000</v>
          </cell>
          <cell r="S113">
            <v>40905</v>
          </cell>
          <cell r="T113" t="str">
            <v>4019879696</v>
          </cell>
          <cell r="U113" t="str">
            <v>201112</v>
          </cell>
          <cell r="V113" t="str">
            <v>201112</v>
          </cell>
          <cell r="W113" t="str">
            <v>13</v>
          </cell>
          <cell r="X113">
            <v>2</v>
          </cell>
          <cell r="Y113" t="str">
            <v>CAS ZONALES DICIEMBRE 2011 ADICIONAL 01</v>
          </cell>
          <cell r="Z113">
            <v>816</v>
          </cell>
          <cell r="AA113" t="str">
            <v>10403365063</v>
          </cell>
          <cell r="AB113" t="str">
            <v>MANCILLA</v>
          </cell>
          <cell r="AC113" t="str">
            <v>RODRIGUEZ</v>
          </cell>
          <cell r="AD113" t="str">
            <v>EDGAR ROLANDO</v>
          </cell>
          <cell r="AE113" t="str">
            <v>PROFUTURO</v>
          </cell>
          <cell r="AF113" t="str">
            <v>04</v>
          </cell>
          <cell r="AG113">
            <v>26.04</v>
          </cell>
          <cell r="AH113">
            <v>16.68</v>
          </cell>
          <cell r="AI113">
            <v>42.72</v>
          </cell>
          <cell r="AJ113">
            <v>120</v>
          </cell>
          <cell r="AK113">
            <v>40896</v>
          </cell>
          <cell r="AL113" t="str">
            <v/>
          </cell>
          <cell r="AM113">
            <v>1</v>
          </cell>
          <cell r="AN113" t="str">
            <v>2011</v>
          </cell>
          <cell r="AO113" t="str">
            <v>1</v>
          </cell>
          <cell r="AP113">
            <v>97.2</v>
          </cell>
          <cell r="AQ113">
            <v>0</v>
          </cell>
          <cell r="AR113">
            <v>0</v>
          </cell>
          <cell r="AS113">
            <v>0</v>
          </cell>
          <cell r="AT113">
            <v>0</v>
          </cell>
          <cell r="AU113">
            <v>0</v>
          </cell>
          <cell r="AV113">
            <v>0</v>
          </cell>
          <cell r="AW113">
            <v>0</v>
          </cell>
          <cell r="AX113">
            <v>0</v>
          </cell>
          <cell r="AY113">
            <v>0</v>
          </cell>
          <cell r="AZ113">
            <v>0</v>
          </cell>
          <cell r="BA113">
            <v>0</v>
          </cell>
          <cell r="BB113">
            <v>28501</v>
          </cell>
          <cell r="BC113">
            <v>0</v>
          </cell>
          <cell r="BD113">
            <v>0</v>
          </cell>
          <cell r="BE113">
            <v>0</v>
          </cell>
          <cell r="BF113">
            <v>0</v>
          </cell>
          <cell r="BG113">
            <v>0</v>
          </cell>
          <cell r="BH113" t="str">
            <v>584991EMRCR4</v>
          </cell>
          <cell r="BI113">
            <v>40896</v>
          </cell>
        </row>
        <row r="114">
          <cell r="A114" t="str">
            <v>21406667</v>
          </cell>
          <cell r="B114" t="str">
            <v>ESPINO ALTAMIRANO ARNALDO HUGO</v>
          </cell>
          <cell r="C114" t="str">
            <v>JEFE DE OFICINA ZONAL ICA</v>
          </cell>
          <cell r="D114" t="str">
            <v>21406667</v>
          </cell>
          <cell r="E114">
            <v>40849</v>
          </cell>
          <cell r="F114">
            <v>40908</v>
          </cell>
          <cell r="G114" t="str">
            <v>ESPINO ALTAMIRANO ARNALDO HUGO</v>
          </cell>
          <cell r="H114">
            <v>5300</v>
          </cell>
          <cell r="I114">
            <v>5300</v>
          </cell>
          <cell r="J114">
            <v>530</v>
          </cell>
          <cell r="K114">
            <v>0</v>
          </cell>
          <cell r="L114">
            <v>0</v>
          </cell>
          <cell r="M114">
            <v>4069.34</v>
          </cell>
          <cell r="N114" t="str">
            <v>OFICINA ZONAL ICA</v>
          </cell>
          <cell r="O114" t="str">
            <v xml:space="preserve">0018  </v>
          </cell>
          <cell r="P114" t="str">
            <v>3448</v>
          </cell>
          <cell r="Q114" t="str">
            <v>004</v>
          </cell>
          <cell r="R114" t="str">
            <v>2</v>
          </cell>
          <cell r="S114">
            <v>40896</v>
          </cell>
          <cell r="T114" t="str">
            <v>4041064744</v>
          </cell>
          <cell r="U114" t="str">
            <v>201112</v>
          </cell>
          <cell r="V114" t="str">
            <v>201112</v>
          </cell>
          <cell r="W114" t="str">
            <v>12</v>
          </cell>
          <cell r="X114">
            <v>1</v>
          </cell>
          <cell r="Y114" t="str">
            <v>CAS ZONALES DICIEMBRE 2011</v>
          </cell>
          <cell r="Z114">
            <v>4168</v>
          </cell>
          <cell r="AA114" t="str">
            <v>10214066675</v>
          </cell>
          <cell r="AB114" t="str">
            <v>ESPINO</v>
          </cell>
          <cell r="AC114" t="str">
            <v>ALTAMIRANO</v>
          </cell>
          <cell r="AD114" t="str">
            <v>ARNALDO HUGO</v>
          </cell>
          <cell r="AE114" t="str">
            <v>INTEGRA</v>
          </cell>
          <cell r="AF114" t="str">
            <v>02</v>
          </cell>
          <cell r="AG114">
            <v>95.4</v>
          </cell>
          <cell r="AH114">
            <v>75.260000000000005</v>
          </cell>
          <cell r="AI114">
            <v>170.66</v>
          </cell>
          <cell r="AJ114">
            <v>530</v>
          </cell>
          <cell r="AK114">
            <v>40849</v>
          </cell>
          <cell r="AL114" t="str">
            <v/>
          </cell>
          <cell r="AM114">
            <v>1</v>
          </cell>
          <cell r="AN114" t="str">
            <v>2011</v>
          </cell>
          <cell r="AO114" t="str">
            <v>1</v>
          </cell>
          <cell r="AP114">
            <v>97.2</v>
          </cell>
          <cell r="AQ114">
            <v>0</v>
          </cell>
          <cell r="AR114">
            <v>0</v>
          </cell>
          <cell r="AS114">
            <v>0</v>
          </cell>
          <cell r="AT114">
            <v>0</v>
          </cell>
          <cell r="AU114">
            <v>0</v>
          </cell>
          <cell r="AV114">
            <v>0</v>
          </cell>
          <cell r="AW114">
            <v>0</v>
          </cell>
          <cell r="AX114">
            <v>0</v>
          </cell>
          <cell r="AY114">
            <v>0</v>
          </cell>
          <cell r="AZ114">
            <v>0</v>
          </cell>
          <cell r="BA114">
            <v>0</v>
          </cell>
          <cell r="BB114">
            <v>23951</v>
          </cell>
          <cell r="BC114">
            <v>0</v>
          </cell>
          <cell r="BD114">
            <v>0</v>
          </cell>
          <cell r="BE114">
            <v>0</v>
          </cell>
          <cell r="BF114">
            <v>0</v>
          </cell>
          <cell r="BG114">
            <v>0</v>
          </cell>
          <cell r="BH114" t="str">
            <v>539491AEAIA3</v>
          </cell>
          <cell r="BI114">
            <v>40849</v>
          </cell>
        </row>
        <row r="115">
          <cell r="A115" t="str">
            <v>21406688</v>
          </cell>
          <cell r="B115" t="str">
            <v>GUERRERO CHONG MIRNA ELIZABETH</v>
          </cell>
          <cell r="C115" t="str">
            <v>RESPONSABLE DE PROYECTOS</v>
          </cell>
          <cell r="D115" t="str">
            <v>21406688</v>
          </cell>
          <cell r="E115">
            <v>40878</v>
          </cell>
          <cell r="F115">
            <v>40939</v>
          </cell>
          <cell r="G115" t="str">
            <v>GUERRERO CHONG MIRNA ELIZABETH</v>
          </cell>
          <cell r="H115">
            <v>3100</v>
          </cell>
          <cell r="I115">
            <v>3100</v>
          </cell>
          <cell r="J115">
            <v>310</v>
          </cell>
          <cell r="K115">
            <v>0</v>
          </cell>
          <cell r="L115">
            <v>0</v>
          </cell>
          <cell r="M115">
            <v>2387</v>
          </cell>
          <cell r="N115" t="str">
            <v>OFICINA ZONAL ICA</v>
          </cell>
          <cell r="O115" t="str">
            <v xml:space="preserve">0018  </v>
          </cell>
          <cell r="P115" t="str">
            <v>3549</v>
          </cell>
          <cell r="Q115" t="str">
            <v>001</v>
          </cell>
          <cell r="R115" t="str">
            <v>605</v>
          </cell>
          <cell r="S115">
            <v>40896</v>
          </cell>
          <cell r="T115" t="str">
            <v>4019353910</v>
          </cell>
          <cell r="U115" t="str">
            <v>201112</v>
          </cell>
          <cell r="V115" t="str">
            <v>201112</v>
          </cell>
          <cell r="W115" t="str">
            <v>12</v>
          </cell>
          <cell r="X115">
            <v>1</v>
          </cell>
          <cell r="Y115" t="str">
            <v>CAS ZONALES DICIEMBRE 2011</v>
          </cell>
          <cell r="Z115">
            <v>316</v>
          </cell>
          <cell r="AA115" t="str">
            <v>10214066888</v>
          </cell>
          <cell r="AB115" t="str">
            <v>GUERRERO</v>
          </cell>
          <cell r="AC115" t="str">
            <v>CHONG</v>
          </cell>
          <cell r="AD115" t="str">
            <v>MIRNA ELIZABETH</v>
          </cell>
          <cell r="AE115" t="str">
            <v>ONP</v>
          </cell>
          <cell r="AF115" t="str">
            <v>99</v>
          </cell>
          <cell r="AG115">
            <v>0</v>
          </cell>
          <cell r="AH115">
            <v>0</v>
          </cell>
          <cell r="AI115">
            <v>0</v>
          </cell>
          <cell r="AJ115">
            <v>403</v>
          </cell>
          <cell r="AK115">
            <v>40878</v>
          </cell>
          <cell r="AL115" t="str">
            <v/>
          </cell>
          <cell r="AM115">
            <v>1</v>
          </cell>
          <cell r="AN115" t="str">
            <v>2011</v>
          </cell>
          <cell r="AO115" t="str">
            <v>1</v>
          </cell>
          <cell r="AP115">
            <v>97.2</v>
          </cell>
          <cell r="AQ115">
            <v>0</v>
          </cell>
          <cell r="AR115">
            <v>0</v>
          </cell>
          <cell r="AS115">
            <v>0</v>
          </cell>
          <cell r="AT115">
            <v>0</v>
          </cell>
          <cell r="AU115">
            <v>0</v>
          </cell>
          <cell r="AV115">
            <v>0</v>
          </cell>
          <cell r="AW115">
            <v>0</v>
          </cell>
          <cell r="AX115">
            <v>0</v>
          </cell>
          <cell r="AY115">
            <v>0</v>
          </cell>
          <cell r="AZ115">
            <v>0</v>
          </cell>
          <cell r="BA115">
            <v>0</v>
          </cell>
          <cell r="BB115">
            <v>23331</v>
          </cell>
          <cell r="BC115">
            <v>0</v>
          </cell>
          <cell r="BD115">
            <v>0</v>
          </cell>
          <cell r="BE115">
            <v>0</v>
          </cell>
          <cell r="BF115">
            <v>0</v>
          </cell>
          <cell r="BG115">
            <v>0</v>
          </cell>
          <cell r="BH115" t="str">
            <v/>
          </cell>
          <cell r="BI115">
            <v>39692</v>
          </cell>
        </row>
        <row r="116">
          <cell r="A116" t="str">
            <v>21406688</v>
          </cell>
          <cell r="B116" t="str">
            <v>GUERRERO CHONG MIRNA ELIZABETH</v>
          </cell>
          <cell r="C116" t="str">
            <v>RESPONSABLE DE PROYECTOS</v>
          </cell>
          <cell r="D116" t="str">
            <v>21406688</v>
          </cell>
          <cell r="E116">
            <v>40878</v>
          </cell>
          <cell r="F116">
            <v>40999</v>
          </cell>
          <cell r="G116" t="str">
            <v>GUERRERO CHONG MIRNA ELIZABETH</v>
          </cell>
          <cell r="H116">
            <v>3100</v>
          </cell>
          <cell r="I116">
            <v>3100</v>
          </cell>
          <cell r="J116">
            <v>310</v>
          </cell>
          <cell r="K116">
            <v>0</v>
          </cell>
          <cell r="L116">
            <v>0</v>
          </cell>
          <cell r="M116">
            <v>2387</v>
          </cell>
          <cell r="N116" t="str">
            <v>OFICINA ZONAL ICA</v>
          </cell>
          <cell r="O116" t="str">
            <v xml:space="preserve">0018  </v>
          </cell>
          <cell r="P116" t="str">
            <v>3549</v>
          </cell>
          <cell r="Q116" t="str">
            <v>001</v>
          </cell>
          <cell r="R116" t="str">
            <v>605</v>
          </cell>
          <cell r="S116">
            <v>40896</v>
          </cell>
          <cell r="T116" t="str">
            <v>4019353910</v>
          </cell>
          <cell r="U116" t="str">
            <v>201112</v>
          </cell>
          <cell r="V116" t="str">
            <v>201112</v>
          </cell>
          <cell r="W116" t="str">
            <v>12</v>
          </cell>
          <cell r="X116">
            <v>1</v>
          </cell>
          <cell r="Y116" t="str">
            <v>CAS ZONALES DICIEMBRE 2011</v>
          </cell>
          <cell r="Z116">
            <v>316</v>
          </cell>
          <cell r="AA116" t="str">
            <v>10214066888</v>
          </cell>
          <cell r="AB116" t="str">
            <v>GUERRERO</v>
          </cell>
          <cell r="AC116" t="str">
            <v>CHONG</v>
          </cell>
          <cell r="AD116" t="str">
            <v>MIRNA ELIZABETH</v>
          </cell>
          <cell r="AE116" t="str">
            <v>ONP</v>
          </cell>
          <cell r="AF116" t="str">
            <v>99</v>
          </cell>
          <cell r="AG116">
            <v>0</v>
          </cell>
          <cell r="AH116">
            <v>0</v>
          </cell>
          <cell r="AI116">
            <v>0</v>
          </cell>
          <cell r="AJ116">
            <v>403</v>
          </cell>
          <cell r="AK116">
            <v>40878</v>
          </cell>
          <cell r="AL116" t="str">
            <v/>
          </cell>
          <cell r="AM116">
            <v>1</v>
          </cell>
          <cell r="AN116" t="str">
            <v>2011</v>
          </cell>
          <cell r="AO116" t="str">
            <v>1</v>
          </cell>
          <cell r="AP116">
            <v>97.2</v>
          </cell>
          <cell r="AQ116">
            <v>0</v>
          </cell>
          <cell r="AR116">
            <v>0</v>
          </cell>
          <cell r="AS116">
            <v>0</v>
          </cell>
          <cell r="AT116">
            <v>0</v>
          </cell>
          <cell r="AU116">
            <v>0</v>
          </cell>
          <cell r="AV116">
            <v>0</v>
          </cell>
          <cell r="AW116">
            <v>0</v>
          </cell>
          <cell r="AX116">
            <v>0</v>
          </cell>
          <cell r="AY116">
            <v>0</v>
          </cell>
          <cell r="AZ116">
            <v>0</v>
          </cell>
          <cell r="BA116">
            <v>0</v>
          </cell>
          <cell r="BB116">
            <v>23331</v>
          </cell>
          <cell r="BC116">
            <v>0</v>
          </cell>
          <cell r="BD116">
            <v>0</v>
          </cell>
          <cell r="BE116">
            <v>0</v>
          </cell>
          <cell r="BF116">
            <v>0</v>
          </cell>
          <cell r="BG116">
            <v>0</v>
          </cell>
          <cell r="BH116" t="str">
            <v/>
          </cell>
          <cell r="BI116">
            <v>39692</v>
          </cell>
        </row>
        <row r="117">
          <cell r="A117" t="str">
            <v>21406688</v>
          </cell>
          <cell r="B117" t="str">
            <v>GUERRERO CHONG MIRNA ELIZABETH</v>
          </cell>
          <cell r="C117" t="str">
            <v>RESPONSABLE DE PROYECTOS</v>
          </cell>
          <cell r="D117" t="str">
            <v>21406688</v>
          </cell>
          <cell r="E117">
            <v>40878</v>
          </cell>
          <cell r="F117">
            <v>41060</v>
          </cell>
          <cell r="G117" t="str">
            <v>GUERRERO CHONG MIRNA ELIZABETH</v>
          </cell>
          <cell r="H117">
            <v>3100</v>
          </cell>
          <cell r="I117">
            <v>3100</v>
          </cell>
          <cell r="J117">
            <v>310</v>
          </cell>
          <cell r="K117">
            <v>0</v>
          </cell>
          <cell r="L117">
            <v>0</v>
          </cell>
          <cell r="M117">
            <v>2387</v>
          </cell>
          <cell r="N117" t="str">
            <v>OFICINA ZONAL ICA</v>
          </cell>
          <cell r="O117" t="str">
            <v xml:space="preserve">0018  </v>
          </cell>
          <cell r="P117" t="str">
            <v>3549</v>
          </cell>
          <cell r="Q117" t="str">
            <v>001</v>
          </cell>
          <cell r="R117" t="str">
            <v>605</v>
          </cell>
          <cell r="S117">
            <v>40896</v>
          </cell>
          <cell r="T117" t="str">
            <v>4019353910</v>
          </cell>
          <cell r="U117" t="str">
            <v>201112</v>
          </cell>
          <cell r="V117" t="str">
            <v>201112</v>
          </cell>
          <cell r="W117" t="str">
            <v>12</v>
          </cell>
          <cell r="X117">
            <v>1</v>
          </cell>
          <cell r="Y117" t="str">
            <v>CAS ZONALES DICIEMBRE 2011</v>
          </cell>
          <cell r="Z117">
            <v>316</v>
          </cell>
          <cell r="AA117" t="str">
            <v>10214066888</v>
          </cell>
          <cell r="AB117" t="str">
            <v>GUERRERO</v>
          </cell>
          <cell r="AC117" t="str">
            <v>CHONG</v>
          </cell>
          <cell r="AD117" t="str">
            <v>MIRNA ELIZABETH</v>
          </cell>
          <cell r="AE117" t="str">
            <v>ONP</v>
          </cell>
          <cell r="AF117" t="str">
            <v>99</v>
          </cell>
          <cell r="AG117">
            <v>0</v>
          </cell>
          <cell r="AH117">
            <v>0</v>
          </cell>
          <cell r="AI117">
            <v>0</v>
          </cell>
          <cell r="AJ117">
            <v>403</v>
          </cell>
          <cell r="AK117">
            <v>40878</v>
          </cell>
          <cell r="AL117" t="str">
            <v/>
          </cell>
          <cell r="AM117">
            <v>1</v>
          </cell>
          <cell r="AN117" t="str">
            <v>2011</v>
          </cell>
          <cell r="AO117" t="str">
            <v>1</v>
          </cell>
          <cell r="AP117">
            <v>97.2</v>
          </cell>
          <cell r="AQ117">
            <v>0</v>
          </cell>
          <cell r="AR117">
            <v>0</v>
          </cell>
          <cell r="AS117">
            <v>0</v>
          </cell>
          <cell r="AT117">
            <v>0</v>
          </cell>
          <cell r="AU117">
            <v>0</v>
          </cell>
          <cell r="AV117">
            <v>0</v>
          </cell>
          <cell r="AW117">
            <v>0</v>
          </cell>
          <cell r="AX117">
            <v>0</v>
          </cell>
          <cell r="AY117">
            <v>0</v>
          </cell>
          <cell r="AZ117">
            <v>0</v>
          </cell>
          <cell r="BA117">
            <v>0</v>
          </cell>
          <cell r="BB117">
            <v>23331</v>
          </cell>
          <cell r="BC117">
            <v>0</v>
          </cell>
          <cell r="BD117">
            <v>0</v>
          </cell>
          <cell r="BE117">
            <v>0</v>
          </cell>
          <cell r="BF117">
            <v>0</v>
          </cell>
          <cell r="BG117">
            <v>0</v>
          </cell>
          <cell r="BH117" t="str">
            <v/>
          </cell>
          <cell r="BI117">
            <v>39692</v>
          </cell>
        </row>
        <row r="118">
          <cell r="A118" t="str">
            <v>21516594</v>
          </cell>
          <cell r="B118" t="str">
            <v>MEDINA MEZA ANA YSABEL</v>
          </cell>
          <cell r="C118" t="str">
            <v>TECNICO DE PROYECTOS</v>
          </cell>
          <cell r="D118" t="str">
            <v>21516594</v>
          </cell>
          <cell r="E118">
            <v>40878</v>
          </cell>
          <cell r="F118">
            <v>40939</v>
          </cell>
          <cell r="G118" t="str">
            <v>MEDINA MEZA ANA YSABEL</v>
          </cell>
          <cell r="H118">
            <v>2900</v>
          </cell>
          <cell r="I118">
            <v>2900</v>
          </cell>
          <cell r="J118">
            <v>0</v>
          </cell>
          <cell r="K118">
            <v>0</v>
          </cell>
          <cell r="L118">
            <v>0</v>
          </cell>
          <cell r="M118">
            <v>2508.5</v>
          </cell>
          <cell r="N118" t="str">
            <v>OFICINA ZONAL ICA</v>
          </cell>
          <cell r="O118" t="str">
            <v xml:space="preserve">0018  </v>
          </cell>
          <cell r="P118" t="str">
            <v>3548</v>
          </cell>
          <cell r="Q118" t="str">
            <v>001</v>
          </cell>
          <cell r="R118" t="str">
            <v>77</v>
          </cell>
          <cell r="S118">
            <v>40896</v>
          </cell>
          <cell r="T118" t="str">
            <v>04024332794</v>
          </cell>
          <cell r="U118" t="str">
            <v>201112</v>
          </cell>
          <cell r="V118" t="str">
            <v>201112</v>
          </cell>
          <cell r="W118" t="str">
            <v>12</v>
          </cell>
          <cell r="X118">
            <v>1</v>
          </cell>
          <cell r="Y118" t="str">
            <v>CAS ZONALES DICIEMBRE 2011</v>
          </cell>
          <cell r="Z118">
            <v>1416</v>
          </cell>
          <cell r="AA118" t="str">
            <v>10215165944</v>
          </cell>
          <cell r="AB118" t="str">
            <v>MEDINA</v>
          </cell>
          <cell r="AC118" t="str">
            <v>MEZA</v>
          </cell>
          <cell r="AD118" t="str">
            <v>ANA YSABEL</v>
          </cell>
          <cell r="AE118" t="str">
            <v>HORIZONTE</v>
          </cell>
          <cell r="AF118" t="str">
            <v>01</v>
          </cell>
          <cell r="AG118">
            <v>56.55</v>
          </cell>
          <cell r="AH118">
            <v>44.95</v>
          </cell>
          <cell r="AI118">
            <v>101.5</v>
          </cell>
          <cell r="AJ118">
            <v>290</v>
          </cell>
          <cell r="AK118">
            <v>40878</v>
          </cell>
          <cell r="AL118" t="str">
            <v>2195791</v>
          </cell>
          <cell r="AM118">
            <v>40547</v>
          </cell>
          <cell r="AN118" t="str">
            <v>2011</v>
          </cell>
          <cell r="AO118" t="str">
            <v>1</v>
          </cell>
          <cell r="AP118">
            <v>97.2</v>
          </cell>
          <cell r="AQ118">
            <v>0</v>
          </cell>
          <cell r="AR118">
            <v>0</v>
          </cell>
          <cell r="AS118">
            <v>0</v>
          </cell>
          <cell r="AT118">
            <v>0</v>
          </cell>
          <cell r="AU118">
            <v>0</v>
          </cell>
          <cell r="AV118">
            <v>0</v>
          </cell>
          <cell r="AW118">
            <v>0</v>
          </cell>
          <cell r="AX118">
            <v>0</v>
          </cell>
          <cell r="AY118">
            <v>0</v>
          </cell>
          <cell r="AZ118">
            <v>0</v>
          </cell>
          <cell r="BA118">
            <v>0</v>
          </cell>
          <cell r="BB118">
            <v>24682</v>
          </cell>
          <cell r="BC118">
            <v>0</v>
          </cell>
          <cell r="BD118">
            <v>0</v>
          </cell>
          <cell r="BE118">
            <v>0</v>
          </cell>
          <cell r="BF118">
            <v>0</v>
          </cell>
          <cell r="BG118">
            <v>0</v>
          </cell>
          <cell r="BH118" t="str">
            <v>546800AMMIA8</v>
          </cell>
          <cell r="BI118">
            <v>40878</v>
          </cell>
        </row>
        <row r="119">
          <cell r="A119" t="str">
            <v>21551284</v>
          </cell>
          <cell r="B119" t="str">
            <v>SAQUIRAY  CHUMACERO MICHAEL RENE</v>
          </cell>
          <cell r="C119" t="str">
            <v>RESPONSABLE DE PROMOCION SOCIAL Y CAPACITACION</v>
          </cell>
          <cell r="D119" t="str">
            <v>21551284</v>
          </cell>
          <cell r="E119">
            <v>40878</v>
          </cell>
          <cell r="F119">
            <v>40939</v>
          </cell>
          <cell r="G119" t="str">
            <v>SAQUIRAY  CHUMACERO MICHAEL RENE</v>
          </cell>
          <cell r="H119">
            <v>2900</v>
          </cell>
          <cell r="I119">
            <v>2900</v>
          </cell>
          <cell r="J119">
            <v>0</v>
          </cell>
          <cell r="K119">
            <v>0</v>
          </cell>
          <cell r="L119">
            <v>0</v>
          </cell>
          <cell r="M119">
            <v>2516.62</v>
          </cell>
          <cell r="N119" t="str">
            <v>OFICINA ZONAL ICA</v>
          </cell>
          <cell r="O119" t="str">
            <v xml:space="preserve">0018  </v>
          </cell>
          <cell r="P119" t="str">
            <v>3557</v>
          </cell>
          <cell r="Q119" t="str">
            <v>001</v>
          </cell>
          <cell r="R119" t="str">
            <v>499</v>
          </cell>
          <cell r="S119">
            <v>40896</v>
          </cell>
          <cell r="T119" t="str">
            <v>04 025 834645</v>
          </cell>
          <cell r="U119" t="str">
            <v>201112</v>
          </cell>
          <cell r="V119" t="str">
            <v>201112</v>
          </cell>
          <cell r="W119" t="str">
            <v>12</v>
          </cell>
          <cell r="X119">
            <v>1</v>
          </cell>
          <cell r="Y119" t="str">
            <v>CAS ZONALES DICIEMBRE 2011</v>
          </cell>
          <cell r="Z119">
            <v>4226</v>
          </cell>
          <cell r="AA119" t="str">
            <v>10215512849</v>
          </cell>
          <cell r="AB119" t="str">
            <v xml:space="preserve">SAQUIRAY </v>
          </cell>
          <cell r="AC119" t="str">
            <v>CHUMACERO</v>
          </cell>
          <cell r="AD119" t="str">
            <v>MICHAEL RENE</v>
          </cell>
          <cell r="AE119" t="str">
            <v>INTEGRA</v>
          </cell>
          <cell r="AF119" t="str">
            <v>02</v>
          </cell>
          <cell r="AG119">
            <v>52.2</v>
          </cell>
          <cell r="AH119">
            <v>41.18</v>
          </cell>
          <cell r="AI119">
            <v>93.38</v>
          </cell>
          <cell r="AJ119">
            <v>290</v>
          </cell>
          <cell r="AK119">
            <v>40878</v>
          </cell>
          <cell r="AL119" t="str">
            <v>2522187</v>
          </cell>
          <cell r="AM119">
            <v>40730</v>
          </cell>
          <cell r="AN119" t="str">
            <v>2011</v>
          </cell>
          <cell r="AO119" t="str">
            <v>1</v>
          </cell>
          <cell r="AP119">
            <v>97.2</v>
          </cell>
          <cell r="AQ119">
            <v>0</v>
          </cell>
          <cell r="AR119">
            <v>0</v>
          </cell>
          <cell r="AS119">
            <v>0</v>
          </cell>
          <cell r="AT119">
            <v>0</v>
          </cell>
          <cell r="AU119">
            <v>0</v>
          </cell>
          <cell r="AV119">
            <v>0</v>
          </cell>
          <cell r="AW119">
            <v>0</v>
          </cell>
          <cell r="AX119">
            <v>0</v>
          </cell>
          <cell r="AY119">
            <v>0</v>
          </cell>
          <cell r="AZ119">
            <v>0</v>
          </cell>
          <cell r="BA119">
            <v>0</v>
          </cell>
          <cell r="BB119">
            <v>25837</v>
          </cell>
          <cell r="BC119">
            <v>0</v>
          </cell>
          <cell r="BD119">
            <v>0</v>
          </cell>
          <cell r="BE119">
            <v>0</v>
          </cell>
          <cell r="BF119">
            <v>0</v>
          </cell>
          <cell r="BG119">
            <v>0</v>
          </cell>
          <cell r="BH119" t="str">
            <v>558351MSCUM2</v>
          </cell>
          <cell r="BI119">
            <v>40878</v>
          </cell>
        </row>
        <row r="120">
          <cell r="A120" t="str">
            <v>21551284</v>
          </cell>
          <cell r="B120" t="str">
            <v>SAQUIRAY  CHUMACERO MICHAEL RENE</v>
          </cell>
          <cell r="C120" t="str">
            <v>RESPONSABLE DE PROMOCION SOCIAL Y CAPACITACION</v>
          </cell>
          <cell r="D120" t="str">
            <v>21551284</v>
          </cell>
          <cell r="E120">
            <v>40878</v>
          </cell>
          <cell r="F120">
            <v>40968</v>
          </cell>
          <cell r="G120" t="str">
            <v>SAQUIRAY  CHUMACERO MICHAEL RENE</v>
          </cell>
          <cell r="H120">
            <v>2900</v>
          </cell>
          <cell r="I120">
            <v>2900</v>
          </cell>
          <cell r="J120">
            <v>0</v>
          </cell>
          <cell r="K120">
            <v>0</v>
          </cell>
          <cell r="L120">
            <v>0</v>
          </cell>
          <cell r="M120">
            <v>2516.62</v>
          </cell>
          <cell r="N120" t="str">
            <v>OFICINA ZONAL ICA</v>
          </cell>
          <cell r="O120" t="str">
            <v xml:space="preserve">0018  </v>
          </cell>
          <cell r="P120" t="str">
            <v>3557</v>
          </cell>
          <cell r="Q120" t="str">
            <v>001</v>
          </cell>
          <cell r="R120" t="str">
            <v>499</v>
          </cell>
          <cell r="S120">
            <v>40896</v>
          </cell>
          <cell r="T120" t="str">
            <v>04 025 834645</v>
          </cell>
          <cell r="U120" t="str">
            <v>201112</v>
          </cell>
          <cell r="V120" t="str">
            <v>201112</v>
          </cell>
          <cell r="W120" t="str">
            <v>12</v>
          </cell>
          <cell r="X120">
            <v>1</v>
          </cell>
          <cell r="Y120" t="str">
            <v>CAS ZONALES DICIEMBRE 2011</v>
          </cell>
          <cell r="Z120">
            <v>4226</v>
          </cell>
          <cell r="AA120" t="str">
            <v>10215512849</v>
          </cell>
          <cell r="AB120" t="str">
            <v xml:space="preserve">SAQUIRAY </v>
          </cell>
          <cell r="AC120" t="str">
            <v>CHUMACERO</v>
          </cell>
          <cell r="AD120" t="str">
            <v>MICHAEL RENE</v>
          </cell>
          <cell r="AE120" t="str">
            <v>INTEGRA</v>
          </cell>
          <cell r="AF120" t="str">
            <v>02</v>
          </cell>
          <cell r="AG120">
            <v>52.2</v>
          </cell>
          <cell r="AH120">
            <v>41.18</v>
          </cell>
          <cell r="AI120">
            <v>93.38</v>
          </cell>
          <cell r="AJ120">
            <v>290</v>
          </cell>
          <cell r="AK120">
            <v>40878</v>
          </cell>
          <cell r="AL120" t="str">
            <v>2522187</v>
          </cell>
          <cell r="AM120">
            <v>40730</v>
          </cell>
          <cell r="AN120" t="str">
            <v>2011</v>
          </cell>
          <cell r="AO120" t="str">
            <v>1</v>
          </cell>
          <cell r="AP120">
            <v>97.2</v>
          </cell>
          <cell r="AQ120">
            <v>0</v>
          </cell>
          <cell r="AR120">
            <v>0</v>
          </cell>
          <cell r="AS120">
            <v>0</v>
          </cell>
          <cell r="AT120">
            <v>0</v>
          </cell>
          <cell r="AU120">
            <v>0</v>
          </cell>
          <cell r="AV120">
            <v>0</v>
          </cell>
          <cell r="AW120">
            <v>0</v>
          </cell>
          <cell r="AX120">
            <v>0</v>
          </cell>
          <cell r="AY120">
            <v>0</v>
          </cell>
          <cell r="AZ120">
            <v>0</v>
          </cell>
          <cell r="BA120">
            <v>0</v>
          </cell>
          <cell r="BB120">
            <v>25837</v>
          </cell>
          <cell r="BC120">
            <v>0</v>
          </cell>
          <cell r="BD120">
            <v>0</v>
          </cell>
          <cell r="BE120">
            <v>0</v>
          </cell>
          <cell r="BF120">
            <v>0</v>
          </cell>
          <cell r="BG120">
            <v>0</v>
          </cell>
          <cell r="BH120" t="str">
            <v>558351MSCUM2</v>
          </cell>
          <cell r="BI120">
            <v>40878</v>
          </cell>
        </row>
        <row r="121">
          <cell r="A121" t="str">
            <v>21551284</v>
          </cell>
          <cell r="B121" t="str">
            <v>SAQUIRAY  CHUMACERO MICHAEL RENE</v>
          </cell>
          <cell r="C121" t="str">
            <v>RESPONSABLE DE PROMOCION SOCIAL Y CAPACITACION</v>
          </cell>
          <cell r="D121" t="str">
            <v>21551284</v>
          </cell>
          <cell r="E121">
            <v>40878</v>
          </cell>
          <cell r="F121">
            <v>40999</v>
          </cell>
          <cell r="G121" t="str">
            <v>SAQUIRAY  CHUMACERO MICHAEL RENE</v>
          </cell>
          <cell r="H121">
            <v>2900</v>
          </cell>
          <cell r="I121">
            <v>2900</v>
          </cell>
          <cell r="J121">
            <v>0</v>
          </cell>
          <cell r="K121">
            <v>0</v>
          </cell>
          <cell r="L121">
            <v>0</v>
          </cell>
          <cell r="M121">
            <v>2516.62</v>
          </cell>
          <cell r="N121" t="str">
            <v>OFICINA ZONAL ICA</v>
          </cell>
          <cell r="O121" t="str">
            <v xml:space="preserve">0018  </v>
          </cell>
          <cell r="P121" t="str">
            <v>3557</v>
          </cell>
          <cell r="Q121" t="str">
            <v>001</v>
          </cell>
          <cell r="R121" t="str">
            <v>499</v>
          </cell>
          <cell r="S121">
            <v>40896</v>
          </cell>
          <cell r="T121" t="str">
            <v>04 025 834645</v>
          </cell>
          <cell r="U121" t="str">
            <v>201112</v>
          </cell>
          <cell r="V121" t="str">
            <v>201112</v>
          </cell>
          <cell r="W121" t="str">
            <v>12</v>
          </cell>
          <cell r="X121">
            <v>1</v>
          </cell>
          <cell r="Y121" t="str">
            <v>CAS ZONALES DICIEMBRE 2011</v>
          </cell>
          <cell r="Z121">
            <v>4226</v>
          </cell>
          <cell r="AA121" t="str">
            <v>10215512849</v>
          </cell>
          <cell r="AB121" t="str">
            <v xml:space="preserve">SAQUIRAY </v>
          </cell>
          <cell r="AC121" t="str">
            <v>CHUMACERO</v>
          </cell>
          <cell r="AD121" t="str">
            <v>MICHAEL RENE</v>
          </cell>
          <cell r="AE121" t="str">
            <v>INTEGRA</v>
          </cell>
          <cell r="AF121" t="str">
            <v>02</v>
          </cell>
          <cell r="AG121">
            <v>52.2</v>
          </cell>
          <cell r="AH121">
            <v>41.18</v>
          </cell>
          <cell r="AI121">
            <v>93.38</v>
          </cell>
          <cell r="AJ121">
            <v>290</v>
          </cell>
          <cell r="AK121">
            <v>40878</v>
          </cell>
          <cell r="AL121" t="str">
            <v>2522187</v>
          </cell>
          <cell r="AM121">
            <v>40730</v>
          </cell>
          <cell r="AN121" t="str">
            <v>2011</v>
          </cell>
          <cell r="AO121" t="str">
            <v>1</v>
          </cell>
          <cell r="AP121">
            <v>97.2</v>
          </cell>
          <cell r="AQ121">
            <v>0</v>
          </cell>
          <cell r="AR121">
            <v>0</v>
          </cell>
          <cell r="AS121">
            <v>0</v>
          </cell>
          <cell r="AT121">
            <v>0</v>
          </cell>
          <cell r="AU121">
            <v>0</v>
          </cell>
          <cell r="AV121">
            <v>0</v>
          </cell>
          <cell r="AW121">
            <v>0</v>
          </cell>
          <cell r="AX121">
            <v>0</v>
          </cell>
          <cell r="AY121">
            <v>0</v>
          </cell>
          <cell r="AZ121">
            <v>0</v>
          </cell>
          <cell r="BA121">
            <v>0</v>
          </cell>
          <cell r="BB121">
            <v>25837</v>
          </cell>
          <cell r="BC121">
            <v>0</v>
          </cell>
          <cell r="BD121">
            <v>0</v>
          </cell>
          <cell r="BE121">
            <v>0</v>
          </cell>
          <cell r="BF121">
            <v>0</v>
          </cell>
          <cell r="BG121">
            <v>0</v>
          </cell>
          <cell r="BH121" t="str">
            <v>558351MSCUM2</v>
          </cell>
          <cell r="BI121">
            <v>40878</v>
          </cell>
        </row>
        <row r="122">
          <cell r="A122" t="str">
            <v>21551284</v>
          </cell>
          <cell r="B122" t="str">
            <v>SAQUIRAY  CHUMACERO MICHAEL RENE</v>
          </cell>
          <cell r="C122" t="str">
            <v>RESPONSABLE DE PROMOCION SOCIAL Y CAPACITACION</v>
          </cell>
          <cell r="D122" t="str">
            <v>21551284</v>
          </cell>
          <cell r="E122">
            <v>40878</v>
          </cell>
          <cell r="F122">
            <v>41029</v>
          </cell>
          <cell r="G122" t="str">
            <v>SAQUIRAY  CHUMACERO MICHAEL RENE</v>
          </cell>
          <cell r="H122">
            <v>2900</v>
          </cell>
          <cell r="I122">
            <v>2900</v>
          </cell>
          <cell r="J122">
            <v>0</v>
          </cell>
          <cell r="K122">
            <v>0</v>
          </cell>
          <cell r="L122">
            <v>0</v>
          </cell>
          <cell r="M122">
            <v>2516.62</v>
          </cell>
          <cell r="N122" t="str">
            <v>OFICINA ZONAL ICA</v>
          </cell>
          <cell r="O122" t="str">
            <v xml:space="preserve">0018  </v>
          </cell>
          <cell r="P122" t="str">
            <v>3557</v>
          </cell>
          <cell r="Q122" t="str">
            <v>001</v>
          </cell>
          <cell r="R122" t="str">
            <v>499</v>
          </cell>
          <cell r="S122">
            <v>40896</v>
          </cell>
          <cell r="T122" t="str">
            <v>04 025 834645</v>
          </cell>
          <cell r="U122" t="str">
            <v>201112</v>
          </cell>
          <cell r="V122" t="str">
            <v>201112</v>
          </cell>
          <cell r="W122" t="str">
            <v>12</v>
          </cell>
          <cell r="X122">
            <v>1</v>
          </cell>
          <cell r="Y122" t="str">
            <v>CAS ZONALES DICIEMBRE 2011</v>
          </cell>
          <cell r="Z122">
            <v>4226</v>
          </cell>
          <cell r="AA122" t="str">
            <v>10215512849</v>
          </cell>
          <cell r="AB122" t="str">
            <v xml:space="preserve">SAQUIRAY </v>
          </cell>
          <cell r="AC122" t="str">
            <v>CHUMACERO</v>
          </cell>
          <cell r="AD122" t="str">
            <v>MICHAEL RENE</v>
          </cell>
          <cell r="AE122" t="str">
            <v>INTEGRA</v>
          </cell>
          <cell r="AF122" t="str">
            <v>02</v>
          </cell>
          <cell r="AG122">
            <v>52.2</v>
          </cell>
          <cell r="AH122">
            <v>41.18</v>
          </cell>
          <cell r="AI122">
            <v>93.38</v>
          </cell>
          <cell r="AJ122">
            <v>290</v>
          </cell>
          <cell r="AK122">
            <v>40878</v>
          </cell>
          <cell r="AL122" t="str">
            <v>2522187</v>
          </cell>
          <cell r="AM122">
            <v>40730</v>
          </cell>
          <cell r="AN122" t="str">
            <v>2011</v>
          </cell>
          <cell r="AO122" t="str">
            <v>1</v>
          </cell>
          <cell r="AP122">
            <v>97.2</v>
          </cell>
          <cell r="AQ122">
            <v>0</v>
          </cell>
          <cell r="AR122">
            <v>0</v>
          </cell>
          <cell r="AS122">
            <v>0</v>
          </cell>
          <cell r="AT122">
            <v>0</v>
          </cell>
          <cell r="AU122">
            <v>0</v>
          </cell>
          <cell r="AV122">
            <v>0</v>
          </cell>
          <cell r="AW122">
            <v>0</v>
          </cell>
          <cell r="AX122">
            <v>0</v>
          </cell>
          <cell r="AY122">
            <v>0</v>
          </cell>
          <cell r="AZ122">
            <v>0</v>
          </cell>
          <cell r="BA122">
            <v>0</v>
          </cell>
          <cell r="BB122">
            <v>25837</v>
          </cell>
          <cell r="BC122">
            <v>0</v>
          </cell>
          <cell r="BD122">
            <v>0</v>
          </cell>
          <cell r="BE122">
            <v>0</v>
          </cell>
          <cell r="BF122">
            <v>0</v>
          </cell>
          <cell r="BG122">
            <v>0</v>
          </cell>
          <cell r="BH122" t="str">
            <v>558351MSCUM2</v>
          </cell>
          <cell r="BI122">
            <v>40878</v>
          </cell>
        </row>
        <row r="123">
          <cell r="A123" t="str">
            <v>20074740</v>
          </cell>
          <cell r="B123" t="str">
            <v>CAMEL VALERO DAVID RICHARD</v>
          </cell>
          <cell r="C123" t="str">
            <v>RESPONSABLE DE PROMOCION SOCIAL Y CAPACITACION</v>
          </cell>
          <cell r="D123" t="str">
            <v>20074740</v>
          </cell>
          <cell r="E123">
            <v>40878</v>
          </cell>
          <cell r="F123">
            <v>40939</v>
          </cell>
          <cell r="G123" t="str">
            <v>CAMEL VALERO DAVID RICHARD</v>
          </cell>
          <cell r="H123">
            <v>3100</v>
          </cell>
          <cell r="I123">
            <v>3100</v>
          </cell>
          <cell r="J123">
            <v>0</v>
          </cell>
          <cell r="K123">
            <v>0</v>
          </cell>
          <cell r="L123">
            <v>0</v>
          </cell>
          <cell r="M123">
            <v>2681.5</v>
          </cell>
          <cell r="N123" t="str">
            <v>OFICINA ZONAL JUNIN</v>
          </cell>
          <cell r="O123" t="str">
            <v xml:space="preserve">0019  </v>
          </cell>
          <cell r="P123" t="str">
            <v>3536</v>
          </cell>
          <cell r="Q123" t="str">
            <v>001</v>
          </cell>
          <cell r="R123" t="str">
            <v>74</v>
          </cell>
          <cell r="S123">
            <v>40896</v>
          </cell>
          <cell r="T123" t="str">
            <v>4041615589</v>
          </cell>
          <cell r="U123" t="str">
            <v>201112</v>
          </cell>
          <cell r="V123" t="str">
            <v>201112</v>
          </cell>
          <cell r="W123" t="str">
            <v>12</v>
          </cell>
          <cell r="X123">
            <v>1</v>
          </cell>
          <cell r="Y123" t="str">
            <v>CAS ZONALES DICIEMBRE 2011</v>
          </cell>
          <cell r="Z123">
            <v>4216</v>
          </cell>
          <cell r="AA123" t="str">
            <v>10200747408</v>
          </cell>
          <cell r="AB123" t="str">
            <v>CAMEL</v>
          </cell>
          <cell r="AC123" t="str">
            <v>VALERO</v>
          </cell>
          <cell r="AD123" t="str">
            <v>DAVID RICHARD</v>
          </cell>
          <cell r="AE123" t="str">
            <v>HORIZONTE</v>
          </cell>
          <cell r="AF123" t="str">
            <v>01</v>
          </cell>
          <cell r="AG123">
            <v>60.45</v>
          </cell>
          <cell r="AH123">
            <v>48.05</v>
          </cell>
          <cell r="AI123">
            <v>108.5</v>
          </cell>
          <cell r="AJ123">
            <v>310</v>
          </cell>
          <cell r="AK123">
            <v>40878</v>
          </cell>
          <cell r="AL123" t="str">
            <v>2658697</v>
          </cell>
          <cell r="AM123">
            <v>40861</v>
          </cell>
          <cell r="AN123" t="str">
            <v>2011</v>
          </cell>
          <cell r="AO123" t="str">
            <v>1</v>
          </cell>
          <cell r="AP123">
            <v>97.2</v>
          </cell>
          <cell r="AQ123">
            <v>0</v>
          </cell>
          <cell r="AR123">
            <v>0</v>
          </cell>
          <cell r="AS123">
            <v>0</v>
          </cell>
          <cell r="AT123">
            <v>0</v>
          </cell>
          <cell r="AU123">
            <v>0</v>
          </cell>
          <cell r="AV123">
            <v>0</v>
          </cell>
          <cell r="AW123">
            <v>0</v>
          </cell>
          <cell r="AX123">
            <v>0</v>
          </cell>
          <cell r="AY123">
            <v>0</v>
          </cell>
          <cell r="AZ123">
            <v>0</v>
          </cell>
          <cell r="BA123">
            <v>0</v>
          </cell>
          <cell r="BB123">
            <v>27852</v>
          </cell>
          <cell r="BC123">
            <v>0</v>
          </cell>
          <cell r="BD123">
            <v>0</v>
          </cell>
          <cell r="BE123">
            <v>0</v>
          </cell>
          <cell r="BF123">
            <v>0</v>
          </cell>
          <cell r="BG123">
            <v>0</v>
          </cell>
          <cell r="BH123" t="str">
            <v>578501DCVEE6</v>
          </cell>
          <cell r="BI123">
            <v>40878</v>
          </cell>
        </row>
        <row r="124">
          <cell r="A124" t="str">
            <v>20074740</v>
          </cell>
          <cell r="B124" t="str">
            <v>CAMEL VALERO DAVID RICHARD</v>
          </cell>
          <cell r="C124" t="str">
            <v>RESPONSABLE DE PROMOCION SOCIAL Y CAPACITACION</v>
          </cell>
          <cell r="D124" t="str">
            <v>20074740</v>
          </cell>
          <cell r="E124">
            <v>40878</v>
          </cell>
          <cell r="F124">
            <v>40968</v>
          </cell>
          <cell r="G124" t="str">
            <v>CAMEL VALERO DAVID RICHARD</v>
          </cell>
          <cell r="H124">
            <v>3100</v>
          </cell>
          <cell r="I124">
            <v>3100</v>
          </cell>
          <cell r="J124">
            <v>0</v>
          </cell>
          <cell r="K124">
            <v>0</v>
          </cell>
          <cell r="L124">
            <v>0</v>
          </cell>
          <cell r="M124">
            <v>2681.5</v>
          </cell>
          <cell r="N124" t="str">
            <v>OFICINA ZONAL JUNIN</v>
          </cell>
          <cell r="O124" t="str">
            <v xml:space="preserve">0019  </v>
          </cell>
          <cell r="P124" t="str">
            <v>3536</v>
          </cell>
          <cell r="Q124" t="str">
            <v>001</v>
          </cell>
          <cell r="R124" t="str">
            <v>74</v>
          </cell>
          <cell r="S124">
            <v>40896</v>
          </cell>
          <cell r="T124" t="str">
            <v>4041615589</v>
          </cell>
          <cell r="U124" t="str">
            <v>201112</v>
          </cell>
          <cell r="V124" t="str">
            <v>201112</v>
          </cell>
          <cell r="W124" t="str">
            <v>12</v>
          </cell>
          <cell r="X124">
            <v>1</v>
          </cell>
          <cell r="Y124" t="str">
            <v>CAS ZONALES DICIEMBRE 2011</v>
          </cell>
          <cell r="Z124">
            <v>4216</v>
          </cell>
          <cell r="AA124" t="str">
            <v>10200747408</v>
          </cell>
          <cell r="AB124" t="str">
            <v>CAMEL</v>
          </cell>
          <cell r="AC124" t="str">
            <v>VALERO</v>
          </cell>
          <cell r="AD124" t="str">
            <v>DAVID RICHARD</v>
          </cell>
          <cell r="AE124" t="str">
            <v>HORIZONTE</v>
          </cell>
          <cell r="AF124" t="str">
            <v>01</v>
          </cell>
          <cell r="AG124">
            <v>60.45</v>
          </cell>
          <cell r="AH124">
            <v>48.05</v>
          </cell>
          <cell r="AI124">
            <v>108.5</v>
          </cell>
          <cell r="AJ124">
            <v>310</v>
          </cell>
          <cell r="AK124">
            <v>40878</v>
          </cell>
          <cell r="AL124" t="str">
            <v>2658697</v>
          </cell>
          <cell r="AM124">
            <v>40861</v>
          </cell>
          <cell r="AN124" t="str">
            <v>2011</v>
          </cell>
          <cell r="AO124" t="str">
            <v>1</v>
          </cell>
          <cell r="AP124">
            <v>97.2</v>
          </cell>
          <cell r="AQ124">
            <v>0</v>
          </cell>
          <cell r="AR124">
            <v>0</v>
          </cell>
          <cell r="AS124">
            <v>0</v>
          </cell>
          <cell r="AT124">
            <v>0</v>
          </cell>
          <cell r="AU124">
            <v>0</v>
          </cell>
          <cell r="AV124">
            <v>0</v>
          </cell>
          <cell r="AW124">
            <v>0</v>
          </cell>
          <cell r="AX124">
            <v>0</v>
          </cell>
          <cell r="AY124">
            <v>0</v>
          </cell>
          <cell r="AZ124">
            <v>0</v>
          </cell>
          <cell r="BA124">
            <v>0</v>
          </cell>
          <cell r="BB124">
            <v>27852</v>
          </cell>
          <cell r="BC124">
            <v>0</v>
          </cell>
          <cell r="BD124">
            <v>0</v>
          </cell>
          <cell r="BE124">
            <v>0</v>
          </cell>
          <cell r="BF124">
            <v>0</v>
          </cell>
          <cell r="BG124">
            <v>0</v>
          </cell>
          <cell r="BH124" t="str">
            <v>578501DCVEE6</v>
          </cell>
          <cell r="BI124">
            <v>40878</v>
          </cell>
        </row>
        <row r="125">
          <cell r="A125" t="str">
            <v>20074740</v>
          </cell>
          <cell r="B125" t="str">
            <v>CAMEL VALERO DAVID RICHARD</v>
          </cell>
          <cell r="C125" t="str">
            <v>RESPONSABLE DE PROMOCION SOCIAL Y CAPACITACION</v>
          </cell>
          <cell r="D125" t="str">
            <v>20074740</v>
          </cell>
          <cell r="E125">
            <v>40878</v>
          </cell>
          <cell r="F125">
            <v>40999</v>
          </cell>
          <cell r="G125" t="str">
            <v>CAMEL VALERO DAVID RICHARD</v>
          </cell>
          <cell r="H125">
            <v>3100</v>
          </cell>
          <cell r="I125">
            <v>3100</v>
          </cell>
          <cell r="J125">
            <v>0</v>
          </cell>
          <cell r="K125">
            <v>0</v>
          </cell>
          <cell r="L125">
            <v>0</v>
          </cell>
          <cell r="M125">
            <v>2681.5</v>
          </cell>
          <cell r="N125" t="str">
            <v>OFICINA ZONAL JUNIN</v>
          </cell>
          <cell r="O125" t="str">
            <v xml:space="preserve">0019  </v>
          </cell>
          <cell r="P125" t="str">
            <v>3536</v>
          </cell>
          <cell r="Q125" t="str">
            <v>001</v>
          </cell>
          <cell r="R125" t="str">
            <v>74</v>
          </cell>
          <cell r="S125">
            <v>40896</v>
          </cell>
          <cell r="T125" t="str">
            <v>4041615589</v>
          </cell>
          <cell r="U125" t="str">
            <v>201112</v>
          </cell>
          <cell r="V125" t="str">
            <v>201112</v>
          </cell>
          <cell r="W125" t="str">
            <v>12</v>
          </cell>
          <cell r="X125">
            <v>1</v>
          </cell>
          <cell r="Y125" t="str">
            <v>CAS ZONALES DICIEMBRE 2011</v>
          </cell>
          <cell r="Z125">
            <v>4216</v>
          </cell>
          <cell r="AA125" t="str">
            <v>10200747408</v>
          </cell>
          <cell r="AB125" t="str">
            <v>CAMEL</v>
          </cell>
          <cell r="AC125" t="str">
            <v>VALERO</v>
          </cell>
          <cell r="AD125" t="str">
            <v>DAVID RICHARD</v>
          </cell>
          <cell r="AE125" t="str">
            <v>HORIZONTE</v>
          </cell>
          <cell r="AF125" t="str">
            <v>01</v>
          </cell>
          <cell r="AG125">
            <v>60.45</v>
          </cell>
          <cell r="AH125">
            <v>48.05</v>
          </cell>
          <cell r="AI125">
            <v>108.5</v>
          </cell>
          <cell r="AJ125">
            <v>310</v>
          </cell>
          <cell r="AK125">
            <v>40878</v>
          </cell>
          <cell r="AL125" t="str">
            <v>2658697</v>
          </cell>
          <cell r="AM125">
            <v>40861</v>
          </cell>
          <cell r="AN125" t="str">
            <v>2011</v>
          </cell>
          <cell r="AO125" t="str">
            <v>1</v>
          </cell>
          <cell r="AP125">
            <v>97.2</v>
          </cell>
          <cell r="AQ125">
            <v>0</v>
          </cell>
          <cell r="AR125">
            <v>0</v>
          </cell>
          <cell r="AS125">
            <v>0</v>
          </cell>
          <cell r="AT125">
            <v>0</v>
          </cell>
          <cell r="AU125">
            <v>0</v>
          </cell>
          <cell r="AV125">
            <v>0</v>
          </cell>
          <cell r="AW125">
            <v>0</v>
          </cell>
          <cell r="AX125">
            <v>0</v>
          </cell>
          <cell r="AY125">
            <v>0</v>
          </cell>
          <cell r="AZ125">
            <v>0</v>
          </cell>
          <cell r="BA125">
            <v>0</v>
          </cell>
          <cell r="BB125">
            <v>27852</v>
          </cell>
          <cell r="BC125">
            <v>0</v>
          </cell>
          <cell r="BD125">
            <v>0</v>
          </cell>
          <cell r="BE125">
            <v>0</v>
          </cell>
          <cell r="BF125">
            <v>0</v>
          </cell>
          <cell r="BG125">
            <v>0</v>
          </cell>
          <cell r="BH125" t="str">
            <v>578501DCVEE6</v>
          </cell>
          <cell r="BI125">
            <v>40878</v>
          </cell>
        </row>
        <row r="126">
          <cell r="A126" t="str">
            <v>20074740</v>
          </cell>
          <cell r="B126" t="str">
            <v>CAMEL VALERO DAVID RICHARD</v>
          </cell>
          <cell r="C126" t="str">
            <v>RESPONSABLE DE PROMOCION SOCIAL Y CAPACITACION</v>
          </cell>
          <cell r="D126" t="str">
            <v>20074740</v>
          </cell>
          <cell r="E126">
            <v>40878</v>
          </cell>
          <cell r="F126">
            <v>41029</v>
          </cell>
          <cell r="G126" t="str">
            <v>CAMEL VALERO DAVID RICHARD</v>
          </cell>
          <cell r="H126">
            <v>3100</v>
          </cell>
          <cell r="I126">
            <v>3100</v>
          </cell>
          <cell r="J126">
            <v>0</v>
          </cell>
          <cell r="K126">
            <v>0</v>
          </cell>
          <cell r="L126">
            <v>0</v>
          </cell>
          <cell r="M126">
            <v>2681.5</v>
          </cell>
          <cell r="N126" t="str">
            <v>OFICINA ZONAL JUNIN</v>
          </cell>
          <cell r="O126" t="str">
            <v xml:space="preserve">0019  </v>
          </cell>
          <cell r="P126" t="str">
            <v>3536</v>
          </cell>
          <cell r="Q126" t="str">
            <v>001</v>
          </cell>
          <cell r="R126" t="str">
            <v>74</v>
          </cell>
          <cell r="S126">
            <v>40896</v>
          </cell>
          <cell r="T126" t="str">
            <v>4041615589</v>
          </cell>
          <cell r="U126" t="str">
            <v>201112</v>
          </cell>
          <cell r="V126" t="str">
            <v>201112</v>
          </cell>
          <cell r="W126" t="str">
            <v>12</v>
          </cell>
          <cell r="X126">
            <v>1</v>
          </cell>
          <cell r="Y126" t="str">
            <v>CAS ZONALES DICIEMBRE 2011</v>
          </cell>
          <cell r="Z126">
            <v>4216</v>
          </cell>
          <cell r="AA126" t="str">
            <v>10200747408</v>
          </cell>
          <cell r="AB126" t="str">
            <v>CAMEL</v>
          </cell>
          <cell r="AC126" t="str">
            <v>VALERO</v>
          </cell>
          <cell r="AD126" t="str">
            <v>DAVID RICHARD</v>
          </cell>
          <cell r="AE126" t="str">
            <v>HORIZONTE</v>
          </cell>
          <cell r="AF126" t="str">
            <v>01</v>
          </cell>
          <cell r="AG126">
            <v>60.45</v>
          </cell>
          <cell r="AH126">
            <v>48.05</v>
          </cell>
          <cell r="AI126">
            <v>108.5</v>
          </cell>
          <cell r="AJ126">
            <v>310</v>
          </cell>
          <cell r="AK126">
            <v>40878</v>
          </cell>
          <cell r="AL126" t="str">
            <v>2658697</v>
          </cell>
          <cell r="AM126">
            <v>40861</v>
          </cell>
          <cell r="AN126" t="str">
            <v>2011</v>
          </cell>
          <cell r="AO126" t="str">
            <v>1</v>
          </cell>
          <cell r="AP126">
            <v>97.2</v>
          </cell>
          <cell r="AQ126">
            <v>0</v>
          </cell>
          <cell r="AR126">
            <v>0</v>
          </cell>
          <cell r="AS126">
            <v>0</v>
          </cell>
          <cell r="AT126">
            <v>0</v>
          </cell>
          <cell r="AU126">
            <v>0</v>
          </cell>
          <cell r="AV126">
            <v>0</v>
          </cell>
          <cell r="AW126">
            <v>0</v>
          </cell>
          <cell r="AX126">
            <v>0</v>
          </cell>
          <cell r="AY126">
            <v>0</v>
          </cell>
          <cell r="AZ126">
            <v>0</v>
          </cell>
          <cell r="BA126">
            <v>0</v>
          </cell>
          <cell r="BB126">
            <v>27852</v>
          </cell>
          <cell r="BC126">
            <v>0</v>
          </cell>
          <cell r="BD126">
            <v>0</v>
          </cell>
          <cell r="BE126">
            <v>0</v>
          </cell>
          <cell r="BF126">
            <v>0</v>
          </cell>
          <cell r="BG126">
            <v>0</v>
          </cell>
          <cell r="BH126" t="str">
            <v>578501DCVEE6</v>
          </cell>
          <cell r="BI126">
            <v>40878</v>
          </cell>
        </row>
        <row r="127">
          <cell r="A127" t="str">
            <v>20068994</v>
          </cell>
          <cell r="B127" t="str">
            <v>MORA  BONILLA ALDO PAUL</v>
          </cell>
          <cell r="C127" t="str">
            <v>JEFE DE LA OFICINA ZONAL JUNIN</v>
          </cell>
          <cell r="D127" t="str">
            <v>20068994</v>
          </cell>
          <cell r="E127">
            <v>40826</v>
          </cell>
          <cell r="F127">
            <v>40908</v>
          </cell>
          <cell r="G127" t="str">
            <v>MORA  BONILLA ALDO PAUL</v>
          </cell>
          <cell r="H127">
            <v>5500</v>
          </cell>
          <cell r="I127">
            <v>5500</v>
          </cell>
          <cell r="J127">
            <v>0</v>
          </cell>
          <cell r="K127">
            <v>0</v>
          </cell>
          <cell r="L127">
            <v>0</v>
          </cell>
          <cell r="M127">
            <v>4772.8999999999996</v>
          </cell>
          <cell r="N127" t="str">
            <v>OFICINA ZONAL JUNIN</v>
          </cell>
          <cell r="O127" t="str">
            <v xml:space="preserve">0019  </v>
          </cell>
          <cell r="P127" t="str">
            <v>3433</v>
          </cell>
          <cell r="Q127" t="str">
            <v>001</v>
          </cell>
          <cell r="R127" t="str">
            <v>342</v>
          </cell>
          <cell r="S127">
            <v>40896</v>
          </cell>
          <cell r="T127" t="str">
            <v>04-383-035975</v>
          </cell>
          <cell r="U127" t="str">
            <v>201112</v>
          </cell>
          <cell r="V127" t="str">
            <v>201112</v>
          </cell>
          <cell r="W127" t="str">
            <v>12</v>
          </cell>
          <cell r="X127">
            <v>1</v>
          </cell>
          <cell r="Y127" t="str">
            <v>CAS ZONALES DICIEMBRE 2011</v>
          </cell>
          <cell r="Z127">
            <v>4152</v>
          </cell>
          <cell r="AA127" t="str">
            <v>10200689947</v>
          </cell>
          <cell r="AB127" t="str">
            <v xml:space="preserve">MORA </v>
          </cell>
          <cell r="AC127" t="str">
            <v>BONILLA</v>
          </cell>
          <cell r="AD127" t="str">
            <v>ALDO PAUL</v>
          </cell>
          <cell r="AE127" t="str">
            <v>INTEGRA</v>
          </cell>
          <cell r="AF127" t="str">
            <v>02</v>
          </cell>
          <cell r="AG127">
            <v>99</v>
          </cell>
          <cell r="AH127">
            <v>78.099999999999994</v>
          </cell>
          <cell r="AI127">
            <v>177.1</v>
          </cell>
          <cell r="AJ127">
            <v>550</v>
          </cell>
          <cell r="AK127">
            <v>40826</v>
          </cell>
          <cell r="AL127" t="str">
            <v>2327102</v>
          </cell>
          <cell r="AM127">
            <v>40590</v>
          </cell>
          <cell r="AN127" t="str">
            <v>2011</v>
          </cell>
          <cell r="AO127" t="str">
            <v>1</v>
          </cell>
          <cell r="AP127">
            <v>97.2</v>
          </cell>
          <cell r="AQ127">
            <v>0</v>
          </cell>
          <cell r="AR127">
            <v>0</v>
          </cell>
          <cell r="AS127">
            <v>0</v>
          </cell>
          <cell r="AT127">
            <v>0</v>
          </cell>
          <cell r="AU127">
            <v>0</v>
          </cell>
          <cell r="AV127">
            <v>0</v>
          </cell>
          <cell r="AW127">
            <v>0</v>
          </cell>
          <cell r="AX127">
            <v>0</v>
          </cell>
          <cell r="AY127">
            <v>0</v>
          </cell>
          <cell r="AZ127">
            <v>0</v>
          </cell>
          <cell r="BA127">
            <v>0</v>
          </cell>
          <cell r="BB127">
            <v>27287</v>
          </cell>
          <cell r="BC127">
            <v>0</v>
          </cell>
          <cell r="BD127">
            <v>0</v>
          </cell>
          <cell r="BE127">
            <v>0</v>
          </cell>
          <cell r="BF127">
            <v>0</v>
          </cell>
          <cell r="BG127">
            <v>0</v>
          </cell>
          <cell r="BH127" t="str">
            <v>572851AMBAI9</v>
          </cell>
          <cell r="BI127">
            <v>40826</v>
          </cell>
        </row>
        <row r="128">
          <cell r="A128" t="str">
            <v>20049146</v>
          </cell>
          <cell r="B128" t="str">
            <v>SANTOS ALEGRE FREDDY</v>
          </cell>
          <cell r="C128" t="str">
            <v>RESPONSABLE DE PROYECTOS-SUPERVISIÓN</v>
          </cell>
          <cell r="D128" t="str">
            <v>20049146</v>
          </cell>
          <cell r="E128">
            <v>40878</v>
          </cell>
          <cell r="F128">
            <v>40939</v>
          </cell>
          <cell r="G128" t="str">
            <v>SANTOS ALEGRE FREDDY</v>
          </cell>
          <cell r="H128">
            <v>3300</v>
          </cell>
          <cell r="I128">
            <v>3300</v>
          </cell>
          <cell r="J128">
            <v>0</v>
          </cell>
          <cell r="K128">
            <v>0</v>
          </cell>
          <cell r="L128">
            <v>0</v>
          </cell>
          <cell r="M128">
            <v>2876.28</v>
          </cell>
          <cell r="N128" t="str">
            <v>OFICINA ZONAL JUNIN</v>
          </cell>
          <cell r="O128" t="str">
            <v xml:space="preserve">0019  </v>
          </cell>
          <cell r="P128" t="str">
            <v>3535</v>
          </cell>
          <cell r="Q128" t="str">
            <v>001</v>
          </cell>
          <cell r="R128" t="str">
            <v>147</v>
          </cell>
          <cell r="S128">
            <v>40896</v>
          </cell>
          <cell r="T128" t="str">
            <v>4041615619</v>
          </cell>
          <cell r="U128" t="str">
            <v>201112</v>
          </cell>
          <cell r="V128" t="str">
            <v>201112</v>
          </cell>
          <cell r="W128" t="str">
            <v>12</v>
          </cell>
          <cell r="X128">
            <v>1</v>
          </cell>
          <cell r="Y128" t="str">
            <v>CAS ZONALES DICIEMBRE 2011</v>
          </cell>
          <cell r="Z128">
            <v>4215</v>
          </cell>
          <cell r="AA128" t="str">
            <v>10200491462</v>
          </cell>
          <cell r="AB128" t="str">
            <v>SANTOS</v>
          </cell>
          <cell r="AC128" t="str">
            <v>ALEGRE</v>
          </cell>
          <cell r="AD128" t="str">
            <v>FREDDY</v>
          </cell>
          <cell r="AE128" t="str">
            <v>PRIMA</v>
          </cell>
          <cell r="AF128" t="str">
            <v>03</v>
          </cell>
          <cell r="AG128">
            <v>57.75</v>
          </cell>
          <cell r="AH128">
            <v>35.97</v>
          </cell>
          <cell r="AI128">
            <v>93.72</v>
          </cell>
          <cell r="AJ128">
            <v>330</v>
          </cell>
          <cell r="AK128">
            <v>40878</v>
          </cell>
          <cell r="AL128" t="str">
            <v>2689266</v>
          </cell>
          <cell r="AM128">
            <v>40883</v>
          </cell>
          <cell r="AN128" t="str">
            <v>2011</v>
          </cell>
          <cell r="AO128" t="str">
            <v>1</v>
          </cell>
          <cell r="AP128">
            <v>97.2</v>
          </cell>
          <cell r="AQ128">
            <v>0</v>
          </cell>
          <cell r="AR128">
            <v>0</v>
          </cell>
          <cell r="AS128">
            <v>0</v>
          </cell>
          <cell r="AT128">
            <v>0</v>
          </cell>
          <cell r="AU128">
            <v>0</v>
          </cell>
          <cell r="AV128">
            <v>0</v>
          </cell>
          <cell r="AW128">
            <v>0</v>
          </cell>
          <cell r="AX128">
            <v>0</v>
          </cell>
          <cell r="AY128">
            <v>0</v>
          </cell>
          <cell r="AZ128">
            <v>0</v>
          </cell>
          <cell r="BA128">
            <v>0</v>
          </cell>
          <cell r="BB128">
            <v>26545</v>
          </cell>
          <cell r="BC128">
            <v>0</v>
          </cell>
          <cell r="BD128">
            <v>0</v>
          </cell>
          <cell r="BE128">
            <v>0</v>
          </cell>
          <cell r="BF128">
            <v>0</v>
          </cell>
          <cell r="BG128">
            <v>0</v>
          </cell>
          <cell r="BH128" t="str">
            <v>565431FSATG1</v>
          </cell>
          <cell r="BI128">
            <v>40878</v>
          </cell>
        </row>
        <row r="129">
          <cell r="A129" t="str">
            <v>20049146</v>
          </cell>
          <cell r="B129" t="str">
            <v>SANTOS ALEGRE FREDDY</v>
          </cell>
          <cell r="C129" t="str">
            <v>RESPONSABLE DE PROYECTOS-SUPERVISIÓN</v>
          </cell>
          <cell r="D129" t="str">
            <v>20049146</v>
          </cell>
          <cell r="E129">
            <v>40878</v>
          </cell>
          <cell r="F129">
            <v>40999</v>
          </cell>
          <cell r="G129" t="str">
            <v>SANTOS ALEGRE FREDDY</v>
          </cell>
          <cell r="H129">
            <v>3300</v>
          </cell>
          <cell r="I129">
            <v>3300</v>
          </cell>
          <cell r="J129">
            <v>0</v>
          </cell>
          <cell r="K129">
            <v>0</v>
          </cell>
          <cell r="L129">
            <v>0</v>
          </cell>
          <cell r="M129">
            <v>2876.28</v>
          </cell>
          <cell r="N129" t="str">
            <v>OFICINA ZONAL JUNIN</v>
          </cell>
          <cell r="O129" t="str">
            <v xml:space="preserve">0019  </v>
          </cell>
          <cell r="P129" t="str">
            <v>3535</v>
          </cell>
          <cell r="Q129" t="str">
            <v>001</v>
          </cell>
          <cell r="R129" t="str">
            <v>147</v>
          </cell>
          <cell r="S129">
            <v>40896</v>
          </cell>
          <cell r="T129" t="str">
            <v>4041615619</v>
          </cell>
          <cell r="U129" t="str">
            <v>201112</v>
          </cell>
          <cell r="V129" t="str">
            <v>201112</v>
          </cell>
          <cell r="W129" t="str">
            <v>12</v>
          </cell>
          <cell r="X129">
            <v>1</v>
          </cell>
          <cell r="Y129" t="str">
            <v>CAS ZONALES DICIEMBRE 2011</v>
          </cell>
          <cell r="Z129">
            <v>4215</v>
          </cell>
          <cell r="AA129" t="str">
            <v>10200491462</v>
          </cell>
          <cell r="AB129" t="str">
            <v>SANTOS</v>
          </cell>
          <cell r="AC129" t="str">
            <v>ALEGRE</v>
          </cell>
          <cell r="AD129" t="str">
            <v>FREDDY</v>
          </cell>
          <cell r="AE129" t="str">
            <v>PRIMA</v>
          </cell>
          <cell r="AF129" t="str">
            <v>03</v>
          </cell>
          <cell r="AG129">
            <v>57.75</v>
          </cell>
          <cell r="AH129">
            <v>35.97</v>
          </cell>
          <cell r="AI129">
            <v>93.72</v>
          </cell>
          <cell r="AJ129">
            <v>330</v>
          </cell>
          <cell r="AK129">
            <v>40878</v>
          </cell>
          <cell r="AL129" t="str">
            <v>2689266</v>
          </cell>
          <cell r="AM129">
            <v>40883</v>
          </cell>
          <cell r="AN129" t="str">
            <v>2011</v>
          </cell>
          <cell r="AO129" t="str">
            <v>1</v>
          </cell>
          <cell r="AP129">
            <v>97.2</v>
          </cell>
          <cell r="AQ129">
            <v>0</v>
          </cell>
          <cell r="AR129">
            <v>0</v>
          </cell>
          <cell r="AS129">
            <v>0</v>
          </cell>
          <cell r="AT129">
            <v>0</v>
          </cell>
          <cell r="AU129">
            <v>0</v>
          </cell>
          <cell r="AV129">
            <v>0</v>
          </cell>
          <cell r="AW129">
            <v>0</v>
          </cell>
          <cell r="AX129">
            <v>0</v>
          </cell>
          <cell r="AY129">
            <v>0</v>
          </cell>
          <cell r="AZ129">
            <v>0</v>
          </cell>
          <cell r="BA129">
            <v>0</v>
          </cell>
          <cell r="BB129">
            <v>26545</v>
          </cell>
          <cell r="BC129">
            <v>0</v>
          </cell>
          <cell r="BD129">
            <v>0</v>
          </cell>
          <cell r="BE129">
            <v>0</v>
          </cell>
          <cell r="BF129">
            <v>0</v>
          </cell>
          <cell r="BG129">
            <v>0</v>
          </cell>
          <cell r="BH129" t="str">
            <v>565431FSATG1</v>
          </cell>
          <cell r="BI129">
            <v>40878</v>
          </cell>
        </row>
        <row r="130">
          <cell r="A130" t="str">
            <v>20049146</v>
          </cell>
          <cell r="B130" t="str">
            <v>SANTOS ALEGRE FREDDY</v>
          </cell>
          <cell r="C130" t="str">
            <v>RESPONSABLE DE PROYECTOS-SUPERVISIÓN</v>
          </cell>
          <cell r="D130" t="str">
            <v>20049146</v>
          </cell>
          <cell r="E130">
            <v>40878</v>
          </cell>
          <cell r="F130">
            <v>41060</v>
          </cell>
          <cell r="G130" t="str">
            <v>SANTOS ALEGRE FREDDY</v>
          </cell>
          <cell r="H130">
            <v>3300</v>
          </cell>
          <cell r="I130">
            <v>3300</v>
          </cell>
          <cell r="J130">
            <v>0</v>
          </cell>
          <cell r="K130">
            <v>0</v>
          </cell>
          <cell r="L130">
            <v>0</v>
          </cell>
          <cell r="M130">
            <v>2876.28</v>
          </cell>
          <cell r="N130" t="str">
            <v>OFICINA ZONAL JUNIN</v>
          </cell>
          <cell r="O130" t="str">
            <v xml:space="preserve">0019  </v>
          </cell>
          <cell r="P130" t="str">
            <v>3535</v>
          </cell>
          <cell r="Q130" t="str">
            <v>001</v>
          </cell>
          <cell r="R130" t="str">
            <v>147</v>
          </cell>
          <cell r="S130">
            <v>40896</v>
          </cell>
          <cell r="T130" t="str">
            <v>4041615619</v>
          </cell>
          <cell r="U130" t="str">
            <v>201112</v>
          </cell>
          <cell r="V130" t="str">
            <v>201112</v>
          </cell>
          <cell r="W130" t="str">
            <v>12</v>
          </cell>
          <cell r="X130">
            <v>1</v>
          </cell>
          <cell r="Y130" t="str">
            <v>CAS ZONALES DICIEMBRE 2011</v>
          </cell>
          <cell r="Z130">
            <v>4215</v>
          </cell>
          <cell r="AA130" t="str">
            <v>10200491462</v>
          </cell>
          <cell r="AB130" t="str">
            <v>SANTOS</v>
          </cell>
          <cell r="AC130" t="str">
            <v>ALEGRE</v>
          </cell>
          <cell r="AD130" t="str">
            <v>FREDDY</v>
          </cell>
          <cell r="AE130" t="str">
            <v>PRIMA</v>
          </cell>
          <cell r="AF130" t="str">
            <v>03</v>
          </cell>
          <cell r="AG130">
            <v>57.75</v>
          </cell>
          <cell r="AH130">
            <v>35.97</v>
          </cell>
          <cell r="AI130">
            <v>93.72</v>
          </cell>
          <cell r="AJ130">
            <v>330</v>
          </cell>
          <cell r="AK130">
            <v>40878</v>
          </cell>
          <cell r="AL130" t="str">
            <v>2689266</v>
          </cell>
          <cell r="AM130">
            <v>40883</v>
          </cell>
          <cell r="AN130" t="str">
            <v>2011</v>
          </cell>
          <cell r="AO130" t="str">
            <v>1</v>
          </cell>
          <cell r="AP130">
            <v>97.2</v>
          </cell>
          <cell r="AQ130">
            <v>0</v>
          </cell>
          <cell r="AR130">
            <v>0</v>
          </cell>
          <cell r="AS130">
            <v>0</v>
          </cell>
          <cell r="AT130">
            <v>0</v>
          </cell>
          <cell r="AU130">
            <v>0</v>
          </cell>
          <cell r="AV130">
            <v>0</v>
          </cell>
          <cell r="AW130">
            <v>0</v>
          </cell>
          <cell r="AX130">
            <v>0</v>
          </cell>
          <cell r="AY130">
            <v>0</v>
          </cell>
          <cell r="AZ130">
            <v>0</v>
          </cell>
          <cell r="BA130">
            <v>0</v>
          </cell>
          <cell r="BB130">
            <v>26545</v>
          </cell>
          <cell r="BC130">
            <v>0</v>
          </cell>
          <cell r="BD130">
            <v>0</v>
          </cell>
          <cell r="BE130">
            <v>0</v>
          </cell>
          <cell r="BF130">
            <v>0</v>
          </cell>
          <cell r="BG130">
            <v>0</v>
          </cell>
          <cell r="BH130" t="str">
            <v>565431FSATG1</v>
          </cell>
          <cell r="BI130">
            <v>40878</v>
          </cell>
        </row>
        <row r="131">
          <cell r="A131" t="str">
            <v>19854011</v>
          </cell>
          <cell r="B131" t="str">
            <v>VILLAVERDE ROMANI JAVIER GERARDO</v>
          </cell>
          <cell r="C131" t="str">
            <v>RESPONSABLE DE PROYECTOS EVALUACION</v>
          </cell>
          <cell r="D131" t="str">
            <v>19854011</v>
          </cell>
          <cell r="E131">
            <v>40875</v>
          </cell>
          <cell r="F131">
            <v>40908</v>
          </cell>
          <cell r="G131" t="str">
            <v>VILLAVERDE ROMANI JAVIER GERARDO</v>
          </cell>
          <cell r="H131">
            <v>3300</v>
          </cell>
          <cell r="I131">
            <v>3300</v>
          </cell>
          <cell r="J131">
            <v>0</v>
          </cell>
          <cell r="K131">
            <v>0</v>
          </cell>
          <cell r="L131">
            <v>0</v>
          </cell>
          <cell r="M131">
            <v>2876.28</v>
          </cell>
          <cell r="N131" t="str">
            <v>OFICINA ZONAL JUNIN</v>
          </cell>
          <cell r="O131" t="str">
            <v xml:space="preserve">0019  </v>
          </cell>
          <cell r="P131" t="str">
            <v>3524</v>
          </cell>
          <cell r="Q131" t="str">
            <v>001</v>
          </cell>
          <cell r="R131" t="str">
            <v>1119</v>
          </cell>
          <cell r="S131">
            <v>40896</v>
          </cell>
          <cell r="T131" t="str">
            <v>4041615600</v>
          </cell>
          <cell r="U131" t="str">
            <v>201112</v>
          </cell>
          <cell r="V131" t="str">
            <v>201112</v>
          </cell>
          <cell r="W131" t="str">
            <v>12</v>
          </cell>
          <cell r="X131">
            <v>1</v>
          </cell>
          <cell r="Y131" t="str">
            <v>CAS ZONALES DICIEMBRE 2011</v>
          </cell>
          <cell r="Z131">
            <v>4207</v>
          </cell>
          <cell r="AA131" t="str">
            <v>10198540116</v>
          </cell>
          <cell r="AB131" t="str">
            <v>VILLAVERDE</v>
          </cell>
          <cell r="AC131" t="str">
            <v>ROMANI</v>
          </cell>
          <cell r="AD131" t="str">
            <v>JAVIER GERARDO</v>
          </cell>
          <cell r="AE131" t="str">
            <v>PRIMA</v>
          </cell>
          <cell r="AF131" t="str">
            <v>03</v>
          </cell>
          <cell r="AG131">
            <v>57.75</v>
          </cell>
          <cell r="AH131">
            <v>35.97</v>
          </cell>
          <cell r="AI131">
            <v>93.72</v>
          </cell>
          <cell r="AJ131">
            <v>330</v>
          </cell>
          <cell r="AK131">
            <v>40875</v>
          </cell>
          <cell r="AL131" t="str">
            <v>2352655</v>
          </cell>
          <cell r="AM131">
            <v>40604</v>
          </cell>
          <cell r="AN131" t="str">
            <v>2011</v>
          </cell>
          <cell r="AO131" t="str">
            <v>1</v>
          </cell>
          <cell r="AP131">
            <v>97.2</v>
          </cell>
          <cell r="AQ131">
            <v>0</v>
          </cell>
          <cell r="AR131">
            <v>0</v>
          </cell>
          <cell r="AS131">
            <v>0</v>
          </cell>
          <cell r="AT131">
            <v>0</v>
          </cell>
          <cell r="AU131">
            <v>0</v>
          </cell>
          <cell r="AV131">
            <v>0</v>
          </cell>
          <cell r="AW131">
            <v>0</v>
          </cell>
          <cell r="AX131">
            <v>0</v>
          </cell>
          <cell r="AY131">
            <v>0</v>
          </cell>
          <cell r="AZ131">
            <v>0</v>
          </cell>
          <cell r="BA131">
            <v>0</v>
          </cell>
          <cell r="BB131">
            <v>24370</v>
          </cell>
          <cell r="BC131">
            <v>0</v>
          </cell>
          <cell r="BD131">
            <v>0</v>
          </cell>
          <cell r="BE131">
            <v>0</v>
          </cell>
          <cell r="BF131">
            <v>0</v>
          </cell>
          <cell r="BG131">
            <v>0</v>
          </cell>
          <cell r="BH131" t="str">
            <v>543741JVRLA8</v>
          </cell>
          <cell r="BI131">
            <v>40875</v>
          </cell>
        </row>
        <row r="132">
          <cell r="A132" t="str">
            <v>20036491</v>
          </cell>
          <cell r="B132" t="str">
            <v>MORALES ZAPATA ALEJANDRO JONHY</v>
          </cell>
          <cell r="C132" t="str">
            <v>RESPONSABLE ADMINISTRATIVO E INFORMATICO</v>
          </cell>
          <cell r="D132" t="str">
            <v>20036491</v>
          </cell>
          <cell r="E132">
            <v>40896</v>
          </cell>
          <cell r="F132">
            <v>40939</v>
          </cell>
          <cell r="G132" t="str">
            <v>MORALES ZAPATA ALEJANDRO JONHY</v>
          </cell>
          <cell r="H132">
            <v>800</v>
          </cell>
          <cell r="I132">
            <v>800</v>
          </cell>
          <cell r="J132">
            <v>0</v>
          </cell>
          <cell r="K132">
            <v>0</v>
          </cell>
          <cell r="L132">
            <v>0</v>
          </cell>
          <cell r="M132">
            <v>696</v>
          </cell>
          <cell r="N132" t="str">
            <v>OFICINA ZONAL JUNIN</v>
          </cell>
          <cell r="O132" t="str">
            <v xml:space="preserve">0019  </v>
          </cell>
          <cell r="P132" t="str">
            <v>3631</v>
          </cell>
          <cell r="Q132" t="str">
            <v>001</v>
          </cell>
          <cell r="R132" t="str">
            <v>00422</v>
          </cell>
          <cell r="S132">
            <v>40905</v>
          </cell>
          <cell r="T132" t="str">
            <v>4017965730</v>
          </cell>
          <cell r="U132" t="str">
            <v>201112</v>
          </cell>
          <cell r="V132" t="str">
            <v>201112</v>
          </cell>
          <cell r="W132" t="str">
            <v>13</v>
          </cell>
          <cell r="X132">
            <v>2</v>
          </cell>
          <cell r="Y132" t="str">
            <v>CAS ZONALES DICIEMBRE 2011 ADICIONAL 01</v>
          </cell>
          <cell r="Z132">
            <v>300</v>
          </cell>
          <cell r="AA132" t="str">
            <v>10200364916</v>
          </cell>
          <cell r="AB132" t="str">
            <v>MORALES</v>
          </cell>
          <cell r="AC132" t="str">
            <v>ZAPATA</v>
          </cell>
          <cell r="AD132" t="str">
            <v>ALEJANDRO JONHY</v>
          </cell>
          <cell r="AE132" t="str">
            <v>ONP</v>
          </cell>
          <cell r="AF132" t="str">
            <v>99</v>
          </cell>
          <cell r="AG132">
            <v>0</v>
          </cell>
          <cell r="AH132">
            <v>0</v>
          </cell>
          <cell r="AI132">
            <v>0</v>
          </cell>
          <cell r="AJ132">
            <v>104</v>
          </cell>
          <cell r="AK132">
            <v>40896</v>
          </cell>
          <cell r="AL132" t="str">
            <v/>
          </cell>
          <cell r="AM132">
            <v>1</v>
          </cell>
          <cell r="AN132" t="str">
            <v>2011</v>
          </cell>
          <cell r="AO132" t="str">
            <v>1</v>
          </cell>
          <cell r="AP132">
            <v>72</v>
          </cell>
          <cell r="AQ132">
            <v>0</v>
          </cell>
          <cell r="AR132">
            <v>0</v>
          </cell>
          <cell r="AS132">
            <v>0</v>
          </cell>
          <cell r="AT132">
            <v>0</v>
          </cell>
          <cell r="AU132">
            <v>0</v>
          </cell>
          <cell r="AV132">
            <v>0</v>
          </cell>
          <cell r="AW132">
            <v>0</v>
          </cell>
          <cell r="AX132">
            <v>0</v>
          </cell>
          <cell r="AY132">
            <v>0</v>
          </cell>
          <cell r="AZ132">
            <v>0</v>
          </cell>
          <cell r="BA132">
            <v>0</v>
          </cell>
          <cell r="BB132">
            <v>26156</v>
          </cell>
          <cell r="BC132">
            <v>0</v>
          </cell>
          <cell r="BD132">
            <v>0</v>
          </cell>
          <cell r="BE132">
            <v>0</v>
          </cell>
          <cell r="BF132">
            <v>0</v>
          </cell>
          <cell r="BG132">
            <v>0</v>
          </cell>
          <cell r="BH132" t="str">
            <v/>
          </cell>
          <cell r="BI132">
            <v>39706</v>
          </cell>
        </row>
        <row r="133">
          <cell r="A133" t="str">
            <v>20036491</v>
          </cell>
          <cell r="B133" t="str">
            <v>MORALES ZAPATA ALEJANDRO JONHY</v>
          </cell>
          <cell r="C133" t="str">
            <v>RESPONSABLE ADMINISTRATIVO E INFORMATICO</v>
          </cell>
          <cell r="D133" t="str">
            <v>20036491</v>
          </cell>
          <cell r="E133">
            <v>40896</v>
          </cell>
          <cell r="F133">
            <v>40999</v>
          </cell>
          <cell r="G133" t="str">
            <v>MORALES ZAPATA ALEJANDRO JONHY</v>
          </cell>
          <cell r="H133">
            <v>800</v>
          </cell>
          <cell r="I133">
            <v>800</v>
          </cell>
          <cell r="J133">
            <v>0</v>
          </cell>
          <cell r="K133">
            <v>0</v>
          </cell>
          <cell r="L133">
            <v>0</v>
          </cell>
          <cell r="M133">
            <v>696</v>
          </cell>
          <cell r="N133" t="str">
            <v>OFICINA ZONAL JUNIN</v>
          </cell>
          <cell r="O133" t="str">
            <v xml:space="preserve">0019  </v>
          </cell>
          <cell r="P133" t="str">
            <v>3631</v>
          </cell>
          <cell r="Q133" t="str">
            <v>001</v>
          </cell>
          <cell r="R133" t="str">
            <v>00422</v>
          </cell>
          <cell r="S133">
            <v>40905</v>
          </cell>
          <cell r="T133" t="str">
            <v>4017965730</v>
          </cell>
          <cell r="U133" t="str">
            <v>201112</v>
          </cell>
          <cell r="V133" t="str">
            <v>201112</v>
          </cell>
          <cell r="W133" t="str">
            <v>13</v>
          </cell>
          <cell r="X133">
            <v>2</v>
          </cell>
          <cell r="Y133" t="str">
            <v>CAS ZONALES DICIEMBRE 2011 ADICIONAL 01</v>
          </cell>
          <cell r="Z133">
            <v>300</v>
          </cell>
          <cell r="AA133" t="str">
            <v>10200364916</v>
          </cell>
          <cell r="AB133" t="str">
            <v>MORALES</v>
          </cell>
          <cell r="AC133" t="str">
            <v>ZAPATA</v>
          </cell>
          <cell r="AD133" t="str">
            <v>ALEJANDRO JONHY</v>
          </cell>
          <cell r="AE133" t="str">
            <v>ONP</v>
          </cell>
          <cell r="AF133" t="str">
            <v>99</v>
          </cell>
          <cell r="AG133">
            <v>0</v>
          </cell>
          <cell r="AH133">
            <v>0</v>
          </cell>
          <cell r="AI133">
            <v>0</v>
          </cell>
          <cell r="AJ133">
            <v>104</v>
          </cell>
          <cell r="AK133">
            <v>40896</v>
          </cell>
          <cell r="AL133" t="str">
            <v/>
          </cell>
          <cell r="AM133">
            <v>1</v>
          </cell>
          <cell r="AN133" t="str">
            <v>2011</v>
          </cell>
          <cell r="AO133" t="str">
            <v>1</v>
          </cell>
          <cell r="AP133">
            <v>72</v>
          </cell>
          <cell r="AQ133">
            <v>0</v>
          </cell>
          <cell r="AR133">
            <v>0</v>
          </cell>
          <cell r="AS133">
            <v>0</v>
          </cell>
          <cell r="AT133">
            <v>0</v>
          </cell>
          <cell r="AU133">
            <v>0</v>
          </cell>
          <cell r="AV133">
            <v>0</v>
          </cell>
          <cell r="AW133">
            <v>0</v>
          </cell>
          <cell r="AX133">
            <v>0</v>
          </cell>
          <cell r="AY133">
            <v>0</v>
          </cell>
          <cell r="AZ133">
            <v>0</v>
          </cell>
          <cell r="BA133">
            <v>0</v>
          </cell>
          <cell r="BB133">
            <v>26156</v>
          </cell>
          <cell r="BC133">
            <v>0</v>
          </cell>
          <cell r="BD133">
            <v>0</v>
          </cell>
          <cell r="BE133">
            <v>0</v>
          </cell>
          <cell r="BF133">
            <v>0</v>
          </cell>
          <cell r="BG133">
            <v>0</v>
          </cell>
          <cell r="BH133" t="str">
            <v/>
          </cell>
          <cell r="BI133">
            <v>39706</v>
          </cell>
        </row>
        <row r="134">
          <cell r="A134" t="str">
            <v>20036491</v>
          </cell>
          <cell r="B134" t="str">
            <v>MORALES ZAPATA ALEJANDRO JONHY</v>
          </cell>
          <cell r="C134" t="str">
            <v>RESPONSABLE ADMINISTRATIVO E INFORMATICO</v>
          </cell>
          <cell r="D134" t="str">
            <v>20036491</v>
          </cell>
          <cell r="E134">
            <v>40896</v>
          </cell>
          <cell r="F134">
            <v>41060</v>
          </cell>
          <cell r="G134" t="str">
            <v>MORALES ZAPATA ALEJANDRO JONHY</v>
          </cell>
          <cell r="H134">
            <v>800</v>
          </cell>
          <cell r="I134">
            <v>800</v>
          </cell>
          <cell r="J134">
            <v>0</v>
          </cell>
          <cell r="K134">
            <v>0</v>
          </cell>
          <cell r="L134">
            <v>0</v>
          </cell>
          <cell r="M134">
            <v>696</v>
          </cell>
          <cell r="N134" t="str">
            <v>OFICINA ZONAL JUNIN</v>
          </cell>
          <cell r="O134" t="str">
            <v xml:space="preserve">0019  </v>
          </cell>
          <cell r="P134" t="str">
            <v>3631</v>
          </cell>
          <cell r="Q134" t="str">
            <v>001</v>
          </cell>
          <cell r="R134" t="str">
            <v>00422</v>
          </cell>
          <cell r="S134">
            <v>40905</v>
          </cell>
          <cell r="T134" t="str">
            <v>4017965730</v>
          </cell>
          <cell r="U134" t="str">
            <v>201112</v>
          </cell>
          <cell r="V134" t="str">
            <v>201112</v>
          </cell>
          <cell r="W134" t="str">
            <v>13</v>
          </cell>
          <cell r="X134">
            <v>2</v>
          </cell>
          <cell r="Y134" t="str">
            <v>CAS ZONALES DICIEMBRE 2011 ADICIONAL 01</v>
          </cell>
          <cell r="Z134">
            <v>300</v>
          </cell>
          <cell r="AA134" t="str">
            <v>10200364916</v>
          </cell>
          <cell r="AB134" t="str">
            <v>MORALES</v>
          </cell>
          <cell r="AC134" t="str">
            <v>ZAPATA</v>
          </cell>
          <cell r="AD134" t="str">
            <v>ALEJANDRO JONHY</v>
          </cell>
          <cell r="AE134" t="str">
            <v>ONP</v>
          </cell>
          <cell r="AF134" t="str">
            <v>99</v>
          </cell>
          <cell r="AG134">
            <v>0</v>
          </cell>
          <cell r="AH134">
            <v>0</v>
          </cell>
          <cell r="AI134">
            <v>0</v>
          </cell>
          <cell r="AJ134">
            <v>104</v>
          </cell>
          <cell r="AK134">
            <v>40896</v>
          </cell>
          <cell r="AL134" t="str">
            <v/>
          </cell>
          <cell r="AM134">
            <v>1</v>
          </cell>
          <cell r="AN134" t="str">
            <v>2011</v>
          </cell>
          <cell r="AO134" t="str">
            <v>1</v>
          </cell>
          <cell r="AP134">
            <v>72</v>
          </cell>
          <cell r="AQ134">
            <v>0</v>
          </cell>
          <cell r="AR134">
            <v>0</v>
          </cell>
          <cell r="AS134">
            <v>0</v>
          </cell>
          <cell r="AT134">
            <v>0</v>
          </cell>
          <cell r="AU134">
            <v>0</v>
          </cell>
          <cell r="AV134">
            <v>0</v>
          </cell>
          <cell r="AW134">
            <v>0</v>
          </cell>
          <cell r="AX134">
            <v>0</v>
          </cell>
          <cell r="AY134">
            <v>0</v>
          </cell>
          <cell r="AZ134">
            <v>0</v>
          </cell>
          <cell r="BA134">
            <v>0</v>
          </cell>
          <cell r="BB134">
            <v>26156</v>
          </cell>
          <cell r="BC134">
            <v>0</v>
          </cell>
          <cell r="BD134">
            <v>0</v>
          </cell>
          <cell r="BE134">
            <v>0</v>
          </cell>
          <cell r="BF134">
            <v>0</v>
          </cell>
          <cell r="BG134">
            <v>0</v>
          </cell>
          <cell r="BH134" t="str">
            <v/>
          </cell>
          <cell r="BI134">
            <v>39706</v>
          </cell>
        </row>
        <row r="135">
          <cell r="A135" t="str">
            <v>42479410</v>
          </cell>
          <cell r="B135" t="str">
            <v>PAUCARCHUCO GABRIEL DANIEL JOSE</v>
          </cell>
          <cell r="C135" t="str">
            <v>CHOFER</v>
          </cell>
          <cell r="D135" t="str">
            <v>42479410</v>
          </cell>
          <cell r="E135">
            <v>40896</v>
          </cell>
          <cell r="F135">
            <v>40939</v>
          </cell>
          <cell r="G135" t="str">
            <v>PAUCARCHUCO GABRIEL DANIEL JOSE</v>
          </cell>
          <cell r="H135">
            <v>440</v>
          </cell>
          <cell r="I135">
            <v>440</v>
          </cell>
          <cell r="J135">
            <v>0</v>
          </cell>
          <cell r="K135">
            <v>0</v>
          </cell>
          <cell r="L135">
            <v>0</v>
          </cell>
          <cell r="M135">
            <v>382.8</v>
          </cell>
          <cell r="N135" t="str">
            <v>OFICINA ZONAL JUNIN</v>
          </cell>
          <cell r="O135" t="str">
            <v xml:space="preserve">0019  </v>
          </cell>
          <cell r="P135" t="str">
            <v>3632</v>
          </cell>
          <cell r="Q135" t="str">
            <v>001</v>
          </cell>
          <cell r="R135" t="str">
            <v>0002</v>
          </cell>
          <cell r="S135">
            <v>40905</v>
          </cell>
          <cell r="T135" t="str">
            <v>4041669727</v>
          </cell>
          <cell r="U135" t="str">
            <v>201112</v>
          </cell>
          <cell r="V135" t="str">
            <v>201112</v>
          </cell>
          <cell r="W135" t="str">
            <v>13</v>
          </cell>
          <cell r="X135">
            <v>2</v>
          </cell>
          <cell r="Y135" t="str">
            <v>CAS ZONALES DICIEMBRE 2011 ADICIONAL 01</v>
          </cell>
          <cell r="Z135">
            <v>4253</v>
          </cell>
          <cell r="AA135" t="str">
            <v>10424794100</v>
          </cell>
          <cell r="AB135" t="str">
            <v>PAUCARCHUCO</v>
          </cell>
          <cell r="AC135" t="str">
            <v>GABRIEL</v>
          </cell>
          <cell r="AD135" t="str">
            <v>DANIEL JOSE</v>
          </cell>
          <cell r="AE135" t="str">
            <v>ONP</v>
          </cell>
          <cell r="AF135" t="str">
            <v>99</v>
          </cell>
          <cell r="AG135">
            <v>0</v>
          </cell>
          <cell r="AH135">
            <v>0</v>
          </cell>
          <cell r="AI135">
            <v>0</v>
          </cell>
          <cell r="AJ135">
            <v>57.2</v>
          </cell>
          <cell r="AK135">
            <v>40896</v>
          </cell>
          <cell r="AL135" t="str">
            <v/>
          </cell>
          <cell r="AM135">
            <v>1</v>
          </cell>
          <cell r="AN135" t="str">
            <v>2011</v>
          </cell>
          <cell r="AO135" t="str">
            <v>1</v>
          </cell>
          <cell r="AP135">
            <v>60.75</v>
          </cell>
          <cell r="AQ135">
            <v>0</v>
          </cell>
          <cell r="AR135">
            <v>0</v>
          </cell>
          <cell r="AS135">
            <v>0</v>
          </cell>
          <cell r="AT135">
            <v>0</v>
          </cell>
          <cell r="AU135">
            <v>0</v>
          </cell>
          <cell r="AV135">
            <v>0</v>
          </cell>
          <cell r="AW135">
            <v>0</v>
          </cell>
          <cell r="AX135">
            <v>0</v>
          </cell>
          <cell r="AY135">
            <v>0</v>
          </cell>
          <cell r="AZ135">
            <v>0</v>
          </cell>
          <cell r="BA135">
            <v>0</v>
          </cell>
          <cell r="BB135">
            <v>30029</v>
          </cell>
          <cell r="BC135">
            <v>0</v>
          </cell>
          <cell r="BD135">
            <v>0</v>
          </cell>
          <cell r="BE135">
            <v>0</v>
          </cell>
          <cell r="BF135">
            <v>0</v>
          </cell>
          <cell r="BG135">
            <v>0</v>
          </cell>
          <cell r="BH135" t="str">
            <v/>
          </cell>
          <cell r="BI135">
            <v>40896</v>
          </cell>
        </row>
        <row r="136">
          <cell r="A136" t="str">
            <v>42479410</v>
          </cell>
          <cell r="B136" t="str">
            <v>PAUCARCHUCO GABRIEL DANIEL JOSE</v>
          </cell>
          <cell r="C136" t="str">
            <v>CHOFER</v>
          </cell>
          <cell r="D136" t="str">
            <v>42479410</v>
          </cell>
          <cell r="E136">
            <v>40896</v>
          </cell>
          <cell r="F136">
            <v>40999</v>
          </cell>
          <cell r="G136" t="str">
            <v>PAUCARCHUCO GABRIEL DANIEL JOSE</v>
          </cell>
          <cell r="H136">
            <v>440</v>
          </cell>
          <cell r="I136">
            <v>440</v>
          </cell>
          <cell r="J136">
            <v>0</v>
          </cell>
          <cell r="K136">
            <v>0</v>
          </cell>
          <cell r="L136">
            <v>0</v>
          </cell>
          <cell r="M136">
            <v>382.8</v>
          </cell>
          <cell r="N136" t="str">
            <v>OFICINA ZONAL JUNIN</v>
          </cell>
          <cell r="O136" t="str">
            <v xml:space="preserve">0019  </v>
          </cell>
          <cell r="P136" t="str">
            <v>3632</v>
          </cell>
          <cell r="Q136" t="str">
            <v>001</v>
          </cell>
          <cell r="R136" t="str">
            <v>0002</v>
          </cell>
          <cell r="S136">
            <v>40905</v>
          </cell>
          <cell r="T136" t="str">
            <v>4041669727</v>
          </cell>
          <cell r="U136" t="str">
            <v>201112</v>
          </cell>
          <cell r="V136" t="str">
            <v>201112</v>
          </cell>
          <cell r="W136" t="str">
            <v>13</v>
          </cell>
          <cell r="X136">
            <v>2</v>
          </cell>
          <cell r="Y136" t="str">
            <v>CAS ZONALES DICIEMBRE 2011 ADICIONAL 01</v>
          </cell>
          <cell r="Z136">
            <v>4253</v>
          </cell>
          <cell r="AA136" t="str">
            <v>10424794100</v>
          </cell>
          <cell r="AB136" t="str">
            <v>PAUCARCHUCO</v>
          </cell>
          <cell r="AC136" t="str">
            <v>GABRIEL</v>
          </cell>
          <cell r="AD136" t="str">
            <v>DANIEL JOSE</v>
          </cell>
          <cell r="AE136" t="str">
            <v>ONP</v>
          </cell>
          <cell r="AF136" t="str">
            <v>99</v>
          </cell>
          <cell r="AG136">
            <v>0</v>
          </cell>
          <cell r="AH136">
            <v>0</v>
          </cell>
          <cell r="AI136">
            <v>0</v>
          </cell>
          <cell r="AJ136">
            <v>57.2</v>
          </cell>
          <cell r="AK136">
            <v>40896</v>
          </cell>
          <cell r="AL136" t="str">
            <v/>
          </cell>
          <cell r="AM136">
            <v>1</v>
          </cell>
          <cell r="AN136" t="str">
            <v>2011</v>
          </cell>
          <cell r="AO136" t="str">
            <v>1</v>
          </cell>
          <cell r="AP136">
            <v>60.75</v>
          </cell>
          <cell r="AQ136">
            <v>0</v>
          </cell>
          <cell r="AR136">
            <v>0</v>
          </cell>
          <cell r="AS136">
            <v>0</v>
          </cell>
          <cell r="AT136">
            <v>0</v>
          </cell>
          <cell r="AU136">
            <v>0</v>
          </cell>
          <cell r="AV136">
            <v>0</v>
          </cell>
          <cell r="AW136">
            <v>0</v>
          </cell>
          <cell r="AX136">
            <v>0</v>
          </cell>
          <cell r="AY136">
            <v>0</v>
          </cell>
          <cell r="AZ136">
            <v>0</v>
          </cell>
          <cell r="BA136">
            <v>0</v>
          </cell>
          <cell r="BB136">
            <v>30029</v>
          </cell>
          <cell r="BC136">
            <v>0</v>
          </cell>
          <cell r="BD136">
            <v>0</v>
          </cell>
          <cell r="BE136">
            <v>0</v>
          </cell>
          <cell r="BF136">
            <v>0</v>
          </cell>
          <cell r="BG136">
            <v>0</v>
          </cell>
          <cell r="BH136" t="str">
            <v/>
          </cell>
          <cell r="BI136">
            <v>40896</v>
          </cell>
        </row>
        <row r="137">
          <cell r="A137" t="str">
            <v>42479410</v>
          </cell>
          <cell r="B137" t="str">
            <v>PAUCARCHUCO GABRIEL DANIEL JOSE</v>
          </cell>
          <cell r="C137" t="str">
            <v>CHOFER</v>
          </cell>
          <cell r="D137" t="str">
            <v>42479410</v>
          </cell>
          <cell r="E137">
            <v>40896</v>
          </cell>
          <cell r="F137">
            <v>41090</v>
          </cell>
          <cell r="G137" t="str">
            <v>PAUCARCHUCO GABRIEL DANIEL JOSE</v>
          </cell>
          <cell r="H137">
            <v>440</v>
          </cell>
          <cell r="I137">
            <v>440</v>
          </cell>
          <cell r="J137">
            <v>0</v>
          </cell>
          <cell r="K137">
            <v>0</v>
          </cell>
          <cell r="L137">
            <v>0</v>
          </cell>
          <cell r="M137">
            <v>382.8</v>
          </cell>
          <cell r="N137" t="str">
            <v>OFICINA ZONAL JUNIN</v>
          </cell>
          <cell r="O137" t="str">
            <v xml:space="preserve">0019  </v>
          </cell>
          <cell r="P137" t="str">
            <v>3632</v>
          </cell>
          <cell r="Q137" t="str">
            <v>001</v>
          </cell>
          <cell r="R137" t="str">
            <v>0002</v>
          </cell>
          <cell r="S137">
            <v>40905</v>
          </cell>
          <cell r="T137" t="str">
            <v>4041669727</v>
          </cell>
          <cell r="U137" t="str">
            <v>201112</v>
          </cell>
          <cell r="V137" t="str">
            <v>201112</v>
          </cell>
          <cell r="W137" t="str">
            <v>13</v>
          </cell>
          <cell r="X137">
            <v>2</v>
          </cell>
          <cell r="Y137" t="str">
            <v>CAS ZONALES DICIEMBRE 2011 ADICIONAL 01</v>
          </cell>
          <cell r="Z137">
            <v>4253</v>
          </cell>
          <cell r="AA137" t="str">
            <v>10424794100</v>
          </cell>
          <cell r="AB137" t="str">
            <v>PAUCARCHUCO</v>
          </cell>
          <cell r="AC137" t="str">
            <v>GABRIEL</v>
          </cell>
          <cell r="AD137" t="str">
            <v>DANIEL JOSE</v>
          </cell>
          <cell r="AE137" t="str">
            <v>ONP</v>
          </cell>
          <cell r="AF137" t="str">
            <v>99</v>
          </cell>
          <cell r="AG137">
            <v>0</v>
          </cell>
          <cell r="AH137">
            <v>0</v>
          </cell>
          <cell r="AI137">
            <v>0</v>
          </cell>
          <cell r="AJ137">
            <v>57.2</v>
          </cell>
          <cell r="AK137">
            <v>40896</v>
          </cell>
          <cell r="AL137" t="str">
            <v/>
          </cell>
          <cell r="AM137">
            <v>1</v>
          </cell>
          <cell r="AN137" t="str">
            <v>2011</v>
          </cell>
          <cell r="AO137" t="str">
            <v>1</v>
          </cell>
          <cell r="AP137">
            <v>60.75</v>
          </cell>
          <cell r="AQ137">
            <v>0</v>
          </cell>
          <cell r="AR137">
            <v>0</v>
          </cell>
          <cell r="AS137">
            <v>0</v>
          </cell>
          <cell r="AT137">
            <v>0</v>
          </cell>
          <cell r="AU137">
            <v>0</v>
          </cell>
          <cell r="AV137">
            <v>0</v>
          </cell>
          <cell r="AW137">
            <v>0</v>
          </cell>
          <cell r="AX137">
            <v>0</v>
          </cell>
          <cell r="AY137">
            <v>0</v>
          </cell>
          <cell r="AZ137">
            <v>0</v>
          </cell>
          <cell r="BA137">
            <v>0</v>
          </cell>
          <cell r="BB137">
            <v>30029</v>
          </cell>
          <cell r="BC137">
            <v>0</v>
          </cell>
          <cell r="BD137">
            <v>0</v>
          </cell>
          <cell r="BE137">
            <v>0</v>
          </cell>
          <cell r="BF137">
            <v>0</v>
          </cell>
          <cell r="BG137">
            <v>0</v>
          </cell>
          <cell r="BH137" t="str">
            <v/>
          </cell>
          <cell r="BI137">
            <v>40896</v>
          </cell>
        </row>
        <row r="138">
          <cell r="A138" t="str">
            <v>20590356</v>
          </cell>
          <cell r="B138" t="str">
            <v>QUISPE ALHUAY ROMUALDO WALTER</v>
          </cell>
          <cell r="C138" t="str">
            <v>RESPONSABLE DE PROMOCION SOCIAL Y CAPACITACION</v>
          </cell>
          <cell r="D138" t="str">
            <v>20590356</v>
          </cell>
          <cell r="E138">
            <v>40879</v>
          </cell>
          <cell r="F138">
            <v>40939</v>
          </cell>
          <cell r="G138" t="str">
            <v>QUISPE ALHUAY ROMUALDO WALTER</v>
          </cell>
          <cell r="H138">
            <v>2803.33</v>
          </cell>
          <cell r="I138">
            <v>2803.33</v>
          </cell>
          <cell r="J138">
            <v>0</v>
          </cell>
          <cell r="K138">
            <v>0</v>
          </cell>
          <cell r="L138">
            <v>0</v>
          </cell>
          <cell r="M138">
            <v>2423.1999999999998</v>
          </cell>
          <cell r="N138" t="str">
            <v>OFICINA ZONAL LA MERCED</v>
          </cell>
          <cell r="O138" t="str">
            <v xml:space="preserve">0020  </v>
          </cell>
          <cell r="P138" t="str">
            <v>3558</v>
          </cell>
          <cell r="Q138" t="str">
            <v>001</v>
          </cell>
          <cell r="R138" t="str">
            <v>152</v>
          </cell>
          <cell r="S138">
            <v>40896</v>
          </cell>
          <cell r="T138" t="str">
            <v>04 472 039062</v>
          </cell>
          <cell r="U138" t="str">
            <v>201112</v>
          </cell>
          <cell r="V138" t="str">
            <v>201112</v>
          </cell>
          <cell r="W138" t="str">
            <v>12</v>
          </cell>
          <cell r="X138">
            <v>1</v>
          </cell>
          <cell r="Y138" t="str">
            <v>CAS ZONALES DICIEMBRE 2011</v>
          </cell>
          <cell r="Z138">
            <v>4227</v>
          </cell>
          <cell r="AA138" t="str">
            <v>10205903564</v>
          </cell>
          <cell r="AB138" t="str">
            <v>QUISPE</v>
          </cell>
          <cell r="AC138" t="str">
            <v>ALHUAY</v>
          </cell>
          <cell r="AD138" t="str">
            <v>ROMUALDO WALTER</v>
          </cell>
          <cell r="AE138" t="str">
            <v>PROFUTURO</v>
          </cell>
          <cell r="AF138" t="str">
            <v>04</v>
          </cell>
          <cell r="AG138">
            <v>60.83</v>
          </cell>
          <cell r="AH138">
            <v>38.97</v>
          </cell>
          <cell r="AI138">
            <v>99.8</v>
          </cell>
          <cell r="AJ138">
            <v>280.33</v>
          </cell>
          <cell r="AK138">
            <v>40879</v>
          </cell>
          <cell r="AL138" t="str">
            <v>2696138</v>
          </cell>
          <cell r="AM138">
            <v>40887</v>
          </cell>
          <cell r="AN138" t="str">
            <v>2011</v>
          </cell>
          <cell r="AO138" t="str">
            <v>1</v>
          </cell>
          <cell r="AP138">
            <v>97.2</v>
          </cell>
          <cell r="AQ138">
            <v>0</v>
          </cell>
          <cell r="AR138">
            <v>0</v>
          </cell>
          <cell r="AS138">
            <v>0</v>
          </cell>
          <cell r="AT138">
            <v>0</v>
          </cell>
          <cell r="AU138">
            <v>0</v>
          </cell>
          <cell r="AV138">
            <v>0</v>
          </cell>
          <cell r="AW138">
            <v>0</v>
          </cell>
          <cell r="AX138">
            <v>0</v>
          </cell>
          <cell r="AY138">
            <v>0</v>
          </cell>
          <cell r="AZ138">
            <v>0</v>
          </cell>
          <cell r="BA138">
            <v>0</v>
          </cell>
          <cell r="BB138">
            <v>27815</v>
          </cell>
          <cell r="BC138">
            <v>0</v>
          </cell>
          <cell r="BD138">
            <v>0</v>
          </cell>
          <cell r="BE138">
            <v>0</v>
          </cell>
          <cell r="BF138">
            <v>0</v>
          </cell>
          <cell r="BG138">
            <v>0</v>
          </cell>
          <cell r="BH138" t="str">
            <v>578131RQASU2</v>
          </cell>
          <cell r="BI138">
            <v>40879</v>
          </cell>
        </row>
        <row r="139">
          <cell r="A139" t="str">
            <v>20590356</v>
          </cell>
          <cell r="B139" t="str">
            <v>QUISPE ALHUAY ROMUALDO WALTER</v>
          </cell>
          <cell r="C139" t="str">
            <v>RESPONSABLE DE PROMOCION SOCIAL Y CAPACITACION</v>
          </cell>
          <cell r="D139" t="str">
            <v>20590356</v>
          </cell>
          <cell r="E139">
            <v>40879</v>
          </cell>
          <cell r="F139">
            <v>40968</v>
          </cell>
          <cell r="G139" t="str">
            <v>QUISPE ALHUAY ROMUALDO WALTER</v>
          </cell>
          <cell r="H139">
            <v>2803.33</v>
          </cell>
          <cell r="I139">
            <v>2803.33</v>
          </cell>
          <cell r="J139">
            <v>0</v>
          </cell>
          <cell r="K139">
            <v>0</v>
          </cell>
          <cell r="L139">
            <v>0</v>
          </cell>
          <cell r="M139">
            <v>2423.1999999999998</v>
          </cell>
          <cell r="N139" t="str">
            <v>OFICINA ZONAL LA MERCED</v>
          </cell>
          <cell r="O139" t="str">
            <v xml:space="preserve">0020  </v>
          </cell>
          <cell r="P139" t="str">
            <v>3558</v>
          </cell>
          <cell r="Q139" t="str">
            <v>001</v>
          </cell>
          <cell r="R139" t="str">
            <v>152</v>
          </cell>
          <cell r="S139">
            <v>40896</v>
          </cell>
          <cell r="T139" t="str">
            <v>04 472 039062</v>
          </cell>
          <cell r="U139" t="str">
            <v>201112</v>
          </cell>
          <cell r="V139" t="str">
            <v>201112</v>
          </cell>
          <cell r="W139" t="str">
            <v>12</v>
          </cell>
          <cell r="X139">
            <v>1</v>
          </cell>
          <cell r="Y139" t="str">
            <v>CAS ZONALES DICIEMBRE 2011</v>
          </cell>
          <cell r="Z139">
            <v>4227</v>
          </cell>
          <cell r="AA139" t="str">
            <v>10205903564</v>
          </cell>
          <cell r="AB139" t="str">
            <v>QUISPE</v>
          </cell>
          <cell r="AC139" t="str">
            <v>ALHUAY</v>
          </cell>
          <cell r="AD139" t="str">
            <v>ROMUALDO WALTER</v>
          </cell>
          <cell r="AE139" t="str">
            <v>PROFUTURO</v>
          </cell>
          <cell r="AF139" t="str">
            <v>04</v>
          </cell>
          <cell r="AG139">
            <v>60.83</v>
          </cell>
          <cell r="AH139">
            <v>38.97</v>
          </cell>
          <cell r="AI139">
            <v>99.8</v>
          </cell>
          <cell r="AJ139">
            <v>280.33</v>
          </cell>
          <cell r="AK139">
            <v>40879</v>
          </cell>
          <cell r="AL139" t="str">
            <v>2696138</v>
          </cell>
          <cell r="AM139">
            <v>40887</v>
          </cell>
          <cell r="AN139" t="str">
            <v>2011</v>
          </cell>
          <cell r="AO139" t="str">
            <v>1</v>
          </cell>
          <cell r="AP139">
            <v>97.2</v>
          </cell>
          <cell r="AQ139">
            <v>0</v>
          </cell>
          <cell r="AR139">
            <v>0</v>
          </cell>
          <cell r="AS139">
            <v>0</v>
          </cell>
          <cell r="AT139">
            <v>0</v>
          </cell>
          <cell r="AU139">
            <v>0</v>
          </cell>
          <cell r="AV139">
            <v>0</v>
          </cell>
          <cell r="AW139">
            <v>0</v>
          </cell>
          <cell r="AX139">
            <v>0</v>
          </cell>
          <cell r="AY139">
            <v>0</v>
          </cell>
          <cell r="AZ139">
            <v>0</v>
          </cell>
          <cell r="BA139">
            <v>0</v>
          </cell>
          <cell r="BB139">
            <v>27815</v>
          </cell>
          <cell r="BC139">
            <v>0</v>
          </cell>
          <cell r="BD139">
            <v>0</v>
          </cell>
          <cell r="BE139">
            <v>0</v>
          </cell>
          <cell r="BF139">
            <v>0</v>
          </cell>
          <cell r="BG139">
            <v>0</v>
          </cell>
          <cell r="BH139" t="str">
            <v>578131RQASU2</v>
          </cell>
          <cell r="BI139">
            <v>40879</v>
          </cell>
        </row>
        <row r="140">
          <cell r="A140" t="str">
            <v>20590356</v>
          </cell>
          <cell r="B140" t="str">
            <v>QUISPE ALHUAY ROMUALDO WALTER</v>
          </cell>
          <cell r="C140" t="str">
            <v>RESPONSABLE DE PROMOCION SOCIAL Y CAPACITACION</v>
          </cell>
          <cell r="D140" t="str">
            <v>20590356</v>
          </cell>
          <cell r="E140">
            <v>40879</v>
          </cell>
          <cell r="F140">
            <v>40999</v>
          </cell>
          <cell r="G140" t="str">
            <v>QUISPE ALHUAY ROMUALDO WALTER</v>
          </cell>
          <cell r="H140">
            <v>2803.33</v>
          </cell>
          <cell r="I140">
            <v>2803.33</v>
          </cell>
          <cell r="J140">
            <v>0</v>
          </cell>
          <cell r="K140">
            <v>0</v>
          </cell>
          <cell r="L140">
            <v>0</v>
          </cell>
          <cell r="M140">
            <v>2423.1999999999998</v>
          </cell>
          <cell r="N140" t="str">
            <v>OFICINA ZONAL LA MERCED</v>
          </cell>
          <cell r="O140" t="str">
            <v xml:space="preserve">0020  </v>
          </cell>
          <cell r="P140" t="str">
            <v>3558</v>
          </cell>
          <cell r="Q140" t="str">
            <v>001</v>
          </cell>
          <cell r="R140" t="str">
            <v>152</v>
          </cell>
          <cell r="S140">
            <v>40896</v>
          </cell>
          <cell r="T140" t="str">
            <v>04 472 039062</v>
          </cell>
          <cell r="U140" t="str">
            <v>201112</v>
          </cell>
          <cell r="V140" t="str">
            <v>201112</v>
          </cell>
          <cell r="W140" t="str">
            <v>12</v>
          </cell>
          <cell r="X140">
            <v>1</v>
          </cell>
          <cell r="Y140" t="str">
            <v>CAS ZONALES DICIEMBRE 2011</v>
          </cell>
          <cell r="Z140">
            <v>4227</v>
          </cell>
          <cell r="AA140" t="str">
            <v>10205903564</v>
          </cell>
          <cell r="AB140" t="str">
            <v>QUISPE</v>
          </cell>
          <cell r="AC140" t="str">
            <v>ALHUAY</v>
          </cell>
          <cell r="AD140" t="str">
            <v>ROMUALDO WALTER</v>
          </cell>
          <cell r="AE140" t="str">
            <v>PROFUTURO</v>
          </cell>
          <cell r="AF140" t="str">
            <v>04</v>
          </cell>
          <cell r="AG140">
            <v>60.83</v>
          </cell>
          <cell r="AH140">
            <v>38.97</v>
          </cell>
          <cell r="AI140">
            <v>99.8</v>
          </cell>
          <cell r="AJ140">
            <v>280.33</v>
          </cell>
          <cell r="AK140">
            <v>40879</v>
          </cell>
          <cell r="AL140" t="str">
            <v>2696138</v>
          </cell>
          <cell r="AM140">
            <v>40887</v>
          </cell>
          <cell r="AN140" t="str">
            <v>2011</v>
          </cell>
          <cell r="AO140" t="str">
            <v>1</v>
          </cell>
          <cell r="AP140">
            <v>97.2</v>
          </cell>
          <cell r="AQ140">
            <v>0</v>
          </cell>
          <cell r="AR140">
            <v>0</v>
          </cell>
          <cell r="AS140">
            <v>0</v>
          </cell>
          <cell r="AT140">
            <v>0</v>
          </cell>
          <cell r="AU140">
            <v>0</v>
          </cell>
          <cell r="AV140">
            <v>0</v>
          </cell>
          <cell r="AW140">
            <v>0</v>
          </cell>
          <cell r="AX140">
            <v>0</v>
          </cell>
          <cell r="AY140">
            <v>0</v>
          </cell>
          <cell r="AZ140">
            <v>0</v>
          </cell>
          <cell r="BA140">
            <v>0</v>
          </cell>
          <cell r="BB140">
            <v>27815</v>
          </cell>
          <cell r="BC140">
            <v>0</v>
          </cell>
          <cell r="BD140">
            <v>0</v>
          </cell>
          <cell r="BE140">
            <v>0</v>
          </cell>
          <cell r="BF140">
            <v>0</v>
          </cell>
          <cell r="BG140">
            <v>0</v>
          </cell>
          <cell r="BH140" t="str">
            <v>578131RQASU2</v>
          </cell>
          <cell r="BI140">
            <v>40879</v>
          </cell>
        </row>
        <row r="141">
          <cell r="A141" t="str">
            <v>20590356</v>
          </cell>
          <cell r="B141" t="str">
            <v>QUISPE ALHUAY ROMUALDO WALTER</v>
          </cell>
          <cell r="C141" t="str">
            <v>RESPONSABLE DE PROMOCION SOCIAL Y CAPACITACION</v>
          </cell>
          <cell r="D141" t="str">
            <v>20590356</v>
          </cell>
          <cell r="E141">
            <v>40879</v>
          </cell>
          <cell r="F141">
            <v>41029</v>
          </cell>
          <cell r="G141" t="str">
            <v>QUISPE ALHUAY ROMUALDO WALTER</v>
          </cell>
          <cell r="H141">
            <v>2803.33</v>
          </cell>
          <cell r="I141">
            <v>2803.33</v>
          </cell>
          <cell r="J141">
            <v>0</v>
          </cell>
          <cell r="K141">
            <v>0</v>
          </cell>
          <cell r="L141">
            <v>0</v>
          </cell>
          <cell r="M141">
            <v>2423.1999999999998</v>
          </cell>
          <cell r="N141" t="str">
            <v>OFICINA ZONAL LA MERCED</v>
          </cell>
          <cell r="O141" t="str">
            <v xml:space="preserve">0020  </v>
          </cell>
          <cell r="P141" t="str">
            <v>3558</v>
          </cell>
          <cell r="Q141" t="str">
            <v>001</v>
          </cell>
          <cell r="R141" t="str">
            <v>152</v>
          </cell>
          <cell r="S141">
            <v>40896</v>
          </cell>
          <cell r="T141" t="str">
            <v>04 472 039062</v>
          </cell>
          <cell r="U141" t="str">
            <v>201112</v>
          </cell>
          <cell r="V141" t="str">
            <v>201112</v>
          </cell>
          <cell r="W141" t="str">
            <v>12</v>
          </cell>
          <cell r="X141">
            <v>1</v>
          </cell>
          <cell r="Y141" t="str">
            <v>CAS ZONALES DICIEMBRE 2011</v>
          </cell>
          <cell r="Z141">
            <v>4227</v>
          </cell>
          <cell r="AA141" t="str">
            <v>10205903564</v>
          </cell>
          <cell r="AB141" t="str">
            <v>QUISPE</v>
          </cell>
          <cell r="AC141" t="str">
            <v>ALHUAY</v>
          </cell>
          <cell r="AD141" t="str">
            <v>ROMUALDO WALTER</v>
          </cell>
          <cell r="AE141" t="str">
            <v>PROFUTURO</v>
          </cell>
          <cell r="AF141" t="str">
            <v>04</v>
          </cell>
          <cell r="AG141">
            <v>60.83</v>
          </cell>
          <cell r="AH141">
            <v>38.97</v>
          </cell>
          <cell r="AI141">
            <v>99.8</v>
          </cell>
          <cell r="AJ141">
            <v>280.33</v>
          </cell>
          <cell r="AK141">
            <v>40879</v>
          </cell>
          <cell r="AL141" t="str">
            <v>2696138</v>
          </cell>
          <cell r="AM141">
            <v>40887</v>
          </cell>
          <cell r="AN141" t="str">
            <v>2011</v>
          </cell>
          <cell r="AO141" t="str">
            <v>1</v>
          </cell>
          <cell r="AP141">
            <v>97.2</v>
          </cell>
          <cell r="AQ141">
            <v>0</v>
          </cell>
          <cell r="AR141">
            <v>0</v>
          </cell>
          <cell r="AS141">
            <v>0</v>
          </cell>
          <cell r="AT141">
            <v>0</v>
          </cell>
          <cell r="AU141">
            <v>0</v>
          </cell>
          <cell r="AV141">
            <v>0</v>
          </cell>
          <cell r="AW141">
            <v>0</v>
          </cell>
          <cell r="AX141">
            <v>0</v>
          </cell>
          <cell r="AY141">
            <v>0</v>
          </cell>
          <cell r="AZ141">
            <v>0</v>
          </cell>
          <cell r="BA141">
            <v>0</v>
          </cell>
          <cell r="BB141">
            <v>27815</v>
          </cell>
          <cell r="BC141">
            <v>0</v>
          </cell>
          <cell r="BD141">
            <v>0</v>
          </cell>
          <cell r="BE141">
            <v>0</v>
          </cell>
          <cell r="BF141">
            <v>0</v>
          </cell>
          <cell r="BG141">
            <v>0</v>
          </cell>
          <cell r="BH141" t="str">
            <v>578131RQASU2</v>
          </cell>
          <cell r="BI141">
            <v>40879</v>
          </cell>
        </row>
        <row r="142">
          <cell r="A142" t="str">
            <v>19869041</v>
          </cell>
          <cell r="B142" t="str">
            <v>SANTOS MUCHA HUGO EDGAR </v>
          </cell>
          <cell r="C142" t="str">
            <v>RESPONSABLE DE PROYECTOS</v>
          </cell>
          <cell r="D142" t="str">
            <v>19869041</v>
          </cell>
          <cell r="E142">
            <v>40879</v>
          </cell>
          <cell r="F142">
            <v>40939</v>
          </cell>
          <cell r="G142" t="str">
            <v>SANTOS MUCHA HUGO EDGAR </v>
          </cell>
          <cell r="H142">
            <v>2996.67</v>
          </cell>
          <cell r="I142">
            <v>2996.67</v>
          </cell>
          <cell r="J142">
            <v>0</v>
          </cell>
          <cell r="K142">
            <v>0</v>
          </cell>
          <cell r="L142">
            <v>0</v>
          </cell>
          <cell r="M142">
            <v>2592.11</v>
          </cell>
          <cell r="N142" t="str">
            <v>OFICINA ZONAL LA MERCED</v>
          </cell>
          <cell r="O142" t="str">
            <v xml:space="preserve">0020  </v>
          </cell>
          <cell r="P142" t="str">
            <v>3550</v>
          </cell>
          <cell r="Q142" t="str">
            <v>001</v>
          </cell>
          <cell r="R142" t="str">
            <v>316</v>
          </cell>
          <cell r="S142">
            <v>40896</v>
          </cell>
          <cell r="T142" t="str">
            <v>4381234660</v>
          </cell>
          <cell r="U142" t="str">
            <v>201112</v>
          </cell>
          <cell r="V142" t="str">
            <v>201112</v>
          </cell>
          <cell r="W142" t="str">
            <v>12</v>
          </cell>
          <cell r="X142">
            <v>1</v>
          </cell>
          <cell r="Y142" t="str">
            <v>CAS ZONALES DICIEMBRE 2011</v>
          </cell>
          <cell r="Z142">
            <v>1234</v>
          </cell>
          <cell r="AA142" t="str">
            <v>10198690410</v>
          </cell>
          <cell r="AB142" t="str">
            <v>SANTOS</v>
          </cell>
          <cell r="AC142" t="str">
            <v>MUCHA</v>
          </cell>
          <cell r="AD142" t="str">
            <v>HUGO EDGAR </v>
          </cell>
          <cell r="AE142" t="str">
            <v>HORIZONTE</v>
          </cell>
          <cell r="AF142" t="str">
            <v>01</v>
          </cell>
          <cell r="AG142">
            <v>58.44</v>
          </cell>
          <cell r="AH142">
            <v>46.45</v>
          </cell>
          <cell r="AI142">
            <v>104.89</v>
          </cell>
          <cell r="AJ142">
            <v>299.67</v>
          </cell>
          <cell r="AK142">
            <v>40879</v>
          </cell>
          <cell r="AL142" t="str">
            <v>2696250</v>
          </cell>
          <cell r="AM142">
            <v>40887</v>
          </cell>
          <cell r="AN142" t="str">
            <v>2011</v>
          </cell>
          <cell r="AO142" t="str">
            <v>1</v>
          </cell>
          <cell r="AP142">
            <v>97.2</v>
          </cell>
          <cell r="AQ142">
            <v>0</v>
          </cell>
          <cell r="AR142">
            <v>0</v>
          </cell>
          <cell r="AS142">
            <v>0</v>
          </cell>
          <cell r="AT142">
            <v>0</v>
          </cell>
          <cell r="AU142">
            <v>0</v>
          </cell>
          <cell r="AV142">
            <v>0</v>
          </cell>
          <cell r="AW142">
            <v>0</v>
          </cell>
          <cell r="AX142">
            <v>0</v>
          </cell>
          <cell r="AY142">
            <v>0</v>
          </cell>
          <cell r="AZ142">
            <v>0</v>
          </cell>
          <cell r="BA142">
            <v>0</v>
          </cell>
          <cell r="BB142">
            <v>25923</v>
          </cell>
          <cell r="BC142">
            <v>0</v>
          </cell>
          <cell r="BD142">
            <v>0</v>
          </cell>
          <cell r="BE142">
            <v>0</v>
          </cell>
          <cell r="BF142">
            <v>0</v>
          </cell>
          <cell r="BG142">
            <v>0</v>
          </cell>
          <cell r="BH142" t="str">
            <v>559221HSMTH5</v>
          </cell>
          <cell r="BI142">
            <v>40879</v>
          </cell>
        </row>
        <row r="143">
          <cell r="A143" t="str">
            <v>19869041</v>
          </cell>
          <cell r="B143" t="str">
            <v>SANTOS MUCHA HUGO EDGAR </v>
          </cell>
          <cell r="C143" t="str">
            <v>RESPONSABLE DE PROYECTOS</v>
          </cell>
          <cell r="D143" t="str">
            <v>19869041</v>
          </cell>
          <cell r="E143">
            <v>40879</v>
          </cell>
          <cell r="F143">
            <v>40999</v>
          </cell>
          <cell r="G143" t="str">
            <v>SANTOS MUCHA HUGO EDGAR </v>
          </cell>
          <cell r="H143">
            <v>2996.67</v>
          </cell>
          <cell r="I143">
            <v>2996.67</v>
          </cell>
          <cell r="J143">
            <v>0</v>
          </cell>
          <cell r="K143">
            <v>0</v>
          </cell>
          <cell r="L143">
            <v>0</v>
          </cell>
          <cell r="M143">
            <v>2592.11</v>
          </cell>
          <cell r="N143" t="str">
            <v>OFICINA ZONAL LA MERCED</v>
          </cell>
          <cell r="O143" t="str">
            <v xml:space="preserve">0020  </v>
          </cell>
          <cell r="P143" t="str">
            <v>3550</v>
          </cell>
          <cell r="Q143" t="str">
            <v>001</v>
          </cell>
          <cell r="R143" t="str">
            <v>316</v>
          </cell>
          <cell r="S143">
            <v>40896</v>
          </cell>
          <cell r="T143" t="str">
            <v>4381234660</v>
          </cell>
          <cell r="U143" t="str">
            <v>201112</v>
          </cell>
          <cell r="V143" t="str">
            <v>201112</v>
          </cell>
          <cell r="W143" t="str">
            <v>12</v>
          </cell>
          <cell r="X143">
            <v>1</v>
          </cell>
          <cell r="Y143" t="str">
            <v>CAS ZONALES DICIEMBRE 2011</v>
          </cell>
          <cell r="Z143">
            <v>1234</v>
          </cell>
          <cell r="AA143" t="str">
            <v>10198690410</v>
          </cell>
          <cell r="AB143" t="str">
            <v>SANTOS</v>
          </cell>
          <cell r="AC143" t="str">
            <v>MUCHA</v>
          </cell>
          <cell r="AD143" t="str">
            <v>HUGO EDGAR </v>
          </cell>
          <cell r="AE143" t="str">
            <v>HORIZONTE</v>
          </cell>
          <cell r="AF143" t="str">
            <v>01</v>
          </cell>
          <cell r="AG143">
            <v>58.44</v>
          </cell>
          <cell r="AH143">
            <v>46.45</v>
          </cell>
          <cell r="AI143">
            <v>104.89</v>
          </cell>
          <cell r="AJ143">
            <v>299.67</v>
          </cell>
          <cell r="AK143">
            <v>40879</v>
          </cell>
          <cell r="AL143" t="str">
            <v>2696250</v>
          </cell>
          <cell r="AM143">
            <v>40887</v>
          </cell>
          <cell r="AN143" t="str">
            <v>2011</v>
          </cell>
          <cell r="AO143" t="str">
            <v>1</v>
          </cell>
          <cell r="AP143">
            <v>97.2</v>
          </cell>
          <cell r="AQ143">
            <v>0</v>
          </cell>
          <cell r="AR143">
            <v>0</v>
          </cell>
          <cell r="AS143">
            <v>0</v>
          </cell>
          <cell r="AT143">
            <v>0</v>
          </cell>
          <cell r="AU143">
            <v>0</v>
          </cell>
          <cell r="AV143">
            <v>0</v>
          </cell>
          <cell r="AW143">
            <v>0</v>
          </cell>
          <cell r="AX143">
            <v>0</v>
          </cell>
          <cell r="AY143">
            <v>0</v>
          </cell>
          <cell r="AZ143">
            <v>0</v>
          </cell>
          <cell r="BA143">
            <v>0</v>
          </cell>
          <cell r="BB143">
            <v>25923</v>
          </cell>
          <cell r="BC143">
            <v>0</v>
          </cell>
          <cell r="BD143">
            <v>0</v>
          </cell>
          <cell r="BE143">
            <v>0</v>
          </cell>
          <cell r="BF143">
            <v>0</v>
          </cell>
          <cell r="BG143">
            <v>0</v>
          </cell>
          <cell r="BH143" t="str">
            <v>559221HSMTH5</v>
          </cell>
          <cell r="BI143">
            <v>40879</v>
          </cell>
        </row>
        <row r="144">
          <cell r="A144" t="str">
            <v>19869041</v>
          </cell>
          <cell r="B144" t="str">
            <v>SANTOS MUCHA HUGO EDGAR </v>
          </cell>
          <cell r="C144" t="str">
            <v>RESPONSABLE DE PROYECTOS</v>
          </cell>
          <cell r="D144" t="str">
            <v>19869041</v>
          </cell>
          <cell r="E144">
            <v>40879</v>
          </cell>
          <cell r="F144">
            <v>41060</v>
          </cell>
          <cell r="G144" t="str">
            <v>SANTOS MUCHA HUGO EDGAR </v>
          </cell>
          <cell r="H144">
            <v>2996.67</v>
          </cell>
          <cell r="I144">
            <v>2996.67</v>
          </cell>
          <cell r="J144">
            <v>0</v>
          </cell>
          <cell r="K144">
            <v>0</v>
          </cell>
          <cell r="L144">
            <v>0</v>
          </cell>
          <cell r="M144">
            <v>2592.11</v>
          </cell>
          <cell r="N144" t="str">
            <v>OFICINA ZONAL LA MERCED</v>
          </cell>
          <cell r="O144" t="str">
            <v xml:space="preserve">0020  </v>
          </cell>
          <cell r="P144" t="str">
            <v>3550</v>
          </cell>
          <cell r="Q144" t="str">
            <v>001</v>
          </cell>
          <cell r="R144" t="str">
            <v>316</v>
          </cell>
          <cell r="S144">
            <v>40896</v>
          </cell>
          <cell r="T144" t="str">
            <v>4381234660</v>
          </cell>
          <cell r="U144" t="str">
            <v>201112</v>
          </cell>
          <cell r="V144" t="str">
            <v>201112</v>
          </cell>
          <cell r="W144" t="str">
            <v>12</v>
          </cell>
          <cell r="X144">
            <v>1</v>
          </cell>
          <cell r="Y144" t="str">
            <v>CAS ZONALES DICIEMBRE 2011</v>
          </cell>
          <cell r="Z144">
            <v>1234</v>
          </cell>
          <cell r="AA144" t="str">
            <v>10198690410</v>
          </cell>
          <cell r="AB144" t="str">
            <v>SANTOS</v>
          </cell>
          <cell r="AC144" t="str">
            <v>MUCHA</v>
          </cell>
          <cell r="AD144" t="str">
            <v>HUGO EDGAR </v>
          </cell>
          <cell r="AE144" t="str">
            <v>HORIZONTE</v>
          </cell>
          <cell r="AF144" t="str">
            <v>01</v>
          </cell>
          <cell r="AG144">
            <v>58.44</v>
          </cell>
          <cell r="AH144">
            <v>46.45</v>
          </cell>
          <cell r="AI144">
            <v>104.89</v>
          </cell>
          <cell r="AJ144">
            <v>299.67</v>
          </cell>
          <cell r="AK144">
            <v>40879</v>
          </cell>
          <cell r="AL144" t="str">
            <v>2696250</v>
          </cell>
          <cell r="AM144">
            <v>40887</v>
          </cell>
          <cell r="AN144" t="str">
            <v>2011</v>
          </cell>
          <cell r="AO144" t="str">
            <v>1</v>
          </cell>
          <cell r="AP144">
            <v>97.2</v>
          </cell>
          <cell r="AQ144">
            <v>0</v>
          </cell>
          <cell r="AR144">
            <v>0</v>
          </cell>
          <cell r="AS144">
            <v>0</v>
          </cell>
          <cell r="AT144">
            <v>0</v>
          </cell>
          <cell r="AU144">
            <v>0</v>
          </cell>
          <cell r="AV144">
            <v>0</v>
          </cell>
          <cell r="AW144">
            <v>0</v>
          </cell>
          <cell r="AX144">
            <v>0</v>
          </cell>
          <cell r="AY144">
            <v>0</v>
          </cell>
          <cell r="AZ144">
            <v>0</v>
          </cell>
          <cell r="BA144">
            <v>0</v>
          </cell>
          <cell r="BB144">
            <v>25923</v>
          </cell>
          <cell r="BC144">
            <v>0</v>
          </cell>
          <cell r="BD144">
            <v>0</v>
          </cell>
          <cell r="BE144">
            <v>0</v>
          </cell>
          <cell r="BF144">
            <v>0</v>
          </cell>
          <cell r="BG144">
            <v>0</v>
          </cell>
          <cell r="BH144" t="str">
            <v>559221HSMTH5</v>
          </cell>
          <cell r="BI144">
            <v>40879</v>
          </cell>
        </row>
        <row r="145">
          <cell r="A145" t="str">
            <v>20564789</v>
          </cell>
          <cell r="B145" t="str">
            <v>ZARATE LAZARO PEDRO RONALD</v>
          </cell>
          <cell r="C145" t="str">
            <v>JEFE DE OFICINA ZONAL LA MERCED</v>
          </cell>
          <cell r="D145" t="str">
            <v>20564789</v>
          </cell>
          <cell r="E145">
            <v>40849</v>
          </cell>
          <cell r="F145">
            <v>40908</v>
          </cell>
          <cell r="G145" t="str">
            <v>ZARATE LAZARO PEDRO RONALD</v>
          </cell>
          <cell r="H145">
            <v>5300</v>
          </cell>
          <cell r="I145">
            <v>5300</v>
          </cell>
          <cell r="J145">
            <v>0</v>
          </cell>
          <cell r="K145">
            <v>0</v>
          </cell>
          <cell r="L145">
            <v>0</v>
          </cell>
          <cell r="M145">
            <v>4584.5</v>
          </cell>
          <cell r="N145" t="str">
            <v>OFICINA ZONAL LA MERCED</v>
          </cell>
          <cell r="O145" t="str">
            <v xml:space="preserve">0020  </v>
          </cell>
          <cell r="P145" t="str">
            <v>3445</v>
          </cell>
          <cell r="Q145" t="str">
            <v>001</v>
          </cell>
          <cell r="R145" t="str">
            <v>142</v>
          </cell>
          <cell r="S145">
            <v>40896</v>
          </cell>
          <cell r="T145" t="str">
            <v>04-405-007954</v>
          </cell>
          <cell r="U145" t="str">
            <v>201112</v>
          </cell>
          <cell r="V145" t="str">
            <v>201112</v>
          </cell>
          <cell r="W145" t="str">
            <v>12</v>
          </cell>
          <cell r="X145">
            <v>1</v>
          </cell>
          <cell r="Y145" t="str">
            <v>CAS ZONALES DICIEMBRE 2011</v>
          </cell>
          <cell r="Z145">
            <v>4166</v>
          </cell>
          <cell r="AA145" t="str">
            <v>10205647894</v>
          </cell>
          <cell r="AB145" t="str">
            <v>ZARATE</v>
          </cell>
          <cell r="AC145" t="str">
            <v>LAZARO</v>
          </cell>
          <cell r="AD145" t="str">
            <v>PEDRO RONALD</v>
          </cell>
          <cell r="AE145" t="str">
            <v>HORIZONTE</v>
          </cell>
          <cell r="AF145" t="str">
            <v>01</v>
          </cell>
          <cell r="AG145">
            <v>103.35</v>
          </cell>
          <cell r="AH145">
            <v>82.15</v>
          </cell>
          <cell r="AI145">
            <v>185.5</v>
          </cell>
          <cell r="AJ145">
            <v>530</v>
          </cell>
          <cell r="AK145">
            <v>40849</v>
          </cell>
          <cell r="AL145" t="str">
            <v>2199304</v>
          </cell>
          <cell r="AM145">
            <v>40548</v>
          </cell>
          <cell r="AN145" t="str">
            <v>2011</v>
          </cell>
          <cell r="AO145" t="str">
            <v>1</v>
          </cell>
          <cell r="AP145">
            <v>97.2</v>
          </cell>
          <cell r="AQ145">
            <v>0</v>
          </cell>
          <cell r="AR145">
            <v>0</v>
          </cell>
          <cell r="AS145">
            <v>0</v>
          </cell>
          <cell r="AT145">
            <v>0</v>
          </cell>
          <cell r="AU145">
            <v>0</v>
          </cell>
          <cell r="AV145">
            <v>0</v>
          </cell>
          <cell r="AW145">
            <v>0</v>
          </cell>
          <cell r="AX145">
            <v>0</v>
          </cell>
          <cell r="AY145">
            <v>0</v>
          </cell>
          <cell r="AZ145">
            <v>0</v>
          </cell>
          <cell r="BA145">
            <v>0</v>
          </cell>
          <cell r="BB145">
            <v>25864</v>
          </cell>
          <cell r="BC145">
            <v>0</v>
          </cell>
          <cell r="BD145">
            <v>0</v>
          </cell>
          <cell r="BE145">
            <v>0</v>
          </cell>
          <cell r="BF145">
            <v>0</v>
          </cell>
          <cell r="BG145">
            <v>0</v>
          </cell>
          <cell r="BH145" t="str">
            <v>558621PZLAA5</v>
          </cell>
          <cell r="BI145">
            <v>40849</v>
          </cell>
        </row>
        <row r="146">
          <cell r="A146" t="str">
            <v>21131168</v>
          </cell>
          <cell r="B146" t="str">
            <v>ANGELES ROSALES EDWIN</v>
          </cell>
          <cell r="C146" t="str">
            <v>RESPONSABLE ADMINISTRATIVO E INFORMATICO</v>
          </cell>
          <cell r="D146" t="str">
            <v>21131168</v>
          </cell>
          <cell r="E146">
            <v>40897</v>
          </cell>
          <cell r="F146">
            <v>40939</v>
          </cell>
          <cell r="G146" t="str">
            <v>ANGELES ROSALES EDWIN</v>
          </cell>
          <cell r="H146">
            <v>733.33</v>
          </cell>
          <cell r="I146">
            <v>733.33</v>
          </cell>
          <cell r="J146">
            <v>0</v>
          </cell>
          <cell r="K146">
            <v>0</v>
          </cell>
          <cell r="L146">
            <v>0</v>
          </cell>
          <cell r="M146">
            <v>638</v>
          </cell>
          <cell r="N146" t="str">
            <v>OFICINA ZONAL LA MERCED</v>
          </cell>
          <cell r="O146" t="str">
            <v xml:space="preserve">0020  </v>
          </cell>
          <cell r="P146" t="str">
            <v>3633</v>
          </cell>
          <cell r="Q146" t="str">
            <v>001</v>
          </cell>
          <cell r="R146" t="str">
            <v>00082</v>
          </cell>
          <cell r="S146">
            <v>40905</v>
          </cell>
          <cell r="T146" t="str">
            <v>4019950722</v>
          </cell>
          <cell r="U146" t="str">
            <v>201112</v>
          </cell>
          <cell r="V146" t="str">
            <v>201112</v>
          </cell>
          <cell r="W146" t="str">
            <v>13</v>
          </cell>
          <cell r="X146">
            <v>2</v>
          </cell>
          <cell r="Y146" t="str">
            <v>CAS ZONALES DICIEMBRE 2011 ADICIONAL 01</v>
          </cell>
          <cell r="Z146">
            <v>898</v>
          </cell>
          <cell r="AA146" t="str">
            <v>10211311687</v>
          </cell>
          <cell r="AB146" t="str">
            <v>ANGELES</v>
          </cell>
          <cell r="AC146" t="str">
            <v>ROSALES</v>
          </cell>
          <cell r="AD146" t="str">
            <v>EDWIN</v>
          </cell>
          <cell r="AE146" t="str">
            <v>PROFUTURO</v>
          </cell>
          <cell r="AF146" t="str">
            <v>04</v>
          </cell>
          <cell r="AG146">
            <v>0</v>
          </cell>
          <cell r="AH146">
            <v>0</v>
          </cell>
          <cell r="AI146">
            <v>0</v>
          </cell>
          <cell r="AJ146">
            <v>95.33</v>
          </cell>
          <cell r="AK146">
            <v>40897</v>
          </cell>
          <cell r="AL146" t="str">
            <v/>
          </cell>
          <cell r="AM146">
            <v>1</v>
          </cell>
          <cell r="AN146" t="str">
            <v>2011</v>
          </cell>
          <cell r="AO146" t="str">
            <v>1</v>
          </cell>
          <cell r="AP146">
            <v>66</v>
          </cell>
          <cell r="AQ146">
            <v>0</v>
          </cell>
          <cell r="AR146">
            <v>0</v>
          </cell>
          <cell r="AS146">
            <v>0</v>
          </cell>
          <cell r="AT146">
            <v>0</v>
          </cell>
          <cell r="AU146">
            <v>0</v>
          </cell>
          <cell r="AV146">
            <v>0</v>
          </cell>
          <cell r="AW146">
            <v>0</v>
          </cell>
          <cell r="AX146">
            <v>0</v>
          </cell>
          <cell r="AY146">
            <v>0</v>
          </cell>
          <cell r="AZ146">
            <v>0</v>
          </cell>
          <cell r="BA146">
            <v>0</v>
          </cell>
          <cell r="BB146">
            <v>26695</v>
          </cell>
          <cell r="BC146">
            <v>0</v>
          </cell>
          <cell r="BD146">
            <v>0</v>
          </cell>
          <cell r="BE146">
            <v>0</v>
          </cell>
          <cell r="BF146">
            <v>0</v>
          </cell>
          <cell r="BG146">
            <v>0</v>
          </cell>
          <cell r="BH146" t="str">
            <v>566931EAREA4</v>
          </cell>
          <cell r="BI146">
            <v>41000</v>
          </cell>
        </row>
        <row r="147">
          <cell r="A147" t="str">
            <v>21131168</v>
          </cell>
          <cell r="B147" t="str">
            <v>ANGELES ROSALES EDWIN</v>
          </cell>
          <cell r="C147" t="str">
            <v>RESPONSABLE ADMINISTRATIVO E INFORMATICO</v>
          </cell>
          <cell r="D147" t="str">
            <v>21131168</v>
          </cell>
          <cell r="E147">
            <v>40897</v>
          </cell>
          <cell r="F147">
            <v>40999</v>
          </cell>
          <cell r="G147" t="str">
            <v>ANGELES ROSALES EDWIN</v>
          </cell>
          <cell r="H147">
            <v>733.33</v>
          </cell>
          <cell r="I147">
            <v>733.33</v>
          </cell>
          <cell r="J147">
            <v>0</v>
          </cell>
          <cell r="K147">
            <v>0</v>
          </cell>
          <cell r="L147">
            <v>0</v>
          </cell>
          <cell r="M147">
            <v>638</v>
          </cell>
          <cell r="N147" t="str">
            <v>OFICINA ZONAL LA MERCED</v>
          </cell>
          <cell r="O147" t="str">
            <v xml:space="preserve">0020  </v>
          </cell>
          <cell r="P147" t="str">
            <v>3633</v>
          </cell>
          <cell r="Q147" t="str">
            <v>001</v>
          </cell>
          <cell r="R147" t="str">
            <v>00082</v>
          </cell>
          <cell r="S147">
            <v>40905</v>
          </cell>
          <cell r="T147" t="str">
            <v>4019950722</v>
          </cell>
          <cell r="U147" t="str">
            <v>201112</v>
          </cell>
          <cell r="V147" t="str">
            <v>201112</v>
          </cell>
          <cell r="W147" t="str">
            <v>13</v>
          </cell>
          <cell r="X147">
            <v>2</v>
          </cell>
          <cell r="Y147" t="str">
            <v>CAS ZONALES DICIEMBRE 2011 ADICIONAL 01</v>
          </cell>
          <cell r="Z147">
            <v>898</v>
          </cell>
          <cell r="AA147" t="str">
            <v>10211311687</v>
          </cell>
          <cell r="AB147" t="str">
            <v>ANGELES</v>
          </cell>
          <cell r="AC147" t="str">
            <v>ROSALES</v>
          </cell>
          <cell r="AD147" t="str">
            <v>EDWIN</v>
          </cell>
          <cell r="AE147" t="str">
            <v>PROFUTURO</v>
          </cell>
          <cell r="AF147" t="str">
            <v>04</v>
          </cell>
          <cell r="AG147">
            <v>0</v>
          </cell>
          <cell r="AH147">
            <v>0</v>
          </cell>
          <cell r="AI147">
            <v>0</v>
          </cell>
          <cell r="AJ147">
            <v>95.33</v>
          </cell>
          <cell r="AK147">
            <v>40897</v>
          </cell>
          <cell r="AL147" t="str">
            <v/>
          </cell>
          <cell r="AM147">
            <v>1</v>
          </cell>
          <cell r="AN147" t="str">
            <v>2011</v>
          </cell>
          <cell r="AO147" t="str">
            <v>1</v>
          </cell>
          <cell r="AP147">
            <v>66</v>
          </cell>
          <cell r="AQ147">
            <v>0</v>
          </cell>
          <cell r="AR147">
            <v>0</v>
          </cell>
          <cell r="AS147">
            <v>0</v>
          </cell>
          <cell r="AT147">
            <v>0</v>
          </cell>
          <cell r="AU147">
            <v>0</v>
          </cell>
          <cell r="AV147">
            <v>0</v>
          </cell>
          <cell r="AW147">
            <v>0</v>
          </cell>
          <cell r="AX147">
            <v>0</v>
          </cell>
          <cell r="AY147">
            <v>0</v>
          </cell>
          <cell r="AZ147">
            <v>0</v>
          </cell>
          <cell r="BA147">
            <v>0</v>
          </cell>
          <cell r="BB147">
            <v>26695</v>
          </cell>
          <cell r="BC147">
            <v>0</v>
          </cell>
          <cell r="BD147">
            <v>0</v>
          </cell>
          <cell r="BE147">
            <v>0</v>
          </cell>
          <cell r="BF147">
            <v>0</v>
          </cell>
          <cell r="BG147">
            <v>0</v>
          </cell>
          <cell r="BH147" t="str">
            <v>566931EAREA4</v>
          </cell>
          <cell r="BI147">
            <v>41000</v>
          </cell>
        </row>
        <row r="148">
          <cell r="A148" t="str">
            <v>21131168</v>
          </cell>
          <cell r="B148" t="str">
            <v>ANGELES ROSALES EDWIN</v>
          </cell>
          <cell r="C148" t="str">
            <v>RESPONSABLE ADMINISTRATIVO E INFORMATICO</v>
          </cell>
          <cell r="D148" t="str">
            <v>21131168</v>
          </cell>
          <cell r="E148">
            <v>40897</v>
          </cell>
          <cell r="F148">
            <v>41060</v>
          </cell>
          <cell r="G148" t="str">
            <v>ANGELES ROSALES EDWIN</v>
          </cell>
          <cell r="H148">
            <v>733.33</v>
          </cell>
          <cell r="I148">
            <v>733.33</v>
          </cell>
          <cell r="J148">
            <v>0</v>
          </cell>
          <cell r="K148">
            <v>0</v>
          </cell>
          <cell r="L148">
            <v>0</v>
          </cell>
          <cell r="M148">
            <v>638</v>
          </cell>
          <cell r="N148" t="str">
            <v>OFICINA ZONAL LA MERCED</v>
          </cell>
          <cell r="O148" t="str">
            <v xml:space="preserve">0020  </v>
          </cell>
          <cell r="P148" t="str">
            <v>3633</v>
          </cell>
          <cell r="Q148" t="str">
            <v>001</v>
          </cell>
          <cell r="R148" t="str">
            <v>00082</v>
          </cell>
          <cell r="S148">
            <v>40905</v>
          </cell>
          <cell r="T148" t="str">
            <v>4019950722</v>
          </cell>
          <cell r="U148" t="str">
            <v>201112</v>
          </cell>
          <cell r="V148" t="str">
            <v>201112</v>
          </cell>
          <cell r="W148" t="str">
            <v>13</v>
          </cell>
          <cell r="X148">
            <v>2</v>
          </cell>
          <cell r="Y148" t="str">
            <v>CAS ZONALES DICIEMBRE 2011 ADICIONAL 01</v>
          </cell>
          <cell r="Z148">
            <v>898</v>
          </cell>
          <cell r="AA148" t="str">
            <v>10211311687</v>
          </cell>
          <cell r="AB148" t="str">
            <v>ANGELES</v>
          </cell>
          <cell r="AC148" t="str">
            <v>ROSALES</v>
          </cell>
          <cell r="AD148" t="str">
            <v>EDWIN</v>
          </cell>
          <cell r="AE148" t="str">
            <v>PROFUTURO</v>
          </cell>
          <cell r="AF148" t="str">
            <v>04</v>
          </cell>
          <cell r="AG148">
            <v>0</v>
          </cell>
          <cell r="AH148">
            <v>0</v>
          </cell>
          <cell r="AI148">
            <v>0</v>
          </cell>
          <cell r="AJ148">
            <v>95.33</v>
          </cell>
          <cell r="AK148">
            <v>40897</v>
          </cell>
          <cell r="AL148" t="str">
            <v/>
          </cell>
          <cell r="AM148">
            <v>1</v>
          </cell>
          <cell r="AN148" t="str">
            <v>2011</v>
          </cell>
          <cell r="AO148" t="str">
            <v>1</v>
          </cell>
          <cell r="AP148">
            <v>66</v>
          </cell>
          <cell r="AQ148">
            <v>0</v>
          </cell>
          <cell r="AR148">
            <v>0</v>
          </cell>
          <cell r="AS148">
            <v>0</v>
          </cell>
          <cell r="AT148">
            <v>0</v>
          </cell>
          <cell r="AU148">
            <v>0</v>
          </cell>
          <cell r="AV148">
            <v>0</v>
          </cell>
          <cell r="AW148">
            <v>0</v>
          </cell>
          <cell r="AX148">
            <v>0</v>
          </cell>
          <cell r="AY148">
            <v>0</v>
          </cell>
          <cell r="AZ148">
            <v>0</v>
          </cell>
          <cell r="BA148">
            <v>0</v>
          </cell>
          <cell r="BB148">
            <v>26695</v>
          </cell>
          <cell r="BC148">
            <v>0</v>
          </cell>
          <cell r="BD148">
            <v>0</v>
          </cell>
          <cell r="BE148">
            <v>0</v>
          </cell>
          <cell r="BF148">
            <v>0</v>
          </cell>
          <cell r="BG148">
            <v>0</v>
          </cell>
          <cell r="BH148" t="str">
            <v>566931EAREA4</v>
          </cell>
          <cell r="BI148">
            <v>41000</v>
          </cell>
        </row>
        <row r="149">
          <cell r="A149" t="str">
            <v>44381563</v>
          </cell>
          <cell r="B149" t="str">
            <v>ZORRILLA  QUISPE LUIS FREDDY</v>
          </cell>
          <cell r="C149" t="str">
            <v>CHOFER</v>
          </cell>
          <cell r="D149" t="str">
            <v>44381563</v>
          </cell>
          <cell r="E149">
            <v>40896</v>
          </cell>
          <cell r="F149">
            <v>40939</v>
          </cell>
          <cell r="G149" t="str">
            <v>ZORRILLA  QUISPE LUIS FREDDY</v>
          </cell>
          <cell r="H149">
            <v>440</v>
          </cell>
          <cell r="I149">
            <v>440</v>
          </cell>
          <cell r="J149">
            <v>0</v>
          </cell>
          <cell r="K149">
            <v>0</v>
          </cell>
          <cell r="L149">
            <v>0</v>
          </cell>
          <cell r="M149">
            <v>380.6</v>
          </cell>
          <cell r="N149" t="str">
            <v>OFICINA ZONAL LA MERCED</v>
          </cell>
          <cell r="O149" t="str">
            <v xml:space="preserve">0020  </v>
          </cell>
          <cell r="P149" t="str">
            <v>3634</v>
          </cell>
          <cell r="Q149" t="str">
            <v>001</v>
          </cell>
          <cell r="R149" t="str">
            <v>00001</v>
          </cell>
          <cell r="S149">
            <v>40905</v>
          </cell>
          <cell r="T149" t="str">
            <v>4041669743</v>
          </cell>
          <cell r="U149" t="str">
            <v>201112</v>
          </cell>
          <cell r="V149" t="str">
            <v>201112</v>
          </cell>
          <cell r="W149" t="str">
            <v>13</v>
          </cell>
          <cell r="X149">
            <v>2</v>
          </cell>
          <cell r="Y149" t="str">
            <v>CAS ZONALES DICIEMBRE 2011 ADICIONAL 01</v>
          </cell>
          <cell r="Z149">
            <v>4254</v>
          </cell>
          <cell r="AA149" t="str">
            <v>10443815631</v>
          </cell>
          <cell r="AB149" t="str">
            <v xml:space="preserve">ZORRILLA </v>
          </cell>
          <cell r="AC149" t="str">
            <v>QUISPE</v>
          </cell>
          <cell r="AD149" t="str">
            <v>LUIS FREDDY</v>
          </cell>
          <cell r="AE149" t="str">
            <v>HORIZONTE</v>
          </cell>
          <cell r="AF149" t="str">
            <v>01</v>
          </cell>
          <cell r="AG149">
            <v>8.58</v>
          </cell>
          <cell r="AH149">
            <v>6.82</v>
          </cell>
          <cell r="AI149">
            <v>15.4</v>
          </cell>
          <cell r="AJ149">
            <v>44</v>
          </cell>
          <cell r="AK149">
            <v>40896</v>
          </cell>
          <cell r="AL149" t="str">
            <v/>
          </cell>
          <cell r="AM149">
            <v>1</v>
          </cell>
          <cell r="AN149" t="str">
            <v>2011</v>
          </cell>
          <cell r="AO149" t="str">
            <v>1</v>
          </cell>
          <cell r="AP149">
            <v>60.75</v>
          </cell>
          <cell r="AQ149">
            <v>0</v>
          </cell>
          <cell r="AR149">
            <v>0</v>
          </cell>
          <cell r="AS149">
            <v>0</v>
          </cell>
          <cell r="AT149">
            <v>0</v>
          </cell>
          <cell r="AU149">
            <v>0</v>
          </cell>
          <cell r="AV149">
            <v>0</v>
          </cell>
          <cell r="AW149">
            <v>0</v>
          </cell>
          <cell r="AX149">
            <v>0</v>
          </cell>
          <cell r="AY149">
            <v>0</v>
          </cell>
          <cell r="AZ149">
            <v>0</v>
          </cell>
          <cell r="BA149">
            <v>0</v>
          </cell>
          <cell r="BB149">
            <v>31901</v>
          </cell>
          <cell r="BC149">
            <v>0</v>
          </cell>
          <cell r="BD149">
            <v>0</v>
          </cell>
          <cell r="BE149">
            <v>0</v>
          </cell>
          <cell r="BF149">
            <v>0</v>
          </cell>
          <cell r="BG149">
            <v>0</v>
          </cell>
          <cell r="BH149" t="str">
            <v>618991LZQRS4</v>
          </cell>
          <cell r="BI149">
            <v>40896</v>
          </cell>
        </row>
        <row r="150">
          <cell r="A150" t="str">
            <v>44381563</v>
          </cell>
          <cell r="B150" t="str">
            <v>ZORRILLA  QUISPE LUIS FREDDY</v>
          </cell>
          <cell r="C150" t="str">
            <v>CHOFER</v>
          </cell>
          <cell r="D150" t="str">
            <v>44381563</v>
          </cell>
          <cell r="E150">
            <v>40896</v>
          </cell>
          <cell r="F150">
            <v>40999</v>
          </cell>
          <cell r="G150" t="str">
            <v>ZORRILLA  QUISPE LUIS FREDDY</v>
          </cell>
          <cell r="H150">
            <v>440</v>
          </cell>
          <cell r="I150">
            <v>440</v>
          </cell>
          <cell r="J150">
            <v>0</v>
          </cell>
          <cell r="K150">
            <v>0</v>
          </cell>
          <cell r="L150">
            <v>0</v>
          </cell>
          <cell r="M150">
            <v>380.6</v>
          </cell>
          <cell r="N150" t="str">
            <v>OFICINA ZONAL LA MERCED</v>
          </cell>
          <cell r="O150" t="str">
            <v xml:space="preserve">0020  </v>
          </cell>
          <cell r="P150" t="str">
            <v>3634</v>
          </cell>
          <cell r="Q150" t="str">
            <v>001</v>
          </cell>
          <cell r="R150" t="str">
            <v>00001</v>
          </cell>
          <cell r="S150">
            <v>40905</v>
          </cell>
          <cell r="T150" t="str">
            <v>4041669743</v>
          </cell>
          <cell r="U150" t="str">
            <v>201112</v>
          </cell>
          <cell r="V150" t="str">
            <v>201112</v>
          </cell>
          <cell r="W150" t="str">
            <v>13</v>
          </cell>
          <cell r="X150">
            <v>2</v>
          </cell>
          <cell r="Y150" t="str">
            <v>CAS ZONALES DICIEMBRE 2011 ADICIONAL 01</v>
          </cell>
          <cell r="Z150">
            <v>4254</v>
          </cell>
          <cell r="AA150" t="str">
            <v>10443815631</v>
          </cell>
          <cell r="AB150" t="str">
            <v xml:space="preserve">ZORRILLA </v>
          </cell>
          <cell r="AC150" t="str">
            <v>QUISPE</v>
          </cell>
          <cell r="AD150" t="str">
            <v>LUIS FREDDY</v>
          </cell>
          <cell r="AE150" t="str">
            <v>HORIZONTE</v>
          </cell>
          <cell r="AF150" t="str">
            <v>01</v>
          </cell>
          <cell r="AG150">
            <v>8.58</v>
          </cell>
          <cell r="AH150">
            <v>6.82</v>
          </cell>
          <cell r="AI150">
            <v>15.4</v>
          </cell>
          <cell r="AJ150">
            <v>44</v>
          </cell>
          <cell r="AK150">
            <v>40896</v>
          </cell>
          <cell r="AL150" t="str">
            <v/>
          </cell>
          <cell r="AM150">
            <v>1</v>
          </cell>
          <cell r="AN150" t="str">
            <v>2011</v>
          </cell>
          <cell r="AO150" t="str">
            <v>1</v>
          </cell>
          <cell r="AP150">
            <v>60.75</v>
          </cell>
          <cell r="AQ150">
            <v>0</v>
          </cell>
          <cell r="AR150">
            <v>0</v>
          </cell>
          <cell r="AS150">
            <v>0</v>
          </cell>
          <cell r="AT150">
            <v>0</v>
          </cell>
          <cell r="AU150">
            <v>0</v>
          </cell>
          <cell r="AV150">
            <v>0</v>
          </cell>
          <cell r="AW150">
            <v>0</v>
          </cell>
          <cell r="AX150">
            <v>0</v>
          </cell>
          <cell r="AY150">
            <v>0</v>
          </cell>
          <cell r="AZ150">
            <v>0</v>
          </cell>
          <cell r="BA150">
            <v>0</v>
          </cell>
          <cell r="BB150">
            <v>31901</v>
          </cell>
          <cell r="BC150">
            <v>0</v>
          </cell>
          <cell r="BD150">
            <v>0</v>
          </cell>
          <cell r="BE150">
            <v>0</v>
          </cell>
          <cell r="BF150">
            <v>0</v>
          </cell>
          <cell r="BG150">
            <v>0</v>
          </cell>
          <cell r="BH150" t="str">
            <v>618991LZQRS4</v>
          </cell>
          <cell r="BI150">
            <v>40896</v>
          </cell>
        </row>
        <row r="151">
          <cell r="A151" t="str">
            <v>44381563</v>
          </cell>
          <cell r="B151" t="str">
            <v>ZORRILLA  QUISPE LUIS FREDDY</v>
          </cell>
          <cell r="C151" t="str">
            <v>CHOFER</v>
          </cell>
          <cell r="D151" t="str">
            <v>44381563</v>
          </cell>
          <cell r="E151">
            <v>40896</v>
          </cell>
          <cell r="F151">
            <v>41090</v>
          </cell>
          <cell r="G151" t="str">
            <v>ZORRILLA  QUISPE LUIS FREDDY</v>
          </cell>
          <cell r="H151">
            <v>440</v>
          </cell>
          <cell r="I151">
            <v>440</v>
          </cell>
          <cell r="J151">
            <v>0</v>
          </cell>
          <cell r="K151">
            <v>0</v>
          </cell>
          <cell r="L151">
            <v>0</v>
          </cell>
          <cell r="M151">
            <v>380.6</v>
          </cell>
          <cell r="N151" t="str">
            <v>OFICINA ZONAL LA MERCED</v>
          </cell>
          <cell r="O151" t="str">
            <v xml:space="preserve">0020  </v>
          </cell>
          <cell r="P151" t="str">
            <v>3634</v>
          </cell>
          <cell r="Q151" t="str">
            <v>001</v>
          </cell>
          <cell r="R151" t="str">
            <v>00001</v>
          </cell>
          <cell r="S151">
            <v>40905</v>
          </cell>
          <cell r="T151" t="str">
            <v>4041669743</v>
          </cell>
          <cell r="U151" t="str">
            <v>201112</v>
          </cell>
          <cell r="V151" t="str">
            <v>201112</v>
          </cell>
          <cell r="W151" t="str">
            <v>13</v>
          </cell>
          <cell r="X151">
            <v>2</v>
          </cell>
          <cell r="Y151" t="str">
            <v>CAS ZONALES DICIEMBRE 2011 ADICIONAL 01</v>
          </cell>
          <cell r="Z151">
            <v>4254</v>
          </cell>
          <cell r="AA151" t="str">
            <v>10443815631</v>
          </cell>
          <cell r="AB151" t="str">
            <v xml:space="preserve">ZORRILLA </v>
          </cell>
          <cell r="AC151" t="str">
            <v>QUISPE</v>
          </cell>
          <cell r="AD151" t="str">
            <v>LUIS FREDDY</v>
          </cell>
          <cell r="AE151" t="str">
            <v>HORIZONTE</v>
          </cell>
          <cell r="AF151" t="str">
            <v>01</v>
          </cell>
          <cell r="AG151">
            <v>8.58</v>
          </cell>
          <cell r="AH151">
            <v>6.82</v>
          </cell>
          <cell r="AI151">
            <v>15.4</v>
          </cell>
          <cell r="AJ151">
            <v>44</v>
          </cell>
          <cell r="AK151">
            <v>40896</v>
          </cell>
          <cell r="AL151" t="str">
            <v/>
          </cell>
          <cell r="AM151">
            <v>1</v>
          </cell>
          <cell r="AN151" t="str">
            <v>2011</v>
          </cell>
          <cell r="AO151" t="str">
            <v>1</v>
          </cell>
          <cell r="AP151">
            <v>60.75</v>
          </cell>
          <cell r="AQ151">
            <v>0</v>
          </cell>
          <cell r="AR151">
            <v>0</v>
          </cell>
          <cell r="AS151">
            <v>0</v>
          </cell>
          <cell r="AT151">
            <v>0</v>
          </cell>
          <cell r="AU151">
            <v>0</v>
          </cell>
          <cell r="AV151">
            <v>0</v>
          </cell>
          <cell r="AW151">
            <v>0</v>
          </cell>
          <cell r="AX151">
            <v>0</v>
          </cell>
          <cell r="AY151">
            <v>0</v>
          </cell>
          <cell r="AZ151">
            <v>0</v>
          </cell>
          <cell r="BA151">
            <v>0</v>
          </cell>
          <cell r="BB151">
            <v>31901</v>
          </cell>
          <cell r="BC151">
            <v>0</v>
          </cell>
          <cell r="BD151">
            <v>0</v>
          </cell>
          <cell r="BE151">
            <v>0</v>
          </cell>
          <cell r="BF151">
            <v>0</v>
          </cell>
          <cell r="BG151">
            <v>0</v>
          </cell>
          <cell r="BH151" t="str">
            <v>618991LZQRS4</v>
          </cell>
          <cell r="BI151">
            <v>40896</v>
          </cell>
        </row>
        <row r="152">
          <cell r="A152" t="str">
            <v>18085970</v>
          </cell>
          <cell r="B152" t="str">
            <v>BLAS RODRIGUEZ RAUL DANTE</v>
          </cell>
          <cell r="C152" t="str">
            <v>TECNICO DE PROYECTOS</v>
          </cell>
          <cell r="D152" t="str">
            <v>18085970</v>
          </cell>
          <cell r="E152">
            <v>40878</v>
          </cell>
          <cell r="F152">
            <v>40939</v>
          </cell>
          <cell r="G152" t="str">
            <v>BLAS RODRIGUEZ RAUL DANTE</v>
          </cell>
          <cell r="H152">
            <v>3000</v>
          </cell>
          <cell r="I152">
            <v>3000</v>
          </cell>
          <cell r="J152">
            <v>300</v>
          </cell>
          <cell r="K152">
            <v>0</v>
          </cell>
          <cell r="L152">
            <v>0</v>
          </cell>
          <cell r="M152">
            <v>2310</v>
          </cell>
          <cell r="N152" t="str">
            <v>OFICINA ZONAL LA LIBERTAD</v>
          </cell>
          <cell r="O152" t="str">
            <v xml:space="preserve">0021  </v>
          </cell>
          <cell r="P152" t="str">
            <v>3530</v>
          </cell>
          <cell r="Q152" t="str">
            <v>001</v>
          </cell>
          <cell r="R152" t="str">
            <v>475</v>
          </cell>
          <cell r="S152">
            <v>40896</v>
          </cell>
          <cell r="T152" t="str">
            <v>04802020703</v>
          </cell>
          <cell r="U152" t="str">
            <v>201112</v>
          </cell>
          <cell r="V152" t="str">
            <v>201112</v>
          </cell>
          <cell r="W152" t="str">
            <v>12</v>
          </cell>
          <cell r="X152">
            <v>1</v>
          </cell>
          <cell r="Y152" t="str">
            <v>CAS ZONALES DICIEMBRE 2011</v>
          </cell>
          <cell r="Z152">
            <v>4209</v>
          </cell>
          <cell r="AA152" t="str">
            <v>10180859701</v>
          </cell>
          <cell r="AB152" t="str">
            <v>BLAS</v>
          </cell>
          <cell r="AC152" t="str">
            <v>RODRIGUEZ</v>
          </cell>
          <cell r="AD152" t="str">
            <v>RAUL DANTE</v>
          </cell>
          <cell r="AE152" t="str">
            <v>ONP</v>
          </cell>
          <cell r="AF152" t="str">
            <v>99</v>
          </cell>
          <cell r="AG152">
            <v>0</v>
          </cell>
          <cell r="AH152">
            <v>0</v>
          </cell>
          <cell r="AI152">
            <v>0</v>
          </cell>
          <cell r="AJ152">
            <v>390</v>
          </cell>
          <cell r="AK152">
            <v>40878</v>
          </cell>
          <cell r="AL152" t="str">
            <v/>
          </cell>
          <cell r="AM152">
            <v>1</v>
          </cell>
          <cell r="AN152" t="str">
            <v>2011</v>
          </cell>
          <cell r="AO152" t="str">
            <v>1</v>
          </cell>
          <cell r="AP152">
            <v>97.2</v>
          </cell>
          <cell r="AQ152">
            <v>0</v>
          </cell>
          <cell r="AR152">
            <v>0</v>
          </cell>
          <cell r="AS152">
            <v>0</v>
          </cell>
          <cell r="AT152">
            <v>0</v>
          </cell>
          <cell r="AU152">
            <v>0</v>
          </cell>
          <cell r="AV152">
            <v>0</v>
          </cell>
          <cell r="AW152">
            <v>0</v>
          </cell>
          <cell r="AX152">
            <v>0</v>
          </cell>
          <cell r="AY152">
            <v>0</v>
          </cell>
          <cell r="AZ152">
            <v>0</v>
          </cell>
          <cell r="BA152">
            <v>0</v>
          </cell>
          <cell r="BB152">
            <v>26057</v>
          </cell>
          <cell r="BC152">
            <v>0</v>
          </cell>
          <cell r="BD152">
            <v>0</v>
          </cell>
          <cell r="BE152">
            <v>0</v>
          </cell>
          <cell r="BF152">
            <v>0</v>
          </cell>
          <cell r="BG152">
            <v>0</v>
          </cell>
          <cell r="BH152" t="str">
            <v/>
          </cell>
          <cell r="BI152">
            <v>40878</v>
          </cell>
        </row>
        <row r="153">
          <cell r="A153" t="str">
            <v>18085970</v>
          </cell>
          <cell r="B153" t="str">
            <v>BLAS RODRIGUEZ RAUL DANTE</v>
          </cell>
          <cell r="C153" t="str">
            <v>TECNICO DE PROYECTOS</v>
          </cell>
          <cell r="D153" t="str">
            <v>18085970</v>
          </cell>
          <cell r="E153">
            <v>40878</v>
          </cell>
          <cell r="F153">
            <v>40999</v>
          </cell>
          <cell r="G153" t="str">
            <v>BLAS RODRIGUEZ RAUL DANTE</v>
          </cell>
          <cell r="H153">
            <v>3000</v>
          </cell>
          <cell r="I153">
            <v>3000</v>
          </cell>
          <cell r="J153">
            <v>300</v>
          </cell>
          <cell r="K153">
            <v>0</v>
          </cell>
          <cell r="L153">
            <v>0</v>
          </cell>
          <cell r="M153">
            <v>2310</v>
          </cell>
          <cell r="N153" t="str">
            <v>OFICINA ZONAL LA LIBERTAD</v>
          </cell>
          <cell r="O153" t="str">
            <v xml:space="preserve">0021  </v>
          </cell>
          <cell r="P153" t="str">
            <v>3530</v>
          </cell>
          <cell r="Q153" t="str">
            <v>001</v>
          </cell>
          <cell r="R153" t="str">
            <v>475</v>
          </cell>
          <cell r="S153">
            <v>40896</v>
          </cell>
          <cell r="T153" t="str">
            <v>04802020703</v>
          </cell>
          <cell r="U153" t="str">
            <v>201112</v>
          </cell>
          <cell r="V153" t="str">
            <v>201112</v>
          </cell>
          <cell r="W153" t="str">
            <v>12</v>
          </cell>
          <cell r="X153">
            <v>1</v>
          </cell>
          <cell r="Y153" t="str">
            <v>CAS ZONALES DICIEMBRE 2011</v>
          </cell>
          <cell r="Z153">
            <v>4209</v>
          </cell>
          <cell r="AA153" t="str">
            <v>10180859701</v>
          </cell>
          <cell r="AB153" t="str">
            <v>BLAS</v>
          </cell>
          <cell r="AC153" t="str">
            <v>RODRIGUEZ</v>
          </cell>
          <cell r="AD153" t="str">
            <v>RAUL DANTE</v>
          </cell>
          <cell r="AE153" t="str">
            <v>ONP</v>
          </cell>
          <cell r="AF153" t="str">
            <v>99</v>
          </cell>
          <cell r="AG153">
            <v>0</v>
          </cell>
          <cell r="AH153">
            <v>0</v>
          </cell>
          <cell r="AI153">
            <v>0</v>
          </cell>
          <cell r="AJ153">
            <v>390</v>
          </cell>
          <cell r="AK153">
            <v>40878</v>
          </cell>
          <cell r="AL153" t="str">
            <v/>
          </cell>
          <cell r="AM153">
            <v>1</v>
          </cell>
          <cell r="AN153" t="str">
            <v>2011</v>
          </cell>
          <cell r="AO153" t="str">
            <v>1</v>
          </cell>
          <cell r="AP153">
            <v>97.2</v>
          </cell>
          <cell r="AQ153">
            <v>0</v>
          </cell>
          <cell r="AR153">
            <v>0</v>
          </cell>
          <cell r="AS153">
            <v>0</v>
          </cell>
          <cell r="AT153">
            <v>0</v>
          </cell>
          <cell r="AU153">
            <v>0</v>
          </cell>
          <cell r="AV153">
            <v>0</v>
          </cell>
          <cell r="AW153">
            <v>0</v>
          </cell>
          <cell r="AX153">
            <v>0</v>
          </cell>
          <cell r="AY153">
            <v>0</v>
          </cell>
          <cell r="AZ153">
            <v>0</v>
          </cell>
          <cell r="BA153">
            <v>0</v>
          </cell>
          <cell r="BB153">
            <v>26057</v>
          </cell>
          <cell r="BC153">
            <v>0</v>
          </cell>
          <cell r="BD153">
            <v>0</v>
          </cell>
          <cell r="BE153">
            <v>0</v>
          </cell>
          <cell r="BF153">
            <v>0</v>
          </cell>
          <cell r="BG153">
            <v>0</v>
          </cell>
          <cell r="BH153" t="str">
            <v/>
          </cell>
          <cell r="BI153">
            <v>40878</v>
          </cell>
        </row>
        <row r="154">
          <cell r="A154" t="str">
            <v>18085970</v>
          </cell>
          <cell r="B154" t="str">
            <v>BLAS RODRIGUEZ RAUL DANTE</v>
          </cell>
          <cell r="C154" t="str">
            <v>TECNICO DE PROYECTOS</v>
          </cell>
          <cell r="D154" t="str">
            <v>18085970</v>
          </cell>
          <cell r="E154">
            <v>40878</v>
          </cell>
          <cell r="F154">
            <v>41060</v>
          </cell>
          <cell r="G154" t="str">
            <v>BLAS RODRIGUEZ RAUL DANTE</v>
          </cell>
          <cell r="H154">
            <v>3000</v>
          </cell>
          <cell r="I154">
            <v>3000</v>
          </cell>
          <cell r="J154">
            <v>300</v>
          </cell>
          <cell r="K154">
            <v>0</v>
          </cell>
          <cell r="L154">
            <v>0</v>
          </cell>
          <cell r="M154">
            <v>2310</v>
          </cell>
          <cell r="N154" t="str">
            <v>OFICINA ZONAL LA LIBERTAD</v>
          </cell>
          <cell r="O154" t="str">
            <v xml:space="preserve">0021  </v>
          </cell>
          <cell r="P154" t="str">
            <v>3530</v>
          </cell>
          <cell r="Q154" t="str">
            <v>001</v>
          </cell>
          <cell r="R154" t="str">
            <v>475</v>
          </cell>
          <cell r="S154">
            <v>40896</v>
          </cell>
          <cell r="T154" t="str">
            <v>04802020703</v>
          </cell>
          <cell r="U154" t="str">
            <v>201112</v>
          </cell>
          <cell r="V154" t="str">
            <v>201112</v>
          </cell>
          <cell r="W154" t="str">
            <v>12</v>
          </cell>
          <cell r="X154">
            <v>1</v>
          </cell>
          <cell r="Y154" t="str">
            <v>CAS ZONALES DICIEMBRE 2011</v>
          </cell>
          <cell r="Z154">
            <v>4209</v>
          </cell>
          <cell r="AA154" t="str">
            <v>10180859701</v>
          </cell>
          <cell r="AB154" t="str">
            <v>BLAS</v>
          </cell>
          <cell r="AC154" t="str">
            <v>RODRIGUEZ</v>
          </cell>
          <cell r="AD154" t="str">
            <v>RAUL DANTE</v>
          </cell>
          <cell r="AE154" t="str">
            <v>ONP</v>
          </cell>
          <cell r="AF154" t="str">
            <v>99</v>
          </cell>
          <cell r="AG154">
            <v>0</v>
          </cell>
          <cell r="AH154">
            <v>0</v>
          </cell>
          <cell r="AI154">
            <v>0</v>
          </cell>
          <cell r="AJ154">
            <v>390</v>
          </cell>
          <cell r="AK154">
            <v>40878</v>
          </cell>
          <cell r="AL154" t="str">
            <v/>
          </cell>
          <cell r="AM154">
            <v>1</v>
          </cell>
          <cell r="AN154" t="str">
            <v>2011</v>
          </cell>
          <cell r="AO154" t="str">
            <v>1</v>
          </cell>
          <cell r="AP154">
            <v>97.2</v>
          </cell>
          <cell r="AQ154">
            <v>0</v>
          </cell>
          <cell r="AR154">
            <v>0</v>
          </cell>
          <cell r="AS154">
            <v>0</v>
          </cell>
          <cell r="AT154">
            <v>0</v>
          </cell>
          <cell r="AU154">
            <v>0</v>
          </cell>
          <cell r="AV154">
            <v>0</v>
          </cell>
          <cell r="AW154">
            <v>0</v>
          </cell>
          <cell r="AX154">
            <v>0</v>
          </cell>
          <cell r="AY154">
            <v>0</v>
          </cell>
          <cell r="AZ154">
            <v>0</v>
          </cell>
          <cell r="BA154">
            <v>0</v>
          </cell>
          <cell r="BB154">
            <v>26057</v>
          </cell>
          <cell r="BC154">
            <v>0</v>
          </cell>
          <cell r="BD154">
            <v>0</v>
          </cell>
          <cell r="BE154">
            <v>0</v>
          </cell>
          <cell r="BF154">
            <v>0</v>
          </cell>
          <cell r="BG154">
            <v>0</v>
          </cell>
          <cell r="BH154" t="str">
            <v/>
          </cell>
          <cell r="BI154">
            <v>40878</v>
          </cell>
        </row>
        <row r="155">
          <cell r="A155" t="str">
            <v>17935624</v>
          </cell>
          <cell r="B155" t="str">
            <v>CASTILLO SILVA JOSE LUIS</v>
          </cell>
          <cell r="C155" t="str">
            <v>JEFE DE LA OFICINA ZONAL LA LIBERTAD</v>
          </cell>
          <cell r="D155" t="str">
            <v>17935624</v>
          </cell>
          <cell r="E155">
            <v>40826</v>
          </cell>
          <cell r="F155">
            <v>40908</v>
          </cell>
          <cell r="G155" t="str">
            <v>CASTILLO SILVA JOSE LUIS</v>
          </cell>
          <cell r="H155">
            <v>5500</v>
          </cell>
          <cell r="I155">
            <v>5500</v>
          </cell>
          <cell r="J155">
            <v>0</v>
          </cell>
          <cell r="K155">
            <v>0</v>
          </cell>
          <cell r="L155">
            <v>0</v>
          </cell>
          <cell r="M155">
            <v>4757.5</v>
          </cell>
          <cell r="N155" t="str">
            <v>OFICINA ZONAL LA LIBERTAD</v>
          </cell>
          <cell r="O155" t="str">
            <v xml:space="preserve">0021  </v>
          </cell>
          <cell r="P155" t="str">
            <v>3434</v>
          </cell>
          <cell r="Q155" t="str">
            <v>001</v>
          </cell>
          <cell r="R155" t="str">
            <v>306</v>
          </cell>
          <cell r="S155">
            <v>40896</v>
          </cell>
          <cell r="T155" t="str">
            <v>4040868785</v>
          </cell>
          <cell r="U155" t="str">
            <v>201112</v>
          </cell>
          <cell r="V155" t="str">
            <v>201112</v>
          </cell>
          <cell r="W155" t="str">
            <v>12</v>
          </cell>
          <cell r="X155">
            <v>1</v>
          </cell>
          <cell r="Y155" t="str">
            <v>CAS ZONALES DICIEMBRE 2011</v>
          </cell>
          <cell r="Z155">
            <v>4153</v>
          </cell>
          <cell r="AA155" t="str">
            <v>10179356240</v>
          </cell>
          <cell r="AB155" t="str">
            <v>CASTILLO</v>
          </cell>
          <cell r="AC155" t="str">
            <v>SILVA</v>
          </cell>
          <cell r="AD155" t="str">
            <v>JOSE LUIS</v>
          </cell>
          <cell r="AE155" t="str">
            <v>HORIZONTE</v>
          </cell>
          <cell r="AF155" t="str">
            <v>01</v>
          </cell>
          <cell r="AG155">
            <v>107.25</v>
          </cell>
          <cell r="AH155">
            <v>85.25</v>
          </cell>
          <cell r="AI155">
            <v>192.5</v>
          </cell>
          <cell r="AJ155">
            <v>550</v>
          </cell>
          <cell r="AK155">
            <v>40826</v>
          </cell>
          <cell r="AL155" t="str">
            <v>2639624</v>
          </cell>
          <cell r="AM155">
            <v>40841</v>
          </cell>
          <cell r="AN155" t="str">
            <v>2011</v>
          </cell>
          <cell r="AO155" t="str">
            <v>1</v>
          </cell>
          <cell r="AP155">
            <v>97.2</v>
          </cell>
          <cell r="AQ155">
            <v>0</v>
          </cell>
          <cell r="AR155">
            <v>0</v>
          </cell>
          <cell r="AS155">
            <v>0</v>
          </cell>
          <cell r="AT155">
            <v>0</v>
          </cell>
          <cell r="AU155">
            <v>0</v>
          </cell>
          <cell r="AV155">
            <v>0</v>
          </cell>
          <cell r="AW155">
            <v>0</v>
          </cell>
          <cell r="AX155">
            <v>0</v>
          </cell>
          <cell r="AY155">
            <v>0</v>
          </cell>
          <cell r="AZ155">
            <v>0</v>
          </cell>
          <cell r="BA155">
            <v>0</v>
          </cell>
          <cell r="BB155">
            <v>21796</v>
          </cell>
          <cell r="BC155">
            <v>0</v>
          </cell>
          <cell r="BD155">
            <v>0</v>
          </cell>
          <cell r="BE155">
            <v>0</v>
          </cell>
          <cell r="BF155">
            <v>0</v>
          </cell>
          <cell r="BG155">
            <v>0</v>
          </cell>
          <cell r="BH155" t="str">
            <v>217941JCSTV8</v>
          </cell>
          <cell r="BI155">
            <v>40826</v>
          </cell>
        </row>
        <row r="156">
          <cell r="A156" t="str">
            <v>18149723</v>
          </cell>
          <cell r="B156" t="str">
            <v>DIESTRA  ZAVALETA  LUCY JANETH</v>
          </cell>
          <cell r="C156" t="str">
            <v>RESPONSABLE DE PROYECTOS-SUPERVISION</v>
          </cell>
          <cell r="D156" t="str">
            <v>18149723</v>
          </cell>
          <cell r="E156">
            <v>40854</v>
          </cell>
          <cell r="F156">
            <v>40908</v>
          </cell>
          <cell r="G156" t="str">
            <v>DIESTRA  ZAVALETA  LUCY JANETH</v>
          </cell>
          <cell r="H156">
            <v>3300</v>
          </cell>
          <cell r="I156">
            <v>3300</v>
          </cell>
          <cell r="J156">
            <v>0</v>
          </cell>
          <cell r="K156">
            <v>0</v>
          </cell>
          <cell r="L156">
            <v>0</v>
          </cell>
          <cell r="M156">
            <v>2863.74</v>
          </cell>
          <cell r="N156" t="str">
            <v>OFICINA ZONAL LA LIBERTAD</v>
          </cell>
          <cell r="O156" t="str">
            <v xml:space="preserve">0021  </v>
          </cell>
          <cell r="P156" t="str">
            <v>3469</v>
          </cell>
          <cell r="Q156" t="str">
            <v>002</v>
          </cell>
          <cell r="R156" t="str">
            <v>108</v>
          </cell>
          <cell r="S156">
            <v>40896</v>
          </cell>
          <cell r="T156" t="str">
            <v>4041064736</v>
          </cell>
          <cell r="U156" t="str">
            <v>201112</v>
          </cell>
          <cell r="V156" t="str">
            <v>201112</v>
          </cell>
          <cell r="W156" t="str">
            <v>12</v>
          </cell>
          <cell r="X156">
            <v>1</v>
          </cell>
          <cell r="Y156" t="str">
            <v>CAS ZONALES DICIEMBRE 2011</v>
          </cell>
          <cell r="Z156">
            <v>4179</v>
          </cell>
          <cell r="AA156" t="str">
            <v>10181497233</v>
          </cell>
          <cell r="AB156" t="str">
            <v xml:space="preserve">DIESTRA </v>
          </cell>
          <cell r="AC156" t="str">
            <v>ZAVALETA</v>
          </cell>
          <cell r="AD156" t="str">
            <v xml:space="preserve"> LUCY JANETH</v>
          </cell>
          <cell r="AE156" t="str">
            <v>INTEGRA</v>
          </cell>
          <cell r="AF156" t="str">
            <v>02</v>
          </cell>
          <cell r="AG156">
            <v>59.4</v>
          </cell>
          <cell r="AH156">
            <v>46.86</v>
          </cell>
          <cell r="AI156">
            <v>106.26</v>
          </cell>
          <cell r="AJ156">
            <v>330</v>
          </cell>
          <cell r="AK156">
            <v>40854</v>
          </cell>
          <cell r="AL156" t="str">
            <v>2450922</v>
          </cell>
          <cell r="AM156">
            <v>40668</v>
          </cell>
          <cell r="AN156" t="str">
            <v>2011</v>
          </cell>
          <cell r="AO156" t="str">
            <v>1</v>
          </cell>
          <cell r="AP156">
            <v>97.2</v>
          </cell>
          <cell r="AQ156">
            <v>0</v>
          </cell>
          <cell r="AR156">
            <v>0</v>
          </cell>
          <cell r="AS156">
            <v>0</v>
          </cell>
          <cell r="AT156">
            <v>0</v>
          </cell>
          <cell r="AU156">
            <v>0</v>
          </cell>
          <cell r="AV156">
            <v>0</v>
          </cell>
          <cell r="AW156">
            <v>0</v>
          </cell>
          <cell r="AX156">
            <v>0</v>
          </cell>
          <cell r="AY156">
            <v>0</v>
          </cell>
          <cell r="AZ156">
            <v>0</v>
          </cell>
          <cell r="BA156">
            <v>0</v>
          </cell>
          <cell r="BB156">
            <v>27629</v>
          </cell>
          <cell r="BC156">
            <v>0</v>
          </cell>
          <cell r="BD156">
            <v>0</v>
          </cell>
          <cell r="BE156">
            <v>0</v>
          </cell>
          <cell r="BF156">
            <v>0</v>
          </cell>
          <cell r="BG156">
            <v>0</v>
          </cell>
          <cell r="BH156" t="str">
            <v>576270LDZSA8</v>
          </cell>
          <cell r="BI156">
            <v>40854</v>
          </cell>
        </row>
        <row r="157">
          <cell r="A157" t="str">
            <v>18181555</v>
          </cell>
          <cell r="B157" t="str">
            <v>JARA RIVERA VIVIANA VANESA</v>
          </cell>
          <cell r="C157" t="str">
            <v>RESPONSABLE DE PROMOCION SOCIAL Y CAPACITACION</v>
          </cell>
          <cell r="D157" t="str">
            <v>18181555</v>
          </cell>
          <cell r="E157">
            <v>40854</v>
          </cell>
          <cell r="F157">
            <v>40908</v>
          </cell>
          <cell r="G157" t="str">
            <v>JARA RIVERA VIVIANA VANESA</v>
          </cell>
          <cell r="H157">
            <v>3100</v>
          </cell>
          <cell r="I157">
            <v>3100</v>
          </cell>
          <cell r="J157">
            <v>0</v>
          </cell>
          <cell r="K157">
            <v>0</v>
          </cell>
          <cell r="L157">
            <v>0</v>
          </cell>
          <cell r="M157">
            <v>2697</v>
          </cell>
          <cell r="N157" t="str">
            <v>OFICINA ZONAL LA LIBERTAD</v>
          </cell>
          <cell r="O157" t="str">
            <v xml:space="preserve">0021  </v>
          </cell>
          <cell r="P157" t="str">
            <v>3467</v>
          </cell>
          <cell r="Q157" t="str">
            <v>001</v>
          </cell>
          <cell r="R157" t="str">
            <v>88</v>
          </cell>
          <cell r="S157">
            <v>40896</v>
          </cell>
          <cell r="T157" t="str">
            <v>4017965455</v>
          </cell>
          <cell r="U157" t="str">
            <v>201112</v>
          </cell>
          <cell r="V157" t="str">
            <v>201112</v>
          </cell>
          <cell r="W157" t="str">
            <v>12</v>
          </cell>
          <cell r="X157">
            <v>1</v>
          </cell>
          <cell r="Y157" t="str">
            <v>CAS ZONALES DICIEMBRE 2011</v>
          </cell>
          <cell r="Z157">
            <v>282</v>
          </cell>
          <cell r="AA157" t="str">
            <v>10181815553</v>
          </cell>
          <cell r="AB157" t="str">
            <v>JARA</v>
          </cell>
          <cell r="AC157" t="str">
            <v>RIVERA</v>
          </cell>
          <cell r="AD157" t="str">
            <v>VIVIANA VANESA</v>
          </cell>
          <cell r="AE157" t="str">
            <v>ONP</v>
          </cell>
          <cell r="AF157" t="str">
            <v>99</v>
          </cell>
          <cell r="AG157">
            <v>0</v>
          </cell>
          <cell r="AH157">
            <v>0</v>
          </cell>
          <cell r="AI157">
            <v>0</v>
          </cell>
          <cell r="AJ157">
            <v>403</v>
          </cell>
          <cell r="AK157">
            <v>40854</v>
          </cell>
          <cell r="AL157" t="str">
            <v>2224833</v>
          </cell>
          <cell r="AM157">
            <v>40554</v>
          </cell>
          <cell r="AN157" t="str">
            <v>2011</v>
          </cell>
          <cell r="AO157" t="str">
            <v>1</v>
          </cell>
          <cell r="AP157">
            <v>97.2</v>
          </cell>
          <cell r="AQ157">
            <v>0</v>
          </cell>
          <cell r="AR157">
            <v>0</v>
          </cell>
          <cell r="AS157">
            <v>0</v>
          </cell>
          <cell r="AT157">
            <v>0</v>
          </cell>
          <cell r="AU157">
            <v>0</v>
          </cell>
          <cell r="AV157">
            <v>0</v>
          </cell>
          <cell r="AW157">
            <v>0</v>
          </cell>
          <cell r="AX157">
            <v>0</v>
          </cell>
          <cell r="AY157">
            <v>0</v>
          </cell>
          <cell r="AZ157">
            <v>0</v>
          </cell>
          <cell r="BA157">
            <v>0</v>
          </cell>
          <cell r="BB157">
            <v>28065</v>
          </cell>
          <cell r="BC157">
            <v>0</v>
          </cell>
          <cell r="BD157">
            <v>0</v>
          </cell>
          <cell r="BE157">
            <v>0</v>
          </cell>
          <cell r="BF157">
            <v>0</v>
          </cell>
          <cell r="BG157">
            <v>0</v>
          </cell>
          <cell r="BH157" t="str">
            <v/>
          </cell>
          <cell r="BI157">
            <v>40854</v>
          </cell>
        </row>
        <row r="158">
          <cell r="A158" t="str">
            <v>18134988</v>
          </cell>
          <cell r="B158" t="str">
            <v>PANTOJA ROBLES JESSICA GERARDINA</v>
          </cell>
          <cell r="C158" t="str">
            <v>RESPONSABLE DE PROYECTOS- EVALUACION</v>
          </cell>
          <cell r="D158" t="str">
            <v>18134988</v>
          </cell>
          <cell r="E158">
            <v>40854</v>
          </cell>
          <cell r="F158">
            <v>40908</v>
          </cell>
          <cell r="G158" t="str">
            <v>PANTOJA ROBLES JESSICA GERARDINA</v>
          </cell>
          <cell r="H158">
            <v>3300</v>
          </cell>
          <cell r="I158">
            <v>3300</v>
          </cell>
          <cell r="J158">
            <v>0</v>
          </cell>
          <cell r="K158">
            <v>0</v>
          </cell>
          <cell r="L158">
            <v>0</v>
          </cell>
          <cell r="M158">
            <v>2863.74</v>
          </cell>
          <cell r="N158" t="str">
            <v>OFICINA ZONAL LA LIBERTAD</v>
          </cell>
          <cell r="O158" t="str">
            <v xml:space="preserve">0021  </v>
          </cell>
          <cell r="P158" t="str">
            <v>3468</v>
          </cell>
          <cell r="Q158" t="str">
            <v>001</v>
          </cell>
          <cell r="R158" t="str">
            <v>142</v>
          </cell>
          <cell r="S158">
            <v>40896</v>
          </cell>
          <cell r="T158" t="str">
            <v>4019664460</v>
          </cell>
          <cell r="U158" t="str">
            <v>201112</v>
          </cell>
          <cell r="V158" t="str">
            <v>201112</v>
          </cell>
          <cell r="W158" t="str">
            <v>12</v>
          </cell>
          <cell r="X158">
            <v>1</v>
          </cell>
          <cell r="Y158" t="str">
            <v>CAS ZONALES DICIEMBRE 2011</v>
          </cell>
          <cell r="Z158">
            <v>276</v>
          </cell>
          <cell r="AA158" t="str">
            <v>10181349889</v>
          </cell>
          <cell r="AB158" t="str">
            <v>PANTOJA</v>
          </cell>
          <cell r="AC158" t="str">
            <v>ROBLES</v>
          </cell>
          <cell r="AD158" t="str">
            <v>JESSICA GERARDINA</v>
          </cell>
          <cell r="AE158" t="str">
            <v>INTEGRA</v>
          </cell>
          <cell r="AF158" t="str">
            <v>02</v>
          </cell>
          <cell r="AG158">
            <v>59.4</v>
          </cell>
          <cell r="AH158">
            <v>46.86</v>
          </cell>
          <cell r="AI158">
            <v>106.26</v>
          </cell>
          <cell r="AJ158">
            <v>330</v>
          </cell>
          <cell r="AK158">
            <v>40854</v>
          </cell>
          <cell r="AL158" t="str">
            <v>2617952</v>
          </cell>
          <cell r="AM158">
            <v>40822</v>
          </cell>
          <cell r="AN158" t="str">
            <v>2011</v>
          </cell>
          <cell r="AO158" t="str">
            <v>1</v>
          </cell>
          <cell r="AP158">
            <v>97.2</v>
          </cell>
          <cell r="AQ158">
            <v>0</v>
          </cell>
          <cell r="AR158">
            <v>0</v>
          </cell>
          <cell r="AS158">
            <v>0</v>
          </cell>
          <cell r="AT158">
            <v>0</v>
          </cell>
          <cell r="AU158">
            <v>0</v>
          </cell>
          <cell r="AV158">
            <v>0</v>
          </cell>
          <cell r="AW158">
            <v>0</v>
          </cell>
          <cell r="AX158">
            <v>0</v>
          </cell>
          <cell r="AY158">
            <v>0</v>
          </cell>
          <cell r="AZ158">
            <v>0</v>
          </cell>
          <cell r="BA158">
            <v>0</v>
          </cell>
          <cell r="BB158">
            <v>27108</v>
          </cell>
          <cell r="BC158">
            <v>0</v>
          </cell>
          <cell r="BD158">
            <v>0</v>
          </cell>
          <cell r="BE158">
            <v>0</v>
          </cell>
          <cell r="BF158">
            <v>0</v>
          </cell>
          <cell r="BG158">
            <v>0</v>
          </cell>
          <cell r="BH158" t="str">
            <v>571060JPRTL1</v>
          </cell>
          <cell r="BI158">
            <v>40854</v>
          </cell>
        </row>
        <row r="159">
          <cell r="A159" t="str">
            <v>19097085</v>
          </cell>
          <cell r="B159" t="str">
            <v>PLASENCIA  TISNADO DANTE MOISES</v>
          </cell>
          <cell r="C159" t="str">
            <v>CHOFER</v>
          </cell>
          <cell r="D159" t="str">
            <v>19097085</v>
          </cell>
          <cell r="E159">
            <v>40854</v>
          </cell>
          <cell r="F159">
            <v>40908</v>
          </cell>
          <cell r="G159" t="str">
            <v>PLASENCIA  TISNADO DANTE MOISES</v>
          </cell>
          <cell r="H159">
            <v>1100</v>
          </cell>
          <cell r="I159">
            <v>1100</v>
          </cell>
          <cell r="J159">
            <v>0</v>
          </cell>
          <cell r="K159">
            <v>0</v>
          </cell>
          <cell r="L159">
            <v>0</v>
          </cell>
          <cell r="M159">
            <v>957</v>
          </cell>
          <cell r="N159" t="str">
            <v>OFICINA ZONAL LA LIBERTAD</v>
          </cell>
          <cell r="O159" t="str">
            <v xml:space="preserve">0021  </v>
          </cell>
          <cell r="P159" t="str">
            <v>3470</v>
          </cell>
          <cell r="Q159" t="str">
            <v>001</v>
          </cell>
          <cell r="R159" t="str">
            <v>51</v>
          </cell>
          <cell r="S159">
            <v>40896</v>
          </cell>
          <cell r="T159" t="str">
            <v>4041064728</v>
          </cell>
          <cell r="U159" t="str">
            <v>201112</v>
          </cell>
          <cell r="V159" t="str">
            <v>201112</v>
          </cell>
          <cell r="W159" t="str">
            <v>12</v>
          </cell>
          <cell r="X159">
            <v>1</v>
          </cell>
          <cell r="Y159" t="str">
            <v>CAS ZONALES DICIEMBRE 2011</v>
          </cell>
          <cell r="Z159">
            <v>4180</v>
          </cell>
          <cell r="AA159" t="str">
            <v>10190970855</v>
          </cell>
          <cell r="AB159" t="str">
            <v xml:space="preserve">PLASENCIA </v>
          </cell>
          <cell r="AC159" t="str">
            <v>TISNADO</v>
          </cell>
          <cell r="AD159" t="str">
            <v>DANTE MOISES</v>
          </cell>
          <cell r="AE159" t="str">
            <v>ONP</v>
          </cell>
          <cell r="AF159" t="str">
            <v>99</v>
          </cell>
          <cell r="AG159">
            <v>0</v>
          </cell>
          <cell r="AH159">
            <v>0</v>
          </cell>
          <cell r="AI159">
            <v>0</v>
          </cell>
          <cell r="AJ159">
            <v>143</v>
          </cell>
          <cell r="AK159">
            <v>40854</v>
          </cell>
          <cell r="AL159" t="str">
            <v/>
          </cell>
          <cell r="AM159">
            <v>1</v>
          </cell>
          <cell r="AN159" t="str">
            <v>2011</v>
          </cell>
          <cell r="AO159" t="str">
            <v>1</v>
          </cell>
          <cell r="AP159">
            <v>97.2</v>
          </cell>
          <cell r="AQ159">
            <v>0</v>
          </cell>
          <cell r="AR159">
            <v>0</v>
          </cell>
          <cell r="AS159">
            <v>0</v>
          </cell>
          <cell r="AT159">
            <v>0</v>
          </cell>
          <cell r="AU159">
            <v>0</v>
          </cell>
          <cell r="AV159">
            <v>0</v>
          </cell>
          <cell r="AW159">
            <v>0</v>
          </cell>
          <cell r="AX159">
            <v>0</v>
          </cell>
          <cell r="AY159">
            <v>0</v>
          </cell>
          <cell r="AZ159">
            <v>0</v>
          </cell>
          <cell r="BA159">
            <v>0</v>
          </cell>
          <cell r="BB159">
            <v>26206</v>
          </cell>
          <cell r="BC159">
            <v>0</v>
          </cell>
          <cell r="BD159">
            <v>0</v>
          </cell>
          <cell r="BE159">
            <v>0</v>
          </cell>
          <cell r="BF159">
            <v>0</v>
          </cell>
          <cell r="BG159">
            <v>0</v>
          </cell>
          <cell r="BH159" t="str">
            <v/>
          </cell>
          <cell r="BI159">
            <v>40854</v>
          </cell>
        </row>
        <row r="160">
          <cell r="A160" t="str">
            <v>16653694</v>
          </cell>
          <cell r="B160" t="str">
            <v>GONZALES DE LA CRUZ MAXIMO ARMANDO</v>
          </cell>
          <cell r="C160" t="str">
            <v>RESPONSABLE DE PROMOCION SOCIAL Y CAPACITACION</v>
          </cell>
          <cell r="D160" t="str">
            <v>16653694</v>
          </cell>
          <cell r="E160">
            <v>40879</v>
          </cell>
          <cell r="F160">
            <v>40939</v>
          </cell>
          <cell r="G160" t="str">
            <v>GONZALES DE LA CRUZ MAXIMO ARMANDO</v>
          </cell>
          <cell r="H160">
            <v>2803.3</v>
          </cell>
          <cell r="I160">
            <v>2803.3</v>
          </cell>
          <cell r="J160">
            <v>0</v>
          </cell>
          <cell r="K160">
            <v>0</v>
          </cell>
          <cell r="L160">
            <v>0</v>
          </cell>
          <cell r="M160">
            <v>2438.87</v>
          </cell>
          <cell r="N160" t="str">
            <v>OFICINA ZONAL LAMBAYEQUE</v>
          </cell>
          <cell r="O160" t="str">
            <v xml:space="preserve">0022  </v>
          </cell>
          <cell r="P160" t="str">
            <v>3559</v>
          </cell>
          <cell r="Q160" t="str">
            <v>001</v>
          </cell>
          <cell r="R160" t="str">
            <v>160</v>
          </cell>
          <cell r="S160">
            <v>40896</v>
          </cell>
          <cell r="T160" t="str">
            <v>4019088001</v>
          </cell>
          <cell r="U160" t="str">
            <v>201112</v>
          </cell>
          <cell r="V160" t="str">
            <v>201112</v>
          </cell>
          <cell r="W160" t="str">
            <v>12</v>
          </cell>
          <cell r="X160">
            <v>1</v>
          </cell>
          <cell r="Y160" t="str">
            <v>CAS ZONALES DICIEMBRE 2011</v>
          </cell>
          <cell r="Z160">
            <v>1562</v>
          </cell>
          <cell r="AA160" t="str">
            <v>10166536940</v>
          </cell>
          <cell r="AB160" t="str">
            <v>GONZALES</v>
          </cell>
          <cell r="AC160" t="str">
            <v>DE LA CRUZ</v>
          </cell>
          <cell r="AD160" t="str">
            <v>MAXIMO ARMANDO</v>
          </cell>
          <cell r="AE160" t="str">
            <v>ONP</v>
          </cell>
          <cell r="AF160" t="str">
            <v>99</v>
          </cell>
          <cell r="AG160">
            <v>0</v>
          </cell>
          <cell r="AH160">
            <v>0</v>
          </cell>
          <cell r="AI160">
            <v>0</v>
          </cell>
          <cell r="AJ160">
            <v>364.43</v>
          </cell>
          <cell r="AK160">
            <v>40879</v>
          </cell>
          <cell r="AL160" t="str">
            <v>2207317</v>
          </cell>
          <cell r="AM160">
            <v>40550</v>
          </cell>
          <cell r="AN160" t="str">
            <v>2011</v>
          </cell>
          <cell r="AO160" t="str">
            <v>1</v>
          </cell>
          <cell r="AP160">
            <v>97.2</v>
          </cell>
          <cell r="AQ160">
            <v>0</v>
          </cell>
          <cell r="AR160">
            <v>0</v>
          </cell>
          <cell r="AS160">
            <v>0</v>
          </cell>
          <cell r="AT160">
            <v>0</v>
          </cell>
          <cell r="AU160">
            <v>0</v>
          </cell>
          <cell r="AV160">
            <v>0</v>
          </cell>
          <cell r="AW160">
            <v>0</v>
          </cell>
          <cell r="AX160">
            <v>0</v>
          </cell>
          <cell r="AY160">
            <v>0</v>
          </cell>
          <cell r="AZ160">
            <v>0</v>
          </cell>
          <cell r="BA160">
            <v>0</v>
          </cell>
          <cell r="BB160">
            <v>22805</v>
          </cell>
          <cell r="BC160">
            <v>0</v>
          </cell>
          <cell r="BD160">
            <v>0</v>
          </cell>
          <cell r="BE160">
            <v>0</v>
          </cell>
          <cell r="BF160">
            <v>0</v>
          </cell>
          <cell r="BG160">
            <v>0</v>
          </cell>
          <cell r="BH160" t="str">
            <v/>
          </cell>
          <cell r="BI160">
            <v>40879</v>
          </cell>
        </row>
        <row r="161">
          <cell r="A161" t="str">
            <v>16653694</v>
          </cell>
          <cell r="B161" t="str">
            <v>GONZALES DE LA CRUZ MAXIMO ARMANDO</v>
          </cell>
          <cell r="C161" t="str">
            <v>RESPONSABLE DE PROMOCION SOCIAL Y CAPACITACION</v>
          </cell>
          <cell r="D161" t="str">
            <v>16653694</v>
          </cell>
          <cell r="E161">
            <v>40879</v>
          </cell>
          <cell r="F161">
            <v>40968</v>
          </cell>
          <cell r="G161" t="str">
            <v>GONZALES DE LA CRUZ MAXIMO ARMANDO</v>
          </cell>
          <cell r="H161">
            <v>2803.3</v>
          </cell>
          <cell r="I161">
            <v>2803.3</v>
          </cell>
          <cell r="J161">
            <v>0</v>
          </cell>
          <cell r="K161">
            <v>0</v>
          </cell>
          <cell r="L161">
            <v>0</v>
          </cell>
          <cell r="M161">
            <v>2438.87</v>
          </cell>
          <cell r="N161" t="str">
            <v>OFICINA ZONAL LAMBAYEQUE</v>
          </cell>
          <cell r="O161" t="str">
            <v xml:space="preserve">0022  </v>
          </cell>
          <cell r="P161" t="str">
            <v>3559</v>
          </cell>
          <cell r="Q161" t="str">
            <v>001</v>
          </cell>
          <cell r="R161" t="str">
            <v>160</v>
          </cell>
          <cell r="S161">
            <v>40896</v>
          </cell>
          <cell r="T161" t="str">
            <v>4019088001</v>
          </cell>
          <cell r="U161" t="str">
            <v>201112</v>
          </cell>
          <cell r="V161" t="str">
            <v>201112</v>
          </cell>
          <cell r="W161" t="str">
            <v>12</v>
          </cell>
          <cell r="X161">
            <v>1</v>
          </cell>
          <cell r="Y161" t="str">
            <v>CAS ZONALES DICIEMBRE 2011</v>
          </cell>
          <cell r="Z161">
            <v>1562</v>
          </cell>
          <cell r="AA161" t="str">
            <v>10166536940</v>
          </cell>
          <cell r="AB161" t="str">
            <v>GONZALES</v>
          </cell>
          <cell r="AC161" t="str">
            <v>DE LA CRUZ</v>
          </cell>
          <cell r="AD161" t="str">
            <v>MAXIMO ARMANDO</v>
          </cell>
          <cell r="AE161" t="str">
            <v>ONP</v>
          </cell>
          <cell r="AF161" t="str">
            <v>99</v>
          </cell>
          <cell r="AG161">
            <v>0</v>
          </cell>
          <cell r="AH161">
            <v>0</v>
          </cell>
          <cell r="AI161">
            <v>0</v>
          </cell>
          <cell r="AJ161">
            <v>364.43</v>
          </cell>
          <cell r="AK161">
            <v>40879</v>
          </cell>
          <cell r="AL161" t="str">
            <v>2207317</v>
          </cell>
          <cell r="AM161">
            <v>40550</v>
          </cell>
          <cell r="AN161" t="str">
            <v>2011</v>
          </cell>
          <cell r="AO161" t="str">
            <v>1</v>
          </cell>
          <cell r="AP161">
            <v>97.2</v>
          </cell>
          <cell r="AQ161">
            <v>0</v>
          </cell>
          <cell r="AR161">
            <v>0</v>
          </cell>
          <cell r="AS161">
            <v>0</v>
          </cell>
          <cell r="AT161">
            <v>0</v>
          </cell>
          <cell r="AU161">
            <v>0</v>
          </cell>
          <cell r="AV161">
            <v>0</v>
          </cell>
          <cell r="AW161">
            <v>0</v>
          </cell>
          <cell r="AX161">
            <v>0</v>
          </cell>
          <cell r="AY161">
            <v>0</v>
          </cell>
          <cell r="AZ161">
            <v>0</v>
          </cell>
          <cell r="BA161">
            <v>0</v>
          </cell>
          <cell r="BB161">
            <v>22805</v>
          </cell>
          <cell r="BC161">
            <v>0</v>
          </cell>
          <cell r="BD161">
            <v>0</v>
          </cell>
          <cell r="BE161">
            <v>0</v>
          </cell>
          <cell r="BF161">
            <v>0</v>
          </cell>
          <cell r="BG161">
            <v>0</v>
          </cell>
          <cell r="BH161" t="str">
            <v/>
          </cell>
          <cell r="BI161">
            <v>40879</v>
          </cell>
        </row>
        <row r="162">
          <cell r="A162" t="str">
            <v>16653694</v>
          </cell>
          <cell r="B162" t="str">
            <v>GONZALES DE LA CRUZ MAXIMO ARMANDO</v>
          </cell>
          <cell r="C162" t="str">
            <v>RESPONSABLE DE PROMOCION SOCIAL Y CAPACITACION</v>
          </cell>
          <cell r="D162" t="str">
            <v>16653694</v>
          </cell>
          <cell r="E162">
            <v>40879</v>
          </cell>
          <cell r="F162">
            <v>40999</v>
          </cell>
          <cell r="G162" t="str">
            <v>GONZALES DE LA CRUZ MAXIMO ARMANDO</v>
          </cell>
          <cell r="H162">
            <v>2803.3</v>
          </cell>
          <cell r="I162">
            <v>2803.3</v>
          </cell>
          <cell r="J162">
            <v>0</v>
          </cell>
          <cell r="K162">
            <v>0</v>
          </cell>
          <cell r="L162">
            <v>0</v>
          </cell>
          <cell r="M162">
            <v>2438.87</v>
          </cell>
          <cell r="N162" t="str">
            <v>OFICINA ZONAL LAMBAYEQUE</v>
          </cell>
          <cell r="O162" t="str">
            <v xml:space="preserve">0022  </v>
          </cell>
          <cell r="P162" t="str">
            <v>3559</v>
          </cell>
          <cell r="Q162" t="str">
            <v>001</v>
          </cell>
          <cell r="R162" t="str">
            <v>160</v>
          </cell>
          <cell r="S162">
            <v>40896</v>
          </cell>
          <cell r="T162" t="str">
            <v>4019088001</v>
          </cell>
          <cell r="U162" t="str">
            <v>201112</v>
          </cell>
          <cell r="V162" t="str">
            <v>201112</v>
          </cell>
          <cell r="W162" t="str">
            <v>12</v>
          </cell>
          <cell r="X162">
            <v>1</v>
          </cell>
          <cell r="Y162" t="str">
            <v>CAS ZONALES DICIEMBRE 2011</v>
          </cell>
          <cell r="Z162">
            <v>1562</v>
          </cell>
          <cell r="AA162" t="str">
            <v>10166536940</v>
          </cell>
          <cell r="AB162" t="str">
            <v>GONZALES</v>
          </cell>
          <cell r="AC162" t="str">
            <v>DE LA CRUZ</v>
          </cell>
          <cell r="AD162" t="str">
            <v>MAXIMO ARMANDO</v>
          </cell>
          <cell r="AE162" t="str">
            <v>ONP</v>
          </cell>
          <cell r="AF162" t="str">
            <v>99</v>
          </cell>
          <cell r="AG162">
            <v>0</v>
          </cell>
          <cell r="AH162">
            <v>0</v>
          </cell>
          <cell r="AI162">
            <v>0</v>
          </cell>
          <cell r="AJ162">
            <v>364.43</v>
          </cell>
          <cell r="AK162">
            <v>40879</v>
          </cell>
          <cell r="AL162" t="str">
            <v>2207317</v>
          </cell>
          <cell r="AM162">
            <v>40550</v>
          </cell>
          <cell r="AN162" t="str">
            <v>2011</v>
          </cell>
          <cell r="AO162" t="str">
            <v>1</v>
          </cell>
          <cell r="AP162">
            <v>97.2</v>
          </cell>
          <cell r="AQ162">
            <v>0</v>
          </cell>
          <cell r="AR162">
            <v>0</v>
          </cell>
          <cell r="AS162">
            <v>0</v>
          </cell>
          <cell r="AT162">
            <v>0</v>
          </cell>
          <cell r="AU162">
            <v>0</v>
          </cell>
          <cell r="AV162">
            <v>0</v>
          </cell>
          <cell r="AW162">
            <v>0</v>
          </cell>
          <cell r="AX162">
            <v>0</v>
          </cell>
          <cell r="AY162">
            <v>0</v>
          </cell>
          <cell r="AZ162">
            <v>0</v>
          </cell>
          <cell r="BA162">
            <v>0</v>
          </cell>
          <cell r="BB162">
            <v>22805</v>
          </cell>
          <cell r="BC162">
            <v>0</v>
          </cell>
          <cell r="BD162">
            <v>0</v>
          </cell>
          <cell r="BE162">
            <v>0</v>
          </cell>
          <cell r="BF162">
            <v>0</v>
          </cell>
          <cell r="BG162">
            <v>0</v>
          </cell>
          <cell r="BH162" t="str">
            <v/>
          </cell>
          <cell r="BI162">
            <v>40879</v>
          </cell>
        </row>
        <row r="163">
          <cell r="A163" t="str">
            <v>03701837</v>
          </cell>
          <cell r="B163" t="str">
            <v>GUERRERO GUERRERO MIRIAN MARLENY</v>
          </cell>
          <cell r="C163" t="str">
            <v>RESPONSABLE DE PROYECTOS</v>
          </cell>
          <cell r="D163" t="str">
            <v>03701837</v>
          </cell>
          <cell r="E163">
            <v>40879</v>
          </cell>
          <cell r="F163">
            <v>40939</v>
          </cell>
          <cell r="G163" t="str">
            <v>GUERRERO GUERRERO MIRIAN MARLENY</v>
          </cell>
          <cell r="H163">
            <v>2996.6</v>
          </cell>
          <cell r="I163">
            <v>2996.6</v>
          </cell>
          <cell r="J163">
            <v>0</v>
          </cell>
          <cell r="K163">
            <v>0</v>
          </cell>
          <cell r="L163">
            <v>0</v>
          </cell>
          <cell r="M163">
            <v>2600.4499999999998</v>
          </cell>
          <cell r="N163" t="str">
            <v>OFICINA ZONAL LAMBAYEQUE</v>
          </cell>
          <cell r="O163" t="str">
            <v xml:space="preserve">0022  </v>
          </cell>
          <cell r="P163" t="str">
            <v>3551</v>
          </cell>
          <cell r="Q163" t="str">
            <v>001</v>
          </cell>
          <cell r="R163" t="str">
            <v>148</v>
          </cell>
          <cell r="S163">
            <v>40896</v>
          </cell>
          <cell r="T163" t="str">
            <v>4019880465</v>
          </cell>
          <cell r="U163" t="str">
            <v>201112</v>
          </cell>
          <cell r="V163" t="str">
            <v>201112</v>
          </cell>
          <cell r="W163" t="str">
            <v>12</v>
          </cell>
          <cell r="X163">
            <v>1</v>
          </cell>
          <cell r="Y163" t="str">
            <v>CAS ZONALES DICIEMBRE 2011</v>
          </cell>
          <cell r="Z163">
            <v>782</v>
          </cell>
          <cell r="AA163" t="str">
            <v>10037018371</v>
          </cell>
          <cell r="AB163" t="str">
            <v>GUERRERO</v>
          </cell>
          <cell r="AC163" t="str">
            <v>GUERRERO</v>
          </cell>
          <cell r="AD163" t="str">
            <v>MIRIAN MARLENY</v>
          </cell>
          <cell r="AE163" t="str">
            <v>INTEGRA</v>
          </cell>
          <cell r="AF163" t="str">
            <v>02</v>
          </cell>
          <cell r="AG163">
            <v>53.94</v>
          </cell>
          <cell r="AH163">
            <v>42.55</v>
          </cell>
          <cell r="AI163">
            <v>96.49</v>
          </cell>
          <cell r="AJ163">
            <v>299.66000000000003</v>
          </cell>
          <cell r="AK163">
            <v>40879</v>
          </cell>
          <cell r="AL163" t="str">
            <v>2188131</v>
          </cell>
          <cell r="AM163">
            <v>40546</v>
          </cell>
          <cell r="AN163" t="str">
            <v>2011</v>
          </cell>
          <cell r="AO163" t="str">
            <v>1</v>
          </cell>
          <cell r="AP163">
            <v>97.2</v>
          </cell>
          <cell r="AQ163">
            <v>0</v>
          </cell>
          <cell r="AR163">
            <v>0</v>
          </cell>
          <cell r="AS163">
            <v>0</v>
          </cell>
          <cell r="AT163">
            <v>0</v>
          </cell>
          <cell r="AU163">
            <v>0</v>
          </cell>
          <cell r="AV163">
            <v>0</v>
          </cell>
          <cell r="AW163">
            <v>0</v>
          </cell>
          <cell r="AX163">
            <v>0</v>
          </cell>
          <cell r="AY163">
            <v>0</v>
          </cell>
          <cell r="AZ163">
            <v>0</v>
          </cell>
          <cell r="BA163">
            <v>0</v>
          </cell>
          <cell r="BB163">
            <v>27669</v>
          </cell>
          <cell r="BC163">
            <v>0</v>
          </cell>
          <cell r="BD163">
            <v>0</v>
          </cell>
          <cell r="BE163">
            <v>0</v>
          </cell>
          <cell r="BF163">
            <v>0</v>
          </cell>
          <cell r="BG163">
            <v>0</v>
          </cell>
          <cell r="BH163" t="str">
            <v>276670MGGRR4</v>
          </cell>
          <cell r="BI163">
            <v>40879</v>
          </cell>
        </row>
        <row r="164">
          <cell r="A164" t="str">
            <v>03701837</v>
          </cell>
          <cell r="B164" t="str">
            <v>GUERRERO GUERRERO MIRIAN MARLENY</v>
          </cell>
          <cell r="C164" t="str">
            <v>RESPONSABLE DE PROYECTOS</v>
          </cell>
          <cell r="D164" t="str">
            <v>03701837</v>
          </cell>
          <cell r="E164">
            <v>40879</v>
          </cell>
          <cell r="F164">
            <v>40999</v>
          </cell>
          <cell r="G164" t="str">
            <v>GUERRERO GUERRERO MIRIAN MARLENY</v>
          </cell>
          <cell r="H164">
            <v>2996.6</v>
          </cell>
          <cell r="I164">
            <v>2996.6</v>
          </cell>
          <cell r="J164">
            <v>0</v>
          </cell>
          <cell r="K164">
            <v>0</v>
          </cell>
          <cell r="L164">
            <v>0</v>
          </cell>
          <cell r="M164">
            <v>2600.4499999999998</v>
          </cell>
          <cell r="N164" t="str">
            <v>OFICINA ZONAL LAMBAYEQUE</v>
          </cell>
          <cell r="O164" t="str">
            <v xml:space="preserve">0022  </v>
          </cell>
          <cell r="P164" t="str">
            <v>3551</v>
          </cell>
          <cell r="Q164" t="str">
            <v>001</v>
          </cell>
          <cell r="R164" t="str">
            <v>148</v>
          </cell>
          <cell r="S164">
            <v>40896</v>
          </cell>
          <cell r="T164" t="str">
            <v>4019880465</v>
          </cell>
          <cell r="U164" t="str">
            <v>201112</v>
          </cell>
          <cell r="V164" t="str">
            <v>201112</v>
          </cell>
          <cell r="W164" t="str">
            <v>12</v>
          </cell>
          <cell r="X164">
            <v>1</v>
          </cell>
          <cell r="Y164" t="str">
            <v>CAS ZONALES DICIEMBRE 2011</v>
          </cell>
          <cell r="Z164">
            <v>782</v>
          </cell>
          <cell r="AA164" t="str">
            <v>10037018371</v>
          </cell>
          <cell r="AB164" t="str">
            <v>GUERRERO</v>
          </cell>
          <cell r="AC164" t="str">
            <v>GUERRERO</v>
          </cell>
          <cell r="AD164" t="str">
            <v>MIRIAN MARLENY</v>
          </cell>
          <cell r="AE164" t="str">
            <v>INTEGRA</v>
          </cell>
          <cell r="AF164" t="str">
            <v>02</v>
          </cell>
          <cell r="AG164">
            <v>53.94</v>
          </cell>
          <cell r="AH164">
            <v>42.55</v>
          </cell>
          <cell r="AI164">
            <v>96.49</v>
          </cell>
          <cell r="AJ164">
            <v>299.66000000000003</v>
          </cell>
          <cell r="AK164">
            <v>40879</v>
          </cell>
          <cell r="AL164" t="str">
            <v>2188131</v>
          </cell>
          <cell r="AM164">
            <v>40546</v>
          </cell>
          <cell r="AN164" t="str">
            <v>2011</v>
          </cell>
          <cell r="AO164" t="str">
            <v>1</v>
          </cell>
          <cell r="AP164">
            <v>97.2</v>
          </cell>
          <cell r="AQ164">
            <v>0</v>
          </cell>
          <cell r="AR164">
            <v>0</v>
          </cell>
          <cell r="AS164">
            <v>0</v>
          </cell>
          <cell r="AT164">
            <v>0</v>
          </cell>
          <cell r="AU164">
            <v>0</v>
          </cell>
          <cell r="AV164">
            <v>0</v>
          </cell>
          <cell r="AW164">
            <v>0</v>
          </cell>
          <cell r="AX164">
            <v>0</v>
          </cell>
          <cell r="AY164">
            <v>0</v>
          </cell>
          <cell r="AZ164">
            <v>0</v>
          </cell>
          <cell r="BA164">
            <v>0</v>
          </cell>
          <cell r="BB164">
            <v>27669</v>
          </cell>
          <cell r="BC164">
            <v>0</v>
          </cell>
          <cell r="BD164">
            <v>0</v>
          </cell>
          <cell r="BE164">
            <v>0</v>
          </cell>
          <cell r="BF164">
            <v>0</v>
          </cell>
          <cell r="BG164">
            <v>0</v>
          </cell>
          <cell r="BH164" t="str">
            <v>276670MGGRR4</v>
          </cell>
          <cell r="BI164">
            <v>40879</v>
          </cell>
        </row>
        <row r="165">
          <cell r="A165" t="str">
            <v>03701837</v>
          </cell>
          <cell r="B165" t="str">
            <v>GUERRERO GUERRERO MIRIAN MARLENY</v>
          </cell>
          <cell r="C165" t="str">
            <v>RESPONSABLE DE PROYECTOS</v>
          </cell>
          <cell r="D165" t="str">
            <v>03701837</v>
          </cell>
          <cell r="E165">
            <v>40879</v>
          </cell>
          <cell r="F165">
            <v>41060</v>
          </cell>
          <cell r="G165" t="str">
            <v>GUERRERO GUERRERO MIRIAN MARLENY</v>
          </cell>
          <cell r="H165">
            <v>2996.6</v>
          </cell>
          <cell r="I165">
            <v>2996.6</v>
          </cell>
          <cell r="J165">
            <v>0</v>
          </cell>
          <cell r="K165">
            <v>0</v>
          </cell>
          <cell r="L165">
            <v>0</v>
          </cell>
          <cell r="M165">
            <v>2600.4499999999998</v>
          </cell>
          <cell r="N165" t="str">
            <v>OFICINA ZONAL LAMBAYEQUE</v>
          </cell>
          <cell r="O165" t="str">
            <v xml:space="preserve">0022  </v>
          </cell>
          <cell r="P165" t="str">
            <v>3551</v>
          </cell>
          <cell r="Q165" t="str">
            <v>001</v>
          </cell>
          <cell r="R165" t="str">
            <v>148</v>
          </cell>
          <cell r="S165">
            <v>40896</v>
          </cell>
          <cell r="T165" t="str">
            <v>4019880465</v>
          </cell>
          <cell r="U165" t="str">
            <v>201112</v>
          </cell>
          <cell r="V165" t="str">
            <v>201112</v>
          </cell>
          <cell r="W165" t="str">
            <v>12</v>
          </cell>
          <cell r="X165">
            <v>1</v>
          </cell>
          <cell r="Y165" t="str">
            <v>CAS ZONALES DICIEMBRE 2011</v>
          </cell>
          <cell r="Z165">
            <v>782</v>
          </cell>
          <cell r="AA165" t="str">
            <v>10037018371</v>
          </cell>
          <cell r="AB165" t="str">
            <v>GUERRERO</v>
          </cell>
          <cell r="AC165" t="str">
            <v>GUERRERO</v>
          </cell>
          <cell r="AD165" t="str">
            <v>MIRIAN MARLENY</v>
          </cell>
          <cell r="AE165" t="str">
            <v>INTEGRA</v>
          </cell>
          <cell r="AF165" t="str">
            <v>02</v>
          </cell>
          <cell r="AG165">
            <v>53.94</v>
          </cell>
          <cell r="AH165">
            <v>42.55</v>
          </cell>
          <cell r="AI165">
            <v>96.49</v>
          </cell>
          <cell r="AJ165">
            <v>299.66000000000003</v>
          </cell>
          <cell r="AK165">
            <v>40879</v>
          </cell>
          <cell r="AL165" t="str">
            <v>2188131</v>
          </cell>
          <cell r="AM165">
            <v>40546</v>
          </cell>
          <cell r="AN165" t="str">
            <v>2011</v>
          </cell>
          <cell r="AO165" t="str">
            <v>1</v>
          </cell>
          <cell r="AP165">
            <v>97.2</v>
          </cell>
          <cell r="AQ165">
            <v>0</v>
          </cell>
          <cell r="AR165">
            <v>0</v>
          </cell>
          <cell r="AS165">
            <v>0</v>
          </cell>
          <cell r="AT165">
            <v>0</v>
          </cell>
          <cell r="AU165">
            <v>0</v>
          </cell>
          <cell r="AV165">
            <v>0</v>
          </cell>
          <cell r="AW165">
            <v>0</v>
          </cell>
          <cell r="AX165">
            <v>0</v>
          </cell>
          <cell r="AY165">
            <v>0</v>
          </cell>
          <cell r="AZ165">
            <v>0</v>
          </cell>
          <cell r="BA165">
            <v>0</v>
          </cell>
          <cell r="BB165">
            <v>27669</v>
          </cell>
          <cell r="BC165">
            <v>0</v>
          </cell>
          <cell r="BD165">
            <v>0</v>
          </cell>
          <cell r="BE165">
            <v>0</v>
          </cell>
          <cell r="BF165">
            <v>0</v>
          </cell>
          <cell r="BG165">
            <v>0</v>
          </cell>
          <cell r="BH165" t="str">
            <v>276670MGGRR4</v>
          </cell>
          <cell r="BI165">
            <v>40879</v>
          </cell>
        </row>
        <row r="166">
          <cell r="A166" t="str">
            <v>16453305</v>
          </cell>
          <cell r="B166" t="str">
            <v>RAMIREZ CABREJOS JOSE CRISTOBAL</v>
          </cell>
          <cell r="C166" t="str">
            <v>CHOFER</v>
          </cell>
          <cell r="D166" t="str">
            <v>16453305</v>
          </cell>
          <cell r="E166">
            <v>39722</v>
          </cell>
          <cell r="F166">
            <v>40908</v>
          </cell>
          <cell r="G166" t="str">
            <v>RAMIREZ CABREJOS JOSE CRISTOBAL</v>
          </cell>
          <cell r="H166">
            <v>1100</v>
          </cell>
          <cell r="I166">
            <v>1100</v>
          </cell>
          <cell r="J166">
            <v>0</v>
          </cell>
          <cell r="K166">
            <v>0</v>
          </cell>
          <cell r="L166">
            <v>0</v>
          </cell>
          <cell r="M166">
            <v>957</v>
          </cell>
          <cell r="N166" t="str">
            <v>OFICINA ZONAL LAMBAYEQUE</v>
          </cell>
          <cell r="O166" t="str">
            <v xml:space="preserve">0022  </v>
          </cell>
          <cell r="P166" t="str">
            <v>1180</v>
          </cell>
          <cell r="Q166" t="str">
            <v>001</v>
          </cell>
          <cell r="R166" t="str">
            <v>94</v>
          </cell>
          <cell r="S166">
            <v>40896</v>
          </cell>
          <cell r="T166" t="str">
            <v>4012234177</v>
          </cell>
          <cell r="U166" t="str">
            <v>201112</v>
          </cell>
          <cell r="V166" t="str">
            <v>201112</v>
          </cell>
          <cell r="W166" t="str">
            <v>12</v>
          </cell>
          <cell r="X166">
            <v>1</v>
          </cell>
          <cell r="Y166" t="str">
            <v>CAS ZONALES DICIEMBRE 2011</v>
          </cell>
          <cell r="Z166">
            <v>226</v>
          </cell>
          <cell r="AA166" t="str">
            <v>10164533056</v>
          </cell>
          <cell r="AB166" t="str">
            <v>RAMIREZ</v>
          </cell>
          <cell r="AC166" t="str">
            <v>CABREJOS</v>
          </cell>
          <cell r="AD166" t="str">
            <v>JOSE CRISTOBAL</v>
          </cell>
          <cell r="AE166" t="str">
            <v>ONP</v>
          </cell>
          <cell r="AF166" t="str">
            <v>99</v>
          </cell>
          <cell r="AG166">
            <v>0</v>
          </cell>
          <cell r="AH166">
            <v>0</v>
          </cell>
          <cell r="AI166">
            <v>0</v>
          </cell>
          <cell r="AJ166">
            <v>143</v>
          </cell>
          <cell r="AK166">
            <v>39722</v>
          </cell>
          <cell r="AL166" t="str">
            <v/>
          </cell>
          <cell r="AM166">
            <v>1</v>
          </cell>
          <cell r="AN166" t="str">
            <v>2011</v>
          </cell>
          <cell r="AO166" t="str">
            <v>1</v>
          </cell>
          <cell r="AP166">
            <v>97.2</v>
          </cell>
          <cell r="AQ166">
            <v>0</v>
          </cell>
          <cell r="AR166">
            <v>0</v>
          </cell>
          <cell r="AS166">
            <v>0</v>
          </cell>
          <cell r="AT166">
            <v>0</v>
          </cell>
          <cell r="AU166">
            <v>0</v>
          </cell>
          <cell r="AV166">
            <v>0</v>
          </cell>
          <cell r="AW166">
            <v>0</v>
          </cell>
          <cell r="AX166">
            <v>0</v>
          </cell>
          <cell r="AY166">
            <v>0</v>
          </cell>
          <cell r="AZ166">
            <v>0</v>
          </cell>
          <cell r="BA166">
            <v>0</v>
          </cell>
          <cell r="BB166">
            <v>18409</v>
          </cell>
          <cell r="BC166">
            <v>0</v>
          </cell>
          <cell r="BD166">
            <v>0</v>
          </cell>
          <cell r="BE166">
            <v>0</v>
          </cell>
          <cell r="BF166">
            <v>0</v>
          </cell>
          <cell r="BG166">
            <v>0</v>
          </cell>
          <cell r="BH166" t="str">
            <v/>
          </cell>
          <cell r="BI166">
            <v>39722</v>
          </cell>
        </row>
        <row r="167">
          <cell r="A167" t="str">
            <v>17610831</v>
          </cell>
          <cell r="B167" t="str">
            <v>RIOJA ODAR MARIA DEL ROSARIO EMPERATRIZ</v>
          </cell>
          <cell r="C167" t="str">
            <v>TECNICO DE PROYECTOS</v>
          </cell>
          <cell r="D167" t="str">
            <v>17610831</v>
          </cell>
          <cell r="E167">
            <v>39840</v>
          </cell>
          <cell r="F167">
            <v>40908</v>
          </cell>
          <cell r="G167" t="str">
            <v>RIOJA ODAR MARIA DEL ROSARIO EMPERATRIZ</v>
          </cell>
          <cell r="H167">
            <v>2900</v>
          </cell>
          <cell r="I167">
            <v>2900</v>
          </cell>
          <cell r="J167">
            <v>0</v>
          </cell>
          <cell r="K167">
            <v>0</v>
          </cell>
          <cell r="L167">
            <v>0</v>
          </cell>
          <cell r="M167">
            <v>2523</v>
          </cell>
          <cell r="N167" t="str">
            <v>OFICINA ZONAL LAMBAYEQUE</v>
          </cell>
          <cell r="O167" t="str">
            <v xml:space="preserve">0022  </v>
          </cell>
          <cell r="P167" t="str">
            <v>295</v>
          </cell>
          <cell r="Q167" t="str">
            <v>001</v>
          </cell>
          <cell r="R167" t="str">
            <v>120</v>
          </cell>
          <cell r="S167">
            <v>40896</v>
          </cell>
          <cell r="T167" t="str">
            <v>4019259108</v>
          </cell>
          <cell r="U167" t="str">
            <v>201112</v>
          </cell>
          <cell r="V167" t="str">
            <v>201112</v>
          </cell>
          <cell r="W167" t="str">
            <v>12</v>
          </cell>
          <cell r="X167">
            <v>1</v>
          </cell>
          <cell r="Y167" t="str">
            <v>CAS ZONALES DICIEMBRE 2011</v>
          </cell>
          <cell r="Z167">
            <v>262</v>
          </cell>
          <cell r="AA167" t="str">
            <v>10176108318</v>
          </cell>
          <cell r="AB167" t="str">
            <v>RIOJA</v>
          </cell>
          <cell r="AC167" t="str">
            <v>ODAR</v>
          </cell>
          <cell r="AD167" t="str">
            <v>MARIA DEL ROSARIO EMPERATRIZ</v>
          </cell>
          <cell r="AE167" t="str">
            <v>ONP</v>
          </cell>
          <cell r="AF167" t="str">
            <v>99</v>
          </cell>
          <cell r="AG167">
            <v>0</v>
          </cell>
          <cell r="AH167">
            <v>0</v>
          </cell>
          <cell r="AI167">
            <v>0</v>
          </cell>
          <cell r="AJ167">
            <v>377</v>
          </cell>
          <cell r="AK167">
            <v>39840</v>
          </cell>
          <cell r="AL167" t="str">
            <v>2206722</v>
          </cell>
          <cell r="AM167">
            <v>40550</v>
          </cell>
          <cell r="AN167" t="str">
            <v>2011</v>
          </cell>
          <cell r="AO167" t="str">
            <v>1</v>
          </cell>
          <cell r="AP167">
            <v>97.2</v>
          </cell>
          <cell r="AQ167">
            <v>0</v>
          </cell>
          <cell r="AR167">
            <v>0</v>
          </cell>
          <cell r="AS167">
            <v>0</v>
          </cell>
          <cell r="AT167">
            <v>0</v>
          </cell>
          <cell r="AU167">
            <v>0</v>
          </cell>
          <cell r="AV167">
            <v>0</v>
          </cell>
          <cell r="AW167">
            <v>0</v>
          </cell>
          <cell r="AX167">
            <v>0</v>
          </cell>
          <cell r="AY167">
            <v>0</v>
          </cell>
          <cell r="AZ167">
            <v>0</v>
          </cell>
          <cell r="BA167">
            <v>0</v>
          </cell>
          <cell r="BB167">
            <v>26299</v>
          </cell>
          <cell r="BC167">
            <v>0</v>
          </cell>
          <cell r="BD167">
            <v>0</v>
          </cell>
          <cell r="BE167">
            <v>0</v>
          </cell>
          <cell r="BF167">
            <v>0</v>
          </cell>
          <cell r="BG167">
            <v>0</v>
          </cell>
          <cell r="BH167" t="str">
            <v/>
          </cell>
          <cell r="BI167">
            <v>39840</v>
          </cell>
        </row>
        <row r="168">
          <cell r="A168" t="str">
            <v>16707606</v>
          </cell>
          <cell r="B168" t="str">
            <v>ZAPATA CARNAQUE DE ZAFRA ESPERANZA MARLENE</v>
          </cell>
          <cell r="C168" t="str">
            <v>JEFA DE OFICINA ZONAL LAMBAYEQUE</v>
          </cell>
          <cell r="D168" t="str">
            <v>16707606</v>
          </cell>
          <cell r="E168">
            <v>40849</v>
          </cell>
          <cell r="F168">
            <v>40908</v>
          </cell>
          <cell r="G168" t="str">
            <v>ZAPATA CARNAQUE DE ZAFRA ESPERANZA MARLENE</v>
          </cell>
          <cell r="H168">
            <v>5300</v>
          </cell>
          <cell r="I168">
            <v>5300</v>
          </cell>
          <cell r="J168">
            <v>0</v>
          </cell>
          <cell r="K168">
            <v>0</v>
          </cell>
          <cell r="L168">
            <v>0</v>
          </cell>
          <cell r="M168">
            <v>4619.4799999999996</v>
          </cell>
          <cell r="N168" t="str">
            <v>OFICINA ZONAL LAMBAYEQUE</v>
          </cell>
          <cell r="O168" t="str">
            <v xml:space="preserve">0022  </v>
          </cell>
          <cell r="P168" t="str">
            <v>3449</v>
          </cell>
          <cell r="Q168" t="str">
            <v>E001</v>
          </cell>
          <cell r="R168" t="str">
            <v>30</v>
          </cell>
          <cell r="S168">
            <v>40882</v>
          </cell>
          <cell r="T168" t="str">
            <v>4023215190</v>
          </cell>
          <cell r="U168" t="str">
            <v>201112</v>
          </cell>
          <cell r="V168" t="str">
            <v>201112</v>
          </cell>
          <cell r="W168" t="str">
            <v>12</v>
          </cell>
          <cell r="X168">
            <v>1</v>
          </cell>
          <cell r="Y168" t="str">
            <v>CAS ZONALES DICIEMBRE 2011</v>
          </cell>
          <cell r="Z168">
            <v>1354</v>
          </cell>
          <cell r="AA168" t="str">
            <v>10167076063</v>
          </cell>
          <cell r="AB168" t="str">
            <v>ZAPATA</v>
          </cell>
          <cell r="AC168" t="str">
            <v>CARNAQUE DE ZAFRA</v>
          </cell>
          <cell r="AD168" t="str">
            <v>ESPERANZA MARLENE</v>
          </cell>
          <cell r="AE168" t="str">
            <v>PRIMA</v>
          </cell>
          <cell r="AF168" t="str">
            <v>03</v>
          </cell>
          <cell r="AG168">
            <v>92.75</v>
          </cell>
          <cell r="AH168">
            <v>57.77</v>
          </cell>
          <cell r="AI168">
            <v>150.52000000000001</v>
          </cell>
          <cell r="AJ168">
            <v>530</v>
          </cell>
          <cell r="AK168">
            <v>40849</v>
          </cell>
          <cell r="AL168" t="str">
            <v>2213394</v>
          </cell>
          <cell r="AM168">
            <v>40552</v>
          </cell>
          <cell r="AN168" t="str">
            <v>2011</v>
          </cell>
          <cell r="AO168" t="str">
            <v>1</v>
          </cell>
          <cell r="AP168">
            <v>97.2</v>
          </cell>
          <cell r="AQ168">
            <v>0</v>
          </cell>
          <cell r="AR168">
            <v>0</v>
          </cell>
          <cell r="AS168">
            <v>0</v>
          </cell>
          <cell r="AT168">
            <v>0</v>
          </cell>
          <cell r="AU168">
            <v>0</v>
          </cell>
          <cell r="AV168">
            <v>0</v>
          </cell>
          <cell r="AW168">
            <v>0</v>
          </cell>
          <cell r="AX168">
            <v>0</v>
          </cell>
          <cell r="AY168">
            <v>0</v>
          </cell>
          <cell r="AZ168">
            <v>0</v>
          </cell>
          <cell r="BA168">
            <v>0</v>
          </cell>
          <cell r="BB168">
            <v>26577</v>
          </cell>
          <cell r="BC168">
            <v>0</v>
          </cell>
          <cell r="BD168">
            <v>0</v>
          </cell>
          <cell r="BE168">
            <v>0</v>
          </cell>
          <cell r="BF168">
            <v>0</v>
          </cell>
          <cell r="BG168">
            <v>0</v>
          </cell>
          <cell r="BH168" t="str">
            <v>566060EZCAN9</v>
          </cell>
          <cell r="BI168">
            <v>40849</v>
          </cell>
        </row>
        <row r="169">
          <cell r="A169" t="str">
            <v>40458497</v>
          </cell>
          <cell r="B169" t="str">
            <v>BAZAN BARCO IVAN RICARDO</v>
          </cell>
          <cell r="C169" t="str">
            <v>RESPONSABLE ADMINISTRATIVO E INFORMATICO</v>
          </cell>
          <cell r="D169" t="str">
            <v>40458497</v>
          </cell>
          <cell r="E169">
            <v>40896</v>
          </cell>
          <cell r="F169">
            <v>40939</v>
          </cell>
          <cell r="G169" t="str">
            <v>BAZAN BARCO IVAN RICARDO</v>
          </cell>
          <cell r="H169">
            <v>800</v>
          </cell>
          <cell r="I169">
            <v>800</v>
          </cell>
          <cell r="J169">
            <v>0</v>
          </cell>
          <cell r="K169">
            <v>0</v>
          </cell>
          <cell r="L169">
            <v>0</v>
          </cell>
          <cell r="M169">
            <v>696</v>
          </cell>
          <cell r="N169" t="str">
            <v>OFICINA ZONAL LAMBAYEQUE</v>
          </cell>
          <cell r="O169" t="str">
            <v xml:space="preserve">0022  </v>
          </cell>
          <cell r="P169" t="str">
            <v>3635</v>
          </cell>
          <cell r="Q169" t="str">
            <v>001</v>
          </cell>
          <cell r="R169" t="str">
            <v>00118</v>
          </cell>
          <cell r="S169">
            <v>40905</v>
          </cell>
          <cell r="T169" t="str">
            <v>4019063920</v>
          </cell>
          <cell r="U169" t="str">
            <v>201112</v>
          </cell>
          <cell r="V169" t="str">
            <v>201112</v>
          </cell>
          <cell r="W169" t="str">
            <v>13</v>
          </cell>
          <cell r="X169">
            <v>2</v>
          </cell>
          <cell r="Y169" t="str">
            <v>CAS ZONALES DICIEMBRE 2011 ADICIONAL 01</v>
          </cell>
          <cell r="Z169">
            <v>473</v>
          </cell>
          <cell r="AA169" t="str">
            <v>10404584974</v>
          </cell>
          <cell r="AB169" t="str">
            <v>BAZAN</v>
          </cell>
          <cell r="AC169" t="str">
            <v>BARCO</v>
          </cell>
          <cell r="AD169" t="str">
            <v>IVAN RICARDO</v>
          </cell>
          <cell r="AE169" t="str">
            <v>ONP</v>
          </cell>
          <cell r="AF169" t="str">
            <v>99</v>
          </cell>
          <cell r="AG169">
            <v>0</v>
          </cell>
          <cell r="AH169">
            <v>0</v>
          </cell>
          <cell r="AI169">
            <v>0</v>
          </cell>
          <cell r="AJ169">
            <v>104</v>
          </cell>
          <cell r="AK169">
            <v>40896</v>
          </cell>
          <cell r="AL169" t="str">
            <v/>
          </cell>
          <cell r="AM169">
            <v>1</v>
          </cell>
          <cell r="AN169" t="str">
            <v>2011</v>
          </cell>
          <cell r="AO169" t="str">
            <v>1</v>
          </cell>
          <cell r="AP169">
            <v>72</v>
          </cell>
          <cell r="AQ169">
            <v>0</v>
          </cell>
          <cell r="AR169">
            <v>0</v>
          </cell>
          <cell r="AS169">
            <v>0</v>
          </cell>
          <cell r="AT169">
            <v>0</v>
          </cell>
          <cell r="AU169">
            <v>0</v>
          </cell>
          <cell r="AV169">
            <v>0</v>
          </cell>
          <cell r="AW169">
            <v>0</v>
          </cell>
          <cell r="AX169">
            <v>0</v>
          </cell>
          <cell r="AY169">
            <v>0</v>
          </cell>
          <cell r="AZ169">
            <v>0</v>
          </cell>
          <cell r="BA169">
            <v>0</v>
          </cell>
          <cell r="BB169">
            <v>29137</v>
          </cell>
          <cell r="BC169">
            <v>0</v>
          </cell>
          <cell r="BD169">
            <v>0</v>
          </cell>
          <cell r="BE169">
            <v>0</v>
          </cell>
          <cell r="BF169">
            <v>0</v>
          </cell>
          <cell r="BG169">
            <v>0</v>
          </cell>
          <cell r="BH169" t="str">
            <v/>
          </cell>
          <cell r="BI169">
            <v>39706</v>
          </cell>
        </row>
        <row r="170">
          <cell r="A170" t="str">
            <v>40458497</v>
          </cell>
          <cell r="B170" t="str">
            <v>BAZAN BARCO IVAN RICARDO</v>
          </cell>
          <cell r="C170" t="str">
            <v>RESPONSABLE ADMINISTRATIVO E INFORMATICO</v>
          </cell>
          <cell r="D170" t="str">
            <v>40458497</v>
          </cell>
          <cell r="E170">
            <v>40896</v>
          </cell>
          <cell r="F170">
            <v>40999</v>
          </cell>
          <cell r="G170" t="str">
            <v>BAZAN BARCO IVAN RICARDO</v>
          </cell>
          <cell r="H170">
            <v>800</v>
          </cell>
          <cell r="I170">
            <v>800</v>
          </cell>
          <cell r="J170">
            <v>0</v>
          </cell>
          <cell r="K170">
            <v>0</v>
          </cell>
          <cell r="L170">
            <v>0</v>
          </cell>
          <cell r="M170">
            <v>696</v>
          </cell>
          <cell r="N170" t="str">
            <v>OFICINA ZONAL LAMBAYEQUE</v>
          </cell>
          <cell r="O170" t="str">
            <v xml:space="preserve">0022  </v>
          </cell>
          <cell r="P170" t="str">
            <v>3635</v>
          </cell>
          <cell r="Q170" t="str">
            <v>001</v>
          </cell>
          <cell r="R170" t="str">
            <v>00118</v>
          </cell>
          <cell r="S170">
            <v>40905</v>
          </cell>
          <cell r="T170" t="str">
            <v>4019063920</v>
          </cell>
          <cell r="U170" t="str">
            <v>201112</v>
          </cell>
          <cell r="V170" t="str">
            <v>201112</v>
          </cell>
          <cell r="W170" t="str">
            <v>13</v>
          </cell>
          <cell r="X170">
            <v>2</v>
          </cell>
          <cell r="Y170" t="str">
            <v>CAS ZONALES DICIEMBRE 2011 ADICIONAL 01</v>
          </cell>
          <cell r="Z170">
            <v>473</v>
          </cell>
          <cell r="AA170" t="str">
            <v>10404584974</v>
          </cell>
          <cell r="AB170" t="str">
            <v>BAZAN</v>
          </cell>
          <cell r="AC170" t="str">
            <v>BARCO</v>
          </cell>
          <cell r="AD170" t="str">
            <v>IVAN RICARDO</v>
          </cell>
          <cell r="AE170" t="str">
            <v>ONP</v>
          </cell>
          <cell r="AF170" t="str">
            <v>99</v>
          </cell>
          <cell r="AG170">
            <v>0</v>
          </cell>
          <cell r="AH170">
            <v>0</v>
          </cell>
          <cell r="AI170">
            <v>0</v>
          </cell>
          <cell r="AJ170">
            <v>104</v>
          </cell>
          <cell r="AK170">
            <v>40896</v>
          </cell>
          <cell r="AL170" t="str">
            <v/>
          </cell>
          <cell r="AM170">
            <v>1</v>
          </cell>
          <cell r="AN170" t="str">
            <v>2011</v>
          </cell>
          <cell r="AO170" t="str">
            <v>1</v>
          </cell>
          <cell r="AP170">
            <v>72</v>
          </cell>
          <cell r="AQ170">
            <v>0</v>
          </cell>
          <cell r="AR170">
            <v>0</v>
          </cell>
          <cell r="AS170">
            <v>0</v>
          </cell>
          <cell r="AT170">
            <v>0</v>
          </cell>
          <cell r="AU170">
            <v>0</v>
          </cell>
          <cell r="AV170">
            <v>0</v>
          </cell>
          <cell r="AW170">
            <v>0</v>
          </cell>
          <cell r="AX170">
            <v>0</v>
          </cell>
          <cell r="AY170">
            <v>0</v>
          </cell>
          <cell r="AZ170">
            <v>0</v>
          </cell>
          <cell r="BA170">
            <v>0</v>
          </cell>
          <cell r="BB170">
            <v>29137</v>
          </cell>
          <cell r="BC170">
            <v>0</v>
          </cell>
          <cell r="BD170">
            <v>0</v>
          </cell>
          <cell r="BE170">
            <v>0</v>
          </cell>
          <cell r="BF170">
            <v>0</v>
          </cell>
          <cell r="BG170">
            <v>0</v>
          </cell>
          <cell r="BH170" t="str">
            <v/>
          </cell>
          <cell r="BI170">
            <v>39706</v>
          </cell>
        </row>
        <row r="171">
          <cell r="A171" t="str">
            <v>40458497</v>
          </cell>
          <cell r="B171" t="str">
            <v>BAZAN BARCO IVAN RICARDO</v>
          </cell>
          <cell r="C171" t="str">
            <v>RESPONSABLE ADMINISTRATIVO E INFORMATICO</v>
          </cell>
          <cell r="D171" t="str">
            <v>40458497</v>
          </cell>
          <cell r="E171">
            <v>40896</v>
          </cell>
          <cell r="F171">
            <v>41060</v>
          </cell>
          <cell r="G171" t="str">
            <v>BAZAN BARCO IVAN RICARDO</v>
          </cell>
          <cell r="H171">
            <v>800</v>
          </cell>
          <cell r="I171">
            <v>800</v>
          </cell>
          <cell r="J171">
            <v>0</v>
          </cell>
          <cell r="K171">
            <v>0</v>
          </cell>
          <cell r="L171">
            <v>0</v>
          </cell>
          <cell r="M171">
            <v>696</v>
          </cell>
          <cell r="N171" t="str">
            <v>OFICINA ZONAL LAMBAYEQUE</v>
          </cell>
          <cell r="O171" t="str">
            <v xml:space="preserve">0022  </v>
          </cell>
          <cell r="P171" t="str">
            <v>3635</v>
          </cell>
          <cell r="Q171" t="str">
            <v>001</v>
          </cell>
          <cell r="R171" t="str">
            <v>00118</v>
          </cell>
          <cell r="S171">
            <v>40905</v>
          </cell>
          <cell r="T171" t="str">
            <v>4019063920</v>
          </cell>
          <cell r="U171" t="str">
            <v>201112</v>
          </cell>
          <cell r="V171" t="str">
            <v>201112</v>
          </cell>
          <cell r="W171" t="str">
            <v>13</v>
          </cell>
          <cell r="X171">
            <v>2</v>
          </cell>
          <cell r="Y171" t="str">
            <v>CAS ZONALES DICIEMBRE 2011 ADICIONAL 01</v>
          </cell>
          <cell r="Z171">
            <v>473</v>
          </cell>
          <cell r="AA171" t="str">
            <v>10404584974</v>
          </cell>
          <cell r="AB171" t="str">
            <v>BAZAN</v>
          </cell>
          <cell r="AC171" t="str">
            <v>BARCO</v>
          </cell>
          <cell r="AD171" t="str">
            <v>IVAN RICARDO</v>
          </cell>
          <cell r="AE171" t="str">
            <v>ONP</v>
          </cell>
          <cell r="AF171" t="str">
            <v>99</v>
          </cell>
          <cell r="AG171">
            <v>0</v>
          </cell>
          <cell r="AH171">
            <v>0</v>
          </cell>
          <cell r="AI171">
            <v>0</v>
          </cell>
          <cell r="AJ171">
            <v>104</v>
          </cell>
          <cell r="AK171">
            <v>40896</v>
          </cell>
          <cell r="AL171" t="str">
            <v/>
          </cell>
          <cell r="AM171">
            <v>1</v>
          </cell>
          <cell r="AN171" t="str">
            <v>2011</v>
          </cell>
          <cell r="AO171" t="str">
            <v>1</v>
          </cell>
          <cell r="AP171">
            <v>72</v>
          </cell>
          <cell r="AQ171">
            <v>0</v>
          </cell>
          <cell r="AR171">
            <v>0</v>
          </cell>
          <cell r="AS171">
            <v>0</v>
          </cell>
          <cell r="AT171">
            <v>0</v>
          </cell>
          <cell r="AU171">
            <v>0</v>
          </cell>
          <cell r="AV171">
            <v>0</v>
          </cell>
          <cell r="AW171">
            <v>0</v>
          </cell>
          <cell r="AX171">
            <v>0</v>
          </cell>
          <cell r="AY171">
            <v>0</v>
          </cell>
          <cell r="AZ171">
            <v>0</v>
          </cell>
          <cell r="BA171">
            <v>0</v>
          </cell>
          <cell r="BB171">
            <v>29137</v>
          </cell>
          <cell r="BC171">
            <v>0</v>
          </cell>
          <cell r="BD171">
            <v>0</v>
          </cell>
          <cell r="BE171">
            <v>0</v>
          </cell>
          <cell r="BF171">
            <v>0</v>
          </cell>
          <cell r="BG171">
            <v>0</v>
          </cell>
          <cell r="BH171" t="str">
            <v/>
          </cell>
          <cell r="BI171">
            <v>39706</v>
          </cell>
        </row>
        <row r="172">
          <cell r="A172" t="str">
            <v>05380488</v>
          </cell>
          <cell r="B172" t="str">
            <v>BARTENS  FERRANDO  NAPOLEON</v>
          </cell>
          <cell r="C172" t="str">
            <v>CHOFER</v>
          </cell>
          <cell r="D172" t="str">
            <v>05380488</v>
          </cell>
          <cell r="E172">
            <v>40871</v>
          </cell>
          <cell r="F172">
            <v>40908</v>
          </cell>
          <cell r="G172" t="str">
            <v>BARTENS  FERRANDO  NAPOLEON</v>
          </cell>
          <cell r="H172">
            <v>1100</v>
          </cell>
          <cell r="I172">
            <v>1100</v>
          </cell>
          <cell r="J172">
            <v>0</v>
          </cell>
          <cell r="K172">
            <v>0</v>
          </cell>
          <cell r="L172">
            <v>0</v>
          </cell>
          <cell r="M172">
            <v>954.58</v>
          </cell>
          <cell r="N172" t="str">
            <v>OFICINA ZONAL LORETO</v>
          </cell>
          <cell r="O172" t="str">
            <v xml:space="preserve">0023  </v>
          </cell>
          <cell r="P172" t="str">
            <v>3523</v>
          </cell>
          <cell r="Q172" t="str">
            <v>001</v>
          </cell>
          <cell r="R172" t="str">
            <v>18</v>
          </cell>
          <cell r="S172">
            <v>40896</v>
          </cell>
          <cell r="T172" t="str">
            <v>4041615538</v>
          </cell>
          <cell r="U172" t="str">
            <v>201112</v>
          </cell>
          <cell r="V172" t="str">
            <v>201112</v>
          </cell>
          <cell r="W172" t="str">
            <v>12</v>
          </cell>
          <cell r="X172">
            <v>1</v>
          </cell>
          <cell r="Y172" t="str">
            <v>CAS ZONALES DICIEMBRE 2011</v>
          </cell>
          <cell r="Z172">
            <v>4208</v>
          </cell>
          <cell r="AA172" t="str">
            <v>10053804883</v>
          </cell>
          <cell r="AB172" t="str">
            <v xml:space="preserve">BARTENS </v>
          </cell>
          <cell r="AC172" t="str">
            <v xml:space="preserve">FERRANDO </v>
          </cell>
          <cell r="AD172" t="str">
            <v>NAPOLEON</v>
          </cell>
          <cell r="AE172" t="str">
            <v>INTEGRA</v>
          </cell>
          <cell r="AF172" t="str">
            <v>02</v>
          </cell>
          <cell r="AG172">
            <v>19.8</v>
          </cell>
          <cell r="AH172">
            <v>15.62</v>
          </cell>
          <cell r="AI172">
            <v>35.42</v>
          </cell>
          <cell r="AJ172">
            <v>110</v>
          </cell>
          <cell r="AK172">
            <v>40871</v>
          </cell>
          <cell r="AL172" t="str">
            <v/>
          </cell>
          <cell r="AM172">
            <v>1</v>
          </cell>
          <cell r="AN172" t="str">
            <v>2011</v>
          </cell>
          <cell r="AO172" t="str">
            <v>1</v>
          </cell>
          <cell r="AP172">
            <v>97.2</v>
          </cell>
          <cell r="AQ172">
            <v>0</v>
          </cell>
          <cell r="AR172">
            <v>0</v>
          </cell>
          <cell r="AS172">
            <v>0</v>
          </cell>
          <cell r="AT172">
            <v>0</v>
          </cell>
          <cell r="AU172">
            <v>0</v>
          </cell>
          <cell r="AV172">
            <v>0</v>
          </cell>
          <cell r="AW172">
            <v>0</v>
          </cell>
          <cell r="AX172">
            <v>0</v>
          </cell>
          <cell r="AY172">
            <v>0</v>
          </cell>
          <cell r="AZ172">
            <v>0</v>
          </cell>
          <cell r="BA172">
            <v>0</v>
          </cell>
          <cell r="BB172">
            <v>27623</v>
          </cell>
          <cell r="BC172">
            <v>0</v>
          </cell>
          <cell r="BD172">
            <v>0</v>
          </cell>
          <cell r="BE172">
            <v>0</v>
          </cell>
          <cell r="BF172">
            <v>0</v>
          </cell>
          <cell r="BG172">
            <v>0</v>
          </cell>
          <cell r="BH172" t="str">
            <v>576211NBFTR5</v>
          </cell>
          <cell r="BI172">
            <v>40871</v>
          </cell>
        </row>
        <row r="173">
          <cell r="A173" t="str">
            <v>40627280</v>
          </cell>
          <cell r="B173" t="str">
            <v>DIAZ  LINARES JOSE LUIS</v>
          </cell>
          <cell r="C173" t="str">
            <v>RESPONSABLE ADMINISTRATIVO E INFORMATICO</v>
          </cell>
          <cell r="D173" t="str">
            <v>40627280</v>
          </cell>
          <cell r="E173">
            <v>40814</v>
          </cell>
          <cell r="F173">
            <v>40908</v>
          </cell>
          <cell r="G173" t="str">
            <v>DIAZ  LINARES JOSE LUIS</v>
          </cell>
          <cell r="H173">
            <v>2000</v>
          </cell>
          <cell r="I173">
            <v>2000</v>
          </cell>
          <cell r="J173">
            <v>0</v>
          </cell>
          <cell r="K173">
            <v>0</v>
          </cell>
          <cell r="L173">
            <v>0</v>
          </cell>
          <cell r="M173">
            <v>1728.8</v>
          </cell>
          <cell r="N173" t="str">
            <v>OFICINA ZONAL LORETO</v>
          </cell>
          <cell r="O173" t="str">
            <v xml:space="preserve">0023  </v>
          </cell>
          <cell r="P173" t="str">
            <v>3417</v>
          </cell>
          <cell r="Q173" t="str">
            <v>002</v>
          </cell>
          <cell r="R173" t="str">
            <v>5</v>
          </cell>
          <cell r="S173">
            <v>40896</v>
          </cell>
          <cell r="T173" t="str">
            <v>4040813646</v>
          </cell>
          <cell r="U173" t="str">
            <v>201112</v>
          </cell>
          <cell r="V173" t="str">
            <v>201112</v>
          </cell>
          <cell r="W173" t="str">
            <v>12</v>
          </cell>
          <cell r="X173">
            <v>1</v>
          </cell>
          <cell r="Y173" t="str">
            <v>CAS ZONALES DICIEMBRE 2011</v>
          </cell>
          <cell r="Z173">
            <v>4139</v>
          </cell>
          <cell r="AA173" t="str">
            <v>10406272805</v>
          </cell>
          <cell r="AB173" t="str">
            <v xml:space="preserve">DIAZ </v>
          </cell>
          <cell r="AC173" t="str">
            <v>LINARES</v>
          </cell>
          <cell r="AD173" t="str">
            <v>JOSE LUIS</v>
          </cell>
          <cell r="AE173" t="str">
            <v>PROFUTURO</v>
          </cell>
          <cell r="AF173" t="str">
            <v>04</v>
          </cell>
          <cell r="AG173">
            <v>43.4</v>
          </cell>
          <cell r="AH173">
            <v>27.8</v>
          </cell>
          <cell r="AI173">
            <v>71.2</v>
          </cell>
          <cell r="AJ173">
            <v>200</v>
          </cell>
          <cell r="AK173">
            <v>40814</v>
          </cell>
          <cell r="AL173" t="str">
            <v>2661123</v>
          </cell>
          <cell r="AM173">
            <v>40862</v>
          </cell>
          <cell r="AN173" t="str">
            <v>2011</v>
          </cell>
          <cell r="AO173" t="str">
            <v>1</v>
          </cell>
          <cell r="AP173">
            <v>97.2</v>
          </cell>
          <cell r="AQ173">
            <v>0</v>
          </cell>
          <cell r="AR173">
            <v>0</v>
          </cell>
          <cell r="AS173">
            <v>0</v>
          </cell>
          <cell r="AT173">
            <v>0</v>
          </cell>
          <cell r="AU173">
            <v>0</v>
          </cell>
          <cell r="AV173">
            <v>0</v>
          </cell>
          <cell r="AW173">
            <v>0</v>
          </cell>
          <cell r="AX173">
            <v>0</v>
          </cell>
          <cell r="AY173">
            <v>0</v>
          </cell>
          <cell r="AZ173">
            <v>0</v>
          </cell>
          <cell r="BA173">
            <v>0</v>
          </cell>
          <cell r="BB173">
            <v>29098</v>
          </cell>
          <cell r="BC173">
            <v>0</v>
          </cell>
          <cell r="BD173">
            <v>0</v>
          </cell>
          <cell r="BE173">
            <v>0</v>
          </cell>
          <cell r="BF173">
            <v>0</v>
          </cell>
          <cell r="BG173">
            <v>0</v>
          </cell>
          <cell r="BH173" t="str">
            <v>590961JDLZA2</v>
          </cell>
          <cell r="BI173">
            <v>40814</v>
          </cell>
        </row>
        <row r="174">
          <cell r="A174" t="str">
            <v>05380274</v>
          </cell>
          <cell r="B174" t="str">
            <v>ROLDAN  REATEGUI JHONN KELSEY</v>
          </cell>
          <cell r="C174" t="str">
            <v>JEFE DE LA OFICINA ZONAL LORETO</v>
          </cell>
          <cell r="D174" t="str">
            <v>05380274</v>
          </cell>
          <cell r="E174">
            <v>40833</v>
          </cell>
          <cell r="F174">
            <v>40908</v>
          </cell>
          <cell r="G174" t="str">
            <v>ROLDAN  REATEGUI JHONN KELSEY</v>
          </cell>
          <cell r="H174">
            <v>5300</v>
          </cell>
          <cell r="I174">
            <v>5300</v>
          </cell>
          <cell r="J174">
            <v>0</v>
          </cell>
          <cell r="K174">
            <v>0</v>
          </cell>
          <cell r="L174">
            <v>0</v>
          </cell>
          <cell r="M174">
            <v>4584.5</v>
          </cell>
          <cell r="N174" t="str">
            <v>OFICINA ZONAL LORETO</v>
          </cell>
          <cell r="O174" t="str">
            <v xml:space="preserve">0023  </v>
          </cell>
          <cell r="P174" t="str">
            <v>1738</v>
          </cell>
          <cell r="Q174" t="str">
            <v>001</v>
          </cell>
          <cell r="R174" t="str">
            <v>30</v>
          </cell>
          <cell r="S174">
            <v>40896</v>
          </cell>
          <cell r="T174" t="str">
            <v>04-521-131263</v>
          </cell>
          <cell r="U174" t="str">
            <v>201112</v>
          </cell>
          <cell r="V174" t="str">
            <v>201112</v>
          </cell>
          <cell r="W174" t="str">
            <v>12</v>
          </cell>
          <cell r="X174">
            <v>1</v>
          </cell>
          <cell r="Y174" t="str">
            <v>CAS ZONALES DICIEMBRE 2011</v>
          </cell>
          <cell r="Z174">
            <v>4160</v>
          </cell>
          <cell r="AA174" t="str">
            <v>10053802741</v>
          </cell>
          <cell r="AB174" t="str">
            <v xml:space="preserve">ROLDAN </v>
          </cell>
          <cell r="AC174" t="str">
            <v>REATEGUI</v>
          </cell>
          <cell r="AD174" t="str">
            <v>JHONN KELSEY</v>
          </cell>
          <cell r="AE174" t="str">
            <v>HORIZONTE</v>
          </cell>
          <cell r="AF174" t="str">
            <v>01</v>
          </cell>
          <cell r="AG174">
            <v>103.35</v>
          </cell>
          <cell r="AH174">
            <v>82.15</v>
          </cell>
          <cell r="AI174">
            <v>185.5</v>
          </cell>
          <cell r="AJ174">
            <v>530</v>
          </cell>
          <cell r="AK174">
            <v>40833</v>
          </cell>
          <cell r="AL174" t="str">
            <v>2640522</v>
          </cell>
          <cell r="AM174">
            <v>40842</v>
          </cell>
          <cell r="AN174" t="str">
            <v>2011</v>
          </cell>
          <cell r="AO174" t="str">
            <v>1</v>
          </cell>
          <cell r="AP174">
            <v>97.2</v>
          </cell>
          <cell r="AQ174">
            <v>0</v>
          </cell>
          <cell r="AR174">
            <v>0</v>
          </cell>
          <cell r="AS174">
            <v>0</v>
          </cell>
          <cell r="AT174">
            <v>0</v>
          </cell>
          <cell r="AU174">
            <v>0</v>
          </cell>
          <cell r="AV174">
            <v>0</v>
          </cell>
          <cell r="AW174">
            <v>0</v>
          </cell>
          <cell r="AX174">
            <v>0</v>
          </cell>
          <cell r="AY174">
            <v>0</v>
          </cell>
          <cell r="AZ174">
            <v>0</v>
          </cell>
          <cell r="BA174">
            <v>0</v>
          </cell>
          <cell r="BB174">
            <v>27517</v>
          </cell>
          <cell r="BC174">
            <v>0</v>
          </cell>
          <cell r="BD174">
            <v>0</v>
          </cell>
          <cell r="BE174">
            <v>0</v>
          </cell>
          <cell r="BF174">
            <v>0</v>
          </cell>
          <cell r="BG174">
            <v>0</v>
          </cell>
          <cell r="BH174" t="str">
            <v>575151JRRDT5</v>
          </cell>
          <cell r="BI174">
            <v>40833</v>
          </cell>
        </row>
        <row r="175">
          <cell r="A175" t="str">
            <v>40111081</v>
          </cell>
          <cell r="B175" t="str">
            <v>RUIZ RIOS DANNY</v>
          </cell>
          <cell r="C175" t="str">
            <v>RESPONSABLE DE PROYECTOS</v>
          </cell>
          <cell r="D175" t="str">
            <v>40111081</v>
          </cell>
          <cell r="E175">
            <v>40819</v>
          </cell>
          <cell r="F175">
            <v>40908</v>
          </cell>
          <cell r="G175" t="str">
            <v>RUIZ RIOS DANNY</v>
          </cell>
          <cell r="H175">
            <v>3100</v>
          </cell>
          <cell r="I175">
            <v>3100</v>
          </cell>
          <cell r="J175">
            <v>0</v>
          </cell>
          <cell r="K175">
            <v>0</v>
          </cell>
          <cell r="L175">
            <v>0</v>
          </cell>
          <cell r="M175">
            <v>2681.5</v>
          </cell>
          <cell r="N175" t="str">
            <v>OFICINA ZONAL LORETO</v>
          </cell>
          <cell r="O175" t="str">
            <v xml:space="preserve">0023  </v>
          </cell>
          <cell r="P175" t="str">
            <v>3418</v>
          </cell>
          <cell r="Q175" t="str">
            <v>001</v>
          </cell>
          <cell r="R175" t="str">
            <v>88</v>
          </cell>
          <cell r="S175">
            <v>40896</v>
          </cell>
          <cell r="T175" t="str">
            <v>4521090079</v>
          </cell>
          <cell r="U175" t="str">
            <v>201112</v>
          </cell>
          <cell r="V175" t="str">
            <v>201112</v>
          </cell>
          <cell r="W175" t="str">
            <v>12</v>
          </cell>
          <cell r="X175">
            <v>1</v>
          </cell>
          <cell r="Y175" t="str">
            <v>CAS ZONALES DICIEMBRE 2011</v>
          </cell>
          <cell r="Z175">
            <v>462</v>
          </cell>
          <cell r="AA175" t="str">
            <v>10401110815</v>
          </cell>
          <cell r="AB175" t="str">
            <v>RUIZ</v>
          </cell>
          <cell r="AC175" t="str">
            <v>RIOS</v>
          </cell>
          <cell r="AD175" t="str">
            <v>DANNY</v>
          </cell>
          <cell r="AE175" t="str">
            <v>HORIZONTE</v>
          </cell>
          <cell r="AF175" t="str">
            <v>01</v>
          </cell>
          <cell r="AG175">
            <v>60.45</v>
          </cell>
          <cell r="AH175">
            <v>48.05</v>
          </cell>
          <cell r="AI175">
            <v>108.5</v>
          </cell>
          <cell r="AJ175">
            <v>310</v>
          </cell>
          <cell r="AK175">
            <v>40819</v>
          </cell>
          <cell r="AL175" t="str">
            <v>2660956</v>
          </cell>
          <cell r="AM175">
            <v>40862</v>
          </cell>
          <cell r="AN175" t="str">
            <v>2011</v>
          </cell>
          <cell r="AO175" t="str">
            <v>1</v>
          </cell>
          <cell r="AP175">
            <v>97.2</v>
          </cell>
          <cell r="AQ175">
            <v>0</v>
          </cell>
          <cell r="AR175">
            <v>0</v>
          </cell>
          <cell r="AS175">
            <v>0</v>
          </cell>
          <cell r="AT175">
            <v>0</v>
          </cell>
          <cell r="AU175">
            <v>0</v>
          </cell>
          <cell r="AV175">
            <v>0</v>
          </cell>
          <cell r="AW175">
            <v>0</v>
          </cell>
          <cell r="AX175">
            <v>0</v>
          </cell>
          <cell r="AY175">
            <v>0</v>
          </cell>
          <cell r="AZ175">
            <v>0</v>
          </cell>
          <cell r="BA175">
            <v>0</v>
          </cell>
          <cell r="BB175">
            <v>28817</v>
          </cell>
          <cell r="BC175">
            <v>0</v>
          </cell>
          <cell r="BD175">
            <v>0</v>
          </cell>
          <cell r="BE175">
            <v>0</v>
          </cell>
          <cell r="BF175">
            <v>0</v>
          </cell>
          <cell r="BG175">
            <v>0</v>
          </cell>
          <cell r="BH175" t="str">
            <v>588150DRRZS9</v>
          </cell>
          <cell r="BI175">
            <v>40819</v>
          </cell>
        </row>
        <row r="176">
          <cell r="A176" t="str">
            <v>01046383</v>
          </cell>
          <cell r="B176" t="str">
            <v>VASQUEZ FERNANDEZ CLAUDIO</v>
          </cell>
          <cell r="C176" t="str">
            <v>TECNICO DE PROYECTOS</v>
          </cell>
          <cell r="D176" t="str">
            <v>01046383</v>
          </cell>
          <cell r="E176">
            <v>40878</v>
          </cell>
          <cell r="F176">
            <v>40939</v>
          </cell>
          <cell r="G176" t="str">
            <v>VASQUEZ FERNANDEZ CLAUDIO</v>
          </cell>
          <cell r="H176">
            <v>2900</v>
          </cell>
          <cell r="I176">
            <v>2900</v>
          </cell>
          <cell r="J176">
            <v>290</v>
          </cell>
          <cell r="K176">
            <v>0</v>
          </cell>
          <cell r="L176">
            <v>0</v>
          </cell>
          <cell r="M176">
            <v>2226.62</v>
          </cell>
          <cell r="N176" t="str">
            <v>OFICINA ZONAL LORETO</v>
          </cell>
          <cell r="O176" t="str">
            <v xml:space="preserve">0023  </v>
          </cell>
          <cell r="P176" t="str">
            <v>3532</v>
          </cell>
          <cell r="Q176" t="str">
            <v>001</v>
          </cell>
          <cell r="R176" t="str">
            <v>246</v>
          </cell>
          <cell r="S176">
            <v>40896</v>
          </cell>
          <cell r="T176" t="str">
            <v>4023780998</v>
          </cell>
          <cell r="U176" t="str">
            <v>201112</v>
          </cell>
          <cell r="V176" t="str">
            <v>201112</v>
          </cell>
          <cell r="W176" t="str">
            <v>12</v>
          </cell>
          <cell r="X176">
            <v>1</v>
          </cell>
          <cell r="Y176" t="str">
            <v>CAS ZONALES DICIEMBRE 2011</v>
          </cell>
          <cell r="Z176">
            <v>1469</v>
          </cell>
          <cell r="AA176" t="str">
            <v>10010463837</v>
          </cell>
          <cell r="AB176" t="str">
            <v>VASQUEZ</v>
          </cell>
          <cell r="AC176" t="str">
            <v>FERNANDEZ</v>
          </cell>
          <cell r="AD176" t="str">
            <v>CLAUDIO</v>
          </cell>
          <cell r="AE176" t="str">
            <v>INTEGRA</v>
          </cell>
          <cell r="AF176" t="str">
            <v>02</v>
          </cell>
          <cell r="AG176">
            <v>52.2</v>
          </cell>
          <cell r="AH176">
            <v>41.18</v>
          </cell>
          <cell r="AI176">
            <v>93.38</v>
          </cell>
          <cell r="AJ176">
            <v>290</v>
          </cell>
          <cell r="AK176">
            <v>40878</v>
          </cell>
          <cell r="AL176" t="str">
            <v/>
          </cell>
          <cell r="AM176">
            <v>1</v>
          </cell>
          <cell r="AN176" t="str">
            <v>2011</v>
          </cell>
          <cell r="AO176" t="str">
            <v>1</v>
          </cell>
          <cell r="AP176">
            <v>97.2</v>
          </cell>
          <cell r="AQ176">
            <v>0</v>
          </cell>
          <cell r="AR176">
            <v>0</v>
          </cell>
          <cell r="AS176">
            <v>0</v>
          </cell>
          <cell r="AT176">
            <v>0</v>
          </cell>
          <cell r="AU176">
            <v>0</v>
          </cell>
          <cell r="AV176">
            <v>0</v>
          </cell>
          <cell r="AW176">
            <v>0</v>
          </cell>
          <cell r="AX176">
            <v>0</v>
          </cell>
          <cell r="AY176">
            <v>0</v>
          </cell>
          <cell r="AZ176">
            <v>0</v>
          </cell>
          <cell r="BA176">
            <v>0</v>
          </cell>
          <cell r="BB176">
            <v>26967</v>
          </cell>
          <cell r="BC176">
            <v>0</v>
          </cell>
          <cell r="BD176">
            <v>0</v>
          </cell>
          <cell r="BE176">
            <v>0</v>
          </cell>
          <cell r="BF176">
            <v>0</v>
          </cell>
          <cell r="BG176">
            <v>0</v>
          </cell>
          <cell r="BH176" t="str">
            <v>569651CVFQN4</v>
          </cell>
          <cell r="BI176">
            <v>40878</v>
          </cell>
        </row>
        <row r="177">
          <cell r="A177" t="str">
            <v>01046383</v>
          </cell>
          <cell r="B177" t="str">
            <v>VASQUEZ FERNANDEZ CLAUDIO</v>
          </cell>
          <cell r="C177" t="str">
            <v>TECNICO DE PROYECTOS</v>
          </cell>
          <cell r="D177" t="str">
            <v>01046383</v>
          </cell>
          <cell r="E177">
            <v>40878</v>
          </cell>
          <cell r="F177">
            <v>40999</v>
          </cell>
          <cell r="G177" t="str">
            <v>VASQUEZ FERNANDEZ CLAUDIO</v>
          </cell>
          <cell r="H177">
            <v>2900</v>
          </cell>
          <cell r="I177">
            <v>2900</v>
          </cell>
          <cell r="J177">
            <v>290</v>
          </cell>
          <cell r="K177">
            <v>0</v>
          </cell>
          <cell r="L177">
            <v>0</v>
          </cell>
          <cell r="M177">
            <v>2226.62</v>
          </cell>
          <cell r="N177" t="str">
            <v>OFICINA ZONAL LORETO</v>
          </cell>
          <cell r="O177" t="str">
            <v xml:space="preserve">0023  </v>
          </cell>
          <cell r="P177" t="str">
            <v>3532</v>
          </cell>
          <cell r="Q177" t="str">
            <v>001</v>
          </cell>
          <cell r="R177" t="str">
            <v>246</v>
          </cell>
          <cell r="S177">
            <v>40896</v>
          </cell>
          <cell r="T177" t="str">
            <v>4023780998</v>
          </cell>
          <cell r="U177" t="str">
            <v>201112</v>
          </cell>
          <cell r="V177" t="str">
            <v>201112</v>
          </cell>
          <cell r="W177" t="str">
            <v>12</v>
          </cell>
          <cell r="X177">
            <v>1</v>
          </cell>
          <cell r="Y177" t="str">
            <v>CAS ZONALES DICIEMBRE 2011</v>
          </cell>
          <cell r="Z177">
            <v>1469</v>
          </cell>
          <cell r="AA177" t="str">
            <v>10010463837</v>
          </cell>
          <cell r="AB177" t="str">
            <v>VASQUEZ</v>
          </cell>
          <cell r="AC177" t="str">
            <v>FERNANDEZ</v>
          </cell>
          <cell r="AD177" t="str">
            <v>CLAUDIO</v>
          </cell>
          <cell r="AE177" t="str">
            <v>INTEGRA</v>
          </cell>
          <cell r="AF177" t="str">
            <v>02</v>
          </cell>
          <cell r="AG177">
            <v>52.2</v>
          </cell>
          <cell r="AH177">
            <v>41.18</v>
          </cell>
          <cell r="AI177">
            <v>93.38</v>
          </cell>
          <cell r="AJ177">
            <v>290</v>
          </cell>
          <cell r="AK177">
            <v>40878</v>
          </cell>
          <cell r="AL177" t="str">
            <v/>
          </cell>
          <cell r="AM177">
            <v>1</v>
          </cell>
          <cell r="AN177" t="str">
            <v>2011</v>
          </cell>
          <cell r="AO177" t="str">
            <v>1</v>
          </cell>
          <cell r="AP177">
            <v>97.2</v>
          </cell>
          <cell r="AQ177">
            <v>0</v>
          </cell>
          <cell r="AR177">
            <v>0</v>
          </cell>
          <cell r="AS177">
            <v>0</v>
          </cell>
          <cell r="AT177">
            <v>0</v>
          </cell>
          <cell r="AU177">
            <v>0</v>
          </cell>
          <cell r="AV177">
            <v>0</v>
          </cell>
          <cell r="AW177">
            <v>0</v>
          </cell>
          <cell r="AX177">
            <v>0</v>
          </cell>
          <cell r="AY177">
            <v>0</v>
          </cell>
          <cell r="AZ177">
            <v>0</v>
          </cell>
          <cell r="BA177">
            <v>0</v>
          </cell>
          <cell r="BB177">
            <v>26967</v>
          </cell>
          <cell r="BC177">
            <v>0</v>
          </cell>
          <cell r="BD177">
            <v>0</v>
          </cell>
          <cell r="BE177">
            <v>0</v>
          </cell>
          <cell r="BF177">
            <v>0</v>
          </cell>
          <cell r="BG177">
            <v>0</v>
          </cell>
          <cell r="BH177" t="str">
            <v>569651CVFQN4</v>
          </cell>
          <cell r="BI177">
            <v>40878</v>
          </cell>
        </row>
        <row r="178">
          <cell r="A178" t="str">
            <v>01046383</v>
          </cell>
          <cell r="B178" t="str">
            <v>VASQUEZ FERNANDEZ CLAUDIO</v>
          </cell>
          <cell r="C178" t="str">
            <v>TECNICO DE PROYECTOS</v>
          </cell>
          <cell r="D178" t="str">
            <v>01046383</v>
          </cell>
          <cell r="E178">
            <v>40878</v>
          </cell>
          <cell r="F178">
            <v>41060</v>
          </cell>
          <cell r="G178" t="str">
            <v>VASQUEZ FERNANDEZ CLAUDIO</v>
          </cell>
          <cell r="H178">
            <v>2900</v>
          </cell>
          <cell r="I178">
            <v>2900</v>
          </cell>
          <cell r="J178">
            <v>290</v>
          </cell>
          <cell r="K178">
            <v>0</v>
          </cell>
          <cell r="L178">
            <v>0</v>
          </cell>
          <cell r="M178">
            <v>2226.62</v>
          </cell>
          <cell r="N178" t="str">
            <v>OFICINA ZONAL LORETO</v>
          </cell>
          <cell r="O178" t="str">
            <v xml:space="preserve">0023  </v>
          </cell>
          <cell r="P178" t="str">
            <v>3532</v>
          </cell>
          <cell r="Q178" t="str">
            <v>001</v>
          </cell>
          <cell r="R178" t="str">
            <v>246</v>
          </cell>
          <cell r="S178">
            <v>40896</v>
          </cell>
          <cell r="T178" t="str">
            <v>4023780998</v>
          </cell>
          <cell r="U178" t="str">
            <v>201112</v>
          </cell>
          <cell r="V178" t="str">
            <v>201112</v>
          </cell>
          <cell r="W178" t="str">
            <v>12</v>
          </cell>
          <cell r="X178">
            <v>1</v>
          </cell>
          <cell r="Y178" t="str">
            <v>CAS ZONALES DICIEMBRE 2011</v>
          </cell>
          <cell r="Z178">
            <v>1469</v>
          </cell>
          <cell r="AA178" t="str">
            <v>10010463837</v>
          </cell>
          <cell r="AB178" t="str">
            <v>VASQUEZ</v>
          </cell>
          <cell r="AC178" t="str">
            <v>FERNANDEZ</v>
          </cell>
          <cell r="AD178" t="str">
            <v>CLAUDIO</v>
          </cell>
          <cell r="AE178" t="str">
            <v>INTEGRA</v>
          </cell>
          <cell r="AF178" t="str">
            <v>02</v>
          </cell>
          <cell r="AG178">
            <v>52.2</v>
          </cell>
          <cell r="AH178">
            <v>41.18</v>
          </cell>
          <cell r="AI178">
            <v>93.38</v>
          </cell>
          <cell r="AJ178">
            <v>290</v>
          </cell>
          <cell r="AK178">
            <v>40878</v>
          </cell>
          <cell r="AL178" t="str">
            <v/>
          </cell>
          <cell r="AM178">
            <v>1</v>
          </cell>
          <cell r="AN178" t="str">
            <v>2011</v>
          </cell>
          <cell r="AO178" t="str">
            <v>1</v>
          </cell>
          <cell r="AP178">
            <v>97.2</v>
          </cell>
          <cell r="AQ178">
            <v>0</v>
          </cell>
          <cell r="AR178">
            <v>0</v>
          </cell>
          <cell r="AS178">
            <v>0</v>
          </cell>
          <cell r="AT178">
            <v>0</v>
          </cell>
          <cell r="AU178">
            <v>0</v>
          </cell>
          <cell r="AV178">
            <v>0</v>
          </cell>
          <cell r="AW178">
            <v>0</v>
          </cell>
          <cell r="AX178">
            <v>0</v>
          </cell>
          <cell r="AY178">
            <v>0</v>
          </cell>
          <cell r="AZ178">
            <v>0</v>
          </cell>
          <cell r="BA178">
            <v>0</v>
          </cell>
          <cell r="BB178">
            <v>26967</v>
          </cell>
          <cell r="BC178">
            <v>0</v>
          </cell>
          <cell r="BD178">
            <v>0</v>
          </cell>
          <cell r="BE178">
            <v>0</v>
          </cell>
          <cell r="BF178">
            <v>0</v>
          </cell>
          <cell r="BG178">
            <v>0</v>
          </cell>
          <cell r="BH178" t="str">
            <v>569651CVFQN4</v>
          </cell>
          <cell r="BI178">
            <v>40878</v>
          </cell>
        </row>
        <row r="179">
          <cell r="A179" t="str">
            <v>01340843</v>
          </cell>
          <cell r="B179" t="str">
            <v>CALDERON  TORRES JUAN LUCAS</v>
          </cell>
          <cell r="C179" t="str">
            <v>RESPONSABLE DE PROMOCION SOCIAL Y CAPACITACION</v>
          </cell>
          <cell r="D179" t="str">
            <v>01340843</v>
          </cell>
          <cell r="E179">
            <v>40879</v>
          </cell>
          <cell r="F179">
            <v>40939</v>
          </cell>
          <cell r="G179" t="str">
            <v>CALDERON  TORRES JUAN LUCAS</v>
          </cell>
          <cell r="H179">
            <v>2610</v>
          </cell>
          <cell r="I179">
            <v>2610</v>
          </cell>
          <cell r="J179">
            <v>0</v>
          </cell>
          <cell r="K179">
            <v>0</v>
          </cell>
          <cell r="L179">
            <v>0</v>
          </cell>
          <cell r="M179">
            <v>2264.96</v>
          </cell>
          <cell r="N179" t="str">
            <v>OFICINA ZONAL MOQUEGUA</v>
          </cell>
          <cell r="O179" t="str">
            <v xml:space="preserve">0025  </v>
          </cell>
          <cell r="P179" t="str">
            <v>3560</v>
          </cell>
          <cell r="Q179" t="str">
            <v>001</v>
          </cell>
          <cell r="R179" t="str">
            <v>134</v>
          </cell>
          <cell r="S179">
            <v>40896</v>
          </cell>
          <cell r="T179" t="str">
            <v>04 014 974313</v>
          </cell>
          <cell r="U179" t="str">
            <v>201112</v>
          </cell>
          <cell r="V179" t="str">
            <v>201112</v>
          </cell>
          <cell r="W179" t="str">
            <v>12</v>
          </cell>
          <cell r="X179">
            <v>1</v>
          </cell>
          <cell r="Y179" t="str">
            <v>CAS ZONALES DICIEMBRE 2011</v>
          </cell>
          <cell r="Z179">
            <v>4228</v>
          </cell>
          <cell r="AA179" t="str">
            <v>10013408438</v>
          </cell>
          <cell r="AB179" t="str">
            <v xml:space="preserve">CALDERON </v>
          </cell>
          <cell r="AC179" t="str">
            <v>TORRES</v>
          </cell>
          <cell r="AD179" t="str">
            <v>JUAN LUCAS</v>
          </cell>
          <cell r="AE179" t="str">
            <v>INTEGRA</v>
          </cell>
          <cell r="AF179" t="str">
            <v>02</v>
          </cell>
          <cell r="AG179">
            <v>46.98</v>
          </cell>
          <cell r="AH179">
            <v>37.06</v>
          </cell>
          <cell r="AI179">
            <v>84.04</v>
          </cell>
          <cell r="AJ179">
            <v>261</v>
          </cell>
          <cell r="AK179">
            <v>40879</v>
          </cell>
          <cell r="AL179" t="str">
            <v>2227624</v>
          </cell>
          <cell r="AM179">
            <v>40555</v>
          </cell>
          <cell r="AN179" t="str">
            <v>2011</v>
          </cell>
          <cell r="AO179" t="str">
            <v>1</v>
          </cell>
          <cell r="AP179">
            <v>97.2</v>
          </cell>
          <cell r="AQ179">
            <v>0</v>
          </cell>
          <cell r="AR179">
            <v>0</v>
          </cell>
          <cell r="AS179">
            <v>0</v>
          </cell>
          <cell r="AT179">
            <v>0</v>
          </cell>
          <cell r="AU179">
            <v>0</v>
          </cell>
          <cell r="AV179">
            <v>0</v>
          </cell>
          <cell r="AW179">
            <v>0</v>
          </cell>
          <cell r="AX179">
            <v>0</v>
          </cell>
          <cell r="AY179">
            <v>0</v>
          </cell>
          <cell r="AZ179">
            <v>0</v>
          </cell>
          <cell r="BA179">
            <v>0</v>
          </cell>
          <cell r="BB179">
            <v>27863</v>
          </cell>
          <cell r="BC179">
            <v>0</v>
          </cell>
          <cell r="BD179">
            <v>0</v>
          </cell>
          <cell r="BE179">
            <v>0</v>
          </cell>
          <cell r="BF179">
            <v>0</v>
          </cell>
          <cell r="BG179">
            <v>0</v>
          </cell>
          <cell r="BH179" t="str">
            <v>578611JCTDR8</v>
          </cell>
          <cell r="BI179">
            <v>40879</v>
          </cell>
        </row>
        <row r="180">
          <cell r="A180" t="str">
            <v>01340843</v>
          </cell>
          <cell r="B180" t="str">
            <v>CALDERON  TORRES JUAN LUCAS</v>
          </cell>
          <cell r="C180" t="str">
            <v>RESPONSABLE DE PROMOCION SOCIAL Y CAPACITACION</v>
          </cell>
          <cell r="D180" t="str">
            <v>01340843</v>
          </cell>
          <cell r="E180">
            <v>40879</v>
          </cell>
          <cell r="F180">
            <v>40968</v>
          </cell>
          <cell r="G180" t="str">
            <v>CALDERON  TORRES JUAN LUCAS</v>
          </cell>
          <cell r="H180">
            <v>2610</v>
          </cell>
          <cell r="I180">
            <v>2610</v>
          </cell>
          <cell r="J180">
            <v>0</v>
          </cell>
          <cell r="K180">
            <v>0</v>
          </cell>
          <cell r="L180">
            <v>0</v>
          </cell>
          <cell r="M180">
            <v>2264.96</v>
          </cell>
          <cell r="N180" t="str">
            <v>OFICINA ZONAL MOQUEGUA</v>
          </cell>
          <cell r="O180" t="str">
            <v xml:space="preserve">0025  </v>
          </cell>
          <cell r="P180" t="str">
            <v>3560</v>
          </cell>
          <cell r="Q180" t="str">
            <v>001</v>
          </cell>
          <cell r="R180" t="str">
            <v>134</v>
          </cell>
          <cell r="S180">
            <v>40896</v>
          </cell>
          <cell r="T180" t="str">
            <v>04 014 974313</v>
          </cell>
          <cell r="U180" t="str">
            <v>201112</v>
          </cell>
          <cell r="V180" t="str">
            <v>201112</v>
          </cell>
          <cell r="W180" t="str">
            <v>12</v>
          </cell>
          <cell r="X180">
            <v>1</v>
          </cell>
          <cell r="Y180" t="str">
            <v>CAS ZONALES DICIEMBRE 2011</v>
          </cell>
          <cell r="Z180">
            <v>4228</v>
          </cell>
          <cell r="AA180" t="str">
            <v>10013408438</v>
          </cell>
          <cell r="AB180" t="str">
            <v xml:space="preserve">CALDERON </v>
          </cell>
          <cell r="AC180" t="str">
            <v>TORRES</v>
          </cell>
          <cell r="AD180" t="str">
            <v>JUAN LUCAS</v>
          </cell>
          <cell r="AE180" t="str">
            <v>INTEGRA</v>
          </cell>
          <cell r="AF180" t="str">
            <v>02</v>
          </cell>
          <cell r="AG180">
            <v>46.98</v>
          </cell>
          <cell r="AH180">
            <v>37.06</v>
          </cell>
          <cell r="AI180">
            <v>84.04</v>
          </cell>
          <cell r="AJ180">
            <v>261</v>
          </cell>
          <cell r="AK180">
            <v>40879</v>
          </cell>
          <cell r="AL180" t="str">
            <v>2227624</v>
          </cell>
          <cell r="AM180">
            <v>40555</v>
          </cell>
          <cell r="AN180" t="str">
            <v>2011</v>
          </cell>
          <cell r="AO180" t="str">
            <v>1</v>
          </cell>
          <cell r="AP180">
            <v>97.2</v>
          </cell>
          <cell r="AQ180">
            <v>0</v>
          </cell>
          <cell r="AR180">
            <v>0</v>
          </cell>
          <cell r="AS180">
            <v>0</v>
          </cell>
          <cell r="AT180">
            <v>0</v>
          </cell>
          <cell r="AU180">
            <v>0</v>
          </cell>
          <cell r="AV180">
            <v>0</v>
          </cell>
          <cell r="AW180">
            <v>0</v>
          </cell>
          <cell r="AX180">
            <v>0</v>
          </cell>
          <cell r="AY180">
            <v>0</v>
          </cell>
          <cell r="AZ180">
            <v>0</v>
          </cell>
          <cell r="BA180">
            <v>0</v>
          </cell>
          <cell r="BB180">
            <v>27863</v>
          </cell>
          <cell r="BC180">
            <v>0</v>
          </cell>
          <cell r="BD180">
            <v>0</v>
          </cell>
          <cell r="BE180">
            <v>0</v>
          </cell>
          <cell r="BF180">
            <v>0</v>
          </cell>
          <cell r="BG180">
            <v>0</v>
          </cell>
          <cell r="BH180" t="str">
            <v>578611JCTDR8</v>
          </cell>
          <cell r="BI180">
            <v>40879</v>
          </cell>
        </row>
        <row r="181">
          <cell r="A181" t="str">
            <v>01340843</v>
          </cell>
          <cell r="B181" t="str">
            <v>CALDERON  TORRES JUAN LUCAS</v>
          </cell>
          <cell r="C181" t="str">
            <v>RESPONSABLE DE PROMOCION SOCIAL Y CAPACITACION</v>
          </cell>
          <cell r="D181" t="str">
            <v>01340843</v>
          </cell>
          <cell r="E181">
            <v>40879</v>
          </cell>
          <cell r="F181">
            <v>40999</v>
          </cell>
          <cell r="G181" t="str">
            <v>CALDERON  TORRES JUAN LUCAS</v>
          </cell>
          <cell r="H181">
            <v>2610</v>
          </cell>
          <cell r="I181">
            <v>2610</v>
          </cell>
          <cell r="J181">
            <v>0</v>
          </cell>
          <cell r="K181">
            <v>0</v>
          </cell>
          <cell r="L181">
            <v>0</v>
          </cell>
          <cell r="M181">
            <v>2264.96</v>
          </cell>
          <cell r="N181" t="str">
            <v>OFICINA ZONAL MOQUEGUA</v>
          </cell>
          <cell r="O181" t="str">
            <v xml:space="preserve">0025  </v>
          </cell>
          <cell r="P181" t="str">
            <v>3560</v>
          </cell>
          <cell r="Q181" t="str">
            <v>001</v>
          </cell>
          <cell r="R181" t="str">
            <v>134</v>
          </cell>
          <cell r="S181">
            <v>40896</v>
          </cell>
          <cell r="T181" t="str">
            <v>04 014 974313</v>
          </cell>
          <cell r="U181" t="str">
            <v>201112</v>
          </cell>
          <cell r="V181" t="str">
            <v>201112</v>
          </cell>
          <cell r="W181" t="str">
            <v>12</v>
          </cell>
          <cell r="X181">
            <v>1</v>
          </cell>
          <cell r="Y181" t="str">
            <v>CAS ZONALES DICIEMBRE 2011</v>
          </cell>
          <cell r="Z181">
            <v>4228</v>
          </cell>
          <cell r="AA181" t="str">
            <v>10013408438</v>
          </cell>
          <cell r="AB181" t="str">
            <v xml:space="preserve">CALDERON </v>
          </cell>
          <cell r="AC181" t="str">
            <v>TORRES</v>
          </cell>
          <cell r="AD181" t="str">
            <v>JUAN LUCAS</v>
          </cell>
          <cell r="AE181" t="str">
            <v>INTEGRA</v>
          </cell>
          <cell r="AF181" t="str">
            <v>02</v>
          </cell>
          <cell r="AG181">
            <v>46.98</v>
          </cell>
          <cell r="AH181">
            <v>37.06</v>
          </cell>
          <cell r="AI181">
            <v>84.04</v>
          </cell>
          <cell r="AJ181">
            <v>261</v>
          </cell>
          <cell r="AK181">
            <v>40879</v>
          </cell>
          <cell r="AL181" t="str">
            <v>2227624</v>
          </cell>
          <cell r="AM181">
            <v>40555</v>
          </cell>
          <cell r="AN181" t="str">
            <v>2011</v>
          </cell>
          <cell r="AO181" t="str">
            <v>1</v>
          </cell>
          <cell r="AP181">
            <v>97.2</v>
          </cell>
          <cell r="AQ181">
            <v>0</v>
          </cell>
          <cell r="AR181">
            <v>0</v>
          </cell>
          <cell r="AS181">
            <v>0</v>
          </cell>
          <cell r="AT181">
            <v>0</v>
          </cell>
          <cell r="AU181">
            <v>0</v>
          </cell>
          <cell r="AV181">
            <v>0</v>
          </cell>
          <cell r="AW181">
            <v>0</v>
          </cell>
          <cell r="AX181">
            <v>0</v>
          </cell>
          <cell r="AY181">
            <v>0</v>
          </cell>
          <cell r="AZ181">
            <v>0</v>
          </cell>
          <cell r="BA181">
            <v>0</v>
          </cell>
          <cell r="BB181">
            <v>27863</v>
          </cell>
          <cell r="BC181">
            <v>0</v>
          </cell>
          <cell r="BD181">
            <v>0</v>
          </cell>
          <cell r="BE181">
            <v>0</v>
          </cell>
          <cell r="BF181">
            <v>0</v>
          </cell>
          <cell r="BG181">
            <v>0</v>
          </cell>
          <cell r="BH181" t="str">
            <v>578611JCTDR8</v>
          </cell>
          <cell r="BI181">
            <v>40879</v>
          </cell>
        </row>
        <row r="182">
          <cell r="A182" t="str">
            <v>01340843</v>
          </cell>
          <cell r="B182" t="str">
            <v>CALDERON  TORRES JUAN LUCAS</v>
          </cell>
          <cell r="C182" t="str">
            <v>RESPONSABLE DE PROMOCION SOCIAL Y CAPACITACION</v>
          </cell>
          <cell r="D182" t="str">
            <v>01340843</v>
          </cell>
          <cell r="E182">
            <v>40879</v>
          </cell>
          <cell r="F182">
            <v>41029</v>
          </cell>
          <cell r="G182" t="str">
            <v>CALDERON  TORRES JUAN LUCAS</v>
          </cell>
          <cell r="H182">
            <v>2610</v>
          </cell>
          <cell r="I182">
            <v>2610</v>
          </cell>
          <cell r="J182">
            <v>0</v>
          </cell>
          <cell r="K182">
            <v>0</v>
          </cell>
          <cell r="L182">
            <v>0</v>
          </cell>
          <cell r="M182">
            <v>2264.96</v>
          </cell>
          <cell r="N182" t="str">
            <v>OFICINA ZONAL MOQUEGUA</v>
          </cell>
          <cell r="O182" t="str">
            <v xml:space="preserve">0025  </v>
          </cell>
          <cell r="P182" t="str">
            <v>3560</v>
          </cell>
          <cell r="Q182" t="str">
            <v>001</v>
          </cell>
          <cell r="R182" t="str">
            <v>134</v>
          </cell>
          <cell r="S182">
            <v>40896</v>
          </cell>
          <cell r="T182" t="str">
            <v>04 014 974313</v>
          </cell>
          <cell r="U182" t="str">
            <v>201112</v>
          </cell>
          <cell r="V182" t="str">
            <v>201112</v>
          </cell>
          <cell r="W182" t="str">
            <v>12</v>
          </cell>
          <cell r="X182">
            <v>1</v>
          </cell>
          <cell r="Y182" t="str">
            <v>CAS ZONALES DICIEMBRE 2011</v>
          </cell>
          <cell r="Z182">
            <v>4228</v>
          </cell>
          <cell r="AA182" t="str">
            <v>10013408438</v>
          </cell>
          <cell r="AB182" t="str">
            <v xml:space="preserve">CALDERON </v>
          </cell>
          <cell r="AC182" t="str">
            <v>TORRES</v>
          </cell>
          <cell r="AD182" t="str">
            <v>JUAN LUCAS</v>
          </cell>
          <cell r="AE182" t="str">
            <v>INTEGRA</v>
          </cell>
          <cell r="AF182" t="str">
            <v>02</v>
          </cell>
          <cell r="AG182">
            <v>46.98</v>
          </cell>
          <cell r="AH182">
            <v>37.06</v>
          </cell>
          <cell r="AI182">
            <v>84.04</v>
          </cell>
          <cell r="AJ182">
            <v>261</v>
          </cell>
          <cell r="AK182">
            <v>40879</v>
          </cell>
          <cell r="AL182" t="str">
            <v>2227624</v>
          </cell>
          <cell r="AM182">
            <v>40555</v>
          </cell>
          <cell r="AN182" t="str">
            <v>2011</v>
          </cell>
          <cell r="AO182" t="str">
            <v>1</v>
          </cell>
          <cell r="AP182">
            <v>97.2</v>
          </cell>
          <cell r="AQ182">
            <v>0</v>
          </cell>
          <cell r="AR182">
            <v>0</v>
          </cell>
          <cell r="AS182">
            <v>0</v>
          </cell>
          <cell r="AT182">
            <v>0</v>
          </cell>
          <cell r="AU182">
            <v>0</v>
          </cell>
          <cell r="AV182">
            <v>0</v>
          </cell>
          <cell r="AW182">
            <v>0</v>
          </cell>
          <cell r="AX182">
            <v>0</v>
          </cell>
          <cell r="AY182">
            <v>0</v>
          </cell>
          <cell r="AZ182">
            <v>0</v>
          </cell>
          <cell r="BA182">
            <v>0</v>
          </cell>
          <cell r="BB182">
            <v>27863</v>
          </cell>
          <cell r="BC182">
            <v>0</v>
          </cell>
          <cell r="BD182">
            <v>0</v>
          </cell>
          <cell r="BE182">
            <v>0</v>
          </cell>
          <cell r="BF182">
            <v>0</v>
          </cell>
          <cell r="BG182">
            <v>0</v>
          </cell>
          <cell r="BH182" t="str">
            <v>578611JCTDR8</v>
          </cell>
          <cell r="BI182">
            <v>40879</v>
          </cell>
        </row>
        <row r="183">
          <cell r="A183" t="str">
            <v>29271599</v>
          </cell>
          <cell r="B183" t="str">
            <v>GARCIA  CALIZAYA PERCY ERIBERTO</v>
          </cell>
          <cell r="C183" t="str">
            <v>TECNICO DE PROYECTOS</v>
          </cell>
          <cell r="D183" t="str">
            <v>29271599</v>
          </cell>
          <cell r="E183">
            <v>40879</v>
          </cell>
          <cell r="F183">
            <v>40939</v>
          </cell>
          <cell r="G183" t="str">
            <v>GARCIA  CALIZAYA PERCY ERIBERTO</v>
          </cell>
          <cell r="H183">
            <v>2803.33</v>
          </cell>
          <cell r="I183">
            <v>2803.33</v>
          </cell>
          <cell r="J183">
            <v>0</v>
          </cell>
          <cell r="K183">
            <v>0</v>
          </cell>
          <cell r="L183">
            <v>0</v>
          </cell>
          <cell r="M183">
            <v>2432.73</v>
          </cell>
          <cell r="N183" t="str">
            <v>OFICINA ZONAL MOQUEGUA</v>
          </cell>
          <cell r="O183" t="str">
            <v xml:space="preserve">0025  </v>
          </cell>
          <cell r="P183" t="str">
            <v>3552</v>
          </cell>
          <cell r="Q183" t="str">
            <v>001</v>
          </cell>
          <cell r="R183" t="str">
            <v>863</v>
          </cell>
          <cell r="S183">
            <v>40896</v>
          </cell>
          <cell r="T183" t="str">
            <v>4041615570</v>
          </cell>
          <cell r="U183" t="str">
            <v>201112</v>
          </cell>
          <cell r="V183" t="str">
            <v>201112</v>
          </cell>
          <cell r="W183" t="str">
            <v>12</v>
          </cell>
          <cell r="X183">
            <v>1</v>
          </cell>
          <cell r="Y183" t="str">
            <v>CAS ZONALES DICIEMBRE 2011</v>
          </cell>
          <cell r="Z183">
            <v>4223</v>
          </cell>
          <cell r="AA183" t="str">
            <v>15117683262</v>
          </cell>
          <cell r="AB183" t="str">
            <v xml:space="preserve">GARCIA </v>
          </cell>
          <cell r="AC183" t="str">
            <v>CALIZAYA</v>
          </cell>
          <cell r="AD183" t="str">
            <v>PERCY ERIBERTO</v>
          </cell>
          <cell r="AE183" t="str">
            <v>INTEGRA</v>
          </cell>
          <cell r="AF183" t="str">
            <v>02</v>
          </cell>
          <cell r="AG183">
            <v>50.46</v>
          </cell>
          <cell r="AH183">
            <v>39.81</v>
          </cell>
          <cell r="AI183">
            <v>90.27</v>
          </cell>
          <cell r="AJ183">
            <v>280.33</v>
          </cell>
          <cell r="AK183">
            <v>40879</v>
          </cell>
          <cell r="AL183" t="str">
            <v>2683774</v>
          </cell>
          <cell r="AM183">
            <v>40878</v>
          </cell>
          <cell r="AN183" t="str">
            <v>2011</v>
          </cell>
          <cell r="AO183" t="str">
            <v>1</v>
          </cell>
          <cell r="AP183">
            <v>97.2</v>
          </cell>
          <cell r="AQ183">
            <v>0</v>
          </cell>
          <cell r="AR183">
            <v>0</v>
          </cell>
          <cell r="AS183">
            <v>0</v>
          </cell>
          <cell r="AT183">
            <v>0</v>
          </cell>
          <cell r="AU183">
            <v>0</v>
          </cell>
          <cell r="AV183">
            <v>0</v>
          </cell>
          <cell r="AW183">
            <v>0</v>
          </cell>
          <cell r="AX183">
            <v>0</v>
          </cell>
          <cell r="AY183">
            <v>0</v>
          </cell>
          <cell r="AZ183">
            <v>0</v>
          </cell>
          <cell r="BA183">
            <v>0</v>
          </cell>
          <cell r="BB183">
            <v>22238</v>
          </cell>
          <cell r="BC183">
            <v>0</v>
          </cell>
          <cell r="BD183">
            <v>0</v>
          </cell>
          <cell r="BE183">
            <v>0</v>
          </cell>
          <cell r="BF183">
            <v>0</v>
          </cell>
          <cell r="BG183">
            <v>0</v>
          </cell>
          <cell r="BH183" t="str">
            <v>522361PGCCI2</v>
          </cell>
          <cell r="BI183">
            <v>40879</v>
          </cell>
        </row>
        <row r="184">
          <cell r="A184" t="str">
            <v>29271599</v>
          </cell>
          <cell r="B184" t="str">
            <v>GARCIA  CALIZAYA PERCY ERIBERTO</v>
          </cell>
          <cell r="C184" t="str">
            <v>TECNICO DE PROYECTOS</v>
          </cell>
          <cell r="D184" t="str">
            <v>29271599</v>
          </cell>
          <cell r="E184">
            <v>40879</v>
          </cell>
          <cell r="F184">
            <v>40999</v>
          </cell>
          <cell r="G184" t="str">
            <v>GARCIA  CALIZAYA PERCY ERIBERTO</v>
          </cell>
          <cell r="H184">
            <v>2803.33</v>
          </cell>
          <cell r="I184">
            <v>2803.33</v>
          </cell>
          <cell r="J184">
            <v>0</v>
          </cell>
          <cell r="K184">
            <v>0</v>
          </cell>
          <cell r="L184">
            <v>0</v>
          </cell>
          <cell r="M184">
            <v>2432.73</v>
          </cell>
          <cell r="N184" t="str">
            <v>OFICINA ZONAL MOQUEGUA</v>
          </cell>
          <cell r="O184" t="str">
            <v xml:space="preserve">0025  </v>
          </cell>
          <cell r="P184" t="str">
            <v>3552</v>
          </cell>
          <cell r="Q184" t="str">
            <v>001</v>
          </cell>
          <cell r="R184" t="str">
            <v>863</v>
          </cell>
          <cell r="S184">
            <v>40896</v>
          </cell>
          <cell r="T184" t="str">
            <v>4041615570</v>
          </cell>
          <cell r="U184" t="str">
            <v>201112</v>
          </cell>
          <cell r="V184" t="str">
            <v>201112</v>
          </cell>
          <cell r="W184" t="str">
            <v>12</v>
          </cell>
          <cell r="X184">
            <v>1</v>
          </cell>
          <cell r="Y184" t="str">
            <v>CAS ZONALES DICIEMBRE 2011</v>
          </cell>
          <cell r="Z184">
            <v>4223</v>
          </cell>
          <cell r="AA184" t="str">
            <v>15117683262</v>
          </cell>
          <cell r="AB184" t="str">
            <v xml:space="preserve">GARCIA </v>
          </cell>
          <cell r="AC184" t="str">
            <v>CALIZAYA</v>
          </cell>
          <cell r="AD184" t="str">
            <v>PERCY ERIBERTO</v>
          </cell>
          <cell r="AE184" t="str">
            <v>INTEGRA</v>
          </cell>
          <cell r="AF184" t="str">
            <v>02</v>
          </cell>
          <cell r="AG184">
            <v>50.46</v>
          </cell>
          <cell r="AH184">
            <v>39.81</v>
          </cell>
          <cell r="AI184">
            <v>90.27</v>
          </cell>
          <cell r="AJ184">
            <v>280.33</v>
          </cell>
          <cell r="AK184">
            <v>40879</v>
          </cell>
          <cell r="AL184" t="str">
            <v>2683774</v>
          </cell>
          <cell r="AM184">
            <v>40878</v>
          </cell>
          <cell r="AN184" t="str">
            <v>2011</v>
          </cell>
          <cell r="AO184" t="str">
            <v>1</v>
          </cell>
          <cell r="AP184">
            <v>97.2</v>
          </cell>
          <cell r="AQ184">
            <v>0</v>
          </cell>
          <cell r="AR184">
            <v>0</v>
          </cell>
          <cell r="AS184">
            <v>0</v>
          </cell>
          <cell r="AT184">
            <v>0</v>
          </cell>
          <cell r="AU184">
            <v>0</v>
          </cell>
          <cell r="AV184">
            <v>0</v>
          </cell>
          <cell r="AW184">
            <v>0</v>
          </cell>
          <cell r="AX184">
            <v>0</v>
          </cell>
          <cell r="AY184">
            <v>0</v>
          </cell>
          <cell r="AZ184">
            <v>0</v>
          </cell>
          <cell r="BA184">
            <v>0</v>
          </cell>
          <cell r="BB184">
            <v>22238</v>
          </cell>
          <cell r="BC184">
            <v>0</v>
          </cell>
          <cell r="BD184">
            <v>0</v>
          </cell>
          <cell r="BE184">
            <v>0</v>
          </cell>
          <cell r="BF184">
            <v>0</v>
          </cell>
          <cell r="BG184">
            <v>0</v>
          </cell>
          <cell r="BH184" t="str">
            <v>522361PGCCI2</v>
          </cell>
          <cell r="BI184">
            <v>40879</v>
          </cell>
        </row>
        <row r="185">
          <cell r="A185" t="str">
            <v>29271599</v>
          </cell>
          <cell r="B185" t="str">
            <v>GARCIA  CALIZAYA PERCY ERIBERTO</v>
          </cell>
          <cell r="C185" t="str">
            <v>TECNICO DE PROYECTOS</v>
          </cell>
          <cell r="D185" t="str">
            <v>29271599</v>
          </cell>
          <cell r="E185">
            <v>40879</v>
          </cell>
          <cell r="F185">
            <v>41060</v>
          </cell>
          <cell r="G185" t="str">
            <v>GARCIA  CALIZAYA PERCY ERIBERTO</v>
          </cell>
          <cell r="H185">
            <v>2803.33</v>
          </cell>
          <cell r="I185">
            <v>2803.33</v>
          </cell>
          <cell r="J185">
            <v>0</v>
          </cell>
          <cell r="K185">
            <v>0</v>
          </cell>
          <cell r="L185">
            <v>0</v>
          </cell>
          <cell r="M185">
            <v>2432.73</v>
          </cell>
          <cell r="N185" t="str">
            <v>OFICINA ZONAL MOQUEGUA</v>
          </cell>
          <cell r="O185" t="str">
            <v xml:space="preserve">0025  </v>
          </cell>
          <cell r="P185" t="str">
            <v>3552</v>
          </cell>
          <cell r="Q185" t="str">
            <v>001</v>
          </cell>
          <cell r="R185" t="str">
            <v>863</v>
          </cell>
          <cell r="S185">
            <v>40896</v>
          </cell>
          <cell r="T185" t="str">
            <v>4041615570</v>
          </cell>
          <cell r="U185" t="str">
            <v>201112</v>
          </cell>
          <cell r="V185" t="str">
            <v>201112</v>
          </cell>
          <cell r="W185" t="str">
            <v>12</v>
          </cell>
          <cell r="X185">
            <v>1</v>
          </cell>
          <cell r="Y185" t="str">
            <v>CAS ZONALES DICIEMBRE 2011</v>
          </cell>
          <cell r="Z185">
            <v>4223</v>
          </cell>
          <cell r="AA185" t="str">
            <v>15117683262</v>
          </cell>
          <cell r="AB185" t="str">
            <v xml:space="preserve">GARCIA </v>
          </cell>
          <cell r="AC185" t="str">
            <v>CALIZAYA</v>
          </cell>
          <cell r="AD185" t="str">
            <v>PERCY ERIBERTO</v>
          </cell>
          <cell r="AE185" t="str">
            <v>INTEGRA</v>
          </cell>
          <cell r="AF185" t="str">
            <v>02</v>
          </cell>
          <cell r="AG185">
            <v>50.46</v>
          </cell>
          <cell r="AH185">
            <v>39.81</v>
          </cell>
          <cell r="AI185">
            <v>90.27</v>
          </cell>
          <cell r="AJ185">
            <v>280.33</v>
          </cell>
          <cell r="AK185">
            <v>40879</v>
          </cell>
          <cell r="AL185" t="str">
            <v>2683774</v>
          </cell>
          <cell r="AM185">
            <v>40878</v>
          </cell>
          <cell r="AN185" t="str">
            <v>2011</v>
          </cell>
          <cell r="AO185" t="str">
            <v>1</v>
          </cell>
          <cell r="AP185">
            <v>97.2</v>
          </cell>
          <cell r="AQ185">
            <v>0</v>
          </cell>
          <cell r="AR185">
            <v>0</v>
          </cell>
          <cell r="AS185">
            <v>0</v>
          </cell>
          <cell r="AT185">
            <v>0</v>
          </cell>
          <cell r="AU185">
            <v>0</v>
          </cell>
          <cell r="AV185">
            <v>0</v>
          </cell>
          <cell r="AW185">
            <v>0</v>
          </cell>
          <cell r="AX185">
            <v>0</v>
          </cell>
          <cell r="AY185">
            <v>0</v>
          </cell>
          <cell r="AZ185">
            <v>0</v>
          </cell>
          <cell r="BA185">
            <v>0</v>
          </cell>
          <cell r="BB185">
            <v>22238</v>
          </cell>
          <cell r="BC185">
            <v>0</v>
          </cell>
          <cell r="BD185">
            <v>0</v>
          </cell>
          <cell r="BE185">
            <v>0</v>
          </cell>
          <cell r="BF185">
            <v>0</v>
          </cell>
          <cell r="BG185">
            <v>0</v>
          </cell>
          <cell r="BH185" t="str">
            <v>522361PGCCI2</v>
          </cell>
          <cell r="BI185">
            <v>40879</v>
          </cell>
        </row>
        <row r="186">
          <cell r="A186" t="str">
            <v>29636978</v>
          </cell>
          <cell r="B186" t="str">
            <v>MALAGA POMA JESUS AUGUSTO</v>
          </cell>
          <cell r="C186" t="str">
            <v>JEFE DE OFICINA ZONAL MOQUEGUA</v>
          </cell>
          <cell r="D186" t="str">
            <v>29636978</v>
          </cell>
          <cell r="E186">
            <v>40849</v>
          </cell>
          <cell r="F186">
            <v>40908</v>
          </cell>
          <cell r="G186" t="str">
            <v>MALAGA POMA JESUS AUGUSTO</v>
          </cell>
          <cell r="H186">
            <v>4000</v>
          </cell>
          <cell r="I186">
            <v>4000</v>
          </cell>
          <cell r="J186">
            <v>0</v>
          </cell>
          <cell r="K186">
            <v>0</v>
          </cell>
          <cell r="L186">
            <v>0</v>
          </cell>
          <cell r="M186">
            <v>3486.4</v>
          </cell>
          <cell r="N186" t="str">
            <v>OFICINA ZONAL MOQUEGUA</v>
          </cell>
          <cell r="O186" t="str">
            <v xml:space="preserve">0025  </v>
          </cell>
          <cell r="P186" t="str">
            <v>3446</v>
          </cell>
          <cell r="Q186" t="str">
            <v>0</v>
          </cell>
          <cell r="R186" t="str">
            <v>0</v>
          </cell>
          <cell r="S186">
            <v>1</v>
          </cell>
          <cell r="T186" t="str">
            <v>04-141-145822</v>
          </cell>
          <cell r="U186" t="str">
            <v>201112</v>
          </cell>
          <cell r="V186" t="str">
            <v>201112</v>
          </cell>
          <cell r="W186" t="str">
            <v>12</v>
          </cell>
          <cell r="X186">
            <v>1</v>
          </cell>
          <cell r="Y186" t="str">
            <v>CAS ZONALES DICIEMBRE 2011</v>
          </cell>
          <cell r="Z186">
            <v>4167</v>
          </cell>
          <cell r="AA186" t="str">
            <v>10296369786</v>
          </cell>
          <cell r="AB186" t="str">
            <v>MALAGA</v>
          </cell>
          <cell r="AC186" t="str">
            <v>POMA</v>
          </cell>
          <cell r="AD186" t="str">
            <v>JESUS AUGUSTO</v>
          </cell>
          <cell r="AE186" t="str">
            <v>PRIMA</v>
          </cell>
          <cell r="AF186" t="str">
            <v>03</v>
          </cell>
          <cell r="AG186">
            <v>70</v>
          </cell>
          <cell r="AH186">
            <v>43.6</v>
          </cell>
          <cell r="AI186">
            <v>113.6</v>
          </cell>
          <cell r="AJ186">
            <v>400</v>
          </cell>
          <cell r="AK186">
            <v>40849</v>
          </cell>
          <cell r="AL186" t="str">
            <v/>
          </cell>
          <cell r="AM186">
            <v>1</v>
          </cell>
          <cell r="AN186" t="str">
            <v>2011</v>
          </cell>
          <cell r="AO186" t="str">
            <v>1</v>
          </cell>
          <cell r="AP186">
            <v>97.2</v>
          </cell>
          <cell r="AQ186">
            <v>0</v>
          </cell>
          <cell r="AR186">
            <v>0</v>
          </cell>
          <cell r="AS186">
            <v>0</v>
          </cell>
          <cell r="AT186">
            <v>0</v>
          </cell>
          <cell r="AU186">
            <v>0</v>
          </cell>
          <cell r="AV186">
            <v>0</v>
          </cell>
          <cell r="AW186">
            <v>0</v>
          </cell>
          <cell r="AX186">
            <v>0</v>
          </cell>
          <cell r="AY186">
            <v>0</v>
          </cell>
          <cell r="AZ186">
            <v>0</v>
          </cell>
          <cell r="BA186">
            <v>0</v>
          </cell>
          <cell r="BB186">
            <v>27303</v>
          </cell>
          <cell r="BC186">
            <v>0</v>
          </cell>
          <cell r="BD186">
            <v>0</v>
          </cell>
          <cell r="BE186">
            <v>0</v>
          </cell>
          <cell r="BF186">
            <v>0</v>
          </cell>
          <cell r="BG186">
            <v>0</v>
          </cell>
          <cell r="BH186" t="str">
            <v>573013JMPAA2</v>
          </cell>
          <cell r="BI186">
            <v>40849</v>
          </cell>
        </row>
        <row r="187">
          <cell r="A187" t="str">
            <v>42838056</v>
          </cell>
          <cell r="B187" t="str">
            <v>ESPINAL  CHIPANA JULIE JANETH</v>
          </cell>
          <cell r="C187" t="str">
            <v>RESPONSABLE ADMINISTRATIVO E INFORMATICO</v>
          </cell>
          <cell r="D187" t="str">
            <v>42838056</v>
          </cell>
          <cell r="E187">
            <v>40896</v>
          </cell>
          <cell r="F187">
            <v>40939</v>
          </cell>
          <cell r="G187" t="str">
            <v>ESPINAL  CHIPANA JULIE JANETH</v>
          </cell>
          <cell r="H187">
            <v>800</v>
          </cell>
          <cell r="I187">
            <v>800</v>
          </cell>
          <cell r="J187">
            <v>0</v>
          </cell>
          <cell r="K187">
            <v>0</v>
          </cell>
          <cell r="L187">
            <v>0</v>
          </cell>
          <cell r="M187">
            <v>691.52</v>
          </cell>
          <cell r="N187" t="str">
            <v>OFICINA ZONAL MOQUEGUA</v>
          </cell>
          <cell r="O187" t="str">
            <v xml:space="preserve">0025  </v>
          </cell>
          <cell r="P187" t="str">
            <v>3636</v>
          </cell>
          <cell r="Q187" t="str">
            <v>001</v>
          </cell>
          <cell r="R187" t="str">
            <v>0277</v>
          </cell>
          <cell r="S187">
            <v>40905</v>
          </cell>
          <cell r="T187" t="str">
            <v>04 141 184844</v>
          </cell>
          <cell r="U187" t="str">
            <v>201112</v>
          </cell>
          <cell r="V187" t="str">
            <v>201112</v>
          </cell>
          <cell r="W187" t="str">
            <v>13</v>
          </cell>
          <cell r="X187">
            <v>2</v>
          </cell>
          <cell r="Y187" t="str">
            <v>CAS ZONALES DICIEMBRE 2011 ADICIONAL 01</v>
          </cell>
          <cell r="Z187">
            <v>4255</v>
          </cell>
          <cell r="AA187" t="str">
            <v>10428380563</v>
          </cell>
          <cell r="AB187" t="str">
            <v xml:space="preserve">ESPINAL </v>
          </cell>
          <cell r="AC187" t="str">
            <v>CHIPANA</v>
          </cell>
          <cell r="AD187" t="str">
            <v>JULIE JANETH</v>
          </cell>
          <cell r="AE187" t="str">
            <v>PROFUTURO</v>
          </cell>
          <cell r="AF187" t="str">
            <v>04</v>
          </cell>
          <cell r="AG187">
            <v>17.36</v>
          </cell>
          <cell r="AH187">
            <v>11.12</v>
          </cell>
          <cell r="AI187">
            <v>28.48</v>
          </cell>
          <cell r="AJ187">
            <v>80</v>
          </cell>
          <cell r="AK187">
            <v>40896</v>
          </cell>
          <cell r="AL187" t="str">
            <v/>
          </cell>
          <cell r="AM187">
            <v>1</v>
          </cell>
          <cell r="AN187" t="str">
            <v>2011</v>
          </cell>
          <cell r="AO187" t="str">
            <v>1</v>
          </cell>
          <cell r="AP187">
            <v>72</v>
          </cell>
          <cell r="AQ187">
            <v>0</v>
          </cell>
          <cell r="AR187">
            <v>0</v>
          </cell>
          <cell r="AS187">
            <v>0</v>
          </cell>
          <cell r="AT187">
            <v>0</v>
          </cell>
          <cell r="AU187">
            <v>0</v>
          </cell>
          <cell r="AV187">
            <v>0</v>
          </cell>
          <cell r="AW187">
            <v>0</v>
          </cell>
          <cell r="AX187">
            <v>0</v>
          </cell>
          <cell r="AY187">
            <v>0</v>
          </cell>
          <cell r="AZ187">
            <v>0</v>
          </cell>
          <cell r="BA187">
            <v>0</v>
          </cell>
          <cell r="BB187">
            <v>31075</v>
          </cell>
          <cell r="BC187">
            <v>0</v>
          </cell>
          <cell r="BD187">
            <v>0</v>
          </cell>
          <cell r="BE187">
            <v>0</v>
          </cell>
          <cell r="BF187">
            <v>0</v>
          </cell>
          <cell r="BG187">
            <v>0</v>
          </cell>
          <cell r="BH187" t="str">
            <v>610710JECIP9</v>
          </cell>
          <cell r="BI187">
            <v>40896</v>
          </cell>
        </row>
        <row r="188">
          <cell r="A188" t="str">
            <v>04081849</v>
          </cell>
          <cell r="B188" t="str">
            <v>ALIAGA SALAZAR PATRICIA ISABEL</v>
          </cell>
          <cell r="C188" t="str">
            <v>RESPONSABLE DE PROYECTOS</v>
          </cell>
          <cell r="D188" t="str">
            <v>04081849</v>
          </cell>
          <cell r="E188">
            <v>40878</v>
          </cell>
          <cell r="F188">
            <v>40939</v>
          </cell>
          <cell r="G188" t="str">
            <v>ALIAGA SALAZAR PATRICIA ISABEL</v>
          </cell>
          <cell r="H188">
            <v>3100</v>
          </cell>
          <cell r="I188">
            <v>3100</v>
          </cell>
          <cell r="J188">
            <v>0</v>
          </cell>
          <cell r="K188">
            <v>0</v>
          </cell>
          <cell r="L188">
            <v>0</v>
          </cell>
          <cell r="M188">
            <v>2697</v>
          </cell>
          <cell r="N188" t="str">
            <v>OFICINA ZONAL PASCO</v>
          </cell>
          <cell r="O188" t="str">
            <v xml:space="preserve">0026  </v>
          </cell>
          <cell r="P188" t="str">
            <v>3554</v>
          </cell>
          <cell r="Q188" t="str">
            <v>001</v>
          </cell>
          <cell r="R188" t="str">
            <v>265</v>
          </cell>
          <cell r="S188">
            <v>40896</v>
          </cell>
          <cell r="T188" t="str">
            <v>4023780963</v>
          </cell>
          <cell r="U188" t="str">
            <v>201112</v>
          </cell>
          <cell r="V188" t="str">
            <v>201112</v>
          </cell>
          <cell r="W188" t="str">
            <v>12</v>
          </cell>
          <cell r="X188">
            <v>1</v>
          </cell>
          <cell r="Y188" t="str">
            <v>CAS ZONALES DICIEMBRE 2011</v>
          </cell>
          <cell r="Z188">
            <v>1287</v>
          </cell>
          <cell r="AA188" t="str">
            <v>10040818494</v>
          </cell>
          <cell r="AB188" t="str">
            <v>ALIAGA</v>
          </cell>
          <cell r="AC188" t="str">
            <v>SALAZAR</v>
          </cell>
          <cell r="AD188" t="str">
            <v>PATRICIA ISABEL</v>
          </cell>
          <cell r="AE188" t="str">
            <v>ONP</v>
          </cell>
          <cell r="AF188" t="str">
            <v>99</v>
          </cell>
          <cell r="AG188">
            <v>0</v>
          </cell>
          <cell r="AH188">
            <v>0</v>
          </cell>
          <cell r="AI188">
            <v>0</v>
          </cell>
          <cell r="AJ188">
            <v>403</v>
          </cell>
          <cell r="AK188">
            <v>40878</v>
          </cell>
          <cell r="AL188" t="str">
            <v>2651051</v>
          </cell>
          <cell r="AM188">
            <v>40854</v>
          </cell>
          <cell r="AN188" t="str">
            <v>2011</v>
          </cell>
          <cell r="AO188" t="str">
            <v>1</v>
          </cell>
          <cell r="AP188">
            <v>97.2</v>
          </cell>
          <cell r="AQ188">
            <v>0</v>
          </cell>
          <cell r="AR188">
            <v>0</v>
          </cell>
          <cell r="AS188">
            <v>0</v>
          </cell>
          <cell r="AT188">
            <v>0</v>
          </cell>
          <cell r="AU188">
            <v>0</v>
          </cell>
          <cell r="AV188">
            <v>0</v>
          </cell>
          <cell r="AW188">
            <v>0</v>
          </cell>
          <cell r="AX188">
            <v>0</v>
          </cell>
          <cell r="AY188">
            <v>0</v>
          </cell>
          <cell r="AZ188">
            <v>0</v>
          </cell>
          <cell r="BA188">
            <v>0</v>
          </cell>
          <cell r="BB188">
            <v>26394</v>
          </cell>
          <cell r="BC188">
            <v>0</v>
          </cell>
          <cell r="BD188">
            <v>0</v>
          </cell>
          <cell r="BE188">
            <v>0</v>
          </cell>
          <cell r="BF188">
            <v>0</v>
          </cell>
          <cell r="BG188">
            <v>0</v>
          </cell>
          <cell r="BH188" t="str">
            <v/>
          </cell>
          <cell r="BI188">
            <v>40879</v>
          </cell>
        </row>
        <row r="189">
          <cell r="A189" t="str">
            <v>04085636</v>
          </cell>
          <cell r="B189" t="str">
            <v>CARHUARICRA QUINTANA JIMMY WILDER</v>
          </cell>
          <cell r="C189" t="str">
            <v>JEFE DE LA OFICINA ZONAL PASCO</v>
          </cell>
          <cell r="D189" t="str">
            <v>04085636</v>
          </cell>
          <cell r="E189">
            <v>40823</v>
          </cell>
          <cell r="F189">
            <v>40908</v>
          </cell>
          <cell r="G189" t="str">
            <v>CARHUARICRA QUINTANA JIMMY WILDER</v>
          </cell>
          <cell r="H189">
            <v>5300</v>
          </cell>
          <cell r="I189">
            <v>5300</v>
          </cell>
          <cell r="J189">
            <v>0</v>
          </cell>
          <cell r="K189">
            <v>0</v>
          </cell>
          <cell r="L189">
            <v>0</v>
          </cell>
          <cell r="M189">
            <v>4611</v>
          </cell>
          <cell r="N189" t="str">
            <v>OFICINA ZONAL PASCO</v>
          </cell>
          <cell r="O189" t="str">
            <v xml:space="preserve">0026  </v>
          </cell>
          <cell r="P189" t="str">
            <v>3427</v>
          </cell>
          <cell r="Q189" t="str">
            <v>001</v>
          </cell>
          <cell r="R189" t="str">
            <v>11</v>
          </cell>
          <cell r="S189">
            <v>40896</v>
          </cell>
          <cell r="T189" t="str">
            <v>4040881978</v>
          </cell>
          <cell r="U189" t="str">
            <v>201112</v>
          </cell>
          <cell r="V189" t="str">
            <v>201112</v>
          </cell>
          <cell r="W189" t="str">
            <v>12</v>
          </cell>
          <cell r="X189">
            <v>1</v>
          </cell>
          <cell r="Y189" t="str">
            <v>CAS ZONALES DICIEMBRE 2011</v>
          </cell>
          <cell r="Z189">
            <v>4146</v>
          </cell>
          <cell r="AA189" t="str">
            <v>10040856361</v>
          </cell>
          <cell r="AB189" t="str">
            <v>CARHUARICRA</v>
          </cell>
          <cell r="AC189" t="str">
            <v>QUINTANA</v>
          </cell>
          <cell r="AD189" t="str">
            <v>JIMMY WILDER</v>
          </cell>
          <cell r="AE189" t="str">
            <v>ONP</v>
          </cell>
          <cell r="AF189" t="str">
            <v>99</v>
          </cell>
          <cell r="AG189">
            <v>0</v>
          </cell>
          <cell r="AH189">
            <v>0</v>
          </cell>
          <cell r="AI189">
            <v>0</v>
          </cell>
          <cell r="AJ189">
            <v>689</v>
          </cell>
          <cell r="AK189">
            <v>40823</v>
          </cell>
          <cell r="AL189" t="str">
            <v>2663611</v>
          </cell>
          <cell r="AM189">
            <v>40864</v>
          </cell>
          <cell r="AN189" t="str">
            <v>2011</v>
          </cell>
          <cell r="AO189" t="str">
            <v>1</v>
          </cell>
          <cell r="AP189">
            <v>97.2</v>
          </cell>
          <cell r="AQ189">
            <v>0</v>
          </cell>
          <cell r="AR189">
            <v>0</v>
          </cell>
          <cell r="AS189">
            <v>0</v>
          </cell>
          <cell r="AT189">
            <v>0</v>
          </cell>
          <cell r="AU189">
            <v>0</v>
          </cell>
          <cell r="AV189">
            <v>0</v>
          </cell>
          <cell r="AW189">
            <v>0</v>
          </cell>
          <cell r="AX189">
            <v>0</v>
          </cell>
          <cell r="AY189">
            <v>0</v>
          </cell>
          <cell r="AZ189">
            <v>0</v>
          </cell>
          <cell r="BA189">
            <v>0</v>
          </cell>
          <cell r="BB189">
            <v>28683</v>
          </cell>
          <cell r="BC189">
            <v>0</v>
          </cell>
          <cell r="BD189">
            <v>0</v>
          </cell>
          <cell r="BE189">
            <v>0</v>
          </cell>
          <cell r="BF189">
            <v>0</v>
          </cell>
          <cell r="BG189">
            <v>0</v>
          </cell>
          <cell r="BH189" t="str">
            <v/>
          </cell>
          <cell r="BI189">
            <v>40823</v>
          </cell>
        </row>
        <row r="190">
          <cell r="A190" t="str">
            <v>09680080</v>
          </cell>
          <cell r="B190" t="str">
            <v>MORALES MIRANDA JOSE ALBERTO</v>
          </cell>
          <cell r="C190" t="str">
            <v>TECNICO DE PROYECTOS</v>
          </cell>
          <cell r="D190" t="str">
            <v>09680080</v>
          </cell>
          <cell r="E190">
            <v>40878</v>
          </cell>
          <cell r="F190">
            <v>40939</v>
          </cell>
          <cell r="G190" t="str">
            <v>MORALES MIRANDA JOSE ALBERTO</v>
          </cell>
          <cell r="H190">
            <v>2900</v>
          </cell>
          <cell r="I190">
            <v>2900</v>
          </cell>
          <cell r="J190">
            <v>0</v>
          </cell>
          <cell r="K190">
            <v>0</v>
          </cell>
          <cell r="L190">
            <v>0</v>
          </cell>
          <cell r="M190">
            <v>2523</v>
          </cell>
          <cell r="N190" t="str">
            <v>OFICINA ZONAL PASCO</v>
          </cell>
          <cell r="O190" t="str">
            <v xml:space="preserve">0026  </v>
          </cell>
          <cell r="P190" t="str">
            <v>3553</v>
          </cell>
          <cell r="Q190" t="str">
            <v>001</v>
          </cell>
          <cell r="R190" t="str">
            <v>57</v>
          </cell>
          <cell r="S190">
            <v>40896</v>
          </cell>
          <cell r="T190" t="str">
            <v>4041616895</v>
          </cell>
          <cell r="U190" t="str">
            <v>201112</v>
          </cell>
          <cell r="V190" t="str">
            <v>201112</v>
          </cell>
          <cell r="W190" t="str">
            <v>12</v>
          </cell>
          <cell r="X190">
            <v>1</v>
          </cell>
          <cell r="Y190" t="str">
            <v>CAS ZONALES DICIEMBRE 2011</v>
          </cell>
          <cell r="Z190">
            <v>4224</v>
          </cell>
          <cell r="AA190" t="str">
            <v>10096800806</v>
          </cell>
          <cell r="AB190" t="str">
            <v>MORALES</v>
          </cell>
          <cell r="AC190" t="str">
            <v>MIRANDA</v>
          </cell>
          <cell r="AD190" t="str">
            <v>JOSE ALBERTO</v>
          </cell>
          <cell r="AE190" t="str">
            <v>ONP</v>
          </cell>
          <cell r="AF190" t="str">
            <v>99</v>
          </cell>
          <cell r="AG190">
            <v>0</v>
          </cell>
          <cell r="AH190">
            <v>0</v>
          </cell>
          <cell r="AI190">
            <v>0</v>
          </cell>
          <cell r="AJ190">
            <v>377</v>
          </cell>
          <cell r="AK190">
            <v>40878</v>
          </cell>
          <cell r="AL190" t="str">
            <v>2685066</v>
          </cell>
          <cell r="AM190">
            <v>40879</v>
          </cell>
          <cell r="AN190" t="str">
            <v>2011</v>
          </cell>
          <cell r="AO190" t="str">
            <v>1</v>
          </cell>
          <cell r="AP190">
            <v>97.2</v>
          </cell>
          <cell r="AQ190">
            <v>0</v>
          </cell>
          <cell r="AR190">
            <v>0</v>
          </cell>
          <cell r="AS190">
            <v>0</v>
          </cell>
          <cell r="AT190">
            <v>0</v>
          </cell>
          <cell r="AU190">
            <v>0</v>
          </cell>
          <cell r="AV190">
            <v>0</v>
          </cell>
          <cell r="AW190">
            <v>0</v>
          </cell>
          <cell r="AX190">
            <v>0</v>
          </cell>
          <cell r="AY190">
            <v>0</v>
          </cell>
          <cell r="AZ190">
            <v>0</v>
          </cell>
          <cell r="BA190">
            <v>0</v>
          </cell>
          <cell r="BB190">
            <v>25092</v>
          </cell>
          <cell r="BC190">
            <v>0</v>
          </cell>
          <cell r="BD190">
            <v>0</v>
          </cell>
          <cell r="BE190">
            <v>0</v>
          </cell>
          <cell r="BF190">
            <v>0</v>
          </cell>
          <cell r="BG190">
            <v>0</v>
          </cell>
          <cell r="BH190" t="str">
            <v/>
          </cell>
          <cell r="BI190">
            <v>40878</v>
          </cell>
        </row>
        <row r="191">
          <cell r="A191" t="str">
            <v>80067770</v>
          </cell>
          <cell r="B191" t="str">
            <v>VELASQUEZ  HERRERA EDGAR</v>
          </cell>
          <cell r="C191" t="str">
            <v>RESPONSABLE DE PROMOCION SOCIAL Y CAPACITACION</v>
          </cell>
          <cell r="D191" t="str">
            <v>80067770</v>
          </cell>
          <cell r="E191">
            <v>40878</v>
          </cell>
          <cell r="F191">
            <v>40908</v>
          </cell>
          <cell r="G191" t="str">
            <v>VELASQUEZ  HERRERA EDGAR</v>
          </cell>
          <cell r="H191">
            <v>2900</v>
          </cell>
          <cell r="I191">
            <v>2900</v>
          </cell>
          <cell r="J191">
            <v>0</v>
          </cell>
          <cell r="K191">
            <v>0</v>
          </cell>
          <cell r="L191">
            <v>0</v>
          </cell>
          <cell r="M191">
            <v>2523</v>
          </cell>
          <cell r="N191" t="str">
            <v>OFICINA ZONAL PASCO</v>
          </cell>
          <cell r="O191" t="str">
            <v xml:space="preserve">0026  </v>
          </cell>
          <cell r="P191" t="str">
            <v>3561</v>
          </cell>
          <cell r="Q191" t="str">
            <v>001</v>
          </cell>
          <cell r="R191" t="str">
            <v>101</v>
          </cell>
          <cell r="S191">
            <v>40896</v>
          </cell>
          <cell r="T191" t="str">
            <v>04-501-146175</v>
          </cell>
          <cell r="U191" t="str">
            <v>201112</v>
          </cell>
          <cell r="V191" t="str">
            <v>201112</v>
          </cell>
          <cell r="W191" t="str">
            <v>12</v>
          </cell>
          <cell r="X191">
            <v>1</v>
          </cell>
          <cell r="Y191" t="str">
            <v>CAS ZONALES DICIEMBRE 2011</v>
          </cell>
          <cell r="Z191">
            <v>4229</v>
          </cell>
          <cell r="AA191" t="str">
            <v>10800677705</v>
          </cell>
          <cell r="AB191" t="str">
            <v xml:space="preserve">VELASQUEZ </v>
          </cell>
          <cell r="AC191" t="str">
            <v>HERRERA</v>
          </cell>
          <cell r="AD191" t="str">
            <v>EDGAR</v>
          </cell>
          <cell r="AE191" t="str">
            <v>ONP</v>
          </cell>
          <cell r="AF191" t="str">
            <v>99</v>
          </cell>
          <cell r="AG191">
            <v>0</v>
          </cell>
          <cell r="AH191">
            <v>0</v>
          </cell>
          <cell r="AI191">
            <v>0</v>
          </cell>
          <cell r="AJ191">
            <v>377</v>
          </cell>
          <cell r="AK191">
            <v>40878</v>
          </cell>
          <cell r="AL191" t="str">
            <v>2706370</v>
          </cell>
          <cell r="AM191">
            <v>40892</v>
          </cell>
          <cell r="AN191" t="str">
            <v>2011</v>
          </cell>
          <cell r="AO191" t="str">
            <v>1</v>
          </cell>
          <cell r="AP191">
            <v>97.2</v>
          </cell>
          <cell r="AQ191">
            <v>0</v>
          </cell>
          <cell r="AR191">
            <v>0</v>
          </cell>
          <cell r="AS191">
            <v>0</v>
          </cell>
          <cell r="AT191">
            <v>0</v>
          </cell>
          <cell r="AU191">
            <v>0</v>
          </cell>
          <cell r="AV191">
            <v>0</v>
          </cell>
          <cell r="AW191">
            <v>0</v>
          </cell>
          <cell r="AX191">
            <v>0</v>
          </cell>
          <cell r="AY191">
            <v>0</v>
          </cell>
          <cell r="AZ191">
            <v>0</v>
          </cell>
          <cell r="BA191">
            <v>0</v>
          </cell>
          <cell r="BB191">
            <v>28412</v>
          </cell>
          <cell r="BC191">
            <v>0</v>
          </cell>
          <cell r="BD191">
            <v>0</v>
          </cell>
          <cell r="BE191">
            <v>0</v>
          </cell>
          <cell r="BF191">
            <v>0</v>
          </cell>
          <cell r="BG191">
            <v>0</v>
          </cell>
          <cell r="BH191" t="str">
            <v/>
          </cell>
          <cell r="BI191">
            <v>40878</v>
          </cell>
        </row>
        <row r="192">
          <cell r="A192" t="str">
            <v>80660191</v>
          </cell>
          <cell r="B192" t="str">
            <v>MAYUNTUPA  ECHEVARRIA ROY WALTER</v>
          </cell>
          <cell r="C192" t="str">
            <v>RESPONSABLE ADMINISTRATIVO E INFORMATICO</v>
          </cell>
          <cell r="D192" t="str">
            <v>80660191</v>
          </cell>
          <cell r="E192">
            <v>40903</v>
          </cell>
          <cell r="F192">
            <v>40939</v>
          </cell>
          <cell r="G192" t="str">
            <v>MAYUNTUPA  ECHEVARRIA ROY WALTER</v>
          </cell>
          <cell r="H192">
            <v>333.3</v>
          </cell>
          <cell r="I192">
            <v>333.3</v>
          </cell>
          <cell r="J192">
            <v>0</v>
          </cell>
          <cell r="K192">
            <v>0</v>
          </cell>
          <cell r="L192">
            <v>0</v>
          </cell>
          <cell r="M192">
            <v>289.97000000000003</v>
          </cell>
          <cell r="N192" t="str">
            <v>OFICINA ZONAL PASCO</v>
          </cell>
          <cell r="O192" t="str">
            <v xml:space="preserve">0026  </v>
          </cell>
          <cell r="P192" t="str">
            <v>3637</v>
          </cell>
          <cell r="Q192" t="str">
            <v>001</v>
          </cell>
          <cell r="R192" t="str">
            <v>0044</v>
          </cell>
          <cell r="S192">
            <v>40905</v>
          </cell>
          <cell r="T192" t="str">
            <v>04501154534</v>
          </cell>
          <cell r="U192" t="str">
            <v>201112</v>
          </cell>
          <cell r="V192" t="str">
            <v>201112</v>
          </cell>
          <cell r="W192" t="str">
            <v>13</v>
          </cell>
          <cell r="X192">
            <v>2</v>
          </cell>
          <cell r="Y192" t="str">
            <v>CAS ZONALES DICIEMBRE 2011 ADICIONAL 01</v>
          </cell>
          <cell r="Z192">
            <v>4256</v>
          </cell>
          <cell r="AA192" t="str">
            <v>10806601913</v>
          </cell>
          <cell r="AB192" t="str">
            <v xml:space="preserve">MAYUNTUPA </v>
          </cell>
          <cell r="AC192" t="str">
            <v>ECHEVARRIA</v>
          </cell>
          <cell r="AD192" t="str">
            <v>ROY WALTER</v>
          </cell>
          <cell r="AE192" t="str">
            <v>PRIMA</v>
          </cell>
          <cell r="AF192" t="str">
            <v>03</v>
          </cell>
          <cell r="AG192">
            <v>0</v>
          </cell>
          <cell r="AH192">
            <v>0</v>
          </cell>
          <cell r="AI192">
            <v>0</v>
          </cell>
          <cell r="AJ192">
            <v>43.33</v>
          </cell>
          <cell r="AK192">
            <v>40903</v>
          </cell>
          <cell r="AL192" t="str">
            <v/>
          </cell>
          <cell r="AM192">
            <v>1</v>
          </cell>
          <cell r="AN192" t="str">
            <v>2011</v>
          </cell>
          <cell r="AO192" t="str">
            <v>1</v>
          </cell>
          <cell r="AP192">
            <v>60.75</v>
          </cell>
          <cell r="AQ192">
            <v>0</v>
          </cell>
          <cell r="AR192">
            <v>0</v>
          </cell>
          <cell r="AS192">
            <v>0</v>
          </cell>
          <cell r="AT192">
            <v>0</v>
          </cell>
          <cell r="AU192">
            <v>0</v>
          </cell>
          <cell r="AV192">
            <v>0</v>
          </cell>
          <cell r="AW192">
            <v>0</v>
          </cell>
          <cell r="AX192">
            <v>0</v>
          </cell>
          <cell r="AY192">
            <v>0</v>
          </cell>
          <cell r="AZ192">
            <v>0</v>
          </cell>
          <cell r="BA192">
            <v>0</v>
          </cell>
          <cell r="BB192">
            <v>29210</v>
          </cell>
          <cell r="BC192">
            <v>0</v>
          </cell>
          <cell r="BD192">
            <v>0</v>
          </cell>
          <cell r="BE192">
            <v>0</v>
          </cell>
          <cell r="BF192">
            <v>0</v>
          </cell>
          <cell r="BG192">
            <v>0</v>
          </cell>
          <cell r="BH192" t="str">
            <v>592081RMEUE1</v>
          </cell>
          <cell r="BI192">
            <v>40969</v>
          </cell>
        </row>
        <row r="193">
          <cell r="A193" t="str">
            <v>80660191</v>
          </cell>
          <cell r="B193" t="str">
            <v>MAYUNTUPA  ECHEVARRIA ROY WALTER</v>
          </cell>
          <cell r="C193" t="str">
            <v>RESPONSABLE ADMINISTRATIVO E INFORMATICO</v>
          </cell>
          <cell r="D193" t="str">
            <v>80660191</v>
          </cell>
          <cell r="E193">
            <v>40903</v>
          </cell>
          <cell r="F193">
            <v>40999</v>
          </cell>
          <cell r="G193" t="str">
            <v>MAYUNTUPA  ECHEVARRIA ROY WALTER</v>
          </cell>
          <cell r="H193">
            <v>333.3</v>
          </cell>
          <cell r="I193">
            <v>333.3</v>
          </cell>
          <cell r="J193">
            <v>0</v>
          </cell>
          <cell r="K193">
            <v>0</v>
          </cell>
          <cell r="L193">
            <v>0</v>
          </cell>
          <cell r="M193">
            <v>289.97000000000003</v>
          </cell>
          <cell r="N193" t="str">
            <v>OFICINA ZONAL PASCO</v>
          </cell>
          <cell r="O193" t="str">
            <v xml:space="preserve">0026  </v>
          </cell>
          <cell r="P193" t="str">
            <v>3637</v>
          </cell>
          <cell r="Q193" t="str">
            <v>001</v>
          </cell>
          <cell r="R193" t="str">
            <v>0044</v>
          </cell>
          <cell r="S193">
            <v>40905</v>
          </cell>
          <cell r="T193" t="str">
            <v>04501154534</v>
          </cell>
          <cell r="U193" t="str">
            <v>201112</v>
          </cell>
          <cell r="V193" t="str">
            <v>201112</v>
          </cell>
          <cell r="W193" t="str">
            <v>13</v>
          </cell>
          <cell r="X193">
            <v>2</v>
          </cell>
          <cell r="Y193" t="str">
            <v>CAS ZONALES DICIEMBRE 2011 ADICIONAL 01</v>
          </cell>
          <cell r="Z193">
            <v>4256</v>
          </cell>
          <cell r="AA193" t="str">
            <v>10806601913</v>
          </cell>
          <cell r="AB193" t="str">
            <v xml:space="preserve">MAYUNTUPA </v>
          </cell>
          <cell r="AC193" t="str">
            <v>ECHEVARRIA</v>
          </cell>
          <cell r="AD193" t="str">
            <v>ROY WALTER</v>
          </cell>
          <cell r="AE193" t="str">
            <v>PRIMA</v>
          </cell>
          <cell r="AF193" t="str">
            <v>03</v>
          </cell>
          <cell r="AG193">
            <v>0</v>
          </cell>
          <cell r="AH193">
            <v>0</v>
          </cell>
          <cell r="AI193">
            <v>0</v>
          </cell>
          <cell r="AJ193">
            <v>43.33</v>
          </cell>
          <cell r="AK193">
            <v>40903</v>
          </cell>
          <cell r="AL193" t="str">
            <v/>
          </cell>
          <cell r="AM193">
            <v>1</v>
          </cell>
          <cell r="AN193" t="str">
            <v>2011</v>
          </cell>
          <cell r="AO193" t="str">
            <v>1</v>
          </cell>
          <cell r="AP193">
            <v>60.75</v>
          </cell>
          <cell r="AQ193">
            <v>0</v>
          </cell>
          <cell r="AR193">
            <v>0</v>
          </cell>
          <cell r="AS193">
            <v>0</v>
          </cell>
          <cell r="AT193">
            <v>0</v>
          </cell>
          <cell r="AU193">
            <v>0</v>
          </cell>
          <cell r="AV193">
            <v>0</v>
          </cell>
          <cell r="AW193">
            <v>0</v>
          </cell>
          <cell r="AX193">
            <v>0</v>
          </cell>
          <cell r="AY193">
            <v>0</v>
          </cell>
          <cell r="AZ193">
            <v>0</v>
          </cell>
          <cell r="BA193">
            <v>0</v>
          </cell>
          <cell r="BB193">
            <v>29210</v>
          </cell>
          <cell r="BC193">
            <v>0</v>
          </cell>
          <cell r="BD193">
            <v>0</v>
          </cell>
          <cell r="BE193">
            <v>0</v>
          </cell>
          <cell r="BF193">
            <v>0</v>
          </cell>
          <cell r="BG193">
            <v>0</v>
          </cell>
          <cell r="BH193" t="str">
            <v>592081RMEUE1</v>
          </cell>
          <cell r="BI193">
            <v>40969</v>
          </cell>
        </row>
        <row r="194">
          <cell r="A194" t="str">
            <v>41210991</v>
          </cell>
          <cell r="B194" t="str">
            <v>ALBURQUEQUE MOGOLLON LUZ ELIANA</v>
          </cell>
          <cell r="C194" t="str">
            <v>RESPONSABLE ADMINISTRATIVO E INFORMATICO</v>
          </cell>
          <cell r="D194" t="str">
            <v>41210991</v>
          </cell>
          <cell r="E194">
            <v>40819</v>
          </cell>
          <cell r="F194">
            <v>40879</v>
          </cell>
          <cell r="G194" t="str">
            <v>ALBURQUEQUE MOGOLLON LUZ ELIANA</v>
          </cell>
          <cell r="H194">
            <v>133.33000000000001</v>
          </cell>
          <cell r="I194">
            <v>133.33000000000001</v>
          </cell>
          <cell r="J194">
            <v>0</v>
          </cell>
          <cell r="K194">
            <v>0</v>
          </cell>
          <cell r="L194">
            <v>0</v>
          </cell>
          <cell r="M194">
            <v>116</v>
          </cell>
          <cell r="N194" t="str">
            <v>OFICINA ZONAL PIURA</v>
          </cell>
          <cell r="O194" t="str">
            <v xml:space="preserve">0027  </v>
          </cell>
          <cell r="P194" t="str">
            <v>3409</v>
          </cell>
          <cell r="Q194" t="str">
            <v>001</v>
          </cell>
          <cell r="R194" t="str">
            <v>115</v>
          </cell>
          <cell r="S194">
            <v>40896</v>
          </cell>
          <cell r="T194" t="str">
            <v>4040868858</v>
          </cell>
          <cell r="U194" t="str">
            <v>201112</v>
          </cell>
          <cell r="V194" t="str">
            <v>201112</v>
          </cell>
          <cell r="W194" t="str">
            <v>12</v>
          </cell>
          <cell r="X194">
            <v>1</v>
          </cell>
          <cell r="Y194" t="str">
            <v>CAS ZONALES DICIEMBRE 2011</v>
          </cell>
          <cell r="Z194">
            <v>4137</v>
          </cell>
          <cell r="AA194" t="str">
            <v>10412109916</v>
          </cell>
          <cell r="AB194" t="str">
            <v>ALBURQUEQUE</v>
          </cell>
          <cell r="AC194" t="str">
            <v>MOGOLLON</v>
          </cell>
          <cell r="AD194" t="str">
            <v>LUZ ELIANA</v>
          </cell>
          <cell r="AE194" t="str">
            <v>ONP</v>
          </cell>
          <cell r="AF194" t="str">
            <v>99</v>
          </cell>
          <cell r="AG194">
            <v>0</v>
          </cell>
          <cell r="AH194">
            <v>0</v>
          </cell>
          <cell r="AI194">
            <v>0</v>
          </cell>
          <cell r="AJ194">
            <v>17.329999999999998</v>
          </cell>
          <cell r="AK194">
            <v>40819</v>
          </cell>
          <cell r="AL194" t="str">
            <v/>
          </cell>
          <cell r="AM194">
            <v>1</v>
          </cell>
          <cell r="AN194" t="str">
            <v>2011</v>
          </cell>
          <cell r="AO194" t="str">
            <v>1</v>
          </cell>
          <cell r="AP194">
            <v>60.75</v>
          </cell>
          <cell r="AQ194">
            <v>0</v>
          </cell>
          <cell r="AR194">
            <v>0</v>
          </cell>
          <cell r="AS194">
            <v>0</v>
          </cell>
          <cell r="AT194">
            <v>0</v>
          </cell>
          <cell r="AU194">
            <v>0</v>
          </cell>
          <cell r="AV194">
            <v>0</v>
          </cell>
          <cell r="AW194">
            <v>0</v>
          </cell>
          <cell r="AX194">
            <v>0</v>
          </cell>
          <cell r="AY194">
            <v>0</v>
          </cell>
          <cell r="AZ194">
            <v>0</v>
          </cell>
          <cell r="BA194">
            <v>0</v>
          </cell>
          <cell r="BB194">
            <v>30110</v>
          </cell>
          <cell r="BC194">
            <v>0</v>
          </cell>
          <cell r="BD194">
            <v>0</v>
          </cell>
          <cell r="BE194">
            <v>0</v>
          </cell>
          <cell r="BF194">
            <v>0</v>
          </cell>
          <cell r="BG194">
            <v>0</v>
          </cell>
          <cell r="BH194" t="str">
            <v/>
          </cell>
          <cell r="BI194">
            <v>40819</v>
          </cell>
        </row>
        <row r="195">
          <cell r="A195" t="str">
            <v>40722507</v>
          </cell>
          <cell r="B195" t="str">
            <v>GARCIA MONTERROSO RAMIREZ MARITA FABIOLA</v>
          </cell>
          <cell r="C195" t="str">
            <v>RESPONSABLE DE PROMOCIÓN SOCIAL  Y CAPACITACIÓN</v>
          </cell>
          <cell r="D195" t="str">
            <v>40722507</v>
          </cell>
          <cell r="E195">
            <v>40819</v>
          </cell>
          <cell r="F195">
            <v>40908</v>
          </cell>
          <cell r="G195" t="str">
            <v>GARCIA MONTERROSO RAMIREZ MARITA FABIOLA</v>
          </cell>
          <cell r="H195">
            <v>3100</v>
          </cell>
          <cell r="I195">
            <v>3100</v>
          </cell>
          <cell r="J195">
            <v>0</v>
          </cell>
          <cell r="K195">
            <v>0</v>
          </cell>
          <cell r="L195">
            <v>0</v>
          </cell>
          <cell r="M195">
            <v>2690.18</v>
          </cell>
          <cell r="N195" t="str">
            <v>OFICINA ZONAL PIURA</v>
          </cell>
          <cell r="O195" t="str">
            <v xml:space="preserve">0027  </v>
          </cell>
          <cell r="P195" t="str">
            <v>3407</v>
          </cell>
          <cell r="Q195" t="str">
            <v>001</v>
          </cell>
          <cell r="R195" t="str">
            <v>70</v>
          </cell>
          <cell r="S195">
            <v>40896</v>
          </cell>
          <cell r="T195" t="str">
            <v>4019880376</v>
          </cell>
          <cell r="U195" t="str">
            <v>201112</v>
          </cell>
          <cell r="V195" t="str">
            <v>201112</v>
          </cell>
          <cell r="W195" t="str">
            <v>12</v>
          </cell>
          <cell r="X195">
            <v>1</v>
          </cell>
          <cell r="Y195" t="str">
            <v>CAS ZONALES DICIEMBRE 2011</v>
          </cell>
          <cell r="Z195">
            <v>814</v>
          </cell>
          <cell r="AA195" t="str">
            <v>10407225070</v>
          </cell>
          <cell r="AB195" t="str">
            <v>GARCIA MONTERROSO</v>
          </cell>
          <cell r="AC195" t="str">
            <v>RAMIREZ</v>
          </cell>
          <cell r="AD195" t="str">
            <v>MARITA FABIOLA</v>
          </cell>
          <cell r="AE195" t="str">
            <v>INTEGRA</v>
          </cell>
          <cell r="AF195" t="str">
            <v>02</v>
          </cell>
          <cell r="AG195">
            <v>55.8</v>
          </cell>
          <cell r="AH195">
            <v>44.02</v>
          </cell>
          <cell r="AI195">
            <v>99.82</v>
          </cell>
          <cell r="AJ195">
            <v>310</v>
          </cell>
          <cell r="AK195">
            <v>40819</v>
          </cell>
          <cell r="AL195" t="str">
            <v>2354893</v>
          </cell>
          <cell r="AM195">
            <v>40605</v>
          </cell>
          <cell r="AN195" t="str">
            <v>2011</v>
          </cell>
          <cell r="AO195" t="str">
            <v>1</v>
          </cell>
          <cell r="AP195">
            <v>97.2</v>
          </cell>
          <cell r="AQ195">
            <v>0</v>
          </cell>
          <cell r="AR195">
            <v>0</v>
          </cell>
          <cell r="AS195">
            <v>0</v>
          </cell>
          <cell r="AT195">
            <v>0</v>
          </cell>
          <cell r="AU195">
            <v>0</v>
          </cell>
          <cell r="AV195">
            <v>0</v>
          </cell>
          <cell r="AW195">
            <v>0</v>
          </cell>
          <cell r="AX195">
            <v>0</v>
          </cell>
          <cell r="AY195">
            <v>0</v>
          </cell>
          <cell r="AZ195">
            <v>0</v>
          </cell>
          <cell r="BA195">
            <v>0</v>
          </cell>
          <cell r="BB195">
            <v>29416</v>
          </cell>
          <cell r="BC195">
            <v>0</v>
          </cell>
          <cell r="BD195">
            <v>0</v>
          </cell>
          <cell r="BE195">
            <v>0</v>
          </cell>
          <cell r="BF195">
            <v>0</v>
          </cell>
          <cell r="BG195">
            <v>0</v>
          </cell>
          <cell r="BH195" t="str">
            <v>594140MGRCI1</v>
          </cell>
          <cell r="BI195">
            <v>40819</v>
          </cell>
        </row>
        <row r="196">
          <cell r="A196" t="str">
            <v>02838136</v>
          </cell>
          <cell r="B196" t="str">
            <v>LAZO GARCIA ZABALETA SERGIO DRAUCIN</v>
          </cell>
          <cell r="C196" t="str">
            <v>JEFE DE LA OFICINA ZONAL PIURA</v>
          </cell>
          <cell r="D196" t="str">
            <v>02838136</v>
          </cell>
          <cell r="E196">
            <v>40826</v>
          </cell>
          <cell r="F196">
            <v>40908</v>
          </cell>
          <cell r="G196" t="str">
            <v>LAZO GARCIA ZABALETA SERGIO DRAUCIN</v>
          </cell>
          <cell r="H196">
            <v>5500</v>
          </cell>
          <cell r="I196">
            <v>5500</v>
          </cell>
          <cell r="J196">
            <v>0</v>
          </cell>
          <cell r="K196">
            <v>0</v>
          </cell>
          <cell r="L196">
            <v>0</v>
          </cell>
          <cell r="M196">
            <v>4754.2</v>
          </cell>
          <cell r="N196" t="str">
            <v>OFICINA ZONAL PIURA</v>
          </cell>
          <cell r="O196" t="str">
            <v xml:space="preserve">0027  </v>
          </cell>
          <cell r="P196" t="str">
            <v>3435</v>
          </cell>
          <cell r="Q196" t="str">
            <v>001</v>
          </cell>
          <cell r="R196" t="str">
            <v>623</v>
          </cell>
          <cell r="S196">
            <v>40896</v>
          </cell>
          <cell r="T196" t="str">
            <v>04-013-857674</v>
          </cell>
          <cell r="U196" t="str">
            <v>201112</v>
          </cell>
          <cell r="V196" t="str">
            <v>201112</v>
          </cell>
          <cell r="W196" t="str">
            <v>12</v>
          </cell>
          <cell r="X196">
            <v>1</v>
          </cell>
          <cell r="Y196" t="str">
            <v>CAS ZONALES DICIEMBRE 2011</v>
          </cell>
          <cell r="Z196">
            <v>4154</v>
          </cell>
          <cell r="AA196" t="str">
            <v>10028381366</v>
          </cell>
          <cell r="AB196" t="str">
            <v>LAZO</v>
          </cell>
          <cell r="AC196" t="str">
            <v>GARCIA ZABALETA</v>
          </cell>
          <cell r="AD196" t="str">
            <v>SERGIO DRAUCIN</v>
          </cell>
          <cell r="AE196" t="str">
            <v>PROFUTURO</v>
          </cell>
          <cell r="AF196" t="str">
            <v>04</v>
          </cell>
          <cell r="AG196">
            <v>119.35</v>
          </cell>
          <cell r="AH196">
            <v>76.45</v>
          </cell>
          <cell r="AI196">
            <v>195.8</v>
          </cell>
          <cell r="AJ196">
            <v>550</v>
          </cell>
          <cell r="AK196">
            <v>40826</v>
          </cell>
          <cell r="AL196" t="str">
            <v>2229374</v>
          </cell>
          <cell r="AM196">
            <v>40555</v>
          </cell>
          <cell r="AN196" t="str">
            <v>2011</v>
          </cell>
          <cell r="AO196" t="str">
            <v>1</v>
          </cell>
          <cell r="AP196">
            <v>97.2</v>
          </cell>
          <cell r="AQ196">
            <v>0</v>
          </cell>
          <cell r="AR196">
            <v>0</v>
          </cell>
          <cell r="AS196">
            <v>0</v>
          </cell>
          <cell r="AT196">
            <v>0</v>
          </cell>
          <cell r="AU196">
            <v>0</v>
          </cell>
          <cell r="AV196">
            <v>0</v>
          </cell>
          <cell r="AW196">
            <v>0</v>
          </cell>
          <cell r="AX196">
            <v>0</v>
          </cell>
          <cell r="AY196">
            <v>0</v>
          </cell>
          <cell r="AZ196">
            <v>0</v>
          </cell>
          <cell r="BA196">
            <v>0</v>
          </cell>
          <cell r="BB196">
            <v>26905</v>
          </cell>
          <cell r="BC196">
            <v>0</v>
          </cell>
          <cell r="BD196">
            <v>0</v>
          </cell>
          <cell r="BE196">
            <v>0</v>
          </cell>
          <cell r="BF196">
            <v>0</v>
          </cell>
          <cell r="BG196">
            <v>0</v>
          </cell>
          <cell r="BH196" t="str">
            <v>269031SLGOC7</v>
          </cell>
          <cell r="BI196">
            <v>40826</v>
          </cell>
        </row>
        <row r="197">
          <cell r="A197" t="str">
            <v>02777112</v>
          </cell>
          <cell r="B197" t="str">
            <v>SAAVEDRA GOMEZ VIVIANA</v>
          </cell>
          <cell r="C197" t="str">
            <v>RESPONSABLE DE PROYECTOS-EVALUACION</v>
          </cell>
          <cell r="D197" t="str">
            <v>02777112</v>
          </cell>
          <cell r="E197">
            <v>40122</v>
          </cell>
          <cell r="F197">
            <v>40908</v>
          </cell>
          <cell r="G197" t="str">
            <v>SAAVEDRA GOMEZ VIVIANA</v>
          </cell>
          <cell r="H197">
            <v>3500</v>
          </cell>
          <cell r="I197">
            <v>3500</v>
          </cell>
          <cell r="J197">
            <v>0</v>
          </cell>
          <cell r="K197">
            <v>0</v>
          </cell>
          <cell r="L197">
            <v>45.91</v>
          </cell>
          <cell r="M197">
            <v>3004.69</v>
          </cell>
          <cell r="N197" t="str">
            <v>OFICINA ZONAL PIURA</v>
          </cell>
          <cell r="O197" t="str">
            <v xml:space="preserve">0027  </v>
          </cell>
          <cell r="P197" t="str">
            <v>1050</v>
          </cell>
          <cell r="Q197" t="str">
            <v>001</v>
          </cell>
          <cell r="R197" t="str">
            <v>483</v>
          </cell>
          <cell r="S197">
            <v>40896</v>
          </cell>
          <cell r="T197" t="str">
            <v>4003309792</v>
          </cell>
          <cell r="U197" t="str">
            <v>201112</v>
          </cell>
          <cell r="V197" t="str">
            <v>201112</v>
          </cell>
          <cell r="W197" t="str">
            <v>12</v>
          </cell>
          <cell r="X197">
            <v>1</v>
          </cell>
          <cell r="Y197" t="str">
            <v>CAS ZONALES DICIEMBRE 2011</v>
          </cell>
          <cell r="Z197">
            <v>41</v>
          </cell>
          <cell r="AA197" t="str">
            <v>10027771128</v>
          </cell>
          <cell r="AB197" t="str">
            <v>SAAVEDRA</v>
          </cell>
          <cell r="AC197" t="str">
            <v>GOMEZ</v>
          </cell>
          <cell r="AD197" t="str">
            <v>VIVIANA</v>
          </cell>
          <cell r="AE197" t="str">
            <v>PRIMA</v>
          </cell>
          <cell r="AF197" t="str">
            <v>03</v>
          </cell>
          <cell r="AG197">
            <v>61.25</v>
          </cell>
          <cell r="AH197">
            <v>38.15</v>
          </cell>
          <cell r="AI197">
            <v>99.4</v>
          </cell>
          <cell r="AJ197">
            <v>350</v>
          </cell>
          <cell r="AK197">
            <v>40122</v>
          </cell>
          <cell r="AL197" t="str">
            <v>2395708</v>
          </cell>
          <cell r="AM197">
            <v>40627</v>
          </cell>
          <cell r="AN197" t="str">
            <v>2011</v>
          </cell>
          <cell r="AO197" t="str">
            <v>1</v>
          </cell>
          <cell r="AP197">
            <v>97.2</v>
          </cell>
          <cell r="AQ197">
            <v>0</v>
          </cell>
          <cell r="AR197">
            <v>0</v>
          </cell>
          <cell r="AS197">
            <v>45.91</v>
          </cell>
          <cell r="AT197">
            <v>0</v>
          </cell>
          <cell r="AU197">
            <v>0</v>
          </cell>
          <cell r="AV197">
            <v>0</v>
          </cell>
          <cell r="AW197">
            <v>0</v>
          </cell>
          <cell r="AX197">
            <v>0</v>
          </cell>
          <cell r="AY197">
            <v>0</v>
          </cell>
          <cell r="AZ197">
            <v>0</v>
          </cell>
          <cell r="BA197">
            <v>0</v>
          </cell>
          <cell r="BB197">
            <v>24808</v>
          </cell>
          <cell r="BC197">
            <v>0</v>
          </cell>
          <cell r="BD197">
            <v>0</v>
          </cell>
          <cell r="BE197">
            <v>0</v>
          </cell>
          <cell r="BF197">
            <v>0</v>
          </cell>
          <cell r="BG197">
            <v>0</v>
          </cell>
          <cell r="BH197" t="str">
            <v>248060VSGVE0</v>
          </cell>
          <cell r="BI197">
            <v>40122</v>
          </cell>
        </row>
        <row r="198">
          <cell r="A198" t="str">
            <v>08460560</v>
          </cell>
          <cell r="B198" t="str">
            <v>SILVA LOPEZ VICENTE</v>
          </cell>
          <cell r="C198" t="str">
            <v>TECNICO DE PROYECTOS</v>
          </cell>
          <cell r="D198" t="str">
            <v>08460560</v>
          </cell>
          <cell r="E198">
            <v>40819</v>
          </cell>
          <cell r="F198">
            <v>40908</v>
          </cell>
          <cell r="G198" t="str">
            <v>SILVA LOPEZ VICENTE</v>
          </cell>
          <cell r="H198">
            <v>3000</v>
          </cell>
          <cell r="I198">
            <v>3000</v>
          </cell>
          <cell r="J198">
            <v>0</v>
          </cell>
          <cell r="K198">
            <v>0</v>
          </cell>
          <cell r="L198">
            <v>0</v>
          </cell>
          <cell r="M198">
            <v>2614.8000000000002</v>
          </cell>
          <cell r="N198" t="str">
            <v>OFICINA ZONAL PIURA</v>
          </cell>
          <cell r="O198" t="str">
            <v xml:space="preserve">0027  </v>
          </cell>
          <cell r="P198" t="str">
            <v>3406</v>
          </cell>
          <cell r="Q198" t="str">
            <v>001</v>
          </cell>
          <cell r="R198" t="str">
            <v>256</v>
          </cell>
          <cell r="S198">
            <v>40896</v>
          </cell>
          <cell r="T198" t="str">
            <v>4010405659</v>
          </cell>
          <cell r="U198" t="str">
            <v>201112</v>
          </cell>
          <cell r="V198" t="str">
            <v>201112</v>
          </cell>
          <cell r="W198" t="str">
            <v>12</v>
          </cell>
          <cell r="X198">
            <v>1</v>
          </cell>
          <cell r="Y198" t="str">
            <v>CAS ZONALES DICIEMBRE 2011</v>
          </cell>
          <cell r="Z198">
            <v>768</v>
          </cell>
          <cell r="AA198" t="str">
            <v>10084605609</v>
          </cell>
          <cell r="AB198" t="str">
            <v>SILVA</v>
          </cell>
          <cell r="AC198" t="str">
            <v>LOPEZ</v>
          </cell>
          <cell r="AD198" t="str">
            <v>VICENTE</v>
          </cell>
          <cell r="AE198" t="str">
            <v>PRIMA</v>
          </cell>
          <cell r="AF198" t="str">
            <v>03</v>
          </cell>
          <cell r="AG198">
            <v>52.5</v>
          </cell>
          <cell r="AH198">
            <v>32.700000000000003</v>
          </cell>
          <cell r="AI198">
            <v>85.2</v>
          </cell>
          <cell r="AJ198">
            <v>300</v>
          </cell>
          <cell r="AK198">
            <v>40819</v>
          </cell>
          <cell r="AL198" t="str">
            <v>2627665</v>
          </cell>
          <cell r="AM198">
            <v>40830</v>
          </cell>
          <cell r="AN198" t="str">
            <v>2011</v>
          </cell>
          <cell r="AO198" t="str">
            <v>1</v>
          </cell>
          <cell r="AP198">
            <v>97.2</v>
          </cell>
          <cell r="AQ198">
            <v>0</v>
          </cell>
          <cell r="AR198">
            <v>0</v>
          </cell>
          <cell r="AS198">
            <v>0</v>
          </cell>
          <cell r="AT198">
            <v>0</v>
          </cell>
          <cell r="AU198">
            <v>0</v>
          </cell>
          <cell r="AV198">
            <v>0</v>
          </cell>
          <cell r="AW198">
            <v>0</v>
          </cell>
          <cell r="AX198">
            <v>0</v>
          </cell>
          <cell r="AY198">
            <v>0</v>
          </cell>
          <cell r="AZ198">
            <v>0</v>
          </cell>
          <cell r="BA198">
            <v>0</v>
          </cell>
          <cell r="BB198">
            <v>23543</v>
          </cell>
          <cell r="BC198">
            <v>0</v>
          </cell>
          <cell r="BD198">
            <v>0</v>
          </cell>
          <cell r="BE198">
            <v>0</v>
          </cell>
          <cell r="BF198">
            <v>0</v>
          </cell>
          <cell r="BG198">
            <v>0</v>
          </cell>
          <cell r="BH198" t="str">
            <v>535411VSLVE5</v>
          </cell>
          <cell r="BI198">
            <v>40819</v>
          </cell>
        </row>
        <row r="199">
          <cell r="A199" t="str">
            <v>02627229</v>
          </cell>
          <cell r="B199" t="str">
            <v>TALLEDO CHIYONG JOSE JAVIER</v>
          </cell>
          <cell r="C199" t="str">
            <v>CHOFER</v>
          </cell>
          <cell r="D199" t="str">
            <v>02627229</v>
          </cell>
          <cell r="E199">
            <v>40829</v>
          </cell>
          <cell r="F199">
            <v>40908</v>
          </cell>
          <cell r="G199" t="str">
            <v>TALLEDO CHIYONG JOSE JAVIER</v>
          </cell>
          <cell r="H199">
            <v>1100</v>
          </cell>
          <cell r="I199">
            <v>1100</v>
          </cell>
          <cell r="J199">
            <v>0</v>
          </cell>
          <cell r="K199">
            <v>0</v>
          </cell>
          <cell r="L199">
            <v>0</v>
          </cell>
          <cell r="M199">
            <v>957</v>
          </cell>
          <cell r="N199" t="str">
            <v>OFICINA ZONAL PIURA</v>
          </cell>
          <cell r="O199" t="str">
            <v xml:space="preserve">0027  </v>
          </cell>
          <cell r="P199" t="str">
            <v>1735</v>
          </cell>
          <cell r="Q199" t="str">
            <v>001</v>
          </cell>
          <cell r="R199" t="str">
            <v>211</v>
          </cell>
          <cell r="S199">
            <v>40896</v>
          </cell>
          <cell r="T199" t="str">
            <v>4012234207</v>
          </cell>
          <cell r="U199" t="str">
            <v>201112</v>
          </cell>
          <cell r="V199" t="str">
            <v>201112</v>
          </cell>
          <cell r="W199" t="str">
            <v>12</v>
          </cell>
          <cell r="X199">
            <v>1</v>
          </cell>
          <cell r="Y199" t="str">
            <v>CAS ZONALES DICIEMBRE 2011</v>
          </cell>
          <cell r="Z199">
            <v>37</v>
          </cell>
          <cell r="AA199" t="str">
            <v>10026272292</v>
          </cell>
          <cell r="AB199" t="str">
            <v>TALLEDO</v>
          </cell>
          <cell r="AC199" t="str">
            <v>CHIYONG</v>
          </cell>
          <cell r="AD199" t="str">
            <v>JOSE JAVIER</v>
          </cell>
          <cell r="AE199" t="str">
            <v>ONP</v>
          </cell>
          <cell r="AF199" t="str">
            <v>99</v>
          </cell>
          <cell r="AG199">
            <v>0</v>
          </cell>
          <cell r="AH199">
            <v>0</v>
          </cell>
          <cell r="AI199">
            <v>0</v>
          </cell>
          <cell r="AJ199">
            <v>143</v>
          </cell>
          <cell r="AK199">
            <v>40829</v>
          </cell>
          <cell r="AL199" t="str">
            <v/>
          </cell>
          <cell r="AM199">
            <v>1</v>
          </cell>
          <cell r="AN199" t="str">
            <v>2011</v>
          </cell>
          <cell r="AO199" t="str">
            <v>1</v>
          </cell>
          <cell r="AP199">
            <v>97.2</v>
          </cell>
          <cell r="AQ199">
            <v>0</v>
          </cell>
          <cell r="AR199">
            <v>0</v>
          </cell>
          <cell r="AS199">
            <v>0</v>
          </cell>
          <cell r="AT199">
            <v>0</v>
          </cell>
          <cell r="AU199">
            <v>0</v>
          </cell>
          <cell r="AV199">
            <v>0</v>
          </cell>
          <cell r="AW199">
            <v>0</v>
          </cell>
          <cell r="AX199">
            <v>0</v>
          </cell>
          <cell r="AY199">
            <v>0</v>
          </cell>
          <cell r="AZ199">
            <v>0</v>
          </cell>
          <cell r="BA199">
            <v>0</v>
          </cell>
          <cell r="BB199">
            <v>20865</v>
          </cell>
          <cell r="BC199">
            <v>0</v>
          </cell>
          <cell r="BD199">
            <v>0</v>
          </cell>
          <cell r="BE199">
            <v>0</v>
          </cell>
          <cell r="BF199">
            <v>0</v>
          </cell>
          <cell r="BG199">
            <v>0</v>
          </cell>
          <cell r="BH199" t="str">
            <v/>
          </cell>
          <cell r="BI199">
            <v>40829</v>
          </cell>
        </row>
        <row r="200">
          <cell r="A200" t="str">
            <v>29424630</v>
          </cell>
          <cell r="B200" t="str">
            <v>AGUILAR RODRIGUEZ CECILIA YAQUELINE</v>
          </cell>
          <cell r="C200" t="str">
            <v>RESPONSABLE DE PROYECTOS-EVALUACION</v>
          </cell>
          <cell r="D200" t="str">
            <v>29424630</v>
          </cell>
          <cell r="E200">
            <v>40809</v>
          </cell>
          <cell r="F200">
            <v>40908</v>
          </cell>
          <cell r="G200" t="str">
            <v>AGUILAR RODRIGUEZ CECILIA YAQUELINE</v>
          </cell>
          <cell r="H200">
            <v>3500</v>
          </cell>
          <cell r="I200">
            <v>3500</v>
          </cell>
          <cell r="J200">
            <v>0</v>
          </cell>
          <cell r="K200">
            <v>0</v>
          </cell>
          <cell r="L200">
            <v>0</v>
          </cell>
          <cell r="M200">
            <v>3037.3</v>
          </cell>
          <cell r="N200" t="str">
            <v>OFICINA ZONAL PUNO</v>
          </cell>
          <cell r="O200" t="str">
            <v xml:space="preserve">0028  </v>
          </cell>
          <cell r="P200" t="str">
            <v>3405</v>
          </cell>
          <cell r="Q200" t="str">
            <v>003</v>
          </cell>
          <cell r="R200" t="str">
            <v>181</v>
          </cell>
          <cell r="S200">
            <v>40896</v>
          </cell>
          <cell r="T200" t="str">
            <v>4023213562</v>
          </cell>
          <cell r="U200" t="str">
            <v>201112</v>
          </cell>
          <cell r="V200" t="str">
            <v>201112</v>
          </cell>
          <cell r="W200" t="str">
            <v>12</v>
          </cell>
          <cell r="X200">
            <v>1</v>
          </cell>
          <cell r="Y200" t="str">
            <v>CAS ZONALES DICIEMBRE 2011</v>
          </cell>
          <cell r="Z200">
            <v>1386</v>
          </cell>
          <cell r="AA200" t="str">
            <v>10294246300</v>
          </cell>
          <cell r="AB200" t="str">
            <v>AGUILAR</v>
          </cell>
          <cell r="AC200" t="str">
            <v>RODRIGUEZ</v>
          </cell>
          <cell r="AD200" t="str">
            <v>CECILIA YAQUELINE</v>
          </cell>
          <cell r="AE200" t="str">
            <v>INTEGRA</v>
          </cell>
          <cell r="AF200" t="str">
            <v>02</v>
          </cell>
          <cell r="AG200">
            <v>63</v>
          </cell>
          <cell r="AH200">
            <v>49.7</v>
          </cell>
          <cell r="AI200">
            <v>112.7</v>
          </cell>
          <cell r="AJ200">
            <v>350</v>
          </cell>
          <cell r="AK200">
            <v>40809</v>
          </cell>
          <cell r="AL200" t="str">
            <v>2186975</v>
          </cell>
          <cell r="AM200">
            <v>40546</v>
          </cell>
          <cell r="AN200" t="str">
            <v>2011</v>
          </cell>
          <cell r="AO200" t="str">
            <v>1</v>
          </cell>
          <cell r="AP200">
            <v>97.2</v>
          </cell>
          <cell r="AQ200">
            <v>0</v>
          </cell>
          <cell r="AR200">
            <v>0</v>
          </cell>
          <cell r="AS200">
            <v>0</v>
          </cell>
          <cell r="AT200">
            <v>0</v>
          </cell>
          <cell r="AU200">
            <v>0</v>
          </cell>
          <cell r="AV200">
            <v>0</v>
          </cell>
          <cell r="AW200">
            <v>0</v>
          </cell>
          <cell r="AX200">
            <v>0</v>
          </cell>
          <cell r="AY200">
            <v>0</v>
          </cell>
          <cell r="AZ200">
            <v>0</v>
          </cell>
          <cell r="BA200">
            <v>0</v>
          </cell>
          <cell r="BB200">
            <v>25761</v>
          </cell>
          <cell r="BC200">
            <v>0</v>
          </cell>
          <cell r="BD200">
            <v>0</v>
          </cell>
          <cell r="BE200">
            <v>0</v>
          </cell>
          <cell r="BF200">
            <v>0</v>
          </cell>
          <cell r="BG200">
            <v>0</v>
          </cell>
          <cell r="BH200" t="str">
            <v>557590CARIR1</v>
          </cell>
          <cell r="BI200">
            <v>40822</v>
          </cell>
        </row>
        <row r="201">
          <cell r="A201" t="str">
            <v>01308504</v>
          </cell>
          <cell r="B201" t="str">
            <v>AYALA MENA HERNAN</v>
          </cell>
          <cell r="C201" t="str">
            <v>RESPONSABLE ADMINISTRATIVO E INFORMATICO</v>
          </cell>
          <cell r="D201" t="str">
            <v>01308504</v>
          </cell>
          <cell r="E201">
            <v>40809</v>
          </cell>
          <cell r="F201">
            <v>40908</v>
          </cell>
          <cell r="G201" t="str">
            <v>AYALA MENA HERNAN</v>
          </cell>
          <cell r="H201">
            <v>2000</v>
          </cell>
          <cell r="I201">
            <v>2000</v>
          </cell>
          <cell r="J201">
            <v>0</v>
          </cell>
          <cell r="K201">
            <v>0</v>
          </cell>
          <cell r="L201">
            <v>0</v>
          </cell>
          <cell r="M201">
            <v>1735.6</v>
          </cell>
          <cell r="N201" t="str">
            <v>OFICINA ZONAL PUNO</v>
          </cell>
          <cell r="O201" t="str">
            <v xml:space="preserve">0028  </v>
          </cell>
          <cell r="P201" t="str">
            <v>3404</v>
          </cell>
          <cell r="Q201" t="str">
            <v>001</v>
          </cell>
          <cell r="R201" t="str">
            <v>146</v>
          </cell>
          <cell r="S201">
            <v>40896</v>
          </cell>
          <cell r="T201" t="str">
            <v>4017964483</v>
          </cell>
          <cell r="U201" t="str">
            <v>201112</v>
          </cell>
          <cell r="V201" t="str">
            <v>201112</v>
          </cell>
          <cell r="W201" t="str">
            <v>12</v>
          </cell>
          <cell r="X201">
            <v>1</v>
          </cell>
          <cell r="Y201" t="str">
            <v>CAS ZONALES DICIEMBRE 2011</v>
          </cell>
          <cell r="Z201">
            <v>25</v>
          </cell>
          <cell r="AA201" t="str">
            <v>10013085043</v>
          </cell>
          <cell r="AB201" t="str">
            <v>AYALA</v>
          </cell>
          <cell r="AC201" t="str">
            <v>MENA</v>
          </cell>
          <cell r="AD201" t="str">
            <v>HERNAN</v>
          </cell>
          <cell r="AE201" t="str">
            <v>INTEGRA</v>
          </cell>
          <cell r="AF201" t="str">
            <v>02</v>
          </cell>
          <cell r="AG201">
            <v>36</v>
          </cell>
          <cell r="AH201">
            <v>28.4</v>
          </cell>
          <cell r="AI201">
            <v>64.400000000000006</v>
          </cell>
          <cell r="AJ201">
            <v>200</v>
          </cell>
          <cell r="AK201">
            <v>40809</v>
          </cell>
          <cell r="AL201" t="str">
            <v>2214698</v>
          </cell>
          <cell r="AM201">
            <v>40553</v>
          </cell>
          <cell r="AN201" t="str">
            <v>2011</v>
          </cell>
          <cell r="AO201" t="str">
            <v>1</v>
          </cell>
          <cell r="AP201">
            <v>97.2</v>
          </cell>
          <cell r="AQ201">
            <v>0</v>
          </cell>
          <cell r="AR201">
            <v>0</v>
          </cell>
          <cell r="AS201">
            <v>0</v>
          </cell>
          <cell r="AT201">
            <v>0</v>
          </cell>
          <cell r="AU201">
            <v>0</v>
          </cell>
          <cell r="AV201">
            <v>0</v>
          </cell>
          <cell r="AW201">
            <v>0</v>
          </cell>
          <cell r="AX201">
            <v>0</v>
          </cell>
          <cell r="AY201">
            <v>0</v>
          </cell>
          <cell r="AZ201">
            <v>0</v>
          </cell>
          <cell r="BA201">
            <v>0</v>
          </cell>
          <cell r="BB201">
            <v>25304</v>
          </cell>
          <cell r="BC201">
            <v>0</v>
          </cell>
          <cell r="BD201">
            <v>0</v>
          </cell>
          <cell r="BE201">
            <v>0</v>
          </cell>
          <cell r="BF201">
            <v>0</v>
          </cell>
          <cell r="BG201">
            <v>0</v>
          </cell>
          <cell r="BH201" t="str">
            <v>553021HAMLA5</v>
          </cell>
          <cell r="BI201">
            <v>40822</v>
          </cell>
        </row>
        <row r="202">
          <cell r="A202" t="str">
            <v>40989899</v>
          </cell>
          <cell r="B202" t="str">
            <v>COTRADO CHEVARRIA JOHANN CHARLES</v>
          </cell>
          <cell r="C202" t="str">
            <v>TECNICO DE PROYECTOS-EVALUACION</v>
          </cell>
          <cell r="D202" t="str">
            <v>40989899</v>
          </cell>
          <cell r="E202">
            <v>40828</v>
          </cell>
          <cell r="F202">
            <v>40908</v>
          </cell>
          <cell r="G202" t="str">
            <v>COTRADO CHEVARRIA JOHANN CHARLES</v>
          </cell>
          <cell r="H202">
            <v>3000</v>
          </cell>
          <cell r="I202">
            <v>3000</v>
          </cell>
          <cell r="J202">
            <v>0</v>
          </cell>
          <cell r="K202">
            <v>0</v>
          </cell>
          <cell r="L202">
            <v>0</v>
          </cell>
          <cell r="M202">
            <v>2603.4</v>
          </cell>
          <cell r="N202" t="str">
            <v>OFICINA ZONAL PUNO</v>
          </cell>
          <cell r="O202" t="str">
            <v xml:space="preserve">0028  </v>
          </cell>
          <cell r="P202" t="str">
            <v>1736</v>
          </cell>
          <cell r="Q202" t="str">
            <v>001</v>
          </cell>
          <cell r="R202" t="str">
            <v>101</v>
          </cell>
          <cell r="S202">
            <v>40896</v>
          </cell>
          <cell r="T202" t="str">
            <v>4024465905</v>
          </cell>
          <cell r="U202" t="str">
            <v>201112</v>
          </cell>
          <cell r="V202" t="str">
            <v>201112</v>
          </cell>
          <cell r="W202" t="str">
            <v>12</v>
          </cell>
          <cell r="X202">
            <v>1</v>
          </cell>
          <cell r="Y202" t="str">
            <v>CAS ZONALES DICIEMBRE 2011</v>
          </cell>
          <cell r="Z202">
            <v>1858</v>
          </cell>
          <cell r="AA202" t="str">
            <v>10409898993</v>
          </cell>
          <cell r="AB202" t="str">
            <v>COTRADO</v>
          </cell>
          <cell r="AC202" t="str">
            <v>CHEVARRIA</v>
          </cell>
          <cell r="AD202" t="str">
            <v>JOHANN CHARLES</v>
          </cell>
          <cell r="AE202" t="str">
            <v>INTEGRA</v>
          </cell>
          <cell r="AF202" t="str">
            <v>02</v>
          </cell>
          <cell r="AG202">
            <v>54</v>
          </cell>
          <cell r="AH202">
            <v>42.6</v>
          </cell>
          <cell r="AI202">
            <v>96.6</v>
          </cell>
          <cell r="AJ202">
            <v>300</v>
          </cell>
          <cell r="AK202">
            <v>40828</v>
          </cell>
          <cell r="AL202" t="str">
            <v>2451598</v>
          </cell>
          <cell r="AM202">
            <v>40669</v>
          </cell>
          <cell r="AN202" t="str">
            <v>2011</v>
          </cell>
          <cell r="AO202" t="str">
            <v>1</v>
          </cell>
          <cell r="AP202">
            <v>97.2</v>
          </cell>
          <cell r="AQ202">
            <v>0</v>
          </cell>
          <cell r="AR202">
            <v>0</v>
          </cell>
          <cell r="AS202">
            <v>0</v>
          </cell>
          <cell r="AT202">
            <v>0</v>
          </cell>
          <cell r="AU202">
            <v>0</v>
          </cell>
          <cell r="AV202">
            <v>0</v>
          </cell>
          <cell r="AW202">
            <v>0</v>
          </cell>
          <cell r="AX202">
            <v>0</v>
          </cell>
          <cell r="AY202">
            <v>0</v>
          </cell>
          <cell r="AZ202">
            <v>0</v>
          </cell>
          <cell r="BA202">
            <v>0</v>
          </cell>
          <cell r="BB202">
            <v>29011</v>
          </cell>
          <cell r="BC202">
            <v>0</v>
          </cell>
          <cell r="BD202">
            <v>0</v>
          </cell>
          <cell r="BE202">
            <v>0</v>
          </cell>
          <cell r="BF202">
            <v>0</v>
          </cell>
          <cell r="BG202">
            <v>0</v>
          </cell>
          <cell r="BH202" t="str">
            <v>590091JCCRV0</v>
          </cell>
          <cell r="BI202">
            <v>40843</v>
          </cell>
        </row>
        <row r="203">
          <cell r="A203" t="str">
            <v>29686437</v>
          </cell>
          <cell r="B203" t="str">
            <v>MONTESINOS BALLADARES AMADEO ARTURO</v>
          </cell>
          <cell r="C203" t="str">
            <v>RESPONSABLE DE PROYECTOS-SUPERVISION</v>
          </cell>
          <cell r="D203" t="str">
            <v>29686437</v>
          </cell>
          <cell r="E203">
            <v>40819</v>
          </cell>
          <cell r="F203">
            <v>40908</v>
          </cell>
          <cell r="G203" t="str">
            <v>MONTESINOS BALLADARES AMADEO ARTURO</v>
          </cell>
          <cell r="H203">
            <v>3500</v>
          </cell>
          <cell r="I203">
            <v>3500</v>
          </cell>
          <cell r="J203">
            <v>0</v>
          </cell>
          <cell r="K203">
            <v>0</v>
          </cell>
          <cell r="L203">
            <v>0</v>
          </cell>
          <cell r="M203">
            <v>3037.3</v>
          </cell>
          <cell r="N203" t="str">
            <v>OFICINA ZONAL PUNO</v>
          </cell>
          <cell r="O203" t="str">
            <v xml:space="preserve">0028  </v>
          </cell>
          <cell r="P203" t="str">
            <v>3402</v>
          </cell>
          <cell r="Q203" t="str">
            <v>001</v>
          </cell>
          <cell r="R203" t="str">
            <v>152</v>
          </cell>
          <cell r="S203">
            <v>40896</v>
          </cell>
          <cell r="T203" t="str">
            <v>4017965692</v>
          </cell>
          <cell r="U203" t="str">
            <v>201112</v>
          </cell>
          <cell r="V203" t="str">
            <v>201112</v>
          </cell>
          <cell r="W203" t="str">
            <v>12</v>
          </cell>
          <cell r="X203">
            <v>1</v>
          </cell>
          <cell r="Y203" t="str">
            <v>CAS ZONALES DICIEMBRE 2011</v>
          </cell>
          <cell r="Z203">
            <v>427</v>
          </cell>
          <cell r="AA203" t="str">
            <v>10296864370</v>
          </cell>
          <cell r="AB203" t="str">
            <v>MONTESINOS</v>
          </cell>
          <cell r="AC203" t="str">
            <v>BALLADARES</v>
          </cell>
          <cell r="AD203" t="str">
            <v>AMADEO ARTURO</v>
          </cell>
          <cell r="AE203" t="str">
            <v>INTEGRA</v>
          </cell>
          <cell r="AF203" t="str">
            <v>02</v>
          </cell>
          <cell r="AG203">
            <v>63</v>
          </cell>
          <cell r="AH203">
            <v>49.7</v>
          </cell>
          <cell r="AI203">
            <v>112.7</v>
          </cell>
          <cell r="AJ203">
            <v>350</v>
          </cell>
          <cell r="AK203">
            <v>40819</v>
          </cell>
          <cell r="AL203" t="str">
            <v>2189110</v>
          </cell>
          <cell r="AM203">
            <v>40546</v>
          </cell>
          <cell r="AN203" t="str">
            <v>2011</v>
          </cell>
          <cell r="AO203" t="str">
            <v>1</v>
          </cell>
          <cell r="AP203">
            <v>97.2</v>
          </cell>
          <cell r="AQ203">
            <v>0</v>
          </cell>
          <cell r="AR203">
            <v>0</v>
          </cell>
          <cell r="AS203">
            <v>0</v>
          </cell>
          <cell r="AT203">
            <v>0</v>
          </cell>
          <cell r="AU203">
            <v>0</v>
          </cell>
          <cell r="AV203">
            <v>0</v>
          </cell>
          <cell r="AW203">
            <v>0</v>
          </cell>
          <cell r="AX203">
            <v>0</v>
          </cell>
          <cell r="AY203">
            <v>0</v>
          </cell>
          <cell r="AZ203">
            <v>0</v>
          </cell>
          <cell r="BA203">
            <v>0</v>
          </cell>
          <cell r="BB203">
            <v>22006</v>
          </cell>
          <cell r="BC203">
            <v>0</v>
          </cell>
          <cell r="BD203">
            <v>0</v>
          </cell>
          <cell r="BE203">
            <v>0</v>
          </cell>
          <cell r="BF203">
            <v>0</v>
          </cell>
          <cell r="BG203">
            <v>0</v>
          </cell>
          <cell r="BH203" t="str">
            <v>220041AMBTL1</v>
          </cell>
          <cell r="BI203">
            <v>40819</v>
          </cell>
        </row>
        <row r="204">
          <cell r="A204" t="str">
            <v>29691804</v>
          </cell>
          <cell r="B204" t="str">
            <v>NUÑEZ ARESTEGUI PATRICIA NANCY</v>
          </cell>
          <cell r="C204" t="str">
            <v>RESPONSABLE DE PROMOCION SOCIAL Y CAPACITACION</v>
          </cell>
          <cell r="D204" t="str">
            <v>29691804</v>
          </cell>
          <cell r="E204">
            <v>40828</v>
          </cell>
          <cell r="F204">
            <v>40908</v>
          </cell>
          <cell r="G204" t="str">
            <v>NUÑEZ ARESTEGUI PATRICIA NANCY</v>
          </cell>
          <cell r="H204">
            <v>3300</v>
          </cell>
          <cell r="I204">
            <v>3300</v>
          </cell>
          <cell r="J204">
            <v>0</v>
          </cell>
          <cell r="K204">
            <v>0</v>
          </cell>
          <cell r="L204">
            <v>0</v>
          </cell>
          <cell r="M204">
            <v>2854.5</v>
          </cell>
          <cell r="N204" t="str">
            <v>OFICINA ZONAL PUNO</v>
          </cell>
          <cell r="O204" t="str">
            <v xml:space="preserve">0028  </v>
          </cell>
          <cell r="P204" t="str">
            <v>3440</v>
          </cell>
          <cell r="Q204" t="str">
            <v>001</v>
          </cell>
          <cell r="R204" t="str">
            <v>135</v>
          </cell>
          <cell r="S204">
            <v>40896</v>
          </cell>
          <cell r="T204" t="str">
            <v>4019258497</v>
          </cell>
          <cell r="U204" t="str">
            <v>201112</v>
          </cell>
          <cell r="V204" t="str">
            <v>201112</v>
          </cell>
          <cell r="W204" t="str">
            <v>12</v>
          </cell>
          <cell r="X204">
            <v>1</v>
          </cell>
          <cell r="Y204" t="str">
            <v>CAS ZONALES DICIEMBRE 2011</v>
          </cell>
          <cell r="Z204">
            <v>428</v>
          </cell>
          <cell r="AA204" t="str">
            <v>10296918046</v>
          </cell>
          <cell r="AB204" t="str">
            <v>NUÑEZ</v>
          </cell>
          <cell r="AC204" t="str">
            <v>ARESTEGUI</v>
          </cell>
          <cell r="AD204" t="str">
            <v>PATRICIA NANCY</v>
          </cell>
          <cell r="AE204" t="str">
            <v>HORIZONTE</v>
          </cell>
          <cell r="AF204" t="str">
            <v>01</v>
          </cell>
          <cell r="AG204">
            <v>64.349999999999994</v>
          </cell>
          <cell r="AH204">
            <v>51.15</v>
          </cell>
          <cell r="AI204">
            <v>115.5</v>
          </cell>
          <cell r="AJ204">
            <v>330</v>
          </cell>
          <cell r="AK204">
            <v>40828</v>
          </cell>
          <cell r="AL204" t="str">
            <v>2661552</v>
          </cell>
          <cell r="AM204">
            <v>40862</v>
          </cell>
          <cell r="AN204" t="str">
            <v>2011</v>
          </cell>
          <cell r="AO204" t="str">
            <v>1</v>
          </cell>
          <cell r="AP204">
            <v>97.2</v>
          </cell>
          <cell r="AQ204">
            <v>0</v>
          </cell>
          <cell r="AR204">
            <v>0</v>
          </cell>
          <cell r="AS204">
            <v>0</v>
          </cell>
          <cell r="AT204">
            <v>0</v>
          </cell>
          <cell r="AU204">
            <v>0</v>
          </cell>
          <cell r="AV204">
            <v>0</v>
          </cell>
          <cell r="AW204">
            <v>0</v>
          </cell>
          <cell r="AX204">
            <v>0</v>
          </cell>
          <cell r="AY204">
            <v>0</v>
          </cell>
          <cell r="AZ204">
            <v>0</v>
          </cell>
          <cell r="BA204">
            <v>0</v>
          </cell>
          <cell r="BB204">
            <v>23031</v>
          </cell>
          <cell r="BC204">
            <v>0</v>
          </cell>
          <cell r="BD204">
            <v>0</v>
          </cell>
          <cell r="BE204">
            <v>0</v>
          </cell>
          <cell r="BF204">
            <v>0</v>
          </cell>
          <cell r="BG204">
            <v>0</v>
          </cell>
          <cell r="BH204" t="str">
            <v>530290PNAES5</v>
          </cell>
          <cell r="BI204">
            <v>40828</v>
          </cell>
        </row>
        <row r="205">
          <cell r="A205" t="str">
            <v>40124562</v>
          </cell>
          <cell r="B205" t="str">
            <v>QUISPE CHOQUE ANA YISELA</v>
          </cell>
          <cell r="C205" t="str">
            <v>TECNICO DE PROYECTOS - SUPERVISION</v>
          </cell>
          <cell r="D205" t="str">
            <v>40124562</v>
          </cell>
          <cell r="E205">
            <v>40809</v>
          </cell>
          <cell r="F205">
            <v>40908</v>
          </cell>
          <cell r="G205" t="str">
            <v>QUISPE CHOQUE ANA YISELA</v>
          </cell>
          <cell r="H205">
            <v>3000</v>
          </cell>
          <cell r="I205">
            <v>3000</v>
          </cell>
          <cell r="J205">
            <v>0</v>
          </cell>
          <cell r="K205">
            <v>0</v>
          </cell>
          <cell r="L205">
            <v>0</v>
          </cell>
          <cell r="M205">
            <v>2593.1999999999998</v>
          </cell>
          <cell r="N205" t="str">
            <v>OFICINA ZONAL PUNO</v>
          </cell>
          <cell r="O205" t="str">
            <v xml:space="preserve">0028  </v>
          </cell>
          <cell r="P205" t="str">
            <v>3403</v>
          </cell>
          <cell r="Q205" t="str">
            <v>001</v>
          </cell>
          <cell r="R205" t="str">
            <v>79</v>
          </cell>
          <cell r="S205">
            <v>40896</v>
          </cell>
          <cell r="T205" t="str">
            <v>4019879653</v>
          </cell>
          <cell r="U205" t="str">
            <v>201112</v>
          </cell>
          <cell r="V205" t="str">
            <v>201112</v>
          </cell>
          <cell r="W205" t="str">
            <v>12</v>
          </cell>
          <cell r="X205">
            <v>1</v>
          </cell>
          <cell r="Y205" t="str">
            <v>CAS ZONALES DICIEMBRE 2011</v>
          </cell>
          <cell r="Z205">
            <v>811</v>
          </cell>
          <cell r="AA205" t="str">
            <v>10401245621</v>
          </cell>
          <cell r="AB205" t="str">
            <v>QUISPE</v>
          </cell>
          <cell r="AC205" t="str">
            <v>CHOQUE</v>
          </cell>
          <cell r="AD205" t="str">
            <v>ANA YISELA</v>
          </cell>
          <cell r="AE205" t="str">
            <v>PROFUTURO</v>
          </cell>
          <cell r="AF205" t="str">
            <v>04</v>
          </cell>
          <cell r="AG205">
            <v>65.099999999999994</v>
          </cell>
          <cell r="AH205">
            <v>41.7</v>
          </cell>
          <cell r="AI205">
            <v>106.8</v>
          </cell>
          <cell r="AJ205">
            <v>300</v>
          </cell>
          <cell r="AK205">
            <v>40809</v>
          </cell>
          <cell r="AL205" t="str">
            <v>2627929</v>
          </cell>
          <cell r="AM205">
            <v>40830</v>
          </cell>
          <cell r="AN205" t="str">
            <v>2011</v>
          </cell>
          <cell r="AO205" t="str">
            <v>1</v>
          </cell>
          <cell r="AP205">
            <v>97.2</v>
          </cell>
          <cell r="AQ205">
            <v>0</v>
          </cell>
          <cell r="AR205">
            <v>0</v>
          </cell>
          <cell r="AS205">
            <v>0</v>
          </cell>
          <cell r="AT205">
            <v>0</v>
          </cell>
          <cell r="AU205">
            <v>0</v>
          </cell>
          <cell r="AV205">
            <v>0</v>
          </cell>
          <cell r="AW205">
            <v>0</v>
          </cell>
          <cell r="AX205">
            <v>0</v>
          </cell>
          <cell r="AY205">
            <v>0</v>
          </cell>
          <cell r="AZ205">
            <v>0</v>
          </cell>
          <cell r="BA205">
            <v>0</v>
          </cell>
          <cell r="BB205">
            <v>28574</v>
          </cell>
          <cell r="BC205">
            <v>0</v>
          </cell>
          <cell r="BD205">
            <v>0</v>
          </cell>
          <cell r="BE205">
            <v>0</v>
          </cell>
          <cell r="BF205">
            <v>0</v>
          </cell>
          <cell r="BG205">
            <v>0</v>
          </cell>
          <cell r="BH205" t="str">
            <v>585720AQCSQ5</v>
          </cell>
          <cell r="BI205">
            <v>40809</v>
          </cell>
        </row>
        <row r="206">
          <cell r="A206" t="str">
            <v>02284576</v>
          </cell>
          <cell r="B206" t="str">
            <v>QUISPE MAMANI MARIO ERNESTO</v>
          </cell>
          <cell r="C206" t="str">
            <v>JEFE DE OFICINA ZONAL</v>
          </cell>
          <cell r="D206" t="str">
            <v>02284576</v>
          </cell>
          <cell r="E206">
            <v>39923</v>
          </cell>
          <cell r="F206">
            <v>40908</v>
          </cell>
          <cell r="G206" t="str">
            <v>QUISPE MAMANI MARIO ERNESTO</v>
          </cell>
          <cell r="H206">
            <v>5700</v>
          </cell>
          <cell r="I206">
            <v>5700</v>
          </cell>
          <cell r="J206">
            <v>570</v>
          </cell>
          <cell r="K206">
            <v>0</v>
          </cell>
          <cell r="L206">
            <v>0</v>
          </cell>
          <cell r="M206">
            <v>4360.5</v>
          </cell>
          <cell r="N206" t="str">
            <v>OFICINA ZONAL PUNO</v>
          </cell>
          <cell r="O206" t="str">
            <v xml:space="preserve">0028  </v>
          </cell>
          <cell r="P206" t="str">
            <v>383</v>
          </cell>
          <cell r="Q206" t="str">
            <v>001</v>
          </cell>
          <cell r="R206" t="str">
            <v>367</v>
          </cell>
          <cell r="S206">
            <v>40896</v>
          </cell>
          <cell r="T206" t="str">
            <v>4019368829</v>
          </cell>
          <cell r="U206" t="str">
            <v>201112</v>
          </cell>
          <cell r="V206" t="str">
            <v>201112</v>
          </cell>
          <cell r="W206" t="str">
            <v>12</v>
          </cell>
          <cell r="X206">
            <v>1</v>
          </cell>
          <cell r="Y206" t="str">
            <v>CAS ZONALES DICIEMBRE 2011</v>
          </cell>
          <cell r="Z206">
            <v>2347</v>
          </cell>
          <cell r="AA206" t="str">
            <v>10022845760</v>
          </cell>
          <cell r="AB206" t="str">
            <v>QUISPE</v>
          </cell>
          <cell r="AC206" t="str">
            <v>MAMANI</v>
          </cell>
          <cell r="AD206" t="str">
            <v>MARIO ERNESTO</v>
          </cell>
          <cell r="AE206" t="str">
            <v>HORIZONTE</v>
          </cell>
          <cell r="AF206" t="str">
            <v>01</v>
          </cell>
          <cell r="AG206">
            <v>111.15</v>
          </cell>
          <cell r="AH206">
            <v>88.35</v>
          </cell>
          <cell r="AI206">
            <v>199.5</v>
          </cell>
          <cell r="AJ206">
            <v>570</v>
          </cell>
          <cell r="AK206">
            <v>39923</v>
          </cell>
          <cell r="AL206" t="str">
            <v/>
          </cell>
          <cell r="AM206">
            <v>1</v>
          </cell>
          <cell r="AN206" t="str">
            <v>2011</v>
          </cell>
          <cell r="AO206" t="str">
            <v>1</v>
          </cell>
          <cell r="AP206">
            <v>97.2</v>
          </cell>
          <cell r="AQ206">
            <v>0</v>
          </cell>
          <cell r="AR206">
            <v>0</v>
          </cell>
          <cell r="AS206">
            <v>0</v>
          </cell>
          <cell r="AT206">
            <v>0</v>
          </cell>
          <cell r="AU206">
            <v>0</v>
          </cell>
          <cell r="AV206">
            <v>0</v>
          </cell>
          <cell r="AW206">
            <v>0</v>
          </cell>
          <cell r="AX206">
            <v>0</v>
          </cell>
          <cell r="AY206">
            <v>0</v>
          </cell>
          <cell r="AZ206">
            <v>0</v>
          </cell>
          <cell r="BA206">
            <v>0</v>
          </cell>
          <cell r="BB206">
            <v>24505</v>
          </cell>
          <cell r="BC206">
            <v>0</v>
          </cell>
          <cell r="BD206">
            <v>0</v>
          </cell>
          <cell r="BE206">
            <v>0</v>
          </cell>
          <cell r="BF206">
            <v>0</v>
          </cell>
          <cell r="BG206">
            <v>0</v>
          </cell>
          <cell r="BH206" t="str">
            <v>545031MQMSA9</v>
          </cell>
          <cell r="BI206">
            <v>39923</v>
          </cell>
        </row>
        <row r="207">
          <cell r="A207" t="str">
            <v>01325300</v>
          </cell>
          <cell r="B207" t="str">
            <v>VILCA  COLQUEHUANCA WILMER ULISES</v>
          </cell>
          <cell r="C207" t="str">
            <v>CHOFER</v>
          </cell>
          <cell r="D207" t="str">
            <v>01325300</v>
          </cell>
          <cell r="E207">
            <v>40828</v>
          </cell>
          <cell r="F207">
            <v>40888</v>
          </cell>
          <cell r="G207" t="str">
            <v>VILCA  COLQUEHUANCA WILMER ULISES</v>
          </cell>
          <cell r="H207">
            <v>403.33</v>
          </cell>
          <cell r="I207">
            <v>403.33</v>
          </cell>
          <cell r="J207">
            <v>0</v>
          </cell>
          <cell r="K207">
            <v>0</v>
          </cell>
          <cell r="L207">
            <v>0</v>
          </cell>
          <cell r="M207">
            <v>348.89</v>
          </cell>
          <cell r="N207" t="str">
            <v>OFICINA ZONAL PUNO</v>
          </cell>
          <cell r="O207" t="str">
            <v xml:space="preserve">0028  </v>
          </cell>
          <cell r="P207" t="str">
            <v>1737</v>
          </cell>
          <cell r="Q207" t="str">
            <v>001</v>
          </cell>
          <cell r="R207" t="str">
            <v>103</v>
          </cell>
          <cell r="S207">
            <v>40896</v>
          </cell>
          <cell r="T207" t="str">
            <v>4040881935</v>
          </cell>
          <cell r="U207" t="str">
            <v>201112</v>
          </cell>
          <cell r="V207" t="str">
            <v>201112</v>
          </cell>
          <cell r="W207" t="str">
            <v>12</v>
          </cell>
          <cell r="X207">
            <v>1</v>
          </cell>
          <cell r="Y207" t="str">
            <v>CAS ZONALES DICIEMBRE 2011</v>
          </cell>
          <cell r="Z207">
            <v>4159</v>
          </cell>
          <cell r="AA207" t="str">
            <v>10013253001</v>
          </cell>
          <cell r="AB207" t="str">
            <v xml:space="preserve">VILCA </v>
          </cell>
          <cell r="AC207" t="str">
            <v>COLQUEHUANCA</v>
          </cell>
          <cell r="AD207" t="str">
            <v>WILMER ULISES</v>
          </cell>
          <cell r="AE207" t="str">
            <v>HORIZONTE</v>
          </cell>
          <cell r="AF207" t="str">
            <v>01</v>
          </cell>
          <cell r="AG207">
            <v>7.86</v>
          </cell>
          <cell r="AH207">
            <v>6.25</v>
          </cell>
          <cell r="AI207">
            <v>14.11</v>
          </cell>
          <cell r="AJ207">
            <v>40.33</v>
          </cell>
          <cell r="AK207">
            <v>40828</v>
          </cell>
          <cell r="AL207" t="str">
            <v/>
          </cell>
          <cell r="AM207">
            <v>1</v>
          </cell>
          <cell r="AN207" t="str">
            <v>2011</v>
          </cell>
          <cell r="AO207" t="str">
            <v>1</v>
          </cell>
          <cell r="AP207">
            <v>60.75</v>
          </cell>
          <cell r="AQ207">
            <v>0</v>
          </cell>
          <cell r="AR207">
            <v>0</v>
          </cell>
          <cell r="AS207">
            <v>0</v>
          </cell>
          <cell r="AT207">
            <v>0</v>
          </cell>
          <cell r="AU207">
            <v>0</v>
          </cell>
          <cell r="AV207">
            <v>0</v>
          </cell>
          <cell r="AW207">
            <v>0</v>
          </cell>
          <cell r="AX207">
            <v>0</v>
          </cell>
          <cell r="AY207">
            <v>0</v>
          </cell>
          <cell r="AZ207">
            <v>0</v>
          </cell>
          <cell r="BA207">
            <v>0</v>
          </cell>
          <cell r="BB207">
            <v>27656</v>
          </cell>
          <cell r="BC207">
            <v>0</v>
          </cell>
          <cell r="BD207">
            <v>0</v>
          </cell>
          <cell r="BE207">
            <v>0</v>
          </cell>
          <cell r="BF207">
            <v>0</v>
          </cell>
          <cell r="BG207">
            <v>0</v>
          </cell>
          <cell r="BH207" t="str">
            <v>263211WVCCQ3</v>
          </cell>
          <cell r="BI207">
            <v>40828</v>
          </cell>
        </row>
        <row r="208">
          <cell r="A208" t="str">
            <v>41438329</v>
          </cell>
          <cell r="B208" t="str">
            <v>CASTILLO MEJIA DELICIA HERMILA</v>
          </cell>
          <cell r="C208" t="str">
            <v>RESPONSABLE DE PROMOCION SOCIAL Y CAPACITACION</v>
          </cell>
          <cell r="D208" t="str">
            <v>41438329</v>
          </cell>
          <cell r="E208">
            <v>40819</v>
          </cell>
          <cell r="F208">
            <v>40908</v>
          </cell>
          <cell r="G208" t="str">
            <v>CASTILLO MEJIA DELICIA HERMILA</v>
          </cell>
          <cell r="H208">
            <v>2700</v>
          </cell>
          <cell r="I208">
            <v>2700</v>
          </cell>
          <cell r="J208">
            <v>0</v>
          </cell>
          <cell r="K208">
            <v>0</v>
          </cell>
          <cell r="L208">
            <v>0</v>
          </cell>
          <cell r="M208">
            <v>2349</v>
          </cell>
          <cell r="N208" t="str">
            <v>OFICINA ZONAL SAN MARTIN</v>
          </cell>
          <cell r="O208" t="str">
            <v xml:space="preserve">0029  </v>
          </cell>
          <cell r="P208" t="str">
            <v>3393</v>
          </cell>
          <cell r="Q208" t="str">
            <v>001</v>
          </cell>
          <cell r="R208" t="str">
            <v>7</v>
          </cell>
          <cell r="S208">
            <v>40896</v>
          </cell>
          <cell r="T208" t="str">
            <v>04-534-011763</v>
          </cell>
          <cell r="U208" t="str">
            <v>201112</v>
          </cell>
          <cell r="V208" t="str">
            <v>201112</v>
          </cell>
          <cell r="W208" t="str">
            <v>12</v>
          </cell>
          <cell r="X208">
            <v>1</v>
          </cell>
          <cell r="Y208" t="str">
            <v>CAS ZONALES DICIEMBRE 2011</v>
          </cell>
          <cell r="Z208">
            <v>4130</v>
          </cell>
          <cell r="AA208" t="str">
            <v>10414383292</v>
          </cell>
          <cell r="AB208" t="str">
            <v>CASTILLO</v>
          </cell>
          <cell r="AC208" t="str">
            <v>MEJIA</v>
          </cell>
          <cell r="AD208" t="str">
            <v>DELICIA HERMILA</v>
          </cell>
          <cell r="AE208" t="str">
            <v>ONP</v>
          </cell>
          <cell r="AF208" t="str">
            <v>99</v>
          </cell>
          <cell r="AG208">
            <v>0</v>
          </cell>
          <cell r="AH208">
            <v>0</v>
          </cell>
          <cell r="AI208">
            <v>0</v>
          </cell>
          <cell r="AJ208">
            <v>351</v>
          </cell>
          <cell r="AK208">
            <v>40819</v>
          </cell>
          <cell r="AL208" t="str">
            <v>2634918</v>
          </cell>
          <cell r="AM208">
            <v>40836</v>
          </cell>
          <cell r="AN208" t="str">
            <v>2011</v>
          </cell>
          <cell r="AO208" t="str">
            <v>1</v>
          </cell>
          <cell r="AP208">
            <v>97.2</v>
          </cell>
          <cell r="AQ208">
            <v>0</v>
          </cell>
          <cell r="AR208">
            <v>0</v>
          </cell>
          <cell r="AS208">
            <v>0</v>
          </cell>
          <cell r="AT208">
            <v>0</v>
          </cell>
          <cell r="AU208">
            <v>0</v>
          </cell>
          <cell r="AV208">
            <v>0</v>
          </cell>
          <cell r="AW208">
            <v>0</v>
          </cell>
          <cell r="AX208">
            <v>0</v>
          </cell>
          <cell r="AY208">
            <v>0</v>
          </cell>
          <cell r="AZ208">
            <v>0</v>
          </cell>
          <cell r="BA208">
            <v>0</v>
          </cell>
          <cell r="BB208">
            <v>30128</v>
          </cell>
          <cell r="BC208">
            <v>0</v>
          </cell>
          <cell r="BD208">
            <v>0</v>
          </cell>
          <cell r="BE208">
            <v>0</v>
          </cell>
          <cell r="BF208">
            <v>0</v>
          </cell>
          <cell r="BG208">
            <v>0</v>
          </cell>
          <cell r="BH208" t="str">
            <v/>
          </cell>
          <cell r="BI208">
            <v>40819</v>
          </cell>
        </row>
        <row r="209">
          <cell r="A209" t="str">
            <v>20009058</v>
          </cell>
          <cell r="B209" t="str">
            <v>ELIZARBE RAMOS LUIS VICTOR</v>
          </cell>
          <cell r="C209" t="str">
            <v>JEFE DE LA OFICINA ZONAL SAN MARTIN</v>
          </cell>
          <cell r="D209" t="str">
            <v>20009058</v>
          </cell>
          <cell r="E209">
            <v>40823</v>
          </cell>
          <cell r="F209">
            <v>40908</v>
          </cell>
          <cell r="G209" t="str">
            <v>ELIZARBE RAMOS LUIS VICTOR</v>
          </cell>
          <cell r="H209">
            <v>4000</v>
          </cell>
          <cell r="I209">
            <v>4000</v>
          </cell>
          <cell r="J209">
            <v>0</v>
          </cell>
          <cell r="K209">
            <v>0</v>
          </cell>
          <cell r="L209">
            <v>0</v>
          </cell>
          <cell r="M209">
            <v>3486.4</v>
          </cell>
          <cell r="N209" t="str">
            <v>OFICINA ZONAL SAN MARTIN</v>
          </cell>
          <cell r="O209" t="str">
            <v xml:space="preserve">0029  </v>
          </cell>
          <cell r="P209" t="str">
            <v>3424</v>
          </cell>
          <cell r="Q209" t="str">
            <v>001</v>
          </cell>
          <cell r="R209" t="str">
            <v>387</v>
          </cell>
          <cell r="S209">
            <v>40896</v>
          </cell>
          <cell r="T209" t="str">
            <v>04-544-022143</v>
          </cell>
          <cell r="U209" t="str">
            <v>201112</v>
          </cell>
          <cell r="V209" t="str">
            <v>201112</v>
          </cell>
          <cell r="W209" t="str">
            <v>12</v>
          </cell>
          <cell r="X209">
            <v>1</v>
          </cell>
          <cell r="Y209" t="str">
            <v>CAS ZONALES DICIEMBRE 2011</v>
          </cell>
          <cell r="Z209">
            <v>4145</v>
          </cell>
          <cell r="AA209" t="str">
            <v>10200090581</v>
          </cell>
          <cell r="AB209" t="str">
            <v>ELIZARBE</v>
          </cell>
          <cell r="AC209" t="str">
            <v>RAMOS</v>
          </cell>
          <cell r="AD209" t="str">
            <v>LUIS VICTOR</v>
          </cell>
          <cell r="AE209" t="str">
            <v>PRIMA</v>
          </cell>
          <cell r="AF209" t="str">
            <v>03</v>
          </cell>
          <cell r="AG209">
            <v>70</v>
          </cell>
          <cell r="AH209">
            <v>43.6</v>
          </cell>
          <cell r="AI209">
            <v>113.6</v>
          </cell>
          <cell r="AJ209">
            <v>400</v>
          </cell>
          <cell r="AK209">
            <v>40823</v>
          </cell>
          <cell r="AL209" t="str">
            <v>2637395</v>
          </cell>
          <cell r="AM209">
            <v>40840</v>
          </cell>
          <cell r="AN209" t="str">
            <v>2011</v>
          </cell>
          <cell r="AO209" t="str">
            <v>1</v>
          </cell>
          <cell r="AP209">
            <v>97.2</v>
          </cell>
          <cell r="AQ209">
            <v>0</v>
          </cell>
          <cell r="AR209">
            <v>0</v>
          </cell>
          <cell r="AS209">
            <v>0</v>
          </cell>
          <cell r="AT209">
            <v>0</v>
          </cell>
          <cell r="AU209">
            <v>0</v>
          </cell>
          <cell r="AV209">
            <v>0</v>
          </cell>
          <cell r="AW209">
            <v>0</v>
          </cell>
          <cell r="AX209">
            <v>0</v>
          </cell>
          <cell r="AY209">
            <v>0</v>
          </cell>
          <cell r="AZ209">
            <v>0</v>
          </cell>
          <cell r="BA209">
            <v>0</v>
          </cell>
          <cell r="BB209">
            <v>24228</v>
          </cell>
          <cell r="BC209">
            <v>0</v>
          </cell>
          <cell r="BD209">
            <v>0</v>
          </cell>
          <cell r="BE209">
            <v>0</v>
          </cell>
          <cell r="BF209">
            <v>0</v>
          </cell>
          <cell r="BG209">
            <v>0</v>
          </cell>
          <cell r="BH209" t="str">
            <v>542261LERZO9</v>
          </cell>
          <cell r="BI209">
            <v>40843</v>
          </cell>
        </row>
        <row r="210">
          <cell r="A210" t="str">
            <v>01110499</v>
          </cell>
          <cell r="B210" t="str">
            <v>FLORES RENGIFO MANASES</v>
          </cell>
          <cell r="C210" t="str">
            <v>CHOFER</v>
          </cell>
          <cell r="D210" t="str">
            <v>01110499</v>
          </cell>
          <cell r="E210">
            <v>40820</v>
          </cell>
          <cell r="F210">
            <v>40880</v>
          </cell>
          <cell r="G210" t="str">
            <v>FLORES RENGIFO MANASES</v>
          </cell>
          <cell r="H210">
            <v>110</v>
          </cell>
          <cell r="I210">
            <v>110</v>
          </cell>
          <cell r="J210">
            <v>0</v>
          </cell>
          <cell r="K210">
            <v>0</v>
          </cell>
          <cell r="L210">
            <v>0</v>
          </cell>
          <cell r="M210">
            <v>95.08</v>
          </cell>
          <cell r="N210" t="str">
            <v>OFICINA ZONAL SAN MARTIN</v>
          </cell>
          <cell r="O210" t="str">
            <v xml:space="preserve">0029  </v>
          </cell>
          <cell r="P210" t="str">
            <v>3419</v>
          </cell>
          <cell r="Q210" t="str">
            <v>0</v>
          </cell>
          <cell r="R210" t="str">
            <v>0</v>
          </cell>
          <cell r="S210">
            <v>1</v>
          </cell>
          <cell r="T210" t="str">
            <v>4531028673</v>
          </cell>
          <cell r="U210" t="str">
            <v>201112</v>
          </cell>
          <cell r="V210" t="str">
            <v>201112</v>
          </cell>
          <cell r="W210" t="str">
            <v>12</v>
          </cell>
          <cell r="X210">
            <v>1</v>
          </cell>
          <cell r="Y210" t="str">
            <v>CAS ZONALES DICIEMBRE 2011</v>
          </cell>
          <cell r="Z210">
            <v>16</v>
          </cell>
          <cell r="AA210" t="str">
            <v>10011104997</v>
          </cell>
          <cell r="AB210" t="str">
            <v>FLORES</v>
          </cell>
          <cell r="AC210" t="str">
            <v>RENGIFO</v>
          </cell>
          <cell r="AD210" t="str">
            <v>MANASES</v>
          </cell>
          <cell r="AE210" t="str">
            <v>PROFUTURO</v>
          </cell>
          <cell r="AF210" t="str">
            <v>04</v>
          </cell>
          <cell r="AG210">
            <v>2.39</v>
          </cell>
          <cell r="AH210">
            <v>1.53</v>
          </cell>
          <cell r="AI210">
            <v>3.92</v>
          </cell>
          <cell r="AJ210">
            <v>11</v>
          </cell>
          <cell r="AK210">
            <v>40820</v>
          </cell>
          <cell r="AL210" t="str">
            <v/>
          </cell>
          <cell r="AM210">
            <v>1</v>
          </cell>
          <cell r="AN210" t="str">
            <v>2011</v>
          </cell>
          <cell r="AO210" t="str">
            <v>1</v>
          </cell>
          <cell r="AP210">
            <v>60.75</v>
          </cell>
          <cell r="AQ210">
            <v>0</v>
          </cell>
          <cell r="AR210">
            <v>0</v>
          </cell>
          <cell r="AS210">
            <v>0</v>
          </cell>
          <cell r="AT210">
            <v>0</v>
          </cell>
          <cell r="AU210">
            <v>0</v>
          </cell>
          <cell r="AV210">
            <v>0</v>
          </cell>
          <cell r="AW210">
            <v>0</v>
          </cell>
          <cell r="AX210">
            <v>0</v>
          </cell>
          <cell r="AY210">
            <v>0</v>
          </cell>
          <cell r="AZ210">
            <v>0</v>
          </cell>
          <cell r="BA210">
            <v>0</v>
          </cell>
          <cell r="BB210">
            <v>23581</v>
          </cell>
          <cell r="BC210">
            <v>0</v>
          </cell>
          <cell r="BD210">
            <v>0</v>
          </cell>
          <cell r="BE210">
            <v>0</v>
          </cell>
          <cell r="BF210">
            <v>0</v>
          </cell>
          <cell r="BG210">
            <v>0</v>
          </cell>
          <cell r="BH210" t="str">
            <v>235791MFRRG3</v>
          </cell>
          <cell r="BI210">
            <v>40820</v>
          </cell>
        </row>
        <row r="211">
          <cell r="A211" t="str">
            <v>06669586</v>
          </cell>
          <cell r="B211" t="str">
            <v>TAPULLIMA PANDURO ROBERTO</v>
          </cell>
          <cell r="C211" t="str">
            <v>RESPONSABLE ADMINISTRATIVO E INFORMATICO</v>
          </cell>
          <cell r="D211" t="str">
            <v>06669586</v>
          </cell>
          <cell r="E211">
            <v>40805</v>
          </cell>
          <cell r="F211">
            <v>40908</v>
          </cell>
          <cell r="G211" t="str">
            <v>TAPULLIMA PANDURO ROBERTO</v>
          </cell>
          <cell r="H211">
            <v>2000</v>
          </cell>
          <cell r="I211">
            <v>2000</v>
          </cell>
          <cell r="J211">
            <v>0</v>
          </cell>
          <cell r="K211">
            <v>0</v>
          </cell>
          <cell r="L211">
            <v>0</v>
          </cell>
          <cell r="M211">
            <v>1728.8</v>
          </cell>
          <cell r="N211" t="str">
            <v>OFICINA ZONAL SAN MARTIN</v>
          </cell>
          <cell r="O211" t="str">
            <v xml:space="preserve">0029  </v>
          </cell>
          <cell r="P211" t="str">
            <v>3411</v>
          </cell>
          <cell r="Q211" t="str">
            <v>001</v>
          </cell>
          <cell r="R211" t="str">
            <v>130</v>
          </cell>
          <cell r="S211">
            <v>40896</v>
          </cell>
          <cell r="T211" t="str">
            <v>04541200490</v>
          </cell>
          <cell r="U211" t="str">
            <v>201112</v>
          </cell>
          <cell r="V211" t="str">
            <v>201112</v>
          </cell>
          <cell r="W211" t="str">
            <v>12</v>
          </cell>
          <cell r="X211">
            <v>1</v>
          </cell>
          <cell r="Y211" t="str">
            <v>CAS ZONALES DICIEMBRE 2011</v>
          </cell>
          <cell r="Z211">
            <v>4136</v>
          </cell>
          <cell r="AA211" t="str">
            <v>10066695862</v>
          </cell>
          <cell r="AB211" t="str">
            <v>TAPULLIMA</v>
          </cell>
          <cell r="AC211" t="str">
            <v>PANDURO</v>
          </cell>
          <cell r="AD211" t="str">
            <v>ROBERTO</v>
          </cell>
          <cell r="AE211" t="str">
            <v>PROFUTURO</v>
          </cell>
          <cell r="AF211" t="str">
            <v>04</v>
          </cell>
          <cell r="AG211">
            <v>43.4</v>
          </cell>
          <cell r="AH211">
            <v>27.8</v>
          </cell>
          <cell r="AI211">
            <v>71.2</v>
          </cell>
          <cell r="AJ211">
            <v>200</v>
          </cell>
          <cell r="AK211">
            <v>40805</v>
          </cell>
          <cell r="AL211" t="str">
            <v>2209229</v>
          </cell>
          <cell r="AM211">
            <v>40550</v>
          </cell>
          <cell r="AN211" t="str">
            <v>2011</v>
          </cell>
          <cell r="AO211" t="str">
            <v>1</v>
          </cell>
          <cell r="AP211">
            <v>97.2</v>
          </cell>
          <cell r="AQ211">
            <v>0</v>
          </cell>
          <cell r="AR211">
            <v>0</v>
          </cell>
          <cell r="AS211">
            <v>0</v>
          </cell>
          <cell r="AT211">
            <v>0</v>
          </cell>
          <cell r="AU211">
            <v>0</v>
          </cell>
          <cell r="AV211">
            <v>0</v>
          </cell>
          <cell r="AW211">
            <v>0</v>
          </cell>
          <cell r="AX211">
            <v>0</v>
          </cell>
          <cell r="AY211">
            <v>0</v>
          </cell>
          <cell r="AZ211">
            <v>0</v>
          </cell>
          <cell r="BA211">
            <v>0</v>
          </cell>
          <cell r="BB211">
            <v>26992</v>
          </cell>
          <cell r="BC211">
            <v>0</v>
          </cell>
          <cell r="BD211">
            <v>0</v>
          </cell>
          <cell r="BE211">
            <v>0</v>
          </cell>
          <cell r="BF211">
            <v>0</v>
          </cell>
          <cell r="BG211">
            <v>0</v>
          </cell>
          <cell r="BH211" t="str">
            <v>569901RTPUD6</v>
          </cell>
          <cell r="BI211">
            <v>40805</v>
          </cell>
        </row>
        <row r="212">
          <cell r="A212" t="str">
            <v>01118823</v>
          </cell>
          <cell r="B212" t="str">
            <v>VELA AMASIFUEN  RAUL</v>
          </cell>
          <cell r="C212" t="str">
            <v>TECNICO DE PROYECTOS</v>
          </cell>
          <cell r="D212" t="str">
            <v>01118823</v>
          </cell>
          <cell r="E212">
            <v>40805</v>
          </cell>
          <cell r="F212">
            <v>40908</v>
          </cell>
          <cell r="G212" t="str">
            <v>VELA AMASIFUEN  RAUL</v>
          </cell>
          <cell r="H212">
            <v>2900</v>
          </cell>
          <cell r="I212">
            <v>2900</v>
          </cell>
          <cell r="J212">
            <v>0</v>
          </cell>
          <cell r="K212">
            <v>0</v>
          </cell>
          <cell r="L212">
            <v>0</v>
          </cell>
          <cell r="M212">
            <v>2516.62</v>
          </cell>
          <cell r="N212" t="str">
            <v>OFICINA ZONAL SAN MARTIN</v>
          </cell>
          <cell r="O212" t="str">
            <v xml:space="preserve">0029  </v>
          </cell>
          <cell r="P212" t="str">
            <v>3412</v>
          </cell>
          <cell r="Q212" t="str">
            <v>002</v>
          </cell>
          <cell r="R212" t="str">
            <v>204</v>
          </cell>
          <cell r="S212">
            <v>40896</v>
          </cell>
          <cell r="T212" t="str">
            <v>04544006733</v>
          </cell>
          <cell r="U212" t="str">
            <v>201112</v>
          </cell>
          <cell r="V212" t="str">
            <v>201112</v>
          </cell>
          <cell r="W212" t="str">
            <v>12</v>
          </cell>
          <cell r="X212">
            <v>1</v>
          </cell>
          <cell r="Y212" t="str">
            <v>CAS ZONALES DICIEMBRE 2011</v>
          </cell>
          <cell r="Z212">
            <v>4135</v>
          </cell>
          <cell r="AA212" t="str">
            <v>10011188236</v>
          </cell>
          <cell r="AB212" t="str">
            <v>VELA</v>
          </cell>
          <cell r="AC212" t="str">
            <v>AMASIFUEN</v>
          </cell>
          <cell r="AD212" t="str">
            <v xml:space="preserve"> RAUL</v>
          </cell>
          <cell r="AE212" t="str">
            <v>INTEGRA</v>
          </cell>
          <cell r="AF212" t="str">
            <v>02</v>
          </cell>
          <cell r="AG212">
            <v>52.2</v>
          </cell>
          <cell r="AH212">
            <v>41.18</v>
          </cell>
          <cell r="AI212">
            <v>93.38</v>
          </cell>
          <cell r="AJ212">
            <v>290</v>
          </cell>
          <cell r="AK212">
            <v>40805</v>
          </cell>
          <cell r="AL212" t="str">
            <v>2635730</v>
          </cell>
          <cell r="AM212">
            <v>40837</v>
          </cell>
          <cell r="AN212" t="str">
            <v>2011</v>
          </cell>
          <cell r="AO212" t="str">
            <v>1</v>
          </cell>
          <cell r="AP212">
            <v>97.2</v>
          </cell>
          <cell r="AQ212">
            <v>0</v>
          </cell>
          <cell r="AR212">
            <v>0</v>
          </cell>
          <cell r="AS212">
            <v>0</v>
          </cell>
          <cell r="AT212">
            <v>0</v>
          </cell>
          <cell r="AU212">
            <v>0</v>
          </cell>
          <cell r="AV212">
            <v>0</v>
          </cell>
          <cell r="AW212">
            <v>0</v>
          </cell>
          <cell r="AX212">
            <v>0</v>
          </cell>
          <cell r="AY212">
            <v>0</v>
          </cell>
          <cell r="AZ212">
            <v>0</v>
          </cell>
          <cell r="BA212">
            <v>0</v>
          </cell>
          <cell r="BB212">
            <v>25630</v>
          </cell>
          <cell r="BC212">
            <v>0</v>
          </cell>
          <cell r="BD212">
            <v>0</v>
          </cell>
          <cell r="BE212">
            <v>0</v>
          </cell>
          <cell r="BF212">
            <v>0</v>
          </cell>
          <cell r="BG212">
            <v>0</v>
          </cell>
          <cell r="BH212" t="str">
            <v>556281RVAAS0</v>
          </cell>
          <cell r="BI212">
            <v>40805</v>
          </cell>
        </row>
        <row r="213">
          <cell r="A213" t="str">
            <v>01101078</v>
          </cell>
          <cell r="B213" t="str">
            <v>AREVALO VELASCO ROGER</v>
          </cell>
          <cell r="C213" t="str">
            <v>CHOFER</v>
          </cell>
          <cell r="D213" t="str">
            <v>01101078</v>
          </cell>
          <cell r="E213">
            <v>40890</v>
          </cell>
          <cell r="F213">
            <v>40939</v>
          </cell>
          <cell r="G213" t="str">
            <v>AREVALO VELASCO ROGER</v>
          </cell>
          <cell r="H213">
            <v>660</v>
          </cell>
          <cell r="I213">
            <v>660</v>
          </cell>
          <cell r="J213">
            <v>0</v>
          </cell>
          <cell r="K213">
            <v>0</v>
          </cell>
          <cell r="L213">
            <v>0</v>
          </cell>
          <cell r="M213">
            <v>572.75</v>
          </cell>
          <cell r="N213" t="str">
            <v>OFICINA ZONAL SAN MARTIN</v>
          </cell>
          <cell r="O213" t="str">
            <v xml:space="preserve">0029  </v>
          </cell>
          <cell r="P213" t="str">
            <v>3626</v>
          </cell>
          <cell r="Q213" t="str">
            <v>001</v>
          </cell>
          <cell r="R213" t="str">
            <v>00008</v>
          </cell>
          <cell r="S213">
            <v>40905</v>
          </cell>
          <cell r="T213" t="str">
            <v>04 581 021459</v>
          </cell>
          <cell r="U213" t="str">
            <v>201112</v>
          </cell>
          <cell r="V213" t="str">
            <v>201112</v>
          </cell>
          <cell r="W213" t="str">
            <v>13</v>
          </cell>
          <cell r="X213">
            <v>2</v>
          </cell>
          <cell r="Y213" t="str">
            <v>CAS ZONALES DICIEMBRE 2011 ADICIONAL 01</v>
          </cell>
          <cell r="Z213">
            <v>4250</v>
          </cell>
          <cell r="AA213" t="str">
            <v>10011010780</v>
          </cell>
          <cell r="AB213" t="str">
            <v>AREVALO</v>
          </cell>
          <cell r="AC213" t="str">
            <v>VELASCO</v>
          </cell>
          <cell r="AD213" t="str">
            <v>ROGER</v>
          </cell>
          <cell r="AE213" t="str">
            <v>INTEGRA</v>
          </cell>
          <cell r="AF213" t="str">
            <v>02</v>
          </cell>
          <cell r="AG213">
            <v>11.88</v>
          </cell>
          <cell r="AH213">
            <v>9.3699999999999992</v>
          </cell>
          <cell r="AI213">
            <v>21.25</v>
          </cell>
          <cell r="AJ213">
            <v>66</v>
          </cell>
          <cell r="AK213">
            <v>40890</v>
          </cell>
          <cell r="AL213" t="str">
            <v/>
          </cell>
          <cell r="AM213">
            <v>1</v>
          </cell>
          <cell r="AN213" t="str">
            <v>2011</v>
          </cell>
          <cell r="AO213" t="str">
            <v>1</v>
          </cell>
          <cell r="AP213">
            <v>60.75</v>
          </cell>
          <cell r="AQ213">
            <v>0</v>
          </cell>
          <cell r="AR213">
            <v>0</v>
          </cell>
          <cell r="AS213">
            <v>0</v>
          </cell>
          <cell r="AT213">
            <v>0</v>
          </cell>
          <cell r="AU213">
            <v>0</v>
          </cell>
          <cell r="AV213">
            <v>0</v>
          </cell>
          <cell r="AW213">
            <v>0</v>
          </cell>
          <cell r="AX213">
            <v>0</v>
          </cell>
          <cell r="AY213">
            <v>0</v>
          </cell>
          <cell r="AZ213">
            <v>0</v>
          </cell>
          <cell r="BA213">
            <v>0</v>
          </cell>
          <cell r="BB213">
            <v>27166</v>
          </cell>
          <cell r="BC213">
            <v>0</v>
          </cell>
          <cell r="BD213">
            <v>0</v>
          </cell>
          <cell r="BE213">
            <v>0</v>
          </cell>
          <cell r="BF213">
            <v>0</v>
          </cell>
          <cell r="BG213">
            <v>0</v>
          </cell>
          <cell r="BH213" t="str">
            <v>571641RAVVA3</v>
          </cell>
          <cell r="BI213">
            <v>40887</v>
          </cell>
        </row>
        <row r="214">
          <cell r="A214" t="str">
            <v>01101078</v>
          </cell>
          <cell r="B214" t="str">
            <v>AREVALO VELASCO ROGER</v>
          </cell>
          <cell r="C214" t="str">
            <v>CHOFER</v>
          </cell>
          <cell r="D214" t="str">
            <v>01101078</v>
          </cell>
          <cell r="E214">
            <v>40890</v>
          </cell>
          <cell r="F214">
            <v>40999</v>
          </cell>
          <cell r="G214" t="str">
            <v>AREVALO VELASCO ROGER</v>
          </cell>
          <cell r="H214">
            <v>660</v>
          </cell>
          <cell r="I214">
            <v>660</v>
          </cell>
          <cell r="J214">
            <v>0</v>
          </cell>
          <cell r="K214">
            <v>0</v>
          </cell>
          <cell r="L214">
            <v>0</v>
          </cell>
          <cell r="M214">
            <v>572.75</v>
          </cell>
          <cell r="N214" t="str">
            <v>OFICINA ZONAL SAN MARTIN</v>
          </cell>
          <cell r="O214" t="str">
            <v xml:space="preserve">0029  </v>
          </cell>
          <cell r="P214" t="str">
            <v>3626</v>
          </cell>
          <cell r="Q214" t="str">
            <v>001</v>
          </cell>
          <cell r="R214" t="str">
            <v>00008</v>
          </cell>
          <cell r="S214">
            <v>40905</v>
          </cell>
          <cell r="T214" t="str">
            <v>04 581 021459</v>
          </cell>
          <cell r="U214" t="str">
            <v>201112</v>
          </cell>
          <cell r="V214" t="str">
            <v>201112</v>
          </cell>
          <cell r="W214" t="str">
            <v>13</v>
          </cell>
          <cell r="X214">
            <v>2</v>
          </cell>
          <cell r="Y214" t="str">
            <v>CAS ZONALES DICIEMBRE 2011 ADICIONAL 01</v>
          </cell>
          <cell r="Z214">
            <v>4250</v>
          </cell>
          <cell r="AA214" t="str">
            <v>10011010780</v>
          </cell>
          <cell r="AB214" t="str">
            <v>AREVALO</v>
          </cell>
          <cell r="AC214" t="str">
            <v>VELASCO</v>
          </cell>
          <cell r="AD214" t="str">
            <v>ROGER</v>
          </cell>
          <cell r="AE214" t="str">
            <v>INTEGRA</v>
          </cell>
          <cell r="AF214" t="str">
            <v>02</v>
          </cell>
          <cell r="AG214">
            <v>11.88</v>
          </cell>
          <cell r="AH214">
            <v>9.3699999999999992</v>
          </cell>
          <cell r="AI214">
            <v>21.25</v>
          </cell>
          <cell r="AJ214">
            <v>66</v>
          </cell>
          <cell r="AK214">
            <v>40890</v>
          </cell>
          <cell r="AL214" t="str">
            <v/>
          </cell>
          <cell r="AM214">
            <v>1</v>
          </cell>
          <cell r="AN214" t="str">
            <v>2011</v>
          </cell>
          <cell r="AO214" t="str">
            <v>1</v>
          </cell>
          <cell r="AP214">
            <v>60.75</v>
          </cell>
          <cell r="AQ214">
            <v>0</v>
          </cell>
          <cell r="AR214">
            <v>0</v>
          </cell>
          <cell r="AS214">
            <v>0</v>
          </cell>
          <cell r="AT214">
            <v>0</v>
          </cell>
          <cell r="AU214">
            <v>0</v>
          </cell>
          <cell r="AV214">
            <v>0</v>
          </cell>
          <cell r="AW214">
            <v>0</v>
          </cell>
          <cell r="AX214">
            <v>0</v>
          </cell>
          <cell r="AY214">
            <v>0</v>
          </cell>
          <cell r="AZ214">
            <v>0</v>
          </cell>
          <cell r="BA214">
            <v>0</v>
          </cell>
          <cell r="BB214">
            <v>27166</v>
          </cell>
          <cell r="BC214">
            <v>0</v>
          </cell>
          <cell r="BD214">
            <v>0</v>
          </cell>
          <cell r="BE214">
            <v>0</v>
          </cell>
          <cell r="BF214">
            <v>0</v>
          </cell>
          <cell r="BG214">
            <v>0</v>
          </cell>
          <cell r="BH214" t="str">
            <v>571641RAVVA3</v>
          </cell>
          <cell r="BI214">
            <v>40887</v>
          </cell>
        </row>
        <row r="215">
          <cell r="A215" t="str">
            <v>04400321</v>
          </cell>
          <cell r="B215" t="str">
            <v>DELGADO  RODRIGUEZ LUIS HERBERT</v>
          </cell>
          <cell r="C215" t="str">
            <v>JEFE DE LA OFICINA ZONAL TACNA</v>
          </cell>
          <cell r="D215" t="str">
            <v>04400321</v>
          </cell>
          <cell r="E215">
            <v>40882</v>
          </cell>
          <cell r="F215">
            <v>40939</v>
          </cell>
          <cell r="G215" t="str">
            <v>DELGADO  RODRIGUEZ LUIS HERBERT</v>
          </cell>
          <cell r="H215">
            <v>3466.66</v>
          </cell>
          <cell r="I215">
            <v>3466.66</v>
          </cell>
          <cell r="J215">
            <v>0</v>
          </cell>
          <cell r="K215">
            <v>0</v>
          </cell>
          <cell r="L215">
            <v>0</v>
          </cell>
          <cell r="M215">
            <v>3008.36</v>
          </cell>
          <cell r="N215" t="str">
            <v>OFICINA ZONAL TACNA</v>
          </cell>
          <cell r="O215" t="str">
            <v xml:space="preserve">0030  </v>
          </cell>
          <cell r="P215" t="str">
            <v>3562</v>
          </cell>
          <cell r="Q215" t="str">
            <v>003</v>
          </cell>
          <cell r="R215" t="str">
            <v>65</v>
          </cell>
          <cell r="S215">
            <v>40896</v>
          </cell>
          <cell r="T215" t="str">
            <v>04 141 035059</v>
          </cell>
          <cell r="U215" t="str">
            <v>201112</v>
          </cell>
          <cell r="V215" t="str">
            <v>201112</v>
          </cell>
          <cell r="W215" t="str">
            <v>12</v>
          </cell>
          <cell r="X215">
            <v>1</v>
          </cell>
          <cell r="Y215" t="str">
            <v>CAS ZONALES DICIEMBRE 2011</v>
          </cell>
          <cell r="Z215">
            <v>4230</v>
          </cell>
          <cell r="AA215" t="str">
            <v>10044003215</v>
          </cell>
          <cell r="AB215" t="str">
            <v xml:space="preserve">DELGADO </v>
          </cell>
          <cell r="AC215" t="str">
            <v>RODRIGUEZ</v>
          </cell>
          <cell r="AD215" t="str">
            <v>LUIS HERBERT</v>
          </cell>
          <cell r="AE215" t="str">
            <v>INTEGRA</v>
          </cell>
          <cell r="AF215" t="str">
            <v>02</v>
          </cell>
          <cell r="AG215">
            <v>62.4</v>
          </cell>
          <cell r="AH215">
            <v>49.23</v>
          </cell>
          <cell r="AI215">
            <v>111.63</v>
          </cell>
          <cell r="AJ215">
            <v>346.67</v>
          </cell>
          <cell r="AK215">
            <v>40882</v>
          </cell>
          <cell r="AL215" t="str">
            <v>2708909</v>
          </cell>
          <cell r="AM215">
            <v>40893</v>
          </cell>
          <cell r="AN215" t="str">
            <v>2011</v>
          </cell>
          <cell r="AO215" t="str">
            <v>1</v>
          </cell>
          <cell r="AP215">
            <v>97.2</v>
          </cell>
          <cell r="AQ215">
            <v>0</v>
          </cell>
          <cell r="AR215">
            <v>0</v>
          </cell>
          <cell r="AS215">
            <v>0</v>
          </cell>
          <cell r="AT215">
            <v>0</v>
          </cell>
          <cell r="AU215">
            <v>0</v>
          </cell>
          <cell r="AV215">
            <v>0</v>
          </cell>
          <cell r="AW215">
            <v>0</v>
          </cell>
          <cell r="AX215">
            <v>0</v>
          </cell>
          <cell r="AY215">
            <v>0</v>
          </cell>
          <cell r="AZ215">
            <v>0</v>
          </cell>
          <cell r="BA215">
            <v>0</v>
          </cell>
          <cell r="BB215">
            <v>22585</v>
          </cell>
          <cell r="BC215">
            <v>0</v>
          </cell>
          <cell r="BD215">
            <v>0</v>
          </cell>
          <cell r="BE215">
            <v>0</v>
          </cell>
          <cell r="BF215">
            <v>0</v>
          </cell>
          <cell r="BG215">
            <v>0</v>
          </cell>
          <cell r="BH215" t="str">
            <v>525831LDRGR7</v>
          </cell>
          <cell r="BI215">
            <v>40882</v>
          </cell>
        </row>
        <row r="216">
          <cell r="A216" t="str">
            <v>04400321</v>
          </cell>
          <cell r="B216" t="str">
            <v>DELGADO  RODRIGUEZ LUIS HERBERT</v>
          </cell>
          <cell r="C216" t="str">
            <v>JEFE DE LA OFICINA ZONAL TACNA</v>
          </cell>
          <cell r="D216" t="str">
            <v>04400321</v>
          </cell>
          <cell r="E216">
            <v>40882</v>
          </cell>
          <cell r="F216">
            <v>40968</v>
          </cell>
          <cell r="G216" t="str">
            <v>DELGADO  RODRIGUEZ LUIS HERBERT</v>
          </cell>
          <cell r="H216">
            <v>3466.66</v>
          </cell>
          <cell r="I216">
            <v>3466.66</v>
          </cell>
          <cell r="J216">
            <v>0</v>
          </cell>
          <cell r="K216">
            <v>0</v>
          </cell>
          <cell r="L216">
            <v>0</v>
          </cell>
          <cell r="M216">
            <v>3008.36</v>
          </cell>
          <cell r="N216" t="str">
            <v>OFICINA ZONAL TACNA</v>
          </cell>
          <cell r="O216" t="str">
            <v xml:space="preserve">0030  </v>
          </cell>
          <cell r="P216" t="str">
            <v>3562</v>
          </cell>
          <cell r="Q216" t="str">
            <v>003</v>
          </cell>
          <cell r="R216" t="str">
            <v>65</v>
          </cell>
          <cell r="S216">
            <v>40896</v>
          </cell>
          <cell r="T216" t="str">
            <v>04 141 035059</v>
          </cell>
          <cell r="U216" t="str">
            <v>201112</v>
          </cell>
          <cell r="V216" t="str">
            <v>201112</v>
          </cell>
          <cell r="W216" t="str">
            <v>12</v>
          </cell>
          <cell r="X216">
            <v>1</v>
          </cell>
          <cell r="Y216" t="str">
            <v>CAS ZONALES DICIEMBRE 2011</v>
          </cell>
          <cell r="Z216">
            <v>4230</v>
          </cell>
          <cell r="AA216" t="str">
            <v>10044003215</v>
          </cell>
          <cell r="AB216" t="str">
            <v xml:space="preserve">DELGADO </v>
          </cell>
          <cell r="AC216" t="str">
            <v>RODRIGUEZ</v>
          </cell>
          <cell r="AD216" t="str">
            <v>LUIS HERBERT</v>
          </cell>
          <cell r="AE216" t="str">
            <v>INTEGRA</v>
          </cell>
          <cell r="AF216" t="str">
            <v>02</v>
          </cell>
          <cell r="AG216">
            <v>62.4</v>
          </cell>
          <cell r="AH216">
            <v>49.23</v>
          </cell>
          <cell r="AI216">
            <v>111.63</v>
          </cell>
          <cell r="AJ216">
            <v>346.67</v>
          </cell>
          <cell r="AK216">
            <v>40882</v>
          </cell>
          <cell r="AL216" t="str">
            <v>2708909</v>
          </cell>
          <cell r="AM216">
            <v>40893</v>
          </cell>
          <cell r="AN216" t="str">
            <v>2011</v>
          </cell>
          <cell r="AO216" t="str">
            <v>1</v>
          </cell>
          <cell r="AP216">
            <v>97.2</v>
          </cell>
          <cell r="AQ216">
            <v>0</v>
          </cell>
          <cell r="AR216">
            <v>0</v>
          </cell>
          <cell r="AS216">
            <v>0</v>
          </cell>
          <cell r="AT216">
            <v>0</v>
          </cell>
          <cell r="AU216">
            <v>0</v>
          </cell>
          <cell r="AV216">
            <v>0</v>
          </cell>
          <cell r="AW216">
            <v>0</v>
          </cell>
          <cell r="AX216">
            <v>0</v>
          </cell>
          <cell r="AY216">
            <v>0</v>
          </cell>
          <cell r="AZ216">
            <v>0</v>
          </cell>
          <cell r="BA216">
            <v>0</v>
          </cell>
          <cell r="BB216">
            <v>22585</v>
          </cell>
          <cell r="BC216">
            <v>0</v>
          </cell>
          <cell r="BD216">
            <v>0</v>
          </cell>
          <cell r="BE216">
            <v>0</v>
          </cell>
          <cell r="BF216">
            <v>0</v>
          </cell>
          <cell r="BG216">
            <v>0</v>
          </cell>
          <cell r="BH216" t="str">
            <v>525831LDRGR7</v>
          </cell>
          <cell r="BI216">
            <v>40882</v>
          </cell>
        </row>
        <row r="217">
          <cell r="A217" t="str">
            <v>04400321</v>
          </cell>
          <cell r="B217" t="str">
            <v>DELGADO  RODRIGUEZ LUIS HERBERT</v>
          </cell>
          <cell r="C217" t="str">
            <v>JEFE DE LA OFICINA ZONAL TACNA</v>
          </cell>
          <cell r="D217" t="str">
            <v>04400321</v>
          </cell>
          <cell r="E217">
            <v>40882</v>
          </cell>
          <cell r="F217">
            <v>40999</v>
          </cell>
          <cell r="G217" t="str">
            <v>DELGADO  RODRIGUEZ LUIS HERBERT</v>
          </cell>
          <cell r="H217">
            <v>3466.66</v>
          </cell>
          <cell r="I217">
            <v>3466.66</v>
          </cell>
          <cell r="J217">
            <v>0</v>
          </cell>
          <cell r="K217">
            <v>0</v>
          </cell>
          <cell r="L217">
            <v>0</v>
          </cell>
          <cell r="M217">
            <v>3008.36</v>
          </cell>
          <cell r="N217" t="str">
            <v>OFICINA ZONAL TACNA</v>
          </cell>
          <cell r="O217" t="str">
            <v xml:space="preserve">0030  </v>
          </cell>
          <cell r="P217" t="str">
            <v>3562</v>
          </cell>
          <cell r="Q217" t="str">
            <v>003</v>
          </cell>
          <cell r="R217" t="str">
            <v>65</v>
          </cell>
          <cell r="S217">
            <v>40896</v>
          </cell>
          <cell r="T217" t="str">
            <v>04 141 035059</v>
          </cell>
          <cell r="U217" t="str">
            <v>201112</v>
          </cell>
          <cell r="V217" t="str">
            <v>201112</v>
          </cell>
          <cell r="W217" t="str">
            <v>12</v>
          </cell>
          <cell r="X217">
            <v>1</v>
          </cell>
          <cell r="Y217" t="str">
            <v>CAS ZONALES DICIEMBRE 2011</v>
          </cell>
          <cell r="Z217">
            <v>4230</v>
          </cell>
          <cell r="AA217" t="str">
            <v>10044003215</v>
          </cell>
          <cell r="AB217" t="str">
            <v xml:space="preserve">DELGADO </v>
          </cell>
          <cell r="AC217" t="str">
            <v>RODRIGUEZ</v>
          </cell>
          <cell r="AD217" t="str">
            <v>LUIS HERBERT</v>
          </cell>
          <cell r="AE217" t="str">
            <v>INTEGRA</v>
          </cell>
          <cell r="AF217" t="str">
            <v>02</v>
          </cell>
          <cell r="AG217">
            <v>62.4</v>
          </cell>
          <cell r="AH217">
            <v>49.23</v>
          </cell>
          <cell r="AI217">
            <v>111.63</v>
          </cell>
          <cell r="AJ217">
            <v>346.67</v>
          </cell>
          <cell r="AK217">
            <v>40882</v>
          </cell>
          <cell r="AL217" t="str">
            <v>2708909</v>
          </cell>
          <cell r="AM217">
            <v>40893</v>
          </cell>
          <cell r="AN217" t="str">
            <v>2011</v>
          </cell>
          <cell r="AO217" t="str">
            <v>1</v>
          </cell>
          <cell r="AP217">
            <v>97.2</v>
          </cell>
          <cell r="AQ217">
            <v>0</v>
          </cell>
          <cell r="AR217">
            <v>0</v>
          </cell>
          <cell r="AS217">
            <v>0</v>
          </cell>
          <cell r="AT217">
            <v>0</v>
          </cell>
          <cell r="AU217">
            <v>0</v>
          </cell>
          <cell r="AV217">
            <v>0</v>
          </cell>
          <cell r="AW217">
            <v>0</v>
          </cell>
          <cell r="AX217">
            <v>0</v>
          </cell>
          <cell r="AY217">
            <v>0</v>
          </cell>
          <cell r="AZ217">
            <v>0</v>
          </cell>
          <cell r="BA217">
            <v>0</v>
          </cell>
          <cell r="BB217">
            <v>22585</v>
          </cell>
          <cell r="BC217">
            <v>0</v>
          </cell>
          <cell r="BD217">
            <v>0</v>
          </cell>
          <cell r="BE217">
            <v>0</v>
          </cell>
          <cell r="BF217">
            <v>0</v>
          </cell>
          <cell r="BG217">
            <v>0</v>
          </cell>
          <cell r="BH217" t="str">
            <v>525831LDRGR7</v>
          </cell>
          <cell r="BI217">
            <v>40882</v>
          </cell>
        </row>
        <row r="218">
          <cell r="A218" t="str">
            <v>21400647</v>
          </cell>
          <cell r="B218" t="str">
            <v>RAFAEL  GAMBOA REINALDO EDUARDO</v>
          </cell>
          <cell r="C218" t="str">
            <v>JEFE DE LA OFICINA ZONAL TUMBES</v>
          </cell>
          <cell r="D218" t="str">
            <v>21400647</v>
          </cell>
          <cell r="E218">
            <v>40896</v>
          </cell>
          <cell r="F218">
            <v>40939</v>
          </cell>
          <cell r="G218" t="str">
            <v>RAFAEL  GAMBOA REINALDO EDUARDO</v>
          </cell>
          <cell r="H218">
            <v>1600</v>
          </cell>
          <cell r="I218">
            <v>1600</v>
          </cell>
          <cell r="J218">
            <v>0</v>
          </cell>
          <cell r="K218">
            <v>0</v>
          </cell>
          <cell r="L218">
            <v>0</v>
          </cell>
          <cell r="M218">
            <v>1388.48</v>
          </cell>
          <cell r="N218" t="str">
            <v>OFICINA ZONAL TUMBES</v>
          </cell>
          <cell r="O218" t="str">
            <v xml:space="preserve">0031  </v>
          </cell>
          <cell r="P218" t="str">
            <v>3623</v>
          </cell>
          <cell r="Q218" t="str">
            <v>001</v>
          </cell>
          <cell r="R218" t="str">
            <v>00039</v>
          </cell>
          <cell r="S218">
            <v>40905</v>
          </cell>
          <cell r="T218" t="str">
            <v>04009816556</v>
          </cell>
          <cell r="U218" t="str">
            <v>201112</v>
          </cell>
          <cell r="V218" t="str">
            <v>201112</v>
          </cell>
          <cell r="W218" t="str">
            <v>13</v>
          </cell>
          <cell r="X218">
            <v>2</v>
          </cell>
          <cell r="Y218" t="str">
            <v>CAS ZONALES DICIEMBRE 2011 ADICIONAL 01</v>
          </cell>
          <cell r="Z218">
            <v>4257</v>
          </cell>
          <cell r="AA218" t="str">
            <v>10214006478</v>
          </cell>
          <cell r="AB218" t="str">
            <v xml:space="preserve">RAFAEL </v>
          </cell>
          <cell r="AC218" t="str">
            <v>GAMBOA</v>
          </cell>
          <cell r="AD218" t="str">
            <v>REINALDO EDUARDO</v>
          </cell>
          <cell r="AE218" t="str">
            <v>INTEGRA</v>
          </cell>
          <cell r="AF218" t="str">
            <v>02</v>
          </cell>
          <cell r="AG218">
            <v>28.8</v>
          </cell>
          <cell r="AH218">
            <v>22.72</v>
          </cell>
          <cell r="AI218">
            <v>51.52</v>
          </cell>
          <cell r="AJ218">
            <v>160</v>
          </cell>
          <cell r="AK218">
            <v>40896</v>
          </cell>
          <cell r="AL218" t="str">
            <v/>
          </cell>
          <cell r="AM218">
            <v>1</v>
          </cell>
          <cell r="AN218" t="str">
            <v>2011</v>
          </cell>
          <cell r="AO218" t="str">
            <v>1</v>
          </cell>
          <cell r="AP218">
            <v>97.2</v>
          </cell>
          <cell r="AQ218">
            <v>0</v>
          </cell>
          <cell r="AR218">
            <v>0</v>
          </cell>
          <cell r="AS218">
            <v>0</v>
          </cell>
          <cell r="AT218">
            <v>0</v>
          </cell>
          <cell r="AU218">
            <v>0</v>
          </cell>
          <cell r="AV218">
            <v>0</v>
          </cell>
          <cell r="AW218">
            <v>0</v>
          </cell>
          <cell r="AX218">
            <v>0</v>
          </cell>
          <cell r="AY218">
            <v>0</v>
          </cell>
          <cell r="AZ218">
            <v>0</v>
          </cell>
          <cell r="BA218">
            <v>0</v>
          </cell>
          <cell r="BB218">
            <v>23044</v>
          </cell>
          <cell r="BC218">
            <v>0</v>
          </cell>
          <cell r="BD218">
            <v>0</v>
          </cell>
          <cell r="BE218">
            <v>0</v>
          </cell>
          <cell r="BF218">
            <v>0</v>
          </cell>
          <cell r="BG218">
            <v>0</v>
          </cell>
          <cell r="BH218" t="str">
            <v>530421RRGAB4</v>
          </cell>
          <cell r="BI218">
            <v>40896</v>
          </cell>
        </row>
        <row r="219">
          <cell r="A219" t="str">
            <v>21400647</v>
          </cell>
          <cell r="B219" t="str">
            <v>RAFAEL  GAMBOA REINALDO EDUARDO</v>
          </cell>
          <cell r="C219" t="str">
            <v>JEFE DE LA OFICINA ZONAL TUMBES</v>
          </cell>
          <cell r="D219" t="str">
            <v>21400647</v>
          </cell>
          <cell r="E219">
            <v>40896</v>
          </cell>
          <cell r="F219">
            <v>40968</v>
          </cell>
          <cell r="G219" t="str">
            <v>RAFAEL  GAMBOA REINALDO EDUARDO</v>
          </cell>
          <cell r="H219">
            <v>1600</v>
          </cell>
          <cell r="I219">
            <v>1600</v>
          </cell>
          <cell r="J219">
            <v>0</v>
          </cell>
          <cell r="K219">
            <v>0</v>
          </cell>
          <cell r="L219">
            <v>0</v>
          </cell>
          <cell r="M219">
            <v>1388.48</v>
          </cell>
          <cell r="N219" t="str">
            <v>OFICINA ZONAL TUMBES</v>
          </cell>
          <cell r="O219" t="str">
            <v xml:space="preserve">0031  </v>
          </cell>
          <cell r="P219" t="str">
            <v>3623</v>
          </cell>
          <cell r="Q219" t="str">
            <v>001</v>
          </cell>
          <cell r="R219" t="str">
            <v>00039</v>
          </cell>
          <cell r="S219">
            <v>40905</v>
          </cell>
          <cell r="T219" t="str">
            <v>04009816556</v>
          </cell>
          <cell r="U219" t="str">
            <v>201112</v>
          </cell>
          <cell r="V219" t="str">
            <v>201112</v>
          </cell>
          <cell r="W219" t="str">
            <v>13</v>
          </cell>
          <cell r="X219">
            <v>2</v>
          </cell>
          <cell r="Y219" t="str">
            <v>CAS ZONALES DICIEMBRE 2011 ADICIONAL 01</v>
          </cell>
          <cell r="Z219">
            <v>4257</v>
          </cell>
          <cell r="AA219" t="str">
            <v>10214006478</v>
          </cell>
          <cell r="AB219" t="str">
            <v xml:space="preserve">RAFAEL </v>
          </cell>
          <cell r="AC219" t="str">
            <v>GAMBOA</v>
          </cell>
          <cell r="AD219" t="str">
            <v>REINALDO EDUARDO</v>
          </cell>
          <cell r="AE219" t="str">
            <v>INTEGRA</v>
          </cell>
          <cell r="AF219" t="str">
            <v>02</v>
          </cell>
          <cell r="AG219">
            <v>28.8</v>
          </cell>
          <cell r="AH219">
            <v>22.72</v>
          </cell>
          <cell r="AI219">
            <v>51.52</v>
          </cell>
          <cell r="AJ219">
            <v>160</v>
          </cell>
          <cell r="AK219">
            <v>40896</v>
          </cell>
          <cell r="AL219" t="str">
            <v/>
          </cell>
          <cell r="AM219">
            <v>1</v>
          </cell>
          <cell r="AN219" t="str">
            <v>2011</v>
          </cell>
          <cell r="AO219" t="str">
            <v>1</v>
          </cell>
          <cell r="AP219">
            <v>97.2</v>
          </cell>
          <cell r="AQ219">
            <v>0</v>
          </cell>
          <cell r="AR219">
            <v>0</v>
          </cell>
          <cell r="AS219">
            <v>0</v>
          </cell>
          <cell r="AT219">
            <v>0</v>
          </cell>
          <cell r="AU219">
            <v>0</v>
          </cell>
          <cell r="AV219">
            <v>0</v>
          </cell>
          <cell r="AW219">
            <v>0</v>
          </cell>
          <cell r="AX219">
            <v>0</v>
          </cell>
          <cell r="AY219">
            <v>0</v>
          </cell>
          <cell r="AZ219">
            <v>0</v>
          </cell>
          <cell r="BA219">
            <v>0</v>
          </cell>
          <cell r="BB219">
            <v>23044</v>
          </cell>
          <cell r="BC219">
            <v>0</v>
          </cell>
          <cell r="BD219">
            <v>0</v>
          </cell>
          <cell r="BE219">
            <v>0</v>
          </cell>
          <cell r="BF219">
            <v>0</v>
          </cell>
          <cell r="BG219">
            <v>0</v>
          </cell>
          <cell r="BH219" t="str">
            <v>530421RRGAB4</v>
          </cell>
          <cell r="BI219">
            <v>40896</v>
          </cell>
        </row>
        <row r="220">
          <cell r="A220" t="str">
            <v>21400647</v>
          </cell>
          <cell r="B220" t="str">
            <v>RAFAEL  GAMBOA REINALDO EDUARDO</v>
          </cell>
          <cell r="C220" t="str">
            <v>JEFE DE LA OFICINA ZONAL TUMBES</v>
          </cell>
          <cell r="D220" t="str">
            <v>21400647</v>
          </cell>
          <cell r="E220">
            <v>40896</v>
          </cell>
          <cell r="F220">
            <v>40999</v>
          </cell>
          <cell r="G220" t="str">
            <v>RAFAEL  GAMBOA REINALDO EDUARDO</v>
          </cell>
          <cell r="H220">
            <v>1600</v>
          </cell>
          <cell r="I220">
            <v>1600</v>
          </cell>
          <cell r="J220">
            <v>0</v>
          </cell>
          <cell r="K220">
            <v>0</v>
          </cell>
          <cell r="L220">
            <v>0</v>
          </cell>
          <cell r="M220">
            <v>1388.48</v>
          </cell>
          <cell r="N220" t="str">
            <v>OFICINA ZONAL TUMBES</v>
          </cell>
          <cell r="O220" t="str">
            <v xml:space="preserve">0031  </v>
          </cell>
          <cell r="P220" t="str">
            <v>3623</v>
          </cell>
          <cell r="Q220" t="str">
            <v>001</v>
          </cell>
          <cell r="R220" t="str">
            <v>00039</v>
          </cell>
          <cell r="S220">
            <v>40905</v>
          </cell>
          <cell r="T220" t="str">
            <v>04009816556</v>
          </cell>
          <cell r="U220" t="str">
            <v>201112</v>
          </cell>
          <cell r="V220" t="str">
            <v>201112</v>
          </cell>
          <cell r="W220" t="str">
            <v>13</v>
          </cell>
          <cell r="X220">
            <v>2</v>
          </cell>
          <cell r="Y220" t="str">
            <v>CAS ZONALES DICIEMBRE 2011 ADICIONAL 01</v>
          </cell>
          <cell r="Z220">
            <v>4257</v>
          </cell>
          <cell r="AA220" t="str">
            <v>10214006478</v>
          </cell>
          <cell r="AB220" t="str">
            <v xml:space="preserve">RAFAEL </v>
          </cell>
          <cell r="AC220" t="str">
            <v>GAMBOA</v>
          </cell>
          <cell r="AD220" t="str">
            <v>REINALDO EDUARDO</v>
          </cell>
          <cell r="AE220" t="str">
            <v>INTEGRA</v>
          </cell>
          <cell r="AF220" t="str">
            <v>02</v>
          </cell>
          <cell r="AG220">
            <v>28.8</v>
          </cell>
          <cell r="AH220">
            <v>22.72</v>
          </cell>
          <cell r="AI220">
            <v>51.52</v>
          </cell>
          <cell r="AJ220">
            <v>160</v>
          </cell>
          <cell r="AK220">
            <v>40896</v>
          </cell>
          <cell r="AL220" t="str">
            <v/>
          </cell>
          <cell r="AM220">
            <v>1</v>
          </cell>
          <cell r="AN220" t="str">
            <v>2011</v>
          </cell>
          <cell r="AO220" t="str">
            <v>1</v>
          </cell>
          <cell r="AP220">
            <v>97.2</v>
          </cell>
          <cell r="AQ220">
            <v>0</v>
          </cell>
          <cell r="AR220">
            <v>0</v>
          </cell>
          <cell r="AS220">
            <v>0</v>
          </cell>
          <cell r="AT220">
            <v>0</v>
          </cell>
          <cell r="AU220">
            <v>0</v>
          </cell>
          <cell r="AV220">
            <v>0</v>
          </cell>
          <cell r="AW220">
            <v>0</v>
          </cell>
          <cell r="AX220">
            <v>0</v>
          </cell>
          <cell r="AY220">
            <v>0</v>
          </cell>
          <cell r="AZ220">
            <v>0</v>
          </cell>
          <cell r="BA220">
            <v>0</v>
          </cell>
          <cell r="BB220">
            <v>23044</v>
          </cell>
          <cell r="BC220">
            <v>0</v>
          </cell>
          <cell r="BD220">
            <v>0</v>
          </cell>
          <cell r="BE220">
            <v>0</v>
          </cell>
          <cell r="BF220">
            <v>0</v>
          </cell>
          <cell r="BG220">
            <v>0</v>
          </cell>
          <cell r="BH220" t="str">
            <v>530421RRGAB4</v>
          </cell>
          <cell r="BI220">
            <v>40896</v>
          </cell>
        </row>
        <row r="221">
          <cell r="A221" t="str">
            <v>40615621</v>
          </cell>
          <cell r="B221" t="str">
            <v>CERRON SALINAS RAUL FERNANDO</v>
          </cell>
          <cell r="C221" t="str">
            <v>JEFE DE OFICINA ZONAL UCAYALI</v>
          </cell>
          <cell r="D221" t="str">
            <v>40615621</v>
          </cell>
          <cell r="E221">
            <v>40849</v>
          </cell>
          <cell r="F221">
            <v>40908</v>
          </cell>
          <cell r="G221" t="str">
            <v>CERRON SALINAS RAUL FERNANDO</v>
          </cell>
          <cell r="H221">
            <v>5300</v>
          </cell>
          <cell r="I221">
            <v>5300</v>
          </cell>
          <cell r="J221">
            <v>0</v>
          </cell>
          <cell r="K221">
            <v>0</v>
          </cell>
          <cell r="L221">
            <v>0</v>
          </cell>
          <cell r="M221">
            <v>4599.34</v>
          </cell>
          <cell r="N221" t="str">
            <v>OFICINA ZONAL UCAYALI</v>
          </cell>
          <cell r="O221" t="str">
            <v xml:space="preserve">0032  </v>
          </cell>
          <cell r="P221" t="str">
            <v>3444</v>
          </cell>
          <cell r="Q221" t="str">
            <v>E001</v>
          </cell>
          <cell r="R221" t="str">
            <v>106</v>
          </cell>
          <cell r="S221">
            <v>40892</v>
          </cell>
          <cell r="T221" t="str">
            <v>4041064752</v>
          </cell>
          <cell r="U221" t="str">
            <v>201112</v>
          </cell>
          <cell r="V221" t="str">
            <v>201112</v>
          </cell>
          <cell r="W221" t="str">
            <v>12</v>
          </cell>
          <cell r="X221">
            <v>1</v>
          </cell>
          <cell r="Y221" t="str">
            <v>CAS ZONALES DICIEMBRE 2011</v>
          </cell>
          <cell r="Z221">
            <v>4165</v>
          </cell>
          <cell r="AA221" t="str">
            <v>10406156210</v>
          </cell>
          <cell r="AB221" t="str">
            <v>CERRON</v>
          </cell>
          <cell r="AC221" t="str">
            <v>SALINAS</v>
          </cell>
          <cell r="AD221" t="str">
            <v>RAUL FERNANDO</v>
          </cell>
          <cell r="AE221" t="str">
            <v>INTEGRA</v>
          </cell>
          <cell r="AF221" t="str">
            <v>02</v>
          </cell>
          <cell r="AG221">
            <v>95.4</v>
          </cell>
          <cell r="AH221">
            <v>75.260000000000005</v>
          </cell>
          <cell r="AI221">
            <v>170.66</v>
          </cell>
          <cell r="AJ221">
            <v>530</v>
          </cell>
          <cell r="AK221">
            <v>40849</v>
          </cell>
          <cell r="AL221" t="str">
            <v>2406772</v>
          </cell>
          <cell r="AM221">
            <v>40634</v>
          </cell>
          <cell r="AN221" t="str">
            <v>2011</v>
          </cell>
          <cell r="AO221" t="str">
            <v>1</v>
          </cell>
          <cell r="AP221">
            <v>97.2</v>
          </cell>
          <cell r="AQ221">
            <v>0</v>
          </cell>
          <cell r="AR221">
            <v>0</v>
          </cell>
          <cell r="AS221">
            <v>0</v>
          </cell>
          <cell r="AT221">
            <v>0</v>
          </cell>
          <cell r="AU221">
            <v>0</v>
          </cell>
          <cell r="AV221">
            <v>0</v>
          </cell>
          <cell r="AW221">
            <v>0</v>
          </cell>
          <cell r="AX221">
            <v>0</v>
          </cell>
          <cell r="AY221">
            <v>0</v>
          </cell>
          <cell r="AZ221">
            <v>0</v>
          </cell>
          <cell r="BA221">
            <v>0</v>
          </cell>
          <cell r="BB221">
            <v>29344</v>
          </cell>
          <cell r="BC221">
            <v>0</v>
          </cell>
          <cell r="BD221">
            <v>0</v>
          </cell>
          <cell r="BE221">
            <v>0</v>
          </cell>
          <cell r="BF221">
            <v>0</v>
          </cell>
          <cell r="BG221">
            <v>0</v>
          </cell>
          <cell r="BH221" t="str">
            <v>593421RCSRI0</v>
          </cell>
          <cell r="BI221">
            <v>40849</v>
          </cell>
        </row>
        <row r="222">
          <cell r="A222" t="str">
            <v>32762503</v>
          </cell>
          <cell r="B222" t="str">
            <v>MUÑOZ PALOMINO PERCY CHESTER</v>
          </cell>
          <cell r="C222" t="str">
            <v>RESPONSABLE DE PROYECTOS</v>
          </cell>
          <cell r="D222" t="str">
            <v>32762503</v>
          </cell>
          <cell r="E222">
            <v>40886</v>
          </cell>
          <cell r="F222">
            <v>40939</v>
          </cell>
          <cell r="G222" t="str">
            <v>MUÑOZ PALOMINO PERCY CHESTER</v>
          </cell>
          <cell r="H222">
            <v>2273.33</v>
          </cell>
          <cell r="I222">
            <v>2273.33</v>
          </cell>
          <cell r="J222">
            <v>0</v>
          </cell>
          <cell r="K222">
            <v>0</v>
          </cell>
          <cell r="L222">
            <v>0</v>
          </cell>
          <cell r="M222">
            <v>1981.44</v>
          </cell>
          <cell r="N222" t="str">
            <v>OFICINA ZONAL UCAYALI</v>
          </cell>
          <cell r="O222" t="str">
            <v xml:space="preserve">0032  </v>
          </cell>
          <cell r="P222" t="str">
            <v>3574</v>
          </cell>
          <cell r="Q222" t="str">
            <v>001</v>
          </cell>
          <cell r="R222" t="str">
            <v>265</v>
          </cell>
          <cell r="S222">
            <v>40896</v>
          </cell>
          <cell r="T222" t="str">
            <v>4017973296</v>
          </cell>
          <cell r="U222" t="str">
            <v>201112</v>
          </cell>
          <cell r="V222" t="str">
            <v>201112</v>
          </cell>
          <cell r="W222" t="str">
            <v>12</v>
          </cell>
          <cell r="X222">
            <v>1</v>
          </cell>
          <cell r="Y222" t="str">
            <v>CAS ZONALES DICIEMBRE 2011</v>
          </cell>
          <cell r="Z222">
            <v>451</v>
          </cell>
          <cell r="AA222" t="str">
            <v>10327625034</v>
          </cell>
          <cell r="AB222" t="str">
            <v>MUÑOZ</v>
          </cell>
          <cell r="AC222" t="str">
            <v>PALOMINO</v>
          </cell>
          <cell r="AD222" t="str">
            <v>PERCY CHESTER</v>
          </cell>
          <cell r="AE222" t="str">
            <v>PRIMA</v>
          </cell>
          <cell r="AF222" t="str">
            <v>03</v>
          </cell>
          <cell r="AG222">
            <v>39.78</v>
          </cell>
          <cell r="AH222">
            <v>24.78</v>
          </cell>
          <cell r="AI222">
            <v>64.56</v>
          </cell>
          <cell r="AJ222">
            <v>227.33</v>
          </cell>
          <cell r="AK222">
            <v>40886</v>
          </cell>
          <cell r="AL222" t="str">
            <v>2706478</v>
          </cell>
          <cell r="AM222">
            <v>40892</v>
          </cell>
          <cell r="AN222" t="str">
            <v>2011</v>
          </cell>
          <cell r="AO222" t="str">
            <v>1</v>
          </cell>
          <cell r="AP222">
            <v>97.2</v>
          </cell>
          <cell r="AQ222">
            <v>0</v>
          </cell>
          <cell r="AR222">
            <v>0</v>
          </cell>
          <cell r="AS222">
            <v>0</v>
          </cell>
          <cell r="AT222">
            <v>0</v>
          </cell>
          <cell r="AU222">
            <v>0</v>
          </cell>
          <cell r="AV222">
            <v>0</v>
          </cell>
          <cell r="AW222">
            <v>0</v>
          </cell>
          <cell r="AX222">
            <v>0</v>
          </cell>
          <cell r="AY222">
            <v>0</v>
          </cell>
          <cell r="AZ222">
            <v>0</v>
          </cell>
          <cell r="BA222">
            <v>0</v>
          </cell>
          <cell r="BB222">
            <v>23975</v>
          </cell>
          <cell r="BC222">
            <v>0</v>
          </cell>
          <cell r="BD222">
            <v>0</v>
          </cell>
          <cell r="BE222">
            <v>0</v>
          </cell>
          <cell r="BF222">
            <v>0</v>
          </cell>
          <cell r="BG222">
            <v>0</v>
          </cell>
          <cell r="BH222" t="str">
            <v>539731PMPOO2</v>
          </cell>
          <cell r="BI222">
            <v>40886</v>
          </cell>
        </row>
        <row r="223">
          <cell r="A223" t="str">
            <v>32762503</v>
          </cell>
          <cell r="B223" t="str">
            <v>MUÑOZ PALOMINO PERCY CHESTER</v>
          </cell>
          <cell r="C223" t="str">
            <v>RESPONSABLE DE PROYECTOS</v>
          </cell>
          <cell r="D223" t="str">
            <v>32762503</v>
          </cell>
          <cell r="E223">
            <v>40886</v>
          </cell>
          <cell r="F223">
            <v>40999</v>
          </cell>
          <cell r="G223" t="str">
            <v>MUÑOZ PALOMINO PERCY CHESTER</v>
          </cell>
          <cell r="H223">
            <v>2273.33</v>
          </cell>
          <cell r="I223">
            <v>2273.33</v>
          </cell>
          <cell r="J223">
            <v>0</v>
          </cell>
          <cell r="K223">
            <v>0</v>
          </cell>
          <cell r="L223">
            <v>0</v>
          </cell>
          <cell r="M223">
            <v>1981.44</v>
          </cell>
          <cell r="N223" t="str">
            <v>OFICINA ZONAL UCAYALI</v>
          </cell>
          <cell r="O223" t="str">
            <v xml:space="preserve">0032  </v>
          </cell>
          <cell r="P223" t="str">
            <v>3574</v>
          </cell>
          <cell r="Q223" t="str">
            <v>001</v>
          </cell>
          <cell r="R223" t="str">
            <v>265</v>
          </cell>
          <cell r="S223">
            <v>40896</v>
          </cell>
          <cell r="T223" t="str">
            <v>4017973296</v>
          </cell>
          <cell r="U223" t="str">
            <v>201112</v>
          </cell>
          <cell r="V223" t="str">
            <v>201112</v>
          </cell>
          <cell r="W223" t="str">
            <v>12</v>
          </cell>
          <cell r="X223">
            <v>1</v>
          </cell>
          <cell r="Y223" t="str">
            <v>CAS ZONALES DICIEMBRE 2011</v>
          </cell>
          <cell r="Z223">
            <v>451</v>
          </cell>
          <cell r="AA223" t="str">
            <v>10327625034</v>
          </cell>
          <cell r="AB223" t="str">
            <v>MUÑOZ</v>
          </cell>
          <cell r="AC223" t="str">
            <v>PALOMINO</v>
          </cell>
          <cell r="AD223" t="str">
            <v>PERCY CHESTER</v>
          </cell>
          <cell r="AE223" t="str">
            <v>PRIMA</v>
          </cell>
          <cell r="AF223" t="str">
            <v>03</v>
          </cell>
          <cell r="AG223">
            <v>39.78</v>
          </cell>
          <cell r="AH223">
            <v>24.78</v>
          </cell>
          <cell r="AI223">
            <v>64.56</v>
          </cell>
          <cell r="AJ223">
            <v>227.33</v>
          </cell>
          <cell r="AK223">
            <v>40886</v>
          </cell>
          <cell r="AL223" t="str">
            <v>2706478</v>
          </cell>
          <cell r="AM223">
            <v>40892</v>
          </cell>
          <cell r="AN223" t="str">
            <v>2011</v>
          </cell>
          <cell r="AO223" t="str">
            <v>1</v>
          </cell>
          <cell r="AP223">
            <v>97.2</v>
          </cell>
          <cell r="AQ223">
            <v>0</v>
          </cell>
          <cell r="AR223">
            <v>0</v>
          </cell>
          <cell r="AS223">
            <v>0</v>
          </cell>
          <cell r="AT223">
            <v>0</v>
          </cell>
          <cell r="AU223">
            <v>0</v>
          </cell>
          <cell r="AV223">
            <v>0</v>
          </cell>
          <cell r="AW223">
            <v>0</v>
          </cell>
          <cell r="AX223">
            <v>0</v>
          </cell>
          <cell r="AY223">
            <v>0</v>
          </cell>
          <cell r="AZ223">
            <v>0</v>
          </cell>
          <cell r="BA223">
            <v>0</v>
          </cell>
          <cell r="BB223">
            <v>23975</v>
          </cell>
          <cell r="BC223">
            <v>0</v>
          </cell>
          <cell r="BD223">
            <v>0</v>
          </cell>
          <cell r="BE223">
            <v>0</v>
          </cell>
          <cell r="BF223">
            <v>0</v>
          </cell>
          <cell r="BG223">
            <v>0</v>
          </cell>
          <cell r="BH223" t="str">
            <v>539731PMPOO2</v>
          </cell>
          <cell r="BI223">
            <v>40886</v>
          </cell>
        </row>
        <row r="224">
          <cell r="A224" t="str">
            <v>40820421</v>
          </cell>
          <cell r="B224" t="str">
            <v>VERA VELASQUEZ SORAIDA</v>
          </cell>
          <cell r="C224" t="str">
            <v>RESPONSABLE DE PROMOCIÓN SOCIAL Y CAPACITACIÓN</v>
          </cell>
          <cell r="D224" t="str">
            <v>40820421</v>
          </cell>
          <cell r="E224">
            <v>40886</v>
          </cell>
          <cell r="F224">
            <v>40939</v>
          </cell>
          <cell r="G224" t="str">
            <v>VERA VELASQUEZ SORAIDA</v>
          </cell>
          <cell r="H224">
            <v>2126.6</v>
          </cell>
          <cell r="I224">
            <v>2126.6</v>
          </cell>
          <cell r="J224">
            <v>0</v>
          </cell>
          <cell r="K224">
            <v>0</v>
          </cell>
          <cell r="L224">
            <v>0</v>
          </cell>
          <cell r="M224">
            <v>1839.51</v>
          </cell>
          <cell r="N224" t="str">
            <v>OFICINA ZONAL UCAYALI</v>
          </cell>
          <cell r="O224" t="str">
            <v xml:space="preserve">0032  </v>
          </cell>
          <cell r="P224" t="str">
            <v>3575</v>
          </cell>
          <cell r="Q224" t="str">
            <v>001</v>
          </cell>
          <cell r="R224" t="str">
            <v>73</v>
          </cell>
          <cell r="S224">
            <v>40896</v>
          </cell>
          <cell r="T224" t="str">
            <v>4182123329</v>
          </cell>
          <cell r="U224" t="str">
            <v>201112</v>
          </cell>
          <cell r="V224" t="str">
            <v>201112</v>
          </cell>
          <cell r="W224" t="str">
            <v>12</v>
          </cell>
          <cell r="X224">
            <v>1</v>
          </cell>
          <cell r="Y224" t="str">
            <v>CAS ZONALES DICIEMBRE 2011</v>
          </cell>
          <cell r="Z224">
            <v>487</v>
          </cell>
          <cell r="AA224" t="str">
            <v>10408204211</v>
          </cell>
          <cell r="AB224" t="str">
            <v>VERA</v>
          </cell>
          <cell r="AC224" t="str">
            <v>VELASQUEZ</v>
          </cell>
          <cell r="AD224" t="str">
            <v>SORAIDA</v>
          </cell>
          <cell r="AE224" t="str">
            <v>HORIZONTE</v>
          </cell>
          <cell r="AF224" t="str">
            <v>01</v>
          </cell>
          <cell r="AG224">
            <v>41.47</v>
          </cell>
          <cell r="AH224">
            <v>32.96</v>
          </cell>
          <cell r="AI224">
            <v>74.430000000000007</v>
          </cell>
          <cell r="AJ224">
            <v>212.66</v>
          </cell>
          <cell r="AK224">
            <v>40886</v>
          </cell>
          <cell r="AL224" t="str">
            <v>2706622</v>
          </cell>
          <cell r="AM224">
            <v>40892</v>
          </cell>
          <cell r="AN224" t="str">
            <v>2011</v>
          </cell>
          <cell r="AO224" t="str">
            <v>1</v>
          </cell>
          <cell r="AP224">
            <v>97.2</v>
          </cell>
          <cell r="AQ224">
            <v>0</v>
          </cell>
          <cell r="AR224">
            <v>0</v>
          </cell>
          <cell r="AS224">
            <v>0</v>
          </cell>
          <cell r="AT224">
            <v>0</v>
          </cell>
          <cell r="AU224">
            <v>0</v>
          </cell>
          <cell r="AV224">
            <v>0</v>
          </cell>
          <cell r="AW224">
            <v>0</v>
          </cell>
          <cell r="AX224">
            <v>0</v>
          </cell>
          <cell r="AY224">
            <v>0</v>
          </cell>
          <cell r="AZ224">
            <v>0</v>
          </cell>
          <cell r="BA224">
            <v>0</v>
          </cell>
          <cell r="BB224">
            <v>28694</v>
          </cell>
          <cell r="BC224">
            <v>0</v>
          </cell>
          <cell r="BD224">
            <v>0</v>
          </cell>
          <cell r="BE224">
            <v>0</v>
          </cell>
          <cell r="BF224">
            <v>0</v>
          </cell>
          <cell r="BG224">
            <v>0</v>
          </cell>
          <cell r="BH224" t="str">
            <v>586920SVVAA5</v>
          </cell>
          <cell r="BI224">
            <v>40886</v>
          </cell>
        </row>
        <row r="225">
          <cell r="A225" t="str">
            <v>40820421</v>
          </cell>
          <cell r="B225" t="str">
            <v>VERA VELASQUEZ SORAIDA</v>
          </cell>
          <cell r="C225" t="str">
            <v>RESPONSABLE DE PROMOCIÓN SOCIAL Y CAPACITACIÓN</v>
          </cell>
          <cell r="D225" t="str">
            <v>40820421</v>
          </cell>
          <cell r="E225">
            <v>40886</v>
          </cell>
          <cell r="F225">
            <v>40968</v>
          </cell>
          <cell r="G225" t="str">
            <v>VERA VELASQUEZ SORAIDA</v>
          </cell>
          <cell r="H225">
            <v>2126.6</v>
          </cell>
          <cell r="I225">
            <v>2126.6</v>
          </cell>
          <cell r="J225">
            <v>0</v>
          </cell>
          <cell r="K225">
            <v>0</v>
          </cell>
          <cell r="L225">
            <v>0</v>
          </cell>
          <cell r="M225">
            <v>1839.51</v>
          </cell>
          <cell r="N225" t="str">
            <v>OFICINA ZONAL UCAYALI</v>
          </cell>
          <cell r="O225" t="str">
            <v xml:space="preserve">0032  </v>
          </cell>
          <cell r="P225" t="str">
            <v>3575</v>
          </cell>
          <cell r="Q225" t="str">
            <v>001</v>
          </cell>
          <cell r="R225" t="str">
            <v>73</v>
          </cell>
          <cell r="S225">
            <v>40896</v>
          </cell>
          <cell r="T225" t="str">
            <v>4182123329</v>
          </cell>
          <cell r="U225" t="str">
            <v>201112</v>
          </cell>
          <cell r="V225" t="str">
            <v>201112</v>
          </cell>
          <cell r="W225" t="str">
            <v>12</v>
          </cell>
          <cell r="X225">
            <v>1</v>
          </cell>
          <cell r="Y225" t="str">
            <v>CAS ZONALES DICIEMBRE 2011</v>
          </cell>
          <cell r="Z225">
            <v>487</v>
          </cell>
          <cell r="AA225" t="str">
            <v>10408204211</v>
          </cell>
          <cell r="AB225" t="str">
            <v>VERA</v>
          </cell>
          <cell r="AC225" t="str">
            <v>VELASQUEZ</v>
          </cell>
          <cell r="AD225" t="str">
            <v>SORAIDA</v>
          </cell>
          <cell r="AE225" t="str">
            <v>HORIZONTE</v>
          </cell>
          <cell r="AF225" t="str">
            <v>01</v>
          </cell>
          <cell r="AG225">
            <v>41.47</v>
          </cell>
          <cell r="AH225">
            <v>32.96</v>
          </cell>
          <cell r="AI225">
            <v>74.430000000000007</v>
          </cell>
          <cell r="AJ225">
            <v>212.66</v>
          </cell>
          <cell r="AK225">
            <v>40886</v>
          </cell>
          <cell r="AL225" t="str">
            <v>2706622</v>
          </cell>
          <cell r="AM225">
            <v>40892</v>
          </cell>
          <cell r="AN225" t="str">
            <v>2011</v>
          </cell>
          <cell r="AO225" t="str">
            <v>1</v>
          </cell>
          <cell r="AP225">
            <v>97.2</v>
          </cell>
          <cell r="AQ225">
            <v>0</v>
          </cell>
          <cell r="AR225">
            <v>0</v>
          </cell>
          <cell r="AS225">
            <v>0</v>
          </cell>
          <cell r="AT225">
            <v>0</v>
          </cell>
          <cell r="AU225">
            <v>0</v>
          </cell>
          <cell r="AV225">
            <v>0</v>
          </cell>
          <cell r="AW225">
            <v>0</v>
          </cell>
          <cell r="AX225">
            <v>0</v>
          </cell>
          <cell r="AY225">
            <v>0</v>
          </cell>
          <cell r="AZ225">
            <v>0</v>
          </cell>
          <cell r="BA225">
            <v>0</v>
          </cell>
          <cell r="BB225">
            <v>28694</v>
          </cell>
          <cell r="BC225">
            <v>0</v>
          </cell>
          <cell r="BD225">
            <v>0</v>
          </cell>
          <cell r="BE225">
            <v>0</v>
          </cell>
          <cell r="BF225">
            <v>0</v>
          </cell>
          <cell r="BG225">
            <v>0</v>
          </cell>
          <cell r="BH225" t="str">
            <v>586920SVVAA5</v>
          </cell>
          <cell r="BI225">
            <v>40886</v>
          </cell>
        </row>
        <row r="226">
          <cell r="A226" t="str">
            <v>40820421</v>
          </cell>
          <cell r="B226" t="str">
            <v>VERA VELASQUEZ SORAIDA</v>
          </cell>
          <cell r="C226" t="str">
            <v>RESPONSABLE DE PROMOCIÓN SOCIAL Y CAPACITACIÓN</v>
          </cell>
          <cell r="D226" t="str">
            <v>40820421</v>
          </cell>
          <cell r="E226">
            <v>40886</v>
          </cell>
          <cell r="F226">
            <v>40999</v>
          </cell>
          <cell r="G226" t="str">
            <v>VERA VELASQUEZ SORAIDA</v>
          </cell>
          <cell r="H226">
            <v>2126.6</v>
          </cell>
          <cell r="I226">
            <v>2126.6</v>
          </cell>
          <cell r="J226">
            <v>0</v>
          </cell>
          <cell r="K226">
            <v>0</v>
          </cell>
          <cell r="L226">
            <v>0</v>
          </cell>
          <cell r="M226">
            <v>1839.51</v>
          </cell>
          <cell r="N226" t="str">
            <v>OFICINA ZONAL UCAYALI</v>
          </cell>
          <cell r="O226" t="str">
            <v xml:space="preserve">0032  </v>
          </cell>
          <cell r="P226" t="str">
            <v>3575</v>
          </cell>
          <cell r="Q226" t="str">
            <v>001</v>
          </cell>
          <cell r="R226" t="str">
            <v>73</v>
          </cell>
          <cell r="S226">
            <v>40896</v>
          </cell>
          <cell r="T226" t="str">
            <v>4182123329</v>
          </cell>
          <cell r="U226" t="str">
            <v>201112</v>
          </cell>
          <cell r="V226" t="str">
            <v>201112</v>
          </cell>
          <cell r="W226" t="str">
            <v>12</v>
          </cell>
          <cell r="X226">
            <v>1</v>
          </cell>
          <cell r="Y226" t="str">
            <v>CAS ZONALES DICIEMBRE 2011</v>
          </cell>
          <cell r="Z226">
            <v>487</v>
          </cell>
          <cell r="AA226" t="str">
            <v>10408204211</v>
          </cell>
          <cell r="AB226" t="str">
            <v>VERA</v>
          </cell>
          <cell r="AC226" t="str">
            <v>VELASQUEZ</v>
          </cell>
          <cell r="AD226" t="str">
            <v>SORAIDA</v>
          </cell>
          <cell r="AE226" t="str">
            <v>HORIZONTE</v>
          </cell>
          <cell r="AF226" t="str">
            <v>01</v>
          </cell>
          <cell r="AG226">
            <v>41.47</v>
          </cell>
          <cell r="AH226">
            <v>32.96</v>
          </cell>
          <cell r="AI226">
            <v>74.430000000000007</v>
          </cell>
          <cell r="AJ226">
            <v>212.66</v>
          </cell>
          <cell r="AK226">
            <v>40886</v>
          </cell>
          <cell r="AL226" t="str">
            <v>2706622</v>
          </cell>
          <cell r="AM226">
            <v>40892</v>
          </cell>
          <cell r="AN226" t="str">
            <v>2011</v>
          </cell>
          <cell r="AO226" t="str">
            <v>1</v>
          </cell>
          <cell r="AP226">
            <v>97.2</v>
          </cell>
          <cell r="AQ226">
            <v>0</v>
          </cell>
          <cell r="AR226">
            <v>0</v>
          </cell>
          <cell r="AS226">
            <v>0</v>
          </cell>
          <cell r="AT226">
            <v>0</v>
          </cell>
          <cell r="AU226">
            <v>0</v>
          </cell>
          <cell r="AV226">
            <v>0</v>
          </cell>
          <cell r="AW226">
            <v>0</v>
          </cell>
          <cell r="AX226">
            <v>0</v>
          </cell>
          <cell r="AY226">
            <v>0</v>
          </cell>
          <cell r="AZ226">
            <v>0</v>
          </cell>
          <cell r="BA226">
            <v>0</v>
          </cell>
          <cell r="BB226">
            <v>28694</v>
          </cell>
          <cell r="BC226">
            <v>0</v>
          </cell>
          <cell r="BD226">
            <v>0</v>
          </cell>
          <cell r="BE226">
            <v>0</v>
          </cell>
          <cell r="BF226">
            <v>0</v>
          </cell>
          <cell r="BG226">
            <v>0</v>
          </cell>
          <cell r="BH226" t="str">
            <v>586920SVVAA5</v>
          </cell>
          <cell r="BI226">
            <v>40886</v>
          </cell>
        </row>
      </sheetData>
      <sheetData sheetId="15" refreshError="1"/>
      <sheetData sheetId="16" refreshError="1">
        <row r="5">
          <cell r="A5" t="str">
            <v>DNI</v>
          </cell>
          <cell r="B5" t="str">
            <v>APELLIDOS Y NOMBRES</v>
          </cell>
          <cell r="C5" t="str">
            <v>CARGO</v>
          </cell>
          <cell r="D5" t="str">
            <v>DIRECCION/OFICINA/UNIDAD</v>
          </cell>
          <cell r="E5" t="str">
            <v>FECHA DE INGRESO</v>
          </cell>
          <cell r="F5" t="str">
            <v>FECHA DE TERMINO</v>
          </cell>
          <cell r="G5" t="str">
            <v>REGIMEN</v>
          </cell>
          <cell r="H5">
            <v>40544</v>
          </cell>
          <cell r="I5">
            <v>40575</v>
          </cell>
          <cell r="J5">
            <v>40603</v>
          </cell>
          <cell r="K5">
            <v>40634</v>
          </cell>
          <cell r="L5">
            <v>40664</v>
          </cell>
          <cell r="M5">
            <v>40695</v>
          </cell>
          <cell r="N5">
            <v>40725</v>
          </cell>
          <cell r="O5">
            <v>40756</v>
          </cell>
          <cell r="P5">
            <v>40787</v>
          </cell>
          <cell r="Q5">
            <v>40817</v>
          </cell>
          <cell r="R5">
            <v>40848</v>
          </cell>
          <cell r="S5">
            <v>40878</v>
          </cell>
          <cell r="T5" t="str">
            <v>TOTAL</v>
          </cell>
        </row>
        <row r="6">
          <cell r="A6" t="str">
            <v>18072031</v>
          </cell>
          <cell r="B6" t="str">
            <v>AGUILAR FUENTES JOSE LUIS</v>
          </cell>
          <cell r="C6" t="str">
            <v>RESPONSABLE DE PROYECTOS</v>
          </cell>
          <cell r="D6" t="str">
            <v>OFICINA ZONAL LA LIBERTAD</v>
          </cell>
          <cell r="E6">
            <v>40148</v>
          </cell>
          <cell r="F6">
            <v>40678</v>
          </cell>
          <cell r="G6" t="str">
            <v>CAS D.L. 1057</v>
          </cell>
          <cell r="H6">
            <v>3300</v>
          </cell>
          <cell r="I6">
            <v>3300</v>
          </cell>
          <cell r="J6">
            <v>3300</v>
          </cell>
          <cell r="K6">
            <v>3300</v>
          </cell>
          <cell r="L6">
            <v>1650</v>
          </cell>
          <cell r="M6" t="str">
            <v>-</v>
          </cell>
          <cell r="N6" t="str">
            <v>-</v>
          </cell>
          <cell r="O6" t="str">
            <v>-</v>
          </cell>
          <cell r="P6" t="str">
            <v>-</v>
          </cell>
          <cell r="Q6" t="str">
            <v>-</v>
          </cell>
          <cell r="R6" t="str">
            <v>-</v>
          </cell>
          <cell r="S6" t="str">
            <v>-</v>
          </cell>
          <cell r="T6">
            <v>14850</v>
          </cell>
        </row>
        <row r="7">
          <cell r="A7" t="str">
            <v>18211930</v>
          </cell>
          <cell r="B7" t="str">
            <v>ANDERSON BURCKHARDT JORGE MARTIN</v>
          </cell>
          <cell r="C7" t="str">
            <v>ASISTENTE DE SUPERVISION</v>
          </cell>
          <cell r="D7" t="str">
            <v>OFICINA ZONAL LA LIBERTAD</v>
          </cell>
          <cell r="E7">
            <v>39722</v>
          </cell>
          <cell r="F7">
            <v>40678</v>
          </cell>
          <cell r="G7" t="str">
            <v>CAS D.L. 1057</v>
          </cell>
          <cell r="H7">
            <v>3000</v>
          </cell>
          <cell r="I7">
            <v>3000</v>
          </cell>
          <cell r="J7">
            <v>3000</v>
          </cell>
          <cell r="K7">
            <v>3000</v>
          </cell>
          <cell r="L7">
            <v>1500</v>
          </cell>
          <cell r="M7" t="str">
            <v>-</v>
          </cell>
          <cell r="N7" t="str">
            <v>-</v>
          </cell>
          <cell r="O7" t="str">
            <v>-</v>
          </cell>
          <cell r="P7" t="str">
            <v>-</v>
          </cell>
          <cell r="Q7" t="str">
            <v>-</v>
          </cell>
          <cell r="R7" t="str">
            <v>-</v>
          </cell>
          <cell r="S7" t="str">
            <v>-</v>
          </cell>
          <cell r="T7">
            <v>13500</v>
          </cell>
        </row>
        <row r="8">
          <cell r="A8" t="str">
            <v>18181555</v>
          </cell>
          <cell r="B8" t="str">
            <v>JARA RIVERA VIVIANA VANESA</v>
          </cell>
          <cell r="C8" t="str">
            <v>RESPONSABLE DE PROMOCION SOCIAL Y CAPACITACION</v>
          </cell>
          <cell r="D8" t="str">
            <v>OFICINA ZONAL LA LIBERTAD</v>
          </cell>
          <cell r="E8">
            <v>39874</v>
          </cell>
          <cell r="F8">
            <v>40678</v>
          </cell>
          <cell r="G8" t="str">
            <v>CAS D.L. 1057</v>
          </cell>
          <cell r="H8">
            <v>2000</v>
          </cell>
          <cell r="I8">
            <v>2000</v>
          </cell>
          <cell r="J8">
            <v>2000</v>
          </cell>
          <cell r="K8">
            <v>2000</v>
          </cell>
          <cell r="L8">
            <v>1000</v>
          </cell>
          <cell r="M8" t="str">
            <v>-</v>
          </cell>
          <cell r="N8" t="str">
            <v>-</v>
          </cell>
          <cell r="O8" t="str">
            <v>-</v>
          </cell>
          <cell r="P8" t="str">
            <v>-</v>
          </cell>
          <cell r="Q8" t="str">
            <v>-</v>
          </cell>
          <cell r="R8">
            <v>2480</v>
          </cell>
          <cell r="S8">
            <v>3100</v>
          </cell>
          <cell r="T8">
            <v>14580</v>
          </cell>
        </row>
        <row r="9">
          <cell r="A9" t="str">
            <v>18134988</v>
          </cell>
          <cell r="B9" t="str">
            <v>PANTOJA ROBLES JESSICA GERARDINA</v>
          </cell>
          <cell r="C9" t="str">
            <v>RESPONSABLE DE PROYECTOS- EVALUACION</v>
          </cell>
          <cell r="D9" t="str">
            <v>OFICINA ZONAL LA LIBERTAD</v>
          </cell>
          <cell r="E9">
            <v>39980</v>
          </cell>
          <cell r="F9">
            <v>40908</v>
          </cell>
          <cell r="G9" t="str">
            <v>CAS D.L. 1057</v>
          </cell>
          <cell r="H9">
            <v>3300</v>
          </cell>
          <cell r="I9">
            <v>3300</v>
          </cell>
          <cell r="J9">
            <v>3300</v>
          </cell>
          <cell r="K9">
            <v>3300</v>
          </cell>
          <cell r="L9">
            <v>1650</v>
          </cell>
          <cell r="M9" t="str">
            <v>-</v>
          </cell>
          <cell r="N9" t="str">
            <v>-</v>
          </cell>
          <cell r="O9" t="str">
            <v>-</v>
          </cell>
          <cell r="P9" t="str">
            <v>-</v>
          </cell>
          <cell r="Q9" t="str">
            <v>-</v>
          </cell>
          <cell r="R9">
            <v>2640</v>
          </cell>
          <cell r="S9">
            <v>3300</v>
          </cell>
          <cell r="T9">
            <v>20790</v>
          </cell>
        </row>
        <row r="10">
          <cell r="A10" t="str">
            <v>18858460</v>
          </cell>
          <cell r="B10" t="str">
            <v>QUEZADA AZAÑEDO JUAN CARLOS</v>
          </cell>
          <cell r="C10" t="str">
            <v>CHOFER</v>
          </cell>
          <cell r="D10" t="str">
            <v>OFICINA ZONAL LA LIBERTAD</v>
          </cell>
          <cell r="E10">
            <v>39965</v>
          </cell>
          <cell r="F10">
            <v>40633</v>
          </cell>
          <cell r="G10" t="str">
            <v>CAS D.L. 1057</v>
          </cell>
          <cell r="H10">
            <v>1100</v>
          </cell>
          <cell r="I10">
            <v>1100</v>
          </cell>
          <cell r="J10">
            <v>1100</v>
          </cell>
          <cell r="K10" t="str">
            <v>-</v>
          </cell>
          <cell r="L10" t="str">
            <v>-</v>
          </cell>
          <cell r="M10" t="str">
            <v>-</v>
          </cell>
          <cell r="N10" t="str">
            <v>-</v>
          </cell>
          <cell r="O10" t="str">
            <v>-</v>
          </cell>
          <cell r="P10" t="str">
            <v>-</v>
          </cell>
          <cell r="Q10" t="str">
            <v>-</v>
          </cell>
          <cell r="R10" t="str">
            <v>-</v>
          </cell>
          <cell r="S10" t="str">
            <v>-</v>
          </cell>
          <cell r="T10">
            <v>3300</v>
          </cell>
        </row>
        <row r="11">
          <cell r="A11" t="str">
            <v>18034949</v>
          </cell>
          <cell r="B11" t="str">
            <v>RAMIREZ HERRERA NEPTALI</v>
          </cell>
          <cell r="C11" t="str">
            <v>JEFE ZONAL</v>
          </cell>
          <cell r="D11" t="str">
            <v>OFICINA ZONAL LA LIBERTAD</v>
          </cell>
          <cell r="E11">
            <v>40546</v>
          </cell>
          <cell r="F11">
            <v>40602</v>
          </cell>
          <cell r="G11" t="str">
            <v>CAS D.L. 1057</v>
          </cell>
          <cell r="H11">
            <v>5133.33</v>
          </cell>
          <cell r="I11">
            <v>5133.33</v>
          </cell>
          <cell r="J11" t="str">
            <v>-</v>
          </cell>
          <cell r="K11" t="str">
            <v>-</v>
          </cell>
          <cell r="L11" t="str">
            <v>-</v>
          </cell>
          <cell r="M11" t="str">
            <v>-</v>
          </cell>
          <cell r="N11" t="str">
            <v>-</v>
          </cell>
          <cell r="O11" t="str">
            <v>-</v>
          </cell>
          <cell r="P11" t="str">
            <v>-</v>
          </cell>
          <cell r="Q11" t="str">
            <v>-</v>
          </cell>
          <cell r="R11" t="str">
            <v>-</v>
          </cell>
          <cell r="S11" t="str">
            <v>-</v>
          </cell>
          <cell r="T11">
            <v>10266.66</v>
          </cell>
        </row>
        <row r="12">
          <cell r="A12" t="str">
            <v>40693397</v>
          </cell>
          <cell r="B12" t="str">
            <v>ESPARZA CASAS ALEXIS ALFREDO</v>
          </cell>
          <cell r="C12" t="str">
            <v>RESPONSABLE DE PROMOCION Y CAPACITACION</v>
          </cell>
          <cell r="D12" t="str">
            <v>OFICINA ZONAL LA LIBERTAD</v>
          </cell>
          <cell r="E12">
            <v>40591</v>
          </cell>
          <cell r="F12">
            <v>40618</v>
          </cell>
          <cell r="G12" t="str">
            <v>CAS D.L. 1057</v>
          </cell>
          <cell r="H12" t="str">
            <v>-</v>
          </cell>
          <cell r="I12">
            <v>1260</v>
          </cell>
          <cell r="J12" t="str">
            <v>-</v>
          </cell>
          <cell r="K12" t="str">
            <v>-</v>
          </cell>
          <cell r="L12" t="str">
            <v>-</v>
          </cell>
          <cell r="M12" t="str">
            <v>-</v>
          </cell>
          <cell r="N12" t="str">
            <v>-</v>
          </cell>
          <cell r="O12" t="str">
            <v>-</v>
          </cell>
          <cell r="P12" t="str">
            <v>-</v>
          </cell>
          <cell r="Q12" t="str">
            <v>-</v>
          </cell>
          <cell r="R12" t="str">
            <v>-</v>
          </cell>
          <cell r="S12" t="str">
            <v>-</v>
          </cell>
          <cell r="T12">
            <v>1260</v>
          </cell>
        </row>
        <row r="13">
          <cell r="A13" t="str">
            <v>19234786</v>
          </cell>
          <cell r="B13" t="str">
            <v>LOZADA  SOLIS CESAR WILFREDO</v>
          </cell>
          <cell r="C13" t="str">
            <v>JEFE ZONAL</v>
          </cell>
          <cell r="D13" t="str">
            <v>OFICINA ZONAL LA LIBERTAD</v>
          </cell>
          <cell r="E13">
            <v>40618</v>
          </cell>
          <cell r="F13">
            <v>40816</v>
          </cell>
          <cell r="G13" t="str">
            <v>CAS D.L. 1057</v>
          </cell>
          <cell r="H13" t="str">
            <v>-</v>
          </cell>
          <cell r="I13" t="str">
            <v>-</v>
          </cell>
          <cell r="J13">
            <v>0</v>
          </cell>
          <cell r="K13">
            <v>5500</v>
          </cell>
          <cell r="L13">
            <v>5500</v>
          </cell>
          <cell r="M13">
            <v>5500</v>
          </cell>
          <cell r="N13">
            <v>5500</v>
          </cell>
          <cell r="O13">
            <v>5500</v>
          </cell>
          <cell r="P13">
            <v>5500</v>
          </cell>
          <cell r="Q13" t="str">
            <v>-</v>
          </cell>
          <cell r="R13" t="str">
            <v>-</v>
          </cell>
          <cell r="S13" t="str">
            <v>-</v>
          </cell>
          <cell r="T13">
            <v>33000</v>
          </cell>
        </row>
        <row r="14">
          <cell r="A14" t="str">
            <v>18149723</v>
          </cell>
          <cell r="B14" t="str">
            <v>DIESTRA  ZAVALETA  LUCY JANETH</v>
          </cell>
          <cell r="C14" t="str">
            <v>RESPONSABLE DE PROYECTOS-SUPERVISION</v>
          </cell>
          <cell r="D14" t="str">
            <v>OFICINA ZONAL LA LIBERTAD</v>
          </cell>
          <cell r="E14">
            <v>40854</v>
          </cell>
          <cell r="F14">
            <v>40908</v>
          </cell>
          <cell r="G14" t="str">
            <v>CAS D.L. 1057</v>
          </cell>
          <cell r="H14" t="str">
            <v>-</v>
          </cell>
          <cell r="I14" t="str">
            <v>-</v>
          </cell>
          <cell r="J14" t="str">
            <v>-</v>
          </cell>
          <cell r="K14" t="str">
            <v>-</v>
          </cell>
          <cell r="L14" t="str">
            <v>-</v>
          </cell>
          <cell r="M14" t="str">
            <v>-</v>
          </cell>
          <cell r="N14" t="str">
            <v>-</v>
          </cell>
          <cell r="O14" t="str">
            <v>-</v>
          </cell>
          <cell r="P14" t="str">
            <v>-</v>
          </cell>
          <cell r="Q14" t="str">
            <v>-</v>
          </cell>
          <cell r="R14">
            <v>2640</v>
          </cell>
          <cell r="S14">
            <v>3300</v>
          </cell>
          <cell r="T14">
            <v>5940</v>
          </cell>
        </row>
        <row r="15">
          <cell r="A15" t="str">
            <v>19097085</v>
          </cell>
          <cell r="B15" t="str">
            <v>PLASENCIA  TISNADO DANTE MOISES</v>
          </cell>
          <cell r="C15" t="str">
            <v>CHOFER</v>
          </cell>
          <cell r="D15" t="str">
            <v>OFICINA ZONAL LA LIBERTAD</v>
          </cell>
          <cell r="E15">
            <v>40854</v>
          </cell>
          <cell r="F15">
            <v>40908</v>
          </cell>
          <cell r="G15" t="str">
            <v>CAS D.L. 1057</v>
          </cell>
          <cell r="H15" t="str">
            <v>-</v>
          </cell>
          <cell r="I15" t="str">
            <v>-</v>
          </cell>
          <cell r="J15" t="str">
            <v>-</v>
          </cell>
          <cell r="K15" t="str">
            <v>-</v>
          </cell>
          <cell r="L15" t="str">
            <v>-</v>
          </cell>
          <cell r="M15" t="str">
            <v>-</v>
          </cell>
          <cell r="N15" t="str">
            <v>-</v>
          </cell>
          <cell r="O15" t="str">
            <v>-</v>
          </cell>
          <cell r="P15" t="str">
            <v>-</v>
          </cell>
          <cell r="Q15" t="str">
            <v>-</v>
          </cell>
          <cell r="R15">
            <v>880</v>
          </cell>
          <cell r="S15">
            <v>1100</v>
          </cell>
          <cell r="T15">
            <v>1980</v>
          </cell>
        </row>
        <row r="16">
          <cell r="A16" t="str">
            <v>18085970</v>
          </cell>
          <cell r="B16" t="str">
            <v>BLAS RODRIGUEZ RAUL DANTE</v>
          </cell>
          <cell r="C16" t="str">
            <v>TECNICO DE PROYECTOS</v>
          </cell>
          <cell r="D16" t="str">
            <v>OFICINA ZONAL LA LIBERTAD</v>
          </cell>
          <cell r="E16">
            <v>40878</v>
          </cell>
          <cell r="F16">
            <v>40908</v>
          </cell>
          <cell r="G16" t="str">
            <v>CAS D.L. 1057</v>
          </cell>
          <cell r="H16" t="str">
            <v>-</v>
          </cell>
          <cell r="I16" t="str">
            <v>-</v>
          </cell>
          <cell r="J16" t="str">
            <v>-</v>
          </cell>
          <cell r="K16" t="str">
            <v>-</v>
          </cell>
          <cell r="L16" t="str">
            <v>-</v>
          </cell>
          <cell r="M16" t="str">
            <v>-</v>
          </cell>
          <cell r="N16" t="str">
            <v>-</v>
          </cell>
          <cell r="O16" t="str">
            <v>-</v>
          </cell>
          <cell r="P16" t="str">
            <v>-</v>
          </cell>
          <cell r="Q16" t="str">
            <v>-</v>
          </cell>
          <cell r="S16">
            <v>3000</v>
          </cell>
          <cell r="T16">
            <v>3000</v>
          </cell>
        </row>
        <row r="17">
          <cell r="A17" t="str">
            <v>17935624</v>
          </cell>
          <cell r="B17" t="str">
            <v>CASTILLO SILVA JOSE LUIS</v>
          </cell>
          <cell r="C17" t="str">
            <v>JEFE DE LA OFICINA ZONAL LA LIBERTAD</v>
          </cell>
          <cell r="D17" t="str">
            <v>OFICINA ZONAL LA LIBERTAD</v>
          </cell>
          <cell r="E17">
            <v>40826</v>
          </cell>
          <cell r="F17">
            <v>40908</v>
          </cell>
          <cell r="G17" t="str">
            <v>CAS D.L. 1057</v>
          </cell>
          <cell r="H17" t="str">
            <v>-</v>
          </cell>
          <cell r="I17" t="str">
            <v>-</v>
          </cell>
          <cell r="J17" t="str">
            <v>-</v>
          </cell>
          <cell r="K17" t="str">
            <v>-</v>
          </cell>
          <cell r="L17" t="str">
            <v>-</v>
          </cell>
          <cell r="M17" t="str">
            <v>-</v>
          </cell>
          <cell r="N17" t="str">
            <v>-</v>
          </cell>
          <cell r="O17" t="str">
            <v>-</v>
          </cell>
          <cell r="P17" t="str">
            <v>-</v>
          </cell>
          <cell r="Q17">
            <v>3850</v>
          </cell>
          <cell r="R17">
            <v>5500</v>
          </cell>
          <cell r="S17">
            <v>5500</v>
          </cell>
          <cell r="T17">
            <v>14850</v>
          </cell>
        </row>
        <row r="18">
          <cell r="A18" t="str">
            <v xml:space="preserve">07135452   </v>
          </cell>
          <cell r="B18" t="str">
            <v>ABREGO VALVERDE EFRAIN MATEO</v>
          </cell>
          <cell r="C18" t="str">
            <v>CHOFER</v>
          </cell>
          <cell r="D18" t="str">
            <v>OFICINA ZONAL ICA</v>
          </cell>
          <cell r="E18">
            <v>39683</v>
          </cell>
          <cell r="F18">
            <v>40574</v>
          </cell>
          <cell r="H18">
            <v>1100</v>
          </cell>
          <cell r="I18">
            <v>1100</v>
          </cell>
          <cell r="J18" t="str">
            <v>-</v>
          </cell>
          <cell r="K18" t="str">
            <v>-</v>
          </cell>
          <cell r="L18" t="str">
            <v>-</v>
          </cell>
          <cell r="M18" t="str">
            <v>-</v>
          </cell>
          <cell r="N18" t="str">
            <v>-</v>
          </cell>
          <cell r="O18" t="str">
            <v>-</v>
          </cell>
          <cell r="P18" t="str">
            <v>-</v>
          </cell>
          <cell r="Q18" t="str">
            <v>-</v>
          </cell>
          <cell r="R18" t="str">
            <v>-</v>
          </cell>
          <cell r="S18" t="str">
            <v>-</v>
          </cell>
          <cell r="T18">
            <v>2200</v>
          </cell>
        </row>
        <row r="19">
          <cell r="A19" t="str">
            <v>29364190</v>
          </cell>
          <cell r="B19" t="str">
            <v>ACOSTA PINTO JESUS MANUEL</v>
          </cell>
          <cell r="C19" t="str">
            <v>RESPONSABLE DE PROMOCION SOCIAL Y CAPACITACION</v>
          </cell>
          <cell r="D19" t="str">
            <v>OFICINA ZONAL AREQUIPA</v>
          </cell>
          <cell r="E19">
            <v>39722</v>
          </cell>
          <cell r="F19">
            <v>40574</v>
          </cell>
          <cell r="H19">
            <v>2000</v>
          </cell>
          <cell r="I19">
            <v>2000</v>
          </cell>
          <cell r="J19">
            <v>2000</v>
          </cell>
          <cell r="K19" t="str">
            <v>-</v>
          </cell>
          <cell r="L19" t="str">
            <v>-</v>
          </cell>
          <cell r="M19" t="str">
            <v>-</v>
          </cell>
          <cell r="N19" t="str">
            <v>-</v>
          </cell>
          <cell r="O19" t="str">
            <v>-</v>
          </cell>
          <cell r="P19" t="str">
            <v>-</v>
          </cell>
          <cell r="Q19" t="str">
            <v>-</v>
          </cell>
          <cell r="R19" t="str">
            <v>-</v>
          </cell>
          <cell r="S19">
            <v>2900</v>
          </cell>
          <cell r="T19">
            <v>8900</v>
          </cell>
        </row>
        <row r="20">
          <cell r="A20" t="str">
            <v>29424630</v>
          </cell>
          <cell r="B20" t="str">
            <v>AGUILAR RODRIGUEZ CECILIA YAQUELINE</v>
          </cell>
          <cell r="C20" t="str">
            <v>RESPONSABLE DE PROYECTOS-EVALUACION</v>
          </cell>
          <cell r="D20" t="str">
            <v>OFICINA ZONAL PUNO</v>
          </cell>
          <cell r="E20">
            <v>39947</v>
          </cell>
          <cell r="F20">
            <v>40574</v>
          </cell>
          <cell r="H20">
            <v>3500</v>
          </cell>
          <cell r="I20" t="str">
            <v>-</v>
          </cell>
          <cell r="J20" t="str">
            <v>-</v>
          </cell>
          <cell r="K20" t="str">
            <v>-</v>
          </cell>
          <cell r="L20">
            <v>2916.67</v>
          </cell>
          <cell r="M20" t="str">
            <v>-</v>
          </cell>
          <cell r="N20" t="str">
            <v>-</v>
          </cell>
          <cell r="O20" t="str">
            <v>-</v>
          </cell>
          <cell r="P20">
            <v>933</v>
          </cell>
          <cell r="Q20">
            <v>3500</v>
          </cell>
          <cell r="R20">
            <v>3500</v>
          </cell>
          <cell r="S20">
            <v>3500</v>
          </cell>
          <cell r="T20">
            <v>17849.669999999998</v>
          </cell>
        </row>
        <row r="21">
          <cell r="A21" t="str">
            <v>09332916</v>
          </cell>
          <cell r="B21" t="str">
            <v>ALEGRE DE LA CRUZ FLOR DE MARIA</v>
          </cell>
          <cell r="C21" t="str">
            <v>TECNICO DE PROYECTOS EVALUACION-SUPERVISION</v>
          </cell>
          <cell r="D21" t="str">
            <v>OFICINA ZONAL LIMA CALLAO</v>
          </cell>
          <cell r="E21">
            <v>39692</v>
          </cell>
          <cell r="F21">
            <v>40574</v>
          </cell>
          <cell r="H21">
            <v>2900</v>
          </cell>
          <cell r="I21">
            <v>2900</v>
          </cell>
          <cell r="J21">
            <v>2900</v>
          </cell>
          <cell r="K21" t="str">
            <v>-</v>
          </cell>
          <cell r="L21" t="str">
            <v>-</v>
          </cell>
          <cell r="M21" t="str">
            <v>-</v>
          </cell>
          <cell r="N21" t="str">
            <v>-</v>
          </cell>
          <cell r="O21" t="str">
            <v>-</v>
          </cell>
          <cell r="P21" t="str">
            <v>-</v>
          </cell>
          <cell r="Q21" t="str">
            <v>-</v>
          </cell>
          <cell r="R21">
            <v>2400</v>
          </cell>
          <cell r="S21">
            <v>3000</v>
          </cell>
          <cell r="T21">
            <v>14100</v>
          </cell>
        </row>
        <row r="22">
          <cell r="A22" t="str">
            <v>32381622</v>
          </cell>
          <cell r="B22" t="str">
            <v>ALEGRE PAREDES MARIO MAXIMO</v>
          </cell>
          <cell r="C22" t="str">
            <v>RESPONSABLE DE PROYECTOS</v>
          </cell>
          <cell r="D22" t="str">
            <v>OFICINA ZONAL HUARAZ</v>
          </cell>
          <cell r="E22">
            <v>39951</v>
          </cell>
          <cell r="F22">
            <v>40574</v>
          </cell>
          <cell r="H22">
            <v>3100</v>
          </cell>
          <cell r="I22">
            <v>3100</v>
          </cell>
          <cell r="J22">
            <v>3100</v>
          </cell>
          <cell r="K22">
            <v>3100</v>
          </cell>
          <cell r="L22">
            <v>1550</v>
          </cell>
          <cell r="M22" t="str">
            <v>-</v>
          </cell>
          <cell r="N22" t="str">
            <v>-</v>
          </cell>
          <cell r="O22" t="str">
            <v>-</v>
          </cell>
          <cell r="P22" t="str">
            <v>-</v>
          </cell>
          <cell r="Q22" t="str">
            <v>-</v>
          </cell>
          <cell r="R22" t="str">
            <v>-</v>
          </cell>
          <cell r="S22" t="str">
            <v>-</v>
          </cell>
          <cell r="T22">
            <v>13950</v>
          </cell>
        </row>
        <row r="23">
          <cell r="A23" t="str">
            <v>04081849</v>
          </cell>
          <cell r="B23" t="str">
            <v>ALIAGA SALAZAR PATRICIA ISABEL</v>
          </cell>
          <cell r="C23" t="str">
            <v>RESPONSABLE DE PROYECTOS</v>
          </cell>
          <cell r="D23" t="str">
            <v>OFICINA ZONAL PASCO</v>
          </cell>
          <cell r="E23">
            <v>40311</v>
          </cell>
          <cell r="F23">
            <v>40574</v>
          </cell>
          <cell r="H23">
            <v>2900</v>
          </cell>
          <cell r="I23">
            <v>2900</v>
          </cell>
          <cell r="J23">
            <v>2900</v>
          </cell>
          <cell r="K23" t="str">
            <v>-</v>
          </cell>
          <cell r="L23" t="str">
            <v>-</v>
          </cell>
          <cell r="M23" t="str">
            <v>-</v>
          </cell>
          <cell r="N23" t="str">
            <v>-</v>
          </cell>
          <cell r="O23" t="str">
            <v>-</v>
          </cell>
          <cell r="P23" t="str">
            <v>-</v>
          </cell>
          <cell r="Q23" t="str">
            <v>-</v>
          </cell>
          <cell r="R23" t="str">
            <v>-</v>
          </cell>
          <cell r="S23">
            <v>3100</v>
          </cell>
          <cell r="T23">
            <v>11800</v>
          </cell>
        </row>
        <row r="24">
          <cell r="A24" t="str">
            <v>25615895</v>
          </cell>
          <cell r="B24" t="str">
            <v>ALLCA VELAZCO ZORAIDA</v>
          </cell>
          <cell r="C24" t="str">
            <v>COORDINADOR DE SUPERVISION</v>
          </cell>
          <cell r="D24" t="str">
            <v>OFICINA ZONAL JUNIN</v>
          </cell>
          <cell r="E24">
            <v>39692</v>
          </cell>
          <cell r="F24">
            <v>40574</v>
          </cell>
          <cell r="H24">
            <v>3300</v>
          </cell>
          <cell r="I24">
            <v>3300</v>
          </cell>
          <cell r="J24">
            <v>3300</v>
          </cell>
          <cell r="K24">
            <v>3300</v>
          </cell>
          <cell r="L24">
            <v>1650</v>
          </cell>
          <cell r="M24" t="str">
            <v>-</v>
          </cell>
          <cell r="N24" t="str">
            <v>-</v>
          </cell>
          <cell r="O24" t="str">
            <v>-</v>
          </cell>
          <cell r="P24" t="str">
            <v>-</v>
          </cell>
          <cell r="Q24" t="str">
            <v>-</v>
          </cell>
          <cell r="R24" t="str">
            <v>-</v>
          </cell>
          <cell r="S24" t="str">
            <v>-</v>
          </cell>
          <cell r="T24">
            <v>14850</v>
          </cell>
        </row>
        <row r="25">
          <cell r="A25" t="str">
            <v>10675269</v>
          </cell>
          <cell r="B25" t="str">
            <v>ANCHAY CAMPOS SEGUNDO ROMULO</v>
          </cell>
          <cell r="C25" t="str">
            <v>AUXILIAR ADMINISTRAVO</v>
          </cell>
          <cell r="D25" t="str">
            <v>OFICINA ZONAL CAJAMARCA</v>
          </cell>
          <cell r="E25">
            <v>39692</v>
          </cell>
          <cell r="F25">
            <v>40574</v>
          </cell>
          <cell r="H25">
            <v>1100</v>
          </cell>
          <cell r="I25">
            <v>1100</v>
          </cell>
          <cell r="J25">
            <v>1100</v>
          </cell>
          <cell r="K25" t="str">
            <v>-</v>
          </cell>
          <cell r="L25" t="str">
            <v>-</v>
          </cell>
          <cell r="M25" t="str">
            <v>-</v>
          </cell>
          <cell r="N25" t="str">
            <v>-</v>
          </cell>
          <cell r="O25" t="str">
            <v>-</v>
          </cell>
          <cell r="P25" t="str">
            <v>-</v>
          </cell>
          <cell r="Q25" t="str">
            <v>-</v>
          </cell>
          <cell r="R25" t="str">
            <v>-</v>
          </cell>
          <cell r="S25" t="str">
            <v>-</v>
          </cell>
          <cell r="T25">
            <v>3300</v>
          </cell>
        </row>
        <row r="26">
          <cell r="A26" t="str">
            <v>10685186</v>
          </cell>
          <cell r="B26" t="str">
            <v>ANDAGUA MELGAREJO DAVID</v>
          </cell>
          <cell r="C26" t="str">
            <v>RESPONSABLE DE PROMOCIÓN SOCIAL Y CAPACITACIÓN</v>
          </cell>
          <cell r="D26" t="str">
            <v>OFICINA ZONAL PUQUIO</v>
          </cell>
          <cell r="E26">
            <v>39874</v>
          </cell>
          <cell r="F26">
            <v>40574</v>
          </cell>
          <cell r="H26">
            <v>2700</v>
          </cell>
          <cell r="I26">
            <v>2700</v>
          </cell>
          <cell r="J26">
            <v>2700</v>
          </cell>
          <cell r="K26" t="str">
            <v>-</v>
          </cell>
          <cell r="L26" t="str">
            <v>-</v>
          </cell>
          <cell r="M26" t="str">
            <v>-</v>
          </cell>
          <cell r="N26" t="str">
            <v>-</v>
          </cell>
          <cell r="O26" t="str">
            <v>-</v>
          </cell>
          <cell r="P26" t="str">
            <v>-</v>
          </cell>
          <cell r="Q26" t="str">
            <v>-</v>
          </cell>
          <cell r="R26" t="str">
            <v>-</v>
          </cell>
          <cell r="S26" t="str">
            <v>-</v>
          </cell>
          <cell r="T26">
            <v>8100</v>
          </cell>
        </row>
        <row r="27">
          <cell r="A27" t="str">
            <v>21131168</v>
          </cell>
          <cell r="B27" t="str">
            <v>ANGELES ROSALES EDWIN</v>
          </cell>
          <cell r="C27" t="str">
            <v>RESPONSABLE ADMINISTRATIVO E INFORMATICO</v>
          </cell>
          <cell r="D27" t="str">
            <v>OFICINA ZONAL LA MERCED</v>
          </cell>
          <cell r="E27">
            <v>40028</v>
          </cell>
          <cell r="F27">
            <v>40574</v>
          </cell>
          <cell r="H27">
            <v>2000</v>
          </cell>
          <cell r="I27">
            <v>2000</v>
          </cell>
          <cell r="J27">
            <v>2000</v>
          </cell>
          <cell r="K27" t="str">
            <v>-</v>
          </cell>
          <cell r="L27" t="str">
            <v>-</v>
          </cell>
          <cell r="M27" t="str">
            <v>-</v>
          </cell>
          <cell r="N27" t="str">
            <v>-</v>
          </cell>
          <cell r="O27" t="str">
            <v>-</v>
          </cell>
          <cell r="P27" t="str">
            <v>-</v>
          </cell>
          <cell r="Q27" t="str">
            <v>-</v>
          </cell>
          <cell r="R27" t="str">
            <v>-</v>
          </cell>
          <cell r="S27">
            <v>733.33</v>
          </cell>
          <cell r="T27">
            <v>6733.33</v>
          </cell>
        </row>
        <row r="28">
          <cell r="A28" t="str">
            <v>00056058</v>
          </cell>
          <cell r="B28" t="str">
            <v>ANGULO RENGIFO JORGE LUIS</v>
          </cell>
          <cell r="C28" t="str">
            <v>CHOFER</v>
          </cell>
          <cell r="D28" t="str">
            <v>OFICINA ZONAL UCAYALI</v>
          </cell>
          <cell r="E28">
            <v>40182</v>
          </cell>
          <cell r="F28">
            <v>40574</v>
          </cell>
          <cell r="H28">
            <v>1100</v>
          </cell>
          <cell r="I28">
            <v>1100</v>
          </cell>
          <cell r="J28">
            <v>1100</v>
          </cell>
          <cell r="K28" t="str">
            <v>-</v>
          </cell>
          <cell r="L28" t="str">
            <v>-</v>
          </cell>
          <cell r="M28" t="str">
            <v>-</v>
          </cell>
          <cell r="N28" t="str">
            <v>-</v>
          </cell>
          <cell r="O28" t="str">
            <v>-</v>
          </cell>
          <cell r="P28" t="str">
            <v>-</v>
          </cell>
          <cell r="Q28" t="str">
            <v>-</v>
          </cell>
          <cell r="R28" t="str">
            <v>-</v>
          </cell>
          <cell r="S28" t="str">
            <v>-</v>
          </cell>
          <cell r="T28">
            <v>3300</v>
          </cell>
        </row>
        <row r="29">
          <cell r="A29" t="str">
            <v>19996213</v>
          </cell>
          <cell r="B29" t="str">
            <v>ARELLANO GUERRERO JESUS ANGEL</v>
          </cell>
          <cell r="C29" t="str">
            <v>JEFE ZONAL</v>
          </cell>
          <cell r="D29" t="str">
            <v>OFICINA ZONAL HUANCAVELICA</v>
          </cell>
          <cell r="E29">
            <v>40484</v>
          </cell>
          <cell r="F29">
            <v>40574</v>
          </cell>
          <cell r="H29">
            <v>5300</v>
          </cell>
          <cell r="I29">
            <v>5300</v>
          </cell>
          <cell r="J29">
            <v>5300</v>
          </cell>
          <cell r="K29">
            <v>5300</v>
          </cell>
          <cell r="L29">
            <v>5300</v>
          </cell>
          <cell r="M29">
            <v>5300</v>
          </cell>
          <cell r="N29">
            <v>5300</v>
          </cell>
          <cell r="O29">
            <v>5300</v>
          </cell>
          <cell r="P29">
            <v>5300</v>
          </cell>
          <cell r="Q29">
            <v>5300</v>
          </cell>
          <cell r="R29">
            <v>5300</v>
          </cell>
          <cell r="S29">
            <v>5300</v>
          </cell>
          <cell r="T29">
            <v>63600</v>
          </cell>
        </row>
        <row r="30">
          <cell r="A30" t="str">
            <v>23822196</v>
          </cell>
          <cell r="B30" t="str">
            <v>ARIZABAL CALDERON MYLENE RYLDA</v>
          </cell>
          <cell r="C30" t="str">
            <v>TECNICO DE PROYECTOS</v>
          </cell>
          <cell r="D30" t="str">
            <v>OFICINA ZONAL CUSCO</v>
          </cell>
          <cell r="E30">
            <v>40210</v>
          </cell>
          <cell r="F30">
            <v>40574</v>
          </cell>
          <cell r="H30">
            <v>2900</v>
          </cell>
          <cell r="I30">
            <v>2900</v>
          </cell>
          <cell r="J30">
            <v>2900</v>
          </cell>
          <cell r="K30">
            <v>2900</v>
          </cell>
          <cell r="L30">
            <v>1450</v>
          </cell>
          <cell r="M30" t="str">
            <v>-</v>
          </cell>
          <cell r="N30" t="str">
            <v>-</v>
          </cell>
          <cell r="O30" t="str">
            <v>-</v>
          </cell>
          <cell r="P30" t="str">
            <v>-</v>
          </cell>
          <cell r="Q30">
            <v>2707</v>
          </cell>
          <cell r="R30">
            <v>2900</v>
          </cell>
          <cell r="S30">
            <v>2900</v>
          </cell>
          <cell r="T30">
            <v>21557</v>
          </cell>
        </row>
        <row r="31">
          <cell r="A31" t="str">
            <v>01308504</v>
          </cell>
          <cell r="B31" t="str">
            <v>AYALA MENA HERNAN</v>
          </cell>
          <cell r="C31" t="str">
            <v>RESPONSABLE ADMINISTRATIVO E INFORMATICO</v>
          </cell>
          <cell r="D31" t="str">
            <v>OFICINA ZONAL PUNO</v>
          </cell>
          <cell r="E31">
            <v>39692</v>
          </cell>
          <cell r="F31">
            <v>40574</v>
          </cell>
          <cell r="H31">
            <v>2000</v>
          </cell>
          <cell r="I31">
            <v>2000</v>
          </cell>
          <cell r="J31">
            <v>2000</v>
          </cell>
          <cell r="K31">
            <v>2000</v>
          </cell>
          <cell r="L31">
            <v>2000</v>
          </cell>
          <cell r="M31" t="str">
            <v>-</v>
          </cell>
          <cell r="N31" t="str">
            <v>-</v>
          </cell>
          <cell r="O31" t="str">
            <v>-</v>
          </cell>
          <cell r="P31">
            <v>533</v>
          </cell>
          <cell r="Q31">
            <v>2000</v>
          </cell>
          <cell r="R31">
            <v>2000</v>
          </cell>
          <cell r="S31">
            <v>2000</v>
          </cell>
          <cell r="T31">
            <v>16533</v>
          </cell>
        </row>
        <row r="32">
          <cell r="A32" t="str">
            <v>41170531</v>
          </cell>
          <cell r="B32" t="str">
            <v>AYRA ALVAREZ NOEMI COSSI</v>
          </cell>
          <cell r="C32" t="str">
            <v>RESPONSABLE DE PROMOCION SOCIAL Y CAPACITACION</v>
          </cell>
          <cell r="D32" t="str">
            <v>OFICINA ZONAL PASCO</v>
          </cell>
          <cell r="E32">
            <v>40484</v>
          </cell>
          <cell r="F32">
            <v>40574</v>
          </cell>
          <cell r="H32">
            <v>2900</v>
          </cell>
          <cell r="I32">
            <v>2900</v>
          </cell>
          <cell r="J32">
            <v>2900</v>
          </cell>
          <cell r="K32" t="str">
            <v>-</v>
          </cell>
          <cell r="L32" t="str">
            <v>-</v>
          </cell>
          <cell r="M32" t="str">
            <v>-</v>
          </cell>
          <cell r="N32" t="str">
            <v>-</v>
          </cell>
          <cell r="O32" t="str">
            <v>-</v>
          </cell>
          <cell r="P32" t="str">
            <v>-</v>
          </cell>
          <cell r="Q32" t="str">
            <v>-</v>
          </cell>
          <cell r="R32" t="str">
            <v>-</v>
          </cell>
          <cell r="S32" t="str">
            <v>-</v>
          </cell>
          <cell r="T32">
            <v>8700</v>
          </cell>
        </row>
        <row r="33">
          <cell r="A33" t="str">
            <v>40458497</v>
          </cell>
          <cell r="B33" t="str">
            <v>BAZAN BARCO IVAN RICARDO</v>
          </cell>
          <cell r="C33" t="str">
            <v>RESPONSABLE ADMINISTRATIVO E INFORMATICO</v>
          </cell>
          <cell r="D33" t="str">
            <v>OFICINA ZONAL LAMBAYEQUE</v>
          </cell>
          <cell r="E33">
            <v>39737</v>
          </cell>
          <cell r="F33">
            <v>40574</v>
          </cell>
          <cell r="H33">
            <v>2000</v>
          </cell>
          <cell r="I33">
            <v>2000</v>
          </cell>
          <cell r="J33">
            <v>2000</v>
          </cell>
          <cell r="K33" t="str">
            <v>-</v>
          </cell>
          <cell r="L33" t="str">
            <v>-</v>
          </cell>
          <cell r="M33" t="str">
            <v>-</v>
          </cell>
          <cell r="N33" t="str">
            <v>-</v>
          </cell>
          <cell r="O33" t="str">
            <v>-</v>
          </cell>
          <cell r="P33" t="str">
            <v>-</v>
          </cell>
          <cell r="Q33" t="str">
            <v>-</v>
          </cell>
          <cell r="R33" t="str">
            <v>-</v>
          </cell>
          <cell r="S33">
            <v>800</v>
          </cell>
          <cell r="T33">
            <v>6800</v>
          </cell>
        </row>
        <row r="34">
          <cell r="A34" t="str">
            <v>26731533</v>
          </cell>
          <cell r="B34" t="str">
            <v>BAZAN MARIN JAIME FRANCISCO</v>
          </cell>
          <cell r="C34" t="str">
            <v>TECNICO DE PROYECTOS</v>
          </cell>
          <cell r="D34" t="str">
            <v>OFICINA ZONAL CAJAMARCA</v>
          </cell>
          <cell r="E34">
            <v>40507</v>
          </cell>
          <cell r="F34">
            <v>40574</v>
          </cell>
          <cell r="H34">
            <v>2900</v>
          </cell>
          <cell r="I34">
            <v>2900</v>
          </cell>
          <cell r="J34">
            <v>2900</v>
          </cell>
          <cell r="K34" t="str">
            <v>-</v>
          </cell>
          <cell r="L34" t="str">
            <v>-</v>
          </cell>
          <cell r="M34" t="str">
            <v>-</v>
          </cell>
          <cell r="N34" t="str">
            <v>-</v>
          </cell>
          <cell r="O34" t="str">
            <v>-</v>
          </cell>
          <cell r="P34" t="str">
            <v>-</v>
          </cell>
          <cell r="Q34" t="str">
            <v>-</v>
          </cell>
          <cell r="R34" t="str">
            <v>-</v>
          </cell>
          <cell r="S34" t="str">
            <v>-</v>
          </cell>
          <cell r="T34">
            <v>8700</v>
          </cell>
        </row>
        <row r="35">
          <cell r="A35" t="str">
            <v>25652655</v>
          </cell>
          <cell r="B35" t="str">
            <v>BEJARANO DONAYRE MARCOS ANDRES</v>
          </cell>
          <cell r="C35" t="str">
            <v>AUXILIAR ADMINISTRATIVO</v>
          </cell>
          <cell r="D35" t="str">
            <v>OFICINA ZONAL LIMA CALLAO</v>
          </cell>
          <cell r="E35">
            <v>39938</v>
          </cell>
          <cell r="F35">
            <v>40574</v>
          </cell>
          <cell r="H35">
            <v>1100</v>
          </cell>
          <cell r="I35">
            <v>1100</v>
          </cell>
          <cell r="J35">
            <v>1100</v>
          </cell>
          <cell r="K35" t="str">
            <v>-</v>
          </cell>
          <cell r="L35" t="str">
            <v>-</v>
          </cell>
          <cell r="M35" t="str">
            <v>-</v>
          </cell>
          <cell r="N35" t="str">
            <v>-</v>
          </cell>
          <cell r="O35" t="str">
            <v>-</v>
          </cell>
          <cell r="P35" t="str">
            <v>-</v>
          </cell>
          <cell r="Q35" t="str">
            <v>-</v>
          </cell>
          <cell r="R35" t="str">
            <v>-</v>
          </cell>
          <cell r="S35" t="str">
            <v>-</v>
          </cell>
          <cell r="T35">
            <v>3300</v>
          </cell>
        </row>
        <row r="36">
          <cell r="A36" t="str">
            <v>10198093</v>
          </cell>
          <cell r="B36" t="str">
            <v>BERNAL RAMIREZ MARTIN ARTURO</v>
          </cell>
          <cell r="C36" t="str">
            <v>RESPONSABLE ADMINISTRATIVO E INFORMATICO</v>
          </cell>
          <cell r="D36" t="str">
            <v>OFICINA ZONAL LIMA ESTE</v>
          </cell>
          <cell r="E36">
            <v>40437</v>
          </cell>
          <cell r="F36">
            <v>40574</v>
          </cell>
          <cell r="H36">
            <v>2000</v>
          </cell>
          <cell r="I36">
            <v>2000</v>
          </cell>
          <cell r="J36">
            <v>2000</v>
          </cell>
          <cell r="K36">
            <v>2000</v>
          </cell>
          <cell r="L36">
            <v>1000</v>
          </cell>
          <cell r="M36" t="str">
            <v>-</v>
          </cell>
          <cell r="N36" t="str">
            <v>-</v>
          </cell>
          <cell r="O36" t="str">
            <v>-</v>
          </cell>
          <cell r="P36" t="str">
            <v>-</v>
          </cell>
          <cell r="Q36" t="str">
            <v>-</v>
          </cell>
          <cell r="R36" t="str">
            <v>-</v>
          </cell>
          <cell r="S36" t="str">
            <v>-</v>
          </cell>
          <cell r="T36">
            <v>9000</v>
          </cell>
        </row>
        <row r="37">
          <cell r="A37" t="str">
            <v>22402461</v>
          </cell>
          <cell r="B37" t="str">
            <v>BLANCO YACOLCA MARIA DOLORES</v>
          </cell>
          <cell r="C37" t="str">
            <v>ASISTENTE ADMINISTRATIVA</v>
          </cell>
          <cell r="D37" t="str">
            <v>OFICINA ZONAL HUANUCO</v>
          </cell>
          <cell r="E37">
            <v>39692</v>
          </cell>
          <cell r="F37">
            <v>40574</v>
          </cell>
          <cell r="H37">
            <v>2000</v>
          </cell>
          <cell r="I37">
            <v>2000</v>
          </cell>
          <cell r="J37">
            <v>2000</v>
          </cell>
          <cell r="K37">
            <v>2000</v>
          </cell>
          <cell r="L37">
            <v>1000</v>
          </cell>
          <cell r="M37" t="str">
            <v>-</v>
          </cell>
          <cell r="N37" t="str">
            <v>-</v>
          </cell>
          <cell r="O37" t="str">
            <v>-</v>
          </cell>
          <cell r="P37" t="str">
            <v>-</v>
          </cell>
          <cell r="Q37" t="str">
            <v>-</v>
          </cell>
          <cell r="R37" t="str">
            <v>-</v>
          </cell>
          <cell r="S37" t="str">
            <v>-</v>
          </cell>
          <cell r="T37">
            <v>9000</v>
          </cell>
        </row>
        <row r="38">
          <cell r="A38" t="str">
            <v>32941463</v>
          </cell>
          <cell r="B38" t="str">
            <v>BLAS COTRINA RAUL FERNANDO</v>
          </cell>
          <cell r="C38" t="str">
            <v>RESPONSABLE DE ASISTENCIA TECNICA Y  EVALUACION</v>
          </cell>
          <cell r="D38" t="str">
            <v>OFICINA ZONAL ANCASH</v>
          </cell>
          <cell r="E38">
            <v>39661</v>
          </cell>
          <cell r="F38">
            <v>40574</v>
          </cell>
          <cell r="H38">
            <v>3100</v>
          </cell>
          <cell r="I38">
            <v>3100</v>
          </cell>
          <cell r="J38">
            <v>3100</v>
          </cell>
          <cell r="K38" t="str">
            <v>-</v>
          </cell>
          <cell r="L38" t="str">
            <v>-</v>
          </cell>
          <cell r="M38" t="str">
            <v>-</v>
          </cell>
          <cell r="N38" t="str">
            <v>-</v>
          </cell>
          <cell r="O38" t="str">
            <v>-</v>
          </cell>
          <cell r="P38" t="str">
            <v>-</v>
          </cell>
          <cell r="Q38" t="str">
            <v>-</v>
          </cell>
          <cell r="R38" t="str">
            <v>-</v>
          </cell>
          <cell r="S38" t="str">
            <v>-</v>
          </cell>
          <cell r="T38">
            <v>9300</v>
          </cell>
        </row>
        <row r="39">
          <cell r="A39" t="str">
            <v>31133364</v>
          </cell>
          <cell r="B39" t="str">
            <v>CABRERA PECEROS SANTOS</v>
          </cell>
          <cell r="C39" t="str">
            <v>CHOFER</v>
          </cell>
          <cell r="D39" t="str">
            <v>OFICINA ZONAL APURIMAC</v>
          </cell>
          <cell r="E39">
            <v>40087</v>
          </cell>
          <cell r="F39">
            <v>40574</v>
          </cell>
          <cell r="H39">
            <v>1100</v>
          </cell>
          <cell r="I39">
            <v>1100</v>
          </cell>
          <cell r="J39">
            <v>1100</v>
          </cell>
          <cell r="K39">
            <v>1100</v>
          </cell>
          <cell r="L39">
            <v>550</v>
          </cell>
          <cell r="M39" t="str">
            <v>-</v>
          </cell>
          <cell r="N39" t="str">
            <v>-</v>
          </cell>
          <cell r="O39" t="str">
            <v>-</v>
          </cell>
          <cell r="P39" t="str">
            <v>-</v>
          </cell>
          <cell r="Q39">
            <v>1026.67</v>
          </cell>
          <cell r="R39">
            <v>1100</v>
          </cell>
          <cell r="S39">
            <v>1100</v>
          </cell>
          <cell r="T39">
            <v>8176.67</v>
          </cell>
        </row>
        <row r="40">
          <cell r="A40" t="str">
            <v>10542247</v>
          </cell>
          <cell r="B40" t="str">
            <v>CALCINA MONRROY NICOLAS</v>
          </cell>
          <cell r="C40" t="str">
            <v>RESPONSABLE ADMINISTRATIVO E INFORMATICO</v>
          </cell>
          <cell r="D40" t="str">
            <v>OFICINA ZONAL HUARAZ</v>
          </cell>
          <cell r="E40">
            <v>39692</v>
          </cell>
          <cell r="F40">
            <v>40574</v>
          </cell>
          <cell r="H40">
            <v>2000</v>
          </cell>
          <cell r="I40">
            <v>2000</v>
          </cell>
          <cell r="J40">
            <v>2000</v>
          </cell>
          <cell r="K40">
            <v>2000</v>
          </cell>
          <cell r="L40">
            <v>1000</v>
          </cell>
          <cell r="M40" t="str">
            <v>-</v>
          </cell>
          <cell r="N40" t="str">
            <v>-</v>
          </cell>
          <cell r="O40" t="str">
            <v>-</v>
          </cell>
          <cell r="P40" t="str">
            <v>-</v>
          </cell>
          <cell r="Q40" t="str">
            <v>-</v>
          </cell>
          <cell r="R40" t="str">
            <v>-</v>
          </cell>
          <cell r="S40">
            <v>800</v>
          </cell>
          <cell r="T40">
            <v>9800</v>
          </cell>
        </row>
        <row r="41">
          <cell r="A41" t="str">
            <v>09459865</v>
          </cell>
          <cell r="B41" t="str">
            <v>CAMINADA MEDINA ROSA VERONICA</v>
          </cell>
          <cell r="C41" t="str">
            <v>JEFE DE OFICINA ZONAL</v>
          </cell>
          <cell r="D41" t="str">
            <v>OFICINA ZONAL LIMA ESTE</v>
          </cell>
          <cell r="E41">
            <v>40284</v>
          </cell>
          <cell r="F41">
            <v>40574</v>
          </cell>
          <cell r="H41">
            <v>5500</v>
          </cell>
          <cell r="I41">
            <v>5500</v>
          </cell>
          <cell r="J41">
            <v>5500</v>
          </cell>
          <cell r="K41">
            <v>5500</v>
          </cell>
          <cell r="L41">
            <v>5500</v>
          </cell>
          <cell r="M41" t="str">
            <v>-</v>
          </cell>
          <cell r="N41" t="str">
            <v>-</v>
          </cell>
          <cell r="O41" t="str">
            <v>-</v>
          </cell>
          <cell r="P41" t="str">
            <v>-</v>
          </cell>
          <cell r="Q41" t="str">
            <v>-</v>
          </cell>
          <cell r="R41" t="str">
            <v>-</v>
          </cell>
          <cell r="S41" t="str">
            <v>-</v>
          </cell>
          <cell r="T41">
            <v>27500</v>
          </cell>
        </row>
        <row r="42">
          <cell r="A42" t="str">
            <v>31677089</v>
          </cell>
          <cell r="B42" t="str">
            <v>CAMONES CASIMIRO MIGUEL ANGEL</v>
          </cell>
          <cell r="C42" t="str">
            <v>TECNICO DE SEDE</v>
          </cell>
          <cell r="D42" t="str">
            <v>OFICINA ZONAL HUARAZ</v>
          </cell>
          <cell r="E42">
            <v>39667</v>
          </cell>
          <cell r="F42">
            <v>40574</v>
          </cell>
          <cell r="H42">
            <v>2900</v>
          </cell>
          <cell r="I42">
            <v>2900</v>
          </cell>
          <cell r="J42">
            <v>2900</v>
          </cell>
          <cell r="K42">
            <v>2900</v>
          </cell>
          <cell r="L42">
            <v>1450</v>
          </cell>
          <cell r="M42" t="str">
            <v>-</v>
          </cell>
          <cell r="N42" t="str">
            <v>-</v>
          </cell>
          <cell r="O42" t="str">
            <v>-</v>
          </cell>
          <cell r="P42" t="str">
            <v>-</v>
          </cell>
          <cell r="Q42" t="str">
            <v>-</v>
          </cell>
          <cell r="R42" t="str">
            <v>-</v>
          </cell>
          <cell r="S42" t="str">
            <v>-</v>
          </cell>
          <cell r="T42">
            <v>13050</v>
          </cell>
        </row>
        <row r="43">
          <cell r="A43" t="str">
            <v>21560531</v>
          </cell>
          <cell r="B43" t="str">
            <v>CAMPOS DE LA ROSA CESAR ALFREDO</v>
          </cell>
          <cell r="C43" t="str">
            <v>ADMINISTRADOR DE SEDE</v>
          </cell>
          <cell r="D43" t="str">
            <v>OFICINA ZONAL PUQUIO</v>
          </cell>
          <cell r="E43">
            <v>39776</v>
          </cell>
          <cell r="F43">
            <v>40574</v>
          </cell>
          <cell r="H43">
            <v>4000</v>
          </cell>
          <cell r="I43">
            <v>4000</v>
          </cell>
          <cell r="J43">
            <v>4000</v>
          </cell>
          <cell r="K43">
            <v>4000</v>
          </cell>
          <cell r="L43">
            <v>4000</v>
          </cell>
          <cell r="M43">
            <v>2000</v>
          </cell>
          <cell r="N43" t="str">
            <v>-</v>
          </cell>
          <cell r="O43" t="str">
            <v>-</v>
          </cell>
          <cell r="P43" t="str">
            <v>-</v>
          </cell>
          <cell r="Q43" t="str">
            <v>-</v>
          </cell>
          <cell r="R43" t="str">
            <v>-</v>
          </cell>
          <cell r="S43" t="str">
            <v>-</v>
          </cell>
          <cell r="T43">
            <v>22000</v>
          </cell>
        </row>
        <row r="44">
          <cell r="A44" t="str">
            <v>20544219</v>
          </cell>
          <cell r="B44" t="str">
            <v>CASTILLO MORAN MANUEL ANTONIO</v>
          </cell>
          <cell r="C44" t="str">
            <v>CHOFER</v>
          </cell>
          <cell r="D44" t="str">
            <v>OFICINA ZONAL LA MERCED</v>
          </cell>
          <cell r="E44">
            <v>40042</v>
          </cell>
          <cell r="F44">
            <v>40574</v>
          </cell>
          <cell r="H44">
            <v>1100</v>
          </cell>
          <cell r="I44">
            <v>1100</v>
          </cell>
          <cell r="J44">
            <v>1100</v>
          </cell>
          <cell r="K44" t="str">
            <v>-</v>
          </cell>
          <cell r="L44" t="str">
            <v>-</v>
          </cell>
          <cell r="M44" t="str">
            <v>-</v>
          </cell>
          <cell r="N44" t="str">
            <v>-</v>
          </cell>
          <cell r="O44" t="str">
            <v>-</v>
          </cell>
          <cell r="P44" t="str">
            <v>-</v>
          </cell>
          <cell r="Q44" t="str">
            <v>-</v>
          </cell>
          <cell r="R44" t="str">
            <v>-</v>
          </cell>
          <cell r="S44" t="str">
            <v>-</v>
          </cell>
          <cell r="T44">
            <v>3300</v>
          </cell>
        </row>
        <row r="45">
          <cell r="A45" t="str">
            <v>21287954</v>
          </cell>
          <cell r="B45" t="str">
            <v>CCANTO RODRIGUEZ RAFAEL ROGER</v>
          </cell>
          <cell r="C45" t="str">
            <v>AUXILIAR ADMINISTRATIVO</v>
          </cell>
          <cell r="D45" t="str">
            <v>OFICINA ZONAL JUNIN</v>
          </cell>
          <cell r="E45">
            <v>39692</v>
          </cell>
          <cell r="F45">
            <v>40574</v>
          </cell>
          <cell r="H45">
            <v>1100</v>
          </cell>
          <cell r="I45">
            <v>1100</v>
          </cell>
          <cell r="J45">
            <v>1100</v>
          </cell>
          <cell r="K45">
            <v>1100</v>
          </cell>
          <cell r="L45">
            <v>550</v>
          </cell>
          <cell r="M45" t="str">
            <v>-</v>
          </cell>
          <cell r="N45" t="str">
            <v>-</v>
          </cell>
          <cell r="O45" t="str">
            <v>-</v>
          </cell>
          <cell r="P45" t="str">
            <v>-</v>
          </cell>
          <cell r="Q45" t="str">
            <v>-</v>
          </cell>
          <cell r="R45" t="str">
            <v>-</v>
          </cell>
          <cell r="S45" t="str">
            <v>-</v>
          </cell>
          <cell r="T45">
            <v>4950</v>
          </cell>
        </row>
        <row r="46">
          <cell r="A46" t="str">
            <v>42022271</v>
          </cell>
          <cell r="B46" t="str">
            <v>CCOTO MONTALVO CESAR AUGUSTO</v>
          </cell>
          <cell r="C46" t="str">
            <v>RESPONSABLE ADMINISTRATIVO E INFORMATICO</v>
          </cell>
          <cell r="D46" t="str">
            <v>OFICINA ZONAL AMAZONAS</v>
          </cell>
          <cell r="E46">
            <v>40191</v>
          </cell>
          <cell r="F46">
            <v>40574</v>
          </cell>
          <cell r="H46">
            <v>2000</v>
          </cell>
          <cell r="I46">
            <v>2000</v>
          </cell>
          <cell r="J46">
            <v>2000</v>
          </cell>
          <cell r="K46" t="str">
            <v>-</v>
          </cell>
          <cell r="L46" t="str">
            <v>-</v>
          </cell>
          <cell r="M46" t="str">
            <v>-</v>
          </cell>
          <cell r="N46" t="str">
            <v>-</v>
          </cell>
          <cell r="O46" t="str">
            <v>-</v>
          </cell>
          <cell r="P46" t="str">
            <v>-</v>
          </cell>
          <cell r="Q46" t="str">
            <v>-</v>
          </cell>
          <cell r="R46" t="str">
            <v>-</v>
          </cell>
          <cell r="S46" t="str">
            <v>-</v>
          </cell>
          <cell r="T46">
            <v>6000</v>
          </cell>
        </row>
        <row r="47">
          <cell r="A47" t="str">
            <v>00517634</v>
          </cell>
          <cell r="B47" t="str">
            <v>CHAMBILLA MAMANI MIRIAM YOVANA</v>
          </cell>
          <cell r="C47" t="str">
            <v>TECNICO DE PROYECTOS</v>
          </cell>
          <cell r="D47" t="str">
            <v>OFICINA ZONAL MOQUEGUA</v>
          </cell>
          <cell r="E47">
            <v>39892</v>
          </cell>
          <cell r="F47">
            <v>40574</v>
          </cell>
          <cell r="H47">
            <v>2900</v>
          </cell>
          <cell r="I47">
            <v>2900</v>
          </cell>
          <cell r="J47">
            <v>2900</v>
          </cell>
          <cell r="K47" t="str">
            <v>-</v>
          </cell>
          <cell r="L47">
            <v>0</v>
          </cell>
          <cell r="M47" t="str">
            <v>-</v>
          </cell>
          <cell r="N47" t="str">
            <v>-</v>
          </cell>
          <cell r="O47" t="str">
            <v>-</v>
          </cell>
          <cell r="P47" t="str">
            <v>-</v>
          </cell>
          <cell r="Q47" t="str">
            <v>-</v>
          </cell>
          <cell r="R47" t="str">
            <v>-</v>
          </cell>
          <cell r="S47" t="str">
            <v>-</v>
          </cell>
          <cell r="T47">
            <v>8700</v>
          </cell>
        </row>
        <row r="48">
          <cell r="A48" t="str">
            <v>02647563</v>
          </cell>
          <cell r="B48" t="str">
            <v>CHERRE LIZAMA CARLOS ARTURO</v>
          </cell>
          <cell r="C48" t="str">
            <v>RESPONSABLE ADMINISTRATIVO E INFORMATICO</v>
          </cell>
          <cell r="D48" t="str">
            <v>OFICINA ZONAL PIURA</v>
          </cell>
          <cell r="E48">
            <v>39874</v>
          </cell>
          <cell r="F48">
            <v>40574</v>
          </cell>
          <cell r="H48">
            <v>2000</v>
          </cell>
          <cell r="I48">
            <v>2000</v>
          </cell>
          <cell r="J48">
            <v>2000</v>
          </cell>
          <cell r="K48" t="str">
            <v>-</v>
          </cell>
          <cell r="L48" t="str">
            <v>-</v>
          </cell>
          <cell r="M48" t="str">
            <v>-</v>
          </cell>
          <cell r="N48" t="str">
            <v>-</v>
          </cell>
          <cell r="O48" t="str">
            <v>-</v>
          </cell>
          <cell r="P48" t="str">
            <v>-</v>
          </cell>
          <cell r="Q48" t="str">
            <v>-</v>
          </cell>
          <cell r="R48" t="str">
            <v>-</v>
          </cell>
          <cell r="S48" t="str">
            <v>-</v>
          </cell>
          <cell r="T48">
            <v>6000</v>
          </cell>
        </row>
        <row r="49">
          <cell r="A49" t="str">
            <v>17445659</v>
          </cell>
          <cell r="B49" t="str">
            <v>CHIROQUE SAMAME NICANOR LUIS</v>
          </cell>
          <cell r="C49" t="str">
            <v>RESPONSABLE DE PROMOCIÓN SOCIAL Y CAPACITACIÓN</v>
          </cell>
          <cell r="D49" t="str">
            <v>OFICINA ZONAL TUMBES</v>
          </cell>
          <cell r="E49">
            <v>39874</v>
          </cell>
          <cell r="F49">
            <v>40574</v>
          </cell>
          <cell r="H49">
            <v>2700</v>
          </cell>
          <cell r="I49">
            <v>2700</v>
          </cell>
          <cell r="J49">
            <v>2700</v>
          </cell>
          <cell r="K49" t="str">
            <v>-</v>
          </cell>
          <cell r="L49" t="str">
            <v>-</v>
          </cell>
          <cell r="M49" t="str">
            <v>-</v>
          </cell>
          <cell r="N49" t="str">
            <v>-</v>
          </cell>
          <cell r="O49" t="str">
            <v>-</v>
          </cell>
          <cell r="P49" t="str">
            <v>-</v>
          </cell>
          <cell r="Q49" t="str">
            <v>-</v>
          </cell>
          <cell r="R49" t="str">
            <v>-</v>
          </cell>
          <cell r="S49" t="str">
            <v>-</v>
          </cell>
          <cell r="T49">
            <v>8100</v>
          </cell>
        </row>
        <row r="50">
          <cell r="A50" t="str">
            <v>33673600</v>
          </cell>
          <cell r="B50" t="str">
            <v>CHUMIOQUE OCHOA JOSE LUIS</v>
          </cell>
          <cell r="C50" t="str">
            <v>JEFE DE OFICINA ZONAL</v>
          </cell>
          <cell r="D50" t="str">
            <v>OFICINA ZONAL AMAZONAS</v>
          </cell>
          <cell r="E50">
            <v>39889</v>
          </cell>
          <cell r="F50">
            <v>40574</v>
          </cell>
          <cell r="H50">
            <v>4000</v>
          </cell>
          <cell r="I50">
            <v>4000</v>
          </cell>
          <cell r="J50">
            <v>4000</v>
          </cell>
          <cell r="K50">
            <v>4000</v>
          </cell>
          <cell r="L50">
            <v>4000</v>
          </cell>
          <cell r="M50">
            <v>4000</v>
          </cell>
          <cell r="N50">
            <v>4000</v>
          </cell>
          <cell r="O50">
            <v>4000</v>
          </cell>
          <cell r="P50">
            <v>4000</v>
          </cell>
          <cell r="Q50" t="str">
            <v>-</v>
          </cell>
          <cell r="R50" t="str">
            <v>-</v>
          </cell>
          <cell r="S50" t="str">
            <v>-</v>
          </cell>
          <cell r="T50">
            <v>36000</v>
          </cell>
        </row>
        <row r="51">
          <cell r="A51" t="str">
            <v>31668344</v>
          </cell>
          <cell r="B51" t="str">
            <v>COCHACHIN LOLI GILMER ALFREDO</v>
          </cell>
          <cell r="C51" t="str">
            <v>CHOFER</v>
          </cell>
          <cell r="D51" t="str">
            <v>OFICINA ZONAL HUARAZ</v>
          </cell>
          <cell r="E51">
            <v>39979</v>
          </cell>
          <cell r="F51">
            <v>40574</v>
          </cell>
          <cell r="H51">
            <v>1100</v>
          </cell>
          <cell r="I51">
            <v>1100</v>
          </cell>
          <cell r="J51">
            <v>1100</v>
          </cell>
          <cell r="K51" t="str">
            <v>-</v>
          </cell>
          <cell r="L51" t="str">
            <v>-</v>
          </cell>
          <cell r="M51" t="str">
            <v>-</v>
          </cell>
          <cell r="N51" t="str">
            <v>-</v>
          </cell>
          <cell r="O51" t="str">
            <v>-</v>
          </cell>
          <cell r="P51" t="str">
            <v>-</v>
          </cell>
          <cell r="Q51" t="str">
            <v>-</v>
          </cell>
          <cell r="R51" t="str">
            <v>-</v>
          </cell>
          <cell r="S51" t="str">
            <v>-</v>
          </cell>
          <cell r="T51">
            <v>3300</v>
          </cell>
        </row>
        <row r="52">
          <cell r="A52" t="str">
            <v>80066747</v>
          </cell>
          <cell r="B52" t="str">
            <v>CONTRERAS VEGA ADRIAN JULIO</v>
          </cell>
          <cell r="C52" t="str">
            <v>CHOFER</v>
          </cell>
          <cell r="D52" t="str">
            <v>OFICINA ZONAL AYACUCHO</v>
          </cell>
          <cell r="E52">
            <v>40452</v>
          </cell>
          <cell r="F52">
            <v>40574</v>
          </cell>
          <cell r="H52">
            <v>1100</v>
          </cell>
          <cell r="I52">
            <v>1100</v>
          </cell>
          <cell r="J52">
            <v>1100</v>
          </cell>
          <cell r="K52">
            <v>1100</v>
          </cell>
          <cell r="L52">
            <v>550</v>
          </cell>
          <cell r="M52" t="str">
            <v>-</v>
          </cell>
          <cell r="N52" t="str">
            <v>-</v>
          </cell>
          <cell r="O52" t="str">
            <v>-</v>
          </cell>
          <cell r="P52" t="str">
            <v>-</v>
          </cell>
          <cell r="Q52" t="str">
            <v>-</v>
          </cell>
          <cell r="R52" t="str">
            <v>-</v>
          </cell>
          <cell r="S52" t="str">
            <v>-</v>
          </cell>
          <cell r="T52">
            <v>4950</v>
          </cell>
        </row>
        <row r="53">
          <cell r="A53" t="str">
            <v>04403315</v>
          </cell>
          <cell r="B53" t="str">
            <v>CORNEJO FLORES LUIS ALBERTO</v>
          </cell>
          <cell r="C53" t="str">
            <v>RESPONSABLE DE PROMOCIÓN SOCIAL Y CAPACITACIÓN</v>
          </cell>
          <cell r="D53" t="str">
            <v>OFICINA ZONAL MOQUEGUA</v>
          </cell>
          <cell r="E53">
            <v>39874</v>
          </cell>
          <cell r="F53">
            <v>40574</v>
          </cell>
          <cell r="H53">
            <v>2700</v>
          </cell>
          <cell r="I53">
            <v>2700</v>
          </cell>
          <cell r="J53">
            <v>2700</v>
          </cell>
          <cell r="K53" t="str">
            <v>-</v>
          </cell>
          <cell r="L53" t="str">
            <v>-</v>
          </cell>
          <cell r="M53" t="str">
            <v>-</v>
          </cell>
          <cell r="N53" t="str">
            <v>-</v>
          </cell>
          <cell r="O53" t="str">
            <v>-</v>
          </cell>
          <cell r="P53" t="str">
            <v>-</v>
          </cell>
          <cell r="Q53" t="str">
            <v>-</v>
          </cell>
          <cell r="R53" t="str">
            <v>-</v>
          </cell>
          <cell r="S53" t="str">
            <v>-</v>
          </cell>
          <cell r="T53">
            <v>8100</v>
          </cell>
        </row>
        <row r="54">
          <cell r="A54" t="str">
            <v>21532032</v>
          </cell>
          <cell r="B54" t="str">
            <v>CORTEZ HEREDIA NORBERTO PIERO</v>
          </cell>
          <cell r="C54" t="str">
            <v>ANALISTA</v>
          </cell>
          <cell r="D54" t="str">
            <v>OFICINA ZONAL LIMA NORTE</v>
          </cell>
          <cell r="E54">
            <v>39722</v>
          </cell>
          <cell r="F54">
            <v>40574</v>
          </cell>
          <cell r="H54">
            <v>3000</v>
          </cell>
          <cell r="I54">
            <v>3000</v>
          </cell>
          <cell r="J54">
            <v>3000</v>
          </cell>
          <cell r="K54">
            <v>3000</v>
          </cell>
          <cell r="L54">
            <v>1500</v>
          </cell>
          <cell r="M54" t="str">
            <v>-</v>
          </cell>
          <cell r="N54" t="str">
            <v>-</v>
          </cell>
          <cell r="O54" t="str">
            <v>-</v>
          </cell>
          <cell r="P54" t="str">
            <v>-</v>
          </cell>
          <cell r="Q54" t="str">
            <v>-</v>
          </cell>
          <cell r="R54" t="str">
            <v>-</v>
          </cell>
          <cell r="S54" t="str">
            <v>-</v>
          </cell>
          <cell r="T54">
            <v>13500</v>
          </cell>
        </row>
        <row r="55">
          <cell r="A55" t="str">
            <v>20085203</v>
          </cell>
          <cell r="B55" t="str">
            <v>COTERA AVELLANEDA JULIO ALFONSO</v>
          </cell>
          <cell r="C55" t="str">
            <v>RESPONSABLE DE CAPACITACION</v>
          </cell>
          <cell r="D55" t="str">
            <v>OFICINA ZONAL JUNIN</v>
          </cell>
          <cell r="E55">
            <v>39713</v>
          </cell>
          <cell r="F55">
            <v>40574</v>
          </cell>
          <cell r="H55">
            <v>3100</v>
          </cell>
          <cell r="I55">
            <v>3100</v>
          </cell>
          <cell r="J55">
            <v>3100</v>
          </cell>
          <cell r="K55">
            <v>3100</v>
          </cell>
          <cell r="L55">
            <v>1550</v>
          </cell>
          <cell r="M55" t="str">
            <v>-</v>
          </cell>
          <cell r="N55" t="str">
            <v>-</v>
          </cell>
          <cell r="O55" t="str">
            <v>-</v>
          </cell>
          <cell r="P55" t="str">
            <v>-</v>
          </cell>
          <cell r="Q55" t="str">
            <v>-</v>
          </cell>
          <cell r="R55" t="str">
            <v>-</v>
          </cell>
          <cell r="S55" t="str">
            <v>-</v>
          </cell>
          <cell r="T55">
            <v>13950</v>
          </cell>
        </row>
        <row r="56">
          <cell r="A56" t="str">
            <v>19945338</v>
          </cell>
          <cell r="B56" t="str">
            <v>DE LA CRUZ MONTES EDSON HERACLEO</v>
          </cell>
          <cell r="C56" t="str">
            <v>RESPONSABLE DE PROYECTOS</v>
          </cell>
          <cell r="D56" t="str">
            <v>OFICINA ZONAL PASCO</v>
          </cell>
          <cell r="E56">
            <v>40308</v>
          </cell>
          <cell r="F56">
            <v>40574</v>
          </cell>
          <cell r="H56">
            <v>3100</v>
          </cell>
          <cell r="I56">
            <v>3100</v>
          </cell>
          <cell r="J56">
            <v>3100</v>
          </cell>
          <cell r="K56" t="str">
            <v>-</v>
          </cell>
          <cell r="L56" t="str">
            <v>-</v>
          </cell>
          <cell r="M56" t="str">
            <v>-</v>
          </cell>
          <cell r="N56" t="str">
            <v>-</v>
          </cell>
          <cell r="O56" t="str">
            <v>-</v>
          </cell>
          <cell r="P56" t="str">
            <v>-</v>
          </cell>
          <cell r="Q56" t="str">
            <v>-</v>
          </cell>
          <cell r="R56" t="str">
            <v>-</v>
          </cell>
          <cell r="S56" t="str">
            <v>-</v>
          </cell>
          <cell r="T56">
            <v>9300</v>
          </cell>
        </row>
        <row r="57">
          <cell r="A57" t="str">
            <v>42549812</v>
          </cell>
          <cell r="B57" t="str">
            <v>DE LA VEGA SANCHEZ SOCRATES CLAUDIO</v>
          </cell>
          <cell r="C57" t="str">
            <v>RESPONSABLE ADMINISTRATIVO E INFORMATICO</v>
          </cell>
          <cell r="D57" t="str">
            <v>OFICINA ZONAL VRA (KIMBIRI)</v>
          </cell>
          <cell r="E57">
            <v>40499</v>
          </cell>
          <cell r="F57">
            <v>40574</v>
          </cell>
          <cell r="H57">
            <v>2000</v>
          </cell>
          <cell r="I57">
            <v>2000</v>
          </cell>
          <cell r="J57" t="str">
            <v>-</v>
          </cell>
          <cell r="K57" t="str">
            <v>-</v>
          </cell>
          <cell r="L57" t="str">
            <v>-</v>
          </cell>
          <cell r="M57" t="str">
            <v>-</v>
          </cell>
          <cell r="N57" t="str">
            <v>-</v>
          </cell>
          <cell r="O57" t="str">
            <v>-</v>
          </cell>
          <cell r="P57" t="str">
            <v>-</v>
          </cell>
          <cell r="Q57" t="str">
            <v>-</v>
          </cell>
          <cell r="R57" t="str">
            <v>-</v>
          </cell>
          <cell r="S57" t="str">
            <v>-</v>
          </cell>
          <cell r="T57">
            <v>4000</v>
          </cell>
        </row>
        <row r="58">
          <cell r="A58" t="str">
            <v>09431267</v>
          </cell>
          <cell r="B58" t="str">
            <v>DELGADO RODRIGUEZ EDGARD JUAN</v>
          </cell>
          <cell r="C58" t="str">
            <v>RESPONSABLE ADMINISTRATIVO E INFORMATICO</v>
          </cell>
          <cell r="D58" t="str">
            <v>OFICINA ZONAL LIMA CALLAO</v>
          </cell>
          <cell r="E58">
            <v>39722</v>
          </cell>
          <cell r="F58">
            <v>40574</v>
          </cell>
          <cell r="H58">
            <v>2000</v>
          </cell>
          <cell r="I58">
            <v>2000</v>
          </cell>
          <cell r="J58">
            <v>2000</v>
          </cell>
          <cell r="K58" t="str">
            <v>-</v>
          </cell>
          <cell r="L58" t="str">
            <v>-</v>
          </cell>
          <cell r="M58" t="str">
            <v>-</v>
          </cell>
          <cell r="N58" t="str">
            <v>-</v>
          </cell>
          <cell r="O58" t="str">
            <v>-</v>
          </cell>
          <cell r="P58" t="str">
            <v>-</v>
          </cell>
          <cell r="Q58" t="str">
            <v>-</v>
          </cell>
          <cell r="R58">
            <v>1600</v>
          </cell>
          <cell r="S58">
            <v>2000</v>
          </cell>
          <cell r="T58">
            <v>9600</v>
          </cell>
        </row>
        <row r="59">
          <cell r="A59" t="str">
            <v>17907682</v>
          </cell>
          <cell r="B59" t="str">
            <v>DIAZ DELGADO ANTENOR JULIO</v>
          </cell>
          <cell r="C59" t="str">
            <v>ADMINISTRADOR ZONAL</v>
          </cell>
          <cell r="D59" t="str">
            <v>OFICINA ZONAL ANCASH</v>
          </cell>
          <cell r="E59">
            <v>39722</v>
          </cell>
          <cell r="F59">
            <v>40574</v>
          </cell>
          <cell r="H59">
            <v>5300</v>
          </cell>
          <cell r="I59">
            <v>5300</v>
          </cell>
          <cell r="J59">
            <v>5300</v>
          </cell>
          <cell r="K59">
            <v>5300</v>
          </cell>
          <cell r="L59">
            <v>5300</v>
          </cell>
          <cell r="M59">
            <v>5300</v>
          </cell>
          <cell r="N59">
            <v>5300</v>
          </cell>
          <cell r="O59">
            <v>5300</v>
          </cell>
          <cell r="P59">
            <v>5300</v>
          </cell>
          <cell r="Q59" t="str">
            <v>-</v>
          </cell>
          <cell r="R59" t="str">
            <v>-</v>
          </cell>
          <cell r="S59" t="str">
            <v>-</v>
          </cell>
          <cell r="T59">
            <v>47700</v>
          </cell>
        </row>
        <row r="60">
          <cell r="A60" t="str">
            <v>06033469</v>
          </cell>
          <cell r="B60" t="str">
            <v>DONAYRE MAVILA CARMEN ROSA</v>
          </cell>
          <cell r="C60" t="str">
            <v>RESPONSABLE DE CAPACITACION</v>
          </cell>
          <cell r="D60" t="str">
            <v>OFICINA ZONAL LIMA NORTE</v>
          </cell>
          <cell r="E60">
            <v>39692</v>
          </cell>
          <cell r="F60">
            <v>40574</v>
          </cell>
          <cell r="H60">
            <v>3100</v>
          </cell>
          <cell r="I60">
            <v>3100</v>
          </cell>
          <cell r="J60">
            <v>3100</v>
          </cell>
          <cell r="K60">
            <v>3100</v>
          </cell>
          <cell r="L60">
            <v>1550</v>
          </cell>
          <cell r="M60" t="str">
            <v>-</v>
          </cell>
          <cell r="N60" t="str">
            <v>-</v>
          </cell>
          <cell r="O60" t="str">
            <v>-</v>
          </cell>
          <cell r="P60" t="str">
            <v>-</v>
          </cell>
          <cell r="Q60" t="str">
            <v>-</v>
          </cell>
          <cell r="R60" t="str">
            <v>-</v>
          </cell>
          <cell r="S60" t="str">
            <v>-</v>
          </cell>
          <cell r="T60">
            <v>13950</v>
          </cell>
        </row>
        <row r="61">
          <cell r="A61" t="str">
            <v>08619331</v>
          </cell>
          <cell r="B61" t="str">
            <v>ENCISO QUISPE FELIPE</v>
          </cell>
          <cell r="C61" t="str">
            <v>CHOFER</v>
          </cell>
          <cell r="D61" t="str">
            <v>OFICINA ZONAL VRA (KIMBIRI)</v>
          </cell>
          <cell r="E61">
            <v>40057</v>
          </cell>
          <cell r="F61">
            <v>40574</v>
          </cell>
          <cell r="H61">
            <v>1100</v>
          </cell>
          <cell r="I61">
            <v>1100</v>
          </cell>
          <cell r="J61">
            <v>1100</v>
          </cell>
          <cell r="K61" t="str">
            <v>-</v>
          </cell>
          <cell r="L61" t="str">
            <v>-</v>
          </cell>
          <cell r="M61" t="str">
            <v>-</v>
          </cell>
          <cell r="N61" t="str">
            <v>-</v>
          </cell>
          <cell r="O61" t="str">
            <v>-</v>
          </cell>
          <cell r="P61" t="str">
            <v>-</v>
          </cell>
          <cell r="Q61" t="str">
            <v>-</v>
          </cell>
          <cell r="R61" t="str">
            <v>-</v>
          </cell>
          <cell r="S61" t="str">
            <v>-</v>
          </cell>
          <cell r="T61">
            <v>3300</v>
          </cell>
        </row>
        <row r="62">
          <cell r="A62" t="str">
            <v xml:space="preserve">31680722   </v>
          </cell>
          <cell r="B62" t="str">
            <v>ESPINOZA VIDAL JOSE LUIS</v>
          </cell>
          <cell r="C62" t="str">
            <v>ASISTENTE INFORMATICO</v>
          </cell>
          <cell r="D62" t="str">
            <v>OFICINA ZONAL LIMA SUR</v>
          </cell>
          <cell r="E62">
            <v>39692</v>
          </cell>
          <cell r="F62">
            <v>40574</v>
          </cell>
          <cell r="H62">
            <v>2000</v>
          </cell>
          <cell r="I62">
            <v>2000</v>
          </cell>
          <cell r="J62" t="str">
            <v>-</v>
          </cell>
          <cell r="K62" t="str">
            <v>-</v>
          </cell>
          <cell r="L62" t="str">
            <v>-</v>
          </cell>
          <cell r="M62" t="str">
            <v>-</v>
          </cell>
          <cell r="N62" t="str">
            <v>-</v>
          </cell>
          <cell r="O62" t="str">
            <v>-</v>
          </cell>
          <cell r="P62" t="str">
            <v>-</v>
          </cell>
          <cell r="Q62" t="str">
            <v>-</v>
          </cell>
          <cell r="R62" t="str">
            <v>-</v>
          </cell>
          <cell r="S62" t="str">
            <v>-</v>
          </cell>
          <cell r="T62">
            <v>4000</v>
          </cell>
        </row>
        <row r="63">
          <cell r="A63" t="str">
            <v>40118037</v>
          </cell>
          <cell r="B63" t="str">
            <v>ESTRELLA BANEO ANGELITA </v>
          </cell>
          <cell r="C63" t="str">
            <v>ASISTENTE ADMINISTRATIVA</v>
          </cell>
          <cell r="D63" t="str">
            <v>OFICINA ZONAL UCAYALI</v>
          </cell>
          <cell r="E63">
            <v>39692</v>
          </cell>
          <cell r="F63">
            <v>40574</v>
          </cell>
          <cell r="H63">
            <v>2000</v>
          </cell>
          <cell r="I63">
            <v>2000</v>
          </cell>
          <cell r="J63">
            <v>2000</v>
          </cell>
          <cell r="K63" t="str">
            <v>-</v>
          </cell>
          <cell r="L63" t="str">
            <v>-</v>
          </cell>
          <cell r="M63" t="str">
            <v>-</v>
          </cell>
          <cell r="N63" t="str">
            <v>-</v>
          </cell>
          <cell r="O63" t="str">
            <v>-</v>
          </cell>
          <cell r="P63" t="str">
            <v>-</v>
          </cell>
          <cell r="Q63" t="str">
            <v>-</v>
          </cell>
          <cell r="R63" t="str">
            <v>-</v>
          </cell>
          <cell r="S63" t="str">
            <v>-</v>
          </cell>
          <cell r="T63">
            <v>6000</v>
          </cell>
        </row>
        <row r="64">
          <cell r="A64" t="str">
            <v>25630651</v>
          </cell>
          <cell r="B64" t="str">
            <v>FLORES CASTAÑEDA FRAILAN MARTIN</v>
          </cell>
          <cell r="C64" t="str">
            <v>RESPONSABLE DE PROMOCIÓN SOCIAL Y CAPACITACIÓN</v>
          </cell>
          <cell r="D64" t="str">
            <v>OFICINA ZONAL LIMA CALLAO</v>
          </cell>
          <cell r="E64">
            <v>39986</v>
          </cell>
          <cell r="F64">
            <v>40574</v>
          </cell>
          <cell r="H64">
            <v>2900</v>
          </cell>
          <cell r="I64">
            <v>2900</v>
          </cell>
          <cell r="J64">
            <v>2900</v>
          </cell>
          <cell r="K64" t="str">
            <v>-</v>
          </cell>
          <cell r="L64" t="str">
            <v>-</v>
          </cell>
          <cell r="M64" t="str">
            <v>-</v>
          </cell>
          <cell r="N64" t="str">
            <v>-</v>
          </cell>
          <cell r="O64" t="str">
            <v>-</v>
          </cell>
          <cell r="P64" t="str">
            <v>-</v>
          </cell>
          <cell r="Q64" t="str">
            <v>-</v>
          </cell>
          <cell r="R64" t="str">
            <v>-</v>
          </cell>
          <cell r="S64" t="str">
            <v>-</v>
          </cell>
          <cell r="T64">
            <v>8700</v>
          </cell>
        </row>
        <row r="65">
          <cell r="A65" t="str">
            <v>09595539</v>
          </cell>
          <cell r="B65" t="str">
            <v>FLORES REZZA AMILCAR GUILLERMO</v>
          </cell>
          <cell r="C65" t="str">
            <v>RESPONSABLE DE PROYECTOS</v>
          </cell>
          <cell r="D65" t="str">
            <v>OFICINA ZONAL APURIMAC</v>
          </cell>
          <cell r="E65">
            <v>40098</v>
          </cell>
          <cell r="F65">
            <v>40574</v>
          </cell>
          <cell r="H65">
            <v>1550</v>
          </cell>
          <cell r="I65" t="str">
            <v>-</v>
          </cell>
          <cell r="J65" t="str">
            <v>-</v>
          </cell>
          <cell r="K65" t="str">
            <v>-</v>
          </cell>
          <cell r="L65" t="str">
            <v>-</v>
          </cell>
          <cell r="M65" t="str">
            <v>-</v>
          </cell>
          <cell r="N65" t="str">
            <v>-</v>
          </cell>
          <cell r="O65" t="str">
            <v>-</v>
          </cell>
          <cell r="P65" t="str">
            <v>-</v>
          </cell>
          <cell r="Q65" t="str">
            <v>-</v>
          </cell>
          <cell r="R65" t="str">
            <v>-</v>
          </cell>
          <cell r="S65" t="str">
            <v>-</v>
          </cell>
          <cell r="T65">
            <v>1550</v>
          </cell>
        </row>
        <row r="66">
          <cell r="A66" t="str">
            <v>22506345</v>
          </cell>
          <cell r="B66" t="str">
            <v>FOLLEGATI LAOS GRACIELA</v>
          </cell>
          <cell r="C66" t="str">
            <v>RESPONSABLE DE PROMOCION SOCIAL Y CAPACITACION</v>
          </cell>
          <cell r="D66" t="str">
            <v>OFICINA ZONAL HUANUCO</v>
          </cell>
          <cell r="E66">
            <v>39692</v>
          </cell>
          <cell r="F66">
            <v>40574</v>
          </cell>
          <cell r="H66">
            <v>3100</v>
          </cell>
          <cell r="I66">
            <v>3100</v>
          </cell>
          <cell r="J66">
            <v>5500</v>
          </cell>
          <cell r="K66">
            <v>5500</v>
          </cell>
          <cell r="L66">
            <v>5500</v>
          </cell>
          <cell r="M66">
            <v>5500</v>
          </cell>
          <cell r="N66">
            <v>5500</v>
          </cell>
          <cell r="O66">
            <v>5500</v>
          </cell>
          <cell r="P66">
            <v>5500</v>
          </cell>
          <cell r="Q66" t="str">
            <v>-</v>
          </cell>
          <cell r="R66">
            <v>2480</v>
          </cell>
          <cell r="S66">
            <v>3100</v>
          </cell>
          <cell r="T66">
            <v>50280</v>
          </cell>
        </row>
        <row r="67">
          <cell r="A67" t="str">
            <v>02695296</v>
          </cell>
          <cell r="B67" t="str">
            <v>FRIAS GUAYLUPO LUIS ALBERTO</v>
          </cell>
          <cell r="C67" t="str">
            <v>ADMINISTRADOR ZONAL</v>
          </cell>
          <cell r="D67" t="str">
            <v>OFICINA ZONAL PIURA</v>
          </cell>
          <cell r="E67">
            <v>39722</v>
          </cell>
          <cell r="F67">
            <v>40574</v>
          </cell>
          <cell r="H67">
            <v>5500</v>
          </cell>
          <cell r="I67">
            <v>5500</v>
          </cell>
          <cell r="J67">
            <v>5500</v>
          </cell>
          <cell r="K67">
            <v>5500</v>
          </cell>
          <cell r="L67">
            <v>5500</v>
          </cell>
          <cell r="M67">
            <v>5500</v>
          </cell>
          <cell r="N67">
            <v>5500</v>
          </cell>
          <cell r="O67">
            <v>5500</v>
          </cell>
          <cell r="P67">
            <v>5500</v>
          </cell>
          <cell r="Q67" t="str">
            <v>-</v>
          </cell>
          <cell r="R67" t="str">
            <v>-</v>
          </cell>
          <cell r="S67" t="str">
            <v>-</v>
          </cell>
          <cell r="T67">
            <v>49500</v>
          </cell>
        </row>
        <row r="68">
          <cell r="A68" t="str">
            <v>18170653</v>
          </cell>
          <cell r="B68" t="str">
            <v>GAMARRA MENDOZA ROGER WALTER</v>
          </cell>
          <cell r="C68" t="str">
            <v>CHOFER</v>
          </cell>
          <cell r="D68" t="str">
            <v>OFICINA ZONAL ANCASH</v>
          </cell>
          <cell r="E68">
            <v>39682</v>
          </cell>
          <cell r="F68">
            <v>40574</v>
          </cell>
          <cell r="H68">
            <v>1100</v>
          </cell>
          <cell r="I68">
            <v>1100</v>
          </cell>
          <cell r="J68">
            <v>1100</v>
          </cell>
          <cell r="K68" t="str">
            <v>-</v>
          </cell>
          <cell r="L68" t="str">
            <v>-</v>
          </cell>
          <cell r="M68" t="str">
            <v>-</v>
          </cell>
          <cell r="N68" t="str">
            <v>-</v>
          </cell>
          <cell r="O68" t="str">
            <v>-</v>
          </cell>
          <cell r="P68" t="str">
            <v>-</v>
          </cell>
          <cell r="Q68" t="str">
            <v>-</v>
          </cell>
          <cell r="R68" t="str">
            <v>-</v>
          </cell>
          <cell r="S68">
            <v>440</v>
          </cell>
          <cell r="T68">
            <v>3740</v>
          </cell>
        </row>
        <row r="69">
          <cell r="A69" t="str">
            <v>28260117</v>
          </cell>
          <cell r="B69" t="str">
            <v>GAMARRA RIVERA MIGUEL ANGEL</v>
          </cell>
          <cell r="C69" t="str">
            <v>JEFE DE OFICINA ZONAL</v>
          </cell>
          <cell r="D69" t="str">
            <v>OFICINA ZONAL AYACUCHO</v>
          </cell>
          <cell r="E69">
            <v>39937</v>
          </cell>
          <cell r="F69">
            <v>40574</v>
          </cell>
          <cell r="H69">
            <v>5300</v>
          </cell>
          <cell r="I69">
            <v>5300</v>
          </cell>
          <cell r="J69">
            <v>5300</v>
          </cell>
          <cell r="K69">
            <v>5300</v>
          </cell>
          <cell r="L69">
            <v>5300</v>
          </cell>
          <cell r="M69">
            <v>5300</v>
          </cell>
          <cell r="N69">
            <v>5300</v>
          </cell>
          <cell r="O69">
            <v>5300</v>
          </cell>
          <cell r="P69">
            <v>5300</v>
          </cell>
          <cell r="Q69" t="str">
            <v>-</v>
          </cell>
          <cell r="R69" t="str">
            <v>-</v>
          </cell>
          <cell r="S69" t="str">
            <v>-</v>
          </cell>
          <cell r="T69">
            <v>47700</v>
          </cell>
        </row>
        <row r="70">
          <cell r="A70" t="str">
            <v>02818852</v>
          </cell>
          <cell r="B70" t="str">
            <v>GARCIA BENITES ANA MARIA</v>
          </cell>
          <cell r="C70" t="str">
            <v>RESPONSABLE DE PROYECTOS-SUPERVISIÓN</v>
          </cell>
          <cell r="D70" t="str">
            <v>OFICINA ZONAL PIURA</v>
          </cell>
          <cell r="E70">
            <v>39874</v>
          </cell>
          <cell r="F70">
            <v>40574</v>
          </cell>
          <cell r="H70">
            <v>3300</v>
          </cell>
          <cell r="I70">
            <v>3300</v>
          </cell>
          <cell r="J70">
            <v>3300</v>
          </cell>
          <cell r="K70" t="str">
            <v>-</v>
          </cell>
          <cell r="L70" t="str">
            <v>-</v>
          </cell>
          <cell r="M70" t="str">
            <v>-</v>
          </cell>
          <cell r="N70" t="str">
            <v>-</v>
          </cell>
          <cell r="O70" t="str">
            <v>-</v>
          </cell>
          <cell r="P70" t="str">
            <v>-</v>
          </cell>
          <cell r="Q70">
            <v>3080</v>
          </cell>
          <cell r="R70">
            <v>3300</v>
          </cell>
          <cell r="S70" t="str">
            <v>-</v>
          </cell>
          <cell r="T70">
            <v>16280</v>
          </cell>
        </row>
        <row r="71">
          <cell r="A71" t="str">
            <v>19261442</v>
          </cell>
          <cell r="B71" t="str">
            <v>GARCIA YALLE GIOVANNA GUISSELA</v>
          </cell>
          <cell r="C71" t="str">
            <v>ASISTENTE ADMINISTRATIVO</v>
          </cell>
          <cell r="D71" t="str">
            <v>OFICINA ZONAL CAJAMARCA</v>
          </cell>
          <cell r="E71">
            <v>39692</v>
          </cell>
          <cell r="F71">
            <v>40574</v>
          </cell>
          <cell r="H71">
            <v>2000</v>
          </cell>
          <cell r="I71">
            <v>2000</v>
          </cell>
          <cell r="J71">
            <v>2000</v>
          </cell>
          <cell r="K71" t="str">
            <v>-</v>
          </cell>
          <cell r="L71" t="str">
            <v>-</v>
          </cell>
          <cell r="M71" t="str">
            <v>-</v>
          </cell>
          <cell r="N71" t="str">
            <v>-</v>
          </cell>
          <cell r="O71" t="str">
            <v>-</v>
          </cell>
          <cell r="P71" t="str">
            <v>-</v>
          </cell>
          <cell r="Q71" t="str">
            <v>-</v>
          </cell>
          <cell r="R71" t="str">
            <v>-</v>
          </cell>
          <cell r="S71" t="str">
            <v>-</v>
          </cell>
          <cell r="T71">
            <v>6000</v>
          </cell>
        </row>
        <row r="72">
          <cell r="A72" t="str">
            <v>40722507</v>
          </cell>
          <cell r="B72" t="str">
            <v>GARCIA MONTERROSO RAMIREZ MARITA FABIOLA</v>
          </cell>
          <cell r="C72" t="str">
            <v>RESPONSABLE DE PROMOCIÓN SOCIAL  Y CAPACITACIÓN</v>
          </cell>
          <cell r="D72" t="str">
            <v>OFICINA ZONAL PIURA</v>
          </cell>
          <cell r="E72">
            <v>39874</v>
          </cell>
          <cell r="F72">
            <v>40574</v>
          </cell>
          <cell r="H72">
            <v>3100</v>
          </cell>
          <cell r="I72">
            <v>3100</v>
          </cell>
          <cell r="J72">
            <v>3100</v>
          </cell>
          <cell r="K72" t="str">
            <v>-</v>
          </cell>
          <cell r="L72" t="str">
            <v>-</v>
          </cell>
          <cell r="M72" t="str">
            <v>-</v>
          </cell>
          <cell r="N72" t="str">
            <v>-</v>
          </cell>
          <cell r="O72" t="str">
            <v>-</v>
          </cell>
          <cell r="P72" t="str">
            <v>-</v>
          </cell>
          <cell r="Q72">
            <v>2893</v>
          </cell>
          <cell r="R72">
            <v>3100</v>
          </cell>
          <cell r="S72">
            <v>3100</v>
          </cell>
          <cell r="T72">
            <v>18393</v>
          </cell>
        </row>
        <row r="73">
          <cell r="A73" t="str">
            <v>16653694</v>
          </cell>
          <cell r="B73" t="str">
            <v>GONZALES DE LA CRUZ MAXIMO ARMANDO</v>
          </cell>
          <cell r="C73" t="str">
            <v>RESPONSABLE DE PROMOCION SOCIAL Y CAPACITACION</v>
          </cell>
          <cell r="D73" t="str">
            <v>OFICINA ZONAL LAMBAYEQUE</v>
          </cell>
          <cell r="E73">
            <v>39639</v>
          </cell>
          <cell r="F73">
            <v>40574</v>
          </cell>
          <cell r="H73">
            <v>2900</v>
          </cell>
          <cell r="I73">
            <v>2900</v>
          </cell>
          <cell r="J73">
            <v>2900</v>
          </cell>
          <cell r="K73" t="str">
            <v>-</v>
          </cell>
          <cell r="L73" t="str">
            <v>-</v>
          </cell>
          <cell r="M73" t="str">
            <v>-</v>
          </cell>
          <cell r="N73" t="str">
            <v>-</v>
          </cell>
          <cell r="O73" t="str">
            <v>-</v>
          </cell>
          <cell r="P73" t="str">
            <v>-</v>
          </cell>
          <cell r="Q73" t="str">
            <v>-</v>
          </cell>
          <cell r="R73" t="str">
            <v>-</v>
          </cell>
          <cell r="S73">
            <v>2803.3</v>
          </cell>
          <cell r="T73">
            <v>11503.3</v>
          </cell>
        </row>
        <row r="74">
          <cell r="A74" t="str">
            <v>21406688</v>
          </cell>
          <cell r="B74" t="str">
            <v>GUERRERO CHONG MIRNA ELIZABETH</v>
          </cell>
          <cell r="C74" t="str">
            <v>RESPONSABLE DE PROYECTOS</v>
          </cell>
          <cell r="D74" t="str">
            <v>OFICINA ZONAL ICA</v>
          </cell>
          <cell r="E74">
            <v>40210</v>
          </cell>
          <cell r="F74">
            <v>40574</v>
          </cell>
          <cell r="H74">
            <v>3100</v>
          </cell>
          <cell r="I74">
            <v>3100</v>
          </cell>
          <cell r="J74">
            <v>3100</v>
          </cell>
          <cell r="K74" t="str">
            <v>-</v>
          </cell>
          <cell r="L74" t="str">
            <v>-</v>
          </cell>
          <cell r="M74" t="str">
            <v>-</v>
          </cell>
          <cell r="N74" t="str">
            <v>-</v>
          </cell>
          <cell r="O74" t="str">
            <v>-</v>
          </cell>
          <cell r="P74" t="str">
            <v>-</v>
          </cell>
          <cell r="Q74" t="str">
            <v>-</v>
          </cell>
          <cell r="R74" t="str">
            <v>-</v>
          </cell>
          <cell r="S74">
            <v>3100</v>
          </cell>
          <cell r="T74">
            <v>12400</v>
          </cell>
        </row>
        <row r="75">
          <cell r="A75" t="str">
            <v>16790034</v>
          </cell>
          <cell r="B75" t="str">
            <v>GUEVARA FUSTAMANTE ELMER</v>
          </cell>
          <cell r="C75" t="str">
            <v>TECNICO DE PROYECTOS</v>
          </cell>
          <cell r="D75" t="str">
            <v>OFICINA ZONAL AMAZONAS</v>
          </cell>
          <cell r="E75">
            <v>39919</v>
          </cell>
          <cell r="F75">
            <v>40574</v>
          </cell>
          <cell r="H75">
            <v>2900</v>
          </cell>
          <cell r="I75">
            <v>2900</v>
          </cell>
          <cell r="J75">
            <v>2900</v>
          </cell>
          <cell r="K75" t="str">
            <v>-</v>
          </cell>
          <cell r="L75" t="str">
            <v>-</v>
          </cell>
          <cell r="M75" t="str">
            <v>-</v>
          </cell>
          <cell r="N75" t="str">
            <v>-</v>
          </cell>
          <cell r="O75" t="str">
            <v>-</v>
          </cell>
          <cell r="P75" t="str">
            <v>-</v>
          </cell>
          <cell r="Q75" t="str">
            <v>-</v>
          </cell>
          <cell r="R75" t="str">
            <v>-</v>
          </cell>
          <cell r="S75" t="str">
            <v>-</v>
          </cell>
          <cell r="T75">
            <v>8700</v>
          </cell>
        </row>
        <row r="76">
          <cell r="A76" t="str">
            <v>06193088</v>
          </cell>
          <cell r="B76" t="str">
            <v>GUTIERREZ PAUCAR FELIX JAVIER</v>
          </cell>
          <cell r="C76" t="str">
            <v>JEFE DE OFICINA ZONAL LIMA NORTE</v>
          </cell>
          <cell r="D76" t="str">
            <v>OFICINA ZONAL LIMA NORTE</v>
          </cell>
          <cell r="E76">
            <v>40345</v>
          </cell>
          <cell r="F76">
            <v>40574</v>
          </cell>
          <cell r="H76">
            <v>5500</v>
          </cell>
          <cell r="I76">
            <v>5500</v>
          </cell>
          <cell r="J76">
            <v>5500</v>
          </cell>
          <cell r="K76">
            <v>5500</v>
          </cell>
          <cell r="L76">
            <v>5500</v>
          </cell>
          <cell r="M76" t="str">
            <v>-</v>
          </cell>
          <cell r="N76" t="str">
            <v>-</v>
          </cell>
          <cell r="O76" t="str">
            <v>-</v>
          </cell>
          <cell r="P76" t="str">
            <v>-</v>
          </cell>
          <cell r="Q76" t="str">
            <v>-</v>
          </cell>
          <cell r="R76" t="str">
            <v>-</v>
          </cell>
          <cell r="S76" t="str">
            <v>-</v>
          </cell>
          <cell r="T76">
            <v>27500</v>
          </cell>
        </row>
        <row r="77">
          <cell r="A77" t="str">
            <v>23269860</v>
          </cell>
          <cell r="B77" t="str">
            <v>GUZMAN CHAVEZ GEORGE WILLY</v>
          </cell>
          <cell r="C77" t="str">
            <v>CHOFER</v>
          </cell>
          <cell r="D77" t="str">
            <v>OFICINA ZONAL HUANCAVELICA</v>
          </cell>
          <cell r="E77">
            <v>40259</v>
          </cell>
          <cell r="F77">
            <v>40574</v>
          </cell>
          <cell r="H77">
            <v>1100</v>
          </cell>
          <cell r="I77">
            <v>1100</v>
          </cell>
          <cell r="J77">
            <v>1100</v>
          </cell>
          <cell r="K77">
            <v>1100</v>
          </cell>
          <cell r="L77">
            <v>550</v>
          </cell>
          <cell r="M77" t="str">
            <v>-</v>
          </cell>
          <cell r="N77" t="str">
            <v>-</v>
          </cell>
          <cell r="O77" t="str">
            <v>-</v>
          </cell>
          <cell r="P77" t="str">
            <v>-</v>
          </cell>
          <cell r="Q77" t="str">
            <v>-</v>
          </cell>
          <cell r="R77" t="str">
            <v>-</v>
          </cell>
          <cell r="S77" t="str">
            <v>-</v>
          </cell>
          <cell r="T77">
            <v>4950</v>
          </cell>
        </row>
        <row r="78">
          <cell r="A78" t="str">
            <v>29553186</v>
          </cell>
          <cell r="B78" t="str">
            <v>HERRERA GAMBOA PAULO CESAR</v>
          </cell>
          <cell r="C78" t="str">
            <v>RESPONSABLE ADMINISTRATIVO E INFORMATICO</v>
          </cell>
          <cell r="D78" t="str">
            <v>OFICINA ZONAL TACNA</v>
          </cell>
          <cell r="E78">
            <v>40452</v>
          </cell>
          <cell r="F78">
            <v>40574</v>
          </cell>
          <cell r="H78">
            <v>2000</v>
          </cell>
          <cell r="I78">
            <v>2000</v>
          </cell>
          <cell r="J78">
            <v>2000</v>
          </cell>
          <cell r="K78" t="str">
            <v>-</v>
          </cell>
          <cell r="L78" t="str">
            <v>-</v>
          </cell>
          <cell r="M78" t="str">
            <v>-</v>
          </cell>
          <cell r="N78" t="str">
            <v>-</v>
          </cell>
          <cell r="O78" t="str">
            <v>-</v>
          </cell>
          <cell r="P78" t="str">
            <v>-</v>
          </cell>
          <cell r="Q78" t="str">
            <v>-</v>
          </cell>
          <cell r="R78" t="str">
            <v>-</v>
          </cell>
          <cell r="S78" t="str">
            <v>-</v>
          </cell>
          <cell r="T78">
            <v>6000</v>
          </cell>
        </row>
        <row r="79">
          <cell r="A79" t="str">
            <v>06264947</v>
          </cell>
          <cell r="B79" t="str">
            <v>HINOJOSA ASCUE HUMBERTO</v>
          </cell>
          <cell r="C79" t="str">
            <v>JEFE DE OFICINA ZONAL</v>
          </cell>
          <cell r="D79" t="str">
            <v>OFICINA ZONAL APURIMAC</v>
          </cell>
          <cell r="E79">
            <v>40280</v>
          </cell>
          <cell r="F79">
            <v>40574</v>
          </cell>
          <cell r="H79">
            <v>5300</v>
          </cell>
          <cell r="I79">
            <v>5300</v>
          </cell>
          <cell r="J79">
            <v>5300</v>
          </cell>
          <cell r="K79">
            <v>5300</v>
          </cell>
          <cell r="L79">
            <v>5300</v>
          </cell>
          <cell r="M79">
            <v>5300</v>
          </cell>
          <cell r="N79">
            <v>5300</v>
          </cell>
          <cell r="O79">
            <v>5300</v>
          </cell>
          <cell r="P79">
            <v>5300</v>
          </cell>
          <cell r="Q79" t="str">
            <v>-</v>
          </cell>
          <cell r="R79" t="str">
            <v>-</v>
          </cell>
          <cell r="S79" t="str">
            <v>-</v>
          </cell>
          <cell r="T79">
            <v>47700</v>
          </cell>
        </row>
        <row r="80">
          <cell r="A80" t="str">
            <v>43489934</v>
          </cell>
          <cell r="B80" t="str">
            <v>HUANINE MAMANI LEONIDAS BERNARDINO</v>
          </cell>
          <cell r="C80" t="str">
            <v>CHOFER</v>
          </cell>
          <cell r="D80" t="str">
            <v>OFICINA ZONAL AREQUIPA</v>
          </cell>
          <cell r="E80">
            <v>40365</v>
          </cell>
          <cell r="F80">
            <v>40574</v>
          </cell>
          <cell r="H80">
            <v>1100</v>
          </cell>
          <cell r="I80" t="str">
            <v>-</v>
          </cell>
          <cell r="J80" t="str">
            <v>-</v>
          </cell>
          <cell r="K80" t="str">
            <v>-</v>
          </cell>
          <cell r="L80" t="str">
            <v>-</v>
          </cell>
          <cell r="M80" t="str">
            <v>-</v>
          </cell>
          <cell r="N80" t="str">
            <v>-</v>
          </cell>
          <cell r="O80" t="str">
            <v>-</v>
          </cell>
          <cell r="P80" t="str">
            <v>-</v>
          </cell>
          <cell r="Q80" t="str">
            <v>-</v>
          </cell>
          <cell r="R80" t="str">
            <v>-</v>
          </cell>
          <cell r="S80" t="str">
            <v>-</v>
          </cell>
          <cell r="T80">
            <v>1100</v>
          </cell>
        </row>
        <row r="81">
          <cell r="A81" t="str">
            <v>28288346</v>
          </cell>
          <cell r="B81" t="str">
            <v>INGA ACEVEDO JUAN JOSE</v>
          </cell>
          <cell r="C81" t="str">
            <v>RESPONSABLE ADMINISTRATIVO E INFORMATICO</v>
          </cell>
          <cell r="D81" t="str">
            <v>OFICINA ZONAL AYACUCHO</v>
          </cell>
          <cell r="E81">
            <v>39917</v>
          </cell>
          <cell r="F81">
            <v>40574</v>
          </cell>
          <cell r="H81">
            <v>2000</v>
          </cell>
          <cell r="I81">
            <v>2000</v>
          </cell>
          <cell r="J81">
            <v>2000</v>
          </cell>
          <cell r="K81">
            <v>2000</v>
          </cell>
          <cell r="L81">
            <v>1000</v>
          </cell>
          <cell r="M81" t="str">
            <v>-</v>
          </cell>
          <cell r="N81" t="str">
            <v>-</v>
          </cell>
          <cell r="O81" t="str">
            <v>-</v>
          </cell>
          <cell r="P81" t="str">
            <v>-</v>
          </cell>
          <cell r="Q81" t="str">
            <v>-</v>
          </cell>
          <cell r="R81" t="str">
            <v>-</v>
          </cell>
          <cell r="S81" t="str">
            <v>-</v>
          </cell>
          <cell r="T81">
            <v>9000</v>
          </cell>
        </row>
        <row r="82">
          <cell r="A82" t="str">
            <v>08887990</v>
          </cell>
          <cell r="B82" t="str">
            <v>LAVADO HIDALGO LUIS ALBERTO</v>
          </cell>
          <cell r="C82" t="str">
            <v>COORDINADOR DE SUPERVISION</v>
          </cell>
          <cell r="D82" t="str">
            <v>OFICINA ZONAL LA MERCED</v>
          </cell>
          <cell r="E82">
            <v>39722</v>
          </cell>
          <cell r="F82">
            <v>40574</v>
          </cell>
          <cell r="H82">
            <v>3100</v>
          </cell>
          <cell r="I82">
            <v>3100</v>
          </cell>
          <cell r="J82">
            <v>3100</v>
          </cell>
          <cell r="K82" t="str">
            <v>-</v>
          </cell>
          <cell r="L82" t="str">
            <v>-</v>
          </cell>
          <cell r="M82" t="str">
            <v>-</v>
          </cell>
          <cell r="N82" t="str">
            <v>-</v>
          </cell>
          <cell r="O82" t="str">
            <v>-</v>
          </cell>
          <cell r="P82" t="str">
            <v>-</v>
          </cell>
          <cell r="Q82" t="str">
            <v>-</v>
          </cell>
          <cell r="R82" t="str">
            <v>-</v>
          </cell>
          <cell r="S82" t="str">
            <v>-</v>
          </cell>
          <cell r="T82">
            <v>9300</v>
          </cell>
        </row>
        <row r="83">
          <cell r="A83" t="str">
            <v>16735606</v>
          </cell>
          <cell r="B83" t="str">
            <v>LLAJA LOPEZ PERCY</v>
          </cell>
          <cell r="C83" t="str">
            <v>AUXILIAR ADMINISTRATIVO</v>
          </cell>
          <cell r="D83" t="str">
            <v>OFICINA ZONAL AMAZONAS</v>
          </cell>
          <cell r="E83">
            <v>39692</v>
          </cell>
          <cell r="F83">
            <v>40574</v>
          </cell>
          <cell r="H83">
            <v>1100</v>
          </cell>
          <cell r="I83">
            <v>1100</v>
          </cell>
          <cell r="J83">
            <v>1100</v>
          </cell>
          <cell r="K83" t="str">
            <v>-</v>
          </cell>
          <cell r="L83" t="str">
            <v>-</v>
          </cell>
          <cell r="M83" t="str">
            <v>-</v>
          </cell>
          <cell r="N83" t="str">
            <v>-</v>
          </cell>
          <cell r="O83" t="str">
            <v>-</v>
          </cell>
          <cell r="P83" t="str">
            <v>-</v>
          </cell>
          <cell r="Q83" t="str">
            <v>-</v>
          </cell>
          <cell r="R83" t="str">
            <v>-</v>
          </cell>
          <cell r="S83" t="str">
            <v>-</v>
          </cell>
          <cell r="T83">
            <v>3300</v>
          </cell>
        </row>
        <row r="84">
          <cell r="A84" t="str">
            <v>41599599</v>
          </cell>
          <cell r="B84" t="str">
            <v>LLANOS SOTELO WILSON MARCO</v>
          </cell>
          <cell r="C84" t="str">
            <v>RESPONSABLE ADMINISTRATIVO E INFORMATICO</v>
          </cell>
          <cell r="D84" t="str">
            <v>OFICINA ZONAL LIMA NORTE</v>
          </cell>
          <cell r="E84">
            <v>40210</v>
          </cell>
          <cell r="F84">
            <v>40574</v>
          </cell>
          <cell r="H84">
            <v>2000</v>
          </cell>
          <cell r="I84">
            <v>2000</v>
          </cell>
          <cell r="J84">
            <v>2000</v>
          </cell>
          <cell r="K84">
            <v>2000</v>
          </cell>
          <cell r="L84">
            <v>1000</v>
          </cell>
          <cell r="M84" t="str">
            <v>-</v>
          </cell>
          <cell r="N84" t="str">
            <v>-</v>
          </cell>
          <cell r="O84" t="str">
            <v>-</v>
          </cell>
          <cell r="P84" t="str">
            <v>-</v>
          </cell>
          <cell r="Q84" t="str">
            <v>-</v>
          </cell>
          <cell r="R84" t="str">
            <v>-</v>
          </cell>
          <cell r="S84" t="str">
            <v>-</v>
          </cell>
          <cell r="T84">
            <v>9000</v>
          </cell>
        </row>
        <row r="85">
          <cell r="A85" t="str">
            <v>01211263</v>
          </cell>
          <cell r="B85" t="str">
            <v>LLANOS TICONA JORGE</v>
          </cell>
          <cell r="C85" t="str">
            <v>COORDINADOR TECNICO TIPO I</v>
          </cell>
          <cell r="D85" t="str">
            <v>OFICINA ZONAL PUNO</v>
          </cell>
          <cell r="E85">
            <v>39692</v>
          </cell>
          <cell r="F85">
            <v>40574</v>
          </cell>
          <cell r="H85">
            <v>3000</v>
          </cell>
          <cell r="I85">
            <v>3000</v>
          </cell>
          <cell r="J85">
            <v>3000</v>
          </cell>
          <cell r="K85" t="str">
            <v>-</v>
          </cell>
          <cell r="L85" t="str">
            <v>-</v>
          </cell>
          <cell r="M85" t="str">
            <v>-</v>
          </cell>
          <cell r="N85" t="str">
            <v>-</v>
          </cell>
          <cell r="O85" t="str">
            <v>-</v>
          </cell>
          <cell r="P85" t="str">
            <v>-</v>
          </cell>
          <cell r="Q85" t="str">
            <v>-</v>
          </cell>
          <cell r="R85" t="str">
            <v>-</v>
          </cell>
          <cell r="S85" t="str">
            <v>-</v>
          </cell>
          <cell r="T85">
            <v>9000</v>
          </cell>
        </row>
        <row r="86">
          <cell r="A86" t="str">
            <v>25585086</v>
          </cell>
          <cell r="B86" t="str">
            <v>LOPEZ ALAVA JUAN JOSE</v>
          </cell>
          <cell r="C86" t="str">
            <v>JEFE DE OFICINA ZONAL</v>
          </cell>
          <cell r="D86" t="str">
            <v>OFICINA ZONAL LIMA CALLAO</v>
          </cell>
          <cell r="E86">
            <v>40254</v>
          </cell>
          <cell r="F86">
            <v>40574</v>
          </cell>
          <cell r="H86">
            <v>5300</v>
          </cell>
          <cell r="I86">
            <v>5300</v>
          </cell>
          <cell r="J86">
            <v>5300</v>
          </cell>
          <cell r="K86">
            <v>5300</v>
          </cell>
          <cell r="L86">
            <v>2650</v>
          </cell>
          <cell r="M86" t="str">
            <v>-</v>
          </cell>
          <cell r="N86" t="str">
            <v>-</v>
          </cell>
          <cell r="O86" t="str">
            <v>-</v>
          </cell>
          <cell r="P86" t="str">
            <v>-</v>
          </cell>
          <cell r="Q86" t="str">
            <v>-</v>
          </cell>
          <cell r="R86" t="str">
            <v>-</v>
          </cell>
          <cell r="S86" t="str">
            <v>-</v>
          </cell>
          <cell r="T86">
            <v>23850</v>
          </cell>
        </row>
        <row r="87">
          <cell r="A87" t="str">
            <v>32917789</v>
          </cell>
          <cell r="B87" t="str">
            <v>LOPEZ PAREDES REYNA ISABEL</v>
          </cell>
          <cell r="C87" t="str">
            <v>RESPONSABLE DE CAPACITACION</v>
          </cell>
          <cell r="D87" t="str">
            <v>OFICINA ZONAL ANCASH</v>
          </cell>
          <cell r="E87">
            <v>39692</v>
          </cell>
          <cell r="F87">
            <v>40574</v>
          </cell>
          <cell r="H87">
            <v>2900</v>
          </cell>
          <cell r="I87">
            <v>2900</v>
          </cell>
          <cell r="J87">
            <v>2900</v>
          </cell>
          <cell r="K87">
            <v>1450</v>
          </cell>
          <cell r="L87">
            <v>2900</v>
          </cell>
          <cell r="M87">
            <v>2900</v>
          </cell>
          <cell r="N87">
            <v>2900</v>
          </cell>
          <cell r="O87">
            <v>2900</v>
          </cell>
          <cell r="P87">
            <v>2900</v>
          </cell>
          <cell r="Q87">
            <v>2900</v>
          </cell>
          <cell r="R87">
            <v>2900</v>
          </cell>
          <cell r="S87">
            <v>2900</v>
          </cell>
          <cell r="T87">
            <v>33350</v>
          </cell>
        </row>
        <row r="88">
          <cell r="A88" t="str">
            <v>00250183</v>
          </cell>
          <cell r="B88" t="str">
            <v>LUPERDI CASTAÑEDA RAUL ALBERTO</v>
          </cell>
          <cell r="C88" t="str">
            <v>JEFE DE OFICINA ZONAL</v>
          </cell>
          <cell r="D88" t="str">
            <v>OFICINA ZONAL TUMBES</v>
          </cell>
          <cell r="E88">
            <v>40057</v>
          </cell>
          <cell r="F88">
            <v>40574</v>
          </cell>
          <cell r="H88">
            <v>4000</v>
          </cell>
          <cell r="I88">
            <v>4000</v>
          </cell>
          <cell r="J88" t="str">
            <v>-</v>
          </cell>
          <cell r="K88" t="str">
            <v>-</v>
          </cell>
          <cell r="L88" t="str">
            <v>-</v>
          </cell>
          <cell r="M88" t="str">
            <v>-</v>
          </cell>
          <cell r="N88" t="str">
            <v>-</v>
          </cell>
          <cell r="O88" t="str">
            <v>-</v>
          </cell>
          <cell r="P88" t="str">
            <v>-</v>
          </cell>
          <cell r="Q88" t="str">
            <v>-</v>
          </cell>
          <cell r="R88" t="str">
            <v>-</v>
          </cell>
          <cell r="S88" t="str">
            <v>-</v>
          </cell>
          <cell r="T88">
            <v>8000</v>
          </cell>
        </row>
        <row r="89">
          <cell r="A89" t="str">
            <v>20121350</v>
          </cell>
          <cell r="B89" t="str">
            <v>MALDONADO MELGAR MILTON MIGNET</v>
          </cell>
          <cell r="C89" t="str">
            <v>RESPONSABLE DE PROMOCION SOCIAL Y CAPACITACION</v>
          </cell>
          <cell r="D89" t="str">
            <v>OFICINA ZONAL HUANCAVELICA</v>
          </cell>
          <cell r="E89">
            <v>40108</v>
          </cell>
          <cell r="F89">
            <v>40574</v>
          </cell>
          <cell r="H89">
            <v>2900</v>
          </cell>
          <cell r="I89">
            <v>2900</v>
          </cell>
          <cell r="J89">
            <v>2900</v>
          </cell>
          <cell r="K89">
            <v>2900</v>
          </cell>
          <cell r="L89">
            <v>1450</v>
          </cell>
          <cell r="M89" t="str">
            <v>-</v>
          </cell>
          <cell r="N89" t="str">
            <v>-</v>
          </cell>
          <cell r="O89" t="str">
            <v>-</v>
          </cell>
          <cell r="P89" t="str">
            <v>-</v>
          </cell>
          <cell r="Q89">
            <v>2706.7</v>
          </cell>
          <cell r="R89">
            <v>2900</v>
          </cell>
          <cell r="S89">
            <v>2900</v>
          </cell>
          <cell r="T89">
            <v>21556.7</v>
          </cell>
        </row>
        <row r="90">
          <cell r="A90" t="str">
            <v>23865886</v>
          </cell>
          <cell r="B90" t="str">
            <v>MAMANI AYMITUMA REVELINO</v>
          </cell>
          <cell r="C90" t="str">
            <v>RESPONSABLE ADMINISTRATIVO E INFORMATICO</v>
          </cell>
          <cell r="D90" t="str">
            <v>OFICINA ZONAL APURIMAC</v>
          </cell>
          <cell r="E90">
            <v>39692</v>
          </cell>
          <cell r="F90">
            <v>40574</v>
          </cell>
          <cell r="H90">
            <v>2000</v>
          </cell>
          <cell r="I90">
            <v>2000</v>
          </cell>
          <cell r="J90">
            <v>2000</v>
          </cell>
          <cell r="K90">
            <v>2000</v>
          </cell>
          <cell r="L90">
            <v>1000</v>
          </cell>
          <cell r="M90" t="str">
            <v>-</v>
          </cell>
          <cell r="N90" t="str">
            <v>-</v>
          </cell>
          <cell r="O90" t="str">
            <v>-</v>
          </cell>
          <cell r="P90" t="str">
            <v>-</v>
          </cell>
          <cell r="Q90">
            <v>1866.67</v>
          </cell>
          <cell r="R90">
            <v>2000</v>
          </cell>
          <cell r="S90">
            <v>2000</v>
          </cell>
          <cell r="T90">
            <v>14866.67</v>
          </cell>
        </row>
        <row r="91">
          <cell r="A91" t="str">
            <v>01834507</v>
          </cell>
          <cell r="B91" t="str">
            <v>MAMANI HUISA MARTIN</v>
          </cell>
          <cell r="C91" t="str">
            <v>CHOFER</v>
          </cell>
          <cell r="D91" t="str">
            <v>OFICINA ZONAL PUNO</v>
          </cell>
          <cell r="E91">
            <v>40436</v>
          </cell>
          <cell r="F91">
            <v>40574</v>
          </cell>
          <cell r="H91">
            <v>1100</v>
          </cell>
          <cell r="I91">
            <v>1100</v>
          </cell>
          <cell r="J91">
            <v>1100</v>
          </cell>
          <cell r="K91">
            <v>1100</v>
          </cell>
          <cell r="L91">
            <v>550</v>
          </cell>
          <cell r="M91" t="str">
            <v>-</v>
          </cell>
          <cell r="N91" t="str">
            <v>-</v>
          </cell>
          <cell r="O91" t="str">
            <v>-</v>
          </cell>
          <cell r="P91" t="str">
            <v>-</v>
          </cell>
          <cell r="Q91" t="str">
            <v>-</v>
          </cell>
          <cell r="R91" t="str">
            <v>-</v>
          </cell>
          <cell r="S91" t="str">
            <v>-</v>
          </cell>
          <cell r="T91">
            <v>4950</v>
          </cell>
        </row>
        <row r="92">
          <cell r="A92" t="str">
            <v>00516143</v>
          </cell>
          <cell r="B92" t="str">
            <v>MAQUERA CALLIRI NELSON HUGO</v>
          </cell>
          <cell r="C92" t="str">
            <v>RESPONSABLE DE CAPACITACION Y PROMOCION SOCIAL</v>
          </cell>
          <cell r="D92" t="str">
            <v>OFICINA ZONAL TACNA</v>
          </cell>
          <cell r="E92">
            <v>40395</v>
          </cell>
          <cell r="F92">
            <v>40574</v>
          </cell>
          <cell r="H92">
            <v>2700</v>
          </cell>
          <cell r="I92">
            <v>2700</v>
          </cell>
          <cell r="J92">
            <v>2700</v>
          </cell>
          <cell r="K92" t="str">
            <v>-</v>
          </cell>
          <cell r="L92" t="str">
            <v>-</v>
          </cell>
          <cell r="M92" t="str">
            <v>-</v>
          </cell>
          <cell r="N92" t="str">
            <v>-</v>
          </cell>
          <cell r="O92" t="str">
            <v>-</v>
          </cell>
          <cell r="P92" t="str">
            <v>-</v>
          </cell>
          <cell r="Q92" t="str">
            <v>-</v>
          </cell>
          <cell r="R92" t="str">
            <v>-</v>
          </cell>
          <cell r="S92" t="str">
            <v>-</v>
          </cell>
          <cell r="T92">
            <v>8100</v>
          </cell>
        </row>
        <row r="93">
          <cell r="A93" t="str">
            <v>21286042</v>
          </cell>
          <cell r="B93" t="str">
            <v>MARCELO VILLEGAS EUCLIDES</v>
          </cell>
          <cell r="C93" t="str">
            <v>ESPECIALISTA</v>
          </cell>
          <cell r="D93" t="str">
            <v>OFICINA ZONAL LIMA ESTE</v>
          </cell>
          <cell r="E93">
            <v>39916</v>
          </cell>
          <cell r="F93">
            <v>40574</v>
          </cell>
          <cell r="H93">
            <v>3300</v>
          </cell>
          <cell r="I93">
            <v>3300</v>
          </cell>
          <cell r="J93">
            <v>3300</v>
          </cell>
          <cell r="K93">
            <v>3300</v>
          </cell>
          <cell r="L93">
            <v>3300</v>
          </cell>
          <cell r="M93">
            <v>3300</v>
          </cell>
          <cell r="N93">
            <v>3300</v>
          </cell>
          <cell r="O93">
            <v>3300</v>
          </cell>
          <cell r="P93">
            <v>3300</v>
          </cell>
          <cell r="Q93" t="str">
            <v>-</v>
          </cell>
          <cell r="R93" t="str">
            <v>-</v>
          </cell>
          <cell r="S93" t="str">
            <v>-</v>
          </cell>
          <cell r="T93">
            <v>29700</v>
          </cell>
        </row>
        <row r="94">
          <cell r="A94" t="str">
            <v>08667482</v>
          </cell>
          <cell r="B94" t="str">
            <v>MARREROS TONDER FRANCISCO JAVIER</v>
          </cell>
          <cell r="C94" t="str">
            <v>AUXILIAR ADMINISTRATIVO</v>
          </cell>
          <cell r="D94" t="str">
            <v>OFICINA ZONAL LIMA ESTE</v>
          </cell>
          <cell r="E94">
            <v>39692</v>
          </cell>
          <cell r="F94">
            <v>40574</v>
          </cell>
          <cell r="H94">
            <v>1100</v>
          </cell>
          <cell r="I94">
            <v>1100</v>
          </cell>
          <cell r="J94">
            <v>1100</v>
          </cell>
          <cell r="K94">
            <v>1100</v>
          </cell>
          <cell r="L94">
            <v>550</v>
          </cell>
          <cell r="M94" t="str">
            <v>-</v>
          </cell>
          <cell r="N94" t="str">
            <v>-</v>
          </cell>
          <cell r="O94" t="str">
            <v>-</v>
          </cell>
          <cell r="P94" t="str">
            <v>-</v>
          </cell>
          <cell r="Q94" t="str">
            <v>-</v>
          </cell>
          <cell r="R94" t="str">
            <v>-</v>
          </cell>
          <cell r="S94" t="str">
            <v>-</v>
          </cell>
          <cell r="T94">
            <v>4950</v>
          </cell>
        </row>
        <row r="95">
          <cell r="A95" t="str">
            <v>29553199</v>
          </cell>
          <cell r="B95" t="str">
            <v>MARTINEZ SIANCAS FRANCISCO CLAUDIO</v>
          </cell>
          <cell r="C95" t="str">
            <v>ADMINISTRADOR</v>
          </cell>
          <cell r="D95" t="str">
            <v>OFICINA ZONAL MOQUEGUA</v>
          </cell>
          <cell r="E95">
            <v>39693</v>
          </cell>
          <cell r="F95">
            <v>40574</v>
          </cell>
          <cell r="H95">
            <v>4000</v>
          </cell>
          <cell r="I95">
            <v>4000</v>
          </cell>
          <cell r="J95">
            <v>4000</v>
          </cell>
          <cell r="K95">
            <v>4000</v>
          </cell>
          <cell r="L95">
            <v>4000</v>
          </cell>
          <cell r="M95">
            <v>4000</v>
          </cell>
          <cell r="N95">
            <v>4000</v>
          </cell>
          <cell r="O95">
            <v>4000</v>
          </cell>
          <cell r="P95">
            <v>4000</v>
          </cell>
          <cell r="Q95" t="str">
            <v>-</v>
          </cell>
          <cell r="R95" t="str">
            <v>-</v>
          </cell>
          <cell r="S95" t="str">
            <v>-</v>
          </cell>
          <cell r="T95">
            <v>36000</v>
          </cell>
        </row>
        <row r="96">
          <cell r="A96" t="str">
            <v>31680317</v>
          </cell>
          <cell r="B96" t="str">
            <v>MAZA RODRIGUEZ ELIO RONALD</v>
          </cell>
          <cell r="C96" t="str">
            <v>ADMINISTRADOR SEDE</v>
          </cell>
          <cell r="D96" t="str">
            <v>OFICINA ZONAL HUARAZ</v>
          </cell>
          <cell r="E96">
            <v>39722</v>
          </cell>
          <cell r="F96">
            <v>40574</v>
          </cell>
          <cell r="H96">
            <v>5300</v>
          </cell>
          <cell r="I96">
            <v>5300</v>
          </cell>
          <cell r="J96">
            <v>5300</v>
          </cell>
          <cell r="K96">
            <v>5300</v>
          </cell>
          <cell r="L96">
            <v>5300</v>
          </cell>
          <cell r="M96">
            <v>5300</v>
          </cell>
          <cell r="N96">
            <v>5300</v>
          </cell>
          <cell r="O96">
            <v>5300</v>
          </cell>
          <cell r="P96">
            <v>5300</v>
          </cell>
          <cell r="Q96" t="str">
            <v>-</v>
          </cell>
          <cell r="R96" t="str">
            <v>-</v>
          </cell>
          <cell r="S96" t="str">
            <v>-</v>
          </cell>
          <cell r="T96">
            <v>47700</v>
          </cell>
        </row>
        <row r="97">
          <cell r="A97" t="str">
            <v>16672558</v>
          </cell>
          <cell r="B97" t="str">
            <v>MECHAN WONG MANUEL HELMUT</v>
          </cell>
          <cell r="C97" t="str">
            <v>RESPONSABLE DE PROYECTOS</v>
          </cell>
          <cell r="D97" t="str">
            <v>OFICINA ZONAL LAMBAYEQUE</v>
          </cell>
          <cell r="E97">
            <v>39722</v>
          </cell>
          <cell r="F97">
            <v>40574</v>
          </cell>
          <cell r="H97">
            <v>2900</v>
          </cell>
          <cell r="I97">
            <v>2900</v>
          </cell>
          <cell r="J97">
            <v>3100</v>
          </cell>
          <cell r="K97" t="str">
            <v>-</v>
          </cell>
          <cell r="L97" t="str">
            <v>-</v>
          </cell>
          <cell r="M97" t="str">
            <v>-</v>
          </cell>
          <cell r="N97" t="str">
            <v>-</v>
          </cell>
          <cell r="O97" t="str">
            <v>-</v>
          </cell>
          <cell r="P97" t="str">
            <v>-</v>
          </cell>
          <cell r="Q97" t="str">
            <v>-</v>
          </cell>
          <cell r="R97" t="str">
            <v>-</v>
          </cell>
          <cell r="S97" t="str">
            <v>-</v>
          </cell>
          <cell r="T97">
            <v>8900</v>
          </cell>
        </row>
        <row r="98">
          <cell r="A98" t="str">
            <v>21516594</v>
          </cell>
          <cell r="B98" t="str">
            <v>MEDINA MEZA ANA YSABEL</v>
          </cell>
          <cell r="C98" t="str">
            <v>TECNICO DE PROYECTOS</v>
          </cell>
          <cell r="D98" t="str">
            <v>OFICINA ZONAL ICA</v>
          </cell>
          <cell r="E98">
            <v>40210</v>
          </cell>
          <cell r="F98">
            <v>40574</v>
          </cell>
          <cell r="H98">
            <v>2900</v>
          </cell>
          <cell r="I98" t="str">
            <v>-</v>
          </cell>
          <cell r="J98" t="str">
            <v>-</v>
          </cell>
          <cell r="K98" t="str">
            <v>-</v>
          </cell>
          <cell r="L98" t="str">
            <v>-</v>
          </cell>
          <cell r="M98" t="str">
            <v>-</v>
          </cell>
          <cell r="N98" t="str">
            <v>-</v>
          </cell>
          <cell r="O98" t="str">
            <v>-</v>
          </cell>
          <cell r="P98" t="str">
            <v>-</v>
          </cell>
          <cell r="Q98" t="str">
            <v>-</v>
          </cell>
          <cell r="R98" t="str">
            <v>-</v>
          </cell>
          <cell r="S98">
            <v>2900</v>
          </cell>
          <cell r="T98">
            <v>5800</v>
          </cell>
        </row>
        <row r="99">
          <cell r="A99" t="str">
            <v>07861691</v>
          </cell>
          <cell r="B99" t="str">
            <v>MIRAVAL CASTRO LUIS ANTONIO</v>
          </cell>
          <cell r="C99" t="str">
            <v>RESPONSABLE DE PROYECTOS-EVALUACION</v>
          </cell>
          <cell r="D99" t="str">
            <v>OFICINA ZONAL LIMA NORTE</v>
          </cell>
          <cell r="E99">
            <v>39937</v>
          </cell>
          <cell r="F99">
            <v>40574</v>
          </cell>
          <cell r="H99">
            <v>3300</v>
          </cell>
          <cell r="I99">
            <v>3300</v>
          </cell>
          <cell r="J99">
            <v>3300</v>
          </cell>
          <cell r="K99">
            <v>3300</v>
          </cell>
          <cell r="L99">
            <v>3300</v>
          </cell>
          <cell r="M99">
            <v>3300</v>
          </cell>
          <cell r="N99" t="str">
            <v>-</v>
          </cell>
          <cell r="O99" t="str">
            <v>-</v>
          </cell>
          <cell r="P99" t="str">
            <v>-</v>
          </cell>
          <cell r="Q99" t="str">
            <v>-</v>
          </cell>
          <cell r="R99" t="str">
            <v>-</v>
          </cell>
          <cell r="S99" t="str">
            <v>-</v>
          </cell>
          <cell r="T99">
            <v>19800</v>
          </cell>
        </row>
        <row r="100">
          <cell r="A100" t="str">
            <v>06824399</v>
          </cell>
          <cell r="B100" t="str">
            <v>MONROY MARROQUIN DOMINGO ALBERTO</v>
          </cell>
          <cell r="C100" t="str">
            <v>AUXILIAR ADMINISTRATIVO</v>
          </cell>
          <cell r="D100" t="str">
            <v>OFICINA ZONAL LIMA NORTE</v>
          </cell>
          <cell r="E100">
            <v>39765</v>
          </cell>
          <cell r="F100">
            <v>40574</v>
          </cell>
          <cell r="H100">
            <v>1100</v>
          </cell>
          <cell r="I100">
            <v>1100</v>
          </cell>
          <cell r="J100">
            <v>1100</v>
          </cell>
          <cell r="K100">
            <v>1100</v>
          </cell>
          <cell r="L100">
            <v>550</v>
          </cell>
          <cell r="M100" t="str">
            <v>-</v>
          </cell>
          <cell r="N100" t="str">
            <v>-</v>
          </cell>
          <cell r="O100" t="str">
            <v>-</v>
          </cell>
          <cell r="P100" t="str">
            <v>-</v>
          </cell>
          <cell r="Q100" t="str">
            <v>-</v>
          </cell>
          <cell r="R100" t="str">
            <v>-</v>
          </cell>
          <cell r="S100" t="str">
            <v>-</v>
          </cell>
          <cell r="T100">
            <v>4950</v>
          </cell>
        </row>
        <row r="101">
          <cell r="A101" t="str">
            <v>29686437</v>
          </cell>
          <cell r="B101" t="str">
            <v>MONTESINOS BALLADARES AMADEO ARTURO</v>
          </cell>
          <cell r="C101" t="str">
            <v>RESPONSABLE DE PROYECTOS-SUPERVISION</v>
          </cell>
          <cell r="D101" t="str">
            <v>OFICINA ZONAL PUNO</v>
          </cell>
          <cell r="E101">
            <v>39692</v>
          </cell>
          <cell r="F101">
            <v>40574</v>
          </cell>
          <cell r="H101">
            <v>3500</v>
          </cell>
          <cell r="I101">
            <v>3500</v>
          </cell>
          <cell r="J101">
            <v>3500</v>
          </cell>
          <cell r="K101">
            <v>3500</v>
          </cell>
          <cell r="L101">
            <v>3500</v>
          </cell>
          <cell r="M101" t="str">
            <v>-</v>
          </cell>
          <cell r="N101" t="str">
            <v>-</v>
          </cell>
          <cell r="O101" t="str">
            <v>-</v>
          </cell>
          <cell r="P101" t="str">
            <v>-</v>
          </cell>
          <cell r="Q101">
            <v>3266.7</v>
          </cell>
          <cell r="R101">
            <v>3500</v>
          </cell>
          <cell r="S101">
            <v>3500</v>
          </cell>
          <cell r="T101">
            <v>27766.7</v>
          </cell>
        </row>
        <row r="102">
          <cell r="A102" t="str">
            <v>22422479</v>
          </cell>
          <cell r="B102" t="str">
            <v>MONTOYA RAMIREZ JOSE OCTAVIO</v>
          </cell>
          <cell r="C102" t="str">
            <v>COORDINADOR TECNICO TIPO 1</v>
          </cell>
          <cell r="D102" t="str">
            <v>OFICINA ZONAL HUANUCO</v>
          </cell>
          <cell r="E102">
            <v>39722</v>
          </cell>
          <cell r="F102">
            <v>40574</v>
          </cell>
          <cell r="H102">
            <v>3000</v>
          </cell>
          <cell r="I102">
            <v>3000</v>
          </cell>
          <cell r="J102">
            <v>3000</v>
          </cell>
          <cell r="K102">
            <v>3000</v>
          </cell>
          <cell r="L102">
            <v>1500</v>
          </cell>
          <cell r="M102" t="str">
            <v>-</v>
          </cell>
          <cell r="N102" t="str">
            <v>-</v>
          </cell>
          <cell r="O102" t="str">
            <v>-</v>
          </cell>
          <cell r="P102" t="str">
            <v>-</v>
          </cell>
          <cell r="Q102" t="str">
            <v>-</v>
          </cell>
          <cell r="R102" t="str">
            <v>-</v>
          </cell>
          <cell r="S102" t="str">
            <v>-</v>
          </cell>
          <cell r="T102">
            <v>13500</v>
          </cell>
        </row>
        <row r="103">
          <cell r="A103" t="str">
            <v>29602707</v>
          </cell>
          <cell r="B103" t="str">
            <v>MONZON GALINDO MAGNOLIA</v>
          </cell>
          <cell r="C103" t="str">
            <v>RESPONSABLE DE PROYECTOS</v>
          </cell>
          <cell r="D103" t="str">
            <v>OFICINA ZONAL APURIMAC</v>
          </cell>
          <cell r="E103">
            <v>40112</v>
          </cell>
          <cell r="F103">
            <v>40574</v>
          </cell>
          <cell r="H103">
            <v>2900</v>
          </cell>
          <cell r="I103">
            <v>2900</v>
          </cell>
          <cell r="J103">
            <v>3100</v>
          </cell>
          <cell r="K103">
            <v>3100</v>
          </cell>
          <cell r="L103">
            <v>1550</v>
          </cell>
          <cell r="M103" t="str">
            <v>-</v>
          </cell>
          <cell r="N103" t="str">
            <v>-</v>
          </cell>
          <cell r="O103" t="str">
            <v>-</v>
          </cell>
          <cell r="P103" t="str">
            <v>-</v>
          </cell>
          <cell r="Q103" t="str">
            <v>-</v>
          </cell>
          <cell r="R103">
            <v>2996.67</v>
          </cell>
          <cell r="S103">
            <v>3100</v>
          </cell>
          <cell r="T103">
            <v>19646.669999999998</v>
          </cell>
        </row>
        <row r="104">
          <cell r="A104" t="str">
            <v>40804375</v>
          </cell>
          <cell r="B104" t="str">
            <v>MOQUILLAZA ALCA CARMEN ROSA</v>
          </cell>
          <cell r="C104" t="str">
            <v>RESPONSABLE DE CAPACITACION</v>
          </cell>
          <cell r="D104" t="str">
            <v>OFICINA ZONAL ICA</v>
          </cell>
          <cell r="E104">
            <v>39664</v>
          </cell>
          <cell r="F104">
            <v>40574</v>
          </cell>
          <cell r="H104">
            <v>2900</v>
          </cell>
          <cell r="I104">
            <v>2900</v>
          </cell>
          <cell r="J104">
            <v>2900</v>
          </cell>
          <cell r="K104" t="str">
            <v>-</v>
          </cell>
          <cell r="L104" t="str">
            <v>-</v>
          </cell>
          <cell r="M104" t="str">
            <v>-</v>
          </cell>
          <cell r="N104" t="str">
            <v>-</v>
          </cell>
          <cell r="O104" t="str">
            <v>-</v>
          </cell>
          <cell r="P104" t="str">
            <v>-</v>
          </cell>
          <cell r="Q104" t="str">
            <v>-</v>
          </cell>
          <cell r="R104" t="str">
            <v>-</v>
          </cell>
          <cell r="S104" t="str">
            <v>-</v>
          </cell>
          <cell r="T104">
            <v>8700</v>
          </cell>
        </row>
        <row r="105">
          <cell r="A105" t="str">
            <v>07615402</v>
          </cell>
          <cell r="B105" t="str">
            <v>MORALES SALAZAR WILFREDO</v>
          </cell>
          <cell r="C105" t="str">
            <v>RESPONSABLE DE PROYECTOS</v>
          </cell>
          <cell r="D105" t="str">
            <v>OFICINA ZONAL UCAYALI</v>
          </cell>
          <cell r="E105">
            <v>40182</v>
          </cell>
          <cell r="F105">
            <v>40574</v>
          </cell>
          <cell r="H105">
            <v>3100</v>
          </cell>
          <cell r="I105">
            <v>3100</v>
          </cell>
          <cell r="J105">
            <v>3100</v>
          </cell>
          <cell r="K105" t="str">
            <v>-</v>
          </cell>
          <cell r="L105" t="str">
            <v>-</v>
          </cell>
          <cell r="M105" t="str">
            <v>-</v>
          </cell>
          <cell r="N105" t="str">
            <v>-</v>
          </cell>
          <cell r="O105" t="str">
            <v>-</v>
          </cell>
          <cell r="P105" t="str">
            <v>-</v>
          </cell>
          <cell r="Q105" t="str">
            <v>-</v>
          </cell>
          <cell r="R105" t="str">
            <v>-</v>
          </cell>
          <cell r="S105" t="str">
            <v>-</v>
          </cell>
          <cell r="T105">
            <v>9300</v>
          </cell>
        </row>
        <row r="106">
          <cell r="A106" t="str">
            <v>20036491</v>
          </cell>
          <cell r="B106" t="str">
            <v>MORALES ZAPATA ALEJANDRO JONHY</v>
          </cell>
          <cell r="C106" t="str">
            <v>RESPONSABLE ADMINISTRATIVO E INFORMATICO</v>
          </cell>
          <cell r="D106" t="str">
            <v>OFICINA ZONAL JUNIN</v>
          </cell>
          <cell r="E106">
            <v>40213</v>
          </cell>
          <cell r="F106">
            <v>40574</v>
          </cell>
          <cell r="H106">
            <v>2000</v>
          </cell>
          <cell r="I106">
            <v>2000</v>
          </cell>
          <cell r="J106">
            <v>2000</v>
          </cell>
          <cell r="K106">
            <v>2000</v>
          </cell>
          <cell r="L106">
            <v>1000</v>
          </cell>
          <cell r="M106" t="str">
            <v>-</v>
          </cell>
          <cell r="N106" t="str">
            <v>-</v>
          </cell>
          <cell r="O106" t="str">
            <v>-</v>
          </cell>
          <cell r="P106" t="str">
            <v>-</v>
          </cell>
          <cell r="Q106" t="str">
            <v>-</v>
          </cell>
          <cell r="R106" t="str">
            <v>-</v>
          </cell>
          <cell r="S106">
            <v>800</v>
          </cell>
          <cell r="T106">
            <v>9800</v>
          </cell>
        </row>
        <row r="107">
          <cell r="A107" t="str">
            <v>21506195</v>
          </cell>
          <cell r="B107" t="str">
            <v>MORENO JAUREGUI ROQUE JACINTO</v>
          </cell>
          <cell r="C107" t="str">
            <v>ASISTENTE ADMINISTRATIVO</v>
          </cell>
          <cell r="D107" t="str">
            <v>OFICINA ZONAL ICA</v>
          </cell>
          <cell r="E107">
            <v>39692</v>
          </cell>
          <cell r="F107">
            <v>40574</v>
          </cell>
          <cell r="H107">
            <v>2000</v>
          </cell>
          <cell r="I107">
            <v>2000</v>
          </cell>
          <cell r="J107">
            <v>2000</v>
          </cell>
          <cell r="K107" t="str">
            <v>-</v>
          </cell>
          <cell r="L107" t="str">
            <v>-</v>
          </cell>
          <cell r="M107" t="str">
            <v>-</v>
          </cell>
          <cell r="N107" t="str">
            <v>-</v>
          </cell>
          <cell r="O107" t="str">
            <v>-</v>
          </cell>
          <cell r="P107" t="str">
            <v>-</v>
          </cell>
          <cell r="Q107" t="str">
            <v>-</v>
          </cell>
          <cell r="R107" t="str">
            <v>-</v>
          </cell>
          <cell r="S107" t="str">
            <v>-</v>
          </cell>
          <cell r="T107">
            <v>6000</v>
          </cell>
        </row>
        <row r="108">
          <cell r="A108" t="str">
            <v>23006407</v>
          </cell>
          <cell r="B108" t="str">
            <v>NUÑEZ ALEJOS JOSE ANTONIO</v>
          </cell>
          <cell r="C108" t="str">
            <v>TECNICO DE PROYECTOS</v>
          </cell>
          <cell r="D108" t="str">
            <v>OFICINA ZONAL UCAYALI</v>
          </cell>
          <cell r="E108">
            <v>40401</v>
          </cell>
          <cell r="F108">
            <v>40574</v>
          </cell>
          <cell r="H108">
            <v>2900</v>
          </cell>
          <cell r="I108">
            <v>2900</v>
          </cell>
          <cell r="J108">
            <v>2900</v>
          </cell>
          <cell r="K108" t="str">
            <v>-</v>
          </cell>
          <cell r="L108" t="str">
            <v>-</v>
          </cell>
          <cell r="M108" t="str">
            <v>-</v>
          </cell>
          <cell r="N108" t="str">
            <v>-</v>
          </cell>
          <cell r="O108" t="str">
            <v>-</v>
          </cell>
          <cell r="P108" t="str">
            <v>-</v>
          </cell>
          <cell r="Q108" t="str">
            <v>-</v>
          </cell>
          <cell r="R108" t="str">
            <v>-</v>
          </cell>
          <cell r="S108" t="str">
            <v>-</v>
          </cell>
          <cell r="T108">
            <v>8700</v>
          </cell>
        </row>
        <row r="109">
          <cell r="A109" t="str">
            <v>29709706</v>
          </cell>
          <cell r="B109" t="str">
            <v>NUÑEZ ROMERO JENNY FELICITAS</v>
          </cell>
          <cell r="C109" t="str">
            <v>RESPONSABLE DE PROYECTOS</v>
          </cell>
          <cell r="D109" t="str">
            <v>OFICINA ZONAL TACNA</v>
          </cell>
          <cell r="E109">
            <v>40318</v>
          </cell>
          <cell r="F109">
            <v>40574</v>
          </cell>
          <cell r="H109">
            <v>2900</v>
          </cell>
          <cell r="I109">
            <v>2900</v>
          </cell>
          <cell r="J109">
            <v>2900</v>
          </cell>
          <cell r="K109" t="str">
            <v>-</v>
          </cell>
          <cell r="L109" t="str">
            <v>-</v>
          </cell>
          <cell r="M109" t="str">
            <v>-</v>
          </cell>
          <cell r="N109" t="str">
            <v>-</v>
          </cell>
          <cell r="O109" t="str">
            <v>-</v>
          </cell>
          <cell r="P109" t="str">
            <v>-</v>
          </cell>
          <cell r="Q109" t="str">
            <v>-</v>
          </cell>
          <cell r="R109" t="str">
            <v>-</v>
          </cell>
          <cell r="S109">
            <v>3100</v>
          </cell>
          <cell r="T109">
            <v>11800</v>
          </cell>
        </row>
        <row r="110">
          <cell r="A110" t="str">
            <v>43719763</v>
          </cell>
          <cell r="B110" t="str">
            <v>NUÑEZ URBAY RONY MICHEL</v>
          </cell>
          <cell r="C110" t="str">
            <v>RESPONSABLE ADMINISTRATIVO E INFORMATICO</v>
          </cell>
          <cell r="D110" t="str">
            <v>OFICINA ZONAL PUQUIO</v>
          </cell>
          <cell r="E110">
            <v>39722</v>
          </cell>
          <cell r="F110">
            <v>40574</v>
          </cell>
          <cell r="H110">
            <v>2000</v>
          </cell>
          <cell r="I110">
            <v>2000</v>
          </cell>
          <cell r="J110">
            <v>2000</v>
          </cell>
          <cell r="K110" t="str">
            <v>-</v>
          </cell>
          <cell r="L110" t="str">
            <v>-</v>
          </cell>
          <cell r="M110" t="str">
            <v>-</v>
          </cell>
          <cell r="N110" t="str">
            <v>-</v>
          </cell>
          <cell r="O110" t="str">
            <v>-</v>
          </cell>
          <cell r="P110" t="str">
            <v>-</v>
          </cell>
          <cell r="Q110">
            <v>1867</v>
          </cell>
          <cell r="R110">
            <v>2000</v>
          </cell>
          <cell r="S110">
            <v>2000</v>
          </cell>
          <cell r="T110">
            <v>11867</v>
          </cell>
        </row>
        <row r="111">
          <cell r="A111" t="str">
            <v>21493986</v>
          </cell>
          <cell r="B111" t="str">
            <v>OCHANTE CASTILLO PAUL FELIX</v>
          </cell>
          <cell r="C111" t="str">
            <v>TECNICO DE SEDE</v>
          </cell>
          <cell r="D111" t="str">
            <v>OFICINA ZONAL PUQUIO</v>
          </cell>
          <cell r="E111">
            <v>39692</v>
          </cell>
          <cell r="F111">
            <v>40574</v>
          </cell>
          <cell r="H111">
            <v>2900</v>
          </cell>
          <cell r="I111">
            <v>2900</v>
          </cell>
          <cell r="J111">
            <v>2900</v>
          </cell>
          <cell r="K111" t="str">
            <v>-</v>
          </cell>
          <cell r="L111" t="str">
            <v>-</v>
          </cell>
          <cell r="M111" t="str">
            <v>-</v>
          </cell>
          <cell r="N111" t="str">
            <v>-</v>
          </cell>
          <cell r="O111" t="str">
            <v>-</v>
          </cell>
          <cell r="P111" t="str">
            <v>-</v>
          </cell>
          <cell r="Q111" t="str">
            <v>-</v>
          </cell>
          <cell r="R111" t="str">
            <v>-</v>
          </cell>
          <cell r="S111" t="str">
            <v>-</v>
          </cell>
          <cell r="T111">
            <v>8700</v>
          </cell>
        </row>
        <row r="112">
          <cell r="A112" t="str">
            <v>44254977</v>
          </cell>
          <cell r="B112" t="str">
            <v>ORTIZ PALMA REYNA AURORA</v>
          </cell>
          <cell r="C112" t="str">
            <v>TECNICO DE PROYECTOS</v>
          </cell>
          <cell r="D112" t="str">
            <v>OFICINA ZONAL LA MERCED</v>
          </cell>
          <cell r="E112">
            <v>40399</v>
          </cell>
          <cell r="F112">
            <v>40574</v>
          </cell>
          <cell r="H112">
            <v>2900</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v>2900</v>
          </cell>
        </row>
        <row r="113">
          <cell r="A113" t="str">
            <v>23829498</v>
          </cell>
          <cell r="B113" t="str">
            <v>PALIZA FLORES MARITZA ROSANNA</v>
          </cell>
          <cell r="C113" t="str">
            <v>ADMINISTRADOR ZONAL</v>
          </cell>
          <cell r="D113" t="str">
            <v>OFICINA ZONAL CUSCO</v>
          </cell>
          <cell r="E113">
            <v>39722</v>
          </cell>
          <cell r="F113">
            <v>40574</v>
          </cell>
          <cell r="H113">
            <v>5300</v>
          </cell>
          <cell r="I113">
            <v>5300</v>
          </cell>
          <cell r="J113">
            <v>5300</v>
          </cell>
          <cell r="K113">
            <v>5300</v>
          </cell>
          <cell r="L113">
            <v>5300</v>
          </cell>
          <cell r="M113">
            <v>5300</v>
          </cell>
          <cell r="N113">
            <v>5300</v>
          </cell>
          <cell r="O113">
            <v>5300</v>
          </cell>
          <cell r="P113">
            <v>5300</v>
          </cell>
          <cell r="Q113" t="str">
            <v>-</v>
          </cell>
          <cell r="R113" t="str">
            <v>-</v>
          </cell>
          <cell r="S113" t="str">
            <v>-</v>
          </cell>
          <cell r="T113">
            <v>47700</v>
          </cell>
        </row>
        <row r="114">
          <cell r="A114" t="str">
            <v>05334831</v>
          </cell>
          <cell r="B114" t="str">
            <v>PANDURO BARRERA JUAN MANUEL</v>
          </cell>
          <cell r="C114" t="str">
            <v>RESPONSABLE DE CAPACITACION</v>
          </cell>
          <cell r="D114" t="str">
            <v>OFICINA ZONAL LORETO</v>
          </cell>
          <cell r="E114">
            <v>39692</v>
          </cell>
          <cell r="F114">
            <v>40574</v>
          </cell>
          <cell r="H114">
            <v>2900</v>
          </cell>
          <cell r="I114">
            <v>2900</v>
          </cell>
          <cell r="J114">
            <v>2900</v>
          </cell>
          <cell r="K114">
            <v>2900</v>
          </cell>
          <cell r="L114">
            <v>2900</v>
          </cell>
          <cell r="M114">
            <v>2900</v>
          </cell>
          <cell r="N114">
            <v>2900</v>
          </cell>
          <cell r="O114">
            <v>2900</v>
          </cell>
          <cell r="P114">
            <v>2900</v>
          </cell>
          <cell r="Q114" t="str">
            <v>-</v>
          </cell>
          <cell r="R114" t="str">
            <v>-</v>
          </cell>
          <cell r="S114" t="str">
            <v>-</v>
          </cell>
          <cell r="T114">
            <v>26100</v>
          </cell>
        </row>
        <row r="115">
          <cell r="A115" t="str">
            <v>05313138</v>
          </cell>
          <cell r="B115" t="str">
            <v>PANDURO CORAL MOISES</v>
          </cell>
          <cell r="C115" t="str">
            <v>ADMINISTRADOR ZONAL</v>
          </cell>
          <cell r="D115" t="str">
            <v>OFICINA ZONAL LORETO</v>
          </cell>
          <cell r="E115">
            <v>39722</v>
          </cell>
          <cell r="F115">
            <v>40574</v>
          </cell>
          <cell r="H115">
            <v>5300</v>
          </cell>
          <cell r="I115">
            <v>1590</v>
          </cell>
          <cell r="J115" t="str">
            <v>-</v>
          </cell>
          <cell r="K115" t="str">
            <v>-</v>
          </cell>
          <cell r="L115" t="str">
            <v>-</v>
          </cell>
          <cell r="M115" t="str">
            <v>-</v>
          </cell>
          <cell r="N115" t="str">
            <v>-</v>
          </cell>
          <cell r="O115" t="str">
            <v>-</v>
          </cell>
          <cell r="P115" t="str">
            <v>-</v>
          </cell>
          <cell r="Q115" t="str">
            <v>-</v>
          </cell>
          <cell r="R115" t="str">
            <v>-</v>
          </cell>
          <cell r="S115" t="str">
            <v>-</v>
          </cell>
          <cell r="T115">
            <v>6890</v>
          </cell>
        </row>
        <row r="116">
          <cell r="A116" t="str">
            <v>40597255</v>
          </cell>
          <cell r="B116" t="str">
            <v>PAREDES VASQUEZ JUAN CARLOS</v>
          </cell>
          <cell r="C116" t="str">
            <v>ASISTENTE INFORMATICO</v>
          </cell>
          <cell r="D116" t="str">
            <v>OFICINA ZONAL LORETO</v>
          </cell>
          <cell r="E116">
            <v>39692</v>
          </cell>
          <cell r="F116">
            <v>40574</v>
          </cell>
          <cell r="H116">
            <v>2000</v>
          </cell>
          <cell r="I116">
            <v>2000</v>
          </cell>
          <cell r="J116">
            <v>2000</v>
          </cell>
          <cell r="K116" t="str">
            <v>-</v>
          </cell>
          <cell r="L116" t="str">
            <v>-</v>
          </cell>
          <cell r="M116" t="str">
            <v>-</v>
          </cell>
          <cell r="N116" t="str">
            <v>-</v>
          </cell>
          <cell r="O116" t="str">
            <v>-</v>
          </cell>
          <cell r="P116" t="str">
            <v>-</v>
          </cell>
          <cell r="Q116" t="str">
            <v>-</v>
          </cell>
          <cell r="R116" t="str">
            <v>-</v>
          </cell>
          <cell r="S116" t="str">
            <v>-</v>
          </cell>
          <cell r="T116">
            <v>6000</v>
          </cell>
        </row>
        <row r="117">
          <cell r="A117" t="str">
            <v>32966216</v>
          </cell>
          <cell r="B117" t="str">
            <v>PITMAN MELENDEZ WILFREDO FELIPE</v>
          </cell>
          <cell r="C117" t="str">
            <v>ASISTENTE INFORMATICO</v>
          </cell>
          <cell r="D117" t="str">
            <v>OFICINA ZONAL ANCASH</v>
          </cell>
          <cell r="E117">
            <v>39692</v>
          </cell>
          <cell r="F117">
            <v>40574</v>
          </cell>
          <cell r="H117">
            <v>2000</v>
          </cell>
          <cell r="I117">
            <v>2000</v>
          </cell>
          <cell r="J117">
            <v>2000</v>
          </cell>
          <cell r="K117" t="str">
            <v>-</v>
          </cell>
          <cell r="L117" t="str">
            <v>-</v>
          </cell>
          <cell r="M117" t="str">
            <v>-</v>
          </cell>
          <cell r="N117" t="str">
            <v>-</v>
          </cell>
          <cell r="O117" t="str">
            <v>-</v>
          </cell>
          <cell r="P117" t="str">
            <v>-</v>
          </cell>
          <cell r="Q117" t="str">
            <v>-</v>
          </cell>
          <cell r="R117" t="str">
            <v>-</v>
          </cell>
          <cell r="S117" t="str">
            <v>-</v>
          </cell>
          <cell r="T117">
            <v>6000</v>
          </cell>
        </row>
        <row r="118">
          <cell r="A118" t="str">
            <v>28292480</v>
          </cell>
          <cell r="B118" t="str">
            <v>PRADO AQUISE ANGEL</v>
          </cell>
          <cell r="C118" t="str">
            <v>ADMINISTRADOR</v>
          </cell>
          <cell r="D118" t="str">
            <v>OFICINA ZONAL VRA (KIMBIRI)</v>
          </cell>
          <cell r="E118">
            <v>39692</v>
          </cell>
          <cell r="F118">
            <v>40574</v>
          </cell>
          <cell r="H118">
            <v>4000</v>
          </cell>
          <cell r="I118">
            <v>4000</v>
          </cell>
          <cell r="J118">
            <v>4000</v>
          </cell>
          <cell r="K118">
            <v>4000</v>
          </cell>
          <cell r="L118">
            <v>4000</v>
          </cell>
          <cell r="M118">
            <v>2000</v>
          </cell>
          <cell r="N118" t="str">
            <v>-</v>
          </cell>
          <cell r="O118" t="str">
            <v>-</v>
          </cell>
          <cell r="P118" t="str">
            <v>-</v>
          </cell>
          <cell r="Q118" t="str">
            <v>-</v>
          </cell>
          <cell r="R118" t="str">
            <v>-</v>
          </cell>
          <cell r="S118" t="str">
            <v>-</v>
          </cell>
          <cell r="T118">
            <v>22000</v>
          </cell>
        </row>
        <row r="119">
          <cell r="A119" t="str">
            <v>22428374</v>
          </cell>
          <cell r="B119" t="str">
            <v>QUIROZ SARMIENTO RAFAEL</v>
          </cell>
          <cell r="C119" t="str">
            <v>AUXILIAR ADMINISTRATIVO</v>
          </cell>
          <cell r="D119" t="str">
            <v>OFICINA ZONAL HUANUCO</v>
          </cell>
          <cell r="E119">
            <v>39904</v>
          </cell>
          <cell r="F119">
            <v>40574</v>
          </cell>
          <cell r="H119">
            <v>1100</v>
          </cell>
          <cell r="I119">
            <v>1100</v>
          </cell>
          <cell r="J119">
            <v>1100</v>
          </cell>
          <cell r="K119">
            <v>1100</v>
          </cell>
          <cell r="L119">
            <v>550</v>
          </cell>
          <cell r="M119" t="str">
            <v>-</v>
          </cell>
          <cell r="N119" t="str">
            <v>-</v>
          </cell>
          <cell r="O119" t="str">
            <v>-</v>
          </cell>
          <cell r="P119" t="str">
            <v>-</v>
          </cell>
          <cell r="Q119" t="str">
            <v>-</v>
          </cell>
          <cell r="R119" t="str">
            <v>-</v>
          </cell>
          <cell r="S119" t="str">
            <v>-</v>
          </cell>
          <cell r="T119">
            <v>4950</v>
          </cell>
        </row>
        <row r="120">
          <cell r="A120" t="str">
            <v>31673022</v>
          </cell>
          <cell r="B120" t="str">
            <v>QUISPE BELSUZARRI HUMBERTO MARISCOT</v>
          </cell>
          <cell r="C120" t="str">
            <v>RESPONSABLE DE PROYECTOS</v>
          </cell>
          <cell r="D120" t="str">
            <v>OFICINA ZONAL HUANCAVELICA</v>
          </cell>
          <cell r="E120">
            <v>40437</v>
          </cell>
          <cell r="F120">
            <v>40574</v>
          </cell>
          <cell r="H120">
            <v>3100</v>
          </cell>
          <cell r="I120">
            <v>3100</v>
          </cell>
          <cell r="J120">
            <v>3100</v>
          </cell>
          <cell r="K120">
            <v>3100</v>
          </cell>
          <cell r="L120">
            <v>1550</v>
          </cell>
          <cell r="M120" t="str">
            <v>-</v>
          </cell>
          <cell r="N120" t="str">
            <v>-</v>
          </cell>
          <cell r="O120" t="str">
            <v>-</v>
          </cell>
          <cell r="P120" t="str">
            <v>-</v>
          </cell>
          <cell r="Q120" t="str">
            <v>-</v>
          </cell>
          <cell r="R120" t="str">
            <v>-</v>
          </cell>
          <cell r="S120" t="str">
            <v>-</v>
          </cell>
          <cell r="T120">
            <v>13950</v>
          </cell>
        </row>
        <row r="121">
          <cell r="A121" t="str">
            <v>40124562</v>
          </cell>
          <cell r="B121" t="str">
            <v>QUISPE CHOQUE ANA YISELA</v>
          </cell>
          <cell r="C121" t="str">
            <v>TECNICO DE PROYECTOS - SUPERVISION</v>
          </cell>
          <cell r="D121" t="str">
            <v>OFICINA ZONAL PUNO</v>
          </cell>
          <cell r="E121">
            <v>39982</v>
          </cell>
          <cell r="F121">
            <v>40574</v>
          </cell>
          <cell r="H121">
            <v>3000</v>
          </cell>
          <cell r="I121">
            <v>3000</v>
          </cell>
          <cell r="J121">
            <v>3000</v>
          </cell>
          <cell r="K121">
            <v>3000</v>
          </cell>
          <cell r="L121">
            <v>3000</v>
          </cell>
          <cell r="M121" t="str">
            <v>-</v>
          </cell>
          <cell r="N121" t="str">
            <v>-</v>
          </cell>
          <cell r="O121" t="str">
            <v>-</v>
          </cell>
          <cell r="P121">
            <v>800</v>
          </cell>
          <cell r="Q121">
            <v>3000</v>
          </cell>
          <cell r="R121">
            <v>3000</v>
          </cell>
          <cell r="S121">
            <v>3000</v>
          </cell>
          <cell r="T121">
            <v>24800</v>
          </cell>
        </row>
        <row r="122">
          <cell r="A122" t="str">
            <v>02284576</v>
          </cell>
          <cell r="B122" t="str">
            <v>QUISPE MAMANI MARIO ERNESTO</v>
          </cell>
          <cell r="C122" t="str">
            <v>JEFE DE OFICINA ZONAL</v>
          </cell>
          <cell r="D122" t="str">
            <v>OFICINA ZONAL PUNO</v>
          </cell>
          <cell r="E122">
            <v>39923</v>
          </cell>
          <cell r="F122">
            <v>40574</v>
          </cell>
          <cell r="H122">
            <v>5700</v>
          </cell>
          <cell r="I122">
            <v>5700</v>
          </cell>
          <cell r="J122">
            <v>5700</v>
          </cell>
          <cell r="K122">
            <v>5700</v>
          </cell>
          <cell r="L122">
            <v>5700</v>
          </cell>
          <cell r="M122">
            <v>5700</v>
          </cell>
          <cell r="N122">
            <v>5700</v>
          </cell>
          <cell r="O122">
            <v>5700</v>
          </cell>
          <cell r="P122">
            <v>5700</v>
          </cell>
          <cell r="Q122">
            <v>5700</v>
          </cell>
          <cell r="R122">
            <v>5700</v>
          </cell>
          <cell r="S122">
            <v>5700</v>
          </cell>
          <cell r="T122">
            <v>68400</v>
          </cell>
        </row>
        <row r="123">
          <cell r="A123" t="str">
            <v>21517709</v>
          </cell>
          <cell r="B123" t="str">
            <v>QUISPE UCHUYA WALTER PRIMITIVO</v>
          </cell>
          <cell r="C123" t="str">
            <v>JEFE DE OFICINA ZONAL</v>
          </cell>
          <cell r="D123" t="str">
            <v>OFICINA ZONAL ICA</v>
          </cell>
          <cell r="E123">
            <v>40038</v>
          </cell>
          <cell r="F123">
            <v>40574</v>
          </cell>
          <cell r="H123">
            <v>5300</v>
          </cell>
          <cell r="I123">
            <v>5300</v>
          </cell>
          <cell r="J123">
            <v>5300</v>
          </cell>
          <cell r="K123">
            <v>5300</v>
          </cell>
          <cell r="L123">
            <v>5300</v>
          </cell>
          <cell r="M123">
            <v>5300</v>
          </cell>
          <cell r="N123">
            <v>5300</v>
          </cell>
          <cell r="O123">
            <v>5300</v>
          </cell>
          <cell r="P123">
            <v>5300</v>
          </cell>
          <cell r="Q123" t="str">
            <v>-</v>
          </cell>
          <cell r="R123" t="str">
            <v>-</v>
          </cell>
          <cell r="S123" t="str">
            <v>-</v>
          </cell>
          <cell r="T123">
            <v>47700</v>
          </cell>
        </row>
        <row r="124">
          <cell r="A124" t="str">
            <v>16453305</v>
          </cell>
          <cell r="B124" t="str">
            <v>RAMIREZ CABREJOS JOSE CRISTOBAL</v>
          </cell>
          <cell r="C124" t="str">
            <v>CHOFER</v>
          </cell>
          <cell r="D124" t="str">
            <v>OFICINA ZONAL LAMBAYEQUE</v>
          </cell>
          <cell r="E124">
            <v>39722</v>
          </cell>
          <cell r="F124">
            <v>40574</v>
          </cell>
          <cell r="H124">
            <v>1100</v>
          </cell>
          <cell r="I124">
            <v>1100</v>
          </cell>
          <cell r="J124">
            <v>1100</v>
          </cell>
          <cell r="K124">
            <v>1100</v>
          </cell>
          <cell r="L124">
            <v>1100</v>
          </cell>
          <cell r="M124">
            <v>1100</v>
          </cell>
          <cell r="N124">
            <v>1100</v>
          </cell>
          <cell r="O124">
            <v>1100</v>
          </cell>
          <cell r="P124">
            <v>1100</v>
          </cell>
          <cell r="Q124">
            <v>1100</v>
          </cell>
          <cell r="R124">
            <v>1100</v>
          </cell>
          <cell r="S124">
            <v>1100</v>
          </cell>
          <cell r="T124">
            <v>13200</v>
          </cell>
        </row>
        <row r="125">
          <cell r="A125" t="str">
            <v>22508331</v>
          </cell>
          <cell r="B125" t="str">
            <v>RAMIREZ ROSALES PERCY ROMER</v>
          </cell>
          <cell r="C125" t="str">
            <v>RESPONSABLE DE PROYECTOS- EVALUACION</v>
          </cell>
          <cell r="D125" t="str">
            <v>OFICINA ZONAL HUANUCO</v>
          </cell>
          <cell r="E125">
            <v>40227</v>
          </cell>
          <cell r="F125">
            <v>40574</v>
          </cell>
          <cell r="H125">
            <v>3300</v>
          </cell>
          <cell r="I125">
            <v>3300</v>
          </cell>
          <cell r="J125">
            <v>3300</v>
          </cell>
          <cell r="K125">
            <v>3300</v>
          </cell>
          <cell r="L125" t="str">
            <v>-</v>
          </cell>
          <cell r="M125" t="str">
            <v>-</v>
          </cell>
          <cell r="N125" t="str">
            <v>-</v>
          </cell>
          <cell r="O125" t="str">
            <v>-</v>
          </cell>
          <cell r="P125" t="str">
            <v>-</v>
          </cell>
          <cell r="Q125" t="str">
            <v>-</v>
          </cell>
          <cell r="R125" t="str">
            <v>-</v>
          </cell>
          <cell r="S125" t="str">
            <v>-</v>
          </cell>
          <cell r="T125">
            <v>13200</v>
          </cell>
        </row>
        <row r="126">
          <cell r="A126" t="str">
            <v>04438370</v>
          </cell>
          <cell r="B126" t="str">
            <v>RICHARTY ALCAZAR PHILHIP MARCEL</v>
          </cell>
          <cell r="C126" t="str">
            <v>ASISTENTE DE OFICINA</v>
          </cell>
          <cell r="D126" t="str">
            <v>OFICINA ZONAL MOQUEGUA</v>
          </cell>
          <cell r="E126">
            <v>39722</v>
          </cell>
          <cell r="F126">
            <v>40574</v>
          </cell>
          <cell r="H126">
            <v>2000</v>
          </cell>
          <cell r="I126">
            <v>2000</v>
          </cell>
          <cell r="J126">
            <v>2000</v>
          </cell>
          <cell r="K126" t="str">
            <v>-</v>
          </cell>
          <cell r="L126" t="str">
            <v>-</v>
          </cell>
          <cell r="M126" t="str">
            <v>-</v>
          </cell>
          <cell r="N126" t="str">
            <v>-</v>
          </cell>
          <cell r="O126" t="str">
            <v>-</v>
          </cell>
          <cell r="P126" t="str">
            <v>-</v>
          </cell>
          <cell r="Q126" t="str">
            <v>-</v>
          </cell>
          <cell r="R126" t="str">
            <v>-</v>
          </cell>
          <cell r="S126" t="str">
            <v>-</v>
          </cell>
          <cell r="T126">
            <v>6000</v>
          </cell>
        </row>
        <row r="127">
          <cell r="A127" t="str">
            <v>17610831</v>
          </cell>
          <cell r="B127" t="str">
            <v>RIOJA ODAR MARIA DEL ROSARIO EMPERATRIZ</v>
          </cell>
          <cell r="C127" t="str">
            <v>TECNICO DE PROYECTOS</v>
          </cell>
          <cell r="D127" t="str">
            <v>OFICINA ZONAL LAMBAYEQUE</v>
          </cell>
          <cell r="E127">
            <v>39840</v>
          </cell>
          <cell r="F127">
            <v>40574</v>
          </cell>
          <cell r="H127">
            <v>2900</v>
          </cell>
          <cell r="I127">
            <v>2900</v>
          </cell>
          <cell r="J127">
            <v>2900</v>
          </cell>
          <cell r="K127">
            <v>2900</v>
          </cell>
          <cell r="L127">
            <v>2900</v>
          </cell>
          <cell r="M127">
            <v>2900</v>
          </cell>
          <cell r="N127">
            <v>2900</v>
          </cell>
          <cell r="O127">
            <v>2900</v>
          </cell>
          <cell r="P127">
            <v>2900</v>
          </cell>
          <cell r="Q127">
            <v>2900</v>
          </cell>
          <cell r="R127">
            <v>2900</v>
          </cell>
          <cell r="S127">
            <v>2900</v>
          </cell>
          <cell r="T127">
            <v>34800</v>
          </cell>
        </row>
        <row r="128">
          <cell r="A128" t="str">
            <v>10319712</v>
          </cell>
          <cell r="B128" t="str">
            <v>RIVAS VARGAS LUZ DUDOMILIA</v>
          </cell>
          <cell r="C128" t="str">
            <v>RESPONSABLE DE PROYECTOS-EVALUACION</v>
          </cell>
          <cell r="D128" t="str">
            <v>OFICINA ZONAL LIMA SUR</v>
          </cell>
          <cell r="E128">
            <v>40035</v>
          </cell>
          <cell r="F128">
            <v>40574</v>
          </cell>
          <cell r="H128">
            <v>3300</v>
          </cell>
          <cell r="I128">
            <v>3300</v>
          </cell>
          <cell r="J128">
            <v>3300</v>
          </cell>
          <cell r="K128">
            <v>3300</v>
          </cell>
          <cell r="L128">
            <v>1650</v>
          </cell>
          <cell r="M128" t="str">
            <v>-</v>
          </cell>
          <cell r="N128" t="str">
            <v>-</v>
          </cell>
          <cell r="O128" t="str">
            <v>-</v>
          </cell>
          <cell r="P128">
            <v>880</v>
          </cell>
          <cell r="Q128">
            <v>3300</v>
          </cell>
          <cell r="R128">
            <v>3300</v>
          </cell>
          <cell r="S128">
            <v>3300</v>
          </cell>
          <cell r="T128">
            <v>25630</v>
          </cell>
        </row>
        <row r="129">
          <cell r="A129" t="str">
            <v>16403130</v>
          </cell>
          <cell r="B129" t="str">
            <v>RIVERA CASTILLO LAUREANO ALBERTO</v>
          </cell>
          <cell r="C129" t="str">
            <v>ADMINISTRADOR ZONAL</v>
          </cell>
          <cell r="D129" t="str">
            <v>OFICINA ZONAL LAMBAYEQUE</v>
          </cell>
          <cell r="E129">
            <v>39706</v>
          </cell>
          <cell r="F129">
            <v>40574</v>
          </cell>
          <cell r="H129">
            <v>5300</v>
          </cell>
          <cell r="I129">
            <v>5300</v>
          </cell>
          <cell r="J129">
            <v>5300</v>
          </cell>
          <cell r="K129">
            <v>5300</v>
          </cell>
          <cell r="L129">
            <v>5300</v>
          </cell>
          <cell r="M129">
            <v>5300</v>
          </cell>
          <cell r="N129">
            <v>5300</v>
          </cell>
          <cell r="O129">
            <v>5300</v>
          </cell>
          <cell r="P129">
            <v>5300</v>
          </cell>
          <cell r="Q129" t="str">
            <v>-</v>
          </cell>
          <cell r="R129" t="str">
            <v>-</v>
          </cell>
          <cell r="S129" t="str">
            <v>-</v>
          </cell>
          <cell r="T129">
            <v>47700</v>
          </cell>
        </row>
        <row r="130">
          <cell r="A130" t="str">
            <v>04070929</v>
          </cell>
          <cell r="B130" t="str">
            <v>ROMERO PEÑA RUBEN RAUL</v>
          </cell>
          <cell r="C130" t="str">
            <v>RESPONSABLE ADMINISTRATIVO E INFORMATICO</v>
          </cell>
          <cell r="D130" t="str">
            <v>OFICINA ZONAL HUANCAVELICA</v>
          </cell>
          <cell r="E130">
            <v>39692</v>
          </cell>
          <cell r="F130">
            <v>40574</v>
          </cell>
          <cell r="H130">
            <v>2000</v>
          </cell>
          <cell r="I130">
            <v>2000</v>
          </cell>
          <cell r="J130">
            <v>2000</v>
          </cell>
          <cell r="K130">
            <v>2000</v>
          </cell>
          <cell r="L130">
            <v>1000</v>
          </cell>
          <cell r="M130" t="str">
            <v>-</v>
          </cell>
          <cell r="N130" t="str">
            <v>-</v>
          </cell>
          <cell r="O130" t="str">
            <v>-</v>
          </cell>
          <cell r="P130">
            <v>800</v>
          </cell>
          <cell r="Q130">
            <v>2000</v>
          </cell>
          <cell r="R130">
            <v>2000</v>
          </cell>
          <cell r="S130">
            <v>2000</v>
          </cell>
          <cell r="T130">
            <v>15800</v>
          </cell>
        </row>
        <row r="131">
          <cell r="A131" t="str">
            <v>22411029</v>
          </cell>
          <cell r="B131" t="str">
            <v>RONCAL MONTOYA FELIX CAMILO</v>
          </cell>
          <cell r="C131" t="str">
            <v>JEFE DE LA OFICINA ZONAL HUANUCO</v>
          </cell>
          <cell r="D131" t="str">
            <v>OFICINA ZONAL HUANUCO</v>
          </cell>
          <cell r="E131">
            <v>40346</v>
          </cell>
          <cell r="F131">
            <v>40574</v>
          </cell>
          <cell r="H131">
            <v>5500</v>
          </cell>
          <cell r="I131">
            <v>2566.66</v>
          </cell>
          <cell r="J131" t="str">
            <v>-</v>
          </cell>
          <cell r="K131" t="str">
            <v>-</v>
          </cell>
          <cell r="L131" t="str">
            <v>-</v>
          </cell>
          <cell r="M131" t="str">
            <v>-</v>
          </cell>
          <cell r="N131" t="str">
            <v>-</v>
          </cell>
          <cell r="O131" t="str">
            <v>-</v>
          </cell>
          <cell r="P131" t="str">
            <v>-</v>
          </cell>
          <cell r="Q131" t="str">
            <v>-</v>
          </cell>
          <cell r="R131" t="str">
            <v>-</v>
          </cell>
          <cell r="S131" t="str">
            <v>-</v>
          </cell>
          <cell r="T131">
            <v>8066.66</v>
          </cell>
        </row>
        <row r="132">
          <cell r="A132" t="str">
            <v>28263415</v>
          </cell>
          <cell r="B132" t="str">
            <v>RONDINEL BARBOZA AQUILES</v>
          </cell>
          <cell r="C132" t="str">
            <v>COORDINADOR TECNICO TIPO I</v>
          </cell>
          <cell r="D132" t="str">
            <v>OFICINA ZONAL AYACUCHO</v>
          </cell>
          <cell r="E132">
            <v>39722</v>
          </cell>
          <cell r="F132">
            <v>40574</v>
          </cell>
          <cell r="H132">
            <v>2900</v>
          </cell>
          <cell r="I132">
            <v>2900</v>
          </cell>
          <cell r="J132">
            <v>2900</v>
          </cell>
          <cell r="K132">
            <v>2900</v>
          </cell>
          <cell r="L132">
            <v>1450</v>
          </cell>
          <cell r="M132" t="str">
            <v>-</v>
          </cell>
          <cell r="N132" t="str">
            <v>-</v>
          </cell>
          <cell r="O132" t="str">
            <v>-</v>
          </cell>
          <cell r="P132" t="str">
            <v>-</v>
          </cell>
          <cell r="Q132" t="str">
            <v>-</v>
          </cell>
          <cell r="R132" t="str">
            <v>-</v>
          </cell>
          <cell r="S132" t="str">
            <v>-</v>
          </cell>
          <cell r="T132">
            <v>13050</v>
          </cell>
        </row>
        <row r="133">
          <cell r="A133" t="str">
            <v>40111081</v>
          </cell>
          <cell r="B133" t="str">
            <v>RUIZ RIOS DANNY</v>
          </cell>
          <cell r="C133" t="str">
            <v>RESPONSABLE DE PROYECTOS</v>
          </cell>
          <cell r="D133" t="str">
            <v>OFICINA ZONAL LORETO</v>
          </cell>
          <cell r="E133">
            <v>40214</v>
          </cell>
          <cell r="F133">
            <v>40574</v>
          </cell>
          <cell r="H133">
            <v>2900</v>
          </cell>
          <cell r="I133">
            <v>2900</v>
          </cell>
          <cell r="J133">
            <v>2900</v>
          </cell>
          <cell r="K133" t="str">
            <v>-</v>
          </cell>
          <cell r="L133" t="str">
            <v>-</v>
          </cell>
          <cell r="M133" t="str">
            <v>-</v>
          </cell>
          <cell r="N133" t="str">
            <v>-</v>
          </cell>
          <cell r="O133" t="str">
            <v>-</v>
          </cell>
          <cell r="P133" t="str">
            <v>-</v>
          </cell>
          <cell r="Q133">
            <v>2893</v>
          </cell>
          <cell r="R133">
            <v>3100</v>
          </cell>
          <cell r="S133">
            <v>3100</v>
          </cell>
          <cell r="T133">
            <v>17793</v>
          </cell>
        </row>
        <row r="134">
          <cell r="A134" t="str">
            <v>02777112</v>
          </cell>
          <cell r="B134" t="str">
            <v>SAAVEDRA GOMEZ VIVIANA</v>
          </cell>
          <cell r="C134" t="str">
            <v>RESPONSABLE DE PROYECTOS-EVALUACION</v>
          </cell>
          <cell r="D134" t="str">
            <v>OFICINA ZONAL PIURA</v>
          </cell>
          <cell r="E134">
            <v>40122</v>
          </cell>
          <cell r="F134">
            <v>40574</v>
          </cell>
          <cell r="H134">
            <v>3500</v>
          </cell>
          <cell r="I134">
            <v>3500</v>
          </cell>
          <cell r="J134">
            <v>3500</v>
          </cell>
          <cell r="K134">
            <v>3500</v>
          </cell>
          <cell r="L134">
            <v>3500</v>
          </cell>
          <cell r="M134">
            <v>3500</v>
          </cell>
          <cell r="N134">
            <v>3500</v>
          </cell>
          <cell r="O134">
            <v>3500</v>
          </cell>
          <cell r="P134">
            <v>3500</v>
          </cell>
          <cell r="Q134">
            <v>3500</v>
          </cell>
          <cell r="R134">
            <v>3500</v>
          </cell>
          <cell r="S134">
            <v>3500</v>
          </cell>
          <cell r="T134">
            <v>42000</v>
          </cell>
        </row>
        <row r="135">
          <cell r="A135" t="str">
            <v>09152391</v>
          </cell>
          <cell r="B135" t="str">
            <v>SANTOS LOPEZ ANGELA MIRIAM</v>
          </cell>
          <cell r="C135" t="str">
            <v>RESPONSABLE DE PROYECTOS - SUPERVISION</v>
          </cell>
          <cell r="D135" t="str">
            <v>OFICINA ZONAL LIMA SUR</v>
          </cell>
          <cell r="E135">
            <v>39692</v>
          </cell>
          <cell r="F135">
            <v>40574</v>
          </cell>
          <cell r="H135">
            <v>3000</v>
          </cell>
          <cell r="I135">
            <v>3000</v>
          </cell>
          <cell r="J135">
            <v>3000</v>
          </cell>
          <cell r="K135">
            <v>3000</v>
          </cell>
          <cell r="L135">
            <v>3000</v>
          </cell>
          <cell r="M135">
            <v>3000</v>
          </cell>
          <cell r="N135">
            <v>3000</v>
          </cell>
          <cell r="O135">
            <v>3000</v>
          </cell>
          <cell r="P135">
            <v>3000</v>
          </cell>
          <cell r="Q135">
            <v>3300</v>
          </cell>
          <cell r="R135">
            <v>3300</v>
          </cell>
          <cell r="S135">
            <v>3300</v>
          </cell>
          <cell r="T135">
            <v>36900</v>
          </cell>
        </row>
        <row r="136">
          <cell r="A136" t="str">
            <v>23953910</v>
          </cell>
          <cell r="B136" t="str">
            <v>SEQUEIROS MORALES JOSE ANTONIO</v>
          </cell>
          <cell r="C136" t="str">
            <v>CHOFER</v>
          </cell>
          <cell r="D136" t="str">
            <v>OFICINA ZONAL CUSCO</v>
          </cell>
          <cell r="E136">
            <v>40284</v>
          </cell>
          <cell r="F136">
            <v>40574</v>
          </cell>
          <cell r="H136">
            <v>1100</v>
          </cell>
          <cell r="I136">
            <v>1100</v>
          </cell>
          <cell r="J136">
            <v>1100</v>
          </cell>
          <cell r="K136">
            <v>1100</v>
          </cell>
          <cell r="L136">
            <v>550</v>
          </cell>
          <cell r="M136" t="str">
            <v>-</v>
          </cell>
          <cell r="N136" t="str">
            <v>-</v>
          </cell>
          <cell r="O136" t="str">
            <v>-</v>
          </cell>
          <cell r="P136">
            <v>440</v>
          </cell>
          <cell r="Q136">
            <v>1100</v>
          </cell>
          <cell r="R136">
            <v>1100</v>
          </cell>
          <cell r="S136">
            <v>1100</v>
          </cell>
          <cell r="T136">
            <v>8690</v>
          </cell>
        </row>
        <row r="137">
          <cell r="A137" t="str">
            <v>09620884</v>
          </cell>
          <cell r="B137" t="str">
            <v>SERNA PURIZACA AMPARO</v>
          </cell>
          <cell r="C137" t="str">
            <v>ESPECIALISTA DE SUPERVISION DE PROYECTOS</v>
          </cell>
          <cell r="D137" t="str">
            <v>OFICINA ZONAL LIMA NORTE</v>
          </cell>
          <cell r="E137">
            <v>40513</v>
          </cell>
          <cell r="F137">
            <v>40574</v>
          </cell>
          <cell r="H137">
            <v>3300</v>
          </cell>
          <cell r="I137">
            <v>3300</v>
          </cell>
          <cell r="J137">
            <v>3300</v>
          </cell>
          <cell r="K137">
            <v>3300</v>
          </cell>
          <cell r="L137">
            <v>1650</v>
          </cell>
          <cell r="M137" t="str">
            <v>-</v>
          </cell>
          <cell r="N137" t="str">
            <v>-</v>
          </cell>
          <cell r="O137" t="str">
            <v>-</v>
          </cell>
          <cell r="P137" t="str">
            <v>-</v>
          </cell>
          <cell r="Q137" t="str">
            <v>-</v>
          </cell>
          <cell r="R137" t="str">
            <v>-</v>
          </cell>
          <cell r="S137" t="str">
            <v>-</v>
          </cell>
          <cell r="T137">
            <v>14850</v>
          </cell>
        </row>
        <row r="138">
          <cell r="A138" t="str">
            <v>09775786</v>
          </cell>
          <cell r="B138" t="str">
            <v>SILVA AMAYA GLORIA YSABEL</v>
          </cell>
          <cell r="C138" t="str">
            <v>JEFE DE OFICINA ZONAL</v>
          </cell>
          <cell r="D138" t="str">
            <v>OFICINA ZONAL LIMA SUR</v>
          </cell>
          <cell r="E138">
            <v>40498</v>
          </cell>
          <cell r="F138">
            <v>40574</v>
          </cell>
          <cell r="H138">
            <v>5500</v>
          </cell>
          <cell r="I138">
            <v>5500</v>
          </cell>
          <cell r="J138">
            <v>5500</v>
          </cell>
          <cell r="K138">
            <v>5500</v>
          </cell>
          <cell r="L138">
            <v>5500</v>
          </cell>
          <cell r="M138" t="str">
            <v>-</v>
          </cell>
          <cell r="N138" t="str">
            <v>-</v>
          </cell>
          <cell r="O138" t="str">
            <v>-</v>
          </cell>
          <cell r="P138" t="str">
            <v>-</v>
          </cell>
          <cell r="Q138" t="str">
            <v>-</v>
          </cell>
          <cell r="R138" t="str">
            <v>-</v>
          </cell>
          <cell r="S138" t="str">
            <v>-</v>
          </cell>
          <cell r="T138">
            <v>27500</v>
          </cell>
        </row>
        <row r="139">
          <cell r="A139" t="str">
            <v>04008620</v>
          </cell>
          <cell r="B139" t="str">
            <v>SOTO MEJIA MOISES</v>
          </cell>
          <cell r="C139" t="str">
            <v>RESPONSABLE ADMINISTRATIVO E INFORMATICO</v>
          </cell>
          <cell r="D139" t="str">
            <v>OFICINA ZONAL PASCO</v>
          </cell>
          <cell r="E139">
            <v>40318</v>
          </cell>
          <cell r="F139">
            <v>40574</v>
          </cell>
          <cell r="H139">
            <v>2000</v>
          </cell>
          <cell r="I139">
            <v>2000</v>
          </cell>
          <cell r="J139">
            <v>2000</v>
          </cell>
          <cell r="K139" t="str">
            <v>-</v>
          </cell>
          <cell r="L139" t="str">
            <v>-</v>
          </cell>
          <cell r="M139" t="str">
            <v>-</v>
          </cell>
          <cell r="N139" t="str">
            <v>-</v>
          </cell>
          <cell r="O139" t="str">
            <v>-</v>
          </cell>
          <cell r="P139" t="str">
            <v>-</v>
          </cell>
          <cell r="Q139" t="str">
            <v>-</v>
          </cell>
          <cell r="R139" t="str">
            <v>-</v>
          </cell>
          <cell r="S139" t="str">
            <v>-</v>
          </cell>
          <cell r="T139">
            <v>6000</v>
          </cell>
        </row>
        <row r="140">
          <cell r="A140" t="str">
            <v>02627229</v>
          </cell>
          <cell r="B140" t="str">
            <v>TALLEDO CHIYONG JOSE JAVIER</v>
          </cell>
          <cell r="C140" t="str">
            <v>CHOFER</v>
          </cell>
          <cell r="D140" t="str">
            <v>OFICINA ZONAL PIURA</v>
          </cell>
          <cell r="E140">
            <v>39692</v>
          </cell>
          <cell r="F140">
            <v>40574</v>
          </cell>
          <cell r="H140">
            <v>1100</v>
          </cell>
          <cell r="I140">
            <v>1100</v>
          </cell>
          <cell r="J140">
            <v>1100</v>
          </cell>
          <cell r="K140" t="str">
            <v>-</v>
          </cell>
          <cell r="L140" t="str">
            <v>-</v>
          </cell>
          <cell r="M140" t="str">
            <v>-</v>
          </cell>
          <cell r="N140" t="str">
            <v>-</v>
          </cell>
          <cell r="O140" t="str">
            <v>-</v>
          </cell>
          <cell r="P140" t="str">
            <v>-</v>
          </cell>
          <cell r="Q140">
            <v>660</v>
          </cell>
          <cell r="R140">
            <v>1100</v>
          </cell>
          <cell r="S140">
            <v>1100</v>
          </cell>
          <cell r="T140">
            <v>6160</v>
          </cell>
        </row>
        <row r="141">
          <cell r="A141" t="str">
            <v>40143182</v>
          </cell>
          <cell r="B141" t="str">
            <v>TORRES GRIJALVA RUSBELT APOLINARIO</v>
          </cell>
          <cell r="C141" t="str">
            <v>ADMINISTRADOR ZONAL</v>
          </cell>
          <cell r="D141" t="str">
            <v>OFICINA ZONAL PASCO</v>
          </cell>
          <cell r="E141">
            <v>39722</v>
          </cell>
          <cell r="F141">
            <v>40574</v>
          </cell>
          <cell r="H141">
            <v>5300</v>
          </cell>
          <cell r="I141">
            <v>5300</v>
          </cell>
          <cell r="J141">
            <v>5300</v>
          </cell>
          <cell r="K141">
            <v>5300</v>
          </cell>
          <cell r="L141">
            <v>5300</v>
          </cell>
          <cell r="M141">
            <v>5300</v>
          </cell>
          <cell r="N141">
            <v>5300</v>
          </cell>
          <cell r="O141">
            <v>5300</v>
          </cell>
          <cell r="P141">
            <v>5300</v>
          </cell>
          <cell r="Q141" t="str">
            <v>-</v>
          </cell>
          <cell r="R141" t="str">
            <v>-</v>
          </cell>
          <cell r="S141" t="str">
            <v>-</v>
          </cell>
          <cell r="T141">
            <v>47700</v>
          </cell>
        </row>
        <row r="142">
          <cell r="A142" t="str">
            <v>22407564</v>
          </cell>
          <cell r="B142" t="str">
            <v>TORRES PONCE CARLOS ANTONIO</v>
          </cell>
          <cell r="C142" t="str">
            <v>RESPONSABLE DE PROYECTOS-SUPERVISION</v>
          </cell>
          <cell r="D142" t="str">
            <v>OFICINA ZONAL HUANUCO</v>
          </cell>
          <cell r="E142">
            <v>39692</v>
          </cell>
          <cell r="F142">
            <v>40574</v>
          </cell>
          <cell r="H142">
            <v>3300</v>
          </cell>
          <cell r="I142">
            <v>3300</v>
          </cell>
          <cell r="J142">
            <v>3300</v>
          </cell>
          <cell r="K142">
            <v>3300</v>
          </cell>
          <cell r="L142">
            <v>1650</v>
          </cell>
          <cell r="M142" t="str">
            <v>-</v>
          </cell>
          <cell r="N142" t="str">
            <v>-</v>
          </cell>
          <cell r="O142" t="str">
            <v>-</v>
          </cell>
          <cell r="P142" t="str">
            <v>-</v>
          </cell>
          <cell r="Q142" t="str">
            <v>-</v>
          </cell>
          <cell r="R142">
            <v>2640</v>
          </cell>
          <cell r="S142">
            <v>3300</v>
          </cell>
          <cell r="T142">
            <v>20790</v>
          </cell>
        </row>
        <row r="143">
          <cell r="A143" t="str">
            <v>31188692</v>
          </cell>
          <cell r="B143" t="str">
            <v>TRIVENO BARAZORDA JACQUELINE PETRONILA</v>
          </cell>
          <cell r="C143" t="str">
            <v>RESPONSABLE DE CAPACITACION</v>
          </cell>
          <cell r="D143" t="str">
            <v>OFICINA ZONAL APURIMAC</v>
          </cell>
          <cell r="E143">
            <v>39692</v>
          </cell>
          <cell r="F143">
            <v>40574</v>
          </cell>
          <cell r="H143">
            <v>2900</v>
          </cell>
          <cell r="I143">
            <v>2900</v>
          </cell>
          <cell r="J143" t="str">
            <v>-</v>
          </cell>
          <cell r="K143" t="str">
            <v>-</v>
          </cell>
          <cell r="L143" t="str">
            <v>-</v>
          </cell>
          <cell r="M143" t="str">
            <v>-</v>
          </cell>
          <cell r="N143" t="str">
            <v>-</v>
          </cell>
          <cell r="O143" t="str">
            <v>-</v>
          </cell>
          <cell r="P143" t="str">
            <v>-</v>
          </cell>
          <cell r="Q143" t="str">
            <v>-</v>
          </cell>
          <cell r="R143" t="str">
            <v>-</v>
          </cell>
          <cell r="S143" t="str">
            <v>-</v>
          </cell>
          <cell r="T143">
            <v>5800</v>
          </cell>
        </row>
        <row r="144">
          <cell r="A144" t="str">
            <v>41929994</v>
          </cell>
          <cell r="B144" t="str">
            <v>URE SERRANO ANA CECILIA</v>
          </cell>
          <cell r="C144" t="str">
            <v>RESPONSABLE DE PROMOCION SOCIAL Y CAPACITACION</v>
          </cell>
          <cell r="D144" t="str">
            <v>OFICINA ZONAL CUSCO</v>
          </cell>
          <cell r="E144">
            <v>40452</v>
          </cell>
          <cell r="F144">
            <v>40574</v>
          </cell>
          <cell r="H144">
            <v>2900</v>
          </cell>
          <cell r="I144">
            <v>2900</v>
          </cell>
          <cell r="J144">
            <v>2900</v>
          </cell>
          <cell r="K144">
            <v>2900</v>
          </cell>
          <cell r="L144">
            <v>1450</v>
          </cell>
          <cell r="M144" t="str">
            <v>-</v>
          </cell>
          <cell r="N144" t="str">
            <v>-</v>
          </cell>
          <cell r="O144" t="str">
            <v>-</v>
          </cell>
          <cell r="P144" t="str">
            <v>-</v>
          </cell>
          <cell r="Q144" t="str">
            <v>-</v>
          </cell>
          <cell r="R144" t="str">
            <v>-</v>
          </cell>
          <cell r="S144" t="str">
            <v>-</v>
          </cell>
          <cell r="T144">
            <v>13050</v>
          </cell>
        </row>
        <row r="145">
          <cell r="A145" t="str">
            <v>26636706</v>
          </cell>
          <cell r="B145" t="str">
            <v xml:space="preserve">URTEAGA  PAJARES  WILDER MANUEL </v>
          </cell>
          <cell r="C145" t="str">
            <v>RESPONSABLE DE PROYECTOS</v>
          </cell>
          <cell r="D145" t="str">
            <v>OFICINA ZONAL CAJAMARCA</v>
          </cell>
          <cell r="E145">
            <v>40210</v>
          </cell>
          <cell r="F145">
            <v>40574</v>
          </cell>
          <cell r="H145">
            <v>3100</v>
          </cell>
          <cell r="I145">
            <v>3100</v>
          </cell>
          <cell r="J145" t="str">
            <v>-</v>
          </cell>
          <cell r="K145" t="str">
            <v>-</v>
          </cell>
          <cell r="L145" t="str">
            <v>-</v>
          </cell>
          <cell r="M145" t="str">
            <v>-</v>
          </cell>
          <cell r="N145" t="str">
            <v>-</v>
          </cell>
          <cell r="O145" t="str">
            <v>-</v>
          </cell>
          <cell r="P145" t="str">
            <v>-</v>
          </cell>
          <cell r="Q145" t="str">
            <v>-</v>
          </cell>
          <cell r="R145" t="str">
            <v>-</v>
          </cell>
          <cell r="S145" t="str">
            <v>-</v>
          </cell>
          <cell r="T145">
            <v>6200</v>
          </cell>
        </row>
        <row r="146">
          <cell r="A146" t="str">
            <v>08628531</v>
          </cell>
          <cell r="B146" t="str">
            <v>VALDIVIA CHUMIOQUE FELIX ANDRES</v>
          </cell>
          <cell r="C146" t="str">
            <v>COORDINADOR DE SUPERVISION</v>
          </cell>
          <cell r="D146" t="str">
            <v>OFICINA ZONAL LIMA CALLAO</v>
          </cell>
          <cell r="E146">
            <v>39692</v>
          </cell>
          <cell r="F146">
            <v>40574</v>
          </cell>
          <cell r="H146">
            <v>3100</v>
          </cell>
          <cell r="I146">
            <v>3100</v>
          </cell>
          <cell r="J146">
            <v>3100</v>
          </cell>
          <cell r="K146" t="str">
            <v>-</v>
          </cell>
          <cell r="L146" t="str">
            <v>-</v>
          </cell>
          <cell r="M146" t="str">
            <v>-</v>
          </cell>
          <cell r="N146" t="str">
            <v>-</v>
          </cell>
          <cell r="O146" t="str">
            <v>-</v>
          </cell>
          <cell r="P146" t="str">
            <v>-</v>
          </cell>
          <cell r="Q146" t="str">
            <v>-</v>
          </cell>
          <cell r="R146" t="str">
            <v>-</v>
          </cell>
          <cell r="S146" t="str">
            <v>-</v>
          </cell>
          <cell r="T146">
            <v>9300</v>
          </cell>
        </row>
        <row r="147">
          <cell r="A147" t="str">
            <v>23877914</v>
          </cell>
          <cell r="B147" t="str">
            <v>VALENCIA CHACON PERCY JOSE</v>
          </cell>
          <cell r="C147" t="str">
            <v>RESPONSABLE DE PROYECTOS</v>
          </cell>
          <cell r="D147" t="str">
            <v>OFICINA ZONAL CUSCO</v>
          </cell>
          <cell r="E147">
            <v>40211</v>
          </cell>
          <cell r="F147">
            <v>40574</v>
          </cell>
          <cell r="H147">
            <v>3100</v>
          </cell>
          <cell r="I147">
            <v>3100</v>
          </cell>
          <cell r="J147">
            <v>3100</v>
          </cell>
          <cell r="K147">
            <v>3100</v>
          </cell>
          <cell r="L147">
            <v>1550</v>
          </cell>
          <cell r="M147" t="str">
            <v>-</v>
          </cell>
          <cell r="N147" t="str">
            <v>-</v>
          </cell>
          <cell r="O147" t="str">
            <v>-</v>
          </cell>
          <cell r="P147" t="str">
            <v>-</v>
          </cell>
          <cell r="Q147" t="str">
            <v>-</v>
          </cell>
          <cell r="R147" t="str">
            <v>-</v>
          </cell>
          <cell r="S147" t="str">
            <v>-</v>
          </cell>
          <cell r="T147">
            <v>13950</v>
          </cell>
        </row>
        <row r="148">
          <cell r="A148" t="str">
            <v>03692202</v>
          </cell>
          <cell r="B148" t="str">
            <v>VALLE CONDOR ERNESTO FRANCISCO</v>
          </cell>
          <cell r="C148" t="str">
            <v>RESPONSABLE DE CAPACITACION</v>
          </cell>
          <cell r="D148" t="str">
            <v>OFICINA ZONAL SAN MARTIN</v>
          </cell>
          <cell r="E148">
            <v>39692</v>
          </cell>
          <cell r="F148">
            <v>40574</v>
          </cell>
          <cell r="H148">
            <v>2700</v>
          </cell>
          <cell r="I148">
            <v>2700</v>
          </cell>
          <cell r="J148">
            <v>2700</v>
          </cell>
          <cell r="K148" t="str">
            <v>-</v>
          </cell>
          <cell r="L148" t="str">
            <v>-</v>
          </cell>
          <cell r="M148" t="str">
            <v>-</v>
          </cell>
          <cell r="N148" t="str">
            <v>-</v>
          </cell>
          <cell r="O148" t="str">
            <v>-</v>
          </cell>
          <cell r="P148" t="str">
            <v>-</v>
          </cell>
          <cell r="Q148" t="str">
            <v>-</v>
          </cell>
          <cell r="R148" t="str">
            <v>-</v>
          </cell>
          <cell r="S148" t="str">
            <v>-</v>
          </cell>
          <cell r="T148">
            <v>8100</v>
          </cell>
        </row>
        <row r="149">
          <cell r="A149" t="str">
            <v>25458214</v>
          </cell>
          <cell r="B149" t="str">
            <v>VALLEJOS YZASIGA CESAR AUGUSTO</v>
          </cell>
          <cell r="C149" t="str">
            <v>RESPONSABLE DE PROYECTO - EVALUACION</v>
          </cell>
          <cell r="D149" t="str">
            <v>OFICINA ZONAL JUNIN</v>
          </cell>
          <cell r="E149">
            <v>39692</v>
          </cell>
          <cell r="F149">
            <v>40574</v>
          </cell>
          <cell r="H149">
            <v>3000</v>
          </cell>
          <cell r="I149">
            <v>700</v>
          </cell>
          <cell r="J149">
            <v>1540</v>
          </cell>
          <cell r="K149">
            <v>3300</v>
          </cell>
          <cell r="L149">
            <v>1650</v>
          </cell>
          <cell r="M149" t="str">
            <v>-</v>
          </cell>
          <cell r="N149" t="str">
            <v>-</v>
          </cell>
          <cell r="O149" t="str">
            <v>-</v>
          </cell>
          <cell r="P149" t="str">
            <v>-</v>
          </cell>
          <cell r="Q149" t="str">
            <v>-</v>
          </cell>
          <cell r="R149" t="str">
            <v>-</v>
          </cell>
          <cell r="S149" t="str">
            <v>-</v>
          </cell>
          <cell r="T149">
            <v>10190</v>
          </cell>
        </row>
        <row r="150">
          <cell r="A150" t="str">
            <v>29248956</v>
          </cell>
          <cell r="B150" t="str">
            <v>VASQUEZ CHICATA GUSTAVO ENRIQUE JULIO</v>
          </cell>
          <cell r="C150" t="str">
            <v>JEFE DE LA OFICINA ZONAL AREQUIPA</v>
          </cell>
          <cell r="D150" t="str">
            <v>OFICINA ZONAL AREQUIPA</v>
          </cell>
          <cell r="E150">
            <v>39692</v>
          </cell>
          <cell r="F150">
            <v>40574</v>
          </cell>
          <cell r="H150">
            <v>2900</v>
          </cell>
          <cell r="I150">
            <v>1546.66</v>
          </cell>
          <cell r="J150">
            <v>3306</v>
          </cell>
          <cell r="K150" t="str">
            <v>-</v>
          </cell>
          <cell r="L150" t="str">
            <v>-</v>
          </cell>
          <cell r="M150" t="str">
            <v>-</v>
          </cell>
          <cell r="N150" t="str">
            <v>-</v>
          </cell>
          <cell r="O150" t="str">
            <v>-</v>
          </cell>
          <cell r="P150" t="str">
            <v>-</v>
          </cell>
          <cell r="Q150">
            <v>4240</v>
          </cell>
          <cell r="R150">
            <v>5300</v>
          </cell>
          <cell r="S150">
            <v>5300</v>
          </cell>
          <cell r="T150">
            <v>22592.66</v>
          </cell>
        </row>
        <row r="151">
          <cell r="A151" t="str">
            <v>05401095</v>
          </cell>
          <cell r="B151" t="str">
            <v>VASQUEZ RICEKHOF JOSE MOISES</v>
          </cell>
          <cell r="C151" t="str">
            <v>AUXILIAR ADMINISTRATIVO</v>
          </cell>
          <cell r="D151" t="str">
            <v>OFICINA ZONAL LORETO</v>
          </cell>
          <cell r="E151">
            <v>39692</v>
          </cell>
          <cell r="F151">
            <v>40574</v>
          </cell>
          <cell r="H151">
            <v>1100</v>
          </cell>
          <cell r="I151">
            <v>1100</v>
          </cell>
          <cell r="J151">
            <v>1100</v>
          </cell>
          <cell r="K151" t="str">
            <v>-</v>
          </cell>
          <cell r="L151" t="str">
            <v>-</v>
          </cell>
          <cell r="M151" t="str">
            <v>-</v>
          </cell>
          <cell r="N151" t="str">
            <v>-</v>
          </cell>
          <cell r="O151" t="str">
            <v>-</v>
          </cell>
          <cell r="P151" t="str">
            <v>-</v>
          </cell>
          <cell r="Q151" t="str">
            <v>-</v>
          </cell>
          <cell r="R151" t="str">
            <v>-</v>
          </cell>
          <cell r="S151" t="str">
            <v>-</v>
          </cell>
          <cell r="T151">
            <v>3300</v>
          </cell>
        </row>
        <row r="152">
          <cell r="A152" t="str">
            <v>31674117</v>
          </cell>
          <cell r="B152" t="str">
            <v>ALEGRE ELGUERA CARMEN ELSA</v>
          </cell>
          <cell r="C152" t="str">
            <v>RESPONSABLE DE PROMOCION Y CAPACITACION</v>
          </cell>
          <cell r="D152" t="str">
            <v>OFICINA ZONAL HUARAZ</v>
          </cell>
          <cell r="I152">
            <v>2900</v>
          </cell>
          <cell r="J152">
            <v>2900</v>
          </cell>
          <cell r="K152">
            <v>2900</v>
          </cell>
          <cell r="L152">
            <v>1450</v>
          </cell>
          <cell r="M152" t="str">
            <v>-</v>
          </cell>
          <cell r="N152" t="str">
            <v>-</v>
          </cell>
          <cell r="O152" t="str">
            <v>-</v>
          </cell>
          <cell r="P152" t="str">
            <v>-</v>
          </cell>
          <cell r="Q152" t="str">
            <v>-</v>
          </cell>
          <cell r="R152" t="str">
            <v>-</v>
          </cell>
          <cell r="S152" t="str">
            <v>-</v>
          </cell>
          <cell r="T152">
            <v>10150</v>
          </cell>
        </row>
        <row r="153">
          <cell r="A153" t="str">
            <v>40597321</v>
          </cell>
          <cell r="B153" t="str">
            <v>DAVILA FLORES KIKO</v>
          </cell>
          <cell r="C153" t="str">
            <v>COORDINADOR TECNICO TIPO I</v>
          </cell>
          <cell r="D153" t="str">
            <v>OFICINA ZONAL SAN MARTIN</v>
          </cell>
          <cell r="I153">
            <v>2900</v>
          </cell>
          <cell r="J153">
            <v>2900</v>
          </cell>
          <cell r="K153" t="str">
            <v>-</v>
          </cell>
          <cell r="L153" t="str">
            <v>-</v>
          </cell>
          <cell r="M153" t="str">
            <v>-</v>
          </cell>
          <cell r="N153" t="str">
            <v>-</v>
          </cell>
          <cell r="O153" t="str">
            <v>-</v>
          </cell>
          <cell r="P153" t="str">
            <v>-</v>
          </cell>
          <cell r="Q153" t="str">
            <v>-</v>
          </cell>
          <cell r="R153" t="str">
            <v>-</v>
          </cell>
          <cell r="S153" t="str">
            <v>-</v>
          </cell>
          <cell r="T153">
            <v>5800</v>
          </cell>
        </row>
        <row r="154">
          <cell r="A154" t="str">
            <v>01110499</v>
          </cell>
          <cell r="B154" t="str">
            <v>FLORES RENGIFO MANASES</v>
          </cell>
          <cell r="C154" t="str">
            <v>CHOFER</v>
          </cell>
          <cell r="D154" t="str">
            <v>OFICINA ZONAL SAN MARTIN</v>
          </cell>
          <cell r="I154">
            <v>1100</v>
          </cell>
          <cell r="J154">
            <v>1100</v>
          </cell>
          <cell r="K154" t="str">
            <v>-</v>
          </cell>
          <cell r="L154" t="str">
            <v>-</v>
          </cell>
          <cell r="M154" t="str">
            <v>-</v>
          </cell>
          <cell r="N154" t="str">
            <v>-</v>
          </cell>
          <cell r="O154" t="str">
            <v>-</v>
          </cell>
          <cell r="P154" t="str">
            <v>-</v>
          </cell>
          <cell r="Q154">
            <v>990</v>
          </cell>
          <cell r="R154">
            <v>1100</v>
          </cell>
          <cell r="S154">
            <v>110</v>
          </cell>
          <cell r="T154">
            <v>4400</v>
          </cell>
        </row>
        <row r="155">
          <cell r="A155" t="str">
            <v>19998787</v>
          </cell>
          <cell r="B155" t="str">
            <v>HERRERA IBAÑEZ OSCAR GREGORIO</v>
          </cell>
          <cell r="C155" t="str">
            <v>JEFE DE OFICINA ZONAL</v>
          </cell>
          <cell r="D155" t="str">
            <v>OFICINA ZONAL JUNIN</v>
          </cell>
          <cell r="I155">
            <v>5500</v>
          </cell>
          <cell r="J155">
            <v>5500</v>
          </cell>
          <cell r="K155">
            <v>5500</v>
          </cell>
          <cell r="L155">
            <v>5500</v>
          </cell>
          <cell r="M155">
            <v>5500</v>
          </cell>
          <cell r="N155">
            <v>5500</v>
          </cell>
          <cell r="O155">
            <v>5500</v>
          </cell>
          <cell r="P155">
            <v>5500</v>
          </cell>
          <cell r="Q155" t="str">
            <v>-</v>
          </cell>
          <cell r="R155" t="str">
            <v>-</v>
          </cell>
          <cell r="S155" t="str">
            <v>-</v>
          </cell>
          <cell r="T155">
            <v>44000</v>
          </cell>
        </row>
        <row r="156">
          <cell r="A156" t="str">
            <v>26673777</v>
          </cell>
          <cell r="B156" t="str">
            <v>HORNA PEREIRA EDGAR EMILIO</v>
          </cell>
          <cell r="C156" t="str">
            <v>JEFE DE OFICINA ZONAL</v>
          </cell>
          <cell r="D156" t="str">
            <v>OFICINA ZONAL CAJAMARCA</v>
          </cell>
          <cell r="I156">
            <v>5300</v>
          </cell>
          <cell r="J156">
            <v>5300</v>
          </cell>
          <cell r="K156">
            <v>5300</v>
          </cell>
          <cell r="L156">
            <v>5300</v>
          </cell>
          <cell r="M156" t="str">
            <v>-</v>
          </cell>
          <cell r="N156" t="str">
            <v>-</v>
          </cell>
          <cell r="O156" t="str">
            <v>-</v>
          </cell>
          <cell r="P156" t="str">
            <v>-</v>
          </cell>
          <cell r="Q156" t="str">
            <v>-</v>
          </cell>
          <cell r="R156" t="str">
            <v>-</v>
          </cell>
          <cell r="S156" t="str">
            <v>-</v>
          </cell>
          <cell r="T156">
            <v>21200</v>
          </cell>
        </row>
        <row r="157">
          <cell r="A157" t="str">
            <v>00257010</v>
          </cell>
          <cell r="B157" t="str">
            <v>MORALES AZAÑERO ROSA ELIZABETH</v>
          </cell>
          <cell r="C157" t="str">
            <v>RESPONSABLE ADMINISTRATIVO E INFORMÁTICO</v>
          </cell>
          <cell r="D157" t="str">
            <v>OFICINA ZONAL TUMBES</v>
          </cell>
          <cell r="I157">
            <v>2000</v>
          </cell>
          <cell r="J157">
            <v>2000</v>
          </cell>
          <cell r="K157">
            <v>2000</v>
          </cell>
          <cell r="L157">
            <v>2000</v>
          </cell>
          <cell r="M157" t="str">
            <v>-</v>
          </cell>
          <cell r="N157" t="str">
            <v>-</v>
          </cell>
          <cell r="O157" t="str">
            <v>-</v>
          </cell>
          <cell r="P157" t="str">
            <v>-</v>
          </cell>
          <cell r="Q157" t="str">
            <v>-</v>
          </cell>
          <cell r="R157" t="str">
            <v>-</v>
          </cell>
          <cell r="S157" t="str">
            <v>-</v>
          </cell>
          <cell r="T157">
            <v>8000</v>
          </cell>
        </row>
        <row r="158">
          <cell r="A158" t="str">
            <v>02843877</v>
          </cell>
          <cell r="B158" t="str">
            <v>REQUENA OLAVARRIA FABIOLA VANESSA</v>
          </cell>
          <cell r="C158" t="str">
            <v>TECNICO DE PROYECTOS</v>
          </cell>
          <cell r="D158" t="str">
            <v>OFICINA ZONAL PIURA</v>
          </cell>
          <cell r="I158">
            <v>3000</v>
          </cell>
          <cell r="J158">
            <v>3000</v>
          </cell>
          <cell r="K158" t="str">
            <v>-</v>
          </cell>
          <cell r="L158" t="str">
            <v>-</v>
          </cell>
          <cell r="M158" t="str">
            <v>-</v>
          </cell>
          <cell r="N158" t="str">
            <v>-</v>
          </cell>
          <cell r="O158" t="str">
            <v>-</v>
          </cell>
          <cell r="P158" t="str">
            <v>-</v>
          </cell>
          <cell r="Q158" t="str">
            <v>-</v>
          </cell>
          <cell r="R158" t="str">
            <v>-</v>
          </cell>
          <cell r="S158" t="str">
            <v>-</v>
          </cell>
          <cell r="T158">
            <v>6000</v>
          </cell>
        </row>
        <row r="159">
          <cell r="A159" t="str">
            <v>01114891</v>
          </cell>
          <cell r="B159" t="str">
            <v>RUIZ SAAVEDRA FERNANDO</v>
          </cell>
          <cell r="C159" t="str">
            <v>JEFE DE OFICINA ZONAL</v>
          </cell>
          <cell r="D159" t="str">
            <v>OFICINA ZONAL SAN MARTIN</v>
          </cell>
          <cell r="I159">
            <v>4000</v>
          </cell>
          <cell r="J159">
            <v>4000</v>
          </cell>
          <cell r="K159">
            <v>4000</v>
          </cell>
          <cell r="L159">
            <v>4000</v>
          </cell>
          <cell r="M159">
            <v>4000</v>
          </cell>
          <cell r="N159">
            <v>4000</v>
          </cell>
          <cell r="O159">
            <v>4000</v>
          </cell>
          <cell r="P159">
            <v>4000</v>
          </cell>
          <cell r="Q159" t="str">
            <v>-</v>
          </cell>
          <cell r="R159" t="str">
            <v>-</v>
          </cell>
          <cell r="S159" t="str">
            <v>-</v>
          </cell>
          <cell r="T159">
            <v>32000</v>
          </cell>
        </row>
        <row r="160">
          <cell r="A160" t="str">
            <v>29406117</v>
          </cell>
          <cell r="B160" t="str">
            <v>ALMONTE BORJA JUAN GABRIEL</v>
          </cell>
          <cell r="C160" t="str">
            <v>JEFE ZONAL AREQUIPA</v>
          </cell>
          <cell r="D160" t="str">
            <v>OFICINA ZONAL AREQUIPA</v>
          </cell>
          <cell r="I160">
            <v>5300</v>
          </cell>
          <cell r="J160">
            <v>5300</v>
          </cell>
          <cell r="K160">
            <v>5300</v>
          </cell>
          <cell r="L160">
            <v>5300</v>
          </cell>
          <cell r="M160">
            <v>5300</v>
          </cell>
          <cell r="N160">
            <v>5300</v>
          </cell>
          <cell r="O160">
            <v>5300</v>
          </cell>
          <cell r="P160">
            <v>5300</v>
          </cell>
          <cell r="Q160" t="str">
            <v>-</v>
          </cell>
          <cell r="R160" t="str">
            <v>-</v>
          </cell>
          <cell r="S160" t="str">
            <v>-</v>
          </cell>
          <cell r="T160">
            <v>42400</v>
          </cell>
        </row>
        <row r="161">
          <cell r="A161" t="str">
            <v>19849161</v>
          </cell>
          <cell r="B161" t="str">
            <v>BENITES ARHUIS SANTOS AMARANTO</v>
          </cell>
          <cell r="C161" t="str">
            <v>TECNICO DE PROYECTOS</v>
          </cell>
          <cell r="D161" t="str">
            <v>OFICINA ZONAL HUANCAVELICA</v>
          </cell>
          <cell r="I161">
            <v>1450</v>
          </cell>
          <cell r="J161">
            <v>2900</v>
          </cell>
          <cell r="K161">
            <v>2900</v>
          </cell>
          <cell r="L161">
            <v>1450</v>
          </cell>
          <cell r="M161" t="str">
            <v>-</v>
          </cell>
          <cell r="N161" t="str">
            <v>-</v>
          </cell>
          <cell r="O161" t="str">
            <v>-</v>
          </cell>
          <cell r="P161" t="str">
            <v>-</v>
          </cell>
          <cell r="Q161">
            <v>2707</v>
          </cell>
          <cell r="R161">
            <v>2900</v>
          </cell>
          <cell r="S161">
            <v>2900</v>
          </cell>
          <cell r="T161">
            <v>17207</v>
          </cell>
        </row>
        <row r="162">
          <cell r="A162" t="str">
            <v>10025102</v>
          </cell>
          <cell r="B162" t="str">
            <v>CRISOSTOMO DIAZ JOHNNY RICHARD</v>
          </cell>
          <cell r="C162" t="str">
            <v>RESPONSABLE DE PROMOCION Y CAPACITACION</v>
          </cell>
          <cell r="D162" t="str">
            <v>OFICINA ZONAL LIMA SUR</v>
          </cell>
          <cell r="I162">
            <v>1757</v>
          </cell>
          <cell r="J162">
            <v>3514</v>
          </cell>
          <cell r="K162">
            <v>3100</v>
          </cell>
          <cell r="L162">
            <v>1550</v>
          </cell>
          <cell r="M162" t="str">
            <v>-</v>
          </cell>
          <cell r="N162" t="str">
            <v>-</v>
          </cell>
          <cell r="O162" t="str">
            <v>-</v>
          </cell>
          <cell r="P162" t="str">
            <v>-</v>
          </cell>
          <cell r="Q162" t="str">
            <v>-</v>
          </cell>
          <cell r="R162" t="str">
            <v>-</v>
          </cell>
          <cell r="S162" t="str">
            <v>-</v>
          </cell>
          <cell r="T162">
            <v>9921</v>
          </cell>
        </row>
        <row r="163">
          <cell r="A163" t="str">
            <v>40480957</v>
          </cell>
          <cell r="B163" t="str">
            <v>HILASACA CELIS MIGUEL ANGEL</v>
          </cell>
          <cell r="C163" t="str">
            <v>AUXILIAR ADMINISTRATIVO</v>
          </cell>
          <cell r="D163" t="str">
            <v>OFICINA ZONAL LIMA SUR</v>
          </cell>
          <cell r="I163">
            <v>550</v>
          </cell>
          <cell r="J163">
            <v>1100</v>
          </cell>
          <cell r="K163">
            <v>1100</v>
          </cell>
          <cell r="L163">
            <v>550</v>
          </cell>
          <cell r="M163" t="str">
            <v>-</v>
          </cell>
          <cell r="N163" t="str">
            <v>-</v>
          </cell>
          <cell r="O163" t="str">
            <v>-</v>
          </cell>
          <cell r="P163" t="str">
            <v>-</v>
          </cell>
          <cell r="Q163" t="str">
            <v>-</v>
          </cell>
          <cell r="R163" t="str">
            <v>-</v>
          </cell>
          <cell r="S163" t="str">
            <v>-</v>
          </cell>
          <cell r="T163">
            <v>3300</v>
          </cell>
        </row>
        <row r="164">
          <cell r="A164" t="str">
            <v>08031153</v>
          </cell>
          <cell r="B164" t="str">
            <v>PEÑA  HARO NELLY ESPERANZA</v>
          </cell>
          <cell r="C164" t="str">
            <v>JEFA DE LA OFICINA ZONAL LIMA NORTE</v>
          </cell>
          <cell r="D164" t="str">
            <v>OFICINA ZONAL LIMA NORTE</v>
          </cell>
          <cell r="P164">
            <v>3483.33</v>
          </cell>
          <cell r="Q164">
            <v>5500</v>
          </cell>
          <cell r="R164">
            <v>5500</v>
          </cell>
          <cell r="S164">
            <v>5500</v>
          </cell>
          <cell r="T164">
            <v>19983.330000000002</v>
          </cell>
        </row>
        <row r="165">
          <cell r="A165" t="str">
            <v>40147678</v>
          </cell>
          <cell r="B165" t="str">
            <v>CASAVERDE WARTHON BETSY</v>
          </cell>
          <cell r="C165" t="str">
            <v>RESPONSABLE DE PROYECTOS</v>
          </cell>
          <cell r="D165" t="str">
            <v>OFICINA ZONAL CUSCO</v>
          </cell>
          <cell r="P165">
            <v>310</v>
          </cell>
          <cell r="Q165">
            <v>3100</v>
          </cell>
          <cell r="R165">
            <v>3100</v>
          </cell>
          <cell r="S165">
            <v>3100</v>
          </cell>
          <cell r="T165">
            <v>9610</v>
          </cell>
        </row>
        <row r="166">
          <cell r="A166" t="str">
            <v>04341606</v>
          </cell>
          <cell r="B166" t="str">
            <v>MORMONTOY BALDOCEDA JOHN EFRAIN</v>
          </cell>
          <cell r="C166" t="str">
            <v>RESPONSABLE DE PROYECTOS</v>
          </cell>
          <cell r="D166" t="str">
            <v>OFICINA ZONAL HUANCAVELICA</v>
          </cell>
          <cell r="P166">
            <v>1240</v>
          </cell>
          <cell r="Q166">
            <v>3100</v>
          </cell>
          <cell r="R166">
            <v>3100</v>
          </cell>
          <cell r="S166">
            <v>3100</v>
          </cell>
          <cell r="T166">
            <v>10540</v>
          </cell>
        </row>
        <row r="167">
          <cell r="A167" t="str">
            <v>28308801</v>
          </cell>
          <cell r="B167" t="str">
            <v>GARCIA GOMEZ  ERNESTO</v>
          </cell>
          <cell r="C167" t="str">
            <v>RESPONSABLE DE PROYECTOS</v>
          </cell>
          <cell r="D167" t="str">
            <v>OFICINA ZONAL AYACUCHO</v>
          </cell>
          <cell r="P167">
            <v>827</v>
          </cell>
          <cell r="Q167">
            <v>3100</v>
          </cell>
          <cell r="R167">
            <v>3100</v>
          </cell>
          <cell r="S167">
            <v>3100</v>
          </cell>
          <cell r="T167">
            <v>10127</v>
          </cell>
        </row>
        <row r="168">
          <cell r="A168" t="str">
            <v>40627280</v>
          </cell>
          <cell r="B168" t="str">
            <v>DIAZ  LINARES JOSE LUIS</v>
          </cell>
          <cell r="C168" t="str">
            <v>RESPONSABLE ADMINISTRATIVO E INFORMATICO</v>
          </cell>
          <cell r="D168" t="str">
            <v>OFICINA ZONAL LORETO</v>
          </cell>
          <cell r="P168">
            <v>200</v>
          </cell>
          <cell r="Q168">
            <v>2000</v>
          </cell>
          <cell r="R168">
            <v>2000</v>
          </cell>
          <cell r="S168">
            <v>2000</v>
          </cell>
          <cell r="T168">
            <v>6200</v>
          </cell>
        </row>
        <row r="169">
          <cell r="A169" t="str">
            <v>06669586</v>
          </cell>
          <cell r="B169" t="str">
            <v>TAPULLIMA PANDURO ROBERTO</v>
          </cell>
          <cell r="C169" t="str">
            <v>RESPONSABLE ADMINISTRATIVO E INFORMATICO</v>
          </cell>
          <cell r="D169" t="str">
            <v>OFICINA ZONAL SAN MARTIN</v>
          </cell>
          <cell r="P169">
            <v>800</v>
          </cell>
          <cell r="Q169">
            <v>2000</v>
          </cell>
          <cell r="R169">
            <v>2000</v>
          </cell>
          <cell r="S169">
            <v>2000</v>
          </cell>
          <cell r="T169">
            <v>6800</v>
          </cell>
        </row>
        <row r="170">
          <cell r="A170" t="str">
            <v>01118823</v>
          </cell>
          <cell r="B170" t="str">
            <v>VELA AMASIFUEN  RAUL</v>
          </cell>
          <cell r="C170" t="str">
            <v>TECNICO DE PROYECTOS</v>
          </cell>
          <cell r="D170" t="str">
            <v>OFICINA ZONAL SAN MARTIN</v>
          </cell>
          <cell r="P170">
            <v>1160</v>
          </cell>
          <cell r="Q170">
            <v>2900</v>
          </cell>
          <cell r="R170">
            <v>2900</v>
          </cell>
          <cell r="S170">
            <v>2900</v>
          </cell>
          <cell r="T170">
            <v>9860</v>
          </cell>
        </row>
        <row r="171">
          <cell r="A171" t="str">
            <v>09796981</v>
          </cell>
          <cell r="B171" t="str">
            <v>HIDALGO LOPEZ HUBERT</v>
          </cell>
          <cell r="C171" t="str">
            <v>RESPONSABLE ADMINISTRATIVO E INFORMATICO</v>
          </cell>
          <cell r="D171" t="str">
            <v>OFICINA ZONAL LIMA SUR</v>
          </cell>
          <cell r="P171">
            <v>333</v>
          </cell>
          <cell r="Q171">
            <v>2000</v>
          </cell>
          <cell r="R171">
            <v>2000</v>
          </cell>
          <cell r="S171">
            <v>2000</v>
          </cell>
          <cell r="T171">
            <v>6333</v>
          </cell>
        </row>
        <row r="172">
          <cell r="A172" t="str">
            <v>19890875</v>
          </cell>
          <cell r="B172" t="str">
            <v>RAMOS MARTINEZ  ROLANDO</v>
          </cell>
          <cell r="C172" t="str">
            <v>CHOFER</v>
          </cell>
          <cell r="D172" t="str">
            <v>OFICINA ZONAL HUANCAVELICA</v>
          </cell>
          <cell r="P172">
            <v>440</v>
          </cell>
          <cell r="Q172">
            <v>1100</v>
          </cell>
          <cell r="R172">
            <v>1100</v>
          </cell>
          <cell r="S172">
            <v>1100</v>
          </cell>
          <cell r="T172">
            <v>3740</v>
          </cell>
        </row>
        <row r="173">
          <cell r="A173" t="str">
            <v>00833617</v>
          </cell>
          <cell r="B173" t="str">
            <v>LOPEZ CORDOVA HILARIO</v>
          </cell>
          <cell r="C173" t="str">
            <v>JEFE ZONAL LIMA ESTE</v>
          </cell>
          <cell r="D173" t="str">
            <v>OFICINA ZONAL LIMA ESTE</v>
          </cell>
          <cell r="E173">
            <v>40833</v>
          </cell>
          <cell r="F173">
            <v>40893</v>
          </cell>
          <cell r="Q173">
            <v>2567</v>
          </cell>
          <cell r="R173">
            <v>5500</v>
          </cell>
          <cell r="S173">
            <v>5500</v>
          </cell>
          <cell r="T173">
            <v>13567</v>
          </cell>
        </row>
        <row r="174">
          <cell r="A174" t="str">
            <v>01325300</v>
          </cell>
          <cell r="B174" t="str">
            <v>VILCA  COLQUEHUANCA WILMER ULISES</v>
          </cell>
          <cell r="C174" t="str">
            <v>CHOFER</v>
          </cell>
          <cell r="D174" t="str">
            <v>OFICINA ZONAL PUNO</v>
          </cell>
          <cell r="E174">
            <v>40828</v>
          </cell>
          <cell r="F174">
            <v>40888</v>
          </cell>
          <cell r="Q174">
            <v>696.67</v>
          </cell>
          <cell r="R174">
            <v>1100</v>
          </cell>
          <cell r="S174">
            <v>403.33</v>
          </cell>
          <cell r="T174">
            <v>2200</v>
          </cell>
        </row>
        <row r="175">
          <cell r="A175" t="str">
            <v>02838136</v>
          </cell>
          <cell r="B175" t="str">
            <v>LAZO GARCIA ZABALETA SERGIO DRAUCIN</v>
          </cell>
          <cell r="C175" t="str">
            <v>JEFE DE LA OFICINA ZONAL PIURA</v>
          </cell>
          <cell r="D175" t="str">
            <v>OFICINA ZONAL PIURA</v>
          </cell>
          <cell r="E175">
            <v>40826</v>
          </cell>
          <cell r="F175">
            <v>40886</v>
          </cell>
          <cell r="Q175">
            <v>3850</v>
          </cell>
          <cell r="R175">
            <v>5500</v>
          </cell>
          <cell r="S175">
            <v>5500</v>
          </cell>
          <cell r="T175">
            <v>14850</v>
          </cell>
        </row>
        <row r="176">
          <cell r="A176" t="str">
            <v>04085636</v>
          </cell>
          <cell r="B176" t="str">
            <v>CARHUARICRA QUINTANA JIMMY WILDER</v>
          </cell>
          <cell r="C176" t="str">
            <v>JEFE DE LA OFICINA ZONAL PASCO</v>
          </cell>
          <cell r="D176" t="str">
            <v>OFICINA ZONAL PASCO</v>
          </cell>
          <cell r="E176">
            <v>40823</v>
          </cell>
          <cell r="F176">
            <v>40883</v>
          </cell>
          <cell r="Q176">
            <v>4240</v>
          </cell>
          <cell r="R176">
            <v>5300</v>
          </cell>
          <cell r="S176">
            <v>5300</v>
          </cell>
          <cell r="T176">
            <v>14840</v>
          </cell>
        </row>
        <row r="177">
          <cell r="A177" t="str">
            <v>05380274</v>
          </cell>
          <cell r="B177" t="str">
            <v>ROLDAN  REATEGUI JHONN KELSEY</v>
          </cell>
          <cell r="C177" t="str">
            <v>JEFE DE LA OFICINA ZONAL LORETO</v>
          </cell>
          <cell r="D177" t="str">
            <v>OFICINA ZONAL LORETO</v>
          </cell>
          <cell r="E177">
            <v>40833</v>
          </cell>
          <cell r="F177">
            <v>40893</v>
          </cell>
          <cell r="Q177">
            <v>2473</v>
          </cell>
          <cell r="R177">
            <v>5300</v>
          </cell>
          <cell r="S177">
            <v>5300</v>
          </cell>
          <cell r="T177">
            <v>13073</v>
          </cell>
        </row>
        <row r="178">
          <cell r="A178" t="str">
            <v>06008885</v>
          </cell>
          <cell r="B178" t="str">
            <v>ROJAS CELIS LUIS GILBERTO</v>
          </cell>
          <cell r="C178" t="str">
            <v>RESPONSABLE DE PROYECTOS - SUPERVISION</v>
          </cell>
          <cell r="D178" t="str">
            <v>OFICINA ZONAL LIMA NORTE</v>
          </cell>
          <cell r="E178">
            <v>40822</v>
          </cell>
          <cell r="F178">
            <v>40882</v>
          </cell>
          <cell r="Q178">
            <v>2750</v>
          </cell>
          <cell r="R178">
            <v>3300</v>
          </cell>
          <cell r="S178">
            <v>3300</v>
          </cell>
          <cell r="T178">
            <v>9350</v>
          </cell>
        </row>
        <row r="179">
          <cell r="A179" t="str">
            <v>06077976</v>
          </cell>
          <cell r="B179" t="str">
            <v>CCOYLLAR QUISPE FORTUNATO JUVENCIO</v>
          </cell>
          <cell r="C179" t="str">
            <v>JEFE ZONAL LIMA CALLAO</v>
          </cell>
          <cell r="D179" t="str">
            <v>OFICINA ZONAL LIMA CALLAO</v>
          </cell>
          <cell r="E179">
            <v>40833</v>
          </cell>
          <cell r="F179">
            <v>40893</v>
          </cell>
          <cell r="Q179">
            <v>2473</v>
          </cell>
          <cell r="R179">
            <v>5300</v>
          </cell>
          <cell r="S179">
            <v>5300</v>
          </cell>
          <cell r="T179">
            <v>13073</v>
          </cell>
        </row>
        <row r="180">
          <cell r="A180" t="str">
            <v>07524907</v>
          </cell>
          <cell r="B180" t="str">
            <v>CUBA  HUAPAYA CLARA GUADALUPE</v>
          </cell>
          <cell r="C180" t="str">
            <v>RESPONSABLE DE PROMOCION SOCIAL Y CAPACITACION</v>
          </cell>
          <cell r="D180" t="str">
            <v>OFICINA ZONAL APURIMAC</v>
          </cell>
          <cell r="E180">
            <v>40819</v>
          </cell>
          <cell r="F180">
            <v>40879</v>
          </cell>
          <cell r="Q180">
            <v>2706.67</v>
          </cell>
          <cell r="R180">
            <v>2900</v>
          </cell>
          <cell r="S180" t="str">
            <v>-</v>
          </cell>
          <cell r="T180">
            <v>5606.67</v>
          </cell>
        </row>
        <row r="181">
          <cell r="A181" t="str">
            <v>08460560</v>
          </cell>
          <cell r="B181" t="str">
            <v>SILVA LOPEZ VICENTE</v>
          </cell>
          <cell r="C181" t="str">
            <v>TECNICO DE PROYECTOS</v>
          </cell>
          <cell r="D181" t="str">
            <v>OFICINA ZONAL PIURA</v>
          </cell>
          <cell r="E181">
            <v>40819</v>
          </cell>
          <cell r="F181">
            <v>40879</v>
          </cell>
          <cell r="Q181">
            <v>2800</v>
          </cell>
          <cell r="R181">
            <v>3000</v>
          </cell>
          <cell r="S181">
            <v>3000</v>
          </cell>
          <cell r="T181">
            <v>8800</v>
          </cell>
        </row>
        <row r="182">
          <cell r="A182" t="str">
            <v>09453727</v>
          </cell>
          <cell r="B182" t="str">
            <v>SAMAME  MENDOZA JOSE DARIO</v>
          </cell>
          <cell r="C182" t="str">
            <v>RESPONSABLE DE PROMOCION SOCIAL Y CAPACITACION</v>
          </cell>
          <cell r="D182" t="str">
            <v>OFICINA ZONAL LIMA SUR</v>
          </cell>
          <cell r="E182">
            <v>40819</v>
          </cell>
          <cell r="F182">
            <v>40879</v>
          </cell>
          <cell r="Q182">
            <v>2893.3</v>
          </cell>
          <cell r="R182">
            <v>3100</v>
          </cell>
          <cell r="S182">
            <v>3100</v>
          </cell>
          <cell r="T182">
            <v>9093.2999999999993</v>
          </cell>
        </row>
        <row r="183">
          <cell r="A183" t="str">
            <v>09673087</v>
          </cell>
          <cell r="B183" t="str">
            <v>PERALTA QUIROZ CESAR ALBERTO </v>
          </cell>
          <cell r="C183" t="str">
            <v>RESPONSABLE DE PROYECTOS - EVALUACION</v>
          </cell>
          <cell r="D183" t="str">
            <v>OFICINA ZONAL LIMA NORTE</v>
          </cell>
          <cell r="E183">
            <v>40819</v>
          </cell>
          <cell r="F183">
            <v>40879</v>
          </cell>
          <cell r="Q183">
            <v>3080</v>
          </cell>
          <cell r="R183">
            <v>3300</v>
          </cell>
          <cell r="S183">
            <v>3300</v>
          </cell>
          <cell r="T183">
            <v>9680</v>
          </cell>
        </row>
        <row r="184">
          <cell r="A184" t="str">
            <v>09715409</v>
          </cell>
          <cell r="B184" t="str">
            <v>RAMOS GALLEGOS SUSY GIOVANA </v>
          </cell>
          <cell r="C184" t="str">
            <v>JEFA ZONAL LIMA SUR</v>
          </cell>
          <cell r="D184" t="str">
            <v>OFICINA ZONAL LIMA SUR</v>
          </cell>
          <cell r="E184">
            <v>40834</v>
          </cell>
          <cell r="F184">
            <v>40894</v>
          </cell>
          <cell r="Q184">
            <v>2383</v>
          </cell>
          <cell r="R184">
            <v>5500</v>
          </cell>
          <cell r="S184">
            <v>5500</v>
          </cell>
          <cell r="T184">
            <v>13383</v>
          </cell>
        </row>
        <row r="185">
          <cell r="A185" t="str">
            <v>09894077</v>
          </cell>
          <cell r="B185" t="str">
            <v>CHUCHON SOTO YOCEF MAXIMINO</v>
          </cell>
          <cell r="C185" t="str">
            <v>JEFE DE LA OFICINA ZONAL AYACUCHO</v>
          </cell>
          <cell r="D185" t="str">
            <v>OFICINA ZONAL AYACUCHO</v>
          </cell>
          <cell r="E185">
            <v>40826</v>
          </cell>
          <cell r="F185">
            <v>40886</v>
          </cell>
          <cell r="Q185">
            <v>3710</v>
          </cell>
          <cell r="R185">
            <v>5300</v>
          </cell>
          <cell r="S185">
            <v>5300</v>
          </cell>
          <cell r="T185">
            <v>14310</v>
          </cell>
        </row>
        <row r="186">
          <cell r="A186" t="str">
            <v>09960472</v>
          </cell>
          <cell r="B186" t="str">
            <v>MORALES MARIN LUIS ANGEL</v>
          </cell>
          <cell r="C186" t="str">
            <v>JEFE DE LA OFICINA ZONAL HUANUCO</v>
          </cell>
          <cell r="D186" t="str">
            <v>OFICINA ZONAL HUANUCO</v>
          </cell>
          <cell r="E186">
            <v>40826</v>
          </cell>
          <cell r="F186">
            <v>40886</v>
          </cell>
          <cell r="Q186">
            <v>3850</v>
          </cell>
          <cell r="R186">
            <v>5500</v>
          </cell>
          <cell r="S186">
            <v>5500</v>
          </cell>
          <cell r="T186">
            <v>14850</v>
          </cell>
        </row>
        <row r="187">
          <cell r="A187" t="str">
            <v>16725324</v>
          </cell>
          <cell r="B187" t="str">
            <v>CHARCAPE  DIAZ MIGUEL ANGEL</v>
          </cell>
          <cell r="C187" t="str">
            <v>JEFE DE LA OFICINA ZONAL AMAZONAS</v>
          </cell>
          <cell r="D187" t="str">
            <v>OFICINA ZONAL AMAZONAS</v>
          </cell>
          <cell r="E187">
            <v>40823</v>
          </cell>
          <cell r="F187">
            <v>40883</v>
          </cell>
          <cell r="Q187">
            <v>3200</v>
          </cell>
          <cell r="R187">
            <v>4000</v>
          </cell>
          <cell r="S187">
            <v>4000</v>
          </cell>
          <cell r="T187">
            <v>11200</v>
          </cell>
        </row>
        <row r="188">
          <cell r="A188" t="str">
            <v>19191949</v>
          </cell>
          <cell r="B188" t="str">
            <v>BURGOS  DEZA ALEJANDRO SEBASTIAN</v>
          </cell>
          <cell r="C188" t="str">
            <v>JEFE DE LA OFICINA ZONAL CAJAMARCA</v>
          </cell>
          <cell r="D188" t="str">
            <v>OFICINA ZONAL CAJAMARCA</v>
          </cell>
          <cell r="E188">
            <v>40826</v>
          </cell>
          <cell r="F188">
            <v>40886</v>
          </cell>
          <cell r="Q188">
            <v>3710</v>
          </cell>
          <cell r="R188">
            <v>5300</v>
          </cell>
          <cell r="S188">
            <v>5300</v>
          </cell>
          <cell r="T188">
            <v>14310</v>
          </cell>
        </row>
        <row r="189">
          <cell r="A189" t="str">
            <v>20009058</v>
          </cell>
          <cell r="B189" t="str">
            <v>ELIZARBE RAMOS LUIS VICTOR</v>
          </cell>
          <cell r="C189" t="str">
            <v>JEFE DE LA OFICINA ZONAL SAN MARTIN</v>
          </cell>
          <cell r="D189" t="str">
            <v>OFICINA ZONAL SAN MARTIN</v>
          </cell>
          <cell r="E189">
            <v>40823</v>
          </cell>
          <cell r="F189">
            <v>40883</v>
          </cell>
          <cell r="Q189">
            <v>3200</v>
          </cell>
          <cell r="R189">
            <v>4000</v>
          </cell>
          <cell r="S189">
            <v>4000</v>
          </cell>
          <cell r="T189">
            <v>11200</v>
          </cell>
        </row>
        <row r="190">
          <cell r="A190" t="str">
            <v>20068994</v>
          </cell>
          <cell r="B190" t="str">
            <v>MORA  BONILLA ALDO PAUL</v>
          </cell>
          <cell r="C190" t="str">
            <v>JEFE DE LA OFICINA ZONAL JUNIN</v>
          </cell>
          <cell r="D190" t="str">
            <v>OFICINA ZONAL JUNIN</v>
          </cell>
          <cell r="E190">
            <v>40826</v>
          </cell>
          <cell r="F190">
            <v>40886</v>
          </cell>
          <cell r="Q190">
            <v>3850</v>
          </cell>
          <cell r="R190">
            <v>5500</v>
          </cell>
          <cell r="S190">
            <v>5500</v>
          </cell>
          <cell r="T190">
            <v>14850</v>
          </cell>
        </row>
        <row r="191">
          <cell r="A191" t="str">
            <v>23813727</v>
          </cell>
          <cell r="B191" t="str">
            <v>ZVIETCOVICH  ALVAREZ MANUEL JESUS</v>
          </cell>
          <cell r="C191" t="str">
            <v>JEFE DE LA OFICINA ZONAL CUSCO</v>
          </cell>
          <cell r="D191" t="str">
            <v>OFICINA ZONAL CUSCO</v>
          </cell>
          <cell r="E191">
            <v>40826</v>
          </cell>
          <cell r="F191">
            <v>40886</v>
          </cell>
          <cell r="Q191">
            <v>3710</v>
          </cell>
          <cell r="R191">
            <v>5300</v>
          </cell>
          <cell r="S191">
            <v>5300</v>
          </cell>
          <cell r="T191">
            <v>14310</v>
          </cell>
        </row>
        <row r="192">
          <cell r="A192" t="str">
            <v xml:space="preserve">23854855   </v>
          </cell>
          <cell r="B192" t="str">
            <v>YABAR GALLEGOS CARLOS ALBERTO</v>
          </cell>
          <cell r="C192" t="str">
            <v>RESPONSABLE DE PROMOCION SOCIAL Y CAPACITACION</v>
          </cell>
          <cell r="D192" t="str">
            <v>OFICINA ZONAL CUSCO</v>
          </cell>
          <cell r="E192">
            <v>40819</v>
          </cell>
          <cell r="F192">
            <v>40879</v>
          </cell>
          <cell r="Q192">
            <v>2707</v>
          </cell>
          <cell r="R192">
            <v>2900</v>
          </cell>
          <cell r="S192">
            <v>2900</v>
          </cell>
          <cell r="T192">
            <v>8507</v>
          </cell>
        </row>
        <row r="193">
          <cell r="A193" t="str">
            <v>23930015</v>
          </cell>
          <cell r="B193" t="str">
            <v>VALDIVIA SILVA KARL</v>
          </cell>
          <cell r="C193" t="str">
            <v>JEFE DE LA OFICINA ZONAL HUARAZ</v>
          </cell>
          <cell r="D193" t="str">
            <v>OFICINA ZONAL HUARAZ</v>
          </cell>
          <cell r="E193">
            <v>40823</v>
          </cell>
          <cell r="F193">
            <v>40883</v>
          </cell>
          <cell r="Q193">
            <v>4240</v>
          </cell>
          <cell r="R193">
            <v>5300</v>
          </cell>
          <cell r="S193">
            <v>5300</v>
          </cell>
          <cell r="T193">
            <v>14840</v>
          </cell>
        </row>
        <row r="194">
          <cell r="A194" t="str">
            <v>29691804</v>
          </cell>
          <cell r="B194" t="str">
            <v>NUÑEZ ARESTEGUI PATRICIA NANCY</v>
          </cell>
          <cell r="C194" t="str">
            <v>RESPONSABLE DE PROMOCION SOCIAL Y CAPACITACION</v>
          </cell>
          <cell r="D194" t="str">
            <v>OFICINA ZONAL PUNO</v>
          </cell>
          <cell r="E194">
            <v>40828</v>
          </cell>
          <cell r="F194">
            <v>40888</v>
          </cell>
          <cell r="Q194">
            <v>2090</v>
          </cell>
          <cell r="R194">
            <v>3300</v>
          </cell>
          <cell r="S194">
            <v>3300</v>
          </cell>
          <cell r="T194">
            <v>8690</v>
          </cell>
        </row>
        <row r="195">
          <cell r="A195" t="str">
            <v>32789955</v>
          </cell>
          <cell r="B195" t="str">
            <v>CORZO ALIAGA AGUSTIN VICTOR</v>
          </cell>
          <cell r="C195" t="str">
            <v>JEFE DE LA OFICINA ZONAL ANCASH</v>
          </cell>
          <cell r="D195" t="str">
            <v>OFICINA ZONAL ANCASH</v>
          </cell>
          <cell r="E195">
            <v>40823</v>
          </cell>
          <cell r="F195">
            <v>40883</v>
          </cell>
          <cell r="Q195">
            <v>4240</v>
          </cell>
          <cell r="R195">
            <v>5300</v>
          </cell>
          <cell r="S195">
            <v>1060</v>
          </cell>
          <cell r="T195">
            <v>10600</v>
          </cell>
        </row>
        <row r="196">
          <cell r="A196" t="str">
            <v>40315451</v>
          </cell>
          <cell r="B196" t="str">
            <v>SOTO  CONDOR VLADIMIR</v>
          </cell>
          <cell r="C196" t="str">
            <v>RESPONSABLE DE PROMOCION SOCIAL Y CAPACITACION</v>
          </cell>
          <cell r="D196" t="str">
            <v>OFICINA ZONAL LIMA NORTE</v>
          </cell>
          <cell r="E196">
            <v>40820</v>
          </cell>
          <cell r="F196">
            <v>40880</v>
          </cell>
          <cell r="Q196">
            <v>2790</v>
          </cell>
          <cell r="R196">
            <v>3100</v>
          </cell>
          <cell r="S196">
            <v>3100</v>
          </cell>
          <cell r="T196">
            <v>8990</v>
          </cell>
        </row>
        <row r="197">
          <cell r="A197" t="str">
            <v>40989899</v>
          </cell>
          <cell r="B197" t="str">
            <v>COTRADO CHEVARRIA JOHANN CHARLES</v>
          </cell>
          <cell r="C197" t="str">
            <v>TECNICO DE PROYECTOS-EVALUACION</v>
          </cell>
          <cell r="D197" t="str">
            <v>OFICINA ZONAL PUNO</v>
          </cell>
          <cell r="E197">
            <v>40828</v>
          </cell>
          <cell r="F197">
            <v>40888</v>
          </cell>
          <cell r="Q197">
            <v>1900</v>
          </cell>
          <cell r="R197">
            <v>3000</v>
          </cell>
          <cell r="S197">
            <v>3000</v>
          </cell>
          <cell r="T197">
            <v>7900</v>
          </cell>
        </row>
        <row r="198">
          <cell r="A198" t="str">
            <v>41210991</v>
          </cell>
          <cell r="B198" t="str">
            <v>ALBURQUEQUE MOGOLLON LUZ ELIANA</v>
          </cell>
          <cell r="C198" t="str">
            <v>RESPONSABLE ADMINISTRATIVO E INFORMATICO</v>
          </cell>
          <cell r="D198" t="str">
            <v>OFICINA ZONAL PIURA</v>
          </cell>
          <cell r="E198">
            <v>40819</v>
          </cell>
          <cell r="F198">
            <v>40879</v>
          </cell>
          <cell r="Q198">
            <v>1866.67</v>
          </cell>
          <cell r="R198">
            <v>2000</v>
          </cell>
          <cell r="S198">
            <v>133.33000000000001</v>
          </cell>
          <cell r="T198">
            <v>4000</v>
          </cell>
        </row>
        <row r="199">
          <cell r="A199" t="str">
            <v>41438329</v>
          </cell>
          <cell r="B199" t="str">
            <v>CASTILLO MEJIA DELICIA HERMILA</v>
          </cell>
          <cell r="C199" t="str">
            <v>RESPONSABLE DE PROMOCION SOCIAL Y CAPACITACION</v>
          </cell>
          <cell r="D199" t="str">
            <v>OFICINA ZONAL SAN MARTIN</v>
          </cell>
          <cell r="E199">
            <v>40819</v>
          </cell>
          <cell r="F199">
            <v>40879</v>
          </cell>
          <cell r="Q199">
            <v>2520</v>
          </cell>
          <cell r="R199">
            <v>2700</v>
          </cell>
          <cell r="S199">
            <v>2700</v>
          </cell>
          <cell r="T199">
            <v>7920</v>
          </cell>
        </row>
        <row r="200">
          <cell r="A200" t="str">
            <v>41651513</v>
          </cell>
          <cell r="B200" t="str">
            <v>AGUIRRE RAMOS JOSUE MARIO</v>
          </cell>
          <cell r="C200" t="str">
            <v>RESPONSABLE ADMINISTRATIVO E INFORMATICO</v>
          </cell>
          <cell r="D200" t="str">
            <v>OFICINA ZONAL LIMA NORTE</v>
          </cell>
          <cell r="E200">
            <v>40820</v>
          </cell>
          <cell r="F200">
            <v>40880</v>
          </cell>
          <cell r="Q200">
            <v>1800</v>
          </cell>
          <cell r="R200">
            <v>2000</v>
          </cell>
          <cell r="S200">
            <v>2000</v>
          </cell>
          <cell r="T200">
            <v>5800</v>
          </cell>
        </row>
        <row r="201">
          <cell r="A201" t="str">
            <v>41951029</v>
          </cell>
          <cell r="B201" t="str">
            <v>VERASTEGUI  PORRAS IVAN ROLANDO</v>
          </cell>
          <cell r="C201" t="str">
            <v>RESPONSABLE DE PROMOCION SOCIAL Y CAPACITACION</v>
          </cell>
          <cell r="D201" t="str">
            <v>OFICINA ZONAL LORETO</v>
          </cell>
          <cell r="E201">
            <v>40819</v>
          </cell>
          <cell r="F201">
            <v>40849</v>
          </cell>
          <cell r="Q201">
            <v>2707</v>
          </cell>
          <cell r="R201" t="str">
            <v>-</v>
          </cell>
          <cell r="S201" t="str">
            <v>-</v>
          </cell>
          <cell r="T201">
            <v>2707</v>
          </cell>
        </row>
        <row r="202">
          <cell r="A202" t="str">
            <v>43489291</v>
          </cell>
          <cell r="B202" t="str">
            <v>CORDOVA  MIGUEL CARMEN ROSA</v>
          </cell>
          <cell r="C202" t="str">
            <v>RESPONSABLE DE PROMOCION SOCIAL Y CAPACITACION</v>
          </cell>
          <cell r="D202" t="str">
            <v>OFICINA ZONAL AYACUCHO</v>
          </cell>
          <cell r="E202">
            <v>40819</v>
          </cell>
          <cell r="F202">
            <v>40879</v>
          </cell>
          <cell r="Q202">
            <v>2706.7</v>
          </cell>
          <cell r="R202">
            <v>2900</v>
          </cell>
          <cell r="S202">
            <v>2900</v>
          </cell>
          <cell r="T202">
            <v>8506.7000000000007</v>
          </cell>
        </row>
        <row r="203">
          <cell r="A203" t="str">
            <v>03701368</v>
          </cell>
          <cell r="B203" t="str">
            <v>RODAS DIAZ ZIZI CARIDAD</v>
          </cell>
          <cell r="C203" t="str">
            <v>RESPONSABLE DE PROMOCION SOCIAL Y CAPACITACION</v>
          </cell>
          <cell r="D203" t="str">
            <v>OFICINA ZONAL LIMA ESTE</v>
          </cell>
          <cell r="E203">
            <v>40854</v>
          </cell>
          <cell r="F203">
            <v>40908</v>
          </cell>
          <cell r="R203">
            <v>2480</v>
          </cell>
          <cell r="S203">
            <v>3100</v>
          </cell>
          <cell r="T203">
            <v>5580</v>
          </cell>
        </row>
        <row r="204">
          <cell r="A204" t="str">
            <v>05380488</v>
          </cell>
          <cell r="B204" t="str">
            <v>BARTENS  FERRANDO  NAPOLEON</v>
          </cell>
          <cell r="C204" t="str">
            <v>CHOFER</v>
          </cell>
          <cell r="D204" t="str">
            <v>OFICINA ZONAL LORETO</v>
          </cell>
          <cell r="E204">
            <v>40871</v>
          </cell>
          <cell r="F204">
            <v>40908</v>
          </cell>
          <cell r="R204">
            <v>257</v>
          </cell>
          <cell r="S204">
            <v>1100</v>
          </cell>
          <cell r="T204">
            <v>1357</v>
          </cell>
        </row>
        <row r="205">
          <cell r="A205" t="str">
            <v>06011899</v>
          </cell>
          <cell r="B205" t="str">
            <v>RAMIREZ GOICOCHEA MARTIN MANUEL</v>
          </cell>
          <cell r="C205" t="str">
            <v>CHOFER</v>
          </cell>
          <cell r="D205" t="str">
            <v>OFICINA ZONAL LIMA ESTE</v>
          </cell>
          <cell r="E205">
            <v>40854</v>
          </cell>
          <cell r="F205">
            <v>40883</v>
          </cell>
          <cell r="R205">
            <v>880</v>
          </cell>
          <cell r="S205" t="str">
            <v>-</v>
          </cell>
          <cell r="T205">
            <v>880</v>
          </cell>
        </row>
        <row r="206">
          <cell r="A206" t="str">
            <v>09560265</v>
          </cell>
          <cell r="B206" t="str">
            <v>WARTHON VARELA LUIS ENRIQUE</v>
          </cell>
          <cell r="C206" t="str">
            <v>JEFE DE OFICINA ZONAL APURIMAC</v>
          </cell>
          <cell r="D206" t="str">
            <v>OFICINA ZONAL APURIMAC</v>
          </cell>
          <cell r="E206">
            <v>40849</v>
          </cell>
          <cell r="F206">
            <v>40908</v>
          </cell>
          <cell r="R206">
            <v>5123.33</v>
          </cell>
          <cell r="S206">
            <v>5300</v>
          </cell>
          <cell r="T206">
            <v>10423.33</v>
          </cell>
        </row>
        <row r="207">
          <cell r="A207" t="str">
            <v>10669307</v>
          </cell>
          <cell r="B207" t="str">
            <v>ORCON  PATILLA JOHNNY</v>
          </cell>
          <cell r="C207" t="str">
            <v>RESPONSABLE ADMINISTRATIVO E INFORMATICO</v>
          </cell>
          <cell r="D207" t="str">
            <v>OFICINA ZONAL LIMA ESTE</v>
          </cell>
          <cell r="E207">
            <v>40854</v>
          </cell>
          <cell r="F207">
            <v>40908</v>
          </cell>
          <cell r="R207">
            <v>1600</v>
          </cell>
          <cell r="S207">
            <v>2000</v>
          </cell>
          <cell r="T207">
            <v>3600</v>
          </cell>
        </row>
        <row r="208">
          <cell r="A208" t="str">
            <v>10866428</v>
          </cell>
          <cell r="B208" t="str">
            <v>LOVATON  CORREA ALEDY JULEM</v>
          </cell>
          <cell r="C208" t="str">
            <v>TECNICO DE PROYECTOS EVAL-SUP</v>
          </cell>
          <cell r="D208" t="str">
            <v>OFICINA ZONAL LIMA SUR</v>
          </cell>
          <cell r="E208">
            <v>40871</v>
          </cell>
          <cell r="F208">
            <v>40908</v>
          </cell>
          <cell r="R208">
            <v>700</v>
          </cell>
          <cell r="S208">
            <v>3000</v>
          </cell>
          <cell r="T208">
            <v>3700</v>
          </cell>
        </row>
        <row r="209">
          <cell r="A209" t="str">
            <v>16502593</v>
          </cell>
          <cell r="B209" t="str">
            <v>UGAZ  DIAZ MARCO RAUL</v>
          </cell>
          <cell r="C209" t="str">
            <v>RESPONSABLE DE PROYECTOS</v>
          </cell>
          <cell r="D209" t="str">
            <v>OFICINA ZONAL LIMA CALLAO</v>
          </cell>
          <cell r="E209">
            <v>40854</v>
          </cell>
          <cell r="F209">
            <v>40908</v>
          </cell>
          <cell r="R209">
            <v>2480</v>
          </cell>
          <cell r="S209">
            <v>3100</v>
          </cell>
          <cell r="T209">
            <v>5580</v>
          </cell>
        </row>
        <row r="210">
          <cell r="A210" t="str">
            <v>16707606</v>
          </cell>
          <cell r="B210" t="str">
            <v>ZAPATA CARNAQUE DE ZAFRA ESPERANZA MARLENE</v>
          </cell>
          <cell r="C210" t="str">
            <v>JEFA DE OFICINA ZONAL LAMBAYEQUE</v>
          </cell>
          <cell r="D210" t="str">
            <v>OFICINA ZONAL LAMBAYEQUE</v>
          </cell>
          <cell r="E210">
            <v>40849</v>
          </cell>
          <cell r="F210">
            <v>40908</v>
          </cell>
          <cell r="R210">
            <v>5123</v>
          </cell>
          <cell r="S210">
            <v>5300</v>
          </cell>
          <cell r="T210">
            <v>10423</v>
          </cell>
        </row>
        <row r="211">
          <cell r="A211" t="str">
            <v>16715141</v>
          </cell>
          <cell r="B211" t="str">
            <v>RODRIGO OROZCO MIGUEL ANGEL</v>
          </cell>
          <cell r="C211" t="str">
            <v>TECNICO DE PROYECTOS EVAL-SUP</v>
          </cell>
          <cell r="D211" t="str">
            <v>OFICINA ZONAL LIMA NORTE</v>
          </cell>
          <cell r="E211">
            <v>40871</v>
          </cell>
          <cell r="F211">
            <v>40908</v>
          </cell>
          <cell r="R211">
            <v>700</v>
          </cell>
          <cell r="S211">
            <v>3000</v>
          </cell>
          <cell r="T211">
            <v>3700</v>
          </cell>
        </row>
        <row r="212">
          <cell r="A212" t="str">
            <v>16788271</v>
          </cell>
          <cell r="B212" t="str">
            <v>MORALES  FLORES JIMMY ROY</v>
          </cell>
          <cell r="C212" t="str">
            <v>TECNICO DE PROYECTOS</v>
          </cell>
          <cell r="D212" t="str">
            <v>OFICINA ZONAL AMAZONAS</v>
          </cell>
          <cell r="E212">
            <v>40854</v>
          </cell>
          <cell r="F212">
            <v>40908</v>
          </cell>
          <cell r="R212">
            <v>2320</v>
          </cell>
          <cell r="S212">
            <v>2900</v>
          </cell>
          <cell r="T212">
            <v>5220</v>
          </cell>
        </row>
        <row r="213">
          <cell r="A213" t="str">
            <v>19854011</v>
          </cell>
          <cell r="B213" t="str">
            <v>VILLAVERDE ROMANI JAVIER GERARDO</v>
          </cell>
          <cell r="C213" t="str">
            <v>RESPONSABLE DE PROYECTOS EVALUACION</v>
          </cell>
          <cell r="D213" t="str">
            <v>OFICINA ZONAL JUNIN</v>
          </cell>
          <cell r="E213">
            <v>40875</v>
          </cell>
          <cell r="F213">
            <v>40908</v>
          </cell>
          <cell r="R213">
            <v>330</v>
          </cell>
          <cell r="S213">
            <v>3300</v>
          </cell>
          <cell r="T213">
            <v>3630</v>
          </cell>
        </row>
        <row r="214">
          <cell r="A214" t="str">
            <v>20116899</v>
          </cell>
          <cell r="B214" t="str">
            <v>ZARATE  RAMOS JAIME ROGER</v>
          </cell>
          <cell r="C214" t="str">
            <v>TECNICO DE PROYECTOS</v>
          </cell>
          <cell r="D214" t="str">
            <v>OFICINA ZONAL LIMA CALLAO</v>
          </cell>
          <cell r="E214">
            <v>40854</v>
          </cell>
          <cell r="F214">
            <v>40908</v>
          </cell>
          <cell r="R214">
            <v>2320</v>
          </cell>
          <cell r="S214">
            <v>2900</v>
          </cell>
          <cell r="T214">
            <v>5220</v>
          </cell>
        </row>
        <row r="215">
          <cell r="A215" t="str">
            <v>20564789</v>
          </cell>
          <cell r="B215" t="str">
            <v>ZARATE LAZARO PEDRO RONALD</v>
          </cell>
          <cell r="C215" t="str">
            <v>JEFE DE OFICINA ZONAL LA MERCED</v>
          </cell>
          <cell r="D215" t="str">
            <v>OFICINA ZONAL LA MERCED</v>
          </cell>
          <cell r="E215">
            <v>40849</v>
          </cell>
          <cell r="F215">
            <v>40908</v>
          </cell>
          <cell r="R215">
            <v>5123</v>
          </cell>
          <cell r="S215">
            <v>5300</v>
          </cell>
          <cell r="T215">
            <v>10423</v>
          </cell>
        </row>
        <row r="216">
          <cell r="A216" t="str">
            <v>21406667</v>
          </cell>
          <cell r="B216" t="str">
            <v>ESPINO ALTAMIRANO ARNALDO HUGO</v>
          </cell>
          <cell r="C216" t="str">
            <v>JEFE DE OFICINA ZONAL ICA</v>
          </cell>
          <cell r="D216" t="str">
            <v>OFICINA ZONAL ICA</v>
          </cell>
          <cell r="E216">
            <v>40849</v>
          </cell>
          <cell r="F216">
            <v>40908</v>
          </cell>
          <cell r="R216">
            <v>5123.34</v>
          </cell>
          <cell r="S216">
            <v>5300</v>
          </cell>
          <cell r="T216">
            <v>10423.34</v>
          </cell>
        </row>
        <row r="217">
          <cell r="A217" t="str">
            <v>22498629</v>
          </cell>
          <cell r="B217" t="str">
            <v>ALBORNOZ PALACIOS SANDRA GIOVANNA</v>
          </cell>
          <cell r="C217" t="str">
            <v>RESPONSABLE DE PROYECTOS-EVALUACION</v>
          </cell>
          <cell r="D217" t="str">
            <v>OFICINA ZONAL HUANUCO</v>
          </cell>
          <cell r="E217">
            <v>40854</v>
          </cell>
          <cell r="F217">
            <v>40908</v>
          </cell>
          <cell r="R217">
            <v>2640</v>
          </cell>
          <cell r="S217">
            <v>3300</v>
          </cell>
          <cell r="T217">
            <v>5940</v>
          </cell>
        </row>
        <row r="218">
          <cell r="A218" t="str">
            <v>22510529</v>
          </cell>
          <cell r="B218" t="str">
            <v>MORA  ROQUE GUSTAVO</v>
          </cell>
          <cell r="C218" t="str">
            <v>CHOFER</v>
          </cell>
          <cell r="D218" t="str">
            <v>OFICINA ZONAL HUANUCO</v>
          </cell>
          <cell r="E218">
            <v>40854</v>
          </cell>
          <cell r="F218">
            <v>40908</v>
          </cell>
          <cell r="R218">
            <v>880</v>
          </cell>
          <cell r="S218">
            <v>1100</v>
          </cell>
          <cell r="T218">
            <v>1980</v>
          </cell>
        </row>
        <row r="219">
          <cell r="A219" t="str">
            <v>23990160</v>
          </cell>
          <cell r="B219" t="str">
            <v>CARDENAS CATALAN CARMEN LUCIA</v>
          </cell>
          <cell r="C219" t="str">
            <v>TECNICO DE PROYECTOS</v>
          </cell>
          <cell r="D219" t="str">
            <v>OFICINA ZONAL APURIMAC</v>
          </cell>
          <cell r="E219">
            <v>40871</v>
          </cell>
          <cell r="F219">
            <v>40908</v>
          </cell>
          <cell r="R219">
            <v>677</v>
          </cell>
          <cell r="S219">
            <v>2900</v>
          </cell>
          <cell r="T219">
            <v>3577</v>
          </cell>
        </row>
        <row r="220">
          <cell r="A220" t="str">
            <v>28260019</v>
          </cell>
          <cell r="B220" t="str">
            <v>MELGAR  CANALES MAURY GAMEL</v>
          </cell>
          <cell r="C220" t="str">
            <v>CHOFER</v>
          </cell>
          <cell r="D220" t="str">
            <v>OFICINA ZONAL AYACUCHO</v>
          </cell>
          <cell r="E220">
            <v>40849</v>
          </cell>
          <cell r="F220">
            <v>40908</v>
          </cell>
          <cell r="R220">
            <v>1063</v>
          </cell>
          <cell r="S220">
            <v>1100</v>
          </cell>
          <cell r="T220">
            <v>2163</v>
          </cell>
        </row>
        <row r="221">
          <cell r="A221" t="str">
            <v>29636978</v>
          </cell>
          <cell r="B221" t="str">
            <v>MALAGA POMA JESUS AUGUSTO</v>
          </cell>
          <cell r="C221" t="str">
            <v>JEFE DE OFICINA ZONAL MOQUEGUA</v>
          </cell>
          <cell r="D221" t="str">
            <v>OFICINA ZONAL MOQUEGUA</v>
          </cell>
          <cell r="E221">
            <v>40849</v>
          </cell>
          <cell r="F221">
            <v>40908</v>
          </cell>
          <cell r="R221">
            <v>3866.67</v>
          </cell>
          <cell r="S221">
            <v>4000</v>
          </cell>
          <cell r="T221">
            <v>7866.67</v>
          </cell>
        </row>
        <row r="222">
          <cell r="A222" t="str">
            <v>33671702</v>
          </cell>
          <cell r="B222" t="str">
            <v>MOLOCHO ESTELA ELDER</v>
          </cell>
          <cell r="C222" t="str">
            <v>CHOFER</v>
          </cell>
          <cell r="D222" t="str">
            <v>OFICINA ZONAL AMAZONAS</v>
          </cell>
          <cell r="E222">
            <v>40854</v>
          </cell>
          <cell r="F222">
            <v>40908</v>
          </cell>
          <cell r="Q222" t="str">
            <v>-</v>
          </cell>
          <cell r="R222">
            <v>880</v>
          </cell>
          <cell r="S222">
            <v>1100</v>
          </cell>
          <cell r="T222">
            <v>1980</v>
          </cell>
        </row>
        <row r="223">
          <cell r="A223" t="str">
            <v>40011653</v>
          </cell>
          <cell r="B223" t="str">
            <v>PALOMINO TAICAS GISSELA BRIGITTE</v>
          </cell>
          <cell r="C223" t="str">
            <v>RESPONSABLE DE PROMOCION SOCIAL Y CAPACITACION</v>
          </cell>
          <cell r="D223" t="str">
            <v>OFICINA ZONAL LIMA CALLAO</v>
          </cell>
          <cell r="E223">
            <v>40854</v>
          </cell>
          <cell r="F223">
            <v>40908</v>
          </cell>
          <cell r="Q223" t="str">
            <v>-</v>
          </cell>
          <cell r="R223">
            <v>2320</v>
          </cell>
          <cell r="S223">
            <v>2900</v>
          </cell>
          <cell r="T223">
            <v>5220</v>
          </cell>
        </row>
        <row r="224">
          <cell r="A224" t="str">
            <v>40068871</v>
          </cell>
          <cell r="B224" t="str">
            <v>MEDINA ORTIZ WILMER</v>
          </cell>
          <cell r="C224" t="str">
            <v>RESPONSABLE DE PROMOCION SOCIAL Y CAPACITACION</v>
          </cell>
          <cell r="D224" t="str">
            <v>OFICINA ZONAL AMAZONAS</v>
          </cell>
          <cell r="E224">
            <v>40854</v>
          </cell>
          <cell r="F224">
            <v>40908</v>
          </cell>
          <cell r="Q224" t="str">
            <v>-</v>
          </cell>
          <cell r="R224">
            <v>2160</v>
          </cell>
          <cell r="S224">
            <v>2700</v>
          </cell>
          <cell r="T224">
            <v>4860</v>
          </cell>
        </row>
        <row r="225">
          <cell r="A225" t="str">
            <v>40212425</v>
          </cell>
          <cell r="B225" t="str">
            <v>DIAZ PAREDES FRANCISCO OCTAVIO</v>
          </cell>
          <cell r="C225" t="str">
            <v>RESPONSABLE ADMINISTRATIVO E INFORMATICO</v>
          </cell>
          <cell r="D225" t="str">
            <v>OFICINA ZONAL HUANUCO</v>
          </cell>
          <cell r="E225">
            <v>40854</v>
          </cell>
          <cell r="F225">
            <v>40908</v>
          </cell>
          <cell r="Q225" t="str">
            <v>-</v>
          </cell>
          <cell r="R225">
            <v>1600</v>
          </cell>
          <cell r="S225">
            <v>2000</v>
          </cell>
          <cell r="T225">
            <v>3600</v>
          </cell>
        </row>
        <row r="226">
          <cell r="A226" t="str">
            <v>40344861</v>
          </cell>
          <cell r="B226" t="str">
            <v>VALENCIA YUPANQUI GIAN ADOLFO</v>
          </cell>
          <cell r="C226" t="str">
            <v>CHOFER</v>
          </cell>
          <cell r="D226" t="str">
            <v>OFICINA ZONAL LIMA CALLAO</v>
          </cell>
          <cell r="E226">
            <v>40854</v>
          </cell>
          <cell r="F226">
            <v>40908</v>
          </cell>
          <cell r="Q226" t="str">
            <v>-</v>
          </cell>
          <cell r="R226">
            <v>880</v>
          </cell>
          <cell r="S226">
            <v>1100</v>
          </cell>
          <cell r="T226">
            <v>1980</v>
          </cell>
        </row>
        <row r="227">
          <cell r="A227" t="str">
            <v>40609271</v>
          </cell>
          <cell r="B227" t="str">
            <v>CUYUBAMBA PEREZ DANIEL ALEJANDRO</v>
          </cell>
          <cell r="C227" t="str">
            <v>CHOFER</v>
          </cell>
          <cell r="D227" t="str">
            <v>OFICINA ZONAL LIMA SUR</v>
          </cell>
          <cell r="E227">
            <v>40854</v>
          </cell>
          <cell r="F227">
            <v>40883</v>
          </cell>
          <cell r="Q227" t="str">
            <v>-</v>
          </cell>
          <cell r="R227">
            <v>880</v>
          </cell>
          <cell r="S227" t="str">
            <v>-</v>
          </cell>
          <cell r="T227">
            <v>880</v>
          </cell>
        </row>
        <row r="228">
          <cell r="A228" t="str">
            <v>40615621</v>
          </cell>
          <cell r="B228" t="str">
            <v>CERRON SALINAS RAUL FERNANDO</v>
          </cell>
          <cell r="C228" t="str">
            <v>JEFE DE OFICINA ZONAL UCAYALI</v>
          </cell>
          <cell r="D228" t="str">
            <v>OFICINA ZONAL UCAYALI</v>
          </cell>
          <cell r="E228">
            <v>40849</v>
          </cell>
          <cell r="F228">
            <v>40908</v>
          </cell>
          <cell r="Q228" t="str">
            <v>-</v>
          </cell>
          <cell r="R228">
            <v>5123</v>
          </cell>
          <cell r="S228">
            <v>5300</v>
          </cell>
          <cell r="T228">
            <v>10423</v>
          </cell>
        </row>
        <row r="229">
          <cell r="A229" t="str">
            <v>42069031</v>
          </cell>
          <cell r="B229" t="str">
            <v>VALLENAS HERMOZA LIZARDO</v>
          </cell>
          <cell r="C229" t="str">
            <v>RESPONSABLE ADMINISTRATIVO E INFORMATICO</v>
          </cell>
          <cell r="D229" t="str">
            <v>OFICINA ZONAL CUSCO</v>
          </cell>
          <cell r="E229">
            <v>40849</v>
          </cell>
          <cell r="F229">
            <v>40908</v>
          </cell>
          <cell r="Q229" t="str">
            <v>-</v>
          </cell>
          <cell r="R229">
            <v>1933</v>
          </cell>
          <cell r="S229">
            <v>2000</v>
          </cell>
          <cell r="T229">
            <v>3933</v>
          </cell>
        </row>
        <row r="230">
          <cell r="A230" t="str">
            <v>42652470</v>
          </cell>
          <cell r="B230" t="str">
            <v>CHUQUIPUL DIAZ EYNER ABIMAEL</v>
          </cell>
          <cell r="C230" t="str">
            <v>RESPONSABLE ADMINISTRATIVO E INFORMATICO</v>
          </cell>
          <cell r="D230" t="str">
            <v>OFICINA ZONAL AMAZONAS</v>
          </cell>
          <cell r="E230">
            <v>40854</v>
          </cell>
          <cell r="F230">
            <v>40908</v>
          </cell>
          <cell r="Q230" t="str">
            <v>-</v>
          </cell>
          <cell r="R230">
            <v>1600</v>
          </cell>
          <cell r="S230">
            <v>2000</v>
          </cell>
          <cell r="T230">
            <v>3600</v>
          </cell>
        </row>
        <row r="231">
          <cell r="A231" t="str">
            <v>01046383</v>
          </cell>
          <cell r="B231" t="str">
            <v>VASQUEZ FERNANDEZ CLAUDIO</v>
          </cell>
          <cell r="C231" t="str">
            <v>TECNICO DE PROYECTOS</v>
          </cell>
          <cell r="D231" t="str">
            <v>OFICINA ZONAL LORETO</v>
          </cell>
          <cell r="E231">
            <v>40878</v>
          </cell>
          <cell r="F231">
            <v>40939</v>
          </cell>
          <cell r="S231">
            <v>2900</v>
          </cell>
          <cell r="T231">
            <v>2900</v>
          </cell>
        </row>
        <row r="232">
          <cell r="A232" t="str">
            <v>01101078</v>
          </cell>
          <cell r="B232" t="str">
            <v>AREVALO VELASCO ROGER</v>
          </cell>
          <cell r="C232" t="str">
            <v>CHOFER</v>
          </cell>
          <cell r="D232" t="str">
            <v>OFICINA ZONAL SAN MARTIN</v>
          </cell>
          <cell r="E232">
            <v>40890</v>
          </cell>
          <cell r="F232">
            <v>40939</v>
          </cell>
          <cell r="S232">
            <v>660</v>
          </cell>
          <cell r="T232">
            <v>660</v>
          </cell>
        </row>
        <row r="233">
          <cell r="A233" t="str">
            <v>01340843</v>
          </cell>
          <cell r="B233" t="str">
            <v>CALDERON  TORRES JUAN LUCAS</v>
          </cell>
          <cell r="C233" t="str">
            <v>RESPONSABLE DE PROMOCION SOCIAL Y CAPACITACION</v>
          </cell>
          <cell r="D233" t="str">
            <v>OFICINA ZONAL MOQUEGUA</v>
          </cell>
          <cell r="E233">
            <v>40879</v>
          </cell>
          <cell r="F233">
            <v>40939</v>
          </cell>
          <cell r="S233">
            <v>2610</v>
          </cell>
          <cell r="T233">
            <v>2610</v>
          </cell>
        </row>
        <row r="234">
          <cell r="A234" t="str">
            <v>03701837</v>
          </cell>
          <cell r="B234" t="str">
            <v>GUERRERO GUERRERO MIRIAN MARLENY</v>
          </cell>
          <cell r="C234" t="str">
            <v>RESPONSABLE DE PROYECTOS</v>
          </cell>
          <cell r="D234" t="str">
            <v>OFICINA ZONAL LAMBAYEQUE</v>
          </cell>
          <cell r="E234">
            <v>40879</v>
          </cell>
          <cell r="F234">
            <v>40939</v>
          </cell>
          <cell r="S234">
            <v>2996.6</v>
          </cell>
          <cell r="T234">
            <v>2996.6</v>
          </cell>
        </row>
        <row r="235">
          <cell r="A235" t="str">
            <v>04400321</v>
          </cell>
          <cell r="B235" t="str">
            <v>DELGADO  RODRIGUEZ LUIS HERBERT</v>
          </cell>
          <cell r="C235" t="str">
            <v>JEFE DE LA OFICINA ZONAL TACNA</v>
          </cell>
          <cell r="D235" t="str">
            <v>OFICINA ZONAL TACNA</v>
          </cell>
          <cell r="E235">
            <v>40882</v>
          </cell>
          <cell r="F235">
            <v>40939</v>
          </cell>
          <cell r="S235">
            <v>3466.66</v>
          </cell>
          <cell r="T235">
            <v>3466.66</v>
          </cell>
        </row>
        <row r="236">
          <cell r="A236" t="str">
            <v>07659044</v>
          </cell>
          <cell r="B236" t="str">
            <v>TORRES  GRANDEZ MANUEL REYES</v>
          </cell>
          <cell r="C236" t="str">
            <v>CHOFER</v>
          </cell>
          <cell r="D236" t="str">
            <v>OFICINA ZONAL LIMA NORTE</v>
          </cell>
          <cell r="E236">
            <v>40878</v>
          </cell>
          <cell r="F236">
            <v>40939</v>
          </cell>
          <cell r="S236">
            <v>1100</v>
          </cell>
          <cell r="T236">
            <v>1100</v>
          </cell>
        </row>
        <row r="237">
          <cell r="A237" t="str">
            <v>09638426</v>
          </cell>
          <cell r="B237" t="str">
            <v>POEMAPE APCHO JORGE LUIS</v>
          </cell>
          <cell r="C237" t="str">
            <v>RESPONSABLE DE PROYECTOS EVALUACION</v>
          </cell>
          <cell r="D237" t="str">
            <v>OFICINA ZONAL LIMA ESTE</v>
          </cell>
          <cell r="E237">
            <v>40896</v>
          </cell>
          <cell r="F237">
            <v>40939</v>
          </cell>
          <cell r="S237">
            <v>1320</v>
          </cell>
          <cell r="T237">
            <v>1320</v>
          </cell>
        </row>
        <row r="238">
          <cell r="A238" t="str">
            <v>09680080</v>
          </cell>
          <cell r="B238" t="str">
            <v>MORALES MIRANDA JOSE ALBERTO</v>
          </cell>
          <cell r="C238" t="str">
            <v>TECNICO DE PROYECTOS</v>
          </cell>
          <cell r="D238" t="str">
            <v>OFICINA ZONAL PASCO</v>
          </cell>
          <cell r="E238">
            <v>40878</v>
          </cell>
          <cell r="F238">
            <v>40939</v>
          </cell>
          <cell r="S238">
            <v>2900</v>
          </cell>
          <cell r="T238">
            <v>2900</v>
          </cell>
        </row>
        <row r="239">
          <cell r="A239" t="str">
            <v>18842029</v>
          </cell>
          <cell r="B239" t="str">
            <v>SANCHEZ CABELLOS FREDDY</v>
          </cell>
          <cell r="C239" t="str">
            <v>RESPONSABLE DE PROYECTOS</v>
          </cell>
          <cell r="D239" t="str">
            <v>OFICINA ZONAL CAJAMARCA</v>
          </cell>
          <cell r="E239">
            <v>40897</v>
          </cell>
          <cell r="F239">
            <v>40939</v>
          </cell>
          <cell r="S239">
            <v>1136.6600000000001</v>
          </cell>
          <cell r="T239">
            <v>1136.6600000000001</v>
          </cell>
        </row>
        <row r="240">
          <cell r="A240" t="str">
            <v>19869041</v>
          </cell>
          <cell r="B240" t="str">
            <v>SANTOS MUCHA HUGO EDGAR </v>
          </cell>
          <cell r="C240" t="str">
            <v>RESPONSABLE DE PROYECTOS</v>
          </cell>
          <cell r="D240" t="str">
            <v>OFICINA ZONAL LA MERCED</v>
          </cell>
          <cell r="E240">
            <v>40879</v>
          </cell>
          <cell r="F240">
            <v>40939</v>
          </cell>
          <cell r="S240">
            <v>2996.67</v>
          </cell>
          <cell r="T240">
            <v>2996.67</v>
          </cell>
        </row>
        <row r="241">
          <cell r="A241" t="str">
            <v>20049146</v>
          </cell>
          <cell r="B241" t="str">
            <v>SANTOS ALEGRE FREDDY</v>
          </cell>
          <cell r="C241" t="str">
            <v>RESPONSABLE DE PROYECTOS-SUPERVISIÓN</v>
          </cell>
          <cell r="D241" t="str">
            <v>OFICINA ZONAL JUNIN</v>
          </cell>
          <cell r="E241">
            <v>40878</v>
          </cell>
          <cell r="F241">
            <v>40939</v>
          </cell>
          <cell r="S241">
            <v>3300</v>
          </cell>
          <cell r="T241">
            <v>3300</v>
          </cell>
        </row>
        <row r="242">
          <cell r="A242" t="str">
            <v>20074740</v>
          </cell>
          <cell r="B242" t="str">
            <v>CAMEL VALERO DAVID RICHARD</v>
          </cell>
          <cell r="C242" t="str">
            <v>RESPONSABLE DE PROMOCION SOCIAL Y CAPACITACION</v>
          </cell>
          <cell r="D242" t="str">
            <v>OFICINA ZONAL JUNIN</v>
          </cell>
          <cell r="E242">
            <v>40878</v>
          </cell>
          <cell r="F242">
            <v>40939</v>
          </cell>
          <cell r="S242">
            <v>3100</v>
          </cell>
          <cell r="T242">
            <v>3100</v>
          </cell>
        </row>
        <row r="243">
          <cell r="A243" t="str">
            <v>20401892</v>
          </cell>
          <cell r="B243" t="str">
            <v>OCHOA SIGUAS RUBEN ELEODORO</v>
          </cell>
          <cell r="C243" t="str">
            <v>RESPONSABLE DE PROYECTOS SUPERVISION</v>
          </cell>
          <cell r="D243" t="str">
            <v>OFICINA ZONAL LIMA ESTE</v>
          </cell>
          <cell r="E243">
            <v>40896</v>
          </cell>
          <cell r="F243">
            <v>40939</v>
          </cell>
          <cell r="S243">
            <v>1320</v>
          </cell>
          <cell r="T243">
            <v>1320</v>
          </cell>
        </row>
        <row r="244">
          <cell r="A244" t="str">
            <v>20590356</v>
          </cell>
          <cell r="B244" t="str">
            <v>QUISPE ALHUAY ROMUALDO WALTER</v>
          </cell>
          <cell r="C244" t="str">
            <v>RESPONSABLE DE PROMOCION SOCIAL Y CAPACITACION</v>
          </cell>
          <cell r="D244" t="str">
            <v>OFICINA ZONAL LA MERCED</v>
          </cell>
          <cell r="E244">
            <v>40879</v>
          </cell>
          <cell r="F244">
            <v>40939</v>
          </cell>
          <cell r="S244">
            <v>2803.33</v>
          </cell>
          <cell r="T244">
            <v>2803.33</v>
          </cell>
        </row>
        <row r="245">
          <cell r="A245" t="str">
            <v>21400647</v>
          </cell>
          <cell r="B245" t="str">
            <v>RAFAEL  GAMBOA REINALDO EDUARDO</v>
          </cell>
          <cell r="C245" t="str">
            <v>JEFE DE LA OFICINA ZONAL TUMBES</v>
          </cell>
          <cell r="D245" t="str">
            <v>OFICINA ZONAL TUMBES</v>
          </cell>
          <cell r="E245">
            <v>40896</v>
          </cell>
          <cell r="F245">
            <v>40939</v>
          </cell>
          <cell r="S245">
            <v>1600</v>
          </cell>
          <cell r="T245">
            <v>1600</v>
          </cell>
        </row>
        <row r="246">
          <cell r="A246" t="str">
            <v>21551284</v>
          </cell>
          <cell r="B246" t="str">
            <v>SAQUIRAY  CHUMACERO MICHAEL RENE</v>
          </cell>
          <cell r="C246" t="str">
            <v>RESPONSABLE DE PROMOCION SOCIAL Y CAPACITACION</v>
          </cell>
          <cell r="D246" t="str">
            <v>OFICINA ZONAL ICA</v>
          </cell>
          <cell r="E246">
            <v>40878</v>
          </cell>
          <cell r="F246">
            <v>40939</v>
          </cell>
          <cell r="S246">
            <v>2900</v>
          </cell>
          <cell r="T246">
            <v>2900</v>
          </cell>
        </row>
        <row r="247">
          <cell r="A247" t="str">
            <v>26641956</v>
          </cell>
          <cell r="B247" t="str">
            <v>HUAMAN TANTA MARTHA GLADYS</v>
          </cell>
          <cell r="C247" t="str">
            <v>TECNICO DE PROYECTOS</v>
          </cell>
          <cell r="D247" t="str">
            <v>OFICINA ZONAL CAJAMARCA</v>
          </cell>
          <cell r="E247">
            <v>40897</v>
          </cell>
          <cell r="F247">
            <v>40939</v>
          </cell>
          <cell r="S247">
            <v>1063.33</v>
          </cell>
          <cell r="T247">
            <v>1063.33</v>
          </cell>
        </row>
        <row r="248">
          <cell r="A248" t="str">
            <v>26705187</v>
          </cell>
          <cell r="B248" t="str">
            <v>MANTILLA SILVA WALTER ALFONSO</v>
          </cell>
          <cell r="C248" t="str">
            <v>RESPONSABLE DE PROMOCION SOCIAL Y CAPACITACION</v>
          </cell>
          <cell r="D248" t="str">
            <v>OFICINA ZONAL CAJAMARCA</v>
          </cell>
          <cell r="E248">
            <v>40897</v>
          </cell>
          <cell r="F248">
            <v>40939</v>
          </cell>
          <cell r="S248">
            <v>1063.33</v>
          </cell>
          <cell r="T248">
            <v>1063.33</v>
          </cell>
        </row>
        <row r="249">
          <cell r="A249" t="str">
            <v>29271599</v>
          </cell>
          <cell r="B249" t="str">
            <v>GARCIA  CALIZAYA PERCY ERIBERTO</v>
          </cell>
          <cell r="C249" t="str">
            <v>TECNICO DE PROYECTOS</v>
          </cell>
          <cell r="D249" t="str">
            <v>OFICINA ZONAL MOQUEGUA</v>
          </cell>
          <cell r="E249">
            <v>40879</v>
          </cell>
          <cell r="F249">
            <v>40939</v>
          </cell>
          <cell r="S249">
            <v>2803.33</v>
          </cell>
          <cell r="T249">
            <v>2803.33</v>
          </cell>
        </row>
        <row r="250">
          <cell r="A250" t="str">
            <v>29542267</v>
          </cell>
          <cell r="B250" t="str">
            <v>QUISPE GAIMES FRIDA BETZABETH</v>
          </cell>
          <cell r="C250" t="str">
            <v>TECNICO DE PROYECTOS</v>
          </cell>
          <cell r="D250" t="str">
            <v>OFICINA ZONAL AREQUIPA</v>
          </cell>
          <cell r="E250">
            <v>40878</v>
          </cell>
          <cell r="F250">
            <v>40939</v>
          </cell>
          <cell r="S250">
            <v>2900</v>
          </cell>
          <cell r="T250">
            <v>2900</v>
          </cell>
        </row>
        <row r="251">
          <cell r="A251" t="str">
            <v>29601020</v>
          </cell>
          <cell r="B251" t="str">
            <v>FERNANDEZ CARRERA GIOVANNA MARITZA</v>
          </cell>
          <cell r="C251" t="str">
            <v>RESPONSABLE ADMINISTRATIVO E INFORMATICO</v>
          </cell>
          <cell r="D251" t="str">
            <v>OFICINA ZONAL AREQUIPA</v>
          </cell>
          <cell r="E251">
            <v>40896</v>
          </cell>
          <cell r="F251">
            <v>40939</v>
          </cell>
          <cell r="S251">
            <v>800</v>
          </cell>
          <cell r="T251">
            <v>800</v>
          </cell>
        </row>
        <row r="252">
          <cell r="A252" t="str">
            <v>31181459</v>
          </cell>
          <cell r="B252" t="str">
            <v>GONZALES ACOSTA WILLIAM</v>
          </cell>
          <cell r="C252" t="str">
            <v>JEFE DE LA OFICINA ZONAL PUQUIO</v>
          </cell>
          <cell r="D252" t="str">
            <v>OFICINA ZONAL PUQUIO</v>
          </cell>
          <cell r="E252">
            <v>40884</v>
          </cell>
          <cell r="F252">
            <v>40939</v>
          </cell>
          <cell r="S252">
            <v>3200</v>
          </cell>
          <cell r="T252">
            <v>3200</v>
          </cell>
        </row>
        <row r="253">
          <cell r="A253" t="str">
            <v>31672581</v>
          </cell>
          <cell r="B253" t="str">
            <v>JULCA GARCIA MIGUEL ANGEL</v>
          </cell>
          <cell r="C253" t="str">
            <v>TECNICO DE PROYECTOS</v>
          </cell>
          <cell r="D253" t="str">
            <v>OFICINA ZONAL HUARAZ</v>
          </cell>
          <cell r="E253">
            <v>40879</v>
          </cell>
          <cell r="F253">
            <v>40939</v>
          </cell>
          <cell r="S253">
            <v>2803.33</v>
          </cell>
          <cell r="T253">
            <v>2803.33</v>
          </cell>
        </row>
        <row r="254">
          <cell r="A254" t="str">
            <v>32041466</v>
          </cell>
          <cell r="B254" t="str">
            <v>SANCHEZ LIRIO JUAN ANDRES</v>
          </cell>
          <cell r="C254" t="str">
            <v>RESPONSABLE DE PROMOCION SOCIAL Y CAPACITACION</v>
          </cell>
          <cell r="D254" t="str">
            <v>OFICINA ZONAL HUARAZ</v>
          </cell>
          <cell r="E254">
            <v>40879</v>
          </cell>
          <cell r="F254">
            <v>40939</v>
          </cell>
          <cell r="S254">
            <v>2803.33</v>
          </cell>
          <cell r="T254">
            <v>2803.33</v>
          </cell>
        </row>
        <row r="255">
          <cell r="A255" t="str">
            <v>32541552</v>
          </cell>
          <cell r="B255" t="str">
            <v>AGUILAR ARMAS WALTHER JAVIER</v>
          </cell>
          <cell r="C255" t="str">
            <v>RESPONSABLE DE PROYECTOS</v>
          </cell>
          <cell r="D255" t="str">
            <v>OFICINA ZONAL ANCASH</v>
          </cell>
          <cell r="E255">
            <v>40878</v>
          </cell>
          <cell r="F255">
            <v>40939</v>
          </cell>
          <cell r="S255">
            <v>3100</v>
          </cell>
          <cell r="T255">
            <v>3100</v>
          </cell>
        </row>
        <row r="256">
          <cell r="A256" t="str">
            <v>32762503</v>
          </cell>
          <cell r="B256" t="str">
            <v>MUÑOZ PALOMINO PERCY CHESTER</v>
          </cell>
          <cell r="C256" t="str">
            <v>RESPONSABLE DE PROYECTOS</v>
          </cell>
          <cell r="D256" t="str">
            <v>OFICINA ZONAL UCAYALI</v>
          </cell>
          <cell r="E256">
            <v>40886</v>
          </cell>
          <cell r="F256">
            <v>40939</v>
          </cell>
          <cell r="S256">
            <v>2273.33</v>
          </cell>
          <cell r="T256">
            <v>2273.33</v>
          </cell>
        </row>
        <row r="257">
          <cell r="A257" t="str">
            <v>32818883</v>
          </cell>
          <cell r="B257" t="str">
            <v>CADENILLAS  ORTEGA  WIDNER WILSON</v>
          </cell>
          <cell r="C257" t="str">
            <v>RESPONSABLE ADMINISTRATIVO E INFORMATICO</v>
          </cell>
          <cell r="D257" t="str">
            <v>OFICINA ZONAL ANCASH</v>
          </cell>
          <cell r="E257">
            <v>40896</v>
          </cell>
          <cell r="F257">
            <v>40939</v>
          </cell>
          <cell r="S257">
            <v>800</v>
          </cell>
          <cell r="T257">
            <v>800</v>
          </cell>
        </row>
        <row r="258">
          <cell r="A258" t="str">
            <v>40025161</v>
          </cell>
          <cell r="B258" t="str">
            <v>ARANDA PRIETO CARLOS ALBERTO</v>
          </cell>
          <cell r="C258" t="str">
            <v>TECNICO DE PROYECTOS</v>
          </cell>
          <cell r="D258" t="str">
            <v>OFICINA ZONAL ANCASH</v>
          </cell>
          <cell r="E258">
            <v>40878</v>
          </cell>
          <cell r="F258">
            <v>40908</v>
          </cell>
          <cell r="S258">
            <v>2900</v>
          </cell>
          <cell r="T258">
            <v>2900</v>
          </cell>
        </row>
        <row r="259">
          <cell r="A259" t="str">
            <v>40336506</v>
          </cell>
          <cell r="B259" t="str">
            <v>MANCILLA RODRIGUEZ EDGAR ROLANDO</v>
          </cell>
          <cell r="C259" t="str">
            <v>TECNICO DE PROYECTOS EVALUACION-SUPERVISION</v>
          </cell>
          <cell r="D259" t="str">
            <v>OFICINA ZONAL HUANUCO</v>
          </cell>
          <cell r="E259">
            <v>40896</v>
          </cell>
          <cell r="F259">
            <v>40939</v>
          </cell>
          <cell r="S259">
            <v>1200</v>
          </cell>
          <cell r="T259">
            <v>1200</v>
          </cell>
        </row>
        <row r="260">
          <cell r="A260" t="str">
            <v>40449171</v>
          </cell>
          <cell r="B260" t="str">
            <v>CLEMENTE HENOSTROZA ROSA ELSA</v>
          </cell>
          <cell r="C260" t="str">
            <v>RESPONSABLE DE PROYECTOS</v>
          </cell>
          <cell r="D260" t="str">
            <v>OFICINA ZONAL HUARAZ</v>
          </cell>
          <cell r="E260">
            <v>40878</v>
          </cell>
          <cell r="F260">
            <v>40939</v>
          </cell>
          <cell r="S260">
            <v>2996.67</v>
          </cell>
          <cell r="T260">
            <v>2996.67</v>
          </cell>
        </row>
        <row r="261">
          <cell r="A261" t="str">
            <v>41618899</v>
          </cell>
          <cell r="B261" t="str">
            <v>PEREZ CORDOVA EDWARD CHALE</v>
          </cell>
          <cell r="C261" t="str">
            <v>JEFE DE LA OFICINA ZONAL VRA</v>
          </cell>
          <cell r="D261" t="str">
            <v>OFICINA ZONAL VRA (KIMBIRI)</v>
          </cell>
          <cell r="E261">
            <v>40882</v>
          </cell>
          <cell r="F261">
            <v>40939</v>
          </cell>
          <cell r="S261">
            <v>3466.6</v>
          </cell>
          <cell r="T261">
            <v>3466.6</v>
          </cell>
        </row>
        <row r="262">
          <cell r="A262" t="str">
            <v>42479410</v>
          </cell>
          <cell r="B262" t="str">
            <v>PAUCARCHUCO GABRIEL DANIEL JOSE</v>
          </cell>
          <cell r="C262" t="str">
            <v>CHOFER</v>
          </cell>
          <cell r="D262" t="str">
            <v>OFICINA ZONAL JUNIN</v>
          </cell>
          <cell r="E262">
            <v>40896</v>
          </cell>
          <cell r="F262">
            <v>40939</v>
          </cell>
          <cell r="S262">
            <v>440</v>
          </cell>
          <cell r="T262">
            <v>440</v>
          </cell>
        </row>
        <row r="263">
          <cell r="A263" t="str">
            <v>42838056</v>
          </cell>
          <cell r="B263" t="str">
            <v>ESPINAL  CHIPANA JULIE JANETH</v>
          </cell>
          <cell r="C263" t="str">
            <v>RESPONSABLE ADMINISTRATIVO E INFORMATICO</v>
          </cell>
          <cell r="D263" t="str">
            <v>OFICINA ZONAL MOQUEGUA</v>
          </cell>
          <cell r="E263">
            <v>40896</v>
          </cell>
          <cell r="F263">
            <v>40939</v>
          </cell>
          <cell r="Q263" t="str">
            <v>-</v>
          </cell>
          <cell r="R263" t="str">
            <v>-</v>
          </cell>
          <cell r="S263">
            <v>800</v>
          </cell>
          <cell r="T263">
            <v>800</v>
          </cell>
        </row>
        <row r="264">
          <cell r="A264" t="str">
            <v>44381563</v>
          </cell>
          <cell r="B264" t="str">
            <v>ZORRILLA  QUISPE LUIS FREDDY</v>
          </cell>
          <cell r="C264" t="str">
            <v>CHOFER</v>
          </cell>
          <cell r="D264" t="str">
            <v>OFICINA ZONAL LA MERCED</v>
          </cell>
          <cell r="E264">
            <v>40896</v>
          </cell>
          <cell r="F264">
            <v>40939</v>
          </cell>
          <cell r="Q264" t="str">
            <v>-</v>
          </cell>
          <cell r="R264" t="str">
            <v>-</v>
          </cell>
          <cell r="S264">
            <v>440</v>
          </cell>
          <cell r="T264">
            <v>440</v>
          </cell>
        </row>
        <row r="265">
          <cell r="A265" t="str">
            <v>80067770</v>
          </cell>
          <cell r="B265" t="str">
            <v>VELASQUEZ  HERRERA EDGAR</v>
          </cell>
          <cell r="C265" t="str">
            <v>RESPONSABLE DE PROMOCION SOCIAL Y CAPACITACION</v>
          </cell>
          <cell r="D265" t="str">
            <v>OFICINA ZONAL PASCO</v>
          </cell>
          <cell r="E265">
            <v>40878</v>
          </cell>
          <cell r="F265">
            <v>40908</v>
          </cell>
          <cell r="Q265" t="str">
            <v>-</v>
          </cell>
          <cell r="R265" t="str">
            <v>-</v>
          </cell>
          <cell r="S265">
            <v>2900</v>
          </cell>
          <cell r="T265">
            <v>2900</v>
          </cell>
        </row>
        <row r="266">
          <cell r="A266" t="str">
            <v>80660191</v>
          </cell>
          <cell r="B266" t="str">
            <v>MAYUNTUPA  ECHEVARRIA ROY WALTER</v>
          </cell>
          <cell r="C266" t="str">
            <v>RESPONSABLE ADMINISTRATIVO E INFORMATICO</v>
          </cell>
          <cell r="D266" t="str">
            <v>OFICINA ZONAL PASCO</v>
          </cell>
          <cell r="E266">
            <v>40903</v>
          </cell>
          <cell r="F266">
            <v>40939</v>
          </cell>
          <cell r="Q266" t="str">
            <v>-</v>
          </cell>
          <cell r="R266" t="str">
            <v>-</v>
          </cell>
          <cell r="S266">
            <v>333.3</v>
          </cell>
          <cell r="T266">
            <v>333.3</v>
          </cell>
        </row>
        <row r="267">
          <cell r="A267" t="str">
            <v>06942180</v>
          </cell>
          <cell r="B267" t="str">
            <v>PAUCAR MANTILLA ANAY MARGOT </v>
          </cell>
          <cell r="C267" t="str">
            <v>RESPONSABLE DE PROMOCION Y CAPACITACION</v>
          </cell>
          <cell r="D267" t="str">
            <v>OFICINA ZONAL UCAYALI</v>
          </cell>
          <cell r="I267">
            <v>1547</v>
          </cell>
          <cell r="J267">
            <v>2706</v>
          </cell>
          <cell r="K267">
            <v>2900</v>
          </cell>
          <cell r="L267" t="str">
            <v>-</v>
          </cell>
          <cell r="M267" t="str">
            <v>-</v>
          </cell>
          <cell r="N267" t="str">
            <v>-</v>
          </cell>
          <cell r="O267" t="str">
            <v>-</v>
          </cell>
          <cell r="P267" t="str">
            <v>-</v>
          </cell>
          <cell r="Q267" t="str">
            <v>-</v>
          </cell>
          <cell r="R267" t="str">
            <v>-</v>
          </cell>
          <cell r="S267" t="str">
            <v>-</v>
          </cell>
          <cell r="T267">
            <v>7153</v>
          </cell>
        </row>
        <row r="268">
          <cell r="A268" t="str">
            <v>07135452</v>
          </cell>
          <cell r="B268" t="str">
            <v>ABREGO VALVERDE EFRAIN MATEO</v>
          </cell>
          <cell r="C268" t="str">
            <v>CHOFER</v>
          </cell>
          <cell r="D268" t="str">
            <v>OFICINA ZONAL ICA</v>
          </cell>
          <cell r="J268">
            <v>1100</v>
          </cell>
          <cell r="K268" t="str">
            <v>-</v>
          </cell>
          <cell r="L268" t="str">
            <v>-</v>
          </cell>
          <cell r="M268" t="str">
            <v>-</v>
          </cell>
          <cell r="N268" t="str">
            <v>-</v>
          </cell>
          <cell r="O268" t="str">
            <v>-</v>
          </cell>
          <cell r="P268" t="str">
            <v>-</v>
          </cell>
          <cell r="Q268" t="str">
            <v>-</v>
          </cell>
          <cell r="R268" t="str">
            <v>-</v>
          </cell>
          <cell r="S268" t="str">
            <v>-</v>
          </cell>
          <cell r="T268">
            <v>1100</v>
          </cell>
        </row>
        <row r="269">
          <cell r="A269" t="str">
            <v>32926274</v>
          </cell>
          <cell r="B269" t="str">
            <v>HARO  TIRADO EDWARD</v>
          </cell>
          <cell r="C269" t="str">
            <v>TECNICO DE PROYECTOS</v>
          </cell>
          <cell r="D269" t="str">
            <v>OFICINA ZONAL ANCASH</v>
          </cell>
          <cell r="J269">
            <v>2900</v>
          </cell>
          <cell r="K269" t="str">
            <v>-</v>
          </cell>
          <cell r="L269" t="str">
            <v>-</v>
          </cell>
          <cell r="M269" t="str">
            <v>-</v>
          </cell>
          <cell r="N269" t="str">
            <v>-</v>
          </cell>
          <cell r="O269" t="str">
            <v>-</v>
          </cell>
          <cell r="P269" t="str">
            <v>-</v>
          </cell>
          <cell r="Q269" t="str">
            <v>-</v>
          </cell>
          <cell r="R269" t="str">
            <v>-</v>
          </cell>
          <cell r="S269" t="str">
            <v>-</v>
          </cell>
          <cell r="T269">
            <v>2900</v>
          </cell>
        </row>
        <row r="270">
          <cell r="A270" t="str">
            <v>20573336</v>
          </cell>
          <cell r="B270" t="str">
            <v>RIOS NUÑEZ ELGO</v>
          </cell>
          <cell r="C270" t="str">
            <v>JEFE ZONAL</v>
          </cell>
          <cell r="D270" t="str">
            <v>OFICINA ZONAL LA MERCED</v>
          </cell>
          <cell r="M270">
            <v>2650</v>
          </cell>
          <cell r="O270" t="str">
            <v>-</v>
          </cell>
          <cell r="P270" t="str">
            <v>-</v>
          </cell>
          <cell r="Q270" t="str">
            <v>-</v>
          </cell>
          <cell r="R270" t="str">
            <v>-</v>
          </cell>
          <cell r="S270" t="str">
            <v>-</v>
          </cell>
          <cell r="T270">
            <v>2650</v>
          </cell>
        </row>
        <row r="271">
          <cell r="A271" t="str">
            <v>29608745</v>
          </cell>
          <cell r="B271" t="str">
            <v>RAMOS ANCASI JUANA BETTY</v>
          </cell>
          <cell r="C271" t="str">
            <v>CAPACITADOR</v>
          </cell>
          <cell r="D271" t="str">
            <v>OFICINA ZONAL AREQUIPA</v>
          </cell>
          <cell r="I271">
            <v>1643</v>
          </cell>
          <cell r="J271">
            <v>2514</v>
          </cell>
          <cell r="O271" t="str">
            <v>-</v>
          </cell>
          <cell r="P271" t="str">
            <v>-</v>
          </cell>
          <cell r="Q271" t="str">
            <v>-</v>
          </cell>
          <cell r="R271" t="str">
            <v>-</v>
          </cell>
          <cell r="S271" t="str">
            <v>-</v>
          </cell>
          <cell r="T271">
            <v>4157</v>
          </cell>
        </row>
        <row r="272">
          <cell r="A272" t="str">
            <v>80183956</v>
          </cell>
          <cell r="B272" t="str">
            <v>VEGA PANIAGUA RAFAEL BERNARDO </v>
          </cell>
          <cell r="C272" t="str">
            <v>JEFE DE OFICINA ZONAL</v>
          </cell>
          <cell r="D272" t="str">
            <v>OFICINA ZONAL TACNA</v>
          </cell>
          <cell r="E272">
            <v>40294</v>
          </cell>
          <cell r="F272">
            <v>40574</v>
          </cell>
          <cell r="H272">
            <v>4000</v>
          </cell>
          <cell r="I272">
            <v>4000</v>
          </cell>
          <cell r="J272">
            <v>4000</v>
          </cell>
          <cell r="K272">
            <v>4000</v>
          </cell>
          <cell r="L272">
            <v>4000</v>
          </cell>
          <cell r="M272">
            <v>2000</v>
          </cell>
          <cell r="N272" t="str">
            <v>-</v>
          </cell>
          <cell r="O272" t="str">
            <v>-</v>
          </cell>
          <cell r="P272" t="str">
            <v>-</v>
          </cell>
          <cell r="Q272" t="str">
            <v>-</v>
          </cell>
          <cell r="R272" t="str">
            <v>-</v>
          </cell>
          <cell r="S272" t="str">
            <v>-</v>
          </cell>
          <cell r="T272">
            <v>22000</v>
          </cell>
        </row>
        <row r="273">
          <cell r="A273" t="str">
            <v>40820421</v>
          </cell>
          <cell r="B273" t="str">
            <v>VERA VELASQUEZ SORAIDA</v>
          </cell>
          <cell r="C273" t="str">
            <v>RESPONSABLE DE PROMOCIÓN SOCIAL Y CAPACITACIÓN</v>
          </cell>
          <cell r="D273" t="str">
            <v>OFICINA ZONAL VRA (KIMBIRI)</v>
          </cell>
          <cell r="E273">
            <v>39874</v>
          </cell>
          <cell r="F273">
            <v>40574</v>
          </cell>
          <cell r="H273">
            <v>2700</v>
          </cell>
          <cell r="I273">
            <v>2700</v>
          </cell>
          <cell r="J273">
            <v>2700</v>
          </cell>
          <cell r="K273" t="str">
            <v>-</v>
          </cell>
          <cell r="L273" t="str">
            <v>-</v>
          </cell>
          <cell r="M273" t="str">
            <v>-</v>
          </cell>
          <cell r="N273" t="str">
            <v>-</v>
          </cell>
          <cell r="O273" t="str">
            <v>-</v>
          </cell>
          <cell r="P273" t="str">
            <v>-</v>
          </cell>
          <cell r="Q273" t="str">
            <v>-</v>
          </cell>
          <cell r="R273" t="str">
            <v>-</v>
          </cell>
          <cell r="S273">
            <v>2126.6</v>
          </cell>
          <cell r="T273">
            <v>10226.6</v>
          </cell>
        </row>
        <row r="274">
          <cell r="A274" t="str">
            <v xml:space="preserve">TOTAL PERSONAL CAS </v>
          </cell>
          <cell r="H274">
            <v>403883.33</v>
          </cell>
          <cell r="I274">
            <v>421843.64999999997</v>
          </cell>
          <cell r="J274">
            <v>411380</v>
          </cell>
          <cell r="K274">
            <v>273050</v>
          </cell>
          <cell r="L274">
            <v>217016.66999999998</v>
          </cell>
          <cell r="M274">
            <v>124250</v>
          </cell>
          <cell r="N274">
            <v>112300</v>
          </cell>
          <cell r="O274">
            <v>112300</v>
          </cell>
          <cell r="P274">
            <v>125479.33</v>
          </cell>
          <cell r="Q274">
            <v>186863.75000000003</v>
          </cell>
          <cell r="R274">
            <v>302519.01</v>
          </cell>
          <cell r="S274">
            <v>411906.35999999993</v>
          </cell>
          <cell r="T274">
            <v>3102792.1000000006</v>
          </cell>
        </row>
      </sheetData>
      <sheetData sheetId="17" refreshError="1">
        <row r="4">
          <cell r="A4" t="str">
            <v>06790823</v>
          </cell>
          <cell r="B4" t="str">
            <v>CANAL REVOREDO ROSA INES</v>
          </cell>
          <cell r="C4" t="str">
            <v>ESPECIALISTA</v>
          </cell>
          <cell r="D4" t="str">
            <v>DIRECCION DE PROMOCION SOCIAL Y CAPACITACION</v>
          </cell>
          <cell r="E4">
            <v>40136</v>
          </cell>
          <cell r="F4">
            <v>40816</v>
          </cell>
          <cell r="G4" t="str">
            <v>CAS D.L. 1057</v>
          </cell>
          <cell r="H4">
            <v>6500</v>
          </cell>
          <cell r="I4">
            <v>6500</v>
          </cell>
          <cell r="J4">
            <v>6500</v>
          </cell>
          <cell r="K4">
            <v>6500</v>
          </cell>
          <cell r="L4">
            <v>6500</v>
          </cell>
          <cell r="M4">
            <v>6500</v>
          </cell>
          <cell r="N4">
            <v>6500</v>
          </cell>
          <cell r="O4">
            <v>6500</v>
          </cell>
          <cell r="P4">
            <v>6500</v>
          </cell>
          <cell r="Q4" t="str">
            <v>-</v>
          </cell>
          <cell r="R4" t="str">
            <v>-</v>
          </cell>
          <cell r="S4" t="str">
            <v>-</v>
          </cell>
          <cell r="T4">
            <v>58500</v>
          </cell>
        </row>
        <row r="5">
          <cell r="A5" t="str">
            <v>02892059</v>
          </cell>
          <cell r="B5" t="str">
            <v>JARA NIQUEN AMERICO FELIPE</v>
          </cell>
          <cell r="C5" t="str">
            <v>ASISTENTE DE CAPACITACION</v>
          </cell>
          <cell r="D5" t="str">
            <v>DIRECCION DE PROMOCION SOCIAL Y CAPACITACION</v>
          </cell>
          <cell r="E5">
            <v>39692</v>
          </cell>
          <cell r="F5">
            <v>40908</v>
          </cell>
          <cell r="G5" t="str">
            <v>CAS D.L. 1057</v>
          </cell>
          <cell r="H5">
            <v>2500</v>
          </cell>
          <cell r="I5">
            <v>2500</v>
          </cell>
          <cell r="J5">
            <v>2500</v>
          </cell>
          <cell r="K5">
            <v>2500</v>
          </cell>
          <cell r="L5">
            <v>2500</v>
          </cell>
          <cell r="M5">
            <v>2500</v>
          </cell>
          <cell r="N5">
            <v>2500</v>
          </cell>
          <cell r="O5">
            <v>2500</v>
          </cell>
          <cell r="P5">
            <v>2500</v>
          </cell>
          <cell r="Q5">
            <v>2500</v>
          </cell>
          <cell r="R5">
            <v>2500</v>
          </cell>
          <cell r="S5">
            <v>2500</v>
          </cell>
          <cell r="T5">
            <v>30000</v>
          </cell>
        </row>
        <row r="6">
          <cell r="A6" t="str">
            <v>33951873</v>
          </cell>
          <cell r="B6" t="str">
            <v>MEDINA CARUAJULCA EVELIO</v>
          </cell>
          <cell r="C6" t="str">
            <v>ANALISTA</v>
          </cell>
          <cell r="D6" t="str">
            <v>DIRECCION DE PROMOCION SOCIAL Y CAPACITACION</v>
          </cell>
          <cell r="E6">
            <v>40066</v>
          </cell>
          <cell r="F6">
            <v>40633</v>
          </cell>
          <cell r="G6" t="str">
            <v>CAS D.L. 1057</v>
          </cell>
          <cell r="H6">
            <v>3500</v>
          </cell>
          <cell r="I6">
            <v>3500</v>
          </cell>
          <cell r="J6">
            <v>3500</v>
          </cell>
          <cell r="K6" t="str">
            <v>-</v>
          </cell>
          <cell r="L6" t="str">
            <v>-</v>
          </cell>
          <cell r="M6" t="str">
            <v>-</v>
          </cell>
          <cell r="N6" t="str">
            <v>-</v>
          </cell>
          <cell r="O6" t="str">
            <v>-</v>
          </cell>
          <cell r="P6" t="str">
            <v>-</v>
          </cell>
          <cell r="Q6" t="str">
            <v>-</v>
          </cell>
          <cell r="R6" t="str">
            <v>-</v>
          </cell>
          <cell r="S6" t="str">
            <v>-</v>
          </cell>
          <cell r="T6">
            <v>10500</v>
          </cell>
        </row>
        <row r="7">
          <cell r="A7" t="str">
            <v>40933762</v>
          </cell>
          <cell r="B7" t="str">
            <v>MORALES HUACOTO FIORELLA ALEJANDRA</v>
          </cell>
          <cell r="C7" t="str">
            <v>ANALISTA</v>
          </cell>
          <cell r="D7" t="str">
            <v>DIRECCION DE PROMOCION SOCIAL Y CAPACITACION</v>
          </cell>
          <cell r="E7">
            <v>40136</v>
          </cell>
          <cell r="F7">
            <v>40574</v>
          </cell>
          <cell r="G7" t="str">
            <v>CAS D.L. 1057</v>
          </cell>
          <cell r="H7">
            <v>3250</v>
          </cell>
          <cell r="I7" t="str">
            <v>-</v>
          </cell>
          <cell r="J7" t="str">
            <v>-</v>
          </cell>
          <cell r="K7" t="str">
            <v>-</v>
          </cell>
          <cell r="L7" t="str">
            <v>-</v>
          </cell>
          <cell r="M7" t="str">
            <v>-</v>
          </cell>
          <cell r="N7" t="str">
            <v>-</v>
          </cell>
          <cell r="O7" t="str">
            <v>-</v>
          </cell>
          <cell r="P7" t="str">
            <v>-</v>
          </cell>
          <cell r="Q7" t="str">
            <v>-</v>
          </cell>
          <cell r="R7" t="str">
            <v>-</v>
          </cell>
          <cell r="S7" t="str">
            <v>-</v>
          </cell>
          <cell r="T7">
            <v>3250</v>
          </cell>
        </row>
        <row r="8">
          <cell r="A8" t="str">
            <v>31013571</v>
          </cell>
          <cell r="B8" t="str">
            <v>SOTELO LUNA VICTORIA RAQUEL</v>
          </cell>
          <cell r="C8" t="str">
            <v>ESPECIALISTA</v>
          </cell>
          <cell r="D8" t="str">
            <v>DIRECCION DE PROMOCION SOCIAL Y CAPACITACION</v>
          </cell>
          <cell r="E8">
            <v>39661</v>
          </cell>
          <cell r="F8">
            <v>40633</v>
          </cell>
          <cell r="G8" t="str">
            <v>CAS D.L. 1057</v>
          </cell>
          <cell r="H8">
            <v>5000</v>
          </cell>
          <cell r="I8">
            <v>5000</v>
          </cell>
          <cell r="J8">
            <v>5000</v>
          </cell>
          <cell r="K8" t="str">
            <v>-</v>
          </cell>
          <cell r="L8" t="str">
            <v>-</v>
          </cell>
          <cell r="M8" t="str">
            <v>-</v>
          </cell>
          <cell r="N8" t="str">
            <v>-</v>
          </cell>
          <cell r="O8" t="str">
            <v>-</v>
          </cell>
          <cell r="P8" t="str">
            <v>-</v>
          </cell>
          <cell r="Q8" t="str">
            <v>-</v>
          </cell>
          <cell r="R8" t="str">
            <v>-</v>
          </cell>
          <cell r="S8" t="str">
            <v>-</v>
          </cell>
          <cell r="T8">
            <v>15000</v>
          </cell>
        </row>
        <row r="9">
          <cell r="A9" t="str">
            <v>09409097</v>
          </cell>
          <cell r="B9" t="str">
            <v>TORRES ALVAREZ TERESA ROSALINA</v>
          </cell>
          <cell r="C9" t="str">
            <v>ASISTENTE DE PROMOCION</v>
          </cell>
          <cell r="D9" t="str">
            <v>DIRECCION DE PROMOCION SOCIAL Y CAPACITACION</v>
          </cell>
          <cell r="E9">
            <v>40225</v>
          </cell>
          <cell r="F9">
            <v>40908</v>
          </cell>
          <cell r="G9" t="str">
            <v>CAS D.L. 1057</v>
          </cell>
          <cell r="H9">
            <v>2000</v>
          </cell>
          <cell r="I9">
            <v>2000</v>
          </cell>
          <cell r="J9">
            <v>2000</v>
          </cell>
          <cell r="K9">
            <v>2000</v>
          </cell>
          <cell r="L9">
            <v>2000</v>
          </cell>
          <cell r="M9">
            <v>2000</v>
          </cell>
          <cell r="N9">
            <v>2000</v>
          </cell>
          <cell r="O9">
            <v>2000</v>
          </cell>
          <cell r="P9">
            <v>2000</v>
          </cell>
          <cell r="Q9">
            <v>2000</v>
          </cell>
          <cell r="R9">
            <v>2000</v>
          </cell>
          <cell r="S9">
            <v>2000</v>
          </cell>
          <cell r="T9">
            <v>24000</v>
          </cell>
        </row>
        <row r="10">
          <cell r="A10" t="str">
            <v>42319837</v>
          </cell>
          <cell r="B10" t="str">
            <v>COCHACHIN  LOLI ALEX ORIOL</v>
          </cell>
          <cell r="C10" t="str">
            <v>ANALISTA PROCESAMIENTO DE DATOS</v>
          </cell>
          <cell r="D10" t="str">
            <v>DIRECCION DE PROMOCION SOCIAL Y CAPACITACION</v>
          </cell>
          <cell r="E10">
            <v>40330</v>
          </cell>
          <cell r="F10">
            <v>40602</v>
          </cell>
          <cell r="G10" t="str">
            <v>CAS D.L. 1057</v>
          </cell>
          <cell r="H10">
            <v>1800</v>
          </cell>
          <cell r="I10">
            <v>1800</v>
          </cell>
          <cell r="J10" t="str">
            <v>-</v>
          </cell>
          <cell r="K10" t="str">
            <v>-</v>
          </cell>
          <cell r="L10" t="str">
            <v>-</v>
          </cell>
          <cell r="M10" t="str">
            <v>-</v>
          </cell>
          <cell r="N10" t="str">
            <v>-</v>
          </cell>
          <cell r="O10" t="str">
            <v>-</v>
          </cell>
          <cell r="P10" t="str">
            <v>-</v>
          </cell>
          <cell r="Q10" t="str">
            <v>-</v>
          </cell>
          <cell r="R10" t="str">
            <v>-</v>
          </cell>
          <cell r="S10" t="str">
            <v>-</v>
          </cell>
          <cell r="T10">
            <v>3600</v>
          </cell>
        </row>
        <row r="11">
          <cell r="A11" t="str">
            <v>09326768</v>
          </cell>
          <cell r="B11" t="str">
            <v>SOTOMAYOR TELLO ELOY</v>
          </cell>
          <cell r="C11" t="str">
            <v>ANALISTA</v>
          </cell>
          <cell r="D11" t="str">
            <v>DIRECCION DE PROMOCION SOCIAL Y CAPACITACION</v>
          </cell>
          <cell r="E11">
            <v>40373</v>
          </cell>
          <cell r="F11">
            <v>40816</v>
          </cell>
          <cell r="G11" t="str">
            <v>CAS D.L. 1057</v>
          </cell>
          <cell r="H11">
            <v>2750</v>
          </cell>
          <cell r="I11">
            <v>2750</v>
          </cell>
          <cell r="J11">
            <v>2750</v>
          </cell>
          <cell r="K11">
            <v>2750</v>
          </cell>
          <cell r="L11">
            <v>2750</v>
          </cell>
          <cell r="M11">
            <v>2750</v>
          </cell>
          <cell r="N11">
            <v>2750</v>
          </cell>
          <cell r="O11">
            <v>2750</v>
          </cell>
          <cell r="P11">
            <v>2750</v>
          </cell>
          <cell r="Q11" t="str">
            <v>-</v>
          </cell>
          <cell r="R11" t="str">
            <v>-</v>
          </cell>
          <cell r="S11" t="str">
            <v>-</v>
          </cell>
          <cell r="T11">
            <v>24750</v>
          </cell>
        </row>
        <row r="12">
          <cell r="A12" t="str">
            <v>10468574</v>
          </cell>
          <cell r="B12" t="str">
            <v>LAZO VITOR FREDI MARTIN</v>
          </cell>
          <cell r="C12" t="str">
            <v>ASISTENTE DE CAPACITACION</v>
          </cell>
          <cell r="D12" t="str">
            <v>DIRECCION DE PROMOCION SOCIAL Y CAPACITACION</v>
          </cell>
          <cell r="E12">
            <v>40437</v>
          </cell>
          <cell r="F12">
            <v>40816</v>
          </cell>
          <cell r="G12" t="str">
            <v>CAS D.L. 1057</v>
          </cell>
          <cell r="H12">
            <v>2250</v>
          </cell>
          <cell r="I12">
            <v>2250</v>
          </cell>
          <cell r="J12">
            <v>2250</v>
          </cell>
          <cell r="K12">
            <v>2250</v>
          </cell>
          <cell r="L12">
            <v>2250</v>
          </cell>
          <cell r="M12">
            <v>2250</v>
          </cell>
          <cell r="N12">
            <v>2250</v>
          </cell>
          <cell r="O12">
            <v>2250</v>
          </cell>
          <cell r="P12">
            <v>2250</v>
          </cell>
          <cell r="Q12" t="str">
            <v>-</v>
          </cell>
          <cell r="R12" t="str">
            <v>-</v>
          </cell>
          <cell r="S12" t="str">
            <v>-</v>
          </cell>
          <cell r="T12">
            <v>20250</v>
          </cell>
        </row>
        <row r="13">
          <cell r="A13" t="str">
            <v>09600995</v>
          </cell>
          <cell r="B13" t="str">
            <v>ANGULO BOCANEGRA PATRICIA</v>
          </cell>
          <cell r="C13" t="str">
            <v>ESPECIALISTA  DE LA DIRECCIÓN DE PROMOCIÓN SOCIAL Y CAPACITACIÓN</v>
          </cell>
          <cell r="D13" t="str">
            <v>DIRECCION DE PROMOCION SOCIAL Y CAPACITACION</v>
          </cell>
          <cell r="E13">
            <v>40777</v>
          </cell>
          <cell r="F13">
            <v>40939</v>
          </cell>
          <cell r="G13" t="str">
            <v>CAS D.L. 1057</v>
          </cell>
          <cell r="H13" t="str">
            <v>-</v>
          </cell>
          <cell r="I13" t="str">
            <v>-</v>
          </cell>
          <cell r="J13" t="str">
            <v>-</v>
          </cell>
          <cell r="K13" t="str">
            <v>-</v>
          </cell>
          <cell r="L13" t="str">
            <v>-</v>
          </cell>
          <cell r="M13" t="str">
            <v>-</v>
          </cell>
          <cell r="N13" t="str">
            <v>-</v>
          </cell>
          <cell r="O13">
            <v>1350</v>
          </cell>
          <cell r="P13">
            <v>4500</v>
          </cell>
          <cell r="Q13">
            <v>4500</v>
          </cell>
          <cell r="R13">
            <v>1950</v>
          </cell>
          <cell r="S13">
            <v>5500</v>
          </cell>
          <cell r="T13">
            <v>17800</v>
          </cell>
        </row>
        <row r="14">
          <cell r="A14" t="str">
            <v>09879008</v>
          </cell>
          <cell r="B14" t="str">
            <v>GARCIA PORRAS ROBERTO CESAR</v>
          </cell>
          <cell r="C14" t="str">
            <v>DIRECTOR DE PROMOCION SOCIAL Y CAPACITACION</v>
          </cell>
          <cell r="D14" t="str">
            <v>DIRECCION DE PROMOCION SOCIAL Y CAPACITACION</v>
          </cell>
          <cell r="E14">
            <v>40779</v>
          </cell>
          <cell r="F14">
            <v>40908</v>
          </cell>
          <cell r="G14" t="str">
            <v>CAS D.L. 1057</v>
          </cell>
          <cell r="H14" t="str">
            <v>-</v>
          </cell>
          <cell r="I14" t="str">
            <v>-</v>
          </cell>
          <cell r="J14" t="str">
            <v>-</v>
          </cell>
          <cell r="K14" t="str">
            <v>-</v>
          </cell>
          <cell r="L14" t="str">
            <v>-</v>
          </cell>
          <cell r="M14" t="str">
            <v>-</v>
          </cell>
          <cell r="N14" t="str">
            <v>-</v>
          </cell>
          <cell r="O14">
            <v>1983</v>
          </cell>
          <cell r="P14">
            <v>8500</v>
          </cell>
          <cell r="Q14">
            <v>17000</v>
          </cell>
          <cell r="R14">
            <v>8500</v>
          </cell>
          <cell r="S14">
            <v>8500</v>
          </cell>
          <cell r="T14">
            <v>44483</v>
          </cell>
        </row>
        <row r="15">
          <cell r="A15" t="str">
            <v>09851815</v>
          </cell>
          <cell r="B15" t="str">
            <v>GUTARRA MONTALVO VICTOR ALBERTO</v>
          </cell>
          <cell r="C15" t="str">
            <v>ESPECIALISTA EN CAPACITACION</v>
          </cell>
          <cell r="D15" t="str">
            <v>DIRECCION DE PROMOCION SOCIAL Y CAPACITACION</v>
          </cell>
          <cell r="E15">
            <v>40792</v>
          </cell>
          <cell r="F15">
            <v>40908</v>
          </cell>
          <cell r="G15" t="str">
            <v>CAS D.L. 1057</v>
          </cell>
          <cell r="H15" t="str">
            <v>-</v>
          </cell>
          <cell r="I15" t="str">
            <v>-</v>
          </cell>
          <cell r="J15" t="str">
            <v>-</v>
          </cell>
          <cell r="K15" t="str">
            <v>-</v>
          </cell>
          <cell r="L15" t="str">
            <v>-</v>
          </cell>
          <cell r="M15" t="str">
            <v>-</v>
          </cell>
          <cell r="N15" t="str">
            <v>-</v>
          </cell>
          <cell r="O15" t="str">
            <v>-</v>
          </cell>
          <cell r="P15">
            <v>4583</v>
          </cell>
          <cell r="Q15">
            <v>5500</v>
          </cell>
          <cell r="R15">
            <v>5500</v>
          </cell>
          <cell r="S15">
            <v>5500</v>
          </cell>
          <cell r="T15">
            <v>21083</v>
          </cell>
        </row>
        <row r="16">
          <cell r="A16" t="str">
            <v>10406281</v>
          </cell>
          <cell r="B16" t="str">
            <v>FANO RENGIFO DE MUÑOZ CARMEN MERCEDES</v>
          </cell>
          <cell r="C16" t="str">
            <v>ASISTENTE ADMINISTRATIVO</v>
          </cell>
          <cell r="D16" t="str">
            <v>DIRECCION DE PROMOCION SOCIAL Y CAPACITACION</v>
          </cell>
          <cell r="E16">
            <v>40863</v>
          </cell>
          <cell r="F16">
            <v>40908</v>
          </cell>
          <cell r="G16" t="str">
            <v>CAS D.L. 1057</v>
          </cell>
          <cell r="H16" t="str">
            <v>-</v>
          </cell>
          <cell r="I16" t="str">
            <v>-</v>
          </cell>
          <cell r="J16" t="str">
            <v>-</v>
          </cell>
          <cell r="K16" t="str">
            <v>-</v>
          </cell>
          <cell r="L16" t="str">
            <v>-</v>
          </cell>
          <cell r="M16" t="str">
            <v>-</v>
          </cell>
          <cell r="N16" t="str">
            <v>-</v>
          </cell>
          <cell r="O16" t="str">
            <v>-</v>
          </cell>
          <cell r="P16" t="str">
            <v>-</v>
          </cell>
          <cell r="Q16" t="str">
            <v>-</v>
          </cell>
          <cell r="R16">
            <v>1125</v>
          </cell>
          <cell r="S16">
            <v>2250</v>
          </cell>
          <cell r="T16">
            <v>3375</v>
          </cell>
        </row>
        <row r="17">
          <cell r="A17" t="str">
            <v>07841223</v>
          </cell>
          <cell r="B17" t="str">
            <v>HEREDIA  VASQUEZ ESLUVIA MERCEDES</v>
          </cell>
          <cell r="C17" t="str">
            <v>ESPECIALISTA DE PROMOCION</v>
          </cell>
          <cell r="D17" t="str">
            <v>DIRECCION DE PROMOCION SOCIAL Y CAPACITACION</v>
          </cell>
          <cell r="E17">
            <v>40863</v>
          </cell>
          <cell r="F17">
            <v>40939</v>
          </cell>
          <cell r="G17" t="str">
            <v>CAS D.L. 1057</v>
          </cell>
          <cell r="H17" t="str">
            <v>-</v>
          </cell>
          <cell r="I17" t="str">
            <v>-</v>
          </cell>
          <cell r="J17" t="str">
            <v>-</v>
          </cell>
          <cell r="K17" t="str">
            <v>-</v>
          </cell>
          <cell r="L17" t="str">
            <v>-</v>
          </cell>
          <cell r="M17" t="str">
            <v>-</v>
          </cell>
          <cell r="N17" t="str">
            <v>-</v>
          </cell>
          <cell r="O17" t="str">
            <v>-</v>
          </cell>
          <cell r="P17" t="str">
            <v>-</v>
          </cell>
          <cell r="Q17" t="str">
            <v>-</v>
          </cell>
          <cell r="R17">
            <v>2750</v>
          </cell>
          <cell r="S17">
            <v>5500</v>
          </cell>
          <cell r="T17">
            <v>8250</v>
          </cell>
        </row>
        <row r="18">
          <cell r="A18" t="str">
            <v>00823829</v>
          </cell>
          <cell r="B18" t="str">
            <v>OCAMPO REATEGUI MERCEDES JHESNINFERS</v>
          </cell>
          <cell r="C18" t="str">
            <v>ESPECIALISTA DE CAPACITACION</v>
          </cell>
          <cell r="D18" t="str">
            <v>DIRECCION DE PROMOCION SOCIAL Y CAPACITACION</v>
          </cell>
          <cell r="E18">
            <v>40861</v>
          </cell>
          <cell r="F18">
            <v>40908</v>
          </cell>
          <cell r="G18" t="str">
            <v>CAS D.L. 1057</v>
          </cell>
          <cell r="H18" t="str">
            <v>-</v>
          </cell>
          <cell r="I18" t="str">
            <v>-</v>
          </cell>
          <cell r="J18" t="str">
            <v>-</v>
          </cell>
          <cell r="K18" t="str">
            <v>-</v>
          </cell>
          <cell r="L18" t="str">
            <v>-</v>
          </cell>
          <cell r="M18" t="str">
            <v>-</v>
          </cell>
          <cell r="N18" t="str">
            <v>-</v>
          </cell>
          <cell r="O18" t="str">
            <v>-</v>
          </cell>
          <cell r="P18" t="str">
            <v>-</v>
          </cell>
          <cell r="Q18" t="str">
            <v>-</v>
          </cell>
          <cell r="R18">
            <v>1983.3</v>
          </cell>
          <cell r="S18">
            <v>3500</v>
          </cell>
          <cell r="T18">
            <v>5483.3</v>
          </cell>
        </row>
        <row r="19">
          <cell r="A19" t="str">
            <v>07873080</v>
          </cell>
          <cell r="B19" t="str">
            <v>TUPIA MELENDEZ BERTHA MILAGROS</v>
          </cell>
          <cell r="C19" t="str">
            <v>ASISTENTE ADMINISTRATIVO</v>
          </cell>
          <cell r="D19" t="str">
            <v>DIRECCION DE PROYECTOS</v>
          </cell>
          <cell r="E19">
            <v>40401</v>
          </cell>
          <cell r="F19">
            <v>40633</v>
          </cell>
          <cell r="G19" t="str">
            <v>CAS D.L. 1057</v>
          </cell>
          <cell r="H19">
            <v>2000</v>
          </cell>
          <cell r="I19">
            <v>2000</v>
          </cell>
          <cell r="J19">
            <v>2000</v>
          </cell>
          <cell r="K19" t="str">
            <v>-</v>
          </cell>
          <cell r="L19" t="str">
            <v>-</v>
          </cell>
          <cell r="M19" t="str">
            <v>-</v>
          </cell>
          <cell r="N19" t="str">
            <v>-</v>
          </cell>
          <cell r="O19" t="str">
            <v>-</v>
          </cell>
          <cell r="P19" t="str">
            <v>-</v>
          </cell>
          <cell r="Q19" t="str">
            <v>-</v>
          </cell>
          <cell r="R19" t="str">
            <v>-</v>
          </cell>
          <cell r="S19" t="str">
            <v>-</v>
          </cell>
          <cell r="T19">
            <v>6000</v>
          </cell>
        </row>
        <row r="20">
          <cell r="A20" t="str">
            <v>40626988</v>
          </cell>
          <cell r="B20" t="str">
            <v>ALTAMIRANO  POMA JUAN COSME</v>
          </cell>
          <cell r="C20" t="str">
            <v>ASISTENTE ADMINISTRATIVO</v>
          </cell>
          <cell r="D20" t="str">
            <v>DIRECCION DE PROYECTOS</v>
          </cell>
          <cell r="E20">
            <v>40878</v>
          </cell>
          <cell r="F20">
            <v>40908</v>
          </cell>
          <cell r="G20" t="str">
            <v>CAS D.L. 1057</v>
          </cell>
          <cell r="H20" t="str">
            <v>-</v>
          </cell>
          <cell r="I20" t="str">
            <v>-</v>
          </cell>
          <cell r="J20" t="str">
            <v>-</v>
          </cell>
          <cell r="K20" t="str">
            <v>-</v>
          </cell>
          <cell r="L20" t="str">
            <v>-</v>
          </cell>
          <cell r="M20" t="str">
            <v>-</v>
          </cell>
          <cell r="N20" t="str">
            <v>-</v>
          </cell>
          <cell r="O20" t="str">
            <v>-</v>
          </cell>
          <cell r="P20" t="str">
            <v>-</v>
          </cell>
          <cell r="Q20" t="str">
            <v>-</v>
          </cell>
          <cell r="R20" t="str">
            <v>-</v>
          </cell>
          <cell r="S20">
            <v>2500</v>
          </cell>
          <cell r="T20">
            <v>2500</v>
          </cell>
        </row>
        <row r="21">
          <cell r="A21" t="str">
            <v>23933524</v>
          </cell>
          <cell r="B21" t="str">
            <v>SANTOYO CRUZ TRICIA</v>
          </cell>
          <cell r="C21" t="str">
            <v>DIRECTORA DE PROYECTOS</v>
          </cell>
          <cell r="D21" t="str">
            <v>DIRECCION DE PROYECTOS</v>
          </cell>
          <cell r="E21">
            <v>40889</v>
          </cell>
          <cell r="F21">
            <v>40939</v>
          </cell>
          <cell r="G21" t="str">
            <v>CAS D.L. 1057</v>
          </cell>
          <cell r="H21" t="str">
            <v>-</v>
          </cell>
          <cell r="I21" t="str">
            <v>-</v>
          </cell>
          <cell r="J21" t="str">
            <v>-</v>
          </cell>
          <cell r="K21" t="str">
            <v>-</v>
          </cell>
          <cell r="L21" t="str">
            <v>-</v>
          </cell>
          <cell r="M21" t="str">
            <v>-</v>
          </cell>
          <cell r="N21" t="str">
            <v>-</v>
          </cell>
          <cell r="O21" t="str">
            <v>-</v>
          </cell>
          <cell r="P21" t="str">
            <v>-</v>
          </cell>
          <cell r="Q21" t="str">
            <v>-</v>
          </cell>
          <cell r="R21" t="str">
            <v>-</v>
          </cell>
          <cell r="S21">
            <v>5383.3</v>
          </cell>
          <cell r="T21">
            <v>5383.3</v>
          </cell>
        </row>
        <row r="22">
          <cell r="A22" t="str">
            <v>07904735</v>
          </cell>
          <cell r="B22" t="str">
            <v>ARANDA DE LA MATA FLOR RAQUEL</v>
          </cell>
          <cell r="C22" t="str">
            <v>ASISTENTE ADMINISTRATIVO A</v>
          </cell>
          <cell r="D22" t="str">
            <v>DIRECCION NACIONAL</v>
          </cell>
          <cell r="E22">
            <v>39661</v>
          </cell>
          <cell r="F22">
            <v>40877</v>
          </cell>
          <cell r="G22" t="str">
            <v>CAS D.L. 1057</v>
          </cell>
          <cell r="H22">
            <v>3000</v>
          </cell>
          <cell r="I22">
            <v>3000</v>
          </cell>
          <cell r="J22">
            <v>3000</v>
          </cell>
          <cell r="K22">
            <v>3000</v>
          </cell>
          <cell r="L22">
            <v>3000</v>
          </cell>
          <cell r="M22">
            <v>3000</v>
          </cell>
          <cell r="N22">
            <v>3000</v>
          </cell>
          <cell r="O22">
            <v>3000</v>
          </cell>
          <cell r="P22">
            <v>3000</v>
          </cell>
          <cell r="Q22">
            <v>3000</v>
          </cell>
          <cell r="R22">
            <v>3000</v>
          </cell>
          <cell r="S22" t="str">
            <v>-</v>
          </cell>
          <cell r="T22">
            <v>33000</v>
          </cell>
        </row>
        <row r="23">
          <cell r="A23" t="str">
            <v>08206235</v>
          </cell>
          <cell r="B23" t="str">
            <v>VILLANUEVA DIAZ FRED ALBERTO</v>
          </cell>
          <cell r="C23" t="str">
            <v>DIRECTOR NACIONAL</v>
          </cell>
          <cell r="D23" t="str">
            <v>DIRECCION NACIONAL</v>
          </cell>
          <cell r="E23">
            <v>40758</v>
          </cell>
          <cell r="F23">
            <v>40833</v>
          </cell>
          <cell r="G23" t="str">
            <v>CAS D.L. 1057</v>
          </cell>
          <cell r="H23" t="str">
            <v>-</v>
          </cell>
          <cell r="I23" t="str">
            <v>-</v>
          </cell>
          <cell r="J23" t="str">
            <v>-</v>
          </cell>
          <cell r="K23" t="str">
            <v>-</v>
          </cell>
          <cell r="L23" t="str">
            <v>-</v>
          </cell>
          <cell r="M23" t="str">
            <v>-</v>
          </cell>
          <cell r="N23" t="str">
            <v>-</v>
          </cell>
          <cell r="O23">
            <v>14000</v>
          </cell>
          <cell r="P23">
            <v>15000</v>
          </cell>
          <cell r="Q23">
            <v>8500</v>
          </cell>
          <cell r="R23" t="str">
            <v>-</v>
          </cell>
          <cell r="S23" t="str">
            <v>-</v>
          </cell>
          <cell r="T23">
            <v>37500</v>
          </cell>
        </row>
        <row r="24">
          <cell r="A24" t="str">
            <v>09873933</v>
          </cell>
          <cell r="B24" t="str">
            <v>LEO  TAPIA MARIA DEL CARMEN</v>
          </cell>
          <cell r="C24" t="str">
            <v>ASESORA DE GESTION ADMINISTRATIVA</v>
          </cell>
          <cell r="D24" t="str">
            <v>DIRECCION NACIONAL</v>
          </cell>
          <cell r="E24">
            <v>40777</v>
          </cell>
          <cell r="F24">
            <v>40908</v>
          </cell>
          <cell r="G24" t="str">
            <v>CAS D.L. 1057</v>
          </cell>
          <cell r="H24" t="str">
            <v>-</v>
          </cell>
          <cell r="I24" t="str">
            <v>-</v>
          </cell>
          <cell r="J24" t="str">
            <v>-</v>
          </cell>
          <cell r="K24" t="str">
            <v>-</v>
          </cell>
          <cell r="L24" t="str">
            <v>-</v>
          </cell>
          <cell r="M24" t="str">
            <v>-</v>
          </cell>
          <cell r="N24" t="str">
            <v>-</v>
          </cell>
          <cell r="O24">
            <v>2400</v>
          </cell>
          <cell r="P24">
            <v>8000</v>
          </cell>
          <cell r="Q24">
            <v>16000</v>
          </cell>
          <cell r="R24">
            <v>8000</v>
          </cell>
          <cell r="S24">
            <v>8000</v>
          </cell>
          <cell r="T24">
            <v>42400</v>
          </cell>
        </row>
        <row r="25">
          <cell r="A25" t="str">
            <v>07969851</v>
          </cell>
          <cell r="B25" t="str">
            <v>INFANZON GUTIERREZ IVAN LUIS</v>
          </cell>
          <cell r="C25" t="str">
            <v>DIRECTOR NACIONAL</v>
          </cell>
          <cell r="D25" t="str">
            <v>DIRECCION NACIONAL</v>
          </cell>
          <cell r="E25">
            <v>40834</v>
          </cell>
          <cell r="F25">
            <v>40908</v>
          </cell>
          <cell r="G25" t="str">
            <v>CAS D.L. 1057</v>
          </cell>
          <cell r="H25" t="str">
            <v>-</v>
          </cell>
          <cell r="I25" t="str">
            <v>-</v>
          </cell>
          <cell r="J25" t="str">
            <v>-</v>
          </cell>
          <cell r="K25" t="str">
            <v>-</v>
          </cell>
          <cell r="L25" t="str">
            <v>-</v>
          </cell>
          <cell r="M25" t="str">
            <v>-</v>
          </cell>
          <cell r="N25" t="str">
            <v>-</v>
          </cell>
          <cell r="O25" t="str">
            <v>-</v>
          </cell>
          <cell r="P25" t="str">
            <v>-</v>
          </cell>
          <cell r="Q25">
            <v>7000</v>
          </cell>
          <cell r="R25">
            <v>15000</v>
          </cell>
          <cell r="S25">
            <v>15000</v>
          </cell>
          <cell r="T25">
            <v>37000</v>
          </cell>
        </row>
        <row r="26">
          <cell r="A26" t="str">
            <v>07159241</v>
          </cell>
          <cell r="B26" t="str">
            <v>ARRIETA SOYER ROSA ANGELICA</v>
          </cell>
          <cell r="C26" t="str">
            <v>APOYO PARA LA UNIDAD DE LOGISTICA</v>
          </cell>
          <cell r="D26" t="str">
            <v>OFICINA DE ADMINISTRACION Y FINANZAS</v>
          </cell>
          <cell r="E26">
            <v>39692</v>
          </cell>
          <cell r="F26">
            <v>40678</v>
          </cell>
          <cell r="G26" t="str">
            <v>CAS D.L. 1057</v>
          </cell>
          <cell r="H26">
            <v>1800</v>
          </cell>
          <cell r="I26">
            <v>1800</v>
          </cell>
          <cell r="J26">
            <v>1800</v>
          </cell>
          <cell r="K26">
            <v>1800</v>
          </cell>
          <cell r="L26">
            <v>900</v>
          </cell>
          <cell r="M26" t="str">
            <v>-</v>
          </cell>
          <cell r="N26" t="str">
            <v>-</v>
          </cell>
          <cell r="O26" t="str">
            <v>-</v>
          </cell>
          <cell r="P26" t="str">
            <v>-</v>
          </cell>
          <cell r="Q26" t="str">
            <v>-</v>
          </cell>
          <cell r="R26" t="str">
            <v>-</v>
          </cell>
          <cell r="S26" t="str">
            <v>-</v>
          </cell>
          <cell r="T26">
            <v>8100</v>
          </cell>
        </row>
        <row r="27">
          <cell r="A27" t="str">
            <v>10585079</v>
          </cell>
          <cell r="B27" t="str">
            <v>GRIMALDO VALENCIA ERIKA LORENA</v>
          </cell>
          <cell r="C27" t="str">
            <v>ASISTENTE ADMINISTRATIVO</v>
          </cell>
          <cell r="D27" t="str">
            <v>OFICINA DE ADMINISTRACION Y FINANZAS</v>
          </cell>
          <cell r="E27">
            <v>39722</v>
          </cell>
          <cell r="F27">
            <v>40908</v>
          </cell>
          <cell r="G27" t="str">
            <v>CAS D.L. 1057</v>
          </cell>
          <cell r="H27">
            <v>2500</v>
          </cell>
          <cell r="I27">
            <v>2500</v>
          </cell>
          <cell r="J27">
            <v>2500</v>
          </cell>
          <cell r="K27">
            <v>2500</v>
          </cell>
          <cell r="L27">
            <v>2500</v>
          </cell>
          <cell r="M27">
            <v>2500</v>
          </cell>
          <cell r="N27">
            <v>2500</v>
          </cell>
          <cell r="O27">
            <v>2500</v>
          </cell>
          <cell r="P27">
            <v>2500</v>
          </cell>
          <cell r="Q27">
            <v>2500</v>
          </cell>
          <cell r="R27">
            <v>2500</v>
          </cell>
          <cell r="S27">
            <v>2500</v>
          </cell>
          <cell r="T27">
            <v>30000</v>
          </cell>
        </row>
        <row r="28">
          <cell r="A28" t="str">
            <v>25557108</v>
          </cell>
          <cell r="B28" t="str">
            <v>DIAZ CASTILLO FREDDY</v>
          </cell>
          <cell r="C28" t="str">
            <v>JEFE DE LA OFICINA DE ADMINISTRACION Y FINANZAS</v>
          </cell>
          <cell r="D28" t="str">
            <v>OFICINA DE ADMINISTRACION Y FINANZAS</v>
          </cell>
          <cell r="E28">
            <v>40345</v>
          </cell>
          <cell r="F28">
            <v>40602</v>
          </cell>
          <cell r="G28" t="str">
            <v>CAS D.L. 1057</v>
          </cell>
          <cell r="H28">
            <v>8500</v>
          </cell>
          <cell r="I28">
            <v>8500</v>
          </cell>
          <cell r="J28" t="str">
            <v>-</v>
          </cell>
          <cell r="K28" t="str">
            <v>-</v>
          </cell>
          <cell r="L28" t="str">
            <v>-</v>
          </cell>
          <cell r="M28" t="str">
            <v>-</v>
          </cell>
          <cell r="N28" t="str">
            <v>-</v>
          </cell>
          <cell r="O28" t="str">
            <v>-</v>
          </cell>
          <cell r="P28" t="str">
            <v>-</v>
          </cell>
          <cell r="Q28" t="str">
            <v>-</v>
          </cell>
          <cell r="R28" t="str">
            <v>-</v>
          </cell>
          <cell r="S28" t="str">
            <v>-</v>
          </cell>
          <cell r="T28">
            <v>17000</v>
          </cell>
        </row>
        <row r="29">
          <cell r="A29" t="str">
            <v>08147526</v>
          </cell>
          <cell r="B29" t="str">
            <v>RODRIGUEZ PELTROCHE JOZMER AGADIR</v>
          </cell>
          <cell r="C29" t="str">
            <v>COORDINADOR FINANCIERO . CONTABLE</v>
          </cell>
          <cell r="D29" t="str">
            <v>OFICINA DE ADMINISTRACION Y FINANZAS</v>
          </cell>
          <cell r="E29">
            <v>40392</v>
          </cell>
          <cell r="F29">
            <v>40602</v>
          </cell>
          <cell r="G29" t="str">
            <v>CAS D.L. 1057</v>
          </cell>
          <cell r="H29">
            <v>4500</v>
          </cell>
          <cell r="I29">
            <v>4500</v>
          </cell>
          <cell r="J29" t="str">
            <v>-</v>
          </cell>
          <cell r="K29" t="str">
            <v>-</v>
          </cell>
          <cell r="L29" t="str">
            <v>-</v>
          </cell>
          <cell r="M29" t="str">
            <v>-</v>
          </cell>
          <cell r="N29" t="str">
            <v>-</v>
          </cell>
          <cell r="O29" t="str">
            <v>-</v>
          </cell>
          <cell r="P29" t="str">
            <v>-</v>
          </cell>
          <cell r="Q29" t="str">
            <v>-</v>
          </cell>
          <cell r="R29" t="str">
            <v>-</v>
          </cell>
          <cell r="S29" t="str">
            <v>-</v>
          </cell>
          <cell r="T29">
            <v>9000</v>
          </cell>
        </row>
        <row r="30">
          <cell r="A30" t="str">
            <v>10799012</v>
          </cell>
          <cell r="B30" t="str">
            <v>ARIZAGA  FORNO CARMEN CECILIA</v>
          </cell>
          <cell r="C30" t="str">
            <v>JEFA DE LA OFICINA DE ADMINISTRACION Y FINANZAS</v>
          </cell>
          <cell r="D30" t="str">
            <v>OFICINA DE ADMINISTRACION Y FINANZAS</v>
          </cell>
          <cell r="E30">
            <v>40889</v>
          </cell>
          <cell r="F30">
            <v>40939</v>
          </cell>
          <cell r="G30" t="str">
            <v>CAS D.L. 1057</v>
          </cell>
          <cell r="H30" t="str">
            <v>-</v>
          </cell>
          <cell r="I30" t="str">
            <v>-</v>
          </cell>
          <cell r="J30" t="str">
            <v>-</v>
          </cell>
          <cell r="K30" t="str">
            <v>-</v>
          </cell>
          <cell r="L30" t="str">
            <v>-</v>
          </cell>
          <cell r="M30" t="str">
            <v>-</v>
          </cell>
          <cell r="N30" t="str">
            <v>-</v>
          </cell>
          <cell r="O30" t="str">
            <v>-</v>
          </cell>
          <cell r="P30" t="str">
            <v>-</v>
          </cell>
          <cell r="Q30" t="str">
            <v>-</v>
          </cell>
          <cell r="R30" t="str">
            <v>-</v>
          </cell>
          <cell r="S30">
            <v>5383.3</v>
          </cell>
          <cell r="T30">
            <v>5383.3</v>
          </cell>
        </row>
        <row r="31">
          <cell r="A31" t="str">
            <v>00823779</v>
          </cell>
          <cell r="B31" t="str">
            <v>MONDRAGON  TARRILLO VICTOR</v>
          </cell>
          <cell r="C31" t="str">
            <v>JEFE DE LA OFICINA DE ADMINISTRACION Y FINANZAS</v>
          </cell>
          <cell r="D31" t="str">
            <v>OFICINA DE ADMINISTRACION Y FINANZAS</v>
          </cell>
          <cell r="E31">
            <v>40777</v>
          </cell>
          <cell r="F31">
            <v>40898</v>
          </cell>
          <cell r="G31" t="str">
            <v>CAS D.L. 1057</v>
          </cell>
          <cell r="O31">
            <v>2550</v>
          </cell>
          <cell r="P31">
            <v>8500</v>
          </cell>
          <cell r="Q31">
            <v>17000</v>
          </cell>
          <cell r="R31">
            <v>4533</v>
          </cell>
          <cell r="S31" t="str">
            <v>-</v>
          </cell>
          <cell r="T31">
            <v>32583</v>
          </cell>
        </row>
        <row r="32">
          <cell r="A32" t="str">
            <v>29491381</v>
          </cell>
          <cell r="B32" t="str">
            <v>BARRIONUEVO ZUÑIGA PATRICIA LUZ</v>
          </cell>
          <cell r="C32" t="str">
            <v xml:space="preserve">JEFE </v>
          </cell>
          <cell r="D32" t="str">
            <v>OFICINA DE PLANIFICACION Y PRESUPUESTO</v>
          </cell>
          <cell r="E32">
            <v>39941</v>
          </cell>
          <cell r="F32">
            <v>40877</v>
          </cell>
          <cell r="G32" t="str">
            <v>CAS D.L. 1057</v>
          </cell>
          <cell r="H32">
            <v>7000</v>
          </cell>
          <cell r="I32">
            <v>7000</v>
          </cell>
          <cell r="J32">
            <v>7000</v>
          </cell>
          <cell r="K32">
            <v>7000</v>
          </cell>
          <cell r="L32">
            <v>7000</v>
          </cell>
          <cell r="M32">
            <v>7000</v>
          </cell>
          <cell r="N32">
            <v>7000</v>
          </cell>
          <cell r="O32">
            <v>7000</v>
          </cell>
          <cell r="P32">
            <v>7000</v>
          </cell>
          <cell r="Q32">
            <v>7000</v>
          </cell>
          <cell r="R32">
            <v>7000</v>
          </cell>
          <cell r="S32" t="str">
            <v>-</v>
          </cell>
          <cell r="T32">
            <v>77000</v>
          </cell>
        </row>
        <row r="33">
          <cell r="A33" t="str">
            <v>09907276</v>
          </cell>
          <cell r="B33" t="str">
            <v>ALVAREZ ROLDAN ROCELLA PILAR</v>
          </cell>
          <cell r="C33" t="str">
            <v>ANALISTA</v>
          </cell>
          <cell r="D33" t="str">
            <v>OFICINA DE PLANIFICACION Y PRESUPUESTO</v>
          </cell>
          <cell r="E33">
            <v>40392</v>
          </cell>
          <cell r="F33">
            <v>40816</v>
          </cell>
          <cell r="G33" t="str">
            <v>CAS D.L. 1057</v>
          </cell>
          <cell r="H33">
            <v>3500</v>
          </cell>
          <cell r="I33">
            <v>3500</v>
          </cell>
          <cell r="J33">
            <v>3500</v>
          </cell>
          <cell r="K33">
            <v>3500</v>
          </cell>
          <cell r="L33">
            <v>3500</v>
          </cell>
          <cell r="M33">
            <v>3500</v>
          </cell>
          <cell r="N33">
            <v>3500</v>
          </cell>
          <cell r="O33">
            <v>3500</v>
          </cell>
          <cell r="P33">
            <v>3500</v>
          </cell>
          <cell r="Q33" t="str">
            <v>-</v>
          </cell>
          <cell r="R33" t="str">
            <v>-</v>
          </cell>
          <cell r="S33" t="str">
            <v>-</v>
          </cell>
          <cell r="T33">
            <v>31500</v>
          </cell>
        </row>
        <row r="34">
          <cell r="A34" t="str">
            <v>08147662</v>
          </cell>
          <cell r="B34" t="str">
            <v>CAJAHUARINGA VIDAL DAVID ALFREDO</v>
          </cell>
          <cell r="C34" t="str">
            <v>ANALISTA</v>
          </cell>
          <cell r="D34" t="str">
            <v>OFICINA DE PLANIFICACION Y PRESUPUESTO</v>
          </cell>
          <cell r="E34">
            <v>40697</v>
          </cell>
          <cell r="F34">
            <v>40816</v>
          </cell>
          <cell r="G34" t="str">
            <v>CAS D.L. 1057</v>
          </cell>
          <cell r="H34" t="str">
            <v>-</v>
          </cell>
          <cell r="I34" t="str">
            <v>-</v>
          </cell>
          <cell r="J34" t="str">
            <v>-</v>
          </cell>
          <cell r="K34" t="str">
            <v>-</v>
          </cell>
          <cell r="L34" t="str">
            <v>-</v>
          </cell>
          <cell r="M34">
            <v>6066.67</v>
          </cell>
          <cell r="N34">
            <v>6500</v>
          </cell>
          <cell r="O34">
            <v>6500</v>
          </cell>
          <cell r="P34">
            <v>6500</v>
          </cell>
          <cell r="Q34" t="str">
            <v>-</v>
          </cell>
          <cell r="R34" t="str">
            <v>-</v>
          </cell>
          <cell r="S34" t="str">
            <v>-</v>
          </cell>
          <cell r="T34">
            <v>25566.67</v>
          </cell>
        </row>
        <row r="35">
          <cell r="A35" t="str">
            <v>07251555</v>
          </cell>
          <cell r="B35" t="str">
            <v>VALDEZ CASTILLO MANUEL FRANCISCO</v>
          </cell>
          <cell r="C35" t="str">
            <v>JEFE DE LA OFICINA DE PLANIFICACION, PRESUPUESTO Y MONITOREO</v>
          </cell>
          <cell r="D35" t="str">
            <v>OFICINA DE PLANIFICACION Y PRESUPUESTO</v>
          </cell>
          <cell r="E35">
            <v>40777</v>
          </cell>
          <cell r="F35">
            <v>40908</v>
          </cell>
          <cell r="G35" t="str">
            <v>CAS D.L. 1057</v>
          </cell>
          <cell r="H35" t="str">
            <v>-</v>
          </cell>
          <cell r="I35" t="str">
            <v>-</v>
          </cell>
          <cell r="J35" t="str">
            <v>-</v>
          </cell>
          <cell r="K35" t="str">
            <v>-</v>
          </cell>
          <cell r="L35" t="str">
            <v>-</v>
          </cell>
          <cell r="M35" t="str">
            <v>-</v>
          </cell>
          <cell r="N35" t="str">
            <v>-</v>
          </cell>
          <cell r="O35">
            <v>2550</v>
          </cell>
          <cell r="P35">
            <v>8500</v>
          </cell>
          <cell r="Q35">
            <v>17000</v>
          </cell>
          <cell r="R35">
            <v>8500</v>
          </cell>
          <cell r="S35">
            <v>8500</v>
          </cell>
          <cell r="T35">
            <v>45050</v>
          </cell>
        </row>
        <row r="36">
          <cell r="A36" t="str">
            <v>08017685</v>
          </cell>
          <cell r="B36" t="str">
            <v>CALDERON RAMOS BENJAMIN MARTIN</v>
          </cell>
          <cell r="C36" t="str">
            <v>TECNICO DE ARCHIVO</v>
          </cell>
          <cell r="D36" t="str">
            <v>SECRETARIA EJECUTIVA</v>
          </cell>
          <cell r="E36">
            <v>39937</v>
          </cell>
          <cell r="F36">
            <v>40574</v>
          </cell>
          <cell r="G36" t="str">
            <v>CAS D.L. 1057</v>
          </cell>
          <cell r="H36">
            <v>1000</v>
          </cell>
          <cell r="I36" t="str">
            <v>-</v>
          </cell>
          <cell r="J36" t="str">
            <v>-</v>
          </cell>
          <cell r="K36" t="str">
            <v>-</v>
          </cell>
          <cell r="L36" t="str">
            <v>-</v>
          </cell>
          <cell r="M36" t="str">
            <v>-</v>
          </cell>
          <cell r="N36" t="str">
            <v>-</v>
          </cell>
          <cell r="O36" t="str">
            <v>-</v>
          </cell>
          <cell r="P36" t="str">
            <v>-</v>
          </cell>
          <cell r="Q36" t="str">
            <v>-</v>
          </cell>
          <cell r="R36" t="str">
            <v>-</v>
          </cell>
          <cell r="S36" t="str">
            <v>-</v>
          </cell>
          <cell r="T36">
            <v>1000</v>
          </cell>
        </row>
        <row r="37">
          <cell r="A37" t="str">
            <v>40441469</v>
          </cell>
          <cell r="B37" t="str">
            <v>DIAZ  FLORES CRISTINA HAYDEE</v>
          </cell>
          <cell r="C37" t="str">
            <v>ASISTENTE ADMINISTRATIVO</v>
          </cell>
          <cell r="D37" t="str">
            <v>SECRETARIA EJECUTIVA</v>
          </cell>
          <cell r="E37">
            <v>40197</v>
          </cell>
          <cell r="F37">
            <v>40908</v>
          </cell>
          <cell r="G37" t="str">
            <v>CAS D.L. 1057</v>
          </cell>
          <cell r="H37">
            <v>2500</v>
          </cell>
          <cell r="I37">
            <v>2500</v>
          </cell>
          <cell r="J37">
            <v>2500</v>
          </cell>
          <cell r="K37">
            <v>2500</v>
          </cell>
          <cell r="L37">
            <v>2500</v>
          </cell>
          <cell r="M37">
            <v>2500</v>
          </cell>
          <cell r="N37">
            <v>2500</v>
          </cell>
          <cell r="O37">
            <v>2500</v>
          </cell>
          <cell r="P37">
            <v>2500</v>
          </cell>
          <cell r="Q37">
            <v>2500</v>
          </cell>
          <cell r="R37">
            <v>2500</v>
          </cell>
          <cell r="S37">
            <v>2500</v>
          </cell>
          <cell r="T37">
            <v>30000</v>
          </cell>
        </row>
        <row r="38">
          <cell r="A38" t="str">
            <v>07626453</v>
          </cell>
          <cell r="B38" t="str">
            <v>ESPINOZA VARGAS MONICA ANGELITA</v>
          </cell>
          <cell r="C38" t="str">
            <v>ABOGADO IV</v>
          </cell>
          <cell r="D38" t="str">
            <v>SECRETARIA EJECUTIVA</v>
          </cell>
          <cell r="E38">
            <v>39695</v>
          </cell>
          <cell r="F38">
            <v>40877</v>
          </cell>
          <cell r="G38" t="str">
            <v>CAS D.L. 1057</v>
          </cell>
          <cell r="H38">
            <v>5500</v>
          </cell>
          <cell r="I38">
            <v>5500</v>
          </cell>
          <cell r="J38">
            <v>5500</v>
          </cell>
          <cell r="K38">
            <v>5500</v>
          </cell>
          <cell r="L38">
            <v>5500</v>
          </cell>
          <cell r="M38">
            <v>5500</v>
          </cell>
          <cell r="N38">
            <v>2200</v>
          </cell>
          <cell r="O38">
            <v>5500</v>
          </cell>
          <cell r="P38">
            <v>5500</v>
          </cell>
          <cell r="Q38">
            <v>5500</v>
          </cell>
          <cell r="R38">
            <v>5500</v>
          </cell>
          <cell r="S38" t="str">
            <v>-</v>
          </cell>
          <cell r="T38">
            <v>57200</v>
          </cell>
        </row>
        <row r="39">
          <cell r="A39" t="str">
            <v>07625738</v>
          </cell>
          <cell r="B39" t="str">
            <v>MORALES MORALES ANDRES JAVIER</v>
          </cell>
          <cell r="C39" t="str">
            <v>PLANIFICADOR III</v>
          </cell>
          <cell r="D39" t="str">
            <v>SECRETARIA EJECUTIVA</v>
          </cell>
          <cell r="E39">
            <v>39661</v>
          </cell>
          <cell r="F39">
            <v>40877</v>
          </cell>
          <cell r="G39" t="str">
            <v>CAS D.L. 1057</v>
          </cell>
          <cell r="H39">
            <v>8500</v>
          </cell>
          <cell r="I39">
            <v>8500</v>
          </cell>
          <cell r="J39">
            <v>8500</v>
          </cell>
          <cell r="K39">
            <v>8500</v>
          </cell>
          <cell r="L39">
            <v>8500</v>
          </cell>
          <cell r="M39">
            <v>8500</v>
          </cell>
          <cell r="N39">
            <v>8500</v>
          </cell>
          <cell r="O39">
            <v>8500</v>
          </cell>
          <cell r="P39">
            <v>8500</v>
          </cell>
          <cell r="Q39">
            <v>8500</v>
          </cell>
          <cell r="R39">
            <v>8500</v>
          </cell>
          <cell r="S39" t="str">
            <v>-</v>
          </cell>
          <cell r="T39">
            <v>93500</v>
          </cell>
        </row>
        <row r="40">
          <cell r="A40" t="str">
            <v>08137368</v>
          </cell>
          <cell r="B40" t="str">
            <v xml:space="preserve">PEREZ SALAZAR MARTIN PEDRO </v>
          </cell>
          <cell r="C40" t="str">
            <v>SECRETARIO EJECUTIVO</v>
          </cell>
          <cell r="D40" t="str">
            <v>SECRETARIA EJECUTIVA</v>
          </cell>
          <cell r="E40">
            <v>39965</v>
          </cell>
          <cell r="F40">
            <v>40816</v>
          </cell>
          <cell r="G40" t="str">
            <v>CAS D.L. 1057</v>
          </cell>
          <cell r="H40">
            <v>11000</v>
          </cell>
          <cell r="I40">
            <v>11000</v>
          </cell>
          <cell r="J40">
            <v>11000</v>
          </cell>
          <cell r="K40">
            <v>11000</v>
          </cell>
          <cell r="L40">
            <v>11000</v>
          </cell>
          <cell r="M40">
            <v>11000</v>
          </cell>
          <cell r="N40">
            <v>11000</v>
          </cell>
          <cell r="O40">
            <v>11000</v>
          </cell>
          <cell r="P40">
            <v>4766.67</v>
          </cell>
          <cell r="Q40" t="str">
            <v>-</v>
          </cell>
          <cell r="R40" t="str">
            <v>-</v>
          </cell>
          <cell r="S40" t="str">
            <v>-</v>
          </cell>
          <cell r="T40">
            <v>92766.67</v>
          </cell>
        </row>
        <row r="41">
          <cell r="A41" t="str">
            <v>20076133</v>
          </cell>
          <cell r="B41" t="str">
            <v>LOPEZ  LOPEZ ROBERT</v>
          </cell>
          <cell r="C41" t="str">
            <v>ASESOR DE GESTION ADMINISTRATIVA</v>
          </cell>
          <cell r="D41" t="str">
            <v>SECRETARIA EJECUTIVA</v>
          </cell>
          <cell r="E41">
            <v>40777</v>
          </cell>
          <cell r="F41">
            <v>40908</v>
          </cell>
          <cell r="G41" t="str">
            <v>CAS D.L. 1057</v>
          </cell>
          <cell r="H41" t="str">
            <v>-</v>
          </cell>
          <cell r="I41" t="str">
            <v>-</v>
          </cell>
          <cell r="J41" t="str">
            <v>-</v>
          </cell>
          <cell r="K41" t="str">
            <v>-</v>
          </cell>
          <cell r="L41" t="str">
            <v>-</v>
          </cell>
          <cell r="M41" t="str">
            <v>-</v>
          </cell>
          <cell r="N41" t="str">
            <v>-</v>
          </cell>
          <cell r="O41">
            <v>2400</v>
          </cell>
          <cell r="P41">
            <v>8000</v>
          </cell>
          <cell r="Q41">
            <v>11000</v>
          </cell>
          <cell r="R41">
            <v>11000</v>
          </cell>
          <cell r="S41">
            <v>11000</v>
          </cell>
          <cell r="T41">
            <v>43400</v>
          </cell>
        </row>
        <row r="42">
          <cell r="A42" t="str">
            <v>40241781</v>
          </cell>
          <cell r="B42" t="str">
            <v>ATALAYA CHAVEZ SONIA PATRICIA</v>
          </cell>
          <cell r="C42" t="str">
            <v>ASISTENTE ADMINISTRATIVO</v>
          </cell>
          <cell r="D42" t="str">
            <v>UNIDAD DE ASESORIA LEGAL</v>
          </cell>
          <cell r="E42">
            <v>39722</v>
          </cell>
          <cell r="F42">
            <v>40877</v>
          </cell>
          <cell r="G42" t="str">
            <v>CAS D.L. 1057</v>
          </cell>
          <cell r="H42">
            <v>2000</v>
          </cell>
          <cell r="I42">
            <v>2000</v>
          </cell>
          <cell r="J42">
            <v>2000</v>
          </cell>
          <cell r="K42">
            <v>2000</v>
          </cell>
          <cell r="L42">
            <v>2000</v>
          </cell>
          <cell r="M42">
            <v>2000</v>
          </cell>
          <cell r="N42">
            <v>2000</v>
          </cell>
          <cell r="O42">
            <v>2000</v>
          </cell>
          <cell r="P42">
            <v>2000</v>
          </cell>
          <cell r="Q42">
            <v>2000</v>
          </cell>
          <cell r="R42">
            <v>2000</v>
          </cell>
          <cell r="S42" t="str">
            <v>-</v>
          </cell>
          <cell r="T42">
            <v>22000</v>
          </cell>
        </row>
        <row r="43">
          <cell r="A43" t="str">
            <v>10681358</v>
          </cell>
          <cell r="B43" t="str">
            <v>BRICEÑO ALIAGA ERIKA ELIZABETH</v>
          </cell>
          <cell r="C43" t="str">
            <v>ASESOR LEGAL</v>
          </cell>
          <cell r="D43" t="str">
            <v>UNIDAD DE ASESORIA LEGAL</v>
          </cell>
          <cell r="E43">
            <v>39722</v>
          </cell>
          <cell r="F43">
            <v>40830</v>
          </cell>
          <cell r="G43" t="str">
            <v>CAS D.L. 1057</v>
          </cell>
          <cell r="H43">
            <v>4800</v>
          </cell>
          <cell r="I43">
            <v>4800</v>
          </cell>
          <cell r="J43">
            <v>4800</v>
          </cell>
          <cell r="K43">
            <v>4800</v>
          </cell>
          <cell r="L43">
            <v>4800</v>
          </cell>
          <cell r="M43">
            <v>4800</v>
          </cell>
          <cell r="N43">
            <v>4800</v>
          </cell>
          <cell r="O43">
            <v>4800</v>
          </cell>
          <cell r="P43">
            <v>4800</v>
          </cell>
          <cell r="Q43">
            <v>2240</v>
          </cell>
          <cell r="R43" t="str">
            <v>-</v>
          </cell>
          <cell r="S43" t="str">
            <v>-</v>
          </cell>
          <cell r="T43">
            <v>45440</v>
          </cell>
        </row>
        <row r="44">
          <cell r="A44" t="str">
            <v>42733416</v>
          </cell>
          <cell r="B44" t="str">
            <v>CARCHERI CORDERO PERCY RAUL</v>
          </cell>
          <cell r="C44" t="str">
            <v>ANALISTA DE CAPACITACION</v>
          </cell>
          <cell r="D44" t="str">
            <v>UNIDAD DE ASESORIA LEGAL</v>
          </cell>
          <cell r="E44">
            <v>40046</v>
          </cell>
          <cell r="F44">
            <v>40847</v>
          </cell>
          <cell r="G44" t="str">
            <v>CAS D.L. 1057</v>
          </cell>
          <cell r="H44">
            <v>2250</v>
          </cell>
          <cell r="I44">
            <v>2250</v>
          </cell>
          <cell r="J44">
            <v>2250</v>
          </cell>
          <cell r="K44">
            <v>2250</v>
          </cell>
          <cell r="L44">
            <v>2250</v>
          </cell>
          <cell r="M44">
            <v>2250</v>
          </cell>
          <cell r="N44">
            <v>2250</v>
          </cell>
          <cell r="O44">
            <v>2250</v>
          </cell>
          <cell r="P44">
            <v>2250</v>
          </cell>
          <cell r="Q44">
            <v>2250</v>
          </cell>
          <cell r="R44" t="str">
            <v>-</v>
          </cell>
          <cell r="S44" t="str">
            <v>-</v>
          </cell>
          <cell r="T44">
            <v>22500</v>
          </cell>
        </row>
        <row r="45">
          <cell r="A45" t="str">
            <v>43435510</v>
          </cell>
          <cell r="B45" t="str">
            <v>CHUQUILLANQUI CORTEZ MARLY LUCIA</v>
          </cell>
          <cell r="C45" t="str">
            <v>ABOGADO</v>
          </cell>
          <cell r="D45" t="str">
            <v>UNIDAD DE ASESORIA LEGAL</v>
          </cell>
          <cell r="E45">
            <v>40219</v>
          </cell>
          <cell r="F45">
            <v>40759</v>
          </cell>
          <cell r="G45" t="str">
            <v>CAS D.L. 1057</v>
          </cell>
          <cell r="H45">
            <v>3000</v>
          </cell>
          <cell r="I45">
            <v>3000</v>
          </cell>
          <cell r="J45">
            <v>3000</v>
          </cell>
          <cell r="K45">
            <v>3000</v>
          </cell>
          <cell r="L45">
            <v>3000</v>
          </cell>
          <cell r="M45">
            <v>3000</v>
          </cell>
          <cell r="N45">
            <v>3000</v>
          </cell>
          <cell r="O45">
            <v>300</v>
          </cell>
          <cell r="P45" t="str">
            <v>-</v>
          </cell>
          <cell r="Q45" t="str">
            <v>-</v>
          </cell>
          <cell r="R45" t="str">
            <v>-</v>
          </cell>
          <cell r="S45" t="str">
            <v>-</v>
          </cell>
          <cell r="T45">
            <v>21300</v>
          </cell>
        </row>
        <row r="46">
          <cell r="A46" t="str">
            <v>43137433</v>
          </cell>
          <cell r="B46" t="str">
            <v>CABANILLAS LAU EVELYN CHIRLEY</v>
          </cell>
          <cell r="C46" t="str">
            <v>ASISTENTE LEGAL</v>
          </cell>
          <cell r="D46" t="str">
            <v>UNIDAD DE ASESORIA LEGAL</v>
          </cell>
          <cell r="E46">
            <v>40484</v>
          </cell>
          <cell r="F46">
            <v>40663</v>
          </cell>
          <cell r="G46" t="str">
            <v>CAS D.L. 1057</v>
          </cell>
          <cell r="H46">
            <v>2200</v>
          </cell>
          <cell r="I46">
            <v>2200</v>
          </cell>
          <cell r="J46">
            <v>2200</v>
          </cell>
          <cell r="K46">
            <v>2200</v>
          </cell>
          <cell r="L46" t="str">
            <v>-</v>
          </cell>
          <cell r="M46" t="str">
            <v>-</v>
          </cell>
          <cell r="N46" t="str">
            <v>-</v>
          </cell>
          <cell r="O46" t="str">
            <v>-</v>
          </cell>
          <cell r="P46" t="str">
            <v>-</v>
          </cell>
          <cell r="Q46" t="str">
            <v>-</v>
          </cell>
          <cell r="R46" t="str">
            <v>-</v>
          </cell>
          <cell r="S46" t="str">
            <v>-</v>
          </cell>
          <cell r="T46">
            <v>8800</v>
          </cell>
        </row>
        <row r="47">
          <cell r="A47" t="str">
            <v>41705796</v>
          </cell>
          <cell r="B47" t="str">
            <v>DEL CASTILLO SAAVEDRA RAFAEL</v>
          </cell>
          <cell r="C47" t="str">
            <v>TECNICO LEGAL</v>
          </cell>
          <cell r="D47" t="str">
            <v>UNIDAD DE ASESORIA LEGAL</v>
          </cell>
          <cell r="E47">
            <v>40484</v>
          </cell>
          <cell r="F47">
            <v>40694</v>
          </cell>
          <cell r="G47" t="str">
            <v>CAS D.L. 1057</v>
          </cell>
          <cell r="H47">
            <v>1100</v>
          </cell>
          <cell r="I47">
            <v>1100</v>
          </cell>
          <cell r="J47">
            <v>1100</v>
          </cell>
          <cell r="K47">
            <v>1100</v>
          </cell>
          <cell r="L47">
            <v>880</v>
          </cell>
          <cell r="M47" t="str">
            <v>-</v>
          </cell>
          <cell r="N47" t="str">
            <v>-</v>
          </cell>
          <cell r="O47" t="str">
            <v>-</v>
          </cell>
          <cell r="P47" t="str">
            <v>-</v>
          </cell>
          <cell r="Q47" t="str">
            <v>-</v>
          </cell>
          <cell r="R47" t="str">
            <v>-</v>
          </cell>
          <cell r="S47" t="str">
            <v>-</v>
          </cell>
          <cell r="T47">
            <v>5280</v>
          </cell>
        </row>
        <row r="48">
          <cell r="A48" t="str">
            <v>10185941</v>
          </cell>
          <cell r="B48" t="str">
            <v>URQUIZO MAGGIA CARLOS DANIEL</v>
          </cell>
          <cell r="C48" t="str">
            <v>ASESOR LEGAL</v>
          </cell>
          <cell r="D48" t="str">
            <v>UNIDAD DE ASESORIA LEGAL</v>
          </cell>
          <cell r="E48">
            <v>40850</v>
          </cell>
          <cell r="F48">
            <v>40908</v>
          </cell>
          <cell r="G48" t="str">
            <v>CAS D.L. 1057</v>
          </cell>
          <cell r="H48" t="str">
            <v>-</v>
          </cell>
          <cell r="I48" t="str">
            <v>-</v>
          </cell>
          <cell r="J48" t="str">
            <v>-</v>
          </cell>
          <cell r="K48" t="str">
            <v>-</v>
          </cell>
          <cell r="L48" t="str">
            <v>-</v>
          </cell>
          <cell r="M48" t="str">
            <v>-</v>
          </cell>
          <cell r="N48" t="str">
            <v>-</v>
          </cell>
          <cell r="O48" t="str">
            <v>-</v>
          </cell>
          <cell r="P48" t="str">
            <v>-</v>
          </cell>
          <cell r="Q48" t="str">
            <v>-</v>
          </cell>
          <cell r="R48">
            <v>5600</v>
          </cell>
          <cell r="S48">
            <v>6000</v>
          </cell>
          <cell r="T48">
            <v>11600</v>
          </cell>
        </row>
        <row r="49">
          <cell r="A49" t="str">
            <v>09460612</v>
          </cell>
          <cell r="B49" t="str">
            <v>VALENTIN  ORTEGA MARIELA CLARET</v>
          </cell>
          <cell r="C49" t="str">
            <v>JEFA DE LA UNIDAD DE ASESORIA LEGAL</v>
          </cell>
          <cell r="D49" t="str">
            <v>UNIDAD DE ASESORIA LEGAL</v>
          </cell>
          <cell r="E49">
            <v>40834</v>
          </cell>
          <cell r="F49">
            <v>40908</v>
          </cell>
          <cell r="G49" t="str">
            <v>CAS D.L. 1057</v>
          </cell>
          <cell r="H49" t="str">
            <v>-</v>
          </cell>
          <cell r="I49" t="str">
            <v>-</v>
          </cell>
          <cell r="J49" t="str">
            <v>-</v>
          </cell>
          <cell r="K49" t="str">
            <v>-</v>
          </cell>
          <cell r="L49" t="str">
            <v>-</v>
          </cell>
          <cell r="M49" t="str">
            <v>-</v>
          </cell>
          <cell r="N49" t="str">
            <v>-</v>
          </cell>
          <cell r="O49" t="str">
            <v>-</v>
          </cell>
          <cell r="P49" t="str">
            <v>-</v>
          </cell>
          <cell r="Q49" t="str">
            <v>-</v>
          </cell>
          <cell r="R49">
            <v>7000</v>
          </cell>
          <cell r="S49">
            <v>7000</v>
          </cell>
          <cell r="T49">
            <v>14000</v>
          </cell>
        </row>
        <row r="50">
          <cell r="A50" t="str">
            <v>08473264</v>
          </cell>
          <cell r="B50" t="str">
            <v>VILLALOBOS CELIS EDMUNDO</v>
          </cell>
          <cell r="C50" t="str">
            <v>ASESOR LEGAL</v>
          </cell>
          <cell r="D50" t="str">
            <v>UNIDAD DE ASESORIA LEGAL</v>
          </cell>
          <cell r="E50">
            <v>40578</v>
          </cell>
          <cell r="F50">
            <v>40633</v>
          </cell>
          <cell r="G50" t="str">
            <v>CAS D.L. 1057</v>
          </cell>
          <cell r="H50" t="str">
            <v>-</v>
          </cell>
          <cell r="I50" t="str">
            <v>-</v>
          </cell>
          <cell r="J50">
            <v>5000</v>
          </cell>
          <cell r="K50" t="str">
            <v>-</v>
          </cell>
          <cell r="L50" t="str">
            <v>-</v>
          </cell>
          <cell r="M50" t="str">
            <v>-</v>
          </cell>
          <cell r="N50" t="str">
            <v>-</v>
          </cell>
          <cell r="O50" t="str">
            <v>-</v>
          </cell>
          <cell r="P50" t="str">
            <v>-</v>
          </cell>
          <cell r="Q50" t="str">
            <v>-</v>
          </cell>
          <cell r="R50" t="str">
            <v>-</v>
          </cell>
          <cell r="S50" t="str">
            <v>-</v>
          </cell>
          <cell r="T50">
            <v>5000</v>
          </cell>
        </row>
        <row r="51">
          <cell r="A51" t="str">
            <v>08018143</v>
          </cell>
          <cell r="B51" t="str">
            <v>DAMIAN TORIBIO LUIS FERNANDO</v>
          </cell>
          <cell r="C51" t="str">
            <v>JEFE DE ASISTENCIA TECNICA Y EVALUACION DE PROYECTOS</v>
          </cell>
          <cell r="D51" t="str">
            <v>UNIDAD DE ASISTENCIA TÉCNICA  Y EVALUACIÓN DE PROYECTOS</v>
          </cell>
          <cell r="E51">
            <v>39722</v>
          </cell>
          <cell r="F51">
            <v>40908</v>
          </cell>
          <cell r="G51" t="str">
            <v>CAS D.L. 1057</v>
          </cell>
          <cell r="H51">
            <v>7000</v>
          </cell>
          <cell r="I51">
            <v>7000</v>
          </cell>
          <cell r="J51">
            <v>7000</v>
          </cell>
          <cell r="K51">
            <v>7000</v>
          </cell>
          <cell r="L51">
            <v>7000</v>
          </cell>
          <cell r="M51">
            <v>7000</v>
          </cell>
          <cell r="N51">
            <v>7000</v>
          </cell>
          <cell r="O51">
            <v>7000</v>
          </cell>
          <cell r="P51">
            <v>7000</v>
          </cell>
          <cell r="Q51">
            <v>7000</v>
          </cell>
          <cell r="R51">
            <v>7000</v>
          </cell>
          <cell r="S51">
            <v>7000</v>
          </cell>
          <cell r="T51">
            <v>84000</v>
          </cell>
        </row>
        <row r="52">
          <cell r="A52" t="str">
            <v>07244262</v>
          </cell>
          <cell r="B52" t="str">
            <v>PANDURO PANAIJO CARMEN ROSA</v>
          </cell>
          <cell r="C52" t="str">
            <v>ASISTENTE ADMINISTRATIVO</v>
          </cell>
          <cell r="D52" t="str">
            <v>UNIDAD DE ASISTENCIA TÉCNICA  Y EVALUACIÓN DE PROYECTOS</v>
          </cell>
          <cell r="E52">
            <v>39722</v>
          </cell>
          <cell r="F52">
            <v>40908</v>
          </cell>
          <cell r="G52" t="str">
            <v>CAS D.L. 1057</v>
          </cell>
          <cell r="H52">
            <v>2500</v>
          </cell>
          <cell r="I52">
            <v>2500</v>
          </cell>
          <cell r="J52">
            <v>2500</v>
          </cell>
          <cell r="K52">
            <v>2500</v>
          </cell>
          <cell r="L52">
            <v>2500</v>
          </cell>
          <cell r="M52">
            <v>2500</v>
          </cell>
          <cell r="N52">
            <v>2500</v>
          </cell>
          <cell r="O52">
            <v>2500</v>
          </cell>
          <cell r="P52">
            <v>2500</v>
          </cell>
          <cell r="Q52">
            <v>2500</v>
          </cell>
          <cell r="R52">
            <v>2500</v>
          </cell>
          <cell r="S52">
            <v>2500</v>
          </cell>
          <cell r="T52">
            <v>30000</v>
          </cell>
        </row>
        <row r="53">
          <cell r="A53" t="str">
            <v>08317672</v>
          </cell>
          <cell r="B53" t="str">
            <v>PAPUICO HERRERA CESAR ANIBAL</v>
          </cell>
          <cell r="C53" t="str">
            <v>ESPECIALISTA A</v>
          </cell>
          <cell r="D53" t="str">
            <v>UNIDAD DE ASISTENCIA TÉCNICA  Y EVALUACIÓN DE PROYECTOS</v>
          </cell>
          <cell r="E53">
            <v>39722</v>
          </cell>
          <cell r="F53">
            <v>40633</v>
          </cell>
          <cell r="G53" t="str">
            <v>CAS D.L. 1057</v>
          </cell>
          <cell r="H53">
            <v>5500</v>
          </cell>
          <cell r="I53">
            <v>5500</v>
          </cell>
          <cell r="J53">
            <v>5500</v>
          </cell>
          <cell r="K53" t="str">
            <v>-</v>
          </cell>
          <cell r="L53" t="str">
            <v>-</v>
          </cell>
          <cell r="M53" t="str">
            <v>-</v>
          </cell>
          <cell r="N53" t="str">
            <v>-</v>
          </cell>
          <cell r="O53" t="str">
            <v>-</v>
          </cell>
          <cell r="P53" t="str">
            <v>-</v>
          </cell>
          <cell r="Q53" t="str">
            <v>-</v>
          </cell>
          <cell r="R53" t="str">
            <v>-</v>
          </cell>
          <cell r="S53" t="str">
            <v>-</v>
          </cell>
          <cell r="T53">
            <v>16500</v>
          </cell>
        </row>
        <row r="54">
          <cell r="A54" t="str">
            <v>25687727</v>
          </cell>
          <cell r="B54" t="str">
            <v>PULLCH HUAMAN JORGE ENRIQUE</v>
          </cell>
          <cell r="C54" t="str">
            <v>ESPECIALISTA A-</v>
          </cell>
          <cell r="D54" t="str">
            <v>UNIDAD DE ASISTENCIA TÉCNICA  Y EVALUACIÓN DE PROYECTOS</v>
          </cell>
          <cell r="E54">
            <v>39722</v>
          </cell>
          <cell r="F54">
            <v>40574</v>
          </cell>
          <cell r="G54" t="str">
            <v>CAS D.L. 1057</v>
          </cell>
          <cell r="H54">
            <v>5500</v>
          </cell>
          <cell r="I54" t="str">
            <v>-</v>
          </cell>
          <cell r="J54" t="str">
            <v>-</v>
          </cell>
          <cell r="K54" t="str">
            <v>-</v>
          </cell>
          <cell r="L54" t="str">
            <v>-</v>
          </cell>
          <cell r="M54" t="str">
            <v>-</v>
          </cell>
          <cell r="N54" t="str">
            <v>-</v>
          </cell>
          <cell r="O54" t="str">
            <v>-</v>
          </cell>
          <cell r="P54" t="str">
            <v>-</v>
          </cell>
          <cell r="Q54" t="str">
            <v>-</v>
          </cell>
          <cell r="R54" t="str">
            <v>-</v>
          </cell>
          <cell r="S54" t="str">
            <v>-</v>
          </cell>
          <cell r="T54">
            <v>5500</v>
          </cell>
        </row>
        <row r="55">
          <cell r="A55" t="str">
            <v>07639696</v>
          </cell>
          <cell r="B55" t="str">
            <v>QASEM MALEK HUSSEIN JAMAL</v>
          </cell>
          <cell r="C55" t="str">
            <v>ESPECIALISTA A</v>
          </cell>
          <cell r="D55" t="str">
            <v>UNIDAD DE ASISTENCIA TÉCNICA  Y EVALUACIÓN DE PROYECTOS</v>
          </cell>
          <cell r="E55">
            <v>39722</v>
          </cell>
          <cell r="F55">
            <v>40908</v>
          </cell>
          <cell r="G55" t="str">
            <v>CAS D.L. 1057</v>
          </cell>
          <cell r="H55">
            <v>5500</v>
          </cell>
          <cell r="I55">
            <v>5500</v>
          </cell>
          <cell r="J55">
            <v>5500</v>
          </cell>
          <cell r="K55">
            <v>5500</v>
          </cell>
          <cell r="L55">
            <v>5500</v>
          </cell>
          <cell r="M55">
            <v>5500</v>
          </cell>
          <cell r="N55">
            <v>5500</v>
          </cell>
          <cell r="O55">
            <v>5500</v>
          </cell>
          <cell r="P55">
            <v>5500</v>
          </cell>
          <cell r="Q55">
            <v>5500</v>
          </cell>
          <cell r="R55">
            <v>5500</v>
          </cell>
          <cell r="S55">
            <v>5500</v>
          </cell>
          <cell r="T55">
            <v>66000</v>
          </cell>
        </row>
        <row r="56">
          <cell r="A56" t="str">
            <v>43029677</v>
          </cell>
          <cell r="B56" t="str">
            <v>HUAMAN OLIVERA SANDRA</v>
          </cell>
          <cell r="C56" t="str">
            <v>ANALISTA PARA LA UNIDAD DE ASISTENCIA TECNICA Y EVALUACION DE PROYECTOS</v>
          </cell>
          <cell r="D56" t="str">
            <v>UNIDAD DE ASISTENCIA TÉCNICA  Y EVALUACIÓN DE PROYECTOS</v>
          </cell>
          <cell r="E56">
            <v>40375</v>
          </cell>
          <cell r="F56">
            <v>40574</v>
          </cell>
          <cell r="G56" t="str">
            <v>CAS D.L. 1057</v>
          </cell>
          <cell r="H56">
            <v>3000</v>
          </cell>
          <cell r="I56" t="str">
            <v>-</v>
          </cell>
          <cell r="J56" t="str">
            <v>-</v>
          </cell>
          <cell r="K56" t="str">
            <v>-</v>
          </cell>
          <cell r="L56" t="str">
            <v>-</v>
          </cell>
          <cell r="M56" t="str">
            <v>-</v>
          </cell>
          <cell r="N56" t="str">
            <v>-</v>
          </cell>
          <cell r="O56" t="str">
            <v>-</v>
          </cell>
          <cell r="P56" t="str">
            <v>-</v>
          </cell>
          <cell r="Q56" t="str">
            <v>-</v>
          </cell>
          <cell r="R56" t="str">
            <v>-</v>
          </cell>
          <cell r="S56" t="str">
            <v>-</v>
          </cell>
          <cell r="T56">
            <v>3000</v>
          </cell>
        </row>
        <row r="57">
          <cell r="A57" t="str">
            <v>09622506</v>
          </cell>
          <cell r="B57" t="str">
            <v>COLQUICOCHA GOÑI EDGAR LIONEL</v>
          </cell>
          <cell r="C57" t="str">
            <v>ESPECIALISTA "A"</v>
          </cell>
          <cell r="D57" t="str">
            <v>UNIDAD DE ASISTENCIA TÉCNICA  Y EVALUACIÓN DE PROYECTOS</v>
          </cell>
          <cell r="E57">
            <v>40779</v>
          </cell>
          <cell r="F57">
            <v>40908</v>
          </cell>
          <cell r="G57" t="str">
            <v>CAS D.L. 1057</v>
          </cell>
          <cell r="H57" t="str">
            <v>-</v>
          </cell>
          <cell r="I57" t="str">
            <v>-</v>
          </cell>
          <cell r="J57" t="str">
            <v>-</v>
          </cell>
          <cell r="K57" t="str">
            <v>-</v>
          </cell>
          <cell r="L57" t="str">
            <v>-</v>
          </cell>
          <cell r="M57" t="str">
            <v>-</v>
          </cell>
          <cell r="N57" t="str">
            <v>-</v>
          </cell>
          <cell r="O57">
            <v>1283</v>
          </cell>
          <cell r="P57">
            <v>5500</v>
          </cell>
          <cell r="Q57">
            <v>5500</v>
          </cell>
          <cell r="R57">
            <v>5500</v>
          </cell>
          <cell r="S57">
            <v>5500</v>
          </cell>
          <cell r="T57">
            <v>23283</v>
          </cell>
        </row>
        <row r="58">
          <cell r="A58" t="str">
            <v>09391765</v>
          </cell>
          <cell r="B58" t="str">
            <v>INGA FALCON JESSICA ROCIO</v>
          </cell>
          <cell r="C58" t="str">
            <v>ESPECIALISTA "A"</v>
          </cell>
          <cell r="D58" t="str">
            <v>UNIDAD DE ASISTENCIA TÉCNICA  Y EVALUACIÓN DE PROYECTOS</v>
          </cell>
          <cell r="E58">
            <v>40819</v>
          </cell>
          <cell r="F58">
            <v>40849</v>
          </cell>
          <cell r="G58" t="str">
            <v>CAS D.L. 1057</v>
          </cell>
          <cell r="H58" t="str">
            <v>-</v>
          </cell>
          <cell r="I58" t="str">
            <v>-</v>
          </cell>
          <cell r="J58" t="str">
            <v>-</v>
          </cell>
          <cell r="K58" t="str">
            <v>-</v>
          </cell>
          <cell r="L58" t="str">
            <v>-</v>
          </cell>
          <cell r="M58" t="str">
            <v>-</v>
          </cell>
          <cell r="N58" t="str">
            <v>-</v>
          </cell>
          <cell r="O58" t="str">
            <v>-</v>
          </cell>
          <cell r="P58" t="str">
            <v>-</v>
          </cell>
          <cell r="Q58">
            <v>5133</v>
          </cell>
          <cell r="R58">
            <v>367</v>
          </cell>
          <cell r="S58" t="str">
            <v>-</v>
          </cell>
          <cell r="T58">
            <v>5500</v>
          </cell>
        </row>
        <row r="59">
          <cell r="A59" t="str">
            <v>09975129</v>
          </cell>
          <cell r="B59" t="str">
            <v>DELGADO MEDINA JESSICA</v>
          </cell>
          <cell r="C59" t="str">
            <v>ANALISTA</v>
          </cell>
          <cell r="D59" t="str">
            <v>UNIDAD DE COMUNICACIONES</v>
          </cell>
          <cell r="E59">
            <v>40186</v>
          </cell>
          <cell r="F59">
            <v>40908</v>
          </cell>
          <cell r="G59" t="str">
            <v>CAS D.L. 1057</v>
          </cell>
          <cell r="H59">
            <v>3000</v>
          </cell>
          <cell r="I59">
            <v>3000</v>
          </cell>
          <cell r="J59">
            <v>3000</v>
          </cell>
          <cell r="K59">
            <v>3000</v>
          </cell>
          <cell r="L59">
            <v>3000</v>
          </cell>
          <cell r="M59">
            <v>3000</v>
          </cell>
          <cell r="N59">
            <v>3000</v>
          </cell>
          <cell r="O59">
            <v>1900</v>
          </cell>
          <cell r="P59">
            <v>0</v>
          </cell>
          <cell r="Q59">
            <v>0</v>
          </cell>
          <cell r="R59">
            <v>1300</v>
          </cell>
          <cell r="S59">
            <v>3000</v>
          </cell>
          <cell r="T59">
            <v>27200</v>
          </cell>
        </row>
        <row r="60">
          <cell r="A60" t="str">
            <v>25691597</v>
          </cell>
          <cell r="B60" t="str">
            <v>FLOREZ MONTERO RENAN</v>
          </cell>
          <cell r="C60" t="str">
            <v>ESPECIALISTA DE PROMOCION SOCIAL Y CAPACITACION</v>
          </cell>
          <cell r="D60" t="str">
            <v>UNIDAD DE COMUNICACIONES</v>
          </cell>
          <cell r="E60">
            <v>40238</v>
          </cell>
          <cell r="F60">
            <v>40633</v>
          </cell>
          <cell r="G60" t="str">
            <v>CAS D.L. 1057</v>
          </cell>
          <cell r="H60">
            <v>5000</v>
          </cell>
          <cell r="I60">
            <v>5000</v>
          </cell>
          <cell r="J60">
            <v>5000</v>
          </cell>
          <cell r="K60" t="str">
            <v>-</v>
          </cell>
          <cell r="L60" t="str">
            <v>-</v>
          </cell>
          <cell r="M60" t="str">
            <v>-</v>
          </cell>
          <cell r="N60" t="str">
            <v>-</v>
          </cell>
          <cell r="O60" t="str">
            <v>-</v>
          </cell>
          <cell r="P60" t="str">
            <v>-</v>
          </cell>
          <cell r="Q60" t="str">
            <v>-</v>
          </cell>
          <cell r="R60" t="str">
            <v>-</v>
          </cell>
          <cell r="S60" t="str">
            <v>-</v>
          </cell>
          <cell r="T60">
            <v>15000</v>
          </cell>
        </row>
        <row r="61">
          <cell r="A61" t="str">
            <v>10645254</v>
          </cell>
          <cell r="B61" t="str">
            <v>AYALA  HINOJOSA ELMER RAUL</v>
          </cell>
          <cell r="C61" t="str">
            <v>ESPECIALISTA EN IMAGEN</v>
          </cell>
          <cell r="D61" t="str">
            <v>UNIDAD DE COMUNICACIONES</v>
          </cell>
          <cell r="E61">
            <v>40332</v>
          </cell>
          <cell r="F61">
            <v>40877</v>
          </cell>
          <cell r="G61" t="str">
            <v>CAS D.L. 1057</v>
          </cell>
          <cell r="H61">
            <v>3300</v>
          </cell>
          <cell r="I61">
            <v>3300</v>
          </cell>
          <cell r="J61">
            <v>3300</v>
          </cell>
          <cell r="K61">
            <v>3300</v>
          </cell>
          <cell r="L61">
            <v>3300</v>
          </cell>
          <cell r="M61">
            <v>3300</v>
          </cell>
          <cell r="N61">
            <v>3300</v>
          </cell>
          <cell r="O61">
            <v>3300</v>
          </cell>
          <cell r="P61">
            <v>3300</v>
          </cell>
          <cell r="Q61">
            <v>3300</v>
          </cell>
          <cell r="R61">
            <v>3300</v>
          </cell>
          <cell r="S61" t="str">
            <v>-</v>
          </cell>
          <cell r="T61">
            <v>36300</v>
          </cell>
        </row>
        <row r="62">
          <cell r="A62" t="str">
            <v>10540455</v>
          </cell>
          <cell r="B62" t="str">
            <v xml:space="preserve">TALLEDO GALVEZ MIRELLA ELENA </v>
          </cell>
          <cell r="C62" t="str">
            <v>JEFE DE LA UNIDAD DE IMAGEN INSTITUCIONAL</v>
          </cell>
          <cell r="D62" t="str">
            <v>UNIDAD DE COMUNICACIONES</v>
          </cell>
          <cell r="E62">
            <v>39692</v>
          </cell>
          <cell r="F62">
            <v>40816</v>
          </cell>
          <cell r="G62" t="str">
            <v>CAS D.L. 1057</v>
          </cell>
          <cell r="H62">
            <v>7000</v>
          </cell>
          <cell r="I62">
            <v>7000</v>
          </cell>
          <cell r="J62">
            <v>7000</v>
          </cell>
          <cell r="K62">
            <v>7000</v>
          </cell>
          <cell r="L62">
            <v>7000</v>
          </cell>
          <cell r="M62">
            <v>7000</v>
          </cell>
          <cell r="N62">
            <v>7000</v>
          </cell>
          <cell r="O62">
            <v>7000</v>
          </cell>
          <cell r="P62">
            <v>7000</v>
          </cell>
          <cell r="Q62" t="str">
            <v>-</v>
          </cell>
          <cell r="R62" t="str">
            <v>-</v>
          </cell>
          <cell r="S62" t="str">
            <v>-</v>
          </cell>
          <cell r="T62">
            <v>63000</v>
          </cell>
        </row>
        <row r="63">
          <cell r="A63" t="str">
            <v>09820728</v>
          </cell>
          <cell r="B63" t="str">
            <v>RAVINES RUIZ CRISTINA</v>
          </cell>
          <cell r="C63" t="str">
            <v>DISEÑADOR GRAFICO</v>
          </cell>
          <cell r="D63" t="str">
            <v>UNIDAD DE COMUNICACIONES</v>
          </cell>
          <cell r="E63">
            <v>40301</v>
          </cell>
          <cell r="F63">
            <v>40908</v>
          </cell>
          <cell r="G63" t="str">
            <v>CAS D.L. 1057</v>
          </cell>
          <cell r="H63">
            <v>3300</v>
          </cell>
          <cell r="I63">
            <v>3300</v>
          </cell>
          <cell r="J63">
            <v>3300</v>
          </cell>
          <cell r="K63">
            <v>3300</v>
          </cell>
          <cell r="L63">
            <v>3300</v>
          </cell>
          <cell r="M63">
            <v>3300</v>
          </cell>
          <cell r="N63">
            <v>3300</v>
          </cell>
          <cell r="O63">
            <v>3300</v>
          </cell>
          <cell r="P63">
            <v>3300</v>
          </cell>
          <cell r="Q63">
            <v>3300</v>
          </cell>
          <cell r="R63">
            <v>3300</v>
          </cell>
          <cell r="S63">
            <v>3300</v>
          </cell>
          <cell r="T63">
            <v>39600</v>
          </cell>
        </row>
        <row r="64">
          <cell r="A64" t="str">
            <v>06134232</v>
          </cell>
          <cell r="B64" t="str">
            <v>MORRIS RIOFRIO  RICARDO FRANCISCO</v>
          </cell>
          <cell r="C64" t="str">
            <v>PERIODISTA</v>
          </cell>
          <cell r="D64" t="str">
            <v>UNIDAD DE COMUNICACIONES</v>
          </cell>
          <cell r="E64">
            <v>40484</v>
          </cell>
          <cell r="F64">
            <v>40574</v>
          </cell>
          <cell r="G64" t="str">
            <v>CAS D.L. 1057</v>
          </cell>
          <cell r="H64">
            <v>3000</v>
          </cell>
          <cell r="I64" t="str">
            <v>-</v>
          </cell>
          <cell r="J64" t="str">
            <v>-</v>
          </cell>
          <cell r="K64" t="str">
            <v>-</v>
          </cell>
          <cell r="L64" t="str">
            <v>-</v>
          </cell>
          <cell r="M64" t="str">
            <v>-</v>
          </cell>
          <cell r="N64" t="str">
            <v>-</v>
          </cell>
          <cell r="O64" t="str">
            <v>-</v>
          </cell>
          <cell r="P64" t="str">
            <v>-</v>
          </cell>
          <cell r="Q64" t="str">
            <v>-</v>
          </cell>
          <cell r="R64" t="str">
            <v>-</v>
          </cell>
          <cell r="S64" t="str">
            <v>-</v>
          </cell>
          <cell r="T64">
            <v>3000</v>
          </cell>
        </row>
        <row r="65">
          <cell r="A65" t="str">
            <v>10305073</v>
          </cell>
          <cell r="B65" t="str">
            <v>BARRETO CAMPOS ANDREA MARGIANNA</v>
          </cell>
          <cell r="C65" t="str">
            <v>JEFA DE LA UNIDAD DE COMUNICACIONES</v>
          </cell>
          <cell r="D65" t="str">
            <v>UNIDAD DE COMUNICACIONES</v>
          </cell>
          <cell r="E65">
            <v>40841</v>
          </cell>
          <cell r="F65">
            <v>40908</v>
          </cell>
          <cell r="G65" t="str">
            <v>CAS D.L. 1057</v>
          </cell>
          <cell r="H65" t="str">
            <v>-</v>
          </cell>
          <cell r="I65" t="str">
            <v>-</v>
          </cell>
          <cell r="J65" t="str">
            <v>-</v>
          </cell>
          <cell r="K65" t="str">
            <v>-</v>
          </cell>
          <cell r="L65" t="str">
            <v>-</v>
          </cell>
          <cell r="M65" t="str">
            <v>-</v>
          </cell>
          <cell r="N65" t="str">
            <v>-</v>
          </cell>
          <cell r="O65" t="str">
            <v>-</v>
          </cell>
          <cell r="P65" t="str">
            <v>-</v>
          </cell>
          <cell r="Q65" t="str">
            <v>-</v>
          </cell>
          <cell r="R65">
            <v>7000</v>
          </cell>
          <cell r="S65">
            <v>7000</v>
          </cell>
          <cell r="T65">
            <v>14000</v>
          </cell>
        </row>
        <row r="66">
          <cell r="A66" t="str">
            <v>23010463</v>
          </cell>
          <cell r="B66" t="str">
            <v>CONDORI ZACARIAS DERY HORTENCIA</v>
          </cell>
          <cell r="C66" t="str">
            <v>COORDINADOR FINANCIERO-CONTABLE</v>
          </cell>
          <cell r="D66" t="str">
            <v>UNIDAD DE CONTABILIDAD</v>
          </cell>
          <cell r="E66">
            <v>39722</v>
          </cell>
          <cell r="F66">
            <v>40908</v>
          </cell>
          <cell r="G66" t="str">
            <v>CAS D.L. 1057</v>
          </cell>
          <cell r="H66">
            <v>4000</v>
          </cell>
          <cell r="I66" t="str">
            <v>-</v>
          </cell>
          <cell r="J66" t="str">
            <v>-</v>
          </cell>
          <cell r="K66" t="str">
            <v>-</v>
          </cell>
          <cell r="L66" t="str">
            <v>-</v>
          </cell>
          <cell r="M66" t="str">
            <v>-</v>
          </cell>
          <cell r="N66" t="str">
            <v>-</v>
          </cell>
          <cell r="O66" t="str">
            <v>-</v>
          </cell>
          <cell r="P66">
            <v>2250</v>
          </cell>
          <cell r="Q66">
            <v>4500</v>
          </cell>
          <cell r="R66">
            <v>4500</v>
          </cell>
          <cell r="S66">
            <v>1650</v>
          </cell>
          <cell r="T66">
            <v>16900</v>
          </cell>
        </row>
        <row r="67">
          <cell r="A67" t="str">
            <v>10630984</v>
          </cell>
          <cell r="B67" t="str">
            <v>CUSI CALLE HILDA</v>
          </cell>
          <cell r="C67" t="str">
            <v>ANALISTA CONTABLE</v>
          </cell>
          <cell r="D67" t="str">
            <v>UNIDAD DE CONTABILIDAD</v>
          </cell>
          <cell r="E67">
            <v>39722</v>
          </cell>
          <cell r="F67">
            <v>40908</v>
          </cell>
          <cell r="G67" t="str">
            <v>CAS D.L. 1057</v>
          </cell>
          <cell r="H67">
            <v>3000</v>
          </cell>
          <cell r="I67">
            <v>3000</v>
          </cell>
          <cell r="J67">
            <v>3000</v>
          </cell>
          <cell r="K67">
            <v>3000</v>
          </cell>
          <cell r="L67">
            <v>3000</v>
          </cell>
          <cell r="M67">
            <v>3000</v>
          </cell>
          <cell r="N67">
            <v>3000</v>
          </cell>
          <cell r="O67">
            <v>3000</v>
          </cell>
          <cell r="P67">
            <v>3000</v>
          </cell>
          <cell r="Q67">
            <v>3000</v>
          </cell>
          <cell r="R67">
            <v>3000</v>
          </cell>
          <cell r="S67">
            <v>3000</v>
          </cell>
          <cell r="T67">
            <v>36000</v>
          </cell>
        </row>
        <row r="68">
          <cell r="A68" t="str">
            <v>15613330</v>
          </cell>
          <cell r="B68" t="str">
            <v>MENDOZA CRUZ CARLOS ALBERTO</v>
          </cell>
          <cell r="C68" t="str">
            <v>ANALISTA CONTABLE</v>
          </cell>
          <cell r="D68" t="str">
            <v>UNIDAD DE CONTABILIDAD</v>
          </cell>
          <cell r="E68">
            <v>39722</v>
          </cell>
          <cell r="F68">
            <v>40908</v>
          </cell>
          <cell r="G68" t="str">
            <v>CAS D.L. 1057</v>
          </cell>
          <cell r="H68">
            <v>3000</v>
          </cell>
          <cell r="I68">
            <v>3000</v>
          </cell>
          <cell r="J68">
            <v>3000</v>
          </cell>
          <cell r="K68">
            <v>3000</v>
          </cell>
          <cell r="L68">
            <v>3000</v>
          </cell>
          <cell r="M68">
            <v>3000</v>
          </cell>
          <cell r="N68">
            <v>3000</v>
          </cell>
          <cell r="O68">
            <v>3000</v>
          </cell>
          <cell r="P68">
            <v>3000</v>
          </cell>
          <cell r="Q68">
            <v>3000</v>
          </cell>
          <cell r="R68">
            <v>3000</v>
          </cell>
          <cell r="S68">
            <v>3000</v>
          </cell>
          <cell r="T68">
            <v>36000</v>
          </cell>
        </row>
        <row r="69">
          <cell r="A69" t="str">
            <v>09956051</v>
          </cell>
          <cell r="B69" t="str">
            <v>VASQUEZ COSSIO DUMAS FELIX</v>
          </cell>
          <cell r="C69" t="str">
            <v>ANALISTA CONTABLE</v>
          </cell>
          <cell r="D69" t="str">
            <v>UNIDAD DE CONTABILIDAD</v>
          </cell>
          <cell r="E69">
            <v>39722</v>
          </cell>
          <cell r="F69">
            <v>40574</v>
          </cell>
          <cell r="G69" t="str">
            <v>CAS D.L. 1057</v>
          </cell>
          <cell r="H69">
            <v>3000</v>
          </cell>
          <cell r="I69" t="str">
            <v>-</v>
          </cell>
          <cell r="J69" t="str">
            <v>-</v>
          </cell>
          <cell r="K69" t="str">
            <v>-</v>
          </cell>
          <cell r="L69" t="str">
            <v>-</v>
          </cell>
          <cell r="M69" t="str">
            <v>-</v>
          </cell>
          <cell r="N69" t="str">
            <v>-</v>
          </cell>
          <cell r="O69" t="str">
            <v>-</v>
          </cell>
          <cell r="P69" t="str">
            <v>-</v>
          </cell>
          <cell r="Q69" t="str">
            <v>-</v>
          </cell>
          <cell r="R69" t="str">
            <v>-</v>
          </cell>
          <cell r="S69" t="str">
            <v>-</v>
          </cell>
          <cell r="T69">
            <v>3000</v>
          </cell>
        </row>
        <row r="70">
          <cell r="A70" t="str">
            <v>07328944</v>
          </cell>
          <cell r="B70" t="str">
            <v>FLORES BASILIO LUIS GUSTAVO</v>
          </cell>
          <cell r="C70" t="str">
            <v>ESPECIALISTA EN FISCALIZACION Y CONTROL PREVIO</v>
          </cell>
          <cell r="D70" t="str">
            <v>UNIDAD DE CONTABILIDAD</v>
          </cell>
          <cell r="E70">
            <v>40330</v>
          </cell>
          <cell r="F70">
            <v>40908</v>
          </cell>
          <cell r="G70" t="str">
            <v>CAS D.L. 1057</v>
          </cell>
          <cell r="H70">
            <v>2750</v>
          </cell>
          <cell r="I70">
            <v>2750</v>
          </cell>
          <cell r="J70">
            <v>2750</v>
          </cell>
          <cell r="K70">
            <v>2750</v>
          </cell>
          <cell r="L70">
            <v>2750</v>
          </cell>
          <cell r="M70">
            <v>2750</v>
          </cell>
          <cell r="N70">
            <v>2750</v>
          </cell>
          <cell r="O70">
            <v>2750</v>
          </cell>
          <cell r="P70">
            <v>2750</v>
          </cell>
          <cell r="Q70">
            <v>2750</v>
          </cell>
          <cell r="R70">
            <v>2750</v>
          </cell>
          <cell r="S70">
            <v>2750</v>
          </cell>
          <cell r="T70">
            <v>33000</v>
          </cell>
        </row>
        <row r="71">
          <cell r="A71" t="str">
            <v>06983155</v>
          </cell>
          <cell r="B71" t="str">
            <v>FLORES RUIZ ELMA MARITZA</v>
          </cell>
          <cell r="C71" t="str">
            <v>ASISTENTE ADMINISTRATIVO</v>
          </cell>
          <cell r="D71" t="str">
            <v>UNIDAD DE CONTABILIDAD</v>
          </cell>
          <cell r="E71">
            <v>40375</v>
          </cell>
          <cell r="F71">
            <v>40633</v>
          </cell>
          <cell r="G71" t="str">
            <v>CAS D.L. 1057</v>
          </cell>
          <cell r="H71">
            <v>1750</v>
          </cell>
          <cell r="I71">
            <v>1750</v>
          </cell>
          <cell r="J71">
            <v>1750</v>
          </cell>
          <cell r="K71" t="str">
            <v>-</v>
          </cell>
          <cell r="L71" t="str">
            <v>-</v>
          </cell>
          <cell r="M71" t="str">
            <v>-</v>
          </cell>
          <cell r="N71" t="str">
            <v>-</v>
          </cell>
          <cell r="O71" t="str">
            <v>-</v>
          </cell>
          <cell r="P71" t="str">
            <v>-</v>
          </cell>
          <cell r="Q71" t="str">
            <v>-</v>
          </cell>
          <cell r="R71" t="str">
            <v>-</v>
          </cell>
          <cell r="S71" t="str">
            <v>-</v>
          </cell>
          <cell r="T71">
            <v>5250</v>
          </cell>
        </row>
        <row r="72">
          <cell r="A72" t="str">
            <v>28216834</v>
          </cell>
          <cell r="B72" t="str">
            <v>GARCIA  TRUJILLO JORGE MIGUEL</v>
          </cell>
          <cell r="C72" t="str">
            <v>ASISTENTE ADMINISTRATIVO</v>
          </cell>
          <cell r="D72" t="str">
            <v>UNIDAD DE CONTABILIDAD</v>
          </cell>
          <cell r="E72">
            <v>40484</v>
          </cell>
          <cell r="F72">
            <v>40574</v>
          </cell>
          <cell r="G72" t="str">
            <v>CAS D.L. 1057</v>
          </cell>
          <cell r="H72">
            <v>1650</v>
          </cell>
          <cell r="I72" t="str">
            <v>-</v>
          </cell>
          <cell r="J72" t="str">
            <v>-</v>
          </cell>
          <cell r="K72" t="str">
            <v>-</v>
          </cell>
          <cell r="L72" t="str">
            <v>-</v>
          </cell>
          <cell r="M72" t="str">
            <v>-</v>
          </cell>
          <cell r="N72" t="str">
            <v>-</v>
          </cell>
          <cell r="O72" t="str">
            <v>-</v>
          </cell>
          <cell r="P72" t="str">
            <v>-</v>
          </cell>
          <cell r="Q72" t="str">
            <v>-</v>
          </cell>
          <cell r="R72" t="str">
            <v>-</v>
          </cell>
          <cell r="S72" t="str">
            <v>-</v>
          </cell>
          <cell r="T72">
            <v>1650</v>
          </cell>
        </row>
        <row r="73">
          <cell r="A73" t="str">
            <v>10700554</v>
          </cell>
          <cell r="B73" t="str">
            <v>SAVERO ABUHADBA SARA KARINA</v>
          </cell>
          <cell r="C73" t="str">
            <v>ANALISTA</v>
          </cell>
          <cell r="D73" t="str">
            <v>UNIDAD DE CONTABILIDAD</v>
          </cell>
          <cell r="E73">
            <v>40484</v>
          </cell>
          <cell r="F73">
            <v>40908</v>
          </cell>
          <cell r="G73" t="str">
            <v>CAS D.L. 1057</v>
          </cell>
          <cell r="H73">
            <v>3000</v>
          </cell>
          <cell r="I73">
            <v>3000</v>
          </cell>
          <cell r="J73">
            <v>3000</v>
          </cell>
          <cell r="K73">
            <v>3000</v>
          </cell>
          <cell r="L73">
            <v>3000</v>
          </cell>
          <cell r="M73">
            <v>3000</v>
          </cell>
          <cell r="N73">
            <v>3000</v>
          </cell>
          <cell r="O73">
            <v>3000</v>
          </cell>
          <cell r="P73">
            <v>3000</v>
          </cell>
          <cell r="Q73">
            <v>3000</v>
          </cell>
          <cell r="R73">
            <v>3000</v>
          </cell>
          <cell r="S73">
            <v>3000</v>
          </cell>
          <cell r="T73">
            <v>36000</v>
          </cell>
        </row>
        <row r="74">
          <cell r="A74" t="str">
            <v>33432319</v>
          </cell>
          <cell r="B74" t="str">
            <v>AQUINO  JULCA LUDERITS</v>
          </cell>
          <cell r="C74" t="str">
            <v>JEFA DE LA UNIDAD DE CONTABILIDAD</v>
          </cell>
          <cell r="D74" t="str">
            <v>UNIDAD DE CONTABILIDAD</v>
          </cell>
          <cell r="E74">
            <v>40864</v>
          </cell>
          <cell r="F74">
            <v>40908</v>
          </cell>
          <cell r="G74" t="str">
            <v>CAS D.L. 1057</v>
          </cell>
          <cell r="H74" t="str">
            <v>-</v>
          </cell>
          <cell r="I74" t="str">
            <v>-</v>
          </cell>
          <cell r="J74" t="str">
            <v>-</v>
          </cell>
          <cell r="K74" t="str">
            <v>-</v>
          </cell>
          <cell r="L74" t="str">
            <v>-</v>
          </cell>
          <cell r="M74" t="str">
            <v>-</v>
          </cell>
          <cell r="N74" t="str">
            <v>-</v>
          </cell>
          <cell r="O74" t="str">
            <v>-</v>
          </cell>
          <cell r="P74" t="str">
            <v>-</v>
          </cell>
          <cell r="Q74" t="str">
            <v>-</v>
          </cell>
          <cell r="R74">
            <v>1866.7</v>
          </cell>
          <cell r="S74">
            <v>4200</v>
          </cell>
          <cell r="T74">
            <v>6066.7</v>
          </cell>
        </row>
        <row r="75">
          <cell r="A75" t="str">
            <v>06764849</v>
          </cell>
          <cell r="B75" t="str">
            <v>MUÑOZ HUAMAN MARLENY AZALIA</v>
          </cell>
          <cell r="C75" t="str">
            <v>ASISTENTE ADMINISTRATIVO</v>
          </cell>
          <cell r="D75" t="str">
            <v>UNIDAD DE CONTABILIDAD</v>
          </cell>
          <cell r="E75">
            <v>40864</v>
          </cell>
          <cell r="F75">
            <v>40939</v>
          </cell>
          <cell r="G75" t="str">
            <v>CAS D.L. 1057</v>
          </cell>
          <cell r="H75" t="str">
            <v>-</v>
          </cell>
          <cell r="I75" t="str">
            <v>-</v>
          </cell>
          <cell r="J75" t="str">
            <v>-</v>
          </cell>
          <cell r="K75" t="str">
            <v>-</v>
          </cell>
          <cell r="L75" t="str">
            <v>-</v>
          </cell>
          <cell r="M75" t="str">
            <v>-</v>
          </cell>
          <cell r="N75" t="str">
            <v>-</v>
          </cell>
          <cell r="O75" t="str">
            <v>-</v>
          </cell>
          <cell r="P75" t="str">
            <v>-</v>
          </cell>
          <cell r="Q75" t="str">
            <v>-</v>
          </cell>
          <cell r="R75">
            <v>1166.5999999999999</v>
          </cell>
          <cell r="S75">
            <v>2500</v>
          </cell>
          <cell r="T75">
            <v>3666.6</v>
          </cell>
        </row>
        <row r="76">
          <cell r="A76" t="str">
            <v>09885110</v>
          </cell>
          <cell r="B76" t="str">
            <v>ALVARADO PALACIOS WILLY ALEJANDRO</v>
          </cell>
          <cell r="C76" t="str">
            <v>JEFE DE LA UNIDAD DE LOGISTICA</v>
          </cell>
          <cell r="D76" t="str">
            <v>UNIDAD DE LOGÍSTICA</v>
          </cell>
          <cell r="E76">
            <v>40043</v>
          </cell>
          <cell r="F76">
            <v>40823</v>
          </cell>
          <cell r="G76" t="str">
            <v>CAS D.L. 1057</v>
          </cell>
          <cell r="H76">
            <v>7000</v>
          </cell>
          <cell r="I76">
            <v>7000</v>
          </cell>
          <cell r="J76">
            <v>7000</v>
          </cell>
          <cell r="K76">
            <v>7000</v>
          </cell>
          <cell r="L76">
            <v>7000</v>
          </cell>
          <cell r="M76">
            <v>7000</v>
          </cell>
          <cell r="N76">
            <v>7000</v>
          </cell>
          <cell r="O76">
            <v>7000</v>
          </cell>
          <cell r="P76">
            <v>7000</v>
          </cell>
          <cell r="Q76">
            <v>1633.3</v>
          </cell>
          <cell r="R76" t="str">
            <v>-</v>
          </cell>
          <cell r="S76" t="str">
            <v>-</v>
          </cell>
          <cell r="T76">
            <v>64633.3</v>
          </cell>
        </row>
        <row r="77">
          <cell r="A77" t="str">
            <v>42366479</v>
          </cell>
          <cell r="B77" t="str">
            <v>CARPIO VEGA JOSE NICANOR</v>
          </cell>
          <cell r="C77" t="str">
            <v>ESPECIALISTA EN CONTROL PATRIMONIAL</v>
          </cell>
          <cell r="D77" t="str">
            <v>UNIDAD DE LOGÍSTICA</v>
          </cell>
          <cell r="E77">
            <v>39722</v>
          </cell>
          <cell r="F77">
            <v>40663</v>
          </cell>
          <cell r="G77" t="str">
            <v>CAS D.L. 1057</v>
          </cell>
          <cell r="H77">
            <v>2300</v>
          </cell>
          <cell r="I77">
            <v>2300</v>
          </cell>
          <cell r="J77">
            <v>2300</v>
          </cell>
          <cell r="K77">
            <v>2300</v>
          </cell>
          <cell r="L77" t="str">
            <v>-</v>
          </cell>
          <cell r="M77" t="str">
            <v>-</v>
          </cell>
          <cell r="N77" t="str">
            <v>-</v>
          </cell>
          <cell r="O77" t="str">
            <v>-</v>
          </cell>
          <cell r="P77" t="str">
            <v>-</v>
          </cell>
          <cell r="Q77" t="str">
            <v>-</v>
          </cell>
          <cell r="R77" t="str">
            <v>-</v>
          </cell>
          <cell r="S77" t="str">
            <v>-</v>
          </cell>
          <cell r="T77">
            <v>9200</v>
          </cell>
        </row>
        <row r="78">
          <cell r="A78" t="str">
            <v>07461861</v>
          </cell>
          <cell r="B78" t="str">
            <v>CRIADO ALVAREZ WILLIAM PABLO</v>
          </cell>
          <cell r="C78" t="str">
            <v>CHOFER</v>
          </cell>
          <cell r="D78" t="str">
            <v>UNIDAD DE LOGÍSTICA</v>
          </cell>
          <cell r="E78">
            <v>40028</v>
          </cell>
          <cell r="F78">
            <v>40908</v>
          </cell>
          <cell r="G78" t="str">
            <v>CAS D.L. 1057</v>
          </cell>
          <cell r="H78">
            <v>1700</v>
          </cell>
          <cell r="I78">
            <v>1700</v>
          </cell>
          <cell r="J78">
            <v>1700</v>
          </cell>
          <cell r="K78">
            <v>1700</v>
          </cell>
          <cell r="L78">
            <v>1700</v>
          </cell>
          <cell r="M78">
            <v>1700</v>
          </cell>
          <cell r="N78">
            <v>1700</v>
          </cell>
          <cell r="O78">
            <v>1700</v>
          </cell>
          <cell r="P78">
            <v>1700</v>
          </cell>
          <cell r="Q78">
            <v>1700</v>
          </cell>
          <cell r="R78">
            <v>1700</v>
          </cell>
          <cell r="S78">
            <v>1700</v>
          </cell>
          <cell r="T78">
            <v>20400</v>
          </cell>
        </row>
        <row r="79">
          <cell r="A79" t="str">
            <v>08854206</v>
          </cell>
          <cell r="B79" t="str">
            <v>DAMACEN MELENDEZ ALBERTO</v>
          </cell>
          <cell r="C79" t="str">
            <v>PROGRAMADOR LOGISTICO</v>
          </cell>
          <cell r="D79" t="str">
            <v>UNIDAD DE LOGÍSTICA</v>
          </cell>
          <cell r="E79">
            <v>39722</v>
          </cell>
          <cell r="F79">
            <v>40574</v>
          </cell>
          <cell r="G79" t="str">
            <v>CAS D.L. 1057</v>
          </cell>
          <cell r="H79">
            <v>0</v>
          </cell>
          <cell r="I79" t="str">
            <v>-</v>
          </cell>
          <cell r="J79" t="str">
            <v>-</v>
          </cell>
          <cell r="K79" t="str">
            <v>-</v>
          </cell>
          <cell r="L79" t="str">
            <v>-</v>
          </cell>
          <cell r="M79" t="str">
            <v>-</v>
          </cell>
          <cell r="N79" t="str">
            <v>-</v>
          </cell>
          <cell r="O79" t="str">
            <v>-</v>
          </cell>
          <cell r="P79" t="str">
            <v>-</v>
          </cell>
          <cell r="Q79" t="str">
            <v>-</v>
          </cell>
          <cell r="R79" t="str">
            <v>-</v>
          </cell>
          <cell r="S79" t="str">
            <v>-</v>
          </cell>
          <cell r="T79">
            <v>0</v>
          </cell>
        </row>
        <row r="80">
          <cell r="A80" t="str">
            <v>07468015</v>
          </cell>
          <cell r="B80" t="str">
            <v>ESTRADA CHAVEZ DOMINGO SORIANO</v>
          </cell>
          <cell r="C80" t="str">
            <v>AUXILIAR ADMINISTRATIVO</v>
          </cell>
          <cell r="D80" t="str">
            <v>UNIDAD DE LOGÍSTICA</v>
          </cell>
          <cell r="E80">
            <v>39722</v>
          </cell>
          <cell r="F80">
            <v>40908</v>
          </cell>
          <cell r="G80" t="str">
            <v>CAS D.L. 1057</v>
          </cell>
          <cell r="H80">
            <v>1700</v>
          </cell>
          <cell r="I80">
            <v>1700</v>
          </cell>
          <cell r="J80">
            <v>1700</v>
          </cell>
          <cell r="K80">
            <v>1700</v>
          </cell>
          <cell r="L80">
            <v>1700</v>
          </cell>
          <cell r="M80">
            <v>1700</v>
          </cell>
          <cell r="N80">
            <v>1700</v>
          </cell>
          <cell r="O80">
            <v>1700</v>
          </cell>
          <cell r="P80">
            <v>1700</v>
          </cell>
          <cell r="Q80">
            <v>1700</v>
          </cell>
          <cell r="R80">
            <v>1700</v>
          </cell>
          <cell r="S80">
            <v>1700</v>
          </cell>
          <cell r="T80">
            <v>20400</v>
          </cell>
        </row>
        <row r="81">
          <cell r="A81" t="str">
            <v>25617046</v>
          </cell>
          <cell r="B81" t="str">
            <v>FERRARO CORIGLIANO ROSANNA VICTORIA</v>
          </cell>
          <cell r="C81" t="str">
            <v>TECNICO EN TRAMITE DOCUMENTARIO</v>
          </cell>
          <cell r="D81" t="str">
            <v>UNIDAD DE LOGÍSTICA</v>
          </cell>
          <cell r="E81">
            <v>39722</v>
          </cell>
          <cell r="F81">
            <v>40877</v>
          </cell>
          <cell r="G81" t="str">
            <v>CAS D.L. 1057</v>
          </cell>
          <cell r="H81">
            <v>2500</v>
          </cell>
          <cell r="I81">
            <v>2500</v>
          </cell>
          <cell r="J81">
            <v>2500</v>
          </cell>
          <cell r="K81">
            <v>2500</v>
          </cell>
          <cell r="L81">
            <v>2500</v>
          </cell>
          <cell r="M81">
            <v>2500</v>
          </cell>
          <cell r="N81">
            <v>2500</v>
          </cell>
          <cell r="O81">
            <v>2500</v>
          </cell>
          <cell r="P81">
            <v>2500</v>
          </cell>
          <cell r="Q81">
            <v>2500</v>
          </cell>
          <cell r="R81">
            <v>2500</v>
          </cell>
          <cell r="S81" t="str">
            <v>-</v>
          </cell>
          <cell r="T81">
            <v>27500</v>
          </cell>
        </row>
        <row r="82">
          <cell r="A82" t="str">
            <v>08493814</v>
          </cell>
          <cell r="B82" t="str">
            <v>FIEROVICH GUEVARA CARMEN MARLENE</v>
          </cell>
          <cell r="C82" t="str">
            <v>ASISTENTE PARA EL ARCHIVO CENTRAL</v>
          </cell>
          <cell r="D82" t="str">
            <v>UNIDAD DE LOGÍSTICA</v>
          </cell>
          <cell r="E82">
            <v>39755</v>
          </cell>
          <cell r="F82">
            <v>40678</v>
          </cell>
          <cell r="G82" t="str">
            <v>CAS D.L. 1057</v>
          </cell>
          <cell r="H82">
            <v>1500</v>
          </cell>
          <cell r="I82">
            <v>1500</v>
          </cell>
          <cell r="J82">
            <v>1500</v>
          </cell>
          <cell r="K82">
            <v>1500</v>
          </cell>
          <cell r="L82">
            <v>750</v>
          </cell>
          <cell r="M82" t="str">
            <v>-</v>
          </cell>
          <cell r="N82" t="str">
            <v>-</v>
          </cell>
          <cell r="O82" t="str">
            <v>-</v>
          </cell>
          <cell r="P82" t="str">
            <v>-</v>
          </cell>
          <cell r="Q82" t="str">
            <v>-</v>
          </cell>
          <cell r="R82" t="str">
            <v>-</v>
          </cell>
          <cell r="S82" t="str">
            <v>-</v>
          </cell>
          <cell r="T82">
            <v>6750</v>
          </cell>
        </row>
        <row r="83">
          <cell r="A83" t="str">
            <v>45686038</v>
          </cell>
          <cell r="B83" t="str">
            <v>MARTINEZ ALVAREZ GINO WALTER FERNANDO</v>
          </cell>
          <cell r="C83" t="str">
            <v>ASISTENTE ADMINISTRATIVO B</v>
          </cell>
          <cell r="D83" t="str">
            <v>UNIDAD DE LOGÍSTICA</v>
          </cell>
          <cell r="E83">
            <v>39722</v>
          </cell>
          <cell r="F83">
            <v>40694</v>
          </cell>
          <cell r="G83" t="str">
            <v>CAS D.L. 1057</v>
          </cell>
          <cell r="H83">
            <v>1200</v>
          </cell>
          <cell r="I83">
            <v>1200</v>
          </cell>
          <cell r="J83">
            <v>1200</v>
          </cell>
          <cell r="K83">
            <v>1200</v>
          </cell>
          <cell r="L83">
            <v>1200</v>
          </cell>
          <cell r="M83" t="str">
            <v>-</v>
          </cell>
          <cell r="N83" t="str">
            <v>-</v>
          </cell>
          <cell r="O83" t="str">
            <v>-</v>
          </cell>
          <cell r="P83" t="str">
            <v>-</v>
          </cell>
          <cell r="Q83" t="str">
            <v>-</v>
          </cell>
          <cell r="R83" t="str">
            <v>-</v>
          </cell>
          <cell r="S83" t="str">
            <v>-</v>
          </cell>
          <cell r="T83">
            <v>6000</v>
          </cell>
        </row>
        <row r="84">
          <cell r="A84" t="str">
            <v>06797190</v>
          </cell>
          <cell r="B84" t="str">
            <v>ÑAHUIS ROJAS GUIDO ENRIQUE</v>
          </cell>
          <cell r="C84" t="str">
            <v>AUXILIAR ADMINISTRATIVO</v>
          </cell>
          <cell r="D84" t="str">
            <v>UNIDAD DE LOGÍSTICA</v>
          </cell>
          <cell r="E84">
            <v>39722</v>
          </cell>
          <cell r="F84">
            <v>40908</v>
          </cell>
          <cell r="G84" t="str">
            <v>CAS D.L. 1057</v>
          </cell>
          <cell r="H84">
            <v>1700</v>
          </cell>
          <cell r="I84">
            <v>1700</v>
          </cell>
          <cell r="J84">
            <v>1700</v>
          </cell>
          <cell r="K84">
            <v>1700</v>
          </cell>
          <cell r="L84">
            <v>1700</v>
          </cell>
          <cell r="M84">
            <v>1700</v>
          </cell>
          <cell r="N84">
            <v>1700</v>
          </cell>
          <cell r="O84">
            <v>1700</v>
          </cell>
          <cell r="P84">
            <v>1700</v>
          </cell>
          <cell r="Q84">
            <v>1700</v>
          </cell>
          <cell r="R84">
            <v>1700</v>
          </cell>
          <cell r="S84">
            <v>1700</v>
          </cell>
          <cell r="T84">
            <v>20400</v>
          </cell>
        </row>
        <row r="85">
          <cell r="A85" t="str">
            <v>06590353</v>
          </cell>
          <cell r="B85" t="str">
            <v>ORDOÑEZ BRAVO VICTOR RAUL</v>
          </cell>
          <cell r="C85" t="str">
            <v>ASISTENTE DE ALMACÉN</v>
          </cell>
          <cell r="D85" t="str">
            <v>UNIDAD DE LOGÍSTICA</v>
          </cell>
          <cell r="E85">
            <v>39722</v>
          </cell>
          <cell r="F85">
            <v>40908</v>
          </cell>
          <cell r="G85" t="str">
            <v>CAS D.L. 1057</v>
          </cell>
          <cell r="H85">
            <v>3000</v>
          </cell>
          <cell r="I85">
            <v>3000</v>
          </cell>
          <cell r="J85">
            <v>3000</v>
          </cell>
          <cell r="K85">
            <v>3000</v>
          </cell>
          <cell r="L85">
            <v>3000</v>
          </cell>
          <cell r="M85">
            <v>3000</v>
          </cell>
          <cell r="N85">
            <v>3000</v>
          </cell>
          <cell r="O85">
            <v>3000</v>
          </cell>
          <cell r="P85">
            <v>3000</v>
          </cell>
          <cell r="Q85">
            <v>3000</v>
          </cell>
          <cell r="R85">
            <v>3000</v>
          </cell>
          <cell r="S85">
            <v>3000</v>
          </cell>
          <cell r="T85">
            <v>36000</v>
          </cell>
        </row>
        <row r="86">
          <cell r="A86" t="str">
            <v>10556692</v>
          </cell>
          <cell r="B86" t="str">
            <v>PEREZ VIGIL JORGE LUIS</v>
          </cell>
          <cell r="C86" t="str">
            <v>ESPECIALISTA</v>
          </cell>
          <cell r="D86" t="str">
            <v>UNIDAD DE LOGÍSTICA</v>
          </cell>
          <cell r="E86">
            <v>39722</v>
          </cell>
          <cell r="F86">
            <v>40939</v>
          </cell>
          <cell r="G86" t="str">
            <v>CAS D.L. 1057</v>
          </cell>
          <cell r="H86">
            <v>3500</v>
          </cell>
          <cell r="I86" t="str">
            <v>-</v>
          </cell>
          <cell r="J86" t="str">
            <v>-</v>
          </cell>
          <cell r="K86" t="str">
            <v>-</v>
          </cell>
          <cell r="L86" t="str">
            <v>-</v>
          </cell>
          <cell r="M86" t="str">
            <v>-</v>
          </cell>
          <cell r="N86" t="str">
            <v>-</v>
          </cell>
          <cell r="O86" t="str">
            <v>-</v>
          </cell>
          <cell r="P86" t="str">
            <v>-</v>
          </cell>
          <cell r="Q86" t="str">
            <v>-</v>
          </cell>
          <cell r="R86">
            <v>2666.67</v>
          </cell>
          <cell r="S86">
            <v>4000</v>
          </cell>
          <cell r="T86">
            <v>10166.67</v>
          </cell>
        </row>
        <row r="87">
          <cell r="A87" t="str">
            <v>31674336</v>
          </cell>
          <cell r="B87" t="str">
            <v>YZAGUIRRE FIGUEROA ERIBERTO JOSE</v>
          </cell>
          <cell r="C87" t="str">
            <v>ESPECIALISTA DE SERVICIOS GENERALES</v>
          </cell>
          <cell r="D87" t="str">
            <v>UNIDAD DE LOGÍSTICA</v>
          </cell>
          <cell r="E87">
            <v>40065</v>
          </cell>
          <cell r="F87">
            <v>40816</v>
          </cell>
          <cell r="G87" t="str">
            <v>CAS D.L. 1057</v>
          </cell>
          <cell r="H87">
            <v>3000</v>
          </cell>
          <cell r="I87">
            <v>3000</v>
          </cell>
          <cell r="J87">
            <v>3000</v>
          </cell>
          <cell r="K87">
            <v>3000</v>
          </cell>
          <cell r="L87">
            <v>3000</v>
          </cell>
          <cell r="M87">
            <v>3000</v>
          </cell>
          <cell r="N87">
            <v>3000</v>
          </cell>
          <cell r="O87">
            <v>3000</v>
          </cell>
          <cell r="P87">
            <v>3000</v>
          </cell>
          <cell r="Q87" t="str">
            <v>-</v>
          </cell>
          <cell r="R87" t="str">
            <v>-</v>
          </cell>
          <cell r="S87" t="str">
            <v>-</v>
          </cell>
          <cell r="T87">
            <v>27000</v>
          </cell>
        </row>
        <row r="88">
          <cell r="A88" t="str">
            <v>06772246</v>
          </cell>
          <cell r="B88" t="str">
            <v>CARRETEROS QUINTANILLA ARNALDO JOHN</v>
          </cell>
          <cell r="C88" t="str">
            <v>ESPECIALISTA EN CONTRATACIONES PUBLICAS</v>
          </cell>
          <cell r="D88" t="str">
            <v>UNIDAD DE LOGÍSTICA</v>
          </cell>
          <cell r="E88">
            <v>40119</v>
          </cell>
          <cell r="F88">
            <v>40574</v>
          </cell>
          <cell r="G88" t="str">
            <v>CAS D.L. 1057</v>
          </cell>
          <cell r="H88">
            <v>4000</v>
          </cell>
          <cell r="I88" t="str">
            <v>-</v>
          </cell>
          <cell r="J88" t="str">
            <v>-</v>
          </cell>
          <cell r="K88" t="str">
            <v>-</v>
          </cell>
          <cell r="L88" t="str">
            <v>-</v>
          </cell>
          <cell r="M88" t="str">
            <v>-</v>
          </cell>
          <cell r="N88" t="str">
            <v>-</v>
          </cell>
          <cell r="O88" t="str">
            <v>-</v>
          </cell>
          <cell r="P88" t="str">
            <v>-</v>
          </cell>
          <cell r="Q88" t="str">
            <v>-</v>
          </cell>
          <cell r="R88" t="str">
            <v>-</v>
          </cell>
          <cell r="S88" t="str">
            <v>-</v>
          </cell>
          <cell r="T88">
            <v>4000</v>
          </cell>
        </row>
        <row r="89">
          <cell r="A89" t="str">
            <v>44373991</v>
          </cell>
          <cell r="B89" t="str">
            <v>MOGOLLON ROSALES DANIEL ALEXANDER</v>
          </cell>
          <cell r="C89" t="str">
            <v>ASISTENTE DE PROGRAMACION</v>
          </cell>
          <cell r="D89" t="str">
            <v>UNIDAD DE LOGÍSTICA</v>
          </cell>
          <cell r="E89">
            <v>40217</v>
          </cell>
          <cell r="F89">
            <v>40908</v>
          </cell>
          <cell r="G89" t="str">
            <v>CAS D.L. 1057</v>
          </cell>
          <cell r="H89">
            <v>1800</v>
          </cell>
          <cell r="I89">
            <v>1800</v>
          </cell>
          <cell r="J89">
            <v>1800</v>
          </cell>
          <cell r="K89">
            <v>1800</v>
          </cell>
          <cell r="L89">
            <v>1800</v>
          </cell>
          <cell r="M89">
            <v>1800</v>
          </cell>
          <cell r="N89">
            <v>1800</v>
          </cell>
          <cell r="O89">
            <v>1800</v>
          </cell>
          <cell r="P89">
            <v>1800</v>
          </cell>
          <cell r="Q89">
            <v>1800</v>
          </cell>
          <cell r="R89">
            <v>1800</v>
          </cell>
          <cell r="S89">
            <v>1800</v>
          </cell>
          <cell r="T89">
            <v>21600</v>
          </cell>
        </row>
        <row r="90">
          <cell r="A90" t="str">
            <v>44188562</v>
          </cell>
          <cell r="B90" t="str">
            <v>MOSCAYZA RUBIO YAJAIDA JOHANNA</v>
          </cell>
          <cell r="C90" t="str">
            <v>ASISTENTE ADMINISTRATIVO</v>
          </cell>
          <cell r="D90" t="str">
            <v>UNIDAD DE LOGÍSTICA</v>
          </cell>
          <cell r="E90">
            <v>40212</v>
          </cell>
          <cell r="F90">
            <v>40908</v>
          </cell>
          <cell r="G90" t="str">
            <v>CAS D.L. 1057</v>
          </cell>
          <cell r="H90">
            <v>1500</v>
          </cell>
          <cell r="I90">
            <v>1500</v>
          </cell>
          <cell r="J90">
            <v>1500</v>
          </cell>
          <cell r="K90">
            <v>150</v>
          </cell>
          <cell r="L90">
            <v>0</v>
          </cell>
          <cell r="M90">
            <v>0</v>
          </cell>
          <cell r="N90">
            <v>1350</v>
          </cell>
          <cell r="O90">
            <v>1500</v>
          </cell>
          <cell r="P90">
            <v>1500</v>
          </cell>
          <cell r="Q90">
            <v>1500</v>
          </cell>
          <cell r="R90">
            <v>1500</v>
          </cell>
          <cell r="S90">
            <v>1500</v>
          </cell>
          <cell r="T90">
            <v>13500</v>
          </cell>
        </row>
        <row r="91">
          <cell r="A91" t="str">
            <v>40247434</v>
          </cell>
          <cell r="B91" t="str">
            <v>APOLO ESPINAL CARLOS ENRIQUE</v>
          </cell>
          <cell r="C91" t="str">
            <v>ASISTENTE EN CONTRATACIONES PUBLICAS</v>
          </cell>
          <cell r="D91" t="str">
            <v>UNIDAD DE LOGÍSTICA</v>
          </cell>
          <cell r="E91">
            <v>40375</v>
          </cell>
          <cell r="F91">
            <v>40574</v>
          </cell>
          <cell r="G91" t="str">
            <v>CAS D.L. 1057</v>
          </cell>
          <cell r="H91">
            <v>2750</v>
          </cell>
          <cell r="I91" t="str">
            <v>-</v>
          </cell>
          <cell r="J91" t="str">
            <v>-</v>
          </cell>
          <cell r="K91" t="str">
            <v>-</v>
          </cell>
          <cell r="L91" t="str">
            <v>-</v>
          </cell>
          <cell r="M91" t="str">
            <v>-</v>
          </cell>
          <cell r="N91" t="str">
            <v>-</v>
          </cell>
          <cell r="O91" t="str">
            <v>-</v>
          </cell>
          <cell r="P91" t="str">
            <v>-</v>
          </cell>
          <cell r="Q91" t="str">
            <v>-</v>
          </cell>
          <cell r="R91" t="str">
            <v>-</v>
          </cell>
          <cell r="S91" t="str">
            <v>-</v>
          </cell>
          <cell r="T91">
            <v>2750</v>
          </cell>
        </row>
        <row r="92">
          <cell r="A92" t="str">
            <v>10176494</v>
          </cell>
          <cell r="B92" t="str">
            <v>CRUZ SALAZAR GASTON MIGUEL</v>
          </cell>
          <cell r="C92" t="str">
            <v>TECNICO EN CONTROL PATRIMONIAL (ADMINISTRATIVO)</v>
          </cell>
          <cell r="D92" t="str">
            <v>UNIDAD DE LOGÍSTICA</v>
          </cell>
          <cell r="E92">
            <v>40375</v>
          </cell>
          <cell r="F92">
            <v>40908</v>
          </cell>
          <cell r="G92" t="str">
            <v>CAS D.L. 1057</v>
          </cell>
          <cell r="H92">
            <v>1920</v>
          </cell>
          <cell r="I92">
            <v>1920</v>
          </cell>
          <cell r="J92">
            <v>1920</v>
          </cell>
          <cell r="K92">
            <v>1920</v>
          </cell>
          <cell r="L92">
            <v>1920</v>
          </cell>
          <cell r="M92">
            <v>1920</v>
          </cell>
          <cell r="N92">
            <v>1920</v>
          </cell>
          <cell r="O92">
            <v>1920</v>
          </cell>
          <cell r="P92">
            <v>1920</v>
          </cell>
          <cell r="Q92">
            <v>1920</v>
          </cell>
          <cell r="R92">
            <v>1920</v>
          </cell>
          <cell r="S92">
            <v>1920</v>
          </cell>
          <cell r="T92">
            <v>23040</v>
          </cell>
        </row>
        <row r="93">
          <cell r="A93" t="str">
            <v>09905858</v>
          </cell>
          <cell r="B93" t="str">
            <v>DAVILA FERNANDEZ TANIA CECILIA</v>
          </cell>
          <cell r="C93" t="str">
            <v>ESPECIALISTA EN CONTRATACIONES PUBLICAS</v>
          </cell>
          <cell r="D93" t="str">
            <v>UNIDAD DE LOGÍSTICA</v>
          </cell>
          <cell r="E93">
            <v>40375</v>
          </cell>
          <cell r="F93">
            <v>40908</v>
          </cell>
          <cell r="G93" t="str">
            <v>CAS D.L. 1057</v>
          </cell>
          <cell r="H93">
            <v>4000</v>
          </cell>
          <cell r="I93">
            <v>4000</v>
          </cell>
          <cell r="J93">
            <v>4000</v>
          </cell>
          <cell r="K93">
            <v>4000</v>
          </cell>
          <cell r="L93">
            <v>4000</v>
          </cell>
          <cell r="M93">
            <v>4000</v>
          </cell>
          <cell r="N93">
            <v>4000</v>
          </cell>
          <cell r="O93">
            <v>4000</v>
          </cell>
          <cell r="P93">
            <v>4000</v>
          </cell>
          <cell r="Q93">
            <v>4000</v>
          </cell>
          <cell r="R93">
            <v>4000</v>
          </cell>
          <cell r="S93">
            <v>4000</v>
          </cell>
          <cell r="T93">
            <v>48000</v>
          </cell>
        </row>
        <row r="94">
          <cell r="A94" t="str">
            <v>31669834</v>
          </cell>
          <cell r="B94" t="str">
            <v>LA ROSA SANCHEZ  PAREDES CARLOS MARTIN ANTONINO</v>
          </cell>
          <cell r="C94" t="str">
            <v>ANALISTA EN CONTRATACIONES PUBLICAS</v>
          </cell>
          <cell r="D94" t="str">
            <v>UNIDAD DE LOGÍSTICA</v>
          </cell>
          <cell r="E94">
            <v>40375</v>
          </cell>
          <cell r="F94">
            <v>40908</v>
          </cell>
          <cell r="G94" t="str">
            <v>CAS D.L. 1057</v>
          </cell>
          <cell r="H94">
            <v>3850</v>
          </cell>
          <cell r="I94">
            <v>3850</v>
          </cell>
          <cell r="J94">
            <v>3850</v>
          </cell>
          <cell r="K94">
            <v>3850</v>
          </cell>
          <cell r="L94">
            <v>3850</v>
          </cell>
          <cell r="M94">
            <v>3850</v>
          </cell>
          <cell r="N94">
            <v>3850</v>
          </cell>
          <cell r="O94">
            <v>3850</v>
          </cell>
          <cell r="P94">
            <v>3850</v>
          </cell>
          <cell r="Q94">
            <v>3850</v>
          </cell>
          <cell r="R94">
            <v>3850</v>
          </cell>
          <cell r="S94">
            <v>3850</v>
          </cell>
          <cell r="T94">
            <v>46200</v>
          </cell>
        </row>
        <row r="95">
          <cell r="A95" t="str">
            <v>41489870</v>
          </cell>
          <cell r="B95" t="str">
            <v>PASAPERA TRUJILLO DIANA ROXANA</v>
          </cell>
          <cell r="C95" t="str">
            <v>APOYO ADMINISTRATIVO PARA EL TRAMITE DE PAGO</v>
          </cell>
          <cell r="D95" t="str">
            <v>UNIDAD DE LOGÍSTICA</v>
          </cell>
          <cell r="E95">
            <v>40375</v>
          </cell>
          <cell r="F95">
            <v>40574</v>
          </cell>
          <cell r="G95" t="str">
            <v>CAS D.L. 1057</v>
          </cell>
          <cell r="H95">
            <v>1320</v>
          </cell>
          <cell r="I95" t="str">
            <v>-</v>
          </cell>
          <cell r="J95" t="str">
            <v>-</v>
          </cell>
          <cell r="K95" t="str">
            <v>-</v>
          </cell>
          <cell r="L95" t="str">
            <v>-</v>
          </cell>
          <cell r="M95" t="str">
            <v>-</v>
          </cell>
          <cell r="N95" t="str">
            <v>-</v>
          </cell>
          <cell r="O95" t="str">
            <v>-</v>
          </cell>
          <cell r="P95" t="str">
            <v>-</v>
          </cell>
          <cell r="Q95" t="str">
            <v>-</v>
          </cell>
          <cell r="R95" t="str">
            <v>-</v>
          </cell>
          <cell r="S95" t="str">
            <v>-</v>
          </cell>
          <cell r="T95">
            <v>1320</v>
          </cell>
        </row>
        <row r="96">
          <cell r="A96" t="str">
            <v>40334864</v>
          </cell>
          <cell r="B96" t="str">
            <v>PATOW  VELASQUEZ  RODOLFO STARRING</v>
          </cell>
          <cell r="C96" t="str">
            <v>TECNICO EN CONTROL PATRIMONIAL (OPERARIO)</v>
          </cell>
          <cell r="D96" t="str">
            <v>UNIDAD DE LOGÍSTICA</v>
          </cell>
          <cell r="E96">
            <v>40375</v>
          </cell>
          <cell r="F96">
            <v>40633</v>
          </cell>
          <cell r="G96" t="str">
            <v>CAS D.L. 1057</v>
          </cell>
          <cell r="H96">
            <v>1920</v>
          </cell>
          <cell r="I96">
            <v>1920</v>
          </cell>
          <cell r="J96">
            <v>1920</v>
          </cell>
          <cell r="K96" t="str">
            <v>-</v>
          </cell>
          <cell r="L96" t="str">
            <v>-</v>
          </cell>
          <cell r="M96" t="str">
            <v>-</v>
          </cell>
          <cell r="N96" t="str">
            <v>-</v>
          </cell>
          <cell r="O96" t="str">
            <v>-</v>
          </cell>
          <cell r="P96" t="str">
            <v>-</v>
          </cell>
          <cell r="Q96" t="str">
            <v>-</v>
          </cell>
          <cell r="R96" t="str">
            <v>-</v>
          </cell>
          <cell r="S96" t="str">
            <v>-</v>
          </cell>
          <cell r="T96">
            <v>5760</v>
          </cell>
        </row>
        <row r="97">
          <cell r="A97" t="str">
            <v>09922093</v>
          </cell>
          <cell r="B97" t="str">
            <v>LAMA CASTRO IVAN GILBERTO</v>
          </cell>
          <cell r="C97" t="str">
            <v>TECNICO PARA EL AREA DE PROGRAMACION</v>
          </cell>
          <cell r="D97" t="str">
            <v>UNIDAD DE LOGÍSTICA</v>
          </cell>
          <cell r="E97">
            <v>40401</v>
          </cell>
          <cell r="F97">
            <v>40633</v>
          </cell>
          <cell r="G97" t="str">
            <v>CAS D.L. 1057</v>
          </cell>
          <cell r="H97">
            <v>1680</v>
          </cell>
          <cell r="I97">
            <v>1680</v>
          </cell>
          <cell r="J97">
            <v>1680</v>
          </cell>
          <cell r="K97" t="str">
            <v>-</v>
          </cell>
          <cell r="L97" t="str">
            <v>-</v>
          </cell>
          <cell r="M97" t="str">
            <v>-</v>
          </cell>
          <cell r="N97" t="str">
            <v>-</v>
          </cell>
          <cell r="O97" t="str">
            <v>-</v>
          </cell>
          <cell r="P97" t="str">
            <v>-</v>
          </cell>
          <cell r="Q97" t="str">
            <v>-</v>
          </cell>
          <cell r="R97" t="str">
            <v>-</v>
          </cell>
          <cell r="S97" t="str">
            <v>-</v>
          </cell>
          <cell r="T97">
            <v>5040</v>
          </cell>
        </row>
        <row r="98">
          <cell r="A98" t="str">
            <v>10556804</v>
          </cell>
          <cell r="B98" t="str">
            <v>MARQUEZ TITO JOSE ALBERTO</v>
          </cell>
          <cell r="C98" t="str">
            <v>AUXILIAR DE ARCHIVO</v>
          </cell>
          <cell r="D98" t="str">
            <v>UNIDAD DE LOGÍSTICA</v>
          </cell>
          <cell r="E98">
            <v>40401</v>
          </cell>
          <cell r="F98">
            <v>40633</v>
          </cell>
          <cell r="G98" t="str">
            <v>CAS D.L. 1057</v>
          </cell>
          <cell r="H98">
            <v>1200</v>
          </cell>
          <cell r="I98">
            <v>1200</v>
          </cell>
          <cell r="J98">
            <v>600</v>
          </cell>
          <cell r="K98" t="str">
            <v>-</v>
          </cell>
          <cell r="L98" t="str">
            <v>-</v>
          </cell>
          <cell r="M98" t="str">
            <v>-</v>
          </cell>
          <cell r="N98" t="str">
            <v>-</v>
          </cell>
          <cell r="O98" t="str">
            <v>-</v>
          </cell>
          <cell r="P98" t="str">
            <v>-</v>
          </cell>
          <cell r="Q98" t="str">
            <v>-</v>
          </cell>
          <cell r="R98" t="str">
            <v>-</v>
          </cell>
          <cell r="S98" t="str">
            <v>-</v>
          </cell>
          <cell r="T98">
            <v>3000</v>
          </cell>
        </row>
        <row r="99">
          <cell r="A99" t="str">
            <v>09126986</v>
          </cell>
          <cell r="B99" t="str">
            <v>MOTTA ARROYO DE CAMARENA NELY NARSISA</v>
          </cell>
          <cell r="C99" t="str">
            <v>AUXILIAR DE ARCHIVO</v>
          </cell>
          <cell r="D99" t="str">
            <v>UNIDAD DE LOGÍSTICA</v>
          </cell>
          <cell r="E99">
            <v>40401</v>
          </cell>
          <cell r="F99">
            <v>40574</v>
          </cell>
          <cell r="G99" t="str">
            <v>CAS D.L. 1057</v>
          </cell>
          <cell r="H99">
            <v>1200</v>
          </cell>
          <cell r="I99" t="str">
            <v>-</v>
          </cell>
          <cell r="J99" t="str">
            <v>-</v>
          </cell>
          <cell r="K99" t="str">
            <v>-</v>
          </cell>
          <cell r="L99" t="str">
            <v>-</v>
          </cell>
          <cell r="M99" t="str">
            <v>-</v>
          </cell>
          <cell r="N99" t="str">
            <v>-</v>
          </cell>
          <cell r="O99" t="str">
            <v>-</v>
          </cell>
          <cell r="P99" t="str">
            <v>-</v>
          </cell>
          <cell r="Q99" t="str">
            <v>-</v>
          </cell>
          <cell r="R99" t="str">
            <v>-</v>
          </cell>
          <cell r="S99" t="str">
            <v>-</v>
          </cell>
          <cell r="T99">
            <v>1200</v>
          </cell>
        </row>
        <row r="100">
          <cell r="A100" t="str">
            <v>10025667</v>
          </cell>
          <cell r="B100" t="str">
            <v>SILVA CALDAS DAVID ELI</v>
          </cell>
          <cell r="C100" t="str">
            <v>TECNICO DE ALMACEN</v>
          </cell>
          <cell r="D100" t="str">
            <v>UNIDAD DE LOGÍSTICA</v>
          </cell>
          <cell r="E100">
            <v>40401</v>
          </cell>
          <cell r="F100">
            <v>40633</v>
          </cell>
          <cell r="G100" t="str">
            <v>CAS D.L. 1057</v>
          </cell>
          <cell r="H100">
            <v>1150</v>
          </cell>
          <cell r="I100">
            <v>1150</v>
          </cell>
          <cell r="J100">
            <v>1150</v>
          </cell>
          <cell r="K100" t="str">
            <v>-</v>
          </cell>
          <cell r="L100" t="str">
            <v>-</v>
          </cell>
          <cell r="M100" t="str">
            <v>-</v>
          </cell>
          <cell r="N100" t="str">
            <v>-</v>
          </cell>
          <cell r="O100" t="str">
            <v>-</v>
          </cell>
          <cell r="P100" t="str">
            <v>-</v>
          </cell>
          <cell r="Q100" t="str">
            <v>-</v>
          </cell>
          <cell r="R100" t="str">
            <v>-</v>
          </cell>
          <cell r="S100" t="str">
            <v>-</v>
          </cell>
          <cell r="T100">
            <v>3450</v>
          </cell>
        </row>
        <row r="101">
          <cell r="A101" t="str">
            <v>46097257</v>
          </cell>
          <cell r="B101" t="str">
            <v>VALENZUELA GUEVARA MAURO HUGO</v>
          </cell>
          <cell r="C101" t="str">
            <v>AUXILIAR DE TRAMITE DOCUMENTARIO</v>
          </cell>
          <cell r="D101" t="str">
            <v>UNIDAD DE LOGÍSTICA</v>
          </cell>
          <cell r="E101">
            <v>40401</v>
          </cell>
          <cell r="F101">
            <v>40633</v>
          </cell>
          <cell r="G101" t="str">
            <v>CAS D.L. 1057</v>
          </cell>
          <cell r="H101">
            <v>1150</v>
          </cell>
          <cell r="I101">
            <v>1150</v>
          </cell>
          <cell r="J101">
            <v>1150</v>
          </cell>
          <cell r="K101" t="str">
            <v>-</v>
          </cell>
          <cell r="L101" t="str">
            <v>-</v>
          </cell>
          <cell r="M101" t="str">
            <v>-</v>
          </cell>
          <cell r="N101" t="str">
            <v>-</v>
          </cell>
          <cell r="O101" t="str">
            <v>-</v>
          </cell>
          <cell r="P101" t="str">
            <v>-</v>
          </cell>
          <cell r="Q101" t="str">
            <v>-</v>
          </cell>
          <cell r="R101" t="str">
            <v>-</v>
          </cell>
          <cell r="S101" t="str">
            <v>-</v>
          </cell>
          <cell r="T101">
            <v>3450</v>
          </cell>
        </row>
        <row r="102">
          <cell r="A102" t="str">
            <v>07766898</v>
          </cell>
          <cell r="B102" t="str">
            <v>AGÜERO IBARGUEN FRANKLIN ESTEBAN</v>
          </cell>
          <cell r="C102" t="str">
            <v>AUXILIAR EN ARCHIVO</v>
          </cell>
          <cell r="D102" t="str">
            <v>UNIDAD DE LOGÍSTICA</v>
          </cell>
          <cell r="E102">
            <v>40484</v>
          </cell>
          <cell r="F102">
            <v>40633</v>
          </cell>
          <cell r="G102" t="str">
            <v>CAS D.L. 1057</v>
          </cell>
          <cell r="H102">
            <v>1320</v>
          </cell>
          <cell r="I102">
            <v>1320</v>
          </cell>
          <cell r="J102">
            <v>1320</v>
          </cell>
          <cell r="K102" t="str">
            <v>-</v>
          </cell>
          <cell r="L102" t="str">
            <v>-</v>
          </cell>
          <cell r="M102" t="str">
            <v>-</v>
          </cell>
          <cell r="N102" t="str">
            <v>-</v>
          </cell>
          <cell r="O102" t="str">
            <v>-</v>
          </cell>
          <cell r="P102" t="str">
            <v>-</v>
          </cell>
          <cell r="Q102" t="str">
            <v>-</v>
          </cell>
          <cell r="R102" t="str">
            <v>-</v>
          </cell>
          <cell r="S102" t="str">
            <v>-</v>
          </cell>
          <cell r="T102">
            <v>3960</v>
          </cell>
        </row>
        <row r="103">
          <cell r="A103" t="str">
            <v>07530992</v>
          </cell>
          <cell r="B103" t="str">
            <v>ALVARADO ARELLANO EILEN YESSICA</v>
          </cell>
          <cell r="C103" t="str">
            <v>APOYO EN TRAMITE DOCUMENTARIO</v>
          </cell>
          <cell r="D103" t="str">
            <v>UNIDAD DE LOGÍSTICA</v>
          </cell>
          <cell r="E103">
            <v>40484</v>
          </cell>
          <cell r="F103">
            <v>40694</v>
          </cell>
          <cell r="G103" t="str">
            <v>CAS D.L. 1057</v>
          </cell>
          <cell r="H103">
            <v>1100</v>
          </cell>
          <cell r="I103">
            <v>1100</v>
          </cell>
          <cell r="J103">
            <v>1100</v>
          </cell>
          <cell r="K103">
            <v>1100</v>
          </cell>
          <cell r="L103">
            <v>1100</v>
          </cell>
          <cell r="M103" t="str">
            <v>-</v>
          </cell>
          <cell r="N103" t="str">
            <v>-</v>
          </cell>
          <cell r="O103" t="str">
            <v>-</v>
          </cell>
          <cell r="P103" t="str">
            <v>-</v>
          </cell>
          <cell r="Q103" t="str">
            <v>-</v>
          </cell>
          <cell r="R103" t="str">
            <v>-</v>
          </cell>
          <cell r="S103" t="str">
            <v>-</v>
          </cell>
          <cell r="T103">
            <v>5500</v>
          </cell>
        </row>
        <row r="104">
          <cell r="A104" t="str">
            <v>06766678</v>
          </cell>
          <cell r="B104" t="str">
            <v>CARBAJAL SANCHEZ SERGIO ANTONIO</v>
          </cell>
          <cell r="C104" t="str">
            <v>ESPECIALISTA EN PROGRAMACION</v>
          </cell>
          <cell r="D104" t="str">
            <v>UNIDAD DE LOGÍSTICA</v>
          </cell>
          <cell r="E104">
            <v>40484</v>
          </cell>
          <cell r="F104">
            <v>40602</v>
          </cell>
          <cell r="G104" t="str">
            <v>CAS D.L. 1057</v>
          </cell>
          <cell r="H104">
            <v>4000</v>
          </cell>
          <cell r="I104">
            <v>4000</v>
          </cell>
          <cell r="J104" t="str">
            <v>-</v>
          </cell>
          <cell r="K104" t="str">
            <v>-</v>
          </cell>
          <cell r="L104" t="str">
            <v>-</v>
          </cell>
          <cell r="M104" t="str">
            <v>-</v>
          </cell>
          <cell r="N104" t="str">
            <v>-</v>
          </cell>
          <cell r="O104" t="str">
            <v>-</v>
          </cell>
          <cell r="P104" t="str">
            <v>-</v>
          </cell>
          <cell r="Q104" t="str">
            <v>-</v>
          </cell>
          <cell r="R104" t="str">
            <v>-</v>
          </cell>
          <cell r="S104" t="str">
            <v>-</v>
          </cell>
          <cell r="T104">
            <v>8000</v>
          </cell>
        </row>
        <row r="105">
          <cell r="A105" t="str">
            <v>10079348</v>
          </cell>
          <cell r="B105" t="str">
            <v>CUEVA CAÑARI FELIPE ALFREDO</v>
          </cell>
          <cell r="C105" t="str">
            <v>APOYO PARA EL ARCHIVO CENTRAL DE LA UNIDAD DE LOGISTICA</v>
          </cell>
          <cell r="D105" t="str">
            <v>UNIDAD DE LOGÍSTICA</v>
          </cell>
          <cell r="E105">
            <v>40484</v>
          </cell>
          <cell r="F105">
            <v>40574</v>
          </cell>
          <cell r="G105" t="str">
            <v>CAS D.L. 1057</v>
          </cell>
          <cell r="H105">
            <v>1100</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v>1100</v>
          </cell>
        </row>
        <row r="106">
          <cell r="A106" t="str">
            <v>25575162</v>
          </cell>
          <cell r="B106" t="str">
            <v>FERNANDEZ DIAZ  LUCIA IRENE</v>
          </cell>
          <cell r="C106" t="str">
            <v>APOYO EN SERVICIOS GENERALES</v>
          </cell>
          <cell r="D106" t="str">
            <v>UNIDAD DE LOGÍSTICA</v>
          </cell>
          <cell r="E106">
            <v>40484</v>
          </cell>
          <cell r="F106">
            <v>40574</v>
          </cell>
          <cell r="G106" t="str">
            <v>CAS D.L. 1057</v>
          </cell>
          <cell r="H106">
            <v>825</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v>825</v>
          </cell>
        </row>
        <row r="107">
          <cell r="A107" t="str">
            <v>40579111</v>
          </cell>
          <cell r="B107" t="str">
            <v>FERNANDEZ PIMENTEL  ERMO JESUS</v>
          </cell>
          <cell r="C107" t="str">
            <v>APOYO PARA EL ARCHIVO CENTRAL DE LA UNIDAD DE LOGISTICA</v>
          </cell>
          <cell r="D107" t="str">
            <v>UNIDAD DE LOGÍSTICA</v>
          </cell>
          <cell r="E107">
            <v>40484</v>
          </cell>
          <cell r="F107">
            <v>40633</v>
          </cell>
          <cell r="G107" t="str">
            <v>CAS D.L. 1057</v>
          </cell>
          <cell r="H107">
            <v>1100</v>
          </cell>
          <cell r="I107">
            <v>1100</v>
          </cell>
          <cell r="J107">
            <v>1100</v>
          </cell>
          <cell r="K107" t="str">
            <v>-</v>
          </cell>
          <cell r="L107" t="str">
            <v>-</v>
          </cell>
          <cell r="M107" t="str">
            <v>-</v>
          </cell>
          <cell r="N107" t="str">
            <v>-</v>
          </cell>
          <cell r="O107" t="str">
            <v>-</v>
          </cell>
          <cell r="P107" t="str">
            <v>-</v>
          </cell>
          <cell r="Q107" t="str">
            <v>-</v>
          </cell>
          <cell r="R107" t="str">
            <v>-</v>
          </cell>
          <cell r="S107" t="str">
            <v>-</v>
          </cell>
          <cell r="T107">
            <v>3300</v>
          </cell>
        </row>
        <row r="108">
          <cell r="A108" t="str">
            <v>10671266</v>
          </cell>
          <cell r="B108" t="str">
            <v>HUAYANCA GRIJALVA ANGEL MOISES</v>
          </cell>
          <cell r="C108" t="str">
            <v>OPERADOR DE FOTOCOPIADO ZONA ALA B</v>
          </cell>
          <cell r="D108" t="str">
            <v>UNIDAD DE LOGÍSTICA</v>
          </cell>
          <cell r="E108">
            <v>40484</v>
          </cell>
          <cell r="F108">
            <v>40574</v>
          </cell>
          <cell r="G108" t="str">
            <v>CAS D.L. 1057</v>
          </cell>
          <cell r="H108">
            <v>660</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v>660</v>
          </cell>
        </row>
        <row r="109">
          <cell r="A109" t="str">
            <v>40312193</v>
          </cell>
          <cell r="B109" t="str">
            <v>KUQUIAN ALFARO PEDRO JESUS</v>
          </cell>
          <cell r="C109" t="str">
            <v>TECNICO EN MANTENIMIENTO DE EQUIPOS DE FOTOCOPIADO</v>
          </cell>
          <cell r="D109" t="str">
            <v>UNIDAD DE LOGÍSTICA</v>
          </cell>
          <cell r="E109">
            <v>40484</v>
          </cell>
          <cell r="F109">
            <v>40908</v>
          </cell>
          <cell r="G109" t="str">
            <v>CAS D.L. 1057</v>
          </cell>
          <cell r="H109">
            <v>825</v>
          </cell>
          <cell r="I109">
            <v>825</v>
          </cell>
          <cell r="J109">
            <v>825</v>
          </cell>
          <cell r="K109">
            <v>825</v>
          </cell>
          <cell r="L109">
            <v>825</v>
          </cell>
          <cell r="M109">
            <v>825</v>
          </cell>
          <cell r="N109">
            <v>825</v>
          </cell>
          <cell r="O109">
            <v>825</v>
          </cell>
          <cell r="P109">
            <v>825</v>
          </cell>
          <cell r="Q109">
            <v>825</v>
          </cell>
          <cell r="R109">
            <v>825</v>
          </cell>
          <cell r="S109">
            <v>825</v>
          </cell>
          <cell r="T109">
            <v>9900</v>
          </cell>
        </row>
        <row r="110">
          <cell r="A110" t="str">
            <v>31635055</v>
          </cell>
          <cell r="B110" t="str">
            <v>LANDAURO  TARAZONA CATTY WALESKA</v>
          </cell>
          <cell r="C110" t="str">
            <v>ANALISTA EN CONTRATACIONES PUBLICAS</v>
          </cell>
          <cell r="D110" t="str">
            <v>UNIDAD DE LOGÍSTICA</v>
          </cell>
          <cell r="E110">
            <v>40484</v>
          </cell>
          <cell r="F110">
            <v>40908</v>
          </cell>
          <cell r="G110" t="str">
            <v>CAS D.L. 1057</v>
          </cell>
          <cell r="H110">
            <v>3000</v>
          </cell>
          <cell r="I110">
            <v>3000</v>
          </cell>
          <cell r="J110">
            <v>3000</v>
          </cell>
          <cell r="K110">
            <v>3000</v>
          </cell>
          <cell r="L110">
            <v>3000</v>
          </cell>
          <cell r="M110">
            <v>3000</v>
          </cell>
          <cell r="N110">
            <v>3000</v>
          </cell>
          <cell r="O110">
            <v>3000</v>
          </cell>
          <cell r="P110">
            <v>3000</v>
          </cell>
          <cell r="Q110">
            <v>3000</v>
          </cell>
          <cell r="R110">
            <v>3000</v>
          </cell>
          <cell r="S110">
            <v>3000</v>
          </cell>
          <cell r="T110">
            <v>36000</v>
          </cell>
        </row>
        <row r="111">
          <cell r="A111" t="str">
            <v>43044862</v>
          </cell>
          <cell r="B111" t="str">
            <v>MARCELO RICAPA JORGE JOEL</v>
          </cell>
          <cell r="C111" t="str">
            <v>AUXILIAR EN SISTEMA ADMINISTRATIVO I</v>
          </cell>
          <cell r="D111" t="str">
            <v>UNIDAD DE LOGÍSTICA</v>
          </cell>
          <cell r="E111">
            <v>40484</v>
          </cell>
          <cell r="F111">
            <v>40633</v>
          </cell>
          <cell r="G111" t="str">
            <v>CAS D.L. 1057</v>
          </cell>
          <cell r="H111">
            <v>1650</v>
          </cell>
          <cell r="I111">
            <v>1650</v>
          </cell>
          <cell r="J111">
            <v>1650</v>
          </cell>
          <cell r="K111" t="str">
            <v>-</v>
          </cell>
          <cell r="L111" t="str">
            <v>-</v>
          </cell>
          <cell r="M111" t="str">
            <v>-</v>
          </cell>
          <cell r="N111" t="str">
            <v>-</v>
          </cell>
          <cell r="O111" t="str">
            <v>-</v>
          </cell>
          <cell r="P111" t="str">
            <v>-</v>
          </cell>
          <cell r="Q111" t="str">
            <v>-</v>
          </cell>
          <cell r="R111" t="str">
            <v>-</v>
          </cell>
          <cell r="S111" t="str">
            <v>-</v>
          </cell>
          <cell r="T111">
            <v>4950</v>
          </cell>
        </row>
        <row r="112">
          <cell r="A112" t="str">
            <v>10637677</v>
          </cell>
          <cell r="B112" t="str">
            <v>MORALES MAYER KEITH DENIS</v>
          </cell>
          <cell r="C112" t="str">
            <v>TECNICO ADMINISTRATIVO</v>
          </cell>
          <cell r="D112" t="str">
            <v>UNIDAD DE LOGÍSTICA</v>
          </cell>
          <cell r="E112">
            <v>40484</v>
          </cell>
          <cell r="F112">
            <v>40816</v>
          </cell>
          <cell r="G112" t="str">
            <v>CAS D.L. 1057</v>
          </cell>
          <cell r="H112">
            <v>1100</v>
          </cell>
          <cell r="I112">
            <v>1100</v>
          </cell>
          <cell r="J112">
            <v>1100</v>
          </cell>
          <cell r="K112">
            <v>1100</v>
          </cell>
          <cell r="L112">
            <v>1100</v>
          </cell>
          <cell r="M112">
            <v>1100</v>
          </cell>
          <cell r="N112">
            <v>1100</v>
          </cell>
          <cell r="O112">
            <v>1100</v>
          </cell>
          <cell r="P112">
            <v>1100</v>
          </cell>
          <cell r="Q112" t="str">
            <v>-</v>
          </cell>
          <cell r="R112" t="str">
            <v>-</v>
          </cell>
          <cell r="S112" t="str">
            <v>-</v>
          </cell>
          <cell r="T112">
            <v>9900</v>
          </cell>
        </row>
        <row r="113">
          <cell r="A113" t="str">
            <v>07396270</v>
          </cell>
          <cell r="B113" t="str">
            <v>SANCHEZ VASQUEZ SEGUNDO VIRGILIO</v>
          </cell>
          <cell r="C113" t="str">
            <v>TECNICO EN MANTENIMIENTO</v>
          </cell>
          <cell r="D113" t="str">
            <v>UNIDAD DE LOGÍSTICA</v>
          </cell>
          <cell r="E113">
            <v>40401</v>
          </cell>
          <cell r="F113">
            <v>40908</v>
          </cell>
          <cell r="G113" t="str">
            <v>CAS D.L. 1057</v>
          </cell>
          <cell r="H113">
            <v>1900</v>
          </cell>
          <cell r="I113">
            <v>1900</v>
          </cell>
          <cell r="J113">
            <v>1900</v>
          </cell>
          <cell r="K113">
            <v>1900</v>
          </cell>
          <cell r="L113">
            <v>1900</v>
          </cell>
          <cell r="M113">
            <v>1900</v>
          </cell>
          <cell r="N113">
            <v>1900</v>
          </cell>
          <cell r="O113">
            <v>1900</v>
          </cell>
          <cell r="P113">
            <v>1900</v>
          </cell>
          <cell r="Q113">
            <v>1900</v>
          </cell>
          <cell r="R113">
            <v>1900</v>
          </cell>
          <cell r="S113">
            <v>1900</v>
          </cell>
          <cell r="T113">
            <v>22800</v>
          </cell>
        </row>
        <row r="114">
          <cell r="A114" t="str">
            <v>40053614</v>
          </cell>
          <cell r="B114" t="str">
            <v>ORDINOLA AGUILAR KAREN VALENTINE</v>
          </cell>
          <cell r="C114" t="str">
            <v>TECNICO EN GESTION DE TRAMITE DE PAGO</v>
          </cell>
          <cell r="D114" t="str">
            <v>UNIDAD DE LOGÍSTICA</v>
          </cell>
          <cell r="E114">
            <v>40508</v>
          </cell>
          <cell r="F114">
            <v>40633</v>
          </cell>
          <cell r="G114" t="str">
            <v>CAS D.L. 1057</v>
          </cell>
          <cell r="H114">
            <v>2000</v>
          </cell>
          <cell r="I114">
            <v>933.33</v>
          </cell>
          <cell r="J114">
            <v>733.33</v>
          </cell>
          <cell r="K114" t="str">
            <v>-</v>
          </cell>
          <cell r="L114" t="str">
            <v>-</v>
          </cell>
          <cell r="M114" t="str">
            <v>-</v>
          </cell>
          <cell r="N114" t="str">
            <v>-</v>
          </cell>
          <cell r="O114" t="str">
            <v>-</v>
          </cell>
          <cell r="P114" t="str">
            <v>-</v>
          </cell>
          <cell r="Q114" t="str">
            <v>-</v>
          </cell>
          <cell r="R114" t="str">
            <v>-</v>
          </cell>
          <cell r="S114" t="str">
            <v>-</v>
          </cell>
          <cell r="T114">
            <v>3666.66</v>
          </cell>
        </row>
        <row r="115">
          <cell r="A115" t="str">
            <v>08695971</v>
          </cell>
          <cell r="B115" t="str">
            <v>URQUIZO MURO EDDY ANGEL</v>
          </cell>
          <cell r="C115" t="str">
            <v>ESPECIALISTA EN CONTRATACIONES PUBLICAS</v>
          </cell>
          <cell r="D115" t="str">
            <v>UNIDAD DE LOGÍSTICA</v>
          </cell>
          <cell r="E115">
            <v>40513</v>
          </cell>
          <cell r="F115">
            <v>40574</v>
          </cell>
          <cell r="G115" t="str">
            <v>CAS D.L. 1057</v>
          </cell>
          <cell r="H115">
            <v>4000</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v>4000</v>
          </cell>
        </row>
        <row r="116">
          <cell r="A116" t="str">
            <v>09369198</v>
          </cell>
          <cell r="B116" t="str">
            <v>VALENZUELA HINSBI LIZ ALEYDA</v>
          </cell>
          <cell r="C116" t="str">
            <v>ANALISTA EN GESTION DE TRAMITE DE PAGO</v>
          </cell>
          <cell r="D116" t="str">
            <v>UNIDAD DE LOGÍSTICA</v>
          </cell>
          <cell r="E116">
            <v>40527</v>
          </cell>
          <cell r="F116">
            <v>40574</v>
          </cell>
          <cell r="G116" t="str">
            <v>CAS D.L. 1057</v>
          </cell>
          <cell r="H116">
            <v>2750</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v>2750</v>
          </cell>
        </row>
        <row r="117">
          <cell r="A117" t="str">
            <v>28202934</v>
          </cell>
          <cell r="B117" t="str">
            <v>AYALA  CALLE  BORIS MARTIN</v>
          </cell>
          <cell r="C117" t="str">
            <v>ESPECIALISTA EN CONTROL PATRIMONIAL</v>
          </cell>
          <cell r="D117" t="str">
            <v>UNIDAD DE LOGÍSTICA</v>
          </cell>
          <cell r="E117">
            <v>40819</v>
          </cell>
          <cell r="F117">
            <v>40908</v>
          </cell>
          <cell r="G117" t="str">
            <v>CAS D.L. 1057</v>
          </cell>
          <cell r="H117" t="str">
            <v>-</v>
          </cell>
          <cell r="I117" t="str">
            <v>-</v>
          </cell>
          <cell r="J117" t="str">
            <v>-</v>
          </cell>
          <cell r="K117" t="str">
            <v>-</v>
          </cell>
          <cell r="L117" t="str">
            <v>-</v>
          </cell>
          <cell r="M117" t="str">
            <v>-</v>
          </cell>
          <cell r="N117" t="str">
            <v>-</v>
          </cell>
          <cell r="O117" t="str">
            <v>-</v>
          </cell>
          <cell r="P117" t="str">
            <v>-</v>
          </cell>
          <cell r="Q117">
            <v>4200</v>
          </cell>
          <cell r="R117">
            <v>4500</v>
          </cell>
          <cell r="S117">
            <v>4500</v>
          </cell>
          <cell r="T117">
            <v>13200</v>
          </cell>
        </row>
        <row r="118">
          <cell r="A118" t="str">
            <v>06688781</v>
          </cell>
          <cell r="B118" t="str">
            <v>TASAYCO  MONTOYA MARCO ANTONIO</v>
          </cell>
          <cell r="C118" t="str">
            <v>JEFE DE LA UNIDAD DE LOGISTICA</v>
          </cell>
          <cell r="D118" t="str">
            <v>UNIDAD DE LOGÍSTICA</v>
          </cell>
          <cell r="E118">
            <v>40869</v>
          </cell>
          <cell r="F118">
            <v>40908</v>
          </cell>
          <cell r="G118" t="str">
            <v>CAS D.L. 1057</v>
          </cell>
          <cell r="H118" t="str">
            <v>-</v>
          </cell>
          <cell r="I118" t="str">
            <v>-</v>
          </cell>
          <cell r="J118" t="str">
            <v>-</v>
          </cell>
          <cell r="K118" t="str">
            <v>-</v>
          </cell>
          <cell r="L118" t="str">
            <v>-</v>
          </cell>
          <cell r="M118" t="str">
            <v>-</v>
          </cell>
          <cell r="N118" t="str">
            <v>-</v>
          </cell>
          <cell r="O118" t="str">
            <v>-</v>
          </cell>
          <cell r="P118" t="str">
            <v>-</v>
          </cell>
          <cell r="Q118" t="str">
            <v>-</v>
          </cell>
          <cell r="R118">
            <v>2100</v>
          </cell>
          <cell r="S118">
            <v>7000</v>
          </cell>
          <cell r="T118">
            <v>9100</v>
          </cell>
        </row>
        <row r="119">
          <cell r="A119" t="str">
            <v>45432637</v>
          </cell>
          <cell r="B119" t="str">
            <v>CHAVEZ ARIAS LIZNATALY</v>
          </cell>
          <cell r="C119" t="str">
            <v>TECNICO DE ARCHIVO</v>
          </cell>
          <cell r="D119" t="str">
            <v>UNIDAD DE LOGÍSTICA</v>
          </cell>
          <cell r="E119">
            <v>40891</v>
          </cell>
          <cell r="F119">
            <v>40939</v>
          </cell>
          <cell r="G119" t="str">
            <v>CAS D.L. 1057</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v>1416.6</v>
          </cell>
          <cell r="T119">
            <v>1416.6</v>
          </cell>
        </row>
        <row r="120">
          <cell r="A120" t="str">
            <v>10034341</v>
          </cell>
          <cell r="B120" t="str">
            <v>NAVARRO COTAQUISPE JESS JAIRSINO</v>
          </cell>
          <cell r="C120" t="str">
            <v>ESPECIALISTA EN PROGRAMACION</v>
          </cell>
          <cell r="D120" t="str">
            <v>UNIDAD DE LOGÍSTICA</v>
          </cell>
          <cell r="E120">
            <v>40890</v>
          </cell>
          <cell r="F120">
            <v>40939</v>
          </cell>
          <cell r="G120" t="str">
            <v>CAS D.L. 1057</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v>2100</v>
          </cell>
          <cell r="T120">
            <v>2100</v>
          </cell>
        </row>
        <row r="121">
          <cell r="A121" t="str">
            <v>43631420</v>
          </cell>
          <cell r="B121" t="str">
            <v>PEREZ GAMARRA ELFFER ALCOHN</v>
          </cell>
          <cell r="C121" t="str">
            <v>TECNICO OPERATIVO PARA EL ALMACEN</v>
          </cell>
          <cell r="D121" t="str">
            <v>UNIDAD DE LOGÍSTICA</v>
          </cell>
          <cell r="E121">
            <v>40882</v>
          </cell>
          <cell r="F121">
            <v>40939</v>
          </cell>
          <cell r="G121" t="str">
            <v>CAS D.L. 1057</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v>2250</v>
          </cell>
          <cell r="T121">
            <v>2250</v>
          </cell>
        </row>
        <row r="122">
          <cell r="A122" t="str">
            <v>42198340</v>
          </cell>
          <cell r="B122" t="str">
            <v>URRUTIA CALLE ANTHONY SEGUNDO</v>
          </cell>
          <cell r="C122" t="str">
            <v>ANALISTA</v>
          </cell>
          <cell r="D122" t="str">
            <v>UNIDAD DE LOGÍSTICA</v>
          </cell>
          <cell r="E122">
            <v>40890</v>
          </cell>
          <cell r="F122">
            <v>40939</v>
          </cell>
          <cell r="G122" t="str">
            <v>CAS D.L. 1057</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v>1800</v>
          </cell>
          <cell r="T122">
            <v>1800</v>
          </cell>
        </row>
        <row r="123">
          <cell r="A123" t="str">
            <v>10098456</v>
          </cell>
          <cell r="B123" t="str">
            <v>HUARANCA CACERES MARCOS FREDDY</v>
          </cell>
          <cell r="C123" t="str">
            <v>TECNICO DE CONTROL PATRIMONIAL</v>
          </cell>
          <cell r="D123" t="str">
            <v>UNIDAD DE LOGÍSTICA</v>
          </cell>
          <cell r="E123">
            <v>40899</v>
          </cell>
          <cell r="F123">
            <v>40939</v>
          </cell>
          <cell r="G123" t="str">
            <v>CAS D.L. 1057</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v>450</v>
          </cell>
          <cell r="T123">
            <v>450</v>
          </cell>
        </row>
        <row r="124">
          <cell r="A124" t="str">
            <v>08886249</v>
          </cell>
          <cell r="B124" t="str">
            <v>LARIOS  RIQUELME GUSTAVO</v>
          </cell>
          <cell r="C124" t="str">
            <v>ASISTENTE EN SERVICIOS GENERALES</v>
          </cell>
          <cell r="D124" t="str">
            <v>UNIDAD DE LOGÍSTICA</v>
          </cell>
          <cell r="E124">
            <v>40899</v>
          </cell>
          <cell r="F124">
            <v>40939</v>
          </cell>
          <cell r="G124" t="str">
            <v>CAS D.L. 1057</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v>750</v>
          </cell>
          <cell r="T124">
            <v>750</v>
          </cell>
        </row>
        <row r="125">
          <cell r="A125" t="str">
            <v>06200243</v>
          </cell>
          <cell r="B125" t="str">
            <v>TALLEDO  REYES ANDRES</v>
          </cell>
          <cell r="C125" t="str">
            <v>ASISTENTE EN SERVICIOS GENERALES</v>
          </cell>
          <cell r="D125" t="str">
            <v>UNIDAD DE LOGÍSTICA</v>
          </cell>
          <cell r="E125">
            <v>40905</v>
          </cell>
          <cell r="F125">
            <v>40939</v>
          </cell>
          <cell r="G125" t="str">
            <v>CAS D.L. 1057</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v>250</v>
          </cell>
          <cell r="T125">
            <v>250</v>
          </cell>
        </row>
        <row r="126">
          <cell r="A126" t="str">
            <v>01122395</v>
          </cell>
          <cell r="B126" t="str">
            <v>VILLACORTA PINEDO KEYLY</v>
          </cell>
          <cell r="C126" t="str">
            <v>TECNICO EN TRAMITE DOCUMENTARIO</v>
          </cell>
          <cell r="D126" t="str">
            <v>UNIDAD DE LOGÍSTICA</v>
          </cell>
          <cell r="E126">
            <v>40904</v>
          </cell>
          <cell r="F126">
            <v>40939</v>
          </cell>
          <cell r="G126" t="str">
            <v>CAS D.L. 1057</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v>333.33</v>
          </cell>
          <cell r="T126">
            <v>333.33</v>
          </cell>
        </row>
        <row r="127">
          <cell r="A127" t="str">
            <v>06949970</v>
          </cell>
          <cell r="B127" t="str">
            <v>ALMEYDA TUEROS HELI RAUL</v>
          </cell>
          <cell r="C127" t="str">
            <v>ANALISTA</v>
          </cell>
          <cell r="D127" t="str">
            <v>UNIDAD DE MONITOREO Y EVALUACION</v>
          </cell>
          <cell r="E127">
            <v>39722</v>
          </cell>
          <cell r="F127">
            <v>40574</v>
          </cell>
          <cell r="G127" t="str">
            <v>CAS D.L. 1057</v>
          </cell>
          <cell r="H127">
            <v>3500</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v>3500</v>
          </cell>
        </row>
        <row r="128">
          <cell r="A128" t="str">
            <v>10731582</v>
          </cell>
          <cell r="B128" t="str">
            <v>LOZANO MIRANDA KARLA PATRICIA</v>
          </cell>
          <cell r="C128" t="str">
            <v>ASISTENTE ADMINISTRATIVO</v>
          </cell>
          <cell r="D128" t="str">
            <v>UNIDAD DE MONITOREO Y EVALUACION</v>
          </cell>
          <cell r="E128">
            <v>39661</v>
          </cell>
          <cell r="F128">
            <v>40908</v>
          </cell>
          <cell r="G128" t="str">
            <v>CAS D.L. 1057</v>
          </cell>
          <cell r="H128">
            <v>2000</v>
          </cell>
          <cell r="I128">
            <v>2000</v>
          </cell>
          <cell r="J128">
            <v>2000</v>
          </cell>
          <cell r="K128">
            <v>2000</v>
          </cell>
          <cell r="L128">
            <v>1000</v>
          </cell>
          <cell r="M128" t="str">
            <v>-</v>
          </cell>
          <cell r="N128" t="str">
            <v>-</v>
          </cell>
          <cell r="O128" t="str">
            <v>-</v>
          </cell>
          <cell r="P128" t="str">
            <v>-</v>
          </cell>
          <cell r="Q128">
            <v>2333</v>
          </cell>
          <cell r="R128">
            <v>2500</v>
          </cell>
          <cell r="S128">
            <v>2500</v>
          </cell>
          <cell r="T128">
            <v>16333</v>
          </cell>
        </row>
        <row r="129">
          <cell r="A129" t="str">
            <v>10064954</v>
          </cell>
          <cell r="B129" t="str">
            <v>SALCEDO QUEVEDO CECILIA VERONICA</v>
          </cell>
          <cell r="C129" t="str">
            <v>ESPECIALISTA DE MONITOREO Y EVALUACION</v>
          </cell>
          <cell r="D129" t="str">
            <v>UNIDAD DE MONITOREO Y EVALUACION</v>
          </cell>
          <cell r="E129">
            <v>39722</v>
          </cell>
          <cell r="F129">
            <v>40908</v>
          </cell>
          <cell r="G129" t="str">
            <v>CAS D.L. 1057</v>
          </cell>
          <cell r="H129">
            <v>5500</v>
          </cell>
          <cell r="I129" t="str">
            <v>-</v>
          </cell>
          <cell r="J129" t="str">
            <v>-</v>
          </cell>
          <cell r="K129" t="str">
            <v>-</v>
          </cell>
          <cell r="L129" t="str">
            <v>-</v>
          </cell>
          <cell r="M129" t="str">
            <v>-</v>
          </cell>
          <cell r="N129" t="str">
            <v>-</v>
          </cell>
          <cell r="O129" t="str">
            <v>-</v>
          </cell>
          <cell r="P129">
            <v>5500</v>
          </cell>
          <cell r="Q129">
            <v>5500</v>
          </cell>
          <cell r="R129">
            <v>5500</v>
          </cell>
          <cell r="S129">
            <v>5500</v>
          </cell>
          <cell r="T129">
            <v>27500</v>
          </cell>
        </row>
        <row r="130">
          <cell r="A130" t="str">
            <v>06435087</v>
          </cell>
          <cell r="B130" t="str">
            <v>TORRES MOLINA TANNY SDENKA</v>
          </cell>
          <cell r="C130" t="str">
            <v>ESPECIALISTA</v>
          </cell>
          <cell r="D130" t="str">
            <v>UNIDAD DE MONITOREO Y EVALUACION</v>
          </cell>
          <cell r="E130">
            <v>39996</v>
          </cell>
          <cell r="F130">
            <v>40678</v>
          </cell>
          <cell r="G130" t="str">
            <v>CAS D.L. 1057</v>
          </cell>
          <cell r="H130">
            <v>5500</v>
          </cell>
          <cell r="I130">
            <v>5500</v>
          </cell>
          <cell r="J130">
            <v>5500</v>
          </cell>
          <cell r="K130">
            <v>5500</v>
          </cell>
          <cell r="L130">
            <v>2750</v>
          </cell>
          <cell r="M130" t="str">
            <v>-</v>
          </cell>
          <cell r="N130" t="str">
            <v>-</v>
          </cell>
          <cell r="O130" t="str">
            <v>-</v>
          </cell>
          <cell r="P130" t="str">
            <v>-</v>
          </cell>
          <cell r="Q130" t="str">
            <v>-</v>
          </cell>
          <cell r="R130" t="str">
            <v>-</v>
          </cell>
          <cell r="S130" t="str">
            <v>-</v>
          </cell>
          <cell r="T130">
            <v>24750</v>
          </cell>
        </row>
        <row r="131">
          <cell r="A131" t="str">
            <v>40645215</v>
          </cell>
          <cell r="B131" t="str">
            <v>AGUILAR  PIANTO ZEIDA MABEL</v>
          </cell>
          <cell r="C131" t="str">
            <v>JEFA DE LA UNIDAD DE MONITOREO Y EVALUACION</v>
          </cell>
          <cell r="D131" t="str">
            <v>UNIDAD DE MONITOREO Y EVALUACION</v>
          </cell>
          <cell r="E131">
            <v>40878</v>
          </cell>
          <cell r="F131">
            <v>40939</v>
          </cell>
          <cell r="G131" t="str">
            <v>CAS D.L. 1057</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v>7000</v>
          </cell>
          <cell r="T131">
            <v>7000</v>
          </cell>
        </row>
        <row r="132">
          <cell r="A132" t="str">
            <v>43614180</v>
          </cell>
          <cell r="B132" t="str">
            <v>MONTAÑEZ ROJAS MIGUEL ANGEL</v>
          </cell>
          <cell r="C132" t="str">
            <v>ANALISTA EN MONITOREO</v>
          </cell>
          <cell r="D132" t="str">
            <v>UNIDAD DE MONITOREO Y EVALUACION</v>
          </cell>
          <cell r="E132">
            <v>40878</v>
          </cell>
          <cell r="F132">
            <v>40939</v>
          </cell>
          <cell r="G132" t="str">
            <v>CAS D.L. 1057</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v>3500</v>
          </cell>
          <cell r="T132">
            <v>3500</v>
          </cell>
        </row>
        <row r="133">
          <cell r="A133" t="str">
            <v>06716469</v>
          </cell>
          <cell r="B133" t="str">
            <v>DIAZ AGUILAR ALEJANDRO</v>
          </cell>
          <cell r="C133" t="str">
            <v>ESPECIALISTA EN RACIONALIZACION</v>
          </cell>
          <cell r="D133" t="str">
            <v>UNIDAD DE PLANIFICACION Y PRESUPUESTO</v>
          </cell>
          <cell r="E133">
            <v>39671</v>
          </cell>
          <cell r="F133">
            <v>40908</v>
          </cell>
          <cell r="G133" t="str">
            <v>CAS D.L. 1057</v>
          </cell>
          <cell r="H133">
            <v>5500</v>
          </cell>
          <cell r="I133">
            <v>5500</v>
          </cell>
          <cell r="J133">
            <v>5500</v>
          </cell>
          <cell r="K133" t="str">
            <v>-</v>
          </cell>
          <cell r="L133" t="str">
            <v>-</v>
          </cell>
          <cell r="M133" t="str">
            <v>-</v>
          </cell>
          <cell r="N133" t="str">
            <v>-</v>
          </cell>
          <cell r="O133" t="str">
            <v>-</v>
          </cell>
          <cell r="P133">
            <v>2500</v>
          </cell>
          <cell r="Q133">
            <v>5000</v>
          </cell>
          <cell r="R133">
            <v>5000</v>
          </cell>
          <cell r="S133">
            <v>5000</v>
          </cell>
          <cell r="T133">
            <v>34000</v>
          </cell>
        </row>
        <row r="134">
          <cell r="A134" t="str">
            <v>19256066</v>
          </cell>
          <cell r="B134" t="str">
            <v>HORNA SALAZAR JULIO ALBERTO</v>
          </cell>
          <cell r="C134" t="str">
            <v>ASESOR ADMINISTRATIVO PRESUPUESTAL</v>
          </cell>
          <cell r="D134" t="str">
            <v>UNIDAD DE PLANIFICACION Y PRESUPUESTO</v>
          </cell>
          <cell r="E134">
            <v>39661</v>
          </cell>
          <cell r="F134">
            <v>40663</v>
          </cell>
          <cell r="G134" t="str">
            <v>CAS D.L. 1057</v>
          </cell>
          <cell r="H134">
            <v>7000</v>
          </cell>
          <cell r="I134">
            <v>7000</v>
          </cell>
          <cell r="J134">
            <v>7000</v>
          </cell>
          <cell r="K134">
            <v>7000</v>
          </cell>
          <cell r="L134" t="str">
            <v>-</v>
          </cell>
          <cell r="M134" t="str">
            <v>-</v>
          </cell>
          <cell r="N134" t="str">
            <v>-</v>
          </cell>
          <cell r="O134" t="str">
            <v>-</v>
          </cell>
          <cell r="P134" t="str">
            <v>-</v>
          </cell>
          <cell r="Q134" t="str">
            <v>-</v>
          </cell>
          <cell r="R134" t="str">
            <v>-</v>
          </cell>
          <cell r="S134" t="str">
            <v>-</v>
          </cell>
          <cell r="T134">
            <v>28000</v>
          </cell>
        </row>
        <row r="135">
          <cell r="A135" t="str">
            <v>09904888</v>
          </cell>
          <cell r="B135" t="str">
            <v>NONATO LA CRUZ PATRICIA CAROL</v>
          </cell>
          <cell r="C135" t="str">
            <v>JEFA DE LA UNIDAD DE PLANIFICACION Y PRESUPUESTO</v>
          </cell>
          <cell r="D135" t="str">
            <v>UNIDAD DE PLANIFICACION Y PRESUPUESTO</v>
          </cell>
          <cell r="E135">
            <v>39722</v>
          </cell>
          <cell r="F135">
            <v>40604</v>
          </cell>
          <cell r="G135" t="str">
            <v>CAS D.L. 1057</v>
          </cell>
          <cell r="H135">
            <v>4000</v>
          </cell>
          <cell r="I135">
            <v>4000</v>
          </cell>
          <cell r="J135">
            <v>266.66000000000003</v>
          </cell>
          <cell r="K135" t="str">
            <v>-</v>
          </cell>
          <cell r="L135" t="str">
            <v>-</v>
          </cell>
          <cell r="M135" t="str">
            <v>-</v>
          </cell>
          <cell r="N135" t="str">
            <v>-</v>
          </cell>
          <cell r="O135" t="str">
            <v>-</v>
          </cell>
          <cell r="P135" t="str">
            <v>-</v>
          </cell>
          <cell r="Q135" t="str">
            <v>-</v>
          </cell>
          <cell r="R135" t="str">
            <v>-</v>
          </cell>
          <cell r="S135" t="str">
            <v>-</v>
          </cell>
          <cell r="T135">
            <v>8266.66</v>
          </cell>
        </row>
        <row r="136">
          <cell r="A136" t="str">
            <v>07534147</v>
          </cell>
          <cell r="B136" t="str">
            <v>RAMIREZ RIVA AGUERO LUIS WALTER</v>
          </cell>
          <cell r="C136" t="str">
            <v>ESPECIALISTA A</v>
          </cell>
          <cell r="D136" t="str">
            <v>UNIDAD DE PLANIFICACION Y PRESUPUESTO</v>
          </cell>
          <cell r="E136">
            <v>39722</v>
          </cell>
          <cell r="F136">
            <v>40939</v>
          </cell>
          <cell r="G136" t="str">
            <v>CAS D.L. 1057</v>
          </cell>
          <cell r="H136">
            <v>5500</v>
          </cell>
          <cell r="I136">
            <v>5500</v>
          </cell>
          <cell r="J136">
            <v>5500</v>
          </cell>
          <cell r="K136" t="str">
            <v>-</v>
          </cell>
          <cell r="L136" t="str">
            <v>-</v>
          </cell>
          <cell r="M136" t="str">
            <v>-</v>
          </cell>
          <cell r="N136" t="str">
            <v>-</v>
          </cell>
          <cell r="O136" t="str">
            <v>-</v>
          </cell>
          <cell r="P136" t="str">
            <v>-</v>
          </cell>
          <cell r="Q136" t="str">
            <v>-</v>
          </cell>
          <cell r="R136">
            <v>5317</v>
          </cell>
          <cell r="S136">
            <v>5500</v>
          </cell>
          <cell r="T136">
            <v>27317</v>
          </cell>
        </row>
        <row r="137">
          <cell r="A137" t="str">
            <v>08576480</v>
          </cell>
          <cell r="B137" t="str">
            <v>ROSAPEREZ TORRES GUNTHER SMITH</v>
          </cell>
          <cell r="C137" t="str">
            <v>JEFE DE LA UNIDAD DE PLANIFICACION Y PRESUPUESTO</v>
          </cell>
          <cell r="D137" t="str">
            <v>UNIDAD DE PLANIFICACION Y PRESUPUESTO</v>
          </cell>
          <cell r="E137">
            <v>39722</v>
          </cell>
          <cell r="F137">
            <v>40908</v>
          </cell>
          <cell r="G137" t="str">
            <v>CAS D.L. 1057</v>
          </cell>
          <cell r="H137">
            <v>7000</v>
          </cell>
          <cell r="I137">
            <v>7000</v>
          </cell>
          <cell r="J137">
            <v>7000</v>
          </cell>
          <cell r="K137">
            <v>7000</v>
          </cell>
          <cell r="L137">
            <v>3500</v>
          </cell>
          <cell r="M137" t="str">
            <v>-</v>
          </cell>
          <cell r="N137" t="str">
            <v>-</v>
          </cell>
          <cell r="O137">
            <v>2100</v>
          </cell>
          <cell r="P137">
            <v>7000</v>
          </cell>
          <cell r="Q137">
            <v>7000</v>
          </cell>
          <cell r="R137">
            <v>7000</v>
          </cell>
          <cell r="S137">
            <v>7000</v>
          </cell>
          <cell r="T137">
            <v>61600</v>
          </cell>
        </row>
        <row r="138">
          <cell r="A138" t="str">
            <v>07192751</v>
          </cell>
          <cell r="B138" t="str">
            <v>CAVERO CORCUERA LAURA FLOR</v>
          </cell>
          <cell r="C138" t="str">
            <v>ESPECIALISTA</v>
          </cell>
          <cell r="D138" t="str">
            <v>UNIDAD DE PLANIFICACION Y PRESUPUESTO</v>
          </cell>
          <cell r="E138">
            <v>40253</v>
          </cell>
          <cell r="F138">
            <v>40694</v>
          </cell>
          <cell r="G138" t="str">
            <v>CAS D.L. 1057</v>
          </cell>
          <cell r="H138">
            <v>4500</v>
          </cell>
          <cell r="I138">
            <v>4500</v>
          </cell>
          <cell r="J138">
            <v>4500</v>
          </cell>
          <cell r="K138">
            <v>4500</v>
          </cell>
          <cell r="L138">
            <v>4500</v>
          </cell>
          <cell r="M138" t="str">
            <v>-</v>
          </cell>
          <cell r="N138" t="str">
            <v>-</v>
          </cell>
          <cell r="O138" t="str">
            <v>-</v>
          </cell>
          <cell r="P138" t="str">
            <v>-</v>
          </cell>
          <cell r="Q138" t="str">
            <v>-</v>
          </cell>
          <cell r="R138" t="str">
            <v>-</v>
          </cell>
          <cell r="S138" t="str">
            <v>-</v>
          </cell>
          <cell r="T138">
            <v>22500</v>
          </cell>
        </row>
        <row r="139">
          <cell r="A139" t="str">
            <v>10690064</v>
          </cell>
          <cell r="B139" t="str">
            <v>DE LA CRUZ BOJORQUEZ JOSE FERNANDO</v>
          </cell>
          <cell r="C139" t="str">
            <v>AUXILIAR EN PLANIFICACIÓN</v>
          </cell>
          <cell r="D139" t="str">
            <v>UNIDAD DE PLANIFICACION Y PRESUPUESTO</v>
          </cell>
          <cell r="E139">
            <v>40331</v>
          </cell>
          <cell r="F139">
            <v>40816</v>
          </cell>
          <cell r="G139" t="str">
            <v>CAS D.L. 1057</v>
          </cell>
          <cell r="H139">
            <v>2750</v>
          </cell>
          <cell r="I139">
            <v>2750</v>
          </cell>
          <cell r="J139">
            <v>2750</v>
          </cell>
          <cell r="K139">
            <v>2750</v>
          </cell>
          <cell r="L139">
            <v>2750</v>
          </cell>
          <cell r="M139">
            <v>2750</v>
          </cell>
          <cell r="N139">
            <v>2750</v>
          </cell>
          <cell r="O139">
            <v>2750</v>
          </cell>
          <cell r="P139">
            <v>2750</v>
          </cell>
          <cell r="Q139" t="str">
            <v>-</v>
          </cell>
          <cell r="R139" t="str">
            <v>-</v>
          </cell>
          <cell r="S139" t="str">
            <v>-</v>
          </cell>
          <cell r="T139">
            <v>24750</v>
          </cell>
        </row>
        <row r="140">
          <cell r="A140" t="str">
            <v>08649655</v>
          </cell>
          <cell r="B140" t="str">
            <v>SOMOCURCIO TOMAYLLA OSCAR</v>
          </cell>
          <cell r="C140" t="str">
            <v>ESPECIALISTA EN PRESUPUESTO PUBLICO</v>
          </cell>
          <cell r="D140" t="str">
            <v>UNIDAD DE PLANIFICACION Y PRESUPUESTO</v>
          </cell>
          <cell r="E140">
            <v>40878</v>
          </cell>
          <cell r="F140">
            <v>40939</v>
          </cell>
          <cell r="G140" t="str">
            <v>CAS D.L. 1057</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v>5500</v>
          </cell>
          <cell r="T140">
            <v>5500</v>
          </cell>
        </row>
        <row r="141">
          <cell r="A141" t="str">
            <v>09769622</v>
          </cell>
          <cell r="B141" t="str">
            <v>ALVAREZ AGUILAR WILLIAMS FELIX</v>
          </cell>
          <cell r="C141" t="str">
            <v>TECNICO ADMINISTRATIVO</v>
          </cell>
          <cell r="D141" t="str">
            <v>UNIDAD DE RECURSOS HUMANOS</v>
          </cell>
          <cell r="E141">
            <v>39722</v>
          </cell>
          <cell r="F141">
            <v>40574</v>
          </cell>
          <cell r="G141" t="str">
            <v>CAS D.L. 1057</v>
          </cell>
          <cell r="H141">
            <v>1500</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v>1500</v>
          </cell>
        </row>
        <row r="142">
          <cell r="A142" t="str">
            <v>07236716</v>
          </cell>
          <cell r="B142" t="str">
            <v>CASTILLO CACHAY HECTOR SAULO</v>
          </cell>
          <cell r="C142" t="str">
            <v>ESPECIALISTA</v>
          </cell>
          <cell r="D142" t="str">
            <v>UNIDAD DE RECURSOS HUMANOS</v>
          </cell>
          <cell r="E142">
            <v>39722</v>
          </cell>
          <cell r="F142">
            <v>40574</v>
          </cell>
          <cell r="G142" t="str">
            <v>CAS D.L. 1057</v>
          </cell>
          <cell r="H142">
            <v>4500</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v>4500</v>
          </cell>
        </row>
        <row r="143">
          <cell r="A143" t="str">
            <v>25621363</v>
          </cell>
          <cell r="B143" t="str">
            <v>IPANAQUE MORENO WILLIAN RICARDO</v>
          </cell>
          <cell r="C143" t="str">
            <v>ASISTENTE DE CAPACITACION</v>
          </cell>
          <cell r="D143" t="str">
            <v>UNIDAD DE RECURSOS HUMANOS</v>
          </cell>
          <cell r="E143">
            <v>40057</v>
          </cell>
          <cell r="F143">
            <v>40847</v>
          </cell>
          <cell r="G143" t="str">
            <v>CAS D.L. 1057</v>
          </cell>
          <cell r="H143">
            <v>2000</v>
          </cell>
          <cell r="I143">
            <v>2000</v>
          </cell>
          <cell r="J143">
            <v>2000</v>
          </cell>
          <cell r="K143">
            <v>2000</v>
          </cell>
          <cell r="L143">
            <v>2000</v>
          </cell>
          <cell r="M143">
            <v>2000</v>
          </cell>
          <cell r="N143">
            <v>2000</v>
          </cell>
          <cell r="O143">
            <v>2000</v>
          </cell>
          <cell r="P143">
            <v>2000</v>
          </cell>
          <cell r="Q143">
            <v>2000</v>
          </cell>
          <cell r="R143" t="str">
            <v>-</v>
          </cell>
          <cell r="S143" t="str">
            <v>-</v>
          </cell>
          <cell r="T143">
            <v>20000</v>
          </cell>
        </row>
        <row r="144">
          <cell r="A144" t="str">
            <v>08891739</v>
          </cell>
          <cell r="B144" t="str">
            <v>PEREZ CASQUINO CARLA MARINA</v>
          </cell>
          <cell r="C144" t="str">
            <v>JEFE DE LA UNIDAD DE RECURSOS HUMANOS</v>
          </cell>
          <cell r="D144" t="str">
            <v>UNIDAD DE RECURSOS HUMANOS</v>
          </cell>
          <cell r="E144">
            <v>39722</v>
          </cell>
          <cell r="F144">
            <v>40678</v>
          </cell>
          <cell r="G144" t="str">
            <v>CAS D.L. 1057</v>
          </cell>
          <cell r="H144">
            <v>7000</v>
          </cell>
          <cell r="I144">
            <v>7000</v>
          </cell>
          <cell r="J144">
            <v>7000</v>
          </cell>
          <cell r="K144">
            <v>7000</v>
          </cell>
          <cell r="L144">
            <v>3500</v>
          </cell>
          <cell r="M144" t="str">
            <v>-</v>
          </cell>
          <cell r="N144" t="str">
            <v>-</v>
          </cell>
          <cell r="O144" t="str">
            <v>-</v>
          </cell>
          <cell r="P144" t="str">
            <v>-</v>
          </cell>
          <cell r="Q144" t="str">
            <v>-</v>
          </cell>
          <cell r="R144" t="str">
            <v>-</v>
          </cell>
          <cell r="S144" t="str">
            <v>-</v>
          </cell>
          <cell r="T144">
            <v>31500</v>
          </cell>
        </row>
        <row r="145">
          <cell r="A145" t="str">
            <v>00860052</v>
          </cell>
          <cell r="B145" t="str">
            <v>VILLACORTA VILLACORTA SARITA ELIZABETH</v>
          </cell>
          <cell r="C145" t="str">
            <v>ASISTENTE ADMINISTRATIVO</v>
          </cell>
          <cell r="D145" t="str">
            <v>UNIDAD DE RECURSOS HUMANOS</v>
          </cell>
          <cell r="E145">
            <v>39722</v>
          </cell>
          <cell r="F145">
            <v>40574</v>
          </cell>
          <cell r="G145" t="str">
            <v>CAS D.L. 1057</v>
          </cell>
          <cell r="H145">
            <v>2000</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v>2000</v>
          </cell>
        </row>
        <row r="146">
          <cell r="A146" t="str">
            <v>10251961</v>
          </cell>
          <cell r="B146" t="str">
            <v>MENDOZA JORGECHAGUA SANDRA</v>
          </cell>
          <cell r="C146" t="str">
            <v>ESPECIALISTA</v>
          </cell>
          <cell r="D146" t="str">
            <v>UNIDAD DE RECURSOS HUMANOS</v>
          </cell>
          <cell r="E146">
            <v>40212</v>
          </cell>
          <cell r="F146">
            <v>40663</v>
          </cell>
          <cell r="G146" t="str">
            <v>CAS D.L. 1057</v>
          </cell>
          <cell r="H146">
            <v>3000</v>
          </cell>
          <cell r="I146">
            <v>3000</v>
          </cell>
          <cell r="J146">
            <v>3000</v>
          </cell>
          <cell r="K146">
            <v>3000</v>
          </cell>
          <cell r="L146" t="str">
            <v>-</v>
          </cell>
          <cell r="M146" t="str">
            <v>-</v>
          </cell>
          <cell r="N146" t="str">
            <v>-</v>
          </cell>
          <cell r="O146" t="str">
            <v>-</v>
          </cell>
          <cell r="P146" t="str">
            <v>-</v>
          </cell>
          <cell r="Q146" t="str">
            <v>-</v>
          </cell>
          <cell r="R146" t="str">
            <v>-</v>
          </cell>
          <cell r="S146" t="str">
            <v>-</v>
          </cell>
          <cell r="T146">
            <v>12000</v>
          </cell>
        </row>
        <row r="147">
          <cell r="A147" t="str">
            <v>42925748</v>
          </cell>
          <cell r="B147" t="str">
            <v>DIAZ SAENZ JESS ALAN</v>
          </cell>
          <cell r="C147" t="str">
            <v>ANALISTA ADMINISTRATIVO</v>
          </cell>
          <cell r="D147" t="str">
            <v>UNIDAD DE RECURSOS HUMANOS</v>
          </cell>
          <cell r="E147">
            <v>40275</v>
          </cell>
          <cell r="F147">
            <v>40939</v>
          </cell>
          <cell r="G147" t="str">
            <v>CAS D.L. 1057</v>
          </cell>
          <cell r="H147">
            <v>1300</v>
          </cell>
          <cell r="I147">
            <v>1300</v>
          </cell>
          <cell r="J147">
            <v>1300</v>
          </cell>
          <cell r="K147">
            <v>1300</v>
          </cell>
          <cell r="L147">
            <v>1300</v>
          </cell>
          <cell r="M147">
            <v>1300</v>
          </cell>
          <cell r="N147">
            <v>1300</v>
          </cell>
          <cell r="O147">
            <v>1300</v>
          </cell>
          <cell r="P147">
            <v>1300</v>
          </cell>
          <cell r="Q147">
            <v>1300</v>
          </cell>
          <cell r="R147">
            <v>1300</v>
          </cell>
          <cell r="S147">
            <v>2250</v>
          </cell>
          <cell r="T147">
            <v>16550</v>
          </cell>
        </row>
        <row r="148">
          <cell r="A148" t="str">
            <v>09947419</v>
          </cell>
          <cell r="B148" t="str">
            <v>ROMERO LOPEZ KARIN GIANNINA</v>
          </cell>
          <cell r="C148" t="str">
            <v>ESPECIALISTA EN RECURSOS HUMANOS</v>
          </cell>
          <cell r="D148" t="str">
            <v>UNIDAD DE RECURSOS HUMANOS</v>
          </cell>
          <cell r="E148">
            <v>40340</v>
          </cell>
          <cell r="F148">
            <v>40602</v>
          </cell>
          <cell r="G148" t="str">
            <v>CAS D.L. 1057</v>
          </cell>
          <cell r="H148">
            <v>3000</v>
          </cell>
          <cell r="I148">
            <v>3000</v>
          </cell>
          <cell r="J148" t="str">
            <v>-</v>
          </cell>
          <cell r="K148" t="str">
            <v>-</v>
          </cell>
          <cell r="L148" t="str">
            <v>-</v>
          </cell>
          <cell r="M148" t="str">
            <v>-</v>
          </cell>
          <cell r="N148" t="str">
            <v>-</v>
          </cell>
          <cell r="O148" t="str">
            <v>-</v>
          </cell>
          <cell r="P148" t="str">
            <v>-</v>
          </cell>
          <cell r="Q148" t="str">
            <v>-</v>
          </cell>
          <cell r="R148" t="str">
            <v>-</v>
          </cell>
          <cell r="S148" t="str">
            <v>-</v>
          </cell>
          <cell r="T148">
            <v>6000</v>
          </cell>
        </row>
        <row r="149">
          <cell r="A149" t="str">
            <v>40386955</v>
          </cell>
          <cell r="B149" t="str">
            <v>CAVERO PALOMINO CECILIA</v>
          </cell>
          <cell r="C149" t="str">
            <v>ANALISTA</v>
          </cell>
          <cell r="D149" t="str">
            <v>UNIDAD DE RECURSOS HUMANOS</v>
          </cell>
          <cell r="E149">
            <v>40484</v>
          </cell>
          <cell r="F149">
            <v>40574</v>
          </cell>
          <cell r="G149" t="str">
            <v>CAS D.L. 1057</v>
          </cell>
          <cell r="H149">
            <v>2000</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v>2000</v>
          </cell>
        </row>
        <row r="150">
          <cell r="A150" t="str">
            <v>23013646</v>
          </cell>
          <cell r="B150" t="str">
            <v>MERCADO CCENTE FELIX</v>
          </cell>
          <cell r="C150" t="str">
            <v>JEFE DE LA UNIDAD DE RECURSOS HUMANOS</v>
          </cell>
          <cell r="D150" t="str">
            <v>UNIDAD DE RECURSOS HUMANOS</v>
          </cell>
          <cell r="E150">
            <v>40802</v>
          </cell>
          <cell r="F150">
            <v>40862</v>
          </cell>
          <cell r="G150" t="str">
            <v>CAS D.L. 1057</v>
          </cell>
          <cell r="H150" t="str">
            <v>-</v>
          </cell>
          <cell r="I150" t="str">
            <v>-</v>
          </cell>
          <cell r="J150" t="str">
            <v>-</v>
          </cell>
          <cell r="K150" t="str">
            <v>-</v>
          </cell>
          <cell r="L150" t="str">
            <v>-</v>
          </cell>
          <cell r="M150" t="str">
            <v>-</v>
          </cell>
          <cell r="N150" t="str">
            <v>-</v>
          </cell>
          <cell r="O150" t="str">
            <v>-</v>
          </cell>
          <cell r="P150">
            <v>3500</v>
          </cell>
          <cell r="Q150">
            <v>7000</v>
          </cell>
          <cell r="R150" t="str">
            <v>-</v>
          </cell>
          <cell r="S150" t="str">
            <v>-</v>
          </cell>
          <cell r="T150">
            <v>10500</v>
          </cell>
        </row>
        <row r="151">
          <cell r="A151" t="str">
            <v>42177781</v>
          </cell>
          <cell r="B151" t="str">
            <v>REQUEJO DELGADO SUSAN JANNETH</v>
          </cell>
          <cell r="C151" t="str">
            <v>ESPECIALISTA</v>
          </cell>
          <cell r="D151" t="str">
            <v>UNIDAD DE RECURSOS HUMANOS</v>
          </cell>
          <cell r="E151">
            <v>40858</v>
          </cell>
          <cell r="F151">
            <v>40939</v>
          </cell>
          <cell r="G151" t="str">
            <v>CAS D.L. 1057</v>
          </cell>
          <cell r="H151" t="str">
            <v>-</v>
          </cell>
          <cell r="I151" t="str">
            <v>-</v>
          </cell>
          <cell r="J151" t="str">
            <v>-</v>
          </cell>
          <cell r="K151" t="str">
            <v>-</v>
          </cell>
          <cell r="L151" t="str">
            <v>-</v>
          </cell>
          <cell r="M151" t="str">
            <v>-</v>
          </cell>
          <cell r="N151" t="str">
            <v>-</v>
          </cell>
          <cell r="O151" t="str">
            <v>-</v>
          </cell>
          <cell r="P151" t="str">
            <v>-</v>
          </cell>
          <cell r="Q151" t="str">
            <v>-</v>
          </cell>
          <cell r="R151">
            <v>2666.67</v>
          </cell>
          <cell r="S151">
            <v>4000</v>
          </cell>
          <cell r="T151">
            <v>6666.67</v>
          </cell>
        </row>
        <row r="152">
          <cell r="A152" t="str">
            <v>10718636</v>
          </cell>
          <cell r="B152" t="str">
            <v>TITO  QUISPE DAHYANA ROCIO</v>
          </cell>
          <cell r="C152" t="str">
            <v>ANALISTA</v>
          </cell>
          <cell r="D152" t="str">
            <v>UNIDAD DE RECURSOS HUMANOS</v>
          </cell>
          <cell r="E152">
            <v>40856</v>
          </cell>
          <cell r="F152">
            <v>40939</v>
          </cell>
          <cell r="G152" t="str">
            <v>CAS D.L. 1057</v>
          </cell>
          <cell r="H152" t="str">
            <v>-</v>
          </cell>
          <cell r="I152" t="str">
            <v>-</v>
          </cell>
          <cell r="J152" t="str">
            <v>-</v>
          </cell>
          <cell r="K152" t="str">
            <v>-</v>
          </cell>
          <cell r="L152" t="str">
            <v>-</v>
          </cell>
          <cell r="M152" t="str">
            <v>-</v>
          </cell>
          <cell r="N152" t="str">
            <v>-</v>
          </cell>
          <cell r="O152" t="str">
            <v>-</v>
          </cell>
          <cell r="P152" t="str">
            <v>-</v>
          </cell>
          <cell r="Q152" t="str">
            <v>-</v>
          </cell>
          <cell r="R152">
            <v>2200</v>
          </cell>
          <cell r="S152">
            <v>3000</v>
          </cell>
          <cell r="T152">
            <v>5200</v>
          </cell>
        </row>
        <row r="153">
          <cell r="A153" t="str">
            <v>09167698</v>
          </cell>
          <cell r="B153" t="str">
            <v>CASTRO SANTILLAN MIGUEL ANGEL</v>
          </cell>
          <cell r="C153" t="str">
            <v>ASISTENTE ADMINISTRATIVO</v>
          </cell>
          <cell r="D153" t="str">
            <v>UNIDAD DE RECURSOS HUMANOS</v>
          </cell>
          <cell r="E153">
            <v>40878</v>
          </cell>
          <cell r="F153">
            <v>40939</v>
          </cell>
          <cell r="G153" t="str">
            <v>CAS D.L. 1057</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v>2500</v>
          </cell>
          <cell r="T153">
            <v>2500</v>
          </cell>
        </row>
        <row r="154">
          <cell r="A154" t="str">
            <v>40559482</v>
          </cell>
          <cell r="B154" t="str">
            <v>ALDANA PORRAS MANOLO MARCELO</v>
          </cell>
          <cell r="C154" t="str">
            <v xml:space="preserve">ANALISTA </v>
          </cell>
          <cell r="D154" t="str">
            <v>UNIDAD DE SISTEMAS</v>
          </cell>
          <cell r="E154">
            <v>39630</v>
          </cell>
          <cell r="F154">
            <v>40678</v>
          </cell>
          <cell r="G154" t="str">
            <v>CAS D.L. 1057</v>
          </cell>
          <cell r="H154">
            <v>3500</v>
          </cell>
          <cell r="I154">
            <v>3500</v>
          </cell>
          <cell r="J154">
            <v>3500</v>
          </cell>
          <cell r="K154">
            <v>3500</v>
          </cell>
          <cell r="L154">
            <v>1750</v>
          </cell>
          <cell r="M154" t="str">
            <v>-</v>
          </cell>
          <cell r="N154" t="str">
            <v>-</v>
          </cell>
          <cell r="O154" t="str">
            <v>-</v>
          </cell>
          <cell r="P154" t="str">
            <v>-</v>
          </cell>
          <cell r="Q154" t="str">
            <v>-</v>
          </cell>
          <cell r="R154" t="str">
            <v>-</v>
          </cell>
          <cell r="S154" t="str">
            <v>-</v>
          </cell>
          <cell r="T154">
            <v>15750</v>
          </cell>
        </row>
        <row r="155">
          <cell r="A155" t="str">
            <v>28311942</v>
          </cell>
          <cell r="B155" t="str">
            <v>CASTILLO RIOS MARIA ANGELICA</v>
          </cell>
          <cell r="C155" t="str">
            <v>JEFA DE LA UNIDAD DE SISTEMAS</v>
          </cell>
          <cell r="D155" t="str">
            <v>UNIDAD DE SISTEMAS</v>
          </cell>
          <cell r="E155">
            <v>40796</v>
          </cell>
          <cell r="F155">
            <v>40908</v>
          </cell>
          <cell r="G155" t="str">
            <v>CAS D.L. 1057</v>
          </cell>
          <cell r="H155" t="str">
            <v>-</v>
          </cell>
          <cell r="I155" t="str">
            <v>-</v>
          </cell>
          <cell r="J155" t="str">
            <v>-</v>
          </cell>
          <cell r="K155" t="str">
            <v>-</v>
          </cell>
          <cell r="L155" t="str">
            <v>-</v>
          </cell>
          <cell r="M155" t="str">
            <v>-</v>
          </cell>
          <cell r="N155" t="str">
            <v>-</v>
          </cell>
          <cell r="O155" t="str">
            <v>-</v>
          </cell>
          <cell r="P155">
            <v>5133</v>
          </cell>
          <cell r="Q155">
            <v>7000</v>
          </cell>
          <cell r="R155">
            <v>7000</v>
          </cell>
          <cell r="S155">
            <v>7000</v>
          </cell>
          <cell r="T155">
            <v>26133</v>
          </cell>
        </row>
        <row r="156">
          <cell r="A156" t="str">
            <v>25780356</v>
          </cell>
          <cell r="B156" t="str">
            <v>FLORES ALVARADO ANGELA MARIA</v>
          </cell>
          <cell r="C156" t="str">
            <v xml:space="preserve">ESPECIALISTA </v>
          </cell>
          <cell r="D156" t="str">
            <v>UNIDAD DE SISTEMAS</v>
          </cell>
          <cell r="E156">
            <v>39722</v>
          </cell>
          <cell r="F156">
            <v>40908</v>
          </cell>
          <cell r="G156" t="str">
            <v>CAS D.L. 1057</v>
          </cell>
          <cell r="H156">
            <v>4000</v>
          </cell>
          <cell r="I156">
            <v>4000</v>
          </cell>
          <cell r="J156">
            <v>4000</v>
          </cell>
          <cell r="K156">
            <v>4000</v>
          </cell>
          <cell r="L156">
            <v>4000</v>
          </cell>
          <cell r="M156">
            <v>4000</v>
          </cell>
          <cell r="N156">
            <v>4000</v>
          </cell>
          <cell r="O156">
            <v>4000</v>
          </cell>
          <cell r="P156">
            <v>4000</v>
          </cell>
          <cell r="Q156">
            <v>4000</v>
          </cell>
          <cell r="R156">
            <v>4000</v>
          </cell>
          <cell r="S156">
            <v>4000</v>
          </cell>
          <cell r="T156">
            <v>48000</v>
          </cell>
        </row>
        <row r="157">
          <cell r="A157" t="str">
            <v>06665112</v>
          </cell>
          <cell r="B157" t="str">
            <v>PACHERRES ESPINOZA PEDRO CESAR</v>
          </cell>
          <cell r="C157" t="str">
            <v xml:space="preserve">ANALISTA </v>
          </cell>
          <cell r="D157" t="str">
            <v>UNIDAD DE SISTEMAS</v>
          </cell>
          <cell r="E157">
            <v>39630</v>
          </cell>
          <cell r="F157">
            <v>40574</v>
          </cell>
          <cell r="G157" t="str">
            <v>CAS D.L. 1057</v>
          </cell>
          <cell r="H157">
            <v>3500</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v>3500</v>
          </cell>
        </row>
        <row r="158">
          <cell r="A158" t="str">
            <v xml:space="preserve">32983668   </v>
          </cell>
          <cell r="B158" t="str">
            <v>RASHTA MILLA MARIA SOLEDAD</v>
          </cell>
          <cell r="C158" t="str">
            <v>ANALISTA EN SISTEMAS</v>
          </cell>
          <cell r="D158" t="str">
            <v>UNIDAD DE SISTEMAS</v>
          </cell>
          <cell r="E158">
            <v>39692</v>
          </cell>
          <cell r="F158">
            <v>40939</v>
          </cell>
          <cell r="G158" t="str">
            <v>CAS D.L. 1057</v>
          </cell>
          <cell r="H158">
            <v>3500</v>
          </cell>
          <cell r="I158">
            <v>3500</v>
          </cell>
          <cell r="J158">
            <v>3500</v>
          </cell>
          <cell r="K158">
            <v>3500</v>
          </cell>
          <cell r="L158">
            <v>1750</v>
          </cell>
          <cell r="M158" t="str">
            <v>-</v>
          </cell>
          <cell r="N158" t="str">
            <v>-</v>
          </cell>
          <cell r="O158" t="str">
            <v>-</v>
          </cell>
          <cell r="P158" t="str">
            <v>-</v>
          </cell>
          <cell r="Q158" t="str">
            <v>-</v>
          </cell>
          <cell r="R158" t="str">
            <v>-</v>
          </cell>
          <cell r="S158">
            <v>533.29999999999995</v>
          </cell>
          <cell r="T158">
            <v>16283.3</v>
          </cell>
        </row>
        <row r="159">
          <cell r="A159" t="str">
            <v>09455447</v>
          </cell>
          <cell r="B159" t="str">
            <v>RUIZ VALEGA JUAN AUGUSTO</v>
          </cell>
          <cell r="C159" t="str">
            <v>ESPECIALISTA EN SISTEMAS</v>
          </cell>
          <cell r="D159" t="str">
            <v>UNIDAD DE SISTEMAS</v>
          </cell>
          <cell r="E159">
            <v>39722</v>
          </cell>
          <cell r="F159">
            <v>40574</v>
          </cell>
          <cell r="G159" t="str">
            <v>CAS D.L. 1057</v>
          </cell>
          <cell r="H159">
            <v>4000</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v>4000</v>
          </cell>
        </row>
        <row r="160">
          <cell r="A160" t="str">
            <v>20071224</v>
          </cell>
          <cell r="B160" t="str">
            <v>COMUN SALAS HEBERZON</v>
          </cell>
          <cell r="C160" t="str">
            <v>ESPECIALISTA EN SISTEMAS DE INFORMACIÒN</v>
          </cell>
          <cell r="D160" t="str">
            <v>UNIDAD DE SISTEMAS</v>
          </cell>
          <cell r="E160">
            <v>40120</v>
          </cell>
          <cell r="F160">
            <v>40633</v>
          </cell>
          <cell r="G160" t="str">
            <v>CAS D.L. 1057</v>
          </cell>
          <cell r="H160">
            <v>5000</v>
          </cell>
          <cell r="I160">
            <v>5000</v>
          </cell>
          <cell r="J160">
            <v>5000</v>
          </cell>
          <cell r="K160" t="str">
            <v>-</v>
          </cell>
          <cell r="L160" t="str">
            <v>-</v>
          </cell>
          <cell r="M160" t="str">
            <v>-</v>
          </cell>
          <cell r="N160" t="str">
            <v>-</v>
          </cell>
          <cell r="O160" t="str">
            <v>-</v>
          </cell>
          <cell r="P160" t="str">
            <v>-</v>
          </cell>
          <cell r="Q160" t="str">
            <v>-</v>
          </cell>
          <cell r="R160" t="str">
            <v>-</v>
          </cell>
          <cell r="S160" t="str">
            <v>-</v>
          </cell>
          <cell r="T160">
            <v>15000</v>
          </cell>
        </row>
        <row r="161">
          <cell r="A161" t="str">
            <v>45250079</v>
          </cell>
          <cell r="B161" t="str">
            <v xml:space="preserve">SANCHEZ DE LA CRUZ EDGAR ANDDY </v>
          </cell>
          <cell r="C161" t="str">
            <v>ANALISTA DE SISTEMAS</v>
          </cell>
          <cell r="D161" t="str">
            <v>UNIDAD DE SISTEMAS</v>
          </cell>
          <cell r="E161">
            <v>40028</v>
          </cell>
          <cell r="F161">
            <v>40908</v>
          </cell>
          <cell r="G161" t="str">
            <v>CAS D.L. 1057</v>
          </cell>
          <cell r="H161">
            <v>4000</v>
          </cell>
          <cell r="I161">
            <v>4000</v>
          </cell>
          <cell r="J161">
            <v>4000</v>
          </cell>
          <cell r="K161">
            <v>4000</v>
          </cell>
          <cell r="L161">
            <v>4000</v>
          </cell>
          <cell r="M161">
            <v>4000</v>
          </cell>
          <cell r="N161">
            <v>4000</v>
          </cell>
          <cell r="O161">
            <v>4000</v>
          </cell>
          <cell r="P161">
            <v>4000</v>
          </cell>
          <cell r="Q161">
            <v>4000</v>
          </cell>
          <cell r="R161">
            <v>4000</v>
          </cell>
          <cell r="S161">
            <v>4000</v>
          </cell>
          <cell r="T161">
            <v>48000</v>
          </cell>
        </row>
        <row r="162">
          <cell r="A162" t="str">
            <v>41324680</v>
          </cell>
          <cell r="B162" t="str">
            <v>BRAVO  APONTE MACBETH</v>
          </cell>
          <cell r="C162" t="str">
            <v>ANALISTA DE SISTEMAS</v>
          </cell>
          <cell r="D162" t="str">
            <v>UNIDAD DE SISTEMAS</v>
          </cell>
          <cell r="E162">
            <v>40871</v>
          </cell>
          <cell r="F162">
            <v>40939</v>
          </cell>
          <cell r="G162" t="str">
            <v>CAS D.L. 1057</v>
          </cell>
          <cell r="H162" t="str">
            <v>-</v>
          </cell>
          <cell r="I162" t="str">
            <v>-</v>
          </cell>
          <cell r="J162" t="str">
            <v>-</v>
          </cell>
          <cell r="K162" t="str">
            <v>-</v>
          </cell>
          <cell r="L162" t="str">
            <v>-</v>
          </cell>
          <cell r="M162" t="str">
            <v>-</v>
          </cell>
          <cell r="N162" t="str">
            <v>-</v>
          </cell>
          <cell r="O162" t="str">
            <v>-</v>
          </cell>
          <cell r="P162" t="str">
            <v>-</v>
          </cell>
          <cell r="Q162" t="str">
            <v>-</v>
          </cell>
          <cell r="R162">
            <v>933.3</v>
          </cell>
          <cell r="S162">
            <v>4000</v>
          </cell>
          <cell r="T162">
            <v>4933.3</v>
          </cell>
        </row>
        <row r="163">
          <cell r="A163" t="str">
            <v>15425361</v>
          </cell>
          <cell r="B163" t="str">
            <v>FRANCIA CHUMPITAZ JESUS ANDRES</v>
          </cell>
          <cell r="C163" t="str">
            <v>ADMINISTRADOR DE RED</v>
          </cell>
          <cell r="D163" t="str">
            <v>UNIDAD DE SISTEMAS</v>
          </cell>
          <cell r="E163">
            <v>40872</v>
          </cell>
          <cell r="F163">
            <v>40939</v>
          </cell>
          <cell r="G163" t="str">
            <v>CAS D.L. 1057</v>
          </cell>
          <cell r="H163" t="str">
            <v>-</v>
          </cell>
          <cell r="I163" t="str">
            <v>-</v>
          </cell>
          <cell r="J163" t="str">
            <v>-</v>
          </cell>
          <cell r="K163" t="str">
            <v>-</v>
          </cell>
          <cell r="L163" t="str">
            <v>-</v>
          </cell>
          <cell r="M163" t="str">
            <v>-</v>
          </cell>
          <cell r="N163" t="str">
            <v>-</v>
          </cell>
          <cell r="O163" t="str">
            <v>-</v>
          </cell>
          <cell r="P163" t="str">
            <v>-</v>
          </cell>
          <cell r="Q163" t="str">
            <v>-</v>
          </cell>
          <cell r="R163">
            <v>800</v>
          </cell>
          <cell r="S163">
            <v>4000</v>
          </cell>
          <cell r="T163">
            <v>4800</v>
          </cell>
        </row>
        <row r="164">
          <cell r="A164" t="str">
            <v>40907663</v>
          </cell>
          <cell r="B164" t="str">
            <v>AGÜERO VARGAS ARLETT VANESSA</v>
          </cell>
          <cell r="C164" t="str">
            <v>HELP DESK</v>
          </cell>
          <cell r="D164" t="str">
            <v>UNIDAD DE SISTEMAS</v>
          </cell>
          <cell r="E164">
            <v>40904</v>
          </cell>
          <cell r="F164">
            <v>40939</v>
          </cell>
          <cell r="G164" t="str">
            <v>CAS D.L. 1057</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v>333.3</v>
          </cell>
          <cell r="T164">
            <v>333.3</v>
          </cell>
        </row>
        <row r="165">
          <cell r="A165" t="str">
            <v>08189001</v>
          </cell>
          <cell r="B165" t="str">
            <v>CHIRINOS PATAZCA ANA CECILIA</v>
          </cell>
          <cell r="C165" t="str">
            <v>ESPECIALISTA</v>
          </cell>
          <cell r="D165" t="str">
            <v>UNIDAD DE SUPERVISION DE PROYECTOS</v>
          </cell>
          <cell r="E165">
            <v>39661</v>
          </cell>
          <cell r="F165">
            <v>40633</v>
          </cell>
          <cell r="G165" t="str">
            <v>CAS D.L. 1057</v>
          </cell>
          <cell r="H165">
            <v>5500</v>
          </cell>
          <cell r="I165">
            <v>5500</v>
          </cell>
          <cell r="J165">
            <v>4500</v>
          </cell>
          <cell r="K165" t="str">
            <v>-</v>
          </cell>
          <cell r="L165" t="str">
            <v>-</v>
          </cell>
          <cell r="M165" t="str">
            <v>-</v>
          </cell>
          <cell r="N165" t="str">
            <v>-</v>
          </cell>
          <cell r="O165" t="str">
            <v>-</v>
          </cell>
          <cell r="P165" t="str">
            <v>-</v>
          </cell>
          <cell r="Q165" t="str">
            <v>-</v>
          </cell>
          <cell r="R165" t="str">
            <v>-</v>
          </cell>
          <cell r="S165" t="str">
            <v>-</v>
          </cell>
          <cell r="T165">
            <v>15500</v>
          </cell>
        </row>
        <row r="166">
          <cell r="A166" t="str">
            <v>07942773</v>
          </cell>
          <cell r="B166" t="str">
            <v>MUR DUEÑAS MARCELA REBECA</v>
          </cell>
          <cell r="C166" t="str">
            <v>ESPECIALISTA</v>
          </cell>
          <cell r="D166" t="str">
            <v>UNIDAD DE SUPERVISION DE PROYECTOS</v>
          </cell>
          <cell r="E166">
            <v>39643</v>
          </cell>
          <cell r="F166">
            <v>40574</v>
          </cell>
          <cell r="G166" t="str">
            <v>CAS D.L. 1057</v>
          </cell>
          <cell r="H166">
            <v>5500</v>
          </cell>
          <cell r="I166" t="str">
            <v>-</v>
          </cell>
          <cell r="J166">
            <v>1950</v>
          </cell>
          <cell r="K166">
            <v>2550</v>
          </cell>
          <cell r="L166" t="str">
            <v>-</v>
          </cell>
          <cell r="M166" t="str">
            <v>-</v>
          </cell>
          <cell r="N166" t="str">
            <v>-</v>
          </cell>
          <cell r="O166" t="str">
            <v>-</v>
          </cell>
          <cell r="P166" t="str">
            <v>-</v>
          </cell>
          <cell r="Q166" t="str">
            <v>-</v>
          </cell>
          <cell r="R166" t="str">
            <v>-</v>
          </cell>
          <cell r="S166" t="str">
            <v>-</v>
          </cell>
          <cell r="T166">
            <v>10000</v>
          </cell>
        </row>
        <row r="167">
          <cell r="A167" t="str">
            <v>40838480</v>
          </cell>
          <cell r="B167" t="str">
            <v>ODAR FARRO MERCEDES DEL PILAR</v>
          </cell>
          <cell r="C167" t="str">
            <v>ANALISTA</v>
          </cell>
          <cell r="D167" t="str">
            <v>UNIDAD DE SUPERVISION DE PROYECTOS</v>
          </cell>
          <cell r="E167">
            <v>39666</v>
          </cell>
          <cell r="F167">
            <v>40694</v>
          </cell>
          <cell r="G167" t="str">
            <v>CAS D.L. 1057</v>
          </cell>
          <cell r="H167">
            <v>3500</v>
          </cell>
          <cell r="I167">
            <v>3500</v>
          </cell>
          <cell r="J167">
            <v>3500</v>
          </cell>
          <cell r="K167">
            <v>3500</v>
          </cell>
          <cell r="L167">
            <v>3500</v>
          </cell>
          <cell r="M167" t="str">
            <v>-</v>
          </cell>
          <cell r="N167" t="str">
            <v>-</v>
          </cell>
          <cell r="O167" t="str">
            <v>-</v>
          </cell>
          <cell r="P167" t="str">
            <v>-</v>
          </cell>
          <cell r="Q167" t="str">
            <v>-</v>
          </cell>
          <cell r="R167" t="str">
            <v>-</v>
          </cell>
          <cell r="S167" t="str">
            <v>-</v>
          </cell>
          <cell r="T167">
            <v>17500</v>
          </cell>
        </row>
        <row r="168">
          <cell r="A168" t="str">
            <v>10001279</v>
          </cell>
          <cell r="B168" t="str">
            <v>OSHIRO GOYA MARCOS ALBERTO</v>
          </cell>
          <cell r="C168" t="str">
            <v>ESPECIALISTA</v>
          </cell>
          <cell r="D168" t="str">
            <v>UNIDAD DE SUPERVISION DE PROYECTOS</v>
          </cell>
          <cell r="E168">
            <v>39722</v>
          </cell>
          <cell r="F168">
            <v>40908</v>
          </cell>
          <cell r="G168" t="str">
            <v>CAS D.L. 1057</v>
          </cell>
          <cell r="H168">
            <v>5500</v>
          </cell>
          <cell r="I168">
            <v>5500</v>
          </cell>
          <cell r="J168">
            <v>5500</v>
          </cell>
          <cell r="K168">
            <v>5500</v>
          </cell>
          <cell r="L168">
            <v>5500</v>
          </cell>
          <cell r="M168">
            <v>5500</v>
          </cell>
          <cell r="N168">
            <v>5500</v>
          </cell>
          <cell r="O168">
            <v>5500</v>
          </cell>
          <cell r="P168">
            <v>5500</v>
          </cell>
          <cell r="Q168">
            <v>5500</v>
          </cell>
          <cell r="R168">
            <v>5500</v>
          </cell>
          <cell r="S168">
            <v>5500</v>
          </cell>
          <cell r="T168">
            <v>66000</v>
          </cell>
        </row>
        <row r="169">
          <cell r="A169" t="str">
            <v>10264134</v>
          </cell>
          <cell r="B169" t="str">
            <v>SCHRAM CARBAJAL CLAUDIA MICHAELLA</v>
          </cell>
          <cell r="C169" t="str">
            <v>ANALISTA</v>
          </cell>
          <cell r="D169" t="str">
            <v>UNIDAD DE SUPERVISION DE PROYECTOS</v>
          </cell>
          <cell r="E169">
            <v>39692</v>
          </cell>
          <cell r="F169">
            <v>40574</v>
          </cell>
          <cell r="G169" t="str">
            <v>CAS D.L. 1057</v>
          </cell>
          <cell r="H169">
            <v>3500</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v>3500</v>
          </cell>
        </row>
        <row r="170">
          <cell r="A170" t="str">
            <v>09381021</v>
          </cell>
          <cell r="B170" t="str">
            <v>TELLO BUSTOS VARINIA ELVA</v>
          </cell>
          <cell r="C170" t="str">
            <v>JEFE DE LA UNIDAD DE SUPERVISION DE PROYECTOS</v>
          </cell>
          <cell r="D170" t="str">
            <v>UNIDAD DE SUPERVISION DE PROYECTOS</v>
          </cell>
          <cell r="E170">
            <v>39737</v>
          </cell>
          <cell r="F170">
            <v>40877</v>
          </cell>
          <cell r="G170" t="str">
            <v>CAS D.L. 1057</v>
          </cell>
          <cell r="H170">
            <v>5000</v>
          </cell>
          <cell r="I170">
            <v>5000</v>
          </cell>
          <cell r="J170">
            <v>7000</v>
          </cell>
          <cell r="K170">
            <v>7000</v>
          </cell>
          <cell r="L170">
            <v>7000</v>
          </cell>
          <cell r="M170">
            <v>7000</v>
          </cell>
          <cell r="N170">
            <v>7000</v>
          </cell>
          <cell r="O170">
            <v>7000</v>
          </cell>
          <cell r="P170">
            <v>7000</v>
          </cell>
          <cell r="Q170">
            <v>7000</v>
          </cell>
          <cell r="R170">
            <v>7000</v>
          </cell>
          <cell r="S170" t="str">
            <v>-</v>
          </cell>
          <cell r="T170">
            <v>73000</v>
          </cell>
        </row>
        <row r="171">
          <cell r="A171" t="str">
            <v>07616077</v>
          </cell>
          <cell r="B171" t="str">
            <v>VERASTEGUI DE LA CRUZ HUGO GUILLERMO</v>
          </cell>
          <cell r="C171" t="str">
            <v>ESPECIALISTA</v>
          </cell>
          <cell r="D171" t="str">
            <v>UNIDAD DE SUPERVISION DE PROYECTOS</v>
          </cell>
          <cell r="E171">
            <v>39692</v>
          </cell>
          <cell r="F171">
            <v>40574</v>
          </cell>
          <cell r="G171" t="str">
            <v>CAS D.L. 1057</v>
          </cell>
          <cell r="H171">
            <v>5500</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v>5500</v>
          </cell>
        </row>
        <row r="172">
          <cell r="A172" t="str">
            <v>07569002</v>
          </cell>
          <cell r="B172" t="str">
            <v>ZAVALA QUISPE MIGUEL ARTURO</v>
          </cell>
          <cell r="C172" t="str">
            <v>ASISTENTE ADMINISTRATIVO</v>
          </cell>
          <cell r="D172" t="str">
            <v>UNIDAD DE SUPERVISION DE PROYECTOS</v>
          </cell>
          <cell r="E172">
            <v>39874</v>
          </cell>
          <cell r="F172">
            <v>40908</v>
          </cell>
          <cell r="G172" t="str">
            <v>CAS D.L. 1057</v>
          </cell>
          <cell r="H172">
            <v>2000</v>
          </cell>
          <cell r="I172">
            <v>2000</v>
          </cell>
          <cell r="J172">
            <v>2000</v>
          </cell>
          <cell r="K172">
            <v>2000</v>
          </cell>
          <cell r="L172">
            <v>2000</v>
          </cell>
          <cell r="M172">
            <v>2000</v>
          </cell>
          <cell r="N172">
            <v>2000</v>
          </cell>
          <cell r="O172">
            <v>2000</v>
          </cell>
          <cell r="P172">
            <v>2000</v>
          </cell>
          <cell r="Q172">
            <v>2000</v>
          </cell>
          <cell r="R172">
            <v>2000</v>
          </cell>
          <cell r="S172">
            <v>2000</v>
          </cell>
          <cell r="T172">
            <v>24000</v>
          </cell>
        </row>
        <row r="173">
          <cell r="A173" t="str">
            <v>10867851</v>
          </cell>
          <cell r="B173" t="str">
            <v>ALVA RIVAS PLATA ROSSINA PILAR</v>
          </cell>
          <cell r="C173" t="str">
            <v>ESPECIALISTA</v>
          </cell>
          <cell r="D173" t="str">
            <v>UNIDAD DE SUPERVISION DE PROYECTOS</v>
          </cell>
          <cell r="E173">
            <v>39771</v>
          </cell>
          <cell r="F173">
            <v>40574</v>
          </cell>
          <cell r="G173" t="str">
            <v>CAS D.L. 1057</v>
          </cell>
          <cell r="H173">
            <v>7000</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v>7000</v>
          </cell>
        </row>
        <row r="174">
          <cell r="A174" t="str">
            <v>07360066</v>
          </cell>
          <cell r="B174" t="str">
            <v xml:space="preserve">CHUCOS ROSALES ERI JHONE </v>
          </cell>
          <cell r="C174" t="str">
            <v>ASISTENTE TECNICO</v>
          </cell>
          <cell r="D174" t="str">
            <v>UNIDAD DE SUPERVISION DE PROYECTOS</v>
          </cell>
          <cell r="E174">
            <v>39722</v>
          </cell>
          <cell r="F174">
            <v>40633</v>
          </cell>
          <cell r="G174" t="str">
            <v>CAS D.L. 1057</v>
          </cell>
          <cell r="H174">
            <v>3000</v>
          </cell>
          <cell r="I174">
            <v>3000</v>
          </cell>
          <cell r="J174">
            <v>2100</v>
          </cell>
          <cell r="K174" t="str">
            <v>-</v>
          </cell>
          <cell r="L174" t="str">
            <v>-</v>
          </cell>
          <cell r="M174" t="str">
            <v>-</v>
          </cell>
          <cell r="N174" t="str">
            <v>-</v>
          </cell>
          <cell r="O174" t="str">
            <v>-</v>
          </cell>
          <cell r="P174" t="str">
            <v>-</v>
          </cell>
          <cell r="Q174" t="str">
            <v>-</v>
          </cell>
          <cell r="R174" t="str">
            <v>-</v>
          </cell>
          <cell r="S174" t="str">
            <v>-</v>
          </cell>
          <cell r="T174">
            <v>8100</v>
          </cell>
        </row>
        <row r="175">
          <cell r="A175" t="str">
            <v>21532032</v>
          </cell>
          <cell r="B175" t="str">
            <v>CORTEZ HEREDIA NORBERTO PIERO</v>
          </cell>
          <cell r="C175" t="str">
            <v>ANALISTA</v>
          </cell>
          <cell r="D175" t="str">
            <v>UNIDAD DE SUPERVISION DE PROYECTOS</v>
          </cell>
          <cell r="E175">
            <v>40697</v>
          </cell>
          <cell r="F175">
            <v>40908</v>
          </cell>
          <cell r="G175" t="str">
            <v>CAS D.L. 1057</v>
          </cell>
          <cell r="H175" t="str">
            <v>-</v>
          </cell>
          <cell r="I175" t="str">
            <v>-</v>
          </cell>
          <cell r="J175" t="str">
            <v>-</v>
          </cell>
          <cell r="K175" t="str">
            <v>-</v>
          </cell>
          <cell r="L175" t="str">
            <v>-</v>
          </cell>
          <cell r="M175">
            <v>3080</v>
          </cell>
          <cell r="N175">
            <v>3300</v>
          </cell>
          <cell r="O175">
            <v>3300</v>
          </cell>
          <cell r="P175">
            <v>3300</v>
          </cell>
          <cell r="Q175">
            <v>3300</v>
          </cell>
          <cell r="R175">
            <v>3300</v>
          </cell>
          <cell r="S175">
            <v>3300</v>
          </cell>
          <cell r="T175">
            <v>22880</v>
          </cell>
        </row>
        <row r="176">
          <cell r="A176" t="str">
            <v>21286042</v>
          </cell>
          <cell r="B176" t="str">
            <v>MARCELO VILLEGAS EUCLIDES</v>
          </cell>
          <cell r="C176" t="str">
            <v>ESPECIALISTA DE SUPERVISION DE PROYECTOS</v>
          </cell>
          <cell r="D176" t="str">
            <v>UNIDAD DE SUPERVISION DE PROYECTOS</v>
          </cell>
          <cell r="E176">
            <v>40817</v>
          </cell>
          <cell r="F176">
            <v>40847</v>
          </cell>
          <cell r="G176" t="str">
            <v>CAS D.L. 1057</v>
          </cell>
          <cell r="H176" t="str">
            <v>-</v>
          </cell>
          <cell r="I176" t="str">
            <v>-</v>
          </cell>
          <cell r="J176" t="str">
            <v>-</v>
          </cell>
          <cell r="K176" t="str">
            <v>-</v>
          </cell>
          <cell r="L176" t="str">
            <v>-</v>
          </cell>
          <cell r="M176" t="str">
            <v>-</v>
          </cell>
          <cell r="N176" t="str">
            <v>-</v>
          </cell>
          <cell r="O176" t="str">
            <v>-</v>
          </cell>
          <cell r="P176" t="str">
            <v>-</v>
          </cell>
          <cell r="Q176">
            <v>5500</v>
          </cell>
          <cell r="R176" t="str">
            <v>-</v>
          </cell>
          <cell r="S176" t="str">
            <v>-</v>
          </cell>
          <cell r="T176">
            <v>5500</v>
          </cell>
        </row>
        <row r="177">
          <cell r="A177" t="str">
            <v>09620884</v>
          </cell>
          <cell r="B177" t="str">
            <v>SERNA PURIZACA AMPARO</v>
          </cell>
          <cell r="C177" t="str">
            <v>ESPECIALISTA DE SUPERVISION DE PROYECTOS</v>
          </cell>
          <cell r="D177" t="str">
            <v>UNIDAD DE SUPERVISION DE PROYECTOS</v>
          </cell>
          <cell r="E177">
            <v>40819</v>
          </cell>
          <cell r="F177">
            <v>40939</v>
          </cell>
          <cell r="G177" t="str">
            <v>CAS D.L. 1057</v>
          </cell>
          <cell r="H177" t="str">
            <v>-</v>
          </cell>
          <cell r="I177" t="str">
            <v>-</v>
          </cell>
          <cell r="J177" t="str">
            <v>-</v>
          </cell>
          <cell r="K177" t="str">
            <v>-</v>
          </cell>
          <cell r="L177" t="str">
            <v>-</v>
          </cell>
          <cell r="M177" t="str">
            <v>-</v>
          </cell>
          <cell r="N177" t="str">
            <v>-</v>
          </cell>
          <cell r="O177" t="str">
            <v>-</v>
          </cell>
          <cell r="P177" t="str">
            <v>-</v>
          </cell>
          <cell r="Q177">
            <v>5133</v>
          </cell>
          <cell r="R177">
            <v>367</v>
          </cell>
          <cell r="S177">
            <v>4033.3</v>
          </cell>
          <cell r="T177">
            <v>9533.2999999999993</v>
          </cell>
        </row>
        <row r="178">
          <cell r="A178" t="str">
            <v>06275324</v>
          </cell>
          <cell r="B178" t="str">
            <v>BUSTOS DE LA CRUZ MARIA JESUS</v>
          </cell>
          <cell r="C178" t="str">
            <v>ESPECIALISTA EN SUPERVISION DE PROYECTOS</v>
          </cell>
          <cell r="D178" t="str">
            <v>UNIDAD DE SUPERVISION DE PROYECTOS</v>
          </cell>
          <cell r="E178">
            <v>40886</v>
          </cell>
          <cell r="F178">
            <v>40939</v>
          </cell>
          <cell r="G178" t="str">
            <v>CAS D.L. 1057</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v>4033.3</v>
          </cell>
          <cell r="T178">
            <v>4033.3</v>
          </cell>
        </row>
        <row r="179">
          <cell r="A179" t="str">
            <v>28297168</v>
          </cell>
          <cell r="B179" t="str">
            <v>GASTELU HERRERA EDWIN</v>
          </cell>
          <cell r="C179" t="str">
            <v>ESPECIALISTA</v>
          </cell>
          <cell r="D179" t="str">
            <v>UNIDAD DE SUPERVISION DE PROYECTOS</v>
          </cell>
          <cell r="E179">
            <v>40891</v>
          </cell>
          <cell r="F179">
            <v>40939</v>
          </cell>
          <cell r="G179" t="str">
            <v>CAS D.L. 1057</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v>1870</v>
          </cell>
          <cell r="T179">
            <v>1870</v>
          </cell>
        </row>
        <row r="180">
          <cell r="A180" t="str">
            <v>28286693</v>
          </cell>
          <cell r="B180" t="str">
            <v>PALOMINO SANCHEZ HAMILTON HAROLD</v>
          </cell>
          <cell r="C180" t="str">
            <v>JEFE DE LA UNIDAD DE SUPERVISION DE PROYECTOS</v>
          </cell>
          <cell r="D180" t="str">
            <v>UNIDAD DE SUPERVISION DE PROYECTOS</v>
          </cell>
          <cell r="E180">
            <v>40889</v>
          </cell>
          <cell r="F180">
            <v>40939</v>
          </cell>
          <cell r="G180" t="str">
            <v>CAS D.L. 1057</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v>4433.3</v>
          </cell>
          <cell r="T180">
            <v>4433.3</v>
          </cell>
        </row>
        <row r="181">
          <cell r="A181" t="str">
            <v>09667764</v>
          </cell>
          <cell r="B181" t="str">
            <v>MORENO GAMBOA PEDRO</v>
          </cell>
          <cell r="C181" t="str">
            <v>ESPECIALISTA EN SUPERVISION DE PROYECTOS</v>
          </cell>
          <cell r="D181" t="str">
            <v>UNIDAD DE SUPERVISION DE PROYECTOS</v>
          </cell>
          <cell r="E181">
            <v>40892</v>
          </cell>
          <cell r="F181">
            <v>40939</v>
          </cell>
          <cell r="G181" t="str">
            <v>CAS D.L. 1057</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v>2933.3</v>
          </cell>
          <cell r="T181">
            <v>2933.3</v>
          </cell>
        </row>
        <row r="182">
          <cell r="A182" t="str">
            <v>15742321</v>
          </cell>
          <cell r="B182" t="str">
            <v>ARREDONDO GUERRERO KARINA YULISA</v>
          </cell>
          <cell r="C182" t="str">
            <v>ANALISTA</v>
          </cell>
          <cell r="D182" t="str">
            <v>UNIDAD DE TESORERÍA</v>
          </cell>
          <cell r="E182">
            <v>39722</v>
          </cell>
          <cell r="F182">
            <v>40908</v>
          </cell>
          <cell r="G182" t="str">
            <v>CAS D.L. 1057</v>
          </cell>
          <cell r="H182">
            <v>3000</v>
          </cell>
          <cell r="I182">
            <v>3000</v>
          </cell>
          <cell r="J182">
            <v>3000</v>
          </cell>
          <cell r="K182">
            <v>3000</v>
          </cell>
          <cell r="L182">
            <v>3000</v>
          </cell>
          <cell r="M182">
            <v>3000</v>
          </cell>
          <cell r="N182">
            <v>3000</v>
          </cell>
          <cell r="O182">
            <v>3000</v>
          </cell>
          <cell r="P182">
            <v>3000</v>
          </cell>
          <cell r="Q182">
            <v>3000</v>
          </cell>
          <cell r="R182">
            <v>3000</v>
          </cell>
          <cell r="S182">
            <v>3000</v>
          </cell>
          <cell r="T182">
            <v>36000</v>
          </cell>
        </row>
        <row r="183">
          <cell r="A183" t="str">
            <v>09852432</v>
          </cell>
          <cell r="B183" t="str">
            <v>CRIOLLO AGUILAR JUAN CARLOS</v>
          </cell>
          <cell r="C183" t="str">
            <v>ANALISTA</v>
          </cell>
          <cell r="D183" t="str">
            <v>UNIDAD DE TESORERÍA</v>
          </cell>
          <cell r="E183">
            <v>39722</v>
          </cell>
          <cell r="F183">
            <v>40633</v>
          </cell>
          <cell r="G183" t="str">
            <v>CAS D.L. 1057</v>
          </cell>
          <cell r="H183">
            <v>3000</v>
          </cell>
          <cell r="I183">
            <v>3000</v>
          </cell>
          <cell r="J183">
            <v>2400</v>
          </cell>
          <cell r="K183" t="str">
            <v>-</v>
          </cell>
          <cell r="L183" t="str">
            <v>-</v>
          </cell>
          <cell r="M183" t="str">
            <v>-</v>
          </cell>
          <cell r="N183" t="str">
            <v>-</v>
          </cell>
          <cell r="O183" t="str">
            <v>-</v>
          </cell>
          <cell r="P183" t="str">
            <v>-</v>
          </cell>
          <cell r="Q183" t="str">
            <v>-</v>
          </cell>
          <cell r="R183" t="str">
            <v>-</v>
          </cell>
          <cell r="S183" t="str">
            <v>-</v>
          </cell>
          <cell r="T183">
            <v>8400</v>
          </cell>
        </row>
        <row r="184">
          <cell r="A184" t="str">
            <v>43052119</v>
          </cell>
          <cell r="B184" t="str">
            <v xml:space="preserve">DANCUART ALFARO ALFREDO </v>
          </cell>
          <cell r="C184" t="str">
            <v>AUXILIAR DE ARCHIVO</v>
          </cell>
          <cell r="D184" t="str">
            <v>UNIDAD DE TESORERÍA</v>
          </cell>
          <cell r="E184">
            <v>39692</v>
          </cell>
          <cell r="F184">
            <v>40908</v>
          </cell>
          <cell r="G184" t="str">
            <v>CAS D.L. 1057</v>
          </cell>
          <cell r="H184">
            <v>1500</v>
          </cell>
          <cell r="I184">
            <v>1500</v>
          </cell>
          <cell r="J184">
            <v>1500</v>
          </cell>
          <cell r="K184">
            <v>1500</v>
          </cell>
          <cell r="L184">
            <v>1500</v>
          </cell>
          <cell r="M184">
            <v>1500</v>
          </cell>
          <cell r="N184">
            <v>1500</v>
          </cell>
          <cell r="O184">
            <v>1500</v>
          </cell>
          <cell r="P184">
            <v>1500</v>
          </cell>
          <cell r="Q184">
            <v>1500</v>
          </cell>
          <cell r="R184">
            <v>1500</v>
          </cell>
          <cell r="S184">
            <v>1500</v>
          </cell>
          <cell r="T184">
            <v>18000</v>
          </cell>
        </row>
        <row r="185">
          <cell r="A185" t="str">
            <v>09885127</v>
          </cell>
          <cell r="B185" t="str">
            <v>FLORES ALARCON LUIS FERNANDO</v>
          </cell>
          <cell r="C185" t="str">
            <v>ANALISTA</v>
          </cell>
          <cell r="D185" t="str">
            <v>UNIDAD DE TESORERÍA</v>
          </cell>
          <cell r="E185">
            <v>39722</v>
          </cell>
          <cell r="F185">
            <v>40908</v>
          </cell>
          <cell r="G185" t="str">
            <v>CAS D.L. 1057</v>
          </cell>
          <cell r="H185">
            <v>3000</v>
          </cell>
          <cell r="I185">
            <v>3000</v>
          </cell>
          <cell r="J185">
            <v>3000</v>
          </cell>
          <cell r="K185">
            <v>3000</v>
          </cell>
          <cell r="L185">
            <v>3000</v>
          </cell>
          <cell r="M185">
            <v>3000</v>
          </cell>
          <cell r="N185">
            <v>3000</v>
          </cell>
          <cell r="O185">
            <v>3000</v>
          </cell>
          <cell r="P185">
            <v>3000</v>
          </cell>
          <cell r="Q185">
            <v>3000</v>
          </cell>
          <cell r="R185">
            <v>3000</v>
          </cell>
          <cell r="S185">
            <v>3000</v>
          </cell>
          <cell r="T185">
            <v>36000</v>
          </cell>
        </row>
        <row r="186">
          <cell r="A186" t="str">
            <v>40835769</v>
          </cell>
          <cell r="B186" t="str">
            <v>MERINO VALDIVIA YOLANDA ANTONIETTA</v>
          </cell>
          <cell r="C186" t="str">
            <v xml:space="preserve">ANALISTA </v>
          </cell>
          <cell r="D186" t="str">
            <v>UNIDAD DE TESORERÍA</v>
          </cell>
          <cell r="E186">
            <v>39722</v>
          </cell>
          <cell r="F186">
            <v>40574</v>
          </cell>
          <cell r="G186" t="str">
            <v>CAS D.L. 1057</v>
          </cell>
          <cell r="H186">
            <v>3000</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v>3000</v>
          </cell>
        </row>
        <row r="187">
          <cell r="A187" t="str">
            <v>10200838</v>
          </cell>
          <cell r="B187" t="str">
            <v>ORTEGA GALVEZ ALDO ENRIQUE</v>
          </cell>
          <cell r="C187" t="str">
            <v>ANALISTA</v>
          </cell>
          <cell r="D187" t="str">
            <v>UNIDAD DE TESORERÍA</v>
          </cell>
          <cell r="E187">
            <v>40065</v>
          </cell>
          <cell r="F187">
            <v>40633</v>
          </cell>
          <cell r="G187" t="str">
            <v>CAS D.L. 1057</v>
          </cell>
          <cell r="H187">
            <v>3000</v>
          </cell>
          <cell r="I187">
            <v>3000</v>
          </cell>
          <cell r="J187">
            <v>3000</v>
          </cell>
          <cell r="K187" t="str">
            <v>-</v>
          </cell>
          <cell r="L187" t="str">
            <v>-</v>
          </cell>
          <cell r="M187" t="str">
            <v>-</v>
          </cell>
          <cell r="N187" t="str">
            <v>-</v>
          </cell>
          <cell r="O187" t="str">
            <v>-</v>
          </cell>
          <cell r="P187" t="str">
            <v>-</v>
          </cell>
          <cell r="Q187" t="str">
            <v>-</v>
          </cell>
          <cell r="R187" t="str">
            <v>-</v>
          </cell>
          <cell r="S187" t="str">
            <v>-</v>
          </cell>
          <cell r="T187">
            <v>9000</v>
          </cell>
        </row>
        <row r="188">
          <cell r="A188" t="str">
            <v>10215162</v>
          </cell>
          <cell r="B188" t="str">
            <v>PIRGO CELDA LILIANA MARGOTH</v>
          </cell>
          <cell r="C188" t="str">
            <v>ANALISTA</v>
          </cell>
          <cell r="D188" t="str">
            <v>UNIDAD DE TESORERÍA</v>
          </cell>
          <cell r="E188">
            <v>39692</v>
          </cell>
          <cell r="F188">
            <v>40678</v>
          </cell>
          <cell r="G188" t="str">
            <v>CAS D.L. 1057</v>
          </cell>
          <cell r="H188">
            <v>3000</v>
          </cell>
          <cell r="I188">
            <v>3000</v>
          </cell>
          <cell r="J188">
            <v>3000</v>
          </cell>
          <cell r="K188">
            <v>3000</v>
          </cell>
          <cell r="L188">
            <v>1500</v>
          </cell>
          <cell r="M188" t="str">
            <v>-</v>
          </cell>
          <cell r="N188" t="str">
            <v>-</v>
          </cell>
          <cell r="O188" t="str">
            <v>-</v>
          </cell>
          <cell r="P188" t="str">
            <v>-</v>
          </cell>
          <cell r="Q188" t="str">
            <v>-</v>
          </cell>
          <cell r="R188" t="str">
            <v>-</v>
          </cell>
          <cell r="S188" t="str">
            <v>-</v>
          </cell>
          <cell r="T188">
            <v>13500</v>
          </cell>
        </row>
        <row r="189">
          <cell r="A189" t="str">
            <v>06147641</v>
          </cell>
          <cell r="B189" t="str">
            <v>ARREDONDO GUTIERREZ SILVIA ROSA</v>
          </cell>
          <cell r="C189" t="str">
            <v>ANALISTA</v>
          </cell>
          <cell r="D189" t="str">
            <v>UNIDAD DE TESORERÍA</v>
          </cell>
          <cell r="E189">
            <v>40777</v>
          </cell>
          <cell r="F189">
            <v>40908</v>
          </cell>
          <cell r="G189" t="str">
            <v>CAS D.L. 1057</v>
          </cell>
          <cell r="H189" t="str">
            <v>-</v>
          </cell>
          <cell r="I189" t="str">
            <v>-</v>
          </cell>
          <cell r="J189" t="str">
            <v>-</v>
          </cell>
          <cell r="K189" t="str">
            <v>-</v>
          </cell>
          <cell r="L189" t="str">
            <v>-</v>
          </cell>
          <cell r="M189" t="str">
            <v>-</v>
          </cell>
          <cell r="N189" t="str">
            <v>-</v>
          </cell>
          <cell r="O189">
            <v>1200</v>
          </cell>
          <cell r="P189">
            <v>4000</v>
          </cell>
          <cell r="Q189">
            <v>8000</v>
          </cell>
          <cell r="R189">
            <v>4000</v>
          </cell>
          <cell r="S189">
            <v>4000</v>
          </cell>
          <cell r="T189">
            <v>21200</v>
          </cell>
        </row>
        <row r="190">
          <cell r="A190" t="str">
            <v>23013141</v>
          </cell>
          <cell r="B190" t="str">
            <v>HUAMAN  GUARDIA SARA EUNICE</v>
          </cell>
          <cell r="C190" t="str">
            <v>ASISTENTE ADMINISTRATIVO</v>
          </cell>
          <cell r="D190" t="str">
            <v>UNIDAD DE TESORERÍA</v>
          </cell>
          <cell r="E190">
            <v>40891</v>
          </cell>
          <cell r="F190">
            <v>40908</v>
          </cell>
          <cell r="G190" t="str">
            <v>CAS D.L. 1057</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v>1416.6</v>
          </cell>
          <cell r="T190">
            <v>1416.6</v>
          </cell>
        </row>
        <row r="191">
          <cell r="A191" t="str">
            <v>43918195</v>
          </cell>
          <cell r="B191" t="str">
            <v>GRADOS AMARO IVAN</v>
          </cell>
          <cell r="C191" t="str">
            <v>AUXILIAR DE ARCHIVO</v>
          </cell>
          <cell r="D191" t="str">
            <v>UNIDAD DE TESORERÍA</v>
          </cell>
          <cell r="E191">
            <v>40484</v>
          </cell>
          <cell r="F191">
            <v>40574</v>
          </cell>
          <cell r="G191" t="str">
            <v>CAS D.L. 1057</v>
          </cell>
          <cell r="H191">
            <v>850</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v>850</v>
          </cell>
        </row>
        <row r="192">
          <cell r="A192" t="str">
            <v>07238205</v>
          </cell>
          <cell r="B192" t="str">
            <v>PRECIADO GOMEZ JUAN ROBERTO</v>
          </cell>
          <cell r="C192" t="str">
            <v>JEFE DE UNIDAD DE TESORERIA</v>
          </cell>
          <cell r="D192" t="str">
            <v>UNIDAD DE TESORERÍA</v>
          </cell>
          <cell r="E192">
            <v>40102</v>
          </cell>
          <cell r="F192">
            <v>40908</v>
          </cell>
          <cell r="G192" t="str">
            <v>CAS D.L. 1057</v>
          </cell>
          <cell r="H192">
            <v>7000</v>
          </cell>
          <cell r="I192">
            <v>7000</v>
          </cell>
          <cell r="J192">
            <v>7000</v>
          </cell>
          <cell r="K192">
            <v>7000</v>
          </cell>
          <cell r="L192">
            <v>7000</v>
          </cell>
          <cell r="M192">
            <v>7000</v>
          </cell>
          <cell r="N192">
            <v>7000</v>
          </cell>
          <cell r="O192">
            <v>7000</v>
          </cell>
          <cell r="P192">
            <v>7000</v>
          </cell>
          <cell r="Q192">
            <v>7000</v>
          </cell>
          <cell r="R192">
            <v>7000</v>
          </cell>
          <cell r="S192">
            <v>7000</v>
          </cell>
          <cell r="T192">
            <v>84000</v>
          </cell>
        </row>
        <row r="193">
          <cell r="A193" t="str">
            <v xml:space="preserve">10197779  </v>
          </cell>
          <cell r="B193" t="str">
            <v>ZEVALLOS DELGADO CECILIA FATIMA</v>
          </cell>
          <cell r="C193" t="str">
            <v>ASISTENTE DE TESORERIA</v>
          </cell>
          <cell r="D193" t="str">
            <v>UNIDAD DE TESORERÍA</v>
          </cell>
          <cell r="E193">
            <v>39661</v>
          </cell>
          <cell r="F193">
            <v>40678</v>
          </cell>
          <cell r="G193" t="str">
            <v>CAS D.L. 1057</v>
          </cell>
          <cell r="H193">
            <v>2500</v>
          </cell>
          <cell r="I193">
            <v>2500</v>
          </cell>
          <cell r="J193">
            <v>2500</v>
          </cell>
          <cell r="K193">
            <v>2500</v>
          </cell>
          <cell r="L193">
            <v>1250</v>
          </cell>
          <cell r="M193" t="str">
            <v>-</v>
          </cell>
          <cell r="N193" t="str">
            <v>-</v>
          </cell>
          <cell r="O193" t="str">
            <v>-</v>
          </cell>
          <cell r="P193" t="str">
            <v>-</v>
          </cell>
          <cell r="Q193" t="str">
            <v>-</v>
          </cell>
          <cell r="R193" t="str">
            <v>-</v>
          </cell>
          <cell r="S193" t="str">
            <v>-</v>
          </cell>
          <cell r="T193">
            <v>11250</v>
          </cell>
        </row>
      </sheetData>
      <sheetData sheetId="18" refreshError="1"/>
      <sheetData sheetId="19" refreshError="1"/>
      <sheetData sheetId="20" refreshError="1"/>
      <sheetData sheetId="21" refreshError="1"/>
      <sheetData sheetId="22" refreshError="1"/>
      <sheetData sheetId="23" refreshError="1">
        <row r="6">
          <cell r="A6" t="str">
            <v>18181555</v>
          </cell>
          <cell r="B6" t="str">
            <v>JARA RIVERA VIVIANA VANESA</v>
          </cell>
          <cell r="C6" t="str">
            <v>RESPONSABLE DE PROMOCION SOCIAL Y CAPACITACION</v>
          </cell>
          <cell r="D6" t="str">
            <v>OFICINA ZONAL LA LIBERTAD</v>
          </cell>
          <cell r="E6">
            <v>40854</v>
          </cell>
          <cell r="F6" t="str">
            <v>VIGENTE</v>
          </cell>
          <cell r="G6" t="str">
            <v>CAS D.L. 1057</v>
          </cell>
          <cell r="H6">
            <v>3100</v>
          </cell>
          <cell r="I6">
            <v>3100</v>
          </cell>
          <cell r="J6">
            <v>3100</v>
          </cell>
          <cell r="K6">
            <v>3100</v>
          </cell>
          <cell r="L6">
            <v>3100</v>
          </cell>
          <cell r="M6">
            <v>3100</v>
          </cell>
          <cell r="N6">
            <v>3100</v>
          </cell>
          <cell r="O6">
            <v>3100</v>
          </cell>
          <cell r="T6">
            <v>24800</v>
          </cell>
        </row>
        <row r="7">
          <cell r="A7" t="str">
            <v>18134988</v>
          </cell>
          <cell r="B7" t="str">
            <v>PANTOJA ROBLES JESSICA GERARDINA</v>
          </cell>
          <cell r="C7" t="str">
            <v>RESPONSABLE DE PROYECTOS- EVALUACION</v>
          </cell>
          <cell r="D7" t="str">
            <v>OFICINA ZONAL LA LIBERTAD</v>
          </cell>
          <cell r="E7">
            <v>40854</v>
          </cell>
          <cell r="F7">
            <v>41121</v>
          </cell>
          <cell r="G7" t="str">
            <v>CAS D.L. 1057</v>
          </cell>
          <cell r="H7">
            <v>3300</v>
          </cell>
          <cell r="I7">
            <v>3300</v>
          </cell>
          <cell r="J7">
            <v>3300</v>
          </cell>
          <cell r="K7">
            <v>3300</v>
          </cell>
          <cell r="L7">
            <v>3300</v>
          </cell>
          <cell r="M7">
            <v>3300</v>
          </cell>
          <cell r="N7">
            <v>3300</v>
          </cell>
          <cell r="O7" t="str">
            <v>-</v>
          </cell>
          <cell r="T7">
            <v>23100</v>
          </cell>
        </row>
        <row r="8">
          <cell r="A8" t="str">
            <v>18149723</v>
          </cell>
          <cell r="B8" t="str">
            <v>DIESTRA  ZAVALETA  LUCY JANETH</v>
          </cell>
          <cell r="C8" t="str">
            <v>RESPONSABLE DE PROYECTOS-SUPERVISION</v>
          </cell>
          <cell r="D8" t="str">
            <v>OFICINA ZONAL LA LIBERTAD</v>
          </cell>
          <cell r="E8">
            <v>40854</v>
          </cell>
          <cell r="F8" t="str">
            <v>VIGENTE</v>
          </cell>
          <cell r="G8" t="str">
            <v>CAS D.L. 1057</v>
          </cell>
          <cell r="H8">
            <v>3300</v>
          </cell>
          <cell r="I8">
            <v>3300</v>
          </cell>
          <cell r="J8">
            <v>3300</v>
          </cell>
          <cell r="K8">
            <v>3300</v>
          </cell>
          <cell r="L8">
            <v>3300</v>
          </cell>
          <cell r="M8">
            <v>3300</v>
          </cell>
          <cell r="N8">
            <v>3300</v>
          </cell>
          <cell r="O8">
            <v>3300</v>
          </cell>
          <cell r="T8">
            <v>26400</v>
          </cell>
        </row>
        <row r="9">
          <cell r="A9" t="str">
            <v>19097085</v>
          </cell>
          <cell r="B9" t="str">
            <v>PLASENCIA  TISNADO DANTE MOISES</v>
          </cell>
          <cell r="C9" t="str">
            <v>CHOFER</v>
          </cell>
          <cell r="D9" t="str">
            <v>OFICINA ZONAL LA LIBERTAD</v>
          </cell>
          <cell r="E9">
            <v>40854</v>
          </cell>
          <cell r="F9" t="str">
            <v>VIGENTE</v>
          </cell>
          <cell r="G9" t="str">
            <v>CAS D.L. 1057</v>
          </cell>
          <cell r="H9">
            <v>1100</v>
          </cell>
          <cell r="I9">
            <v>1100</v>
          </cell>
          <cell r="J9">
            <v>1100</v>
          </cell>
          <cell r="K9">
            <v>1100</v>
          </cell>
          <cell r="L9">
            <v>1100</v>
          </cell>
          <cell r="M9">
            <v>1100</v>
          </cell>
          <cell r="N9">
            <v>1100</v>
          </cell>
          <cell r="O9">
            <v>1100</v>
          </cell>
          <cell r="T9">
            <v>8800</v>
          </cell>
        </row>
        <row r="10">
          <cell r="A10" t="str">
            <v>18085970</v>
          </cell>
          <cell r="B10" t="str">
            <v>BLAS RODRIGUEZ RAUL DANTE</v>
          </cell>
          <cell r="C10" t="str">
            <v>TECNICO DE PROYECTOS</v>
          </cell>
          <cell r="D10" t="str">
            <v>OFICINA ZONAL LA LIBERTAD</v>
          </cell>
          <cell r="E10">
            <v>40878</v>
          </cell>
          <cell r="F10">
            <v>41060</v>
          </cell>
          <cell r="G10" t="str">
            <v>CAS D.L. 1057</v>
          </cell>
          <cell r="H10">
            <v>3000</v>
          </cell>
          <cell r="I10">
            <v>3000</v>
          </cell>
          <cell r="J10">
            <v>3000</v>
          </cell>
          <cell r="K10">
            <v>3000</v>
          </cell>
          <cell r="L10">
            <v>3000</v>
          </cell>
          <cell r="M10" t="str">
            <v>-</v>
          </cell>
          <cell r="N10" t="str">
            <v>-</v>
          </cell>
          <cell r="O10" t="str">
            <v>-</v>
          </cell>
          <cell r="T10">
            <v>15000</v>
          </cell>
        </row>
        <row r="11">
          <cell r="A11" t="str">
            <v>18217683</v>
          </cell>
          <cell r="B11" t="str">
            <v>PERALTA FERRER JENNY KELLY</v>
          </cell>
          <cell r="C11" t="str">
            <v>RESPONSABLE ADMINISTRATIVO INFORMATICO</v>
          </cell>
          <cell r="D11" t="str">
            <v>OFICINA ZONAL LA LIBERTAD</v>
          </cell>
          <cell r="E11">
            <v>41057</v>
          </cell>
          <cell r="F11" t="str">
            <v>VIGENTE</v>
          </cell>
          <cell r="G11" t="str">
            <v>CAS D.L. 1057</v>
          </cell>
          <cell r="H11" t="str">
            <v>-</v>
          </cell>
          <cell r="I11" t="str">
            <v>-</v>
          </cell>
          <cell r="J11" t="str">
            <v>-</v>
          </cell>
          <cell r="K11" t="str">
            <v>-</v>
          </cell>
          <cell r="L11" t="str">
            <v>-</v>
          </cell>
          <cell r="M11">
            <v>2750</v>
          </cell>
          <cell r="N11">
            <v>2500</v>
          </cell>
          <cell r="O11">
            <v>2500</v>
          </cell>
          <cell r="T11">
            <v>7750</v>
          </cell>
        </row>
        <row r="12">
          <cell r="A12" t="str">
            <v>17935624</v>
          </cell>
          <cell r="B12" t="str">
            <v>CASTILLO SILVA JOSE LUIS</v>
          </cell>
          <cell r="C12" t="str">
            <v>JEFE DE LA OFICINA ZONAL LA LIBERTAD</v>
          </cell>
          <cell r="D12" t="str">
            <v>OFICINA ZONAL LA LIBERTAD</v>
          </cell>
          <cell r="E12">
            <v>40826</v>
          </cell>
          <cell r="F12" t="str">
            <v>VIGENTE</v>
          </cell>
          <cell r="G12" t="str">
            <v>CAS D.L. 1057</v>
          </cell>
          <cell r="H12">
            <v>5500</v>
          </cell>
          <cell r="I12">
            <v>5500</v>
          </cell>
          <cell r="J12">
            <v>5500</v>
          </cell>
          <cell r="K12">
            <v>5500</v>
          </cell>
          <cell r="L12">
            <v>5500</v>
          </cell>
          <cell r="M12">
            <v>5500</v>
          </cell>
          <cell r="N12">
            <v>5500</v>
          </cell>
          <cell r="O12">
            <v>5500</v>
          </cell>
          <cell r="T12">
            <v>44000</v>
          </cell>
        </row>
        <row r="13">
          <cell r="A13" t="str">
            <v>16725324</v>
          </cell>
          <cell r="B13" t="str">
            <v>CHARCAPE  DIAZ MIGUEL ANGEL</v>
          </cell>
          <cell r="C13" t="str">
            <v>JEFE DE LA OFICINA ZONAL AMAZONAS</v>
          </cell>
          <cell r="D13" t="str">
            <v>OFICINA ZONAL AMAZONAS</v>
          </cell>
          <cell r="E13">
            <v>40823</v>
          </cell>
          <cell r="F13">
            <v>40939</v>
          </cell>
          <cell r="G13" t="str">
            <v>CAS D.L. 1057</v>
          </cell>
          <cell r="H13">
            <v>4000</v>
          </cell>
          <cell r="I13" t="str">
            <v>-</v>
          </cell>
          <cell r="J13" t="str">
            <v>-</v>
          </cell>
          <cell r="K13" t="str">
            <v>-</v>
          </cell>
          <cell r="L13" t="str">
            <v>-</v>
          </cell>
          <cell r="M13" t="str">
            <v>-</v>
          </cell>
          <cell r="N13" t="str">
            <v>-</v>
          </cell>
          <cell r="T13">
            <v>4000</v>
          </cell>
        </row>
        <row r="14">
          <cell r="A14" t="str">
            <v>42652470</v>
          </cell>
          <cell r="B14" t="str">
            <v>CHUQUIPUL DIAZ EYNER ABIMAEL</v>
          </cell>
          <cell r="C14" t="str">
            <v>RESPONSABLE ADMINISTRATIVO E INFORMATICO</v>
          </cell>
          <cell r="D14" t="str">
            <v>OFICINA ZONAL AMAZONAS</v>
          </cell>
          <cell r="E14">
            <v>40854</v>
          </cell>
          <cell r="F14">
            <v>40939</v>
          </cell>
          <cell r="G14" t="str">
            <v>CAS D.L. 1057</v>
          </cell>
          <cell r="H14">
            <v>2000</v>
          </cell>
          <cell r="I14">
            <v>2000</v>
          </cell>
          <cell r="J14">
            <v>2000</v>
          </cell>
          <cell r="K14">
            <v>2000</v>
          </cell>
          <cell r="L14">
            <v>2000</v>
          </cell>
          <cell r="M14">
            <v>2000</v>
          </cell>
          <cell r="N14">
            <v>2000</v>
          </cell>
          <cell r="O14">
            <v>2000</v>
          </cell>
          <cell r="T14">
            <v>16000</v>
          </cell>
        </row>
        <row r="15">
          <cell r="A15" t="str">
            <v>40068871</v>
          </cell>
          <cell r="B15" t="str">
            <v>MEDINA ORTIZ WILMER</v>
          </cell>
          <cell r="C15" t="str">
            <v>RESPONSABLE DE PROMOCION SOCIAL Y CAPACITACION</v>
          </cell>
          <cell r="D15" t="str">
            <v>OFICINA ZONAL AMAZONAS</v>
          </cell>
          <cell r="E15">
            <v>40854</v>
          </cell>
          <cell r="F15">
            <v>40939</v>
          </cell>
          <cell r="G15" t="str">
            <v>CAS D.L. 1057</v>
          </cell>
          <cell r="H15">
            <v>2700</v>
          </cell>
          <cell r="I15">
            <v>2700</v>
          </cell>
          <cell r="J15" t="str">
            <v>-</v>
          </cell>
          <cell r="K15" t="str">
            <v>-</v>
          </cell>
          <cell r="L15" t="str">
            <v>-</v>
          </cell>
          <cell r="M15" t="str">
            <v>-</v>
          </cell>
          <cell r="N15" t="str">
            <v>-</v>
          </cell>
          <cell r="O15" t="str">
            <v>-</v>
          </cell>
          <cell r="T15">
            <v>5400</v>
          </cell>
        </row>
        <row r="16">
          <cell r="A16" t="str">
            <v>33671702</v>
          </cell>
          <cell r="B16" t="str">
            <v>MOLOCHO ESTELA ELDER</v>
          </cell>
          <cell r="C16" t="str">
            <v>CHOFER</v>
          </cell>
          <cell r="D16" t="str">
            <v>OFICINA ZONAL AMAZONAS</v>
          </cell>
          <cell r="E16">
            <v>40854</v>
          </cell>
          <cell r="F16">
            <v>40939</v>
          </cell>
          <cell r="G16" t="str">
            <v>CAS D.L. 1057</v>
          </cell>
          <cell r="H16">
            <v>1100</v>
          </cell>
          <cell r="I16">
            <v>1100</v>
          </cell>
          <cell r="J16">
            <v>1100</v>
          </cell>
          <cell r="K16">
            <v>1100</v>
          </cell>
          <cell r="L16">
            <v>1100</v>
          </cell>
          <cell r="M16">
            <v>1100</v>
          </cell>
          <cell r="N16">
            <v>1100</v>
          </cell>
          <cell r="O16" t="str">
            <v>-</v>
          </cell>
          <cell r="T16">
            <v>7700</v>
          </cell>
        </row>
        <row r="17">
          <cell r="A17" t="str">
            <v>16788271</v>
          </cell>
          <cell r="B17" t="str">
            <v>MORALES  FLORES JIMMY ROY</v>
          </cell>
          <cell r="C17" t="str">
            <v>TECNICO DE PROYECTOS</v>
          </cell>
          <cell r="D17" t="str">
            <v>OFICINA ZONAL AMAZONAS</v>
          </cell>
          <cell r="E17">
            <v>40854</v>
          </cell>
          <cell r="F17">
            <v>40939</v>
          </cell>
          <cell r="G17" t="str">
            <v>CAS D.L. 1057</v>
          </cell>
          <cell r="H17">
            <v>2900</v>
          </cell>
          <cell r="I17">
            <v>2900</v>
          </cell>
          <cell r="J17">
            <v>2900</v>
          </cell>
          <cell r="K17">
            <v>2900</v>
          </cell>
          <cell r="L17">
            <v>2900</v>
          </cell>
          <cell r="M17">
            <v>2900</v>
          </cell>
          <cell r="N17">
            <v>2900</v>
          </cell>
          <cell r="O17">
            <v>2900</v>
          </cell>
          <cell r="T17">
            <v>23200</v>
          </cell>
        </row>
        <row r="18">
          <cell r="A18" t="str">
            <v>32541552</v>
          </cell>
          <cell r="B18" t="str">
            <v>AGUILAR ARMAS WALTHER JAVIER</v>
          </cell>
          <cell r="C18" t="str">
            <v>RESPONSABLE DE PROYECTOS</v>
          </cell>
          <cell r="D18" t="str">
            <v>OFICINA ZONAL ANCASH</v>
          </cell>
          <cell r="E18">
            <v>40878</v>
          </cell>
          <cell r="F18">
            <v>40939</v>
          </cell>
          <cell r="G18" t="str">
            <v>CAS D.L. 1057</v>
          </cell>
          <cell r="H18">
            <v>3100</v>
          </cell>
          <cell r="I18" t="str">
            <v>-</v>
          </cell>
          <cell r="J18" t="str">
            <v>-</v>
          </cell>
          <cell r="K18" t="str">
            <v>-</v>
          </cell>
          <cell r="L18" t="str">
            <v>-</v>
          </cell>
          <cell r="M18" t="str">
            <v>-</v>
          </cell>
          <cell r="N18" t="str">
            <v>-</v>
          </cell>
          <cell r="O18" t="str">
            <v>-</v>
          </cell>
          <cell r="T18">
            <v>3100</v>
          </cell>
        </row>
        <row r="19">
          <cell r="A19" t="str">
            <v>32818883</v>
          </cell>
          <cell r="B19" t="str">
            <v>CADENILLAS  ORTEGA  WIDNER WILSON</v>
          </cell>
          <cell r="C19" t="str">
            <v>RESPONSABLE ADMINISTRATIVO E INFORMATICO</v>
          </cell>
          <cell r="D19" t="str">
            <v>OFICINA ZONAL ANCASH</v>
          </cell>
          <cell r="E19">
            <v>40896</v>
          </cell>
          <cell r="F19">
            <v>40939</v>
          </cell>
          <cell r="G19" t="str">
            <v>CAS D.L. 1057</v>
          </cell>
          <cell r="H19">
            <v>2000</v>
          </cell>
          <cell r="I19">
            <v>2000</v>
          </cell>
          <cell r="J19">
            <v>2000</v>
          </cell>
          <cell r="K19">
            <v>2000</v>
          </cell>
          <cell r="L19">
            <v>2000</v>
          </cell>
          <cell r="M19">
            <v>2000</v>
          </cell>
          <cell r="N19">
            <v>2000</v>
          </cell>
          <cell r="O19">
            <v>2000</v>
          </cell>
          <cell r="T19">
            <v>16000</v>
          </cell>
        </row>
        <row r="20">
          <cell r="A20" t="str">
            <v>18170653</v>
          </cell>
          <cell r="B20" t="str">
            <v>GAMARRA MENDOZA ROGER WALTER</v>
          </cell>
          <cell r="C20" t="str">
            <v>CHOFER</v>
          </cell>
          <cell r="D20" t="str">
            <v>OFICINA ZONAL ANCASH</v>
          </cell>
          <cell r="E20">
            <v>40896</v>
          </cell>
          <cell r="F20">
            <v>40939</v>
          </cell>
          <cell r="G20" t="str">
            <v>CAS D.L. 1057</v>
          </cell>
          <cell r="H20">
            <v>1100</v>
          </cell>
          <cell r="I20">
            <v>1100</v>
          </cell>
          <cell r="J20">
            <v>1100</v>
          </cell>
          <cell r="K20">
            <v>1100</v>
          </cell>
          <cell r="L20">
            <v>1100</v>
          </cell>
          <cell r="M20">
            <v>1100</v>
          </cell>
          <cell r="N20">
            <v>1100</v>
          </cell>
          <cell r="O20">
            <v>1100</v>
          </cell>
          <cell r="T20">
            <v>8800</v>
          </cell>
        </row>
        <row r="21">
          <cell r="A21" t="str">
            <v>32917789</v>
          </cell>
          <cell r="B21" t="str">
            <v>LOPEZ PAREDES REYNA ISABEL</v>
          </cell>
          <cell r="C21" t="str">
            <v>RESPONSABLE DE CAPACITACION</v>
          </cell>
          <cell r="D21" t="str">
            <v>OFICINA ZONAL ANCASH</v>
          </cell>
          <cell r="E21">
            <v>39692</v>
          </cell>
          <cell r="F21">
            <v>40939</v>
          </cell>
          <cell r="G21" t="str">
            <v>CAS D.L. 1057</v>
          </cell>
          <cell r="H21">
            <v>2900</v>
          </cell>
          <cell r="I21">
            <v>2900</v>
          </cell>
          <cell r="J21">
            <v>2900</v>
          </cell>
          <cell r="K21">
            <v>2900</v>
          </cell>
          <cell r="L21">
            <v>2900</v>
          </cell>
          <cell r="M21">
            <v>2900</v>
          </cell>
          <cell r="N21">
            <v>2900</v>
          </cell>
          <cell r="O21">
            <v>2900</v>
          </cell>
          <cell r="T21">
            <v>23200</v>
          </cell>
        </row>
        <row r="22">
          <cell r="A22" t="str">
            <v>31133364</v>
          </cell>
          <cell r="B22" t="str">
            <v>CABRERA PECEROS SANTOS</v>
          </cell>
          <cell r="C22" t="str">
            <v>CHOFER</v>
          </cell>
          <cell r="D22" t="str">
            <v>OFICINA ZONAL APURIMAC</v>
          </cell>
          <cell r="E22">
            <v>40819</v>
          </cell>
          <cell r="F22">
            <v>40939</v>
          </cell>
          <cell r="G22" t="str">
            <v>CAS D.L. 1057</v>
          </cell>
          <cell r="H22">
            <v>1100</v>
          </cell>
          <cell r="I22">
            <v>1100</v>
          </cell>
          <cell r="J22">
            <v>1100</v>
          </cell>
          <cell r="K22">
            <v>1100</v>
          </cell>
          <cell r="L22">
            <v>1098</v>
          </cell>
          <cell r="M22">
            <v>1100</v>
          </cell>
          <cell r="N22">
            <v>1100</v>
          </cell>
          <cell r="O22">
            <v>1100</v>
          </cell>
          <cell r="T22">
            <v>8798</v>
          </cell>
        </row>
        <row r="23">
          <cell r="A23" t="str">
            <v>23990160</v>
          </cell>
          <cell r="B23" t="str">
            <v>CARDENAS CATALAN CARMEN LUCIA</v>
          </cell>
          <cell r="C23" t="str">
            <v>TECNICO DE PROYECTOS</v>
          </cell>
          <cell r="D23" t="str">
            <v>OFICINA ZONAL APURIMAC</v>
          </cell>
          <cell r="E23">
            <v>40871</v>
          </cell>
          <cell r="F23">
            <v>40939</v>
          </cell>
          <cell r="G23" t="str">
            <v>CAS D.L. 1057</v>
          </cell>
          <cell r="H23">
            <v>2900</v>
          </cell>
          <cell r="I23">
            <v>2900</v>
          </cell>
          <cell r="J23">
            <v>2900</v>
          </cell>
          <cell r="K23">
            <v>2900</v>
          </cell>
          <cell r="L23">
            <v>2894</v>
          </cell>
          <cell r="M23">
            <v>2900</v>
          </cell>
          <cell r="N23">
            <v>4833.33</v>
          </cell>
          <cell r="O23">
            <v>5000</v>
          </cell>
          <cell r="T23">
            <v>27227.33</v>
          </cell>
        </row>
        <row r="24">
          <cell r="A24" t="str">
            <v>23865886</v>
          </cell>
          <cell r="B24" t="str">
            <v>MAMANI AYMITUMA REVELINO</v>
          </cell>
          <cell r="C24" t="str">
            <v>RESPONSABLE ADMINISTRATIVO E INFORMATICO</v>
          </cell>
          <cell r="D24" t="str">
            <v>OFICINA ZONAL APURIMAC</v>
          </cell>
          <cell r="E24">
            <v>40819</v>
          </cell>
          <cell r="F24">
            <v>40939</v>
          </cell>
          <cell r="G24" t="str">
            <v>CAS D.L. 1057</v>
          </cell>
          <cell r="H24">
            <v>2000</v>
          </cell>
          <cell r="I24">
            <v>2000</v>
          </cell>
          <cell r="J24">
            <v>2000</v>
          </cell>
          <cell r="K24">
            <v>2000</v>
          </cell>
          <cell r="L24">
            <v>1994</v>
          </cell>
          <cell r="M24">
            <v>2000</v>
          </cell>
          <cell r="N24">
            <v>2000</v>
          </cell>
          <cell r="O24">
            <v>2000</v>
          </cell>
          <cell r="T24">
            <v>15994</v>
          </cell>
        </row>
        <row r="25">
          <cell r="A25" t="str">
            <v>09560265</v>
          </cell>
          <cell r="B25" t="str">
            <v>WARTHON VARELA LUIS ENRIQUE</v>
          </cell>
          <cell r="C25" t="str">
            <v>JEFE DE OFICINA ZONAL APURIMAC</v>
          </cell>
          <cell r="D25" t="str">
            <v>OFICINA ZONAL APURIMAC</v>
          </cell>
          <cell r="E25">
            <v>40849</v>
          </cell>
          <cell r="F25">
            <v>40939</v>
          </cell>
          <cell r="G25" t="str">
            <v>CAS D.L. 1057</v>
          </cell>
          <cell r="H25">
            <v>5300</v>
          </cell>
          <cell r="I25">
            <v>5300</v>
          </cell>
          <cell r="J25">
            <v>5300</v>
          </cell>
          <cell r="K25">
            <v>5300</v>
          </cell>
          <cell r="L25">
            <v>5300</v>
          </cell>
          <cell r="M25">
            <v>5300</v>
          </cell>
          <cell r="N25">
            <v>5300</v>
          </cell>
          <cell r="O25">
            <v>5300</v>
          </cell>
          <cell r="T25">
            <v>42400</v>
          </cell>
        </row>
        <row r="26">
          <cell r="A26" t="str">
            <v>29602707</v>
          </cell>
          <cell r="B26" t="str">
            <v>MONZON GALINDO MAGNOLIA</v>
          </cell>
          <cell r="C26" t="str">
            <v>RESPONSABLE DE PROYECTOS</v>
          </cell>
          <cell r="D26" t="str">
            <v>OFICINA ZONAL APURIMAC</v>
          </cell>
          <cell r="E26">
            <v>40849</v>
          </cell>
          <cell r="F26">
            <v>40924</v>
          </cell>
          <cell r="G26" t="str">
            <v>CAS D.L. 1057</v>
          </cell>
          <cell r="H26">
            <v>1653.33</v>
          </cell>
          <cell r="I26" t="str">
            <v>-</v>
          </cell>
          <cell r="J26" t="str">
            <v>-</v>
          </cell>
          <cell r="K26" t="str">
            <v>-</v>
          </cell>
          <cell r="L26" t="str">
            <v>-</v>
          </cell>
          <cell r="M26" t="str">
            <v>-</v>
          </cell>
          <cell r="N26" t="str">
            <v>-</v>
          </cell>
          <cell r="O26" t="str">
            <v>-</v>
          </cell>
          <cell r="T26">
            <v>1653.33</v>
          </cell>
        </row>
        <row r="27">
          <cell r="A27" t="str">
            <v>29364190</v>
          </cell>
          <cell r="B27" t="str">
            <v>ACOSTA PINTO JESUS MANUEL</v>
          </cell>
          <cell r="C27" t="str">
            <v>RESPONSABLE DE PROMOCION SOCIAL Y CAPACITACION</v>
          </cell>
          <cell r="D27" t="str">
            <v>OFICINA ZONAL AREQUIPA</v>
          </cell>
          <cell r="E27">
            <v>40878</v>
          </cell>
          <cell r="F27">
            <v>40939</v>
          </cell>
          <cell r="G27" t="str">
            <v>CAS D.L. 1057</v>
          </cell>
          <cell r="H27">
            <v>2900</v>
          </cell>
          <cell r="I27">
            <v>2900</v>
          </cell>
          <cell r="J27">
            <v>2900</v>
          </cell>
          <cell r="K27">
            <v>2900</v>
          </cell>
          <cell r="L27">
            <v>2900</v>
          </cell>
          <cell r="M27">
            <v>2900</v>
          </cell>
          <cell r="N27">
            <v>2900</v>
          </cell>
          <cell r="O27">
            <v>2900</v>
          </cell>
          <cell r="T27">
            <v>23200</v>
          </cell>
        </row>
        <row r="28">
          <cell r="A28" t="str">
            <v>29601020</v>
          </cell>
          <cell r="B28" t="str">
            <v>FERNANDEZ CARRERA GIOVANNA MARITZA</v>
          </cell>
          <cell r="C28" t="str">
            <v>RESPONSABLE ADMINISTRATIVO E INFORMATICO</v>
          </cell>
          <cell r="D28" t="str">
            <v>OFICINA ZONAL AREQUIPA</v>
          </cell>
          <cell r="E28">
            <v>40896</v>
          </cell>
          <cell r="F28">
            <v>40939</v>
          </cell>
          <cell r="G28" t="str">
            <v>CAS D.L. 1057</v>
          </cell>
          <cell r="H28">
            <v>2000</v>
          </cell>
          <cell r="I28">
            <v>2000</v>
          </cell>
          <cell r="J28">
            <v>2000</v>
          </cell>
          <cell r="K28">
            <v>2000</v>
          </cell>
          <cell r="L28">
            <v>2000</v>
          </cell>
          <cell r="M28">
            <v>2000</v>
          </cell>
          <cell r="N28">
            <v>2000</v>
          </cell>
          <cell r="O28">
            <v>2000</v>
          </cell>
          <cell r="T28">
            <v>16000</v>
          </cell>
        </row>
        <row r="29">
          <cell r="A29" t="str">
            <v>29709706</v>
          </cell>
          <cell r="B29" t="str">
            <v>NUÑEZ ROMERO JENNY FELICITAS</v>
          </cell>
          <cell r="C29" t="str">
            <v>RESPONSABLE DE PROYECTOS</v>
          </cell>
          <cell r="D29" t="str">
            <v>OFICINA ZONAL AREQUIPA</v>
          </cell>
          <cell r="E29">
            <v>40878</v>
          </cell>
          <cell r="F29">
            <v>40939</v>
          </cell>
          <cell r="G29" t="str">
            <v>CAS D.L. 1057</v>
          </cell>
          <cell r="H29">
            <v>3100</v>
          </cell>
          <cell r="I29">
            <v>3100</v>
          </cell>
          <cell r="J29">
            <v>3100</v>
          </cell>
          <cell r="K29">
            <v>3100</v>
          </cell>
          <cell r="L29">
            <v>3100</v>
          </cell>
          <cell r="M29">
            <v>5000</v>
          </cell>
          <cell r="N29">
            <v>5000</v>
          </cell>
          <cell r="O29">
            <v>5000</v>
          </cell>
          <cell r="T29">
            <v>30500</v>
          </cell>
        </row>
        <row r="30">
          <cell r="A30" t="str">
            <v>29542267</v>
          </cell>
          <cell r="B30" t="str">
            <v>QUISPE GAIMES FRIDA BETZABETH</v>
          </cell>
          <cell r="C30" t="str">
            <v>TECNICO DE PROYECTOS</v>
          </cell>
          <cell r="D30" t="str">
            <v>OFICINA ZONAL AREQUIPA</v>
          </cell>
          <cell r="E30">
            <v>40878</v>
          </cell>
          <cell r="F30">
            <v>40939</v>
          </cell>
          <cell r="G30" t="str">
            <v>CAS D.L. 1057</v>
          </cell>
          <cell r="H30">
            <v>2900</v>
          </cell>
          <cell r="I30" t="str">
            <v>-</v>
          </cell>
          <cell r="J30" t="str">
            <v>-</v>
          </cell>
          <cell r="K30" t="str">
            <v>-</v>
          </cell>
          <cell r="L30" t="str">
            <v>-</v>
          </cell>
          <cell r="M30" t="str">
            <v>-</v>
          </cell>
          <cell r="N30" t="str">
            <v>-</v>
          </cell>
          <cell r="O30" t="str">
            <v>-</v>
          </cell>
          <cell r="T30">
            <v>2900</v>
          </cell>
        </row>
        <row r="31">
          <cell r="A31" t="str">
            <v>29248956</v>
          </cell>
          <cell r="B31" t="str">
            <v>VASQUEZ CHICATA GUSTAVO ENRIQUE JULIO</v>
          </cell>
          <cell r="C31" t="str">
            <v>JEFE DE LA OFICINA ZONAL AREQUIPA</v>
          </cell>
          <cell r="D31" t="str">
            <v>OFICINA ZONAL AREQUIPA</v>
          </cell>
          <cell r="E31">
            <v>40823</v>
          </cell>
          <cell r="F31">
            <v>40939</v>
          </cell>
          <cell r="G31" t="str">
            <v>CAS D.L. 1057</v>
          </cell>
          <cell r="H31">
            <v>5300</v>
          </cell>
          <cell r="I31">
            <v>5300</v>
          </cell>
          <cell r="J31">
            <v>5300</v>
          </cell>
          <cell r="K31">
            <v>5300</v>
          </cell>
          <cell r="L31">
            <v>5300</v>
          </cell>
          <cell r="M31">
            <v>5300</v>
          </cell>
          <cell r="N31">
            <v>5300</v>
          </cell>
          <cell r="O31">
            <v>5300</v>
          </cell>
          <cell r="T31">
            <v>42400</v>
          </cell>
        </row>
        <row r="32">
          <cell r="A32" t="str">
            <v>43489291</v>
          </cell>
          <cell r="B32" t="str">
            <v>CORDOVA  MIGUEL CARMEN ROSA</v>
          </cell>
          <cell r="C32" t="str">
            <v>RESPONSABLE DE PROMOCION SOCIAL Y CAPACITACION</v>
          </cell>
          <cell r="D32" t="str">
            <v>OFICINA ZONAL AYACUCHO</v>
          </cell>
          <cell r="E32">
            <v>40819</v>
          </cell>
          <cell r="F32">
            <v>40939</v>
          </cell>
          <cell r="G32" t="str">
            <v>CAS D.L. 1057</v>
          </cell>
          <cell r="H32">
            <v>2900</v>
          </cell>
          <cell r="I32">
            <v>2900</v>
          </cell>
          <cell r="J32">
            <v>2900</v>
          </cell>
          <cell r="K32">
            <v>2900</v>
          </cell>
          <cell r="L32">
            <v>2900</v>
          </cell>
          <cell r="M32">
            <v>2900</v>
          </cell>
          <cell r="N32">
            <v>2170</v>
          </cell>
          <cell r="O32">
            <v>1805</v>
          </cell>
          <cell r="T32">
            <v>21375</v>
          </cell>
        </row>
        <row r="33">
          <cell r="A33" t="str">
            <v>28308801</v>
          </cell>
          <cell r="B33" t="str">
            <v>GARCIA GOMEZ  ERNESTO</v>
          </cell>
          <cell r="C33" t="str">
            <v>RESPONSABLE DE PROYECTOS</v>
          </cell>
          <cell r="D33" t="str">
            <v>OFICINA ZONAL AYACUCHO</v>
          </cell>
          <cell r="E33">
            <v>40809</v>
          </cell>
          <cell r="F33">
            <v>40939</v>
          </cell>
          <cell r="G33" t="str">
            <v>CAS D.L. 1057</v>
          </cell>
          <cell r="H33">
            <v>3100</v>
          </cell>
          <cell r="I33">
            <v>3100</v>
          </cell>
          <cell r="J33" t="str">
            <v>-</v>
          </cell>
          <cell r="K33">
            <v>3100</v>
          </cell>
          <cell r="L33">
            <v>3100</v>
          </cell>
          <cell r="M33">
            <v>3100</v>
          </cell>
          <cell r="N33">
            <v>4430</v>
          </cell>
          <cell r="O33">
            <v>5000</v>
          </cell>
          <cell r="T33">
            <v>24930</v>
          </cell>
        </row>
        <row r="34">
          <cell r="A34" t="str">
            <v>28260019</v>
          </cell>
          <cell r="B34" t="str">
            <v>MELGAR  CANALES MAURY GAMEL</v>
          </cell>
          <cell r="C34" t="str">
            <v>CHOFER</v>
          </cell>
          <cell r="D34" t="str">
            <v>OFICINA ZONAL AYACUCHO</v>
          </cell>
          <cell r="E34">
            <v>40849</v>
          </cell>
          <cell r="F34">
            <v>40939</v>
          </cell>
          <cell r="G34" t="str">
            <v>CAS D.L. 1057</v>
          </cell>
          <cell r="H34">
            <v>1100</v>
          </cell>
          <cell r="I34">
            <v>1100</v>
          </cell>
          <cell r="J34">
            <v>1100</v>
          </cell>
          <cell r="K34">
            <v>1100</v>
          </cell>
          <cell r="L34">
            <v>1100</v>
          </cell>
          <cell r="M34">
            <v>1100</v>
          </cell>
          <cell r="N34">
            <v>1100</v>
          </cell>
          <cell r="O34">
            <v>1100</v>
          </cell>
          <cell r="T34">
            <v>8800</v>
          </cell>
        </row>
        <row r="35">
          <cell r="A35" t="str">
            <v>43719763</v>
          </cell>
          <cell r="B35" t="str">
            <v>NUÑEZ URBAY RONY MICHEL</v>
          </cell>
          <cell r="C35" t="str">
            <v>RESPONSABLE ADMINISTRATIVO E INFORMATICO</v>
          </cell>
          <cell r="D35" t="str">
            <v>OFICINA ZONAL AYACUCHO</v>
          </cell>
          <cell r="E35">
            <v>40819</v>
          </cell>
          <cell r="F35">
            <v>40939</v>
          </cell>
          <cell r="G35" t="str">
            <v>CAS D.L. 1057</v>
          </cell>
          <cell r="H35">
            <v>2000</v>
          </cell>
          <cell r="I35">
            <v>2000</v>
          </cell>
          <cell r="J35">
            <v>2000</v>
          </cell>
          <cell r="K35">
            <v>2000</v>
          </cell>
          <cell r="L35">
            <v>1999</v>
          </cell>
          <cell r="M35">
            <v>2000</v>
          </cell>
          <cell r="N35">
            <v>2000</v>
          </cell>
          <cell r="O35">
            <v>2000</v>
          </cell>
          <cell r="T35">
            <v>15999</v>
          </cell>
        </row>
        <row r="36">
          <cell r="A36" t="str">
            <v>19191949</v>
          </cell>
          <cell r="B36" t="str">
            <v>BURGOS  DEZA ALEJANDRO SEBASTIAN</v>
          </cell>
          <cell r="C36" t="str">
            <v>JEFE DE LA OFICINA ZONAL CAJAMARCA</v>
          </cell>
          <cell r="D36" t="str">
            <v>OFICINA ZONAL CAJAMARCA</v>
          </cell>
          <cell r="E36">
            <v>40826</v>
          </cell>
          <cell r="F36">
            <v>40939</v>
          </cell>
          <cell r="G36" t="str">
            <v>CAS D.L. 1057</v>
          </cell>
          <cell r="H36">
            <v>5300</v>
          </cell>
          <cell r="I36">
            <v>5300</v>
          </cell>
          <cell r="J36">
            <v>5300</v>
          </cell>
          <cell r="K36">
            <v>5300</v>
          </cell>
          <cell r="L36">
            <v>5300</v>
          </cell>
          <cell r="M36" t="str">
            <v>-</v>
          </cell>
          <cell r="N36" t="str">
            <v>-</v>
          </cell>
          <cell r="O36" t="str">
            <v>-</v>
          </cell>
          <cell r="T36">
            <v>26500</v>
          </cell>
        </row>
        <row r="37">
          <cell r="A37" t="str">
            <v>26641956</v>
          </cell>
          <cell r="B37" t="str">
            <v>HUAMAN TANTA MARTHA GLADYS</v>
          </cell>
          <cell r="C37" t="str">
            <v>TECNICO DE PROYECTOS</v>
          </cell>
          <cell r="D37" t="str">
            <v>OFICINA ZONAL CAJAMARCA</v>
          </cell>
          <cell r="E37">
            <v>40897</v>
          </cell>
          <cell r="F37">
            <v>40939</v>
          </cell>
          <cell r="G37" t="str">
            <v>CAS D.L. 1057</v>
          </cell>
          <cell r="H37">
            <v>2900</v>
          </cell>
          <cell r="I37">
            <v>2900</v>
          </cell>
          <cell r="J37">
            <v>2900</v>
          </cell>
          <cell r="K37">
            <v>2900</v>
          </cell>
          <cell r="L37">
            <v>2900</v>
          </cell>
          <cell r="M37">
            <v>2900</v>
          </cell>
          <cell r="N37">
            <v>2900</v>
          </cell>
          <cell r="O37">
            <v>2900</v>
          </cell>
          <cell r="T37">
            <v>23200</v>
          </cell>
        </row>
        <row r="38">
          <cell r="A38" t="str">
            <v>26705187</v>
          </cell>
          <cell r="B38" t="str">
            <v>MANTILLA SILVA WALTER ALFONSO</v>
          </cell>
          <cell r="C38" t="str">
            <v>RESPONSABLE DE PROMOCION SOCIAL Y CAPACITACION</v>
          </cell>
          <cell r="D38" t="str">
            <v>OFICINA ZONAL CAJAMARCA</v>
          </cell>
          <cell r="E38">
            <v>40897</v>
          </cell>
          <cell r="F38">
            <v>40939</v>
          </cell>
          <cell r="G38" t="str">
            <v>CAS D.L. 1057</v>
          </cell>
          <cell r="H38">
            <v>2900</v>
          </cell>
          <cell r="I38">
            <v>2900</v>
          </cell>
          <cell r="J38">
            <v>2900</v>
          </cell>
          <cell r="K38">
            <v>2900</v>
          </cell>
          <cell r="L38">
            <v>2900</v>
          </cell>
          <cell r="M38">
            <v>2900</v>
          </cell>
          <cell r="N38">
            <v>2900</v>
          </cell>
          <cell r="O38">
            <v>2900</v>
          </cell>
          <cell r="T38">
            <v>23200</v>
          </cell>
        </row>
        <row r="39">
          <cell r="A39" t="str">
            <v>18842029</v>
          </cell>
          <cell r="B39" t="str">
            <v>SANCHEZ CABELLOS FREDDY</v>
          </cell>
          <cell r="C39" t="str">
            <v>RESPONSABLE DE PROYECTOS</v>
          </cell>
          <cell r="D39" t="str">
            <v>OFICINA ZONAL CAJAMARCA</v>
          </cell>
          <cell r="E39">
            <v>40897</v>
          </cell>
          <cell r="F39">
            <v>40939</v>
          </cell>
          <cell r="G39" t="str">
            <v>CAS D.L. 1057</v>
          </cell>
          <cell r="H39">
            <v>3100</v>
          </cell>
          <cell r="I39">
            <v>3100</v>
          </cell>
          <cell r="J39">
            <v>3100</v>
          </cell>
          <cell r="K39">
            <v>3100</v>
          </cell>
          <cell r="L39">
            <v>3100</v>
          </cell>
          <cell r="M39">
            <v>3100</v>
          </cell>
          <cell r="N39">
            <v>3100</v>
          </cell>
          <cell r="O39">
            <v>3100</v>
          </cell>
          <cell r="T39">
            <v>24800</v>
          </cell>
        </row>
        <row r="40">
          <cell r="A40" t="str">
            <v>23822196</v>
          </cell>
          <cell r="B40" t="str">
            <v>ARIZABAL CALDERON MYLENE RYLDA</v>
          </cell>
          <cell r="C40" t="str">
            <v>TECNICO DE PROYECTOS</v>
          </cell>
          <cell r="D40" t="str">
            <v>OFICINA ZONAL CUSCO</v>
          </cell>
          <cell r="E40">
            <v>40819</v>
          </cell>
          <cell r="F40">
            <v>40939</v>
          </cell>
          <cell r="G40" t="str">
            <v>CAS D.L. 1057</v>
          </cell>
          <cell r="H40">
            <v>2900</v>
          </cell>
          <cell r="I40">
            <v>2900</v>
          </cell>
          <cell r="J40">
            <v>2900</v>
          </cell>
          <cell r="K40">
            <v>2900</v>
          </cell>
          <cell r="L40">
            <v>2803</v>
          </cell>
          <cell r="M40">
            <v>2900</v>
          </cell>
          <cell r="N40">
            <v>4833.33</v>
          </cell>
          <cell r="O40">
            <v>5000</v>
          </cell>
          <cell r="T40">
            <v>27136.33</v>
          </cell>
        </row>
        <row r="41">
          <cell r="A41" t="str">
            <v>40147678</v>
          </cell>
          <cell r="B41" t="str">
            <v>CASAVERDE WARTHON BETSY</v>
          </cell>
          <cell r="C41" t="str">
            <v>RESPONSABLE DE PROYECTOS</v>
          </cell>
          <cell r="D41" t="str">
            <v>OFICINA ZONAL CUSCO</v>
          </cell>
          <cell r="E41">
            <v>40814</v>
          </cell>
          <cell r="F41">
            <v>40939</v>
          </cell>
          <cell r="G41" t="str">
            <v>CAS D.L. 1057</v>
          </cell>
          <cell r="H41">
            <v>3100</v>
          </cell>
          <cell r="I41" t="str">
            <v>-</v>
          </cell>
          <cell r="J41" t="str">
            <v>-</v>
          </cell>
          <cell r="K41" t="str">
            <v>-</v>
          </cell>
          <cell r="L41" t="str">
            <v>-</v>
          </cell>
          <cell r="M41" t="str">
            <v>-</v>
          </cell>
          <cell r="N41" t="str">
            <v>-</v>
          </cell>
          <cell r="O41" t="str">
            <v>-</v>
          </cell>
          <cell r="T41">
            <v>3100</v>
          </cell>
        </row>
        <row r="42">
          <cell r="A42" t="str">
            <v>23953910</v>
          </cell>
          <cell r="B42" t="str">
            <v>SEQUEIROS MORALES JOSE ANTONIO</v>
          </cell>
          <cell r="C42" t="str">
            <v>CHOFER</v>
          </cell>
          <cell r="D42" t="str">
            <v>OFICINA ZONAL CUSCO</v>
          </cell>
          <cell r="E42">
            <v>40805</v>
          </cell>
          <cell r="F42">
            <v>40939</v>
          </cell>
          <cell r="G42" t="str">
            <v>CAS D.L. 1057</v>
          </cell>
          <cell r="H42">
            <v>1100</v>
          </cell>
          <cell r="I42">
            <v>1100</v>
          </cell>
          <cell r="J42">
            <v>1100</v>
          </cell>
          <cell r="K42" t="str">
            <v>-</v>
          </cell>
          <cell r="L42" t="str">
            <v>-</v>
          </cell>
          <cell r="M42" t="str">
            <v>-</v>
          </cell>
          <cell r="N42" t="str">
            <v>-</v>
          </cell>
          <cell r="O42" t="str">
            <v>-</v>
          </cell>
          <cell r="T42">
            <v>3300</v>
          </cell>
        </row>
        <row r="43">
          <cell r="A43" t="str">
            <v>42069031</v>
          </cell>
          <cell r="B43" t="str">
            <v>VALLENAS HERMOZA LIZARDO</v>
          </cell>
          <cell r="C43" t="str">
            <v>RESPONSABLE ADMINISTRATIVO E INFORMATICO</v>
          </cell>
          <cell r="D43" t="str">
            <v>OFICINA ZONAL CUSCO</v>
          </cell>
          <cell r="E43">
            <v>40849</v>
          </cell>
          <cell r="F43">
            <v>40939</v>
          </cell>
          <cell r="G43" t="str">
            <v>CAS D.L. 1057</v>
          </cell>
          <cell r="H43">
            <v>2000</v>
          </cell>
          <cell r="I43">
            <v>2000</v>
          </cell>
          <cell r="J43">
            <v>2000</v>
          </cell>
          <cell r="K43">
            <v>2000</v>
          </cell>
          <cell r="L43">
            <v>2000</v>
          </cell>
          <cell r="M43">
            <v>2500</v>
          </cell>
          <cell r="N43">
            <v>2500</v>
          </cell>
          <cell r="O43">
            <v>2500</v>
          </cell>
          <cell r="T43">
            <v>17500</v>
          </cell>
        </row>
        <row r="44">
          <cell r="A44" t="str">
            <v xml:space="preserve">23854855   </v>
          </cell>
          <cell r="B44" t="str">
            <v>YABAR GALLEGOS CARLOS ALBERTO</v>
          </cell>
          <cell r="C44" t="str">
            <v>RESPONSABLE DE PROMOCION SOCIAL Y CAPACITACION</v>
          </cell>
          <cell r="D44" t="str">
            <v>OFICINA ZONAL CUSCO</v>
          </cell>
          <cell r="E44">
            <v>40819</v>
          </cell>
          <cell r="F44">
            <v>40939</v>
          </cell>
          <cell r="G44" t="str">
            <v>CAS D.L. 1057</v>
          </cell>
          <cell r="H44">
            <v>2900</v>
          </cell>
          <cell r="I44">
            <v>2900</v>
          </cell>
          <cell r="J44">
            <v>2900</v>
          </cell>
          <cell r="K44">
            <v>2900</v>
          </cell>
          <cell r="L44">
            <v>2803</v>
          </cell>
          <cell r="M44">
            <v>2900</v>
          </cell>
          <cell r="N44" t="str">
            <v>-</v>
          </cell>
          <cell r="O44" t="str">
            <v>-</v>
          </cell>
          <cell r="T44">
            <v>17303</v>
          </cell>
        </row>
        <row r="45">
          <cell r="A45" t="str">
            <v>23813727</v>
          </cell>
          <cell r="B45" t="str">
            <v>ZVIETCOVICH  ALVAREZ MANUEL JESUS</v>
          </cell>
          <cell r="C45" t="str">
            <v>JEFE DE LA OFICINA ZONAL CUSCO</v>
          </cell>
          <cell r="D45" t="str">
            <v>OFICINA ZONAL CUSCO</v>
          </cell>
          <cell r="E45">
            <v>40826</v>
          </cell>
          <cell r="F45">
            <v>40939</v>
          </cell>
          <cell r="G45" t="str">
            <v>CAS D.L. 1057</v>
          </cell>
          <cell r="H45">
            <v>5300</v>
          </cell>
          <cell r="I45">
            <v>5300</v>
          </cell>
          <cell r="J45" t="str">
            <v>-</v>
          </cell>
          <cell r="K45">
            <v>5300</v>
          </cell>
          <cell r="L45">
            <v>5300</v>
          </cell>
          <cell r="M45">
            <v>5300</v>
          </cell>
          <cell r="N45">
            <v>5300</v>
          </cell>
          <cell r="O45">
            <v>5300</v>
          </cell>
          <cell r="T45">
            <v>37100</v>
          </cell>
        </row>
        <row r="46">
          <cell r="A46" t="str">
            <v>19996213</v>
          </cell>
          <cell r="B46" t="str">
            <v>ARELLANO GUERRERO JESUS ANGEL</v>
          </cell>
          <cell r="C46" t="str">
            <v>JEFE ZONAL</v>
          </cell>
          <cell r="D46" t="str">
            <v>OFICINA ZONAL HUANCAVELICA</v>
          </cell>
          <cell r="E46">
            <v>40484</v>
          </cell>
          <cell r="F46">
            <v>40939</v>
          </cell>
          <cell r="G46" t="str">
            <v>CAS D.L. 1057</v>
          </cell>
          <cell r="H46">
            <v>5300</v>
          </cell>
          <cell r="I46">
            <v>5300</v>
          </cell>
          <cell r="J46">
            <v>5300</v>
          </cell>
          <cell r="K46">
            <v>5300</v>
          </cell>
          <cell r="L46">
            <v>5267</v>
          </cell>
          <cell r="M46">
            <v>5300</v>
          </cell>
          <cell r="N46">
            <v>5300</v>
          </cell>
          <cell r="O46">
            <v>5300</v>
          </cell>
          <cell r="T46">
            <v>42367</v>
          </cell>
        </row>
        <row r="47">
          <cell r="A47" t="str">
            <v>19849161</v>
          </cell>
          <cell r="B47" t="str">
            <v>BENITES ARHUIS SANTOS AMARANTO</v>
          </cell>
          <cell r="C47" t="str">
            <v>TECNICO DE PROYECTOS</v>
          </cell>
          <cell r="D47" t="str">
            <v>OFICINA ZONAL HUANCAVELICA</v>
          </cell>
          <cell r="E47">
            <v>40819</v>
          </cell>
          <cell r="F47">
            <v>40939</v>
          </cell>
          <cell r="G47" t="str">
            <v>CAS D.L. 1057</v>
          </cell>
          <cell r="H47">
            <v>2900</v>
          </cell>
          <cell r="I47">
            <v>2900</v>
          </cell>
          <cell r="J47">
            <v>2900</v>
          </cell>
          <cell r="K47">
            <v>2900</v>
          </cell>
          <cell r="L47">
            <v>2896</v>
          </cell>
          <cell r="M47">
            <v>2900</v>
          </cell>
          <cell r="N47">
            <v>2900</v>
          </cell>
          <cell r="O47">
            <v>2900</v>
          </cell>
          <cell r="T47">
            <v>23196</v>
          </cell>
        </row>
        <row r="48">
          <cell r="A48" t="str">
            <v>20121350</v>
          </cell>
          <cell r="B48" t="str">
            <v>MALDONADO MELGAR MILTON MIGNET</v>
          </cell>
          <cell r="C48" t="str">
            <v>RESPONSABLE DE PROMOCION SOCIAL Y CAPACITACION</v>
          </cell>
          <cell r="D48" t="str">
            <v>OFICINA ZONAL HUANCAVELICA</v>
          </cell>
          <cell r="E48">
            <v>40819</v>
          </cell>
          <cell r="F48">
            <v>40939</v>
          </cell>
          <cell r="G48" t="str">
            <v>CAS D.L. 1057</v>
          </cell>
          <cell r="H48">
            <v>2900</v>
          </cell>
          <cell r="I48">
            <v>2900</v>
          </cell>
          <cell r="J48">
            <v>2900</v>
          </cell>
          <cell r="K48">
            <v>2900</v>
          </cell>
          <cell r="L48">
            <v>2897</v>
          </cell>
          <cell r="M48">
            <v>2900</v>
          </cell>
          <cell r="N48">
            <v>2900</v>
          </cell>
          <cell r="O48">
            <v>2900</v>
          </cell>
          <cell r="T48">
            <v>23197</v>
          </cell>
        </row>
        <row r="49">
          <cell r="A49" t="str">
            <v>04341606</v>
          </cell>
          <cell r="B49" t="str">
            <v>MORMONTOY BALDOCEDA JOHN EFRAIN</v>
          </cell>
          <cell r="C49" t="str">
            <v>RESPONSABLE DE PROYECTOS</v>
          </cell>
          <cell r="D49" t="str">
            <v>OFICINA ZONAL HUANCAVELICA</v>
          </cell>
          <cell r="E49">
            <v>40805</v>
          </cell>
          <cell r="F49">
            <v>40939</v>
          </cell>
          <cell r="G49" t="str">
            <v>CAS D.L. 1057</v>
          </cell>
          <cell r="H49">
            <v>3100</v>
          </cell>
          <cell r="I49">
            <v>3100</v>
          </cell>
          <cell r="J49">
            <v>3100</v>
          </cell>
          <cell r="K49">
            <v>3100</v>
          </cell>
          <cell r="L49">
            <v>3091</v>
          </cell>
          <cell r="M49">
            <v>3100</v>
          </cell>
          <cell r="N49">
            <v>3100</v>
          </cell>
          <cell r="O49">
            <v>3100</v>
          </cell>
          <cell r="T49">
            <v>24791</v>
          </cell>
        </row>
        <row r="50">
          <cell r="A50" t="str">
            <v>19890875</v>
          </cell>
          <cell r="B50" t="str">
            <v>RAMOS MARTINEZ  ROLANDO</v>
          </cell>
          <cell r="C50" t="str">
            <v>CHOFER</v>
          </cell>
          <cell r="D50" t="str">
            <v>OFICINA ZONAL HUANCAVELICA</v>
          </cell>
          <cell r="E50">
            <v>40805</v>
          </cell>
          <cell r="F50">
            <v>40939</v>
          </cell>
          <cell r="G50" t="str">
            <v>CAS D.L. 1057</v>
          </cell>
          <cell r="H50">
            <v>1100</v>
          </cell>
          <cell r="I50">
            <v>1100</v>
          </cell>
          <cell r="J50">
            <v>1100</v>
          </cell>
          <cell r="K50">
            <v>1100</v>
          </cell>
          <cell r="L50">
            <v>1095</v>
          </cell>
          <cell r="M50">
            <v>1100</v>
          </cell>
          <cell r="N50">
            <v>1100</v>
          </cell>
          <cell r="O50">
            <v>1100</v>
          </cell>
          <cell r="T50">
            <v>8795</v>
          </cell>
        </row>
        <row r="51">
          <cell r="A51" t="str">
            <v>04070929</v>
          </cell>
          <cell r="B51" t="str">
            <v>ROMERO PEÑA RUBEN RAUL</v>
          </cell>
          <cell r="C51" t="str">
            <v>RESPONSABLE ADMINISTRATIVO E INFORMATICO</v>
          </cell>
          <cell r="D51" t="str">
            <v>OFICINA ZONAL HUANCAVELICA</v>
          </cell>
          <cell r="E51">
            <v>40805</v>
          </cell>
          <cell r="F51">
            <v>40939</v>
          </cell>
          <cell r="G51" t="str">
            <v>CAS D.L. 1057</v>
          </cell>
          <cell r="H51">
            <v>2000</v>
          </cell>
          <cell r="I51">
            <v>2000</v>
          </cell>
          <cell r="J51">
            <v>2000</v>
          </cell>
          <cell r="K51">
            <v>2000</v>
          </cell>
          <cell r="L51">
            <v>1997</v>
          </cell>
          <cell r="M51">
            <v>2000</v>
          </cell>
          <cell r="N51">
            <v>2000</v>
          </cell>
          <cell r="O51">
            <v>2000</v>
          </cell>
          <cell r="T51">
            <v>15997</v>
          </cell>
        </row>
        <row r="52">
          <cell r="A52" t="str">
            <v>22498629</v>
          </cell>
          <cell r="B52" t="str">
            <v>ALBORNOZ PALACIOS SANDRA GIOVANNA</v>
          </cell>
          <cell r="C52" t="str">
            <v>RESPONSABLE DE PROYECTOS-EVALUACION</v>
          </cell>
          <cell r="D52" t="str">
            <v>OFICINA ZONAL HUANUCO</v>
          </cell>
          <cell r="E52">
            <v>40854</v>
          </cell>
          <cell r="F52">
            <v>40939</v>
          </cell>
          <cell r="G52" t="str">
            <v>CAS D.L. 1057</v>
          </cell>
          <cell r="H52">
            <v>3300</v>
          </cell>
          <cell r="I52" t="str">
            <v>-</v>
          </cell>
          <cell r="J52" t="str">
            <v>-</v>
          </cell>
          <cell r="K52" t="str">
            <v>-</v>
          </cell>
          <cell r="L52" t="str">
            <v>-</v>
          </cell>
          <cell r="M52" t="str">
            <v>-</v>
          </cell>
          <cell r="N52" t="str">
            <v>-</v>
          </cell>
          <cell r="O52" t="str">
            <v>-</v>
          </cell>
          <cell r="T52">
            <v>3300</v>
          </cell>
        </row>
        <row r="53">
          <cell r="A53" t="str">
            <v>40212425</v>
          </cell>
          <cell r="B53" t="str">
            <v>DIAZ PAREDES FRANCISCO OCTAVIO</v>
          </cell>
          <cell r="C53" t="str">
            <v>RESPONSABLE ADMINISTRATIVO E INFORMATICO</v>
          </cell>
          <cell r="D53" t="str">
            <v>OFICINA ZONAL HUANUCO</v>
          </cell>
          <cell r="E53">
            <v>40854</v>
          </cell>
          <cell r="F53">
            <v>40939</v>
          </cell>
          <cell r="G53" t="str">
            <v>CAS D.L. 1057</v>
          </cell>
          <cell r="H53">
            <v>2000</v>
          </cell>
          <cell r="I53">
            <v>2000</v>
          </cell>
          <cell r="J53">
            <v>2000</v>
          </cell>
          <cell r="K53">
            <v>2000</v>
          </cell>
          <cell r="L53">
            <v>2000</v>
          </cell>
          <cell r="M53">
            <v>2000</v>
          </cell>
          <cell r="N53">
            <v>2000</v>
          </cell>
          <cell r="O53">
            <v>2000</v>
          </cell>
          <cell r="T53">
            <v>16000</v>
          </cell>
        </row>
        <row r="54">
          <cell r="A54" t="str">
            <v>22510529</v>
          </cell>
          <cell r="B54" t="str">
            <v>MORA  ROQUE GUSTAVO</v>
          </cell>
          <cell r="C54" t="str">
            <v>CHOFER</v>
          </cell>
          <cell r="D54" t="str">
            <v>OFICINA ZONAL HUANUCO</v>
          </cell>
          <cell r="E54">
            <v>40854</v>
          </cell>
          <cell r="F54">
            <v>40939</v>
          </cell>
          <cell r="G54" t="str">
            <v>CAS D.L. 1057</v>
          </cell>
          <cell r="H54">
            <v>1100</v>
          </cell>
          <cell r="I54">
            <v>1100</v>
          </cell>
          <cell r="J54">
            <v>1100</v>
          </cell>
          <cell r="K54">
            <v>1100</v>
          </cell>
          <cell r="L54">
            <v>1100</v>
          </cell>
          <cell r="M54">
            <v>1100</v>
          </cell>
          <cell r="N54">
            <v>1100</v>
          </cell>
          <cell r="O54">
            <v>1100</v>
          </cell>
          <cell r="T54">
            <v>8800</v>
          </cell>
        </row>
        <row r="55">
          <cell r="A55" t="str">
            <v>22407564</v>
          </cell>
          <cell r="B55" t="str">
            <v>TORRES PONCE CARLOS ANTONIO</v>
          </cell>
          <cell r="C55" t="str">
            <v>RESPONSABLE DE PROYECTOS-SUPERVISION</v>
          </cell>
          <cell r="D55" t="str">
            <v>OFICINA ZONAL HUANUCO</v>
          </cell>
          <cell r="E55">
            <v>40854</v>
          </cell>
          <cell r="F55">
            <v>40939</v>
          </cell>
          <cell r="G55" t="str">
            <v>CAS D.L. 1057</v>
          </cell>
          <cell r="H55">
            <v>3300</v>
          </cell>
          <cell r="I55">
            <v>3300</v>
          </cell>
          <cell r="J55">
            <v>3300</v>
          </cell>
          <cell r="K55">
            <v>3300</v>
          </cell>
          <cell r="L55">
            <v>3300</v>
          </cell>
          <cell r="M55">
            <v>3300</v>
          </cell>
          <cell r="N55">
            <v>3300</v>
          </cell>
          <cell r="O55">
            <v>3300</v>
          </cell>
          <cell r="T55">
            <v>26400</v>
          </cell>
        </row>
        <row r="56">
          <cell r="A56" t="str">
            <v>09960472</v>
          </cell>
          <cell r="B56" t="str">
            <v>MORALES MARIN LUIS ANGEL</v>
          </cell>
          <cell r="C56" t="str">
            <v>JEFE DE LA OFICINA ZONAL HUANUCO</v>
          </cell>
          <cell r="D56" t="str">
            <v>OFICINA ZONAL HUANUCO</v>
          </cell>
          <cell r="E56">
            <v>40826</v>
          </cell>
          <cell r="F56">
            <v>40939</v>
          </cell>
          <cell r="G56" t="str">
            <v>CAS D.L. 1057</v>
          </cell>
          <cell r="H56">
            <v>5500</v>
          </cell>
          <cell r="I56">
            <v>5500</v>
          </cell>
          <cell r="J56">
            <v>5500</v>
          </cell>
          <cell r="K56">
            <v>5500</v>
          </cell>
          <cell r="L56">
            <v>5500</v>
          </cell>
          <cell r="M56">
            <v>5500</v>
          </cell>
          <cell r="N56" t="str">
            <v>-</v>
          </cell>
          <cell r="O56" t="str">
            <v>-</v>
          </cell>
          <cell r="T56">
            <v>33000</v>
          </cell>
        </row>
        <row r="57">
          <cell r="A57" t="str">
            <v>10542247</v>
          </cell>
          <cell r="B57" t="str">
            <v>CALCINA MONRROY NICOLAS</v>
          </cell>
          <cell r="C57" t="str">
            <v>RESPONSABLE ADMINISTRATIVO E INFORMATICO</v>
          </cell>
          <cell r="D57" t="str">
            <v>OFICINA ZONAL HUARAZ</v>
          </cell>
          <cell r="E57">
            <v>40896</v>
          </cell>
          <cell r="F57">
            <v>40939</v>
          </cell>
          <cell r="G57" t="str">
            <v>CAS D.L. 1057</v>
          </cell>
          <cell r="H57">
            <v>2000</v>
          </cell>
          <cell r="I57">
            <v>2000</v>
          </cell>
          <cell r="J57">
            <v>2000</v>
          </cell>
          <cell r="K57">
            <v>2000</v>
          </cell>
          <cell r="L57">
            <v>2000</v>
          </cell>
          <cell r="M57">
            <v>2000</v>
          </cell>
          <cell r="N57">
            <v>2000</v>
          </cell>
          <cell r="O57">
            <v>2000</v>
          </cell>
          <cell r="T57">
            <v>16000</v>
          </cell>
        </row>
        <row r="58">
          <cell r="A58" t="str">
            <v>40449171</v>
          </cell>
          <cell r="B58" t="str">
            <v>CLEMENTE HENOSTROZA ROSA ELSA</v>
          </cell>
          <cell r="C58" t="str">
            <v>RESPONSABLE DE PROYECTOS</v>
          </cell>
          <cell r="D58" t="str">
            <v>OFICINA ZONAL HUARAZ</v>
          </cell>
          <cell r="E58">
            <v>40878</v>
          </cell>
          <cell r="F58">
            <v>40939</v>
          </cell>
          <cell r="G58" t="str">
            <v>CAS D.L. 1057</v>
          </cell>
          <cell r="H58">
            <v>3100</v>
          </cell>
          <cell r="I58" t="str">
            <v>-</v>
          </cell>
          <cell r="J58" t="str">
            <v>-</v>
          </cell>
          <cell r="K58" t="str">
            <v>-</v>
          </cell>
          <cell r="L58" t="str">
            <v>-</v>
          </cell>
          <cell r="M58" t="str">
            <v>-</v>
          </cell>
          <cell r="N58" t="str">
            <v>-</v>
          </cell>
          <cell r="O58" t="str">
            <v>-</v>
          </cell>
          <cell r="T58">
            <v>3100</v>
          </cell>
        </row>
        <row r="59">
          <cell r="A59" t="str">
            <v>31672581</v>
          </cell>
          <cell r="B59" t="str">
            <v>JULCA GARCIA MIGUEL ANGEL</v>
          </cell>
          <cell r="C59" t="str">
            <v>TECNICO DE PROYECTOS</v>
          </cell>
          <cell r="D59" t="str">
            <v>OFICINA ZONAL HUARAZ</v>
          </cell>
          <cell r="E59">
            <v>40879</v>
          </cell>
          <cell r="F59">
            <v>40939</v>
          </cell>
          <cell r="G59" t="str">
            <v>CAS D.L. 1057</v>
          </cell>
          <cell r="H59">
            <v>2900</v>
          </cell>
          <cell r="I59">
            <v>2900</v>
          </cell>
          <cell r="J59">
            <v>2900</v>
          </cell>
          <cell r="K59">
            <v>2900</v>
          </cell>
          <cell r="L59">
            <v>2900</v>
          </cell>
          <cell r="M59">
            <v>2900</v>
          </cell>
          <cell r="N59">
            <v>2900</v>
          </cell>
          <cell r="O59">
            <v>2900</v>
          </cell>
          <cell r="T59">
            <v>23200</v>
          </cell>
        </row>
        <row r="60">
          <cell r="A60" t="str">
            <v>32041466</v>
          </cell>
          <cell r="B60" t="str">
            <v>SANCHEZ LIRIO JUAN ANDRES</v>
          </cell>
          <cell r="C60" t="str">
            <v>RESPONSABLE DE PROMOCION SOCIAL Y CAPACITACION</v>
          </cell>
          <cell r="D60" t="str">
            <v>OFICINA ZONAL HUARAZ</v>
          </cell>
          <cell r="E60">
            <v>40879</v>
          </cell>
          <cell r="F60">
            <v>40939</v>
          </cell>
          <cell r="G60" t="str">
            <v>CAS D.L. 1057</v>
          </cell>
          <cell r="H60">
            <v>2900</v>
          </cell>
          <cell r="I60">
            <v>2900</v>
          </cell>
          <cell r="J60" t="str">
            <v>-</v>
          </cell>
          <cell r="K60" t="str">
            <v>-</v>
          </cell>
          <cell r="L60" t="str">
            <v>-</v>
          </cell>
          <cell r="M60" t="str">
            <v>-</v>
          </cell>
          <cell r="N60" t="str">
            <v>-</v>
          </cell>
          <cell r="O60" t="str">
            <v>-</v>
          </cell>
          <cell r="T60">
            <v>5800</v>
          </cell>
        </row>
        <row r="61">
          <cell r="A61" t="str">
            <v>21406667</v>
          </cell>
          <cell r="B61" t="str">
            <v>ESPINO ALTAMIRANO ARNALDO HUGO</v>
          </cell>
          <cell r="C61" t="str">
            <v>JEFE DE OFICINA ZONAL ICA</v>
          </cell>
          <cell r="D61" t="str">
            <v>OFICINA ZONAL ICA</v>
          </cell>
          <cell r="E61">
            <v>40849</v>
          </cell>
          <cell r="F61">
            <v>40939</v>
          </cell>
          <cell r="G61" t="str">
            <v>CAS D.L. 1057</v>
          </cell>
          <cell r="H61">
            <v>5300</v>
          </cell>
          <cell r="I61">
            <v>5300</v>
          </cell>
          <cell r="J61">
            <v>5300</v>
          </cell>
          <cell r="K61">
            <v>5300</v>
          </cell>
          <cell r="L61">
            <v>5300</v>
          </cell>
          <cell r="M61">
            <v>5300</v>
          </cell>
          <cell r="N61">
            <v>5300</v>
          </cell>
          <cell r="O61">
            <v>5300</v>
          </cell>
          <cell r="T61">
            <v>42400</v>
          </cell>
        </row>
        <row r="62">
          <cell r="A62" t="str">
            <v>21516594</v>
          </cell>
          <cell r="B62" t="str">
            <v>MEDINA MEZA ANA YSABEL</v>
          </cell>
          <cell r="C62" t="str">
            <v>TECNICO DE PROYECTOS</v>
          </cell>
          <cell r="D62" t="str">
            <v>OFICINA ZONAL ICA</v>
          </cell>
          <cell r="E62">
            <v>40878</v>
          </cell>
          <cell r="F62">
            <v>40939</v>
          </cell>
          <cell r="G62" t="str">
            <v>CAS D.L. 1057</v>
          </cell>
          <cell r="H62">
            <v>2900</v>
          </cell>
          <cell r="I62" t="str">
            <v>-</v>
          </cell>
          <cell r="J62" t="str">
            <v>-</v>
          </cell>
          <cell r="K62" t="str">
            <v>-</v>
          </cell>
          <cell r="L62" t="str">
            <v>-</v>
          </cell>
          <cell r="M62" t="str">
            <v>-</v>
          </cell>
          <cell r="N62" t="str">
            <v>-</v>
          </cell>
          <cell r="O62" t="str">
            <v>-</v>
          </cell>
          <cell r="T62">
            <v>2900</v>
          </cell>
        </row>
        <row r="63">
          <cell r="A63" t="str">
            <v>21551284</v>
          </cell>
          <cell r="B63" t="str">
            <v>SAQUIRAY  CHUMACERO MICHAEL RENE</v>
          </cell>
          <cell r="C63" t="str">
            <v>RESPONSABLE DE PROMOCION SOCIAL Y CAPACITACION</v>
          </cell>
          <cell r="D63" t="str">
            <v>OFICINA ZONAL ICA</v>
          </cell>
          <cell r="E63">
            <v>40878</v>
          </cell>
          <cell r="F63">
            <v>40939</v>
          </cell>
          <cell r="G63" t="str">
            <v>CAS D.L. 1057</v>
          </cell>
          <cell r="H63">
            <v>2900</v>
          </cell>
          <cell r="I63">
            <v>2900</v>
          </cell>
          <cell r="J63">
            <v>2900</v>
          </cell>
          <cell r="K63">
            <v>2900</v>
          </cell>
          <cell r="L63">
            <v>2900</v>
          </cell>
          <cell r="M63">
            <v>2900</v>
          </cell>
          <cell r="N63">
            <v>2900</v>
          </cell>
          <cell r="O63">
            <v>2900</v>
          </cell>
          <cell r="T63">
            <v>23200</v>
          </cell>
        </row>
        <row r="64">
          <cell r="A64" t="str">
            <v>21406688</v>
          </cell>
          <cell r="B64" t="str">
            <v>GUERRERO CHONG MIRNA ELIZABETH</v>
          </cell>
          <cell r="C64" t="str">
            <v>RESPONSABLE DE PROYECTOS</v>
          </cell>
          <cell r="D64" t="str">
            <v>OFICINA ZONAL ICA</v>
          </cell>
          <cell r="E64">
            <v>40878</v>
          </cell>
          <cell r="F64">
            <v>40939</v>
          </cell>
          <cell r="G64" t="str">
            <v>CAS D.L. 1057</v>
          </cell>
          <cell r="H64">
            <v>3100</v>
          </cell>
          <cell r="I64">
            <v>3100</v>
          </cell>
          <cell r="J64">
            <v>3100</v>
          </cell>
          <cell r="K64">
            <v>3100</v>
          </cell>
          <cell r="L64">
            <v>3100</v>
          </cell>
          <cell r="M64">
            <v>3100</v>
          </cell>
          <cell r="N64">
            <v>3100</v>
          </cell>
          <cell r="O64">
            <v>3100</v>
          </cell>
          <cell r="T64">
            <v>24800</v>
          </cell>
        </row>
        <row r="65">
          <cell r="A65" t="str">
            <v>20074740</v>
          </cell>
          <cell r="B65" t="str">
            <v>CAMEL VALERO DAVID RICHARD</v>
          </cell>
          <cell r="C65" t="str">
            <v>RESPONSABLE DE PROMOCION SOCIAL Y CAPACITACION</v>
          </cell>
          <cell r="D65" t="str">
            <v>OFICINA ZONAL JUNIN</v>
          </cell>
          <cell r="E65">
            <v>40878</v>
          </cell>
          <cell r="F65">
            <v>40939</v>
          </cell>
          <cell r="G65" t="str">
            <v>CAS D.L. 1057</v>
          </cell>
          <cell r="H65">
            <v>3100</v>
          </cell>
          <cell r="I65">
            <v>3100</v>
          </cell>
          <cell r="J65">
            <v>3100</v>
          </cell>
          <cell r="K65">
            <v>3100</v>
          </cell>
          <cell r="L65">
            <v>3099</v>
          </cell>
          <cell r="M65">
            <v>3100</v>
          </cell>
          <cell r="N65">
            <v>3100</v>
          </cell>
          <cell r="O65">
            <v>3100</v>
          </cell>
          <cell r="T65">
            <v>24799</v>
          </cell>
        </row>
        <row r="66">
          <cell r="A66" t="str">
            <v>20068994</v>
          </cell>
          <cell r="B66" t="str">
            <v>MORA  BONILLA ALDO PAUL</v>
          </cell>
          <cell r="C66" t="str">
            <v>JEFE DE LA OFICINA ZONAL JUNIN</v>
          </cell>
          <cell r="D66" t="str">
            <v>OFICINA ZONAL JUNIN</v>
          </cell>
          <cell r="E66">
            <v>40826</v>
          </cell>
          <cell r="F66">
            <v>40939</v>
          </cell>
          <cell r="G66" t="str">
            <v>CAS D.L. 1057</v>
          </cell>
          <cell r="H66">
            <v>5500</v>
          </cell>
          <cell r="I66">
            <v>5500</v>
          </cell>
          <cell r="J66">
            <v>5500</v>
          </cell>
          <cell r="K66">
            <v>5500</v>
          </cell>
          <cell r="L66">
            <v>5500</v>
          </cell>
          <cell r="M66">
            <v>5500</v>
          </cell>
          <cell r="N66">
            <v>5500</v>
          </cell>
          <cell r="O66">
            <v>5500</v>
          </cell>
          <cell r="T66">
            <v>44000</v>
          </cell>
        </row>
        <row r="67">
          <cell r="A67" t="str">
            <v>42479410</v>
          </cell>
          <cell r="B67" t="str">
            <v>PAUCARCHUCO GABRIEL DANIEL JOSE</v>
          </cell>
          <cell r="C67" t="str">
            <v>CHOFER</v>
          </cell>
          <cell r="D67" t="str">
            <v>OFICINA ZONAL JUNIN</v>
          </cell>
          <cell r="E67">
            <v>40896</v>
          </cell>
          <cell r="F67">
            <v>40939</v>
          </cell>
          <cell r="G67" t="str">
            <v>CAS D.L. 1057</v>
          </cell>
          <cell r="H67">
            <v>1100</v>
          </cell>
          <cell r="I67">
            <v>1100</v>
          </cell>
          <cell r="J67">
            <v>1100</v>
          </cell>
          <cell r="K67">
            <v>1100</v>
          </cell>
          <cell r="L67">
            <v>1100</v>
          </cell>
          <cell r="M67">
            <v>1100</v>
          </cell>
          <cell r="N67">
            <v>1100</v>
          </cell>
          <cell r="O67">
            <v>1100</v>
          </cell>
          <cell r="T67">
            <v>8800</v>
          </cell>
        </row>
        <row r="68">
          <cell r="A68" t="str">
            <v>20049146</v>
          </cell>
          <cell r="B68" t="str">
            <v>SANTOS ALEGRE FREDDY</v>
          </cell>
          <cell r="C68" t="str">
            <v>RESPONSABLE DE PROYECTOS-SUPERVISIÓN</v>
          </cell>
          <cell r="D68" t="str">
            <v>OFICINA ZONAL JUNIN</v>
          </cell>
          <cell r="E68">
            <v>40878</v>
          </cell>
          <cell r="F68">
            <v>40939</v>
          </cell>
          <cell r="G68" t="str">
            <v>CAS D.L. 1057</v>
          </cell>
          <cell r="H68">
            <v>3300</v>
          </cell>
          <cell r="I68">
            <v>3300</v>
          </cell>
          <cell r="J68">
            <v>3300</v>
          </cell>
          <cell r="K68">
            <v>3300</v>
          </cell>
          <cell r="L68">
            <v>3297</v>
          </cell>
          <cell r="M68">
            <v>3300</v>
          </cell>
          <cell r="N68">
            <v>3300</v>
          </cell>
          <cell r="O68">
            <v>3300</v>
          </cell>
          <cell r="T68">
            <v>26397</v>
          </cell>
        </row>
        <row r="69">
          <cell r="A69" t="str">
            <v>19854011</v>
          </cell>
          <cell r="B69" t="str">
            <v>VILLAVERDE ROMANI JAVIER GERARDO</v>
          </cell>
          <cell r="C69" t="str">
            <v>RESPONSABLE DE PROYECTOS EVALUACION</v>
          </cell>
          <cell r="D69" t="str">
            <v>OFICINA ZONAL JUNIN</v>
          </cell>
          <cell r="E69">
            <v>40875</v>
          </cell>
          <cell r="F69">
            <v>40939</v>
          </cell>
          <cell r="G69" t="str">
            <v>CAS D.L. 1057</v>
          </cell>
          <cell r="H69">
            <v>3300</v>
          </cell>
          <cell r="I69">
            <v>3300</v>
          </cell>
          <cell r="J69" t="str">
            <v>-</v>
          </cell>
          <cell r="K69">
            <v>3300</v>
          </cell>
          <cell r="L69">
            <v>3300</v>
          </cell>
          <cell r="M69">
            <v>3300</v>
          </cell>
          <cell r="N69" t="str">
            <v>-</v>
          </cell>
          <cell r="O69" t="str">
            <v>-</v>
          </cell>
          <cell r="T69">
            <v>16500</v>
          </cell>
        </row>
        <row r="70">
          <cell r="A70" t="str">
            <v>20036491</v>
          </cell>
          <cell r="B70" t="str">
            <v>MORALES ZAPATA ALEJANDRO JONHY</v>
          </cell>
          <cell r="C70" t="str">
            <v>RESPONSABLE ADMINISTRATIVO E INFORMATICO</v>
          </cell>
          <cell r="D70" t="str">
            <v>OFICINA ZONAL JUNIN</v>
          </cell>
          <cell r="E70">
            <v>40896</v>
          </cell>
          <cell r="F70">
            <v>40939</v>
          </cell>
          <cell r="G70" t="str">
            <v>CAS D.L. 1057</v>
          </cell>
          <cell r="H70">
            <v>2000</v>
          </cell>
          <cell r="I70">
            <v>2000</v>
          </cell>
          <cell r="J70">
            <v>2000</v>
          </cell>
          <cell r="K70">
            <v>2000</v>
          </cell>
          <cell r="L70">
            <v>2000</v>
          </cell>
          <cell r="M70">
            <v>2000</v>
          </cell>
          <cell r="N70">
            <v>2000</v>
          </cell>
          <cell r="O70">
            <v>2000</v>
          </cell>
          <cell r="T70">
            <v>16000</v>
          </cell>
        </row>
        <row r="71">
          <cell r="A71" t="str">
            <v>21131168</v>
          </cell>
          <cell r="B71" t="str">
            <v>ANGELES ROSALES EDWIN</v>
          </cell>
          <cell r="C71" t="str">
            <v>RESPONSABLE ADMINISTRATIVO E INFORMATICO</v>
          </cell>
          <cell r="D71" t="str">
            <v>OFICINA ZONAL LA MERCED</v>
          </cell>
          <cell r="E71">
            <v>40897</v>
          </cell>
          <cell r="F71">
            <v>40939</v>
          </cell>
          <cell r="G71" t="str">
            <v>CAS D.L. 1057</v>
          </cell>
          <cell r="H71">
            <v>2000</v>
          </cell>
          <cell r="I71">
            <v>2000</v>
          </cell>
          <cell r="J71">
            <v>2000</v>
          </cell>
          <cell r="K71">
            <v>2000</v>
          </cell>
          <cell r="L71">
            <v>2000</v>
          </cell>
          <cell r="M71">
            <v>2500</v>
          </cell>
          <cell r="N71">
            <v>2500</v>
          </cell>
          <cell r="O71">
            <v>2500</v>
          </cell>
          <cell r="T71">
            <v>17500</v>
          </cell>
        </row>
        <row r="72">
          <cell r="A72" t="str">
            <v>20590356</v>
          </cell>
          <cell r="B72" t="str">
            <v>QUISPE ALHUAY ROMUALDO WALTER</v>
          </cell>
          <cell r="C72" t="str">
            <v>RESPONSABLE DE PROMOCION SOCIAL Y CAPACITACION</v>
          </cell>
          <cell r="D72" t="str">
            <v>OFICINA ZONAL LA MERCED</v>
          </cell>
          <cell r="E72">
            <v>40879</v>
          </cell>
          <cell r="F72">
            <v>40939</v>
          </cell>
          <cell r="G72" t="str">
            <v>CAS D.L. 1057</v>
          </cell>
          <cell r="H72">
            <v>2900</v>
          </cell>
          <cell r="I72">
            <v>2900</v>
          </cell>
          <cell r="J72">
            <v>2900</v>
          </cell>
          <cell r="K72">
            <v>2900</v>
          </cell>
          <cell r="L72">
            <v>2900</v>
          </cell>
          <cell r="M72">
            <v>2900</v>
          </cell>
          <cell r="N72">
            <v>2900</v>
          </cell>
          <cell r="O72">
            <v>2900</v>
          </cell>
          <cell r="T72">
            <v>23200</v>
          </cell>
        </row>
        <row r="73">
          <cell r="A73" t="str">
            <v>19869041</v>
          </cell>
          <cell r="B73" t="str">
            <v>SANTOS MUCHA HUGO EDGAR </v>
          </cell>
          <cell r="C73" t="str">
            <v>RESPONSABLE DE PROYECTOS</v>
          </cell>
          <cell r="D73" t="str">
            <v>OFICINA ZONAL LA MERCED</v>
          </cell>
          <cell r="E73">
            <v>40879</v>
          </cell>
          <cell r="F73">
            <v>40939</v>
          </cell>
          <cell r="G73" t="str">
            <v>CAS D.L. 1057</v>
          </cell>
          <cell r="H73">
            <v>3100</v>
          </cell>
          <cell r="I73">
            <v>3100</v>
          </cell>
          <cell r="J73">
            <v>3100</v>
          </cell>
          <cell r="K73">
            <v>1136.67</v>
          </cell>
          <cell r="L73">
            <v>5300</v>
          </cell>
          <cell r="M73">
            <v>5300</v>
          </cell>
          <cell r="N73">
            <v>5300</v>
          </cell>
          <cell r="O73">
            <v>5300</v>
          </cell>
          <cell r="T73">
            <v>31636.67</v>
          </cell>
        </row>
        <row r="74">
          <cell r="A74" t="str">
            <v>20564789</v>
          </cell>
          <cell r="B74" t="str">
            <v>ZARATE LAZARO PEDRO RONALD</v>
          </cell>
          <cell r="C74" t="str">
            <v>JEFE DE OFICINA ZONAL LA MERCED</v>
          </cell>
          <cell r="D74" t="str">
            <v>OFICINA ZONAL LA MERCED</v>
          </cell>
          <cell r="E74">
            <v>40849</v>
          </cell>
          <cell r="F74">
            <v>40939</v>
          </cell>
          <cell r="G74" t="str">
            <v>CAS D.L. 1057</v>
          </cell>
          <cell r="H74">
            <v>5300</v>
          </cell>
          <cell r="I74" t="str">
            <v>-</v>
          </cell>
          <cell r="J74" t="str">
            <v>-</v>
          </cell>
          <cell r="K74" t="str">
            <v>-</v>
          </cell>
          <cell r="L74" t="str">
            <v>-</v>
          </cell>
          <cell r="M74" t="str">
            <v>-</v>
          </cell>
          <cell r="N74" t="str">
            <v>-</v>
          </cell>
          <cell r="O74" t="str">
            <v>-</v>
          </cell>
          <cell r="T74">
            <v>5300</v>
          </cell>
        </row>
        <row r="75">
          <cell r="A75" t="str">
            <v>44381563</v>
          </cell>
          <cell r="B75" t="str">
            <v>ZORRILLA  QUISPE LUIS FREDDY</v>
          </cell>
          <cell r="C75" t="str">
            <v>CHOFER</v>
          </cell>
          <cell r="D75" t="str">
            <v>OFICINA ZONAL LA MERCED</v>
          </cell>
          <cell r="E75">
            <v>40896</v>
          </cell>
          <cell r="F75">
            <v>40939</v>
          </cell>
          <cell r="G75" t="str">
            <v>CAS D.L. 1057</v>
          </cell>
          <cell r="H75">
            <v>1100</v>
          </cell>
          <cell r="I75">
            <v>1100</v>
          </cell>
          <cell r="J75">
            <v>1100</v>
          </cell>
          <cell r="K75" t="str">
            <v>-</v>
          </cell>
          <cell r="L75" t="str">
            <v>-</v>
          </cell>
          <cell r="M75" t="str">
            <v>-</v>
          </cell>
          <cell r="N75" t="str">
            <v>-</v>
          </cell>
          <cell r="O75" t="str">
            <v>-</v>
          </cell>
          <cell r="T75">
            <v>3300</v>
          </cell>
        </row>
        <row r="76">
          <cell r="A76" t="str">
            <v>40458497</v>
          </cell>
          <cell r="B76" t="str">
            <v>BAZAN BARCO IVAN RICARDO</v>
          </cell>
          <cell r="C76" t="str">
            <v>RESPONSABLE ADMINISTRATIVO E INFORMATICO</v>
          </cell>
          <cell r="D76" t="str">
            <v>OFICINA ZONAL LAMBAYEQUE</v>
          </cell>
          <cell r="E76">
            <v>40896</v>
          </cell>
          <cell r="F76">
            <v>40939</v>
          </cell>
          <cell r="G76" t="str">
            <v>CAS D.L. 1057</v>
          </cell>
          <cell r="H76">
            <v>2000</v>
          </cell>
          <cell r="I76">
            <v>2000</v>
          </cell>
          <cell r="J76">
            <v>2000</v>
          </cell>
          <cell r="K76">
            <v>2000</v>
          </cell>
          <cell r="L76">
            <v>2000</v>
          </cell>
          <cell r="M76">
            <v>2000</v>
          </cell>
          <cell r="N76">
            <v>2000</v>
          </cell>
          <cell r="O76">
            <v>2000</v>
          </cell>
          <cell r="T76">
            <v>16000</v>
          </cell>
        </row>
        <row r="77">
          <cell r="A77" t="str">
            <v>16653694</v>
          </cell>
          <cell r="B77" t="str">
            <v>GONZALES DE LA CRUZ MAXIMO ARMANDO</v>
          </cell>
          <cell r="C77" t="str">
            <v>RESPONSABLE DE PROMOCION SOCIAL Y CAPACITACION</v>
          </cell>
          <cell r="D77" t="str">
            <v>OFICINA ZONAL LAMBAYEQUE</v>
          </cell>
          <cell r="E77">
            <v>40879</v>
          </cell>
          <cell r="F77">
            <v>40939</v>
          </cell>
          <cell r="G77" t="str">
            <v>CAS D.L. 1057</v>
          </cell>
          <cell r="H77">
            <v>2900</v>
          </cell>
          <cell r="I77">
            <v>2900</v>
          </cell>
          <cell r="J77">
            <v>2900</v>
          </cell>
          <cell r="K77">
            <v>2900</v>
          </cell>
          <cell r="L77">
            <v>2900</v>
          </cell>
          <cell r="M77">
            <v>2900</v>
          </cell>
          <cell r="N77">
            <v>2900</v>
          </cell>
          <cell r="O77">
            <v>2900</v>
          </cell>
          <cell r="T77">
            <v>23200</v>
          </cell>
        </row>
        <row r="78">
          <cell r="A78" t="str">
            <v>03701837</v>
          </cell>
          <cell r="B78" t="str">
            <v>GUERRERO GUERRERO MIRIAN MARLENY</v>
          </cell>
          <cell r="C78" t="str">
            <v>RESPONSABLE DE PROYECTOS</v>
          </cell>
          <cell r="D78" t="str">
            <v>OFICINA ZONAL LAMBAYEQUE</v>
          </cell>
          <cell r="E78">
            <v>40879</v>
          </cell>
          <cell r="F78">
            <v>40939</v>
          </cell>
          <cell r="G78" t="str">
            <v>CAS D.L. 1057</v>
          </cell>
          <cell r="H78">
            <v>3100</v>
          </cell>
          <cell r="I78">
            <v>3100</v>
          </cell>
          <cell r="J78">
            <v>3100</v>
          </cell>
          <cell r="K78">
            <v>3100</v>
          </cell>
          <cell r="L78">
            <v>3100</v>
          </cell>
          <cell r="M78">
            <v>3100</v>
          </cell>
          <cell r="N78">
            <v>5100</v>
          </cell>
          <cell r="O78">
            <v>5500</v>
          </cell>
          <cell r="T78">
            <v>29200</v>
          </cell>
        </row>
        <row r="79">
          <cell r="A79" t="str">
            <v>16453305</v>
          </cell>
          <cell r="B79" t="str">
            <v>RAMIREZ CABREJOS JOSE CRISTOBAL</v>
          </cell>
          <cell r="C79" t="str">
            <v>CHOFER</v>
          </cell>
          <cell r="D79" t="str">
            <v>OFICINA ZONAL LAMBAYEQUE</v>
          </cell>
          <cell r="E79">
            <v>39722</v>
          </cell>
          <cell r="F79">
            <v>40939</v>
          </cell>
          <cell r="G79" t="str">
            <v>CAS D.L. 1057</v>
          </cell>
          <cell r="H79">
            <v>1100</v>
          </cell>
          <cell r="I79">
            <v>1100</v>
          </cell>
          <cell r="J79">
            <v>1100</v>
          </cell>
          <cell r="K79">
            <v>1100</v>
          </cell>
          <cell r="L79">
            <v>1100</v>
          </cell>
          <cell r="M79">
            <v>1100</v>
          </cell>
          <cell r="N79">
            <v>1100</v>
          </cell>
          <cell r="O79">
            <v>1100</v>
          </cell>
          <cell r="T79">
            <v>8800</v>
          </cell>
        </row>
        <row r="80">
          <cell r="A80" t="str">
            <v>17610831</v>
          </cell>
          <cell r="B80" t="str">
            <v>RIOJA ODAR MARIA DEL ROSARIO EMPERATRIZ</v>
          </cell>
          <cell r="C80" t="str">
            <v>TECNICO DE PROYECTOS</v>
          </cell>
          <cell r="D80" t="str">
            <v>OFICINA ZONAL LAMBAYEQUE</v>
          </cell>
          <cell r="E80">
            <v>39840</v>
          </cell>
          <cell r="F80">
            <v>40939</v>
          </cell>
          <cell r="G80" t="str">
            <v>CAS D.L. 1057</v>
          </cell>
          <cell r="H80">
            <v>2900</v>
          </cell>
          <cell r="I80">
            <v>2900</v>
          </cell>
          <cell r="J80">
            <v>2900</v>
          </cell>
          <cell r="K80">
            <v>2900</v>
          </cell>
          <cell r="L80">
            <v>2900</v>
          </cell>
          <cell r="M80">
            <v>2900</v>
          </cell>
          <cell r="N80">
            <v>2900</v>
          </cell>
          <cell r="O80">
            <v>2900</v>
          </cell>
          <cell r="T80">
            <v>23200</v>
          </cell>
        </row>
        <row r="81">
          <cell r="A81" t="str">
            <v>16707606</v>
          </cell>
          <cell r="B81" t="str">
            <v>ZAPATA CARNAQUE DE ZAFRA ESPERANZA MARLENE</v>
          </cell>
          <cell r="C81" t="str">
            <v>JEFA DE OFICINA ZONAL LAMBAYEQUE</v>
          </cell>
          <cell r="D81" t="str">
            <v>OFICINA ZONAL LAMBAYEQUE</v>
          </cell>
          <cell r="E81">
            <v>40849</v>
          </cell>
          <cell r="F81">
            <v>40939</v>
          </cell>
          <cell r="G81" t="str">
            <v>CAS D.L. 1057</v>
          </cell>
          <cell r="H81">
            <v>5300</v>
          </cell>
          <cell r="I81">
            <v>5300</v>
          </cell>
          <cell r="J81">
            <v>5300</v>
          </cell>
          <cell r="K81">
            <v>5300</v>
          </cell>
          <cell r="L81">
            <v>3180</v>
          </cell>
          <cell r="M81" t="str">
            <v>-</v>
          </cell>
          <cell r="N81" t="str">
            <v>-</v>
          </cell>
          <cell r="O81" t="str">
            <v>-</v>
          </cell>
          <cell r="T81">
            <v>24380</v>
          </cell>
        </row>
        <row r="82">
          <cell r="A82" t="str">
            <v>09431267</v>
          </cell>
          <cell r="B82" t="str">
            <v>DELGADO RODRIGUEZ EDGARD JUAN</v>
          </cell>
          <cell r="C82" t="str">
            <v>RESPONSABLE ADMINISTRATIVO E INFORMATICO</v>
          </cell>
          <cell r="D82" t="str">
            <v>OFICINA ZONAL LIMA CALLAO</v>
          </cell>
          <cell r="E82">
            <v>40854</v>
          </cell>
          <cell r="F82">
            <v>40939</v>
          </cell>
          <cell r="G82" t="str">
            <v>CAS D.L. 1057</v>
          </cell>
          <cell r="H82">
            <v>2000</v>
          </cell>
          <cell r="I82">
            <v>2000</v>
          </cell>
          <cell r="J82">
            <v>600</v>
          </cell>
          <cell r="K82" t="str">
            <v>-</v>
          </cell>
          <cell r="L82" t="str">
            <v>-</v>
          </cell>
          <cell r="M82" t="str">
            <v>-</v>
          </cell>
          <cell r="N82" t="str">
            <v>-</v>
          </cell>
          <cell r="O82" t="str">
            <v>-</v>
          </cell>
          <cell r="T82">
            <v>4600</v>
          </cell>
        </row>
        <row r="83">
          <cell r="A83" t="str">
            <v>40011653</v>
          </cell>
          <cell r="B83" t="str">
            <v>PALOMINO TAICAS GISSELA BRIGITTE</v>
          </cell>
          <cell r="C83" t="str">
            <v>RESPONSABLE DE PROMOCION SOCIAL Y CAPACITACION</v>
          </cell>
          <cell r="D83" t="str">
            <v>OFICINA ZONAL LIMA CALLAO</v>
          </cell>
          <cell r="E83">
            <v>40854</v>
          </cell>
          <cell r="F83">
            <v>40939</v>
          </cell>
          <cell r="G83" t="str">
            <v>CAS D.L. 1057</v>
          </cell>
          <cell r="H83">
            <v>2900</v>
          </cell>
          <cell r="I83">
            <v>2900</v>
          </cell>
          <cell r="J83">
            <v>2900</v>
          </cell>
          <cell r="K83" t="str">
            <v>-</v>
          </cell>
          <cell r="L83" t="str">
            <v>-</v>
          </cell>
          <cell r="M83" t="str">
            <v>-</v>
          </cell>
          <cell r="N83" t="str">
            <v>-</v>
          </cell>
          <cell r="O83" t="str">
            <v>-</v>
          </cell>
          <cell r="T83">
            <v>8700</v>
          </cell>
        </row>
        <row r="84">
          <cell r="A84" t="str">
            <v>16502593</v>
          </cell>
          <cell r="B84" t="str">
            <v>UGAZ  DIAZ MARCO RAUL</v>
          </cell>
          <cell r="C84" t="str">
            <v>RESPONSABLE DE PROYECTOS</v>
          </cell>
          <cell r="D84" t="str">
            <v>OFICINA ZONAL LIMA CALLAO</v>
          </cell>
          <cell r="E84">
            <v>40854</v>
          </cell>
          <cell r="F84">
            <v>40939</v>
          </cell>
          <cell r="G84" t="str">
            <v>CAS D.L. 1057</v>
          </cell>
          <cell r="H84">
            <v>3100</v>
          </cell>
          <cell r="I84" t="str">
            <v>-</v>
          </cell>
          <cell r="J84" t="str">
            <v>-</v>
          </cell>
          <cell r="K84" t="str">
            <v>-</v>
          </cell>
          <cell r="L84" t="str">
            <v>-</v>
          </cell>
          <cell r="M84" t="str">
            <v>-</v>
          </cell>
          <cell r="N84" t="str">
            <v>-</v>
          </cell>
          <cell r="O84" t="str">
            <v>-</v>
          </cell>
          <cell r="T84">
            <v>3100</v>
          </cell>
        </row>
        <row r="85">
          <cell r="A85" t="str">
            <v>20116899</v>
          </cell>
          <cell r="B85" t="str">
            <v>ZARATE  RAMOS JAIME ROGER</v>
          </cell>
          <cell r="C85" t="str">
            <v>TECNICO DE PROYECTOS</v>
          </cell>
          <cell r="D85" t="str">
            <v>OFICINA ZONAL LIMA CALLAO</v>
          </cell>
          <cell r="E85">
            <v>40854</v>
          </cell>
          <cell r="F85">
            <v>40939</v>
          </cell>
          <cell r="G85" t="str">
            <v>CAS D.L. 1057</v>
          </cell>
          <cell r="H85">
            <v>2900</v>
          </cell>
          <cell r="I85">
            <v>2900</v>
          </cell>
          <cell r="J85">
            <v>2900</v>
          </cell>
          <cell r="K85">
            <v>2900</v>
          </cell>
          <cell r="L85">
            <v>2898</v>
          </cell>
          <cell r="M85">
            <v>2900</v>
          </cell>
          <cell r="N85">
            <v>6833.33</v>
          </cell>
          <cell r="O85">
            <v>5000</v>
          </cell>
          <cell r="T85">
            <v>29231.33</v>
          </cell>
        </row>
        <row r="86">
          <cell r="A86" t="str">
            <v>06077976</v>
          </cell>
          <cell r="B86" t="str">
            <v>CCOYLLAR QUISPE FORTUNATO JUVENCIO</v>
          </cell>
          <cell r="C86" t="str">
            <v>JEFE ZONAL LIMA CALLAO</v>
          </cell>
          <cell r="D86" t="str">
            <v>OFICINA ZONAL LIMA CALLAO</v>
          </cell>
          <cell r="E86">
            <v>40833</v>
          </cell>
          <cell r="F86">
            <v>40939</v>
          </cell>
          <cell r="G86" t="str">
            <v>CAS D.L. 1057</v>
          </cell>
          <cell r="H86">
            <v>5300</v>
          </cell>
          <cell r="I86">
            <v>530</v>
          </cell>
          <cell r="J86" t="str">
            <v>-</v>
          </cell>
          <cell r="K86" t="str">
            <v>-</v>
          </cell>
          <cell r="L86" t="str">
            <v>-</v>
          </cell>
          <cell r="M86" t="str">
            <v>-</v>
          </cell>
          <cell r="N86" t="str">
            <v>-</v>
          </cell>
          <cell r="O86" t="str">
            <v>-</v>
          </cell>
          <cell r="T86">
            <v>5830</v>
          </cell>
        </row>
        <row r="87">
          <cell r="A87" t="str">
            <v>09332916</v>
          </cell>
          <cell r="B87" t="str">
            <v>ALEGRE DE LA CRUZ FLOR DE MARIA</v>
          </cell>
          <cell r="C87" t="str">
            <v>TECNICO DE PROYECTOS EVALUACION-SUPERVISION</v>
          </cell>
          <cell r="D87" t="str">
            <v>OFICINA ZONAL LIMA ESTE</v>
          </cell>
          <cell r="E87">
            <v>40854</v>
          </cell>
          <cell r="F87">
            <v>40939</v>
          </cell>
          <cell r="G87" t="str">
            <v>CAS D.L. 1057</v>
          </cell>
          <cell r="H87">
            <v>3000</v>
          </cell>
          <cell r="I87">
            <v>3000</v>
          </cell>
          <cell r="J87">
            <v>3000</v>
          </cell>
          <cell r="K87">
            <v>3000</v>
          </cell>
          <cell r="L87">
            <v>3000</v>
          </cell>
          <cell r="M87">
            <v>3000</v>
          </cell>
          <cell r="N87">
            <v>3000</v>
          </cell>
          <cell r="O87" t="str">
            <v>-</v>
          </cell>
          <cell r="T87">
            <v>21000</v>
          </cell>
        </row>
        <row r="88">
          <cell r="A88" t="str">
            <v>00833617</v>
          </cell>
          <cell r="B88" t="str">
            <v>LOPEZ CORDOVA HILARIO</v>
          </cell>
          <cell r="C88" t="str">
            <v>JEFE ZONAL LIMA ESTE</v>
          </cell>
          <cell r="D88" t="str">
            <v>OFICINA ZONAL LIMA ESTE</v>
          </cell>
          <cell r="E88">
            <v>40833</v>
          </cell>
          <cell r="F88">
            <v>40939</v>
          </cell>
          <cell r="G88" t="str">
            <v>CAS D.L. 1057</v>
          </cell>
          <cell r="H88">
            <v>5500</v>
          </cell>
          <cell r="I88">
            <v>5500</v>
          </cell>
          <cell r="J88">
            <v>5500</v>
          </cell>
          <cell r="K88">
            <v>5500</v>
          </cell>
          <cell r="L88">
            <v>5500</v>
          </cell>
          <cell r="M88" t="str">
            <v>-</v>
          </cell>
          <cell r="N88" t="str">
            <v>-</v>
          </cell>
          <cell r="O88" t="str">
            <v>-</v>
          </cell>
          <cell r="T88">
            <v>27500</v>
          </cell>
        </row>
        <row r="89">
          <cell r="A89" t="str">
            <v>20401892</v>
          </cell>
          <cell r="B89" t="str">
            <v>OCHOA SIGUAS RUBEN ELEODORO</v>
          </cell>
          <cell r="C89" t="str">
            <v>RESPONSABLE DE PROYECTOS SUPERVISION</v>
          </cell>
          <cell r="D89" t="str">
            <v>OFICINA ZONAL LIMA ESTE</v>
          </cell>
          <cell r="E89">
            <v>40896</v>
          </cell>
          <cell r="F89">
            <v>40939</v>
          </cell>
          <cell r="G89" t="str">
            <v>CAS D.L. 1057</v>
          </cell>
          <cell r="H89">
            <v>3300</v>
          </cell>
          <cell r="I89">
            <v>3300</v>
          </cell>
          <cell r="J89">
            <v>3300</v>
          </cell>
          <cell r="K89">
            <v>3300</v>
          </cell>
          <cell r="L89">
            <v>3289</v>
          </cell>
          <cell r="M89" t="str">
            <v>-</v>
          </cell>
          <cell r="N89" t="str">
            <v>-</v>
          </cell>
          <cell r="O89" t="str">
            <v>-</v>
          </cell>
          <cell r="T89">
            <v>16489</v>
          </cell>
        </row>
        <row r="90">
          <cell r="A90" t="str">
            <v>10669307</v>
          </cell>
          <cell r="B90" t="str">
            <v>ORCON  PATILLA JOHNNY</v>
          </cell>
          <cell r="C90" t="str">
            <v>RESPONSABLE ADMINISTRATIVO E INFORMATICO</v>
          </cell>
          <cell r="D90" t="str">
            <v>OFICINA ZONAL LIMA ESTE</v>
          </cell>
          <cell r="E90">
            <v>40854</v>
          </cell>
          <cell r="F90">
            <v>40939</v>
          </cell>
          <cell r="G90" t="str">
            <v>CAS D.L. 1057</v>
          </cell>
          <cell r="H90">
            <v>2000</v>
          </cell>
          <cell r="I90">
            <v>2000</v>
          </cell>
          <cell r="J90">
            <v>2000</v>
          </cell>
          <cell r="K90">
            <v>2000</v>
          </cell>
          <cell r="L90">
            <v>2000</v>
          </cell>
          <cell r="M90">
            <v>2000</v>
          </cell>
          <cell r="N90">
            <v>2000</v>
          </cell>
          <cell r="O90">
            <v>2000</v>
          </cell>
          <cell r="T90">
            <v>16000</v>
          </cell>
        </row>
        <row r="91">
          <cell r="A91" t="str">
            <v>09638426</v>
          </cell>
          <cell r="B91" t="str">
            <v>POEMAPE APCHO JORGE LUIS</v>
          </cell>
          <cell r="C91" t="str">
            <v>RESPONSABLE DE PROYECTOS EVALUACION</v>
          </cell>
          <cell r="D91" t="str">
            <v>OFICINA ZONAL LIMA ESTE</v>
          </cell>
          <cell r="E91">
            <v>40896</v>
          </cell>
          <cell r="F91">
            <v>40939</v>
          </cell>
          <cell r="G91" t="str">
            <v>CAS D.L. 1057</v>
          </cell>
          <cell r="H91">
            <v>3300</v>
          </cell>
          <cell r="I91">
            <v>3300</v>
          </cell>
          <cell r="J91">
            <v>3300</v>
          </cell>
          <cell r="K91">
            <v>3300</v>
          </cell>
          <cell r="L91">
            <v>3290</v>
          </cell>
          <cell r="M91">
            <v>3300</v>
          </cell>
          <cell r="N91">
            <v>3300</v>
          </cell>
          <cell r="O91">
            <v>3300</v>
          </cell>
          <cell r="T91">
            <v>26390</v>
          </cell>
        </row>
        <row r="92">
          <cell r="A92" t="str">
            <v>03701368</v>
          </cell>
          <cell r="B92" t="str">
            <v>RODAS DIAZ ZIZI CARIDAD</v>
          </cell>
          <cell r="C92" t="str">
            <v>RESPONSABLE DE PROMOCION SOCIAL Y CAPACITACION</v>
          </cell>
          <cell r="D92" t="str">
            <v>OFICINA ZONAL LIMA ESTE</v>
          </cell>
          <cell r="E92">
            <v>40854</v>
          </cell>
          <cell r="F92">
            <v>40939</v>
          </cell>
          <cell r="G92" t="str">
            <v>CAS D.L. 1057</v>
          </cell>
          <cell r="H92">
            <v>3100</v>
          </cell>
          <cell r="I92">
            <v>3100</v>
          </cell>
          <cell r="J92">
            <v>3100</v>
          </cell>
          <cell r="K92">
            <v>3100</v>
          </cell>
          <cell r="L92">
            <v>3100</v>
          </cell>
          <cell r="M92">
            <v>3100</v>
          </cell>
          <cell r="N92" t="str">
            <v>-</v>
          </cell>
          <cell r="O92" t="str">
            <v>-</v>
          </cell>
          <cell r="T92">
            <v>18600</v>
          </cell>
        </row>
        <row r="93">
          <cell r="A93" t="str">
            <v>41651513</v>
          </cell>
          <cell r="B93" t="str">
            <v>AGUIRRE RAMOS JOSUE MARIO</v>
          </cell>
          <cell r="C93" t="str">
            <v>RESPONSABLE ADMINISTRATIVO E INFORMATICO</v>
          </cell>
          <cell r="D93" t="str">
            <v>OFICINA ZONAL LIMA NORTE</v>
          </cell>
          <cell r="E93">
            <v>40820</v>
          </cell>
          <cell r="F93">
            <v>40939</v>
          </cell>
          <cell r="G93" t="str">
            <v>CAS D.L. 1057</v>
          </cell>
          <cell r="H93">
            <v>2000</v>
          </cell>
          <cell r="I93">
            <v>2000</v>
          </cell>
          <cell r="J93">
            <v>2000</v>
          </cell>
          <cell r="K93">
            <v>2000</v>
          </cell>
          <cell r="L93">
            <v>2000</v>
          </cell>
          <cell r="M93">
            <v>2000</v>
          </cell>
          <cell r="N93">
            <v>2000</v>
          </cell>
          <cell r="O93">
            <v>2000</v>
          </cell>
          <cell r="T93">
            <v>16000</v>
          </cell>
        </row>
        <row r="94">
          <cell r="A94" t="str">
            <v>09673087</v>
          </cell>
          <cell r="B94" t="str">
            <v>PERALTA QUIROZ CESAR ALBERTO </v>
          </cell>
          <cell r="C94" t="str">
            <v>RESPONSABLE DE PROYECTOS - EVALUACION</v>
          </cell>
          <cell r="D94" t="str">
            <v>OFICINA ZONAL LIMA NORTE</v>
          </cell>
          <cell r="E94">
            <v>40819</v>
          </cell>
          <cell r="F94">
            <v>40939</v>
          </cell>
          <cell r="G94" t="str">
            <v>CAS D.L. 1057</v>
          </cell>
          <cell r="H94">
            <v>3300</v>
          </cell>
          <cell r="I94" t="str">
            <v>-</v>
          </cell>
          <cell r="J94" t="str">
            <v>-</v>
          </cell>
          <cell r="K94" t="str">
            <v>-</v>
          </cell>
          <cell r="L94" t="str">
            <v>-</v>
          </cell>
          <cell r="M94" t="str">
            <v>-</v>
          </cell>
          <cell r="N94" t="str">
            <v>-</v>
          </cell>
          <cell r="O94" t="str">
            <v>-</v>
          </cell>
          <cell r="T94">
            <v>3300</v>
          </cell>
        </row>
        <row r="95">
          <cell r="A95" t="str">
            <v>16715141</v>
          </cell>
          <cell r="B95" t="str">
            <v>RODRIGO OROZCO MIGUEL ANGEL</v>
          </cell>
          <cell r="C95" t="str">
            <v>TECNICO DE PROYECTOS EVAL-SUP</v>
          </cell>
          <cell r="D95" t="str">
            <v>OFICINA ZONAL LIMA NORTE</v>
          </cell>
          <cell r="E95">
            <v>40871</v>
          </cell>
          <cell r="F95">
            <v>40939</v>
          </cell>
          <cell r="G95" t="str">
            <v>CAS D.L. 1057</v>
          </cell>
          <cell r="H95">
            <v>3000</v>
          </cell>
          <cell r="I95">
            <v>3000</v>
          </cell>
          <cell r="J95">
            <v>3000</v>
          </cell>
          <cell r="K95">
            <v>3000</v>
          </cell>
          <cell r="L95">
            <v>3000</v>
          </cell>
          <cell r="M95">
            <v>3000</v>
          </cell>
          <cell r="N95" t="str">
            <v>-</v>
          </cell>
          <cell r="O95" t="str">
            <v>-</v>
          </cell>
          <cell r="T95">
            <v>18000</v>
          </cell>
        </row>
        <row r="96">
          <cell r="A96" t="str">
            <v>40315451</v>
          </cell>
          <cell r="B96" t="str">
            <v>SOTO  CONDOR VLADIMIR</v>
          </cell>
          <cell r="C96" t="str">
            <v>RESPONSABLE DE PROMOCION SOCIAL Y CAPACITACION</v>
          </cell>
          <cell r="D96" t="str">
            <v>OFICINA ZONAL LIMA NORTE</v>
          </cell>
          <cell r="E96">
            <v>40820</v>
          </cell>
          <cell r="F96">
            <v>40939</v>
          </cell>
          <cell r="G96" t="str">
            <v>CAS D.L. 1057</v>
          </cell>
          <cell r="H96">
            <v>3100</v>
          </cell>
          <cell r="I96">
            <v>3100</v>
          </cell>
          <cell r="J96">
            <v>3100</v>
          </cell>
          <cell r="K96">
            <v>3100</v>
          </cell>
          <cell r="L96">
            <v>3098</v>
          </cell>
          <cell r="M96">
            <v>3100</v>
          </cell>
          <cell r="N96">
            <v>3100</v>
          </cell>
          <cell r="O96">
            <v>3100</v>
          </cell>
          <cell r="T96">
            <v>24798</v>
          </cell>
        </row>
        <row r="97">
          <cell r="A97" t="str">
            <v>07659044</v>
          </cell>
          <cell r="B97" t="str">
            <v>TORRES  GRANDEZ MANUEL REYES</v>
          </cell>
          <cell r="C97" t="str">
            <v>CHOFER</v>
          </cell>
          <cell r="D97" t="str">
            <v>OFICINA ZONAL LIMA NORTE</v>
          </cell>
          <cell r="E97">
            <v>40878</v>
          </cell>
          <cell r="F97">
            <v>40939</v>
          </cell>
          <cell r="G97" t="str">
            <v>CAS D.L. 1057</v>
          </cell>
          <cell r="H97">
            <v>1100</v>
          </cell>
          <cell r="I97">
            <v>1100</v>
          </cell>
          <cell r="J97">
            <v>1100</v>
          </cell>
          <cell r="K97">
            <v>1100</v>
          </cell>
          <cell r="L97">
            <v>1100</v>
          </cell>
          <cell r="M97">
            <v>1100</v>
          </cell>
          <cell r="N97">
            <v>1100</v>
          </cell>
          <cell r="O97">
            <v>1100</v>
          </cell>
          <cell r="T97">
            <v>8800</v>
          </cell>
        </row>
        <row r="98">
          <cell r="A98" t="str">
            <v>40289827</v>
          </cell>
          <cell r="B98" t="str">
            <v>ORDOÑEZ SACIETA MABEL PATRICIA</v>
          </cell>
          <cell r="C98" t="str">
            <v>JEFA ZONAL LIMA NORTE</v>
          </cell>
          <cell r="D98" t="str">
            <v>OFICINA ZONAL LIMA NORTE</v>
          </cell>
          <cell r="E98">
            <v>40963</v>
          </cell>
          <cell r="F98">
            <v>41022</v>
          </cell>
          <cell r="I98">
            <v>1283</v>
          </cell>
          <cell r="J98">
            <v>5500</v>
          </cell>
          <cell r="K98">
            <v>5500</v>
          </cell>
          <cell r="L98">
            <v>5500</v>
          </cell>
          <cell r="M98">
            <v>5500</v>
          </cell>
          <cell r="N98">
            <v>5500</v>
          </cell>
          <cell r="O98">
            <v>5500</v>
          </cell>
          <cell r="T98">
            <v>34283</v>
          </cell>
        </row>
        <row r="99">
          <cell r="A99" t="str">
            <v>09796981</v>
          </cell>
          <cell r="B99" t="str">
            <v>HIDALGO LOPEZ HUBERT</v>
          </cell>
          <cell r="C99" t="str">
            <v>RESPONSABLE ADMINISTRATIVO E INFORMATICO</v>
          </cell>
          <cell r="D99" t="str">
            <v>OFICINA ZONAL LIMA SUR</v>
          </cell>
          <cell r="E99">
            <v>40812</v>
          </cell>
          <cell r="F99">
            <v>40939</v>
          </cell>
          <cell r="G99" t="str">
            <v>CAS D.L. 1057</v>
          </cell>
          <cell r="H99">
            <v>2000</v>
          </cell>
          <cell r="I99">
            <v>2000</v>
          </cell>
          <cell r="J99">
            <v>2000</v>
          </cell>
          <cell r="K99">
            <v>2000</v>
          </cell>
          <cell r="L99">
            <v>2000</v>
          </cell>
          <cell r="M99">
            <v>2000</v>
          </cell>
          <cell r="N99">
            <v>2000</v>
          </cell>
          <cell r="O99">
            <v>2000</v>
          </cell>
          <cell r="T99">
            <v>16000</v>
          </cell>
        </row>
        <row r="100">
          <cell r="A100" t="str">
            <v>10866428</v>
          </cell>
          <cell r="B100" t="str">
            <v>LOVATON  CORREA ALEDY JULEM</v>
          </cell>
          <cell r="C100" t="str">
            <v>TECNICO DE PROYECTOS EVAL-SUP</v>
          </cell>
          <cell r="D100" t="str">
            <v>OFICINA ZONAL LIMA SUR</v>
          </cell>
          <cell r="E100">
            <v>40871</v>
          </cell>
          <cell r="F100">
            <v>40939</v>
          </cell>
          <cell r="G100" t="str">
            <v>CAS D.L. 1057</v>
          </cell>
          <cell r="H100">
            <v>3000</v>
          </cell>
          <cell r="I100">
            <v>3000</v>
          </cell>
          <cell r="J100">
            <v>3000</v>
          </cell>
          <cell r="K100">
            <v>3000</v>
          </cell>
          <cell r="L100">
            <v>3000</v>
          </cell>
          <cell r="M100">
            <v>3000</v>
          </cell>
          <cell r="N100">
            <v>3000</v>
          </cell>
          <cell r="O100">
            <v>3000</v>
          </cell>
          <cell r="T100">
            <v>24000</v>
          </cell>
        </row>
        <row r="101">
          <cell r="A101" t="str">
            <v>09715409</v>
          </cell>
          <cell r="B101" t="str">
            <v>RAMOS GALLEGOS SUSY GIOVANA </v>
          </cell>
          <cell r="C101" t="str">
            <v>JEFA ZONAL LIMA SUR</v>
          </cell>
          <cell r="D101" t="str">
            <v>OFICINA ZONAL LIMA SUR</v>
          </cell>
          <cell r="E101">
            <v>40834</v>
          </cell>
          <cell r="F101">
            <v>40939</v>
          </cell>
          <cell r="G101" t="str">
            <v>CAS D.L. 1057</v>
          </cell>
          <cell r="H101">
            <v>5500</v>
          </cell>
          <cell r="I101">
            <v>5500</v>
          </cell>
          <cell r="J101">
            <v>5500</v>
          </cell>
          <cell r="K101">
            <v>5500</v>
          </cell>
          <cell r="L101">
            <v>5500</v>
          </cell>
          <cell r="M101">
            <v>5500</v>
          </cell>
          <cell r="N101">
            <v>5500</v>
          </cell>
          <cell r="O101">
            <v>5500</v>
          </cell>
          <cell r="T101">
            <v>44000</v>
          </cell>
        </row>
        <row r="102">
          <cell r="A102" t="str">
            <v>10319712</v>
          </cell>
          <cell r="B102" t="str">
            <v>RIVAS VARGAS LUZ DUDOMILIA</v>
          </cell>
          <cell r="C102" t="str">
            <v>RESPONSABLE DE PROYECTOS-EVALUACION</v>
          </cell>
          <cell r="D102" t="str">
            <v>OFICINA ZONAL LIMA SUR</v>
          </cell>
          <cell r="E102">
            <v>40809</v>
          </cell>
          <cell r="F102">
            <v>40939</v>
          </cell>
          <cell r="G102" t="str">
            <v>CAS D.L. 1057</v>
          </cell>
          <cell r="H102">
            <v>3300</v>
          </cell>
          <cell r="I102">
            <v>3300</v>
          </cell>
          <cell r="J102">
            <v>3300</v>
          </cell>
          <cell r="K102">
            <v>3300</v>
          </cell>
          <cell r="L102">
            <v>3300</v>
          </cell>
          <cell r="M102">
            <v>3300</v>
          </cell>
          <cell r="N102">
            <v>3300</v>
          </cell>
          <cell r="O102">
            <v>3300</v>
          </cell>
          <cell r="T102">
            <v>26400</v>
          </cell>
        </row>
        <row r="103">
          <cell r="A103" t="str">
            <v>09453727</v>
          </cell>
          <cell r="B103" t="str">
            <v>SAMAME  MENDOZA JOSE DARIO</v>
          </cell>
          <cell r="C103" t="str">
            <v>RESPONSABLE DE PROMOCION SOCIAL Y CAPACITACION</v>
          </cell>
          <cell r="D103" t="str">
            <v>OFICINA ZONAL LIMA SUR</v>
          </cell>
          <cell r="E103">
            <v>40819</v>
          </cell>
          <cell r="F103">
            <v>40939</v>
          </cell>
          <cell r="G103" t="str">
            <v>CAS D.L. 1057</v>
          </cell>
          <cell r="H103">
            <v>3100</v>
          </cell>
          <cell r="I103">
            <v>3100</v>
          </cell>
          <cell r="J103">
            <v>3100</v>
          </cell>
          <cell r="K103">
            <v>3100</v>
          </cell>
          <cell r="L103">
            <v>3100</v>
          </cell>
          <cell r="M103">
            <v>3100</v>
          </cell>
          <cell r="N103">
            <v>3100</v>
          </cell>
          <cell r="O103" t="str">
            <v>-</v>
          </cell>
          <cell r="T103">
            <v>21700</v>
          </cell>
        </row>
        <row r="104">
          <cell r="A104" t="str">
            <v>09152391</v>
          </cell>
          <cell r="B104" t="str">
            <v>SANTOS LOPEZ ANGELA MIRIAM</v>
          </cell>
          <cell r="C104" t="str">
            <v>RESPONSABLE DE PROYECTOS - SUPERVISION</v>
          </cell>
          <cell r="D104" t="str">
            <v>OFICINA ZONAL LIMA SUR</v>
          </cell>
          <cell r="E104">
            <v>40817</v>
          </cell>
          <cell r="F104">
            <v>40939</v>
          </cell>
          <cell r="G104" t="str">
            <v>CAS D.L. 1057</v>
          </cell>
          <cell r="H104">
            <v>3300</v>
          </cell>
          <cell r="I104">
            <v>3300</v>
          </cell>
          <cell r="J104">
            <v>3300</v>
          </cell>
          <cell r="K104">
            <v>3300</v>
          </cell>
          <cell r="L104">
            <v>3300</v>
          </cell>
          <cell r="M104">
            <v>3300</v>
          </cell>
          <cell r="N104">
            <v>3300</v>
          </cell>
          <cell r="O104">
            <v>3300</v>
          </cell>
          <cell r="T104">
            <v>26400</v>
          </cell>
        </row>
        <row r="105">
          <cell r="A105" t="str">
            <v>05380488</v>
          </cell>
          <cell r="B105" t="str">
            <v>BARTENS  FERRANDO  NAPOLEON</v>
          </cell>
          <cell r="C105" t="str">
            <v>CHOFER</v>
          </cell>
          <cell r="D105" t="str">
            <v>OFICINA ZONAL LORETO</v>
          </cell>
          <cell r="E105">
            <v>40871</v>
          </cell>
          <cell r="F105">
            <v>40939</v>
          </cell>
          <cell r="G105" t="str">
            <v>CAS D.L. 1057</v>
          </cell>
          <cell r="H105">
            <v>1100</v>
          </cell>
          <cell r="I105">
            <v>1100</v>
          </cell>
          <cell r="J105">
            <v>1100</v>
          </cell>
          <cell r="K105">
            <v>1100</v>
          </cell>
          <cell r="L105">
            <v>1100</v>
          </cell>
          <cell r="M105">
            <v>1100</v>
          </cell>
          <cell r="N105">
            <v>1100</v>
          </cell>
          <cell r="O105">
            <v>1100</v>
          </cell>
          <cell r="T105">
            <v>8800</v>
          </cell>
        </row>
        <row r="106">
          <cell r="A106" t="str">
            <v>40111081</v>
          </cell>
          <cell r="B106" t="str">
            <v>RUIZ RIOS DANNY</v>
          </cell>
          <cell r="C106" t="str">
            <v>RESPONSABLE DE PROYECTOS</v>
          </cell>
          <cell r="D106" t="str">
            <v>OFICINA ZONAL LORETO</v>
          </cell>
          <cell r="E106">
            <v>40819</v>
          </cell>
          <cell r="F106">
            <v>40939</v>
          </cell>
          <cell r="G106" t="str">
            <v>CAS D.L. 1057</v>
          </cell>
          <cell r="H106">
            <v>3100</v>
          </cell>
          <cell r="I106">
            <v>3100</v>
          </cell>
          <cell r="J106">
            <v>3100</v>
          </cell>
          <cell r="K106">
            <v>3100</v>
          </cell>
          <cell r="L106">
            <v>3100</v>
          </cell>
          <cell r="M106">
            <v>3100</v>
          </cell>
          <cell r="N106">
            <v>3100</v>
          </cell>
          <cell r="O106">
            <v>3100</v>
          </cell>
          <cell r="T106">
            <v>24800</v>
          </cell>
        </row>
        <row r="107">
          <cell r="A107" t="str">
            <v>01046383</v>
          </cell>
          <cell r="B107" t="str">
            <v>VASQUEZ FERNANDEZ CLAUDIO</v>
          </cell>
          <cell r="C107" t="str">
            <v>TECNICO DE PROYECTOS</v>
          </cell>
          <cell r="D107" t="str">
            <v>OFICINA ZONAL LORETO</v>
          </cell>
          <cell r="E107">
            <v>40878</v>
          </cell>
          <cell r="F107">
            <v>40939</v>
          </cell>
          <cell r="G107" t="str">
            <v>CAS D.L. 1057</v>
          </cell>
          <cell r="H107">
            <v>2900</v>
          </cell>
          <cell r="I107">
            <v>2900</v>
          </cell>
          <cell r="J107">
            <v>2900</v>
          </cell>
          <cell r="K107">
            <v>2900</v>
          </cell>
          <cell r="L107">
            <v>2900</v>
          </cell>
          <cell r="M107">
            <v>2900</v>
          </cell>
          <cell r="N107">
            <v>2900</v>
          </cell>
          <cell r="O107">
            <v>2900</v>
          </cell>
          <cell r="T107">
            <v>23200</v>
          </cell>
        </row>
        <row r="108">
          <cell r="A108" t="str">
            <v>40627280</v>
          </cell>
          <cell r="B108" t="str">
            <v>DIAZ  LINARES JOSE LUIS</v>
          </cell>
          <cell r="C108" t="str">
            <v>RESPONSABLE ADMINISTRATIVO E INFORMATICO</v>
          </cell>
          <cell r="D108" t="str">
            <v>OFICINA ZONAL LORETO</v>
          </cell>
          <cell r="E108">
            <v>40814</v>
          </cell>
          <cell r="F108">
            <v>40939</v>
          </cell>
          <cell r="G108" t="str">
            <v>CAS D.L. 1057</v>
          </cell>
          <cell r="H108">
            <v>2000</v>
          </cell>
          <cell r="I108">
            <v>2000</v>
          </cell>
          <cell r="J108">
            <v>2000</v>
          </cell>
          <cell r="K108">
            <v>2000</v>
          </cell>
          <cell r="L108">
            <v>2000</v>
          </cell>
          <cell r="M108">
            <v>2000</v>
          </cell>
          <cell r="N108">
            <v>2000</v>
          </cell>
          <cell r="O108">
            <v>2000</v>
          </cell>
          <cell r="T108">
            <v>16000</v>
          </cell>
        </row>
        <row r="109">
          <cell r="A109" t="str">
            <v>05380274</v>
          </cell>
          <cell r="B109" t="str">
            <v>ROLDAN  REATEGUI JHONN KELSEY</v>
          </cell>
          <cell r="C109" t="str">
            <v>JEFE DE LA OFICINA ZONAL LORETO</v>
          </cell>
          <cell r="D109" t="str">
            <v>OFICINA ZONAL LORETO</v>
          </cell>
          <cell r="E109">
            <v>40833</v>
          </cell>
          <cell r="F109">
            <v>40939</v>
          </cell>
          <cell r="G109" t="str">
            <v>CAS D.L. 1057</v>
          </cell>
          <cell r="H109">
            <v>5300</v>
          </cell>
          <cell r="I109">
            <v>5300</v>
          </cell>
          <cell r="J109">
            <v>5300</v>
          </cell>
          <cell r="K109">
            <v>5300</v>
          </cell>
          <cell r="L109">
            <v>5300</v>
          </cell>
          <cell r="M109">
            <v>5300</v>
          </cell>
          <cell r="N109">
            <v>5300</v>
          </cell>
          <cell r="O109">
            <v>5300</v>
          </cell>
          <cell r="T109">
            <v>42400</v>
          </cell>
        </row>
        <row r="110">
          <cell r="A110" t="str">
            <v>29271599</v>
          </cell>
          <cell r="B110" t="str">
            <v>GARCIA  CALIZAYA PERCY ERIBERTO</v>
          </cell>
          <cell r="C110" t="str">
            <v>TECNICO DE PROYECTOS</v>
          </cell>
          <cell r="D110" t="str">
            <v>OFICINA ZONAL MOQUEGUA</v>
          </cell>
          <cell r="E110">
            <v>40879</v>
          </cell>
          <cell r="F110">
            <v>40939</v>
          </cell>
          <cell r="G110" t="str">
            <v>CAS D.L. 1057</v>
          </cell>
          <cell r="H110">
            <v>2900</v>
          </cell>
          <cell r="I110">
            <v>2900</v>
          </cell>
          <cell r="J110">
            <v>2900</v>
          </cell>
          <cell r="K110">
            <v>2900</v>
          </cell>
          <cell r="L110">
            <v>2900</v>
          </cell>
          <cell r="M110">
            <v>2900</v>
          </cell>
          <cell r="N110">
            <v>6833.33</v>
          </cell>
          <cell r="O110">
            <v>5000</v>
          </cell>
          <cell r="T110">
            <v>29233.33</v>
          </cell>
        </row>
        <row r="111">
          <cell r="A111" t="str">
            <v>01340843</v>
          </cell>
          <cell r="B111" t="str">
            <v>CALDERON  TORRES JUAN LUCAS</v>
          </cell>
          <cell r="C111" t="str">
            <v>RESPONSABLE DE PROMOCION SOCIAL Y CAPACITACION</v>
          </cell>
          <cell r="D111" t="str">
            <v>OFICINA ZONAL MOQUEGUA</v>
          </cell>
          <cell r="E111">
            <v>40879</v>
          </cell>
          <cell r="F111">
            <v>40939</v>
          </cell>
          <cell r="G111" t="str">
            <v>CAS D.L. 1057</v>
          </cell>
          <cell r="H111">
            <v>2700</v>
          </cell>
          <cell r="I111">
            <v>2700</v>
          </cell>
          <cell r="J111">
            <v>2700</v>
          </cell>
          <cell r="K111">
            <v>2700</v>
          </cell>
          <cell r="L111">
            <v>2700</v>
          </cell>
          <cell r="M111">
            <v>2700</v>
          </cell>
          <cell r="N111">
            <v>2700</v>
          </cell>
          <cell r="O111">
            <v>2700</v>
          </cell>
          <cell r="T111">
            <v>21600</v>
          </cell>
        </row>
        <row r="112">
          <cell r="A112" t="str">
            <v>29636978</v>
          </cell>
          <cell r="B112" t="str">
            <v>MALAGA POMA JESUS AUGUSTO</v>
          </cell>
          <cell r="C112" t="str">
            <v>JEFE DE OFICINA ZONAL MOQUEGUA</v>
          </cell>
          <cell r="D112" t="str">
            <v>OFICINA ZONAL MOQUEGUA</v>
          </cell>
          <cell r="E112">
            <v>40849</v>
          </cell>
          <cell r="F112">
            <v>40939</v>
          </cell>
          <cell r="G112" t="str">
            <v>CAS D.L. 1057</v>
          </cell>
          <cell r="H112">
            <v>4000</v>
          </cell>
          <cell r="I112">
            <v>4000</v>
          </cell>
          <cell r="J112">
            <v>4000</v>
          </cell>
          <cell r="K112">
            <v>4000</v>
          </cell>
          <cell r="L112">
            <v>4000</v>
          </cell>
          <cell r="M112">
            <v>4000</v>
          </cell>
          <cell r="N112">
            <v>4000</v>
          </cell>
          <cell r="O112">
            <v>4000</v>
          </cell>
          <cell r="T112">
            <v>32000</v>
          </cell>
        </row>
        <row r="113">
          <cell r="A113" t="str">
            <v>04085636</v>
          </cell>
          <cell r="B113" t="str">
            <v>CARHUARICRA QUINTANA JIMMY WILDER</v>
          </cell>
          <cell r="C113" t="str">
            <v>JEFE DE LA OFICINA ZONAL PASCO</v>
          </cell>
          <cell r="D113" t="str">
            <v>OFICINA ZONAL PASCO</v>
          </cell>
          <cell r="E113">
            <v>40823</v>
          </cell>
          <cell r="F113">
            <v>40939</v>
          </cell>
          <cell r="G113" t="str">
            <v>CAS D.L. 1057</v>
          </cell>
          <cell r="H113">
            <v>5300</v>
          </cell>
          <cell r="I113">
            <v>5300</v>
          </cell>
          <cell r="J113">
            <v>5300</v>
          </cell>
          <cell r="K113">
            <v>5300</v>
          </cell>
          <cell r="L113">
            <v>5300</v>
          </cell>
          <cell r="M113">
            <v>5300</v>
          </cell>
          <cell r="N113">
            <v>5300</v>
          </cell>
          <cell r="O113">
            <v>5300</v>
          </cell>
          <cell r="T113">
            <v>42400</v>
          </cell>
        </row>
        <row r="114">
          <cell r="A114" t="str">
            <v>09680080</v>
          </cell>
          <cell r="B114" t="str">
            <v>MORALES MIRANDA JOSE ALBERTO</v>
          </cell>
          <cell r="C114" t="str">
            <v>TECNICO DE PROYECTOS</v>
          </cell>
          <cell r="D114" t="str">
            <v>OFICINA ZONAL PASCO</v>
          </cell>
          <cell r="E114">
            <v>40878</v>
          </cell>
          <cell r="F114">
            <v>40939</v>
          </cell>
          <cell r="G114" t="str">
            <v>CAS D.L. 1057</v>
          </cell>
          <cell r="H114">
            <v>2900</v>
          </cell>
          <cell r="I114" t="str">
            <v>-</v>
          </cell>
          <cell r="J114" t="str">
            <v>-</v>
          </cell>
          <cell r="K114" t="str">
            <v>-</v>
          </cell>
          <cell r="L114" t="str">
            <v>-</v>
          </cell>
          <cell r="M114" t="str">
            <v>-</v>
          </cell>
          <cell r="N114" t="str">
            <v>-</v>
          </cell>
          <cell r="O114" t="str">
            <v>-</v>
          </cell>
          <cell r="T114">
            <v>2900</v>
          </cell>
        </row>
        <row r="115">
          <cell r="A115" t="str">
            <v>04081849</v>
          </cell>
          <cell r="B115" t="str">
            <v>ALIAGA SALAZAR PATRICIA ISABEL</v>
          </cell>
          <cell r="C115" t="str">
            <v>RESPONSABLE DE PROYECTOS</v>
          </cell>
          <cell r="D115" t="str">
            <v>OFICINA ZONAL PASCO</v>
          </cell>
          <cell r="E115">
            <v>40878</v>
          </cell>
          <cell r="F115">
            <v>40939</v>
          </cell>
          <cell r="G115" t="str">
            <v>CAS D.L. 1057</v>
          </cell>
          <cell r="H115">
            <v>3100</v>
          </cell>
          <cell r="I115" t="str">
            <v>-</v>
          </cell>
          <cell r="J115" t="str">
            <v>-</v>
          </cell>
          <cell r="K115" t="str">
            <v>-</v>
          </cell>
          <cell r="L115" t="str">
            <v>-</v>
          </cell>
          <cell r="M115" t="str">
            <v>-</v>
          </cell>
          <cell r="N115" t="str">
            <v>-</v>
          </cell>
          <cell r="O115" t="str">
            <v>-</v>
          </cell>
          <cell r="T115">
            <v>3100</v>
          </cell>
        </row>
        <row r="116">
          <cell r="A116" t="str">
            <v>80660191</v>
          </cell>
          <cell r="B116" t="str">
            <v>MAYUNTUPA  ECHEVARRIA ROY WALTER</v>
          </cell>
          <cell r="C116" t="str">
            <v>RESPONSABLE ADMINISTRATIVO E INFORMATICO</v>
          </cell>
          <cell r="D116" t="str">
            <v>OFICINA ZONAL PASCO</v>
          </cell>
          <cell r="E116">
            <v>40903</v>
          </cell>
          <cell r="F116">
            <v>40939</v>
          </cell>
          <cell r="G116" t="str">
            <v>CAS D.L. 1057</v>
          </cell>
          <cell r="H116">
            <v>2000</v>
          </cell>
          <cell r="I116">
            <v>2000</v>
          </cell>
          <cell r="J116">
            <v>2000</v>
          </cell>
          <cell r="K116">
            <v>2000</v>
          </cell>
          <cell r="L116">
            <v>2000</v>
          </cell>
          <cell r="M116">
            <v>2000</v>
          </cell>
          <cell r="N116">
            <v>2000</v>
          </cell>
          <cell r="O116">
            <v>2000</v>
          </cell>
          <cell r="T116">
            <v>16000</v>
          </cell>
        </row>
        <row r="117">
          <cell r="A117" t="str">
            <v>40722507</v>
          </cell>
          <cell r="B117" t="str">
            <v>GARCIA MONTERROSO RAMIREZ MARITA FABIOLA</v>
          </cell>
          <cell r="C117" t="str">
            <v>RESPONSABLE DE PROMOCIÓN SOCIAL  Y CAPACITACIÓN</v>
          </cell>
          <cell r="D117" t="str">
            <v>OFICINA ZONAL PIURA</v>
          </cell>
          <cell r="E117">
            <v>40819</v>
          </cell>
          <cell r="F117">
            <v>40939</v>
          </cell>
          <cell r="G117" t="str">
            <v>CAS D.L. 1057</v>
          </cell>
          <cell r="H117">
            <v>3100</v>
          </cell>
          <cell r="I117">
            <v>3100</v>
          </cell>
          <cell r="J117" t="str">
            <v>-</v>
          </cell>
          <cell r="K117">
            <v>3100</v>
          </cell>
          <cell r="L117">
            <v>3100</v>
          </cell>
          <cell r="M117">
            <v>3100</v>
          </cell>
          <cell r="N117">
            <v>3100</v>
          </cell>
          <cell r="O117">
            <v>3100</v>
          </cell>
          <cell r="T117">
            <v>21700</v>
          </cell>
        </row>
        <row r="118">
          <cell r="A118" t="str">
            <v>02838136</v>
          </cell>
          <cell r="B118" t="str">
            <v>LAZO GARCIA ZABALETA SERGIO DRAUCIN</v>
          </cell>
          <cell r="C118" t="str">
            <v>JEFE DE LA OFICINA ZONAL PIURA</v>
          </cell>
          <cell r="D118" t="str">
            <v>OFICINA ZONAL PIURA</v>
          </cell>
          <cell r="E118">
            <v>40826</v>
          </cell>
          <cell r="F118">
            <v>40939</v>
          </cell>
          <cell r="G118" t="str">
            <v>CAS D.L. 1057</v>
          </cell>
          <cell r="H118">
            <v>5500</v>
          </cell>
          <cell r="I118">
            <v>5500</v>
          </cell>
          <cell r="J118" t="str">
            <v>-</v>
          </cell>
          <cell r="K118" t="str">
            <v>-</v>
          </cell>
          <cell r="L118" t="str">
            <v>-</v>
          </cell>
          <cell r="M118" t="str">
            <v>-</v>
          </cell>
          <cell r="N118" t="str">
            <v>-</v>
          </cell>
          <cell r="O118" t="str">
            <v>-</v>
          </cell>
          <cell r="T118">
            <v>11000</v>
          </cell>
        </row>
        <row r="119">
          <cell r="A119" t="str">
            <v>02777112</v>
          </cell>
          <cell r="B119" t="str">
            <v>SAAVEDRA GOMEZ VIVIANA</v>
          </cell>
          <cell r="C119" t="str">
            <v>RESPONSABLE DE PROYECTOS-EVALUACION</v>
          </cell>
          <cell r="D119" t="str">
            <v>OFICINA ZONAL PIURA</v>
          </cell>
          <cell r="E119">
            <v>40122</v>
          </cell>
          <cell r="F119">
            <v>40939</v>
          </cell>
          <cell r="G119" t="str">
            <v>CAS D.L. 1057</v>
          </cell>
          <cell r="H119">
            <v>3500</v>
          </cell>
          <cell r="I119">
            <v>3500</v>
          </cell>
          <cell r="J119">
            <v>3500</v>
          </cell>
          <cell r="K119">
            <v>3500</v>
          </cell>
          <cell r="L119">
            <v>3500</v>
          </cell>
          <cell r="M119">
            <v>3500</v>
          </cell>
          <cell r="N119">
            <v>3500</v>
          </cell>
          <cell r="O119">
            <v>3500</v>
          </cell>
          <cell r="T119">
            <v>28000</v>
          </cell>
        </row>
        <row r="120">
          <cell r="A120" t="str">
            <v>08460560</v>
          </cell>
          <cell r="B120" t="str">
            <v>SILVA LOPEZ VICENTE</v>
          </cell>
          <cell r="C120" t="str">
            <v>TECNICO DE PROYECTOS</v>
          </cell>
          <cell r="D120" t="str">
            <v>OFICINA ZONAL PIURA</v>
          </cell>
          <cell r="E120">
            <v>40819</v>
          </cell>
          <cell r="F120">
            <v>40939</v>
          </cell>
          <cell r="G120" t="str">
            <v>CAS D.L. 1057</v>
          </cell>
          <cell r="H120">
            <v>3000</v>
          </cell>
          <cell r="I120" t="str">
            <v>-</v>
          </cell>
          <cell r="J120" t="str">
            <v>-</v>
          </cell>
          <cell r="K120" t="str">
            <v>-</v>
          </cell>
          <cell r="L120" t="str">
            <v>-</v>
          </cell>
          <cell r="M120" t="str">
            <v>-</v>
          </cell>
          <cell r="N120" t="str">
            <v>-</v>
          </cell>
          <cell r="O120" t="str">
            <v>-</v>
          </cell>
          <cell r="T120">
            <v>3000</v>
          </cell>
        </row>
        <row r="121">
          <cell r="A121" t="str">
            <v>02627229</v>
          </cell>
          <cell r="B121" t="str">
            <v>TALLEDO CHIYONG JOSE JAVIER</v>
          </cell>
          <cell r="C121" t="str">
            <v>CHOFER</v>
          </cell>
          <cell r="D121" t="str">
            <v>OFICINA ZONAL PIURA</v>
          </cell>
          <cell r="E121">
            <v>40829</v>
          </cell>
          <cell r="F121">
            <v>40939</v>
          </cell>
          <cell r="G121" t="str">
            <v>CAS D.L. 1057</v>
          </cell>
          <cell r="H121">
            <v>1100</v>
          </cell>
          <cell r="I121">
            <v>1100</v>
          </cell>
          <cell r="J121">
            <v>1100</v>
          </cell>
          <cell r="K121">
            <v>1100</v>
          </cell>
          <cell r="L121">
            <v>1100</v>
          </cell>
          <cell r="M121">
            <v>1100</v>
          </cell>
          <cell r="N121">
            <v>1100</v>
          </cell>
          <cell r="O121">
            <v>1100</v>
          </cell>
          <cell r="T121">
            <v>8800</v>
          </cell>
        </row>
        <row r="122">
          <cell r="A122" t="str">
            <v>29424630</v>
          </cell>
          <cell r="B122" t="str">
            <v>AGUILAR RODRIGUEZ CECILIA YAQUELINE</v>
          </cell>
          <cell r="C122" t="str">
            <v>RESPONSABLE DE PROYECTOS-EVALUACION</v>
          </cell>
          <cell r="D122" t="str">
            <v>OFICINA ZONAL PUNO</v>
          </cell>
          <cell r="E122">
            <v>40809</v>
          </cell>
          <cell r="F122">
            <v>40939</v>
          </cell>
          <cell r="G122" t="str">
            <v>CAS D.L. 1057</v>
          </cell>
          <cell r="H122">
            <v>3500</v>
          </cell>
          <cell r="I122">
            <v>3500</v>
          </cell>
          <cell r="J122">
            <v>3500</v>
          </cell>
          <cell r="K122">
            <v>3500</v>
          </cell>
          <cell r="L122">
            <v>3500</v>
          </cell>
          <cell r="M122">
            <v>3500</v>
          </cell>
          <cell r="N122">
            <v>3500</v>
          </cell>
          <cell r="O122">
            <v>3500</v>
          </cell>
          <cell r="T122">
            <v>28000</v>
          </cell>
        </row>
        <row r="123">
          <cell r="A123" t="str">
            <v>01308504</v>
          </cell>
          <cell r="B123" t="str">
            <v>AYALA MENA HERNAN</v>
          </cell>
          <cell r="C123" t="str">
            <v>RESPONSABLE ADMINISTRATIVO E INFORMATICO</v>
          </cell>
          <cell r="D123" t="str">
            <v>OFICINA ZONAL PUNO</v>
          </cell>
          <cell r="E123">
            <v>40809</v>
          </cell>
          <cell r="F123">
            <v>40939</v>
          </cell>
          <cell r="G123" t="str">
            <v>CAS D.L. 1057</v>
          </cell>
          <cell r="H123">
            <v>2000</v>
          </cell>
          <cell r="I123">
            <v>2000</v>
          </cell>
          <cell r="J123">
            <v>2000</v>
          </cell>
          <cell r="K123">
            <v>2000</v>
          </cell>
          <cell r="L123">
            <v>2000</v>
          </cell>
          <cell r="M123">
            <v>2000</v>
          </cell>
          <cell r="N123">
            <v>2000</v>
          </cell>
          <cell r="O123">
            <v>2000</v>
          </cell>
          <cell r="T123">
            <v>16000</v>
          </cell>
        </row>
        <row r="124">
          <cell r="A124" t="str">
            <v>40989899</v>
          </cell>
          <cell r="B124" t="str">
            <v>COTRADO CHEVARRIA JOHANN CHARLES</v>
          </cell>
          <cell r="C124" t="str">
            <v>TECNICO DE PROYECTOS-EVALUACION</v>
          </cell>
          <cell r="D124" t="str">
            <v>OFICINA ZONAL PUNO</v>
          </cell>
          <cell r="E124">
            <v>40828</v>
          </cell>
          <cell r="F124">
            <v>40939</v>
          </cell>
          <cell r="G124" t="str">
            <v>CAS D.L. 1057</v>
          </cell>
          <cell r="H124">
            <v>3000</v>
          </cell>
          <cell r="I124" t="str">
            <v>-</v>
          </cell>
          <cell r="J124" t="str">
            <v>-</v>
          </cell>
          <cell r="K124" t="str">
            <v>-</v>
          </cell>
          <cell r="L124" t="str">
            <v>-</v>
          </cell>
          <cell r="M124" t="str">
            <v>-</v>
          </cell>
          <cell r="N124" t="str">
            <v>-</v>
          </cell>
          <cell r="O124" t="str">
            <v>-</v>
          </cell>
          <cell r="T124">
            <v>3000</v>
          </cell>
        </row>
        <row r="125">
          <cell r="A125" t="str">
            <v>29686437</v>
          </cell>
          <cell r="B125" t="str">
            <v>MONTESINOS BALLADARES AMADEO ARTURO</v>
          </cell>
          <cell r="C125" t="str">
            <v>RESPONSABLE DE PROYECTOS-SUPERVISION</v>
          </cell>
          <cell r="D125" t="str">
            <v>OFICINA ZONAL PUNO</v>
          </cell>
          <cell r="E125">
            <v>40819</v>
          </cell>
          <cell r="F125">
            <v>40939</v>
          </cell>
          <cell r="G125" t="str">
            <v>CAS D.L. 1057</v>
          </cell>
          <cell r="H125">
            <v>3500</v>
          </cell>
          <cell r="I125">
            <v>3500</v>
          </cell>
          <cell r="J125">
            <v>3500</v>
          </cell>
          <cell r="K125">
            <v>3500</v>
          </cell>
          <cell r="L125">
            <v>3500</v>
          </cell>
          <cell r="M125">
            <v>3500</v>
          </cell>
          <cell r="N125">
            <v>3500</v>
          </cell>
          <cell r="O125">
            <v>3500</v>
          </cell>
          <cell r="T125">
            <v>28000</v>
          </cell>
        </row>
        <row r="126">
          <cell r="A126" t="str">
            <v>29691804</v>
          </cell>
          <cell r="B126" t="str">
            <v>NUÑEZ ARESTEGUI PATRICIA NANCY</v>
          </cell>
          <cell r="C126" t="str">
            <v>RESPONSABLE DE PROMOCION SOCIAL Y CAPACITACION</v>
          </cell>
          <cell r="D126" t="str">
            <v>OFICINA ZONAL PUNO</v>
          </cell>
          <cell r="E126">
            <v>40828</v>
          </cell>
          <cell r="F126">
            <v>40939</v>
          </cell>
          <cell r="G126" t="str">
            <v>CAS D.L. 1057</v>
          </cell>
          <cell r="H126">
            <v>3300</v>
          </cell>
          <cell r="I126">
            <v>3300</v>
          </cell>
          <cell r="J126">
            <v>3300</v>
          </cell>
          <cell r="K126">
            <v>3300</v>
          </cell>
          <cell r="L126">
            <v>3300</v>
          </cell>
          <cell r="M126">
            <v>3300</v>
          </cell>
          <cell r="N126">
            <v>3300</v>
          </cell>
          <cell r="O126">
            <v>3300</v>
          </cell>
          <cell r="T126">
            <v>26400</v>
          </cell>
        </row>
        <row r="127">
          <cell r="A127" t="str">
            <v>40124562</v>
          </cell>
          <cell r="B127" t="str">
            <v>QUISPE CHOQUE ANA YISELA</v>
          </cell>
          <cell r="C127" t="str">
            <v>TECNICO DE PROYECTOS - SUPERVISION</v>
          </cell>
          <cell r="D127" t="str">
            <v>OFICINA ZONAL PUNO</v>
          </cell>
          <cell r="E127">
            <v>40809</v>
          </cell>
          <cell r="F127">
            <v>40939</v>
          </cell>
          <cell r="G127" t="str">
            <v>CAS D.L. 1057</v>
          </cell>
          <cell r="H127">
            <v>3000</v>
          </cell>
          <cell r="I127">
            <v>3000</v>
          </cell>
          <cell r="J127">
            <v>3000</v>
          </cell>
          <cell r="K127">
            <v>3000</v>
          </cell>
          <cell r="L127">
            <v>3000</v>
          </cell>
          <cell r="M127">
            <v>3000</v>
          </cell>
          <cell r="N127">
            <v>3000</v>
          </cell>
          <cell r="O127">
            <v>3000</v>
          </cell>
          <cell r="T127">
            <v>24000</v>
          </cell>
        </row>
        <row r="128">
          <cell r="A128" t="str">
            <v>02284576</v>
          </cell>
          <cell r="B128" t="str">
            <v>QUISPE MAMANI MARIO ERNESTO</v>
          </cell>
          <cell r="C128" t="str">
            <v>JEFE DE OFICINA ZONAL</v>
          </cell>
          <cell r="D128" t="str">
            <v>OFICINA ZONAL PUNO</v>
          </cell>
          <cell r="E128">
            <v>39923</v>
          </cell>
          <cell r="F128">
            <v>40939</v>
          </cell>
          <cell r="G128" t="str">
            <v>CAS D.L. 1057</v>
          </cell>
          <cell r="H128">
            <v>5700</v>
          </cell>
          <cell r="I128">
            <v>5700</v>
          </cell>
          <cell r="J128">
            <v>5700</v>
          </cell>
          <cell r="K128">
            <v>5700</v>
          </cell>
          <cell r="L128">
            <v>5700</v>
          </cell>
          <cell r="M128">
            <v>5700</v>
          </cell>
          <cell r="N128">
            <v>5700</v>
          </cell>
          <cell r="O128">
            <v>5700</v>
          </cell>
          <cell r="T128">
            <v>45600</v>
          </cell>
        </row>
        <row r="129">
          <cell r="A129" t="str">
            <v>31181459</v>
          </cell>
          <cell r="B129" t="str">
            <v>GONZALES ACOSTA WILLIAM</v>
          </cell>
          <cell r="C129" t="str">
            <v>JEFE DE LA OFICINA ZONAL PUQUIO</v>
          </cell>
          <cell r="D129" t="str">
            <v>OFICINA ZONAL PUQUIO</v>
          </cell>
          <cell r="E129">
            <v>40884</v>
          </cell>
          <cell r="F129">
            <v>40939</v>
          </cell>
          <cell r="G129" t="str">
            <v>CAS D.L. 1057</v>
          </cell>
          <cell r="H129">
            <v>4000</v>
          </cell>
          <cell r="I129">
            <v>4000</v>
          </cell>
          <cell r="J129">
            <v>4000</v>
          </cell>
          <cell r="K129">
            <v>4000</v>
          </cell>
          <cell r="L129">
            <v>4000</v>
          </cell>
          <cell r="M129">
            <v>4000</v>
          </cell>
          <cell r="N129">
            <v>3940</v>
          </cell>
          <cell r="O129">
            <v>4000</v>
          </cell>
          <cell r="T129">
            <v>31940</v>
          </cell>
        </row>
        <row r="130">
          <cell r="A130" t="str">
            <v>01101078</v>
          </cell>
          <cell r="B130" t="str">
            <v>AREVALO VELASCO ROGER</v>
          </cell>
          <cell r="C130" t="str">
            <v>CHOFER</v>
          </cell>
          <cell r="D130" t="str">
            <v>OFICINA ZONAL SAN MARTIN</v>
          </cell>
          <cell r="E130">
            <v>40890</v>
          </cell>
          <cell r="F130">
            <v>40939</v>
          </cell>
          <cell r="G130" t="str">
            <v>CAS D.L. 1057</v>
          </cell>
          <cell r="H130">
            <v>1100</v>
          </cell>
          <cell r="I130">
            <v>1100</v>
          </cell>
          <cell r="J130">
            <v>1100</v>
          </cell>
          <cell r="K130">
            <v>1100</v>
          </cell>
          <cell r="L130">
            <v>1100</v>
          </cell>
          <cell r="M130">
            <v>1100</v>
          </cell>
          <cell r="N130">
            <v>1100</v>
          </cell>
          <cell r="O130">
            <v>1100</v>
          </cell>
          <cell r="T130">
            <v>8800</v>
          </cell>
        </row>
        <row r="131">
          <cell r="A131" t="str">
            <v>21541195</v>
          </cell>
          <cell r="B131" t="str">
            <v>MENESES  SALAS AGUSTIN LUIS</v>
          </cell>
          <cell r="C131" t="str">
            <v>JEFE DE LA OFICINA ZONAL AYACUCHO</v>
          </cell>
          <cell r="D131" t="str">
            <v>OFICINA ZONAL AYACUCHO</v>
          </cell>
          <cell r="E131">
            <v>40969</v>
          </cell>
          <cell r="F131">
            <v>41029</v>
          </cell>
          <cell r="G131" t="str">
            <v>CAS D.L. 1057</v>
          </cell>
          <cell r="J131">
            <v>5300</v>
          </cell>
          <cell r="K131">
            <v>5300</v>
          </cell>
          <cell r="L131">
            <v>5300</v>
          </cell>
          <cell r="M131">
            <v>5300</v>
          </cell>
          <cell r="N131">
            <v>5300</v>
          </cell>
          <cell r="O131">
            <v>5300</v>
          </cell>
          <cell r="T131">
            <v>31800</v>
          </cell>
        </row>
        <row r="132">
          <cell r="A132" t="str">
            <v>25542781</v>
          </cell>
          <cell r="B132" t="str">
            <v>PUESCAS MOSCOL SANTIAGO ANTONIO</v>
          </cell>
          <cell r="C132" t="str">
            <v>JEFE DE OFICINA ZONAL CALLAO</v>
          </cell>
          <cell r="D132" t="str">
            <v>OFICINA ZONAL LIMA CALLAO</v>
          </cell>
          <cell r="E132">
            <v>40969</v>
          </cell>
          <cell r="F132">
            <v>41029</v>
          </cell>
          <cell r="G132" t="str">
            <v>CAS D.L. 1057</v>
          </cell>
          <cell r="J132">
            <v>5300</v>
          </cell>
          <cell r="K132">
            <v>5300</v>
          </cell>
          <cell r="L132">
            <v>5300</v>
          </cell>
          <cell r="M132">
            <v>5300</v>
          </cell>
          <cell r="N132">
            <v>5300</v>
          </cell>
          <cell r="O132">
            <v>5300</v>
          </cell>
          <cell r="T132">
            <v>31800</v>
          </cell>
        </row>
        <row r="133">
          <cell r="A133" t="str">
            <v>41438329</v>
          </cell>
          <cell r="B133" t="str">
            <v>CASTILLO MEJIA DELICIA HERMILA</v>
          </cell>
          <cell r="C133" t="str">
            <v>RESPONSABLE DE PROMOCION SOCIAL Y CAPACITACION</v>
          </cell>
          <cell r="D133" t="str">
            <v>OFICINA ZONAL SAN MARTIN</v>
          </cell>
          <cell r="E133">
            <v>40819</v>
          </cell>
          <cell r="F133">
            <v>40939</v>
          </cell>
          <cell r="G133" t="str">
            <v>CAS D.L. 1057</v>
          </cell>
          <cell r="H133">
            <v>2700</v>
          </cell>
          <cell r="I133">
            <v>2700</v>
          </cell>
          <cell r="J133">
            <v>2700</v>
          </cell>
          <cell r="K133">
            <v>2700</v>
          </cell>
          <cell r="L133">
            <v>2700</v>
          </cell>
          <cell r="M133">
            <v>2700</v>
          </cell>
          <cell r="N133">
            <v>2700</v>
          </cell>
          <cell r="O133">
            <v>2700</v>
          </cell>
          <cell r="T133">
            <v>21600</v>
          </cell>
        </row>
        <row r="134">
          <cell r="A134" t="str">
            <v>20009058</v>
          </cell>
          <cell r="B134" t="str">
            <v>ELIZARBE RAMOS LUIS VICTOR</v>
          </cell>
          <cell r="C134" t="str">
            <v>JEFE DE LA OFICINA ZONAL SAN MARTIN</v>
          </cell>
          <cell r="D134" t="str">
            <v>OFICINA ZONAL SAN MARTIN</v>
          </cell>
          <cell r="E134">
            <v>40823</v>
          </cell>
          <cell r="F134">
            <v>40939</v>
          </cell>
          <cell r="G134" t="str">
            <v>CAS D.L. 1057</v>
          </cell>
          <cell r="H134">
            <v>4000</v>
          </cell>
          <cell r="I134">
            <v>4000</v>
          </cell>
          <cell r="J134" t="str">
            <v>-</v>
          </cell>
          <cell r="K134">
            <v>4000</v>
          </cell>
          <cell r="L134">
            <v>4000</v>
          </cell>
          <cell r="M134">
            <v>4000</v>
          </cell>
          <cell r="N134">
            <v>4000</v>
          </cell>
          <cell r="O134">
            <v>4000</v>
          </cell>
          <cell r="T134">
            <v>28000</v>
          </cell>
        </row>
        <row r="135">
          <cell r="A135" t="str">
            <v>06669586</v>
          </cell>
          <cell r="B135" t="str">
            <v>TAPULLIMA PANDURO ROBERTO</v>
          </cell>
          <cell r="C135" t="str">
            <v>RESPONSABLE ADMINISTRATIVO E INFORMATICO</v>
          </cell>
          <cell r="D135" t="str">
            <v>OFICINA ZONAL SAN MARTIN</v>
          </cell>
          <cell r="E135">
            <v>40805</v>
          </cell>
          <cell r="F135">
            <v>40939</v>
          </cell>
          <cell r="G135" t="str">
            <v>CAS D.L. 1057</v>
          </cell>
          <cell r="H135">
            <v>2000</v>
          </cell>
          <cell r="I135">
            <v>2000</v>
          </cell>
          <cell r="J135">
            <v>2000</v>
          </cell>
          <cell r="K135">
            <v>2000</v>
          </cell>
          <cell r="L135" t="str">
            <v>-</v>
          </cell>
          <cell r="M135" t="str">
            <v>-</v>
          </cell>
          <cell r="N135" t="str">
            <v>-</v>
          </cell>
          <cell r="O135" t="str">
            <v>-</v>
          </cell>
          <cell r="T135">
            <v>8000</v>
          </cell>
        </row>
        <row r="136">
          <cell r="A136" t="str">
            <v>01118823</v>
          </cell>
          <cell r="B136" t="str">
            <v>VELA AMASIFUEN  RAUL</v>
          </cell>
          <cell r="C136" t="str">
            <v>TECNICO DE PROYECTOS</v>
          </cell>
          <cell r="D136" t="str">
            <v>OFICINA ZONAL SAN MARTIN</v>
          </cell>
          <cell r="E136">
            <v>40805</v>
          </cell>
          <cell r="F136">
            <v>40939</v>
          </cell>
          <cell r="G136" t="str">
            <v>CAS D.L. 1057</v>
          </cell>
          <cell r="H136">
            <v>2900</v>
          </cell>
          <cell r="I136">
            <v>2900</v>
          </cell>
          <cell r="J136">
            <v>2900</v>
          </cell>
          <cell r="K136">
            <v>2900</v>
          </cell>
          <cell r="L136">
            <v>2900</v>
          </cell>
          <cell r="M136">
            <v>2900</v>
          </cell>
          <cell r="N136">
            <v>3666.67</v>
          </cell>
          <cell r="O136">
            <v>5000</v>
          </cell>
          <cell r="T136">
            <v>26066.67</v>
          </cell>
        </row>
        <row r="137">
          <cell r="A137" t="str">
            <v>04400321</v>
          </cell>
          <cell r="B137" t="str">
            <v>DELGADO  RODRIGUEZ LUIS HERBERT</v>
          </cell>
          <cell r="C137" t="str">
            <v>JEFE DE LA OFICINA ZONAL TACNA</v>
          </cell>
          <cell r="D137" t="str">
            <v>OFICINA ZONAL TACNA</v>
          </cell>
          <cell r="E137">
            <v>40882</v>
          </cell>
          <cell r="F137">
            <v>40939</v>
          </cell>
          <cell r="G137" t="str">
            <v>CAS D.L. 1057</v>
          </cell>
          <cell r="H137">
            <v>4000</v>
          </cell>
          <cell r="I137">
            <v>4000</v>
          </cell>
          <cell r="J137">
            <v>4000</v>
          </cell>
          <cell r="K137">
            <v>4000</v>
          </cell>
          <cell r="L137">
            <v>4000</v>
          </cell>
          <cell r="M137">
            <v>4000</v>
          </cell>
          <cell r="N137">
            <v>4000</v>
          </cell>
          <cell r="O137">
            <v>4000</v>
          </cell>
          <cell r="T137">
            <v>32000</v>
          </cell>
        </row>
        <row r="138">
          <cell r="A138" t="str">
            <v>21400647</v>
          </cell>
          <cell r="B138" t="str">
            <v>RAFAEL  GAMBOA REINALDO EDUARDO</v>
          </cell>
          <cell r="C138" t="str">
            <v>JEFE DE LA OFICINA ZONAL TUMBES</v>
          </cell>
          <cell r="D138" t="str">
            <v>OFICINA ZONAL TUMBES</v>
          </cell>
          <cell r="E138">
            <v>40896</v>
          </cell>
          <cell r="F138">
            <v>40939</v>
          </cell>
          <cell r="G138" t="str">
            <v>CAS D.L. 1057</v>
          </cell>
          <cell r="H138">
            <v>4000</v>
          </cell>
          <cell r="I138">
            <v>4000</v>
          </cell>
          <cell r="J138">
            <v>4000</v>
          </cell>
          <cell r="K138">
            <v>4000</v>
          </cell>
          <cell r="L138">
            <v>4000</v>
          </cell>
          <cell r="M138">
            <v>4000</v>
          </cell>
          <cell r="N138">
            <v>4000</v>
          </cell>
          <cell r="O138">
            <v>4000</v>
          </cell>
          <cell r="T138">
            <v>32000</v>
          </cell>
        </row>
        <row r="139">
          <cell r="A139" t="str">
            <v>32762503</v>
          </cell>
          <cell r="B139" t="str">
            <v>MUÑOZ PALOMINO PERCY CHESTER</v>
          </cell>
          <cell r="C139" t="str">
            <v>RESPONSABLE DE PROYECTOS</v>
          </cell>
          <cell r="D139" t="str">
            <v>OFICINA ZONAL UCAYALI</v>
          </cell>
          <cell r="E139">
            <v>40886</v>
          </cell>
          <cell r="F139">
            <v>40939</v>
          </cell>
          <cell r="G139" t="str">
            <v>CAS D.L. 1057</v>
          </cell>
          <cell r="H139">
            <v>3100</v>
          </cell>
          <cell r="I139">
            <v>3100</v>
          </cell>
          <cell r="J139">
            <v>3100</v>
          </cell>
          <cell r="K139">
            <v>3100</v>
          </cell>
          <cell r="L139">
            <v>3100</v>
          </cell>
          <cell r="M139">
            <v>3100</v>
          </cell>
          <cell r="N139">
            <v>5316.66</v>
          </cell>
          <cell r="O139">
            <v>5500</v>
          </cell>
          <cell r="T139">
            <v>29416.66</v>
          </cell>
        </row>
        <row r="140">
          <cell r="A140" t="str">
            <v>32127002</v>
          </cell>
          <cell r="B140" t="str">
            <v>CABALLERO COLONIA RAMON LUIS</v>
          </cell>
          <cell r="D140" t="str">
            <v>OFICINA ZONAL ANCASH</v>
          </cell>
          <cell r="K140">
            <v>2650</v>
          </cell>
          <cell r="L140">
            <v>5300</v>
          </cell>
          <cell r="M140">
            <v>5300</v>
          </cell>
          <cell r="N140">
            <v>5300</v>
          </cell>
          <cell r="O140">
            <v>5300</v>
          </cell>
          <cell r="T140">
            <v>23850</v>
          </cell>
        </row>
        <row r="141">
          <cell r="A141" t="str">
            <v>40806732</v>
          </cell>
          <cell r="B141" t="str">
            <v>TIBURCIO DE LA CRUZ, SEGUNDO RICARDO</v>
          </cell>
          <cell r="D141" t="str">
            <v>OFICINA ZONAL ANCASH</v>
          </cell>
          <cell r="K141">
            <v>1450</v>
          </cell>
          <cell r="L141">
            <v>2900</v>
          </cell>
          <cell r="M141">
            <v>2900</v>
          </cell>
          <cell r="N141">
            <v>2900</v>
          </cell>
          <cell r="O141">
            <v>2900</v>
          </cell>
          <cell r="T141">
            <v>13050</v>
          </cell>
        </row>
        <row r="142">
          <cell r="A142" t="str">
            <v>31673639</v>
          </cell>
          <cell r="B142" t="str">
            <v>LANDAURO SOTELO HECTOR IVAN</v>
          </cell>
          <cell r="D142" t="str">
            <v>OFICINA ZONAL HUARAZ</v>
          </cell>
          <cell r="K142">
            <v>5300</v>
          </cell>
          <cell r="L142">
            <v>5300</v>
          </cell>
          <cell r="M142">
            <v>5300</v>
          </cell>
          <cell r="N142">
            <v>5300</v>
          </cell>
          <cell r="O142">
            <v>5300</v>
          </cell>
          <cell r="T142">
            <v>26500</v>
          </cell>
        </row>
        <row r="143">
          <cell r="A143" t="str">
            <v>26702888</v>
          </cell>
          <cell r="B143" t="str">
            <v>DE LA CRUZ ISPILCO, WALTER</v>
          </cell>
          <cell r="D143" t="str">
            <v>OFICINA ZONAL CAJAMARCA</v>
          </cell>
          <cell r="M143">
            <v>2750</v>
          </cell>
          <cell r="N143">
            <v>2500</v>
          </cell>
          <cell r="O143">
            <v>2500</v>
          </cell>
          <cell r="T143">
            <v>7750</v>
          </cell>
        </row>
        <row r="144">
          <cell r="A144" t="str">
            <v>21489460</v>
          </cell>
          <cell r="B144" t="str">
            <v>VASQUEZ ESCATE MIGUEL ANGEL</v>
          </cell>
          <cell r="D144" t="str">
            <v>OFICINA ZONAL ICA</v>
          </cell>
          <cell r="M144">
            <v>5000</v>
          </cell>
          <cell r="N144">
            <v>5000</v>
          </cell>
          <cell r="O144">
            <v>5000</v>
          </cell>
          <cell r="T144">
            <v>15000</v>
          </cell>
        </row>
        <row r="145">
          <cell r="A145" t="str">
            <v>22716683</v>
          </cell>
          <cell r="B145" t="str">
            <v>MARQUEZ BLAS, LINCOL</v>
          </cell>
          <cell r="D145" t="str">
            <v>OFICINA ZONAL PASCO</v>
          </cell>
          <cell r="M145">
            <v>5000</v>
          </cell>
          <cell r="N145">
            <v>5000</v>
          </cell>
          <cell r="O145">
            <v>5000</v>
          </cell>
          <cell r="T145">
            <v>15000</v>
          </cell>
        </row>
        <row r="146">
          <cell r="A146" t="str">
            <v>02614808</v>
          </cell>
          <cell r="B146" t="str">
            <v>SILVA ADRIAZEN MANUEL EMILIO</v>
          </cell>
          <cell r="D146" t="str">
            <v>OFICINA ZONAL PIURA</v>
          </cell>
          <cell r="M146">
            <v>7800</v>
          </cell>
          <cell r="N146">
            <v>6000</v>
          </cell>
          <cell r="O146">
            <v>6000</v>
          </cell>
          <cell r="T146">
            <v>19800</v>
          </cell>
        </row>
        <row r="147">
          <cell r="A147" t="str">
            <v>21524776</v>
          </cell>
          <cell r="B147" t="str">
            <v>PEÑA MORON DIANA ABIGAIL</v>
          </cell>
          <cell r="O147">
            <v>5000</v>
          </cell>
          <cell r="T147">
            <v>5000</v>
          </cell>
        </row>
        <row r="148">
          <cell r="A148" t="str">
            <v>25511653</v>
          </cell>
          <cell r="B148" t="str">
            <v>REYES ANAPAN FELIX SABINO</v>
          </cell>
          <cell r="O148">
            <v>5000</v>
          </cell>
          <cell r="T148">
            <v>5000</v>
          </cell>
        </row>
        <row r="149">
          <cell r="A149" t="str">
            <v>43311414</v>
          </cell>
          <cell r="B149" t="str">
            <v>PATIÑO MENDOZA CARMEN</v>
          </cell>
          <cell r="O149">
            <v>5000</v>
          </cell>
          <cell r="T149">
            <v>5000</v>
          </cell>
        </row>
        <row r="150">
          <cell r="A150" t="str">
            <v>25425375</v>
          </cell>
          <cell r="B150" t="str">
            <v>MARTINEZ ERAZO JUSTO</v>
          </cell>
          <cell r="O150">
            <v>1500</v>
          </cell>
          <cell r="T150">
            <v>1500</v>
          </cell>
        </row>
        <row r="151">
          <cell r="A151" t="str">
            <v>16790034</v>
          </cell>
          <cell r="B151" t="str">
            <v>GUEVARA FUSTAMANTE ELMER</v>
          </cell>
          <cell r="O151">
            <v>5000</v>
          </cell>
          <cell r="T151">
            <v>5000</v>
          </cell>
        </row>
        <row r="152">
          <cell r="A152" t="str">
            <v>33666760</v>
          </cell>
          <cell r="B152" t="str">
            <v>DIAZ VINCES MAGUIN</v>
          </cell>
          <cell r="O152">
            <v>5300</v>
          </cell>
          <cell r="T152">
            <v>5300</v>
          </cell>
        </row>
        <row r="153">
          <cell r="A153" t="str">
            <v>40237856</v>
          </cell>
          <cell r="B153" t="str">
            <v>DEXTRE ROBLES LISLIE CAROL</v>
          </cell>
          <cell r="O153">
            <v>5000</v>
          </cell>
          <cell r="T153">
            <v>5000</v>
          </cell>
        </row>
        <row r="154">
          <cell r="A154" t="str">
            <v>40677713</v>
          </cell>
          <cell r="B154" t="str">
            <v>MACEDO DIBURCIO ZENAIDA AIDE</v>
          </cell>
          <cell r="O154">
            <v>3500</v>
          </cell>
          <cell r="T154">
            <v>3500</v>
          </cell>
        </row>
        <row r="155">
          <cell r="A155" t="str">
            <v>32733871</v>
          </cell>
          <cell r="B155" t="str">
            <v>MENDOZA CHINCHAYAN ANGEL ALFONSO</v>
          </cell>
          <cell r="O155">
            <v>5000</v>
          </cell>
          <cell r="T155">
            <v>5000</v>
          </cell>
        </row>
        <row r="156">
          <cell r="A156" t="str">
            <v>23950727</v>
          </cell>
          <cell r="B156" t="str">
            <v>LOAYZA ENCALADA FREDDY ROGER</v>
          </cell>
          <cell r="O156">
            <v>5000</v>
          </cell>
          <cell r="T156">
            <v>5000</v>
          </cell>
        </row>
        <row r="157">
          <cell r="A157" t="str">
            <v>29304298</v>
          </cell>
          <cell r="B157" t="str">
            <v>QUINTANILLA CARAZAS RONALD DIONICIO</v>
          </cell>
          <cell r="O157">
            <v>1500</v>
          </cell>
          <cell r="T157">
            <v>1500</v>
          </cell>
        </row>
        <row r="158">
          <cell r="A158" t="str">
            <v>23854855</v>
          </cell>
          <cell r="B158" t="str">
            <v>YABAR GALLEGOS CARLOS ALBERTO</v>
          </cell>
          <cell r="O158">
            <v>2900</v>
          </cell>
          <cell r="T158">
            <v>2900</v>
          </cell>
        </row>
        <row r="159">
          <cell r="A159" t="str">
            <v>21514424</v>
          </cell>
          <cell r="B159" t="str">
            <v>MEDINA MEZA CESAR AUGUSTO</v>
          </cell>
          <cell r="O159">
            <v>1500</v>
          </cell>
          <cell r="T159">
            <v>1500</v>
          </cell>
        </row>
        <row r="160">
          <cell r="A160" t="str">
            <v>08887990</v>
          </cell>
          <cell r="B160" t="str">
            <v>LAVADO HIDALGO LUIS ALBERTO</v>
          </cell>
          <cell r="O160">
            <v>5000</v>
          </cell>
          <cell r="T160">
            <v>5000</v>
          </cell>
        </row>
        <row r="161">
          <cell r="A161" t="str">
            <v>20053726</v>
          </cell>
          <cell r="B161" t="str">
            <v>RICSE JIMENEZ LUCIO SILVANO</v>
          </cell>
          <cell r="O161">
            <v>5000</v>
          </cell>
          <cell r="T161">
            <v>5000</v>
          </cell>
        </row>
        <row r="162">
          <cell r="A162" t="str">
            <v>01325300</v>
          </cell>
          <cell r="B162" t="str">
            <v>VILCA COLQUEHUANCA WILMER ULISES</v>
          </cell>
          <cell r="O162">
            <v>1500</v>
          </cell>
          <cell r="T162">
            <v>1500</v>
          </cell>
        </row>
        <row r="163">
          <cell r="A163" t="str">
            <v>40597321</v>
          </cell>
          <cell r="B163" t="str">
            <v>DAVILA FLORES KIKO</v>
          </cell>
          <cell r="O163">
            <v>5000</v>
          </cell>
          <cell r="T163">
            <v>5000</v>
          </cell>
        </row>
        <row r="164">
          <cell r="A164" t="str">
            <v>32781858</v>
          </cell>
          <cell r="B164" t="str">
            <v>GONZALES CASTRO ELMER LUCIANO</v>
          </cell>
          <cell r="O164">
            <v>5000</v>
          </cell>
          <cell r="T164">
            <v>5000</v>
          </cell>
        </row>
        <row r="165">
          <cell r="A165" t="str">
            <v>40820421</v>
          </cell>
          <cell r="B165" t="str">
            <v>VERA VELASQUEZ SORAIDA</v>
          </cell>
          <cell r="C165" t="str">
            <v>RESPONSABLE DE PROMOCIÓN SOCIAL Y CAPACITACIÓN</v>
          </cell>
          <cell r="D165" t="str">
            <v>OFICINA ZONAL UCAYALI</v>
          </cell>
          <cell r="E165">
            <v>40886</v>
          </cell>
          <cell r="F165">
            <v>40939</v>
          </cell>
          <cell r="G165" t="str">
            <v>CAS D.L. 1057</v>
          </cell>
          <cell r="H165">
            <v>2900</v>
          </cell>
          <cell r="I165">
            <v>2900</v>
          </cell>
          <cell r="J165">
            <v>2900</v>
          </cell>
          <cell r="K165">
            <v>2900</v>
          </cell>
          <cell r="L165">
            <v>2891</v>
          </cell>
          <cell r="M165">
            <v>2900</v>
          </cell>
          <cell r="N165">
            <v>2900</v>
          </cell>
          <cell r="O165">
            <v>2900</v>
          </cell>
          <cell r="T165">
            <v>23191</v>
          </cell>
        </row>
        <row r="166">
          <cell r="A166" t="str">
            <v>41618899</v>
          </cell>
          <cell r="B166" t="str">
            <v>PEREZ CORDOVA EDWARD CHALE</v>
          </cell>
          <cell r="C166" t="str">
            <v>JEFE DE LA OFICINA ZONAL VRA</v>
          </cell>
          <cell r="D166" t="str">
            <v>OFICINA ZONAL VRA (KIMBIRI)</v>
          </cell>
          <cell r="E166">
            <v>40882</v>
          </cell>
          <cell r="F166">
            <v>40939</v>
          </cell>
          <cell r="G166" t="str">
            <v>CAS D.L. 1057</v>
          </cell>
          <cell r="H166">
            <v>4000</v>
          </cell>
          <cell r="I166">
            <v>4000</v>
          </cell>
          <cell r="J166">
            <v>4000</v>
          </cell>
          <cell r="K166">
            <v>4000</v>
          </cell>
          <cell r="L166">
            <v>4000</v>
          </cell>
          <cell r="M166">
            <v>4000</v>
          </cell>
          <cell r="N166">
            <v>4000</v>
          </cell>
          <cell r="O166">
            <v>4000</v>
          </cell>
          <cell r="T166">
            <v>32000</v>
          </cell>
        </row>
      </sheetData>
      <sheetData sheetId="24" refreshError="1">
        <row r="5">
          <cell r="A5" t="str">
            <v>09409097</v>
          </cell>
          <cell r="B5" t="str">
            <v>TORRES ALVAREZ TERESA ROSALINA</v>
          </cell>
          <cell r="C5" t="str">
            <v>ASISTENTE DE PROMOCION</v>
          </cell>
          <cell r="D5" t="str">
            <v>DIRECCION DE PROMOCION SOCIAL Y CAPACITACION</v>
          </cell>
          <cell r="E5">
            <v>40225</v>
          </cell>
          <cell r="F5" t="str">
            <v>VIGENTE</v>
          </cell>
          <cell r="G5" t="str">
            <v>CAS D.L. 1057</v>
          </cell>
          <cell r="H5">
            <v>2000</v>
          </cell>
          <cell r="I5">
            <v>2000</v>
          </cell>
          <cell r="J5">
            <v>2000</v>
          </cell>
          <cell r="K5">
            <v>2000</v>
          </cell>
          <cell r="L5">
            <v>1999</v>
          </cell>
          <cell r="M5">
            <v>2000</v>
          </cell>
          <cell r="N5">
            <v>2000</v>
          </cell>
          <cell r="O5">
            <v>2000</v>
          </cell>
          <cell r="T5">
            <v>15999</v>
          </cell>
        </row>
        <row r="6">
          <cell r="A6" t="str">
            <v>09600995</v>
          </cell>
          <cell r="B6" t="str">
            <v>ANGULO BOCANEGRA PATRICIA</v>
          </cell>
          <cell r="C6" t="str">
            <v>ESPECIALISTA  DE LA DIRECCIÓN DE PROMOCIÓN SOCIAL Y CAPACITACIÓN</v>
          </cell>
          <cell r="D6" t="str">
            <v>DIRECCION DE PROMOCION SOCIAL Y CAPACITACION</v>
          </cell>
          <cell r="E6">
            <v>40777</v>
          </cell>
          <cell r="F6">
            <v>40914</v>
          </cell>
          <cell r="G6" t="str">
            <v>CAS D.L. 1057</v>
          </cell>
          <cell r="H6">
            <v>1100</v>
          </cell>
          <cell r="I6" t="str">
            <v>-</v>
          </cell>
          <cell r="J6" t="str">
            <v>-</v>
          </cell>
          <cell r="K6" t="str">
            <v>-</v>
          </cell>
          <cell r="L6" t="str">
            <v>-</v>
          </cell>
          <cell r="M6" t="str">
            <v>-</v>
          </cell>
          <cell r="N6" t="str">
            <v>-</v>
          </cell>
          <cell r="O6" t="str">
            <v>-</v>
          </cell>
          <cell r="T6">
            <v>1100</v>
          </cell>
        </row>
        <row r="7">
          <cell r="A7" t="str">
            <v>09851815</v>
          </cell>
          <cell r="B7" t="str">
            <v>GUTARRA MONTALVO VICTOR ALBERTO</v>
          </cell>
          <cell r="C7" t="str">
            <v>ESPECIALISTA EN CAPACITACION</v>
          </cell>
          <cell r="D7" t="str">
            <v>DIRECCION DE PROMOCION SOCIAL Y CAPACITACION</v>
          </cell>
          <cell r="E7">
            <v>40792</v>
          </cell>
          <cell r="F7" t="str">
            <v>VIGENTE</v>
          </cell>
          <cell r="G7" t="str">
            <v>CAS D.L. 1057</v>
          </cell>
          <cell r="H7">
            <v>5500</v>
          </cell>
          <cell r="I7">
            <v>5500</v>
          </cell>
          <cell r="J7">
            <v>5500</v>
          </cell>
          <cell r="K7">
            <v>5500</v>
          </cell>
          <cell r="L7">
            <v>5495</v>
          </cell>
          <cell r="M7">
            <v>5500</v>
          </cell>
          <cell r="N7">
            <v>5500</v>
          </cell>
          <cell r="O7">
            <v>5500</v>
          </cell>
          <cell r="T7">
            <v>43995</v>
          </cell>
        </row>
        <row r="8">
          <cell r="A8" t="str">
            <v>10406281</v>
          </cell>
          <cell r="B8" t="str">
            <v>FANO RENGIFO DE MUÑOZ CARMEN MERCEDES</v>
          </cell>
          <cell r="C8" t="str">
            <v>ASISTENTE ADMINISTRATIVO</v>
          </cell>
          <cell r="D8" t="str">
            <v>DIRECCION DE PROMOCION SOCIAL Y CAPACITACION</v>
          </cell>
          <cell r="E8">
            <v>40863</v>
          </cell>
          <cell r="F8">
            <v>40967</v>
          </cell>
          <cell r="G8" t="str">
            <v>CAS D.L. 1057</v>
          </cell>
          <cell r="H8">
            <v>2250</v>
          </cell>
          <cell r="I8">
            <v>2250</v>
          </cell>
          <cell r="J8" t="str">
            <v>-</v>
          </cell>
          <cell r="K8" t="str">
            <v>-</v>
          </cell>
          <cell r="L8" t="str">
            <v>-</v>
          </cell>
          <cell r="M8" t="str">
            <v>-</v>
          </cell>
          <cell r="N8" t="str">
            <v>-</v>
          </cell>
          <cell r="O8" t="str">
            <v>-</v>
          </cell>
          <cell r="T8">
            <v>4500</v>
          </cell>
        </row>
        <row r="9">
          <cell r="A9" t="str">
            <v>07841223</v>
          </cell>
          <cell r="B9" t="str">
            <v>HEREDIA  VASQUEZ ESLUVIA MERCEDES</v>
          </cell>
          <cell r="C9" t="str">
            <v>ESPECIALISTA DE PROMOCION</v>
          </cell>
          <cell r="D9" t="str">
            <v>DIRECCION DE PROMOCION SOCIAL Y CAPACITACION</v>
          </cell>
          <cell r="E9">
            <v>40863</v>
          </cell>
          <cell r="F9">
            <v>40939</v>
          </cell>
          <cell r="G9" t="str">
            <v>CAS D.L. 1057</v>
          </cell>
          <cell r="H9">
            <v>5500</v>
          </cell>
          <cell r="I9" t="str">
            <v>-</v>
          </cell>
          <cell r="J9" t="str">
            <v>-</v>
          </cell>
          <cell r="K9" t="str">
            <v>-</v>
          </cell>
          <cell r="L9" t="str">
            <v>-</v>
          </cell>
          <cell r="M9" t="str">
            <v>-</v>
          </cell>
          <cell r="N9" t="str">
            <v>-</v>
          </cell>
          <cell r="O9" t="str">
            <v>-</v>
          </cell>
          <cell r="T9">
            <v>5500</v>
          </cell>
        </row>
        <row r="10">
          <cell r="A10" t="str">
            <v>10557820</v>
          </cell>
          <cell r="B10" t="str">
            <v>FERNANDEZ EULOGIO MARIN WALTER</v>
          </cell>
          <cell r="C10" t="str">
            <v>ESPECIALISTA EN PROMOCION SOCIAL I</v>
          </cell>
          <cell r="D10" t="str">
            <v>DIRECCION DE PROMOCION SOCIAL Y CAPACITACION</v>
          </cell>
          <cell r="E10">
            <v>40913</v>
          </cell>
          <cell r="F10" t="str">
            <v>VIGENTE</v>
          </cell>
          <cell r="G10" t="str">
            <v>CAS D.L. 1057</v>
          </cell>
          <cell r="H10">
            <v>3033.3</v>
          </cell>
          <cell r="I10">
            <v>3500</v>
          </cell>
          <cell r="J10">
            <v>3500</v>
          </cell>
          <cell r="K10">
            <v>3500</v>
          </cell>
          <cell r="L10">
            <v>3475</v>
          </cell>
          <cell r="M10">
            <v>3500</v>
          </cell>
          <cell r="N10">
            <v>3500</v>
          </cell>
          <cell r="O10">
            <v>3500</v>
          </cell>
          <cell r="T10">
            <v>27508.3</v>
          </cell>
        </row>
        <row r="11">
          <cell r="A11" t="str">
            <v>41357841</v>
          </cell>
          <cell r="B11" t="str">
            <v>TUMI  RIVAS JESSICA MILAGROS</v>
          </cell>
          <cell r="C11" t="str">
            <v>DIRECTORA DE PROMOCION SOCIAL Y CAPACITACION</v>
          </cell>
          <cell r="D11" t="str">
            <v>DIRECCION DE PROMOCION SOCIAL Y CAPACITACION</v>
          </cell>
          <cell r="E11">
            <v>40917</v>
          </cell>
          <cell r="F11" t="str">
            <v>VIGENTE</v>
          </cell>
          <cell r="G11" t="str">
            <v>CAS D.L. 1057</v>
          </cell>
          <cell r="H11">
            <v>6233</v>
          </cell>
          <cell r="I11">
            <v>8500</v>
          </cell>
          <cell r="J11">
            <v>8500</v>
          </cell>
          <cell r="K11">
            <v>8500</v>
          </cell>
          <cell r="L11">
            <v>8273</v>
          </cell>
          <cell r="M11">
            <v>8500</v>
          </cell>
          <cell r="N11">
            <v>5383.33</v>
          </cell>
          <cell r="O11">
            <v>8500</v>
          </cell>
          <cell r="T11">
            <v>62389.33</v>
          </cell>
        </row>
        <row r="12">
          <cell r="A12" t="str">
            <v>28204659</v>
          </cell>
          <cell r="B12" t="str">
            <v>ANYOSA CHUCHON RUDY OSWALDO</v>
          </cell>
          <cell r="C12" t="str">
            <v>ESPECIALISTA IV</v>
          </cell>
          <cell r="D12" t="str">
            <v>DIRECCION DE PROMOCION SOCIAL Y CAPACITACION</v>
          </cell>
          <cell r="E12">
            <v>40969</v>
          </cell>
          <cell r="F12" t="str">
            <v>VIGENTE</v>
          </cell>
          <cell r="G12" t="str">
            <v>CAS D.L. 1057</v>
          </cell>
          <cell r="H12" t="str">
            <v>-</v>
          </cell>
          <cell r="I12" t="str">
            <v>-</v>
          </cell>
          <cell r="J12">
            <v>5500</v>
          </cell>
          <cell r="K12">
            <v>5500</v>
          </cell>
          <cell r="L12">
            <v>5500</v>
          </cell>
          <cell r="M12">
            <v>5500</v>
          </cell>
          <cell r="N12">
            <v>5500</v>
          </cell>
          <cell r="O12">
            <v>5500</v>
          </cell>
          <cell r="T12">
            <v>33000</v>
          </cell>
        </row>
        <row r="13">
          <cell r="A13" t="str">
            <v>10801894</v>
          </cell>
          <cell r="B13" t="str">
            <v>APAZA MAMANI CELIA ROSARIO</v>
          </cell>
          <cell r="C13" t="str">
            <v>ESPECIALISTA II</v>
          </cell>
          <cell r="D13" t="str">
            <v>DIRECCION DE PROMOCION SOCIAL Y CAPACITACION</v>
          </cell>
          <cell r="E13">
            <v>40976</v>
          </cell>
          <cell r="F13" t="str">
            <v>VIGENTE</v>
          </cell>
          <cell r="G13" t="str">
            <v>CAS D.L. 1057</v>
          </cell>
          <cell r="H13" t="str">
            <v>-</v>
          </cell>
          <cell r="I13" t="str">
            <v>-</v>
          </cell>
          <cell r="J13">
            <v>3450</v>
          </cell>
          <cell r="K13">
            <v>4500</v>
          </cell>
          <cell r="L13">
            <v>4440</v>
          </cell>
          <cell r="M13">
            <v>4500</v>
          </cell>
          <cell r="N13">
            <v>4500</v>
          </cell>
          <cell r="O13">
            <v>4500</v>
          </cell>
          <cell r="T13">
            <v>25890</v>
          </cell>
        </row>
        <row r="14">
          <cell r="A14" t="str">
            <v>09561063</v>
          </cell>
          <cell r="B14" t="str">
            <v>BARRANTES  MARTINEZ ARMANDO MARTIN</v>
          </cell>
          <cell r="C14" t="str">
            <v>ESPECIALISTA IV</v>
          </cell>
          <cell r="D14" t="str">
            <v>DIRECCION DE PROMOCION SOCIAL Y CAPACITACION</v>
          </cell>
          <cell r="E14">
            <v>40969</v>
          </cell>
          <cell r="F14">
            <v>41029</v>
          </cell>
          <cell r="G14" t="str">
            <v>CAS D.L. 1057</v>
          </cell>
          <cell r="H14" t="str">
            <v>-</v>
          </cell>
          <cell r="I14" t="str">
            <v>-</v>
          </cell>
          <cell r="J14">
            <v>5500</v>
          </cell>
          <cell r="K14">
            <v>5500</v>
          </cell>
          <cell r="L14" t="str">
            <v>-</v>
          </cell>
          <cell r="M14" t="str">
            <v>-</v>
          </cell>
          <cell r="N14" t="str">
            <v>-</v>
          </cell>
          <cell r="O14" t="str">
            <v>-</v>
          </cell>
          <cell r="T14">
            <v>11000</v>
          </cell>
        </row>
        <row r="15">
          <cell r="A15" t="str">
            <v>40637798</v>
          </cell>
          <cell r="B15" t="str">
            <v>CHUMACERO MACHADO KARINA BEATRIZ</v>
          </cell>
          <cell r="C15" t="str">
            <v>ESPECIALISTA II</v>
          </cell>
          <cell r="D15" t="str">
            <v>DIRECCION DE PROMOCION SOCIAL Y CAPACITACION</v>
          </cell>
          <cell r="E15">
            <v>40980</v>
          </cell>
          <cell r="F15">
            <v>41071</v>
          </cell>
          <cell r="G15" t="str">
            <v>CAS D.L. 1057</v>
          </cell>
          <cell r="H15" t="str">
            <v>-</v>
          </cell>
          <cell r="I15" t="str">
            <v>-</v>
          </cell>
          <cell r="J15">
            <v>2217</v>
          </cell>
          <cell r="K15">
            <v>3500</v>
          </cell>
          <cell r="L15">
            <v>3500</v>
          </cell>
          <cell r="M15">
            <v>1283.33</v>
          </cell>
          <cell r="N15" t="str">
            <v>-</v>
          </cell>
          <cell r="O15" t="str">
            <v>-</v>
          </cell>
          <cell r="T15">
            <v>10500.33</v>
          </cell>
        </row>
        <row r="16">
          <cell r="A16" t="str">
            <v>00839674</v>
          </cell>
          <cell r="B16" t="str">
            <v>MERINO  CARDENAS PATRICIA DE JESUS</v>
          </cell>
          <cell r="C16" t="str">
            <v>ESPECIALISTA II</v>
          </cell>
          <cell r="D16" t="str">
            <v>DIRECCION DE PROMOCION SOCIAL Y CAPACITACION</v>
          </cell>
          <cell r="E16">
            <v>40969</v>
          </cell>
          <cell r="F16" t="str">
            <v>VIGENTE</v>
          </cell>
          <cell r="G16" t="str">
            <v>CAS D.L. 1057</v>
          </cell>
          <cell r="H16" t="str">
            <v>-</v>
          </cell>
          <cell r="I16" t="str">
            <v>-</v>
          </cell>
          <cell r="J16">
            <v>3500</v>
          </cell>
          <cell r="K16">
            <v>3500</v>
          </cell>
          <cell r="L16">
            <v>3500</v>
          </cell>
          <cell r="M16">
            <v>3500</v>
          </cell>
          <cell r="N16">
            <v>3500</v>
          </cell>
          <cell r="O16">
            <v>3500</v>
          </cell>
          <cell r="T16">
            <v>21000</v>
          </cell>
        </row>
        <row r="17">
          <cell r="A17" t="str">
            <v>41033001</v>
          </cell>
          <cell r="B17" t="str">
            <v>MORENO  TOLEDO CESAR JOSUE</v>
          </cell>
          <cell r="C17" t="str">
            <v>ESPECIALISTA II</v>
          </cell>
          <cell r="D17" t="str">
            <v>DIRECCION DE PROMOCION SOCIAL Y CAPACITACION</v>
          </cell>
          <cell r="E17">
            <v>40969</v>
          </cell>
          <cell r="F17" t="str">
            <v>VIGENTE</v>
          </cell>
          <cell r="G17" t="str">
            <v>CAS D.L. 1057</v>
          </cell>
          <cell r="H17" t="str">
            <v>-</v>
          </cell>
          <cell r="I17" t="str">
            <v>-</v>
          </cell>
          <cell r="J17">
            <v>4500</v>
          </cell>
          <cell r="K17">
            <v>4500</v>
          </cell>
          <cell r="L17">
            <v>4451</v>
          </cell>
          <cell r="M17">
            <v>4500</v>
          </cell>
          <cell r="N17">
            <v>4500</v>
          </cell>
          <cell r="O17">
            <v>4500</v>
          </cell>
          <cell r="T17">
            <v>26951</v>
          </cell>
        </row>
        <row r="18">
          <cell r="A18" t="str">
            <v>21859150</v>
          </cell>
          <cell r="B18" t="str">
            <v>QUISPE  GARCIA MIRKO RAUL</v>
          </cell>
          <cell r="C18" t="str">
            <v>ESPECIALISTA I</v>
          </cell>
          <cell r="D18" t="str">
            <v>DIRECCION DE PROMOCION SOCIAL Y CAPACITACION</v>
          </cell>
          <cell r="E18">
            <v>40969</v>
          </cell>
          <cell r="F18" t="str">
            <v>VIGENTE</v>
          </cell>
          <cell r="G18" t="str">
            <v>CAS D.L. 1057</v>
          </cell>
          <cell r="H18" t="str">
            <v>-</v>
          </cell>
          <cell r="I18" t="str">
            <v>-</v>
          </cell>
          <cell r="J18">
            <v>3000</v>
          </cell>
          <cell r="K18">
            <v>3000</v>
          </cell>
          <cell r="L18">
            <v>3000</v>
          </cell>
          <cell r="M18">
            <v>3000</v>
          </cell>
          <cell r="N18">
            <v>3000</v>
          </cell>
          <cell r="O18">
            <v>3000</v>
          </cell>
          <cell r="T18">
            <v>18000</v>
          </cell>
        </row>
        <row r="19">
          <cell r="A19" t="str">
            <v>15953256</v>
          </cell>
          <cell r="B19" t="str">
            <v>ROSALES LOPEZ ROSA LUZ</v>
          </cell>
          <cell r="C19" t="str">
            <v>ESPECIALISTA I</v>
          </cell>
          <cell r="D19" t="str">
            <v>DIRECCION DE PROMOCION SOCIAL Y CAPACITACION</v>
          </cell>
          <cell r="E19">
            <v>40969</v>
          </cell>
          <cell r="F19" t="str">
            <v>VIGENTE</v>
          </cell>
          <cell r="G19" t="str">
            <v>CAS D.L. 1057</v>
          </cell>
          <cell r="H19" t="str">
            <v>-</v>
          </cell>
          <cell r="I19" t="str">
            <v>-</v>
          </cell>
          <cell r="J19">
            <v>3000</v>
          </cell>
          <cell r="K19">
            <v>3000</v>
          </cell>
          <cell r="L19">
            <v>3000</v>
          </cell>
          <cell r="M19">
            <v>3000</v>
          </cell>
          <cell r="N19">
            <v>3000</v>
          </cell>
          <cell r="O19">
            <v>3000</v>
          </cell>
          <cell r="T19">
            <v>18000</v>
          </cell>
        </row>
        <row r="20">
          <cell r="A20" t="str">
            <v>08478823</v>
          </cell>
          <cell r="B20" t="str">
            <v>RUEDA  AYALA CARLOS GUILLERMO</v>
          </cell>
          <cell r="C20" t="str">
            <v>ESPECIALISTA I</v>
          </cell>
          <cell r="D20" t="str">
            <v>DIRECCION DE PROMOCION SOCIAL Y CAPACITACION</v>
          </cell>
          <cell r="E20">
            <v>40969</v>
          </cell>
          <cell r="F20" t="str">
            <v>VIGENTE</v>
          </cell>
          <cell r="G20" t="str">
            <v>CAS D.L. 1057</v>
          </cell>
          <cell r="H20" t="str">
            <v>-</v>
          </cell>
          <cell r="I20" t="str">
            <v>-</v>
          </cell>
          <cell r="J20">
            <v>3000</v>
          </cell>
          <cell r="K20">
            <v>3000</v>
          </cell>
          <cell r="L20">
            <v>3000</v>
          </cell>
          <cell r="M20">
            <v>3000</v>
          </cell>
          <cell r="N20">
            <v>3000</v>
          </cell>
          <cell r="O20">
            <v>3000</v>
          </cell>
          <cell r="T20">
            <v>18000</v>
          </cell>
        </row>
        <row r="21">
          <cell r="A21" t="str">
            <v>42352091</v>
          </cell>
          <cell r="B21" t="str">
            <v>PAREDES ALPONTE ANGELA MARIA</v>
          </cell>
          <cell r="C21" t="str">
            <v>ESPECIALISTA I</v>
          </cell>
          <cell r="D21" t="str">
            <v>DIRECCION DE PROMOCION SOCIAL Y CAPACITACION</v>
          </cell>
          <cell r="E21">
            <v>41001</v>
          </cell>
          <cell r="F21">
            <v>41122</v>
          </cell>
          <cell r="G21" t="str">
            <v>CAS D.L. 1057</v>
          </cell>
          <cell r="H21" t="str">
            <v>-</v>
          </cell>
          <cell r="I21" t="str">
            <v>-</v>
          </cell>
          <cell r="J21" t="str">
            <v>-</v>
          </cell>
          <cell r="K21">
            <v>2900</v>
          </cell>
          <cell r="L21">
            <v>3000</v>
          </cell>
          <cell r="M21">
            <v>3000</v>
          </cell>
          <cell r="N21">
            <v>3000</v>
          </cell>
          <cell r="O21" t="str">
            <v>-</v>
          </cell>
          <cell r="T21">
            <v>11900</v>
          </cell>
        </row>
        <row r="22">
          <cell r="A22" t="str">
            <v>23933524</v>
          </cell>
          <cell r="B22" t="str">
            <v>SANTOYO CRUZ TRICIA</v>
          </cell>
          <cell r="C22" t="str">
            <v>DIRECTORA DE PROYECTOS</v>
          </cell>
          <cell r="D22" t="str">
            <v>DIRECCION DE PROYECTOS</v>
          </cell>
          <cell r="E22">
            <v>40889</v>
          </cell>
          <cell r="F22">
            <v>40939</v>
          </cell>
          <cell r="G22" t="str">
            <v>CAS D.L. 1057</v>
          </cell>
          <cell r="H22">
            <v>8500</v>
          </cell>
          <cell r="I22" t="str">
            <v>-</v>
          </cell>
          <cell r="J22" t="str">
            <v>-</v>
          </cell>
          <cell r="K22" t="str">
            <v>-</v>
          </cell>
          <cell r="L22" t="str">
            <v>-</v>
          </cell>
          <cell r="M22" t="str">
            <v>-</v>
          </cell>
          <cell r="N22" t="str">
            <v>-</v>
          </cell>
          <cell r="O22" t="str">
            <v>-</v>
          </cell>
          <cell r="T22">
            <v>8500</v>
          </cell>
        </row>
        <row r="23">
          <cell r="A23" t="str">
            <v>08211108</v>
          </cell>
          <cell r="B23" t="str">
            <v>DEL CASTILLO   ALCAZAR LUCIANO JOSE MARIA</v>
          </cell>
          <cell r="C23" t="str">
            <v>DIRECTOR DE PROYECTOS</v>
          </cell>
          <cell r="D23" t="str">
            <v>DIRECCION DE PROYECTOS</v>
          </cell>
          <cell r="E23">
            <v>40940</v>
          </cell>
          <cell r="F23" t="str">
            <v>VIGENTE</v>
          </cell>
          <cell r="G23" t="str">
            <v>CAS D.L. 1057</v>
          </cell>
          <cell r="H23" t="str">
            <v>-</v>
          </cell>
          <cell r="I23">
            <v>10000</v>
          </cell>
          <cell r="J23">
            <v>10000</v>
          </cell>
          <cell r="K23">
            <v>10000</v>
          </cell>
          <cell r="L23">
            <v>9990</v>
          </cell>
          <cell r="M23">
            <v>10000</v>
          </cell>
          <cell r="N23">
            <v>10000</v>
          </cell>
          <cell r="O23">
            <v>10000</v>
          </cell>
          <cell r="T23">
            <v>69990</v>
          </cell>
        </row>
        <row r="24">
          <cell r="A24" t="str">
            <v>07873080</v>
          </cell>
          <cell r="B24" t="str">
            <v>TUPIA MELENDEZ BERTHA MILAGROS</v>
          </cell>
          <cell r="C24" t="str">
            <v>ASISTENTE ADMINISTRATIVO</v>
          </cell>
          <cell r="D24" t="str">
            <v>DIRECCION DE PROYECTOS</v>
          </cell>
          <cell r="E24">
            <v>40969</v>
          </cell>
          <cell r="F24" t="str">
            <v>VIGENTE</v>
          </cell>
          <cell r="G24" t="str">
            <v>CAS D.L. 1057</v>
          </cell>
          <cell r="H24" t="str">
            <v>-</v>
          </cell>
          <cell r="I24" t="str">
            <v>-</v>
          </cell>
          <cell r="J24">
            <v>2500</v>
          </cell>
          <cell r="K24">
            <v>2500</v>
          </cell>
          <cell r="L24">
            <v>2500</v>
          </cell>
          <cell r="M24">
            <v>2500</v>
          </cell>
          <cell r="N24">
            <v>2500</v>
          </cell>
          <cell r="O24">
            <v>2500</v>
          </cell>
          <cell r="T24">
            <v>15000</v>
          </cell>
        </row>
        <row r="25">
          <cell r="A25" t="str">
            <v>32843538</v>
          </cell>
          <cell r="B25" t="str">
            <v>SICCHA MARTINEZ DOMINGO SORIANO</v>
          </cell>
          <cell r="C25" t="str">
            <v xml:space="preserve">ESPECIALISTA </v>
          </cell>
          <cell r="D25" t="str">
            <v>DIRECCION DE PROYECTOS</v>
          </cell>
          <cell r="E25">
            <v>41102</v>
          </cell>
          <cell r="F25" t="str">
            <v>VIGENTE</v>
          </cell>
          <cell r="G25" t="str">
            <v>CAS D.L. 1057</v>
          </cell>
          <cell r="H25" t="str">
            <v>-</v>
          </cell>
          <cell r="I25" t="str">
            <v>-</v>
          </cell>
          <cell r="J25" t="str">
            <v>-</v>
          </cell>
          <cell r="K25" t="str">
            <v>-</v>
          </cell>
          <cell r="L25" t="str">
            <v>-</v>
          </cell>
          <cell r="M25" t="str">
            <v>-</v>
          </cell>
          <cell r="N25">
            <v>2533.33</v>
          </cell>
          <cell r="O25">
            <v>4000</v>
          </cell>
          <cell r="T25">
            <v>6533.33</v>
          </cell>
        </row>
        <row r="26">
          <cell r="A26" t="str">
            <v>09873933</v>
          </cell>
          <cell r="B26" t="str">
            <v>LEO  TAPIA MARIA DEL CARMEN</v>
          </cell>
          <cell r="C26" t="str">
            <v>ASESORA DE GESTION ADMINISTRATIVA</v>
          </cell>
          <cell r="D26" t="str">
            <v>DIRECCION NACIONAL</v>
          </cell>
          <cell r="E26">
            <v>40777</v>
          </cell>
          <cell r="F26">
            <v>40939</v>
          </cell>
          <cell r="G26" t="str">
            <v>CAS D.L. 1057</v>
          </cell>
          <cell r="H26">
            <v>8000</v>
          </cell>
          <cell r="I26" t="str">
            <v>-</v>
          </cell>
          <cell r="J26" t="str">
            <v>-</v>
          </cell>
          <cell r="K26" t="str">
            <v>-</v>
          </cell>
          <cell r="L26" t="str">
            <v>-</v>
          </cell>
          <cell r="M26" t="str">
            <v>-</v>
          </cell>
          <cell r="N26" t="str">
            <v>-</v>
          </cell>
          <cell r="O26" t="str">
            <v>-</v>
          </cell>
          <cell r="T26">
            <v>8000</v>
          </cell>
        </row>
        <row r="27">
          <cell r="A27" t="str">
            <v>07969851</v>
          </cell>
          <cell r="B27" t="str">
            <v>INFANZON GUTIERREZ IVAN LUIS</v>
          </cell>
          <cell r="C27" t="str">
            <v>DIRECTOR NACIONAL</v>
          </cell>
          <cell r="D27" t="str">
            <v>DIRECCION NACIONAL</v>
          </cell>
          <cell r="E27">
            <v>40834</v>
          </cell>
          <cell r="F27">
            <v>40916</v>
          </cell>
          <cell r="G27" t="str">
            <v>CAS D.L. 1057</v>
          </cell>
          <cell r="H27">
            <v>4000</v>
          </cell>
          <cell r="I27" t="str">
            <v>-</v>
          </cell>
          <cell r="J27" t="str">
            <v>-</v>
          </cell>
          <cell r="K27" t="str">
            <v>-</v>
          </cell>
          <cell r="L27" t="str">
            <v>-</v>
          </cell>
          <cell r="M27" t="str">
            <v>-</v>
          </cell>
          <cell r="N27" t="str">
            <v>-</v>
          </cell>
          <cell r="O27" t="str">
            <v>-</v>
          </cell>
          <cell r="T27">
            <v>4000</v>
          </cell>
        </row>
        <row r="28">
          <cell r="A28" t="str">
            <v>07257699</v>
          </cell>
          <cell r="B28" t="str">
            <v>VASQUEZ VINCES LUCY TERESA</v>
          </cell>
          <cell r="C28" t="str">
            <v>DIRECTORA NACIONAL</v>
          </cell>
          <cell r="D28" t="str">
            <v>DIRECCION NACIONAL</v>
          </cell>
          <cell r="E28">
            <v>40917</v>
          </cell>
          <cell r="F28" t="str">
            <v>VIGENTE</v>
          </cell>
          <cell r="G28" t="str">
            <v>CAS D.L. 1057</v>
          </cell>
          <cell r="H28">
            <v>10266.66</v>
          </cell>
          <cell r="I28">
            <v>14000</v>
          </cell>
          <cell r="J28">
            <v>14000</v>
          </cell>
          <cell r="K28">
            <v>14000</v>
          </cell>
          <cell r="L28">
            <v>14000</v>
          </cell>
          <cell r="M28">
            <v>14000</v>
          </cell>
          <cell r="N28">
            <v>14000</v>
          </cell>
          <cell r="O28">
            <v>14000</v>
          </cell>
          <cell r="T28">
            <v>108266.66</v>
          </cell>
        </row>
        <row r="29">
          <cell r="A29" t="str">
            <v>10357998</v>
          </cell>
          <cell r="B29" t="str">
            <v>PARIONA QUISPE MARITZA</v>
          </cell>
          <cell r="C29" t="str">
            <v>ASISTENTE ADMINISTRATIVO</v>
          </cell>
          <cell r="D29" t="str">
            <v>DIRECCION NACIONAL</v>
          </cell>
          <cell r="E29">
            <v>40954</v>
          </cell>
          <cell r="F29" t="str">
            <v>VIGENTE</v>
          </cell>
          <cell r="G29" t="str">
            <v>CAS D.L. 1057</v>
          </cell>
          <cell r="H29" t="str">
            <v>-</v>
          </cell>
          <cell r="I29">
            <v>1600</v>
          </cell>
          <cell r="J29">
            <v>3000</v>
          </cell>
          <cell r="K29">
            <v>3000</v>
          </cell>
          <cell r="L29">
            <v>3000</v>
          </cell>
          <cell r="M29">
            <v>3000</v>
          </cell>
          <cell r="N29">
            <v>3000</v>
          </cell>
          <cell r="O29">
            <v>3000</v>
          </cell>
          <cell r="T29">
            <v>19600</v>
          </cell>
        </row>
        <row r="30">
          <cell r="A30" t="str">
            <v>18173189</v>
          </cell>
          <cell r="B30" t="str">
            <v>MURGA PINILLOS AUREA YSABEL</v>
          </cell>
          <cell r="C30" t="str">
            <v xml:space="preserve">ASESOR II </v>
          </cell>
          <cell r="D30" t="str">
            <v>DIRECCION NACIONAL</v>
          </cell>
          <cell r="E30">
            <v>41024</v>
          </cell>
          <cell r="F30" t="str">
            <v>VIGENTE</v>
          </cell>
          <cell r="G30" t="str">
            <v>CAS D.L. 1057</v>
          </cell>
          <cell r="H30" t="str">
            <v>-</v>
          </cell>
          <cell r="I30" t="str">
            <v>-</v>
          </cell>
          <cell r="J30" t="str">
            <v>-</v>
          </cell>
          <cell r="K30" t="str">
            <v>-</v>
          </cell>
          <cell r="L30">
            <v>10800</v>
          </cell>
          <cell r="M30">
            <v>9000</v>
          </cell>
          <cell r="N30">
            <v>9000</v>
          </cell>
          <cell r="O30">
            <v>9000</v>
          </cell>
          <cell r="T30">
            <v>37800</v>
          </cell>
        </row>
        <row r="31">
          <cell r="A31" t="str">
            <v>10585079</v>
          </cell>
          <cell r="B31" t="str">
            <v>GRIMALDO VALENCIA ERIKA LORENA</v>
          </cell>
          <cell r="C31" t="str">
            <v>ASISTENTE ADMINISTRATIVO</v>
          </cell>
          <cell r="D31" t="str">
            <v>OFICINA DE ADMINISTRACION Y FINANZAS</v>
          </cell>
          <cell r="E31">
            <v>39722</v>
          </cell>
          <cell r="F31" t="str">
            <v>VIGENTE</v>
          </cell>
          <cell r="G31" t="str">
            <v>CAS D.L. 1057</v>
          </cell>
          <cell r="H31">
            <v>2500</v>
          </cell>
          <cell r="I31">
            <v>2500</v>
          </cell>
          <cell r="J31">
            <v>2500</v>
          </cell>
          <cell r="K31">
            <v>2500</v>
          </cell>
          <cell r="L31">
            <v>2500</v>
          </cell>
          <cell r="M31">
            <v>2500</v>
          </cell>
          <cell r="N31">
            <v>2500</v>
          </cell>
          <cell r="O31">
            <v>2500</v>
          </cell>
          <cell r="T31">
            <v>20000</v>
          </cell>
        </row>
        <row r="32">
          <cell r="A32" t="str">
            <v>10799012</v>
          </cell>
          <cell r="B32" t="str">
            <v>ARIZAGA  FORNO CARMEN CECILIA</v>
          </cell>
          <cell r="C32" t="str">
            <v>JEFA DE LA OFICINA DE ADMINISTRACION Y FINANZAS</v>
          </cell>
          <cell r="D32" t="str">
            <v>OFICINA DE ADMINISTRACION Y FINANZAS</v>
          </cell>
          <cell r="E32">
            <v>40889</v>
          </cell>
          <cell r="F32">
            <v>40967</v>
          </cell>
          <cell r="G32" t="str">
            <v>CAS D.L. 1057</v>
          </cell>
          <cell r="H32">
            <v>8500</v>
          </cell>
          <cell r="I32">
            <v>8500</v>
          </cell>
          <cell r="J32" t="str">
            <v>-</v>
          </cell>
          <cell r="K32" t="str">
            <v>-</v>
          </cell>
          <cell r="L32" t="str">
            <v>-</v>
          </cell>
          <cell r="M32" t="str">
            <v>-</v>
          </cell>
          <cell r="N32" t="str">
            <v>-</v>
          </cell>
          <cell r="O32" t="str">
            <v>-</v>
          </cell>
          <cell r="T32">
            <v>17000</v>
          </cell>
        </row>
        <row r="33">
          <cell r="A33" t="str">
            <v>15726021</v>
          </cell>
          <cell r="B33" t="str">
            <v>MATURRANO  LEON DE REYNAGA NOEMI</v>
          </cell>
          <cell r="C33" t="str">
            <v>JEFA DE LA OFICINA DE ADMINISTRACION Y FINANZAS</v>
          </cell>
          <cell r="D33" t="str">
            <v>OFICINA DE ADMINISTRACION Y FINANZAS</v>
          </cell>
          <cell r="E33">
            <v>40974</v>
          </cell>
          <cell r="F33" t="str">
            <v>VIGENTE</v>
          </cell>
          <cell r="G33" t="str">
            <v>CAS D.L. 1057</v>
          </cell>
          <cell r="H33" t="str">
            <v>-</v>
          </cell>
          <cell r="I33" t="str">
            <v>-</v>
          </cell>
          <cell r="J33">
            <v>8333</v>
          </cell>
          <cell r="K33">
            <v>10000</v>
          </cell>
          <cell r="L33">
            <v>10000</v>
          </cell>
          <cell r="M33">
            <v>10000</v>
          </cell>
          <cell r="N33">
            <v>10000</v>
          </cell>
          <cell r="O33">
            <v>10000</v>
          </cell>
          <cell r="T33">
            <v>58333</v>
          </cell>
        </row>
        <row r="34">
          <cell r="A34" t="str">
            <v>40601700</v>
          </cell>
          <cell r="B34" t="str">
            <v>CASTILLO POMA MIGUEL ARMANDO</v>
          </cell>
          <cell r="C34" t="str">
            <v>ESPECIALISTA EN FINANZAS IV</v>
          </cell>
          <cell r="D34" t="str">
            <v>OFICINA DE ADMINISTRACION Y FINANZAS</v>
          </cell>
          <cell r="E34">
            <v>41003</v>
          </cell>
          <cell r="F34" t="str">
            <v>VIGENTE</v>
          </cell>
          <cell r="G34" t="str">
            <v>CAS D.L. 1057</v>
          </cell>
          <cell r="H34" t="str">
            <v>-</v>
          </cell>
          <cell r="I34" t="str">
            <v>-</v>
          </cell>
          <cell r="J34" t="str">
            <v>-</v>
          </cell>
          <cell r="K34">
            <v>4950</v>
          </cell>
          <cell r="L34">
            <v>5497</v>
          </cell>
          <cell r="M34">
            <v>5500</v>
          </cell>
          <cell r="N34">
            <v>5500</v>
          </cell>
          <cell r="O34">
            <v>5500</v>
          </cell>
          <cell r="T34">
            <v>26947</v>
          </cell>
        </row>
        <row r="35">
          <cell r="A35" t="str">
            <v>07251555</v>
          </cell>
          <cell r="B35" t="str">
            <v>VALDEZ CASTILLO MANUEL FRANCISCO</v>
          </cell>
          <cell r="C35" t="str">
            <v>JEFE DE LA OFICINA DE PLANIFICACION, PRESUPUESTO Y MONITOREO</v>
          </cell>
          <cell r="D35" t="str">
            <v>OFICINA DE PLANIFICACION Y PRESUPUESTO Y MONITOREO</v>
          </cell>
          <cell r="E35">
            <v>40777</v>
          </cell>
          <cell r="F35">
            <v>40939</v>
          </cell>
          <cell r="G35" t="str">
            <v>CAS D.L. 1057</v>
          </cell>
          <cell r="H35">
            <v>8500</v>
          </cell>
          <cell r="I35" t="str">
            <v>-</v>
          </cell>
          <cell r="J35" t="str">
            <v>-</v>
          </cell>
          <cell r="K35" t="str">
            <v>-</v>
          </cell>
          <cell r="L35" t="str">
            <v>-</v>
          </cell>
          <cell r="M35" t="str">
            <v>-</v>
          </cell>
          <cell r="N35" t="str">
            <v>-</v>
          </cell>
          <cell r="O35" t="str">
            <v>-</v>
          </cell>
          <cell r="T35">
            <v>8500</v>
          </cell>
        </row>
        <row r="36">
          <cell r="A36" t="str">
            <v>09747349</v>
          </cell>
          <cell r="B36" t="str">
            <v>CORZO VALDIGLESIAS VICENTE DANIEL</v>
          </cell>
          <cell r="C36" t="str">
            <v>JEFE DE LA OFICINA DE PLANIFICACION, PRESUPUESTO Y MONITOREO</v>
          </cell>
          <cell r="D36" t="str">
            <v>OFICINA DE PLANIFICACION Y PRESUPUESTO Y MONITOREO</v>
          </cell>
          <cell r="E36">
            <v>40940</v>
          </cell>
          <cell r="F36" t="str">
            <v>VIGENTE</v>
          </cell>
          <cell r="G36" t="str">
            <v>CAS D.L. 1057</v>
          </cell>
          <cell r="H36" t="str">
            <v>-</v>
          </cell>
          <cell r="I36">
            <v>9000</v>
          </cell>
          <cell r="J36">
            <v>9000</v>
          </cell>
          <cell r="K36">
            <v>9000</v>
          </cell>
          <cell r="L36">
            <v>9000</v>
          </cell>
          <cell r="M36">
            <v>9000</v>
          </cell>
          <cell r="N36">
            <v>9000</v>
          </cell>
          <cell r="O36">
            <v>9000</v>
          </cell>
          <cell r="T36">
            <v>63000</v>
          </cell>
        </row>
        <row r="37">
          <cell r="A37" t="str">
            <v>43314431</v>
          </cell>
          <cell r="B37" t="str">
            <v>MARCELO   PUENTE GABY REGINA</v>
          </cell>
          <cell r="C37" t="str">
            <v>ASISTENTE</v>
          </cell>
          <cell r="D37" t="str">
            <v>OFICINA DE PLANIFICACION Y PRESUPUESTO Y MONITOREO</v>
          </cell>
          <cell r="E37">
            <v>40977</v>
          </cell>
          <cell r="F37" t="str">
            <v>VIGENTE</v>
          </cell>
          <cell r="G37" t="str">
            <v>CAS D.L. 1057</v>
          </cell>
          <cell r="H37" t="str">
            <v>-</v>
          </cell>
          <cell r="I37" t="str">
            <v>-</v>
          </cell>
          <cell r="J37">
            <v>1833</v>
          </cell>
          <cell r="K37">
            <v>2500</v>
          </cell>
          <cell r="L37">
            <v>2492</v>
          </cell>
          <cell r="M37">
            <v>2500</v>
          </cell>
          <cell r="N37">
            <v>2500</v>
          </cell>
          <cell r="O37">
            <v>2500</v>
          </cell>
          <cell r="T37">
            <v>14325</v>
          </cell>
        </row>
        <row r="38">
          <cell r="A38" t="str">
            <v>07625738</v>
          </cell>
          <cell r="B38" t="str">
            <v>MORALES MORALES ANDRES JAVIER</v>
          </cell>
          <cell r="C38" t="str">
            <v>PLANIFICADOR III</v>
          </cell>
          <cell r="D38" t="str">
            <v>OFICINA DE PLANIFICACION Y PRESUPUESTO Y MONITOREO</v>
          </cell>
          <cell r="E38">
            <v>40969</v>
          </cell>
          <cell r="F38" t="str">
            <v>VIGENTE</v>
          </cell>
          <cell r="G38" t="str">
            <v>CAS D.L. 1057</v>
          </cell>
          <cell r="H38" t="str">
            <v>-</v>
          </cell>
          <cell r="I38" t="str">
            <v>-</v>
          </cell>
          <cell r="J38">
            <v>8500</v>
          </cell>
          <cell r="K38">
            <v>8500</v>
          </cell>
          <cell r="L38">
            <v>8500</v>
          </cell>
          <cell r="M38">
            <v>8500</v>
          </cell>
          <cell r="N38">
            <v>8500</v>
          </cell>
          <cell r="O38">
            <v>8500</v>
          </cell>
          <cell r="T38">
            <v>51000</v>
          </cell>
        </row>
        <row r="39">
          <cell r="A39" t="str">
            <v>44026251</v>
          </cell>
          <cell r="B39" t="str">
            <v xml:space="preserve">VICENTE CRUZ VANESSA YULIANA  </v>
          </cell>
          <cell r="C39" t="str">
            <v>ASISTENTE ADMINISTRATIVO</v>
          </cell>
          <cell r="D39" t="str">
            <v>OFICINA DE PLANIFICACION Y PRESUPUESTO Y MONITOREO</v>
          </cell>
          <cell r="E39">
            <v>41100</v>
          </cell>
          <cell r="F39" t="str">
            <v>VIGENTE</v>
          </cell>
          <cell r="G39" t="str">
            <v>CAS D.L. 1057</v>
          </cell>
          <cell r="H39" t="str">
            <v>-</v>
          </cell>
          <cell r="I39" t="str">
            <v>-</v>
          </cell>
          <cell r="J39" t="str">
            <v>-</v>
          </cell>
          <cell r="K39" t="str">
            <v>-</v>
          </cell>
          <cell r="L39" t="str">
            <v>-</v>
          </cell>
          <cell r="M39" t="str">
            <v>-</v>
          </cell>
          <cell r="N39">
            <v>1400</v>
          </cell>
          <cell r="O39">
            <v>2000</v>
          </cell>
          <cell r="T39">
            <v>3400</v>
          </cell>
        </row>
        <row r="40">
          <cell r="A40" t="str">
            <v>40560475</v>
          </cell>
          <cell r="B40" t="str">
            <v>CANAHUIRE PAREDES CARMEN ROSA</v>
          </cell>
          <cell r="C40" t="str">
            <v>ESPECIALISTA EN PRESUPUESTO III</v>
          </cell>
          <cell r="D40" t="str">
            <v>OFICINA DE PLANIFICACION Y PRESUPUESTO Y MONITOREO</v>
          </cell>
          <cell r="E40">
            <v>41052</v>
          </cell>
          <cell r="F40" t="str">
            <v>VIGENTE</v>
          </cell>
          <cell r="G40" t="str">
            <v>CAS D.L. 1057</v>
          </cell>
          <cell r="H40" t="str">
            <v>-</v>
          </cell>
          <cell r="I40" t="str">
            <v>-</v>
          </cell>
          <cell r="J40" t="str">
            <v>-</v>
          </cell>
          <cell r="K40" t="str">
            <v>-</v>
          </cell>
          <cell r="L40" t="str">
            <v>-</v>
          </cell>
          <cell r="M40">
            <v>6333.33</v>
          </cell>
          <cell r="N40">
            <v>5000</v>
          </cell>
          <cell r="O40">
            <v>5000</v>
          </cell>
          <cell r="T40">
            <v>16333.33</v>
          </cell>
        </row>
        <row r="41">
          <cell r="A41" t="str">
            <v>40441469</v>
          </cell>
          <cell r="B41" t="str">
            <v>DIAZ  FLORES CRISTINA HAYDEE</v>
          </cell>
          <cell r="C41" t="str">
            <v>ASISTENTE ADMINISTRATIVO</v>
          </cell>
          <cell r="D41" t="str">
            <v>SECRETARIA EJECUTIVA</v>
          </cell>
          <cell r="E41">
            <v>40197</v>
          </cell>
          <cell r="F41" t="str">
            <v>VIGENTE</v>
          </cell>
          <cell r="G41" t="str">
            <v>CAS D.L. 1057</v>
          </cell>
          <cell r="H41">
            <v>2500</v>
          </cell>
          <cell r="I41">
            <v>2500</v>
          </cell>
          <cell r="J41">
            <v>2500</v>
          </cell>
          <cell r="K41">
            <v>2500</v>
          </cell>
          <cell r="L41">
            <v>2500</v>
          </cell>
          <cell r="M41">
            <v>2500</v>
          </cell>
          <cell r="N41">
            <v>2500</v>
          </cell>
          <cell r="O41">
            <v>2500</v>
          </cell>
          <cell r="T41">
            <v>20000</v>
          </cell>
        </row>
        <row r="42">
          <cell r="A42" t="str">
            <v>10545304</v>
          </cell>
          <cell r="B42" t="str">
            <v>PASACHE CARDENAS CARLOS EDUARDO</v>
          </cell>
          <cell r="C42" t="str">
            <v>ABOGADO ASESOR I</v>
          </cell>
          <cell r="D42" t="str">
            <v>SECRETARIA EJECUTIVA</v>
          </cell>
          <cell r="E42">
            <v>40940</v>
          </cell>
          <cell r="F42" t="str">
            <v>VIGENTE</v>
          </cell>
          <cell r="G42" t="str">
            <v>CAS D.L. 1057</v>
          </cell>
          <cell r="H42" t="str">
            <v>-</v>
          </cell>
          <cell r="I42">
            <v>8500</v>
          </cell>
          <cell r="J42">
            <v>8500</v>
          </cell>
          <cell r="K42">
            <v>8500</v>
          </cell>
          <cell r="L42">
            <v>8500</v>
          </cell>
          <cell r="M42">
            <v>8500</v>
          </cell>
          <cell r="N42">
            <v>8500</v>
          </cell>
          <cell r="O42">
            <v>8500</v>
          </cell>
          <cell r="T42">
            <v>59500</v>
          </cell>
        </row>
        <row r="43">
          <cell r="A43" t="str">
            <v>09460612</v>
          </cell>
          <cell r="B43" t="str">
            <v>VALENTIN  ORTEGA MARIELA CLARET</v>
          </cell>
          <cell r="C43" t="str">
            <v>JEFA DE LA UNIDAD DE ASESORIA LEGAL</v>
          </cell>
          <cell r="D43" t="str">
            <v>UNIDAD DE ASESORIA LEGAL</v>
          </cell>
          <cell r="E43">
            <v>40834</v>
          </cell>
          <cell r="F43">
            <v>41043</v>
          </cell>
          <cell r="G43" t="str">
            <v>CAS D.L. 1057</v>
          </cell>
          <cell r="H43">
            <v>7000</v>
          </cell>
          <cell r="I43">
            <v>2100</v>
          </cell>
          <cell r="J43">
            <v>8667</v>
          </cell>
          <cell r="K43">
            <v>10000</v>
          </cell>
          <cell r="L43" t="str">
            <v>-</v>
          </cell>
          <cell r="M43" t="str">
            <v>-</v>
          </cell>
          <cell r="N43" t="str">
            <v>-</v>
          </cell>
          <cell r="O43" t="str">
            <v>-</v>
          </cell>
          <cell r="T43">
            <v>27767</v>
          </cell>
        </row>
        <row r="44">
          <cell r="A44" t="str">
            <v>07626453</v>
          </cell>
          <cell r="B44" t="str">
            <v>ESPINOZA VARGAS MONICA ANGELITA</v>
          </cell>
          <cell r="C44" t="str">
            <v>ABOGADO IV</v>
          </cell>
          <cell r="D44" t="str">
            <v>UNIDAD DE ASESORIA LEGAL</v>
          </cell>
          <cell r="E44">
            <v>40940</v>
          </cell>
          <cell r="F44">
            <v>41009</v>
          </cell>
          <cell r="G44" t="str">
            <v>CAS D.L. 1057</v>
          </cell>
          <cell r="H44" t="str">
            <v>-</v>
          </cell>
          <cell r="I44">
            <v>9000</v>
          </cell>
          <cell r="J44">
            <v>9000</v>
          </cell>
          <cell r="K44">
            <v>3000</v>
          </cell>
          <cell r="L44" t="str">
            <v>-</v>
          </cell>
          <cell r="M44" t="str">
            <v>-</v>
          </cell>
          <cell r="N44" t="str">
            <v>-</v>
          </cell>
          <cell r="O44" t="str">
            <v>-</v>
          </cell>
          <cell r="T44">
            <v>21000</v>
          </cell>
        </row>
        <row r="45">
          <cell r="A45" t="str">
            <v>41656919</v>
          </cell>
          <cell r="B45" t="str">
            <v>GAVILANO  IGLESIAS DORIS LORENA</v>
          </cell>
          <cell r="C45" t="str">
            <v>ABOGADO</v>
          </cell>
          <cell r="D45" t="str">
            <v>UNIDAD DE ASESORIA LEGAL</v>
          </cell>
          <cell r="E45">
            <v>40948</v>
          </cell>
          <cell r="F45">
            <v>41068</v>
          </cell>
          <cell r="G45" t="str">
            <v>CAS D.L. 1057</v>
          </cell>
          <cell r="H45" t="str">
            <v>-</v>
          </cell>
          <cell r="I45">
            <v>5133</v>
          </cell>
          <cell r="J45">
            <v>4200</v>
          </cell>
          <cell r="K45">
            <v>7000</v>
          </cell>
          <cell r="L45">
            <v>6975</v>
          </cell>
          <cell r="M45">
            <v>1866.66</v>
          </cell>
          <cell r="N45" t="str">
            <v>-</v>
          </cell>
          <cell r="O45" t="str">
            <v>-</v>
          </cell>
          <cell r="T45">
            <v>25174.66</v>
          </cell>
        </row>
        <row r="46">
          <cell r="A46" t="str">
            <v>09388317</v>
          </cell>
          <cell r="B46" t="str">
            <v>CARBAJAL MANCO YVONNE MIRTA</v>
          </cell>
          <cell r="C46" t="str">
            <v>ASISTENTE ADMINISTRATIVO</v>
          </cell>
          <cell r="D46" t="str">
            <v>UNIDAD DE ASESORIA LEGAL</v>
          </cell>
          <cell r="E46">
            <v>40969</v>
          </cell>
          <cell r="F46">
            <v>41090</v>
          </cell>
          <cell r="G46" t="str">
            <v>CAS D.L. 1057</v>
          </cell>
          <cell r="H46" t="str">
            <v>-</v>
          </cell>
          <cell r="I46" t="str">
            <v>-</v>
          </cell>
          <cell r="J46">
            <v>2400</v>
          </cell>
          <cell r="K46">
            <v>2400</v>
          </cell>
          <cell r="L46">
            <v>2400</v>
          </cell>
          <cell r="M46">
            <v>2400</v>
          </cell>
          <cell r="N46" t="str">
            <v>-</v>
          </cell>
          <cell r="O46" t="str">
            <v>-</v>
          </cell>
          <cell r="T46">
            <v>9600</v>
          </cell>
        </row>
        <row r="47">
          <cell r="A47" t="str">
            <v>09957023</v>
          </cell>
          <cell r="B47" t="str">
            <v>VARGAS CASAS MARIELLA VANESSA</v>
          </cell>
          <cell r="C47" t="str">
            <v>ABOGADO</v>
          </cell>
          <cell r="D47" t="str">
            <v>UNIDAD DE ASESORIA LEGAL</v>
          </cell>
          <cell r="E47">
            <v>40969</v>
          </cell>
          <cell r="F47">
            <v>41090</v>
          </cell>
          <cell r="G47" t="str">
            <v>CAS D.L. 1057</v>
          </cell>
          <cell r="H47" t="str">
            <v>-</v>
          </cell>
          <cell r="I47" t="str">
            <v>-</v>
          </cell>
          <cell r="J47">
            <v>7000</v>
          </cell>
          <cell r="K47">
            <v>7000</v>
          </cell>
          <cell r="L47">
            <v>7000</v>
          </cell>
          <cell r="M47">
            <v>7000</v>
          </cell>
          <cell r="N47" t="str">
            <v>-</v>
          </cell>
          <cell r="O47" t="str">
            <v>-</v>
          </cell>
          <cell r="T47">
            <v>28000</v>
          </cell>
        </row>
        <row r="48">
          <cell r="A48" t="str">
            <v>25716254</v>
          </cell>
          <cell r="B48" t="str">
            <v xml:space="preserve">SIBILLE YKE PATRICIA OLIMPIA  </v>
          </cell>
          <cell r="C48" t="str">
            <v>ABOGADA</v>
          </cell>
          <cell r="D48" t="str">
            <v>UNIDAD DE ASESORIA LEGAL</v>
          </cell>
          <cell r="E48">
            <v>41096</v>
          </cell>
          <cell r="F48" t="str">
            <v>VIGENTE</v>
          </cell>
          <cell r="G48" t="str">
            <v>CAS D.L. 1057</v>
          </cell>
          <cell r="H48" t="str">
            <v>-</v>
          </cell>
          <cell r="I48" t="str">
            <v>-</v>
          </cell>
          <cell r="J48" t="str">
            <v>-</v>
          </cell>
          <cell r="K48" t="str">
            <v>-</v>
          </cell>
          <cell r="L48" t="str">
            <v>-</v>
          </cell>
          <cell r="M48" t="str">
            <v>-</v>
          </cell>
          <cell r="N48">
            <v>5833.33</v>
          </cell>
          <cell r="O48">
            <v>7000</v>
          </cell>
          <cell r="T48">
            <v>12833.33</v>
          </cell>
        </row>
        <row r="49">
          <cell r="A49" t="str">
            <v>07966524</v>
          </cell>
          <cell r="B49" t="str">
            <v xml:space="preserve">WADSWORTH ZARATE AIDA PATRICIA  </v>
          </cell>
          <cell r="C49" t="str">
            <v>JEFE DE OFICINA</v>
          </cell>
          <cell r="D49" t="str">
            <v>UNIDAD DE ASESORIA LEGAL</v>
          </cell>
          <cell r="E49">
            <v>41092</v>
          </cell>
          <cell r="F49" t="str">
            <v>VIGENTE</v>
          </cell>
          <cell r="G49" t="str">
            <v>CAS D.L. 1057</v>
          </cell>
          <cell r="H49" t="str">
            <v>-</v>
          </cell>
          <cell r="I49" t="str">
            <v>-</v>
          </cell>
          <cell r="J49" t="str">
            <v>-</v>
          </cell>
          <cell r="K49" t="str">
            <v>-</v>
          </cell>
          <cell r="L49" t="str">
            <v>-</v>
          </cell>
          <cell r="M49" t="str">
            <v>-</v>
          </cell>
          <cell r="N49">
            <v>9666.67</v>
          </cell>
          <cell r="O49">
            <v>10000</v>
          </cell>
          <cell r="T49">
            <v>19666.669999999998</v>
          </cell>
        </row>
        <row r="50">
          <cell r="A50" t="str">
            <v>08018143</v>
          </cell>
          <cell r="B50" t="str">
            <v>DAMIAN TORIBIO LUIS FERNANDO</v>
          </cell>
          <cell r="C50" t="str">
            <v>JEFE DE ASISTENCIA TECNICA Y EVALUACION DE PROYECTOS</v>
          </cell>
          <cell r="D50" t="str">
            <v>UNIDAD DE ASISTENCIA TÉCNICA  Y EVALUACIÓN DE PROYECTOS</v>
          </cell>
          <cell r="E50">
            <v>39722</v>
          </cell>
          <cell r="F50">
            <v>41090</v>
          </cell>
          <cell r="G50" t="str">
            <v>CAS D.L. 1057</v>
          </cell>
          <cell r="H50">
            <v>7000</v>
          </cell>
          <cell r="I50">
            <v>7000</v>
          </cell>
          <cell r="J50">
            <v>7000</v>
          </cell>
          <cell r="K50">
            <v>7000</v>
          </cell>
          <cell r="L50">
            <v>6928</v>
          </cell>
          <cell r="M50">
            <v>7000</v>
          </cell>
          <cell r="N50" t="str">
            <v>-</v>
          </cell>
          <cell r="O50" t="str">
            <v>-</v>
          </cell>
          <cell r="T50">
            <v>41928</v>
          </cell>
        </row>
        <row r="51">
          <cell r="A51" t="str">
            <v>07244262</v>
          </cell>
          <cell r="B51" t="str">
            <v>PANDURO PANAIJO CARMEN ROSA</v>
          </cell>
          <cell r="C51" t="str">
            <v>ASISTENTE ADMINISTRATIVO</v>
          </cell>
          <cell r="D51" t="str">
            <v>UNIDAD DE ASISTENCIA TÉCNICA  Y EVALUACIÓN DE PROYECTOS</v>
          </cell>
          <cell r="E51">
            <v>39722</v>
          </cell>
          <cell r="F51" t="str">
            <v>VIGENTE</v>
          </cell>
          <cell r="G51" t="str">
            <v>CAS D.L. 1057</v>
          </cell>
          <cell r="H51">
            <v>2500</v>
          </cell>
          <cell r="I51">
            <v>2500</v>
          </cell>
          <cell r="J51">
            <v>2500</v>
          </cell>
          <cell r="K51">
            <v>2500</v>
          </cell>
          <cell r="L51">
            <v>2500</v>
          </cell>
          <cell r="M51">
            <v>2500</v>
          </cell>
          <cell r="N51">
            <v>2500</v>
          </cell>
          <cell r="O51">
            <v>2500</v>
          </cell>
          <cell r="T51">
            <v>20000</v>
          </cell>
        </row>
        <row r="52">
          <cell r="A52" t="str">
            <v>07639696</v>
          </cell>
          <cell r="B52" t="str">
            <v>QASEM MALEK HUSSEIN JAMAL</v>
          </cell>
          <cell r="C52" t="str">
            <v>ESPECIALISTA A</v>
          </cell>
          <cell r="D52" t="str">
            <v>UNIDAD DE ASISTENCIA TÉCNICA  Y EVALUACIÓN DE PROYECTOS</v>
          </cell>
          <cell r="E52">
            <v>39722</v>
          </cell>
          <cell r="F52" t="str">
            <v>VIGENTE</v>
          </cell>
          <cell r="G52" t="str">
            <v>CAS D.L. 1057</v>
          </cell>
          <cell r="H52">
            <v>5500</v>
          </cell>
          <cell r="I52">
            <v>5500</v>
          </cell>
          <cell r="J52">
            <v>5500</v>
          </cell>
          <cell r="K52">
            <v>5500</v>
          </cell>
          <cell r="L52">
            <v>5500</v>
          </cell>
          <cell r="M52">
            <v>7000</v>
          </cell>
          <cell r="N52">
            <v>7000</v>
          </cell>
          <cell r="O52">
            <v>7000</v>
          </cell>
          <cell r="T52">
            <v>48500</v>
          </cell>
        </row>
        <row r="53">
          <cell r="A53" t="str">
            <v>09391765</v>
          </cell>
          <cell r="B53" t="str">
            <v>INGA FALCON JESSICA ROCIO</v>
          </cell>
          <cell r="C53" t="str">
            <v>ESPECIALISTA</v>
          </cell>
          <cell r="D53" t="str">
            <v>UNIDAD DE ASISTENCIA TÉCNICA  Y EVALUACIÓN DE PROYECTOS</v>
          </cell>
          <cell r="E53">
            <v>40969</v>
          </cell>
          <cell r="F53">
            <v>41060</v>
          </cell>
          <cell r="G53" t="str">
            <v>CAS D.L. 1057</v>
          </cell>
          <cell r="H53" t="str">
            <v>-</v>
          </cell>
          <cell r="I53" t="str">
            <v>-</v>
          </cell>
          <cell r="J53">
            <v>5500</v>
          </cell>
          <cell r="K53">
            <v>5500</v>
          </cell>
          <cell r="L53">
            <v>5495</v>
          </cell>
          <cell r="M53" t="str">
            <v>-</v>
          </cell>
          <cell r="N53" t="str">
            <v>-</v>
          </cell>
          <cell r="O53" t="str">
            <v>-</v>
          </cell>
          <cell r="T53">
            <v>16495</v>
          </cell>
        </row>
        <row r="54">
          <cell r="A54" t="str">
            <v>09900220</v>
          </cell>
          <cell r="B54" t="str">
            <v>CAVERO TORRES CARMEN JULISSA</v>
          </cell>
          <cell r="C54" t="str">
            <v xml:space="preserve">ESPECIALISTA  </v>
          </cell>
          <cell r="D54" t="str">
            <v>UNIDAD DE ASISTENCIA TÉCNICA  Y EVALUACIÓN DE PROYECTOS</v>
          </cell>
          <cell r="E54">
            <v>41001</v>
          </cell>
          <cell r="F54" t="str">
            <v>VIGENTE</v>
          </cell>
          <cell r="G54" t="str">
            <v>CAS D.L. 1057</v>
          </cell>
          <cell r="H54" t="str">
            <v>-</v>
          </cell>
          <cell r="I54" t="str">
            <v>-</v>
          </cell>
          <cell r="J54" t="str">
            <v>-</v>
          </cell>
          <cell r="K54">
            <v>5316.67</v>
          </cell>
          <cell r="L54">
            <v>5500</v>
          </cell>
          <cell r="M54">
            <v>5500</v>
          </cell>
          <cell r="N54">
            <v>5500</v>
          </cell>
          <cell r="O54">
            <v>5500</v>
          </cell>
          <cell r="T54">
            <v>27316.67</v>
          </cell>
        </row>
        <row r="55">
          <cell r="A55" t="str">
            <v>08317672</v>
          </cell>
          <cell r="B55" t="str">
            <v>PAPUICO HERRERA, CESAR ANIBAL</v>
          </cell>
          <cell r="C55" t="str">
            <v>ESPECIALISTA A</v>
          </cell>
          <cell r="D55" t="str">
            <v>UNIDAD DE ASISTENCIA TÉCNICA  Y EVALUACIÓN DE PROYECTOS</v>
          </cell>
          <cell r="E55">
            <v>41061</v>
          </cell>
          <cell r="F55" t="str">
            <v>VIGENTE</v>
          </cell>
          <cell r="G55" t="str">
            <v>CAS D.L. 1057</v>
          </cell>
          <cell r="H55" t="str">
            <v>-</v>
          </cell>
          <cell r="I55" t="str">
            <v>-</v>
          </cell>
          <cell r="J55" t="str">
            <v>-</v>
          </cell>
          <cell r="K55" t="str">
            <v>-</v>
          </cell>
          <cell r="L55" t="str">
            <v>-</v>
          </cell>
          <cell r="M55">
            <v>7000</v>
          </cell>
          <cell r="N55">
            <v>7000</v>
          </cell>
          <cell r="O55">
            <v>7000</v>
          </cell>
          <cell r="T55">
            <v>21000</v>
          </cell>
        </row>
        <row r="56">
          <cell r="A56" t="str">
            <v>10391338</v>
          </cell>
          <cell r="B56" t="str">
            <v xml:space="preserve">DELGADO ESPINOZA CRISTIAN  </v>
          </cell>
          <cell r="C56" t="str">
            <v>JEFE DE LA UNIDAD</v>
          </cell>
          <cell r="D56" t="str">
            <v>UNIDAD DE ASISTENCIA TÉCNICA  Y EVALUACIÓN DE PROYECTOS</v>
          </cell>
          <cell r="E56">
            <v>41093</v>
          </cell>
          <cell r="F56" t="str">
            <v>VIGENTE</v>
          </cell>
          <cell r="G56" t="str">
            <v>CAS D.L. 1057</v>
          </cell>
          <cell r="H56" t="str">
            <v>-</v>
          </cell>
          <cell r="I56" t="str">
            <v>-</v>
          </cell>
          <cell r="J56" t="str">
            <v>-</v>
          </cell>
          <cell r="K56" t="str">
            <v>-</v>
          </cell>
          <cell r="L56" t="str">
            <v>-</v>
          </cell>
          <cell r="M56" t="str">
            <v>-</v>
          </cell>
          <cell r="N56">
            <v>7466.67</v>
          </cell>
          <cell r="O56">
            <v>8000</v>
          </cell>
          <cell r="T56">
            <v>15466.67</v>
          </cell>
        </row>
        <row r="57">
          <cell r="A57" t="str">
            <v>10305073</v>
          </cell>
          <cell r="B57" t="str">
            <v>BARRETO CAMPOS ANDREA MARGIANNA</v>
          </cell>
          <cell r="C57" t="str">
            <v>JEFA DE LA UNIDAD DE COMUNICACIONES</v>
          </cell>
          <cell r="D57" t="str">
            <v>UNIDAD DE COMUNICACIONES</v>
          </cell>
          <cell r="E57">
            <v>40841</v>
          </cell>
          <cell r="F57">
            <v>40967</v>
          </cell>
          <cell r="G57" t="str">
            <v>CAS D.L. 1057</v>
          </cell>
          <cell r="H57">
            <v>7000</v>
          </cell>
          <cell r="I57">
            <v>7000</v>
          </cell>
          <cell r="J57" t="str">
            <v>-</v>
          </cell>
          <cell r="K57" t="str">
            <v>-</v>
          </cell>
          <cell r="L57" t="str">
            <v>-</v>
          </cell>
          <cell r="M57" t="str">
            <v>-</v>
          </cell>
          <cell r="N57" t="str">
            <v>-</v>
          </cell>
          <cell r="O57" t="str">
            <v>-</v>
          </cell>
          <cell r="T57">
            <v>14000</v>
          </cell>
        </row>
        <row r="58">
          <cell r="A58" t="str">
            <v>10630984</v>
          </cell>
          <cell r="B58" t="str">
            <v>CUSI CALLE HILDA</v>
          </cell>
          <cell r="C58" t="str">
            <v>ANALISTA CONTABLE</v>
          </cell>
          <cell r="D58" t="str">
            <v>UNIDAD DE CONTABILIDAD</v>
          </cell>
          <cell r="E58">
            <v>39722</v>
          </cell>
          <cell r="F58" t="str">
            <v>VIGENTE</v>
          </cell>
          <cell r="G58" t="str">
            <v>CAS D.L. 1057</v>
          </cell>
          <cell r="H58">
            <v>3000</v>
          </cell>
          <cell r="I58">
            <v>3000</v>
          </cell>
          <cell r="J58">
            <v>3000</v>
          </cell>
          <cell r="K58">
            <v>3000</v>
          </cell>
          <cell r="L58">
            <v>2995</v>
          </cell>
          <cell r="M58">
            <v>3000</v>
          </cell>
          <cell r="N58">
            <v>3000</v>
          </cell>
          <cell r="O58">
            <v>3000</v>
          </cell>
          <cell r="T58">
            <v>23995</v>
          </cell>
        </row>
        <row r="59">
          <cell r="A59" t="str">
            <v>15613330</v>
          </cell>
          <cell r="B59" t="str">
            <v>MENDOZA CRUZ CARLOS ALBERTO</v>
          </cell>
          <cell r="C59" t="str">
            <v>ANALISTA CONTABLE</v>
          </cell>
          <cell r="D59" t="str">
            <v>UNIDAD DE CONTABILIDAD</v>
          </cell>
          <cell r="E59">
            <v>39722</v>
          </cell>
          <cell r="F59" t="str">
            <v>VIGENTE</v>
          </cell>
          <cell r="G59" t="str">
            <v>CAS D.L. 1057</v>
          </cell>
          <cell r="H59">
            <v>3000</v>
          </cell>
          <cell r="I59">
            <v>3000</v>
          </cell>
          <cell r="J59">
            <v>3000</v>
          </cell>
          <cell r="K59">
            <v>3000</v>
          </cell>
          <cell r="L59">
            <v>3000</v>
          </cell>
          <cell r="M59">
            <v>3000</v>
          </cell>
          <cell r="N59">
            <v>3000</v>
          </cell>
          <cell r="O59">
            <v>3000</v>
          </cell>
          <cell r="T59">
            <v>24000</v>
          </cell>
        </row>
        <row r="60">
          <cell r="A60" t="str">
            <v>07328944</v>
          </cell>
          <cell r="B60" t="str">
            <v>FLORES BASILIO LUIS GUSTAVO</v>
          </cell>
          <cell r="C60" t="str">
            <v>ESPECIALISTA EN FISCALIZACION Y CONTROL PREVIO</v>
          </cell>
          <cell r="D60" t="str">
            <v>UNIDAD DE CONTABILIDAD</v>
          </cell>
          <cell r="E60">
            <v>40330</v>
          </cell>
          <cell r="F60" t="str">
            <v>VIGENTE</v>
          </cell>
          <cell r="G60" t="str">
            <v>CAS D.L. 1057</v>
          </cell>
          <cell r="H60">
            <v>2750</v>
          </cell>
          <cell r="I60">
            <v>2750</v>
          </cell>
          <cell r="J60">
            <v>2750</v>
          </cell>
          <cell r="K60">
            <v>2750</v>
          </cell>
          <cell r="L60">
            <v>2750</v>
          </cell>
          <cell r="M60">
            <v>2750</v>
          </cell>
          <cell r="N60">
            <v>2750</v>
          </cell>
          <cell r="O60">
            <v>2750</v>
          </cell>
          <cell r="T60">
            <v>22000</v>
          </cell>
        </row>
        <row r="61">
          <cell r="A61" t="str">
            <v>10700554</v>
          </cell>
          <cell r="B61" t="str">
            <v>SAVERO ABUHADBA SARA KARINA</v>
          </cell>
          <cell r="C61" t="str">
            <v>ANALISTA</v>
          </cell>
          <cell r="D61" t="str">
            <v>UNIDAD DE CONTABILIDAD</v>
          </cell>
          <cell r="E61">
            <v>40484</v>
          </cell>
          <cell r="F61" t="str">
            <v>VIGENTE</v>
          </cell>
          <cell r="G61" t="str">
            <v>CAS D.L. 1057</v>
          </cell>
          <cell r="H61">
            <v>3000</v>
          </cell>
          <cell r="I61">
            <v>3000</v>
          </cell>
          <cell r="J61">
            <v>3000</v>
          </cell>
          <cell r="K61">
            <v>3000</v>
          </cell>
          <cell r="L61">
            <v>3000</v>
          </cell>
          <cell r="M61">
            <v>3000</v>
          </cell>
          <cell r="N61">
            <v>3000</v>
          </cell>
          <cell r="O61">
            <v>3000</v>
          </cell>
          <cell r="T61">
            <v>24000</v>
          </cell>
        </row>
        <row r="62">
          <cell r="A62" t="str">
            <v>33432319</v>
          </cell>
          <cell r="B62" t="str">
            <v>AQUINO  JULCA LUDERITS</v>
          </cell>
          <cell r="C62" t="str">
            <v>JEFA DE LA UNIDAD DE CONTABILIDAD</v>
          </cell>
          <cell r="D62" t="str">
            <v>UNIDAD DE CONTABILIDAD</v>
          </cell>
          <cell r="E62">
            <v>40864</v>
          </cell>
          <cell r="F62">
            <v>40967</v>
          </cell>
          <cell r="G62" t="str">
            <v>CAS D.L. 1057</v>
          </cell>
          <cell r="H62">
            <v>7000</v>
          </cell>
          <cell r="I62">
            <v>7000</v>
          </cell>
          <cell r="J62" t="str">
            <v>-</v>
          </cell>
          <cell r="K62" t="str">
            <v>-</v>
          </cell>
          <cell r="L62" t="str">
            <v>-</v>
          </cell>
          <cell r="M62" t="str">
            <v>-</v>
          </cell>
          <cell r="N62" t="str">
            <v>-</v>
          </cell>
          <cell r="O62" t="str">
            <v>-</v>
          </cell>
          <cell r="T62">
            <v>14000</v>
          </cell>
        </row>
        <row r="63">
          <cell r="A63" t="str">
            <v>06764849</v>
          </cell>
          <cell r="B63" t="str">
            <v>MUÑOZ HUAMAN MARLENY AZALIA</v>
          </cell>
          <cell r="C63" t="str">
            <v>ASISTENTE ADMINISTRATIVO</v>
          </cell>
          <cell r="D63" t="str">
            <v>UNIDAD DE CONTABILIDAD</v>
          </cell>
          <cell r="E63">
            <v>40864</v>
          </cell>
          <cell r="F63" t="str">
            <v>VIGENTE</v>
          </cell>
          <cell r="G63" t="str">
            <v>CAS D.L. 1057</v>
          </cell>
          <cell r="H63">
            <v>2500</v>
          </cell>
          <cell r="I63">
            <v>2500</v>
          </cell>
          <cell r="J63">
            <v>2500</v>
          </cell>
          <cell r="K63">
            <v>2500</v>
          </cell>
          <cell r="L63">
            <v>2500</v>
          </cell>
          <cell r="M63">
            <v>2500</v>
          </cell>
          <cell r="N63">
            <v>2500</v>
          </cell>
          <cell r="O63">
            <v>2500</v>
          </cell>
          <cell r="T63">
            <v>20000</v>
          </cell>
        </row>
        <row r="64">
          <cell r="A64" t="str">
            <v>10883104</v>
          </cell>
          <cell r="B64" t="str">
            <v>GUIZADO MARRON ROXANA FLORINDA</v>
          </cell>
          <cell r="C64" t="str">
            <v>CONTADOR II</v>
          </cell>
          <cell r="D64" t="str">
            <v>UNIDAD DE CONTABILIDAD</v>
          </cell>
          <cell r="E64">
            <v>40941</v>
          </cell>
          <cell r="F64">
            <v>41064</v>
          </cell>
          <cell r="G64" t="str">
            <v>CAS D.L. 1057</v>
          </cell>
          <cell r="H64" t="str">
            <v>-</v>
          </cell>
          <cell r="I64">
            <v>6283</v>
          </cell>
          <cell r="J64">
            <v>6500</v>
          </cell>
          <cell r="K64">
            <v>6500</v>
          </cell>
          <cell r="L64">
            <v>6500</v>
          </cell>
          <cell r="M64">
            <v>6500</v>
          </cell>
          <cell r="N64" t="str">
            <v>-</v>
          </cell>
          <cell r="O64" t="str">
            <v>-</v>
          </cell>
          <cell r="T64">
            <v>32283</v>
          </cell>
        </row>
        <row r="65">
          <cell r="A65" t="str">
            <v>41163027</v>
          </cell>
          <cell r="B65" t="str">
            <v>MARENGO MURGA MARIA TERESA</v>
          </cell>
          <cell r="C65" t="str">
            <v>JEFA DE LA UNIDAD DE CONTABILIDAD</v>
          </cell>
          <cell r="D65" t="str">
            <v>UNIDAD DE CONTABILIDAD</v>
          </cell>
          <cell r="E65">
            <v>40974</v>
          </cell>
          <cell r="F65" t="str">
            <v>VIGENTE</v>
          </cell>
          <cell r="G65" t="str">
            <v>CAS D.L. 1057</v>
          </cell>
          <cell r="H65" t="str">
            <v>-</v>
          </cell>
          <cell r="I65" t="str">
            <v>-</v>
          </cell>
          <cell r="J65">
            <v>6667</v>
          </cell>
          <cell r="K65">
            <v>8000</v>
          </cell>
          <cell r="L65">
            <v>8000</v>
          </cell>
          <cell r="M65">
            <v>8000</v>
          </cell>
          <cell r="N65">
            <v>8000</v>
          </cell>
          <cell r="O65">
            <v>8000</v>
          </cell>
          <cell r="T65">
            <v>46667</v>
          </cell>
        </row>
        <row r="66">
          <cell r="A66" t="str">
            <v>07461861</v>
          </cell>
          <cell r="B66" t="str">
            <v>CRIADO ALVAREZ WILLIAM PABLO</v>
          </cell>
          <cell r="C66" t="str">
            <v>CHOFER</v>
          </cell>
          <cell r="D66" t="str">
            <v>UNIDAD DE LOGÍSTICA</v>
          </cell>
          <cell r="E66">
            <v>40028</v>
          </cell>
          <cell r="F66" t="str">
            <v>VIGENTE</v>
          </cell>
          <cell r="G66" t="str">
            <v>CAS D.L. 1057</v>
          </cell>
          <cell r="H66">
            <v>1700</v>
          </cell>
          <cell r="I66">
            <v>1700</v>
          </cell>
          <cell r="J66">
            <v>1700</v>
          </cell>
          <cell r="K66">
            <v>1700</v>
          </cell>
          <cell r="L66">
            <v>1700</v>
          </cell>
          <cell r="M66">
            <v>1700</v>
          </cell>
          <cell r="N66">
            <v>1700</v>
          </cell>
          <cell r="O66">
            <v>1700</v>
          </cell>
          <cell r="T66">
            <v>13600</v>
          </cell>
        </row>
        <row r="67">
          <cell r="A67" t="str">
            <v>07468015</v>
          </cell>
          <cell r="B67" t="str">
            <v>ESTRADA CHAVEZ DOMINGO SORIANO</v>
          </cell>
          <cell r="C67" t="str">
            <v>AUXILIAR ADMINISTRATIVO</v>
          </cell>
          <cell r="D67" t="str">
            <v>UNIDAD DE LOGÍSTICA</v>
          </cell>
          <cell r="E67">
            <v>39722</v>
          </cell>
          <cell r="F67" t="str">
            <v>VIGENTE</v>
          </cell>
          <cell r="G67" t="str">
            <v>CAS D.L. 1057</v>
          </cell>
          <cell r="H67">
            <v>1700</v>
          </cell>
          <cell r="I67">
            <v>1700</v>
          </cell>
          <cell r="J67">
            <v>1700</v>
          </cell>
          <cell r="K67">
            <v>1700</v>
          </cell>
          <cell r="L67">
            <v>1700</v>
          </cell>
          <cell r="M67">
            <v>1700</v>
          </cell>
          <cell r="N67">
            <v>1700</v>
          </cell>
          <cell r="O67">
            <v>1700</v>
          </cell>
          <cell r="T67">
            <v>13600</v>
          </cell>
        </row>
        <row r="68">
          <cell r="A68" t="str">
            <v>06797190</v>
          </cell>
          <cell r="B68" t="str">
            <v>ÑAHUIS ROJAS GUIDO ENRIQUE</v>
          </cell>
          <cell r="C68" t="str">
            <v>AUXILIAR ADMINISTRATIVO</v>
          </cell>
          <cell r="D68" t="str">
            <v>UNIDAD DE LOGÍSTICA</v>
          </cell>
          <cell r="E68">
            <v>39722</v>
          </cell>
          <cell r="F68" t="str">
            <v>VIGENTE</v>
          </cell>
          <cell r="G68" t="str">
            <v>CAS D.L. 1057</v>
          </cell>
          <cell r="H68">
            <v>1700</v>
          </cell>
          <cell r="I68">
            <v>1700</v>
          </cell>
          <cell r="J68">
            <v>1700</v>
          </cell>
          <cell r="K68">
            <v>1700</v>
          </cell>
          <cell r="L68">
            <v>1700</v>
          </cell>
          <cell r="M68">
            <v>1700</v>
          </cell>
          <cell r="N68">
            <v>1700</v>
          </cell>
          <cell r="O68">
            <v>1700</v>
          </cell>
          <cell r="T68">
            <v>13600</v>
          </cell>
        </row>
        <row r="69">
          <cell r="A69" t="str">
            <v>06590353</v>
          </cell>
          <cell r="B69" t="str">
            <v>ORDOÑEZ BRAVO VICTOR RAUL</v>
          </cell>
          <cell r="C69" t="str">
            <v>ASISTENTE DE ALMACÉN</v>
          </cell>
          <cell r="D69" t="str">
            <v>UNIDAD DE LOGÍSTICA</v>
          </cell>
          <cell r="E69">
            <v>39722</v>
          </cell>
          <cell r="F69" t="str">
            <v>VIGENTE</v>
          </cell>
          <cell r="G69" t="str">
            <v>CAS D.L. 1057</v>
          </cell>
          <cell r="H69">
            <v>3000</v>
          </cell>
          <cell r="I69">
            <v>3000</v>
          </cell>
          <cell r="J69">
            <v>3000</v>
          </cell>
          <cell r="K69">
            <v>3000</v>
          </cell>
          <cell r="L69">
            <v>3000</v>
          </cell>
          <cell r="M69">
            <v>3000</v>
          </cell>
          <cell r="N69">
            <v>3000</v>
          </cell>
          <cell r="O69">
            <v>3000</v>
          </cell>
          <cell r="T69">
            <v>24000</v>
          </cell>
        </row>
        <row r="70">
          <cell r="A70" t="str">
            <v>10556692</v>
          </cell>
          <cell r="B70" t="str">
            <v>PEREZ VIGIL JORGE LUIS</v>
          </cell>
          <cell r="C70" t="str">
            <v>ESPECIALISTA</v>
          </cell>
          <cell r="D70" t="str">
            <v>UNIDAD DE LOGÍSTICA</v>
          </cell>
          <cell r="E70">
            <v>39722</v>
          </cell>
          <cell r="F70" t="str">
            <v>VIGENTE</v>
          </cell>
          <cell r="G70" t="str">
            <v>CAS D.L. 1057</v>
          </cell>
          <cell r="H70">
            <v>4000</v>
          </cell>
          <cell r="I70">
            <v>4000</v>
          </cell>
          <cell r="J70">
            <v>4000</v>
          </cell>
          <cell r="K70">
            <v>4000</v>
          </cell>
          <cell r="L70">
            <v>4000</v>
          </cell>
          <cell r="M70">
            <v>4000</v>
          </cell>
          <cell r="N70">
            <v>4000</v>
          </cell>
          <cell r="O70">
            <v>4000</v>
          </cell>
          <cell r="T70">
            <v>32000</v>
          </cell>
        </row>
        <row r="71">
          <cell r="A71" t="str">
            <v>44373991</v>
          </cell>
          <cell r="B71" t="str">
            <v>MOGOLLON ROSALES DANIEL ALEXANDER</v>
          </cell>
          <cell r="C71" t="str">
            <v>ASISTENTE DE PROGRAMACION</v>
          </cell>
          <cell r="D71" t="str">
            <v>UNIDAD DE LOGÍSTICA</v>
          </cell>
          <cell r="E71">
            <v>40217</v>
          </cell>
          <cell r="F71">
            <v>41060</v>
          </cell>
          <cell r="G71" t="str">
            <v>CAS D.L. 1057</v>
          </cell>
          <cell r="H71">
            <v>1800</v>
          </cell>
          <cell r="I71">
            <v>1800</v>
          </cell>
          <cell r="J71">
            <v>1800</v>
          </cell>
          <cell r="K71">
            <v>1800</v>
          </cell>
          <cell r="L71">
            <v>1799</v>
          </cell>
          <cell r="M71" t="str">
            <v>-</v>
          </cell>
          <cell r="N71" t="str">
            <v>-</v>
          </cell>
          <cell r="O71" t="str">
            <v>-</v>
          </cell>
          <cell r="T71">
            <v>8999</v>
          </cell>
        </row>
        <row r="72">
          <cell r="A72" t="str">
            <v>44188562</v>
          </cell>
          <cell r="B72" t="str">
            <v>MOSCAYZA RUBIO YAJAIDA JOHANNA</v>
          </cell>
          <cell r="C72" t="str">
            <v>ASISTENTE ADMINISTRATIVO</v>
          </cell>
          <cell r="D72" t="str">
            <v>UNIDAD DE LOGÍSTICA</v>
          </cell>
          <cell r="E72">
            <v>40212</v>
          </cell>
          <cell r="F72" t="str">
            <v>VIGENTE</v>
          </cell>
          <cell r="G72" t="str">
            <v>CAS D.L. 1057</v>
          </cell>
          <cell r="H72">
            <v>1500</v>
          </cell>
          <cell r="I72">
            <v>1500</v>
          </cell>
          <cell r="J72">
            <v>1500</v>
          </cell>
          <cell r="K72">
            <v>1500</v>
          </cell>
          <cell r="L72">
            <v>1500</v>
          </cell>
          <cell r="M72">
            <v>1500</v>
          </cell>
          <cell r="N72">
            <v>1500</v>
          </cell>
          <cell r="O72">
            <v>1500</v>
          </cell>
          <cell r="T72">
            <v>12000</v>
          </cell>
        </row>
        <row r="73">
          <cell r="A73" t="str">
            <v>10176494</v>
          </cell>
          <cell r="B73" t="str">
            <v>CRUZ SALAZAR GASTON MIGUEL</v>
          </cell>
          <cell r="C73" t="str">
            <v>TECNICO EN CONTROL PATRIMONIAL (ADMINISTRATIVO)</v>
          </cell>
          <cell r="D73" t="str">
            <v>UNIDAD DE LOGÍSTICA</v>
          </cell>
          <cell r="E73">
            <v>40375</v>
          </cell>
          <cell r="F73" t="str">
            <v>VIGENTE</v>
          </cell>
          <cell r="G73" t="str">
            <v>CAS D.L. 1057</v>
          </cell>
          <cell r="H73">
            <v>1920</v>
          </cell>
          <cell r="I73">
            <v>1920</v>
          </cell>
          <cell r="J73">
            <v>1920</v>
          </cell>
          <cell r="K73">
            <v>1920</v>
          </cell>
          <cell r="L73">
            <v>1920</v>
          </cell>
          <cell r="M73">
            <v>1920</v>
          </cell>
          <cell r="N73">
            <v>1920</v>
          </cell>
          <cell r="O73">
            <v>1920</v>
          </cell>
          <cell r="T73">
            <v>15360</v>
          </cell>
        </row>
        <row r="74">
          <cell r="A74" t="str">
            <v>09905858</v>
          </cell>
          <cell r="B74" t="str">
            <v>DAVILA FERNANDEZ TANIA CECILIA</v>
          </cell>
          <cell r="C74" t="str">
            <v>ESPECIALISTA EN CONTRATACIONES PUBLICAS</v>
          </cell>
          <cell r="D74" t="str">
            <v>UNIDAD DE LOGÍSTICA</v>
          </cell>
          <cell r="E74">
            <v>40375</v>
          </cell>
          <cell r="F74" t="str">
            <v>VIGENTE</v>
          </cell>
          <cell r="G74" t="str">
            <v>CAS D.L. 1057</v>
          </cell>
          <cell r="H74">
            <v>4000</v>
          </cell>
          <cell r="I74">
            <v>4000</v>
          </cell>
          <cell r="J74">
            <v>4000</v>
          </cell>
          <cell r="K74">
            <v>4000</v>
          </cell>
          <cell r="L74">
            <v>3997</v>
          </cell>
          <cell r="M74">
            <v>4000</v>
          </cell>
          <cell r="N74">
            <v>4000</v>
          </cell>
          <cell r="O74">
            <v>4000</v>
          </cell>
          <cell r="T74">
            <v>31997</v>
          </cell>
        </row>
        <row r="75">
          <cell r="A75" t="str">
            <v>31669834</v>
          </cell>
          <cell r="B75" t="str">
            <v>LA ROSA SANCHEZ  PAREDES CARLOS MARTIN ANTONINO</v>
          </cell>
          <cell r="C75" t="str">
            <v>ANALISTA EN CONTRATACIONES PUBLICAS</v>
          </cell>
          <cell r="D75" t="str">
            <v>UNIDAD DE LOGÍSTICA</v>
          </cell>
          <cell r="E75">
            <v>40375</v>
          </cell>
          <cell r="F75">
            <v>40939</v>
          </cell>
          <cell r="G75" t="str">
            <v>CAS D.L. 1057</v>
          </cell>
          <cell r="H75">
            <v>3850</v>
          </cell>
          <cell r="I75" t="str">
            <v>-</v>
          </cell>
          <cell r="J75" t="str">
            <v>-</v>
          </cell>
          <cell r="K75" t="str">
            <v>-</v>
          </cell>
          <cell r="L75" t="str">
            <v>-</v>
          </cell>
          <cell r="M75" t="str">
            <v>-</v>
          </cell>
          <cell r="N75" t="str">
            <v>-</v>
          </cell>
          <cell r="O75" t="str">
            <v>-</v>
          </cell>
          <cell r="T75">
            <v>3850</v>
          </cell>
        </row>
        <row r="76">
          <cell r="A76" t="str">
            <v>31669834</v>
          </cell>
          <cell r="B76" t="str">
            <v>LA ROSA SANCHEZ  PAREDES CARLOS MARTIN ANTONINO</v>
          </cell>
          <cell r="C76" t="str">
            <v>ANALISTA EN CONTRATACIONES PUBLICAS</v>
          </cell>
          <cell r="D76" t="str">
            <v>UNIDAD DE LOGÍSTICA</v>
          </cell>
          <cell r="E76">
            <v>41037</v>
          </cell>
          <cell r="F76" t="str">
            <v>VIGENTE</v>
          </cell>
          <cell r="G76" t="str">
            <v>CAS D.L. 1058</v>
          </cell>
          <cell r="H76" t="str">
            <v>-</v>
          </cell>
          <cell r="I76" t="str">
            <v>-</v>
          </cell>
          <cell r="J76" t="str">
            <v>-</v>
          </cell>
          <cell r="K76" t="str">
            <v>-</v>
          </cell>
          <cell r="L76">
            <v>2913.33</v>
          </cell>
          <cell r="M76">
            <v>3800</v>
          </cell>
          <cell r="N76">
            <v>3800</v>
          </cell>
          <cell r="O76">
            <v>3800</v>
          </cell>
          <cell r="T76">
            <v>14313.33</v>
          </cell>
        </row>
        <row r="77">
          <cell r="A77" t="str">
            <v>40312193</v>
          </cell>
          <cell r="B77" t="str">
            <v>KUQUIAN ALFARO PEDRO JESUS</v>
          </cell>
          <cell r="C77" t="str">
            <v>TECNICO EN MANTENIMIENTO DE EQUIPOS DE FOTOCOPIADO</v>
          </cell>
          <cell r="D77" t="str">
            <v>UNIDAD DE LOGÍSTICA</v>
          </cell>
          <cell r="E77">
            <v>40484</v>
          </cell>
          <cell r="F77" t="str">
            <v>VIGENTE</v>
          </cell>
          <cell r="G77" t="str">
            <v>CAS D.L. 1057</v>
          </cell>
          <cell r="H77">
            <v>825</v>
          </cell>
          <cell r="I77">
            <v>825</v>
          </cell>
          <cell r="J77">
            <v>825</v>
          </cell>
          <cell r="K77">
            <v>825</v>
          </cell>
          <cell r="L77">
            <v>823</v>
          </cell>
          <cell r="M77">
            <v>825</v>
          </cell>
          <cell r="N77">
            <v>825</v>
          </cell>
          <cell r="O77">
            <v>825</v>
          </cell>
          <cell r="T77">
            <v>6598</v>
          </cell>
        </row>
        <row r="78">
          <cell r="A78" t="str">
            <v>31635055</v>
          </cell>
          <cell r="B78" t="str">
            <v>LANDAURO  TARAZONA CATTY WALESKA</v>
          </cell>
          <cell r="C78" t="str">
            <v>ANALISTA EN CONTRATACIONES PUBLICAS</v>
          </cell>
          <cell r="D78" t="str">
            <v>UNIDAD DE LOGÍSTICA</v>
          </cell>
          <cell r="E78">
            <v>40484</v>
          </cell>
          <cell r="F78" t="str">
            <v>VIGENTE</v>
          </cell>
          <cell r="G78" t="str">
            <v>CAS D.L. 1057</v>
          </cell>
          <cell r="H78">
            <v>3000</v>
          </cell>
          <cell r="I78">
            <v>3000</v>
          </cell>
          <cell r="J78">
            <v>3000</v>
          </cell>
          <cell r="K78">
            <v>3000</v>
          </cell>
          <cell r="L78">
            <v>2997</v>
          </cell>
          <cell r="M78">
            <v>3000</v>
          </cell>
          <cell r="N78">
            <v>3000</v>
          </cell>
          <cell r="O78">
            <v>3000</v>
          </cell>
          <cell r="T78">
            <v>23997</v>
          </cell>
        </row>
        <row r="79">
          <cell r="A79" t="str">
            <v>07396270</v>
          </cell>
          <cell r="B79" t="str">
            <v>SANCHEZ VASQUEZ SEGUNDO VIRGILIO</v>
          </cell>
          <cell r="C79" t="str">
            <v>TECNICO EN MANTENIMIENTO</v>
          </cell>
          <cell r="D79" t="str">
            <v>UNIDAD DE LOGÍSTICA</v>
          </cell>
          <cell r="E79">
            <v>40401</v>
          </cell>
          <cell r="F79" t="str">
            <v>VIGENTE</v>
          </cell>
          <cell r="G79" t="str">
            <v>CAS D.L. 1057</v>
          </cell>
          <cell r="H79">
            <v>1900</v>
          </cell>
          <cell r="I79">
            <v>1900</v>
          </cell>
          <cell r="J79">
            <v>1900</v>
          </cell>
          <cell r="K79">
            <v>1900</v>
          </cell>
          <cell r="L79">
            <v>1900</v>
          </cell>
          <cell r="M79">
            <v>1900</v>
          </cell>
          <cell r="N79">
            <v>1900</v>
          </cell>
          <cell r="O79">
            <v>1900</v>
          </cell>
          <cell r="T79">
            <v>15200</v>
          </cell>
        </row>
        <row r="80">
          <cell r="A80" t="str">
            <v>28202934</v>
          </cell>
          <cell r="B80" t="str">
            <v>AYALA  CALLE  BORIS MARTIN</v>
          </cell>
          <cell r="C80" t="str">
            <v>ESPECIALISTA EN CONTROL PATRIMONIAL</v>
          </cell>
          <cell r="D80" t="str">
            <v>UNIDAD DE LOGÍSTICA</v>
          </cell>
          <cell r="E80">
            <v>40819</v>
          </cell>
          <cell r="F80" t="str">
            <v>VIGENTE</v>
          </cell>
          <cell r="G80" t="str">
            <v>CAS D.L. 1057</v>
          </cell>
          <cell r="H80">
            <v>4500</v>
          </cell>
          <cell r="I80">
            <v>4500</v>
          </cell>
          <cell r="J80">
            <v>4500</v>
          </cell>
          <cell r="K80">
            <v>4500</v>
          </cell>
          <cell r="L80">
            <v>4500</v>
          </cell>
          <cell r="M80">
            <v>4500</v>
          </cell>
          <cell r="N80">
            <v>4500</v>
          </cell>
          <cell r="O80">
            <v>4500</v>
          </cell>
          <cell r="T80">
            <v>36000</v>
          </cell>
        </row>
        <row r="81">
          <cell r="A81" t="str">
            <v>45432637</v>
          </cell>
          <cell r="B81" t="str">
            <v>CHAVEZ ARIAS LIZNATALY</v>
          </cell>
          <cell r="C81" t="str">
            <v>TECNICO DE ARCHIVO</v>
          </cell>
          <cell r="D81" t="str">
            <v>UNIDAD DE LOGÍSTICA</v>
          </cell>
          <cell r="E81">
            <v>40891</v>
          </cell>
          <cell r="F81" t="str">
            <v>VIGENTE</v>
          </cell>
          <cell r="G81" t="str">
            <v>CAS D.L. 1057</v>
          </cell>
          <cell r="H81">
            <v>2500</v>
          </cell>
          <cell r="I81">
            <v>2500</v>
          </cell>
          <cell r="J81">
            <v>2500</v>
          </cell>
          <cell r="K81">
            <v>2500</v>
          </cell>
          <cell r="L81">
            <v>2500</v>
          </cell>
          <cell r="M81">
            <v>2500</v>
          </cell>
          <cell r="N81">
            <v>2500</v>
          </cell>
          <cell r="O81">
            <v>2500</v>
          </cell>
          <cell r="T81">
            <v>20000</v>
          </cell>
        </row>
        <row r="82">
          <cell r="A82" t="str">
            <v>10034341</v>
          </cell>
          <cell r="B82" t="str">
            <v>NAVARRO COTAQUISPE JESS JAIRSINO</v>
          </cell>
          <cell r="C82" t="str">
            <v>ESPECIALISTA EN PROGRAMACION</v>
          </cell>
          <cell r="D82" t="str">
            <v>UNIDAD DE LOGÍSTICA</v>
          </cell>
          <cell r="E82">
            <v>40890</v>
          </cell>
          <cell r="F82">
            <v>40939</v>
          </cell>
          <cell r="G82" t="str">
            <v>CAS D.L. 1057</v>
          </cell>
          <cell r="H82">
            <v>3500</v>
          </cell>
          <cell r="I82" t="str">
            <v>-</v>
          </cell>
          <cell r="J82" t="str">
            <v>-</v>
          </cell>
          <cell r="K82" t="str">
            <v>-</v>
          </cell>
          <cell r="L82" t="str">
            <v>-</v>
          </cell>
          <cell r="M82" t="str">
            <v>-</v>
          </cell>
          <cell r="N82" t="str">
            <v>-</v>
          </cell>
          <cell r="O82" t="str">
            <v>-</v>
          </cell>
          <cell r="T82">
            <v>3500</v>
          </cell>
        </row>
        <row r="83">
          <cell r="A83" t="str">
            <v>43631420</v>
          </cell>
          <cell r="B83" t="str">
            <v>PEREZ GAMARRA ELFFER ALCOHN</v>
          </cell>
          <cell r="C83" t="str">
            <v>TECNICO OPERATIVO PARA EL ALMACEN</v>
          </cell>
          <cell r="D83" t="str">
            <v>UNIDAD DE LOGÍSTICA</v>
          </cell>
          <cell r="E83">
            <v>40882</v>
          </cell>
          <cell r="F83">
            <v>40939</v>
          </cell>
          <cell r="G83" t="str">
            <v>CAS D.L. 1057</v>
          </cell>
          <cell r="H83">
            <v>2500</v>
          </cell>
          <cell r="I83" t="str">
            <v>-</v>
          </cell>
          <cell r="J83" t="str">
            <v>-</v>
          </cell>
          <cell r="K83" t="str">
            <v>-</v>
          </cell>
          <cell r="L83" t="str">
            <v>-</v>
          </cell>
          <cell r="M83" t="str">
            <v>-</v>
          </cell>
          <cell r="N83" t="str">
            <v>-</v>
          </cell>
          <cell r="O83" t="str">
            <v>-</v>
          </cell>
          <cell r="T83">
            <v>2500</v>
          </cell>
        </row>
        <row r="84">
          <cell r="A84" t="str">
            <v>42198340</v>
          </cell>
          <cell r="B84" t="str">
            <v>URRUTIA CALLE ANTHONY SEGUNDO</v>
          </cell>
          <cell r="C84" t="str">
            <v>ANALISTA</v>
          </cell>
          <cell r="D84" t="str">
            <v>UNIDAD DE LOGÍSTICA</v>
          </cell>
          <cell r="E84">
            <v>40890</v>
          </cell>
          <cell r="F84">
            <v>40939</v>
          </cell>
          <cell r="G84" t="str">
            <v>CAS D.L. 1057</v>
          </cell>
          <cell r="H84">
            <v>3000</v>
          </cell>
          <cell r="I84" t="str">
            <v>-</v>
          </cell>
          <cell r="J84" t="str">
            <v>-</v>
          </cell>
          <cell r="K84" t="str">
            <v>-</v>
          </cell>
          <cell r="L84" t="str">
            <v>-</v>
          </cell>
          <cell r="M84" t="str">
            <v>-</v>
          </cell>
          <cell r="N84" t="str">
            <v>-</v>
          </cell>
          <cell r="O84" t="str">
            <v>-</v>
          </cell>
          <cell r="T84">
            <v>3000</v>
          </cell>
        </row>
        <row r="85">
          <cell r="A85" t="str">
            <v>10098456</v>
          </cell>
          <cell r="B85" t="str">
            <v>HUARANCA CACERES MARCOS FREDDY</v>
          </cell>
          <cell r="C85" t="str">
            <v>TECNICO DE CONTROL PATRIMONIAL</v>
          </cell>
          <cell r="D85" t="str">
            <v>UNIDAD DE LOGÍSTICA</v>
          </cell>
          <cell r="E85">
            <v>40899</v>
          </cell>
          <cell r="F85" t="str">
            <v>VIGENTE</v>
          </cell>
          <cell r="G85" t="str">
            <v>CAS D.L. 1057</v>
          </cell>
          <cell r="H85">
            <v>1500</v>
          </cell>
          <cell r="I85">
            <v>1500</v>
          </cell>
          <cell r="J85">
            <v>1500</v>
          </cell>
          <cell r="K85">
            <v>1500</v>
          </cell>
          <cell r="L85">
            <v>1495</v>
          </cell>
          <cell r="M85">
            <v>1500</v>
          </cell>
          <cell r="N85">
            <v>1500</v>
          </cell>
          <cell r="O85">
            <v>1500</v>
          </cell>
          <cell r="T85">
            <v>11995</v>
          </cell>
        </row>
        <row r="86">
          <cell r="A86" t="str">
            <v>08886249</v>
          </cell>
          <cell r="B86" t="str">
            <v>LARIOS  RIQUELME GUSTAVO</v>
          </cell>
          <cell r="C86" t="str">
            <v>ASISTENTE EN SERVICIOS GENERALES</v>
          </cell>
          <cell r="D86" t="str">
            <v>UNIDAD DE LOGÍSTICA</v>
          </cell>
          <cell r="E86">
            <v>40899</v>
          </cell>
          <cell r="F86">
            <v>40939</v>
          </cell>
          <cell r="G86" t="str">
            <v>CAS D.L. 1057</v>
          </cell>
          <cell r="H86">
            <v>2500</v>
          </cell>
          <cell r="I86" t="str">
            <v>-</v>
          </cell>
          <cell r="J86" t="str">
            <v>-</v>
          </cell>
          <cell r="K86" t="str">
            <v>-</v>
          </cell>
          <cell r="L86" t="str">
            <v>-</v>
          </cell>
          <cell r="M86" t="str">
            <v>-</v>
          </cell>
          <cell r="N86" t="str">
            <v>-</v>
          </cell>
          <cell r="O86" t="str">
            <v>-</v>
          </cell>
          <cell r="T86">
            <v>2500</v>
          </cell>
        </row>
        <row r="87">
          <cell r="A87" t="str">
            <v>06200243</v>
          </cell>
          <cell r="B87" t="str">
            <v>TALLEDO  REYES ANDRES</v>
          </cell>
          <cell r="C87" t="str">
            <v>ASISTENTE EN SERVICIOS GENERALES</v>
          </cell>
          <cell r="D87" t="str">
            <v>UNIDAD DE LOGÍSTICA</v>
          </cell>
          <cell r="E87">
            <v>40905</v>
          </cell>
          <cell r="F87">
            <v>40939</v>
          </cell>
          <cell r="G87" t="str">
            <v>CAS D.L. 1057</v>
          </cell>
          <cell r="H87">
            <v>2500</v>
          </cell>
          <cell r="I87" t="str">
            <v>-</v>
          </cell>
          <cell r="J87" t="str">
            <v>-</v>
          </cell>
          <cell r="K87" t="str">
            <v>-</v>
          </cell>
          <cell r="L87" t="str">
            <v>-</v>
          </cell>
          <cell r="M87" t="str">
            <v>-</v>
          </cell>
          <cell r="N87" t="str">
            <v>-</v>
          </cell>
          <cell r="O87" t="str">
            <v>-</v>
          </cell>
          <cell r="T87">
            <v>2500</v>
          </cell>
        </row>
        <row r="88">
          <cell r="A88" t="str">
            <v>01122395</v>
          </cell>
          <cell r="B88" t="str">
            <v>VILLACORTA PINEDO KEYLY</v>
          </cell>
          <cell r="C88" t="str">
            <v>TECNICO EN TRAMITE DOCUMENTARIO</v>
          </cell>
          <cell r="D88" t="str">
            <v>UNIDAD DE LOGÍSTICA</v>
          </cell>
          <cell r="E88">
            <v>40904</v>
          </cell>
          <cell r="F88" t="str">
            <v>VIGENTE</v>
          </cell>
          <cell r="G88" t="str">
            <v>CAS D.L. 1057</v>
          </cell>
          <cell r="H88">
            <v>2500</v>
          </cell>
          <cell r="I88">
            <v>2500</v>
          </cell>
          <cell r="J88">
            <v>2500</v>
          </cell>
          <cell r="K88">
            <v>2500</v>
          </cell>
          <cell r="L88">
            <v>2500</v>
          </cell>
          <cell r="M88">
            <v>2500</v>
          </cell>
          <cell r="N88">
            <v>2500</v>
          </cell>
          <cell r="O88">
            <v>2500</v>
          </cell>
          <cell r="T88">
            <v>20000</v>
          </cell>
        </row>
        <row r="89">
          <cell r="A89" t="str">
            <v>02868241</v>
          </cell>
          <cell r="B89" t="str">
            <v>ARELLANO  GIRON  PERCY ENRIQUE</v>
          </cell>
          <cell r="C89" t="str">
            <v>JEFE DE LA UNIDAD DE LOGISTICA</v>
          </cell>
          <cell r="D89" t="str">
            <v>UNIDAD DE LOGÍSTICA</v>
          </cell>
          <cell r="E89">
            <v>40940</v>
          </cell>
          <cell r="F89" t="str">
            <v>VIGENTE</v>
          </cell>
          <cell r="G89" t="str">
            <v>CAS D.L. 1057</v>
          </cell>
          <cell r="H89" t="str">
            <v>-</v>
          </cell>
          <cell r="I89">
            <v>8500</v>
          </cell>
          <cell r="J89">
            <v>8500</v>
          </cell>
          <cell r="K89">
            <v>8500</v>
          </cell>
          <cell r="L89">
            <v>8500</v>
          </cell>
          <cell r="M89">
            <v>8500</v>
          </cell>
          <cell r="N89">
            <v>8500</v>
          </cell>
          <cell r="O89">
            <v>8500</v>
          </cell>
          <cell r="T89">
            <v>59500</v>
          </cell>
        </row>
        <row r="90">
          <cell r="A90" t="str">
            <v>40560475</v>
          </cell>
          <cell r="B90" t="str">
            <v>CANAHUIRE PAREDES CARMEN ROSA</v>
          </cell>
          <cell r="C90" t="str">
            <v>ESPECIALISTA III EN CONTRATACIONES Y PROGRAMACION</v>
          </cell>
          <cell r="D90" t="str">
            <v>UNIDAD DE LOGÍSTICA</v>
          </cell>
          <cell r="E90">
            <v>40947</v>
          </cell>
          <cell r="F90">
            <v>41051</v>
          </cell>
          <cell r="G90" t="str">
            <v>CAS D.L. 1057</v>
          </cell>
          <cell r="H90" t="str">
            <v>-</v>
          </cell>
          <cell r="I90">
            <v>3067</v>
          </cell>
          <cell r="J90">
            <v>4000</v>
          </cell>
          <cell r="K90">
            <v>4000</v>
          </cell>
          <cell r="L90">
            <v>3963</v>
          </cell>
          <cell r="M90" t="str">
            <v>-</v>
          </cell>
          <cell r="N90" t="str">
            <v>-</v>
          </cell>
          <cell r="O90" t="str">
            <v>-</v>
          </cell>
          <cell r="T90">
            <v>15030</v>
          </cell>
        </row>
        <row r="91">
          <cell r="A91" t="str">
            <v>43044862</v>
          </cell>
          <cell r="B91" t="str">
            <v>MARCELO RICAPA JORGE JOEL</v>
          </cell>
          <cell r="C91" t="str">
            <v>AUXILIAR EN SISTEMA ADMINISTRATIVO I</v>
          </cell>
          <cell r="D91" t="str">
            <v>UNIDAD DE LOGÍSTICA</v>
          </cell>
          <cell r="E91">
            <v>40941</v>
          </cell>
          <cell r="F91" t="str">
            <v>VIGENTE</v>
          </cell>
          <cell r="G91" t="str">
            <v>CAS D.L. 1057</v>
          </cell>
          <cell r="H91" t="str">
            <v>-</v>
          </cell>
          <cell r="I91">
            <v>1740</v>
          </cell>
          <cell r="J91">
            <v>1800</v>
          </cell>
          <cell r="K91">
            <v>1800</v>
          </cell>
          <cell r="L91">
            <v>1800</v>
          </cell>
          <cell r="M91">
            <v>1800</v>
          </cell>
          <cell r="N91">
            <v>1800</v>
          </cell>
          <cell r="O91">
            <v>1800</v>
          </cell>
          <cell r="T91">
            <v>12540</v>
          </cell>
        </row>
        <row r="92">
          <cell r="A92" t="str">
            <v>06772246</v>
          </cell>
          <cell r="B92" t="str">
            <v>CARRETEROS QUINTANILLA ARNALDO JOHN</v>
          </cell>
          <cell r="C92" t="str">
            <v>ESPECIALISTA EN CONTRATACIONES PUBLICAS</v>
          </cell>
          <cell r="D92" t="str">
            <v>UNIDAD DE LOGÍSTICA</v>
          </cell>
          <cell r="E92">
            <v>40969</v>
          </cell>
          <cell r="F92" t="str">
            <v>VIGENTE</v>
          </cell>
          <cell r="G92" t="str">
            <v>CAS D.L. 1057</v>
          </cell>
          <cell r="H92" t="str">
            <v>-</v>
          </cell>
          <cell r="I92" t="str">
            <v>-</v>
          </cell>
          <cell r="J92">
            <v>5500</v>
          </cell>
          <cell r="K92">
            <v>5500</v>
          </cell>
          <cell r="L92">
            <v>5498</v>
          </cell>
          <cell r="M92">
            <v>5500</v>
          </cell>
          <cell r="N92">
            <v>5500</v>
          </cell>
          <cell r="O92">
            <v>5500</v>
          </cell>
          <cell r="T92">
            <v>32998</v>
          </cell>
        </row>
        <row r="93">
          <cell r="A93" t="str">
            <v>10643191</v>
          </cell>
          <cell r="B93" t="str">
            <v>GUSTAVO ADOLFO ARIAS RIVAS</v>
          </cell>
          <cell r="C93" t="str">
            <v>ESPECIALISTA EN CONTRATACIONES III</v>
          </cell>
          <cell r="D93" t="str">
            <v>UNIDAD DE LOGÍSTICA</v>
          </cell>
          <cell r="E93">
            <v>41022</v>
          </cell>
          <cell r="F93" t="str">
            <v>VIGENTE</v>
          </cell>
          <cell r="G93" t="str">
            <v>CAS D.L. 1057</v>
          </cell>
          <cell r="H93" t="str">
            <v>-</v>
          </cell>
          <cell r="I93" t="str">
            <v>-</v>
          </cell>
          <cell r="J93" t="str">
            <v>-</v>
          </cell>
          <cell r="K93" t="str">
            <v>-</v>
          </cell>
          <cell r="L93">
            <v>6960.67</v>
          </cell>
          <cell r="M93">
            <v>5500</v>
          </cell>
          <cell r="N93">
            <v>5500</v>
          </cell>
          <cell r="O93">
            <v>5500</v>
          </cell>
          <cell r="T93">
            <v>23460.67</v>
          </cell>
        </row>
        <row r="94">
          <cell r="A94" t="str">
            <v>40181751</v>
          </cell>
          <cell r="B94" t="str">
            <v>RAMIREZ GUERRERO VETZNA FLAVIOLA</v>
          </cell>
          <cell r="C94" t="str">
            <v>PROFECIONAL EN PROGRAMCION</v>
          </cell>
          <cell r="D94" t="str">
            <v>UNIDAD DE LOGÍSTICA</v>
          </cell>
          <cell r="E94">
            <v>41061</v>
          </cell>
          <cell r="F94" t="str">
            <v>VIGENTE</v>
          </cell>
          <cell r="G94" t="str">
            <v>CAS D.L. 1057</v>
          </cell>
          <cell r="H94" t="str">
            <v>-</v>
          </cell>
          <cell r="I94" t="str">
            <v>-</v>
          </cell>
          <cell r="J94" t="str">
            <v>-</v>
          </cell>
          <cell r="K94" t="str">
            <v>-</v>
          </cell>
          <cell r="L94" t="str">
            <v>-</v>
          </cell>
          <cell r="M94">
            <v>4500</v>
          </cell>
          <cell r="N94">
            <v>4500</v>
          </cell>
          <cell r="O94">
            <v>4500</v>
          </cell>
          <cell r="T94">
            <v>13500</v>
          </cell>
        </row>
        <row r="95">
          <cell r="A95" t="str">
            <v>41728877</v>
          </cell>
          <cell r="B95" t="str">
            <v>REYNA FARJE ESPINOZA, LIDIA VANESA</v>
          </cell>
          <cell r="C95" t="str">
            <v xml:space="preserve">ESPECIALISTA ADMINISTRATIVO I </v>
          </cell>
          <cell r="D95" t="str">
            <v>UNIDAD DE LOGÍSTICA</v>
          </cell>
          <cell r="E95">
            <v>41057</v>
          </cell>
          <cell r="F95" t="str">
            <v>VIGENTE</v>
          </cell>
          <cell r="G95" t="str">
            <v>CAS D.L. 1057</v>
          </cell>
          <cell r="H95" t="str">
            <v>-</v>
          </cell>
          <cell r="I95" t="str">
            <v>-</v>
          </cell>
          <cell r="J95" t="str">
            <v>-</v>
          </cell>
          <cell r="K95" t="str">
            <v>-</v>
          </cell>
          <cell r="L95" t="str">
            <v>-</v>
          </cell>
          <cell r="M95">
            <v>3300</v>
          </cell>
          <cell r="N95">
            <v>3000</v>
          </cell>
          <cell r="O95">
            <v>3000</v>
          </cell>
          <cell r="T95">
            <v>9300</v>
          </cell>
        </row>
        <row r="96">
          <cell r="A96" t="str">
            <v>02874233</v>
          </cell>
          <cell r="B96" t="str">
            <v xml:space="preserve">MONTERO CHAVEZ DIANA CRISTINA  </v>
          </cell>
          <cell r="C96" t="str">
            <v>PROFESIONAL EN CONTRATACIONES</v>
          </cell>
          <cell r="D96" t="str">
            <v>UNIDAD DE LOGÍSTICA</v>
          </cell>
          <cell r="E96">
            <v>41096</v>
          </cell>
          <cell r="F96" t="str">
            <v>VIGENTE</v>
          </cell>
          <cell r="G96" t="str">
            <v>CAS D.L. 1057</v>
          </cell>
          <cell r="H96" t="str">
            <v>-</v>
          </cell>
          <cell r="I96" t="str">
            <v>-</v>
          </cell>
          <cell r="J96" t="str">
            <v>-</v>
          </cell>
          <cell r="K96" t="str">
            <v>-</v>
          </cell>
          <cell r="L96" t="str">
            <v>-</v>
          </cell>
          <cell r="M96" t="str">
            <v>-</v>
          </cell>
          <cell r="N96">
            <v>3333.33</v>
          </cell>
          <cell r="O96">
            <v>4000</v>
          </cell>
          <cell r="T96">
            <v>7333.33</v>
          </cell>
        </row>
        <row r="97">
          <cell r="A97" t="str">
            <v>10731582</v>
          </cell>
          <cell r="B97" t="str">
            <v>LOZANO MIRANDA KARLA PATRICIA</v>
          </cell>
          <cell r="C97" t="str">
            <v>ASISTENTE ADMINISTRATIVO</v>
          </cell>
          <cell r="D97" t="str">
            <v>UNIDAD DE MONITOREO Y EVALUACION</v>
          </cell>
          <cell r="E97">
            <v>39661</v>
          </cell>
          <cell r="F97">
            <v>41060</v>
          </cell>
          <cell r="G97" t="str">
            <v>CAS D.L. 1057</v>
          </cell>
          <cell r="H97">
            <v>2500</v>
          </cell>
          <cell r="I97">
            <v>2500</v>
          </cell>
          <cell r="J97">
            <v>2500</v>
          </cell>
          <cell r="K97">
            <v>2500</v>
          </cell>
          <cell r="L97">
            <v>2500</v>
          </cell>
          <cell r="M97" t="str">
            <v>-</v>
          </cell>
          <cell r="N97" t="str">
            <v>-</v>
          </cell>
          <cell r="O97" t="str">
            <v>-</v>
          </cell>
          <cell r="T97">
            <v>12500</v>
          </cell>
        </row>
        <row r="98">
          <cell r="A98" t="str">
            <v>10064954</v>
          </cell>
          <cell r="B98" t="str">
            <v>SALCEDO QUEVEDO CECILIA VERONICA</v>
          </cell>
          <cell r="C98" t="str">
            <v>ESPECIALISTA DE MONITOREO Y EVALUACION</v>
          </cell>
          <cell r="D98" t="str">
            <v>UNIDAD DE MONITOREO Y EVALUACION</v>
          </cell>
          <cell r="E98">
            <v>39722</v>
          </cell>
          <cell r="F98">
            <v>40984</v>
          </cell>
          <cell r="G98" t="str">
            <v>CAS D.L. 1057</v>
          </cell>
          <cell r="H98">
            <v>5500</v>
          </cell>
          <cell r="I98">
            <v>5500</v>
          </cell>
          <cell r="J98">
            <v>2933.3</v>
          </cell>
          <cell r="K98" t="str">
            <v>-</v>
          </cell>
          <cell r="L98" t="str">
            <v>-</v>
          </cell>
          <cell r="M98" t="str">
            <v>-</v>
          </cell>
          <cell r="N98" t="str">
            <v>-</v>
          </cell>
          <cell r="O98" t="str">
            <v>-</v>
          </cell>
          <cell r="T98">
            <v>13933.3</v>
          </cell>
        </row>
        <row r="99">
          <cell r="A99" t="str">
            <v>40645215</v>
          </cell>
          <cell r="B99" t="str">
            <v>AGUILAR  PIANTO ZEIDA MABEL</v>
          </cell>
          <cell r="C99" t="str">
            <v>JEFA DE LA UNIDAD DE MONITOREO Y EVALUACION</v>
          </cell>
          <cell r="D99" t="str">
            <v>UNIDAD DE MONITOREO Y EVALUACION</v>
          </cell>
          <cell r="E99">
            <v>40878</v>
          </cell>
          <cell r="F99" t="str">
            <v>VIGENTE</v>
          </cell>
          <cell r="G99" t="str">
            <v>CAS D.L. 1057</v>
          </cell>
          <cell r="H99">
            <v>7000</v>
          </cell>
          <cell r="I99">
            <v>7000</v>
          </cell>
          <cell r="J99">
            <v>7000</v>
          </cell>
          <cell r="K99">
            <v>7000</v>
          </cell>
          <cell r="L99">
            <v>6983</v>
          </cell>
          <cell r="M99">
            <v>7000</v>
          </cell>
          <cell r="N99">
            <v>7000</v>
          </cell>
          <cell r="O99">
            <v>7000</v>
          </cell>
          <cell r="T99">
            <v>55983</v>
          </cell>
        </row>
        <row r="100">
          <cell r="A100" t="str">
            <v>43614180</v>
          </cell>
          <cell r="B100" t="str">
            <v>MONTAÑEZ ROJAS MIGUEL ANGEL</v>
          </cell>
          <cell r="C100" t="str">
            <v>ANALISTA EN MONITOREO</v>
          </cell>
          <cell r="D100" t="str">
            <v>UNIDAD DE MONITOREO Y EVALUACION</v>
          </cell>
          <cell r="E100">
            <v>40878</v>
          </cell>
          <cell r="F100">
            <v>40924</v>
          </cell>
          <cell r="G100" t="str">
            <v>CAS D.L. 1057</v>
          </cell>
          <cell r="H100">
            <v>1866.66</v>
          </cell>
          <cell r="I100" t="str">
            <v>-</v>
          </cell>
          <cell r="J100" t="str">
            <v>-</v>
          </cell>
          <cell r="K100" t="str">
            <v>-</v>
          </cell>
          <cell r="L100" t="str">
            <v>-</v>
          </cell>
          <cell r="M100" t="str">
            <v>-</v>
          </cell>
          <cell r="N100" t="str">
            <v>-</v>
          </cell>
          <cell r="O100" t="str">
            <v>-</v>
          </cell>
          <cell r="T100">
            <v>1866.66</v>
          </cell>
        </row>
        <row r="101">
          <cell r="A101" t="str">
            <v>00822382</v>
          </cell>
          <cell r="B101" t="str">
            <v>ARCE  HAYA JORGE ARMANDO</v>
          </cell>
          <cell r="C101" t="str">
            <v>ESPECIALISTA</v>
          </cell>
          <cell r="D101" t="str">
            <v>UNIDAD DE MONITOREO Y EVALUACION</v>
          </cell>
          <cell r="E101">
            <v>40969</v>
          </cell>
          <cell r="F101" t="str">
            <v>VIGENTE</v>
          </cell>
          <cell r="G101" t="str">
            <v>CAS D.L. 1057</v>
          </cell>
          <cell r="H101" t="str">
            <v>-</v>
          </cell>
          <cell r="I101" t="str">
            <v>-</v>
          </cell>
          <cell r="J101">
            <v>5200</v>
          </cell>
          <cell r="K101">
            <v>5200</v>
          </cell>
          <cell r="L101">
            <v>5200</v>
          </cell>
          <cell r="M101">
            <v>5200</v>
          </cell>
          <cell r="N101">
            <v>5200</v>
          </cell>
          <cell r="O101">
            <v>5200</v>
          </cell>
          <cell r="T101">
            <v>31200</v>
          </cell>
        </row>
        <row r="102">
          <cell r="A102" t="str">
            <v>42289285</v>
          </cell>
          <cell r="B102" t="str">
            <v>GARAY VALENZA JORGE LUIS</v>
          </cell>
          <cell r="C102" t="str">
            <v>ESPECIALISTA</v>
          </cell>
          <cell r="D102" t="str">
            <v>UNIDAD DE MONITOREO Y EVALUACION</v>
          </cell>
          <cell r="E102">
            <v>40969</v>
          </cell>
          <cell r="F102" t="str">
            <v>VIGENTE</v>
          </cell>
          <cell r="G102" t="str">
            <v>CAS D.L. 1057</v>
          </cell>
          <cell r="H102" t="str">
            <v>-</v>
          </cell>
          <cell r="I102" t="str">
            <v>-</v>
          </cell>
          <cell r="J102">
            <v>5500</v>
          </cell>
          <cell r="K102">
            <v>5500</v>
          </cell>
          <cell r="L102">
            <v>5426</v>
          </cell>
          <cell r="M102">
            <v>5500</v>
          </cell>
          <cell r="N102">
            <v>5500</v>
          </cell>
          <cell r="O102">
            <v>5500</v>
          </cell>
          <cell r="T102">
            <v>32926</v>
          </cell>
        </row>
        <row r="103">
          <cell r="A103" t="str">
            <v>40785037</v>
          </cell>
          <cell r="B103" t="str">
            <v>huachallanqui salcedo jesus alberto</v>
          </cell>
          <cell r="C103" t="str">
            <v>ESPECIALISTA EN monitoreo y evaluacion</v>
          </cell>
          <cell r="D103" t="str">
            <v>UNIDAD DE MONITOREO Y EVALUACION</v>
          </cell>
          <cell r="E103">
            <v>41061</v>
          </cell>
          <cell r="F103" t="str">
            <v>VIGENTE</v>
          </cell>
          <cell r="G103" t="str">
            <v>CAS D.L. 1057</v>
          </cell>
          <cell r="H103" t="str">
            <v>-</v>
          </cell>
          <cell r="I103" t="str">
            <v>-</v>
          </cell>
          <cell r="J103" t="str">
            <v>-</v>
          </cell>
          <cell r="K103" t="str">
            <v>-</v>
          </cell>
          <cell r="L103" t="str">
            <v>-</v>
          </cell>
          <cell r="M103">
            <v>4500</v>
          </cell>
          <cell r="N103">
            <v>4500</v>
          </cell>
          <cell r="O103">
            <v>4500</v>
          </cell>
          <cell r="T103">
            <v>13500</v>
          </cell>
        </row>
        <row r="104">
          <cell r="A104" t="str">
            <v>41607119</v>
          </cell>
          <cell r="B104" t="str">
            <v>BARDALES LAYZA JULIO CESAR</v>
          </cell>
          <cell r="C104" t="str">
            <v>ESPECIALISTA EN monitoreo y evaluacion</v>
          </cell>
          <cell r="D104" t="str">
            <v>UNIDAD DE MONITOREO Y EVALUACION</v>
          </cell>
          <cell r="E104">
            <v>41051</v>
          </cell>
          <cell r="F104" t="str">
            <v>VIGENTE</v>
          </cell>
          <cell r="G104" t="str">
            <v>CAS D.L. 1057</v>
          </cell>
          <cell r="H104" t="str">
            <v>-</v>
          </cell>
          <cell r="I104" t="str">
            <v>-</v>
          </cell>
          <cell r="J104" t="str">
            <v>-</v>
          </cell>
          <cell r="K104" t="str">
            <v>-</v>
          </cell>
          <cell r="L104" t="str">
            <v>-</v>
          </cell>
          <cell r="M104">
            <v>6500</v>
          </cell>
          <cell r="N104">
            <v>5000</v>
          </cell>
          <cell r="O104">
            <v>5000</v>
          </cell>
          <cell r="T104">
            <v>16500</v>
          </cell>
        </row>
        <row r="105">
          <cell r="A105" t="str">
            <v>06716469</v>
          </cell>
          <cell r="B105" t="str">
            <v>DIAZ AGUILAR ALEJANDRO</v>
          </cell>
          <cell r="C105" t="str">
            <v>ESPECIALISTA EN RACIONALIZACION</v>
          </cell>
          <cell r="D105" t="str">
            <v>UNIDAD DE PLANIFICACION Y PRESUPUESTO</v>
          </cell>
          <cell r="E105">
            <v>39671</v>
          </cell>
          <cell r="F105">
            <v>41060</v>
          </cell>
          <cell r="G105" t="str">
            <v>CAS D.L. 1057</v>
          </cell>
          <cell r="H105">
            <v>5000</v>
          </cell>
          <cell r="I105">
            <v>5000</v>
          </cell>
          <cell r="J105">
            <v>5000</v>
          </cell>
          <cell r="K105">
            <v>5000</v>
          </cell>
          <cell r="L105">
            <v>4985</v>
          </cell>
          <cell r="M105" t="str">
            <v>-</v>
          </cell>
          <cell r="N105" t="str">
            <v>-</v>
          </cell>
          <cell r="O105" t="str">
            <v>-</v>
          </cell>
          <cell r="T105">
            <v>24985</v>
          </cell>
        </row>
        <row r="106">
          <cell r="A106" t="str">
            <v>07534147</v>
          </cell>
          <cell r="B106" t="str">
            <v>RAMIREZ RIVA AGUERO LUIS WALTER</v>
          </cell>
          <cell r="C106" t="str">
            <v>ESPECIALISTA A</v>
          </cell>
          <cell r="D106" t="str">
            <v>UNIDAD DE PLANIFICACION Y PRESUPUESTO</v>
          </cell>
          <cell r="E106">
            <v>39722</v>
          </cell>
          <cell r="F106" t="str">
            <v>VIGENTE</v>
          </cell>
          <cell r="G106" t="str">
            <v>CAS D.L. 1057</v>
          </cell>
          <cell r="H106">
            <v>5500</v>
          </cell>
          <cell r="I106">
            <v>5500</v>
          </cell>
          <cell r="J106">
            <v>5500</v>
          </cell>
          <cell r="K106">
            <v>5500</v>
          </cell>
          <cell r="L106">
            <v>5500</v>
          </cell>
          <cell r="M106">
            <v>7000</v>
          </cell>
          <cell r="N106">
            <v>7000</v>
          </cell>
          <cell r="O106">
            <v>7000</v>
          </cell>
          <cell r="T106">
            <v>48500</v>
          </cell>
        </row>
        <row r="107">
          <cell r="A107" t="str">
            <v>08576480</v>
          </cell>
          <cell r="B107" t="str">
            <v>ROSAPEREZ TORRES GUNTHER SMITH</v>
          </cell>
          <cell r="C107" t="str">
            <v>JEFE DE LA UNIDAD DE PLANIFICACION Y PRESUPUESTO</v>
          </cell>
          <cell r="D107" t="str">
            <v>UNIDAD DE PLANIFICACION Y PRESUPUESTO</v>
          </cell>
          <cell r="E107">
            <v>39722</v>
          </cell>
          <cell r="F107">
            <v>40939</v>
          </cell>
          <cell r="G107" t="str">
            <v>CAS D.L. 1057</v>
          </cell>
          <cell r="H107">
            <v>7000</v>
          </cell>
          <cell r="I107" t="str">
            <v>-</v>
          </cell>
          <cell r="J107" t="str">
            <v>-</v>
          </cell>
          <cell r="K107" t="str">
            <v>-</v>
          </cell>
          <cell r="L107" t="str">
            <v>-</v>
          </cell>
          <cell r="M107" t="str">
            <v>-</v>
          </cell>
          <cell r="N107" t="str">
            <v>-</v>
          </cell>
          <cell r="O107" t="str">
            <v>-</v>
          </cell>
          <cell r="T107">
            <v>7000</v>
          </cell>
        </row>
        <row r="108">
          <cell r="A108" t="str">
            <v>08649655</v>
          </cell>
          <cell r="B108" t="str">
            <v>SOMOCURCIO TOMAYLLA OSCAR</v>
          </cell>
          <cell r="C108" t="str">
            <v>ESPECIALISTA EN PRESUPUESTO PUBLICO</v>
          </cell>
          <cell r="D108" t="str">
            <v>UNIDAD DE PLANIFICACION Y PRESUPUESTO</v>
          </cell>
          <cell r="E108">
            <v>40878</v>
          </cell>
          <cell r="F108">
            <v>41029</v>
          </cell>
          <cell r="G108" t="str">
            <v>CAS D.L. 1057</v>
          </cell>
          <cell r="H108">
            <v>5500</v>
          </cell>
          <cell r="I108">
            <v>5500</v>
          </cell>
          <cell r="J108">
            <v>5500</v>
          </cell>
          <cell r="K108">
            <v>5500</v>
          </cell>
          <cell r="L108" t="str">
            <v>-</v>
          </cell>
          <cell r="M108" t="str">
            <v>-</v>
          </cell>
          <cell r="N108" t="str">
            <v>-</v>
          </cell>
          <cell r="O108" t="str">
            <v>-</v>
          </cell>
          <cell r="T108">
            <v>22000</v>
          </cell>
        </row>
        <row r="109">
          <cell r="A109" t="str">
            <v>09904888</v>
          </cell>
          <cell r="B109" t="str">
            <v>NONATO LA CRUZ PATRICIA CAROL</v>
          </cell>
          <cell r="C109" t="str">
            <v>JEFA DE LA UNIDAD DE PLANIFICACION Y PRESUPUESTO</v>
          </cell>
          <cell r="D109" t="str">
            <v>UNIDAD DE PLANIFICACION Y PRESUPUESTO</v>
          </cell>
          <cell r="E109">
            <v>40974</v>
          </cell>
          <cell r="F109">
            <v>41065</v>
          </cell>
          <cell r="G109" t="str">
            <v>CAS D.L. 1057</v>
          </cell>
          <cell r="H109" t="str">
            <v>-</v>
          </cell>
          <cell r="I109" t="str">
            <v>-</v>
          </cell>
          <cell r="J109">
            <v>5417</v>
          </cell>
          <cell r="K109">
            <v>6500</v>
          </cell>
          <cell r="L109">
            <v>6500</v>
          </cell>
          <cell r="M109">
            <v>1083</v>
          </cell>
          <cell r="N109" t="str">
            <v>-</v>
          </cell>
          <cell r="O109" t="str">
            <v>-</v>
          </cell>
          <cell r="T109">
            <v>19500</v>
          </cell>
        </row>
        <row r="110">
          <cell r="A110" t="str">
            <v>42925748</v>
          </cell>
          <cell r="B110" t="str">
            <v>DIAZ SAENZ JESS ALAN</v>
          </cell>
          <cell r="C110" t="str">
            <v>ANALISTA ADMINISTRATIVO</v>
          </cell>
          <cell r="D110" t="str">
            <v>UNIDAD DE RECURSOS HUMANOS</v>
          </cell>
          <cell r="E110">
            <v>40275</v>
          </cell>
          <cell r="F110">
            <v>40999</v>
          </cell>
          <cell r="G110" t="str">
            <v>CAS D.L. 1057</v>
          </cell>
          <cell r="H110">
            <v>2250</v>
          </cell>
          <cell r="I110">
            <v>2250</v>
          </cell>
          <cell r="J110">
            <v>2250</v>
          </cell>
          <cell r="K110" t="str">
            <v>-</v>
          </cell>
          <cell r="L110" t="str">
            <v>-</v>
          </cell>
          <cell r="M110" t="str">
            <v>-</v>
          </cell>
          <cell r="N110" t="str">
            <v>-</v>
          </cell>
          <cell r="O110" t="str">
            <v>-</v>
          </cell>
          <cell r="T110">
            <v>6750</v>
          </cell>
        </row>
        <row r="111">
          <cell r="A111" t="str">
            <v>42177781</v>
          </cell>
          <cell r="B111" t="str">
            <v>REQUEJO DELGADO SUSAN JANNETH</v>
          </cell>
          <cell r="C111" t="str">
            <v>ESPECIALISTA</v>
          </cell>
          <cell r="D111" t="str">
            <v>UNIDAD DE RECURSOS HUMANOS</v>
          </cell>
          <cell r="E111">
            <v>40858</v>
          </cell>
          <cell r="F111">
            <v>40939</v>
          </cell>
          <cell r="G111" t="str">
            <v>CAS D.L. 1057</v>
          </cell>
          <cell r="H111">
            <v>4000</v>
          </cell>
          <cell r="I111" t="str">
            <v>-</v>
          </cell>
          <cell r="J111" t="str">
            <v>-</v>
          </cell>
          <cell r="K111" t="str">
            <v>-</v>
          </cell>
          <cell r="L111" t="str">
            <v>-</v>
          </cell>
          <cell r="M111" t="str">
            <v>-</v>
          </cell>
          <cell r="N111" t="str">
            <v>-</v>
          </cell>
          <cell r="O111" t="str">
            <v>-</v>
          </cell>
          <cell r="T111">
            <v>4000</v>
          </cell>
        </row>
        <row r="112">
          <cell r="A112" t="str">
            <v>10718636</v>
          </cell>
          <cell r="B112" t="str">
            <v>TITO  QUISPE DAHYANA ROCIO</v>
          </cell>
          <cell r="C112" t="str">
            <v>ANALISTA</v>
          </cell>
          <cell r="D112" t="str">
            <v>UNIDAD DE RECURSOS HUMANOS</v>
          </cell>
          <cell r="E112">
            <v>40856</v>
          </cell>
          <cell r="F112">
            <v>40939</v>
          </cell>
          <cell r="G112" t="str">
            <v>CAS D.L. 1057</v>
          </cell>
          <cell r="H112">
            <v>3000</v>
          </cell>
          <cell r="I112" t="str">
            <v>-</v>
          </cell>
          <cell r="J112" t="str">
            <v>-</v>
          </cell>
          <cell r="K112" t="str">
            <v>-</v>
          </cell>
          <cell r="L112" t="str">
            <v>-</v>
          </cell>
          <cell r="M112" t="str">
            <v>-</v>
          </cell>
          <cell r="N112" t="str">
            <v>-</v>
          </cell>
          <cell r="O112" t="str">
            <v>-</v>
          </cell>
          <cell r="T112">
            <v>3000</v>
          </cell>
        </row>
        <row r="113">
          <cell r="A113" t="str">
            <v>09167698</v>
          </cell>
          <cell r="B113" t="str">
            <v>CASTRO SANTILLAN MIGUEL ANGEL</v>
          </cell>
          <cell r="C113" t="str">
            <v>ASISTENTE ADMINISTRATIVO</v>
          </cell>
          <cell r="D113" t="str">
            <v>UNIDAD DE RECURSOS HUMANOS</v>
          </cell>
          <cell r="E113">
            <v>40878</v>
          </cell>
          <cell r="F113">
            <v>40939</v>
          </cell>
          <cell r="G113" t="str">
            <v>CAS D.L. 1057</v>
          </cell>
          <cell r="H113">
            <v>2500</v>
          </cell>
          <cell r="I113" t="str">
            <v>-</v>
          </cell>
          <cell r="J113" t="str">
            <v>-</v>
          </cell>
          <cell r="K113" t="str">
            <v>-</v>
          </cell>
          <cell r="L113" t="str">
            <v>-</v>
          </cell>
          <cell r="M113" t="str">
            <v>-</v>
          </cell>
          <cell r="N113" t="str">
            <v>-</v>
          </cell>
          <cell r="O113" t="str">
            <v>-</v>
          </cell>
          <cell r="T113">
            <v>2500</v>
          </cell>
        </row>
        <row r="114">
          <cell r="A114" t="str">
            <v>10185941</v>
          </cell>
          <cell r="B114" t="str">
            <v>URQUIZO MAGGIA CARLOS DANIEL</v>
          </cell>
          <cell r="C114" t="str">
            <v>JEFE DE LA UNIDAD DE RECURSOS HUMANOS</v>
          </cell>
          <cell r="D114" t="str">
            <v>UNIDAD DE RECURSOS HUMANOS</v>
          </cell>
          <cell r="E114">
            <v>40910</v>
          </cell>
          <cell r="F114" t="str">
            <v>VIGENTE</v>
          </cell>
          <cell r="G114" t="str">
            <v>CAS D.L. 1057</v>
          </cell>
          <cell r="H114">
            <v>6767</v>
          </cell>
          <cell r="I114">
            <v>7000</v>
          </cell>
          <cell r="J114">
            <v>7000</v>
          </cell>
          <cell r="K114">
            <v>7000</v>
          </cell>
          <cell r="L114">
            <v>7000</v>
          </cell>
          <cell r="M114">
            <v>7000</v>
          </cell>
          <cell r="N114">
            <v>7000</v>
          </cell>
          <cell r="O114">
            <v>7000</v>
          </cell>
          <cell r="T114">
            <v>55767</v>
          </cell>
        </row>
        <row r="115">
          <cell r="A115" t="str">
            <v>41776891</v>
          </cell>
          <cell r="B115" t="str">
            <v>GHIGGO MAQUIN ALICIA ENRIQUETA</v>
          </cell>
          <cell r="C115" t="str">
            <v>SECRETARIA IV</v>
          </cell>
          <cell r="D115" t="str">
            <v>UNIDAD DE RECURSOS HUMANOS</v>
          </cell>
          <cell r="E115">
            <v>41031</v>
          </cell>
          <cell r="F115" t="str">
            <v>VIGENTE</v>
          </cell>
          <cell r="G115" t="str">
            <v>CAS D.L. 1057</v>
          </cell>
          <cell r="H115" t="str">
            <v>-</v>
          </cell>
          <cell r="I115" t="str">
            <v>-</v>
          </cell>
          <cell r="J115" t="str">
            <v>-</v>
          </cell>
          <cell r="K115" t="str">
            <v>-</v>
          </cell>
          <cell r="L115">
            <v>2126.67</v>
          </cell>
          <cell r="M115">
            <v>2200</v>
          </cell>
          <cell r="N115">
            <v>2200</v>
          </cell>
          <cell r="O115">
            <v>2200</v>
          </cell>
          <cell r="T115">
            <v>8726.67</v>
          </cell>
        </row>
        <row r="116">
          <cell r="A116" t="str">
            <v>42555109</v>
          </cell>
          <cell r="B116" t="str">
            <v>AMANCIO ARANDA MARIO VICENTE</v>
          </cell>
          <cell r="C116" t="str">
            <v>ESPECIALISTA EN POTENCIAL HUMANO III</v>
          </cell>
          <cell r="D116" t="str">
            <v>UNIDAD DE RECURSOS HUMANOS</v>
          </cell>
          <cell r="E116">
            <v>41023</v>
          </cell>
          <cell r="F116" t="str">
            <v>VIGENTE</v>
          </cell>
          <cell r="G116" t="str">
            <v>CAS D.L. 1057</v>
          </cell>
          <cell r="H116" t="str">
            <v>-</v>
          </cell>
          <cell r="I116" t="str">
            <v>-</v>
          </cell>
          <cell r="J116" t="str">
            <v>-</v>
          </cell>
          <cell r="K116" t="str">
            <v>-</v>
          </cell>
          <cell r="L116">
            <v>5550</v>
          </cell>
          <cell r="M116">
            <v>4500</v>
          </cell>
          <cell r="N116">
            <v>4500</v>
          </cell>
          <cell r="O116">
            <v>4500</v>
          </cell>
          <cell r="T116">
            <v>19050</v>
          </cell>
        </row>
        <row r="117">
          <cell r="A117" t="str">
            <v>28311942</v>
          </cell>
          <cell r="B117" t="str">
            <v>CASTILLO RIOS MARIA ANGELICA</v>
          </cell>
          <cell r="C117" t="str">
            <v>JEFA DE LA UNIDAD DE SISTEMAS</v>
          </cell>
          <cell r="D117" t="str">
            <v>UNIDAD DE SISTEMAS</v>
          </cell>
          <cell r="E117">
            <v>40796</v>
          </cell>
          <cell r="F117">
            <v>41060</v>
          </cell>
          <cell r="G117" t="str">
            <v>CAS D.L. 1057</v>
          </cell>
          <cell r="H117">
            <v>7000</v>
          </cell>
          <cell r="I117">
            <v>4433.3</v>
          </cell>
          <cell r="J117">
            <v>0</v>
          </cell>
          <cell r="K117">
            <v>0</v>
          </cell>
          <cell r="L117">
            <v>6343</v>
          </cell>
          <cell r="M117" t="str">
            <v>-</v>
          </cell>
          <cell r="N117" t="str">
            <v>-</v>
          </cell>
          <cell r="O117" t="str">
            <v>-</v>
          </cell>
          <cell r="T117">
            <v>17776.3</v>
          </cell>
        </row>
        <row r="118">
          <cell r="A118" t="str">
            <v>25780356</v>
          </cell>
          <cell r="B118" t="str">
            <v>FLORES ALVARADO ANGELA MARIA</v>
          </cell>
          <cell r="C118" t="str">
            <v xml:space="preserve">ESPECIALISTA </v>
          </cell>
          <cell r="D118" t="str">
            <v>UNIDAD DE SISTEMAS</v>
          </cell>
          <cell r="E118">
            <v>39722</v>
          </cell>
          <cell r="F118" t="str">
            <v>VIGENTE</v>
          </cell>
          <cell r="G118" t="str">
            <v>CAS D.L. 1057</v>
          </cell>
          <cell r="H118">
            <v>4000</v>
          </cell>
          <cell r="I118">
            <v>4000</v>
          </cell>
          <cell r="J118">
            <v>4000</v>
          </cell>
          <cell r="K118">
            <v>4000</v>
          </cell>
          <cell r="L118">
            <v>3998</v>
          </cell>
          <cell r="M118">
            <v>4000</v>
          </cell>
          <cell r="N118">
            <v>4000</v>
          </cell>
          <cell r="O118">
            <v>4000</v>
          </cell>
          <cell r="T118">
            <v>31998</v>
          </cell>
        </row>
        <row r="119">
          <cell r="A119" t="str">
            <v xml:space="preserve">32983668   </v>
          </cell>
          <cell r="B119" t="str">
            <v>RASHTA MILLA MARIA SOLEDAD</v>
          </cell>
          <cell r="C119" t="str">
            <v>ANALISTA EN SISTEMAS</v>
          </cell>
          <cell r="D119" t="str">
            <v>UNIDAD DE SISTEMAS</v>
          </cell>
          <cell r="E119">
            <v>39692</v>
          </cell>
          <cell r="F119" t="str">
            <v>VIGENTE</v>
          </cell>
          <cell r="G119" t="str">
            <v>CAS D.L. 1057</v>
          </cell>
          <cell r="H119">
            <v>4000</v>
          </cell>
          <cell r="I119">
            <v>4000</v>
          </cell>
          <cell r="J119">
            <v>4000</v>
          </cell>
          <cell r="K119">
            <v>4000</v>
          </cell>
          <cell r="L119">
            <v>4000</v>
          </cell>
          <cell r="M119">
            <v>4000</v>
          </cell>
          <cell r="N119">
            <v>4000</v>
          </cell>
          <cell r="O119">
            <v>4000</v>
          </cell>
          <cell r="T119">
            <v>32000</v>
          </cell>
        </row>
        <row r="120">
          <cell r="A120" t="str">
            <v>45250079</v>
          </cell>
          <cell r="B120" t="str">
            <v xml:space="preserve">SANCHEZ DE LA CRUZ EDGAR ANDDY </v>
          </cell>
          <cell r="C120" t="str">
            <v>ANALISTA DE SISTEMAS</v>
          </cell>
          <cell r="D120" t="str">
            <v>UNIDAD DE SISTEMAS</v>
          </cell>
          <cell r="E120">
            <v>40028</v>
          </cell>
          <cell r="F120">
            <v>41060</v>
          </cell>
          <cell r="G120" t="str">
            <v>CAS D.L. 1057</v>
          </cell>
          <cell r="H120">
            <v>4000</v>
          </cell>
          <cell r="I120">
            <v>4000</v>
          </cell>
          <cell r="J120">
            <v>4000</v>
          </cell>
          <cell r="K120">
            <v>4000</v>
          </cell>
          <cell r="L120">
            <v>3998</v>
          </cell>
          <cell r="M120" t="str">
            <v>-</v>
          </cell>
          <cell r="N120" t="str">
            <v>-</v>
          </cell>
          <cell r="O120" t="str">
            <v>-</v>
          </cell>
          <cell r="T120">
            <v>19998</v>
          </cell>
        </row>
        <row r="121">
          <cell r="A121" t="str">
            <v>41324680</v>
          </cell>
          <cell r="B121" t="str">
            <v>BRAVO  APONTE MACBETH</v>
          </cell>
          <cell r="C121" t="str">
            <v>ANALISTA DE SISTEMAS</v>
          </cell>
          <cell r="D121" t="str">
            <v>UNIDAD DE SISTEMAS</v>
          </cell>
          <cell r="E121">
            <v>40871</v>
          </cell>
          <cell r="F121" t="str">
            <v>VIGENTE</v>
          </cell>
          <cell r="G121" t="str">
            <v>CAS D.L. 1057</v>
          </cell>
          <cell r="H121">
            <v>4000</v>
          </cell>
          <cell r="I121">
            <v>4000</v>
          </cell>
          <cell r="J121">
            <v>4000</v>
          </cell>
          <cell r="K121">
            <v>4000</v>
          </cell>
          <cell r="L121">
            <v>3974</v>
          </cell>
          <cell r="M121">
            <v>4000</v>
          </cell>
          <cell r="N121">
            <v>4000</v>
          </cell>
          <cell r="O121">
            <v>4000</v>
          </cell>
          <cell r="T121">
            <v>31974</v>
          </cell>
        </row>
        <row r="122">
          <cell r="A122" t="str">
            <v>15425361</v>
          </cell>
          <cell r="B122" t="str">
            <v>FRANCIA CHUMPITAZ JESUS ANDRES</v>
          </cell>
          <cell r="C122" t="str">
            <v>ADMINISTRADOR DE RED</v>
          </cell>
          <cell r="D122" t="str">
            <v>UNIDAD DE SISTEMAS</v>
          </cell>
          <cell r="E122">
            <v>40872</v>
          </cell>
          <cell r="F122" t="str">
            <v>VIGENTE</v>
          </cell>
          <cell r="G122" t="str">
            <v>CAS D.L. 1057</v>
          </cell>
          <cell r="H122">
            <v>4000</v>
          </cell>
          <cell r="I122">
            <v>4000</v>
          </cell>
          <cell r="J122">
            <v>4000</v>
          </cell>
          <cell r="K122">
            <v>4000</v>
          </cell>
          <cell r="L122">
            <v>3991</v>
          </cell>
          <cell r="M122">
            <v>4000</v>
          </cell>
          <cell r="N122">
            <v>4000</v>
          </cell>
          <cell r="O122">
            <v>4000</v>
          </cell>
          <cell r="T122">
            <v>31991</v>
          </cell>
        </row>
        <row r="123">
          <cell r="A123" t="str">
            <v>40907663</v>
          </cell>
          <cell r="B123" t="str">
            <v>AGÜERO VARGAS ARLETT VANESSA</v>
          </cell>
          <cell r="C123" t="str">
            <v>HELP DESK</v>
          </cell>
          <cell r="D123" t="str">
            <v>UNIDAD DE SISTEMAS</v>
          </cell>
          <cell r="E123">
            <v>40904</v>
          </cell>
          <cell r="F123" t="str">
            <v>VIGENTE</v>
          </cell>
          <cell r="G123" t="str">
            <v>CAS D.L. 1057</v>
          </cell>
          <cell r="H123">
            <v>2500</v>
          </cell>
          <cell r="I123">
            <v>2500</v>
          </cell>
          <cell r="J123">
            <v>2500</v>
          </cell>
          <cell r="K123">
            <v>2500</v>
          </cell>
          <cell r="L123">
            <v>2497</v>
          </cell>
          <cell r="M123">
            <v>2500</v>
          </cell>
          <cell r="N123">
            <v>2500</v>
          </cell>
          <cell r="O123">
            <v>2500</v>
          </cell>
          <cell r="T123">
            <v>19997</v>
          </cell>
        </row>
        <row r="124">
          <cell r="A124" t="str">
            <v>40149959</v>
          </cell>
          <cell r="B124" t="str">
            <v>MARTINEZ  CONTRERAS PABLO</v>
          </cell>
          <cell r="C124" t="str">
            <v>PERSONAL SOPORTE TECNICO</v>
          </cell>
          <cell r="D124" t="str">
            <v>UNIDAD DE SISTEMAS</v>
          </cell>
          <cell r="E124">
            <v>40973</v>
          </cell>
          <cell r="F124" t="str">
            <v>VIGENTE</v>
          </cell>
          <cell r="G124" t="str">
            <v>CAS D.L. 1057</v>
          </cell>
          <cell r="H124" t="str">
            <v>-</v>
          </cell>
          <cell r="I124" t="str">
            <v>-</v>
          </cell>
          <cell r="J124">
            <v>1733</v>
          </cell>
          <cell r="K124">
            <v>2000</v>
          </cell>
          <cell r="L124">
            <v>2000</v>
          </cell>
          <cell r="M124">
            <v>2000</v>
          </cell>
          <cell r="N124">
            <v>2000</v>
          </cell>
          <cell r="O124">
            <v>2000</v>
          </cell>
          <cell r="T124">
            <v>11733</v>
          </cell>
        </row>
        <row r="125">
          <cell r="A125" t="str">
            <v>10001279</v>
          </cell>
          <cell r="B125" t="str">
            <v>OSHIRO GOYA MARCOS ALBERTO</v>
          </cell>
          <cell r="C125" t="str">
            <v>ESPECIALISTA</v>
          </cell>
          <cell r="D125" t="str">
            <v>UNIDAD DE SUPERVISION DE PROYECTOS</v>
          </cell>
          <cell r="E125">
            <v>39722</v>
          </cell>
          <cell r="F125" t="str">
            <v>VIGENTE</v>
          </cell>
          <cell r="G125" t="str">
            <v>CAS D.L. 1057</v>
          </cell>
          <cell r="H125">
            <v>5500</v>
          </cell>
          <cell r="I125">
            <v>5500</v>
          </cell>
          <cell r="J125">
            <v>5500</v>
          </cell>
          <cell r="K125">
            <v>5500</v>
          </cell>
          <cell r="L125">
            <v>5500</v>
          </cell>
          <cell r="M125">
            <v>5500</v>
          </cell>
          <cell r="N125">
            <v>5500</v>
          </cell>
          <cell r="O125">
            <v>5500</v>
          </cell>
          <cell r="T125">
            <v>44000</v>
          </cell>
        </row>
        <row r="126">
          <cell r="A126" t="str">
            <v>07569002</v>
          </cell>
          <cell r="B126" t="str">
            <v>ZAVALA QUISPE MIGUEL ARTURO</v>
          </cell>
          <cell r="C126" t="str">
            <v>ASISTENTE ADMINISTRATIVO</v>
          </cell>
          <cell r="D126" t="str">
            <v>UNIDAD DE SUPERVISION DE PROYECTOS</v>
          </cell>
          <cell r="E126">
            <v>39874</v>
          </cell>
          <cell r="F126" t="str">
            <v>VIGENTE</v>
          </cell>
          <cell r="G126" t="str">
            <v>CAS D.L. 1057</v>
          </cell>
          <cell r="H126">
            <v>2000</v>
          </cell>
          <cell r="I126">
            <v>2000</v>
          </cell>
          <cell r="J126">
            <v>2000</v>
          </cell>
          <cell r="K126">
            <v>2000</v>
          </cell>
          <cell r="L126">
            <v>1982</v>
          </cell>
          <cell r="M126">
            <v>2000</v>
          </cell>
          <cell r="N126">
            <v>2000</v>
          </cell>
          <cell r="O126">
            <v>2000</v>
          </cell>
          <cell r="T126">
            <v>15982</v>
          </cell>
        </row>
        <row r="127">
          <cell r="A127" t="str">
            <v>09620884</v>
          </cell>
          <cell r="B127" t="str">
            <v>SERNA PURIZACA AMPARO</v>
          </cell>
          <cell r="C127" t="str">
            <v>ESPECIALISTA DE SUPERVISION DE PROYECTOS</v>
          </cell>
          <cell r="D127" t="str">
            <v>UNIDAD DE SUPERVISION DE PROYECTOS</v>
          </cell>
          <cell r="E127">
            <v>40819</v>
          </cell>
          <cell r="F127" t="str">
            <v>VIGENTE</v>
          </cell>
          <cell r="G127" t="str">
            <v>CAS D.L. 1057</v>
          </cell>
          <cell r="H127">
            <v>5500</v>
          </cell>
          <cell r="I127">
            <v>5500</v>
          </cell>
          <cell r="J127">
            <v>5500</v>
          </cell>
          <cell r="K127">
            <v>5500</v>
          </cell>
          <cell r="L127">
            <v>5500</v>
          </cell>
          <cell r="M127">
            <v>5500</v>
          </cell>
          <cell r="N127">
            <v>5500</v>
          </cell>
          <cell r="O127">
            <v>5500</v>
          </cell>
          <cell r="T127">
            <v>44000</v>
          </cell>
        </row>
        <row r="128">
          <cell r="A128" t="str">
            <v>06275324</v>
          </cell>
          <cell r="B128" t="str">
            <v>BUSTOS DE LA CRUZ MARIA JESUS</v>
          </cell>
          <cell r="C128" t="str">
            <v>ESPECIALISTA EN SUPERVISION DE PROYECTOS</v>
          </cell>
          <cell r="D128" t="str">
            <v>UNIDAD DE SUPERVISION DE PROYECTOS</v>
          </cell>
          <cell r="E128">
            <v>40886</v>
          </cell>
          <cell r="F128">
            <v>41060</v>
          </cell>
          <cell r="G128" t="str">
            <v>CAS D.L. 1057</v>
          </cell>
          <cell r="H128">
            <v>5500</v>
          </cell>
          <cell r="I128">
            <v>5500</v>
          </cell>
          <cell r="J128">
            <v>5500</v>
          </cell>
          <cell r="K128">
            <v>5500</v>
          </cell>
          <cell r="L128">
            <v>5500</v>
          </cell>
          <cell r="M128" t="str">
            <v>-</v>
          </cell>
          <cell r="N128" t="str">
            <v>-</v>
          </cell>
          <cell r="O128" t="str">
            <v>-</v>
          </cell>
          <cell r="T128">
            <v>27500</v>
          </cell>
        </row>
        <row r="129">
          <cell r="A129" t="str">
            <v>28297168</v>
          </cell>
          <cell r="B129" t="str">
            <v>GASTELU HERRERA EDWIN</v>
          </cell>
          <cell r="C129" t="str">
            <v>ESPECIALISTA</v>
          </cell>
          <cell r="D129" t="str">
            <v>UNIDAD DE SUPERVISION DE PROYECTOS</v>
          </cell>
          <cell r="E129">
            <v>40891</v>
          </cell>
          <cell r="F129" t="str">
            <v>VIGENTE</v>
          </cell>
          <cell r="G129" t="str">
            <v>CAS D.L. 1057</v>
          </cell>
          <cell r="H129">
            <v>3300</v>
          </cell>
          <cell r="I129">
            <v>660</v>
          </cell>
          <cell r="J129">
            <v>5500</v>
          </cell>
          <cell r="K129">
            <v>5500</v>
          </cell>
          <cell r="L129">
            <v>5499</v>
          </cell>
          <cell r="M129">
            <v>5500</v>
          </cell>
          <cell r="N129">
            <v>5500</v>
          </cell>
          <cell r="O129">
            <v>5500</v>
          </cell>
          <cell r="T129">
            <v>36959</v>
          </cell>
        </row>
        <row r="130">
          <cell r="A130" t="str">
            <v>28286693</v>
          </cell>
          <cell r="B130" t="str">
            <v>PALOMINO SANCHEZ HAMILTON HAROLD</v>
          </cell>
          <cell r="C130" t="str">
            <v>JEFE DE LA UNIDAD DE SUPERVISION DE PROYECTOS</v>
          </cell>
          <cell r="D130" t="str">
            <v>UNIDAD DE SUPERVISION DE PROYECTOS</v>
          </cell>
          <cell r="E130">
            <v>40889</v>
          </cell>
          <cell r="F130">
            <v>41090</v>
          </cell>
          <cell r="G130" t="str">
            <v>CAS D.L. 1057</v>
          </cell>
          <cell r="H130">
            <v>7000</v>
          </cell>
          <cell r="I130">
            <v>7000</v>
          </cell>
          <cell r="J130">
            <v>7000</v>
          </cell>
          <cell r="K130">
            <v>7000</v>
          </cell>
          <cell r="L130">
            <v>7000</v>
          </cell>
          <cell r="M130">
            <v>7000</v>
          </cell>
          <cell r="N130" t="str">
            <v>-</v>
          </cell>
          <cell r="O130" t="str">
            <v>-</v>
          </cell>
          <cell r="T130">
            <v>42000</v>
          </cell>
        </row>
        <row r="131">
          <cell r="A131" t="str">
            <v>09667764</v>
          </cell>
          <cell r="B131" t="str">
            <v>MORENO GAMBOA PEDRO</v>
          </cell>
          <cell r="C131" t="str">
            <v>ESPECIALISTA EN SUPERVISION DE PROYECTOS</v>
          </cell>
          <cell r="D131" t="str">
            <v>UNIDAD DE SUPERVISION DE PROYECTOS</v>
          </cell>
          <cell r="E131">
            <v>40892</v>
          </cell>
          <cell r="F131">
            <v>40999</v>
          </cell>
          <cell r="G131" t="str">
            <v>CAS D.L. 1057</v>
          </cell>
          <cell r="H131">
            <v>5500</v>
          </cell>
          <cell r="I131">
            <v>5500</v>
          </cell>
          <cell r="J131">
            <v>5500</v>
          </cell>
          <cell r="K131" t="str">
            <v>-</v>
          </cell>
          <cell r="L131" t="str">
            <v>-</v>
          </cell>
          <cell r="M131" t="str">
            <v>-</v>
          </cell>
          <cell r="N131" t="str">
            <v>-</v>
          </cell>
          <cell r="O131" t="str">
            <v>-</v>
          </cell>
          <cell r="T131">
            <v>16500</v>
          </cell>
        </row>
        <row r="132">
          <cell r="A132" t="str">
            <v>21286042</v>
          </cell>
          <cell r="B132" t="str">
            <v>MARCELO VILLEGAS EUCLIDES</v>
          </cell>
          <cell r="C132" t="str">
            <v>ESPECIALISTA</v>
          </cell>
          <cell r="D132" t="str">
            <v>UNIDAD DE SUPERVISION DE PROYECTOS</v>
          </cell>
          <cell r="E132">
            <v>40946</v>
          </cell>
          <cell r="F132" t="str">
            <v>VIGENTE</v>
          </cell>
          <cell r="G132" t="str">
            <v>CAS D.L. 1057</v>
          </cell>
          <cell r="H132" t="str">
            <v>-</v>
          </cell>
          <cell r="I132">
            <v>4400</v>
          </cell>
          <cell r="J132">
            <v>5500</v>
          </cell>
          <cell r="K132">
            <v>5500</v>
          </cell>
          <cell r="L132">
            <v>5490</v>
          </cell>
          <cell r="M132">
            <v>5500</v>
          </cell>
          <cell r="N132">
            <v>5500</v>
          </cell>
          <cell r="O132">
            <v>5500</v>
          </cell>
          <cell r="T132">
            <v>37390</v>
          </cell>
        </row>
        <row r="133">
          <cell r="A133" t="str">
            <v>40735813</v>
          </cell>
          <cell r="B133" t="str">
            <v>MOLINA PAJUELO OLGA MIREYA</v>
          </cell>
          <cell r="C133" t="str">
            <v>ESPECIALISTA</v>
          </cell>
          <cell r="D133" t="str">
            <v>UNIDAD DE SUPERVISION DE PROYECTOS</v>
          </cell>
          <cell r="E133">
            <v>41002</v>
          </cell>
          <cell r="F133" t="str">
            <v>VIGENTE</v>
          </cell>
          <cell r="G133" t="str">
            <v>CAS D.L. 1057</v>
          </cell>
          <cell r="H133" t="str">
            <v>-</v>
          </cell>
          <cell r="I133" t="str">
            <v>-</v>
          </cell>
          <cell r="J133" t="str">
            <v>-</v>
          </cell>
          <cell r="K133">
            <v>6066.67</v>
          </cell>
          <cell r="L133">
            <v>6500</v>
          </cell>
          <cell r="M133">
            <v>6500</v>
          </cell>
          <cell r="N133">
            <v>6500</v>
          </cell>
          <cell r="O133">
            <v>6500</v>
          </cell>
          <cell r="T133">
            <v>32066.67</v>
          </cell>
        </row>
        <row r="134">
          <cell r="A134" t="str">
            <v>29568959</v>
          </cell>
          <cell r="B134" t="str">
            <v>TAYPE YAURI, JAVIER PETER</v>
          </cell>
          <cell r="C134" t="str">
            <v>ESPECIALISTA EN SUPERVICION DE PROYECTOS III</v>
          </cell>
          <cell r="D134" t="str">
            <v>UNIDAD DE SUPERVISION DE PROYECTOS</v>
          </cell>
          <cell r="E134">
            <v>41061</v>
          </cell>
          <cell r="F134" t="str">
            <v>VIGENTE</v>
          </cell>
          <cell r="G134" t="str">
            <v>CAS D.L. 1057</v>
          </cell>
          <cell r="H134" t="str">
            <v>-</v>
          </cell>
          <cell r="I134" t="str">
            <v>-</v>
          </cell>
          <cell r="J134" t="str">
            <v>-</v>
          </cell>
          <cell r="K134" t="str">
            <v>-</v>
          </cell>
          <cell r="L134" t="str">
            <v>-</v>
          </cell>
          <cell r="M134">
            <v>6500</v>
          </cell>
          <cell r="N134">
            <v>6500</v>
          </cell>
          <cell r="O134">
            <v>6500</v>
          </cell>
          <cell r="T134">
            <v>19500</v>
          </cell>
        </row>
        <row r="135">
          <cell r="A135" t="str">
            <v>21574112</v>
          </cell>
          <cell r="B135" t="str">
            <v xml:space="preserve">SORIA QUISPE JOSE LUIS </v>
          </cell>
          <cell r="C135" t="str">
            <v>ESPESIALISAT EN SUPERVISION DE PROYECTOS</v>
          </cell>
          <cell r="D135" t="str">
            <v>UNIDAD DE SUPERVISION DE PROYECTOS</v>
          </cell>
          <cell r="E135">
            <v>41085</v>
          </cell>
          <cell r="F135" t="str">
            <v>VIGENTE</v>
          </cell>
          <cell r="G135" t="str">
            <v>CAS D.L. 1057</v>
          </cell>
          <cell r="H135" t="str">
            <v>-</v>
          </cell>
          <cell r="I135" t="str">
            <v>-</v>
          </cell>
          <cell r="J135" t="str">
            <v>-</v>
          </cell>
          <cell r="K135" t="str">
            <v>-</v>
          </cell>
          <cell r="L135" t="str">
            <v>-</v>
          </cell>
          <cell r="M135" t="str">
            <v>-</v>
          </cell>
          <cell r="N135">
            <v>7800</v>
          </cell>
          <cell r="O135">
            <v>6500</v>
          </cell>
          <cell r="T135">
            <v>14300</v>
          </cell>
        </row>
        <row r="136">
          <cell r="A136" t="str">
            <v>15742321</v>
          </cell>
          <cell r="B136" t="str">
            <v>ARREDONDO GUERRERO KARINA YULISA</v>
          </cell>
          <cell r="C136" t="str">
            <v>ANALISTA</v>
          </cell>
          <cell r="D136" t="str">
            <v>UNIDAD DE TESORERÍA</v>
          </cell>
          <cell r="E136">
            <v>39722</v>
          </cell>
          <cell r="F136">
            <v>40999</v>
          </cell>
          <cell r="G136" t="str">
            <v>CAS D.L. 1057</v>
          </cell>
          <cell r="H136">
            <v>3000</v>
          </cell>
          <cell r="I136">
            <v>3000</v>
          </cell>
          <cell r="J136">
            <v>3000</v>
          </cell>
          <cell r="K136" t="str">
            <v>-</v>
          </cell>
          <cell r="L136" t="str">
            <v>-</v>
          </cell>
          <cell r="M136" t="str">
            <v>-</v>
          </cell>
          <cell r="N136" t="str">
            <v>-</v>
          </cell>
          <cell r="O136" t="str">
            <v>-</v>
          </cell>
          <cell r="T136">
            <v>9000</v>
          </cell>
        </row>
        <row r="137">
          <cell r="A137" t="str">
            <v>43052119</v>
          </cell>
          <cell r="B137" t="str">
            <v xml:space="preserve">DANCUART ALFARO ALFREDO </v>
          </cell>
          <cell r="C137" t="str">
            <v>AUXILIAR DE ARCHIVO</v>
          </cell>
          <cell r="D137" t="str">
            <v>UNIDAD DE TESORERÍA</v>
          </cell>
          <cell r="E137">
            <v>39692</v>
          </cell>
          <cell r="F137" t="str">
            <v>VIGENTE</v>
          </cell>
          <cell r="G137" t="str">
            <v>CAS D.L. 1057</v>
          </cell>
          <cell r="H137">
            <v>1500</v>
          </cell>
          <cell r="I137">
            <v>1500</v>
          </cell>
          <cell r="J137">
            <v>1500</v>
          </cell>
          <cell r="K137">
            <v>1500</v>
          </cell>
          <cell r="L137">
            <v>1449</v>
          </cell>
          <cell r="M137">
            <v>1500</v>
          </cell>
          <cell r="N137">
            <v>1500</v>
          </cell>
          <cell r="O137">
            <v>1500</v>
          </cell>
          <cell r="T137">
            <v>11949</v>
          </cell>
        </row>
        <row r="138">
          <cell r="A138" t="str">
            <v>20017496</v>
          </cell>
          <cell r="B138" t="str">
            <v>SOTO MALDONADO MILAGROS DANIA</v>
          </cell>
          <cell r="C138" t="str">
            <v>CONTADOR III</v>
          </cell>
          <cell r="D138" t="str">
            <v>UNIDAD DE TESORERÍA</v>
          </cell>
          <cell r="E138">
            <v>40973</v>
          </cell>
          <cell r="F138">
            <v>41029</v>
          </cell>
          <cell r="G138" t="str">
            <v>CAS D.L. 1057</v>
          </cell>
          <cell r="H138" t="str">
            <v>-</v>
          </cell>
          <cell r="I138" t="str">
            <v>-</v>
          </cell>
          <cell r="J138">
            <v>6067</v>
          </cell>
          <cell r="K138">
            <v>7000</v>
          </cell>
          <cell r="L138" t="str">
            <v>-</v>
          </cell>
          <cell r="M138" t="str">
            <v>-</v>
          </cell>
          <cell r="N138" t="str">
            <v>-</v>
          </cell>
          <cell r="O138" t="str">
            <v>-</v>
          </cell>
          <cell r="T138">
            <v>13067</v>
          </cell>
        </row>
        <row r="139">
          <cell r="A139" t="str">
            <v>09885127</v>
          </cell>
          <cell r="B139" t="str">
            <v>FLORES ALARCON LUIS FERNANDO</v>
          </cell>
          <cell r="C139" t="str">
            <v>ANALISTA</v>
          </cell>
          <cell r="D139" t="str">
            <v>UNIDAD DE TESORERÍA</v>
          </cell>
          <cell r="E139">
            <v>39722</v>
          </cell>
          <cell r="F139" t="str">
            <v>VIGENTE</v>
          </cell>
          <cell r="G139" t="str">
            <v>CAS D.L. 1057</v>
          </cell>
          <cell r="H139">
            <v>3000</v>
          </cell>
          <cell r="I139">
            <v>3000</v>
          </cell>
          <cell r="J139">
            <v>3000</v>
          </cell>
          <cell r="K139">
            <v>3000</v>
          </cell>
          <cell r="L139">
            <v>2979</v>
          </cell>
          <cell r="M139">
            <v>3000</v>
          </cell>
          <cell r="N139">
            <v>3000</v>
          </cell>
          <cell r="O139">
            <v>3000</v>
          </cell>
          <cell r="T139">
            <v>23979</v>
          </cell>
        </row>
        <row r="140">
          <cell r="A140" t="str">
            <v>06147641</v>
          </cell>
          <cell r="B140" t="str">
            <v>ARREDONDO GUTIERREZ SILVIA ROSA</v>
          </cell>
          <cell r="C140" t="str">
            <v>ANALISTA</v>
          </cell>
          <cell r="D140" t="str">
            <v>UNIDAD DE TESORERÍA</v>
          </cell>
          <cell r="E140">
            <v>40777</v>
          </cell>
          <cell r="F140" t="str">
            <v>VIGENTE</v>
          </cell>
          <cell r="G140" t="str">
            <v>CAS D.L. 1057</v>
          </cell>
          <cell r="H140">
            <v>4000</v>
          </cell>
          <cell r="I140">
            <v>4000</v>
          </cell>
          <cell r="J140">
            <v>4000</v>
          </cell>
          <cell r="K140">
            <v>4000</v>
          </cell>
          <cell r="L140">
            <v>3998</v>
          </cell>
          <cell r="M140">
            <v>4000</v>
          </cell>
          <cell r="N140">
            <v>4000</v>
          </cell>
          <cell r="O140">
            <v>4000</v>
          </cell>
          <cell r="T140">
            <v>31998</v>
          </cell>
        </row>
        <row r="141">
          <cell r="A141" t="str">
            <v>07238205</v>
          </cell>
          <cell r="B141" t="str">
            <v>PRECIADO GOMEZ JUAN ROBERTO</v>
          </cell>
          <cell r="C141" t="str">
            <v>JEFE DE UNIDAD DE TESORERIA</v>
          </cell>
          <cell r="D141" t="str">
            <v>UNIDAD DE TESORERÍA</v>
          </cell>
          <cell r="E141">
            <v>40102</v>
          </cell>
          <cell r="F141">
            <v>41121</v>
          </cell>
          <cell r="G141" t="str">
            <v>CAS D.L. 1057</v>
          </cell>
          <cell r="H141">
            <v>7000</v>
          </cell>
          <cell r="I141">
            <v>7000</v>
          </cell>
          <cell r="J141">
            <v>7000</v>
          </cell>
          <cell r="K141">
            <v>7000</v>
          </cell>
          <cell r="L141">
            <v>7000</v>
          </cell>
          <cell r="M141">
            <v>7000</v>
          </cell>
          <cell r="N141">
            <v>7000</v>
          </cell>
          <cell r="O141" t="str">
            <v>-</v>
          </cell>
          <cell r="T141">
            <v>49000</v>
          </cell>
        </row>
      </sheetData>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Indicaciones"/>
      <sheetName val="Diccionario"/>
      <sheetName val="Lista Desplegable"/>
    </sheetNames>
    <sheetDataSet>
      <sheetData sheetId="0"/>
      <sheetData sheetId="1"/>
      <sheetData sheetId="2"/>
      <sheetData sheetId="3">
        <row r="39">
          <cell r="A39" t="str">
            <v>01. PRESIDENCIA CONSEJO MINISTROS</v>
          </cell>
          <cell r="B39" t="str">
            <v>03. CULTURA</v>
          </cell>
          <cell r="C39" t="str">
            <v>04. PODER JUDICIAL</v>
          </cell>
          <cell r="D39" t="str">
            <v>05. AMBIENTAL</v>
          </cell>
          <cell r="E39" t="str">
            <v>06. JUSTICIA</v>
          </cell>
          <cell r="F39" t="str">
            <v>07. INTERIOR</v>
          </cell>
          <cell r="G39" t="str">
            <v>08. RELACIONES EXTERIORES</v>
          </cell>
          <cell r="H39" t="str">
            <v>09. ECONOMIA Y FINANZAS</v>
          </cell>
          <cell r="I39" t="str">
            <v>10. EDUCACION</v>
          </cell>
          <cell r="J39" t="str">
            <v>11. SALUD</v>
          </cell>
          <cell r="K39" t="str">
            <v>12. TRABAJO Y PROMOCION DEL EMPLEO</v>
          </cell>
          <cell r="L39" t="str">
            <v>13. AGRICULTURA</v>
          </cell>
          <cell r="M39" t="str">
            <v>16. ENERGIA Y MINAS</v>
          </cell>
          <cell r="N39" t="str">
            <v>19. CONTRALORIA GENERAL</v>
          </cell>
          <cell r="O39" t="str">
            <v>20. DEFENSORIA DEL PUEBLO</v>
          </cell>
          <cell r="P39" t="str">
            <v>21. JUNTA NACIONAL DE JUSTICIA</v>
          </cell>
          <cell r="Q39" t="str">
            <v>22. MINISTERIO PUBLICO</v>
          </cell>
          <cell r="R39" t="str">
            <v>24. TRIBUNAL CONSTITUCIONAL</v>
          </cell>
          <cell r="S39" t="str">
            <v>26. DEFENSA</v>
          </cell>
          <cell r="T39" t="str">
            <v>27. FUERO MILITAR POLICIAL</v>
          </cell>
          <cell r="U39" t="str">
            <v>28. CONGRESO DE LA REPUBLICA</v>
          </cell>
          <cell r="V39" t="str">
            <v>31. JURADO NACIONAL DE ELECCIONES</v>
          </cell>
          <cell r="W39" t="str">
            <v>32. OFICINA NACIONAL DE PROCESOS ELECTORALES</v>
          </cell>
          <cell r="X39" t="str">
            <v>33. REGISTRO NACIONAL DE IDENTIFICACION Y ESTADO CIVIL</v>
          </cell>
          <cell r="Y39" t="str">
            <v>35. COMERCIO EXTERIOR Y TURISMO</v>
          </cell>
          <cell r="Z39" t="str">
            <v>36. TRANSPORTES Y COMUNICACIONES</v>
          </cell>
          <cell r="AA39" t="str">
            <v>37. VIVIENDA CONSTRUCCION Y SANEAMIENTO</v>
          </cell>
          <cell r="AB39" t="str">
            <v>38. PRODUCCION</v>
          </cell>
          <cell r="AC39" t="str">
            <v>39. MUJER Y POBLACIONES VULNERABLES</v>
          </cell>
          <cell r="AD39" t="str">
            <v>40. DESARROLLO E INCLUSION SOCIAL</v>
          </cell>
          <cell r="AE39" t="str">
            <v>98. MANCOMUNIDADES REGIONALES</v>
          </cell>
          <cell r="AF39" t="str">
            <v>99. GOBIERNOS REGIONALES</v>
          </cell>
        </row>
        <row r="40">
          <cell r="A40" t="str">
            <v>_01._PRESIDENCIA_CONSEJO_MINISTROS_F5</v>
          </cell>
          <cell r="B40" t="str">
            <v>_03._CULTURA_F5</v>
          </cell>
          <cell r="C40" t="str">
            <v>_04._PODER_JUDICIAL_F5</v>
          </cell>
          <cell r="D40" t="str">
            <v>_05._AMBIENTAL_F5</v>
          </cell>
          <cell r="E40" t="str">
            <v>_06._JUSTICIA_F5</v>
          </cell>
          <cell r="F40" t="str">
            <v>_07._INTERIOR_F5</v>
          </cell>
          <cell r="G40" t="str">
            <v>_08._RELACIONES_EXTERIORES_F5</v>
          </cell>
          <cell r="H40" t="str">
            <v>_09._ECONOMIA_Y_FINANZAS_F5</v>
          </cell>
          <cell r="I40" t="str">
            <v>_10._EDUCACION_F5</v>
          </cell>
          <cell r="J40" t="str">
            <v>_11._SALUD_F5</v>
          </cell>
          <cell r="K40" t="str">
            <v>_12._TRABAJO_Y_PROMOCION_DEL_EMPLEO_F5</v>
          </cell>
          <cell r="L40" t="str">
            <v>_13._AGRICULTURA_F5</v>
          </cell>
          <cell r="M40" t="str">
            <v>_16._ENERGIA_Y_MINAS_F5</v>
          </cell>
          <cell r="N40" t="str">
            <v>_19._CONTRALORIA_GENERAL_F5</v>
          </cell>
          <cell r="O40" t="str">
            <v>_20._DEFENSORIA_DEL_PUEBLO_F5</v>
          </cell>
          <cell r="P40" t="str">
            <v>_21._JUNTA_NACIONAL_DE_JUSTICIA_F5</v>
          </cell>
          <cell r="Q40" t="str">
            <v>_22._MINISTERIO_PUBLICO_F5</v>
          </cell>
          <cell r="R40" t="str">
            <v>_24._TRIBUNAL_CONSTITUCIONAL_F8</v>
          </cell>
          <cell r="S40" t="str">
            <v>_26._DEFENSA_F8</v>
          </cell>
          <cell r="T40" t="str">
            <v>_27._FUERO_MILITAR_POLICIAL_F8</v>
          </cell>
          <cell r="U40" t="str">
            <v>_28._CONGRESO_DE_LA_REPUBLICA_F5</v>
          </cell>
          <cell r="V40" t="str">
            <v>_31._JURADO_NACIONAL_DE_ELECCIONES_F8</v>
          </cell>
          <cell r="W40" t="str">
            <v>_32._OFICINA_NACIONAL_DE_PROCESOS_ELECTORALES_F8</v>
          </cell>
          <cell r="X40" t="str">
            <v>_33._REGISTRO_NACIONAL_DE_IDENTIFICACION_Y_ESTADO_CIVIL_F8</v>
          </cell>
          <cell r="Y40" t="str">
            <v>_35._COMERCIO_EXTERIOR_Y_TURISMO_F8</v>
          </cell>
          <cell r="Z40" t="str">
            <v>_36._TRANSPORTES_Y_COMUNICACIONES_F8</v>
          </cell>
          <cell r="AA40" t="str">
            <v>_37._VIVIENDA_CONSTRUCCION_Y_SANEAMIENTO_F8</v>
          </cell>
          <cell r="AB40" t="str">
            <v>_38._PRODUCCION_F5</v>
          </cell>
          <cell r="AC40" t="str">
            <v>_39._MUJER_Y_POBLACIONES_VULNERABLES_F5</v>
          </cell>
          <cell r="AD40" t="str">
            <v>_40._DESARROLLO_E_INCLUSION_SOCIAL_F5</v>
          </cell>
          <cell r="AE40" t="str">
            <v>_98._MANCOMUNIDADES_REGIONALES_F5</v>
          </cell>
          <cell r="AF40" t="str">
            <v>_99._GOBIERNOS_REGIONALES_F5</v>
          </cell>
        </row>
        <row r="41">
          <cell r="A41" t="str">
            <v>001. PRESIDENCIA DEL CONSEJO DE MINISTROS</v>
          </cell>
          <cell r="B41" t="str">
            <v>003. M. DE CULTURA</v>
          </cell>
          <cell r="C41" t="str">
            <v>004. PODER JUDICIAL</v>
          </cell>
          <cell r="D41" t="str">
            <v>005. M. DEL AMBIENTE</v>
          </cell>
          <cell r="E41" t="str">
            <v>006. M. DE JUSTICIA Y DERECHOS HUMANOS</v>
          </cell>
          <cell r="F41" t="str">
            <v>007. M. DEL INTERIOR</v>
          </cell>
          <cell r="G41" t="str">
            <v>008. M. DE RELACIONES EXTERIORES</v>
          </cell>
          <cell r="H41" t="str">
            <v>009. M. DE ECONOMIA Y FINANZAS</v>
          </cell>
          <cell r="I41" t="str">
            <v>010. M. DE EDUCACION</v>
          </cell>
          <cell r="J41" t="str">
            <v>011. M. DE SALUD</v>
          </cell>
          <cell r="K41" t="str">
            <v>012. M. DE TRABAJO Y PROMOCION DEL EMPLEO</v>
          </cell>
          <cell r="L41" t="str">
            <v>013. M. DE AGRICULTURA Y RIEGO</v>
          </cell>
          <cell r="M41" t="str">
            <v>016. M. DE ENERGIA Y MINAS</v>
          </cell>
          <cell r="N41" t="str">
            <v>019. CONTRALORIA GENERAL</v>
          </cell>
          <cell r="O41" t="str">
            <v>020. DEFENSORIA DEL PUEBLO</v>
          </cell>
          <cell r="P41" t="str">
            <v>021. JUNTA NACIONAL DE JUSTICIA</v>
          </cell>
          <cell r="Q41" t="str">
            <v>022. MINISTERIO PUBLICO</v>
          </cell>
          <cell r="R41" t="str">
            <v>024. TRIBUNAL CONSTITUCIONAL</v>
          </cell>
          <cell r="S41" t="str">
            <v>006. INSTITUTO NACIONAL DE DEFENSA CIVIL</v>
          </cell>
          <cell r="T41" t="str">
            <v>027. FUERO MILITAR POLICIAL</v>
          </cell>
          <cell r="U41" t="str">
            <v>028. CONGRESO DE LA REPUBLICA</v>
          </cell>
          <cell r="V41" t="str">
            <v>031. JURADO NACIONAL DE ELECCIONES</v>
          </cell>
          <cell r="W41" t="str">
            <v>032. OFICINA NACIONAL DE PROCESOS ELECTORALES</v>
          </cell>
          <cell r="X41" t="str">
            <v>033. REGISTRO NACIONAL DE IDENTIFICACION Y ESTADO CIVIL</v>
          </cell>
          <cell r="Y41" t="str">
            <v>008. COMISION DE PROMOCION DEL PERU PARA LA EXPORTACION Y EL TURISMO - PROMPERU</v>
          </cell>
          <cell r="Z41" t="str">
            <v>036. MINISTERIO DE TRANSPORTES Y COMUNICACIONES</v>
          </cell>
          <cell r="AA41" t="str">
            <v>037. MINISTERIO DE VIVIENDA, CONSTRUCCION Y SANEAMIENTO</v>
          </cell>
          <cell r="AB41" t="str">
            <v>038. MINISTERIO DE LA PRODUCCION</v>
          </cell>
          <cell r="AC41" t="str">
            <v>039. MINISTERIO DE LA MUJER Y POBLACIONES VULNERABLES</v>
          </cell>
          <cell r="AD41" t="str">
            <v>040. MINISTERIO DE DESARROLLO E INCLUSION SOCIAL</v>
          </cell>
          <cell r="AE41" t="str">
            <v>001. MANCOMUNIDAD REGIONAL DE LOS ANDES</v>
          </cell>
          <cell r="AF41" t="str">
            <v>440. GOBIERNO REGIONAL DEL DEPARTAMENTO DE AMAZONAS</v>
          </cell>
        </row>
        <row r="42">
          <cell r="A42" t="str">
            <v>002. INSTITUTO NACIONAL DE ESTADISTICA E INFORMATICA</v>
          </cell>
          <cell r="B42" t="str">
            <v>060. ARCHIVO GENERAL DE LA NACION</v>
          </cell>
          <cell r="C42" t="str">
            <v>040. ACADEMIA DE LA MAGISTRATURA</v>
          </cell>
          <cell r="D42" t="str">
            <v>050. SERVICIO NACIONAL DE AREAS NATURALES PROTEGIDAS POR EL ESTADO - SERNANP</v>
          </cell>
          <cell r="E42" t="str">
            <v>061. INSTITUTO NACIONAL PENITENCIARIO</v>
          </cell>
          <cell r="F42" t="str">
            <v>070. INTENDENCIA NACIONAL DE BOMBEROS DEL PERÚ - INBP</v>
          </cell>
          <cell r="G42" t="str">
            <v>080. AGENCIA PERUANA DE COOPERACION INTERNACIONAL - APCI</v>
          </cell>
          <cell r="H42" t="str">
            <v>055. AGENCIA DE PROMOCION DE LA INVERSION PRIVADA</v>
          </cell>
          <cell r="I42" t="str">
            <v>111. CENTRO VACACIONAL HUAMPANI</v>
          </cell>
          <cell r="J42" t="str">
            <v>131. INSTITUTO NACIONAL DE SALUD</v>
          </cell>
          <cell r="K42" t="str">
            <v>121. SUPERINTENDENCIA NACIONAL DE FISCALIZACION LABORAL</v>
          </cell>
          <cell r="L42" t="str">
            <v>018. SIERRA Y SELVA EXPORTADORA</v>
          </cell>
          <cell r="M42" t="str">
            <v>220. INSTITUTO PERUANO DE ENERGIA NUCLEAR</v>
          </cell>
          <cell r="N42">
            <v>0</v>
          </cell>
          <cell r="O42">
            <v>0</v>
          </cell>
          <cell r="P42">
            <v>0</v>
          </cell>
          <cell r="Q42">
            <v>0</v>
          </cell>
          <cell r="R42">
            <v>0</v>
          </cell>
          <cell r="S42" t="str">
            <v>025. CENTRO NACIONAL DE ESTIMACION, PREVENCION Y REDUCCION DEL RIESGO DE DESASTRES - CENEPRED</v>
          </cell>
          <cell r="T42">
            <v>0</v>
          </cell>
          <cell r="U42">
            <v>0</v>
          </cell>
          <cell r="V42">
            <v>0</v>
          </cell>
          <cell r="W42">
            <v>0</v>
          </cell>
          <cell r="X42">
            <v>0</v>
          </cell>
          <cell r="Y42" t="str">
            <v>035. MINISTERIO DE COMERCIO EXTERIOR Y TURISMO</v>
          </cell>
          <cell r="Z42" t="str">
            <v>202. SUPERINTENDENCIA DE TRANSPORTE TERRESTRE DE PERSONAS, CARGA Y MERCANCIAS - SUTRAN</v>
          </cell>
          <cell r="AA42" t="str">
            <v>056. SUPERINTENDENCIA NACIONAL DE BIENES ESTATALES</v>
          </cell>
          <cell r="AB42" t="str">
            <v>059. FONDO NACIONAL DE DESARROLLO PESQUERO - FONDEPES</v>
          </cell>
          <cell r="AC42" t="str">
            <v>345. CONSEJO NACIONAL PARA LA INTEGRACION DE LA PERSONA CON DISCAPACIDAD - CONADIS</v>
          </cell>
          <cell r="AD42">
            <v>0</v>
          </cell>
          <cell r="AE42" t="str">
            <v>002. MANCOMUNIDAD REGIONAL HUANCAVELICA - ICA</v>
          </cell>
          <cell r="AF42" t="str">
            <v>441. GOBIERNO REGIONAL DEL DEPARTAMENTO DE ANCASH</v>
          </cell>
        </row>
        <row r="43">
          <cell r="A43" t="str">
            <v>010. DIRECCION NACIONAL DE INTELIGENCIA</v>
          </cell>
          <cell r="B43" t="str">
            <v>113. BIBLIOTECA NACIONAL DEL PERU</v>
          </cell>
          <cell r="C43">
            <v>0</v>
          </cell>
          <cell r="D43" t="str">
            <v>051. ORGANISMO DE EVALUACION Y FISCALIZACION AMBIENTAL - OEFA</v>
          </cell>
          <cell r="E43" t="str">
            <v>067. SUPERINTENDENCIA NACIONAL DE LOS REGISTROS PUBLICOS</v>
          </cell>
          <cell r="F43" t="str">
            <v>072. SUPERINTENDENCIA NACIONAL DE CONTROL DE SERVICIOS DE SEGURIDAD, ARMAS, MUNICIONES Y EXPLOSIVOS DE USO CIVIL</v>
          </cell>
          <cell r="G43">
            <v>0</v>
          </cell>
          <cell r="H43" t="str">
            <v>057. SUPERINTENDENCIA NACIONAL DE ADUANAS Y DE ADMINISTRACION TRIBUTARIA</v>
          </cell>
          <cell r="I43" t="str">
            <v>117. SISTEMA NACIONAL DE EVALUACION, ACREDITACION Y CERTIFICACION DE LA CALIDAD EDUCATIVA</v>
          </cell>
          <cell r="J43" t="str">
            <v>134. SUPERINTENDENCIA NACIONAL DE SALUD</v>
          </cell>
          <cell r="K43">
            <v>0</v>
          </cell>
          <cell r="L43" t="str">
            <v>160. SERVICIO NACIONAL DE SANIDAD AGRARIA - SENASA</v>
          </cell>
          <cell r="M43" t="str">
            <v>221. INSTITUTO GEOLOGICO MINERO Y METALURGICO</v>
          </cell>
          <cell r="N43">
            <v>0</v>
          </cell>
          <cell r="O43">
            <v>0</v>
          </cell>
          <cell r="P43">
            <v>0</v>
          </cell>
          <cell r="Q43">
            <v>0</v>
          </cell>
          <cell r="R43">
            <v>0</v>
          </cell>
          <cell r="S43" t="str">
            <v>026. M. DE DEFENSA</v>
          </cell>
          <cell r="T43">
            <v>0</v>
          </cell>
          <cell r="U43">
            <v>0</v>
          </cell>
          <cell r="V43">
            <v>0</v>
          </cell>
          <cell r="W43">
            <v>0</v>
          </cell>
          <cell r="X43">
            <v>0</v>
          </cell>
          <cell r="Y43" t="str">
            <v>180. CENTRO DE FORMACION EN TURISMO</v>
          </cell>
          <cell r="Z43" t="str">
            <v>214. AUTORIDAD PORTUARIA NACIONAL</v>
          </cell>
          <cell r="AA43" t="str">
            <v>205. SERVICIO NACIONAL DE CAPACITACION PARA LA INDUSTRIA DE LA CONSTRUCCION</v>
          </cell>
          <cell r="AB43" t="str">
            <v>240. INSTITUTO DEL MAR DEL PERU - IMARPE</v>
          </cell>
          <cell r="AC43">
            <v>0</v>
          </cell>
          <cell r="AD43">
            <v>0</v>
          </cell>
          <cell r="AF43" t="str">
            <v>442. GOBIERNO REGIONAL DEL DEPARTAMENTO DE APURIMAC</v>
          </cell>
        </row>
        <row r="44">
          <cell r="A44" t="str">
            <v>011. DESPACHO PRESIDENCIAL</v>
          </cell>
          <cell r="B44" t="str">
            <v>116. INSTITUTO NACIONAL DE RADIO Y TELEVISION DEL PERU - IRTP</v>
          </cell>
          <cell r="C44">
            <v>0</v>
          </cell>
          <cell r="D44" t="str">
            <v>052. SERVICIO NACIONAL DE CERTIFICACION AMBIENTAL PARA LAS INVERSIONES SOSTENIBLES -SENACE</v>
          </cell>
          <cell r="E44">
            <v>0</v>
          </cell>
          <cell r="F44" t="str">
            <v>073. SUPERINTENDENCIA NACIONAL DE MIGRACIONES</v>
          </cell>
          <cell r="G44">
            <v>0</v>
          </cell>
          <cell r="H44" t="str">
            <v>058. SUPERINTENDENCIA DEL MERCADO DE VALORES</v>
          </cell>
          <cell r="I44" t="str">
            <v>118. SUPERINTENDENCIA NACIONAL DE EDUCACION SUPERIOR UNIVERSITARIA</v>
          </cell>
          <cell r="J44" t="str">
            <v>135. SEGURO INTEGRAL DE SALUD</v>
          </cell>
          <cell r="K44">
            <v>0</v>
          </cell>
          <cell r="L44" t="str">
            <v>163. INSTITUTO NACIONAL DE INNOVACION AGRARIA</v>
          </cell>
          <cell r="M44">
            <v>0</v>
          </cell>
          <cell r="N44">
            <v>0</v>
          </cell>
          <cell r="O44">
            <v>0</v>
          </cell>
          <cell r="P44">
            <v>0</v>
          </cell>
          <cell r="Q44">
            <v>0</v>
          </cell>
          <cell r="R44">
            <v>0</v>
          </cell>
          <cell r="S44" t="str">
            <v>332. INSTITUTO GEOGRAFICO NACIONAL</v>
          </cell>
          <cell r="T44">
            <v>0</v>
          </cell>
          <cell r="U44">
            <v>0</v>
          </cell>
          <cell r="V44">
            <v>0</v>
          </cell>
          <cell r="W44">
            <v>0</v>
          </cell>
          <cell r="X44">
            <v>0</v>
          </cell>
          <cell r="Y44">
            <v>0</v>
          </cell>
          <cell r="Z44">
            <v>0</v>
          </cell>
          <cell r="AA44" t="str">
            <v>207. ORGANISMO TECNICO DE LA ADMINISTRACION DE LOS SERVICIOS DE SANEAMIENTO</v>
          </cell>
          <cell r="AB44" t="str">
            <v>241. INSTITUTO TECNOLOGICO DE LA PRODUCCION - ITP</v>
          </cell>
          <cell r="AC44">
            <v>0</v>
          </cell>
          <cell r="AD44">
            <v>0</v>
          </cell>
          <cell r="AF44" t="str">
            <v>443. GOBIERNO REGIONAL DEL DEPARTAMENTO DE AREQUIPA</v>
          </cell>
        </row>
        <row r="45">
          <cell r="A45" t="str">
            <v>012. COMISION NACIONAL PARA EL DESARROLLO Y VIDA SIN DROGAS - DEVIDA</v>
          </cell>
          <cell r="B45">
            <v>0</v>
          </cell>
          <cell r="C45">
            <v>0</v>
          </cell>
          <cell r="D45" t="str">
            <v>055. INSTITUTO DE INVESTIGACIONES DE LA AMAZONIA PERUANA</v>
          </cell>
          <cell r="E45">
            <v>0</v>
          </cell>
          <cell r="F45">
            <v>0</v>
          </cell>
          <cell r="G45">
            <v>0</v>
          </cell>
          <cell r="H45" t="str">
            <v>059. ORGANISMO SUPERVISOR DE LAS CONTRATACIONES DEL ESTADO</v>
          </cell>
          <cell r="I45" t="str">
            <v>342. INSTITUTO PERUANO DEL DEPORTE</v>
          </cell>
          <cell r="J45" t="str">
            <v>136. INSTITUTO NACIONAL DE ENFERMEDADES NEOPLASICAS - INEN</v>
          </cell>
          <cell r="K45">
            <v>0</v>
          </cell>
          <cell r="L45" t="str">
            <v>164. AUTORIDAD NACIONAL DEL AGUA - ANA</v>
          </cell>
          <cell r="M45">
            <v>0</v>
          </cell>
          <cell r="N45">
            <v>0</v>
          </cell>
          <cell r="O45">
            <v>0</v>
          </cell>
          <cell r="P45">
            <v>0</v>
          </cell>
          <cell r="Q45">
            <v>0</v>
          </cell>
          <cell r="R45">
            <v>0</v>
          </cell>
          <cell r="S45" t="str">
            <v>335. AGENCIA DE COMPRAS DE LAS FUERZAS ARMADAS</v>
          </cell>
          <cell r="T45">
            <v>0</v>
          </cell>
          <cell r="U45">
            <v>0</v>
          </cell>
          <cell r="V45">
            <v>0</v>
          </cell>
          <cell r="W45">
            <v>0</v>
          </cell>
          <cell r="X45">
            <v>0</v>
          </cell>
          <cell r="Y45">
            <v>0</v>
          </cell>
          <cell r="Z45">
            <v>0</v>
          </cell>
          <cell r="AA45" t="str">
            <v>211. ORGANISMO DE FORMALIZACION DE LA PROPIEDAD INFORMAL</v>
          </cell>
          <cell r="AB45" t="str">
            <v>243. ORGANISMO NACIONAL DE SANIDAD PESQUERA - SANIPES</v>
          </cell>
          <cell r="AC45">
            <v>0</v>
          </cell>
          <cell r="AD45">
            <v>0</v>
          </cell>
          <cell r="AF45" t="str">
            <v>444. GOBIERNO REGIONAL DEL DEPARTAMENTO DE AYACUCHO</v>
          </cell>
        </row>
        <row r="46">
          <cell r="A46" t="str">
            <v>016. CENTRO NACIONAL DE PLANEAMIENTO ESTRATEGICO - CEPLAN</v>
          </cell>
          <cell r="B46">
            <v>0</v>
          </cell>
          <cell r="C46">
            <v>0</v>
          </cell>
          <cell r="D46" t="str">
            <v>056. INSTITUTO NACIONAL DE INVESTIGACION EN GLACIARES Y ECOSISTEMAS DE MONTAÑA</v>
          </cell>
          <cell r="E46">
            <v>0</v>
          </cell>
          <cell r="F46">
            <v>0</v>
          </cell>
          <cell r="G46">
            <v>0</v>
          </cell>
          <cell r="H46" t="str">
            <v>095. OFICINA DE NORMALIZACION PREVISIONAL-ONP</v>
          </cell>
          <cell r="I46" t="str">
            <v>510. U.N. MAYOR DE SAN MARCOS</v>
          </cell>
          <cell r="J46">
            <v>0</v>
          </cell>
          <cell r="K46">
            <v>0</v>
          </cell>
          <cell r="L46" t="str">
            <v>165. SERVICIO NACIONAL FORESTAL Y DE FAUNA SILVESTRE - SERFOR</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t="str">
            <v>244. INSTITUTO NACIONAL DE CALIDAD - INACAL</v>
          </cell>
          <cell r="AC46">
            <v>0</v>
          </cell>
          <cell r="AD46">
            <v>0</v>
          </cell>
          <cell r="AF46" t="str">
            <v>445. GOBIERNO REGIONAL DEL DEPARTAMENTO DE CAJAMARCA</v>
          </cell>
        </row>
        <row r="47">
          <cell r="A47" t="str">
            <v>019. ORGANISMO SUPERVISOR DE LA INVERSION PRIVADA EN TELECOMUNICACIONES</v>
          </cell>
          <cell r="B47">
            <v>0</v>
          </cell>
          <cell r="C47">
            <v>0</v>
          </cell>
          <cell r="D47" t="str">
            <v>112. INSTITUTO GEOFISICO DEL PERU</v>
          </cell>
          <cell r="E47">
            <v>0</v>
          </cell>
          <cell r="F47">
            <v>0</v>
          </cell>
          <cell r="G47">
            <v>0</v>
          </cell>
          <cell r="H47" t="str">
            <v>096. CENTRAL DE COMPRAS PÚBLICAS - PERÚ COMPRAS</v>
          </cell>
          <cell r="I47" t="str">
            <v>511. U.N. DE SAN ANTONIO ABAD DEL CUSCO</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F47" t="str">
            <v>446. GOBIERNO REGIONAL DEL DEPARTAMENTO DE CUSCO</v>
          </cell>
        </row>
        <row r="48">
          <cell r="A48" t="str">
            <v>020. ORGANISMO SUPERVISOR DE LA INVERSION EN ENERGIA Y MINERIA</v>
          </cell>
          <cell r="B48">
            <v>0</v>
          </cell>
          <cell r="C48">
            <v>0</v>
          </cell>
          <cell r="D48" t="str">
            <v>331. SERVICIO NACIONAL DE METEOROLOGIA E HIDROLOGIA</v>
          </cell>
          <cell r="E48">
            <v>0</v>
          </cell>
          <cell r="F48">
            <v>0</v>
          </cell>
          <cell r="G48">
            <v>0</v>
          </cell>
          <cell r="H48">
            <v>0</v>
          </cell>
          <cell r="I48" t="str">
            <v>512. U.N. DE TRUJILLO</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t="str">
            <v>447. GOBIERNO REGIONAL DEL DEPARTAMENTO DE HUANCAVELICA</v>
          </cell>
        </row>
        <row r="49">
          <cell r="A49" t="str">
            <v>021. SUPERINTENDENCIA NACIONAL DE SERVICIOS DE SANEAMIENTO</v>
          </cell>
          <cell r="B49">
            <v>0</v>
          </cell>
          <cell r="C49">
            <v>0</v>
          </cell>
          <cell r="E49">
            <v>0</v>
          </cell>
          <cell r="F49">
            <v>0</v>
          </cell>
          <cell r="G49">
            <v>0</v>
          </cell>
          <cell r="H49">
            <v>0</v>
          </cell>
          <cell r="I49" t="str">
            <v>513. U.N. DE SAN AGUSTIN</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t="str">
            <v>448. GOBIERNO REGIONAL DEL DEPARTAMENTO DE HUANUCO</v>
          </cell>
        </row>
        <row r="50">
          <cell r="A50" t="str">
            <v>022. ORGANISMO SUPERVISOR DE LA INVERSION EN INFRAESTRUCTURA DE TRANSPORTE DE USO PUBLICO</v>
          </cell>
          <cell r="B50">
            <v>0</v>
          </cell>
          <cell r="C50">
            <v>0</v>
          </cell>
          <cell r="D50">
            <v>0</v>
          </cell>
          <cell r="E50">
            <v>0</v>
          </cell>
          <cell r="F50">
            <v>0</v>
          </cell>
          <cell r="G50">
            <v>0</v>
          </cell>
          <cell r="H50">
            <v>0</v>
          </cell>
          <cell r="I50" t="str">
            <v>514. U.N. DE INGENIERIA</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t="str">
            <v>449. GOBIERNO REGIONAL DEL DEPARTAMENTO DE ICA</v>
          </cell>
        </row>
        <row r="51">
          <cell r="A51" t="str">
            <v>023. AUTORIDAD NACIONAL DEL SERVICIO CIVIL</v>
          </cell>
          <cell r="B51">
            <v>0</v>
          </cell>
          <cell r="C51">
            <v>0</v>
          </cell>
          <cell r="D51">
            <v>0</v>
          </cell>
          <cell r="E51">
            <v>0</v>
          </cell>
          <cell r="F51">
            <v>0</v>
          </cell>
          <cell r="G51">
            <v>0</v>
          </cell>
          <cell r="H51">
            <v>0</v>
          </cell>
          <cell r="I51" t="str">
            <v>515. U.N. SAN LUIS GONZAGA DE ICA</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F51" t="str">
            <v>450. GOBIERNO REGIONAL DEL DEPARTAMENTO DE JUNIN</v>
          </cell>
        </row>
        <row r="52">
          <cell r="A52" t="str">
            <v>024. ORGANISMO DE SUPERVISION DE LOS RECURSOS FORESTALES Y DE FAUNA SILVESTRE</v>
          </cell>
          <cell r="B52">
            <v>0</v>
          </cell>
          <cell r="C52">
            <v>0</v>
          </cell>
          <cell r="D52">
            <v>0</v>
          </cell>
          <cell r="E52">
            <v>0</v>
          </cell>
          <cell r="F52">
            <v>0</v>
          </cell>
          <cell r="G52">
            <v>0</v>
          </cell>
          <cell r="H52">
            <v>0</v>
          </cell>
          <cell r="I52" t="str">
            <v>516. U.N. SAN CRISTOBAL DE HUAMANGA</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F52" t="str">
            <v>451. GOBIERNO REGIONAL DEL DEPARTAMENTO DE LA LIBERTAD</v>
          </cell>
        </row>
        <row r="53">
          <cell r="A53" t="str">
            <v>114. CONSEJO NACIONAL DE CIENCIA, TECNOLOGIA E INNOVACION TECNOLOGICA</v>
          </cell>
          <cell r="B53">
            <v>0</v>
          </cell>
          <cell r="C53">
            <v>0</v>
          </cell>
          <cell r="D53">
            <v>0</v>
          </cell>
          <cell r="E53">
            <v>0</v>
          </cell>
          <cell r="F53">
            <v>0</v>
          </cell>
          <cell r="G53">
            <v>0</v>
          </cell>
          <cell r="H53">
            <v>0</v>
          </cell>
          <cell r="I53" t="str">
            <v>517. U.N. DEL CENTRO DEL PERU</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t="str">
            <v>452. GOBIERNO REGIONAL DEL DEPARTAMENTO DE LAMBAYEQUE</v>
          </cell>
        </row>
        <row r="54">
          <cell r="A54" t="str">
            <v>183. INSTITUTO NACIONAL DE DEFENSA DE LA COMPETENCIA Y DE LA PROTECCION DE LA PROPIEDAD INTELECTUAL</v>
          </cell>
          <cell r="B54">
            <v>0</v>
          </cell>
          <cell r="C54">
            <v>0</v>
          </cell>
          <cell r="D54">
            <v>0</v>
          </cell>
          <cell r="E54">
            <v>0</v>
          </cell>
          <cell r="F54">
            <v>0</v>
          </cell>
          <cell r="G54">
            <v>0</v>
          </cell>
          <cell r="H54">
            <v>0</v>
          </cell>
          <cell r="I54" t="str">
            <v>518. U.N. AGRARIA LA MOLINA</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F54" t="str">
            <v>453. GOBIERNO REGIONAL DEL DEPARTAMENTO DE LORETO</v>
          </cell>
        </row>
        <row r="55">
          <cell r="A55">
            <v>0</v>
          </cell>
          <cell r="B55">
            <v>0</v>
          </cell>
          <cell r="C55">
            <v>0</v>
          </cell>
          <cell r="D55">
            <v>0</v>
          </cell>
          <cell r="E55">
            <v>0</v>
          </cell>
          <cell r="F55">
            <v>0</v>
          </cell>
          <cell r="G55">
            <v>0</v>
          </cell>
          <cell r="H55">
            <v>0</v>
          </cell>
          <cell r="I55" t="str">
            <v>519. U.N. DE LA AMAZONIA PERUANA</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t="str">
            <v>454. GOBIERNO REGIONAL DEL DEPARTAMENTO DE MADRE DE DIOS</v>
          </cell>
        </row>
        <row r="56">
          <cell r="A56">
            <v>0</v>
          </cell>
          <cell r="B56">
            <v>0</v>
          </cell>
          <cell r="C56">
            <v>0</v>
          </cell>
          <cell r="D56">
            <v>0</v>
          </cell>
          <cell r="E56">
            <v>0</v>
          </cell>
          <cell r="F56">
            <v>0</v>
          </cell>
          <cell r="G56">
            <v>0</v>
          </cell>
          <cell r="H56">
            <v>0</v>
          </cell>
          <cell r="I56" t="str">
            <v>520. U.N. DEL ALTIPLANO</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F56" t="str">
            <v>455. GOBIERNO REGIONAL DEL DEPARTAMENTO DE MOQUEGUA</v>
          </cell>
        </row>
        <row r="57">
          <cell r="A57">
            <v>0</v>
          </cell>
          <cell r="B57">
            <v>0</v>
          </cell>
          <cell r="C57">
            <v>0</v>
          </cell>
          <cell r="D57">
            <v>0</v>
          </cell>
          <cell r="E57">
            <v>0</v>
          </cell>
          <cell r="F57">
            <v>0</v>
          </cell>
          <cell r="G57">
            <v>0</v>
          </cell>
          <cell r="H57">
            <v>0</v>
          </cell>
          <cell r="I57" t="str">
            <v>521. U.N. DE PIURA</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t="str">
            <v>456. GOBIERNO REGIONAL DEL DEPARTAMENTO DE PASCO</v>
          </cell>
        </row>
        <row r="58">
          <cell r="A58">
            <v>0</v>
          </cell>
          <cell r="B58">
            <v>0</v>
          </cell>
          <cell r="C58">
            <v>0</v>
          </cell>
          <cell r="D58">
            <v>0</v>
          </cell>
          <cell r="E58">
            <v>0</v>
          </cell>
          <cell r="F58">
            <v>0</v>
          </cell>
          <cell r="G58">
            <v>0</v>
          </cell>
          <cell r="H58">
            <v>0</v>
          </cell>
          <cell r="I58" t="str">
            <v>522. U.N. DE CAJAMARCA</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F58" t="str">
            <v>457. GOBIERNO REGIONAL DEL DEPARTAMENTO DE PIURA</v>
          </cell>
        </row>
        <row r="59">
          <cell r="A59">
            <v>0</v>
          </cell>
          <cell r="B59">
            <v>0</v>
          </cell>
          <cell r="C59">
            <v>0</v>
          </cell>
          <cell r="D59">
            <v>0</v>
          </cell>
          <cell r="E59">
            <v>0</v>
          </cell>
          <cell r="F59">
            <v>0</v>
          </cell>
          <cell r="G59">
            <v>0</v>
          </cell>
          <cell r="H59">
            <v>0</v>
          </cell>
          <cell r="I59" t="str">
            <v>523. U.N. PEDRO RUIZ GALLO</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t="str">
            <v>458. GOBIERNO REGIONAL DEL DEPARTAMENTO DE PUNO</v>
          </cell>
        </row>
        <row r="60">
          <cell r="A60">
            <v>0</v>
          </cell>
          <cell r="B60">
            <v>0</v>
          </cell>
          <cell r="C60">
            <v>0</v>
          </cell>
          <cell r="D60">
            <v>0</v>
          </cell>
          <cell r="E60">
            <v>0</v>
          </cell>
          <cell r="F60">
            <v>0</v>
          </cell>
          <cell r="G60">
            <v>0</v>
          </cell>
          <cell r="H60">
            <v>0</v>
          </cell>
          <cell r="I60" t="str">
            <v>524. U.N. FEDERICO VILLARREAL</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t="str">
            <v>459. GOBIERNO REGIONAL DEL DEPARTAMENTO DE SAN MARTIN</v>
          </cell>
        </row>
        <row r="61">
          <cell r="A61">
            <v>0</v>
          </cell>
          <cell r="B61">
            <v>0</v>
          </cell>
          <cell r="C61">
            <v>0</v>
          </cell>
          <cell r="D61">
            <v>0</v>
          </cell>
          <cell r="E61">
            <v>0</v>
          </cell>
          <cell r="F61">
            <v>0</v>
          </cell>
          <cell r="G61">
            <v>0</v>
          </cell>
          <cell r="H61">
            <v>0</v>
          </cell>
          <cell r="I61" t="str">
            <v>525. U.N. HERMILIO VALDIZAN</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t="str">
            <v>460. GOBIERNO REGIONAL DEL DEPARTAMENTO DE TACNA</v>
          </cell>
        </row>
        <row r="62">
          <cell r="A62">
            <v>0</v>
          </cell>
          <cell r="B62">
            <v>0</v>
          </cell>
          <cell r="C62">
            <v>0</v>
          </cell>
          <cell r="D62">
            <v>0</v>
          </cell>
          <cell r="E62">
            <v>0</v>
          </cell>
          <cell r="F62">
            <v>0</v>
          </cell>
          <cell r="G62">
            <v>0</v>
          </cell>
          <cell r="H62">
            <v>0</v>
          </cell>
          <cell r="I62" t="str">
            <v>526. U.N. AGRARIA DE LA SELVA</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F62" t="str">
            <v>461. GOBIERNO REGIONAL DEL DEPARTAMENTO DE TUMBES</v>
          </cell>
        </row>
        <row r="63">
          <cell r="A63">
            <v>0</v>
          </cell>
          <cell r="B63">
            <v>0</v>
          </cell>
          <cell r="C63">
            <v>0</v>
          </cell>
          <cell r="D63">
            <v>0</v>
          </cell>
          <cell r="E63">
            <v>0</v>
          </cell>
          <cell r="F63">
            <v>0</v>
          </cell>
          <cell r="G63">
            <v>0</v>
          </cell>
          <cell r="H63">
            <v>0</v>
          </cell>
          <cell r="I63" t="str">
            <v>527. U.N. DANIEL ALCIDES CARRION</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t="str">
            <v>462. GOBIERNO REGIONAL DEL DEPARTAMENTO DE UCAYALI</v>
          </cell>
        </row>
        <row r="64">
          <cell r="A64">
            <v>0</v>
          </cell>
          <cell r="B64">
            <v>0</v>
          </cell>
          <cell r="C64">
            <v>0</v>
          </cell>
          <cell r="D64">
            <v>0</v>
          </cell>
          <cell r="E64">
            <v>0</v>
          </cell>
          <cell r="F64">
            <v>0</v>
          </cell>
          <cell r="G64">
            <v>0</v>
          </cell>
          <cell r="H64">
            <v>0</v>
          </cell>
          <cell r="I64" t="str">
            <v>528. U.N. DE EDUCACION ENRIQUE GUZMAN Y VALLE</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F64" t="str">
            <v>463. GOBIERNO REGIONAL DEL DEPARTAMENTO DE LIMA</v>
          </cell>
        </row>
        <row r="65">
          <cell r="A65">
            <v>0</v>
          </cell>
          <cell r="B65">
            <v>0</v>
          </cell>
          <cell r="C65">
            <v>0</v>
          </cell>
          <cell r="D65">
            <v>0</v>
          </cell>
          <cell r="E65">
            <v>0</v>
          </cell>
          <cell r="F65">
            <v>0</v>
          </cell>
          <cell r="G65">
            <v>0</v>
          </cell>
          <cell r="H65">
            <v>0</v>
          </cell>
          <cell r="I65" t="str">
            <v>529. U.N. DEL CALLAO</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t="str">
            <v>464. GOBIERNO REGIONAL DE LA PROVINCIA CONSTITUCIONAL DEL CALLAO</v>
          </cell>
        </row>
        <row r="66">
          <cell r="A66">
            <v>0</v>
          </cell>
          <cell r="B66">
            <v>0</v>
          </cell>
          <cell r="C66">
            <v>0</v>
          </cell>
          <cell r="D66">
            <v>0</v>
          </cell>
          <cell r="E66">
            <v>0</v>
          </cell>
          <cell r="F66">
            <v>0</v>
          </cell>
          <cell r="G66">
            <v>0</v>
          </cell>
          <cell r="H66">
            <v>0</v>
          </cell>
          <cell r="I66" t="str">
            <v>530. U.N. JOSE FAUSTINO SANCHEZ CARRION</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t="str">
            <v>465. MUNICIPALIDAD METROPOLITANA DE LIMA</v>
          </cell>
        </row>
        <row r="67">
          <cell r="A67">
            <v>0</v>
          </cell>
          <cell r="B67">
            <v>0</v>
          </cell>
          <cell r="C67">
            <v>0</v>
          </cell>
          <cell r="D67">
            <v>0</v>
          </cell>
          <cell r="E67">
            <v>0</v>
          </cell>
          <cell r="F67">
            <v>0</v>
          </cell>
          <cell r="G67">
            <v>0</v>
          </cell>
          <cell r="H67">
            <v>0</v>
          </cell>
          <cell r="I67" t="str">
            <v>531. U.N. JORGE BASADRE GROHMANN</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F67">
            <v>0</v>
          </cell>
        </row>
        <row r="68">
          <cell r="A68">
            <v>0</v>
          </cell>
          <cell r="B68">
            <v>0</v>
          </cell>
          <cell r="C68">
            <v>0</v>
          </cell>
          <cell r="D68">
            <v>0</v>
          </cell>
          <cell r="E68">
            <v>0</v>
          </cell>
          <cell r="F68">
            <v>0</v>
          </cell>
          <cell r="G68">
            <v>0</v>
          </cell>
          <cell r="H68">
            <v>0</v>
          </cell>
          <cell r="I68" t="str">
            <v>532. U.N. SANTIAGO ANTUNEZ DE MAYOLO</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row>
        <row r="69">
          <cell r="A69">
            <v>0</v>
          </cell>
          <cell r="B69">
            <v>0</v>
          </cell>
          <cell r="C69">
            <v>0</v>
          </cell>
          <cell r="D69">
            <v>0</v>
          </cell>
          <cell r="E69">
            <v>0</v>
          </cell>
          <cell r="F69">
            <v>0</v>
          </cell>
          <cell r="G69">
            <v>0</v>
          </cell>
          <cell r="H69">
            <v>0</v>
          </cell>
          <cell r="I69" t="str">
            <v>533. U.N. DE SAN MARTIN</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0</v>
          </cell>
        </row>
        <row r="70">
          <cell r="A70">
            <v>0</v>
          </cell>
          <cell r="B70">
            <v>0</v>
          </cell>
          <cell r="C70">
            <v>0</v>
          </cell>
          <cell r="D70">
            <v>0</v>
          </cell>
          <cell r="E70">
            <v>0</v>
          </cell>
          <cell r="F70">
            <v>0</v>
          </cell>
          <cell r="G70">
            <v>0</v>
          </cell>
          <cell r="H70">
            <v>0</v>
          </cell>
          <cell r="I70" t="str">
            <v>534. U.N. DE UCAYALI</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0</v>
          </cell>
        </row>
        <row r="71">
          <cell r="A71">
            <v>0</v>
          </cell>
          <cell r="B71">
            <v>0</v>
          </cell>
          <cell r="C71">
            <v>0</v>
          </cell>
          <cell r="D71">
            <v>0</v>
          </cell>
          <cell r="E71">
            <v>0</v>
          </cell>
          <cell r="F71">
            <v>0</v>
          </cell>
          <cell r="G71">
            <v>0</v>
          </cell>
          <cell r="H71">
            <v>0</v>
          </cell>
          <cell r="I71" t="str">
            <v>535. U.N. DE TUMBES</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row>
        <row r="72">
          <cell r="A72">
            <v>0</v>
          </cell>
          <cell r="B72">
            <v>0</v>
          </cell>
          <cell r="C72">
            <v>0</v>
          </cell>
          <cell r="D72">
            <v>0</v>
          </cell>
          <cell r="E72">
            <v>0</v>
          </cell>
          <cell r="F72">
            <v>0</v>
          </cell>
          <cell r="G72">
            <v>0</v>
          </cell>
          <cell r="H72">
            <v>0</v>
          </cell>
          <cell r="I72" t="str">
            <v>536. U.N. DEL SANTA</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F72">
            <v>0</v>
          </cell>
        </row>
        <row r="73">
          <cell r="A73">
            <v>0</v>
          </cell>
          <cell r="B73">
            <v>0</v>
          </cell>
          <cell r="C73">
            <v>0</v>
          </cell>
          <cell r="D73">
            <v>0</v>
          </cell>
          <cell r="E73">
            <v>0</v>
          </cell>
          <cell r="F73">
            <v>0</v>
          </cell>
          <cell r="G73">
            <v>0</v>
          </cell>
          <cell r="H73">
            <v>0</v>
          </cell>
          <cell r="I73" t="str">
            <v>537. U.N. DE HUANCAVELICA</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0</v>
          </cell>
        </row>
        <row r="74">
          <cell r="A74">
            <v>0</v>
          </cell>
          <cell r="B74">
            <v>0</v>
          </cell>
          <cell r="C74">
            <v>0</v>
          </cell>
          <cell r="D74">
            <v>0</v>
          </cell>
          <cell r="E74">
            <v>0</v>
          </cell>
          <cell r="F74">
            <v>0</v>
          </cell>
          <cell r="G74">
            <v>0</v>
          </cell>
          <cell r="H74">
            <v>0</v>
          </cell>
          <cell r="I74" t="str">
            <v>538. U.N. AMAZONICA DE MADRE DE DIOS</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0</v>
          </cell>
        </row>
        <row r="75">
          <cell r="A75">
            <v>0</v>
          </cell>
          <cell r="B75">
            <v>0</v>
          </cell>
          <cell r="C75">
            <v>0</v>
          </cell>
          <cell r="D75">
            <v>0</v>
          </cell>
          <cell r="E75">
            <v>0</v>
          </cell>
          <cell r="F75">
            <v>0</v>
          </cell>
          <cell r="G75">
            <v>0</v>
          </cell>
          <cell r="H75">
            <v>0</v>
          </cell>
          <cell r="I75" t="str">
            <v>539. U.N. MICAELA BASTIDAS DE APURIMAC</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0</v>
          </cell>
        </row>
        <row r="76">
          <cell r="A76">
            <v>0</v>
          </cell>
          <cell r="B76">
            <v>0</v>
          </cell>
          <cell r="C76">
            <v>0</v>
          </cell>
          <cell r="D76">
            <v>0</v>
          </cell>
          <cell r="E76">
            <v>0</v>
          </cell>
          <cell r="F76">
            <v>0</v>
          </cell>
          <cell r="G76">
            <v>0</v>
          </cell>
          <cell r="H76">
            <v>0</v>
          </cell>
          <cell r="I76" t="str">
            <v>541. U.N. TORIBIO RODRIGUEZ DE MENDOZA DE AMAZONAS</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F76">
            <v>0</v>
          </cell>
        </row>
        <row r="77">
          <cell r="A77">
            <v>0</v>
          </cell>
          <cell r="B77">
            <v>0</v>
          </cell>
          <cell r="C77">
            <v>0</v>
          </cell>
          <cell r="D77">
            <v>0</v>
          </cell>
          <cell r="E77">
            <v>0</v>
          </cell>
          <cell r="F77">
            <v>0</v>
          </cell>
          <cell r="G77">
            <v>0</v>
          </cell>
          <cell r="H77">
            <v>0</v>
          </cell>
          <cell r="I77" t="str">
            <v>542. U.N. INTERCULTURAL DE LA AMAZONIA</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F77">
            <v>0</v>
          </cell>
        </row>
        <row r="78">
          <cell r="A78">
            <v>0</v>
          </cell>
          <cell r="B78">
            <v>0</v>
          </cell>
          <cell r="C78">
            <v>0</v>
          </cell>
          <cell r="D78">
            <v>0</v>
          </cell>
          <cell r="E78">
            <v>0</v>
          </cell>
          <cell r="F78">
            <v>0</v>
          </cell>
          <cell r="G78">
            <v>0</v>
          </cell>
          <cell r="H78">
            <v>0</v>
          </cell>
          <cell r="I78" t="str">
            <v>543. U.N. TECNOLOGICA DE LIMA SUR</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F78">
            <v>0</v>
          </cell>
        </row>
        <row r="79">
          <cell r="A79">
            <v>0</v>
          </cell>
          <cell r="B79">
            <v>0</v>
          </cell>
          <cell r="C79">
            <v>0</v>
          </cell>
          <cell r="D79">
            <v>0</v>
          </cell>
          <cell r="E79">
            <v>0</v>
          </cell>
          <cell r="F79">
            <v>0</v>
          </cell>
          <cell r="G79">
            <v>0</v>
          </cell>
          <cell r="H79">
            <v>0</v>
          </cell>
          <cell r="I79" t="str">
            <v>544. U.N. JOSE MARIA ARGUEDAS</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0</v>
          </cell>
        </row>
        <row r="80">
          <cell r="A80">
            <v>0</v>
          </cell>
          <cell r="B80">
            <v>0</v>
          </cell>
          <cell r="C80">
            <v>0</v>
          </cell>
          <cell r="D80">
            <v>0</v>
          </cell>
          <cell r="E80">
            <v>0</v>
          </cell>
          <cell r="F80">
            <v>0</v>
          </cell>
          <cell r="G80">
            <v>0</v>
          </cell>
          <cell r="H80">
            <v>0</v>
          </cell>
          <cell r="I80" t="str">
            <v>545. U.N. DE MOQUEGUA</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0</v>
          </cell>
        </row>
        <row r="81">
          <cell r="A81">
            <v>0</v>
          </cell>
          <cell r="B81">
            <v>0</v>
          </cell>
          <cell r="C81">
            <v>0</v>
          </cell>
          <cell r="D81">
            <v>0</v>
          </cell>
          <cell r="E81">
            <v>0</v>
          </cell>
          <cell r="F81">
            <v>0</v>
          </cell>
          <cell r="G81">
            <v>0</v>
          </cell>
          <cell r="H81">
            <v>0</v>
          </cell>
          <cell r="I81" t="str">
            <v>546. U.N. DE JAEN</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F81">
            <v>0</v>
          </cell>
        </row>
        <row r="82">
          <cell r="A82">
            <v>0</v>
          </cell>
          <cell r="B82">
            <v>0</v>
          </cell>
          <cell r="C82">
            <v>0</v>
          </cell>
          <cell r="D82">
            <v>0</v>
          </cell>
          <cell r="E82">
            <v>0</v>
          </cell>
          <cell r="F82">
            <v>0</v>
          </cell>
          <cell r="G82">
            <v>0</v>
          </cell>
          <cell r="H82">
            <v>0</v>
          </cell>
          <cell r="I82" t="str">
            <v>547. U.N. DE CAÑETE</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F82">
            <v>0</v>
          </cell>
        </row>
        <row r="83">
          <cell r="A83">
            <v>0</v>
          </cell>
          <cell r="B83">
            <v>0</v>
          </cell>
          <cell r="C83">
            <v>0</v>
          </cell>
          <cell r="D83">
            <v>0</v>
          </cell>
          <cell r="E83">
            <v>0</v>
          </cell>
          <cell r="F83">
            <v>0</v>
          </cell>
          <cell r="G83">
            <v>0</v>
          </cell>
          <cell r="H83">
            <v>0</v>
          </cell>
          <cell r="I83" t="str">
            <v>548. U.N. DE FRONTERA</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F83">
            <v>0</v>
          </cell>
        </row>
        <row r="84">
          <cell r="A84">
            <v>0</v>
          </cell>
          <cell r="B84">
            <v>0</v>
          </cell>
          <cell r="C84">
            <v>0</v>
          </cell>
          <cell r="D84">
            <v>0</v>
          </cell>
          <cell r="E84">
            <v>0</v>
          </cell>
          <cell r="F84">
            <v>0</v>
          </cell>
          <cell r="G84">
            <v>0</v>
          </cell>
          <cell r="H84">
            <v>0</v>
          </cell>
          <cell r="I84" t="str">
            <v>549. U.N. DE BARRANCA</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0</v>
          </cell>
        </row>
        <row r="85">
          <cell r="A85">
            <v>0</v>
          </cell>
          <cell r="B85">
            <v>0</v>
          </cell>
          <cell r="C85">
            <v>0</v>
          </cell>
          <cell r="D85">
            <v>0</v>
          </cell>
          <cell r="E85">
            <v>0</v>
          </cell>
          <cell r="F85">
            <v>0</v>
          </cell>
          <cell r="G85">
            <v>0</v>
          </cell>
          <cell r="H85">
            <v>0</v>
          </cell>
          <cell r="I85" t="str">
            <v>550. U.N. AUTONOMA DE CHOTA</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0</v>
          </cell>
        </row>
        <row r="86">
          <cell r="A86">
            <v>0</v>
          </cell>
          <cell r="B86">
            <v>0</v>
          </cell>
          <cell r="C86">
            <v>0</v>
          </cell>
          <cell r="D86">
            <v>0</v>
          </cell>
          <cell r="E86">
            <v>0</v>
          </cell>
          <cell r="F86">
            <v>0</v>
          </cell>
          <cell r="G86">
            <v>0</v>
          </cell>
          <cell r="H86">
            <v>0</v>
          </cell>
          <cell r="I86" t="str">
            <v>551. U.N. INTERCULTURAL DE LA SELVA CENTRAL JUAN SANTOS ATAHUALPA</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F86">
            <v>0</v>
          </cell>
        </row>
        <row r="87">
          <cell r="A87">
            <v>0</v>
          </cell>
          <cell r="B87">
            <v>0</v>
          </cell>
          <cell r="C87">
            <v>0</v>
          </cell>
          <cell r="D87">
            <v>0</v>
          </cell>
          <cell r="E87">
            <v>0</v>
          </cell>
          <cell r="F87">
            <v>0</v>
          </cell>
          <cell r="G87">
            <v>0</v>
          </cell>
          <cell r="H87">
            <v>0</v>
          </cell>
          <cell r="I87" t="str">
            <v>552. U.N. DE JULIACA</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0</v>
          </cell>
        </row>
        <row r="88">
          <cell r="A88">
            <v>0</v>
          </cell>
          <cell r="B88">
            <v>0</v>
          </cell>
          <cell r="C88">
            <v>0</v>
          </cell>
          <cell r="D88">
            <v>0</v>
          </cell>
          <cell r="E88">
            <v>0</v>
          </cell>
          <cell r="F88">
            <v>0</v>
          </cell>
          <cell r="G88">
            <v>0</v>
          </cell>
          <cell r="H88">
            <v>0</v>
          </cell>
          <cell r="I88" t="str">
            <v>553. U.N. AUTÓNOMA ALTOANDINA DE TARMA</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0</v>
          </cell>
        </row>
        <row r="89">
          <cell r="A89">
            <v>0</v>
          </cell>
          <cell r="B89">
            <v>0</v>
          </cell>
          <cell r="C89">
            <v>0</v>
          </cell>
          <cell r="D89">
            <v>0</v>
          </cell>
          <cell r="E89">
            <v>0</v>
          </cell>
          <cell r="F89">
            <v>0</v>
          </cell>
          <cell r="G89">
            <v>0</v>
          </cell>
          <cell r="H89">
            <v>0</v>
          </cell>
          <cell r="I89" t="str">
            <v>554. U.N. AUTÓNOMA DE HUANTA</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0</v>
          </cell>
        </row>
        <row r="90">
          <cell r="A90">
            <v>0</v>
          </cell>
          <cell r="B90">
            <v>0</v>
          </cell>
          <cell r="C90">
            <v>0</v>
          </cell>
          <cell r="D90">
            <v>0</v>
          </cell>
          <cell r="E90">
            <v>0</v>
          </cell>
          <cell r="F90">
            <v>0</v>
          </cell>
          <cell r="G90">
            <v>0</v>
          </cell>
          <cell r="H90">
            <v>0</v>
          </cell>
          <cell r="I90" t="str">
            <v>555. U.N. INTERCULTURAL FABIOLA SALAZAR LEGUIA DE BAGUA</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0</v>
          </cell>
        </row>
        <row r="91">
          <cell r="A91">
            <v>0</v>
          </cell>
          <cell r="B91">
            <v>0</v>
          </cell>
          <cell r="C91">
            <v>0</v>
          </cell>
          <cell r="D91">
            <v>0</v>
          </cell>
          <cell r="E91">
            <v>0</v>
          </cell>
          <cell r="F91">
            <v>0</v>
          </cell>
          <cell r="G91">
            <v>0</v>
          </cell>
          <cell r="H91">
            <v>0</v>
          </cell>
          <cell r="I91" t="str">
            <v>556. U.N. INTERCULTURAL DE QUILLABAMBA</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0</v>
          </cell>
        </row>
        <row r="92">
          <cell r="A92">
            <v>0</v>
          </cell>
          <cell r="B92">
            <v>0</v>
          </cell>
          <cell r="C92">
            <v>0</v>
          </cell>
          <cell r="D92">
            <v>0</v>
          </cell>
          <cell r="E92">
            <v>0</v>
          </cell>
          <cell r="F92">
            <v>0</v>
          </cell>
          <cell r="G92">
            <v>0</v>
          </cell>
          <cell r="H92">
            <v>0</v>
          </cell>
          <cell r="I92" t="str">
            <v>557. U.N. AUTÓNOMA DE ALTO AMAZONAS</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0</v>
          </cell>
        </row>
        <row r="93">
          <cell r="A93">
            <v>0</v>
          </cell>
          <cell r="B93">
            <v>0</v>
          </cell>
          <cell r="C93">
            <v>0</v>
          </cell>
          <cell r="D93">
            <v>0</v>
          </cell>
          <cell r="E93">
            <v>0</v>
          </cell>
          <cell r="F93">
            <v>0</v>
          </cell>
          <cell r="G93">
            <v>0</v>
          </cell>
          <cell r="H93">
            <v>0</v>
          </cell>
          <cell r="I93" t="str">
            <v>558. U.N. AUTÓNOMA DE TAYACAJA DANIEL HERNÁNDEZ MORILLO</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row>
        <row r="97">
          <cell r="A97" t="str">
            <v>001. PRESIDENCIA DEL CONSEJO DE MINISTROS</v>
          </cell>
          <cell r="B97" t="str">
            <v>002. INSTITUTO NACIONAL DE ESTADISTICA E INFORMATICA</v>
          </cell>
          <cell r="C97" t="str">
            <v>010. DIRECCION NACIONAL DE INTELIGENCIA</v>
          </cell>
          <cell r="D97" t="str">
            <v>011. DESPACHO PRESIDENCIAL</v>
          </cell>
          <cell r="E97" t="str">
            <v>012. COMISION NACIONAL PARA EL DESARROLLO Y VIDA SIN DROGAS - DEVIDA</v>
          </cell>
          <cell r="F97" t="str">
            <v>016. CENTRO NACIONAL DE PLANEAMIENTO ESTRATEGICO - CEPLAN</v>
          </cell>
          <cell r="G97" t="str">
            <v>019. ORGANISMO SUPERVISOR DE LA INVERSION PRIVADA EN TELECOMUNICACIONES</v>
          </cell>
          <cell r="H97" t="str">
            <v>020. ORGANISMO SUPERVISOR DE LA INVERSION EN ENERGIA Y MINERIA</v>
          </cell>
          <cell r="I97" t="str">
            <v>021. SUPERINTENDENCIA NACIONAL DE SERVICIOS DE SANEAMIENTO</v>
          </cell>
          <cell r="J97" t="str">
            <v>022. ORGANISMO SUPERVISOR DE LA INVERSION EN INFRAESTRUCTURA DE TRANSPORTE DE USO PUBLICO</v>
          </cell>
          <cell r="K97" t="str">
            <v>023. AUTORIDAD NACIONAL DEL SERVICIO CIVIL</v>
          </cell>
          <cell r="L97" t="str">
            <v>024. ORGANISMO DE SUPERVISION DE LOS RECURSOS FORESTALES Y DE FAUNA SILVESTRE</v>
          </cell>
          <cell r="M97" t="str">
            <v>114. CONSEJO NACIONAL DE CIENCIA, TECNOLOGIA E INNOVACION TECNOLOGICA</v>
          </cell>
          <cell r="N97" t="str">
            <v>183. INSTITUTO NACIONAL DE DEFENSA DE LA COMPETENCIA Y DE LA PROTECCION DE LA PROPIEDAD INTELECTUAL</v>
          </cell>
          <cell r="O97" t="str">
            <v>003. M. DE CULTURA</v>
          </cell>
          <cell r="P97" t="str">
            <v>060. ARCHIVO GENERAL DE LA NACION</v>
          </cell>
          <cell r="Q97" t="str">
            <v>113. BIBLIOTECA NACIONAL DEL PERU</v>
          </cell>
          <cell r="R97" t="str">
            <v>116. INSTITUTO NACIONAL DE RADIO Y TELEVISION DEL PERU - IRTP</v>
          </cell>
          <cell r="S97" t="str">
            <v>004. PODER JUDICIAL</v>
          </cell>
          <cell r="T97" t="str">
            <v>040. ACADEMIA DE LA MAGISTRATURA</v>
          </cell>
          <cell r="U97" t="str">
            <v>005. M. DEL AMBIENTE</v>
          </cell>
          <cell r="V97" t="str">
            <v>050. SERVICIO NACIONAL DE AREAS NATURALES PROTEGIDAS POR EL ESTADO - SERNANP</v>
          </cell>
          <cell r="W97" t="str">
            <v>051. ORGANISMO DE EVALUACION Y FISCALIZACION AMBIENTAL - OEFA</v>
          </cell>
          <cell r="X97" t="str">
            <v>052. SERVICIO NACIONAL DE CERTIFICACION AMBIENTAL PARA LAS INVERSIONES SOSTENIBLES -SENACE</v>
          </cell>
          <cell r="Y97" t="str">
            <v>055. INSTITUTO DE INVESTIGACIONES DE LA AMAZONIA PERUANA</v>
          </cell>
          <cell r="Z97" t="str">
            <v>056. INSTITUTO NACIONAL DE INVESTIGACION EN GLACIARES Y ECOSISTEMAS DE MONTAÑA</v>
          </cell>
          <cell r="AA97" t="str">
            <v>112. INSTITUTO GEOFISICO DEL PERU</v>
          </cell>
          <cell r="AB97" t="str">
            <v>331. SERVICIO NACIONAL DE METEOROLOGIA E HIDROLOGIA</v>
          </cell>
          <cell r="AC97" t="str">
            <v>006. M. DE JUSTICIA Y DERECHOS HUMANOS</v>
          </cell>
          <cell r="AD97" t="str">
            <v>061. INSTITUTO NACIONAL PENITENCIARIO</v>
          </cell>
          <cell r="AE97" t="str">
            <v>067. SUPERINTENDENCIA NACIONAL DE LOS REGISTROS PUBLICOS</v>
          </cell>
          <cell r="AF97" t="str">
            <v>007. M. DEL INTERIOR</v>
          </cell>
          <cell r="AG97" t="str">
            <v>070. INTENDENCIA NACIONAL DE BOMBEROS DEL PERÚ - INBP</v>
          </cell>
          <cell r="AH97" t="str">
            <v>072. SUPERINTENDENCIA NACIONAL DE CONTROL DE SERVICIOS DE SEGURIDAD, ARMAS, MUNICIONES Y EXPLOSIVOS DE USO CIVIL</v>
          </cell>
          <cell r="AI97" t="str">
            <v>073. SUPERINTENDENCIA NACIONAL DE MIGRACIONES</v>
          </cell>
          <cell r="AJ97" t="str">
            <v>008. M. DE RELACIONES EXTERIORES</v>
          </cell>
          <cell r="AK97" t="str">
            <v>080. AGENCIA PERUANA DE COOPERACION INTERNACIONAL - APCI</v>
          </cell>
          <cell r="AL97" t="str">
            <v>009. M. DE ECONOMIA Y FINANZAS</v>
          </cell>
          <cell r="AM97" t="str">
            <v>055. AGENCIA DE PROMOCION DE LA INVERSION PRIVADA</v>
          </cell>
          <cell r="AN97" t="str">
            <v>057. SUPERINTENDENCIA NACIONAL DE ADUANAS Y DE ADMINISTRACION TRIBUTARIA</v>
          </cell>
          <cell r="AO97" t="str">
            <v>058. SUPERINTENDENCIA DEL MERCADO DE VALORES</v>
          </cell>
          <cell r="AP97" t="str">
            <v>059. ORGANISMO SUPERVISOR DE LAS CONTRATACIONES DEL ESTADO</v>
          </cell>
          <cell r="AQ97" t="str">
            <v>095. OFICINA DE NORMALIZACION PREVISIONAL-ONP</v>
          </cell>
          <cell r="AR97" t="str">
            <v>010. M. DE EDUCACION</v>
          </cell>
          <cell r="AS97" t="str">
            <v>111. CENTRO VACACIONAL HUAMPANI</v>
          </cell>
          <cell r="AT97" t="str">
            <v>117. SISTEMA NACIONAL DE EVALUACION, ACREDITACION Y CERTIFICACION DE LA CALIDAD EDUCATIVA</v>
          </cell>
          <cell r="AU97" t="str">
            <v>118. SUPERINTENDENCIA NACIONAL DE EDUCACION SUPERIOR UNIVERSITARIA</v>
          </cell>
          <cell r="AV97" t="str">
            <v>342. INSTITUTO PERUANO DEL DEPORTE</v>
          </cell>
          <cell r="AW97" t="str">
            <v>510. U.N. MAYOR DE SAN MARCOS</v>
          </cell>
          <cell r="AX97" t="str">
            <v>511. U.N. DE SAN ANTONIO ABAD DEL CUSCO</v>
          </cell>
          <cell r="AY97" t="str">
            <v>512. U.N. DE TRUJILLO</v>
          </cell>
          <cell r="AZ97" t="str">
            <v>513. U.N. DE SAN AGUSTIN</v>
          </cell>
          <cell r="BA97" t="str">
            <v>514. U.N. DE INGENIERIA</v>
          </cell>
          <cell r="BB97" t="str">
            <v>515. U.N. SAN LUIS GONZAGA DE ICA</v>
          </cell>
          <cell r="BC97" t="str">
            <v>516. U.N. SAN CRISTOBAL DE HUAMANGA</v>
          </cell>
          <cell r="BD97" t="str">
            <v>517. U.N. DEL CENTRO DEL PERU</v>
          </cell>
          <cell r="BE97" t="str">
            <v>518. U.N. AGRARIA LA MOLINA</v>
          </cell>
          <cell r="BF97" t="str">
            <v>519. U.N. DE LA AMAZONIA PERUANA</v>
          </cell>
          <cell r="BG97" t="str">
            <v>520. U.N. DEL ALTIPLANO</v>
          </cell>
          <cell r="BH97" t="str">
            <v>521. U.N. DE PIURA</v>
          </cell>
          <cell r="BI97" t="str">
            <v>522. U.N. DE CAJAMARCA</v>
          </cell>
          <cell r="BJ97" t="str">
            <v>523. U.N. PEDRO RUIZ GALLO</v>
          </cell>
          <cell r="BK97" t="str">
            <v>524. U.N. FEDERICO VILLARREAL</v>
          </cell>
          <cell r="BL97" t="str">
            <v>525. U.N. HERMILIO VALDIZAN</v>
          </cell>
          <cell r="BM97" t="str">
            <v>526. U.N. AGRARIA DE LA SELVA</v>
          </cell>
          <cell r="BN97" t="str">
            <v>527. U.N. DANIEL ALCIDES CARRION</v>
          </cell>
          <cell r="BO97" t="str">
            <v>528. U.N. DE EDUCACION ENRIQUE GUZMAN Y VALLE</v>
          </cell>
          <cell r="BP97" t="str">
            <v>529. U.N. DEL CALLAO</v>
          </cell>
          <cell r="BQ97" t="str">
            <v>530. U.N. JOSE FAUSTINO SANCHEZ CARRION</v>
          </cell>
          <cell r="BR97" t="str">
            <v>531. U.N. JORGE BASADRE GROHMANN</v>
          </cell>
          <cell r="BS97" t="str">
            <v>532. U.N. SANTIAGO ANTUNEZ DE MAYOLO</v>
          </cell>
          <cell r="BT97" t="str">
            <v>533. U.N. DE SAN MARTIN</v>
          </cell>
          <cell r="BU97" t="str">
            <v>534. U.N. DE UCAYALI</v>
          </cell>
          <cell r="BV97" t="str">
            <v>535. U.N. DE TUMBES</v>
          </cell>
          <cell r="BW97" t="str">
            <v>536. U.N. DEL SANTA</v>
          </cell>
          <cell r="BX97" t="str">
            <v>537. U.N. DE HUANCAVELICA</v>
          </cell>
          <cell r="BY97" t="str">
            <v>538. U.N. AMAZONICA DE MADRE DE DIOS</v>
          </cell>
          <cell r="BZ97" t="str">
            <v>539. U.N. MICAELA BASTIDAS DE APURIMAC</v>
          </cell>
          <cell r="CA97" t="str">
            <v>541. U.N. TORIBIO RODRIGUEZ DE MENDOZA DE AMAZONAS</v>
          </cell>
          <cell r="CB97" t="str">
            <v>542. U.N. INTERCULTURAL DE LA AMAZONIA</v>
          </cell>
          <cell r="CC97" t="str">
            <v>543. U.N. TECNOLOGICA DE LIMA SUR</v>
          </cell>
          <cell r="CD97" t="str">
            <v>544. U.N. JOSE MARIA ARGUEDAS</v>
          </cell>
          <cell r="CE97" t="str">
            <v>545. U.N. DE MOQUEGUA</v>
          </cell>
          <cell r="CF97" t="str">
            <v>546. U.N. DE JAEN</v>
          </cell>
          <cell r="CG97" t="str">
            <v>547. U.N. DE CAÑETE</v>
          </cell>
          <cell r="CH97" t="str">
            <v>548. U.N. DE FRONTERA</v>
          </cell>
          <cell r="CI97" t="str">
            <v>549. U.N. DE BARRANCA</v>
          </cell>
          <cell r="CJ97" t="str">
            <v>550. U.N. AUTONOMA DE CHOTA</v>
          </cell>
          <cell r="CK97" t="str">
            <v>551. U.N. INTERCULTURAL DE LA SELVA CENTRAL JUAN SANTOS ATAHUALPA</v>
          </cell>
          <cell r="CL97" t="str">
            <v>552. U.N. DE JULIACA</v>
          </cell>
          <cell r="CM97" t="str">
            <v>553. U.N. AUTÓNOMA ALTOANDINA DE TARMA</v>
          </cell>
          <cell r="CN97" t="str">
            <v>554. U.N. AUTÓNOMA DE HUANTA</v>
          </cell>
          <cell r="CO97" t="str">
            <v>555. U.N. INTERCULTURAL FABIOLA SALAZAR LEGUIA DE BAGUA</v>
          </cell>
          <cell r="CP97" t="str">
            <v>556. U.N. INTERCULTURAL DE QUILLABAMBA</v>
          </cell>
          <cell r="CQ97" t="str">
            <v>557. U.N. AUTÓNOMA DE ALTO AMAZONAS</v>
          </cell>
          <cell r="CR97" t="str">
            <v>558. U.N. AUTÓNOMA DE TAYACAJA DANIEL HERNÁNDEZ MORILLO</v>
          </cell>
          <cell r="CS97" t="str">
            <v>011. M. DE SALUD</v>
          </cell>
          <cell r="CT97" t="str">
            <v>131. INSTITUTO NACIONAL DE SALUD</v>
          </cell>
          <cell r="CU97" t="str">
            <v>134. SUPERINTENDENCIA NACIONAL DE SALUD</v>
          </cell>
          <cell r="CV97" t="str">
            <v>135. SEGURO INTEGRAL DE SALUD</v>
          </cell>
          <cell r="CW97" t="str">
            <v>136. INSTITUTO NACIONAL DE ENFERMEDADES NEOPLASICAS - INEN</v>
          </cell>
          <cell r="CX97" t="str">
            <v>012. M. DE TRABAJO Y PROMOCION DEL EMPLEO</v>
          </cell>
          <cell r="CY97" t="str">
            <v>121. SUPERINTENDENCIA NACIONAL DE FISCALIZACION LABORAL</v>
          </cell>
          <cell r="CZ97" t="str">
            <v>013. M. DE AGRICULTURA Y RIEGO</v>
          </cell>
          <cell r="DA97" t="str">
            <v>018. SIERRA Y SELVA EXPORTADORA</v>
          </cell>
          <cell r="DB97" t="str">
            <v>160. SERVICIO NACIONAL DE SANIDAD AGRARIA - SENASA</v>
          </cell>
          <cell r="DC97" t="str">
            <v>163. INSTITUTO NACIONAL DE INNOVACION AGRARIA</v>
          </cell>
          <cell r="DD97" t="str">
            <v>164. AUTORIDAD NACIONAL DEL AGUA - ANA</v>
          </cell>
          <cell r="DE97" t="str">
            <v>165. SERVICIO NACIONAL FORESTAL Y DE FAUNA SILVESTRE - SERFOR</v>
          </cell>
          <cell r="DF97" t="str">
            <v>016. M. DE ENERGIA Y MINAS</v>
          </cell>
          <cell r="DG97" t="str">
            <v>220. INSTITUTO PERUANO DE ENERGIA NUCLEAR</v>
          </cell>
          <cell r="DH97" t="str">
            <v>221. INSTITUTO GEOLOGICO MINERO Y METALURGICO</v>
          </cell>
          <cell r="DI97" t="str">
            <v>019. CONTRALORIA GENERAL</v>
          </cell>
          <cell r="DJ97" t="str">
            <v>020. DEFENSORIA DEL PUEBLO</v>
          </cell>
          <cell r="DK97" t="str">
            <v>021. JUNTA NACIONAL DE JUSTICIA</v>
          </cell>
          <cell r="DL97" t="str">
            <v>022. MINISTERIO PUBLICO</v>
          </cell>
          <cell r="DM97" t="str">
            <v>024. TRIBUNAL CONSTITUCIONAL</v>
          </cell>
          <cell r="DN97" t="str">
            <v>006. INSTITUTO NACIONAL DE DEFENSA CIVIL</v>
          </cell>
          <cell r="DO97" t="str">
            <v>025. CENTRO NACIONAL DE ESTIMACION, PREVENCION Y REDUCCION DEL RIESGO DE DESASTRES - CENEPRED</v>
          </cell>
          <cell r="DP97" t="str">
            <v>026. M. DE DEFENSA</v>
          </cell>
          <cell r="DQ97" t="str">
            <v>332. INSTITUTO GEOGRAFICO NACIONAL</v>
          </cell>
          <cell r="DR97" t="str">
            <v>335. AGENCIA DE COMPRAS DE LAS FUERZAS ARMADAS</v>
          </cell>
          <cell r="DS97" t="str">
            <v>027. FUERO MILITAR POLICIAL</v>
          </cell>
          <cell r="DT97" t="str">
            <v>028. CONGRESO DE LA REPUBLICA</v>
          </cell>
          <cell r="DU97" t="str">
            <v>031. JURADO NACIONAL DE ELECCIONES</v>
          </cell>
          <cell r="DV97" t="str">
            <v>032. OFICINA NACIONAL DE PROCESOS ELECTORALES</v>
          </cell>
          <cell r="DW97" t="str">
            <v>033. REGISTRO NACIONAL DE IDENTIFICACION Y ESTADO CIVIL</v>
          </cell>
          <cell r="DX97" t="str">
            <v>008. COMISION DE PROMOCION DEL PERU PARA LA EXPORTACION Y EL TURISMO - PROMPERU</v>
          </cell>
          <cell r="DY97" t="str">
            <v>035. MINISTERIO DE COMERCIO EXTERIOR Y TURISMO</v>
          </cell>
          <cell r="DZ97" t="str">
            <v>180. CENTRO DE FORMACION EN TURISMO</v>
          </cell>
          <cell r="EA97" t="str">
            <v>036. MINISTERIO DE TRANSPORTES Y COMUNICACIONES</v>
          </cell>
          <cell r="EB97" t="str">
            <v>202. SUPERINTENDENCIA DE TRANSPORTE TERRESTRE DE PERSONAS, CARGA Y MERCANCIAS - SUTRAN</v>
          </cell>
          <cell r="EC97" t="str">
            <v>214. AUTORIDAD PORTUARIA NACIONAL</v>
          </cell>
          <cell r="ED97" t="str">
            <v>037. MINISTERIO DE VIVIENDA, CONSTRUCCION Y SANEAMIENTO</v>
          </cell>
          <cell r="EE97" t="str">
            <v>056. SUPERINTENDENCIA NACIONAL DE BIENES ESTATALES</v>
          </cell>
          <cell r="EF97" t="str">
            <v>205. SERVICIO NACIONAL DE CAPACITACION PARA LA INDUSTRIA DE LA CONSTRUCCION</v>
          </cell>
          <cell r="EG97" t="str">
            <v>207. ORGANISMO TECNICO DE LA ADMINISTRACION DE LOS SERVICIOS DE SANEAMIENTO</v>
          </cell>
          <cell r="EH97" t="str">
            <v>211. ORGANISMO DE FORMALIZACION DE LA PROPIEDAD INFORMAL</v>
          </cell>
          <cell r="EI97" t="str">
            <v>038. MINISTERIO DE LA PRODUCCION</v>
          </cell>
          <cell r="EJ97" t="str">
            <v>059. FONDO NACIONAL DE DESARROLLO PESQUERO - FONDEPES</v>
          </cell>
          <cell r="EK97" t="str">
            <v>240. INSTITUTO DEL MAR DEL PERU - IMARPE</v>
          </cell>
          <cell r="EL97" t="str">
            <v>241. INSTITUTO TECNOLOGICO DE LA PRODUCCION - ITP</v>
          </cell>
          <cell r="EM97" t="str">
            <v>243. ORGANISMO NACIONAL DE SANIDAD PESQUERA - SANIPES</v>
          </cell>
          <cell r="EN97" t="str">
            <v>244. INSTITUTO NACIONAL DE CALIDAD - INACAL</v>
          </cell>
          <cell r="EO97" t="str">
            <v>039. MINISTERIO DE LA MUJER Y POBLACIONES VULNERABLES</v>
          </cell>
          <cell r="EP97" t="str">
            <v>345. CONSEJO NACIONAL PARA LA INTEGRACION DE LA PERSONA CON DISCAPACIDAD - CONADIS</v>
          </cell>
          <cell r="EQ97" t="str">
            <v>040. MINISTERIO DE DESARROLLO E INCLUSION SOCIAL</v>
          </cell>
          <cell r="ER97" t="str">
            <v>440. GOBIERNO REGIONAL DEL DEPARTAMENTO DE AMAZONAS</v>
          </cell>
          <cell r="ES97" t="str">
            <v>441. GOBIERNO REGIONAL DEL DEPARTAMENTO DE ANCASH</v>
          </cell>
          <cell r="ET97" t="str">
            <v>442. GOBIERNO REGIONAL DEL DEPARTAMENTO DE APURIMAC</v>
          </cell>
          <cell r="EU97" t="str">
            <v>443. GOBIERNO REGIONAL DEL DEPARTAMENTO DE AREQUIPA</v>
          </cell>
          <cell r="EV97" t="str">
            <v>444. GOBIERNO REGIONAL DEL DEPARTAMENTO DE AYACUCHO</v>
          </cell>
          <cell r="EW97" t="str">
            <v>445. GOBIERNO REGIONAL DEL DEPARTAMENTO DE CAJAMARCA</v>
          </cell>
          <cell r="EX97" t="str">
            <v>446. GOBIERNO REGIONAL DEL DEPARTAMENTO DE CUSCO</v>
          </cell>
          <cell r="EY97" t="str">
            <v>447. GOBIERNO REGIONAL DEL DEPARTAMENTO DE HUANCAVELICA</v>
          </cell>
          <cell r="EZ97" t="str">
            <v>448. GOBIERNO REGIONAL DEL DEPARTAMENTO DE HUANUCO</v>
          </cell>
          <cell r="FA97" t="str">
            <v>449. GOBIERNO REGIONAL DEL DEPARTAMENTO DE ICA</v>
          </cell>
          <cell r="FB97" t="str">
            <v>450. GOBIERNO REGIONAL DEL DEPARTAMENTO DE JUNIN</v>
          </cell>
          <cell r="FC97" t="str">
            <v>451. GOBIERNO REGIONAL DEL DEPARTAMENTO DE LA LIBERTAD</v>
          </cell>
          <cell r="FD97" t="str">
            <v>452. GOBIERNO REGIONAL DEL DEPARTAMENTO DE LAMBAYEQUE</v>
          </cell>
          <cell r="FE97" t="str">
            <v>453. GOBIERNO REGIONAL DEL DEPARTAMENTO DE LORETO</v>
          </cell>
          <cell r="FF97" t="str">
            <v>454. GOBIERNO REGIONAL DEL DEPARTAMENTO DE MADRE DE DIOS</v>
          </cell>
          <cell r="FG97" t="str">
            <v>455. GOBIERNO REGIONAL DEL DEPARTAMENTO DE MOQUEGUA</v>
          </cell>
          <cell r="FH97" t="str">
            <v>456. GOBIERNO REGIONAL DEL DEPARTAMENTO DE PASCO</v>
          </cell>
          <cell r="FI97" t="str">
            <v>457. GOBIERNO REGIONAL DEL DEPARTAMENTO DE PIURA</v>
          </cell>
          <cell r="FJ97" t="str">
            <v>458. GOBIERNO REGIONAL DEL DEPARTAMENTO DE PUNO</v>
          </cell>
          <cell r="FK97" t="str">
            <v>459. GOBIERNO REGIONAL DEL DEPARTAMENTO DE SAN MARTIN</v>
          </cell>
          <cell r="FL97" t="str">
            <v>460. GOBIERNO REGIONAL DEL DEPARTAMENTO DE TACNA</v>
          </cell>
          <cell r="FM97" t="str">
            <v>461. GOBIERNO REGIONAL DEL DEPARTAMENTO DE TUMBES</v>
          </cell>
          <cell r="FN97" t="str">
            <v>462. GOBIERNO REGIONAL DEL DEPARTAMENTO DE UCAYALI</v>
          </cell>
          <cell r="FO97" t="str">
            <v>463. GOBIERNO REGIONAL DEL DEPARTAMENTO DE LIMA</v>
          </cell>
          <cell r="FP97" t="str">
            <v>464. GOBIERNO REGIONAL DE LA PROVINCIA CONSTITUCIONAL DEL CALLAO</v>
          </cell>
          <cell r="FQ97" t="str">
            <v>465. MUNICIPALIDAD METROPOLITANA DE LIMA</v>
          </cell>
          <cell r="FR97" t="str">
            <v>001. MANCOMUNIDAD REGIONAL DE LOS ANDES</v>
          </cell>
          <cell r="FS97" t="str">
            <v>002. MANCOMUNIDAD REGIONAL HUANCAVELICA - ICA</v>
          </cell>
        </row>
        <row r="98">
          <cell r="A98" t="str">
            <v>PLIE_001._PRESIDENCIA_DEL_CONSEJO_DE_MINISTROS_F8</v>
          </cell>
          <cell r="B98" t="str">
            <v>PLIE_002._INSTITUTO_NACIONAL_DE_ESTADISTICA_E_INFORMATICA_F8</v>
          </cell>
          <cell r="C98" t="str">
            <v>PLIE_010._DIRECCION_NACIONAL_DE_INTELIGENCIA_F8</v>
          </cell>
          <cell r="D98" t="str">
            <v>PLIE_011._DESPACHO_PRESIDENCIAL_F8</v>
          </cell>
          <cell r="E98" t="str">
            <v>PLIE_012._COMISION_NACIONAL_PARA_EL_DESARROLLO_Y_VIDA_SIN_DROGAS_DEVIDA_F8</v>
          </cell>
          <cell r="F98" t="str">
            <v>PLIE_016._CENTRO_NACIONAL_DE_PLANEAMIENTO_ESTRATEGICO_CEPLAN</v>
          </cell>
          <cell r="G98" t="str">
            <v>PLIE_019._ORGANISMO_SUPERVISOR_DE_LA_INVERSION_PRIVADA_EN_TELECOMUNICACIONES_F8</v>
          </cell>
          <cell r="H98" t="str">
            <v>PLIE_020._ORGANISMO_SUPERVISOR_DE_LA_INVERSION_EN_ENERGIA_Y_MINERIA_F8</v>
          </cell>
          <cell r="I98" t="str">
            <v>PLIE_021._SUPERINTENDENCIA_NACIONAL_DE_SERVICIOS_DE_SANEAMIENTO_F8</v>
          </cell>
          <cell r="J98" t="str">
            <v>PLIE_022._ORGANISMO_SUPERVISOR_DE_LA_INVERSION_EN_INFRAESTRUCTURA_DE_TRANSPORTE_DE_USO_PUBLICO_F8</v>
          </cell>
          <cell r="K98" t="str">
            <v>PLIE_023._AUTORIDAD_NACIONAL_DEL_SERVICIO_CIVIL_F8</v>
          </cell>
          <cell r="L98" t="str">
            <v>PLIE_024._ORGANISMO_DE_SUPERVISION_DE_LOS_RECURSOS_FORESTALES_Y_DE_FAUNA_SILVESTRE_F8</v>
          </cell>
          <cell r="M98" t="str">
            <v>PLIE_114._CONSEJO_NACIONAL_DE_CIENCIA_TECNOLOGIA_E_INNOVACION_TECNOLOGICA_F8</v>
          </cell>
          <cell r="N98" t="str">
            <v>PLIE_183._INSTITUTO_NACIONAL_DE_DEFENSA_DE_LA_COMPETENCIA_Y_DE_LA_PROTECCION_DE_LA_PROPIEDAD_INTELECTUAL_F8</v>
          </cell>
          <cell r="O98" t="str">
            <v>PLIE_003._M._DE_CULTURA_F8</v>
          </cell>
          <cell r="P98" t="str">
            <v>PLIE_060._ARCHIVO_GENERAL_DE_LA_NACION_F8</v>
          </cell>
          <cell r="Q98" t="str">
            <v>PLIE_113._BIBLIOTECA_NACIONAL_DEL_PERU_F8</v>
          </cell>
          <cell r="R98" t="str">
            <v>PLIE_116._INSTITUTO_NACIONAL_DE_RADIO_Y_TELEVISION_DEL_PERU_IRTP_F8</v>
          </cell>
          <cell r="S98" t="str">
            <v>PLIE_004._PODER_JUDICIAL_F8</v>
          </cell>
          <cell r="T98" t="str">
            <v>PLIE_040._ACADEMIA_DE_LA_MAGISTRATURA_F8</v>
          </cell>
          <cell r="U98" t="str">
            <v>PLIE_005._M._DEL_AMBIENTE_F8</v>
          </cell>
          <cell r="V98" t="str">
            <v>PLIE_050._SERVICIO_NACIONAL_DE_AREAS_NATURALES_PROTEGIDAS_POR_EL_ESTADO_SERNANP_F8</v>
          </cell>
          <cell r="W98" t="str">
            <v>PLIE_051._ORGANISMO_DE_EVALUACION_Y_FISCALIZACION_AMBIENTAL_OEFA_F8</v>
          </cell>
          <cell r="X98" t="str">
            <v>PLIE_052._SERVICIO_NACIONAL_DE_CERTIFICACION_AMBIENTAL_PARA_LAS_INVERSIONES_SOSTENIBLES_SENACE_F8</v>
          </cell>
          <cell r="Y98" t="str">
            <v>PLIE_055._INSTITUTO_DE_INVESTIGACIONES_DE_LA_AMAZONIA_PERUANA_F8</v>
          </cell>
          <cell r="Z98" t="str">
            <v>PLIE_056._INSTITUTO_NACIONAL_DE_INVESTIGACION_EN_GLACIARES_Y_ECOSISTEMAS_DE_MONTAÑA_F8</v>
          </cell>
          <cell r="AA98" t="str">
            <v>PLIE_112._INSTITUTO_GEOFISICO_DEL_PERU_F8</v>
          </cell>
          <cell r="AB98" t="str">
            <v>PLIE_331._SERVICIO_NACIONAL_DE_METEOROLOGIA_E_HIDROLOGIA_F8</v>
          </cell>
          <cell r="AC98" t="str">
            <v>PLIE_006._M._DE_JUSTICIA_Y_DERECHOS_HUMANOS_F8</v>
          </cell>
          <cell r="AD98" t="str">
            <v>PLIE_061._INSTITUTO_NACIONAL_PENITENCIARIO_F8</v>
          </cell>
          <cell r="AE98" t="str">
            <v>PLIE_067._SUPERINTENDENCIA_NACIONAL_DE_LOS_REGISTROS_PUBLICOS_F8</v>
          </cell>
          <cell r="AF98" t="str">
            <v>PLIE_007._M._DEL_INTERIOR_F8</v>
          </cell>
          <cell r="AG98" t="str">
            <v>PLIE_070._INTENDENCIA_NACIONAL_DE_BOMBEROS_DEL_PERÚ_INBP_F8</v>
          </cell>
          <cell r="AH98" t="str">
            <v>PLIE_072._SUPERINTENDENCIA_NACIONAL_DE_CONTROL_DE_SERVICIOS_DE_SEGURIDAD_ARMAS_MUNICIONES_Y_EXPLOSIVOS_DE_USO_CIVIL_F8</v>
          </cell>
          <cell r="AI98" t="str">
            <v>PLIE_073._SUPERINTENDENCIA_NACIONAL_DE_MIGRACIONES_F8</v>
          </cell>
          <cell r="AJ98" t="str">
            <v>PLIE_008._M._DE_RELACIONES_EXTERIORES_F8</v>
          </cell>
          <cell r="AK98" t="str">
            <v>PLIE_080._AGENCIA_PERUANA_DE_COOPERACION_INTERNACIONAL_APCI_F8</v>
          </cell>
          <cell r="AL98" t="str">
            <v>PLIE_009._M._DE_ECONOMIA_Y_FINANZAS_F8</v>
          </cell>
          <cell r="AM98" t="str">
            <v>PLIE_055._AGENCIA_DE_PROMOCION_DE_LA_INVERSION_PRIVADA_F8</v>
          </cell>
          <cell r="AN98" t="str">
            <v>PLIE_057._SUPERINTENDENCIA_NACIONAL_DE_ADUANAS_Y_DE_ADMINISTRACION_TRIBUTARIA_F8</v>
          </cell>
          <cell r="AO98" t="str">
            <v>PLIE_058._SUPERINTENDENCIA_DEL_MERCADO_DE_VALORES_F8</v>
          </cell>
          <cell r="AP98" t="str">
            <v>PLIE_059._ORGANISMO_SUPERVISOR_DE_LAS_CONTRATACIONES_DEL_ESTADO_F8</v>
          </cell>
          <cell r="AQ98" t="str">
            <v>PLIE_095._OFICINA_DE_NORMALIZACION_PREVISIONAL_ONP_F8</v>
          </cell>
          <cell r="AR98" t="str">
            <v>PLIE_010._M._DE_EDUCACION_F8</v>
          </cell>
          <cell r="AS98" t="str">
            <v>PLIE_111._CENTRO_VACACIONAL_HUAMPANI_F8</v>
          </cell>
          <cell r="AT98" t="str">
            <v>PLIE_117._SISTEMA_NACIONAL_DE_EVALUACION_ACREDITACION_Y_CERTIFICACION_DE_LA_CALIDAD_EDUCATIVA_F8</v>
          </cell>
          <cell r="AU98" t="str">
            <v>PLIE_118._SUPERINTENDENCIA_NACIONAL_DE_EDUCACION_SUPERIOR_UNIVERSITARIA_F8</v>
          </cell>
          <cell r="AV98" t="str">
            <v>PLIE_342._INSTITUTO_PERUANO_DEL_DEPORTE_F8</v>
          </cell>
          <cell r="AW98" t="str">
            <v>PLIE_510._U.N._MAYOR_DE_SAN_MARCOS_F8</v>
          </cell>
          <cell r="AX98" t="str">
            <v>PLIE_511._U.N._DE_SAN_ANTONIO_ABAD_DEL_CUSCO_F8</v>
          </cell>
          <cell r="AY98" t="str">
            <v>PLIE_512._U.N._DE_TRUJILLO_F8</v>
          </cell>
          <cell r="AZ98" t="str">
            <v>PLIE_513._U.N._DE_SAN_AGUSTIN_F8</v>
          </cell>
          <cell r="BA98" t="str">
            <v>PLIE_514._U.N._DE_INGENIERIA_F8</v>
          </cell>
          <cell r="BB98" t="str">
            <v>PLIE_515._U.N._SAN_LUIS_GONZAGA_DE_ICA_F8</v>
          </cell>
          <cell r="BC98" t="str">
            <v>PLIE_516._U.N._SAN_CRISTOBAL_DE_HUAMANGA_F8</v>
          </cell>
          <cell r="BD98" t="str">
            <v>PLIE_517._U.N._DEL_CENTRO_DEL_PERU_F8</v>
          </cell>
          <cell r="BE98" t="str">
            <v>PLIE_518._U.N._AGRARIA_LA_MOLINA_F8</v>
          </cell>
          <cell r="BF98" t="str">
            <v>PLIE_519._U.N._DE_LA_AMAZONIA_PERUANA_F8</v>
          </cell>
          <cell r="BG98" t="str">
            <v>PLIE_520._U.N._DEL_ALTIPLANO_F8</v>
          </cell>
          <cell r="BH98" t="str">
            <v>PLIE_521._U.N._DE_PIURA_F8</v>
          </cell>
          <cell r="BI98" t="str">
            <v>PLIE_522._U.N._DE_CAJAMARCA_F8</v>
          </cell>
          <cell r="BJ98" t="str">
            <v>PLIE_523._U.N._PEDRO_RUIZ_GALLO_F8</v>
          </cell>
          <cell r="BK98" t="str">
            <v>PLIE_524._U.N._FEDERICO_VILLARREAL_F8</v>
          </cell>
          <cell r="BL98" t="str">
            <v>PLIE_525._U.N._HERMILIO_VALDIZAN_F8</v>
          </cell>
          <cell r="BM98" t="str">
            <v>PLIE_526._U.N._AGRARIA_DE_LA_SELVA_F8</v>
          </cell>
          <cell r="BN98" t="str">
            <v>PLIE_527._U.N._DANIEL_ALCIDES_CARRION_F8</v>
          </cell>
          <cell r="BO98" t="str">
            <v>PLIE_528._U.N._DE_EDUCACION_ENRIQUE_GUZMAN_Y_VALLE_F8</v>
          </cell>
          <cell r="BP98" t="str">
            <v>PLIE_529._U.N._DEL_CALLAO_F8</v>
          </cell>
          <cell r="BQ98" t="str">
            <v>PLIE_530._U.N._JOSE_FAUSTINO_SANCHEZ_CARRION_F8</v>
          </cell>
          <cell r="BR98" t="str">
            <v>PLIE_531._U.N._JORGE_BASADRE_GROHMANN_F8</v>
          </cell>
          <cell r="BS98" t="str">
            <v>PLIE_532._U.N._SANTIAGO_ANTUNEZ_DE_MAYOLO_F8</v>
          </cell>
          <cell r="BT98" t="str">
            <v>PLIE_533._U.N._DE_SAN_MARTIN_F8</v>
          </cell>
          <cell r="BU98" t="str">
            <v>PLIE_534._U.N._DE_UCAYALI_F8</v>
          </cell>
          <cell r="BV98" t="str">
            <v>PLIE_535._U.N._DE_TUMBES_F8</v>
          </cell>
          <cell r="BW98" t="str">
            <v>PLIE_536._U.N._DEL_SANTA_F8</v>
          </cell>
          <cell r="BX98" t="str">
            <v>PLIE_537._U.N._DE_HUANCAVELICA_F8</v>
          </cell>
          <cell r="BY98" t="str">
            <v>PLIE_538._U.N._AMAZONICA_DE_MADRE_DE_DIOS_F8</v>
          </cell>
          <cell r="BZ98" t="str">
            <v>PLIE_539._U.N._MICAELA_BASTIDAS_DE_APURIMAC_F8</v>
          </cell>
          <cell r="CA98" t="str">
            <v>PLIE_541._U.N._TORIBIO_RODRIGUEZ_DE_MENDOZA_DE_AMAZONAS_F8</v>
          </cell>
          <cell r="CB98" t="str">
            <v>PLIE_542._U.N._INTERCULTURAL_DE_LA_AMAZONIA_F8</v>
          </cell>
          <cell r="CC98" t="str">
            <v>PLIE_543._U.N._TECNOLOGICA_DE_LIMA_SUR_F8</v>
          </cell>
          <cell r="CD98" t="str">
            <v>PLIE_544._U.N._JOSE_MARIA_ARGUEDAS_F8</v>
          </cell>
          <cell r="CE98" t="str">
            <v>PLIE_545._U.N._DE_MOQUEGUA_F8</v>
          </cell>
          <cell r="CF98" t="str">
            <v>PLIE_546._U.N._DE_JAEN_F8</v>
          </cell>
          <cell r="CG98" t="str">
            <v>PLIE_547._U.N._DE_CAÑETE_F8</v>
          </cell>
          <cell r="CH98" t="str">
            <v>PLIE_548._U.N._DE_FRONTERA_F8</v>
          </cell>
          <cell r="CI98" t="str">
            <v>PLIE_549._U.N._DE_BARRANCA_F8</v>
          </cell>
          <cell r="CJ98" t="str">
            <v>PLIE_550._U.N._AUTONOMA_DE_CHOTA_F8</v>
          </cell>
          <cell r="CK98" t="str">
            <v>PLIE_551._U.N._INTERCULTURAL_DE_LA_SELVA_CENTRAL_JUAN_SANTOS_ATAHUALPA_F8</v>
          </cell>
          <cell r="CL98" t="str">
            <v>PLIE_552._U.N._DE_JULIACA_F8</v>
          </cell>
          <cell r="CM98" t="str">
            <v>PLIE_553._U.N._AUTÓNOMA_ALTOANDINA_DE_TARMA_F8</v>
          </cell>
          <cell r="CN98" t="str">
            <v>PLIE_554._U.N._AUTÓNOMA_DE_HUANTA_F8</v>
          </cell>
          <cell r="CO98" t="str">
            <v>PLIE_555._U.N._INTERCULTURAL_FABIOLA_SALAZAR_LEGUIA_DE_BAGUA_F8</v>
          </cell>
          <cell r="CP98" t="str">
            <v>PLIE_556._U.N._INTERCULTURAL_DE_QUILLABAMBA_F8</v>
          </cell>
          <cell r="CQ98" t="str">
            <v>PLIE_557._U.N._AUTÓNOMA_DE_ALTO_AMAZONAS_F8</v>
          </cell>
          <cell r="CR98" t="str">
            <v>PLIE_558._U.N._AUTÓNOMA_DE_TAYACAJA_DANIEL_HERNÁNDEZ_MORILLO_F8</v>
          </cell>
          <cell r="CS98" t="str">
            <v>PLIE_011._M._DE_SALUD_F8</v>
          </cell>
          <cell r="CT98" t="str">
            <v>PLIE_131._INSTITUTO_NACIONAL_DE_SALUD_F8</v>
          </cell>
          <cell r="CU98" t="str">
            <v>PLIE_134._SUPERINTENDENCIA_NACIONAL_DE_SALUD_F8</v>
          </cell>
          <cell r="CV98" t="str">
            <v>PLIE_135._SEGURO_INTEGRAL_DE_SALUD_F8</v>
          </cell>
          <cell r="CW98" t="str">
            <v>PLIE_136._INSTITUTO_NACIONAL_DE_ENFERMEDADES_NEOPLASICAS_INEN_F8</v>
          </cell>
          <cell r="CX98" t="str">
            <v>PLIE_012._M._DE_TRABAJO_Y_PROMOCION_DEL_EMPLEO_F8</v>
          </cell>
          <cell r="CY98" t="str">
            <v>PLIE_121._SUPERINTENDENCIA_NACIONAL_DE_FISCALIZACION_LABORAL_F8</v>
          </cell>
          <cell r="CZ98" t="str">
            <v>PLIE_013._M._DE_AGRICULTURA_Y_RIEGO_F8</v>
          </cell>
          <cell r="DA98" t="str">
            <v>PLIE_018._SIERRA_Y_SELVA_EXPORTADORA_F8</v>
          </cell>
          <cell r="DB98" t="str">
            <v>PLIE_160._SERVICIO_NACIONAL_DE_SANIDAD_AGRARIA_SENASA_F8</v>
          </cell>
          <cell r="DC98" t="str">
            <v>PLIE_163._INSTITUTO_NACIONAL_DE_INNOVACION_AGRARIA_F8</v>
          </cell>
          <cell r="DD98" t="str">
            <v>PLIE_164._AUTORIDAD_NACIONAL_DEL_AGUA_ANA_F8</v>
          </cell>
          <cell r="DE98" t="str">
            <v>PLIE_165._SERVICIO_NACIONAL_FORESTAL_Y_DE_FAUNA_SILVESTRE_SERFOR_F8</v>
          </cell>
          <cell r="DF98" t="str">
            <v>PLIE_016._M._DE_ENERGIA_Y_MINAS_F8</v>
          </cell>
          <cell r="DG98" t="str">
            <v>PLIE_220._INSTITUTO_PERUANO_DE_ENERGIA_NUCLEAR_F8</v>
          </cell>
          <cell r="DH98" t="str">
            <v>PLIE_221._INSTITUTO_GEOLOGICO_MINERO_Y_METALURGICO_F8</v>
          </cell>
          <cell r="DI98" t="str">
            <v>PLIE_019._CONTRALORIA_GENERAL_F8</v>
          </cell>
          <cell r="DJ98" t="str">
            <v>PLIE_020._DEFENSORIA_DEL_PUEBLO_F8</v>
          </cell>
          <cell r="DK98" t="str">
            <v>PLIE_021._JUNTA_NACIONAL_DE_JUSTICIA_F8</v>
          </cell>
          <cell r="DL98" t="str">
            <v>PLIE_022._MINISTERIO_PUBLICO_F8</v>
          </cell>
          <cell r="DM98" t="str">
            <v>PLIE_024._TRIBUNAL_CONSTITUCIONAL_F8</v>
          </cell>
          <cell r="DN98" t="str">
            <v>PLIE_006._INSTITUTO_NACIONAL_DE_DEFENSA_CIVIL_F8</v>
          </cell>
          <cell r="DO98" t="str">
            <v>PLIE_025._CENTRO_NACIONAL_DE_ESTIMACION_PREVENCION_Y_REDUCCION_DEL_RIESGO_DE_DESASTRES_CENEPRED_F8</v>
          </cell>
          <cell r="DP98" t="str">
            <v>PLIE_026._M._DE_DEFENSA_F8</v>
          </cell>
          <cell r="DQ98" t="str">
            <v>PLIE_332._INSTITUTO_GEOGRAFICO_NACIONAL_F8</v>
          </cell>
          <cell r="DR98" t="str">
            <v>PLIE_335._AGENCIA_DE_COMPRAS_DE_LAS_FUERZAS_ARMADAS_F8</v>
          </cell>
          <cell r="DS98" t="str">
            <v>PLIE_027._FUERO_MILITAR_POLICIAL_F8</v>
          </cell>
          <cell r="DT98" t="str">
            <v>PLIE_028._CONGRESO_DE_LA_REPUBLICA_F8</v>
          </cell>
          <cell r="DU98" t="str">
            <v>PLIE_031._JURADO_NACIONAL_DE_ELECCIONES_F8</v>
          </cell>
          <cell r="DV98" t="str">
            <v>PLIE_032._OFICINA_NACIONAL_DE_PROCESOS_ELECTORALES_F8</v>
          </cell>
          <cell r="DW98" t="str">
            <v>PLIE_033._REGISTRO_NACIONAL_DE_IDENTIFICACION_Y_ESTADO_CIVIL_F8</v>
          </cell>
          <cell r="DX98" t="str">
            <v>PLIE_008._COMISION_DE_PROMOCION_DEL_PERU_PARA_LA_EXPORTACION_Y_EL_TURISMO_PROMPERU_F8</v>
          </cell>
          <cell r="DY98" t="str">
            <v>PLIE_035._MINISTERIO_DE_COMERCIO_EXTERIOR_Y_TURISMO_F8</v>
          </cell>
          <cell r="DZ98" t="str">
            <v>PLIE_180._CENTRO_DE_FORMACION_EN_TURISMO_F8</v>
          </cell>
          <cell r="EA98" t="str">
            <v>PLIE_036._MINISTERIO_DE_TRANSPORTES_Y_COMUNICACIONES_F8</v>
          </cell>
          <cell r="EB98" t="str">
            <v>PLIE_202._SUPERINTENDENCIA_DE_TRANSPORTE_TERRESTRE_DE_PERSONAS_CARGA_Y_MERCANCIAS_SUTRAN_F8</v>
          </cell>
          <cell r="EC98" t="str">
            <v>PLIE_214._AUTORIDAD_PORTUARIA_NACIONAL_F8</v>
          </cell>
          <cell r="ED98" t="str">
            <v>PLIE_037._MINISTERIO_DE_VIVIENDA_CONSTRUCCION_Y_SANEAMIENTO_F8</v>
          </cell>
          <cell r="EE98" t="str">
            <v>PLIE_056._SUPERINTENDENCIA_NACIONAL_DE_BIENES_ESTATALES</v>
          </cell>
          <cell r="EF98" t="str">
            <v>PLIE_205._SERVICIO_NACIONAL_DE_CAPACITACION_PARA_LA_INDUSTRIA_DE_LA_CONSTRUCCION_F8</v>
          </cell>
          <cell r="EG98" t="str">
            <v>PLIE_207._ORGANISMO_TECNICO_DE_LA_ADMINISTRACION_DE_LOS_SERVICIOS_DE_SANEAMIENTO_F8</v>
          </cell>
          <cell r="EH98" t="str">
            <v>PLIE_211._ORGANISMO_DE_FORMALIZACION_DE_LA_PROPIEDAD_INFORMAL_F8</v>
          </cell>
          <cell r="EI98" t="str">
            <v>PLIE_038._MINISTERIO_DE_LA_PRODUCCION_F8</v>
          </cell>
          <cell r="EJ98" t="str">
            <v>PLIE_059._FONDO_NACIONAL_DE_DESARROLLO_PESQUERO_FONDEPES_F8</v>
          </cell>
          <cell r="EK98" t="str">
            <v>PLIE_240._INSTITUTO_DEL_MAR_DEL_PERU_IMARPE_F8</v>
          </cell>
          <cell r="EL98" t="str">
            <v>PLIE_241._INSTITUTO_TECNOLOGICO_DE_LA_PRODUCCION_ITP_F8</v>
          </cell>
          <cell r="EM98" t="str">
            <v>PLIE_243._ORGANISMO_NACIONAL_DE_SANIDAD_PESQUERA_SANIPES_F8</v>
          </cell>
          <cell r="EN98" t="str">
            <v>PLIE_244._INSTITUTO_NACIONAL_DE_CALIDAD_INACAL_F8</v>
          </cell>
          <cell r="EO98" t="str">
            <v>PLIE_039._MINISTERIO_DE_LA_MUJER_Y_POBLACIONES_VULNERABLES_F8</v>
          </cell>
          <cell r="EP98" t="str">
            <v>PLIE_345._CONSEJO_NACIONAL_PARA_LA_INTEGRACION_DE_LA_PERSONA_CON_DISCAPACIDAD_CONADIS_F8</v>
          </cell>
          <cell r="EQ98" t="str">
            <v>PLIE_040._MINISTERIO_DE_DESARROLLO_E_INCLUSION_SOCIAL_F8</v>
          </cell>
          <cell r="ER98" t="str">
            <v>PLIE_440._GOBIERNO_REGIONAL_DEL_DEPARTAMENTO_DE_AMAZONAS_F8</v>
          </cell>
          <cell r="ES98" t="str">
            <v>PLIE_441._GOBIERNO_REGIONAL_DEL_DEPARTAMENTO_DE_ANCASH_F8</v>
          </cell>
          <cell r="ET98" t="str">
            <v>PLIE_442._GOBIERNO_REGIONAL_DEL_DEPARTAMENTO_DE_APURIMAC_F8</v>
          </cell>
          <cell r="EU98" t="str">
            <v>PLIE_443._GOBIERNO_REGIONAL_DEL_DEPARTAMENTO_DE_AREQUIPA_F8</v>
          </cell>
          <cell r="EV98" t="str">
            <v>PLIE_444._GOBIERNO_REGIONAL_DEL_DEPARTAMENTO_DE_AYACUCHO_F8</v>
          </cell>
          <cell r="EW98" t="str">
            <v>PLIE_445._GOBIERNO_REGIONAL_DEL_DEPARTAMENTO_DE_CAJAMARCA_F8</v>
          </cell>
          <cell r="EX98" t="str">
            <v>PLIE_446._GOBIERNO_REGIONAL_DEL_DEPARTAMENTO_DE_CUSCO_F8</v>
          </cell>
          <cell r="EY98" t="str">
            <v>PLIE_447._GOBIERNO_REGIONAL_DEL_DEPARTAMENTO_DE_HUANCAVELICA_F8</v>
          </cell>
          <cell r="EZ98" t="str">
            <v>PLIE_448._GOBIERNO_REGIONAL_DEL_DEPARTAMENTO_DE_HUANUCO_F8</v>
          </cell>
          <cell r="FA98" t="str">
            <v>PLIE_449._GOBIERNO_REGIONAL_DEL_DEPARTAMENTO_DE_ICA_F8</v>
          </cell>
          <cell r="FB98" t="str">
            <v>PLIE_450._GOBIERNO_REGIONAL_DEL_DEPARTAMENTO_DE_JUNIN_F8</v>
          </cell>
          <cell r="FC98" t="str">
            <v>PLIE_451._GOBIERNO_REGIONAL_DEL_DEPARTAMENTO_DE_LA_LIBERTAD_F8</v>
          </cell>
          <cell r="FD98" t="str">
            <v>PLIE_452._GOBIERNO_REGIONAL_DEL_DEPARTAMENTO_DE_LAMBAYEQUE_F8</v>
          </cell>
          <cell r="FE98" t="str">
            <v>PLIE_453._GOBIERNO_REGIONAL_DEL_DEPARTAMENTO_DE_LORETO_F8</v>
          </cell>
          <cell r="FF98" t="str">
            <v>PLIE_454._GOBIERNO_REGIONAL_DEL_DEPARTAMENTO_DE_MADRE_DE_DIOS_F8</v>
          </cell>
          <cell r="FG98" t="str">
            <v>PLIE_455._GOBIERNO_REGIONAL_DEL_DEPARTAMENTO_DE_MOQUEGUA_F8</v>
          </cell>
          <cell r="FH98" t="str">
            <v>PLIE_456._GOBIERNO_REGIONAL_DEL_DEPARTAMENTO_DE_PASCO_F8</v>
          </cell>
          <cell r="FI98" t="str">
            <v>PLIE_457._GOBIERNO_REGIONAL_DEL_DEPARTAMENTO_DE_PIURA_F8</v>
          </cell>
          <cell r="FJ98" t="str">
            <v>PLIE_458._GOBIERNO_REGIONAL_DEL_DEPARTAMENTO_DE_PUNO_F8</v>
          </cell>
          <cell r="FK98" t="str">
            <v>PLIE_459._GOBIERNO_REGIONAL_DEL_DEPARTAMENTO_DE_SAN_MARTIN_F8</v>
          </cell>
          <cell r="FL98" t="str">
            <v>PLIE_460._GOBIERNO_REGIONAL_DEL_DEPARTAMENTO_DE_TACNA_F8</v>
          </cell>
          <cell r="FM98" t="str">
            <v>PLIE_461._GOBIERNO_REGIONAL_DEL_DEPARTAMENTO_DE_TUMBES_F8</v>
          </cell>
          <cell r="FN98" t="str">
            <v>PLIE_462._GOBIERNO_REGIONAL_DEL_DEPARTAMENTO_DE_UCAYALI_F8</v>
          </cell>
          <cell r="FO98" t="str">
            <v>PLIE_463._GOBIERNO_REGIONAL_DEL_DEPARTAMENTO_DE_LIMA_F8</v>
          </cell>
          <cell r="FP98" t="str">
            <v>PLIE_464._GOBIERNO_REGIONAL_DE_LA_PROVINCIA_CONSTITUCIONAL_DEL_CALLAO_F8</v>
          </cell>
          <cell r="FQ98" t="str">
            <v>PLIE_465._MUNICIPALIDAD_METROPOLITANA_DE_LIMA_F8</v>
          </cell>
          <cell r="FR98" t="str">
            <v>_001._MANCOMUNIDAD_REGIONAL_DE_LOS_ANDES_F8</v>
          </cell>
          <cell r="FS98" t="str">
            <v>_002._MANCOMUNIDAD_REGIONAL_HUANCAVELICA_ICA_F8</v>
          </cell>
        </row>
        <row r="99">
          <cell r="A99" t="str">
            <v>003. SECRETARIA GENERAL - PCM</v>
          </cell>
          <cell r="B99" t="str">
            <v>001. INSTITUTO NACIONAL DE ESTADISTICA E INFORMATICA</v>
          </cell>
          <cell r="C99" t="str">
            <v>001. DIRECCION NACIONAL DE INTELIGENCIA - DINI</v>
          </cell>
          <cell r="D99" t="str">
            <v>001. DESPACHO PRESIDENCIAL</v>
          </cell>
          <cell r="E99" t="str">
            <v>001. DEVIDA</v>
          </cell>
          <cell r="F99" t="str">
            <v>001. CENTRO NACIONAL DE PLANEAMIENTO ESTRATEGICO - CEPLAN</v>
          </cell>
          <cell r="G99" t="str">
            <v>001. ORGANISMO SUPERVISOR DE LA INVERSION PRIVADA EN TELECOMUNICACIONES</v>
          </cell>
          <cell r="H99" t="str">
            <v>001. ORGANISMO SUPERVISOR DE LA INVERSION EN ENERGIA Y MINERIA</v>
          </cell>
          <cell r="I99" t="str">
            <v>001. SUPERINTENDENCIA NACIONAL DE SERVICIOS DE SANEAMIENTO</v>
          </cell>
          <cell r="J99" t="str">
            <v>001. ORGANISMO SUPERVISOR DE LA INVERSION EN INFRAESTRUCTURA DE TRANSPORTE DE USO PUBLICO</v>
          </cell>
          <cell r="K99" t="str">
            <v>001. AUTORIDAD NACIONAL DEL SERVICIO CIVIL</v>
          </cell>
          <cell r="L99" t="str">
            <v>001. ORGANISMO DE SUPERVISION DE LOS RECURSOS FORESTALES Y DE FAUNA SILVESTRE - OSINFOR</v>
          </cell>
          <cell r="M99" t="str">
            <v>001. CONSEJO NACIONAL DE CIENCIA, TECNOLOGIA E INNOVACION TECNOLOGICA - CONCYTEC</v>
          </cell>
          <cell r="N99" t="str">
            <v>001. INSTITUTO NACIONAL DE DEFENSA DE LA COMPETENCIA Y DE LA PROTECCION DE LA PROPIEDAD INTELECTUAL</v>
          </cell>
          <cell r="O99" t="str">
            <v>001. ADMINISTRACION GENERAL</v>
          </cell>
          <cell r="P99" t="str">
            <v>001. OFICINA TECNICA ADMINISTRATIVA-AGN</v>
          </cell>
          <cell r="Q99" t="str">
            <v>001. BIBLIOTECA NACIONAL DEL PERU</v>
          </cell>
          <cell r="R99" t="str">
            <v>001. INSTITUTO NACIONAL DE RADIO Y TELEVISION DEL PERU - IRTP</v>
          </cell>
          <cell r="S99" t="str">
            <v>001. GERENCIA GENERAL DEL PODER JUDICIAL</v>
          </cell>
          <cell r="T99" t="str">
            <v>001. ACADEMIA DE LA MAGISTRATURA</v>
          </cell>
          <cell r="U99" t="str">
            <v>001. ADMINISTRACION GENERAL</v>
          </cell>
          <cell r="V99" t="str">
            <v>001. ADMINISTRACION - SERNANP</v>
          </cell>
          <cell r="W99" t="str">
            <v>001. ADMINISTRACION - OEFA</v>
          </cell>
          <cell r="X99" t="str">
            <v>001. ADMINISTRACION - SENACE</v>
          </cell>
          <cell r="Y99" t="str">
            <v>001. INSTITUTO DE INVESTIGACIONES DE LA AMAZONIA PERUANA</v>
          </cell>
          <cell r="Z99" t="str">
            <v>001. ADMINISTRACION - INAIGEM</v>
          </cell>
          <cell r="AA99" t="str">
            <v>001. INSTITUTO GEOFISICO DEL PERU</v>
          </cell>
          <cell r="AB99" t="str">
            <v>001. SERVICIO NACIONAL DE METEOROLOGIA E HIDROLOGIA-SENAMHI</v>
          </cell>
          <cell r="AC99" t="str">
            <v>001. OFICINA GENERAL DE ADMINISTRACION</v>
          </cell>
          <cell r="AD99" t="str">
            <v>001. SEDE CENTRAL ADMINISTRACION LIMA</v>
          </cell>
          <cell r="AE99" t="str">
            <v>001. SUNARP, SEDE CENTRAL</v>
          </cell>
          <cell r="AF99" t="str">
            <v>001. OFICINA GENERAL DE ADMINISTRACION</v>
          </cell>
          <cell r="AG99" t="str">
            <v>001. INTENDENCIA NACIONAL DE BOMBEROS DEL PERÚ - INBP</v>
          </cell>
          <cell r="AH99" t="str">
            <v>001. SUPERINTENDENCIA NACIONAL DE CONTROL DE SERVICIOS DE SEGURIDAD, ARMAS, MUNICIONES Y EXPLOSIVOS DE USO CIVIL - SUCAMEC</v>
          </cell>
          <cell r="AI99" t="str">
            <v>001. SUPERINTENDENCIA NACIONAL DE MIGRACIONES - MIGRACIONES</v>
          </cell>
          <cell r="AJ99" t="str">
            <v>001. SECRETARIA GENERAL</v>
          </cell>
          <cell r="AK99" t="str">
            <v>001. AGENCIA PERUANA DE COOPERACION INTERNACIONAL - APCI</v>
          </cell>
          <cell r="AL99" t="str">
            <v>001. ADMINISTRACION GENERAL</v>
          </cell>
          <cell r="AM99" t="str">
            <v>001. AGENCIA DE PROMOCION DE LA INVERSION PRIVADA - PROINVERSION</v>
          </cell>
          <cell r="AN99" t="str">
            <v>001. SUPERINTENDENCIA NACIONAL DE ADUANAS Y DE ADMINISTRACION TRIBUTARIA</v>
          </cell>
          <cell r="AO99" t="str">
            <v>001. SUPERINTENDENCIA DEL MERCADO DE VALORES - SMV</v>
          </cell>
          <cell r="AP99" t="str">
            <v>001. ORGANISMO SUPERVISOR DE LAS CONTRATACIONES DEL ESTADO</v>
          </cell>
          <cell r="AQ99" t="str">
            <v>001. OFICINA DE NORMALIZACION PREVISIONAL</v>
          </cell>
          <cell r="AR99" t="str">
            <v>001. USE 01 SAN JUAN DE MIRAFLORES</v>
          </cell>
          <cell r="AS99" t="str">
            <v>001. CENTRO VACACIONAL HUAMPANI</v>
          </cell>
          <cell r="AT99" t="str">
            <v>001. ADMINISTRACION GENERAL - SINEACE</v>
          </cell>
          <cell r="AU99" t="str">
            <v>001. SUNEDU - SEDE CENTRAL</v>
          </cell>
          <cell r="AV99" t="str">
            <v>001. INSTITUTO PERUANO DEL DEPORTE - IPD</v>
          </cell>
          <cell r="AW99" t="str">
            <v>001. UNIVERSIDAD NACIONAL MAYOR DE SAN MARCOS</v>
          </cell>
          <cell r="AX99" t="str">
            <v>001. UNIVERSIDAD NACIONAL DE SAN ANTONIO ABAD DEL CUSCO</v>
          </cell>
          <cell r="AY99" t="str">
            <v>001. UNIVERSIDAD NACIONAL DE TRUJILLO</v>
          </cell>
          <cell r="AZ99" t="str">
            <v>001. UNIVERSIDAD NACIONAL DE SAN AGUSTIN</v>
          </cell>
          <cell r="BA99" t="str">
            <v>001. UNIVERSIDAD NACIONAL DE INGENIERIA</v>
          </cell>
          <cell r="BB99" t="str">
            <v>001. UNIVERSIDAD NACIONAL SAN LUIS GONZAGA DE ICA</v>
          </cell>
          <cell r="BC99" t="str">
            <v>001. UNIVERSIDAD NACIONAL SAN CRISTOBAL DE HUAMANGA</v>
          </cell>
          <cell r="BD99" t="str">
            <v>001. UNIVERSIDAD NACIONAL DEL CENTRO DEL PERU</v>
          </cell>
          <cell r="BE99" t="str">
            <v>001. UNIVERSIDAD NACIONAL AGRARIA LA MOLINA</v>
          </cell>
          <cell r="BF99" t="str">
            <v>001. UNIVERSIDAD NACIONAL DE LA AMAZONIA PERUANA</v>
          </cell>
          <cell r="BG99" t="str">
            <v>001. UNIVERSIDAD NACIONAL DEL ALTIPLANO</v>
          </cell>
          <cell r="BH99" t="str">
            <v>001. UNIVERSIDAD NACIONAL DE PIURA</v>
          </cell>
          <cell r="BI99" t="str">
            <v>001. UNIVERSIDAD NACIONAL DE CAJAMARCA</v>
          </cell>
          <cell r="BJ99" t="str">
            <v>001. UNIVERSIDAD NACIONAL PEDRO RUIZ GALLO</v>
          </cell>
          <cell r="BK99" t="str">
            <v>001. UNIVERSIDAD NACIONAL FEDERICO VILLARREAL</v>
          </cell>
          <cell r="BL99" t="str">
            <v>001. UNIVERSIDAD NACIONAL HERMILIO VALDIZAN</v>
          </cell>
          <cell r="BM99" t="str">
            <v>001. UNIVERSIDAD NACIONAL AGRARIA DE LA SELVA</v>
          </cell>
          <cell r="BN99" t="str">
            <v>001. UNIVERSIDAD NACIONAL DANIEL ALCIDES CARRION</v>
          </cell>
          <cell r="BO99" t="str">
            <v>001. UNIVERSIDAD NACIONAL DE EDUCACION ENRIQUE GUZMAN Y VALLE</v>
          </cell>
          <cell r="BP99" t="str">
            <v>001. UNIVERSIDAD NACIONAL DEL CALLAO</v>
          </cell>
          <cell r="BQ99" t="str">
            <v>001. UNIVERSIDAD NACIONAL JOSE FAUSTINO SANCHEZ CARRION</v>
          </cell>
          <cell r="BR99" t="str">
            <v>001. UNIVERSIDAD NACIONAL JORGE BASADRE GROHMANN</v>
          </cell>
          <cell r="BS99" t="str">
            <v>001. UNIVERSIDAD NACIONAL SANTIAGO ANTUNEZ DE MAYOLO</v>
          </cell>
          <cell r="BT99" t="str">
            <v>001. UNIVERSIDAD NACIONAL DE SAN MARTIN</v>
          </cell>
          <cell r="BU99" t="str">
            <v>001. UNIVERSIDAD NACIONAL DE UCAYALI</v>
          </cell>
          <cell r="BV99" t="str">
            <v>001. UNIVERSIDAD NACIONAL DE TUMBES</v>
          </cell>
          <cell r="BW99" t="str">
            <v>001. UNIVERSIDAD NACIONAL DEL SANTA</v>
          </cell>
          <cell r="BX99" t="str">
            <v>001. UNIVERSIDAD NACIONAL DE HUANCAVELICA</v>
          </cell>
          <cell r="BY99" t="str">
            <v>001. UNIVERSIDAD NACIONAL AMAZONICA DE MADRE DE DIOS</v>
          </cell>
          <cell r="BZ99" t="str">
            <v>001. UNIVERSIDAD NACIONAL MICAELA BASTIDAS DE APURIMAC</v>
          </cell>
          <cell r="CA99" t="str">
            <v>001. UNIVERSIDAD NACIONAL TORIBIO RODRIGUEZ DE MENDOZA DE AMAZONAS</v>
          </cell>
          <cell r="CB99" t="str">
            <v>001. UNIVERSIDAD NACIONAL INTERCULTURAL DE LA AMAZONIA</v>
          </cell>
          <cell r="CC99" t="str">
            <v>001. UNIVERSIDAD NACIONAL TECNOLOGICA DE LIMA SUR</v>
          </cell>
          <cell r="CD99" t="str">
            <v>001. UNIVERSIDAD NACIONAL JOSE MARIA ARGUEDAS</v>
          </cell>
          <cell r="CE99" t="str">
            <v>001. UNIVERSIDAD NACIONAL DE MOQUEGUA</v>
          </cell>
          <cell r="CF99" t="str">
            <v>001. UNIVERSIDAD NACIONAL DE JAEN</v>
          </cell>
          <cell r="CG99" t="str">
            <v>001. UNIVERSIDAD NACIONAL DE CAÑETE</v>
          </cell>
          <cell r="CH99" t="str">
            <v>001. UNIVERSIDAD NACIONAL DE FRONTERA</v>
          </cell>
          <cell r="CI99" t="str">
            <v>001. UNIVERSIDAD NACIONAL DE BARRANCA</v>
          </cell>
          <cell r="CJ99" t="str">
            <v>001. UNIVERSIDAD NACIONAL AUTONOMA DE CHOTA</v>
          </cell>
          <cell r="CK99" t="str">
            <v>001. UNIVERSIDAD NACIONAL INTERCULTURAL DE LA SELVA CENTRAL JUAN SANTOS ATAHUALPA</v>
          </cell>
          <cell r="CL99" t="str">
            <v>001. UNIVERSIDAD NACIONAL DE JULIACA</v>
          </cell>
          <cell r="CM99" t="str">
            <v>001. U.N. AUTÓNOMA ALTOANDINA DE TARMA - UNAAT</v>
          </cell>
          <cell r="CN99" t="str">
            <v>001. U.N. AUTÓNOMA DE HUANTA</v>
          </cell>
          <cell r="CO99" t="str">
            <v>001. U.N. INTERCULTURAL FABIOLA SALAZAR LEGUIA DE BAGUA - UNIFSL</v>
          </cell>
          <cell r="CP99" t="str">
            <v>001. U.N. INTERCULTURAL DE QUILLABAMBA</v>
          </cell>
          <cell r="CQ99" t="str">
            <v>001. UNIVERSIDAD NACIONAL AUTÓNOMA DE ALTO AMAZONAS</v>
          </cell>
          <cell r="CR99" t="str">
            <v>001. U.N. AUTÓNOMA DE TAYACAJA DANIEL HERNÁNDEZ MORILLO</v>
          </cell>
          <cell r="CS99" t="str">
            <v>001. ADMINISTRACION CENTRAL - MINSA</v>
          </cell>
          <cell r="CT99" t="str">
            <v>PLIE_131._INSTITUTO_NACIONAL_DE_SALUD_F8</v>
          </cell>
          <cell r="CU99" t="str">
            <v>001. SUPERINTENDENCIA NACIONAL DE SALUD</v>
          </cell>
          <cell r="CV99" t="str">
            <v>001. SEGURO INTEGRAL DE SALUD</v>
          </cell>
          <cell r="CW99" t="str">
            <v>001. INSTITUTO NACIONAL DE ENFERMEDADES NEOPLASICAS</v>
          </cell>
          <cell r="CX99" t="str">
            <v>001. MINISTERIO DE TRABAJO-OFICINA GENERAL DE ADMINISTRACION</v>
          </cell>
          <cell r="CY99" t="str">
            <v>001. SUPERINTENDENCIA NACIONAL DE FISCALIZACION LABORAL - SUNAFIL</v>
          </cell>
          <cell r="CZ99" t="str">
            <v>001. MINISTERIO DE AGRICULTURA-ADMINISTRACION CENTRAL</v>
          </cell>
          <cell r="DA99" t="str">
            <v>001. SIERRA Y SELVA EXPORTADORA</v>
          </cell>
          <cell r="DB99" t="str">
            <v>001. SERVICIO NACIONAL DE SANIDAD AGRARIA - SENASA</v>
          </cell>
          <cell r="DC99" t="str">
            <v>001. SEDE CENTRAL</v>
          </cell>
          <cell r="DD99" t="str">
            <v>001. SEDE CENTRAL - AUTORIDAD NACIONAL DEL AGUA</v>
          </cell>
          <cell r="DE99" t="str">
            <v>001. ADMINISTRACION CENTRAL - SERFOR</v>
          </cell>
          <cell r="DF99" t="str">
            <v>001. MINISTERIO DE ENERGIA Y MINAS-CENTRAL</v>
          </cell>
          <cell r="DG99" t="str">
            <v>001. INSTITUTO PERUANO DE ENERGIA NUCLEAR</v>
          </cell>
          <cell r="DH99" t="str">
            <v>001. INSTITUTO GEOLOGICO MINERO Y METALURGICO</v>
          </cell>
          <cell r="DI99" t="str">
            <v>001. CONTRALORIA GENERAL</v>
          </cell>
          <cell r="DJ99" t="str">
            <v>001. DEFENSORIA DEL PUEBLO</v>
          </cell>
          <cell r="DK99" t="str">
            <v>001. DIRECCION DE ADMINISTRACION</v>
          </cell>
          <cell r="DL99" t="str">
            <v>002. GERENCIA GENERAL</v>
          </cell>
          <cell r="DM99" t="str">
            <v>001. TRIBUNAL CONSTITUCIONAL</v>
          </cell>
          <cell r="DN99" t="str">
            <v>001. INDECI - INSTITUTO NACIONAL DE DEFENSA CIVIL</v>
          </cell>
          <cell r="DO99" t="str">
            <v>001. CENTRO NACIONAL DE ESTIMACION, PREVENCION Y REDUCCION DEL RIESGO DE DESASTRES</v>
          </cell>
          <cell r="DP99" t="str">
            <v>001. ADMINISTRACION GENERAL</v>
          </cell>
          <cell r="DQ99" t="str">
            <v>001. INSTITUTO GEOGRAFICO NACIONAL</v>
          </cell>
          <cell r="DR99" t="str">
            <v>001. AGENCIA DE COMPRAS DE LAS FUERZAS ARMADAS</v>
          </cell>
          <cell r="DS99" t="str">
            <v>001. FUERO MILITAR POLICIAL</v>
          </cell>
          <cell r="DT99" t="str">
            <v>001. CONGRESO DE LA REPUBLICA</v>
          </cell>
          <cell r="DU99" t="str">
            <v>001. JURADO NACIONAL DE ELECCIONES</v>
          </cell>
          <cell r="DV99" t="str">
            <v>001. OFICINA NACIONAL DE PROCESOS ELECTORALES</v>
          </cell>
          <cell r="DW99" t="str">
            <v>001. REGISTRO NACIONAL DE IDENTIFICACION Y ESTADO CIVIL</v>
          </cell>
          <cell r="DX99" t="str">
            <v>001. COMISION DE PROMOCION DEL PERU PARA LA EXPORTACION Y EL TURISMO - PROMPERU</v>
          </cell>
          <cell r="DY99" t="str">
            <v>001. DIRECCION GENERAL DE ADMINISTRACION - MINCETUR</v>
          </cell>
          <cell r="DZ99" t="str">
            <v>001. CENTRO DE FORMACION EN TURISMO</v>
          </cell>
          <cell r="EA99" t="str">
            <v>001. ADMINISTRACION GENERAL</v>
          </cell>
          <cell r="EB99" t="str">
            <v>001. GESTION Y ADMINISTRACION GENERAL</v>
          </cell>
          <cell r="EC99" t="str">
            <v>001. AUTORIDAD PORTUARIA NACIONAL</v>
          </cell>
          <cell r="ED99" t="str">
            <v>001. MINISTERIO DE VIVIENDA CONSTRUCCION Y SANEAMIENTO - ADMINISTRACION GENERAL</v>
          </cell>
          <cell r="EE99" t="str">
            <v>001. SUPERINTENDENCIA NACIONAL DE BIENES ESTATALES</v>
          </cell>
          <cell r="EF99" t="str">
            <v>001. SERVICIO NACIONAL DE CAPACITACION PARA LA INDUSTRIA DE LA CONSTRUCCION</v>
          </cell>
          <cell r="EG99" t="str">
            <v>001. ORGANISMO TECNICO DE LA ADMINISTRACION DE LOS SERVICIOS DE SANEAMIENTO-OTASS</v>
          </cell>
          <cell r="EH99" t="str">
            <v>001. ORGANISMO DE FORMALIZACION DE LA PROPIEDAD INFORMAL - COFOPRI</v>
          </cell>
          <cell r="EI99" t="str">
            <v>001. MINISTERIO DE LA PRODUCCION</v>
          </cell>
          <cell r="EJ99" t="str">
            <v>001. FONDEPES</v>
          </cell>
          <cell r="EK99" t="str">
            <v>001. OFICINA DE ADMINISTRACION - IMARPE</v>
          </cell>
          <cell r="EL99" t="str">
            <v>001. INSTITUTO TECNOLOGICO DE LA PRODUCCION - ITP</v>
          </cell>
          <cell r="EM99" t="str">
            <v>001. ADMINISTRACION - SANIPES</v>
          </cell>
          <cell r="EN99" t="str">
            <v>001. ADMINISTRACION - INACAL</v>
          </cell>
          <cell r="EO99" t="str">
            <v>001. ADMINISTRACION NIVEL CENTRAL</v>
          </cell>
          <cell r="EP99" t="str">
            <v>001. CONSEJO NACIONAL PARA LA INTEGRACION DE LA PERSONA CON DISCAPACIDAD - CONADIS</v>
          </cell>
          <cell r="EQ99" t="str">
            <v>001. SEDE CENTRAL - MIDIS</v>
          </cell>
          <cell r="ER99" t="str">
            <v>001. SEDE  AMAZONAS</v>
          </cell>
          <cell r="ES99" t="str">
            <v>001. SEDE ANCASH</v>
          </cell>
          <cell r="ET99" t="str">
            <v>001. SEDE APURIMAC</v>
          </cell>
          <cell r="EU99" t="str">
            <v>001. SEDE AREQUIPA</v>
          </cell>
          <cell r="EV99" t="str">
            <v>001. SEDE AYACUCHO</v>
          </cell>
          <cell r="EW99" t="str">
            <v>001. SEDE CAJAMARCA</v>
          </cell>
          <cell r="EX99" t="str">
            <v>001. SEDE CUSCO</v>
          </cell>
          <cell r="EY99" t="str">
            <v>001. SEDE HUANCAVELICA</v>
          </cell>
          <cell r="EZ99" t="str">
            <v>001. SEDE HUANUCO</v>
          </cell>
          <cell r="FA99" t="str">
            <v>001. SEDE ICA</v>
          </cell>
          <cell r="FB99" t="str">
            <v>001. SEDE JUNIN</v>
          </cell>
          <cell r="FC99" t="str">
            <v>001. SEDE LA LIBERTAD</v>
          </cell>
          <cell r="FD99" t="str">
            <v>001. SEDE LAMBAYEQUE</v>
          </cell>
          <cell r="FE99" t="str">
            <v>001. SEDE LORETO</v>
          </cell>
          <cell r="FF99" t="str">
            <v>001. SEDE MADRE DE DIOS</v>
          </cell>
          <cell r="FG99" t="str">
            <v>001. SEDE MOQUEGUA</v>
          </cell>
          <cell r="FH99" t="str">
            <v>001. SEDE PASCO</v>
          </cell>
          <cell r="FI99" t="str">
            <v>001. SEDE PIURA</v>
          </cell>
          <cell r="FJ99" t="str">
            <v>001. SEDE PUNO</v>
          </cell>
          <cell r="FK99" t="str">
            <v>001. SEDE SAN MARTIN</v>
          </cell>
          <cell r="FL99" t="str">
            <v>001. SEDE TACNA</v>
          </cell>
          <cell r="FM99" t="str">
            <v>001. SEDE TUMBES</v>
          </cell>
          <cell r="FN99" t="str">
            <v>001. SEDE UCAYALI</v>
          </cell>
          <cell r="FO99" t="str">
            <v>001. SEDE LIMA</v>
          </cell>
          <cell r="FP99" t="str">
            <v>001. GOBIERNO REGIONAL CALLAO</v>
          </cell>
          <cell r="FQ99" t="str">
            <v>001. GOBIERNO REGIONAL DE LIMA METROPOLITANA</v>
          </cell>
          <cell r="FR99" t="str">
            <v>001. MANCOMUNIDAD REGIONAL DE LOS ANDES</v>
          </cell>
          <cell r="FS99" t="str">
            <v>002. MANCOMUNIDAD REGIONAL HUANCAVELICA - ICA</v>
          </cell>
        </row>
        <row r="100">
          <cell r="A100" t="str">
            <v>017. AUTORIDAD PARA LA RECONSTRUCCIÓN CON CAMBIOS - RCC</v>
          </cell>
          <cell r="B100">
            <v>0</v>
          </cell>
          <cell r="C100">
            <v>0</v>
          </cell>
          <cell r="D100">
            <v>0</v>
          </cell>
          <cell r="E100" t="str">
            <v>004. UNIDAD DE GESTION DEL PROGRAMA DE DESARROLLO ALTERNATIVO SATIPO</v>
          </cell>
          <cell r="F100">
            <v>0</v>
          </cell>
          <cell r="G100">
            <v>0</v>
          </cell>
          <cell r="H100">
            <v>0</v>
          </cell>
          <cell r="I100">
            <v>0</v>
          </cell>
          <cell r="J100">
            <v>0</v>
          </cell>
          <cell r="K100">
            <v>0</v>
          </cell>
          <cell r="L100">
            <v>0</v>
          </cell>
          <cell r="M100" t="str">
            <v>002. FONDO NACIONAL DE DESARROLLO CIENTÍFICO, TECNOLÓGICO Y DE INNOVACIÓN TECNOLÓGICA - FONDECYT</v>
          </cell>
          <cell r="N100">
            <v>0</v>
          </cell>
          <cell r="O100" t="str">
            <v>002. MC - CUSCO</v>
          </cell>
          <cell r="P100">
            <v>0</v>
          </cell>
          <cell r="Q100">
            <v>0</v>
          </cell>
          <cell r="R100">
            <v>0</v>
          </cell>
          <cell r="S100" t="str">
            <v>002. UNIDAD DE COORDINACION DE PROYECTOS DEL PODER JUDICIAL</v>
          </cell>
          <cell r="T100">
            <v>0</v>
          </cell>
          <cell r="U100" t="str">
            <v>002. CONSERVACION DE BOSQUES</v>
          </cell>
          <cell r="V100">
            <v>0</v>
          </cell>
          <cell r="W100">
            <v>0</v>
          </cell>
          <cell r="X100">
            <v>0</v>
          </cell>
          <cell r="Y100">
            <v>0</v>
          </cell>
          <cell r="Z100">
            <v>0</v>
          </cell>
          <cell r="AA100">
            <v>0</v>
          </cell>
          <cell r="AB100">
            <v>0</v>
          </cell>
          <cell r="AC100" t="str">
            <v>003. PROGRAMA MODERNIZACION DEL SISTEMA DE ADMINISTRACION DE JUSTICIA</v>
          </cell>
          <cell r="AD100" t="str">
            <v>002. OFICINA REGIONAL LIMA</v>
          </cell>
          <cell r="AE100" t="str">
            <v>002. SUNARP, SEDE LIMA</v>
          </cell>
          <cell r="AF100" t="str">
            <v>002. DIRECCION DE ECONOMIA Y FINANZAS DE LA PNP</v>
          </cell>
          <cell r="AG100">
            <v>0</v>
          </cell>
          <cell r="AH100">
            <v>0</v>
          </cell>
          <cell r="AI100">
            <v>0</v>
          </cell>
          <cell r="AJ100">
            <v>0</v>
          </cell>
          <cell r="AK100">
            <v>0</v>
          </cell>
          <cell r="AL100" t="str">
            <v>002. ADMINISTRACION DE LA DEUDA</v>
          </cell>
          <cell r="AM100">
            <v>0</v>
          </cell>
          <cell r="AN100" t="str">
            <v>002. INVERSION PUBLICA - SUNAT</v>
          </cell>
          <cell r="AO100">
            <v>0</v>
          </cell>
          <cell r="AP100">
            <v>0</v>
          </cell>
          <cell r="AQ100">
            <v>0</v>
          </cell>
          <cell r="AR100" t="str">
            <v>002. USE 02 SAN MARTIN DE PORRES</v>
          </cell>
          <cell r="AS100">
            <v>0</v>
          </cell>
          <cell r="AT100" t="str">
            <v>002. MEJORAMIENTO DE LA CALIDAD DE LA EDUCACION SUPERIOR</v>
          </cell>
          <cell r="AU100">
            <v>0</v>
          </cell>
          <cell r="AV100">
            <v>0</v>
          </cell>
          <cell r="AW100">
            <v>0</v>
          </cell>
          <cell r="AX100">
            <v>0</v>
          </cell>
          <cell r="AY100">
            <v>0</v>
          </cell>
          <cell r="AZ100">
            <v>0</v>
          </cell>
          <cell r="BA100" t="str">
            <v>002. INICTEL - UNI</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t="str">
            <v>005. INSTITUTO NACIONAL DE SALUD MENTAL</v>
          </cell>
          <cell r="CT100">
            <v>0</v>
          </cell>
          <cell r="CU100">
            <v>0</v>
          </cell>
          <cell r="CV100" t="str">
            <v>002. FONDO INTANGIBLE SOLIDARIO DE SALUD - FISSAL</v>
          </cell>
          <cell r="CW100">
            <v>0</v>
          </cell>
          <cell r="CX100" t="str">
            <v>002. PROGRAMA NACIONAL DE EMPLEO JUVENIL "JÓVENES PRODUCTIVOS"</v>
          </cell>
          <cell r="CY100">
            <v>0</v>
          </cell>
          <cell r="CZ100" t="str">
            <v>006. PROGRAMA SUBSECTORIAL DE IRRIGACION - PSI</v>
          </cell>
          <cell r="DA100">
            <v>0</v>
          </cell>
          <cell r="DB100" t="str">
            <v>002. PROGRAMA DE DESARROLLO DE SANIDAD AGROPECUARIA - PRODESA</v>
          </cell>
          <cell r="DC100" t="str">
            <v>013. ESTACION EXPERIMENTAL AGRARIA EL PORVENIR - SAN MARTIN</v>
          </cell>
          <cell r="DD100" t="str">
            <v>002. MODERNIZACION DE LA GESTION DE LOS RECURSOS HIDRICOS</v>
          </cell>
          <cell r="DE100" t="str">
            <v>002. PROGRAMA DE DESARROLLO FORESTAL SOSTENIBLE, INCLUSIVO Y COMPETITIVO EN LA AMAZONIA PERUANA</v>
          </cell>
          <cell r="DF100" t="str">
            <v>005. DIRECCION GENERAL DE ELECTRIFICACION RURAL</v>
          </cell>
          <cell r="DG100">
            <v>0</v>
          </cell>
          <cell r="DH100">
            <v>0</v>
          </cell>
          <cell r="DI100">
            <v>0</v>
          </cell>
          <cell r="DJ100">
            <v>0</v>
          </cell>
          <cell r="DK100">
            <v>0</v>
          </cell>
          <cell r="DL100" t="str">
            <v>003. GERENCIA ADMINISTRATIVA DE AREQUIPA</v>
          </cell>
          <cell r="DM100">
            <v>0</v>
          </cell>
          <cell r="DN100">
            <v>0</v>
          </cell>
          <cell r="DO100">
            <v>0</v>
          </cell>
          <cell r="DP100" t="str">
            <v>002. COMANDO CONJUNTO DE LAS FUERZAS ARMADAS</v>
          </cell>
          <cell r="DQ100">
            <v>0</v>
          </cell>
          <cell r="DR100">
            <v>0</v>
          </cell>
          <cell r="DS100">
            <v>0</v>
          </cell>
          <cell r="DT100">
            <v>0</v>
          </cell>
          <cell r="DU100">
            <v>0</v>
          </cell>
          <cell r="DV100">
            <v>0</v>
          </cell>
          <cell r="DW100">
            <v>0</v>
          </cell>
          <cell r="DX100">
            <v>0</v>
          </cell>
          <cell r="DY100" t="str">
            <v>004. PLAN COPESCO NACIONAL</v>
          </cell>
          <cell r="DZ100">
            <v>0</v>
          </cell>
          <cell r="EA100" t="str">
            <v>007. PROVIAS NACIONAL</v>
          </cell>
          <cell r="EB100">
            <v>0</v>
          </cell>
          <cell r="EC100">
            <v>0</v>
          </cell>
          <cell r="ED100" t="str">
            <v>004. PROGRAMA NACIONAL DE SANEAMIENTO URBANO</v>
          </cell>
          <cell r="EE100">
            <v>0</v>
          </cell>
          <cell r="EF100">
            <v>0</v>
          </cell>
          <cell r="EG100">
            <v>0</v>
          </cell>
          <cell r="EH100">
            <v>0</v>
          </cell>
          <cell r="EI100" t="str">
            <v>003. FOMENTO AL CONSUMO HUMANO DIRECTO - A COMER PESCADO</v>
          </cell>
          <cell r="EJ100">
            <v>0</v>
          </cell>
          <cell r="EK100">
            <v>0</v>
          </cell>
          <cell r="EL100">
            <v>0</v>
          </cell>
          <cell r="EM100">
            <v>0</v>
          </cell>
          <cell r="EN100">
            <v>0</v>
          </cell>
          <cell r="EO100" t="str">
            <v>006. PROGRAMA INTEGRAL NACIONAL PARA EL BIENESTAR FAMILIAR - INABIF</v>
          </cell>
          <cell r="EP100">
            <v>0</v>
          </cell>
          <cell r="EQ100" t="str">
            <v>003. PROGRAMA NACIONAL CUNA MAS -PNCM</v>
          </cell>
          <cell r="ER100" t="str">
            <v>002. GERENCIA SUB REGIONAL BAGUA</v>
          </cell>
          <cell r="ES100" t="str">
            <v>003. SUB REGION PACIFICO</v>
          </cell>
          <cell r="ET100" t="str">
            <v>002. SEDE CHANKA</v>
          </cell>
          <cell r="EU100" t="str">
            <v>002. TRABAJO AREQUIPA</v>
          </cell>
          <cell r="EV100" t="str">
            <v>008. PROGRAMA REGIONAL DE IRRIGACION Y DESARROLLO RURAL INTEGRADO - PRIDER</v>
          </cell>
          <cell r="EW100" t="str">
            <v>002. CHOTA</v>
          </cell>
          <cell r="EX100" t="str">
            <v>002. PLAN COPESCO</v>
          </cell>
          <cell r="EY100" t="str">
            <v>002. GERENCIA SUB-REGIONAL TAYACAJA</v>
          </cell>
          <cell r="EZ100" t="str">
            <v>100. AGRICULTURA HUANUCO</v>
          </cell>
          <cell r="FA100" t="str">
            <v>002. PROYECTO ESPECIAL TAMBO-CCARACOCHA</v>
          </cell>
          <cell r="FB100" t="str">
            <v>002. PRODUCCION JUNIN</v>
          </cell>
          <cell r="FC100" t="str">
            <v>005. PROYECTO ESPECIAL CHAVIMOCHIC</v>
          </cell>
          <cell r="FD100" t="str">
            <v>002. PROYECTO ESPECIAL OLMOS - TINAJONES</v>
          </cell>
          <cell r="FE100" t="str">
            <v>002. ALTO AMAZONAS - YURIMAGUAS</v>
          </cell>
          <cell r="FF100" t="str">
            <v>002. SUB REGION MANU</v>
          </cell>
          <cell r="FG100" t="str">
            <v>002. PROYECTO ESPECIAL PASTO GRANDE</v>
          </cell>
          <cell r="FH100" t="str">
            <v>002. PASCO - SELVA CENTRAL</v>
          </cell>
          <cell r="FI100" t="str">
            <v>002. GERENCIA LUCIANO CASTILLO COLONNA</v>
          </cell>
          <cell r="FJ100" t="str">
            <v>002. PRODUCCION PUNO</v>
          </cell>
          <cell r="FK100" t="str">
            <v>002. ALTO HUALLAGA - TOCACHE</v>
          </cell>
          <cell r="FL100" t="str">
            <v>002. PROYECTO ESPECIAL RECURSOS HIDRICOS TACNA</v>
          </cell>
          <cell r="FM100" t="str">
            <v>100. AGRICULTURA TUMBES</v>
          </cell>
          <cell r="FN100" t="str">
            <v>002. PURUS</v>
          </cell>
          <cell r="FO100" t="str">
            <v>002. LIMA SUR</v>
          </cell>
          <cell r="FP100" t="str">
            <v>300. EDUCACION CALLAO</v>
          </cell>
          <cell r="FQ100">
            <v>0</v>
          </cell>
          <cell r="FR100">
            <v>0</v>
          </cell>
          <cell r="FS100">
            <v>0</v>
          </cell>
        </row>
        <row r="101">
          <cell r="A101">
            <v>0</v>
          </cell>
          <cell r="B101">
            <v>0</v>
          </cell>
          <cell r="C101">
            <v>0</v>
          </cell>
          <cell r="D101">
            <v>0</v>
          </cell>
          <cell r="E101">
            <v>0</v>
          </cell>
          <cell r="F101">
            <v>0</v>
          </cell>
          <cell r="G101">
            <v>0</v>
          </cell>
          <cell r="H101">
            <v>0</v>
          </cell>
          <cell r="I101">
            <v>0</v>
          </cell>
          <cell r="J101">
            <v>0</v>
          </cell>
          <cell r="K101">
            <v>0</v>
          </cell>
          <cell r="L101">
            <v>0</v>
          </cell>
          <cell r="M101">
            <v>0</v>
          </cell>
          <cell r="N101">
            <v>0</v>
          </cell>
          <cell r="O101" t="str">
            <v>003. ZONA ARQUEOLÓGICA CARAL</v>
          </cell>
          <cell r="P101">
            <v>0</v>
          </cell>
          <cell r="Q101">
            <v>0</v>
          </cell>
          <cell r="R101">
            <v>0</v>
          </cell>
          <cell r="S101" t="str">
            <v>003. CORTE SUPERIOR DE JUSTICIA DE LIMA</v>
          </cell>
          <cell r="T101">
            <v>0</v>
          </cell>
          <cell r="U101" t="str">
            <v>003. GESTIÓN INTEGRAL DE LA CALIDAD AMBIENTAL</v>
          </cell>
          <cell r="V101">
            <v>0</v>
          </cell>
          <cell r="W101">
            <v>0</v>
          </cell>
          <cell r="X101">
            <v>0</v>
          </cell>
          <cell r="Y101">
            <v>0</v>
          </cell>
          <cell r="Z101">
            <v>0</v>
          </cell>
          <cell r="AA101">
            <v>0</v>
          </cell>
          <cell r="AB101">
            <v>0</v>
          </cell>
          <cell r="AC101">
            <v>0</v>
          </cell>
          <cell r="AD101" t="str">
            <v>003. OFICINA REGIONAL NORTE CHICLAYO</v>
          </cell>
          <cell r="AE101" t="str">
            <v>003. SUNARP, SEDE CHICLAYO</v>
          </cell>
          <cell r="AF101" t="str">
            <v>003. REGION POLICIAL PIURA</v>
          </cell>
          <cell r="AG101">
            <v>0</v>
          </cell>
          <cell r="AH101">
            <v>0</v>
          </cell>
          <cell r="AI101">
            <v>0</v>
          </cell>
          <cell r="AJ101">
            <v>0</v>
          </cell>
          <cell r="AK101">
            <v>0</v>
          </cell>
          <cell r="AL101" t="str">
            <v>004. UNIDAD DE COORDINACION DE COOPERACIÓN TÉCNICA Y FINANCIERA</v>
          </cell>
          <cell r="AM101">
            <v>0</v>
          </cell>
          <cell r="AN101" t="str">
            <v>003. MEJORAMIENTO DEL SISTEMA DE INFORMACIÓN DE LA SUNAT - MSI</v>
          </cell>
          <cell r="AO101">
            <v>0</v>
          </cell>
          <cell r="AP101">
            <v>0</v>
          </cell>
          <cell r="AQ101">
            <v>0</v>
          </cell>
          <cell r="AR101" t="str">
            <v>003. USE 03 CERCADO</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t="str">
            <v>007. INSTITUTO NACIONAL DE CIENCIAS NEUROLÓGICAS</v>
          </cell>
          <cell r="CT101">
            <v>0</v>
          </cell>
          <cell r="CU101">
            <v>0</v>
          </cell>
          <cell r="CV101">
            <v>0</v>
          </cell>
          <cell r="CW101">
            <v>0</v>
          </cell>
          <cell r="CX101" t="str">
            <v>005. PROGRAMA PARA LA GENERACION DE EMPLEO SOCIAL INCLUSIVO "TRABAJA PERÚ"</v>
          </cell>
          <cell r="CY101">
            <v>0</v>
          </cell>
          <cell r="CZ101" t="str">
            <v>011. PROGRAMA DE DESARROLLO PRODUCTIVO AGRARIO RURAL - AGRORURAL</v>
          </cell>
          <cell r="DA101">
            <v>0</v>
          </cell>
          <cell r="DB101">
            <v>0</v>
          </cell>
          <cell r="DC101" t="str">
            <v>014. ESTACION EXPERIMENTAL AGRARIA ILLPA - PUNO</v>
          </cell>
          <cell r="DD101">
            <v>0</v>
          </cell>
          <cell r="DE101">
            <v>0</v>
          </cell>
          <cell r="DF101">
            <v>0</v>
          </cell>
          <cell r="DG101">
            <v>0</v>
          </cell>
          <cell r="DH101">
            <v>0</v>
          </cell>
          <cell r="DI101">
            <v>0</v>
          </cell>
          <cell r="DJ101">
            <v>0</v>
          </cell>
          <cell r="DK101">
            <v>0</v>
          </cell>
          <cell r="DL101" t="str">
            <v>004. GERENCIA ADMINISTRATIVA DE LAMBAYEQUE</v>
          </cell>
          <cell r="DM101">
            <v>0</v>
          </cell>
          <cell r="DN101">
            <v>0</v>
          </cell>
          <cell r="DO101">
            <v>0</v>
          </cell>
          <cell r="DP101" t="str">
            <v>003. EJERCITO PERUANO</v>
          </cell>
          <cell r="DQ101">
            <v>0</v>
          </cell>
          <cell r="DR101">
            <v>0</v>
          </cell>
          <cell r="DS101">
            <v>0</v>
          </cell>
          <cell r="DT101">
            <v>0</v>
          </cell>
          <cell r="DU101">
            <v>0</v>
          </cell>
          <cell r="DV101">
            <v>0</v>
          </cell>
          <cell r="DW101">
            <v>0</v>
          </cell>
          <cell r="DX101">
            <v>0</v>
          </cell>
          <cell r="DY101" t="str">
            <v>005. VENTANILLA UNICA DE COMERCIO EXTERIOR - SEGUNDA ETAPA</v>
          </cell>
          <cell r="DZ101">
            <v>0</v>
          </cell>
          <cell r="EA101" t="str">
            <v>010. PROVIAS DESCENTRALIZADO</v>
          </cell>
          <cell r="EB101">
            <v>0</v>
          </cell>
          <cell r="EC101">
            <v>0</v>
          </cell>
          <cell r="ED101" t="str">
            <v>005. PROGRAMA NACIONAL DE SANEAMIENTO RURAL</v>
          </cell>
          <cell r="EE101">
            <v>0</v>
          </cell>
          <cell r="EF101">
            <v>0</v>
          </cell>
          <cell r="EG101">
            <v>0</v>
          </cell>
          <cell r="EH101">
            <v>0</v>
          </cell>
          <cell r="EI101" t="str">
            <v>004. PROGRAMA NACIONAL DE INNOVACION PARA LA COMPETITIVIDAD Y PRODUCTIVIDAD</v>
          </cell>
          <cell r="EJ101">
            <v>0</v>
          </cell>
          <cell r="EK101">
            <v>0</v>
          </cell>
          <cell r="EL101">
            <v>0</v>
          </cell>
          <cell r="EM101">
            <v>0</v>
          </cell>
          <cell r="EN101">
            <v>0</v>
          </cell>
          <cell r="EO101" t="str">
            <v>009. PROGRAMA NACIONAL CONTRA LA VIOLENCIA FAMILIAR Y SEXUAL - PNCVFS</v>
          </cell>
          <cell r="EP101">
            <v>0</v>
          </cell>
          <cell r="EQ101" t="str">
            <v>004. FONDO DE COOPERACION PARA EL DESARROLLO SOCIAL -FONCODES</v>
          </cell>
          <cell r="ER101" t="str">
            <v>003. GERENCIA SUB REGIONAL CONDORCANQUI</v>
          </cell>
          <cell r="ES101" t="str">
            <v>007. PROYECTO ESPECIAL CHINECAS</v>
          </cell>
          <cell r="ET101" t="str">
            <v>003. SUB REGION CHINCHEROS</v>
          </cell>
          <cell r="EU101" t="str">
            <v>004. PROYECTO ESPECIAL COPASA</v>
          </cell>
          <cell r="EV101" t="str">
            <v>100. AGRICULTURA AYACUCHO</v>
          </cell>
          <cell r="EW101" t="str">
            <v>003. CUTERVO</v>
          </cell>
          <cell r="EX101" t="str">
            <v>003. PLAN MERISS</v>
          </cell>
          <cell r="EY101" t="str">
            <v>005. GERENCIA SUB-REGIONAL CHURCAMPA</v>
          </cell>
          <cell r="EZ101" t="str">
            <v>200. TRANSPORTES HUANUCO</v>
          </cell>
          <cell r="FA101" t="str">
            <v>100. AGRICULTURA ICA</v>
          </cell>
          <cell r="FB101" t="str">
            <v>100. AGRICULTURA JUNIN</v>
          </cell>
          <cell r="FC101" t="str">
            <v>100. AGRICULTURA LA LIBERTAD</v>
          </cell>
          <cell r="FD101" t="str">
            <v>004. AUTORIDAD PORTUARIA REGIONAL LAMBAYEQUE</v>
          </cell>
          <cell r="FE101" t="str">
            <v>003. UCAYALI - CONTAMANA</v>
          </cell>
          <cell r="FF101" t="str">
            <v>021. PROYECTO ESPECIAL MADRE DE DIOS</v>
          </cell>
          <cell r="FG101" t="str">
            <v>003. SUB REGION DE DESARROLLO ILO</v>
          </cell>
          <cell r="FH101" t="str">
            <v>003. SUB REGION DANIEL ALCIDES CARRION</v>
          </cell>
          <cell r="FI101" t="str">
            <v>003. GERENCIA SUB REGIONAL MORROPON HUANCABAMBA</v>
          </cell>
          <cell r="FJ101" t="str">
            <v>003. PROGRAMA REGIONAL DE RIEGO Y DRENAJE</v>
          </cell>
          <cell r="FK101" t="str">
            <v>003. PESQUERIA SAN MARTIN</v>
          </cell>
          <cell r="FL101" t="str">
            <v>100. AGRICULTURA TACNA</v>
          </cell>
          <cell r="FM101" t="str">
            <v>200. TRANSPORTES TUMBES</v>
          </cell>
          <cell r="FN101" t="str">
            <v>003. RAYMONDI</v>
          </cell>
          <cell r="FO101" t="str">
            <v>100. AGRICULTURA LIMA</v>
          </cell>
          <cell r="FP101" t="str">
            <v>301. COLEGIO MILITAR LEONCIO PRADO</v>
          </cell>
          <cell r="FQ101">
            <v>0</v>
          </cell>
          <cell r="FR101">
            <v>0</v>
          </cell>
          <cell r="FS101">
            <v>0</v>
          </cell>
        </row>
        <row r="102">
          <cell r="A102">
            <v>0</v>
          </cell>
          <cell r="B102">
            <v>0</v>
          </cell>
          <cell r="C102">
            <v>0</v>
          </cell>
          <cell r="D102">
            <v>0</v>
          </cell>
          <cell r="E102">
            <v>0</v>
          </cell>
          <cell r="F102">
            <v>0</v>
          </cell>
          <cell r="G102">
            <v>0</v>
          </cell>
          <cell r="H102">
            <v>0</v>
          </cell>
          <cell r="I102">
            <v>0</v>
          </cell>
          <cell r="J102">
            <v>0</v>
          </cell>
          <cell r="K102">
            <v>0</v>
          </cell>
          <cell r="L102">
            <v>0</v>
          </cell>
          <cell r="M102">
            <v>0</v>
          </cell>
          <cell r="N102">
            <v>0</v>
          </cell>
          <cell r="O102" t="str">
            <v>005. NAYLAMP - LAMBAYEQUE</v>
          </cell>
          <cell r="P102">
            <v>0</v>
          </cell>
          <cell r="Q102">
            <v>0</v>
          </cell>
          <cell r="R102">
            <v>0</v>
          </cell>
          <cell r="S102" t="str">
            <v>004. CORTE SUPERIOR DE JUSTICIA DE LA LIBERTAD</v>
          </cell>
          <cell r="T102">
            <v>0</v>
          </cell>
          <cell r="U102" t="str">
            <v>004. GESTIÓN DE LOS RECURSOS NATURALES</v>
          </cell>
          <cell r="V102">
            <v>0</v>
          </cell>
          <cell r="W102">
            <v>0</v>
          </cell>
          <cell r="X102">
            <v>0</v>
          </cell>
          <cell r="Y102">
            <v>0</v>
          </cell>
          <cell r="Z102">
            <v>0</v>
          </cell>
          <cell r="AA102">
            <v>0</v>
          </cell>
          <cell r="AB102">
            <v>0</v>
          </cell>
          <cell r="AC102">
            <v>0</v>
          </cell>
          <cell r="AD102" t="str">
            <v>004. OFICINA REGIONAL ORIENTE PUCALLPA</v>
          </cell>
          <cell r="AE102" t="str">
            <v>004. SUNARP, SEDE TRUJILLO</v>
          </cell>
          <cell r="AF102" t="str">
            <v>005. III DIRTEPOL - TRUJILLO</v>
          </cell>
          <cell r="AG102">
            <v>0</v>
          </cell>
          <cell r="AH102">
            <v>0</v>
          </cell>
          <cell r="AI102">
            <v>0</v>
          </cell>
          <cell r="AJ102">
            <v>0</v>
          </cell>
          <cell r="AK102">
            <v>0</v>
          </cell>
          <cell r="AL102" t="str">
            <v>009. SECRETARIA TECNICA DE APOYO A LA COMISION AD HOC CREADA POR LA LEY 29625</v>
          </cell>
          <cell r="AM102">
            <v>0</v>
          </cell>
          <cell r="AN102">
            <v>0</v>
          </cell>
          <cell r="AO102">
            <v>0</v>
          </cell>
          <cell r="AP102">
            <v>0</v>
          </cell>
          <cell r="AQ102">
            <v>0</v>
          </cell>
          <cell r="AR102" t="str">
            <v>004. USE 04 COMAS</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t="str">
            <v>008. INSTITUTO NACIONAL DE OFTALMOLOGÍA</v>
          </cell>
          <cell r="CT102">
            <v>0</v>
          </cell>
          <cell r="CU102">
            <v>0</v>
          </cell>
          <cell r="CV102">
            <v>0</v>
          </cell>
          <cell r="CW102">
            <v>0</v>
          </cell>
          <cell r="CX102" t="str">
            <v>006. PROGRAMA NACIONAL PARA LA PROMOCION DE OPORTUNIDADES LABORALES "IMPULSA PERÚ"</v>
          </cell>
          <cell r="CY102">
            <v>0</v>
          </cell>
          <cell r="CZ102" t="str">
            <v>012. PROGRAMA DE COMPENSACIONES PARA LA COMPETITIVIDAD</v>
          </cell>
          <cell r="DA102">
            <v>0</v>
          </cell>
          <cell r="DB102">
            <v>0</v>
          </cell>
          <cell r="DC102" t="str">
            <v>015. ESTACION EXPERIMENTAL AGRARIA PUCALLPA - UCAYALI</v>
          </cell>
          <cell r="DD102">
            <v>0</v>
          </cell>
          <cell r="DE102">
            <v>0</v>
          </cell>
          <cell r="DF102">
            <v>0</v>
          </cell>
          <cell r="DG102">
            <v>0</v>
          </cell>
          <cell r="DH102">
            <v>0</v>
          </cell>
          <cell r="DI102">
            <v>0</v>
          </cell>
          <cell r="DJ102">
            <v>0</v>
          </cell>
          <cell r="DK102">
            <v>0</v>
          </cell>
          <cell r="DL102" t="str">
            <v>005. GERENCIA ADMINISTRATIVA DE LA LIBERTAD</v>
          </cell>
          <cell r="DM102">
            <v>0</v>
          </cell>
          <cell r="DN102">
            <v>0</v>
          </cell>
          <cell r="DO102">
            <v>0</v>
          </cell>
          <cell r="DP102" t="str">
            <v>004. MARINA DE GUERRA DEL PERU</v>
          </cell>
          <cell r="DQ102">
            <v>0</v>
          </cell>
          <cell r="DR102">
            <v>0</v>
          </cell>
          <cell r="DS102">
            <v>0</v>
          </cell>
          <cell r="DT102">
            <v>0</v>
          </cell>
          <cell r="DU102">
            <v>0</v>
          </cell>
          <cell r="DV102">
            <v>0</v>
          </cell>
          <cell r="DW102">
            <v>0</v>
          </cell>
          <cell r="DX102">
            <v>0</v>
          </cell>
          <cell r="DY102">
            <v>0</v>
          </cell>
          <cell r="DZ102">
            <v>0</v>
          </cell>
          <cell r="EA102" t="str">
            <v>011. FONDO DE INVERSION EN TELECOMUNICACIONES - FITEL</v>
          </cell>
          <cell r="EB102">
            <v>0</v>
          </cell>
          <cell r="EC102">
            <v>0</v>
          </cell>
          <cell r="ED102" t="str">
            <v>006. AGUA SEGURA PARA LIMA Y CALLAO</v>
          </cell>
          <cell r="EE102">
            <v>0</v>
          </cell>
          <cell r="EF102">
            <v>0</v>
          </cell>
          <cell r="EG102">
            <v>0</v>
          </cell>
          <cell r="EH102">
            <v>0</v>
          </cell>
          <cell r="EI102" t="str">
            <v>005. PROGRAMA NACIONAL DE INNOVACIÓN EN PESCA Y ACUICULTURA</v>
          </cell>
          <cell r="EJ102">
            <v>0</v>
          </cell>
          <cell r="EK102">
            <v>0</v>
          </cell>
          <cell r="EL102">
            <v>0</v>
          </cell>
          <cell r="EM102">
            <v>0</v>
          </cell>
          <cell r="EN102">
            <v>0</v>
          </cell>
          <cell r="EO102">
            <v>0</v>
          </cell>
          <cell r="EP102">
            <v>0</v>
          </cell>
          <cell r="EQ102" t="str">
            <v>005. PROGRAMA NACIONAL DE APOYO DIRECTO A LOS MÁS POBRES -JUNTOS</v>
          </cell>
          <cell r="ER102" t="str">
            <v>004. GERENCIA SUB REGIONAL DE UTCUBAMBA</v>
          </cell>
          <cell r="ES102" t="str">
            <v>008. TERMINAL PORTUARIO DE CHIMBOTE</v>
          </cell>
          <cell r="ET102" t="str">
            <v>004. PRO DESARROLLO APURIMAC</v>
          </cell>
          <cell r="EU102" t="str">
            <v>005. PROYECTO ESPECIAL MAJES - SIGUAS</v>
          </cell>
          <cell r="EV102" t="str">
            <v>200. TRANSPORTES AYACUCHO</v>
          </cell>
          <cell r="EW102" t="str">
            <v>004. JAEN</v>
          </cell>
          <cell r="EX102" t="str">
            <v>004. INSTITUTO DE MANEJO DE AGUA Y MEDIO AMBIENTE (IMA)</v>
          </cell>
          <cell r="EY102" t="str">
            <v>006. GERENCIA SUB-REGIONAL CASTROVIRREYNA</v>
          </cell>
          <cell r="EZ102" t="str">
            <v>300. EDUCACION HUANUCO</v>
          </cell>
          <cell r="FA102" t="str">
            <v>200. TRANSPORTES ICA</v>
          </cell>
          <cell r="FB102" t="str">
            <v>200. TRANSPORTES JUNIN</v>
          </cell>
          <cell r="FC102" t="str">
            <v>200. TRANSPORTES LA LIBERTAD</v>
          </cell>
          <cell r="FD102" t="str">
            <v>100. AGRICULTURA LAMBAYEQUE</v>
          </cell>
          <cell r="FE102" t="str">
            <v>004. ORGANISMO PUBLICO INFRAESTRUCTURA PARA LA PRODUCTIVIDAD</v>
          </cell>
          <cell r="FF102" t="str">
            <v>100. AGRICULTURA MADRE DE DIOS</v>
          </cell>
          <cell r="FG102" t="str">
            <v>004. SUB REGION DE DESARROLLO GENERAL SÁNCHEZ CERRO</v>
          </cell>
          <cell r="FH102" t="str">
            <v>100. AGRICULTURA PASCO</v>
          </cell>
          <cell r="FI102" t="str">
            <v>004. PROYECTO ESPECIAL CHIRA - PIURA</v>
          </cell>
          <cell r="FJ102" t="str">
            <v>005. PROGRAMA DE APOYO AL DESARROLLO RURAL ANDINO</v>
          </cell>
          <cell r="FK102" t="str">
            <v>004. SUB REGION BAJO MAYO - TARAPOTO</v>
          </cell>
          <cell r="FL102" t="str">
            <v>200. TRANSPORTES TACNA</v>
          </cell>
          <cell r="FM102" t="str">
            <v>300. EDUCACION TUMBES</v>
          </cell>
          <cell r="FN102" t="str">
            <v>004. AGUAYTIA</v>
          </cell>
          <cell r="FO102" t="str">
            <v>300. EDUCACION LIMA</v>
          </cell>
          <cell r="FP102" t="str">
            <v>302. EDUCACION VENTANILLA</v>
          </cell>
          <cell r="FQ102">
            <v>0</v>
          </cell>
          <cell r="FR102">
            <v>0</v>
          </cell>
          <cell r="FS102">
            <v>0</v>
          </cell>
        </row>
        <row r="103">
          <cell r="A103">
            <v>0</v>
          </cell>
          <cell r="B103">
            <v>0</v>
          </cell>
          <cell r="C103">
            <v>0</v>
          </cell>
          <cell r="D103">
            <v>0</v>
          </cell>
          <cell r="E103">
            <v>0</v>
          </cell>
          <cell r="F103">
            <v>0</v>
          </cell>
          <cell r="G103">
            <v>0</v>
          </cell>
          <cell r="H103">
            <v>0</v>
          </cell>
          <cell r="I103">
            <v>0</v>
          </cell>
          <cell r="J103">
            <v>0</v>
          </cell>
          <cell r="K103">
            <v>0</v>
          </cell>
          <cell r="L103">
            <v>0</v>
          </cell>
          <cell r="M103">
            <v>0</v>
          </cell>
          <cell r="N103">
            <v>0</v>
          </cell>
          <cell r="O103" t="str">
            <v>007. MARCAHUAMACHUCO</v>
          </cell>
          <cell r="P103">
            <v>0</v>
          </cell>
          <cell r="Q103">
            <v>0</v>
          </cell>
          <cell r="R103">
            <v>0</v>
          </cell>
          <cell r="S103" t="str">
            <v>005. CORTE SUPERIOR DE JUSTICIA DE AREQUIPA</v>
          </cell>
          <cell r="T103">
            <v>0</v>
          </cell>
          <cell r="U103">
            <v>0</v>
          </cell>
          <cell r="V103">
            <v>0</v>
          </cell>
          <cell r="W103">
            <v>0</v>
          </cell>
          <cell r="X103">
            <v>0</v>
          </cell>
          <cell r="Y103">
            <v>0</v>
          </cell>
          <cell r="Z103">
            <v>0</v>
          </cell>
          <cell r="AA103">
            <v>0</v>
          </cell>
          <cell r="AB103">
            <v>0</v>
          </cell>
          <cell r="AC103">
            <v>0</v>
          </cell>
          <cell r="AD103" t="str">
            <v>005. OFICINA REGIONAL CENTRO HUANCAYO</v>
          </cell>
          <cell r="AE103" t="str">
            <v>005. SUNARP, SEDE AREQUIPA</v>
          </cell>
          <cell r="AF103" t="str">
            <v>009. VII DIRECCION TERRITORIAL DE POLICIA - LIMA</v>
          </cell>
          <cell r="AG103">
            <v>0</v>
          </cell>
          <cell r="AH103">
            <v>0</v>
          </cell>
          <cell r="AI103">
            <v>0</v>
          </cell>
          <cell r="AJ103">
            <v>0</v>
          </cell>
          <cell r="AK103">
            <v>0</v>
          </cell>
          <cell r="AL103" t="str">
            <v>011. SECRETARIA TÉCNICA DEL CONSEJO FISCAL</v>
          </cell>
          <cell r="AM103">
            <v>0</v>
          </cell>
          <cell r="AN103">
            <v>0</v>
          </cell>
          <cell r="AO103">
            <v>0</v>
          </cell>
          <cell r="AP103">
            <v>0</v>
          </cell>
          <cell r="AQ103">
            <v>0</v>
          </cell>
          <cell r="AR103" t="str">
            <v>005. USE 05 SAN JUAN DE LURIGANCHO</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t="str">
            <v>009. INSTITUTO NACIONAL DE REHABILITACIÓN</v>
          </cell>
          <cell r="CT103">
            <v>0</v>
          </cell>
          <cell r="CU103">
            <v>0</v>
          </cell>
          <cell r="CV103">
            <v>0</v>
          </cell>
          <cell r="CW103">
            <v>0</v>
          </cell>
          <cell r="CX103" t="str">
            <v>007. PROGRAMA PARA EL MEJORAMIENTO Y AMPLIACION DE LOS SERVICIOS DEL CENTRO DE EMPLEO "FORTALECE PERÚ"</v>
          </cell>
          <cell r="CY103">
            <v>0</v>
          </cell>
          <cell r="CZ103" t="str">
            <v>014. BINACIONAL PUYANGO - TUMBES</v>
          </cell>
          <cell r="DA103">
            <v>0</v>
          </cell>
          <cell r="DB103">
            <v>0</v>
          </cell>
          <cell r="DC103" t="str">
            <v>016. ESTACION EXPERIMENTAL AGRARIA SANTA ANA - JUNIN</v>
          </cell>
          <cell r="DD103">
            <v>0</v>
          </cell>
          <cell r="DE103">
            <v>0</v>
          </cell>
          <cell r="DF103">
            <v>0</v>
          </cell>
          <cell r="DG103">
            <v>0</v>
          </cell>
          <cell r="DH103">
            <v>0</v>
          </cell>
          <cell r="DI103">
            <v>0</v>
          </cell>
          <cell r="DJ103">
            <v>0</v>
          </cell>
          <cell r="DK103">
            <v>0</v>
          </cell>
          <cell r="DL103" t="str">
            <v>006. GERENCIA ADMINISTRATIVA DE CUSCO</v>
          </cell>
          <cell r="DM103">
            <v>0</v>
          </cell>
          <cell r="DN103">
            <v>0</v>
          </cell>
          <cell r="DO103">
            <v>0</v>
          </cell>
          <cell r="DP103" t="str">
            <v>005. FUERZA AEREA DEL PERU</v>
          </cell>
          <cell r="DQ103">
            <v>0</v>
          </cell>
          <cell r="DR103">
            <v>0</v>
          </cell>
          <cell r="DS103">
            <v>0</v>
          </cell>
          <cell r="DT103">
            <v>0</v>
          </cell>
          <cell r="DU103">
            <v>0</v>
          </cell>
          <cell r="DV103">
            <v>0</v>
          </cell>
          <cell r="DW103">
            <v>0</v>
          </cell>
          <cell r="DX103">
            <v>0</v>
          </cell>
          <cell r="DY103">
            <v>0</v>
          </cell>
          <cell r="DZ103">
            <v>0</v>
          </cell>
          <cell r="EA103" t="str">
            <v>012. AUTORIDAD AUTONOMA DEL SISTEMA ELECTRICO DE TRANSPORTE MASIVO DE LIMA Y CALLAO - ATE</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t="str">
            <v>006. PROGRAMA NACIONAL DE ASISTENCIA SOLIDARIA PENSION 65</v>
          </cell>
          <cell r="ER103" t="str">
            <v>005. PROAMAZONAS</v>
          </cell>
          <cell r="ES103" t="str">
            <v>100. AGRICULTURA ANCASH</v>
          </cell>
          <cell r="ET103" t="str">
            <v>005. GERENCIA SUB REGIONAL COTABAMBAS</v>
          </cell>
          <cell r="EU103" t="str">
            <v>100. AGRICULTURA AREQUIPA</v>
          </cell>
          <cell r="EV103" t="str">
            <v>300. EDUCACION AYACUCHO</v>
          </cell>
          <cell r="EW103" t="str">
            <v>005. PROGRAMAS REGIONALES - PROREGION</v>
          </cell>
          <cell r="EX103" t="str">
            <v>100. AGRICULTURA CUSCO</v>
          </cell>
          <cell r="EY103" t="str">
            <v>007. GERENCIA SUB-REGIONAL HUAYTARÁ</v>
          </cell>
          <cell r="EZ103" t="str">
            <v>301. EDUCACION MARAÑON</v>
          </cell>
          <cell r="FA103" t="str">
            <v>300. EDUCACION ICA</v>
          </cell>
          <cell r="FB103" t="str">
            <v>300. EDUCACION JUNIN</v>
          </cell>
          <cell r="FC103" t="str">
            <v>300. EDUCACION LA LIBERTAD</v>
          </cell>
          <cell r="FD103" t="str">
            <v>200. TRANSPORTES LAMBAYEQUE</v>
          </cell>
          <cell r="FE103" t="str">
            <v>100. AGRICULTURA LORETO</v>
          </cell>
          <cell r="FF103" t="str">
            <v>200. TRANSPORTES MADRE DE DIOS</v>
          </cell>
          <cell r="FG103" t="str">
            <v>100. AGRICULTURA MOQUEGUA</v>
          </cell>
          <cell r="FH103" t="str">
            <v>200. TRANSPORTES PASCO</v>
          </cell>
          <cell r="FI103" t="str">
            <v>005. PROYECTO HIDROENERGETICO DEL ALTO PIURA</v>
          </cell>
          <cell r="FJ103" t="str">
            <v>100. AGRICULTURA PUNO</v>
          </cell>
          <cell r="FK103" t="str">
            <v>005. SUB REGION HUALLAGA CENTRAL - JUANJUI</v>
          </cell>
          <cell r="FL103" t="str">
            <v>300. EDUCACION TACNA</v>
          </cell>
          <cell r="FM103" t="str">
            <v>301. EDUCACION UGEL TUMBES</v>
          </cell>
          <cell r="FN103" t="str">
            <v>005. CARRETERA FEDERICO BASADRE</v>
          </cell>
          <cell r="FO103" t="str">
            <v>301. EDUCACION CAÑETE</v>
          </cell>
          <cell r="FP103" t="str">
            <v>303. COMITÉ DE ADMINISTRACIÓN DEL FONDO EDUCATIVO DEL CALLAO - CAFED</v>
          </cell>
          <cell r="FQ103">
            <v>0</v>
          </cell>
          <cell r="FR103">
            <v>0</v>
          </cell>
          <cell r="FS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t="str">
            <v>008. PROYECTOS ESPECIALES</v>
          </cell>
          <cell r="P104">
            <v>0</v>
          </cell>
          <cell r="Q104">
            <v>0</v>
          </cell>
          <cell r="R104">
            <v>0</v>
          </cell>
          <cell r="S104" t="str">
            <v>006. CORTE SUPERIOR DE JUSTICIA DE LAMBAYEQUE</v>
          </cell>
          <cell r="T104">
            <v>0</v>
          </cell>
          <cell r="U104">
            <v>0</v>
          </cell>
          <cell r="V104">
            <v>0</v>
          </cell>
          <cell r="W104">
            <v>0</v>
          </cell>
          <cell r="X104">
            <v>0</v>
          </cell>
          <cell r="Y104">
            <v>0</v>
          </cell>
          <cell r="Z104">
            <v>0</v>
          </cell>
          <cell r="AA104">
            <v>0</v>
          </cell>
          <cell r="AB104">
            <v>0</v>
          </cell>
          <cell r="AC104">
            <v>0</v>
          </cell>
          <cell r="AD104" t="str">
            <v>006. OFICINA REGIONAL SUR ORIENTE CUSCO</v>
          </cell>
          <cell r="AE104" t="str">
            <v>006. SUNARP, SEDE CUSCO</v>
          </cell>
          <cell r="AF104" t="str">
            <v>010. VIII DIRECCION TERRITORIAL DE POLICIA - HUANCAYO</v>
          </cell>
          <cell r="AG104">
            <v>0</v>
          </cell>
          <cell r="AH104">
            <v>0</v>
          </cell>
          <cell r="AI104">
            <v>0</v>
          </cell>
          <cell r="AJ104">
            <v>0</v>
          </cell>
          <cell r="AK104">
            <v>0</v>
          </cell>
          <cell r="AL104">
            <v>0</v>
          </cell>
          <cell r="AM104">
            <v>0</v>
          </cell>
          <cell r="AN104">
            <v>0</v>
          </cell>
          <cell r="AO104">
            <v>0</v>
          </cell>
          <cell r="AP104">
            <v>0</v>
          </cell>
          <cell r="AQ104">
            <v>0</v>
          </cell>
          <cell r="AR104" t="str">
            <v>006. USE 06 VITARTE</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t="str">
            <v>010. INSTITUTO NACIONAL DE SALUD DEL NIÑO</v>
          </cell>
          <cell r="CT104">
            <v>0</v>
          </cell>
          <cell r="CU104">
            <v>0</v>
          </cell>
          <cell r="CV104">
            <v>0</v>
          </cell>
          <cell r="CW104">
            <v>0</v>
          </cell>
          <cell r="CX104">
            <v>0</v>
          </cell>
          <cell r="CY104">
            <v>0</v>
          </cell>
          <cell r="CZ104" t="str">
            <v>015. JEQUETEPEQUE - ZAÑA</v>
          </cell>
          <cell r="DA104">
            <v>0</v>
          </cell>
          <cell r="DB104">
            <v>0</v>
          </cell>
          <cell r="DC104" t="str">
            <v>017. ESTACION EXPERIMENTAL AGRARIA VISTA FLORIDA - LAMBAYEQUE</v>
          </cell>
          <cell r="DD104">
            <v>0</v>
          </cell>
          <cell r="DE104">
            <v>0</v>
          </cell>
          <cell r="DF104">
            <v>0</v>
          </cell>
          <cell r="DG104">
            <v>0</v>
          </cell>
          <cell r="DH104">
            <v>0</v>
          </cell>
          <cell r="DI104">
            <v>0</v>
          </cell>
          <cell r="DJ104">
            <v>0</v>
          </cell>
          <cell r="DK104">
            <v>0</v>
          </cell>
          <cell r="DL104" t="str">
            <v>007. GERENCIA ADMINISTRATIVA DE PIURA</v>
          </cell>
          <cell r="DM104">
            <v>0</v>
          </cell>
          <cell r="DN104">
            <v>0</v>
          </cell>
          <cell r="DO104">
            <v>0</v>
          </cell>
          <cell r="DP104" t="str">
            <v>006. COMISION NACIONAL DE INVESTIGACION Y DESARROLLO AEROESPACIAL</v>
          </cell>
          <cell r="DQ104">
            <v>0</v>
          </cell>
          <cell r="DR104">
            <v>0</v>
          </cell>
          <cell r="DS104">
            <v>0</v>
          </cell>
          <cell r="DT104">
            <v>0</v>
          </cell>
          <cell r="DU104">
            <v>0</v>
          </cell>
          <cell r="DV104">
            <v>0</v>
          </cell>
          <cell r="DW104">
            <v>0</v>
          </cell>
          <cell r="DX104">
            <v>0</v>
          </cell>
          <cell r="DY104">
            <v>0</v>
          </cell>
          <cell r="DZ104">
            <v>0</v>
          </cell>
          <cell r="EA104" t="str">
            <v>013. PROYECTO ESPECIAL PARA LA PREPARACIÓN Y DESARROLLO DE LOS XVIII JUEGOS PANAMERICANOS 2019</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t="str">
            <v>007. PROGRAMA NACIONAL DE ALIMENTACION ESCOLAR QALI WARMA</v>
          </cell>
          <cell r="ER104" t="str">
            <v>100. AGRICULTURA AMAZONAS</v>
          </cell>
          <cell r="ES104" t="str">
            <v>200. TRANSPORTES ANCASH</v>
          </cell>
          <cell r="ET104" t="str">
            <v>100. AGRICULTURA APURIMAC</v>
          </cell>
          <cell r="EU104" t="str">
            <v>200. TRANSPORTES AREQUIPA</v>
          </cell>
          <cell r="EV104" t="str">
            <v>301. EDUCACION CENTRO AYACUCHO</v>
          </cell>
          <cell r="EW104" t="str">
            <v>100. AGRICULTURA CAJAMARCA</v>
          </cell>
          <cell r="EX104" t="str">
            <v>200. TRANSPORTES CUSCO</v>
          </cell>
          <cell r="EY104" t="str">
            <v>008. GERENCIA SUB-REGIONAL ACOBAMBA</v>
          </cell>
          <cell r="EZ104" t="str">
            <v>302. EDUCACION LEONCIO PRADO</v>
          </cell>
          <cell r="FA104" t="str">
            <v>301. EDUCACION CHINCHA</v>
          </cell>
          <cell r="FB104" t="str">
            <v>301. EDUCACION TARMA</v>
          </cell>
          <cell r="FC104" t="str">
            <v>301. EDUCACION CHEPEN</v>
          </cell>
          <cell r="FD104" t="str">
            <v>300. EDUCACION CHICLAYO</v>
          </cell>
          <cell r="FE104" t="str">
            <v>200. TRANSPORTES LORETO</v>
          </cell>
          <cell r="FF104" t="str">
            <v>300. EDUCACION MADRE DE DIOS</v>
          </cell>
          <cell r="FG104" t="str">
            <v>200. TRANSPORTES MOQUEGUA</v>
          </cell>
          <cell r="FH104" t="str">
            <v>300. EDUCACION PASCO</v>
          </cell>
          <cell r="FI104" t="str">
            <v>100. AGRICULTURA PIURA</v>
          </cell>
          <cell r="FJ104" t="str">
            <v>200. TRANSPORTES PUNO</v>
          </cell>
          <cell r="FK104" t="str">
            <v>006. PROYECTO ESPECIAL ALTO MAYO</v>
          </cell>
          <cell r="FL104" t="str">
            <v>301. UGEL TACNA</v>
          </cell>
          <cell r="FM104" t="str">
            <v>302. EDUCACION UGEL CONTRALMIRANTE VILLAR - ZORRITOS</v>
          </cell>
          <cell r="FN104" t="str">
            <v>006. DIRECCION REGIONAL SECTORIAL DE COMERCIO EXTERIOR Y TURISMO UCAYALI</v>
          </cell>
          <cell r="FO104" t="str">
            <v>302. EDUCACION HUAURA</v>
          </cell>
          <cell r="FP104" t="str">
            <v>400. DIRECCION DE SALUD I CALLAO</v>
          </cell>
          <cell r="FQ104">
            <v>0</v>
          </cell>
          <cell r="FR104">
            <v>0</v>
          </cell>
          <cell r="FS104">
            <v>0</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t="str">
            <v>009. LA LIBERTAD</v>
          </cell>
          <cell r="P105">
            <v>0</v>
          </cell>
          <cell r="Q105">
            <v>0</v>
          </cell>
          <cell r="R105">
            <v>0</v>
          </cell>
          <cell r="S105" t="str">
            <v>007. CORTE SUPERIOR DE JUSTICIA DE CUSCO</v>
          </cell>
          <cell r="T105">
            <v>0</v>
          </cell>
          <cell r="U105">
            <v>0</v>
          </cell>
          <cell r="V105">
            <v>0</v>
          </cell>
          <cell r="W105">
            <v>0</v>
          </cell>
          <cell r="X105">
            <v>0</v>
          </cell>
          <cell r="Y105">
            <v>0</v>
          </cell>
          <cell r="Z105">
            <v>0</v>
          </cell>
          <cell r="AA105">
            <v>0</v>
          </cell>
          <cell r="AB105">
            <v>0</v>
          </cell>
          <cell r="AC105">
            <v>0</v>
          </cell>
          <cell r="AD105" t="str">
            <v>007. OFICINA REGIONAL SUR AREQUIPA</v>
          </cell>
          <cell r="AE105" t="str">
            <v>007. SUNARP, SEDE PIURA</v>
          </cell>
          <cell r="AF105" t="str">
            <v>012. X DIRECCION TERRITORIAL DE POLICIA - CUZCO</v>
          </cell>
          <cell r="AG105">
            <v>0</v>
          </cell>
          <cell r="AH105">
            <v>0</v>
          </cell>
          <cell r="AI105">
            <v>0</v>
          </cell>
          <cell r="AJ105">
            <v>0</v>
          </cell>
          <cell r="AK105">
            <v>0</v>
          </cell>
          <cell r="AL105">
            <v>0</v>
          </cell>
          <cell r="AM105">
            <v>0</v>
          </cell>
          <cell r="AN105">
            <v>0</v>
          </cell>
          <cell r="AO105">
            <v>0</v>
          </cell>
          <cell r="AP105">
            <v>0</v>
          </cell>
          <cell r="AQ105">
            <v>0</v>
          </cell>
          <cell r="AR105" t="str">
            <v>007. USE 07 SAN BORJA</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011. INSTITUTO NACIONAL MATERNO PERINATAL</v>
          </cell>
          <cell r="CT105">
            <v>0</v>
          </cell>
          <cell r="CU105">
            <v>0</v>
          </cell>
          <cell r="CV105">
            <v>0</v>
          </cell>
          <cell r="CW105">
            <v>0</v>
          </cell>
          <cell r="CX105">
            <v>0</v>
          </cell>
          <cell r="CY105">
            <v>0</v>
          </cell>
          <cell r="CZ105" t="str">
            <v>016. SIERRA CENTRO SUR</v>
          </cell>
          <cell r="DA105">
            <v>0</v>
          </cell>
          <cell r="DB105">
            <v>0</v>
          </cell>
          <cell r="DC105" t="str">
            <v>018. ESTACION EXPERIMENTAL AGRARIA ANDENES - CUZCO</v>
          </cell>
          <cell r="DD105">
            <v>0</v>
          </cell>
          <cell r="DE105">
            <v>0</v>
          </cell>
          <cell r="DF105">
            <v>0</v>
          </cell>
          <cell r="DG105">
            <v>0</v>
          </cell>
          <cell r="DH105">
            <v>0</v>
          </cell>
          <cell r="DI105">
            <v>0</v>
          </cell>
          <cell r="DJ105">
            <v>0</v>
          </cell>
          <cell r="DK105">
            <v>0</v>
          </cell>
          <cell r="DL105" t="str">
            <v>008. GERENCIA ADMINISTRATIVA DE SAN MARTIN</v>
          </cell>
          <cell r="DM105">
            <v>0</v>
          </cell>
          <cell r="DN105">
            <v>0</v>
          </cell>
          <cell r="DO105">
            <v>0</v>
          </cell>
          <cell r="DP105" t="str">
            <v>008. ESCUELA NACIONAL DE MARINA MERCANTE</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t="str">
            <v>008. PROGRAMA NACIONAL TAMBOS</v>
          </cell>
          <cell r="ER105" t="str">
            <v>200. TRANSPORTES AMAZONAS</v>
          </cell>
          <cell r="ES105" t="str">
            <v>300. EDUCACION ANCASH</v>
          </cell>
          <cell r="ET105" t="str">
            <v>101. AGRICULTURA CHANKA</v>
          </cell>
          <cell r="EU105" t="str">
            <v>300. EDUCACION AREQUIPA</v>
          </cell>
          <cell r="EV105" t="str">
            <v>302. EDUCACION LUCANAS</v>
          </cell>
          <cell r="EW105" t="str">
            <v>200. TRANSPORTES CAJAMARCA</v>
          </cell>
          <cell r="EX105" t="str">
            <v>300. EDUCACION CUSCO</v>
          </cell>
          <cell r="EY105" t="str">
            <v>009. GERENCIA SUB-REGIONAL ANGARAES</v>
          </cell>
          <cell r="EZ105" t="str">
            <v>303. EDUCACION DOS DE MAYO</v>
          </cell>
          <cell r="FA105" t="str">
            <v>302. EDUCACION NASCA</v>
          </cell>
          <cell r="FB105" t="str">
            <v>302. EDUCACION SATIPO</v>
          </cell>
          <cell r="FC105" t="str">
            <v>302. EDUCACION PACASMAYO</v>
          </cell>
          <cell r="FD105" t="str">
            <v>301. COLEGIO  MILITAR ELIAS AGUIRRE</v>
          </cell>
          <cell r="FE105" t="str">
            <v>300. EDUCACION LORETO</v>
          </cell>
          <cell r="FF105" t="str">
            <v>400. SALUD MADRE DE DIOS</v>
          </cell>
          <cell r="FG105" t="str">
            <v>300. EDUCACION MOQUEGUA</v>
          </cell>
          <cell r="FH105" t="str">
            <v>301. EDUCACION OXAPAMPA</v>
          </cell>
          <cell r="FI105" t="str">
            <v>200. TRANSPORTES PIURA</v>
          </cell>
          <cell r="FJ105" t="str">
            <v>300. EDUCACION PUNO</v>
          </cell>
          <cell r="FK105" t="str">
            <v>007. PROCEJA</v>
          </cell>
          <cell r="FL105" t="str">
            <v>400. SALUD TACNA</v>
          </cell>
          <cell r="FM105" t="str">
            <v>303. EDUCACION UGEL ZARUMILLA</v>
          </cell>
          <cell r="FN105" t="str">
            <v>007. DIRECCION REGIONAL SECTORIAL DE LA PRODUCCION</v>
          </cell>
          <cell r="FO105" t="str">
            <v>303. EDUCACION HUARAL</v>
          </cell>
          <cell r="FP105" t="str">
            <v>401. HOSPITAL DANIEL A. CARRION</v>
          </cell>
          <cell r="FQ105">
            <v>0</v>
          </cell>
          <cell r="FR105">
            <v>0</v>
          </cell>
          <cell r="FS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008. CORTE SUPERIOR DE JUSTICIA DE JUNIN</v>
          </cell>
          <cell r="T106">
            <v>0</v>
          </cell>
          <cell r="U106">
            <v>0</v>
          </cell>
          <cell r="V106">
            <v>0</v>
          </cell>
          <cell r="W106">
            <v>0</v>
          </cell>
          <cell r="X106">
            <v>0</v>
          </cell>
          <cell r="Y106">
            <v>0</v>
          </cell>
          <cell r="Z106">
            <v>0</v>
          </cell>
          <cell r="AA106">
            <v>0</v>
          </cell>
          <cell r="AB106">
            <v>0</v>
          </cell>
          <cell r="AC106">
            <v>0</v>
          </cell>
          <cell r="AD106" t="str">
            <v>008. OFICINA DE INFRAESTRUCTURA PENITENCIARIA</v>
          </cell>
          <cell r="AE106" t="str">
            <v>008. SUNARP, SEDE MOYOBAMBA</v>
          </cell>
          <cell r="AF106" t="str">
            <v>018. DIRECCION DE AVIACION POLICIAL - DIRAVPOL</v>
          </cell>
          <cell r="AG106">
            <v>0</v>
          </cell>
          <cell r="AH106">
            <v>0</v>
          </cell>
          <cell r="AI106">
            <v>0</v>
          </cell>
          <cell r="AJ106">
            <v>0</v>
          </cell>
          <cell r="AK106">
            <v>0</v>
          </cell>
          <cell r="AL106">
            <v>0</v>
          </cell>
          <cell r="AM106">
            <v>0</v>
          </cell>
          <cell r="AN106">
            <v>0</v>
          </cell>
          <cell r="AO106">
            <v>0</v>
          </cell>
          <cell r="AP106">
            <v>0</v>
          </cell>
          <cell r="AQ106">
            <v>0</v>
          </cell>
          <cell r="AR106" t="str">
            <v>017. DIRECCION DE EDUCACION DE LIMA</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016. HOSPITAL NACIONAL HIPÓLITO UNANUE</v>
          </cell>
          <cell r="CT106">
            <v>0</v>
          </cell>
          <cell r="CU106">
            <v>0</v>
          </cell>
          <cell r="CV106">
            <v>0</v>
          </cell>
          <cell r="CW106">
            <v>0</v>
          </cell>
          <cell r="CX106">
            <v>0</v>
          </cell>
          <cell r="CY106">
            <v>0</v>
          </cell>
          <cell r="CZ106" t="str">
            <v>017. BINACIONAL LAGO TITICACA</v>
          </cell>
          <cell r="DA106">
            <v>0</v>
          </cell>
          <cell r="DB106">
            <v>0</v>
          </cell>
          <cell r="DC106" t="str">
            <v>019. PROGRAMA NACIONAL DE INNOVACION AGRARIA - PNIA</v>
          </cell>
          <cell r="DD106">
            <v>0</v>
          </cell>
          <cell r="DE106">
            <v>0</v>
          </cell>
          <cell r="DF106">
            <v>0</v>
          </cell>
          <cell r="DG106">
            <v>0</v>
          </cell>
          <cell r="DH106">
            <v>0</v>
          </cell>
          <cell r="DI106">
            <v>0</v>
          </cell>
          <cell r="DJ106">
            <v>0</v>
          </cell>
          <cell r="DK106">
            <v>0</v>
          </cell>
          <cell r="DL106" t="str">
            <v>009. GERENCIA ADMINISTRATIVA DE AMAZONAS</v>
          </cell>
          <cell r="DM106">
            <v>0</v>
          </cell>
          <cell r="DN106">
            <v>0</v>
          </cell>
          <cell r="DO106">
            <v>0</v>
          </cell>
          <cell r="DP106" t="str">
            <v>009. OFICINA PREVISIONAL DE LAS FUERZAS ARMADAS</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t="str">
            <v>300. EDUCACION AMAZONAS</v>
          </cell>
          <cell r="ES106" t="str">
            <v>301. EDUCACION SANTA</v>
          </cell>
          <cell r="ET106" t="str">
            <v>200. TRANSPORTES APURIMAC</v>
          </cell>
          <cell r="EU106" t="str">
            <v>301. COLEGIO MILITAR FRANCISCO BOLOGNESI</v>
          </cell>
          <cell r="EV106" t="str">
            <v>303. EDUCACION SARA SARA</v>
          </cell>
          <cell r="EW106" t="str">
            <v>300. EDUCACION CAJAMARCA</v>
          </cell>
          <cell r="EX106" t="str">
            <v>301. ESCUELA DE BELLAS ARTES DIEGO QUISPE TITO</v>
          </cell>
          <cell r="EY106" t="str">
            <v>010.  LUCHA CONTRA LA POBREZA</v>
          </cell>
          <cell r="EZ106" t="str">
            <v>304. EDUCACION UGEL PACHITEA</v>
          </cell>
          <cell r="FA106" t="str">
            <v>303. EDUCACION PISCO</v>
          </cell>
          <cell r="FB106" t="str">
            <v>303. EDUCACION CHANCHAMAYO</v>
          </cell>
          <cell r="FC106" t="str">
            <v>303. EDUCACION ASCOPE</v>
          </cell>
          <cell r="FD106" t="str">
            <v>302. EDUCACION LAMBAYEQUE</v>
          </cell>
          <cell r="FE106" t="str">
            <v>301. EDUCACION ALTO AMAZONAS</v>
          </cell>
          <cell r="FF106" t="str">
            <v>401. HOSPITAL SANTA ROSA DE PUERTO MALDONADO</v>
          </cell>
          <cell r="FG106" t="str">
            <v>301. EDUCACION ILO</v>
          </cell>
          <cell r="FH106" t="str">
            <v>302. EDUCACION DANIEL A. CARRION</v>
          </cell>
          <cell r="FI106" t="str">
            <v>300. EDUCACION PIURA</v>
          </cell>
          <cell r="FJ106" t="str">
            <v>301. EDUCACION SAN ROMAN</v>
          </cell>
          <cell r="FK106" t="str">
            <v>018. HUALLAGA CENTRAL Y BAJO MAYO</v>
          </cell>
          <cell r="FL106" t="str">
            <v>401. HOSPITAL DE APOYO HIPOLITO UNANUE</v>
          </cell>
          <cell r="FM106" t="str">
            <v>400. SALUD TUMBES</v>
          </cell>
          <cell r="FN106" t="str">
            <v>100. AGRICULTURA UCAYALI</v>
          </cell>
          <cell r="FO106" t="str">
            <v>304. EDUCACION CAJATAMBO</v>
          </cell>
          <cell r="FP106" t="str">
            <v>402. HOSPITAL DE APOYO SAN JOSE</v>
          </cell>
          <cell r="FQ106">
            <v>0</v>
          </cell>
          <cell r="FR106">
            <v>0</v>
          </cell>
          <cell r="FS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t="str">
            <v>009. CORTE SUPERIOR DE JUSTICIA DE LIMA NORTE</v>
          </cell>
          <cell r="T107">
            <v>0</v>
          </cell>
          <cell r="U107">
            <v>0</v>
          </cell>
          <cell r="V107">
            <v>0</v>
          </cell>
          <cell r="W107">
            <v>0</v>
          </cell>
          <cell r="X107">
            <v>0</v>
          </cell>
          <cell r="Y107">
            <v>0</v>
          </cell>
          <cell r="Z107">
            <v>0</v>
          </cell>
          <cell r="AA107">
            <v>0</v>
          </cell>
          <cell r="AB107">
            <v>0</v>
          </cell>
          <cell r="AC107">
            <v>0</v>
          </cell>
          <cell r="AD107" t="str">
            <v>010. OFICINA REGIONAL ALTIPLANO PUNO</v>
          </cell>
          <cell r="AE107" t="str">
            <v>009. SUNARP, SEDE IQUITOS</v>
          </cell>
          <cell r="AF107" t="str">
            <v>019. DIRECCIÓN EJECUTIVA DE EDUCACIÓN Y DOCTRINA PNP - DIREDUD PNP</v>
          </cell>
          <cell r="AG107">
            <v>0</v>
          </cell>
          <cell r="AH107">
            <v>0</v>
          </cell>
          <cell r="AI107">
            <v>0</v>
          </cell>
          <cell r="AJ107">
            <v>0</v>
          </cell>
          <cell r="AK107">
            <v>0</v>
          </cell>
          <cell r="AL107">
            <v>0</v>
          </cell>
          <cell r="AM107">
            <v>0</v>
          </cell>
          <cell r="AN107">
            <v>0</v>
          </cell>
          <cell r="AO107">
            <v>0</v>
          </cell>
          <cell r="AP107">
            <v>0</v>
          </cell>
          <cell r="AQ107">
            <v>0</v>
          </cell>
          <cell r="AR107" t="str">
            <v>020. CONSERVATORIO NACIONAL DE MUSICA</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017. HOSPITAL HERMILIO VALDIZÁN</v>
          </cell>
          <cell r="CT107">
            <v>0</v>
          </cell>
          <cell r="CU107">
            <v>0</v>
          </cell>
          <cell r="CV107">
            <v>0</v>
          </cell>
          <cell r="CW107">
            <v>0</v>
          </cell>
          <cell r="CX107">
            <v>0</v>
          </cell>
          <cell r="CY107">
            <v>0</v>
          </cell>
          <cell r="CZ107" t="str">
            <v>018. BINACIONAL RÍO PUTUMAYO</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t="str">
            <v>301. EDUCACION BAGUA</v>
          </cell>
          <cell r="ES107" t="str">
            <v>302. EDUCACION HUAYLAS</v>
          </cell>
          <cell r="ET107" t="str">
            <v>201. TRANSPORTES CHANKA</v>
          </cell>
          <cell r="EU107" t="str">
            <v>302. EDUCACION AREQUIPA NORTE</v>
          </cell>
          <cell r="EV107" t="str">
            <v>304. EDUCACION SUR PAUZA</v>
          </cell>
          <cell r="EW107" t="str">
            <v>301. EDUCACION CHOTA</v>
          </cell>
          <cell r="EX107" t="str">
            <v>302. EDUCACION CANCHIS</v>
          </cell>
          <cell r="EY107" t="str">
            <v>100. AGRICULTURA HUANCAVELICA</v>
          </cell>
          <cell r="EZ107" t="str">
            <v>305. EDUCACION UGEL HUAMALIES</v>
          </cell>
          <cell r="FA107" t="str">
            <v>304. EDUCACION PALPA</v>
          </cell>
          <cell r="FB107" t="str">
            <v>304. EDUCACION HUANCAYO</v>
          </cell>
          <cell r="FC107" t="str">
            <v>304. EDUCACION GRAN CHIMU</v>
          </cell>
          <cell r="FD107" t="str">
            <v>303. EDUCACION FERREÑAFE</v>
          </cell>
          <cell r="FE107" t="str">
            <v>302. EDUCACION CONTAMANA</v>
          </cell>
          <cell r="FF107">
            <v>0</v>
          </cell>
          <cell r="FG107" t="str">
            <v>302. EDUCACION MARISCAL NIETO</v>
          </cell>
          <cell r="FH107" t="str">
            <v>303. UGEL PASCO</v>
          </cell>
          <cell r="FI107" t="str">
            <v>301. COLEGIO MILITAR PEDRO RUIZ GALLO</v>
          </cell>
          <cell r="FJ107" t="str">
            <v>302. EDUCACION MELGAR</v>
          </cell>
          <cell r="FK107" t="str">
            <v>100. AGRICULTURA SAN MARTIN</v>
          </cell>
          <cell r="FL107" t="str">
            <v>402. RED DE SALUD TACNA</v>
          </cell>
          <cell r="FM107" t="str">
            <v>402. HOSPITAL REGIONAL JOSE ALFREDO MENDOZA OLAVARRIA - JAMO II-2 TUMBES</v>
          </cell>
          <cell r="FN107" t="str">
            <v>200. TRANSPORTES UCAYALI</v>
          </cell>
          <cell r="FO107" t="str">
            <v>305. EDUCACION CANTA</v>
          </cell>
          <cell r="FP107" t="str">
            <v>403. HOSPITAL DE VENTANILLA</v>
          </cell>
          <cell r="FQ107">
            <v>0</v>
          </cell>
          <cell r="FR107">
            <v>0</v>
          </cell>
          <cell r="FS107">
            <v>0</v>
          </cell>
        </row>
        <row r="108">
          <cell r="A108">
            <v>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t="str">
            <v>010. CORTE SUPERIOR DE JUSTICIA DE ICA</v>
          </cell>
          <cell r="T108">
            <v>0</v>
          </cell>
          <cell r="U108">
            <v>0</v>
          </cell>
          <cell r="V108">
            <v>0</v>
          </cell>
          <cell r="W108">
            <v>0</v>
          </cell>
          <cell r="X108">
            <v>0</v>
          </cell>
          <cell r="Y108">
            <v>0</v>
          </cell>
          <cell r="Z108">
            <v>0</v>
          </cell>
          <cell r="AA108">
            <v>0</v>
          </cell>
          <cell r="AB108">
            <v>0</v>
          </cell>
          <cell r="AC108">
            <v>0</v>
          </cell>
          <cell r="AD108" t="str">
            <v>011. OFICINA REGIONAL NOR ORIENTE SAN MARTIN</v>
          </cell>
          <cell r="AE108" t="str">
            <v>010. SUNARP, SEDE PUCALLPA</v>
          </cell>
          <cell r="AF108" t="str">
            <v>020. SANIDAD DE LA PNP</v>
          </cell>
          <cell r="AG108">
            <v>0</v>
          </cell>
          <cell r="AH108">
            <v>0</v>
          </cell>
          <cell r="AI108">
            <v>0</v>
          </cell>
          <cell r="AJ108">
            <v>0</v>
          </cell>
          <cell r="AK108">
            <v>0</v>
          </cell>
          <cell r="AL108">
            <v>0</v>
          </cell>
          <cell r="AM108">
            <v>0</v>
          </cell>
          <cell r="AN108">
            <v>0</v>
          </cell>
          <cell r="AO108">
            <v>0</v>
          </cell>
          <cell r="AP108">
            <v>0</v>
          </cell>
          <cell r="AQ108">
            <v>0</v>
          </cell>
          <cell r="AR108" t="str">
            <v>021. ESCUELA NACIONAL DE BELLAS ARTES</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t="str">
            <v>020. HOSPITAL SERGIO BERNALES</v>
          </cell>
          <cell r="CT108">
            <v>0</v>
          </cell>
          <cell r="CU108">
            <v>0</v>
          </cell>
          <cell r="CV108">
            <v>0</v>
          </cell>
          <cell r="CW108">
            <v>0</v>
          </cell>
          <cell r="CX108">
            <v>0</v>
          </cell>
          <cell r="CY108">
            <v>0</v>
          </cell>
          <cell r="CZ108" t="str">
            <v>019. JAÉN - SAN IGNACIO - BAGUA</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t="str">
            <v>302. EDUCACION CONDORCANQUI</v>
          </cell>
          <cell r="ES108" t="str">
            <v>303. EDUCACION HUARMEY</v>
          </cell>
          <cell r="ET108" t="str">
            <v>300. EDUCACION APURIMAC</v>
          </cell>
          <cell r="EU108" t="str">
            <v>303. EDUCACION AREQUIPA SUR</v>
          </cell>
          <cell r="EV108" t="str">
            <v>305. EDUCACION HUANTA</v>
          </cell>
          <cell r="EW108" t="str">
            <v>302. EDUCACION CUTERVO</v>
          </cell>
          <cell r="EX108" t="str">
            <v>303. EDUCACION QUISPICANCHIS</v>
          </cell>
          <cell r="EY108" t="str">
            <v>200. TRANSPORTE HUANCAVELICA</v>
          </cell>
          <cell r="EZ108" t="str">
            <v>306. EDUCACION UGEL PUERTO INCA</v>
          </cell>
          <cell r="FA108" t="str">
            <v>400. SALUD ICA</v>
          </cell>
          <cell r="FB108" t="str">
            <v>305. EDUCACION CONCEPCION</v>
          </cell>
          <cell r="FC108" t="str">
            <v>305. EDUCACION OTUZCO</v>
          </cell>
          <cell r="FD108" t="str">
            <v>304. GERENCIA REGIONAL DE EDUCACIÓN LAMBAYEQUE</v>
          </cell>
          <cell r="FE108" t="str">
            <v>303. EDUCACION MARISCAL RAMON CASTILLA</v>
          </cell>
          <cell r="FF108">
            <v>0</v>
          </cell>
          <cell r="FG108" t="str">
            <v>303. EDUCACION SANCHEZ CERRO</v>
          </cell>
          <cell r="FH108" t="str">
            <v>400. SALUD PASCO</v>
          </cell>
          <cell r="FI108" t="str">
            <v>302. EDUCACION LUCIANO CASTILLO COLONNA</v>
          </cell>
          <cell r="FJ108" t="str">
            <v>303. EDUCACION AZANGARO</v>
          </cell>
          <cell r="FK108" t="str">
            <v>200. TRANSPORTES SAN MARTIN</v>
          </cell>
          <cell r="FL108">
            <v>0</v>
          </cell>
          <cell r="FM108">
            <v>0</v>
          </cell>
          <cell r="FN108" t="str">
            <v>300. EDUCACION UCAYALI</v>
          </cell>
          <cell r="FO108" t="str">
            <v>306. EDUCACION YAUYOS</v>
          </cell>
          <cell r="FP108" t="str">
            <v>404. HOSPITAL DE REHABILITACIÓN DEL CALLAO</v>
          </cell>
          <cell r="FQ108">
            <v>0</v>
          </cell>
          <cell r="FR108">
            <v>0</v>
          </cell>
          <cell r="FS108">
            <v>0</v>
          </cell>
        </row>
        <row r="109">
          <cell r="A109">
            <v>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t="str">
            <v>011. CORTE SUPERIOR DE JUSTICIA DEL CALLAO</v>
          </cell>
          <cell r="T109">
            <v>0</v>
          </cell>
          <cell r="U109">
            <v>0</v>
          </cell>
          <cell r="V109">
            <v>0</v>
          </cell>
          <cell r="W109">
            <v>0</v>
          </cell>
          <cell r="X109">
            <v>0</v>
          </cell>
          <cell r="Y109">
            <v>0</v>
          </cell>
          <cell r="Z109">
            <v>0</v>
          </cell>
          <cell r="AA109">
            <v>0</v>
          </cell>
          <cell r="AB109">
            <v>0</v>
          </cell>
          <cell r="AC109">
            <v>0</v>
          </cell>
          <cell r="AD109">
            <v>0</v>
          </cell>
          <cell r="AE109" t="str">
            <v>011. SUNARP, SEDE HUARAZ</v>
          </cell>
          <cell r="AF109" t="str">
            <v>022. XI DIRECCION TERRITORIAL DE POLICIA - AREQUIPA</v>
          </cell>
          <cell r="AG109">
            <v>0</v>
          </cell>
          <cell r="AH109">
            <v>0</v>
          </cell>
          <cell r="AI109">
            <v>0</v>
          </cell>
          <cell r="AJ109">
            <v>0</v>
          </cell>
          <cell r="AK109">
            <v>0</v>
          </cell>
          <cell r="AL109">
            <v>0</v>
          </cell>
          <cell r="AM109">
            <v>0</v>
          </cell>
          <cell r="AN109">
            <v>0</v>
          </cell>
          <cell r="AO109">
            <v>0</v>
          </cell>
          <cell r="AP109">
            <v>0</v>
          </cell>
          <cell r="AQ109">
            <v>0</v>
          </cell>
          <cell r="AR109" t="str">
            <v>022. INSTITUTO PEDAGOGICO NACIONAL DE MONTERRICO</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t="str">
            <v>021. HOSPITAL CAYETANO HEREDIA</v>
          </cell>
          <cell r="CT109">
            <v>0</v>
          </cell>
          <cell r="CU109">
            <v>0</v>
          </cell>
          <cell r="CV109">
            <v>0</v>
          </cell>
          <cell r="CW109">
            <v>0</v>
          </cell>
          <cell r="CX109">
            <v>0</v>
          </cell>
          <cell r="CY109">
            <v>0</v>
          </cell>
          <cell r="CZ109" t="str">
            <v>020. ALTO HUALLAGA</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t="str">
            <v>303. EDUCACION BAGUA CAPITAL</v>
          </cell>
          <cell r="ES109" t="str">
            <v>304. EDUCACION AIJA</v>
          </cell>
          <cell r="ET109" t="str">
            <v>301. EDUCACION CHANKA</v>
          </cell>
          <cell r="EU109" t="str">
            <v>304. UGEL CAMANÁ</v>
          </cell>
          <cell r="EV109" t="str">
            <v>307. EDUCACION VRAE LA MAR</v>
          </cell>
          <cell r="EW109" t="str">
            <v>303. EDUCACION JAEN</v>
          </cell>
          <cell r="EX109" t="str">
            <v>304. EDUCACION LA CONVENCION</v>
          </cell>
          <cell r="EY109" t="str">
            <v>300. EDUCACION HUANCAVELICA</v>
          </cell>
          <cell r="EZ109" t="str">
            <v>307. EDUCACION UGEL HUACAYBAMBA</v>
          </cell>
          <cell r="FA109" t="str">
            <v>401. HOSPITAL SAN JOSE DE CHINCHA</v>
          </cell>
          <cell r="FB109" t="str">
            <v>306. EDUCACION CHUPACA</v>
          </cell>
          <cell r="FC109" t="str">
            <v>306. EDUCACION SANTIAGO DE CHUCO</v>
          </cell>
          <cell r="FD109" t="str">
            <v>400. SALUD LAMBAYEQUE</v>
          </cell>
          <cell r="FE109" t="str">
            <v>304. EDUCACION REQUENA</v>
          </cell>
          <cell r="FF109">
            <v>0</v>
          </cell>
          <cell r="FG109" t="str">
            <v>400. SALUD MOQUEGUA</v>
          </cell>
          <cell r="FH109" t="str">
            <v>401. SALUD HOSPITAL DANIEL A. CARRION</v>
          </cell>
          <cell r="FI109" t="str">
            <v>303. EDUCACION ALTO PIURA</v>
          </cell>
          <cell r="FJ109" t="str">
            <v>304. EDUCACION HUANCANE</v>
          </cell>
          <cell r="FK109" t="str">
            <v>300. EDUCACION SAN MARTIN</v>
          </cell>
          <cell r="FL109">
            <v>0</v>
          </cell>
          <cell r="FM109">
            <v>0</v>
          </cell>
          <cell r="FN109" t="str">
            <v>301. EDUCACION PURUS</v>
          </cell>
          <cell r="FO109" t="str">
            <v>307. EDUCACION OYON</v>
          </cell>
          <cell r="FP109">
            <v>0</v>
          </cell>
          <cell r="FQ109">
            <v>0</v>
          </cell>
          <cell r="FR109">
            <v>0</v>
          </cell>
          <cell r="FS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t="str">
            <v>012. CORTE SUPERIOR DE JUSTICIA DE PIURA</v>
          </cell>
          <cell r="T110">
            <v>0</v>
          </cell>
          <cell r="U110">
            <v>0</v>
          </cell>
          <cell r="V110">
            <v>0</v>
          </cell>
          <cell r="W110">
            <v>0</v>
          </cell>
          <cell r="X110">
            <v>0</v>
          </cell>
          <cell r="Y110">
            <v>0</v>
          </cell>
          <cell r="Z110">
            <v>0</v>
          </cell>
          <cell r="AA110">
            <v>0</v>
          </cell>
          <cell r="AB110">
            <v>0</v>
          </cell>
          <cell r="AC110">
            <v>0</v>
          </cell>
          <cell r="AD110">
            <v>0</v>
          </cell>
          <cell r="AE110" t="str">
            <v>012. SUNARP, SEDE HUANCAYO</v>
          </cell>
          <cell r="AF110" t="str">
            <v>026. DIRECCIÓN EJECUTIVA DE INVESTIGACIÓN CRIMINAL Y APOYO A LA JUSTICIA PNP - DIREICAJ PNP</v>
          </cell>
          <cell r="AG110">
            <v>0</v>
          </cell>
          <cell r="AH110">
            <v>0</v>
          </cell>
          <cell r="AI110">
            <v>0</v>
          </cell>
          <cell r="AJ110">
            <v>0</v>
          </cell>
          <cell r="AK110">
            <v>0</v>
          </cell>
          <cell r="AL110">
            <v>0</v>
          </cell>
          <cell r="AM110">
            <v>0</v>
          </cell>
          <cell r="AN110">
            <v>0</v>
          </cell>
          <cell r="AO110">
            <v>0</v>
          </cell>
          <cell r="AP110">
            <v>0</v>
          </cell>
          <cell r="AQ110">
            <v>0</v>
          </cell>
          <cell r="AR110" t="str">
            <v>023. ESCUELA NACIONAL SUPERIOR DE FOLKLORE "J.M.A"</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t="str">
            <v>025. HOSPITAL DE APOYO DEPARTAMENTAL MARIA AUXILIADORA</v>
          </cell>
          <cell r="CT110">
            <v>0</v>
          </cell>
          <cell r="CU110">
            <v>0</v>
          </cell>
          <cell r="CV110">
            <v>0</v>
          </cell>
          <cell r="CW110">
            <v>0</v>
          </cell>
          <cell r="CX110">
            <v>0</v>
          </cell>
          <cell r="CY110">
            <v>0</v>
          </cell>
          <cell r="CZ110" t="str">
            <v>021. PICHIS PALCAZU</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t="str">
            <v>400. SALUD AMAZONAS</v>
          </cell>
          <cell r="ES110" t="str">
            <v>305. EDUCACION POMABAMBA</v>
          </cell>
          <cell r="ET110" t="str">
            <v>302. EDUCACION COTABAMBAS</v>
          </cell>
          <cell r="EU110" t="str">
            <v>305. UGEL CARAVELÍ</v>
          </cell>
          <cell r="EV110" t="str">
            <v>308. EDUCACION HUAMANGA</v>
          </cell>
          <cell r="EW110" t="str">
            <v>304. EDUCACION SAN IGNACIO</v>
          </cell>
          <cell r="EX110" t="str">
            <v>305. EDUCACION CHUMBIVILCAS</v>
          </cell>
          <cell r="EY110" t="str">
            <v>307. EDUCACION UGEL ANGARAES</v>
          </cell>
          <cell r="EZ110" t="str">
            <v>308. EDUCACION UGEL AMBO</v>
          </cell>
          <cell r="FA110" t="str">
            <v>402. SALUD PALPA - NASCA</v>
          </cell>
          <cell r="FB110" t="str">
            <v>307. EDUCACION JAUJA</v>
          </cell>
          <cell r="FC110" t="str">
            <v>307. EDUCACION SANCHEZ CARRION</v>
          </cell>
          <cell r="FD110" t="str">
            <v>401. HOSPITAL REGIONAL DOCENTE LAS MERCEDES - CHICLAYO</v>
          </cell>
          <cell r="FE110" t="str">
            <v>305. EDUCACION NAUTA</v>
          </cell>
          <cell r="FF110">
            <v>0</v>
          </cell>
          <cell r="FG110" t="str">
            <v>401. SALUD ILO</v>
          </cell>
          <cell r="FH110" t="str">
            <v>402. SALUD UTES OXAPAMPA</v>
          </cell>
          <cell r="FI110" t="str">
            <v>304. INSTITUTOS SUPERIORES DE EDUCACION PUBLICA REGIONAL DE PIURA</v>
          </cell>
          <cell r="FJ110" t="str">
            <v>305. EDUCACION PUTINA</v>
          </cell>
          <cell r="FK110" t="str">
            <v>301. EDUCACION BAJO MAYO</v>
          </cell>
          <cell r="FL110">
            <v>0</v>
          </cell>
          <cell r="FM110">
            <v>0</v>
          </cell>
          <cell r="FN110" t="str">
            <v>302. EDUCACION ATALAYA</v>
          </cell>
          <cell r="FO110" t="str">
            <v>308. EDUCACION HUAROCHIRI</v>
          </cell>
          <cell r="FP110">
            <v>0</v>
          </cell>
          <cell r="FQ110">
            <v>0</v>
          </cell>
          <cell r="FR110">
            <v>0</v>
          </cell>
          <cell r="FS110">
            <v>0</v>
          </cell>
        </row>
        <row r="111">
          <cell r="A111">
            <v>0</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t="str">
            <v>013. CORTE SUPERIOR DE JUSTICIA DE HUANUCO</v>
          </cell>
          <cell r="T111">
            <v>0</v>
          </cell>
          <cell r="U111">
            <v>0</v>
          </cell>
          <cell r="V111">
            <v>0</v>
          </cell>
          <cell r="W111">
            <v>0</v>
          </cell>
          <cell r="X111">
            <v>0</v>
          </cell>
          <cell r="Y111">
            <v>0</v>
          </cell>
          <cell r="Z111">
            <v>0</v>
          </cell>
          <cell r="AA111">
            <v>0</v>
          </cell>
          <cell r="AB111">
            <v>0</v>
          </cell>
          <cell r="AC111">
            <v>0</v>
          </cell>
          <cell r="AD111">
            <v>0</v>
          </cell>
          <cell r="AE111" t="str">
            <v>013. SUNARP, SEDE ICA</v>
          </cell>
          <cell r="AF111" t="str">
            <v>028. II DIRECCION TERRITORIAL DE POLICIA CHICLAYO</v>
          </cell>
          <cell r="AG111">
            <v>0</v>
          </cell>
          <cell r="AH111">
            <v>0</v>
          </cell>
          <cell r="AI111">
            <v>0</v>
          </cell>
          <cell r="AJ111">
            <v>0</v>
          </cell>
          <cell r="AK111">
            <v>0</v>
          </cell>
          <cell r="AL111">
            <v>0</v>
          </cell>
          <cell r="AM111">
            <v>0</v>
          </cell>
          <cell r="AN111">
            <v>0</v>
          </cell>
          <cell r="AO111">
            <v>0</v>
          </cell>
          <cell r="AP111">
            <v>0</v>
          </cell>
          <cell r="AQ111">
            <v>0</v>
          </cell>
          <cell r="AR111" t="str">
            <v>024. SEDE CENTRAL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t="str">
            <v>027. HOSPITAL NACIONAL ARZOBISPO LOAYZA</v>
          </cell>
          <cell r="CT111">
            <v>0</v>
          </cell>
          <cell r="CU111">
            <v>0</v>
          </cell>
          <cell r="CV111">
            <v>0</v>
          </cell>
          <cell r="CW111">
            <v>0</v>
          </cell>
          <cell r="CX111">
            <v>0</v>
          </cell>
          <cell r="CY111">
            <v>0</v>
          </cell>
          <cell r="CZ111" t="str">
            <v>022. PROYECTO ESPECIAL DE DESARROLLO DEL VALLE DE LOS RIOS APURIMAC, ENE Y MANTARO - PROVRAEM</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t="str">
            <v>401. SALUD BAGUA</v>
          </cell>
          <cell r="ES111" t="str">
            <v>306. EDUCACION SIHUAS</v>
          </cell>
          <cell r="ET111" t="str">
            <v>303. EDUCACION CHINCHEROS</v>
          </cell>
          <cell r="EU111" t="str">
            <v>306. UGEL CASTILLA</v>
          </cell>
          <cell r="EV111" t="str">
            <v>309. EDUCACION UGEL SUCRE</v>
          </cell>
          <cell r="EW111" t="str">
            <v>305. EDUCACION UGEL SANTA CRUZ</v>
          </cell>
          <cell r="EX111" t="str">
            <v>306. EDUCACION PARURO</v>
          </cell>
          <cell r="EY111" t="str">
            <v>308. UGEL SURCUBAMBA</v>
          </cell>
          <cell r="EZ111" t="str">
            <v>309. EDUCACION UGEL LAURICOCHA</v>
          </cell>
          <cell r="FA111" t="str">
            <v>403. HOSPITAL REGIONAL DE ICA</v>
          </cell>
          <cell r="FB111" t="str">
            <v>308. EDUCACION YAULI - LA OROYA</v>
          </cell>
          <cell r="FC111" t="str">
            <v>308. EDUCACION PATAZ</v>
          </cell>
          <cell r="FD111" t="str">
            <v>402. HOSPITAL BELEN - LAMBAYEQUE</v>
          </cell>
          <cell r="FE111" t="str">
            <v>306. EDUCACION DATEM DEL MARAÑON</v>
          </cell>
          <cell r="FF111">
            <v>0</v>
          </cell>
          <cell r="FG111" t="str">
            <v>402. HOSPITAL REGIONAL DE MOQUEGUA</v>
          </cell>
          <cell r="FH111">
            <v>0</v>
          </cell>
          <cell r="FI111" t="str">
            <v>305. EDUCACION UGEL DE PAITA</v>
          </cell>
          <cell r="FJ111" t="str">
            <v>306. EDUCACION COLLAO</v>
          </cell>
          <cell r="FK111" t="str">
            <v>302. EDUCACION HUALLAGA CENTRAL</v>
          </cell>
          <cell r="FL111">
            <v>0</v>
          </cell>
          <cell r="FM111">
            <v>0</v>
          </cell>
          <cell r="FN111" t="str">
            <v>303. EDUCACION CORONEL PORTILLO</v>
          </cell>
          <cell r="FO111" t="str">
            <v>309. EDUCACION BARRANCA</v>
          </cell>
          <cell r="FP111">
            <v>0</v>
          </cell>
          <cell r="FQ111">
            <v>0</v>
          </cell>
          <cell r="FR111">
            <v>0</v>
          </cell>
          <cell r="FS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t="str">
            <v>014. CORTE SUPERIOR DE JUSTICIA DE SANTA</v>
          </cell>
          <cell r="T112">
            <v>0</v>
          </cell>
          <cell r="U112">
            <v>0</v>
          </cell>
          <cell r="V112">
            <v>0</v>
          </cell>
          <cell r="W112">
            <v>0</v>
          </cell>
          <cell r="X112">
            <v>0</v>
          </cell>
          <cell r="Y112">
            <v>0</v>
          </cell>
          <cell r="Z112">
            <v>0</v>
          </cell>
          <cell r="AA112">
            <v>0</v>
          </cell>
          <cell r="AB112">
            <v>0</v>
          </cell>
          <cell r="AC112">
            <v>0</v>
          </cell>
          <cell r="AD112">
            <v>0</v>
          </cell>
          <cell r="AE112" t="str">
            <v>014. SUNARP, SEDE TACNA</v>
          </cell>
          <cell r="AF112" t="str">
            <v>029. DIRECCIÓN EJECUTIVA ANTIDROGAS - DIREJANDRO PNP</v>
          </cell>
          <cell r="AG112">
            <v>0</v>
          </cell>
          <cell r="AH112">
            <v>0</v>
          </cell>
          <cell r="AI112">
            <v>0</v>
          </cell>
          <cell r="AJ112">
            <v>0</v>
          </cell>
          <cell r="AK112">
            <v>0</v>
          </cell>
          <cell r="AL112">
            <v>0</v>
          </cell>
          <cell r="AM112">
            <v>0</v>
          </cell>
          <cell r="AN112">
            <v>0</v>
          </cell>
          <cell r="AO112">
            <v>0</v>
          </cell>
          <cell r="AP112">
            <v>0</v>
          </cell>
          <cell r="AQ112">
            <v>0</v>
          </cell>
          <cell r="AR112" t="str">
            <v>026. PROGRAMA EDUCACION BASICA PARA TODOS</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t="str">
            <v>028. HOSPITAL NACIONAL DOS DE MAYO</v>
          </cell>
          <cell r="CT112">
            <v>0</v>
          </cell>
          <cell r="CU112">
            <v>0</v>
          </cell>
          <cell r="CV112">
            <v>0</v>
          </cell>
          <cell r="CW112">
            <v>0</v>
          </cell>
          <cell r="CX112">
            <v>0</v>
          </cell>
          <cell r="CY112">
            <v>0</v>
          </cell>
          <cell r="CZ112" t="str">
            <v>034. PROYECTO ESPECIAL DATEM DEL MARAÑON - ALTO AMAZONAS - LORETO - CONDORCANQUI - PEDAMAALC</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t="str">
            <v>402. HOSPITAL DE APOYO CHACHAPOYAS</v>
          </cell>
          <cell r="ES112" t="str">
            <v>307. EDUCACION CARLOS F. FITZCARRALD</v>
          </cell>
          <cell r="ET112" t="str">
            <v>304. EDUCACION GRAU</v>
          </cell>
          <cell r="EU112" t="str">
            <v>307. UGEL CONDESUYOS</v>
          </cell>
          <cell r="EV112" t="str">
            <v>310. EDUCACION UGEL VICTOR FAJARDO</v>
          </cell>
          <cell r="EW112" t="str">
            <v>306. EDUCACION UGEL CAJABAMBA</v>
          </cell>
          <cell r="EX112" t="str">
            <v>308. EDUCACION URUBAMBA</v>
          </cell>
          <cell r="EY112" t="str">
            <v>309. UGEL ACOBAMBA</v>
          </cell>
          <cell r="EZ112" t="str">
            <v>310. EDUCACION UGEL YAROWILCA</v>
          </cell>
          <cell r="FA112" t="str">
            <v>404. HOSPITAL SAN JUAN DE DIOS - PISCO</v>
          </cell>
          <cell r="FB112" t="str">
            <v>309. EDUCACION PROVINCIA DE JUNIN</v>
          </cell>
          <cell r="FC112" t="str">
            <v>309. EDUCACION BOLIVAR</v>
          </cell>
          <cell r="FD112" t="str">
            <v>403. HOSPITAL REGIONAL LAMBAYEQUE</v>
          </cell>
          <cell r="FE112" t="str">
            <v>308. EDUCACION PUTUMAYO</v>
          </cell>
          <cell r="FF112">
            <v>0</v>
          </cell>
          <cell r="FG112">
            <v>0</v>
          </cell>
          <cell r="FH112">
            <v>0</v>
          </cell>
          <cell r="FI112" t="str">
            <v>306. EDUCACION UGEL DE TALARA</v>
          </cell>
          <cell r="FJ112" t="str">
            <v>307. EDUCACION CHUCUITO - JULI</v>
          </cell>
          <cell r="FK112" t="str">
            <v>303. EDUCACION ALTO HUALLAGA</v>
          </cell>
          <cell r="FL112">
            <v>0</v>
          </cell>
          <cell r="FM112">
            <v>0</v>
          </cell>
          <cell r="FN112" t="str">
            <v>304. EDUCACION PADRE ABAD</v>
          </cell>
          <cell r="FO112" t="str">
            <v>400. DIRECCION DE SALUD III LIMA NORTE</v>
          </cell>
          <cell r="FP112">
            <v>0</v>
          </cell>
          <cell r="FQ112">
            <v>0</v>
          </cell>
          <cell r="FR112">
            <v>0</v>
          </cell>
          <cell r="FS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t="str">
            <v>015. CORTE SUPERIOR DE JUSTICIA DE ANCASH</v>
          </cell>
          <cell r="T113">
            <v>0</v>
          </cell>
          <cell r="U113">
            <v>0</v>
          </cell>
          <cell r="V113">
            <v>0</v>
          </cell>
          <cell r="W113">
            <v>0</v>
          </cell>
          <cell r="X113">
            <v>0</v>
          </cell>
          <cell r="Y113">
            <v>0</v>
          </cell>
          <cell r="Z113">
            <v>0</v>
          </cell>
          <cell r="AA113">
            <v>0</v>
          </cell>
          <cell r="AB113">
            <v>0</v>
          </cell>
          <cell r="AC113">
            <v>0</v>
          </cell>
          <cell r="AD113">
            <v>0</v>
          </cell>
          <cell r="AE113" t="str">
            <v>015. SUNARP, SEDE AYACUCHO</v>
          </cell>
          <cell r="AF113" t="str">
            <v>032. DIRECCION GENERAL DE INFRAESTRUCTURA</v>
          </cell>
          <cell r="AG113">
            <v>0</v>
          </cell>
          <cell r="AH113">
            <v>0</v>
          </cell>
          <cell r="AI113">
            <v>0</v>
          </cell>
          <cell r="AJ113">
            <v>0</v>
          </cell>
          <cell r="AK113">
            <v>0</v>
          </cell>
          <cell r="AL113">
            <v>0</v>
          </cell>
          <cell r="AM113">
            <v>0</v>
          </cell>
          <cell r="AN113">
            <v>0</v>
          </cell>
          <cell r="AO113">
            <v>0</v>
          </cell>
          <cell r="AP113">
            <v>0</v>
          </cell>
          <cell r="AQ113">
            <v>0</v>
          </cell>
          <cell r="AR113" t="str">
            <v>108. PROGRAMA NACIONAL DE INFRAESTRUCTURA EDUCATIVA</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t="str">
            <v>029. HOSPITAL DE APOYO SANTA ROSA</v>
          </cell>
          <cell r="CT113">
            <v>0</v>
          </cell>
          <cell r="CU113">
            <v>0</v>
          </cell>
          <cell r="CV113">
            <v>0</v>
          </cell>
          <cell r="CW113">
            <v>0</v>
          </cell>
          <cell r="CX113">
            <v>0</v>
          </cell>
          <cell r="CY113">
            <v>0</v>
          </cell>
          <cell r="CZ113" t="str">
            <v>035. GESTION DE PROYECTOS SECTORIALES</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t="str">
            <v>403. HOSPITAL DE APOYO BAGUA</v>
          </cell>
          <cell r="ES113" t="str">
            <v>308. EDUCACION HUARI</v>
          </cell>
          <cell r="ET113" t="str">
            <v>305. EDUCACION HUANCARAMA</v>
          </cell>
          <cell r="EU113" t="str">
            <v>308. UGEL ISLAY</v>
          </cell>
          <cell r="EV113" t="str">
            <v>311. EDUCACION VILCASHUAMAN</v>
          </cell>
          <cell r="EW113" t="str">
            <v>307. EDUCACION UGEL BAMBAMARCA</v>
          </cell>
          <cell r="EX113" t="str">
            <v>309. EDUCACION PAUCARTAMBO</v>
          </cell>
          <cell r="EY113" t="str">
            <v>310. UGEL HUANCAVELICA</v>
          </cell>
          <cell r="EZ113" t="str">
            <v>311. EDUCACION UGEL HUANUCO</v>
          </cell>
          <cell r="FA113" t="str">
            <v>405. HOSPITAL DE APOYO SANTA MARIA DEL SOCORRO</v>
          </cell>
          <cell r="FB113" t="str">
            <v>310. EDUCACIÓN PICHANAKI</v>
          </cell>
          <cell r="FC113" t="str">
            <v>310. COLEGIO MILITAR RAMON CASTILLA</v>
          </cell>
          <cell r="FD113">
            <v>0</v>
          </cell>
          <cell r="FE113" t="str">
            <v>400. SALUD LORETO</v>
          </cell>
          <cell r="FF113">
            <v>0</v>
          </cell>
          <cell r="FG113">
            <v>0</v>
          </cell>
          <cell r="FH113">
            <v>0</v>
          </cell>
          <cell r="FI113" t="str">
            <v>307. EDUCACION UGEL MORROPON</v>
          </cell>
          <cell r="FJ113" t="str">
            <v>308. EDUCACION YUNGUYO</v>
          </cell>
          <cell r="FK113" t="str">
            <v>305. EDUCACION LAMAS</v>
          </cell>
          <cell r="FL113">
            <v>0</v>
          </cell>
          <cell r="FM113">
            <v>0</v>
          </cell>
          <cell r="FN113" t="str">
            <v>400. SALUD UCAYALI</v>
          </cell>
          <cell r="FO113" t="str">
            <v>401. HOSPITAL HUACHO - HUAURA - OYON Y SERVICIOS BASICOS DE SALUD</v>
          </cell>
          <cell r="FP113">
            <v>0</v>
          </cell>
          <cell r="FQ113">
            <v>0</v>
          </cell>
          <cell r="FR113">
            <v>0</v>
          </cell>
          <cell r="FS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t="str">
            <v>016. CORTE SUPERIOR DE JUSTICIA DE CAJAMARCA</v>
          </cell>
          <cell r="T114">
            <v>0</v>
          </cell>
          <cell r="U114">
            <v>0</v>
          </cell>
          <cell r="V114">
            <v>0</v>
          </cell>
          <cell r="W114">
            <v>0</v>
          </cell>
          <cell r="X114">
            <v>0</v>
          </cell>
          <cell r="Y114">
            <v>0</v>
          </cell>
          <cell r="Z114">
            <v>0</v>
          </cell>
          <cell r="AA114">
            <v>0</v>
          </cell>
          <cell r="AB114">
            <v>0</v>
          </cell>
          <cell r="AC114">
            <v>0</v>
          </cell>
          <cell r="AD114">
            <v>0</v>
          </cell>
          <cell r="AE114">
            <v>0</v>
          </cell>
          <cell r="AF114" t="str">
            <v>033. FRENTE POLICIAL PUNO</v>
          </cell>
          <cell r="AG114">
            <v>0</v>
          </cell>
          <cell r="AH114">
            <v>0</v>
          </cell>
          <cell r="AI114">
            <v>0</v>
          </cell>
          <cell r="AJ114">
            <v>0</v>
          </cell>
          <cell r="AK114">
            <v>0</v>
          </cell>
          <cell r="AL114">
            <v>0</v>
          </cell>
          <cell r="AM114">
            <v>0</v>
          </cell>
          <cell r="AN114">
            <v>0</v>
          </cell>
          <cell r="AO114">
            <v>0</v>
          </cell>
          <cell r="AP114">
            <v>0</v>
          </cell>
          <cell r="AQ114">
            <v>0</v>
          </cell>
          <cell r="AR114" t="str">
            <v>113. APROLAB II</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t="str">
            <v>030. HOSPITAL DE EMERGENCIAS CASIMIRO ULLOA</v>
          </cell>
          <cell r="CT114">
            <v>0</v>
          </cell>
          <cell r="CU114">
            <v>0</v>
          </cell>
          <cell r="CV114">
            <v>0</v>
          </cell>
          <cell r="CW114">
            <v>0</v>
          </cell>
          <cell r="CX114">
            <v>0</v>
          </cell>
          <cell r="CY114">
            <v>0</v>
          </cell>
          <cell r="CZ114" t="str">
            <v>036. FONDO SIERRA AZUL</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t="str">
            <v>404. SALUD UTCUBAMBA</v>
          </cell>
          <cell r="ES114" t="str">
            <v>309. EDUCACION PALLASCA</v>
          </cell>
          <cell r="ET114" t="str">
            <v>306. EDUCACION AYMARAES</v>
          </cell>
          <cell r="EU114" t="str">
            <v>309. UGEL LA UNIÓN</v>
          </cell>
          <cell r="EV114" t="str">
            <v>312. EDUCACION HUANCASANCOS</v>
          </cell>
          <cell r="EW114" t="str">
            <v>308. EDUCACION UGEL CELENDIN</v>
          </cell>
          <cell r="EX114" t="str">
            <v>310. EDUCACION ESPINAR</v>
          </cell>
          <cell r="EY114" t="str">
            <v>311. UGEL HUAYTARA</v>
          </cell>
          <cell r="EZ114" t="str">
            <v>312. INSTITUTO SUPERIOR DE MUSICA PUBLICO DANIEL ALOMIA ROBLES</v>
          </cell>
          <cell r="FA114" t="str">
            <v>406. RED DE SALUD ICA</v>
          </cell>
          <cell r="FB114" t="str">
            <v>311. EDUCACIÓN PANGOA</v>
          </cell>
          <cell r="FC114" t="str">
            <v>311. EDUCACION JULCAN</v>
          </cell>
          <cell r="FD114">
            <v>0</v>
          </cell>
          <cell r="FE114" t="str">
            <v>401. SALUD YURIMAGUAS</v>
          </cell>
          <cell r="FF114">
            <v>0</v>
          </cell>
          <cell r="FG114">
            <v>0</v>
          </cell>
          <cell r="FH114">
            <v>0</v>
          </cell>
          <cell r="FI114" t="str">
            <v>308. EDUCACION UGEL AYABACA</v>
          </cell>
          <cell r="FJ114" t="str">
            <v>309. EDUCACION CARABAYA - MACUSANI</v>
          </cell>
          <cell r="FK114" t="str">
            <v>306. EDUCACION RIOJA</v>
          </cell>
          <cell r="FL114">
            <v>0</v>
          </cell>
          <cell r="FM114">
            <v>0</v>
          </cell>
          <cell r="FN114" t="str">
            <v>401. HOSPITAL REGIONAL DE PUCALLPA</v>
          </cell>
          <cell r="FO114" t="str">
            <v>402. SERVICIOS BASICOS DE SALUD CAÑETE-YAUYOS</v>
          </cell>
          <cell r="FP114">
            <v>0</v>
          </cell>
          <cell r="FQ114">
            <v>0</v>
          </cell>
          <cell r="FR114">
            <v>0</v>
          </cell>
          <cell r="FS114">
            <v>0</v>
          </cell>
        </row>
        <row r="115">
          <cell r="A115">
            <v>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t="str">
            <v>017. CORTE SUPERIOR DE JUSTICIA DE PUNO</v>
          </cell>
          <cell r="T115">
            <v>0</v>
          </cell>
          <cell r="U115">
            <v>0</v>
          </cell>
          <cell r="V115">
            <v>0</v>
          </cell>
          <cell r="W115">
            <v>0</v>
          </cell>
          <cell r="X115">
            <v>0</v>
          </cell>
          <cell r="Y115">
            <v>0</v>
          </cell>
          <cell r="Z115">
            <v>0</v>
          </cell>
          <cell r="AA115">
            <v>0</v>
          </cell>
          <cell r="AB115">
            <v>0</v>
          </cell>
          <cell r="AC115">
            <v>0</v>
          </cell>
          <cell r="AD115">
            <v>0</v>
          </cell>
          <cell r="AE115">
            <v>0</v>
          </cell>
          <cell r="AF115" t="str">
            <v>034. REGIÓN POLICIAL LORETO</v>
          </cell>
          <cell r="AG115">
            <v>0</v>
          </cell>
          <cell r="AH115">
            <v>0</v>
          </cell>
          <cell r="AI115">
            <v>0</v>
          </cell>
          <cell r="AJ115">
            <v>0</v>
          </cell>
          <cell r="AK115">
            <v>0</v>
          </cell>
          <cell r="AL115">
            <v>0</v>
          </cell>
          <cell r="AM115">
            <v>0</v>
          </cell>
          <cell r="AN115">
            <v>0</v>
          </cell>
          <cell r="AO115">
            <v>0</v>
          </cell>
          <cell r="AP115">
            <v>0</v>
          </cell>
          <cell r="AQ115">
            <v>0</v>
          </cell>
          <cell r="AR115" t="str">
            <v>116. COLEGIO MAYOR SECUNDARIO PRESIDENTE DEL PERU</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t="str">
            <v>031. HOSPITAL DE EMERGENCIAS PEDIÁTRICAS</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t="str">
            <v>405. SALUD CONDORCANQUI</v>
          </cell>
          <cell r="ES115" t="str">
            <v>310. EDUCACION CASMA</v>
          </cell>
          <cell r="ET115" t="str">
            <v>307. EDUCACION ABANCAY</v>
          </cell>
          <cell r="EU115" t="str">
            <v>310. UGEL CAYLLOMA</v>
          </cell>
          <cell r="EV115" t="str">
            <v>400. SALUD AYACUCHO</v>
          </cell>
          <cell r="EW115" t="str">
            <v>309. EDUCACION UGEL CAJAMARCA</v>
          </cell>
          <cell r="EX115" t="str">
            <v>311. UGEL DE CALCA</v>
          </cell>
          <cell r="EY115" t="str">
            <v>312. UGEL TAYACAJA</v>
          </cell>
          <cell r="EZ115" t="str">
            <v>400. SALUD HUANUCO</v>
          </cell>
          <cell r="FA115" t="str">
            <v>407. HOSPITAL DE APOYO DE PALPA</v>
          </cell>
          <cell r="FB115" t="str">
            <v>312. EDUCACIÓN RIO TAMBO</v>
          </cell>
          <cell r="FC115" t="str">
            <v>312. EDUCACION VIRÚ</v>
          </cell>
          <cell r="FD115">
            <v>0</v>
          </cell>
          <cell r="FE115" t="str">
            <v>402. HOSPITAL DE APOYO IQUITOS</v>
          </cell>
          <cell r="FF115">
            <v>0</v>
          </cell>
          <cell r="FG115">
            <v>0</v>
          </cell>
          <cell r="FH115">
            <v>0</v>
          </cell>
          <cell r="FI115" t="str">
            <v>309. UNIDAD DE GESTION EDUCATIVA LOCAL - UGEL HUANCABAMBA</v>
          </cell>
          <cell r="FJ115" t="str">
            <v>310. EDUCACION SANDIA</v>
          </cell>
          <cell r="FK115" t="str">
            <v>307. EDUCACION BELLAVISTA</v>
          </cell>
          <cell r="FL115">
            <v>0</v>
          </cell>
          <cell r="FM115">
            <v>0</v>
          </cell>
          <cell r="FN115" t="str">
            <v>402. HOSPITAL AMAZONICO</v>
          </cell>
          <cell r="FO115" t="str">
            <v>403. HOSPITAL DE APOYO REZOLA</v>
          </cell>
          <cell r="FP115">
            <v>0</v>
          </cell>
          <cell r="FQ115">
            <v>0</v>
          </cell>
          <cell r="FR115">
            <v>0</v>
          </cell>
          <cell r="FS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t="str">
            <v>018. CORTE SUPERIOR DE JUSTICIA DE SAN MARTIN</v>
          </cell>
          <cell r="T116">
            <v>0</v>
          </cell>
          <cell r="U116">
            <v>0</v>
          </cell>
          <cell r="V116">
            <v>0</v>
          </cell>
          <cell r="W116">
            <v>0</v>
          </cell>
          <cell r="X116">
            <v>0</v>
          </cell>
          <cell r="Y116">
            <v>0</v>
          </cell>
          <cell r="Z116">
            <v>0</v>
          </cell>
          <cell r="AA116">
            <v>0</v>
          </cell>
          <cell r="AB116">
            <v>0</v>
          </cell>
          <cell r="AC116">
            <v>0</v>
          </cell>
          <cell r="AD116">
            <v>0</v>
          </cell>
          <cell r="AE116">
            <v>0</v>
          </cell>
          <cell r="AF116" t="str">
            <v>035. REGIÓN POLICIAL HUÁNUCO - SAN MARTÍN - UCAYALI</v>
          </cell>
          <cell r="AG116">
            <v>0</v>
          </cell>
          <cell r="AH116">
            <v>0</v>
          </cell>
          <cell r="AI116">
            <v>0</v>
          </cell>
          <cell r="AJ116">
            <v>0</v>
          </cell>
          <cell r="AK116">
            <v>0</v>
          </cell>
          <cell r="AL116">
            <v>0</v>
          </cell>
          <cell r="AM116">
            <v>0</v>
          </cell>
          <cell r="AN116">
            <v>0</v>
          </cell>
          <cell r="AO116">
            <v>0</v>
          </cell>
          <cell r="AP116">
            <v>0</v>
          </cell>
          <cell r="AQ116">
            <v>0</v>
          </cell>
          <cell r="AR116" t="str">
            <v>117. PROGRAMA NACIONAL DE BECAS Y CREDITO EDUCATIVO</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t="str">
            <v>032. HOSPITAL NACIONAL VÍCTOR LARCO HERRERA</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t="str">
            <v>311. EDUCACION HUARAZ</v>
          </cell>
          <cell r="ET116" t="str">
            <v>308. EDUCACION ANTABAMBA</v>
          </cell>
          <cell r="EU116" t="str">
            <v>311. UGEL LA JOYA</v>
          </cell>
          <cell r="EV116" t="str">
            <v>401. HOSPITAL HUAMANGA</v>
          </cell>
          <cell r="EW116" t="str">
            <v>310. EDUCACION UGEL SAN MARCOS</v>
          </cell>
          <cell r="EX116" t="str">
            <v>312. UGEL CUSCO</v>
          </cell>
          <cell r="EY116" t="str">
            <v>313. UGEL CASTROVIRREYNA</v>
          </cell>
          <cell r="EZ116" t="str">
            <v>401. SALUD TINGO MARIA</v>
          </cell>
          <cell r="FA116">
            <v>0</v>
          </cell>
          <cell r="FB116" t="str">
            <v>400. DIRECCION REGIONAL DE SALUD JUNIN</v>
          </cell>
          <cell r="FC116" t="str">
            <v>313. EDUCACION EL PORVENIR</v>
          </cell>
          <cell r="FD116">
            <v>0</v>
          </cell>
          <cell r="FE116" t="str">
            <v>403. HOSPITAL REGIONAL LORETO</v>
          </cell>
          <cell r="FF116">
            <v>0</v>
          </cell>
          <cell r="FG116">
            <v>0</v>
          </cell>
          <cell r="FH116">
            <v>0</v>
          </cell>
          <cell r="FI116" t="str">
            <v>310. EDUCACION UGEL HUARMACA</v>
          </cell>
          <cell r="FJ116" t="str">
            <v>311. UGEL PUNO</v>
          </cell>
          <cell r="FK116" t="str">
            <v>400. SALUD SAN MARTIN</v>
          </cell>
          <cell r="FL116">
            <v>0</v>
          </cell>
          <cell r="FM116">
            <v>0</v>
          </cell>
          <cell r="FN116" t="str">
            <v>403. DIRECCION DE RED DE SALUD Nº 03 ATALAYA</v>
          </cell>
          <cell r="FO116" t="str">
            <v>404. HOSPITAL BARRANCA-CAJATAMBO Y SERVICIOS BASICOS DE SALUD</v>
          </cell>
          <cell r="FP116">
            <v>0</v>
          </cell>
          <cell r="FQ116">
            <v>0</v>
          </cell>
          <cell r="FR116">
            <v>0</v>
          </cell>
          <cell r="FS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t="str">
            <v>036. REGIÓN POLICIAL AYACUCHO - ICA</v>
          </cell>
          <cell r="AG117">
            <v>0</v>
          </cell>
          <cell r="AH117">
            <v>0</v>
          </cell>
          <cell r="AI117">
            <v>0</v>
          </cell>
          <cell r="AJ117">
            <v>0</v>
          </cell>
          <cell r="AK117">
            <v>0</v>
          </cell>
          <cell r="AL117">
            <v>0</v>
          </cell>
          <cell r="AM117">
            <v>0</v>
          </cell>
          <cell r="AN117">
            <v>0</v>
          </cell>
          <cell r="AO117">
            <v>0</v>
          </cell>
          <cell r="AP117">
            <v>0</v>
          </cell>
          <cell r="AQ117">
            <v>0</v>
          </cell>
          <cell r="AR117" t="str">
            <v>118. MEJORAMIENTO DE LA CALIDAD DE LA EDUCACION BASICA</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t="str">
            <v>033. HOSPITAL NACIONAL DOCENTE MADRE NIÑO - SAN BARTOLOMÉ</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t="str">
            <v>312. EDUCACION ANTONIO RAIMONDI</v>
          </cell>
          <cell r="ET117" t="str">
            <v>400. SALUD APURIMAC</v>
          </cell>
          <cell r="EU117" t="str">
            <v>400. SALUD AREQUIPA</v>
          </cell>
          <cell r="EV117" t="str">
            <v>402. SALUD SUR AYACUCHO</v>
          </cell>
          <cell r="EW117" t="str">
            <v>311. EDUCACION UGEL CONTUMAZA</v>
          </cell>
          <cell r="EX117" t="str">
            <v>313. EDUCACIÓN CANAS</v>
          </cell>
          <cell r="EY117" t="str">
            <v>314. UGEL CHURCAMPA</v>
          </cell>
          <cell r="EZ117" t="str">
            <v>402. HOSPITAL HERMILIO VALDIZAN</v>
          </cell>
          <cell r="FA117">
            <v>0</v>
          </cell>
          <cell r="FB117" t="str">
            <v>401. SALUD DANIEL ALCIDES CARRION</v>
          </cell>
          <cell r="FC117" t="str">
            <v>314. EDUCACION LA ESPERANZA</v>
          </cell>
          <cell r="FD117">
            <v>0</v>
          </cell>
          <cell r="FE117" t="str">
            <v>404. RED DE SALUD DATEM DEL MARAÑON</v>
          </cell>
          <cell r="FF117">
            <v>0</v>
          </cell>
          <cell r="FG117">
            <v>0</v>
          </cell>
          <cell r="FH117">
            <v>0</v>
          </cell>
          <cell r="FI117" t="str">
            <v>400. SALUD PIURA</v>
          </cell>
          <cell r="FJ117" t="str">
            <v>312. EDUCACION LAMPA</v>
          </cell>
          <cell r="FK117" t="str">
            <v>401. SALUD ALTO MAYO</v>
          </cell>
          <cell r="FL117">
            <v>0</v>
          </cell>
          <cell r="FM117">
            <v>0</v>
          </cell>
          <cell r="FN117" t="str">
            <v>404. DIRECCION DE RED DE SALUD Nº 04 AGUAYTIA - SAN ALEJANDRO</v>
          </cell>
          <cell r="FO117" t="str">
            <v>405. HOSPITAL CHANCAY Y SERVICIOS BASICOS DE SALUD</v>
          </cell>
          <cell r="FP117">
            <v>0</v>
          </cell>
          <cell r="FQ117">
            <v>0</v>
          </cell>
          <cell r="FR117">
            <v>0</v>
          </cell>
          <cell r="FS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t="str">
            <v>120. PROGRAMA NACIONAL DE DOTACION DE MATERIALES EDUCATIVOS</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t="str">
            <v>036. HOSPITAL CARLOS LANFRANCO LA HOZ</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t="str">
            <v>313. EDUCACION BOLOGNESI</v>
          </cell>
          <cell r="ET118" t="str">
            <v>401. SALUD CHANKA</v>
          </cell>
          <cell r="EU118" t="str">
            <v>401. HOSPITAL GOYENECHE</v>
          </cell>
          <cell r="EV118" t="str">
            <v>403. SALUD CENTRO AYACUCHO</v>
          </cell>
          <cell r="EW118" t="str">
            <v>312. EDUCACION UGEL SAN MIGUEL</v>
          </cell>
          <cell r="EX118" t="str">
            <v>314. EDUCACIÓN ACOMAYO</v>
          </cell>
          <cell r="EY118" t="str">
            <v>400. SALUD HUANCAVELICA</v>
          </cell>
          <cell r="EZ118" t="str">
            <v>403. SALUD LEONCIO PRADO</v>
          </cell>
          <cell r="FA118">
            <v>0</v>
          </cell>
          <cell r="FB118" t="str">
            <v>402. SALUD EL CARMEN</v>
          </cell>
          <cell r="FC118" t="str">
            <v>315. EDUCACION TRUJILLO NOR OESTE</v>
          </cell>
          <cell r="FD118">
            <v>0</v>
          </cell>
          <cell r="FE118" t="str">
            <v>405. HOSPITAL SANTA GEMA DE YURIMAGUAS</v>
          </cell>
          <cell r="FF118">
            <v>0</v>
          </cell>
          <cell r="FG118">
            <v>0</v>
          </cell>
          <cell r="FH118">
            <v>0</v>
          </cell>
          <cell r="FI118" t="str">
            <v>401. SALUD LUCIANO CASTILLO COLONNA</v>
          </cell>
          <cell r="FJ118" t="str">
            <v>313. EDUCACION MOHO</v>
          </cell>
          <cell r="FK118" t="str">
            <v>402. SALUD HUALLAGA CENTRAL</v>
          </cell>
          <cell r="FL118">
            <v>0</v>
          </cell>
          <cell r="FM118">
            <v>0</v>
          </cell>
          <cell r="FN118" t="str">
            <v>405. RED DE SALUD Nº 01 CORONEL PORTILLO</v>
          </cell>
          <cell r="FO118" t="str">
            <v>406. SERVICIOS BASICOS DE SALUD CHILCA - MALA</v>
          </cell>
          <cell r="FP118">
            <v>0</v>
          </cell>
          <cell r="FQ118">
            <v>0</v>
          </cell>
          <cell r="FR118">
            <v>0</v>
          </cell>
          <cell r="FS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t="str">
            <v>122. ESCUELA NACIONAL SUPERIOR DE BALLET</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t="str">
            <v>042. HOSPITAL "JOSE AGURTO TELLO DE CHOSICA"</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t="str">
            <v>314. EDUCACION ASUNCION</v>
          </cell>
          <cell r="ET119" t="str">
            <v>402. HOSPITAL GUILLERMO DIAZ DE LA VEGA - ABANCAY</v>
          </cell>
          <cell r="EU119" t="str">
            <v>402. HOSPITAL REGIONAL HONORIO DELGADO</v>
          </cell>
          <cell r="EV119" t="str">
            <v>404. SALUD SARA SARA</v>
          </cell>
          <cell r="EW119" t="str">
            <v>313. EDUCACION UGEL SAN PABLO</v>
          </cell>
          <cell r="EX119" t="str">
            <v>315. EDUCACIÓN ANTA</v>
          </cell>
          <cell r="EY119" t="str">
            <v>401. HOSPITAL DEPARTAMENTAL DE HUANCAVELICA</v>
          </cell>
          <cell r="EZ119" t="str">
            <v>404. RED DE SALUD HUANUCO</v>
          </cell>
          <cell r="FA119">
            <v>0</v>
          </cell>
          <cell r="FB119" t="str">
            <v>403. SALUD JAUJA</v>
          </cell>
          <cell r="FC119" t="str">
            <v>316. EDUCACION TRUJILLO SUR ESTE</v>
          </cell>
          <cell r="FD119">
            <v>0</v>
          </cell>
          <cell r="FE119" t="str">
            <v>406. SALUD UCAYALI - CONTAMANA</v>
          </cell>
          <cell r="FF119">
            <v>0</v>
          </cell>
          <cell r="FG119">
            <v>0</v>
          </cell>
          <cell r="FH119">
            <v>0</v>
          </cell>
          <cell r="FI119" t="str">
            <v>402. HOSPITAL DE APOYO III SULLANA</v>
          </cell>
          <cell r="FJ119" t="str">
            <v>314. EDUCACION CRUCERO</v>
          </cell>
          <cell r="FK119" t="str">
            <v>403. SALUD ALTO HUALLAGA</v>
          </cell>
          <cell r="FL119">
            <v>0</v>
          </cell>
          <cell r="FM119">
            <v>0</v>
          </cell>
          <cell r="FN119">
            <v>0</v>
          </cell>
          <cell r="FO119" t="str">
            <v>407. HOSPITAL HUARAL Y SERVICIOS BASICOS DE SALUD</v>
          </cell>
          <cell r="FP119">
            <v>0</v>
          </cell>
          <cell r="FQ119">
            <v>0</v>
          </cell>
          <cell r="FR119">
            <v>0</v>
          </cell>
          <cell r="FS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t="str">
            <v>123. ESCUELA NACIONAL SUPERIOR DE ARTE DRAMÁTICO "GUILLERMO UGARTE CHAMORRO"</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t="str">
            <v>049. HOSPITAL SAN JUAN DE LURIGANCHO</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t="str">
            <v>315. EDUCACION CARHUAZ</v>
          </cell>
          <cell r="ET120" t="str">
            <v>403. HOSPITAL SUB REGIONAL DE ANDAHUAYLAS</v>
          </cell>
          <cell r="EU120" t="str">
            <v>403. SALUD CAMANA</v>
          </cell>
          <cell r="EV120" t="str">
            <v>405. RED DE SALUD AYACUCHO NORTE</v>
          </cell>
          <cell r="EW120" t="str">
            <v>400. SALUD CAJAMARCA</v>
          </cell>
          <cell r="EX120" t="str">
            <v>316. EDUCACION PICHARI KIMBIRI VILLA VIRGEN</v>
          </cell>
          <cell r="EY120" t="str">
            <v>402. HOSPITAL DE PAMPAS DE TAYACAJA</v>
          </cell>
          <cell r="EZ120" t="str">
            <v>405. SALUD HUAMALÍES</v>
          </cell>
          <cell r="FA120">
            <v>0</v>
          </cell>
          <cell r="FB120" t="str">
            <v>404. SALUD TARMA</v>
          </cell>
          <cell r="FC120" t="str">
            <v>400. SALUD LA LIBERTAD</v>
          </cell>
          <cell r="FD120">
            <v>0</v>
          </cell>
          <cell r="FE120">
            <v>0</v>
          </cell>
          <cell r="FF120">
            <v>0</v>
          </cell>
          <cell r="FG120">
            <v>0</v>
          </cell>
          <cell r="FH120">
            <v>0</v>
          </cell>
          <cell r="FI120" t="str">
            <v>403. SALUD MORROPON - CHULUCANAS</v>
          </cell>
          <cell r="FJ120" t="str">
            <v>400. SALUD PUNO - LAMPA</v>
          </cell>
          <cell r="FK120" t="str">
            <v>404. HOSPITAL II - 2 TARAPOTO</v>
          </cell>
          <cell r="FL120">
            <v>0</v>
          </cell>
          <cell r="FM120">
            <v>0</v>
          </cell>
          <cell r="FN120">
            <v>0</v>
          </cell>
          <cell r="FO120" t="str">
            <v>408. RED DE SALUD HUAROCHIRI</v>
          </cell>
          <cell r="FP120">
            <v>0</v>
          </cell>
          <cell r="FQ120">
            <v>0</v>
          </cell>
          <cell r="FR120">
            <v>0</v>
          </cell>
          <cell r="FS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t="str">
            <v>050. HOSPITAL VITARTE</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t="str">
            <v>316. EDUCACION MARISCAL LUZURIAGA</v>
          </cell>
          <cell r="ET121" t="str">
            <v>404. RED DE SALUD VIRGEN DE COCHARCAS</v>
          </cell>
          <cell r="EU121" t="str">
            <v>404. SALUD APLAO</v>
          </cell>
          <cell r="EV121" t="str">
            <v>406. RED DE SALUD HUAMANGA</v>
          </cell>
          <cell r="EW121" t="str">
            <v>401. SALUD CHOTA</v>
          </cell>
          <cell r="EX121" t="str">
            <v>400. SALUD CUSCO</v>
          </cell>
          <cell r="EY121" t="str">
            <v>403. RED DE SALUD TAYACAJA</v>
          </cell>
          <cell r="EZ121" t="str">
            <v>406. SALUD DOS DE MAYO</v>
          </cell>
          <cell r="FA121">
            <v>0</v>
          </cell>
          <cell r="FB121" t="str">
            <v>405. SALUD CHANCHAMAYO</v>
          </cell>
          <cell r="FC121" t="str">
            <v>401. INSTITUTO REGIONAL DE OFTALMOLOGIA</v>
          </cell>
          <cell r="FD121">
            <v>0</v>
          </cell>
          <cell r="FE121">
            <v>0</v>
          </cell>
          <cell r="FF121">
            <v>0</v>
          </cell>
          <cell r="FG121">
            <v>0</v>
          </cell>
          <cell r="FH121">
            <v>0</v>
          </cell>
          <cell r="FI121" t="str">
            <v>404. HOSPITAL DE APOYO I CHULUCANAS</v>
          </cell>
          <cell r="FJ121" t="str">
            <v>401. SALUD MELGAR</v>
          </cell>
          <cell r="FK121">
            <v>0</v>
          </cell>
          <cell r="FL121">
            <v>0</v>
          </cell>
          <cell r="FM121">
            <v>0</v>
          </cell>
          <cell r="FN121">
            <v>0</v>
          </cell>
          <cell r="FO121">
            <v>0</v>
          </cell>
          <cell r="FP121">
            <v>0</v>
          </cell>
          <cell r="FQ121">
            <v>0</v>
          </cell>
          <cell r="FR121">
            <v>0</v>
          </cell>
          <cell r="FS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t="str">
            <v>124. CENTRO NACIONAL DE ABASTECIMIENTO DE RECURSOS ESTRATEGICOS EN SALUD</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t="str">
            <v>317. EDUCACION OCROS</v>
          </cell>
          <cell r="ET122" t="str">
            <v>405. RED DE SALUD ABANCAY</v>
          </cell>
          <cell r="EU122" t="str">
            <v>405. SALUD RED PERIFERICA AREQUIPA</v>
          </cell>
          <cell r="EV122" t="str">
            <v>407. RED DE SALUD SAN MIGUEL</v>
          </cell>
          <cell r="EW122" t="str">
            <v>402. SALUD CUTERVO</v>
          </cell>
          <cell r="EX122" t="str">
            <v>401. SALUD CANAS - CANCHIS - ESPINAR</v>
          </cell>
          <cell r="EY122" t="str">
            <v>404. RED DE SALUD ACOBAMBA</v>
          </cell>
          <cell r="EZ122" t="str">
            <v>407. RED DE SALUD PUERTO INCA</v>
          </cell>
          <cell r="FA122">
            <v>0</v>
          </cell>
          <cell r="FB122" t="str">
            <v>406. SALUD SATIPO</v>
          </cell>
          <cell r="FC122" t="str">
            <v>402. SALUD NORTE ASCOPE</v>
          </cell>
          <cell r="FD122">
            <v>0</v>
          </cell>
          <cell r="FE122">
            <v>0</v>
          </cell>
          <cell r="FF122">
            <v>0</v>
          </cell>
          <cell r="FG122">
            <v>0</v>
          </cell>
          <cell r="FH122">
            <v>0</v>
          </cell>
          <cell r="FI122" t="str">
            <v>405. HOSPITAL DE APOYO I NUESTRA SEÑORA DE LAS MERCEDES DE PAITA</v>
          </cell>
          <cell r="FJ122" t="str">
            <v>402. SALUD AZANGARO</v>
          </cell>
          <cell r="FK122">
            <v>0</v>
          </cell>
          <cell r="FL122">
            <v>0</v>
          </cell>
          <cell r="FM122">
            <v>0</v>
          </cell>
          <cell r="FN122">
            <v>0</v>
          </cell>
          <cell r="FO122">
            <v>0</v>
          </cell>
          <cell r="FP122">
            <v>0</v>
          </cell>
          <cell r="FQ122">
            <v>0</v>
          </cell>
          <cell r="FR122">
            <v>0</v>
          </cell>
          <cell r="FS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t="str">
            <v>125. PROGRAMA NACIONAL DE INVERSIONES EN SALUD</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t="str">
            <v>318. EDUCACION RECUAY</v>
          </cell>
          <cell r="ET123" t="str">
            <v>406. RED DE SALUD GRAU</v>
          </cell>
          <cell r="EU123" t="str">
            <v>406. INSTITUTO REGIONAL DE ENFERMEDADES NEOPLÁSICAS DEL SUR (IREN SUR)</v>
          </cell>
          <cell r="EV123" t="str">
            <v>408. RED DE SALUD SAN FRANCISCO</v>
          </cell>
          <cell r="EW123" t="str">
            <v>403. SALUD JAEN</v>
          </cell>
          <cell r="EX123" t="str">
            <v>402. HOSPITAL DE APOYO DEPARTAMENTAL CUSCO</v>
          </cell>
          <cell r="EY123" t="str">
            <v>405. RED DE SALUD ANGARAES</v>
          </cell>
          <cell r="EZ123" t="str">
            <v>408. RED DE SALUD AMBO</v>
          </cell>
          <cell r="FA123">
            <v>0</v>
          </cell>
          <cell r="FB123" t="str">
            <v>407. SALUD JUNIN</v>
          </cell>
          <cell r="FC123" t="str">
            <v>403. SALUD TRUJILLO SUR OESTE</v>
          </cell>
          <cell r="FD123">
            <v>0</v>
          </cell>
          <cell r="FE123">
            <v>0</v>
          </cell>
          <cell r="FF123">
            <v>0</v>
          </cell>
          <cell r="FG123">
            <v>0</v>
          </cell>
          <cell r="FH123">
            <v>0</v>
          </cell>
          <cell r="FI123" t="str">
            <v>406. HOSPITAL DE APOYO I SANTA ROSA</v>
          </cell>
          <cell r="FJ123" t="str">
            <v>403. SALUD SAN ROMAN</v>
          </cell>
          <cell r="FK123">
            <v>0</v>
          </cell>
          <cell r="FL123">
            <v>0</v>
          </cell>
          <cell r="FM123">
            <v>0</v>
          </cell>
          <cell r="FN123">
            <v>0</v>
          </cell>
          <cell r="FO123">
            <v>0</v>
          </cell>
          <cell r="FP123">
            <v>0</v>
          </cell>
          <cell r="FQ123">
            <v>0</v>
          </cell>
          <cell r="FR123">
            <v>0</v>
          </cell>
          <cell r="FS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t="str">
            <v>139. INSTITUTO NACIONAL DE SALUD DEL NIÑO - SAN BORJA</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t="str">
            <v>319. EDUCACION YUNGAY</v>
          </cell>
          <cell r="ET124" t="str">
            <v>407. RED DE SALUD COTABAMBAS</v>
          </cell>
          <cell r="EU124" t="str">
            <v>409. HOSPITAL CENTRAL DE MAJES ING. ANGEL GABRIEL CHURA GALLEGOS</v>
          </cell>
          <cell r="EV124">
            <v>0</v>
          </cell>
          <cell r="EW124" t="str">
            <v>404. HOSPITAL CAJAMARCA</v>
          </cell>
          <cell r="EX124" t="str">
            <v>403. HOSPITAL ANTONIO LORENA</v>
          </cell>
          <cell r="EY124" t="str">
            <v>406. RED DE SALUD HUANCAVELICA</v>
          </cell>
          <cell r="EZ124" t="str">
            <v>409. RED DE SALUD PACHITEA - PANAO</v>
          </cell>
          <cell r="FA124">
            <v>0</v>
          </cell>
          <cell r="FB124" t="str">
            <v>408. RED DE SALUD DEL VALLE DEL MANTARO</v>
          </cell>
          <cell r="FC124" t="str">
            <v>404. SALUD CHEPEN</v>
          </cell>
          <cell r="FD124">
            <v>0</v>
          </cell>
          <cell r="FE124">
            <v>0</v>
          </cell>
          <cell r="FF124">
            <v>0</v>
          </cell>
          <cell r="FG124">
            <v>0</v>
          </cell>
          <cell r="FH124">
            <v>0</v>
          </cell>
          <cell r="FI124">
            <v>0</v>
          </cell>
          <cell r="FJ124" t="str">
            <v>404. SALUD HUANCANE</v>
          </cell>
          <cell r="FK124">
            <v>0</v>
          </cell>
          <cell r="FL124">
            <v>0</v>
          </cell>
          <cell r="FM124">
            <v>0</v>
          </cell>
          <cell r="FN124">
            <v>0</v>
          </cell>
          <cell r="FO124">
            <v>0</v>
          </cell>
          <cell r="FP124">
            <v>0</v>
          </cell>
          <cell r="FQ124">
            <v>0</v>
          </cell>
          <cell r="FR124">
            <v>0</v>
          </cell>
          <cell r="FS124">
            <v>0</v>
          </cell>
        </row>
        <row r="125">
          <cell r="A125">
            <v>0</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t="str">
            <v>140. HOSPITAL DE HUAYCAN</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t="str">
            <v>320. EDUCACION CORONGO</v>
          </cell>
          <cell r="ET125" t="str">
            <v>408. RED DE SALUD ANTABAMBA</v>
          </cell>
          <cell r="EU125">
            <v>0</v>
          </cell>
          <cell r="EV125">
            <v>0</v>
          </cell>
          <cell r="EW125" t="str">
            <v>405. HOSPITAL GENERAL DE JAEN</v>
          </cell>
          <cell r="EX125" t="str">
            <v>404. SALUD LA CONVENCION</v>
          </cell>
          <cell r="EY125">
            <v>0</v>
          </cell>
          <cell r="EZ125">
            <v>0</v>
          </cell>
          <cell r="FA125">
            <v>0</v>
          </cell>
          <cell r="FB125" t="str">
            <v>409. RED DE SALUD PICHANAKI</v>
          </cell>
          <cell r="FC125" t="str">
            <v>405. SALUD PACASMAYO</v>
          </cell>
          <cell r="FD125">
            <v>0</v>
          </cell>
          <cell r="FE125">
            <v>0</v>
          </cell>
          <cell r="FF125">
            <v>0</v>
          </cell>
          <cell r="FG125">
            <v>0</v>
          </cell>
          <cell r="FH125">
            <v>0</v>
          </cell>
          <cell r="FI125">
            <v>0</v>
          </cell>
          <cell r="FJ125" t="str">
            <v>405. SALUD PUNO</v>
          </cell>
          <cell r="FK125">
            <v>0</v>
          </cell>
          <cell r="FL125">
            <v>0</v>
          </cell>
          <cell r="FM125">
            <v>0</v>
          </cell>
          <cell r="FN125">
            <v>0</v>
          </cell>
          <cell r="FO125">
            <v>0</v>
          </cell>
          <cell r="FP125">
            <v>0</v>
          </cell>
          <cell r="FQ125">
            <v>0</v>
          </cell>
          <cell r="FR125">
            <v>0</v>
          </cell>
          <cell r="FS125">
            <v>0</v>
          </cell>
        </row>
        <row r="126">
          <cell r="A126">
            <v>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t="str">
            <v>142. HOSPITAL DE EMERGENCIAS VILLA EL SALVADOR</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t="str">
            <v>400. SALUD ANCASH</v>
          </cell>
          <cell r="ET126" t="str">
            <v>409. RED DE SALUD AYMARAES</v>
          </cell>
          <cell r="EU126">
            <v>0</v>
          </cell>
          <cell r="EV126">
            <v>0</v>
          </cell>
          <cell r="EW126" t="str">
            <v>406. HOSPITAL JOSÉ H. SOTO CADENILLAS - CHOTA</v>
          </cell>
          <cell r="EX126" t="str">
            <v>405. RED DE SERVICIOS DE SALUD CUSCO SUR</v>
          </cell>
          <cell r="EY126">
            <v>0</v>
          </cell>
          <cell r="EZ126">
            <v>0</v>
          </cell>
          <cell r="FA126">
            <v>0</v>
          </cell>
          <cell r="FB126" t="str">
            <v>410. RED DE SALUD SAN MARTIN DE PANGOA</v>
          </cell>
          <cell r="FC126" t="str">
            <v>406. SALUD SANCHEZ CARRION</v>
          </cell>
          <cell r="FD126">
            <v>0</v>
          </cell>
          <cell r="FE126">
            <v>0</v>
          </cell>
          <cell r="FF126">
            <v>0</v>
          </cell>
          <cell r="FG126">
            <v>0</v>
          </cell>
          <cell r="FH126">
            <v>0</v>
          </cell>
          <cell r="FI126">
            <v>0</v>
          </cell>
          <cell r="FJ126" t="str">
            <v>406. SALUD CHUCUITO</v>
          </cell>
          <cell r="FK126">
            <v>0</v>
          </cell>
          <cell r="FL126">
            <v>0</v>
          </cell>
          <cell r="FM126">
            <v>0</v>
          </cell>
          <cell r="FN126">
            <v>0</v>
          </cell>
          <cell r="FO126">
            <v>0</v>
          </cell>
          <cell r="FP126">
            <v>0</v>
          </cell>
          <cell r="FQ126">
            <v>0</v>
          </cell>
          <cell r="FR126">
            <v>0</v>
          </cell>
          <cell r="FS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t="str">
            <v>143. DIRECCIÓN DE REDES INTEGRADAS DE SALUD LIMA CENTRO</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t="str">
            <v>401. SALUD RECUAY CARHUAZ</v>
          </cell>
          <cell r="ET127">
            <v>0</v>
          </cell>
          <cell r="EU127">
            <v>0</v>
          </cell>
          <cell r="EV127">
            <v>0</v>
          </cell>
          <cell r="EW127" t="str">
            <v>407. SALUD SAN IGNACIO</v>
          </cell>
          <cell r="EX127" t="str">
            <v>406. RED DE SERVICIOS DE SALUD KIMBIRI PICHARI</v>
          </cell>
          <cell r="EY127">
            <v>0</v>
          </cell>
          <cell r="EZ127">
            <v>0</v>
          </cell>
          <cell r="FA127">
            <v>0</v>
          </cell>
          <cell r="FB127" t="str">
            <v>412. SALUD CHUPACA</v>
          </cell>
          <cell r="FC127" t="str">
            <v>407. SALUD SANTIAGO DE CHUCO</v>
          </cell>
          <cell r="FD127">
            <v>0</v>
          </cell>
          <cell r="FE127">
            <v>0</v>
          </cell>
          <cell r="FF127">
            <v>0</v>
          </cell>
          <cell r="FG127">
            <v>0</v>
          </cell>
          <cell r="FH127">
            <v>0</v>
          </cell>
          <cell r="FI127">
            <v>0</v>
          </cell>
          <cell r="FJ127" t="str">
            <v>407. SALUD YUNGUYO</v>
          </cell>
          <cell r="FK127">
            <v>0</v>
          </cell>
          <cell r="FL127">
            <v>0</v>
          </cell>
          <cell r="FM127">
            <v>0</v>
          </cell>
          <cell r="FN127">
            <v>0</v>
          </cell>
          <cell r="FO127">
            <v>0</v>
          </cell>
          <cell r="FP127">
            <v>0</v>
          </cell>
          <cell r="FQ127">
            <v>0</v>
          </cell>
          <cell r="FR127">
            <v>0</v>
          </cell>
          <cell r="FS127">
            <v>0</v>
          </cell>
        </row>
        <row r="128">
          <cell r="A128">
            <v>0</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t="str">
            <v>144. DIRECCIÓN DE REDES INTEGRADAS DE SALUD LIMA NORTE</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t="str">
            <v>402. SALUD HUARAZ</v>
          </cell>
          <cell r="ET128">
            <v>0</v>
          </cell>
          <cell r="EU128">
            <v>0</v>
          </cell>
          <cell r="EV128">
            <v>0</v>
          </cell>
          <cell r="EW128" t="str">
            <v>408. SALUD HUALGAYOC - BAMBAMARCA</v>
          </cell>
          <cell r="EX128" t="str">
            <v>407. RED DE SERVICIOS DE SALUD CUSCO NORTE</v>
          </cell>
          <cell r="EY128">
            <v>0</v>
          </cell>
          <cell r="EZ128">
            <v>0</v>
          </cell>
          <cell r="FA128">
            <v>0</v>
          </cell>
          <cell r="FB128">
            <v>0</v>
          </cell>
          <cell r="FC128" t="str">
            <v>408. SALUD OTUZCO</v>
          </cell>
          <cell r="FD128">
            <v>0</v>
          </cell>
          <cell r="FE128">
            <v>0</v>
          </cell>
          <cell r="FF128">
            <v>0</v>
          </cell>
          <cell r="FG128">
            <v>0</v>
          </cell>
          <cell r="FH128">
            <v>0</v>
          </cell>
          <cell r="FI128">
            <v>0</v>
          </cell>
          <cell r="FJ128" t="str">
            <v>408. SALUD COLLAO</v>
          </cell>
          <cell r="FK128">
            <v>0</v>
          </cell>
          <cell r="FL128">
            <v>0</v>
          </cell>
          <cell r="FM128">
            <v>0</v>
          </cell>
          <cell r="FN128">
            <v>0</v>
          </cell>
          <cell r="FO128">
            <v>0</v>
          </cell>
          <cell r="FP128">
            <v>0</v>
          </cell>
          <cell r="FQ128">
            <v>0</v>
          </cell>
          <cell r="FR128">
            <v>0</v>
          </cell>
          <cell r="FS128">
            <v>0</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t="str">
            <v>145. DIRECCIÓN DE REDES INTEGRADAS DE SALUD LIMA SUR</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t="str">
            <v>403. SALUD ELEAZAR GUZMAN BARRON</v>
          </cell>
          <cell r="ET129">
            <v>0</v>
          </cell>
          <cell r="EU129">
            <v>0</v>
          </cell>
          <cell r="EV129">
            <v>0</v>
          </cell>
          <cell r="EW129" t="str">
            <v>409. SALUD SANTA CRUZ</v>
          </cell>
          <cell r="EX129" t="str">
            <v>408. HOSPITAL DE ESPINAR</v>
          </cell>
          <cell r="EY129">
            <v>0</v>
          </cell>
          <cell r="EZ129">
            <v>0</v>
          </cell>
          <cell r="FA129">
            <v>0</v>
          </cell>
          <cell r="FB129">
            <v>0</v>
          </cell>
          <cell r="FC129" t="str">
            <v>409. SALUD TRUJILLO ESTE</v>
          </cell>
          <cell r="FD129">
            <v>0</v>
          </cell>
          <cell r="FE129">
            <v>0</v>
          </cell>
          <cell r="FF129">
            <v>0</v>
          </cell>
          <cell r="FG129">
            <v>0</v>
          </cell>
          <cell r="FH129">
            <v>0</v>
          </cell>
          <cell r="FI129">
            <v>0</v>
          </cell>
          <cell r="FJ129" t="str">
            <v>409. SALUD MACUSANI</v>
          </cell>
          <cell r="FK129">
            <v>0</v>
          </cell>
          <cell r="FL129">
            <v>0</v>
          </cell>
          <cell r="FM129">
            <v>0</v>
          </cell>
          <cell r="FN129">
            <v>0</v>
          </cell>
          <cell r="FO129">
            <v>0</v>
          </cell>
          <cell r="FP129">
            <v>0</v>
          </cell>
          <cell r="FQ129">
            <v>0</v>
          </cell>
          <cell r="FR129">
            <v>0</v>
          </cell>
          <cell r="FS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t="str">
            <v>146. DIRECCIÓN DE REDES INTEGRADAS DE SALUD LIMA ESTE</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t="str">
            <v>404. SALUD LA CALETA</v>
          </cell>
          <cell r="ET130">
            <v>0</v>
          </cell>
          <cell r="EU130">
            <v>0</v>
          </cell>
          <cell r="EV130">
            <v>0</v>
          </cell>
          <cell r="EW130">
            <v>0</v>
          </cell>
          <cell r="EX130" t="str">
            <v>409. HOSPITAL ALFREDO CALLO RODRÍGUEZ - SICUANI - CANCHIS</v>
          </cell>
          <cell r="EY130">
            <v>0</v>
          </cell>
          <cell r="EZ130">
            <v>0</v>
          </cell>
          <cell r="FA130">
            <v>0</v>
          </cell>
          <cell r="FB130">
            <v>0</v>
          </cell>
          <cell r="FC130" t="str">
            <v>410. INSTITUTO REGIONAL DE ENFERMEDADES NEOPLASICAS LUIS PINILLOS GANOZA - INREN-NORTE</v>
          </cell>
          <cell r="FD130">
            <v>0</v>
          </cell>
          <cell r="FE130">
            <v>0</v>
          </cell>
          <cell r="FF130">
            <v>0</v>
          </cell>
          <cell r="FG130">
            <v>0</v>
          </cell>
          <cell r="FH130">
            <v>0</v>
          </cell>
          <cell r="FI130">
            <v>0</v>
          </cell>
          <cell r="FJ130" t="str">
            <v>410. SALUD SANDIA</v>
          </cell>
          <cell r="FK130">
            <v>0</v>
          </cell>
          <cell r="FL130">
            <v>0</v>
          </cell>
          <cell r="FM130">
            <v>0</v>
          </cell>
          <cell r="FN130">
            <v>0</v>
          </cell>
          <cell r="FO130">
            <v>0</v>
          </cell>
          <cell r="FP130">
            <v>0</v>
          </cell>
          <cell r="FQ130">
            <v>0</v>
          </cell>
          <cell r="FR130">
            <v>0</v>
          </cell>
          <cell r="FS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t="str">
            <v>405. SALUD CARAZ</v>
          </cell>
          <cell r="ET131">
            <v>0</v>
          </cell>
          <cell r="EU131">
            <v>0</v>
          </cell>
          <cell r="EV131">
            <v>0</v>
          </cell>
          <cell r="EW131">
            <v>0</v>
          </cell>
          <cell r="EX131" t="str">
            <v>410. HOSPITAL DE QUILLABAMBA</v>
          </cell>
          <cell r="EY131">
            <v>0</v>
          </cell>
          <cell r="EZ131">
            <v>0</v>
          </cell>
          <cell r="FA131">
            <v>0</v>
          </cell>
          <cell r="FB131">
            <v>0</v>
          </cell>
          <cell r="FC131" t="str">
            <v>411. SALUD JULCAN</v>
          </cell>
          <cell r="FD131">
            <v>0</v>
          </cell>
          <cell r="FE131">
            <v>0</v>
          </cell>
          <cell r="FF131">
            <v>0</v>
          </cell>
          <cell r="FG131">
            <v>0</v>
          </cell>
          <cell r="FH131">
            <v>0</v>
          </cell>
          <cell r="FI131">
            <v>0</v>
          </cell>
          <cell r="FJ131" t="str">
            <v>411. HOSPITAL REGIONAL MANUEL NUÑEZ BUTRON</v>
          </cell>
          <cell r="FK131">
            <v>0</v>
          </cell>
          <cell r="FL131">
            <v>0</v>
          </cell>
          <cell r="FM131">
            <v>0</v>
          </cell>
          <cell r="FN131">
            <v>0</v>
          </cell>
          <cell r="FO131">
            <v>0</v>
          </cell>
          <cell r="FP131">
            <v>0</v>
          </cell>
          <cell r="FQ131">
            <v>0</v>
          </cell>
          <cell r="FR131">
            <v>0</v>
          </cell>
          <cell r="FS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t="str">
            <v>406. SALUD POMABAMBA</v>
          </cell>
          <cell r="ET132">
            <v>0</v>
          </cell>
          <cell r="EU132">
            <v>0</v>
          </cell>
          <cell r="EV132">
            <v>0</v>
          </cell>
          <cell r="EW132">
            <v>0</v>
          </cell>
          <cell r="EX132" t="str">
            <v>411. SALUD CHUMBIVILCAS</v>
          </cell>
          <cell r="EY132">
            <v>0</v>
          </cell>
          <cell r="EZ132">
            <v>0</v>
          </cell>
          <cell r="FA132">
            <v>0</v>
          </cell>
          <cell r="FB132">
            <v>0</v>
          </cell>
          <cell r="FC132" t="str">
            <v>412. SALUD VIRU</v>
          </cell>
          <cell r="FD132">
            <v>0</v>
          </cell>
          <cell r="FE132">
            <v>0</v>
          </cell>
          <cell r="FF132">
            <v>0</v>
          </cell>
          <cell r="FG132">
            <v>0</v>
          </cell>
          <cell r="FH132">
            <v>0</v>
          </cell>
          <cell r="FI132">
            <v>0</v>
          </cell>
          <cell r="FJ132" t="str">
            <v>412. SALUD LAMPA</v>
          </cell>
          <cell r="FK132">
            <v>0</v>
          </cell>
          <cell r="FL132">
            <v>0</v>
          </cell>
          <cell r="FM132">
            <v>0</v>
          </cell>
          <cell r="FN132">
            <v>0</v>
          </cell>
          <cell r="FO132">
            <v>0</v>
          </cell>
          <cell r="FP132">
            <v>0</v>
          </cell>
          <cell r="FQ132">
            <v>0</v>
          </cell>
          <cell r="FR132">
            <v>0</v>
          </cell>
          <cell r="FS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t="str">
            <v>407. SALUD HUARI</v>
          </cell>
          <cell r="ET133">
            <v>0</v>
          </cell>
          <cell r="EU133">
            <v>0</v>
          </cell>
          <cell r="EV133">
            <v>0</v>
          </cell>
          <cell r="EW133">
            <v>0</v>
          </cell>
          <cell r="EX133">
            <v>0</v>
          </cell>
          <cell r="EY133">
            <v>0</v>
          </cell>
          <cell r="EZ133">
            <v>0</v>
          </cell>
          <cell r="FA133">
            <v>0</v>
          </cell>
          <cell r="FB133">
            <v>0</v>
          </cell>
          <cell r="FC133" t="str">
            <v>413. SALUD ASCOPE</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t="str">
            <v>408. RED DE SALUD PACIFICO SUR</v>
          </cell>
          <cell r="ET134">
            <v>0</v>
          </cell>
          <cell r="EU134">
            <v>0</v>
          </cell>
          <cell r="EV134">
            <v>0</v>
          </cell>
          <cell r="EW134">
            <v>0</v>
          </cell>
          <cell r="EX134">
            <v>0</v>
          </cell>
          <cell r="EY134">
            <v>0</v>
          </cell>
          <cell r="EZ134">
            <v>0</v>
          </cell>
          <cell r="FA134">
            <v>0</v>
          </cell>
          <cell r="FB134">
            <v>0</v>
          </cell>
          <cell r="FC134" t="str">
            <v>414. SALUD GRAN CHIMU</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t="str">
            <v>409. SALUD PACIFICO NORTE</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psime/amatos/AppData/Fidel/AppData/nluquillas/AppData/Local/Microsoft/Windows/INetCache/Content.Outlook/47X29IMS/AS%2036-2019%20-%20SERVICIO%20TELEVISION%20POR%20CABLE%20O%20SATELITE%20PARA%20EL%20MEF/BASES%20INT.%20AS%20036-2019-%20PUBLICAR.doc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92C4-1F71-4263-B4F4-6221B28F54F5}">
  <sheetPr>
    <tabColor theme="0"/>
    <pageSetUpPr fitToPage="1"/>
  </sheetPr>
  <dimension ref="A1:O257"/>
  <sheetViews>
    <sheetView view="pageBreakPreview" zoomScale="77" zoomScaleNormal="89" zoomScaleSheetLayoutView="77" zoomScalePageLayoutView="112" workbookViewId="0">
      <selection activeCell="A13" sqref="A13:A25"/>
    </sheetView>
  </sheetViews>
  <sheetFormatPr baseColWidth="10" defaultColWidth="2" defaultRowHeight="11.25" x14ac:dyDescent="0.2"/>
  <cols>
    <col min="1" max="1" width="21.7109375" style="1401" customWidth="1"/>
    <col min="2" max="2" width="13.28515625" style="1400" customWidth="1"/>
    <col min="3" max="3" width="27.7109375" style="1080" customWidth="1"/>
    <col min="4" max="4" width="23.5703125" style="1080" customWidth="1"/>
    <col min="5" max="5" width="14.5703125" style="1400" customWidth="1"/>
    <col min="6" max="6" width="12.7109375" style="1080" customWidth="1"/>
    <col min="7" max="7" width="21.5703125" style="1400" customWidth="1"/>
    <col min="8" max="8" width="17.28515625" style="1080" customWidth="1"/>
    <col min="9" max="14" width="12.85546875" style="1080" customWidth="1"/>
    <col min="15" max="15" width="4" style="1080" customWidth="1"/>
    <col min="16" max="34" width="6.7109375" style="1080" customWidth="1"/>
    <col min="35" max="16384" width="2" style="1080"/>
  </cols>
  <sheetData>
    <row r="1" spans="1:14" ht="18" x14ac:dyDescent="0.2">
      <c r="A1" s="862" t="s">
        <v>427</v>
      </c>
      <c r="B1" s="1445"/>
      <c r="C1" s="1441"/>
      <c r="D1" s="1441"/>
      <c r="E1" s="1444"/>
      <c r="F1" s="1443"/>
      <c r="G1" s="1442"/>
      <c r="H1" s="1441"/>
      <c r="I1" s="1441"/>
      <c r="J1" s="1441"/>
      <c r="K1" s="1439"/>
      <c r="L1" s="1439"/>
      <c r="M1" s="1440"/>
      <c r="N1" s="1439"/>
    </row>
    <row r="2" spans="1:14" ht="15.75" x14ac:dyDescent="0.2">
      <c r="A2" s="861" t="s">
        <v>3621</v>
      </c>
      <c r="B2" s="1445"/>
      <c r="C2" s="1441"/>
      <c r="D2" s="1441"/>
      <c r="E2" s="1444"/>
      <c r="F2" s="1443"/>
      <c r="G2" s="1442"/>
      <c r="H2" s="1441"/>
      <c r="I2" s="1441"/>
      <c r="J2" s="1441"/>
      <c r="K2" s="1439"/>
      <c r="L2" s="1439"/>
      <c r="M2" s="1440"/>
      <c r="N2" s="1439"/>
    </row>
    <row r="3" spans="1:14" ht="23.25" x14ac:dyDescent="0.2">
      <c r="A3" s="1576" t="s">
        <v>29026</v>
      </c>
      <c r="B3" s="1576"/>
      <c r="C3" s="1576"/>
      <c r="D3" s="1576"/>
      <c r="E3" s="1576"/>
      <c r="F3" s="1576"/>
      <c r="G3" s="1576"/>
      <c r="H3" s="1576"/>
      <c r="I3" s="1576"/>
      <c r="J3" s="1576"/>
      <c r="K3" s="1576"/>
      <c r="L3" s="1576"/>
      <c r="M3" s="1576"/>
      <c r="N3" s="1576"/>
    </row>
    <row r="4" spans="1:14" ht="14.25" x14ac:dyDescent="0.2">
      <c r="A4" s="1446"/>
      <c r="B4" s="1445"/>
      <c r="C4" s="1441"/>
      <c r="D4" s="1441"/>
      <c r="E4" s="1444"/>
      <c r="F4" s="1443"/>
      <c r="G4" s="1442"/>
      <c r="H4" s="1441"/>
      <c r="I4" s="1441"/>
      <c r="J4" s="1441"/>
      <c r="K4" s="1439"/>
      <c r="L4" s="1439"/>
      <c r="M4" s="1440"/>
      <c r="N4" s="1439"/>
    </row>
    <row r="5" spans="1:14" ht="23.25" x14ac:dyDescent="0.2">
      <c r="A5" s="1576" t="s">
        <v>627</v>
      </c>
      <c r="B5" s="1576"/>
      <c r="C5" s="1576"/>
      <c r="D5" s="1576"/>
      <c r="E5" s="1576"/>
      <c r="F5" s="1576"/>
      <c r="G5" s="1576"/>
      <c r="H5" s="1576"/>
      <c r="I5" s="1576"/>
      <c r="J5" s="1576"/>
      <c r="K5" s="1576"/>
      <c r="L5" s="1576"/>
      <c r="M5" s="1576"/>
      <c r="N5" s="1576"/>
    </row>
    <row r="6" spans="1:14" ht="23.25" x14ac:dyDescent="0.2">
      <c r="A6" s="1456"/>
      <c r="B6" s="864"/>
      <c r="C6" s="857"/>
      <c r="D6" s="857"/>
      <c r="E6" s="859"/>
      <c r="F6" s="857"/>
      <c r="G6" s="858"/>
      <c r="H6" s="857"/>
      <c r="I6" s="857"/>
      <c r="J6" s="856"/>
      <c r="K6" s="854"/>
      <c r="L6" s="854"/>
      <c r="M6" s="855"/>
      <c r="N6" s="854"/>
    </row>
    <row r="7" spans="1:14" ht="23.25" x14ac:dyDescent="0.2">
      <c r="A7" s="1577" t="s">
        <v>29025</v>
      </c>
      <c r="B7" s="1577"/>
      <c r="C7" s="1577"/>
      <c r="D7" s="1577"/>
      <c r="E7" s="1577"/>
      <c r="F7" s="1577"/>
      <c r="G7" s="1577"/>
      <c r="H7" s="1577"/>
      <c r="I7" s="1577"/>
      <c r="J7" s="1577"/>
      <c r="K7" s="1577"/>
      <c r="L7" s="1577"/>
      <c r="M7" s="1577"/>
      <c r="N7" s="1577"/>
    </row>
    <row r="8" spans="1:14" x14ac:dyDescent="0.2">
      <c r="A8" s="1455"/>
      <c r="B8" s="852"/>
      <c r="C8" s="848"/>
      <c r="D8" s="848"/>
      <c r="E8" s="851"/>
      <c r="F8" s="850"/>
      <c r="G8" s="849"/>
      <c r="H8" s="848"/>
      <c r="I8" s="848"/>
      <c r="J8" s="848"/>
      <c r="K8" s="846"/>
      <c r="L8" s="846"/>
      <c r="M8" s="847"/>
      <c r="N8" s="846"/>
    </row>
    <row r="9" spans="1:14" ht="15" x14ac:dyDescent="0.2">
      <c r="A9" s="964" t="s">
        <v>2</v>
      </c>
      <c r="B9" s="1454" t="s">
        <v>29024</v>
      </c>
      <c r="C9" s="1453"/>
      <c r="D9" s="1452"/>
      <c r="E9" s="1451"/>
      <c r="F9" s="1449"/>
      <c r="G9" s="1450"/>
      <c r="H9" s="1449"/>
      <c r="I9" s="1449"/>
      <c r="J9" s="1449"/>
      <c r="K9" s="1447"/>
      <c r="L9" s="1447"/>
      <c r="M9" s="1448"/>
      <c r="N9" s="1447"/>
    </row>
    <row r="10" spans="1:14" ht="14.25" x14ac:dyDescent="0.2">
      <c r="A10" s="1446"/>
      <c r="B10" s="1445"/>
      <c r="C10" s="1441"/>
      <c r="D10" s="1441"/>
      <c r="E10" s="1444"/>
      <c r="F10" s="1443"/>
      <c r="G10" s="1442"/>
      <c r="H10" s="1441"/>
      <c r="I10" s="1441"/>
      <c r="J10" s="1441"/>
      <c r="K10" s="1439"/>
      <c r="L10" s="1439"/>
      <c r="M10" s="1440"/>
      <c r="N10" s="1439"/>
    </row>
    <row r="11" spans="1:14" ht="11.25" customHeight="1" x14ac:dyDescent="0.2">
      <c r="A11" s="1568" t="s">
        <v>29023</v>
      </c>
      <c r="B11" s="1568" t="s">
        <v>29022</v>
      </c>
      <c r="C11" s="1568" t="s">
        <v>29021</v>
      </c>
      <c r="D11" s="1568" t="s">
        <v>29020</v>
      </c>
      <c r="E11" s="1568" t="s">
        <v>29019</v>
      </c>
      <c r="F11" s="1568" t="s">
        <v>29018</v>
      </c>
      <c r="G11" s="1568" t="s">
        <v>29017</v>
      </c>
      <c r="H11" s="1568" t="s">
        <v>29016</v>
      </c>
      <c r="I11" s="1568">
        <v>2019</v>
      </c>
      <c r="J11" s="1568"/>
      <c r="K11" s="1568">
        <v>2020</v>
      </c>
      <c r="L11" s="1568"/>
      <c r="M11" s="1550">
        <v>2021</v>
      </c>
      <c r="N11" s="1550">
        <v>2022</v>
      </c>
    </row>
    <row r="12" spans="1:14" ht="34.5" customHeight="1" x14ac:dyDescent="0.2">
      <c r="A12" s="1568"/>
      <c r="B12" s="1568"/>
      <c r="C12" s="1568"/>
      <c r="D12" s="1568"/>
      <c r="E12" s="1568"/>
      <c r="F12" s="1568"/>
      <c r="G12" s="1568"/>
      <c r="H12" s="1568"/>
      <c r="I12" s="1550" t="s">
        <v>29013</v>
      </c>
      <c r="J12" s="1550" t="s">
        <v>29015</v>
      </c>
      <c r="K12" s="1550" t="s">
        <v>29013</v>
      </c>
      <c r="L12" s="1550" t="s">
        <v>29014</v>
      </c>
      <c r="M12" s="1550" t="s">
        <v>29013</v>
      </c>
      <c r="N12" s="1550" t="s">
        <v>29013</v>
      </c>
    </row>
    <row r="13" spans="1:14" ht="22.5" x14ac:dyDescent="0.2">
      <c r="A13" s="1566" t="s">
        <v>29012</v>
      </c>
      <c r="B13" s="1575" t="s">
        <v>29011</v>
      </c>
      <c r="C13" s="1566" t="s">
        <v>29010</v>
      </c>
      <c r="D13" s="1548" t="s">
        <v>29009</v>
      </c>
      <c r="E13" s="1407">
        <v>2.1000000000000001E-2</v>
      </c>
      <c r="F13" s="1418" t="s">
        <v>29003</v>
      </c>
      <c r="G13" s="1433" t="s">
        <v>29001</v>
      </c>
      <c r="H13" s="1547" t="s">
        <v>29000</v>
      </c>
      <c r="I13" s="1418" t="s">
        <v>29008</v>
      </c>
      <c r="J13" s="1418" t="s">
        <v>29007</v>
      </c>
      <c r="K13" s="1426" t="s">
        <v>29006</v>
      </c>
      <c r="L13" s="1418" t="s">
        <v>29005</v>
      </c>
      <c r="M13" s="1426" t="s">
        <v>29004</v>
      </c>
      <c r="N13" s="1418" t="s">
        <v>29003</v>
      </c>
    </row>
    <row r="14" spans="1:14" ht="22.5" x14ac:dyDescent="0.2">
      <c r="A14" s="1566"/>
      <c r="B14" s="1575"/>
      <c r="C14" s="1566"/>
      <c r="D14" s="1548" t="s">
        <v>29002</v>
      </c>
      <c r="E14" s="1426">
        <v>0.23300000000000001</v>
      </c>
      <c r="F14" s="1426" t="s">
        <v>28994</v>
      </c>
      <c r="G14" s="1433" t="s">
        <v>29001</v>
      </c>
      <c r="H14" s="1547" t="s">
        <v>29000</v>
      </c>
      <c r="I14" s="1434" t="s">
        <v>28999</v>
      </c>
      <c r="J14" s="1426" t="s">
        <v>28998</v>
      </c>
      <c r="K14" s="1434" t="s">
        <v>28997</v>
      </c>
      <c r="L14" s="1426" t="s">
        <v>28996</v>
      </c>
      <c r="M14" s="1426" t="s">
        <v>28995</v>
      </c>
      <c r="N14" s="1426" t="s">
        <v>28994</v>
      </c>
    </row>
    <row r="15" spans="1:14" ht="33.75" x14ac:dyDescent="0.2">
      <c r="A15" s="1566"/>
      <c r="B15" s="1575"/>
      <c r="C15" s="1566"/>
      <c r="D15" s="1548" t="s">
        <v>28993</v>
      </c>
      <c r="E15" s="1418">
        <v>0.76100000000000001</v>
      </c>
      <c r="F15" s="1418">
        <v>0.82</v>
      </c>
      <c r="G15" s="1433" t="s">
        <v>28930</v>
      </c>
      <c r="H15" s="1433" t="s">
        <v>28992</v>
      </c>
      <c r="I15" s="1418">
        <v>0.83</v>
      </c>
      <c r="J15" s="1418">
        <v>0.88900000000000001</v>
      </c>
      <c r="K15" s="1418">
        <v>0.89</v>
      </c>
      <c r="L15" s="1418">
        <v>0.749</v>
      </c>
      <c r="M15" s="1418">
        <v>0.8</v>
      </c>
      <c r="N15" s="1418">
        <v>0.82</v>
      </c>
    </row>
    <row r="16" spans="1:14" ht="33.75" x14ac:dyDescent="0.2">
      <c r="A16" s="1566"/>
      <c r="B16" s="1575" t="s">
        <v>28991</v>
      </c>
      <c r="C16" s="1548" t="s">
        <v>28990</v>
      </c>
      <c r="D16" s="1548" t="s">
        <v>28989</v>
      </c>
      <c r="E16" s="1418">
        <v>-1.2E-2</v>
      </c>
      <c r="F16" s="1438" t="s">
        <v>28981</v>
      </c>
      <c r="G16" s="1433" t="s">
        <v>28988</v>
      </c>
      <c r="H16" s="1433" t="s">
        <v>28987</v>
      </c>
      <c r="I16" s="1438" t="s">
        <v>28986</v>
      </c>
      <c r="J16" s="1438" t="s">
        <v>28985</v>
      </c>
      <c r="K16" s="1438" t="s">
        <v>28984</v>
      </c>
      <c r="L16" s="1438" t="s">
        <v>28983</v>
      </c>
      <c r="M16" s="1438" t="s">
        <v>28982</v>
      </c>
      <c r="N16" s="1438" t="s">
        <v>28981</v>
      </c>
    </row>
    <row r="17" spans="1:14" ht="33.75" x14ac:dyDescent="0.2">
      <c r="A17" s="1566"/>
      <c r="B17" s="1575"/>
      <c r="C17" s="1566" t="s">
        <v>28980</v>
      </c>
      <c r="D17" s="1548" t="s">
        <v>28979</v>
      </c>
      <c r="E17" s="1547" t="s">
        <v>143</v>
      </c>
      <c r="F17" s="1407">
        <v>0.2</v>
      </c>
      <c r="G17" s="1547" t="s">
        <v>28977</v>
      </c>
      <c r="H17" s="1547" t="s">
        <v>28974</v>
      </c>
      <c r="I17" s="1407">
        <v>0.17</v>
      </c>
      <c r="J17" s="1407">
        <v>0.17599999999999999</v>
      </c>
      <c r="K17" s="1407">
        <v>0.17399999999999999</v>
      </c>
      <c r="L17" s="1407">
        <v>0.16</v>
      </c>
      <c r="M17" s="1407">
        <v>0.19</v>
      </c>
      <c r="N17" s="1407">
        <v>0.2</v>
      </c>
    </row>
    <row r="18" spans="1:14" ht="33.75" x14ac:dyDescent="0.2">
      <c r="A18" s="1566"/>
      <c r="B18" s="1575"/>
      <c r="C18" s="1566"/>
      <c r="D18" s="1548" t="s">
        <v>28978</v>
      </c>
      <c r="E18" s="1547" t="s">
        <v>143</v>
      </c>
      <c r="F18" s="1435">
        <v>0.4</v>
      </c>
      <c r="G18" s="1547" t="s">
        <v>28977</v>
      </c>
      <c r="H18" s="1547" t="s">
        <v>28974</v>
      </c>
      <c r="I18" s="1437">
        <v>0.4</v>
      </c>
      <c r="J18" s="1436">
        <v>0.28910000000000002</v>
      </c>
      <c r="K18" s="1435">
        <v>0.4</v>
      </c>
      <c r="L18" s="1435">
        <v>0.2</v>
      </c>
      <c r="M18" s="1435">
        <v>0.35</v>
      </c>
      <c r="N18" s="1435">
        <v>0.4</v>
      </c>
    </row>
    <row r="19" spans="1:14" ht="33.75" x14ac:dyDescent="0.2">
      <c r="A19" s="1566"/>
      <c r="B19" s="1575"/>
      <c r="C19" s="1566"/>
      <c r="D19" s="1548" t="s">
        <v>28976</v>
      </c>
      <c r="E19" s="1547" t="s">
        <v>143</v>
      </c>
      <c r="F19" s="1435">
        <v>0.48</v>
      </c>
      <c r="G19" s="1547" t="s">
        <v>28975</v>
      </c>
      <c r="H19" s="1547" t="s">
        <v>28974</v>
      </c>
      <c r="I19" s="1426">
        <v>0.505</v>
      </c>
      <c r="J19" s="1436">
        <v>0.495</v>
      </c>
      <c r="K19" s="1435">
        <v>0.51600000000000001</v>
      </c>
      <c r="L19" s="1435">
        <v>0.51600000000000001</v>
      </c>
      <c r="M19" s="1435">
        <v>0.48</v>
      </c>
      <c r="N19" s="1435">
        <v>0.48</v>
      </c>
    </row>
    <row r="20" spans="1:14" ht="33.75" x14ac:dyDescent="0.2">
      <c r="A20" s="1566"/>
      <c r="B20" s="1552" t="s">
        <v>28973</v>
      </c>
      <c r="C20" s="1548" t="s">
        <v>28972</v>
      </c>
      <c r="D20" s="1548" t="s">
        <v>28971</v>
      </c>
      <c r="E20" s="1426">
        <v>0.20100000000000001</v>
      </c>
      <c r="F20" s="1418" t="s">
        <v>28964</v>
      </c>
      <c r="G20" s="1433" t="s">
        <v>28960</v>
      </c>
      <c r="H20" s="1547" t="s">
        <v>28970</v>
      </c>
      <c r="I20" s="1418" t="s">
        <v>28969</v>
      </c>
      <c r="J20" s="1418" t="s">
        <v>28968</v>
      </c>
      <c r="K20" s="1418" t="s">
        <v>28967</v>
      </c>
      <c r="L20" s="1418" t="s">
        <v>28966</v>
      </c>
      <c r="M20" s="1418" t="s">
        <v>28965</v>
      </c>
      <c r="N20" s="1418" t="s">
        <v>28964</v>
      </c>
    </row>
    <row r="21" spans="1:14" ht="33.75" x14ac:dyDescent="0.2">
      <c r="A21" s="1566"/>
      <c r="B21" s="1575" t="s">
        <v>28963</v>
      </c>
      <c r="C21" s="1566" t="s">
        <v>28962</v>
      </c>
      <c r="D21" s="1548" t="s">
        <v>28961</v>
      </c>
      <c r="E21" s="1418">
        <v>5.2999999999999999E-2</v>
      </c>
      <c r="F21" s="1434" t="s">
        <v>28954</v>
      </c>
      <c r="G21" s="1433" t="s">
        <v>28960</v>
      </c>
      <c r="H21" s="1547" t="s">
        <v>28930</v>
      </c>
      <c r="I21" s="1434" t="s">
        <v>28959</v>
      </c>
      <c r="J21" s="1434" t="s">
        <v>28958</v>
      </c>
      <c r="K21" s="1434" t="s">
        <v>28957</v>
      </c>
      <c r="L21" s="1434" t="s">
        <v>28956</v>
      </c>
      <c r="M21" s="1434" t="s">
        <v>28955</v>
      </c>
      <c r="N21" s="1434" t="s">
        <v>28954</v>
      </c>
    </row>
    <row r="22" spans="1:14" ht="22.5" x14ac:dyDescent="0.2">
      <c r="A22" s="1566"/>
      <c r="B22" s="1575"/>
      <c r="C22" s="1566"/>
      <c r="D22" s="1548" t="s">
        <v>28953</v>
      </c>
      <c r="E22" s="1426" t="s">
        <v>28949</v>
      </c>
      <c r="F22" s="1426" t="s">
        <v>28945</v>
      </c>
      <c r="G22" s="1547" t="s">
        <v>28952</v>
      </c>
      <c r="H22" s="1547" t="s">
        <v>28951</v>
      </c>
      <c r="I22" s="1426" t="s">
        <v>28950</v>
      </c>
      <c r="J22" s="1426" t="s">
        <v>28949</v>
      </c>
      <c r="K22" s="1426" t="s">
        <v>28948</v>
      </c>
      <c r="L22" s="1426" t="s">
        <v>28947</v>
      </c>
      <c r="M22" s="1426" t="s">
        <v>28946</v>
      </c>
      <c r="N22" s="1426" t="s">
        <v>28945</v>
      </c>
    </row>
    <row r="23" spans="1:14" ht="33.75" x14ac:dyDescent="0.2">
      <c r="A23" s="1566"/>
      <c r="B23" s="1575" t="s">
        <v>28944</v>
      </c>
      <c r="C23" s="1548" t="s">
        <v>28943</v>
      </c>
      <c r="D23" s="1548" t="s">
        <v>28942</v>
      </c>
      <c r="E23" s="1403">
        <v>0.70799999999999996</v>
      </c>
      <c r="F23" s="1403">
        <v>0.66</v>
      </c>
      <c r="G23" s="1547" t="s">
        <v>28941</v>
      </c>
      <c r="H23" s="1547" t="s">
        <v>28940</v>
      </c>
      <c r="I23" s="1418">
        <v>0.65500000000000003</v>
      </c>
      <c r="J23" s="1418">
        <v>0.66500000000000004</v>
      </c>
      <c r="K23" s="1418">
        <v>0.67900000000000005</v>
      </c>
      <c r="L23" s="1418">
        <v>0.66200000000000003</v>
      </c>
      <c r="M23" s="1418" t="s">
        <v>28939</v>
      </c>
      <c r="N23" s="1418">
        <v>0.66700000000000004</v>
      </c>
    </row>
    <row r="24" spans="1:14" ht="56.25" x14ac:dyDescent="0.2">
      <c r="A24" s="1566"/>
      <c r="B24" s="1575"/>
      <c r="C24" s="1548" t="s">
        <v>28938</v>
      </c>
      <c r="D24" s="1548" t="s">
        <v>28937</v>
      </c>
      <c r="E24" s="1403">
        <v>0.83</v>
      </c>
      <c r="F24" s="1403">
        <v>0.98</v>
      </c>
      <c r="G24" s="1547" t="s">
        <v>28936</v>
      </c>
      <c r="H24" s="1547" t="s">
        <v>28935</v>
      </c>
      <c r="I24" s="1403">
        <v>0.94</v>
      </c>
      <c r="J24" s="1407">
        <v>0.97099999999999997</v>
      </c>
      <c r="K24" s="1403">
        <v>0.96</v>
      </c>
      <c r="L24" s="1403">
        <v>0.98</v>
      </c>
      <c r="M24" s="1403">
        <v>0.97</v>
      </c>
      <c r="N24" s="1403">
        <v>0.98</v>
      </c>
    </row>
    <row r="25" spans="1:14" ht="22.5" x14ac:dyDescent="0.2">
      <c r="A25" s="1566"/>
      <c r="B25" s="1547" t="s">
        <v>28934</v>
      </c>
      <c r="C25" s="1548" t="s">
        <v>28933</v>
      </c>
      <c r="D25" s="1548" t="s">
        <v>28932</v>
      </c>
      <c r="E25" s="1433" t="s">
        <v>28931</v>
      </c>
      <c r="F25" s="1547" t="s">
        <v>28923</v>
      </c>
      <c r="G25" s="1433" t="s">
        <v>28930</v>
      </c>
      <c r="H25" s="1433" t="s">
        <v>28929</v>
      </c>
      <c r="I25" s="1547" t="s">
        <v>28928</v>
      </c>
      <c r="J25" s="1547" t="s">
        <v>28927</v>
      </c>
      <c r="K25" s="1547" t="s">
        <v>28926</v>
      </c>
      <c r="L25" s="1547" t="s">
        <v>28925</v>
      </c>
      <c r="M25" s="1547" t="s">
        <v>28924</v>
      </c>
      <c r="N25" s="1547" t="s">
        <v>28923</v>
      </c>
    </row>
    <row r="26" spans="1:14" ht="11.25" customHeight="1" x14ac:dyDescent="0.2">
      <c r="A26" s="1568" t="s">
        <v>29023</v>
      </c>
      <c r="B26" s="1568" t="s">
        <v>29022</v>
      </c>
      <c r="C26" s="1568" t="s">
        <v>29021</v>
      </c>
      <c r="D26" s="1568" t="s">
        <v>29020</v>
      </c>
      <c r="E26" s="1568" t="s">
        <v>29019</v>
      </c>
      <c r="F26" s="1568" t="s">
        <v>29018</v>
      </c>
      <c r="G26" s="1568" t="s">
        <v>29017</v>
      </c>
      <c r="H26" s="1568" t="s">
        <v>29016</v>
      </c>
      <c r="I26" s="1568">
        <v>2019</v>
      </c>
      <c r="J26" s="1568"/>
      <c r="K26" s="1568">
        <v>2020</v>
      </c>
      <c r="L26" s="1568"/>
      <c r="M26" s="1550">
        <v>2021</v>
      </c>
      <c r="N26" s="1550">
        <v>2022</v>
      </c>
    </row>
    <row r="27" spans="1:14" ht="33.75" customHeight="1" x14ac:dyDescent="0.2">
      <c r="A27" s="1568"/>
      <c r="B27" s="1568"/>
      <c r="C27" s="1568"/>
      <c r="D27" s="1568"/>
      <c r="E27" s="1568"/>
      <c r="F27" s="1568"/>
      <c r="G27" s="1568"/>
      <c r="H27" s="1568"/>
      <c r="I27" s="1550" t="s">
        <v>29013</v>
      </c>
      <c r="J27" s="1550" t="s">
        <v>29015</v>
      </c>
      <c r="K27" s="1550" t="s">
        <v>29013</v>
      </c>
      <c r="L27" s="1550" t="s">
        <v>29014</v>
      </c>
      <c r="M27" s="1550" t="s">
        <v>29013</v>
      </c>
      <c r="N27" s="1550" t="s">
        <v>29013</v>
      </c>
    </row>
    <row r="28" spans="1:14" ht="45" x14ac:dyDescent="0.2">
      <c r="A28" s="1578" t="s">
        <v>28908</v>
      </c>
      <c r="B28" s="1575" t="s">
        <v>28902</v>
      </c>
      <c r="C28" s="1566" t="s">
        <v>28922</v>
      </c>
      <c r="D28" s="1548" t="s">
        <v>28921</v>
      </c>
      <c r="E28" s="1432" t="s">
        <v>28920</v>
      </c>
      <c r="F28" s="1431">
        <v>4305</v>
      </c>
      <c r="G28" s="1549" t="s">
        <v>28917</v>
      </c>
      <c r="H28" s="1548" t="s">
        <v>28898</v>
      </c>
      <c r="I28" s="1430">
        <v>4678</v>
      </c>
      <c r="J28" s="1430">
        <v>351.7</v>
      </c>
      <c r="K28" s="1431">
        <v>3900</v>
      </c>
      <c r="L28" s="1431">
        <v>550</v>
      </c>
      <c r="M28" s="1431">
        <v>2356</v>
      </c>
      <c r="N28" s="1431">
        <v>4305</v>
      </c>
    </row>
    <row r="29" spans="1:14" ht="45" x14ac:dyDescent="0.2">
      <c r="A29" s="1579"/>
      <c r="B29" s="1575"/>
      <c r="C29" s="1566"/>
      <c r="D29" s="1548" t="s">
        <v>28919</v>
      </c>
      <c r="E29" s="1547" t="s">
        <v>28918</v>
      </c>
      <c r="F29" s="1547" t="s">
        <v>28889</v>
      </c>
      <c r="G29" s="1549" t="s">
        <v>28917</v>
      </c>
      <c r="H29" s="1548" t="s">
        <v>28898</v>
      </c>
      <c r="I29" s="1547">
        <v>6</v>
      </c>
      <c r="J29" s="1547">
        <v>4</v>
      </c>
      <c r="K29" s="1547" t="s">
        <v>28889</v>
      </c>
      <c r="L29" s="1547" t="s">
        <v>28889</v>
      </c>
      <c r="M29" s="1547" t="s">
        <v>28889</v>
      </c>
      <c r="N29" s="1547" t="s">
        <v>28889</v>
      </c>
    </row>
    <row r="30" spans="1:14" ht="45" x14ac:dyDescent="0.2">
      <c r="A30" s="1579"/>
      <c r="B30" s="1575"/>
      <c r="C30" s="1566"/>
      <c r="D30" s="1548" t="s">
        <v>28916</v>
      </c>
      <c r="E30" s="1547" t="s">
        <v>28915</v>
      </c>
      <c r="F30" s="1547" t="s">
        <v>28889</v>
      </c>
      <c r="G30" s="1549" t="s">
        <v>28914</v>
      </c>
      <c r="H30" s="1405" t="s">
        <v>28913</v>
      </c>
      <c r="I30" s="1547">
        <v>100</v>
      </c>
      <c r="J30" s="1547">
        <v>23</v>
      </c>
      <c r="K30" s="1547" t="s">
        <v>28889</v>
      </c>
      <c r="L30" s="1547" t="s">
        <v>28889</v>
      </c>
      <c r="M30" s="1547" t="s">
        <v>28889</v>
      </c>
      <c r="N30" s="1547" t="s">
        <v>28889</v>
      </c>
    </row>
    <row r="31" spans="1:14" ht="56.25" x14ac:dyDescent="0.2">
      <c r="A31" s="1579"/>
      <c r="B31" s="1575"/>
      <c r="C31" s="1566"/>
      <c r="D31" s="1548" t="s">
        <v>28912</v>
      </c>
      <c r="E31" s="1407" t="s">
        <v>28911</v>
      </c>
      <c r="F31" s="1547" t="s">
        <v>28889</v>
      </c>
      <c r="G31" s="1549" t="s">
        <v>28910</v>
      </c>
      <c r="H31" s="1405" t="s">
        <v>28909</v>
      </c>
      <c r="I31" s="1407">
        <v>7.4999999999999997E-2</v>
      </c>
      <c r="J31" s="1407">
        <v>0.1027</v>
      </c>
      <c r="K31" s="1547" t="s">
        <v>28889</v>
      </c>
      <c r="L31" s="1547" t="s">
        <v>28889</v>
      </c>
      <c r="M31" s="1547" t="s">
        <v>28889</v>
      </c>
      <c r="N31" s="1547" t="s">
        <v>28889</v>
      </c>
    </row>
    <row r="32" spans="1:14" ht="78.75" x14ac:dyDescent="0.2">
      <c r="A32" s="1579"/>
      <c r="B32" s="1547" t="s">
        <v>28793</v>
      </c>
      <c r="C32" s="1405" t="s">
        <v>28907</v>
      </c>
      <c r="D32" s="1405" t="s">
        <v>28906</v>
      </c>
      <c r="E32" s="1547" t="s">
        <v>28905</v>
      </c>
      <c r="F32" s="1547" t="s">
        <v>28889</v>
      </c>
      <c r="G32" s="1549" t="s">
        <v>28904</v>
      </c>
      <c r="H32" s="1405" t="s">
        <v>28903</v>
      </c>
      <c r="I32" s="1428">
        <v>0.82899999999999996</v>
      </c>
      <c r="J32" s="1428">
        <v>0.54</v>
      </c>
      <c r="K32" s="1547" t="s">
        <v>28889</v>
      </c>
      <c r="L32" s="1547" t="s">
        <v>28889</v>
      </c>
      <c r="M32" s="1547" t="s">
        <v>28889</v>
      </c>
      <c r="N32" s="1547" t="s">
        <v>28889</v>
      </c>
    </row>
    <row r="33" spans="1:14" ht="67.5" x14ac:dyDescent="0.2">
      <c r="A33" s="1579"/>
      <c r="B33" s="1547" t="s">
        <v>28902</v>
      </c>
      <c r="C33" s="1548" t="s">
        <v>28901</v>
      </c>
      <c r="D33" s="1405" t="s">
        <v>28900</v>
      </c>
      <c r="E33" s="1547" t="s">
        <v>28899</v>
      </c>
      <c r="F33" s="1431">
        <v>4305</v>
      </c>
      <c r="G33" s="1549" t="s">
        <v>28891</v>
      </c>
      <c r="H33" s="1549" t="s">
        <v>28898</v>
      </c>
      <c r="I33" s="1428" t="s">
        <v>28889</v>
      </c>
      <c r="J33" s="1428" t="s">
        <v>28889</v>
      </c>
      <c r="K33" s="1430">
        <v>3900</v>
      </c>
      <c r="L33" s="1430">
        <v>550</v>
      </c>
      <c r="M33" s="1430">
        <v>2356</v>
      </c>
      <c r="N33" s="1430">
        <v>4305</v>
      </c>
    </row>
    <row r="34" spans="1:14" ht="67.5" x14ac:dyDescent="0.2">
      <c r="A34" s="1579"/>
      <c r="B34" s="1575" t="s">
        <v>28793</v>
      </c>
      <c r="C34" s="1405" t="s">
        <v>28897</v>
      </c>
      <c r="D34" s="1405" t="s">
        <v>28896</v>
      </c>
      <c r="E34" s="1547" t="s">
        <v>28892</v>
      </c>
      <c r="F34" s="1429">
        <v>0.8</v>
      </c>
      <c r="G34" s="1549" t="s">
        <v>28891</v>
      </c>
      <c r="H34" s="1405" t="s">
        <v>28895</v>
      </c>
      <c r="I34" s="1428" t="s">
        <v>28889</v>
      </c>
      <c r="J34" s="1428" t="s">
        <v>28889</v>
      </c>
      <c r="K34" s="1403">
        <v>0.2</v>
      </c>
      <c r="L34" s="1403">
        <v>0.1</v>
      </c>
      <c r="M34" s="1403">
        <v>0.4</v>
      </c>
      <c r="N34" s="1403">
        <v>0.8</v>
      </c>
    </row>
    <row r="35" spans="1:14" ht="45" x14ac:dyDescent="0.2">
      <c r="A35" s="1580"/>
      <c r="B35" s="1575"/>
      <c r="C35" s="1405" t="s">
        <v>28894</v>
      </c>
      <c r="D35" s="1405" t="s">
        <v>28893</v>
      </c>
      <c r="E35" s="1547" t="s">
        <v>28892</v>
      </c>
      <c r="F35" s="1429">
        <v>1</v>
      </c>
      <c r="G35" s="1549" t="s">
        <v>28891</v>
      </c>
      <c r="H35" s="1405" t="s">
        <v>28890</v>
      </c>
      <c r="I35" s="1428" t="s">
        <v>28889</v>
      </c>
      <c r="J35" s="1428" t="s">
        <v>28889</v>
      </c>
      <c r="K35" s="1403">
        <v>0.4</v>
      </c>
      <c r="L35" s="1403">
        <v>0.2</v>
      </c>
      <c r="M35" s="1403">
        <v>0.8</v>
      </c>
      <c r="N35" s="1403">
        <v>1</v>
      </c>
    </row>
    <row r="36" spans="1:14" ht="33.75" customHeight="1" x14ac:dyDescent="0.2">
      <c r="A36" s="1578" t="s">
        <v>28888</v>
      </c>
      <c r="B36" s="1575" t="s">
        <v>28797</v>
      </c>
      <c r="C36" s="1566" t="s">
        <v>28887</v>
      </c>
      <c r="D36" s="1548" t="s">
        <v>28867</v>
      </c>
      <c r="E36" s="1407" t="s">
        <v>28866</v>
      </c>
      <c r="F36" s="1547" t="s">
        <v>28861</v>
      </c>
      <c r="G36" s="1547" t="s">
        <v>28308</v>
      </c>
      <c r="H36" s="1547" t="s">
        <v>28308</v>
      </c>
      <c r="I36" s="1547" t="s">
        <v>28865</v>
      </c>
      <c r="J36" s="1422" t="s">
        <v>28864</v>
      </c>
      <c r="K36" s="1547" t="s">
        <v>28863</v>
      </c>
      <c r="L36" s="1547" t="s">
        <v>28863</v>
      </c>
      <c r="M36" s="1547" t="s">
        <v>28862</v>
      </c>
      <c r="N36" s="1547" t="s">
        <v>28861</v>
      </c>
    </row>
    <row r="37" spans="1:14" ht="22.5" x14ac:dyDescent="0.2">
      <c r="A37" s="1579"/>
      <c r="B37" s="1575"/>
      <c r="C37" s="1566"/>
      <c r="D37" s="1548" t="s">
        <v>28860</v>
      </c>
      <c r="E37" s="1412" t="s">
        <v>28886</v>
      </c>
      <c r="F37" s="1547" t="s">
        <v>28854</v>
      </c>
      <c r="G37" s="1547" t="s">
        <v>28308</v>
      </c>
      <c r="H37" s="1547" t="s">
        <v>28308</v>
      </c>
      <c r="I37" s="1547" t="s">
        <v>28858</v>
      </c>
      <c r="J37" s="1422" t="s">
        <v>28857</v>
      </c>
      <c r="K37" s="1547" t="s">
        <v>28856</v>
      </c>
      <c r="L37" s="1547" t="s">
        <v>28856</v>
      </c>
      <c r="M37" s="1547" t="s">
        <v>28855</v>
      </c>
      <c r="N37" s="1547" t="s">
        <v>28854</v>
      </c>
    </row>
    <row r="38" spans="1:14" ht="33.75" x14ac:dyDescent="0.2">
      <c r="A38" s="1579"/>
      <c r="B38" s="1575"/>
      <c r="C38" s="1566"/>
      <c r="D38" s="1548" t="s">
        <v>28853</v>
      </c>
      <c r="E38" s="1407" t="s">
        <v>28852</v>
      </c>
      <c r="F38" s="1415">
        <v>1</v>
      </c>
      <c r="G38" s="1547" t="s">
        <v>28308</v>
      </c>
      <c r="H38" s="1547" t="s">
        <v>28308</v>
      </c>
      <c r="I38" s="1415">
        <v>1</v>
      </c>
      <c r="J38" s="1423">
        <v>1</v>
      </c>
      <c r="K38" s="1415">
        <v>1</v>
      </c>
      <c r="L38" s="1415">
        <v>1</v>
      </c>
      <c r="M38" s="1415">
        <v>1</v>
      </c>
      <c r="N38" s="1415">
        <v>1</v>
      </c>
    </row>
    <row r="39" spans="1:14" ht="22.5" x14ac:dyDescent="0.2">
      <c r="A39" s="1579"/>
      <c r="B39" s="1575"/>
      <c r="C39" s="1548" t="s">
        <v>28885</v>
      </c>
      <c r="D39" s="1548" t="s">
        <v>28844</v>
      </c>
      <c r="E39" s="1407" t="s">
        <v>28843</v>
      </c>
      <c r="F39" s="1547">
        <v>12</v>
      </c>
      <c r="G39" s="1547" t="s">
        <v>28308</v>
      </c>
      <c r="H39" s="1547" t="s">
        <v>28308</v>
      </c>
      <c r="I39" s="1547">
        <v>12</v>
      </c>
      <c r="J39" s="1422">
        <v>12</v>
      </c>
      <c r="K39" s="1547">
        <v>12</v>
      </c>
      <c r="L39" s="1547">
        <v>12</v>
      </c>
      <c r="M39" s="1547">
        <v>12</v>
      </c>
      <c r="N39" s="1547">
        <v>12</v>
      </c>
    </row>
    <row r="40" spans="1:14" ht="22.5" x14ac:dyDescent="0.2">
      <c r="A40" s="1579"/>
      <c r="B40" s="1567" t="s">
        <v>28884</v>
      </c>
      <c r="C40" s="1566" t="s">
        <v>28883</v>
      </c>
      <c r="D40" s="1548" t="s">
        <v>28882</v>
      </c>
      <c r="E40" s="1407" t="s">
        <v>28881</v>
      </c>
      <c r="F40" s="1426" t="s">
        <v>28876</v>
      </c>
      <c r="G40" s="1547" t="s">
        <v>28308</v>
      </c>
      <c r="H40" s="1547" t="s">
        <v>28308</v>
      </c>
      <c r="I40" s="1547" t="s">
        <v>28880</v>
      </c>
      <c r="J40" s="1427" t="s">
        <v>28879</v>
      </c>
      <c r="K40" s="1547" t="s">
        <v>28878</v>
      </c>
      <c r="L40" s="1547" t="s">
        <v>28878</v>
      </c>
      <c r="M40" s="1547" t="s">
        <v>28877</v>
      </c>
      <c r="N40" s="1426" t="s">
        <v>28876</v>
      </c>
    </row>
    <row r="41" spans="1:14" ht="33.75" x14ac:dyDescent="0.2">
      <c r="A41" s="1579"/>
      <c r="B41" s="1567"/>
      <c r="C41" s="1566"/>
      <c r="D41" s="1548" t="s">
        <v>28875</v>
      </c>
      <c r="E41" s="1407" t="s">
        <v>28874</v>
      </c>
      <c r="F41" s="1424" t="s">
        <v>28869</v>
      </c>
      <c r="G41" s="1547" t="s">
        <v>28308</v>
      </c>
      <c r="H41" s="1547" t="s">
        <v>28308</v>
      </c>
      <c r="I41" s="1424" t="s">
        <v>28873</v>
      </c>
      <c r="J41" s="1425" t="s">
        <v>28872</v>
      </c>
      <c r="K41" s="1424" t="s">
        <v>28871</v>
      </c>
      <c r="L41" s="1424" t="s">
        <v>28871</v>
      </c>
      <c r="M41" s="1424" t="s">
        <v>28870</v>
      </c>
      <c r="N41" s="1424" t="s">
        <v>28869</v>
      </c>
    </row>
    <row r="42" spans="1:14" ht="33.75" x14ac:dyDescent="0.2">
      <c r="A42" s="1579"/>
      <c r="B42" s="1567"/>
      <c r="C42" s="1566" t="s">
        <v>28868</v>
      </c>
      <c r="D42" s="1548" t="s">
        <v>28867</v>
      </c>
      <c r="E42" s="1407" t="s">
        <v>28866</v>
      </c>
      <c r="F42" s="1547" t="s">
        <v>28861</v>
      </c>
      <c r="G42" s="1547" t="s">
        <v>28308</v>
      </c>
      <c r="H42" s="1547" t="s">
        <v>28308</v>
      </c>
      <c r="I42" s="1547" t="s">
        <v>28865</v>
      </c>
      <c r="J42" s="1422" t="s">
        <v>28864</v>
      </c>
      <c r="K42" s="1547" t="s">
        <v>28863</v>
      </c>
      <c r="L42" s="1547" t="s">
        <v>28863</v>
      </c>
      <c r="M42" s="1547" t="s">
        <v>28862</v>
      </c>
      <c r="N42" s="1547" t="s">
        <v>28861</v>
      </c>
    </row>
    <row r="43" spans="1:14" ht="22.5" x14ac:dyDescent="0.2">
      <c r="A43" s="1579"/>
      <c r="B43" s="1567"/>
      <c r="C43" s="1566"/>
      <c r="D43" s="1548" t="s">
        <v>28860</v>
      </c>
      <c r="E43" s="1407" t="s">
        <v>28859</v>
      </c>
      <c r="F43" s="1547" t="s">
        <v>28854</v>
      </c>
      <c r="G43" s="1547" t="s">
        <v>28308</v>
      </c>
      <c r="H43" s="1547" t="s">
        <v>28308</v>
      </c>
      <c r="I43" s="1547" t="s">
        <v>28858</v>
      </c>
      <c r="J43" s="1422" t="s">
        <v>28857</v>
      </c>
      <c r="K43" s="1547" t="s">
        <v>28856</v>
      </c>
      <c r="L43" s="1547" t="s">
        <v>28856</v>
      </c>
      <c r="M43" s="1547" t="s">
        <v>28855</v>
      </c>
      <c r="N43" s="1547" t="s">
        <v>28854</v>
      </c>
    </row>
    <row r="44" spans="1:14" ht="33.75" x14ac:dyDescent="0.2">
      <c r="A44" s="1579"/>
      <c r="B44" s="1567"/>
      <c r="C44" s="1566"/>
      <c r="D44" s="1548" t="s">
        <v>28853</v>
      </c>
      <c r="E44" s="1407" t="s">
        <v>28852</v>
      </c>
      <c r="F44" s="1415">
        <v>1</v>
      </c>
      <c r="G44" s="1547" t="s">
        <v>28308</v>
      </c>
      <c r="H44" s="1547" t="s">
        <v>28308</v>
      </c>
      <c r="I44" s="1415">
        <v>1</v>
      </c>
      <c r="J44" s="1423">
        <v>1</v>
      </c>
      <c r="K44" s="1415">
        <v>1</v>
      </c>
      <c r="L44" s="1415">
        <v>1</v>
      </c>
      <c r="M44" s="1415">
        <v>1</v>
      </c>
      <c r="N44" s="1415">
        <v>1</v>
      </c>
    </row>
    <row r="45" spans="1:14" ht="22.5" x14ac:dyDescent="0.2">
      <c r="A45" s="1579"/>
      <c r="B45" s="1567"/>
      <c r="C45" s="1548" t="s">
        <v>28851</v>
      </c>
      <c r="D45" s="1548" t="s">
        <v>28850</v>
      </c>
      <c r="E45" s="1407" t="s">
        <v>28849</v>
      </c>
      <c r="F45" s="1547" t="s">
        <v>28846</v>
      </c>
      <c r="G45" s="1547" t="s">
        <v>28308</v>
      </c>
      <c r="H45" s="1547" t="s">
        <v>28308</v>
      </c>
      <c r="I45" s="1547" t="s">
        <v>28848</v>
      </c>
      <c r="J45" s="1422" t="s">
        <v>28847</v>
      </c>
      <c r="K45" s="1547" t="s">
        <v>28846</v>
      </c>
      <c r="L45" s="1547" t="s">
        <v>28846</v>
      </c>
      <c r="M45" s="1547" t="s">
        <v>28846</v>
      </c>
      <c r="N45" s="1547" t="s">
        <v>28846</v>
      </c>
    </row>
    <row r="46" spans="1:14" ht="22.5" x14ac:dyDescent="0.2">
      <c r="A46" s="1579"/>
      <c r="B46" s="1567"/>
      <c r="C46" s="1548" t="s">
        <v>28845</v>
      </c>
      <c r="D46" s="1548" t="s">
        <v>28844</v>
      </c>
      <c r="E46" s="1407" t="s">
        <v>28843</v>
      </c>
      <c r="F46" s="1547">
        <v>12</v>
      </c>
      <c r="G46" s="1547" t="s">
        <v>28308</v>
      </c>
      <c r="H46" s="1547" t="s">
        <v>28308</v>
      </c>
      <c r="I46" s="1547">
        <v>12</v>
      </c>
      <c r="J46" s="1422">
        <v>12</v>
      </c>
      <c r="K46" s="1547">
        <v>12</v>
      </c>
      <c r="L46" s="1547">
        <v>12</v>
      </c>
      <c r="M46" s="1547">
        <v>12</v>
      </c>
      <c r="N46" s="1547">
        <v>12</v>
      </c>
    </row>
    <row r="47" spans="1:14" ht="11.25" customHeight="1" x14ac:dyDescent="0.2">
      <c r="A47" s="1568" t="s">
        <v>29023</v>
      </c>
      <c r="B47" s="1568" t="s">
        <v>29022</v>
      </c>
      <c r="C47" s="1568" t="s">
        <v>29021</v>
      </c>
      <c r="D47" s="1568" t="s">
        <v>29020</v>
      </c>
      <c r="E47" s="1568" t="s">
        <v>29019</v>
      </c>
      <c r="F47" s="1568" t="s">
        <v>29018</v>
      </c>
      <c r="G47" s="1568" t="s">
        <v>29017</v>
      </c>
      <c r="H47" s="1568" t="s">
        <v>29016</v>
      </c>
      <c r="I47" s="1568">
        <v>2019</v>
      </c>
      <c r="J47" s="1568"/>
      <c r="K47" s="1568">
        <v>2020</v>
      </c>
      <c r="L47" s="1568"/>
      <c r="M47" s="1550">
        <v>2021</v>
      </c>
      <c r="N47" s="1550">
        <v>2022</v>
      </c>
    </row>
    <row r="48" spans="1:14" ht="43.5" customHeight="1" x14ac:dyDescent="0.2">
      <c r="A48" s="1568"/>
      <c r="B48" s="1568"/>
      <c r="C48" s="1568"/>
      <c r="D48" s="1568"/>
      <c r="E48" s="1568"/>
      <c r="F48" s="1568"/>
      <c r="G48" s="1568"/>
      <c r="H48" s="1568"/>
      <c r="I48" s="1550" t="s">
        <v>29013</v>
      </c>
      <c r="J48" s="1550" t="s">
        <v>29015</v>
      </c>
      <c r="K48" s="1550" t="s">
        <v>29013</v>
      </c>
      <c r="L48" s="1550" t="s">
        <v>29014</v>
      </c>
      <c r="M48" s="1550" t="s">
        <v>29013</v>
      </c>
      <c r="N48" s="1550" t="s">
        <v>29013</v>
      </c>
    </row>
    <row r="49" spans="1:14" ht="45" customHeight="1" x14ac:dyDescent="0.2">
      <c r="A49" s="1573" t="s">
        <v>28888</v>
      </c>
      <c r="B49" s="1575" t="s">
        <v>28793</v>
      </c>
      <c r="C49" s="1548" t="s">
        <v>28845</v>
      </c>
      <c r="D49" s="1548" t="s">
        <v>28844</v>
      </c>
      <c r="E49" s="1407" t="s">
        <v>28843</v>
      </c>
      <c r="F49" s="1547">
        <v>12</v>
      </c>
      <c r="G49" s="1547" t="s">
        <v>28308</v>
      </c>
      <c r="H49" s="1547" t="s">
        <v>28308</v>
      </c>
      <c r="I49" s="1547">
        <v>12</v>
      </c>
      <c r="J49" s="1422">
        <v>12</v>
      </c>
      <c r="K49" s="1547">
        <v>12</v>
      </c>
      <c r="L49" s="1547">
        <v>12</v>
      </c>
      <c r="M49" s="1547">
        <v>12</v>
      </c>
      <c r="N49" s="1547">
        <v>12</v>
      </c>
    </row>
    <row r="50" spans="1:14" ht="22.5" x14ac:dyDescent="0.2">
      <c r="A50" s="1574"/>
      <c r="B50" s="1575"/>
      <c r="C50" s="1548" t="s">
        <v>28842</v>
      </c>
      <c r="D50" s="1548" t="s">
        <v>28841</v>
      </c>
      <c r="E50" s="1407" t="s">
        <v>28840</v>
      </c>
      <c r="F50" s="1415">
        <v>1</v>
      </c>
      <c r="G50" s="1547" t="s">
        <v>28308</v>
      </c>
      <c r="H50" s="1547" t="s">
        <v>28308</v>
      </c>
      <c r="I50" s="1415">
        <v>1</v>
      </c>
      <c r="J50" s="1421" t="s">
        <v>28839</v>
      </c>
      <c r="K50" s="1415">
        <v>1</v>
      </c>
      <c r="L50" s="1415">
        <v>1</v>
      </c>
      <c r="M50" s="1415">
        <v>1</v>
      </c>
      <c r="N50" s="1415">
        <v>1</v>
      </c>
    </row>
    <row r="51" spans="1:14" ht="33.75" x14ac:dyDescent="0.2">
      <c r="A51" s="1566" t="s">
        <v>28838</v>
      </c>
      <c r="B51" s="1552" t="s">
        <v>28797</v>
      </c>
      <c r="C51" s="1405" t="s">
        <v>28837</v>
      </c>
      <c r="D51" s="1405" t="s">
        <v>28836</v>
      </c>
      <c r="E51" s="1547" t="s">
        <v>28835</v>
      </c>
      <c r="F51" s="1547" t="s">
        <v>28831</v>
      </c>
      <c r="G51" s="1547" t="s">
        <v>28818</v>
      </c>
      <c r="H51" s="1547" t="s">
        <v>28818</v>
      </c>
      <c r="I51" s="1547" t="s">
        <v>28834</v>
      </c>
      <c r="J51" s="1547" t="s">
        <v>28833</v>
      </c>
      <c r="K51" s="1547" t="s">
        <v>28831</v>
      </c>
      <c r="L51" s="1547" t="s">
        <v>28832</v>
      </c>
      <c r="M51" s="1547" t="s">
        <v>28831</v>
      </c>
      <c r="N51" s="1547" t="s">
        <v>28831</v>
      </c>
    </row>
    <row r="52" spans="1:14" ht="56.25" x14ac:dyDescent="0.2">
      <c r="A52" s="1566"/>
      <c r="B52" s="1552" t="s">
        <v>28797</v>
      </c>
      <c r="C52" s="1405" t="s">
        <v>28830</v>
      </c>
      <c r="D52" s="1405" t="s">
        <v>28829</v>
      </c>
      <c r="E52" s="1547" t="s">
        <v>28828</v>
      </c>
      <c r="F52" s="1547" t="s">
        <v>28825</v>
      </c>
      <c r="G52" s="1547" t="s">
        <v>28818</v>
      </c>
      <c r="H52" s="1547" t="s">
        <v>28818</v>
      </c>
      <c r="I52" s="1547" t="s">
        <v>28825</v>
      </c>
      <c r="J52" s="1547" t="s">
        <v>28827</v>
      </c>
      <c r="K52" s="1547" t="s">
        <v>28825</v>
      </c>
      <c r="L52" s="1547" t="s">
        <v>28826</v>
      </c>
      <c r="M52" s="1547" t="s">
        <v>28825</v>
      </c>
      <c r="N52" s="1547" t="s">
        <v>28825</v>
      </c>
    </row>
    <row r="53" spans="1:14" ht="33.75" x14ac:dyDescent="0.2">
      <c r="A53" s="1566"/>
      <c r="B53" s="1552" t="s">
        <v>28793</v>
      </c>
      <c r="C53" s="1405" t="s">
        <v>28824</v>
      </c>
      <c r="D53" s="1405" t="s">
        <v>28823</v>
      </c>
      <c r="E53" s="1547" t="s">
        <v>28819</v>
      </c>
      <c r="F53" s="1547">
        <v>4</v>
      </c>
      <c r="G53" s="1547" t="s">
        <v>28818</v>
      </c>
      <c r="H53" s="1547" t="s">
        <v>28818</v>
      </c>
      <c r="I53" s="1547">
        <v>2</v>
      </c>
      <c r="J53" s="1547">
        <v>2</v>
      </c>
      <c r="K53" s="1547">
        <v>3</v>
      </c>
      <c r="L53" s="1547" t="s">
        <v>28822</v>
      </c>
      <c r="M53" s="1547">
        <v>3</v>
      </c>
      <c r="N53" s="1547">
        <v>4</v>
      </c>
    </row>
    <row r="54" spans="1:14" ht="45" x14ac:dyDescent="0.2">
      <c r="A54" s="1566"/>
      <c r="B54" s="1552" t="s">
        <v>28793</v>
      </c>
      <c r="C54" s="1405" t="s">
        <v>28821</v>
      </c>
      <c r="D54" s="1405" t="s">
        <v>28820</v>
      </c>
      <c r="E54" s="1547" t="s">
        <v>28819</v>
      </c>
      <c r="F54" s="1403">
        <v>0.9</v>
      </c>
      <c r="G54" s="1547" t="s">
        <v>28818</v>
      </c>
      <c r="H54" s="1547" t="s">
        <v>28818</v>
      </c>
      <c r="I54" s="1403">
        <v>0.8</v>
      </c>
      <c r="J54" s="1403">
        <v>0.8</v>
      </c>
      <c r="K54" s="1403">
        <v>0.85</v>
      </c>
      <c r="L54" s="1403" t="s">
        <v>28817</v>
      </c>
      <c r="M54" s="1403">
        <v>0.9</v>
      </c>
      <c r="N54" s="1403">
        <v>0.9</v>
      </c>
    </row>
    <row r="55" spans="1:14" ht="45" x14ac:dyDescent="0.2">
      <c r="A55" s="1566" t="s">
        <v>28816</v>
      </c>
      <c r="B55" s="1547" t="s">
        <v>28797</v>
      </c>
      <c r="C55" s="1405" t="s">
        <v>28815</v>
      </c>
      <c r="D55" s="1405" t="s">
        <v>28814</v>
      </c>
      <c r="E55" s="1547">
        <v>2.2999999999999998</v>
      </c>
      <c r="F55" s="1419">
        <v>4</v>
      </c>
      <c r="G55" s="1547" t="s">
        <v>28807</v>
      </c>
      <c r="H55" s="1547" t="s">
        <v>28799</v>
      </c>
      <c r="I55" s="1420">
        <v>2.7</v>
      </c>
      <c r="J55" s="1420">
        <v>3.4</v>
      </c>
      <c r="K55" s="1419">
        <v>3.2</v>
      </c>
      <c r="L55" s="1419">
        <v>3.2</v>
      </c>
      <c r="M55" s="1419">
        <v>3.8</v>
      </c>
      <c r="N55" s="1419">
        <v>4</v>
      </c>
    </row>
    <row r="56" spans="1:14" ht="45" x14ac:dyDescent="0.2">
      <c r="A56" s="1566"/>
      <c r="B56" s="1575" t="s">
        <v>28784</v>
      </c>
      <c r="C56" s="1405" t="s">
        <v>28812</v>
      </c>
      <c r="D56" s="1405" t="s">
        <v>28813</v>
      </c>
      <c r="E56" s="1403">
        <v>0.59</v>
      </c>
      <c r="F56" s="1403" t="s">
        <v>385</v>
      </c>
      <c r="G56" s="1547" t="s">
        <v>28810</v>
      </c>
      <c r="H56" s="1547" t="s">
        <v>28799</v>
      </c>
      <c r="I56" s="1415">
        <v>0.56999999999999995</v>
      </c>
      <c r="J56" s="1415">
        <v>0.37</v>
      </c>
      <c r="K56" s="1415">
        <v>0.55000000000000004</v>
      </c>
      <c r="L56" s="1415">
        <v>0.55000000000000004</v>
      </c>
      <c r="M56" s="1415" t="s">
        <v>385</v>
      </c>
      <c r="N56" s="1403" t="s">
        <v>385</v>
      </c>
    </row>
    <row r="57" spans="1:14" ht="45" x14ac:dyDescent="0.2">
      <c r="A57" s="1566"/>
      <c r="B57" s="1575"/>
      <c r="C57" s="1405" t="s">
        <v>28812</v>
      </c>
      <c r="D57" s="1405" t="s">
        <v>28811</v>
      </c>
      <c r="E57" s="1403">
        <v>0.41</v>
      </c>
      <c r="F57" s="1403">
        <v>0.46</v>
      </c>
      <c r="G57" s="1547" t="s">
        <v>28810</v>
      </c>
      <c r="H57" s="1547" t="s">
        <v>28799</v>
      </c>
      <c r="I57" s="1415" t="s">
        <v>385</v>
      </c>
      <c r="J57" s="1415" t="s">
        <v>385</v>
      </c>
      <c r="K57" s="1415" t="s">
        <v>385</v>
      </c>
      <c r="L57" s="1415" t="s">
        <v>385</v>
      </c>
      <c r="M57" s="1415">
        <v>0.45</v>
      </c>
      <c r="N57" s="1403">
        <v>0.46</v>
      </c>
    </row>
    <row r="58" spans="1:14" ht="33.75" x14ac:dyDescent="0.2">
      <c r="A58" s="1566"/>
      <c r="B58" s="1575"/>
      <c r="C58" s="1405" t="s">
        <v>28809</v>
      </c>
      <c r="D58" s="1405" t="s">
        <v>28808</v>
      </c>
      <c r="E58" s="1403">
        <v>0.68</v>
      </c>
      <c r="F58" s="1418">
        <v>0.76</v>
      </c>
      <c r="G58" s="1547" t="s">
        <v>28807</v>
      </c>
      <c r="H58" s="1547" t="s">
        <v>28799</v>
      </c>
      <c r="I58" s="1418">
        <v>0.7</v>
      </c>
      <c r="J58" s="1418">
        <v>0.66</v>
      </c>
      <c r="K58" s="1418">
        <v>0.72</v>
      </c>
      <c r="L58" s="1418">
        <v>0.72</v>
      </c>
      <c r="M58" s="1418">
        <v>0.74</v>
      </c>
      <c r="N58" s="1418">
        <v>0.76</v>
      </c>
    </row>
    <row r="59" spans="1:14" ht="33.75" x14ac:dyDescent="0.2">
      <c r="A59" s="1566"/>
      <c r="B59" s="1575"/>
      <c r="C59" s="1405" t="s">
        <v>28806</v>
      </c>
      <c r="D59" s="1405" t="s">
        <v>28805</v>
      </c>
      <c r="E59" s="1403">
        <v>0.86</v>
      </c>
      <c r="F59" s="1418">
        <v>0.92</v>
      </c>
      <c r="G59" s="1547" t="s">
        <v>28804</v>
      </c>
      <c r="H59" s="1547" t="s">
        <v>28799</v>
      </c>
      <c r="I59" s="1418">
        <v>0.88</v>
      </c>
      <c r="J59" s="1418">
        <v>0.71299999999999997</v>
      </c>
      <c r="K59" s="1418">
        <v>0.9</v>
      </c>
      <c r="L59" s="1418">
        <v>0.9</v>
      </c>
      <c r="M59" s="1418">
        <v>0.92</v>
      </c>
      <c r="N59" s="1418">
        <v>0.92</v>
      </c>
    </row>
    <row r="60" spans="1:14" ht="33.75" x14ac:dyDescent="0.2">
      <c r="A60" s="1566"/>
      <c r="B60" s="1575"/>
      <c r="C60" s="1405" t="s">
        <v>28803</v>
      </c>
      <c r="D60" s="1405" t="s">
        <v>28802</v>
      </c>
      <c r="E60" s="1547" t="s">
        <v>28801</v>
      </c>
      <c r="F60" s="1403">
        <v>1</v>
      </c>
      <c r="G60" s="1547" t="s">
        <v>28800</v>
      </c>
      <c r="H60" s="1547" t="s">
        <v>28799</v>
      </c>
      <c r="I60" s="1415">
        <v>1</v>
      </c>
      <c r="J60" s="1415">
        <v>1</v>
      </c>
      <c r="K60" s="1415">
        <v>1</v>
      </c>
      <c r="L60" s="1415">
        <v>1</v>
      </c>
      <c r="M60" s="1415">
        <v>1</v>
      </c>
      <c r="N60" s="1403">
        <v>1</v>
      </c>
    </row>
    <row r="61" spans="1:14" ht="56.25" x14ac:dyDescent="0.2">
      <c r="A61" s="1566" t="s">
        <v>28798</v>
      </c>
      <c r="B61" s="1547" t="s">
        <v>28797</v>
      </c>
      <c r="C61" s="1417" t="s">
        <v>28796</v>
      </c>
      <c r="D61" s="1405" t="s">
        <v>28795</v>
      </c>
      <c r="E61" s="1403" t="s">
        <v>28794</v>
      </c>
      <c r="F61" s="1415">
        <v>0.84</v>
      </c>
      <c r="G61" s="1547" t="s">
        <v>28786</v>
      </c>
      <c r="H61" s="1547" t="s">
        <v>28786</v>
      </c>
      <c r="I61" s="1403">
        <v>0.8</v>
      </c>
      <c r="J61" s="1403">
        <v>0.8</v>
      </c>
      <c r="K61" s="1415">
        <v>0.82</v>
      </c>
      <c r="L61" s="1415">
        <v>0.82</v>
      </c>
      <c r="M61" s="1415">
        <v>0.83</v>
      </c>
      <c r="N61" s="1415">
        <v>0.84</v>
      </c>
    </row>
    <row r="62" spans="1:14" ht="45" x14ac:dyDescent="0.2">
      <c r="A62" s="1566"/>
      <c r="B62" s="1575" t="s">
        <v>28793</v>
      </c>
      <c r="C62" s="1548" t="s">
        <v>28792</v>
      </c>
      <c r="D62" s="1405" t="s">
        <v>28791</v>
      </c>
      <c r="E62" s="1403" t="s">
        <v>28790</v>
      </c>
      <c r="F62" s="1415">
        <v>1</v>
      </c>
      <c r="G62" s="1547" t="s">
        <v>28786</v>
      </c>
      <c r="H62" s="1547" t="s">
        <v>28786</v>
      </c>
      <c r="I62" s="1415">
        <v>1</v>
      </c>
      <c r="J62" s="1415">
        <v>0.8</v>
      </c>
      <c r="K62" s="1415">
        <v>1</v>
      </c>
      <c r="L62" s="1415">
        <v>1</v>
      </c>
      <c r="M62" s="1415">
        <v>1</v>
      </c>
      <c r="N62" s="1415">
        <v>1</v>
      </c>
    </row>
    <row r="63" spans="1:14" ht="78.75" x14ac:dyDescent="0.2">
      <c r="A63" s="1566"/>
      <c r="B63" s="1575"/>
      <c r="C63" s="1416" t="s">
        <v>28789</v>
      </c>
      <c r="D63" s="1405" t="s">
        <v>28788</v>
      </c>
      <c r="E63" s="1403" t="s">
        <v>28787</v>
      </c>
      <c r="F63" s="1415">
        <v>0.04</v>
      </c>
      <c r="G63" s="1547" t="s">
        <v>28786</v>
      </c>
      <c r="H63" s="1547" t="s">
        <v>28786</v>
      </c>
      <c r="I63" s="1415" t="s">
        <v>28785</v>
      </c>
      <c r="J63" s="1415">
        <v>0.77</v>
      </c>
      <c r="K63" s="1415">
        <v>0.05</v>
      </c>
      <c r="L63" s="1415">
        <v>0.05</v>
      </c>
      <c r="M63" s="1415">
        <v>0.04</v>
      </c>
      <c r="N63" s="1415">
        <v>0.04</v>
      </c>
    </row>
    <row r="64" spans="1:14" ht="11.25" customHeight="1" x14ac:dyDescent="0.2">
      <c r="A64" s="1568" t="s">
        <v>29023</v>
      </c>
      <c r="B64" s="1568" t="s">
        <v>29022</v>
      </c>
      <c r="C64" s="1568" t="s">
        <v>29021</v>
      </c>
      <c r="D64" s="1568" t="s">
        <v>29020</v>
      </c>
      <c r="E64" s="1568" t="s">
        <v>29019</v>
      </c>
      <c r="F64" s="1568" t="s">
        <v>29018</v>
      </c>
      <c r="G64" s="1568" t="s">
        <v>29017</v>
      </c>
      <c r="H64" s="1568" t="s">
        <v>29016</v>
      </c>
      <c r="I64" s="1568">
        <v>2019</v>
      </c>
      <c r="J64" s="1568"/>
      <c r="K64" s="1568">
        <v>2020</v>
      </c>
      <c r="L64" s="1568"/>
      <c r="M64" s="1550">
        <v>2021</v>
      </c>
      <c r="N64" s="1550">
        <v>2022</v>
      </c>
    </row>
    <row r="65" spans="1:14" ht="37.5" customHeight="1" x14ac:dyDescent="0.2">
      <c r="A65" s="1568"/>
      <c r="B65" s="1568"/>
      <c r="C65" s="1568"/>
      <c r="D65" s="1568"/>
      <c r="E65" s="1568"/>
      <c r="F65" s="1568"/>
      <c r="G65" s="1568"/>
      <c r="H65" s="1568"/>
      <c r="I65" s="1550" t="s">
        <v>29013</v>
      </c>
      <c r="J65" s="1550" t="s">
        <v>29015</v>
      </c>
      <c r="K65" s="1550" t="s">
        <v>29013</v>
      </c>
      <c r="L65" s="1550" t="s">
        <v>29014</v>
      </c>
      <c r="M65" s="1550" t="s">
        <v>29013</v>
      </c>
      <c r="N65" s="1550" t="s">
        <v>29013</v>
      </c>
    </row>
    <row r="66" spans="1:14" ht="56.25" x14ac:dyDescent="0.2">
      <c r="A66" s="1572" t="s">
        <v>28764</v>
      </c>
      <c r="B66" s="1569" t="s">
        <v>28784</v>
      </c>
      <c r="C66" s="1572" t="s">
        <v>28783</v>
      </c>
      <c r="D66" s="1410" t="s">
        <v>28782</v>
      </c>
      <c r="E66" s="1407">
        <v>6.3600000000000004E-2</v>
      </c>
      <c r="F66" s="1407">
        <v>6.4699999999999994E-2</v>
      </c>
      <c r="G66" s="1547" t="s">
        <v>28776</v>
      </c>
      <c r="H66" s="1547" t="s">
        <v>28781</v>
      </c>
      <c r="I66" s="1407">
        <v>5.6300000000000003E-2</v>
      </c>
      <c r="J66" s="1413">
        <v>8.5999999999999993E-2</v>
      </c>
      <c r="K66" s="1407">
        <v>5.8999999999999997E-2</v>
      </c>
      <c r="L66" s="1407">
        <v>5.8999999999999997E-2</v>
      </c>
      <c r="M66" s="1407">
        <v>6.1800000000000001E-2</v>
      </c>
      <c r="N66" s="1407">
        <v>6.4699999999999994E-2</v>
      </c>
    </row>
    <row r="67" spans="1:14" ht="67.5" x14ac:dyDescent="0.2">
      <c r="A67" s="1573"/>
      <c r="B67" s="1570"/>
      <c r="C67" s="1573"/>
      <c r="D67" s="1410" t="s">
        <v>28780</v>
      </c>
      <c r="E67" s="1407">
        <v>5.6300000000000003E-2</v>
      </c>
      <c r="F67" s="1407">
        <v>8.9300000000000004E-2</v>
      </c>
      <c r="G67" s="1547" t="s">
        <v>28776</v>
      </c>
      <c r="H67" s="1547" t="s">
        <v>28778</v>
      </c>
      <c r="I67" s="1407">
        <v>7.7700000000000005E-2</v>
      </c>
      <c r="J67" s="1413">
        <v>9.4E-2</v>
      </c>
      <c r="K67" s="1407">
        <v>8.14E-2</v>
      </c>
      <c r="L67" s="1407">
        <v>8.14E-2</v>
      </c>
      <c r="M67" s="1407">
        <v>8.5199999999999998E-2</v>
      </c>
      <c r="N67" s="1407">
        <v>8.9300000000000004E-2</v>
      </c>
    </row>
    <row r="68" spans="1:14" ht="45" x14ac:dyDescent="0.2">
      <c r="A68" s="1573"/>
      <c r="B68" s="1570"/>
      <c r="C68" s="1573"/>
      <c r="D68" s="1410" t="s">
        <v>28779</v>
      </c>
      <c r="E68" s="1407" t="s">
        <v>143</v>
      </c>
      <c r="F68" s="1412">
        <v>3.0000000000000001E-5</v>
      </c>
      <c r="G68" s="1547" t="s">
        <v>28776</v>
      </c>
      <c r="H68" s="1547" t="s">
        <v>28778</v>
      </c>
      <c r="I68" s="1414" t="s">
        <v>385</v>
      </c>
      <c r="J68" s="1413">
        <v>1.0999999999999999E-2</v>
      </c>
      <c r="K68" s="1412">
        <v>1.0000000000000001E-5</v>
      </c>
      <c r="L68" s="1412">
        <v>1.0000000000000001E-5</v>
      </c>
      <c r="M68" s="1412">
        <v>2.0000000000000002E-5</v>
      </c>
      <c r="N68" s="1412">
        <v>3.0000000000000001E-5</v>
      </c>
    </row>
    <row r="69" spans="1:14" ht="78.75" x14ac:dyDescent="0.2">
      <c r="A69" s="1573"/>
      <c r="B69" s="1571"/>
      <c r="C69" s="1574"/>
      <c r="D69" s="1410" t="s">
        <v>28777</v>
      </c>
      <c r="E69" s="1407">
        <v>4.0000000000000002E-4</v>
      </c>
      <c r="F69" s="1407">
        <v>1.2E-2</v>
      </c>
      <c r="G69" s="1547" t="s">
        <v>28776</v>
      </c>
      <c r="H69" s="1547" t="s">
        <v>28775</v>
      </c>
      <c r="I69" s="1407">
        <v>1E-4</v>
      </c>
      <c r="J69" s="1409">
        <v>2.0000000000000002E-5</v>
      </c>
      <c r="K69" s="1407">
        <v>5.9999999999999995E-4</v>
      </c>
      <c r="L69" s="1407">
        <v>5.9999999999999995E-4</v>
      </c>
      <c r="M69" s="1407">
        <v>2.8E-3</v>
      </c>
      <c r="N69" s="1407">
        <v>1.2E-2</v>
      </c>
    </row>
    <row r="70" spans="1:14" ht="33.75" x14ac:dyDescent="0.2">
      <c r="A70" s="1573"/>
      <c r="B70" s="1569" t="s">
        <v>28763</v>
      </c>
      <c r="C70" s="1581" t="s">
        <v>28774</v>
      </c>
      <c r="D70" s="1405" t="s">
        <v>28773</v>
      </c>
      <c r="E70" s="1407" t="s">
        <v>143</v>
      </c>
      <c r="F70" s="1403">
        <v>1</v>
      </c>
      <c r="G70" s="1547" t="s">
        <v>28760</v>
      </c>
      <c r="H70" s="1547" t="s">
        <v>28759</v>
      </c>
      <c r="I70" s="1403">
        <v>1</v>
      </c>
      <c r="J70" s="1404">
        <v>1</v>
      </c>
      <c r="K70" s="1403">
        <v>1</v>
      </c>
      <c r="L70" s="1403">
        <v>1</v>
      </c>
      <c r="M70" s="1403">
        <v>1</v>
      </c>
      <c r="N70" s="1403">
        <v>1</v>
      </c>
    </row>
    <row r="71" spans="1:14" ht="45" x14ac:dyDescent="0.2">
      <c r="A71" s="1573"/>
      <c r="B71" s="1570"/>
      <c r="C71" s="1582"/>
      <c r="D71" s="1405" t="s">
        <v>28772</v>
      </c>
      <c r="E71" s="1403">
        <v>0.97399999999999998</v>
      </c>
      <c r="F71" s="1403">
        <v>0.91</v>
      </c>
      <c r="G71" s="1547" t="s">
        <v>28771</v>
      </c>
      <c r="H71" s="1547" t="s">
        <v>28770</v>
      </c>
      <c r="I71" s="1403">
        <v>0.91</v>
      </c>
      <c r="J71" s="1408">
        <v>0.95479999999999998</v>
      </c>
      <c r="K71" s="1403">
        <v>0.91</v>
      </c>
      <c r="L71" s="1403">
        <v>0.91</v>
      </c>
      <c r="M71" s="1403">
        <v>0.91</v>
      </c>
      <c r="N71" s="1403">
        <v>0.91</v>
      </c>
    </row>
    <row r="72" spans="1:14" ht="45" x14ac:dyDescent="0.2">
      <c r="A72" s="1573"/>
      <c r="B72" s="1570"/>
      <c r="C72" s="1582"/>
      <c r="D72" s="1405" t="s">
        <v>28769</v>
      </c>
      <c r="E72" s="1407" t="s">
        <v>143</v>
      </c>
      <c r="F72" s="1403">
        <v>1</v>
      </c>
      <c r="G72" s="1547" t="s">
        <v>28760</v>
      </c>
      <c r="H72" s="1547" t="s">
        <v>28768</v>
      </c>
      <c r="I72" s="1403">
        <v>1</v>
      </c>
      <c r="J72" s="1404">
        <v>1</v>
      </c>
      <c r="K72" s="1403">
        <v>1</v>
      </c>
      <c r="L72" s="1403">
        <v>1</v>
      </c>
      <c r="M72" s="1403">
        <v>1</v>
      </c>
      <c r="N72" s="1403">
        <v>1</v>
      </c>
    </row>
    <row r="73" spans="1:14" ht="33.75" x14ac:dyDescent="0.2">
      <c r="A73" s="1573"/>
      <c r="B73" s="1571"/>
      <c r="C73" s="1583"/>
      <c r="D73" s="1405" t="s">
        <v>28767</v>
      </c>
      <c r="E73" s="1407" t="s">
        <v>143</v>
      </c>
      <c r="F73" s="1406">
        <v>0.9</v>
      </c>
      <c r="G73" s="1547" t="s">
        <v>28766</v>
      </c>
      <c r="H73" s="1547" t="s">
        <v>28765</v>
      </c>
      <c r="I73" s="1403">
        <v>0.3</v>
      </c>
      <c r="J73" s="1404">
        <v>0.2</v>
      </c>
      <c r="K73" s="1403">
        <v>0.5</v>
      </c>
      <c r="L73" s="1403">
        <v>0.5</v>
      </c>
      <c r="M73" s="1403">
        <v>0.7</v>
      </c>
      <c r="N73" s="1406">
        <v>0.9</v>
      </c>
    </row>
    <row r="74" spans="1:14" ht="45" x14ac:dyDescent="0.2">
      <c r="A74" s="1574"/>
      <c r="B74" s="1552" t="s">
        <v>28763</v>
      </c>
      <c r="C74" s="1405" t="s">
        <v>28762</v>
      </c>
      <c r="D74" s="1405" t="s">
        <v>28761</v>
      </c>
      <c r="E74" s="1403">
        <v>0.9</v>
      </c>
      <c r="F74" s="1403">
        <v>1</v>
      </c>
      <c r="G74" s="1547" t="s">
        <v>28760</v>
      </c>
      <c r="H74" s="1547" t="s">
        <v>28759</v>
      </c>
      <c r="I74" s="1403">
        <v>1</v>
      </c>
      <c r="J74" s="1404">
        <v>1</v>
      </c>
      <c r="K74" s="1403">
        <v>1</v>
      </c>
      <c r="L74" s="1403">
        <v>1</v>
      </c>
      <c r="M74" s="1403">
        <v>1</v>
      </c>
      <c r="N74" s="1403">
        <v>1</v>
      </c>
    </row>
    <row r="75" spans="1:14" x14ac:dyDescent="0.2">
      <c r="A75" s="1402" t="s">
        <v>28758</v>
      </c>
    </row>
    <row r="76" spans="1:14" x14ac:dyDescent="0.2">
      <c r="A76" s="1080" t="s">
        <v>28757</v>
      </c>
    </row>
    <row r="77" spans="1:14" x14ac:dyDescent="0.2">
      <c r="A77" s="1080" t="s">
        <v>28756</v>
      </c>
    </row>
    <row r="78" spans="1:14" x14ac:dyDescent="0.2">
      <c r="A78" s="1080" t="s">
        <v>28755</v>
      </c>
    </row>
    <row r="79" spans="1:14" x14ac:dyDescent="0.2">
      <c r="A79" s="1080" t="s">
        <v>28754</v>
      </c>
    </row>
    <row r="80" spans="1:14" x14ac:dyDescent="0.2">
      <c r="A80" s="1080" t="s">
        <v>28753</v>
      </c>
    </row>
    <row r="81" spans="1:15" x14ac:dyDescent="0.2">
      <c r="A81" s="1080" t="s">
        <v>28752</v>
      </c>
    </row>
    <row r="82" spans="1:15" x14ac:dyDescent="0.2">
      <c r="A82" s="1080" t="s">
        <v>28751</v>
      </c>
    </row>
    <row r="83" spans="1:15" x14ac:dyDescent="0.2">
      <c r="A83" s="1080" t="s">
        <v>28750</v>
      </c>
    </row>
    <row r="84" spans="1:15" x14ac:dyDescent="0.2">
      <c r="A84" s="1080" t="s">
        <v>28749</v>
      </c>
    </row>
    <row r="85" spans="1:15" x14ac:dyDescent="0.2">
      <c r="A85" s="1080" t="s">
        <v>28748</v>
      </c>
    </row>
    <row r="86" spans="1:15" x14ac:dyDescent="0.2">
      <c r="A86" s="1080" t="s">
        <v>28747</v>
      </c>
    </row>
    <row r="87" spans="1:15" x14ac:dyDescent="0.2">
      <c r="A87" s="1080" t="s">
        <v>28746</v>
      </c>
    </row>
    <row r="88" spans="1:15" x14ac:dyDescent="0.2">
      <c r="A88" s="1080" t="s">
        <v>28745</v>
      </c>
    </row>
    <row r="89" spans="1:15" x14ac:dyDescent="0.2">
      <c r="A89" s="1080" t="s">
        <v>28744</v>
      </c>
    </row>
    <row r="90" spans="1:15" x14ac:dyDescent="0.2">
      <c r="A90" s="1080" t="s">
        <v>28743</v>
      </c>
    </row>
    <row r="91" spans="1:15" x14ac:dyDescent="0.2">
      <c r="A91" s="1080" t="s">
        <v>28742</v>
      </c>
    </row>
    <row r="93" spans="1:15" ht="18" x14ac:dyDescent="0.2">
      <c r="A93" s="862" t="s">
        <v>427</v>
      </c>
      <c r="B93" s="1445"/>
      <c r="C93" s="1441"/>
      <c r="D93" s="1441"/>
      <c r="E93" s="1444"/>
      <c r="F93" s="1443"/>
      <c r="G93" s="1442"/>
      <c r="H93" s="1441"/>
      <c r="I93" s="1441"/>
      <c r="J93" s="1441"/>
      <c r="K93" s="1439"/>
      <c r="L93" s="1439"/>
      <c r="M93" s="1440"/>
      <c r="N93" s="1439"/>
      <c r="O93" s="1457"/>
    </row>
    <row r="94" spans="1:15" ht="15.75" x14ac:dyDescent="0.2">
      <c r="A94" s="861" t="s">
        <v>3621</v>
      </c>
      <c r="B94" s="1445"/>
      <c r="C94" s="1441"/>
      <c r="D94" s="1441"/>
      <c r="E94" s="1444"/>
      <c r="F94" s="1443"/>
      <c r="G94" s="1442"/>
      <c r="H94" s="1441"/>
      <c r="I94" s="1441"/>
      <c r="J94" s="1441"/>
      <c r="K94" s="1439"/>
      <c r="L94" s="1439"/>
      <c r="M94" s="1440"/>
      <c r="N94" s="1439"/>
      <c r="O94" s="1457"/>
    </row>
    <row r="95" spans="1:15" ht="23.25" x14ac:dyDescent="0.2">
      <c r="A95" s="1576" t="s">
        <v>29026</v>
      </c>
      <c r="B95" s="1576"/>
      <c r="C95" s="1576"/>
      <c r="D95" s="1576"/>
      <c r="E95" s="1576"/>
      <c r="F95" s="1576"/>
      <c r="G95" s="1576"/>
      <c r="H95" s="1576"/>
      <c r="I95" s="1576"/>
      <c r="J95" s="1576"/>
      <c r="K95" s="1576"/>
      <c r="L95" s="1576"/>
      <c r="M95" s="1576"/>
      <c r="N95" s="1576"/>
      <c r="O95" s="1457"/>
    </row>
    <row r="96" spans="1:15" ht="14.25" x14ac:dyDescent="0.2">
      <c r="A96" s="1446"/>
      <c r="B96" s="1445"/>
      <c r="C96" s="1441"/>
      <c r="D96" s="1441"/>
      <c r="E96" s="1444"/>
      <c r="F96" s="1443"/>
      <c r="G96" s="1442"/>
      <c r="H96" s="1441"/>
      <c r="I96" s="1441"/>
      <c r="J96" s="1441"/>
      <c r="K96" s="1439"/>
      <c r="L96" s="1439"/>
      <c r="M96" s="1440"/>
      <c r="N96" s="1439"/>
      <c r="O96" s="1457"/>
    </row>
    <row r="97" spans="1:15" ht="23.25" x14ac:dyDescent="0.2">
      <c r="A97" s="1576" t="s">
        <v>627</v>
      </c>
      <c r="B97" s="1576"/>
      <c r="C97" s="1576"/>
      <c r="D97" s="1576"/>
      <c r="E97" s="1576"/>
      <c r="F97" s="1576"/>
      <c r="G97" s="1576"/>
      <c r="H97" s="1576"/>
      <c r="I97" s="1576"/>
      <c r="J97" s="1576"/>
      <c r="K97" s="1576"/>
      <c r="L97" s="1576"/>
      <c r="M97" s="1576"/>
      <c r="N97" s="1576"/>
      <c r="O97" s="1457"/>
    </row>
    <row r="98" spans="1:15" ht="23.25" x14ac:dyDescent="0.2">
      <c r="A98" s="1456"/>
      <c r="B98" s="864"/>
      <c r="C98" s="857"/>
      <c r="D98" s="857"/>
      <c r="E98" s="859"/>
      <c r="F98" s="857"/>
      <c r="G98" s="858"/>
      <c r="H98" s="857"/>
      <c r="I98" s="857"/>
      <c r="J98" s="856"/>
      <c r="K98" s="854"/>
      <c r="L98" s="854"/>
      <c r="M98" s="855"/>
      <c r="N98" s="854"/>
      <c r="O98" s="1457"/>
    </row>
    <row r="99" spans="1:15" ht="23.25" x14ac:dyDescent="0.2">
      <c r="A99" s="1577" t="s">
        <v>29025</v>
      </c>
      <c r="B99" s="1577"/>
      <c r="C99" s="1577"/>
      <c r="D99" s="1577"/>
      <c r="E99" s="1577"/>
      <c r="F99" s="1577"/>
      <c r="G99" s="1577"/>
      <c r="H99" s="1577"/>
      <c r="I99" s="1577"/>
      <c r="J99" s="1577"/>
      <c r="K99" s="1577"/>
      <c r="L99" s="1577"/>
      <c r="M99" s="1577"/>
      <c r="N99" s="1577"/>
      <c r="O99" s="1457"/>
    </row>
    <row r="100" spans="1:15" ht="12.75" x14ac:dyDescent="0.2">
      <c r="A100" s="1455"/>
      <c r="B100" s="852"/>
      <c r="C100" s="848"/>
      <c r="D100" s="848"/>
      <c r="E100" s="851"/>
      <c r="F100" s="850"/>
      <c r="G100" s="849"/>
      <c r="H100" s="848"/>
      <c r="I100" s="848"/>
      <c r="J100" s="848"/>
      <c r="K100" s="846"/>
      <c r="L100" s="846"/>
      <c r="M100" s="847"/>
      <c r="N100" s="846"/>
      <c r="O100" s="1457"/>
    </row>
    <row r="101" spans="1:15" ht="12.75" x14ac:dyDescent="0.2">
      <c r="A101" s="1486" t="s">
        <v>29070</v>
      </c>
      <c r="B101" s="1485"/>
      <c r="C101" s="1485"/>
      <c r="D101" s="1401"/>
      <c r="F101" s="1401"/>
      <c r="G101" s="1401"/>
      <c r="H101" s="1401"/>
      <c r="I101" s="1401"/>
      <c r="J101" s="1401"/>
      <c r="K101" s="1401"/>
      <c r="L101" s="1401"/>
      <c r="M101" s="1401"/>
      <c r="N101" s="1401"/>
      <c r="O101" s="1457"/>
    </row>
    <row r="102" spans="1:15" ht="12.75" customHeight="1" x14ac:dyDescent="0.2">
      <c r="A102" s="1568" t="s">
        <v>29023</v>
      </c>
      <c r="B102" s="1568" t="s">
        <v>29022</v>
      </c>
      <c r="C102" s="1568" t="s">
        <v>29021</v>
      </c>
      <c r="D102" s="1568" t="s">
        <v>29020</v>
      </c>
      <c r="E102" s="1568" t="s">
        <v>29019</v>
      </c>
      <c r="F102" s="1568" t="s">
        <v>29018</v>
      </c>
      <c r="G102" s="1568" t="s">
        <v>29017</v>
      </c>
      <c r="H102" s="1568" t="s">
        <v>29016</v>
      </c>
      <c r="I102" s="1568">
        <v>2019</v>
      </c>
      <c r="J102" s="1568"/>
      <c r="K102" s="1568">
        <v>2020</v>
      </c>
      <c r="L102" s="1568"/>
      <c r="M102" s="1550">
        <v>2021</v>
      </c>
      <c r="N102" s="1550">
        <v>2022</v>
      </c>
      <c r="O102" s="1457"/>
    </row>
    <row r="103" spans="1:15" ht="32.25" customHeight="1" x14ac:dyDescent="0.2">
      <c r="A103" s="1568"/>
      <c r="B103" s="1568"/>
      <c r="C103" s="1568"/>
      <c r="D103" s="1568"/>
      <c r="E103" s="1568"/>
      <c r="F103" s="1568"/>
      <c r="G103" s="1568"/>
      <c r="H103" s="1568"/>
      <c r="I103" s="1550" t="s">
        <v>29013</v>
      </c>
      <c r="J103" s="1550" t="s">
        <v>29015</v>
      </c>
      <c r="K103" s="1550" t="s">
        <v>29013</v>
      </c>
      <c r="L103" s="1550" t="s">
        <v>29014</v>
      </c>
      <c r="M103" s="1550" t="s">
        <v>29013</v>
      </c>
      <c r="N103" s="1550" t="s">
        <v>29013</v>
      </c>
      <c r="O103" s="1457"/>
    </row>
    <row r="104" spans="1:15" ht="22.5" x14ac:dyDescent="0.2">
      <c r="A104" s="1578" t="s">
        <v>29012</v>
      </c>
      <c r="B104" s="1584" t="s">
        <v>29011</v>
      </c>
      <c r="C104" s="1578" t="s">
        <v>29010</v>
      </c>
      <c r="D104" s="1548" t="s">
        <v>29009</v>
      </c>
      <c r="E104" s="1407">
        <v>2.1000000000000001E-2</v>
      </c>
      <c r="F104" s="1418" t="s">
        <v>29003</v>
      </c>
      <c r="G104" s="1433" t="s">
        <v>29001</v>
      </c>
      <c r="H104" s="1547" t="s">
        <v>29000</v>
      </c>
      <c r="I104" s="1418" t="s">
        <v>29008</v>
      </c>
      <c r="J104" s="1418" t="s">
        <v>29007</v>
      </c>
      <c r="K104" s="1426" t="s">
        <v>29006</v>
      </c>
      <c r="L104" s="1418" t="s">
        <v>29005</v>
      </c>
      <c r="M104" s="1426" t="s">
        <v>29004</v>
      </c>
      <c r="N104" s="1418" t="s">
        <v>29003</v>
      </c>
      <c r="O104" s="1457"/>
    </row>
    <row r="105" spans="1:15" ht="22.5" x14ac:dyDescent="0.2">
      <c r="A105" s="1579"/>
      <c r="B105" s="1585"/>
      <c r="C105" s="1579"/>
      <c r="D105" s="1548" t="s">
        <v>29002</v>
      </c>
      <c r="E105" s="1426">
        <v>0.23300000000000001</v>
      </c>
      <c r="F105" s="1426" t="s">
        <v>28994</v>
      </c>
      <c r="G105" s="1433" t="s">
        <v>29001</v>
      </c>
      <c r="H105" s="1547" t="s">
        <v>29000</v>
      </c>
      <c r="I105" s="1434" t="s">
        <v>28999</v>
      </c>
      <c r="J105" s="1426" t="s">
        <v>28998</v>
      </c>
      <c r="K105" s="1434" t="s">
        <v>28997</v>
      </c>
      <c r="L105" s="1426" t="s">
        <v>28996</v>
      </c>
      <c r="M105" s="1426" t="s">
        <v>28995</v>
      </c>
      <c r="N105" s="1426" t="s">
        <v>28994</v>
      </c>
      <c r="O105" s="1457"/>
    </row>
    <row r="106" spans="1:15" ht="33.75" x14ac:dyDescent="0.2">
      <c r="A106" s="1579"/>
      <c r="B106" s="1586"/>
      <c r="C106" s="1580"/>
      <c r="D106" s="1548" t="s">
        <v>28993</v>
      </c>
      <c r="E106" s="1418">
        <v>0.76100000000000001</v>
      </c>
      <c r="F106" s="1418">
        <v>0.82</v>
      </c>
      <c r="G106" s="1433" t="s">
        <v>28930</v>
      </c>
      <c r="H106" s="1433" t="s">
        <v>28992</v>
      </c>
      <c r="I106" s="1418">
        <v>0.83</v>
      </c>
      <c r="J106" s="1418">
        <v>0.88900000000000001</v>
      </c>
      <c r="K106" s="1418">
        <v>0.89</v>
      </c>
      <c r="L106" s="1418">
        <v>0.749</v>
      </c>
      <c r="M106" s="1418">
        <v>0.8</v>
      </c>
      <c r="N106" s="1418">
        <v>0.82</v>
      </c>
      <c r="O106" s="1457"/>
    </row>
    <row r="107" spans="1:15" ht="33.75" x14ac:dyDescent="0.2">
      <c r="A107" s="1579"/>
      <c r="B107" s="1584" t="s">
        <v>28991</v>
      </c>
      <c r="C107" s="1548" t="s">
        <v>28990</v>
      </c>
      <c r="D107" s="1548" t="s">
        <v>28989</v>
      </c>
      <c r="E107" s="1418">
        <v>-1.2E-2</v>
      </c>
      <c r="F107" s="1438" t="s">
        <v>28981</v>
      </c>
      <c r="G107" s="1433" t="s">
        <v>28988</v>
      </c>
      <c r="H107" s="1433" t="s">
        <v>28987</v>
      </c>
      <c r="I107" s="1438" t="s">
        <v>28986</v>
      </c>
      <c r="J107" s="1438" t="s">
        <v>28985</v>
      </c>
      <c r="K107" s="1438" t="s">
        <v>28984</v>
      </c>
      <c r="L107" s="1438" t="s">
        <v>28983</v>
      </c>
      <c r="M107" s="1438" t="s">
        <v>28982</v>
      </c>
      <c r="N107" s="1438" t="s">
        <v>28981</v>
      </c>
      <c r="O107" s="1457"/>
    </row>
    <row r="108" spans="1:15" ht="33.75" x14ac:dyDescent="0.2">
      <c r="A108" s="1579"/>
      <c r="B108" s="1585"/>
      <c r="C108" s="1578" t="s">
        <v>28980</v>
      </c>
      <c r="D108" s="1548" t="s">
        <v>28979</v>
      </c>
      <c r="E108" s="1547" t="s">
        <v>143</v>
      </c>
      <c r="F108" s="1407">
        <v>0.2</v>
      </c>
      <c r="G108" s="1547" t="s">
        <v>28977</v>
      </c>
      <c r="H108" s="1547" t="s">
        <v>28974</v>
      </c>
      <c r="I108" s="1407">
        <v>0.17</v>
      </c>
      <c r="J108" s="1407">
        <v>0.17599999999999999</v>
      </c>
      <c r="K108" s="1407">
        <v>0.17399999999999999</v>
      </c>
      <c r="L108" s="1407">
        <v>0.16</v>
      </c>
      <c r="M108" s="1407">
        <v>0.19</v>
      </c>
      <c r="N108" s="1407">
        <v>0.2</v>
      </c>
      <c r="O108" s="1457"/>
    </row>
    <row r="109" spans="1:15" ht="33.75" x14ac:dyDescent="0.2">
      <c r="A109" s="1579"/>
      <c r="B109" s="1585"/>
      <c r="C109" s="1579"/>
      <c r="D109" s="1548" t="s">
        <v>28978</v>
      </c>
      <c r="E109" s="1547" t="s">
        <v>143</v>
      </c>
      <c r="F109" s="1435">
        <v>0.4</v>
      </c>
      <c r="G109" s="1547" t="s">
        <v>28977</v>
      </c>
      <c r="H109" s="1547" t="s">
        <v>28974</v>
      </c>
      <c r="I109" s="1437">
        <v>0.4</v>
      </c>
      <c r="J109" s="1436">
        <v>0.28910000000000002</v>
      </c>
      <c r="K109" s="1435">
        <v>0.4</v>
      </c>
      <c r="L109" s="1435">
        <v>0.2</v>
      </c>
      <c r="M109" s="1435">
        <v>0.35</v>
      </c>
      <c r="N109" s="1435">
        <v>0.4</v>
      </c>
      <c r="O109" s="1457"/>
    </row>
    <row r="110" spans="1:15" ht="33.75" x14ac:dyDescent="0.2">
      <c r="A110" s="1579"/>
      <c r="B110" s="1586"/>
      <c r="C110" s="1580"/>
      <c r="D110" s="1548" t="s">
        <v>28976</v>
      </c>
      <c r="E110" s="1547" t="s">
        <v>143</v>
      </c>
      <c r="F110" s="1435">
        <v>0.48</v>
      </c>
      <c r="G110" s="1547" t="s">
        <v>28975</v>
      </c>
      <c r="H110" s="1547" t="s">
        <v>28974</v>
      </c>
      <c r="I110" s="1426">
        <v>0.505</v>
      </c>
      <c r="J110" s="1436">
        <v>0.495</v>
      </c>
      <c r="K110" s="1435">
        <v>0.51600000000000001</v>
      </c>
      <c r="L110" s="1435">
        <v>0.51600000000000001</v>
      </c>
      <c r="M110" s="1435">
        <v>0.48</v>
      </c>
      <c r="N110" s="1435">
        <v>0.48</v>
      </c>
      <c r="O110" s="1457"/>
    </row>
    <row r="111" spans="1:15" ht="33.75" x14ac:dyDescent="0.2">
      <c r="A111" s="1579"/>
      <c r="B111" s="1552" t="s">
        <v>28973</v>
      </c>
      <c r="C111" s="1548" t="s">
        <v>28972</v>
      </c>
      <c r="D111" s="1548" t="s">
        <v>28971</v>
      </c>
      <c r="E111" s="1426">
        <v>0.20100000000000001</v>
      </c>
      <c r="F111" s="1418" t="s">
        <v>28964</v>
      </c>
      <c r="G111" s="1433" t="s">
        <v>28960</v>
      </c>
      <c r="H111" s="1547" t="s">
        <v>28970</v>
      </c>
      <c r="I111" s="1418" t="s">
        <v>28969</v>
      </c>
      <c r="J111" s="1418" t="s">
        <v>28968</v>
      </c>
      <c r="K111" s="1418" t="s">
        <v>28967</v>
      </c>
      <c r="L111" s="1418" t="s">
        <v>28966</v>
      </c>
      <c r="M111" s="1418" t="s">
        <v>28965</v>
      </c>
      <c r="N111" s="1418" t="s">
        <v>28964</v>
      </c>
      <c r="O111" s="1457"/>
    </row>
    <row r="112" spans="1:15" ht="22.5" customHeight="1" x14ac:dyDescent="0.2">
      <c r="A112" s="1579"/>
      <c r="B112" s="1584" t="s">
        <v>28963</v>
      </c>
      <c r="C112" s="1578" t="s">
        <v>28962</v>
      </c>
      <c r="D112" s="1548" t="s">
        <v>28961</v>
      </c>
      <c r="E112" s="1418">
        <v>5.2999999999999999E-2</v>
      </c>
      <c r="F112" s="1434" t="s">
        <v>28954</v>
      </c>
      <c r="G112" s="1433" t="s">
        <v>28960</v>
      </c>
      <c r="H112" s="1547" t="s">
        <v>28930</v>
      </c>
      <c r="I112" s="1434" t="s">
        <v>28959</v>
      </c>
      <c r="J112" s="1434" t="s">
        <v>28958</v>
      </c>
      <c r="K112" s="1434" t="s">
        <v>28957</v>
      </c>
      <c r="L112" s="1434" t="s">
        <v>28956</v>
      </c>
      <c r="M112" s="1434" t="s">
        <v>28955</v>
      </c>
      <c r="N112" s="1434" t="s">
        <v>28954</v>
      </c>
      <c r="O112" s="1457"/>
    </row>
    <row r="113" spans="1:15" ht="22.5" x14ac:dyDescent="0.2">
      <c r="A113" s="1579"/>
      <c r="B113" s="1586"/>
      <c r="C113" s="1580"/>
      <c r="D113" s="1548" t="s">
        <v>28953</v>
      </c>
      <c r="E113" s="1426" t="s">
        <v>28949</v>
      </c>
      <c r="F113" s="1426" t="s">
        <v>28945</v>
      </c>
      <c r="G113" s="1547" t="s">
        <v>28952</v>
      </c>
      <c r="H113" s="1547" t="s">
        <v>28951</v>
      </c>
      <c r="I113" s="1426" t="s">
        <v>28950</v>
      </c>
      <c r="J113" s="1426" t="s">
        <v>28949</v>
      </c>
      <c r="K113" s="1426" t="s">
        <v>28948</v>
      </c>
      <c r="L113" s="1426" t="s">
        <v>28947</v>
      </c>
      <c r="M113" s="1426" t="s">
        <v>28946</v>
      </c>
      <c r="N113" s="1426" t="s">
        <v>28945</v>
      </c>
      <c r="O113" s="1457"/>
    </row>
    <row r="114" spans="1:15" ht="33.75" x14ac:dyDescent="0.2">
      <c r="A114" s="1579"/>
      <c r="B114" s="1584" t="s">
        <v>28944</v>
      </c>
      <c r="C114" s="1548" t="s">
        <v>28943</v>
      </c>
      <c r="D114" s="1548" t="s">
        <v>28942</v>
      </c>
      <c r="E114" s="1403">
        <v>0.70799999999999996</v>
      </c>
      <c r="F114" s="1403">
        <v>0.66</v>
      </c>
      <c r="G114" s="1547" t="s">
        <v>28941</v>
      </c>
      <c r="H114" s="1547" t="s">
        <v>28940</v>
      </c>
      <c r="I114" s="1418">
        <v>0.65500000000000003</v>
      </c>
      <c r="J114" s="1418">
        <v>0.66500000000000004</v>
      </c>
      <c r="K114" s="1418">
        <v>0.67900000000000005</v>
      </c>
      <c r="L114" s="1418">
        <v>0.66200000000000003</v>
      </c>
      <c r="M114" s="1418" t="s">
        <v>28939</v>
      </c>
      <c r="N114" s="1418">
        <v>0.66700000000000004</v>
      </c>
      <c r="O114" s="1457"/>
    </row>
    <row r="115" spans="1:15" ht="56.25" x14ac:dyDescent="0.2">
      <c r="A115" s="1579"/>
      <c r="B115" s="1586"/>
      <c r="C115" s="1548" t="s">
        <v>28938</v>
      </c>
      <c r="D115" s="1548" t="s">
        <v>28937</v>
      </c>
      <c r="E115" s="1403">
        <v>0.83</v>
      </c>
      <c r="F115" s="1403">
        <v>0.98</v>
      </c>
      <c r="G115" s="1547" t="s">
        <v>28936</v>
      </c>
      <c r="H115" s="1547" t="s">
        <v>28935</v>
      </c>
      <c r="I115" s="1403">
        <v>0.94</v>
      </c>
      <c r="J115" s="1407">
        <v>0.97099999999999997</v>
      </c>
      <c r="K115" s="1403">
        <v>0.96</v>
      </c>
      <c r="L115" s="1403">
        <v>0.98</v>
      </c>
      <c r="M115" s="1403">
        <v>0.97</v>
      </c>
      <c r="N115" s="1403">
        <v>0.98</v>
      </c>
      <c r="O115" s="1457"/>
    </row>
    <row r="116" spans="1:15" ht="22.5" x14ac:dyDescent="0.2">
      <c r="A116" s="1580"/>
      <c r="B116" s="1547" t="s">
        <v>28934</v>
      </c>
      <c r="C116" s="1548" t="s">
        <v>28933</v>
      </c>
      <c r="D116" s="1548" t="s">
        <v>28932</v>
      </c>
      <c r="E116" s="1433" t="s">
        <v>29069</v>
      </c>
      <c r="F116" s="1547" t="s">
        <v>29064</v>
      </c>
      <c r="G116" s="1433" t="s">
        <v>28930</v>
      </c>
      <c r="H116" s="1433" t="s">
        <v>28929</v>
      </c>
      <c r="I116" s="1547" t="s">
        <v>29068</v>
      </c>
      <c r="J116" s="1547" t="s">
        <v>29067</v>
      </c>
      <c r="K116" s="1547" t="s">
        <v>29066</v>
      </c>
      <c r="L116" s="1547" t="s">
        <v>28925</v>
      </c>
      <c r="M116" s="1547" t="s">
        <v>29065</v>
      </c>
      <c r="N116" s="1547" t="s">
        <v>29064</v>
      </c>
      <c r="O116" s="1484"/>
    </row>
    <row r="117" spans="1:15" ht="12.75" x14ac:dyDescent="0.2">
      <c r="A117" s="1467"/>
      <c r="B117" s="1411"/>
      <c r="C117" s="1484"/>
      <c r="D117" s="1484"/>
      <c r="E117" s="1482"/>
      <c r="F117" s="1482"/>
      <c r="G117" s="1411"/>
      <c r="H117" s="1411"/>
      <c r="I117" s="1483"/>
      <c r="J117" s="1483"/>
      <c r="K117" s="1483"/>
      <c r="L117" s="1483"/>
      <c r="M117" s="1483"/>
      <c r="N117" s="1482"/>
      <c r="O117" s="1457"/>
    </row>
    <row r="118" spans="1:15" ht="12.75" x14ac:dyDescent="0.2">
      <c r="A118" s="1474" t="s">
        <v>28758</v>
      </c>
      <c r="B118" s="1080"/>
      <c r="G118" s="1080"/>
      <c r="O118" s="1457"/>
    </row>
    <row r="119" spans="1:15" ht="12.75" x14ac:dyDescent="0.2">
      <c r="A119" s="1401" t="s">
        <v>28757</v>
      </c>
      <c r="B119" s="1080"/>
      <c r="G119" s="1080"/>
      <c r="O119" s="1457"/>
    </row>
    <row r="120" spans="1:15" ht="12.75" x14ac:dyDescent="0.2">
      <c r="A120" s="1401" t="s">
        <v>28756</v>
      </c>
      <c r="B120" s="1080"/>
      <c r="G120" s="1080"/>
      <c r="O120" s="1457"/>
    </row>
    <row r="121" spans="1:15" ht="12.75" x14ac:dyDescent="0.2">
      <c r="A121" s="1401" t="s">
        <v>28755</v>
      </c>
      <c r="B121" s="1080"/>
      <c r="G121" s="1080"/>
      <c r="O121" s="1457"/>
    </row>
    <row r="122" spans="1:15" ht="12.75" x14ac:dyDescent="0.2">
      <c r="A122" s="1401" t="s">
        <v>29063</v>
      </c>
      <c r="B122" s="1080"/>
      <c r="G122" s="1080"/>
      <c r="O122" s="1457"/>
    </row>
    <row r="123" spans="1:15" ht="12.75" x14ac:dyDescent="0.2">
      <c r="A123" s="1401" t="s">
        <v>29062</v>
      </c>
      <c r="B123" s="1080"/>
      <c r="G123" s="1080"/>
      <c r="O123" s="1457"/>
    </row>
    <row r="124" spans="1:15" ht="12.75" x14ac:dyDescent="0.2">
      <c r="A124" s="1401" t="s">
        <v>29061</v>
      </c>
      <c r="B124" s="1080"/>
      <c r="G124" s="1080"/>
      <c r="O124" s="1457"/>
    </row>
    <row r="125" spans="1:15" ht="12.75" x14ac:dyDescent="0.2">
      <c r="B125" s="1080"/>
      <c r="G125" s="1080"/>
      <c r="O125" s="1457"/>
    </row>
    <row r="126" spans="1:15" ht="18" x14ac:dyDescent="0.2">
      <c r="A126" s="862" t="s">
        <v>427</v>
      </c>
      <c r="B126" s="1445"/>
      <c r="C126" s="1441"/>
      <c r="D126" s="1441"/>
      <c r="E126" s="1444"/>
      <c r="F126" s="1443"/>
      <c r="G126" s="1442"/>
      <c r="H126" s="1441"/>
      <c r="I126" s="1441"/>
      <c r="J126" s="1441"/>
      <c r="K126" s="1439"/>
      <c r="L126" s="1439"/>
      <c r="M126" s="1440"/>
      <c r="N126" s="1439"/>
      <c r="O126" s="1457"/>
    </row>
    <row r="127" spans="1:15" ht="15.75" x14ac:dyDescent="0.2">
      <c r="A127" s="861" t="s">
        <v>3621</v>
      </c>
      <c r="B127" s="1445"/>
      <c r="C127" s="1441"/>
      <c r="D127" s="1441"/>
      <c r="E127" s="1444"/>
      <c r="F127" s="1443"/>
      <c r="G127" s="1442"/>
      <c r="H127" s="1441"/>
      <c r="I127" s="1441"/>
      <c r="J127" s="1441"/>
      <c r="K127" s="1439"/>
      <c r="L127" s="1439"/>
      <c r="M127" s="1440"/>
      <c r="N127" s="1439"/>
      <c r="O127" s="1457"/>
    </row>
    <row r="128" spans="1:15" ht="23.25" x14ac:dyDescent="0.2">
      <c r="A128" s="1576" t="s">
        <v>29026</v>
      </c>
      <c r="B128" s="1576"/>
      <c r="C128" s="1576"/>
      <c r="D128" s="1576"/>
      <c r="E128" s="1576"/>
      <c r="F128" s="1576"/>
      <c r="G128" s="1576"/>
      <c r="H128" s="1576"/>
      <c r="I128" s="1576"/>
      <c r="J128" s="1576"/>
      <c r="K128" s="1576"/>
      <c r="L128" s="1576"/>
      <c r="M128" s="1576"/>
      <c r="N128" s="1576"/>
      <c r="O128" s="1457"/>
    </row>
    <row r="129" spans="1:15" ht="14.25" x14ac:dyDescent="0.2">
      <c r="A129" s="1446"/>
      <c r="B129" s="1445"/>
      <c r="C129" s="1441"/>
      <c r="D129" s="1441"/>
      <c r="E129" s="1444"/>
      <c r="F129" s="1443"/>
      <c r="G129" s="1442"/>
      <c r="H129" s="1441"/>
      <c r="I129" s="1441"/>
      <c r="J129" s="1441"/>
      <c r="K129" s="1439"/>
      <c r="L129" s="1439"/>
      <c r="M129" s="1440"/>
      <c r="N129" s="1439"/>
      <c r="O129" s="1457"/>
    </row>
    <row r="130" spans="1:15" ht="23.25" x14ac:dyDescent="0.2">
      <c r="A130" s="1576" t="s">
        <v>627</v>
      </c>
      <c r="B130" s="1576"/>
      <c r="C130" s="1576"/>
      <c r="D130" s="1576"/>
      <c r="E130" s="1576"/>
      <c r="F130" s="1576"/>
      <c r="G130" s="1576"/>
      <c r="H130" s="1576"/>
      <c r="I130" s="1576"/>
      <c r="J130" s="1576"/>
      <c r="K130" s="1576"/>
      <c r="L130" s="1576"/>
      <c r="M130" s="1576"/>
      <c r="N130" s="1576"/>
      <c r="O130" s="1457"/>
    </row>
    <row r="131" spans="1:15" ht="23.25" x14ac:dyDescent="0.2">
      <c r="A131" s="1456"/>
      <c r="B131" s="864"/>
      <c r="C131" s="857"/>
      <c r="D131" s="857"/>
      <c r="E131" s="859"/>
      <c r="F131" s="857"/>
      <c r="G131" s="858"/>
      <c r="H131" s="857"/>
      <c r="I131" s="857"/>
      <c r="J131" s="856"/>
      <c r="K131" s="854"/>
      <c r="L131" s="854"/>
      <c r="M131" s="855"/>
      <c r="N131" s="854"/>
      <c r="O131" s="1457"/>
    </row>
    <row r="132" spans="1:15" ht="23.25" x14ac:dyDescent="0.2">
      <c r="A132" s="1577" t="s">
        <v>29025</v>
      </c>
      <c r="B132" s="1577"/>
      <c r="C132" s="1577"/>
      <c r="D132" s="1577"/>
      <c r="E132" s="1577"/>
      <c r="F132" s="1577"/>
      <c r="G132" s="1577"/>
      <c r="H132" s="1577"/>
      <c r="I132" s="1577"/>
      <c r="J132" s="1577"/>
      <c r="K132" s="1577"/>
      <c r="L132" s="1577"/>
      <c r="M132" s="1577"/>
      <c r="N132" s="1577"/>
      <c r="O132" s="1457"/>
    </row>
    <row r="133" spans="1:15" ht="23.25" x14ac:dyDescent="0.2">
      <c r="A133" s="1456"/>
      <c r="B133" s="1551"/>
      <c r="C133" s="1551"/>
      <c r="D133" s="1551"/>
      <c r="E133" s="1551"/>
      <c r="F133" s="1551"/>
      <c r="G133" s="1551"/>
      <c r="H133" s="1551"/>
      <c r="I133" s="1551"/>
      <c r="J133" s="1551"/>
      <c r="K133" s="1551"/>
      <c r="L133" s="1551"/>
      <c r="M133" s="1551"/>
      <c r="N133" s="1551"/>
      <c r="O133" s="1457"/>
    </row>
    <row r="134" spans="1:15" ht="12.75" x14ac:dyDescent="0.2">
      <c r="A134" s="1477" t="s">
        <v>29060</v>
      </c>
      <c r="B134" s="1463"/>
      <c r="C134" s="1459"/>
      <c r="D134" s="1459"/>
      <c r="E134" s="1462"/>
      <c r="F134" s="1461"/>
      <c r="G134" s="1460"/>
      <c r="H134" s="1459"/>
      <c r="I134" s="1459"/>
      <c r="J134" s="1459"/>
      <c r="K134" s="1457"/>
      <c r="L134" s="1457"/>
      <c r="M134" s="1458"/>
      <c r="N134" s="1457"/>
      <c r="O134" s="1457"/>
    </row>
    <row r="135" spans="1:15" ht="12.75" customHeight="1" x14ac:dyDescent="0.2">
      <c r="A135" s="1568" t="s">
        <v>29023</v>
      </c>
      <c r="B135" s="1568" t="s">
        <v>29022</v>
      </c>
      <c r="C135" s="1568" t="s">
        <v>29021</v>
      </c>
      <c r="D135" s="1568" t="s">
        <v>29020</v>
      </c>
      <c r="E135" s="1568" t="s">
        <v>29019</v>
      </c>
      <c r="F135" s="1568" t="s">
        <v>29018</v>
      </c>
      <c r="G135" s="1568" t="s">
        <v>29017</v>
      </c>
      <c r="H135" s="1568" t="s">
        <v>29016</v>
      </c>
      <c r="I135" s="1568">
        <v>2019</v>
      </c>
      <c r="J135" s="1568"/>
      <c r="K135" s="1568">
        <v>2020</v>
      </c>
      <c r="L135" s="1568"/>
      <c r="M135" s="1550">
        <v>2021</v>
      </c>
      <c r="N135" s="1550">
        <v>2022</v>
      </c>
      <c r="O135" s="1457"/>
    </row>
    <row r="136" spans="1:15" ht="36.75" customHeight="1" x14ac:dyDescent="0.2">
      <c r="A136" s="1568"/>
      <c r="B136" s="1568"/>
      <c r="C136" s="1568"/>
      <c r="D136" s="1568"/>
      <c r="E136" s="1568"/>
      <c r="F136" s="1568"/>
      <c r="G136" s="1568"/>
      <c r="H136" s="1568"/>
      <c r="I136" s="1550" t="s">
        <v>29013</v>
      </c>
      <c r="J136" s="1550" t="s">
        <v>29015</v>
      </c>
      <c r="K136" s="1550" t="s">
        <v>29013</v>
      </c>
      <c r="L136" s="1550" t="s">
        <v>29014</v>
      </c>
      <c r="M136" s="1550" t="s">
        <v>29013</v>
      </c>
      <c r="N136" s="1550" t="s">
        <v>29013</v>
      </c>
      <c r="O136" s="1457"/>
    </row>
    <row r="137" spans="1:15" ht="45" x14ac:dyDescent="0.2">
      <c r="A137" s="1566" t="s">
        <v>28908</v>
      </c>
      <c r="B137" s="1575" t="s">
        <v>29059</v>
      </c>
      <c r="C137" s="1566" t="s">
        <v>28922</v>
      </c>
      <c r="D137" s="1548" t="s">
        <v>28921</v>
      </c>
      <c r="E137" s="1432" t="s">
        <v>28920</v>
      </c>
      <c r="F137" s="1431">
        <v>4305</v>
      </c>
      <c r="G137" s="1549" t="s">
        <v>28917</v>
      </c>
      <c r="H137" s="1548" t="s">
        <v>28898</v>
      </c>
      <c r="I137" s="1430">
        <v>4678</v>
      </c>
      <c r="J137" s="1430">
        <v>351.7</v>
      </c>
      <c r="K137" s="1431">
        <v>3900</v>
      </c>
      <c r="L137" s="1431">
        <v>550</v>
      </c>
      <c r="M137" s="1431">
        <v>2356</v>
      </c>
      <c r="N137" s="1431">
        <v>4305</v>
      </c>
      <c r="O137" s="1457"/>
    </row>
    <row r="138" spans="1:15" ht="45" x14ac:dyDescent="0.2">
      <c r="A138" s="1566"/>
      <c r="B138" s="1575"/>
      <c r="C138" s="1566"/>
      <c r="D138" s="1548" t="s">
        <v>28919</v>
      </c>
      <c r="E138" s="1547" t="s">
        <v>28918</v>
      </c>
      <c r="F138" s="1547" t="s">
        <v>28889</v>
      </c>
      <c r="G138" s="1549" t="s">
        <v>28917</v>
      </c>
      <c r="H138" s="1548" t="s">
        <v>28898</v>
      </c>
      <c r="I138" s="1547">
        <v>6</v>
      </c>
      <c r="J138" s="1547">
        <v>4</v>
      </c>
      <c r="K138" s="1547" t="s">
        <v>28889</v>
      </c>
      <c r="L138" s="1547" t="s">
        <v>28889</v>
      </c>
      <c r="M138" s="1547" t="s">
        <v>28889</v>
      </c>
      <c r="N138" s="1547" t="s">
        <v>28889</v>
      </c>
      <c r="O138" s="1457"/>
    </row>
    <row r="139" spans="1:15" ht="45" x14ac:dyDescent="0.2">
      <c r="A139" s="1566"/>
      <c r="B139" s="1575"/>
      <c r="C139" s="1566"/>
      <c r="D139" s="1548" t="s">
        <v>28916</v>
      </c>
      <c r="E139" s="1547" t="s">
        <v>28915</v>
      </c>
      <c r="F139" s="1547" t="s">
        <v>28889</v>
      </c>
      <c r="G139" s="1549" t="s">
        <v>28914</v>
      </c>
      <c r="H139" s="1405" t="s">
        <v>28913</v>
      </c>
      <c r="I139" s="1547">
        <v>100</v>
      </c>
      <c r="J139" s="1547">
        <v>23</v>
      </c>
      <c r="K139" s="1547" t="s">
        <v>28889</v>
      </c>
      <c r="L139" s="1547" t="s">
        <v>28889</v>
      </c>
      <c r="M139" s="1547" t="s">
        <v>28889</v>
      </c>
      <c r="N139" s="1547" t="s">
        <v>28889</v>
      </c>
      <c r="O139" s="1457"/>
    </row>
    <row r="140" spans="1:15" ht="56.25" x14ac:dyDescent="0.2">
      <c r="A140" s="1566"/>
      <c r="B140" s="1575"/>
      <c r="C140" s="1566"/>
      <c r="D140" s="1548" t="s">
        <v>28912</v>
      </c>
      <c r="E140" s="1407" t="s">
        <v>28911</v>
      </c>
      <c r="F140" s="1547" t="s">
        <v>28889</v>
      </c>
      <c r="G140" s="1549" t="s">
        <v>28910</v>
      </c>
      <c r="H140" s="1405" t="s">
        <v>28909</v>
      </c>
      <c r="I140" s="1407">
        <v>7.4999999999999997E-2</v>
      </c>
      <c r="J140" s="1407">
        <v>0.1027</v>
      </c>
      <c r="K140" s="1547" t="s">
        <v>28889</v>
      </c>
      <c r="L140" s="1547" t="s">
        <v>28889</v>
      </c>
      <c r="M140" s="1547" t="s">
        <v>28889</v>
      </c>
      <c r="N140" s="1547" t="s">
        <v>28889</v>
      </c>
      <c r="O140" s="1457"/>
    </row>
    <row r="141" spans="1:15" ht="78.75" x14ac:dyDescent="0.2">
      <c r="A141" s="1566"/>
      <c r="B141" s="1547" t="s">
        <v>29058</v>
      </c>
      <c r="C141" s="1405" t="s">
        <v>28907</v>
      </c>
      <c r="D141" s="1405" t="s">
        <v>28906</v>
      </c>
      <c r="E141" s="1547" t="s">
        <v>28905</v>
      </c>
      <c r="F141" s="1547" t="s">
        <v>28889</v>
      </c>
      <c r="G141" s="1549" t="s">
        <v>28904</v>
      </c>
      <c r="H141" s="1405" t="s">
        <v>28903</v>
      </c>
      <c r="I141" s="1428">
        <v>0.82899999999999996</v>
      </c>
      <c r="J141" s="1428">
        <v>0.59389999999999998</v>
      </c>
      <c r="K141" s="1547" t="s">
        <v>28889</v>
      </c>
      <c r="L141" s="1547" t="s">
        <v>28889</v>
      </c>
      <c r="M141" s="1547" t="s">
        <v>28889</v>
      </c>
      <c r="N141" s="1547" t="s">
        <v>28889</v>
      </c>
      <c r="O141" s="1457"/>
    </row>
    <row r="142" spans="1:15" ht="74.25" customHeight="1" x14ac:dyDescent="0.2">
      <c r="A142" s="1566"/>
      <c r="B142" s="1547" t="s">
        <v>29057</v>
      </c>
      <c r="C142" s="1548" t="s">
        <v>28901</v>
      </c>
      <c r="D142" s="1405" t="s">
        <v>28900</v>
      </c>
      <c r="E142" s="1547" t="s">
        <v>28899</v>
      </c>
      <c r="F142" s="1431">
        <v>4305</v>
      </c>
      <c r="G142" s="1549" t="s">
        <v>28891</v>
      </c>
      <c r="H142" s="1549" t="s">
        <v>28898</v>
      </c>
      <c r="I142" s="1481" t="s">
        <v>28889</v>
      </c>
      <c r="J142" s="1481" t="s">
        <v>28889</v>
      </c>
      <c r="K142" s="1431">
        <v>3900</v>
      </c>
      <c r="L142" s="1431">
        <v>550</v>
      </c>
      <c r="M142" s="1431">
        <v>2356</v>
      </c>
      <c r="N142" s="1431">
        <v>4305</v>
      </c>
      <c r="O142" s="1457"/>
    </row>
    <row r="143" spans="1:15" ht="72" customHeight="1" x14ac:dyDescent="0.2">
      <c r="A143" s="1566"/>
      <c r="B143" s="1575" t="s">
        <v>29056</v>
      </c>
      <c r="C143" s="1405" t="s">
        <v>29055</v>
      </c>
      <c r="D143" s="1405" t="s">
        <v>28896</v>
      </c>
      <c r="E143" s="1547" t="s">
        <v>28892</v>
      </c>
      <c r="F143" s="1429">
        <v>0.8</v>
      </c>
      <c r="G143" s="1549" t="s">
        <v>28891</v>
      </c>
      <c r="H143" s="1405" t="s">
        <v>28895</v>
      </c>
      <c r="I143" s="1481" t="s">
        <v>28889</v>
      </c>
      <c r="J143" s="1481" t="s">
        <v>28889</v>
      </c>
      <c r="K143" s="1429">
        <v>0.2</v>
      </c>
      <c r="L143" s="1429">
        <v>0.1</v>
      </c>
      <c r="M143" s="1429">
        <v>0.4</v>
      </c>
      <c r="N143" s="1429">
        <v>0.8</v>
      </c>
      <c r="O143" s="1457"/>
    </row>
    <row r="144" spans="1:15" ht="45" x14ac:dyDescent="0.2">
      <c r="A144" s="1566"/>
      <c r="B144" s="1575"/>
      <c r="C144" s="1405" t="s">
        <v>29054</v>
      </c>
      <c r="D144" s="1405" t="s">
        <v>28893</v>
      </c>
      <c r="E144" s="1547" t="s">
        <v>28892</v>
      </c>
      <c r="F144" s="1429">
        <v>1</v>
      </c>
      <c r="G144" s="1549" t="s">
        <v>28891</v>
      </c>
      <c r="H144" s="1405" t="s">
        <v>28890</v>
      </c>
      <c r="I144" s="1481" t="s">
        <v>28889</v>
      </c>
      <c r="J144" s="1481" t="s">
        <v>28889</v>
      </c>
      <c r="K144" s="1429">
        <v>0.4</v>
      </c>
      <c r="L144" s="1429">
        <v>0.2</v>
      </c>
      <c r="M144" s="1429">
        <v>0.8</v>
      </c>
      <c r="N144" s="1429">
        <v>1</v>
      </c>
      <c r="O144" s="1457"/>
    </row>
    <row r="145" spans="1:15" ht="12.75" x14ac:dyDescent="0.2">
      <c r="A145" s="1474" t="s">
        <v>28758</v>
      </c>
      <c r="B145" s="1080"/>
      <c r="G145" s="1080"/>
      <c r="O145" s="1457"/>
    </row>
    <row r="146" spans="1:15" ht="12.75" x14ac:dyDescent="0.2">
      <c r="A146" s="1401" t="s">
        <v>29053</v>
      </c>
      <c r="B146" s="1080"/>
      <c r="G146" s="1080"/>
      <c r="O146" s="1457"/>
    </row>
    <row r="147" spans="1:15" ht="12.75" x14ac:dyDescent="0.2">
      <c r="A147" s="1401" t="s">
        <v>29052</v>
      </c>
      <c r="B147" s="1080"/>
      <c r="G147" s="1080"/>
      <c r="L147" s="1400"/>
      <c r="O147" s="1457"/>
    </row>
    <row r="148" spans="1:15" ht="12.75" x14ac:dyDescent="0.2">
      <c r="A148" s="1401" t="s">
        <v>29051</v>
      </c>
      <c r="B148" s="1080"/>
      <c r="G148" s="1080"/>
      <c r="O148" s="1457"/>
    </row>
    <row r="149" spans="1:15" ht="12.75" x14ac:dyDescent="0.2">
      <c r="A149" s="1401" t="s">
        <v>29050</v>
      </c>
      <c r="B149" s="1080"/>
      <c r="G149" s="1080"/>
      <c r="O149" s="1457"/>
    </row>
    <row r="150" spans="1:15" ht="12.75" x14ac:dyDescent="0.2">
      <c r="A150" s="1401" t="s">
        <v>29049</v>
      </c>
      <c r="B150" s="1080"/>
      <c r="G150" s="1080"/>
      <c r="O150" s="1457"/>
    </row>
    <row r="151" spans="1:15" ht="12.75" x14ac:dyDescent="0.2">
      <c r="A151" s="1401" t="s">
        <v>29048</v>
      </c>
      <c r="B151" s="1080"/>
      <c r="G151" s="1080"/>
      <c r="O151" s="1457"/>
    </row>
    <row r="152" spans="1:15" ht="12.75" x14ac:dyDescent="0.2">
      <c r="B152" s="1080"/>
      <c r="G152" s="1080"/>
      <c r="O152" s="1457"/>
    </row>
    <row r="153" spans="1:15" ht="12.75" x14ac:dyDescent="0.2">
      <c r="A153" s="1464"/>
      <c r="B153" s="1463"/>
      <c r="C153" s="1459"/>
      <c r="D153" s="1459"/>
      <c r="E153" s="1462"/>
      <c r="F153" s="1461"/>
      <c r="G153" s="1460"/>
      <c r="H153" s="1459"/>
      <c r="I153" s="1459"/>
      <c r="J153" s="1459"/>
      <c r="K153" s="1457"/>
      <c r="L153" s="1457"/>
      <c r="M153" s="1458"/>
      <c r="N153" s="1457"/>
      <c r="O153" s="1457"/>
    </row>
    <row r="154" spans="1:15" ht="18" x14ac:dyDescent="0.2">
      <c r="A154" s="862" t="s">
        <v>427</v>
      </c>
      <c r="B154" s="1445"/>
      <c r="C154" s="1441"/>
      <c r="D154" s="1441"/>
      <c r="E154" s="1444"/>
      <c r="F154" s="1443"/>
      <c r="G154" s="1442"/>
      <c r="H154" s="1441"/>
      <c r="I154" s="1441"/>
      <c r="J154" s="1441"/>
      <c r="K154" s="1439"/>
      <c r="L154" s="1439"/>
      <c r="M154" s="1440"/>
      <c r="N154" s="1439"/>
      <c r="O154" s="1457"/>
    </row>
    <row r="155" spans="1:15" ht="15.75" x14ac:dyDescent="0.2">
      <c r="A155" s="861" t="s">
        <v>3621</v>
      </c>
      <c r="B155" s="1445"/>
      <c r="C155" s="1441"/>
      <c r="D155" s="1441"/>
      <c r="E155" s="1444"/>
      <c r="F155" s="1443"/>
      <c r="G155" s="1442"/>
      <c r="H155" s="1441"/>
      <c r="I155" s="1441"/>
      <c r="J155" s="1441"/>
      <c r="K155" s="1439"/>
      <c r="L155" s="1439"/>
      <c r="M155" s="1440"/>
      <c r="N155" s="1439"/>
      <c r="O155" s="1457"/>
    </row>
    <row r="156" spans="1:15" ht="23.25" x14ac:dyDescent="0.2">
      <c r="A156" s="1576" t="s">
        <v>29026</v>
      </c>
      <c r="B156" s="1576"/>
      <c r="C156" s="1576"/>
      <c r="D156" s="1576"/>
      <c r="E156" s="1576"/>
      <c r="F156" s="1576"/>
      <c r="G156" s="1576"/>
      <c r="H156" s="1576"/>
      <c r="I156" s="1576"/>
      <c r="J156" s="1576"/>
      <c r="K156" s="1576"/>
      <c r="L156" s="1576"/>
      <c r="M156" s="1576"/>
      <c r="N156" s="1576"/>
      <c r="O156" s="1457"/>
    </row>
    <row r="157" spans="1:15" ht="14.25" x14ac:dyDescent="0.2">
      <c r="A157" s="1446"/>
      <c r="B157" s="1445"/>
      <c r="C157" s="1441"/>
      <c r="D157" s="1441"/>
      <c r="E157" s="1444"/>
      <c r="F157" s="1443"/>
      <c r="G157" s="1442"/>
      <c r="H157" s="1441"/>
      <c r="I157" s="1441"/>
      <c r="J157" s="1441"/>
      <c r="K157" s="1439"/>
      <c r="L157" s="1439"/>
      <c r="M157" s="1440"/>
      <c r="N157" s="1439"/>
      <c r="O157" s="1457"/>
    </row>
    <row r="158" spans="1:15" ht="23.25" x14ac:dyDescent="0.2">
      <c r="A158" s="1576" t="s">
        <v>627</v>
      </c>
      <c r="B158" s="1576"/>
      <c r="C158" s="1576"/>
      <c r="D158" s="1576"/>
      <c r="E158" s="1576"/>
      <c r="F158" s="1576"/>
      <c r="G158" s="1576"/>
      <c r="H158" s="1576"/>
      <c r="I158" s="1576"/>
      <c r="J158" s="1576"/>
      <c r="K158" s="1576"/>
      <c r="L158" s="1576"/>
      <c r="M158" s="1576"/>
      <c r="N158" s="1576"/>
      <c r="O158" s="1457"/>
    </row>
    <row r="159" spans="1:15" ht="23.25" x14ac:dyDescent="0.2">
      <c r="A159" s="1456"/>
      <c r="B159" s="864"/>
      <c r="C159" s="857"/>
      <c r="D159" s="857"/>
      <c r="E159" s="859"/>
      <c r="F159" s="857"/>
      <c r="G159" s="858"/>
      <c r="H159" s="857"/>
      <c r="I159" s="857"/>
      <c r="J159" s="856"/>
      <c r="K159" s="854"/>
      <c r="L159" s="854"/>
      <c r="M159" s="855"/>
      <c r="N159" s="854"/>
      <c r="O159" s="1457"/>
    </row>
    <row r="160" spans="1:15" ht="23.25" x14ac:dyDescent="0.2">
      <c r="A160" s="1577" t="s">
        <v>29025</v>
      </c>
      <c r="B160" s="1577"/>
      <c r="C160" s="1577"/>
      <c r="D160" s="1577"/>
      <c r="E160" s="1577"/>
      <c r="F160" s="1577"/>
      <c r="G160" s="1577"/>
      <c r="H160" s="1577"/>
      <c r="I160" s="1577"/>
      <c r="J160" s="1577"/>
      <c r="K160" s="1577"/>
      <c r="L160" s="1577"/>
      <c r="M160" s="1577"/>
      <c r="N160" s="1577"/>
      <c r="O160" s="1457"/>
    </row>
    <row r="161" spans="1:15" ht="23.25" x14ac:dyDescent="0.2">
      <c r="A161" s="1456"/>
      <c r="B161" s="1551"/>
      <c r="C161" s="1551"/>
      <c r="D161" s="1551"/>
      <c r="E161" s="1551"/>
      <c r="F161" s="1551"/>
      <c r="G161" s="1551"/>
      <c r="H161" s="1551"/>
      <c r="I161" s="1551"/>
      <c r="J161" s="1551"/>
      <c r="K161" s="1551"/>
      <c r="L161" s="1551"/>
      <c r="M161" s="1551"/>
      <c r="N161" s="1551"/>
      <c r="O161" s="1457"/>
    </row>
    <row r="162" spans="1:15" ht="12.75" x14ac:dyDescent="0.2">
      <c r="A162" s="1477" t="s">
        <v>29047</v>
      </c>
      <c r="B162" s="1463"/>
      <c r="C162" s="1459"/>
      <c r="D162" s="1459"/>
      <c r="E162" s="1462"/>
      <c r="F162" s="1461"/>
      <c r="G162" s="1460"/>
      <c r="H162" s="1459"/>
      <c r="I162" s="1459"/>
      <c r="J162" s="1459"/>
      <c r="K162" s="1457"/>
      <c r="L162" s="1457"/>
      <c r="M162" s="1458"/>
      <c r="N162" s="1457"/>
      <c r="O162" s="1457"/>
    </row>
    <row r="163" spans="1:15" ht="11.25" customHeight="1" x14ac:dyDescent="0.2">
      <c r="A163" s="1568" t="s">
        <v>29023</v>
      </c>
      <c r="B163" s="1568" t="s">
        <v>29022</v>
      </c>
      <c r="C163" s="1568" t="s">
        <v>29021</v>
      </c>
      <c r="D163" s="1568" t="s">
        <v>29020</v>
      </c>
      <c r="E163" s="1568" t="s">
        <v>29019</v>
      </c>
      <c r="F163" s="1568" t="s">
        <v>29018</v>
      </c>
      <c r="G163" s="1568" t="s">
        <v>29017</v>
      </c>
      <c r="H163" s="1568" t="s">
        <v>29016</v>
      </c>
      <c r="I163" s="1568">
        <v>2019</v>
      </c>
      <c r="J163" s="1568"/>
      <c r="K163" s="1568">
        <v>2020</v>
      </c>
      <c r="L163" s="1568"/>
      <c r="M163" s="1550">
        <v>2021</v>
      </c>
      <c r="N163" s="1550">
        <v>2022</v>
      </c>
      <c r="O163" s="1465"/>
    </row>
    <row r="164" spans="1:15" ht="38.25" customHeight="1" x14ac:dyDescent="0.2">
      <c r="A164" s="1568"/>
      <c r="B164" s="1568"/>
      <c r="C164" s="1568"/>
      <c r="D164" s="1568"/>
      <c r="E164" s="1568"/>
      <c r="F164" s="1568"/>
      <c r="G164" s="1568"/>
      <c r="H164" s="1568"/>
      <c r="I164" s="1550" t="s">
        <v>29013</v>
      </c>
      <c r="J164" s="1550" t="s">
        <v>29015</v>
      </c>
      <c r="K164" s="1550" t="s">
        <v>29013</v>
      </c>
      <c r="L164" s="1550" t="s">
        <v>29014</v>
      </c>
      <c r="M164" s="1550" t="s">
        <v>29013</v>
      </c>
      <c r="N164" s="1550" t="s">
        <v>29013</v>
      </c>
      <c r="O164" s="1465"/>
    </row>
    <row r="165" spans="1:15" ht="33.75" x14ac:dyDescent="0.2">
      <c r="A165" s="1566" t="s">
        <v>28888</v>
      </c>
      <c r="B165" s="1575" t="s">
        <v>28797</v>
      </c>
      <c r="C165" s="1566" t="s">
        <v>28887</v>
      </c>
      <c r="D165" s="1548" t="s">
        <v>28867</v>
      </c>
      <c r="E165" s="1407" t="s">
        <v>28866</v>
      </c>
      <c r="F165" s="1547" t="s">
        <v>28861</v>
      </c>
      <c r="G165" s="1547" t="s">
        <v>28308</v>
      </c>
      <c r="H165" s="1547" t="s">
        <v>28308</v>
      </c>
      <c r="I165" s="1547" t="s">
        <v>28865</v>
      </c>
      <c r="J165" s="1422" t="s">
        <v>28864</v>
      </c>
      <c r="K165" s="1547" t="s">
        <v>28863</v>
      </c>
      <c r="L165" s="1547" t="s">
        <v>28863</v>
      </c>
      <c r="M165" s="1547" t="s">
        <v>28862</v>
      </c>
      <c r="N165" s="1547" t="s">
        <v>28861</v>
      </c>
      <c r="O165" s="1465"/>
    </row>
    <row r="166" spans="1:15" ht="27.75" customHeight="1" x14ac:dyDescent="0.2">
      <c r="A166" s="1566"/>
      <c r="B166" s="1575"/>
      <c r="C166" s="1566"/>
      <c r="D166" s="1548" t="s">
        <v>28860</v>
      </c>
      <c r="E166" s="1412" t="s">
        <v>28886</v>
      </c>
      <c r="F166" s="1547" t="s">
        <v>28854</v>
      </c>
      <c r="G166" s="1547" t="s">
        <v>28308</v>
      </c>
      <c r="H166" s="1547" t="s">
        <v>28308</v>
      </c>
      <c r="I166" s="1547" t="s">
        <v>28858</v>
      </c>
      <c r="J166" s="1422" t="s">
        <v>28857</v>
      </c>
      <c r="K166" s="1547" t="s">
        <v>28856</v>
      </c>
      <c r="L166" s="1547" t="s">
        <v>28856</v>
      </c>
      <c r="M166" s="1547" t="s">
        <v>28855</v>
      </c>
      <c r="N166" s="1547" t="s">
        <v>28854</v>
      </c>
      <c r="O166" s="1465"/>
    </row>
    <row r="167" spans="1:15" ht="33.75" x14ac:dyDescent="0.2">
      <c r="A167" s="1566"/>
      <c r="B167" s="1575"/>
      <c r="C167" s="1566"/>
      <c r="D167" s="1548" t="s">
        <v>28853</v>
      </c>
      <c r="E167" s="1407" t="s">
        <v>28852</v>
      </c>
      <c r="F167" s="1415">
        <v>1</v>
      </c>
      <c r="G167" s="1547" t="s">
        <v>28308</v>
      </c>
      <c r="H167" s="1547" t="s">
        <v>28308</v>
      </c>
      <c r="I167" s="1415">
        <v>1</v>
      </c>
      <c r="J167" s="1423">
        <v>1</v>
      </c>
      <c r="K167" s="1415">
        <v>1</v>
      </c>
      <c r="L167" s="1415">
        <v>1</v>
      </c>
      <c r="M167" s="1415">
        <v>1</v>
      </c>
      <c r="N167" s="1415">
        <v>1</v>
      </c>
      <c r="O167" s="1465"/>
    </row>
    <row r="168" spans="1:15" ht="27.75" customHeight="1" x14ac:dyDescent="0.2">
      <c r="A168" s="1566"/>
      <c r="B168" s="1575"/>
      <c r="C168" s="1548" t="s">
        <v>28885</v>
      </c>
      <c r="D168" s="1548" t="s">
        <v>28844</v>
      </c>
      <c r="E168" s="1407" t="s">
        <v>28843</v>
      </c>
      <c r="F168" s="1547">
        <v>12</v>
      </c>
      <c r="G168" s="1547" t="s">
        <v>28308</v>
      </c>
      <c r="H168" s="1547" t="s">
        <v>28308</v>
      </c>
      <c r="I168" s="1547">
        <v>12</v>
      </c>
      <c r="J168" s="1422">
        <v>12</v>
      </c>
      <c r="K168" s="1547">
        <v>12</v>
      </c>
      <c r="L168" s="1547">
        <v>12</v>
      </c>
      <c r="M168" s="1547">
        <v>12</v>
      </c>
      <c r="N168" s="1547">
        <v>12</v>
      </c>
      <c r="O168" s="1465"/>
    </row>
    <row r="169" spans="1:15" ht="27.75" customHeight="1" x14ac:dyDescent="0.2">
      <c r="A169" s="1566"/>
      <c r="B169" s="1567" t="s">
        <v>28884</v>
      </c>
      <c r="C169" s="1566" t="s">
        <v>28883</v>
      </c>
      <c r="D169" s="1548" t="s">
        <v>28882</v>
      </c>
      <c r="E169" s="1407" t="s">
        <v>28881</v>
      </c>
      <c r="F169" s="1426" t="s">
        <v>28876</v>
      </c>
      <c r="G169" s="1547" t="s">
        <v>28308</v>
      </c>
      <c r="H169" s="1547" t="s">
        <v>28308</v>
      </c>
      <c r="I169" s="1547" t="s">
        <v>28880</v>
      </c>
      <c r="J169" s="1427" t="s">
        <v>28879</v>
      </c>
      <c r="K169" s="1547" t="s">
        <v>28878</v>
      </c>
      <c r="L169" s="1547" t="s">
        <v>28878</v>
      </c>
      <c r="M169" s="1547" t="s">
        <v>28877</v>
      </c>
      <c r="N169" s="1426" t="s">
        <v>28876</v>
      </c>
      <c r="O169" s="1465"/>
    </row>
    <row r="170" spans="1:15" ht="33.75" x14ac:dyDescent="0.2">
      <c r="A170" s="1566"/>
      <c r="B170" s="1567"/>
      <c r="C170" s="1566"/>
      <c r="D170" s="1548" t="s">
        <v>28875</v>
      </c>
      <c r="E170" s="1407" t="s">
        <v>28874</v>
      </c>
      <c r="F170" s="1424" t="s">
        <v>28869</v>
      </c>
      <c r="G170" s="1547" t="s">
        <v>28308</v>
      </c>
      <c r="H170" s="1547" t="s">
        <v>28308</v>
      </c>
      <c r="I170" s="1424" t="s">
        <v>28873</v>
      </c>
      <c r="J170" s="1425" t="s">
        <v>28872</v>
      </c>
      <c r="K170" s="1424" t="s">
        <v>28871</v>
      </c>
      <c r="L170" s="1424" t="s">
        <v>28871</v>
      </c>
      <c r="M170" s="1424" t="s">
        <v>28870</v>
      </c>
      <c r="N170" s="1424" t="s">
        <v>28869</v>
      </c>
      <c r="O170" s="1465"/>
    </row>
    <row r="171" spans="1:15" ht="33.75" x14ac:dyDescent="0.2">
      <c r="A171" s="1566"/>
      <c r="B171" s="1567"/>
      <c r="C171" s="1566" t="s">
        <v>28868</v>
      </c>
      <c r="D171" s="1548" t="s">
        <v>28867</v>
      </c>
      <c r="E171" s="1407" t="s">
        <v>28866</v>
      </c>
      <c r="F171" s="1547" t="s">
        <v>28861</v>
      </c>
      <c r="G171" s="1547" t="s">
        <v>28308</v>
      </c>
      <c r="H171" s="1547" t="s">
        <v>28308</v>
      </c>
      <c r="I171" s="1547" t="s">
        <v>28865</v>
      </c>
      <c r="J171" s="1422" t="s">
        <v>28864</v>
      </c>
      <c r="K171" s="1547" t="s">
        <v>28863</v>
      </c>
      <c r="L171" s="1547" t="s">
        <v>28863</v>
      </c>
      <c r="M171" s="1547" t="s">
        <v>28862</v>
      </c>
      <c r="N171" s="1547" t="s">
        <v>28861</v>
      </c>
      <c r="O171" s="1465"/>
    </row>
    <row r="172" spans="1:15" ht="27.75" customHeight="1" x14ac:dyDescent="0.2">
      <c r="A172" s="1566"/>
      <c r="B172" s="1567"/>
      <c r="C172" s="1566"/>
      <c r="D172" s="1548" t="s">
        <v>28860</v>
      </c>
      <c r="E172" s="1407" t="s">
        <v>28859</v>
      </c>
      <c r="F172" s="1547" t="s">
        <v>28854</v>
      </c>
      <c r="G172" s="1547" t="s">
        <v>28308</v>
      </c>
      <c r="H172" s="1547" t="s">
        <v>28308</v>
      </c>
      <c r="I172" s="1547" t="s">
        <v>28858</v>
      </c>
      <c r="J172" s="1422" t="s">
        <v>28857</v>
      </c>
      <c r="K172" s="1547" t="s">
        <v>28856</v>
      </c>
      <c r="L172" s="1547" t="s">
        <v>28856</v>
      </c>
      <c r="M172" s="1547" t="s">
        <v>28855</v>
      </c>
      <c r="N172" s="1547" t="s">
        <v>28854</v>
      </c>
      <c r="O172" s="1465"/>
    </row>
    <row r="173" spans="1:15" ht="33.75" x14ac:dyDescent="0.2">
      <c r="A173" s="1566"/>
      <c r="B173" s="1567"/>
      <c r="C173" s="1566"/>
      <c r="D173" s="1548" t="s">
        <v>28853</v>
      </c>
      <c r="E173" s="1407" t="s">
        <v>28852</v>
      </c>
      <c r="F173" s="1415">
        <v>1</v>
      </c>
      <c r="G173" s="1547" t="s">
        <v>28308</v>
      </c>
      <c r="H173" s="1547" t="s">
        <v>28308</v>
      </c>
      <c r="I173" s="1415">
        <v>1</v>
      </c>
      <c r="J173" s="1423">
        <v>1</v>
      </c>
      <c r="K173" s="1415">
        <v>1</v>
      </c>
      <c r="L173" s="1415">
        <v>1</v>
      </c>
      <c r="M173" s="1415">
        <v>1</v>
      </c>
      <c r="N173" s="1415">
        <v>1</v>
      </c>
      <c r="O173" s="1465"/>
    </row>
    <row r="174" spans="1:15" ht="27.75" customHeight="1" x14ac:dyDescent="0.2">
      <c r="A174" s="1566"/>
      <c r="B174" s="1567"/>
      <c r="C174" s="1548" t="s">
        <v>28851</v>
      </c>
      <c r="D174" s="1548" t="s">
        <v>28850</v>
      </c>
      <c r="E174" s="1407" t="s">
        <v>28849</v>
      </c>
      <c r="F174" s="1547" t="s">
        <v>28846</v>
      </c>
      <c r="G174" s="1547" t="s">
        <v>28308</v>
      </c>
      <c r="H174" s="1547" t="s">
        <v>28308</v>
      </c>
      <c r="I174" s="1547" t="s">
        <v>28848</v>
      </c>
      <c r="J174" s="1422" t="s">
        <v>28847</v>
      </c>
      <c r="K174" s="1547" t="s">
        <v>28846</v>
      </c>
      <c r="L174" s="1547" t="s">
        <v>28846</v>
      </c>
      <c r="M174" s="1547" t="s">
        <v>28846</v>
      </c>
      <c r="N174" s="1547" t="s">
        <v>28846</v>
      </c>
      <c r="O174" s="1465"/>
    </row>
    <row r="175" spans="1:15" ht="27.75" customHeight="1" x14ac:dyDescent="0.2">
      <c r="A175" s="1566"/>
      <c r="B175" s="1567"/>
      <c r="C175" s="1548" t="s">
        <v>28845</v>
      </c>
      <c r="D175" s="1548" t="s">
        <v>28844</v>
      </c>
      <c r="E175" s="1407" t="s">
        <v>28843</v>
      </c>
      <c r="F175" s="1547">
        <v>12</v>
      </c>
      <c r="G175" s="1547" t="s">
        <v>28308</v>
      </c>
      <c r="H175" s="1547" t="s">
        <v>28308</v>
      </c>
      <c r="I175" s="1547">
        <v>12</v>
      </c>
      <c r="J175" s="1422">
        <v>12</v>
      </c>
      <c r="K175" s="1547">
        <v>12</v>
      </c>
      <c r="L175" s="1547">
        <v>12</v>
      </c>
      <c r="M175" s="1547">
        <v>12</v>
      </c>
      <c r="N175" s="1547">
        <v>12</v>
      </c>
      <c r="O175" s="1465"/>
    </row>
    <row r="176" spans="1:15" ht="27.75" customHeight="1" x14ac:dyDescent="0.2">
      <c r="A176" s="1566"/>
      <c r="B176" s="1575" t="s">
        <v>28793</v>
      </c>
      <c r="C176" s="1548" t="s">
        <v>28845</v>
      </c>
      <c r="D176" s="1548" t="s">
        <v>28844</v>
      </c>
      <c r="E176" s="1407" t="s">
        <v>28843</v>
      </c>
      <c r="F176" s="1547">
        <v>12</v>
      </c>
      <c r="G176" s="1547" t="s">
        <v>28308</v>
      </c>
      <c r="H176" s="1547" t="s">
        <v>28308</v>
      </c>
      <c r="I176" s="1547">
        <v>12</v>
      </c>
      <c r="J176" s="1422">
        <v>12</v>
      </c>
      <c r="K176" s="1547">
        <v>12</v>
      </c>
      <c r="L176" s="1547">
        <v>12</v>
      </c>
      <c r="M176" s="1547">
        <v>12</v>
      </c>
      <c r="N176" s="1547">
        <v>12</v>
      </c>
      <c r="O176" s="1465"/>
    </row>
    <row r="177" spans="1:15" ht="27.75" customHeight="1" x14ac:dyDescent="0.2">
      <c r="A177" s="1566"/>
      <c r="B177" s="1575"/>
      <c r="C177" s="1548" t="s">
        <v>28842</v>
      </c>
      <c r="D177" s="1548" t="s">
        <v>28841</v>
      </c>
      <c r="E177" s="1407" t="s">
        <v>28840</v>
      </c>
      <c r="F177" s="1415">
        <v>1</v>
      </c>
      <c r="G177" s="1547" t="s">
        <v>28308</v>
      </c>
      <c r="H177" s="1547" t="s">
        <v>28308</v>
      </c>
      <c r="I177" s="1415">
        <v>1</v>
      </c>
      <c r="J177" s="1421" t="s">
        <v>28839</v>
      </c>
      <c r="K177" s="1415">
        <v>1</v>
      </c>
      <c r="L177" s="1415">
        <v>1</v>
      </c>
      <c r="M177" s="1415">
        <v>1</v>
      </c>
      <c r="N177" s="1415">
        <v>1</v>
      </c>
      <c r="O177" s="1465"/>
    </row>
    <row r="178" spans="1:15" ht="27.75" customHeight="1" x14ac:dyDescent="0.2">
      <c r="A178" s="1467"/>
      <c r="B178" s="1411"/>
      <c r="C178" s="1467"/>
      <c r="D178" s="1467"/>
      <c r="E178" s="1480"/>
      <c r="F178" s="1478"/>
      <c r="G178" s="1411"/>
      <c r="H178" s="1411"/>
      <c r="I178" s="1478"/>
      <c r="J178" s="1479"/>
      <c r="K178" s="1478"/>
      <c r="L178" s="1478"/>
      <c r="M178" s="1478"/>
      <c r="N178" s="1478"/>
      <c r="O178" s="1457"/>
    </row>
    <row r="179" spans="1:15" ht="12.75" x14ac:dyDescent="0.2">
      <c r="A179" s="1464"/>
      <c r="B179" s="1463"/>
      <c r="C179" s="1459"/>
      <c r="D179" s="1459"/>
      <c r="E179" s="1462"/>
      <c r="F179" s="1461"/>
      <c r="G179" s="1460"/>
      <c r="H179" s="1459"/>
      <c r="I179" s="1459"/>
      <c r="J179" s="1459"/>
      <c r="K179" s="1457"/>
      <c r="L179" s="1457"/>
      <c r="M179" s="1458"/>
      <c r="N179" s="1457"/>
      <c r="O179" s="1457"/>
    </row>
    <row r="180" spans="1:15" ht="18" x14ac:dyDescent="0.2">
      <c r="A180" s="862" t="s">
        <v>427</v>
      </c>
      <c r="B180" s="1445"/>
      <c r="C180" s="1441"/>
      <c r="D180" s="1441"/>
      <c r="E180" s="1444"/>
      <c r="F180" s="1443"/>
      <c r="G180" s="1442"/>
      <c r="H180" s="1441"/>
      <c r="I180" s="1441"/>
      <c r="J180" s="1441"/>
      <c r="K180" s="1439"/>
      <c r="L180" s="1439"/>
      <c r="M180" s="1440"/>
      <c r="N180" s="1439"/>
      <c r="O180" s="1457"/>
    </row>
    <row r="181" spans="1:15" ht="15.75" x14ac:dyDescent="0.2">
      <c r="A181" s="861" t="s">
        <v>3621</v>
      </c>
      <c r="B181" s="1445"/>
      <c r="C181" s="1441"/>
      <c r="D181" s="1441"/>
      <c r="E181" s="1444"/>
      <c r="F181" s="1443"/>
      <c r="G181" s="1442"/>
      <c r="H181" s="1441"/>
      <c r="I181" s="1441"/>
      <c r="J181" s="1441"/>
      <c r="K181" s="1439"/>
      <c r="L181" s="1439"/>
      <c r="M181" s="1440"/>
      <c r="N181" s="1439"/>
      <c r="O181" s="1457"/>
    </row>
    <row r="182" spans="1:15" ht="23.25" x14ac:dyDescent="0.2">
      <c r="A182" s="1576" t="s">
        <v>29026</v>
      </c>
      <c r="B182" s="1576"/>
      <c r="C182" s="1576"/>
      <c r="D182" s="1576"/>
      <c r="E182" s="1576"/>
      <c r="F182" s="1576"/>
      <c r="G182" s="1576"/>
      <c r="H182" s="1576"/>
      <c r="I182" s="1576"/>
      <c r="J182" s="1576"/>
      <c r="K182" s="1576"/>
      <c r="L182" s="1576"/>
      <c r="M182" s="1576"/>
      <c r="N182" s="1576"/>
      <c r="O182" s="1457"/>
    </row>
    <row r="183" spans="1:15" ht="14.25" x14ac:dyDescent="0.2">
      <c r="A183" s="1446"/>
      <c r="B183" s="1445"/>
      <c r="C183" s="1441"/>
      <c r="D183" s="1441"/>
      <c r="E183" s="1444"/>
      <c r="F183" s="1443"/>
      <c r="G183" s="1442"/>
      <c r="H183" s="1441"/>
      <c r="I183" s="1441"/>
      <c r="J183" s="1441"/>
      <c r="K183" s="1439"/>
      <c r="L183" s="1439"/>
      <c r="M183" s="1440"/>
      <c r="N183" s="1439"/>
      <c r="O183" s="1457"/>
    </row>
    <row r="184" spans="1:15" ht="23.25" x14ac:dyDescent="0.2">
      <c r="A184" s="1576" t="s">
        <v>627</v>
      </c>
      <c r="B184" s="1576"/>
      <c r="C184" s="1576"/>
      <c r="D184" s="1576"/>
      <c r="E184" s="1576"/>
      <c r="F184" s="1576"/>
      <c r="G184" s="1576"/>
      <c r="H184" s="1576"/>
      <c r="I184" s="1576"/>
      <c r="J184" s="1576"/>
      <c r="K184" s="1576"/>
      <c r="L184" s="1576"/>
      <c r="M184" s="1576"/>
      <c r="N184" s="1576"/>
      <c r="O184" s="1457"/>
    </row>
    <row r="185" spans="1:15" ht="23.25" x14ac:dyDescent="0.2">
      <c r="A185" s="1456"/>
      <c r="B185" s="864"/>
      <c r="C185" s="857"/>
      <c r="D185" s="857"/>
      <c r="E185" s="859"/>
      <c r="F185" s="857"/>
      <c r="G185" s="858"/>
      <c r="H185" s="857"/>
      <c r="I185" s="857"/>
      <c r="J185" s="856"/>
      <c r="K185" s="854"/>
      <c r="L185" s="854"/>
      <c r="M185" s="855"/>
      <c r="N185" s="854"/>
      <c r="O185" s="1457"/>
    </row>
    <row r="186" spans="1:15" ht="23.25" x14ac:dyDescent="0.2">
      <c r="A186" s="1577" t="s">
        <v>29025</v>
      </c>
      <c r="B186" s="1577"/>
      <c r="C186" s="1577"/>
      <c r="D186" s="1577"/>
      <c r="E186" s="1577"/>
      <c r="F186" s="1577"/>
      <c r="G186" s="1577"/>
      <c r="H186" s="1577"/>
      <c r="I186" s="1577"/>
      <c r="J186" s="1577"/>
      <c r="K186" s="1577"/>
      <c r="L186" s="1577"/>
      <c r="M186" s="1577"/>
      <c r="N186" s="1577"/>
      <c r="O186" s="1457"/>
    </row>
    <row r="187" spans="1:15" ht="23.25" x14ac:dyDescent="0.2">
      <c r="A187" s="1456"/>
      <c r="B187" s="1551"/>
      <c r="C187" s="1551"/>
      <c r="D187" s="1551"/>
      <c r="E187" s="1551"/>
      <c r="F187" s="1551"/>
      <c r="G187" s="1551"/>
      <c r="H187" s="1551"/>
      <c r="I187" s="1551"/>
      <c r="J187" s="1551"/>
      <c r="K187" s="1551"/>
      <c r="L187" s="1551"/>
      <c r="M187" s="1551"/>
      <c r="N187" s="1551"/>
      <c r="O187" s="1457"/>
    </row>
    <row r="188" spans="1:15" ht="12.75" x14ac:dyDescent="0.2">
      <c r="A188" s="1477" t="s">
        <v>29046</v>
      </c>
      <c r="B188" s="1463"/>
      <c r="C188" s="1459"/>
      <c r="D188" s="1459"/>
      <c r="E188" s="1462"/>
      <c r="F188" s="1461"/>
      <c r="G188" s="1460"/>
      <c r="H188" s="1459"/>
      <c r="I188" s="1459"/>
      <c r="J188" s="1459"/>
      <c r="K188" s="1457"/>
      <c r="L188" s="1457"/>
      <c r="M188" s="1458"/>
      <c r="N188" s="1457"/>
      <c r="O188" s="1457"/>
    </row>
    <row r="189" spans="1:15" ht="12.75" customHeight="1" x14ac:dyDescent="0.2">
      <c r="A189" s="1568" t="s">
        <v>29023</v>
      </c>
      <c r="B189" s="1568" t="s">
        <v>29022</v>
      </c>
      <c r="C189" s="1568" t="s">
        <v>29021</v>
      </c>
      <c r="D189" s="1568" t="s">
        <v>29020</v>
      </c>
      <c r="E189" s="1568" t="s">
        <v>29019</v>
      </c>
      <c r="F189" s="1568" t="s">
        <v>29018</v>
      </c>
      <c r="G189" s="1568" t="s">
        <v>29017</v>
      </c>
      <c r="H189" s="1568" t="s">
        <v>29016</v>
      </c>
      <c r="I189" s="1568">
        <v>2019</v>
      </c>
      <c r="J189" s="1568"/>
      <c r="K189" s="1568">
        <v>2020</v>
      </c>
      <c r="L189" s="1568"/>
      <c r="M189" s="1550">
        <v>2021</v>
      </c>
      <c r="N189" s="1550">
        <v>2022</v>
      </c>
      <c r="O189" s="1457"/>
    </row>
    <row r="190" spans="1:15" ht="37.5" customHeight="1" x14ac:dyDescent="0.2">
      <c r="A190" s="1568"/>
      <c r="B190" s="1568"/>
      <c r="C190" s="1568"/>
      <c r="D190" s="1568"/>
      <c r="E190" s="1568"/>
      <c r="F190" s="1568"/>
      <c r="G190" s="1568"/>
      <c r="H190" s="1568"/>
      <c r="I190" s="1550" t="s">
        <v>29013</v>
      </c>
      <c r="J190" s="1550" t="s">
        <v>29015</v>
      </c>
      <c r="K190" s="1550" t="s">
        <v>29013</v>
      </c>
      <c r="L190" s="1550" t="s">
        <v>29014</v>
      </c>
      <c r="M190" s="1550" t="s">
        <v>29013</v>
      </c>
      <c r="N190" s="1550" t="s">
        <v>29013</v>
      </c>
      <c r="O190" s="1457"/>
    </row>
    <row r="191" spans="1:15" ht="33.75" x14ac:dyDescent="0.2">
      <c r="A191" s="1566" t="s">
        <v>29045</v>
      </c>
      <c r="B191" s="1552" t="s">
        <v>28797</v>
      </c>
      <c r="C191" s="1405" t="s">
        <v>28837</v>
      </c>
      <c r="D191" s="1405" t="s">
        <v>28836</v>
      </c>
      <c r="E191" s="1547" t="s">
        <v>28835</v>
      </c>
      <c r="F191" s="1547" t="s">
        <v>28831</v>
      </c>
      <c r="G191" s="1547" t="s">
        <v>28818</v>
      </c>
      <c r="H191" s="1547" t="s">
        <v>28818</v>
      </c>
      <c r="I191" s="1547" t="s">
        <v>28834</v>
      </c>
      <c r="J191" s="1547" t="s">
        <v>28833</v>
      </c>
      <c r="K191" s="1547" t="s">
        <v>28831</v>
      </c>
      <c r="L191" s="1547" t="s">
        <v>29044</v>
      </c>
      <c r="M191" s="1547" t="s">
        <v>28831</v>
      </c>
      <c r="N191" s="1547" t="s">
        <v>28831</v>
      </c>
      <c r="O191" s="1457"/>
    </row>
    <row r="192" spans="1:15" ht="56.25" x14ac:dyDescent="0.2">
      <c r="A192" s="1566"/>
      <c r="B192" s="1552" t="s">
        <v>28797</v>
      </c>
      <c r="C192" s="1405" t="s">
        <v>28830</v>
      </c>
      <c r="D192" s="1405" t="s">
        <v>28829</v>
      </c>
      <c r="E192" s="1547" t="s">
        <v>28828</v>
      </c>
      <c r="F192" s="1547" t="s">
        <v>28825</v>
      </c>
      <c r="G192" s="1547" t="s">
        <v>28818</v>
      </c>
      <c r="H192" s="1547" t="s">
        <v>28818</v>
      </c>
      <c r="I192" s="1547" t="s">
        <v>28825</v>
      </c>
      <c r="J192" s="1547" t="s">
        <v>28827</v>
      </c>
      <c r="K192" s="1547" t="s">
        <v>28825</v>
      </c>
      <c r="L192" s="1547" t="s">
        <v>29043</v>
      </c>
      <c r="M192" s="1547" t="s">
        <v>28825</v>
      </c>
      <c r="N192" s="1547" t="s">
        <v>28825</v>
      </c>
      <c r="O192" s="1457"/>
    </row>
    <row r="193" spans="1:15" ht="33.75" x14ac:dyDescent="0.2">
      <c r="A193" s="1566"/>
      <c r="B193" s="1552" t="s">
        <v>28793</v>
      </c>
      <c r="C193" s="1405" t="s">
        <v>28824</v>
      </c>
      <c r="D193" s="1405" t="s">
        <v>28823</v>
      </c>
      <c r="E193" s="1547" t="s">
        <v>28819</v>
      </c>
      <c r="F193" s="1547">
        <v>4</v>
      </c>
      <c r="G193" s="1547" t="s">
        <v>28818</v>
      </c>
      <c r="H193" s="1547" t="s">
        <v>28818</v>
      </c>
      <c r="I193" s="1547">
        <v>2</v>
      </c>
      <c r="J193" s="1547">
        <v>2</v>
      </c>
      <c r="K193" s="1547">
        <v>3</v>
      </c>
      <c r="L193" s="1547">
        <v>2</v>
      </c>
      <c r="M193" s="1547">
        <v>3</v>
      </c>
      <c r="N193" s="1547">
        <v>4</v>
      </c>
      <c r="O193" s="1457"/>
    </row>
    <row r="194" spans="1:15" ht="45" x14ac:dyDescent="0.2">
      <c r="A194" s="1566"/>
      <c r="B194" s="1552" t="s">
        <v>28793</v>
      </c>
      <c r="C194" s="1405" t="s">
        <v>28821</v>
      </c>
      <c r="D194" s="1405" t="s">
        <v>28820</v>
      </c>
      <c r="E194" s="1547" t="s">
        <v>28819</v>
      </c>
      <c r="F194" s="1403">
        <v>0.9</v>
      </c>
      <c r="G194" s="1547" t="s">
        <v>28818</v>
      </c>
      <c r="H194" s="1547" t="s">
        <v>28818</v>
      </c>
      <c r="I194" s="1403">
        <v>0.8</v>
      </c>
      <c r="J194" s="1403">
        <v>0.8</v>
      </c>
      <c r="K194" s="1403">
        <v>0.85</v>
      </c>
      <c r="L194" s="1403">
        <v>0.8</v>
      </c>
      <c r="M194" s="1403">
        <v>0.9</v>
      </c>
      <c r="N194" s="1403">
        <v>0.9</v>
      </c>
      <c r="O194" s="1457"/>
    </row>
    <row r="195" spans="1:15" ht="12.75" x14ac:dyDescent="0.2">
      <c r="A195" s="1401" t="s">
        <v>29042</v>
      </c>
      <c r="B195" s="1463"/>
      <c r="C195" s="1459"/>
      <c r="D195" s="1459"/>
      <c r="E195" s="1462"/>
      <c r="F195" s="1461"/>
      <c r="G195" s="1460"/>
      <c r="H195" s="1459"/>
      <c r="I195" s="1459"/>
      <c r="J195" s="1459"/>
      <c r="K195" s="1457"/>
      <c r="L195" s="1457"/>
      <c r="M195" s="1458"/>
      <c r="N195" s="1457"/>
      <c r="O195" s="1457"/>
    </row>
    <row r="196" spans="1:15" ht="12.75" x14ac:dyDescent="0.2">
      <c r="A196" s="1464"/>
      <c r="B196" s="1463"/>
      <c r="C196" s="1459"/>
      <c r="D196" s="1459"/>
      <c r="E196" s="1462"/>
      <c r="F196" s="1461"/>
      <c r="G196" s="1460"/>
      <c r="H196" s="1459"/>
      <c r="I196" s="1459"/>
      <c r="J196" s="1459"/>
      <c r="K196" s="1457"/>
      <c r="L196" s="1457"/>
      <c r="M196" s="1458"/>
      <c r="N196" s="1457"/>
      <c r="O196" s="1457"/>
    </row>
    <row r="197" spans="1:15" ht="12.75" x14ac:dyDescent="0.2">
      <c r="A197" s="1464"/>
      <c r="B197" s="1463"/>
      <c r="C197" s="1459"/>
      <c r="D197" s="1459"/>
      <c r="E197" s="1462"/>
      <c r="F197" s="1461"/>
      <c r="G197" s="1460"/>
      <c r="H197" s="1459"/>
      <c r="I197" s="1459"/>
      <c r="J197" s="1459"/>
      <c r="K197" s="1457"/>
      <c r="L197" s="1457"/>
      <c r="M197" s="1458"/>
      <c r="N197" s="1457"/>
      <c r="O197" s="1457"/>
    </row>
    <row r="198" spans="1:15" ht="18" x14ac:dyDescent="0.2">
      <c r="A198" s="862" t="s">
        <v>427</v>
      </c>
      <c r="B198" s="1445"/>
      <c r="C198" s="1441"/>
      <c r="D198" s="1441"/>
      <c r="E198" s="1444"/>
      <c r="F198" s="1443"/>
      <c r="G198" s="1442"/>
      <c r="H198" s="1441"/>
      <c r="I198" s="1441"/>
      <c r="J198" s="1441"/>
      <c r="K198" s="1439"/>
      <c r="L198" s="1439"/>
      <c r="M198" s="1440"/>
      <c r="N198" s="1439"/>
      <c r="O198" s="1457"/>
    </row>
    <row r="199" spans="1:15" ht="15.75" x14ac:dyDescent="0.2">
      <c r="A199" s="861" t="s">
        <v>3621</v>
      </c>
      <c r="B199" s="1445"/>
      <c r="C199" s="1441"/>
      <c r="D199" s="1441"/>
      <c r="E199" s="1444"/>
      <c r="F199" s="1443"/>
      <c r="G199" s="1442"/>
      <c r="H199" s="1441"/>
      <c r="I199" s="1441"/>
      <c r="J199" s="1441"/>
      <c r="K199" s="1439"/>
      <c r="L199" s="1439"/>
      <c r="M199" s="1440"/>
      <c r="N199" s="1439"/>
      <c r="O199" s="1457"/>
    </row>
    <row r="200" spans="1:15" ht="23.25" x14ac:dyDescent="0.2">
      <c r="A200" s="1576" t="s">
        <v>29026</v>
      </c>
      <c r="B200" s="1576"/>
      <c r="C200" s="1576"/>
      <c r="D200" s="1576"/>
      <c r="E200" s="1576"/>
      <c r="F200" s="1576"/>
      <c r="G200" s="1576"/>
      <c r="H200" s="1576"/>
      <c r="I200" s="1576"/>
      <c r="J200" s="1576"/>
      <c r="K200" s="1576"/>
      <c r="L200" s="1576"/>
      <c r="M200" s="1576"/>
      <c r="N200" s="1576"/>
      <c r="O200" s="1457"/>
    </row>
    <row r="201" spans="1:15" ht="14.25" x14ac:dyDescent="0.2">
      <c r="A201" s="1446"/>
      <c r="B201" s="1445"/>
      <c r="C201" s="1441"/>
      <c r="D201" s="1441"/>
      <c r="E201" s="1444"/>
      <c r="F201" s="1443"/>
      <c r="G201" s="1442"/>
      <c r="H201" s="1441"/>
      <c r="I201" s="1441"/>
      <c r="J201" s="1441"/>
      <c r="K201" s="1439"/>
      <c r="L201" s="1439"/>
      <c r="M201" s="1440"/>
      <c r="N201" s="1439"/>
      <c r="O201" s="1457"/>
    </row>
    <row r="202" spans="1:15" ht="23.25" x14ac:dyDescent="0.2">
      <c r="A202" s="1576" t="s">
        <v>627</v>
      </c>
      <c r="B202" s="1576"/>
      <c r="C202" s="1576"/>
      <c r="D202" s="1576"/>
      <c r="E202" s="1576"/>
      <c r="F202" s="1576"/>
      <c r="G202" s="1576"/>
      <c r="H202" s="1576"/>
      <c r="I202" s="1576"/>
      <c r="J202" s="1576"/>
      <c r="K202" s="1576"/>
      <c r="L202" s="1576"/>
      <c r="M202" s="1576"/>
      <c r="N202" s="1576"/>
      <c r="O202" s="1457"/>
    </row>
    <row r="203" spans="1:15" ht="23.25" x14ac:dyDescent="0.2">
      <c r="A203" s="1456"/>
      <c r="B203" s="864"/>
      <c r="C203" s="857"/>
      <c r="D203" s="857"/>
      <c r="E203" s="859"/>
      <c r="F203" s="857"/>
      <c r="G203" s="858"/>
      <c r="H203" s="857"/>
      <c r="I203" s="857"/>
      <c r="J203" s="856"/>
      <c r="K203" s="854"/>
      <c r="L203" s="854"/>
      <c r="M203" s="855"/>
      <c r="N203" s="854"/>
      <c r="O203" s="1457"/>
    </row>
    <row r="204" spans="1:15" ht="23.25" x14ac:dyDescent="0.2">
      <c r="A204" s="1577" t="s">
        <v>29025</v>
      </c>
      <c r="B204" s="1577"/>
      <c r="C204" s="1577"/>
      <c r="D204" s="1577"/>
      <c r="E204" s="1577"/>
      <c r="F204" s="1577"/>
      <c r="G204" s="1577"/>
      <c r="H204" s="1577"/>
      <c r="I204" s="1577"/>
      <c r="J204" s="1577"/>
      <c r="K204" s="1577"/>
      <c r="L204" s="1577"/>
      <c r="M204" s="1577"/>
      <c r="N204" s="1577"/>
      <c r="O204" s="1457"/>
    </row>
    <row r="205" spans="1:15" ht="23.25" x14ac:dyDescent="0.2">
      <c r="A205" s="1456"/>
      <c r="B205" s="1551"/>
      <c r="C205" s="1551"/>
      <c r="D205" s="1551"/>
      <c r="E205" s="1551"/>
      <c r="F205" s="1551"/>
      <c r="G205" s="1551"/>
      <c r="H205" s="1551"/>
      <c r="I205" s="1551"/>
      <c r="J205" s="1551"/>
      <c r="K205" s="1551"/>
      <c r="L205" s="1551"/>
      <c r="M205" s="1551"/>
      <c r="N205" s="1551"/>
      <c r="O205" s="1457"/>
    </row>
    <row r="206" spans="1:15" ht="12.75" x14ac:dyDescent="0.2">
      <c r="A206" s="1475" t="s">
        <v>29041</v>
      </c>
      <c r="B206" s="1463"/>
      <c r="C206" s="1459"/>
      <c r="D206" s="1459"/>
      <c r="E206" s="1462"/>
      <c r="F206" s="1461"/>
      <c r="G206" s="1460"/>
      <c r="H206" s="1459"/>
      <c r="I206" s="1459"/>
      <c r="J206" s="1459"/>
      <c r="K206" s="1457"/>
      <c r="L206" s="1457"/>
      <c r="M206" s="1458"/>
      <c r="N206" s="1457"/>
      <c r="O206" s="1457"/>
    </row>
    <row r="207" spans="1:15" ht="11.25" customHeight="1" x14ac:dyDescent="0.2">
      <c r="A207" s="1568" t="s">
        <v>29023</v>
      </c>
      <c r="B207" s="1568" t="s">
        <v>29022</v>
      </c>
      <c r="C207" s="1568" t="s">
        <v>29021</v>
      </c>
      <c r="D207" s="1568" t="s">
        <v>29020</v>
      </c>
      <c r="E207" s="1568" t="s">
        <v>29019</v>
      </c>
      <c r="F207" s="1568" t="s">
        <v>29018</v>
      </c>
      <c r="G207" s="1568" t="s">
        <v>29017</v>
      </c>
      <c r="H207" s="1568" t="s">
        <v>29016</v>
      </c>
      <c r="I207" s="1568">
        <v>2019</v>
      </c>
      <c r="J207" s="1568"/>
      <c r="K207" s="1568">
        <v>2020</v>
      </c>
      <c r="L207" s="1568"/>
      <c r="M207" s="1550">
        <v>2021</v>
      </c>
      <c r="N207" s="1550">
        <v>2022</v>
      </c>
      <c r="O207" s="1465"/>
    </row>
    <row r="208" spans="1:15" ht="38.25" customHeight="1" x14ac:dyDescent="0.2">
      <c r="A208" s="1568"/>
      <c r="B208" s="1568"/>
      <c r="C208" s="1568"/>
      <c r="D208" s="1568"/>
      <c r="E208" s="1568"/>
      <c r="F208" s="1568"/>
      <c r="G208" s="1568"/>
      <c r="H208" s="1568"/>
      <c r="I208" s="1550" t="s">
        <v>29013</v>
      </c>
      <c r="J208" s="1550" t="s">
        <v>29015</v>
      </c>
      <c r="K208" s="1550" t="s">
        <v>29013</v>
      </c>
      <c r="L208" s="1550" t="s">
        <v>29014</v>
      </c>
      <c r="M208" s="1550" t="s">
        <v>29013</v>
      </c>
      <c r="N208" s="1550" t="s">
        <v>29013</v>
      </c>
      <c r="O208" s="1465"/>
    </row>
    <row r="209" spans="1:15" ht="45" x14ac:dyDescent="0.2">
      <c r="A209" s="1566" t="s">
        <v>28816</v>
      </c>
      <c r="B209" s="1547" t="s">
        <v>28797</v>
      </c>
      <c r="C209" s="1405" t="s">
        <v>28815</v>
      </c>
      <c r="D209" s="1405" t="s">
        <v>28814</v>
      </c>
      <c r="E209" s="1547">
        <v>2.2999999999999998</v>
      </c>
      <c r="F209" s="1476">
        <v>3.8</v>
      </c>
      <c r="G209" s="1547" t="s">
        <v>28807</v>
      </c>
      <c r="H209" s="1547" t="s">
        <v>28799</v>
      </c>
      <c r="I209" s="1420">
        <v>2.7</v>
      </c>
      <c r="J209" s="1420">
        <v>3.4</v>
      </c>
      <c r="K209" s="1419">
        <v>3.2</v>
      </c>
      <c r="L209" s="1419">
        <v>3.2</v>
      </c>
      <c r="M209" s="1419">
        <v>3.8</v>
      </c>
      <c r="N209" s="1419">
        <v>4</v>
      </c>
      <c r="O209" s="1465"/>
    </row>
    <row r="210" spans="1:15" ht="45" x14ac:dyDescent="0.2">
      <c r="A210" s="1566"/>
      <c r="B210" s="1575" t="s">
        <v>28784</v>
      </c>
      <c r="C210" s="1405" t="s">
        <v>28812</v>
      </c>
      <c r="D210" s="1405" t="s">
        <v>28813</v>
      </c>
      <c r="E210" s="1403">
        <v>0.59</v>
      </c>
      <c r="F210" s="1403" t="s">
        <v>385</v>
      </c>
      <c r="G210" s="1547" t="s">
        <v>28810</v>
      </c>
      <c r="H210" s="1547" t="s">
        <v>28799</v>
      </c>
      <c r="I210" s="1415">
        <v>0.56999999999999995</v>
      </c>
      <c r="J210" s="1415">
        <v>0.37</v>
      </c>
      <c r="K210" s="1415">
        <v>0.55000000000000004</v>
      </c>
      <c r="L210" s="1415">
        <v>0.55000000000000004</v>
      </c>
      <c r="M210" s="1415" t="s">
        <v>385</v>
      </c>
      <c r="N210" s="1403" t="s">
        <v>385</v>
      </c>
      <c r="O210" s="1465"/>
    </row>
    <row r="211" spans="1:15" ht="45" x14ac:dyDescent="0.2">
      <c r="A211" s="1566"/>
      <c r="B211" s="1575"/>
      <c r="C211" s="1405" t="s">
        <v>28812</v>
      </c>
      <c r="D211" s="1405" t="s">
        <v>28811</v>
      </c>
      <c r="E211" s="1403">
        <v>0.41</v>
      </c>
      <c r="F211" s="1403">
        <v>0.46</v>
      </c>
      <c r="G211" s="1547" t="s">
        <v>28810</v>
      </c>
      <c r="H211" s="1547" t="s">
        <v>28799</v>
      </c>
      <c r="I211" s="1415" t="s">
        <v>385</v>
      </c>
      <c r="J211" s="1415" t="s">
        <v>385</v>
      </c>
      <c r="K211" s="1415" t="s">
        <v>385</v>
      </c>
      <c r="L211" s="1415" t="s">
        <v>385</v>
      </c>
      <c r="M211" s="1415">
        <v>0.45</v>
      </c>
      <c r="N211" s="1403">
        <v>0.46</v>
      </c>
      <c r="O211" s="1465"/>
    </row>
    <row r="212" spans="1:15" ht="33.75" x14ac:dyDescent="0.2">
      <c r="A212" s="1566"/>
      <c r="B212" s="1575"/>
      <c r="C212" s="1405" t="s">
        <v>28809</v>
      </c>
      <c r="D212" s="1405" t="s">
        <v>29040</v>
      </c>
      <c r="E212" s="1403">
        <v>0.68</v>
      </c>
      <c r="F212" s="1418">
        <v>0.74</v>
      </c>
      <c r="G212" s="1547" t="s">
        <v>28807</v>
      </c>
      <c r="H212" s="1547" t="s">
        <v>28799</v>
      </c>
      <c r="I212" s="1418">
        <v>0.7</v>
      </c>
      <c r="J212" s="1418">
        <v>0.66</v>
      </c>
      <c r="K212" s="1418">
        <v>0.72</v>
      </c>
      <c r="L212" s="1418">
        <v>0.72</v>
      </c>
      <c r="M212" s="1418">
        <v>0.74</v>
      </c>
      <c r="N212" s="1418">
        <v>0.76</v>
      </c>
      <c r="O212" s="1465"/>
    </row>
    <row r="213" spans="1:15" ht="33.75" x14ac:dyDescent="0.2">
      <c r="A213" s="1566"/>
      <c r="B213" s="1575"/>
      <c r="C213" s="1405" t="s">
        <v>28806</v>
      </c>
      <c r="D213" s="1405" t="s">
        <v>28805</v>
      </c>
      <c r="E213" s="1403">
        <v>0.86</v>
      </c>
      <c r="F213" s="1418">
        <v>0.92</v>
      </c>
      <c r="G213" s="1547" t="s">
        <v>28804</v>
      </c>
      <c r="H213" s="1547" t="s">
        <v>28799</v>
      </c>
      <c r="I213" s="1418">
        <v>0.88</v>
      </c>
      <c r="J213" s="1418">
        <v>0.71299999999999997</v>
      </c>
      <c r="K213" s="1418">
        <v>0.9</v>
      </c>
      <c r="L213" s="1418">
        <v>0.9</v>
      </c>
      <c r="M213" s="1418">
        <v>0.92</v>
      </c>
      <c r="N213" s="1418">
        <v>0.92</v>
      </c>
      <c r="O213" s="1465"/>
    </row>
    <row r="214" spans="1:15" ht="38.25" customHeight="1" x14ac:dyDescent="0.2">
      <c r="A214" s="1566"/>
      <c r="B214" s="1575"/>
      <c r="C214" s="1405" t="s">
        <v>28803</v>
      </c>
      <c r="D214" s="1405" t="s">
        <v>28802</v>
      </c>
      <c r="E214" s="1547" t="s">
        <v>29039</v>
      </c>
      <c r="F214" s="1403">
        <v>1</v>
      </c>
      <c r="G214" s="1547" t="s">
        <v>28800</v>
      </c>
      <c r="H214" s="1547" t="s">
        <v>28799</v>
      </c>
      <c r="I214" s="1415">
        <v>1</v>
      </c>
      <c r="J214" s="1415">
        <v>1</v>
      </c>
      <c r="K214" s="1415">
        <v>1</v>
      </c>
      <c r="L214" s="1415">
        <v>1</v>
      </c>
      <c r="M214" s="1415">
        <v>1</v>
      </c>
      <c r="N214" s="1403">
        <v>1</v>
      </c>
      <c r="O214" s="1465"/>
    </row>
    <row r="215" spans="1:15" x14ac:dyDescent="0.2">
      <c r="A215" s="1474" t="s">
        <v>28758</v>
      </c>
      <c r="B215" s="1470"/>
      <c r="C215" s="1411"/>
      <c r="D215" s="1411"/>
      <c r="E215" s="1469"/>
      <c r="F215" s="1468"/>
      <c r="G215" s="1467"/>
      <c r="H215" s="1411"/>
      <c r="I215" s="1411"/>
      <c r="J215" s="1411"/>
      <c r="K215" s="1465"/>
      <c r="L215" s="1465"/>
      <c r="M215" s="1466"/>
      <c r="N215" s="1465"/>
      <c r="O215" s="1465"/>
    </row>
    <row r="216" spans="1:15" x14ac:dyDescent="0.2">
      <c r="A216" s="1401" t="s">
        <v>29038</v>
      </c>
      <c r="B216" s="1470"/>
      <c r="C216" s="1411"/>
      <c r="D216" s="1411"/>
      <c r="E216" s="1469"/>
      <c r="F216" s="1468"/>
      <c r="G216" s="1467"/>
      <c r="H216" s="1411"/>
      <c r="I216" s="1411"/>
      <c r="J216" s="1411"/>
      <c r="K216" s="1465"/>
      <c r="L216" s="1465"/>
      <c r="M216" s="1466"/>
      <c r="N216" s="1465"/>
      <c r="O216" s="1465"/>
    </row>
    <row r="217" spans="1:15" ht="18" x14ac:dyDescent="0.2">
      <c r="A217" s="862" t="s">
        <v>427</v>
      </c>
      <c r="B217" s="1445"/>
      <c r="C217" s="1441"/>
      <c r="D217" s="1441"/>
      <c r="E217" s="1444"/>
      <c r="F217" s="1443"/>
      <c r="G217" s="1442"/>
      <c r="H217" s="1441"/>
      <c r="I217" s="1441"/>
      <c r="J217" s="1441"/>
      <c r="K217" s="1439"/>
      <c r="L217" s="1439"/>
      <c r="M217" s="1440"/>
      <c r="N217" s="1439"/>
      <c r="O217" s="1457"/>
    </row>
    <row r="218" spans="1:15" ht="15.75" x14ac:dyDescent="0.2">
      <c r="A218" s="861" t="s">
        <v>3621</v>
      </c>
      <c r="B218" s="1445"/>
      <c r="C218" s="1441"/>
      <c r="D218" s="1441"/>
      <c r="E218" s="1444"/>
      <c r="F218" s="1443"/>
      <c r="G218" s="1442"/>
      <c r="H218" s="1441"/>
      <c r="I218" s="1441"/>
      <c r="J218" s="1441"/>
      <c r="K218" s="1439"/>
      <c r="L218" s="1439"/>
      <c r="M218" s="1440"/>
      <c r="N218" s="1439"/>
      <c r="O218" s="1457"/>
    </row>
    <row r="219" spans="1:15" ht="23.25" x14ac:dyDescent="0.2">
      <c r="A219" s="1576" t="s">
        <v>29026</v>
      </c>
      <c r="B219" s="1576"/>
      <c r="C219" s="1576"/>
      <c r="D219" s="1576"/>
      <c r="E219" s="1576"/>
      <c r="F219" s="1576"/>
      <c r="G219" s="1576"/>
      <c r="H219" s="1576"/>
      <c r="I219" s="1576"/>
      <c r="J219" s="1576"/>
      <c r="K219" s="1576"/>
      <c r="L219" s="1576"/>
      <c r="M219" s="1576"/>
      <c r="N219" s="1576"/>
      <c r="O219" s="1457"/>
    </row>
    <row r="220" spans="1:15" ht="14.25" x14ac:dyDescent="0.2">
      <c r="A220" s="1446"/>
      <c r="B220" s="1445"/>
      <c r="C220" s="1441"/>
      <c r="D220" s="1441"/>
      <c r="E220" s="1444"/>
      <c r="F220" s="1443"/>
      <c r="G220" s="1442"/>
      <c r="H220" s="1441"/>
      <c r="I220" s="1441"/>
      <c r="J220" s="1441"/>
      <c r="K220" s="1439"/>
      <c r="L220" s="1439"/>
      <c r="M220" s="1440"/>
      <c r="N220" s="1439"/>
      <c r="O220" s="1457"/>
    </row>
    <row r="221" spans="1:15" ht="23.25" x14ac:dyDescent="0.2">
      <c r="A221" s="1576" t="s">
        <v>627</v>
      </c>
      <c r="B221" s="1576"/>
      <c r="C221" s="1576"/>
      <c r="D221" s="1576"/>
      <c r="E221" s="1576"/>
      <c r="F221" s="1576"/>
      <c r="G221" s="1576"/>
      <c r="H221" s="1576"/>
      <c r="I221" s="1576"/>
      <c r="J221" s="1576"/>
      <c r="K221" s="1576"/>
      <c r="L221" s="1576"/>
      <c r="M221" s="1576"/>
      <c r="N221" s="1576"/>
      <c r="O221" s="1457"/>
    </row>
    <row r="222" spans="1:15" ht="23.25" x14ac:dyDescent="0.2">
      <c r="A222" s="1456"/>
      <c r="B222" s="864"/>
      <c r="C222" s="857"/>
      <c r="D222" s="857"/>
      <c r="E222" s="859"/>
      <c r="F222" s="857"/>
      <c r="G222" s="858"/>
      <c r="H222" s="857"/>
      <c r="I222" s="857"/>
      <c r="J222" s="856"/>
      <c r="K222" s="854"/>
      <c r="L222" s="854"/>
      <c r="M222" s="855"/>
      <c r="N222" s="854"/>
      <c r="O222" s="1457"/>
    </row>
    <row r="223" spans="1:15" ht="23.25" x14ac:dyDescent="0.2">
      <c r="A223" s="1577" t="s">
        <v>29025</v>
      </c>
      <c r="B223" s="1577"/>
      <c r="C223" s="1577"/>
      <c r="D223" s="1577"/>
      <c r="E223" s="1577"/>
      <c r="F223" s="1577"/>
      <c r="G223" s="1577"/>
      <c r="H223" s="1577"/>
      <c r="I223" s="1577"/>
      <c r="J223" s="1577"/>
      <c r="K223" s="1577"/>
      <c r="L223" s="1577"/>
      <c r="M223" s="1577"/>
      <c r="N223" s="1577"/>
      <c r="O223" s="1457"/>
    </row>
    <row r="224" spans="1:15" ht="23.25" x14ac:dyDescent="0.2">
      <c r="A224" s="1456"/>
      <c r="B224" s="1551"/>
      <c r="C224" s="1551"/>
      <c r="D224" s="1551"/>
      <c r="E224" s="1551"/>
      <c r="F224" s="1551"/>
      <c r="G224" s="1551"/>
      <c r="H224" s="1551"/>
      <c r="I224" s="1551"/>
      <c r="J224" s="1551"/>
      <c r="K224" s="1551"/>
      <c r="L224" s="1551"/>
      <c r="M224" s="1551"/>
      <c r="N224" s="1551"/>
      <c r="O224" s="1457"/>
    </row>
    <row r="225" spans="1:15" ht="12.75" x14ac:dyDescent="0.2">
      <c r="A225" s="1475" t="s">
        <v>29037</v>
      </c>
      <c r="B225" s="1463"/>
      <c r="C225" s="1459"/>
      <c r="D225" s="1459"/>
      <c r="E225" s="1462"/>
      <c r="F225" s="1461"/>
      <c r="G225" s="1460"/>
      <c r="H225" s="1459"/>
      <c r="I225" s="1459"/>
      <c r="J225" s="1459"/>
      <c r="K225" s="1457"/>
      <c r="L225" s="1457"/>
      <c r="M225" s="1458"/>
      <c r="N225" s="1457"/>
      <c r="O225" s="1457"/>
    </row>
    <row r="226" spans="1:15" ht="12.75" customHeight="1" x14ac:dyDescent="0.2">
      <c r="A226" s="1568" t="s">
        <v>29023</v>
      </c>
      <c r="B226" s="1568" t="s">
        <v>29022</v>
      </c>
      <c r="C226" s="1568" t="s">
        <v>29021</v>
      </c>
      <c r="D226" s="1568" t="s">
        <v>29020</v>
      </c>
      <c r="E226" s="1568" t="s">
        <v>29019</v>
      </c>
      <c r="F226" s="1568" t="s">
        <v>29018</v>
      </c>
      <c r="G226" s="1568" t="s">
        <v>29017</v>
      </c>
      <c r="H226" s="1568" t="s">
        <v>29016</v>
      </c>
      <c r="I226" s="1568">
        <v>2019</v>
      </c>
      <c r="J226" s="1568"/>
      <c r="K226" s="1568">
        <v>2020</v>
      </c>
      <c r="L226" s="1568"/>
      <c r="M226" s="1550">
        <v>2021</v>
      </c>
      <c r="N226" s="1550">
        <v>2022</v>
      </c>
      <c r="O226" s="1457"/>
    </row>
    <row r="227" spans="1:15" ht="35.25" customHeight="1" x14ac:dyDescent="0.2">
      <c r="A227" s="1568"/>
      <c r="B227" s="1568"/>
      <c r="C227" s="1568"/>
      <c r="D227" s="1568"/>
      <c r="E227" s="1568"/>
      <c r="F227" s="1568"/>
      <c r="G227" s="1568"/>
      <c r="H227" s="1568"/>
      <c r="I227" s="1550" t="s">
        <v>29013</v>
      </c>
      <c r="J227" s="1550" t="s">
        <v>29015</v>
      </c>
      <c r="K227" s="1550" t="s">
        <v>29013</v>
      </c>
      <c r="L227" s="1550" t="s">
        <v>29014</v>
      </c>
      <c r="M227" s="1550" t="s">
        <v>29013</v>
      </c>
      <c r="N227" s="1550" t="s">
        <v>29013</v>
      </c>
      <c r="O227" s="1457"/>
    </row>
    <row r="228" spans="1:15" ht="56.25" x14ac:dyDescent="0.2">
      <c r="A228" s="1566" t="s">
        <v>28798</v>
      </c>
      <c r="B228" s="1547" t="s">
        <v>28797</v>
      </c>
      <c r="C228" s="1548" t="s">
        <v>29036</v>
      </c>
      <c r="D228" s="1405" t="s">
        <v>29035</v>
      </c>
      <c r="E228" s="1403" t="s">
        <v>28794</v>
      </c>
      <c r="F228" s="1415">
        <v>0.84</v>
      </c>
      <c r="G228" s="1547" t="s">
        <v>28786</v>
      </c>
      <c r="H228" s="1547" t="s">
        <v>28786</v>
      </c>
      <c r="I228" s="1403">
        <v>0.8</v>
      </c>
      <c r="J228" s="1403">
        <v>0.8</v>
      </c>
      <c r="K228" s="1415">
        <v>0.82</v>
      </c>
      <c r="L228" s="1415">
        <v>0.82</v>
      </c>
      <c r="M228" s="1415">
        <v>0.83</v>
      </c>
      <c r="N228" s="1415">
        <v>0.84</v>
      </c>
      <c r="O228" s="1457"/>
    </row>
    <row r="229" spans="1:15" ht="45" x14ac:dyDescent="0.2">
      <c r="A229" s="1566"/>
      <c r="B229" s="1575" t="s">
        <v>28793</v>
      </c>
      <c r="C229" s="1548" t="s">
        <v>29034</v>
      </c>
      <c r="D229" s="1405" t="s">
        <v>29033</v>
      </c>
      <c r="E229" s="1403" t="s">
        <v>28790</v>
      </c>
      <c r="F229" s="1415">
        <v>1</v>
      </c>
      <c r="G229" s="1547" t="s">
        <v>28786</v>
      </c>
      <c r="H229" s="1547" t="s">
        <v>28786</v>
      </c>
      <c r="I229" s="1415">
        <v>1</v>
      </c>
      <c r="J229" s="1415">
        <v>0.8</v>
      </c>
      <c r="K229" s="1415">
        <v>1</v>
      </c>
      <c r="L229" s="1415">
        <v>1</v>
      </c>
      <c r="M229" s="1415">
        <v>1</v>
      </c>
      <c r="N229" s="1415">
        <v>1</v>
      </c>
      <c r="O229" s="1457"/>
    </row>
    <row r="230" spans="1:15" ht="78.75" x14ac:dyDescent="0.2">
      <c r="A230" s="1566"/>
      <c r="B230" s="1575"/>
      <c r="C230" s="1548" t="s">
        <v>29032</v>
      </c>
      <c r="D230" s="1405" t="s">
        <v>28788</v>
      </c>
      <c r="E230" s="1403" t="s">
        <v>28787</v>
      </c>
      <c r="F230" s="1415">
        <v>0.04</v>
      </c>
      <c r="G230" s="1547" t="s">
        <v>28786</v>
      </c>
      <c r="H230" s="1547" t="s">
        <v>28786</v>
      </c>
      <c r="I230" s="1415" t="s">
        <v>29031</v>
      </c>
      <c r="J230" s="1415">
        <v>0.77</v>
      </c>
      <c r="K230" s="1415">
        <v>0.05</v>
      </c>
      <c r="L230" s="1415">
        <v>0.05</v>
      </c>
      <c r="M230" s="1415">
        <v>0.04</v>
      </c>
      <c r="N230" s="1415">
        <v>0.04</v>
      </c>
      <c r="O230" s="1457"/>
    </row>
    <row r="231" spans="1:15" ht="12.75" x14ac:dyDescent="0.2">
      <c r="A231" s="1474" t="s">
        <v>28758</v>
      </c>
      <c r="B231" s="1470"/>
      <c r="C231" s="1411"/>
      <c r="D231" s="1411"/>
      <c r="E231" s="1469"/>
      <c r="F231" s="1468"/>
      <c r="G231" s="1467"/>
      <c r="H231" s="1411"/>
      <c r="I231" s="1411"/>
      <c r="J231" s="1411"/>
      <c r="K231" s="1465"/>
      <c r="L231" s="1465"/>
      <c r="M231" s="1466"/>
      <c r="N231" s="1465"/>
      <c r="O231" s="1457"/>
    </row>
    <row r="232" spans="1:15" ht="12.75" x14ac:dyDescent="0.2">
      <c r="A232" s="1401" t="s">
        <v>29030</v>
      </c>
      <c r="B232" s="1470"/>
      <c r="C232" s="1411"/>
      <c r="D232" s="1411"/>
      <c r="E232" s="1469"/>
      <c r="F232" s="1468"/>
      <c r="G232" s="1467"/>
      <c r="H232" s="1411"/>
      <c r="I232" s="1411"/>
      <c r="J232" s="1411"/>
      <c r="K232" s="1465"/>
      <c r="L232" s="1465"/>
      <c r="M232" s="1466"/>
      <c r="N232" s="1465"/>
      <c r="O232" s="1457"/>
    </row>
    <row r="233" spans="1:15" ht="12.75" x14ac:dyDescent="0.2">
      <c r="A233" s="1464"/>
      <c r="B233" s="1463"/>
      <c r="C233" s="1459"/>
      <c r="D233" s="1459"/>
      <c r="E233" s="1462"/>
      <c r="F233" s="1461"/>
      <c r="G233" s="1460"/>
      <c r="H233" s="1459"/>
      <c r="I233" s="1459"/>
      <c r="J233" s="1459"/>
      <c r="K233" s="1457"/>
      <c r="L233" s="1457"/>
      <c r="M233" s="1458"/>
      <c r="N233" s="1457"/>
      <c r="O233" s="1457"/>
    </row>
    <row r="234" spans="1:15" ht="18" x14ac:dyDescent="0.2">
      <c r="A234" s="862" t="s">
        <v>427</v>
      </c>
      <c r="B234" s="1445"/>
      <c r="C234" s="1441"/>
      <c r="D234" s="1441"/>
      <c r="E234" s="1444"/>
      <c r="F234" s="1443"/>
      <c r="G234" s="1442"/>
      <c r="H234" s="1441"/>
      <c r="I234" s="1441"/>
      <c r="J234" s="1441"/>
      <c r="K234" s="1439"/>
      <c r="L234" s="1439"/>
      <c r="M234" s="1440"/>
      <c r="N234" s="1439"/>
      <c r="O234" s="1457"/>
    </row>
    <row r="235" spans="1:15" ht="15.75" x14ac:dyDescent="0.2">
      <c r="A235" s="861" t="s">
        <v>3621</v>
      </c>
      <c r="B235" s="1445"/>
      <c r="C235" s="1441"/>
      <c r="D235" s="1441"/>
      <c r="E235" s="1444"/>
      <c r="F235" s="1443"/>
      <c r="G235" s="1442"/>
      <c r="H235" s="1441"/>
      <c r="I235" s="1441"/>
      <c r="J235" s="1441"/>
      <c r="K235" s="1439"/>
      <c r="L235" s="1439"/>
      <c r="M235" s="1440"/>
      <c r="N235" s="1439"/>
      <c r="O235" s="1457"/>
    </row>
    <row r="236" spans="1:15" ht="23.25" x14ac:dyDescent="0.2">
      <c r="A236" s="1576" t="s">
        <v>29026</v>
      </c>
      <c r="B236" s="1576"/>
      <c r="C236" s="1576"/>
      <c r="D236" s="1576"/>
      <c r="E236" s="1576"/>
      <c r="F236" s="1576"/>
      <c r="G236" s="1576"/>
      <c r="H236" s="1576"/>
      <c r="I236" s="1576"/>
      <c r="J236" s="1576"/>
      <c r="K236" s="1576"/>
      <c r="L236" s="1576"/>
      <c r="M236" s="1576"/>
      <c r="N236" s="1576"/>
      <c r="O236" s="1457"/>
    </row>
    <row r="237" spans="1:15" ht="14.25" x14ac:dyDescent="0.2">
      <c r="A237" s="1446"/>
      <c r="B237" s="1445"/>
      <c r="C237" s="1441"/>
      <c r="D237" s="1441"/>
      <c r="E237" s="1444"/>
      <c r="F237" s="1443"/>
      <c r="G237" s="1442"/>
      <c r="H237" s="1441"/>
      <c r="I237" s="1441"/>
      <c r="J237" s="1441"/>
      <c r="K237" s="1439"/>
      <c r="L237" s="1439"/>
      <c r="M237" s="1440"/>
      <c r="N237" s="1439"/>
      <c r="O237" s="1457"/>
    </row>
    <row r="238" spans="1:15" ht="23.25" x14ac:dyDescent="0.2">
      <c r="A238" s="1576" t="s">
        <v>627</v>
      </c>
      <c r="B238" s="1576"/>
      <c r="C238" s="1576"/>
      <c r="D238" s="1576"/>
      <c r="E238" s="1576"/>
      <c r="F238" s="1576"/>
      <c r="G238" s="1576"/>
      <c r="H238" s="1576"/>
      <c r="I238" s="1576"/>
      <c r="J238" s="1576"/>
      <c r="K238" s="1576"/>
      <c r="L238" s="1576"/>
      <c r="M238" s="1576"/>
      <c r="N238" s="1576"/>
      <c r="O238" s="1457"/>
    </row>
    <row r="239" spans="1:15" ht="23.25" x14ac:dyDescent="0.2">
      <c r="A239" s="1456"/>
      <c r="B239" s="864"/>
      <c r="C239" s="857"/>
      <c r="D239" s="857"/>
      <c r="E239" s="859"/>
      <c r="F239" s="857"/>
      <c r="G239" s="858"/>
      <c r="H239" s="857"/>
      <c r="I239" s="857"/>
      <c r="J239" s="856"/>
      <c r="K239" s="854"/>
      <c r="L239" s="854"/>
      <c r="M239" s="855"/>
      <c r="N239" s="854"/>
      <c r="O239" s="1457"/>
    </row>
    <row r="240" spans="1:15" ht="23.25" x14ac:dyDescent="0.2">
      <c r="A240" s="1577" t="s">
        <v>29025</v>
      </c>
      <c r="B240" s="1577"/>
      <c r="C240" s="1577"/>
      <c r="D240" s="1577"/>
      <c r="E240" s="1577"/>
      <c r="F240" s="1577"/>
      <c r="G240" s="1577"/>
      <c r="H240" s="1577"/>
      <c r="I240" s="1577"/>
      <c r="J240" s="1577"/>
      <c r="K240" s="1577"/>
      <c r="L240" s="1577"/>
      <c r="M240" s="1577"/>
      <c r="N240" s="1577"/>
      <c r="O240" s="1457"/>
    </row>
    <row r="241" spans="1:15" ht="23.25" x14ac:dyDescent="0.2">
      <c r="A241" s="1456"/>
      <c r="B241" s="1551"/>
      <c r="C241" s="1551"/>
      <c r="D241" s="1551"/>
      <c r="E241" s="1551"/>
      <c r="F241" s="1551"/>
      <c r="G241" s="1551"/>
      <c r="H241" s="1551"/>
      <c r="I241" s="1551"/>
      <c r="J241" s="1551"/>
      <c r="K241" s="1551"/>
      <c r="L241" s="1551"/>
      <c r="M241" s="1551"/>
      <c r="N241" s="1551"/>
      <c r="O241" s="1457"/>
    </row>
    <row r="242" spans="1:15" ht="12.75" x14ac:dyDescent="0.2">
      <c r="A242" s="1475" t="s">
        <v>29029</v>
      </c>
      <c r="B242" s="1463"/>
      <c r="C242" s="1459"/>
      <c r="D242" s="1459"/>
      <c r="E242" s="1462"/>
      <c r="F242" s="1461"/>
      <c r="G242" s="1460"/>
      <c r="H242" s="1459"/>
      <c r="I242" s="1459"/>
      <c r="J242" s="1459"/>
      <c r="K242" s="1457"/>
      <c r="L242" s="1457"/>
      <c r="M242" s="1458"/>
      <c r="N242" s="1457"/>
      <c r="O242" s="1457"/>
    </row>
    <row r="243" spans="1:15" ht="11.25" customHeight="1" x14ac:dyDescent="0.2">
      <c r="A243" s="1568" t="s">
        <v>29023</v>
      </c>
      <c r="B243" s="1568" t="s">
        <v>29022</v>
      </c>
      <c r="C243" s="1568" t="s">
        <v>29021</v>
      </c>
      <c r="D243" s="1568" t="s">
        <v>29020</v>
      </c>
      <c r="E243" s="1568" t="s">
        <v>29019</v>
      </c>
      <c r="F243" s="1568" t="s">
        <v>29018</v>
      </c>
      <c r="G243" s="1568" t="s">
        <v>29017</v>
      </c>
      <c r="H243" s="1568" t="s">
        <v>29016</v>
      </c>
      <c r="I243" s="1568">
        <v>2019</v>
      </c>
      <c r="J243" s="1568"/>
      <c r="K243" s="1568">
        <v>2020</v>
      </c>
      <c r="L243" s="1568"/>
      <c r="M243" s="1550">
        <v>2021</v>
      </c>
      <c r="N243" s="1550">
        <v>2022</v>
      </c>
      <c r="O243" s="1465"/>
    </row>
    <row r="244" spans="1:15" ht="36.75" customHeight="1" x14ac:dyDescent="0.2">
      <c r="A244" s="1568"/>
      <c r="B244" s="1568"/>
      <c r="C244" s="1568"/>
      <c r="D244" s="1568"/>
      <c r="E244" s="1568"/>
      <c r="F244" s="1568"/>
      <c r="G244" s="1568"/>
      <c r="H244" s="1568"/>
      <c r="I244" s="1550" t="s">
        <v>29013</v>
      </c>
      <c r="J244" s="1550" t="s">
        <v>29015</v>
      </c>
      <c r="K244" s="1550" t="s">
        <v>29013</v>
      </c>
      <c r="L244" s="1550" t="s">
        <v>29014</v>
      </c>
      <c r="M244" s="1550" t="s">
        <v>29013</v>
      </c>
      <c r="N244" s="1550" t="s">
        <v>29013</v>
      </c>
      <c r="O244" s="1465"/>
    </row>
    <row r="245" spans="1:15" ht="56.25" x14ac:dyDescent="0.2">
      <c r="A245" s="1566" t="s">
        <v>29028</v>
      </c>
      <c r="B245" s="1569" t="s">
        <v>28784</v>
      </c>
      <c r="C245" s="1581" t="s">
        <v>28783</v>
      </c>
      <c r="D245" s="1410" t="s">
        <v>28782</v>
      </c>
      <c r="E245" s="1407">
        <v>6.3600000000000004E-2</v>
      </c>
      <c r="F245" s="1407">
        <v>6.4699999999999994E-2</v>
      </c>
      <c r="G245" s="1547" t="s">
        <v>28776</v>
      </c>
      <c r="H245" s="1547" t="s">
        <v>28781</v>
      </c>
      <c r="I245" s="1407">
        <v>5.6300000000000003E-2</v>
      </c>
      <c r="J245" s="1413">
        <v>8.5999999999999993E-2</v>
      </c>
      <c r="K245" s="1407">
        <v>5.8999999999999997E-2</v>
      </c>
      <c r="L245" s="1407">
        <v>5.8999999999999997E-2</v>
      </c>
      <c r="M245" s="1407">
        <v>6.1800000000000001E-2</v>
      </c>
      <c r="N245" s="1407">
        <v>6.4699999999999994E-2</v>
      </c>
      <c r="O245" s="1465"/>
    </row>
    <row r="246" spans="1:15" ht="67.5" x14ac:dyDescent="0.2">
      <c r="A246" s="1566"/>
      <c r="B246" s="1570"/>
      <c r="C246" s="1582"/>
      <c r="D246" s="1410" t="s">
        <v>28780</v>
      </c>
      <c r="E246" s="1407">
        <v>5.6300000000000003E-2</v>
      </c>
      <c r="F246" s="1407">
        <v>8.9300000000000004E-2</v>
      </c>
      <c r="G246" s="1547" t="s">
        <v>28776</v>
      </c>
      <c r="H246" s="1547" t="s">
        <v>28778</v>
      </c>
      <c r="I246" s="1407">
        <v>7.7700000000000005E-2</v>
      </c>
      <c r="J246" s="1413">
        <v>9.4E-2</v>
      </c>
      <c r="K246" s="1407">
        <v>8.14E-2</v>
      </c>
      <c r="L246" s="1407">
        <v>8.14E-2</v>
      </c>
      <c r="M246" s="1407">
        <v>8.5199999999999998E-2</v>
      </c>
      <c r="N246" s="1407">
        <v>8.9300000000000004E-2</v>
      </c>
      <c r="O246" s="1465"/>
    </row>
    <row r="247" spans="1:15" ht="45" x14ac:dyDescent="0.2">
      <c r="A247" s="1566"/>
      <c r="B247" s="1570"/>
      <c r="C247" s="1582"/>
      <c r="D247" s="1410" t="s">
        <v>28779</v>
      </c>
      <c r="E247" s="1407" t="s">
        <v>143</v>
      </c>
      <c r="F247" s="1412">
        <v>3.0000000000000001E-5</v>
      </c>
      <c r="G247" s="1547" t="s">
        <v>28776</v>
      </c>
      <c r="H247" s="1547" t="s">
        <v>28778</v>
      </c>
      <c r="I247" s="1414" t="s">
        <v>385</v>
      </c>
      <c r="J247" s="1413">
        <v>1.0999999999999999E-2</v>
      </c>
      <c r="K247" s="1412">
        <v>1.0000000000000001E-5</v>
      </c>
      <c r="L247" s="1412">
        <v>1.0000000000000001E-5</v>
      </c>
      <c r="M247" s="1412">
        <v>2.0000000000000002E-5</v>
      </c>
      <c r="N247" s="1412">
        <v>3.0000000000000001E-5</v>
      </c>
      <c r="O247" s="1465"/>
    </row>
    <row r="248" spans="1:15" ht="78.75" x14ac:dyDescent="0.2">
      <c r="A248" s="1566"/>
      <c r="B248" s="1571"/>
      <c r="C248" s="1583"/>
      <c r="D248" s="1410" t="s">
        <v>28777</v>
      </c>
      <c r="E248" s="1407">
        <v>4.0000000000000002E-4</v>
      </c>
      <c r="F248" s="1407">
        <v>1.2E-2</v>
      </c>
      <c r="G248" s="1547" t="s">
        <v>28776</v>
      </c>
      <c r="H248" s="1547" t="s">
        <v>28775</v>
      </c>
      <c r="I248" s="1407">
        <v>1E-4</v>
      </c>
      <c r="J248" s="1409">
        <v>2.0000000000000002E-5</v>
      </c>
      <c r="K248" s="1407">
        <v>5.9999999999999995E-4</v>
      </c>
      <c r="L248" s="1407">
        <v>5.9999999999999995E-4</v>
      </c>
      <c r="M248" s="1407">
        <v>2.8E-3</v>
      </c>
      <c r="N248" s="1407">
        <v>1.2E-2</v>
      </c>
      <c r="O248" s="1465"/>
    </row>
    <row r="249" spans="1:15" ht="33.75" x14ac:dyDescent="0.2">
      <c r="A249" s="1566"/>
      <c r="B249" s="1569" t="s">
        <v>28763</v>
      </c>
      <c r="C249" s="1581" t="s">
        <v>28774</v>
      </c>
      <c r="D249" s="1405" t="s">
        <v>28773</v>
      </c>
      <c r="E249" s="1407" t="s">
        <v>143</v>
      </c>
      <c r="F249" s="1403">
        <v>1</v>
      </c>
      <c r="G249" s="1547" t="s">
        <v>28760</v>
      </c>
      <c r="H249" s="1547" t="s">
        <v>28759</v>
      </c>
      <c r="I249" s="1403">
        <v>1</v>
      </c>
      <c r="J249" s="1404">
        <v>1</v>
      </c>
      <c r="K249" s="1403">
        <v>1</v>
      </c>
      <c r="L249" s="1403">
        <v>1</v>
      </c>
      <c r="M249" s="1403">
        <v>1</v>
      </c>
      <c r="N249" s="1403">
        <v>1</v>
      </c>
      <c r="O249" s="1465"/>
    </row>
    <row r="250" spans="1:15" ht="45" x14ac:dyDescent="0.2">
      <c r="A250" s="1566"/>
      <c r="B250" s="1570"/>
      <c r="C250" s="1582"/>
      <c r="D250" s="1405" t="s">
        <v>28772</v>
      </c>
      <c r="E250" s="1403">
        <v>0.97399999999999998</v>
      </c>
      <c r="F250" s="1403">
        <v>0.91</v>
      </c>
      <c r="G250" s="1547" t="s">
        <v>28771</v>
      </c>
      <c r="H250" s="1547" t="s">
        <v>28770</v>
      </c>
      <c r="I250" s="1403">
        <v>0.91</v>
      </c>
      <c r="J250" s="1408">
        <v>0.95479999999999998</v>
      </c>
      <c r="K250" s="1403">
        <v>0.91</v>
      </c>
      <c r="L250" s="1403">
        <v>0.91</v>
      </c>
      <c r="M250" s="1403">
        <v>0.91</v>
      </c>
      <c r="N250" s="1403">
        <v>0.91</v>
      </c>
      <c r="O250" s="1465"/>
    </row>
    <row r="251" spans="1:15" ht="45" x14ac:dyDescent="0.2">
      <c r="A251" s="1566"/>
      <c r="B251" s="1570"/>
      <c r="C251" s="1582"/>
      <c r="D251" s="1405" t="s">
        <v>28769</v>
      </c>
      <c r="E251" s="1407" t="s">
        <v>143</v>
      </c>
      <c r="F251" s="1403">
        <v>1</v>
      </c>
      <c r="G251" s="1547" t="s">
        <v>28760</v>
      </c>
      <c r="H251" s="1547" t="s">
        <v>28768</v>
      </c>
      <c r="I251" s="1403">
        <v>1</v>
      </c>
      <c r="J251" s="1404">
        <v>1</v>
      </c>
      <c r="K251" s="1403">
        <v>1</v>
      </c>
      <c r="L251" s="1403">
        <v>1</v>
      </c>
      <c r="M251" s="1403">
        <v>1</v>
      </c>
      <c r="N251" s="1403">
        <v>1</v>
      </c>
      <c r="O251" s="1465"/>
    </row>
    <row r="252" spans="1:15" ht="33.75" x14ac:dyDescent="0.2">
      <c r="A252" s="1566"/>
      <c r="B252" s="1571"/>
      <c r="C252" s="1583"/>
      <c r="D252" s="1405" t="s">
        <v>28767</v>
      </c>
      <c r="E252" s="1407" t="s">
        <v>143</v>
      </c>
      <c r="F252" s="1406">
        <v>0.9</v>
      </c>
      <c r="G252" s="1547" t="s">
        <v>28766</v>
      </c>
      <c r="H252" s="1547" t="s">
        <v>28765</v>
      </c>
      <c r="I252" s="1403">
        <v>0.3</v>
      </c>
      <c r="J252" s="1404">
        <v>0.2</v>
      </c>
      <c r="K252" s="1403">
        <v>0.5</v>
      </c>
      <c r="L252" s="1403">
        <v>0.5</v>
      </c>
      <c r="M252" s="1403">
        <v>0.7</v>
      </c>
      <c r="N252" s="1406">
        <v>0.9</v>
      </c>
      <c r="O252" s="1465"/>
    </row>
    <row r="253" spans="1:15" ht="45" x14ac:dyDescent="0.2">
      <c r="A253" s="1566"/>
      <c r="B253" s="1552" t="s">
        <v>28763</v>
      </c>
      <c r="C253" s="1405" t="s">
        <v>28762</v>
      </c>
      <c r="D253" s="1405" t="s">
        <v>28761</v>
      </c>
      <c r="E253" s="1403">
        <v>0.9</v>
      </c>
      <c r="F253" s="1403">
        <v>1</v>
      </c>
      <c r="G253" s="1547" t="s">
        <v>28760</v>
      </c>
      <c r="H253" s="1547" t="s">
        <v>28759</v>
      </c>
      <c r="I253" s="1403">
        <v>1</v>
      </c>
      <c r="J253" s="1404">
        <v>1</v>
      </c>
      <c r="K253" s="1403">
        <v>1</v>
      </c>
      <c r="L253" s="1403">
        <v>1</v>
      </c>
      <c r="M253" s="1403">
        <v>1</v>
      </c>
      <c r="N253" s="1403">
        <v>1</v>
      </c>
      <c r="O253" s="1465"/>
    </row>
    <row r="254" spans="1:15" ht="12" customHeight="1" x14ac:dyDescent="0.2">
      <c r="A254" s="1474" t="s">
        <v>28758</v>
      </c>
      <c r="F254" s="1400"/>
      <c r="O254" s="1465"/>
    </row>
    <row r="255" spans="1:15" ht="12" customHeight="1" x14ac:dyDescent="0.2">
      <c r="A255" s="1401" t="s">
        <v>29027</v>
      </c>
      <c r="B255" s="1080"/>
      <c r="G255" s="1473"/>
      <c r="H255" s="1472"/>
      <c r="I255" s="1472"/>
      <c r="J255" s="1472"/>
      <c r="K255" s="1472"/>
      <c r="L255" s="1472"/>
      <c r="M255" s="1472"/>
      <c r="N255" s="1472"/>
      <c r="O255" s="1465"/>
    </row>
    <row r="256" spans="1:15" x14ac:dyDescent="0.2">
      <c r="A256" s="1471"/>
      <c r="B256" s="1470"/>
      <c r="C256" s="1411"/>
      <c r="D256" s="1411"/>
      <c r="E256" s="1469"/>
      <c r="F256" s="1468"/>
      <c r="G256" s="1467"/>
      <c r="H256" s="1411"/>
      <c r="I256" s="1411"/>
      <c r="J256" s="1411"/>
      <c r="K256" s="1465"/>
      <c r="L256" s="1465"/>
      <c r="M256" s="1466"/>
      <c r="N256" s="1465"/>
      <c r="O256" s="1465"/>
    </row>
    <row r="257" spans="1:15" ht="12.75" x14ac:dyDescent="0.2">
      <c r="A257" s="1464"/>
      <c r="B257" s="1463"/>
      <c r="C257" s="1459"/>
      <c r="D257" s="1459"/>
      <c r="E257" s="1462"/>
      <c r="F257" s="1461"/>
      <c r="G257" s="1460"/>
      <c r="H257" s="1459"/>
      <c r="I257" s="1459"/>
      <c r="J257" s="1459"/>
      <c r="K257" s="1457"/>
      <c r="L257" s="1457"/>
      <c r="M257" s="1458"/>
      <c r="N257" s="1457"/>
      <c r="O257" s="1457"/>
    </row>
  </sheetData>
  <mergeCells count="193">
    <mergeCell ref="B107:B110"/>
    <mergeCell ref="C108:C110"/>
    <mergeCell ref="B135:B136"/>
    <mergeCell ref="C135:C136"/>
    <mergeCell ref="D135:D136"/>
    <mergeCell ref="E102:E103"/>
    <mergeCell ref="C112:C113"/>
    <mergeCell ref="A132:N132"/>
    <mergeCell ref="A135:A136"/>
    <mergeCell ref="B114:B115"/>
    <mergeCell ref="A128:N128"/>
    <mergeCell ref="A130:N130"/>
    <mergeCell ref="E135:E136"/>
    <mergeCell ref="A104:A116"/>
    <mergeCell ref="B104:B106"/>
    <mergeCell ref="C104:C106"/>
    <mergeCell ref="B112:B113"/>
    <mergeCell ref="A95:N95"/>
    <mergeCell ref="A97:N97"/>
    <mergeCell ref="A99:N99"/>
    <mergeCell ref="A102:A103"/>
    <mergeCell ref="B102:B103"/>
    <mergeCell ref="C102:C103"/>
    <mergeCell ref="D102:D103"/>
    <mergeCell ref="F102:F103"/>
    <mergeCell ref="G102:G103"/>
    <mergeCell ref="H102:H103"/>
    <mergeCell ref="I102:J102"/>
    <mergeCell ref="K102:L102"/>
    <mergeCell ref="B143:B144"/>
    <mergeCell ref="A137:A144"/>
    <mergeCell ref="A165:A177"/>
    <mergeCell ref="A160:N160"/>
    <mergeCell ref="A156:N156"/>
    <mergeCell ref="A158:N158"/>
    <mergeCell ref="F135:F136"/>
    <mergeCell ref="G135:G136"/>
    <mergeCell ref="H135:H136"/>
    <mergeCell ref="I135:J135"/>
    <mergeCell ref="K135:L135"/>
    <mergeCell ref="B137:B140"/>
    <mergeCell ref="C137:C140"/>
    <mergeCell ref="I163:J163"/>
    <mergeCell ref="K163:L163"/>
    <mergeCell ref="E207:E208"/>
    <mergeCell ref="F207:F208"/>
    <mergeCell ref="A163:A164"/>
    <mergeCell ref="B163:B164"/>
    <mergeCell ref="C163:C164"/>
    <mergeCell ref="D163:D164"/>
    <mergeCell ref="E163:E164"/>
    <mergeCell ref="A200:N200"/>
    <mergeCell ref="G189:G190"/>
    <mergeCell ref="G207:G208"/>
    <mergeCell ref="H207:H208"/>
    <mergeCell ref="I207:J207"/>
    <mergeCell ref="K207:L207"/>
    <mergeCell ref="G163:G164"/>
    <mergeCell ref="H163:H164"/>
    <mergeCell ref="A202:N202"/>
    <mergeCell ref="A204:N204"/>
    <mergeCell ref="A207:A208"/>
    <mergeCell ref="F163:F164"/>
    <mergeCell ref="A209:A214"/>
    <mergeCell ref="B210:B214"/>
    <mergeCell ref="B165:B168"/>
    <mergeCell ref="C165:C167"/>
    <mergeCell ref="B169:B175"/>
    <mergeCell ref="C169:C170"/>
    <mergeCell ref="C171:C173"/>
    <mergeCell ref="B176:B177"/>
    <mergeCell ref="B207:B208"/>
    <mergeCell ref="C207:C208"/>
    <mergeCell ref="A182:N182"/>
    <mergeCell ref="A184:N184"/>
    <mergeCell ref="A186:N186"/>
    <mergeCell ref="A189:A190"/>
    <mergeCell ref="B189:B190"/>
    <mergeCell ref="C189:C190"/>
    <mergeCell ref="D189:D190"/>
    <mergeCell ref="E189:E190"/>
    <mergeCell ref="F189:F190"/>
    <mergeCell ref="H189:H190"/>
    <mergeCell ref="I189:J189"/>
    <mergeCell ref="K189:L189"/>
    <mergeCell ref="A191:A194"/>
    <mergeCell ref="D207:D208"/>
    <mergeCell ref="A219:N219"/>
    <mergeCell ref="A221:N221"/>
    <mergeCell ref="A223:N223"/>
    <mergeCell ref="K243:L243"/>
    <mergeCell ref="D243:D244"/>
    <mergeCell ref="E243:E244"/>
    <mergeCell ref="F243:F244"/>
    <mergeCell ref="G243:G244"/>
    <mergeCell ref="H243:H244"/>
    <mergeCell ref="I243:J243"/>
    <mergeCell ref="E226:E227"/>
    <mergeCell ref="A238:N238"/>
    <mergeCell ref="A236:N236"/>
    <mergeCell ref="F226:F227"/>
    <mergeCell ref="G226:G227"/>
    <mergeCell ref="H226:H227"/>
    <mergeCell ref="I226:J226"/>
    <mergeCell ref="K226:L226"/>
    <mergeCell ref="A228:A230"/>
    <mergeCell ref="B229:B230"/>
    <mergeCell ref="A226:A227"/>
    <mergeCell ref="B226:B227"/>
    <mergeCell ref="C226:C227"/>
    <mergeCell ref="D226:D227"/>
    <mergeCell ref="K11:L11"/>
    <mergeCell ref="A240:N240"/>
    <mergeCell ref="A243:A244"/>
    <mergeCell ref="B243:B244"/>
    <mergeCell ref="C243:C244"/>
    <mergeCell ref="A245:A253"/>
    <mergeCell ref="B245:B248"/>
    <mergeCell ref="C245:C248"/>
    <mergeCell ref="B249:B252"/>
    <mergeCell ref="C249:C252"/>
    <mergeCell ref="D11:D12"/>
    <mergeCell ref="E11:E12"/>
    <mergeCell ref="F11:F12"/>
    <mergeCell ref="G11:G12"/>
    <mergeCell ref="H11:H12"/>
    <mergeCell ref="I11:J11"/>
    <mergeCell ref="C21:C22"/>
    <mergeCell ref="B23:B24"/>
    <mergeCell ref="B28:B31"/>
    <mergeCell ref="C28:C31"/>
    <mergeCell ref="A61:A63"/>
    <mergeCell ref="B62:B63"/>
    <mergeCell ref="B70:B73"/>
    <mergeCell ref="C70:C73"/>
    <mergeCell ref="A3:N3"/>
    <mergeCell ref="A5:N5"/>
    <mergeCell ref="A7:N7"/>
    <mergeCell ref="A11:A12"/>
    <mergeCell ref="B11:B12"/>
    <mergeCell ref="C11:C12"/>
    <mergeCell ref="C40:C41"/>
    <mergeCell ref="C42:C44"/>
    <mergeCell ref="B49:B50"/>
    <mergeCell ref="A28:A35"/>
    <mergeCell ref="A13:A25"/>
    <mergeCell ref="B13:B15"/>
    <mergeCell ref="C13:C15"/>
    <mergeCell ref="B16:B19"/>
    <mergeCell ref="C17:C19"/>
    <mergeCell ref="B21:B22"/>
    <mergeCell ref="F26:F27"/>
    <mergeCell ref="G26:G27"/>
    <mergeCell ref="H26:H27"/>
    <mergeCell ref="I26:J26"/>
    <mergeCell ref="K26:L26"/>
    <mergeCell ref="A36:A46"/>
    <mergeCell ref="B34:B35"/>
    <mergeCell ref="B36:B39"/>
    <mergeCell ref="I47:J47"/>
    <mergeCell ref="A51:A54"/>
    <mergeCell ref="A55:A60"/>
    <mergeCell ref="B56:B60"/>
    <mergeCell ref="A49:A50"/>
    <mergeCell ref="A47:A48"/>
    <mergeCell ref="B47:B48"/>
    <mergeCell ref="C47:C48"/>
    <mergeCell ref="D47:D48"/>
    <mergeCell ref="E47:E48"/>
    <mergeCell ref="C36:C38"/>
    <mergeCell ref="B40:B46"/>
    <mergeCell ref="K64:L64"/>
    <mergeCell ref="B66:B69"/>
    <mergeCell ref="C66:C69"/>
    <mergeCell ref="A66:A74"/>
    <mergeCell ref="K47:L47"/>
    <mergeCell ref="A26:A27"/>
    <mergeCell ref="B26:B27"/>
    <mergeCell ref="C26:C27"/>
    <mergeCell ref="D26:D27"/>
    <mergeCell ref="E26:E27"/>
    <mergeCell ref="D64:D65"/>
    <mergeCell ref="E64:E65"/>
    <mergeCell ref="F64:F65"/>
    <mergeCell ref="G64:G65"/>
    <mergeCell ref="H64:H65"/>
    <mergeCell ref="I64:J64"/>
    <mergeCell ref="A64:A65"/>
    <mergeCell ref="B64:B65"/>
    <mergeCell ref="C64:C65"/>
    <mergeCell ref="F47:F48"/>
    <mergeCell ref="G47:G48"/>
    <mergeCell ref="H47:H48"/>
  </mergeCells>
  <printOptions horizontalCentered="1"/>
  <pageMargins left="0.23622047244094491" right="0.23622047244094491" top="0.74803149606299213" bottom="0.74803149606299213" header="0.31496062992125984" footer="0.31496062992125984"/>
  <pageSetup paperSize="9" scale="63" fitToHeight="0" orientation="landscape" r:id="rId1"/>
  <headerFooter scaleWithDoc="0" alignWithMargins="0"/>
  <rowBreaks count="10" manualBreakCount="10">
    <brk id="25" max="13" man="1"/>
    <brk id="46" max="13" man="1"/>
    <brk id="63" max="13" man="1"/>
    <brk id="92" max="13" man="1"/>
    <brk id="125" max="16383" man="1"/>
    <brk id="151" max="13" man="1"/>
    <brk id="179" max="16383" man="1"/>
    <brk id="197" max="16383" man="1"/>
    <brk id="216" max="16383" man="1"/>
    <brk id="23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63"/>
  <sheetViews>
    <sheetView showGridLines="0" view="pageBreakPreview" topLeftCell="A59" zoomScale="75" zoomScaleNormal="60" workbookViewId="0">
      <selection activeCell="A87" sqref="A87"/>
    </sheetView>
  </sheetViews>
  <sheetFormatPr baseColWidth="10" defaultRowHeight="12.75" x14ac:dyDescent="0.2"/>
  <cols>
    <col min="1" max="1" width="63.5703125" style="6" customWidth="1"/>
    <col min="2" max="2" width="17.85546875" style="6" customWidth="1"/>
    <col min="3" max="3" width="19" style="6" customWidth="1"/>
    <col min="4" max="4" width="18.5703125" style="6" customWidth="1"/>
    <col min="5" max="5" width="19.7109375" style="6" customWidth="1"/>
    <col min="6" max="6" width="18.5703125" style="6" customWidth="1"/>
    <col min="7" max="7" width="19.7109375" style="6" customWidth="1"/>
    <col min="8" max="8" width="18.7109375" style="6" customWidth="1"/>
    <col min="9" max="9" width="20.140625" style="6" customWidth="1"/>
    <col min="10" max="16384" width="11.42578125" style="83"/>
  </cols>
  <sheetData>
    <row r="1" spans="1:9" x14ac:dyDescent="0.2">
      <c r="A1" s="1647" t="s">
        <v>215</v>
      </c>
      <c r="B1" s="1647"/>
      <c r="C1" s="1647"/>
      <c r="D1" s="1647"/>
      <c r="E1" s="1647"/>
      <c r="F1" s="1647"/>
      <c r="G1" s="1647"/>
      <c r="H1" s="66"/>
      <c r="I1" s="66"/>
    </row>
    <row r="2" spans="1:9" x14ac:dyDescent="0.2">
      <c r="A2" s="1640" t="s">
        <v>429</v>
      </c>
      <c r="B2" s="1640"/>
      <c r="C2" s="1640"/>
      <c r="D2" s="1640"/>
      <c r="E2" s="1640"/>
      <c r="F2" s="1640"/>
      <c r="G2" s="1640"/>
      <c r="H2" s="66"/>
      <c r="I2" s="66"/>
    </row>
    <row r="3" spans="1:9" x14ac:dyDescent="0.2">
      <c r="A3" s="636"/>
      <c r="B3" s="636"/>
      <c r="C3" s="636"/>
      <c r="D3" s="636"/>
      <c r="E3" s="636"/>
      <c r="F3" s="636"/>
      <c r="G3" s="636"/>
      <c r="H3" s="66"/>
      <c r="I3" s="66"/>
    </row>
    <row r="4" spans="1:9" ht="22.5" x14ac:dyDescent="0.45">
      <c r="A4" s="1645" t="s">
        <v>611</v>
      </c>
      <c r="B4" s="1646"/>
      <c r="C4" s="1646"/>
      <c r="D4" s="1646"/>
      <c r="E4" s="1646"/>
      <c r="F4" s="1646"/>
      <c r="G4" s="1646"/>
      <c r="H4" s="1646"/>
      <c r="I4" s="1646"/>
    </row>
    <row r="5" spans="1:9" ht="22.5" x14ac:dyDescent="0.45">
      <c r="A5" s="683"/>
      <c r="B5" s="684"/>
      <c r="C5" s="684"/>
      <c r="D5" s="684"/>
      <c r="E5" s="684"/>
      <c r="F5" s="684"/>
      <c r="G5" s="684"/>
      <c r="H5" s="684"/>
      <c r="I5" s="684"/>
    </row>
    <row r="6" spans="1:9" ht="18" x14ac:dyDescent="0.2">
      <c r="A6" s="1643" t="s">
        <v>597</v>
      </c>
      <c r="B6" s="1643"/>
      <c r="C6" s="1643"/>
      <c r="D6" s="1643"/>
      <c r="E6" s="1643"/>
      <c r="F6" s="1643"/>
      <c r="G6" s="1643"/>
      <c r="H6" s="1643"/>
      <c r="I6" s="1643"/>
    </row>
    <row r="7" spans="1:9" ht="18" x14ac:dyDescent="0.2">
      <c r="A7" s="682"/>
      <c r="B7" s="682"/>
      <c r="C7" s="682"/>
      <c r="D7" s="682"/>
      <c r="E7" s="682"/>
      <c r="F7" s="682"/>
      <c r="G7" s="682"/>
      <c r="H7" s="682"/>
      <c r="I7" s="682"/>
    </row>
    <row r="8" spans="1:9" ht="18" x14ac:dyDescent="0.2">
      <c r="A8" s="1643" t="s">
        <v>154</v>
      </c>
      <c r="B8" s="1643"/>
      <c r="C8" s="1643"/>
      <c r="D8" s="1643"/>
      <c r="E8" s="1643"/>
      <c r="F8" s="1643"/>
      <c r="G8" s="1643"/>
      <c r="H8" s="1643"/>
      <c r="I8" s="1643"/>
    </row>
    <row r="9" spans="1:9" ht="18" x14ac:dyDescent="0.2">
      <c r="A9" s="1643" t="s">
        <v>612</v>
      </c>
      <c r="B9" s="1643"/>
      <c r="C9" s="1643"/>
      <c r="D9" s="1643"/>
      <c r="E9" s="1643"/>
      <c r="F9" s="1643"/>
      <c r="G9" s="1643"/>
      <c r="H9" s="1643"/>
      <c r="I9" s="1643"/>
    </row>
    <row r="10" spans="1:9" ht="18" x14ac:dyDescent="0.2">
      <c r="A10" s="207"/>
      <c r="B10" s="207"/>
      <c r="C10" s="207"/>
      <c r="D10" s="207"/>
      <c r="E10" s="207"/>
      <c r="F10" s="207"/>
      <c r="G10" s="207"/>
      <c r="H10" s="207"/>
      <c r="I10" s="207"/>
    </row>
    <row r="11" spans="1:9" ht="15" x14ac:dyDescent="0.2">
      <c r="A11" s="137" t="s">
        <v>97</v>
      </c>
      <c r="B11" s="126" t="s">
        <v>81</v>
      </c>
    </row>
    <row r="12" spans="1:9" ht="15.75" thickBot="1" x14ac:dyDescent="0.25">
      <c r="A12" s="138" t="s">
        <v>85</v>
      </c>
      <c r="B12" s="126" t="s">
        <v>86</v>
      </c>
      <c r="C12" s="4"/>
      <c r="D12" s="4"/>
      <c r="E12" s="83"/>
      <c r="F12" s="83"/>
      <c r="G12" s="83"/>
    </row>
    <row r="13" spans="1:9" ht="13.5" thickBot="1" x14ac:dyDescent="0.25">
      <c r="A13" s="1498" t="s">
        <v>8</v>
      </c>
      <c r="B13" s="1638" t="s">
        <v>430</v>
      </c>
      <c r="C13" s="1636"/>
      <c r="D13" s="1638" t="s">
        <v>608</v>
      </c>
      <c r="E13" s="1637"/>
      <c r="F13" s="1638" t="s">
        <v>609</v>
      </c>
      <c r="G13" s="1637"/>
      <c r="H13" s="1638" t="s">
        <v>610</v>
      </c>
      <c r="I13" s="1637"/>
    </row>
    <row r="14" spans="1:9" ht="26.25" thickBot="1" x14ac:dyDescent="0.25">
      <c r="A14" s="1494" t="s">
        <v>9</v>
      </c>
      <c r="B14" s="1499" t="s">
        <v>155</v>
      </c>
      <c r="C14" s="1500" t="s">
        <v>87</v>
      </c>
      <c r="D14" s="1499" t="s">
        <v>155</v>
      </c>
      <c r="E14" s="1501" t="s">
        <v>87</v>
      </c>
      <c r="F14" s="1499" t="s">
        <v>155</v>
      </c>
      <c r="G14" s="1501" t="s">
        <v>87</v>
      </c>
      <c r="H14" s="1499" t="s">
        <v>155</v>
      </c>
      <c r="I14" s="1500" t="s">
        <v>87</v>
      </c>
    </row>
    <row r="15" spans="1:9" x14ac:dyDescent="0.2">
      <c r="A15" s="13"/>
      <c r="B15" s="139"/>
      <c r="C15" s="20"/>
      <c r="D15" s="139"/>
      <c r="E15" s="19"/>
      <c r="F15" s="139"/>
      <c r="G15" s="20"/>
      <c r="H15" s="139"/>
      <c r="I15" s="20"/>
    </row>
    <row r="16" spans="1:9" x14ac:dyDescent="0.2">
      <c r="A16" s="143" t="s">
        <v>88</v>
      </c>
      <c r="B16" s="144">
        <f>+B196+B50+B137+B168+B109+B81</f>
        <v>8918</v>
      </c>
      <c r="C16" s="148">
        <f>+C196+C50+C81+C109+C168+C137</f>
        <v>794209530</v>
      </c>
      <c r="D16" s="144">
        <f>+D196+D50+D137+D168+D109+D81</f>
        <v>8970</v>
      </c>
      <c r="E16" s="148">
        <f>+E196+E50+E81+E109+E168+E137</f>
        <v>839770209</v>
      </c>
      <c r="F16" s="144">
        <f>+F196+F50+F137+F168+F109+F81</f>
        <v>9995</v>
      </c>
      <c r="G16" s="148">
        <f>+G196+G50+G81+G109+G168+G137</f>
        <v>809353879</v>
      </c>
      <c r="H16" s="144">
        <f>+F16-D16</f>
        <v>1025</v>
      </c>
      <c r="I16" s="148">
        <f>+G16-E16</f>
        <v>-30416330</v>
      </c>
    </row>
    <row r="17" spans="1:9" x14ac:dyDescent="0.2">
      <c r="A17" s="143" t="s">
        <v>89</v>
      </c>
      <c r="B17" s="129"/>
      <c r="C17" s="148">
        <f>+C197+C51+C82+C110+C169+C138</f>
        <v>74498575</v>
      </c>
      <c r="D17" s="129"/>
      <c r="E17" s="148">
        <f>+E197+E51+E82+E110+E169+E138</f>
        <v>85747489</v>
      </c>
      <c r="F17" s="129"/>
      <c r="G17" s="148">
        <f>+G197+G51+G82+G110+G169+G138</f>
        <v>81261387</v>
      </c>
      <c r="H17" s="129"/>
      <c r="I17" s="148">
        <f t="shared" ref="I17:I28" si="0">+G17-E17</f>
        <v>-4486102</v>
      </c>
    </row>
    <row r="18" spans="1:9" x14ac:dyDescent="0.2">
      <c r="A18" s="143" t="s">
        <v>90</v>
      </c>
      <c r="B18" s="128"/>
      <c r="C18" s="148">
        <f>+C198+C52+C83+C111+C170+C139</f>
        <v>132572418</v>
      </c>
      <c r="D18" s="128"/>
      <c r="E18" s="148">
        <f>+E198+E52+E83+E111+E170+E139</f>
        <v>166956913</v>
      </c>
      <c r="F18" s="128"/>
      <c r="G18" s="148">
        <f>+G198+G52+G83+G111+G170+G139</f>
        <v>229197830</v>
      </c>
      <c r="H18" s="128"/>
      <c r="I18" s="148">
        <f t="shared" si="0"/>
        <v>62240917</v>
      </c>
    </row>
    <row r="19" spans="1:9" x14ac:dyDescent="0.2">
      <c r="A19" s="143" t="s">
        <v>91</v>
      </c>
      <c r="B19" s="128"/>
      <c r="C19" s="148">
        <f>+C199+C53+C84+C112+C171+C140</f>
        <v>136286066</v>
      </c>
      <c r="D19" s="128"/>
      <c r="E19" s="148">
        <f>+E199+E53+E84+E112+E171+E140</f>
        <v>143335316</v>
      </c>
      <c r="F19" s="128"/>
      <c r="G19" s="148">
        <f>+G199+G53+G84+G112+G171+G140</f>
        <v>137344270</v>
      </c>
      <c r="H19" s="128"/>
      <c r="I19" s="148">
        <f t="shared" si="0"/>
        <v>-5991046</v>
      </c>
    </row>
    <row r="20" spans="1:9" x14ac:dyDescent="0.2">
      <c r="A20" s="143" t="s">
        <v>92</v>
      </c>
      <c r="B20" s="128"/>
      <c r="C20" s="148">
        <f>+C54</f>
        <v>28442261</v>
      </c>
      <c r="D20" s="128"/>
      <c r="E20" s="148">
        <f>+E54</f>
        <v>27500559</v>
      </c>
      <c r="F20" s="128"/>
      <c r="G20" s="148">
        <f>+G54</f>
        <v>26593164</v>
      </c>
      <c r="H20" s="128"/>
      <c r="I20" s="148">
        <f t="shared" si="0"/>
        <v>-907395</v>
      </c>
    </row>
    <row r="21" spans="1:9" x14ac:dyDescent="0.2">
      <c r="A21" s="143" t="s">
        <v>96</v>
      </c>
      <c r="B21" s="128"/>
      <c r="C21" s="148">
        <f>+C55</f>
        <v>5037737</v>
      </c>
      <c r="D21" s="128"/>
      <c r="E21" s="148">
        <f>+E55</f>
        <v>5947873</v>
      </c>
      <c r="F21" s="128"/>
      <c r="G21" s="148">
        <f>+G55</f>
        <v>5947873</v>
      </c>
      <c r="H21" s="128"/>
      <c r="I21" s="148">
        <f t="shared" si="0"/>
        <v>0</v>
      </c>
    </row>
    <row r="22" spans="1:9" x14ac:dyDescent="0.2">
      <c r="A22" s="143" t="s">
        <v>93</v>
      </c>
      <c r="B22" s="128"/>
      <c r="C22" s="148"/>
      <c r="D22" s="128"/>
      <c r="E22" s="148"/>
      <c r="F22" s="128"/>
      <c r="G22" s="148"/>
      <c r="H22" s="128"/>
      <c r="I22" s="148"/>
    </row>
    <row r="23" spans="1:9" x14ac:dyDescent="0.2">
      <c r="A23" s="146" t="s">
        <v>98</v>
      </c>
      <c r="B23" s="144">
        <f t="shared" ref="B23:G23" si="1">+B202+B57+B87+B115+B174+B143</f>
        <v>27</v>
      </c>
      <c r="C23" s="148">
        <f t="shared" si="1"/>
        <v>3388800</v>
      </c>
      <c r="D23" s="144">
        <f t="shared" si="1"/>
        <v>24</v>
      </c>
      <c r="E23" s="148">
        <f t="shared" si="1"/>
        <v>2588000</v>
      </c>
      <c r="F23" s="144">
        <f t="shared" si="1"/>
        <v>27</v>
      </c>
      <c r="G23" s="148">
        <f t="shared" si="1"/>
        <v>3014400</v>
      </c>
      <c r="H23" s="144">
        <f>+F23-D23</f>
        <v>3</v>
      </c>
      <c r="I23" s="148">
        <f t="shared" si="0"/>
        <v>426400</v>
      </c>
    </row>
    <row r="24" spans="1:9" x14ac:dyDescent="0.2">
      <c r="A24" s="146" t="s">
        <v>212</v>
      </c>
      <c r="B24" s="128"/>
      <c r="C24" s="148">
        <f>+C203+C58+C88+C116+C175+C144</f>
        <v>70037126</v>
      </c>
      <c r="D24" s="145"/>
      <c r="E24" s="148">
        <f>+E203+E58+E88+E116+E175+E144</f>
        <v>73076190</v>
      </c>
      <c r="F24" s="145"/>
      <c r="G24" s="148">
        <f>+G203+G58+G88+G116+G175+G144</f>
        <v>68296608</v>
      </c>
      <c r="H24" s="128"/>
      <c r="I24" s="148">
        <f t="shared" si="0"/>
        <v>-4779582</v>
      </c>
    </row>
    <row r="25" spans="1:9" x14ac:dyDescent="0.2">
      <c r="A25" s="146" t="s">
        <v>182</v>
      </c>
      <c r="B25" s="128"/>
      <c r="C25" s="148">
        <f>+C59+C117+C145</f>
        <v>7815130</v>
      </c>
      <c r="D25" s="145"/>
      <c r="E25" s="148">
        <f>+E59+E117+E145</f>
        <v>7862673</v>
      </c>
      <c r="F25" s="145"/>
      <c r="G25" s="148">
        <f>+G59+G117+G145</f>
        <v>7797600</v>
      </c>
      <c r="H25" s="128"/>
      <c r="I25" s="148">
        <f t="shared" si="0"/>
        <v>-65073</v>
      </c>
    </row>
    <row r="26" spans="1:9" x14ac:dyDescent="0.2">
      <c r="A26" s="146" t="s">
        <v>183</v>
      </c>
      <c r="B26" s="128"/>
      <c r="C26" s="148">
        <f>+C176</f>
        <v>88920</v>
      </c>
      <c r="D26" s="145"/>
      <c r="E26" s="148">
        <f>+E176</f>
        <v>0</v>
      </c>
      <c r="F26" s="145"/>
      <c r="G26" s="148">
        <f>+G176</f>
        <v>0</v>
      </c>
      <c r="H26" s="128"/>
      <c r="I26" s="148">
        <f t="shared" si="0"/>
        <v>0</v>
      </c>
    </row>
    <row r="27" spans="1:9" x14ac:dyDescent="0.2">
      <c r="A27" s="146" t="s">
        <v>94</v>
      </c>
      <c r="B27" s="430"/>
      <c r="C27" s="148">
        <f>+C60+C89+C177+C147</f>
        <v>45000</v>
      </c>
      <c r="D27" s="145"/>
      <c r="E27" s="148">
        <f>+E60+E89+E177+E147</f>
        <v>1177209</v>
      </c>
      <c r="F27" s="145"/>
      <c r="G27" s="148">
        <f>+G60+G89+G177+G147</f>
        <v>1177209</v>
      </c>
      <c r="H27" s="430"/>
      <c r="I27" s="148">
        <f t="shared" ref="I27" si="2">+G27-E27</f>
        <v>0</v>
      </c>
    </row>
    <row r="28" spans="1:9" x14ac:dyDescent="0.2">
      <c r="A28" s="146" t="s">
        <v>99</v>
      </c>
      <c r="B28" s="430"/>
      <c r="C28" s="148">
        <f>+C61+C146</f>
        <v>1445892</v>
      </c>
      <c r="D28" s="145"/>
      <c r="E28" s="148">
        <f>+E61+E146</f>
        <v>321600</v>
      </c>
      <c r="F28" s="145"/>
      <c r="G28" s="148">
        <f>+G61+G146</f>
        <v>266280</v>
      </c>
      <c r="H28" s="13"/>
      <c r="I28" s="148">
        <f t="shared" si="0"/>
        <v>-55320</v>
      </c>
    </row>
    <row r="29" spans="1:9" ht="13.5" thickBot="1" x14ac:dyDescent="0.25">
      <c r="A29" s="150" t="s">
        <v>636</v>
      </c>
      <c r="B29" s="144"/>
      <c r="C29" s="145"/>
      <c r="D29" s="144"/>
      <c r="E29" s="145"/>
      <c r="F29" s="144"/>
      <c r="G29" s="145">
        <v>10000</v>
      </c>
      <c r="H29" s="131"/>
      <c r="I29" s="45">
        <f>+G29-E29</f>
        <v>10000</v>
      </c>
    </row>
    <row r="30" spans="1:9" ht="13.5" thickBot="1" x14ac:dyDescent="0.25">
      <c r="A30" s="209" t="s">
        <v>156</v>
      </c>
      <c r="B30" s="134">
        <f t="shared" ref="B30:H30" si="3">SUM(B16:B28)</f>
        <v>8945</v>
      </c>
      <c r="C30" s="147">
        <f t="shared" si="3"/>
        <v>1253867455</v>
      </c>
      <c r="D30" s="134">
        <f t="shared" si="3"/>
        <v>8994</v>
      </c>
      <c r="E30" s="147">
        <f>SUM(E16:E29)</f>
        <v>1354284031</v>
      </c>
      <c r="F30" s="134">
        <f t="shared" si="3"/>
        <v>10022</v>
      </c>
      <c r="G30" s="147">
        <f>SUM(G16:G29)</f>
        <v>1370260500</v>
      </c>
      <c r="H30" s="134">
        <f t="shared" si="3"/>
        <v>1028</v>
      </c>
      <c r="I30" s="133">
        <f>SUM(I16:I29)</f>
        <v>15976469</v>
      </c>
    </row>
    <row r="31" spans="1:9" x14ac:dyDescent="0.2">
      <c r="A31" s="69" t="s">
        <v>29072</v>
      </c>
      <c r="B31" s="123"/>
      <c r="C31" s="123"/>
      <c r="D31" s="123"/>
      <c r="E31" s="123"/>
      <c r="F31" s="123"/>
      <c r="G31" s="123"/>
      <c r="H31" s="123"/>
      <c r="I31" s="125"/>
    </row>
    <row r="32" spans="1:9" x14ac:dyDescent="0.2">
      <c r="A32" s="214"/>
      <c r="B32" s="125"/>
      <c r="C32" s="125"/>
      <c r="D32" s="125"/>
      <c r="E32" s="125"/>
      <c r="F32" s="125"/>
      <c r="G32" s="125"/>
      <c r="H32" s="125"/>
      <c r="I32" s="125"/>
    </row>
    <row r="34" spans="1:9" x14ac:dyDescent="0.2">
      <c r="A34" s="69"/>
      <c r="D34" s="67"/>
      <c r="E34" s="67"/>
      <c r="F34" s="67"/>
      <c r="G34" s="67"/>
    </row>
    <row r="35" spans="1:9" x14ac:dyDescent="0.2">
      <c r="A35" s="1647" t="s">
        <v>215</v>
      </c>
      <c r="B35" s="1647"/>
      <c r="C35" s="1647"/>
      <c r="D35" s="1647"/>
      <c r="E35" s="1647"/>
      <c r="F35" s="1647"/>
      <c r="G35" s="1647"/>
      <c r="H35" s="66"/>
      <c r="I35" s="66"/>
    </row>
    <row r="36" spans="1:9" x14ac:dyDescent="0.2">
      <c r="A36" s="1640" t="s">
        <v>429</v>
      </c>
      <c r="B36" s="1640"/>
      <c r="C36" s="1640"/>
      <c r="D36" s="1640"/>
      <c r="E36" s="1640"/>
      <c r="F36" s="1640"/>
      <c r="G36" s="1640"/>
      <c r="H36" s="66"/>
      <c r="I36" s="66"/>
    </row>
    <row r="37" spans="1:9" x14ac:dyDescent="0.2">
      <c r="A37" s="636"/>
      <c r="B37" s="636"/>
      <c r="C37" s="636"/>
      <c r="D37" s="636"/>
      <c r="E37" s="636"/>
      <c r="F37" s="636"/>
      <c r="G37" s="636"/>
      <c r="H37" s="66"/>
      <c r="I37" s="66"/>
    </row>
    <row r="38" spans="1:9" ht="18" customHeight="1" x14ac:dyDescent="0.45">
      <c r="A38" s="1645" t="s">
        <v>611</v>
      </c>
      <c r="B38" s="1646"/>
      <c r="C38" s="1646"/>
      <c r="D38" s="1646"/>
      <c r="E38" s="1646"/>
      <c r="F38" s="1646"/>
      <c r="G38" s="1646"/>
      <c r="H38" s="1646"/>
      <c r="I38" s="1646"/>
    </row>
    <row r="39" spans="1:9" ht="12.75" customHeight="1" x14ac:dyDescent="0.45">
      <c r="A39" s="683"/>
      <c r="B39" s="684"/>
      <c r="C39" s="684"/>
      <c r="D39" s="684"/>
      <c r="E39" s="684"/>
      <c r="F39" s="684"/>
      <c r="G39" s="684"/>
      <c r="H39" s="684"/>
      <c r="I39" s="684"/>
    </row>
    <row r="40" spans="1:9" ht="17.25" customHeight="1" x14ac:dyDescent="0.2">
      <c r="A40" s="1643" t="s">
        <v>597</v>
      </c>
      <c r="B40" s="1643"/>
      <c r="C40" s="1643"/>
      <c r="D40" s="1643"/>
      <c r="E40" s="1643"/>
      <c r="F40" s="1643"/>
      <c r="G40" s="1643"/>
      <c r="H40" s="1643"/>
      <c r="I40" s="1643"/>
    </row>
    <row r="41" spans="1:9" ht="8.25" customHeight="1" x14ac:dyDescent="0.2">
      <c r="A41" s="682"/>
      <c r="B41" s="682"/>
      <c r="C41" s="682"/>
      <c r="D41" s="682"/>
      <c r="E41" s="682"/>
      <c r="F41" s="682"/>
      <c r="G41" s="682"/>
      <c r="H41" s="682"/>
      <c r="I41" s="682"/>
    </row>
    <row r="42" spans="1:9" ht="18" x14ac:dyDescent="0.2">
      <c r="A42" s="1643" t="s">
        <v>154</v>
      </c>
      <c r="B42" s="1643"/>
      <c r="C42" s="1643"/>
      <c r="D42" s="1643"/>
      <c r="E42" s="1643"/>
      <c r="F42" s="1643"/>
      <c r="G42" s="1643"/>
      <c r="H42" s="1643"/>
      <c r="I42" s="1643"/>
    </row>
    <row r="43" spans="1:9" ht="18" x14ac:dyDescent="0.2">
      <c r="A43" s="1643" t="s">
        <v>612</v>
      </c>
      <c r="B43" s="1643"/>
      <c r="C43" s="1643"/>
      <c r="D43" s="1643"/>
      <c r="E43" s="1643"/>
      <c r="F43" s="1643"/>
      <c r="G43" s="1643"/>
      <c r="H43" s="1643"/>
      <c r="I43" s="1643"/>
    </row>
    <row r="44" spans="1:9" ht="12.75" customHeight="1" x14ac:dyDescent="0.2">
      <c r="A44" s="207"/>
      <c r="B44" s="207"/>
      <c r="C44" s="207"/>
      <c r="D44" s="207"/>
      <c r="E44" s="207"/>
      <c r="F44" s="207"/>
      <c r="G44" s="207"/>
      <c r="H44" s="207"/>
      <c r="I44" s="207"/>
    </row>
    <row r="45" spans="1:9" ht="15" x14ac:dyDescent="0.2">
      <c r="A45" s="137" t="s">
        <v>83</v>
      </c>
      <c r="B45" s="126" t="s">
        <v>95</v>
      </c>
    </row>
    <row r="46" spans="1:9" ht="15.75" thickBot="1" x14ac:dyDescent="0.25">
      <c r="A46" s="138" t="s">
        <v>85</v>
      </c>
      <c r="B46" s="126" t="s">
        <v>86</v>
      </c>
      <c r="C46" s="4"/>
      <c r="D46" s="4"/>
      <c r="E46" s="83"/>
      <c r="F46" s="83"/>
      <c r="G46" s="83"/>
    </row>
    <row r="47" spans="1:9" ht="13.5" thickBot="1" x14ac:dyDescent="0.25">
      <c r="A47" s="1498" t="s">
        <v>8</v>
      </c>
      <c r="B47" s="1638" t="s">
        <v>430</v>
      </c>
      <c r="C47" s="1636"/>
      <c r="D47" s="1638" t="s">
        <v>608</v>
      </c>
      <c r="E47" s="1637"/>
      <c r="F47" s="1638" t="s">
        <v>609</v>
      </c>
      <c r="G47" s="1637"/>
      <c r="H47" s="1638" t="s">
        <v>610</v>
      </c>
      <c r="I47" s="1637"/>
    </row>
    <row r="48" spans="1:9" ht="26.25" thickBot="1" x14ac:dyDescent="0.25">
      <c r="A48" s="1494" t="s">
        <v>9</v>
      </c>
      <c r="B48" s="1499" t="s">
        <v>155</v>
      </c>
      <c r="C48" s="1500" t="s">
        <v>87</v>
      </c>
      <c r="D48" s="1499" t="s">
        <v>155</v>
      </c>
      <c r="E48" s="1501" t="s">
        <v>87</v>
      </c>
      <c r="F48" s="1499" t="s">
        <v>155</v>
      </c>
      <c r="G48" s="1501" t="s">
        <v>87</v>
      </c>
      <c r="H48" s="1499" t="s">
        <v>155</v>
      </c>
      <c r="I48" s="1500" t="s">
        <v>87</v>
      </c>
    </row>
    <row r="49" spans="1:9" x14ac:dyDescent="0.2">
      <c r="A49" s="13"/>
      <c r="B49" s="139"/>
      <c r="C49" s="20"/>
      <c r="D49" s="139"/>
      <c r="E49" s="20"/>
      <c r="F49" s="20"/>
      <c r="G49" s="20"/>
      <c r="H49" s="139"/>
      <c r="I49" s="20"/>
    </row>
    <row r="50" spans="1:9" x14ac:dyDescent="0.2">
      <c r="A50" s="143" t="s">
        <v>88</v>
      </c>
      <c r="B50" s="129">
        <v>525</v>
      </c>
      <c r="C50" s="149">
        <v>7433772</v>
      </c>
      <c r="D50" s="129">
        <v>546</v>
      </c>
      <c r="E50" s="149">
        <v>7438570</v>
      </c>
      <c r="F50" s="129">
        <v>546</v>
      </c>
      <c r="G50" s="149">
        <v>7449711</v>
      </c>
      <c r="H50" s="129">
        <f>+F50-D50</f>
        <v>0</v>
      </c>
      <c r="I50" s="45">
        <f>+G50-E50</f>
        <v>11141</v>
      </c>
    </row>
    <row r="51" spans="1:9" x14ac:dyDescent="0.2">
      <c r="A51" s="143" t="s">
        <v>89</v>
      </c>
      <c r="B51" s="128"/>
      <c r="C51" s="149">
        <v>710047</v>
      </c>
      <c r="D51" s="128"/>
      <c r="E51" s="149">
        <v>751607</v>
      </c>
      <c r="F51" s="128"/>
      <c r="G51" s="149">
        <v>751607</v>
      </c>
      <c r="H51" s="128"/>
      <c r="I51" s="45">
        <f t="shared" ref="I51:I58" si="4">+G51-E51</f>
        <v>0</v>
      </c>
    </row>
    <row r="52" spans="1:9" x14ac:dyDescent="0.2">
      <c r="A52" s="143" t="s">
        <v>90</v>
      </c>
      <c r="B52" s="128"/>
      <c r="C52" s="149">
        <v>330251</v>
      </c>
      <c r="D52" s="128"/>
      <c r="E52" s="149">
        <v>279012</v>
      </c>
      <c r="F52" s="128"/>
      <c r="G52" s="149">
        <v>99013</v>
      </c>
      <c r="H52" s="128"/>
      <c r="I52" s="45">
        <f t="shared" si="4"/>
        <v>-179999</v>
      </c>
    </row>
    <row r="53" spans="1:9" x14ac:dyDescent="0.2">
      <c r="A53" s="143" t="s">
        <v>91</v>
      </c>
      <c r="B53" s="128"/>
      <c r="C53" s="149">
        <v>751860</v>
      </c>
      <c r="D53" s="128"/>
      <c r="E53" s="149">
        <v>761400</v>
      </c>
      <c r="F53" s="128"/>
      <c r="G53" s="149">
        <v>762400</v>
      </c>
      <c r="H53" s="128"/>
      <c r="I53" s="45">
        <f t="shared" si="4"/>
        <v>1000</v>
      </c>
    </row>
    <row r="54" spans="1:9" x14ac:dyDescent="0.2">
      <c r="A54" s="143" t="s">
        <v>92</v>
      </c>
      <c r="B54" s="128"/>
      <c r="C54" s="149">
        <v>28442261</v>
      </c>
      <c r="D54" s="128"/>
      <c r="E54" s="149">
        <v>27500559</v>
      </c>
      <c r="F54" s="128"/>
      <c r="G54" s="149">
        <v>26593164</v>
      </c>
      <c r="H54" s="128"/>
      <c r="I54" s="45">
        <f t="shared" si="4"/>
        <v>-907395</v>
      </c>
    </row>
    <row r="55" spans="1:9" x14ac:dyDescent="0.2">
      <c r="A55" s="143" t="s">
        <v>96</v>
      </c>
      <c r="B55" s="128"/>
      <c r="C55" s="149">
        <v>5037737</v>
      </c>
      <c r="D55" s="128"/>
      <c r="E55" s="149">
        <v>5947873</v>
      </c>
      <c r="F55" s="128"/>
      <c r="G55" s="149">
        <v>5947873</v>
      </c>
      <c r="H55" s="128"/>
      <c r="I55" s="45">
        <f t="shared" si="4"/>
        <v>0</v>
      </c>
    </row>
    <row r="56" spans="1:9" x14ac:dyDescent="0.2">
      <c r="A56" s="143" t="s">
        <v>93</v>
      </c>
      <c r="B56" s="128"/>
      <c r="C56" s="108"/>
      <c r="D56" s="128"/>
      <c r="E56" s="108"/>
      <c r="F56" s="128"/>
      <c r="G56" s="108"/>
      <c r="H56" s="128"/>
      <c r="I56" s="45"/>
    </row>
    <row r="57" spans="1:9" x14ac:dyDescent="0.2">
      <c r="A57" s="146" t="s">
        <v>98</v>
      </c>
      <c r="B57" s="144">
        <v>5</v>
      </c>
      <c r="C57" s="108">
        <v>180000</v>
      </c>
      <c r="D57" s="144">
        <v>5</v>
      </c>
      <c r="E57" s="108">
        <v>180000</v>
      </c>
      <c r="F57" s="144">
        <v>5</v>
      </c>
      <c r="G57" s="108">
        <v>180000</v>
      </c>
      <c r="H57" s="144">
        <f>+F57-D57</f>
        <v>0</v>
      </c>
      <c r="I57" s="45">
        <f t="shared" si="4"/>
        <v>0</v>
      </c>
    </row>
    <row r="58" spans="1:9" x14ac:dyDescent="0.2">
      <c r="A58" s="146" t="s">
        <v>212</v>
      </c>
      <c r="B58" s="128"/>
      <c r="C58" s="108">
        <v>162270</v>
      </c>
      <c r="D58" s="128"/>
      <c r="E58" s="108">
        <v>277934</v>
      </c>
      <c r="F58" s="128"/>
      <c r="G58" s="108">
        <v>265793</v>
      </c>
      <c r="H58" s="128"/>
      <c r="I58" s="45">
        <f t="shared" si="4"/>
        <v>-12141</v>
      </c>
    </row>
    <row r="59" spans="1:9" x14ac:dyDescent="0.2">
      <c r="A59" s="146" t="s">
        <v>182</v>
      </c>
      <c r="B59" s="128"/>
      <c r="C59" s="108">
        <v>48960</v>
      </c>
      <c r="D59" s="128"/>
      <c r="E59" s="108">
        <v>57600</v>
      </c>
      <c r="F59" s="128"/>
      <c r="G59" s="108">
        <v>57600</v>
      </c>
      <c r="H59" s="128"/>
      <c r="I59" s="45">
        <f t="shared" ref="I59" si="5">+G59-E59</f>
        <v>0</v>
      </c>
    </row>
    <row r="60" spans="1:9" x14ac:dyDescent="0.2">
      <c r="A60" s="146" t="s">
        <v>94</v>
      </c>
      <c r="B60" s="430"/>
      <c r="C60" s="149">
        <v>0</v>
      </c>
      <c r="D60" s="430"/>
      <c r="E60" s="149">
        <v>1132209</v>
      </c>
      <c r="F60" s="430"/>
      <c r="G60" s="149">
        <v>1132209</v>
      </c>
      <c r="H60" s="430"/>
      <c r="I60" s="45">
        <f>+G60-E60</f>
        <v>0</v>
      </c>
    </row>
    <row r="61" spans="1:9" ht="13.5" thickBot="1" x14ac:dyDescent="0.25">
      <c r="A61" s="146" t="s">
        <v>99</v>
      </c>
      <c r="B61" s="430"/>
      <c r="C61" s="149">
        <v>1132209</v>
      </c>
      <c r="D61" s="430"/>
      <c r="E61" s="149">
        <v>0</v>
      </c>
      <c r="F61" s="13"/>
      <c r="G61" s="149">
        <v>0</v>
      </c>
      <c r="H61" s="13"/>
      <c r="I61" s="45">
        <f>+G61-E61</f>
        <v>0</v>
      </c>
    </row>
    <row r="62" spans="1:9" ht="18.75" customHeight="1" thickBot="1" x14ac:dyDescent="0.25">
      <c r="A62" s="215" t="s">
        <v>156</v>
      </c>
      <c r="B62" s="134">
        <f t="shared" ref="B62:I62" si="6">SUM(B50:B61)</f>
        <v>530</v>
      </c>
      <c r="C62" s="147">
        <f t="shared" si="6"/>
        <v>44229367</v>
      </c>
      <c r="D62" s="134">
        <f t="shared" si="6"/>
        <v>551</v>
      </c>
      <c r="E62" s="147">
        <f t="shared" si="6"/>
        <v>44326764</v>
      </c>
      <c r="F62" s="134">
        <f t="shared" si="6"/>
        <v>551</v>
      </c>
      <c r="G62" s="147">
        <f t="shared" si="6"/>
        <v>43239370</v>
      </c>
      <c r="H62" s="134">
        <f t="shared" si="6"/>
        <v>0</v>
      </c>
      <c r="I62" s="133">
        <f t="shared" si="6"/>
        <v>-1087394</v>
      </c>
    </row>
    <row r="63" spans="1:9" x14ac:dyDescent="0.2">
      <c r="A63" s="69" t="s">
        <v>29072</v>
      </c>
      <c r="B63" s="123"/>
      <c r="C63" s="123"/>
      <c r="D63" s="123"/>
      <c r="E63" s="123"/>
      <c r="F63" s="123"/>
      <c r="G63" s="125"/>
      <c r="H63" s="123"/>
      <c r="I63" s="125"/>
    </row>
    <row r="65" spans="1:9" x14ac:dyDescent="0.2">
      <c r="B65" s="67"/>
      <c r="C65" s="67"/>
      <c r="D65" s="67"/>
      <c r="E65" s="67"/>
      <c r="F65" s="67"/>
      <c r="G65" s="67"/>
      <c r="H65" s="67"/>
      <c r="I65" s="67"/>
    </row>
    <row r="66" spans="1:9" x14ac:dyDescent="0.2">
      <c r="A66" s="1647" t="s">
        <v>215</v>
      </c>
      <c r="B66" s="1647"/>
      <c r="C66" s="1647"/>
      <c r="D66" s="1647"/>
      <c r="E66" s="1647"/>
      <c r="F66" s="1647"/>
      <c r="G66" s="1647"/>
      <c r="H66" s="66"/>
      <c r="I66" s="66"/>
    </row>
    <row r="67" spans="1:9" x14ac:dyDescent="0.2">
      <c r="A67" s="1640" t="s">
        <v>429</v>
      </c>
      <c r="B67" s="1640"/>
      <c r="C67" s="1640"/>
      <c r="D67" s="1640"/>
      <c r="E67" s="1640"/>
      <c r="F67" s="1640"/>
      <c r="G67" s="1640"/>
      <c r="H67" s="66"/>
      <c r="I67" s="66"/>
    </row>
    <row r="68" spans="1:9" x14ac:dyDescent="0.2">
      <c r="A68" s="636"/>
      <c r="B68" s="636"/>
      <c r="C68" s="636"/>
      <c r="D68" s="636"/>
      <c r="E68" s="636"/>
      <c r="F68" s="636"/>
      <c r="G68" s="636"/>
      <c r="H68" s="66"/>
      <c r="I68" s="66"/>
    </row>
    <row r="69" spans="1:9" ht="18.75" customHeight="1" x14ac:dyDescent="0.45">
      <c r="A69" s="1645" t="s">
        <v>611</v>
      </c>
      <c r="B69" s="1646"/>
      <c r="C69" s="1646"/>
      <c r="D69" s="1646"/>
      <c r="E69" s="1646"/>
      <c r="F69" s="1646"/>
      <c r="G69" s="1646"/>
      <c r="H69" s="1646"/>
      <c r="I69" s="1646"/>
    </row>
    <row r="70" spans="1:9" ht="11.25" customHeight="1" x14ac:dyDescent="0.45">
      <c r="A70" s="683"/>
      <c r="B70" s="684"/>
      <c r="C70" s="684"/>
      <c r="D70" s="684"/>
      <c r="E70" s="684"/>
      <c r="F70" s="684"/>
      <c r="G70" s="684"/>
      <c r="H70" s="684"/>
      <c r="I70" s="684"/>
    </row>
    <row r="71" spans="1:9" ht="15" customHeight="1" x14ac:dyDescent="0.2">
      <c r="A71" s="1643" t="s">
        <v>597</v>
      </c>
      <c r="B71" s="1643"/>
      <c r="C71" s="1643"/>
      <c r="D71" s="1643"/>
      <c r="E71" s="1643"/>
      <c r="F71" s="1643"/>
      <c r="G71" s="1643"/>
      <c r="H71" s="1643"/>
      <c r="I71" s="1643"/>
    </row>
    <row r="72" spans="1:9" ht="12" customHeight="1" x14ac:dyDescent="0.2">
      <c r="A72" s="682"/>
      <c r="B72" s="682"/>
      <c r="C72" s="682"/>
      <c r="D72" s="682"/>
      <c r="E72" s="682"/>
      <c r="F72" s="682"/>
      <c r="G72" s="682"/>
      <c r="H72" s="682"/>
      <c r="I72" s="682"/>
    </row>
    <row r="73" spans="1:9" ht="18" x14ac:dyDescent="0.2">
      <c r="A73" s="1643" t="s">
        <v>154</v>
      </c>
      <c r="B73" s="1643"/>
      <c r="C73" s="1643"/>
      <c r="D73" s="1643"/>
      <c r="E73" s="1643"/>
      <c r="F73" s="1643"/>
      <c r="G73" s="1643"/>
      <c r="H73" s="1643"/>
      <c r="I73" s="1643"/>
    </row>
    <row r="74" spans="1:9" ht="18" x14ac:dyDescent="0.2">
      <c r="A74" s="1643" t="s">
        <v>612</v>
      </c>
      <c r="B74" s="1643"/>
      <c r="C74" s="1643"/>
      <c r="D74" s="1643"/>
      <c r="E74" s="1643"/>
      <c r="F74" s="1643"/>
      <c r="G74" s="1643"/>
      <c r="H74" s="1643"/>
      <c r="I74" s="1643"/>
    </row>
    <row r="75" spans="1:9" ht="12" customHeight="1" x14ac:dyDescent="0.2">
      <c r="A75" s="207"/>
      <c r="B75" s="207"/>
      <c r="C75" s="207"/>
      <c r="D75" s="207"/>
      <c r="E75" s="207"/>
      <c r="F75" s="207"/>
      <c r="G75" s="207"/>
      <c r="H75" s="207"/>
      <c r="I75" s="207"/>
    </row>
    <row r="76" spans="1:9" ht="15" x14ac:dyDescent="0.2">
      <c r="A76" s="137" t="s">
        <v>83</v>
      </c>
      <c r="B76" s="126" t="s">
        <v>100</v>
      </c>
    </row>
    <row r="77" spans="1:9" ht="15.75" thickBot="1" x14ac:dyDescent="0.25">
      <c r="A77" s="138" t="s">
        <v>85</v>
      </c>
      <c r="B77" s="126" t="s">
        <v>86</v>
      </c>
      <c r="C77" s="4"/>
      <c r="D77" s="4"/>
      <c r="E77" s="83"/>
      <c r="F77" s="83"/>
      <c r="G77" s="83"/>
    </row>
    <row r="78" spans="1:9" ht="13.5" thickBot="1" x14ac:dyDescent="0.25">
      <c r="A78" s="1498" t="s">
        <v>8</v>
      </c>
      <c r="B78" s="1638" t="s">
        <v>430</v>
      </c>
      <c r="C78" s="1636"/>
      <c r="D78" s="1638" t="s">
        <v>608</v>
      </c>
      <c r="E78" s="1637"/>
      <c r="F78" s="1638" t="s">
        <v>609</v>
      </c>
      <c r="G78" s="1637"/>
      <c r="H78" s="1638" t="s">
        <v>610</v>
      </c>
      <c r="I78" s="1637"/>
    </row>
    <row r="79" spans="1:9" ht="30" customHeight="1" thickBot="1" x14ac:dyDescent="0.25">
      <c r="A79" s="1494" t="s">
        <v>9</v>
      </c>
      <c r="B79" s="1499" t="s">
        <v>155</v>
      </c>
      <c r="C79" s="1500" t="s">
        <v>87</v>
      </c>
      <c r="D79" s="1499" t="s">
        <v>155</v>
      </c>
      <c r="E79" s="1501" t="s">
        <v>87</v>
      </c>
      <c r="F79" s="1499" t="s">
        <v>155</v>
      </c>
      <c r="G79" s="1501" t="s">
        <v>87</v>
      </c>
      <c r="H79" s="1499" t="s">
        <v>155</v>
      </c>
      <c r="I79" s="1500" t="s">
        <v>87</v>
      </c>
    </row>
    <row r="80" spans="1:9" x14ac:dyDescent="0.2">
      <c r="A80" s="13"/>
      <c r="B80" s="139"/>
      <c r="C80" s="19"/>
      <c r="D80" s="139"/>
      <c r="E80" s="20"/>
      <c r="F80" s="20"/>
      <c r="G80" s="20"/>
      <c r="H80" s="139"/>
      <c r="I80" s="20"/>
    </row>
    <row r="81" spans="1:9" x14ac:dyDescent="0.2">
      <c r="A81" s="143" t="s">
        <v>88</v>
      </c>
      <c r="B81" s="144">
        <v>239</v>
      </c>
      <c r="C81" s="148">
        <v>36503404</v>
      </c>
      <c r="D81" s="144">
        <v>188</v>
      </c>
      <c r="E81" s="148">
        <v>18709188</v>
      </c>
      <c r="F81" s="144">
        <v>188</v>
      </c>
      <c r="G81" s="148">
        <v>19422427</v>
      </c>
      <c r="H81" s="144">
        <f>+F81-D81</f>
        <v>0</v>
      </c>
      <c r="I81" s="45">
        <f>+G81-E81</f>
        <v>713239</v>
      </c>
    </row>
    <row r="82" spans="1:9" ht="12.75" customHeight="1" x14ac:dyDescent="0.2">
      <c r="A82" s="151" t="s">
        <v>89</v>
      </c>
      <c r="B82" s="128"/>
      <c r="C82" s="148">
        <v>3001565</v>
      </c>
      <c r="D82" s="128"/>
      <c r="E82" s="148">
        <v>1926706</v>
      </c>
      <c r="F82" s="128"/>
      <c r="G82" s="148">
        <v>1998606</v>
      </c>
      <c r="H82" s="152"/>
      <c r="I82" s="45">
        <f>+G82-E82</f>
        <v>71900</v>
      </c>
    </row>
    <row r="83" spans="1:9" ht="12.75" customHeight="1" x14ac:dyDescent="0.2">
      <c r="A83" s="151" t="s">
        <v>90</v>
      </c>
      <c r="B83" s="152"/>
      <c r="C83" s="148">
        <v>7041623</v>
      </c>
      <c r="D83" s="152"/>
      <c r="E83" s="148">
        <v>7116715</v>
      </c>
      <c r="F83" s="152"/>
      <c r="G83" s="148">
        <v>6773174</v>
      </c>
      <c r="H83" s="152"/>
      <c r="I83" s="45">
        <f>+G83-E83</f>
        <v>-343541</v>
      </c>
    </row>
    <row r="84" spans="1:9" ht="12.75" customHeight="1" x14ac:dyDescent="0.2">
      <c r="A84" s="143" t="s">
        <v>91</v>
      </c>
      <c r="B84" s="128"/>
      <c r="C84" s="148">
        <v>5737843</v>
      </c>
      <c r="D84" s="128"/>
      <c r="E84" s="148">
        <v>4132940</v>
      </c>
      <c r="F84" s="128"/>
      <c r="G84" s="148">
        <v>3601350</v>
      </c>
      <c r="H84" s="152"/>
      <c r="I84" s="45">
        <f>+G84-E84</f>
        <v>-531590</v>
      </c>
    </row>
    <row r="85" spans="1:9" ht="12.75" customHeight="1" x14ac:dyDescent="0.2">
      <c r="A85" s="151" t="s">
        <v>92</v>
      </c>
      <c r="B85" s="152"/>
      <c r="C85" s="152"/>
      <c r="D85" s="152"/>
      <c r="E85" s="152"/>
      <c r="F85" s="152"/>
      <c r="G85" s="152"/>
      <c r="H85" s="152"/>
      <c r="I85" s="45"/>
    </row>
    <row r="86" spans="1:9" ht="12.75" customHeight="1" x14ac:dyDescent="0.2">
      <c r="A86" s="143" t="s">
        <v>93</v>
      </c>
      <c r="B86" s="145"/>
      <c r="C86" s="145"/>
      <c r="D86" s="145"/>
      <c r="E86" s="145"/>
      <c r="F86" s="145"/>
      <c r="G86" s="145"/>
      <c r="H86" s="128"/>
      <c r="I86" s="45"/>
    </row>
    <row r="87" spans="1:9" ht="12.75" customHeight="1" x14ac:dyDescent="0.2">
      <c r="A87" s="146" t="s">
        <v>98</v>
      </c>
      <c r="B87" s="144">
        <v>12</v>
      </c>
      <c r="C87" s="145">
        <v>2764800</v>
      </c>
      <c r="D87" s="144">
        <v>12</v>
      </c>
      <c r="E87" s="145">
        <v>2180000</v>
      </c>
      <c r="F87" s="144">
        <v>12</v>
      </c>
      <c r="G87" s="145">
        <v>2390400</v>
      </c>
      <c r="H87" s="144">
        <f>+F87-D87</f>
        <v>0</v>
      </c>
      <c r="I87" s="45">
        <f>+G87-E87</f>
        <v>210400</v>
      </c>
    </row>
    <row r="88" spans="1:9" ht="12.75" customHeight="1" x14ac:dyDescent="0.2">
      <c r="A88" s="146" t="s">
        <v>212</v>
      </c>
      <c r="B88" s="145"/>
      <c r="C88" s="145">
        <v>3248733</v>
      </c>
      <c r="D88" s="145"/>
      <c r="E88" s="145">
        <v>2410419</v>
      </c>
      <c r="F88" s="145"/>
      <c r="G88" s="145">
        <v>2059955</v>
      </c>
      <c r="H88" s="128"/>
      <c r="I88" s="45">
        <f>+G88-E88</f>
        <v>-350464</v>
      </c>
    </row>
    <row r="89" spans="1:9" ht="13.5" thickBot="1" x14ac:dyDescent="0.25">
      <c r="A89" s="146" t="s">
        <v>94</v>
      </c>
      <c r="B89" s="145"/>
      <c r="C89" s="145">
        <v>0</v>
      </c>
      <c r="D89" s="145"/>
      <c r="E89" s="145">
        <v>0</v>
      </c>
      <c r="F89" s="145"/>
      <c r="G89" s="145">
        <v>0</v>
      </c>
      <c r="H89" s="13"/>
      <c r="I89" s="45">
        <f>+G89-E89</f>
        <v>0</v>
      </c>
    </row>
    <row r="90" spans="1:9" ht="18.75" customHeight="1" thickBot="1" x14ac:dyDescent="0.25">
      <c r="A90" s="215" t="s">
        <v>156</v>
      </c>
      <c r="B90" s="134">
        <f>+B81+B87</f>
        <v>251</v>
      </c>
      <c r="C90" s="133">
        <f>SUM(C81:C89)</f>
        <v>58297968</v>
      </c>
      <c r="D90" s="134">
        <f>+D81+D87</f>
        <v>200</v>
      </c>
      <c r="E90" s="133">
        <f>SUM(E81:E89)</f>
        <v>36475968</v>
      </c>
      <c r="F90" s="134">
        <f>+F81+F87</f>
        <v>200</v>
      </c>
      <c r="G90" s="133">
        <f>SUM(G81:G89)</f>
        <v>36245912</v>
      </c>
      <c r="H90" s="134">
        <f>+H81+H87</f>
        <v>0</v>
      </c>
      <c r="I90" s="133">
        <f>SUM(I81:I89)</f>
        <v>-230056</v>
      </c>
    </row>
    <row r="91" spans="1:9" x14ac:dyDescent="0.2">
      <c r="A91" s="69" t="s">
        <v>29072</v>
      </c>
      <c r="B91" s="123"/>
      <c r="C91" s="123"/>
      <c r="D91" s="123"/>
      <c r="E91" s="123"/>
      <c r="F91" s="123"/>
      <c r="G91" s="123"/>
      <c r="H91" s="123"/>
      <c r="I91" s="125"/>
    </row>
    <row r="92" spans="1:9" x14ac:dyDescent="0.2">
      <c r="A92" s="214"/>
      <c r="B92" s="123"/>
      <c r="C92" s="125"/>
      <c r="D92" s="123"/>
      <c r="E92" s="125"/>
      <c r="F92" s="123"/>
      <c r="G92" s="125"/>
      <c r="H92" s="123"/>
      <c r="I92" s="125"/>
    </row>
    <row r="93" spans="1:9" x14ac:dyDescent="0.2">
      <c r="A93" s="69"/>
      <c r="B93" s="123"/>
      <c r="C93" s="123"/>
      <c r="D93" s="123"/>
      <c r="E93" s="123"/>
      <c r="F93" s="123"/>
      <c r="G93" s="123"/>
      <c r="H93" s="123"/>
      <c r="I93" s="125"/>
    </row>
    <row r="94" spans="1:9" x14ac:dyDescent="0.2">
      <c r="A94" s="1647" t="s">
        <v>215</v>
      </c>
      <c r="B94" s="1647"/>
      <c r="C94" s="1647"/>
      <c r="D94" s="1647"/>
      <c r="E94" s="1647"/>
      <c r="F94" s="1647"/>
      <c r="G94" s="1647"/>
      <c r="H94" s="66"/>
      <c r="I94" s="66"/>
    </row>
    <row r="95" spans="1:9" x14ac:dyDescent="0.2">
      <c r="A95" s="1640" t="s">
        <v>429</v>
      </c>
      <c r="B95" s="1640"/>
      <c r="C95" s="1640"/>
      <c r="D95" s="1640"/>
      <c r="E95" s="1640"/>
      <c r="F95" s="1640"/>
      <c r="G95" s="1640"/>
      <c r="H95" s="66"/>
      <c r="I95" s="66"/>
    </row>
    <row r="96" spans="1:9" x14ac:dyDescent="0.2">
      <c r="A96" s="636"/>
      <c r="B96" s="636"/>
      <c r="C96" s="636"/>
      <c r="D96" s="636"/>
      <c r="E96" s="636"/>
      <c r="F96" s="636"/>
      <c r="G96" s="636"/>
      <c r="H96" s="66"/>
      <c r="I96" s="66"/>
    </row>
    <row r="97" spans="1:9" ht="20.25" customHeight="1" x14ac:dyDescent="0.45">
      <c r="A97" s="1645" t="s">
        <v>611</v>
      </c>
      <c r="B97" s="1646"/>
      <c r="C97" s="1646"/>
      <c r="D97" s="1646"/>
      <c r="E97" s="1646"/>
      <c r="F97" s="1646"/>
      <c r="G97" s="1646"/>
      <c r="H97" s="1646"/>
      <c r="I97" s="1646"/>
    </row>
    <row r="98" spans="1:9" ht="14.25" customHeight="1" x14ac:dyDescent="0.45">
      <c r="A98" s="683"/>
      <c r="B98" s="684"/>
      <c r="C98" s="684"/>
      <c r="D98" s="684"/>
      <c r="E98" s="684"/>
      <c r="F98" s="684"/>
      <c r="G98" s="684"/>
      <c r="H98" s="684"/>
      <c r="I98" s="684"/>
    </row>
    <row r="99" spans="1:9" ht="15" customHeight="1" x14ac:dyDescent="0.2">
      <c r="A99" s="1643" t="s">
        <v>597</v>
      </c>
      <c r="B99" s="1643"/>
      <c r="C99" s="1643"/>
      <c r="D99" s="1643"/>
      <c r="E99" s="1643"/>
      <c r="F99" s="1643"/>
      <c r="G99" s="1643"/>
      <c r="H99" s="1643"/>
      <c r="I99" s="1643"/>
    </row>
    <row r="100" spans="1:9" ht="11.25" customHeight="1" x14ac:dyDescent="0.2">
      <c r="A100" s="682"/>
      <c r="B100" s="682"/>
      <c r="C100" s="682"/>
      <c r="D100" s="682"/>
      <c r="E100" s="682"/>
      <c r="F100" s="682"/>
      <c r="G100" s="682"/>
      <c r="H100" s="682"/>
      <c r="I100" s="682"/>
    </row>
    <row r="101" spans="1:9" ht="18" x14ac:dyDescent="0.2">
      <c r="A101" s="1643" t="s">
        <v>154</v>
      </c>
      <c r="B101" s="1643"/>
      <c r="C101" s="1643"/>
      <c r="D101" s="1643"/>
      <c r="E101" s="1643"/>
      <c r="F101" s="1643"/>
      <c r="G101" s="1643"/>
      <c r="H101" s="1643"/>
      <c r="I101" s="1643"/>
    </row>
    <row r="102" spans="1:9" ht="18" x14ac:dyDescent="0.2">
      <c r="A102" s="1643" t="s">
        <v>612</v>
      </c>
      <c r="B102" s="1643"/>
      <c r="C102" s="1643"/>
      <c r="D102" s="1643"/>
      <c r="E102" s="1643"/>
      <c r="F102" s="1643"/>
      <c r="G102" s="1643"/>
      <c r="H102" s="1643"/>
      <c r="I102" s="1643"/>
    </row>
    <row r="103" spans="1:9" ht="11.25" customHeight="1" x14ac:dyDescent="0.2">
      <c r="A103" s="207"/>
      <c r="B103" s="207"/>
      <c r="C103" s="207"/>
      <c r="D103" s="207"/>
      <c r="E103" s="207"/>
      <c r="F103" s="207"/>
      <c r="G103" s="207"/>
      <c r="H103" s="207"/>
      <c r="I103" s="207"/>
    </row>
    <row r="104" spans="1:9" ht="15" x14ac:dyDescent="0.2">
      <c r="A104" s="137" t="s">
        <v>83</v>
      </c>
      <c r="B104" s="126" t="s">
        <v>196</v>
      </c>
    </row>
    <row r="105" spans="1:9" ht="15.75" thickBot="1" x14ac:dyDescent="0.25">
      <c r="A105" s="138" t="s">
        <v>85</v>
      </c>
      <c r="B105" s="126" t="s">
        <v>86</v>
      </c>
      <c r="C105" s="4"/>
      <c r="D105" s="4"/>
      <c r="E105" s="83"/>
      <c r="F105" s="83"/>
      <c r="G105" s="83"/>
    </row>
    <row r="106" spans="1:9" ht="13.5" thickBot="1" x14ac:dyDescent="0.25">
      <c r="A106" s="1498" t="s">
        <v>8</v>
      </c>
      <c r="B106" s="1638" t="s">
        <v>430</v>
      </c>
      <c r="C106" s="1636"/>
      <c r="D106" s="1638" t="s">
        <v>608</v>
      </c>
      <c r="E106" s="1637"/>
      <c r="F106" s="1638" t="s">
        <v>609</v>
      </c>
      <c r="G106" s="1637"/>
      <c r="H106" s="1638" t="s">
        <v>610</v>
      </c>
      <c r="I106" s="1637"/>
    </row>
    <row r="107" spans="1:9" ht="26.25" thickBot="1" x14ac:dyDescent="0.25">
      <c r="A107" s="1494" t="s">
        <v>9</v>
      </c>
      <c r="B107" s="1499" t="s">
        <v>155</v>
      </c>
      <c r="C107" s="1500" t="s">
        <v>87</v>
      </c>
      <c r="D107" s="1499" t="s">
        <v>155</v>
      </c>
      <c r="E107" s="1501" t="s">
        <v>87</v>
      </c>
      <c r="F107" s="1499" t="s">
        <v>155</v>
      </c>
      <c r="G107" s="1501" t="s">
        <v>87</v>
      </c>
      <c r="H107" s="1499" t="s">
        <v>155</v>
      </c>
      <c r="I107" s="1500" t="s">
        <v>87</v>
      </c>
    </row>
    <row r="108" spans="1:9" x14ac:dyDescent="0.2">
      <c r="A108" s="13"/>
      <c r="B108" s="139"/>
      <c r="C108" s="139"/>
      <c r="D108" s="139"/>
      <c r="E108" s="139"/>
      <c r="F108" s="139"/>
      <c r="G108" s="139"/>
      <c r="H108" s="139"/>
      <c r="I108" s="20"/>
    </row>
    <row r="109" spans="1:9" x14ac:dyDescent="0.2">
      <c r="A109" s="143" t="s">
        <v>88</v>
      </c>
      <c r="B109" s="144">
        <v>7227</v>
      </c>
      <c r="C109" s="145">
        <v>670149510</v>
      </c>
      <c r="D109" s="144">
        <v>7128</v>
      </c>
      <c r="E109" s="145">
        <v>742742060</v>
      </c>
      <c r="F109" s="144">
        <v>7869</v>
      </c>
      <c r="G109" s="145">
        <v>699828000</v>
      </c>
      <c r="H109" s="144">
        <f>+F109-D109</f>
        <v>741</v>
      </c>
      <c r="I109" s="45">
        <f>+G109-E109</f>
        <v>-42914060</v>
      </c>
    </row>
    <row r="110" spans="1:9" x14ac:dyDescent="0.2">
      <c r="A110" s="143" t="s">
        <v>89</v>
      </c>
      <c r="B110" s="144"/>
      <c r="C110" s="145">
        <v>62579557</v>
      </c>
      <c r="D110" s="144"/>
      <c r="E110" s="145">
        <v>76660957</v>
      </c>
      <c r="F110" s="144"/>
      <c r="G110" s="145">
        <v>70270000</v>
      </c>
      <c r="H110" s="131"/>
      <c r="I110" s="45">
        <f>+G110-E110</f>
        <v>-6390957</v>
      </c>
    </row>
    <row r="111" spans="1:9" x14ac:dyDescent="0.2">
      <c r="A111" s="143" t="s">
        <v>90</v>
      </c>
      <c r="B111" s="144"/>
      <c r="C111" s="145">
        <v>117641520</v>
      </c>
      <c r="D111" s="144"/>
      <c r="E111" s="145">
        <v>143528054</v>
      </c>
      <c r="F111" s="144"/>
      <c r="G111" s="145">
        <v>209755850</v>
      </c>
      <c r="H111" s="131"/>
      <c r="I111" s="45">
        <f>+G111-E111</f>
        <v>66227796</v>
      </c>
    </row>
    <row r="112" spans="1:9" x14ac:dyDescent="0.2">
      <c r="A112" s="143" t="s">
        <v>91</v>
      </c>
      <c r="B112" s="144"/>
      <c r="C112" s="145">
        <v>118020723</v>
      </c>
      <c r="D112" s="144"/>
      <c r="E112" s="145">
        <v>125530279</v>
      </c>
      <c r="F112" s="144"/>
      <c r="G112" s="145">
        <v>117630000</v>
      </c>
      <c r="H112" s="131"/>
      <c r="I112" s="45">
        <f>+G112-E112</f>
        <v>-7900279</v>
      </c>
    </row>
    <row r="113" spans="1:9" x14ac:dyDescent="0.2">
      <c r="A113" s="143" t="s">
        <v>101</v>
      </c>
      <c r="B113" s="144"/>
      <c r="C113" s="145"/>
      <c r="D113" s="144"/>
      <c r="E113" s="145"/>
      <c r="F113" s="144"/>
      <c r="G113" s="145"/>
      <c r="H113" s="131"/>
      <c r="I113" s="45"/>
    </row>
    <row r="114" spans="1:9" x14ac:dyDescent="0.2">
      <c r="A114" s="131" t="s">
        <v>93</v>
      </c>
      <c r="B114" s="128"/>
      <c r="C114" s="131"/>
      <c r="D114" s="128"/>
      <c r="E114" s="131"/>
      <c r="F114" s="128"/>
      <c r="G114" s="131"/>
      <c r="H114" s="131"/>
      <c r="I114" s="45"/>
    </row>
    <row r="115" spans="1:9" x14ac:dyDescent="0.2">
      <c r="A115" s="150" t="s">
        <v>205</v>
      </c>
      <c r="B115" s="144">
        <v>1</v>
      </c>
      <c r="C115" s="145">
        <v>12000</v>
      </c>
      <c r="D115" s="144">
        <v>1</v>
      </c>
      <c r="E115" s="145">
        <v>12000</v>
      </c>
      <c r="F115" s="144">
        <v>1</v>
      </c>
      <c r="G115" s="145">
        <v>12000</v>
      </c>
      <c r="H115" s="144">
        <f>+F115-D115</f>
        <v>0</v>
      </c>
      <c r="I115" s="45">
        <f>+G115-E115</f>
        <v>0</v>
      </c>
    </row>
    <row r="116" spans="1:9" x14ac:dyDescent="0.2">
      <c r="A116" s="150" t="s">
        <v>212</v>
      </c>
      <c r="B116" s="430"/>
      <c r="C116" s="145">
        <v>58193860</v>
      </c>
      <c r="D116" s="430"/>
      <c r="E116" s="145">
        <v>62002425</v>
      </c>
      <c r="F116" s="430"/>
      <c r="G116" s="145">
        <v>57320000</v>
      </c>
      <c r="H116" s="130"/>
      <c r="I116" s="45">
        <f>+G116-E116</f>
        <v>-4682425</v>
      </c>
    </row>
    <row r="117" spans="1:9" x14ac:dyDescent="0.2">
      <c r="A117" s="150" t="s">
        <v>182</v>
      </c>
      <c r="B117" s="144"/>
      <c r="C117" s="145">
        <v>7766170</v>
      </c>
      <c r="D117" s="144"/>
      <c r="E117" s="145">
        <v>7805073</v>
      </c>
      <c r="F117" s="144"/>
      <c r="G117" s="145">
        <v>7740000</v>
      </c>
      <c r="H117" s="131"/>
      <c r="I117" s="45">
        <f>+G117-E117</f>
        <v>-65073</v>
      </c>
    </row>
    <row r="118" spans="1:9" ht="13.5" thickBot="1" x14ac:dyDescent="0.25">
      <c r="A118" s="150" t="s">
        <v>636</v>
      </c>
      <c r="B118" s="144"/>
      <c r="C118" s="145"/>
      <c r="D118" s="144"/>
      <c r="E118" s="145"/>
      <c r="F118" s="144"/>
      <c r="G118" s="145">
        <v>10000</v>
      </c>
      <c r="H118" s="131"/>
      <c r="I118" s="45">
        <f>+G118-E118</f>
        <v>10000</v>
      </c>
    </row>
    <row r="119" spans="1:9" ht="19.5" customHeight="1" thickBot="1" x14ac:dyDescent="0.25">
      <c r="A119" s="215" t="s">
        <v>156</v>
      </c>
      <c r="B119" s="134">
        <f t="shared" ref="B119:H119" si="7">SUM(B109:B117)</f>
        <v>7228</v>
      </c>
      <c r="C119" s="133">
        <f>SUM(C109:C118)</f>
        <v>1034363340</v>
      </c>
      <c r="D119" s="134">
        <f t="shared" si="7"/>
        <v>7129</v>
      </c>
      <c r="E119" s="133">
        <f>SUM(E109:E118)</f>
        <v>1158280848</v>
      </c>
      <c r="F119" s="134">
        <f>SUM(F109:F118)</f>
        <v>7870</v>
      </c>
      <c r="G119" s="133">
        <f>SUM(G109:G118)</f>
        <v>1162565850</v>
      </c>
      <c r="H119" s="134">
        <f t="shared" si="7"/>
        <v>741</v>
      </c>
      <c r="I119" s="63">
        <f>SUM(I109:I118)</f>
        <v>4285002</v>
      </c>
    </row>
    <row r="120" spans="1:9" x14ac:dyDescent="0.2">
      <c r="A120" s="69" t="s">
        <v>29072</v>
      </c>
      <c r="B120" s="66"/>
      <c r="C120" s="66"/>
      <c r="D120" s="66"/>
      <c r="E120" s="66"/>
      <c r="F120" s="66"/>
      <c r="G120" s="66"/>
      <c r="H120" s="66"/>
      <c r="I120" s="66"/>
    </row>
    <row r="121" spans="1:9" x14ac:dyDescent="0.2">
      <c r="A121" s="69"/>
      <c r="B121" s="123"/>
      <c r="C121" s="123"/>
      <c r="D121" s="123"/>
      <c r="E121" s="123"/>
      <c r="F121" s="123"/>
      <c r="G121" s="123"/>
      <c r="H121" s="123"/>
      <c r="I121" s="125"/>
    </row>
    <row r="122" spans="1:9" x14ac:dyDescent="0.2">
      <c r="A122" s="1647" t="s">
        <v>215</v>
      </c>
      <c r="B122" s="1647"/>
      <c r="C122" s="1647"/>
      <c r="D122" s="1647"/>
      <c r="E122" s="1647"/>
      <c r="F122" s="1647"/>
      <c r="G122" s="1647"/>
      <c r="H122" s="66"/>
      <c r="I122" s="66"/>
    </row>
    <row r="123" spans="1:9" x14ac:dyDescent="0.2">
      <c r="A123" s="1640" t="s">
        <v>429</v>
      </c>
      <c r="B123" s="1640"/>
      <c r="C123" s="1640"/>
      <c r="D123" s="1640"/>
      <c r="E123" s="1640"/>
      <c r="F123" s="1640"/>
      <c r="G123" s="1640"/>
      <c r="H123" s="66"/>
      <c r="I123" s="66"/>
    </row>
    <row r="124" spans="1:9" x14ac:dyDescent="0.2">
      <c r="A124" s="636"/>
      <c r="B124" s="636"/>
      <c r="C124" s="636"/>
      <c r="D124" s="636"/>
      <c r="E124" s="636"/>
      <c r="F124" s="636"/>
      <c r="G124" s="636"/>
      <c r="H124" s="66"/>
      <c r="I124" s="66"/>
    </row>
    <row r="125" spans="1:9" ht="22.5" x14ac:dyDescent="0.45">
      <c r="A125" s="1645" t="s">
        <v>611</v>
      </c>
      <c r="B125" s="1646"/>
      <c r="C125" s="1646"/>
      <c r="D125" s="1646"/>
      <c r="E125" s="1646"/>
      <c r="F125" s="1646"/>
      <c r="G125" s="1646"/>
      <c r="H125" s="1646"/>
      <c r="I125" s="1646"/>
    </row>
    <row r="126" spans="1:9" ht="22.5" x14ac:dyDescent="0.45">
      <c r="A126" s="683"/>
      <c r="B126" s="684"/>
      <c r="C126" s="684"/>
      <c r="D126" s="684"/>
      <c r="E126" s="684"/>
      <c r="F126" s="684"/>
      <c r="G126" s="684"/>
      <c r="H126" s="684"/>
      <c r="I126" s="684"/>
    </row>
    <row r="127" spans="1:9" ht="18" x14ac:dyDescent="0.2">
      <c r="A127" s="1643" t="s">
        <v>597</v>
      </c>
      <c r="B127" s="1643"/>
      <c r="C127" s="1643"/>
      <c r="D127" s="1643"/>
      <c r="E127" s="1643"/>
      <c r="F127" s="1643"/>
      <c r="G127" s="1643"/>
      <c r="H127" s="1643"/>
      <c r="I127" s="1643"/>
    </row>
    <row r="128" spans="1:9" ht="18" x14ac:dyDescent="0.2">
      <c r="A128" s="682"/>
      <c r="B128" s="682"/>
      <c r="C128" s="682"/>
      <c r="D128" s="682"/>
      <c r="E128" s="682"/>
      <c r="F128" s="682"/>
      <c r="G128" s="682"/>
      <c r="H128" s="682"/>
      <c r="I128" s="682"/>
    </row>
    <row r="129" spans="1:9" ht="18" x14ac:dyDescent="0.2">
      <c r="A129" s="1643" t="s">
        <v>154</v>
      </c>
      <c r="B129" s="1643"/>
      <c r="C129" s="1643"/>
      <c r="D129" s="1643"/>
      <c r="E129" s="1643"/>
      <c r="F129" s="1643"/>
      <c r="G129" s="1643"/>
      <c r="H129" s="1643"/>
      <c r="I129" s="1643"/>
    </row>
    <row r="130" spans="1:9" ht="18" x14ac:dyDescent="0.2">
      <c r="A130" s="1643" t="s">
        <v>612</v>
      </c>
      <c r="B130" s="1643"/>
      <c r="C130" s="1643"/>
      <c r="D130" s="1643"/>
      <c r="E130" s="1643"/>
      <c r="F130" s="1643"/>
      <c r="G130" s="1643"/>
      <c r="H130" s="1643"/>
      <c r="I130" s="1643"/>
    </row>
    <row r="131" spans="1:9" ht="18" x14ac:dyDescent="0.2">
      <c r="A131" s="207"/>
      <c r="B131" s="207"/>
      <c r="C131" s="207"/>
      <c r="D131" s="207"/>
      <c r="E131" s="207"/>
      <c r="F131" s="207"/>
      <c r="G131" s="207"/>
      <c r="H131" s="207"/>
      <c r="I131" s="207"/>
    </row>
    <row r="132" spans="1:9" ht="15" x14ac:dyDescent="0.2">
      <c r="A132" s="137" t="s">
        <v>83</v>
      </c>
      <c r="B132" s="126" t="s">
        <v>157</v>
      </c>
    </row>
    <row r="133" spans="1:9" ht="15.75" thickBot="1" x14ac:dyDescent="0.25">
      <c r="A133" s="138" t="s">
        <v>85</v>
      </c>
      <c r="B133" s="126" t="s">
        <v>86</v>
      </c>
      <c r="C133" s="4"/>
      <c r="D133" s="4"/>
      <c r="E133" s="83"/>
      <c r="F133" s="83"/>
      <c r="G133" s="83"/>
    </row>
    <row r="134" spans="1:9" ht="13.5" thickBot="1" x14ac:dyDescent="0.25">
      <c r="A134" s="1498" t="s">
        <v>8</v>
      </c>
      <c r="B134" s="1638" t="s">
        <v>430</v>
      </c>
      <c r="C134" s="1636"/>
      <c r="D134" s="1638" t="s">
        <v>608</v>
      </c>
      <c r="E134" s="1637"/>
      <c r="F134" s="1638" t="s">
        <v>609</v>
      </c>
      <c r="G134" s="1637"/>
      <c r="H134" s="1638" t="s">
        <v>610</v>
      </c>
      <c r="I134" s="1637"/>
    </row>
    <row r="135" spans="1:9" ht="26.25" thickBot="1" x14ac:dyDescent="0.25">
      <c r="A135" s="1494" t="s">
        <v>9</v>
      </c>
      <c r="B135" s="1499" t="s">
        <v>155</v>
      </c>
      <c r="C135" s="1500" t="s">
        <v>87</v>
      </c>
      <c r="D135" s="1499" t="s">
        <v>155</v>
      </c>
      <c r="E135" s="1501" t="s">
        <v>87</v>
      </c>
      <c r="F135" s="1499" t="s">
        <v>155</v>
      </c>
      <c r="G135" s="1501" t="s">
        <v>87</v>
      </c>
      <c r="H135" s="1499" t="s">
        <v>155</v>
      </c>
      <c r="I135" s="1500" t="s">
        <v>87</v>
      </c>
    </row>
    <row r="136" spans="1:9" x14ac:dyDescent="0.2">
      <c r="A136" s="13"/>
      <c r="B136" s="139"/>
      <c r="C136" s="139"/>
      <c r="D136" s="139"/>
      <c r="E136" s="139"/>
      <c r="F136" s="139"/>
      <c r="G136" s="139"/>
      <c r="H136" s="139"/>
      <c r="I136" s="20"/>
    </row>
    <row r="137" spans="1:9" x14ac:dyDescent="0.2">
      <c r="A137" s="143" t="s">
        <v>88</v>
      </c>
      <c r="B137" s="144">
        <v>205</v>
      </c>
      <c r="C137" s="145">
        <v>18402287</v>
      </c>
      <c r="D137" s="144">
        <v>205</v>
      </c>
      <c r="E137" s="145">
        <v>15513838</v>
      </c>
      <c r="F137" s="144">
        <v>205</v>
      </c>
      <c r="G137" s="145">
        <v>17609811</v>
      </c>
      <c r="H137" s="144">
        <f>+F137-D137</f>
        <v>0</v>
      </c>
      <c r="I137" s="45">
        <f>+G137-E137</f>
        <v>2095973</v>
      </c>
    </row>
    <row r="138" spans="1:9" x14ac:dyDescent="0.2">
      <c r="A138" s="143" t="s">
        <v>89</v>
      </c>
      <c r="B138" s="145"/>
      <c r="C138" s="145">
        <v>1608840</v>
      </c>
      <c r="D138" s="145"/>
      <c r="E138" s="145">
        <v>1581909</v>
      </c>
      <c r="F138" s="145"/>
      <c r="G138" s="145">
        <v>1522884</v>
      </c>
      <c r="H138" s="131"/>
      <c r="I138" s="45">
        <f>+G138-E138</f>
        <v>-59025</v>
      </c>
    </row>
    <row r="139" spans="1:9" x14ac:dyDescent="0.2">
      <c r="A139" s="143" t="s">
        <v>90</v>
      </c>
      <c r="B139" s="145"/>
      <c r="C139" s="145">
        <v>6066196</v>
      </c>
      <c r="D139" s="145"/>
      <c r="E139" s="145">
        <v>9625575</v>
      </c>
      <c r="F139" s="145"/>
      <c r="G139" s="145">
        <v>7062724</v>
      </c>
      <c r="H139" s="131"/>
      <c r="I139" s="45">
        <f>+G139-E139</f>
        <v>-2562851</v>
      </c>
    </row>
    <row r="140" spans="1:9" x14ac:dyDescent="0.2">
      <c r="A140" s="143" t="s">
        <v>91</v>
      </c>
      <c r="B140" s="145"/>
      <c r="C140" s="145">
        <v>3188232</v>
      </c>
      <c r="D140" s="145"/>
      <c r="E140" s="145">
        <v>2926604</v>
      </c>
      <c r="F140" s="145"/>
      <c r="G140" s="145">
        <v>3302064</v>
      </c>
      <c r="H140" s="131"/>
      <c r="I140" s="45">
        <f>+G140-E140</f>
        <v>375460</v>
      </c>
    </row>
    <row r="141" spans="1:9" x14ac:dyDescent="0.2">
      <c r="A141" s="143" t="s">
        <v>101</v>
      </c>
      <c r="B141" s="145"/>
      <c r="C141" s="145"/>
      <c r="D141" s="145"/>
      <c r="E141" s="145"/>
      <c r="F141" s="145"/>
      <c r="G141" s="145"/>
      <c r="H141" s="131"/>
      <c r="I141" s="45"/>
    </row>
    <row r="142" spans="1:9" x14ac:dyDescent="0.2">
      <c r="A142" s="131" t="s">
        <v>93</v>
      </c>
      <c r="B142" s="131"/>
      <c r="C142" s="131"/>
      <c r="D142" s="131"/>
      <c r="E142" s="131"/>
      <c r="F142" s="131"/>
      <c r="G142" s="131"/>
      <c r="H142" s="131"/>
      <c r="I142" s="45"/>
    </row>
    <row r="143" spans="1:9" x14ac:dyDescent="0.2">
      <c r="A143" s="150" t="s">
        <v>98</v>
      </c>
      <c r="B143" s="144">
        <v>4</v>
      </c>
      <c r="C143" s="145">
        <v>144000</v>
      </c>
      <c r="D143" s="144">
        <v>4</v>
      </c>
      <c r="E143" s="145">
        <v>144000</v>
      </c>
      <c r="F143" s="144">
        <v>4</v>
      </c>
      <c r="G143" s="145">
        <v>144000</v>
      </c>
      <c r="H143" s="144">
        <f>+F143-D143</f>
        <v>0</v>
      </c>
      <c r="I143" s="45">
        <f>+G143-E143</f>
        <v>0</v>
      </c>
    </row>
    <row r="144" spans="1:9" x14ac:dyDescent="0.2">
      <c r="A144" s="150" t="s">
        <v>212</v>
      </c>
      <c r="B144" s="145"/>
      <c r="C144" s="145">
        <v>1851953</v>
      </c>
      <c r="D144" s="145"/>
      <c r="E144" s="145">
        <v>1702465</v>
      </c>
      <c r="F144" s="145"/>
      <c r="G144" s="145">
        <v>1928384</v>
      </c>
      <c r="H144" s="131"/>
      <c r="I144" s="45">
        <f>+G144-E144</f>
        <v>225919</v>
      </c>
    </row>
    <row r="145" spans="1:9" x14ac:dyDescent="0.2">
      <c r="A145" s="150" t="s">
        <v>182</v>
      </c>
      <c r="B145" s="145"/>
      <c r="C145" s="145"/>
      <c r="D145" s="145"/>
      <c r="E145" s="145"/>
      <c r="F145" s="145"/>
      <c r="G145" s="145"/>
      <c r="H145" s="131"/>
      <c r="I145" s="45"/>
    </row>
    <row r="146" spans="1:9" x14ac:dyDescent="0.2">
      <c r="A146" s="150" t="s">
        <v>99</v>
      </c>
      <c r="B146" s="145"/>
      <c r="C146" s="145">
        <v>313683</v>
      </c>
      <c r="D146" s="145"/>
      <c r="E146" s="145">
        <v>321600</v>
      </c>
      <c r="F146" s="145"/>
      <c r="G146" s="145">
        <v>266280</v>
      </c>
      <c r="H146" s="131"/>
      <c r="I146" s="45">
        <f>+G146-E146</f>
        <v>-55320</v>
      </c>
    </row>
    <row r="147" spans="1:9" ht="13.5" thickBot="1" x14ac:dyDescent="0.25">
      <c r="A147" s="150" t="s">
        <v>94</v>
      </c>
      <c r="B147" s="145"/>
      <c r="C147" s="145">
        <v>45000</v>
      </c>
      <c r="D147" s="145"/>
      <c r="E147" s="145">
        <v>45000</v>
      </c>
      <c r="F147" s="145"/>
      <c r="G147" s="145">
        <v>45000</v>
      </c>
      <c r="H147" s="130"/>
      <c r="I147" s="45">
        <f>+G147-E147</f>
        <v>0</v>
      </c>
    </row>
    <row r="148" spans="1:9" ht="13.5" thickBot="1" x14ac:dyDescent="0.25">
      <c r="A148" s="209" t="s">
        <v>156</v>
      </c>
      <c r="B148" s="134">
        <f t="shared" ref="B148:I148" si="8">SUM(B137:B147)</f>
        <v>209</v>
      </c>
      <c r="C148" s="133">
        <f t="shared" si="8"/>
        <v>31620191</v>
      </c>
      <c r="D148" s="134">
        <f t="shared" si="8"/>
        <v>209</v>
      </c>
      <c r="E148" s="133">
        <f t="shared" si="8"/>
        <v>31860991</v>
      </c>
      <c r="F148" s="134">
        <f t="shared" si="8"/>
        <v>209</v>
      </c>
      <c r="G148" s="133">
        <f t="shared" si="8"/>
        <v>31881147</v>
      </c>
      <c r="H148" s="134">
        <f t="shared" si="8"/>
        <v>0</v>
      </c>
      <c r="I148" s="63">
        <f t="shared" si="8"/>
        <v>20156</v>
      </c>
    </row>
    <row r="149" spans="1:9" x14ac:dyDescent="0.2">
      <c r="A149" s="69" t="s">
        <v>29072</v>
      </c>
      <c r="B149" s="66"/>
      <c r="C149" s="66"/>
      <c r="D149" s="66"/>
      <c r="E149" s="66"/>
      <c r="F149" s="66"/>
      <c r="G149" s="66"/>
      <c r="H149" s="66"/>
      <c r="I149" s="66"/>
    </row>
    <row r="150" spans="1:9" x14ac:dyDescent="0.2">
      <c r="G150" s="67"/>
    </row>
    <row r="151" spans="1:9" x14ac:dyDescent="0.2">
      <c r="A151" s="69"/>
      <c r="B151" s="123"/>
      <c r="C151" s="123"/>
      <c r="D151" s="123"/>
      <c r="E151" s="123"/>
      <c r="F151" s="123"/>
      <c r="G151" s="123"/>
      <c r="H151" s="123"/>
      <c r="I151" s="125"/>
    </row>
    <row r="152" spans="1:9" x14ac:dyDescent="0.2">
      <c r="A152" s="69"/>
      <c r="B152" s="123"/>
      <c r="C152" s="123"/>
      <c r="D152" s="123"/>
      <c r="E152" s="123"/>
      <c r="F152" s="123"/>
      <c r="G152" s="123"/>
      <c r="H152" s="123"/>
      <c r="I152" s="125"/>
    </row>
    <row r="153" spans="1:9" x14ac:dyDescent="0.2">
      <c r="A153" s="1647" t="s">
        <v>215</v>
      </c>
      <c r="B153" s="1647"/>
      <c r="C153" s="1647"/>
      <c r="D153" s="1647"/>
      <c r="E153" s="1647"/>
      <c r="F153" s="1647"/>
      <c r="G153" s="1647"/>
      <c r="H153" s="66"/>
      <c r="I153" s="66"/>
    </row>
    <row r="154" spans="1:9" x14ac:dyDescent="0.2">
      <c r="A154" s="1640" t="s">
        <v>429</v>
      </c>
      <c r="B154" s="1640"/>
      <c r="C154" s="1640"/>
      <c r="D154" s="1640"/>
      <c r="E154" s="1640"/>
      <c r="F154" s="1640"/>
      <c r="G154" s="1640"/>
      <c r="H154" s="66"/>
      <c r="I154" s="66"/>
    </row>
    <row r="155" spans="1:9" x14ac:dyDescent="0.2">
      <c r="A155" s="636"/>
      <c r="B155" s="636"/>
      <c r="C155" s="636"/>
      <c r="D155" s="636"/>
      <c r="E155" s="636"/>
      <c r="F155" s="636"/>
      <c r="G155" s="636"/>
      <c r="H155" s="66"/>
      <c r="I155" s="66"/>
    </row>
    <row r="156" spans="1:9" ht="18.75" customHeight="1" x14ac:dyDescent="0.45">
      <c r="A156" s="1645" t="s">
        <v>611</v>
      </c>
      <c r="B156" s="1646"/>
      <c r="C156" s="1646"/>
      <c r="D156" s="1646"/>
      <c r="E156" s="1646"/>
      <c r="F156" s="1646"/>
      <c r="G156" s="1646"/>
      <c r="H156" s="1646"/>
      <c r="I156" s="1646"/>
    </row>
    <row r="157" spans="1:9" ht="13.5" customHeight="1" x14ac:dyDescent="0.45">
      <c r="A157" s="683"/>
      <c r="B157" s="684"/>
      <c r="C157" s="684"/>
      <c r="D157" s="684"/>
      <c r="E157" s="684"/>
      <c r="F157" s="684"/>
      <c r="G157" s="684"/>
      <c r="H157" s="684"/>
      <c r="I157" s="684"/>
    </row>
    <row r="158" spans="1:9" ht="15.75" customHeight="1" x14ac:dyDescent="0.2">
      <c r="A158" s="1643" t="s">
        <v>597</v>
      </c>
      <c r="B158" s="1643"/>
      <c r="C158" s="1643"/>
      <c r="D158" s="1643"/>
      <c r="E158" s="1643"/>
      <c r="F158" s="1643"/>
      <c r="G158" s="1643"/>
      <c r="H158" s="1643"/>
      <c r="I158" s="1643"/>
    </row>
    <row r="159" spans="1:9" ht="12" customHeight="1" x14ac:dyDescent="0.2">
      <c r="A159" s="682"/>
      <c r="B159" s="682"/>
      <c r="C159" s="682"/>
      <c r="D159" s="682"/>
      <c r="E159" s="682"/>
      <c r="F159" s="682"/>
      <c r="G159" s="682"/>
      <c r="H159" s="682"/>
      <c r="I159" s="682"/>
    </row>
    <row r="160" spans="1:9" ht="18" x14ac:dyDescent="0.2">
      <c r="A160" s="1643" t="s">
        <v>154</v>
      </c>
      <c r="B160" s="1643"/>
      <c r="C160" s="1643"/>
      <c r="D160" s="1643"/>
      <c r="E160" s="1643"/>
      <c r="F160" s="1643"/>
      <c r="G160" s="1643"/>
      <c r="H160" s="1643"/>
      <c r="I160" s="1643"/>
    </row>
    <row r="161" spans="1:9" ht="18" x14ac:dyDescent="0.2">
      <c r="A161" s="1643" t="s">
        <v>612</v>
      </c>
      <c r="B161" s="1643"/>
      <c r="C161" s="1643"/>
      <c r="D161" s="1643"/>
      <c r="E161" s="1643"/>
      <c r="F161" s="1643"/>
      <c r="G161" s="1643"/>
      <c r="H161" s="1643"/>
      <c r="I161" s="1643"/>
    </row>
    <row r="163" spans="1:9" ht="15" x14ac:dyDescent="0.2">
      <c r="A163" s="137" t="s">
        <v>83</v>
      </c>
      <c r="B163" s="126" t="s">
        <v>102</v>
      </c>
    </row>
    <row r="164" spans="1:9" ht="15.75" thickBot="1" x14ac:dyDescent="0.25">
      <c r="A164" s="138" t="s">
        <v>85</v>
      </c>
      <c r="B164" s="126" t="s">
        <v>86</v>
      </c>
      <c r="C164" s="4"/>
      <c r="D164" s="4"/>
      <c r="E164" s="83"/>
      <c r="F164" s="83"/>
      <c r="G164" s="83"/>
    </row>
    <row r="165" spans="1:9" ht="13.5" thickBot="1" x14ac:dyDescent="0.25">
      <c r="A165" s="1559" t="s">
        <v>8</v>
      </c>
      <c r="B165" s="1638" t="s">
        <v>430</v>
      </c>
      <c r="C165" s="1636"/>
      <c r="D165" s="1638" t="s">
        <v>608</v>
      </c>
      <c r="E165" s="1637"/>
      <c r="F165" s="1638" t="s">
        <v>609</v>
      </c>
      <c r="G165" s="1637"/>
      <c r="H165" s="1638" t="s">
        <v>610</v>
      </c>
      <c r="I165" s="1637"/>
    </row>
    <row r="166" spans="1:9" ht="26.25" thickBot="1" x14ac:dyDescent="0.25">
      <c r="A166" s="1560" t="s">
        <v>9</v>
      </c>
      <c r="B166" s="1499" t="s">
        <v>155</v>
      </c>
      <c r="C166" s="1555" t="s">
        <v>87</v>
      </c>
      <c r="D166" s="1499" t="s">
        <v>155</v>
      </c>
      <c r="E166" s="1554" t="s">
        <v>87</v>
      </c>
      <c r="F166" s="1499" t="s">
        <v>155</v>
      </c>
      <c r="G166" s="1554" t="s">
        <v>87</v>
      </c>
      <c r="H166" s="1499" t="s">
        <v>155</v>
      </c>
      <c r="I166" s="1555" t="s">
        <v>87</v>
      </c>
    </row>
    <row r="167" spans="1:9" x14ac:dyDescent="0.2">
      <c r="A167" s="13"/>
      <c r="B167" s="139"/>
      <c r="C167" s="139"/>
      <c r="D167" s="139"/>
      <c r="E167" s="139"/>
      <c r="F167" s="139"/>
      <c r="G167" s="139"/>
      <c r="H167" s="139"/>
      <c r="I167" s="20"/>
    </row>
    <row r="168" spans="1:9" x14ac:dyDescent="0.2">
      <c r="A168" s="143" t="s">
        <v>88</v>
      </c>
      <c r="B168" s="144">
        <v>222</v>
      </c>
      <c r="C168" s="145">
        <v>19664795</v>
      </c>
      <c r="D168" s="144">
        <v>222</v>
      </c>
      <c r="E168" s="145">
        <v>19614552</v>
      </c>
      <c r="F168" s="144">
        <v>222</v>
      </c>
      <c r="G168" s="145">
        <v>19062923</v>
      </c>
      <c r="H168" s="144">
        <f>+F168-D168</f>
        <v>0</v>
      </c>
      <c r="I168" s="45">
        <f>+G168-E168</f>
        <v>-551629</v>
      </c>
    </row>
    <row r="169" spans="1:9" x14ac:dyDescent="0.2">
      <c r="A169" s="143" t="s">
        <v>89</v>
      </c>
      <c r="B169" s="145"/>
      <c r="C169" s="145">
        <v>1810148</v>
      </c>
      <c r="D169" s="145"/>
      <c r="E169" s="145">
        <v>1807469</v>
      </c>
      <c r="F169" s="145"/>
      <c r="G169" s="145">
        <v>1756194</v>
      </c>
      <c r="H169" s="131"/>
      <c r="I169" s="45">
        <f>+G169-E169</f>
        <v>-51275</v>
      </c>
    </row>
    <row r="170" spans="1:9" x14ac:dyDescent="0.2">
      <c r="A170" s="143" t="s">
        <v>90</v>
      </c>
      <c r="B170" s="145"/>
      <c r="C170" s="145">
        <v>296084</v>
      </c>
      <c r="D170" s="145"/>
      <c r="E170" s="145">
        <v>399486</v>
      </c>
      <c r="F170" s="145"/>
      <c r="G170" s="145">
        <v>610409</v>
      </c>
      <c r="H170" s="131"/>
      <c r="I170" s="45">
        <f>+G170-E170</f>
        <v>210923</v>
      </c>
    </row>
    <row r="171" spans="1:9" x14ac:dyDescent="0.2">
      <c r="A171" s="143" t="s">
        <v>91</v>
      </c>
      <c r="B171" s="145"/>
      <c r="C171" s="145">
        <v>3363510</v>
      </c>
      <c r="D171" s="145"/>
      <c r="E171" s="145">
        <v>3357892</v>
      </c>
      <c r="F171" s="145"/>
      <c r="G171" s="145">
        <v>3254341</v>
      </c>
      <c r="H171" s="131"/>
      <c r="I171" s="45">
        <f>+G171-E171</f>
        <v>-103551</v>
      </c>
    </row>
    <row r="172" spans="1:9" x14ac:dyDescent="0.2">
      <c r="A172" s="143" t="s">
        <v>101</v>
      </c>
      <c r="B172" s="145"/>
      <c r="C172" s="145"/>
      <c r="D172" s="145"/>
      <c r="E172" s="145"/>
      <c r="F172" s="145"/>
      <c r="G172" s="145"/>
      <c r="H172" s="131"/>
      <c r="I172" s="45"/>
    </row>
    <row r="173" spans="1:9" x14ac:dyDescent="0.2">
      <c r="A173" s="131" t="s">
        <v>93</v>
      </c>
      <c r="B173" s="131"/>
      <c r="C173" s="145"/>
      <c r="D173" s="131"/>
      <c r="E173" s="145"/>
      <c r="F173" s="131"/>
      <c r="G173" s="145"/>
      <c r="H173" s="131"/>
      <c r="I173" s="45"/>
    </row>
    <row r="174" spans="1:9" x14ac:dyDescent="0.2">
      <c r="A174" s="150" t="s">
        <v>98</v>
      </c>
      <c r="B174" s="144">
        <v>2</v>
      </c>
      <c r="C174" s="145">
        <v>72000</v>
      </c>
      <c r="D174" s="144">
        <v>2</v>
      </c>
      <c r="E174" s="145">
        <v>72000</v>
      </c>
      <c r="F174" s="144">
        <v>2</v>
      </c>
      <c r="G174" s="145">
        <v>72000</v>
      </c>
      <c r="H174" s="144">
        <f>+F174-D174</f>
        <v>0</v>
      </c>
      <c r="I174" s="45">
        <f>+G174-E174</f>
        <v>0</v>
      </c>
    </row>
    <row r="175" spans="1:9" x14ac:dyDescent="0.2">
      <c r="A175" s="150" t="s">
        <v>212</v>
      </c>
      <c r="B175" s="145"/>
      <c r="C175" s="145">
        <v>1907225</v>
      </c>
      <c r="D175" s="145"/>
      <c r="E175" s="145">
        <v>1906980</v>
      </c>
      <c r="F175" s="145"/>
      <c r="G175" s="145">
        <v>1848206</v>
      </c>
      <c r="H175" s="131"/>
      <c r="I175" s="45">
        <f>+G175-E175</f>
        <v>-58774</v>
      </c>
    </row>
    <row r="176" spans="1:9" x14ac:dyDescent="0.2">
      <c r="A176" s="150" t="s">
        <v>183</v>
      </c>
      <c r="B176" s="145"/>
      <c r="C176" s="145">
        <v>88920</v>
      </c>
      <c r="D176" s="145"/>
      <c r="E176" s="145">
        <v>0</v>
      </c>
      <c r="F176" s="145"/>
      <c r="G176" s="145"/>
      <c r="H176" s="131"/>
      <c r="I176" s="45">
        <f>+G176-E176</f>
        <v>0</v>
      </c>
    </row>
    <row r="177" spans="1:9" ht="13.5" thickBot="1" x14ac:dyDescent="0.25">
      <c r="A177" s="150" t="s">
        <v>94</v>
      </c>
      <c r="B177" s="130"/>
      <c r="C177" s="145"/>
      <c r="D177" s="130"/>
      <c r="E177" s="145"/>
      <c r="F177" s="130"/>
      <c r="G177" s="145"/>
      <c r="H177" s="130"/>
      <c r="I177" s="45"/>
    </row>
    <row r="178" spans="1:9" ht="16.5" customHeight="1" thickBot="1" x14ac:dyDescent="0.25">
      <c r="A178" s="209" t="s">
        <v>156</v>
      </c>
      <c r="B178" s="134">
        <f t="shared" ref="B178:I178" si="9">SUM(B168:B177)</f>
        <v>224</v>
      </c>
      <c r="C178" s="133">
        <f t="shared" si="9"/>
        <v>27202682</v>
      </c>
      <c r="D178" s="134">
        <f t="shared" si="9"/>
        <v>224</v>
      </c>
      <c r="E178" s="133">
        <f t="shared" si="9"/>
        <v>27158379</v>
      </c>
      <c r="F178" s="134">
        <f t="shared" si="9"/>
        <v>224</v>
      </c>
      <c r="G178" s="133">
        <f t="shared" si="9"/>
        <v>26604073</v>
      </c>
      <c r="H178" s="134">
        <f t="shared" si="9"/>
        <v>0</v>
      </c>
      <c r="I178" s="63">
        <f t="shared" si="9"/>
        <v>-554306</v>
      </c>
    </row>
    <row r="179" spans="1:9" x14ac:dyDescent="0.2">
      <c r="A179" s="69" t="s">
        <v>29072</v>
      </c>
      <c r="B179" s="66"/>
      <c r="C179" s="66"/>
      <c r="D179" s="66"/>
      <c r="E179" s="66"/>
      <c r="F179" s="66"/>
      <c r="G179" s="66"/>
      <c r="H179" s="66"/>
      <c r="I179" s="82"/>
    </row>
    <row r="180" spans="1:9" x14ac:dyDescent="0.2">
      <c r="A180" s="69"/>
      <c r="B180" s="66"/>
      <c r="C180" s="66"/>
      <c r="D180" s="66"/>
      <c r="E180" s="66"/>
      <c r="F180" s="66"/>
      <c r="G180" s="66"/>
      <c r="H180" s="66"/>
      <c r="I180" s="82"/>
    </row>
    <row r="181" spans="1:9" x14ac:dyDescent="0.2">
      <c r="A181" s="1647" t="s">
        <v>215</v>
      </c>
      <c r="B181" s="1647"/>
      <c r="C181" s="1647"/>
      <c r="D181" s="1647"/>
      <c r="E181" s="1647"/>
      <c r="F181" s="1647"/>
      <c r="G181" s="1647"/>
      <c r="H181" s="66"/>
      <c r="I181" s="66"/>
    </row>
    <row r="182" spans="1:9" x14ac:dyDescent="0.2">
      <c r="A182" s="1640" t="s">
        <v>429</v>
      </c>
      <c r="B182" s="1640"/>
      <c r="C182" s="1640"/>
      <c r="D182" s="1640"/>
      <c r="E182" s="1640"/>
      <c r="F182" s="1640"/>
      <c r="G182" s="1640"/>
      <c r="H182" s="66"/>
      <c r="I182" s="66"/>
    </row>
    <row r="183" spans="1:9" x14ac:dyDescent="0.2">
      <c r="A183" s="213"/>
      <c r="B183" s="213"/>
      <c r="C183" s="213"/>
      <c r="D183" s="213"/>
      <c r="E183" s="213"/>
      <c r="F183" s="213"/>
      <c r="G183" s="213"/>
      <c r="H183" s="66"/>
      <c r="I183" s="66"/>
    </row>
    <row r="184" spans="1:9" ht="22.5" x14ac:dyDescent="0.45">
      <c r="A184" s="1645" t="s">
        <v>611</v>
      </c>
      <c r="B184" s="1646"/>
      <c r="C184" s="1646"/>
      <c r="D184" s="1646"/>
      <c r="E184" s="1646"/>
      <c r="F184" s="1646"/>
      <c r="G184" s="1646"/>
      <c r="H184" s="1646"/>
      <c r="I184" s="1646"/>
    </row>
    <row r="185" spans="1:9" ht="22.5" x14ac:dyDescent="0.45">
      <c r="A185" s="136"/>
      <c r="B185" s="8"/>
      <c r="C185" s="8"/>
      <c r="D185" s="8"/>
      <c r="E185" s="8"/>
      <c r="F185" s="8"/>
      <c r="G185" s="8"/>
      <c r="H185" s="8"/>
      <c r="I185" s="8"/>
    </row>
    <row r="186" spans="1:9" ht="18" x14ac:dyDescent="0.2">
      <c r="A186" s="1643" t="s">
        <v>597</v>
      </c>
      <c r="B186" s="1643"/>
      <c r="C186" s="1643"/>
      <c r="D186" s="1643"/>
      <c r="E186" s="1643"/>
      <c r="F186" s="1643"/>
      <c r="G186" s="1643"/>
      <c r="H186" s="1643"/>
      <c r="I186" s="1643"/>
    </row>
    <row r="187" spans="1:9" ht="18" x14ac:dyDescent="0.2">
      <c r="A187" s="9"/>
      <c r="B187" s="9"/>
      <c r="C187" s="9"/>
      <c r="D187" s="9"/>
      <c r="E187" s="9"/>
      <c r="F187" s="9"/>
      <c r="G187" s="9"/>
      <c r="H187" s="9"/>
      <c r="I187" s="9"/>
    </row>
    <row r="188" spans="1:9" ht="18" x14ac:dyDescent="0.2">
      <c r="A188" s="1643" t="s">
        <v>154</v>
      </c>
      <c r="B188" s="1643"/>
      <c r="C188" s="1643"/>
      <c r="D188" s="1643"/>
      <c r="E188" s="1643"/>
      <c r="F188" s="1643"/>
      <c r="G188" s="1643"/>
      <c r="H188" s="1643"/>
      <c r="I188" s="1643"/>
    </row>
    <row r="189" spans="1:9" ht="18" x14ac:dyDescent="0.2">
      <c r="A189" s="1643" t="s">
        <v>612</v>
      </c>
      <c r="B189" s="1643"/>
      <c r="C189" s="1643"/>
      <c r="D189" s="1643"/>
      <c r="E189" s="1643"/>
      <c r="F189" s="1643"/>
      <c r="G189" s="1643"/>
      <c r="H189" s="1643"/>
      <c r="I189" s="1643"/>
    </row>
    <row r="190" spans="1:9" ht="18" x14ac:dyDescent="0.2">
      <c r="A190" s="9"/>
      <c r="B190" s="9"/>
      <c r="C190" s="9"/>
      <c r="D190" s="9"/>
      <c r="E190" s="9"/>
      <c r="F190" s="9"/>
      <c r="G190" s="9"/>
      <c r="H190" s="9"/>
      <c r="I190" s="9"/>
    </row>
    <row r="191" spans="1:9" ht="15" x14ac:dyDescent="0.2">
      <c r="A191" s="137" t="s">
        <v>83</v>
      </c>
      <c r="B191" s="126" t="s">
        <v>84</v>
      </c>
    </row>
    <row r="192" spans="1:9" ht="15.75" thickBot="1" x14ac:dyDescent="0.25">
      <c r="A192" s="138" t="s">
        <v>85</v>
      </c>
      <c r="B192" s="126" t="s">
        <v>86</v>
      </c>
      <c r="C192" s="4"/>
      <c r="D192" s="4"/>
      <c r="E192" s="83"/>
      <c r="F192" s="83"/>
      <c r="G192" s="83"/>
    </row>
    <row r="193" spans="1:9" ht="13.5" thickBot="1" x14ac:dyDescent="0.25">
      <c r="A193" s="1498" t="s">
        <v>8</v>
      </c>
      <c r="B193" s="1638" t="s">
        <v>430</v>
      </c>
      <c r="C193" s="1636"/>
      <c r="D193" s="1638" t="s">
        <v>608</v>
      </c>
      <c r="E193" s="1637"/>
      <c r="F193" s="1638" t="s">
        <v>609</v>
      </c>
      <c r="G193" s="1637"/>
      <c r="H193" s="1638" t="s">
        <v>610</v>
      </c>
      <c r="I193" s="1637"/>
    </row>
    <row r="194" spans="1:9" ht="26.25" thickBot="1" x14ac:dyDescent="0.25">
      <c r="A194" s="1494" t="s">
        <v>9</v>
      </c>
      <c r="B194" s="1499" t="s">
        <v>155</v>
      </c>
      <c r="C194" s="1500" t="s">
        <v>87</v>
      </c>
      <c r="D194" s="1499" t="s">
        <v>155</v>
      </c>
      <c r="E194" s="1501" t="s">
        <v>87</v>
      </c>
      <c r="F194" s="1499" t="s">
        <v>155</v>
      </c>
      <c r="G194" s="1501" t="s">
        <v>87</v>
      </c>
      <c r="H194" s="1499" t="s">
        <v>155</v>
      </c>
      <c r="I194" s="1500" t="s">
        <v>87</v>
      </c>
    </row>
    <row r="195" spans="1:9" x14ac:dyDescent="0.2">
      <c r="A195" s="13"/>
      <c r="B195" s="139"/>
      <c r="C195" s="140"/>
      <c r="D195" s="139"/>
      <c r="E195" s="141"/>
      <c r="F195" s="142"/>
      <c r="G195" s="140"/>
      <c r="H195" s="139"/>
      <c r="I195" s="140"/>
    </row>
    <row r="196" spans="1:9" x14ac:dyDescent="0.2">
      <c r="A196" s="143" t="s">
        <v>88</v>
      </c>
      <c r="B196" s="144">
        <v>500</v>
      </c>
      <c r="C196" s="108">
        <v>42055762</v>
      </c>
      <c r="D196" s="144">
        <v>681</v>
      </c>
      <c r="E196" s="108">
        <v>35752001</v>
      </c>
      <c r="F196" s="144">
        <v>965</v>
      </c>
      <c r="G196" s="108">
        <v>45981007</v>
      </c>
      <c r="H196" s="144">
        <f>+F196-D196</f>
        <v>284</v>
      </c>
      <c r="I196" s="45">
        <f>+G196-E196</f>
        <v>10229006</v>
      </c>
    </row>
    <row r="197" spans="1:9" x14ac:dyDescent="0.2">
      <c r="A197" s="143" t="s">
        <v>89</v>
      </c>
      <c r="B197" s="145"/>
      <c r="C197" s="108">
        <v>4788418</v>
      </c>
      <c r="D197" s="145"/>
      <c r="E197" s="108">
        <v>3018841</v>
      </c>
      <c r="F197" s="145"/>
      <c r="G197" s="108">
        <v>4962096</v>
      </c>
      <c r="H197" s="128"/>
      <c r="I197" s="45">
        <f>+G197-E197</f>
        <v>1943255</v>
      </c>
    </row>
    <row r="198" spans="1:9" x14ac:dyDescent="0.2">
      <c r="A198" s="143" t="s">
        <v>90</v>
      </c>
      <c r="B198" s="145"/>
      <c r="C198" s="108">
        <v>1196744</v>
      </c>
      <c r="D198" s="145"/>
      <c r="E198" s="108">
        <v>6008071</v>
      </c>
      <c r="F198" s="145"/>
      <c r="G198" s="108">
        <v>4896660</v>
      </c>
      <c r="H198" s="128"/>
      <c r="I198" s="45">
        <f>+G198-E198</f>
        <v>-1111411</v>
      </c>
    </row>
    <row r="199" spans="1:9" x14ac:dyDescent="0.2">
      <c r="A199" s="143" t="s">
        <v>91</v>
      </c>
      <c r="B199" s="145"/>
      <c r="C199" s="108">
        <v>5223898</v>
      </c>
      <c r="D199" s="145"/>
      <c r="E199" s="108">
        <v>6626201</v>
      </c>
      <c r="F199" s="145"/>
      <c r="G199" s="108">
        <v>8794115</v>
      </c>
      <c r="H199" s="128"/>
      <c r="I199" s="45">
        <f>+G199-E199</f>
        <v>2167914</v>
      </c>
    </row>
    <row r="200" spans="1:9" x14ac:dyDescent="0.2">
      <c r="A200" s="143" t="s">
        <v>92</v>
      </c>
      <c r="B200" s="145"/>
      <c r="C200" s="108"/>
      <c r="D200" s="145"/>
      <c r="E200" s="108"/>
      <c r="F200" s="145"/>
      <c r="G200" s="108"/>
      <c r="H200" s="128"/>
      <c r="I200" s="45"/>
    </row>
    <row r="201" spans="1:9" x14ac:dyDescent="0.2">
      <c r="A201" s="143" t="s">
        <v>93</v>
      </c>
      <c r="B201" s="145"/>
      <c r="C201" s="108"/>
      <c r="D201" s="145"/>
      <c r="E201" s="108"/>
      <c r="F201" s="145"/>
      <c r="G201" s="108"/>
      <c r="H201" s="128"/>
      <c r="I201" s="45"/>
    </row>
    <row r="202" spans="1:9" x14ac:dyDescent="0.2">
      <c r="A202" s="146" t="s">
        <v>98</v>
      </c>
      <c r="B202" s="144">
        <v>3</v>
      </c>
      <c r="C202" s="108">
        <v>216000</v>
      </c>
      <c r="D202" s="144"/>
      <c r="E202" s="108">
        <v>0</v>
      </c>
      <c r="F202" s="144">
        <v>3</v>
      </c>
      <c r="G202" s="108">
        <v>216000</v>
      </c>
      <c r="H202" s="144">
        <f>+F202-D202</f>
        <v>3</v>
      </c>
      <c r="I202" s="45">
        <f t="shared" ref="I202" si="10">+G202-E202</f>
        <v>216000</v>
      </c>
    </row>
    <row r="203" spans="1:9" ht="13.5" thickBot="1" x14ac:dyDescent="0.25">
      <c r="A203" s="146" t="s">
        <v>212</v>
      </c>
      <c r="B203" s="145"/>
      <c r="C203" s="108">
        <v>4673085</v>
      </c>
      <c r="D203" s="145"/>
      <c r="E203" s="108">
        <v>4775967</v>
      </c>
      <c r="F203" s="145"/>
      <c r="G203" s="108">
        <v>4874270</v>
      </c>
      <c r="H203" s="128"/>
      <c r="I203" s="45">
        <f>+G203-E203</f>
        <v>98303</v>
      </c>
    </row>
    <row r="204" spans="1:9" ht="13.5" thickBot="1" x14ac:dyDescent="0.25">
      <c r="A204" s="209" t="s">
        <v>156</v>
      </c>
      <c r="B204" s="134">
        <f t="shared" ref="B204:C204" si="11">SUM(B196:B203)</f>
        <v>503</v>
      </c>
      <c r="C204" s="147">
        <f t="shared" si="11"/>
        <v>58153907</v>
      </c>
      <c r="D204" s="134">
        <f t="shared" ref="D204:E204" si="12">SUM(D196:D203)</f>
        <v>681</v>
      </c>
      <c r="E204" s="147">
        <f t="shared" si="12"/>
        <v>56181081</v>
      </c>
      <c r="F204" s="134">
        <f t="shared" ref="F204:I204" si="13">SUM(F196:F203)</f>
        <v>968</v>
      </c>
      <c r="G204" s="147">
        <f t="shared" si="13"/>
        <v>69724148</v>
      </c>
      <c r="H204" s="134">
        <f t="shared" si="13"/>
        <v>287</v>
      </c>
      <c r="I204" s="133">
        <f t="shared" si="13"/>
        <v>13543067</v>
      </c>
    </row>
    <row r="205" spans="1:9" x14ac:dyDescent="0.2">
      <c r="A205" s="69" t="s">
        <v>29072</v>
      </c>
      <c r="B205" s="123"/>
      <c r="C205" s="123"/>
      <c r="D205" s="123"/>
      <c r="E205" s="123"/>
      <c r="F205" s="123"/>
      <c r="G205" s="123"/>
      <c r="H205" s="123"/>
      <c r="I205" s="125"/>
    </row>
    <row r="206" spans="1:9" x14ac:dyDescent="0.2">
      <c r="A206" s="482"/>
      <c r="B206" s="482"/>
      <c r="C206" s="482"/>
      <c r="D206" s="482"/>
      <c r="E206" s="482"/>
      <c r="F206" s="482"/>
      <c r="G206" s="67"/>
      <c r="H206" s="482"/>
      <c r="I206" s="482"/>
    </row>
    <row r="207" spans="1:9" x14ac:dyDescent="0.2">
      <c r="A207" s="482"/>
      <c r="B207" s="482"/>
      <c r="C207" s="482"/>
      <c r="D207" s="482"/>
      <c r="E207" s="482"/>
      <c r="F207" s="482"/>
      <c r="G207" s="67"/>
      <c r="H207" s="482"/>
      <c r="I207" s="482"/>
    </row>
    <row r="208" spans="1:9" x14ac:dyDescent="0.2">
      <c r="A208" s="482"/>
      <c r="B208" s="482"/>
      <c r="C208" s="482"/>
      <c r="D208" s="482"/>
      <c r="E208" s="482"/>
      <c r="F208" s="482"/>
      <c r="G208" s="67"/>
      <c r="H208" s="482"/>
      <c r="I208" s="482"/>
    </row>
    <row r="209" spans="1:9" x14ac:dyDescent="0.2">
      <c r="A209" s="1647" t="s">
        <v>215</v>
      </c>
      <c r="B209" s="1647"/>
      <c r="C209" s="1647"/>
      <c r="D209" s="1647"/>
      <c r="E209" s="1647"/>
      <c r="F209" s="1647"/>
      <c r="G209" s="1647"/>
      <c r="H209" s="66"/>
      <c r="I209" s="66"/>
    </row>
    <row r="210" spans="1:9" x14ac:dyDescent="0.2">
      <c r="A210" s="1640" t="s">
        <v>429</v>
      </c>
      <c r="B210" s="1640"/>
      <c r="C210" s="1640"/>
      <c r="D210" s="1640"/>
      <c r="E210" s="1640"/>
      <c r="F210" s="1640"/>
      <c r="G210" s="1640"/>
      <c r="H210" s="66"/>
      <c r="I210" s="66"/>
    </row>
    <row r="211" spans="1:9" x14ac:dyDescent="0.2">
      <c r="A211" s="636"/>
      <c r="B211" s="636"/>
      <c r="C211" s="636"/>
      <c r="D211" s="636"/>
      <c r="E211" s="636"/>
      <c r="F211" s="636"/>
      <c r="G211" s="636"/>
      <c r="H211" s="66"/>
      <c r="I211" s="66"/>
    </row>
    <row r="212" spans="1:9" ht="22.5" x14ac:dyDescent="0.45">
      <c r="A212" s="1645" t="s">
        <v>611</v>
      </c>
      <c r="B212" s="1646"/>
      <c r="C212" s="1646"/>
      <c r="D212" s="1646"/>
      <c r="E212" s="1646"/>
      <c r="F212" s="1646"/>
      <c r="G212" s="1646"/>
      <c r="H212" s="1646"/>
      <c r="I212" s="1646"/>
    </row>
    <row r="213" spans="1:9" ht="22.5" x14ac:dyDescent="0.45">
      <c r="A213" s="683"/>
      <c r="B213" s="684"/>
      <c r="C213" s="684"/>
      <c r="D213" s="684"/>
      <c r="E213" s="684"/>
      <c r="F213" s="684"/>
      <c r="G213" s="684"/>
      <c r="H213" s="684"/>
      <c r="I213" s="684"/>
    </row>
    <row r="214" spans="1:9" ht="18" x14ac:dyDescent="0.2">
      <c r="A214" s="1643" t="s">
        <v>597</v>
      </c>
      <c r="B214" s="1643"/>
      <c r="C214" s="1643"/>
      <c r="D214" s="1643"/>
      <c r="E214" s="1643"/>
      <c r="F214" s="1643"/>
      <c r="G214" s="1643"/>
      <c r="H214" s="1643"/>
      <c r="I214" s="1643"/>
    </row>
    <row r="215" spans="1:9" ht="18" x14ac:dyDescent="0.2">
      <c r="A215" s="682"/>
      <c r="B215" s="682"/>
      <c r="C215" s="682"/>
      <c r="D215" s="682"/>
      <c r="E215" s="682"/>
      <c r="F215" s="682"/>
      <c r="G215" s="682"/>
      <c r="H215" s="682"/>
      <c r="I215" s="682"/>
    </row>
    <row r="216" spans="1:9" ht="18" x14ac:dyDescent="0.2">
      <c r="A216" s="1643" t="s">
        <v>154</v>
      </c>
      <c r="B216" s="1643"/>
      <c r="C216" s="1643"/>
      <c r="D216" s="1643"/>
      <c r="E216" s="1643"/>
      <c r="F216" s="1643"/>
      <c r="G216" s="1643"/>
      <c r="H216" s="1643"/>
      <c r="I216" s="1643"/>
    </row>
    <row r="217" spans="1:9" ht="18" x14ac:dyDescent="0.2">
      <c r="A217" s="1643" t="s">
        <v>612</v>
      </c>
      <c r="B217" s="1643"/>
      <c r="C217" s="1643"/>
      <c r="D217" s="1643"/>
      <c r="E217" s="1643"/>
      <c r="F217" s="1643"/>
      <c r="G217" s="1643"/>
      <c r="H217" s="1643"/>
      <c r="I217" s="1643"/>
    </row>
    <row r="218" spans="1:9" ht="18" x14ac:dyDescent="0.2">
      <c r="A218" s="439"/>
      <c r="B218" s="439"/>
      <c r="C218" s="439"/>
      <c r="D218" s="439"/>
      <c r="E218" s="439"/>
      <c r="F218" s="439"/>
      <c r="G218" s="439"/>
      <c r="H218" s="439"/>
      <c r="I218" s="439"/>
    </row>
    <row r="219" spans="1:9" ht="15" x14ac:dyDescent="0.2">
      <c r="A219" s="137" t="s">
        <v>83</v>
      </c>
      <c r="B219" s="126" t="s">
        <v>275</v>
      </c>
    </row>
    <row r="220" spans="1:9" ht="15.75" thickBot="1" x14ac:dyDescent="0.25">
      <c r="A220" s="138" t="s">
        <v>85</v>
      </c>
      <c r="B220" s="126" t="s">
        <v>86</v>
      </c>
      <c r="C220" s="4"/>
      <c r="D220" s="4"/>
      <c r="E220" s="83"/>
      <c r="F220" s="83"/>
      <c r="G220" s="83"/>
    </row>
    <row r="221" spans="1:9" ht="13.5" thickBot="1" x14ac:dyDescent="0.25">
      <c r="A221" s="1498" t="s">
        <v>8</v>
      </c>
      <c r="B221" s="1638" t="s">
        <v>430</v>
      </c>
      <c r="C221" s="1636"/>
      <c r="D221" s="1638" t="s">
        <v>608</v>
      </c>
      <c r="E221" s="1637"/>
      <c r="F221" s="1638" t="s">
        <v>609</v>
      </c>
      <c r="G221" s="1637"/>
      <c r="H221" s="1638" t="s">
        <v>610</v>
      </c>
      <c r="I221" s="1637"/>
    </row>
    <row r="222" spans="1:9" ht="26.25" thickBot="1" x14ac:dyDescent="0.25">
      <c r="A222" s="1494" t="s">
        <v>9</v>
      </c>
      <c r="B222" s="1499" t="s">
        <v>155</v>
      </c>
      <c r="C222" s="1500" t="s">
        <v>87</v>
      </c>
      <c r="D222" s="1499" t="s">
        <v>155</v>
      </c>
      <c r="E222" s="1501" t="s">
        <v>87</v>
      </c>
      <c r="F222" s="1499" t="s">
        <v>155</v>
      </c>
      <c r="G222" s="1501" t="s">
        <v>87</v>
      </c>
      <c r="H222" s="1499" t="s">
        <v>155</v>
      </c>
      <c r="I222" s="1500" t="s">
        <v>87</v>
      </c>
    </row>
    <row r="223" spans="1:9" x14ac:dyDescent="0.2">
      <c r="A223" s="430"/>
      <c r="B223" s="139"/>
      <c r="C223" s="139"/>
      <c r="D223" s="139"/>
      <c r="E223" s="139"/>
      <c r="F223" s="139"/>
      <c r="G223" s="139"/>
      <c r="H223" s="139"/>
      <c r="I223" s="20"/>
    </row>
    <row r="224" spans="1:9" x14ac:dyDescent="0.2">
      <c r="A224" s="143" t="s">
        <v>88</v>
      </c>
      <c r="B224" s="144"/>
      <c r="C224" s="145"/>
      <c r="D224" s="144"/>
      <c r="E224" s="145"/>
      <c r="F224" s="144"/>
      <c r="G224" s="145"/>
      <c r="H224" s="144"/>
      <c r="I224" s="45"/>
    </row>
    <row r="225" spans="1:9" x14ac:dyDescent="0.2">
      <c r="A225" s="143" t="s">
        <v>89</v>
      </c>
      <c r="B225" s="145"/>
      <c r="C225" s="145"/>
      <c r="D225" s="145"/>
      <c r="E225" s="145"/>
      <c r="F225" s="145"/>
      <c r="G225" s="145"/>
      <c r="H225" s="131"/>
      <c r="I225" s="45"/>
    </row>
    <row r="226" spans="1:9" x14ac:dyDescent="0.2">
      <c r="A226" s="143" t="s">
        <v>90</v>
      </c>
      <c r="B226" s="1648" t="s">
        <v>80</v>
      </c>
      <c r="C226" s="1649"/>
      <c r="D226" s="1649"/>
      <c r="E226" s="1649"/>
      <c r="F226" s="1649"/>
      <c r="G226" s="1649"/>
      <c r="H226" s="1649"/>
      <c r="I226" s="1650"/>
    </row>
    <row r="227" spans="1:9" x14ac:dyDescent="0.2">
      <c r="A227" s="143" t="s">
        <v>91</v>
      </c>
      <c r="B227" s="1651"/>
      <c r="C227" s="1652"/>
      <c r="D227" s="1652"/>
      <c r="E227" s="1652"/>
      <c r="F227" s="1652"/>
      <c r="G227" s="1652"/>
      <c r="H227" s="1652"/>
      <c r="I227" s="1653"/>
    </row>
    <row r="228" spans="1:9" x14ac:dyDescent="0.2">
      <c r="A228" s="143" t="s">
        <v>101</v>
      </c>
      <c r="B228" s="1651"/>
      <c r="C228" s="1652"/>
      <c r="D228" s="1652"/>
      <c r="E228" s="1652"/>
      <c r="F228" s="1652"/>
      <c r="G228" s="1652"/>
      <c r="H228" s="1652"/>
      <c r="I228" s="1653"/>
    </row>
    <row r="229" spans="1:9" x14ac:dyDescent="0.2">
      <c r="A229" s="131" t="s">
        <v>93</v>
      </c>
      <c r="B229" s="1651"/>
      <c r="C229" s="1652"/>
      <c r="D229" s="1652"/>
      <c r="E229" s="1652"/>
      <c r="F229" s="1652"/>
      <c r="G229" s="1652"/>
      <c r="H229" s="1652"/>
      <c r="I229" s="1653"/>
    </row>
    <row r="230" spans="1:9" x14ac:dyDescent="0.2">
      <c r="A230" s="150" t="s">
        <v>98</v>
      </c>
      <c r="B230" s="1651"/>
      <c r="C230" s="1652"/>
      <c r="D230" s="1652"/>
      <c r="E230" s="1652"/>
      <c r="F230" s="1652"/>
      <c r="G230" s="1652"/>
      <c r="H230" s="1652"/>
      <c r="I230" s="1653"/>
    </row>
    <row r="231" spans="1:9" x14ac:dyDescent="0.2">
      <c r="A231" s="150" t="s">
        <v>212</v>
      </c>
      <c r="B231" s="1654"/>
      <c r="C231" s="1655"/>
      <c r="D231" s="1655"/>
      <c r="E231" s="1655"/>
      <c r="F231" s="1655"/>
      <c r="G231" s="1655"/>
      <c r="H231" s="1655"/>
      <c r="I231" s="1656"/>
    </row>
    <row r="232" spans="1:9" x14ac:dyDescent="0.2">
      <c r="A232" s="150" t="s">
        <v>182</v>
      </c>
      <c r="B232" s="145"/>
      <c r="C232" s="145"/>
      <c r="D232" s="145"/>
      <c r="E232" s="145"/>
      <c r="F232" s="145"/>
      <c r="G232" s="145"/>
      <c r="H232" s="131"/>
      <c r="I232" s="45"/>
    </row>
    <row r="233" spans="1:9" x14ac:dyDescent="0.2">
      <c r="A233" s="150" t="s">
        <v>99</v>
      </c>
      <c r="B233" s="145"/>
      <c r="C233" s="145"/>
      <c r="D233" s="145"/>
      <c r="E233" s="145"/>
      <c r="F233" s="145"/>
      <c r="G233" s="145"/>
      <c r="H233" s="131"/>
      <c r="I233" s="45"/>
    </row>
    <row r="234" spans="1:9" ht="13.5" thickBot="1" x14ac:dyDescent="0.25">
      <c r="A234" s="150" t="s">
        <v>94</v>
      </c>
      <c r="B234" s="145"/>
      <c r="C234" s="145"/>
      <c r="D234" s="145"/>
      <c r="E234" s="145"/>
      <c r="F234" s="145"/>
      <c r="G234" s="145"/>
      <c r="H234" s="130"/>
      <c r="I234" s="45"/>
    </row>
    <row r="235" spans="1:9" ht="13.5" thickBot="1" x14ac:dyDescent="0.25">
      <c r="A235" s="215" t="s">
        <v>156</v>
      </c>
      <c r="B235" s="215"/>
      <c r="C235" s="133"/>
      <c r="D235" s="134"/>
      <c r="E235" s="133"/>
      <c r="F235" s="134"/>
      <c r="G235" s="133"/>
      <c r="H235" s="215"/>
      <c r="I235" s="63"/>
    </row>
    <row r="236" spans="1:9" x14ac:dyDescent="0.2">
      <c r="A236" s="69" t="s">
        <v>29072</v>
      </c>
      <c r="B236" s="66"/>
      <c r="C236" s="66"/>
      <c r="D236" s="66"/>
      <c r="E236" s="66"/>
      <c r="F236" s="66"/>
      <c r="G236" s="66"/>
      <c r="H236" s="66"/>
      <c r="I236" s="66"/>
    </row>
    <row r="263" spans="6:6" x14ac:dyDescent="0.2">
      <c r="F263" s="67"/>
    </row>
  </sheetData>
  <mergeCells count="81">
    <mergeCell ref="B226:I231"/>
    <mergeCell ref="A209:G209"/>
    <mergeCell ref="A210:G210"/>
    <mergeCell ref="A212:I212"/>
    <mergeCell ref="A214:I214"/>
    <mergeCell ref="A216:I216"/>
    <mergeCell ref="A217:I217"/>
    <mergeCell ref="B221:C221"/>
    <mergeCell ref="D221:E221"/>
    <mergeCell ref="F221:G221"/>
    <mergeCell ref="H221:I221"/>
    <mergeCell ref="A38:I38"/>
    <mergeCell ref="A40:I40"/>
    <mergeCell ref="A43:I43"/>
    <mergeCell ref="A181:G181"/>
    <mergeCell ref="A182:G182"/>
    <mergeCell ref="A42:I42"/>
    <mergeCell ref="B47:C47"/>
    <mergeCell ref="D47:E47"/>
    <mergeCell ref="F47:G47"/>
    <mergeCell ref="H47:I47"/>
    <mergeCell ref="A66:G66"/>
    <mergeCell ref="A67:G67"/>
    <mergeCell ref="A69:I69"/>
    <mergeCell ref="A71:I71"/>
    <mergeCell ref="A94:G94"/>
    <mergeCell ref="A95:G95"/>
    <mergeCell ref="A184:I184"/>
    <mergeCell ref="A186:I186"/>
    <mergeCell ref="A188:I188"/>
    <mergeCell ref="A189:I189"/>
    <mergeCell ref="B193:C193"/>
    <mergeCell ref="D193:E193"/>
    <mergeCell ref="F193:G193"/>
    <mergeCell ref="H193:I193"/>
    <mergeCell ref="A35:G35"/>
    <mergeCell ref="A36:G36"/>
    <mergeCell ref="A1:G1"/>
    <mergeCell ref="A2:G2"/>
    <mergeCell ref="A4:I4"/>
    <mergeCell ref="A6:I6"/>
    <mergeCell ref="A9:I9"/>
    <mergeCell ref="A8:I8"/>
    <mergeCell ref="B13:C13"/>
    <mergeCell ref="D13:E13"/>
    <mergeCell ref="F13:G13"/>
    <mergeCell ref="H13:I13"/>
    <mergeCell ref="A97:I97"/>
    <mergeCell ref="A99:I99"/>
    <mergeCell ref="A102:I102"/>
    <mergeCell ref="A101:I101"/>
    <mergeCell ref="A73:I73"/>
    <mergeCell ref="B78:C78"/>
    <mergeCell ref="D78:E78"/>
    <mergeCell ref="F78:G78"/>
    <mergeCell ref="H78:I78"/>
    <mergeCell ref="A74:I74"/>
    <mergeCell ref="B106:C106"/>
    <mergeCell ref="D106:E106"/>
    <mergeCell ref="F106:G106"/>
    <mergeCell ref="H106:I106"/>
    <mergeCell ref="A153:G153"/>
    <mergeCell ref="B134:C134"/>
    <mergeCell ref="D134:E134"/>
    <mergeCell ref="F134:G134"/>
    <mergeCell ref="H134:I134"/>
    <mergeCell ref="A122:G122"/>
    <mergeCell ref="A123:G123"/>
    <mergeCell ref="A125:I125"/>
    <mergeCell ref="A127:I127"/>
    <mergeCell ref="B165:C165"/>
    <mergeCell ref="D165:E165"/>
    <mergeCell ref="F165:G165"/>
    <mergeCell ref="H165:I165"/>
    <mergeCell ref="A129:I129"/>
    <mergeCell ref="A130:I130"/>
    <mergeCell ref="A154:G154"/>
    <mergeCell ref="A156:I156"/>
    <mergeCell ref="A158:I158"/>
    <mergeCell ref="A161:I161"/>
    <mergeCell ref="A160:I160"/>
  </mergeCells>
  <printOptions horizontalCentered="1"/>
  <pageMargins left="0.78740157480314965" right="0.78740157480314965" top="0.98425196850393704" bottom="0.98425196850393704" header="0" footer="0"/>
  <pageSetup paperSize="9" scale="58" orientation="landscape" r:id="rId1"/>
  <headerFooter alignWithMargins="0"/>
  <rowBreaks count="8" manualBreakCount="8">
    <brk id="33" max="16383" man="1"/>
    <brk id="64" max="8" man="1"/>
    <brk id="92" max="8" man="1"/>
    <brk id="121" max="8" man="1"/>
    <brk id="152" max="8" man="1"/>
    <brk id="121" max="8" man="1"/>
    <brk id="180" max="8" man="1"/>
    <brk id="208" max="8" man="1"/>
  </rowBreaks>
  <ignoredErrors>
    <ignoredError sqref="C179:E179 C178 E178 G178 C90 G90:H90 E90 D90 F90 G119:H119 C119:D11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354"/>
  <sheetViews>
    <sheetView showGridLines="0" view="pageBreakPreview" topLeftCell="A16" zoomScale="48" zoomScaleNormal="75" zoomScaleSheetLayoutView="48" workbookViewId="0">
      <selection activeCell="A67" sqref="A67"/>
    </sheetView>
  </sheetViews>
  <sheetFormatPr baseColWidth="10" defaultRowHeight="12.75" x14ac:dyDescent="0.2"/>
  <cols>
    <col min="1" max="1" width="12.7109375" style="83" customWidth="1"/>
    <col min="2" max="2" width="11.42578125" style="83"/>
    <col min="3" max="3" width="12.42578125" style="83" customWidth="1"/>
    <col min="4" max="4" width="20.42578125" style="83" customWidth="1"/>
    <col min="5" max="5" width="0" style="83" hidden="1" customWidth="1"/>
    <col min="6" max="6" width="9.140625" style="83" customWidth="1"/>
    <col min="7" max="7" width="10.85546875" style="83" customWidth="1"/>
    <col min="8" max="8" width="10.42578125" style="83" customWidth="1"/>
    <col min="9" max="9" width="8.28515625" style="83" customWidth="1"/>
    <col min="10" max="12" width="13.5703125" style="83" customWidth="1"/>
    <col min="13" max="16" width="10.85546875" style="83" customWidth="1"/>
    <col min="17" max="17" width="12.140625" style="83" customWidth="1"/>
    <col min="18" max="19" width="14.140625" style="83" customWidth="1"/>
    <col min="20" max="20" width="17" style="83" customWidth="1"/>
    <col min="21" max="21" width="8.28515625" style="83" customWidth="1"/>
    <col min="22" max="22" width="12.5703125" style="83" bestFit="1" customWidth="1"/>
    <col min="23" max="23" width="12.85546875" style="83" customWidth="1"/>
    <col min="24" max="24" width="8.5703125" style="83" customWidth="1"/>
    <col min="25" max="25" width="11.42578125" style="83"/>
    <col min="26" max="26" width="13.5703125" style="83" customWidth="1"/>
    <col min="27" max="27" width="11.5703125" style="83" bestFit="1" customWidth="1"/>
    <col min="28" max="28" width="11.85546875" style="83" bestFit="1" customWidth="1"/>
    <col min="29" max="29" width="15.42578125" style="83" customWidth="1"/>
    <col min="30" max="30" width="11.140625" style="83" customWidth="1"/>
    <col min="31" max="32" width="12.42578125" style="83" customWidth="1"/>
    <col min="33" max="33" width="13.7109375" style="83" customWidth="1"/>
    <col min="34" max="34" width="13.42578125" style="83" customWidth="1"/>
    <col min="35" max="35" width="17" style="83" customWidth="1"/>
    <col min="36" max="36" width="14.5703125" style="83" customWidth="1"/>
    <col min="37" max="37" width="15.28515625" style="83" customWidth="1"/>
    <col min="38" max="38" width="11.42578125" style="83"/>
    <col min="39" max="39" width="17.28515625" style="83" customWidth="1"/>
    <col min="40" max="41" width="11.42578125" style="83"/>
    <col min="42" max="42" width="17.28515625" style="83" customWidth="1"/>
    <col min="43" max="16384" width="11.42578125" style="83"/>
  </cols>
  <sheetData>
    <row r="1" spans="1:39" x14ac:dyDescent="0.2">
      <c r="A1" s="1647" t="s">
        <v>216</v>
      </c>
      <c r="B1" s="1647"/>
      <c r="C1" s="1647"/>
      <c r="D1" s="1647"/>
      <c r="E1" s="1647"/>
      <c r="F1" s="1647"/>
      <c r="G1" s="1647"/>
    </row>
    <row r="2" spans="1:39" x14ac:dyDescent="0.2">
      <c r="A2" s="1647" t="s">
        <v>431</v>
      </c>
      <c r="B2" s="1647"/>
      <c r="C2" s="1647"/>
      <c r="D2" s="1647"/>
      <c r="E2" s="1647"/>
      <c r="F2" s="1647"/>
      <c r="G2" s="1647"/>
    </row>
    <row r="3" spans="1:39" x14ac:dyDescent="0.2">
      <c r="A3" s="636"/>
      <c r="B3" s="636"/>
      <c r="C3" s="636"/>
      <c r="D3" s="636"/>
      <c r="E3" s="636"/>
      <c r="F3" s="636"/>
      <c r="G3" s="636"/>
    </row>
    <row r="4" spans="1:39" ht="18" x14ac:dyDescent="0.25">
      <c r="A4" s="1673" t="s">
        <v>613</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c r="Y4" s="1673"/>
      <c r="Z4" s="1673"/>
      <c r="AA4" s="1673"/>
      <c r="AB4" s="1673"/>
      <c r="AC4" s="1673"/>
      <c r="AD4" s="1673"/>
      <c r="AE4" s="1673"/>
      <c r="AF4" s="1673"/>
      <c r="AG4" s="1673"/>
      <c r="AH4" s="1673"/>
      <c r="AI4" s="1673"/>
      <c r="AJ4" s="1673"/>
      <c r="AK4" s="1673"/>
      <c r="AL4" s="1673"/>
      <c r="AM4" s="1673"/>
    </row>
    <row r="5" spans="1:39"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row>
    <row r="6" spans="1:39" ht="15.75" x14ac:dyDescent="0.25">
      <c r="A6" s="1674" t="s">
        <v>597</v>
      </c>
      <c r="B6" s="1674"/>
      <c r="C6" s="1674"/>
      <c r="D6" s="1674"/>
      <c r="E6" s="1674"/>
      <c r="F6" s="1674"/>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row>
    <row r="7" spans="1:39"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row>
    <row r="8" spans="1:39" x14ac:dyDescent="0.2">
      <c r="A8" s="1675" t="s">
        <v>614</v>
      </c>
      <c r="B8" s="1675"/>
      <c r="C8" s="1675"/>
      <c r="D8" s="1675"/>
      <c r="E8" s="1675"/>
      <c r="F8" s="1675"/>
      <c r="G8" s="1675"/>
      <c r="H8" s="1675"/>
      <c r="I8" s="1675"/>
      <c r="J8" s="1675"/>
      <c r="K8" s="1675"/>
      <c r="L8" s="1675"/>
      <c r="M8" s="1675"/>
      <c r="N8" s="1675"/>
      <c r="O8" s="1675"/>
      <c r="P8" s="1675"/>
      <c r="Q8" s="1675"/>
      <c r="R8" s="1675"/>
      <c r="S8" s="1675"/>
      <c r="T8" s="1675"/>
      <c r="U8" s="1675"/>
      <c r="V8" s="1675"/>
      <c r="W8" s="1675"/>
      <c r="X8" s="1675"/>
      <c r="Y8" s="1675"/>
      <c r="Z8" s="1675"/>
      <c r="AA8" s="1675"/>
      <c r="AB8" s="1675"/>
      <c r="AC8" s="1675"/>
      <c r="AD8" s="1675"/>
      <c r="AE8" s="1675"/>
      <c r="AF8" s="1675"/>
      <c r="AG8" s="1675"/>
      <c r="AH8" s="1675"/>
      <c r="AI8" s="1675"/>
      <c r="AJ8" s="1675"/>
      <c r="AK8" s="1675"/>
      <c r="AL8" s="1675"/>
      <c r="AM8" s="1675"/>
    </row>
    <row r="9" spans="1:39" x14ac:dyDescent="0.2">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row>
    <row r="10" spans="1:39" x14ac:dyDescent="0.2">
      <c r="A10" s="109" t="s">
        <v>103</v>
      </c>
      <c r="B10" s="7"/>
      <c r="C10" s="7"/>
      <c r="D10" s="109" t="s">
        <v>104</v>
      </c>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row>
    <row r="11" spans="1:39" x14ac:dyDescent="0.2">
      <c r="A11" s="109" t="s">
        <v>82</v>
      </c>
      <c r="B11" s="7"/>
      <c r="C11" s="7"/>
      <c r="D11" s="109" t="s">
        <v>0</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row>
    <row r="12" spans="1:39" ht="13.5" thickBot="1" x14ac:dyDescent="0.2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row>
    <row r="13" spans="1:39" ht="32.25" customHeight="1" thickBot="1" x14ac:dyDescent="0.25">
      <c r="A13" s="1660" t="s">
        <v>105</v>
      </c>
      <c r="B13" s="1661"/>
      <c r="C13" s="1661"/>
      <c r="D13" s="1661"/>
      <c r="E13" s="1662"/>
      <c r="F13" s="1666" t="s">
        <v>615</v>
      </c>
      <c r="G13" s="1667"/>
      <c r="H13" s="1667"/>
      <c r="I13" s="1667"/>
      <c r="J13" s="1667"/>
      <c r="K13" s="1667"/>
      <c r="L13" s="1667"/>
      <c r="M13" s="1667"/>
      <c r="N13" s="1667"/>
      <c r="O13" s="1667"/>
      <c r="P13" s="1667"/>
      <c r="Q13" s="1667"/>
      <c r="R13" s="1667"/>
      <c r="S13" s="1667"/>
      <c r="T13" s="1668"/>
      <c r="U13" s="1666" t="s">
        <v>616</v>
      </c>
      <c r="V13" s="1667"/>
      <c r="W13" s="1667"/>
      <c r="X13" s="1667"/>
      <c r="Y13" s="1667"/>
      <c r="Z13" s="1667"/>
      <c r="AA13" s="1667"/>
      <c r="AB13" s="1667"/>
      <c r="AC13" s="1667"/>
      <c r="AD13" s="1667"/>
      <c r="AE13" s="1667"/>
      <c r="AF13" s="1667"/>
      <c r="AG13" s="1667"/>
      <c r="AH13" s="1667"/>
      <c r="AI13" s="1668"/>
      <c r="AJ13" s="1658" t="s">
        <v>617</v>
      </c>
      <c r="AK13" s="1659"/>
      <c r="AL13" s="1658" t="s">
        <v>618</v>
      </c>
      <c r="AM13" s="1659"/>
    </row>
    <row r="14" spans="1:39" ht="181.5" customHeight="1" thickBot="1" x14ac:dyDescent="0.25">
      <c r="A14" s="1663"/>
      <c r="B14" s="1664"/>
      <c r="C14" s="1664"/>
      <c r="D14" s="1664"/>
      <c r="E14" s="1665"/>
      <c r="F14" s="1502" t="s">
        <v>79</v>
      </c>
      <c r="G14" s="1503" t="s">
        <v>158</v>
      </c>
      <c r="H14" s="1503" t="s">
        <v>159</v>
      </c>
      <c r="I14" s="1503" t="s">
        <v>160</v>
      </c>
      <c r="J14" s="1503" t="s">
        <v>161</v>
      </c>
      <c r="K14" s="1503" t="s">
        <v>162</v>
      </c>
      <c r="L14" s="1503" t="s">
        <v>163</v>
      </c>
      <c r="M14" s="1503" t="s">
        <v>164</v>
      </c>
      <c r="N14" s="1503" t="s">
        <v>165</v>
      </c>
      <c r="O14" s="1503" t="s">
        <v>166</v>
      </c>
      <c r="P14" s="1503" t="s">
        <v>167</v>
      </c>
      <c r="Q14" s="1503" t="s">
        <v>168</v>
      </c>
      <c r="R14" s="1503" t="s">
        <v>169</v>
      </c>
      <c r="S14" s="1504" t="s">
        <v>170</v>
      </c>
      <c r="T14" s="1505" t="s">
        <v>171</v>
      </c>
      <c r="U14" s="1502" t="s">
        <v>79</v>
      </c>
      <c r="V14" s="1503" t="s">
        <v>158</v>
      </c>
      <c r="W14" s="1503" t="s">
        <v>159</v>
      </c>
      <c r="X14" s="1503" t="s">
        <v>160</v>
      </c>
      <c r="Y14" s="1503" t="s">
        <v>161</v>
      </c>
      <c r="Z14" s="1503" t="s">
        <v>162</v>
      </c>
      <c r="AA14" s="1503" t="s">
        <v>163</v>
      </c>
      <c r="AB14" s="1503" t="s">
        <v>164</v>
      </c>
      <c r="AC14" s="1503" t="s">
        <v>165</v>
      </c>
      <c r="AD14" s="1503" t="s">
        <v>186</v>
      </c>
      <c r="AE14" s="1503" t="s">
        <v>167</v>
      </c>
      <c r="AF14" s="1503" t="s">
        <v>168</v>
      </c>
      <c r="AG14" s="1504" t="s">
        <v>169</v>
      </c>
      <c r="AH14" s="1506" t="s">
        <v>170</v>
      </c>
      <c r="AI14" s="1505" t="s">
        <v>674</v>
      </c>
      <c r="AJ14" s="1505" t="s">
        <v>172</v>
      </c>
      <c r="AK14" s="1505" t="s">
        <v>173</v>
      </c>
      <c r="AL14" s="1505" t="s">
        <v>79</v>
      </c>
      <c r="AM14" s="1505" t="s">
        <v>675</v>
      </c>
    </row>
    <row r="15" spans="1:39" ht="13.5" thickBot="1" x14ac:dyDescent="0.25">
      <c r="A15" s="153"/>
      <c r="B15" s="154"/>
      <c r="C15" s="154"/>
      <c r="D15" s="154"/>
      <c r="E15" s="155"/>
      <c r="F15" s="275"/>
      <c r="G15" s="231"/>
      <c r="H15" s="231"/>
      <c r="I15" s="231"/>
      <c r="J15" s="231"/>
      <c r="K15" s="231"/>
      <c r="L15" s="231"/>
      <c r="M15" s="231"/>
      <c r="N15" s="231"/>
      <c r="O15" s="272"/>
      <c r="P15" s="231"/>
      <c r="Q15" s="231"/>
      <c r="R15" s="272"/>
      <c r="S15" s="280"/>
      <c r="T15" s="268"/>
      <c r="U15" s="154"/>
      <c r="V15" s="250"/>
      <c r="W15" s="250"/>
      <c r="X15" s="250"/>
      <c r="Y15" s="250"/>
      <c r="Z15" s="250"/>
      <c r="AA15" s="250"/>
      <c r="AB15" s="250"/>
      <c r="AC15" s="250"/>
      <c r="AD15" s="263"/>
      <c r="AE15" s="250"/>
      <c r="AF15" s="250"/>
      <c r="AG15" s="279"/>
      <c r="AH15" s="271"/>
      <c r="AI15" s="268"/>
      <c r="AJ15" s="268"/>
      <c r="AK15" s="268"/>
      <c r="AL15" s="154"/>
      <c r="AM15" s="268"/>
    </row>
    <row r="16" spans="1:39" x14ac:dyDescent="0.2">
      <c r="A16" s="1669" t="s">
        <v>106</v>
      </c>
      <c r="B16" s="1670"/>
      <c r="C16" s="1670"/>
      <c r="D16" s="1670"/>
      <c r="E16" s="116"/>
      <c r="F16" s="232">
        <f>SUM(F19:F54)</f>
        <v>419</v>
      </c>
      <c r="G16" s="233">
        <f>SUM(G19:G54)</f>
        <v>105646.37999999999</v>
      </c>
      <c r="H16" s="233">
        <f>SUM(H19:H54)</f>
        <v>112716</v>
      </c>
      <c r="I16" s="675"/>
      <c r="J16" s="676"/>
      <c r="K16" s="676"/>
      <c r="L16" s="676"/>
      <c r="M16" s="677">
        <f>+M23</f>
        <v>12348</v>
      </c>
      <c r="N16" s="701">
        <f t="shared" ref="N16" si="0">SUM(N19:N54)</f>
        <v>120</v>
      </c>
      <c r="O16" s="260">
        <f>SUM(O19:O54)</f>
        <v>230830.37999999998</v>
      </c>
      <c r="P16" s="274">
        <f>SUM(P19:P54)</f>
        <v>189000</v>
      </c>
      <c r="Q16" s="274">
        <f>SUM(Q19:Q54)</f>
        <v>83000</v>
      </c>
      <c r="R16" s="260">
        <f t="shared" ref="R16:W16" si="1">SUM(R19:R54)</f>
        <v>272000</v>
      </c>
      <c r="S16" s="302">
        <f t="shared" si="1"/>
        <v>3041964.5600000005</v>
      </c>
      <c r="T16" s="157">
        <f t="shared" si="1"/>
        <v>36193157.040000007</v>
      </c>
      <c r="U16" s="303">
        <f t="shared" si="1"/>
        <v>464</v>
      </c>
      <c r="V16" s="233">
        <f t="shared" si="1"/>
        <v>105646.37999999999</v>
      </c>
      <c r="W16" s="233">
        <f t="shared" si="1"/>
        <v>112716</v>
      </c>
      <c r="X16" s="304"/>
      <c r="Y16" s="676"/>
      <c r="Z16" s="676"/>
      <c r="AA16" s="676"/>
      <c r="AB16" s="233">
        <f t="shared" ref="AB16" si="2">SUM(AB19:AB54)</f>
        <v>12348.09</v>
      </c>
      <c r="AC16" s="700">
        <f t="shared" ref="AC16" si="3">SUM(AC19:AC54)</f>
        <v>120</v>
      </c>
      <c r="AD16" s="305">
        <f t="shared" ref="AD16:AL16" si="4">SUM(AD19:AD54)</f>
        <v>230830.47</v>
      </c>
      <c r="AE16" s="233">
        <f t="shared" si="4"/>
        <v>189000</v>
      </c>
      <c r="AF16" s="233">
        <f t="shared" si="4"/>
        <v>83000</v>
      </c>
      <c r="AG16" s="302">
        <f t="shared" si="4"/>
        <v>272000</v>
      </c>
      <c r="AH16" s="157">
        <f t="shared" si="4"/>
        <v>3041965.6400000006</v>
      </c>
      <c r="AI16" s="157">
        <f t="shared" si="4"/>
        <v>41974955.280000009</v>
      </c>
      <c r="AJ16" s="157">
        <f t="shared" si="4"/>
        <v>1.0799999999871943</v>
      </c>
      <c r="AK16" s="157">
        <f t="shared" si="4"/>
        <v>5781798.2400000002</v>
      </c>
      <c r="AL16" s="303">
        <f t="shared" si="4"/>
        <v>546</v>
      </c>
      <c r="AM16" s="157">
        <f t="shared" ref="AM16" si="5">SUM(AM19:AM54)</f>
        <v>41076541</v>
      </c>
    </row>
    <row r="17" spans="1:39" x14ac:dyDescent="0.2">
      <c r="A17" s="534"/>
      <c r="B17" s="113"/>
      <c r="C17" s="113"/>
      <c r="D17" s="113"/>
      <c r="E17" s="116"/>
      <c r="F17" s="234"/>
      <c r="G17" s="235"/>
      <c r="H17" s="235"/>
      <c r="I17" s="235"/>
      <c r="J17" s="235"/>
      <c r="K17" s="236"/>
      <c r="L17" s="236"/>
      <c r="M17" s="236"/>
      <c r="N17" s="236"/>
      <c r="O17" s="237"/>
      <c r="P17" s="236"/>
      <c r="Q17" s="236"/>
      <c r="R17" s="237"/>
      <c r="S17" s="306"/>
      <c r="T17" s="158"/>
      <c r="U17" s="307"/>
      <c r="V17" s="297"/>
      <c r="W17" s="297"/>
      <c r="X17" s="297"/>
      <c r="Y17" s="297"/>
      <c r="Z17" s="298"/>
      <c r="AA17" s="298"/>
      <c r="AB17" s="298"/>
      <c r="AC17" s="702"/>
      <c r="AD17" s="308"/>
      <c r="AE17" s="297"/>
      <c r="AF17" s="297"/>
      <c r="AG17" s="285"/>
      <c r="AH17" s="309"/>
      <c r="AI17" s="309"/>
      <c r="AJ17" s="309"/>
      <c r="AK17" s="309"/>
      <c r="AL17" s="307"/>
      <c r="AM17" s="309"/>
    </row>
    <row r="18" spans="1:39" x14ac:dyDescent="0.2">
      <c r="A18" s="534" t="s">
        <v>107</v>
      </c>
      <c r="B18" s="113"/>
      <c r="C18" s="113"/>
      <c r="D18" s="113"/>
      <c r="E18" s="116"/>
      <c r="F18" s="234"/>
      <c r="G18" s="235"/>
      <c r="H18" s="235"/>
      <c r="I18" s="235"/>
      <c r="J18" s="235"/>
      <c r="K18" s="236"/>
      <c r="L18" s="236"/>
      <c r="M18" s="236"/>
      <c r="N18" s="236"/>
      <c r="O18" s="310"/>
      <c r="P18" s="236"/>
      <c r="Q18" s="236"/>
      <c r="R18" s="286"/>
      <c r="S18" s="311"/>
      <c r="T18" s="312"/>
      <c r="U18" s="307"/>
      <c r="V18" s="297"/>
      <c r="W18" s="297"/>
      <c r="X18" s="297"/>
      <c r="Y18" s="297"/>
      <c r="Z18" s="298"/>
      <c r="AA18" s="298"/>
      <c r="AB18" s="298"/>
      <c r="AC18" s="702"/>
      <c r="AD18" s="308"/>
      <c r="AE18" s="297"/>
      <c r="AF18" s="297"/>
      <c r="AG18" s="285"/>
      <c r="AH18" s="309"/>
      <c r="AI18" s="309"/>
      <c r="AJ18" s="309"/>
      <c r="AK18" s="309"/>
      <c r="AL18" s="307"/>
      <c r="AM18" s="292"/>
    </row>
    <row r="19" spans="1:39" x14ac:dyDescent="0.2">
      <c r="A19" s="1671" t="s">
        <v>271</v>
      </c>
      <c r="B19" s="1672"/>
      <c r="C19" s="1672"/>
      <c r="D19" s="1672"/>
      <c r="E19" s="116"/>
      <c r="F19" s="400">
        <v>1</v>
      </c>
      <c r="G19" s="438">
        <v>30000</v>
      </c>
      <c r="H19" s="438"/>
      <c r="I19" s="399"/>
      <c r="J19" s="398"/>
      <c r="K19" s="295"/>
      <c r="L19" s="295"/>
      <c r="M19" s="293"/>
      <c r="N19" s="294"/>
      <c r="O19" s="284">
        <f t="shared" ref="O19:O22" si="6">SUM(G19:N19)</f>
        <v>30000</v>
      </c>
      <c r="P19" s="295">
        <v>60000</v>
      </c>
      <c r="Q19" s="295">
        <v>30000</v>
      </c>
      <c r="R19" s="284">
        <f t="shared" ref="R19:R23" si="7">SUM(P19:Q19)</f>
        <v>90000</v>
      </c>
      <c r="S19" s="314">
        <f>(O19*12)+R19</f>
        <v>450000</v>
      </c>
      <c r="T19" s="291">
        <f t="shared" ref="T19:T23" si="8">F19*S19</f>
        <v>450000</v>
      </c>
      <c r="U19" s="315">
        <v>1</v>
      </c>
      <c r="V19" s="398">
        <v>30000</v>
      </c>
      <c r="W19" s="398"/>
      <c r="X19" s="398"/>
      <c r="Y19" s="398"/>
      <c r="Z19" s="295"/>
      <c r="AA19" s="295"/>
      <c r="AB19" s="293"/>
      <c r="AC19" s="221"/>
      <c r="AD19" s="316">
        <f>SUM(V19:AC19)</f>
        <v>30000</v>
      </c>
      <c r="AE19" s="295">
        <v>60000</v>
      </c>
      <c r="AF19" s="295">
        <v>30000</v>
      </c>
      <c r="AG19" s="290">
        <f>+AE19+AF19</f>
        <v>90000</v>
      </c>
      <c r="AH19" s="291">
        <f t="shared" ref="AH19:AH25" si="9">(AD19*12)+AG19</f>
        <v>450000</v>
      </c>
      <c r="AI19" s="291">
        <f t="shared" ref="AI19:AI28" si="10">U19*AH19</f>
        <v>450000</v>
      </c>
      <c r="AJ19" s="292">
        <f t="shared" ref="AJ19:AJ54" si="11">+AH19-S19</f>
        <v>0</v>
      </c>
      <c r="AK19" s="292">
        <f t="shared" ref="AK19:AK54" si="12">+AI19-T19</f>
        <v>0</v>
      </c>
      <c r="AL19" s="315">
        <v>1</v>
      </c>
      <c r="AM19" s="292">
        <v>450000</v>
      </c>
    </row>
    <row r="20" spans="1:39" x14ac:dyDescent="0.2">
      <c r="A20" s="1671" t="s">
        <v>272</v>
      </c>
      <c r="B20" s="1672"/>
      <c r="C20" s="1672"/>
      <c r="D20" s="1672"/>
      <c r="E20" s="116"/>
      <c r="F20" s="400">
        <v>3</v>
      </c>
      <c r="G20" s="438">
        <v>28000</v>
      </c>
      <c r="H20" s="438"/>
      <c r="I20" s="399"/>
      <c r="J20" s="398"/>
      <c r="K20" s="295"/>
      <c r="L20" s="295"/>
      <c r="M20" s="293"/>
      <c r="N20" s="294"/>
      <c r="O20" s="284">
        <f t="shared" si="6"/>
        <v>28000</v>
      </c>
      <c r="P20" s="295">
        <v>56000</v>
      </c>
      <c r="Q20" s="295">
        <v>28000</v>
      </c>
      <c r="R20" s="284">
        <f t="shared" si="7"/>
        <v>84000</v>
      </c>
      <c r="S20" s="314">
        <f t="shared" ref="S20:S28" si="13">(O20*12)+R20</f>
        <v>420000</v>
      </c>
      <c r="T20" s="291">
        <f t="shared" si="8"/>
        <v>1260000</v>
      </c>
      <c r="U20" s="315">
        <v>3</v>
      </c>
      <c r="V20" s="398">
        <v>28000</v>
      </c>
      <c r="W20" s="398"/>
      <c r="X20" s="398"/>
      <c r="Y20" s="398"/>
      <c r="Z20" s="295"/>
      <c r="AA20" s="295"/>
      <c r="AB20" s="293"/>
      <c r="AC20" s="221"/>
      <c r="AD20" s="316">
        <f t="shared" ref="AD20:AD28" si="14">SUM(V20:AC20)</f>
        <v>28000</v>
      </c>
      <c r="AE20" s="295">
        <v>56000</v>
      </c>
      <c r="AF20" s="295">
        <v>28000</v>
      </c>
      <c r="AG20" s="290">
        <f t="shared" ref="AG20:AG23" si="15">+AE20+AF20</f>
        <v>84000</v>
      </c>
      <c r="AH20" s="291">
        <f t="shared" si="9"/>
        <v>420000</v>
      </c>
      <c r="AI20" s="291">
        <f>+U20*AH20</f>
        <v>1260000</v>
      </c>
      <c r="AJ20" s="292">
        <f t="shared" si="11"/>
        <v>0</v>
      </c>
      <c r="AK20" s="292">
        <f t="shared" si="12"/>
        <v>0</v>
      </c>
      <c r="AL20" s="315">
        <v>3</v>
      </c>
      <c r="AM20" s="292">
        <v>1260000</v>
      </c>
    </row>
    <row r="21" spans="1:39" x14ac:dyDescent="0.2">
      <c r="A21" s="1671" t="s">
        <v>219</v>
      </c>
      <c r="B21" s="1672"/>
      <c r="C21" s="1672"/>
      <c r="D21" s="1672"/>
      <c r="E21" s="116"/>
      <c r="F21" s="400">
        <v>1</v>
      </c>
      <c r="G21" s="438">
        <v>25000</v>
      </c>
      <c r="H21" s="438"/>
      <c r="I21" s="399"/>
      <c r="J21" s="398"/>
      <c r="K21" s="295"/>
      <c r="L21" s="295"/>
      <c r="M21" s="293"/>
      <c r="N21" s="294"/>
      <c r="O21" s="284">
        <f t="shared" si="6"/>
        <v>25000</v>
      </c>
      <c r="P21" s="295">
        <v>50000</v>
      </c>
      <c r="Q21" s="295">
        <v>25000</v>
      </c>
      <c r="R21" s="284">
        <f t="shared" si="7"/>
        <v>75000</v>
      </c>
      <c r="S21" s="314">
        <f t="shared" si="13"/>
        <v>375000</v>
      </c>
      <c r="T21" s="291">
        <f t="shared" si="8"/>
        <v>375000</v>
      </c>
      <c r="U21" s="315">
        <v>1</v>
      </c>
      <c r="V21" s="398">
        <v>25000</v>
      </c>
      <c r="W21" s="398"/>
      <c r="X21" s="398"/>
      <c r="Y21" s="398"/>
      <c r="Z21" s="295"/>
      <c r="AA21" s="295"/>
      <c r="AB21" s="293"/>
      <c r="AC21" s="221"/>
      <c r="AD21" s="316">
        <f t="shared" si="14"/>
        <v>25000</v>
      </c>
      <c r="AE21" s="295">
        <v>50000</v>
      </c>
      <c r="AF21" s="295">
        <v>25000</v>
      </c>
      <c r="AG21" s="290">
        <f t="shared" si="15"/>
        <v>75000</v>
      </c>
      <c r="AH21" s="291">
        <f t="shared" si="9"/>
        <v>375000</v>
      </c>
      <c r="AI21" s="291">
        <f t="shared" si="10"/>
        <v>375000</v>
      </c>
      <c r="AJ21" s="292">
        <f t="shared" si="11"/>
        <v>0</v>
      </c>
      <c r="AK21" s="292">
        <f t="shared" si="12"/>
        <v>0</v>
      </c>
      <c r="AL21" s="315">
        <v>1</v>
      </c>
      <c r="AM21" s="292">
        <v>375000</v>
      </c>
    </row>
    <row r="22" spans="1:39" x14ac:dyDescent="0.2">
      <c r="A22" s="1671" t="s">
        <v>297</v>
      </c>
      <c r="B22" s="1672"/>
      <c r="C22" s="1672"/>
      <c r="D22" s="1672"/>
      <c r="E22" s="116"/>
      <c r="F22" s="400">
        <v>1</v>
      </c>
      <c r="G22" s="438">
        <v>3137.01</v>
      </c>
      <c r="H22" s="438">
        <v>11270</v>
      </c>
      <c r="I22" s="399"/>
      <c r="J22" s="296"/>
      <c r="K22" s="296"/>
      <c r="L22" s="296"/>
      <c r="M22" s="293"/>
      <c r="N22" s="294"/>
      <c r="O22" s="284">
        <f t="shared" si="6"/>
        <v>14407.01</v>
      </c>
      <c r="P22" s="533">
        <v>1000</v>
      </c>
      <c r="Q22" s="533"/>
      <c r="R22" s="284">
        <f t="shared" si="7"/>
        <v>1000</v>
      </c>
      <c r="S22" s="314">
        <f t="shared" si="13"/>
        <v>173884.12</v>
      </c>
      <c r="T22" s="291">
        <f t="shared" si="8"/>
        <v>173884.12</v>
      </c>
      <c r="U22" s="315">
        <v>1</v>
      </c>
      <c r="V22" s="398">
        <v>3137.01</v>
      </c>
      <c r="W22" s="398">
        <v>11270</v>
      </c>
      <c r="X22" s="398"/>
      <c r="Y22" s="398"/>
      <c r="Z22" s="295"/>
      <c r="AA22" s="295"/>
      <c r="AB22" s="293"/>
      <c r="AC22" s="221"/>
      <c r="AD22" s="316">
        <f t="shared" si="14"/>
        <v>14407.01</v>
      </c>
      <c r="AE22" s="295">
        <v>1000</v>
      </c>
      <c r="AF22" s="533"/>
      <c r="AG22" s="290">
        <f t="shared" si="15"/>
        <v>1000</v>
      </c>
      <c r="AH22" s="291">
        <f t="shared" si="9"/>
        <v>173884.12</v>
      </c>
      <c r="AI22" s="291">
        <f t="shared" si="10"/>
        <v>173884.12</v>
      </c>
      <c r="AJ22" s="292">
        <f t="shared" si="11"/>
        <v>0</v>
      </c>
      <c r="AK22" s="292">
        <f t="shared" si="12"/>
        <v>0</v>
      </c>
      <c r="AL22" s="315">
        <v>1</v>
      </c>
      <c r="AM22" s="292">
        <v>173884</v>
      </c>
    </row>
    <row r="23" spans="1:39" x14ac:dyDescent="0.2">
      <c r="A23" s="1671" t="s">
        <v>273</v>
      </c>
      <c r="B23" s="1672"/>
      <c r="C23" s="1672"/>
      <c r="D23" s="1672"/>
      <c r="E23" s="116"/>
      <c r="F23" s="400">
        <v>36</v>
      </c>
      <c r="G23" s="438">
        <v>3131.92</v>
      </c>
      <c r="H23" s="438"/>
      <c r="I23" s="399"/>
      <c r="J23" s="296"/>
      <c r="K23" s="296"/>
      <c r="L23" s="296"/>
      <c r="M23" s="293">
        <v>12348</v>
      </c>
      <c r="N23" s="221">
        <v>120</v>
      </c>
      <c r="O23" s="284">
        <f t="shared" ref="O23" si="16">SUM(G23:N23)</f>
        <v>15599.92</v>
      </c>
      <c r="P23" s="295">
        <v>1000</v>
      </c>
      <c r="Q23" s="295"/>
      <c r="R23" s="284">
        <f t="shared" si="7"/>
        <v>1000</v>
      </c>
      <c r="S23" s="314">
        <f t="shared" si="13"/>
        <v>188199.04000000001</v>
      </c>
      <c r="T23" s="291">
        <f t="shared" si="8"/>
        <v>6775165.4400000004</v>
      </c>
      <c r="U23" s="315">
        <v>36</v>
      </c>
      <c r="V23" s="398">
        <v>3131.92</v>
      </c>
      <c r="W23" s="398"/>
      <c r="X23" s="398"/>
      <c r="Y23" s="398"/>
      <c r="Z23" s="295"/>
      <c r="AA23" s="295"/>
      <c r="AB23" s="293">
        <v>12348.09</v>
      </c>
      <c r="AC23" s="221">
        <v>120</v>
      </c>
      <c r="AD23" s="316">
        <f t="shared" si="14"/>
        <v>15600.01</v>
      </c>
      <c r="AE23" s="295">
        <v>1000</v>
      </c>
      <c r="AF23" s="295"/>
      <c r="AG23" s="290">
        <f t="shared" si="15"/>
        <v>1000</v>
      </c>
      <c r="AH23" s="291">
        <f t="shared" si="9"/>
        <v>188200.12</v>
      </c>
      <c r="AI23" s="291">
        <f t="shared" si="10"/>
        <v>6775204.3200000003</v>
      </c>
      <c r="AJ23" s="292">
        <f t="shared" si="11"/>
        <v>1.0799999999871943</v>
      </c>
      <c r="AK23" s="292">
        <f t="shared" si="12"/>
        <v>38.879999999888241</v>
      </c>
      <c r="AL23" s="315">
        <v>40</v>
      </c>
      <c r="AM23" s="292">
        <v>3602454</v>
      </c>
    </row>
    <row r="24" spans="1:39" x14ac:dyDescent="0.2">
      <c r="A24" s="1671" t="s">
        <v>108</v>
      </c>
      <c r="B24" s="1672"/>
      <c r="C24" s="1672"/>
      <c r="D24" s="1672"/>
      <c r="E24" s="116"/>
      <c r="F24" s="400"/>
      <c r="G24" s="438"/>
      <c r="H24" s="438"/>
      <c r="I24" s="399"/>
      <c r="J24" s="398"/>
      <c r="K24" s="295"/>
      <c r="L24" s="295"/>
      <c r="M24" s="293"/>
      <c r="N24" s="294"/>
      <c r="O24" s="284"/>
      <c r="P24" s="295"/>
      <c r="Q24" s="295"/>
      <c r="R24" s="284"/>
      <c r="S24" s="314"/>
      <c r="T24" s="291"/>
      <c r="U24" s="315"/>
      <c r="V24" s="398"/>
      <c r="W24" s="398"/>
      <c r="X24" s="398"/>
      <c r="Y24" s="398"/>
      <c r="Z24" s="295"/>
      <c r="AA24" s="295"/>
      <c r="AB24" s="293"/>
      <c r="AC24" s="293"/>
      <c r="AD24" s="316"/>
      <c r="AE24" s="295"/>
      <c r="AF24" s="295"/>
      <c r="AG24" s="290"/>
      <c r="AH24" s="291"/>
      <c r="AI24" s="291"/>
      <c r="AJ24" s="292"/>
      <c r="AK24" s="292"/>
      <c r="AL24" s="315">
        <v>3</v>
      </c>
      <c r="AM24" s="292">
        <v>148385</v>
      </c>
    </row>
    <row r="25" spans="1:39" x14ac:dyDescent="0.2">
      <c r="A25" s="1671" t="s">
        <v>109</v>
      </c>
      <c r="B25" s="1672"/>
      <c r="C25" s="1672"/>
      <c r="D25" s="1672"/>
      <c r="E25" s="116"/>
      <c r="F25" s="400">
        <v>8</v>
      </c>
      <c r="G25" s="438">
        <v>1252.92</v>
      </c>
      <c r="H25" s="438">
        <v>11270</v>
      </c>
      <c r="I25" s="399"/>
      <c r="J25" s="398"/>
      <c r="K25" s="295"/>
      <c r="L25" s="295"/>
      <c r="M25" s="293"/>
      <c r="N25" s="294"/>
      <c r="O25" s="284">
        <f t="shared" ref="O25:O28" si="17">SUM(G25:N25)</f>
        <v>12522.92</v>
      </c>
      <c r="P25" s="295">
        <v>1000</v>
      </c>
      <c r="Q25" s="295"/>
      <c r="R25" s="284">
        <f t="shared" ref="R25:R28" si="18">SUM(P25:Q25)</f>
        <v>1000</v>
      </c>
      <c r="S25" s="314">
        <f t="shared" si="13"/>
        <v>151275.04</v>
      </c>
      <c r="T25" s="291">
        <f t="shared" ref="T25:T28" si="19">F25*S25</f>
        <v>1210200.32</v>
      </c>
      <c r="U25" s="315">
        <v>17</v>
      </c>
      <c r="V25" s="398">
        <v>1252.92</v>
      </c>
      <c r="W25" s="398">
        <v>11270</v>
      </c>
      <c r="X25" s="398"/>
      <c r="Y25" s="398"/>
      <c r="Z25" s="295"/>
      <c r="AA25" s="295"/>
      <c r="AB25" s="293"/>
      <c r="AC25" s="293"/>
      <c r="AD25" s="316">
        <f t="shared" si="14"/>
        <v>12522.92</v>
      </c>
      <c r="AE25" s="295">
        <v>1000</v>
      </c>
      <c r="AF25" s="295"/>
      <c r="AG25" s="290">
        <f t="shared" ref="AG25:AG28" si="20">+AE25</f>
        <v>1000</v>
      </c>
      <c r="AH25" s="291">
        <f t="shared" si="9"/>
        <v>151275.04</v>
      </c>
      <c r="AI25" s="291">
        <f t="shared" si="10"/>
        <v>2571675.6800000002</v>
      </c>
      <c r="AJ25" s="292">
        <f t="shared" si="11"/>
        <v>0</v>
      </c>
      <c r="AK25" s="292">
        <f t="shared" si="12"/>
        <v>1361475.36</v>
      </c>
      <c r="AL25" s="315">
        <v>43</v>
      </c>
      <c r="AM25" s="292">
        <v>5108368</v>
      </c>
    </row>
    <row r="26" spans="1:39" x14ac:dyDescent="0.2">
      <c r="A26" s="1671" t="s">
        <v>110</v>
      </c>
      <c r="B26" s="1672"/>
      <c r="C26" s="1672"/>
      <c r="D26" s="1672"/>
      <c r="E26" s="116"/>
      <c r="F26" s="400">
        <v>1</v>
      </c>
      <c r="G26" s="438">
        <v>1237.3799999999999</v>
      </c>
      <c r="H26" s="438">
        <v>9070</v>
      </c>
      <c r="I26" s="399"/>
      <c r="J26" s="398"/>
      <c r="K26" s="295"/>
      <c r="L26" s="295"/>
      <c r="M26" s="293"/>
      <c r="N26" s="294"/>
      <c r="O26" s="284">
        <f t="shared" si="17"/>
        <v>10307.379999999999</v>
      </c>
      <c r="P26" s="295">
        <v>1000</v>
      </c>
      <c r="Q26" s="295"/>
      <c r="R26" s="284">
        <f t="shared" si="18"/>
        <v>1000</v>
      </c>
      <c r="S26" s="314">
        <f t="shared" si="13"/>
        <v>124688.56</v>
      </c>
      <c r="T26" s="291">
        <f t="shared" si="19"/>
        <v>124688.56</v>
      </c>
      <c r="U26" s="315">
        <v>3</v>
      </c>
      <c r="V26" s="398">
        <v>1237.3799999999999</v>
      </c>
      <c r="W26" s="398">
        <v>9070</v>
      </c>
      <c r="X26" s="398"/>
      <c r="Y26" s="398"/>
      <c r="Z26" s="295"/>
      <c r="AA26" s="295"/>
      <c r="AB26" s="293"/>
      <c r="AC26" s="293"/>
      <c r="AD26" s="316">
        <f t="shared" si="14"/>
        <v>10307.379999999999</v>
      </c>
      <c r="AE26" s="295">
        <v>1000</v>
      </c>
      <c r="AF26" s="295"/>
      <c r="AG26" s="290">
        <f t="shared" si="20"/>
        <v>1000</v>
      </c>
      <c r="AH26" s="291">
        <f t="shared" ref="AH26:AH28" si="21">(AD26*12)+AG26</f>
        <v>124688.56</v>
      </c>
      <c r="AI26" s="291">
        <f t="shared" si="10"/>
        <v>374065.68</v>
      </c>
      <c r="AJ26" s="292">
        <f t="shared" si="11"/>
        <v>0</v>
      </c>
      <c r="AK26" s="292">
        <f t="shared" si="12"/>
        <v>249377.12</v>
      </c>
      <c r="AL26" s="315">
        <v>3</v>
      </c>
      <c r="AM26" s="292">
        <v>368192</v>
      </c>
    </row>
    <row r="27" spans="1:39" x14ac:dyDescent="0.2">
      <c r="A27" s="1671" t="s">
        <v>111</v>
      </c>
      <c r="B27" s="1672"/>
      <c r="C27" s="1672"/>
      <c r="D27" s="1672"/>
      <c r="E27" s="116"/>
      <c r="F27" s="400">
        <v>38</v>
      </c>
      <c r="G27" s="438">
        <v>1179.6100000000001</v>
      </c>
      <c r="H27" s="438">
        <v>9070</v>
      </c>
      <c r="I27" s="399"/>
      <c r="J27" s="398"/>
      <c r="K27" s="295"/>
      <c r="L27" s="295"/>
      <c r="M27" s="293"/>
      <c r="N27" s="294"/>
      <c r="O27" s="284">
        <f t="shared" si="17"/>
        <v>10249.61</v>
      </c>
      <c r="P27" s="295">
        <v>1000</v>
      </c>
      <c r="Q27" s="295"/>
      <c r="R27" s="284">
        <f t="shared" si="18"/>
        <v>1000</v>
      </c>
      <c r="S27" s="314">
        <f t="shared" si="13"/>
        <v>123995.32</v>
      </c>
      <c r="T27" s="291">
        <f t="shared" si="19"/>
        <v>4711822.16</v>
      </c>
      <c r="U27" s="315">
        <v>71</v>
      </c>
      <c r="V27" s="398">
        <v>1179.6100000000001</v>
      </c>
      <c r="W27" s="398">
        <v>9070</v>
      </c>
      <c r="X27" s="398"/>
      <c r="Y27" s="398"/>
      <c r="Z27" s="295"/>
      <c r="AA27" s="295"/>
      <c r="AB27" s="293"/>
      <c r="AC27" s="293"/>
      <c r="AD27" s="316">
        <f t="shared" si="14"/>
        <v>10249.61</v>
      </c>
      <c r="AE27" s="295">
        <v>1000</v>
      </c>
      <c r="AF27" s="295"/>
      <c r="AG27" s="290">
        <f t="shared" si="20"/>
        <v>1000</v>
      </c>
      <c r="AH27" s="291">
        <f t="shared" si="21"/>
        <v>123995.32</v>
      </c>
      <c r="AI27" s="291">
        <f t="shared" si="10"/>
        <v>8803667.7200000007</v>
      </c>
      <c r="AJ27" s="292">
        <f t="shared" si="11"/>
        <v>0</v>
      </c>
      <c r="AK27" s="292">
        <f t="shared" si="12"/>
        <v>4091845.5600000005</v>
      </c>
      <c r="AL27" s="315">
        <v>95</v>
      </c>
      <c r="AM27" s="292">
        <v>6220157</v>
      </c>
    </row>
    <row r="28" spans="1:39" x14ac:dyDescent="0.2">
      <c r="A28" s="1671" t="s">
        <v>112</v>
      </c>
      <c r="B28" s="1672"/>
      <c r="C28" s="1672"/>
      <c r="D28" s="1672"/>
      <c r="E28" s="116"/>
      <c r="F28" s="400">
        <v>34</v>
      </c>
      <c r="G28" s="438">
        <v>1015.29</v>
      </c>
      <c r="H28" s="438">
        <v>6627</v>
      </c>
      <c r="I28" s="399"/>
      <c r="J28" s="398"/>
      <c r="K28" s="295"/>
      <c r="L28" s="295"/>
      <c r="M28" s="293"/>
      <c r="N28" s="294"/>
      <c r="O28" s="284">
        <f t="shared" si="17"/>
        <v>7642.29</v>
      </c>
      <c r="P28" s="295">
        <v>1000</v>
      </c>
      <c r="Q28" s="295"/>
      <c r="R28" s="284">
        <f t="shared" si="18"/>
        <v>1000</v>
      </c>
      <c r="S28" s="314">
        <f t="shared" si="13"/>
        <v>92707.48</v>
      </c>
      <c r="T28" s="291">
        <f t="shared" si="19"/>
        <v>3152054.32</v>
      </c>
      <c r="U28" s="315">
        <v>34</v>
      </c>
      <c r="V28" s="398">
        <v>1015.29</v>
      </c>
      <c r="W28" s="398">
        <v>6627</v>
      </c>
      <c r="X28" s="398"/>
      <c r="Y28" s="398"/>
      <c r="Z28" s="295"/>
      <c r="AA28" s="295"/>
      <c r="AB28" s="293"/>
      <c r="AC28" s="293"/>
      <c r="AD28" s="316">
        <f t="shared" si="14"/>
        <v>7642.29</v>
      </c>
      <c r="AE28" s="295">
        <v>1000</v>
      </c>
      <c r="AF28" s="295"/>
      <c r="AG28" s="290">
        <f t="shared" si="20"/>
        <v>1000</v>
      </c>
      <c r="AH28" s="291">
        <f t="shared" si="21"/>
        <v>92707.48</v>
      </c>
      <c r="AI28" s="291">
        <f t="shared" si="10"/>
        <v>3152054.32</v>
      </c>
      <c r="AJ28" s="292">
        <f t="shared" si="11"/>
        <v>0</v>
      </c>
      <c r="AK28" s="292">
        <f t="shared" si="12"/>
        <v>0</v>
      </c>
      <c r="AL28" s="315">
        <v>37</v>
      </c>
      <c r="AM28" s="292">
        <v>3429837</v>
      </c>
    </row>
    <row r="29" spans="1:39" x14ac:dyDescent="0.2">
      <c r="A29" s="1671" t="s">
        <v>113</v>
      </c>
      <c r="B29" s="1672"/>
      <c r="C29" s="1672"/>
      <c r="D29" s="1672"/>
      <c r="E29" s="116"/>
      <c r="F29" s="315"/>
      <c r="G29" s="438"/>
      <c r="H29" s="438"/>
      <c r="I29" s="399"/>
      <c r="J29" s="297"/>
      <c r="K29" s="298"/>
      <c r="L29" s="298"/>
      <c r="M29" s="298"/>
      <c r="N29" s="298"/>
      <c r="O29" s="283"/>
      <c r="P29" s="298"/>
      <c r="Q29" s="298"/>
      <c r="R29" s="283"/>
      <c r="S29" s="317"/>
      <c r="T29" s="270"/>
      <c r="U29" s="315"/>
      <c r="V29" s="398"/>
      <c r="W29" s="398"/>
      <c r="X29" s="297"/>
      <c r="Y29" s="297"/>
      <c r="Z29" s="298"/>
      <c r="AA29" s="298"/>
      <c r="AB29" s="298"/>
      <c r="AC29" s="298"/>
      <c r="AD29" s="316"/>
      <c r="AE29" s="297"/>
      <c r="AF29" s="297"/>
      <c r="AG29" s="290"/>
      <c r="AH29" s="270"/>
      <c r="AI29" s="270"/>
      <c r="AJ29" s="292"/>
      <c r="AK29" s="292"/>
      <c r="AL29" s="315"/>
      <c r="AM29" s="292"/>
    </row>
    <row r="30" spans="1:39" x14ac:dyDescent="0.2">
      <c r="A30" s="534"/>
      <c r="B30" s="113"/>
      <c r="C30" s="113"/>
      <c r="D30" s="113"/>
      <c r="E30" s="116"/>
      <c r="F30" s="265"/>
      <c r="G30" s="438"/>
      <c r="H30" s="297"/>
      <c r="I30" s="297"/>
      <c r="J30" s="297"/>
      <c r="K30" s="298"/>
      <c r="L30" s="298"/>
      <c r="M30" s="298"/>
      <c r="N30" s="298"/>
      <c r="O30" s="283"/>
      <c r="P30" s="298"/>
      <c r="Q30" s="298"/>
      <c r="R30" s="283"/>
      <c r="S30" s="317"/>
      <c r="T30" s="270"/>
      <c r="U30" s="315"/>
      <c r="V30" s="398"/>
      <c r="W30" s="297"/>
      <c r="X30" s="297"/>
      <c r="Y30" s="297"/>
      <c r="Z30" s="298"/>
      <c r="AA30" s="298"/>
      <c r="AB30" s="298"/>
      <c r="AC30" s="298"/>
      <c r="AD30" s="316"/>
      <c r="AE30" s="297"/>
      <c r="AF30" s="297"/>
      <c r="AG30" s="290"/>
      <c r="AH30" s="270"/>
      <c r="AI30" s="270"/>
      <c r="AJ30" s="292"/>
      <c r="AK30" s="292"/>
      <c r="AL30" s="315"/>
      <c r="AM30" s="292"/>
    </row>
    <row r="31" spans="1:39" x14ac:dyDescent="0.2">
      <c r="A31" s="534" t="s">
        <v>16</v>
      </c>
      <c r="B31" s="113"/>
      <c r="C31" s="113"/>
      <c r="D31" s="113"/>
      <c r="E31" s="116"/>
      <c r="F31" s="265"/>
      <c r="G31" s="297"/>
      <c r="H31" s="297"/>
      <c r="I31" s="297"/>
      <c r="J31" s="297"/>
      <c r="K31" s="298"/>
      <c r="L31" s="298"/>
      <c r="M31" s="298"/>
      <c r="N31" s="298"/>
      <c r="O31" s="283"/>
      <c r="P31" s="298"/>
      <c r="Q31" s="298"/>
      <c r="R31" s="283"/>
      <c r="S31" s="317"/>
      <c r="T31" s="270"/>
      <c r="U31" s="318"/>
      <c r="V31" s="297"/>
      <c r="W31" s="297"/>
      <c r="X31" s="297"/>
      <c r="Y31" s="297"/>
      <c r="Z31" s="298"/>
      <c r="AA31" s="298"/>
      <c r="AB31" s="298"/>
      <c r="AC31" s="298"/>
      <c r="AD31" s="316"/>
      <c r="AE31" s="297"/>
      <c r="AF31" s="297"/>
      <c r="AG31" s="290"/>
      <c r="AH31" s="270"/>
      <c r="AI31" s="270"/>
      <c r="AJ31" s="292"/>
      <c r="AK31" s="292"/>
      <c r="AL31" s="318"/>
      <c r="AM31" s="292"/>
    </row>
    <row r="32" spans="1:39" x14ac:dyDescent="0.2">
      <c r="A32" s="1671" t="s">
        <v>114</v>
      </c>
      <c r="B32" s="1672"/>
      <c r="C32" s="1672"/>
      <c r="D32" s="1672"/>
      <c r="E32" s="116"/>
      <c r="F32" s="400">
        <v>21</v>
      </c>
      <c r="G32" s="438">
        <v>868</v>
      </c>
      <c r="H32" s="438">
        <v>5784</v>
      </c>
      <c r="I32" s="399"/>
      <c r="J32" s="398"/>
      <c r="K32" s="295"/>
      <c r="L32" s="295"/>
      <c r="M32" s="293"/>
      <c r="N32" s="294"/>
      <c r="O32" s="284">
        <f t="shared" ref="O32:O37" si="22">SUM(G32:N32)</f>
        <v>6652</v>
      </c>
      <c r="P32" s="295">
        <v>1000</v>
      </c>
      <c r="Q32" s="295"/>
      <c r="R32" s="284">
        <f t="shared" ref="R32:R37" si="23">SUM(P32:Q32)</f>
        <v>1000</v>
      </c>
      <c r="S32" s="314">
        <f t="shared" ref="S32:S37" si="24">(O32*12)+R32</f>
        <v>80824</v>
      </c>
      <c r="T32" s="291">
        <f t="shared" ref="T32:T37" si="25">F32*S32</f>
        <v>1697304</v>
      </c>
      <c r="U32" s="315">
        <v>21</v>
      </c>
      <c r="V32" s="398">
        <v>868</v>
      </c>
      <c r="W32" s="398">
        <v>5784</v>
      </c>
      <c r="X32" s="398"/>
      <c r="Y32" s="398"/>
      <c r="Z32" s="295"/>
      <c r="AA32" s="295"/>
      <c r="AB32" s="293"/>
      <c r="AC32" s="293"/>
      <c r="AD32" s="316">
        <f t="shared" ref="AD32:AD37" si="26">SUM(V32:AC32)</f>
        <v>6652</v>
      </c>
      <c r="AE32" s="295">
        <v>1000</v>
      </c>
      <c r="AF32" s="295"/>
      <c r="AG32" s="290">
        <f t="shared" ref="AG32:AG37" si="27">SUM(AE32:AF32)</f>
        <v>1000</v>
      </c>
      <c r="AH32" s="291">
        <f t="shared" ref="AH32:AH37" si="28">(AD32*12)+AG32</f>
        <v>80824</v>
      </c>
      <c r="AI32" s="291">
        <f t="shared" ref="AI32:AI37" si="29">U32*AH32</f>
        <v>1697304</v>
      </c>
      <c r="AJ32" s="292">
        <f t="shared" si="11"/>
        <v>0</v>
      </c>
      <c r="AK32" s="292">
        <f t="shared" si="12"/>
        <v>0</v>
      </c>
      <c r="AL32" s="315">
        <v>22</v>
      </c>
      <c r="AM32" s="292">
        <v>1813496</v>
      </c>
    </row>
    <row r="33" spans="1:39" x14ac:dyDescent="0.2">
      <c r="A33" s="1671" t="s">
        <v>115</v>
      </c>
      <c r="B33" s="1672"/>
      <c r="C33" s="1672"/>
      <c r="D33" s="1672"/>
      <c r="E33" s="116"/>
      <c r="F33" s="400">
        <v>13</v>
      </c>
      <c r="G33" s="438">
        <v>859.13</v>
      </c>
      <c r="H33" s="438">
        <v>5784</v>
      </c>
      <c r="I33" s="399"/>
      <c r="J33" s="398"/>
      <c r="K33" s="295"/>
      <c r="L33" s="295"/>
      <c r="M33" s="293"/>
      <c r="N33" s="294"/>
      <c r="O33" s="284">
        <f t="shared" si="22"/>
        <v>6643.13</v>
      </c>
      <c r="P33" s="295">
        <v>1000</v>
      </c>
      <c r="Q33" s="295"/>
      <c r="R33" s="284">
        <f t="shared" si="23"/>
        <v>1000</v>
      </c>
      <c r="S33" s="314">
        <f t="shared" si="24"/>
        <v>80717.56</v>
      </c>
      <c r="T33" s="291">
        <f t="shared" si="25"/>
        <v>1049328.28</v>
      </c>
      <c r="U33" s="315">
        <v>13</v>
      </c>
      <c r="V33" s="398">
        <v>859.13</v>
      </c>
      <c r="W33" s="398">
        <v>5784</v>
      </c>
      <c r="X33" s="398"/>
      <c r="Y33" s="398"/>
      <c r="Z33" s="295"/>
      <c r="AA33" s="295"/>
      <c r="AB33" s="293"/>
      <c r="AC33" s="293"/>
      <c r="AD33" s="316">
        <f t="shared" si="26"/>
        <v>6643.13</v>
      </c>
      <c r="AE33" s="295">
        <v>1000</v>
      </c>
      <c r="AF33" s="295"/>
      <c r="AG33" s="290">
        <f t="shared" si="27"/>
        <v>1000</v>
      </c>
      <c r="AH33" s="291">
        <f t="shared" si="28"/>
        <v>80717.56</v>
      </c>
      <c r="AI33" s="291">
        <f t="shared" si="29"/>
        <v>1049328.28</v>
      </c>
      <c r="AJ33" s="292">
        <f t="shared" si="11"/>
        <v>0</v>
      </c>
      <c r="AK33" s="292">
        <f t="shared" si="12"/>
        <v>0</v>
      </c>
      <c r="AL33" s="315">
        <v>13</v>
      </c>
      <c r="AM33" s="292">
        <v>1069423</v>
      </c>
    </row>
    <row r="34" spans="1:39" x14ac:dyDescent="0.2">
      <c r="A34" s="1671" t="s">
        <v>116</v>
      </c>
      <c r="B34" s="1672"/>
      <c r="C34" s="1672"/>
      <c r="D34" s="1672"/>
      <c r="E34" s="116"/>
      <c r="F34" s="400">
        <v>15</v>
      </c>
      <c r="G34" s="438">
        <v>790</v>
      </c>
      <c r="H34" s="438">
        <v>5784</v>
      </c>
      <c r="I34" s="399"/>
      <c r="J34" s="398"/>
      <c r="K34" s="295"/>
      <c r="L34" s="295"/>
      <c r="M34" s="293"/>
      <c r="N34" s="294"/>
      <c r="O34" s="284">
        <f t="shared" si="22"/>
        <v>6574</v>
      </c>
      <c r="P34" s="295">
        <v>1000</v>
      </c>
      <c r="Q34" s="295"/>
      <c r="R34" s="284">
        <f t="shared" si="23"/>
        <v>1000</v>
      </c>
      <c r="S34" s="314">
        <f t="shared" si="24"/>
        <v>79888</v>
      </c>
      <c r="T34" s="291">
        <f t="shared" si="25"/>
        <v>1198320</v>
      </c>
      <c r="U34" s="315">
        <v>15</v>
      </c>
      <c r="V34" s="398">
        <v>790</v>
      </c>
      <c r="W34" s="398">
        <v>5784</v>
      </c>
      <c r="X34" s="398"/>
      <c r="Y34" s="398"/>
      <c r="Z34" s="295"/>
      <c r="AA34" s="295"/>
      <c r="AB34" s="293"/>
      <c r="AC34" s="293"/>
      <c r="AD34" s="316">
        <f t="shared" si="26"/>
        <v>6574</v>
      </c>
      <c r="AE34" s="295">
        <v>1000</v>
      </c>
      <c r="AF34" s="295"/>
      <c r="AG34" s="290">
        <f t="shared" si="27"/>
        <v>1000</v>
      </c>
      <c r="AH34" s="291">
        <f t="shared" si="28"/>
        <v>79888</v>
      </c>
      <c r="AI34" s="291">
        <f t="shared" si="29"/>
        <v>1198320</v>
      </c>
      <c r="AJ34" s="292">
        <f t="shared" si="11"/>
        <v>0</v>
      </c>
      <c r="AK34" s="292">
        <f t="shared" si="12"/>
        <v>0</v>
      </c>
      <c r="AL34" s="315">
        <v>19</v>
      </c>
      <c r="AM34" s="292">
        <v>1542657</v>
      </c>
    </row>
    <row r="35" spans="1:39" x14ac:dyDescent="0.2">
      <c r="A35" s="1671" t="s">
        <v>117</v>
      </c>
      <c r="B35" s="1672"/>
      <c r="C35" s="1672"/>
      <c r="D35" s="1672"/>
      <c r="E35" s="116"/>
      <c r="F35" s="400">
        <v>28</v>
      </c>
      <c r="G35" s="438">
        <v>780</v>
      </c>
      <c r="H35" s="438">
        <v>5784</v>
      </c>
      <c r="I35" s="399"/>
      <c r="J35" s="398"/>
      <c r="K35" s="295"/>
      <c r="L35" s="295"/>
      <c r="M35" s="293"/>
      <c r="N35" s="294"/>
      <c r="O35" s="284">
        <f t="shared" si="22"/>
        <v>6564</v>
      </c>
      <c r="P35" s="295">
        <v>1000</v>
      </c>
      <c r="Q35" s="295"/>
      <c r="R35" s="284">
        <f t="shared" si="23"/>
        <v>1000</v>
      </c>
      <c r="S35" s="314">
        <f t="shared" si="24"/>
        <v>79768</v>
      </c>
      <c r="T35" s="291">
        <f t="shared" si="25"/>
        <v>2233504</v>
      </c>
      <c r="U35" s="315">
        <v>28</v>
      </c>
      <c r="V35" s="398">
        <v>780</v>
      </c>
      <c r="W35" s="398">
        <v>5784</v>
      </c>
      <c r="X35" s="398"/>
      <c r="Y35" s="398"/>
      <c r="Z35" s="295"/>
      <c r="AA35" s="295"/>
      <c r="AB35" s="293"/>
      <c r="AC35" s="293"/>
      <c r="AD35" s="316">
        <f t="shared" si="26"/>
        <v>6564</v>
      </c>
      <c r="AE35" s="295">
        <v>1000</v>
      </c>
      <c r="AF35" s="295"/>
      <c r="AG35" s="290">
        <f t="shared" si="27"/>
        <v>1000</v>
      </c>
      <c r="AH35" s="291">
        <f t="shared" si="28"/>
        <v>79768</v>
      </c>
      <c r="AI35" s="291">
        <f t="shared" si="29"/>
        <v>2233504</v>
      </c>
      <c r="AJ35" s="292">
        <f t="shared" si="11"/>
        <v>0</v>
      </c>
      <c r="AK35" s="292">
        <f t="shared" si="12"/>
        <v>0</v>
      </c>
      <c r="AL35" s="315">
        <v>30</v>
      </c>
      <c r="AM35" s="292">
        <v>2419082</v>
      </c>
    </row>
    <row r="36" spans="1:39" x14ac:dyDescent="0.2">
      <c r="A36" s="1671" t="s">
        <v>118</v>
      </c>
      <c r="B36" s="1672"/>
      <c r="C36" s="1672"/>
      <c r="D36" s="1672"/>
      <c r="E36" s="116"/>
      <c r="F36" s="400">
        <v>37</v>
      </c>
      <c r="G36" s="438">
        <v>739</v>
      </c>
      <c r="H36" s="438">
        <v>5784</v>
      </c>
      <c r="I36" s="399"/>
      <c r="J36" s="398"/>
      <c r="K36" s="295"/>
      <c r="L36" s="295"/>
      <c r="M36" s="293"/>
      <c r="N36" s="294"/>
      <c r="O36" s="284">
        <f t="shared" si="22"/>
        <v>6523</v>
      </c>
      <c r="P36" s="295">
        <v>1000</v>
      </c>
      <c r="Q36" s="295"/>
      <c r="R36" s="284">
        <f t="shared" si="23"/>
        <v>1000</v>
      </c>
      <c r="S36" s="314">
        <f t="shared" si="24"/>
        <v>79276</v>
      </c>
      <c r="T36" s="291">
        <f t="shared" si="25"/>
        <v>2933212</v>
      </c>
      <c r="U36" s="315">
        <v>37</v>
      </c>
      <c r="V36" s="398">
        <v>739</v>
      </c>
      <c r="W36" s="398">
        <v>5784</v>
      </c>
      <c r="X36" s="398"/>
      <c r="Y36" s="398"/>
      <c r="Z36" s="295"/>
      <c r="AA36" s="295"/>
      <c r="AB36" s="293"/>
      <c r="AC36" s="293"/>
      <c r="AD36" s="316">
        <f t="shared" si="26"/>
        <v>6523</v>
      </c>
      <c r="AE36" s="295">
        <v>1000</v>
      </c>
      <c r="AF36" s="295"/>
      <c r="AG36" s="290">
        <f t="shared" si="27"/>
        <v>1000</v>
      </c>
      <c r="AH36" s="291">
        <f t="shared" si="28"/>
        <v>79276</v>
      </c>
      <c r="AI36" s="291">
        <f t="shared" si="29"/>
        <v>2933212</v>
      </c>
      <c r="AJ36" s="292">
        <f t="shared" si="11"/>
        <v>0</v>
      </c>
      <c r="AK36" s="292">
        <f t="shared" si="12"/>
        <v>0</v>
      </c>
      <c r="AL36" s="315">
        <v>33</v>
      </c>
      <c r="AM36" s="292">
        <v>2641264</v>
      </c>
    </row>
    <row r="37" spans="1:39" x14ac:dyDescent="0.2">
      <c r="A37" s="1671" t="s">
        <v>119</v>
      </c>
      <c r="B37" s="1672"/>
      <c r="C37" s="1672"/>
      <c r="D37" s="1672"/>
      <c r="E37" s="116"/>
      <c r="F37" s="400">
        <v>25</v>
      </c>
      <c r="G37" s="438">
        <v>721.11</v>
      </c>
      <c r="H37" s="438">
        <v>5784</v>
      </c>
      <c r="I37" s="399"/>
      <c r="J37" s="398"/>
      <c r="K37" s="295"/>
      <c r="L37" s="295"/>
      <c r="M37" s="293"/>
      <c r="N37" s="294"/>
      <c r="O37" s="284">
        <f t="shared" si="22"/>
        <v>6505.11</v>
      </c>
      <c r="P37" s="295">
        <v>1000</v>
      </c>
      <c r="Q37" s="295"/>
      <c r="R37" s="284">
        <f t="shared" si="23"/>
        <v>1000</v>
      </c>
      <c r="S37" s="314">
        <f t="shared" si="24"/>
        <v>79061.319999999992</v>
      </c>
      <c r="T37" s="291">
        <f t="shared" si="25"/>
        <v>1976532.9999999998</v>
      </c>
      <c r="U37" s="315">
        <v>26</v>
      </c>
      <c r="V37" s="398">
        <v>721.11</v>
      </c>
      <c r="W37" s="398">
        <v>5784</v>
      </c>
      <c r="X37" s="398"/>
      <c r="Y37" s="398"/>
      <c r="Z37" s="295"/>
      <c r="AA37" s="295"/>
      <c r="AB37" s="293"/>
      <c r="AC37" s="293"/>
      <c r="AD37" s="316">
        <f t="shared" si="26"/>
        <v>6505.11</v>
      </c>
      <c r="AE37" s="295">
        <v>1000</v>
      </c>
      <c r="AF37" s="295"/>
      <c r="AG37" s="290">
        <f t="shared" si="27"/>
        <v>1000</v>
      </c>
      <c r="AH37" s="291">
        <f t="shared" si="28"/>
        <v>79061.319999999992</v>
      </c>
      <c r="AI37" s="291">
        <f t="shared" si="29"/>
        <v>2055594.3199999998</v>
      </c>
      <c r="AJ37" s="292">
        <f t="shared" si="11"/>
        <v>0</v>
      </c>
      <c r="AK37" s="292">
        <f t="shared" si="12"/>
        <v>79061.320000000065</v>
      </c>
      <c r="AL37" s="315">
        <v>37</v>
      </c>
      <c r="AM37" s="292">
        <v>2961241</v>
      </c>
    </row>
    <row r="38" spans="1:39" x14ac:dyDescent="0.2">
      <c r="A38" s="535"/>
      <c r="B38" s="113"/>
      <c r="C38" s="113"/>
      <c r="D38" s="113"/>
      <c r="E38" s="116"/>
      <c r="F38" s="265"/>
      <c r="G38" s="438"/>
      <c r="H38" s="438"/>
      <c r="I38" s="297"/>
      <c r="J38" s="297"/>
      <c r="K38" s="298"/>
      <c r="L38" s="298"/>
      <c r="M38" s="298"/>
      <c r="N38" s="298"/>
      <c r="O38" s="283"/>
      <c r="P38" s="298"/>
      <c r="Q38" s="298"/>
      <c r="R38" s="283"/>
      <c r="S38" s="317"/>
      <c r="T38" s="270"/>
      <c r="U38" s="318"/>
      <c r="V38" s="297"/>
      <c r="W38" s="297"/>
      <c r="X38" s="297"/>
      <c r="Y38" s="297"/>
      <c r="Z38" s="298"/>
      <c r="AA38" s="298"/>
      <c r="AB38" s="298"/>
      <c r="AC38" s="298"/>
      <c r="AD38" s="308"/>
      <c r="AE38" s="297"/>
      <c r="AF38" s="297"/>
      <c r="AG38" s="285"/>
      <c r="AH38" s="270"/>
      <c r="AI38" s="270"/>
      <c r="AJ38" s="292"/>
      <c r="AK38" s="292"/>
      <c r="AL38" s="318"/>
      <c r="AM38" s="292"/>
    </row>
    <row r="39" spans="1:39" x14ac:dyDescent="0.2">
      <c r="A39" s="534"/>
      <c r="B39" s="113"/>
      <c r="C39" s="113"/>
      <c r="D39" s="113"/>
      <c r="E39" s="116"/>
      <c r="F39" s="265"/>
      <c r="G39" s="438"/>
      <c r="H39" s="438"/>
      <c r="I39" s="297"/>
      <c r="J39" s="297"/>
      <c r="K39" s="298"/>
      <c r="L39" s="298"/>
      <c r="M39" s="298"/>
      <c r="N39" s="298"/>
      <c r="O39" s="283"/>
      <c r="P39" s="298"/>
      <c r="Q39" s="298"/>
      <c r="R39" s="283"/>
      <c r="S39" s="317"/>
      <c r="T39" s="270"/>
      <c r="U39" s="318"/>
      <c r="V39" s="297"/>
      <c r="W39" s="297"/>
      <c r="X39" s="297"/>
      <c r="Y39" s="297"/>
      <c r="Z39" s="298"/>
      <c r="AA39" s="298"/>
      <c r="AB39" s="298"/>
      <c r="AC39" s="298"/>
      <c r="AD39" s="308"/>
      <c r="AE39" s="297"/>
      <c r="AF39" s="297"/>
      <c r="AG39" s="285"/>
      <c r="AH39" s="270"/>
      <c r="AI39" s="270"/>
      <c r="AJ39" s="292"/>
      <c r="AK39" s="292"/>
      <c r="AL39" s="318"/>
      <c r="AM39" s="292"/>
    </row>
    <row r="40" spans="1:39" x14ac:dyDescent="0.2">
      <c r="A40" s="534" t="s">
        <v>120</v>
      </c>
      <c r="B40" s="113"/>
      <c r="C40" s="113"/>
      <c r="D40" s="113"/>
      <c r="E40" s="116"/>
      <c r="F40" s="265"/>
      <c r="G40" s="438"/>
      <c r="H40" s="438"/>
      <c r="I40" s="297"/>
      <c r="J40" s="297"/>
      <c r="K40" s="298"/>
      <c r="L40" s="298"/>
      <c r="M40" s="298"/>
      <c r="N40" s="298"/>
      <c r="O40" s="283"/>
      <c r="P40" s="298"/>
      <c r="Q40" s="298"/>
      <c r="R40" s="283"/>
      <c r="S40" s="317"/>
      <c r="T40" s="270"/>
      <c r="U40" s="318"/>
      <c r="V40" s="297"/>
      <c r="W40" s="297"/>
      <c r="X40" s="297"/>
      <c r="Y40" s="297"/>
      <c r="Z40" s="298"/>
      <c r="AA40" s="298"/>
      <c r="AB40" s="298"/>
      <c r="AC40" s="298"/>
      <c r="AD40" s="308"/>
      <c r="AE40" s="297"/>
      <c r="AF40" s="297"/>
      <c r="AG40" s="285"/>
      <c r="AH40" s="270"/>
      <c r="AI40" s="270"/>
      <c r="AJ40" s="292"/>
      <c r="AK40" s="292"/>
      <c r="AL40" s="318"/>
      <c r="AM40" s="292"/>
    </row>
    <row r="41" spans="1:39" x14ac:dyDescent="0.2">
      <c r="A41" s="1671" t="s">
        <v>121</v>
      </c>
      <c r="B41" s="1672"/>
      <c r="C41" s="1672"/>
      <c r="D41" s="1672"/>
      <c r="E41" s="116"/>
      <c r="F41" s="400">
        <v>35</v>
      </c>
      <c r="G41" s="438">
        <v>665</v>
      </c>
      <c r="H41" s="438">
        <v>3105</v>
      </c>
      <c r="I41" s="398"/>
      <c r="J41" s="398"/>
      <c r="K41" s="295"/>
      <c r="L41" s="295"/>
      <c r="M41" s="293"/>
      <c r="N41" s="294"/>
      <c r="O41" s="284">
        <f t="shared" ref="O41:O46" si="30">SUM(G41:N41)</f>
        <v>3770</v>
      </c>
      <c r="P41" s="295">
        <v>1000</v>
      </c>
      <c r="Q41" s="295"/>
      <c r="R41" s="284">
        <f t="shared" ref="R41:R46" si="31">SUM(P41:Q41)</f>
        <v>1000</v>
      </c>
      <c r="S41" s="314">
        <f t="shared" ref="S41:S46" si="32">(O41*12)+R41</f>
        <v>46240</v>
      </c>
      <c r="T41" s="291">
        <f t="shared" ref="T41:T46" si="33">F41*S41</f>
        <v>1618400</v>
      </c>
      <c r="U41" s="315">
        <v>35</v>
      </c>
      <c r="V41" s="398">
        <v>665</v>
      </c>
      <c r="W41" s="398">
        <v>3105</v>
      </c>
      <c r="X41" s="398"/>
      <c r="Y41" s="398"/>
      <c r="Z41" s="295"/>
      <c r="AA41" s="295"/>
      <c r="AB41" s="293"/>
      <c r="AC41" s="293"/>
      <c r="AD41" s="316">
        <f t="shared" ref="AD41:AD46" si="34">SUM(V41:AC41)</f>
        <v>3770</v>
      </c>
      <c r="AE41" s="295">
        <v>1000</v>
      </c>
      <c r="AF41" s="295"/>
      <c r="AG41" s="290">
        <f t="shared" ref="AG41:AG46" si="35">SUM(AE41:AF41)</f>
        <v>1000</v>
      </c>
      <c r="AH41" s="291">
        <f t="shared" ref="AH41:AH46" si="36">(AD41*12)+AG41</f>
        <v>46240</v>
      </c>
      <c r="AI41" s="291">
        <f t="shared" ref="AI41:AI46" si="37">U41*AH41</f>
        <v>1618400</v>
      </c>
      <c r="AJ41" s="292">
        <f t="shared" si="11"/>
        <v>0</v>
      </c>
      <c r="AK41" s="292">
        <f t="shared" si="12"/>
        <v>0</v>
      </c>
      <c r="AL41" s="315">
        <v>40</v>
      </c>
      <c r="AM41" s="292">
        <v>1911814</v>
      </c>
    </row>
    <row r="42" spans="1:39" x14ac:dyDescent="0.2">
      <c r="A42" s="1671" t="s">
        <v>122</v>
      </c>
      <c r="B42" s="1672"/>
      <c r="C42" s="1672"/>
      <c r="D42" s="1672"/>
      <c r="E42" s="116"/>
      <c r="F42" s="400">
        <v>19</v>
      </c>
      <c r="G42" s="438">
        <v>660</v>
      </c>
      <c r="H42" s="438">
        <v>3105</v>
      </c>
      <c r="I42" s="398"/>
      <c r="J42" s="398"/>
      <c r="K42" s="295"/>
      <c r="L42" s="295"/>
      <c r="M42" s="293"/>
      <c r="N42" s="294"/>
      <c r="O42" s="284">
        <f t="shared" si="30"/>
        <v>3765</v>
      </c>
      <c r="P42" s="295">
        <v>1000</v>
      </c>
      <c r="Q42" s="295"/>
      <c r="R42" s="284">
        <f t="shared" si="31"/>
        <v>1000</v>
      </c>
      <c r="S42" s="314">
        <f t="shared" si="32"/>
        <v>46180</v>
      </c>
      <c r="T42" s="291">
        <f t="shared" si="33"/>
        <v>877420</v>
      </c>
      <c r="U42" s="315">
        <v>19</v>
      </c>
      <c r="V42" s="398">
        <v>660</v>
      </c>
      <c r="W42" s="398">
        <v>3105</v>
      </c>
      <c r="X42" s="398"/>
      <c r="Y42" s="398"/>
      <c r="Z42" s="295"/>
      <c r="AA42" s="295"/>
      <c r="AB42" s="293"/>
      <c r="AC42" s="293"/>
      <c r="AD42" s="316">
        <f t="shared" si="34"/>
        <v>3765</v>
      </c>
      <c r="AE42" s="295">
        <v>1000</v>
      </c>
      <c r="AF42" s="295"/>
      <c r="AG42" s="290">
        <f t="shared" si="35"/>
        <v>1000</v>
      </c>
      <c r="AH42" s="291">
        <f t="shared" si="36"/>
        <v>46180</v>
      </c>
      <c r="AI42" s="291">
        <f t="shared" si="37"/>
        <v>877420</v>
      </c>
      <c r="AJ42" s="292">
        <f t="shared" si="11"/>
        <v>0</v>
      </c>
      <c r="AK42" s="292">
        <f t="shared" si="12"/>
        <v>0</v>
      </c>
      <c r="AL42" s="315">
        <v>19</v>
      </c>
      <c r="AM42" s="292">
        <v>907322</v>
      </c>
    </row>
    <row r="43" spans="1:39" x14ac:dyDescent="0.2">
      <c r="A43" s="1671" t="s">
        <v>123</v>
      </c>
      <c r="B43" s="1672"/>
      <c r="C43" s="1672"/>
      <c r="D43" s="1672"/>
      <c r="E43" s="116"/>
      <c r="F43" s="400">
        <v>15</v>
      </c>
      <c r="G43" s="438">
        <v>655</v>
      </c>
      <c r="H43" s="438">
        <v>3105</v>
      </c>
      <c r="I43" s="398"/>
      <c r="J43" s="398"/>
      <c r="K43" s="295"/>
      <c r="L43" s="295"/>
      <c r="M43" s="293"/>
      <c r="N43" s="294"/>
      <c r="O43" s="284">
        <f t="shared" si="30"/>
        <v>3760</v>
      </c>
      <c r="P43" s="295">
        <v>1000</v>
      </c>
      <c r="Q43" s="295"/>
      <c r="R43" s="284">
        <f t="shared" si="31"/>
        <v>1000</v>
      </c>
      <c r="S43" s="314">
        <f t="shared" si="32"/>
        <v>46120</v>
      </c>
      <c r="T43" s="291">
        <f t="shared" si="33"/>
        <v>691800</v>
      </c>
      <c r="U43" s="315">
        <v>15</v>
      </c>
      <c r="V43" s="398">
        <v>655</v>
      </c>
      <c r="W43" s="398">
        <v>3105</v>
      </c>
      <c r="X43" s="398"/>
      <c r="Y43" s="398"/>
      <c r="Z43" s="295"/>
      <c r="AA43" s="295"/>
      <c r="AB43" s="293"/>
      <c r="AC43" s="293"/>
      <c r="AD43" s="316">
        <f t="shared" si="34"/>
        <v>3760</v>
      </c>
      <c r="AE43" s="295">
        <v>1000</v>
      </c>
      <c r="AF43" s="295"/>
      <c r="AG43" s="290">
        <f t="shared" si="35"/>
        <v>1000</v>
      </c>
      <c r="AH43" s="291">
        <f t="shared" si="36"/>
        <v>46120</v>
      </c>
      <c r="AI43" s="291">
        <f t="shared" si="37"/>
        <v>691800</v>
      </c>
      <c r="AJ43" s="292">
        <f t="shared" si="11"/>
        <v>0</v>
      </c>
      <c r="AK43" s="292">
        <f t="shared" si="12"/>
        <v>0</v>
      </c>
      <c r="AL43" s="315">
        <v>15</v>
      </c>
      <c r="AM43" s="292">
        <v>714575</v>
      </c>
    </row>
    <row r="44" spans="1:39" x14ac:dyDescent="0.2">
      <c r="A44" s="1671" t="s">
        <v>124</v>
      </c>
      <c r="B44" s="1672"/>
      <c r="C44" s="1672"/>
      <c r="D44" s="1672"/>
      <c r="E44" s="116"/>
      <c r="F44" s="400">
        <v>20</v>
      </c>
      <c r="G44" s="438">
        <v>645</v>
      </c>
      <c r="H44" s="438">
        <v>3105</v>
      </c>
      <c r="I44" s="398"/>
      <c r="J44" s="398"/>
      <c r="K44" s="295"/>
      <c r="L44" s="295"/>
      <c r="M44" s="293"/>
      <c r="N44" s="294"/>
      <c r="O44" s="284">
        <f t="shared" si="30"/>
        <v>3750</v>
      </c>
      <c r="P44" s="295">
        <v>1000</v>
      </c>
      <c r="Q44" s="295"/>
      <c r="R44" s="284">
        <f t="shared" si="31"/>
        <v>1000</v>
      </c>
      <c r="S44" s="314">
        <f t="shared" si="32"/>
        <v>46000</v>
      </c>
      <c r="T44" s="291">
        <f t="shared" si="33"/>
        <v>920000</v>
      </c>
      <c r="U44" s="315">
        <v>20</v>
      </c>
      <c r="V44" s="398">
        <v>645</v>
      </c>
      <c r="W44" s="398">
        <v>3105</v>
      </c>
      <c r="X44" s="398"/>
      <c r="Y44" s="398"/>
      <c r="Z44" s="295"/>
      <c r="AA44" s="295"/>
      <c r="AB44" s="293"/>
      <c r="AC44" s="293"/>
      <c r="AD44" s="316">
        <f t="shared" si="34"/>
        <v>3750</v>
      </c>
      <c r="AE44" s="295">
        <v>1000</v>
      </c>
      <c r="AF44" s="295"/>
      <c r="AG44" s="290">
        <f t="shared" si="35"/>
        <v>1000</v>
      </c>
      <c r="AH44" s="291">
        <f t="shared" si="36"/>
        <v>46000</v>
      </c>
      <c r="AI44" s="291">
        <f t="shared" si="37"/>
        <v>920000</v>
      </c>
      <c r="AJ44" s="292">
        <f t="shared" si="11"/>
        <v>0</v>
      </c>
      <c r="AK44" s="292">
        <f t="shared" si="12"/>
        <v>0</v>
      </c>
      <c r="AL44" s="315">
        <v>21</v>
      </c>
      <c r="AM44" s="292">
        <v>996050</v>
      </c>
    </row>
    <row r="45" spans="1:39" x14ac:dyDescent="0.2">
      <c r="A45" s="1671" t="s">
        <v>125</v>
      </c>
      <c r="B45" s="1672"/>
      <c r="C45" s="1672"/>
      <c r="D45" s="1672"/>
      <c r="E45" s="116"/>
      <c r="F45" s="400">
        <v>7</v>
      </c>
      <c r="G45" s="438">
        <v>635.01</v>
      </c>
      <c r="H45" s="438">
        <v>3105</v>
      </c>
      <c r="I45" s="398"/>
      <c r="J45" s="398"/>
      <c r="K45" s="295"/>
      <c r="L45" s="295"/>
      <c r="M45" s="293"/>
      <c r="N45" s="294"/>
      <c r="O45" s="284">
        <f t="shared" si="30"/>
        <v>3740.01</v>
      </c>
      <c r="P45" s="295">
        <v>1000</v>
      </c>
      <c r="Q45" s="295"/>
      <c r="R45" s="284">
        <f t="shared" si="31"/>
        <v>1000</v>
      </c>
      <c r="S45" s="314">
        <f t="shared" si="32"/>
        <v>45880.12</v>
      </c>
      <c r="T45" s="291">
        <f t="shared" si="33"/>
        <v>321160.84000000003</v>
      </c>
      <c r="U45" s="315">
        <v>7</v>
      </c>
      <c r="V45" s="398">
        <v>635.01</v>
      </c>
      <c r="W45" s="398">
        <v>3105</v>
      </c>
      <c r="X45" s="398"/>
      <c r="Y45" s="398"/>
      <c r="Z45" s="295"/>
      <c r="AA45" s="295"/>
      <c r="AB45" s="293"/>
      <c r="AC45" s="293"/>
      <c r="AD45" s="316">
        <f t="shared" si="34"/>
        <v>3740.01</v>
      </c>
      <c r="AE45" s="295">
        <v>1000</v>
      </c>
      <c r="AF45" s="295"/>
      <c r="AG45" s="290">
        <f t="shared" si="35"/>
        <v>1000</v>
      </c>
      <c r="AH45" s="291">
        <f t="shared" si="36"/>
        <v>45880.12</v>
      </c>
      <c r="AI45" s="291">
        <f t="shared" si="37"/>
        <v>321160.84000000003</v>
      </c>
      <c r="AJ45" s="292">
        <f t="shared" si="11"/>
        <v>0</v>
      </c>
      <c r="AK45" s="292">
        <f t="shared" si="12"/>
        <v>0</v>
      </c>
      <c r="AL45" s="315">
        <v>8</v>
      </c>
      <c r="AM45" s="292">
        <v>379365</v>
      </c>
    </row>
    <row r="46" spans="1:39" x14ac:dyDescent="0.2">
      <c r="A46" s="1671" t="s">
        <v>126</v>
      </c>
      <c r="B46" s="1672"/>
      <c r="C46" s="1672"/>
      <c r="D46" s="1672"/>
      <c r="E46" s="116"/>
      <c r="F46" s="400">
        <v>20</v>
      </c>
      <c r="G46" s="438">
        <v>625</v>
      </c>
      <c r="H46" s="438">
        <v>3105</v>
      </c>
      <c r="I46" s="398"/>
      <c r="J46" s="398"/>
      <c r="K46" s="295"/>
      <c r="L46" s="295"/>
      <c r="M46" s="293"/>
      <c r="N46" s="294"/>
      <c r="O46" s="284">
        <f t="shared" si="30"/>
        <v>3730</v>
      </c>
      <c r="P46" s="295">
        <v>1000</v>
      </c>
      <c r="Q46" s="295"/>
      <c r="R46" s="284">
        <f t="shared" si="31"/>
        <v>1000</v>
      </c>
      <c r="S46" s="314">
        <f t="shared" si="32"/>
        <v>45760</v>
      </c>
      <c r="T46" s="291">
        <f t="shared" si="33"/>
        <v>915200</v>
      </c>
      <c r="U46" s="315">
        <v>20</v>
      </c>
      <c r="V46" s="398">
        <v>625</v>
      </c>
      <c r="W46" s="398">
        <v>3105</v>
      </c>
      <c r="X46" s="398"/>
      <c r="Y46" s="398"/>
      <c r="Z46" s="295"/>
      <c r="AA46" s="295"/>
      <c r="AB46" s="293"/>
      <c r="AC46" s="293"/>
      <c r="AD46" s="316">
        <f t="shared" si="34"/>
        <v>3730</v>
      </c>
      <c r="AE46" s="295">
        <v>1000</v>
      </c>
      <c r="AF46" s="295"/>
      <c r="AG46" s="290">
        <f t="shared" si="35"/>
        <v>1000</v>
      </c>
      <c r="AH46" s="291">
        <f t="shared" si="36"/>
        <v>45760</v>
      </c>
      <c r="AI46" s="291">
        <f t="shared" si="37"/>
        <v>915200</v>
      </c>
      <c r="AJ46" s="292">
        <f t="shared" si="11"/>
        <v>0</v>
      </c>
      <c r="AK46" s="292">
        <f t="shared" si="12"/>
        <v>0</v>
      </c>
      <c r="AL46" s="315">
        <v>21</v>
      </c>
      <c r="AM46" s="292">
        <v>985308</v>
      </c>
    </row>
    <row r="47" spans="1:39" x14ac:dyDescent="0.2">
      <c r="A47" s="535"/>
      <c r="B47" s="113"/>
      <c r="C47" s="113"/>
      <c r="D47" s="113"/>
      <c r="E47" s="116"/>
      <c r="F47" s="315"/>
      <c r="G47" s="438"/>
      <c r="H47" s="398"/>
      <c r="I47" s="297"/>
      <c r="J47" s="297"/>
      <c r="K47" s="298"/>
      <c r="L47" s="298"/>
      <c r="M47" s="298"/>
      <c r="N47" s="298"/>
      <c r="O47" s="283"/>
      <c r="P47" s="298"/>
      <c r="Q47" s="298"/>
      <c r="R47" s="283"/>
      <c r="S47" s="317"/>
      <c r="T47" s="270"/>
      <c r="U47" s="315"/>
      <c r="V47" s="398"/>
      <c r="W47" s="398"/>
      <c r="X47" s="297"/>
      <c r="Y47" s="297"/>
      <c r="Z47" s="298"/>
      <c r="AA47" s="298"/>
      <c r="AB47" s="298"/>
      <c r="AC47" s="298"/>
      <c r="AD47" s="308"/>
      <c r="AE47" s="297"/>
      <c r="AF47" s="297"/>
      <c r="AG47" s="285"/>
      <c r="AH47" s="270"/>
      <c r="AI47" s="270"/>
      <c r="AJ47" s="292"/>
      <c r="AK47" s="292"/>
      <c r="AL47" s="315"/>
      <c r="AM47" s="292"/>
    </row>
    <row r="48" spans="1:39" x14ac:dyDescent="0.2">
      <c r="A48" s="534"/>
      <c r="B48" s="113"/>
      <c r="C48" s="113"/>
      <c r="D48" s="113"/>
      <c r="E48" s="116"/>
      <c r="F48" s="265"/>
      <c r="G48" s="438"/>
      <c r="H48" s="297"/>
      <c r="I48" s="297"/>
      <c r="J48" s="297"/>
      <c r="K48" s="298"/>
      <c r="L48" s="298"/>
      <c r="M48" s="298"/>
      <c r="N48" s="298"/>
      <c r="O48" s="283"/>
      <c r="P48" s="298"/>
      <c r="Q48" s="298"/>
      <c r="R48" s="283"/>
      <c r="S48" s="317"/>
      <c r="T48" s="270"/>
      <c r="U48" s="318"/>
      <c r="V48" s="297"/>
      <c r="W48" s="297"/>
      <c r="X48" s="297"/>
      <c r="Y48" s="297"/>
      <c r="Z48" s="298"/>
      <c r="AA48" s="298"/>
      <c r="AB48" s="298"/>
      <c r="AC48" s="298"/>
      <c r="AD48" s="308"/>
      <c r="AE48" s="297"/>
      <c r="AF48" s="297"/>
      <c r="AG48" s="285"/>
      <c r="AH48" s="270"/>
      <c r="AI48" s="270"/>
      <c r="AJ48" s="292"/>
      <c r="AK48" s="292"/>
      <c r="AL48" s="318"/>
      <c r="AM48" s="292"/>
    </row>
    <row r="49" spans="1:39" x14ac:dyDescent="0.2">
      <c r="A49" s="534" t="s">
        <v>30</v>
      </c>
      <c r="B49" s="113"/>
      <c r="C49" s="113"/>
      <c r="D49" s="113"/>
      <c r="E49" s="116"/>
      <c r="F49" s="265"/>
      <c r="G49" s="297"/>
      <c r="H49" s="297"/>
      <c r="I49" s="297"/>
      <c r="J49" s="297"/>
      <c r="K49" s="298"/>
      <c r="L49" s="298"/>
      <c r="M49" s="298"/>
      <c r="N49" s="298"/>
      <c r="O49" s="283"/>
      <c r="P49" s="298"/>
      <c r="Q49" s="298"/>
      <c r="R49" s="283"/>
      <c r="S49" s="317"/>
      <c r="T49" s="270"/>
      <c r="U49" s="319"/>
      <c r="V49" s="297"/>
      <c r="W49" s="297"/>
      <c r="X49" s="297"/>
      <c r="Y49" s="297"/>
      <c r="Z49" s="298"/>
      <c r="AA49" s="298"/>
      <c r="AB49" s="298"/>
      <c r="AC49" s="298"/>
      <c r="AD49" s="308"/>
      <c r="AE49" s="297"/>
      <c r="AF49" s="297"/>
      <c r="AG49" s="285"/>
      <c r="AH49" s="270"/>
      <c r="AI49" s="270"/>
      <c r="AJ49" s="292"/>
      <c r="AK49" s="292"/>
      <c r="AL49" s="319"/>
      <c r="AM49" s="292"/>
    </row>
    <row r="50" spans="1:39" x14ac:dyDescent="0.2">
      <c r="A50" s="1671" t="s">
        <v>127</v>
      </c>
      <c r="B50" s="1672"/>
      <c r="C50" s="1672"/>
      <c r="D50" s="1672"/>
      <c r="E50" s="116"/>
      <c r="F50" s="400">
        <v>3</v>
      </c>
      <c r="G50" s="438">
        <v>620</v>
      </c>
      <c r="H50" s="438">
        <v>2415</v>
      </c>
      <c r="I50" s="398"/>
      <c r="J50" s="398"/>
      <c r="K50" s="295"/>
      <c r="L50" s="295"/>
      <c r="M50" s="293"/>
      <c r="N50" s="294"/>
      <c r="O50" s="284">
        <f>SUM(G50:N50)</f>
        <v>3035</v>
      </c>
      <c r="P50" s="295">
        <v>1000</v>
      </c>
      <c r="Q50" s="295"/>
      <c r="R50" s="284">
        <f>SUM(P50:Q50)</f>
        <v>1000</v>
      </c>
      <c r="S50" s="314">
        <f>(O50*12)+R50</f>
        <v>37420</v>
      </c>
      <c r="T50" s="291">
        <f>F50*S50</f>
        <v>112260</v>
      </c>
      <c r="U50" s="315">
        <v>3</v>
      </c>
      <c r="V50" s="398">
        <v>620</v>
      </c>
      <c r="W50" s="398">
        <v>2415</v>
      </c>
      <c r="X50" s="398"/>
      <c r="Y50" s="398"/>
      <c r="Z50" s="295"/>
      <c r="AA50" s="295"/>
      <c r="AB50" s="293"/>
      <c r="AC50" s="293"/>
      <c r="AD50" s="316">
        <f>SUM(V50:AC50)</f>
        <v>3035</v>
      </c>
      <c r="AE50" s="295">
        <v>1000</v>
      </c>
      <c r="AF50" s="295"/>
      <c r="AG50" s="290">
        <f>SUM(AE50:AF50)</f>
        <v>1000</v>
      </c>
      <c r="AH50" s="291">
        <f>(AD50*12)+AG50</f>
        <v>37420</v>
      </c>
      <c r="AI50" s="291">
        <f>U50*AH50</f>
        <v>112260</v>
      </c>
      <c r="AJ50" s="292">
        <f t="shared" si="11"/>
        <v>0</v>
      </c>
      <c r="AK50" s="292">
        <f t="shared" si="12"/>
        <v>0</v>
      </c>
      <c r="AL50" s="315">
        <v>3</v>
      </c>
      <c r="AM50" s="292">
        <v>118004</v>
      </c>
    </row>
    <row r="51" spans="1:39" x14ac:dyDescent="0.2">
      <c r="A51" s="1671" t="s">
        <v>128</v>
      </c>
      <c r="B51" s="1672"/>
      <c r="C51" s="1672"/>
      <c r="D51" s="1672"/>
      <c r="E51" s="116"/>
      <c r="F51" s="400">
        <v>5</v>
      </c>
      <c r="G51" s="438">
        <v>615</v>
      </c>
      <c r="H51" s="438">
        <v>2415</v>
      </c>
      <c r="I51" s="398"/>
      <c r="J51" s="398"/>
      <c r="K51" s="295"/>
      <c r="L51" s="295"/>
      <c r="M51" s="293"/>
      <c r="N51" s="294"/>
      <c r="O51" s="284">
        <f>SUM(G51:N51)</f>
        <v>3030</v>
      </c>
      <c r="P51" s="295">
        <v>1000</v>
      </c>
      <c r="Q51" s="295"/>
      <c r="R51" s="284">
        <f>SUM(P51:Q51)</f>
        <v>1000</v>
      </c>
      <c r="S51" s="314">
        <f>(O51*12)+R51</f>
        <v>37360</v>
      </c>
      <c r="T51" s="291">
        <f>F51*S51</f>
        <v>186800</v>
      </c>
      <c r="U51" s="315">
        <v>5</v>
      </c>
      <c r="V51" s="398">
        <v>615</v>
      </c>
      <c r="W51" s="398">
        <v>2415</v>
      </c>
      <c r="X51" s="398"/>
      <c r="Y51" s="398"/>
      <c r="Z51" s="295"/>
      <c r="AA51" s="295"/>
      <c r="AB51" s="293"/>
      <c r="AC51" s="293"/>
      <c r="AD51" s="316">
        <f>SUM(V51:AC51)</f>
        <v>3030</v>
      </c>
      <c r="AE51" s="295">
        <v>1000</v>
      </c>
      <c r="AF51" s="295"/>
      <c r="AG51" s="290">
        <f>SUM(AE51:AF51)</f>
        <v>1000</v>
      </c>
      <c r="AH51" s="291">
        <f>(AD51*12)+AG51</f>
        <v>37360</v>
      </c>
      <c r="AI51" s="291">
        <f>U51*AH51</f>
        <v>186800</v>
      </c>
      <c r="AJ51" s="292">
        <f t="shared" si="11"/>
        <v>0</v>
      </c>
      <c r="AK51" s="292">
        <f t="shared" si="12"/>
        <v>0</v>
      </c>
      <c r="AL51" s="315">
        <v>5</v>
      </c>
      <c r="AM51" s="292">
        <v>195476</v>
      </c>
    </row>
    <row r="52" spans="1:39" x14ac:dyDescent="0.2">
      <c r="A52" s="1671" t="s">
        <v>129</v>
      </c>
      <c r="B52" s="1672"/>
      <c r="C52" s="1672"/>
      <c r="D52" s="1672"/>
      <c r="E52" s="116"/>
      <c r="F52" s="400">
        <v>16</v>
      </c>
      <c r="G52" s="438">
        <v>610</v>
      </c>
      <c r="H52" s="438">
        <v>2415</v>
      </c>
      <c r="I52" s="398"/>
      <c r="J52" s="398"/>
      <c r="K52" s="295"/>
      <c r="L52" s="295"/>
      <c r="M52" s="293"/>
      <c r="N52" s="294"/>
      <c r="O52" s="284">
        <f>SUM(G52:N52)</f>
        <v>3025</v>
      </c>
      <c r="P52" s="295">
        <v>1000</v>
      </c>
      <c r="Q52" s="295"/>
      <c r="R52" s="284">
        <f>SUM(P52:Q52)</f>
        <v>1000</v>
      </c>
      <c r="S52" s="314">
        <f>(O52*12)+R52</f>
        <v>37300</v>
      </c>
      <c r="T52" s="291">
        <f>F52*S52</f>
        <v>596800</v>
      </c>
      <c r="U52" s="315">
        <v>16</v>
      </c>
      <c r="V52" s="398">
        <v>610</v>
      </c>
      <c r="W52" s="398">
        <v>2415</v>
      </c>
      <c r="X52" s="398"/>
      <c r="Y52" s="398"/>
      <c r="Z52" s="295"/>
      <c r="AA52" s="295"/>
      <c r="AB52" s="293"/>
      <c r="AC52" s="293"/>
      <c r="AD52" s="316">
        <f>SUM(V52:AC52)</f>
        <v>3025</v>
      </c>
      <c r="AE52" s="295">
        <v>1000</v>
      </c>
      <c r="AF52" s="295"/>
      <c r="AG52" s="290">
        <f>SUM(AE52:AF52)</f>
        <v>1000</v>
      </c>
      <c r="AH52" s="291">
        <f>(AD52*12)+AG52</f>
        <v>37300</v>
      </c>
      <c r="AI52" s="291">
        <f>U52*AH52</f>
        <v>596800</v>
      </c>
      <c r="AJ52" s="292">
        <f t="shared" si="11"/>
        <v>0</v>
      </c>
      <c r="AK52" s="292">
        <f t="shared" si="12"/>
        <v>0</v>
      </c>
      <c r="AL52" s="315">
        <v>16</v>
      </c>
      <c r="AM52" s="292">
        <v>625839</v>
      </c>
    </row>
    <row r="53" spans="1:39" x14ac:dyDescent="0.2">
      <c r="A53" s="1671" t="s">
        <v>130</v>
      </c>
      <c r="B53" s="1672"/>
      <c r="C53" s="1672"/>
      <c r="D53" s="1672"/>
      <c r="E53" s="116"/>
      <c r="F53" s="400">
        <v>4</v>
      </c>
      <c r="G53" s="438">
        <v>605</v>
      </c>
      <c r="H53" s="438">
        <v>2415</v>
      </c>
      <c r="I53" s="398"/>
      <c r="J53" s="398"/>
      <c r="K53" s="295"/>
      <c r="L53" s="295"/>
      <c r="M53" s="293"/>
      <c r="N53" s="294"/>
      <c r="O53" s="284">
        <f>SUM(G53:N53)</f>
        <v>3020</v>
      </c>
      <c r="P53" s="295">
        <v>1000</v>
      </c>
      <c r="Q53" s="295"/>
      <c r="R53" s="284">
        <f>SUM(P53:Q53)</f>
        <v>1000</v>
      </c>
      <c r="S53" s="314">
        <f>(O53*12)+R53</f>
        <v>37240</v>
      </c>
      <c r="T53" s="291">
        <f>F53*S53</f>
        <v>148960</v>
      </c>
      <c r="U53" s="315">
        <v>4</v>
      </c>
      <c r="V53" s="398">
        <v>605</v>
      </c>
      <c r="W53" s="398">
        <v>2415</v>
      </c>
      <c r="X53" s="398"/>
      <c r="Y53" s="398"/>
      <c r="Z53" s="295"/>
      <c r="AA53" s="295"/>
      <c r="AB53" s="293"/>
      <c r="AC53" s="293"/>
      <c r="AD53" s="316">
        <f>SUM(V53:AC53)</f>
        <v>3020</v>
      </c>
      <c r="AE53" s="295">
        <v>1000</v>
      </c>
      <c r="AF53" s="295"/>
      <c r="AG53" s="290">
        <f>SUM(AE53:AF53)</f>
        <v>1000</v>
      </c>
      <c r="AH53" s="291">
        <f>(AD53*12)+AG53</f>
        <v>37240</v>
      </c>
      <c r="AI53" s="291">
        <f>U53*AH53</f>
        <v>148960</v>
      </c>
      <c r="AJ53" s="292">
        <f t="shared" si="11"/>
        <v>0</v>
      </c>
      <c r="AK53" s="292">
        <f t="shared" si="12"/>
        <v>0</v>
      </c>
      <c r="AL53" s="315">
        <v>4</v>
      </c>
      <c r="AM53" s="292">
        <v>155634</v>
      </c>
    </row>
    <row r="54" spans="1:39" x14ac:dyDescent="0.2">
      <c r="A54" s="1671" t="s">
        <v>131</v>
      </c>
      <c r="B54" s="1672"/>
      <c r="C54" s="1672"/>
      <c r="D54" s="1672"/>
      <c r="E54" s="116"/>
      <c r="F54" s="400">
        <v>13</v>
      </c>
      <c r="G54" s="438">
        <v>600</v>
      </c>
      <c r="H54" s="438">
        <v>2415</v>
      </c>
      <c r="I54" s="398"/>
      <c r="J54" s="398"/>
      <c r="K54" s="295"/>
      <c r="L54" s="295"/>
      <c r="M54" s="293"/>
      <c r="N54" s="294"/>
      <c r="O54" s="284">
        <f>SUM(G54:N54)</f>
        <v>3015</v>
      </c>
      <c r="P54" s="295">
        <v>1000</v>
      </c>
      <c r="Q54" s="295"/>
      <c r="R54" s="284">
        <f>SUM(P54:Q54)</f>
        <v>1000</v>
      </c>
      <c r="S54" s="314">
        <f>(O54*12)+R54</f>
        <v>37180</v>
      </c>
      <c r="T54" s="291">
        <f>F54*S54</f>
        <v>483340</v>
      </c>
      <c r="U54" s="315">
        <v>13</v>
      </c>
      <c r="V54" s="398">
        <v>600</v>
      </c>
      <c r="W54" s="398">
        <v>2415</v>
      </c>
      <c r="X54" s="398"/>
      <c r="Y54" s="398"/>
      <c r="Z54" s="295"/>
      <c r="AA54" s="295"/>
      <c r="AB54" s="293"/>
      <c r="AC54" s="293"/>
      <c r="AD54" s="316">
        <f>SUM(V54:AC54)</f>
        <v>3015</v>
      </c>
      <c r="AE54" s="295">
        <v>1000</v>
      </c>
      <c r="AF54" s="295"/>
      <c r="AG54" s="290">
        <f>SUM(AE54:AF54)</f>
        <v>1000</v>
      </c>
      <c r="AH54" s="291">
        <f>(AD54*12)+AG54</f>
        <v>37180</v>
      </c>
      <c r="AI54" s="291">
        <f>U54*AH54</f>
        <v>483340</v>
      </c>
      <c r="AJ54" s="292">
        <f t="shared" si="11"/>
        <v>0</v>
      </c>
      <c r="AK54" s="292">
        <f t="shared" si="12"/>
        <v>0</v>
      </c>
      <c r="AL54" s="315">
        <v>13</v>
      </c>
      <c r="AM54" s="292">
        <v>503714</v>
      </c>
    </row>
    <row r="55" spans="1:39" x14ac:dyDescent="0.2">
      <c r="A55" s="534"/>
      <c r="B55" s="113"/>
      <c r="C55" s="113"/>
      <c r="D55" s="113"/>
      <c r="E55" s="116"/>
      <c r="F55" s="400"/>
      <c r="G55" s="438"/>
      <c r="H55" s="398"/>
      <c r="I55" s="297"/>
      <c r="J55" s="297"/>
      <c r="K55" s="298"/>
      <c r="L55" s="298"/>
      <c r="M55" s="298"/>
      <c r="N55" s="298"/>
      <c r="O55" s="283"/>
      <c r="P55" s="298"/>
      <c r="Q55" s="298"/>
      <c r="R55" s="283"/>
      <c r="S55" s="317"/>
      <c r="T55" s="270"/>
      <c r="U55" s="315"/>
      <c r="V55" s="398"/>
      <c r="W55" s="398"/>
      <c r="X55" s="297"/>
      <c r="Y55" s="297"/>
      <c r="Z55" s="298"/>
      <c r="AA55" s="298"/>
      <c r="AB55" s="298"/>
      <c r="AC55" s="298"/>
      <c r="AD55" s="308"/>
      <c r="AE55" s="297"/>
      <c r="AF55" s="297"/>
      <c r="AG55" s="285"/>
      <c r="AH55" s="270"/>
      <c r="AI55" s="270"/>
      <c r="AJ55" s="292"/>
      <c r="AK55" s="292"/>
      <c r="AL55" s="315"/>
      <c r="AM55" s="292"/>
    </row>
    <row r="56" spans="1:39" ht="13.5" thickBot="1" x14ac:dyDescent="0.25">
      <c r="A56" s="162"/>
      <c r="B56" s="169"/>
      <c r="C56" s="113"/>
      <c r="D56" s="113"/>
      <c r="E56" s="116"/>
      <c r="F56" s="246"/>
      <c r="G56" s="277"/>
      <c r="H56" s="277"/>
      <c r="I56" s="277"/>
      <c r="J56" s="278"/>
      <c r="K56" s="278"/>
      <c r="L56" s="278"/>
      <c r="M56" s="278"/>
      <c r="N56" s="278"/>
      <c r="O56" s="322"/>
      <c r="P56" s="278"/>
      <c r="Q56" s="278"/>
      <c r="R56" s="287"/>
      <c r="S56" s="323"/>
      <c r="T56" s="289"/>
      <c r="U56" s="324"/>
      <c r="V56" s="299"/>
      <c r="W56" s="299"/>
      <c r="X56" s="299"/>
      <c r="Y56" s="300"/>
      <c r="Z56" s="300"/>
      <c r="AA56" s="300"/>
      <c r="AB56" s="300"/>
      <c r="AC56" s="300"/>
      <c r="AD56" s="325"/>
      <c r="AE56" s="299"/>
      <c r="AF56" s="299"/>
      <c r="AG56" s="288"/>
      <c r="AH56" s="326"/>
      <c r="AI56" s="326"/>
      <c r="AJ56" s="326"/>
      <c r="AK56" s="326"/>
      <c r="AL56" s="324"/>
      <c r="AM56" s="292"/>
    </row>
    <row r="57" spans="1:39" s="394" customFormat="1" ht="21.75" customHeight="1" thickBot="1" x14ac:dyDescent="0.25">
      <c r="A57" s="1687" t="s">
        <v>4</v>
      </c>
      <c r="B57" s="1688"/>
      <c r="C57" s="1688"/>
      <c r="D57" s="1688"/>
      <c r="E57" s="1689"/>
      <c r="F57" s="473">
        <f>+F16</f>
        <v>419</v>
      </c>
      <c r="G57" s="468">
        <f>+G16</f>
        <v>105646.37999999999</v>
      </c>
      <c r="H57" s="468">
        <f>+H16</f>
        <v>112716</v>
      </c>
      <c r="I57" s="678"/>
      <c r="J57" s="679"/>
      <c r="K57" s="679"/>
      <c r="L57" s="679"/>
      <c r="M57" s="466">
        <f t="shared" ref="M57:N57" si="38">+M16</f>
        <v>12348</v>
      </c>
      <c r="N57" s="699">
        <f t="shared" si="38"/>
        <v>120</v>
      </c>
      <c r="O57" s="468">
        <f>+O16</f>
        <v>230830.37999999998</v>
      </c>
      <c r="P57" s="468">
        <f>+P16</f>
        <v>189000</v>
      </c>
      <c r="Q57" s="468">
        <f>+Q16</f>
        <v>83000</v>
      </c>
      <c r="R57" s="468">
        <f t="shared" ref="R57:W57" si="39">+R16</f>
        <v>272000</v>
      </c>
      <c r="S57" s="474">
        <f t="shared" si="39"/>
        <v>3041964.5600000005</v>
      </c>
      <c r="T57" s="471">
        <f t="shared" si="39"/>
        <v>36193157.040000007</v>
      </c>
      <c r="U57" s="475">
        <f t="shared" si="39"/>
        <v>464</v>
      </c>
      <c r="V57" s="468">
        <f t="shared" si="39"/>
        <v>105646.37999999999</v>
      </c>
      <c r="W57" s="468">
        <f t="shared" si="39"/>
        <v>112716</v>
      </c>
      <c r="X57" s="476"/>
      <c r="Y57" s="477"/>
      <c r="Z57" s="468"/>
      <c r="AA57" s="468"/>
      <c r="AB57" s="466">
        <f t="shared" ref="AB57:AC57" si="40">+AB16</f>
        <v>12348.09</v>
      </c>
      <c r="AC57" s="699">
        <f t="shared" si="40"/>
        <v>120</v>
      </c>
      <c r="AD57" s="466">
        <f t="shared" ref="AD57:AL57" si="41">+AD16</f>
        <v>230830.47</v>
      </c>
      <c r="AE57" s="468">
        <f t="shared" si="41"/>
        <v>189000</v>
      </c>
      <c r="AF57" s="468">
        <f t="shared" si="41"/>
        <v>83000</v>
      </c>
      <c r="AG57" s="470">
        <f t="shared" si="41"/>
        <v>272000</v>
      </c>
      <c r="AH57" s="471">
        <f t="shared" si="41"/>
        <v>3041965.6400000006</v>
      </c>
      <c r="AI57" s="471">
        <f t="shared" si="41"/>
        <v>41974955.280000009</v>
      </c>
      <c r="AJ57" s="471">
        <f t="shared" si="41"/>
        <v>1.0799999999871943</v>
      </c>
      <c r="AK57" s="471">
        <f t="shared" si="41"/>
        <v>5781798.2400000002</v>
      </c>
      <c r="AL57" s="475">
        <f t="shared" si="41"/>
        <v>546</v>
      </c>
      <c r="AM57" s="471">
        <f t="shared" ref="AM57" si="42">+AM16</f>
        <v>41076541</v>
      </c>
    </row>
    <row r="58" spans="1:39" x14ac:dyDescent="0.2">
      <c r="A58" s="1507" t="s">
        <v>298</v>
      </c>
      <c r="B58" s="1487"/>
      <c r="C58" s="1487"/>
      <c r="D58" s="1487"/>
      <c r="E58" s="1487"/>
      <c r="F58" s="1508"/>
      <c r="G58" s="1509"/>
      <c r="H58" s="1509"/>
      <c r="I58" s="163"/>
      <c r="J58" s="1509"/>
      <c r="K58" s="1509"/>
      <c r="L58" s="1509"/>
      <c r="M58" s="1509"/>
      <c r="N58" s="1509"/>
      <c r="O58" s="1509"/>
      <c r="P58" s="1509"/>
      <c r="Q58" s="1509"/>
      <c r="R58" s="1509"/>
      <c r="S58" s="1509"/>
      <c r="T58" s="1509"/>
      <c r="U58" s="1508"/>
      <c r="V58" s="1509"/>
      <c r="W58" s="1509"/>
      <c r="X58" s="163"/>
      <c r="Y58" s="1509"/>
      <c r="Z58" s="1509"/>
      <c r="AA58" s="1509"/>
      <c r="AB58" s="1509"/>
      <c r="AC58" s="1509"/>
      <c r="AD58" s="1510"/>
      <c r="AE58" s="1509"/>
      <c r="AF58" s="1509"/>
      <c r="AG58" s="1511"/>
      <c r="AH58" s="1511"/>
      <c r="AI58" s="7"/>
      <c r="AJ58" s="7"/>
    </row>
    <row r="59" spans="1:39" x14ac:dyDescent="0.2">
      <c r="A59" s="1698" t="s">
        <v>299</v>
      </c>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c r="AB59" s="1698"/>
      <c r="AC59" s="1698"/>
      <c r="AD59" s="1698"/>
      <c r="AE59" s="1698"/>
      <c r="AF59" s="1698"/>
      <c r="AG59" s="1698"/>
      <c r="AH59" s="1698"/>
      <c r="AI59" s="7"/>
      <c r="AJ59" s="7"/>
    </row>
    <row r="60" spans="1:39" x14ac:dyDescent="0.2">
      <c r="A60" s="1698" t="s">
        <v>300</v>
      </c>
      <c r="B60" s="1698"/>
      <c r="C60" s="1698"/>
      <c r="D60" s="1698"/>
      <c r="E60" s="1698"/>
      <c r="F60" s="1698"/>
      <c r="G60" s="1698"/>
      <c r="H60" s="1698"/>
      <c r="I60" s="1698"/>
      <c r="J60" s="1698"/>
      <c r="K60" s="1698"/>
      <c r="L60" s="1698"/>
      <c r="M60" s="1698"/>
      <c r="N60" s="1698"/>
      <c r="O60" s="1698"/>
      <c r="P60" s="1698"/>
      <c r="Q60" s="1698"/>
      <c r="R60" s="1698"/>
      <c r="S60" s="1698"/>
      <c r="T60" s="1698"/>
      <c r="U60" s="1698"/>
      <c r="V60" s="1698"/>
      <c r="W60" s="1698"/>
      <c r="X60" s="1698"/>
      <c r="Y60" s="1698"/>
      <c r="Z60" s="1698"/>
      <c r="AA60" s="1698"/>
      <c r="AB60" s="1698"/>
      <c r="AC60" s="1698"/>
      <c r="AD60" s="1698"/>
      <c r="AE60" s="1698"/>
      <c r="AF60" s="1698"/>
      <c r="AG60" s="1698"/>
      <c r="AH60" s="1698"/>
    </row>
    <row r="61" spans="1:39" x14ac:dyDescent="0.2">
      <c r="A61" s="1507" t="s">
        <v>301</v>
      </c>
      <c r="B61" s="166"/>
      <c r="C61" s="166"/>
      <c r="D61" s="166"/>
      <c r="E61" s="166"/>
      <c r="F61" s="166"/>
      <c r="G61" s="166"/>
      <c r="H61" s="166"/>
      <c r="I61" s="7"/>
      <c r="J61" s="7"/>
      <c r="K61" s="7"/>
      <c r="L61" s="7"/>
      <c r="M61" s="7"/>
      <c r="N61" s="7"/>
      <c r="O61" s="7"/>
      <c r="P61" s="7"/>
      <c r="Q61" s="7"/>
      <c r="R61" s="7"/>
      <c r="S61" s="7"/>
      <c r="T61" s="7"/>
      <c r="U61" s="7"/>
      <c r="V61" s="7"/>
      <c r="W61" s="7"/>
      <c r="X61" s="7"/>
      <c r="Y61" s="7"/>
      <c r="Z61" s="7"/>
      <c r="AA61" s="7"/>
      <c r="AB61" s="7"/>
      <c r="AC61" s="7"/>
      <c r="AD61" s="7"/>
      <c r="AE61" s="7"/>
      <c r="AF61" s="7"/>
      <c r="AG61" s="7"/>
      <c r="AH61" s="7"/>
    </row>
    <row r="62" spans="1:39" x14ac:dyDescent="0.2">
      <c r="A62" s="1657"/>
      <c r="B62" s="1657"/>
      <c r="C62" s="1657"/>
      <c r="D62" s="1657"/>
      <c r="E62" s="1657"/>
      <c r="F62" s="1657"/>
      <c r="G62" s="1657"/>
      <c r="H62" s="1657"/>
      <c r="I62" s="1657"/>
      <c r="J62" s="1657"/>
      <c r="K62" s="1657"/>
      <c r="L62" s="1657"/>
      <c r="M62" s="1657"/>
      <c r="N62" s="1657"/>
      <c r="O62" s="1657"/>
      <c r="P62" s="1657"/>
      <c r="Q62" s="1657"/>
      <c r="R62" s="1657"/>
      <c r="S62" s="1657"/>
      <c r="T62" s="1657"/>
      <c r="U62" s="1657"/>
      <c r="V62" s="1657"/>
      <c r="W62" s="1657"/>
      <c r="X62" s="1657"/>
      <c r="Y62" s="1657"/>
      <c r="Z62" s="1657"/>
      <c r="AA62" s="1657"/>
      <c r="AB62" s="1657"/>
      <c r="AC62" s="1657"/>
      <c r="AD62" s="1657"/>
      <c r="AE62" s="1657"/>
      <c r="AF62" s="1657"/>
      <c r="AG62" s="1657"/>
      <c r="AH62" s="1657"/>
    </row>
    <row r="63" spans="1:39" x14ac:dyDescent="0.2">
      <c r="A63" s="1647" t="s">
        <v>216</v>
      </c>
      <c r="B63" s="1647"/>
      <c r="C63" s="1647"/>
      <c r="D63" s="1647"/>
      <c r="E63" s="1647"/>
      <c r="F63" s="1647"/>
      <c r="G63" s="1647"/>
    </row>
    <row r="64" spans="1:39" x14ac:dyDescent="0.2">
      <c r="A64" s="1647" t="s">
        <v>431</v>
      </c>
      <c r="B64" s="1647"/>
      <c r="C64" s="1647"/>
      <c r="D64" s="1647"/>
      <c r="E64" s="1647"/>
      <c r="F64" s="1647"/>
      <c r="G64" s="1647"/>
    </row>
    <row r="65" spans="1:39" x14ac:dyDescent="0.2">
      <c r="A65" s="636"/>
      <c r="B65" s="636"/>
      <c r="C65" s="636"/>
      <c r="D65" s="636"/>
      <c r="E65" s="636"/>
      <c r="F65" s="636"/>
      <c r="G65" s="636"/>
    </row>
    <row r="66" spans="1:39" ht="18" x14ac:dyDescent="0.25">
      <c r="A66" s="1673" t="s">
        <v>613</v>
      </c>
      <c r="B66" s="1673"/>
      <c r="C66" s="1673"/>
      <c r="D66" s="1673"/>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1673"/>
      <c r="AJ66" s="1673"/>
      <c r="AK66" s="1673"/>
      <c r="AL66" s="1673"/>
      <c r="AM66" s="1673"/>
    </row>
    <row r="67" spans="1:39"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row>
    <row r="68" spans="1:39" ht="15.75" x14ac:dyDescent="0.25">
      <c r="A68" s="1674" t="s">
        <v>597</v>
      </c>
      <c r="B68" s="1674"/>
      <c r="C68" s="1674"/>
      <c r="D68" s="1674"/>
      <c r="E68" s="1674"/>
      <c r="F68" s="1674"/>
      <c r="G68" s="1674"/>
      <c r="H68" s="1674"/>
      <c r="I68" s="1674"/>
      <c r="J68" s="1674"/>
      <c r="K68" s="1674"/>
      <c r="L68" s="1674"/>
      <c r="M68" s="1674"/>
      <c r="N68" s="1674"/>
      <c r="O68" s="1674"/>
      <c r="P68" s="1674"/>
      <c r="Q68" s="1674"/>
      <c r="R68" s="1674"/>
      <c r="S68" s="1674"/>
      <c r="T68" s="1674"/>
      <c r="U68" s="1674"/>
      <c r="V68" s="1674"/>
      <c r="W68" s="1674"/>
      <c r="X68" s="1674"/>
      <c r="Y68" s="1674"/>
      <c r="Z68" s="1674"/>
      <c r="AA68" s="1674"/>
      <c r="AB68" s="1674"/>
      <c r="AC68" s="1674"/>
      <c r="AD68" s="1674"/>
      <c r="AE68" s="1674"/>
      <c r="AF68" s="1674"/>
      <c r="AG68" s="1674"/>
      <c r="AH68" s="1674"/>
      <c r="AI68" s="1674"/>
      <c r="AJ68" s="1674"/>
      <c r="AK68" s="1674"/>
      <c r="AL68" s="1674"/>
      <c r="AM68" s="1674"/>
    </row>
    <row r="69" spans="1:39"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row>
    <row r="70" spans="1:39" x14ac:dyDescent="0.2">
      <c r="A70" s="1675" t="s">
        <v>614</v>
      </c>
      <c r="B70" s="1675"/>
      <c r="C70" s="1675"/>
      <c r="D70" s="1675"/>
      <c r="E70" s="1675"/>
      <c r="F70" s="1675"/>
      <c r="G70" s="1675"/>
      <c r="H70" s="1675"/>
      <c r="I70" s="1675"/>
      <c r="J70" s="1675"/>
      <c r="K70" s="1675"/>
      <c r="L70" s="1675"/>
      <c r="M70" s="1675"/>
      <c r="N70" s="1675"/>
      <c r="O70" s="1675"/>
      <c r="P70" s="1675"/>
      <c r="Q70" s="1675"/>
      <c r="R70" s="1675"/>
      <c r="S70" s="1675"/>
      <c r="T70" s="1675"/>
      <c r="U70" s="1675"/>
      <c r="V70" s="1675"/>
      <c r="W70" s="1675"/>
      <c r="X70" s="1675"/>
      <c r="Y70" s="1675"/>
      <c r="Z70" s="1675"/>
      <c r="AA70" s="1675"/>
      <c r="AB70" s="1675"/>
      <c r="AC70" s="1675"/>
      <c r="AD70" s="1675"/>
      <c r="AE70" s="1675"/>
      <c r="AF70" s="1675"/>
      <c r="AG70" s="1675"/>
      <c r="AH70" s="1675"/>
      <c r="AI70" s="1675"/>
      <c r="AJ70" s="1675"/>
      <c r="AK70" s="1675"/>
      <c r="AL70" s="1675"/>
      <c r="AM70" s="1675"/>
    </row>
    <row r="71" spans="1:39"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row>
    <row r="72" spans="1:39" x14ac:dyDescent="0.2">
      <c r="A72" s="109" t="s">
        <v>103</v>
      </c>
      <c r="B72" s="7"/>
      <c r="C72" s="7"/>
      <c r="D72" s="109" t="s">
        <v>132</v>
      </c>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row>
    <row r="73" spans="1:39" x14ac:dyDescent="0.2">
      <c r="A73" s="109" t="s">
        <v>82</v>
      </c>
      <c r="B73" s="7"/>
      <c r="C73" s="7"/>
      <c r="D73" s="109" t="s">
        <v>0</v>
      </c>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pans="1:39"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pans="1:39" ht="13.5" thickBo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pans="1:39" ht="24.75" customHeight="1" thickBot="1" x14ac:dyDescent="0.25">
      <c r="A76" s="1660" t="s">
        <v>105</v>
      </c>
      <c r="B76" s="1661"/>
      <c r="C76" s="1661"/>
      <c r="D76" s="1661"/>
      <c r="E76" s="1662"/>
      <c r="F76" s="1666" t="s">
        <v>615</v>
      </c>
      <c r="G76" s="1667"/>
      <c r="H76" s="1667"/>
      <c r="I76" s="1667"/>
      <c r="J76" s="1667"/>
      <c r="K76" s="1667"/>
      <c r="L76" s="1667"/>
      <c r="M76" s="1667"/>
      <c r="N76" s="1667"/>
      <c r="O76" s="1667"/>
      <c r="P76" s="1667"/>
      <c r="Q76" s="1667"/>
      <c r="R76" s="1667"/>
      <c r="S76" s="1667"/>
      <c r="T76" s="1668"/>
      <c r="U76" s="1666" t="s">
        <v>616</v>
      </c>
      <c r="V76" s="1667"/>
      <c r="W76" s="1667"/>
      <c r="X76" s="1667"/>
      <c r="Y76" s="1667"/>
      <c r="Z76" s="1667"/>
      <c r="AA76" s="1667"/>
      <c r="AB76" s="1667"/>
      <c r="AC76" s="1667"/>
      <c r="AD76" s="1667"/>
      <c r="AE76" s="1667"/>
      <c r="AF76" s="1667"/>
      <c r="AG76" s="1667"/>
      <c r="AH76" s="1667"/>
      <c r="AI76" s="1668"/>
      <c r="AJ76" s="1658" t="s">
        <v>617</v>
      </c>
      <c r="AK76" s="1659"/>
      <c r="AL76" s="1658" t="s">
        <v>618</v>
      </c>
      <c r="AM76" s="1659"/>
    </row>
    <row r="77" spans="1:39" ht="165" customHeight="1" thickBot="1" x14ac:dyDescent="0.25">
      <c r="A77" s="1663"/>
      <c r="B77" s="1664"/>
      <c r="C77" s="1664"/>
      <c r="D77" s="1664"/>
      <c r="E77" s="1665"/>
      <c r="F77" s="1502" t="s">
        <v>79</v>
      </c>
      <c r="G77" s="1503" t="s">
        <v>158</v>
      </c>
      <c r="H77" s="1503" t="s">
        <v>159</v>
      </c>
      <c r="I77" s="1503" t="s">
        <v>160</v>
      </c>
      <c r="J77" s="1503" t="s">
        <v>161</v>
      </c>
      <c r="K77" s="1503" t="s">
        <v>162</v>
      </c>
      <c r="L77" s="1503" t="s">
        <v>163</v>
      </c>
      <c r="M77" s="1503" t="s">
        <v>164</v>
      </c>
      <c r="N77" s="1503" t="s">
        <v>165</v>
      </c>
      <c r="O77" s="1503" t="s">
        <v>166</v>
      </c>
      <c r="P77" s="1503" t="s">
        <v>167</v>
      </c>
      <c r="Q77" s="1503" t="s">
        <v>168</v>
      </c>
      <c r="R77" s="1503" t="s">
        <v>169</v>
      </c>
      <c r="S77" s="1504" t="s">
        <v>170</v>
      </c>
      <c r="T77" s="1505" t="s">
        <v>171</v>
      </c>
      <c r="U77" s="1502" t="s">
        <v>79</v>
      </c>
      <c r="V77" s="1503" t="s">
        <v>158</v>
      </c>
      <c r="W77" s="1503" t="s">
        <v>159</v>
      </c>
      <c r="X77" s="1503" t="s">
        <v>160</v>
      </c>
      <c r="Y77" s="1503" t="s">
        <v>161</v>
      </c>
      <c r="Z77" s="1503" t="s">
        <v>162</v>
      </c>
      <c r="AA77" s="1503" t="s">
        <v>163</v>
      </c>
      <c r="AB77" s="1503" t="s">
        <v>164</v>
      </c>
      <c r="AC77" s="1503" t="s">
        <v>165</v>
      </c>
      <c r="AD77" s="1503" t="s">
        <v>186</v>
      </c>
      <c r="AE77" s="1503" t="s">
        <v>167</v>
      </c>
      <c r="AF77" s="1503" t="s">
        <v>168</v>
      </c>
      <c r="AG77" s="1504" t="s">
        <v>169</v>
      </c>
      <c r="AH77" s="1506" t="s">
        <v>170</v>
      </c>
      <c r="AI77" s="1505" t="s">
        <v>674</v>
      </c>
      <c r="AJ77" s="1505" t="s">
        <v>172</v>
      </c>
      <c r="AK77" s="1505" t="s">
        <v>173</v>
      </c>
      <c r="AL77" s="1505" t="s">
        <v>79</v>
      </c>
      <c r="AM77" s="1505" t="s">
        <v>432</v>
      </c>
    </row>
    <row r="78" spans="1:39" ht="13.5" thickBot="1" x14ac:dyDescent="0.25">
      <c r="A78" s="153"/>
      <c r="B78" s="154"/>
      <c r="C78" s="154"/>
      <c r="D78" s="154"/>
      <c r="E78" s="155"/>
      <c r="F78" s="275"/>
      <c r="G78" s="231"/>
      <c r="H78" s="231"/>
      <c r="I78" s="231"/>
      <c r="J78" s="231"/>
      <c r="K78" s="231"/>
      <c r="L78" s="231"/>
      <c r="M78" s="231"/>
      <c r="N78" s="231"/>
      <c r="O78" s="272"/>
      <c r="P78" s="231"/>
      <c r="Q78" s="231"/>
      <c r="R78" s="272"/>
      <c r="S78" s="280"/>
      <c r="T78" s="268"/>
      <c r="U78" s="154"/>
      <c r="V78" s="250"/>
      <c r="W78" s="250"/>
      <c r="X78" s="250"/>
      <c r="Y78" s="250"/>
      <c r="Z78" s="250"/>
      <c r="AA78" s="250"/>
      <c r="AB78" s="250"/>
      <c r="AC78" s="250"/>
      <c r="AD78" s="263"/>
      <c r="AE78" s="250"/>
      <c r="AF78" s="250"/>
      <c r="AG78" s="279"/>
      <c r="AH78" s="271"/>
      <c r="AI78" s="268"/>
      <c r="AJ78" s="268"/>
      <c r="AK78" s="268"/>
      <c r="AL78" s="154"/>
      <c r="AM78" s="268"/>
    </row>
    <row r="79" spans="1:39" x14ac:dyDescent="0.2">
      <c r="A79" s="156"/>
      <c r="B79" s="113"/>
      <c r="C79" s="113"/>
      <c r="D79" s="113"/>
      <c r="E79" s="116"/>
      <c r="F79" s="232"/>
      <c r="G79" s="233"/>
      <c r="H79" s="233"/>
      <c r="I79" s="337"/>
      <c r="J79" s="259"/>
      <c r="K79" s="259"/>
      <c r="L79" s="259"/>
      <c r="M79" s="259"/>
      <c r="N79" s="274"/>
      <c r="O79" s="260"/>
      <c r="P79" s="274"/>
      <c r="Q79" s="274"/>
      <c r="R79" s="260"/>
      <c r="S79" s="335"/>
      <c r="T79" s="157"/>
      <c r="U79" s="232"/>
      <c r="V79" s="233"/>
      <c r="W79" s="233"/>
      <c r="X79" s="259"/>
      <c r="Y79" s="259"/>
      <c r="Z79" s="274"/>
      <c r="AA79" s="259"/>
      <c r="AB79" s="274"/>
      <c r="AC79" s="332"/>
      <c r="AD79" s="334"/>
      <c r="AE79" s="233"/>
      <c r="AF79" s="233"/>
      <c r="AG79" s="330"/>
      <c r="AH79" s="267"/>
      <c r="AI79" s="157"/>
      <c r="AJ79" s="266"/>
      <c r="AK79" s="269"/>
      <c r="AL79" s="232"/>
      <c r="AM79" s="157"/>
    </row>
    <row r="80" spans="1:39" x14ac:dyDescent="0.2">
      <c r="A80" s="1696" t="s">
        <v>134</v>
      </c>
      <c r="B80" s="1697"/>
      <c r="C80" s="1697"/>
      <c r="D80" s="1697"/>
      <c r="E80" s="116"/>
      <c r="F80" s="301">
        <f>SUM(F83:F88)</f>
        <v>185</v>
      </c>
      <c r="G80" s="276">
        <f>SUM(G83:G88)</f>
        <v>91500</v>
      </c>
      <c r="H80" s="341"/>
      <c r="I80" s="401"/>
      <c r="J80" s="341"/>
      <c r="K80" s="341"/>
      <c r="L80" s="341"/>
      <c r="M80" s="341"/>
      <c r="N80" s="402"/>
      <c r="O80" s="342">
        <f>SUM(O83:O88)</f>
        <v>91500</v>
      </c>
      <c r="P80" s="273">
        <f>SUM(P82:P88)</f>
        <v>183000</v>
      </c>
      <c r="Q80" s="273"/>
      <c r="R80" s="342">
        <f>SUM(R83:R88)</f>
        <v>183000</v>
      </c>
      <c r="S80" s="403">
        <f>SUM(S83:S88)</f>
        <v>1281000</v>
      </c>
      <c r="T80" s="344">
        <f>SUM(T83:T88)</f>
        <v>24361264</v>
      </c>
      <c r="U80" s="320">
        <f>SUM(U82:U88)</f>
        <v>188</v>
      </c>
      <c r="V80" s="276">
        <f>SUM(V82:V88)</f>
        <v>101000</v>
      </c>
      <c r="W80" s="341"/>
      <c r="X80" s="341"/>
      <c r="Y80" s="341"/>
      <c r="Z80" s="402"/>
      <c r="AA80" s="341"/>
      <c r="AB80" s="402"/>
      <c r="AC80" s="404"/>
      <c r="AD80" s="283">
        <f>SUM(AD81:AD88)</f>
        <v>101000</v>
      </c>
      <c r="AE80" s="276">
        <f t="shared" ref="AE80:AM80" si="43">SUM(AE82:AE88)</f>
        <v>202000</v>
      </c>
      <c r="AF80" s="276"/>
      <c r="AG80" s="368">
        <f t="shared" si="43"/>
        <v>202000</v>
      </c>
      <c r="AH80" s="368">
        <f t="shared" si="43"/>
        <v>1414000</v>
      </c>
      <c r="AI80" s="368">
        <f t="shared" si="43"/>
        <v>30941705</v>
      </c>
      <c r="AJ80" s="368">
        <f t="shared" si="43"/>
        <v>133000</v>
      </c>
      <c r="AK80" s="368">
        <f t="shared" si="43"/>
        <v>6580441</v>
      </c>
      <c r="AL80" s="653">
        <f t="shared" si="43"/>
        <v>188</v>
      </c>
      <c r="AM80" s="270">
        <f t="shared" si="43"/>
        <v>30941705</v>
      </c>
    </row>
    <row r="81" spans="1:39" x14ac:dyDescent="0.2">
      <c r="A81" s="1696" t="s">
        <v>135</v>
      </c>
      <c r="B81" s="1697"/>
      <c r="C81" s="1697"/>
      <c r="D81" s="1697"/>
      <c r="E81" s="116"/>
      <c r="F81" s="405"/>
      <c r="G81" s="341"/>
      <c r="H81" s="341"/>
      <c r="I81" s="401"/>
      <c r="J81" s="341"/>
      <c r="K81" s="341"/>
      <c r="L81" s="341"/>
      <c r="M81" s="341"/>
      <c r="N81" s="402"/>
      <c r="O81" s="406"/>
      <c r="P81" s="402"/>
      <c r="Q81" s="402"/>
      <c r="R81" s="406"/>
      <c r="S81" s="407"/>
      <c r="T81" s="408"/>
      <c r="U81" s="405"/>
      <c r="V81" s="341"/>
      <c r="W81" s="341"/>
      <c r="X81" s="341"/>
      <c r="Y81" s="341"/>
      <c r="Z81" s="402"/>
      <c r="AA81" s="341"/>
      <c r="AB81" s="402"/>
      <c r="AC81" s="404"/>
      <c r="AD81" s="409"/>
      <c r="AE81" s="341"/>
      <c r="AF81" s="341"/>
      <c r="AG81" s="410"/>
      <c r="AH81" s="411"/>
      <c r="AI81" s="408"/>
      <c r="AJ81" s="412"/>
      <c r="AK81" s="412"/>
      <c r="AL81" s="405"/>
      <c r="AM81" s="292"/>
    </row>
    <row r="82" spans="1:39" x14ac:dyDescent="0.2">
      <c r="A82" s="538"/>
      <c r="B82" s="113"/>
      <c r="C82" s="113"/>
      <c r="D82" s="113"/>
      <c r="E82" s="116"/>
      <c r="F82" s="265"/>
      <c r="G82" s="297"/>
      <c r="H82" s="297"/>
      <c r="I82" s="347"/>
      <c r="J82" s="298"/>
      <c r="K82" s="298"/>
      <c r="L82" s="298"/>
      <c r="M82" s="298"/>
      <c r="N82" s="298"/>
      <c r="O82" s="348"/>
      <c r="P82" s="298"/>
      <c r="Q82" s="298"/>
      <c r="R82" s="348"/>
      <c r="S82" s="413"/>
      <c r="T82" s="350"/>
      <c r="U82" s="414"/>
      <c r="V82" s="297"/>
      <c r="W82" s="298"/>
      <c r="X82" s="297"/>
      <c r="Y82" s="298"/>
      <c r="Z82" s="298"/>
      <c r="AA82" s="298"/>
      <c r="AB82" s="298"/>
      <c r="AC82" s="415"/>
      <c r="AD82" s="351"/>
      <c r="AE82" s="297"/>
      <c r="AF82" s="298"/>
      <c r="AG82" s="371"/>
      <c r="AH82" s="352"/>
      <c r="AI82" s="350"/>
      <c r="AJ82" s="352"/>
      <c r="AK82" s="352"/>
      <c r="AL82" s="414"/>
      <c r="AM82" s="292"/>
    </row>
    <row r="83" spans="1:39" x14ac:dyDescent="0.2">
      <c r="A83" s="1692" t="s">
        <v>209</v>
      </c>
      <c r="B83" s="1693"/>
      <c r="C83" s="1693"/>
      <c r="D83" s="1693"/>
      <c r="E83" s="116"/>
      <c r="F83" s="416">
        <v>1</v>
      </c>
      <c r="G83" s="298">
        <v>29000</v>
      </c>
      <c r="H83" s="418"/>
      <c r="I83" s="418"/>
      <c r="J83" s="418"/>
      <c r="K83" s="418"/>
      <c r="L83" s="418"/>
      <c r="M83" s="418"/>
      <c r="N83" s="418"/>
      <c r="O83" s="314">
        <f t="shared" ref="O83:O86" si="44">SUM(G83:N83)</f>
        <v>29000</v>
      </c>
      <c r="P83" s="298">
        <v>58000</v>
      </c>
      <c r="Q83" s="298"/>
      <c r="R83" s="284">
        <f t="shared" ref="R83" si="45">SUM(P83:Q83)</f>
        <v>58000</v>
      </c>
      <c r="S83" s="314">
        <f t="shared" ref="S83:S86" si="46">(O83*12)+R83</f>
        <v>406000</v>
      </c>
      <c r="T83" s="291">
        <f t="shared" ref="T83:T86" si="47">F83*S83</f>
        <v>406000</v>
      </c>
      <c r="U83" s="414">
        <v>1</v>
      </c>
      <c r="V83" s="417">
        <v>29000</v>
      </c>
      <c r="W83" s="297"/>
      <c r="X83" s="297"/>
      <c r="Y83" s="298"/>
      <c r="Z83" s="298"/>
      <c r="AA83" s="298"/>
      <c r="AB83" s="298"/>
      <c r="AC83" s="415"/>
      <c r="AD83" s="316">
        <f t="shared" ref="AD83:AD86" si="48">SUM(V83:AC83)</f>
        <v>29000</v>
      </c>
      <c r="AE83" s="298">
        <v>58000</v>
      </c>
      <c r="AF83" s="221"/>
      <c r="AG83" s="290">
        <f t="shared" ref="AG83:AG88" si="49">SUM(AE83:AF83)</f>
        <v>58000</v>
      </c>
      <c r="AH83" s="291">
        <f>(AD83*12)+AG83</f>
        <v>406000</v>
      </c>
      <c r="AI83" s="291">
        <f t="shared" ref="AI83:AI86" si="50">+U83*AH83</f>
        <v>406000</v>
      </c>
      <c r="AJ83" s="292">
        <f t="shared" ref="AJ83:AJ86" si="51">+AH83-S83</f>
        <v>0</v>
      </c>
      <c r="AK83" s="292">
        <f t="shared" ref="AK83:AK86" si="52">+AI83-T83</f>
        <v>0</v>
      </c>
      <c r="AL83" s="414">
        <v>1</v>
      </c>
      <c r="AM83" s="292">
        <v>406000</v>
      </c>
    </row>
    <row r="84" spans="1:39" x14ac:dyDescent="0.2">
      <c r="A84" s="1692" t="s">
        <v>208</v>
      </c>
      <c r="B84" s="1693"/>
      <c r="C84" s="1693"/>
      <c r="D84" s="1693"/>
      <c r="E84" s="116"/>
      <c r="F84" s="416">
        <v>15</v>
      </c>
      <c r="G84" s="298">
        <v>18000</v>
      </c>
      <c r="H84" s="418"/>
      <c r="I84" s="418"/>
      <c r="J84" s="418"/>
      <c r="K84" s="418"/>
      <c r="L84" s="418"/>
      <c r="M84" s="418"/>
      <c r="N84" s="418"/>
      <c r="O84" s="314">
        <f t="shared" si="44"/>
        <v>18000</v>
      </c>
      <c r="P84" s="298">
        <v>36000</v>
      </c>
      <c r="Q84" s="298"/>
      <c r="R84" s="284">
        <f t="shared" ref="R84:R86" si="53">SUM(P84:Q84)</f>
        <v>36000</v>
      </c>
      <c r="S84" s="314">
        <f t="shared" si="46"/>
        <v>252000</v>
      </c>
      <c r="T84" s="291">
        <f t="shared" si="47"/>
        <v>3780000</v>
      </c>
      <c r="U84" s="414">
        <v>15</v>
      </c>
      <c r="V84" s="417">
        <v>21000</v>
      </c>
      <c r="W84" s="297"/>
      <c r="X84" s="297"/>
      <c r="Y84" s="298"/>
      <c r="Z84" s="298"/>
      <c r="AA84" s="298"/>
      <c r="AB84" s="298"/>
      <c r="AC84" s="415"/>
      <c r="AD84" s="316">
        <f t="shared" si="48"/>
        <v>21000</v>
      </c>
      <c r="AE84" s="298">
        <v>42000</v>
      </c>
      <c r="AF84" s="221"/>
      <c r="AG84" s="290">
        <f t="shared" si="49"/>
        <v>42000</v>
      </c>
      <c r="AH84" s="291">
        <f t="shared" ref="AH84:AH86" si="54">(AD84*12)+AG84</f>
        <v>294000</v>
      </c>
      <c r="AI84" s="291">
        <f t="shared" si="50"/>
        <v>4410000</v>
      </c>
      <c r="AJ84" s="292">
        <f t="shared" si="51"/>
        <v>42000</v>
      </c>
      <c r="AK84" s="292">
        <f t="shared" si="52"/>
        <v>630000</v>
      </c>
      <c r="AL84" s="414">
        <v>15</v>
      </c>
      <c r="AM84" s="292">
        <v>4410000</v>
      </c>
    </row>
    <row r="85" spans="1:39" x14ac:dyDescent="0.2">
      <c r="A85" s="1692" t="s">
        <v>206</v>
      </c>
      <c r="B85" s="1693"/>
      <c r="C85" s="1693"/>
      <c r="D85" s="1693"/>
      <c r="E85" s="116"/>
      <c r="F85" s="416">
        <v>18</v>
      </c>
      <c r="G85" s="298">
        <v>19000</v>
      </c>
      <c r="H85" s="418"/>
      <c r="I85" s="418"/>
      <c r="J85" s="418"/>
      <c r="K85" s="418"/>
      <c r="L85" s="418"/>
      <c r="M85" s="418"/>
      <c r="N85" s="418"/>
      <c r="O85" s="314">
        <f t="shared" si="44"/>
        <v>19000</v>
      </c>
      <c r="P85" s="298">
        <v>38000</v>
      </c>
      <c r="Q85" s="298"/>
      <c r="R85" s="284">
        <f t="shared" si="53"/>
        <v>38000</v>
      </c>
      <c r="S85" s="314">
        <f t="shared" si="46"/>
        <v>266000</v>
      </c>
      <c r="T85" s="291">
        <f t="shared" si="47"/>
        <v>4788000</v>
      </c>
      <c r="U85" s="414">
        <v>19</v>
      </c>
      <c r="V85" s="417">
        <v>20000</v>
      </c>
      <c r="W85" s="297"/>
      <c r="X85" s="297"/>
      <c r="Y85" s="298"/>
      <c r="Z85" s="298"/>
      <c r="AA85" s="298"/>
      <c r="AB85" s="298"/>
      <c r="AC85" s="415"/>
      <c r="AD85" s="316">
        <f t="shared" si="48"/>
        <v>20000</v>
      </c>
      <c r="AE85" s="298">
        <v>40000</v>
      </c>
      <c r="AF85" s="298"/>
      <c r="AG85" s="290">
        <f t="shared" si="49"/>
        <v>40000</v>
      </c>
      <c r="AH85" s="291">
        <f t="shared" si="54"/>
        <v>280000</v>
      </c>
      <c r="AI85" s="291">
        <f t="shared" si="50"/>
        <v>5320000</v>
      </c>
      <c r="AJ85" s="292">
        <f t="shared" si="51"/>
        <v>14000</v>
      </c>
      <c r="AK85" s="292">
        <f t="shared" si="52"/>
        <v>532000</v>
      </c>
      <c r="AL85" s="414">
        <v>19</v>
      </c>
      <c r="AM85" s="292">
        <v>5320000</v>
      </c>
    </row>
    <row r="86" spans="1:39" x14ac:dyDescent="0.2">
      <c r="A86" s="1692" t="s">
        <v>207</v>
      </c>
      <c r="B86" s="1693"/>
      <c r="C86" s="1693"/>
      <c r="D86" s="1693"/>
      <c r="E86" s="116"/>
      <c r="F86" s="416">
        <v>15</v>
      </c>
      <c r="G86" s="298">
        <v>15000</v>
      </c>
      <c r="H86" s="418"/>
      <c r="I86" s="418"/>
      <c r="J86" s="418"/>
      <c r="K86" s="418"/>
      <c r="L86" s="418"/>
      <c r="M86" s="418"/>
      <c r="N86" s="418"/>
      <c r="O86" s="314">
        <f t="shared" si="44"/>
        <v>15000</v>
      </c>
      <c r="P86" s="298">
        <v>30000</v>
      </c>
      <c r="Q86" s="298"/>
      <c r="R86" s="284">
        <f t="shared" si="53"/>
        <v>30000</v>
      </c>
      <c r="S86" s="314">
        <f t="shared" si="46"/>
        <v>210000</v>
      </c>
      <c r="T86" s="291">
        <f t="shared" si="47"/>
        <v>3150000</v>
      </c>
      <c r="U86" s="414">
        <v>15</v>
      </c>
      <c r="V86" s="417">
        <v>16000</v>
      </c>
      <c r="W86" s="297"/>
      <c r="X86" s="297"/>
      <c r="Y86" s="298"/>
      <c r="Z86" s="298"/>
      <c r="AA86" s="298"/>
      <c r="AB86" s="298"/>
      <c r="AC86" s="415"/>
      <c r="AD86" s="316">
        <f t="shared" si="48"/>
        <v>16000</v>
      </c>
      <c r="AE86" s="298">
        <v>32000</v>
      </c>
      <c r="AF86" s="298"/>
      <c r="AG86" s="290">
        <f t="shared" si="49"/>
        <v>32000</v>
      </c>
      <c r="AH86" s="291">
        <f t="shared" si="54"/>
        <v>224000</v>
      </c>
      <c r="AI86" s="291">
        <f t="shared" si="50"/>
        <v>3360000</v>
      </c>
      <c r="AJ86" s="292">
        <f t="shared" si="51"/>
        <v>14000</v>
      </c>
      <c r="AK86" s="292">
        <f t="shared" si="52"/>
        <v>210000</v>
      </c>
      <c r="AL86" s="414">
        <v>15</v>
      </c>
      <c r="AM86" s="292">
        <v>3360000</v>
      </c>
    </row>
    <row r="87" spans="1:39" x14ac:dyDescent="0.2">
      <c r="A87" s="1671" t="s">
        <v>213</v>
      </c>
      <c r="B87" s="1672"/>
      <c r="C87" s="1672"/>
      <c r="D87" s="1672"/>
      <c r="E87" s="116"/>
      <c r="F87" s="416">
        <v>95</v>
      </c>
      <c r="G87" s="298">
        <v>8000</v>
      </c>
      <c r="H87" s="418"/>
      <c r="I87" s="418"/>
      <c r="J87" s="418"/>
      <c r="K87" s="418"/>
      <c r="L87" s="418"/>
      <c r="M87" s="418"/>
      <c r="N87" s="418"/>
      <c r="O87" s="314">
        <f t="shared" ref="O87:O88" si="55">SUM(G87:N87)</f>
        <v>8000</v>
      </c>
      <c r="P87" s="298">
        <v>16000</v>
      </c>
      <c r="Q87" s="298"/>
      <c r="R87" s="284">
        <f t="shared" ref="R87:R88" si="56">SUM(P87:Q87)</f>
        <v>16000</v>
      </c>
      <c r="S87" s="314">
        <f t="shared" ref="S87:S88" si="57">(O87*12)+R87</f>
        <v>112000</v>
      </c>
      <c r="T87" s="291">
        <v>10802264</v>
      </c>
      <c r="U87" s="313">
        <v>97</v>
      </c>
      <c r="V87" s="417">
        <v>11000</v>
      </c>
      <c r="W87" s="221"/>
      <c r="X87" s="293"/>
      <c r="Y87" s="293"/>
      <c r="Z87" s="221"/>
      <c r="AA87" s="221"/>
      <c r="AB87" s="293"/>
      <c r="AC87" s="396"/>
      <c r="AD87" s="316">
        <f t="shared" ref="AD87" si="58">SUM(V87:AC87)</f>
        <v>11000</v>
      </c>
      <c r="AE87" s="298">
        <v>22000</v>
      </c>
      <c r="AF87" s="298"/>
      <c r="AG87" s="290">
        <f t="shared" si="49"/>
        <v>22000</v>
      </c>
      <c r="AH87" s="291">
        <f t="shared" ref="AH87:AH88" si="59">(AD87*12)+AG87</f>
        <v>154000</v>
      </c>
      <c r="AI87" s="291">
        <v>15149705</v>
      </c>
      <c r="AJ87" s="292">
        <f>+AH87-S87</f>
        <v>42000</v>
      </c>
      <c r="AK87" s="292">
        <f>+AI87-T87</f>
        <v>4347441</v>
      </c>
      <c r="AL87" s="313">
        <v>97</v>
      </c>
      <c r="AM87" s="292">
        <v>15149705</v>
      </c>
    </row>
    <row r="88" spans="1:39" x14ac:dyDescent="0.2">
      <c r="A88" s="1671" t="s">
        <v>214</v>
      </c>
      <c r="B88" s="1672"/>
      <c r="C88" s="1672"/>
      <c r="D88" s="1672"/>
      <c r="E88" s="116"/>
      <c r="F88" s="416">
        <v>41</v>
      </c>
      <c r="G88" s="298">
        <v>2500</v>
      </c>
      <c r="H88" s="418"/>
      <c r="I88" s="418"/>
      <c r="J88" s="418"/>
      <c r="K88" s="418"/>
      <c r="L88" s="418"/>
      <c r="M88" s="418"/>
      <c r="N88" s="418"/>
      <c r="O88" s="314">
        <f t="shared" si="55"/>
        <v>2500</v>
      </c>
      <c r="P88" s="298">
        <v>5000</v>
      </c>
      <c r="Q88" s="298"/>
      <c r="R88" s="284">
        <f t="shared" si="56"/>
        <v>5000</v>
      </c>
      <c r="S88" s="314">
        <f t="shared" si="57"/>
        <v>35000</v>
      </c>
      <c r="T88" s="291">
        <f t="shared" ref="T88" si="60">F88*S88</f>
        <v>1435000</v>
      </c>
      <c r="U88" s="313">
        <v>41</v>
      </c>
      <c r="V88" s="417">
        <v>4000</v>
      </c>
      <c r="W88" s="221"/>
      <c r="X88" s="293"/>
      <c r="Y88" s="293"/>
      <c r="Z88" s="221"/>
      <c r="AA88" s="221"/>
      <c r="AB88" s="293"/>
      <c r="AC88" s="396"/>
      <c r="AD88" s="316">
        <f>SUM(V88:AC88)</f>
        <v>4000</v>
      </c>
      <c r="AE88" s="298">
        <v>8000</v>
      </c>
      <c r="AF88" s="298"/>
      <c r="AG88" s="290">
        <f t="shared" si="49"/>
        <v>8000</v>
      </c>
      <c r="AH88" s="291">
        <f t="shared" si="59"/>
        <v>56000</v>
      </c>
      <c r="AI88" s="291">
        <f t="shared" ref="AI88" si="61">+U88*AH88</f>
        <v>2296000</v>
      </c>
      <c r="AJ88" s="292">
        <f>+AH88-S88</f>
        <v>21000</v>
      </c>
      <c r="AK88" s="292">
        <f>+AI88-T88</f>
        <v>861000</v>
      </c>
      <c r="AL88" s="313">
        <v>41</v>
      </c>
      <c r="AM88" s="292">
        <v>2296000</v>
      </c>
    </row>
    <row r="89" spans="1:39" x14ac:dyDescent="0.2">
      <c r="A89" s="159"/>
      <c r="B89" s="397"/>
      <c r="C89" s="397"/>
      <c r="D89" s="397"/>
      <c r="E89" s="116"/>
      <c r="F89" s="240"/>
      <c r="G89" s="239"/>
      <c r="H89" s="241"/>
      <c r="I89" s="256"/>
      <c r="J89" s="241"/>
      <c r="K89" s="241"/>
      <c r="L89" s="241"/>
      <c r="M89" s="241"/>
      <c r="N89" s="241"/>
      <c r="O89" s="242"/>
      <c r="P89" s="298"/>
      <c r="Q89" s="241"/>
      <c r="R89" s="242"/>
      <c r="S89" s="336"/>
      <c r="T89" s="161"/>
      <c r="U89" s="329"/>
      <c r="V89" s="239"/>
      <c r="W89" s="239"/>
      <c r="X89" s="239"/>
      <c r="Y89" s="241"/>
      <c r="Z89" s="241"/>
      <c r="AA89" s="241"/>
      <c r="AB89" s="241"/>
      <c r="AC89" s="333"/>
      <c r="AD89" s="251"/>
      <c r="AE89" s="417"/>
      <c r="AF89" s="239"/>
      <c r="AG89" s="331"/>
      <c r="AH89" s="228"/>
      <c r="AI89" s="161"/>
      <c r="AJ89" s="228"/>
      <c r="AK89" s="228"/>
      <c r="AL89" s="329"/>
      <c r="AM89" s="292"/>
    </row>
    <row r="90" spans="1:39" ht="21" customHeight="1" thickBot="1" x14ac:dyDescent="0.25">
      <c r="A90" s="160"/>
      <c r="B90" s="113"/>
      <c r="C90" s="113"/>
      <c r="D90" s="113"/>
      <c r="E90" s="116"/>
      <c r="F90" s="240"/>
      <c r="G90" s="239"/>
      <c r="H90" s="241"/>
      <c r="I90" s="256"/>
      <c r="J90" s="241"/>
      <c r="K90" s="241"/>
      <c r="L90" s="241"/>
      <c r="M90" s="241"/>
      <c r="N90" s="241"/>
      <c r="O90" s="242"/>
      <c r="P90" s="241"/>
      <c r="Q90" s="241"/>
      <c r="R90" s="242"/>
      <c r="S90" s="336"/>
      <c r="T90" s="161"/>
      <c r="U90" s="329"/>
      <c r="V90" s="239"/>
      <c r="W90" s="239"/>
      <c r="X90" s="239"/>
      <c r="Y90" s="241"/>
      <c r="Z90" s="241"/>
      <c r="AA90" s="241"/>
      <c r="AB90" s="241"/>
      <c r="AC90" s="333"/>
      <c r="AD90" s="251"/>
      <c r="AE90" s="239"/>
      <c r="AF90" s="239"/>
      <c r="AG90" s="331"/>
      <c r="AH90" s="228"/>
      <c r="AI90" s="161"/>
      <c r="AJ90" s="228"/>
      <c r="AK90" s="228"/>
      <c r="AL90" s="329"/>
      <c r="AM90" s="161"/>
    </row>
    <row r="91" spans="1:39" s="394" customFormat="1" ht="17.25" customHeight="1" thickBot="1" x14ac:dyDescent="0.25">
      <c r="A91" s="1687" t="s">
        <v>4</v>
      </c>
      <c r="B91" s="1688"/>
      <c r="C91" s="1688"/>
      <c r="D91" s="1688"/>
      <c r="E91" s="1689"/>
      <c r="F91" s="523">
        <f>+F80</f>
        <v>185</v>
      </c>
      <c r="G91" s="468">
        <f>+G80</f>
        <v>91500</v>
      </c>
      <c r="H91" s="469"/>
      <c r="I91" s="524"/>
      <c r="J91" s="469"/>
      <c r="K91" s="476"/>
      <c r="L91" s="469"/>
      <c r="M91" s="476"/>
      <c r="N91" s="476"/>
      <c r="O91" s="468">
        <f>+O80</f>
        <v>91500</v>
      </c>
      <c r="P91" s="468">
        <f>+P80</f>
        <v>183000</v>
      </c>
      <c r="Q91" s="468"/>
      <c r="R91" s="468">
        <f>+R80</f>
        <v>183000</v>
      </c>
      <c r="S91" s="472">
        <f>+S80</f>
        <v>1281000</v>
      </c>
      <c r="T91" s="471">
        <f>+T80</f>
        <v>24361264</v>
      </c>
      <c r="U91" s="465">
        <f>+U80</f>
        <v>188</v>
      </c>
      <c r="V91" s="468">
        <f>+V80</f>
        <v>101000</v>
      </c>
      <c r="W91" s="525"/>
      <c r="X91" s="525"/>
      <c r="Y91" s="525"/>
      <c r="Z91" s="526"/>
      <c r="AA91" s="525"/>
      <c r="AB91" s="526"/>
      <c r="AC91" s="527"/>
      <c r="AD91" s="466">
        <f t="shared" ref="AD91:AM91" si="62">+AD80</f>
        <v>101000</v>
      </c>
      <c r="AE91" s="468">
        <f t="shared" si="62"/>
        <v>202000</v>
      </c>
      <c r="AF91" s="468"/>
      <c r="AG91" s="472">
        <f t="shared" si="62"/>
        <v>202000</v>
      </c>
      <c r="AH91" s="471">
        <f t="shared" si="62"/>
        <v>1414000</v>
      </c>
      <c r="AI91" s="471">
        <f t="shared" si="62"/>
        <v>30941705</v>
      </c>
      <c r="AJ91" s="471">
        <f t="shared" si="62"/>
        <v>133000</v>
      </c>
      <c r="AK91" s="471">
        <f t="shared" si="62"/>
        <v>6580441</v>
      </c>
      <c r="AL91" s="465">
        <f t="shared" si="62"/>
        <v>188</v>
      </c>
      <c r="AM91" s="471">
        <f t="shared" si="62"/>
        <v>30941705</v>
      </c>
    </row>
    <row r="92" spans="1:39" x14ac:dyDescent="0.2">
      <c r="A92" s="1686"/>
      <c r="B92" s="1686"/>
      <c r="C92" s="1686"/>
      <c r="D92" s="1686"/>
      <c r="E92" s="1686"/>
      <c r="F92" s="1686"/>
      <c r="G92" s="1686"/>
      <c r="H92" s="1686"/>
      <c r="I92" s="1686"/>
      <c r="J92" s="1686"/>
      <c r="K92" s="1686"/>
      <c r="L92" s="1686"/>
      <c r="M92" s="1686"/>
      <c r="N92" s="1686"/>
      <c r="O92" s="1686"/>
      <c r="P92" s="1686"/>
      <c r="Q92" s="1686"/>
      <c r="R92" s="1686"/>
      <c r="S92" s="1686"/>
      <c r="T92" s="1686"/>
      <c r="U92" s="1686"/>
      <c r="V92" s="1686"/>
      <c r="W92" s="1686"/>
      <c r="X92" s="1686"/>
      <c r="Y92" s="1686"/>
      <c r="Z92" s="1686"/>
      <c r="AA92" s="1686"/>
      <c r="AB92" s="1686"/>
      <c r="AC92" s="1686"/>
      <c r="AD92" s="1686"/>
      <c r="AE92" s="1686"/>
      <c r="AF92" s="1686"/>
      <c r="AG92" s="1686"/>
      <c r="AH92" s="1686"/>
      <c r="AI92" s="127"/>
      <c r="AJ92" s="127"/>
    </row>
    <row r="93" spans="1:39" x14ac:dyDescent="0.2">
      <c r="A93" s="1558"/>
      <c r="B93" s="1558"/>
      <c r="C93" s="1558"/>
      <c r="D93" s="1558"/>
      <c r="E93" s="1558"/>
      <c r="F93" s="1558"/>
      <c r="G93" s="1558"/>
      <c r="H93" s="1558"/>
      <c r="I93" s="1558"/>
      <c r="J93" s="1558"/>
      <c r="K93" s="1558"/>
      <c r="L93" s="1558"/>
      <c r="M93" s="1558"/>
      <c r="N93" s="1558"/>
      <c r="O93" s="1558"/>
      <c r="P93" s="1558"/>
      <c r="Q93" s="1558"/>
      <c r="R93" s="1558"/>
      <c r="S93" s="1558"/>
      <c r="T93" s="1558"/>
      <c r="U93" s="1558"/>
      <c r="V93" s="1558"/>
      <c r="W93" s="1558"/>
      <c r="X93" s="1558"/>
      <c r="Y93" s="1558"/>
      <c r="Z93" s="1558"/>
      <c r="AA93" s="1558"/>
      <c r="AB93" s="1558"/>
      <c r="AC93" s="1558"/>
      <c r="AD93" s="1558"/>
      <c r="AE93" s="1558"/>
      <c r="AF93" s="1558"/>
      <c r="AG93" s="1558"/>
      <c r="AH93" s="1558"/>
      <c r="AI93" s="127"/>
      <c r="AJ93" s="127"/>
    </row>
    <row r="94" spans="1:39" x14ac:dyDescent="0.2">
      <c r="A94" s="1558"/>
      <c r="B94" s="1558"/>
      <c r="C94" s="1558"/>
      <c r="D94" s="1558"/>
      <c r="E94" s="1558"/>
      <c r="F94" s="1558"/>
      <c r="G94" s="1558"/>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27"/>
      <c r="AJ94" s="127"/>
    </row>
    <row r="95" spans="1:39" x14ac:dyDescent="0.2">
      <c r="A95" s="1558"/>
      <c r="B95" s="1558"/>
      <c r="C95" s="1558"/>
      <c r="D95" s="1558"/>
      <c r="E95" s="1558"/>
      <c r="F95" s="1558"/>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27"/>
      <c r="AJ95" s="127"/>
    </row>
    <row r="96" spans="1:39" x14ac:dyDescent="0.2">
      <c r="A96" s="1647" t="s">
        <v>216</v>
      </c>
      <c r="B96" s="1647"/>
      <c r="C96" s="1647"/>
      <c r="D96" s="1647"/>
      <c r="E96" s="1647"/>
      <c r="F96" s="1647"/>
      <c r="G96" s="1647"/>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27"/>
      <c r="AJ96" s="127"/>
    </row>
    <row r="97" spans="1:39" x14ac:dyDescent="0.2">
      <c r="A97" s="1647" t="s">
        <v>431</v>
      </c>
      <c r="B97" s="1647"/>
      <c r="C97" s="1647"/>
      <c r="D97" s="1647"/>
      <c r="E97" s="1647"/>
      <c r="F97" s="1647"/>
      <c r="G97" s="1647"/>
    </row>
    <row r="98" spans="1:39" ht="18" x14ac:dyDescent="0.25">
      <c r="A98" s="1673" t="s">
        <v>613</v>
      </c>
      <c r="B98" s="1673"/>
      <c r="C98" s="1673"/>
      <c r="D98" s="1673"/>
      <c r="E98" s="1673"/>
      <c r="F98" s="1673"/>
      <c r="G98" s="1673"/>
      <c r="H98" s="1673"/>
      <c r="I98" s="1673"/>
      <c r="J98" s="1673"/>
      <c r="K98" s="1673"/>
      <c r="L98" s="1673"/>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3"/>
      <c r="AK98" s="1673"/>
      <c r="AL98" s="1673"/>
      <c r="AM98" s="1673"/>
    </row>
    <row r="99" spans="1:39"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1:39" ht="15.75" x14ac:dyDescent="0.25">
      <c r="A100" s="1674" t="s">
        <v>597</v>
      </c>
      <c r="B100" s="1674"/>
      <c r="C100" s="1674"/>
      <c r="D100" s="1674"/>
      <c r="E100" s="1674"/>
      <c r="F100" s="1674"/>
      <c r="G100" s="1674"/>
      <c r="H100" s="1674"/>
      <c r="I100" s="1674"/>
      <c r="J100" s="1674"/>
      <c r="K100" s="1674"/>
      <c r="L100" s="1674"/>
      <c r="M100" s="1674"/>
      <c r="N100" s="1674"/>
      <c r="O100" s="1674"/>
      <c r="P100" s="1674"/>
      <c r="Q100" s="1674"/>
      <c r="R100" s="1674"/>
      <c r="S100" s="1674"/>
      <c r="T100" s="1674"/>
      <c r="U100" s="1674"/>
      <c r="V100" s="1674"/>
      <c r="W100" s="1674"/>
      <c r="X100" s="1674"/>
      <c r="Y100" s="1674"/>
      <c r="Z100" s="1674"/>
      <c r="AA100" s="1674"/>
      <c r="AB100" s="1674"/>
      <c r="AC100" s="1674"/>
      <c r="AD100" s="1674"/>
      <c r="AE100" s="1674"/>
      <c r="AF100" s="1674"/>
      <c r="AG100" s="1674"/>
      <c r="AH100" s="1674"/>
      <c r="AI100" s="1674"/>
      <c r="AJ100" s="1674"/>
      <c r="AK100" s="1674"/>
      <c r="AL100" s="1674"/>
      <c r="AM100" s="1674"/>
    </row>
    <row r="101" spans="1:39"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row>
    <row r="102" spans="1:39" x14ac:dyDescent="0.2">
      <c r="A102" s="1675" t="s">
        <v>614</v>
      </c>
      <c r="B102" s="1675"/>
      <c r="C102" s="1675"/>
      <c r="D102" s="1675"/>
      <c r="E102" s="1675"/>
      <c r="F102" s="1675"/>
      <c r="G102" s="1675"/>
      <c r="H102" s="1675"/>
      <c r="I102" s="1675"/>
      <c r="J102" s="1675"/>
      <c r="K102" s="1675"/>
      <c r="L102" s="1675"/>
      <c r="M102" s="1675"/>
      <c r="N102" s="1675"/>
      <c r="O102" s="1675"/>
      <c r="P102" s="1675"/>
      <c r="Q102" s="1675"/>
      <c r="R102" s="1675"/>
      <c r="S102" s="1675"/>
      <c r="T102" s="1675"/>
      <c r="U102" s="1675"/>
      <c r="V102" s="1675"/>
      <c r="W102" s="1675"/>
      <c r="X102" s="1675"/>
      <c r="Y102" s="1675"/>
      <c r="Z102" s="1675"/>
      <c r="AA102" s="1675"/>
      <c r="AB102" s="1675"/>
      <c r="AC102" s="1675"/>
      <c r="AD102" s="1675"/>
      <c r="AE102" s="1675"/>
      <c r="AF102" s="1675"/>
      <c r="AG102" s="1675"/>
      <c r="AH102" s="1675"/>
      <c r="AI102" s="1675"/>
      <c r="AJ102" s="1675"/>
      <c r="AK102" s="1675"/>
      <c r="AL102" s="1675"/>
      <c r="AM102" s="1675"/>
    </row>
    <row r="103" spans="1:39"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row>
    <row r="104" spans="1:39" x14ac:dyDescent="0.2">
      <c r="A104" s="109" t="s">
        <v>103</v>
      </c>
      <c r="B104" s="7"/>
      <c r="C104" s="7"/>
      <c r="D104" s="109" t="s">
        <v>197</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9" x14ac:dyDescent="0.2">
      <c r="A105" s="109" t="s">
        <v>82</v>
      </c>
      <c r="B105" s="7"/>
      <c r="C105" s="7"/>
      <c r="D105" s="109" t="s">
        <v>0</v>
      </c>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9" ht="13.5" thickBo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row>
    <row r="107" spans="1:39" ht="26.25" customHeight="1" thickBot="1" x14ac:dyDescent="0.25">
      <c r="A107" s="1660" t="s">
        <v>105</v>
      </c>
      <c r="B107" s="1661"/>
      <c r="C107" s="1661"/>
      <c r="D107" s="1661"/>
      <c r="E107" s="1662"/>
      <c r="F107" s="1666" t="s">
        <v>615</v>
      </c>
      <c r="G107" s="1667"/>
      <c r="H107" s="1667"/>
      <c r="I107" s="1667"/>
      <c r="J107" s="1667"/>
      <c r="K107" s="1667"/>
      <c r="L107" s="1667"/>
      <c r="M107" s="1667"/>
      <c r="N107" s="1667"/>
      <c r="O107" s="1667"/>
      <c r="P107" s="1667"/>
      <c r="Q107" s="1667"/>
      <c r="R107" s="1667"/>
      <c r="S107" s="1667"/>
      <c r="T107" s="1668"/>
      <c r="U107" s="1666" t="s">
        <v>616</v>
      </c>
      <c r="V107" s="1667"/>
      <c r="W107" s="1667"/>
      <c r="X107" s="1667"/>
      <c r="Y107" s="1667"/>
      <c r="Z107" s="1667"/>
      <c r="AA107" s="1667"/>
      <c r="AB107" s="1667"/>
      <c r="AC107" s="1667"/>
      <c r="AD107" s="1667"/>
      <c r="AE107" s="1667"/>
      <c r="AF107" s="1667"/>
      <c r="AG107" s="1667"/>
      <c r="AH107" s="1667"/>
      <c r="AI107" s="1668"/>
      <c r="AJ107" s="1658" t="s">
        <v>617</v>
      </c>
      <c r="AK107" s="1659"/>
      <c r="AL107" s="1658" t="s">
        <v>618</v>
      </c>
      <c r="AM107" s="1659"/>
    </row>
    <row r="108" spans="1:39" ht="189.75" customHeight="1" thickBot="1" x14ac:dyDescent="0.25">
      <c r="A108" s="1663"/>
      <c r="B108" s="1664"/>
      <c r="C108" s="1664"/>
      <c r="D108" s="1664"/>
      <c r="E108" s="1665"/>
      <c r="F108" s="1502" t="s">
        <v>79</v>
      </c>
      <c r="G108" s="1503" t="s">
        <v>158</v>
      </c>
      <c r="H108" s="1503" t="s">
        <v>159</v>
      </c>
      <c r="I108" s="1503" t="s">
        <v>160</v>
      </c>
      <c r="J108" s="1503" t="s">
        <v>161</v>
      </c>
      <c r="K108" s="1503" t="s">
        <v>162</v>
      </c>
      <c r="L108" s="1503" t="s">
        <v>163</v>
      </c>
      <c r="M108" s="1503" t="s">
        <v>164</v>
      </c>
      <c r="N108" s="1503" t="s">
        <v>165</v>
      </c>
      <c r="O108" s="1503" t="s">
        <v>166</v>
      </c>
      <c r="P108" s="1503" t="s">
        <v>167</v>
      </c>
      <c r="Q108" s="1503" t="s">
        <v>168</v>
      </c>
      <c r="R108" s="1503" t="s">
        <v>169</v>
      </c>
      <c r="S108" s="1504" t="s">
        <v>170</v>
      </c>
      <c r="T108" s="1505" t="s">
        <v>171</v>
      </c>
      <c r="U108" s="1502" t="s">
        <v>79</v>
      </c>
      <c r="V108" s="1503" t="s">
        <v>158</v>
      </c>
      <c r="W108" s="1503" t="s">
        <v>159</v>
      </c>
      <c r="X108" s="1503" t="s">
        <v>160</v>
      </c>
      <c r="Y108" s="1503" t="s">
        <v>161</v>
      </c>
      <c r="Z108" s="1503" t="s">
        <v>162</v>
      </c>
      <c r="AA108" s="1503" t="s">
        <v>163</v>
      </c>
      <c r="AB108" s="1503" t="s">
        <v>164</v>
      </c>
      <c r="AC108" s="1503" t="s">
        <v>165</v>
      </c>
      <c r="AD108" s="1503" t="s">
        <v>186</v>
      </c>
      <c r="AE108" s="1503" t="s">
        <v>167</v>
      </c>
      <c r="AF108" s="1503" t="s">
        <v>168</v>
      </c>
      <c r="AG108" s="1504" t="s">
        <v>169</v>
      </c>
      <c r="AH108" s="1506" t="s">
        <v>170</v>
      </c>
      <c r="AI108" s="1505" t="s">
        <v>674</v>
      </c>
      <c r="AJ108" s="1505" t="s">
        <v>172</v>
      </c>
      <c r="AK108" s="1505" t="s">
        <v>173</v>
      </c>
      <c r="AL108" s="1505" t="s">
        <v>79</v>
      </c>
      <c r="AM108" s="1505" t="s">
        <v>675</v>
      </c>
    </row>
    <row r="109" spans="1:39" ht="13.5" thickBot="1" x14ac:dyDescent="0.25">
      <c r="A109" s="153"/>
      <c r="B109" s="154"/>
      <c r="C109" s="154"/>
      <c r="D109" s="154"/>
      <c r="E109" s="155"/>
      <c r="F109" s="275"/>
      <c r="G109" s="231"/>
      <c r="H109" s="231"/>
      <c r="I109" s="231"/>
      <c r="J109" s="231"/>
      <c r="K109" s="231"/>
      <c r="L109" s="231"/>
      <c r="M109" s="231"/>
      <c r="N109" s="231"/>
      <c r="O109" s="272"/>
      <c r="P109" s="231"/>
      <c r="Q109" s="231"/>
      <c r="R109" s="272"/>
      <c r="S109" s="280"/>
      <c r="T109" s="268"/>
      <c r="U109" s="154"/>
      <c r="V109" s="250"/>
      <c r="W109" s="250"/>
      <c r="X109" s="250"/>
      <c r="Y109" s="250"/>
      <c r="Z109" s="250"/>
      <c r="AA109" s="250"/>
      <c r="AB109" s="250"/>
      <c r="AC109" s="250"/>
      <c r="AD109" s="263"/>
      <c r="AE109" s="250"/>
      <c r="AF109" s="250"/>
      <c r="AG109" s="279"/>
      <c r="AH109" s="271"/>
      <c r="AI109" s="268"/>
      <c r="AJ109" s="268"/>
      <c r="AK109" s="268"/>
      <c r="AL109" s="154"/>
      <c r="AM109" s="268"/>
    </row>
    <row r="110" spans="1:39" x14ac:dyDescent="0.2">
      <c r="A110" s="1669" t="s">
        <v>106</v>
      </c>
      <c r="B110" s="1670"/>
      <c r="C110" s="1670"/>
      <c r="D110" s="1670"/>
      <c r="E110" s="116"/>
      <c r="F110" s="232">
        <f>SUM(F113:F142)</f>
        <v>48</v>
      </c>
      <c r="G110" s="233">
        <f>SUM(G113:G142)</f>
        <v>93973.14527272727</v>
      </c>
      <c r="H110" s="233"/>
      <c r="I110" s="233"/>
      <c r="J110" s="233"/>
      <c r="K110" s="233"/>
      <c r="L110" s="233"/>
      <c r="M110" s="233"/>
      <c r="N110" s="233"/>
      <c r="O110" s="342">
        <f>SUM(O117:O142)</f>
        <v>93973.14527272727</v>
      </c>
      <c r="P110" s="233">
        <f>SUM(P113:P142)</f>
        <v>193146.36060606057</v>
      </c>
      <c r="Q110" s="233">
        <f>SUM(Q113:Q142)</f>
        <v>12685.715151515151</v>
      </c>
      <c r="R110" s="342">
        <f>SUM(R117:R142)</f>
        <v>205832.07575757577</v>
      </c>
      <c r="S110" s="343">
        <f>SUM(S117:S142)</f>
        <v>1333509.819030303</v>
      </c>
      <c r="T110" s="344">
        <f>SUM(T117:T142)</f>
        <v>5044408.6800000006</v>
      </c>
      <c r="U110" s="232">
        <f>SUM(U113:U142)</f>
        <v>41</v>
      </c>
      <c r="V110" s="233">
        <f>SUM(V113:V142)</f>
        <v>88643.429250000001</v>
      </c>
      <c r="W110" s="233"/>
      <c r="X110" s="233"/>
      <c r="Y110" s="233"/>
      <c r="Z110" s="233"/>
      <c r="AA110" s="233"/>
      <c r="AB110" s="233"/>
      <c r="AC110" s="233"/>
      <c r="AD110" s="342">
        <f>SUM(AD117:AD142)</f>
        <v>88643.429250000001</v>
      </c>
      <c r="AE110" s="233">
        <f>SUM(AE113:AE142)</f>
        <v>182087.01666666666</v>
      </c>
      <c r="AF110" s="233">
        <f>SUM(AF113:AF142)</f>
        <v>11966.116666666667</v>
      </c>
      <c r="AG110" s="343">
        <f>SUM(AG117:AG142)</f>
        <v>194053.13333333336</v>
      </c>
      <c r="AH110" s="403">
        <f>SUM(AH117:AH142)</f>
        <v>1257774.2843333334</v>
      </c>
      <c r="AI110" s="344">
        <f>SUM(AI117:AI142)</f>
        <v>4374315.84</v>
      </c>
      <c r="AJ110" s="344">
        <f>SUM(AJ117:AJ142)</f>
        <v>-75735.534696969626</v>
      </c>
      <c r="AK110" s="344">
        <f>SUM(AK117:AK142)</f>
        <v>-670092.8399999995</v>
      </c>
      <c r="AL110" s="232">
        <f>SUM(AL113:AL142)</f>
        <v>38</v>
      </c>
      <c r="AM110" s="344">
        <f>SUM(AM117:AM142)</f>
        <v>4026207</v>
      </c>
    </row>
    <row r="111" spans="1:39" x14ac:dyDescent="0.2">
      <c r="A111" s="534"/>
      <c r="B111" s="113"/>
      <c r="C111" s="113"/>
      <c r="D111" s="113"/>
      <c r="E111" s="116"/>
      <c r="F111" s="405"/>
      <c r="G111" s="341"/>
      <c r="H111" s="341"/>
      <c r="I111" s="341"/>
      <c r="J111" s="341"/>
      <c r="K111" s="402"/>
      <c r="L111" s="341"/>
      <c r="M111" s="402"/>
      <c r="N111" s="402"/>
      <c r="O111" s="406"/>
      <c r="P111" s="402"/>
      <c r="Q111" s="402"/>
      <c r="R111" s="406"/>
      <c r="S111" s="419"/>
      <c r="T111" s="408"/>
      <c r="U111" s="405"/>
      <c r="V111" s="341"/>
      <c r="W111" s="341"/>
      <c r="X111" s="341"/>
      <c r="Y111" s="341"/>
      <c r="Z111" s="402"/>
      <c r="AA111" s="341"/>
      <c r="AB111" s="402"/>
      <c r="AC111" s="402"/>
      <c r="AD111" s="409"/>
      <c r="AE111" s="341"/>
      <c r="AF111" s="341"/>
      <c r="AG111" s="420"/>
      <c r="AH111" s="410"/>
      <c r="AI111" s="408"/>
      <c r="AJ111" s="412"/>
      <c r="AK111" s="408"/>
      <c r="AL111" s="405"/>
      <c r="AM111" s="408"/>
    </row>
    <row r="112" spans="1:39" x14ac:dyDescent="0.2">
      <c r="A112" s="539" t="s">
        <v>107</v>
      </c>
      <c r="B112" s="113"/>
      <c r="C112" s="113"/>
      <c r="D112" s="113"/>
      <c r="E112" s="116"/>
      <c r="F112" s="405"/>
      <c r="G112" s="297"/>
      <c r="H112" s="297"/>
      <c r="I112" s="341"/>
      <c r="J112" s="341"/>
      <c r="K112" s="402"/>
      <c r="L112" s="341"/>
      <c r="M112" s="402"/>
      <c r="N112" s="402"/>
      <c r="O112" s="406"/>
      <c r="P112" s="402"/>
      <c r="Q112" s="402"/>
      <c r="R112" s="406"/>
      <c r="S112" s="419"/>
      <c r="T112" s="408"/>
      <c r="U112" s="405"/>
      <c r="V112" s="341"/>
      <c r="W112" s="341"/>
      <c r="X112" s="341"/>
      <c r="Y112" s="341"/>
      <c r="Z112" s="402"/>
      <c r="AA112" s="341"/>
      <c r="AB112" s="402"/>
      <c r="AC112" s="402"/>
      <c r="AD112" s="409"/>
      <c r="AE112" s="341"/>
      <c r="AF112" s="341"/>
      <c r="AG112" s="420"/>
      <c r="AH112" s="410"/>
      <c r="AI112" s="408"/>
      <c r="AJ112" s="412"/>
      <c r="AK112" s="408"/>
      <c r="AL112" s="405"/>
      <c r="AM112" s="408"/>
    </row>
    <row r="113" spans="1:39" x14ac:dyDescent="0.2">
      <c r="A113" s="1671" t="s">
        <v>63</v>
      </c>
      <c r="B113" s="1672"/>
      <c r="C113" s="1672"/>
      <c r="D113" s="1672"/>
      <c r="E113" s="116"/>
      <c r="F113" s="265"/>
      <c r="G113" s="297"/>
      <c r="H113" s="297"/>
      <c r="I113" s="341"/>
      <c r="J113" s="341"/>
      <c r="K113" s="298"/>
      <c r="L113" s="341"/>
      <c r="M113" s="298"/>
      <c r="N113" s="298"/>
      <c r="O113" s="348"/>
      <c r="P113" s="298"/>
      <c r="Q113" s="298"/>
      <c r="R113" s="348"/>
      <c r="S113" s="349"/>
      <c r="T113" s="350"/>
      <c r="U113" s="265"/>
      <c r="V113" s="297"/>
      <c r="W113" s="297"/>
      <c r="X113" s="297"/>
      <c r="Y113" s="297"/>
      <c r="Z113" s="298"/>
      <c r="AA113" s="297"/>
      <c r="AB113" s="298"/>
      <c r="AC113" s="298"/>
      <c r="AD113" s="351"/>
      <c r="AE113" s="297"/>
      <c r="AF113" s="297"/>
      <c r="AG113" s="353"/>
      <c r="AH113" s="371"/>
      <c r="AI113" s="350"/>
      <c r="AJ113" s="352"/>
      <c r="AK113" s="350"/>
      <c r="AL113" s="265"/>
      <c r="AM113" s="350"/>
    </row>
    <row r="114" spans="1:39" x14ac:dyDescent="0.2">
      <c r="A114" s="1671" t="s">
        <v>64</v>
      </c>
      <c r="B114" s="1672"/>
      <c r="C114" s="1672"/>
      <c r="D114" s="1672"/>
      <c r="E114" s="116"/>
      <c r="F114" s="265"/>
      <c r="G114" s="297"/>
      <c r="H114" s="297"/>
      <c r="I114" s="341"/>
      <c r="J114" s="341"/>
      <c r="K114" s="298"/>
      <c r="L114" s="341"/>
      <c r="M114" s="298"/>
      <c r="N114" s="298"/>
      <c r="O114" s="348"/>
      <c r="P114" s="298"/>
      <c r="Q114" s="298"/>
      <c r="R114" s="348"/>
      <c r="S114" s="349"/>
      <c r="T114" s="350"/>
      <c r="U114" s="265"/>
      <c r="V114" s="297"/>
      <c r="W114" s="297"/>
      <c r="X114" s="297"/>
      <c r="Y114" s="297"/>
      <c r="Z114" s="298"/>
      <c r="AA114" s="297"/>
      <c r="AB114" s="298"/>
      <c r="AC114" s="298"/>
      <c r="AD114" s="351"/>
      <c r="AE114" s="297"/>
      <c r="AF114" s="297"/>
      <c r="AG114" s="353"/>
      <c r="AH114" s="371"/>
      <c r="AI114" s="350"/>
      <c r="AJ114" s="352"/>
      <c r="AK114" s="350"/>
      <c r="AL114" s="265"/>
      <c r="AM114" s="350"/>
    </row>
    <row r="115" spans="1:39" x14ac:dyDescent="0.2">
      <c r="A115" s="1671" t="s">
        <v>48</v>
      </c>
      <c r="B115" s="1672"/>
      <c r="C115" s="1672"/>
      <c r="D115" s="1672"/>
      <c r="E115" s="116"/>
      <c r="F115" s="265"/>
      <c r="G115" s="446"/>
      <c r="H115" s="297"/>
      <c r="I115" s="341"/>
      <c r="J115" s="341"/>
      <c r="K115" s="298"/>
      <c r="L115" s="341"/>
      <c r="M115" s="298"/>
      <c r="N115" s="298"/>
      <c r="O115" s="348"/>
      <c r="P115" s="298"/>
      <c r="Q115" s="298"/>
      <c r="R115" s="348"/>
      <c r="S115" s="349"/>
      <c r="T115" s="350"/>
      <c r="U115" s="265"/>
      <c r="V115" s="297"/>
      <c r="W115" s="297"/>
      <c r="X115" s="297"/>
      <c r="Y115" s="297"/>
      <c r="Z115" s="298"/>
      <c r="AA115" s="297"/>
      <c r="AB115" s="298"/>
      <c r="AC115" s="298"/>
      <c r="AD115" s="351"/>
      <c r="AE115" s="297"/>
      <c r="AF115" s="297"/>
      <c r="AG115" s="353"/>
      <c r="AH115" s="371"/>
      <c r="AI115" s="350"/>
      <c r="AJ115" s="352"/>
      <c r="AK115" s="350"/>
      <c r="AL115" s="265"/>
      <c r="AM115" s="350"/>
    </row>
    <row r="116" spans="1:39" x14ac:dyDescent="0.2">
      <c r="A116" s="1671" t="s">
        <v>49</v>
      </c>
      <c r="B116" s="1672"/>
      <c r="C116" s="1672"/>
      <c r="D116" s="1672"/>
      <c r="E116" s="116"/>
      <c r="F116" s="265"/>
      <c r="G116" s="446"/>
      <c r="H116" s="297"/>
      <c r="I116" s="341"/>
      <c r="J116" s="341"/>
      <c r="K116" s="298"/>
      <c r="L116" s="341"/>
      <c r="M116" s="298"/>
      <c r="N116" s="298"/>
      <c r="O116" s="348"/>
      <c r="P116" s="298"/>
      <c r="Q116" s="298"/>
      <c r="R116" s="348"/>
      <c r="S116" s="349"/>
      <c r="T116" s="350"/>
      <c r="U116" s="265"/>
      <c r="V116" s="297"/>
      <c r="W116" s="297"/>
      <c r="X116" s="297"/>
      <c r="Y116" s="297"/>
      <c r="Z116" s="298"/>
      <c r="AA116" s="297"/>
      <c r="AB116" s="298"/>
      <c r="AC116" s="298"/>
      <c r="AD116" s="351"/>
      <c r="AE116" s="297"/>
      <c r="AF116" s="297"/>
      <c r="AG116" s="353"/>
      <c r="AH116" s="371"/>
      <c r="AI116" s="350"/>
      <c r="AJ116" s="352"/>
      <c r="AK116" s="350"/>
      <c r="AL116" s="265"/>
      <c r="AM116" s="350"/>
    </row>
    <row r="117" spans="1:39" x14ac:dyDescent="0.2">
      <c r="A117" s="1671" t="s">
        <v>50</v>
      </c>
      <c r="B117" s="1672"/>
      <c r="C117" s="1672"/>
      <c r="D117" s="1672"/>
      <c r="E117" s="116"/>
      <c r="F117" s="33">
        <v>1</v>
      </c>
      <c r="G117" s="347">
        <v>10211</v>
      </c>
      <c r="H117" s="229"/>
      <c r="I117" s="229"/>
      <c r="J117" s="229"/>
      <c r="K117" s="229"/>
      <c r="L117" s="229"/>
      <c r="M117" s="229"/>
      <c r="N117" s="298"/>
      <c r="O117" s="342">
        <f>SUM(G117:N117)</f>
        <v>10211</v>
      </c>
      <c r="P117" s="347">
        <v>20822</v>
      </c>
      <c r="Q117" s="347">
        <v>1378</v>
      </c>
      <c r="R117" s="342">
        <f>P117+Q117</f>
        <v>22200</v>
      </c>
      <c r="S117" s="343">
        <f>(O117*12)+R117</f>
        <v>144732</v>
      </c>
      <c r="T117" s="344">
        <f>F117*S117</f>
        <v>144732</v>
      </c>
      <c r="U117" s="222">
        <v>1</v>
      </c>
      <c r="V117" s="377">
        <v>10211</v>
      </c>
      <c r="W117" s="229"/>
      <c r="X117" s="229"/>
      <c r="Y117" s="229"/>
      <c r="Z117" s="229"/>
      <c r="AA117" s="229"/>
      <c r="AB117" s="229"/>
      <c r="AC117" s="298"/>
      <c r="AD117" s="342">
        <f>SUM(V117:AC117)</f>
        <v>10211</v>
      </c>
      <c r="AE117" s="298">
        <v>20822</v>
      </c>
      <c r="AF117" s="298">
        <v>1378</v>
      </c>
      <c r="AG117" s="345">
        <f>AE117+AF117</f>
        <v>22200</v>
      </c>
      <c r="AH117" s="368">
        <f>(AD117*12)+AG117</f>
        <v>144732</v>
      </c>
      <c r="AI117" s="344">
        <f>U117*AH117</f>
        <v>144732</v>
      </c>
      <c r="AJ117" s="270">
        <f>AH117-S117</f>
        <v>0</v>
      </c>
      <c r="AK117" s="344">
        <f>+AI117-T117</f>
        <v>0</v>
      </c>
      <c r="AL117" s="222">
        <v>1</v>
      </c>
      <c r="AM117" s="344">
        <v>144732</v>
      </c>
    </row>
    <row r="118" spans="1:39" x14ac:dyDescent="0.2">
      <c r="A118" s="1671" t="s">
        <v>65</v>
      </c>
      <c r="B118" s="1672"/>
      <c r="C118" s="1672"/>
      <c r="D118" s="1672"/>
      <c r="E118" s="116"/>
      <c r="F118" s="33">
        <v>1</v>
      </c>
      <c r="G118" s="347">
        <v>8020</v>
      </c>
      <c r="H118" s="229"/>
      <c r="I118" s="229"/>
      <c r="J118" s="229"/>
      <c r="K118" s="229"/>
      <c r="L118" s="229"/>
      <c r="M118" s="229"/>
      <c r="N118" s="298"/>
      <c r="O118" s="342">
        <f>SUM(G118:N118)</f>
        <v>8020</v>
      </c>
      <c r="P118" s="347">
        <v>16440</v>
      </c>
      <c r="Q118" s="347">
        <v>1083</v>
      </c>
      <c r="R118" s="342">
        <f>P118+Q118</f>
        <v>17523</v>
      </c>
      <c r="S118" s="343">
        <f>(O118*12)+R118</f>
        <v>113763</v>
      </c>
      <c r="T118" s="344">
        <f>F118*S118</f>
        <v>113763</v>
      </c>
      <c r="U118" s="222"/>
      <c r="V118" s="377"/>
      <c r="W118" s="229"/>
      <c r="X118" s="229"/>
      <c r="Y118" s="229"/>
      <c r="Z118" s="229"/>
      <c r="AA118" s="229"/>
      <c r="AB118" s="229"/>
      <c r="AC118" s="298"/>
      <c r="AD118" s="342"/>
      <c r="AE118" s="298"/>
      <c r="AF118" s="298"/>
      <c r="AG118" s="345"/>
      <c r="AH118" s="368"/>
      <c r="AI118" s="344"/>
      <c r="AJ118" s="270">
        <f>AH118-S118</f>
        <v>-113763</v>
      </c>
      <c r="AK118" s="344">
        <f>+AI118-T118</f>
        <v>-113763</v>
      </c>
      <c r="AL118" s="222"/>
      <c r="AM118" s="344"/>
    </row>
    <row r="119" spans="1:39" x14ac:dyDescent="0.2">
      <c r="A119" s="1671" t="s">
        <v>66</v>
      </c>
      <c r="B119" s="1672"/>
      <c r="C119" s="1672"/>
      <c r="D119" s="1672"/>
      <c r="E119" s="116"/>
      <c r="F119" s="33">
        <v>2</v>
      </c>
      <c r="G119" s="347">
        <v>9597</v>
      </c>
      <c r="H119" s="229"/>
      <c r="I119" s="229"/>
      <c r="J119" s="229"/>
      <c r="K119" s="229"/>
      <c r="L119" s="229"/>
      <c r="M119" s="229"/>
      <c r="N119" s="298"/>
      <c r="O119" s="342">
        <f>SUM(G119:N119)</f>
        <v>9597</v>
      </c>
      <c r="P119" s="347">
        <v>19594</v>
      </c>
      <c r="Q119" s="347">
        <v>1295.5</v>
      </c>
      <c r="R119" s="342">
        <f>P119+Q119</f>
        <v>20889.5</v>
      </c>
      <c r="S119" s="343">
        <f>(O119*12)+R119</f>
        <v>136053.5</v>
      </c>
      <c r="T119" s="529">
        <f>F119*S119</f>
        <v>272107</v>
      </c>
      <c r="U119" s="222">
        <v>2</v>
      </c>
      <c r="V119" s="377">
        <v>9611</v>
      </c>
      <c r="W119" s="229"/>
      <c r="X119" s="229"/>
      <c r="Y119" s="229"/>
      <c r="Z119" s="229"/>
      <c r="AA119" s="229"/>
      <c r="AB119" s="229"/>
      <c r="AC119" s="298"/>
      <c r="AD119" s="342">
        <f>SUM(V119:AC119)</f>
        <v>9611</v>
      </c>
      <c r="AE119" s="298">
        <v>19622</v>
      </c>
      <c r="AF119" s="698">
        <v>1297.5</v>
      </c>
      <c r="AG119" s="285">
        <f>AE119+AF119</f>
        <v>20919.5</v>
      </c>
      <c r="AH119" s="368">
        <f>(AD119*12)+AG119</f>
        <v>136251.5</v>
      </c>
      <c r="AI119" s="344">
        <f>U119*AH119</f>
        <v>272503</v>
      </c>
      <c r="AJ119" s="270">
        <f>AH119-S119</f>
        <v>198</v>
      </c>
      <c r="AK119" s="344">
        <f>+AI119-T119</f>
        <v>396</v>
      </c>
      <c r="AL119" s="222">
        <v>2</v>
      </c>
      <c r="AM119" s="344">
        <v>272503</v>
      </c>
    </row>
    <row r="120" spans="1:39" x14ac:dyDescent="0.2">
      <c r="A120" s="539"/>
      <c r="B120" s="113"/>
      <c r="C120" s="113"/>
      <c r="D120" s="113"/>
      <c r="E120" s="116"/>
      <c r="F120" s="265"/>
      <c r="G120" s="446"/>
      <c r="H120" s="297"/>
      <c r="I120" s="395"/>
      <c r="J120" s="341"/>
      <c r="K120" s="298"/>
      <c r="L120" s="341"/>
      <c r="M120" s="298"/>
      <c r="N120" s="298"/>
      <c r="O120" s="342"/>
      <c r="P120" s="298"/>
      <c r="Q120" s="298"/>
      <c r="R120" s="342"/>
      <c r="S120" s="343"/>
      <c r="T120" s="344"/>
      <c r="U120" s="265"/>
      <c r="V120" s="297"/>
      <c r="W120" s="297"/>
      <c r="X120" s="297"/>
      <c r="Y120" s="297"/>
      <c r="Z120" s="298"/>
      <c r="AA120" s="297"/>
      <c r="AB120" s="298"/>
      <c r="AC120" s="298"/>
      <c r="AD120" s="421"/>
      <c r="AE120" s="298"/>
      <c r="AF120" s="298"/>
      <c r="AG120" s="285"/>
      <c r="AH120" s="368"/>
      <c r="AI120" s="344"/>
      <c r="AJ120" s="270"/>
      <c r="AK120" s="344"/>
      <c r="AL120" s="265"/>
      <c r="AM120" s="344"/>
    </row>
    <row r="121" spans="1:39" x14ac:dyDescent="0.2">
      <c r="A121" s="539" t="s">
        <v>16</v>
      </c>
      <c r="B121" s="113"/>
      <c r="C121" s="113"/>
      <c r="D121" s="113"/>
      <c r="E121" s="116"/>
      <c r="F121" s="265"/>
      <c r="G121" s="446"/>
      <c r="H121" s="297"/>
      <c r="I121" s="395"/>
      <c r="J121" s="341"/>
      <c r="K121" s="298"/>
      <c r="L121" s="341"/>
      <c r="M121" s="298"/>
      <c r="N121" s="298"/>
      <c r="O121" s="342"/>
      <c r="P121" s="298"/>
      <c r="Q121" s="298"/>
      <c r="R121" s="342"/>
      <c r="S121" s="343"/>
      <c r="T121" s="344"/>
      <c r="U121" s="265"/>
      <c r="V121" s="297"/>
      <c r="W121" s="297"/>
      <c r="X121" s="297"/>
      <c r="Y121" s="297"/>
      <c r="Z121" s="298"/>
      <c r="AA121" s="297"/>
      <c r="AB121" s="298"/>
      <c r="AC121" s="298"/>
      <c r="AD121" s="421"/>
      <c r="AE121" s="297"/>
      <c r="AF121" s="297"/>
      <c r="AG121" s="285"/>
      <c r="AH121" s="368"/>
      <c r="AI121" s="344"/>
      <c r="AJ121" s="270"/>
      <c r="AK121" s="344"/>
      <c r="AL121" s="265"/>
      <c r="AM121" s="344"/>
    </row>
    <row r="122" spans="1:39" x14ac:dyDescent="0.2">
      <c r="A122" s="1671" t="s">
        <v>114</v>
      </c>
      <c r="B122" s="1672"/>
      <c r="C122" s="1672"/>
      <c r="D122" s="1672"/>
      <c r="E122" s="116"/>
      <c r="F122" s="33">
        <v>5</v>
      </c>
      <c r="G122" s="347">
        <v>9717</v>
      </c>
      <c r="H122" s="229"/>
      <c r="I122" s="229"/>
      <c r="J122" s="229"/>
      <c r="K122" s="229"/>
      <c r="L122" s="229"/>
      <c r="M122" s="229"/>
      <c r="N122" s="298"/>
      <c r="O122" s="342">
        <f>SUM(G122:N122)</f>
        <v>9717</v>
      </c>
      <c r="P122" s="347">
        <v>19834</v>
      </c>
      <c r="Q122" s="347">
        <v>1311.8</v>
      </c>
      <c r="R122" s="342">
        <f>P122+Q122</f>
        <v>21145.8</v>
      </c>
      <c r="S122" s="343">
        <f>(O122*12)+R122</f>
        <v>137749.79999999999</v>
      </c>
      <c r="T122" s="344">
        <f>F122*S122</f>
        <v>688749</v>
      </c>
      <c r="U122" s="222">
        <v>5</v>
      </c>
      <c r="V122" s="377">
        <v>9731</v>
      </c>
      <c r="W122" s="229"/>
      <c r="X122" s="229"/>
      <c r="Y122" s="229"/>
      <c r="Z122" s="229"/>
      <c r="AA122" s="229"/>
      <c r="AB122" s="229"/>
      <c r="AC122" s="298"/>
      <c r="AD122" s="308">
        <f>SUM(V122:AC122)</f>
        <v>9731</v>
      </c>
      <c r="AE122" s="697">
        <v>19862</v>
      </c>
      <c r="AF122" s="698">
        <v>1313.6</v>
      </c>
      <c r="AG122" s="285">
        <f>AE122+AF122</f>
        <v>21175.599999999999</v>
      </c>
      <c r="AH122" s="368">
        <f>(AD122*12)+AG122</f>
        <v>137947.6</v>
      </c>
      <c r="AI122" s="344">
        <f>U122*AH122</f>
        <v>689738</v>
      </c>
      <c r="AJ122" s="270">
        <f>AH122-S122</f>
        <v>197.80000000001746</v>
      </c>
      <c r="AK122" s="344">
        <f>+AI122-T122</f>
        <v>989</v>
      </c>
      <c r="AL122" s="222">
        <v>5</v>
      </c>
      <c r="AM122" s="344">
        <v>689738</v>
      </c>
    </row>
    <row r="123" spans="1:39" x14ac:dyDescent="0.2">
      <c r="A123" s="1671" t="s">
        <v>115</v>
      </c>
      <c r="B123" s="1672"/>
      <c r="C123" s="1672"/>
      <c r="D123" s="1672"/>
      <c r="E123" s="116"/>
      <c r="F123" s="33">
        <v>4</v>
      </c>
      <c r="G123" s="347">
        <v>9597</v>
      </c>
      <c r="H123" s="229"/>
      <c r="I123" s="229"/>
      <c r="J123" s="229"/>
      <c r="K123" s="229"/>
      <c r="L123" s="229"/>
      <c r="M123" s="229"/>
      <c r="N123" s="298"/>
      <c r="O123" s="342">
        <f>SUM(G123:N123)</f>
        <v>9597</v>
      </c>
      <c r="P123" s="347">
        <v>19594</v>
      </c>
      <c r="Q123" s="347">
        <v>1295.5</v>
      </c>
      <c r="R123" s="342">
        <f>P123+Q123</f>
        <v>20889.5</v>
      </c>
      <c r="S123" s="343">
        <f>(O123*12)+R123</f>
        <v>136053.5</v>
      </c>
      <c r="T123" s="344">
        <f>F123*S123</f>
        <v>544214</v>
      </c>
      <c r="U123" s="222">
        <v>3</v>
      </c>
      <c r="V123" s="377">
        <v>9611</v>
      </c>
      <c r="W123" s="229"/>
      <c r="X123" s="229"/>
      <c r="Y123" s="229"/>
      <c r="Z123" s="229"/>
      <c r="AA123" s="229"/>
      <c r="AB123" s="229"/>
      <c r="AC123" s="298"/>
      <c r="AD123" s="308">
        <f>SUM(V123:AC123)</f>
        <v>9611</v>
      </c>
      <c r="AE123" s="697">
        <v>19622</v>
      </c>
      <c r="AF123" s="698">
        <v>1297.3333333333333</v>
      </c>
      <c r="AG123" s="285">
        <f>AE123+AF123</f>
        <v>20919.333333333332</v>
      </c>
      <c r="AH123" s="368">
        <f>(AD123*12)+AG123</f>
        <v>136251.33333333334</v>
      </c>
      <c r="AI123" s="344">
        <f>U123*AH123</f>
        <v>408754</v>
      </c>
      <c r="AJ123" s="270">
        <f>AH123-S123</f>
        <v>197.83333333334303</v>
      </c>
      <c r="AK123" s="344">
        <f>+AI123-T123</f>
        <v>-135460</v>
      </c>
      <c r="AL123" s="222">
        <v>3</v>
      </c>
      <c r="AM123" s="344">
        <v>408754</v>
      </c>
    </row>
    <row r="124" spans="1:39" x14ac:dyDescent="0.2">
      <c r="A124" s="1671" t="s">
        <v>116</v>
      </c>
      <c r="B124" s="1672"/>
      <c r="C124" s="1672"/>
      <c r="D124" s="1672"/>
      <c r="E124" s="116"/>
      <c r="F124" s="33">
        <v>6</v>
      </c>
      <c r="G124" s="347">
        <v>9824.3883333333306</v>
      </c>
      <c r="H124" s="229"/>
      <c r="I124" s="229"/>
      <c r="J124" s="229"/>
      <c r="K124" s="229"/>
      <c r="L124" s="229"/>
      <c r="M124" s="229"/>
      <c r="N124" s="298"/>
      <c r="O124" s="342">
        <f>SUM(G124:N124)</f>
        <v>9824.3883333333306</v>
      </c>
      <c r="P124" s="347">
        <v>20048.833333333332</v>
      </c>
      <c r="Q124" s="347">
        <v>1326.3333333333333</v>
      </c>
      <c r="R124" s="342">
        <f>P124+Q124</f>
        <v>21375.166666666664</v>
      </c>
      <c r="S124" s="343">
        <f>(O124*12)+R124</f>
        <v>139267.82666666663</v>
      </c>
      <c r="T124" s="344">
        <f>F124*S124</f>
        <v>835606.95999999973</v>
      </c>
      <c r="U124" s="222">
        <v>4</v>
      </c>
      <c r="V124" s="347">
        <v>9824.8325000000004</v>
      </c>
      <c r="W124" s="229"/>
      <c r="X124" s="229"/>
      <c r="Y124" s="229"/>
      <c r="Z124" s="229"/>
      <c r="AA124" s="229"/>
      <c r="AB124" s="229"/>
      <c r="AC124" s="298"/>
      <c r="AD124" s="308">
        <f>SUM(V124:AC124)</f>
        <v>9824.8325000000004</v>
      </c>
      <c r="AE124" s="697">
        <v>20049.75</v>
      </c>
      <c r="AF124" s="698">
        <v>1326.25</v>
      </c>
      <c r="AG124" s="285">
        <f>AE124+AF124</f>
        <v>21376</v>
      </c>
      <c r="AH124" s="368">
        <f>(AD124*12)+AG124</f>
        <v>139273.99</v>
      </c>
      <c r="AI124" s="344">
        <f>U124*AH124</f>
        <v>557095.96</v>
      </c>
      <c r="AJ124" s="270">
        <f>AH124-S124</f>
        <v>6.1633333333593328</v>
      </c>
      <c r="AK124" s="344">
        <f>+AI124-T124</f>
        <v>-278510.99999999977</v>
      </c>
      <c r="AL124" s="222">
        <v>2</v>
      </c>
      <c r="AM124" s="344">
        <v>278553</v>
      </c>
    </row>
    <row r="125" spans="1:39" x14ac:dyDescent="0.2">
      <c r="A125" s="1671" t="s">
        <v>117</v>
      </c>
      <c r="B125" s="1672"/>
      <c r="C125" s="1672"/>
      <c r="D125" s="1672"/>
      <c r="E125" s="116"/>
      <c r="F125" s="33">
        <v>3</v>
      </c>
      <c r="G125" s="347">
        <v>8546.6433333333352</v>
      </c>
      <c r="H125" s="229"/>
      <c r="I125" s="229"/>
      <c r="J125" s="229"/>
      <c r="K125" s="229"/>
      <c r="L125" s="229"/>
      <c r="M125" s="229"/>
      <c r="N125" s="298"/>
      <c r="O125" s="342">
        <f>SUM(G125:N125)</f>
        <v>8546.6433333333352</v>
      </c>
      <c r="P125" s="347">
        <v>17493.333333333332</v>
      </c>
      <c r="Q125" s="347">
        <v>1153.6666666666667</v>
      </c>
      <c r="R125" s="342">
        <f>P125+Q125</f>
        <v>18647</v>
      </c>
      <c r="S125" s="343">
        <f>(O125*12)+R125</f>
        <v>121206.72000000003</v>
      </c>
      <c r="T125" s="344">
        <f>F125*S125</f>
        <v>363620.16000000009</v>
      </c>
      <c r="U125" s="222">
        <v>3</v>
      </c>
      <c r="V125" s="347">
        <v>8679.6433333333352</v>
      </c>
      <c r="W125" s="229"/>
      <c r="X125" s="229"/>
      <c r="Y125" s="229"/>
      <c r="Z125" s="229"/>
      <c r="AA125" s="229"/>
      <c r="AB125" s="229"/>
      <c r="AC125" s="298"/>
      <c r="AD125" s="308">
        <f>SUM(V125:AC125)</f>
        <v>8679.6433333333352</v>
      </c>
      <c r="AE125" s="697">
        <v>17759.333333333332</v>
      </c>
      <c r="AF125" s="698">
        <v>1171.6666666666667</v>
      </c>
      <c r="AG125" s="285">
        <f>AE125+AF125</f>
        <v>18931</v>
      </c>
      <c r="AH125" s="368">
        <f>(AD125*12)+AG125</f>
        <v>123086.72000000003</v>
      </c>
      <c r="AI125" s="344">
        <f>U125*AH125</f>
        <v>369260.16000000009</v>
      </c>
      <c r="AJ125" s="270">
        <f>AH125-S125</f>
        <v>1880</v>
      </c>
      <c r="AK125" s="344">
        <f>+AI125-T125</f>
        <v>5640</v>
      </c>
      <c r="AL125" s="222">
        <v>3</v>
      </c>
      <c r="AM125" s="344">
        <v>369260</v>
      </c>
    </row>
    <row r="126" spans="1:39" x14ac:dyDescent="0.2">
      <c r="A126" s="1671" t="s">
        <v>118</v>
      </c>
      <c r="B126" s="1672"/>
      <c r="C126" s="1672"/>
      <c r="D126" s="1672"/>
      <c r="E126" s="116"/>
      <c r="F126" s="222"/>
      <c r="G126" s="377"/>
      <c r="H126" s="229"/>
      <c r="I126" s="229"/>
      <c r="J126" s="229"/>
      <c r="K126" s="229"/>
      <c r="L126" s="229"/>
      <c r="M126" s="229"/>
      <c r="N126" s="229"/>
      <c r="O126" s="342"/>
      <c r="P126" s="229"/>
      <c r="Q126" s="392"/>
      <c r="R126" s="342"/>
      <c r="S126" s="343"/>
      <c r="T126" s="344"/>
      <c r="U126" s="222"/>
      <c r="V126" s="377"/>
      <c r="W126" s="229"/>
      <c r="X126" s="229"/>
      <c r="Y126" s="229"/>
      <c r="Z126" s="229"/>
      <c r="AA126" s="229"/>
      <c r="AB126" s="229"/>
      <c r="AC126" s="298"/>
      <c r="AD126" s="308"/>
      <c r="AE126" s="229"/>
      <c r="AF126" s="392"/>
      <c r="AG126" s="285"/>
      <c r="AH126" s="368"/>
      <c r="AI126" s="344"/>
      <c r="AJ126" s="270"/>
      <c r="AK126" s="344"/>
      <c r="AL126" s="222"/>
      <c r="AM126" s="344"/>
    </row>
    <row r="127" spans="1:39" x14ac:dyDescent="0.2">
      <c r="A127" s="1671" t="s">
        <v>119</v>
      </c>
      <c r="B127" s="1672"/>
      <c r="C127" s="1672"/>
      <c r="D127" s="1672"/>
      <c r="E127" s="116"/>
      <c r="F127" s="265"/>
      <c r="G127" s="297"/>
      <c r="H127" s="297"/>
      <c r="I127" s="395"/>
      <c r="J127" s="341"/>
      <c r="K127" s="298"/>
      <c r="L127" s="341"/>
      <c r="M127" s="298"/>
      <c r="N127" s="298"/>
      <c r="O127" s="342"/>
      <c r="P127" s="298"/>
      <c r="Q127" s="298"/>
      <c r="R127" s="342"/>
      <c r="S127" s="343"/>
      <c r="T127" s="344"/>
      <c r="U127" s="265"/>
      <c r="V127" s="297"/>
      <c r="W127" s="297"/>
      <c r="X127" s="297"/>
      <c r="Y127" s="297"/>
      <c r="Z127" s="298"/>
      <c r="AA127" s="297"/>
      <c r="AB127" s="298"/>
      <c r="AC127" s="298"/>
      <c r="AD127" s="421"/>
      <c r="AE127" s="297"/>
      <c r="AF127" s="297"/>
      <c r="AG127" s="285"/>
      <c r="AH127" s="368"/>
      <c r="AI127" s="344"/>
      <c r="AJ127" s="270"/>
      <c r="AK127" s="344"/>
      <c r="AL127" s="265"/>
      <c r="AM127" s="344"/>
    </row>
    <row r="128" spans="1:39" x14ac:dyDescent="0.2">
      <c r="A128" s="540"/>
      <c r="B128" s="113"/>
      <c r="C128" s="113"/>
      <c r="D128" s="113"/>
      <c r="E128" s="116"/>
      <c r="F128" s="265"/>
      <c r="G128" s="297"/>
      <c r="H128" s="297"/>
      <c r="I128" s="395"/>
      <c r="J128" s="341"/>
      <c r="K128" s="298"/>
      <c r="L128" s="341"/>
      <c r="M128" s="298"/>
      <c r="N128" s="298"/>
      <c r="O128" s="342"/>
      <c r="P128" s="298"/>
      <c r="Q128" s="298"/>
      <c r="R128" s="342"/>
      <c r="S128" s="343"/>
      <c r="T128" s="344"/>
      <c r="U128" s="265"/>
      <c r="V128" s="297"/>
      <c r="W128" s="297"/>
      <c r="X128" s="297"/>
      <c r="Y128" s="297"/>
      <c r="Z128" s="298"/>
      <c r="AA128" s="297"/>
      <c r="AB128" s="298"/>
      <c r="AC128" s="298"/>
      <c r="AD128" s="421"/>
      <c r="AE128" s="297"/>
      <c r="AF128" s="297"/>
      <c r="AG128" s="285"/>
      <c r="AH128" s="368"/>
      <c r="AI128" s="344"/>
      <c r="AJ128" s="270"/>
      <c r="AK128" s="344"/>
      <c r="AL128" s="265"/>
      <c r="AM128" s="344"/>
    </row>
    <row r="129" spans="1:39" x14ac:dyDescent="0.2">
      <c r="A129" s="539" t="s">
        <v>120</v>
      </c>
      <c r="B129" s="113"/>
      <c r="C129" s="113"/>
      <c r="D129" s="113"/>
      <c r="E129" s="116"/>
      <c r="F129" s="265"/>
      <c r="G129" s="297"/>
      <c r="H129" s="297"/>
      <c r="I129" s="395"/>
      <c r="J129" s="341"/>
      <c r="K129" s="298"/>
      <c r="L129" s="341"/>
      <c r="M129" s="298"/>
      <c r="N129" s="298"/>
      <c r="O129" s="342"/>
      <c r="P129" s="298"/>
      <c r="Q129" s="298"/>
      <c r="R129" s="342"/>
      <c r="S129" s="343"/>
      <c r="T129" s="344"/>
      <c r="U129" s="265"/>
      <c r="V129" s="297"/>
      <c r="W129" s="297"/>
      <c r="X129" s="297"/>
      <c r="Y129" s="297"/>
      <c r="Z129" s="298"/>
      <c r="AA129" s="297"/>
      <c r="AB129" s="298"/>
      <c r="AC129" s="298"/>
      <c r="AD129" s="421"/>
      <c r="AE129" s="297"/>
      <c r="AF129" s="297"/>
      <c r="AG129" s="285"/>
      <c r="AH129" s="368"/>
      <c r="AI129" s="344"/>
      <c r="AJ129" s="270"/>
      <c r="AK129" s="344"/>
      <c r="AL129" s="265"/>
      <c r="AM129" s="344"/>
    </row>
    <row r="130" spans="1:39" x14ac:dyDescent="0.2">
      <c r="A130" s="1671" t="s">
        <v>121</v>
      </c>
      <c r="B130" s="1672"/>
      <c r="C130" s="1672"/>
      <c r="D130" s="1672"/>
      <c r="E130" s="116"/>
      <c r="F130" s="33">
        <v>11</v>
      </c>
      <c r="G130" s="347">
        <v>6727.3772727272726</v>
      </c>
      <c r="H130" s="229"/>
      <c r="I130" s="229"/>
      <c r="J130" s="229"/>
      <c r="K130" s="229"/>
      <c r="L130" s="229"/>
      <c r="M130" s="229"/>
      <c r="N130" s="298"/>
      <c r="O130" s="342">
        <f>SUM(G130:N130)</f>
        <v>6727.3772727272726</v>
      </c>
      <c r="P130" s="347">
        <v>13854.727272727272</v>
      </c>
      <c r="Q130" s="347">
        <v>908.18181818181813</v>
      </c>
      <c r="R130" s="342">
        <f>P130+Q130</f>
        <v>14762.90909090909</v>
      </c>
      <c r="S130" s="343">
        <f>(O130*12)+R130</f>
        <v>95491.436363636356</v>
      </c>
      <c r="T130" s="344">
        <f>F130*S130</f>
        <v>1050405.7999999998</v>
      </c>
      <c r="U130" s="222">
        <v>8</v>
      </c>
      <c r="V130" s="377">
        <v>7329.2687500000002</v>
      </c>
      <c r="W130" s="229"/>
      <c r="X130" s="229"/>
      <c r="Y130" s="229"/>
      <c r="Z130" s="229"/>
      <c r="AA130" s="229"/>
      <c r="AB130" s="229"/>
      <c r="AC130" s="298"/>
      <c r="AD130" s="308">
        <f>SUM(V130:AC130)</f>
        <v>7329.2687500000002</v>
      </c>
      <c r="AE130" s="697">
        <v>15058.5</v>
      </c>
      <c r="AF130" s="698">
        <v>989.5</v>
      </c>
      <c r="AG130" s="285">
        <f>AE130+AF130</f>
        <v>16048</v>
      </c>
      <c r="AH130" s="368">
        <f>(AD130*12)+AG130</f>
        <v>103999.22500000001</v>
      </c>
      <c r="AI130" s="344">
        <f>U130*AH130</f>
        <v>831993.8</v>
      </c>
      <c r="AJ130" s="270">
        <f>AH130-S130</f>
        <v>8507.7886363636499</v>
      </c>
      <c r="AK130" s="344">
        <f>+AI130-T130</f>
        <v>-218411.99999999977</v>
      </c>
      <c r="AL130" s="222">
        <v>8</v>
      </c>
      <c r="AM130" s="344">
        <v>831994</v>
      </c>
    </row>
    <row r="131" spans="1:39" x14ac:dyDescent="0.2">
      <c r="A131" s="1671" t="s">
        <v>122</v>
      </c>
      <c r="B131" s="1672"/>
      <c r="C131" s="1672"/>
      <c r="D131" s="1672"/>
      <c r="E131" s="116"/>
      <c r="F131" s="33">
        <v>6</v>
      </c>
      <c r="G131" s="347">
        <v>5414.0483333333332</v>
      </c>
      <c r="H131" s="229"/>
      <c r="I131" s="229"/>
      <c r="J131" s="229"/>
      <c r="K131" s="229"/>
      <c r="L131" s="229"/>
      <c r="M131" s="229"/>
      <c r="N131" s="298"/>
      <c r="O131" s="342">
        <f>SUM(G131:N131)</f>
        <v>5414.0483333333332</v>
      </c>
      <c r="P131" s="347">
        <v>11228.166666666666</v>
      </c>
      <c r="Q131" s="347">
        <v>730.83333333333337</v>
      </c>
      <c r="R131" s="342">
        <f>P131+Q131</f>
        <v>11959</v>
      </c>
      <c r="S131" s="343">
        <f>(O131*12)+R131</f>
        <v>76927.58</v>
      </c>
      <c r="T131" s="344">
        <f>F131*S131</f>
        <v>461565.48</v>
      </c>
      <c r="U131" s="222">
        <v>6</v>
      </c>
      <c r="V131" s="377">
        <v>5486.3816666666671</v>
      </c>
      <c r="W131" s="229"/>
      <c r="X131" s="229"/>
      <c r="Y131" s="229"/>
      <c r="Z131" s="229"/>
      <c r="AA131" s="229"/>
      <c r="AB131" s="229"/>
      <c r="AC131" s="298"/>
      <c r="AD131" s="308">
        <f>SUM(V131:AC131)</f>
        <v>5486.3816666666671</v>
      </c>
      <c r="AE131" s="697">
        <v>11372.833333333334</v>
      </c>
      <c r="AF131" s="698">
        <v>740.66666666666663</v>
      </c>
      <c r="AG131" s="285">
        <f>AE131+AF131</f>
        <v>12113.5</v>
      </c>
      <c r="AH131" s="368">
        <f>(AD131*12)+AG131</f>
        <v>77950.080000000002</v>
      </c>
      <c r="AI131" s="344">
        <f>U131*AH131</f>
        <v>467700.47999999998</v>
      </c>
      <c r="AJ131" s="270">
        <f>AH131-S131</f>
        <v>1022.5</v>
      </c>
      <c r="AK131" s="344">
        <f>+AI131-T131</f>
        <v>6135</v>
      </c>
      <c r="AL131" s="668">
        <v>6</v>
      </c>
      <c r="AM131" s="344">
        <v>467700</v>
      </c>
    </row>
    <row r="132" spans="1:39" x14ac:dyDescent="0.2">
      <c r="A132" s="1671" t="s">
        <v>123</v>
      </c>
      <c r="B132" s="1672"/>
      <c r="C132" s="1672"/>
      <c r="D132" s="1672"/>
      <c r="E132" s="116"/>
      <c r="F132" s="33">
        <v>5</v>
      </c>
      <c r="G132" s="347">
        <v>4277.4380000000001</v>
      </c>
      <c r="H132" s="229"/>
      <c r="I132" s="229"/>
      <c r="J132" s="229"/>
      <c r="K132" s="229"/>
      <c r="L132" s="229"/>
      <c r="M132" s="229"/>
      <c r="N132" s="298"/>
      <c r="O132" s="342">
        <f>SUM(G132:N132)</f>
        <v>4277.4380000000001</v>
      </c>
      <c r="P132" s="347">
        <v>8954.7999999999993</v>
      </c>
      <c r="Q132" s="347">
        <v>577.4</v>
      </c>
      <c r="R132" s="342">
        <f>P132+Q132</f>
        <v>9532.1999999999989</v>
      </c>
      <c r="S132" s="343">
        <f>(O132*12)+R132</f>
        <v>60861.455999999998</v>
      </c>
      <c r="T132" s="344">
        <f>F132*S132</f>
        <v>304307.27999999997</v>
      </c>
      <c r="U132" s="222">
        <v>5</v>
      </c>
      <c r="V132" s="377">
        <v>4892.8379999999997</v>
      </c>
      <c r="W132" s="229"/>
      <c r="X132" s="229"/>
      <c r="Y132" s="229"/>
      <c r="Z132" s="229"/>
      <c r="AA132" s="229"/>
      <c r="AB132" s="229"/>
      <c r="AC132" s="298"/>
      <c r="AD132" s="308">
        <f>SUM(V132:AC132)</f>
        <v>4892.8379999999997</v>
      </c>
      <c r="AE132" s="697">
        <v>10185.6</v>
      </c>
      <c r="AF132" s="698">
        <v>660.6</v>
      </c>
      <c r="AG132" s="285">
        <f>AE132+AF132</f>
        <v>10846.2</v>
      </c>
      <c r="AH132" s="368">
        <f>(AD132*12)+AG132</f>
        <v>69560.255999999994</v>
      </c>
      <c r="AI132" s="344">
        <f>U132*AH132</f>
        <v>347801.27999999997</v>
      </c>
      <c r="AJ132" s="270">
        <f>AH132-S132</f>
        <v>8698.7999999999956</v>
      </c>
      <c r="AK132" s="344">
        <f>+AI132-T132</f>
        <v>43494</v>
      </c>
      <c r="AL132" s="668">
        <v>4</v>
      </c>
      <c r="AM132" s="344">
        <v>278236</v>
      </c>
    </row>
    <row r="133" spans="1:39" x14ac:dyDescent="0.2">
      <c r="A133" s="1671" t="s">
        <v>124</v>
      </c>
      <c r="B133" s="1672"/>
      <c r="C133" s="1672"/>
      <c r="D133" s="1672"/>
      <c r="E133" s="116"/>
      <c r="F133" s="33">
        <v>2</v>
      </c>
      <c r="G133" s="347">
        <v>6617.25</v>
      </c>
      <c r="H133" s="229"/>
      <c r="I133" s="229"/>
      <c r="J133" s="229"/>
      <c r="K133" s="229"/>
      <c r="L133" s="229"/>
      <c r="M133" s="229"/>
      <c r="N133" s="298"/>
      <c r="O133" s="342">
        <f>SUM(G133:N133)</f>
        <v>6617.25</v>
      </c>
      <c r="P133" s="347">
        <v>13634.5</v>
      </c>
      <c r="Q133" s="347">
        <v>893.5</v>
      </c>
      <c r="R133" s="342">
        <f>P133+Q133</f>
        <v>14528</v>
      </c>
      <c r="S133" s="343">
        <f>(O133*12)+R133</f>
        <v>93935</v>
      </c>
      <c r="T133" s="344">
        <f>F133*S133</f>
        <v>187870</v>
      </c>
      <c r="U133" s="222">
        <v>2</v>
      </c>
      <c r="V133" s="377">
        <v>6764.4650000000001</v>
      </c>
      <c r="W133" s="229"/>
      <c r="X133" s="229"/>
      <c r="Y133" s="229"/>
      <c r="Z133" s="229"/>
      <c r="AA133" s="229"/>
      <c r="AB133" s="229"/>
      <c r="AC133" s="298"/>
      <c r="AD133" s="308">
        <f>SUM(V133:AC133)</f>
        <v>6764.4650000000001</v>
      </c>
      <c r="AE133" s="697">
        <v>13929</v>
      </c>
      <c r="AF133" s="698">
        <v>913</v>
      </c>
      <c r="AG133" s="285">
        <f>AE133+AF133</f>
        <v>14842</v>
      </c>
      <c r="AH133" s="368">
        <f>(AD133*12)+AG133</f>
        <v>96015.58</v>
      </c>
      <c r="AI133" s="344">
        <f>U133*AH133</f>
        <v>192031.16</v>
      </c>
      <c r="AJ133" s="270">
        <f>AH133-S133</f>
        <v>2080.5800000000017</v>
      </c>
      <c r="AK133" s="344">
        <f>+AI133-T133</f>
        <v>4161.1600000000035</v>
      </c>
      <c r="AL133" s="668">
        <v>2</v>
      </c>
      <c r="AM133" s="344">
        <v>192031</v>
      </c>
    </row>
    <row r="134" spans="1:39" x14ac:dyDescent="0.2">
      <c r="A134" s="1671" t="s">
        <v>125</v>
      </c>
      <c r="B134" s="1672"/>
      <c r="C134" s="1672"/>
      <c r="D134" s="1672"/>
      <c r="E134" s="116"/>
      <c r="F134" s="222"/>
      <c r="G134" s="377"/>
      <c r="H134" s="229"/>
      <c r="I134" s="229"/>
      <c r="J134" s="229"/>
      <c r="K134" s="229"/>
      <c r="L134" s="229"/>
      <c r="M134" s="229"/>
      <c r="N134" s="229"/>
      <c r="O134" s="342"/>
      <c r="P134" s="229"/>
      <c r="Q134" s="392"/>
      <c r="R134" s="342"/>
      <c r="S134" s="343"/>
      <c r="T134" s="344"/>
      <c r="U134" s="222"/>
      <c r="V134" s="377"/>
      <c r="W134" s="229"/>
      <c r="X134" s="229"/>
      <c r="Y134" s="229"/>
      <c r="Z134" s="229"/>
      <c r="AA134" s="229"/>
      <c r="AB134" s="229"/>
      <c r="AC134" s="298"/>
      <c r="AD134" s="308"/>
      <c r="AE134" s="298"/>
      <c r="AF134" s="298"/>
      <c r="AG134" s="285"/>
      <c r="AH134" s="368"/>
      <c r="AI134" s="344"/>
      <c r="AJ134" s="270"/>
      <c r="AK134" s="344"/>
      <c r="AL134" s="668"/>
      <c r="AM134" s="344"/>
    </row>
    <row r="135" spans="1:39" x14ac:dyDescent="0.2">
      <c r="A135" s="1671" t="s">
        <v>126</v>
      </c>
      <c r="B135" s="1672"/>
      <c r="C135" s="1672"/>
      <c r="D135" s="1672"/>
      <c r="E135" s="116"/>
      <c r="F135" s="222"/>
      <c r="G135" s="377"/>
      <c r="H135" s="229"/>
      <c r="I135" s="229"/>
      <c r="J135" s="229"/>
      <c r="K135" s="229"/>
      <c r="L135" s="229"/>
      <c r="M135" s="229"/>
      <c r="N135" s="298"/>
      <c r="O135" s="342"/>
      <c r="P135" s="229"/>
      <c r="Q135" s="392"/>
      <c r="R135" s="342"/>
      <c r="S135" s="343"/>
      <c r="T135" s="344"/>
      <c r="U135" s="222"/>
      <c r="V135" s="377"/>
      <c r="W135" s="229"/>
      <c r="X135" s="229"/>
      <c r="Y135" s="229"/>
      <c r="Z135" s="229"/>
      <c r="AA135" s="229"/>
      <c r="AB135" s="229"/>
      <c r="AC135" s="298"/>
      <c r="AD135" s="308"/>
      <c r="AE135" s="229"/>
      <c r="AF135" s="392"/>
      <c r="AG135" s="285"/>
      <c r="AH135" s="368"/>
      <c r="AI135" s="344"/>
      <c r="AJ135" s="270"/>
      <c r="AK135" s="344"/>
      <c r="AL135" s="668"/>
      <c r="AM135" s="344"/>
    </row>
    <row r="136" spans="1:39" x14ac:dyDescent="0.2">
      <c r="A136" s="539"/>
      <c r="B136" s="113"/>
      <c r="C136" s="113"/>
      <c r="D136" s="113"/>
      <c r="E136" s="116"/>
      <c r="F136" s="222"/>
      <c r="G136" s="377"/>
      <c r="H136" s="297"/>
      <c r="I136" s="395"/>
      <c r="J136" s="297"/>
      <c r="K136" s="298"/>
      <c r="L136" s="341"/>
      <c r="M136" s="298"/>
      <c r="N136" s="298"/>
      <c r="O136" s="342"/>
      <c r="P136" s="229"/>
      <c r="Q136" s="392"/>
      <c r="R136" s="342"/>
      <c r="S136" s="343"/>
      <c r="T136" s="344"/>
      <c r="U136" s="265"/>
      <c r="V136" s="377"/>
      <c r="W136" s="297"/>
      <c r="X136" s="297"/>
      <c r="Y136" s="297"/>
      <c r="Z136" s="298"/>
      <c r="AA136" s="297"/>
      <c r="AB136" s="298"/>
      <c r="AC136" s="298"/>
      <c r="AD136" s="421"/>
      <c r="AE136" s="297"/>
      <c r="AF136" s="297"/>
      <c r="AG136" s="285"/>
      <c r="AH136" s="368"/>
      <c r="AI136" s="344"/>
      <c r="AJ136" s="270"/>
      <c r="AK136" s="344"/>
      <c r="AL136" s="652"/>
      <c r="AM136" s="344"/>
    </row>
    <row r="137" spans="1:39" x14ac:dyDescent="0.2">
      <c r="A137" s="539" t="s">
        <v>30</v>
      </c>
      <c r="B137" s="113"/>
      <c r="C137" s="113"/>
      <c r="D137" s="113"/>
      <c r="E137" s="116"/>
      <c r="F137" s="265"/>
      <c r="G137" s="297"/>
      <c r="H137" s="297"/>
      <c r="I137" s="341"/>
      <c r="J137" s="341"/>
      <c r="K137" s="298"/>
      <c r="L137" s="341"/>
      <c r="M137" s="298"/>
      <c r="N137" s="298"/>
      <c r="O137" s="342"/>
      <c r="P137" s="298"/>
      <c r="Q137" s="298"/>
      <c r="R137" s="342"/>
      <c r="S137" s="343"/>
      <c r="T137" s="344"/>
      <c r="U137" s="265"/>
      <c r="V137" s="297"/>
      <c r="W137" s="297"/>
      <c r="X137" s="297"/>
      <c r="Y137" s="297"/>
      <c r="Z137" s="298"/>
      <c r="AA137" s="297"/>
      <c r="AB137" s="298"/>
      <c r="AC137" s="298"/>
      <c r="AD137" s="421"/>
      <c r="AE137" s="297"/>
      <c r="AF137" s="297"/>
      <c r="AG137" s="285"/>
      <c r="AH137" s="368"/>
      <c r="AI137" s="344"/>
      <c r="AJ137" s="270"/>
      <c r="AK137" s="344"/>
      <c r="AL137" s="652"/>
      <c r="AM137" s="344"/>
    </row>
    <row r="138" spans="1:39" x14ac:dyDescent="0.2">
      <c r="A138" s="1671" t="s">
        <v>127</v>
      </c>
      <c r="B138" s="1672"/>
      <c r="C138" s="1672"/>
      <c r="D138" s="1672"/>
      <c r="E138" s="116"/>
      <c r="F138" s="222"/>
      <c r="G138" s="229"/>
      <c r="H138" s="229"/>
      <c r="I138" s="229"/>
      <c r="J138" s="229"/>
      <c r="K138" s="229"/>
      <c r="L138" s="229"/>
      <c r="M138" s="229"/>
      <c r="N138" s="229"/>
      <c r="O138" s="342"/>
      <c r="P138" s="229"/>
      <c r="Q138" s="229"/>
      <c r="R138" s="342"/>
      <c r="S138" s="343"/>
      <c r="T138" s="344"/>
      <c r="U138" s="222"/>
      <c r="V138" s="229"/>
      <c r="W138" s="229"/>
      <c r="X138" s="229"/>
      <c r="Y138" s="229"/>
      <c r="Z138" s="229"/>
      <c r="AA138" s="229"/>
      <c r="AB138" s="229"/>
      <c r="AC138" s="229"/>
      <c r="AD138" s="308"/>
      <c r="AE138" s="297"/>
      <c r="AF138" s="297"/>
      <c r="AG138" s="285"/>
      <c r="AH138" s="368"/>
      <c r="AI138" s="344"/>
      <c r="AJ138" s="270"/>
      <c r="AK138" s="344"/>
      <c r="AL138" s="668"/>
      <c r="AM138" s="344"/>
    </row>
    <row r="139" spans="1:39" x14ac:dyDescent="0.2">
      <c r="A139" s="1671" t="s">
        <v>128</v>
      </c>
      <c r="B139" s="1672"/>
      <c r="C139" s="1672"/>
      <c r="D139" s="1672"/>
      <c r="E139" s="116"/>
      <c r="F139" s="222">
        <v>1</v>
      </c>
      <c r="G139" s="347">
        <v>2887</v>
      </c>
      <c r="H139" s="229"/>
      <c r="I139" s="229"/>
      <c r="J139" s="229"/>
      <c r="K139" s="229"/>
      <c r="L139" s="229"/>
      <c r="M139" s="229"/>
      <c r="N139" s="298"/>
      <c r="O139" s="342">
        <f>SUM(G139:N139)</f>
        <v>2887</v>
      </c>
      <c r="P139" s="347">
        <v>6174</v>
      </c>
      <c r="Q139" s="347">
        <v>390</v>
      </c>
      <c r="R139" s="342">
        <f>P139+Q139</f>
        <v>6564</v>
      </c>
      <c r="S139" s="343">
        <f>(O139*12)+R139</f>
        <v>41208</v>
      </c>
      <c r="T139" s="344">
        <f>F139*S139</f>
        <v>41208</v>
      </c>
      <c r="U139" s="222">
        <v>1</v>
      </c>
      <c r="V139" s="377">
        <v>3251</v>
      </c>
      <c r="W139" s="229"/>
      <c r="X139" s="229"/>
      <c r="Y139" s="229"/>
      <c r="Z139" s="229"/>
      <c r="AA139" s="229"/>
      <c r="AB139" s="229"/>
      <c r="AC139" s="298"/>
      <c r="AD139" s="308">
        <f>SUM(V139:AC139)</f>
        <v>3251</v>
      </c>
      <c r="AE139" s="298">
        <v>6902</v>
      </c>
      <c r="AF139" s="698">
        <v>439</v>
      </c>
      <c r="AG139" s="285">
        <f>AE139+AF139</f>
        <v>7341</v>
      </c>
      <c r="AH139" s="368">
        <f>(AD139*12)+AG139</f>
        <v>46353</v>
      </c>
      <c r="AI139" s="344">
        <f>U139*AH139</f>
        <v>46353</v>
      </c>
      <c r="AJ139" s="270">
        <f>AH139-S139</f>
        <v>5145</v>
      </c>
      <c r="AK139" s="344">
        <f>+AI139-T139</f>
        <v>5145</v>
      </c>
      <c r="AL139" s="668">
        <v>1</v>
      </c>
      <c r="AM139" s="344">
        <v>46353</v>
      </c>
    </row>
    <row r="140" spans="1:39" x14ac:dyDescent="0.2">
      <c r="A140" s="1671" t="s">
        <v>129</v>
      </c>
      <c r="B140" s="1672"/>
      <c r="C140" s="1672"/>
      <c r="D140" s="1672"/>
      <c r="E140" s="116"/>
      <c r="F140" s="222">
        <v>1</v>
      </c>
      <c r="G140" s="347">
        <v>2537</v>
      </c>
      <c r="H140" s="229"/>
      <c r="I140" s="229"/>
      <c r="J140" s="229"/>
      <c r="K140" s="229"/>
      <c r="L140" s="229"/>
      <c r="M140" s="229"/>
      <c r="N140" s="298"/>
      <c r="O140" s="342">
        <f>SUM(G140:N140)</f>
        <v>2537</v>
      </c>
      <c r="P140" s="347">
        <v>5474</v>
      </c>
      <c r="Q140" s="347">
        <v>342</v>
      </c>
      <c r="R140" s="342">
        <f>P140+Q140</f>
        <v>5816</v>
      </c>
      <c r="S140" s="343">
        <f>(O140*12)+R140</f>
        <v>36260</v>
      </c>
      <c r="T140" s="344">
        <f>F140*S140</f>
        <v>36260</v>
      </c>
      <c r="U140" s="222">
        <v>1</v>
      </c>
      <c r="V140" s="377">
        <v>3251</v>
      </c>
      <c r="W140" s="229"/>
      <c r="X140" s="229"/>
      <c r="Y140" s="229"/>
      <c r="Z140" s="229"/>
      <c r="AA140" s="229"/>
      <c r="AB140" s="229"/>
      <c r="AC140" s="298"/>
      <c r="AD140" s="308">
        <f>SUM(V140:AC140)</f>
        <v>3251</v>
      </c>
      <c r="AE140" s="298">
        <v>6902</v>
      </c>
      <c r="AF140" s="698">
        <v>439</v>
      </c>
      <c r="AG140" s="285">
        <f>AE140+AF140</f>
        <v>7341</v>
      </c>
      <c r="AH140" s="368">
        <f>(AD140*12)+AG140</f>
        <v>46353</v>
      </c>
      <c r="AI140" s="344">
        <f>U140*AH140</f>
        <v>46353</v>
      </c>
      <c r="AJ140" s="270">
        <f>AH140-S140</f>
        <v>10093</v>
      </c>
      <c r="AK140" s="344">
        <f>+AI140-T140</f>
        <v>10093</v>
      </c>
      <c r="AL140" s="668">
        <v>1</v>
      </c>
      <c r="AM140" s="344">
        <v>46353</v>
      </c>
    </row>
    <row r="141" spans="1:39" x14ac:dyDescent="0.2">
      <c r="A141" s="1671" t="s">
        <v>130</v>
      </c>
      <c r="B141" s="1672"/>
      <c r="C141" s="1672"/>
      <c r="D141" s="1672"/>
      <c r="E141" s="116"/>
      <c r="F141" s="265"/>
      <c r="G141" s="297"/>
      <c r="H141" s="297"/>
      <c r="I141" s="395"/>
      <c r="J141" s="297"/>
      <c r="K141" s="298"/>
      <c r="L141" s="341"/>
      <c r="M141" s="298"/>
      <c r="N141" s="298"/>
      <c r="O141" s="348"/>
      <c r="P141" s="229"/>
      <c r="Q141" s="392"/>
      <c r="R141" s="348"/>
      <c r="S141" s="349"/>
      <c r="T141" s="350"/>
      <c r="U141" s="265"/>
      <c r="V141" s="297"/>
      <c r="W141" s="297"/>
      <c r="X141" s="297"/>
      <c r="Y141" s="297"/>
      <c r="Z141" s="298"/>
      <c r="AA141" s="297"/>
      <c r="AB141" s="298"/>
      <c r="AC141" s="298"/>
      <c r="AD141" s="351"/>
      <c r="AE141" s="297"/>
      <c r="AF141" s="297"/>
      <c r="AG141" s="353"/>
      <c r="AH141" s="371"/>
      <c r="AI141" s="350"/>
      <c r="AJ141" s="352"/>
      <c r="AK141" s="350"/>
      <c r="AL141" s="652"/>
      <c r="AM141" s="344"/>
    </row>
    <row r="142" spans="1:39" x14ac:dyDescent="0.2">
      <c r="A142" s="1671" t="s">
        <v>131</v>
      </c>
      <c r="B142" s="1672"/>
      <c r="C142" s="1672"/>
      <c r="D142" s="1672"/>
      <c r="E142" s="116"/>
      <c r="F142" s="265"/>
      <c r="G142" s="297"/>
      <c r="H142" s="297"/>
      <c r="I142" s="341"/>
      <c r="J142" s="341"/>
      <c r="K142" s="298"/>
      <c r="L142" s="341"/>
      <c r="M142" s="298"/>
      <c r="N142" s="298"/>
      <c r="O142" s="348"/>
      <c r="P142" s="229"/>
      <c r="Q142" s="298"/>
      <c r="R142" s="348"/>
      <c r="S142" s="349"/>
      <c r="T142" s="350"/>
      <c r="U142" s="265"/>
      <c r="V142" s="297"/>
      <c r="W142" s="297"/>
      <c r="X142" s="297"/>
      <c r="Y142" s="297"/>
      <c r="Z142" s="298"/>
      <c r="AA142" s="297"/>
      <c r="AB142" s="298"/>
      <c r="AC142" s="298"/>
      <c r="AD142" s="351"/>
      <c r="AE142" s="297"/>
      <c r="AF142" s="297"/>
      <c r="AG142" s="353"/>
      <c r="AH142" s="371"/>
      <c r="AI142" s="350"/>
      <c r="AJ142" s="352"/>
      <c r="AK142" s="350"/>
      <c r="AL142" s="652"/>
      <c r="AM142" s="344"/>
    </row>
    <row r="143" spans="1:39" x14ac:dyDescent="0.2">
      <c r="A143" s="535"/>
      <c r="B143" s="113"/>
      <c r="C143" s="113"/>
      <c r="D143" s="113"/>
      <c r="E143" s="116"/>
      <c r="F143" s="265"/>
      <c r="G143" s="297"/>
      <c r="H143" s="297"/>
      <c r="I143" s="341"/>
      <c r="J143" s="341"/>
      <c r="K143" s="298"/>
      <c r="L143" s="341"/>
      <c r="M143" s="298"/>
      <c r="N143" s="298"/>
      <c r="O143" s="348"/>
      <c r="P143" s="298"/>
      <c r="Q143" s="298"/>
      <c r="R143" s="348"/>
      <c r="S143" s="349"/>
      <c r="T143" s="350"/>
      <c r="U143" s="265"/>
      <c r="V143" s="297"/>
      <c r="W143" s="297"/>
      <c r="X143" s="297"/>
      <c r="Y143" s="297"/>
      <c r="Z143" s="298"/>
      <c r="AA143" s="297"/>
      <c r="AB143" s="298"/>
      <c r="AC143" s="298"/>
      <c r="AD143" s="351"/>
      <c r="AE143" s="297"/>
      <c r="AF143" s="297"/>
      <c r="AG143" s="353"/>
      <c r="AH143" s="371"/>
      <c r="AI143" s="350"/>
      <c r="AJ143" s="352"/>
      <c r="AK143" s="350"/>
      <c r="AL143" s="652"/>
      <c r="AM143" s="350"/>
    </row>
    <row r="144" spans="1:39" x14ac:dyDescent="0.2">
      <c r="A144" s="1684" t="s">
        <v>134</v>
      </c>
      <c r="B144" s="1685"/>
      <c r="C144" s="1685"/>
      <c r="D144" s="1685"/>
      <c r="E144" s="116"/>
      <c r="F144" s="320">
        <f>SUM(F147:F164)</f>
        <v>7058</v>
      </c>
      <c r="G144" s="340">
        <f>SUM(G147:G164)</f>
        <v>123615.19346384409</v>
      </c>
      <c r="H144" s="339"/>
      <c r="I144" s="339"/>
      <c r="J144" s="340"/>
      <c r="K144" s="273"/>
      <c r="L144" s="341"/>
      <c r="M144" s="298"/>
      <c r="N144" s="340"/>
      <c r="O144" s="342">
        <f t="shared" ref="O144:V144" si="63">SUM(O147:O164)</f>
        <v>123615.19346384409</v>
      </c>
      <c r="P144" s="340">
        <f t="shared" si="63"/>
        <v>253978.92253107863</v>
      </c>
      <c r="Q144" s="340">
        <f t="shared" si="63"/>
        <v>19059.767828957978</v>
      </c>
      <c r="R144" s="342">
        <f t="shared" si="63"/>
        <v>273038.69036003668</v>
      </c>
      <c r="S144" s="343">
        <f t="shared" si="63"/>
        <v>1756421.0119261651</v>
      </c>
      <c r="T144" s="344">
        <f t="shared" si="63"/>
        <v>751193234.87000024</v>
      </c>
      <c r="U144" s="320">
        <f t="shared" si="63"/>
        <v>7010</v>
      </c>
      <c r="V144" s="340">
        <f t="shared" si="63"/>
        <v>127782.39016945957</v>
      </c>
      <c r="W144" s="297"/>
      <c r="X144" s="297"/>
      <c r="Y144" s="340"/>
      <c r="Z144" s="273"/>
      <c r="AA144" s="297"/>
      <c r="AB144" s="298"/>
      <c r="AC144" s="340"/>
      <c r="AD144" s="308">
        <f t="shared" ref="AD144:AM144" si="64">SUM(AD147:AD164)</f>
        <v>127782.39016945957</v>
      </c>
      <c r="AE144" s="340">
        <f t="shared" si="64"/>
        <v>266593.33444726199</v>
      </c>
      <c r="AF144" s="340">
        <f t="shared" si="64"/>
        <v>19396.618469910773</v>
      </c>
      <c r="AG144" s="345">
        <f t="shared" si="64"/>
        <v>285989.95291717275</v>
      </c>
      <c r="AH144" s="369">
        <f t="shared" si="64"/>
        <v>1819378.6349506872</v>
      </c>
      <c r="AI144" s="369">
        <f t="shared" si="64"/>
        <v>783691445.16000009</v>
      </c>
      <c r="AJ144" s="369">
        <f t="shared" si="64"/>
        <v>62957.623024522036</v>
      </c>
      <c r="AK144" s="369">
        <f t="shared" si="64"/>
        <v>32498210.289999768</v>
      </c>
      <c r="AL144" s="653">
        <f t="shared" si="64"/>
        <v>7754</v>
      </c>
      <c r="AM144" s="321">
        <f t="shared" si="64"/>
        <v>912307210.4000001</v>
      </c>
    </row>
    <row r="145" spans="1:39" x14ac:dyDescent="0.2">
      <c r="A145" s="1684" t="s">
        <v>135</v>
      </c>
      <c r="B145" s="1685"/>
      <c r="C145" s="1685"/>
      <c r="D145" s="1685"/>
      <c r="E145" s="116"/>
      <c r="F145" s="265"/>
      <c r="G145" s="297"/>
      <c r="H145" s="297"/>
      <c r="I145" s="341"/>
      <c r="J145" s="341"/>
      <c r="K145" s="298"/>
      <c r="L145" s="341"/>
      <c r="M145" s="298"/>
      <c r="N145" s="298"/>
      <c r="O145" s="348"/>
      <c r="P145" s="298"/>
      <c r="Q145" s="298"/>
      <c r="R145" s="348"/>
      <c r="S145" s="349"/>
      <c r="T145" s="350"/>
      <c r="U145" s="265"/>
      <c r="V145" s="297"/>
      <c r="W145" s="297"/>
      <c r="X145" s="297"/>
      <c r="Y145" s="297"/>
      <c r="Z145" s="298"/>
      <c r="AA145" s="297"/>
      <c r="AB145" s="298"/>
      <c r="AC145" s="298"/>
      <c r="AD145" s="351"/>
      <c r="AE145" s="297"/>
      <c r="AF145" s="297"/>
      <c r="AG145" s="353"/>
      <c r="AH145" s="371"/>
      <c r="AI145" s="350"/>
      <c r="AJ145" s="352"/>
      <c r="AK145" s="350"/>
      <c r="AL145" s="652"/>
      <c r="AM145" s="350"/>
    </row>
    <row r="146" spans="1:39" x14ac:dyDescent="0.2">
      <c r="A146" s="535"/>
      <c r="B146" s="113"/>
      <c r="C146" s="113"/>
      <c r="D146" s="113"/>
      <c r="E146" s="116"/>
      <c r="F146" s="265"/>
      <c r="G146" s="297"/>
      <c r="H146" s="297"/>
      <c r="I146" s="341"/>
      <c r="J146" s="341"/>
      <c r="K146" s="298"/>
      <c r="L146" s="341"/>
      <c r="M146" s="298"/>
      <c r="N146" s="298"/>
      <c r="O146" s="348"/>
      <c r="P146" s="298"/>
      <c r="Q146" s="298"/>
      <c r="R146" s="348"/>
      <c r="S146" s="349"/>
      <c r="T146" s="350"/>
      <c r="U146" s="265"/>
      <c r="V146" s="297"/>
      <c r="W146" s="297"/>
      <c r="X146" s="297"/>
      <c r="Y146" s="297"/>
      <c r="Z146" s="298"/>
      <c r="AA146" s="297"/>
      <c r="AB146" s="298"/>
      <c r="AC146" s="298"/>
      <c r="AD146" s="351"/>
      <c r="AE146" s="297"/>
      <c r="AF146" s="297"/>
      <c r="AG146" s="353"/>
      <c r="AH146" s="371"/>
      <c r="AI146" s="350"/>
      <c r="AJ146" s="352"/>
      <c r="AK146" s="350"/>
      <c r="AL146" s="652"/>
      <c r="AM146" s="344"/>
    </row>
    <row r="147" spans="1:39" ht="12.75" customHeight="1" x14ac:dyDescent="0.2">
      <c r="A147" s="1681" t="s">
        <v>595</v>
      </c>
      <c r="B147" s="1682"/>
      <c r="C147" s="1682"/>
      <c r="D147" s="1682"/>
      <c r="E147" s="116"/>
      <c r="F147" s="693">
        <v>997</v>
      </c>
      <c r="G147" s="347">
        <v>12510.536630405191</v>
      </c>
      <c r="H147" s="229"/>
      <c r="I147" s="229"/>
      <c r="J147" s="229"/>
      <c r="K147" s="229"/>
      <c r="L147" s="229"/>
      <c r="M147" s="229"/>
      <c r="N147" s="298"/>
      <c r="O147" s="342">
        <f t="shared" ref="O147:O159" si="65">SUM(G147:N147)</f>
        <v>12510.536630405191</v>
      </c>
      <c r="P147" s="347">
        <v>25277.454941263757</v>
      </c>
      <c r="Q147" s="347">
        <v>2424.9193230525339</v>
      </c>
      <c r="R147" s="342">
        <f t="shared" ref="R147:R164" si="66">P147+Q147</f>
        <v>27702.374264316291</v>
      </c>
      <c r="S147" s="343">
        <f t="shared" ref="S147:S164" si="67">(O147*12)+R147</f>
        <v>177828.81382917857</v>
      </c>
      <c r="T147" s="344">
        <f t="shared" ref="T147:T164" si="68">F147*S147</f>
        <v>177295327.38769105</v>
      </c>
      <c r="U147" s="694">
        <v>1002</v>
      </c>
      <c r="V147" s="446">
        <v>12646.833383998488</v>
      </c>
      <c r="W147" s="229"/>
      <c r="X147" s="229"/>
      <c r="Y147" s="229"/>
      <c r="Z147" s="229"/>
      <c r="AA147" s="229"/>
      <c r="AB147" s="229"/>
      <c r="AC147" s="298"/>
      <c r="AD147" s="308">
        <f t="shared" ref="AD147:AD156" si="69">SUM(V147:AC147)</f>
        <v>12646.833383998488</v>
      </c>
      <c r="AE147" s="697">
        <v>26838.049384177659</v>
      </c>
      <c r="AF147" s="698">
        <v>2348.5153138255237</v>
      </c>
      <c r="AG147" s="285">
        <f t="shared" ref="AG147:AG156" si="70">AE147+AF147</f>
        <v>29186.564698003182</v>
      </c>
      <c r="AH147" s="368">
        <f t="shared" ref="AH147:AH156" si="71">(AD147*12)+AG147</f>
        <v>180948.56530598504</v>
      </c>
      <c r="AI147" s="344">
        <f t="shared" ref="AI147:AI156" si="72">U147*AH147</f>
        <v>181310462.43659702</v>
      </c>
      <c r="AJ147" s="270">
        <f t="shared" ref="AJ147:AJ156" si="73">AH147-S147</f>
        <v>3119.7514768064721</v>
      </c>
      <c r="AK147" s="344">
        <f t="shared" ref="AK147:AK156" si="74">+AI147-T147</f>
        <v>4015135.0489059687</v>
      </c>
      <c r="AL147" s="668">
        <v>1002</v>
      </c>
      <c r="AM147" s="344">
        <v>201194300.80444482</v>
      </c>
    </row>
    <row r="148" spans="1:39" ht="12.75" customHeight="1" x14ac:dyDescent="0.2">
      <c r="A148" s="1681" t="s">
        <v>438</v>
      </c>
      <c r="B148" s="1682"/>
      <c r="C148" s="1682"/>
      <c r="D148" s="1682"/>
      <c r="E148" s="116"/>
      <c r="F148" s="693">
        <v>61</v>
      </c>
      <c r="G148" s="347">
        <v>16980.967213114753</v>
      </c>
      <c r="H148" s="229"/>
      <c r="I148" s="229"/>
      <c r="J148" s="229"/>
      <c r="K148" s="229"/>
      <c r="L148" s="229"/>
      <c r="M148" s="229"/>
      <c r="N148" s="298"/>
      <c r="O148" s="342">
        <f t="shared" si="65"/>
        <v>16980.967213114753</v>
      </c>
      <c r="P148" s="347">
        <v>34361.934426229505</v>
      </c>
      <c r="Q148" s="347">
        <v>2292.4262295081967</v>
      </c>
      <c r="R148" s="342">
        <f t="shared" ref="R148:R149" si="75">P148+Q148</f>
        <v>36654.360655737699</v>
      </c>
      <c r="S148" s="343">
        <f t="shared" ref="S148:S149" si="76">(O148*12)+R148</f>
        <v>240425.96721311472</v>
      </c>
      <c r="T148" s="344">
        <f t="shared" ref="T148:T149" si="77">F148*S148</f>
        <v>14665983.999999998</v>
      </c>
      <c r="U148" s="695">
        <v>61</v>
      </c>
      <c r="V148" s="446">
        <v>16731.049180327867</v>
      </c>
      <c r="W148" s="229"/>
      <c r="X148" s="229"/>
      <c r="Y148" s="229"/>
      <c r="Z148" s="229"/>
      <c r="AA148" s="229"/>
      <c r="AB148" s="229"/>
      <c r="AC148" s="298"/>
      <c r="AD148" s="308">
        <f t="shared" si="69"/>
        <v>16731.049180327867</v>
      </c>
      <c r="AE148" s="697">
        <v>33862.098360655735</v>
      </c>
      <c r="AF148" s="698">
        <v>2258.688524590164</v>
      </c>
      <c r="AG148" s="285">
        <f t="shared" si="70"/>
        <v>36120.7868852459</v>
      </c>
      <c r="AH148" s="368">
        <f t="shared" si="71"/>
        <v>236893.3770491803</v>
      </c>
      <c r="AI148" s="344">
        <f t="shared" si="72"/>
        <v>14450495.999999998</v>
      </c>
      <c r="AJ148" s="270">
        <f t="shared" si="73"/>
        <v>-3532.5901639344229</v>
      </c>
      <c r="AK148" s="344">
        <f t="shared" si="74"/>
        <v>-215488</v>
      </c>
      <c r="AL148" s="668">
        <v>61</v>
      </c>
      <c r="AM148" s="344">
        <v>14450495.999999998</v>
      </c>
    </row>
    <row r="149" spans="1:39" ht="12.75" customHeight="1" x14ac:dyDescent="0.2">
      <c r="A149" s="1678" t="s">
        <v>220</v>
      </c>
      <c r="B149" s="1679"/>
      <c r="C149" s="1679"/>
      <c r="D149" s="1680"/>
      <c r="E149" s="116"/>
      <c r="F149" s="693">
        <v>25</v>
      </c>
      <c r="G149" s="347">
        <v>13966.94</v>
      </c>
      <c r="H149" s="229"/>
      <c r="I149" s="229"/>
      <c r="J149" s="229"/>
      <c r="K149" s="229"/>
      <c r="L149" s="229"/>
      <c r="M149" s="229"/>
      <c r="N149" s="298"/>
      <c r="O149" s="342">
        <f t="shared" si="65"/>
        <v>13966.94</v>
      </c>
      <c r="P149" s="347">
        <v>28333.88</v>
      </c>
      <c r="Q149" s="347">
        <v>1885.52</v>
      </c>
      <c r="R149" s="342">
        <f t="shared" si="75"/>
        <v>30219.4</v>
      </c>
      <c r="S149" s="343">
        <f t="shared" si="76"/>
        <v>197822.68</v>
      </c>
      <c r="T149" s="344">
        <f t="shared" si="77"/>
        <v>4945567</v>
      </c>
      <c r="U149" s="695">
        <v>25</v>
      </c>
      <c r="V149" s="446">
        <v>13888.219999999998</v>
      </c>
      <c r="W149" s="229"/>
      <c r="X149" s="229"/>
      <c r="Y149" s="229"/>
      <c r="Z149" s="229"/>
      <c r="AA149" s="229"/>
      <c r="AB149" s="229"/>
      <c r="AC149" s="298"/>
      <c r="AD149" s="308">
        <f t="shared" si="69"/>
        <v>13888.219999999998</v>
      </c>
      <c r="AE149" s="697">
        <v>28176.44</v>
      </c>
      <c r="AF149" s="698">
        <v>1874.92</v>
      </c>
      <c r="AG149" s="285">
        <f t="shared" si="70"/>
        <v>30051.360000000001</v>
      </c>
      <c r="AH149" s="368">
        <f t="shared" si="71"/>
        <v>196709.99999999994</v>
      </c>
      <c r="AI149" s="344">
        <f t="shared" si="72"/>
        <v>4917749.9999999981</v>
      </c>
      <c r="AJ149" s="270">
        <f t="shared" si="73"/>
        <v>-1112.6800000000512</v>
      </c>
      <c r="AK149" s="344">
        <f t="shared" si="74"/>
        <v>-27817.000000001863</v>
      </c>
      <c r="AL149" s="668">
        <v>24</v>
      </c>
      <c r="AM149" s="344">
        <v>4721050</v>
      </c>
    </row>
    <row r="150" spans="1:39" ht="12.75" customHeight="1" x14ac:dyDescent="0.2">
      <c r="A150" s="1678" t="s">
        <v>221</v>
      </c>
      <c r="B150" s="1679"/>
      <c r="C150" s="1679"/>
      <c r="D150" s="1680"/>
      <c r="E150" s="116"/>
      <c r="F150" s="693">
        <v>368</v>
      </c>
      <c r="G150" s="347">
        <v>10571.222255434797</v>
      </c>
      <c r="H150" s="229"/>
      <c r="I150" s="229"/>
      <c r="J150" s="229"/>
      <c r="K150" s="229"/>
      <c r="L150" s="229"/>
      <c r="M150" s="229"/>
      <c r="N150" s="298"/>
      <c r="O150" s="342">
        <f t="shared" si="65"/>
        <v>10571.222255434797</v>
      </c>
      <c r="P150" s="347">
        <v>21542.445652173912</v>
      </c>
      <c r="Q150" s="347">
        <v>1427.1141304347825</v>
      </c>
      <c r="R150" s="342">
        <f t="shared" si="66"/>
        <v>22969.559782608696</v>
      </c>
      <c r="S150" s="343">
        <f t="shared" si="67"/>
        <v>149824.22684782627</v>
      </c>
      <c r="T150" s="344">
        <f t="shared" si="68"/>
        <v>55135315.480000064</v>
      </c>
      <c r="U150" s="695">
        <v>364</v>
      </c>
      <c r="V150" s="446">
        <v>10510.684478021987</v>
      </c>
      <c r="W150" s="229"/>
      <c r="X150" s="229"/>
      <c r="Y150" s="229"/>
      <c r="Z150" s="229"/>
      <c r="AA150" s="229"/>
      <c r="AB150" s="229"/>
      <c r="AC150" s="298"/>
      <c r="AD150" s="308">
        <f t="shared" si="69"/>
        <v>10510.684478021987</v>
      </c>
      <c r="AE150" s="697">
        <v>21421.36813186813</v>
      </c>
      <c r="AF150" s="698">
        <v>1418.9423076923076</v>
      </c>
      <c r="AG150" s="285">
        <f t="shared" si="70"/>
        <v>22840.310439560439</v>
      </c>
      <c r="AH150" s="368">
        <f t="shared" si="71"/>
        <v>148968.52417582428</v>
      </c>
      <c r="AI150" s="344">
        <f t="shared" si="72"/>
        <v>54224542.800000034</v>
      </c>
      <c r="AJ150" s="270">
        <f t="shared" si="73"/>
        <v>-855.70267200199305</v>
      </c>
      <c r="AK150" s="344">
        <f t="shared" si="74"/>
        <v>-910772.6800000295</v>
      </c>
      <c r="AL150" s="668">
        <v>362</v>
      </c>
      <c r="AM150" s="344">
        <v>53926608.999999993</v>
      </c>
    </row>
    <row r="151" spans="1:39" ht="12.75" customHeight="1" x14ac:dyDescent="0.2">
      <c r="A151" s="1678" t="s">
        <v>222</v>
      </c>
      <c r="B151" s="1679"/>
      <c r="C151" s="1679"/>
      <c r="D151" s="1680"/>
      <c r="E151" s="116"/>
      <c r="F151" s="693">
        <v>1188</v>
      </c>
      <c r="G151" s="347">
        <v>9726.0564149880574</v>
      </c>
      <c r="H151" s="229"/>
      <c r="I151" s="229"/>
      <c r="J151" s="229"/>
      <c r="K151" s="229"/>
      <c r="L151" s="229"/>
      <c r="M151" s="229"/>
      <c r="N151" s="298"/>
      <c r="O151" s="342">
        <f t="shared" si="65"/>
        <v>9726.0564149880574</v>
      </c>
      <c r="P151" s="347">
        <v>19741.880791493386</v>
      </c>
      <c r="Q151" s="347">
        <v>1885.2022781973392</v>
      </c>
      <c r="R151" s="342">
        <f t="shared" si="66"/>
        <v>21627.083069690725</v>
      </c>
      <c r="S151" s="343">
        <f t="shared" si="67"/>
        <v>138339.76004954742</v>
      </c>
      <c r="T151" s="344">
        <f t="shared" si="68"/>
        <v>164347634.93886232</v>
      </c>
      <c r="U151" s="695">
        <v>1179</v>
      </c>
      <c r="V151" s="446">
        <v>9784.4680700075896</v>
      </c>
      <c r="W151" s="229"/>
      <c r="X151" s="229"/>
      <c r="Y151" s="229"/>
      <c r="Z151" s="229"/>
      <c r="AA151" s="229"/>
      <c r="AB151" s="229"/>
      <c r="AC151" s="298"/>
      <c r="AD151" s="308">
        <f t="shared" si="69"/>
        <v>9784.4680700075896</v>
      </c>
      <c r="AE151" s="697">
        <v>20854.092518500835</v>
      </c>
      <c r="AF151" s="698">
        <v>1816.9741805086326</v>
      </c>
      <c r="AG151" s="285">
        <f t="shared" si="70"/>
        <v>22671.066699009469</v>
      </c>
      <c r="AH151" s="368">
        <f t="shared" si="71"/>
        <v>140084.68353910054</v>
      </c>
      <c r="AI151" s="344">
        <f t="shared" si="72"/>
        <v>165159841.89259955</v>
      </c>
      <c r="AJ151" s="270">
        <f t="shared" si="73"/>
        <v>1744.9234895531263</v>
      </c>
      <c r="AK151" s="344">
        <f t="shared" si="74"/>
        <v>812206.95373722911</v>
      </c>
      <c r="AL151" s="668">
        <v>1177</v>
      </c>
      <c r="AM151" s="344">
        <v>183086659.77671176</v>
      </c>
    </row>
    <row r="152" spans="1:39" ht="12.75" customHeight="1" x14ac:dyDescent="0.2">
      <c r="A152" s="1678" t="s">
        <v>223</v>
      </c>
      <c r="B152" s="1679"/>
      <c r="C152" s="1679"/>
      <c r="D152" s="1680"/>
      <c r="E152" s="116"/>
      <c r="F152" s="693">
        <v>879</v>
      </c>
      <c r="G152" s="347">
        <v>7563.3563530946221</v>
      </c>
      <c r="H152" s="229"/>
      <c r="I152" s="229"/>
      <c r="J152" s="229"/>
      <c r="K152" s="229"/>
      <c r="L152" s="229"/>
      <c r="M152" s="229"/>
      <c r="N152" s="298"/>
      <c r="O152" s="342">
        <f t="shared" si="65"/>
        <v>7563.3563530946221</v>
      </c>
      <c r="P152" s="347">
        <v>15442.411653799149</v>
      </c>
      <c r="Q152" s="347">
        <v>1466.0059625610359</v>
      </c>
      <c r="R152" s="342">
        <f t="shared" si="66"/>
        <v>16908.417616360184</v>
      </c>
      <c r="S152" s="343">
        <f t="shared" si="67"/>
        <v>107668.69385349564</v>
      </c>
      <c r="T152" s="344">
        <f t="shared" si="68"/>
        <v>94640781.897222668</v>
      </c>
      <c r="U152" s="695">
        <v>876</v>
      </c>
      <c r="V152" s="446">
        <v>7765.2805524217138</v>
      </c>
      <c r="W152" s="229"/>
      <c r="X152" s="229"/>
      <c r="Y152" s="229"/>
      <c r="Z152" s="229"/>
      <c r="AA152" s="229"/>
      <c r="AB152" s="229"/>
      <c r="AC152" s="298"/>
      <c r="AD152" s="308">
        <f t="shared" si="69"/>
        <v>7765.2805524217138</v>
      </c>
      <c r="AE152" s="697">
        <v>16632.852085389637</v>
      </c>
      <c r="AF152" s="698">
        <v>1442.0111746859575</v>
      </c>
      <c r="AG152" s="285">
        <f t="shared" si="70"/>
        <v>18074.863260075595</v>
      </c>
      <c r="AH152" s="368">
        <f t="shared" si="71"/>
        <v>111258.22988913616</v>
      </c>
      <c r="AI152" s="344">
        <f t="shared" si="72"/>
        <v>97462209.382883281</v>
      </c>
      <c r="AJ152" s="270">
        <f t="shared" si="73"/>
        <v>3589.5360356405145</v>
      </c>
      <c r="AK152" s="344">
        <f t="shared" si="74"/>
        <v>2821427.4856606126</v>
      </c>
      <c r="AL152" s="668">
        <v>869</v>
      </c>
      <c r="AM152" s="344">
        <v>107264000.13540202</v>
      </c>
    </row>
    <row r="153" spans="1:39" ht="12.75" customHeight="1" x14ac:dyDescent="0.2">
      <c r="A153" s="1678" t="s">
        <v>224</v>
      </c>
      <c r="B153" s="1679"/>
      <c r="C153" s="1679"/>
      <c r="D153" s="1680"/>
      <c r="E153" s="393"/>
      <c r="F153" s="693">
        <v>1046</v>
      </c>
      <c r="G153" s="347">
        <v>6394.0897357612148</v>
      </c>
      <c r="H153" s="229"/>
      <c r="I153" s="229"/>
      <c r="J153" s="229"/>
      <c r="K153" s="229"/>
      <c r="L153" s="229"/>
      <c r="M153" s="229"/>
      <c r="N153" s="298"/>
      <c r="O153" s="342">
        <f t="shared" si="65"/>
        <v>6394.0897357612148</v>
      </c>
      <c r="P153" s="347">
        <v>13117.89861543848</v>
      </c>
      <c r="Q153" s="347">
        <v>1239.3679353912041</v>
      </c>
      <c r="R153" s="422">
        <f t="shared" si="66"/>
        <v>14357.266550829685</v>
      </c>
      <c r="S153" s="423">
        <f t="shared" si="67"/>
        <v>91086.343379964266</v>
      </c>
      <c r="T153" s="424">
        <f t="shared" si="68"/>
        <v>95276315.175442621</v>
      </c>
      <c r="U153" s="695">
        <v>1035</v>
      </c>
      <c r="V153" s="446">
        <v>6848.1338804188308</v>
      </c>
      <c r="W153" s="229"/>
      <c r="X153" s="229"/>
      <c r="Y153" s="229"/>
      <c r="Z153" s="229"/>
      <c r="AA153" s="229"/>
      <c r="AB153" s="229"/>
      <c r="AC153" s="298"/>
      <c r="AD153" s="308">
        <f t="shared" si="69"/>
        <v>6848.1338804188308</v>
      </c>
      <c r="AE153" s="697">
        <v>14715.498667090666</v>
      </c>
      <c r="AF153" s="698">
        <v>1271.6981256887711</v>
      </c>
      <c r="AG153" s="285">
        <f t="shared" si="70"/>
        <v>15987.196792779436</v>
      </c>
      <c r="AH153" s="368">
        <f t="shared" si="71"/>
        <v>98164.803357805402</v>
      </c>
      <c r="AI153" s="344">
        <f t="shared" si="72"/>
        <v>101600571.47532859</v>
      </c>
      <c r="AJ153" s="270">
        <f t="shared" si="73"/>
        <v>7078.4599778411357</v>
      </c>
      <c r="AK153" s="344">
        <f t="shared" si="74"/>
        <v>6324256.2998859733</v>
      </c>
      <c r="AL153" s="668">
        <v>1014</v>
      </c>
      <c r="AM153" s="344">
        <v>110424227.50318052</v>
      </c>
    </row>
    <row r="154" spans="1:39" ht="12.75" customHeight="1" x14ac:dyDescent="0.2">
      <c r="A154" s="1678" t="s">
        <v>225</v>
      </c>
      <c r="B154" s="1679"/>
      <c r="C154" s="1679"/>
      <c r="D154" s="1680"/>
      <c r="E154" s="116"/>
      <c r="F154" s="693">
        <v>917</v>
      </c>
      <c r="G154" s="347">
        <v>4120.5492989863533</v>
      </c>
      <c r="H154" s="229"/>
      <c r="I154" s="229"/>
      <c r="J154" s="229"/>
      <c r="K154" s="229"/>
      <c r="L154" s="229"/>
      <c r="M154" s="229"/>
      <c r="N154" s="298"/>
      <c r="O154" s="342">
        <f t="shared" si="65"/>
        <v>4120.5492989863533</v>
      </c>
      <c r="P154" s="347">
        <v>8598.0771950139224</v>
      </c>
      <c r="Q154" s="347">
        <v>798.68597263668084</v>
      </c>
      <c r="R154" s="342">
        <f t="shared" si="66"/>
        <v>9396.7631676506026</v>
      </c>
      <c r="S154" s="343">
        <f t="shared" si="67"/>
        <v>58843.354755486842</v>
      </c>
      <c r="T154" s="344">
        <f t="shared" si="68"/>
        <v>53959356.310781434</v>
      </c>
      <c r="U154" s="695">
        <v>903</v>
      </c>
      <c r="V154" s="446">
        <v>5283.1064612842138</v>
      </c>
      <c r="W154" s="229"/>
      <c r="X154" s="229"/>
      <c r="Y154" s="229"/>
      <c r="Z154" s="229"/>
      <c r="AA154" s="229"/>
      <c r="AB154" s="229"/>
      <c r="AC154" s="298"/>
      <c r="AD154" s="308">
        <f t="shared" si="69"/>
        <v>5283.1064612842138</v>
      </c>
      <c r="AE154" s="697">
        <v>11443.709734774462</v>
      </c>
      <c r="AF154" s="698">
        <v>981.07170278446358</v>
      </c>
      <c r="AG154" s="285">
        <f t="shared" si="70"/>
        <v>12424.781437558926</v>
      </c>
      <c r="AH154" s="368">
        <f t="shared" si="71"/>
        <v>75822.058972969491</v>
      </c>
      <c r="AI154" s="344">
        <f t="shared" si="72"/>
        <v>68467319.252591446</v>
      </c>
      <c r="AJ154" s="270">
        <f t="shared" si="73"/>
        <v>16978.704217482649</v>
      </c>
      <c r="AK154" s="344">
        <f t="shared" si="74"/>
        <v>14507962.941810012</v>
      </c>
      <c r="AL154" s="668">
        <v>1672</v>
      </c>
      <c r="AM154" s="344">
        <v>140612378.98026091</v>
      </c>
    </row>
    <row r="155" spans="1:39" ht="12.75" customHeight="1" x14ac:dyDescent="0.2">
      <c r="A155" s="1678" t="s">
        <v>226</v>
      </c>
      <c r="B155" s="1679"/>
      <c r="C155" s="1679"/>
      <c r="D155" s="1680"/>
      <c r="E155" s="116"/>
      <c r="F155" s="693">
        <v>14</v>
      </c>
      <c r="G155" s="347">
        <v>8484.2414285714276</v>
      </c>
      <c r="H155" s="229"/>
      <c r="I155" s="229"/>
      <c r="J155" s="229"/>
      <c r="K155" s="229"/>
      <c r="L155" s="229"/>
      <c r="M155" s="229"/>
      <c r="N155" s="298"/>
      <c r="O155" s="342">
        <f t="shared" si="65"/>
        <v>8484.2414285714276</v>
      </c>
      <c r="P155" s="347">
        <v>17368.5</v>
      </c>
      <c r="Q155" s="347">
        <v>1145.3571428571429</v>
      </c>
      <c r="R155" s="342">
        <f t="shared" si="66"/>
        <v>18513.857142857141</v>
      </c>
      <c r="S155" s="343">
        <f t="shared" si="67"/>
        <v>120324.75428571428</v>
      </c>
      <c r="T155" s="344">
        <f t="shared" si="68"/>
        <v>1684546.5600000001</v>
      </c>
      <c r="U155" s="695">
        <v>14</v>
      </c>
      <c r="V155" s="446">
        <v>8508.7414285714294</v>
      </c>
      <c r="W155" s="229"/>
      <c r="X155" s="229"/>
      <c r="Y155" s="229"/>
      <c r="Z155" s="229"/>
      <c r="AA155" s="229"/>
      <c r="AB155" s="229"/>
      <c r="AC155" s="298"/>
      <c r="AD155" s="308">
        <f t="shared" si="69"/>
        <v>8508.7414285714294</v>
      </c>
      <c r="AE155" s="697">
        <v>17417.5</v>
      </c>
      <c r="AF155" s="698">
        <v>1148.7142857142858</v>
      </c>
      <c r="AG155" s="285">
        <f t="shared" si="70"/>
        <v>18566.214285714286</v>
      </c>
      <c r="AH155" s="368">
        <f t="shared" si="71"/>
        <v>120671.11142857144</v>
      </c>
      <c r="AI155" s="344">
        <f t="shared" si="72"/>
        <v>1689395.5600000003</v>
      </c>
      <c r="AJ155" s="270">
        <f t="shared" si="73"/>
        <v>346.35714285715949</v>
      </c>
      <c r="AK155" s="344">
        <f t="shared" si="74"/>
        <v>4849.0000000002328</v>
      </c>
      <c r="AL155" s="668">
        <v>14</v>
      </c>
      <c r="AM155" s="344">
        <v>1689395.5600000003</v>
      </c>
    </row>
    <row r="156" spans="1:39" ht="12.75" customHeight="1" x14ac:dyDescent="0.2">
      <c r="A156" s="1678" t="s">
        <v>227</v>
      </c>
      <c r="B156" s="1679"/>
      <c r="C156" s="1679"/>
      <c r="D156" s="1680"/>
      <c r="E156" s="116"/>
      <c r="F156" s="693">
        <v>642</v>
      </c>
      <c r="G156" s="347">
        <v>4751.8367757009337</v>
      </c>
      <c r="H156" s="229"/>
      <c r="I156" s="229"/>
      <c r="J156" s="229"/>
      <c r="K156" s="229"/>
      <c r="L156" s="229"/>
      <c r="M156" s="229"/>
      <c r="N156" s="298"/>
      <c r="O156" s="342">
        <f t="shared" si="65"/>
        <v>4751.8367757009337</v>
      </c>
      <c r="P156" s="347">
        <v>9903.6728971962621</v>
      </c>
      <c r="Q156" s="347">
        <v>641.49844236760123</v>
      </c>
      <c r="R156" s="342">
        <f t="shared" si="66"/>
        <v>10545.171339563864</v>
      </c>
      <c r="S156" s="343">
        <f t="shared" si="67"/>
        <v>67567.212647975073</v>
      </c>
      <c r="T156" s="344">
        <f t="shared" si="68"/>
        <v>43378150.519999996</v>
      </c>
      <c r="U156" s="695">
        <v>640</v>
      </c>
      <c r="V156" s="446">
        <v>5032.8751874999998</v>
      </c>
      <c r="W156" s="229"/>
      <c r="X156" s="229"/>
      <c r="Y156" s="229"/>
      <c r="Z156" s="229"/>
      <c r="AA156" s="229"/>
      <c r="AB156" s="229"/>
      <c r="AC156" s="298"/>
      <c r="AD156" s="308">
        <f t="shared" si="69"/>
        <v>5032.8751874999998</v>
      </c>
      <c r="AE156" s="697">
        <v>10465.75</v>
      </c>
      <c r="AF156" s="698">
        <v>679.4375</v>
      </c>
      <c r="AG156" s="285">
        <f t="shared" si="70"/>
        <v>11145.1875</v>
      </c>
      <c r="AH156" s="368">
        <f t="shared" si="71"/>
        <v>71539.68974999999</v>
      </c>
      <c r="AI156" s="344">
        <f t="shared" si="72"/>
        <v>45785401.439999998</v>
      </c>
      <c r="AJ156" s="270">
        <f t="shared" si="73"/>
        <v>3972.4771020249173</v>
      </c>
      <c r="AK156" s="344">
        <f t="shared" si="74"/>
        <v>2407250.9200000018</v>
      </c>
      <c r="AL156" s="668">
        <v>641</v>
      </c>
      <c r="AM156" s="344">
        <v>45856942</v>
      </c>
    </row>
    <row r="157" spans="1:39" ht="12.75" customHeight="1" x14ac:dyDescent="0.2">
      <c r="A157" s="1678" t="s">
        <v>228</v>
      </c>
      <c r="B157" s="1679"/>
      <c r="C157" s="1679"/>
      <c r="D157" s="1680"/>
      <c r="E157" s="116"/>
      <c r="F157" s="693">
        <v>143</v>
      </c>
      <c r="G157" s="347">
        <v>4228.4734965034959</v>
      </c>
      <c r="H157" s="229"/>
      <c r="I157" s="229"/>
      <c r="J157" s="229"/>
      <c r="K157" s="229"/>
      <c r="L157" s="229"/>
      <c r="M157" s="229"/>
      <c r="N157" s="298"/>
      <c r="O157" s="342">
        <f t="shared" si="65"/>
        <v>4228.4734965034959</v>
      </c>
      <c r="P157" s="347">
        <v>8856.9440559440554</v>
      </c>
      <c r="Q157" s="347">
        <v>570.84615384615381</v>
      </c>
      <c r="R157" s="342">
        <f t="shared" si="66"/>
        <v>9427.7902097902097</v>
      </c>
      <c r="S157" s="343">
        <f t="shared" si="67"/>
        <v>60169.472167832166</v>
      </c>
      <c r="T157" s="344">
        <f t="shared" si="68"/>
        <v>8604234.5199999996</v>
      </c>
      <c r="U157" s="695">
        <v>141</v>
      </c>
      <c r="V157" s="446">
        <v>4364.0126950354625</v>
      </c>
      <c r="W157" s="229"/>
      <c r="X157" s="229"/>
      <c r="Y157" s="229"/>
      <c r="Z157" s="229"/>
      <c r="AA157" s="229"/>
      <c r="AB157" s="229"/>
      <c r="AC157" s="298"/>
      <c r="AD157" s="308">
        <f>SUM(V157:AC157)</f>
        <v>4364.0126950354625</v>
      </c>
      <c r="AE157" s="697">
        <v>9128.0283687943265</v>
      </c>
      <c r="AF157" s="698">
        <v>589.14184397163126</v>
      </c>
      <c r="AG157" s="285">
        <f>AE157+AF157</f>
        <v>9717.1702127659573</v>
      </c>
      <c r="AH157" s="368">
        <f>(AD157*12)+AG157</f>
        <v>62085.322553191509</v>
      </c>
      <c r="AI157" s="344">
        <f>U157*AH157</f>
        <v>8754030.4800000023</v>
      </c>
      <c r="AJ157" s="270">
        <f>AH157-S157</f>
        <v>1915.8503853593429</v>
      </c>
      <c r="AK157" s="344">
        <f>+AI157-T157</f>
        <v>149795.96000000276</v>
      </c>
      <c r="AL157" s="668">
        <v>153</v>
      </c>
      <c r="AM157" s="344">
        <v>9499055.0000000019</v>
      </c>
    </row>
    <row r="158" spans="1:39" ht="12.75" customHeight="1" x14ac:dyDescent="0.2">
      <c r="A158" s="1678" t="s">
        <v>229</v>
      </c>
      <c r="B158" s="1679"/>
      <c r="C158" s="1679"/>
      <c r="D158" s="1680"/>
      <c r="E158" s="116"/>
      <c r="F158" s="693">
        <v>227</v>
      </c>
      <c r="G158" s="347">
        <v>3997.2156387665182</v>
      </c>
      <c r="H158" s="229"/>
      <c r="I158" s="229"/>
      <c r="J158" s="229"/>
      <c r="K158" s="229"/>
      <c r="L158" s="229"/>
      <c r="M158" s="229"/>
      <c r="N158" s="298"/>
      <c r="O158" s="342">
        <f t="shared" si="65"/>
        <v>3997.2156387665182</v>
      </c>
      <c r="P158" s="347">
        <v>8394.4317180616745</v>
      </c>
      <c r="Q158" s="347">
        <v>539.6255506607929</v>
      </c>
      <c r="R158" s="342">
        <f t="shared" si="66"/>
        <v>8934.0572687224667</v>
      </c>
      <c r="S158" s="343">
        <f t="shared" si="67"/>
        <v>56900.644933920688</v>
      </c>
      <c r="T158" s="344">
        <f t="shared" si="68"/>
        <v>12916446.399999997</v>
      </c>
      <c r="U158" s="695">
        <v>226</v>
      </c>
      <c r="V158" s="446">
        <v>4032.360486725664</v>
      </c>
      <c r="W158" s="229"/>
      <c r="X158" s="229"/>
      <c r="Y158" s="229"/>
      <c r="Z158" s="229"/>
      <c r="AA158" s="229"/>
      <c r="AB158" s="229"/>
      <c r="AC158" s="298"/>
      <c r="AD158" s="308">
        <f t="shared" ref="AD158:AD164" si="78">SUM(V158:AC158)</f>
        <v>4032.360486725664</v>
      </c>
      <c r="AE158" s="697">
        <v>8464.7212389380529</v>
      </c>
      <c r="AF158" s="698">
        <v>544.36725663716811</v>
      </c>
      <c r="AG158" s="285">
        <f t="shared" ref="AG158:AG164" si="79">AE158+AF158</f>
        <v>9009.0884955752208</v>
      </c>
      <c r="AH158" s="368">
        <f t="shared" ref="AH158:AH164" si="80">(AD158*12)+AG158</f>
        <v>57397.414336283189</v>
      </c>
      <c r="AI158" s="344">
        <f t="shared" ref="AI158:AI164" si="81">U158*AH158</f>
        <v>12971815.640000001</v>
      </c>
      <c r="AJ158" s="270">
        <f t="shared" ref="AJ158:AJ164" si="82">AH158-S158</f>
        <v>496.76940236250084</v>
      </c>
      <c r="AK158" s="344">
        <f t="shared" ref="AK158:AK164" si="83">+AI158-T158</f>
        <v>55369.240000003949</v>
      </c>
      <c r="AL158" s="668">
        <v>224</v>
      </c>
      <c r="AM158" s="344">
        <v>12857009.999999998</v>
      </c>
    </row>
    <row r="159" spans="1:39" ht="12.75" customHeight="1" x14ac:dyDescent="0.2">
      <c r="A159" s="1678" t="s">
        <v>230</v>
      </c>
      <c r="B159" s="1679"/>
      <c r="C159" s="1679"/>
      <c r="D159" s="1680"/>
      <c r="E159" s="116"/>
      <c r="F159" s="693">
        <v>96</v>
      </c>
      <c r="G159" s="347">
        <v>2663.8004166666665</v>
      </c>
      <c r="H159" s="229"/>
      <c r="I159" s="229"/>
      <c r="J159" s="229"/>
      <c r="K159" s="229"/>
      <c r="L159" s="229"/>
      <c r="M159" s="229"/>
      <c r="N159" s="298"/>
      <c r="O159" s="342">
        <f t="shared" si="65"/>
        <v>2663.8004166666665</v>
      </c>
      <c r="P159" s="347">
        <v>5727.604166666667</v>
      </c>
      <c r="Q159" s="347">
        <v>359.61458333333331</v>
      </c>
      <c r="R159" s="342">
        <f t="shared" si="66"/>
        <v>6087.21875</v>
      </c>
      <c r="S159" s="343">
        <f t="shared" si="67"/>
        <v>38052.823749999996</v>
      </c>
      <c r="T159" s="344">
        <f t="shared" si="68"/>
        <v>3653071.0799999996</v>
      </c>
      <c r="U159" s="695">
        <v>98</v>
      </c>
      <c r="V159" s="446">
        <v>3202.7636734693879</v>
      </c>
      <c r="W159" s="229"/>
      <c r="X159" s="229"/>
      <c r="Y159" s="229"/>
      <c r="Z159" s="229"/>
      <c r="AA159" s="229"/>
      <c r="AB159" s="229"/>
      <c r="AC159" s="298"/>
      <c r="AD159" s="308">
        <f t="shared" si="78"/>
        <v>3202.7636734693879</v>
      </c>
      <c r="AE159" s="697">
        <v>6805.5306122448983</v>
      </c>
      <c r="AF159" s="698">
        <v>432.37755102040819</v>
      </c>
      <c r="AG159" s="285">
        <f t="shared" si="79"/>
        <v>7237.9081632653069</v>
      </c>
      <c r="AH159" s="368">
        <f t="shared" si="80"/>
        <v>45671.072244897965</v>
      </c>
      <c r="AI159" s="344">
        <f t="shared" si="81"/>
        <v>4475765.080000001</v>
      </c>
      <c r="AJ159" s="270">
        <f t="shared" si="82"/>
        <v>7618.2484948979691</v>
      </c>
      <c r="AK159" s="344">
        <f t="shared" si="83"/>
        <v>822694.0000000014</v>
      </c>
      <c r="AL159" s="668">
        <v>97</v>
      </c>
      <c r="AM159" s="344">
        <v>4430092</v>
      </c>
    </row>
    <row r="160" spans="1:39" ht="12.75" customHeight="1" x14ac:dyDescent="0.2">
      <c r="A160" s="1678" t="s">
        <v>231</v>
      </c>
      <c r="B160" s="1679"/>
      <c r="C160" s="1679"/>
      <c r="D160" s="1680"/>
      <c r="E160" s="116"/>
      <c r="F160" s="693">
        <v>85</v>
      </c>
      <c r="G160" s="347">
        <v>5183.0216470588239</v>
      </c>
      <c r="H160" s="229"/>
      <c r="I160" s="229"/>
      <c r="J160" s="229"/>
      <c r="K160" s="229"/>
      <c r="L160" s="229"/>
      <c r="M160" s="229"/>
      <c r="N160" s="298"/>
      <c r="O160" s="342">
        <f t="shared" ref="O160:O163" si="84">SUM(G160:N160)</f>
        <v>5183.0216470588239</v>
      </c>
      <c r="P160" s="347">
        <v>10766.047058823529</v>
      </c>
      <c r="Q160" s="347">
        <v>699.70588235294122</v>
      </c>
      <c r="R160" s="342">
        <f t="shared" si="66"/>
        <v>11465.75294117647</v>
      </c>
      <c r="S160" s="343">
        <f t="shared" si="67"/>
        <v>73662.012705882356</v>
      </c>
      <c r="T160" s="344">
        <f t="shared" si="68"/>
        <v>6261271.0800000001</v>
      </c>
      <c r="U160" s="695">
        <v>87</v>
      </c>
      <c r="V160" s="446">
        <v>5185.3239080459771</v>
      </c>
      <c r="W160" s="229"/>
      <c r="X160" s="229"/>
      <c r="Y160" s="229"/>
      <c r="Z160" s="229"/>
      <c r="AA160" s="229"/>
      <c r="AB160" s="229"/>
      <c r="AC160" s="298"/>
      <c r="AD160" s="308">
        <f t="shared" si="78"/>
        <v>5185.3239080459771</v>
      </c>
      <c r="AE160" s="697">
        <v>10770.643678160919</v>
      </c>
      <c r="AF160" s="698">
        <v>700.02298850574709</v>
      </c>
      <c r="AG160" s="285">
        <f t="shared" si="79"/>
        <v>11470.666666666666</v>
      </c>
      <c r="AH160" s="368">
        <f t="shared" si="80"/>
        <v>73694.553563218389</v>
      </c>
      <c r="AI160" s="344">
        <f t="shared" si="81"/>
        <v>6411426.1600000001</v>
      </c>
      <c r="AJ160" s="270">
        <f t="shared" si="82"/>
        <v>32.540857336032786</v>
      </c>
      <c r="AK160" s="344">
        <f t="shared" si="83"/>
        <v>150155.08000000007</v>
      </c>
      <c r="AL160" s="668">
        <v>86</v>
      </c>
      <c r="AM160" s="344">
        <v>6337734</v>
      </c>
    </row>
    <row r="161" spans="1:39" ht="12.75" customHeight="1" x14ac:dyDescent="0.2">
      <c r="A161" s="1678" t="s">
        <v>232</v>
      </c>
      <c r="B161" s="1679"/>
      <c r="C161" s="1679"/>
      <c r="D161" s="1680"/>
      <c r="E161" s="116"/>
      <c r="F161" s="693">
        <v>8</v>
      </c>
      <c r="G161" s="347">
        <v>4008.9512500000005</v>
      </c>
      <c r="H161" s="229"/>
      <c r="I161" s="229"/>
      <c r="J161" s="229"/>
      <c r="K161" s="229"/>
      <c r="L161" s="229"/>
      <c r="M161" s="229"/>
      <c r="N161" s="298"/>
      <c r="O161" s="342">
        <f t="shared" si="84"/>
        <v>4008.9512500000005</v>
      </c>
      <c r="P161" s="347">
        <v>8417.875</v>
      </c>
      <c r="Q161" s="347">
        <v>541.25</v>
      </c>
      <c r="R161" s="342">
        <f t="shared" si="66"/>
        <v>8959.125</v>
      </c>
      <c r="S161" s="343">
        <f t="shared" si="67"/>
        <v>57066.540000000008</v>
      </c>
      <c r="T161" s="344">
        <f t="shared" si="68"/>
        <v>456532.32000000007</v>
      </c>
      <c r="U161" s="695">
        <v>8</v>
      </c>
      <c r="V161" s="446">
        <v>4250.4512500000001</v>
      </c>
      <c r="W161" s="229"/>
      <c r="X161" s="229"/>
      <c r="Y161" s="229"/>
      <c r="Z161" s="229"/>
      <c r="AA161" s="229"/>
      <c r="AB161" s="229"/>
      <c r="AC161" s="298"/>
      <c r="AD161" s="308">
        <f t="shared" si="78"/>
        <v>4250.4512500000001</v>
      </c>
      <c r="AE161" s="697">
        <v>8900.875</v>
      </c>
      <c r="AF161" s="698">
        <v>573.75</v>
      </c>
      <c r="AG161" s="285">
        <f t="shared" si="79"/>
        <v>9474.625</v>
      </c>
      <c r="AH161" s="368">
        <f t="shared" si="80"/>
        <v>60480.04</v>
      </c>
      <c r="AI161" s="344">
        <f t="shared" si="81"/>
        <v>483840.32</v>
      </c>
      <c r="AJ161" s="270">
        <f t="shared" si="82"/>
        <v>3413.4999999999927</v>
      </c>
      <c r="AK161" s="344">
        <f t="shared" si="83"/>
        <v>27307.999999999942</v>
      </c>
      <c r="AL161" s="668">
        <v>8</v>
      </c>
      <c r="AM161" s="344">
        <v>483840.32</v>
      </c>
    </row>
    <row r="162" spans="1:39" ht="12.75" customHeight="1" x14ac:dyDescent="0.2">
      <c r="A162" s="1678" t="s">
        <v>233</v>
      </c>
      <c r="B162" s="1679"/>
      <c r="C162" s="1679"/>
      <c r="D162" s="1680"/>
      <c r="E162" s="116"/>
      <c r="F162" s="693">
        <v>78</v>
      </c>
      <c r="G162" s="347">
        <v>3298.4069230769242</v>
      </c>
      <c r="H162" s="229"/>
      <c r="I162" s="229"/>
      <c r="J162" s="229"/>
      <c r="K162" s="229"/>
      <c r="L162" s="229"/>
      <c r="M162" s="229"/>
      <c r="N162" s="298"/>
      <c r="O162" s="342">
        <f t="shared" si="84"/>
        <v>3298.4069230769242</v>
      </c>
      <c r="P162" s="347">
        <v>6996.8076923076924</v>
      </c>
      <c r="Q162" s="347">
        <v>445.28205128205127</v>
      </c>
      <c r="R162" s="342">
        <f t="shared" si="66"/>
        <v>7442.0897435897441</v>
      </c>
      <c r="S162" s="343">
        <f t="shared" si="67"/>
        <v>47022.972820512834</v>
      </c>
      <c r="T162" s="344">
        <f t="shared" si="68"/>
        <v>3667791.8800000008</v>
      </c>
      <c r="U162" s="695">
        <v>75</v>
      </c>
      <c r="V162" s="446">
        <v>3732.3787999999995</v>
      </c>
      <c r="W162" s="229"/>
      <c r="X162" s="229"/>
      <c r="Y162" s="229"/>
      <c r="Z162" s="229"/>
      <c r="AA162" s="229"/>
      <c r="AB162" s="229"/>
      <c r="AC162" s="298"/>
      <c r="AD162" s="308">
        <f t="shared" si="78"/>
        <v>3732.3787999999995</v>
      </c>
      <c r="AE162" s="697">
        <v>7864.76</v>
      </c>
      <c r="AF162" s="698">
        <v>503.86666666666667</v>
      </c>
      <c r="AG162" s="285">
        <f t="shared" si="79"/>
        <v>8368.626666666667</v>
      </c>
      <c r="AH162" s="368">
        <f t="shared" si="80"/>
        <v>53157.172266666661</v>
      </c>
      <c r="AI162" s="344">
        <f t="shared" si="81"/>
        <v>3986787.9199999995</v>
      </c>
      <c r="AJ162" s="270">
        <f t="shared" si="82"/>
        <v>6134.199446153827</v>
      </c>
      <c r="AK162" s="344">
        <f t="shared" si="83"/>
        <v>318996.03999999864</v>
      </c>
      <c r="AL162" s="668">
        <v>74</v>
      </c>
      <c r="AM162" s="344">
        <v>3933630</v>
      </c>
    </row>
    <row r="163" spans="1:39" ht="12.75" customHeight="1" x14ac:dyDescent="0.2">
      <c r="A163" s="1678" t="s">
        <v>234</v>
      </c>
      <c r="B163" s="1679"/>
      <c r="C163" s="1679"/>
      <c r="D163" s="1680"/>
      <c r="E163" s="116"/>
      <c r="F163" s="693">
        <v>84</v>
      </c>
      <c r="G163" s="347">
        <v>2690.5817857142856</v>
      </c>
      <c r="H163" s="229"/>
      <c r="I163" s="229"/>
      <c r="J163" s="229"/>
      <c r="K163" s="229"/>
      <c r="L163" s="229"/>
      <c r="M163" s="229"/>
      <c r="N163" s="298"/>
      <c r="O163" s="342">
        <f t="shared" si="84"/>
        <v>2690.5817857142856</v>
      </c>
      <c r="P163" s="347">
        <v>5781.166666666667</v>
      </c>
      <c r="Q163" s="347">
        <v>363.22619047619048</v>
      </c>
      <c r="R163" s="342">
        <f t="shared" si="66"/>
        <v>6144.3928571428578</v>
      </c>
      <c r="S163" s="343">
        <f t="shared" si="67"/>
        <v>38431.374285714286</v>
      </c>
      <c r="T163" s="344">
        <f t="shared" si="68"/>
        <v>3228235.44</v>
      </c>
      <c r="U163" s="695">
        <v>84</v>
      </c>
      <c r="V163" s="446">
        <v>3207.6651190476191</v>
      </c>
      <c r="W163" s="229"/>
      <c r="X163" s="229"/>
      <c r="Y163" s="229"/>
      <c r="Z163" s="229"/>
      <c r="AA163" s="229"/>
      <c r="AB163" s="229"/>
      <c r="AC163" s="298"/>
      <c r="AD163" s="308">
        <f t="shared" si="78"/>
        <v>3207.6651190476191</v>
      </c>
      <c r="AE163" s="697">
        <v>6815.333333333333</v>
      </c>
      <c r="AF163" s="698">
        <v>433.03571428571428</v>
      </c>
      <c r="AG163" s="285">
        <f t="shared" si="79"/>
        <v>7248.3690476190477</v>
      </c>
      <c r="AH163" s="368">
        <f t="shared" si="80"/>
        <v>45740.350476190477</v>
      </c>
      <c r="AI163" s="344">
        <f t="shared" si="81"/>
        <v>3842189.44</v>
      </c>
      <c r="AJ163" s="270">
        <f t="shared" si="82"/>
        <v>7308.9761904761908</v>
      </c>
      <c r="AK163" s="344">
        <f t="shared" si="83"/>
        <v>613954</v>
      </c>
      <c r="AL163" s="668">
        <v>84</v>
      </c>
      <c r="AM163" s="344">
        <v>3842189.44</v>
      </c>
    </row>
    <row r="164" spans="1:39" x14ac:dyDescent="0.2">
      <c r="A164" s="1678" t="s">
        <v>40</v>
      </c>
      <c r="B164" s="1679"/>
      <c r="C164" s="1679"/>
      <c r="D164" s="1680"/>
      <c r="E164" s="393"/>
      <c r="F164" s="693">
        <v>200</v>
      </c>
      <c r="G164" s="347">
        <v>2474.9461999999999</v>
      </c>
      <c r="H164" s="229"/>
      <c r="I164" s="229"/>
      <c r="J164" s="229"/>
      <c r="K164" s="229"/>
      <c r="L164" s="229"/>
      <c r="M164" s="229"/>
      <c r="N164" s="298"/>
      <c r="O164" s="342">
        <f t="shared" ref="O164" si="85">SUM(G164:N164)</f>
        <v>2474.9461999999999</v>
      </c>
      <c r="P164" s="347">
        <v>5349.89</v>
      </c>
      <c r="Q164" s="347">
        <v>334.12</v>
      </c>
      <c r="R164" s="342">
        <f t="shared" si="66"/>
        <v>5684.01</v>
      </c>
      <c r="S164" s="343">
        <f t="shared" si="67"/>
        <v>35383.364399999999</v>
      </c>
      <c r="T164" s="344">
        <f t="shared" si="68"/>
        <v>7076672.8799999999</v>
      </c>
      <c r="U164" s="695">
        <v>192</v>
      </c>
      <c r="V164" s="446">
        <v>2808.0416145833337</v>
      </c>
      <c r="W164" s="229"/>
      <c r="X164" s="229"/>
      <c r="Y164" s="229"/>
      <c r="Z164" s="229"/>
      <c r="AA164" s="229"/>
      <c r="AB164" s="229"/>
      <c r="AC164" s="298"/>
      <c r="AD164" s="308">
        <f t="shared" si="78"/>
        <v>2808.0416145833337</v>
      </c>
      <c r="AE164" s="697">
        <v>6016.083333333333</v>
      </c>
      <c r="AF164" s="698">
        <v>379.08333333333331</v>
      </c>
      <c r="AG164" s="285">
        <f t="shared" si="79"/>
        <v>6395.1666666666661</v>
      </c>
      <c r="AH164" s="368">
        <f t="shared" si="80"/>
        <v>40091.666041666671</v>
      </c>
      <c r="AI164" s="344">
        <f t="shared" si="81"/>
        <v>7697599.8800000008</v>
      </c>
      <c r="AJ164" s="270">
        <f t="shared" si="82"/>
        <v>4708.3016416666724</v>
      </c>
      <c r="AK164" s="344">
        <f t="shared" si="83"/>
        <v>620927.00000000093</v>
      </c>
      <c r="AL164" s="668">
        <v>192</v>
      </c>
      <c r="AM164" s="344">
        <v>7697599.8800000008</v>
      </c>
    </row>
    <row r="165" spans="1:39" x14ac:dyDescent="0.2">
      <c r="A165" s="426"/>
      <c r="B165" s="427"/>
      <c r="C165" s="427"/>
      <c r="D165" s="427"/>
      <c r="E165" s="116"/>
      <c r="F165" s="265"/>
      <c r="G165" s="297"/>
      <c r="H165" s="297"/>
      <c r="I165" s="341"/>
      <c r="J165" s="341"/>
      <c r="K165" s="298"/>
      <c r="L165" s="341"/>
      <c r="M165" s="298"/>
      <c r="N165" s="298"/>
      <c r="O165" s="348"/>
      <c r="P165" s="298"/>
      <c r="Q165" s="298"/>
      <c r="R165" s="348"/>
      <c r="S165" s="349"/>
      <c r="T165" s="350"/>
      <c r="U165" s="688"/>
      <c r="V165" s="446"/>
      <c r="W165" s="297"/>
      <c r="X165" s="297"/>
      <c r="Y165" s="297"/>
      <c r="Z165" s="298"/>
      <c r="AA165" s="297"/>
      <c r="AB165" s="298"/>
      <c r="AC165" s="298"/>
      <c r="AD165" s="351"/>
      <c r="AE165" s="297"/>
      <c r="AF165" s="297"/>
      <c r="AG165" s="353"/>
      <c r="AH165" s="371"/>
      <c r="AI165" s="350"/>
      <c r="AJ165" s="352"/>
      <c r="AK165" s="350"/>
      <c r="AL165" s="652"/>
      <c r="AM165" s="350"/>
    </row>
    <row r="166" spans="1:39" x14ac:dyDescent="0.2">
      <c r="A166" s="1684" t="s">
        <v>136</v>
      </c>
      <c r="B166" s="1685"/>
      <c r="C166" s="1685"/>
      <c r="D166" s="1685"/>
      <c r="E166" s="116"/>
      <c r="F166" s="320">
        <f>+F169</f>
        <v>88</v>
      </c>
      <c r="G166" s="276">
        <f>+G169</f>
        <v>1004.2045454545455</v>
      </c>
      <c r="H166" s="297"/>
      <c r="I166" s="341"/>
      <c r="J166" s="425"/>
      <c r="K166" s="273"/>
      <c r="L166" s="341"/>
      <c r="M166" s="298"/>
      <c r="N166" s="276"/>
      <c r="O166" s="342">
        <f t="shared" ref="O166:V166" si="86">+O169</f>
        <v>1004.2045454545455</v>
      </c>
      <c r="P166" s="276">
        <f t="shared" si="86"/>
        <v>2408.409090909091</v>
      </c>
      <c r="Q166" s="276">
        <f t="shared" si="86"/>
        <v>135.56818181818181</v>
      </c>
      <c r="R166" s="342">
        <f t="shared" si="86"/>
        <v>2543.977272727273</v>
      </c>
      <c r="S166" s="343">
        <f t="shared" si="86"/>
        <v>14594.43181818182</v>
      </c>
      <c r="T166" s="344">
        <f t="shared" si="86"/>
        <v>1284310.0000000002</v>
      </c>
      <c r="U166" s="320">
        <f t="shared" si="86"/>
        <v>78</v>
      </c>
      <c r="V166" s="276">
        <f t="shared" si="86"/>
        <v>917.19230769230774</v>
      </c>
      <c r="W166" s="297"/>
      <c r="X166" s="341"/>
      <c r="Y166" s="425"/>
      <c r="Z166" s="273"/>
      <c r="AA166" s="297"/>
      <c r="AB166" s="298"/>
      <c r="AC166" s="273"/>
      <c r="AD166" s="342">
        <f>+AD169</f>
        <v>917.19230769230774</v>
      </c>
      <c r="AE166" s="276">
        <f t="shared" ref="AE166:AL166" si="87">+AE169</f>
        <v>2234.3846153846152</v>
      </c>
      <c r="AF166" s="276">
        <f t="shared" si="87"/>
        <v>123.82051282051282</v>
      </c>
      <c r="AG166" s="285">
        <f t="shared" si="87"/>
        <v>2358.2051282051279</v>
      </c>
      <c r="AH166" s="368">
        <f t="shared" si="87"/>
        <v>13364.51282051282</v>
      </c>
      <c r="AI166" s="344">
        <f t="shared" si="87"/>
        <v>1042432</v>
      </c>
      <c r="AJ166" s="270">
        <f t="shared" si="87"/>
        <v>-1229.9189976689995</v>
      </c>
      <c r="AK166" s="344">
        <f t="shared" si="87"/>
        <v>-241878.00000000023</v>
      </c>
      <c r="AL166" s="653">
        <f t="shared" si="87"/>
        <v>78</v>
      </c>
      <c r="AM166" s="344">
        <f t="shared" ref="AM166" si="88">+AM169</f>
        <v>1042432</v>
      </c>
    </row>
    <row r="167" spans="1:39" ht="12.75" customHeight="1" x14ac:dyDescent="0.2">
      <c r="A167" s="1684" t="s">
        <v>135</v>
      </c>
      <c r="B167" s="1685"/>
      <c r="C167" s="1685"/>
      <c r="D167" s="1685"/>
      <c r="E167" s="116"/>
      <c r="F167" s="320"/>
      <c r="G167" s="297"/>
      <c r="H167" s="297"/>
      <c r="I167" s="341"/>
      <c r="J167" s="341"/>
      <c r="K167" s="298"/>
      <c r="L167" s="341"/>
      <c r="M167" s="298"/>
      <c r="N167" s="298"/>
      <c r="O167" s="348"/>
      <c r="P167" s="298"/>
      <c r="Q167" s="298"/>
      <c r="R167" s="348"/>
      <c r="S167" s="349"/>
      <c r="T167" s="350"/>
      <c r="U167" s="265"/>
      <c r="V167" s="297"/>
      <c r="W167" s="297"/>
      <c r="X167" s="297"/>
      <c r="Y167" s="297"/>
      <c r="Z167" s="298"/>
      <c r="AA167" s="297"/>
      <c r="AB167" s="298"/>
      <c r="AC167" s="298"/>
      <c r="AD167" s="351"/>
      <c r="AE167" s="297"/>
      <c r="AF167" s="297"/>
      <c r="AG167" s="353"/>
      <c r="AH167" s="371"/>
      <c r="AI167" s="350"/>
      <c r="AJ167" s="352"/>
      <c r="AK167" s="350"/>
      <c r="AL167" s="652"/>
      <c r="AM167" s="350"/>
    </row>
    <row r="168" spans="1:39" ht="8.25" customHeight="1" x14ac:dyDescent="0.2">
      <c r="A168" s="541"/>
      <c r="B168" s="113"/>
      <c r="C168" s="113"/>
      <c r="D168" s="113"/>
      <c r="E168" s="116"/>
      <c r="F168" s="265"/>
      <c r="G168" s="297"/>
      <c r="H168" s="297"/>
      <c r="I168" s="341"/>
      <c r="J168" s="341"/>
      <c r="K168" s="298"/>
      <c r="L168" s="341"/>
      <c r="M168" s="298"/>
      <c r="N168" s="298"/>
      <c r="O168" s="348"/>
      <c r="P168" s="298"/>
      <c r="Q168" s="298"/>
      <c r="R168" s="348"/>
      <c r="S168" s="349"/>
      <c r="T168" s="350"/>
      <c r="U168" s="265"/>
      <c r="V168" s="297"/>
      <c r="W168" s="297"/>
      <c r="X168" s="297"/>
      <c r="Y168" s="297"/>
      <c r="Z168" s="298"/>
      <c r="AA168" s="297"/>
      <c r="AB168" s="298"/>
      <c r="AC168" s="298"/>
      <c r="AD168" s="351"/>
      <c r="AE168" s="297"/>
      <c r="AF168" s="297"/>
      <c r="AG168" s="353"/>
      <c r="AH168" s="371"/>
      <c r="AI168" s="350"/>
      <c r="AJ168" s="352"/>
      <c r="AK168" s="350"/>
      <c r="AL168" s="652"/>
      <c r="AM168" s="350"/>
    </row>
    <row r="169" spans="1:39" ht="12.75" customHeight="1" x14ac:dyDescent="0.2">
      <c r="A169" s="1694" t="s">
        <v>41</v>
      </c>
      <c r="B169" s="1695"/>
      <c r="C169" s="1695"/>
      <c r="D169" s="1695"/>
      <c r="E169" s="116"/>
      <c r="F169" s="222">
        <v>88</v>
      </c>
      <c r="G169" s="347">
        <v>1004.2045454545455</v>
      </c>
      <c r="H169" s="229"/>
      <c r="I169" s="229"/>
      <c r="J169" s="229"/>
      <c r="K169" s="229"/>
      <c r="L169" s="229"/>
      <c r="M169" s="229"/>
      <c r="N169" s="298"/>
      <c r="O169" s="342">
        <f>SUM(G169:N169)</f>
        <v>1004.2045454545455</v>
      </c>
      <c r="P169" s="347">
        <v>2408.409090909091</v>
      </c>
      <c r="Q169" s="347">
        <v>135.56818181818181</v>
      </c>
      <c r="R169" s="342">
        <f>P169+Q169</f>
        <v>2543.977272727273</v>
      </c>
      <c r="S169" s="343">
        <f>(O169*12)+R169</f>
        <v>14594.43181818182</v>
      </c>
      <c r="T169" s="344">
        <f>F169*S169</f>
        <v>1284310.0000000002</v>
      </c>
      <c r="U169" s="222">
        <v>78</v>
      </c>
      <c r="V169" s="347">
        <v>917.19230769230774</v>
      </c>
      <c r="W169" s="229"/>
      <c r="X169" s="229"/>
      <c r="Y169" s="229"/>
      <c r="Z169" s="229"/>
      <c r="AA169" s="229"/>
      <c r="AB169" s="229"/>
      <c r="AC169" s="298"/>
      <c r="AD169" s="308">
        <f>SUM(V169:AC169)</f>
        <v>917.19230769230774</v>
      </c>
      <c r="AE169" s="696">
        <v>2234.3846153846152</v>
      </c>
      <c r="AF169" s="698">
        <v>123.82051282051282</v>
      </c>
      <c r="AG169" s="285">
        <f>AE169+AF169</f>
        <v>2358.2051282051279</v>
      </c>
      <c r="AH169" s="368">
        <f>(AD169*12)+AG169</f>
        <v>13364.51282051282</v>
      </c>
      <c r="AI169" s="344">
        <f>+U169*AH169</f>
        <v>1042432</v>
      </c>
      <c r="AJ169" s="270">
        <f>AH169-S169</f>
        <v>-1229.9189976689995</v>
      </c>
      <c r="AK169" s="344">
        <f>+AI169-T169</f>
        <v>-241878.00000000023</v>
      </c>
      <c r="AL169" s="668">
        <v>78</v>
      </c>
      <c r="AM169" s="344">
        <v>1042432</v>
      </c>
    </row>
    <row r="170" spans="1:39" ht="12.75" customHeight="1" thickBot="1" x14ac:dyDescent="0.25">
      <c r="A170" s="167"/>
      <c r="B170" s="164"/>
      <c r="C170" s="164"/>
      <c r="D170" s="164"/>
      <c r="E170" s="168"/>
      <c r="F170" s="354"/>
      <c r="G170" s="356"/>
      <c r="H170" s="356"/>
      <c r="I170" s="356"/>
      <c r="J170" s="356"/>
      <c r="K170" s="357"/>
      <c r="L170" s="356"/>
      <c r="M170" s="357"/>
      <c r="N170" s="357"/>
      <c r="O170" s="358"/>
      <c r="P170" s="357"/>
      <c r="Q170" s="357"/>
      <c r="R170" s="358"/>
      <c r="S170" s="359"/>
      <c r="T170" s="360"/>
      <c r="U170" s="354"/>
      <c r="V170" s="356"/>
      <c r="W170" s="356"/>
      <c r="X170" s="356"/>
      <c r="Y170" s="356"/>
      <c r="Z170" s="357"/>
      <c r="AA170" s="356"/>
      <c r="AB170" s="357"/>
      <c r="AC170" s="357"/>
      <c r="AD170" s="361"/>
      <c r="AE170" s="356"/>
      <c r="AF170" s="356"/>
      <c r="AG170" s="362"/>
      <c r="AH170" s="372"/>
      <c r="AI170" s="360"/>
      <c r="AJ170" s="363"/>
      <c r="AK170" s="360"/>
      <c r="AL170" s="669"/>
      <c r="AM170" s="360"/>
    </row>
    <row r="171" spans="1:39" s="394" customFormat="1" ht="18" customHeight="1" thickBot="1" x14ac:dyDescent="0.25">
      <c r="A171" s="1687" t="s">
        <v>4</v>
      </c>
      <c r="B171" s="1688"/>
      <c r="C171" s="1688"/>
      <c r="D171" s="1688"/>
      <c r="E171" s="1689"/>
      <c r="F171" s="465">
        <f>+F110+F144+F166</f>
        <v>7194</v>
      </c>
      <c r="G171" s="466">
        <f>+G110+G144+G166</f>
        <v>218592.54328202593</v>
      </c>
      <c r="H171" s="467"/>
      <c r="I171" s="467"/>
      <c r="J171" s="466"/>
      <c r="K171" s="468"/>
      <c r="L171" s="469"/>
      <c r="M171" s="469"/>
      <c r="N171" s="466"/>
      <c r="O171" s="468">
        <f>+O110+O144+O166</f>
        <v>218592.54328202593</v>
      </c>
      <c r="P171" s="468">
        <f t="shared" ref="P171:Q171" si="89">+P110+P144+P166</f>
        <v>449533.69222804828</v>
      </c>
      <c r="Q171" s="468">
        <f t="shared" si="89"/>
        <v>31881.051162291307</v>
      </c>
      <c r="R171" s="468">
        <f>+R110+R144+R166</f>
        <v>481414.74339033978</v>
      </c>
      <c r="S171" s="470">
        <f>+S110+S144+S166</f>
        <v>3104525.26277465</v>
      </c>
      <c r="T171" s="471">
        <f>+T110+T144+T166</f>
        <v>757521953.55000019</v>
      </c>
      <c r="U171" s="465">
        <f>+U110+U144+U166</f>
        <v>7129</v>
      </c>
      <c r="V171" s="466">
        <f>+V110+V144+V166</f>
        <v>217343.01172715187</v>
      </c>
      <c r="W171" s="467"/>
      <c r="X171" s="467"/>
      <c r="Y171" s="466"/>
      <c r="Z171" s="468"/>
      <c r="AA171" s="469"/>
      <c r="AB171" s="469"/>
      <c r="AC171" s="466"/>
      <c r="AD171" s="468">
        <f t="shared" ref="AD171:AM171" si="90">+AD110+AD144+AD166</f>
        <v>217343.01172715187</v>
      </c>
      <c r="AE171" s="466">
        <f t="shared" si="90"/>
        <v>450914.73572931328</v>
      </c>
      <c r="AF171" s="466">
        <f t="shared" si="90"/>
        <v>31486.555649397949</v>
      </c>
      <c r="AG171" s="470">
        <f t="shared" si="90"/>
        <v>482401.29137871123</v>
      </c>
      <c r="AH171" s="472">
        <f t="shared" si="90"/>
        <v>3090517.4321045335</v>
      </c>
      <c r="AI171" s="471">
        <f t="shared" si="90"/>
        <v>789108193.00000012</v>
      </c>
      <c r="AJ171" s="471">
        <f t="shared" si="90"/>
        <v>-14007.830670116589</v>
      </c>
      <c r="AK171" s="471">
        <f t="shared" si="90"/>
        <v>31586239.449999768</v>
      </c>
      <c r="AL171" s="670">
        <f t="shared" si="90"/>
        <v>7870</v>
      </c>
      <c r="AM171" s="471">
        <f t="shared" si="90"/>
        <v>917375849.4000001</v>
      </c>
    </row>
    <row r="172" spans="1:39" ht="14.25" customHeight="1" x14ac:dyDescent="0.2">
      <c r="A172" s="462"/>
      <c r="AK172" s="92"/>
    </row>
    <row r="173" spans="1:39" x14ac:dyDescent="0.2">
      <c r="A173" s="462"/>
      <c r="B173" s="3"/>
      <c r="C173" s="3"/>
      <c r="F173" s="92"/>
      <c r="G173" s="92"/>
      <c r="N173" s="92"/>
    </row>
    <row r="174" spans="1:39" x14ac:dyDescent="0.2">
      <c r="A174" s="254"/>
      <c r="B174" s="3"/>
      <c r="C174" s="3"/>
    </row>
    <row r="176" spans="1:39" x14ac:dyDescent="0.2">
      <c r="A176" s="1647" t="s">
        <v>216</v>
      </c>
      <c r="B176" s="1647"/>
      <c r="C176" s="1647"/>
      <c r="D176" s="1647"/>
      <c r="E176" s="1647"/>
      <c r="F176" s="1647"/>
      <c r="G176" s="1647"/>
    </row>
    <row r="177" spans="1:39" x14ac:dyDescent="0.2">
      <c r="A177" s="1647" t="s">
        <v>431</v>
      </c>
      <c r="B177" s="1647"/>
      <c r="C177" s="1647"/>
      <c r="D177" s="1647"/>
      <c r="E177" s="1647"/>
      <c r="F177" s="1647"/>
      <c r="G177" s="1647"/>
    </row>
    <row r="178" spans="1:39" x14ac:dyDescent="0.2">
      <c r="A178" s="636"/>
      <c r="B178" s="636"/>
      <c r="C178" s="636"/>
      <c r="D178" s="636"/>
      <c r="E178" s="636"/>
      <c r="F178" s="636"/>
      <c r="G178" s="636"/>
    </row>
    <row r="179" spans="1:39" ht="18" x14ac:dyDescent="0.25">
      <c r="A179" s="1673" t="s">
        <v>613</v>
      </c>
      <c r="B179" s="1673"/>
      <c r="C179" s="1673"/>
      <c r="D179" s="1673"/>
      <c r="E179" s="1673"/>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D179" s="1673"/>
      <c r="AE179" s="1673"/>
      <c r="AF179" s="1673"/>
      <c r="AG179" s="1673"/>
      <c r="AH179" s="1673"/>
      <c r="AI179" s="1673"/>
      <c r="AJ179" s="1673"/>
      <c r="AK179" s="1673"/>
      <c r="AL179" s="1673"/>
      <c r="AM179" s="1673"/>
    </row>
    <row r="180" spans="1:39"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row>
    <row r="181" spans="1:39" ht="15.75" x14ac:dyDescent="0.25">
      <c r="A181" s="1674" t="s">
        <v>597</v>
      </c>
      <c r="B181" s="1674"/>
      <c r="C181" s="1674"/>
      <c r="D181" s="1674"/>
      <c r="E181" s="1674"/>
      <c r="F181" s="1674"/>
      <c r="G181" s="1674"/>
      <c r="H181" s="1674"/>
      <c r="I181" s="1674"/>
      <c r="J181" s="1674"/>
      <c r="K181" s="1674"/>
      <c r="L181" s="1674"/>
      <c r="M181" s="1674"/>
      <c r="N181" s="1674"/>
      <c r="O181" s="1674"/>
      <c r="P181" s="1674"/>
      <c r="Q181" s="1674"/>
      <c r="R181" s="1674"/>
      <c r="S181" s="1674"/>
      <c r="T181" s="1674"/>
      <c r="U181" s="1674"/>
      <c r="V181" s="1674"/>
      <c r="W181" s="1674"/>
      <c r="X181" s="1674"/>
      <c r="Y181" s="1674"/>
      <c r="Z181" s="1674"/>
      <c r="AA181" s="1674"/>
      <c r="AB181" s="1674"/>
      <c r="AC181" s="1674"/>
      <c r="AD181" s="1674"/>
      <c r="AE181" s="1674"/>
      <c r="AF181" s="1674"/>
      <c r="AG181" s="1674"/>
      <c r="AH181" s="1674"/>
      <c r="AI181" s="1674"/>
      <c r="AJ181" s="1674"/>
      <c r="AK181" s="1674"/>
      <c r="AL181" s="1674"/>
      <c r="AM181" s="1674"/>
    </row>
    <row r="182" spans="1:39"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row>
    <row r="183" spans="1:39" x14ac:dyDescent="0.2">
      <c r="A183" s="1675" t="s">
        <v>614</v>
      </c>
      <c r="B183" s="1675"/>
      <c r="C183" s="1675"/>
      <c r="D183" s="1675"/>
      <c r="E183" s="1675"/>
      <c r="F183" s="1675"/>
      <c r="G183" s="1675"/>
      <c r="H183" s="1675"/>
      <c r="I183" s="1675"/>
      <c r="J183" s="1675"/>
      <c r="K183" s="1675"/>
      <c r="L183" s="1675"/>
      <c r="M183" s="1675"/>
      <c r="N183" s="1675"/>
      <c r="O183" s="1675"/>
      <c r="P183" s="1675"/>
      <c r="Q183" s="1675"/>
      <c r="R183" s="1675"/>
      <c r="S183" s="1675"/>
      <c r="T183" s="1675"/>
      <c r="U183" s="1675"/>
      <c r="V183" s="1675"/>
      <c r="W183" s="1675"/>
      <c r="X183" s="1675"/>
      <c r="Y183" s="1675"/>
      <c r="Z183" s="1675"/>
      <c r="AA183" s="1675"/>
      <c r="AB183" s="1675"/>
      <c r="AC183" s="1675"/>
      <c r="AD183" s="1675"/>
      <c r="AE183" s="1675"/>
      <c r="AF183" s="1675"/>
      <c r="AG183" s="1675"/>
      <c r="AH183" s="1675"/>
      <c r="AI183" s="1675"/>
      <c r="AJ183" s="1675"/>
      <c r="AK183" s="1675"/>
      <c r="AL183" s="1675"/>
      <c r="AM183" s="1675"/>
    </row>
    <row r="184" spans="1:39"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row>
    <row r="185" spans="1:39" x14ac:dyDescent="0.2">
      <c r="A185" s="109" t="s">
        <v>103</v>
      </c>
      <c r="B185" s="7"/>
      <c r="C185" s="7"/>
      <c r="D185" s="109" t="s">
        <v>178</v>
      </c>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row>
    <row r="186" spans="1:39" x14ac:dyDescent="0.2">
      <c r="A186" s="109" t="s">
        <v>82</v>
      </c>
      <c r="B186" s="7"/>
      <c r="C186" s="7"/>
      <c r="D186" s="109" t="s">
        <v>0</v>
      </c>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row>
    <row r="187" spans="1:39"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row>
    <row r="188" spans="1:39" ht="13.5" thickBo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1:39" ht="27" customHeight="1" thickBot="1" x14ac:dyDescent="0.25">
      <c r="A189" s="1660" t="s">
        <v>105</v>
      </c>
      <c r="B189" s="1661"/>
      <c r="C189" s="1661"/>
      <c r="D189" s="1661"/>
      <c r="E189" s="1662"/>
      <c r="F189" s="1666" t="s">
        <v>615</v>
      </c>
      <c r="G189" s="1667"/>
      <c r="H189" s="1667"/>
      <c r="I189" s="1667"/>
      <c r="J189" s="1667"/>
      <c r="K189" s="1667"/>
      <c r="L189" s="1667"/>
      <c r="M189" s="1667"/>
      <c r="N189" s="1667"/>
      <c r="O189" s="1667"/>
      <c r="P189" s="1667"/>
      <c r="Q189" s="1667"/>
      <c r="R189" s="1667"/>
      <c r="S189" s="1667"/>
      <c r="T189" s="1668"/>
      <c r="U189" s="1666" t="s">
        <v>616</v>
      </c>
      <c r="V189" s="1667"/>
      <c r="W189" s="1667"/>
      <c r="X189" s="1667"/>
      <c r="Y189" s="1667"/>
      <c r="Z189" s="1667"/>
      <c r="AA189" s="1667"/>
      <c r="AB189" s="1667"/>
      <c r="AC189" s="1667"/>
      <c r="AD189" s="1667"/>
      <c r="AE189" s="1667"/>
      <c r="AF189" s="1667"/>
      <c r="AG189" s="1667"/>
      <c r="AH189" s="1667"/>
      <c r="AI189" s="1668"/>
      <c r="AJ189" s="1658" t="s">
        <v>617</v>
      </c>
      <c r="AK189" s="1659"/>
      <c r="AL189" s="1658" t="s">
        <v>618</v>
      </c>
      <c r="AM189" s="1659"/>
    </row>
    <row r="190" spans="1:39" ht="192.75" customHeight="1" thickBot="1" x14ac:dyDescent="0.25">
      <c r="A190" s="1663"/>
      <c r="B190" s="1664"/>
      <c r="C190" s="1664"/>
      <c r="D190" s="1664"/>
      <c r="E190" s="1665"/>
      <c r="F190" s="1502" t="s">
        <v>79</v>
      </c>
      <c r="G190" s="1503" t="s">
        <v>158</v>
      </c>
      <c r="H190" s="1503" t="s">
        <v>159</v>
      </c>
      <c r="I190" s="1503" t="s">
        <v>160</v>
      </c>
      <c r="J190" s="1503" t="s">
        <v>161</v>
      </c>
      <c r="K190" s="1503" t="s">
        <v>162</v>
      </c>
      <c r="L190" s="1503" t="s">
        <v>163</v>
      </c>
      <c r="M190" s="1503" t="s">
        <v>164</v>
      </c>
      <c r="N190" s="1503" t="s">
        <v>165</v>
      </c>
      <c r="O190" s="1503" t="s">
        <v>166</v>
      </c>
      <c r="P190" s="1503" t="s">
        <v>167</v>
      </c>
      <c r="Q190" s="1503" t="s">
        <v>168</v>
      </c>
      <c r="R190" s="1503" t="s">
        <v>169</v>
      </c>
      <c r="S190" s="1504" t="s">
        <v>170</v>
      </c>
      <c r="T190" s="1505" t="s">
        <v>171</v>
      </c>
      <c r="U190" s="1502" t="s">
        <v>79</v>
      </c>
      <c r="V190" s="1503" t="s">
        <v>158</v>
      </c>
      <c r="W190" s="1503" t="s">
        <v>159</v>
      </c>
      <c r="X190" s="1503" t="s">
        <v>160</v>
      </c>
      <c r="Y190" s="1503" t="s">
        <v>161</v>
      </c>
      <c r="Z190" s="1503" t="s">
        <v>162</v>
      </c>
      <c r="AA190" s="1503" t="s">
        <v>163</v>
      </c>
      <c r="AB190" s="1503" t="s">
        <v>164</v>
      </c>
      <c r="AC190" s="1503" t="s">
        <v>165</v>
      </c>
      <c r="AD190" s="1503" t="s">
        <v>186</v>
      </c>
      <c r="AE190" s="1503" t="s">
        <v>167</v>
      </c>
      <c r="AF190" s="1503" t="s">
        <v>168</v>
      </c>
      <c r="AG190" s="1504" t="s">
        <v>169</v>
      </c>
      <c r="AH190" s="1506" t="s">
        <v>170</v>
      </c>
      <c r="AI190" s="1505" t="s">
        <v>674</v>
      </c>
      <c r="AJ190" s="1505" t="s">
        <v>172</v>
      </c>
      <c r="AK190" s="1505" t="s">
        <v>173</v>
      </c>
      <c r="AL190" s="1505" t="s">
        <v>79</v>
      </c>
      <c r="AM190" s="1505" t="s">
        <v>675</v>
      </c>
    </row>
    <row r="191" spans="1:39" ht="13.5" thickBot="1" x14ac:dyDescent="0.25">
      <c r="A191" s="153"/>
      <c r="B191" s="154"/>
      <c r="C191" s="154"/>
      <c r="D191" s="154"/>
      <c r="E191" s="155"/>
      <c r="F191" s="275"/>
      <c r="G191" s="231"/>
      <c r="H191" s="231"/>
      <c r="I191" s="231"/>
      <c r="J191" s="231"/>
      <c r="K191" s="231"/>
      <c r="L191" s="231"/>
      <c r="M191" s="231"/>
      <c r="N191" s="231"/>
      <c r="O191" s="272"/>
      <c r="P191" s="231"/>
      <c r="Q191" s="231"/>
      <c r="R191" s="272"/>
      <c r="S191" s="280"/>
      <c r="T191" s="268"/>
      <c r="U191" s="154"/>
      <c r="V191" s="250"/>
      <c r="W191" s="250"/>
      <c r="X191" s="250"/>
      <c r="Y191" s="250"/>
      <c r="Z191" s="250"/>
      <c r="AA191" s="250"/>
      <c r="AB191" s="250"/>
      <c r="AC191" s="250"/>
      <c r="AD191" s="263"/>
      <c r="AE191" s="250"/>
      <c r="AF191" s="250"/>
      <c r="AG191" s="279"/>
      <c r="AH191" s="271"/>
      <c r="AI191" s="268"/>
      <c r="AJ191" s="268"/>
      <c r="AK191" s="268"/>
      <c r="AL191" s="154"/>
      <c r="AM191" s="268"/>
    </row>
    <row r="192" spans="1:39" x14ac:dyDescent="0.2">
      <c r="A192" s="156"/>
      <c r="B192" s="113"/>
      <c r="C192" s="113"/>
      <c r="D192" s="113"/>
      <c r="E192" s="116"/>
      <c r="F192" s="232"/>
      <c r="G192" s="233"/>
      <c r="H192" s="233"/>
      <c r="I192" s="259"/>
      <c r="J192" s="259"/>
      <c r="K192" s="245"/>
      <c r="L192" s="259"/>
      <c r="M192" s="241"/>
      <c r="N192" s="244"/>
      <c r="O192" s="260"/>
      <c r="P192" s="241"/>
      <c r="Q192" s="244"/>
      <c r="R192" s="260"/>
      <c r="S192" s="261"/>
      <c r="T192" s="157"/>
      <c r="U192" s="232"/>
      <c r="V192" s="233"/>
      <c r="W192" s="233"/>
      <c r="X192" s="259"/>
      <c r="Y192" s="259"/>
      <c r="Z192" s="245"/>
      <c r="AA192" s="259"/>
      <c r="AB192" s="241"/>
      <c r="AC192" s="244"/>
      <c r="AD192" s="251"/>
      <c r="AE192" s="233"/>
      <c r="AF192" s="233"/>
      <c r="AG192" s="252"/>
      <c r="AH192" s="391"/>
      <c r="AI192" s="157"/>
      <c r="AJ192" s="157"/>
      <c r="AK192" s="157"/>
      <c r="AL192" s="232"/>
      <c r="AM192" s="157"/>
    </row>
    <row r="193" spans="1:39" x14ac:dyDescent="0.2">
      <c r="A193" s="156"/>
      <c r="B193" s="113"/>
      <c r="C193" s="113"/>
      <c r="D193" s="113"/>
      <c r="E193" s="116"/>
      <c r="F193" s="234"/>
      <c r="G193" s="235"/>
      <c r="H193" s="235"/>
      <c r="I193" s="235"/>
      <c r="J193" s="235"/>
      <c r="K193" s="245"/>
      <c r="L193" s="235"/>
      <c r="M193" s="241"/>
      <c r="N193" s="244"/>
      <c r="O193" s="237"/>
      <c r="P193" s="241"/>
      <c r="Q193" s="244"/>
      <c r="R193" s="237"/>
      <c r="S193" s="238"/>
      <c r="T193" s="158"/>
      <c r="U193" s="234"/>
      <c r="V193" s="235"/>
      <c r="W193" s="235"/>
      <c r="X193" s="235"/>
      <c r="Y193" s="235"/>
      <c r="Z193" s="245"/>
      <c r="AA193" s="235"/>
      <c r="AB193" s="241"/>
      <c r="AC193" s="244"/>
      <c r="AD193" s="251"/>
      <c r="AE193" s="235"/>
      <c r="AF193" s="235"/>
      <c r="AG193" s="252"/>
      <c r="AH193" s="391"/>
      <c r="AI193" s="158"/>
      <c r="AJ193" s="158"/>
      <c r="AK193" s="158"/>
      <c r="AL193" s="234"/>
      <c r="AM193" s="158"/>
    </row>
    <row r="194" spans="1:39" x14ac:dyDescent="0.2">
      <c r="A194" s="1684" t="s">
        <v>134</v>
      </c>
      <c r="B194" s="1685"/>
      <c r="C194" s="1685"/>
      <c r="D194" s="1685"/>
      <c r="E194" s="116"/>
      <c r="F194" s="320">
        <f>SUM(F197:F208)</f>
        <v>205</v>
      </c>
      <c r="G194" s="340">
        <f>SUM(G197:G208)</f>
        <v>102965</v>
      </c>
      <c r="H194" s="339"/>
      <c r="I194" s="339"/>
      <c r="J194" s="340"/>
      <c r="K194" s="273"/>
      <c r="L194" s="341"/>
      <c r="M194" s="298"/>
      <c r="N194" s="340"/>
      <c r="O194" s="342">
        <f>SUM(O197:O208)</f>
        <v>102965</v>
      </c>
      <c r="P194" s="273">
        <f>SUM(P197:P208)</f>
        <v>209930</v>
      </c>
      <c r="Q194" s="340"/>
      <c r="R194" s="342">
        <f>SUM(R197:R208)</f>
        <v>209930</v>
      </c>
      <c r="S194" s="342">
        <f>SUM(S197:S208)</f>
        <v>1445510</v>
      </c>
      <c r="T194" s="344">
        <f>SUM(T197:T208)</f>
        <v>21749540</v>
      </c>
      <c r="U194" s="320">
        <f>SUM(U197:U208)</f>
        <v>205</v>
      </c>
      <c r="V194" s="340">
        <f>SUM(V197:V208)</f>
        <v>95196</v>
      </c>
      <c r="W194" s="339"/>
      <c r="X194" s="339"/>
      <c r="Y194" s="340"/>
      <c r="Z194" s="273"/>
      <c r="AA194" s="341"/>
      <c r="AB194" s="298"/>
      <c r="AC194" s="340"/>
      <c r="AD194" s="342">
        <f>SUM(AD197:AD208)</f>
        <v>95196</v>
      </c>
      <c r="AE194" s="273">
        <f>SUM(AE197:AE208)</f>
        <v>194392</v>
      </c>
      <c r="AF194" s="340"/>
      <c r="AG194" s="343">
        <f>SUM(AG197:AG208)</f>
        <v>194392</v>
      </c>
      <c r="AH194" s="674">
        <f>SUM(AH197:AH208)</f>
        <v>1336744</v>
      </c>
      <c r="AI194" s="344">
        <f>SUM(AI197:AI208)</f>
        <v>18829490</v>
      </c>
      <c r="AJ194" s="344">
        <f t="shared" ref="AJ194:AK194" si="91">SUM(AJ197:AJ208)</f>
        <v>-108766</v>
      </c>
      <c r="AK194" s="344">
        <f t="shared" si="91"/>
        <v>-2920050</v>
      </c>
      <c r="AL194" s="320">
        <f>SUM(AL197:AL208)</f>
        <v>205</v>
      </c>
      <c r="AM194" s="346">
        <f>SUM(AM197:AM208)</f>
        <v>20911875</v>
      </c>
    </row>
    <row r="195" spans="1:39" x14ac:dyDescent="0.2">
      <c r="A195" s="1684" t="s">
        <v>135</v>
      </c>
      <c r="B195" s="1685"/>
      <c r="C195" s="1685"/>
      <c r="D195" s="1685"/>
      <c r="E195" s="116"/>
      <c r="F195" s="265"/>
      <c r="G195" s="297"/>
      <c r="H195" s="297"/>
      <c r="I195" s="341"/>
      <c r="J195" s="341"/>
      <c r="K195" s="298"/>
      <c r="L195" s="341"/>
      <c r="M195" s="298"/>
      <c r="N195" s="298"/>
      <c r="O195" s="348"/>
      <c r="P195" s="298"/>
      <c r="Q195" s="298"/>
      <c r="R195" s="348"/>
      <c r="S195" s="349"/>
      <c r="T195" s="350"/>
      <c r="U195" s="265"/>
      <c r="V195" s="297"/>
      <c r="W195" s="297"/>
      <c r="X195" s="297"/>
      <c r="Y195" s="239"/>
      <c r="Z195" s="241"/>
      <c r="AA195" s="239"/>
      <c r="AB195" s="241"/>
      <c r="AC195" s="241"/>
      <c r="AD195" s="351"/>
      <c r="AE195" s="297"/>
      <c r="AF195" s="297"/>
      <c r="AG195" s="353"/>
      <c r="AH195" s="371"/>
      <c r="AI195" s="350"/>
      <c r="AJ195" s="352"/>
      <c r="AK195" s="350"/>
      <c r="AL195" s="265"/>
      <c r="AM195" s="350"/>
    </row>
    <row r="196" spans="1:39" ht="12.75" customHeight="1" x14ac:dyDescent="0.2">
      <c r="A196" s="535"/>
      <c r="B196" s="113"/>
      <c r="C196" s="113"/>
      <c r="D196" s="113"/>
      <c r="E196" s="116"/>
      <c r="F196" s="265"/>
      <c r="G196" s="297"/>
      <c r="H196" s="297"/>
      <c r="I196" s="341"/>
      <c r="J196" s="341"/>
      <c r="K196" s="298"/>
      <c r="L196" s="341"/>
      <c r="M196" s="298"/>
      <c r="N196" s="298"/>
      <c r="O196" s="348"/>
      <c r="P196" s="298"/>
      <c r="Q196" s="298"/>
      <c r="R196" s="348"/>
      <c r="S196" s="349"/>
      <c r="T196" s="350"/>
      <c r="U196" s="265"/>
      <c r="V196" s="297"/>
      <c r="W196" s="297"/>
      <c r="X196" s="297"/>
      <c r="Y196" s="239"/>
      <c r="Z196" s="241"/>
      <c r="AA196" s="239"/>
      <c r="AB196" s="241"/>
      <c r="AC196" s="241"/>
      <c r="AD196" s="351"/>
      <c r="AE196" s="297"/>
      <c r="AF196" s="297"/>
      <c r="AG196" s="353"/>
      <c r="AH196" s="371"/>
      <c r="AI196" s="350"/>
      <c r="AJ196" s="352"/>
      <c r="AK196" s="350"/>
      <c r="AL196" s="265"/>
      <c r="AM196" s="350"/>
    </row>
    <row r="197" spans="1:39" ht="12.75" customHeight="1" x14ac:dyDescent="0.2">
      <c r="A197" s="1671" t="s">
        <v>596</v>
      </c>
      <c r="B197" s="1672"/>
      <c r="C197" s="1672"/>
      <c r="D197" s="1683"/>
      <c r="E197" s="116"/>
      <c r="F197" s="265">
        <v>1</v>
      </c>
      <c r="G197" s="298">
        <v>28000</v>
      </c>
      <c r="H197" s="446"/>
      <c r="I197" s="447"/>
      <c r="J197" s="447"/>
      <c r="K197" s="448"/>
      <c r="L197" s="447"/>
      <c r="M197" s="448"/>
      <c r="N197" s="448"/>
      <c r="O197" s="342">
        <f t="shared" ref="O197:O208" si="92">SUM(G197:N197)</f>
        <v>28000</v>
      </c>
      <c r="P197" s="298">
        <f>O197*2</f>
        <v>56000</v>
      </c>
      <c r="Q197" s="448"/>
      <c r="R197" s="342">
        <f t="shared" ref="R197:R208" si="93">+P197+Q197</f>
        <v>56000</v>
      </c>
      <c r="S197" s="343">
        <f t="shared" ref="S197" si="94">(O197*12)+R197</f>
        <v>392000</v>
      </c>
      <c r="T197" s="344">
        <f t="shared" ref="T197" si="95">F197*S197</f>
        <v>392000</v>
      </c>
      <c r="U197" s="265">
        <v>1</v>
      </c>
      <c r="V197" s="298">
        <v>28000</v>
      </c>
      <c r="W197" s="446"/>
      <c r="X197" s="446"/>
      <c r="Y197" s="671"/>
      <c r="Z197" s="672"/>
      <c r="AA197" s="671"/>
      <c r="AB197" s="672"/>
      <c r="AC197" s="673"/>
      <c r="AD197" s="308">
        <f t="shared" ref="AD197:AD208" si="96">SUM(V197:AC197)</f>
        <v>28000</v>
      </c>
      <c r="AE197" s="298">
        <f>AD197*2</f>
        <v>56000</v>
      </c>
      <c r="AF197" s="446"/>
      <c r="AG197" s="285">
        <f t="shared" ref="AG197:AG208" si="97">+AE197</f>
        <v>56000</v>
      </c>
      <c r="AH197" s="368">
        <f t="shared" ref="AH197:AH208" si="98">(AD197*12)+AG197</f>
        <v>392000</v>
      </c>
      <c r="AI197" s="344">
        <f t="shared" ref="AI197:AI208" si="99">U197*AH197</f>
        <v>392000</v>
      </c>
      <c r="AJ197" s="270">
        <f t="shared" ref="AJ197:AJ208" si="100">AH197-S197</f>
        <v>0</v>
      </c>
      <c r="AK197" s="344">
        <f t="shared" ref="AK197:AK208" si="101">+AI197-T197</f>
        <v>0</v>
      </c>
      <c r="AL197" s="265">
        <v>1</v>
      </c>
      <c r="AM197" s="344">
        <v>392000</v>
      </c>
    </row>
    <row r="198" spans="1:39" ht="12.75" customHeight="1" x14ac:dyDescent="0.2">
      <c r="A198" s="1671" t="s">
        <v>52</v>
      </c>
      <c r="B198" s="1672"/>
      <c r="C198" s="1672"/>
      <c r="D198" s="1683"/>
      <c r="E198" s="116"/>
      <c r="F198" s="265"/>
      <c r="G198" s="298"/>
      <c r="H198" s="446"/>
      <c r="I198" s="447"/>
      <c r="J198" s="447"/>
      <c r="K198" s="448"/>
      <c r="L198" s="447"/>
      <c r="M198" s="448"/>
      <c r="N198" s="448"/>
      <c r="O198" s="531"/>
      <c r="P198" s="298"/>
      <c r="Q198" s="448"/>
      <c r="R198" s="531"/>
      <c r="S198" s="349"/>
      <c r="T198" s="350"/>
      <c r="U198" s="265"/>
      <c r="V198" s="298"/>
      <c r="W198" s="446"/>
      <c r="X198" s="446"/>
      <c r="Y198" s="671"/>
      <c r="Z198" s="672"/>
      <c r="AA198" s="671"/>
      <c r="AB198" s="672"/>
      <c r="AC198" s="298"/>
      <c r="AD198" s="308"/>
      <c r="AE198" s="298"/>
      <c r="AF198" s="446"/>
      <c r="AG198" s="353"/>
      <c r="AH198" s="371"/>
      <c r="AI198" s="350"/>
      <c r="AJ198" s="352"/>
      <c r="AK198" s="350"/>
      <c r="AL198" s="265"/>
      <c r="AM198" s="344"/>
    </row>
    <row r="199" spans="1:39" ht="12.75" customHeight="1" x14ac:dyDescent="0.2">
      <c r="A199" s="1671" t="s">
        <v>46</v>
      </c>
      <c r="B199" s="1672"/>
      <c r="C199" s="1672"/>
      <c r="D199" s="1683"/>
      <c r="E199" s="116"/>
      <c r="F199" s="265">
        <v>13</v>
      </c>
      <c r="G199" s="298">
        <v>14748</v>
      </c>
      <c r="H199" s="229"/>
      <c r="I199" s="229"/>
      <c r="J199" s="229"/>
      <c r="K199" s="229"/>
      <c r="L199" s="229"/>
      <c r="M199" s="229"/>
      <c r="N199" s="229"/>
      <c r="O199" s="342">
        <f t="shared" si="92"/>
        <v>14748</v>
      </c>
      <c r="P199" s="298">
        <f>O199*2+400</f>
        <v>29896</v>
      </c>
      <c r="Q199" s="229"/>
      <c r="R199" s="342">
        <f t="shared" si="93"/>
        <v>29896</v>
      </c>
      <c r="S199" s="343">
        <f t="shared" ref="S199:S207" si="102">(O199*12)+R199</f>
        <v>206872</v>
      </c>
      <c r="T199" s="344">
        <f t="shared" ref="T199:T201" si="103">F199*S199</f>
        <v>2689336</v>
      </c>
      <c r="U199" s="265">
        <v>13</v>
      </c>
      <c r="V199" s="298">
        <v>14749</v>
      </c>
      <c r="W199" s="229"/>
      <c r="X199" s="229"/>
      <c r="Y199" s="229"/>
      <c r="Z199" s="229"/>
      <c r="AA199" s="229"/>
      <c r="AB199" s="229"/>
      <c r="AC199" s="298"/>
      <c r="AD199" s="308">
        <f t="shared" si="96"/>
        <v>14749</v>
      </c>
      <c r="AE199" s="298">
        <f t="shared" ref="AE199:AE208" si="104">AD199*2+400</f>
        <v>29898</v>
      </c>
      <c r="AF199" s="255"/>
      <c r="AG199" s="285">
        <f t="shared" si="97"/>
        <v>29898</v>
      </c>
      <c r="AH199" s="368">
        <f t="shared" si="98"/>
        <v>206886</v>
      </c>
      <c r="AI199" s="344">
        <f t="shared" si="99"/>
        <v>2689518</v>
      </c>
      <c r="AJ199" s="270">
        <f t="shared" si="100"/>
        <v>14</v>
      </c>
      <c r="AK199" s="344">
        <f t="shared" si="101"/>
        <v>182</v>
      </c>
      <c r="AL199" s="265">
        <v>13</v>
      </c>
      <c r="AM199" s="344">
        <v>2689420</v>
      </c>
    </row>
    <row r="200" spans="1:39" ht="12.75" customHeight="1" x14ac:dyDescent="0.2">
      <c r="A200" s="1671" t="s">
        <v>47</v>
      </c>
      <c r="B200" s="1672"/>
      <c r="C200" s="1672"/>
      <c r="D200" s="1683"/>
      <c r="E200" s="116"/>
      <c r="F200" s="265">
        <v>4</v>
      </c>
      <c r="G200" s="298">
        <v>12630</v>
      </c>
      <c r="H200" s="230"/>
      <c r="I200" s="230"/>
      <c r="J200" s="230"/>
      <c r="K200" s="230"/>
      <c r="L200" s="230"/>
      <c r="M200" s="230"/>
      <c r="N200" s="230"/>
      <c r="O200" s="342">
        <f t="shared" si="92"/>
        <v>12630</v>
      </c>
      <c r="P200" s="298">
        <f t="shared" ref="P200:P208" si="105">O200*2+400</f>
        <v>25660</v>
      </c>
      <c r="Q200" s="229"/>
      <c r="R200" s="342">
        <f t="shared" si="93"/>
        <v>25660</v>
      </c>
      <c r="S200" s="343">
        <f t="shared" si="102"/>
        <v>177220</v>
      </c>
      <c r="T200" s="344">
        <f t="shared" si="103"/>
        <v>708880</v>
      </c>
      <c r="U200" s="265">
        <v>4</v>
      </c>
      <c r="V200" s="298">
        <v>12630</v>
      </c>
      <c r="W200" s="229"/>
      <c r="X200" s="229"/>
      <c r="Y200" s="229"/>
      <c r="Z200" s="229"/>
      <c r="AA200" s="229"/>
      <c r="AB200" s="229"/>
      <c r="AC200" s="298"/>
      <c r="AD200" s="308">
        <f t="shared" si="96"/>
        <v>12630</v>
      </c>
      <c r="AE200" s="298">
        <f t="shared" si="104"/>
        <v>25660</v>
      </c>
      <c r="AF200" s="255"/>
      <c r="AG200" s="285">
        <f t="shared" si="97"/>
        <v>25660</v>
      </c>
      <c r="AH200" s="368">
        <f t="shared" si="98"/>
        <v>177220</v>
      </c>
      <c r="AI200" s="344">
        <f t="shared" si="99"/>
        <v>708880</v>
      </c>
      <c r="AJ200" s="270">
        <f t="shared" si="100"/>
        <v>0</v>
      </c>
      <c r="AK200" s="344">
        <f t="shared" si="101"/>
        <v>0</v>
      </c>
      <c r="AL200" s="265">
        <v>4</v>
      </c>
      <c r="AM200" s="344">
        <v>708880</v>
      </c>
    </row>
    <row r="201" spans="1:39" ht="12.75" customHeight="1" x14ac:dyDescent="0.2">
      <c r="A201" s="1671" t="s">
        <v>53</v>
      </c>
      <c r="B201" s="1672"/>
      <c r="C201" s="1672"/>
      <c r="D201" s="1683"/>
      <c r="E201" s="116"/>
      <c r="F201" s="265">
        <v>14</v>
      </c>
      <c r="G201" s="298">
        <v>9841</v>
      </c>
      <c r="H201" s="230"/>
      <c r="I201" s="230"/>
      <c r="J201" s="230"/>
      <c r="K201" s="230"/>
      <c r="L201" s="230"/>
      <c r="M201" s="230"/>
      <c r="N201" s="230"/>
      <c r="O201" s="342">
        <f t="shared" si="92"/>
        <v>9841</v>
      </c>
      <c r="P201" s="298">
        <f t="shared" si="105"/>
        <v>20082</v>
      </c>
      <c r="Q201" s="229"/>
      <c r="R201" s="342">
        <f t="shared" si="93"/>
        <v>20082</v>
      </c>
      <c r="S201" s="343">
        <f t="shared" si="102"/>
        <v>138174</v>
      </c>
      <c r="T201" s="344">
        <f t="shared" si="103"/>
        <v>1934436</v>
      </c>
      <c r="U201" s="265">
        <v>14</v>
      </c>
      <c r="V201" s="298">
        <v>8234</v>
      </c>
      <c r="W201" s="229"/>
      <c r="X201" s="229"/>
      <c r="Y201" s="229"/>
      <c r="Z201" s="229"/>
      <c r="AA201" s="229"/>
      <c r="AB201" s="229"/>
      <c r="AC201" s="298"/>
      <c r="AD201" s="308">
        <f t="shared" si="96"/>
        <v>8234</v>
      </c>
      <c r="AE201" s="298">
        <f t="shared" si="104"/>
        <v>16868</v>
      </c>
      <c r="AF201" s="255"/>
      <c r="AG201" s="285">
        <f t="shared" si="97"/>
        <v>16868</v>
      </c>
      <c r="AH201" s="368">
        <f t="shared" si="98"/>
        <v>115676</v>
      </c>
      <c r="AI201" s="344">
        <f t="shared" si="99"/>
        <v>1619464</v>
      </c>
      <c r="AJ201" s="270">
        <f t="shared" si="100"/>
        <v>-22498</v>
      </c>
      <c r="AK201" s="344">
        <f t="shared" si="101"/>
        <v>-314972</v>
      </c>
      <c r="AL201" s="265">
        <v>14</v>
      </c>
      <c r="AM201" s="344">
        <v>1844111</v>
      </c>
    </row>
    <row r="202" spans="1:39" ht="12.75" customHeight="1" x14ac:dyDescent="0.2">
      <c r="A202" s="1671" t="s">
        <v>54</v>
      </c>
      <c r="B202" s="1672"/>
      <c r="C202" s="1672"/>
      <c r="D202" s="1683"/>
      <c r="E202" s="116"/>
      <c r="F202" s="265">
        <v>46</v>
      </c>
      <c r="G202" s="298">
        <v>9040</v>
      </c>
      <c r="H202" s="230"/>
      <c r="I202" s="230"/>
      <c r="J202" s="230"/>
      <c r="K202" s="230"/>
      <c r="L202" s="230"/>
      <c r="M202" s="230"/>
      <c r="N202" s="230"/>
      <c r="O202" s="342">
        <f t="shared" si="92"/>
        <v>9040</v>
      </c>
      <c r="P202" s="298">
        <f t="shared" si="105"/>
        <v>18480</v>
      </c>
      <c r="Q202" s="229"/>
      <c r="R202" s="342">
        <f t="shared" si="93"/>
        <v>18480</v>
      </c>
      <c r="S202" s="343">
        <f t="shared" si="102"/>
        <v>126960</v>
      </c>
      <c r="T202" s="344">
        <f>F202*S202</f>
        <v>5840160</v>
      </c>
      <c r="U202" s="265">
        <v>46</v>
      </c>
      <c r="V202" s="298">
        <v>7564</v>
      </c>
      <c r="W202" s="229"/>
      <c r="X202" s="229"/>
      <c r="Y202" s="229"/>
      <c r="Z202" s="229"/>
      <c r="AA202" s="229"/>
      <c r="AB202" s="229"/>
      <c r="AC202" s="298"/>
      <c r="AD202" s="308">
        <f t="shared" si="96"/>
        <v>7564</v>
      </c>
      <c r="AE202" s="298">
        <f t="shared" si="104"/>
        <v>15528</v>
      </c>
      <c r="AF202" s="255"/>
      <c r="AG202" s="285">
        <f t="shared" si="97"/>
        <v>15528</v>
      </c>
      <c r="AH202" s="368">
        <f t="shared" si="98"/>
        <v>106296</v>
      </c>
      <c r="AI202" s="344">
        <f t="shared" si="99"/>
        <v>4889616</v>
      </c>
      <c r="AJ202" s="270">
        <f t="shared" si="100"/>
        <v>-20664</v>
      </c>
      <c r="AK202" s="344">
        <f t="shared" si="101"/>
        <v>-950544</v>
      </c>
      <c r="AL202" s="265">
        <v>46</v>
      </c>
      <c r="AM202" s="344">
        <v>5567686</v>
      </c>
    </row>
    <row r="203" spans="1:39" ht="12.75" customHeight="1" x14ac:dyDescent="0.2">
      <c r="A203" s="1671" t="s">
        <v>55</v>
      </c>
      <c r="B203" s="1672"/>
      <c r="C203" s="1672"/>
      <c r="D203" s="1683"/>
      <c r="E203" s="116"/>
      <c r="F203" s="265">
        <v>39</v>
      </c>
      <c r="G203" s="298">
        <v>7636</v>
      </c>
      <c r="H203" s="229"/>
      <c r="I203" s="229"/>
      <c r="J203" s="229"/>
      <c r="K203" s="229"/>
      <c r="L203" s="229"/>
      <c r="M203" s="229"/>
      <c r="N203" s="229"/>
      <c r="O203" s="342">
        <f t="shared" si="92"/>
        <v>7636</v>
      </c>
      <c r="P203" s="298">
        <f t="shared" si="105"/>
        <v>15672</v>
      </c>
      <c r="Q203" s="229"/>
      <c r="R203" s="342">
        <f t="shared" si="93"/>
        <v>15672</v>
      </c>
      <c r="S203" s="343">
        <f t="shared" si="102"/>
        <v>107304</v>
      </c>
      <c r="T203" s="344">
        <f t="shared" ref="T203:T208" si="106">F203*S203</f>
        <v>4184856</v>
      </c>
      <c r="U203" s="265">
        <v>39</v>
      </c>
      <c r="V203" s="298">
        <v>6389</v>
      </c>
      <c r="W203" s="229"/>
      <c r="X203" s="229"/>
      <c r="Y203" s="229"/>
      <c r="Z203" s="229"/>
      <c r="AA203" s="229"/>
      <c r="AB203" s="229"/>
      <c r="AC203" s="298"/>
      <c r="AD203" s="308">
        <f t="shared" si="96"/>
        <v>6389</v>
      </c>
      <c r="AE203" s="298">
        <f t="shared" si="104"/>
        <v>13178</v>
      </c>
      <c r="AF203" s="255"/>
      <c r="AG203" s="285">
        <f t="shared" si="97"/>
        <v>13178</v>
      </c>
      <c r="AH203" s="368">
        <f t="shared" si="98"/>
        <v>89846</v>
      </c>
      <c r="AI203" s="344">
        <f t="shared" si="99"/>
        <v>3503994</v>
      </c>
      <c r="AJ203" s="270">
        <f t="shared" si="100"/>
        <v>-17458</v>
      </c>
      <c r="AK203" s="344">
        <f t="shared" si="101"/>
        <v>-680862</v>
      </c>
      <c r="AL203" s="265">
        <v>39</v>
      </c>
      <c r="AM203" s="344">
        <v>3989417</v>
      </c>
    </row>
    <row r="204" spans="1:39" ht="12.75" customHeight="1" x14ac:dyDescent="0.2">
      <c r="A204" s="1671" t="s">
        <v>185</v>
      </c>
      <c r="B204" s="1672"/>
      <c r="C204" s="1672"/>
      <c r="D204" s="1683"/>
      <c r="E204" s="116"/>
      <c r="F204" s="265">
        <v>33</v>
      </c>
      <c r="G204" s="298">
        <v>6120</v>
      </c>
      <c r="H204" s="229"/>
      <c r="I204" s="229"/>
      <c r="J204" s="229"/>
      <c r="K204" s="229"/>
      <c r="L204" s="229"/>
      <c r="M204" s="229"/>
      <c r="N204" s="229"/>
      <c r="O204" s="342">
        <f t="shared" si="92"/>
        <v>6120</v>
      </c>
      <c r="P204" s="298">
        <f t="shared" si="105"/>
        <v>12640</v>
      </c>
      <c r="Q204" s="229"/>
      <c r="R204" s="342">
        <f t="shared" si="93"/>
        <v>12640</v>
      </c>
      <c r="S204" s="343">
        <f t="shared" si="102"/>
        <v>86080</v>
      </c>
      <c r="T204" s="344">
        <f t="shared" si="106"/>
        <v>2840640</v>
      </c>
      <c r="U204" s="265">
        <v>33</v>
      </c>
      <c r="V204" s="298">
        <v>5121</v>
      </c>
      <c r="W204" s="229"/>
      <c r="X204" s="229"/>
      <c r="Y204" s="229"/>
      <c r="Z204" s="229"/>
      <c r="AA204" s="229"/>
      <c r="AB204" s="229"/>
      <c r="AC204" s="298"/>
      <c r="AD204" s="308">
        <f t="shared" si="96"/>
        <v>5121</v>
      </c>
      <c r="AE204" s="298">
        <f t="shared" si="104"/>
        <v>10642</v>
      </c>
      <c r="AF204" s="255"/>
      <c r="AG204" s="285">
        <f t="shared" si="97"/>
        <v>10642</v>
      </c>
      <c r="AH204" s="368">
        <f t="shared" si="98"/>
        <v>72094</v>
      </c>
      <c r="AI204" s="344">
        <f t="shared" si="99"/>
        <v>2379102</v>
      </c>
      <c r="AJ204" s="270">
        <f t="shared" si="100"/>
        <v>-13986</v>
      </c>
      <c r="AK204" s="344">
        <f t="shared" si="101"/>
        <v>-461538</v>
      </c>
      <c r="AL204" s="265">
        <v>33</v>
      </c>
      <c r="AM204" s="344">
        <v>2708050</v>
      </c>
    </row>
    <row r="205" spans="1:39" ht="12.75" customHeight="1" x14ac:dyDescent="0.2">
      <c r="A205" s="1671" t="s">
        <v>57</v>
      </c>
      <c r="B205" s="1672"/>
      <c r="C205" s="1672"/>
      <c r="D205" s="1683"/>
      <c r="E205" s="116"/>
      <c r="F205" s="265">
        <v>27</v>
      </c>
      <c r="G205" s="298">
        <v>4635</v>
      </c>
      <c r="H205" s="229"/>
      <c r="I205" s="229"/>
      <c r="J205" s="229"/>
      <c r="K205" s="229"/>
      <c r="L205" s="229"/>
      <c r="M205" s="229"/>
      <c r="N205" s="229"/>
      <c r="O205" s="342">
        <f t="shared" si="92"/>
        <v>4635</v>
      </c>
      <c r="P205" s="298">
        <f t="shared" si="105"/>
        <v>9670</v>
      </c>
      <c r="Q205" s="229"/>
      <c r="R205" s="342">
        <f t="shared" si="93"/>
        <v>9670</v>
      </c>
      <c r="S205" s="343">
        <f t="shared" si="102"/>
        <v>65290</v>
      </c>
      <c r="T205" s="344">
        <f t="shared" si="106"/>
        <v>1762830</v>
      </c>
      <c r="U205" s="265">
        <v>27</v>
      </c>
      <c r="V205" s="298">
        <v>3878</v>
      </c>
      <c r="W205" s="229"/>
      <c r="X205" s="229"/>
      <c r="Y205" s="229"/>
      <c r="Z205" s="229"/>
      <c r="AA205" s="229"/>
      <c r="AB205" s="229"/>
      <c r="AC205" s="298"/>
      <c r="AD205" s="308">
        <f t="shared" si="96"/>
        <v>3878</v>
      </c>
      <c r="AE205" s="298">
        <f t="shared" si="104"/>
        <v>8156</v>
      </c>
      <c r="AF205" s="255"/>
      <c r="AG205" s="285">
        <f t="shared" si="97"/>
        <v>8156</v>
      </c>
      <c r="AH205" s="368">
        <f t="shared" si="98"/>
        <v>54692</v>
      </c>
      <c r="AI205" s="344">
        <f t="shared" si="99"/>
        <v>1476684</v>
      </c>
      <c r="AJ205" s="270">
        <f t="shared" si="100"/>
        <v>-10598</v>
      </c>
      <c r="AK205" s="344">
        <f t="shared" si="101"/>
        <v>-286146</v>
      </c>
      <c r="AL205" s="265">
        <v>27</v>
      </c>
      <c r="AM205" s="344">
        <v>1680830</v>
      </c>
    </row>
    <row r="206" spans="1:39" x14ac:dyDescent="0.2">
      <c r="A206" s="1671" t="s">
        <v>58</v>
      </c>
      <c r="B206" s="1672"/>
      <c r="C206" s="1672"/>
      <c r="D206" s="1683"/>
      <c r="E206" s="116"/>
      <c r="F206" s="265">
        <v>10</v>
      </c>
      <c r="G206" s="298">
        <v>4480</v>
      </c>
      <c r="H206" s="229"/>
      <c r="I206" s="229"/>
      <c r="J206" s="229"/>
      <c r="K206" s="229"/>
      <c r="L206" s="229"/>
      <c r="M206" s="229"/>
      <c r="N206" s="229"/>
      <c r="O206" s="342">
        <f t="shared" si="92"/>
        <v>4480</v>
      </c>
      <c r="P206" s="298">
        <f t="shared" si="105"/>
        <v>9360</v>
      </c>
      <c r="Q206" s="229"/>
      <c r="R206" s="342">
        <f t="shared" si="93"/>
        <v>9360</v>
      </c>
      <c r="S206" s="343">
        <f t="shared" si="102"/>
        <v>63120</v>
      </c>
      <c r="T206" s="344">
        <f t="shared" si="106"/>
        <v>631200</v>
      </c>
      <c r="U206" s="265">
        <v>10</v>
      </c>
      <c r="V206" s="298">
        <v>3749</v>
      </c>
      <c r="W206" s="229"/>
      <c r="X206" s="229"/>
      <c r="Y206" s="229"/>
      <c r="Z206" s="229"/>
      <c r="AA206" s="229"/>
      <c r="AB206" s="229"/>
      <c r="AC206" s="298"/>
      <c r="AD206" s="308">
        <f t="shared" si="96"/>
        <v>3749</v>
      </c>
      <c r="AE206" s="298">
        <f t="shared" si="104"/>
        <v>7898</v>
      </c>
      <c r="AF206" s="255"/>
      <c r="AG206" s="285">
        <f t="shared" si="97"/>
        <v>7898</v>
      </c>
      <c r="AH206" s="368">
        <f t="shared" si="98"/>
        <v>52886</v>
      </c>
      <c r="AI206" s="344">
        <f t="shared" si="99"/>
        <v>528860</v>
      </c>
      <c r="AJ206" s="270">
        <f t="shared" si="100"/>
        <v>-10234</v>
      </c>
      <c r="AK206" s="344">
        <f t="shared" si="101"/>
        <v>-102340</v>
      </c>
      <c r="AL206" s="265">
        <v>10</v>
      </c>
      <c r="AM206" s="344">
        <v>601811</v>
      </c>
    </row>
    <row r="207" spans="1:39" x14ac:dyDescent="0.2">
      <c r="A207" s="1671" t="s">
        <v>59</v>
      </c>
      <c r="B207" s="1672"/>
      <c r="C207" s="1672"/>
      <c r="D207" s="1683"/>
      <c r="E207" s="116"/>
      <c r="F207" s="265">
        <v>13</v>
      </c>
      <c r="G207" s="298">
        <v>3121</v>
      </c>
      <c r="H207" s="297"/>
      <c r="I207" s="341"/>
      <c r="J207" s="341"/>
      <c r="K207" s="298"/>
      <c r="L207" s="341"/>
      <c r="M207" s="298"/>
      <c r="N207" s="298"/>
      <c r="O207" s="342">
        <f t="shared" si="92"/>
        <v>3121</v>
      </c>
      <c r="P207" s="298">
        <f t="shared" si="105"/>
        <v>6642</v>
      </c>
      <c r="Q207" s="298"/>
      <c r="R207" s="342">
        <f t="shared" si="93"/>
        <v>6642</v>
      </c>
      <c r="S207" s="343">
        <f t="shared" si="102"/>
        <v>44094</v>
      </c>
      <c r="T207" s="344">
        <f t="shared" si="106"/>
        <v>573222</v>
      </c>
      <c r="U207" s="265">
        <v>13</v>
      </c>
      <c r="V207" s="298">
        <v>2611</v>
      </c>
      <c r="W207" s="297"/>
      <c r="X207" s="297"/>
      <c r="Y207" s="239"/>
      <c r="Z207" s="241"/>
      <c r="AA207" s="239"/>
      <c r="AB207" s="241"/>
      <c r="AC207" s="298"/>
      <c r="AD207" s="308">
        <f t="shared" si="96"/>
        <v>2611</v>
      </c>
      <c r="AE207" s="298">
        <f t="shared" si="104"/>
        <v>5622</v>
      </c>
      <c r="AF207" s="297"/>
      <c r="AG207" s="285">
        <f t="shared" si="97"/>
        <v>5622</v>
      </c>
      <c r="AH207" s="368">
        <f t="shared" si="98"/>
        <v>36954</v>
      </c>
      <c r="AI207" s="344">
        <f t="shared" si="99"/>
        <v>480402</v>
      </c>
      <c r="AJ207" s="270">
        <f t="shared" si="100"/>
        <v>-7140</v>
      </c>
      <c r="AK207" s="344">
        <f t="shared" si="101"/>
        <v>-92820</v>
      </c>
      <c r="AL207" s="265">
        <v>13</v>
      </c>
      <c r="AM207" s="344">
        <v>546553</v>
      </c>
    </row>
    <row r="208" spans="1:39" x14ac:dyDescent="0.2">
      <c r="A208" s="1671" t="s">
        <v>60</v>
      </c>
      <c r="B208" s="1672"/>
      <c r="C208" s="1672"/>
      <c r="D208" s="1683"/>
      <c r="E208" s="116"/>
      <c r="F208" s="265">
        <v>5</v>
      </c>
      <c r="G208" s="298">
        <v>2714</v>
      </c>
      <c r="H208" s="297"/>
      <c r="I208" s="341"/>
      <c r="J208" s="341"/>
      <c r="K208" s="298"/>
      <c r="L208" s="341"/>
      <c r="M208" s="298"/>
      <c r="N208" s="298"/>
      <c r="O208" s="342">
        <f t="shared" si="92"/>
        <v>2714</v>
      </c>
      <c r="P208" s="298">
        <f t="shared" si="105"/>
        <v>5828</v>
      </c>
      <c r="Q208" s="298"/>
      <c r="R208" s="342">
        <f t="shared" si="93"/>
        <v>5828</v>
      </c>
      <c r="S208" s="343">
        <f>(O208*12)+R208</f>
        <v>38396</v>
      </c>
      <c r="T208" s="344">
        <f t="shared" si="106"/>
        <v>191980</v>
      </c>
      <c r="U208" s="265">
        <v>5</v>
      </c>
      <c r="V208" s="298">
        <v>2271</v>
      </c>
      <c r="W208" s="297"/>
      <c r="X208" s="297"/>
      <c r="Y208" s="239"/>
      <c r="Z208" s="241"/>
      <c r="AA208" s="239"/>
      <c r="AB208" s="241"/>
      <c r="AC208" s="298"/>
      <c r="AD208" s="308">
        <f t="shared" si="96"/>
        <v>2271</v>
      </c>
      <c r="AE208" s="298">
        <f t="shared" si="104"/>
        <v>4942</v>
      </c>
      <c r="AF208" s="297"/>
      <c r="AG208" s="285">
        <f t="shared" si="97"/>
        <v>4942</v>
      </c>
      <c r="AH208" s="368">
        <f t="shared" si="98"/>
        <v>32194</v>
      </c>
      <c r="AI208" s="344">
        <f t="shared" si="99"/>
        <v>160970</v>
      </c>
      <c r="AJ208" s="270">
        <f t="shared" si="100"/>
        <v>-6202</v>
      </c>
      <c r="AK208" s="344">
        <f t="shared" si="101"/>
        <v>-31010</v>
      </c>
      <c r="AL208" s="265">
        <v>5</v>
      </c>
      <c r="AM208" s="344">
        <v>183117</v>
      </c>
    </row>
    <row r="209" spans="1:39" ht="20.25" x14ac:dyDescent="0.2">
      <c r="A209" s="535"/>
      <c r="B209" s="113"/>
      <c r="C209" s="113"/>
      <c r="D209" s="113"/>
      <c r="E209" s="116"/>
      <c r="F209" s="265"/>
      <c r="G209" s="297"/>
      <c r="H209" s="297"/>
      <c r="I209" s="378"/>
      <c r="J209" s="378"/>
      <c r="K209" s="298"/>
      <c r="L209" s="378"/>
      <c r="M209" s="298"/>
      <c r="N209" s="298"/>
      <c r="O209" s="379"/>
      <c r="P209" s="298"/>
      <c r="Q209" s="298"/>
      <c r="R209" s="379"/>
      <c r="S209" s="380"/>
      <c r="T209" s="381"/>
      <c r="U209" s="265"/>
      <c r="V209" s="378"/>
      <c r="W209" s="378"/>
      <c r="X209" s="378"/>
      <c r="Y209" s="262"/>
      <c r="Z209" s="241"/>
      <c r="AA209" s="262"/>
      <c r="AB209" s="241"/>
      <c r="AC209" s="298"/>
      <c r="AD209" s="308"/>
      <c r="AE209" s="378"/>
      <c r="AF209" s="297"/>
      <c r="AG209" s="285"/>
      <c r="AH209" s="370"/>
      <c r="AI209" s="350"/>
      <c r="AJ209" s="350"/>
      <c r="AK209" s="350"/>
      <c r="AL209" s="265"/>
      <c r="AM209" s="350"/>
    </row>
    <row r="210" spans="1:39" ht="13.5" thickBot="1" x14ac:dyDescent="0.25">
      <c r="A210" s="160"/>
      <c r="B210" s="113"/>
      <c r="C210" s="113"/>
      <c r="D210" s="113"/>
      <c r="E210" s="116"/>
      <c r="F210" s="246"/>
      <c r="G210" s="297"/>
      <c r="H210" s="247"/>
      <c r="I210" s="247"/>
      <c r="J210" s="247"/>
      <c r="K210" s="241"/>
      <c r="L210" s="247"/>
      <c r="M210" s="241"/>
      <c r="N210" s="241"/>
      <c r="O210" s="248"/>
      <c r="P210" s="241"/>
      <c r="Q210" s="241"/>
      <c r="R210" s="248"/>
      <c r="S210" s="249"/>
      <c r="T210" s="165"/>
      <c r="U210" s="246"/>
      <c r="V210" s="247"/>
      <c r="W210" s="247"/>
      <c r="X210" s="247"/>
      <c r="Y210" s="247"/>
      <c r="Z210" s="241"/>
      <c r="AA210" s="247"/>
      <c r="AB210" s="241"/>
      <c r="AC210" s="241"/>
      <c r="AD210" s="308"/>
      <c r="AE210" s="356"/>
      <c r="AF210" s="356"/>
      <c r="AG210" s="285"/>
      <c r="AH210" s="370"/>
      <c r="AI210" s="360"/>
      <c r="AJ210" s="360"/>
      <c r="AK210" s="360"/>
      <c r="AL210" s="246"/>
      <c r="AM210" s="360"/>
    </row>
    <row r="211" spans="1:39" ht="13.5" thickBot="1" x14ac:dyDescent="0.25">
      <c r="A211" s="1687" t="s">
        <v>4</v>
      </c>
      <c r="B211" s="1688"/>
      <c r="C211" s="1688"/>
      <c r="D211" s="1688"/>
      <c r="E211" s="1689"/>
      <c r="F211" s="465">
        <f>+F194</f>
        <v>205</v>
      </c>
      <c r="G211" s="468">
        <f>+G194</f>
        <v>102965</v>
      </c>
      <c r="H211" s="469"/>
      <c r="I211" s="469"/>
      <c r="J211" s="469"/>
      <c r="K211" s="469"/>
      <c r="L211" s="469"/>
      <c r="M211" s="469"/>
      <c r="N211" s="469"/>
      <c r="O211" s="468">
        <f>+O194</f>
        <v>102965</v>
      </c>
      <c r="P211" s="468">
        <f>+P194</f>
        <v>209930</v>
      </c>
      <c r="Q211" s="469"/>
      <c r="R211" s="468">
        <f>+R194</f>
        <v>209930</v>
      </c>
      <c r="S211" s="470">
        <f>+S194</f>
        <v>1445510</v>
      </c>
      <c r="T211" s="471">
        <f>+T194</f>
        <v>21749540</v>
      </c>
      <c r="U211" s="465">
        <f>+U194</f>
        <v>205</v>
      </c>
      <c r="V211" s="468">
        <f>+V194</f>
        <v>95196</v>
      </c>
      <c r="W211" s="525"/>
      <c r="X211" s="525"/>
      <c r="Y211" s="525"/>
      <c r="Z211" s="525"/>
      <c r="AA211" s="525"/>
      <c r="AB211" s="525"/>
      <c r="AC211" s="468"/>
      <c r="AD211" s="468">
        <f>+AD194</f>
        <v>95196</v>
      </c>
      <c r="AE211" s="468">
        <f>+AE194</f>
        <v>194392</v>
      </c>
      <c r="AF211" s="469"/>
      <c r="AG211" s="470">
        <f t="shared" ref="AG211:AM211" si="107">+AG194</f>
        <v>194392</v>
      </c>
      <c r="AH211" s="528">
        <f t="shared" si="107"/>
        <v>1336744</v>
      </c>
      <c r="AI211" s="471">
        <f t="shared" si="107"/>
        <v>18829490</v>
      </c>
      <c r="AJ211" s="471">
        <f t="shared" si="107"/>
        <v>-108766</v>
      </c>
      <c r="AK211" s="471">
        <f t="shared" si="107"/>
        <v>-2920050</v>
      </c>
      <c r="AL211" s="465">
        <f t="shared" si="107"/>
        <v>205</v>
      </c>
      <c r="AM211" s="471">
        <f t="shared" si="107"/>
        <v>20911875</v>
      </c>
    </row>
    <row r="212" spans="1:39" x14ac:dyDescent="0.2">
      <c r="A212" s="1686"/>
      <c r="B212" s="1686"/>
      <c r="C212" s="1686"/>
      <c r="D212" s="1686"/>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1686"/>
      <c r="AD212" s="1686"/>
      <c r="AE212" s="1686"/>
      <c r="AF212" s="1686"/>
      <c r="AG212" s="1686"/>
      <c r="AH212" s="1686"/>
      <c r="AI212" s="7"/>
      <c r="AJ212" s="7"/>
    </row>
    <row r="213" spans="1:39" x14ac:dyDescent="0.2">
      <c r="A213" s="1657"/>
      <c r="B213" s="1657"/>
      <c r="C213" s="1657"/>
      <c r="D213" s="1657"/>
      <c r="E213" s="1657"/>
      <c r="F213" s="1657"/>
      <c r="G213" s="1657"/>
      <c r="H213" s="1657"/>
      <c r="I213" s="1657"/>
      <c r="J213" s="1657"/>
      <c r="K213" s="1657"/>
      <c r="L213" s="1657"/>
      <c r="M213" s="1657"/>
      <c r="N213" s="1657"/>
      <c r="O213" s="1657"/>
      <c r="P213" s="1657"/>
      <c r="Q213" s="1657"/>
      <c r="R213" s="1657"/>
      <c r="S213" s="1657"/>
      <c r="T213" s="1657"/>
      <c r="U213" s="1657"/>
      <c r="V213" s="1657"/>
      <c r="W213" s="1657"/>
      <c r="X213" s="1657"/>
      <c r="Y213" s="1657"/>
      <c r="Z213" s="1657"/>
      <c r="AA213" s="1657"/>
      <c r="AB213" s="1657"/>
      <c r="AC213" s="1657"/>
      <c r="AD213" s="1657"/>
      <c r="AE213" s="1657"/>
      <c r="AF213" s="1657"/>
      <c r="AG213" s="1657"/>
      <c r="AH213" s="1657"/>
    </row>
    <row r="215" spans="1:39" ht="19.5" customHeight="1" x14ac:dyDescent="0.2"/>
    <row r="220" spans="1:39" x14ac:dyDescent="0.2">
      <c r="A220" s="1647" t="s">
        <v>216</v>
      </c>
      <c r="B220" s="1647"/>
      <c r="C220" s="1647"/>
      <c r="D220" s="1647"/>
      <c r="E220" s="1647"/>
      <c r="F220" s="1647"/>
      <c r="G220" s="1647"/>
    </row>
    <row r="221" spans="1:39" x14ac:dyDescent="0.2">
      <c r="A221" s="1647" t="s">
        <v>431</v>
      </c>
      <c r="B221" s="1647"/>
      <c r="C221" s="1647"/>
      <c r="D221" s="1647"/>
      <c r="E221" s="1647"/>
      <c r="F221" s="1647"/>
      <c r="G221" s="1647"/>
    </row>
    <row r="222" spans="1:39" x14ac:dyDescent="0.2">
      <c r="A222" s="636"/>
      <c r="B222" s="636"/>
      <c r="C222" s="636"/>
      <c r="D222" s="636"/>
      <c r="E222" s="636"/>
      <c r="F222" s="636"/>
      <c r="G222" s="636"/>
    </row>
    <row r="223" spans="1:39" ht="18" x14ac:dyDescent="0.25">
      <c r="A223" s="1673" t="s">
        <v>613</v>
      </c>
      <c r="B223" s="1673"/>
      <c r="C223" s="1673"/>
      <c r="D223" s="1673"/>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1673"/>
      <c r="AD223" s="1673"/>
      <c r="AE223" s="1673"/>
      <c r="AF223" s="1673"/>
      <c r="AG223" s="1673"/>
      <c r="AH223" s="1673"/>
      <c r="AI223" s="1673"/>
      <c r="AJ223" s="1673"/>
      <c r="AK223" s="1673"/>
      <c r="AL223" s="1673"/>
      <c r="AM223" s="1673"/>
    </row>
    <row r="224" spans="1:39"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row>
    <row r="225" spans="1:39" ht="15.75" x14ac:dyDescent="0.25">
      <c r="A225" s="1674" t="s">
        <v>597</v>
      </c>
      <c r="B225" s="1674"/>
      <c r="C225" s="1674"/>
      <c r="D225" s="1674"/>
      <c r="E225" s="1674"/>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1674"/>
      <c r="AD225" s="1674"/>
      <c r="AE225" s="1674"/>
      <c r="AF225" s="1674"/>
      <c r="AG225" s="1674"/>
      <c r="AH225" s="1674"/>
      <c r="AI225" s="1674"/>
      <c r="AJ225" s="1674"/>
      <c r="AK225" s="1674"/>
      <c r="AL225" s="1674"/>
      <c r="AM225" s="1674"/>
    </row>
    <row r="226" spans="1:39"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row>
    <row r="227" spans="1:39" x14ac:dyDescent="0.2">
      <c r="A227" s="1675" t="s">
        <v>614</v>
      </c>
      <c r="B227" s="1675"/>
      <c r="C227" s="1675"/>
      <c r="D227" s="1675"/>
      <c r="E227" s="1675"/>
      <c r="F227" s="1675"/>
      <c r="G227" s="1675"/>
      <c r="H227" s="1675"/>
      <c r="I227" s="1675"/>
      <c r="J227" s="1675"/>
      <c r="K227" s="1675"/>
      <c r="L227" s="1675"/>
      <c r="M227" s="1675"/>
      <c r="N227" s="1675"/>
      <c r="O227" s="1675"/>
      <c r="P227" s="1675"/>
      <c r="Q227" s="1675"/>
      <c r="R227" s="1675"/>
      <c r="S227" s="1675"/>
      <c r="T227" s="1675"/>
      <c r="U227" s="1675"/>
      <c r="V227" s="1675"/>
      <c r="W227" s="1675"/>
      <c r="X227" s="1675"/>
      <c r="Y227" s="1675"/>
      <c r="Z227" s="1675"/>
      <c r="AA227" s="1675"/>
      <c r="AB227" s="1675"/>
      <c r="AC227" s="1675"/>
      <c r="AD227" s="1675"/>
      <c r="AE227" s="1675"/>
      <c r="AF227" s="1675"/>
      <c r="AG227" s="1675"/>
      <c r="AH227" s="1675"/>
      <c r="AI227" s="1675"/>
      <c r="AJ227" s="1675"/>
      <c r="AK227" s="1675"/>
      <c r="AL227" s="1675"/>
      <c r="AM227" s="1675"/>
    </row>
    <row r="228" spans="1:39"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row>
    <row r="229" spans="1:39" x14ac:dyDescent="0.2">
      <c r="A229" s="109" t="s">
        <v>103</v>
      </c>
      <c r="B229" s="7"/>
      <c r="C229" s="7"/>
      <c r="D229" s="109" t="s">
        <v>133</v>
      </c>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row>
    <row r="230" spans="1:39" x14ac:dyDescent="0.2">
      <c r="A230" s="109" t="s">
        <v>82</v>
      </c>
      <c r="B230" s="7"/>
      <c r="C230" s="7"/>
      <c r="D230" s="109" t="s">
        <v>0</v>
      </c>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row>
    <row r="231" spans="1:39" ht="13.5" thickBo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row>
    <row r="232" spans="1:39" ht="26.25" customHeight="1" thickBot="1" x14ac:dyDescent="0.25">
      <c r="A232" s="1660" t="s">
        <v>105</v>
      </c>
      <c r="B232" s="1661"/>
      <c r="C232" s="1661"/>
      <c r="D232" s="1661"/>
      <c r="E232" s="1662"/>
      <c r="F232" s="1666" t="s">
        <v>615</v>
      </c>
      <c r="G232" s="1667"/>
      <c r="H232" s="1667"/>
      <c r="I232" s="1667"/>
      <c r="J232" s="1667"/>
      <c r="K232" s="1667"/>
      <c r="L232" s="1667"/>
      <c r="M232" s="1667"/>
      <c r="N232" s="1667"/>
      <c r="O232" s="1667"/>
      <c r="P232" s="1667"/>
      <c r="Q232" s="1667"/>
      <c r="R232" s="1667"/>
      <c r="S232" s="1667"/>
      <c r="T232" s="1668"/>
      <c r="U232" s="1666" t="s">
        <v>616</v>
      </c>
      <c r="V232" s="1667"/>
      <c r="W232" s="1667"/>
      <c r="X232" s="1667"/>
      <c r="Y232" s="1667"/>
      <c r="Z232" s="1667"/>
      <c r="AA232" s="1667"/>
      <c r="AB232" s="1667"/>
      <c r="AC232" s="1667"/>
      <c r="AD232" s="1667"/>
      <c r="AE232" s="1667"/>
      <c r="AF232" s="1667"/>
      <c r="AG232" s="1667"/>
      <c r="AH232" s="1667"/>
      <c r="AI232" s="1668"/>
      <c r="AJ232" s="1658" t="s">
        <v>617</v>
      </c>
      <c r="AK232" s="1659"/>
      <c r="AL232" s="1658" t="s">
        <v>618</v>
      </c>
      <c r="AM232" s="1659"/>
    </row>
    <row r="233" spans="1:39" ht="170.25" customHeight="1" thickBot="1" x14ac:dyDescent="0.25">
      <c r="A233" s="1663"/>
      <c r="B233" s="1664"/>
      <c r="C233" s="1664"/>
      <c r="D233" s="1664"/>
      <c r="E233" s="1665"/>
      <c r="F233" s="1502" t="s">
        <v>79</v>
      </c>
      <c r="G233" s="1503" t="s">
        <v>158</v>
      </c>
      <c r="H233" s="1503" t="s">
        <v>159</v>
      </c>
      <c r="I233" s="1503" t="s">
        <v>160</v>
      </c>
      <c r="J233" s="1503" t="s">
        <v>161</v>
      </c>
      <c r="K233" s="1503" t="s">
        <v>162</v>
      </c>
      <c r="L233" s="1503" t="s">
        <v>163</v>
      </c>
      <c r="M233" s="1503" t="s">
        <v>164</v>
      </c>
      <c r="N233" s="1503" t="s">
        <v>165</v>
      </c>
      <c r="O233" s="1503" t="s">
        <v>166</v>
      </c>
      <c r="P233" s="1503" t="s">
        <v>167</v>
      </c>
      <c r="Q233" s="1503" t="s">
        <v>168</v>
      </c>
      <c r="R233" s="1503" t="s">
        <v>169</v>
      </c>
      <c r="S233" s="1504" t="s">
        <v>170</v>
      </c>
      <c r="T233" s="1505" t="s">
        <v>171</v>
      </c>
      <c r="U233" s="1502" t="s">
        <v>79</v>
      </c>
      <c r="V233" s="1503" t="s">
        <v>158</v>
      </c>
      <c r="W233" s="1503" t="s">
        <v>159</v>
      </c>
      <c r="X233" s="1503" t="s">
        <v>160</v>
      </c>
      <c r="Y233" s="1503" t="s">
        <v>161</v>
      </c>
      <c r="Z233" s="1503" t="s">
        <v>162</v>
      </c>
      <c r="AA233" s="1503" t="s">
        <v>163</v>
      </c>
      <c r="AB233" s="1503" t="s">
        <v>164</v>
      </c>
      <c r="AC233" s="1503" t="s">
        <v>165</v>
      </c>
      <c r="AD233" s="1503" t="s">
        <v>186</v>
      </c>
      <c r="AE233" s="1503" t="s">
        <v>167</v>
      </c>
      <c r="AF233" s="1503" t="s">
        <v>168</v>
      </c>
      <c r="AG233" s="1504" t="s">
        <v>169</v>
      </c>
      <c r="AH233" s="1506" t="s">
        <v>170</v>
      </c>
      <c r="AI233" s="1505" t="s">
        <v>674</v>
      </c>
      <c r="AJ233" s="1505" t="s">
        <v>172</v>
      </c>
      <c r="AK233" s="1505" t="s">
        <v>173</v>
      </c>
      <c r="AL233" s="1505" t="s">
        <v>79</v>
      </c>
      <c r="AM233" s="1505" t="s">
        <v>675</v>
      </c>
    </row>
    <row r="234" spans="1:39" ht="13.5" thickBot="1" x14ac:dyDescent="0.25">
      <c r="A234" s="153"/>
      <c r="B234" s="154"/>
      <c r="C234" s="154"/>
      <c r="D234" s="154"/>
      <c r="E234" s="155"/>
      <c r="F234" s="275"/>
      <c r="G234" s="231"/>
      <c r="H234" s="231"/>
      <c r="I234" s="231"/>
      <c r="J234" s="231"/>
      <c r="K234" s="231"/>
      <c r="L234" s="231"/>
      <c r="M234" s="231"/>
      <c r="N234" s="231"/>
      <c r="O234" s="272"/>
      <c r="P234" s="231"/>
      <c r="Q234" s="231"/>
      <c r="R234" s="272"/>
      <c r="S234" s="280"/>
      <c r="T234" s="268"/>
      <c r="U234" s="154"/>
      <c r="V234" s="250"/>
      <c r="W234" s="250"/>
      <c r="X234" s="250"/>
      <c r="Y234" s="250"/>
      <c r="Z234" s="250"/>
      <c r="AA234" s="250"/>
      <c r="AB234" s="250"/>
      <c r="AC234" s="250"/>
      <c r="AD234" s="263"/>
      <c r="AE234" s="250"/>
      <c r="AF234" s="250"/>
      <c r="AG234" s="279"/>
      <c r="AH234" s="271"/>
      <c r="AI234" s="268"/>
      <c r="AJ234" s="268"/>
      <c r="AK234" s="268"/>
      <c r="AL234" s="660"/>
      <c r="AM234" s="268"/>
    </row>
    <row r="235" spans="1:39" x14ac:dyDescent="0.2">
      <c r="A235" s="160"/>
      <c r="B235" s="113"/>
      <c r="C235" s="113"/>
      <c r="D235" s="113"/>
      <c r="E235" s="116"/>
      <c r="F235" s="257"/>
      <c r="G235" s="256"/>
      <c r="H235" s="239"/>
      <c r="I235" s="235"/>
      <c r="J235" s="235"/>
      <c r="K235" s="241"/>
      <c r="L235" s="235"/>
      <c r="M235" s="241"/>
      <c r="N235" s="241"/>
      <c r="O235" s="242"/>
      <c r="P235" s="241"/>
      <c r="Q235" s="241"/>
      <c r="R235" s="242"/>
      <c r="S235" s="243"/>
      <c r="T235" s="161"/>
      <c r="U235" s="240"/>
      <c r="V235" s="239"/>
      <c r="W235" s="239"/>
      <c r="X235" s="239"/>
      <c r="Y235" s="239"/>
      <c r="Z235" s="241"/>
      <c r="AA235" s="239"/>
      <c r="AB235" s="241"/>
      <c r="AC235" s="241"/>
      <c r="AD235" s="251"/>
      <c r="AE235" s="239"/>
      <c r="AF235" s="239"/>
      <c r="AG235" s="252"/>
      <c r="AH235" s="331"/>
      <c r="AI235" s="228"/>
      <c r="AJ235" s="228"/>
      <c r="AK235" s="281"/>
      <c r="AL235" s="661"/>
      <c r="AM235" s="281"/>
    </row>
    <row r="236" spans="1:39" x14ac:dyDescent="0.2">
      <c r="A236" s="1684" t="s">
        <v>134</v>
      </c>
      <c r="B236" s="1685"/>
      <c r="C236" s="1685"/>
      <c r="D236" s="1685"/>
      <c r="E236" s="116"/>
      <c r="F236" s="320">
        <f>SUM(F239:F256)</f>
        <v>222</v>
      </c>
      <c r="G236" s="338">
        <f>SUM(G239:G256)</f>
        <v>158774</v>
      </c>
      <c r="H236" s="339"/>
      <c r="I236" s="339"/>
      <c r="J236" s="340"/>
      <c r="K236" s="273"/>
      <c r="L236" s="341"/>
      <c r="M236" s="298"/>
      <c r="N236" s="340"/>
      <c r="O236" s="308">
        <f t="shared" ref="O236:V236" si="108">SUM(O239:O256)</f>
        <v>158774</v>
      </c>
      <c r="P236" s="338">
        <f t="shared" si="108"/>
        <v>249924.80751755909</v>
      </c>
      <c r="Q236" s="338">
        <f t="shared" si="108"/>
        <v>150096.50758039096</v>
      </c>
      <c r="R236" s="308">
        <f t="shared" si="108"/>
        <v>400021.31509794993</v>
      </c>
      <c r="S236" s="369">
        <f t="shared" si="108"/>
        <v>2253281.2354306122</v>
      </c>
      <c r="T236" s="346">
        <f t="shared" si="108"/>
        <v>20702184.849999998</v>
      </c>
      <c r="U236" s="320">
        <f t="shared" si="108"/>
        <v>222</v>
      </c>
      <c r="V236" s="338">
        <f t="shared" si="108"/>
        <v>158774</v>
      </c>
      <c r="W236" s="297"/>
      <c r="X236" s="297"/>
      <c r="Y236" s="340"/>
      <c r="Z236" s="273"/>
      <c r="AA236" s="297"/>
      <c r="AB236" s="298"/>
      <c r="AC236" s="340"/>
      <c r="AD236" s="308">
        <f>SUM(AD239:AD256)</f>
        <v>158774</v>
      </c>
      <c r="AE236" s="340">
        <f>SUM(AE239:AE256)</f>
        <v>298475.13582644414</v>
      </c>
      <c r="AF236" s="340">
        <f>SUM(AF239:AF256)</f>
        <v>177386.3192483637</v>
      </c>
      <c r="AG236" s="285">
        <f t="shared" ref="AG236:AM236" si="109">SUM(AG239:AG256)</f>
        <v>475861.45507480792</v>
      </c>
      <c r="AH236" s="369">
        <f t="shared" si="109"/>
        <v>2381149.4550748086</v>
      </c>
      <c r="AI236" s="346">
        <f t="shared" si="109"/>
        <v>24414455</v>
      </c>
      <c r="AJ236" s="346">
        <f t="shared" si="109"/>
        <v>127868.21964419499</v>
      </c>
      <c r="AK236" s="321">
        <f t="shared" si="109"/>
        <v>3712270.1499999985</v>
      </c>
      <c r="AL236" s="662">
        <f t="shared" si="109"/>
        <v>222</v>
      </c>
      <c r="AM236" s="321">
        <f t="shared" si="109"/>
        <v>24165469.983333331</v>
      </c>
    </row>
    <row r="237" spans="1:39" x14ac:dyDescent="0.2">
      <c r="A237" s="1684" t="s">
        <v>135</v>
      </c>
      <c r="B237" s="1685"/>
      <c r="C237" s="1685"/>
      <c r="D237" s="1685"/>
      <c r="E237" s="116"/>
      <c r="F237" s="265"/>
      <c r="G237" s="347"/>
      <c r="H237" s="297"/>
      <c r="I237" s="341"/>
      <c r="J237" s="341"/>
      <c r="K237" s="298"/>
      <c r="L237" s="341"/>
      <c r="M237" s="298"/>
      <c r="N237" s="298"/>
      <c r="O237" s="351"/>
      <c r="P237" s="298"/>
      <c r="Q237" s="298"/>
      <c r="R237" s="531"/>
      <c r="S237" s="413"/>
      <c r="T237" s="350"/>
      <c r="U237" s="265"/>
      <c r="V237" s="347"/>
      <c r="W237" s="297"/>
      <c r="X237" s="297"/>
      <c r="Y237" s="297"/>
      <c r="Z237" s="298"/>
      <c r="AA237" s="297"/>
      <c r="AB237" s="298"/>
      <c r="AC237" s="298"/>
      <c r="AD237" s="351"/>
      <c r="AE237" s="297"/>
      <c r="AF237" s="297"/>
      <c r="AG237" s="353"/>
      <c r="AH237" s="370"/>
      <c r="AI237" s="350"/>
      <c r="AJ237" s="352"/>
      <c r="AK237" s="350"/>
      <c r="AL237" s="663"/>
      <c r="AM237" s="350"/>
    </row>
    <row r="238" spans="1:39" x14ac:dyDescent="0.2">
      <c r="A238" s="535"/>
      <c r="B238" s="113"/>
      <c r="C238" s="113"/>
      <c r="D238" s="113"/>
      <c r="E238" s="116"/>
      <c r="F238" s="265"/>
      <c r="G238" s="347"/>
      <c r="H238" s="297"/>
      <c r="I238" s="341"/>
      <c r="J238" s="341"/>
      <c r="K238" s="298"/>
      <c r="L238" s="341"/>
      <c r="M238" s="298"/>
      <c r="N238" s="298"/>
      <c r="O238" s="351"/>
      <c r="P238" s="298"/>
      <c r="Q238" s="298"/>
      <c r="R238" s="531"/>
      <c r="S238" s="413"/>
      <c r="T238" s="350"/>
      <c r="U238" s="265"/>
      <c r="V238" s="347"/>
      <c r="W238" s="297"/>
      <c r="X238" s="297"/>
      <c r="Y238" s="297"/>
      <c r="Z238" s="298"/>
      <c r="AA238" s="297"/>
      <c r="AB238" s="298"/>
      <c r="AC238" s="298"/>
      <c r="AD238" s="351"/>
      <c r="AE238" s="297"/>
      <c r="AF238" s="297"/>
      <c r="AG238" s="353"/>
      <c r="AH238" s="371"/>
      <c r="AI238" s="350"/>
      <c r="AJ238" s="352"/>
      <c r="AK238" s="350"/>
      <c r="AL238" s="663"/>
      <c r="AM238" s="350"/>
    </row>
    <row r="239" spans="1:39" x14ac:dyDescent="0.2">
      <c r="A239" s="1671" t="s">
        <v>184</v>
      </c>
      <c r="B239" s="1672"/>
      <c r="C239" s="1672"/>
      <c r="D239" s="1683"/>
      <c r="E239" s="116"/>
      <c r="F239" s="429">
        <v>1</v>
      </c>
      <c r="G239" s="692">
        <v>15693</v>
      </c>
      <c r="H239" s="229"/>
      <c r="I239" s="229"/>
      <c r="J239" s="229"/>
      <c r="K239" s="229"/>
      <c r="L239" s="229"/>
      <c r="M239" s="229"/>
      <c r="N239" s="229"/>
      <c r="O239" s="308">
        <f t="shared" ref="O239:O256" si="110">SUM(G239:N239)</f>
        <v>15693</v>
      </c>
      <c r="P239" s="445"/>
      <c r="Q239" s="229"/>
      <c r="R239" s="532"/>
      <c r="S239" s="368">
        <f t="shared" ref="S239" si="111">(O239*12)+R239</f>
        <v>188316</v>
      </c>
      <c r="T239" s="344">
        <f t="shared" ref="T239:T256" si="112">F239*S239</f>
        <v>188316</v>
      </c>
      <c r="U239" s="429">
        <v>1</v>
      </c>
      <c r="V239" s="445">
        <v>15693</v>
      </c>
      <c r="W239" s="229"/>
      <c r="X239" s="229"/>
      <c r="Y239" s="229"/>
      <c r="Z239" s="229"/>
      <c r="AA239" s="229"/>
      <c r="AB239" s="229"/>
      <c r="AC239" s="229"/>
      <c r="AD239" s="308">
        <f t="shared" ref="AD239:AD256" si="113">SUM(V239:AC239)</f>
        <v>15693</v>
      </c>
      <c r="AE239" s="692">
        <v>16052.955016952848</v>
      </c>
      <c r="AF239" s="692">
        <v>8459.0538817832694</v>
      </c>
      <c r="AG239" s="285">
        <f>+AE239+AF239</f>
        <v>24512.008898736116</v>
      </c>
      <c r="AH239" s="368">
        <f t="shared" ref="AH239:AH256" si="114">(AD239*12)+AG239</f>
        <v>212828.00889873612</v>
      </c>
      <c r="AI239" s="344">
        <f t="shared" ref="AI239:AI256" si="115">U239*AH239</f>
        <v>212828.00889873612</v>
      </c>
      <c r="AJ239" s="270">
        <f t="shared" ref="AJ239:AJ256" si="116">AH239-S239</f>
        <v>24512.008898736123</v>
      </c>
      <c r="AK239" s="344">
        <f t="shared" ref="AK239:AK256" si="117">+AI239-T239</f>
        <v>24512.008898736123</v>
      </c>
      <c r="AL239" s="429">
        <v>1</v>
      </c>
      <c r="AM239" s="344">
        <v>195116.3</v>
      </c>
    </row>
    <row r="240" spans="1:39" x14ac:dyDescent="0.2">
      <c r="A240" s="1671" t="s">
        <v>190</v>
      </c>
      <c r="B240" s="1672"/>
      <c r="C240" s="1672"/>
      <c r="D240" s="1683"/>
      <c r="E240" s="116"/>
      <c r="F240" s="429">
        <v>1</v>
      </c>
      <c r="G240" s="692">
        <v>12093</v>
      </c>
      <c r="H240" s="229"/>
      <c r="I240" s="229"/>
      <c r="J240" s="229"/>
      <c r="K240" s="229"/>
      <c r="L240" s="229"/>
      <c r="M240" s="229"/>
      <c r="N240" s="229"/>
      <c r="O240" s="308">
        <f t="shared" si="110"/>
        <v>12093</v>
      </c>
      <c r="P240" s="692">
        <v>24586</v>
      </c>
      <c r="Q240" s="692">
        <v>14108.5</v>
      </c>
      <c r="R240" s="532">
        <f>+P240+Q240</f>
        <v>38694.5</v>
      </c>
      <c r="S240" s="403">
        <v>185079.61</v>
      </c>
      <c r="T240" s="344">
        <f t="shared" si="112"/>
        <v>185079.61</v>
      </c>
      <c r="U240" s="429">
        <v>1</v>
      </c>
      <c r="V240" s="445">
        <v>12093</v>
      </c>
      <c r="W240" s="229"/>
      <c r="X240" s="229"/>
      <c r="Y240" s="229"/>
      <c r="Z240" s="229"/>
      <c r="AA240" s="229"/>
      <c r="AB240" s="229"/>
      <c r="AC240" s="229"/>
      <c r="AD240" s="308">
        <f t="shared" si="113"/>
        <v>12093</v>
      </c>
      <c r="AE240" s="692">
        <v>25140.761488563156</v>
      </c>
      <c r="AF240" s="692">
        <v>15209.910366550595</v>
      </c>
      <c r="AG240" s="285">
        <f t="shared" ref="AG240:AG256" si="118">+AE240+AF240</f>
        <v>40350.671855113753</v>
      </c>
      <c r="AH240" s="368">
        <f t="shared" si="114"/>
        <v>185466.67185511376</v>
      </c>
      <c r="AI240" s="344">
        <f t="shared" si="115"/>
        <v>185466.67185511376</v>
      </c>
      <c r="AJ240" s="270">
        <f t="shared" si="116"/>
        <v>387.06185511377407</v>
      </c>
      <c r="AK240" s="344">
        <f t="shared" si="117"/>
        <v>387.06185511377407</v>
      </c>
      <c r="AL240" s="429">
        <v>1</v>
      </c>
      <c r="AM240" s="344">
        <v>183810.5</v>
      </c>
    </row>
    <row r="241" spans="1:39" x14ac:dyDescent="0.2">
      <c r="A241" s="1671" t="s">
        <v>198</v>
      </c>
      <c r="B241" s="1672"/>
      <c r="C241" s="1672"/>
      <c r="D241" s="1683"/>
      <c r="E241" s="116"/>
      <c r="F241" s="429">
        <v>1</v>
      </c>
      <c r="G241" s="692">
        <v>10093</v>
      </c>
      <c r="H241" s="229"/>
      <c r="I241" s="229"/>
      <c r="J241" s="229"/>
      <c r="K241" s="229"/>
      <c r="L241" s="229"/>
      <c r="M241" s="229"/>
      <c r="N241" s="229"/>
      <c r="O241" s="308">
        <f t="shared" si="110"/>
        <v>10093</v>
      </c>
      <c r="P241" s="692">
        <v>20586</v>
      </c>
      <c r="Q241" s="692">
        <v>11775.18</v>
      </c>
      <c r="R241" s="532">
        <f t="shared" ref="R241:R256" si="119">+P241+Q241</f>
        <v>32361.18</v>
      </c>
      <c r="S241" s="403">
        <v>154476.28999999998</v>
      </c>
      <c r="T241" s="344">
        <f t="shared" si="112"/>
        <v>154476.28999999998</v>
      </c>
      <c r="U241" s="429">
        <v>1</v>
      </c>
      <c r="V241" s="445">
        <v>10093</v>
      </c>
      <c r="W241" s="229"/>
      <c r="X241" s="229"/>
      <c r="Y241" s="229"/>
      <c r="Z241" s="229"/>
      <c r="AA241" s="229"/>
      <c r="AB241" s="229"/>
      <c r="AC241" s="229"/>
      <c r="AD241" s="308">
        <f t="shared" si="113"/>
        <v>10093</v>
      </c>
      <c r="AE241" s="692">
        <v>21049.012296706187</v>
      </c>
      <c r="AF241" s="692">
        <v>12694.427540177679</v>
      </c>
      <c r="AG241" s="285">
        <f t="shared" si="118"/>
        <v>33743.439836883867</v>
      </c>
      <c r="AH241" s="368">
        <f t="shared" si="114"/>
        <v>154859.43983688386</v>
      </c>
      <c r="AI241" s="344">
        <f t="shared" si="115"/>
        <v>154859.43983688386</v>
      </c>
      <c r="AJ241" s="270">
        <f t="shared" si="116"/>
        <v>383.1498368838802</v>
      </c>
      <c r="AK241" s="344">
        <f t="shared" si="117"/>
        <v>383.1498368838802</v>
      </c>
      <c r="AL241" s="429">
        <v>1</v>
      </c>
      <c r="AM241" s="344">
        <v>153477.16666666666</v>
      </c>
    </row>
    <row r="242" spans="1:39" x14ac:dyDescent="0.2">
      <c r="A242" s="1671" t="s">
        <v>199</v>
      </c>
      <c r="B242" s="1672"/>
      <c r="C242" s="1672"/>
      <c r="D242" s="1683"/>
      <c r="E242" s="116"/>
      <c r="F242" s="429">
        <v>1</v>
      </c>
      <c r="G242" s="692">
        <v>14093</v>
      </c>
      <c r="H242" s="229"/>
      <c r="I242" s="229"/>
      <c r="J242" s="229"/>
      <c r="K242" s="229"/>
      <c r="L242" s="229"/>
      <c r="M242" s="229"/>
      <c r="N242" s="229"/>
      <c r="O242" s="308">
        <f t="shared" si="110"/>
        <v>14093</v>
      </c>
      <c r="P242" s="692">
        <v>16733.330000000002</v>
      </c>
      <c r="Q242" s="692">
        <v>18122.47</v>
      </c>
      <c r="R242" s="532">
        <f t="shared" si="119"/>
        <v>34855.800000000003</v>
      </c>
      <c r="S242" s="403">
        <v>283510.29000000004</v>
      </c>
      <c r="T242" s="344">
        <f t="shared" si="112"/>
        <v>283510.29000000004</v>
      </c>
      <c r="U242" s="429">
        <v>1</v>
      </c>
      <c r="V242" s="445">
        <v>14093</v>
      </c>
      <c r="W242" s="229"/>
      <c r="X242" s="229"/>
      <c r="Y242" s="229"/>
      <c r="Z242" s="229"/>
      <c r="AA242" s="229"/>
      <c r="AB242" s="229"/>
      <c r="AC242" s="229"/>
      <c r="AD242" s="308">
        <f t="shared" si="113"/>
        <v>14093</v>
      </c>
      <c r="AE242" s="692">
        <v>29137.377511709448</v>
      </c>
      <c r="AF242" s="692">
        <v>17658.563810379477</v>
      </c>
      <c r="AG242" s="285">
        <f t="shared" si="118"/>
        <v>46795.941322088926</v>
      </c>
      <c r="AH242" s="368">
        <f t="shared" si="114"/>
        <v>215911.94132208894</v>
      </c>
      <c r="AI242" s="344">
        <f t="shared" si="115"/>
        <v>215911.94132208894</v>
      </c>
      <c r="AJ242" s="270">
        <f t="shared" si="116"/>
        <v>-67598.348677911097</v>
      </c>
      <c r="AK242" s="344">
        <f t="shared" si="117"/>
        <v>-67598.348677911097</v>
      </c>
      <c r="AL242" s="429">
        <v>1</v>
      </c>
      <c r="AM242" s="344">
        <v>214143.83333333331</v>
      </c>
    </row>
    <row r="243" spans="1:39" x14ac:dyDescent="0.2">
      <c r="A243" s="1671" t="s">
        <v>200</v>
      </c>
      <c r="B243" s="1672"/>
      <c r="C243" s="1672"/>
      <c r="D243" s="1683"/>
      <c r="E243" s="116"/>
      <c r="F243" s="429">
        <v>12</v>
      </c>
      <c r="G243" s="692">
        <v>12093</v>
      </c>
      <c r="H243" s="229"/>
      <c r="I243" s="229"/>
      <c r="J243" s="229"/>
      <c r="K243" s="229"/>
      <c r="L243" s="229"/>
      <c r="M243" s="229"/>
      <c r="N243" s="229"/>
      <c r="O243" s="308">
        <f t="shared" si="110"/>
        <v>12093</v>
      </c>
      <c r="P243" s="692">
        <v>17785.264166666664</v>
      </c>
      <c r="Q243" s="692">
        <v>9728.3716666666678</v>
      </c>
      <c r="R243" s="532">
        <f t="shared" si="119"/>
        <v>27513.635833333334</v>
      </c>
      <c r="S243" s="403">
        <v>150821.17000000001</v>
      </c>
      <c r="T243" s="344">
        <f t="shared" si="112"/>
        <v>1809854.04</v>
      </c>
      <c r="U243" s="429">
        <v>12</v>
      </c>
      <c r="V243" s="445">
        <v>12093</v>
      </c>
      <c r="W243" s="229"/>
      <c r="X243" s="229"/>
      <c r="Y243" s="229"/>
      <c r="Z243" s="229"/>
      <c r="AA243" s="229"/>
      <c r="AB243" s="229"/>
      <c r="AC243" s="229"/>
      <c r="AD243" s="308">
        <f t="shared" si="113"/>
        <v>12093</v>
      </c>
      <c r="AE243" s="692">
        <v>22271.187766930361</v>
      </c>
      <c r="AF243" s="692">
        <v>13280.259709955624</v>
      </c>
      <c r="AG243" s="285">
        <f t="shared" si="118"/>
        <v>35551.447476885987</v>
      </c>
      <c r="AH243" s="368">
        <f t="shared" si="114"/>
        <v>180667.44747688598</v>
      </c>
      <c r="AI243" s="344">
        <f t="shared" si="115"/>
        <v>2168009.3697226318</v>
      </c>
      <c r="AJ243" s="270">
        <f t="shared" si="116"/>
        <v>29846.277476885967</v>
      </c>
      <c r="AK243" s="344">
        <f t="shared" si="117"/>
        <v>358155.32972263172</v>
      </c>
      <c r="AL243" s="429">
        <v>12</v>
      </c>
      <c r="AM243" s="344">
        <v>2157267.5</v>
      </c>
    </row>
    <row r="244" spans="1:39" x14ac:dyDescent="0.2">
      <c r="A244" s="1671" t="s">
        <v>201</v>
      </c>
      <c r="B244" s="1672"/>
      <c r="C244" s="1672"/>
      <c r="D244" s="1683"/>
      <c r="E244" s="116"/>
      <c r="F244" s="429">
        <v>1</v>
      </c>
      <c r="G244" s="692">
        <v>12093</v>
      </c>
      <c r="H244" s="229"/>
      <c r="I244" s="229"/>
      <c r="J244" s="229"/>
      <c r="K244" s="229"/>
      <c r="L244" s="229"/>
      <c r="M244" s="229"/>
      <c r="N244" s="229"/>
      <c r="O244" s="308">
        <f t="shared" si="110"/>
        <v>12093</v>
      </c>
      <c r="P244" s="692">
        <v>24586</v>
      </c>
      <c r="Q244" s="692">
        <v>14108.5</v>
      </c>
      <c r="R244" s="532">
        <f t="shared" si="119"/>
        <v>38694.5</v>
      </c>
      <c r="S244" s="403">
        <v>185623.78999999998</v>
      </c>
      <c r="T244" s="344">
        <f t="shared" si="112"/>
        <v>185623.78999999998</v>
      </c>
      <c r="U244" s="429">
        <v>1</v>
      </c>
      <c r="V244" s="445">
        <v>12093</v>
      </c>
      <c r="W244" s="229"/>
      <c r="X244" s="229"/>
      <c r="Y244" s="229"/>
      <c r="Z244" s="229"/>
      <c r="AA244" s="229"/>
      <c r="AB244" s="229"/>
      <c r="AC244" s="229"/>
      <c r="AD244" s="308">
        <f t="shared" si="113"/>
        <v>12093</v>
      </c>
      <c r="AE244" s="692">
        <v>25140.761488563156</v>
      </c>
      <c r="AF244" s="692">
        <v>15209.910366550595</v>
      </c>
      <c r="AG244" s="285">
        <f t="shared" si="118"/>
        <v>40350.671855113753</v>
      </c>
      <c r="AH244" s="368">
        <f t="shared" si="114"/>
        <v>185466.67185511376</v>
      </c>
      <c r="AI244" s="344">
        <f t="shared" si="115"/>
        <v>185466.67185511376</v>
      </c>
      <c r="AJ244" s="270">
        <f t="shared" si="116"/>
        <v>-157.11814488621894</v>
      </c>
      <c r="AK244" s="344">
        <f t="shared" si="117"/>
        <v>-157.11814488621894</v>
      </c>
      <c r="AL244" s="429">
        <v>1</v>
      </c>
      <c r="AM244" s="344">
        <v>183810.5</v>
      </c>
    </row>
    <row r="245" spans="1:39" x14ac:dyDescent="0.2">
      <c r="A245" s="1671" t="s">
        <v>202</v>
      </c>
      <c r="B245" s="1672"/>
      <c r="C245" s="1672"/>
      <c r="D245" s="1683"/>
      <c r="E245" s="116"/>
      <c r="F245" s="429">
        <v>22</v>
      </c>
      <c r="G245" s="692">
        <v>10093</v>
      </c>
      <c r="H245" s="229"/>
      <c r="I245" s="229"/>
      <c r="J245" s="229"/>
      <c r="K245" s="229"/>
      <c r="L245" s="229"/>
      <c r="M245" s="229"/>
      <c r="N245" s="229"/>
      <c r="O245" s="308">
        <f t="shared" si="110"/>
        <v>10093</v>
      </c>
      <c r="P245" s="692">
        <v>17729.217272727274</v>
      </c>
      <c r="Q245" s="692">
        <v>10034.58909090909</v>
      </c>
      <c r="R245" s="532">
        <f t="shared" si="119"/>
        <v>27763.806363636366</v>
      </c>
      <c r="S245" s="403">
        <v>136911.45545454544</v>
      </c>
      <c r="T245" s="344">
        <f t="shared" si="112"/>
        <v>3012052.0199999996</v>
      </c>
      <c r="U245" s="429">
        <v>22</v>
      </c>
      <c r="V245" s="445">
        <v>10093</v>
      </c>
      <c r="W245" s="229"/>
      <c r="X245" s="229"/>
      <c r="Y245" s="229"/>
      <c r="Z245" s="229"/>
      <c r="AA245" s="229"/>
      <c r="AB245" s="229"/>
      <c r="AC245" s="229"/>
      <c r="AD245" s="308">
        <f t="shared" si="113"/>
        <v>10093</v>
      </c>
      <c r="AE245" s="692">
        <v>18411.047562663556</v>
      </c>
      <c r="AF245" s="692">
        <v>11716.87165449852</v>
      </c>
      <c r="AG245" s="285">
        <f t="shared" si="118"/>
        <v>30127.919217162074</v>
      </c>
      <c r="AH245" s="368">
        <f t="shared" si="114"/>
        <v>151243.91921716207</v>
      </c>
      <c r="AI245" s="344">
        <f t="shared" si="115"/>
        <v>3327366.2227775655</v>
      </c>
      <c r="AJ245" s="270">
        <f t="shared" si="116"/>
        <v>14332.463762616622</v>
      </c>
      <c r="AK245" s="344">
        <f t="shared" si="117"/>
        <v>315314.20277756592</v>
      </c>
      <c r="AL245" s="429">
        <v>22</v>
      </c>
      <c r="AM245" s="344">
        <v>3313928.4166666665</v>
      </c>
    </row>
    <row r="246" spans="1:39" x14ac:dyDescent="0.2">
      <c r="A246" s="1671" t="s">
        <v>194</v>
      </c>
      <c r="B246" s="1672"/>
      <c r="C246" s="1672"/>
      <c r="D246" s="1683"/>
      <c r="E246" s="116"/>
      <c r="F246" s="429">
        <v>1</v>
      </c>
      <c r="G246" s="692">
        <v>10093</v>
      </c>
      <c r="H246" s="229"/>
      <c r="I246" s="229"/>
      <c r="J246" s="229"/>
      <c r="K246" s="229"/>
      <c r="L246" s="229"/>
      <c r="M246" s="229"/>
      <c r="N246" s="229"/>
      <c r="O246" s="308">
        <f t="shared" si="110"/>
        <v>10093</v>
      </c>
      <c r="P246" s="692">
        <v>20586</v>
      </c>
      <c r="Q246" s="692">
        <v>11765.83</v>
      </c>
      <c r="R246" s="532">
        <f t="shared" si="119"/>
        <v>32351.83</v>
      </c>
      <c r="S246" s="403">
        <v>154921.11999999997</v>
      </c>
      <c r="T246" s="344">
        <f t="shared" si="112"/>
        <v>154921.11999999997</v>
      </c>
      <c r="U246" s="429">
        <v>1</v>
      </c>
      <c r="V246" s="445">
        <v>10093</v>
      </c>
      <c r="W246" s="229"/>
      <c r="X246" s="229"/>
      <c r="Y246" s="229"/>
      <c r="Z246" s="229"/>
      <c r="AA246" s="229"/>
      <c r="AB246" s="229"/>
      <c r="AC246" s="229"/>
      <c r="AD246" s="308">
        <f t="shared" si="113"/>
        <v>10093</v>
      </c>
      <c r="AE246" s="692">
        <v>21049.012296706187</v>
      </c>
      <c r="AF246" s="692">
        <v>12694.427540177679</v>
      </c>
      <c r="AG246" s="285">
        <f t="shared" si="118"/>
        <v>33743.439836883867</v>
      </c>
      <c r="AH246" s="368">
        <f t="shared" si="114"/>
        <v>154859.43983688386</v>
      </c>
      <c r="AI246" s="344">
        <f t="shared" si="115"/>
        <v>154859.43983688386</v>
      </c>
      <c r="AJ246" s="270">
        <f t="shared" si="116"/>
        <v>-61.680163116106996</v>
      </c>
      <c r="AK246" s="344">
        <f t="shared" si="117"/>
        <v>-61.680163116106996</v>
      </c>
      <c r="AL246" s="429">
        <v>1</v>
      </c>
      <c r="AM246" s="344">
        <v>153477.16666666666</v>
      </c>
    </row>
    <row r="247" spans="1:39" ht="12.75" customHeight="1" x14ac:dyDescent="0.2">
      <c r="A247" s="1671" t="s">
        <v>45</v>
      </c>
      <c r="B247" s="1672"/>
      <c r="C247" s="1672"/>
      <c r="D247" s="1683"/>
      <c r="E247" s="116"/>
      <c r="F247" s="429">
        <v>18</v>
      </c>
      <c r="G247" s="692">
        <v>14593</v>
      </c>
      <c r="H247" s="229"/>
      <c r="I247" s="229"/>
      <c r="J247" s="229"/>
      <c r="K247" s="229"/>
      <c r="L247" s="229"/>
      <c r="M247" s="229"/>
      <c r="N247" s="229"/>
      <c r="O247" s="308">
        <f t="shared" si="110"/>
        <v>14593</v>
      </c>
      <c r="P247" s="692">
        <v>18790.273888888889</v>
      </c>
      <c r="Q247" s="692">
        <v>10701.820555555554</v>
      </c>
      <c r="R247" s="532">
        <f t="shared" si="119"/>
        <v>29492.094444444443</v>
      </c>
      <c r="S247" s="403">
        <v>147795.45000000004</v>
      </c>
      <c r="T247" s="344">
        <f t="shared" si="112"/>
        <v>2660318.1000000006</v>
      </c>
      <c r="U247" s="429">
        <v>18</v>
      </c>
      <c r="V247" s="445">
        <v>14593</v>
      </c>
      <c r="W247" s="229"/>
      <c r="X247" s="229"/>
      <c r="Y247" s="229"/>
      <c r="Z247" s="229"/>
      <c r="AA247" s="229"/>
      <c r="AB247" s="229"/>
      <c r="AC247" s="229"/>
      <c r="AD247" s="308">
        <f t="shared" si="113"/>
        <v>14593</v>
      </c>
      <c r="AE247" s="692">
        <v>24317.970167318363</v>
      </c>
      <c r="AF247" s="692">
        <v>14208.131841118275</v>
      </c>
      <c r="AG247" s="285">
        <f t="shared" si="118"/>
        <v>38526.102008436639</v>
      </c>
      <c r="AH247" s="368">
        <f t="shared" si="114"/>
        <v>213642.10200843663</v>
      </c>
      <c r="AI247" s="344">
        <f t="shared" si="115"/>
        <v>3845557.8361518593</v>
      </c>
      <c r="AJ247" s="270">
        <f t="shared" si="116"/>
        <v>65846.652008436591</v>
      </c>
      <c r="AK247" s="344">
        <f t="shared" si="117"/>
        <v>1185239.7361518587</v>
      </c>
      <c r="AL247" s="429">
        <v>18</v>
      </c>
      <c r="AM247" s="344">
        <v>3686778.7666666666</v>
      </c>
    </row>
    <row r="248" spans="1:39" ht="12.75" customHeight="1" x14ac:dyDescent="0.2">
      <c r="A248" s="1671" t="s">
        <v>195</v>
      </c>
      <c r="B248" s="1672"/>
      <c r="C248" s="1672"/>
      <c r="D248" s="1683"/>
      <c r="E248" s="116"/>
      <c r="F248" s="429">
        <v>2</v>
      </c>
      <c r="G248" s="692">
        <v>10093</v>
      </c>
      <c r="H248" s="229"/>
      <c r="I248" s="229"/>
      <c r="J248" s="229"/>
      <c r="K248" s="229"/>
      <c r="L248" s="229"/>
      <c r="M248" s="229"/>
      <c r="N248" s="229"/>
      <c r="O248" s="308">
        <f t="shared" si="110"/>
        <v>10093</v>
      </c>
      <c r="P248" s="692">
        <v>20473.86</v>
      </c>
      <c r="Q248" s="692">
        <v>11696.645</v>
      </c>
      <c r="R248" s="532">
        <f t="shared" si="119"/>
        <v>32170.505000000001</v>
      </c>
      <c r="S248" s="403">
        <v>153837.84</v>
      </c>
      <c r="T248" s="344">
        <f t="shared" si="112"/>
        <v>307675.68</v>
      </c>
      <c r="U248" s="429">
        <v>2</v>
      </c>
      <c r="V248" s="445">
        <v>10093</v>
      </c>
      <c r="W248" s="229"/>
      <c r="X248" s="229"/>
      <c r="Y248" s="229"/>
      <c r="Z248" s="229"/>
      <c r="AA248" s="229"/>
      <c r="AB248" s="229"/>
      <c r="AC248" s="229"/>
      <c r="AD248" s="308">
        <f t="shared" si="113"/>
        <v>10093</v>
      </c>
      <c r="AE248" s="692">
        <v>21020.33424955776</v>
      </c>
      <c r="AF248" s="692">
        <v>12671.77061146513</v>
      </c>
      <c r="AG248" s="285">
        <f t="shared" si="118"/>
        <v>33692.10486102289</v>
      </c>
      <c r="AH248" s="368">
        <f t="shared" si="114"/>
        <v>154808.1048610229</v>
      </c>
      <c r="AI248" s="344">
        <f t="shared" si="115"/>
        <v>309616.20972204581</v>
      </c>
      <c r="AJ248" s="270">
        <f t="shared" si="116"/>
        <v>970.26486102290801</v>
      </c>
      <c r="AK248" s="344">
        <f t="shared" si="117"/>
        <v>1940.529722045816</v>
      </c>
      <c r="AL248" s="429">
        <v>2</v>
      </c>
      <c r="AM248" s="344">
        <v>306954.33333333331</v>
      </c>
    </row>
    <row r="249" spans="1:39" ht="12.75" customHeight="1" x14ac:dyDescent="0.2">
      <c r="A249" s="1671" t="s">
        <v>203</v>
      </c>
      <c r="B249" s="1672"/>
      <c r="C249" s="1672"/>
      <c r="D249" s="1683"/>
      <c r="E249" s="116"/>
      <c r="F249" s="429">
        <v>26</v>
      </c>
      <c r="G249" s="692">
        <v>7593</v>
      </c>
      <c r="H249" s="230"/>
      <c r="I249" s="230"/>
      <c r="J249" s="230"/>
      <c r="K249" s="230"/>
      <c r="L249" s="230"/>
      <c r="M249" s="230"/>
      <c r="N249" s="230"/>
      <c r="O249" s="308">
        <f t="shared" si="110"/>
        <v>7593</v>
      </c>
      <c r="P249" s="692">
        <v>12463.188846153846</v>
      </c>
      <c r="Q249" s="692">
        <v>6790.0211538461544</v>
      </c>
      <c r="R249" s="532">
        <f t="shared" si="119"/>
        <v>19253.21</v>
      </c>
      <c r="S249" s="403">
        <v>94019.295000000013</v>
      </c>
      <c r="T249" s="344">
        <f t="shared" si="112"/>
        <v>2444501.6700000004</v>
      </c>
      <c r="U249" s="429">
        <v>26</v>
      </c>
      <c r="V249" s="445">
        <v>7593</v>
      </c>
      <c r="W249" s="229"/>
      <c r="X249" s="229"/>
      <c r="Y249" s="229"/>
      <c r="Z249" s="229"/>
      <c r="AA249" s="229"/>
      <c r="AB249" s="229"/>
      <c r="AC249" s="229"/>
      <c r="AD249" s="308">
        <f t="shared" si="113"/>
        <v>7593</v>
      </c>
      <c r="AE249" s="692">
        <v>14417.379268385614</v>
      </c>
      <c r="AF249" s="692">
        <v>8591.2196275307724</v>
      </c>
      <c r="AG249" s="285">
        <f t="shared" si="118"/>
        <v>23008.598895916388</v>
      </c>
      <c r="AH249" s="368">
        <f t="shared" si="114"/>
        <v>114124.5988959164</v>
      </c>
      <c r="AI249" s="344">
        <f t="shared" si="115"/>
        <v>2967239.5712938262</v>
      </c>
      <c r="AJ249" s="270">
        <f t="shared" si="116"/>
        <v>20105.303895916382</v>
      </c>
      <c r="AK249" s="344">
        <f t="shared" si="117"/>
        <v>522737.90129382582</v>
      </c>
      <c r="AL249" s="429">
        <v>26</v>
      </c>
      <c r="AM249" s="344">
        <v>2956104.35</v>
      </c>
    </row>
    <row r="250" spans="1:39" x14ac:dyDescent="0.2">
      <c r="A250" s="1671" t="s">
        <v>35</v>
      </c>
      <c r="B250" s="1672"/>
      <c r="C250" s="1672"/>
      <c r="D250" s="1683"/>
      <c r="E250" s="116"/>
      <c r="F250" s="429">
        <v>29</v>
      </c>
      <c r="G250" s="692">
        <v>6593</v>
      </c>
      <c r="H250" s="230"/>
      <c r="I250" s="230"/>
      <c r="J250" s="230"/>
      <c r="K250" s="230"/>
      <c r="L250" s="230"/>
      <c r="M250" s="230"/>
      <c r="N250" s="230"/>
      <c r="O250" s="308">
        <f t="shared" si="110"/>
        <v>6593</v>
      </c>
      <c r="P250" s="692">
        <v>10754.317931034482</v>
      </c>
      <c r="Q250" s="692">
        <v>6124.9179310344816</v>
      </c>
      <c r="R250" s="532">
        <f t="shared" si="119"/>
        <v>16879.235862068963</v>
      </c>
      <c r="S250" s="403">
        <v>86955.631034482765</v>
      </c>
      <c r="T250" s="344">
        <f t="shared" si="112"/>
        <v>2521713.3000000003</v>
      </c>
      <c r="U250" s="429">
        <v>29</v>
      </c>
      <c r="V250" s="445">
        <v>6593</v>
      </c>
      <c r="W250" s="229"/>
      <c r="X250" s="229"/>
      <c r="Y250" s="229"/>
      <c r="Z250" s="229"/>
      <c r="AA250" s="229"/>
      <c r="AB250" s="229"/>
      <c r="AC250" s="229"/>
      <c r="AD250" s="308">
        <f t="shared" si="113"/>
        <v>6593</v>
      </c>
      <c r="AE250" s="692">
        <v>12896.455153685194</v>
      </c>
      <c r="AF250" s="692">
        <v>7404.0622028415219</v>
      </c>
      <c r="AG250" s="285">
        <f t="shared" si="118"/>
        <v>20300.517356526718</v>
      </c>
      <c r="AH250" s="368">
        <f t="shared" si="114"/>
        <v>99416.517356526718</v>
      </c>
      <c r="AI250" s="344">
        <f t="shared" si="115"/>
        <v>2883079.0033392748</v>
      </c>
      <c r="AJ250" s="270">
        <f t="shared" si="116"/>
        <v>12460.886322043953</v>
      </c>
      <c r="AK250" s="344">
        <f t="shared" si="117"/>
        <v>361365.70333927451</v>
      </c>
      <c r="AL250" s="429">
        <v>29</v>
      </c>
      <c r="AM250" s="344">
        <v>2896660.916666667</v>
      </c>
    </row>
    <row r="251" spans="1:39" x14ac:dyDescent="0.2">
      <c r="A251" s="1671" t="s">
        <v>36</v>
      </c>
      <c r="B251" s="1672"/>
      <c r="C251" s="1672"/>
      <c r="D251" s="1683"/>
      <c r="E251" s="116"/>
      <c r="F251" s="429">
        <v>57</v>
      </c>
      <c r="G251" s="692">
        <v>5593</v>
      </c>
      <c r="H251" s="229"/>
      <c r="I251" s="229"/>
      <c r="J251" s="229"/>
      <c r="K251" s="229"/>
      <c r="L251" s="229"/>
      <c r="M251" s="229"/>
      <c r="N251" s="229"/>
      <c r="O251" s="308">
        <f t="shared" si="110"/>
        <v>5593</v>
      </c>
      <c r="P251" s="692">
        <v>9341.1733333333323</v>
      </c>
      <c r="Q251" s="692">
        <v>5405.1736842105238</v>
      </c>
      <c r="R251" s="532">
        <f t="shared" si="119"/>
        <v>14746.347017543856</v>
      </c>
      <c r="S251" s="403">
        <v>71679.048245614031</v>
      </c>
      <c r="T251" s="344">
        <f t="shared" si="112"/>
        <v>4085705.7499999995</v>
      </c>
      <c r="U251" s="429">
        <v>57</v>
      </c>
      <c r="V251" s="445">
        <v>5593</v>
      </c>
      <c r="W251" s="229"/>
      <c r="X251" s="229"/>
      <c r="Y251" s="229"/>
      <c r="Z251" s="229"/>
      <c r="AA251" s="229"/>
      <c r="AB251" s="229"/>
      <c r="AC251" s="229"/>
      <c r="AD251" s="308">
        <f t="shared" si="113"/>
        <v>5593</v>
      </c>
      <c r="AE251" s="692">
        <v>10591.887564061657</v>
      </c>
      <c r="AF251" s="692">
        <v>6212.7708214786535</v>
      </c>
      <c r="AG251" s="285">
        <f t="shared" si="118"/>
        <v>16804.658385540311</v>
      </c>
      <c r="AH251" s="368">
        <f t="shared" si="114"/>
        <v>83920.658385540315</v>
      </c>
      <c r="AI251" s="344">
        <f t="shared" si="115"/>
        <v>4783477.5279757977</v>
      </c>
      <c r="AJ251" s="270">
        <f t="shared" si="116"/>
        <v>12241.610139926284</v>
      </c>
      <c r="AK251" s="344">
        <f t="shared" si="117"/>
        <v>697771.77797579812</v>
      </c>
      <c r="AL251" s="429">
        <v>57</v>
      </c>
      <c r="AM251" s="344">
        <v>4771399.3</v>
      </c>
    </row>
    <row r="252" spans="1:39" x14ac:dyDescent="0.2">
      <c r="A252" s="1671" t="s">
        <v>37</v>
      </c>
      <c r="B252" s="1672"/>
      <c r="C252" s="1672"/>
      <c r="D252" s="1683"/>
      <c r="E252" s="116"/>
      <c r="F252" s="429">
        <v>28</v>
      </c>
      <c r="G252" s="692">
        <v>4593</v>
      </c>
      <c r="H252" s="229"/>
      <c r="I252" s="229"/>
      <c r="J252" s="229"/>
      <c r="K252" s="229"/>
      <c r="L252" s="229"/>
      <c r="M252" s="229"/>
      <c r="N252" s="229"/>
      <c r="O252" s="308">
        <f t="shared" si="110"/>
        <v>4593</v>
      </c>
      <c r="P252" s="692">
        <v>7757.5746428571429</v>
      </c>
      <c r="Q252" s="692">
        <v>4429.772857142857</v>
      </c>
      <c r="R252" s="532">
        <f t="shared" si="119"/>
        <v>12187.3475</v>
      </c>
      <c r="S252" s="403">
        <v>58501.069285714308</v>
      </c>
      <c r="T252" s="344">
        <f t="shared" si="112"/>
        <v>1638029.9400000006</v>
      </c>
      <c r="U252" s="429">
        <v>28</v>
      </c>
      <c r="V252" s="445">
        <v>4593</v>
      </c>
      <c r="W252" s="229"/>
      <c r="X252" s="229"/>
      <c r="Y252" s="229"/>
      <c r="Z252" s="229"/>
      <c r="AA252" s="229"/>
      <c r="AB252" s="229"/>
      <c r="AC252" s="229"/>
      <c r="AD252" s="308">
        <f t="shared" si="113"/>
        <v>4593</v>
      </c>
      <c r="AE252" s="692">
        <v>8171.0963273557036</v>
      </c>
      <c r="AF252" s="692">
        <v>4755.5839236152415</v>
      </c>
      <c r="AG252" s="285">
        <f t="shared" si="118"/>
        <v>12926.680250970945</v>
      </c>
      <c r="AH252" s="368">
        <f t="shared" si="114"/>
        <v>68042.680250970938</v>
      </c>
      <c r="AI252" s="344">
        <f t="shared" si="115"/>
        <v>1905195.0470271863</v>
      </c>
      <c r="AJ252" s="270">
        <f t="shared" si="116"/>
        <v>9541.6109652566302</v>
      </c>
      <c r="AK252" s="344">
        <f t="shared" si="117"/>
        <v>267165.10702718562</v>
      </c>
      <c r="AL252" s="429">
        <v>28</v>
      </c>
      <c r="AM252" s="344">
        <v>1885397.1166666667</v>
      </c>
    </row>
    <row r="253" spans="1:39" x14ac:dyDescent="0.2">
      <c r="A253" s="1671" t="s">
        <v>204</v>
      </c>
      <c r="B253" s="1672"/>
      <c r="C253" s="1672"/>
      <c r="D253" s="1683"/>
      <c r="E253" s="116"/>
      <c r="F253" s="429">
        <v>4</v>
      </c>
      <c r="G253" s="692">
        <v>4093</v>
      </c>
      <c r="H253" s="229"/>
      <c r="I253" s="229"/>
      <c r="J253" s="229"/>
      <c r="K253" s="229"/>
      <c r="L253" s="229"/>
      <c r="M253" s="229"/>
      <c r="N253" s="229"/>
      <c r="O253" s="308">
        <f t="shared" si="110"/>
        <v>4093</v>
      </c>
      <c r="P253" s="692">
        <v>8589.5</v>
      </c>
      <c r="Q253" s="692">
        <v>4777.22</v>
      </c>
      <c r="R253" s="532">
        <f t="shared" si="119"/>
        <v>13366.720000000001</v>
      </c>
      <c r="S253" s="403">
        <v>62785.154999999999</v>
      </c>
      <c r="T253" s="344">
        <f t="shared" si="112"/>
        <v>251140.62</v>
      </c>
      <c r="U253" s="429">
        <v>4</v>
      </c>
      <c r="V253" s="445">
        <v>4093</v>
      </c>
      <c r="W253" s="229"/>
      <c r="X253" s="229"/>
      <c r="Y253" s="229"/>
      <c r="Z253" s="229"/>
      <c r="AA253" s="229"/>
      <c r="AB253" s="229"/>
      <c r="AC253" s="229"/>
      <c r="AD253" s="308">
        <f t="shared" si="113"/>
        <v>4093</v>
      </c>
      <c r="AE253" s="692">
        <v>8801.1282938558288</v>
      </c>
      <c r="AF253" s="692">
        <v>5162.6901856913819</v>
      </c>
      <c r="AG253" s="285">
        <f t="shared" si="118"/>
        <v>13963.818479547212</v>
      </c>
      <c r="AH253" s="368">
        <f t="shared" si="114"/>
        <v>63079.818479547212</v>
      </c>
      <c r="AI253" s="344">
        <f t="shared" si="115"/>
        <v>252319.27391818885</v>
      </c>
      <c r="AJ253" s="270">
        <f t="shared" si="116"/>
        <v>294.66347954721277</v>
      </c>
      <c r="AK253" s="344">
        <f t="shared" si="117"/>
        <v>1178.6539181888511</v>
      </c>
      <c r="AL253" s="429">
        <v>4</v>
      </c>
      <c r="AM253" s="344">
        <v>251425.33333333331</v>
      </c>
    </row>
    <row r="254" spans="1:39" x14ac:dyDescent="0.2">
      <c r="A254" s="1671" t="s">
        <v>38</v>
      </c>
      <c r="B254" s="1672"/>
      <c r="C254" s="1672"/>
      <c r="D254" s="1683"/>
      <c r="E254" s="116"/>
      <c r="F254" s="429">
        <v>3</v>
      </c>
      <c r="G254" s="692">
        <v>3593</v>
      </c>
      <c r="H254" s="229"/>
      <c r="I254" s="229"/>
      <c r="J254" s="229"/>
      <c r="K254" s="229"/>
      <c r="L254" s="229"/>
      <c r="M254" s="229"/>
      <c r="N254" s="229"/>
      <c r="O254" s="308">
        <f t="shared" si="110"/>
        <v>3593</v>
      </c>
      <c r="P254" s="692">
        <v>7449.0366666666669</v>
      </c>
      <c r="Q254" s="692">
        <v>4115.7233333333334</v>
      </c>
      <c r="R254" s="532">
        <f t="shared" si="119"/>
        <v>11564.76</v>
      </c>
      <c r="S254" s="403">
        <v>54077.443333333336</v>
      </c>
      <c r="T254" s="344">
        <f t="shared" si="112"/>
        <v>162232.33000000002</v>
      </c>
      <c r="U254" s="429">
        <v>3</v>
      </c>
      <c r="V254" s="445">
        <v>3593</v>
      </c>
      <c r="W254" s="229"/>
      <c r="X254" s="229"/>
      <c r="Y254" s="229"/>
      <c r="Z254" s="229"/>
      <c r="AA254" s="229"/>
      <c r="AB254" s="229"/>
      <c r="AC254" s="229"/>
      <c r="AD254" s="308">
        <f t="shared" si="113"/>
        <v>3593</v>
      </c>
      <c r="AE254" s="692">
        <v>7680.7766770064509</v>
      </c>
      <c r="AF254" s="692">
        <v>4464.6354182236382</v>
      </c>
      <c r="AG254" s="285">
        <f t="shared" si="118"/>
        <v>12145.412095230089</v>
      </c>
      <c r="AH254" s="368">
        <f t="shared" si="114"/>
        <v>55261.412095230087</v>
      </c>
      <c r="AI254" s="344">
        <f t="shared" si="115"/>
        <v>165784.23628569028</v>
      </c>
      <c r="AJ254" s="270">
        <f t="shared" si="116"/>
        <v>1183.9687618967509</v>
      </c>
      <c r="AK254" s="344">
        <f t="shared" si="117"/>
        <v>3551.9062856902601</v>
      </c>
      <c r="AL254" s="429">
        <v>3</v>
      </c>
      <c r="AM254" s="344">
        <v>164681.5</v>
      </c>
    </row>
    <row r="255" spans="1:39" x14ac:dyDescent="0.2">
      <c r="A255" s="1671" t="s">
        <v>39</v>
      </c>
      <c r="B255" s="1672"/>
      <c r="C255" s="1672"/>
      <c r="D255" s="1683"/>
      <c r="E255" s="116"/>
      <c r="F255" s="429">
        <v>13</v>
      </c>
      <c r="G255" s="692">
        <v>3093</v>
      </c>
      <c r="H255" s="297"/>
      <c r="I255" s="341"/>
      <c r="J255" s="341"/>
      <c r="K255" s="298"/>
      <c r="L255" s="341"/>
      <c r="M255" s="298"/>
      <c r="N255" s="298"/>
      <c r="O255" s="308">
        <f t="shared" si="110"/>
        <v>3093</v>
      </c>
      <c r="P255" s="692">
        <v>6171.290769230769</v>
      </c>
      <c r="Q255" s="692">
        <v>3412.3923076923074</v>
      </c>
      <c r="R255" s="532">
        <f t="shared" si="119"/>
        <v>9583.6830769230764</v>
      </c>
      <c r="S255" s="403">
        <v>44463.013076923075</v>
      </c>
      <c r="T255" s="344">
        <f t="shared" si="112"/>
        <v>578019.16999999993</v>
      </c>
      <c r="U255" s="429">
        <v>13</v>
      </c>
      <c r="V255" s="445">
        <v>3093</v>
      </c>
      <c r="W255" s="297"/>
      <c r="X255" s="297"/>
      <c r="Y255" s="297"/>
      <c r="Z255" s="298"/>
      <c r="AA255" s="297"/>
      <c r="AB255" s="298"/>
      <c r="AC255" s="298"/>
      <c r="AD255" s="308">
        <f t="shared" si="113"/>
        <v>3093</v>
      </c>
      <c r="AE255" s="692">
        <v>6628.410132412002</v>
      </c>
      <c r="AF255" s="692">
        <v>3739.0883490076662</v>
      </c>
      <c r="AG255" s="285">
        <f t="shared" si="118"/>
        <v>10367.498481419669</v>
      </c>
      <c r="AH255" s="368">
        <f t="shared" si="114"/>
        <v>47483.498481419665</v>
      </c>
      <c r="AI255" s="344">
        <f t="shared" si="115"/>
        <v>617285.48025845562</v>
      </c>
      <c r="AJ255" s="270">
        <f t="shared" si="116"/>
        <v>3020.4854044965905</v>
      </c>
      <c r="AK255" s="344">
        <f t="shared" si="117"/>
        <v>39266.310258455691</v>
      </c>
      <c r="AL255" s="429">
        <v>13</v>
      </c>
      <c r="AM255" s="344">
        <v>611582.65</v>
      </c>
    </row>
    <row r="256" spans="1:39" x14ac:dyDescent="0.2">
      <c r="A256" s="1671" t="s">
        <v>40</v>
      </c>
      <c r="B256" s="1672"/>
      <c r="C256" s="1672"/>
      <c r="D256" s="1683"/>
      <c r="E256" s="116"/>
      <c r="F256" s="429">
        <v>2</v>
      </c>
      <c r="G256" s="692">
        <v>2593</v>
      </c>
      <c r="H256" s="297"/>
      <c r="I256" s="341"/>
      <c r="J256" s="341"/>
      <c r="K256" s="298"/>
      <c r="L256" s="341"/>
      <c r="M256" s="298"/>
      <c r="N256" s="298"/>
      <c r="O256" s="308">
        <f t="shared" si="110"/>
        <v>2593</v>
      </c>
      <c r="P256" s="692">
        <v>5542.78</v>
      </c>
      <c r="Q256" s="692">
        <v>2999.38</v>
      </c>
      <c r="R256" s="532">
        <f t="shared" si="119"/>
        <v>8542.16</v>
      </c>
      <c r="S256" s="403">
        <v>39507.564999999995</v>
      </c>
      <c r="T256" s="344">
        <f t="shared" si="112"/>
        <v>79015.12999999999</v>
      </c>
      <c r="U256" s="429">
        <v>2</v>
      </c>
      <c r="V256" s="445">
        <v>2593</v>
      </c>
      <c r="W256" s="297"/>
      <c r="X256" s="297"/>
      <c r="Y256" s="297"/>
      <c r="Z256" s="298"/>
      <c r="AA256" s="297"/>
      <c r="AB256" s="298"/>
      <c r="AC256" s="298"/>
      <c r="AD256" s="308">
        <f t="shared" si="113"/>
        <v>2593</v>
      </c>
      <c r="AE256" s="692">
        <v>5697.5825640107269</v>
      </c>
      <c r="AF256" s="692">
        <v>3252.9413973179999</v>
      </c>
      <c r="AG256" s="285">
        <f t="shared" si="118"/>
        <v>8950.5239613287267</v>
      </c>
      <c r="AH256" s="368">
        <f t="shared" si="114"/>
        <v>40066.523961328727</v>
      </c>
      <c r="AI256" s="344">
        <f t="shared" si="115"/>
        <v>80133.047922657453</v>
      </c>
      <c r="AJ256" s="270">
        <f t="shared" si="116"/>
        <v>558.95896132873168</v>
      </c>
      <c r="AK256" s="344">
        <f t="shared" si="117"/>
        <v>1117.9179226574634</v>
      </c>
      <c r="AL256" s="429">
        <v>2</v>
      </c>
      <c r="AM256" s="344">
        <v>79454.333333333328</v>
      </c>
    </row>
    <row r="257" spans="1:39" ht="13.5" thickBot="1" x14ac:dyDescent="0.25">
      <c r="A257" s="167"/>
      <c r="B257" s="164"/>
      <c r="C257" s="164"/>
      <c r="D257" s="164"/>
      <c r="E257" s="168"/>
      <c r="F257" s="354"/>
      <c r="G257" s="355"/>
      <c r="H257" s="356"/>
      <c r="I257" s="356"/>
      <c r="J257" s="356"/>
      <c r="K257" s="357"/>
      <c r="L257" s="356"/>
      <c r="M257" s="357"/>
      <c r="N257" s="357"/>
      <c r="O257" s="358"/>
      <c r="P257" s="357"/>
      <c r="Q257" s="357"/>
      <c r="R257" s="358"/>
      <c r="S257" s="530"/>
      <c r="T257" s="360"/>
      <c r="U257" s="354"/>
      <c r="V257" s="355"/>
      <c r="W257" s="356"/>
      <c r="X257" s="356"/>
      <c r="Y257" s="356"/>
      <c r="Z257" s="357"/>
      <c r="AA257" s="356"/>
      <c r="AB257" s="357"/>
      <c r="AC257" s="357"/>
      <c r="AD257" s="361"/>
      <c r="AE257" s="356"/>
      <c r="AF257" s="356"/>
      <c r="AG257" s="362"/>
      <c r="AH257" s="372"/>
      <c r="AI257" s="360"/>
      <c r="AJ257" s="363"/>
      <c r="AK257" s="360"/>
      <c r="AL257" s="664"/>
      <c r="AM257" s="360"/>
    </row>
    <row r="258" spans="1:39" s="394" customFormat="1" ht="24" customHeight="1" thickBot="1" x14ac:dyDescent="0.25">
      <c r="A258" s="1687" t="s">
        <v>4</v>
      </c>
      <c r="B258" s="1688"/>
      <c r="C258" s="1688"/>
      <c r="D258" s="1688"/>
      <c r="E258" s="1689"/>
      <c r="F258" s="465">
        <f>+F236</f>
        <v>222</v>
      </c>
      <c r="G258" s="466">
        <f>+G236</f>
        <v>158774</v>
      </c>
      <c r="H258" s="467"/>
      <c r="I258" s="467"/>
      <c r="J258" s="466"/>
      <c r="K258" s="468"/>
      <c r="L258" s="469"/>
      <c r="M258" s="469"/>
      <c r="N258" s="466"/>
      <c r="O258" s="468">
        <f t="shared" ref="O258:V258" si="120">+O236</f>
        <v>158774</v>
      </c>
      <c r="P258" s="466">
        <f t="shared" si="120"/>
        <v>249924.80751755909</v>
      </c>
      <c r="Q258" s="466">
        <f t="shared" si="120"/>
        <v>150096.50758039096</v>
      </c>
      <c r="R258" s="468">
        <f t="shared" si="120"/>
        <v>400021.31509794993</v>
      </c>
      <c r="S258" s="472">
        <f t="shared" si="120"/>
        <v>2253281.2354306122</v>
      </c>
      <c r="T258" s="471">
        <f t="shared" si="120"/>
        <v>20702184.849999998</v>
      </c>
      <c r="U258" s="465">
        <f t="shared" si="120"/>
        <v>222</v>
      </c>
      <c r="V258" s="466">
        <f t="shared" si="120"/>
        <v>158774</v>
      </c>
      <c r="W258" s="467"/>
      <c r="X258" s="467"/>
      <c r="Y258" s="466"/>
      <c r="Z258" s="468"/>
      <c r="AA258" s="469"/>
      <c r="AB258" s="469"/>
      <c r="AC258" s="466"/>
      <c r="AD258" s="468">
        <f>+AD236</f>
        <v>158774</v>
      </c>
      <c r="AE258" s="466">
        <f>+AE236</f>
        <v>298475.13582644414</v>
      </c>
      <c r="AF258" s="466">
        <f>+AF236</f>
        <v>177386.3192483637</v>
      </c>
      <c r="AG258" s="470">
        <f t="shared" ref="AG258:AM258" si="121">+AG236</f>
        <v>475861.45507480792</v>
      </c>
      <c r="AH258" s="472">
        <f t="shared" si="121"/>
        <v>2381149.4550748086</v>
      </c>
      <c r="AI258" s="471">
        <f t="shared" si="121"/>
        <v>24414455</v>
      </c>
      <c r="AJ258" s="471">
        <f t="shared" si="121"/>
        <v>127868.21964419499</v>
      </c>
      <c r="AK258" s="471">
        <f t="shared" si="121"/>
        <v>3712270.1499999985</v>
      </c>
      <c r="AL258" s="665">
        <f t="shared" si="121"/>
        <v>222</v>
      </c>
      <c r="AM258" s="471">
        <f t="shared" si="121"/>
        <v>24165469.983333331</v>
      </c>
    </row>
    <row r="259" spans="1:39" x14ac:dyDescent="0.2">
      <c r="A259" s="109"/>
    </row>
    <row r="260" spans="1:39" x14ac:dyDescent="0.2">
      <c r="A260" s="1647" t="s">
        <v>216</v>
      </c>
      <c r="B260" s="1647"/>
      <c r="C260" s="1647"/>
      <c r="D260" s="1647"/>
      <c r="E260" s="1647"/>
      <c r="F260" s="1647"/>
      <c r="G260" s="1647"/>
    </row>
    <row r="261" spans="1:39" x14ac:dyDescent="0.2">
      <c r="A261" s="1647" t="s">
        <v>431</v>
      </c>
      <c r="B261" s="1647"/>
      <c r="C261" s="1647"/>
      <c r="D261" s="1647"/>
      <c r="E261" s="1647"/>
      <c r="F261" s="1647"/>
      <c r="G261" s="1647"/>
    </row>
    <row r="262" spans="1:39" x14ac:dyDescent="0.2">
      <c r="A262" s="636"/>
      <c r="B262" s="636"/>
      <c r="C262" s="636"/>
      <c r="D262" s="636"/>
      <c r="E262" s="636"/>
      <c r="F262" s="636"/>
      <c r="G262" s="636"/>
    </row>
    <row r="263" spans="1:39" ht="18" x14ac:dyDescent="0.25">
      <c r="A263" s="1673" t="s">
        <v>613</v>
      </c>
      <c r="B263" s="1673"/>
      <c r="C263" s="1673"/>
      <c r="D263" s="1673"/>
      <c r="E263" s="1673"/>
      <c r="F263" s="1673"/>
      <c r="G263" s="1673"/>
      <c r="H263" s="1673"/>
      <c r="I263" s="1673"/>
      <c r="J263" s="1673"/>
      <c r="K263" s="1673"/>
      <c r="L263" s="1673"/>
      <c r="M263" s="1673"/>
      <c r="N263" s="1673"/>
      <c r="O263" s="1673"/>
      <c r="P263" s="1673"/>
      <c r="Q263" s="1673"/>
      <c r="R263" s="1673"/>
      <c r="S263" s="1673"/>
      <c r="T263" s="1673"/>
      <c r="U263" s="1673"/>
      <c r="V263" s="1673"/>
      <c r="W263" s="1673"/>
      <c r="X263" s="1673"/>
      <c r="Y263" s="1673"/>
      <c r="Z263" s="1673"/>
      <c r="AA263" s="1673"/>
      <c r="AB263" s="1673"/>
      <c r="AC263" s="1673"/>
      <c r="AD263" s="1673"/>
      <c r="AE263" s="1673"/>
      <c r="AF263" s="1673"/>
      <c r="AG263" s="1673"/>
      <c r="AH263" s="1673"/>
      <c r="AI263" s="1673"/>
      <c r="AJ263" s="1673"/>
      <c r="AK263" s="1673"/>
      <c r="AL263" s="1673"/>
      <c r="AM263" s="1673"/>
    </row>
    <row r="264" spans="1:39"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row>
    <row r="265" spans="1:39" ht="15.75" x14ac:dyDescent="0.25">
      <c r="A265" s="1674" t="s">
        <v>597</v>
      </c>
      <c r="B265" s="1674"/>
      <c r="C265" s="1674"/>
      <c r="D265" s="1674"/>
      <c r="E265" s="1674"/>
      <c r="F265" s="1674"/>
      <c r="G265" s="1674"/>
      <c r="H265" s="1674"/>
      <c r="I265" s="1674"/>
      <c r="J265" s="1674"/>
      <c r="K265" s="1674"/>
      <c r="L265" s="1674"/>
      <c r="M265" s="1674"/>
      <c r="N265" s="1674"/>
      <c r="O265" s="1674"/>
      <c r="P265" s="1674"/>
      <c r="Q265" s="1674"/>
      <c r="R265" s="1674"/>
      <c r="S265" s="1674"/>
      <c r="T265" s="1674"/>
      <c r="U265" s="1674"/>
      <c r="V265" s="1674"/>
      <c r="W265" s="1674"/>
      <c r="X265" s="1674"/>
      <c r="Y265" s="1674"/>
      <c r="Z265" s="1674"/>
      <c r="AA265" s="1674"/>
      <c r="AB265" s="1674"/>
      <c r="AC265" s="1674"/>
      <c r="AD265" s="1674"/>
      <c r="AE265" s="1674"/>
      <c r="AF265" s="1674"/>
      <c r="AG265" s="1674"/>
      <c r="AH265" s="1674"/>
      <c r="AI265" s="1674"/>
      <c r="AJ265" s="1674"/>
      <c r="AK265" s="1674"/>
      <c r="AL265" s="1674"/>
      <c r="AM265" s="1674"/>
    </row>
    <row r="266" spans="1:39"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row>
    <row r="267" spans="1:39" x14ac:dyDescent="0.2">
      <c r="A267" s="1675" t="s">
        <v>614</v>
      </c>
      <c r="B267" s="1675"/>
      <c r="C267" s="1675"/>
      <c r="D267" s="1675"/>
      <c r="E267" s="1675"/>
      <c r="F267" s="1675"/>
      <c r="G267" s="1675"/>
      <c r="H267" s="1675"/>
      <c r="I267" s="1675"/>
      <c r="J267" s="1675"/>
      <c r="K267" s="1675"/>
      <c r="L267" s="1675"/>
      <c r="M267" s="1675"/>
      <c r="N267" s="1675"/>
      <c r="O267" s="1675"/>
      <c r="P267" s="1675"/>
      <c r="Q267" s="1675"/>
      <c r="R267" s="1675"/>
      <c r="S267" s="1675"/>
      <c r="T267" s="1675"/>
      <c r="U267" s="1675"/>
      <c r="V267" s="1675"/>
      <c r="W267" s="1675"/>
      <c r="X267" s="1675"/>
      <c r="Y267" s="1675"/>
      <c r="Z267" s="1675"/>
      <c r="AA267" s="1675"/>
      <c r="AB267" s="1675"/>
      <c r="AC267" s="1675"/>
      <c r="AD267" s="1675"/>
      <c r="AE267" s="1675"/>
      <c r="AF267" s="1675"/>
      <c r="AG267" s="1675"/>
      <c r="AH267" s="1675"/>
      <c r="AI267" s="1675"/>
      <c r="AJ267" s="1675"/>
      <c r="AK267" s="1675"/>
      <c r="AL267" s="1675"/>
      <c r="AM267" s="1675"/>
    </row>
    <row r="268" spans="1:39"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row>
    <row r="269" spans="1:39" x14ac:dyDescent="0.2">
      <c r="A269" s="109" t="s">
        <v>103</v>
      </c>
      <c r="B269" s="7"/>
      <c r="C269" s="7"/>
      <c r="D269" s="109" t="s">
        <v>137</v>
      </c>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row>
    <row r="270" spans="1:39" x14ac:dyDescent="0.2">
      <c r="A270" s="109" t="s">
        <v>82</v>
      </c>
      <c r="B270" s="7"/>
      <c r="C270" s="7"/>
      <c r="D270" s="109" t="s">
        <v>0</v>
      </c>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row>
    <row r="271" spans="1:39"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row>
    <row r="272" spans="1:39" ht="13.5" thickBo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row>
    <row r="273" spans="1:39" ht="13.5" thickBot="1" x14ac:dyDescent="0.25">
      <c r="A273" s="1660" t="s">
        <v>105</v>
      </c>
      <c r="B273" s="1661"/>
      <c r="C273" s="1661"/>
      <c r="D273" s="1661"/>
      <c r="E273" s="1662"/>
      <c r="F273" s="1666" t="s">
        <v>615</v>
      </c>
      <c r="G273" s="1667"/>
      <c r="H273" s="1667"/>
      <c r="I273" s="1667"/>
      <c r="J273" s="1667"/>
      <c r="K273" s="1667"/>
      <c r="L273" s="1667"/>
      <c r="M273" s="1667"/>
      <c r="N273" s="1667"/>
      <c r="O273" s="1667"/>
      <c r="P273" s="1667"/>
      <c r="Q273" s="1667"/>
      <c r="R273" s="1667"/>
      <c r="S273" s="1667"/>
      <c r="T273" s="1668"/>
      <c r="U273" s="1666" t="s">
        <v>616</v>
      </c>
      <c r="V273" s="1667"/>
      <c r="W273" s="1667"/>
      <c r="X273" s="1667"/>
      <c r="Y273" s="1667"/>
      <c r="Z273" s="1667"/>
      <c r="AA273" s="1667"/>
      <c r="AB273" s="1667"/>
      <c r="AC273" s="1667"/>
      <c r="AD273" s="1667"/>
      <c r="AE273" s="1667"/>
      <c r="AF273" s="1667"/>
      <c r="AG273" s="1667"/>
      <c r="AH273" s="1667"/>
      <c r="AI273" s="1668"/>
      <c r="AJ273" s="1658" t="s">
        <v>617</v>
      </c>
      <c r="AK273" s="1659"/>
      <c r="AL273" s="1658" t="s">
        <v>618</v>
      </c>
      <c r="AM273" s="1659"/>
    </row>
    <row r="274" spans="1:39" ht="96" thickBot="1" x14ac:dyDescent="0.25">
      <c r="A274" s="1663"/>
      <c r="B274" s="1664"/>
      <c r="C274" s="1664"/>
      <c r="D274" s="1664"/>
      <c r="E274" s="1665"/>
      <c r="F274" s="1502" t="s">
        <v>79</v>
      </c>
      <c r="G274" s="1503" t="s">
        <v>158</v>
      </c>
      <c r="H274" s="1503" t="s">
        <v>159</v>
      </c>
      <c r="I274" s="1503" t="s">
        <v>160</v>
      </c>
      <c r="J274" s="1503" t="s">
        <v>161</v>
      </c>
      <c r="K274" s="1503" t="s">
        <v>162</v>
      </c>
      <c r="L274" s="1503" t="s">
        <v>163</v>
      </c>
      <c r="M274" s="1503" t="s">
        <v>164</v>
      </c>
      <c r="N274" s="1503" t="s">
        <v>165</v>
      </c>
      <c r="O274" s="1503" t="s">
        <v>166</v>
      </c>
      <c r="P274" s="1503" t="s">
        <v>167</v>
      </c>
      <c r="Q274" s="1503" t="s">
        <v>168</v>
      </c>
      <c r="R274" s="1503" t="s">
        <v>169</v>
      </c>
      <c r="S274" s="1504" t="s">
        <v>170</v>
      </c>
      <c r="T274" s="1505" t="s">
        <v>171</v>
      </c>
      <c r="U274" s="1502" t="s">
        <v>79</v>
      </c>
      <c r="V274" s="1503" t="s">
        <v>158</v>
      </c>
      <c r="W274" s="1503" t="s">
        <v>159</v>
      </c>
      <c r="X274" s="1503" t="s">
        <v>160</v>
      </c>
      <c r="Y274" s="1503" t="s">
        <v>161</v>
      </c>
      <c r="Z274" s="1503" t="s">
        <v>162</v>
      </c>
      <c r="AA274" s="1503" t="s">
        <v>163</v>
      </c>
      <c r="AB274" s="1503" t="s">
        <v>164</v>
      </c>
      <c r="AC274" s="1503" t="s">
        <v>165</v>
      </c>
      <c r="AD274" s="1503" t="s">
        <v>186</v>
      </c>
      <c r="AE274" s="1503" t="s">
        <v>167</v>
      </c>
      <c r="AF274" s="1503" t="s">
        <v>168</v>
      </c>
      <c r="AG274" s="1504" t="s">
        <v>169</v>
      </c>
      <c r="AH274" s="1506" t="s">
        <v>170</v>
      </c>
      <c r="AI274" s="1505" t="s">
        <v>674</v>
      </c>
      <c r="AJ274" s="1505" t="s">
        <v>172</v>
      </c>
      <c r="AK274" s="1505" t="s">
        <v>173</v>
      </c>
      <c r="AL274" s="1505" t="s">
        <v>79</v>
      </c>
      <c r="AM274" s="1505" t="s">
        <v>675</v>
      </c>
    </row>
    <row r="275" spans="1:39" ht="13.5" thickBot="1" x14ac:dyDescent="0.25">
      <c r="A275" s="153"/>
      <c r="B275" s="154"/>
      <c r="C275" s="154"/>
      <c r="D275" s="154"/>
      <c r="E275" s="155"/>
      <c r="F275" s="275"/>
      <c r="G275" s="231"/>
      <c r="H275" s="231"/>
      <c r="I275" s="231"/>
      <c r="J275" s="231"/>
      <c r="K275" s="231"/>
      <c r="L275" s="231"/>
      <c r="M275" s="231"/>
      <c r="N275" s="231"/>
      <c r="O275" s="272"/>
      <c r="P275" s="231"/>
      <c r="Q275" s="231"/>
      <c r="R275" s="272"/>
      <c r="S275" s="280"/>
      <c r="T275" s="268"/>
      <c r="U275" s="154"/>
      <c r="V275" s="250"/>
      <c r="W275" s="250"/>
      <c r="X275" s="250"/>
      <c r="Y275" s="250"/>
      <c r="Z275" s="250"/>
      <c r="AA275" s="250"/>
      <c r="AB275" s="250"/>
      <c r="AC275" s="250"/>
      <c r="AD275" s="263"/>
      <c r="AE275" s="250"/>
      <c r="AF275" s="250"/>
      <c r="AG275" s="279"/>
      <c r="AH275" s="271"/>
      <c r="AI275" s="268"/>
      <c r="AJ275" s="268"/>
      <c r="AK275" s="268"/>
      <c r="AL275" s="154"/>
      <c r="AM275" s="268"/>
    </row>
    <row r="276" spans="1:39" x14ac:dyDescent="0.2">
      <c r="A276" s="160"/>
      <c r="B276" s="113"/>
      <c r="C276" s="113"/>
      <c r="D276" s="113"/>
      <c r="E276" s="116"/>
      <c r="F276" s="240"/>
      <c r="G276" s="239"/>
      <c r="H276" s="239"/>
      <c r="I276" s="235"/>
      <c r="J276" s="235"/>
      <c r="K276" s="241"/>
      <c r="L276" s="235"/>
      <c r="M276" s="241"/>
      <c r="N276" s="241"/>
      <c r="O276" s="242"/>
      <c r="P276" s="241"/>
      <c r="Q276" s="241"/>
      <c r="R276" s="253"/>
      <c r="S276" s="252"/>
      <c r="T276" s="228"/>
      <c r="U276" s="240"/>
      <c r="V276" s="239"/>
      <c r="W276" s="239"/>
      <c r="X276" s="239"/>
      <c r="Y276" s="239"/>
      <c r="Z276" s="241"/>
      <c r="AA276" s="239"/>
      <c r="AB276" s="241"/>
      <c r="AC276" s="241"/>
      <c r="AD276" s="251"/>
      <c r="AE276" s="239"/>
      <c r="AF276" s="239"/>
      <c r="AG276" s="252"/>
      <c r="AH276" s="331"/>
      <c r="AI276" s="228"/>
      <c r="AJ276" s="228"/>
      <c r="AK276" s="281"/>
      <c r="AL276" s="240"/>
      <c r="AM276" s="228"/>
    </row>
    <row r="277" spans="1:39" x14ac:dyDescent="0.2">
      <c r="A277" s="1684" t="s">
        <v>134</v>
      </c>
      <c r="B277" s="1685"/>
      <c r="C277" s="1685"/>
      <c r="D277" s="1685"/>
      <c r="E277" s="116"/>
      <c r="F277" s="320">
        <f>SUM(F280:F297)</f>
        <v>503</v>
      </c>
      <c r="G277" s="340">
        <f>SUM(G280:G297)</f>
        <v>121076</v>
      </c>
      <c r="H277" s="339"/>
      <c r="I277" s="339"/>
      <c r="J277" s="340"/>
      <c r="K277" s="273"/>
      <c r="L277" s="341"/>
      <c r="M277" s="298"/>
      <c r="N277" s="340">
        <f t="shared" ref="N277:U277" si="122">SUM(N280:N297)</f>
        <v>475</v>
      </c>
      <c r="O277" s="342">
        <f t="shared" si="122"/>
        <v>121551</v>
      </c>
      <c r="P277" s="340">
        <f t="shared" si="122"/>
        <v>233647</v>
      </c>
      <c r="Q277" s="340">
        <f t="shared" si="122"/>
        <v>0</v>
      </c>
      <c r="R277" s="342">
        <f t="shared" si="122"/>
        <v>233647</v>
      </c>
      <c r="S277" s="343">
        <f t="shared" si="122"/>
        <v>1692259</v>
      </c>
      <c r="T277" s="344">
        <f t="shared" si="122"/>
        <v>44118403</v>
      </c>
      <c r="U277" s="320">
        <f t="shared" si="122"/>
        <v>686</v>
      </c>
      <c r="V277" s="340">
        <f>SUM(V280:V298)</f>
        <v>118014</v>
      </c>
      <c r="W277" s="297"/>
      <c r="X277" s="297"/>
      <c r="Y277" s="340"/>
      <c r="Z277" s="273"/>
      <c r="AA277" s="297"/>
      <c r="AB277" s="298"/>
      <c r="AC277" s="340">
        <f>SUM(AC280:AC289)</f>
        <v>475</v>
      </c>
      <c r="AD277" s="308">
        <f t="shared" ref="AD277:AM277" si="123">SUM(AD280:AD297)</f>
        <v>118489</v>
      </c>
      <c r="AE277" s="340">
        <f t="shared" si="123"/>
        <v>227377</v>
      </c>
      <c r="AF277" s="340">
        <f t="shared" si="123"/>
        <v>0</v>
      </c>
      <c r="AG277" s="345">
        <f t="shared" si="123"/>
        <v>227377</v>
      </c>
      <c r="AH277" s="369">
        <f t="shared" si="123"/>
        <v>1649245</v>
      </c>
      <c r="AI277" s="346">
        <f t="shared" si="123"/>
        <v>59063832</v>
      </c>
      <c r="AJ277" s="346">
        <f t="shared" si="123"/>
        <v>-43014</v>
      </c>
      <c r="AK277" s="321">
        <f t="shared" si="123"/>
        <v>14945429</v>
      </c>
      <c r="AL277" s="320">
        <f t="shared" si="123"/>
        <v>803</v>
      </c>
      <c r="AM277" s="346">
        <f t="shared" si="123"/>
        <v>64762049</v>
      </c>
    </row>
    <row r="278" spans="1:39" x14ac:dyDescent="0.2">
      <c r="A278" s="1684" t="s">
        <v>135</v>
      </c>
      <c r="B278" s="1685"/>
      <c r="C278" s="1685"/>
      <c r="D278" s="1685"/>
      <c r="E278" s="116"/>
      <c r="F278" s="265"/>
      <c r="G278" s="297"/>
      <c r="H278" s="297"/>
      <c r="I278" s="341"/>
      <c r="J278" s="341"/>
      <c r="K278" s="298"/>
      <c r="L278" s="341"/>
      <c r="M278" s="298"/>
      <c r="N278" s="298"/>
      <c r="O278" s="348"/>
      <c r="P278" s="298"/>
      <c r="Q278" s="298"/>
      <c r="R278" s="348"/>
      <c r="S278" s="349"/>
      <c r="T278" s="350"/>
      <c r="U278" s="265"/>
      <c r="V278" s="297"/>
      <c r="W278" s="297"/>
      <c r="X278" s="297"/>
      <c r="Y278" s="297"/>
      <c r="Z278" s="298"/>
      <c r="AA278" s="297"/>
      <c r="AB278" s="298"/>
      <c r="AC278" s="298"/>
      <c r="AD278" s="351"/>
      <c r="AE278" s="297"/>
      <c r="AF278" s="297"/>
      <c r="AG278" s="353"/>
      <c r="AH278" s="371"/>
      <c r="AI278" s="350"/>
      <c r="AJ278" s="352"/>
      <c r="AK278" s="350"/>
      <c r="AL278" s="265"/>
      <c r="AM278" s="350"/>
    </row>
    <row r="279" spans="1:39" x14ac:dyDescent="0.2">
      <c r="A279" s="535"/>
      <c r="B279" s="113"/>
      <c r="C279" s="113"/>
      <c r="D279" s="113"/>
      <c r="E279" s="116"/>
      <c r="F279" s="265"/>
      <c r="G279" s="297"/>
      <c r="H279" s="297"/>
      <c r="I279" s="341"/>
      <c r="J279" s="341"/>
      <c r="K279" s="298"/>
      <c r="L279" s="341"/>
      <c r="M279" s="298"/>
      <c r="N279" s="298"/>
      <c r="O279" s="348"/>
      <c r="P279" s="298"/>
      <c r="Q279" s="298"/>
      <c r="R279" s="348"/>
      <c r="S279" s="349"/>
      <c r="T279" s="350"/>
      <c r="U279" s="265"/>
      <c r="V279" s="297"/>
      <c r="W279" s="297"/>
      <c r="X279" s="297"/>
      <c r="Y279" s="297"/>
      <c r="Z279" s="298"/>
      <c r="AA279" s="297"/>
      <c r="AB279" s="298"/>
      <c r="AC279" s="298"/>
      <c r="AD279" s="351"/>
      <c r="AE279" s="297"/>
      <c r="AF279" s="297"/>
      <c r="AG279" s="353"/>
      <c r="AH279" s="371"/>
      <c r="AI279" s="350"/>
      <c r="AJ279" s="352"/>
      <c r="AK279" s="350"/>
      <c r="AL279" s="265"/>
      <c r="AM279" s="350"/>
    </row>
    <row r="280" spans="1:39" x14ac:dyDescent="0.2">
      <c r="A280" s="1676" t="s">
        <v>67</v>
      </c>
      <c r="B280" s="1677"/>
      <c r="C280" s="1677"/>
      <c r="D280" s="1677"/>
      <c r="E280" s="116"/>
      <c r="F280" s="428"/>
      <c r="G280" s="389"/>
      <c r="H280" s="229"/>
      <c r="I280" s="229"/>
      <c r="J280" s="229"/>
      <c r="K280" s="229"/>
      <c r="L280" s="229"/>
      <c r="M280" s="229"/>
      <c r="N280" s="229"/>
      <c r="O280" s="342"/>
      <c r="P280" s="389"/>
      <c r="Q280" s="389"/>
      <c r="R280" s="342"/>
      <c r="S280" s="343"/>
      <c r="T280" s="344"/>
      <c r="U280" s="428"/>
      <c r="V280" s="389"/>
      <c r="W280" s="229"/>
      <c r="X280" s="229"/>
      <c r="Y280" s="229"/>
      <c r="Z280" s="229"/>
      <c r="AA280" s="229"/>
      <c r="AB280" s="229"/>
      <c r="AC280" s="229"/>
      <c r="AD280" s="308"/>
      <c r="AE280" s="389"/>
      <c r="AF280" s="389"/>
      <c r="AG280" s="285"/>
      <c r="AH280" s="368"/>
      <c r="AI280" s="344"/>
      <c r="AJ280" s="270"/>
      <c r="AK280" s="344"/>
      <c r="AL280" s="428"/>
      <c r="AM280" s="344"/>
    </row>
    <row r="281" spans="1:39" x14ac:dyDescent="0.2">
      <c r="A281" s="1676" t="s">
        <v>52</v>
      </c>
      <c r="B281" s="1677"/>
      <c r="C281" s="1677"/>
      <c r="D281" s="1677"/>
      <c r="E281" s="116"/>
      <c r="F281" s="428"/>
      <c r="G281" s="389"/>
      <c r="H281" s="229"/>
      <c r="I281" s="229"/>
      <c r="J281" s="229"/>
      <c r="K281" s="229"/>
      <c r="L281" s="229"/>
      <c r="M281" s="229"/>
      <c r="N281" s="229"/>
      <c r="O281" s="342"/>
      <c r="P281" s="389"/>
      <c r="Q281" s="389"/>
      <c r="R281" s="342"/>
      <c r="S281" s="343"/>
      <c r="T281" s="344"/>
      <c r="U281" s="428"/>
      <c r="V281" s="389"/>
      <c r="W281" s="229"/>
      <c r="X281" s="229"/>
      <c r="Y281" s="229"/>
      <c r="Z281" s="229"/>
      <c r="AA281" s="229"/>
      <c r="AB281" s="229"/>
      <c r="AC281" s="229"/>
      <c r="AD281" s="308"/>
      <c r="AE281" s="389"/>
      <c r="AF281" s="389"/>
      <c r="AG281" s="285"/>
      <c r="AH281" s="368"/>
      <c r="AI281" s="344"/>
      <c r="AJ281" s="270"/>
      <c r="AK281" s="344"/>
      <c r="AL281" s="428"/>
      <c r="AM281" s="344"/>
    </row>
    <row r="282" spans="1:39" x14ac:dyDescent="0.2">
      <c r="A282" s="1676" t="s">
        <v>179</v>
      </c>
      <c r="B282" s="1677"/>
      <c r="C282" s="1677"/>
      <c r="D282" s="1677"/>
      <c r="E282" s="116"/>
      <c r="F282" s="428"/>
      <c r="G282" s="389"/>
      <c r="H282" s="229"/>
      <c r="I282" s="229"/>
      <c r="J282" s="229"/>
      <c r="K282" s="229"/>
      <c r="L282" s="229"/>
      <c r="M282" s="229"/>
      <c r="N282" s="229"/>
      <c r="O282" s="342"/>
      <c r="P282" s="389"/>
      <c r="Q282" s="389"/>
      <c r="R282" s="342"/>
      <c r="S282" s="343"/>
      <c r="T282" s="344"/>
      <c r="U282" s="428"/>
      <c r="V282" s="389"/>
      <c r="W282" s="229"/>
      <c r="X282" s="229"/>
      <c r="Y282" s="229"/>
      <c r="Z282" s="229"/>
      <c r="AA282" s="229"/>
      <c r="AB282" s="229"/>
      <c r="AC282" s="229"/>
      <c r="AD282" s="308"/>
      <c r="AE282" s="389"/>
      <c r="AF282" s="389"/>
      <c r="AG282" s="285"/>
      <c r="AH282" s="368"/>
      <c r="AI282" s="344"/>
      <c r="AJ282" s="270"/>
      <c r="AK282" s="344"/>
      <c r="AL282" s="428"/>
      <c r="AM282" s="344"/>
    </row>
    <row r="283" spans="1:39" x14ac:dyDescent="0.2">
      <c r="A283" s="1676" t="s">
        <v>180</v>
      </c>
      <c r="B283" s="1677"/>
      <c r="C283" s="1677"/>
      <c r="D283" s="1677"/>
      <c r="E283" s="116"/>
      <c r="F283" s="428">
        <v>4</v>
      </c>
      <c r="G283" s="389">
        <v>9480</v>
      </c>
      <c r="H283" s="230"/>
      <c r="I283" s="230"/>
      <c r="J283" s="230"/>
      <c r="K283" s="230"/>
      <c r="L283" s="230"/>
      <c r="M283" s="230"/>
      <c r="N283" s="229">
        <v>95</v>
      </c>
      <c r="O283" s="342">
        <f t="shared" ref="O283:O297" si="124">SUM(G283:N283)</f>
        <v>9575</v>
      </c>
      <c r="P283" s="389">
        <f t="shared" ref="P283:P289" si="125">(O283*2)+400</f>
        <v>19550</v>
      </c>
      <c r="Q283" s="389"/>
      <c r="R283" s="342">
        <f t="shared" ref="R283:R297" si="126">+P283+Q283</f>
        <v>19550</v>
      </c>
      <c r="S283" s="343">
        <f t="shared" ref="S283:S297" si="127">(O283*12)+R283</f>
        <v>134450</v>
      </c>
      <c r="T283" s="344">
        <f t="shared" ref="T283:T297" si="128">F283*S283</f>
        <v>537800</v>
      </c>
      <c r="U283" s="428">
        <v>4</v>
      </c>
      <c r="V283" s="389">
        <v>9480</v>
      </c>
      <c r="W283" s="229"/>
      <c r="X283" s="229"/>
      <c r="Y283" s="229"/>
      <c r="Z283" s="229"/>
      <c r="AA283" s="229"/>
      <c r="AB283" s="229"/>
      <c r="AC283" s="229">
        <v>95</v>
      </c>
      <c r="AD283" s="308">
        <f t="shared" ref="AD283:AD297" si="129">SUM(V283:AC283)</f>
        <v>9575</v>
      </c>
      <c r="AE283" s="389">
        <v>19550</v>
      </c>
      <c r="AF283" s="389"/>
      <c r="AG283" s="285">
        <f t="shared" ref="AG283:AG297" si="130">+AE283+AF283</f>
        <v>19550</v>
      </c>
      <c r="AH283" s="368">
        <f t="shared" ref="AH283:AH297" si="131">(AD283*12)+AG283</f>
        <v>134450</v>
      </c>
      <c r="AI283" s="344">
        <f t="shared" ref="AI283:AI297" si="132">U283*AH283</f>
        <v>537800</v>
      </c>
      <c r="AJ283" s="270">
        <f t="shared" ref="AJ283:AJ297" si="133">AH283-S283</f>
        <v>0</v>
      </c>
      <c r="AK283" s="344">
        <f t="shared" ref="AK283:AK297" si="134">+AI283-T283</f>
        <v>0</v>
      </c>
      <c r="AL283" s="428"/>
      <c r="AM283" s="344"/>
    </row>
    <row r="284" spans="1:39" x14ac:dyDescent="0.2">
      <c r="A284" s="1676" t="s">
        <v>70</v>
      </c>
      <c r="B284" s="1677"/>
      <c r="C284" s="1677"/>
      <c r="D284" s="1677"/>
      <c r="E284" s="116"/>
      <c r="F284" s="428"/>
      <c r="G284" s="389"/>
      <c r="H284" s="230"/>
      <c r="I284" s="230"/>
      <c r="J284" s="230"/>
      <c r="K284" s="230"/>
      <c r="L284" s="230"/>
      <c r="M284" s="230"/>
      <c r="N284" s="229"/>
      <c r="O284" s="342"/>
      <c r="P284" s="389"/>
      <c r="Q284" s="389"/>
      <c r="R284" s="342"/>
      <c r="S284" s="343"/>
      <c r="T284" s="344"/>
      <c r="U284" s="428"/>
      <c r="V284" s="389"/>
      <c r="W284" s="229"/>
      <c r="X284" s="229"/>
      <c r="Y284" s="229"/>
      <c r="Z284" s="229"/>
      <c r="AA284" s="229"/>
      <c r="AB284" s="229"/>
      <c r="AC284" s="229"/>
      <c r="AD284" s="308"/>
      <c r="AE284" s="389"/>
      <c r="AF284" s="389"/>
      <c r="AG284" s="285"/>
      <c r="AH284" s="368"/>
      <c r="AI284" s="344"/>
      <c r="AJ284" s="270"/>
      <c r="AK284" s="344"/>
      <c r="AL284" s="428"/>
      <c r="AM284" s="344"/>
    </row>
    <row r="285" spans="1:39" x14ac:dyDescent="0.2">
      <c r="A285" s="1676" t="s">
        <v>71</v>
      </c>
      <c r="B285" s="1677"/>
      <c r="C285" s="1677"/>
      <c r="D285" s="1677"/>
      <c r="E285" s="116"/>
      <c r="F285" s="428">
        <v>1</v>
      </c>
      <c r="G285" s="389">
        <v>9480</v>
      </c>
      <c r="H285" s="230"/>
      <c r="I285" s="230"/>
      <c r="J285" s="230"/>
      <c r="K285" s="230"/>
      <c r="L285" s="230"/>
      <c r="M285" s="230"/>
      <c r="N285" s="229">
        <v>95</v>
      </c>
      <c r="O285" s="342">
        <f t="shared" si="124"/>
        <v>9575</v>
      </c>
      <c r="P285" s="389">
        <f t="shared" si="125"/>
        <v>19550</v>
      </c>
      <c r="Q285" s="389"/>
      <c r="R285" s="342">
        <f t="shared" si="126"/>
        <v>19550</v>
      </c>
      <c r="S285" s="343">
        <f t="shared" si="127"/>
        <v>134450</v>
      </c>
      <c r="T285" s="344">
        <f t="shared" si="128"/>
        <v>134450</v>
      </c>
      <c r="U285" s="428">
        <v>1</v>
      </c>
      <c r="V285" s="389">
        <v>9480</v>
      </c>
      <c r="W285" s="229"/>
      <c r="X285" s="229"/>
      <c r="Y285" s="229"/>
      <c r="Z285" s="229"/>
      <c r="AA285" s="229"/>
      <c r="AB285" s="229"/>
      <c r="AC285" s="229">
        <v>95</v>
      </c>
      <c r="AD285" s="308">
        <f t="shared" si="129"/>
        <v>9575</v>
      </c>
      <c r="AE285" s="389">
        <v>19550</v>
      </c>
      <c r="AF285" s="389"/>
      <c r="AG285" s="285">
        <f t="shared" si="130"/>
        <v>19550</v>
      </c>
      <c r="AH285" s="368">
        <f t="shared" si="131"/>
        <v>134450</v>
      </c>
      <c r="AI285" s="344">
        <f t="shared" si="132"/>
        <v>134450</v>
      </c>
      <c r="AJ285" s="270">
        <f t="shared" si="133"/>
        <v>0</v>
      </c>
      <c r="AK285" s="344">
        <f t="shared" si="134"/>
        <v>0</v>
      </c>
      <c r="AL285" s="428">
        <v>1</v>
      </c>
      <c r="AM285" s="344">
        <v>144576</v>
      </c>
    </row>
    <row r="286" spans="1:39" x14ac:dyDescent="0.2">
      <c r="A286" s="1690" t="s">
        <v>16</v>
      </c>
      <c r="B286" s="1691"/>
      <c r="C286" s="1691"/>
      <c r="D286" s="1691"/>
      <c r="E286" s="116"/>
      <c r="F286" s="428">
        <v>143</v>
      </c>
      <c r="G286" s="389">
        <v>6888</v>
      </c>
      <c r="H286" s="229"/>
      <c r="I286" s="229"/>
      <c r="J286" s="229"/>
      <c r="K286" s="229"/>
      <c r="L286" s="229"/>
      <c r="M286" s="229"/>
      <c r="N286" s="229">
        <v>95</v>
      </c>
      <c r="O286" s="342">
        <f t="shared" si="124"/>
        <v>6983</v>
      </c>
      <c r="P286" s="389">
        <v>14311</v>
      </c>
      <c r="Q286" s="389"/>
      <c r="R286" s="342">
        <f t="shared" si="126"/>
        <v>14311</v>
      </c>
      <c r="S286" s="343">
        <f t="shared" si="127"/>
        <v>98107</v>
      </c>
      <c r="T286" s="344">
        <f t="shared" si="128"/>
        <v>14029301</v>
      </c>
      <c r="U286" s="428">
        <v>129</v>
      </c>
      <c r="V286" s="389">
        <v>6888</v>
      </c>
      <c r="W286" s="229"/>
      <c r="X286" s="229"/>
      <c r="Y286" s="229"/>
      <c r="Z286" s="229"/>
      <c r="AA286" s="229"/>
      <c r="AB286" s="229"/>
      <c r="AC286" s="229">
        <v>95</v>
      </c>
      <c r="AD286" s="308">
        <f t="shared" si="129"/>
        <v>6983</v>
      </c>
      <c r="AE286" s="389">
        <v>14366</v>
      </c>
      <c r="AF286" s="389"/>
      <c r="AG286" s="285">
        <f t="shared" si="130"/>
        <v>14366</v>
      </c>
      <c r="AH286" s="368">
        <f t="shared" si="131"/>
        <v>98162</v>
      </c>
      <c r="AI286" s="344">
        <f t="shared" si="132"/>
        <v>12662898</v>
      </c>
      <c r="AJ286" s="270">
        <f t="shared" si="133"/>
        <v>55</v>
      </c>
      <c r="AK286" s="344">
        <f t="shared" si="134"/>
        <v>-1366403</v>
      </c>
      <c r="AL286" s="428">
        <v>129</v>
      </c>
      <c r="AM286" s="344">
        <v>13790517</v>
      </c>
    </row>
    <row r="287" spans="1:39" x14ac:dyDescent="0.2">
      <c r="A287" s="1690" t="s">
        <v>73</v>
      </c>
      <c r="B287" s="1691"/>
      <c r="C287" s="1691"/>
      <c r="D287" s="1691"/>
      <c r="E287" s="116"/>
      <c r="F287" s="428">
        <v>166</v>
      </c>
      <c r="G287" s="389">
        <v>3307</v>
      </c>
      <c r="H287" s="229"/>
      <c r="I287" s="229"/>
      <c r="J287" s="229"/>
      <c r="K287" s="229"/>
      <c r="L287" s="229"/>
      <c r="M287" s="229"/>
      <c r="N287" s="229">
        <v>95</v>
      </c>
      <c r="O287" s="342">
        <f t="shared" si="124"/>
        <v>3402</v>
      </c>
      <c r="P287" s="389">
        <v>7403</v>
      </c>
      <c r="Q287" s="389"/>
      <c r="R287" s="342">
        <f t="shared" si="126"/>
        <v>7403</v>
      </c>
      <c r="S287" s="343">
        <f t="shared" si="127"/>
        <v>48227</v>
      </c>
      <c r="T287" s="344">
        <f t="shared" si="128"/>
        <v>8005682</v>
      </c>
      <c r="U287" s="428">
        <v>150</v>
      </c>
      <c r="V287" s="389">
        <v>3485</v>
      </c>
      <c r="W287" s="229"/>
      <c r="X287" s="229"/>
      <c r="Y287" s="229"/>
      <c r="Z287" s="229"/>
      <c r="AA287" s="229"/>
      <c r="AB287" s="229"/>
      <c r="AC287" s="229">
        <v>95</v>
      </c>
      <c r="AD287" s="308">
        <f t="shared" si="129"/>
        <v>3580</v>
      </c>
      <c r="AE287" s="389">
        <v>7560</v>
      </c>
      <c r="AF287" s="389"/>
      <c r="AG287" s="285">
        <f t="shared" si="130"/>
        <v>7560</v>
      </c>
      <c r="AH287" s="368">
        <f t="shared" si="131"/>
        <v>50520</v>
      </c>
      <c r="AI287" s="344">
        <f t="shared" si="132"/>
        <v>7578000</v>
      </c>
      <c r="AJ287" s="270">
        <f t="shared" si="133"/>
        <v>2293</v>
      </c>
      <c r="AK287" s="344">
        <f t="shared" si="134"/>
        <v>-427682</v>
      </c>
      <c r="AL287" s="428">
        <v>150</v>
      </c>
      <c r="AM287" s="344">
        <v>8499320</v>
      </c>
    </row>
    <row r="288" spans="1:39" x14ac:dyDescent="0.2">
      <c r="A288" s="1690" t="s">
        <v>181</v>
      </c>
      <c r="B288" s="1691"/>
      <c r="C288" s="1691"/>
      <c r="D288" s="1691"/>
      <c r="E288" s="116"/>
      <c r="F288" s="428">
        <v>7</v>
      </c>
      <c r="G288" s="389">
        <v>2213</v>
      </c>
      <c r="H288" s="229"/>
      <c r="I288" s="229"/>
      <c r="J288" s="229"/>
      <c r="K288" s="229"/>
      <c r="L288" s="229"/>
      <c r="M288" s="229"/>
      <c r="N288" s="229">
        <v>95</v>
      </c>
      <c r="O288" s="342">
        <f t="shared" si="124"/>
        <v>2308</v>
      </c>
      <c r="P288" s="389">
        <f t="shared" si="125"/>
        <v>5016</v>
      </c>
      <c r="Q288" s="389"/>
      <c r="R288" s="342">
        <f t="shared" si="126"/>
        <v>5016</v>
      </c>
      <c r="S288" s="343">
        <f t="shared" si="127"/>
        <v>32712</v>
      </c>
      <c r="T288" s="344">
        <f t="shared" si="128"/>
        <v>228984</v>
      </c>
      <c r="U288" s="428">
        <v>7</v>
      </c>
      <c r="V288" s="389">
        <v>2213</v>
      </c>
      <c r="W288" s="229"/>
      <c r="X288" s="229"/>
      <c r="Y288" s="229"/>
      <c r="Z288" s="229"/>
      <c r="AA288" s="229"/>
      <c r="AB288" s="229"/>
      <c r="AC288" s="229">
        <v>95</v>
      </c>
      <c r="AD288" s="308">
        <f t="shared" si="129"/>
        <v>2308</v>
      </c>
      <c r="AE288" s="389">
        <v>5016</v>
      </c>
      <c r="AF288" s="389"/>
      <c r="AG288" s="285">
        <f t="shared" si="130"/>
        <v>5016</v>
      </c>
      <c r="AH288" s="368">
        <f t="shared" si="131"/>
        <v>32712</v>
      </c>
      <c r="AI288" s="344">
        <f t="shared" si="132"/>
        <v>228984</v>
      </c>
      <c r="AJ288" s="270">
        <f t="shared" si="133"/>
        <v>0</v>
      </c>
      <c r="AK288" s="344">
        <f t="shared" si="134"/>
        <v>0</v>
      </c>
      <c r="AL288" s="428">
        <v>7</v>
      </c>
      <c r="AM288" s="344">
        <v>240981</v>
      </c>
    </row>
    <row r="289" spans="1:39" x14ac:dyDescent="0.2">
      <c r="A289" s="1690" t="s">
        <v>30</v>
      </c>
      <c r="B289" s="1691"/>
      <c r="C289" s="1691"/>
      <c r="D289" s="1691"/>
      <c r="E289" s="116"/>
      <c r="F289" s="428">
        <v>21</v>
      </c>
      <c r="G289" s="389">
        <v>1580</v>
      </c>
      <c r="H289" s="229"/>
      <c r="I289" s="229"/>
      <c r="J289" s="229"/>
      <c r="K289" s="229"/>
      <c r="L289" s="229"/>
      <c r="M289" s="229"/>
      <c r="N289" s="229"/>
      <c r="O289" s="342">
        <f t="shared" si="124"/>
        <v>1580</v>
      </c>
      <c r="P289" s="389">
        <f t="shared" si="125"/>
        <v>3560</v>
      </c>
      <c r="Q289" s="389"/>
      <c r="R289" s="342">
        <f t="shared" si="126"/>
        <v>3560</v>
      </c>
      <c r="S289" s="343">
        <f t="shared" si="127"/>
        <v>22520</v>
      </c>
      <c r="T289" s="344">
        <f t="shared" si="128"/>
        <v>472920</v>
      </c>
      <c r="U289" s="428">
        <v>20</v>
      </c>
      <c r="V289" s="389">
        <v>1580</v>
      </c>
      <c r="W289" s="229"/>
      <c r="X289" s="229"/>
      <c r="Y289" s="229"/>
      <c r="Z289" s="229"/>
      <c r="AA289" s="229"/>
      <c r="AB289" s="229"/>
      <c r="AC289" s="229"/>
      <c r="AD289" s="308">
        <f t="shared" si="129"/>
        <v>1580</v>
      </c>
      <c r="AE289" s="389">
        <v>3560</v>
      </c>
      <c r="AF289" s="389"/>
      <c r="AG289" s="285">
        <f t="shared" si="130"/>
        <v>3560</v>
      </c>
      <c r="AH289" s="368">
        <f t="shared" si="131"/>
        <v>22520</v>
      </c>
      <c r="AI289" s="344">
        <f t="shared" si="132"/>
        <v>450400</v>
      </c>
      <c r="AJ289" s="270">
        <f t="shared" si="133"/>
        <v>0</v>
      </c>
      <c r="AK289" s="344">
        <f t="shared" si="134"/>
        <v>-22520</v>
      </c>
      <c r="AL289" s="428">
        <v>20</v>
      </c>
      <c r="AM289" s="344">
        <v>489940</v>
      </c>
    </row>
    <row r="290" spans="1:39" x14ac:dyDescent="0.2">
      <c r="A290" s="1690" t="s">
        <v>587</v>
      </c>
      <c r="B290" s="1691"/>
      <c r="C290" s="1691"/>
      <c r="D290" s="1691"/>
      <c r="E290" s="116"/>
      <c r="F290" s="428">
        <v>3</v>
      </c>
      <c r="G290" s="390">
        <v>6000</v>
      </c>
      <c r="H290" s="297"/>
      <c r="I290" s="341"/>
      <c r="J290" s="341"/>
      <c r="K290" s="298"/>
      <c r="L290" s="341"/>
      <c r="M290" s="298"/>
      <c r="N290" s="298"/>
      <c r="O290" s="342">
        <f t="shared" si="124"/>
        <v>6000</v>
      </c>
      <c r="P290" s="298"/>
      <c r="Q290" s="298"/>
      <c r="R290" s="342">
        <f t="shared" si="126"/>
        <v>0</v>
      </c>
      <c r="S290" s="343">
        <f t="shared" si="127"/>
        <v>72000</v>
      </c>
      <c r="T290" s="344">
        <f t="shared" si="128"/>
        <v>216000</v>
      </c>
      <c r="U290" s="265">
        <v>3</v>
      </c>
      <c r="V290" s="389">
        <v>6000</v>
      </c>
      <c r="W290" s="297"/>
      <c r="X290" s="297"/>
      <c r="Y290" s="297"/>
      <c r="Z290" s="298"/>
      <c r="AA290" s="297"/>
      <c r="AB290" s="298"/>
      <c r="AC290" s="298"/>
      <c r="AD290" s="308">
        <f t="shared" si="129"/>
        <v>6000</v>
      </c>
      <c r="AE290" s="297"/>
      <c r="AF290" s="297"/>
      <c r="AG290" s="285"/>
      <c r="AH290" s="368">
        <f t="shared" si="131"/>
        <v>72000</v>
      </c>
      <c r="AI290" s="344">
        <f t="shared" si="132"/>
        <v>216000</v>
      </c>
      <c r="AJ290" s="270">
        <f t="shared" si="133"/>
        <v>0</v>
      </c>
      <c r="AK290" s="344">
        <f t="shared" si="134"/>
        <v>0</v>
      </c>
      <c r="AL290" s="265">
        <v>3</v>
      </c>
      <c r="AM290" s="344">
        <v>200628</v>
      </c>
    </row>
    <row r="291" spans="1:39" x14ac:dyDescent="0.2">
      <c r="A291" s="1690" t="s">
        <v>588</v>
      </c>
      <c r="B291" s="1691"/>
      <c r="C291" s="1691"/>
      <c r="D291" s="1691"/>
      <c r="E291" s="116"/>
      <c r="F291" s="428">
        <v>1</v>
      </c>
      <c r="G291" s="666">
        <v>28000</v>
      </c>
      <c r="H291" s="446"/>
      <c r="I291" s="447"/>
      <c r="J291" s="447"/>
      <c r="K291" s="448"/>
      <c r="L291" s="447"/>
      <c r="M291" s="448"/>
      <c r="N291" s="448"/>
      <c r="O291" s="342">
        <f t="shared" si="124"/>
        <v>28000</v>
      </c>
      <c r="P291" s="448">
        <v>56000</v>
      </c>
      <c r="Q291" s="448"/>
      <c r="R291" s="342">
        <f t="shared" si="126"/>
        <v>56000</v>
      </c>
      <c r="S291" s="343">
        <f t="shared" si="127"/>
        <v>392000</v>
      </c>
      <c r="T291" s="344">
        <f t="shared" si="128"/>
        <v>392000</v>
      </c>
      <c r="U291" s="265">
        <v>1</v>
      </c>
      <c r="V291" s="667">
        <v>28000</v>
      </c>
      <c r="W291" s="446"/>
      <c r="X291" s="446"/>
      <c r="Y291" s="446"/>
      <c r="Z291" s="448"/>
      <c r="AA291" s="446"/>
      <c r="AB291" s="448"/>
      <c r="AC291" s="448"/>
      <c r="AD291" s="308">
        <f t="shared" si="129"/>
        <v>28000</v>
      </c>
      <c r="AE291" s="446">
        <v>56000</v>
      </c>
      <c r="AF291" s="446"/>
      <c r="AG291" s="285">
        <f t="shared" si="130"/>
        <v>56000</v>
      </c>
      <c r="AH291" s="368">
        <f t="shared" si="131"/>
        <v>392000</v>
      </c>
      <c r="AI291" s="344">
        <f t="shared" si="132"/>
        <v>392000</v>
      </c>
      <c r="AJ291" s="270">
        <f t="shared" si="133"/>
        <v>0</v>
      </c>
      <c r="AK291" s="344">
        <f t="shared" si="134"/>
        <v>0</v>
      </c>
      <c r="AL291" s="265">
        <v>1</v>
      </c>
      <c r="AM291" s="344">
        <v>364102</v>
      </c>
    </row>
    <row r="292" spans="1:39" x14ac:dyDescent="0.2">
      <c r="A292" s="1690" t="s">
        <v>589</v>
      </c>
      <c r="B292" s="1691"/>
      <c r="C292" s="1691"/>
      <c r="D292" s="1691"/>
      <c r="E292" s="116"/>
      <c r="F292" s="428">
        <v>12</v>
      </c>
      <c r="G292" s="666">
        <v>18423</v>
      </c>
      <c r="H292" s="446"/>
      <c r="I292" s="447"/>
      <c r="J292" s="447"/>
      <c r="K292" s="448"/>
      <c r="L292" s="447"/>
      <c r="M292" s="448"/>
      <c r="N292" s="448"/>
      <c r="O292" s="342">
        <f t="shared" si="124"/>
        <v>18423</v>
      </c>
      <c r="P292" s="448">
        <v>36847</v>
      </c>
      <c r="Q292" s="448"/>
      <c r="R292" s="342">
        <f t="shared" si="126"/>
        <v>36847</v>
      </c>
      <c r="S292" s="343">
        <f t="shared" si="127"/>
        <v>257923</v>
      </c>
      <c r="T292" s="344">
        <f t="shared" si="128"/>
        <v>3095076</v>
      </c>
      <c r="U292" s="265">
        <v>13</v>
      </c>
      <c r="V292" s="667">
        <v>18423</v>
      </c>
      <c r="W292" s="446"/>
      <c r="X292" s="446"/>
      <c r="Y292" s="446"/>
      <c r="Z292" s="448"/>
      <c r="AA292" s="446"/>
      <c r="AB292" s="448"/>
      <c r="AC292" s="448"/>
      <c r="AD292" s="308">
        <f t="shared" si="129"/>
        <v>18423</v>
      </c>
      <c r="AE292" s="446">
        <v>36847</v>
      </c>
      <c r="AF292" s="446"/>
      <c r="AG292" s="285">
        <f t="shared" si="130"/>
        <v>36847</v>
      </c>
      <c r="AH292" s="368">
        <f t="shared" si="131"/>
        <v>257923</v>
      </c>
      <c r="AI292" s="344">
        <f t="shared" si="132"/>
        <v>3352999</v>
      </c>
      <c r="AJ292" s="270">
        <f t="shared" si="133"/>
        <v>0</v>
      </c>
      <c r="AK292" s="344">
        <f t="shared" si="134"/>
        <v>257923</v>
      </c>
      <c r="AL292" s="265">
        <v>13</v>
      </c>
      <c r="AM292" s="344">
        <v>3353052</v>
      </c>
    </row>
    <row r="293" spans="1:39" x14ac:dyDescent="0.2">
      <c r="A293" s="1690" t="s">
        <v>590</v>
      </c>
      <c r="B293" s="1691"/>
      <c r="C293" s="1691"/>
      <c r="D293" s="1691"/>
      <c r="E293" s="116"/>
      <c r="F293" s="428">
        <v>26</v>
      </c>
      <c r="G293" s="666">
        <v>11586</v>
      </c>
      <c r="H293" s="446"/>
      <c r="I293" s="447"/>
      <c r="J293" s="447"/>
      <c r="K293" s="448"/>
      <c r="L293" s="447"/>
      <c r="M293" s="448"/>
      <c r="N293" s="448"/>
      <c r="O293" s="342">
        <f t="shared" si="124"/>
        <v>11586</v>
      </c>
      <c r="P293" s="448">
        <v>23172</v>
      </c>
      <c r="Q293" s="448"/>
      <c r="R293" s="342">
        <f t="shared" si="126"/>
        <v>23172</v>
      </c>
      <c r="S293" s="343">
        <f t="shared" si="127"/>
        <v>162204</v>
      </c>
      <c r="T293" s="344">
        <f t="shared" si="128"/>
        <v>4217304</v>
      </c>
      <c r="U293" s="265">
        <v>29</v>
      </c>
      <c r="V293" s="667">
        <v>11586</v>
      </c>
      <c r="W293" s="446"/>
      <c r="X293" s="446"/>
      <c r="Y293" s="446"/>
      <c r="Z293" s="448"/>
      <c r="AA293" s="446"/>
      <c r="AB293" s="448"/>
      <c r="AC293" s="448"/>
      <c r="AD293" s="308">
        <f t="shared" si="129"/>
        <v>11586</v>
      </c>
      <c r="AE293" s="446">
        <v>23172</v>
      </c>
      <c r="AF293" s="446"/>
      <c r="AG293" s="285">
        <f t="shared" si="130"/>
        <v>23172</v>
      </c>
      <c r="AH293" s="368">
        <f t="shared" si="131"/>
        <v>162204</v>
      </c>
      <c r="AI293" s="344">
        <f t="shared" si="132"/>
        <v>4703916</v>
      </c>
      <c r="AJ293" s="270">
        <f t="shared" si="133"/>
        <v>0</v>
      </c>
      <c r="AK293" s="344">
        <f t="shared" si="134"/>
        <v>486612</v>
      </c>
      <c r="AL293" s="265">
        <v>29</v>
      </c>
      <c r="AM293" s="344">
        <v>4703855</v>
      </c>
    </row>
    <row r="294" spans="1:39" x14ac:dyDescent="0.2">
      <c r="A294" s="1690" t="s">
        <v>591</v>
      </c>
      <c r="B294" s="1691"/>
      <c r="C294" s="1691"/>
      <c r="D294" s="1691"/>
      <c r="E294" s="116"/>
      <c r="F294" s="428">
        <v>37</v>
      </c>
      <c r="G294" s="666">
        <v>9612</v>
      </c>
      <c r="H294" s="446"/>
      <c r="I294" s="447"/>
      <c r="J294" s="447"/>
      <c r="K294" s="448"/>
      <c r="L294" s="447"/>
      <c r="M294" s="448"/>
      <c r="N294" s="448"/>
      <c r="O294" s="342">
        <f t="shared" si="124"/>
        <v>9612</v>
      </c>
      <c r="P294" s="448">
        <v>19224</v>
      </c>
      <c r="Q294" s="448"/>
      <c r="R294" s="342">
        <f t="shared" si="126"/>
        <v>19224</v>
      </c>
      <c r="S294" s="343">
        <f t="shared" si="127"/>
        <v>134568</v>
      </c>
      <c r="T294" s="344">
        <f t="shared" si="128"/>
        <v>4979016</v>
      </c>
      <c r="U294" s="265">
        <v>67</v>
      </c>
      <c r="V294" s="667">
        <v>9612</v>
      </c>
      <c r="W294" s="446"/>
      <c r="X294" s="446"/>
      <c r="Y294" s="446"/>
      <c r="Z294" s="448"/>
      <c r="AA294" s="446"/>
      <c r="AB294" s="448"/>
      <c r="AC294" s="448"/>
      <c r="AD294" s="308">
        <f t="shared" si="129"/>
        <v>9612</v>
      </c>
      <c r="AE294" s="446">
        <v>19224</v>
      </c>
      <c r="AF294" s="446"/>
      <c r="AG294" s="285">
        <f t="shared" si="130"/>
        <v>19224</v>
      </c>
      <c r="AH294" s="368">
        <f t="shared" si="131"/>
        <v>134568</v>
      </c>
      <c r="AI294" s="344">
        <f t="shared" si="132"/>
        <v>9016056</v>
      </c>
      <c r="AJ294" s="270">
        <f t="shared" si="133"/>
        <v>0</v>
      </c>
      <c r="AK294" s="344">
        <f t="shared" si="134"/>
        <v>4037040</v>
      </c>
      <c r="AL294" s="265">
        <v>67</v>
      </c>
      <c r="AM294" s="344">
        <v>9016285</v>
      </c>
    </row>
    <row r="295" spans="1:39" x14ac:dyDescent="0.2">
      <c r="A295" s="1690" t="s">
        <v>592</v>
      </c>
      <c r="B295" s="1691"/>
      <c r="C295" s="1691"/>
      <c r="D295" s="1691"/>
      <c r="E295" s="116"/>
      <c r="F295" s="428">
        <v>49</v>
      </c>
      <c r="G295" s="666">
        <v>9612</v>
      </c>
      <c r="H295" s="446"/>
      <c r="I295" s="447"/>
      <c r="J295" s="447"/>
      <c r="K295" s="448"/>
      <c r="L295" s="447"/>
      <c r="M295" s="448"/>
      <c r="N295" s="448"/>
      <c r="O295" s="342">
        <f t="shared" si="124"/>
        <v>9612</v>
      </c>
      <c r="P295" s="448">
        <v>19225</v>
      </c>
      <c r="Q295" s="448"/>
      <c r="R295" s="342">
        <f t="shared" si="126"/>
        <v>19225</v>
      </c>
      <c r="S295" s="343">
        <f t="shared" si="127"/>
        <v>134569</v>
      </c>
      <c r="T295" s="344">
        <f t="shared" si="128"/>
        <v>6593881</v>
      </c>
      <c r="U295" s="265">
        <v>198</v>
      </c>
      <c r="V295" s="667">
        <v>6372</v>
      </c>
      <c r="W295" s="446"/>
      <c r="X295" s="446"/>
      <c r="Y295" s="446"/>
      <c r="Z295" s="448"/>
      <c r="AA295" s="446"/>
      <c r="AB295" s="448"/>
      <c r="AC295" s="448"/>
      <c r="AD295" s="308">
        <f t="shared" si="129"/>
        <v>6372</v>
      </c>
      <c r="AE295" s="446">
        <v>12743</v>
      </c>
      <c r="AF295" s="446"/>
      <c r="AG295" s="285">
        <f t="shared" si="130"/>
        <v>12743</v>
      </c>
      <c r="AH295" s="368">
        <f t="shared" si="131"/>
        <v>89207</v>
      </c>
      <c r="AI295" s="344">
        <f t="shared" si="132"/>
        <v>17662986</v>
      </c>
      <c r="AJ295" s="270">
        <f t="shared" si="133"/>
        <v>-45362</v>
      </c>
      <c r="AK295" s="344">
        <f t="shared" si="134"/>
        <v>11069105</v>
      </c>
      <c r="AL295" s="265">
        <v>198</v>
      </c>
      <c r="AM295" s="344">
        <v>17661681</v>
      </c>
    </row>
    <row r="296" spans="1:39" x14ac:dyDescent="0.2">
      <c r="A296" s="1690" t="s">
        <v>594</v>
      </c>
      <c r="B296" s="1691"/>
      <c r="C296" s="1691"/>
      <c r="D296" s="1691"/>
      <c r="E296" s="116"/>
      <c r="F296" s="428">
        <v>10</v>
      </c>
      <c r="G296" s="666">
        <v>1979</v>
      </c>
      <c r="H296" s="446"/>
      <c r="I296" s="447"/>
      <c r="J296" s="447"/>
      <c r="K296" s="448"/>
      <c r="L296" s="447"/>
      <c r="M296" s="448"/>
      <c r="N296" s="448"/>
      <c r="O296" s="342">
        <f t="shared" si="124"/>
        <v>1979</v>
      </c>
      <c r="P296" s="448">
        <v>3958</v>
      </c>
      <c r="Q296" s="448"/>
      <c r="R296" s="342">
        <f t="shared" si="126"/>
        <v>3958</v>
      </c>
      <c r="S296" s="343">
        <f t="shared" si="127"/>
        <v>27706</v>
      </c>
      <c r="T296" s="344">
        <f t="shared" si="128"/>
        <v>277060</v>
      </c>
      <c r="U296" s="265">
        <v>37</v>
      </c>
      <c r="V296" s="667">
        <v>1979</v>
      </c>
      <c r="W296" s="446"/>
      <c r="X296" s="446"/>
      <c r="Y296" s="446"/>
      <c r="Z296" s="448"/>
      <c r="AA296" s="446"/>
      <c r="AB296" s="448"/>
      <c r="AC296" s="448"/>
      <c r="AD296" s="308">
        <f t="shared" si="129"/>
        <v>1979</v>
      </c>
      <c r="AE296" s="446">
        <v>3958</v>
      </c>
      <c r="AF296" s="446"/>
      <c r="AG296" s="285">
        <f t="shared" si="130"/>
        <v>3958</v>
      </c>
      <c r="AH296" s="368">
        <f t="shared" si="131"/>
        <v>27706</v>
      </c>
      <c r="AI296" s="344">
        <f t="shared" si="132"/>
        <v>1025122</v>
      </c>
      <c r="AJ296" s="270">
        <f t="shared" si="133"/>
        <v>0</v>
      </c>
      <c r="AK296" s="344">
        <f t="shared" si="134"/>
        <v>748062</v>
      </c>
      <c r="AL296" s="265">
        <v>158</v>
      </c>
      <c r="AM296" s="344">
        <v>5194988</v>
      </c>
    </row>
    <row r="297" spans="1:39" x14ac:dyDescent="0.2">
      <c r="A297" s="1690" t="s">
        <v>593</v>
      </c>
      <c r="B297" s="1691"/>
      <c r="C297" s="1691"/>
      <c r="D297" s="1691"/>
      <c r="E297" s="116"/>
      <c r="F297" s="428">
        <v>23</v>
      </c>
      <c r="G297" s="666">
        <v>2916</v>
      </c>
      <c r="H297" s="446"/>
      <c r="I297" s="447"/>
      <c r="J297" s="447"/>
      <c r="K297" s="448"/>
      <c r="L297" s="447"/>
      <c r="M297" s="448"/>
      <c r="N297" s="448"/>
      <c r="O297" s="342">
        <f t="shared" si="124"/>
        <v>2916</v>
      </c>
      <c r="P297" s="448">
        <v>5831</v>
      </c>
      <c r="Q297" s="448"/>
      <c r="R297" s="342">
        <f t="shared" si="126"/>
        <v>5831</v>
      </c>
      <c r="S297" s="343">
        <f t="shared" si="127"/>
        <v>40823</v>
      </c>
      <c r="T297" s="344">
        <f t="shared" si="128"/>
        <v>938929</v>
      </c>
      <c r="U297" s="265">
        <v>27</v>
      </c>
      <c r="V297" s="667">
        <v>2916</v>
      </c>
      <c r="W297" s="446"/>
      <c r="X297" s="446"/>
      <c r="Y297" s="446"/>
      <c r="Z297" s="448"/>
      <c r="AA297" s="446"/>
      <c r="AB297" s="448"/>
      <c r="AC297" s="448"/>
      <c r="AD297" s="308">
        <f t="shared" si="129"/>
        <v>2916</v>
      </c>
      <c r="AE297" s="446">
        <v>5831</v>
      </c>
      <c r="AF297" s="446"/>
      <c r="AG297" s="285">
        <f t="shared" si="130"/>
        <v>5831</v>
      </c>
      <c r="AH297" s="368">
        <f t="shared" si="131"/>
        <v>40823</v>
      </c>
      <c r="AI297" s="344">
        <f t="shared" si="132"/>
        <v>1102221</v>
      </c>
      <c r="AJ297" s="270">
        <f t="shared" si="133"/>
        <v>0</v>
      </c>
      <c r="AK297" s="344">
        <f t="shared" si="134"/>
        <v>163292</v>
      </c>
      <c r="AL297" s="265">
        <v>27</v>
      </c>
      <c r="AM297" s="344">
        <v>1102124</v>
      </c>
    </row>
    <row r="298" spans="1:39" ht="13.5" thickBot="1" x14ac:dyDescent="0.25">
      <c r="A298" s="167"/>
      <c r="B298" s="164"/>
      <c r="C298" s="164"/>
      <c r="D298" s="164"/>
      <c r="E298" s="168"/>
      <c r="F298" s="354"/>
      <c r="G298" s="356"/>
      <c r="H298" s="356"/>
      <c r="I298" s="356"/>
      <c r="J298" s="356"/>
      <c r="K298" s="357"/>
      <c r="L298" s="356"/>
      <c r="M298" s="357"/>
      <c r="N298" s="357"/>
      <c r="O298" s="358"/>
      <c r="P298" s="357"/>
      <c r="Q298" s="357"/>
      <c r="R298" s="358"/>
      <c r="S298" s="359"/>
      <c r="T298" s="360"/>
      <c r="U298" s="354"/>
      <c r="V298" s="356"/>
      <c r="W298" s="356"/>
      <c r="X298" s="356"/>
      <c r="Y298" s="356"/>
      <c r="Z298" s="357"/>
      <c r="AA298" s="356"/>
      <c r="AB298" s="357"/>
      <c r="AC298" s="357"/>
      <c r="AD298" s="361"/>
      <c r="AE298" s="356"/>
      <c r="AF298" s="356"/>
      <c r="AG298" s="362"/>
      <c r="AH298" s="372"/>
      <c r="AI298" s="360"/>
      <c r="AJ298" s="363"/>
      <c r="AK298" s="360"/>
      <c r="AL298" s="354"/>
      <c r="AM298" s="344"/>
    </row>
    <row r="299" spans="1:39" ht="13.5" thickBot="1" x14ac:dyDescent="0.25">
      <c r="A299" s="1699" t="s">
        <v>4</v>
      </c>
      <c r="B299" s="1700"/>
      <c r="C299" s="1700"/>
      <c r="D299" s="1700"/>
      <c r="E299" s="1701"/>
      <c r="F299" s="465">
        <f>+F277</f>
        <v>503</v>
      </c>
      <c r="G299" s="466">
        <f>+G277</f>
        <v>121076</v>
      </c>
      <c r="H299" s="467"/>
      <c r="I299" s="467"/>
      <c r="J299" s="466"/>
      <c r="K299" s="468"/>
      <c r="L299" s="469"/>
      <c r="M299" s="469"/>
      <c r="N299" s="466">
        <f t="shared" ref="N299:V299" si="135">+N277</f>
        <v>475</v>
      </c>
      <c r="O299" s="468">
        <f t="shared" si="135"/>
        <v>121551</v>
      </c>
      <c r="P299" s="466">
        <f t="shared" si="135"/>
        <v>233647</v>
      </c>
      <c r="Q299" s="466">
        <f t="shared" si="135"/>
        <v>0</v>
      </c>
      <c r="R299" s="468">
        <f t="shared" si="135"/>
        <v>233647</v>
      </c>
      <c r="S299" s="470">
        <f t="shared" si="135"/>
        <v>1692259</v>
      </c>
      <c r="T299" s="471">
        <f t="shared" si="135"/>
        <v>44118403</v>
      </c>
      <c r="U299" s="465">
        <f t="shared" si="135"/>
        <v>686</v>
      </c>
      <c r="V299" s="466">
        <f t="shared" si="135"/>
        <v>118014</v>
      </c>
      <c r="W299" s="467"/>
      <c r="X299" s="467"/>
      <c r="Y299" s="466"/>
      <c r="Z299" s="468"/>
      <c r="AA299" s="469"/>
      <c r="AB299" s="469"/>
      <c r="AC299" s="466">
        <f t="shared" ref="AC299:AM299" si="136">+AC277</f>
        <v>475</v>
      </c>
      <c r="AD299" s="468">
        <f t="shared" si="136"/>
        <v>118489</v>
      </c>
      <c r="AE299" s="466">
        <f t="shared" si="136"/>
        <v>227377</v>
      </c>
      <c r="AF299" s="466">
        <f t="shared" si="136"/>
        <v>0</v>
      </c>
      <c r="AG299" s="470">
        <f t="shared" si="136"/>
        <v>227377</v>
      </c>
      <c r="AH299" s="472">
        <f t="shared" si="136"/>
        <v>1649245</v>
      </c>
      <c r="AI299" s="471">
        <f t="shared" si="136"/>
        <v>59063832</v>
      </c>
      <c r="AJ299" s="471">
        <f t="shared" si="136"/>
        <v>-43014</v>
      </c>
      <c r="AK299" s="471">
        <f t="shared" si="136"/>
        <v>14945429</v>
      </c>
      <c r="AL299" s="465">
        <f t="shared" si="136"/>
        <v>803</v>
      </c>
      <c r="AM299" s="471">
        <f t="shared" si="136"/>
        <v>64762049</v>
      </c>
    </row>
    <row r="300" spans="1:39" x14ac:dyDescent="0.2">
      <c r="A300" s="109"/>
      <c r="U300" s="92"/>
    </row>
    <row r="301" spans="1:39" x14ac:dyDescent="0.2">
      <c r="A301" s="109"/>
      <c r="U301" s="92"/>
    </row>
    <row r="302" spans="1:39" x14ac:dyDescent="0.2">
      <c r="A302" s="109"/>
    </row>
    <row r="303" spans="1:39" x14ac:dyDescent="0.2">
      <c r="A303" s="1647" t="s">
        <v>216</v>
      </c>
      <c r="B303" s="1647"/>
      <c r="C303" s="1647"/>
      <c r="D303" s="1647"/>
      <c r="E303" s="1647"/>
      <c r="F303" s="1647"/>
      <c r="G303" s="1647"/>
    </row>
    <row r="304" spans="1:39" x14ac:dyDescent="0.2">
      <c r="A304" s="1647" t="s">
        <v>431</v>
      </c>
      <c r="B304" s="1647"/>
      <c r="C304" s="1647"/>
      <c r="D304" s="1647"/>
      <c r="E304" s="1647"/>
      <c r="F304" s="1647"/>
      <c r="G304" s="1647"/>
    </row>
    <row r="305" spans="1:39" x14ac:dyDescent="0.2">
      <c r="A305" s="636"/>
      <c r="B305" s="636"/>
      <c r="C305" s="636"/>
      <c r="D305" s="636"/>
      <c r="E305" s="636"/>
      <c r="F305" s="636"/>
      <c r="G305" s="636"/>
    </row>
    <row r="306" spans="1:39" ht="18" x14ac:dyDescent="0.25">
      <c r="A306" s="1673" t="s">
        <v>613</v>
      </c>
      <c r="B306" s="1673"/>
      <c r="C306" s="1673"/>
      <c r="D306" s="1673"/>
      <c r="E306" s="1673"/>
      <c r="F306" s="1673"/>
      <c r="G306" s="1673"/>
      <c r="H306" s="1673"/>
      <c r="I306" s="1673"/>
      <c r="J306" s="1673"/>
      <c r="K306" s="1673"/>
      <c r="L306" s="1673"/>
      <c r="M306" s="1673"/>
      <c r="N306" s="1673"/>
      <c r="O306" s="1673"/>
      <c r="P306" s="1673"/>
      <c r="Q306" s="1673"/>
      <c r="R306" s="1673"/>
      <c r="S306" s="1673"/>
      <c r="T306" s="1673"/>
      <c r="U306" s="1673"/>
      <c r="V306" s="1673"/>
      <c r="W306" s="1673"/>
      <c r="X306" s="1673"/>
      <c r="Y306" s="1673"/>
      <c r="Z306" s="1673"/>
      <c r="AA306" s="1673"/>
      <c r="AB306" s="1673"/>
      <c r="AC306" s="1673"/>
      <c r="AD306" s="1673"/>
      <c r="AE306" s="1673"/>
      <c r="AF306" s="1673"/>
      <c r="AG306" s="1673"/>
      <c r="AH306" s="1673"/>
      <c r="AI306" s="1673"/>
      <c r="AJ306" s="1673"/>
      <c r="AK306" s="1673"/>
      <c r="AL306" s="1673"/>
      <c r="AM306" s="1673"/>
    </row>
    <row r="307" spans="1:39"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row>
    <row r="308" spans="1:39" ht="15.75" x14ac:dyDescent="0.25">
      <c r="A308" s="1674" t="s">
        <v>597</v>
      </c>
      <c r="B308" s="1674"/>
      <c r="C308" s="1674"/>
      <c r="D308" s="1674"/>
      <c r="E308" s="1674"/>
      <c r="F308" s="1674"/>
      <c r="G308" s="1674"/>
      <c r="H308" s="1674"/>
      <c r="I308" s="1674"/>
      <c r="J308" s="1674"/>
      <c r="K308" s="1674"/>
      <c r="L308" s="1674"/>
      <c r="M308" s="1674"/>
      <c r="N308" s="1674"/>
      <c r="O308" s="1674"/>
      <c r="P308" s="1674"/>
      <c r="Q308" s="1674"/>
      <c r="R308" s="1674"/>
      <c r="S308" s="1674"/>
      <c r="T308" s="1674"/>
      <c r="U308" s="1674"/>
      <c r="V308" s="1674"/>
      <c r="W308" s="1674"/>
      <c r="X308" s="1674"/>
      <c r="Y308" s="1674"/>
      <c r="Z308" s="1674"/>
      <c r="AA308" s="1674"/>
      <c r="AB308" s="1674"/>
      <c r="AC308" s="1674"/>
      <c r="AD308" s="1674"/>
      <c r="AE308" s="1674"/>
      <c r="AF308" s="1674"/>
      <c r="AG308" s="1674"/>
      <c r="AH308" s="1674"/>
      <c r="AI308" s="1674"/>
      <c r="AJ308" s="1674"/>
      <c r="AK308" s="1674"/>
      <c r="AL308" s="1674"/>
      <c r="AM308" s="1674"/>
    </row>
    <row r="309" spans="1:39"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row>
    <row r="310" spans="1:39" x14ac:dyDescent="0.2">
      <c r="A310" s="1675" t="s">
        <v>614</v>
      </c>
      <c r="B310" s="1675"/>
      <c r="C310" s="1675"/>
      <c r="D310" s="1675"/>
      <c r="E310" s="1675"/>
      <c r="F310" s="1675"/>
      <c r="G310" s="1675"/>
      <c r="H310" s="1675"/>
      <c r="I310" s="1675"/>
      <c r="J310" s="1675"/>
      <c r="K310" s="1675"/>
      <c r="L310" s="1675"/>
      <c r="M310" s="1675"/>
      <c r="N310" s="1675"/>
      <c r="O310" s="1675"/>
      <c r="P310" s="1675"/>
      <c r="Q310" s="1675"/>
      <c r="R310" s="1675"/>
      <c r="S310" s="1675"/>
      <c r="T310" s="1675"/>
      <c r="U310" s="1675"/>
      <c r="V310" s="1675"/>
      <c r="W310" s="1675"/>
      <c r="X310" s="1675"/>
      <c r="Y310" s="1675"/>
      <c r="Z310" s="1675"/>
      <c r="AA310" s="1675"/>
      <c r="AB310" s="1675"/>
      <c r="AC310" s="1675"/>
      <c r="AD310" s="1675"/>
      <c r="AE310" s="1675"/>
      <c r="AF310" s="1675"/>
      <c r="AG310" s="1675"/>
      <c r="AH310" s="1675"/>
      <c r="AI310" s="1675"/>
      <c r="AJ310" s="1675"/>
      <c r="AK310" s="1675"/>
      <c r="AL310" s="1675"/>
      <c r="AM310" s="1675"/>
    </row>
    <row r="311" spans="1:39" x14ac:dyDescent="0.2">
      <c r="A311" s="1675"/>
      <c r="B311" s="1675"/>
      <c r="C311" s="1675"/>
      <c r="D311" s="1675"/>
      <c r="E311" s="1675"/>
      <c r="F311" s="1675"/>
      <c r="G311" s="1675"/>
      <c r="H311" s="1675"/>
      <c r="I311" s="1675"/>
      <c r="J311" s="1675"/>
      <c r="K311" s="1675"/>
      <c r="L311" s="1675"/>
      <c r="M311" s="1675"/>
      <c r="N311" s="1675"/>
      <c r="O311" s="1675"/>
      <c r="P311" s="1675"/>
      <c r="Q311" s="1675"/>
      <c r="R311" s="1675"/>
      <c r="S311" s="1675"/>
      <c r="T311" s="1675"/>
      <c r="U311" s="1675"/>
      <c r="V311" s="1675"/>
      <c r="W311" s="1675"/>
      <c r="X311" s="1675"/>
      <c r="Y311" s="1675"/>
      <c r="Z311" s="1675"/>
      <c r="AA311" s="1675"/>
      <c r="AB311" s="1675"/>
      <c r="AC311" s="1675"/>
      <c r="AD311" s="1675"/>
      <c r="AE311" s="1675"/>
      <c r="AF311" s="1675"/>
      <c r="AG311" s="1675"/>
      <c r="AH311" s="1675"/>
      <c r="AI311" s="1675"/>
      <c r="AJ311" s="1675"/>
      <c r="AK311" s="1675"/>
    </row>
    <row r="312" spans="1:39"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row>
    <row r="313" spans="1:39" x14ac:dyDescent="0.2">
      <c r="A313" s="109" t="s">
        <v>103</v>
      </c>
      <c r="B313" s="7"/>
      <c r="C313" s="7"/>
      <c r="D313" s="109" t="s">
        <v>276</v>
      </c>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row>
    <row r="314" spans="1:39" x14ac:dyDescent="0.2">
      <c r="A314" s="109" t="s">
        <v>82</v>
      </c>
      <c r="B314" s="7"/>
      <c r="C314" s="7"/>
      <c r="D314" s="109" t="s">
        <v>0</v>
      </c>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row>
    <row r="315" spans="1:39" ht="13.5" thickBot="1" x14ac:dyDescent="0.25"/>
    <row r="316" spans="1:39" ht="30" customHeight="1" thickBot="1" x14ac:dyDescent="0.25">
      <c r="A316" s="1660" t="s">
        <v>105</v>
      </c>
      <c r="B316" s="1661"/>
      <c r="C316" s="1661"/>
      <c r="D316" s="1661"/>
      <c r="E316" s="1662"/>
      <c r="F316" s="1666" t="s">
        <v>615</v>
      </c>
      <c r="G316" s="1667"/>
      <c r="H316" s="1667"/>
      <c r="I316" s="1667"/>
      <c r="J316" s="1667"/>
      <c r="K316" s="1667"/>
      <c r="L316" s="1667"/>
      <c r="M316" s="1667"/>
      <c r="N316" s="1667"/>
      <c r="O316" s="1667"/>
      <c r="P316" s="1667"/>
      <c r="Q316" s="1667"/>
      <c r="R316" s="1667"/>
      <c r="S316" s="1667"/>
      <c r="T316" s="1668"/>
      <c r="U316" s="1666" t="s">
        <v>616</v>
      </c>
      <c r="V316" s="1667"/>
      <c r="W316" s="1667"/>
      <c r="X316" s="1667"/>
      <c r="Y316" s="1667"/>
      <c r="Z316" s="1667"/>
      <c r="AA316" s="1667"/>
      <c r="AB316" s="1667"/>
      <c r="AC316" s="1667"/>
      <c r="AD316" s="1667"/>
      <c r="AE316" s="1667"/>
      <c r="AF316" s="1667"/>
      <c r="AG316" s="1667"/>
      <c r="AH316" s="1667"/>
      <c r="AI316" s="1668"/>
      <c r="AJ316" s="1658" t="s">
        <v>617</v>
      </c>
      <c r="AK316" s="1659"/>
      <c r="AL316" s="1658" t="s">
        <v>618</v>
      </c>
      <c r="AM316" s="1659"/>
    </row>
    <row r="317" spans="1:39" ht="199.5" customHeight="1" thickBot="1" x14ac:dyDescent="0.25">
      <c r="A317" s="1663"/>
      <c r="B317" s="1664"/>
      <c r="C317" s="1664"/>
      <c r="D317" s="1664"/>
      <c r="E317" s="1665"/>
      <c r="F317" s="1502" t="s">
        <v>79</v>
      </c>
      <c r="G317" s="1503" t="s">
        <v>158</v>
      </c>
      <c r="H317" s="1503" t="s">
        <v>159</v>
      </c>
      <c r="I317" s="1503" t="s">
        <v>160</v>
      </c>
      <c r="J317" s="1503" t="s">
        <v>161</v>
      </c>
      <c r="K317" s="1503" t="s">
        <v>162</v>
      </c>
      <c r="L317" s="1503" t="s">
        <v>163</v>
      </c>
      <c r="M317" s="1503" t="s">
        <v>164</v>
      </c>
      <c r="N317" s="1503" t="s">
        <v>165</v>
      </c>
      <c r="O317" s="1503" t="s">
        <v>166</v>
      </c>
      <c r="P317" s="1503" t="s">
        <v>167</v>
      </c>
      <c r="Q317" s="1503" t="s">
        <v>168</v>
      </c>
      <c r="R317" s="1503" t="s">
        <v>169</v>
      </c>
      <c r="S317" s="1504" t="s">
        <v>170</v>
      </c>
      <c r="T317" s="1505" t="s">
        <v>171</v>
      </c>
      <c r="U317" s="1502" t="s">
        <v>79</v>
      </c>
      <c r="V317" s="1503" t="s">
        <v>158</v>
      </c>
      <c r="W317" s="1503" t="s">
        <v>159</v>
      </c>
      <c r="X317" s="1503" t="s">
        <v>160</v>
      </c>
      <c r="Y317" s="1503" t="s">
        <v>161</v>
      </c>
      <c r="Z317" s="1503" t="s">
        <v>162</v>
      </c>
      <c r="AA317" s="1503" t="s">
        <v>163</v>
      </c>
      <c r="AB317" s="1503" t="s">
        <v>164</v>
      </c>
      <c r="AC317" s="1503" t="s">
        <v>165</v>
      </c>
      <c r="AD317" s="1503" t="s">
        <v>186</v>
      </c>
      <c r="AE317" s="1503" t="s">
        <v>167</v>
      </c>
      <c r="AF317" s="1503" t="s">
        <v>168</v>
      </c>
      <c r="AG317" s="1504" t="s">
        <v>169</v>
      </c>
      <c r="AH317" s="1506" t="s">
        <v>170</v>
      </c>
      <c r="AI317" s="1505" t="s">
        <v>674</v>
      </c>
      <c r="AJ317" s="1505" t="s">
        <v>172</v>
      </c>
      <c r="AK317" s="1505" t="s">
        <v>173</v>
      </c>
      <c r="AL317" s="1505" t="s">
        <v>79</v>
      </c>
      <c r="AM317" s="1505" t="s">
        <v>675</v>
      </c>
    </row>
    <row r="318" spans="1:39" ht="13.5" thickBot="1" x14ac:dyDescent="0.25">
      <c r="A318" s="153"/>
      <c r="B318" s="154"/>
      <c r="C318" s="154"/>
      <c r="D318" s="154"/>
      <c r="E318" s="155"/>
      <c r="F318" s="275"/>
      <c r="G318" s="231"/>
      <c r="H318" s="231"/>
      <c r="I318" s="231"/>
      <c r="J318" s="231"/>
      <c r="K318" s="231"/>
      <c r="L318" s="231"/>
      <c r="M318" s="231"/>
      <c r="N318" s="231"/>
      <c r="O318" s="272"/>
      <c r="P318" s="231"/>
      <c r="Q318" s="231"/>
      <c r="R318" s="272"/>
      <c r="S318" s="280"/>
      <c r="T318" s="268"/>
      <c r="U318" s="154"/>
      <c r="V318" s="250"/>
      <c r="W318" s="250"/>
      <c r="X318" s="250"/>
      <c r="Y318" s="250"/>
      <c r="Z318" s="250"/>
      <c r="AA318" s="250"/>
      <c r="AB318" s="250"/>
      <c r="AC318" s="250"/>
      <c r="AD318" s="263"/>
      <c r="AE318" s="250"/>
      <c r="AF318" s="250"/>
      <c r="AG318" s="279"/>
      <c r="AH318" s="271"/>
      <c r="AI318" s="268"/>
      <c r="AJ318" s="268"/>
      <c r="AK318" s="268"/>
      <c r="AL318" s="268"/>
      <c r="AM318" s="268"/>
    </row>
    <row r="319" spans="1:39" x14ac:dyDescent="0.2">
      <c r="A319" s="160"/>
      <c r="B319" s="113"/>
      <c r="C319" s="113"/>
      <c r="D319" s="113"/>
      <c r="E319" s="116"/>
      <c r="F319" s="257"/>
      <c r="G319" s="256"/>
      <c r="H319" s="239"/>
      <c r="I319" s="235"/>
      <c r="J319" s="235"/>
      <c r="K319" s="241"/>
      <c r="L319" s="235"/>
      <c r="M319" s="241"/>
      <c r="N319" s="241"/>
      <c r="O319" s="242"/>
      <c r="P319" s="241"/>
      <c r="Q319" s="241"/>
      <c r="R319" s="253"/>
      <c r="S319" s="252"/>
      <c r="T319" s="228"/>
      <c r="U319" s="240"/>
      <c r="V319" s="239"/>
      <c r="W319" s="239"/>
      <c r="X319" s="239"/>
      <c r="Y319" s="239"/>
      <c r="Z319" s="241"/>
      <c r="AA319" s="239"/>
      <c r="AB319" s="241"/>
      <c r="AC319" s="241"/>
      <c r="AD319" s="251"/>
      <c r="AE319" s="239"/>
      <c r="AF319" s="239"/>
      <c r="AG319" s="252"/>
      <c r="AH319" s="331"/>
      <c r="AI319" s="228"/>
      <c r="AJ319" s="228"/>
      <c r="AK319" s="281"/>
      <c r="AL319" s="281"/>
      <c r="AM319" s="281"/>
    </row>
    <row r="320" spans="1:39" x14ac:dyDescent="0.2">
      <c r="A320" s="1702" t="s">
        <v>106</v>
      </c>
      <c r="B320" s="1703"/>
      <c r="C320" s="1703"/>
      <c r="D320" s="1704"/>
      <c r="E320" s="116"/>
      <c r="F320" s="320"/>
      <c r="G320" s="338"/>
      <c r="H320" s="339"/>
      <c r="I320" s="339"/>
      <c r="J320" s="340"/>
      <c r="K320" s="273"/>
      <c r="L320" s="341"/>
      <c r="M320" s="298"/>
      <c r="N320" s="340"/>
      <c r="O320" s="342"/>
      <c r="P320" s="338"/>
      <c r="Q320" s="340"/>
      <c r="R320" s="342"/>
      <c r="S320" s="343"/>
      <c r="T320" s="344"/>
      <c r="U320" s="320"/>
      <c r="V320" s="338"/>
      <c r="W320" s="297"/>
      <c r="X320" s="297"/>
      <c r="Y320" s="340"/>
      <c r="Z320" s="273"/>
      <c r="AA320" s="297"/>
      <c r="AB320" s="298"/>
      <c r="AC320" s="340"/>
      <c r="AD320" s="308"/>
      <c r="AE320" s="340"/>
      <c r="AF320" s="340"/>
      <c r="AG320" s="285"/>
      <c r="AH320" s="369"/>
      <c r="AI320" s="346"/>
      <c r="AJ320" s="346"/>
      <c r="AK320" s="321"/>
      <c r="AL320" s="321"/>
      <c r="AM320" s="321"/>
    </row>
    <row r="321" spans="1:39" x14ac:dyDescent="0.2">
      <c r="A321" s="1702" t="s">
        <v>277</v>
      </c>
      <c r="B321" s="1703"/>
      <c r="C321" s="1703"/>
      <c r="D321" s="1704"/>
      <c r="E321" s="116"/>
      <c r="F321" s="265"/>
      <c r="G321" s="347"/>
      <c r="H321" s="297"/>
      <c r="I321" s="341"/>
      <c r="J321" s="341"/>
      <c r="K321" s="298"/>
      <c r="L321" s="341"/>
      <c r="M321" s="298"/>
      <c r="N321" s="298"/>
      <c r="O321" s="348"/>
      <c r="P321" s="298"/>
      <c r="Q321" s="298"/>
      <c r="R321" s="348"/>
      <c r="S321" s="349"/>
      <c r="T321" s="350"/>
      <c r="U321" s="265"/>
      <c r="V321" s="347"/>
      <c r="W321" s="297"/>
      <c r="X321" s="297"/>
      <c r="Y321" s="297"/>
      <c r="Z321" s="298"/>
      <c r="AA321" s="297"/>
      <c r="AB321" s="298"/>
      <c r="AC321" s="298"/>
      <c r="AD321" s="351"/>
      <c r="AE321" s="297"/>
      <c r="AF321" s="297"/>
      <c r="AG321" s="353"/>
      <c r="AH321" s="370"/>
      <c r="AI321" s="350"/>
      <c r="AJ321" s="352"/>
      <c r="AK321" s="350"/>
      <c r="AL321" s="350"/>
      <c r="AM321" s="350"/>
    </row>
    <row r="322" spans="1:39" ht="13.5" thickBot="1" x14ac:dyDescent="0.25">
      <c r="A322" s="1702" t="s">
        <v>277</v>
      </c>
      <c r="B322" s="1703"/>
      <c r="C322" s="1703"/>
      <c r="D322" s="1704"/>
      <c r="E322" s="116"/>
      <c r="F322" s="265"/>
      <c r="G322" s="347"/>
      <c r="H322" s="297"/>
      <c r="I322" s="341"/>
      <c r="J322" s="341"/>
      <c r="K322" s="298"/>
      <c r="L322" s="341"/>
      <c r="M322" s="298"/>
      <c r="N322" s="298"/>
      <c r="O322" s="348"/>
      <c r="P322" s="298"/>
      <c r="Q322" s="298"/>
      <c r="R322" s="348"/>
      <c r="S322" s="349"/>
      <c r="T322" s="350"/>
      <c r="U322" s="265"/>
      <c r="V322" s="347"/>
      <c r="W322" s="297"/>
      <c r="X322" s="297"/>
      <c r="Y322" s="297"/>
      <c r="Z322" s="298"/>
      <c r="AA322" s="297"/>
      <c r="AB322" s="298"/>
      <c r="AC322" s="298"/>
      <c r="AD322" s="351"/>
      <c r="AE322" s="297"/>
      <c r="AF322" s="297"/>
      <c r="AG322" s="353"/>
      <c r="AH322" s="371"/>
      <c r="AI322" s="350"/>
      <c r="AJ322" s="352"/>
      <c r="AK322" s="350"/>
      <c r="AL322" s="350"/>
      <c r="AM322" s="350"/>
    </row>
    <row r="323" spans="1:39" ht="12.75" customHeight="1" x14ac:dyDescent="0.2">
      <c r="A323" s="1702" t="s">
        <v>278</v>
      </c>
      <c r="B323" s="1703"/>
      <c r="C323" s="1703"/>
      <c r="D323" s="1704"/>
      <c r="E323" s="116"/>
      <c r="F323" s="1708" t="s">
        <v>80</v>
      </c>
      <c r="G323" s="1709"/>
      <c r="H323" s="1709"/>
      <c r="I323" s="1709"/>
      <c r="J323" s="1709"/>
      <c r="K323" s="1709"/>
      <c r="L323" s="1709"/>
      <c r="M323" s="1709"/>
      <c r="N323" s="1709"/>
      <c r="O323" s="1709"/>
      <c r="P323" s="1709"/>
      <c r="Q323" s="1709"/>
      <c r="R323" s="1709"/>
      <c r="S323" s="1709"/>
      <c r="T323" s="1709"/>
      <c r="U323" s="1709"/>
      <c r="V323" s="1709"/>
      <c r="W323" s="1709"/>
      <c r="X323" s="1709"/>
      <c r="Y323" s="1709"/>
      <c r="Z323" s="1709"/>
      <c r="AA323" s="1709"/>
      <c r="AB323" s="1709"/>
      <c r="AC323" s="1709"/>
      <c r="AD323" s="1709"/>
      <c r="AE323" s="1709"/>
      <c r="AF323" s="1709"/>
      <c r="AG323" s="1709"/>
      <c r="AH323" s="1709"/>
      <c r="AI323" s="1709"/>
      <c r="AJ323" s="1709"/>
      <c r="AK323" s="1709"/>
      <c r="AL323" s="1709"/>
      <c r="AM323" s="1710"/>
    </row>
    <row r="324" spans="1:39" ht="12.75" customHeight="1" x14ac:dyDescent="0.2">
      <c r="A324" s="1702" t="s">
        <v>277</v>
      </c>
      <c r="B324" s="1703"/>
      <c r="C324" s="1703"/>
      <c r="D324" s="1704"/>
      <c r="E324" s="116"/>
      <c r="F324" s="1711"/>
      <c r="G324" s="1712"/>
      <c r="H324" s="1712"/>
      <c r="I324" s="1712"/>
      <c r="J324" s="1712"/>
      <c r="K324" s="1712"/>
      <c r="L324" s="1712"/>
      <c r="M324" s="1712"/>
      <c r="N324" s="1712"/>
      <c r="O324" s="1712"/>
      <c r="P324" s="1712"/>
      <c r="Q324" s="1712"/>
      <c r="R324" s="1712"/>
      <c r="S324" s="1712"/>
      <c r="T324" s="1712"/>
      <c r="U324" s="1712"/>
      <c r="V324" s="1712"/>
      <c r="W324" s="1712"/>
      <c r="X324" s="1712"/>
      <c r="Y324" s="1712"/>
      <c r="Z324" s="1712"/>
      <c r="AA324" s="1712"/>
      <c r="AB324" s="1712"/>
      <c r="AC324" s="1712"/>
      <c r="AD324" s="1712"/>
      <c r="AE324" s="1712"/>
      <c r="AF324" s="1712"/>
      <c r="AG324" s="1712"/>
      <c r="AH324" s="1712"/>
      <c r="AI324" s="1712"/>
      <c r="AJ324" s="1712"/>
      <c r="AK324" s="1712"/>
      <c r="AL324" s="1712"/>
      <c r="AM324" s="1713"/>
    </row>
    <row r="325" spans="1:39" ht="12.75" customHeight="1" x14ac:dyDescent="0.2">
      <c r="A325" s="1702" t="s">
        <v>277</v>
      </c>
      <c r="B325" s="1703"/>
      <c r="C325" s="1703"/>
      <c r="D325" s="1704"/>
      <c r="E325" s="116"/>
      <c r="F325" s="1711"/>
      <c r="G325" s="1712"/>
      <c r="H325" s="1712"/>
      <c r="I325" s="1712"/>
      <c r="J325" s="1712"/>
      <c r="K325" s="1712"/>
      <c r="L325" s="1712"/>
      <c r="M325" s="1712"/>
      <c r="N325" s="1712"/>
      <c r="O325" s="1712"/>
      <c r="P325" s="1712"/>
      <c r="Q325" s="1712"/>
      <c r="R325" s="1712"/>
      <c r="S325" s="1712"/>
      <c r="T325" s="1712"/>
      <c r="U325" s="1712"/>
      <c r="V325" s="1712"/>
      <c r="W325" s="1712"/>
      <c r="X325" s="1712"/>
      <c r="Y325" s="1712"/>
      <c r="Z325" s="1712"/>
      <c r="AA325" s="1712"/>
      <c r="AB325" s="1712"/>
      <c r="AC325" s="1712"/>
      <c r="AD325" s="1712"/>
      <c r="AE325" s="1712"/>
      <c r="AF325" s="1712"/>
      <c r="AG325" s="1712"/>
      <c r="AH325" s="1712"/>
      <c r="AI325" s="1712"/>
      <c r="AJ325" s="1712"/>
      <c r="AK325" s="1712"/>
      <c r="AL325" s="1712"/>
      <c r="AM325" s="1713"/>
    </row>
    <row r="326" spans="1:39" ht="12.75" customHeight="1" x14ac:dyDescent="0.2">
      <c r="A326" s="1702" t="s">
        <v>279</v>
      </c>
      <c r="B326" s="1703"/>
      <c r="C326" s="1703"/>
      <c r="D326" s="1704"/>
      <c r="E326" s="116"/>
      <c r="F326" s="1711"/>
      <c r="G326" s="1712"/>
      <c r="H326" s="1712"/>
      <c r="I326" s="1712"/>
      <c r="J326" s="1712"/>
      <c r="K326" s="1712"/>
      <c r="L326" s="1712"/>
      <c r="M326" s="1712"/>
      <c r="N326" s="1712"/>
      <c r="O326" s="1712"/>
      <c r="P326" s="1712"/>
      <c r="Q326" s="1712"/>
      <c r="R326" s="1712"/>
      <c r="S326" s="1712"/>
      <c r="T326" s="1712"/>
      <c r="U326" s="1712"/>
      <c r="V326" s="1712"/>
      <c r="W326" s="1712"/>
      <c r="X326" s="1712"/>
      <c r="Y326" s="1712"/>
      <c r="Z326" s="1712"/>
      <c r="AA326" s="1712"/>
      <c r="AB326" s="1712"/>
      <c r="AC326" s="1712"/>
      <c r="AD326" s="1712"/>
      <c r="AE326" s="1712"/>
      <c r="AF326" s="1712"/>
      <c r="AG326" s="1712"/>
      <c r="AH326" s="1712"/>
      <c r="AI326" s="1712"/>
      <c r="AJ326" s="1712"/>
      <c r="AK326" s="1712"/>
      <c r="AL326" s="1712"/>
      <c r="AM326" s="1713"/>
    </row>
    <row r="327" spans="1:39" ht="12.75" customHeight="1" x14ac:dyDescent="0.2">
      <c r="A327" s="1702" t="s">
        <v>277</v>
      </c>
      <c r="B327" s="1703"/>
      <c r="C327" s="1703"/>
      <c r="D327" s="1704"/>
      <c r="E327" s="116"/>
      <c r="F327" s="1711"/>
      <c r="G327" s="1712"/>
      <c r="H327" s="1712"/>
      <c r="I327" s="1712"/>
      <c r="J327" s="1712"/>
      <c r="K327" s="1712"/>
      <c r="L327" s="1712"/>
      <c r="M327" s="1712"/>
      <c r="N327" s="1712"/>
      <c r="O327" s="1712"/>
      <c r="P327" s="1712"/>
      <c r="Q327" s="1712"/>
      <c r="R327" s="1712"/>
      <c r="S327" s="1712"/>
      <c r="T327" s="1712"/>
      <c r="U327" s="1712"/>
      <c r="V327" s="1712"/>
      <c r="W327" s="1712"/>
      <c r="X327" s="1712"/>
      <c r="Y327" s="1712"/>
      <c r="Z327" s="1712"/>
      <c r="AA327" s="1712"/>
      <c r="AB327" s="1712"/>
      <c r="AC327" s="1712"/>
      <c r="AD327" s="1712"/>
      <c r="AE327" s="1712"/>
      <c r="AF327" s="1712"/>
      <c r="AG327" s="1712"/>
      <c r="AH327" s="1712"/>
      <c r="AI327" s="1712"/>
      <c r="AJ327" s="1712"/>
      <c r="AK327" s="1712"/>
      <c r="AL327" s="1712"/>
      <c r="AM327" s="1713"/>
    </row>
    <row r="328" spans="1:39" ht="12.75" customHeight="1" x14ac:dyDescent="0.2">
      <c r="A328" s="1702" t="s">
        <v>277</v>
      </c>
      <c r="B328" s="1703"/>
      <c r="C328" s="1703"/>
      <c r="D328" s="1704"/>
      <c r="E328" s="116"/>
      <c r="F328" s="1711"/>
      <c r="G328" s="1712"/>
      <c r="H328" s="1712"/>
      <c r="I328" s="1712"/>
      <c r="J328" s="1712"/>
      <c r="K328" s="1712"/>
      <c r="L328" s="1712"/>
      <c r="M328" s="1712"/>
      <c r="N328" s="1712"/>
      <c r="O328" s="1712"/>
      <c r="P328" s="1712"/>
      <c r="Q328" s="1712"/>
      <c r="R328" s="1712"/>
      <c r="S328" s="1712"/>
      <c r="T328" s="1712"/>
      <c r="U328" s="1712"/>
      <c r="V328" s="1712"/>
      <c r="W328" s="1712"/>
      <c r="X328" s="1712"/>
      <c r="Y328" s="1712"/>
      <c r="Z328" s="1712"/>
      <c r="AA328" s="1712"/>
      <c r="AB328" s="1712"/>
      <c r="AC328" s="1712"/>
      <c r="AD328" s="1712"/>
      <c r="AE328" s="1712"/>
      <c r="AF328" s="1712"/>
      <c r="AG328" s="1712"/>
      <c r="AH328" s="1712"/>
      <c r="AI328" s="1712"/>
      <c r="AJ328" s="1712"/>
      <c r="AK328" s="1712"/>
      <c r="AL328" s="1712"/>
      <c r="AM328" s="1713"/>
    </row>
    <row r="329" spans="1:39" ht="12.75" customHeight="1" x14ac:dyDescent="0.2">
      <c r="A329" s="1702" t="s">
        <v>280</v>
      </c>
      <c r="B329" s="1703"/>
      <c r="C329" s="1703"/>
      <c r="D329" s="1704"/>
      <c r="E329" s="116"/>
      <c r="F329" s="1711"/>
      <c r="G329" s="1712"/>
      <c r="H329" s="1712"/>
      <c r="I329" s="1712"/>
      <c r="J329" s="1712"/>
      <c r="K329" s="1712"/>
      <c r="L329" s="1712"/>
      <c r="M329" s="1712"/>
      <c r="N329" s="1712"/>
      <c r="O329" s="1712"/>
      <c r="P329" s="1712"/>
      <c r="Q329" s="1712"/>
      <c r="R329" s="1712"/>
      <c r="S329" s="1712"/>
      <c r="T329" s="1712"/>
      <c r="U329" s="1712"/>
      <c r="V329" s="1712"/>
      <c r="W329" s="1712"/>
      <c r="X329" s="1712"/>
      <c r="Y329" s="1712"/>
      <c r="Z329" s="1712"/>
      <c r="AA329" s="1712"/>
      <c r="AB329" s="1712"/>
      <c r="AC329" s="1712"/>
      <c r="AD329" s="1712"/>
      <c r="AE329" s="1712"/>
      <c r="AF329" s="1712"/>
      <c r="AG329" s="1712"/>
      <c r="AH329" s="1712"/>
      <c r="AI329" s="1712"/>
      <c r="AJ329" s="1712"/>
      <c r="AK329" s="1712"/>
      <c r="AL329" s="1712"/>
      <c r="AM329" s="1713"/>
    </row>
    <row r="330" spans="1:39" ht="12.75" customHeight="1" x14ac:dyDescent="0.2">
      <c r="A330" s="1702" t="s">
        <v>277</v>
      </c>
      <c r="B330" s="1703"/>
      <c r="C330" s="1703"/>
      <c r="D330" s="1704"/>
      <c r="E330" s="116"/>
      <c r="F330" s="1711"/>
      <c r="G330" s="1712"/>
      <c r="H330" s="1712"/>
      <c r="I330" s="1712"/>
      <c r="J330" s="1712"/>
      <c r="K330" s="1712"/>
      <c r="L330" s="1712"/>
      <c r="M330" s="1712"/>
      <c r="N330" s="1712"/>
      <c r="O330" s="1712"/>
      <c r="P330" s="1712"/>
      <c r="Q330" s="1712"/>
      <c r="R330" s="1712"/>
      <c r="S330" s="1712"/>
      <c r="T330" s="1712"/>
      <c r="U330" s="1712"/>
      <c r="V330" s="1712"/>
      <c r="W330" s="1712"/>
      <c r="X330" s="1712"/>
      <c r="Y330" s="1712"/>
      <c r="Z330" s="1712"/>
      <c r="AA330" s="1712"/>
      <c r="AB330" s="1712"/>
      <c r="AC330" s="1712"/>
      <c r="AD330" s="1712"/>
      <c r="AE330" s="1712"/>
      <c r="AF330" s="1712"/>
      <c r="AG330" s="1712"/>
      <c r="AH330" s="1712"/>
      <c r="AI330" s="1712"/>
      <c r="AJ330" s="1712"/>
      <c r="AK330" s="1712"/>
      <c r="AL330" s="1712"/>
      <c r="AM330" s="1713"/>
    </row>
    <row r="331" spans="1:39" ht="12.75" customHeight="1" x14ac:dyDescent="0.2">
      <c r="A331" s="1702" t="s">
        <v>277</v>
      </c>
      <c r="B331" s="1703"/>
      <c r="C331" s="1703"/>
      <c r="D331" s="1704"/>
      <c r="E331" s="116"/>
      <c r="F331" s="1711"/>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K331" s="1712"/>
      <c r="AL331" s="1712"/>
      <c r="AM331" s="1713"/>
    </row>
    <row r="332" spans="1:39" ht="12.75" customHeight="1" x14ac:dyDescent="0.2">
      <c r="A332" s="1702" t="s">
        <v>281</v>
      </c>
      <c r="B332" s="1703"/>
      <c r="C332" s="1703"/>
      <c r="D332" s="1704"/>
      <c r="E332" s="116"/>
      <c r="F332" s="1711"/>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1712"/>
      <c r="AL332" s="1712"/>
      <c r="AM332" s="1713"/>
    </row>
    <row r="333" spans="1:39" ht="12.75" customHeight="1" x14ac:dyDescent="0.2">
      <c r="A333" s="1702" t="s">
        <v>277</v>
      </c>
      <c r="B333" s="1703"/>
      <c r="C333" s="1703"/>
      <c r="D333" s="1704"/>
      <c r="E333" s="116"/>
      <c r="F333" s="1711"/>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1712"/>
      <c r="AL333" s="1712"/>
      <c r="AM333" s="1713"/>
    </row>
    <row r="334" spans="1:39" ht="12.75" customHeight="1" x14ac:dyDescent="0.2">
      <c r="A334" s="1702" t="s">
        <v>277</v>
      </c>
      <c r="B334" s="1703"/>
      <c r="C334" s="1703"/>
      <c r="D334" s="1704"/>
      <c r="E334" s="116"/>
      <c r="F334" s="1711"/>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1712"/>
      <c r="AL334" s="1712"/>
      <c r="AM334" s="1713"/>
    </row>
    <row r="335" spans="1:39" ht="12.75" customHeight="1" x14ac:dyDescent="0.2">
      <c r="A335" s="1702" t="s">
        <v>282</v>
      </c>
      <c r="B335" s="1703"/>
      <c r="C335" s="1703"/>
      <c r="D335" s="1704"/>
      <c r="E335" s="116"/>
      <c r="F335" s="1711"/>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1712"/>
      <c r="AL335" s="1712"/>
      <c r="AM335" s="1713"/>
    </row>
    <row r="336" spans="1:39" ht="12.75" customHeight="1" x14ac:dyDescent="0.2">
      <c r="A336" s="1702" t="s">
        <v>277</v>
      </c>
      <c r="B336" s="1703"/>
      <c r="C336" s="1703"/>
      <c r="D336" s="1704"/>
      <c r="E336" s="116"/>
      <c r="F336" s="1711"/>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1712"/>
      <c r="AL336" s="1712"/>
      <c r="AM336" s="1713"/>
    </row>
    <row r="337" spans="1:39" ht="12.75" customHeight="1" x14ac:dyDescent="0.2">
      <c r="A337" s="1702" t="s">
        <v>277</v>
      </c>
      <c r="B337" s="1703"/>
      <c r="C337" s="1703"/>
      <c r="D337" s="1704"/>
      <c r="E337" s="116"/>
      <c r="F337" s="1711"/>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1712"/>
      <c r="AL337" s="1712"/>
      <c r="AM337" s="1713"/>
    </row>
    <row r="338" spans="1:39" ht="12.75" customHeight="1" x14ac:dyDescent="0.2">
      <c r="A338" s="1702" t="s">
        <v>283</v>
      </c>
      <c r="B338" s="1703"/>
      <c r="C338" s="1703"/>
      <c r="D338" s="1704"/>
      <c r="E338" s="116"/>
      <c r="F338" s="1711"/>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1712"/>
      <c r="AL338" s="1712"/>
      <c r="AM338" s="1713"/>
    </row>
    <row r="339" spans="1:39" ht="12.75" customHeight="1" x14ac:dyDescent="0.2">
      <c r="A339" s="1702" t="s">
        <v>277</v>
      </c>
      <c r="B339" s="1703"/>
      <c r="C339" s="1703"/>
      <c r="D339" s="1704"/>
      <c r="E339" s="116"/>
      <c r="F339" s="1711"/>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1712"/>
      <c r="AL339" s="1712"/>
      <c r="AM339" s="1713"/>
    </row>
    <row r="340" spans="1:39" ht="12.75" customHeight="1" x14ac:dyDescent="0.2">
      <c r="A340" s="536"/>
      <c r="B340" s="537"/>
      <c r="C340" s="537"/>
      <c r="D340" s="542"/>
      <c r="E340" s="116"/>
      <c r="F340" s="1711"/>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1712"/>
      <c r="AL340" s="1712"/>
      <c r="AM340" s="1713"/>
    </row>
    <row r="341" spans="1:39" ht="12.75" customHeight="1" x14ac:dyDescent="0.2">
      <c r="A341" s="536"/>
      <c r="B341" s="537"/>
      <c r="C341" s="537"/>
      <c r="D341" s="542"/>
      <c r="E341" s="116"/>
      <c r="F341" s="1711"/>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1712"/>
      <c r="AL341" s="1712"/>
      <c r="AM341" s="1713"/>
    </row>
    <row r="342" spans="1:39" ht="12.75" customHeight="1" x14ac:dyDescent="0.2">
      <c r="A342" s="1702" t="s">
        <v>284</v>
      </c>
      <c r="B342" s="1703"/>
      <c r="C342" s="1703"/>
      <c r="D342" s="1704"/>
      <c r="E342" s="116"/>
      <c r="F342" s="1711"/>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1712"/>
      <c r="AL342" s="1712"/>
      <c r="AM342" s="1713"/>
    </row>
    <row r="343" spans="1:39" ht="12.75" customHeight="1" x14ac:dyDescent="0.2">
      <c r="A343" s="1702" t="s">
        <v>277</v>
      </c>
      <c r="B343" s="1703"/>
      <c r="C343" s="1703"/>
      <c r="D343" s="1704"/>
      <c r="E343" s="116"/>
      <c r="F343" s="1711"/>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1712"/>
      <c r="AL343" s="1712"/>
      <c r="AM343" s="1713"/>
    </row>
    <row r="344" spans="1:39" ht="12.75" customHeight="1" x14ac:dyDescent="0.2">
      <c r="A344" s="1702" t="s">
        <v>277</v>
      </c>
      <c r="B344" s="1703"/>
      <c r="C344" s="1703"/>
      <c r="D344" s="1704"/>
      <c r="E344" s="116"/>
      <c r="F344" s="1711"/>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1712"/>
      <c r="AL344" s="1712"/>
      <c r="AM344" s="1713"/>
    </row>
    <row r="345" spans="1:39" ht="12.75" customHeight="1" x14ac:dyDescent="0.2">
      <c r="A345" s="1702" t="s">
        <v>285</v>
      </c>
      <c r="B345" s="1703"/>
      <c r="C345" s="1703"/>
      <c r="D345" s="1704"/>
      <c r="E345" s="116"/>
      <c r="F345" s="1711"/>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1712"/>
      <c r="AL345" s="1712"/>
      <c r="AM345" s="1713"/>
    </row>
    <row r="346" spans="1:39" ht="13.5" customHeight="1" thickBot="1" x14ac:dyDescent="0.25">
      <c r="A346" s="1702" t="s">
        <v>277</v>
      </c>
      <c r="B346" s="1703"/>
      <c r="C346" s="1703"/>
      <c r="D346" s="1704"/>
      <c r="E346" s="116"/>
      <c r="F346" s="1714"/>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1715"/>
      <c r="AL346" s="1715"/>
      <c r="AM346" s="1716"/>
    </row>
    <row r="347" spans="1:39" x14ac:dyDescent="0.2">
      <c r="A347" s="1702" t="s">
        <v>277</v>
      </c>
      <c r="B347" s="1703"/>
      <c r="C347" s="1703"/>
      <c r="D347" s="1704"/>
      <c r="E347" s="116"/>
      <c r="F347" s="444"/>
      <c r="G347" s="445"/>
      <c r="H347" s="446"/>
      <c r="I347" s="447"/>
      <c r="J347" s="447"/>
      <c r="K347" s="448"/>
      <c r="L347" s="447"/>
      <c r="M347" s="448"/>
      <c r="N347" s="448"/>
      <c r="O347" s="449"/>
      <c r="P347" s="445"/>
      <c r="Q347" s="448"/>
      <c r="R347" s="449"/>
      <c r="S347" s="343"/>
      <c r="T347" s="344"/>
      <c r="U347" s="444"/>
      <c r="V347" s="445"/>
      <c r="W347" s="446"/>
      <c r="X347" s="446"/>
      <c r="Y347" s="446"/>
      <c r="Z347" s="448"/>
      <c r="AA347" s="446"/>
      <c r="AB347" s="448"/>
      <c r="AC347" s="448"/>
      <c r="AD347" s="450"/>
      <c r="AE347" s="451"/>
      <c r="AF347" s="446"/>
      <c r="AG347" s="285"/>
      <c r="AH347" s="368"/>
      <c r="AI347" s="344"/>
      <c r="AJ347" s="270"/>
      <c r="AK347" s="344"/>
      <c r="AL347" s="344"/>
      <c r="AM347" s="344"/>
    </row>
    <row r="348" spans="1:39" x14ac:dyDescent="0.2">
      <c r="A348" s="1702" t="s">
        <v>286</v>
      </c>
      <c r="B348" s="1703"/>
      <c r="C348" s="1703"/>
      <c r="D348" s="1704"/>
      <c r="E348" s="116"/>
      <c r="F348" s="444"/>
      <c r="G348" s="445"/>
      <c r="H348" s="446"/>
      <c r="I348" s="447"/>
      <c r="J348" s="447"/>
      <c r="K348" s="448"/>
      <c r="L348" s="447"/>
      <c r="M348" s="448"/>
      <c r="N348" s="448"/>
      <c r="O348" s="449"/>
      <c r="P348" s="445"/>
      <c r="Q348" s="448"/>
      <c r="R348" s="449"/>
      <c r="S348" s="343"/>
      <c r="T348" s="344"/>
      <c r="U348" s="444"/>
      <c r="V348" s="445"/>
      <c r="W348" s="446"/>
      <c r="X348" s="446"/>
      <c r="Y348" s="446"/>
      <c r="Z348" s="448"/>
      <c r="AA348" s="446"/>
      <c r="AB348" s="448"/>
      <c r="AC348" s="448"/>
      <c r="AD348" s="450"/>
      <c r="AE348" s="451"/>
      <c r="AF348" s="446"/>
      <c r="AG348" s="285"/>
      <c r="AH348" s="368"/>
      <c r="AI348" s="344"/>
      <c r="AJ348" s="270"/>
      <c r="AK348" s="344"/>
      <c r="AL348" s="344"/>
      <c r="AM348" s="344"/>
    </row>
    <row r="349" spans="1:39" x14ac:dyDescent="0.2">
      <c r="A349" s="1702" t="s">
        <v>277</v>
      </c>
      <c r="B349" s="1703"/>
      <c r="C349" s="1703"/>
      <c r="D349" s="1704"/>
      <c r="E349" s="116"/>
      <c r="F349" s="444"/>
      <c r="G349" s="445"/>
      <c r="H349" s="446"/>
      <c r="I349" s="447"/>
      <c r="J349" s="447"/>
      <c r="K349" s="448"/>
      <c r="L349" s="447"/>
      <c r="M349" s="448"/>
      <c r="N349" s="448"/>
      <c r="O349" s="449"/>
      <c r="P349" s="445"/>
      <c r="Q349" s="448"/>
      <c r="R349" s="449"/>
      <c r="S349" s="343"/>
      <c r="T349" s="344"/>
      <c r="U349" s="444"/>
      <c r="V349" s="445"/>
      <c r="W349" s="446"/>
      <c r="X349" s="446"/>
      <c r="Y349" s="446"/>
      <c r="Z349" s="448"/>
      <c r="AA349" s="446"/>
      <c r="AB349" s="448"/>
      <c r="AC349" s="448"/>
      <c r="AD349" s="450"/>
      <c r="AE349" s="451"/>
      <c r="AF349" s="446"/>
      <c r="AG349" s="285"/>
      <c r="AH349" s="368"/>
      <c r="AI349" s="344"/>
      <c r="AJ349" s="270"/>
      <c r="AK349" s="344"/>
      <c r="AL349" s="344"/>
      <c r="AM349" s="344"/>
    </row>
    <row r="350" spans="1:39" x14ac:dyDescent="0.2">
      <c r="A350" s="1702" t="s">
        <v>277</v>
      </c>
      <c r="B350" s="1703"/>
      <c r="C350" s="1703"/>
      <c r="D350" s="1704"/>
      <c r="E350" s="116"/>
      <c r="F350" s="444"/>
      <c r="G350" s="445"/>
      <c r="H350" s="446"/>
      <c r="I350" s="447"/>
      <c r="J350" s="447"/>
      <c r="K350" s="448"/>
      <c r="L350" s="447"/>
      <c r="M350" s="448"/>
      <c r="N350" s="448"/>
      <c r="O350" s="449"/>
      <c r="P350" s="445"/>
      <c r="Q350" s="448"/>
      <c r="R350" s="449"/>
      <c r="S350" s="343"/>
      <c r="T350" s="344"/>
      <c r="U350" s="444"/>
      <c r="V350" s="445"/>
      <c r="W350" s="446"/>
      <c r="X350" s="446"/>
      <c r="Y350" s="446"/>
      <c r="Z350" s="448"/>
      <c r="AA350" s="446"/>
      <c r="AB350" s="448"/>
      <c r="AC350" s="448"/>
      <c r="AD350" s="450"/>
      <c r="AE350" s="451"/>
      <c r="AF350" s="446"/>
      <c r="AG350" s="285"/>
      <c r="AH350" s="368"/>
      <c r="AI350" s="344"/>
      <c r="AJ350" s="270"/>
      <c r="AK350" s="344"/>
      <c r="AL350" s="344"/>
      <c r="AM350" s="344"/>
    </row>
    <row r="351" spans="1:39" x14ac:dyDescent="0.2">
      <c r="A351" s="1702" t="s">
        <v>6</v>
      </c>
      <c r="B351" s="1703"/>
      <c r="C351" s="1703"/>
      <c r="D351" s="1704"/>
      <c r="E351" s="116"/>
      <c r="F351" s="444"/>
      <c r="G351" s="445"/>
      <c r="H351" s="446"/>
      <c r="I351" s="447"/>
      <c r="J351" s="447"/>
      <c r="K351" s="448"/>
      <c r="L351" s="447"/>
      <c r="M351" s="448"/>
      <c r="N351" s="448"/>
      <c r="O351" s="449"/>
      <c r="P351" s="445"/>
      <c r="Q351" s="448"/>
      <c r="R351" s="449"/>
      <c r="S351" s="343"/>
      <c r="T351" s="344"/>
      <c r="U351" s="444"/>
      <c r="V351" s="445"/>
      <c r="W351" s="446"/>
      <c r="X351" s="446"/>
      <c r="Y351" s="446"/>
      <c r="Z351" s="448"/>
      <c r="AA351" s="446"/>
      <c r="AB351" s="448"/>
      <c r="AC351" s="448"/>
      <c r="AD351" s="450"/>
      <c r="AE351" s="451"/>
      <c r="AF351" s="446"/>
      <c r="AG351" s="285"/>
      <c r="AH351" s="368"/>
      <c r="AI351" s="344"/>
      <c r="AJ351" s="270"/>
      <c r="AK351" s="344"/>
      <c r="AL351" s="344"/>
      <c r="AM351" s="344"/>
    </row>
    <row r="352" spans="1:39" x14ac:dyDescent="0.2">
      <c r="A352" s="441"/>
      <c r="B352" s="442"/>
      <c r="C352" s="442"/>
      <c r="D352" s="443"/>
      <c r="E352" s="116"/>
      <c r="F352" s="444"/>
      <c r="G352" s="445"/>
      <c r="H352" s="446"/>
      <c r="I352" s="447"/>
      <c r="J352" s="447"/>
      <c r="K352" s="448"/>
      <c r="L352" s="447"/>
      <c r="M352" s="448"/>
      <c r="N352" s="448"/>
      <c r="O352" s="449"/>
      <c r="P352" s="445"/>
      <c r="Q352" s="448"/>
      <c r="R352" s="449"/>
      <c r="S352" s="343"/>
      <c r="T352" s="344"/>
      <c r="U352" s="444"/>
      <c r="V352" s="445"/>
      <c r="W352" s="446"/>
      <c r="X352" s="446"/>
      <c r="Y352" s="446"/>
      <c r="Z352" s="448"/>
      <c r="AA352" s="446"/>
      <c r="AB352" s="448"/>
      <c r="AC352" s="448"/>
      <c r="AD352" s="450"/>
      <c r="AE352" s="451"/>
      <c r="AF352" s="446"/>
      <c r="AG352" s="285"/>
      <c r="AH352" s="368"/>
      <c r="AI352" s="344"/>
      <c r="AJ352" s="270"/>
      <c r="AK352" s="344"/>
      <c r="AL352" s="344"/>
      <c r="AM352" s="344"/>
    </row>
    <row r="353" spans="1:39" ht="13.5" thickBot="1" x14ac:dyDescent="0.25">
      <c r="A353" s="1705"/>
      <c r="B353" s="1706"/>
      <c r="C353" s="1706"/>
      <c r="D353" s="1707"/>
      <c r="E353" s="168"/>
      <c r="F353" s="354"/>
      <c r="G353" s="355"/>
      <c r="H353" s="356"/>
      <c r="I353" s="356"/>
      <c r="J353" s="356"/>
      <c r="K353" s="357"/>
      <c r="L353" s="356"/>
      <c r="M353" s="357"/>
      <c r="N353" s="357"/>
      <c r="O353" s="358"/>
      <c r="P353" s="357"/>
      <c r="Q353" s="357"/>
      <c r="R353" s="358"/>
      <c r="S353" s="359"/>
      <c r="T353" s="360"/>
      <c r="U353" s="354"/>
      <c r="V353" s="355"/>
      <c r="W353" s="356"/>
      <c r="X353" s="356"/>
      <c r="Y353" s="356"/>
      <c r="Z353" s="357"/>
      <c r="AA353" s="356"/>
      <c r="AB353" s="357"/>
      <c r="AC353" s="357"/>
      <c r="AD353" s="361"/>
      <c r="AE353" s="356"/>
      <c r="AF353" s="356"/>
      <c r="AG353" s="362"/>
      <c r="AH353" s="372"/>
      <c r="AI353" s="360"/>
      <c r="AJ353" s="363"/>
      <c r="AK353" s="360"/>
      <c r="AL353" s="360"/>
      <c r="AM353" s="360"/>
    </row>
    <row r="354" spans="1:39" ht="19.5" customHeight="1" thickBot="1" x14ac:dyDescent="0.25">
      <c r="A354" s="1699" t="s">
        <v>4</v>
      </c>
      <c r="B354" s="1700"/>
      <c r="C354" s="1700"/>
      <c r="D354" s="1700"/>
      <c r="E354" s="1701"/>
      <c r="F354" s="264"/>
      <c r="G354" s="328"/>
      <c r="H354" s="364"/>
      <c r="I354" s="364"/>
      <c r="J354" s="328"/>
      <c r="K354" s="327"/>
      <c r="L354" s="365"/>
      <c r="M354" s="365"/>
      <c r="N354" s="328"/>
      <c r="O354" s="327"/>
      <c r="P354" s="328"/>
      <c r="Q354" s="328"/>
      <c r="R354" s="327"/>
      <c r="S354" s="366"/>
      <c r="T354" s="367"/>
      <c r="U354" s="264"/>
      <c r="V354" s="328"/>
      <c r="W354" s="364"/>
      <c r="X354" s="364"/>
      <c r="Y354" s="328"/>
      <c r="Z354" s="327"/>
      <c r="AA354" s="365"/>
      <c r="AB354" s="365"/>
      <c r="AC354" s="328"/>
      <c r="AD354" s="327"/>
      <c r="AE354" s="328"/>
      <c r="AF354" s="328"/>
      <c r="AG354" s="366"/>
      <c r="AH354" s="373"/>
      <c r="AI354" s="367"/>
      <c r="AJ354" s="367"/>
      <c r="AK354" s="367"/>
      <c r="AL354" s="367"/>
      <c r="AM354" s="367"/>
    </row>
  </sheetData>
  <mergeCells count="255">
    <mergeCell ref="A288:D288"/>
    <mergeCell ref="A96:G96"/>
    <mergeCell ref="A97:G97"/>
    <mergeCell ref="AL232:AM232"/>
    <mergeCell ref="AL316:AM316"/>
    <mergeCell ref="A306:AM306"/>
    <mergeCell ref="A308:AM308"/>
    <mergeCell ref="A310:AM310"/>
    <mergeCell ref="AL13:AM13"/>
    <mergeCell ref="AL76:AM76"/>
    <mergeCell ref="AL189:AM189"/>
    <mergeCell ref="AL107:AM107"/>
    <mergeCell ref="A13:E14"/>
    <mergeCell ref="F13:T13"/>
    <mergeCell ref="A35:D35"/>
    <mergeCell ref="A36:D36"/>
    <mergeCell ref="A181:AM181"/>
    <mergeCell ref="A183:AM183"/>
    <mergeCell ref="A223:AM223"/>
    <mergeCell ref="A225:AM225"/>
    <mergeCell ref="A227:AM227"/>
    <mergeCell ref="A220:G220"/>
    <mergeCell ref="A221:G221"/>
    <mergeCell ref="AJ273:AK273"/>
    <mergeCell ref="A303:G303"/>
    <mergeCell ref="A304:G304"/>
    <mergeCell ref="A323:D323"/>
    <mergeCell ref="A324:D324"/>
    <mergeCell ref="A325:D325"/>
    <mergeCell ref="A326:D326"/>
    <mergeCell ref="A327:D327"/>
    <mergeCell ref="A299:E299"/>
    <mergeCell ref="A290:D290"/>
    <mergeCell ref="A291:D291"/>
    <mergeCell ref="A292:D292"/>
    <mergeCell ref="A293:D293"/>
    <mergeCell ref="A294:D294"/>
    <mergeCell ref="A295:D295"/>
    <mergeCell ref="A297:D297"/>
    <mergeCell ref="A296:D296"/>
    <mergeCell ref="A335:D335"/>
    <mergeCell ref="A336:D336"/>
    <mergeCell ref="A337:D337"/>
    <mergeCell ref="A338:D338"/>
    <mergeCell ref="A328:D328"/>
    <mergeCell ref="A329:D329"/>
    <mergeCell ref="A311:AK311"/>
    <mergeCell ref="A316:E317"/>
    <mergeCell ref="F316:T316"/>
    <mergeCell ref="U316:AI316"/>
    <mergeCell ref="AJ316:AK316"/>
    <mergeCell ref="A320:D320"/>
    <mergeCell ref="A321:D321"/>
    <mergeCell ref="F323:AM346"/>
    <mergeCell ref="AJ107:AK107"/>
    <mergeCell ref="AL273:AM273"/>
    <mergeCell ref="A87:D87"/>
    <mergeCell ref="A92:AH92"/>
    <mergeCell ref="A199:D199"/>
    <mergeCell ref="A354:E354"/>
    <mergeCell ref="A322:D322"/>
    <mergeCell ref="A353:D353"/>
    <mergeCell ref="A330:D330"/>
    <mergeCell ref="A331:D331"/>
    <mergeCell ref="A339:D339"/>
    <mergeCell ref="A342:D342"/>
    <mergeCell ref="A343:D343"/>
    <mergeCell ref="A344:D344"/>
    <mergeCell ref="A345:D345"/>
    <mergeCell ref="A346:D346"/>
    <mergeCell ref="A347:D347"/>
    <mergeCell ref="A349:D349"/>
    <mergeCell ref="A350:D350"/>
    <mergeCell ref="A351:D351"/>
    <mergeCell ref="A348:D348"/>
    <mergeCell ref="A332:D332"/>
    <mergeCell ref="A333:D333"/>
    <mergeCell ref="A334:D334"/>
    <mergeCell ref="U273:AI273"/>
    <mergeCell ref="A278:D278"/>
    <mergeCell ref="A261:G261"/>
    <mergeCell ref="A140:D140"/>
    <mergeCell ref="A141:D141"/>
    <mergeCell ref="A142:D142"/>
    <mergeCell ref="A144:D144"/>
    <mergeCell ref="A145:D145"/>
    <mergeCell ref="A166:D166"/>
    <mergeCell ref="A265:AM265"/>
    <mergeCell ref="A267:AM267"/>
    <mergeCell ref="AJ189:AK189"/>
    <mergeCell ref="U189:AI189"/>
    <mergeCell ref="A150:D150"/>
    <mergeCell ref="A149:D149"/>
    <mergeCell ref="A164:D164"/>
    <mergeCell ref="A157:D157"/>
    <mergeCell ref="A158:D158"/>
    <mergeCell ref="A159:D159"/>
    <mergeCell ref="A160:D160"/>
    <mergeCell ref="A155:D155"/>
    <mergeCell ref="A156:D156"/>
    <mergeCell ref="A148:D148"/>
    <mergeCell ref="A171:E171"/>
    <mergeCell ref="A85:D85"/>
    <mergeCell ref="A81:D81"/>
    <mergeCell ref="A83:D83"/>
    <mergeCell ref="A84:D84"/>
    <mergeCell ref="A42:D42"/>
    <mergeCell ref="A52:D52"/>
    <mergeCell ref="A53:D53"/>
    <mergeCell ref="A43:D43"/>
    <mergeCell ref="A20:D20"/>
    <mergeCell ref="A27:D27"/>
    <mergeCell ref="A28:D28"/>
    <mergeCell ref="A22:D22"/>
    <mergeCell ref="A59:AH59"/>
    <mergeCell ref="A54:D54"/>
    <mergeCell ref="A57:E57"/>
    <mergeCell ref="U76:AI76"/>
    <mergeCell ref="A80:D80"/>
    <mergeCell ref="A66:AM66"/>
    <mergeCell ref="A68:AM68"/>
    <mergeCell ref="A70:AM70"/>
    <mergeCell ref="A50:D50"/>
    <mergeCell ref="A63:G63"/>
    <mergeCell ref="A64:G64"/>
    <mergeCell ref="A60:AH60"/>
    <mergeCell ref="A125:D125"/>
    <mergeCell ref="A126:D126"/>
    <mergeCell ref="A127:D127"/>
    <mergeCell ref="A202:D202"/>
    <mergeCell ref="A203:D203"/>
    <mergeCell ref="A114:D114"/>
    <mergeCell ref="A115:D115"/>
    <mergeCell ref="A86:D86"/>
    <mergeCell ref="A91:E91"/>
    <mergeCell ref="A110:D110"/>
    <mergeCell ref="A98:AM98"/>
    <mergeCell ref="A100:AM100"/>
    <mergeCell ref="A102:AM102"/>
    <mergeCell ref="A194:D194"/>
    <mergeCell ref="A195:D195"/>
    <mergeCell ref="U107:AI107"/>
    <mergeCell ref="A107:E108"/>
    <mergeCell ref="A151:D151"/>
    <mergeCell ref="A169:D169"/>
    <mergeCell ref="A167:D167"/>
    <mergeCell ref="A162:D162"/>
    <mergeCell ref="A163:D163"/>
    <mergeCell ref="A88:D88"/>
    <mergeCell ref="A113:D113"/>
    <mergeCell ref="A289:D289"/>
    <mergeCell ref="A237:D237"/>
    <mergeCell ref="A248:D248"/>
    <mergeCell ref="A249:D249"/>
    <mergeCell ref="A241:D241"/>
    <mergeCell ref="A242:D242"/>
    <mergeCell ref="A243:D243"/>
    <mergeCell ref="A244:D244"/>
    <mergeCell ref="A245:D245"/>
    <mergeCell ref="A258:E258"/>
    <mergeCell ref="A256:D256"/>
    <mergeCell ref="A280:D280"/>
    <mergeCell ref="A260:G260"/>
    <mergeCell ref="A273:E274"/>
    <mergeCell ref="F273:T273"/>
    <mergeCell ref="A284:D284"/>
    <mergeCell ref="A285:D285"/>
    <mergeCell ref="A255:D255"/>
    <mergeCell ref="A247:D247"/>
    <mergeCell ref="A277:D277"/>
    <mergeCell ref="A282:D282"/>
    <mergeCell ref="A283:D283"/>
    <mergeCell ref="A286:D286"/>
    <mergeCell ref="A287:D287"/>
    <mergeCell ref="A205:D205"/>
    <mergeCell ref="A197:D197"/>
    <mergeCell ref="A198:D198"/>
    <mergeCell ref="A200:D200"/>
    <mergeCell ref="A250:D250"/>
    <mergeCell ref="A251:D251"/>
    <mergeCell ref="A252:D252"/>
    <mergeCell ref="A253:D253"/>
    <mergeCell ref="A254:D254"/>
    <mergeCell ref="A118:D118"/>
    <mergeCell ref="AJ232:AK232"/>
    <mergeCell ref="A246:D246"/>
    <mergeCell ref="A240:D240"/>
    <mergeCell ref="A239:D239"/>
    <mergeCell ref="A236:D236"/>
    <mergeCell ref="F232:T232"/>
    <mergeCell ref="U232:AI232"/>
    <mergeCell ref="A232:E233"/>
    <mergeCell ref="A139:D139"/>
    <mergeCell ref="A212:AH212"/>
    <mergeCell ref="A213:AH213"/>
    <mergeCell ref="A161:D161"/>
    <mergeCell ref="A204:D204"/>
    <mergeCell ref="A189:E190"/>
    <mergeCell ref="A211:E211"/>
    <mergeCell ref="A208:D208"/>
    <mergeCell ref="A207:D207"/>
    <mergeCell ref="A179:AM179"/>
    <mergeCell ref="A176:G176"/>
    <mergeCell ref="A206:D206"/>
    <mergeCell ref="A201:D201"/>
    <mergeCell ref="A177:G177"/>
    <mergeCell ref="F189:T189"/>
    <mergeCell ref="AJ13:AK13"/>
    <mergeCell ref="A44:D44"/>
    <mergeCell ref="A45:D45"/>
    <mergeCell ref="A46:D46"/>
    <mergeCell ref="A281:D281"/>
    <mergeCell ref="A152:D152"/>
    <mergeCell ref="A153:D153"/>
    <mergeCell ref="A154:D154"/>
    <mergeCell ref="F107:T107"/>
    <mergeCell ref="A116:D116"/>
    <mergeCell ref="A263:AM263"/>
    <mergeCell ref="A132:D132"/>
    <mergeCell ref="A133:D133"/>
    <mergeCell ref="A134:D134"/>
    <mergeCell ref="A135:D135"/>
    <mergeCell ref="A138:D138"/>
    <mergeCell ref="A147:D147"/>
    <mergeCell ref="A130:D130"/>
    <mergeCell ref="A131:D131"/>
    <mergeCell ref="A117:D117"/>
    <mergeCell ref="A119:D119"/>
    <mergeCell ref="A122:D122"/>
    <mergeCell ref="A123:D123"/>
    <mergeCell ref="A124:D124"/>
    <mergeCell ref="A62:AH62"/>
    <mergeCell ref="AJ76:AK76"/>
    <mergeCell ref="A76:E77"/>
    <mergeCell ref="F76:T76"/>
    <mergeCell ref="A1:G1"/>
    <mergeCell ref="A2:G2"/>
    <mergeCell ref="A16:D16"/>
    <mergeCell ref="A21:D21"/>
    <mergeCell ref="A24:D24"/>
    <mergeCell ref="A25:D25"/>
    <mergeCell ref="A37:D37"/>
    <mergeCell ref="A51:D51"/>
    <mergeCell ref="A19:D19"/>
    <mergeCell ref="A32:D32"/>
    <mergeCell ref="A41:D41"/>
    <mergeCell ref="A23:D23"/>
    <mergeCell ref="A29:D29"/>
    <mergeCell ref="A33:D33"/>
    <mergeCell ref="A34:D34"/>
    <mergeCell ref="A4:AM4"/>
    <mergeCell ref="A6:AM6"/>
    <mergeCell ref="A8:AM8"/>
    <mergeCell ref="U13:AI13"/>
    <mergeCell ref="A26:D26"/>
  </mergeCells>
  <printOptions horizontalCentered="1"/>
  <pageMargins left="0.39370078740157483" right="0.35433070866141736" top="0.70866141732283472" bottom="0.59055118110236227" header="0" footer="0"/>
  <pageSetup paperSize="9" scale="27" orientation="landscape" r:id="rId1"/>
  <headerFooter alignWithMargins="0"/>
  <rowBreaks count="6" manualBreakCount="6">
    <brk id="62" max="38" man="1"/>
    <brk id="95" max="38" man="1"/>
    <brk id="174" max="38" man="1"/>
    <brk id="218" max="38" man="1"/>
    <brk id="259" max="38" man="1"/>
    <brk id="302" max="38" man="1"/>
  </rowBreaks>
  <ignoredErrors>
    <ignoredError sqref="O83:O86 AD83:AD86 O117:O147 AD117 O239:O256 AD239:AD256 O19:O22 AD19 O159:O169 AD149:AD169 AD148 AD135:AD147 O87:O89 AD87:AD88 O25:O54 AD29:AD54 AD20:AD23 AD25:AD28 O23 O148:O158 AD119:AD133" formulaRange="1"/>
    <ignoredError sqref="O110:O112 AD110:AD112 AK239:AK256 AL110 AI20 R24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379"/>
  <sheetViews>
    <sheetView showGridLines="0" view="pageBreakPreview" zoomScale="68" zoomScaleNormal="75" zoomScaleSheetLayoutView="68" workbookViewId="0">
      <selection activeCell="A18" sqref="A18"/>
    </sheetView>
  </sheetViews>
  <sheetFormatPr baseColWidth="10" defaultRowHeight="12.75" x14ac:dyDescent="0.2"/>
  <cols>
    <col min="1" max="1" width="102.140625" style="83" customWidth="1"/>
    <col min="2" max="2" width="16.28515625" style="83" customWidth="1"/>
    <col min="3" max="3" width="16" style="83" customWidth="1"/>
    <col min="4" max="4" width="15.85546875" style="83" customWidth="1"/>
    <col min="5" max="5" width="17.7109375" style="83" customWidth="1"/>
    <col min="6" max="6" width="15.5703125" style="83" customWidth="1"/>
    <col min="7" max="7" width="17.42578125" style="83" customWidth="1"/>
    <col min="8" max="8" width="15.28515625" style="83" customWidth="1"/>
    <col min="9" max="9" width="17.28515625" style="83" customWidth="1"/>
    <col min="10" max="10" width="14.85546875" style="83" customWidth="1"/>
    <col min="11" max="12" width="11.42578125" style="83"/>
    <col min="13" max="13" width="12.7109375" style="83" bestFit="1" customWidth="1"/>
    <col min="14" max="16384" width="11.42578125" style="83"/>
  </cols>
  <sheetData>
    <row r="1" spans="1:10" x14ac:dyDescent="0.2">
      <c r="A1" s="1647" t="s">
        <v>217</v>
      </c>
      <c r="B1" s="1647"/>
      <c r="C1" s="1647"/>
      <c r="D1" s="1647"/>
      <c r="E1" s="1647"/>
      <c r="F1" s="1647"/>
      <c r="G1" s="1647"/>
    </row>
    <row r="2" spans="1:10" x14ac:dyDescent="0.2">
      <c r="A2" s="1647" t="s">
        <v>428</v>
      </c>
      <c r="B2" s="1647"/>
      <c r="C2" s="1647"/>
      <c r="D2" s="1647"/>
      <c r="E2" s="1647"/>
      <c r="F2" s="1647"/>
      <c r="G2" s="1647"/>
    </row>
    <row r="3" spans="1:10" x14ac:dyDescent="0.2">
      <c r="A3" s="636"/>
      <c r="B3" s="636"/>
      <c r="C3" s="636"/>
      <c r="D3" s="636"/>
      <c r="E3" s="636"/>
      <c r="F3" s="636"/>
      <c r="G3" s="636"/>
    </row>
    <row r="4" spans="1:10" ht="24" customHeight="1" x14ac:dyDescent="0.45">
      <c r="A4" s="1645" t="s">
        <v>619</v>
      </c>
      <c r="B4" s="1645"/>
      <c r="C4" s="1645"/>
      <c r="D4" s="1645"/>
      <c r="E4" s="1645"/>
      <c r="F4" s="1645"/>
      <c r="G4" s="1645"/>
      <c r="H4" s="1645"/>
      <c r="I4" s="1645"/>
      <c r="J4" s="1645"/>
    </row>
    <row r="5" spans="1:10" ht="9" customHeight="1" x14ac:dyDescent="0.45">
      <c r="A5" s="683"/>
      <c r="B5" s="683"/>
      <c r="C5" s="683"/>
      <c r="D5" s="683"/>
      <c r="E5" s="683"/>
      <c r="F5" s="683"/>
      <c r="G5" s="683"/>
      <c r="H5" s="683"/>
      <c r="I5" s="683"/>
      <c r="J5" s="683"/>
    </row>
    <row r="6" spans="1:10" ht="18.75" customHeight="1" x14ac:dyDescent="0.25">
      <c r="A6" s="1674" t="s">
        <v>597</v>
      </c>
      <c r="B6" s="1674"/>
      <c r="C6" s="1674"/>
      <c r="D6" s="1674"/>
      <c r="E6" s="1674"/>
      <c r="F6" s="1674"/>
      <c r="G6" s="1674"/>
      <c r="H6" s="1674"/>
      <c r="I6" s="1674"/>
      <c r="J6" s="1674"/>
    </row>
    <row r="7" spans="1:10" ht="15.75" x14ac:dyDescent="0.25">
      <c r="A7" s="685"/>
      <c r="B7" s="685"/>
      <c r="C7" s="685"/>
      <c r="D7" s="685"/>
      <c r="E7" s="685"/>
      <c r="F7" s="685"/>
      <c r="G7" s="685"/>
      <c r="H7" s="685"/>
      <c r="I7" s="685"/>
      <c r="J7" s="685"/>
    </row>
    <row r="8" spans="1:10" ht="15.75" x14ac:dyDescent="0.2">
      <c r="A8" s="1717" t="s">
        <v>138</v>
      </c>
      <c r="B8" s="1717"/>
      <c r="C8" s="1717"/>
      <c r="D8" s="1717"/>
      <c r="E8" s="1717"/>
      <c r="F8" s="1717"/>
      <c r="G8" s="1717"/>
      <c r="H8" s="1717"/>
      <c r="I8" s="1717"/>
      <c r="J8" s="1717"/>
    </row>
    <row r="9" spans="1:10" ht="17.25" customHeight="1" x14ac:dyDescent="0.2">
      <c r="A9" s="1717" t="s">
        <v>620</v>
      </c>
      <c r="B9" s="1717"/>
      <c r="C9" s="1717"/>
      <c r="D9" s="1717"/>
      <c r="E9" s="1717"/>
      <c r="F9" s="1717"/>
      <c r="G9" s="1717"/>
      <c r="H9" s="1717"/>
      <c r="I9" s="1717"/>
      <c r="J9" s="1717"/>
    </row>
    <row r="10" spans="1:10" ht="7.5" customHeight="1" x14ac:dyDescent="0.2">
      <c r="A10" s="211"/>
      <c r="B10" s="211"/>
      <c r="C10" s="211"/>
      <c r="D10" s="211"/>
      <c r="E10" s="211"/>
      <c r="F10" s="211"/>
      <c r="G10" s="211"/>
      <c r="H10" s="211"/>
      <c r="I10" s="211"/>
      <c r="J10" s="211"/>
    </row>
    <row r="11" spans="1:10" ht="15.75" x14ac:dyDescent="0.2">
      <c r="A11" s="2" t="s">
        <v>2</v>
      </c>
      <c r="B11" s="137" t="s">
        <v>77</v>
      </c>
      <c r="C11" s="137"/>
      <c r="D11" s="6"/>
      <c r="E11" s="6"/>
      <c r="F11" s="6"/>
      <c r="G11" s="6"/>
      <c r="H11" s="6"/>
      <c r="I11" s="6"/>
      <c r="J11" s="177"/>
    </row>
    <row r="12" spans="1:10" ht="16.5" thickBot="1" x14ac:dyDescent="0.25">
      <c r="A12" s="2" t="s">
        <v>5</v>
      </c>
      <c r="B12" s="137" t="s">
        <v>146</v>
      </c>
      <c r="C12" s="137"/>
      <c r="D12" s="6"/>
      <c r="E12" s="6"/>
      <c r="F12" s="6"/>
      <c r="G12" s="6"/>
      <c r="H12" s="6"/>
      <c r="I12" s="6"/>
      <c r="J12" s="177"/>
    </row>
    <row r="13" spans="1:10" ht="18" customHeight="1" x14ac:dyDescent="0.2">
      <c r="A13" s="1718" t="s">
        <v>140</v>
      </c>
      <c r="B13" s="1512" t="s">
        <v>292</v>
      </c>
      <c r="C13" s="1513" t="s">
        <v>292</v>
      </c>
      <c r="D13" s="1512" t="s">
        <v>433</v>
      </c>
      <c r="E13" s="1513" t="s">
        <v>433</v>
      </c>
      <c r="F13" s="1513" t="s">
        <v>621</v>
      </c>
      <c r="G13" s="1514" t="s">
        <v>141</v>
      </c>
      <c r="H13" s="1513" t="s">
        <v>142</v>
      </c>
      <c r="I13" s="1512" t="s">
        <v>141</v>
      </c>
      <c r="J13" s="1513" t="s">
        <v>142</v>
      </c>
    </row>
    <row r="14" spans="1:10" ht="23.25" customHeight="1" thickBot="1" x14ac:dyDescent="0.25">
      <c r="A14" s="1719"/>
      <c r="B14" s="1515" t="s">
        <v>174</v>
      </c>
      <c r="C14" s="1516" t="s">
        <v>175</v>
      </c>
      <c r="D14" s="1515" t="s">
        <v>174</v>
      </c>
      <c r="E14" s="1516" t="s">
        <v>291</v>
      </c>
      <c r="F14" s="1516" t="s">
        <v>176</v>
      </c>
      <c r="G14" s="1515" t="s">
        <v>436</v>
      </c>
      <c r="H14" s="1517" t="s">
        <v>436</v>
      </c>
      <c r="I14" s="1515" t="s">
        <v>622</v>
      </c>
      <c r="J14" s="1518" t="s">
        <v>622</v>
      </c>
    </row>
    <row r="15" spans="1:10" x14ac:dyDescent="0.2">
      <c r="A15" s="382"/>
      <c r="B15" s="196"/>
      <c r="C15" s="199"/>
      <c r="D15" s="196"/>
      <c r="E15" s="200"/>
      <c r="F15" s="186"/>
      <c r="G15" s="179"/>
      <c r="H15" s="180"/>
      <c r="I15" s="179"/>
      <c r="J15" s="181"/>
    </row>
    <row r="16" spans="1:10" x14ac:dyDescent="0.2">
      <c r="A16" s="431" t="s">
        <v>235</v>
      </c>
      <c r="B16" s="187">
        <v>642712</v>
      </c>
      <c r="C16" s="188">
        <v>450903</v>
      </c>
      <c r="D16" s="187">
        <v>652586</v>
      </c>
      <c r="E16" s="188">
        <v>407301</v>
      </c>
      <c r="F16" s="194">
        <v>260127</v>
      </c>
      <c r="G16" s="190">
        <f>+D16-B16</f>
        <v>9874</v>
      </c>
      <c r="H16" s="174">
        <f>+G16/B16</f>
        <v>1.5363024185015995E-2</v>
      </c>
      <c r="I16" s="190">
        <f>+F16-D16</f>
        <v>-392459</v>
      </c>
      <c r="J16" s="174">
        <f>+I16/D16</f>
        <v>-0.60139046807623819</v>
      </c>
    </row>
    <row r="17" spans="1:10" x14ac:dyDescent="0.2">
      <c r="A17" s="431" t="s">
        <v>629</v>
      </c>
      <c r="B17" s="187">
        <v>4003</v>
      </c>
      <c r="C17" s="188">
        <v>4003</v>
      </c>
      <c r="D17" s="187">
        <v>4003</v>
      </c>
      <c r="E17" s="188">
        <v>0</v>
      </c>
      <c r="F17" s="194">
        <v>0</v>
      </c>
      <c r="G17" s="190">
        <f t="shared" ref="G17:G57" si="0">+D17-B17</f>
        <v>0</v>
      </c>
      <c r="H17" s="174">
        <f t="shared" ref="H17:H57" si="1">+G17/B17</f>
        <v>0</v>
      </c>
      <c r="I17" s="190">
        <f t="shared" ref="I17:I57" si="2">+F17-D17</f>
        <v>-4003</v>
      </c>
      <c r="J17" s="174">
        <f t="shared" ref="J17:J57" si="3">+I17/D17</f>
        <v>-1</v>
      </c>
    </row>
    <row r="18" spans="1:10" x14ac:dyDescent="0.2">
      <c r="A18" s="431" t="s">
        <v>236</v>
      </c>
      <c r="B18" s="187">
        <v>141962</v>
      </c>
      <c r="C18" s="188">
        <v>181095</v>
      </c>
      <c r="D18" s="187">
        <v>145082</v>
      </c>
      <c r="E18" s="188">
        <v>275874</v>
      </c>
      <c r="F18" s="194">
        <v>61642</v>
      </c>
      <c r="G18" s="190">
        <f t="shared" si="0"/>
        <v>3120</v>
      </c>
      <c r="H18" s="174">
        <f t="shared" si="1"/>
        <v>2.1977712345557263E-2</v>
      </c>
      <c r="I18" s="190">
        <f t="shared" si="2"/>
        <v>-83440</v>
      </c>
      <c r="J18" s="174">
        <f t="shared" si="3"/>
        <v>-0.57512303387050079</v>
      </c>
    </row>
    <row r="19" spans="1:10" x14ac:dyDescent="0.2">
      <c r="A19" s="432" t="s">
        <v>237</v>
      </c>
      <c r="B19" s="187">
        <v>111662</v>
      </c>
      <c r="C19" s="188">
        <v>138799</v>
      </c>
      <c r="D19" s="187">
        <v>162191</v>
      </c>
      <c r="E19" s="188">
        <v>193847</v>
      </c>
      <c r="F19" s="194">
        <v>39200</v>
      </c>
      <c r="G19" s="190">
        <f t="shared" si="0"/>
        <v>50529</v>
      </c>
      <c r="H19" s="174">
        <f t="shared" si="1"/>
        <v>0.45251741863839084</v>
      </c>
      <c r="I19" s="190">
        <f t="shared" si="2"/>
        <v>-122991</v>
      </c>
      <c r="J19" s="174">
        <f t="shared" si="3"/>
        <v>-0.75830964726772754</v>
      </c>
    </row>
    <row r="20" spans="1:10" x14ac:dyDescent="0.2">
      <c r="A20" s="431" t="s">
        <v>238</v>
      </c>
      <c r="B20" s="187">
        <v>188254</v>
      </c>
      <c r="C20" s="188">
        <v>221037</v>
      </c>
      <c r="D20" s="187">
        <v>192048</v>
      </c>
      <c r="E20" s="188">
        <v>248562</v>
      </c>
      <c r="F20" s="194">
        <v>256437</v>
      </c>
      <c r="G20" s="190">
        <f t="shared" si="0"/>
        <v>3794</v>
      </c>
      <c r="H20" s="174">
        <f t="shared" si="1"/>
        <v>2.0153622233790518E-2</v>
      </c>
      <c r="I20" s="190">
        <f t="shared" si="2"/>
        <v>64389</v>
      </c>
      <c r="J20" s="174">
        <f t="shared" si="3"/>
        <v>0.33527555611097226</v>
      </c>
    </row>
    <row r="21" spans="1:10" x14ac:dyDescent="0.2">
      <c r="A21" s="431" t="s">
        <v>239</v>
      </c>
      <c r="B21" s="187">
        <v>1055316</v>
      </c>
      <c r="C21" s="188">
        <v>1214876</v>
      </c>
      <c r="D21" s="187">
        <v>925009</v>
      </c>
      <c r="E21" s="188">
        <v>909019</v>
      </c>
      <c r="F21" s="194">
        <v>1410231</v>
      </c>
      <c r="G21" s="190">
        <f t="shared" si="0"/>
        <v>-130307</v>
      </c>
      <c r="H21" s="174">
        <f t="shared" si="1"/>
        <v>-0.12347675956775032</v>
      </c>
      <c r="I21" s="190">
        <f t="shared" si="2"/>
        <v>485222</v>
      </c>
      <c r="J21" s="174">
        <f t="shared" si="3"/>
        <v>0.52455922050488157</v>
      </c>
    </row>
    <row r="22" spans="1:10" x14ac:dyDescent="0.2">
      <c r="A22" s="431" t="s">
        <v>240</v>
      </c>
      <c r="B22" s="187">
        <v>212739</v>
      </c>
      <c r="C22" s="188">
        <v>307183</v>
      </c>
      <c r="D22" s="187">
        <v>206422</v>
      </c>
      <c r="E22" s="188">
        <v>335793</v>
      </c>
      <c r="F22" s="194">
        <v>331073</v>
      </c>
      <c r="G22" s="190">
        <f t="shared" si="0"/>
        <v>-6317</v>
      </c>
      <c r="H22" s="174">
        <f t="shared" si="1"/>
        <v>-2.9693662186999092E-2</v>
      </c>
      <c r="I22" s="190">
        <f t="shared" si="2"/>
        <v>124651</v>
      </c>
      <c r="J22" s="174">
        <f t="shared" si="3"/>
        <v>0.60386489812132427</v>
      </c>
    </row>
    <row r="23" spans="1:10" x14ac:dyDescent="0.2">
      <c r="A23" s="431" t="s">
        <v>241</v>
      </c>
      <c r="B23" s="187">
        <v>122890</v>
      </c>
      <c r="C23" s="188">
        <v>150349</v>
      </c>
      <c r="D23" s="187">
        <v>123863</v>
      </c>
      <c r="E23" s="188">
        <v>92963</v>
      </c>
      <c r="F23" s="194">
        <v>140226</v>
      </c>
      <c r="G23" s="190">
        <f t="shared" si="0"/>
        <v>973</v>
      </c>
      <c r="H23" s="174">
        <f t="shared" si="1"/>
        <v>7.9176499308324516E-3</v>
      </c>
      <c r="I23" s="190">
        <f t="shared" si="2"/>
        <v>16363</v>
      </c>
      <c r="J23" s="174">
        <f t="shared" si="3"/>
        <v>0.1321056328362788</v>
      </c>
    </row>
    <row r="24" spans="1:10" x14ac:dyDescent="0.2">
      <c r="A24" s="431" t="s">
        <v>264</v>
      </c>
      <c r="B24" s="187">
        <v>71267</v>
      </c>
      <c r="C24" s="188">
        <v>88907</v>
      </c>
      <c r="D24" s="187">
        <v>74701</v>
      </c>
      <c r="E24" s="188">
        <v>118162</v>
      </c>
      <c r="F24" s="194">
        <v>120381</v>
      </c>
      <c r="G24" s="190">
        <f t="shared" si="0"/>
        <v>3434</v>
      </c>
      <c r="H24" s="174">
        <f t="shared" si="1"/>
        <v>4.8184994457462778E-2</v>
      </c>
      <c r="I24" s="190">
        <f t="shared" si="2"/>
        <v>45680</v>
      </c>
      <c r="J24" s="174">
        <f t="shared" si="3"/>
        <v>0.61150453139850869</v>
      </c>
    </row>
    <row r="25" spans="1:10" x14ac:dyDescent="0.2">
      <c r="A25" s="431" t="s">
        <v>242</v>
      </c>
      <c r="B25" s="187">
        <v>87479</v>
      </c>
      <c r="C25" s="188">
        <v>188160</v>
      </c>
      <c r="D25" s="187">
        <v>89214</v>
      </c>
      <c r="E25" s="188">
        <v>210294</v>
      </c>
      <c r="F25" s="194">
        <v>43777</v>
      </c>
      <c r="G25" s="190">
        <f t="shared" si="0"/>
        <v>1735</v>
      </c>
      <c r="H25" s="174">
        <f t="shared" si="1"/>
        <v>1.9833331428114175E-2</v>
      </c>
      <c r="I25" s="190">
        <f t="shared" si="2"/>
        <v>-45437</v>
      </c>
      <c r="J25" s="174">
        <f t="shared" si="3"/>
        <v>-0.50930347254915143</v>
      </c>
    </row>
    <row r="26" spans="1:10" x14ac:dyDescent="0.2">
      <c r="A26" s="431" t="s">
        <v>151</v>
      </c>
      <c r="B26" s="187">
        <v>1230</v>
      </c>
      <c r="C26" s="188">
        <v>75002</v>
      </c>
      <c r="D26" s="187">
        <v>2230</v>
      </c>
      <c r="E26" s="188">
        <v>93745</v>
      </c>
      <c r="F26" s="194">
        <v>8900</v>
      </c>
      <c r="G26" s="190">
        <f t="shared" si="0"/>
        <v>1000</v>
      </c>
      <c r="H26" s="174">
        <f t="shared" si="1"/>
        <v>0.81300813008130079</v>
      </c>
      <c r="I26" s="190">
        <f t="shared" si="2"/>
        <v>6670</v>
      </c>
      <c r="J26" s="174">
        <f t="shared" si="3"/>
        <v>2.9910313901345291</v>
      </c>
    </row>
    <row r="27" spans="1:10" x14ac:dyDescent="0.2">
      <c r="A27" s="431" t="s">
        <v>262</v>
      </c>
      <c r="B27" s="187">
        <v>3640</v>
      </c>
      <c r="C27" s="188">
        <v>77062</v>
      </c>
      <c r="D27" s="187">
        <v>5500</v>
      </c>
      <c r="E27" s="188">
        <v>218864501</v>
      </c>
      <c r="F27" s="194">
        <v>268420</v>
      </c>
      <c r="G27" s="190">
        <f t="shared" si="0"/>
        <v>1860</v>
      </c>
      <c r="H27" s="174">
        <f t="shared" si="1"/>
        <v>0.51098901098901095</v>
      </c>
      <c r="I27" s="190">
        <f t="shared" si="2"/>
        <v>262920</v>
      </c>
      <c r="J27" s="174">
        <f t="shared" si="3"/>
        <v>47.803636363636365</v>
      </c>
    </row>
    <row r="28" spans="1:10" x14ac:dyDescent="0.2">
      <c r="A28" s="431" t="s">
        <v>265</v>
      </c>
      <c r="B28" s="187">
        <v>0</v>
      </c>
      <c r="C28" s="188">
        <v>0</v>
      </c>
      <c r="D28" s="187">
        <v>1960</v>
      </c>
      <c r="E28" s="188">
        <v>3000</v>
      </c>
      <c r="F28" s="194">
        <v>50</v>
      </c>
      <c r="G28" s="190">
        <f t="shared" si="0"/>
        <v>1960</v>
      </c>
      <c r="H28" s="175" t="s">
        <v>143</v>
      </c>
      <c r="I28" s="190">
        <f t="shared" si="2"/>
        <v>-1910</v>
      </c>
      <c r="J28" s="174">
        <f t="shared" si="3"/>
        <v>-0.97448979591836737</v>
      </c>
    </row>
    <row r="29" spans="1:10" x14ac:dyDescent="0.2">
      <c r="A29" s="431" t="s">
        <v>243</v>
      </c>
      <c r="B29" s="187">
        <v>695732</v>
      </c>
      <c r="C29" s="188">
        <v>672565</v>
      </c>
      <c r="D29" s="187">
        <v>893968</v>
      </c>
      <c r="E29" s="188">
        <v>715888</v>
      </c>
      <c r="F29" s="194">
        <v>271134</v>
      </c>
      <c r="G29" s="190">
        <f t="shared" si="0"/>
        <v>198236</v>
      </c>
      <c r="H29" s="174">
        <f t="shared" si="1"/>
        <v>0.28493155410416654</v>
      </c>
      <c r="I29" s="190">
        <f t="shared" si="2"/>
        <v>-622834</v>
      </c>
      <c r="J29" s="174">
        <f t="shared" si="3"/>
        <v>-0.69670726468956379</v>
      </c>
    </row>
    <row r="30" spans="1:10" x14ac:dyDescent="0.2">
      <c r="A30" s="431" t="s">
        <v>266</v>
      </c>
      <c r="B30" s="187">
        <v>563911</v>
      </c>
      <c r="C30" s="188">
        <v>641313</v>
      </c>
      <c r="D30" s="187">
        <v>1021506</v>
      </c>
      <c r="E30" s="188">
        <v>429325</v>
      </c>
      <c r="F30" s="194">
        <v>514730</v>
      </c>
      <c r="G30" s="190">
        <f t="shared" si="0"/>
        <v>457595</v>
      </c>
      <c r="H30" s="174">
        <f t="shared" si="1"/>
        <v>0.81146670307903201</v>
      </c>
      <c r="I30" s="190">
        <f t="shared" si="2"/>
        <v>-506776</v>
      </c>
      <c r="J30" s="174">
        <f t="shared" si="3"/>
        <v>-0.49610672869273403</v>
      </c>
    </row>
    <row r="31" spans="1:10" x14ac:dyDescent="0.2">
      <c r="A31" s="431" t="s">
        <v>244</v>
      </c>
      <c r="B31" s="187">
        <v>5580918</v>
      </c>
      <c r="C31" s="188">
        <v>6049843</v>
      </c>
      <c r="D31" s="187">
        <v>5853428</v>
      </c>
      <c r="E31" s="188">
        <v>5347655</v>
      </c>
      <c r="F31" s="194">
        <v>4000663</v>
      </c>
      <c r="G31" s="190">
        <f t="shared" si="0"/>
        <v>272510</v>
      </c>
      <c r="H31" s="174">
        <f t="shared" si="1"/>
        <v>4.8828884423673669E-2</v>
      </c>
      <c r="I31" s="190">
        <f t="shared" si="2"/>
        <v>-1852765</v>
      </c>
      <c r="J31" s="174">
        <f t="shared" si="3"/>
        <v>-0.31652648670146794</v>
      </c>
    </row>
    <row r="32" spans="1:10" x14ac:dyDescent="0.2">
      <c r="A32" s="431" t="s">
        <v>245</v>
      </c>
      <c r="B32" s="187">
        <v>2960159</v>
      </c>
      <c r="C32" s="188">
        <v>3179808</v>
      </c>
      <c r="D32" s="187">
        <v>2965179</v>
      </c>
      <c r="E32" s="188">
        <v>3131996</v>
      </c>
      <c r="F32" s="194">
        <v>2332268</v>
      </c>
      <c r="G32" s="190">
        <f t="shared" si="0"/>
        <v>5020</v>
      </c>
      <c r="H32" s="174">
        <f t="shared" si="1"/>
        <v>1.6958548510400961E-3</v>
      </c>
      <c r="I32" s="190">
        <f t="shared" si="2"/>
        <v>-632911</v>
      </c>
      <c r="J32" s="174">
        <f t="shared" si="3"/>
        <v>-0.2134478222056746</v>
      </c>
    </row>
    <row r="33" spans="1:10" x14ac:dyDescent="0.2">
      <c r="A33" s="431" t="s">
        <v>246</v>
      </c>
      <c r="B33" s="187">
        <v>3540756</v>
      </c>
      <c r="C33" s="188">
        <v>3769625</v>
      </c>
      <c r="D33" s="187">
        <v>3477761</v>
      </c>
      <c r="E33" s="188">
        <v>3355087</v>
      </c>
      <c r="F33" s="194">
        <v>2502558</v>
      </c>
      <c r="G33" s="190">
        <f t="shared" si="0"/>
        <v>-62995</v>
      </c>
      <c r="H33" s="174">
        <f t="shared" si="1"/>
        <v>-1.7791398221170845E-2</v>
      </c>
      <c r="I33" s="190">
        <f t="shared" si="2"/>
        <v>-975203</v>
      </c>
      <c r="J33" s="174">
        <f t="shared" si="3"/>
        <v>-0.280411161088988</v>
      </c>
    </row>
    <row r="34" spans="1:10" x14ac:dyDescent="0.2">
      <c r="A34" s="431" t="s">
        <v>247</v>
      </c>
      <c r="B34" s="187">
        <v>5424179</v>
      </c>
      <c r="C34" s="188">
        <v>5281625</v>
      </c>
      <c r="D34" s="187">
        <v>5995157</v>
      </c>
      <c r="E34" s="188">
        <v>6254762</v>
      </c>
      <c r="F34" s="194">
        <v>6379685</v>
      </c>
      <c r="G34" s="190">
        <f t="shared" si="0"/>
        <v>570978</v>
      </c>
      <c r="H34" s="174">
        <f t="shared" si="1"/>
        <v>0.10526533139853976</v>
      </c>
      <c r="I34" s="190">
        <f t="shared" si="2"/>
        <v>384528</v>
      </c>
      <c r="J34" s="174">
        <f t="shared" si="3"/>
        <v>6.4139771485550751E-2</v>
      </c>
    </row>
    <row r="35" spans="1:10" x14ac:dyDescent="0.2">
      <c r="A35" s="432" t="s">
        <v>248</v>
      </c>
      <c r="B35" s="187">
        <v>2004390</v>
      </c>
      <c r="C35" s="188">
        <v>2888622</v>
      </c>
      <c r="D35" s="187">
        <v>41936</v>
      </c>
      <c r="E35" s="188">
        <v>41966</v>
      </c>
      <c r="F35" s="194">
        <v>58000</v>
      </c>
      <c r="G35" s="190">
        <f t="shared" si="0"/>
        <v>-1962454</v>
      </c>
      <c r="H35" s="174">
        <f t="shared" si="1"/>
        <v>-0.97907792395691462</v>
      </c>
      <c r="I35" s="190">
        <f t="shared" si="2"/>
        <v>16064</v>
      </c>
      <c r="J35" s="174">
        <f t="shared" si="3"/>
        <v>0.38305990080122093</v>
      </c>
    </row>
    <row r="36" spans="1:10" x14ac:dyDescent="0.2">
      <c r="A36" s="432" t="s">
        <v>630</v>
      </c>
      <c r="B36" s="187">
        <v>0</v>
      </c>
      <c r="C36" s="188">
        <v>0</v>
      </c>
      <c r="D36" s="187">
        <v>1853590</v>
      </c>
      <c r="E36" s="188">
        <v>1880647</v>
      </c>
      <c r="F36" s="194">
        <v>3014143</v>
      </c>
      <c r="G36" s="190">
        <f t="shared" si="0"/>
        <v>1853590</v>
      </c>
      <c r="H36" s="175" t="s">
        <v>143</v>
      </c>
      <c r="I36" s="190">
        <f t="shared" si="2"/>
        <v>1160553</v>
      </c>
      <c r="J36" s="174">
        <f t="shared" si="3"/>
        <v>0.62611095226020852</v>
      </c>
    </row>
    <row r="37" spans="1:10" x14ac:dyDescent="0.2">
      <c r="A37" s="431" t="s">
        <v>249</v>
      </c>
      <c r="B37" s="187">
        <v>14258923</v>
      </c>
      <c r="C37" s="188">
        <v>13022781</v>
      </c>
      <c r="D37" s="187">
        <v>14673137</v>
      </c>
      <c r="E37" s="188">
        <v>14524286</v>
      </c>
      <c r="F37" s="194">
        <v>13598972</v>
      </c>
      <c r="G37" s="190">
        <f t="shared" si="0"/>
        <v>414214</v>
      </c>
      <c r="H37" s="174">
        <f t="shared" si="1"/>
        <v>2.9049459065035976E-2</v>
      </c>
      <c r="I37" s="190">
        <f t="shared" si="2"/>
        <v>-1074165</v>
      </c>
      <c r="J37" s="174">
        <f t="shared" si="3"/>
        <v>-7.3206227134661114E-2</v>
      </c>
    </row>
    <row r="38" spans="1:10" x14ac:dyDescent="0.2">
      <c r="A38" s="431" t="s">
        <v>250</v>
      </c>
      <c r="B38" s="187">
        <v>3943529</v>
      </c>
      <c r="C38" s="188">
        <v>5513573</v>
      </c>
      <c r="D38" s="187">
        <v>3953753</v>
      </c>
      <c r="E38" s="188">
        <v>4475604</v>
      </c>
      <c r="F38" s="194">
        <v>5263366</v>
      </c>
      <c r="G38" s="190">
        <f t="shared" si="0"/>
        <v>10224</v>
      </c>
      <c r="H38" s="174">
        <f t="shared" si="1"/>
        <v>2.5926017026881251E-3</v>
      </c>
      <c r="I38" s="190">
        <f t="shared" si="2"/>
        <v>1309613</v>
      </c>
      <c r="J38" s="174">
        <f t="shared" si="3"/>
        <v>0.33123288177081373</v>
      </c>
    </row>
    <row r="39" spans="1:10" x14ac:dyDescent="0.2">
      <c r="A39" s="431" t="s">
        <v>251</v>
      </c>
      <c r="B39" s="187">
        <v>7222653</v>
      </c>
      <c r="C39" s="188">
        <v>6501141</v>
      </c>
      <c r="D39" s="187">
        <v>7337549</v>
      </c>
      <c r="E39" s="188">
        <v>6533859</v>
      </c>
      <c r="F39" s="194">
        <v>5897329</v>
      </c>
      <c r="G39" s="190">
        <f t="shared" si="0"/>
        <v>114896</v>
      </c>
      <c r="H39" s="174">
        <f t="shared" si="1"/>
        <v>1.5907728088280025E-2</v>
      </c>
      <c r="I39" s="190">
        <f t="shared" si="2"/>
        <v>-1440220</v>
      </c>
      <c r="J39" s="174">
        <f t="shared" si="3"/>
        <v>-0.196280801668241</v>
      </c>
    </row>
    <row r="40" spans="1:10" x14ac:dyDescent="0.2">
      <c r="A40" s="431" t="s">
        <v>252</v>
      </c>
      <c r="B40" s="187">
        <v>1909343</v>
      </c>
      <c r="C40" s="188">
        <v>8014287</v>
      </c>
      <c r="D40" s="187">
        <v>10084585</v>
      </c>
      <c r="E40" s="188">
        <v>9913013</v>
      </c>
      <c r="F40" s="194">
        <v>9341186</v>
      </c>
      <c r="G40" s="190">
        <f t="shared" si="0"/>
        <v>8175242</v>
      </c>
      <c r="H40" s="174">
        <f t="shared" si="1"/>
        <v>4.2817042301985548</v>
      </c>
      <c r="I40" s="190">
        <f t="shared" si="2"/>
        <v>-743399</v>
      </c>
      <c r="J40" s="174">
        <f t="shared" si="3"/>
        <v>-7.3716370083647467E-2</v>
      </c>
    </row>
    <row r="41" spans="1:10" x14ac:dyDescent="0.2">
      <c r="A41" s="431" t="s">
        <v>253</v>
      </c>
      <c r="B41" s="187">
        <v>94339</v>
      </c>
      <c r="C41" s="188">
        <v>354013</v>
      </c>
      <c r="D41" s="187">
        <v>102408</v>
      </c>
      <c r="E41" s="188">
        <v>142789</v>
      </c>
      <c r="F41" s="194">
        <v>324719</v>
      </c>
      <c r="G41" s="190">
        <f t="shared" si="0"/>
        <v>8069</v>
      </c>
      <c r="H41" s="174">
        <f t="shared" si="1"/>
        <v>8.5531964510965772E-2</v>
      </c>
      <c r="I41" s="190">
        <f t="shared" si="2"/>
        <v>222311</v>
      </c>
      <c r="J41" s="174">
        <f t="shared" si="3"/>
        <v>2.1708362627919695</v>
      </c>
    </row>
    <row r="42" spans="1:10" x14ac:dyDescent="0.2">
      <c r="A42" s="431" t="s">
        <v>254</v>
      </c>
      <c r="B42" s="187">
        <v>1028896</v>
      </c>
      <c r="C42" s="188">
        <v>1116097</v>
      </c>
      <c r="D42" s="187">
        <v>847989</v>
      </c>
      <c r="E42" s="188">
        <v>1173168</v>
      </c>
      <c r="F42" s="194">
        <v>1035074</v>
      </c>
      <c r="G42" s="190">
        <f t="shared" si="0"/>
        <v>-180907</v>
      </c>
      <c r="H42" s="174">
        <f t="shared" si="1"/>
        <v>-0.17582632258265168</v>
      </c>
      <c r="I42" s="190">
        <f t="shared" si="2"/>
        <v>187085</v>
      </c>
      <c r="J42" s="174">
        <f t="shared" si="3"/>
        <v>0.22062196561512001</v>
      </c>
    </row>
    <row r="43" spans="1:10" x14ac:dyDescent="0.2">
      <c r="A43" s="431" t="s">
        <v>268</v>
      </c>
      <c r="B43" s="187"/>
      <c r="C43" s="188"/>
      <c r="D43" s="187"/>
      <c r="E43" s="188"/>
      <c r="F43" s="194"/>
      <c r="G43" s="190"/>
      <c r="H43" s="174"/>
      <c r="I43" s="190"/>
      <c r="J43" s="174"/>
    </row>
    <row r="44" spans="1:10" x14ac:dyDescent="0.2">
      <c r="A44" s="432" t="s">
        <v>255</v>
      </c>
      <c r="B44" s="187">
        <v>43383720</v>
      </c>
      <c r="C44" s="188">
        <v>42649270</v>
      </c>
      <c r="D44" s="187">
        <v>8095329</v>
      </c>
      <c r="E44" s="188">
        <v>8237669</v>
      </c>
      <c r="F44" s="194">
        <v>8203452</v>
      </c>
      <c r="G44" s="190">
        <f t="shared" si="0"/>
        <v>-35288391</v>
      </c>
      <c r="H44" s="174">
        <f t="shared" si="1"/>
        <v>-0.81340168616245911</v>
      </c>
      <c r="I44" s="190">
        <f t="shared" si="2"/>
        <v>108123</v>
      </c>
      <c r="J44" s="174">
        <f t="shared" si="3"/>
        <v>1.3356220605734492E-2</v>
      </c>
    </row>
    <row r="45" spans="1:10" x14ac:dyDescent="0.2">
      <c r="A45" s="432" t="s">
        <v>263</v>
      </c>
      <c r="B45" s="187">
        <v>863956</v>
      </c>
      <c r="C45" s="188">
        <v>380084</v>
      </c>
      <c r="D45" s="187">
        <v>1044218</v>
      </c>
      <c r="E45" s="188">
        <v>171251</v>
      </c>
      <c r="F45" s="194">
        <v>127180</v>
      </c>
      <c r="G45" s="190">
        <f t="shared" si="0"/>
        <v>180262</v>
      </c>
      <c r="H45" s="174">
        <f t="shared" si="1"/>
        <v>0.20864719962590689</v>
      </c>
      <c r="I45" s="190">
        <f t="shared" si="2"/>
        <v>-917038</v>
      </c>
      <c r="J45" s="174">
        <f t="shared" si="3"/>
        <v>-0.87820550881137849</v>
      </c>
    </row>
    <row r="46" spans="1:10" x14ac:dyDescent="0.2">
      <c r="A46" s="431" t="s">
        <v>256</v>
      </c>
      <c r="B46" s="187">
        <v>38995065</v>
      </c>
      <c r="C46" s="188">
        <v>47200105</v>
      </c>
      <c r="D46" s="187">
        <v>21869860</v>
      </c>
      <c r="E46" s="188">
        <v>23935226</v>
      </c>
      <c r="F46" s="194">
        <v>17421564</v>
      </c>
      <c r="G46" s="190">
        <f t="shared" si="0"/>
        <v>-17125205</v>
      </c>
      <c r="H46" s="174">
        <f t="shared" si="1"/>
        <v>-0.43916339157275414</v>
      </c>
      <c r="I46" s="190">
        <f t="shared" si="2"/>
        <v>-4448296</v>
      </c>
      <c r="J46" s="174">
        <f t="shared" si="3"/>
        <v>-0.20339846711410131</v>
      </c>
    </row>
    <row r="47" spans="1:10" x14ac:dyDescent="0.2">
      <c r="A47" s="431" t="s">
        <v>631</v>
      </c>
      <c r="B47" s="187"/>
      <c r="C47" s="188"/>
      <c r="D47" s="187">
        <v>156334752</v>
      </c>
      <c r="E47" s="188">
        <v>156334752</v>
      </c>
      <c r="F47" s="194">
        <v>166334753</v>
      </c>
      <c r="G47" s="190">
        <f t="shared" si="0"/>
        <v>156334752</v>
      </c>
      <c r="H47" s="175" t="s">
        <v>143</v>
      </c>
      <c r="I47" s="190">
        <f t="shared" si="2"/>
        <v>10000001</v>
      </c>
      <c r="J47" s="174">
        <f t="shared" si="3"/>
        <v>6.396531079666791E-2</v>
      </c>
    </row>
    <row r="48" spans="1:10" x14ac:dyDescent="0.2">
      <c r="A48" s="431" t="s">
        <v>632</v>
      </c>
      <c r="B48" s="187"/>
      <c r="C48" s="188"/>
      <c r="D48" s="187">
        <v>14668170</v>
      </c>
      <c r="E48" s="188">
        <v>13699225</v>
      </c>
      <c r="F48" s="194">
        <v>45061206</v>
      </c>
      <c r="G48" s="190">
        <f t="shared" si="0"/>
        <v>14668170</v>
      </c>
      <c r="H48" s="175" t="s">
        <v>143</v>
      </c>
      <c r="I48" s="190">
        <f t="shared" si="2"/>
        <v>30393036</v>
      </c>
      <c r="J48" s="174">
        <f t="shared" si="3"/>
        <v>2.0720400704382347</v>
      </c>
    </row>
    <row r="49" spans="1:14" x14ac:dyDescent="0.2">
      <c r="A49" s="431" t="s">
        <v>633</v>
      </c>
      <c r="B49" s="187"/>
      <c r="C49" s="188"/>
      <c r="D49" s="187"/>
      <c r="E49" s="188">
        <v>10852183</v>
      </c>
      <c r="F49" s="194">
        <v>42446006</v>
      </c>
      <c r="G49" s="190">
        <f t="shared" si="0"/>
        <v>0</v>
      </c>
      <c r="H49" s="175" t="s">
        <v>143</v>
      </c>
      <c r="I49" s="190">
        <f t="shared" si="2"/>
        <v>42446006</v>
      </c>
      <c r="J49" s="175" t="s">
        <v>143</v>
      </c>
    </row>
    <row r="50" spans="1:14" x14ac:dyDescent="0.2">
      <c r="A50" s="432" t="s">
        <v>257</v>
      </c>
      <c r="B50" s="187">
        <v>141163915</v>
      </c>
      <c r="C50" s="188">
        <v>154909557</v>
      </c>
      <c r="D50" s="187">
        <v>12266296</v>
      </c>
      <c r="E50" s="188">
        <v>4195101</v>
      </c>
      <c r="F50" s="194">
        <v>6778700</v>
      </c>
      <c r="G50" s="190">
        <f t="shared" si="0"/>
        <v>-128897619</v>
      </c>
      <c r="H50" s="174">
        <f t="shared" si="1"/>
        <v>-0.9131060087133458</v>
      </c>
      <c r="I50" s="190">
        <f t="shared" si="2"/>
        <v>-5487596</v>
      </c>
      <c r="J50" s="174">
        <f t="shared" si="3"/>
        <v>-0.44737188797661492</v>
      </c>
    </row>
    <row r="51" spans="1:14" x14ac:dyDescent="0.2">
      <c r="A51" s="431" t="s">
        <v>258</v>
      </c>
      <c r="B51" s="187">
        <v>966655</v>
      </c>
      <c r="C51" s="188">
        <v>737186</v>
      </c>
      <c r="D51" s="187">
        <v>1090318</v>
      </c>
      <c r="E51" s="188">
        <v>975818</v>
      </c>
      <c r="F51" s="194">
        <v>97000</v>
      </c>
      <c r="G51" s="190">
        <f t="shared" si="0"/>
        <v>123663</v>
      </c>
      <c r="H51" s="174">
        <f t="shared" si="1"/>
        <v>0.12792878534740937</v>
      </c>
      <c r="I51" s="190">
        <f t="shared" si="2"/>
        <v>-993318</v>
      </c>
      <c r="J51" s="174">
        <f t="shared" si="3"/>
        <v>-0.91103512920083862</v>
      </c>
    </row>
    <row r="52" spans="1:14" x14ac:dyDescent="0.2">
      <c r="A52" s="431" t="s">
        <v>259</v>
      </c>
      <c r="B52" s="187">
        <v>20451242</v>
      </c>
      <c r="C52" s="188">
        <v>4325617</v>
      </c>
      <c r="D52" s="187">
        <v>46159706</v>
      </c>
      <c r="E52" s="188">
        <v>41302817</v>
      </c>
      <c r="F52" s="194">
        <v>40684708</v>
      </c>
      <c r="G52" s="190">
        <f t="shared" si="0"/>
        <v>25708464</v>
      </c>
      <c r="H52" s="174">
        <f t="shared" si="1"/>
        <v>1.2570612581866667</v>
      </c>
      <c r="I52" s="190">
        <f t="shared" si="2"/>
        <v>-5474998</v>
      </c>
      <c r="J52" s="174">
        <f t="shared" si="3"/>
        <v>-0.11860989755870628</v>
      </c>
    </row>
    <row r="53" spans="1:14" x14ac:dyDescent="0.2">
      <c r="A53" s="431" t="s">
        <v>260</v>
      </c>
      <c r="B53" s="187">
        <v>2458622</v>
      </c>
      <c r="C53" s="188">
        <v>1560276</v>
      </c>
      <c r="D53" s="187">
        <v>2972124</v>
      </c>
      <c r="E53" s="188">
        <v>2967626</v>
      </c>
      <c r="F53" s="194">
        <v>1728705</v>
      </c>
      <c r="G53" s="190">
        <f t="shared" si="0"/>
        <v>513502</v>
      </c>
      <c r="H53" s="174">
        <f t="shared" si="1"/>
        <v>0.20885764464809964</v>
      </c>
      <c r="I53" s="190">
        <f t="shared" si="2"/>
        <v>-1243419</v>
      </c>
      <c r="J53" s="174">
        <f t="shared" si="3"/>
        <v>-0.41836040488216508</v>
      </c>
    </row>
    <row r="54" spans="1:14" x14ac:dyDescent="0.2">
      <c r="A54" s="431" t="s">
        <v>144</v>
      </c>
      <c r="B54" s="187"/>
      <c r="C54" s="188"/>
      <c r="D54" s="187"/>
      <c r="E54" s="188"/>
      <c r="F54" s="194"/>
      <c r="G54" s="190"/>
      <c r="H54" s="174"/>
      <c r="I54" s="190"/>
      <c r="J54" s="174"/>
    </row>
    <row r="55" spans="1:14" x14ac:dyDescent="0.2">
      <c r="A55" s="431" t="s">
        <v>634</v>
      </c>
      <c r="B55" s="187"/>
      <c r="C55" s="188"/>
      <c r="D55" s="187"/>
      <c r="E55" s="188"/>
      <c r="F55" s="194"/>
      <c r="G55" s="190"/>
      <c r="H55" s="174"/>
      <c r="I55" s="190"/>
      <c r="J55" s="174"/>
    </row>
    <row r="56" spans="1:14" x14ac:dyDescent="0.2">
      <c r="A56" s="431" t="s">
        <v>267</v>
      </c>
      <c r="B56" s="187">
        <v>900</v>
      </c>
      <c r="C56" s="188">
        <v>18335</v>
      </c>
      <c r="D56" s="187">
        <v>32000</v>
      </c>
      <c r="E56" s="188">
        <v>264856</v>
      </c>
      <c r="F56" s="194">
        <v>14743</v>
      </c>
      <c r="G56" s="190">
        <f t="shared" si="0"/>
        <v>31100</v>
      </c>
      <c r="H56" s="174">
        <f t="shared" si="1"/>
        <v>34.555555555555557</v>
      </c>
      <c r="I56" s="190">
        <f t="shared" si="2"/>
        <v>-17257</v>
      </c>
      <c r="J56" s="174">
        <f t="shared" si="3"/>
        <v>-0.53928125000000005</v>
      </c>
    </row>
    <row r="57" spans="1:14" x14ac:dyDescent="0.2">
      <c r="A57" s="431" t="s">
        <v>261</v>
      </c>
      <c r="B57" s="187">
        <v>138721557</v>
      </c>
      <c r="C57" s="188">
        <v>121889740</v>
      </c>
      <c r="D57" s="187">
        <v>170626743</v>
      </c>
      <c r="E57" s="188">
        <v>175223386</v>
      </c>
      <c r="F57" s="194">
        <v>193358564</v>
      </c>
      <c r="G57" s="190">
        <f t="shared" si="0"/>
        <v>31905186</v>
      </c>
      <c r="H57" s="174">
        <f t="shared" si="1"/>
        <v>0.22999443410226431</v>
      </c>
      <c r="I57" s="190">
        <f t="shared" si="2"/>
        <v>22731821</v>
      </c>
      <c r="J57" s="174">
        <f t="shared" si="3"/>
        <v>0.13322542879459406</v>
      </c>
    </row>
    <row r="58" spans="1:14" x14ac:dyDescent="0.2">
      <c r="A58" s="686" t="s">
        <v>635</v>
      </c>
      <c r="B58" s="187"/>
      <c r="C58" s="687"/>
      <c r="D58" s="187"/>
      <c r="E58" s="194"/>
      <c r="F58" s="188">
        <v>3590139</v>
      </c>
      <c r="G58" s="190"/>
      <c r="H58" s="174"/>
      <c r="I58" s="190">
        <f t="shared" ref="I58" si="4">+F58-D58</f>
        <v>3590139</v>
      </c>
      <c r="J58" s="175" t="s">
        <v>143</v>
      </c>
    </row>
    <row r="59" spans="1:14" ht="13.5" thickBot="1" x14ac:dyDescent="0.25">
      <c r="A59" s="173"/>
      <c r="B59" s="191"/>
      <c r="C59" s="202"/>
      <c r="D59" s="191"/>
      <c r="E59" s="202"/>
      <c r="F59" s="192"/>
      <c r="G59" s="190"/>
      <c r="H59" s="174"/>
      <c r="I59" s="190"/>
      <c r="J59" s="174"/>
    </row>
    <row r="60" spans="1:14" ht="21" customHeight="1" thickBot="1" x14ac:dyDescent="0.25">
      <c r="A60" s="435" t="s">
        <v>147</v>
      </c>
      <c r="B60" s="65">
        <f t="shared" ref="B60:G60" si="5">SUM(B16:B59)</f>
        <v>438876514</v>
      </c>
      <c r="C60" s="147">
        <f t="shared" si="5"/>
        <v>433772839</v>
      </c>
      <c r="D60" s="65">
        <f t="shared" si="5"/>
        <v>496846271</v>
      </c>
      <c r="E60" s="147">
        <f t="shared" si="5"/>
        <v>717833016</v>
      </c>
      <c r="F60" s="133">
        <f t="shared" si="5"/>
        <v>583321011</v>
      </c>
      <c r="G60" s="90">
        <f t="shared" si="5"/>
        <v>57969757</v>
      </c>
      <c r="H60" s="176">
        <f>+G60/B60</f>
        <v>0.13208671494323801</v>
      </c>
      <c r="I60" s="111">
        <f>SUM(I16:I59)</f>
        <v>86474740</v>
      </c>
      <c r="J60" s="176">
        <f>+I60/D60</f>
        <v>0.17404727588264418</v>
      </c>
    </row>
    <row r="61" spans="1:14" x14ac:dyDescent="0.2">
      <c r="A61" s="68" t="s">
        <v>145</v>
      </c>
      <c r="B61" s="82"/>
      <c r="C61" s="82"/>
      <c r="D61" s="82"/>
      <c r="E61" s="82"/>
      <c r="F61" s="82"/>
      <c r="G61" s="82"/>
      <c r="H61" s="82"/>
      <c r="I61" s="82"/>
      <c r="J61" s="82"/>
      <c r="K61" s="82"/>
      <c r="L61" s="82"/>
      <c r="M61" s="82"/>
      <c r="N61" s="82"/>
    </row>
    <row r="62" spans="1:14" x14ac:dyDescent="0.2">
      <c r="A62" s="69" t="s">
        <v>623</v>
      </c>
      <c r="B62" s="123"/>
      <c r="C62" s="123"/>
      <c r="D62" s="123"/>
      <c r="E62" s="123"/>
      <c r="F62" s="125"/>
      <c r="G62" s="123"/>
      <c r="H62" s="123"/>
      <c r="I62" s="123"/>
      <c r="J62" s="178"/>
    </row>
    <row r="63" spans="1:14" x14ac:dyDescent="0.2">
      <c r="A63" s="214"/>
      <c r="B63" s="123"/>
      <c r="C63" s="123"/>
      <c r="D63" s="125"/>
      <c r="E63" s="123"/>
      <c r="F63" s="123"/>
      <c r="G63" s="123"/>
      <c r="H63" s="123"/>
      <c r="I63" s="123"/>
      <c r="J63" s="178"/>
    </row>
    <row r="64" spans="1:14" x14ac:dyDescent="0.2">
      <c r="A64" s="1647" t="s">
        <v>217</v>
      </c>
      <c r="B64" s="1647"/>
      <c r="C64" s="1647"/>
      <c r="D64" s="1647"/>
      <c r="E64" s="1647"/>
      <c r="F64" s="1647"/>
      <c r="G64" s="1647"/>
    </row>
    <row r="65" spans="1:10" x14ac:dyDescent="0.2">
      <c r="A65" s="1647" t="s">
        <v>428</v>
      </c>
      <c r="B65" s="1647"/>
      <c r="C65" s="1647"/>
      <c r="D65" s="1647"/>
      <c r="E65" s="1647"/>
      <c r="F65" s="1647"/>
      <c r="G65" s="1647"/>
    </row>
    <row r="66" spans="1:10" x14ac:dyDescent="0.2">
      <c r="A66" s="636"/>
      <c r="B66" s="636"/>
      <c r="C66" s="636"/>
      <c r="D66" s="636"/>
      <c r="E66" s="636"/>
      <c r="F66" s="636"/>
      <c r="G66" s="636"/>
    </row>
    <row r="67" spans="1:10" ht="22.5" x14ac:dyDescent="0.45">
      <c r="A67" s="1645" t="s">
        <v>619</v>
      </c>
      <c r="B67" s="1645"/>
      <c r="C67" s="1645"/>
      <c r="D67" s="1645"/>
      <c r="E67" s="1645"/>
      <c r="F67" s="1645"/>
      <c r="G67" s="1645"/>
      <c r="H67" s="1645"/>
      <c r="I67" s="1645"/>
      <c r="J67" s="1645"/>
    </row>
    <row r="68" spans="1:10" ht="22.5" x14ac:dyDescent="0.45">
      <c r="A68" s="683"/>
      <c r="B68" s="683"/>
      <c r="C68" s="683"/>
      <c r="D68" s="683"/>
      <c r="E68" s="683"/>
      <c r="F68" s="683"/>
      <c r="G68" s="683"/>
      <c r="H68" s="683"/>
      <c r="I68" s="683"/>
      <c r="J68" s="683"/>
    </row>
    <row r="69" spans="1:10" ht="15.75" x14ac:dyDescent="0.25">
      <c r="A69" s="1674" t="s">
        <v>597</v>
      </c>
      <c r="B69" s="1674"/>
      <c r="C69" s="1674"/>
      <c r="D69" s="1674"/>
      <c r="E69" s="1674"/>
      <c r="F69" s="1674"/>
      <c r="G69" s="1674"/>
      <c r="H69" s="1674"/>
      <c r="I69" s="1674"/>
      <c r="J69" s="1674"/>
    </row>
    <row r="70" spans="1:10" ht="15.75" x14ac:dyDescent="0.25">
      <c r="A70" s="685"/>
      <c r="B70" s="685"/>
      <c r="C70" s="685"/>
      <c r="D70" s="685"/>
      <c r="E70" s="685"/>
      <c r="F70" s="685"/>
      <c r="G70" s="685"/>
      <c r="H70" s="685"/>
      <c r="I70" s="685"/>
      <c r="J70" s="685"/>
    </row>
    <row r="71" spans="1:10" ht="15.75" x14ac:dyDescent="0.2">
      <c r="A71" s="1717" t="s">
        <v>138</v>
      </c>
      <c r="B71" s="1717"/>
      <c r="C71" s="1717"/>
      <c r="D71" s="1717"/>
      <c r="E71" s="1717"/>
      <c r="F71" s="1717"/>
      <c r="G71" s="1717"/>
      <c r="H71" s="1717"/>
      <c r="I71" s="1717"/>
      <c r="J71" s="1717"/>
    </row>
    <row r="72" spans="1:10" ht="15.75" x14ac:dyDescent="0.2">
      <c r="A72" s="1717" t="s">
        <v>620</v>
      </c>
      <c r="B72" s="1717"/>
      <c r="C72" s="1717"/>
      <c r="D72" s="1717"/>
      <c r="E72" s="1717"/>
      <c r="F72" s="1717"/>
      <c r="G72" s="1717"/>
      <c r="H72" s="1717"/>
      <c r="I72" s="1717"/>
      <c r="J72" s="1717"/>
    </row>
    <row r="73" spans="1:10" ht="15.75" x14ac:dyDescent="0.2">
      <c r="A73" s="211"/>
      <c r="B73" s="211"/>
      <c r="C73" s="211"/>
      <c r="D73" s="211"/>
      <c r="E73" s="211"/>
      <c r="F73" s="211"/>
      <c r="G73" s="211"/>
      <c r="H73" s="211"/>
      <c r="I73" s="211"/>
      <c r="J73" s="211"/>
    </row>
    <row r="74" spans="1:10" ht="15.75" x14ac:dyDescent="0.2">
      <c r="A74" s="2" t="s">
        <v>2</v>
      </c>
      <c r="B74" s="137" t="s">
        <v>77</v>
      </c>
      <c r="C74" s="137"/>
      <c r="D74" s="6"/>
      <c r="E74" s="6"/>
      <c r="F74" s="6"/>
      <c r="G74" s="6"/>
      <c r="H74" s="6"/>
      <c r="I74" s="6"/>
      <c r="J74" s="177"/>
    </row>
    <row r="75" spans="1:10" ht="16.5" thickBot="1" x14ac:dyDescent="0.25">
      <c r="A75" s="2" t="s">
        <v>5</v>
      </c>
      <c r="B75" s="137" t="s">
        <v>152</v>
      </c>
      <c r="C75" s="137"/>
      <c r="D75" s="6"/>
      <c r="E75" s="6"/>
      <c r="F75" s="6"/>
      <c r="G75" s="6"/>
      <c r="H75" s="6"/>
      <c r="I75" s="6"/>
      <c r="J75" s="177"/>
    </row>
    <row r="76" spans="1:10" ht="24.75" customHeight="1" x14ac:dyDescent="0.2">
      <c r="A76" s="1718" t="s">
        <v>140</v>
      </c>
      <c r="B76" s="1512" t="s">
        <v>292</v>
      </c>
      <c r="C76" s="1513" t="s">
        <v>292</v>
      </c>
      <c r="D76" s="1512" t="s">
        <v>433</v>
      </c>
      <c r="E76" s="1513" t="s">
        <v>433</v>
      </c>
      <c r="F76" s="1513" t="s">
        <v>621</v>
      </c>
      <c r="G76" s="1514" t="s">
        <v>141</v>
      </c>
      <c r="H76" s="1513" t="s">
        <v>142</v>
      </c>
      <c r="I76" s="1512" t="s">
        <v>141</v>
      </c>
      <c r="J76" s="1513" t="s">
        <v>142</v>
      </c>
    </row>
    <row r="77" spans="1:10" ht="20.25" customHeight="1" thickBot="1" x14ac:dyDescent="0.25">
      <c r="A77" s="1719"/>
      <c r="B77" s="1515" t="s">
        <v>174</v>
      </c>
      <c r="C77" s="1516" t="s">
        <v>175</v>
      </c>
      <c r="D77" s="1515" t="s">
        <v>174</v>
      </c>
      <c r="E77" s="1516" t="s">
        <v>291</v>
      </c>
      <c r="F77" s="1516" t="s">
        <v>176</v>
      </c>
      <c r="G77" s="1515" t="s">
        <v>436</v>
      </c>
      <c r="H77" s="1517" t="s">
        <v>436</v>
      </c>
      <c r="I77" s="1515" t="s">
        <v>622</v>
      </c>
      <c r="J77" s="1518" t="s">
        <v>622</v>
      </c>
    </row>
    <row r="78" spans="1:10" x14ac:dyDescent="0.2">
      <c r="A78" s="382"/>
      <c r="B78" s="196"/>
      <c r="C78" s="199"/>
      <c r="D78" s="196"/>
      <c r="E78" s="197"/>
      <c r="F78" s="186"/>
      <c r="G78" s="179"/>
      <c r="H78" s="180"/>
      <c r="I78" s="179"/>
      <c r="J78" s="181"/>
    </row>
    <row r="79" spans="1:10" x14ac:dyDescent="0.2">
      <c r="A79" s="431" t="s">
        <v>235</v>
      </c>
      <c r="B79" s="187"/>
      <c r="C79" s="463"/>
      <c r="D79" s="187"/>
      <c r="E79" s="188"/>
      <c r="F79" s="194"/>
      <c r="G79" s="190"/>
      <c r="H79" s="174"/>
      <c r="I79" s="190"/>
      <c r="J79" s="174"/>
    </row>
    <row r="80" spans="1:10" x14ac:dyDescent="0.2">
      <c r="A80" s="431" t="s">
        <v>629</v>
      </c>
      <c r="B80" s="187"/>
      <c r="C80" s="463"/>
      <c r="D80" s="187"/>
      <c r="E80" s="188"/>
      <c r="F80" s="194"/>
      <c r="G80" s="190"/>
      <c r="H80" s="174"/>
      <c r="I80" s="190"/>
      <c r="J80" s="174"/>
    </row>
    <row r="81" spans="1:10" x14ac:dyDescent="0.2">
      <c r="A81" s="431" t="s">
        <v>236</v>
      </c>
      <c r="B81" s="187"/>
      <c r="C81" s="463"/>
      <c r="D81" s="187"/>
      <c r="E81" s="188"/>
      <c r="F81" s="194"/>
      <c r="G81" s="190"/>
      <c r="H81" s="174"/>
      <c r="I81" s="190"/>
      <c r="J81" s="174"/>
    </row>
    <row r="82" spans="1:10" x14ac:dyDescent="0.2">
      <c r="A82" s="432" t="s">
        <v>237</v>
      </c>
      <c r="B82" s="187"/>
      <c r="C82" s="463"/>
      <c r="D82" s="187"/>
      <c r="E82" s="188"/>
      <c r="F82" s="194"/>
      <c r="G82" s="190"/>
      <c r="H82" s="174"/>
      <c r="I82" s="190"/>
      <c r="J82" s="174"/>
    </row>
    <row r="83" spans="1:10" x14ac:dyDescent="0.2">
      <c r="A83" s="431" t="s">
        <v>238</v>
      </c>
      <c r="B83" s="187"/>
      <c r="C83" s="463"/>
      <c r="D83" s="187"/>
      <c r="E83" s="188"/>
      <c r="F83" s="194"/>
      <c r="G83" s="190"/>
      <c r="H83" s="174"/>
      <c r="I83" s="190"/>
      <c r="J83" s="174"/>
    </row>
    <row r="84" spans="1:10" x14ac:dyDescent="0.2">
      <c r="A84" s="431" t="s">
        <v>239</v>
      </c>
      <c r="B84" s="187"/>
      <c r="C84" s="463"/>
      <c r="D84" s="187"/>
      <c r="E84" s="188"/>
      <c r="F84" s="194"/>
      <c r="G84" s="190"/>
      <c r="H84" s="174"/>
      <c r="I84" s="190"/>
      <c r="J84" s="174"/>
    </row>
    <row r="85" spans="1:10" x14ac:dyDescent="0.2">
      <c r="A85" s="431" t="s">
        <v>240</v>
      </c>
      <c r="B85" s="187"/>
      <c r="C85" s="463"/>
      <c r="D85" s="187"/>
      <c r="E85" s="188"/>
      <c r="F85" s="194"/>
      <c r="G85" s="190"/>
      <c r="H85" s="174"/>
      <c r="I85" s="190"/>
      <c r="J85" s="174"/>
    </row>
    <row r="86" spans="1:10" x14ac:dyDescent="0.2">
      <c r="A86" s="431" t="s">
        <v>241</v>
      </c>
      <c r="B86" s="187"/>
      <c r="C86" s="463"/>
      <c r="D86" s="187"/>
      <c r="E86" s="188"/>
      <c r="F86" s="194"/>
      <c r="G86" s="190"/>
      <c r="H86" s="174"/>
      <c r="I86" s="190"/>
      <c r="J86" s="174"/>
    </row>
    <row r="87" spans="1:10" x14ac:dyDescent="0.2">
      <c r="A87" s="431" t="s">
        <v>264</v>
      </c>
      <c r="B87" s="187"/>
      <c r="C87" s="463"/>
      <c r="D87" s="187"/>
      <c r="E87" s="188"/>
      <c r="F87" s="194"/>
      <c r="G87" s="190"/>
      <c r="H87" s="174"/>
      <c r="I87" s="190"/>
      <c r="J87" s="174"/>
    </row>
    <row r="88" spans="1:10" x14ac:dyDescent="0.2">
      <c r="A88" s="431" t="s">
        <v>242</v>
      </c>
      <c r="B88" s="187"/>
      <c r="C88" s="463"/>
      <c r="D88" s="187"/>
      <c r="E88" s="188"/>
      <c r="F88" s="194"/>
      <c r="G88" s="190"/>
      <c r="H88" s="174"/>
      <c r="I88" s="190"/>
      <c r="J88" s="174"/>
    </row>
    <row r="89" spans="1:10" x14ac:dyDescent="0.2">
      <c r="A89" s="431" t="s">
        <v>151</v>
      </c>
      <c r="B89" s="187"/>
      <c r="C89" s="463"/>
      <c r="D89" s="187"/>
      <c r="E89" s="188"/>
      <c r="F89" s="194"/>
      <c r="G89" s="190"/>
      <c r="H89" s="174"/>
      <c r="I89" s="190"/>
      <c r="J89" s="174"/>
    </row>
    <row r="90" spans="1:10" x14ac:dyDescent="0.2">
      <c r="A90" s="431" t="s">
        <v>262</v>
      </c>
      <c r="B90" s="187"/>
      <c r="C90" s="463"/>
      <c r="D90" s="187"/>
      <c r="E90" s="188"/>
      <c r="F90" s="194"/>
      <c r="G90" s="190"/>
      <c r="H90" s="174"/>
      <c r="I90" s="190"/>
      <c r="J90" s="174"/>
    </row>
    <row r="91" spans="1:10" x14ac:dyDescent="0.2">
      <c r="A91" s="431" t="s">
        <v>265</v>
      </c>
      <c r="B91" s="187"/>
      <c r="C91" s="463"/>
      <c r="D91" s="187"/>
      <c r="E91" s="188"/>
      <c r="F91" s="194"/>
      <c r="G91" s="190"/>
      <c r="H91" s="174"/>
      <c r="I91" s="190"/>
      <c r="J91" s="174"/>
    </row>
    <row r="92" spans="1:10" x14ac:dyDescent="0.2">
      <c r="A92" s="431" t="s">
        <v>243</v>
      </c>
      <c r="B92" s="440"/>
      <c r="C92" s="463"/>
      <c r="D92" s="187"/>
      <c r="E92" s="194"/>
      <c r="F92" s="188"/>
      <c r="G92" s="190"/>
      <c r="H92" s="174"/>
      <c r="I92" s="190"/>
      <c r="J92" s="174"/>
    </row>
    <row r="93" spans="1:10" x14ac:dyDescent="0.2">
      <c r="A93" s="431" t="s">
        <v>266</v>
      </c>
      <c r="B93" s="440"/>
      <c r="C93" s="463"/>
      <c r="D93" s="187"/>
      <c r="E93" s="194"/>
      <c r="F93" s="189"/>
      <c r="G93" s="190"/>
      <c r="H93" s="175"/>
      <c r="I93" s="190"/>
      <c r="J93" s="174"/>
    </row>
    <row r="94" spans="1:10" x14ac:dyDescent="0.2">
      <c r="A94" s="431" t="s">
        <v>244</v>
      </c>
      <c r="B94" s="201">
        <v>341027</v>
      </c>
      <c r="C94" s="194">
        <v>300740</v>
      </c>
      <c r="D94" s="187">
        <v>422643</v>
      </c>
      <c r="E94" s="188">
        <v>422643</v>
      </c>
      <c r="F94" s="194">
        <v>90957</v>
      </c>
      <c r="G94" s="190">
        <f t="shared" ref="G94:G120" si="6">+D94-B94</f>
        <v>81616</v>
      </c>
      <c r="H94" s="174">
        <f>+G94/B94</f>
        <v>0.23932415908417809</v>
      </c>
      <c r="I94" s="190">
        <f t="shared" ref="I94:I120" si="7">+F94-D94</f>
        <v>-331686</v>
      </c>
      <c r="J94" s="174">
        <f>+I94/D94</f>
        <v>-0.78479000007098187</v>
      </c>
    </row>
    <row r="95" spans="1:10" x14ac:dyDescent="0.2">
      <c r="A95" s="431" t="s">
        <v>245</v>
      </c>
      <c r="B95" s="201"/>
      <c r="C95" s="194"/>
      <c r="D95" s="187"/>
      <c r="E95" s="188"/>
      <c r="F95" s="194"/>
      <c r="G95" s="190"/>
      <c r="H95" s="174"/>
      <c r="I95" s="190"/>
      <c r="J95" s="174"/>
    </row>
    <row r="96" spans="1:10" x14ac:dyDescent="0.2">
      <c r="A96" s="431" t="s">
        <v>246</v>
      </c>
      <c r="B96" s="201"/>
      <c r="C96" s="194"/>
      <c r="D96" s="187"/>
      <c r="E96" s="188"/>
      <c r="F96" s="194"/>
      <c r="G96" s="190"/>
      <c r="H96" s="174"/>
      <c r="I96" s="190"/>
      <c r="J96" s="174"/>
    </row>
    <row r="97" spans="1:10" x14ac:dyDescent="0.2">
      <c r="A97" s="431" t="s">
        <v>247</v>
      </c>
      <c r="B97" s="201"/>
      <c r="C97" s="194"/>
      <c r="D97" s="187"/>
      <c r="E97" s="188"/>
      <c r="F97" s="194"/>
      <c r="G97" s="190"/>
      <c r="H97" s="174"/>
      <c r="I97" s="190"/>
      <c r="J97" s="174"/>
    </row>
    <row r="98" spans="1:10" x14ac:dyDescent="0.2">
      <c r="A98" s="432" t="s">
        <v>248</v>
      </c>
      <c r="B98" s="201"/>
      <c r="C98" s="194"/>
      <c r="D98" s="187"/>
      <c r="E98" s="188"/>
      <c r="F98" s="194"/>
      <c r="G98" s="190"/>
      <c r="H98" s="175"/>
      <c r="I98" s="190"/>
      <c r="J98" s="174"/>
    </row>
    <row r="99" spans="1:10" x14ac:dyDescent="0.2">
      <c r="A99" s="432" t="s">
        <v>630</v>
      </c>
      <c r="B99" s="201"/>
      <c r="C99" s="194"/>
      <c r="D99" s="187"/>
      <c r="E99" s="188"/>
      <c r="F99" s="194"/>
      <c r="G99" s="190"/>
      <c r="H99" s="175"/>
      <c r="I99" s="190"/>
      <c r="J99" s="174"/>
    </row>
    <row r="100" spans="1:10" x14ac:dyDescent="0.2">
      <c r="A100" s="431" t="s">
        <v>249</v>
      </c>
      <c r="B100" s="201"/>
      <c r="C100" s="194"/>
      <c r="D100" s="187"/>
      <c r="E100" s="188"/>
      <c r="F100" s="194"/>
      <c r="G100" s="190"/>
      <c r="H100" s="174"/>
      <c r="I100" s="190"/>
      <c r="J100" s="174"/>
    </row>
    <row r="101" spans="1:10" x14ac:dyDescent="0.2">
      <c r="A101" s="431" t="s">
        <v>250</v>
      </c>
      <c r="B101" s="201"/>
      <c r="C101" s="194"/>
      <c r="D101" s="187"/>
      <c r="E101" s="188"/>
      <c r="F101" s="194"/>
      <c r="G101" s="190"/>
      <c r="H101" s="174"/>
      <c r="I101" s="190"/>
      <c r="J101" s="174"/>
    </row>
    <row r="102" spans="1:10" x14ac:dyDescent="0.2">
      <c r="A102" s="431" t="s">
        <v>251</v>
      </c>
      <c r="B102" s="201"/>
      <c r="C102" s="194"/>
      <c r="D102" s="187"/>
      <c r="E102" s="188"/>
      <c r="F102" s="194"/>
      <c r="G102" s="190"/>
      <c r="H102" s="174"/>
      <c r="I102" s="190"/>
      <c r="J102" s="174"/>
    </row>
    <row r="103" spans="1:10" x14ac:dyDescent="0.2">
      <c r="A103" s="431" t="s">
        <v>252</v>
      </c>
      <c r="B103" s="201"/>
      <c r="C103" s="194"/>
      <c r="D103" s="187"/>
      <c r="E103" s="188"/>
      <c r="F103" s="194"/>
      <c r="G103" s="190"/>
      <c r="H103" s="174"/>
      <c r="I103" s="190"/>
      <c r="J103" s="174"/>
    </row>
    <row r="104" spans="1:10" x14ac:dyDescent="0.2">
      <c r="A104" s="431" t="s">
        <v>253</v>
      </c>
      <c r="B104" s="201">
        <v>7216</v>
      </c>
      <c r="C104" s="194">
        <v>7216</v>
      </c>
      <c r="D104" s="187">
        <v>6502</v>
      </c>
      <c r="E104" s="188">
        <v>6502</v>
      </c>
      <c r="F104" s="194">
        <v>3893</v>
      </c>
      <c r="G104" s="190">
        <f t="shared" si="6"/>
        <v>-714</v>
      </c>
      <c r="H104" s="174">
        <f>+G104/B104</f>
        <v>-9.8946784922394684E-2</v>
      </c>
      <c r="I104" s="190">
        <f t="shared" si="7"/>
        <v>-2609</v>
      </c>
      <c r="J104" s="174">
        <f>+I104/D104</f>
        <v>-0.40126115041525684</v>
      </c>
    </row>
    <row r="105" spans="1:10" x14ac:dyDescent="0.2">
      <c r="A105" s="431" t="s">
        <v>254</v>
      </c>
      <c r="B105" s="201">
        <v>12900</v>
      </c>
      <c r="C105" s="194">
        <v>12900</v>
      </c>
      <c r="D105" s="187">
        <v>8500</v>
      </c>
      <c r="E105" s="188">
        <v>8500</v>
      </c>
      <c r="F105" s="194">
        <v>5901</v>
      </c>
      <c r="G105" s="190">
        <f t="shared" si="6"/>
        <v>-4400</v>
      </c>
      <c r="H105" s="174">
        <f>+G105/B105</f>
        <v>-0.34108527131782945</v>
      </c>
      <c r="I105" s="190">
        <f t="shared" si="7"/>
        <v>-2599</v>
      </c>
      <c r="J105" s="174">
        <f>+I105/D105</f>
        <v>-0.30576470588235294</v>
      </c>
    </row>
    <row r="106" spans="1:10" x14ac:dyDescent="0.2">
      <c r="A106" s="431" t="s">
        <v>268</v>
      </c>
      <c r="B106" s="201"/>
      <c r="C106" s="194"/>
      <c r="D106" s="187"/>
      <c r="E106" s="188"/>
      <c r="F106" s="194"/>
      <c r="G106" s="190"/>
      <c r="H106" s="174"/>
      <c r="I106" s="190"/>
      <c r="J106" s="174"/>
    </row>
    <row r="107" spans="1:10" x14ac:dyDescent="0.2">
      <c r="A107" s="432" t="s">
        <v>255</v>
      </c>
      <c r="B107" s="201"/>
      <c r="C107" s="194"/>
      <c r="D107" s="187"/>
      <c r="E107" s="188"/>
      <c r="F107" s="194"/>
      <c r="G107" s="190"/>
      <c r="H107" s="174"/>
      <c r="I107" s="190"/>
      <c r="J107" s="174"/>
    </row>
    <row r="108" spans="1:10" x14ac:dyDescent="0.2">
      <c r="A108" s="432" t="s">
        <v>263</v>
      </c>
      <c r="B108" s="201">
        <v>396589</v>
      </c>
      <c r="C108" s="194">
        <v>174089</v>
      </c>
      <c r="D108" s="187">
        <v>25000</v>
      </c>
      <c r="E108" s="188">
        <v>25000</v>
      </c>
      <c r="F108" s="194">
        <v>15000</v>
      </c>
      <c r="G108" s="190">
        <f t="shared" si="6"/>
        <v>-371589</v>
      </c>
      <c r="H108" s="174">
        <f>+G108/B108</f>
        <v>-0.93696244726908717</v>
      </c>
      <c r="I108" s="190">
        <f t="shared" si="7"/>
        <v>-10000</v>
      </c>
      <c r="J108" s="174">
        <f t="shared" ref="J108:J109" si="8">+I108/D108</f>
        <v>-0.4</v>
      </c>
    </row>
    <row r="109" spans="1:10" x14ac:dyDescent="0.2">
      <c r="A109" s="431" t="s">
        <v>256</v>
      </c>
      <c r="B109" s="201">
        <v>1985068</v>
      </c>
      <c r="C109" s="194">
        <v>1557405</v>
      </c>
      <c r="D109" s="187">
        <v>1500957</v>
      </c>
      <c r="E109" s="188">
        <v>1500957</v>
      </c>
      <c r="F109" s="194">
        <v>880373</v>
      </c>
      <c r="G109" s="190">
        <f t="shared" si="6"/>
        <v>-484111</v>
      </c>
      <c r="H109" s="174">
        <f>+G109/B109</f>
        <v>-0.24387628030878539</v>
      </c>
      <c r="I109" s="190">
        <f t="shared" si="7"/>
        <v>-620584</v>
      </c>
      <c r="J109" s="174">
        <f t="shared" si="8"/>
        <v>-0.41345887990128966</v>
      </c>
    </row>
    <row r="110" spans="1:10" x14ac:dyDescent="0.2">
      <c r="A110" s="431" t="s">
        <v>631</v>
      </c>
      <c r="B110" s="201"/>
      <c r="C110" s="194"/>
      <c r="D110" s="187"/>
      <c r="E110" s="188"/>
      <c r="F110" s="194"/>
      <c r="G110" s="190"/>
      <c r="H110" s="174"/>
      <c r="I110" s="190"/>
      <c r="J110" s="174"/>
    </row>
    <row r="111" spans="1:10" x14ac:dyDescent="0.2">
      <c r="A111" s="431" t="s">
        <v>632</v>
      </c>
      <c r="B111" s="201"/>
      <c r="C111" s="194"/>
      <c r="D111" s="187"/>
      <c r="E111" s="188"/>
      <c r="F111" s="194"/>
      <c r="G111" s="190"/>
      <c r="H111" s="174"/>
      <c r="I111" s="190"/>
      <c r="J111" s="174"/>
    </row>
    <row r="112" spans="1:10" x14ac:dyDescent="0.2">
      <c r="A112" s="431" t="s">
        <v>633</v>
      </c>
      <c r="B112" s="201"/>
      <c r="C112" s="194"/>
      <c r="D112" s="187"/>
      <c r="E112" s="188"/>
      <c r="F112" s="194"/>
      <c r="G112" s="190"/>
      <c r="H112" s="174"/>
      <c r="I112" s="190"/>
      <c r="J112" s="174"/>
    </row>
    <row r="113" spans="1:10" x14ac:dyDescent="0.2">
      <c r="A113" s="432" t="s">
        <v>257</v>
      </c>
      <c r="B113" s="201">
        <v>649200</v>
      </c>
      <c r="C113" s="194">
        <v>649200</v>
      </c>
      <c r="D113" s="187">
        <v>0</v>
      </c>
      <c r="E113" s="188">
        <v>0</v>
      </c>
      <c r="F113" s="194">
        <v>0</v>
      </c>
      <c r="G113" s="190">
        <f t="shared" si="6"/>
        <v>-649200</v>
      </c>
      <c r="H113" s="174">
        <f>+G113/B113</f>
        <v>-1</v>
      </c>
      <c r="I113" s="190">
        <f t="shared" si="7"/>
        <v>0</v>
      </c>
      <c r="J113" s="174">
        <v>0</v>
      </c>
    </row>
    <row r="114" spans="1:10" x14ac:dyDescent="0.2">
      <c r="A114" s="431" t="s">
        <v>258</v>
      </c>
      <c r="B114" s="201">
        <v>25000</v>
      </c>
      <c r="C114" s="194">
        <v>25000</v>
      </c>
      <c r="D114" s="187">
        <v>0</v>
      </c>
      <c r="E114" s="188">
        <v>0</v>
      </c>
      <c r="F114" s="194">
        <v>0</v>
      </c>
      <c r="G114" s="190">
        <f t="shared" si="6"/>
        <v>-25000</v>
      </c>
      <c r="H114" s="174">
        <f>+G114/B114</f>
        <v>-1</v>
      </c>
      <c r="I114" s="190">
        <f t="shared" si="7"/>
        <v>0</v>
      </c>
      <c r="J114" s="175">
        <v>0</v>
      </c>
    </row>
    <row r="115" spans="1:10" x14ac:dyDescent="0.2">
      <c r="A115" s="431" t="s">
        <v>259</v>
      </c>
      <c r="B115" s="201"/>
      <c r="C115" s="194"/>
      <c r="D115" s="187"/>
      <c r="E115" s="188"/>
      <c r="F115" s="194"/>
      <c r="G115" s="190"/>
      <c r="H115" s="174"/>
      <c r="I115" s="190"/>
      <c r="J115" s="174"/>
    </row>
    <row r="116" spans="1:10" x14ac:dyDescent="0.2">
      <c r="A116" s="431" t="s">
        <v>260</v>
      </c>
      <c r="B116" s="201"/>
      <c r="C116" s="194"/>
      <c r="D116" s="187"/>
      <c r="E116" s="188"/>
      <c r="F116" s="194"/>
      <c r="G116" s="190"/>
      <c r="H116" s="174"/>
      <c r="I116" s="190"/>
      <c r="J116" s="174"/>
    </row>
    <row r="117" spans="1:10" x14ac:dyDescent="0.2">
      <c r="A117" s="431" t="s">
        <v>144</v>
      </c>
      <c r="B117" s="201"/>
      <c r="C117" s="194"/>
      <c r="D117" s="187"/>
      <c r="E117" s="188"/>
      <c r="F117" s="194"/>
      <c r="G117" s="190"/>
      <c r="H117" s="174"/>
      <c r="I117" s="190"/>
      <c r="J117" s="174"/>
    </row>
    <row r="118" spans="1:10" x14ac:dyDescent="0.2">
      <c r="A118" s="431" t="s">
        <v>634</v>
      </c>
      <c r="B118" s="201"/>
      <c r="C118" s="194"/>
      <c r="D118" s="187"/>
      <c r="E118" s="188"/>
      <c r="F118" s="194"/>
      <c r="G118" s="190"/>
      <c r="H118" s="174"/>
      <c r="I118" s="190"/>
      <c r="J118" s="174"/>
    </row>
    <row r="119" spans="1:10" x14ac:dyDescent="0.2">
      <c r="A119" s="431" t="s">
        <v>267</v>
      </c>
      <c r="B119" s="201"/>
      <c r="C119" s="194"/>
      <c r="D119" s="187"/>
      <c r="E119" s="188"/>
      <c r="F119" s="194"/>
      <c r="G119" s="190"/>
      <c r="H119" s="174"/>
      <c r="I119" s="190"/>
      <c r="J119" s="174"/>
    </row>
    <row r="120" spans="1:10" x14ac:dyDescent="0.2">
      <c r="A120" s="431" t="s">
        <v>261</v>
      </c>
      <c r="B120" s="201">
        <v>0</v>
      </c>
      <c r="C120" s="194">
        <v>609804</v>
      </c>
      <c r="D120" s="187">
        <v>511050</v>
      </c>
      <c r="E120" s="188">
        <v>511050</v>
      </c>
      <c r="F120" s="194">
        <v>571000</v>
      </c>
      <c r="G120" s="190">
        <f t="shared" si="6"/>
        <v>511050</v>
      </c>
      <c r="H120" s="175" t="s">
        <v>143</v>
      </c>
      <c r="I120" s="190">
        <f t="shared" si="7"/>
        <v>59950</v>
      </c>
      <c r="J120" s="174">
        <f t="shared" ref="J120" si="9">+I120/D120</f>
        <v>0.11730750415810585</v>
      </c>
    </row>
    <row r="121" spans="1:10" x14ac:dyDescent="0.2">
      <c r="A121" s="686" t="s">
        <v>635</v>
      </c>
      <c r="B121" s="201"/>
      <c r="C121" s="463"/>
      <c r="D121" s="187"/>
      <c r="E121" s="188"/>
      <c r="F121" s="188"/>
      <c r="G121" s="190"/>
      <c r="H121" s="174"/>
      <c r="I121" s="190"/>
      <c r="J121" s="175"/>
    </row>
    <row r="122" spans="1:10" ht="13.5" thickBot="1" x14ac:dyDescent="0.25">
      <c r="A122" s="173"/>
      <c r="B122" s="191"/>
      <c r="C122" s="384"/>
      <c r="D122" s="191"/>
      <c r="E122" s="195"/>
      <c r="F122" s="464"/>
      <c r="G122" s="190"/>
      <c r="H122" s="174"/>
      <c r="I122" s="190"/>
      <c r="J122" s="174"/>
    </row>
    <row r="123" spans="1:10" ht="18.75" customHeight="1" thickBot="1" x14ac:dyDescent="0.25">
      <c r="A123" s="435" t="s">
        <v>149</v>
      </c>
      <c r="B123" s="198">
        <f t="shared" ref="B123:G123" si="10">SUM(B79:B122)</f>
        <v>3417000</v>
      </c>
      <c r="C123" s="64">
        <f t="shared" si="10"/>
        <v>3336354</v>
      </c>
      <c r="D123" s="90">
        <f t="shared" si="10"/>
        <v>2474652</v>
      </c>
      <c r="E123" s="64">
        <f t="shared" si="10"/>
        <v>2474652</v>
      </c>
      <c r="F123" s="63">
        <f t="shared" si="10"/>
        <v>1567124</v>
      </c>
      <c r="G123" s="90">
        <f t="shared" si="10"/>
        <v>-942348</v>
      </c>
      <c r="H123" s="193">
        <f>+G123/B123</f>
        <v>-0.27578226514486393</v>
      </c>
      <c r="I123" s="90">
        <f>SUM(I79:I122)</f>
        <v>-907528</v>
      </c>
      <c r="J123" s="193">
        <f>+I123/D123</f>
        <v>-0.36672954419449683</v>
      </c>
    </row>
    <row r="124" spans="1:10" x14ac:dyDescent="0.2">
      <c r="A124" s="68" t="s">
        <v>145</v>
      </c>
      <c r="B124" s="82"/>
      <c r="C124" s="82"/>
      <c r="D124" s="82"/>
      <c r="E124" s="82"/>
      <c r="F124" s="82"/>
      <c r="G124" s="82"/>
      <c r="H124" s="82"/>
      <c r="I124" s="82"/>
      <c r="J124" s="82"/>
    </row>
    <row r="125" spans="1:10" x14ac:dyDescent="0.2">
      <c r="A125" s="69" t="s">
        <v>623</v>
      </c>
      <c r="B125" s="123"/>
      <c r="C125" s="123"/>
      <c r="D125" s="123"/>
      <c r="E125" s="123"/>
      <c r="F125" s="123"/>
      <c r="G125" s="123"/>
      <c r="H125" s="123"/>
      <c r="I125" s="123"/>
      <c r="J125" s="178"/>
    </row>
    <row r="126" spans="1:10" ht="12.75" customHeight="1" x14ac:dyDescent="0.2">
      <c r="A126" s="214"/>
      <c r="B126" s="123"/>
      <c r="C126" s="123"/>
      <c r="D126" s="123"/>
      <c r="E126" s="123"/>
      <c r="F126" s="123"/>
      <c r="G126" s="123"/>
      <c r="H126" s="123"/>
      <c r="I126" s="123"/>
      <c r="J126" s="178"/>
    </row>
    <row r="127" spans="1:10" x14ac:dyDescent="0.2">
      <c r="A127" s="69"/>
      <c r="B127" s="123"/>
      <c r="C127" s="123"/>
      <c r="D127" s="123"/>
      <c r="E127" s="123"/>
      <c r="F127" s="123"/>
      <c r="G127" s="123"/>
      <c r="H127" s="123"/>
      <c r="I127" s="123"/>
      <c r="J127" s="178"/>
    </row>
    <row r="128" spans="1:10" x14ac:dyDescent="0.2">
      <c r="A128" s="1647" t="s">
        <v>217</v>
      </c>
      <c r="B128" s="1647"/>
      <c r="C128" s="1647"/>
      <c r="D128" s="1647"/>
      <c r="E128" s="1647"/>
      <c r="F128" s="1647"/>
      <c r="G128" s="1647"/>
    </row>
    <row r="129" spans="1:10" x14ac:dyDescent="0.2">
      <c r="A129" s="1647" t="s">
        <v>428</v>
      </c>
      <c r="B129" s="1647"/>
      <c r="C129" s="1647"/>
      <c r="D129" s="1647"/>
      <c r="E129" s="1647"/>
      <c r="F129" s="1647"/>
      <c r="G129" s="1647"/>
    </row>
    <row r="130" spans="1:10" x14ac:dyDescent="0.2">
      <c r="A130" s="636"/>
      <c r="B130" s="636"/>
      <c r="C130" s="636"/>
      <c r="D130" s="636"/>
      <c r="E130" s="636"/>
      <c r="F130" s="636"/>
      <c r="G130" s="636"/>
    </row>
    <row r="131" spans="1:10" ht="18.75" customHeight="1" x14ac:dyDescent="0.45">
      <c r="A131" s="1645" t="s">
        <v>619</v>
      </c>
      <c r="B131" s="1645"/>
      <c r="C131" s="1645"/>
      <c r="D131" s="1645"/>
      <c r="E131" s="1645"/>
      <c r="F131" s="1645"/>
      <c r="G131" s="1645"/>
      <c r="H131" s="1645"/>
      <c r="I131" s="1645"/>
      <c r="J131" s="1645"/>
    </row>
    <row r="132" spans="1:10" ht="22.5" x14ac:dyDescent="0.45">
      <c r="A132" s="683"/>
      <c r="B132" s="683"/>
      <c r="C132" s="683"/>
      <c r="D132" s="683"/>
      <c r="E132" s="683"/>
      <c r="F132" s="683"/>
      <c r="G132" s="683"/>
      <c r="H132" s="683"/>
      <c r="I132" s="683"/>
      <c r="J132" s="683"/>
    </row>
    <row r="133" spans="1:10" ht="18.75" customHeight="1" x14ac:dyDescent="0.25">
      <c r="A133" s="1674" t="s">
        <v>597</v>
      </c>
      <c r="B133" s="1674"/>
      <c r="C133" s="1674"/>
      <c r="D133" s="1674"/>
      <c r="E133" s="1674"/>
      <c r="F133" s="1674"/>
      <c r="G133" s="1674"/>
      <c r="H133" s="1674"/>
      <c r="I133" s="1674"/>
      <c r="J133" s="1674"/>
    </row>
    <row r="134" spans="1:10" ht="15.75" x14ac:dyDescent="0.25">
      <c r="A134" s="685"/>
      <c r="B134" s="685"/>
      <c r="C134" s="685"/>
      <c r="D134" s="685"/>
      <c r="E134" s="685"/>
      <c r="F134" s="685"/>
      <c r="G134" s="685"/>
      <c r="H134" s="685"/>
      <c r="I134" s="685"/>
      <c r="J134" s="685"/>
    </row>
    <row r="135" spans="1:10" ht="15.75" x14ac:dyDescent="0.2">
      <c r="A135" s="1717" t="s">
        <v>138</v>
      </c>
      <c r="B135" s="1717"/>
      <c r="C135" s="1717"/>
      <c r="D135" s="1717"/>
      <c r="E135" s="1717"/>
      <c r="F135" s="1717"/>
      <c r="G135" s="1717"/>
      <c r="H135" s="1717"/>
      <c r="I135" s="1717"/>
      <c r="J135" s="1717"/>
    </row>
    <row r="136" spans="1:10" ht="16.5" customHeight="1" x14ac:dyDescent="0.2">
      <c r="A136" s="1717" t="s">
        <v>620</v>
      </c>
      <c r="B136" s="1717"/>
      <c r="C136" s="1717"/>
      <c r="D136" s="1717"/>
      <c r="E136" s="1717"/>
      <c r="F136" s="1717"/>
      <c r="G136" s="1717"/>
      <c r="H136" s="1717"/>
      <c r="I136" s="1717"/>
      <c r="J136" s="1717"/>
    </row>
    <row r="137" spans="1:10" ht="6.75" customHeight="1" x14ac:dyDescent="0.2">
      <c r="A137" s="211"/>
      <c r="B137" s="211"/>
      <c r="C137" s="211"/>
      <c r="D137" s="211"/>
      <c r="E137" s="211"/>
      <c r="F137" s="211"/>
      <c r="G137" s="211"/>
      <c r="H137" s="211"/>
      <c r="I137" s="211"/>
      <c r="J137" s="211"/>
    </row>
    <row r="138" spans="1:10" ht="15.75" x14ac:dyDescent="0.2">
      <c r="A138" s="2" t="s">
        <v>2</v>
      </c>
      <c r="B138" s="137" t="s">
        <v>77</v>
      </c>
      <c r="C138" s="137"/>
      <c r="D138" s="6"/>
      <c r="E138" s="6"/>
      <c r="F138" s="6"/>
      <c r="G138" s="6"/>
      <c r="H138" s="6"/>
      <c r="I138" s="6"/>
      <c r="J138" s="177"/>
    </row>
    <row r="139" spans="1:10" ht="16.5" thickBot="1" x14ac:dyDescent="0.25">
      <c r="A139" s="2" t="s">
        <v>5</v>
      </c>
      <c r="B139" s="137" t="s">
        <v>148</v>
      </c>
      <c r="C139" s="137"/>
      <c r="D139" s="6"/>
      <c r="E139" s="6"/>
      <c r="F139" s="6"/>
      <c r="G139" s="6"/>
      <c r="H139" s="6"/>
      <c r="I139" s="6"/>
      <c r="J139" s="177"/>
    </row>
    <row r="140" spans="1:10" ht="16.5" customHeight="1" x14ac:dyDescent="0.2">
      <c r="A140" s="1718" t="s">
        <v>140</v>
      </c>
      <c r="B140" s="1512" t="s">
        <v>292</v>
      </c>
      <c r="C140" s="1513" t="s">
        <v>292</v>
      </c>
      <c r="D140" s="1512" t="s">
        <v>433</v>
      </c>
      <c r="E140" s="1513" t="s">
        <v>433</v>
      </c>
      <c r="F140" s="1513" t="s">
        <v>621</v>
      </c>
      <c r="G140" s="1514" t="s">
        <v>141</v>
      </c>
      <c r="H140" s="1513" t="s">
        <v>142</v>
      </c>
      <c r="I140" s="1512" t="s">
        <v>141</v>
      </c>
      <c r="J140" s="1513" t="s">
        <v>142</v>
      </c>
    </row>
    <row r="141" spans="1:10" ht="21" customHeight="1" thickBot="1" x14ac:dyDescent="0.25">
      <c r="A141" s="1719"/>
      <c r="B141" s="1515" t="s">
        <v>174</v>
      </c>
      <c r="C141" s="1516" t="s">
        <v>175</v>
      </c>
      <c r="D141" s="1515" t="s">
        <v>174</v>
      </c>
      <c r="E141" s="1516" t="s">
        <v>291</v>
      </c>
      <c r="F141" s="1516" t="s">
        <v>176</v>
      </c>
      <c r="G141" s="1515" t="s">
        <v>436</v>
      </c>
      <c r="H141" s="1517" t="s">
        <v>436</v>
      </c>
      <c r="I141" s="1515" t="s">
        <v>622</v>
      </c>
      <c r="J141" s="1518" t="s">
        <v>622</v>
      </c>
    </row>
    <row r="142" spans="1:10" x14ac:dyDescent="0.2">
      <c r="A142" s="382"/>
      <c r="B142" s="88"/>
      <c r="C142" s="77"/>
      <c r="D142" s="88"/>
      <c r="E142" s="77"/>
      <c r="F142" s="130"/>
      <c r="G142" s="72"/>
      <c r="H142" s="78"/>
      <c r="I142" s="72"/>
      <c r="J142" s="172"/>
    </row>
    <row r="143" spans="1:10" x14ac:dyDescent="0.2">
      <c r="A143" s="431" t="s">
        <v>235</v>
      </c>
      <c r="B143" s="433"/>
      <c r="C143" s="183"/>
      <c r="D143" s="121"/>
      <c r="E143" s="203"/>
      <c r="F143" s="183"/>
      <c r="G143" s="182"/>
      <c r="H143" s="183"/>
      <c r="I143" s="182"/>
      <c r="J143" s="184"/>
    </row>
    <row r="144" spans="1:10" x14ac:dyDescent="0.2">
      <c r="A144" s="431" t="s">
        <v>629</v>
      </c>
      <c r="B144" s="433"/>
      <c r="C144" s="183"/>
      <c r="D144" s="121"/>
      <c r="E144" s="203"/>
      <c r="F144" s="183"/>
      <c r="G144" s="182"/>
      <c r="H144" s="183"/>
      <c r="I144" s="182"/>
      <c r="J144" s="184"/>
    </row>
    <row r="145" spans="1:10" x14ac:dyDescent="0.2">
      <c r="A145" s="431" t="s">
        <v>236</v>
      </c>
      <c r="B145" s="433"/>
      <c r="C145" s="183"/>
      <c r="D145" s="121"/>
      <c r="E145" s="203"/>
      <c r="F145" s="183"/>
      <c r="G145" s="182"/>
      <c r="H145" s="183"/>
      <c r="I145" s="182"/>
      <c r="J145" s="184"/>
    </row>
    <row r="146" spans="1:10" x14ac:dyDescent="0.2">
      <c r="A146" s="432" t="s">
        <v>237</v>
      </c>
      <c r="B146" s="433"/>
      <c r="C146" s="183"/>
      <c r="D146" s="121"/>
      <c r="E146" s="203"/>
      <c r="F146" s="183"/>
      <c r="G146" s="182"/>
      <c r="H146" s="183"/>
      <c r="I146" s="182"/>
      <c r="J146" s="184"/>
    </row>
    <row r="147" spans="1:10" x14ac:dyDescent="0.2">
      <c r="A147" s="431" t="s">
        <v>238</v>
      </c>
      <c r="B147" s="433"/>
      <c r="C147" s="183"/>
      <c r="D147" s="121"/>
      <c r="E147" s="203"/>
      <c r="F147" s="183"/>
      <c r="G147" s="182"/>
      <c r="H147" s="183"/>
      <c r="I147" s="182"/>
      <c r="J147" s="184"/>
    </row>
    <row r="148" spans="1:10" x14ac:dyDescent="0.2">
      <c r="A148" s="431" t="s">
        <v>239</v>
      </c>
      <c r="B148" s="433"/>
      <c r="C148" s="183"/>
      <c r="D148" s="121"/>
      <c r="E148" s="203"/>
      <c r="F148" s="183"/>
      <c r="G148" s="182"/>
      <c r="H148" s="183"/>
      <c r="I148" s="182"/>
      <c r="J148" s="184"/>
    </row>
    <row r="149" spans="1:10" x14ac:dyDescent="0.2">
      <c r="A149" s="431" t="s">
        <v>240</v>
      </c>
      <c r="B149" s="433"/>
      <c r="C149" s="183"/>
      <c r="D149" s="121"/>
      <c r="E149" s="203"/>
      <c r="F149" s="183"/>
      <c r="G149" s="46"/>
      <c r="H149" s="174"/>
      <c r="I149" s="46"/>
      <c r="J149" s="174"/>
    </row>
    <row r="150" spans="1:10" x14ac:dyDescent="0.2">
      <c r="A150" s="431" t="s">
        <v>241</v>
      </c>
      <c r="B150" s="433"/>
      <c r="C150" s="183"/>
      <c r="D150" s="121"/>
      <c r="E150" s="203"/>
      <c r="F150" s="183"/>
      <c r="G150" s="46"/>
      <c r="H150" s="224"/>
      <c r="I150" s="46"/>
      <c r="J150" s="223"/>
    </row>
    <row r="151" spans="1:10" x14ac:dyDescent="0.2">
      <c r="A151" s="431" t="s">
        <v>264</v>
      </c>
      <c r="B151" s="433"/>
      <c r="C151" s="183"/>
      <c r="D151" s="121"/>
      <c r="E151" s="203"/>
      <c r="F151" s="183"/>
      <c r="G151" s="121"/>
      <c r="H151" s="203"/>
      <c r="I151" s="182"/>
      <c r="J151" s="184"/>
    </row>
    <row r="152" spans="1:10" x14ac:dyDescent="0.2">
      <c r="A152" s="431" t="s">
        <v>242</v>
      </c>
      <c r="B152" s="433"/>
      <c r="C152" s="183"/>
      <c r="D152" s="121"/>
      <c r="E152" s="203"/>
      <c r="F152" s="183"/>
      <c r="G152" s="182"/>
      <c r="H152" s="183"/>
      <c r="I152" s="182"/>
      <c r="J152" s="184"/>
    </row>
    <row r="153" spans="1:10" x14ac:dyDescent="0.2">
      <c r="A153" s="431" t="s">
        <v>151</v>
      </c>
      <c r="B153" s="433"/>
      <c r="C153" s="183"/>
      <c r="D153" s="121"/>
      <c r="E153" s="203"/>
      <c r="F153" s="183"/>
      <c r="G153" s="182"/>
      <c r="H153" s="183"/>
      <c r="I153" s="182"/>
      <c r="J153" s="184"/>
    </row>
    <row r="154" spans="1:10" x14ac:dyDescent="0.2">
      <c r="A154" s="431" t="s">
        <v>262</v>
      </c>
      <c r="B154" s="433"/>
      <c r="C154" s="183"/>
      <c r="D154" s="121"/>
      <c r="E154" s="203"/>
      <c r="F154" s="183"/>
      <c r="G154" s="49"/>
      <c r="H154" s="99"/>
      <c r="I154" s="49"/>
      <c r="J154" s="174"/>
    </row>
    <row r="155" spans="1:10" x14ac:dyDescent="0.2">
      <c r="A155" s="431" t="s">
        <v>265</v>
      </c>
      <c r="B155" s="433"/>
      <c r="C155" s="183"/>
      <c r="D155" s="433"/>
      <c r="E155" s="183"/>
      <c r="F155" s="183"/>
      <c r="G155" s="182"/>
      <c r="H155" s="183"/>
      <c r="I155" s="182"/>
      <c r="J155" s="184"/>
    </row>
    <row r="156" spans="1:10" x14ac:dyDescent="0.2">
      <c r="A156" s="431" t="s">
        <v>243</v>
      </c>
      <c r="B156" s="433"/>
      <c r="C156" s="183"/>
      <c r="D156" s="433"/>
      <c r="E156" s="183"/>
      <c r="F156" s="183"/>
      <c r="G156" s="182"/>
      <c r="H156" s="183"/>
      <c r="I156" s="182"/>
      <c r="J156" s="184"/>
    </row>
    <row r="157" spans="1:10" x14ac:dyDescent="0.2">
      <c r="A157" s="431" t="s">
        <v>266</v>
      </c>
      <c r="B157" s="121"/>
      <c r="C157" s="203"/>
      <c r="D157" s="638"/>
      <c r="E157" s="183"/>
      <c r="F157" s="183"/>
      <c r="G157" s="182"/>
      <c r="H157" s="183"/>
      <c r="I157" s="182"/>
      <c r="J157" s="184"/>
    </row>
    <row r="158" spans="1:10" x14ac:dyDescent="0.2">
      <c r="A158" s="431" t="s">
        <v>244</v>
      </c>
      <c r="B158" s="121"/>
      <c r="C158" s="203"/>
      <c r="D158" s="638"/>
      <c r="E158" s="183"/>
      <c r="F158" s="183"/>
      <c r="G158" s="182"/>
      <c r="H158" s="183"/>
      <c r="I158" s="182"/>
      <c r="J158" s="184"/>
    </row>
    <row r="159" spans="1:10" x14ac:dyDescent="0.2">
      <c r="A159" s="431" t="s">
        <v>245</v>
      </c>
      <c r="B159" s="121"/>
      <c r="C159" s="203"/>
      <c r="D159" s="638"/>
      <c r="E159" s="183"/>
      <c r="F159" s="183"/>
      <c r="G159" s="182"/>
      <c r="H159" s="183"/>
      <c r="I159" s="182"/>
      <c r="J159" s="184"/>
    </row>
    <row r="160" spans="1:10" x14ac:dyDescent="0.2">
      <c r="A160" s="431" t="s">
        <v>246</v>
      </c>
      <c r="B160" s="121"/>
      <c r="C160" s="203"/>
      <c r="D160" s="638"/>
      <c r="E160" s="183"/>
      <c r="F160" s="183"/>
      <c r="G160" s="182"/>
      <c r="H160" s="183"/>
      <c r="I160" s="182"/>
      <c r="J160" s="184"/>
    </row>
    <row r="161" spans="1:10" x14ac:dyDescent="0.2">
      <c r="A161" s="431" t="s">
        <v>247</v>
      </c>
      <c r="B161" s="121"/>
      <c r="C161" s="203"/>
      <c r="D161" s="638"/>
      <c r="E161" s="183"/>
      <c r="F161" s="183"/>
      <c r="G161" s="182"/>
      <c r="H161" s="183"/>
      <c r="I161" s="182"/>
      <c r="J161" s="184"/>
    </row>
    <row r="162" spans="1:10" x14ac:dyDescent="0.2">
      <c r="A162" s="432" t="s">
        <v>248</v>
      </c>
      <c r="B162" s="121"/>
      <c r="C162" s="203"/>
      <c r="D162" s="638"/>
      <c r="E162" s="183"/>
      <c r="F162" s="183"/>
      <c r="G162" s="182"/>
      <c r="H162" s="183"/>
      <c r="I162" s="182"/>
      <c r="J162" s="184"/>
    </row>
    <row r="163" spans="1:10" x14ac:dyDescent="0.2">
      <c r="A163" s="432" t="s">
        <v>630</v>
      </c>
      <c r="B163" s="121"/>
      <c r="C163" s="203"/>
      <c r="D163" s="638"/>
      <c r="E163" s="183"/>
      <c r="F163" s="183"/>
      <c r="G163" s="182"/>
      <c r="H163" s="183"/>
      <c r="I163" s="182"/>
      <c r="J163" s="184"/>
    </row>
    <row r="164" spans="1:10" x14ac:dyDescent="0.2">
      <c r="A164" s="431" t="s">
        <v>249</v>
      </c>
      <c r="B164" s="121"/>
      <c r="C164" s="203"/>
      <c r="D164" s="638"/>
      <c r="E164" s="183"/>
      <c r="F164" s="183"/>
      <c r="G164" s="182"/>
      <c r="H164" s="183"/>
      <c r="I164" s="182"/>
      <c r="J164" s="184"/>
    </row>
    <row r="165" spans="1:10" x14ac:dyDescent="0.2">
      <c r="A165" s="431" t="s">
        <v>250</v>
      </c>
      <c r="B165" s="121"/>
      <c r="C165" s="203"/>
      <c r="D165" s="638"/>
      <c r="E165" s="183"/>
      <c r="F165" s="183"/>
      <c r="G165" s="182"/>
      <c r="H165" s="183"/>
      <c r="I165" s="182"/>
      <c r="J165" s="184"/>
    </row>
    <row r="166" spans="1:10" x14ac:dyDescent="0.2">
      <c r="A166" s="431" t="s">
        <v>251</v>
      </c>
      <c r="B166" s="121"/>
      <c r="C166" s="203"/>
      <c r="D166" s="638"/>
      <c r="E166" s="183"/>
      <c r="F166" s="183"/>
      <c r="G166" s="182"/>
      <c r="H166" s="183"/>
      <c r="I166" s="182"/>
      <c r="J166" s="184"/>
    </row>
    <row r="167" spans="1:10" x14ac:dyDescent="0.2">
      <c r="A167" s="431" t="s">
        <v>252</v>
      </c>
      <c r="B167" s="121"/>
      <c r="C167" s="203"/>
      <c r="D167" s="638"/>
      <c r="E167" s="183"/>
      <c r="F167" s="183"/>
      <c r="G167" s="182"/>
      <c r="H167" s="183"/>
      <c r="I167" s="182"/>
      <c r="J167" s="184"/>
    </row>
    <row r="168" spans="1:10" x14ac:dyDescent="0.2">
      <c r="A168" s="431" t="s">
        <v>253</v>
      </c>
      <c r="B168" s="121"/>
      <c r="C168" s="203"/>
      <c r="D168" s="638"/>
      <c r="E168" s="183"/>
      <c r="F168" s="183"/>
      <c r="G168" s="182"/>
      <c r="H168" s="183"/>
      <c r="I168" s="182"/>
      <c r="J168" s="184"/>
    </row>
    <row r="169" spans="1:10" x14ac:dyDescent="0.2">
      <c r="A169" s="431" t="s">
        <v>254</v>
      </c>
      <c r="B169" s="508">
        <v>7645458</v>
      </c>
      <c r="C169" s="99">
        <v>10365763</v>
      </c>
      <c r="D169" s="46">
        <v>7645459</v>
      </c>
      <c r="E169" s="45">
        <v>12513718</v>
      </c>
      <c r="F169" s="99">
        <v>0</v>
      </c>
      <c r="G169" s="190">
        <f>+D169-B169</f>
        <v>1</v>
      </c>
      <c r="H169" s="174">
        <f>+G169/B169</f>
        <v>1.3079661153066304E-7</v>
      </c>
      <c r="I169" s="190">
        <f>+F169-D169</f>
        <v>-7645459</v>
      </c>
      <c r="J169" s="174">
        <f>+I169/D169</f>
        <v>-1</v>
      </c>
    </row>
    <row r="170" spans="1:10" x14ac:dyDescent="0.2">
      <c r="A170" s="431" t="s">
        <v>268</v>
      </c>
      <c r="B170" s="121"/>
      <c r="C170" s="203"/>
      <c r="D170" s="638"/>
      <c r="E170" s="183"/>
      <c r="F170" s="183"/>
      <c r="G170" s="182"/>
      <c r="H170" s="183"/>
      <c r="I170" s="182"/>
      <c r="J170" s="184"/>
    </row>
    <row r="171" spans="1:10" x14ac:dyDescent="0.2">
      <c r="A171" s="432" t="s">
        <v>255</v>
      </c>
      <c r="B171" s="121"/>
      <c r="C171" s="203"/>
      <c r="D171" s="638"/>
      <c r="E171" s="183"/>
      <c r="F171" s="183"/>
      <c r="G171" s="49"/>
      <c r="H171" s="99"/>
      <c r="I171" s="49"/>
      <c r="J171" s="174"/>
    </row>
    <row r="172" spans="1:10" x14ac:dyDescent="0.2">
      <c r="A172" s="432" t="s">
        <v>263</v>
      </c>
      <c r="B172" s="121"/>
      <c r="C172" s="203"/>
      <c r="D172" s="638"/>
      <c r="E172" s="183"/>
      <c r="F172" s="183"/>
      <c r="G172" s="182"/>
      <c r="H172" s="183"/>
      <c r="I172" s="182"/>
      <c r="J172" s="184"/>
    </row>
    <row r="173" spans="1:10" x14ac:dyDescent="0.2">
      <c r="A173" s="431" t="s">
        <v>256</v>
      </c>
      <c r="B173" s="121"/>
      <c r="C173" s="203"/>
      <c r="D173" s="638"/>
      <c r="E173" s="183"/>
      <c r="F173" s="183"/>
      <c r="G173" s="182"/>
      <c r="H173" s="183"/>
      <c r="I173" s="182"/>
      <c r="J173" s="184"/>
    </row>
    <row r="174" spans="1:10" x14ac:dyDescent="0.2">
      <c r="A174" s="431" t="s">
        <v>631</v>
      </c>
      <c r="B174" s="121"/>
      <c r="C174" s="203"/>
      <c r="D174" s="638"/>
      <c r="E174" s="183"/>
      <c r="F174" s="183"/>
      <c r="G174" s="182"/>
      <c r="H174" s="183"/>
      <c r="I174" s="182"/>
      <c r="J174" s="184"/>
    </row>
    <row r="175" spans="1:10" x14ac:dyDescent="0.2">
      <c r="A175" s="431" t="s">
        <v>632</v>
      </c>
      <c r="B175" s="121"/>
      <c r="C175" s="203"/>
      <c r="D175" s="638"/>
      <c r="E175" s="183"/>
      <c r="F175" s="183"/>
      <c r="G175" s="182"/>
      <c r="H175" s="183"/>
      <c r="I175" s="182"/>
      <c r="J175" s="184"/>
    </row>
    <row r="176" spans="1:10" x14ac:dyDescent="0.2">
      <c r="A176" s="431" t="s">
        <v>633</v>
      </c>
      <c r="B176" s="121"/>
      <c r="C176" s="203"/>
      <c r="D176" s="638"/>
      <c r="E176" s="183"/>
      <c r="F176" s="183"/>
      <c r="G176" s="182"/>
      <c r="H176" s="183"/>
      <c r="I176" s="182"/>
      <c r="J176" s="184"/>
    </row>
    <row r="177" spans="1:10" x14ac:dyDescent="0.2">
      <c r="A177" s="432" t="s">
        <v>257</v>
      </c>
      <c r="B177" s="121"/>
      <c r="C177" s="203"/>
      <c r="D177" s="638"/>
      <c r="E177" s="183"/>
      <c r="F177" s="183"/>
      <c r="G177" s="182"/>
      <c r="H177" s="183"/>
      <c r="I177" s="182"/>
      <c r="J177" s="184"/>
    </row>
    <row r="178" spans="1:10" x14ac:dyDescent="0.2">
      <c r="A178" s="431" t="s">
        <v>258</v>
      </c>
      <c r="B178" s="121"/>
      <c r="C178" s="203"/>
      <c r="D178" s="638"/>
      <c r="E178" s="183"/>
      <c r="F178" s="183"/>
      <c r="G178" s="182"/>
      <c r="H178" s="183"/>
      <c r="I178" s="182"/>
      <c r="J178" s="184"/>
    </row>
    <row r="179" spans="1:10" x14ac:dyDescent="0.2">
      <c r="A179" s="431" t="s">
        <v>259</v>
      </c>
      <c r="B179" s="121"/>
      <c r="C179" s="203"/>
      <c r="D179" s="433"/>
      <c r="E179" s="183"/>
      <c r="F179" s="183"/>
      <c r="G179" s="190"/>
      <c r="H179" s="174"/>
      <c r="I179" s="190"/>
      <c r="J179" s="174"/>
    </row>
    <row r="180" spans="1:10" x14ac:dyDescent="0.2">
      <c r="A180" s="431" t="s">
        <v>260</v>
      </c>
      <c r="B180" s="433"/>
      <c r="C180" s="183"/>
      <c r="D180" s="433"/>
      <c r="E180" s="183"/>
      <c r="F180" s="183"/>
      <c r="G180" s="182"/>
      <c r="H180" s="183"/>
      <c r="I180" s="182"/>
      <c r="J180" s="184"/>
    </row>
    <row r="181" spans="1:10" x14ac:dyDescent="0.2">
      <c r="A181" s="431" t="s">
        <v>144</v>
      </c>
      <c r="B181" s="433"/>
      <c r="C181" s="183"/>
      <c r="D181" s="433"/>
      <c r="E181" s="183"/>
      <c r="F181" s="183"/>
      <c r="G181" s="182"/>
      <c r="H181" s="183"/>
      <c r="I181" s="182"/>
      <c r="J181" s="184"/>
    </row>
    <row r="182" spans="1:10" x14ac:dyDescent="0.2">
      <c r="A182" s="431" t="s">
        <v>634</v>
      </c>
      <c r="B182" s="433"/>
      <c r="C182" s="183"/>
      <c r="D182" s="433"/>
      <c r="E182" s="183"/>
      <c r="F182" s="183"/>
      <c r="G182" s="182"/>
      <c r="H182" s="183"/>
      <c r="I182" s="182"/>
      <c r="J182" s="184"/>
    </row>
    <row r="183" spans="1:10" x14ac:dyDescent="0.2">
      <c r="A183" s="431" t="s">
        <v>267</v>
      </c>
      <c r="B183" s="433"/>
      <c r="C183" s="183"/>
      <c r="D183" s="433"/>
      <c r="E183" s="183"/>
      <c r="F183" s="183"/>
      <c r="G183" s="182"/>
      <c r="H183" s="183"/>
      <c r="I183" s="182"/>
      <c r="J183" s="184"/>
    </row>
    <row r="184" spans="1:10" x14ac:dyDescent="0.2">
      <c r="A184" s="431" t="s">
        <v>261</v>
      </c>
      <c r="B184" s="433"/>
      <c r="C184" s="183"/>
      <c r="D184" s="121"/>
      <c r="E184" s="203"/>
      <c r="F184" s="183"/>
      <c r="G184" s="182"/>
      <c r="H184" s="183"/>
      <c r="I184" s="182"/>
      <c r="J184" s="184"/>
    </row>
    <row r="185" spans="1:10" x14ac:dyDescent="0.2">
      <c r="A185" s="686" t="s">
        <v>635</v>
      </c>
      <c r="B185" s="433"/>
      <c r="C185" s="183"/>
      <c r="D185" s="121"/>
      <c r="E185" s="203"/>
      <c r="F185" s="203"/>
      <c r="G185" s="182"/>
      <c r="H185" s="183"/>
      <c r="I185" s="182"/>
      <c r="J185" s="184"/>
    </row>
    <row r="186" spans="1:10" ht="13.5" thickBot="1" x14ac:dyDescent="0.25">
      <c r="A186" s="173"/>
      <c r="B186" s="121"/>
      <c r="C186" s="183"/>
      <c r="D186" s="375"/>
      <c r="E186" s="203"/>
      <c r="F186" s="132"/>
      <c r="G186" s="182"/>
      <c r="H186" s="183"/>
      <c r="I186" s="182"/>
      <c r="J186" s="184"/>
    </row>
    <row r="187" spans="1:10" ht="19.5" customHeight="1" thickBot="1" x14ac:dyDescent="0.25">
      <c r="A187" s="435" t="s">
        <v>149</v>
      </c>
      <c r="B187" s="65">
        <f t="shared" ref="B187:G187" si="11">SUM(B143:B186)</f>
        <v>7645458</v>
      </c>
      <c r="C187" s="64">
        <f t="shared" si="11"/>
        <v>10365763</v>
      </c>
      <c r="D187" s="65">
        <f t="shared" si="11"/>
        <v>7645459</v>
      </c>
      <c r="E187" s="64">
        <f t="shared" si="11"/>
        <v>12513718</v>
      </c>
      <c r="F187" s="133">
        <f t="shared" si="11"/>
        <v>0</v>
      </c>
      <c r="G187" s="90">
        <f t="shared" si="11"/>
        <v>1</v>
      </c>
      <c r="H187" s="176">
        <f>+G187/B187</f>
        <v>1.3079661153066304E-7</v>
      </c>
      <c r="I187" s="90">
        <f>SUM(I145:I186)</f>
        <v>-7645459</v>
      </c>
      <c r="J187" s="176">
        <f>+I187/D187</f>
        <v>-1</v>
      </c>
    </row>
    <row r="188" spans="1:10" x14ac:dyDescent="0.2">
      <c r="A188" s="68" t="s">
        <v>145</v>
      </c>
      <c r="B188" s="82"/>
      <c r="C188" s="82"/>
      <c r="D188" s="82"/>
      <c r="E188" s="82"/>
      <c r="F188" s="82"/>
      <c r="G188" s="82"/>
      <c r="H188" s="82"/>
      <c r="I188" s="82"/>
      <c r="J188" s="82"/>
    </row>
    <row r="189" spans="1:10" x14ac:dyDescent="0.2">
      <c r="A189" s="69" t="s">
        <v>623</v>
      </c>
      <c r="B189" s="82"/>
      <c r="C189" s="82"/>
      <c r="D189" s="82"/>
      <c r="E189" s="82"/>
      <c r="F189" s="82"/>
      <c r="G189" s="82"/>
      <c r="H189" s="66"/>
      <c r="I189" s="82"/>
      <c r="J189" s="177"/>
    </row>
    <row r="190" spans="1:10" x14ac:dyDescent="0.2">
      <c r="A190" s="214"/>
      <c r="B190" s="123"/>
      <c r="C190" s="123"/>
      <c r="D190" s="123"/>
      <c r="E190" s="123"/>
      <c r="F190" s="123"/>
      <c r="G190" s="123"/>
      <c r="H190" s="123"/>
      <c r="I190" s="123"/>
      <c r="J190" s="178"/>
    </row>
    <row r="191" spans="1:10" x14ac:dyDescent="0.2">
      <c r="A191" s="1647" t="s">
        <v>217</v>
      </c>
      <c r="B191" s="1647"/>
      <c r="C191" s="1647"/>
      <c r="D191" s="1647"/>
      <c r="E191" s="1647"/>
      <c r="F191" s="1647"/>
      <c r="G191" s="1647"/>
    </row>
    <row r="192" spans="1:10" x14ac:dyDescent="0.2">
      <c r="A192" s="1647" t="s">
        <v>428</v>
      </c>
      <c r="B192" s="1647"/>
      <c r="C192" s="1647"/>
      <c r="D192" s="1647"/>
      <c r="E192" s="1647"/>
      <c r="F192" s="1647"/>
      <c r="G192" s="1647"/>
    </row>
    <row r="193" spans="1:10" x14ac:dyDescent="0.2">
      <c r="A193" s="636"/>
      <c r="B193" s="636"/>
      <c r="C193" s="636"/>
      <c r="D193" s="636"/>
      <c r="E193" s="636"/>
      <c r="F193" s="636"/>
      <c r="G193" s="636"/>
    </row>
    <row r="194" spans="1:10" ht="21" customHeight="1" x14ac:dyDescent="0.45">
      <c r="A194" s="1645" t="s">
        <v>619</v>
      </c>
      <c r="B194" s="1645"/>
      <c r="C194" s="1645"/>
      <c r="D194" s="1645"/>
      <c r="E194" s="1645"/>
      <c r="F194" s="1645"/>
      <c r="G194" s="1645"/>
      <c r="H194" s="1645"/>
      <c r="I194" s="1645"/>
      <c r="J194" s="1645"/>
    </row>
    <row r="195" spans="1:10" ht="12.75" customHeight="1" x14ac:dyDescent="0.45">
      <c r="A195" s="683"/>
      <c r="B195" s="683"/>
      <c r="C195" s="683"/>
      <c r="D195" s="683"/>
      <c r="E195" s="683"/>
      <c r="F195" s="683"/>
      <c r="G195" s="683"/>
      <c r="H195" s="683"/>
      <c r="I195" s="683"/>
      <c r="J195" s="683"/>
    </row>
    <row r="196" spans="1:10" ht="20.25" customHeight="1" x14ac:dyDescent="0.25">
      <c r="A196" s="1674" t="s">
        <v>597</v>
      </c>
      <c r="B196" s="1674"/>
      <c r="C196" s="1674"/>
      <c r="D196" s="1674"/>
      <c r="E196" s="1674"/>
      <c r="F196" s="1674"/>
      <c r="G196" s="1674"/>
      <c r="H196" s="1674"/>
      <c r="I196" s="1674"/>
      <c r="J196" s="1674"/>
    </row>
    <row r="197" spans="1:10" ht="15.75" x14ac:dyDescent="0.25">
      <c r="A197" s="685"/>
      <c r="B197" s="685"/>
      <c r="C197" s="685"/>
      <c r="D197" s="685"/>
      <c r="E197" s="685"/>
      <c r="F197" s="685"/>
      <c r="G197" s="685"/>
      <c r="H197" s="685"/>
      <c r="I197" s="685"/>
      <c r="J197" s="685"/>
    </row>
    <row r="198" spans="1:10" ht="15.75" x14ac:dyDescent="0.2">
      <c r="A198" s="1717" t="s">
        <v>138</v>
      </c>
      <c r="B198" s="1717"/>
      <c r="C198" s="1717"/>
      <c r="D198" s="1717"/>
      <c r="E198" s="1717"/>
      <c r="F198" s="1717"/>
      <c r="G198" s="1717"/>
      <c r="H198" s="1717"/>
      <c r="I198" s="1717"/>
      <c r="J198" s="1717"/>
    </row>
    <row r="199" spans="1:10" ht="15.75" customHeight="1" x14ac:dyDescent="0.2">
      <c r="A199" s="1717" t="s">
        <v>620</v>
      </c>
      <c r="B199" s="1717"/>
      <c r="C199" s="1717"/>
      <c r="D199" s="1717"/>
      <c r="E199" s="1717"/>
      <c r="F199" s="1717"/>
      <c r="G199" s="1717"/>
      <c r="H199" s="1717"/>
      <c r="I199" s="1717"/>
      <c r="J199" s="1717"/>
    </row>
    <row r="200" spans="1:10" ht="9.75" customHeight="1" x14ac:dyDescent="0.2">
      <c r="A200" s="211"/>
      <c r="B200" s="211"/>
      <c r="C200" s="211"/>
      <c r="D200" s="211"/>
      <c r="E200" s="211"/>
      <c r="F200" s="211"/>
      <c r="G200" s="211"/>
      <c r="H200" s="211"/>
      <c r="I200" s="211"/>
      <c r="J200" s="211"/>
    </row>
    <row r="201" spans="1:10" ht="15.75" x14ac:dyDescent="0.2">
      <c r="A201" s="2" t="s">
        <v>2</v>
      </c>
      <c r="B201" s="137" t="s">
        <v>77</v>
      </c>
      <c r="C201" s="137"/>
      <c r="D201" s="6"/>
      <c r="E201" s="6"/>
      <c r="F201" s="6"/>
      <c r="G201" s="6"/>
      <c r="H201" s="6"/>
      <c r="I201" s="6"/>
      <c r="J201" s="177"/>
    </row>
    <row r="202" spans="1:10" ht="16.5" thickBot="1" x14ac:dyDescent="0.25">
      <c r="A202" s="2" t="s">
        <v>5</v>
      </c>
      <c r="B202" s="137" t="s">
        <v>150</v>
      </c>
      <c r="C202" s="137"/>
      <c r="D202" s="6"/>
      <c r="E202" s="6"/>
      <c r="F202" s="6"/>
      <c r="G202" s="6"/>
      <c r="H202" s="6"/>
      <c r="I202" s="6"/>
      <c r="J202" s="177"/>
    </row>
    <row r="203" spans="1:10" ht="15" customHeight="1" x14ac:dyDescent="0.2">
      <c r="A203" s="1718" t="s">
        <v>140</v>
      </c>
      <c r="B203" s="1512" t="s">
        <v>292</v>
      </c>
      <c r="C203" s="1513" t="s">
        <v>292</v>
      </c>
      <c r="D203" s="1512" t="s">
        <v>433</v>
      </c>
      <c r="E203" s="1513" t="s">
        <v>433</v>
      </c>
      <c r="F203" s="1513" t="s">
        <v>621</v>
      </c>
      <c r="G203" s="1514" t="s">
        <v>141</v>
      </c>
      <c r="H203" s="1513" t="s">
        <v>142</v>
      </c>
      <c r="I203" s="1512" t="s">
        <v>141</v>
      </c>
      <c r="J203" s="1513" t="s">
        <v>142</v>
      </c>
    </row>
    <row r="204" spans="1:10" ht="18.75" customHeight="1" thickBot="1" x14ac:dyDescent="0.25">
      <c r="A204" s="1719"/>
      <c r="B204" s="1515" t="s">
        <v>174</v>
      </c>
      <c r="C204" s="1516" t="s">
        <v>175</v>
      </c>
      <c r="D204" s="1515" t="s">
        <v>174</v>
      </c>
      <c r="E204" s="1516" t="s">
        <v>291</v>
      </c>
      <c r="F204" s="1516" t="s">
        <v>176</v>
      </c>
      <c r="G204" s="1515" t="s">
        <v>436</v>
      </c>
      <c r="H204" s="1517" t="s">
        <v>436</v>
      </c>
      <c r="I204" s="1515" t="s">
        <v>622</v>
      </c>
      <c r="J204" s="1518" t="s">
        <v>622</v>
      </c>
    </row>
    <row r="205" spans="1:10" x14ac:dyDescent="0.2">
      <c r="A205" s="382"/>
      <c r="B205" s="196"/>
      <c r="C205" s="199"/>
      <c r="D205" s="179"/>
      <c r="E205" s="180"/>
      <c r="F205" s="186"/>
      <c r="G205" s="179"/>
      <c r="H205" s="180"/>
      <c r="I205" s="179"/>
      <c r="J205" s="181"/>
    </row>
    <row r="206" spans="1:10" x14ac:dyDescent="0.2">
      <c r="A206" s="431" t="s">
        <v>235</v>
      </c>
      <c r="B206" s="463">
        <v>6557074</v>
      </c>
      <c r="C206" s="194">
        <v>3627509</v>
      </c>
      <c r="D206" s="187">
        <v>2007723</v>
      </c>
      <c r="E206" s="188">
        <v>2520501</v>
      </c>
      <c r="F206" s="194">
        <v>2228657</v>
      </c>
      <c r="G206" s="190">
        <f>+D206-B206</f>
        <v>-4549351</v>
      </c>
      <c r="H206" s="174">
        <f>+G206/B206</f>
        <v>-0.69380809184096448</v>
      </c>
      <c r="I206" s="190">
        <f>+F206-D206</f>
        <v>220934</v>
      </c>
      <c r="J206" s="175">
        <f>+I206/D206</f>
        <v>0.11004207253689877</v>
      </c>
    </row>
    <row r="207" spans="1:10" x14ac:dyDescent="0.2">
      <c r="A207" s="431" t="s">
        <v>629</v>
      </c>
      <c r="B207" s="463"/>
      <c r="C207" s="194"/>
      <c r="D207" s="187"/>
      <c r="E207" s="188"/>
      <c r="F207" s="194"/>
      <c r="G207" s="190"/>
      <c r="H207" s="174"/>
      <c r="I207" s="190"/>
      <c r="J207" s="175"/>
    </row>
    <row r="208" spans="1:10" x14ac:dyDescent="0.2">
      <c r="A208" s="431" t="s">
        <v>236</v>
      </c>
      <c r="B208" s="463">
        <v>1113506</v>
      </c>
      <c r="C208" s="194">
        <v>1516583</v>
      </c>
      <c r="D208" s="187">
        <v>1312602</v>
      </c>
      <c r="E208" s="188">
        <v>1311313</v>
      </c>
      <c r="F208" s="194">
        <v>918286</v>
      </c>
      <c r="G208" s="190">
        <f t="shared" ref="G208:G247" si="12">+D208-B208</f>
        <v>199096</v>
      </c>
      <c r="H208" s="174">
        <f t="shared" ref="H208:H247" si="13">+G208/B208</f>
        <v>0.1788010122980927</v>
      </c>
      <c r="I208" s="190">
        <f t="shared" ref="I208:I248" si="14">+F208-D208</f>
        <v>-394316</v>
      </c>
      <c r="J208" s="175">
        <f t="shared" ref="J208:J247" si="15">+I208/D208</f>
        <v>-0.3004078921104798</v>
      </c>
    </row>
    <row r="209" spans="1:10" x14ac:dyDescent="0.2">
      <c r="A209" s="432" t="s">
        <v>237</v>
      </c>
      <c r="B209" s="463">
        <v>2121070</v>
      </c>
      <c r="C209" s="194">
        <v>4240985</v>
      </c>
      <c r="D209" s="187">
        <v>48215264</v>
      </c>
      <c r="E209" s="188">
        <v>30769263</v>
      </c>
      <c r="F209" s="194">
        <v>10800012</v>
      </c>
      <c r="G209" s="190">
        <f t="shared" si="12"/>
        <v>46094194</v>
      </c>
      <c r="H209" s="174">
        <f t="shared" si="13"/>
        <v>21.731576044166388</v>
      </c>
      <c r="I209" s="190">
        <f t="shared" si="14"/>
        <v>-37415252</v>
      </c>
      <c r="J209" s="175">
        <f t="shared" si="15"/>
        <v>-0.77600429606690524</v>
      </c>
    </row>
    <row r="210" spans="1:10" x14ac:dyDescent="0.2">
      <c r="A210" s="431" t="s">
        <v>238</v>
      </c>
      <c r="B210" s="463">
        <v>3870466</v>
      </c>
      <c r="C210" s="194">
        <v>3910666</v>
      </c>
      <c r="D210" s="187">
        <v>3254493</v>
      </c>
      <c r="E210" s="188">
        <v>3448928</v>
      </c>
      <c r="F210" s="194">
        <v>3704419</v>
      </c>
      <c r="G210" s="190">
        <f t="shared" si="12"/>
        <v>-615973</v>
      </c>
      <c r="H210" s="174">
        <f t="shared" si="13"/>
        <v>-0.15914698643522512</v>
      </c>
      <c r="I210" s="190">
        <f t="shared" si="14"/>
        <v>449926</v>
      </c>
      <c r="J210" s="175">
        <f t="shared" si="15"/>
        <v>0.13824764717576593</v>
      </c>
    </row>
    <row r="211" spans="1:10" x14ac:dyDescent="0.2">
      <c r="A211" s="431" t="s">
        <v>239</v>
      </c>
      <c r="B211" s="463">
        <v>7213619</v>
      </c>
      <c r="C211" s="194">
        <v>6857797</v>
      </c>
      <c r="D211" s="187">
        <v>6516775</v>
      </c>
      <c r="E211" s="188">
        <v>4930629</v>
      </c>
      <c r="F211" s="194">
        <v>4682999</v>
      </c>
      <c r="G211" s="190">
        <f t="shared" si="12"/>
        <v>-696844</v>
      </c>
      <c r="H211" s="174">
        <f t="shared" si="13"/>
        <v>-9.6601165101733263E-2</v>
      </c>
      <c r="I211" s="190">
        <f t="shared" si="14"/>
        <v>-1833776</v>
      </c>
      <c r="J211" s="175">
        <f t="shared" si="15"/>
        <v>-0.2813931737707685</v>
      </c>
    </row>
    <row r="212" spans="1:10" x14ac:dyDescent="0.2">
      <c r="A212" s="431" t="s">
        <v>240</v>
      </c>
      <c r="B212" s="463">
        <v>3364141</v>
      </c>
      <c r="C212" s="194">
        <v>3398051</v>
      </c>
      <c r="D212" s="187">
        <v>2614192</v>
      </c>
      <c r="E212" s="188">
        <v>2691503</v>
      </c>
      <c r="F212" s="194">
        <v>3832757</v>
      </c>
      <c r="G212" s="190">
        <f t="shared" si="12"/>
        <v>-749949</v>
      </c>
      <c r="H212" s="174">
        <f t="shared" si="13"/>
        <v>-0.2229243661309083</v>
      </c>
      <c r="I212" s="190">
        <f t="shared" si="14"/>
        <v>1218565</v>
      </c>
      <c r="J212" s="175">
        <f t="shared" si="15"/>
        <v>0.46613446908260753</v>
      </c>
    </row>
    <row r="213" spans="1:10" x14ac:dyDescent="0.2">
      <c r="A213" s="431" t="s">
        <v>241</v>
      </c>
      <c r="B213" s="463">
        <v>1818499</v>
      </c>
      <c r="C213" s="194">
        <v>1394898</v>
      </c>
      <c r="D213" s="187">
        <v>910860</v>
      </c>
      <c r="E213" s="188">
        <v>1106582</v>
      </c>
      <c r="F213" s="194">
        <v>870618</v>
      </c>
      <c r="G213" s="190">
        <f t="shared" si="12"/>
        <v>-907639</v>
      </c>
      <c r="H213" s="174">
        <f t="shared" si="13"/>
        <v>-0.49911437949649684</v>
      </c>
      <c r="I213" s="190">
        <f t="shared" si="14"/>
        <v>-40242</v>
      </c>
      <c r="J213" s="175">
        <f t="shared" si="15"/>
        <v>-4.4180225281602002E-2</v>
      </c>
    </row>
    <row r="214" spans="1:10" x14ac:dyDescent="0.2">
      <c r="A214" s="431" t="s">
        <v>264</v>
      </c>
      <c r="B214" s="463">
        <v>49724</v>
      </c>
      <c r="C214" s="194">
        <v>130235</v>
      </c>
      <c r="D214" s="187">
        <v>91932</v>
      </c>
      <c r="E214" s="188">
        <v>138932</v>
      </c>
      <c r="F214" s="194">
        <v>77173</v>
      </c>
      <c r="G214" s="190">
        <f t="shared" si="12"/>
        <v>42208</v>
      </c>
      <c r="H214" s="174">
        <f t="shared" si="13"/>
        <v>0.8488456278658193</v>
      </c>
      <c r="I214" s="190">
        <f t="shared" si="14"/>
        <v>-14759</v>
      </c>
      <c r="J214" s="175">
        <f t="shared" si="15"/>
        <v>-0.16054257494669974</v>
      </c>
    </row>
    <row r="215" spans="1:10" x14ac:dyDescent="0.2">
      <c r="A215" s="431" t="s">
        <v>242</v>
      </c>
      <c r="B215" s="463">
        <v>1735919</v>
      </c>
      <c r="C215" s="194">
        <v>4037876</v>
      </c>
      <c r="D215" s="187">
        <v>2185263</v>
      </c>
      <c r="E215" s="188">
        <v>3532535</v>
      </c>
      <c r="F215" s="194">
        <v>2807327</v>
      </c>
      <c r="G215" s="190">
        <f t="shared" si="12"/>
        <v>449344</v>
      </c>
      <c r="H215" s="174">
        <f t="shared" si="13"/>
        <v>0.25885078739272971</v>
      </c>
      <c r="I215" s="190">
        <f t="shared" si="14"/>
        <v>622064</v>
      </c>
      <c r="J215" s="175">
        <f t="shared" si="15"/>
        <v>0.28466321902672587</v>
      </c>
    </row>
    <row r="216" spans="1:10" x14ac:dyDescent="0.2">
      <c r="A216" s="431" t="s">
        <v>151</v>
      </c>
      <c r="B216" s="463">
        <v>355910</v>
      </c>
      <c r="C216" s="194">
        <v>605283</v>
      </c>
      <c r="D216" s="187">
        <v>595459</v>
      </c>
      <c r="E216" s="188">
        <v>410666</v>
      </c>
      <c r="F216" s="194">
        <v>52400</v>
      </c>
      <c r="G216" s="190">
        <f t="shared" si="12"/>
        <v>239549</v>
      </c>
      <c r="H216" s="174">
        <f t="shared" si="13"/>
        <v>0.67306060520918209</v>
      </c>
      <c r="I216" s="190">
        <f t="shared" si="14"/>
        <v>-543059</v>
      </c>
      <c r="J216" s="175">
        <f t="shared" si="15"/>
        <v>-0.91200065831568589</v>
      </c>
    </row>
    <row r="217" spans="1:10" x14ac:dyDescent="0.2">
      <c r="A217" s="431" t="s">
        <v>262</v>
      </c>
      <c r="B217" s="463">
        <v>779975</v>
      </c>
      <c r="C217" s="194">
        <v>640232</v>
      </c>
      <c r="D217" s="187">
        <v>457088</v>
      </c>
      <c r="E217" s="188">
        <v>830941</v>
      </c>
      <c r="F217" s="194">
        <v>573183</v>
      </c>
      <c r="G217" s="190">
        <f t="shared" si="12"/>
        <v>-322887</v>
      </c>
      <c r="H217" s="174">
        <f t="shared" si="13"/>
        <v>-0.41397096060771177</v>
      </c>
      <c r="I217" s="190">
        <f t="shared" si="14"/>
        <v>116095</v>
      </c>
      <c r="J217" s="175">
        <f t="shared" si="15"/>
        <v>0.25398829109493137</v>
      </c>
    </row>
    <row r="218" spans="1:10" x14ac:dyDescent="0.2">
      <c r="A218" s="431" t="s">
        <v>265</v>
      </c>
      <c r="B218" s="463">
        <v>103571</v>
      </c>
      <c r="C218" s="194">
        <v>6641</v>
      </c>
      <c r="D218" s="187">
        <v>108723</v>
      </c>
      <c r="E218" s="188">
        <v>44000</v>
      </c>
      <c r="F218" s="194">
        <v>13860</v>
      </c>
      <c r="G218" s="190">
        <f t="shared" si="12"/>
        <v>5152</v>
      </c>
      <c r="H218" s="174">
        <f t="shared" si="13"/>
        <v>4.9743654111672184E-2</v>
      </c>
      <c r="I218" s="190">
        <f t="shared" si="14"/>
        <v>-94863</v>
      </c>
      <c r="J218" s="175">
        <f t="shared" si="15"/>
        <v>-0.87252007394939435</v>
      </c>
    </row>
    <row r="219" spans="1:10" x14ac:dyDescent="0.2">
      <c r="A219" s="431" t="s">
        <v>243</v>
      </c>
      <c r="B219" s="463">
        <v>12008829</v>
      </c>
      <c r="C219" s="194">
        <v>6163688</v>
      </c>
      <c r="D219" s="187">
        <v>6034618</v>
      </c>
      <c r="E219" s="188">
        <v>5316265</v>
      </c>
      <c r="F219" s="194">
        <v>5546429</v>
      </c>
      <c r="G219" s="190">
        <f t="shared" si="12"/>
        <v>-5974211</v>
      </c>
      <c r="H219" s="174">
        <f t="shared" si="13"/>
        <v>-0.49748489215726194</v>
      </c>
      <c r="I219" s="190">
        <f t="shared" si="14"/>
        <v>-488189</v>
      </c>
      <c r="J219" s="175">
        <f t="shared" si="15"/>
        <v>-8.0898078387066086E-2</v>
      </c>
    </row>
    <row r="220" spans="1:10" x14ac:dyDescent="0.2">
      <c r="A220" s="431" t="s">
        <v>266</v>
      </c>
      <c r="B220" s="463">
        <v>1448201</v>
      </c>
      <c r="C220" s="194">
        <v>993097</v>
      </c>
      <c r="D220" s="187">
        <v>1229026</v>
      </c>
      <c r="E220" s="188">
        <v>1448660</v>
      </c>
      <c r="F220" s="194">
        <v>380330</v>
      </c>
      <c r="G220" s="190">
        <f t="shared" si="12"/>
        <v>-219175</v>
      </c>
      <c r="H220" s="174">
        <f t="shared" si="13"/>
        <v>-0.15134294203636098</v>
      </c>
      <c r="I220" s="190">
        <f t="shared" si="14"/>
        <v>-848696</v>
      </c>
      <c r="J220" s="175">
        <f t="shared" si="15"/>
        <v>-0.69054356864704247</v>
      </c>
    </row>
    <row r="221" spans="1:10" x14ac:dyDescent="0.2">
      <c r="A221" s="431" t="s">
        <v>244</v>
      </c>
      <c r="B221" s="463">
        <v>19935037</v>
      </c>
      <c r="C221" s="194">
        <v>13229964</v>
      </c>
      <c r="D221" s="187">
        <v>12979756</v>
      </c>
      <c r="E221" s="188">
        <v>13201925</v>
      </c>
      <c r="F221" s="194">
        <v>12418779</v>
      </c>
      <c r="G221" s="190">
        <f t="shared" si="12"/>
        <v>-6955281</v>
      </c>
      <c r="H221" s="174">
        <f t="shared" si="13"/>
        <v>-0.34889732083266262</v>
      </c>
      <c r="I221" s="190">
        <f t="shared" si="14"/>
        <v>-560977</v>
      </c>
      <c r="J221" s="175">
        <f t="shared" si="15"/>
        <v>-4.3219379470615625E-2</v>
      </c>
    </row>
    <row r="222" spans="1:10" x14ac:dyDescent="0.2">
      <c r="A222" s="431" t="s">
        <v>245</v>
      </c>
      <c r="B222" s="463">
        <v>19084921</v>
      </c>
      <c r="C222" s="194">
        <v>23522939</v>
      </c>
      <c r="D222" s="187">
        <v>21067581</v>
      </c>
      <c r="E222" s="188">
        <v>22775750</v>
      </c>
      <c r="F222" s="194">
        <v>21247303</v>
      </c>
      <c r="G222" s="190">
        <f t="shared" si="12"/>
        <v>1982660</v>
      </c>
      <c r="H222" s="174">
        <f t="shared" si="13"/>
        <v>0.10388620419230449</v>
      </c>
      <c r="I222" s="190">
        <f t="shared" si="14"/>
        <v>179722</v>
      </c>
      <c r="J222" s="175">
        <f t="shared" si="15"/>
        <v>8.5307373447383438E-3</v>
      </c>
    </row>
    <row r="223" spans="1:10" x14ac:dyDescent="0.2">
      <c r="A223" s="431" t="s">
        <v>246</v>
      </c>
      <c r="B223" s="463">
        <v>12685797</v>
      </c>
      <c r="C223" s="194">
        <v>12323489</v>
      </c>
      <c r="D223" s="187">
        <v>7368379</v>
      </c>
      <c r="E223" s="188">
        <v>7542504</v>
      </c>
      <c r="F223" s="194">
        <v>5330698</v>
      </c>
      <c r="G223" s="190">
        <f t="shared" si="12"/>
        <v>-5317418</v>
      </c>
      <c r="H223" s="174">
        <f t="shared" si="13"/>
        <v>-0.41916310027663223</v>
      </c>
      <c r="I223" s="190">
        <f t="shared" si="14"/>
        <v>-2037681</v>
      </c>
      <c r="J223" s="175">
        <f t="shared" si="15"/>
        <v>-0.27654399970468402</v>
      </c>
    </row>
    <row r="224" spans="1:10" x14ac:dyDescent="0.2">
      <c r="A224" s="431" t="s">
        <v>247</v>
      </c>
      <c r="B224" s="463">
        <v>47954900</v>
      </c>
      <c r="C224" s="194">
        <v>35237292</v>
      </c>
      <c r="D224" s="187">
        <v>25226827</v>
      </c>
      <c r="E224" s="188">
        <v>27259840</v>
      </c>
      <c r="F224" s="194">
        <v>23637983</v>
      </c>
      <c r="G224" s="190">
        <f t="shared" si="12"/>
        <v>-22728073</v>
      </c>
      <c r="H224" s="174">
        <f t="shared" si="13"/>
        <v>-0.47394683337886223</v>
      </c>
      <c r="I224" s="190">
        <f t="shared" si="14"/>
        <v>-1588844</v>
      </c>
      <c r="J224" s="175">
        <f t="shared" si="15"/>
        <v>-6.2982316404675068E-2</v>
      </c>
    </row>
    <row r="225" spans="1:10" x14ac:dyDescent="0.2">
      <c r="A225" s="432" t="s">
        <v>248</v>
      </c>
      <c r="B225" s="463">
        <v>31318931</v>
      </c>
      <c r="C225" s="194">
        <v>33118591</v>
      </c>
      <c r="D225" s="187">
        <v>13141678</v>
      </c>
      <c r="E225" s="188">
        <v>16524920</v>
      </c>
      <c r="F225" s="194">
        <v>13092820</v>
      </c>
      <c r="G225" s="190">
        <f t="shared" si="12"/>
        <v>-18177253</v>
      </c>
      <c r="H225" s="174">
        <f t="shared" si="13"/>
        <v>-0.58039187225132305</v>
      </c>
      <c r="I225" s="190">
        <f t="shared" si="14"/>
        <v>-48858</v>
      </c>
      <c r="J225" s="175">
        <f t="shared" si="15"/>
        <v>-3.7177900721658223E-3</v>
      </c>
    </row>
    <row r="226" spans="1:10" x14ac:dyDescent="0.2">
      <c r="A226" s="432" t="s">
        <v>630</v>
      </c>
      <c r="B226" s="463"/>
      <c r="C226" s="194"/>
      <c r="D226" s="187">
        <v>7401653</v>
      </c>
      <c r="E226" s="188">
        <v>6471569</v>
      </c>
      <c r="F226" s="194">
        <v>8410237</v>
      </c>
      <c r="G226" s="190">
        <f t="shared" si="12"/>
        <v>7401653</v>
      </c>
      <c r="H226" s="175" t="s">
        <v>143</v>
      </c>
      <c r="I226" s="190">
        <f t="shared" si="14"/>
        <v>1008584</v>
      </c>
      <c r="J226" s="175">
        <f t="shared" si="15"/>
        <v>0.13626469654818998</v>
      </c>
    </row>
    <row r="227" spans="1:10" x14ac:dyDescent="0.2">
      <c r="A227" s="431" t="s">
        <v>249</v>
      </c>
      <c r="B227" s="463">
        <v>108765740</v>
      </c>
      <c r="C227" s="194">
        <v>116155229</v>
      </c>
      <c r="D227" s="187">
        <v>121127905</v>
      </c>
      <c r="E227" s="188">
        <v>122262880</v>
      </c>
      <c r="F227" s="194">
        <v>126843353</v>
      </c>
      <c r="G227" s="190">
        <f t="shared" si="12"/>
        <v>12362165</v>
      </c>
      <c r="H227" s="174">
        <f t="shared" si="13"/>
        <v>0.11365863000610303</v>
      </c>
      <c r="I227" s="190">
        <f t="shared" si="14"/>
        <v>5715448</v>
      </c>
      <c r="J227" s="175">
        <f t="shared" si="15"/>
        <v>4.7185229530717965E-2</v>
      </c>
    </row>
    <row r="228" spans="1:10" x14ac:dyDescent="0.2">
      <c r="A228" s="431" t="s">
        <v>250</v>
      </c>
      <c r="B228" s="463">
        <v>52570519</v>
      </c>
      <c r="C228" s="194">
        <v>53154341</v>
      </c>
      <c r="D228" s="187">
        <v>31986437</v>
      </c>
      <c r="E228" s="188">
        <v>51098610</v>
      </c>
      <c r="F228" s="194">
        <v>42148322</v>
      </c>
      <c r="G228" s="190">
        <f t="shared" si="12"/>
        <v>-20584082</v>
      </c>
      <c r="H228" s="174">
        <f t="shared" si="13"/>
        <v>-0.39155181252823468</v>
      </c>
      <c r="I228" s="190">
        <f t="shared" si="14"/>
        <v>10161885</v>
      </c>
      <c r="J228" s="175">
        <f t="shared" si="15"/>
        <v>0.31769355867926147</v>
      </c>
    </row>
    <row r="229" spans="1:10" x14ac:dyDescent="0.2">
      <c r="A229" s="431" t="s">
        <v>251</v>
      </c>
      <c r="B229" s="463">
        <v>75652986</v>
      </c>
      <c r="C229" s="194">
        <v>100061357</v>
      </c>
      <c r="D229" s="187">
        <v>78245477</v>
      </c>
      <c r="E229" s="188">
        <v>97427405</v>
      </c>
      <c r="F229" s="194">
        <v>69354269</v>
      </c>
      <c r="G229" s="190">
        <f t="shared" si="12"/>
        <v>2592491</v>
      </c>
      <c r="H229" s="174">
        <f t="shared" si="13"/>
        <v>3.4268191344093146E-2</v>
      </c>
      <c r="I229" s="190">
        <f t="shared" si="14"/>
        <v>-8891208</v>
      </c>
      <c r="J229" s="175">
        <f t="shared" si="15"/>
        <v>-0.11363222950254365</v>
      </c>
    </row>
    <row r="230" spans="1:10" x14ac:dyDescent="0.2">
      <c r="A230" s="431" t="s">
        <v>252</v>
      </c>
      <c r="B230" s="463">
        <v>2105259</v>
      </c>
      <c r="C230" s="194">
        <v>3468550</v>
      </c>
      <c r="D230" s="187">
        <v>2780090</v>
      </c>
      <c r="E230" s="188">
        <v>2960380</v>
      </c>
      <c r="F230" s="194">
        <v>2973043</v>
      </c>
      <c r="G230" s="190">
        <f t="shared" si="12"/>
        <v>674831</v>
      </c>
      <c r="H230" s="174">
        <f t="shared" si="13"/>
        <v>0.32054535807708218</v>
      </c>
      <c r="I230" s="190">
        <f t="shared" si="14"/>
        <v>192953</v>
      </c>
      <c r="J230" s="175">
        <f t="shared" si="15"/>
        <v>6.9405307022434526E-2</v>
      </c>
    </row>
    <row r="231" spans="1:10" x14ac:dyDescent="0.2">
      <c r="A231" s="431" t="s">
        <v>253</v>
      </c>
      <c r="B231" s="463">
        <v>77237441</v>
      </c>
      <c r="C231" s="194">
        <v>73394297</v>
      </c>
      <c r="D231" s="187">
        <v>69840870</v>
      </c>
      <c r="E231" s="188">
        <v>69994161</v>
      </c>
      <c r="F231" s="194">
        <v>70862026</v>
      </c>
      <c r="G231" s="190">
        <f t="shared" si="12"/>
        <v>-7396571</v>
      </c>
      <c r="H231" s="174">
        <f t="shared" si="13"/>
        <v>-9.5764060852300895E-2</v>
      </c>
      <c r="I231" s="190">
        <f t="shared" si="14"/>
        <v>1021156</v>
      </c>
      <c r="J231" s="175">
        <f t="shared" si="15"/>
        <v>1.4621180978988377E-2</v>
      </c>
    </row>
    <row r="232" spans="1:10" x14ac:dyDescent="0.2">
      <c r="A232" s="431" t="s">
        <v>254</v>
      </c>
      <c r="B232" s="463">
        <v>18956747</v>
      </c>
      <c r="C232" s="194">
        <v>16327269</v>
      </c>
      <c r="D232" s="187">
        <v>3886947</v>
      </c>
      <c r="E232" s="188">
        <v>5703399</v>
      </c>
      <c r="F232" s="194">
        <v>15030538</v>
      </c>
      <c r="G232" s="190">
        <f t="shared" si="12"/>
        <v>-15069800</v>
      </c>
      <c r="H232" s="174">
        <f t="shared" si="13"/>
        <v>-0.79495706726475801</v>
      </c>
      <c r="I232" s="190">
        <f t="shared" si="14"/>
        <v>11143591</v>
      </c>
      <c r="J232" s="175">
        <f t="shared" si="15"/>
        <v>2.8669264077951153</v>
      </c>
    </row>
    <row r="233" spans="1:10" x14ac:dyDescent="0.2">
      <c r="A233" s="431" t="s">
        <v>268</v>
      </c>
      <c r="B233" s="463">
        <v>20000</v>
      </c>
      <c r="C233" s="194">
        <v>31909</v>
      </c>
      <c r="D233" s="187">
        <v>40000</v>
      </c>
      <c r="E233" s="188">
        <v>40000</v>
      </c>
      <c r="F233" s="194">
        <v>50000</v>
      </c>
      <c r="G233" s="190">
        <f t="shared" si="12"/>
        <v>20000</v>
      </c>
      <c r="H233" s="174">
        <f t="shared" si="13"/>
        <v>1</v>
      </c>
      <c r="I233" s="190">
        <f t="shared" si="14"/>
        <v>10000</v>
      </c>
      <c r="J233" s="175">
        <f t="shared" si="15"/>
        <v>0.25</v>
      </c>
    </row>
    <row r="234" spans="1:10" x14ac:dyDescent="0.2">
      <c r="A234" s="432" t="s">
        <v>255</v>
      </c>
      <c r="B234" s="463">
        <v>31219557</v>
      </c>
      <c r="C234" s="194">
        <v>91069910</v>
      </c>
      <c r="D234" s="187">
        <v>8385322</v>
      </c>
      <c r="E234" s="188">
        <v>15083444</v>
      </c>
      <c r="F234" s="194">
        <v>48911796</v>
      </c>
      <c r="G234" s="190">
        <f t="shared" si="12"/>
        <v>-22834235</v>
      </c>
      <c r="H234" s="174">
        <f t="shared" si="13"/>
        <v>-0.73140804015892991</v>
      </c>
      <c r="I234" s="190">
        <f t="shared" si="14"/>
        <v>40526474</v>
      </c>
      <c r="J234" s="175">
        <f t="shared" si="15"/>
        <v>4.8330253745771481</v>
      </c>
    </row>
    <row r="235" spans="1:10" x14ac:dyDescent="0.2">
      <c r="A235" s="432" t="s">
        <v>263</v>
      </c>
      <c r="B235" s="463">
        <v>1337298</v>
      </c>
      <c r="C235" s="194">
        <v>1765266</v>
      </c>
      <c r="D235" s="187">
        <v>2568642</v>
      </c>
      <c r="E235" s="188">
        <v>2860523</v>
      </c>
      <c r="F235" s="194">
        <v>1503508</v>
      </c>
      <c r="G235" s="190">
        <f t="shared" si="12"/>
        <v>1231344</v>
      </c>
      <c r="H235" s="174">
        <f t="shared" si="13"/>
        <v>0.92077009013697775</v>
      </c>
      <c r="I235" s="190">
        <f t="shared" si="14"/>
        <v>-1065134</v>
      </c>
      <c r="J235" s="175">
        <f t="shared" si="15"/>
        <v>-0.41466813981862788</v>
      </c>
    </row>
    <row r="236" spans="1:10" x14ac:dyDescent="0.2">
      <c r="A236" s="431" t="s">
        <v>256</v>
      </c>
      <c r="B236" s="463">
        <v>206765442</v>
      </c>
      <c r="C236" s="194">
        <v>200239356</v>
      </c>
      <c r="D236" s="187">
        <v>205539415</v>
      </c>
      <c r="E236" s="188">
        <v>149997058</v>
      </c>
      <c r="F236" s="194">
        <v>92798763</v>
      </c>
      <c r="G236" s="190">
        <f t="shared" si="12"/>
        <v>-1226027</v>
      </c>
      <c r="H236" s="174">
        <f t="shared" si="13"/>
        <v>-5.9295547076962697E-3</v>
      </c>
      <c r="I236" s="190">
        <f t="shared" si="14"/>
        <v>-112740652</v>
      </c>
      <c r="J236" s="175">
        <f t="shared" si="15"/>
        <v>-0.54851110673833536</v>
      </c>
    </row>
    <row r="237" spans="1:10" x14ac:dyDescent="0.2">
      <c r="A237" s="431" t="s">
        <v>631</v>
      </c>
      <c r="B237" s="463"/>
      <c r="C237" s="194"/>
      <c r="D237" s="187"/>
      <c r="E237" s="188"/>
      <c r="F237" s="194"/>
      <c r="G237" s="190"/>
      <c r="H237" s="174"/>
      <c r="I237" s="190"/>
      <c r="J237" s="175"/>
    </row>
    <row r="238" spans="1:10" x14ac:dyDescent="0.2">
      <c r="A238" s="431" t="s">
        <v>632</v>
      </c>
      <c r="B238" s="463"/>
      <c r="C238" s="194"/>
      <c r="D238" s="187">
        <v>66192719</v>
      </c>
      <c r="E238" s="188">
        <v>62282496</v>
      </c>
      <c r="F238" s="194">
        <v>4754517</v>
      </c>
      <c r="G238" s="190">
        <f t="shared" si="12"/>
        <v>66192719</v>
      </c>
      <c r="H238" s="175" t="s">
        <v>143</v>
      </c>
      <c r="I238" s="190">
        <f t="shared" si="14"/>
        <v>-61438202</v>
      </c>
      <c r="J238" s="175">
        <f t="shared" si="15"/>
        <v>-0.92817160147175704</v>
      </c>
    </row>
    <row r="239" spans="1:10" x14ac:dyDescent="0.2">
      <c r="A239" s="431" t="s">
        <v>633</v>
      </c>
      <c r="B239" s="463"/>
      <c r="C239" s="194"/>
      <c r="D239" s="187">
        <v>4538874</v>
      </c>
      <c r="E239" s="188">
        <v>4531054</v>
      </c>
      <c r="F239" s="194">
        <v>1261252</v>
      </c>
      <c r="G239" s="190">
        <f t="shared" si="12"/>
        <v>4538874</v>
      </c>
      <c r="H239" s="175" t="s">
        <v>143</v>
      </c>
      <c r="I239" s="190">
        <f t="shared" si="14"/>
        <v>-3277622</v>
      </c>
      <c r="J239" s="175">
        <f t="shared" si="15"/>
        <v>-0.72212227085396075</v>
      </c>
    </row>
    <row r="240" spans="1:10" x14ac:dyDescent="0.2">
      <c r="A240" s="432" t="s">
        <v>257</v>
      </c>
      <c r="B240" s="463">
        <v>58559904</v>
      </c>
      <c r="C240" s="194">
        <v>19980266</v>
      </c>
      <c r="D240" s="187">
        <v>6358198</v>
      </c>
      <c r="E240" s="188">
        <v>7603938</v>
      </c>
      <c r="F240" s="194">
        <v>4175212</v>
      </c>
      <c r="G240" s="190">
        <f t="shared" si="12"/>
        <v>-52201706</v>
      </c>
      <c r="H240" s="174">
        <f t="shared" si="13"/>
        <v>-0.89142403648749147</v>
      </c>
      <c r="I240" s="190">
        <f t="shared" si="14"/>
        <v>-2182986</v>
      </c>
      <c r="J240" s="175">
        <f t="shared" si="15"/>
        <v>-0.34333407043945469</v>
      </c>
    </row>
    <row r="241" spans="1:10" x14ac:dyDescent="0.2">
      <c r="A241" s="431" t="s">
        <v>258</v>
      </c>
      <c r="B241" s="463">
        <v>21343558</v>
      </c>
      <c r="C241" s="194">
        <v>12408528</v>
      </c>
      <c r="D241" s="187">
        <v>8269815</v>
      </c>
      <c r="E241" s="188">
        <v>13452889</v>
      </c>
      <c r="F241" s="194">
        <v>6463000</v>
      </c>
      <c r="G241" s="190">
        <f t="shared" si="12"/>
        <v>-13073743</v>
      </c>
      <c r="H241" s="174">
        <f t="shared" si="13"/>
        <v>-0.61253812508673577</v>
      </c>
      <c r="I241" s="190">
        <f t="shared" si="14"/>
        <v>-1806815</v>
      </c>
      <c r="J241" s="175">
        <f t="shared" si="15"/>
        <v>-0.2184831220529117</v>
      </c>
    </row>
    <row r="242" spans="1:10" x14ac:dyDescent="0.2">
      <c r="A242" s="431" t="s">
        <v>259</v>
      </c>
      <c r="B242" s="463">
        <v>117218097</v>
      </c>
      <c r="C242" s="194">
        <v>108175677</v>
      </c>
      <c r="D242" s="187">
        <v>99692075</v>
      </c>
      <c r="E242" s="188">
        <v>84582661</v>
      </c>
      <c r="F242" s="194">
        <v>87965867</v>
      </c>
      <c r="G242" s="190">
        <f t="shared" si="12"/>
        <v>-17526022</v>
      </c>
      <c r="H242" s="174">
        <f t="shared" si="13"/>
        <v>-0.14951634985167861</v>
      </c>
      <c r="I242" s="190">
        <f t="shared" si="14"/>
        <v>-11726208</v>
      </c>
      <c r="J242" s="175">
        <f t="shared" si="15"/>
        <v>-0.11762427454740008</v>
      </c>
    </row>
    <row r="243" spans="1:10" x14ac:dyDescent="0.2">
      <c r="A243" s="431" t="s">
        <v>260</v>
      </c>
      <c r="B243" s="463">
        <v>11716453</v>
      </c>
      <c r="C243" s="194">
        <v>10940071</v>
      </c>
      <c r="D243" s="187">
        <v>11690857</v>
      </c>
      <c r="E243" s="188">
        <v>9191305</v>
      </c>
      <c r="F243" s="194">
        <v>9307887</v>
      </c>
      <c r="G243" s="190">
        <f t="shared" si="12"/>
        <v>-25596</v>
      </c>
      <c r="H243" s="174">
        <f t="shared" si="13"/>
        <v>-2.1846202088635527E-3</v>
      </c>
      <c r="I243" s="190">
        <f t="shared" si="14"/>
        <v>-2382970</v>
      </c>
      <c r="J243" s="175">
        <f t="shared" si="15"/>
        <v>-0.20383193464773369</v>
      </c>
    </row>
    <row r="244" spans="1:10" x14ac:dyDescent="0.2">
      <c r="A244" s="431" t="s">
        <v>144</v>
      </c>
      <c r="B244" s="463"/>
      <c r="C244" s="194"/>
      <c r="D244" s="187">
        <v>0</v>
      </c>
      <c r="E244" s="188">
        <v>0</v>
      </c>
      <c r="F244" s="194"/>
      <c r="G244" s="190"/>
      <c r="H244" s="174"/>
      <c r="I244" s="190"/>
      <c r="J244" s="175"/>
    </row>
    <row r="245" spans="1:10" x14ac:dyDescent="0.2">
      <c r="A245" s="431" t="s">
        <v>634</v>
      </c>
      <c r="B245" s="463"/>
      <c r="C245" s="194"/>
      <c r="D245" s="187"/>
      <c r="E245" s="188">
        <v>20000</v>
      </c>
      <c r="F245" s="194"/>
      <c r="G245" s="190"/>
      <c r="H245" s="174"/>
      <c r="I245" s="190"/>
      <c r="J245" s="175"/>
    </row>
    <row r="246" spans="1:10" x14ac:dyDescent="0.2">
      <c r="A246" s="431" t="s">
        <v>267</v>
      </c>
      <c r="B246" s="463">
        <v>1628927</v>
      </c>
      <c r="C246" s="194">
        <v>301205</v>
      </c>
      <c r="D246" s="187">
        <v>2947</v>
      </c>
      <c r="E246" s="188">
        <v>104447</v>
      </c>
      <c r="F246" s="194">
        <v>79000</v>
      </c>
      <c r="G246" s="190">
        <f t="shared" si="12"/>
        <v>-1625980</v>
      </c>
      <c r="H246" s="174">
        <f t="shared" si="13"/>
        <v>-0.99819083359782235</v>
      </c>
      <c r="I246" s="190">
        <f t="shared" si="14"/>
        <v>76053</v>
      </c>
      <c r="J246" s="175">
        <f t="shared" si="15"/>
        <v>25.806922293858161</v>
      </c>
    </row>
    <row r="247" spans="1:10" x14ac:dyDescent="0.2">
      <c r="A247" s="431" t="s">
        <v>261</v>
      </c>
      <c r="B247" s="463">
        <v>240044583</v>
      </c>
      <c r="C247" s="194">
        <v>303510260</v>
      </c>
      <c r="D247" s="187">
        <v>286739397</v>
      </c>
      <c r="E247" s="188">
        <v>317481559</v>
      </c>
      <c r="F247" s="194">
        <v>301132366</v>
      </c>
      <c r="G247" s="190">
        <f t="shared" si="12"/>
        <v>46694814</v>
      </c>
      <c r="H247" s="174">
        <f t="shared" si="13"/>
        <v>0.1945255894401916</v>
      </c>
      <c r="I247" s="190">
        <f t="shared" si="14"/>
        <v>14392969</v>
      </c>
      <c r="J247" s="175">
        <f t="shared" si="15"/>
        <v>5.0195296323371982E-2</v>
      </c>
    </row>
    <row r="248" spans="1:10" x14ac:dyDescent="0.2">
      <c r="A248" s="686" t="s">
        <v>635</v>
      </c>
      <c r="B248" s="187"/>
      <c r="C248" s="463"/>
      <c r="D248" s="187"/>
      <c r="E248" s="194"/>
      <c r="F248" s="188">
        <v>4842461</v>
      </c>
      <c r="G248" s="190"/>
      <c r="H248" s="174"/>
      <c r="I248" s="190">
        <f t="shared" si="14"/>
        <v>4842461</v>
      </c>
      <c r="J248" s="175" t="s">
        <v>143</v>
      </c>
    </row>
    <row r="249" spans="1:10" ht="13.5" thickBot="1" x14ac:dyDescent="0.25">
      <c r="A249" s="173"/>
      <c r="B249" s="374"/>
      <c r="C249" s="384"/>
      <c r="D249" s="191"/>
      <c r="E249" s="383"/>
      <c r="F249" s="192"/>
      <c r="G249" s="190"/>
      <c r="H249" s="174"/>
      <c r="I249" s="190"/>
      <c r="J249" s="175"/>
    </row>
    <row r="250" spans="1:10" ht="20.25" customHeight="1" thickBot="1" x14ac:dyDescent="0.25">
      <c r="A250" s="435" t="s">
        <v>147</v>
      </c>
      <c r="B250" s="198">
        <f t="shared" ref="B250:G250" si="16">SUM(B206:B249)</f>
        <v>1198662601</v>
      </c>
      <c r="C250" s="64">
        <f t="shared" si="16"/>
        <v>1265939307</v>
      </c>
      <c r="D250" s="90">
        <f t="shared" si="16"/>
        <v>1170605879</v>
      </c>
      <c r="E250" s="63">
        <f t="shared" si="16"/>
        <v>1168955435</v>
      </c>
      <c r="F250" s="133">
        <f t="shared" si="16"/>
        <v>1011083450</v>
      </c>
      <c r="G250" s="90">
        <f t="shared" si="16"/>
        <v>-28056722</v>
      </c>
      <c r="H250" s="176">
        <f>+G250/B250</f>
        <v>-2.3406688401384435E-2</v>
      </c>
      <c r="I250" s="90">
        <f>SUM(I206:I249)</f>
        <v>-159522429</v>
      </c>
      <c r="J250" s="193">
        <f>+I250/D250</f>
        <v>-0.13627338787694573</v>
      </c>
    </row>
    <row r="251" spans="1:10" x14ac:dyDescent="0.2">
      <c r="A251" s="68" t="s">
        <v>145</v>
      </c>
      <c r="B251" s="82"/>
      <c r="C251" s="82"/>
      <c r="D251" s="82"/>
      <c r="E251" s="82"/>
      <c r="F251" s="82"/>
      <c r="G251" s="82"/>
      <c r="H251" s="82"/>
      <c r="I251" s="82"/>
      <c r="J251" s="82"/>
    </row>
    <row r="252" spans="1:10" x14ac:dyDescent="0.2">
      <c r="A252" s="69" t="s">
        <v>623</v>
      </c>
      <c r="B252" s="82"/>
      <c r="C252" s="82"/>
      <c r="D252" s="82"/>
      <c r="E252" s="82"/>
      <c r="F252" s="82"/>
      <c r="G252" s="82"/>
      <c r="H252" s="82"/>
      <c r="I252" s="82"/>
      <c r="J252" s="82"/>
    </row>
    <row r="253" spans="1:10" x14ac:dyDescent="0.2">
      <c r="A253" s="214"/>
      <c r="B253" s="125"/>
      <c r="C253" s="125"/>
      <c r="D253" s="125"/>
      <c r="E253" s="125"/>
      <c r="F253" s="125"/>
      <c r="G253" s="125"/>
      <c r="H253" s="125"/>
      <c r="I253" s="125"/>
      <c r="J253" s="178"/>
    </row>
    <row r="254" spans="1:10" x14ac:dyDescent="0.2">
      <c r="A254" s="1647" t="s">
        <v>217</v>
      </c>
      <c r="B254" s="1647"/>
      <c r="C254" s="1647"/>
      <c r="D254" s="1647"/>
      <c r="E254" s="1647"/>
      <c r="F254" s="1647"/>
      <c r="G254" s="1647"/>
    </row>
    <row r="255" spans="1:10" x14ac:dyDescent="0.2">
      <c r="A255" s="1647" t="s">
        <v>428</v>
      </c>
      <c r="B255" s="1647"/>
      <c r="C255" s="1647"/>
      <c r="D255" s="1647"/>
      <c r="E255" s="1647"/>
      <c r="F255" s="1647"/>
      <c r="G255" s="1647"/>
    </row>
    <row r="256" spans="1:10" x14ac:dyDescent="0.2">
      <c r="A256" s="636"/>
      <c r="B256" s="636"/>
      <c r="C256" s="636"/>
      <c r="D256" s="636"/>
      <c r="E256" s="636"/>
      <c r="F256" s="636"/>
      <c r="G256" s="636"/>
    </row>
    <row r="257" spans="1:10" ht="22.5" x14ac:dyDescent="0.45">
      <c r="A257" s="1645" t="s">
        <v>619</v>
      </c>
      <c r="B257" s="1645"/>
      <c r="C257" s="1645"/>
      <c r="D257" s="1645"/>
      <c r="E257" s="1645"/>
      <c r="F257" s="1645"/>
      <c r="G257" s="1645"/>
      <c r="H257" s="1645"/>
      <c r="I257" s="1645"/>
      <c r="J257" s="1645"/>
    </row>
    <row r="258" spans="1:10" ht="22.5" x14ac:dyDescent="0.45">
      <c r="A258" s="683"/>
      <c r="B258" s="683"/>
      <c r="C258" s="683"/>
      <c r="D258" s="683"/>
      <c r="E258" s="683"/>
      <c r="F258" s="683"/>
      <c r="G258" s="683"/>
      <c r="H258" s="683"/>
      <c r="I258" s="683"/>
      <c r="J258" s="683"/>
    </row>
    <row r="259" spans="1:10" ht="15.75" x14ac:dyDescent="0.25">
      <c r="A259" s="1674" t="s">
        <v>597</v>
      </c>
      <c r="B259" s="1674"/>
      <c r="C259" s="1674"/>
      <c r="D259" s="1674"/>
      <c r="E259" s="1674"/>
      <c r="F259" s="1674"/>
      <c r="G259" s="1674"/>
      <c r="H259" s="1674"/>
      <c r="I259" s="1674"/>
      <c r="J259" s="1674"/>
    </row>
    <row r="260" spans="1:10" ht="15.75" x14ac:dyDescent="0.25">
      <c r="A260" s="685"/>
      <c r="B260" s="685"/>
      <c r="C260" s="685"/>
      <c r="D260" s="685"/>
      <c r="E260" s="685"/>
      <c r="F260" s="685"/>
      <c r="G260" s="685"/>
      <c r="H260" s="685"/>
      <c r="I260" s="685"/>
      <c r="J260" s="685"/>
    </row>
    <row r="261" spans="1:10" ht="15.75" x14ac:dyDescent="0.2">
      <c r="A261" s="1717" t="s">
        <v>138</v>
      </c>
      <c r="B261" s="1717"/>
      <c r="C261" s="1717"/>
      <c r="D261" s="1717"/>
      <c r="E261" s="1717"/>
      <c r="F261" s="1717"/>
      <c r="G261" s="1717"/>
      <c r="H261" s="1717"/>
      <c r="I261" s="1717"/>
      <c r="J261" s="1717"/>
    </row>
    <row r="262" spans="1:10" ht="15.75" x14ac:dyDescent="0.2">
      <c r="A262" s="1717" t="s">
        <v>620</v>
      </c>
      <c r="B262" s="1717"/>
      <c r="C262" s="1717"/>
      <c r="D262" s="1717"/>
      <c r="E262" s="1717"/>
      <c r="F262" s="1717"/>
      <c r="G262" s="1717"/>
      <c r="H262" s="1717"/>
      <c r="I262" s="1717"/>
      <c r="J262" s="1717"/>
    </row>
    <row r="263" spans="1:10" ht="15.75" x14ac:dyDescent="0.2">
      <c r="A263" s="492"/>
      <c r="B263" s="492"/>
      <c r="C263" s="492"/>
      <c r="D263" s="492"/>
      <c r="E263" s="492"/>
      <c r="F263" s="492"/>
      <c r="G263" s="492"/>
      <c r="H263" s="492"/>
      <c r="I263" s="492"/>
      <c r="J263" s="492"/>
    </row>
    <row r="264" spans="1:10" ht="15.75" x14ac:dyDescent="0.2">
      <c r="A264" s="2" t="s">
        <v>2</v>
      </c>
      <c r="B264" s="137" t="s">
        <v>77</v>
      </c>
      <c r="C264" s="137"/>
      <c r="D264" s="482"/>
      <c r="E264" s="482"/>
      <c r="F264" s="482"/>
      <c r="G264" s="482"/>
      <c r="H264" s="482"/>
      <c r="I264" s="482"/>
      <c r="J264" s="177"/>
    </row>
    <row r="265" spans="1:10" ht="16.5" thickBot="1" x14ac:dyDescent="0.25">
      <c r="A265" s="2" t="s">
        <v>5</v>
      </c>
      <c r="B265" s="137" t="s">
        <v>293</v>
      </c>
      <c r="C265" s="137"/>
      <c r="D265" s="482"/>
      <c r="E265" s="482"/>
      <c r="F265" s="482"/>
      <c r="G265" s="482"/>
      <c r="H265" s="482"/>
      <c r="I265" s="482"/>
      <c r="J265" s="177"/>
    </row>
    <row r="266" spans="1:10" ht="21.75" customHeight="1" x14ac:dyDescent="0.2">
      <c r="A266" s="1718" t="s">
        <v>140</v>
      </c>
      <c r="B266" s="1512" t="s">
        <v>292</v>
      </c>
      <c r="C266" s="1513" t="s">
        <v>292</v>
      </c>
      <c r="D266" s="1512" t="s">
        <v>433</v>
      </c>
      <c r="E266" s="1513" t="s">
        <v>433</v>
      </c>
      <c r="F266" s="1513" t="s">
        <v>621</v>
      </c>
      <c r="G266" s="1514" t="s">
        <v>141</v>
      </c>
      <c r="H266" s="1513" t="s">
        <v>142</v>
      </c>
      <c r="I266" s="1512" t="s">
        <v>141</v>
      </c>
      <c r="J266" s="1513" t="s">
        <v>142</v>
      </c>
    </row>
    <row r="267" spans="1:10" ht="18.75" customHeight="1" thickBot="1" x14ac:dyDescent="0.25">
      <c r="A267" s="1719"/>
      <c r="B267" s="1515" t="s">
        <v>174</v>
      </c>
      <c r="C267" s="1516" t="s">
        <v>175</v>
      </c>
      <c r="D267" s="1515" t="s">
        <v>174</v>
      </c>
      <c r="E267" s="1516" t="s">
        <v>291</v>
      </c>
      <c r="F267" s="1516" t="s">
        <v>176</v>
      </c>
      <c r="G267" s="1515" t="s">
        <v>436</v>
      </c>
      <c r="H267" s="1517" t="s">
        <v>436</v>
      </c>
      <c r="I267" s="1515" t="s">
        <v>622</v>
      </c>
      <c r="J267" s="1518" t="s">
        <v>622</v>
      </c>
    </row>
    <row r="268" spans="1:10" x14ac:dyDescent="0.2">
      <c r="A268" s="382"/>
      <c r="B268" s="196"/>
      <c r="C268" s="199"/>
      <c r="D268" s="179"/>
      <c r="E268" s="180"/>
      <c r="F268" s="186"/>
      <c r="G268" s="179"/>
      <c r="H268" s="180"/>
      <c r="I268" s="179"/>
      <c r="J268" s="181"/>
    </row>
    <row r="269" spans="1:10" x14ac:dyDescent="0.2">
      <c r="A269" s="431" t="s">
        <v>235</v>
      </c>
      <c r="B269" s="201"/>
      <c r="C269" s="194"/>
      <c r="D269" s="201"/>
      <c r="E269" s="194"/>
      <c r="F269" s="189"/>
      <c r="G269" s="190"/>
      <c r="H269" s="174"/>
      <c r="I269" s="190"/>
      <c r="J269" s="175"/>
    </row>
    <row r="270" spans="1:10" x14ac:dyDescent="0.2">
      <c r="A270" s="431" t="s">
        <v>629</v>
      </c>
      <c r="B270" s="201"/>
      <c r="C270" s="194"/>
      <c r="D270" s="201"/>
      <c r="E270" s="194"/>
      <c r="F270" s="189"/>
      <c r="G270" s="190"/>
      <c r="H270" s="174"/>
      <c r="I270" s="190"/>
      <c r="J270" s="175"/>
    </row>
    <row r="271" spans="1:10" x14ac:dyDescent="0.2">
      <c r="A271" s="431" t="s">
        <v>236</v>
      </c>
      <c r="B271" s="201"/>
      <c r="C271" s="194"/>
      <c r="D271" s="201"/>
      <c r="E271" s="194"/>
      <c r="F271" s="189"/>
      <c r="G271" s="190"/>
      <c r="H271" s="174"/>
      <c r="I271" s="190"/>
      <c r="J271" s="175"/>
    </row>
    <row r="272" spans="1:10" x14ac:dyDescent="0.2">
      <c r="A272" s="432" t="s">
        <v>237</v>
      </c>
      <c r="B272" s="201"/>
      <c r="C272" s="194"/>
      <c r="D272" s="201"/>
      <c r="E272" s="194"/>
      <c r="F272" s="189"/>
      <c r="G272" s="190"/>
      <c r="H272" s="174"/>
      <c r="I272" s="190"/>
      <c r="J272" s="175"/>
    </row>
    <row r="273" spans="1:10" x14ac:dyDescent="0.2">
      <c r="A273" s="431" t="s">
        <v>238</v>
      </c>
      <c r="B273" s="201"/>
      <c r="C273" s="194"/>
      <c r="D273" s="201"/>
      <c r="E273" s="194"/>
      <c r="F273" s="189"/>
      <c r="G273" s="190"/>
      <c r="H273" s="174"/>
      <c r="I273" s="190"/>
      <c r="J273" s="175"/>
    </row>
    <row r="274" spans="1:10" x14ac:dyDescent="0.2">
      <c r="A274" s="431" t="s">
        <v>239</v>
      </c>
      <c r="B274" s="201"/>
      <c r="C274" s="194"/>
      <c r="D274" s="201"/>
      <c r="E274" s="194"/>
      <c r="F274" s="189"/>
      <c r="G274" s="190"/>
      <c r="H274" s="174"/>
      <c r="I274" s="190"/>
      <c r="J274" s="175"/>
    </row>
    <row r="275" spans="1:10" x14ac:dyDescent="0.2">
      <c r="A275" s="431" t="s">
        <v>240</v>
      </c>
      <c r="B275" s="201"/>
      <c r="C275" s="194"/>
      <c r="D275" s="201"/>
      <c r="E275" s="194"/>
      <c r="F275" s="189"/>
      <c r="G275" s="190"/>
      <c r="H275" s="174"/>
      <c r="I275" s="190"/>
      <c r="J275" s="175"/>
    </row>
    <row r="276" spans="1:10" x14ac:dyDescent="0.2">
      <c r="A276" s="431" t="s">
        <v>241</v>
      </c>
      <c r="B276" s="201"/>
      <c r="C276" s="194"/>
      <c r="D276" s="201"/>
      <c r="E276" s="194"/>
      <c r="F276" s="189"/>
      <c r="G276" s="190"/>
      <c r="H276" s="174"/>
      <c r="I276" s="190"/>
      <c r="J276" s="175"/>
    </row>
    <row r="277" spans="1:10" x14ac:dyDescent="0.2">
      <c r="A277" s="431" t="s">
        <v>264</v>
      </c>
      <c r="B277" s="201"/>
      <c r="C277" s="194"/>
      <c r="D277" s="201"/>
      <c r="E277" s="194"/>
      <c r="F277" s="189"/>
      <c r="G277" s="190"/>
      <c r="H277" s="174"/>
      <c r="I277" s="190"/>
      <c r="J277" s="175"/>
    </row>
    <row r="278" spans="1:10" x14ac:dyDescent="0.2">
      <c r="A278" s="431" t="s">
        <v>242</v>
      </c>
      <c r="B278" s="201"/>
      <c r="C278" s="194"/>
      <c r="D278" s="201"/>
      <c r="E278" s="194"/>
      <c r="F278" s="189"/>
      <c r="G278" s="190"/>
      <c r="H278" s="174"/>
      <c r="I278" s="190"/>
      <c r="J278" s="175"/>
    </row>
    <row r="279" spans="1:10" x14ac:dyDescent="0.2">
      <c r="A279" s="431" t="s">
        <v>151</v>
      </c>
      <c r="B279" s="201"/>
      <c r="C279" s="194"/>
      <c r="D279" s="201"/>
      <c r="E279" s="194"/>
      <c r="F279" s="189"/>
      <c r="G279" s="190"/>
      <c r="H279" s="174"/>
      <c r="I279" s="190"/>
      <c r="J279" s="175"/>
    </row>
    <row r="280" spans="1:10" x14ac:dyDescent="0.2">
      <c r="A280" s="431" t="s">
        <v>262</v>
      </c>
      <c r="B280" s="201"/>
      <c r="C280" s="194"/>
      <c r="D280" s="201"/>
      <c r="E280" s="194"/>
      <c r="F280" s="189"/>
      <c r="G280" s="190"/>
      <c r="H280" s="174"/>
      <c r="I280" s="190"/>
      <c r="J280" s="175"/>
    </row>
    <row r="281" spans="1:10" x14ac:dyDescent="0.2">
      <c r="A281" s="431" t="s">
        <v>265</v>
      </c>
      <c r="B281" s="201"/>
      <c r="C281" s="194"/>
      <c r="D281" s="201"/>
      <c r="E281" s="194"/>
      <c r="F281" s="189"/>
      <c r="G281" s="190"/>
      <c r="H281" s="174"/>
      <c r="I281" s="190"/>
      <c r="J281" s="175"/>
    </row>
    <row r="282" spans="1:10" x14ac:dyDescent="0.2">
      <c r="A282" s="431" t="s">
        <v>243</v>
      </c>
      <c r="B282" s="201"/>
      <c r="C282" s="194"/>
      <c r="D282" s="201"/>
      <c r="E282" s="194"/>
      <c r="F282" s="189"/>
      <c r="G282" s="190"/>
      <c r="H282" s="174"/>
      <c r="I282" s="190"/>
      <c r="J282" s="175"/>
    </row>
    <row r="283" spans="1:10" x14ac:dyDescent="0.2">
      <c r="A283" s="431" t="s">
        <v>266</v>
      </c>
      <c r="B283" s="201"/>
      <c r="C283" s="194"/>
      <c r="D283" s="201"/>
      <c r="E283" s="194"/>
      <c r="F283" s="189"/>
      <c r="G283" s="190"/>
      <c r="H283" s="174"/>
      <c r="I283" s="190"/>
      <c r="J283" s="175"/>
    </row>
    <row r="284" spans="1:10" x14ac:dyDescent="0.2">
      <c r="A284" s="431" t="s">
        <v>244</v>
      </c>
      <c r="B284" s="201"/>
      <c r="C284" s="194"/>
      <c r="D284" s="201"/>
      <c r="E284" s="194"/>
      <c r="F284" s="189"/>
      <c r="G284" s="190"/>
      <c r="H284" s="174"/>
      <c r="I284" s="190"/>
      <c r="J284" s="175"/>
    </row>
    <row r="285" spans="1:10" x14ac:dyDescent="0.2">
      <c r="A285" s="431" t="s">
        <v>245</v>
      </c>
      <c r="B285" s="201"/>
      <c r="C285" s="194"/>
      <c r="D285" s="201"/>
      <c r="E285" s="194"/>
      <c r="F285" s="189"/>
      <c r="G285" s="190"/>
      <c r="H285" s="174"/>
      <c r="I285" s="190"/>
      <c r="J285" s="175"/>
    </row>
    <row r="286" spans="1:10" x14ac:dyDescent="0.2">
      <c r="A286" s="431" t="s">
        <v>246</v>
      </c>
      <c r="B286" s="201"/>
      <c r="C286" s="194"/>
      <c r="D286" s="201"/>
      <c r="E286" s="194"/>
      <c r="F286" s="189"/>
      <c r="G286" s="190"/>
      <c r="H286" s="174"/>
      <c r="I286" s="190"/>
      <c r="J286" s="175"/>
    </row>
    <row r="287" spans="1:10" x14ac:dyDescent="0.2">
      <c r="A287" s="431" t="s">
        <v>247</v>
      </c>
      <c r="B287" s="201"/>
      <c r="C287" s="194"/>
      <c r="D287" s="201"/>
      <c r="E287" s="194"/>
      <c r="F287" s="189"/>
      <c r="G287" s="190"/>
      <c r="H287" s="174"/>
      <c r="I287" s="190"/>
      <c r="J287" s="175"/>
    </row>
    <row r="288" spans="1:10" x14ac:dyDescent="0.2">
      <c r="A288" s="432" t="s">
        <v>248</v>
      </c>
      <c r="B288" s="201"/>
      <c r="C288" s="194"/>
      <c r="D288" s="201"/>
      <c r="E288" s="194"/>
      <c r="F288" s="189"/>
      <c r="G288" s="190"/>
      <c r="H288" s="174"/>
      <c r="I288" s="190"/>
      <c r="J288" s="175"/>
    </row>
    <row r="289" spans="1:10" x14ac:dyDescent="0.2">
      <c r="A289" s="432" t="s">
        <v>630</v>
      </c>
      <c r="B289" s="201"/>
      <c r="C289" s="194"/>
      <c r="D289" s="201"/>
      <c r="E289" s="194"/>
      <c r="F289" s="189"/>
      <c r="G289" s="190"/>
      <c r="H289" s="174"/>
      <c r="I289" s="190"/>
      <c r="J289" s="175"/>
    </row>
    <row r="290" spans="1:10" x14ac:dyDescent="0.2">
      <c r="A290" s="431" t="s">
        <v>249</v>
      </c>
      <c r="B290" s="201"/>
      <c r="C290" s="194"/>
      <c r="D290" s="201"/>
      <c r="E290" s="194"/>
      <c r="F290" s="189"/>
      <c r="G290" s="190"/>
      <c r="H290" s="174"/>
      <c r="I290" s="190"/>
      <c r="J290" s="175"/>
    </row>
    <row r="291" spans="1:10" x14ac:dyDescent="0.2">
      <c r="A291" s="431" t="s">
        <v>250</v>
      </c>
      <c r="B291" s="201"/>
      <c r="C291" s="194"/>
      <c r="D291" s="201"/>
      <c r="E291" s="194"/>
      <c r="F291" s="189"/>
      <c r="G291" s="190"/>
      <c r="H291" s="174"/>
      <c r="I291" s="190"/>
      <c r="J291" s="175"/>
    </row>
    <row r="292" spans="1:10" x14ac:dyDescent="0.2">
      <c r="A292" s="431" t="s">
        <v>251</v>
      </c>
      <c r="B292" s="201"/>
      <c r="C292" s="194"/>
      <c r="D292" s="201"/>
      <c r="E292" s="194"/>
      <c r="F292" s="189"/>
      <c r="G292" s="190"/>
      <c r="H292" s="174"/>
      <c r="I292" s="190"/>
      <c r="J292" s="175"/>
    </row>
    <row r="293" spans="1:10" x14ac:dyDescent="0.2">
      <c r="A293" s="431" t="s">
        <v>252</v>
      </c>
      <c r="B293" s="201"/>
      <c r="C293" s="194"/>
      <c r="D293" s="201"/>
      <c r="E293" s="194"/>
      <c r="F293" s="189"/>
      <c r="G293" s="190"/>
      <c r="H293" s="174"/>
      <c r="I293" s="190"/>
      <c r="J293" s="175"/>
    </row>
    <row r="294" spans="1:10" x14ac:dyDescent="0.2">
      <c r="A294" s="431" t="s">
        <v>253</v>
      </c>
      <c r="B294" s="201">
        <v>0</v>
      </c>
      <c r="C294" s="194">
        <v>0</v>
      </c>
      <c r="D294" s="201">
        <v>0</v>
      </c>
      <c r="E294" s="194">
        <v>0</v>
      </c>
      <c r="F294" s="189">
        <v>276800000</v>
      </c>
      <c r="G294" s="190">
        <f t="shared" ref="G294" si="17">+D294-B294</f>
        <v>0</v>
      </c>
      <c r="H294" s="174">
        <v>0</v>
      </c>
      <c r="I294" s="190">
        <f t="shared" ref="I294" si="18">+F294-D294</f>
        <v>276800000</v>
      </c>
      <c r="J294" s="175" t="s">
        <v>143</v>
      </c>
    </row>
    <row r="295" spans="1:10" x14ac:dyDescent="0.2">
      <c r="A295" s="431" t="s">
        <v>254</v>
      </c>
      <c r="B295" s="201"/>
      <c r="C295" s="194"/>
      <c r="D295" s="201"/>
      <c r="E295" s="194"/>
      <c r="F295" s="189"/>
      <c r="G295" s="190"/>
      <c r="H295" s="174"/>
      <c r="I295" s="190"/>
      <c r="J295" s="175"/>
    </row>
    <row r="296" spans="1:10" x14ac:dyDescent="0.2">
      <c r="A296" s="431" t="s">
        <v>268</v>
      </c>
      <c r="B296" s="201"/>
      <c r="C296" s="194"/>
      <c r="D296" s="201"/>
      <c r="E296" s="194"/>
      <c r="F296" s="189"/>
      <c r="G296" s="190"/>
      <c r="H296" s="174"/>
      <c r="I296" s="190"/>
      <c r="J296" s="175"/>
    </row>
    <row r="297" spans="1:10" x14ac:dyDescent="0.2">
      <c r="A297" s="432" t="s">
        <v>255</v>
      </c>
      <c r="B297" s="201"/>
      <c r="C297" s="194"/>
      <c r="D297" s="201"/>
      <c r="E297" s="194"/>
      <c r="F297" s="189"/>
      <c r="G297" s="190"/>
      <c r="H297" s="174"/>
      <c r="I297" s="190"/>
      <c r="J297" s="175"/>
    </row>
    <row r="298" spans="1:10" x14ac:dyDescent="0.2">
      <c r="A298" s="432" t="s">
        <v>263</v>
      </c>
      <c r="B298" s="201"/>
      <c r="C298" s="194"/>
      <c r="D298" s="201"/>
      <c r="E298" s="194"/>
      <c r="F298" s="189"/>
      <c r="G298" s="190"/>
      <c r="H298" s="174"/>
      <c r="I298" s="190"/>
      <c r="J298" s="175"/>
    </row>
    <row r="299" spans="1:10" x14ac:dyDescent="0.2">
      <c r="A299" s="431" t="s">
        <v>256</v>
      </c>
      <c r="B299" s="201"/>
      <c r="C299" s="194"/>
      <c r="D299" s="201"/>
      <c r="E299" s="194"/>
      <c r="F299" s="189"/>
      <c r="G299" s="190"/>
      <c r="H299" s="174"/>
      <c r="I299" s="190"/>
      <c r="J299" s="175"/>
    </row>
    <row r="300" spans="1:10" x14ac:dyDescent="0.2">
      <c r="A300" s="431" t="s">
        <v>631</v>
      </c>
      <c r="B300" s="201"/>
      <c r="C300" s="194"/>
      <c r="D300" s="201"/>
      <c r="E300" s="194"/>
      <c r="F300" s="189"/>
      <c r="G300" s="190"/>
      <c r="H300" s="174"/>
      <c r="I300" s="190"/>
      <c r="J300" s="175"/>
    </row>
    <row r="301" spans="1:10" x14ac:dyDescent="0.2">
      <c r="A301" s="431" t="s">
        <v>632</v>
      </c>
      <c r="B301" s="201"/>
      <c r="C301" s="194"/>
      <c r="D301" s="201"/>
      <c r="E301" s="194"/>
      <c r="F301" s="189"/>
      <c r="G301" s="190"/>
      <c r="H301" s="174"/>
      <c r="I301" s="190"/>
      <c r="J301" s="175"/>
    </row>
    <row r="302" spans="1:10" x14ac:dyDescent="0.2">
      <c r="A302" s="431" t="s">
        <v>633</v>
      </c>
      <c r="B302" s="201"/>
      <c r="C302" s="194"/>
      <c r="D302" s="201"/>
      <c r="E302" s="194"/>
      <c r="F302" s="189"/>
      <c r="G302" s="190"/>
      <c r="H302" s="174"/>
      <c r="I302" s="190"/>
      <c r="J302" s="175"/>
    </row>
    <row r="303" spans="1:10" x14ac:dyDescent="0.2">
      <c r="A303" s="432" t="s">
        <v>257</v>
      </c>
      <c r="B303" s="201"/>
      <c r="C303" s="194"/>
      <c r="D303" s="201"/>
      <c r="E303" s="194"/>
      <c r="F303" s="189"/>
      <c r="G303" s="190"/>
      <c r="H303" s="174"/>
      <c r="I303" s="190"/>
      <c r="J303" s="175"/>
    </row>
    <row r="304" spans="1:10" x14ac:dyDescent="0.2">
      <c r="A304" s="431" t="s">
        <v>258</v>
      </c>
      <c r="B304" s="201"/>
      <c r="C304" s="194"/>
      <c r="D304" s="201"/>
      <c r="E304" s="194"/>
      <c r="F304" s="189"/>
      <c r="G304" s="190"/>
      <c r="H304" s="174"/>
      <c r="I304" s="190"/>
      <c r="J304" s="175"/>
    </row>
    <row r="305" spans="1:10" x14ac:dyDescent="0.2">
      <c r="A305" s="431" t="s">
        <v>259</v>
      </c>
      <c r="B305" s="201"/>
      <c r="C305" s="194"/>
      <c r="D305" s="201"/>
      <c r="E305" s="194"/>
      <c r="F305" s="189"/>
      <c r="G305" s="190"/>
      <c r="H305" s="174"/>
      <c r="I305" s="190"/>
      <c r="J305" s="175"/>
    </row>
    <row r="306" spans="1:10" x14ac:dyDescent="0.2">
      <c r="A306" s="431" t="s">
        <v>260</v>
      </c>
      <c r="B306" s="201"/>
      <c r="C306" s="194"/>
      <c r="D306" s="201"/>
      <c r="E306" s="194"/>
      <c r="F306" s="189"/>
      <c r="G306" s="190"/>
      <c r="H306" s="174"/>
      <c r="I306" s="190"/>
      <c r="J306" s="175"/>
    </row>
    <row r="307" spans="1:10" x14ac:dyDescent="0.2">
      <c r="A307" s="431" t="s">
        <v>144</v>
      </c>
      <c r="B307" s="201"/>
      <c r="C307" s="194"/>
      <c r="D307" s="201"/>
      <c r="E307" s="194"/>
      <c r="F307" s="189"/>
      <c r="G307" s="190"/>
      <c r="H307" s="174"/>
      <c r="I307" s="190"/>
      <c r="J307" s="175"/>
    </row>
    <row r="308" spans="1:10" x14ac:dyDescent="0.2">
      <c r="A308" s="431" t="s">
        <v>634</v>
      </c>
      <c r="B308" s="201"/>
      <c r="C308" s="194"/>
      <c r="D308" s="201"/>
      <c r="E308" s="194"/>
      <c r="F308" s="189"/>
      <c r="G308" s="190"/>
      <c r="H308" s="174"/>
      <c r="I308" s="190"/>
      <c r="J308" s="175"/>
    </row>
    <row r="309" spans="1:10" x14ac:dyDescent="0.2">
      <c r="A309" s="431" t="s">
        <v>267</v>
      </c>
      <c r="B309" s="201"/>
      <c r="C309" s="194"/>
      <c r="D309" s="201"/>
      <c r="E309" s="194"/>
      <c r="F309" s="189"/>
      <c r="G309" s="190"/>
      <c r="H309" s="174"/>
      <c r="I309" s="190"/>
      <c r="J309" s="175"/>
    </row>
    <row r="310" spans="1:10" x14ac:dyDescent="0.2">
      <c r="A310" s="431" t="s">
        <v>261</v>
      </c>
      <c r="B310" s="201"/>
      <c r="C310" s="194"/>
      <c r="D310" s="201"/>
      <c r="E310" s="194"/>
      <c r="F310" s="189"/>
      <c r="G310" s="190"/>
      <c r="H310" s="174"/>
      <c r="I310" s="190"/>
      <c r="J310" s="175"/>
    </row>
    <row r="311" spans="1:10" x14ac:dyDescent="0.2">
      <c r="A311" s="686" t="s">
        <v>635</v>
      </c>
      <c r="B311" s="201"/>
      <c r="C311" s="463"/>
      <c r="D311" s="201"/>
      <c r="E311" s="194"/>
      <c r="F311" s="189"/>
      <c r="G311" s="190"/>
      <c r="H311" s="174"/>
      <c r="I311" s="190"/>
      <c r="J311" s="175"/>
    </row>
    <row r="312" spans="1:10" ht="13.5" thickBot="1" x14ac:dyDescent="0.25">
      <c r="A312" s="173"/>
      <c r="B312" s="374"/>
      <c r="C312" s="384"/>
      <c r="D312" s="191"/>
      <c r="E312" s="383"/>
      <c r="F312" s="192"/>
      <c r="G312" s="190"/>
      <c r="H312" s="174"/>
      <c r="I312" s="190"/>
      <c r="J312" s="175"/>
    </row>
    <row r="313" spans="1:10" ht="16.5" customHeight="1" thickBot="1" x14ac:dyDescent="0.25">
      <c r="A313" s="491" t="s">
        <v>147</v>
      </c>
      <c r="B313" s="198">
        <f t="shared" ref="B313:G313" si="19">SUM(B269:B312)</f>
        <v>0</v>
      </c>
      <c r="C313" s="64">
        <f t="shared" si="19"/>
        <v>0</v>
      </c>
      <c r="D313" s="90">
        <f t="shared" si="19"/>
        <v>0</v>
      </c>
      <c r="E313" s="63">
        <f t="shared" si="19"/>
        <v>0</v>
      </c>
      <c r="F313" s="133">
        <f t="shared" si="19"/>
        <v>276800000</v>
      </c>
      <c r="G313" s="90">
        <f t="shared" si="19"/>
        <v>0</v>
      </c>
      <c r="H313" s="176">
        <v>0</v>
      </c>
      <c r="I313" s="90">
        <f>SUM(I269:I312)</f>
        <v>276800000</v>
      </c>
      <c r="J313" s="193" t="s">
        <v>143</v>
      </c>
    </row>
    <row r="314" spans="1:10" x14ac:dyDescent="0.2">
      <c r="A314" s="214" t="s">
        <v>145</v>
      </c>
      <c r="B314" s="82"/>
      <c r="C314" s="82"/>
      <c r="D314" s="82"/>
      <c r="E314" s="82"/>
      <c r="F314" s="82"/>
      <c r="G314" s="82"/>
      <c r="H314" s="82"/>
      <c r="I314" s="82"/>
      <c r="J314" s="82"/>
    </row>
    <row r="315" spans="1:10" x14ac:dyDescent="0.2">
      <c r="A315" s="69" t="s">
        <v>623</v>
      </c>
      <c r="B315" s="82"/>
      <c r="C315" s="82"/>
      <c r="D315" s="82"/>
      <c r="E315" s="82"/>
      <c r="F315" s="82"/>
      <c r="G315" s="82"/>
      <c r="H315" s="82"/>
      <c r="I315" s="82"/>
      <c r="J315" s="82"/>
    </row>
    <row r="316" spans="1:10" x14ac:dyDescent="0.2">
      <c r="A316" s="214"/>
      <c r="B316" s="125"/>
      <c r="C316" s="125"/>
      <c r="D316" s="125"/>
      <c r="E316" s="125"/>
      <c r="F316" s="125"/>
      <c r="G316" s="125"/>
      <c r="H316" s="125"/>
      <c r="I316" s="125"/>
      <c r="J316" s="178"/>
    </row>
    <row r="317" spans="1:10" x14ac:dyDescent="0.2">
      <c r="A317" s="1647" t="s">
        <v>217</v>
      </c>
      <c r="B317" s="1647"/>
      <c r="C317" s="1647"/>
      <c r="D317" s="1647"/>
      <c r="E317" s="1647"/>
      <c r="F317" s="1647"/>
      <c r="G317" s="1647"/>
    </row>
    <row r="318" spans="1:10" x14ac:dyDescent="0.2">
      <c r="A318" s="1647" t="s">
        <v>428</v>
      </c>
      <c r="B318" s="1647"/>
      <c r="C318" s="1647"/>
      <c r="D318" s="1647"/>
      <c r="E318" s="1647"/>
      <c r="F318" s="1647"/>
      <c r="G318" s="1647"/>
    </row>
    <row r="319" spans="1:10" x14ac:dyDescent="0.2">
      <c r="A319" s="636"/>
      <c r="B319" s="636"/>
      <c r="C319" s="636"/>
      <c r="D319" s="636"/>
      <c r="E319" s="636"/>
      <c r="F319" s="636"/>
      <c r="G319" s="636"/>
    </row>
    <row r="320" spans="1:10" ht="20.25" customHeight="1" x14ac:dyDescent="0.45">
      <c r="A320" s="1645" t="s">
        <v>619</v>
      </c>
      <c r="B320" s="1645"/>
      <c r="C320" s="1645"/>
      <c r="D320" s="1645"/>
      <c r="E320" s="1645"/>
      <c r="F320" s="1645"/>
      <c r="G320" s="1645"/>
      <c r="H320" s="1645"/>
      <c r="I320" s="1645"/>
      <c r="J320" s="1645"/>
    </row>
    <row r="321" spans="1:10" ht="11.25" customHeight="1" x14ac:dyDescent="0.45">
      <c r="A321" s="683"/>
      <c r="B321" s="683"/>
      <c r="C321" s="683"/>
      <c r="D321" s="683"/>
      <c r="E321" s="683"/>
      <c r="F321" s="683"/>
      <c r="G321" s="683"/>
      <c r="H321" s="683"/>
      <c r="I321" s="683"/>
      <c r="J321" s="683"/>
    </row>
    <row r="322" spans="1:10" ht="17.25" customHeight="1" x14ac:dyDescent="0.25">
      <c r="A322" s="1674" t="s">
        <v>597</v>
      </c>
      <c r="B322" s="1674"/>
      <c r="C322" s="1674"/>
      <c r="D322" s="1674"/>
      <c r="E322" s="1674"/>
      <c r="F322" s="1674"/>
      <c r="G322" s="1674"/>
      <c r="H322" s="1674"/>
      <c r="I322" s="1674"/>
      <c r="J322" s="1674"/>
    </row>
    <row r="323" spans="1:10" ht="9" customHeight="1" x14ac:dyDescent="0.25">
      <c r="A323" s="685"/>
      <c r="B323" s="685"/>
      <c r="C323" s="685"/>
      <c r="D323" s="685"/>
      <c r="E323" s="685"/>
      <c r="F323" s="685"/>
      <c r="G323" s="685"/>
      <c r="H323" s="685"/>
      <c r="I323" s="685"/>
      <c r="J323" s="685"/>
    </row>
    <row r="324" spans="1:10" ht="15.75" x14ac:dyDescent="0.2">
      <c r="A324" s="1717" t="s">
        <v>138</v>
      </c>
      <c r="B324" s="1717"/>
      <c r="C324" s="1717"/>
      <c r="D324" s="1717"/>
      <c r="E324" s="1717"/>
      <c r="F324" s="1717"/>
      <c r="G324" s="1717"/>
      <c r="H324" s="1717"/>
      <c r="I324" s="1717"/>
      <c r="J324" s="1717"/>
    </row>
    <row r="325" spans="1:10" ht="18.75" customHeight="1" x14ac:dyDescent="0.2">
      <c r="A325" s="1717" t="s">
        <v>620</v>
      </c>
      <c r="B325" s="1717"/>
      <c r="C325" s="1717"/>
      <c r="D325" s="1717"/>
      <c r="E325" s="1717"/>
      <c r="F325" s="1717"/>
      <c r="G325" s="1717"/>
      <c r="H325" s="1717"/>
      <c r="I325" s="1717"/>
      <c r="J325" s="1717"/>
    </row>
    <row r="326" spans="1:10" ht="9.75" customHeight="1" x14ac:dyDescent="0.2">
      <c r="A326" s="211"/>
      <c r="B326" s="211"/>
      <c r="C326" s="211"/>
      <c r="D326" s="211"/>
      <c r="E326" s="211"/>
      <c r="F326" s="211"/>
      <c r="G326" s="211"/>
      <c r="H326" s="211"/>
      <c r="I326" s="211"/>
      <c r="J326" s="211"/>
    </row>
    <row r="327" spans="1:10" ht="15.75" x14ac:dyDescent="0.2">
      <c r="A327" s="2" t="s">
        <v>2</v>
      </c>
      <c r="B327" s="137" t="s">
        <v>77</v>
      </c>
      <c r="C327" s="137"/>
      <c r="D327" s="6"/>
      <c r="E327" s="6"/>
      <c r="F327" s="6"/>
      <c r="G327" s="6"/>
      <c r="H327" s="6"/>
      <c r="I327" s="6"/>
      <c r="J327" s="177"/>
    </row>
    <row r="328" spans="1:10" ht="16.5" thickBot="1" x14ac:dyDescent="0.25">
      <c r="A328" s="2" t="s">
        <v>5</v>
      </c>
      <c r="B328" s="137" t="s">
        <v>139</v>
      </c>
      <c r="C328" s="137"/>
      <c r="D328" s="6"/>
      <c r="E328" s="6"/>
      <c r="F328" s="6"/>
      <c r="G328" s="6"/>
      <c r="H328" s="6"/>
      <c r="I328" s="6"/>
      <c r="J328" s="177"/>
    </row>
    <row r="329" spans="1:10" ht="19.5" customHeight="1" x14ac:dyDescent="0.2">
      <c r="A329" s="1718" t="s">
        <v>140</v>
      </c>
      <c r="B329" s="1512" t="s">
        <v>292</v>
      </c>
      <c r="C329" s="1513" t="s">
        <v>292</v>
      </c>
      <c r="D329" s="1512" t="s">
        <v>433</v>
      </c>
      <c r="E329" s="1513" t="s">
        <v>433</v>
      </c>
      <c r="F329" s="1513" t="s">
        <v>621</v>
      </c>
      <c r="G329" s="1514" t="s">
        <v>141</v>
      </c>
      <c r="H329" s="1513" t="s">
        <v>142</v>
      </c>
      <c r="I329" s="1512" t="s">
        <v>141</v>
      </c>
      <c r="J329" s="1513" t="s">
        <v>142</v>
      </c>
    </row>
    <row r="330" spans="1:10" ht="16.5" customHeight="1" thickBot="1" x14ac:dyDescent="0.25">
      <c r="A330" s="1719"/>
      <c r="B330" s="1515" t="s">
        <v>174</v>
      </c>
      <c r="C330" s="1516" t="s">
        <v>175</v>
      </c>
      <c r="D330" s="1515" t="s">
        <v>174</v>
      </c>
      <c r="E330" s="1516" t="s">
        <v>291</v>
      </c>
      <c r="F330" s="1516" t="s">
        <v>176</v>
      </c>
      <c r="G330" s="1515" t="s">
        <v>436</v>
      </c>
      <c r="H330" s="1517" t="s">
        <v>436</v>
      </c>
      <c r="I330" s="1515" t="s">
        <v>622</v>
      </c>
      <c r="J330" s="1518" t="s">
        <v>622</v>
      </c>
    </row>
    <row r="331" spans="1:10" x14ac:dyDescent="0.2">
      <c r="A331" s="382"/>
      <c r="B331" s="196"/>
      <c r="C331" s="199"/>
      <c r="D331" s="179"/>
      <c r="E331" s="180"/>
      <c r="F331" s="197"/>
      <c r="G331" s="179"/>
      <c r="H331" s="180"/>
      <c r="I331" s="179"/>
      <c r="J331" s="5"/>
    </row>
    <row r="332" spans="1:10" x14ac:dyDescent="0.2">
      <c r="A332" s="431" t="s">
        <v>235</v>
      </c>
      <c r="B332" s="201">
        <f>+B16+B79+B143+B206+B269</f>
        <v>7199786</v>
      </c>
      <c r="C332" s="194">
        <f>+C16+C79+C143+C206+C269</f>
        <v>4078412</v>
      </c>
      <c r="D332" s="201">
        <f>+D16+D79+D143+D206+D269</f>
        <v>2660309</v>
      </c>
      <c r="E332" s="463">
        <f>+E16+E79+E143+E206+E269</f>
        <v>2927802</v>
      </c>
      <c r="F332" s="189">
        <f>+F16+F79+F143+F206+F269</f>
        <v>2488784</v>
      </c>
      <c r="G332" s="190">
        <f>+D332-B332</f>
        <v>-4539477</v>
      </c>
      <c r="H332" s="174">
        <f>+G332/B332</f>
        <v>-0.63050165657701496</v>
      </c>
      <c r="I332" s="190">
        <f>+F332-D332</f>
        <v>-171525</v>
      </c>
      <c r="J332" s="175">
        <f>+I332/D332</f>
        <v>-6.4475592872858006E-2</v>
      </c>
    </row>
    <row r="333" spans="1:10" x14ac:dyDescent="0.2">
      <c r="A333" s="431" t="s">
        <v>629</v>
      </c>
      <c r="B333" s="201">
        <f t="shared" ref="B333:C333" si="20">+B17+B80+B144+B207+B270</f>
        <v>4003</v>
      </c>
      <c r="C333" s="194">
        <f t="shared" si="20"/>
        <v>4003</v>
      </c>
      <c r="D333" s="201">
        <f t="shared" ref="D333:E352" si="21">+D17+D80+D144+D207+D270</f>
        <v>4003</v>
      </c>
      <c r="E333" s="463">
        <f t="shared" si="21"/>
        <v>0</v>
      </c>
      <c r="F333" s="189">
        <f t="shared" ref="F333:F374" si="22">+F17+F80+F144+F207+F270</f>
        <v>0</v>
      </c>
      <c r="G333" s="190">
        <f t="shared" ref="G333:G373" si="23">+D333-B333</f>
        <v>0</v>
      </c>
      <c r="H333" s="174">
        <f t="shared" ref="H333:H361" si="24">+G333/B333</f>
        <v>0</v>
      </c>
      <c r="I333" s="190">
        <f t="shared" ref="I333:I374" si="25">+F333-D333</f>
        <v>-4003</v>
      </c>
      <c r="J333" s="175">
        <f t="shared" ref="J333:J373" si="26">+I333/D333</f>
        <v>-1</v>
      </c>
    </row>
    <row r="334" spans="1:10" x14ac:dyDescent="0.2">
      <c r="A334" s="431" t="s">
        <v>236</v>
      </c>
      <c r="B334" s="201">
        <f t="shared" ref="B334:C334" si="27">+B18+B81+B145+B208+B271</f>
        <v>1255468</v>
      </c>
      <c r="C334" s="194">
        <f t="shared" si="27"/>
        <v>1697678</v>
      </c>
      <c r="D334" s="201">
        <f t="shared" si="21"/>
        <v>1457684</v>
      </c>
      <c r="E334" s="463">
        <f t="shared" si="21"/>
        <v>1587187</v>
      </c>
      <c r="F334" s="189">
        <f t="shared" si="22"/>
        <v>979928</v>
      </c>
      <c r="G334" s="190">
        <f t="shared" si="23"/>
        <v>202216</v>
      </c>
      <c r="H334" s="174">
        <f t="shared" si="24"/>
        <v>0.16106822316458883</v>
      </c>
      <c r="I334" s="190">
        <f t="shared" si="25"/>
        <v>-477756</v>
      </c>
      <c r="J334" s="175">
        <f t="shared" si="26"/>
        <v>-0.32775004733536212</v>
      </c>
    </row>
    <row r="335" spans="1:10" x14ac:dyDescent="0.2">
      <c r="A335" s="432" t="s">
        <v>237</v>
      </c>
      <c r="B335" s="201">
        <f t="shared" ref="B335:C335" si="28">+B19+B82+B146+B209+B272</f>
        <v>2232732</v>
      </c>
      <c r="C335" s="194">
        <f t="shared" si="28"/>
        <v>4379784</v>
      </c>
      <c r="D335" s="201">
        <f t="shared" si="21"/>
        <v>48377455</v>
      </c>
      <c r="E335" s="463">
        <f t="shared" si="21"/>
        <v>30963110</v>
      </c>
      <c r="F335" s="189">
        <f t="shared" si="22"/>
        <v>10839212</v>
      </c>
      <c r="G335" s="190">
        <f t="shared" si="23"/>
        <v>46144723</v>
      </c>
      <c r="H335" s="174">
        <f t="shared" si="24"/>
        <v>20.667381038118322</v>
      </c>
      <c r="I335" s="190">
        <f t="shared" si="25"/>
        <v>-37538243</v>
      </c>
      <c r="J335" s="175">
        <f t="shared" si="26"/>
        <v>-0.77594497271507978</v>
      </c>
    </row>
    <row r="336" spans="1:10" x14ac:dyDescent="0.2">
      <c r="A336" s="431" t="s">
        <v>238</v>
      </c>
      <c r="B336" s="201">
        <f t="shared" ref="B336:C336" si="29">+B20+B83+B147+B210+B273</f>
        <v>4058720</v>
      </c>
      <c r="C336" s="194">
        <f t="shared" si="29"/>
        <v>4131703</v>
      </c>
      <c r="D336" s="201">
        <f t="shared" si="21"/>
        <v>3446541</v>
      </c>
      <c r="E336" s="463">
        <f t="shared" si="21"/>
        <v>3697490</v>
      </c>
      <c r="F336" s="189">
        <f t="shared" si="22"/>
        <v>3960856</v>
      </c>
      <c r="G336" s="190">
        <f t="shared" si="23"/>
        <v>-612179</v>
      </c>
      <c r="H336" s="174">
        <f t="shared" si="24"/>
        <v>-0.15083055741711673</v>
      </c>
      <c r="I336" s="190">
        <f t="shared" si="25"/>
        <v>514315</v>
      </c>
      <c r="J336" s="175">
        <f t="shared" si="26"/>
        <v>0.14922642730784286</v>
      </c>
    </row>
    <row r="337" spans="1:10" x14ac:dyDescent="0.2">
      <c r="A337" s="431" t="s">
        <v>239</v>
      </c>
      <c r="B337" s="201">
        <f t="shared" ref="B337:C337" si="30">+B21+B84+B148+B211+B274</f>
        <v>8268935</v>
      </c>
      <c r="C337" s="194">
        <f t="shared" si="30"/>
        <v>8072673</v>
      </c>
      <c r="D337" s="201">
        <f t="shared" si="21"/>
        <v>7441784</v>
      </c>
      <c r="E337" s="463">
        <f t="shared" si="21"/>
        <v>5839648</v>
      </c>
      <c r="F337" s="189">
        <f t="shared" si="22"/>
        <v>6093230</v>
      </c>
      <c r="G337" s="190">
        <f t="shared" si="23"/>
        <v>-827151</v>
      </c>
      <c r="H337" s="174">
        <f t="shared" si="24"/>
        <v>-0.10003114064870507</v>
      </c>
      <c r="I337" s="190">
        <f t="shared" si="25"/>
        <v>-1348554</v>
      </c>
      <c r="J337" s="175">
        <f t="shared" si="26"/>
        <v>-0.1812138057218538</v>
      </c>
    </row>
    <row r="338" spans="1:10" x14ac:dyDescent="0.2">
      <c r="A338" s="431" t="s">
        <v>240</v>
      </c>
      <c r="B338" s="201">
        <f t="shared" ref="B338:C338" si="31">+B22+B85+B149+B212+B275</f>
        <v>3576880</v>
      </c>
      <c r="C338" s="194">
        <f t="shared" si="31"/>
        <v>3705234</v>
      </c>
      <c r="D338" s="201">
        <f t="shared" si="21"/>
        <v>2820614</v>
      </c>
      <c r="E338" s="463">
        <f t="shared" si="21"/>
        <v>3027296</v>
      </c>
      <c r="F338" s="189">
        <f t="shared" si="22"/>
        <v>4163830</v>
      </c>
      <c r="G338" s="190">
        <f t="shared" si="23"/>
        <v>-756266</v>
      </c>
      <c r="H338" s="174">
        <f t="shared" si="24"/>
        <v>-0.21143175057592092</v>
      </c>
      <c r="I338" s="190">
        <f t="shared" si="25"/>
        <v>1343216</v>
      </c>
      <c r="J338" s="175">
        <f t="shared" si="26"/>
        <v>0.47621404417619712</v>
      </c>
    </row>
    <row r="339" spans="1:10" x14ac:dyDescent="0.2">
      <c r="A339" s="431" t="s">
        <v>241</v>
      </c>
      <c r="B339" s="201">
        <f t="shared" ref="B339:C339" si="32">+B23+B86+B150+B213+B276</f>
        <v>1941389</v>
      </c>
      <c r="C339" s="194">
        <f t="shared" si="32"/>
        <v>1545247</v>
      </c>
      <c r="D339" s="201">
        <f t="shared" si="21"/>
        <v>1034723</v>
      </c>
      <c r="E339" s="463">
        <f t="shared" si="21"/>
        <v>1199545</v>
      </c>
      <c r="F339" s="189">
        <f t="shared" si="22"/>
        <v>1010844</v>
      </c>
      <c r="G339" s="190">
        <f t="shared" si="23"/>
        <v>-906666</v>
      </c>
      <c r="H339" s="174">
        <f t="shared" si="24"/>
        <v>-0.46701923210649693</v>
      </c>
      <c r="I339" s="190">
        <f t="shared" si="25"/>
        <v>-23879</v>
      </c>
      <c r="J339" s="175">
        <f t="shared" si="26"/>
        <v>-2.3077673928191409E-2</v>
      </c>
    </row>
    <row r="340" spans="1:10" x14ac:dyDescent="0.2">
      <c r="A340" s="431" t="s">
        <v>264</v>
      </c>
      <c r="B340" s="201">
        <f t="shared" ref="B340:C340" si="33">+B24+B87+B151+B214+B277</f>
        <v>120991</v>
      </c>
      <c r="C340" s="194">
        <f t="shared" si="33"/>
        <v>219142</v>
      </c>
      <c r="D340" s="201">
        <f t="shared" si="21"/>
        <v>166633</v>
      </c>
      <c r="E340" s="463">
        <f t="shared" si="21"/>
        <v>257094</v>
      </c>
      <c r="F340" s="189">
        <f t="shared" si="22"/>
        <v>197554</v>
      </c>
      <c r="G340" s="190">
        <f t="shared" si="23"/>
        <v>45642</v>
      </c>
      <c r="H340" s="174">
        <f t="shared" si="24"/>
        <v>0.37723467034738123</v>
      </c>
      <c r="I340" s="190">
        <f t="shared" si="25"/>
        <v>30921</v>
      </c>
      <c r="J340" s="175">
        <f t="shared" si="26"/>
        <v>0.18556348382373239</v>
      </c>
    </row>
    <row r="341" spans="1:10" x14ac:dyDescent="0.2">
      <c r="A341" s="431" t="s">
        <v>242</v>
      </c>
      <c r="B341" s="201">
        <f t="shared" ref="B341:C341" si="34">+B25+B88+B152+B215+B278</f>
        <v>1823398</v>
      </c>
      <c r="C341" s="194">
        <f t="shared" si="34"/>
        <v>4226036</v>
      </c>
      <c r="D341" s="201">
        <f t="shared" si="21"/>
        <v>2274477</v>
      </c>
      <c r="E341" s="463">
        <f t="shared" si="21"/>
        <v>3742829</v>
      </c>
      <c r="F341" s="189">
        <f t="shared" si="22"/>
        <v>2851104</v>
      </c>
      <c r="G341" s="190">
        <f t="shared" si="23"/>
        <v>451079</v>
      </c>
      <c r="H341" s="174">
        <f t="shared" si="24"/>
        <v>0.2473837308146658</v>
      </c>
      <c r="I341" s="190">
        <f t="shared" si="25"/>
        <v>576627</v>
      </c>
      <c r="J341" s="175">
        <f t="shared" si="26"/>
        <v>0.25352069948388134</v>
      </c>
    </row>
    <row r="342" spans="1:10" x14ac:dyDescent="0.2">
      <c r="A342" s="431" t="s">
        <v>151</v>
      </c>
      <c r="B342" s="201">
        <f t="shared" ref="B342:C342" si="35">+B26+B89+B153+B216+B279</f>
        <v>357140</v>
      </c>
      <c r="C342" s="194">
        <f t="shared" si="35"/>
        <v>680285</v>
      </c>
      <c r="D342" s="201">
        <f t="shared" si="21"/>
        <v>597689</v>
      </c>
      <c r="E342" s="463">
        <f t="shared" si="21"/>
        <v>504411</v>
      </c>
      <c r="F342" s="189">
        <f t="shared" si="22"/>
        <v>61300</v>
      </c>
      <c r="G342" s="190">
        <f t="shared" si="23"/>
        <v>240549</v>
      </c>
      <c r="H342" s="174">
        <f t="shared" si="24"/>
        <v>0.67354258834070668</v>
      </c>
      <c r="I342" s="190">
        <f t="shared" si="25"/>
        <v>-536389</v>
      </c>
      <c r="J342" s="175">
        <f t="shared" si="26"/>
        <v>-0.89743829985159507</v>
      </c>
    </row>
    <row r="343" spans="1:10" x14ac:dyDescent="0.2">
      <c r="A343" s="431" t="s">
        <v>262</v>
      </c>
      <c r="B343" s="201">
        <f t="shared" ref="B343:C343" si="36">+B27+B90+B154+B217+B280</f>
        <v>783615</v>
      </c>
      <c r="C343" s="194">
        <f t="shared" si="36"/>
        <v>717294</v>
      </c>
      <c r="D343" s="201">
        <f t="shared" si="21"/>
        <v>462588</v>
      </c>
      <c r="E343" s="463">
        <f t="shared" si="21"/>
        <v>219695442</v>
      </c>
      <c r="F343" s="189">
        <f t="shared" si="22"/>
        <v>841603</v>
      </c>
      <c r="G343" s="190">
        <f t="shared" si="23"/>
        <v>-321027</v>
      </c>
      <c r="H343" s="174">
        <f t="shared" si="24"/>
        <v>-0.40967439367546565</v>
      </c>
      <c r="I343" s="190">
        <f t="shared" si="25"/>
        <v>379015</v>
      </c>
      <c r="J343" s="175">
        <f t="shared" si="26"/>
        <v>0.81933599661037471</v>
      </c>
    </row>
    <row r="344" spans="1:10" x14ac:dyDescent="0.2">
      <c r="A344" s="431" t="s">
        <v>265</v>
      </c>
      <c r="B344" s="201">
        <f t="shared" ref="B344:C344" si="37">+B28+B91+B155+B218+B281</f>
        <v>103571</v>
      </c>
      <c r="C344" s="194">
        <f t="shared" si="37"/>
        <v>6641</v>
      </c>
      <c r="D344" s="201">
        <f t="shared" si="21"/>
        <v>110683</v>
      </c>
      <c r="E344" s="463">
        <f t="shared" si="21"/>
        <v>47000</v>
      </c>
      <c r="F344" s="189">
        <f t="shared" si="22"/>
        <v>13910</v>
      </c>
      <c r="G344" s="190">
        <f t="shared" si="23"/>
        <v>7112</v>
      </c>
      <c r="H344" s="174">
        <f t="shared" si="24"/>
        <v>6.8667870349808341E-2</v>
      </c>
      <c r="I344" s="190">
        <f t="shared" si="25"/>
        <v>-96773</v>
      </c>
      <c r="J344" s="175">
        <f t="shared" si="26"/>
        <v>-0.87432577721962723</v>
      </c>
    </row>
    <row r="345" spans="1:10" x14ac:dyDescent="0.2">
      <c r="A345" s="431" t="s">
        <v>243</v>
      </c>
      <c r="B345" s="201">
        <f t="shared" ref="B345:C345" si="38">+B29+B92+B156+B219+B282</f>
        <v>12704561</v>
      </c>
      <c r="C345" s="194">
        <f t="shared" si="38"/>
        <v>6836253</v>
      </c>
      <c r="D345" s="201">
        <f t="shared" si="21"/>
        <v>6928586</v>
      </c>
      <c r="E345" s="463">
        <f t="shared" si="21"/>
        <v>6032153</v>
      </c>
      <c r="F345" s="189">
        <f t="shared" si="22"/>
        <v>5817563</v>
      </c>
      <c r="G345" s="190">
        <f t="shared" si="23"/>
        <v>-5775975</v>
      </c>
      <c r="H345" s="174">
        <f t="shared" si="24"/>
        <v>-0.45463790523733955</v>
      </c>
      <c r="I345" s="190">
        <f t="shared" si="25"/>
        <v>-1111023</v>
      </c>
      <c r="J345" s="175">
        <f t="shared" si="26"/>
        <v>-0.16035349781326233</v>
      </c>
    </row>
    <row r="346" spans="1:10" x14ac:dyDescent="0.2">
      <c r="A346" s="431" t="s">
        <v>266</v>
      </c>
      <c r="B346" s="201">
        <f t="shared" ref="B346:C346" si="39">+B30+B93+B157+B220+B283</f>
        <v>2012112</v>
      </c>
      <c r="C346" s="194">
        <f t="shared" si="39"/>
        <v>1634410</v>
      </c>
      <c r="D346" s="201">
        <f t="shared" si="21"/>
        <v>2250532</v>
      </c>
      <c r="E346" s="463">
        <f t="shared" si="21"/>
        <v>1877985</v>
      </c>
      <c r="F346" s="189">
        <f t="shared" si="22"/>
        <v>895060</v>
      </c>
      <c r="G346" s="190">
        <f t="shared" si="23"/>
        <v>238420</v>
      </c>
      <c r="H346" s="174">
        <f t="shared" si="24"/>
        <v>0.11849240996525044</v>
      </c>
      <c r="I346" s="190">
        <f t="shared" si="25"/>
        <v>-1355472</v>
      </c>
      <c r="J346" s="175">
        <f t="shared" si="26"/>
        <v>-0.60228959197203147</v>
      </c>
    </row>
    <row r="347" spans="1:10" x14ac:dyDescent="0.2">
      <c r="A347" s="431" t="s">
        <v>244</v>
      </c>
      <c r="B347" s="201">
        <f t="shared" ref="B347:C347" si="40">+B31+B94+B158+B221+B284</f>
        <v>25856982</v>
      </c>
      <c r="C347" s="194">
        <f t="shared" si="40"/>
        <v>19580547</v>
      </c>
      <c r="D347" s="201">
        <f t="shared" si="21"/>
        <v>19255827</v>
      </c>
      <c r="E347" s="463">
        <f t="shared" si="21"/>
        <v>18972223</v>
      </c>
      <c r="F347" s="189">
        <f t="shared" si="22"/>
        <v>16510399</v>
      </c>
      <c r="G347" s="190">
        <f t="shared" si="23"/>
        <v>-6601155</v>
      </c>
      <c r="H347" s="174">
        <f t="shared" si="24"/>
        <v>-0.25529487548082758</v>
      </c>
      <c r="I347" s="190">
        <f t="shared" si="25"/>
        <v>-2745428</v>
      </c>
      <c r="J347" s="175">
        <f t="shared" si="26"/>
        <v>-0.1425764782784972</v>
      </c>
    </row>
    <row r="348" spans="1:10" x14ac:dyDescent="0.2">
      <c r="A348" s="431" t="s">
        <v>245</v>
      </c>
      <c r="B348" s="201">
        <f t="shared" ref="B348:C348" si="41">+B32+B95+B159+B222+B285</f>
        <v>22045080</v>
      </c>
      <c r="C348" s="194">
        <f t="shared" si="41"/>
        <v>26702747</v>
      </c>
      <c r="D348" s="201">
        <f t="shared" si="21"/>
        <v>24032760</v>
      </c>
      <c r="E348" s="463">
        <f t="shared" si="21"/>
        <v>25907746</v>
      </c>
      <c r="F348" s="189">
        <f t="shared" si="22"/>
        <v>23579571</v>
      </c>
      <c r="G348" s="190">
        <f t="shared" si="23"/>
        <v>1987680</v>
      </c>
      <c r="H348" s="174">
        <f t="shared" si="24"/>
        <v>9.0164335987893904E-2</v>
      </c>
      <c r="I348" s="190">
        <f t="shared" si="25"/>
        <v>-453189</v>
      </c>
      <c r="J348" s="175">
        <f t="shared" si="26"/>
        <v>-1.8857135010710381E-2</v>
      </c>
    </row>
    <row r="349" spans="1:10" x14ac:dyDescent="0.2">
      <c r="A349" s="431" t="s">
        <v>246</v>
      </c>
      <c r="B349" s="201">
        <f t="shared" ref="B349:C349" si="42">+B33+B96+B160+B223+B286</f>
        <v>16226553</v>
      </c>
      <c r="C349" s="194">
        <f t="shared" si="42"/>
        <v>16093114</v>
      </c>
      <c r="D349" s="201">
        <f t="shared" si="21"/>
        <v>10846140</v>
      </c>
      <c r="E349" s="463">
        <f t="shared" si="21"/>
        <v>10897591</v>
      </c>
      <c r="F349" s="189">
        <f t="shared" si="22"/>
        <v>7833256</v>
      </c>
      <c r="G349" s="190">
        <f t="shared" si="23"/>
        <v>-5380413</v>
      </c>
      <c r="H349" s="174">
        <f t="shared" si="24"/>
        <v>-0.33158077380944678</v>
      </c>
      <c r="I349" s="190">
        <f t="shared" si="25"/>
        <v>-3012884</v>
      </c>
      <c r="J349" s="175">
        <f t="shared" si="26"/>
        <v>-0.27778398582352798</v>
      </c>
    </row>
    <row r="350" spans="1:10" x14ac:dyDescent="0.2">
      <c r="A350" s="431" t="s">
        <v>247</v>
      </c>
      <c r="B350" s="201">
        <f t="shared" ref="B350:C350" si="43">+B34+B97+B161+B224+B287</f>
        <v>53379079</v>
      </c>
      <c r="C350" s="194">
        <f t="shared" si="43"/>
        <v>40518917</v>
      </c>
      <c r="D350" s="201">
        <f t="shared" si="21"/>
        <v>31221984</v>
      </c>
      <c r="E350" s="463">
        <f t="shared" si="21"/>
        <v>33514602</v>
      </c>
      <c r="F350" s="189">
        <f t="shared" si="22"/>
        <v>30017668</v>
      </c>
      <c r="G350" s="190">
        <f t="shared" si="23"/>
        <v>-22157095</v>
      </c>
      <c r="H350" s="174">
        <f t="shared" si="24"/>
        <v>-0.41508949601771883</v>
      </c>
      <c r="I350" s="190">
        <f t="shared" si="25"/>
        <v>-1204316</v>
      </c>
      <c r="J350" s="175">
        <f t="shared" si="26"/>
        <v>-3.8572692882041064E-2</v>
      </c>
    </row>
    <row r="351" spans="1:10" x14ac:dyDescent="0.2">
      <c r="A351" s="432" t="s">
        <v>248</v>
      </c>
      <c r="B351" s="201">
        <f t="shared" ref="B351:C351" si="44">+B35+B98+B162+B225+B288</f>
        <v>33323321</v>
      </c>
      <c r="C351" s="194">
        <f t="shared" si="44"/>
        <v>36007213</v>
      </c>
      <c r="D351" s="201">
        <f t="shared" si="21"/>
        <v>13183614</v>
      </c>
      <c r="E351" s="463">
        <f t="shared" si="21"/>
        <v>16566886</v>
      </c>
      <c r="F351" s="189">
        <f t="shared" si="22"/>
        <v>13150820</v>
      </c>
      <c r="G351" s="190">
        <f t="shared" si="23"/>
        <v>-20139707</v>
      </c>
      <c r="H351" s="174">
        <f t="shared" si="24"/>
        <v>-0.60437274544154829</v>
      </c>
      <c r="I351" s="190">
        <f t="shared" si="25"/>
        <v>-32794</v>
      </c>
      <c r="J351" s="175">
        <f t="shared" si="26"/>
        <v>-2.4874818088575714E-3</v>
      </c>
    </row>
    <row r="352" spans="1:10" x14ac:dyDescent="0.2">
      <c r="A352" s="432" t="s">
        <v>630</v>
      </c>
      <c r="B352" s="201">
        <f t="shared" ref="B352:C352" si="45">+B36+B99+B163+B226+B289</f>
        <v>0</v>
      </c>
      <c r="C352" s="194">
        <f t="shared" si="45"/>
        <v>0</v>
      </c>
      <c r="D352" s="201">
        <f t="shared" si="21"/>
        <v>9255243</v>
      </c>
      <c r="E352" s="463">
        <f t="shared" si="21"/>
        <v>8352216</v>
      </c>
      <c r="F352" s="189">
        <f t="shared" si="22"/>
        <v>11424380</v>
      </c>
      <c r="G352" s="190">
        <f t="shared" si="23"/>
        <v>9255243</v>
      </c>
      <c r="H352" s="175" t="s">
        <v>143</v>
      </c>
      <c r="I352" s="190">
        <f t="shared" si="25"/>
        <v>2169137</v>
      </c>
      <c r="J352" s="175">
        <f t="shared" si="26"/>
        <v>0.23436845472344703</v>
      </c>
    </row>
    <row r="353" spans="1:10" x14ac:dyDescent="0.2">
      <c r="A353" s="431" t="s">
        <v>249</v>
      </c>
      <c r="B353" s="201">
        <f t="shared" ref="B353:C353" si="46">+B37+B100+B164+B227+B290</f>
        <v>123024663</v>
      </c>
      <c r="C353" s="194">
        <f t="shared" si="46"/>
        <v>129178010</v>
      </c>
      <c r="D353" s="201">
        <f t="shared" ref="D353:E370" si="47">+D37+D100+D164+D227+D290</f>
        <v>135801042</v>
      </c>
      <c r="E353" s="463">
        <f t="shared" si="47"/>
        <v>136787166</v>
      </c>
      <c r="F353" s="189">
        <f t="shared" si="22"/>
        <v>140442325</v>
      </c>
      <c r="G353" s="190">
        <f t="shared" si="23"/>
        <v>12776379</v>
      </c>
      <c r="H353" s="174">
        <f t="shared" si="24"/>
        <v>0.10385217637214743</v>
      </c>
      <c r="I353" s="190">
        <f t="shared" si="25"/>
        <v>4641283</v>
      </c>
      <c r="J353" s="175">
        <f t="shared" si="26"/>
        <v>3.4177079436548068E-2</v>
      </c>
    </row>
    <row r="354" spans="1:10" x14ac:dyDescent="0.2">
      <c r="A354" s="431" t="s">
        <v>250</v>
      </c>
      <c r="B354" s="201">
        <f t="shared" ref="B354:C354" si="48">+B38+B101+B165+B228+B291</f>
        <v>56514048</v>
      </c>
      <c r="C354" s="194">
        <f t="shared" si="48"/>
        <v>58667914</v>
      </c>
      <c r="D354" s="201">
        <f t="shared" si="47"/>
        <v>35940190</v>
      </c>
      <c r="E354" s="463">
        <f t="shared" si="47"/>
        <v>55574214</v>
      </c>
      <c r="F354" s="189">
        <f t="shared" si="22"/>
        <v>47411688</v>
      </c>
      <c r="G354" s="190">
        <f t="shared" si="23"/>
        <v>-20573858</v>
      </c>
      <c r="H354" s="174">
        <f t="shared" si="24"/>
        <v>-0.36404856364208771</v>
      </c>
      <c r="I354" s="190">
        <f t="shared" si="25"/>
        <v>11471498</v>
      </c>
      <c r="J354" s="175">
        <f t="shared" si="26"/>
        <v>0.31918300932744093</v>
      </c>
    </row>
    <row r="355" spans="1:10" x14ac:dyDescent="0.2">
      <c r="A355" s="431" t="s">
        <v>251</v>
      </c>
      <c r="B355" s="201">
        <f t="shared" ref="B355:C355" si="49">+B39+B102+B166+B229+B292</f>
        <v>82875639</v>
      </c>
      <c r="C355" s="194">
        <f t="shared" si="49"/>
        <v>106562498</v>
      </c>
      <c r="D355" s="201">
        <f t="shared" si="47"/>
        <v>85583026</v>
      </c>
      <c r="E355" s="463">
        <f t="shared" si="47"/>
        <v>103961264</v>
      </c>
      <c r="F355" s="189">
        <f t="shared" si="22"/>
        <v>75251598</v>
      </c>
      <c r="G355" s="190">
        <f t="shared" si="23"/>
        <v>2707387</v>
      </c>
      <c r="H355" s="174">
        <f t="shared" si="24"/>
        <v>3.2668067874565651E-2</v>
      </c>
      <c r="I355" s="190">
        <f t="shared" si="25"/>
        <v>-10331428</v>
      </c>
      <c r="J355" s="175">
        <f t="shared" si="26"/>
        <v>-0.12071819007661636</v>
      </c>
    </row>
    <row r="356" spans="1:10" x14ac:dyDescent="0.2">
      <c r="A356" s="431" t="s">
        <v>252</v>
      </c>
      <c r="B356" s="201">
        <f t="shared" ref="B356:C356" si="50">+B40+B103+B167+B230+B293</f>
        <v>4014602</v>
      </c>
      <c r="C356" s="194">
        <f t="shared" si="50"/>
        <v>11482837</v>
      </c>
      <c r="D356" s="201">
        <f t="shared" si="47"/>
        <v>12864675</v>
      </c>
      <c r="E356" s="463">
        <f t="shared" si="47"/>
        <v>12873393</v>
      </c>
      <c r="F356" s="189">
        <f t="shared" si="22"/>
        <v>12314229</v>
      </c>
      <c r="G356" s="190">
        <f t="shared" si="23"/>
        <v>8850073</v>
      </c>
      <c r="H356" s="174">
        <f t="shared" si="24"/>
        <v>2.204470829237867</v>
      </c>
      <c r="I356" s="190">
        <f t="shared" si="25"/>
        <v>-550446</v>
      </c>
      <c r="J356" s="175">
        <f t="shared" si="26"/>
        <v>-4.2787400381276638E-2</v>
      </c>
    </row>
    <row r="357" spans="1:10" x14ac:dyDescent="0.2">
      <c r="A357" s="431" t="s">
        <v>253</v>
      </c>
      <c r="B357" s="201">
        <f t="shared" ref="B357:C357" si="51">+B41+B104+B168+B231+B294</f>
        <v>77338996</v>
      </c>
      <c r="C357" s="194">
        <f t="shared" si="51"/>
        <v>73755526</v>
      </c>
      <c r="D357" s="201">
        <f t="shared" si="47"/>
        <v>69949780</v>
      </c>
      <c r="E357" s="463">
        <f t="shared" si="47"/>
        <v>70143452</v>
      </c>
      <c r="F357" s="189">
        <f t="shared" si="22"/>
        <v>347990638</v>
      </c>
      <c r="G357" s="190">
        <f t="shared" si="23"/>
        <v>-7389216</v>
      </c>
      <c r="H357" s="174">
        <f t="shared" si="24"/>
        <v>-9.5543210827303729E-2</v>
      </c>
      <c r="I357" s="190">
        <f t="shared" si="25"/>
        <v>278040858</v>
      </c>
      <c r="J357" s="175">
        <f t="shared" si="26"/>
        <v>3.9748639380995909</v>
      </c>
    </row>
    <row r="358" spans="1:10" x14ac:dyDescent="0.2">
      <c r="A358" s="431" t="s">
        <v>254</v>
      </c>
      <c r="B358" s="201">
        <f t="shared" ref="B358:C358" si="52">+B42+B105+B169+B232+B295</f>
        <v>27644001</v>
      </c>
      <c r="C358" s="194">
        <f t="shared" si="52"/>
        <v>27822029</v>
      </c>
      <c r="D358" s="201">
        <f t="shared" si="47"/>
        <v>12388895</v>
      </c>
      <c r="E358" s="463">
        <f t="shared" si="47"/>
        <v>19398785</v>
      </c>
      <c r="F358" s="189">
        <f t="shared" si="22"/>
        <v>16071513</v>
      </c>
      <c r="G358" s="190">
        <f t="shared" si="23"/>
        <v>-15255106</v>
      </c>
      <c r="H358" s="174">
        <f t="shared" si="24"/>
        <v>-0.55184146462735262</v>
      </c>
      <c r="I358" s="190">
        <f t="shared" si="25"/>
        <v>3682618</v>
      </c>
      <c r="J358" s="175">
        <f t="shared" si="26"/>
        <v>0.29725153050372932</v>
      </c>
    </row>
    <row r="359" spans="1:10" x14ac:dyDescent="0.2">
      <c r="A359" s="431" t="s">
        <v>268</v>
      </c>
      <c r="B359" s="201">
        <f t="shared" ref="B359:C359" si="53">+B43+B106+B170+B233+B296</f>
        <v>20000</v>
      </c>
      <c r="C359" s="194">
        <f t="shared" si="53"/>
        <v>31909</v>
      </c>
      <c r="D359" s="201">
        <f t="shared" si="47"/>
        <v>40000</v>
      </c>
      <c r="E359" s="463">
        <f t="shared" si="47"/>
        <v>40000</v>
      </c>
      <c r="F359" s="189">
        <f t="shared" si="22"/>
        <v>50000</v>
      </c>
      <c r="G359" s="190">
        <f t="shared" si="23"/>
        <v>20000</v>
      </c>
      <c r="H359" s="174">
        <f t="shared" si="24"/>
        <v>1</v>
      </c>
      <c r="I359" s="190">
        <f t="shared" si="25"/>
        <v>10000</v>
      </c>
      <c r="J359" s="175">
        <f t="shared" si="26"/>
        <v>0.25</v>
      </c>
    </row>
    <row r="360" spans="1:10" x14ac:dyDescent="0.2">
      <c r="A360" s="432" t="s">
        <v>255</v>
      </c>
      <c r="B360" s="201">
        <f t="shared" ref="B360:C360" si="54">+B44+B107+B171+B234+B297</f>
        <v>74603277</v>
      </c>
      <c r="C360" s="194">
        <f t="shared" si="54"/>
        <v>133719180</v>
      </c>
      <c r="D360" s="201">
        <f t="shared" si="47"/>
        <v>16480651</v>
      </c>
      <c r="E360" s="463">
        <f t="shared" si="47"/>
        <v>23321113</v>
      </c>
      <c r="F360" s="189">
        <f t="shared" si="22"/>
        <v>57115248</v>
      </c>
      <c r="G360" s="190">
        <f t="shared" si="23"/>
        <v>-58122626</v>
      </c>
      <c r="H360" s="174">
        <f t="shared" si="24"/>
        <v>-0.779089449381694</v>
      </c>
      <c r="I360" s="190">
        <f t="shared" si="25"/>
        <v>40634597</v>
      </c>
      <c r="J360" s="175">
        <f t="shared" si="26"/>
        <v>2.4655941685798699</v>
      </c>
    </row>
    <row r="361" spans="1:10" x14ac:dyDescent="0.2">
      <c r="A361" s="432" t="s">
        <v>263</v>
      </c>
      <c r="B361" s="201">
        <f t="shared" ref="B361:C361" si="55">+B45+B108+B172+B235+B298</f>
        <v>2597843</v>
      </c>
      <c r="C361" s="194">
        <f t="shared" si="55"/>
        <v>2319439</v>
      </c>
      <c r="D361" s="201">
        <f t="shared" si="47"/>
        <v>3637860</v>
      </c>
      <c r="E361" s="463">
        <f t="shared" si="47"/>
        <v>3056774</v>
      </c>
      <c r="F361" s="189">
        <f t="shared" si="22"/>
        <v>1645688</v>
      </c>
      <c r="G361" s="190">
        <f t="shared" si="23"/>
        <v>1040017</v>
      </c>
      <c r="H361" s="174">
        <f t="shared" si="24"/>
        <v>0.40033866557755798</v>
      </c>
      <c r="I361" s="190">
        <f t="shared" si="25"/>
        <v>-1992172</v>
      </c>
      <c r="J361" s="175">
        <f t="shared" si="26"/>
        <v>-0.54762195356610754</v>
      </c>
    </row>
    <row r="362" spans="1:10" x14ac:dyDescent="0.2">
      <c r="A362" s="431" t="s">
        <v>256</v>
      </c>
      <c r="B362" s="201">
        <f t="shared" ref="B362:C362" si="56">+B46+B109+B173+B236+B299</f>
        <v>247745575</v>
      </c>
      <c r="C362" s="194">
        <f t="shared" si="56"/>
        <v>248996866</v>
      </c>
      <c r="D362" s="201">
        <f t="shared" si="47"/>
        <v>228910232</v>
      </c>
      <c r="E362" s="463">
        <f t="shared" si="47"/>
        <v>175433241</v>
      </c>
      <c r="F362" s="189">
        <f t="shared" si="22"/>
        <v>111100700</v>
      </c>
      <c r="G362" s="190">
        <f t="shared" si="23"/>
        <v>-18835343</v>
      </c>
      <c r="H362" s="174">
        <f t="shared" ref="H362:H373" si="57">+G362/B362</f>
        <v>-7.6026960320078371E-2</v>
      </c>
      <c r="I362" s="190">
        <f t="shared" si="25"/>
        <v>-117809532</v>
      </c>
      <c r="J362" s="175">
        <f t="shared" si="26"/>
        <v>-0.51465384911234546</v>
      </c>
    </row>
    <row r="363" spans="1:10" x14ac:dyDescent="0.2">
      <c r="A363" s="431" t="s">
        <v>631</v>
      </c>
      <c r="B363" s="201">
        <f t="shared" ref="B363:C363" si="58">+B47+B110+B174+B237+B300</f>
        <v>0</v>
      </c>
      <c r="C363" s="194">
        <f t="shared" si="58"/>
        <v>0</v>
      </c>
      <c r="D363" s="201">
        <f t="shared" si="47"/>
        <v>156334752</v>
      </c>
      <c r="E363" s="463">
        <f t="shared" si="47"/>
        <v>156334752</v>
      </c>
      <c r="F363" s="189">
        <f t="shared" si="22"/>
        <v>166334753</v>
      </c>
      <c r="G363" s="190">
        <f t="shared" si="23"/>
        <v>156334752</v>
      </c>
      <c r="H363" s="175" t="s">
        <v>143</v>
      </c>
      <c r="I363" s="190">
        <f t="shared" si="25"/>
        <v>10000001</v>
      </c>
      <c r="J363" s="175">
        <f t="shared" si="26"/>
        <v>6.396531079666791E-2</v>
      </c>
    </row>
    <row r="364" spans="1:10" x14ac:dyDescent="0.2">
      <c r="A364" s="431" t="s">
        <v>632</v>
      </c>
      <c r="B364" s="201">
        <f t="shared" ref="B364:C364" si="59">+B48+B111+B175+B238+B301</f>
        <v>0</v>
      </c>
      <c r="C364" s="194">
        <f t="shared" si="59"/>
        <v>0</v>
      </c>
      <c r="D364" s="201">
        <f t="shared" si="47"/>
        <v>80860889</v>
      </c>
      <c r="E364" s="463">
        <f t="shared" si="47"/>
        <v>75981721</v>
      </c>
      <c r="F364" s="189">
        <f t="shared" si="22"/>
        <v>49815723</v>
      </c>
      <c r="G364" s="190">
        <f t="shared" si="23"/>
        <v>80860889</v>
      </c>
      <c r="H364" s="175" t="s">
        <v>143</v>
      </c>
      <c r="I364" s="190">
        <f t="shared" si="25"/>
        <v>-31045166</v>
      </c>
      <c r="J364" s="175">
        <f t="shared" si="26"/>
        <v>-0.38393302848797517</v>
      </c>
    </row>
    <row r="365" spans="1:10" x14ac:dyDescent="0.2">
      <c r="A365" s="431" t="s">
        <v>633</v>
      </c>
      <c r="B365" s="201">
        <f t="shared" ref="B365:C365" si="60">+B49+B112+B176+B239+B302</f>
        <v>0</v>
      </c>
      <c r="C365" s="194">
        <f t="shared" si="60"/>
        <v>0</v>
      </c>
      <c r="D365" s="201">
        <f t="shared" si="47"/>
        <v>4538874</v>
      </c>
      <c r="E365" s="463">
        <f t="shared" si="47"/>
        <v>15383237</v>
      </c>
      <c r="F365" s="189">
        <f t="shared" si="22"/>
        <v>43707258</v>
      </c>
      <c r="G365" s="190">
        <f t="shared" si="23"/>
        <v>4538874</v>
      </c>
      <c r="H365" s="175" t="s">
        <v>143</v>
      </c>
      <c r="I365" s="190">
        <f t="shared" si="25"/>
        <v>39168384</v>
      </c>
      <c r="J365" s="175">
        <f t="shared" si="26"/>
        <v>8.6295376342238193</v>
      </c>
    </row>
    <row r="366" spans="1:10" x14ac:dyDescent="0.2">
      <c r="A366" s="432" t="s">
        <v>257</v>
      </c>
      <c r="B366" s="201">
        <f t="shared" ref="B366:C366" si="61">+B50+B113+B177+B240+B303</f>
        <v>200373019</v>
      </c>
      <c r="C366" s="194">
        <f t="shared" si="61"/>
        <v>175539023</v>
      </c>
      <c r="D366" s="201">
        <f t="shared" si="47"/>
        <v>18624494</v>
      </c>
      <c r="E366" s="463">
        <f t="shared" si="47"/>
        <v>11799039</v>
      </c>
      <c r="F366" s="189">
        <f t="shared" si="22"/>
        <v>10953912</v>
      </c>
      <c r="G366" s="190">
        <f t="shared" si="23"/>
        <v>-181748525</v>
      </c>
      <c r="H366" s="174">
        <f t="shared" si="57"/>
        <v>-0.90705088892232544</v>
      </c>
      <c r="I366" s="190">
        <f t="shared" si="25"/>
        <v>-7670582</v>
      </c>
      <c r="J366" s="175">
        <f t="shared" si="26"/>
        <v>-0.4118545180341544</v>
      </c>
    </row>
    <row r="367" spans="1:10" x14ac:dyDescent="0.2">
      <c r="A367" s="431" t="s">
        <v>258</v>
      </c>
      <c r="B367" s="201">
        <f t="shared" ref="B367:C367" si="62">+B51+B114+B178+B241+B304</f>
        <v>22335213</v>
      </c>
      <c r="C367" s="194">
        <f t="shared" si="62"/>
        <v>13170714</v>
      </c>
      <c r="D367" s="201">
        <f t="shared" si="47"/>
        <v>9360133</v>
      </c>
      <c r="E367" s="463">
        <f t="shared" si="47"/>
        <v>14428707</v>
      </c>
      <c r="F367" s="189">
        <f t="shared" si="22"/>
        <v>6560000</v>
      </c>
      <c r="G367" s="190">
        <f t="shared" si="23"/>
        <v>-12975080</v>
      </c>
      <c r="H367" s="174">
        <f t="shared" si="57"/>
        <v>-0.58092483828114827</v>
      </c>
      <c r="I367" s="190">
        <f t="shared" si="25"/>
        <v>-2800133</v>
      </c>
      <c r="J367" s="175">
        <f t="shared" si="26"/>
        <v>-0.29915525772977797</v>
      </c>
    </row>
    <row r="368" spans="1:10" x14ac:dyDescent="0.2">
      <c r="A368" s="431" t="s">
        <v>259</v>
      </c>
      <c r="B368" s="201">
        <f t="shared" ref="B368:C368" si="63">+B52+B115+B179+B242+B305</f>
        <v>137669339</v>
      </c>
      <c r="C368" s="194">
        <f t="shared" si="63"/>
        <v>112501294</v>
      </c>
      <c r="D368" s="201">
        <f t="shared" si="47"/>
        <v>145851781</v>
      </c>
      <c r="E368" s="463">
        <f t="shared" si="47"/>
        <v>125885478</v>
      </c>
      <c r="F368" s="189">
        <f t="shared" si="22"/>
        <v>128650575</v>
      </c>
      <c r="G368" s="190">
        <f t="shared" si="23"/>
        <v>8182442</v>
      </c>
      <c r="H368" s="174">
        <f t="shared" si="57"/>
        <v>5.9435470958424517E-2</v>
      </c>
      <c r="I368" s="190">
        <f t="shared" si="25"/>
        <v>-17201206</v>
      </c>
      <c r="J368" s="175">
        <f t="shared" si="26"/>
        <v>-0.1179362081289909</v>
      </c>
    </row>
    <row r="369" spans="1:10" x14ac:dyDescent="0.2">
      <c r="A369" s="431" t="s">
        <v>260</v>
      </c>
      <c r="B369" s="201">
        <f t="shared" ref="B369:C369" si="64">+B53+B116+B180+B243+B306</f>
        <v>14175075</v>
      </c>
      <c r="C369" s="194">
        <f t="shared" si="64"/>
        <v>12500347</v>
      </c>
      <c r="D369" s="201">
        <f t="shared" si="47"/>
        <v>14662981</v>
      </c>
      <c r="E369" s="463">
        <f t="shared" si="47"/>
        <v>12158931</v>
      </c>
      <c r="F369" s="189">
        <f t="shared" si="22"/>
        <v>11036592</v>
      </c>
      <c r="G369" s="190">
        <f t="shared" si="23"/>
        <v>487906</v>
      </c>
      <c r="H369" s="174">
        <f t="shared" si="57"/>
        <v>3.441999425047134E-2</v>
      </c>
      <c r="I369" s="190">
        <f t="shared" si="25"/>
        <v>-3626389</v>
      </c>
      <c r="J369" s="175">
        <f t="shared" si="26"/>
        <v>-0.24731594482731717</v>
      </c>
    </row>
    <row r="370" spans="1:10" x14ac:dyDescent="0.2">
      <c r="A370" s="431" t="s">
        <v>144</v>
      </c>
      <c r="B370" s="201">
        <f t="shared" ref="B370:C370" si="65">+B54+B117+B181+B244+B307</f>
        <v>0</v>
      </c>
      <c r="C370" s="194">
        <f t="shared" si="65"/>
        <v>0</v>
      </c>
      <c r="D370" s="201">
        <f t="shared" si="47"/>
        <v>0</v>
      </c>
      <c r="E370" s="463">
        <f t="shared" si="47"/>
        <v>0</v>
      </c>
      <c r="F370" s="189">
        <f t="shared" si="22"/>
        <v>0</v>
      </c>
      <c r="G370" s="190"/>
      <c r="H370" s="174"/>
      <c r="I370" s="190"/>
      <c r="J370" s="175"/>
    </row>
    <row r="371" spans="1:10" x14ac:dyDescent="0.2">
      <c r="A371" s="431" t="s">
        <v>634</v>
      </c>
      <c r="B371" s="201">
        <f t="shared" ref="B371:C371" si="66">+B55+B118+B182+B245+B308</f>
        <v>0</v>
      </c>
      <c r="C371" s="194">
        <f t="shared" si="66"/>
        <v>0</v>
      </c>
      <c r="D371" s="201">
        <f t="shared" ref="D371:E371" si="67">+D55+D118+D182+D245+D308</f>
        <v>0</v>
      </c>
      <c r="E371" s="463">
        <f t="shared" si="67"/>
        <v>20000</v>
      </c>
      <c r="F371" s="189">
        <f t="shared" si="22"/>
        <v>0</v>
      </c>
      <c r="G371" s="190"/>
      <c r="H371" s="174"/>
      <c r="I371" s="190"/>
      <c r="J371" s="175"/>
    </row>
    <row r="372" spans="1:10" x14ac:dyDescent="0.2">
      <c r="A372" s="431" t="s">
        <v>267</v>
      </c>
      <c r="B372" s="201">
        <f t="shared" ref="B372:C372" si="68">+B56+B119+B183+B246+B309</f>
        <v>1629827</v>
      </c>
      <c r="C372" s="194">
        <f t="shared" si="68"/>
        <v>319540</v>
      </c>
      <c r="D372" s="201">
        <f>+D56+D119+D183+D246+D309</f>
        <v>34947</v>
      </c>
      <c r="E372" s="463">
        <f>+E56+E119+E183+E246+E309</f>
        <v>369303</v>
      </c>
      <c r="F372" s="189">
        <f t="shared" si="22"/>
        <v>93743</v>
      </c>
      <c r="G372" s="190">
        <f t="shared" si="23"/>
        <v>-1594880</v>
      </c>
      <c r="H372" s="174">
        <f t="shared" si="57"/>
        <v>-0.97855784693712888</v>
      </c>
      <c r="I372" s="190">
        <f t="shared" si="25"/>
        <v>58796</v>
      </c>
      <c r="J372" s="175">
        <f t="shared" si="26"/>
        <v>1.6824333991472802</v>
      </c>
    </row>
    <row r="373" spans="1:10" x14ac:dyDescent="0.2">
      <c r="A373" s="431" t="s">
        <v>261</v>
      </c>
      <c r="B373" s="201">
        <f t="shared" ref="B373:C373" si="69">+B57+B120+B184+B247+B310</f>
        <v>378766140</v>
      </c>
      <c r="C373" s="194">
        <f t="shared" si="69"/>
        <v>426009804</v>
      </c>
      <c r="D373" s="201">
        <f>+D57+D120+D184+D247+D310</f>
        <v>457877190</v>
      </c>
      <c r="E373" s="463">
        <f>+E57+E120+E184+E247+E310</f>
        <v>493215995</v>
      </c>
      <c r="F373" s="189">
        <f t="shared" si="22"/>
        <v>495061930</v>
      </c>
      <c r="G373" s="190">
        <f t="shared" si="23"/>
        <v>79111050</v>
      </c>
      <c r="H373" s="174">
        <f t="shared" si="57"/>
        <v>0.20886515885501275</v>
      </c>
      <c r="I373" s="190">
        <f t="shared" si="25"/>
        <v>37184740</v>
      </c>
      <c r="J373" s="175">
        <f t="shared" si="26"/>
        <v>8.1211164941411479E-2</v>
      </c>
    </row>
    <row r="374" spans="1:10" x14ac:dyDescent="0.2">
      <c r="A374" s="686" t="s">
        <v>635</v>
      </c>
      <c r="B374" s="201"/>
      <c r="C374" s="194"/>
      <c r="D374" s="201"/>
      <c r="E374" s="463"/>
      <c r="F374" s="189">
        <f t="shared" si="22"/>
        <v>8432600</v>
      </c>
      <c r="G374" s="190"/>
      <c r="H374" s="174"/>
      <c r="I374" s="190">
        <f t="shared" si="25"/>
        <v>8432600</v>
      </c>
      <c r="J374" s="175" t="s">
        <v>143</v>
      </c>
    </row>
    <row r="375" spans="1:10" ht="13.5" thickBot="1" x14ac:dyDescent="0.25">
      <c r="A375" s="173"/>
      <c r="B375" s="191"/>
      <c r="C375" s="195"/>
      <c r="D375" s="191"/>
      <c r="E375" s="194"/>
      <c r="F375" s="194"/>
      <c r="G375" s="190"/>
      <c r="H375" s="174"/>
      <c r="I375" s="190"/>
      <c r="J375" s="175"/>
    </row>
    <row r="376" spans="1:10" ht="21.75" customHeight="1" thickBot="1" x14ac:dyDescent="0.25">
      <c r="A376" s="435" t="s">
        <v>147</v>
      </c>
      <c r="B376" s="65">
        <f t="shared" ref="B376:G376" si="70">SUM(B332:B375)</f>
        <v>1648601573</v>
      </c>
      <c r="C376" s="63">
        <f t="shared" si="70"/>
        <v>1713414263</v>
      </c>
      <c r="D376" s="90">
        <f t="shared" si="70"/>
        <v>1677572261</v>
      </c>
      <c r="E376" s="64">
        <f t="shared" si="70"/>
        <v>1901776821</v>
      </c>
      <c r="F376" s="63">
        <f t="shared" si="70"/>
        <v>1872771585</v>
      </c>
      <c r="G376" s="90">
        <f t="shared" si="70"/>
        <v>28970688</v>
      </c>
      <c r="H376" s="193">
        <f>+G376/B376</f>
        <v>1.7572886302226039E-2</v>
      </c>
      <c r="I376" s="90">
        <f>SUM(I332:I375)</f>
        <v>195199324</v>
      </c>
      <c r="J376" s="193">
        <f>+I376/D376</f>
        <v>0.11635822106622208</v>
      </c>
    </row>
    <row r="377" spans="1:10" x14ac:dyDescent="0.2">
      <c r="A377" s="68" t="s">
        <v>145</v>
      </c>
      <c r="B377" s="82"/>
      <c r="C377" s="82"/>
      <c r="D377" s="82"/>
      <c r="E377" s="82"/>
      <c r="F377" s="82"/>
      <c r="G377" s="82"/>
      <c r="H377" s="82"/>
      <c r="I377" s="82"/>
      <c r="J377" s="82"/>
    </row>
    <row r="378" spans="1:10" x14ac:dyDescent="0.2">
      <c r="A378" s="69" t="s">
        <v>623</v>
      </c>
      <c r="B378" s="82"/>
      <c r="C378" s="82"/>
      <c r="D378" s="82"/>
      <c r="E378" s="82"/>
      <c r="F378" s="82"/>
      <c r="G378" s="82"/>
      <c r="H378" s="82"/>
      <c r="I378" s="82"/>
      <c r="J378" s="82"/>
    </row>
    <row r="379" spans="1:10" x14ac:dyDescent="0.2">
      <c r="A379" s="214"/>
      <c r="B379" s="66"/>
      <c r="C379" s="66"/>
      <c r="D379" s="82"/>
      <c r="E379" s="82"/>
      <c r="F379" s="82"/>
      <c r="G379" s="66"/>
      <c r="H379" s="66"/>
      <c r="I379" s="82"/>
      <c r="J379" s="177"/>
    </row>
  </sheetData>
  <mergeCells count="42">
    <mergeCell ref="A262:J262"/>
    <mergeCell ref="A266:A267"/>
    <mergeCell ref="A65:G65"/>
    <mergeCell ref="A67:J67"/>
    <mergeCell ref="A69:J69"/>
    <mergeCell ref="A71:J71"/>
    <mergeCell ref="A76:A77"/>
    <mergeCell ref="A254:G254"/>
    <mergeCell ref="A255:G255"/>
    <mergeCell ref="A257:J257"/>
    <mergeCell ref="A259:J259"/>
    <mergeCell ref="A261:J261"/>
    <mergeCell ref="A1:G1"/>
    <mergeCell ref="A2:G2"/>
    <mergeCell ref="A324:J324"/>
    <mergeCell ref="A329:A330"/>
    <mergeCell ref="A4:J4"/>
    <mergeCell ref="A6:J6"/>
    <mergeCell ref="A140:A141"/>
    <mergeCell ref="A198:J198"/>
    <mergeCell ref="A203:A204"/>
    <mergeCell ref="A191:G191"/>
    <mergeCell ref="A192:G192"/>
    <mergeCell ref="A194:J194"/>
    <mergeCell ref="A196:J196"/>
    <mergeCell ref="A199:J199"/>
    <mergeCell ref="A9:J9"/>
    <mergeCell ref="A64:G64"/>
    <mergeCell ref="A13:A14"/>
    <mergeCell ref="A133:J133"/>
    <mergeCell ref="A136:J136"/>
    <mergeCell ref="A8:J8"/>
    <mergeCell ref="A135:J135"/>
    <mergeCell ref="A72:J72"/>
    <mergeCell ref="A128:G128"/>
    <mergeCell ref="A129:G129"/>
    <mergeCell ref="A131:J131"/>
    <mergeCell ref="A317:G317"/>
    <mergeCell ref="A318:G318"/>
    <mergeCell ref="A320:J320"/>
    <mergeCell ref="A322:J322"/>
    <mergeCell ref="A325:J325"/>
  </mergeCells>
  <printOptions horizontalCentered="1"/>
  <pageMargins left="0.39370078740157483" right="0.39370078740157483" top="0.70866141732283472" bottom="0.39370078740157483" header="0" footer="0"/>
  <pageSetup paperSize="9" scale="54" orientation="landscape" r:id="rId1"/>
  <headerFooter alignWithMargins="0"/>
  <rowBreaks count="5" manualBreakCount="5">
    <brk id="63" max="9" man="1"/>
    <brk id="126" max="9" man="1"/>
    <brk id="190" max="9" man="1"/>
    <brk id="253" max="9" man="1"/>
    <brk id="316" max="9" man="1"/>
  </rowBreaks>
  <ignoredErrors>
    <ignoredError sqref="H16:I16 H123:I123 I187 H60:I60 H376:I376 H206:I206 H332:I332 H250:I250 H113:H114 H94:I94 H104:I105 I120 H169:I169 I113:I114 H241:I243 H249 H208:I208 H108:I109 H232:I236 H246:I247 H17:H27 H29:H35 H37:H42 H44:H53 H56:H57 I17:I39 I40:I57 I209:I225 I227:I231 H209:H225 H227:H231 H240:I240 H333:H362 H372:H373 H366:H369 I333:I362 I366:I369 I372:I373" formula="1"/>
    <ignoredError sqref="I294 H312:I312 I313" evalError="1" formula="1"/>
    <ignoredError sqref="J31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65"/>
  <sheetViews>
    <sheetView view="pageBreakPreview" topLeftCell="A4" zoomScale="51" zoomScaleNormal="98" zoomScaleSheetLayoutView="51" workbookViewId="0">
      <selection activeCell="A15" sqref="A15"/>
    </sheetView>
  </sheetViews>
  <sheetFormatPr baseColWidth="10" defaultRowHeight="12.75" x14ac:dyDescent="0.2"/>
  <cols>
    <col min="1" max="1" width="59" style="549" customWidth="1"/>
    <col min="2" max="2" width="14.140625" style="549" customWidth="1"/>
    <col min="3" max="3" width="22.140625" style="549" customWidth="1"/>
    <col min="4" max="4" width="18.5703125" style="549" customWidth="1"/>
    <col min="5" max="5" width="17.5703125" style="549" customWidth="1"/>
    <col min="6" max="6" width="24.7109375" style="551" customWidth="1"/>
    <col min="7" max="7" width="20.5703125" style="549" customWidth="1"/>
    <col min="8" max="8" width="23.85546875" style="549" customWidth="1"/>
    <col min="9" max="9" width="19.5703125" style="549" customWidth="1"/>
    <col min="10" max="10" width="20.140625" style="549" customWidth="1"/>
    <col min="11" max="11" width="19.85546875" style="549" customWidth="1"/>
    <col min="12" max="12" width="20.28515625" style="549" customWidth="1"/>
    <col min="13" max="13" width="14.42578125" style="549" customWidth="1"/>
    <col min="14" max="14" width="22.42578125" style="550" customWidth="1"/>
    <col min="15" max="15" width="23" style="549" customWidth="1"/>
    <col min="16" max="16" width="19.85546875" style="549" customWidth="1"/>
    <col min="17" max="17" width="16" style="549" bestFit="1" customWidth="1"/>
    <col min="18" max="16384" width="11.42578125" style="549"/>
  </cols>
  <sheetData>
    <row r="1" spans="1:14" ht="18" x14ac:dyDescent="0.2">
      <c r="A1" s="572" t="s">
        <v>427</v>
      </c>
      <c r="B1" s="569"/>
      <c r="C1" s="569"/>
      <c r="D1" s="569"/>
      <c r="E1" s="569"/>
      <c r="F1" s="570"/>
      <c r="G1" s="569"/>
      <c r="H1" s="569"/>
      <c r="I1" s="556"/>
      <c r="J1" s="556"/>
      <c r="K1" s="556"/>
      <c r="L1" s="556"/>
      <c r="M1" s="556"/>
      <c r="N1" s="565"/>
    </row>
    <row r="2" spans="1:14" x14ac:dyDescent="0.2">
      <c r="A2" s="571" t="s">
        <v>428</v>
      </c>
      <c r="B2" s="569"/>
      <c r="C2" s="569"/>
      <c r="D2" s="569"/>
      <c r="E2" s="569"/>
      <c r="F2" s="570"/>
      <c r="G2" s="569"/>
      <c r="H2" s="569"/>
      <c r="I2" s="556"/>
      <c r="J2" s="556"/>
      <c r="K2" s="556"/>
      <c r="L2" s="556"/>
      <c r="M2" s="556"/>
      <c r="N2" s="565"/>
    </row>
    <row r="3" spans="1:14" x14ac:dyDescent="0.2">
      <c r="A3" s="567"/>
      <c r="B3" s="567"/>
      <c r="C3" s="567"/>
      <c r="D3" s="567"/>
      <c r="E3" s="567"/>
      <c r="F3" s="568"/>
      <c r="G3" s="567"/>
      <c r="H3" s="567"/>
      <c r="I3" s="556"/>
      <c r="J3" s="556"/>
      <c r="K3" s="556"/>
      <c r="L3" s="556"/>
      <c r="M3" s="556"/>
      <c r="N3" s="565"/>
    </row>
    <row r="4" spans="1:14" ht="19.5" x14ac:dyDescent="0.4">
      <c r="A4" s="1720" t="s">
        <v>624</v>
      </c>
      <c r="B4" s="1720"/>
      <c r="C4" s="1720"/>
      <c r="D4" s="1720"/>
      <c r="E4" s="1720"/>
      <c r="F4" s="1720"/>
      <c r="G4" s="1720"/>
      <c r="H4" s="1720"/>
      <c r="I4" s="1720"/>
      <c r="J4" s="1720"/>
      <c r="K4" s="1720"/>
      <c r="L4" s="1720"/>
      <c r="M4" s="1720"/>
      <c r="N4" s="1720"/>
    </row>
    <row r="5" spans="1:14" x14ac:dyDescent="0.2">
      <c r="A5" s="564"/>
      <c r="B5" s="556"/>
      <c r="C5" s="556"/>
      <c r="D5" s="556"/>
      <c r="E5" s="556"/>
      <c r="F5" s="566"/>
      <c r="G5" s="556"/>
      <c r="H5" s="556"/>
      <c r="I5" s="556"/>
      <c r="J5" s="556"/>
      <c r="K5" s="556"/>
      <c r="L5" s="556"/>
      <c r="M5" s="556"/>
      <c r="N5" s="565"/>
    </row>
    <row r="6" spans="1:14" ht="19.5" x14ac:dyDescent="0.4">
      <c r="A6" s="1720" t="s">
        <v>597</v>
      </c>
      <c r="B6" s="1720"/>
      <c r="C6" s="1720"/>
      <c r="D6" s="1720"/>
      <c r="E6" s="1720"/>
      <c r="F6" s="1720"/>
      <c r="G6" s="1720"/>
      <c r="H6" s="1720"/>
      <c r="I6" s="1720"/>
      <c r="J6" s="1720"/>
      <c r="K6" s="1720"/>
      <c r="L6" s="1720"/>
      <c r="M6" s="1720"/>
      <c r="N6" s="1720"/>
    </row>
    <row r="7" spans="1:14" ht="15" x14ac:dyDescent="0.2">
      <c r="A7" s="564"/>
      <c r="B7" s="562"/>
      <c r="C7" s="562"/>
      <c r="D7" s="562"/>
      <c r="E7" s="562"/>
      <c r="F7" s="563"/>
      <c r="G7" s="562"/>
      <c r="H7" s="562"/>
      <c r="I7" s="562"/>
      <c r="J7" s="562"/>
      <c r="K7" s="562"/>
      <c r="L7" s="562"/>
      <c r="M7" s="562"/>
      <c r="N7" s="561"/>
    </row>
    <row r="8" spans="1:14" ht="19.5" x14ac:dyDescent="0.4">
      <c r="A8" s="1720" t="s">
        <v>625</v>
      </c>
      <c r="B8" s="1720"/>
      <c r="C8" s="1720"/>
      <c r="D8" s="1720"/>
      <c r="E8" s="1720"/>
      <c r="F8" s="1720"/>
      <c r="G8" s="1720"/>
      <c r="H8" s="1720"/>
      <c r="I8" s="1720"/>
      <c r="J8" s="1720"/>
      <c r="K8" s="1720"/>
      <c r="L8" s="1720"/>
      <c r="M8" s="1720"/>
      <c r="N8" s="1720"/>
    </row>
    <row r="9" spans="1:14" ht="15" x14ac:dyDescent="0.2">
      <c r="A9" s="562"/>
      <c r="B9" s="562"/>
      <c r="C9" s="562"/>
      <c r="D9" s="562"/>
      <c r="E9" s="562"/>
      <c r="F9" s="563"/>
      <c r="G9" s="562"/>
      <c r="H9" s="562"/>
      <c r="I9" s="562"/>
      <c r="J9" s="562"/>
      <c r="K9" s="562"/>
      <c r="L9" s="562"/>
      <c r="M9" s="562"/>
      <c r="N9" s="561"/>
    </row>
    <row r="10" spans="1:14" ht="16.5" x14ac:dyDescent="0.2">
      <c r="A10" s="560" t="s">
        <v>2</v>
      </c>
      <c r="B10" s="560"/>
      <c r="C10" s="559" t="s">
        <v>321</v>
      </c>
      <c r="D10" s="559"/>
      <c r="E10" s="559"/>
      <c r="F10" s="558"/>
      <c r="G10" s="557"/>
      <c r="H10" s="553"/>
      <c r="I10" s="553"/>
      <c r="J10" s="553"/>
      <c r="K10" s="553"/>
      <c r="L10" s="553"/>
      <c r="M10" s="553"/>
      <c r="N10" s="552"/>
    </row>
    <row r="11" spans="1:14" ht="16.5" x14ac:dyDescent="0.2">
      <c r="A11" s="560" t="s">
        <v>5</v>
      </c>
      <c r="B11" s="560"/>
      <c r="C11" s="559" t="s">
        <v>139</v>
      </c>
      <c r="D11" s="559"/>
      <c r="E11" s="559"/>
      <c r="F11" s="558"/>
      <c r="G11" s="557"/>
      <c r="H11" s="553"/>
      <c r="I11" s="553"/>
      <c r="J11" s="553"/>
      <c r="K11" s="553"/>
      <c r="L11" s="553"/>
      <c r="M11" s="553"/>
      <c r="N11" s="552"/>
    </row>
    <row r="12" spans="1:14" ht="50.25" customHeight="1" x14ac:dyDescent="0.2">
      <c r="A12" s="1519" t="s">
        <v>320</v>
      </c>
      <c r="B12" s="1520" t="s">
        <v>319</v>
      </c>
      <c r="C12" s="1520" t="s">
        <v>318</v>
      </c>
      <c r="D12" s="1520" t="s">
        <v>317</v>
      </c>
      <c r="E12" s="1520" t="s">
        <v>316</v>
      </c>
      <c r="F12" s="1521" t="s">
        <v>315</v>
      </c>
      <c r="G12" s="1520" t="s">
        <v>314</v>
      </c>
      <c r="H12" s="1520" t="s">
        <v>313</v>
      </c>
      <c r="I12" s="1520" t="s">
        <v>312</v>
      </c>
      <c r="J12" s="1520" t="s">
        <v>310</v>
      </c>
      <c r="K12" s="1520" t="s">
        <v>311</v>
      </c>
      <c r="L12" s="1520" t="s">
        <v>310</v>
      </c>
      <c r="M12" s="1520" t="s">
        <v>309</v>
      </c>
      <c r="N12" s="1522" t="s">
        <v>308</v>
      </c>
    </row>
    <row r="13" spans="1:14" ht="48" x14ac:dyDescent="0.2">
      <c r="A13" s="632" t="s">
        <v>556</v>
      </c>
      <c r="B13" s="654">
        <v>2.3926780000000001</v>
      </c>
      <c r="C13" s="627" t="s">
        <v>672</v>
      </c>
      <c r="D13" s="654" t="s">
        <v>671</v>
      </c>
      <c r="E13" s="626" t="s">
        <v>643</v>
      </c>
      <c r="F13" s="691">
        <v>7332342</v>
      </c>
      <c r="G13" s="633">
        <v>43802</v>
      </c>
      <c r="H13" s="626" t="s">
        <v>644</v>
      </c>
      <c r="I13" s="654" t="s">
        <v>666</v>
      </c>
      <c r="J13" s="633">
        <v>44117</v>
      </c>
      <c r="K13" s="654" t="s">
        <v>664</v>
      </c>
      <c r="L13" s="633">
        <v>44255</v>
      </c>
      <c r="M13" s="633" t="s">
        <v>645</v>
      </c>
      <c r="N13" s="633" t="s">
        <v>646</v>
      </c>
    </row>
    <row r="14" spans="1:14" ht="84" x14ac:dyDescent="0.2">
      <c r="A14" s="632" t="s">
        <v>639</v>
      </c>
      <c r="B14" s="654">
        <v>2.4240249999999999</v>
      </c>
      <c r="C14" s="627" t="s">
        <v>673</v>
      </c>
      <c r="D14" s="654" t="s">
        <v>671</v>
      </c>
      <c r="E14" s="626" t="s">
        <v>647</v>
      </c>
      <c r="F14" s="691">
        <v>27450000</v>
      </c>
      <c r="G14" s="633">
        <v>43733</v>
      </c>
      <c r="H14" s="626" t="s">
        <v>648</v>
      </c>
      <c r="I14" s="654" t="s">
        <v>667</v>
      </c>
      <c r="J14" s="633" t="s">
        <v>649</v>
      </c>
      <c r="K14" s="690"/>
      <c r="L14" s="633"/>
      <c r="M14" s="633"/>
      <c r="N14" s="633"/>
    </row>
    <row r="15" spans="1:14" ht="60" x14ac:dyDescent="0.2">
      <c r="A15" s="632" t="s">
        <v>640</v>
      </c>
      <c r="B15" s="654">
        <v>2.3941170000000001</v>
      </c>
      <c r="C15" s="627" t="s">
        <v>672</v>
      </c>
      <c r="D15" s="654" t="s">
        <v>671</v>
      </c>
      <c r="E15" s="626" t="s">
        <v>650</v>
      </c>
      <c r="F15" s="691">
        <v>10567097</v>
      </c>
      <c r="G15" s="633">
        <v>43732</v>
      </c>
      <c r="H15" s="626" t="s">
        <v>651</v>
      </c>
      <c r="I15" s="654" t="s">
        <v>668</v>
      </c>
      <c r="J15" s="633">
        <v>44017</v>
      </c>
      <c r="K15" s="654" t="s">
        <v>665</v>
      </c>
      <c r="L15" s="633">
        <v>44175</v>
      </c>
      <c r="M15" s="633" t="s">
        <v>652</v>
      </c>
      <c r="N15" s="633" t="s">
        <v>653</v>
      </c>
    </row>
    <row r="16" spans="1:14" ht="60" x14ac:dyDescent="0.2">
      <c r="A16" s="632" t="s">
        <v>641</v>
      </c>
      <c r="B16" s="654">
        <v>2.392941</v>
      </c>
      <c r="C16" s="627" t="s">
        <v>673</v>
      </c>
      <c r="D16" s="654" t="s">
        <v>671</v>
      </c>
      <c r="E16" s="626" t="s">
        <v>654</v>
      </c>
      <c r="F16" s="691">
        <v>1598259</v>
      </c>
      <c r="G16" s="633">
        <v>43615</v>
      </c>
      <c r="H16" s="626" t="s">
        <v>655</v>
      </c>
      <c r="I16" s="654" t="s">
        <v>669</v>
      </c>
      <c r="J16" s="633">
        <v>43749</v>
      </c>
      <c r="K16" s="690"/>
      <c r="L16" s="633"/>
      <c r="M16" s="633">
        <v>43802</v>
      </c>
      <c r="N16" s="633">
        <v>43888</v>
      </c>
    </row>
    <row r="17" spans="1:14" ht="60" x14ac:dyDescent="0.2">
      <c r="A17" s="632" t="s">
        <v>579</v>
      </c>
      <c r="B17" s="654">
        <v>2.424067</v>
      </c>
      <c r="C17" s="627" t="s">
        <v>672</v>
      </c>
      <c r="D17" s="654" t="s">
        <v>671</v>
      </c>
      <c r="E17" s="626" t="s">
        <v>656</v>
      </c>
      <c r="F17" s="691">
        <v>2316635</v>
      </c>
      <c r="G17" s="633">
        <v>43564</v>
      </c>
      <c r="H17" s="626" t="s">
        <v>657</v>
      </c>
      <c r="I17" s="654" t="s">
        <v>668</v>
      </c>
      <c r="J17" s="633">
        <v>43849</v>
      </c>
      <c r="K17" s="690"/>
      <c r="L17" s="633"/>
      <c r="M17" s="633">
        <v>43855</v>
      </c>
      <c r="N17" s="633">
        <v>44089</v>
      </c>
    </row>
    <row r="18" spans="1:14" ht="36" x14ac:dyDescent="0.2">
      <c r="A18" s="632" t="s">
        <v>640</v>
      </c>
      <c r="B18" s="654">
        <v>2.3941170000000001</v>
      </c>
      <c r="C18" s="627" t="s">
        <v>672</v>
      </c>
      <c r="D18" s="654" t="s">
        <v>671</v>
      </c>
      <c r="E18" s="626" t="s">
        <v>650</v>
      </c>
      <c r="F18" s="691">
        <v>9940992</v>
      </c>
      <c r="G18" s="633">
        <v>43524</v>
      </c>
      <c r="H18" s="626" t="s">
        <v>658</v>
      </c>
      <c r="I18" s="654" t="s">
        <v>670</v>
      </c>
      <c r="J18" s="633" t="s">
        <v>659</v>
      </c>
      <c r="K18" s="690"/>
      <c r="L18" s="633"/>
      <c r="M18" s="633"/>
      <c r="N18" s="633"/>
    </row>
    <row r="19" spans="1:14" ht="84" x14ac:dyDescent="0.2">
      <c r="A19" s="632" t="s">
        <v>642</v>
      </c>
      <c r="B19" s="654">
        <v>200789</v>
      </c>
      <c r="C19" s="627" t="s">
        <v>672</v>
      </c>
      <c r="D19" s="654" t="s">
        <v>671</v>
      </c>
      <c r="E19" s="626" t="s">
        <v>660</v>
      </c>
      <c r="F19" s="691">
        <v>2923564</v>
      </c>
      <c r="G19" s="633">
        <v>44069</v>
      </c>
      <c r="H19" s="626" t="s">
        <v>661</v>
      </c>
      <c r="I19" s="654" t="s">
        <v>670</v>
      </c>
      <c r="J19" s="633" t="s">
        <v>663</v>
      </c>
      <c r="K19" s="690"/>
      <c r="L19" s="633"/>
      <c r="M19" s="633" t="s">
        <v>662</v>
      </c>
      <c r="N19" s="633">
        <v>44317</v>
      </c>
    </row>
    <row r="20" spans="1:14" ht="15" x14ac:dyDescent="0.2">
      <c r="A20" s="1736" t="s">
        <v>4</v>
      </c>
      <c r="B20" s="1737"/>
      <c r="C20" s="1737"/>
      <c r="D20" s="1737"/>
      <c r="E20" s="1738"/>
      <c r="F20" s="606">
        <f>SUM(F13:F19)</f>
        <v>62128889</v>
      </c>
      <c r="G20" s="1730"/>
      <c r="H20" s="1731"/>
      <c r="I20" s="1731"/>
      <c r="J20" s="1731"/>
      <c r="K20" s="1731"/>
      <c r="L20" s="1731"/>
      <c r="M20" s="1731"/>
      <c r="N20" s="1732"/>
    </row>
    <row r="21" spans="1:14" x14ac:dyDescent="0.2">
      <c r="A21" s="574" t="s">
        <v>305</v>
      </c>
    </row>
    <row r="22" spans="1:14" x14ac:dyDescent="0.2">
      <c r="A22" s="689" t="s">
        <v>637</v>
      </c>
    </row>
    <row r="23" spans="1:14" x14ac:dyDescent="0.2">
      <c r="A23" s="689" t="s">
        <v>638</v>
      </c>
    </row>
    <row r="26" spans="1:14" s="556" customFormat="1" x14ac:dyDescent="0.2">
      <c r="A26" s="573"/>
      <c r="B26" s="553"/>
      <c r="C26" s="553"/>
      <c r="D26" s="553"/>
      <c r="E26" s="553"/>
      <c r="F26" s="607"/>
      <c r="G26" s="553"/>
      <c r="H26" s="553"/>
      <c r="I26" s="553"/>
      <c r="J26" s="553"/>
      <c r="K26" s="553"/>
      <c r="L26" s="553"/>
      <c r="M26" s="553"/>
      <c r="N26" s="552"/>
    </row>
    <row r="27" spans="1:14" s="556" customFormat="1" ht="18" x14ac:dyDescent="0.2">
      <c r="A27" s="572" t="s">
        <v>427</v>
      </c>
      <c r="B27" s="569"/>
      <c r="C27" s="569"/>
      <c r="D27" s="569"/>
      <c r="E27" s="569"/>
      <c r="F27" s="570"/>
      <c r="G27" s="569"/>
      <c r="H27" s="569"/>
      <c r="N27" s="565"/>
    </row>
    <row r="28" spans="1:14" s="556" customFormat="1" x14ac:dyDescent="0.2">
      <c r="A28" s="571" t="s">
        <v>428</v>
      </c>
      <c r="B28" s="569"/>
      <c r="C28" s="569"/>
      <c r="D28" s="569"/>
      <c r="E28" s="569"/>
      <c r="F28" s="570"/>
      <c r="G28" s="569"/>
      <c r="H28" s="569"/>
      <c r="N28" s="565"/>
    </row>
    <row r="29" spans="1:14" s="556" customFormat="1" x14ac:dyDescent="0.2">
      <c r="A29" s="567"/>
      <c r="B29" s="567"/>
      <c r="C29" s="567"/>
      <c r="D29" s="567"/>
      <c r="E29" s="567"/>
      <c r="F29" s="568"/>
      <c r="G29" s="567"/>
      <c r="H29" s="567"/>
      <c r="N29" s="565"/>
    </row>
    <row r="30" spans="1:14" s="556" customFormat="1" ht="19.5" x14ac:dyDescent="0.4">
      <c r="A30" s="1720" t="s">
        <v>624</v>
      </c>
      <c r="B30" s="1720"/>
      <c r="C30" s="1720"/>
      <c r="D30" s="1720"/>
      <c r="E30" s="1720"/>
      <c r="F30" s="1720"/>
      <c r="G30" s="1720"/>
      <c r="H30" s="1720"/>
      <c r="I30" s="1720"/>
      <c r="J30" s="1720"/>
      <c r="K30" s="1720"/>
      <c r="L30" s="1720"/>
      <c r="M30" s="1720"/>
      <c r="N30" s="1720"/>
    </row>
    <row r="31" spans="1:14" s="556" customFormat="1" x14ac:dyDescent="0.2">
      <c r="A31" s="564"/>
      <c r="F31" s="566"/>
      <c r="N31" s="565"/>
    </row>
    <row r="32" spans="1:14" s="556" customFormat="1" ht="19.5" x14ac:dyDescent="0.4">
      <c r="A32" s="1720" t="s">
        <v>597</v>
      </c>
      <c r="B32" s="1720"/>
      <c r="C32" s="1720"/>
      <c r="D32" s="1720"/>
      <c r="E32" s="1720"/>
      <c r="F32" s="1720"/>
      <c r="G32" s="1720"/>
      <c r="H32" s="1720"/>
      <c r="I32" s="1720"/>
      <c r="J32" s="1720"/>
      <c r="K32" s="1720"/>
      <c r="L32" s="1720"/>
      <c r="M32" s="1720"/>
      <c r="N32" s="1720"/>
    </row>
    <row r="33" spans="1:14" s="556" customFormat="1" ht="15" x14ac:dyDescent="0.2">
      <c r="A33" s="564"/>
      <c r="B33" s="562"/>
      <c r="C33" s="562"/>
      <c r="D33" s="562"/>
      <c r="E33" s="562"/>
      <c r="F33" s="563"/>
      <c r="G33" s="562"/>
      <c r="H33" s="562"/>
      <c r="I33" s="562"/>
      <c r="J33" s="562"/>
      <c r="K33" s="562"/>
      <c r="L33" s="562"/>
      <c r="M33" s="562"/>
      <c r="N33" s="561"/>
    </row>
    <row r="34" spans="1:14" s="556" customFormat="1" ht="19.5" x14ac:dyDescent="0.4">
      <c r="A34" s="1720" t="s">
        <v>625</v>
      </c>
      <c r="B34" s="1720"/>
      <c r="C34" s="1720"/>
      <c r="D34" s="1720"/>
      <c r="E34" s="1720"/>
      <c r="F34" s="1720"/>
      <c r="G34" s="1720"/>
      <c r="H34" s="1720"/>
      <c r="I34" s="1720"/>
      <c r="J34" s="1720"/>
      <c r="K34" s="1720"/>
      <c r="L34" s="1720"/>
      <c r="M34" s="1720"/>
      <c r="N34" s="1720"/>
    </row>
    <row r="35" spans="1:14" s="556" customFormat="1" ht="15" x14ac:dyDescent="0.2">
      <c r="A35" s="562"/>
      <c r="B35" s="562"/>
      <c r="C35" s="562"/>
      <c r="D35" s="562"/>
      <c r="E35" s="562"/>
      <c r="F35" s="563"/>
      <c r="G35" s="562"/>
      <c r="H35" s="562"/>
      <c r="I35" s="562"/>
      <c r="J35" s="562"/>
      <c r="K35" s="562"/>
      <c r="L35" s="562"/>
      <c r="M35" s="562"/>
      <c r="N35" s="561"/>
    </row>
    <row r="36" spans="1:14" s="556" customFormat="1" ht="16.5" x14ac:dyDescent="0.2">
      <c r="A36" s="560" t="s">
        <v>7</v>
      </c>
      <c r="B36" s="560"/>
      <c r="C36" s="559" t="s">
        <v>304</v>
      </c>
      <c r="D36" s="559"/>
      <c r="E36" s="559"/>
      <c r="F36" s="558"/>
      <c r="G36" s="557"/>
      <c r="H36" s="553"/>
      <c r="I36" s="553"/>
      <c r="J36" s="553"/>
      <c r="K36" s="553"/>
      <c r="L36" s="553"/>
      <c r="M36" s="553"/>
      <c r="N36" s="552"/>
    </row>
    <row r="37" spans="1:14" s="556" customFormat="1" ht="16.5" x14ac:dyDescent="0.2">
      <c r="A37" s="560" t="s">
        <v>5</v>
      </c>
      <c r="B37" s="560"/>
      <c r="C37" s="559" t="s">
        <v>139</v>
      </c>
      <c r="D37" s="559"/>
      <c r="E37" s="559"/>
      <c r="F37" s="558"/>
      <c r="G37" s="557"/>
      <c r="H37" s="553"/>
      <c r="I37" s="553"/>
      <c r="J37" s="553"/>
      <c r="K37" s="553"/>
      <c r="L37" s="553"/>
      <c r="M37" s="553"/>
      <c r="N37" s="552"/>
    </row>
    <row r="38" spans="1:14" s="577" customFormat="1" ht="63.75" customHeight="1" x14ac:dyDescent="0.2">
      <c r="A38" s="1523" t="s">
        <v>320</v>
      </c>
      <c r="B38" s="1524" t="s">
        <v>319</v>
      </c>
      <c r="C38" s="1524" t="s">
        <v>318</v>
      </c>
      <c r="D38" s="1524" t="s">
        <v>317</v>
      </c>
      <c r="E38" s="1524" t="s">
        <v>316</v>
      </c>
      <c r="F38" s="1525" t="s">
        <v>315</v>
      </c>
      <c r="G38" s="1524" t="s">
        <v>314</v>
      </c>
      <c r="H38" s="1524" t="s">
        <v>313</v>
      </c>
      <c r="I38" s="1524" t="s">
        <v>312</v>
      </c>
      <c r="J38" s="1524" t="s">
        <v>310</v>
      </c>
      <c r="K38" s="1524" t="s">
        <v>311</v>
      </c>
      <c r="L38" s="1524" t="s">
        <v>310</v>
      </c>
      <c r="M38" s="1524" t="s">
        <v>309</v>
      </c>
      <c r="N38" s="1526" t="s">
        <v>308</v>
      </c>
    </row>
    <row r="39" spans="1:14" s="609" customFormat="1" ht="36" customHeight="1" x14ac:dyDescent="0.2">
      <c r="A39" s="617"/>
      <c r="B39" s="615"/>
      <c r="C39" s="616"/>
      <c r="D39" s="615"/>
      <c r="E39" s="611"/>
      <c r="F39" s="614"/>
      <c r="G39" s="613"/>
      <c r="H39" s="611"/>
      <c r="I39" s="611"/>
      <c r="J39" s="612"/>
      <c r="K39" s="611"/>
      <c r="L39" s="612"/>
      <c r="M39" s="612"/>
      <c r="N39" s="610"/>
    </row>
    <row r="40" spans="1:14" s="609" customFormat="1" ht="60.75" customHeight="1" x14ac:dyDescent="0.2">
      <c r="A40" s="1724" t="s">
        <v>323</v>
      </c>
      <c r="B40" s="1725"/>
      <c r="C40" s="1725"/>
      <c r="D40" s="1725"/>
      <c r="E40" s="1725"/>
      <c r="F40" s="1725"/>
      <c r="G40" s="1725"/>
      <c r="H40" s="1725"/>
      <c r="I40" s="1725"/>
      <c r="J40" s="1725"/>
      <c r="K40" s="1725"/>
      <c r="L40" s="1725"/>
      <c r="M40" s="1725"/>
      <c r="N40" s="1726"/>
    </row>
    <row r="41" spans="1:14" s="609" customFormat="1" ht="28.5" customHeight="1" x14ac:dyDescent="0.2">
      <c r="A41" s="617"/>
      <c r="B41" s="615"/>
      <c r="C41" s="616"/>
      <c r="D41" s="615"/>
      <c r="E41" s="611"/>
      <c r="F41" s="614"/>
      <c r="G41" s="613"/>
      <c r="H41" s="611"/>
      <c r="I41" s="611"/>
      <c r="J41" s="612"/>
      <c r="K41" s="611"/>
      <c r="L41" s="610"/>
      <c r="M41" s="610"/>
      <c r="N41" s="610"/>
    </row>
    <row r="42" spans="1:14" s="577" customFormat="1" ht="29.25" customHeight="1" x14ac:dyDescent="0.2">
      <c r="A42" s="1727" t="s">
        <v>4</v>
      </c>
      <c r="B42" s="1728"/>
      <c r="C42" s="1728"/>
      <c r="D42" s="1728"/>
      <c r="E42" s="1729"/>
      <c r="F42" s="608"/>
      <c r="G42" s="1727"/>
      <c r="H42" s="1728"/>
      <c r="I42" s="1728"/>
      <c r="J42" s="1728"/>
      <c r="K42" s="1728"/>
      <c r="L42" s="1728"/>
      <c r="M42" s="1728"/>
      <c r="N42" s="1729"/>
    </row>
    <row r="43" spans="1:14" s="556" customFormat="1" ht="21.75" customHeight="1" x14ac:dyDescent="0.2">
      <c r="A43" s="554" t="s">
        <v>305</v>
      </c>
      <c r="B43" s="553"/>
      <c r="C43" s="553"/>
      <c r="D43" s="553"/>
      <c r="E43" s="553"/>
      <c r="F43" s="578"/>
      <c r="G43" s="553"/>
      <c r="H43" s="553"/>
      <c r="I43" s="553"/>
      <c r="J43" s="553"/>
      <c r="K43" s="553"/>
      <c r="L43" s="553"/>
      <c r="M43" s="553"/>
      <c r="N43" s="552"/>
    </row>
    <row r="44" spans="1:14" s="556" customFormat="1" x14ac:dyDescent="0.2">
      <c r="A44" s="573"/>
      <c r="B44" s="553"/>
      <c r="C44" s="553"/>
      <c r="D44" s="553"/>
      <c r="E44" s="553"/>
      <c r="F44" s="578"/>
      <c r="G44" s="553"/>
      <c r="H44" s="553"/>
      <c r="I44" s="553"/>
      <c r="J44" s="553"/>
      <c r="K44" s="553"/>
      <c r="L44" s="553"/>
      <c r="M44" s="553"/>
      <c r="N44" s="552"/>
    </row>
    <row r="45" spans="1:14" s="556" customFormat="1" x14ac:dyDescent="0.2">
      <c r="A45" s="573"/>
      <c r="B45" s="553"/>
      <c r="C45" s="553"/>
      <c r="D45" s="553"/>
      <c r="E45" s="553"/>
      <c r="F45" s="607"/>
      <c r="G45" s="553"/>
      <c r="H45" s="553"/>
      <c r="I45" s="553"/>
      <c r="J45" s="553"/>
      <c r="K45" s="553"/>
      <c r="L45" s="553"/>
      <c r="M45" s="553"/>
      <c r="N45" s="552"/>
    </row>
    <row r="46" spans="1:14" s="556" customFormat="1" x14ac:dyDescent="0.2">
      <c r="A46" s="573"/>
      <c r="B46" s="553"/>
      <c r="C46" s="553"/>
      <c r="D46" s="553"/>
      <c r="E46" s="553"/>
      <c r="F46" s="607"/>
      <c r="G46" s="553"/>
      <c r="H46" s="553"/>
      <c r="I46" s="553"/>
      <c r="J46" s="553"/>
      <c r="K46" s="553"/>
      <c r="L46" s="553"/>
      <c r="M46" s="553"/>
      <c r="N46" s="552"/>
    </row>
    <row r="47" spans="1:14" s="556" customFormat="1" ht="18" x14ac:dyDescent="0.2">
      <c r="A47" s="572" t="s">
        <v>427</v>
      </c>
      <c r="B47" s="569"/>
      <c r="C47" s="569"/>
      <c r="D47" s="569"/>
      <c r="E47" s="569"/>
      <c r="F47" s="570"/>
      <c r="G47" s="569"/>
      <c r="H47" s="569"/>
      <c r="N47" s="565"/>
    </row>
    <row r="48" spans="1:14" s="556" customFormat="1" x14ac:dyDescent="0.2">
      <c r="A48" s="571" t="s">
        <v>428</v>
      </c>
      <c r="B48" s="569"/>
      <c r="C48" s="569"/>
      <c r="D48" s="569"/>
      <c r="E48" s="569"/>
      <c r="F48" s="570"/>
      <c r="G48" s="569"/>
      <c r="H48" s="569"/>
      <c r="N48" s="565"/>
    </row>
    <row r="49" spans="1:14" s="556" customFormat="1" x14ac:dyDescent="0.2">
      <c r="A49" s="567"/>
      <c r="B49" s="567"/>
      <c r="C49" s="567"/>
      <c r="D49" s="567"/>
      <c r="E49" s="567"/>
      <c r="F49" s="568"/>
      <c r="G49" s="567"/>
      <c r="H49" s="567"/>
      <c r="N49" s="565"/>
    </row>
    <row r="50" spans="1:14" s="556" customFormat="1" ht="19.5" x14ac:dyDescent="0.4">
      <c r="A50" s="1720" t="s">
        <v>624</v>
      </c>
      <c r="B50" s="1720"/>
      <c r="C50" s="1720"/>
      <c r="D50" s="1720"/>
      <c r="E50" s="1720"/>
      <c r="F50" s="1720"/>
      <c r="G50" s="1720"/>
      <c r="H50" s="1720"/>
      <c r="I50" s="1720"/>
      <c r="J50" s="1720"/>
      <c r="K50" s="1720"/>
      <c r="L50" s="1720"/>
      <c r="M50" s="1720"/>
      <c r="N50" s="1720"/>
    </row>
    <row r="51" spans="1:14" s="556" customFormat="1" x14ac:dyDescent="0.2">
      <c r="A51" s="564"/>
      <c r="F51" s="566"/>
      <c r="N51" s="565"/>
    </row>
    <row r="52" spans="1:14" s="556" customFormat="1" ht="19.5" x14ac:dyDescent="0.4">
      <c r="A52" s="1720" t="s">
        <v>597</v>
      </c>
      <c r="B52" s="1720"/>
      <c r="C52" s="1720"/>
      <c r="D52" s="1720"/>
      <c r="E52" s="1720"/>
      <c r="F52" s="1720"/>
      <c r="G52" s="1720"/>
      <c r="H52" s="1720"/>
      <c r="I52" s="1720"/>
      <c r="J52" s="1720"/>
      <c r="K52" s="1720"/>
      <c r="L52" s="1720"/>
      <c r="M52" s="1720"/>
      <c r="N52" s="1720"/>
    </row>
    <row r="53" spans="1:14" s="556" customFormat="1" ht="15" x14ac:dyDescent="0.2">
      <c r="A53" s="564"/>
      <c r="B53" s="562"/>
      <c r="C53" s="562"/>
      <c r="D53" s="562"/>
      <c r="E53" s="562"/>
      <c r="F53" s="563"/>
      <c r="G53" s="562"/>
      <c r="H53" s="562"/>
      <c r="I53" s="562"/>
      <c r="J53" s="562"/>
      <c r="K53" s="562"/>
      <c r="L53" s="562"/>
      <c r="M53" s="562"/>
      <c r="N53" s="561"/>
    </row>
    <row r="54" spans="1:14" s="556" customFormat="1" ht="19.5" x14ac:dyDescent="0.4">
      <c r="A54" s="1720" t="s">
        <v>625</v>
      </c>
      <c r="B54" s="1720"/>
      <c r="C54" s="1720"/>
      <c r="D54" s="1720"/>
      <c r="E54" s="1720"/>
      <c r="F54" s="1720"/>
      <c r="G54" s="1720"/>
      <c r="H54" s="1720"/>
      <c r="I54" s="1720"/>
      <c r="J54" s="1720"/>
      <c r="K54" s="1720"/>
      <c r="L54" s="1720"/>
      <c r="M54" s="1720"/>
      <c r="N54" s="1720"/>
    </row>
    <row r="55" spans="1:14" s="556" customFormat="1" ht="15" x14ac:dyDescent="0.2">
      <c r="A55" s="562"/>
      <c r="B55" s="562"/>
      <c r="C55" s="562"/>
      <c r="D55" s="562"/>
      <c r="E55" s="562"/>
      <c r="F55" s="563"/>
      <c r="G55" s="562"/>
      <c r="H55" s="562"/>
      <c r="I55" s="562"/>
      <c r="J55" s="562"/>
      <c r="K55" s="562"/>
      <c r="L55" s="562"/>
      <c r="M55" s="562"/>
      <c r="N55" s="561"/>
    </row>
    <row r="56" spans="1:14" s="556" customFormat="1" ht="16.5" x14ac:dyDescent="0.2">
      <c r="A56" s="560" t="s">
        <v>7</v>
      </c>
      <c r="B56" s="560"/>
      <c r="C56" s="559" t="s">
        <v>42</v>
      </c>
      <c r="D56" s="559"/>
      <c r="E56" s="559"/>
      <c r="F56" s="558"/>
      <c r="G56" s="557"/>
      <c r="H56" s="553"/>
      <c r="I56" s="553"/>
      <c r="J56" s="553"/>
      <c r="K56" s="553"/>
      <c r="L56" s="553"/>
      <c r="M56" s="553"/>
      <c r="N56" s="552"/>
    </row>
    <row r="57" spans="1:14" s="556" customFormat="1" ht="16.5" x14ac:dyDescent="0.2">
      <c r="A57" s="560" t="s">
        <v>5</v>
      </c>
      <c r="B57" s="560"/>
      <c r="C57" s="559" t="s">
        <v>139</v>
      </c>
      <c r="D57" s="559"/>
      <c r="E57" s="559"/>
      <c r="F57" s="558"/>
      <c r="G57" s="557"/>
      <c r="H57" s="553"/>
      <c r="I57" s="553"/>
      <c r="J57" s="553"/>
      <c r="K57" s="553"/>
      <c r="L57" s="553"/>
      <c r="M57" s="553"/>
      <c r="N57" s="552"/>
    </row>
    <row r="58" spans="1:14" ht="62.25" customHeight="1" x14ac:dyDescent="0.2">
      <c r="A58" s="1527" t="s">
        <v>320</v>
      </c>
      <c r="B58" s="1520" t="s">
        <v>319</v>
      </c>
      <c r="C58" s="1520" t="s">
        <v>318</v>
      </c>
      <c r="D58" s="1520" t="s">
        <v>317</v>
      </c>
      <c r="E58" s="1520" t="s">
        <v>316</v>
      </c>
      <c r="F58" s="1521" t="s">
        <v>315</v>
      </c>
      <c r="G58" s="1520" t="s">
        <v>314</v>
      </c>
      <c r="H58" s="1520" t="s">
        <v>313</v>
      </c>
      <c r="I58" s="1520" t="s">
        <v>312</v>
      </c>
      <c r="J58" s="1520" t="s">
        <v>310</v>
      </c>
      <c r="K58" s="1520" t="s">
        <v>311</v>
      </c>
      <c r="L58" s="1520" t="s">
        <v>310</v>
      </c>
      <c r="M58" s="1520" t="s">
        <v>309</v>
      </c>
      <c r="N58" s="1522" t="s">
        <v>308</v>
      </c>
    </row>
    <row r="59" spans="1:14" s="556" customFormat="1" x14ac:dyDescent="0.2">
      <c r="A59" s="601"/>
      <c r="B59" s="599"/>
      <c r="C59" s="599"/>
      <c r="D59" s="599"/>
      <c r="E59" s="599"/>
      <c r="F59" s="600"/>
      <c r="G59" s="599"/>
      <c r="H59" s="598"/>
      <c r="I59" s="598"/>
      <c r="J59" s="598"/>
      <c r="K59" s="598"/>
      <c r="L59" s="598"/>
      <c r="M59" s="598"/>
      <c r="N59" s="597"/>
    </row>
    <row r="60" spans="1:14" s="556" customFormat="1" ht="46.5" customHeight="1" x14ac:dyDescent="0.2">
      <c r="A60" s="1724" t="s">
        <v>323</v>
      </c>
      <c r="B60" s="1725"/>
      <c r="C60" s="1725"/>
      <c r="D60" s="1725"/>
      <c r="E60" s="1725"/>
      <c r="F60" s="1725"/>
      <c r="G60" s="1725"/>
      <c r="H60" s="1725"/>
      <c r="I60" s="1725"/>
      <c r="J60" s="1725"/>
      <c r="K60" s="1725"/>
      <c r="L60" s="1725"/>
      <c r="M60" s="1725"/>
      <c r="N60" s="1726"/>
    </row>
    <row r="61" spans="1:14" s="556" customFormat="1" x14ac:dyDescent="0.2">
      <c r="A61" s="601"/>
      <c r="B61" s="599"/>
      <c r="C61" s="599"/>
      <c r="D61" s="599"/>
      <c r="E61" s="599"/>
      <c r="F61" s="600"/>
      <c r="G61" s="599"/>
      <c r="H61" s="598"/>
      <c r="I61" s="598"/>
      <c r="J61" s="598"/>
      <c r="K61" s="598"/>
      <c r="L61" s="598"/>
      <c r="M61" s="598"/>
      <c r="N61" s="597"/>
    </row>
    <row r="62" spans="1:14" ht="30" customHeight="1" x14ac:dyDescent="0.2">
      <c r="A62" s="1736" t="s">
        <v>4</v>
      </c>
      <c r="B62" s="1737"/>
      <c r="C62" s="1737"/>
      <c r="D62" s="1737"/>
      <c r="E62" s="1738"/>
      <c r="F62" s="603"/>
      <c r="G62" s="1736"/>
      <c r="H62" s="1737"/>
      <c r="I62" s="1737"/>
      <c r="J62" s="1737"/>
      <c r="K62" s="1737"/>
      <c r="L62" s="1737"/>
      <c r="M62" s="1737"/>
      <c r="N62" s="1738"/>
    </row>
    <row r="63" spans="1:14" s="556" customFormat="1" ht="14.25" x14ac:dyDescent="0.2">
      <c r="A63" s="576" t="s">
        <v>305</v>
      </c>
      <c r="F63" s="566"/>
      <c r="N63" s="565"/>
    </row>
    <row r="64" spans="1:14" s="556" customFormat="1" x14ac:dyDescent="0.2">
      <c r="A64" s="573"/>
      <c r="F64" s="566"/>
      <c r="N64" s="565"/>
    </row>
    <row r="65" spans="1:16" s="556" customFormat="1" x14ac:dyDescent="0.2">
      <c r="A65" s="573"/>
      <c r="B65" s="553"/>
      <c r="C65" s="553"/>
      <c r="D65" s="553"/>
      <c r="E65" s="553"/>
      <c r="F65" s="607"/>
      <c r="G65" s="553"/>
      <c r="H65" s="553"/>
      <c r="I65" s="553"/>
      <c r="J65" s="553"/>
      <c r="K65" s="553"/>
      <c r="L65" s="553"/>
      <c r="M65" s="553"/>
      <c r="N65" s="552"/>
    </row>
    <row r="66" spans="1:16" s="556" customFormat="1" ht="18" x14ac:dyDescent="0.2">
      <c r="A66" s="572" t="s">
        <v>427</v>
      </c>
      <c r="B66" s="569"/>
      <c r="C66" s="569"/>
      <c r="D66" s="569"/>
      <c r="E66" s="569"/>
      <c r="F66" s="570"/>
      <c r="G66" s="569"/>
      <c r="H66" s="569"/>
      <c r="N66" s="565"/>
    </row>
    <row r="67" spans="1:16" s="556" customFormat="1" x14ac:dyDescent="0.2">
      <c r="A67" s="571" t="s">
        <v>428</v>
      </c>
      <c r="B67" s="569"/>
      <c r="C67" s="569"/>
      <c r="D67" s="569"/>
      <c r="E67" s="569"/>
      <c r="F67" s="570"/>
      <c r="G67" s="569"/>
      <c r="H67" s="569"/>
      <c r="N67" s="565"/>
    </row>
    <row r="68" spans="1:16" s="556" customFormat="1" x14ac:dyDescent="0.2">
      <c r="A68" s="567"/>
      <c r="B68" s="567"/>
      <c r="C68" s="567"/>
      <c r="D68" s="567"/>
      <c r="E68" s="567"/>
      <c r="F68" s="568"/>
      <c r="G68" s="567"/>
      <c r="H68" s="567"/>
      <c r="N68" s="565"/>
    </row>
    <row r="69" spans="1:16" s="556" customFormat="1" ht="19.5" x14ac:dyDescent="0.4">
      <c r="A69" s="1720" t="s">
        <v>624</v>
      </c>
      <c r="B69" s="1720"/>
      <c r="C69" s="1720"/>
      <c r="D69" s="1720"/>
      <c r="E69" s="1720"/>
      <c r="F69" s="1720"/>
      <c r="G69" s="1720"/>
      <c r="H69" s="1720"/>
      <c r="I69" s="1720"/>
      <c r="J69" s="1720"/>
      <c r="K69" s="1720"/>
      <c r="L69" s="1720"/>
      <c r="M69" s="1720"/>
      <c r="N69" s="1720"/>
    </row>
    <row r="70" spans="1:16" s="556" customFormat="1" x14ac:dyDescent="0.2">
      <c r="A70" s="564"/>
      <c r="F70" s="566"/>
      <c r="N70" s="565"/>
    </row>
    <row r="71" spans="1:16" s="556" customFormat="1" ht="19.5" x14ac:dyDescent="0.4">
      <c r="A71" s="1720" t="s">
        <v>597</v>
      </c>
      <c r="B71" s="1720"/>
      <c r="C71" s="1720"/>
      <c r="D71" s="1720"/>
      <c r="E71" s="1720"/>
      <c r="F71" s="1720"/>
      <c r="G71" s="1720"/>
      <c r="H71" s="1720"/>
      <c r="I71" s="1720"/>
      <c r="J71" s="1720"/>
      <c r="K71" s="1720"/>
      <c r="L71" s="1720"/>
      <c r="M71" s="1720"/>
      <c r="N71" s="1720"/>
    </row>
    <row r="72" spans="1:16" s="556" customFormat="1" ht="15" x14ac:dyDescent="0.2">
      <c r="A72" s="564"/>
      <c r="B72" s="562"/>
      <c r="C72" s="562"/>
      <c r="D72" s="562"/>
      <c r="E72" s="562"/>
      <c r="F72" s="563"/>
      <c r="G72" s="562"/>
      <c r="H72" s="562"/>
      <c r="I72" s="562"/>
      <c r="J72" s="562"/>
      <c r="K72" s="562"/>
      <c r="L72" s="562"/>
      <c r="M72" s="562"/>
      <c r="N72" s="561"/>
    </row>
    <row r="73" spans="1:16" s="556" customFormat="1" ht="19.5" x14ac:dyDescent="0.4">
      <c r="A73" s="1720" t="s">
        <v>625</v>
      </c>
      <c r="B73" s="1720"/>
      <c r="C73" s="1720"/>
      <c r="D73" s="1720"/>
      <c r="E73" s="1720"/>
      <c r="F73" s="1720"/>
      <c r="G73" s="1720"/>
      <c r="H73" s="1720"/>
      <c r="I73" s="1720"/>
      <c r="J73" s="1720"/>
      <c r="K73" s="1720"/>
      <c r="L73" s="1720"/>
      <c r="M73" s="1720"/>
      <c r="N73" s="1720"/>
    </row>
    <row r="74" spans="1:16" s="556" customFormat="1" ht="15" x14ac:dyDescent="0.2">
      <c r="A74" s="562"/>
      <c r="B74" s="562"/>
      <c r="C74" s="562"/>
      <c r="D74" s="562"/>
      <c r="E74" s="562"/>
      <c r="F74" s="563"/>
      <c r="G74" s="562"/>
      <c r="H74" s="562"/>
      <c r="I74" s="562"/>
      <c r="J74" s="562"/>
      <c r="K74" s="562"/>
      <c r="L74" s="562"/>
      <c r="M74" s="562"/>
      <c r="N74" s="561"/>
    </row>
    <row r="75" spans="1:16" s="556" customFormat="1" ht="16.5" x14ac:dyDescent="0.2">
      <c r="A75" s="560" t="s">
        <v>7</v>
      </c>
      <c r="B75" s="560"/>
      <c r="C75" s="559" t="s">
        <v>326</v>
      </c>
      <c r="D75" s="559"/>
      <c r="E75" s="559"/>
      <c r="F75" s="558"/>
      <c r="G75" s="557"/>
      <c r="H75" s="553"/>
      <c r="I75" s="553"/>
      <c r="J75" s="553"/>
      <c r="K75" s="553"/>
      <c r="L75" s="553"/>
      <c r="M75" s="553"/>
      <c r="N75" s="552"/>
    </row>
    <row r="76" spans="1:16" s="556" customFormat="1" ht="16.5" x14ac:dyDescent="0.2">
      <c r="A76" s="560" t="s">
        <v>5</v>
      </c>
      <c r="B76" s="560"/>
      <c r="C76" s="559" t="s">
        <v>139</v>
      </c>
      <c r="D76" s="559"/>
      <c r="E76" s="559"/>
      <c r="F76" s="558"/>
      <c r="G76" s="557"/>
      <c r="H76" s="553"/>
      <c r="I76" s="553"/>
      <c r="J76" s="553"/>
      <c r="K76" s="553"/>
      <c r="L76" s="553"/>
      <c r="M76" s="553"/>
      <c r="N76" s="552"/>
    </row>
    <row r="77" spans="1:16" ht="58.5" customHeight="1" x14ac:dyDescent="0.2">
      <c r="A77" s="1519" t="s">
        <v>320</v>
      </c>
      <c r="B77" s="1520" t="s">
        <v>319</v>
      </c>
      <c r="C77" s="1520" t="s">
        <v>318</v>
      </c>
      <c r="D77" s="1520" t="s">
        <v>317</v>
      </c>
      <c r="E77" s="1520" t="s">
        <v>316</v>
      </c>
      <c r="F77" s="1521" t="s">
        <v>315</v>
      </c>
      <c r="G77" s="1520" t="s">
        <v>314</v>
      </c>
      <c r="H77" s="1520" t="s">
        <v>313</v>
      </c>
      <c r="I77" s="1520" t="s">
        <v>312</v>
      </c>
      <c r="J77" s="1520" t="s">
        <v>310</v>
      </c>
      <c r="K77" s="1520" t="s">
        <v>311</v>
      </c>
      <c r="L77" s="1520" t="s">
        <v>310</v>
      </c>
      <c r="M77" s="1520" t="s">
        <v>309</v>
      </c>
      <c r="N77" s="1522" t="s">
        <v>308</v>
      </c>
    </row>
    <row r="78" spans="1:16" s="577" customFormat="1" ht="76.5" customHeight="1" x14ac:dyDescent="0.2">
      <c r="A78" s="632" t="s">
        <v>556</v>
      </c>
      <c r="B78" s="654">
        <v>2.3926780000000001</v>
      </c>
      <c r="C78" s="627" t="s">
        <v>672</v>
      </c>
      <c r="D78" s="654" t="s">
        <v>671</v>
      </c>
      <c r="E78" s="626" t="s">
        <v>643</v>
      </c>
      <c r="F78" s="691">
        <v>7332342</v>
      </c>
      <c r="G78" s="633">
        <v>43802</v>
      </c>
      <c r="H78" s="626" t="s">
        <v>644</v>
      </c>
      <c r="I78" s="654" t="s">
        <v>666</v>
      </c>
      <c r="J78" s="633">
        <v>44117</v>
      </c>
      <c r="K78" s="654" t="s">
        <v>664</v>
      </c>
      <c r="L78" s="633">
        <v>44255</v>
      </c>
      <c r="M78" s="633" t="s">
        <v>645</v>
      </c>
      <c r="N78" s="633" t="s">
        <v>646</v>
      </c>
      <c r="P78" s="605"/>
    </row>
    <row r="79" spans="1:16" s="577" customFormat="1" ht="96.75" customHeight="1" x14ac:dyDescent="0.2">
      <c r="A79" s="632" t="s">
        <v>639</v>
      </c>
      <c r="B79" s="654">
        <v>2.4240249999999999</v>
      </c>
      <c r="C79" s="627" t="s">
        <v>673</v>
      </c>
      <c r="D79" s="654" t="s">
        <v>671</v>
      </c>
      <c r="E79" s="626" t="s">
        <v>647</v>
      </c>
      <c r="F79" s="691">
        <v>27450000</v>
      </c>
      <c r="G79" s="633">
        <v>43733</v>
      </c>
      <c r="H79" s="626" t="s">
        <v>648</v>
      </c>
      <c r="I79" s="654" t="s">
        <v>667</v>
      </c>
      <c r="J79" s="633" t="s">
        <v>649</v>
      </c>
      <c r="K79" s="690"/>
      <c r="L79" s="633"/>
      <c r="M79" s="633"/>
      <c r="N79" s="633"/>
      <c r="P79" s="605"/>
    </row>
    <row r="80" spans="1:16" s="577" customFormat="1" ht="76.5" customHeight="1" x14ac:dyDescent="0.2">
      <c r="A80" s="632" t="s">
        <v>640</v>
      </c>
      <c r="B80" s="654">
        <v>2.3941170000000001</v>
      </c>
      <c r="C80" s="627" t="s">
        <v>672</v>
      </c>
      <c r="D80" s="654" t="s">
        <v>671</v>
      </c>
      <c r="E80" s="626" t="s">
        <v>650</v>
      </c>
      <c r="F80" s="691">
        <v>10567097</v>
      </c>
      <c r="G80" s="633">
        <v>43732</v>
      </c>
      <c r="H80" s="626" t="s">
        <v>651</v>
      </c>
      <c r="I80" s="654" t="s">
        <v>668</v>
      </c>
      <c r="J80" s="633">
        <v>44017</v>
      </c>
      <c r="K80" s="654" t="s">
        <v>665</v>
      </c>
      <c r="L80" s="633">
        <v>44175</v>
      </c>
      <c r="M80" s="633" t="s">
        <v>652</v>
      </c>
      <c r="N80" s="633" t="s">
        <v>653</v>
      </c>
      <c r="P80" s="605"/>
    </row>
    <row r="81" spans="1:16" s="577" customFormat="1" ht="76.5" customHeight="1" x14ac:dyDescent="0.2">
      <c r="A81" s="632" t="s">
        <v>641</v>
      </c>
      <c r="B81" s="654">
        <v>2.392941</v>
      </c>
      <c r="C81" s="627" t="s">
        <v>673</v>
      </c>
      <c r="D81" s="654" t="s">
        <v>671</v>
      </c>
      <c r="E81" s="626" t="s">
        <v>654</v>
      </c>
      <c r="F81" s="691">
        <v>1598259</v>
      </c>
      <c r="G81" s="633">
        <v>43615</v>
      </c>
      <c r="H81" s="626" t="s">
        <v>655</v>
      </c>
      <c r="I81" s="654" t="s">
        <v>669</v>
      </c>
      <c r="J81" s="633">
        <v>43749</v>
      </c>
      <c r="K81" s="690"/>
      <c r="L81" s="633"/>
      <c r="M81" s="633">
        <v>43802</v>
      </c>
      <c r="N81" s="633">
        <v>43888</v>
      </c>
      <c r="P81" s="605"/>
    </row>
    <row r="82" spans="1:16" s="577" customFormat="1" ht="76.5" customHeight="1" x14ac:dyDescent="0.2">
      <c r="A82" s="632" t="s">
        <v>579</v>
      </c>
      <c r="B82" s="654">
        <v>2.424067</v>
      </c>
      <c r="C82" s="627" t="s">
        <v>672</v>
      </c>
      <c r="D82" s="654" t="s">
        <v>671</v>
      </c>
      <c r="E82" s="626" t="s">
        <v>656</v>
      </c>
      <c r="F82" s="691">
        <v>2316635</v>
      </c>
      <c r="G82" s="633">
        <v>43564</v>
      </c>
      <c r="H82" s="626" t="s">
        <v>657</v>
      </c>
      <c r="I82" s="654" t="s">
        <v>668</v>
      </c>
      <c r="J82" s="633">
        <v>43849</v>
      </c>
      <c r="K82" s="690"/>
      <c r="L82" s="633"/>
      <c r="M82" s="633">
        <v>43855</v>
      </c>
      <c r="N82" s="633">
        <v>44089</v>
      </c>
      <c r="P82" s="605"/>
    </row>
    <row r="83" spans="1:16" s="577" customFormat="1" ht="76.5" customHeight="1" x14ac:dyDescent="0.2">
      <c r="A83" s="632" t="s">
        <v>640</v>
      </c>
      <c r="B83" s="654">
        <v>2.3941170000000001</v>
      </c>
      <c r="C83" s="627" t="s">
        <v>672</v>
      </c>
      <c r="D83" s="654" t="s">
        <v>671</v>
      </c>
      <c r="E83" s="626" t="s">
        <v>650</v>
      </c>
      <c r="F83" s="691">
        <v>9940992</v>
      </c>
      <c r="G83" s="633">
        <v>43524</v>
      </c>
      <c r="H83" s="626" t="s">
        <v>658</v>
      </c>
      <c r="I83" s="654" t="s">
        <v>670</v>
      </c>
      <c r="J83" s="633" t="s">
        <v>659</v>
      </c>
      <c r="K83" s="690"/>
      <c r="L83" s="633"/>
      <c r="M83" s="633"/>
      <c r="N83" s="633"/>
      <c r="P83" s="605"/>
    </row>
    <row r="84" spans="1:16" s="577" customFormat="1" ht="101.25" customHeight="1" x14ac:dyDescent="0.2">
      <c r="A84" s="632" t="s">
        <v>642</v>
      </c>
      <c r="B84" s="654">
        <v>200789</v>
      </c>
      <c r="C84" s="627" t="s">
        <v>672</v>
      </c>
      <c r="D84" s="654" t="s">
        <v>671</v>
      </c>
      <c r="E84" s="626" t="s">
        <v>660</v>
      </c>
      <c r="F84" s="691">
        <v>2923564</v>
      </c>
      <c r="G84" s="633">
        <v>44069</v>
      </c>
      <c r="H84" s="626" t="s">
        <v>661</v>
      </c>
      <c r="I84" s="654" t="s">
        <v>670</v>
      </c>
      <c r="J84" s="633" t="s">
        <v>663</v>
      </c>
      <c r="K84" s="690"/>
      <c r="L84" s="633"/>
      <c r="M84" s="633" t="s">
        <v>662</v>
      </c>
      <c r="N84" s="633">
        <v>44317</v>
      </c>
      <c r="P84" s="605"/>
    </row>
    <row r="85" spans="1:16" ht="27" customHeight="1" x14ac:dyDescent="0.2">
      <c r="A85" s="1736" t="s">
        <v>4</v>
      </c>
      <c r="B85" s="1737"/>
      <c r="C85" s="1737"/>
      <c r="D85" s="1737"/>
      <c r="E85" s="1738"/>
      <c r="F85" s="606">
        <f>SUM(F78:F84)</f>
        <v>62128889</v>
      </c>
      <c r="G85" s="1730"/>
      <c r="H85" s="1731"/>
      <c r="I85" s="1731"/>
      <c r="J85" s="1731"/>
      <c r="K85" s="1731"/>
      <c r="L85" s="1731"/>
      <c r="M85" s="1731"/>
      <c r="N85" s="1732"/>
    </row>
    <row r="86" spans="1:16" s="556" customFormat="1" x14ac:dyDescent="0.2">
      <c r="A86" s="574" t="s">
        <v>305</v>
      </c>
      <c r="B86" s="554"/>
      <c r="C86" s="554"/>
      <c r="D86" s="554"/>
      <c r="E86" s="554"/>
      <c r="F86" s="575"/>
      <c r="G86" s="554"/>
      <c r="H86" s="135"/>
      <c r="I86" s="553"/>
      <c r="J86" s="553"/>
      <c r="K86" s="553"/>
      <c r="L86" s="553"/>
      <c r="M86" s="553"/>
      <c r="N86" s="552"/>
    </row>
    <row r="87" spans="1:16" s="556" customFormat="1" x14ac:dyDescent="0.2">
      <c r="A87" s="689" t="s">
        <v>637</v>
      </c>
      <c r="B87" s="554"/>
      <c r="C87" s="554"/>
      <c r="D87" s="554"/>
      <c r="E87" s="554"/>
      <c r="F87" s="575"/>
      <c r="G87" s="554"/>
      <c r="H87" s="135"/>
      <c r="I87" s="553"/>
      <c r="J87" s="553"/>
      <c r="K87" s="553"/>
      <c r="L87" s="553"/>
      <c r="M87" s="553"/>
      <c r="N87" s="552"/>
    </row>
    <row r="88" spans="1:16" s="556" customFormat="1" x14ac:dyDescent="0.2">
      <c r="A88" s="689" t="s">
        <v>638</v>
      </c>
      <c r="B88" s="554"/>
      <c r="C88" s="554"/>
      <c r="D88" s="554"/>
      <c r="E88" s="554"/>
      <c r="F88" s="575"/>
      <c r="G88" s="554"/>
      <c r="H88" s="135"/>
      <c r="I88" s="553"/>
      <c r="J88" s="553"/>
      <c r="K88" s="553"/>
      <c r="L88" s="553"/>
      <c r="M88" s="553"/>
      <c r="N88" s="552"/>
    </row>
    <row r="89" spans="1:16" s="556" customFormat="1" x14ac:dyDescent="0.2">
      <c r="A89" s="574"/>
      <c r="B89" s="554"/>
      <c r="C89" s="554"/>
      <c r="D89" s="554"/>
      <c r="E89" s="554"/>
      <c r="F89" s="575"/>
      <c r="G89" s="554"/>
      <c r="H89" s="135"/>
      <c r="I89" s="553"/>
      <c r="J89" s="553"/>
      <c r="K89" s="553"/>
      <c r="L89" s="553"/>
      <c r="M89" s="553"/>
      <c r="N89" s="552"/>
    </row>
    <row r="90" spans="1:16" s="556" customFormat="1" x14ac:dyDescent="0.2">
      <c r="F90" s="566"/>
      <c r="N90" s="565"/>
    </row>
    <row r="91" spans="1:16" s="556" customFormat="1" x14ac:dyDescent="0.2">
      <c r="F91" s="566"/>
      <c r="N91" s="565"/>
    </row>
    <row r="92" spans="1:16" s="556" customFormat="1" ht="18" x14ac:dyDescent="0.2">
      <c r="A92" s="572" t="s">
        <v>427</v>
      </c>
      <c r="B92" s="569"/>
      <c r="C92" s="569"/>
      <c r="D92" s="569"/>
      <c r="E92" s="569"/>
      <c r="F92" s="570"/>
      <c r="G92" s="569"/>
      <c r="H92" s="569"/>
      <c r="N92" s="565"/>
    </row>
    <row r="93" spans="1:16" s="556" customFormat="1" x14ac:dyDescent="0.2">
      <c r="A93" s="571" t="s">
        <v>428</v>
      </c>
      <c r="B93" s="569"/>
      <c r="C93" s="569"/>
      <c r="D93" s="569"/>
      <c r="E93" s="569"/>
      <c r="F93" s="570"/>
      <c r="G93" s="569"/>
      <c r="H93" s="569"/>
      <c r="N93" s="565"/>
    </row>
    <row r="94" spans="1:16" s="556" customFormat="1" x14ac:dyDescent="0.2">
      <c r="A94" s="567"/>
      <c r="B94" s="567"/>
      <c r="C94" s="567"/>
      <c r="D94" s="567"/>
      <c r="E94" s="567"/>
      <c r="F94" s="568"/>
      <c r="G94" s="567"/>
      <c r="H94" s="567"/>
      <c r="N94" s="565"/>
    </row>
    <row r="95" spans="1:16" s="556" customFormat="1" ht="19.5" x14ac:dyDescent="0.4">
      <c r="A95" s="1720" t="s">
        <v>624</v>
      </c>
      <c r="B95" s="1720"/>
      <c r="C95" s="1720"/>
      <c r="D95" s="1720"/>
      <c r="E95" s="1720"/>
      <c r="F95" s="1720"/>
      <c r="G95" s="1720"/>
      <c r="H95" s="1720"/>
      <c r="I95" s="1720"/>
      <c r="J95" s="1720"/>
      <c r="K95" s="1720"/>
      <c r="L95" s="1720"/>
      <c r="M95" s="1720"/>
      <c r="N95" s="1720"/>
    </row>
    <row r="96" spans="1:16" s="556" customFormat="1" x14ac:dyDescent="0.2">
      <c r="A96" s="564"/>
      <c r="F96" s="566"/>
      <c r="N96" s="565"/>
    </row>
    <row r="97" spans="1:14" s="556" customFormat="1" ht="19.5" x14ac:dyDescent="0.4">
      <c r="A97" s="1720" t="s">
        <v>597</v>
      </c>
      <c r="B97" s="1720"/>
      <c r="C97" s="1720"/>
      <c r="D97" s="1720"/>
      <c r="E97" s="1720"/>
      <c r="F97" s="1720"/>
      <c r="G97" s="1720"/>
      <c r="H97" s="1720"/>
      <c r="I97" s="1720"/>
      <c r="J97" s="1720"/>
      <c r="K97" s="1720"/>
      <c r="L97" s="1720"/>
      <c r="M97" s="1720"/>
      <c r="N97" s="1720"/>
    </row>
    <row r="98" spans="1:14" s="556" customFormat="1" ht="15" x14ac:dyDescent="0.2">
      <c r="A98" s="564"/>
      <c r="B98" s="562"/>
      <c r="C98" s="562"/>
      <c r="D98" s="562"/>
      <c r="E98" s="562"/>
      <c r="F98" s="563"/>
      <c r="G98" s="562"/>
      <c r="H98" s="562"/>
      <c r="I98" s="562"/>
      <c r="J98" s="562"/>
      <c r="K98" s="562"/>
      <c r="L98" s="562"/>
      <c r="M98" s="562"/>
      <c r="N98" s="561"/>
    </row>
    <row r="99" spans="1:14" s="556" customFormat="1" ht="19.5" x14ac:dyDescent="0.4">
      <c r="A99" s="1720" t="s">
        <v>625</v>
      </c>
      <c r="B99" s="1720"/>
      <c r="C99" s="1720"/>
      <c r="D99" s="1720"/>
      <c r="E99" s="1720"/>
      <c r="F99" s="1720"/>
      <c r="G99" s="1720"/>
      <c r="H99" s="1720"/>
      <c r="I99" s="1720"/>
      <c r="J99" s="1720"/>
      <c r="K99" s="1720"/>
      <c r="L99" s="1720"/>
      <c r="M99" s="1720"/>
      <c r="N99" s="1720"/>
    </row>
    <row r="100" spans="1:14" s="556" customFormat="1" ht="15" x14ac:dyDescent="0.2">
      <c r="A100" s="562"/>
      <c r="B100" s="562"/>
      <c r="C100" s="562"/>
      <c r="D100" s="562"/>
      <c r="E100" s="562"/>
      <c r="F100" s="563"/>
      <c r="G100" s="562"/>
      <c r="H100" s="562"/>
      <c r="I100" s="562"/>
      <c r="J100" s="562"/>
      <c r="K100" s="562"/>
      <c r="L100" s="562"/>
      <c r="M100" s="562"/>
      <c r="N100" s="561"/>
    </row>
    <row r="101" spans="1:14" s="556" customFormat="1" ht="16.5" x14ac:dyDescent="0.2">
      <c r="A101" s="560" t="s">
        <v>7</v>
      </c>
      <c r="B101" s="560"/>
      <c r="C101" s="559" t="s">
        <v>325</v>
      </c>
      <c r="D101" s="559"/>
      <c r="E101" s="559"/>
      <c r="F101" s="558"/>
      <c r="G101" s="557"/>
      <c r="H101" s="553"/>
      <c r="I101" s="553"/>
      <c r="J101" s="553"/>
      <c r="K101" s="553"/>
      <c r="L101" s="553"/>
      <c r="M101" s="553"/>
      <c r="N101" s="552"/>
    </row>
    <row r="102" spans="1:14" s="556" customFormat="1" ht="16.5" x14ac:dyDescent="0.2">
      <c r="A102" s="560" t="s">
        <v>5</v>
      </c>
      <c r="B102" s="560"/>
      <c r="C102" s="559" t="s">
        <v>139</v>
      </c>
      <c r="D102" s="559"/>
      <c r="E102" s="559"/>
      <c r="F102" s="558"/>
      <c r="G102" s="557"/>
      <c r="H102" s="553"/>
      <c r="I102" s="553"/>
      <c r="J102" s="553"/>
      <c r="K102" s="553"/>
      <c r="L102" s="553"/>
      <c r="M102" s="553"/>
      <c r="N102" s="552"/>
    </row>
    <row r="103" spans="1:14" ht="62.25" customHeight="1" x14ac:dyDescent="0.2">
      <c r="A103" s="1519" t="s">
        <v>320</v>
      </c>
      <c r="B103" s="1520" t="s">
        <v>319</v>
      </c>
      <c r="C103" s="1520" t="s">
        <v>318</v>
      </c>
      <c r="D103" s="1520" t="s">
        <v>317</v>
      </c>
      <c r="E103" s="1520" t="s">
        <v>316</v>
      </c>
      <c r="F103" s="1521" t="s">
        <v>315</v>
      </c>
      <c r="G103" s="1520" t="s">
        <v>314</v>
      </c>
      <c r="H103" s="1520" t="s">
        <v>313</v>
      </c>
      <c r="I103" s="1520" t="s">
        <v>312</v>
      </c>
      <c r="J103" s="1520" t="s">
        <v>310</v>
      </c>
      <c r="K103" s="1520" t="s">
        <v>311</v>
      </c>
      <c r="L103" s="1520" t="s">
        <v>310</v>
      </c>
      <c r="M103" s="1520" t="s">
        <v>309</v>
      </c>
      <c r="N103" s="1522" t="s">
        <v>308</v>
      </c>
    </row>
    <row r="104" spans="1:14" s="556" customFormat="1" x14ac:dyDescent="0.2">
      <c r="A104" s="604"/>
      <c r="B104" s="487"/>
      <c r="C104" s="487"/>
      <c r="D104" s="487"/>
      <c r="E104" s="487"/>
      <c r="F104" s="595"/>
      <c r="G104" s="487"/>
      <c r="H104" s="594"/>
      <c r="I104" s="594"/>
      <c r="J104" s="594"/>
      <c r="K104" s="594"/>
      <c r="L104" s="594"/>
      <c r="M104" s="594"/>
      <c r="N104" s="593"/>
    </row>
    <row r="105" spans="1:14" s="556" customFormat="1" ht="48" customHeight="1" x14ac:dyDescent="0.2">
      <c r="A105" s="1724" t="s">
        <v>323</v>
      </c>
      <c r="B105" s="1725"/>
      <c r="C105" s="1725"/>
      <c r="D105" s="1725"/>
      <c r="E105" s="1725"/>
      <c r="F105" s="1725"/>
      <c r="G105" s="1725"/>
      <c r="H105" s="1725"/>
      <c r="I105" s="1725"/>
      <c r="J105" s="1725"/>
      <c r="K105" s="1725"/>
      <c r="L105" s="1725"/>
      <c r="M105" s="1725"/>
      <c r="N105" s="1726"/>
    </row>
    <row r="106" spans="1:14" s="556" customFormat="1" x14ac:dyDescent="0.2">
      <c r="A106" s="596"/>
      <c r="B106" s="487"/>
      <c r="C106" s="487"/>
      <c r="D106" s="487"/>
      <c r="E106" s="487"/>
      <c r="F106" s="595"/>
      <c r="G106" s="487"/>
      <c r="H106" s="594"/>
      <c r="I106" s="594"/>
      <c r="J106" s="594"/>
      <c r="K106" s="594"/>
      <c r="L106" s="594"/>
      <c r="M106" s="594"/>
      <c r="N106" s="593"/>
    </row>
    <row r="107" spans="1:14" ht="33" customHeight="1" x14ac:dyDescent="0.2">
      <c r="A107" s="1736" t="s">
        <v>4</v>
      </c>
      <c r="B107" s="1737"/>
      <c r="C107" s="1737"/>
      <c r="D107" s="1737"/>
      <c r="E107" s="1738"/>
      <c r="F107" s="603"/>
      <c r="G107" s="1736"/>
      <c r="H107" s="1737"/>
      <c r="I107" s="1737"/>
      <c r="J107" s="1737"/>
      <c r="K107" s="1737"/>
      <c r="L107" s="1737"/>
      <c r="M107" s="1737"/>
      <c r="N107" s="1738"/>
    </row>
    <row r="108" spans="1:14" s="556" customFormat="1" ht="14.25" x14ac:dyDescent="0.2">
      <c r="A108" s="576" t="s">
        <v>305</v>
      </c>
      <c r="F108" s="566"/>
      <c r="N108" s="565"/>
    </row>
    <row r="109" spans="1:14" s="556" customFormat="1" x14ac:dyDescent="0.2">
      <c r="F109" s="566"/>
      <c r="N109" s="565"/>
    </row>
    <row r="110" spans="1:14" s="556" customFormat="1" x14ac:dyDescent="0.2">
      <c r="F110" s="566"/>
      <c r="N110" s="565"/>
    </row>
    <row r="111" spans="1:14" s="556" customFormat="1" ht="18" x14ac:dyDescent="0.2">
      <c r="A111" s="572" t="s">
        <v>427</v>
      </c>
      <c r="B111" s="569"/>
      <c r="C111" s="569"/>
      <c r="D111" s="569"/>
      <c r="E111" s="569"/>
      <c r="F111" s="570"/>
      <c r="G111" s="569"/>
      <c r="H111" s="569"/>
      <c r="N111" s="565"/>
    </row>
    <row r="112" spans="1:14" s="556" customFormat="1" x14ac:dyDescent="0.2">
      <c r="A112" s="571" t="s">
        <v>428</v>
      </c>
      <c r="B112" s="569"/>
      <c r="C112" s="569"/>
      <c r="D112" s="569"/>
      <c r="E112" s="569"/>
      <c r="F112" s="570"/>
      <c r="G112" s="569"/>
      <c r="H112" s="569"/>
      <c r="N112" s="565"/>
    </row>
    <row r="113" spans="1:14" s="556" customFormat="1" x14ac:dyDescent="0.2">
      <c r="A113" s="567"/>
      <c r="B113" s="567"/>
      <c r="C113" s="567"/>
      <c r="D113" s="567"/>
      <c r="E113" s="567"/>
      <c r="F113" s="568"/>
      <c r="G113" s="567"/>
      <c r="H113" s="567"/>
      <c r="N113" s="565"/>
    </row>
    <row r="114" spans="1:14" s="556" customFormat="1" ht="19.5" x14ac:dyDescent="0.4">
      <c r="A114" s="1720" t="s">
        <v>624</v>
      </c>
      <c r="B114" s="1720"/>
      <c r="C114" s="1720"/>
      <c r="D114" s="1720"/>
      <c r="E114" s="1720"/>
      <c r="F114" s="1720"/>
      <c r="G114" s="1720"/>
      <c r="H114" s="1720"/>
      <c r="I114" s="1720"/>
      <c r="J114" s="1720"/>
      <c r="K114" s="1720"/>
      <c r="L114" s="1720"/>
      <c r="M114" s="1720"/>
      <c r="N114" s="1720"/>
    </row>
    <row r="115" spans="1:14" s="556" customFormat="1" x14ac:dyDescent="0.2">
      <c r="A115" s="564"/>
      <c r="F115" s="566"/>
      <c r="N115" s="565"/>
    </row>
    <row r="116" spans="1:14" s="556" customFormat="1" ht="19.5" x14ac:dyDescent="0.4">
      <c r="A116" s="1720" t="s">
        <v>597</v>
      </c>
      <c r="B116" s="1720"/>
      <c r="C116" s="1720"/>
      <c r="D116" s="1720"/>
      <c r="E116" s="1720"/>
      <c r="F116" s="1720"/>
      <c r="G116" s="1720"/>
      <c r="H116" s="1720"/>
      <c r="I116" s="1720"/>
      <c r="J116" s="1720"/>
      <c r="K116" s="1720"/>
      <c r="L116" s="1720"/>
      <c r="M116" s="1720"/>
      <c r="N116" s="1720"/>
    </row>
    <row r="117" spans="1:14" s="556" customFormat="1" ht="15" x14ac:dyDescent="0.2">
      <c r="A117" s="564"/>
      <c r="B117" s="562"/>
      <c r="C117" s="562"/>
      <c r="D117" s="562"/>
      <c r="E117" s="562"/>
      <c r="F117" s="563"/>
      <c r="G117" s="562"/>
      <c r="H117" s="562"/>
      <c r="I117" s="562"/>
      <c r="J117" s="562"/>
      <c r="K117" s="562"/>
      <c r="L117" s="562"/>
      <c r="M117" s="562"/>
      <c r="N117" s="561"/>
    </row>
    <row r="118" spans="1:14" s="556" customFormat="1" ht="19.5" x14ac:dyDescent="0.4">
      <c r="A118" s="1720" t="s">
        <v>625</v>
      </c>
      <c r="B118" s="1720"/>
      <c r="C118" s="1720"/>
      <c r="D118" s="1720"/>
      <c r="E118" s="1720"/>
      <c r="F118" s="1720"/>
      <c r="G118" s="1720"/>
      <c r="H118" s="1720"/>
      <c r="I118" s="1720"/>
      <c r="J118" s="1720"/>
      <c r="K118" s="1720"/>
      <c r="L118" s="1720"/>
      <c r="M118" s="1720"/>
      <c r="N118" s="1720"/>
    </row>
    <row r="119" spans="1:14" s="556" customFormat="1" ht="15" x14ac:dyDescent="0.2">
      <c r="A119" s="562"/>
      <c r="B119" s="562"/>
      <c r="C119" s="562"/>
      <c r="D119" s="562"/>
      <c r="E119" s="562"/>
      <c r="F119" s="563"/>
      <c r="G119" s="562"/>
      <c r="H119" s="562"/>
      <c r="I119" s="562"/>
      <c r="J119" s="562"/>
      <c r="K119" s="562"/>
      <c r="L119" s="562"/>
      <c r="M119" s="562"/>
      <c r="N119" s="561"/>
    </row>
    <row r="120" spans="1:14" s="556" customFormat="1" ht="16.5" x14ac:dyDescent="0.2">
      <c r="A120" s="560" t="s">
        <v>7</v>
      </c>
      <c r="B120" s="560"/>
      <c r="C120" s="559" t="s">
        <v>44</v>
      </c>
      <c r="D120" s="559"/>
      <c r="E120" s="559"/>
      <c r="F120" s="558"/>
      <c r="G120" s="557"/>
      <c r="H120" s="553"/>
      <c r="I120" s="553"/>
      <c r="J120" s="553"/>
      <c r="K120" s="553"/>
      <c r="L120" s="553"/>
      <c r="M120" s="553"/>
      <c r="N120" s="552"/>
    </row>
    <row r="121" spans="1:14" s="556" customFormat="1" ht="16.5" x14ac:dyDescent="0.2">
      <c r="A121" s="560" t="s">
        <v>5</v>
      </c>
      <c r="B121" s="560"/>
      <c r="C121" s="559" t="s">
        <v>139</v>
      </c>
      <c r="D121" s="559"/>
      <c r="E121" s="559"/>
      <c r="F121" s="558"/>
      <c r="G121" s="557"/>
      <c r="H121" s="553"/>
      <c r="I121" s="553"/>
      <c r="J121" s="553"/>
      <c r="K121" s="553"/>
      <c r="L121" s="553"/>
      <c r="M121" s="553"/>
      <c r="N121" s="552"/>
    </row>
    <row r="122" spans="1:14" ht="67.5" customHeight="1" x14ac:dyDescent="0.2">
      <c r="A122" s="1519" t="s">
        <v>320</v>
      </c>
      <c r="B122" s="1520" t="s">
        <v>319</v>
      </c>
      <c r="C122" s="1520" t="s">
        <v>318</v>
      </c>
      <c r="D122" s="1520" t="s">
        <v>317</v>
      </c>
      <c r="E122" s="1520" t="s">
        <v>316</v>
      </c>
      <c r="F122" s="1521" t="s">
        <v>315</v>
      </c>
      <c r="G122" s="1520" t="s">
        <v>314</v>
      </c>
      <c r="H122" s="1520" t="s">
        <v>313</v>
      </c>
      <c r="I122" s="1520" t="s">
        <v>312</v>
      </c>
      <c r="J122" s="1520" t="s">
        <v>310</v>
      </c>
      <c r="K122" s="1520" t="s">
        <v>311</v>
      </c>
      <c r="L122" s="1520" t="s">
        <v>310</v>
      </c>
      <c r="M122" s="1520" t="s">
        <v>309</v>
      </c>
      <c r="N122" s="1522" t="s">
        <v>308</v>
      </c>
    </row>
    <row r="123" spans="1:14" s="556" customFormat="1" x14ac:dyDescent="0.2">
      <c r="A123" s="604"/>
      <c r="B123" s="487"/>
      <c r="C123" s="487"/>
      <c r="D123" s="487"/>
      <c r="E123" s="487"/>
      <c r="F123" s="595"/>
      <c r="G123" s="487"/>
      <c r="H123" s="594"/>
      <c r="I123" s="594"/>
      <c r="J123" s="594"/>
      <c r="K123" s="594"/>
      <c r="L123" s="594"/>
      <c r="M123" s="594"/>
      <c r="N123" s="593"/>
    </row>
    <row r="124" spans="1:14" s="556" customFormat="1" ht="54" customHeight="1" x14ac:dyDescent="0.2">
      <c r="A124" s="1724" t="s">
        <v>323</v>
      </c>
      <c r="B124" s="1725"/>
      <c r="C124" s="1725"/>
      <c r="D124" s="1725"/>
      <c r="E124" s="1725"/>
      <c r="F124" s="1725"/>
      <c r="G124" s="1725"/>
      <c r="H124" s="1725"/>
      <c r="I124" s="1725"/>
      <c r="J124" s="1725"/>
      <c r="K124" s="1725"/>
      <c r="L124" s="1725"/>
      <c r="M124" s="1725"/>
      <c r="N124" s="1726"/>
    </row>
    <row r="125" spans="1:14" s="556" customFormat="1" x14ac:dyDescent="0.2">
      <c r="A125" s="596"/>
      <c r="B125" s="487"/>
      <c r="C125" s="487"/>
      <c r="D125" s="487"/>
      <c r="E125" s="487"/>
      <c r="F125" s="595"/>
      <c r="G125" s="487"/>
      <c r="H125" s="594"/>
      <c r="I125" s="594"/>
      <c r="J125" s="594"/>
      <c r="K125" s="594"/>
      <c r="L125" s="594"/>
      <c r="M125" s="594"/>
      <c r="N125" s="593"/>
    </row>
    <row r="126" spans="1:14" ht="26.25" customHeight="1" x14ac:dyDescent="0.2">
      <c r="A126" s="1736" t="s">
        <v>4</v>
      </c>
      <c r="B126" s="1737"/>
      <c r="C126" s="1737"/>
      <c r="D126" s="1737"/>
      <c r="E126" s="1738"/>
      <c r="F126" s="603"/>
      <c r="G126" s="1736"/>
      <c r="H126" s="1737"/>
      <c r="I126" s="1737"/>
      <c r="J126" s="1737"/>
      <c r="K126" s="1737"/>
      <c r="L126" s="1737"/>
      <c r="M126" s="1737"/>
      <c r="N126" s="1738"/>
    </row>
    <row r="127" spans="1:14" s="556" customFormat="1" ht="14.25" x14ac:dyDescent="0.2">
      <c r="A127" s="576" t="s">
        <v>305</v>
      </c>
      <c r="B127" s="602"/>
      <c r="F127" s="566"/>
      <c r="N127" s="565"/>
    </row>
    <row r="128" spans="1:14" s="556" customFormat="1" x14ac:dyDescent="0.2">
      <c r="F128" s="566"/>
      <c r="N128" s="565"/>
    </row>
    <row r="129" spans="1:14" s="556" customFormat="1" x14ac:dyDescent="0.2">
      <c r="F129" s="566"/>
      <c r="N129" s="565"/>
    </row>
    <row r="130" spans="1:14" s="556" customFormat="1" ht="18" x14ac:dyDescent="0.2">
      <c r="A130" s="572" t="s">
        <v>427</v>
      </c>
      <c r="B130" s="569"/>
      <c r="C130" s="569"/>
      <c r="D130" s="569"/>
      <c r="E130" s="569"/>
      <c r="F130" s="570"/>
      <c r="G130" s="569"/>
      <c r="H130" s="569"/>
      <c r="N130" s="565"/>
    </row>
    <row r="131" spans="1:14" s="556" customFormat="1" x14ac:dyDescent="0.2">
      <c r="A131" s="571" t="s">
        <v>428</v>
      </c>
      <c r="B131" s="569"/>
      <c r="C131" s="569"/>
      <c r="D131" s="569"/>
      <c r="E131" s="569"/>
      <c r="F131" s="570"/>
      <c r="G131" s="569"/>
      <c r="H131" s="569"/>
      <c r="N131" s="565"/>
    </row>
    <row r="132" spans="1:14" s="556" customFormat="1" x14ac:dyDescent="0.2">
      <c r="A132" s="567"/>
      <c r="B132" s="567"/>
      <c r="C132" s="567"/>
      <c r="D132" s="567"/>
      <c r="E132" s="567"/>
      <c r="F132" s="568"/>
      <c r="G132" s="567"/>
      <c r="H132" s="567"/>
      <c r="N132" s="565"/>
    </row>
    <row r="133" spans="1:14" s="556" customFormat="1" ht="19.5" x14ac:dyDescent="0.4">
      <c r="A133" s="1720" t="s">
        <v>624</v>
      </c>
      <c r="B133" s="1720"/>
      <c r="C133" s="1720"/>
      <c r="D133" s="1720"/>
      <c r="E133" s="1720"/>
      <c r="F133" s="1720"/>
      <c r="G133" s="1720"/>
      <c r="H133" s="1720"/>
      <c r="I133" s="1720"/>
      <c r="J133" s="1720"/>
      <c r="K133" s="1720"/>
      <c r="L133" s="1720"/>
      <c r="M133" s="1720"/>
      <c r="N133" s="1720"/>
    </row>
    <row r="134" spans="1:14" s="556" customFormat="1" x14ac:dyDescent="0.2">
      <c r="A134" s="564"/>
      <c r="F134" s="566"/>
      <c r="N134" s="565"/>
    </row>
    <row r="135" spans="1:14" s="556" customFormat="1" ht="19.5" x14ac:dyDescent="0.4">
      <c r="A135" s="1720" t="s">
        <v>597</v>
      </c>
      <c r="B135" s="1720"/>
      <c r="C135" s="1720"/>
      <c r="D135" s="1720"/>
      <c r="E135" s="1720"/>
      <c r="F135" s="1720"/>
      <c r="G135" s="1720"/>
      <c r="H135" s="1720"/>
      <c r="I135" s="1720"/>
      <c r="J135" s="1720"/>
      <c r="K135" s="1720"/>
      <c r="L135" s="1720"/>
      <c r="M135" s="1720"/>
      <c r="N135" s="1720"/>
    </row>
    <row r="136" spans="1:14" s="556" customFormat="1" ht="15" x14ac:dyDescent="0.2">
      <c r="A136" s="564"/>
      <c r="B136" s="562"/>
      <c r="C136" s="562"/>
      <c r="D136" s="562"/>
      <c r="E136" s="562"/>
      <c r="F136" s="563"/>
      <c r="G136" s="562"/>
      <c r="H136" s="562"/>
      <c r="I136" s="562"/>
      <c r="J136" s="562"/>
      <c r="K136" s="562"/>
      <c r="L136" s="562"/>
      <c r="M136" s="562"/>
      <c r="N136" s="561"/>
    </row>
    <row r="137" spans="1:14" s="556" customFormat="1" ht="19.5" x14ac:dyDescent="0.4">
      <c r="A137" s="1720" t="s">
        <v>625</v>
      </c>
      <c r="B137" s="1720"/>
      <c r="C137" s="1720"/>
      <c r="D137" s="1720"/>
      <c r="E137" s="1720"/>
      <c r="F137" s="1720"/>
      <c r="G137" s="1720"/>
      <c r="H137" s="1720"/>
      <c r="I137" s="1720"/>
      <c r="J137" s="1720"/>
      <c r="K137" s="1720"/>
      <c r="L137" s="1720"/>
      <c r="M137" s="1720"/>
      <c r="N137" s="1720"/>
    </row>
    <row r="138" spans="1:14" s="556" customFormat="1" ht="15" x14ac:dyDescent="0.2">
      <c r="A138" s="562"/>
      <c r="B138" s="562"/>
      <c r="C138" s="562"/>
      <c r="D138" s="562"/>
      <c r="E138" s="562"/>
      <c r="F138" s="563"/>
      <c r="G138" s="562"/>
      <c r="H138" s="562"/>
      <c r="I138" s="562"/>
      <c r="J138" s="562"/>
      <c r="K138" s="562"/>
      <c r="L138" s="562"/>
      <c r="M138" s="562"/>
      <c r="N138" s="561"/>
    </row>
    <row r="139" spans="1:14" s="556" customFormat="1" ht="16.5" x14ac:dyDescent="0.2">
      <c r="A139" s="560" t="s">
        <v>7</v>
      </c>
      <c r="B139" s="560"/>
      <c r="C139" s="559" t="s">
        <v>189</v>
      </c>
      <c r="D139" s="559"/>
      <c r="E139" s="559"/>
      <c r="F139" s="558"/>
      <c r="G139" s="557"/>
      <c r="H139" s="553"/>
      <c r="I139" s="553"/>
      <c r="J139" s="553"/>
      <c r="K139" s="553"/>
      <c r="L139" s="553"/>
      <c r="M139" s="553"/>
      <c r="N139" s="552"/>
    </row>
    <row r="140" spans="1:14" s="556" customFormat="1" ht="16.5" x14ac:dyDescent="0.2">
      <c r="A140" s="560" t="s">
        <v>5</v>
      </c>
      <c r="B140" s="560"/>
      <c r="C140" s="559" t="s">
        <v>139</v>
      </c>
      <c r="D140" s="559"/>
      <c r="E140" s="559"/>
      <c r="F140" s="558"/>
      <c r="G140" s="557"/>
      <c r="H140" s="553"/>
      <c r="I140" s="553"/>
      <c r="J140" s="553"/>
      <c r="K140" s="553"/>
      <c r="L140" s="553"/>
      <c r="M140" s="553"/>
      <c r="N140" s="552"/>
    </row>
    <row r="141" spans="1:14" ht="51.75" customHeight="1" x14ac:dyDescent="0.2">
      <c r="A141" s="1519" t="s">
        <v>320</v>
      </c>
      <c r="B141" s="1520" t="s">
        <v>319</v>
      </c>
      <c r="C141" s="1520" t="s">
        <v>318</v>
      </c>
      <c r="D141" s="1520" t="s">
        <v>317</v>
      </c>
      <c r="E141" s="1520" t="s">
        <v>316</v>
      </c>
      <c r="F141" s="1521" t="s">
        <v>315</v>
      </c>
      <c r="G141" s="1520" t="s">
        <v>314</v>
      </c>
      <c r="H141" s="1520" t="s">
        <v>313</v>
      </c>
      <c r="I141" s="1520" t="s">
        <v>312</v>
      </c>
      <c r="J141" s="1520" t="s">
        <v>310</v>
      </c>
      <c r="K141" s="1520" t="s">
        <v>311</v>
      </c>
      <c r="L141" s="1520" t="s">
        <v>310</v>
      </c>
      <c r="M141" s="1520" t="s">
        <v>309</v>
      </c>
      <c r="N141" s="1522" t="s">
        <v>308</v>
      </c>
    </row>
    <row r="142" spans="1:14" s="556" customFormat="1" x14ac:dyDescent="0.2">
      <c r="A142" s="601"/>
      <c r="B142" s="599"/>
      <c r="C142" s="599"/>
      <c r="D142" s="599"/>
      <c r="E142" s="599"/>
      <c r="F142" s="600"/>
      <c r="G142" s="599"/>
      <c r="H142" s="598"/>
      <c r="I142" s="598"/>
      <c r="J142" s="598"/>
      <c r="K142" s="598"/>
      <c r="L142" s="598"/>
      <c r="M142" s="598"/>
      <c r="N142" s="597"/>
    </row>
    <row r="143" spans="1:14" s="556" customFormat="1" ht="48.75" customHeight="1" x14ac:dyDescent="0.2">
      <c r="A143" s="1724" t="s">
        <v>323</v>
      </c>
      <c r="B143" s="1725"/>
      <c r="C143" s="1725"/>
      <c r="D143" s="1725"/>
      <c r="E143" s="1725"/>
      <c r="F143" s="1725"/>
      <c r="G143" s="1725"/>
      <c r="H143" s="1725"/>
      <c r="I143" s="1725"/>
      <c r="J143" s="1725"/>
      <c r="K143" s="1725"/>
      <c r="L143" s="1725"/>
      <c r="M143" s="1725"/>
      <c r="N143" s="1726"/>
    </row>
    <row r="144" spans="1:14" s="556" customFormat="1" x14ac:dyDescent="0.2">
      <c r="A144" s="596"/>
      <c r="B144" s="487"/>
      <c r="C144" s="487"/>
      <c r="D144" s="487"/>
      <c r="E144" s="487"/>
      <c r="F144" s="595"/>
      <c r="G144" s="487"/>
      <c r="H144" s="594"/>
      <c r="I144" s="594"/>
      <c r="J144" s="594"/>
      <c r="K144" s="594"/>
      <c r="L144" s="594"/>
      <c r="M144" s="594"/>
      <c r="N144" s="593"/>
    </row>
    <row r="145" spans="1:14" ht="36" customHeight="1" x14ac:dyDescent="0.2">
      <c r="A145" s="1736" t="s">
        <v>4</v>
      </c>
      <c r="B145" s="1737"/>
      <c r="C145" s="1737"/>
      <c r="D145" s="1737"/>
      <c r="E145" s="1738"/>
      <c r="F145" s="555"/>
      <c r="G145" s="1739"/>
      <c r="H145" s="1740"/>
      <c r="I145" s="1740"/>
      <c r="J145" s="1740"/>
      <c r="K145" s="1740"/>
      <c r="L145" s="1740"/>
      <c r="M145" s="1740"/>
      <c r="N145" s="1741"/>
    </row>
    <row r="146" spans="1:14" s="556" customFormat="1" ht="14.25" x14ac:dyDescent="0.2">
      <c r="A146" s="576" t="s">
        <v>305</v>
      </c>
      <c r="F146" s="566"/>
      <c r="N146" s="565"/>
    </row>
    <row r="147" spans="1:14" s="556" customFormat="1" x14ac:dyDescent="0.2">
      <c r="F147" s="566"/>
      <c r="N147" s="565"/>
    </row>
    <row r="148" spans="1:14" s="556" customFormat="1" x14ac:dyDescent="0.2">
      <c r="F148" s="566"/>
      <c r="N148" s="565"/>
    </row>
    <row r="149" spans="1:14" s="556" customFormat="1" ht="18" customHeight="1" x14ac:dyDescent="0.2">
      <c r="A149" s="572" t="s">
        <v>427</v>
      </c>
      <c r="B149" s="569"/>
      <c r="C149" s="569"/>
      <c r="D149" s="569"/>
      <c r="E149" s="569"/>
      <c r="F149" s="570"/>
      <c r="G149" s="569"/>
      <c r="H149" s="569"/>
      <c r="N149" s="565"/>
    </row>
    <row r="150" spans="1:14" s="556" customFormat="1" ht="18" customHeight="1" x14ac:dyDescent="0.2">
      <c r="A150" s="571" t="s">
        <v>428</v>
      </c>
      <c r="B150" s="569"/>
      <c r="C150" s="569"/>
      <c r="D150" s="569"/>
      <c r="E150" s="569"/>
      <c r="F150" s="570"/>
      <c r="G150" s="569"/>
      <c r="H150" s="569"/>
      <c r="N150" s="565"/>
    </row>
    <row r="151" spans="1:14" s="556" customFormat="1" ht="18" customHeight="1" x14ac:dyDescent="0.2">
      <c r="A151" s="567"/>
      <c r="B151" s="567"/>
      <c r="C151" s="567"/>
      <c r="D151" s="567"/>
      <c r="E151" s="567"/>
      <c r="F151" s="568"/>
      <c r="G151" s="567"/>
      <c r="H151" s="567"/>
      <c r="N151" s="565"/>
    </row>
    <row r="152" spans="1:14" s="556" customFormat="1" ht="18" customHeight="1" x14ac:dyDescent="0.4">
      <c r="A152" s="1720" t="s">
        <v>624</v>
      </c>
      <c r="B152" s="1720"/>
      <c r="C152" s="1720"/>
      <c r="D152" s="1720"/>
      <c r="E152" s="1720"/>
      <c r="F152" s="1720"/>
      <c r="G152" s="1720"/>
      <c r="H152" s="1720"/>
      <c r="I152" s="1720"/>
      <c r="J152" s="1720"/>
      <c r="K152" s="1720"/>
      <c r="L152" s="1720"/>
      <c r="M152" s="1720"/>
      <c r="N152" s="1720"/>
    </row>
    <row r="153" spans="1:14" s="556" customFormat="1" ht="18" customHeight="1" x14ac:dyDescent="0.2">
      <c r="A153" s="564"/>
      <c r="F153" s="566"/>
      <c r="N153" s="565"/>
    </row>
    <row r="154" spans="1:14" s="556" customFormat="1" ht="18" customHeight="1" x14ac:dyDescent="0.4">
      <c r="A154" s="1720" t="s">
        <v>597</v>
      </c>
      <c r="B154" s="1720"/>
      <c r="C154" s="1720"/>
      <c r="D154" s="1720"/>
      <c r="E154" s="1720"/>
      <c r="F154" s="1720"/>
      <c r="G154" s="1720"/>
      <c r="H154" s="1720"/>
      <c r="I154" s="1720"/>
      <c r="J154" s="1720"/>
      <c r="K154" s="1720"/>
      <c r="L154" s="1720"/>
      <c r="M154" s="1720"/>
      <c r="N154" s="1720"/>
    </row>
    <row r="155" spans="1:14" s="556" customFormat="1" ht="18" customHeight="1" x14ac:dyDescent="0.2">
      <c r="A155" s="564"/>
      <c r="B155" s="562"/>
      <c r="C155" s="562"/>
      <c r="D155" s="562"/>
      <c r="E155" s="562"/>
      <c r="F155" s="563"/>
      <c r="G155" s="562"/>
      <c r="H155" s="562"/>
      <c r="I155" s="562"/>
      <c r="J155" s="562"/>
      <c r="K155" s="562"/>
      <c r="L155" s="562"/>
      <c r="M155" s="562"/>
      <c r="N155" s="561"/>
    </row>
    <row r="156" spans="1:14" s="556" customFormat="1" ht="18" customHeight="1" x14ac:dyDescent="0.4">
      <c r="A156" s="1720" t="s">
        <v>625</v>
      </c>
      <c r="B156" s="1720"/>
      <c r="C156" s="1720"/>
      <c r="D156" s="1720"/>
      <c r="E156" s="1720"/>
      <c r="F156" s="1720"/>
      <c r="G156" s="1720"/>
      <c r="H156" s="1720"/>
      <c r="I156" s="1720"/>
      <c r="J156" s="1720"/>
      <c r="K156" s="1720"/>
      <c r="L156" s="1720"/>
      <c r="M156" s="1720"/>
      <c r="N156" s="1720"/>
    </row>
    <row r="157" spans="1:14" s="556" customFormat="1" ht="18" customHeight="1" x14ac:dyDescent="0.2">
      <c r="A157" s="562"/>
      <c r="B157" s="562"/>
      <c r="C157" s="562"/>
      <c r="D157" s="562"/>
      <c r="E157" s="562"/>
      <c r="F157" s="563"/>
      <c r="G157" s="562"/>
      <c r="H157" s="562"/>
      <c r="I157" s="562"/>
      <c r="J157" s="562"/>
      <c r="K157" s="562"/>
      <c r="L157" s="562"/>
      <c r="M157" s="562"/>
      <c r="N157" s="561"/>
    </row>
    <row r="158" spans="1:14" s="556" customFormat="1" ht="18" customHeight="1" x14ac:dyDescent="0.2">
      <c r="A158" s="560" t="s">
        <v>7</v>
      </c>
      <c r="B158" s="560"/>
      <c r="C158" s="559" t="s">
        <v>324</v>
      </c>
      <c r="D158" s="559"/>
      <c r="E158" s="559"/>
      <c r="F158" s="558"/>
      <c r="G158" s="557"/>
      <c r="H158" s="553"/>
      <c r="I158" s="553"/>
      <c r="J158" s="553"/>
      <c r="K158" s="553"/>
      <c r="L158" s="553"/>
      <c r="M158" s="553"/>
      <c r="N158" s="552"/>
    </row>
    <row r="159" spans="1:14" s="556" customFormat="1" ht="18" customHeight="1" x14ac:dyDescent="0.2">
      <c r="A159" s="560" t="s">
        <v>5</v>
      </c>
      <c r="B159" s="560"/>
      <c r="C159" s="559" t="s">
        <v>139</v>
      </c>
      <c r="D159" s="559"/>
      <c r="E159" s="559"/>
      <c r="F159" s="558"/>
      <c r="G159" s="557"/>
      <c r="H159" s="553"/>
      <c r="I159" s="553"/>
      <c r="J159" s="553"/>
      <c r="K159" s="553"/>
      <c r="L159" s="553"/>
      <c r="M159" s="553"/>
      <c r="N159" s="552"/>
    </row>
    <row r="160" spans="1:14" ht="55.5" customHeight="1" x14ac:dyDescent="0.2">
      <c r="A160" s="1519" t="s">
        <v>320</v>
      </c>
      <c r="B160" s="1520" t="s">
        <v>319</v>
      </c>
      <c r="C160" s="1520" t="s">
        <v>318</v>
      </c>
      <c r="D160" s="1520" t="s">
        <v>317</v>
      </c>
      <c r="E160" s="1520" t="s">
        <v>316</v>
      </c>
      <c r="F160" s="1521" t="s">
        <v>315</v>
      </c>
      <c r="G160" s="1520" t="s">
        <v>314</v>
      </c>
      <c r="H160" s="1520" t="s">
        <v>313</v>
      </c>
      <c r="I160" s="1520" t="s">
        <v>312</v>
      </c>
      <c r="J160" s="1520" t="s">
        <v>310</v>
      </c>
      <c r="K160" s="1520" t="s">
        <v>311</v>
      </c>
      <c r="L160" s="1520" t="s">
        <v>310</v>
      </c>
      <c r="M160" s="1520" t="s">
        <v>309</v>
      </c>
      <c r="N160" s="1522" t="s">
        <v>308</v>
      </c>
    </row>
    <row r="161" spans="1:14" s="556" customFormat="1" ht="27.95" customHeight="1" x14ac:dyDescent="0.2">
      <c r="A161" s="592"/>
      <c r="B161" s="588"/>
      <c r="C161" s="588"/>
      <c r="D161" s="591"/>
      <c r="E161" s="588"/>
      <c r="F161" s="590"/>
      <c r="G161" s="589"/>
      <c r="H161" s="588"/>
      <c r="I161" s="588"/>
      <c r="J161" s="586"/>
      <c r="K161" s="587"/>
      <c r="L161" s="586"/>
      <c r="M161" s="585"/>
      <c r="N161" s="584"/>
    </row>
    <row r="162" spans="1:14" s="556" customFormat="1" ht="42.75" customHeight="1" x14ac:dyDescent="0.2">
      <c r="A162" s="1733" t="s">
        <v>323</v>
      </c>
      <c r="B162" s="1734"/>
      <c r="C162" s="1734"/>
      <c r="D162" s="1734"/>
      <c r="E162" s="1734"/>
      <c r="F162" s="1734"/>
      <c r="G162" s="1734"/>
      <c r="H162" s="1734"/>
      <c r="I162" s="1734"/>
      <c r="J162" s="1734"/>
      <c r="K162" s="1734"/>
      <c r="L162" s="1734"/>
      <c r="M162" s="1734"/>
      <c r="N162" s="1735"/>
    </row>
    <row r="163" spans="1:14" s="556" customFormat="1" ht="27.95" customHeight="1" x14ac:dyDescent="0.2">
      <c r="A163" s="583"/>
      <c r="B163" s="581"/>
      <c r="C163" s="581"/>
      <c r="D163" s="581"/>
      <c r="E163" s="581"/>
      <c r="F163" s="582"/>
      <c r="G163" s="581"/>
      <c r="H163" s="581"/>
      <c r="I163" s="581"/>
      <c r="J163" s="581"/>
      <c r="K163" s="581"/>
      <c r="L163" s="581"/>
      <c r="M163" s="581"/>
      <c r="N163" s="580"/>
    </row>
    <row r="164" spans="1:14" ht="31.5" customHeight="1" x14ac:dyDescent="0.2">
      <c r="A164" s="1736" t="s">
        <v>322</v>
      </c>
      <c r="B164" s="1737"/>
      <c r="C164" s="1737"/>
      <c r="D164" s="1737"/>
      <c r="E164" s="1738"/>
      <c r="F164" s="579"/>
      <c r="G164" s="1721"/>
      <c r="H164" s="1722"/>
      <c r="I164" s="1722"/>
      <c r="J164" s="1722"/>
      <c r="K164" s="1722"/>
      <c r="L164" s="1722"/>
      <c r="M164" s="1722"/>
      <c r="N164" s="1723"/>
    </row>
    <row r="165" spans="1:14" s="556" customFormat="1" ht="21.95" customHeight="1" x14ac:dyDescent="0.2">
      <c r="A165" s="576" t="s">
        <v>305</v>
      </c>
      <c r="B165" s="554"/>
      <c r="C165" s="554"/>
      <c r="D165" s="554"/>
      <c r="E165" s="554"/>
      <c r="F165" s="575"/>
      <c r="G165" s="554"/>
      <c r="H165" s="135"/>
      <c r="I165" s="553"/>
      <c r="J165" s="553"/>
      <c r="K165" s="553"/>
      <c r="L165" s="553"/>
      <c r="M165" s="553"/>
      <c r="N165" s="552"/>
    </row>
  </sheetData>
  <mergeCells count="46">
    <mergeCell ref="A20:E20"/>
    <mergeCell ref="G20:N20"/>
    <mergeCell ref="A4:N4"/>
    <mergeCell ref="A6:N6"/>
    <mergeCell ref="A8:N8"/>
    <mergeCell ref="A152:N152"/>
    <mergeCell ref="A105:N105"/>
    <mergeCell ref="A107:E107"/>
    <mergeCell ref="G107:N107"/>
    <mergeCell ref="A135:N135"/>
    <mergeCell ref="A143:N143"/>
    <mergeCell ref="A114:N114"/>
    <mergeCell ref="A116:N116"/>
    <mergeCell ref="A118:N118"/>
    <mergeCell ref="A162:N162"/>
    <mergeCell ref="A164:E164"/>
    <mergeCell ref="A62:E62"/>
    <mergeCell ref="A145:E145"/>
    <mergeCell ref="G145:N145"/>
    <mergeCell ref="G62:N62"/>
    <mergeCell ref="A95:N95"/>
    <mergeCell ref="A97:N97"/>
    <mergeCell ref="A124:N124"/>
    <mergeCell ref="A126:E126"/>
    <mergeCell ref="G126:N126"/>
    <mergeCell ref="A133:N133"/>
    <mergeCell ref="A85:E85"/>
    <mergeCell ref="A137:N137"/>
    <mergeCell ref="A71:N71"/>
    <mergeCell ref="A73:N73"/>
    <mergeCell ref="A99:N99"/>
    <mergeCell ref="G164:N164"/>
    <mergeCell ref="A30:N30"/>
    <mergeCell ref="A32:N32"/>
    <mergeCell ref="A34:N34"/>
    <mergeCell ref="A40:N40"/>
    <mergeCell ref="A154:N154"/>
    <mergeCell ref="A156:N156"/>
    <mergeCell ref="A60:N60"/>
    <mergeCell ref="A50:N50"/>
    <mergeCell ref="A52:N52"/>
    <mergeCell ref="A54:N54"/>
    <mergeCell ref="A69:N69"/>
    <mergeCell ref="A42:E42"/>
    <mergeCell ref="G42:N42"/>
    <mergeCell ref="G85:N85"/>
  </mergeCells>
  <printOptions horizontalCentered="1"/>
  <pageMargins left="0.23622047244094491" right="0.23622047244094491" top="0.74803149606299213" bottom="0.74803149606299213" header="0.31496062992125984" footer="0.31496062992125984"/>
  <pageSetup paperSize="9" scale="45" orientation="landscape" r:id="rId1"/>
  <rowBreaks count="7" manualBreakCount="7">
    <brk id="23" max="13" man="1"/>
    <brk id="43" max="16383" man="1"/>
    <brk id="63" max="16383" man="1"/>
    <brk id="90" max="13" man="1"/>
    <brk id="109" max="16383" man="1"/>
    <brk id="129" max="13" man="1"/>
    <brk id="148"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711"/>
  <sheetViews>
    <sheetView view="pageBreakPreview" zoomScale="60" zoomScaleNormal="66" workbookViewId="0">
      <selection activeCell="F15" sqref="F15"/>
    </sheetView>
  </sheetViews>
  <sheetFormatPr baseColWidth="10" defaultRowHeight="12.75" x14ac:dyDescent="0.2"/>
  <cols>
    <col min="1" max="1" width="53" customWidth="1"/>
    <col min="2" max="2" width="17" customWidth="1"/>
    <col min="3" max="3" width="21.7109375" customWidth="1"/>
    <col min="4" max="4" width="22.5703125" customWidth="1"/>
    <col min="5" max="5" width="16.7109375" customWidth="1"/>
    <col min="6" max="6" width="38.42578125" customWidth="1"/>
    <col min="7" max="7" width="26.5703125" customWidth="1"/>
    <col min="8" max="8" width="25.28515625" customWidth="1"/>
    <col min="9" max="9" width="25.140625" customWidth="1"/>
    <col min="10" max="10" width="30.85546875" customWidth="1"/>
  </cols>
  <sheetData>
    <row r="1" spans="1:10" ht="15.75" x14ac:dyDescent="0.2">
      <c r="A1" s="1745" t="s">
        <v>1854</v>
      </c>
      <c r="B1" s="1745"/>
      <c r="C1" s="713"/>
      <c r="D1" s="625"/>
      <c r="E1" s="624"/>
      <c r="F1" s="713"/>
      <c r="G1" s="713"/>
      <c r="H1" s="714"/>
      <c r="I1" s="714"/>
      <c r="J1" s="715"/>
    </row>
    <row r="2" spans="1:10" ht="15.75" x14ac:dyDescent="0.2">
      <c r="A2" s="1746" t="s">
        <v>434</v>
      </c>
      <c r="B2" s="1746"/>
      <c r="C2" s="716"/>
      <c r="D2" s="716"/>
      <c r="E2" s="624"/>
      <c r="F2" s="713"/>
      <c r="G2" s="713"/>
      <c r="H2" s="714"/>
      <c r="I2" s="714"/>
      <c r="J2" s="715"/>
    </row>
    <row r="3" spans="1:10" ht="18" x14ac:dyDescent="0.25">
      <c r="A3" s="1747" t="s">
        <v>626</v>
      </c>
      <c r="B3" s="1747"/>
      <c r="C3" s="1747"/>
      <c r="D3" s="1747"/>
      <c r="E3" s="1747"/>
      <c r="F3" s="1747"/>
      <c r="G3" s="1747"/>
      <c r="H3" s="1747"/>
      <c r="I3" s="1747"/>
      <c r="J3" s="1747"/>
    </row>
    <row r="4" spans="1:10" ht="15.75" x14ac:dyDescent="0.2">
      <c r="A4" s="717"/>
      <c r="B4" s="713"/>
      <c r="C4" s="713"/>
      <c r="D4" s="625"/>
      <c r="E4" s="624"/>
      <c r="F4" s="713"/>
      <c r="G4" s="713"/>
      <c r="H4" s="714"/>
      <c r="I4" s="714"/>
      <c r="J4" s="715"/>
    </row>
    <row r="5" spans="1:10" ht="18" x14ac:dyDescent="0.25">
      <c r="A5" s="1747" t="s">
        <v>627</v>
      </c>
      <c r="B5" s="1747"/>
      <c r="C5" s="1747"/>
      <c r="D5" s="1747"/>
      <c r="E5" s="1747"/>
      <c r="F5" s="1747"/>
      <c r="G5" s="1747"/>
      <c r="H5" s="1747"/>
      <c r="I5" s="1747"/>
      <c r="J5" s="1747"/>
    </row>
    <row r="6" spans="1:10" ht="18" x14ac:dyDescent="0.25">
      <c r="A6" s="718"/>
      <c r="B6" s="719"/>
      <c r="C6" s="719"/>
      <c r="D6" s="719"/>
      <c r="E6" s="720"/>
      <c r="F6" s="719"/>
      <c r="G6" s="719"/>
      <c r="H6" s="719"/>
      <c r="I6" s="719"/>
      <c r="J6" s="721"/>
    </row>
    <row r="7" spans="1:10" ht="18" x14ac:dyDescent="0.2">
      <c r="A7" s="1748" t="s">
        <v>628</v>
      </c>
      <c r="B7" s="1748"/>
      <c r="C7" s="1748"/>
      <c r="D7" s="1748"/>
      <c r="E7" s="1748"/>
      <c r="F7" s="1748"/>
      <c r="G7" s="1748"/>
      <c r="H7" s="1748"/>
      <c r="I7" s="1748"/>
      <c r="J7" s="1748"/>
    </row>
    <row r="8" spans="1:10" ht="15.75" x14ac:dyDescent="0.2">
      <c r="A8" s="717"/>
      <c r="B8" s="716"/>
      <c r="C8" s="716"/>
      <c r="D8" s="623"/>
      <c r="E8" s="622"/>
      <c r="F8" s="716"/>
      <c r="G8" s="716"/>
      <c r="H8" s="714"/>
      <c r="I8" s="714"/>
      <c r="J8" s="715"/>
    </row>
    <row r="9" spans="1:10" ht="19.5" x14ac:dyDescent="0.2">
      <c r="A9" s="723" t="s">
        <v>426</v>
      </c>
      <c r="B9" s="724" t="s">
        <v>77</v>
      </c>
      <c r="C9" s="714"/>
      <c r="D9" s="621"/>
      <c r="E9" s="620"/>
      <c r="F9" s="725"/>
      <c r="G9" s="725"/>
      <c r="H9" s="714"/>
      <c r="I9" s="714"/>
      <c r="J9" s="715"/>
    </row>
    <row r="10" spans="1:10" x14ac:dyDescent="0.2">
      <c r="A10" s="723" t="s">
        <v>5</v>
      </c>
      <c r="B10" s="726" t="s">
        <v>139</v>
      </c>
      <c r="C10" s="714"/>
      <c r="D10" s="619"/>
      <c r="E10" s="618"/>
      <c r="F10" s="727"/>
      <c r="G10" s="727"/>
      <c r="H10" s="714"/>
      <c r="I10" s="714"/>
      <c r="J10" s="715"/>
    </row>
    <row r="11" spans="1:10" ht="50.25" customHeight="1" x14ac:dyDescent="0.2">
      <c r="A11" s="1528" t="s">
        <v>341</v>
      </c>
      <c r="B11" s="1528" t="s">
        <v>318</v>
      </c>
      <c r="C11" s="1528" t="s">
        <v>317</v>
      </c>
      <c r="D11" s="1529" t="s">
        <v>316</v>
      </c>
      <c r="E11" s="1530" t="s">
        <v>1</v>
      </c>
      <c r="F11" s="1528" t="s">
        <v>340</v>
      </c>
      <c r="G11" s="1528" t="s">
        <v>435</v>
      </c>
      <c r="H11" s="1528" t="s">
        <v>314</v>
      </c>
      <c r="I11" s="1528" t="s">
        <v>309</v>
      </c>
      <c r="J11" s="1528" t="s">
        <v>339</v>
      </c>
    </row>
    <row r="12" spans="1:10" ht="15" x14ac:dyDescent="0.2">
      <c r="A12" s="728">
        <v>2019</v>
      </c>
      <c r="B12" s="1749"/>
      <c r="C12" s="1750"/>
      <c r="D12" s="1750"/>
      <c r="E12" s="1750"/>
      <c r="F12" s="1750"/>
      <c r="G12" s="1750"/>
      <c r="H12" s="1750"/>
      <c r="I12" s="1750"/>
      <c r="J12" s="1751"/>
    </row>
    <row r="13" spans="1:10" ht="48" x14ac:dyDescent="0.2">
      <c r="A13" s="657" t="s">
        <v>681</v>
      </c>
      <c r="B13" s="627" t="s">
        <v>345</v>
      </c>
      <c r="C13" s="627" t="s">
        <v>400</v>
      </c>
      <c r="D13" s="627" t="s">
        <v>682</v>
      </c>
      <c r="E13" s="628">
        <v>92316.12</v>
      </c>
      <c r="F13" s="632" t="s">
        <v>683</v>
      </c>
      <c r="G13" s="627" t="s">
        <v>447</v>
      </c>
      <c r="H13" s="651">
        <v>43804</v>
      </c>
      <c r="I13" s="651">
        <v>44020</v>
      </c>
      <c r="J13" s="632" t="s">
        <v>385</v>
      </c>
    </row>
    <row r="14" spans="1:10" ht="36" x14ac:dyDescent="0.2">
      <c r="A14" s="657" t="s">
        <v>684</v>
      </c>
      <c r="B14" s="627" t="s">
        <v>362</v>
      </c>
      <c r="C14" s="627" t="s">
        <v>400</v>
      </c>
      <c r="D14" s="627" t="s">
        <v>685</v>
      </c>
      <c r="E14" s="628">
        <v>341831.8</v>
      </c>
      <c r="F14" s="632" t="s">
        <v>686</v>
      </c>
      <c r="G14" s="627" t="s">
        <v>447</v>
      </c>
      <c r="H14" s="651">
        <v>43511</v>
      </c>
      <c r="I14" s="651">
        <v>43875</v>
      </c>
      <c r="J14" s="632" t="s">
        <v>385</v>
      </c>
    </row>
    <row r="15" spans="1:10" ht="36" x14ac:dyDescent="0.2">
      <c r="A15" s="657" t="s">
        <v>687</v>
      </c>
      <c r="B15" s="627" t="s">
        <v>362</v>
      </c>
      <c r="C15" s="627" t="s">
        <v>400</v>
      </c>
      <c r="D15" s="627" t="s">
        <v>688</v>
      </c>
      <c r="E15" s="628">
        <v>46890</v>
      </c>
      <c r="F15" s="632" t="s">
        <v>689</v>
      </c>
      <c r="G15" s="627" t="s">
        <v>447</v>
      </c>
      <c r="H15" s="651">
        <v>43530</v>
      </c>
      <c r="I15" s="651">
        <v>43616</v>
      </c>
      <c r="J15" s="632" t="s">
        <v>385</v>
      </c>
    </row>
    <row r="16" spans="1:10" ht="39" customHeight="1" x14ac:dyDescent="0.2">
      <c r="A16" s="657" t="s">
        <v>464</v>
      </c>
      <c r="B16" s="627" t="s">
        <v>362</v>
      </c>
      <c r="C16" s="627" t="s">
        <v>400</v>
      </c>
      <c r="D16" s="627" t="s">
        <v>465</v>
      </c>
      <c r="E16" s="628">
        <v>422390.65</v>
      </c>
      <c r="F16" s="632" t="s">
        <v>690</v>
      </c>
      <c r="G16" s="627" t="s">
        <v>447</v>
      </c>
      <c r="H16" s="651">
        <v>43570</v>
      </c>
      <c r="I16" s="651">
        <v>43936</v>
      </c>
      <c r="J16" s="632" t="s">
        <v>385</v>
      </c>
    </row>
    <row r="17" spans="1:10" ht="24" x14ac:dyDescent="0.2">
      <c r="A17" s="657" t="s">
        <v>691</v>
      </c>
      <c r="B17" s="627" t="s">
        <v>337</v>
      </c>
      <c r="C17" s="627" t="s">
        <v>400</v>
      </c>
      <c r="D17" s="627" t="s">
        <v>470</v>
      </c>
      <c r="E17" s="628">
        <v>194700</v>
      </c>
      <c r="F17" s="632" t="s">
        <v>692</v>
      </c>
      <c r="G17" s="627" t="s">
        <v>447</v>
      </c>
      <c r="H17" s="651">
        <v>43578</v>
      </c>
      <c r="I17" s="651">
        <v>43944</v>
      </c>
      <c r="J17" s="632" t="s">
        <v>385</v>
      </c>
    </row>
    <row r="18" spans="1:10" ht="36" x14ac:dyDescent="0.2">
      <c r="A18" s="657" t="s">
        <v>471</v>
      </c>
      <c r="B18" s="627" t="s">
        <v>362</v>
      </c>
      <c r="C18" s="627" t="s">
        <v>400</v>
      </c>
      <c r="D18" s="627" t="s">
        <v>472</v>
      </c>
      <c r="E18" s="628">
        <v>57653</v>
      </c>
      <c r="F18" s="632" t="s">
        <v>693</v>
      </c>
      <c r="G18" s="627" t="s">
        <v>1133</v>
      </c>
      <c r="H18" s="651">
        <v>43588</v>
      </c>
      <c r="I18" s="651">
        <v>44319</v>
      </c>
      <c r="J18" s="632" t="s">
        <v>385</v>
      </c>
    </row>
    <row r="19" spans="1:10" ht="48" x14ac:dyDescent="0.2">
      <c r="A19" s="657" t="s">
        <v>694</v>
      </c>
      <c r="B19" s="627" t="s">
        <v>695</v>
      </c>
      <c r="C19" s="627" t="s">
        <v>400</v>
      </c>
      <c r="D19" s="627" t="s">
        <v>696</v>
      </c>
      <c r="E19" s="628">
        <v>13705400</v>
      </c>
      <c r="F19" s="632" t="s">
        <v>697</v>
      </c>
      <c r="G19" s="627" t="s">
        <v>1133</v>
      </c>
      <c r="H19" s="651">
        <v>43622</v>
      </c>
      <c r="I19" s="651" t="s">
        <v>385</v>
      </c>
      <c r="J19" s="632" t="s">
        <v>698</v>
      </c>
    </row>
    <row r="20" spans="1:10" ht="36" x14ac:dyDescent="0.2">
      <c r="A20" s="657" t="s">
        <v>699</v>
      </c>
      <c r="B20" s="627" t="s">
        <v>695</v>
      </c>
      <c r="C20" s="627" t="s">
        <v>400</v>
      </c>
      <c r="D20" s="627" t="s">
        <v>700</v>
      </c>
      <c r="E20" s="628">
        <v>19540820</v>
      </c>
      <c r="F20" s="632" t="s">
        <v>697</v>
      </c>
      <c r="G20" s="627" t="s">
        <v>1133</v>
      </c>
      <c r="H20" s="651">
        <v>43759</v>
      </c>
      <c r="I20" s="651" t="s">
        <v>385</v>
      </c>
      <c r="J20" s="632" t="s">
        <v>698</v>
      </c>
    </row>
    <row r="21" spans="1:10" ht="36" x14ac:dyDescent="0.2">
      <c r="A21" s="657" t="s">
        <v>701</v>
      </c>
      <c r="B21" s="627" t="s">
        <v>695</v>
      </c>
      <c r="C21" s="627" t="s">
        <v>400</v>
      </c>
      <c r="D21" s="627" t="s">
        <v>702</v>
      </c>
      <c r="E21" s="628">
        <v>23697625</v>
      </c>
      <c r="F21" s="632" t="s">
        <v>703</v>
      </c>
      <c r="G21" s="627" t="s">
        <v>1855</v>
      </c>
      <c r="H21" s="651">
        <v>43805</v>
      </c>
      <c r="I21" s="651" t="s">
        <v>385</v>
      </c>
      <c r="J21" s="632" t="s">
        <v>698</v>
      </c>
    </row>
    <row r="22" spans="1:10" ht="24" x14ac:dyDescent="0.2">
      <c r="A22" s="657" t="s">
        <v>704</v>
      </c>
      <c r="B22" s="627" t="s">
        <v>695</v>
      </c>
      <c r="C22" s="627" t="s">
        <v>400</v>
      </c>
      <c r="D22" s="627" t="s">
        <v>705</v>
      </c>
      <c r="E22" s="628">
        <v>3710884.72</v>
      </c>
      <c r="F22" s="632" t="s">
        <v>706</v>
      </c>
      <c r="G22" s="627" t="s">
        <v>1133</v>
      </c>
      <c r="H22" s="651">
        <v>43830</v>
      </c>
      <c r="I22" s="651">
        <v>44926</v>
      </c>
      <c r="J22" s="632" t="s">
        <v>385</v>
      </c>
    </row>
    <row r="23" spans="1:10" ht="36" x14ac:dyDescent="0.2">
      <c r="A23" s="657" t="s">
        <v>707</v>
      </c>
      <c r="B23" s="627" t="s">
        <v>345</v>
      </c>
      <c r="C23" s="627" t="s">
        <v>400</v>
      </c>
      <c r="D23" s="627" t="s">
        <v>708</v>
      </c>
      <c r="E23" s="628">
        <v>1287000</v>
      </c>
      <c r="F23" s="632" t="s">
        <v>709</v>
      </c>
      <c r="G23" s="627" t="s">
        <v>1133</v>
      </c>
      <c r="H23" s="651">
        <v>43592</v>
      </c>
      <c r="I23" s="651">
        <v>44728</v>
      </c>
      <c r="J23" s="632" t="s">
        <v>385</v>
      </c>
    </row>
    <row r="24" spans="1:10" ht="24" x14ac:dyDescent="0.2">
      <c r="A24" s="657" t="s">
        <v>710</v>
      </c>
      <c r="B24" s="627" t="s">
        <v>337</v>
      </c>
      <c r="C24" s="627" t="s">
        <v>400</v>
      </c>
      <c r="D24" s="627" t="s">
        <v>711</v>
      </c>
      <c r="E24" s="628">
        <v>724582.42</v>
      </c>
      <c r="F24" s="632" t="s">
        <v>712</v>
      </c>
      <c r="G24" s="627" t="s">
        <v>447</v>
      </c>
      <c r="H24" s="651">
        <v>43595</v>
      </c>
      <c r="I24" s="651">
        <v>43960</v>
      </c>
      <c r="J24" s="632" t="s">
        <v>385</v>
      </c>
    </row>
    <row r="25" spans="1:10" ht="36" x14ac:dyDescent="0.2">
      <c r="A25" s="657" t="s">
        <v>467</v>
      </c>
      <c r="B25" s="627" t="s">
        <v>362</v>
      </c>
      <c r="C25" s="627" t="s">
        <v>400</v>
      </c>
      <c r="D25" s="627" t="s">
        <v>713</v>
      </c>
      <c r="E25" s="628">
        <v>250000</v>
      </c>
      <c r="F25" s="632" t="s">
        <v>714</v>
      </c>
      <c r="G25" s="627" t="s">
        <v>447</v>
      </c>
      <c r="H25" s="651">
        <v>43603</v>
      </c>
      <c r="I25" s="651">
        <v>43653</v>
      </c>
      <c r="J25" s="632" t="s">
        <v>385</v>
      </c>
    </row>
    <row r="26" spans="1:10" ht="36" x14ac:dyDescent="0.2">
      <c r="A26" s="657" t="s">
        <v>715</v>
      </c>
      <c r="B26" s="627" t="s">
        <v>362</v>
      </c>
      <c r="C26" s="627" t="s">
        <v>400</v>
      </c>
      <c r="D26" s="627" t="s">
        <v>716</v>
      </c>
      <c r="E26" s="628">
        <v>52200</v>
      </c>
      <c r="F26" s="632" t="s">
        <v>690</v>
      </c>
      <c r="G26" s="627" t="s">
        <v>447</v>
      </c>
      <c r="H26" s="651">
        <v>43605</v>
      </c>
      <c r="I26" s="651">
        <v>43975</v>
      </c>
      <c r="J26" s="632" t="s">
        <v>385</v>
      </c>
    </row>
    <row r="27" spans="1:10" ht="24" x14ac:dyDescent="0.2">
      <c r="A27" s="657" t="s">
        <v>717</v>
      </c>
      <c r="B27" s="627" t="s">
        <v>345</v>
      </c>
      <c r="C27" s="627" t="s">
        <v>400</v>
      </c>
      <c r="D27" s="627" t="s">
        <v>718</v>
      </c>
      <c r="E27" s="628">
        <v>1486872.24</v>
      </c>
      <c r="F27" s="632" t="s">
        <v>719</v>
      </c>
      <c r="G27" s="627" t="s">
        <v>1133</v>
      </c>
      <c r="H27" s="651">
        <v>43609</v>
      </c>
      <c r="I27" s="651">
        <v>44341</v>
      </c>
      <c r="J27" s="632" t="s">
        <v>385</v>
      </c>
    </row>
    <row r="28" spans="1:10" ht="24" x14ac:dyDescent="0.2">
      <c r="A28" s="657" t="s">
        <v>720</v>
      </c>
      <c r="B28" s="627" t="s">
        <v>362</v>
      </c>
      <c r="C28" s="627" t="s">
        <v>400</v>
      </c>
      <c r="D28" s="627" t="s">
        <v>721</v>
      </c>
      <c r="E28" s="628">
        <v>66237</v>
      </c>
      <c r="F28" s="632" t="s">
        <v>722</v>
      </c>
      <c r="G28" s="627" t="s">
        <v>447</v>
      </c>
      <c r="H28" s="651">
        <v>43614</v>
      </c>
      <c r="I28" s="651">
        <v>43641</v>
      </c>
      <c r="J28" s="632" t="s">
        <v>385</v>
      </c>
    </row>
    <row r="29" spans="1:10" ht="48" x14ac:dyDescent="0.2">
      <c r="A29" s="657" t="s">
        <v>723</v>
      </c>
      <c r="B29" s="627" t="s">
        <v>362</v>
      </c>
      <c r="C29" s="627" t="s">
        <v>400</v>
      </c>
      <c r="D29" s="627" t="s">
        <v>724</v>
      </c>
      <c r="E29" s="628">
        <v>60237</v>
      </c>
      <c r="F29" s="632" t="s">
        <v>722</v>
      </c>
      <c r="G29" s="627" t="s">
        <v>1133</v>
      </c>
      <c r="H29" s="651">
        <v>43615</v>
      </c>
      <c r="I29" s="651" t="s">
        <v>385</v>
      </c>
      <c r="J29" s="632" t="s">
        <v>725</v>
      </c>
    </row>
    <row r="30" spans="1:10" ht="51" customHeight="1" x14ac:dyDescent="0.2">
      <c r="A30" s="657" t="s">
        <v>726</v>
      </c>
      <c r="B30" s="627" t="s">
        <v>345</v>
      </c>
      <c r="C30" s="627" t="s">
        <v>400</v>
      </c>
      <c r="D30" s="627" t="s">
        <v>727</v>
      </c>
      <c r="E30" s="628">
        <v>315500</v>
      </c>
      <c r="F30" s="632" t="s">
        <v>728</v>
      </c>
      <c r="G30" s="627" t="s">
        <v>447</v>
      </c>
      <c r="H30" s="651">
        <v>43616</v>
      </c>
      <c r="I30" s="651">
        <v>43981</v>
      </c>
      <c r="J30" s="632" t="s">
        <v>385</v>
      </c>
    </row>
    <row r="31" spans="1:10" ht="46.5" customHeight="1" x14ac:dyDescent="0.2">
      <c r="A31" s="657" t="s">
        <v>729</v>
      </c>
      <c r="B31" s="627" t="s">
        <v>345</v>
      </c>
      <c r="C31" s="627" t="s">
        <v>400</v>
      </c>
      <c r="D31" s="627" t="s">
        <v>727</v>
      </c>
      <c r="E31" s="628">
        <v>512900</v>
      </c>
      <c r="F31" s="632" t="s">
        <v>728</v>
      </c>
      <c r="G31" s="627" t="s">
        <v>447</v>
      </c>
      <c r="H31" s="651">
        <v>43615</v>
      </c>
      <c r="I31" s="651">
        <v>43982</v>
      </c>
      <c r="J31" s="632" t="s">
        <v>385</v>
      </c>
    </row>
    <row r="32" spans="1:10" ht="24" x14ac:dyDescent="0.2">
      <c r="A32" s="657" t="s">
        <v>730</v>
      </c>
      <c r="B32" s="627" t="s">
        <v>731</v>
      </c>
      <c r="C32" s="627" t="s">
        <v>400</v>
      </c>
      <c r="D32" s="627" t="s">
        <v>732</v>
      </c>
      <c r="E32" s="628">
        <v>810000</v>
      </c>
      <c r="F32" s="632" t="s">
        <v>733</v>
      </c>
      <c r="G32" s="627" t="s">
        <v>1133</v>
      </c>
      <c r="H32" s="651">
        <v>43614</v>
      </c>
      <c r="I32" s="651" t="s">
        <v>385</v>
      </c>
      <c r="J32" s="632" t="s">
        <v>698</v>
      </c>
    </row>
    <row r="33" spans="1:10" ht="24" x14ac:dyDescent="0.2">
      <c r="A33" s="657" t="s">
        <v>734</v>
      </c>
      <c r="B33" s="627" t="s">
        <v>362</v>
      </c>
      <c r="C33" s="627" t="s">
        <v>400</v>
      </c>
      <c r="D33" s="627" t="s">
        <v>735</v>
      </c>
      <c r="E33" s="628">
        <v>179360</v>
      </c>
      <c r="F33" s="632" t="s">
        <v>736</v>
      </c>
      <c r="G33" s="627" t="s">
        <v>1133</v>
      </c>
      <c r="H33" s="651">
        <v>43623</v>
      </c>
      <c r="I33" s="651">
        <v>44381</v>
      </c>
      <c r="J33" s="632" t="s">
        <v>385</v>
      </c>
    </row>
    <row r="34" spans="1:10" ht="35.25" customHeight="1" x14ac:dyDescent="0.2">
      <c r="A34" s="657" t="s">
        <v>737</v>
      </c>
      <c r="B34" s="627" t="s">
        <v>362</v>
      </c>
      <c r="C34" s="627" t="s">
        <v>400</v>
      </c>
      <c r="D34" s="627" t="s">
        <v>738</v>
      </c>
      <c r="E34" s="628">
        <v>54126</v>
      </c>
      <c r="F34" s="632" t="s">
        <v>739</v>
      </c>
      <c r="G34" s="627" t="s">
        <v>447</v>
      </c>
      <c r="H34" s="651">
        <v>43630</v>
      </c>
      <c r="I34" s="651">
        <v>44005</v>
      </c>
      <c r="J34" s="632" t="s">
        <v>385</v>
      </c>
    </row>
    <row r="35" spans="1:10" ht="36" x14ac:dyDescent="0.2">
      <c r="A35" s="657" t="s">
        <v>740</v>
      </c>
      <c r="B35" s="627" t="s">
        <v>362</v>
      </c>
      <c r="C35" s="627" t="s">
        <v>400</v>
      </c>
      <c r="D35" s="627" t="s">
        <v>473</v>
      </c>
      <c r="E35" s="628">
        <v>134000.01</v>
      </c>
      <c r="F35" s="632" t="s">
        <v>741</v>
      </c>
      <c r="G35" s="627" t="s">
        <v>447</v>
      </c>
      <c r="H35" s="651">
        <v>43635</v>
      </c>
      <c r="I35" s="651">
        <v>44007</v>
      </c>
      <c r="J35" s="632" t="s">
        <v>385</v>
      </c>
    </row>
    <row r="36" spans="1:10" ht="55.5" customHeight="1" x14ac:dyDescent="0.2">
      <c r="A36" s="657" t="s">
        <v>468</v>
      </c>
      <c r="B36" s="627" t="s">
        <v>362</v>
      </c>
      <c r="C36" s="627" t="s">
        <v>400</v>
      </c>
      <c r="D36" s="627" t="s">
        <v>469</v>
      </c>
      <c r="E36" s="628">
        <v>202104</v>
      </c>
      <c r="F36" s="632" t="s">
        <v>742</v>
      </c>
      <c r="G36" s="627" t="s">
        <v>447</v>
      </c>
      <c r="H36" s="651">
        <v>43636</v>
      </c>
      <c r="I36" s="651">
        <v>44005</v>
      </c>
      <c r="J36" s="632" t="s">
        <v>385</v>
      </c>
    </row>
    <row r="37" spans="1:10" ht="53.25" customHeight="1" x14ac:dyDescent="0.2">
      <c r="A37" s="657" t="s">
        <v>723</v>
      </c>
      <c r="B37" s="627" t="s">
        <v>362</v>
      </c>
      <c r="C37" s="627" t="s">
        <v>400</v>
      </c>
      <c r="D37" s="627" t="s">
        <v>743</v>
      </c>
      <c r="E37" s="628">
        <v>162048</v>
      </c>
      <c r="F37" s="632" t="s">
        <v>744</v>
      </c>
      <c r="G37" s="627" t="s">
        <v>1133</v>
      </c>
      <c r="H37" s="651">
        <v>43641</v>
      </c>
      <c r="I37" s="651">
        <v>44372</v>
      </c>
      <c r="J37" s="632" t="s">
        <v>385</v>
      </c>
    </row>
    <row r="38" spans="1:10" ht="48" x14ac:dyDescent="0.2">
      <c r="A38" s="657" t="s">
        <v>745</v>
      </c>
      <c r="B38" s="627" t="s">
        <v>362</v>
      </c>
      <c r="C38" s="627" t="s">
        <v>400</v>
      </c>
      <c r="D38" s="627" t="s">
        <v>746</v>
      </c>
      <c r="E38" s="628">
        <v>157471</v>
      </c>
      <c r="F38" s="632" t="s">
        <v>747</v>
      </c>
      <c r="G38" s="627" t="s">
        <v>447</v>
      </c>
      <c r="H38" s="651">
        <v>43644</v>
      </c>
      <c r="I38" s="651">
        <v>43739</v>
      </c>
      <c r="J38" s="632" t="s">
        <v>385</v>
      </c>
    </row>
    <row r="39" spans="1:10" ht="42.75" customHeight="1" x14ac:dyDescent="0.2">
      <c r="A39" s="657" t="s">
        <v>748</v>
      </c>
      <c r="B39" s="627" t="s">
        <v>362</v>
      </c>
      <c r="C39" s="627" t="s">
        <v>400</v>
      </c>
      <c r="D39" s="627" t="s">
        <v>749</v>
      </c>
      <c r="E39" s="628">
        <v>380035.87</v>
      </c>
      <c r="F39" s="632" t="s">
        <v>750</v>
      </c>
      <c r="G39" s="627" t="s">
        <v>447</v>
      </c>
      <c r="H39" s="651">
        <v>43658</v>
      </c>
      <c r="I39" s="651">
        <v>43787</v>
      </c>
      <c r="J39" s="632" t="s">
        <v>385</v>
      </c>
    </row>
    <row r="40" spans="1:10" ht="42.75" customHeight="1" x14ac:dyDescent="0.2">
      <c r="A40" s="657" t="s">
        <v>751</v>
      </c>
      <c r="B40" s="627" t="s">
        <v>362</v>
      </c>
      <c r="C40" s="627" t="s">
        <v>400</v>
      </c>
      <c r="D40" s="627" t="s">
        <v>752</v>
      </c>
      <c r="E40" s="628">
        <v>206744.85</v>
      </c>
      <c r="F40" s="632" t="s">
        <v>753</v>
      </c>
      <c r="G40" s="627" t="s">
        <v>447</v>
      </c>
      <c r="H40" s="651">
        <v>43677</v>
      </c>
      <c r="I40" s="651">
        <v>44043</v>
      </c>
      <c r="J40" s="632" t="s">
        <v>385</v>
      </c>
    </row>
    <row r="41" spans="1:10" ht="45.75" customHeight="1" x14ac:dyDescent="0.2">
      <c r="A41" s="657" t="s">
        <v>754</v>
      </c>
      <c r="B41" s="627" t="s">
        <v>362</v>
      </c>
      <c r="C41" s="627" t="s">
        <v>400</v>
      </c>
      <c r="D41" s="627" t="s">
        <v>755</v>
      </c>
      <c r="E41" s="628">
        <v>162386.88</v>
      </c>
      <c r="F41" s="632" t="s">
        <v>756</v>
      </c>
      <c r="G41" s="627" t="s">
        <v>447</v>
      </c>
      <c r="H41" s="651">
        <v>43677</v>
      </c>
      <c r="I41" s="651">
        <v>43861</v>
      </c>
      <c r="J41" s="632" t="s">
        <v>385</v>
      </c>
    </row>
    <row r="42" spans="1:10" ht="42.75" customHeight="1" x14ac:dyDescent="0.2">
      <c r="A42" s="657" t="s">
        <v>757</v>
      </c>
      <c r="B42" s="627" t="s">
        <v>337</v>
      </c>
      <c r="C42" s="627" t="s">
        <v>400</v>
      </c>
      <c r="D42" s="627" t="s">
        <v>758</v>
      </c>
      <c r="E42" s="628">
        <v>170532</v>
      </c>
      <c r="F42" s="632" t="s">
        <v>759</v>
      </c>
      <c r="G42" s="627" t="s">
        <v>1133</v>
      </c>
      <c r="H42" s="651">
        <v>43643</v>
      </c>
      <c r="I42" s="651">
        <v>44774</v>
      </c>
      <c r="J42" s="632" t="s">
        <v>385</v>
      </c>
    </row>
    <row r="43" spans="1:10" ht="42.75" customHeight="1" x14ac:dyDescent="0.2">
      <c r="A43" s="657" t="s">
        <v>760</v>
      </c>
      <c r="B43" s="627" t="s">
        <v>362</v>
      </c>
      <c r="C43" s="627" t="s">
        <v>400</v>
      </c>
      <c r="D43" s="627" t="s">
        <v>761</v>
      </c>
      <c r="E43" s="628">
        <v>398160</v>
      </c>
      <c r="F43" s="632" t="s">
        <v>762</v>
      </c>
      <c r="G43" s="627" t="s">
        <v>447</v>
      </c>
      <c r="H43" s="651">
        <v>43689</v>
      </c>
      <c r="I43" s="651">
        <v>44055</v>
      </c>
      <c r="J43" s="632" t="s">
        <v>385</v>
      </c>
    </row>
    <row r="44" spans="1:10" ht="42.75" customHeight="1" x14ac:dyDescent="0.2">
      <c r="A44" s="657" t="s">
        <v>763</v>
      </c>
      <c r="B44" s="627" t="s">
        <v>362</v>
      </c>
      <c r="C44" s="627" t="s">
        <v>400</v>
      </c>
      <c r="D44" s="627" t="s">
        <v>764</v>
      </c>
      <c r="E44" s="628">
        <v>171910</v>
      </c>
      <c r="F44" s="632" t="s">
        <v>765</v>
      </c>
      <c r="G44" s="627" t="s">
        <v>1133</v>
      </c>
      <c r="H44" s="651">
        <v>43698</v>
      </c>
      <c r="I44" s="651">
        <v>44126</v>
      </c>
      <c r="J44" s="632" t="s">
        <v>385</v>
      </c>
    </row>
    <row r="45" spans="1:10" ht="48" x14ac:dyDescent="0.2">
      <c r="A45" s="657" t="s">
        <v>766</v>
      </c>
      <c r="B45" s="627" t="s">
        <v>362</v>
      </c>
      <c r="C45" s="627" t="s">
        <v>400</v>
      </c>
      <c r="D45" s="627" t="s">
        <v>767</v>
      </c>
      <c r="E45" s="628">
        <v>146781</v>
      </c>
      <c r="F45" s="632" t="s">
        <v>768</v>
      </c>
      <c r="G45" s="627" t="s">
        <v>447</v>
      </c>
      <c r="H45" s="651">
        <v>43699</v>
      </c>
      <c r="I45" s="651">
        <v>43787</v>
      </c>
      <c r="J45" s="632" t="s">
        <v>385</v>
      </c>
    </row>
    <row r="46" spans="1:10" ht="36" x14ac:dyDescent="0.2">
      <c r="A46" s="657" t="s">
        <v>769</v>
      </c>
      <c r="B46" s="627" t="s">
        <v>345</v>
      </c>
      <c r="C46" s="627" t="s">
        <v>400</v>
      </c>
      <c r="D46" s="627" t="s">
        <v>770</v>
      </c>
      <c r="E46" s="628">
        <v>602280</v>
      </c>
      <c r="F46" s="632" t="s">
        <v>771</v>
      </c>
      <c r="G46" s="627" t="s">
        <v>447</v>
      </c>
      <c r="H46" s="651">
        <v>43705</v>
      </c>
      <c r="I46" s="651">
        <v>43889</v>
      </c>
      <c r="J46" s="632" t="s">
        <v>385</v>
      </c>
    </row>
    <row r="47" spans="1:10" ht="48" x14ac:dyDescent="0.2">
      <c r="A47" s="657" t="s">
        <v>772</v>
      </c>
      <c r="B47" s="627" t="s">
        <v>773</v>
      </c>
      <c r="C47" s="627" t="s">
        <v>400</v>
      </c>
      <c r="D47" s="627" t="s">
        <v>774</v>
      </c>
      <c r="E47" s="628" t="s">
        <v>775</v>
      </c>
      <c r="F47" s="632" t="s">
        <v>756</v>
      </c>
      <c r="G47" s="627" t="s">
        <v>447</v>
      </c>
      <c r="H47" s="651">
        <v>43711</v>
      </c>
      <c r="I47" s="651">
        <v>43813</v>
      </c>
      <c r="J47" s="632" t="s">
        <v>385</v>
      </c>
    </row>
    <row r="48" spans="1:10" ht="34.5" customHeight="1" x14ac:dyDescent="0.2">
      <c r="A48" s="657" t="s">
        <v>776</v>
      </c>
      <c r="B48" s="627" t="s">
        <v>337</v>
      </c>
      <c r="C48" s="627" t="s">
        <v>400</v>
      </c>
      <c r="D48" s="627" t="s">
        <v>777</v>
      </c>
      <c r="E48" s="628">
        <v>53100</v>
      </c>
      <c r="F48" s="632" t="s">
        <v>778</v>
      </c>
      <c r="G48" s="627" t="s">
        <v>1133</v>
      </c>
      <c r="H48" s="651">
        <v>43711</v>
      </c>
      <c r="I48" s="651">
        <v>44918</v>
      </c>
      <c r="J48" s="632" t="s">
        <v>385</v>
      </c>
    </row>
    <row r="49" spans="1:10" ht="36" x14ac:dyDescent="0.2">
      <c r="A49" s="657" t="s">
        <v>779</v>
      </c>
      <c r="B49" s="627" t="s">
        <v>362</v>
      </c>
      <c r="C49" s="627" t="s">
        <v>400</v>
      </c>
      <c r="D49" s="627" t="s">
        <v>780</v>
      </c>
      <c r="E49" s="628">
        <v>86394</v>
      </c>
      <c r="F49" s="632" t="s">
        <v>781</v>
      </c>
      <c r="G49" s="627" t="s">
        <v>447</v>
      </c>
      <c r="H49" s="651">
        <v>43713</v>
      </c>
      <c r="I49" s="651">
        <v>43738</v>
      </c>
      <c r="J49" s="632" t="s">
        <v>385</v>
      </c>
    </row>
    <row r="50" spans="1:10" ht="24" x14ac:dyDescent="0.2">
      <c r="A50" s="657" t="s">
        <v>782</v>
      </c>
      <c r="B50" s="627" t="s">
        <v>337</v>
      </c>
      <c r="C50" s="627" t="s">
        <v>400</v>
      </c>
      <c r="D50" s="627" t="s">
        <v>783</v>
      </c>
      <c r="E50" s="628">
        <v>252000</v>
      </c>
      <c r="F50" s="632" t="s">
        <v>784</v>
      </c>
      <c r="G50" s="627" t="s">
        <v>1133</v>
      </c>
      <c r="H50" s="651">
        <v>43662</v>
      </c>
      <c r="I50" s="651">
        <v>44812</v>
      </c>
      <c r="J50" s="632" t="s">
        <v>385</v>
      </c>
    </row>
    <row r="51" spans="1:10" ht="36" x14ac:dyDescent="0.2">
      <c r="A51" s="657" t="s">
        <v>785</v>
      </c>
      <c r="B51" s="627" t="s">
        <v>362</v>
      </c>
      <c r="C51" s="627" t="s">
        <v>400</v>
      </c>
      <c r="D51" s="627" t="s">
        <v>786</v>
      </c>
      <c r="E51" s="628">
        <v>360031.94</v>
      </c>
      <c r="F51" s="632" t="s">
        <v>787</v>
      </c>
      <c r="G51" s="627" t="s">
        <v>447</v>
      </c>
      <c r="H51" s="651">
        <v>43727</v>
      </c>
      <c r="I51" s="651">
        <v>43787</v>
      </c>
      <c r="J51" s="632" t="s">
        <v>385</v>
      </c>
    </row>
    <row r="52" spans="1:10" ht="51" customHeight="1" x14ac:dyDescent="0.2">
      <c r="A52" s="657" t="s">
        <v>788</v>
      </c>
      <c r="B52" s="627" t="s">
        <v>362</v>
      </c>
      <c r="C52" s="627" t="s">
        <v>400</v>
      </c>
      <c r="D52" s="627" t="s">
        <v>789</v>
      </c>
      <c r="E52" s="628">
        <v>100064</v>
      </c>
      <c r="F52" s="632" t="s">
        <v>790</v>
      </c>
      <c r="G52" s="627" t="s">
        <v>447</v>
      </c>
      <c r="H52" s="651">
        <v>43731</v>
      </c>
      <c r="I52" s="651">
        <v>44097</v>
      </c>
      <c r="J52" s="632" t="s">
        <v>385</v>
      </c>
    </row>
    <row r="53" spans="1:10" ht="51" customHeight="1" x14ac:dyDescent="0.2">
      <c r="A53" s="657" t="s">
        <v>791</v>
      </c>
      <c r="B53" s="627" t="s">
        <v>362</v>
      </c>
      <c r="C53" s="627" t="s">
        <v>400</v>
      </c>
      <c r="D53" s="627" t="s">
        <v>792</v>
      </c>
      <c r="E53" s="628">
        <v>130295</v>
      </c>
      <c r="F53" s="632" t="s">
        <v>793</v>
      </c>
      <c r="G53" s="627" t="s">
        <v>1856</v>
      </c>
      <c r="H53" s="651">
        <v>43731</v>
      </c>
      <c r="I53" s="651">
        <v>44105</v>
      </c>
      <c r="J53" s="632" t="s">
        <v>385</v>
      </c>
    </row>
    <row r="54" spans="1:10" ht="51" customHeight="1" x14ac:dyDescent="0.2">
      <c r="A54" s="657" t="s">
        <v>794</v>
      </c>
      <c r="B54" s="627" t="s">
        <v>362</v>
      </c>
      <c r="C54" s="627" t="s">
        <v>400</v>
      </c>
      <c r="D54" s="627" t="s">
        <v>795</v>
      </c>
      <c r="E54" s="628">
        <v>176800</v>
      </c>
      <c r="F54" s="632" t="s">
        <v>765</v>
      </c>
      <c r="G54" s="627" t="s">
        <v>1133</v>
      </c>
      <c r="H54" s="651">
        <v>43731</v>
      </c>
      <c r="I54" s="651">
        <v>44813</v>
      </c>
      <c r="J54" s="632" t="s">
        <v>385</v>
      </c>
    </row>
    <row r="55" spans="1:10" ht="51" customHeight="1" x14ac:dyDescent="0.2">
      <c r="A55" s="657" t="s">
        <v>796</v>
      </c>
      <c r="B55" s="627" t="s">
        <v>695</v>
      </c>
      <c r="C55" s="627" t="s">
        <v>400</v>
      </c>
      <c r="D55" s="627" t="s">
        <v>797</v>
      </c>
      <c r="E55" s="628">
        <v>14247700</v>
      </c>
      <c r="F55" s="632" t="s">
        <v>697</v>
      </c>
      <c r="G55" s="627" t="s">
        <v>1133</v>
      </c>
      <c r="H55" s="651">
        <v>43741</v>
      </c>
      <c r="I55" s="651" t="s">
        <v>385</v>
      </c>
      <c r="J55" s="632" t="s">
        <v>698</v>
      </c>
    </row>
    <row r="56" spans="1:10" ht="51" customHeight="1" x14ac:dyDescent="0.2">
      <c r="A56" s="657" t="s">
        <v>798</v>
      </c>
      <c r="B56" s="627" t="s">
        <v>345</v>
      </c>
      <c r="C56" s="627" t="s">
        <v>400</v>
      </c>
      <c r="D56" s="627" t="s">
        <v>799</v>
      </c>
      <c r="E56" s="628">
        <v>1224000</v>
      </c>
      <c r="F56" s="632" t="s">
        <v>800</v>
      </c>
      <c r="G56" s="627" t="s">
        <v>1133</v>
      </c>
      <c r="H56" s="651">
        <v>43747</v>
      </c>
      <c r="I56" s="651">
        <v>44519</v>
      </c>
      <c r="J56" s="632" t="s">
        <v>385</v>
      </c>
    </row>
    <row r="57" spans="1:10" ht="51" customHeight="1" x14ac:dyDescent="0.2">
      <c r="A57" s="657" t="s">
        <v>801</v>
      </c>
      <c r="B57" s="627" t="s">
        <v>337</v>
      </c>
      <c r="C57" s="627" t="s">
        <v>400</v>
      </c>
      <c r="D57" s="627" t="s">
        <v>802</v>
      </c>
      <c r="E57" s="628">
        <v>135869.54999999999</v>
      </c>
      <c r="F57" s="632" t="s">
        <v>803</v>
      </c>
      <c r="G57" s="627" t="s">
        <v>1133</v>
      </c>
      <c r="H57" s="651">
        <v>43773</v>
      </c>
      <c r="I57" s="651" t="s">
        <v>385</v>
      </c>
      <c r="J57" s="632" t="s">
        <v>698</v>
      </c>
    </row>
    <row r="58" spans="1:10" ht="51" customHeight="1" x14ac:dyDescent="0.2">
      <c r="A58" s="657" t="s">
        <v>804</v>
      </c>
      <c r="B58" s="627" t="s">
        <v>362</v>
      </c>
      <c r="C58" s="627" t="s">
        <v>400</v>
      </c>
      <c r="D58" s="627" t="s">
        <v>805</v>
      </c>
      <c r="E58" s="628">
        <v>1041600</v>
      </c>
      <c r="F58" s="632" t="s">
        <v>806</v>
      </c>
      <c r="G58" s="627" t="s">
        <v>1133</v>
      </c>
      <c r="H58" s="651">
        <v>43777</v>
      </c>
      <c r="I58" s="651">
        <v>44143</v>
      </c>
      <c r="J58" s="632" t="s">
        <v>385</v>
      </c>
    </row>
    <row r="59" spans="1:10" ht="51" customHeight="1" x14ac:dyDescent="0.2">
      <c r="A59" s="657" t="s">
        <v>807</v>
      </c>
      <c r="B59" s="627" t="s">
        <v>362</v>
      </c>
      <c r="C59" s="627" t="s">
        <v>400</v>
      </c>
      <c r="D59" s="627" t="s">
        <v>808</v>
      </c>
      <c r="E59" s="628">
        <v>289950</v>
      </c>
      <c r="F59" s="632" t="s">
        <v>809</v>
      </c>
      <c r="G59" s="627" t="s">
        <v>447</v>
      </c>
      <c r="H59" s="651">
        <v>43783</v>
      </c>
      <c r="I59" s="651">
        <v>43903</v>
      </c>
      <c r="J59" s="632" t="s">
        <v>385</v>
      </c>
    </row>
    <row r="60" spans="1:10" ht="51" customHeight="1" x14ac:dyDescent="0.2">
      <c r="A60" s="657" t="s">
        <v>810</v>
      </c>
      <c r="B60" s="627" t="s">
        <v>362</v>
      </c>
      <c r="C60" s="627" t="s">
        <v>400</v>
      </c>
      <c r="D60" s="627" t="s">
        <v>811</v>
      </c>
      <c r="E60" s="628">
        <v>6661063.5300000003</v>
      </c>
      <c r="F60" s="632" t="s">
        <v>812</v>
      </c>
      <c r="G60" s="627" t="s">
        <v>1133</v>
      </c>
      <c r="H60" s="651">
        <v>43787</v>
      </c>
      <c r="I60" s="651">
        <v>44883</v>
      </c>
      <c r="J60" s="632" t="s">
        <v>385</v>
      </c>
    </row>
    <row r="61" spans="1:10" ht="36" x14ac:dyDescent="0.2">
      <c r="A61" s="657" t="s">
        <v>813</v>
      </c>
      <c r="B61" s="627" t="s">
        <v>392</v>
      </c>
      <c r="C61" s="627" t="s">
        <v>400</v>
      </c>
      <c r="D61" s="627" t="s">
        <v>814</v>
      </c>
      <c r="E61" s="628">
        <v>412800</v>
      </c>
      <c r="F61" s="632" t="s">
        <v>815</v>
      </c>
      <c r="G61" s="627" t="s">
        <v>1133</v>
      </c>
      <c r="H61" s="651">
        <v>43795</v>
      </c>
      <c r="I61" s="651">
        <v>44530</v>
      </c>
      <c r="J61" s="632" t="s">
        <v>385</v>
      </c>
    </row>
    <row r="62" spans="1:10" ht="49.5" customHeight="1" x14ac:dyDescent="0.2">
      <c r="A62" s="657" t="s">
        <v>816</v>
      </c>
      <c r="B62" s="627" t="s">
        <v>337</v>
      </c>
      <c r="C62" s="627" t="s">
        <v>400</v>
      </c>
      <c r="D62" s="627" t="s">
        <v>817</v>
      </c>
      <c r="E62" s="628">
        <v>78000</v>
      </c>
      <c r="F62" s="632" t="s">
        <v>818</v>
      </c>
      <c r="G62" s="627" t="s">
        <v>1133</v>
      </c>
      <c r="H62" s="651">
        <v>43801</v>
      </c>
      <c r="I62" s="651">
        <v>44168</v>
      </c>
      <c r="J62" s="632" t="s">
        <v>385</v>
      </c>
    </row>
    <row r="63" spans="1:10" ht="49.5" customHeight="1" x14ac:dyDescent="0.2">
      <c r="A63" s="657" t="s">
        <v>819</v>
      </c>
      <c r="B63" s="627" t="s">
        <v>362</v>
      </c>
      <c r="C63" s="627" t="s">
        <v>400</v>
      </c>
      <c r="D63" s="627" t="s">
        <v>820</v>
      </c>
      <c r="E63" s="628">
        <v>39999.4</v>
      </c>
      <c r="F63" s="632" t="s">
        <v>821</v>
      </c>
      <c r="G63" s="627" t="s">
        <v>1133</v>
      </c>
      <c r="H63" s="651">
        <v>43803</v>
      </c>
      <c r="I63" s="651">
        <v>44534</v>
      </c>
      <c r="J63" s="632" t="s">
        <v>385</v>
      </c>
    </row>
    <row r="64" spans="1:10" ht="49.5" customHeight="1" x14ac:dyDescent="0.2">
      <c r="A64" s="657" t="s">
        <v>822</v>
      </c>
      <c r="B64" s="627" t="s">
        <v>345</v>
      </c>
      <c r="C64" s="627" t="s">
        <v>400</v>
      </c>
      <c r="D64" s="627" t="s">
        <v>823</v>
      </c>
      <c r="E64" s="628">
        <v>1622400</v>
      </c>
      <c r="F64" s="632" t="s">
        <v>824</v>
      </c>
      <c r="G64" s="627" t="s">
        <v>1133</v>
      </c>
      <c r="H64" s="651">
        <v>43812</v>
      </c>
      <c r="I64" s="651">
        <v>44543</v>
      </c>
      <c r="J64" s="632" t="s">
        <v>385</v>
      </c>
    </row>
    <row r="65" spans="1:10" ht="49.5" customHeight="1" x14ac:dyDescent="0.2">
      <c r="A65" s="657" t="s">
        <v>825</v>
      </c>
      <c r="B65" s="627" t="s">
        <v>337</v>
      </c>
      <c r="C65" s="627" t="s">
        <v>400</v>
      </c>
      <c r="D65" s="627" t="s">
        <v>826</v>
      </c>
      <c r="E65" s="628">
        <v>188762.4</v>
      </c>
      <c r="F65" s="632" t="s">
        <v>827</v>
      </c>
      <c r="G65" s="627" t="s">
        <v>1133</v>
      </c>
      <c r="H65" s="651">
        <v>43816</v>
      </c>
      <c r="I65" s="651">
        <v>44182</v>
      </c>
      <c r="J65" s="632" t="s">
        <v>385</v>
      </c>
    </row>
    <row r="66" spans="1:10" ht="49.5" customHeight="1" x14ac:dyDescent="0.2">
      <c r="A66" s="657" t="s">
        <v>828</v>
      </c>
      <c r="B66" s="627" t="s">
        <v>362</v>
      </c>
      <c r="C66" s="627" t="s">
        <v>400</v>
      </c>
      <c r="D66" s="627" t="s">
        <v>829</v>
      </c>
      <c r="E66" s="628">
        <v>159998.39999999999</v>
      </c>
      <c r="F66" s="632" t="s">
        <v>830</v>
      </c>
      <c r="G66" s="627" t="s">
        <v>1133</v>
      </c>
      <c r="H66" s="651">
        <v>43822</v>
      </c>
      <c r="I66" s="651">
        <v>44552</v>
      </c>
      <c r="J66" s="632" t="s">
        <v>385</v>
      </c>
    </row>
    <row r="67" spans="1:10" ht="49.5" customHeight="1" x14ac:dyDescent="0.2">
      <c r="A67" s="657" t="s">
        <v>831</v>
      </c>
      <c r="B67" s="627" t="s">
        <v>337</v>
      </c>
      <c r="C67" s="627" t="s">
        <v>400</v>
      </c>
      <c r="D67" s="627" t="s">
        <v>832</v>
      </c>
      <c r="E67" s="628">
        <v>2440738.34</v>
      </c>
      <c r="F67" s="632" t="s">
        <v>833</v>
      </c>
      <c r="G67" s="627" t="s">
        <v>1133</v>
      </c>
      <c r="H67" s="651">
        <v>43731</v>
      </c>
      <c r="I67" s="651">
        <v>44555</v>
      </c>
      <c r="J67" s="632" t="s">
        <v>385</v>
      </c>
    </row>
    <row r="68" spans="1:10" ht="49.5" customHeight="1" x14ac:dyDescent="0.2">
      <c r="A68" s="657" t="s">
        <v>834</v>
      </c>
      <c r="B68" s="627" t="s">
        <v>695</v>
      </c>
      <c r="C68" s="627" t="s">
        <v>400</v>
      </c>
      <c r="D68" s="627" t="s">
        <v>835</v>
      </c>
      <c r="E68" s="628">
        <v>6770750</v>
      </c>
      <c r="F68" s="632" t="s">
        <v>836</v>
      </c>
      <c r="G68" s="627" t="s">
        <v>1133</v>
      </c>
      <c r="H68" s="651">
        <v>43805</v>
      </c>
      <c r="I68" s="651" t="s">
        <v>385</v>
      </c>
      <c r="J68" s="632" t="s">
        <v>698</v>
      </c>
    </row>
    <row r="69" spans="1:10" ht="60.75" customHeight="1" x14ac:dyDescent="0.2">
      <c r="A69" s="657" t="s">
        <v>837</v>
      </c>
      <c r="B69" s="627" t="s">
        <v>362</v>
      </c>
      <c r="C69" s="627" t="s">
        <v>400</v>
      </c>
      <c r="D69" s="627" t="s">
        <v>838</v>
      </c>
      <c r="E69" s="628">
        <v>150000</v>
      </c>
      <c r="F69" s="632" t="s">
        <v>839</v>
      </c>
      <c r="G69" s="627" t="s">
        <v>1133</v>
      </c>
      <c r="H69" s="651">
        <v>43808</v>
      </c>
      <c r="I69" s="651">
        <v>44215</v>
      </c>
      <c r="J69" s="632" t="s">
        <v>385</v>
      </c>
    </row>
    <row r="70" spans="1:10" ht="36" x14ac:dyDescent="0.2">
      <c r="A70" s="657" t="s">
        <v>450</v>
      </c>
      <c r="B70" s="627" t="s">
        <v>328</v>
      </c>
      <c r="C70" s="627" t="s">
        <v>394</v>
      </c>
      <c r="D70" s="627" t="s">
        <v>385</v>
      </c>
      <c r="E70" s="628">
        <v>80000</v>
      </c>
      <c r="F70" s="632"/>
      <c r="G70" s="627" t="s">
        <v>338</v>
      </c>
      <c r="H70" s="651"/>
      <c r="I70" s="651"/>
      <c r="J70" s="632"/>
    </row>
    <row r="71" spans="1:10" ht="30.75" customHeight="1" x14ac:dyDescent="0.2">
      <c r="A71" s="657" t="s">
        <v>451</v>
      </c>
      <c r="B71" s="627" t="s">
        <v>328</v>
      </c>
      <c r="C71" s="627" t="s">
        <v>394</v>
      </c>
      <c r="D71" s="627" t="s">
        <v>385</v>
      </c>
      <c r="E71" s="628">
        <v>120000</v>
      </c>
      <c r="F71" s="632"/>
      <c r="G71" s="627" t="s">
        <v>338</v>
      </c>
      <c r="H71" s="651"/>
      <c r="I71" s="651"/>
      <c r="J71" s="632"/>
    </row>
    <row r="72" spans="1:10" ht="24" x14ac:dyDescent="0.2">
      <c r="A72" s="657" t="s">
        <v>840</v>
      </c>
      <c r="B72" s="627" t="s">
        <v>328</v>
      </c>
      <c r="C72" s="627" t="s">
        <v>398</v>
      </c>
      <c r="D72" s="627" t="s">
        <v>841</v>
      </c>
      <c r="E72" s="628">
        <v>77390</v>
      </c>
      <c r="F72" s="632" t="s">
        <v>425</v>
      </c>
      <c r="G72" s="627" t="s">
        <v>338</v>
      </c>
      <c r="H72" s="651">
        <v>43578</v>
      </c>
      <c r="I72" s="651">
        <v>43579</v>
      </c>
      <c r="J72" s="632"/>
    </row>
    <row r="73" spans="1:10" ht="24" x14ac:dyDescent="0.2">
      <c r="A73" s="657" t="s">
        <v>842</v>
      </c>
      <c r="B73" s="627" t="s">
        <v>345</v>
      </c>
      <c r="C73" s="627"/>
      <c r="D73" s="627" t="s">
        <v>843</v>
      </c>
      <c r="E73" s="628">
        <v>645213.6</v>
      </c>
      <c r="F73" s="632" t="s">
        <v>474</v>
      </c>
      <c r="G73" s="627" t="s">
        <v>844</v>
      </c>
      <c r="H73" s="651">
        <v>43560</v>
      </c>
      <c r="I73" s="651">
        <v>43567</v>
      </c>
      <c r="J73" s="632"/>
    </row>
    <row r="74" spans="1:10" ht="24" x14ac:dyDescent="0.2">
      <c r="A74" s="657" t="s">
        <v>414</v>
      </c>
      <c r="B74" s="627" t="s">
        <v>328</v>
      </c>
      <c r="C74" s="627" t="s">
        <v>398</v>
      </c>
      <c r="D74" s="627" t="s">
        <v>845</v>
      </c>
      <c r="E74" s="628">
        <v>39999</v>
      </c>
      <c r="F74" s="632" t="s">
        <v>846</v>
      </c>
      <c r="G74" s="627" t="s">
        <v>844</v>
      </c>
      <c r="H74" s="651">
        <v>43776</v>
      </c>
      <c r="I74" s="651">
        <v>43796</v>
      </c>
      <c r="J74" s="632"/>
    </row>
    <row r="75" spans="1:10" ht="24" x14ac:dyDescent="0.2">
      <c r="A75" s="657" t="s">
        <v>413</v>
      </c>
      <c r="B75" s="627" t="s">
        <v>328</v>
      </c>
      <c r="C75" s="627" t="s">
        <v>398</v>
      </c>
      <c r="D75" s="627" t="s">
        <v>847</v>
      </c>
      <c r="E75" s="628">
        <v>179999</v>
      </c>
      <c r="F75" s="632" t="s">
        <v>453</v>
      </c>
      <c r="G75" s="627" t="s">
        <v>844</v>
      </c>
      <c r="H75" s="651">
        <v>43727</v>
      </c>
      <c r="I75" s="651">
        <v>43776</v>
      </c>
      <c r="J75" s="632"/>
    </row>
    <row r="76" spans="1:10" ht="24" x14ac:dyDescent="0.2">
      <c r="A76" s="657" t="s">
        <v>412</v>
      </c>
      <c r="B76" s="627" t="s">
        <v>386</v>
      </c>
      <c r="C76" s="627" t="s">
        <v>385</v>
      </c>
      <c r="D76" s="627"/>
      <c r="E76" s="628">
        <v>18408</v>
      </c>
      <c r="F76" s="632" t="s">
        <v>453</v>
      </c>
      <c r="G76" s="627" t="s">
        <v>338</v>
      </c>
      <c r="H76" s="651">
        <v>43589</v>
      </c>
      <c r="I76" s="651">
        <v>43590</v>
      </c>
      <c r="J76" s="632"/>
    </row>
    <row r="77" spans="1:10" ht="48" x14ac:dyDescent="0.2">
      <c r="A77" s="657" t="s">
        <v>454</v>
      </c>
      <c r="B77" s="627" t="s">
        <v>386</v>
      </c>
      <c r="C77" s="627" t="s">
        <v>385</v>
      </c>
      <c r="D77" s="627" t="s">
        <v>385</v>
      </c>
      <c r="E77" s="628">
        <v>29000</v>
      </c>
      <c r="F77" s="632" t="s">
        <v>455</v>
      </c>
      <c r="G77" s="627" t="s">
        <v>338</v>
      </c>
      <c r="H77" s="651">
        <v>43623</v>
      </c>
      <c r="I77" s="651">
        <v>43624</v>
      </c>
      <c r="J77" s="632"/>
    </row>
    <row r="78" spans="1:10" ht="48" x14ac:dyDescent="0.2">
      <c r="A78" s="657" t="s">
        <v>456</v>
      </c>
      <c r="B78" s="627" t="s">
        <v>386</v>
      </c>
      <c r="C78" s="627" t="s">
        <v>385</v>
      </c>
      <c r="D78" s="627" t="s">
        <v>385</v>
      </c>
      <c r="E78" s="628">
        <v>29000</v>
      </c>
      <c r="F78" s="632" t="s">
        <v>455</v>
      </c>
      <c r="G78" s="627" t="s">
        <v>338</v>
      </c>
      <c r="H78" s="651">
        <v>43642</v>
      </c>
      <c r="I78" s="651">
        <v>43682</v>
      </c>
      <c r="J78" s="632"/>
    </row>
    <row r="79" spans="1:10" ht="24" x14ac:dyDescent="0.2">
      <c r="A79" s="657" t="s">
        <v>411</v>
      </c>
      <c r="B79" s="627" t="s">
        <v>386</v>
      </c>
      <c r="C79" s="627" t="s">
        <v>385</v>
      </c>
      <c r="D79" s="627" t="s">
        <v>385</v>
      </c>
      <c r="E79" s="628" t="s">
        <v>848</v>
      </c>
      <c r="F79" s="632" t="s">
        <v>455</v>
      </c>
      <c r="G79" s="627" t="s">
        <v>338</v>
      </c>
      <c r="H79" s="651">
        <v>43511</v>
      </c>
      <c r="I79" s="651">
        <v>43514</v>
      </c>
      <c r="J79" s="632"/>
    </row>
    <row r="80" spans="1:10" ht="24" x14ac:dyDescent="0.2">
      <c r="A80" s="657" t="s">
        <v>410</v>
      </c>
      <c r="B80" s="627" t="s">
        <v>386</v>
      </c>
      <c r="C80" s="627" t="s">
        <v>385</v>
      </c>
      <c r="D80" s="627" t="s">
        <v>385</v>
      </c>
      <c r="E80" s="628">
        <v>30216</v>
      </c>
      <c r="F80" s="632" t="s">
        <v>457</v>
      </c>
      <c r="G80" s="627" t="s">
        <v>338</v>
      </c>
      <c r="H80" s="651">
        <v>43581</v>
      </c>
      <c r="I80" s="651">
        <v>43582</v>
      </c>
      <c r="J80" s="632"/>
    </row>
    <row r="81" spans="1:10" ht="64.5" customHeight="1" x14ac:dyDescent="0.2">
      <c r="A81" s="657" t="s">
        <v>458</v>
      </c>
      <c r="B81" s="627" t="s">
        <v>328</v>
      </c>
      <c r="C81" s="627" t="s">
        <v>398</v>
      </c>
      <c r="D81" s="627" t="s">
        <v>849</v>
      </c>
      <c r="E81" s="628">
        <v>246120</v>
      </c>
      <c r="F81" s="632" t="s">
        <v>850</v>
      </c>
      <c r="G81" s="627" t="s">
        <v>844</v>
      </c>
      <c r="H81" s="651">
        <v>43802</v>
      </c>
      <c r="I81" s="651">
        <v>43469</v>
      </c>
      <c r="J81" s="632"/>
    </row>
    <row r="82" spans="1:10" ht="48.75" customHeight="1" x14ac:dyDescent="0.2">
      <c r="A82" s="657" t="s">
        <v>459</v>
      </c>
      <c r="B82" s="627" t="s">
        <v>328</v>
      </c>
      <c r="C82" s="627" t="s">
        <v>398</v>
      </c>
      <c r="D82" s="627" t="s">
        <v>849</v>
      </c>
      <c r="E82" s="628">
        <v>70320</v>
      </c>
      <c r="F82" s="632" t="s">
        <v>850</v>
      </c>
      <c r="G82" s="627" t="s">
        <v>844</v>
      </c>
      <c r="H82" s="651">
        <v>43802</v>
      </c>
      <c r="I82" s="651">
        <v>43806</v>
      </c>
      <c r="J82" s="632"/>
    </row>
    <row r="83" spans="1:10" ht="24" x14ac:dyDescent="0.2">
      <c r="A83" s="657" t="s">
        <v>424</v>
      </c>
      <c r="B83" s="627" t="s">
        <v>350</v>
      </c>
      <c r="C83" s="627" t="s">
        <v>395</v>
      </c>
      <c r="D83" s="627" t="s">
        <v>448</v>
      </c>
      <c r="E83" s="628">
        <v>390024</v>
      </c>
      <c r="F83" s="632" t="s">
        <v>423</v>
      </c>
      <c r="G83" s="627" t="s">
        <v>852</v>
      </c>
      <c r="H83" s="651">
        <v>43600</v>
      </c>
      <c r="I83" s="651">
        <v>44057</v>
      </c>
      <c r="J83" s="632" t="s">
        <v>449</v>
      </c>
    </row>
    <row r="84" spans="1:10" ht="24" x14ac:dyDescent="0.2">
      <c r="A84" s="657" t="s">
        <v>475</v>
      </c>
      <c r="B84" s="627" t="s">
        <v>421</v>
      </c>
      <c r="C84" s="627" t="s">
        <v>395</v>
      </c>
      <c r="D84" s="627" t="s">
        <v>476</v>
      </c>
      <c r="E84" s="628">
        <v>33000</v>
      </c>
      <c r="F84" s="632" t="s">
        <v>477</v>
      </c>
      <c r="G84" s="627" t="s">
        <v>852</v>
      </c>
      <c r="H84" s="651">
        <v>43489</v>
      </c>
      <c r="I84" s="651">
        <v>43854</v>
      </c>
      <c r="J84" s="632" t="s">
        <v>478</v>
      </c>
    </row>
    <row r="85" spans="1:10" ht="24" x14ac:dyDescent="0.2">
      <c r="A85" s="657" t="s">
        <v>479</v>
      </c>
      <c r="B85" s="627" t="s">
        <v>421</v>
      </c>
      <c r="C85" s="627" t="s">
        <v>395</v>
      </c>
      <c r="D85" s="627" t="s">
        <v>480</v>
      </c>
      <c r="E85" s="628">
        <v>6000</v>
      </c>
      <c r="F85" s="632" t="s">
        <v>481</v>
      </c>
      <c r="G85" s="627" t="s">
        <v>852</v>
      </c>
      <c r="H85" s="651">
        <v>43536</v>
      </c>
      <c r="I85" s="651">
        <v>43902</v>
      </c>
      <c r="J85" s="632" t="s">
        <v>482</v>
      </c>
    </row>
    <row r="86" spans="1:10" ht="24" x14ac:dyDescent="0.2">
      <c r="A86" s="657" t="s">
        <v>397</v>
      </c>
      <c r="B86" s="627" t="s">
        <v>421</v>
      </c>
      <c r="C86" s="627" t="s">
        <v>395</v>
      </c>
      <c r="D86" s="627" t="s">
        <v>483</v>
      </c>
      <c r="E86" s="628">
        <v>26762.400000000001</v>
      </c>
      <c r="F86" s="632" t="s">
        <v>335</v>
      </c>
      <c r="G86" s="627" t="s">
        <v>852</v>
      </c>
      <c r="H86" s="651">
        <v>43546</v>
      </c>
      <c r="I86" s="651">
        <v>43942</v>
      </c>
      <c r="J86" s="632" t="s">
        <v>478</v>
      </c>
    </row>
    <row r="87" spans="1:10" ht="24" x14ac:dyDescent="0.2">
      <c r="A87" s="657" t="s">
        <v>484</v>
      </c>
      <c r="B87" s="627" t="s">
        <v>421</v>
      </c>
      <c r="C87" s="627" t="s">
        <v>395</v>
      </c>
      <c r="D87" s="627" t="s">
        <v>485</v>
      </c>
      <c r="E87" s="628">
        <v>33528</v>
      </c>
      <c r="F87" s="632" t="s">
        <v>486</v>
      </c>
      <c r="G87" s="627" t="s">
        <v>852</v>
      </c>
      <c r="H87" s="651">
        <v>43616</v>
      </c>
      <c r="I87" s="651">
        <v>44012</v>
      </c>
      <c r="J87" s="632" t="s">
        <v>478</v>
      </c>
    </row>
    <row r="88" spans="1:10" ht="24" x14ac:dyDescent="0.2">
      <c r="A88" s="657" t="s">
        <v>487</v>
      </c>
      <c r="B88" s="627" t="s">
        <v>421</v>
      </c>
      <c r="C88" s="627" t="s">
        <v>395</v>
      </c>
      <c r="D88" s="627" t="s">
        <v>488</v>
      </c>
      <c r="E88" s="628">
        <v>5649.84</v>
      </c>
      <c r="F88" s="632" t="s">
        <v>335</v>
      </c>
      <c r="G88" s="627" t="s">
        <v>852</v>
      </c>
      <c r="H88" s="651">
        <v>43692</v>
      </c>
      <c r="I88" s="651">
        <v>44058</v>
      </c>
      <c r="J88" s="632" t="s">
        <v>478</v>
      </c>
    </row>
    <row r="89" spans="1:10" ht="24" x14ac:dyDescent="0.2">
      <c r="A89" s="657" t="s">
        <v>475</v>
      </c>
      <c r="B89" s="627" t="s">
        <v>421</v>
      </c>
      <c r="C89" s="627" t="s">
        <v>395</v>
      </c>
      <c r="D89" s="627" t="s">
        <v>854</v>
      </c>
      <c r="E89" s="628">
        <v>33000</v>
      </c>
      <c r="F89" s="632" t="s">
        <v>477</v>
      </c>
      <c r="G89" s="627" t="s">
        <v>422</v>
      </c>
      <c r="H89" s="651">
        <v>43829</v>
      </c>
      <c r="I89" s="651">
        <v>44189</v>
      </c>
      <c r="J89" s="632" t="s">
        <v>1365</v>
      </c>
    </row>
    <row r="90" spans="1:10" ht="33.75" customHeight="1" x14ac:dyDescent="0.2">
      <c r="A90" s="729" t="s">
        <v>855</v>
      </c>
      <c r="B90" s="627"/>
      <c r="C90" s="627"/>
      <c r="D90" s="627"/>
      <c r="E90" s="627"/>
      <c r="F90" s="627"/>
      <c r="G90" s="627"/>
      <c r="H90" s="627"/>
      <c r="I90" s="627"/>
      <c r="J90" s="627"/>
    </row>
    <row r="91" spans="1:10" ht="64.5" customHeight="1" x14ac:dyDescent="0.2">
      <c r="A91" s="657" t="s">
        <v>856</v>
      </c>
      <c r="B91" s="627" t="s">
        <v>857</v>
      </c>
      <c r="C91" s="627" t="s">
        <v>385</v>
      </c>
      <c r="D91" s="627" t="s">
        <v>385</v>
      </c>
      <c r="E91" s="628">
        <v>2019.66</v>
      </c>
      <c r="F91" s="632" t="s">
        <v>858</v>
      </c>
      <c r="G91" s="627" t="s">
        <v>415</v>
      </c>
      <c r="H91" s="651">
        <v>43740</v>
      </c>
      <c r="I91" s="651">
        <v>43774</v>
      </c>
      <c r="J91" s="632" t="s">
        <v>385</v>
      </c>
    </row>
    <row r="92" spans="1:10" ht="64.5" customHeight="1" x14ac:dyDescent="0.2">
      <c r="A92" s="657" t="s">
        <v>856</v>
      </c>
      <c r="B92" s="627" t="s">
        <v>857</v>
      </c>
      <c r="C92" s="627" t="s">
        <v>385</v>
      </c>
      <c r="D92" s="627" t="s">
        <v>385</v>
      </c>
      <c r="E92" s="628">
        <v>4356.12</v>
      </c>
      <c r="F92" s="632" t="s">
        <v>858</v>
      </c>
      <c r="G92" s="627" t="s">
        <v>415</v>
      </c>
      <c r="H92" s="651">
        <v>43740</v>
      </c>
      <c r="I92" s="651">
        <v>43774</v>
      </c>
      <c r="J92" s="632" t="s">
        <v>385</v>
      </c>
    </row>
    <row r="93" spans="1:10" ht="64.5" customHeight="1" x14ac:dyDescent="0.2">
      <c r="A93" s="657" t="s">
        <v>856</v>
      </c>
      <c r="B93" s="627" t="s">
        <v>857</v>
      </c>
      <c r="C93" s="627" t="s">
        <v>385</v>
      </c>
      <c r="D93" s="627" t="s">
        <v>385</v>
      </c>
      <c r="E93" s="628">
        <v>1904.67</v>
      </c>
      <c r="F93" s="632" t="s">
        <v>858</v>
      </c>
      <c r="G93" s="627" t="s">
        <v>415</v>
      </c>
      <c r="H93" s="651">
        <v>43767</v>
      </c>
      <c r="I93" s="651">
        <v>43816</v>
      </c>
      <c r="J93" s="632" t="s">
        <v>385</v>
      </c>
    </row>
    <row r="94" spans="1:10" ht="64.5" customHeight="1" x14ac:dyDescent="0.2">
      <c r="A94" s="657" t="s">
        <v>856</v>
      </c>
      <c r="B94" s="627" t="s">
        <v>857</v>
      </c>
      <c r="C94" s="627" t="s">
        <v>385</v>
      </c>
      <c r="D94" s="627" t="s">
        <v>385</v>
      </c>
      <c r="E94" s="628">
        <v>6555.87</v>
      </c>
      <c r="F94" s="632" t="s">
        <v>858</v>
      </c>
      <c r="G94" s="627" t="s">
        <v>415</v>
      </c>
      <c r="H94" s="651">
        <v>43776</v>
      </c>
      <c r="I94" s="651">
        <v>43816</v>
      </c>
      <c r="J94" s="632" t="s">
        <v>385</v>
      </c>
    </row>
    <row r="95" spans="1:10" ht="64.5" customHeight="1" x14ac:dyDescent="0.2">
      <c r="A95" s="657" t="s">
        <v>859</v>
      </c>
      <c r="B95" s="627" t="s">
        <v>857</v>
      </c>
      <c r="C95" s="627" t="s">
        <v>385</v>
      </c>
      <c r="D95" s="627" t="s">
        <v>385</v>
      </c>
      <c r="E95" s="628">
        <v>2550</v>
      </c>
      <c r="F95" s="632" t="s">
        <v>860</v>
      </c>
      <c r="G95" s="627" t="s">
        <v>415</v>
      </c>
      <c r="H95" s="651">
        <v>43784</v>
      </c>
      <c r="I95" s="651">
        <v>43818</v>
      </c>
      <c r="J95" s="632" t="s">
        <v>385</v>
      </c>
    </row>
    <row r="96" spans="1:10" ht="64.5" customHeight="1" x14ac:dyDescent="0.2">
      <c r="A96" s="657" t="s">
        <v>859</v>
      </c>
      <c r="B96" s="627" t="s">
        <v>857</v>
      </c>
      <c r="C96" s="627" t="s">
        <v>385</v>
      </c>
      <c r="D96" s="627" t="s">
        <v>385</v>
      </c>
      <c r="E96" s="628">
        <v>12750</v>
      </c>
      <c r="F96" s="632" t="s">
        <v>860</v>
      </c>
      <c r="G96" s="627" t="s">
        <v>415</v>
      </c>
      <c r="H96" s="651">
        <v>43812</v>
      </c>
      <c r="I96" s="651">
        <v>43822</v>
      </c>
      <c r="J96" s="632" t="s">
        <v>385</v>
      </c>
    </row>
    <row r="97" spans="1:10" ht="30" customHeight="1" x14ac:dyDescent="0.2">
      <c r="A97" s="657" t="s">
        <v>861</v>
      </c>
      <c r="B97" s="627" t="s">
        <v>857</v>
      </c>
      <c r="C97" s="627" t="s">
        <v>385</v>
      </c>
      <c r="D97" s="627" t="s">
        <v>385</v>
      </c>
      <c r="E97" s="628">
        <v>3040.48</v>
      </c>
      <c r="F97" s="632" t="s">
        <v>862</v>
      </c>
      <c r="G97" s="627" t="s">
        <v>415</v>
      </c>
      <c r="H97" s="651">
        <v>43739</v>
      </c>
      <c r="I97" s="651">
        <v>43752</v>
      </c>
      <c r="J97" s="632" t="s">
        <v>385</v>
      </c>
    </row>
    <row r="98" spans="1:10" ht="37.5" customHeight="1" x14ac:dyDescent="0.2">
      <c r="A98" s="657" t="s">
        <v>863</v>
      </c>
      <c r="B98" s="627" t="s">
        <v>857</v>
      </c>
      <c r="C98" s="627" t="s">
        <v>385</v>
      </c>
      <c r="D98" s="627" t="s">
        <v>385</v>
      </c>
      <c r="E98" s="628">
        <v>15640.5</v>
      </c>
      <c r="F98" s="632" t="s">
        <v>864</v>
      </c>
      <c r="G98" s="627" t="s">
        <v>865</v>
      </c>
      <c r="H98" s="651">
        <v>43748</v>
      </c>
      <c r="I98" s="651">
        <v>43775</v>
      </c>
      <c r="J98" s="632" t="s">
        <v>385</v>
      </c>
    </row>
    <row r="99" spans="1:10" ht="42" customHeight="1" x14ac:dyDescent="0.2">
      <c r="A99" s="729" t="s">
        <v>866</v>
      </c>
      <c r="B99" s="650" t="s">
        <v>347</v>
      </c>
      <c r="C99" s="650"/>
      <c r="D99" s="654"/>
      <c r="E99" s="730"/>
      <c r="F99" s="731"/>
      <c r="G99" s="627"/>
      <c r="H99" s="651"/>
      <c r="I99" s="651"/>
      <c r="J99" s="632"/>
    </row>
    <row r="100" spans="1:10" ht="60" x14ac:dyDescent="0.2">
      <c r="A100" s="657" t="s">
        <v>867</v>
      </c>
      <c r="B100" s="627" t="s">
        <v>857</v>
      </c>
      <c r="C100" s="627" t="s">
        <v>385</v>
      </c>
      <c r="D100" s="627" t="s">
        <v>385</v>
      </c>
      <c r="E100" s="628">
        <v>2176.19</v>
      </c>
      <c r="F100" s="632" t="s">
        <v>858</v>
      </c>
      <c r="G100" s="627" t="s">
        <v>415</v>
      </c>
      <c r="H100" s="651">
        <v>43767</v>
      </c>
      <c r="I100" s="651">
        <v>43817</v>
      </c>
      <c r="J100" s="632" t="s">
        <v>385</v>
      </c>
    </row>
    <row r="101" spans="1:10" ht="60" x14ac:dyDescent="0.2">
      <c r="A101" s="657" t="s">
        <v>867</v>
      </c>
      <c r="B101" s="627" t="s">
        <v>857</v>
      </c>
      <c r="C101" s="627" t="s">
        <v>385</v>
      </c>
      <c r="D101" s="627" t="s">
        <v>385</v>
      </c>
      <c r="E101" s="628">
        <v>1602.62</v>
      </c>
      <c r="F101" s="632" t="s">
        <v>858</v>
      </c>
      <c r="G101" s="627" t="s">
        <v>415</v>
      </c>
      <c r="H101" s="651">
        <v>43811</v>
      </c>
      <c r="I101" s="651">
        <v>43829</v>
      </c>
      <c r="J101" s="632" t="s">
        <v>385</v>
      </c>
    </row>
    <row r="102" spans="1:10" ht="24" x14ac:dyDescent="0.2">
      <c r="A102" s="657" t="s">
        <v>868</v>
      </c>
      <c r="B102" s="627" t="s">
        <v>857</v>
      </c>
      <c r="C102" s="627" t="s">
        <v>385</v>
      </c>
      <c r="D102" s="627" t="s">
        <v>385</v>
      </c>
      <c r="E102" s="628">
        <v>4480.0600000000004</v>
      </c>
      <c r="F102" s="632" t="s">
        <v>869</v>
      </c>
      <c r="G102" s="627" t="s">
        <v>415</v>
      </c>
      <c r="H102" s="651">
        <v>43812</v>
      </c>
      <c r="I102" s="651">
        <v>44019</v>
      </c>
      <c r="J102" s="632" t="s">
        <v>385</v>
      </c>
    </row>
    <row r="103" spans="1:10" ht="36" x14ac:dyDescent="0.2">
      <c r="A103" s="657" t="s">
        <v>870</v>
      </c>
      <c r="B103" s="627" t="s">
        <v>857</v>
      </c>
      <c r="C103" s="627" t="s">
        <v>385</v>
      </c>
      <c r="D103" s="627"/>
      <c r="E103" s="628">
        <v>8000</v>
      </c>
      <c r="F103" s="632" t="s">
        <v>871</v>
      </c>
      <c r="G103" s="627" t="s">
        <v>415</v>
      </c>
      <c r="H103" s="651">
        <v>43747</v>
      </c>
      <c r="I103" s="651">
        <v>43768</v>
      </c>
      <c r="J103" s="632" t="s">
        <v>385</v>
      </c>
    </row>
    <row r="104" spans="1:10" ht="48" x14ac:dyDescent="0.2">
      <c r="A104" s="657" t="s">
        <v>872</v>
      </c>
      <c r="B104" s="627" t="s">
        <v>857</v>
      </c>
      <c r="C104" s="627" t="s">
        <v>385</v>
      </c>
      <c r="D104" s="627"/>
      <c r="E104" s="628">
        <v>10000</v>
      </c>
      <c r="F104" s="632" t="s">
        <v>873</v>
      </c>
      <c r="G104" s="627" t="s">
        <v>415</v>
      </c>
      <c r="H104" s="651">
        <v>43738</v>
      </c>
      <c r="I104" s="651">
        <v>43775</v>
      </c>
      <c r="J104" s="632" t="s">
        <v>385</v>
      </c>
    </row>
    <row r="105" spans="1:10" ht="48" x14ac:dyDescent="0.2">
      <c r="A105" s="657" t="s">
        <v>874</v>
      </c>
      <c r="B105" s="627" t="s">
        <v>857</v>
      </c>
      <c r="C105" s="627" t="s">
        <v>385</v>
      </c>
      <c r="D105" s="627"/>
      <c r="E105" s="628">
        <v>5000</v>
      </c>
      <c r="F105" s="632" t="s">
        <v>875</v>
      </c>
      <c r="G105" s="627" t="s">
        <v>415</v>
      </c>
      <c r="H105" s="651">
        <v>43790</v>
      </c>
      <c r="I105" s="651">
        <v>43830</v>
      </c>
      <c r="J105" s="632" t="s">
        <v>385</v>
      </c>
    </row>
    <row r="106" spans="1:10" ht="60" x14ac:dyDescent="0.2">
      <c r="A106" s="657" t="s">
        <v>876</v>
      </c>
      <c r="B106" s="627" t="s">
        <v>857</v>
      </c>
      <c r="C106" s="627" t="s">
        <v>385</v>
      </c>
      <c r="D106" s="627"/>
      <c r="E106" s="628">
        <v>7680</v>
      </c>
      <c r="F106" s="632" t="s">
        <v>877</v>
      </c>
      <c r="G106" s="627" t="s">
        <v>415</v>
      </c>
      <c r="H106" s="651">
        <v>43738</v>
      </c>
      <c r="I106" s="651">
        <v>43767</v>
      </c>
      <c r="J106" s="632" t="s">
        <v>385</v>
      </c>
    </row>
    <row r="107" spans="1:10" ht="48" x14ac:dyDescent="0.2">
      <c r="A107" s="657" t="s">
        <v>878</v>
      </c>
      <c r="B107" s="627" t="s">
        <v>857</v>
      </c>
      <c r="C107" s="627" t="s">
        <v>385</v>
      </c>
      <c r="D107" s="627"/>
      <c r="E107" s="628">
        <v>28000</v>
      </c>
      <c r="F107" s="632" t="s">
        <v>879</v>
      </c>
      <c r="G107" s="627" t="s">
        <v>415</v>
      </c>
      <c r="H107" s="651">
        <v>43747</v>
      </c>
      <c r="I107" s="651">
        <v>43829</v>
      </c>
      <c r="J107" s="632" t="s">
        <v>385</v>
      </c>
    </row>
    <row r="108" spans="1:10" ht="36" x14ac:dyDescent="0.2">
      <c r="A108" s="657" t="s">
        <v>880</v>
      </c>
      <c r="B108" s="627" t="s">
        <v>857</v>
      </c>
      <c r="C108" s="627" t="s">
        <v>385</v>
      </c>
      <c r="D108" s="627"/>
      <c r="E108" s="628">
        <v>18000</v>
      </c>
      <c r="F108" s="632" t="s">
        <v>881</v>
      </c>
      <c r="G108" s="627" t="s">
        <v>415</v>
      </c>
      <c r="H108" s="651">
        <v>43790</v>
      </c>
      <c r="I108" s="651">
        <v>43830</v>
      </c>
      <c r="J108" s="632" t="s">
        <v>385</v>
      </c>
    </row>
    <row r="109" spans="1:10" ht="96" x14ac:dyDescent="0.2">
      <c r="A109" s="657" t="s">
        <v>882</v>
      </c>
      <c r="B109" s="627" t="s">
        <v>857</v>
      </c>
      <c r="C109" s="627" t="s">
        <v>385</v>
      </c>
      <c r="D109" s="627"/>
      <c r="E109" s="628">
        <v>22410</v>
      </c>
      <c r="F109" s="632" t="s">
        <v>883</v>
      </c>
      <c r="G109" s="627" t="s">
        <v>415</v>
      </c>
      <c r="H109" s="651">
        <v>43747</v>
      </c>
      <c r="I109" s="651">
        <v>43832</v>
      </c>
      <c r="J109" s="632" t="s">
        <v>385</v>
      </c>
    </row>
    <row r="110" spans="1:10" ht="48" x14ac:dyDescent="0.2">
      <c r="A110" s="657" t="s">
        <v>884</v>
      </c>
      <c r="B110" s="627" t="s">
        <v>857</v>
      </c>
      <c r="C110" s="627" t="s">
        <v>385</v>
      </c>
      <c r="D110" s="627"/>
      <c r="E110" s="628">
        <v>9000</v>
      </c>
      <c r="F110" s="632" t="s">
        <v>885</v>
      </c>
      <c r="G110" s="627" t="s">
        <v>415</v>
      </c>
      <c r="H110" s="651">
        <v>43747</v>
      </c>
      <c r="I110" s="651">
        <v>43755</v>
      </c>
      <c r="J110" s="632" t="s">
        <v>385</v>
      </c>
    </row>
    <row r="111" spans="1:10" ht="48" x14ac:dyDescent="0.2">
      <c r="A111" s="657" t="s">
        <v>886</v>
      </c>
      <c r="B111" s="627" t="s">
        <v>857</v>
      </c>
      <c r="C111" s="627" t="s">
        <v>385</v>
      </c>
      <c r="D111" s="627"/>
      <c r="E111" s="628">
        <v>14400</v>
      </c>
      <c r="F111" s="632" t="s">
        <v>887</v>
      </c>
      <c r="G111" s="627" t="s">
        <v>415</v>
      </c>
      <c r="H111" s="651">
        <v>43747</v>
      </c>
      <c r="I111" s="651">
        <v>43830</v>
      </c>
      <c r="J111" s="632" t="s">
        <v>385</v>
      </c>
    </row>
    <row r="112" spans="1:10" ht="60" x14ac:dyDescent="0.2">
      <c r="A112" s="657" t="s">
        <v>888</v>
      </c>
      <c r="B112" s="627" t="s">
        <v>857</v>
      </c>
      <c r="C112" s="627" t="s">
        <v>385</v>
      </c>
      <c r="D112" s="627"/>
      <c r="E112" s="628">
        <v>19500</v>
      </c>
      <c r="F112" s="632" t="s">
        <v>889</v>
      </c>
      <c r="G112" s="627" t="s">
        <v>415</v>
      </c>
      <c r="H112" s="651">
        <v>43747</v>
      </c>
      <c r="I112" s="651">
        <v>43798</v>
      </c>
      <c r="J112" s="632" t="s">
        <v>385</v>
      </c>
    </row>
    <row r="113" spans="1:10" ht="48" x14ac:dyDescent="0.2">
      <c r="A113" s="657" t="s">
        <v>890</v>
      </c>
      <c r="B113" s="627" t="s">
        <v>857</v>
      </c>
      <c r="C113" s="627" t="s">
        <v>385</v>
      </c>
      <c r="D113" s="627"/>
      <c r="E113" s="628">
        <v>13000</v>
      </c>
      <c r="F113" s="632" t="s">
        <v>889</v>
      </c>
      <c r="G113" s="627" t="s">
        <v>415</v>
      </c>
      <c r="H113" s="651">
        <v>43790</v>
      </c>
      <c r="I113" s="651">
        <v>43830</v>
      </c>
      <c r="J113" s="632" t="s">
        <v>385</v>
      </c>
    </row>
    <row r="114" spans="1:10" ht="48" x14ac:dyDescent="0.2">
      <c r="A114" s="657" t="s">
        <v>891</v>
      </c>
      <c r="B114" s="627" t="s">
        <v>857</v>
      </c>
      <c r="C114" s="627" t="s">
        <v>385</v>
      </c>
      <c r="D114" s="627"/>
      <c r="E114" s="628">
        <v>10000</v>
      </c>
      <c r="F114" s="632" t="s">
        <v>892</v>
      </c>
      <c r="G114" s="627" t="s">
        <v>415</v>
      </c>
      <c r="H114" s="651">
        <v>43790</v>
      </c>
      <c r="I114" s="651">
        <v>43837</v>
      </c>
      <c r="J114" s="632" t="s">
        <v>385</v>
      </c>
    </row>
    <row r="115" spans="1:10" ht="48" x14ac:dyDescent="0.2">
      <c r="A115" s="657" t="s">
        <v>893</v>
      </c>
      <c r="B115" s="627" t="s">
        <v>857</v>
      </c>
      <c r="C115" s="627" t="s">
        <v>385</v>
      </c>
      <c r="D115" s="627"/>
      <c r="E115" s="628">
        <v>7000</v>
      </c>
      <c r="F115" s="632" t="s">
        <v>894</v>
      </c>
      <c r="G115" s="627" t="s">
        <v>415</v>
      </c>
      <c r="H115" s="651">
        <v>43773</v>
      </c>
      <c r="I115" s="651">
        <v>43819</v>
      </c>
      <c r="J115" s="632" t="s">
        <v>385</v>
      </c>
    </row>
    <row r="116" spans="1:10" ht="48" x14ac:dyDescent="0.2">
      <c r="A116" s="657" t="s">
        <v>895</v>
      </c>
      <c r="B116" s="627" t="s">
        <v>857</v>
      </c>
      <c r="C116" s="627" t="s">
        <v>385</v>
      </c>
      <c r="D116" s="627"/>
      <c r="E116" s="628">
        <v>9350</v>
      </c>
      <c r="F116" s="632" t="s">
        <v>896</v>
      </c>
      <c r="G116" s="627" t="s">
        <v>415</v>
      </c>
      <c r="H116" s="651">
        <v>43738</v>
      </c>
      <c r="I116" s="651">
        <v>43752</v>
      </c>
      <c r="J116" s="632" t="s">
        <v>385</v>
      </c>
    </row>
    <row r="117" spans="1:10" ht="48" x14ac:dyDescent="0.2">
      <c r="A117" s="657" t="s">
        <v>897</v>
      </c>
      <c r="B117" s="627" t="s">
        <v>857</v>
      </c>
      <c r="C117" s="627" t="s">
        <v>385</v>
      </c>
      <c r="D117" s="627"/>
      <c r="E117" s="628">
        <v>9940</v>
      </c>
      <c r="F117" s="632" t="s">
        <v>898</v>
      </c>
      <c r="G117" s="627" t="s">
        <v>415</v>
      </c>
      <c r="H117" s="651">
        <v>43747</v>
      </c>
      <c r="I117" s="651">
        <v>43830</v>
      </c>
      <c r="J117" s="632" t="s">
        <v>385</v>
      </c>
    </row>
    <row r="118" spans="1:10" ht="48" x14ac:dyDescent="0.2">
      <c r="A118" s="657" t="s">
        <v>899</v>
      </c>
      <c r="B118" s="627" t="s">
        <v>857</v>
      </c>
      <c r="C118" s="627" t="s">
        <v>385</v>
      </c>
      <c r="D118" s="627"/>
      <c r="E118" s="628">
        <v>5000</v>
      </c>
      <c r="F118" s="632" t="s">
        <v>900</v>
      </c>
      <c r="G118" s="627" t="s">
        <v>415</v>
      </c>
      <c r="H118" s="651">
        <v>43747</v>
      </c>
      <c r="I118" s="651">
        <v>43752</v>
      </c>
      <c r="J118" s="632" t="s">
        <v>385</v>
      </c>
    </row>
    <row r="119" spans="1:10" ht="48" x14ac:dyDescent="0.2">
      <c r="A119" s="657" t="s">
        <v>901</v>
      </c>
      <c r="B119" s="627" t="s">
        <v>857</v>
      </c>
      <c r="C119" s="627" t="s">
        <v>385</v>
      </c>
      <c r="D119" s="627"/>
      <c r="E119" s="628">
        <v>33000</v>
      </c>
      <c r="F119" s="632" t="s">
        <v>902</v>
      </c>
      <c r="G119" s="627" t="s">
        <v>415</v>
      </c>
      <c r="H119" s="651">
        <v>43747</v>
      </c>
      <c r="I119" s="651">
        <v>43811</v>
      </c>
      <c r="J119" s="632" t="s">
        <v>385</v>
      </c>
    </row>
    <row r="120" spans="1:10" ht="69.75" customHeight="1" x14ac:dyDescent="0.2">
      <c r="A120" s="657" t="s">
        <v>903</v>
      </c>
      <c r="B120" s="627" t="s">
        <v>857</v>
      </c>
      <c r="C120" s="627" t="s">
        <v>385</v>
      </c>
      <c r="D120" s="627"/>
      <c r="E120" s="628">
        <v>13650</v>
      </c>
      <c r="F120" s="632" t="s">
        <v>904</v>
      </c>
      <c r="G120" s="627" t="s">
        <v>415</v>
      </c>
      <c r="H120" s="651">
        <v>43738</v>
      </c>
      <c r="I120" s="651">
        <v>43767</v>
      </c>
      <c r="J120" s="632" t="s">
        <v>385</v>
      </c>
    </row>
    <row r="121" spans="1:10" ht="73.5" customHeight="1" x14ac:dyDescent="0.2">
      <c r="A121" s="657" t="s">
        <v>905</v>
      </c>
      <c r="B121" s="627" t="s">
        <v>857</v>
      </c>
      <c r="C121" s="627" t="s">
        <v>385</v>
      </c>
      <c r="D121" s="627"/>
      <c r="E121" s="628">
        <v>7000</v>
      </c>
      <c r="F121" s="632" t="s">
        <v>904</v>
      </c>
      <c r="G121" s="627" t="s">
        <v>415</v>
      </c>
      <c r="H121" s="651">
        <v>43805</v>
      </c>
      <c r="I121" s="651">
        <v>43832</v>
      </c>
      <c r="J121" s="632" t="s">
        <v>385</v>
      </c>
    </row>
    <row r="122" spans="1:10" ht="63" customHeight="1" x14ac:dyDescent="0.2">
      <c r="A122" s="657" t="s">
        <v>906</v>
      </c>
      <c r="B122" s="627" t="s">
        <v>857</v>
      </c>
      <c r="C122" s="627" t="s">
        <v>385</v>
      </c>
      <c r="D122" s="627"/>
      <c r="E122" s="628">
        <v>6000</v>
      </c>
      <c r="F122" s="632" t="s">
        <v>907</v>
      </c>
      <c r="G122" s="627" t="s">
        <v>415</v>
      </c>
      <c r="H122" s="651">
        <v>43747</v>
      </c>
      <c r="I122" s="651">
        <v>43755</v>
      </c>
      <c r="J122" s="632" t="s">
        <v>385</v>
      </c>
    </row>
    <row r="123" spans="1:10" ht="60" x14ac:dyDescent="0.2">
      <c r="A123" s="657" t="s">
        <v>908</v>
      </c>
      <c r="B123" s="627" t="s">
        <v>857</v>
      </c>
      <c r="C123" s="627" t="s">
        <v>385</v>
      </c>
      <c r="D123" s="627"/>
      <c r="E123" s="628">
        <v>5400</v>
      </c>
      <c r="F123" s="632" t="s">
        <v>909</v>
      </c>
      <c r="G123" s="627" t="s">
        <v>415</v>
      </c>
      <c r="H123" s="651">
        <v>43747</v>
      </c>
      <c r="I123" s="651">
        <v>43755</v>
      </c>
      <c r="J123" s="632" t="s">
        <v>385</v>
      </c>
    </row>
    <row r="124" spans="1:10" ht="36" x14ac:dyDescent="0.2">
      <c r="A124" s="657" t="s">
        <v>910</v>
      </c>
      <c r="B124" s="627" t="s">
        <v>857</v>
      </c>
      <c r="C124" s="627" t="s">
        <v>385</v>
      </c>
      <c r="D124" s="627"/>
      <c r="E124" s="628">
        <v>16000</v>
      </c>
      <c r="F124" s="632" t="s">
        <v>911</v>
      </c>
      <c r="G124" s="627" t="s">
        <v>415</v>
      </c>
      <c r="H124" s="651">
        <v>43747</v>
      </c>
      <c r="I124" s="651">
        <v>43775</v>
      </c>
      <c r="J124" s="632" t="s">
        <v>385</v>
      </c>
    </row>
    <row r="125" spans="1:10" ht="36" x14ac:dyDescent="0.2">
      <c r="A125" s="657" t="s">
        <v>912</v>
      </c>
      <c r="B125" s="627" t="s">
        <v>857</v>
      </c>
      <c r="C125" s="627" t="s">
        <v>385</v>
      </c>
      <c r="D125" s="627"/>
      <c r="E125" s="628">
        <v>26797.5</v>
      </c>
      <c r="F125" s="632" t="s">
        <v>913</v>
      </c>
      <c r="G125" s="627" t="s">
        <v>415</v>
      </c>
      <c r="H125" s="651">
        <v>43773</v>
      </c>
      <c r="I125" s="651">
        <v>43830</v>
      </c>
      <c r="J125" s="632" t="s">
        <v>385</v>
      </c>
    </row>
    <row r="126" spans="1:10" ht="72" x14ac:dyDescent="0.2">
      <c r="A126" s="657" t="s">
        <v>914</v>
      </c>
      <c r="B126" s="627" t="s">
        <v>857</v>
      </c>
      <c r="C126" s="627" t="s">
        <v>385</v>
      </c>
      <c r="D126" s="627"/>
      <c r="E126" s="628">
        <v>29925</v>
      </c>
      <c r="F126" s="632" t="s">
        <v>915</v>
      </c>
      <c r="G126" s="627" t="s">
        <v>415</v>
      </c>
      <c r="H126" s="651">
        <v>43747</v>
      </c>
      <c r="I126" s="651">
        <v>43817</v>
      </c>
      <c r="J126" s="632" t="s">
        <v>385</v>
      </c>
    </row>
    <row r="127" spans="1:10" ht="72" x14ac:dyDescent="0.2">
      <c r="A127" s="657" t="s">
        <v>916</v>
      </c>
      <c r="B127" s="627" t="s">
        <v>857</v>
      </c>
      <c r="C127" s="627" t="s">
        <v>385</v>
      </c>
      <c r="D127" s="627"/>
      <c r="E127" s="628">
        <v>9500</v>
      </c>
      <c r="F127" s="632" t="s">
        <v>917</v>
      </c>
      <c r="G127" s="627" t="s">
        <v>415</v>
      </c>
      <c r="H127" s="651">
        <v>43738</v>
      </c>
      <c r="I127" s="651">
        <v>43747</v>
      </c>
      <c r="J127" s="632" t="s">
        <v>385</v>
      </c>
    </row>
    <row r="128" spans="1:10" ht="42" customHeight="1" x14ac:dyDescent="0.2">
      <c r="A128" s="732" t="s">
        <v>918</v>
      </c>
      <c r="B128" s="650" t="s">
        <v>347</v>
      </c>
      <c r="C128" s="650"/>
      <c r="D128" s="654"/>
      <c r="E128" s="730"/>
      <c r="F128" s="731"/>
      <c r="G128" s="627"/>
      <c r="H128" s="651"/>
      <c r="I128" s="651"/>
      <c r="J128" s="632"/>
    </row>
    <row r="129" spans="1:10" ht="48" x14ac:dyDescent="0.2">
      <c r="A129" s="657" t="s">
        <v>919</v>
      </c>
      <c r="B129" s="627" t="s">
        <v>857</v>
      </c>
      <c r="C129" s="627" t="s">
        <v>385</v>
      </c>
      <c r="D129" s="627"/>
      <c r="E129" s="628">
        <v>11132</v>
      </c>
      <c r="F129" s="632" t="s">
        <v>920</v>
      </c>
      <c r="G129" s="627" t="s">
        <v>415</v>
      </c>
      <c r="H129" s="651">
        <v>43738</v>
      </c>
      <c r="I129" s="651">
        <v>43830</v>
      </c>
      <c r="J129" s="632" t="s">
        <v>385</v>
      </c>
    </row>
    <row r="130" spans="1:10" ht="24" x14ac:dyDescent="0.2">
      <c r="A130" s="657" t="s">
        <v>921</v>
      </c>
      <c r="B130" s="627" t="s">
        <v>857</v>
      </c>
      <c r="C130" s="627" t="s">
        <v>385</v>
      </c>
      <c r="D130" s="627"/>
      <c r="E130" s="628">
        <v>16000</v>
      </c>
      <c r="F130" s="632" t="s">
        <v>922</v>
      </c>
      <c r="G130" s="627" t="s">
        <v>415</v>
      </c>
      <c r="H130" s="651">
        <v>43738</v>
      </c>
      <c r="I130" s="651">
        <v>43767</v>
      </c>
      <c r="J130" s="632" t="s">
        <v>385</v>
      </c>
    </row>
    <row r="131" spans="1:10" ht="24" x14ac:dyDescent="0.2">
      <c r="A131" s="657" t="s">
        <v>923</v>
      </c>
      <c r="B131" s="627" t="s">
        <v>857</v>
      </c>
      <c r="C131" s="627" t="s">
        <v>385</v>
      </c>
      <c r="D131" s="627"/>
      <c r="E131" s="628">
        <v>6323.33</v>
      </c>
      <c r="F131" s="632" t="s">
        <v>924</v>
      </c>
      <c r="G131" s="627" t="s">
        <v>415</v>
      </c>
      <c r="H131" s="651">
        <v>43747</v>
      </c>
      <c r="I131" s="651">
        <v>43775</v>
      </c>
      <c r="J131" s="632" t="s">
        <v>385</v>
      </c>
    </row>
    <row r="132" spans="1:10" ht="61.5" customHeight="1" x14ac:dyDescent="0.2">
      <c r="A132" s="657" t="s">
        <v>925</v>
      </c>
      <c r="B132" s="627" t="s">
        <v>857</v>
      </c>
      <c r="C132" s="627" t="s">
        <v>385</v>
      </c>
      <c r="D132" s="627"/>
      <c r="E132" s="628">
        <v>9000</v>
      </c>
      <c r="F132" s="632" t="s">
        <v>926</v>
      </c>
      <c r="G132" s="627" t="s">
        <v>415</v>
      </c>
      <c r="H132" s="651">
        <v>43747</v>
      </c>
      <c r="I132" s="651">
        <v>43819</v>
      </c>
      <c r="J132" s="632" t="s">
        <v>385</v>
      </c>
    </row>
    <row r="133" spans="1:10" ht="39.75" customHeight="1" x14ac:dyDescent="0.2">
      <c r="A133" s="657" t="s">
        <v>927</v>
      </c>
      <c r="B133" s="627" t="s">
        <v>857</v>
      </c>
      <c r="C133" s="627" t="s">
        <v>385</v>
      </c>
      <c r="D133" s="627"/>
      <c r="E133" s="628">
        <v>7200</v>
      </c>
      <c r="F133" s="632" t="s">
        <v>928</v>
      </c>
      <c r="G133" s="627" t="s">
        <v>415</v>
      </c>
      <c r="H133" s="651">
        <v>43747</v>
      </c>
      <c r="I133" s="651">
        <v>43752</v>
      </c>
      <c r="J133" s="632" t="s">
        <v>385</v>
      </c>
    </row>
    <row r="134" spans="1:10" ht="48" x14ac:dyDescent="0.2">
      <c r="A134" s="657" t="s">
        <v>929</v>
      </c>
      <c r="B134" s="627" t="s">
        <v>857</v>
      </c>
      <c r="C134" s="627" t="s">
        <v>385</v>
      </c>
      <c r="D134" s="627"/>
      <c r="E134" s="628">
        <v>8000</v>
      </c>
      <c r="F134" s="632" t="s">
        <v>928</v>
      </c>
      <c r="G134" s="627" t="s">
        <v>415</v>
      </c>
      <c r="H134" s="651">
        <v>43805</v>
      </c>
      <c r="I134" s="651">
        <v>43832</v>
      </c>
      <c r="J134" s="632" t="s">
        <v>385</v>
      </c>
    </row>
    <row r="135" spans="1:10" ht="60" x14ac:dyDescent="0.2">
      <c r="A135" s="657" t="s">
        <v>930</v>
      </c>
      <c r="B135" s="627" t="s">
        <v>857</v>
      </c>
      <c r="C135" s="627" t="s">
        <v>385</v>
      </c>
      <c r="D135" s="627"/>
      <c r="E135" s="628">
        <v>32000</v>
      </c>
      <c r="F135" s="632" t="s">
        <v>931</v>
      </c>
      <c r="G135" s="627" t="s">
        <v>415</v>
      </c>
      <c r="H135" s="651">
        <v>43747</v>
      </c>
      <c r="I135" s="651">
        <v>43819</v>
      </c>
      <c r="J135" s="632" t="s">
        <v>385</v>
      </c>
    </row>
    <row r="136" spans="1:10" ht="37.5" customHeight="1" x14ac:dyDescent="0.2">
      <c r="A136" s="732" t="s">
        <v>932</v>
      </c>
      <c r="B136" s="650" t="s">
        <v>347</v>
      </c>
      <c r="C136" s="650"/>
      <c r="D136" s="654"/>
      <c r="E136" s="730"/>
      <c r="F136" s="632"/>
      <c r="G136" s="627"/>
      <c r="H136" s="651"/>
      <c r="I136" s="651"/>
      <c r="J136" s="632"/>
    </row>
    <row r="137" spans="1:10" ht="59.25" customHeight="1" x14ac:dyDescent="0.2">
      <c r="A137" s="657" t="s">
        <v>933</v>
      </c>
      <c r="B137" s="627" t="s">
        <v>857</v>
      </c>
      <c r="C137" s="627" t="s">
        <v>385</v>
      </c>
      <c r="D137" s="627"/>
      <c r="E137" s="628">
        <v>6240</v>
      </c>
      <c r="F137" s="632" t="s">
        <v>934</v>
      </c>
      <c r="G137" s="627" t="s">
        <v>415</v>
      </c>
      <c r="H137" s="651">
        <v>43747</v>
      </c>
      <c r="I137" s="651">
        <v>43752</v>
      </c>
      <c r="J137" s="632" t="s">
        <v>385</v>
      </c>
    </row>
    <row r="138" spans="1:10" ht="61.5" customHeight="1" x14ac:dyDescent="0.2">
      <c r="A138" s="657" t="s">
        <v>935</v>
      </c>
      <c r="B138" s="627" t="s">
        <v>857</v>
      </c>
      <c r="C138" s="627" t="s">
        <v>385</v>
      </c>
      <c r="D138" s="627"/>
      <c r="E138" s="628">
        <v>6000</v>
      </c>
      <c r="F138" s="632" t="s">
        <v>936</v>
      </c>
      <c r="G138" s="627" t="s">
        <v>415</v>
      </c>
      <c r="H138" s="651">
        <v>43747</v>
      </c>
      <c r="I138" s="651">
        <v>43752</v>
      </c>
      <c r="J138" s="632" t="s">
        <v>385</v>
      </c>
    </row>
    <row r="139" spans="1:10" ht="24" x14ac:dyDescent="0.2">
      <c r="A139" s="657" t="s">
        <v>937</v>
      </c>
      <c r="B139" s="627" t="s">
        <v>857</v>
      </c>
      <c r="C139" s="627" t="s">
        <v>385</v>
      </c>
      <c r="D139" s="627"/>
      <c r="E139" s="628">
        <v>6000</v>
      </c>
      <c r="F139" s="632" t="s">
        <v>938</v>
      </c>
      <c r="G139" s="627" t="s">
        <v>415</v>
      </c>
      <c r="H139" s="651">
        <v>43738</v>
      </c>
      <c r="I139" s="651">
        <v>43832</v>
      </c>
      <c r="J139" s="632" t="s">
        <v>385</v>
      </c>
    </row>
    <row r="140" spans="1:10" ht="24" x14ac:dyDescent="0.2">
      <c r="A140" s="657" t="s">
        <v>939</v>
      </c>
      <c r="B140" s="627" t="s">
        <v>857</v>
      </c>
      <c r="C140" s="627" t="s">
        <v>385</v>
      </c>
      <c r="D140" s="627"/>
      <c r="E140" s="628">
        <v>12800</v>
      </c>
      <c r="F140" s="632" t="s">
        <v>940</v>
      </c>
      <c r="G140" s="627" t="s">
        <v>415</v>
      </c>
      <c r="H140" s="651">
        <v>43738</v>
      </c>
      <c r="I140" s="651">
        <v>43819</v>
      </c>
      <c r="J140" s="632" t="s">
        <v>385</v>
      </c>
    </row>
    <row r="141" spans="1:10" ht="36.75" customHeight="1" x14ac:dyDescent="0.2">
      <c r="A141" s="657" t="s">
        <v>941</v>
      </c>
      <c r="B141" s="627" t="s">
        <v>857</v>
      </c>
      <c r="C141" s="627" t="s">
        <v>385</v>
      </c>
      <c r="D141" s="627"/>
      <c r="E141" s="628">
        <v>9900</v>
      </c>
      <c r="F141" s="632" t="s">
        <v>942</v>
      </c>
      <c r="G141" s="627" t="s">
        <v>415</v>
      </c>
      <c r="H141" s="651">
        <v>43747</v>
      </c>
      <c r="I141" s="651">
        <v>43752</v>
      </c>
      <c r="J141" s="632" t="s">
        <v>385</v>
      </c>
    </row>
    <row r="142" spans="1:10" ht="38.25" customHeight="1" x14ac:dyDescent="0.2">
      <c r="A142" s="657" t="s">
        <v>943</v>
      </c>
      <c r="B142" s="627" t="s">
        <v>857</v>
      </c>
      <c r="C142" s="627" t="s">
        <v>385</v>
      </c>
      <c r="D142" s="627"/>
      <c r="E142" s="628">
        <v>6000</v>
      </c>
      <c r="F142" s="632" t="s">
        <v>944</v>
      </c>
      <c r="G142" s="627" t="s">
        <v>415</v>
      </c>
      <c r="H142" s="651">
        <v>43738</v>
      </c>
      <c r="I142" s="651">
        <v>43745</v>
      </c>
      <c r="J142" s="632" t="s">
        <v>385</v>
      </c>
    </row>
    <row r="143" spans="1:10" ht="23.25" customHeight="1" x14ac:dyDescent="0.2">
      <c r="A143" s="732" t="s">
        <v>945</v>
      </c>
      <c r="B143" s="650" t="s">
        <v>347</v>
      </c>
      <c r="C143" s="650"/>
      <c r="D143" s="654"/>
      <c r="E143" s="730"/>
      <c r="F143" s="632"/>
      <c r="G143" s="627"/>
      <c r="H143" s="651"/>
      <c r="I143" s="651"/>
      <c r="J143" s="632"/>
    </row>
    <row r="144" spans="1:10" ht="24" x14ac:dyDescent="0.2">
      <c r="A144" s="657" t="s">
        <v>946</v>
      </c>
      <c r="B144" s="627" t="s">
        <v>857</v>
      </c>
      <c r="C144" s="627" t="s">
        <v>385</v>
      </c>
      <c r="D144" s="627" t="s">
        <v>385</v>
      </c>
      <c r="E144" s="628">
        <v>3540</v>
      </c>
      <c r="F144" s="627" t="s">
        <v>947</v>
      </c>
      <c r="G144" s="627" t="s">
        <v>415</v>
      </c>
      <c r="H144" s="651">
        <v>43830</v>
      </c>
      <c r="I144" s="651">
        <v>43837</v>
      </c>
      <c r="J144" s="651" t="s">
        <v>385</v>
      </c>
    </row>
    <row r="145" spans="1:10" ht="39" customHeight="1" x14ac:dyDescent="0.2">
      <c r="A145" s="657" t="s">
        <v>948</v>
      </c>
      <c r="B145" s="627" t="s">
        <v>399</v>
      </c>
      <c r="C145" s="627" t="s">
        <v>385</v>
      </c>
      <c r="D145" s="627" t="s">
        <v>385</v>
      </c>
      <c r="E145" s="628">
        <v>2956</v>
      </c>
      <c r="F145" s="627" t="s">
        <v>949</v>
      </c>
      <c r="G145" s="627" t="s">
        <v>865</v>
      </c>
      <c r="H145" s="651">
        <v>43784</v>
      </c>
      <c r="I145" s="651">
        <v>43801</v>
      </c>
      <c r="J145" s="651" t="s">
        <v>385</v>
      </c>
    </row>
    <row r="146" spans="1:10" ht="39" customHeight="1" x14ac:dyDescent="0.2">
      <c r="A146" s="657" t="s">
        <v>948</v>
      </c>
      <c r="B146" s="627" t="s">
        <v>399</v>
      </c>
      <c r="C146" s="627" t="s">
        <v>385</v>
      </c>
      <c r="D146" s="627" t="s">
        <v>385</v>
      </c>
      <c r="E146" s="628">
        <v>5916</v>
      </c>
      <c r="F146" s="627" t="s">
        <v>950</v>
      </c>
      <c r="G146" s="627" t="s">
        <v>865</v>
      </c>
      <c r="H146" s="651">
        <v>43788</v>
      </c>
      <c r="I146" s="651">
        <v>43801</v>
      </c>
      <c r="J146" s="651" t="s">
        <v>385</v>
      </c>
    </row>
    <row r="147" spans="1:10" ht="36" x14ac:dyDescent="0.2">
      <c r="A147" s="657" t="s">
        <v>951</v>
      </c>
      <c r="B147" s="627" t="s">
        <v>857</v>
      </c>
      <c r="C147" s="627" t="s">
        <v>385</v>
      </c>
      <c r="D147" s="627"/>
      <c r="E147" s="628">
        <v>6400</v>
      </c>
      <c r="F147" s="627" t="s">
        <v>952</v>
      </c>
      <c r="G147" s="627" t="s">
        <v>415</v>
      </c>
      <c r="H147" s="651">
        <v>43738</v>
      </c>
      <c r="I147" s="651">
        <v>43768</v>
      </c>
      <c r="J147" s="651" t="s">
        <v>385</v>
      </c>
    </row>
    <row r="148" spans="1:10" ht="36" x14ac:dyDescent="0.2">
      <c r="A148" s="657" t="s">
        <v>953</v>
      </c>
      <c r="B148" s="627" t="s">
        <v>857</v>
      </c>
      <c r="C148" s="627" t="s">
        <v>385</v>
      </c>
      <c r="D148" s="627"/>
      <c r="E148" s="628">
        <v>6400</v>
      </c>
      <c r="F148" s="627" t="s">
        <v>952</v>
      </c>
      <c r="G148" s="627" t="s">
        <v>415</v>
      </c>
      <c r="H148" s="651">
        <v>43795</v>
      </c>
      <c r="I148" s="651" t="s">
        <v>954</v>
      </c>
      <c r="J148" s="651" t="s">
        <v>385</v>
      </c>
    </row>
    <row r="149" spans="1:10" ht="48" x14ac:dyDescent="0.2">
      <c r="A149" s="657" t="s">
        <v>890</v>
      </c>
      <c r="B149" s="627" t="s">
        <v>857</v>
      </c>
      <c r="C149" s="627" t="s">
        <v>385</v>
      </c>
      <c r="D149" s="627"/>
      <c r="E149" s="628">
        <v>9000</v>
      </c>
      <c r="F149" s="627" t="s">
        <v>955</v>
      </c>
      <c r="G149" s="627" t="s">
        <v>415</v>
      </c>
      <c r="H149" s="651">
        <v>43784</v>
      </c>
      <c r="I149" s="651">
        <v>43822</v>
      </c>
      <c r="J149" s="651" t="s">
        <v>385</v>
      </c>
    </row>
    <row r="150" spans="1:10" ht="51" customHeight="1" x14ac:dyDescent="0.2">
      <c r="A150" s="657" t="s">
        <v>956</v>
      </c>
      <c r="B150" s="627" t="s">
        <v>857</v>
      </c>
      <c r="C150" s="627" t="s">
        <v>385</v>
      </c>
      <c r="D150" s="627"/>
      <c r="E150" s="628">
        <v>4500</v>
      </c>
      <c r="F150" s="627" t="s">
        <v>955</v>
      </c>
      <c r="G150" s="627" t="s">
        <v>415</v>
      </c>
      <c r="H150" s="651">
        <v>43817</v>
      </c>
      <c r="I150" s="651">
        <v>43837</v>
      </c>
      <c r="J150" s="651" t="s">
        <v>385</v>
      </c>
    </row>
    <row r="151" spans="1:10" ht="53.25" customHeight="1" x14ac:dyDescent="0.2">
      <c r="A151" s="657" t="s">
        <v>957</v>
      </c>
      <c r="B151" s="627" t="s">
        <v>857</v>
      </c>
      <c r="C151" s="627" t="s">
        <v>385</v>
      </c>
      <c r="D151" s="627"/>
      <c r="E151" s="628">
        <v>16000</v>
      </c>
      <c r="F151" s="627" t="s">
        <v>922</v>
      </c>
      <c r="G151" s="627" t="s">
        <v>415</v>
      </c>
      <c r="H151" s="651">
        <v>43781</v>
      </c>
      <c r="I151" s="651">
        <v>43837</v>
      </c>
      <c r="J151" s="651" t="s">
        <v>385</v>
      </c>
    </row>
    <row r="152" spans="1:10" ht="35.25" customHeight="1" x14ac:dyDescent="0.2">
      <c r="A152" s="657" t="s">
        <v>958</v>
      </c>
      <c r="B152" s="627" t="s">
        <v>857</v>
      </c>
      <c r="C152" s="627" t="s">
        <v>385</v>
      </c>
      <c r="D152" s="627"/>
      <c r="E152" s="628">
        <v>2000</v>
      </c>
      <c r="F152" s="627" t="s">
        <v>959</v>
      </c>
      <c r="G152" s="627" t="s">
        <v>415</v>
      </c>
      <c r="H152" s="651">
        <v>43738</v>
      </c>
      <c r="I152" s="651">
        <v>43742</v>
      </c>
      <c r="J152" s="651" t="s">
        <v>385</v>
      </c>
    </row>
    <row r="153" spans="1:10" ht="60" x14ac:dyDescent="0.2">
      <c r="A153" s="657" t="s">
        <v>960</v>
      </c>
      <c r="B153" s="627" t="s">
        <v>857</v>
      </c>
      <c r="C153" s="627" t="s">
        <v>385</v>
      </c>
      <c r="D153" s="627"/>
      <c r="E153" s="628">
        <v>6000</v>
      </c>
      <c r="F153" s="627" t="s">
        <v>959</v>
      </c>
      <c r="G153" s="627" t="s">
        <v>415</v>
      </c>
      <c r="H153" s="651">
        <v>43742</v>
      </c>
      <c r="I153" s="651">
        <v>43818</v>
      </c>
      <c r="J153" s="651" t="s">
        <v>385</v>
      </c>
    </row>
    <row r="154" spans="1:10" ht="24" x14ac:dyDescent="0.2">
      <c r="A154" s="657" t="s">
        <v>961</v>
      </c>
      <c r="B154" s="627" t="s">
        <v>857</v>
      </c>
      <c r="C154" s="627" t="s">
        <v>385</v>
      </c>
      <c r="D154" s="627"/>
      <c r="E154" s="628">
        <v>6000</v>
      </c>
      <c r="F154" s="627" t="s">
        <v>944</v>
      </c>
      <c r="G154" s="627" t="s">
        <v>415</v>
      </c>
      <c r="H154" s="651">
        <v>43747</v>
      </c>
      <c r="I154" s="651">
        <v>43768</v>
      </c>
      <c r="J154" s="651"/>
    </row>
    <row r="155" spans="1:10" ht="48" x14ac:dyDescent="0.2">
      <c r="A155" s="657" t="s">
        <v>962</v>
      </c>
      <c r="B155" s="627" t="s">
        <v>350</v>
      </c>
      <c r="C155" s="627" t="s">
        <v>385</v>
      </c>
      <c r="D155" s="627" t="s">
        <v>963</v>
      </c>
      <c r="E155" s="628">
        <v>90000</v>
      </c>
      <c r="F155" s="627" t="s">
        <v>964</v>
      </c>
      <c r="G155" s="627" t="s">
        <v>338</v>
      </c>
      <c r="H155" s="651">
        <v>43623</v>
      </c>
      <c r="I155" s="651"/>
      <c r="J155" s="651"/>
    </row>
    <row r="156" spans="1:10" ht="36" x14ac:dyDescent="0.2">
      <c r="A156" s="657" t="s">
        <v>965</v>
      </c>
      <c r="B156" s="627" t="s">
        <v>350</v>
      </c>
      <c r="C156" s="627" t="s">
        <v>385</v>
      </c>
      <c r="D156" s="627" t="s">
        <v>966</v>
      </c>
      <c r="E156" s="628">
        <v>41300</v>
      </c>
      <c r="F156" s="627" t="s">
        <v>967</v>
      </c>
      <c r="G156" s="627" t="s">
        <v>338</v>
      </c>
      <c r="H156" s="651">
        <v>43613</v>
      </c>
      <c r="I156" s="651"/>
      <c r="J156" s="651"/>
    </row>
    <row r="157" spans="1:10" ht="36" x14ac:dyDescent="0.2">
      <c r="A157" s="657" t="s">
        <v>518</v>
      </c>
      <c r="B157" s="627" t="s">
        <v>350</v>
      </c>
      <c r="C157" s="627" t="s">
        <v>385</v>
      </c>
      <c r="D157" s="627" t="s">
        <v>519</v>
      </c>
      <c r="E157" s="628">
        <v>118000</v>
      </c>
      <c r="F157" s="627" t="s">
        <v>968</v>
      </c>
      <c r="G157" s="627" t="s">
        <v>338</v>
      </c>
      <c r="H157" s="651">
        <v>43609</v>
      </c>
      <c r="I157" s="651"/>
      <c r="J157" s="651"/>
    </row>
    <row r="158" spans="1:10" ht="36" x14ac:dyDescent="0.2">
      <c r="A158" s="657" t="s">
        <v>520</v>
      </c>
      <c r="B158" s="627" t="s">
        <v>350</v>
      </c>
      <c r="C158" s="627" t="s">
        <v>385</v>
      </c>
      <c r="D158" s="627" t="s">
        <v>521</v>
      </c>
      <c r="E158" s="628">
        <v>118000</v>
      </c>
      <c r="F158" s="627" t="s">
        <v>968</v>
      </c>
      <c r="G158" s="627" t="s">
        <v>338</v>
      </c>
      <c r="H158" s="651">
        <v>43613</v>
      </c>
      <c r="I158" s="651"/>
      <c r="J158" s="651"/>
    </row>
    <row r="159" spans="1:10" ht="24" x14ac:dyDescent="0.2">
      <c r="A159" s="657" t="s">
        <v>969</v>
      </c>
      <c r="B159" s="627" t="s">
        <v>328</v>
      </c>
      <c r="C159" s="627" t="s">
        <v>385</v>
      </c>
      <c r="D159" s="627" t="s">
        <v>970</v>
      </c>
      <c r="E159" s="628">
        <v>79000</v>
      </c>
      <c r="F159" s="627" t="s">
        <v>971</v>
      </c>
      <c r="G159" s="627" t="s">
        <v>338</v>
      </c>
      <c r="H159" s="651">
        <v>43802</v>
      </c>
      <c r="I159" s="651"/>
      <c r="J159" s="651"/>
    </row>
    <row r="160" spans="1:10" ht="24" x14ac:dyDescent="0.2">
      <c r="A160" s="657" t="s">
        <v>511</v>
      </c>
      <c r="B160" s="627" t="s">
        <v>328</v>
      </c>
      <c r="C160" s="627" t="s">
        <v>385</v>
      </c>
      <c r="D160" s="627" t="s">
        <v>512</v>
      </c>
      <c r="E160" s="628">
        <v>330000</v>
      </c>
      <c r="F160" s="627" t="s">
        <v>972</v>
      </c>
      <c r="G160" s="627" t="s">
        <v>338</v>
      </c>
      <c r="H160" s="651">
        <v>43698</v>
      </c>
      <c r="I160" s="651"/>
      <c r="J160" s="651"/>
    </row>
    <row r="161" spans="1:10" ht="24" x14ac:dyDescent="0.2">
      <c r="A161" s="657" t="s">
        <v>973</v>
      </c>
      <c r="B161" s="627" t="s">
        <v>328</v>
      </c>
      <c r="C161" s="627" t="s">
        <v>385</v>
      </c>
      <c r="D161" s="627" t="s">
        <v>974</v>
      </c>
      <c r="E161" s="628">
        <v>83390</v>
      </c>
      <c r="F161" s="627" t="s">
        <v>975</v>
      </c>
      <c r="G161" s="627" t="s">
        <v>338</v>
      </c>
      <c r="H161" s="651">
        <v>43563</v>
      </c>
      <c r="I161" s="651"/>
      <c r="J161" s="651"/>
    </row>
    <row r="162" spans="1:10" ht="36" x14ac:dyDescent="0.2">
      <c r="A162" s="657" t="s">
        <v>516</v>
      </c>
      <c r="B162" s="627" t="s">
        <v>328</v>
      </c>
      <c r="C162" s="627" t="s">
        <v>385</v>
      </c>
      <c r="D162" s="627" t="s">
        <v>517</v>
      </c>
      <c r="E162" s="628">
        <v>198240</v>
      </c>
      <c r="F162" s="627" t="s">
        <v>976</v>
      </c>
      <c r="G162" s="627" t="s">
        <v>338</v>
      </c>
      <c r="H162" s="651">
        <v>43550</v>
      </c>
      <c r="I162" s="651"/>
      <c r="J162" s="651"/>
    </row>
    <row r="163" spans="1:10" ht="27" customHeight="1" x14ac:dyDescent="0.2">
      <c r="A163" s="657" t="s">
        <v>977</v>
      </c>
      <c r="B163" s="627" t="s">
        <v>978</v>
      </c>
      <c r="C163" s="627" t="s">
        <v>385</v>
      </c>
      <c r="D163" s="627" t="s">
        <v>337</v>
      </c>
      <c r="E163" s="628">
        <v>42000</v>
      </c>
      <c r="F163" s="627" t="s">
        <v>979</v>
      </c>
      <c r="G163" s="627" t="s">
        <v>338</v>
      </c>
      <c r="H163" s="651">
        <v>43503</v>
      </c>
      <c r="I163" s="651"/>
      <c r="J163" s="651"/>
    </row>
    <row r="164" spans="1:10" ht="48" x14ac:dyDescent="0.2">
      <c r="A164" s="657" t="s">
        <v>980</v>
      </c>
      <c r="B164" s="627" t="s">
        <v>978</v>
      </c>
      <c r="C164" s="627" t="s">
        <v>385</v>
      </c>
      <c r="D164" s="627" t="s">
        <v>981</v>
      </c>
      <c r="E164" s="628">
        <v>589579.21199999994</v>
      </c>
      <c r="F164" s="627" t="s">
        <v>982</v>
      </c>
      <c r="G164" s="627" t="s">
        <v>338</v>
      </c>
      <c r="H164" s="651">
        <v>43594</v>
      </c>
      <c r="I164" s="651"/>
      <c r="J164" s="651"/>
    </row>
    <row r="165" spans="1:10" ht="95.25" customHeight="1" x14ac:dyDescent="0.2">
      <c r="A165" s="657" t="s">
        <v>504</v>
      </c>
      <c r="B165" s="627" t="s">
        <v>978</v>
      </c>
      <c r="C165" s="627" t="s">
        <v>385</v>
      </c>
      <c r="D165" s="627" t="s">
        <v>505</v>
      </c>
      <c r="E165" s="628">
        <v>681191.58</v>
      </c>
      <c r="F165" s="627" t="s">
        <v>983</v>
      </c>
      <c r="G165" s="627" t="s">
        <v>338</v>
      </c>
      <c r="H165" s="651">
        <v>43579</v>
      </c>
      <c r="I165" s="651"/>
      <c r="J165" s="651"/>
    </row>
    <row r="166" spans="1:10" ht="132" x14ac:dyDescent="0.2">
      <c r="A166" s="657" t="s">
        <v>984</v>
      </c>
      <c r="B166" s="627" t="s">
        <v>350</v>
      </c>
      <c r="C166" s="627" t="s">
        <v>385</v>
      </c>
      <c r="D166" s="627" t="s">
        <v>985</v>
      </c>
      <c r="E166" s="628">
        <v>64000</v>
      </c>
      <c r="F166" s="627" t="s">
        <v>986</v>
      </c>
      <c r="G166" s="627" t="s">
        <v>338</v>
      </c>
      <c r="H166" s="651">
        <v>43600</v>
      </c>
      <c r="I166" s="651"/>
      <c r="J166" s="651"/>
    </row>
    <row r="167" spans="1:10" ht="49.5" customHeight="1" x14ac:dyDescent="0.2">
      <c r="A167" s="657" t="s">
        <v>506</v>
      </c>
      <c r="B167" s="627" t="s">
        <v>978</v>
      </c>
      <c r="C167" s="627" t="s">
        <v>385</v>
      </c>
      <c r="D167" s="627" t="s">
        <v>507</v>
      </c>
      <c r="E167" s="628">
        <v>605340</v>
      </c>
      <c r="F167" s="627" t="s">
        <v>983</v>
      </c>
      <c r="G167" s="627" t="s">
        <v>338</v>
      </c>
      <c r="H167" s="651">
        <v>43679</v>
      </c>
      <c r="I167" s="651"/>
      <c r="J167" s="651"/>
    </row>
    <row r="168" spans="1:10" ht="71.25" customHeight="1" x14ac:dyDescent="0.2">
      <c r="A168" s="657" t="s">
        <v>987</v>
      </c>
      <c r="B168" s="627" t="s">
        <v>350</v>
      </c>
      <c r="C168" s="627" t="s">
        <v>385</v>
      </c>
      <c r="D168" s="627" t="s">
        <v>988</v>
      </c>
      <c r="E168" s="628">
        <v>41130</v>
      </c>
      <c r="F168" s="627" t="s">
        <v>967</v>
      </c>
      <c r="G168" s="627" t="s">
        <v>338</v>
      </c>
      <c r="H168" s="651">
        <v>43640</v>
      </c>
      <c r="I168" s="651"/>
      <c r="J168" s="651"/>
    </row>
    <row r="169" spans="1:10" ht="42.75" customHeight="1" x14ac:dyDescent="0.2">
      <c r="A169" s="657" t="s">
        <v>513</v>
      </c>
      <c r="B169" s="627" t="s">
        <v>978</v>
      </c>
      <c r="C169" s="627" t="s">
        <v>385</v>
      </c>
      <c r="D169" s="627" t="s">
        <v>490</v>
      </c>
      <c r="E169" s="628">
        <v>200000</v>
      </c>
      <c r="F169" s="627" t="s">
        <v>989</v>
      </c>
      <c r="G169" s="627" t="s">
        <v>338</v>
      </c>
      <c r="H169" s="651">
        <v>43572</v>
      </c>
      <c r="I169" s="651"/>
      <c r="J169" s="651"/>
    </row>
    <row r="170" spans="1:10" ht="36" x14ac:dyDescent="0.2">
      <c r="A170" s="657" t="s">
        <v>500</v>
      </c>
      <c r="B170" s="627" t="s">
        <v>978</v>
      </c>
      <c r="C170" s="627" t="s">
        <v>385</v>
      </c>
      <c r="D170" s="627" t="s">
        <v>490</v>
      </c>
      <c r="E170" s="628">
        <v>944548.7</v>
      </c>
      <c r="F170" s="627" t="s">
        <v>990</v>
      </c>
      <c r="G170" s="627" t="s">
        <v>338</v>
      </c>
      <c r="H170" s="651">
        <v>43566</v>
      </c>
      <c r="I170" s="651"/>
      <c r="J170" s="651"/>
    </row>
    <row r="171" spans="1:10" ht="96" x14ac:dyDescent="0.2">
      <c r="A171" s="657" t="s">
        <v>514</v>
      </c>
      <c r="B171" s="627" t="s">
        <v>350</v>
      </c>
      <c r="C171" s="627" t="s">
        <v>385</v>
      </c>
      <c r="D171" s="627" t="s">
        <v>515</v>
      </c>
      <c r="E171" s="628">
        <v>200000</v>
      </c>
      <c r="F171" s="627" t="s">
        <v>991</v>
      </c>
      <c r="G171" s="627" t="s">
        <v>338</v>
      </c>
      <c r="H171" s="651">
        <v>43602</v>
      </c>
      <c r="I171" s="651"/>
      <c r="J171" s="651"/>
    </row>
    <row r="172" spans="1:10" ht="107.25" customHeight="1" x14ac:dyDescent="0.2">
      <c r="A172" s="657" t="s">
        <v>992</v>
      </c>
      <c r="B172" s="627" t="s">
        <v>350</v>
      </c>
      <c r="C172" s="627" t="s">
        <v>385</v>
      </c>
      <c r="D172" s="627" t="s">
        <v>993</v>
      </c>
      <c r="E172" s="628">
        <v>80000</v>
      </c>
      <c r="F172" s="627" t="s">
        <v>994</v>
      </c>
      <c r="G172" s="627" t="s">
        <v>338</v>
      </c>
      <c r="H172" s="651">
        <v>43658</v>
      </c>
      <c r="I172" s="651"/>
      <c r="J172" s="651"/>
    </row>
    <row r="173" spans="1:10" ht="24" x14ac:dyDescent="0.2">
      <c r="A173" s="657" t="s">
        <v>995</v>
      </c>
      <c r="B173" s="627" t="s">
        <v>328</v>
      </c>
      <c r="C173" s="627" t="s">
        <v>385</v>
      </c>
      <c r="D173" s="627" t="s">
        <v>996</v>
      </c>
      <c r="E173" s="628">
        <v>30500</v>
      </c>
      <c r="F173" s="627" t="s">
        <v>997</v>
      </c>
      <c r="G173" s="627" t="s">
        <v>338</v>
      </c>
      <c r="H173" s="651">
        <v>43640</v>
      </c>
      <c r="I173" s="651"/>
      <c r="J173" s="651"/>
    </row>
    <row r="174" spans="1:10" ht="51.75" customHeight="1" x14ac:dyDescent="0.2">
      <c r="A174" s="657" t="s">
        <v>998</v>
      </c>
      <c r="B174" s="627" t="s">
        <v>978</v>
      </c>
      <c r="C174" s="627" t="s">
        <v>385</v>
      </c>
      <c r="D174" s="627" t="s">
        <v>337</v>
      </c>
      <c r="E174" s="628">
        <v>36000</v>
      </c>
      <c r="F174" s="627" t="s">
        <v>999</v>
      </c>
      <c r="G174" s="627" t="s">
        <v>338</v>
      </c>
      <c r="H174" s="651">
        <v>43599</v>
      </c>
      <c r="I174" s="651"/>
      <c r="J174" s="651"/>
    </row>
    <row r="175" spans="1:10" ht="36" x14ac:dyDescent="0.2">
      <c r="A175" s="657" t="s">
        <v>508</v>
      </c>
      <c r="B175" s="627" t="s">
        <v>344</v>
      </c>
      <c r="C175" s="627" t="s">
        <v>385</v>
      </c>
      <c r="D175" s="627" t="s">
        <v>509</v>
      </c>
      <c r="E175" s="628">
        <v>336500</v>
      </c>
      <c r="F175" s="627" t="s">
        <v>1000</v>
      </c>
      <c r="G175" s="627" t="s">
        <v>338</v>
      </c>
      <c r="H175" s="651">
        <v>43711</v>
      </c>
      <c r="I175" s="651"/>
      <c r="J175" s="651"/>
    </row>
    <row r="176" spans="1:10" ht="24" x14ac:dyDescent="0.2">
      <c r="A176" s="657" t="s">
        <v>977</v>
      </c>
      <c r="B176" s="627" t="s">
        <v>978</v>
      </c>
      <c r="C176" s="627" t="s">
        <v>385</v>
      </c>
      <c r="D176" s="627" t="s">
        <v>337</v>
      </c>
      <c r="E176" s="628">
        <v>42000</v>
      </c>
      <c r="F176" s="627" t="s">
        <v>979</v>
      </c>
      <c r="G176" s="627" t="s">
        <v>338</v>
      </c>
      <c r="H176" s="651">
        <v>43621</v>
      </c>
      <c r="I176" s="651"/>
      <c r="J176" s="651"/>
    </row>
    <row r="177" spans="1:10" ht="60" x14ac:dyDescent="0.2">
      <c r="A177" s="657" t="s">
        <v>502</v>
      </c>
      <c r="B177" s="627" t="s">
        <v>978</v>
      </c>
      <c r="C177" s="627" t="s">
        <v>385</v>
      </c>
      <c r="D177" s="627" t="s">
        <v>503</v>
      </c>
      <c r="E177" s="628">
        <v>762785.20519999997</v>
      </c>
      <c r="F177" s="627" t="s">
        <v>1001</v>
      </c>
      <c r="G177" s="627" t="s">
        <v>338</v>
      </c>
      <c r="H177" s="651">
        <v>43720</v>
      </c>
      <c r="I177" s="651"/>
      <c r="J177" s="651"/>
    </row>
    <row r="178" spans="1:10" ht="29.25" customHeight="1" x14ac:dyDescent="0.2">
      <c r="A178" s="657" t="s">
        <v>1002</v>
      </c>
      <c r="B178" s="627" t="s">
        <v>350</v>
      </c>
      <c r="C178" s="627" t="s">
        <v>385</v>
      </c>
      <c r="D178" s="627" t="s">
        <v>1003</v>
      </c>
      <c r="E178" s="628">
        <v>82600</v>
      </c>
      <c r="F178" s="627" t="s">
        <v>1004</v>
      </c>
      <c r="G178" s="627" t="s">
        <v>338</v>
      </c>
      <c r="H178" s="651">
        <v>43727</v>
      </c>
      <c r="I178" s="651"/>
      <c r="J178" s="651"/>
    </row>
    <row r="179" spans="1:10" ht="36" x14ac:dyDescent="0.2">
      <c r="A179" s="657" t="s">
        <v>498</v>
      </c>
      <c r="B179" s="627" t="s">
        <v>350</v>
      </c>
      <c r="C179" s="627" t="s">
        <v>385</v>
      </c>
      <c r="D179" s="627" t="s">
        <v>499</v>
      </c>
      <c r="E179" s="628">
        <v>1237805.6000000001</v>
      </c>
      <c r="F179" s="627" t="s">
        <v>1005</v>
      </c>
      <c r="G179" s="627" t="s">
        <v>338</v>
      </c>
      <c r="H179" s="651">
        <v>43661</v>
      </c>
      <c r="I179" s="651"/>
      <c r="J179" s="651"/>
    </row>
    <row r="180" spans="1:10" ht="84" x14ac:dyDescent="0.2">
      <c r="A180" s="657" t="s">
        <v>1006</v>
      </c>
      <c r="B180" s="627" t="s">
        <v>978</v>
      </c>
      <c r="C180" s="627" t="s">
        <v>385</v>
      </c>
      <c r="D180" s="627" t="s">
        <v>337</v>
      </c>
      <c r="E180" s="628">
        <v>42000</v>
      </c>
      <c r="F180" s="627" t="s">
        <v>1007</v>
      </c>
      <c r="G180" s="627" t="s">
        <v>338</v>
      </c>
      <c r="H180" s="651">
        <v>43693</v>
      </c>
      <c r="I180" s="651"/>
      <c r="J180" s="651"/>
    </row>
    <row r="181" spans="1:10" ht="36" x14ac:dyDescent="0.2">
      <c r="A181" s="657" t="s">
        <v>1008</v>
      </c>
      <c r="B181" s="627" t="s">
        <v>978</v>
      </c>
      <c r="C181" s="627" t="s">
        <v>385</v>
      </c>
      <c r="D181" s="627" t="s">
        <v>337</v>
      </c>
      <c r="E181" s="628">
        <v>42000</v>
      </c>
      <c r="F181" s="627" t="s">
        <v>999</v>
      </c>
      <c r="G181" s="627" t="s">
        <v>338</v>
      </c>
      <c r="H181" s="651">
        <v>43711</v>
      </c>
      <c r="I181" s="651"/>
      <c r="J181" s="651"/>
    </row>
    <row r="182" spans="1:10" ht="60" x14ac:dyDescent="0.2">
      <c r="A182" s="657" t="s">
        <v>1009</v>
      </c>
      <c r="B182" s="627" t="s">
        <v>978</v>
      </c>
      <c r="C182" s="627" t="s">
        <v>385</v>
      </c>
      <c r="D182" s="627" t="s">
        <v>337</v>
      </c>
      <c r="E182" s="628">
        <v>42000</v>
      </c>
      <c r="F182" s="627" t="s">
        <v>1010</v>
      </c>
      <c r="G182" s="627" t="s">
        <v>338</v>
      </c>
      <c r="H182" s="651">
        <v>43711</v>
      </c>
      <c r="I182" s="651"/>
      <c r="J182" s="651"/>
    </row>
    <row r="183" spans="1:10" ht="36" x14ac:dyDescent="0.2">
      <c r="A183" s="657" t="s">
        <v>1011</v>
      </c>
      <c r="B183" s="627" t="s">
        <v>978</v>
      </c>
      <c r="C183" s="627" t="s">
        <v>385</v>
      </c>
      <c r="D183" s="627" t="s">
        <v>337</v>
      </c>
      <c r="E183" s="628">
        <v>42000</v>
      </c>
      <c r="F183" s="627" t="s">
        <v>1012</v>
      </c>
      <c r="G183" s="627" t="s">
        <v>338</v>
      </c>
      <c r="H183" s="651">
        <v>43745</v>
      </c>
      <c r="I183" s="651"/>
      <c r="J183" s="651"/>
    </row>
    <row r="184" spans="1:10" ht="72" x14ac:dyDescent="0.2">
      <c r="A184" s="657" t="s">
        <v>1013</v>
      </c>
      <c r="B184" s="627" t="s">
        <v>978</v>
      </c>
      <c r="C184" s="627" t="s">
        <v>385</v>
      </c>
      <c r="D184" s="627" t="s">
        <v>1014</v>
      </c>
      <c r="E184" s="628">
        <v>1092712.3319999999</v>
      </c>
      <c r="F184" s="627" t="s">
        <v>1015</v>
      </c>
      <c r="G184" s="627" t="s">
        <v>338</v>
      </c>
      <c r="H184" s="651">
        <v>43843</v>
      </c>
      <c r="I184" s="651"/>
      <c r="J184" s="651"/>
    </row>
    <row r="185" spans="1:10" ht="27" customHeight="1" x14ac:dyDescent="0.2">
      <c r="A185" s="657" t="s">
        <v>1016</v>
      </c>
      <c r="B185" s="627" t="s">
        <v>350</v>
      </c>
      <c r="C185" s="627" t="s">
        <v>385</v>
      </c>
      <c r="D185" s="627" t="s">
        <v>1017</v>
      </c>
      <c r="E185" s="628">
        <v>342079.67</v>
      </c>
      <c r="F185" s="627" t="s">
        <v>1018</v>
      </c>
      <c r="G185" s="627" t="s">
        <v>338</v>
      </c>
      <c r="H185" s="651">
        <v>43775</v>
      </c>
      <c r="I185" s="651"/>
      <c r="J185" s="651"/>
    </row>
    <row r="186" spans="1:10" ht="104.25" customHeight="1" x14ac:dyDescent="0.2">
      <c r="A186" s="657" t="s">
        <v>1019</v>
      </c>
      <c r="B186" s="627" t="s">
        <v>350</v>
      </c>
      <c r="C186" s="627" t="s">
        <v>385</v>
      </c>
      <c r="D186" s="627" t="s">
        <v>1020</v>
      </c>
      <c r="E186" s="628">
        <v>35000</v>
      </c>
      <c r="F186" s="627" t="s">
        <v>1021</v>
      </c>
      <c r="G186" s="627" t="s">
        <v>338</v>
      </c>
      <c r="H186" s="651">
        <v>43782</v>
      </c>
      <c r="I186" s="651"/>
      <c r="J186" s="651"/>
    </row>
    <row r="187" spans="1:10" ht="106.5" customHeight="1" x14ac:dyDescent="0.2">
      <c r="A187" s="657" t="s">
        <v>1022</v>
      </c>
      <c r="B187" s="627" t="s">
        <v>350</v>
      </c>
      <c r="C187" s="627" t="s">
        <v>385</v>
      </c>
      <c r="D187" s="627" t="s">
        <v>1023</v>
      </c>
      <c r="E187" s="628">
        <v>35000</v>
      </c>
      <c r="F187" s="627" t="s">
        <v>1024</v>
      </c>
      <c r="G187" s="627" t="s">
        <v>338</v>
      </c>
      <c r="H187" s="651">
        <v>43789</v>
      </c>
      <c r="I187" s="651"/>
      <c r="J187" s="651"/>
    </row>
    <row r="188" spans="1:10" ht="96" x14ac:dyDescent="0.2">
      <c r="A188" s="657" t="s">
        <v>1025</v>
      </c>
      <c r="B188" s="627" t="s">
        <v>350</v>
      </c>
      <c r="C188" s="627" t="s">
        <v>385</v>
      </c>
      <c r="D188" s="627" t="s">
        <v>1026</v>
      </c>
      <c r="E188" s="628">
        <v>35000</v>
      </c>
      <c r="F188" s="627" t="s">
        <v>1024</v>
      </c>
      <c r="G188" s="627" t="s">
        <v>338</v>
      </c>
      <c r="H188" s="651">
        <v>43789</v>
      </c>
      <c r="I188" s="651"/>
      <c r="J188" s="651"/>
    </row>
    <row r="189" spans="1:10" ht="96" x14ac:dyDescent="0.2">
      <c r="A189" s="657" t="s">
        <v>1027</v>
      </c>
      <c r="B189" s="627" t="s">
        <v>350</v>
      </c>
      <c r="C189" s="627" t="s">
        <v>385</v>
      </c>
      <c r="D189" s="627" t="s">
        <v>1028</v>
      </c>
      <c r="E189" s="628">
        <v>35000</v>
      </c>
      <c r="F189" s="627" t="s">
        <v>1024</v>
      </c>
      <c r="G189" s="627" t="s">
        <v>338</v>
      </c>
      <c r="H189" s="651">
        <v>43789</v>
      </c>
      <c r="I189" s="651"/>
      <c r="J189" s="651"/>
    </row>
    <row r="190" spans="1:10" ht="96" x14ac:dyDescent="0.2">
      <c r="A190" s="657" t="s">
        <v>1029</v>
      </c>
      <c r="B190" s="627" t="s">
        <v>350</v>
      </c>
      <c r="C190" s="627" t="s">
        <v>385</v>
      </c>
      <c r="D190" s="627" t="s">
        <v>1030</v>
      </c>
      <c r="E190" s="628">
        <v>70000</v>
      </c>
      <c r="F190" s="627" t="s">
        <v>1031</v>
      </c>
      <c r="G190" s="627" t="s">
        <v>338</v>
      </c>
      <c r="H190" s="651">
        <v>43822</v>
      </c>
      <c r="I190" s="651"/>
      <c r="J190" s="651"/>
    </row>
    <row r="191" spans="1:10" ht="97.5" customHeight="1" x14ac:dyDescent="0.2">
      <c r="A191" s="657" t="s">
        <v>1032</v>
      </c>
      <c r="B191" s="627" t="s">
        <v>350</v>
      </c>
      <c r="C191" s="627" t="s">
        <v>385</v>
      </c>
      <c r="D191" s="627" t="s">
        <v>1033</v>
      </c>
      <c r="E191" s="628">
        <v>70000</v>
      </c>
      <c r="F191" s="627" t="s">
        <v>1031</v>
      </c>
      <c r="G191" s="627" t="s">
        <v>338</v>
      </c>
      <c r="H191" s="651">
        <v>43822</v>
      </c>
      <c r="I191" s="651"/>
      <c r="J191" s="651"/>
    </row>
    <row r="192" spans="1:10" ht="97.5" customHeight="1" x14ac:dyDescent="0.2">
      <c r="A192" s="657" t="s">
        <v>1034</v>
      </c>
      <c r="B192" s="627" t="s">
        <v>350</v>
      </c>
      <c r="C192" s="627" t="s">
        <v>385</v>
      </c>
      <c r="D192" s="627" t="s">
        <v>1035</v>
      </c>
      <c r="E192" s="628">
        <v>108000</v>
      </c>
      <c r="F192" s="627" t="s">
        <v>1036</v>
      </c>
      <c r="G192" s="627" t="s">
        <v>338</v>
      </c>
      <c r="H192" s="651">
        <v>43816</v>
      </c>
      <c r="I192" s="651"/>
      <c r="J192" s="651"/>
    </row>
    <row r="193" spans="1:10" ht="60" x14ac:dyDescent="0.2">
      <c r="A193" s="657" t="s">
        <v>1037</v>
      </c>
      <c r="B193" s="627" t="s">
        <v>978</v>
      </c>
      <c r="C193" s="627" t="s">
        <v>385</v>
      </c>
      <c r="D193" s="627" t="s">
        <v>337</v>
      </c>
      <c r="E193" s="628">
        <v>41950</v>
      </c>
      <c r="F193" s="627" t="s">
        <v>1038</v>
      </c>
      <c r="G193" s="627" t="s">
        <v>338</v>
      </c>
      <c r="H193" s="651">
        <v>43783</v>
      </c>
      <c r="I193" s="651"/>
      <c r="J193" s="651"/>
    </row>
    <row r="194" spans="1:10" ht="72.75" customHeight="1" x14ac:dyDescent="0.2">
      <c r="A194" s="657" t="s">
        <v>1039</v>
      </c>
      <c r="B194" s="627" t="s">
        <v>978</v>
      </c>
      <c r="C194" s="627" t="s">
        <v>385</v>
      </c>
      <c r="D194" s="627" t="s">
        <v>337</v>
      </c>
      <c r="E194" s="628">
        <v>42000</v>
      </c>
      <c r="F194" s="627" t="s">
        <v>1040</v>
      </c>
      <c r="G194" s="627" t="s">
        <v>338</v>
      </c>
      <c r="H194" s="651">
        <v>43787</v>
      </c>
      <c r="I194" s="651"/>
      <c r="J194" s="651"/>
    </row>
    <row r="195" spans="1:10" ht="24" x14ac:dyDescent="0.2">
      <c r="A195" s="657" t="s">
        <v>1041</v>
      </c>
      <c r="B195" s="627" t="s">
        <v>328</v>
      </c>
      <c r="C195" s="627" t="s">
        <v>385</v>
      </c>
      <c r="D195" s="627" t="s">
        <v>1042</v>
      </c>
      <c r="E195" s="628">
        <v>162633.5</v>
      </c>
      <c r="F195" s="627" t="s">
        <v>1043</v>
      </c>
      <c r="G195" s="627" t="s">
        <v>338</v>
      </c>
      <c r="H195" s="651">
        <v>43830</v>
      </c>
      <c r="I195" s="651"/>
      <c r="J195" s="651"/>
    </row>
    <row r="196" spans="1:10" ht="24" x14ac:dyDescent="0.2">
      <c r="A196" s="657" t="s">
        <v>1044</v>
      </c>
      <c r="B196" s="627" t="s">
        <v>307</v>
      </c>
      <c r="C196" s="627" t="s">
        <v>365</v>
      </c>
      <c r="D196" s="627" t="s">
        <v>1045</v>
      </c>
      <c r="E196" s="628">
        <v>745000</v>
      </c>
      <c r="F196" s="627" t="s">
        <v>1046</v>
      </c>
      <c r="G196" s="627" t="s">
        <v>378</v>
      </c>
      <c r="H196" s="651">
        <v>43790</v>
      </c>
      <c r="I196" s="633" t="s">
        <v>1047</v>
      </c>
      <c r="J196" s="651"/>
    </row>
    <row r="197" spans="1:10" ht="24" x14ac:dyDescent="0.2">
      <c r="A197" s="657" t="s">
        <v>558</v>
      </c>
      <c r="B197" s="627" t="s">
        <v>1048</v>
      </c>
      <c r="C197" s="627" t="s">
        <v>365</v>
      </c>
      <c r="D197" s="627" t="s">
        <v>1049</v>
      </c>
      <c r="E197" s="628">
        <v>571200</v>
      </c>
      <c r="F197" s="627" t="s">
        <v>1050</v>
      </c>
      <c r="G197" s="627" t="s">
        <v>378</v>
      </c>
      <c r="H197" s="651">
        <v>43713</v>
      </c>
      <c r="I197" s="651" t="s">
        <v>1051</v>
      </c>
      <c r="J197" s="651"/>
    </row>
    <row r="198" spans="1:10" ht="24" x14ac:dyDescent="0.2">
      <c r="A198" s="657" t="s">
        <v>1052</v>
      </c>
      <c r="B198" s="627" t="s">
        <v>307</v>
      </c>
      <c r="C198" s="627" t="s">
        <v>365</v>
      </c>
      <c r="D198" s="627" t="s">
        <v>1053</v>
      </c>
      <c r="E198" s="628">
        <v>347116.82</v>
      </c>
      <c r="F198" s="627" t="s">
        <v>1054</v>
      </c>
      <c r="G198" s="627" t="s">
        <v>378</v>
      </c>
      <c r="H198" s="651">
        <v>43813</v>
      </c>
      <c r="I198" s="651" t="s">
        <v>1055</v>
      </c>
      <c r="J198" s="651"/>
    </row>
    <row r="199" spans="1:10" ht="24" x14ac:dyDescent="0.2">
      <c r="A199" s="657" t="s">
        <v>1056</v>
      </c>
      <c r="B199" s="627" t="s">
        <v>1048</v>
      </c>
      <c r="C199" s="627" t="s">
        <v>365</v>
      </c>
      <c r="D199" s="627" t="s">
        <v>1057</v>
      </c>
      <c r="E199" s="628">
        <v>320916.86</v>
      </c>
      <c r="F199" s="627" t="s">
        <v>1058</v>
      </c>
      <c r="G199" s="627" t="s">
        <v>378</v>
      </c>
      <c r="H199" s="651">
        <v>43615</v>
      </c>
      <c r="I199" s="651" t="s">
        <v>1059</v>
      </c>
      <c r="J199" s="651"/>
    </row>
    <row r="200" spans="1:10" ht="24" x14ac:dyDescent="0.2">
      <c r="A200" s="657" t="s">
        <v>1060</v>
      </c>
      <c r="B200" s="627" t="s">
        <v>1061</v>
      </c>
      <c r="C200" s="627" t="s">
        <v>365</v>
      </c>
      <c r="D200" s="627" t="s">
        <v>1062</v>
      </c>
      <c r="E200" s="628">
        <v>318000</v>
      </c>
      <c r="F200" s="627" t="s">
        <v>1054</v>
      </c>
      <c r="G200" s="627" t="s">
        <v>378</v>
      </c>
      <c r="H200" s="651">
        <v>43763</v>
      </c>
      <c r="I200" s="651" t="s">
        <v>1051</v>
      </c>
      <c r="J200" s="651"/>
    </row>
    <row r="201" spans="1:10" ht="24" x14ac:dyDescent="0.2">
      <c r="A201" s="657" t="s">
        <v>1063</v>
      </c>
      <c r="B201" s="627" t="s">
        <v>1048</v>
      </c>
      <c r="C201" s="627" t="s">
        <v>365</v>
      </c>
      <c r="D201" s="627" t="s">
        <v>1064</v>
      </c>
      <c r="E201" s="628">
        <v>277795</v>
      </c>
      <c r="F201" s="627" t="s">
        <v>381</v>
      </c>
      <c r="G201" s="627" t="s">
        <v>378</v>
      </c>
      <c r="H201" s="651">
        <v>43606</v>
      </c>
      <c r="I201" s="651" t="s">
        <v>1051</v>
      </c>
      <c r="J201" s="651"/>
    </row>
    <row r="202" spans="1:10" ht="24" x14ac:dyDescent="0.2">
      <c r="A202" s="657" t="s">
        <v>1065</v>
      </c>
      <c r="B202" s="627" t="s">
        <v>307</v>
      </c>
      <c r="C202" s="627" t="s">
        <v>365</v>
      </c>
      <c r="D202" s="627" t="s">
        <v>1066</v>
      </c>
      <c r="E202" s="628">
        <v>238873.60000000001</v>
      </c>
      <c r="F202" s="627" t="s">
        <v>1067</v>
      </c>
      <c r="G202" s="627" t="s">
        <v>378</v>
      </c>
      <c r="H202" s="651">
        <v>43794</v>
      </c>
      <c r="I202" s="651">
        <v>43797</v>
      </c>
      <c r="J202" s="651"/>
    </row>
    <row r="203" spans="1:10" ht="36" x14ac:dyDescent="0.2">
      <c r="A203" s="657" t="s">
        <v>1068</v>
      </c>
      <c r="B203" s="627" t="s">
        <v>1061</v>
      </c>
      <c r="C203" s="627" t="s">
        <v>365</v>
      </c>
      <c r="D203" s="627" t="s">
        <v>1069</v>
      </c>
      <c r="E203" s="628">
        <v>237500</v>
      </c>
      <c r="F203" s="627" t="s">
        <v>1070</v>
      </c>
      <c r="G203" s="627" t="s">
        <v>378</v>
      </c>
      <c r="H203" s="651">
        <v>43810</v>
      </c>
      <c r="I203" s="651" t="s">
        <v>1071</v>
      </c>
      <c r="J203" s="651"/>
    </row>
    <row r="204" spans="1:10" ht="24" x14ac:dyDescent="0.2">
      <c r="A204" s="657" t="s">
        <v>1072</v>
      </c>
      <c r="B204" s="627" t="s">
        <v>1073</v>
      </c>
      <c r="C204" s="627" t="s">
        <v>365</v>
      </c>
      <c r="D204" s="627" t="s">
        <v>1074</v>
      </c>
      <c r="E204" s="628">
        <v>229599</v>
      </c>
      <c r="F204" s="627" t="s">
        <v>1075</v>
      </c>
      <c r="G204" s="627" t="s">
        <v>378</v>
      </c>
      <c r="H204" s="651">
        <v>43581</v>
      </c>
      <c r="I204" s="651" t="s">
        <v>1076</v>
      </c>
      <c r="J204" s="651"/>
    </row>
    <row r="205" spans="1:10" ht="24" x14ac:dyDescent="0.2">
      <c r="A205" s="657" t="s">
        <v>1077</v>
      </c>
      <c r="B205" s="627" t="s">
        <v>307</v>
      </c>
      <c r="C205" s="627" t="s">
        <v>365</v>
      </c>
      <c r="D205" s="627" t="s">
        <v>1078</v>
      </c>
      <c r="E205" s="628">
        <v>167811.65</v>
      </c>
      <c r="F205" s="627" t="s">
        <v>559</v>
      </c>
      <c r="G205" s="627" t="s">
        <v>378</v>
      </c>
      <c r="H205" s="651">
        <v>43650</v>
      </c>
      <c r="I205" s="651" t="s">
        <v>1059</v>
      </c>
      <c r="J205" s="651"/>
    </row>
    <row r="206" spans="1:10" ht="48" customHeight="1" x14ac:dyDescent="0.2">
      <c r="A206" s="657" t="s">
        <v>538</v>
      </c>
      <c r="B206" s="627" t="s">
        <v>344</v>
      </c>
      <c r="C206" s="627" t="s">
        <v>360</v>
      </c>
      <c r="D206" s="627" t="s">
        <v>1079</v>
      </c>
      <c r="E206" s="628">
        <v>56230490.740000002</v>
      </c>
      <c r="F206" s="627" t="s">
        <v>539</v>
      </c>
      <c r="G206" s="627" t="s">
        <v>378</v>
      </c>
      <c r="H206" s="651">
        <v>43683</v>
      </c>
      <c r="I206" s="651">
        <v>44864</v>
      </c>
      <c r="J206" s="651"/>
    </row>
    <row r="207" spans="1:10" ht="24" x14ac:dyDescent="0.2">
      <c r="A207" s="657" t="s">
        <v>384</v>
      </c>
      <c r="B207" s="627" t="s">
        <v>344</v>
      </c>
      <c r="C207" s="627" t="s">
        <v>360</v>
      </c>
      <c r="D207" s="627" t="s">
        <v>1080</v>
      </c>
      <c r="E207" s="628">
        <v>36144593.439999998</v>
      </c>
      <c r="F207" s="627" t="s">
        <v>540</v>
      </c>
      <c r="G207" s="627" t="s">
        <v>378</v>
      </c>
      <c r="H207" s="651">
        <v>43635</v>
      </c>
      <c r="I207" s="651">
        <v>44776</v>
      </c>
      <c r="J207" s="651"/>
    </row>
    <row r="208" spans="1:10" ht="36" x14ac:dyDescent="0.2">
      <c r="A208" s="657" t="s">
        <v>1081</v>
      </c>
      <c r="B208" s="627" t="s">
        <v>350</v>
      </c>
      <c r="C208" s="627" t="s">
        <v>526</v>
      </c>
      <c r="D208" s="627" t="s">
        <v>1082</v>
      </c>
      <c r="E208" s="628">
        <v>30789061.919999998</v>
      </c>
      <c r="F208" s="627" t="s">
        <v>391</v>
      </c>
      <c r="G208" s="627" t="s">
        <v>378</v>
      </c>
      <c r="H208" s="651">
        <v>43811</v>
      </c>
      <c r="I208" s="651">
        <v>44135</v>
      </c>
      <c r="J208" s="651"/>
    </row>
    <row r="209" spans="1:10" ht="24" x14ac:dyDescent="0.2">
      <c r="A209" s="657" t="s">
        <v>541</v>
      </c>
      <c r="B209" s="627" t="s">
        <v>344</v>
      </c>
      <c r="C209" s="627" t="s">
        <v>360</v>
      </c>
      <c r="D209" s="627" t="s">
        <v>1083</v>
      </c>
      <c r="E209" s="628">
        <v>17500000</v>
      </c>
      <c r="F209" s="627" t="s">
        <v>542</v>
      </c>
      <c r="G209" s="627" t="s">
        <v>378</v>
      </c>
      <c r="H209" s="651">
        <v>43649</v>
      </c>
      <c r="I209" s="651">
        <v>44439</v>
      </c>
      <c r="J209" s="651"/>
    </row>
    <row r="210" spans="1:10" ht="24" x14ac:dyDescent="0.2">
      <c r="A210" s="657" t="s">
        <v>543</v>
      </c>
      <c r="B210" s="627" t="s">
        <v>344</v>
      </c>
      <c r="C210" s="627" t="s">
        <v>360</v>
      </c>
      <c r="D210" s="627" t="s">
        <v>1084</v>
      </c>
      <c r="E210" s="628">
        <v>15405144.699999999</v>
      </c>
      <c r="F210" s="627" t="s">
        <v>393</v>
      </c>
      <c r="G210" s="627" t="s">
        <v>378</v>
      </c>
      <c r="H210" s="651">
        <v>43560</v>
      </c>
      <c r="I210" s="651">
        <v>45165</v>
      </c>
      <c r="J210" s="651"/>
    </row>
    <row r="211" spans="1:10" ht="24" x14ac:dyDescent="0.2">
      <c r="A211" s="657" t="s">
        <v>538</v>
      </c>
      <c r="B211" s="627" t="s">
        <v>344</v>
      </c>
      <c r="C211" s="627" t="s">
        <v>360</v>
      </c>
      <c r="D211" s="627" t="s">
        <v>1085</v>
      </c>
      <c r="E211" s="628">
        <v>12989102.390000001</v>
      </c>
      <c r="F211" s="627" t="s">
        <v>539</v>
      </c>
      <c r="G211" s="627" t="s">
        <v>378</v>
      </c>
      <c r="H211" s="651">
        <v>43556</v>
      </c>
      <c r="I211" s="651">
        <v>43769</v>
      </c>
      <c r="J211" s="651"/>
    </row>
    <row r="212" spans="1:10" ht="51" customHeight="1" x14ac:dyDescent="0.2">
      <c r="A212" s="657" t="s">
        <v>1086</v>
      </c>
      <c r="B212" s="627" t="s">
        <v>344</v>
      </c>
      <c r="C212" s="627" t="s">
        <v>360</v>
      </c>
      <c r="D212" s="627" t="s">
        <v>1087</v>
      </c>
      <c r="E212" s="628">
        <v>10492560</v>
      </c>
      <c r="F212" s="627" t="s">
        <v>1088</v>
      </c>
      <c r="G212" s="627" t="s">
        <v>378</v>
      </c>
      <c r="H212" s="651">
        <v>43780</v>
      </c>
      <c r="I212" s="651">
        <v>44905</v>
      </c>
      <c r="J212" s="651"/>
    </row>
    <row r="213" spans="1:10" ht="24" x14ac:dyDescent="0.2">
      <c r="A213" s="657" t="s">
        <v>1089</v>
      </c>
      <c r="B213" s="627" t="s">
        <v>394</v>
      </c>
      <c r="C213" s="627" t="s">
        <v>360</v>
      </c>
      <c r="D213" s="627" t="s">
        <v>1090</v>
      </c>
      <c r="E213" s="628">
        <v>10111048.68</v>
      </c>
      <c r="F213" s="627" t="s">
        <v>1091</v>
      </c>
      <c r="G213" s="627" t="s">
        <v>378</v>
      </c>
      <c r="H213" s="651">
        <v>43753</v>
      </c>
      <c r="I213" s="651">
        <v>43815</v>
      </c>
      <c r="J213" s="651"/>
    </row>
    <row r="214" spans="1:10" ht="24" x14ac:dyDescent="0.2">
      <c r="A214" s="657" t="s">
        <v>1092</v>
      </c>
      <c r="B214" s="627" t="s">
        <v>344</v>
      </c>
      <c r="C214" s="627" t="s">
        <v>360</v>
      </c>
      <c r="D214" s="627" t="s">
        <v>1093</v>
      </c>
      <c r="E214" s="628">
        <v>9667685.5559999999</v>
      </c>
      <c r="F214" s="627" t="s">
        <v>1094</v>
      </c>
      <c r="G214" s="627" t="s">
        <v>378</v>
      </c>
      <c r="H214" s="651">
        <v>43616</v>
      </c>
      <c r="I214" s="651">
        <v>44226</v>
      </c>
      <c r="J214" s="651"/>
    </row>
    <row r="215" spans="1:10" ht="37.5" customHeight="1" x14ac:dyDescent="0.2">
      <c r="A215" s="657" t="s">
        <v>544</v>
      </c>
      <c r="B215" s="627" t="s">
        <v>328</v>
      </c>
      <c r="C215" s="627" t="s">
        <v>360</v>
      </c>
      <c r="D215" s="627" t="s">
        <v>1095</v>
      </c>
      <c r="E215" s="628">
        <v>8423352.0700000003</v>
      </c>
      <c r="F215" s="627" t="s">
        <v>1096</v>
      </c>
      <c r="G215" s="627" t="s">
        <v>378</v>
      </c>
      <c r="H215" s="651">
        <v>43682</v>
      </c>
      <c r="I215" s="651">
        <v>44792</v>
      </c>
      <c r="J215" s="651"/>
    </row>
    <row r="216" spans="1:10" ht="29.25" customHeight="1" x14ac:dyDescent="0.2">
      <c r="A216" s="657" t="s">
        <v>545</v>
      </c>
      <c r="B216" s="627" t="s">
        <v>527</v>
      </c>
      <c r="C216" s="627" t="s">
        <v>360</v>
      </c>
      <c r="D216" s="627" t="s">
        <v>1097</v>
      </c>
      <c r="E216" s="628">
        <v>7426177.1600000001</v>
      </c>
      <c r="F216" s="627" t="s">
        <v>540</v>
      </c>
      <c r="G216" s="627" t="s">
        <v>378</v>
      </c>
      <c r="H216" s="651">
        <v>43551</v>
      </c>
      <c r="I216" s="651">
        <v>43890</v>
      </c>
      <c r="J216" s="651"/>
    </row>
    <row r="217" spans="1:10" ht="48" x14ac:dyDescent="0.2">
      <c r="A217" s="657" t="s">
        <v>546</v>
      </c>
      <c r="B217" s="627" t="s">
        <v>350</v>
      </c>
      <c r="C217" s="627" t="s">
        <v>360</v>
      </c>
      <c r="D217" s="627" t="s">
        <v>1098</v>
      </c>
      <c r="E217" s="628">
        <v>6617667.4699999997</v>
      </c>
      <c r="F217" s="627" t="s">
        <v>547</v>
      </c>
      <c r="G217" s="627" t="s">
        <v>378</v>
      </c>
      <c r="H217" s="651">
        <v>43607</v>
      </c>
      <c r="I217" s="651">
        <v>44701</v>
      </c>
      <c r="J217" s="651"/>
    </row>
    <row r="218" spans="1:10" ht="24" x14ac:dyDescent="0.2">
      <c r="A218" s="657" t="s">
        <v>1099</v>
      </c>
      <c r="B218" s="627" t="s">
        <v>344</v>
      </c>
      <c r="C218" s="627" t="s">
        <v>360</v>
      </c>
      <c r="D218" s="627" t="s">
        <v>1100</v>
      </c>
      <c r="E218" s="628">
        <v>5415088.9299999997</v>
      </c>
      <c r="F218" s="627" t="s">
        <v>1101</v>
      </c>
      <c r="G218" s="627" t="s">
        <v>378</v>
      </c>
      <c r="H218" s="651">
        <v>43780</v>
      </c>
      <c r="I218" s="651">
        <v>44926</v>
      </c>
      <c r="J218" s="651"/>
    </row>
    <row r="219" spans="1:10" ht="24" x14ac:dyDescent="0.2">
      <c r="A219" s="657" t="s">
        <v>548</v>
      </c>
      <c r="B219" s="627" t="s">
        <v>344</v>
      </c>
      <c r="C219" s="627" t="s">
        <v>360</v>
      </c>
      <c r="D219" s="627" t="s">
        <v>1102</v>
      </c>
      <c r="E219" s="628">
        <v>5242756.68</v>
      </c>
      <c r="F219" s="627" t="s">
        <v>549</v>
      </c>
      <c r="G219" s="627" t="s">
        <v>378</v>
      </c>
      <c r="H219" s="651">
        <v>43671</v>
      </c>
      <c r="I219" s="651">
        <v>44803</v>
      </c>
      <c r="J219" s="651"/>
    </row>
    <row r="220" spans="1:10" ht="58.5" customHeight="1" x14ac:dyDescent="0.2">
      <c r="A220" s="657" t="s">
        <v>1103</v>
      </c>
      <c r="B220" s="627" t="s">
        <v>344</v>
      </c>
      <c r="C220" s="627" t="s">
        <v>360</v>
      </c>
      <c r="D220" s="627" t="s">
        <v>1104</v>
      </c>
      <c r="E220" s="628">
        <v>5145206.43</v>
      </c>
      <c r="F220" s="627" t="s">
        <v>550</v>
      </c>
      <c r="G220" s="627" t="s">
        <v>378</v>
      </c>
      <c r="H220" s="651">
        <v>43700</v>
      </c>
      <c r="I220" s="651">
        <v>44795</v>
      </c>
      <c r="J220" s="651"/>
    </row>
    <row r="221" spans="1:10" ht="48" x14ac:dyDescent="0.2">
      <c r="A221" s="657" t="s">
        <v>1105</v>
      </c>
      <c r="B221" s="627" t="s">
        <v>344</v>
      </c>
      <c r="C221" s="627" t="s">
        <v>360</v>
      </c>
      <c r="D221" s="627" t="s">
        <v>1106</v>
      </c>
      <c r="E221" s="628">
        <v>4685711.93</v>
      </c>
      <c r="F221" s="627" t="s">
        <v>1107</v>
      </c>
      <c r="G221" s="627" t="s">
        <v>378</v>
      </c>
      <c r="H221" s="651">
        <v>43796</v>
      </c>
      <c r="I221" s="651">
        <v>44957</v>
      </c>
      <c r="J221" s="651"/>
    </row>
    <row r="222" spans="1:10" ht="24" x14ac:dyDescent="0.2">
      <c r="A222" s="657" t="s">
        <v>551</v>
      </c>
      <c r="B222" s="627" t="s">
        <v>350</v>
      </c>
      <c r="C222" s="627" t="s">
        <v>360</v>
      </c>
      <c r="D222" s="627" t="s">
        <v>1108</v>
      </c>
      <c r="E222" s="628">
        <v>4326821.6399999997</v>
      </c>
      <c r="F222" s="627" t="s">
        <v>552</v>
      </c>
      <c r="G222" s="627" t="s">
        <v>378</v>
      </c>
      <c r="H222" s="651">
        <v>43542</v>
      </c>
      <c r="I222" s="651">
        <v>44636</v>
      </c>
      <c r="J222" s="651"/>
    </row>
    <row r="223" spans="1:10" ht="36" x14ac:dyDescent="0.2">
      <c r="A223" s="657" t="s">
        <v>1081</v>
      </c>
      <c r="B223" s="627" t="s">
        <v>350</v>
      </c>
      <c r="C223" s="627" t="s">
        <v>360</v>
      </c>
      <c r="D223" s="627" t="s">
        <v>1082</v>
      </c>
      <c r="E223" s="628">
        <v>4039170.4800000004</v>
      </c>
      <c r="F223" s="627" t="s">
        <v>391</v>
      </c>
      <c r="G223" s="627" t="s">
        <v>378</v>
      </c>
      <c r="H223" s="651">
        <v>43811</v>
      </c>
      <c r="I223" s="651">
        <v>45900</v>
      </c>
      <c r="J223" s="651"/>
    </row>
    <row r="224" spans="1:10" ht="24" x14ac:dyDescent="0.2">
      <c r="A224" s="657" t="s">
        <v>553</v>
      </c>
      <c r="B224" s="627" t="s">
        <v>527</v>
      </c>
      <c r="C224" s="627" t="s">
        <v>360</v>
      </c>
      <c r="D224" s="627" t="s">
        <v>1109</v>
      </c>
      <c r="E224" s="628">
        <v>3867498</v>
      </c>
      <c r="F224" s="627" t="s">
        <v>554</v>
      </c>
      <c r="G224" s="627" t="s">
        <v>378</v>
      </c>
      <c r="H224" s="651">
        <v>43543</v>
      </c>
      <c r="I224" s="651">
        <v>44053</v>
      </c>
      <c r="J224" s="651"/>
    </row>
    <row r="225" spans="1:10" ht="60" x14ac:dyDescent="0.2">
      <c r="A225" s="657" t="s">
        <v>555</v>
      </c>
      <c r="B225" s="627" t="s">
        <v>350</v>
      </c>
      <c r="C225" s="627" t="s">
        <v>360</v>
      </c>
      <c r="D225" s="627" t="s">
        <v>1110</v>
      </c>
      <c r="E225" s="628">
        <v>3858763.93</v>
      </c>
      <c r="F225" s="627" t="s">
        <v>1111</v>
      </c>
      <c r="G225" s="627" t="s">
        <v>378</v>
      </c>
      <c r="H225" s="651">
        <v>43671</v>
      </c>
      <c r="I225" s="651">
        <v>44766</v>
      </c>
      <c r="J225" s="651"/>
    </row>
    <row r="226" spans="1:10" ht="93.75" customHeight="1" x14ac:dyDescent="0.2">
      <c r="A226" s="657" t="s">
        <v>536</v>
      </c>
      <c r="B226" s="627" t="s">
        <v>1112</v>
      </c>
      <c r="C226" s="627" t="s">
        <v>360</v>
      </c>
      <c r="D226" s="627" t="s">
        <v>1113</v>
      </c>
      <c r="E226" s="628">
        <v>512453.86</v>
      </c>
      <c r="F226" s="627" t="s">
        <v>1114</v>
      </c>
      <c r="G226" s="627" t="s">
        <v>1115</v>
      </c>
      <c r="H226" s="651">
        <v>43630</v>
      </c>
      <c r="I226" s="651">
        <v>43714</v>
      </c>
      <c r="J226" s="651"/>
    </row>
    <row r="227" spans="1:10" ht="72" x14ac:dyDescent="0.2">
      <c r="A227" s="657" t="s">
        <v>537</v>
      </c>
      <c r="B227" s="627" t="s">
        <v>328</v>
      </c>
      <c r="C227" s="627" t="s">
        <v>526</v>
      </c>
      <c r="D227" s="627" t="s">
        <v>1116</v>
      </c>
      <c r="E227" s="628">
        <v>227197.91</v>
      </c>
      <c r="F227" s="627" t="s">
        <v>1117</v>
      </c>
      <c r="G227" s="627" t="s">
        <v>1115</v>
      </c>
      <c r="H227" s="651">
        <v>43608</v>
      </c>
      <c r="I227" s="651">
        <v>43767</v>
      </c>
      <c r="J227" s="651"/>
    </row>
    <row r="228" spans="1:10" ht="48" x14ac:dyDescent="0.2">
      <c r="A228" s="657" t="s">
        <v>530</v>
      </c>
      <c r="B228" s="627" t="s">
        <v>525</v>
      </c>
      <c r="C228" s="627" t="s">
        <v>360</v>
      </c>
      <c r="D228" s="627" t="s">
        <v>1118</v>
      </c>
      <c r="E228" s="628">
        <f>199042.4*3.6</f>
        <v>716552.64</v>
      </c>
      <c r="F228" s="627" t="s">
        <v>1119</v>
      </c>
      <c r="G228" s="627" t="s">
        <v>363</v>
      </c>
      <c r="H228" s="651">
        <v>43742</v>
      </c>
      <c r="I228" s="651">
        <v>43861</v>
      </c>
      <c r="J228" s="651"/>
    </row>
    <row r="229" spans="1:10" ht="48" x14ac:dyDescent="0.2">
      <c r="A229" s="657" t="s">
        <v>531</v>
      </c>
      <c r="B229" s="627" t="s">
        <v>525</v>
      </c>
      <c r="C229" s="627" t="s">
        <v>360</v>
      </c>
      <c r="D229" s="627" t="s">
        <v>1120</v>
      </c>
      <c r="E229" s="628">
        <f>196458.2*3.6</f>
        <v>707249.52</v>
      </c>
      <c r="F229" s="627" t="s">
        <v>1121</v>
      </c>
      <c r="G229" s="627" t="s">
        <v>363</v>
      </c>
      <c r="H229" s="651">
        <v>43767</v>
      </c>
      <c r="I229" s="651">
        <v>43768</v>
      </c>
      <c r="J229" s="630"/>
    </row>
    <row r="230" spans="1:10" ht="48" x14ac:dyDescent="0.2">
      <c r="A230" s="657" t="s">
        <v>532</v>
      </c>
      <c r="B230" s="627" t="s">
        <v>525</v>
      </c>
      <c r="C230" s="627" t="s">
        <v>360</v>
      </c>
      <c r="D230" s="627" t="s">
        <v>1122</v>
      </c>
      <c r="E230" s="628">
        <v>244507.8</v>
      </c>
      <c r="F230" s="627" t="s">
        <v>1123</v>
      </c>
      <c r="G230" s="627" t="s">
        <v>363</v>
      </c>
      <c r="H230" s="651">
        <v>43780</v>
      </c>
      <c r="I230" s="651">
        <v>44196</v>
      </c>
      <c r="J230" s="630"/>
    </row>
    <row r="231" spans="1:10" ht="36" x14ac:dyDescent="0.2">
      <c r="A231" s="657" t="s">
        <v>533</v>
      </c>
      <c r="B231" s="627" t="s">
        <v>524</v>
      </c>
      <c r="C231" s="627" t="s">
        <v>360</v>
      </c>
      <c r="D231" s="627" t="s">
        <v>1124</v>
      </c>
      <c r="E231" s="628">
        <v>3260000</v>
      </c>
      <c r="F231" s="627" t="s">
        <v>1125</v>
      </c>
      <c r="G231" s="627" t="s">
        <v>363</v>
      </c>
      <c r="H231" s="651">
        <v>43621</v>
      </c>
      <c r="I231" s="651">
        <v>44470</v>
      </c>
      <c r="J231" s="630"/>
    </row>
    <row r="232" spans="1:10" ht="47.25" customHeight="1" x14ac:dyDescent="0.2">
      <c r="A232" s="657" t="s">
        <v>534</v>
      </c>
      <c r="B232" s="627" t="s">
        <v>524</v>
      </c>
      <c r="C232" s="627" t="s">
        <v>360</v>
      </c>
      <c r="D232" s="627" t="s">
        <v>1126</v>
      </c>
      <c r="E232" s="628">
        <v>18498971.989999998</v>
      </c>
      <c r="F232" s="627" t="s">
        <v>1127</v>
      </c>
      <c r="G232" s="627" t="s">
        <v>363</v>
      </c>
      <c r="H232" s="651">
        <v>43781</v>
      </c>
      <c r="I232" s="651">
        <v>45005</v>
      </c>
      <c r="J232" s="630"/>
    </row>
    <row r="233" spans="1:10" ht="43.5" customHeight="1" x14ac:dyDescent="0.2">
      <c r="A233" s="657" t="s">
        <v>535</v>
      </c>
      <c r="B233" s="627" t="s">
        <v>524</v>
      </c>
      <c r="C233" s="627" t="s">
        <v>360</v>
      </c>
      <c r="D233" s="627" t="s">
        <v>1128</v>
      </c>
      <c r="E233" s="628">
        <v>8729760</v>
      </c>
      <c r="F233" s="627" t="s">
        <v>1129</v>
      </c>
      <c r="G233" s="627" t="s">
        <v>363</v>
      </c>
      <c r="H233" s="651">
        <v>43766</v>
      </c>
      <c r="I233" s="651">
        <v>44951</v>
      </c>
      <c r="J233" s="630"/>
    </row>
    <row r="234" spans="1:10" ht="33.75" customHeight="1" x14ac:dyDescent="0.2">
      <c r="A234" s="657" t="s">
        <v>1130</v>
      </c>
      <c r="B234" s="627" t="s">
        <v>345</v>
      </c>
      <c r="C234" s="627" t="s">
        <v>360</v>
      </c>
      <c r="D234" s="627" t="s">
        <v>1131</v>
      </c>
      <c r="E234" s="628">
        <v>2862082.8</v>
      </c>
      <c r="F234" s="627" t="s">
        <v>1132</v>
      </c>
      <c r="G234" s="627" t="s">
        <v>1133</v>
      </c>
      <c r="H234" s="651"/>
      <c r="I234" s="651"/>
      <c r="J234" s="630"/>
    </row>
    <row r="235" spans="1:10" ht="33.75" customHeight="1" x14ac:dyDescent="0.2">
      <c r="A235" s="657" t="s">
        <v>1134</v>
      </c>
      <c r="B235" s="627" t="s">
        <v>362</v>
      </c>
      <c r="C235" s="627" t="s">
        <v>360</v>
      </c>
      <c r="D235" s="627" t="s">
        <v>1135</v>
      </c>
      <c r="E235" s="628">
        <v>37200</v>
      </c>
      <c r="F235" s="627" t="s">
        <v>1136</v>
      </c>
      <c r="G235" s="627" t="s">
        <v>1133</v>
      </c>
      <c r="H235" s="651">
        <v>43538</v>
      </c>
      <c r="I235" s="651" t="s">
        <v>1137</v>
      </c>
      <c r="J235" s="630"/>
    </row>
    <row r="236" spans="1:10" ht="33.75" customHeight="1" x14ac:dyDescent="0.2">
      <c r="A236" s="657" t="s">
        <v>1138</v>
      </c>
      <c r="B236" s="627" t="s">
        <v>362</v>
      </c>
      <c r="C236" s="627" t="s">
        <v>360</v>
      </c>
      <c r="D236" s="627" t="s">
        <v>1139</v>
      </c>
      <c r="E236" s="628">
        <v>522982.08</v>
      </c>
      <c r="F236" s="627" t="s">
        <v>1140</v>
      </c>
      <c r="G236" s="627" t="s">
        <v>1133</v>
      </c>
      <c r="H236" s="651">
        <v>43648</v>
      </c>
      <c r="I236" s="651" t="s">
        <v>1137</v>
      </c>
      <c r="J236" s="630"/>
    </row>
    <row r="237" spans="1:10" ht="33.75" customHeight="1" x14ac:dyDescent="0.2">
      <c r="A237" s="657" t="s">
        <v>1141</v>
      </c>
      <c r="B237" s="627" t="s">
        <v>362</v>
      </c>
      <c r="C237" s="627" t="s">
        <v>360</v>
      </c>
      <c r="D237" s="627" t="s">
        <v>1142</v>
      </c>
      <c r="E237" s="628">
        <v>222222</v>
      </c>
      <c r="F237" s="627" t="s">
        <v>540</v>
      </c>
      <c r="G237" s="627" t="s">
        <v>1133</v>
      </c>
      <c r="H237" s="651">
        <v>44008</v>
      </c>
      <c r="I237" s="651" t="s">
        <v>1137</v>
      </c>
      <c r="J237" s="630"/>
    </row>
    <row r="238" spans="1:10" ht="33.75" customHeight="1" x14ac:dyDescent="0.2">
      <c r="A238" s="657" t="s">
        <v>1143</v>
      </c>
      <c r="B238" s="627" t="s">
        <v>362</v>
      </c>
      <c r="C238" s="627" t="s">
        <v>360</v>
      </c>
      <c r="D238" s="627" t="s">
        <v>1144</v>
      </c>
      <c r="E238" s="628">
        <v>184500</v>
      </c>
      <c r="F238" s="627" t="s">
        <v>1145</v>
      </c>
      <c r="G238" s="627" t="s">
        <v>1133</v>
      </c>
      <c r="H238" s="651">
        <v>43776</v>
      </c>
      <c r="I238" s="651" t="s">
        <v>1137</v>
      </c>
      <c r="J238" s="630"/>
    </row>
    <row r="239" spans="1:10" ht="33.75" customHeight="1" x14ac:dyDescent="0.2">
      <c r="A239" s="657" t="s">
        <v>1146</v>
      </c>
      <c r="B239" s="627" t="s">
        <v>362</v>
      </c>
      <c r="C239" s="627" t="s">
        <v>360</v>
      </c>
      <c r="D239" s="627" t="s">
        <v>1147</v>
      </c>
      <c r="E239" s="628">
        <v>85000</v>
      </c>
      <c r="F239" s="627" t="s">
        <v>1148</v>
      </c>
      <c r="G239" s="627" t="s">
        <v>1149</v>
      </c>
      <c r="H239" s="651">
        <v>43529</v>
      </c>
      <c r="I239" s="651" t="s">
        <v>1137</v>
      </c>
      <c r="J239" s="630"/>
    </row>
    <row r="240" spans="1:10" ht="33.75" customHeight="1" x14ac:dyDescent="0.2">
      <c r="A240" s="657" t="s">
        <v>1150</v>
      </c>
      <c r="B240" s="627" t="s">
        <v>362</v>
      </c>
      <c r="C240" s="627" t="s">
        <v>360</v>
      </c>
      <c r="D240" s="627" t="s">
        <v>1151</v>
      </c>
      <c r="E240" s="628">
        <v>61600</v>
      </c>
      <c r="F240" s="627" t="s">
        <v>1152</v>
      </c>
      <c r="G240" s="627" t="s">
        <v>1149</v>
      </c>
      <c r="H240" s="651">
        <v>43759</v>
      </c>
      <c r="I240" s="651" t="s">
        <v>1137</v>
      </c>
      <c r="J240" s="630"/>
    </row>
    <row r="241" spans="1:10" ht="28.5" customHeight="1" x14ac:dyDescent="0.2">
      <c r="A241" s="657" t="s">
        <v>346</v>
      </c>
      <c r="B241" s="627" t="s">
        <v>344</v>
      </c>
      <c r="C241" s="627" t="s">
        <v>306</v>
      </c>
      <c r="D241" s="627" t="s">
        <v>580</v>
      </c>
      <c r="E241" s="628">
        <v>1481050.8</v>
      </c>
      <c r="F241" s="627" t="s">
        <v>581</v>
      </c>
      <c r="G241" s="627" t="s">
        <v>1153</v>
      </c>
      <c r="H241" s="651">
        <v>43581</v>
      </c>
      <c r="I241" s="633" t="s">
        <v>342</v>
      </c>
      <c r="J241" s="630"/>
    </row>
    <row r="242" spans="1:10" ht="24" x14ac:dyDescent="0.2">
      <c r="A242" s="657" t="s">
        <v>585</v>
      </c>
      <c r="B242" s="627" t="s">
        <v>344</v>
      </c>
      <c r="C242" s="627" t="s">
        <v>306</v>
      </c>
      <c r="D242" s="627" t="s">
        <v>586</v>
      </c>
      <c r="E242" s="628">
        <v>3237777.72</v>
      </c>
      <c r="F242" s="627" t="s">
        <v>1154</v>
      </c>
      <c r="G242" s="627" t="s">
        <v>1153</v>
      </c>
      <c r="H242" s="651">
        <v>43781</v>
      </c>
      <c r="I242" s="633" t="s">
        <v>342</v>
      </c>
      <c r="J242" s="630"/>
    </row>
    <row r="243" spans="1:10" ht="36" x14ac:dyDescent="0.2">
      <c r="A243" s="657" t="s">
        <v>348</v>
      </c>
      <c r="B243" s="627" t="s">
        <v>584</v>
      </c>
      <c r="C243" s="627" t="s">
        <v>306</v>
      </c>
      <c r="D243" s="627" t="s">
        <v>1155</v>
      </c>
      <c r="E243" s="628">
        <v>73339534.170000002</v>
      </c>
      <c r="F243" s="627" t="s">
        <v>1156</v>
      </c>
      <c r="G243" s="627" t="s">
        <v>1153</v>
      </c>
      <c r="H243" s="651">
        <v>43790</v>
      </c>
      <c r="I243" s="633" t="s">
        <v>342</v>
      </c>
      <c r="J243" s="630"/>
    </row>
    <row r="244" spans="1:10" ht="37.5" customHeight="1" x14ac:dyDescent="0.2">
      <c r="A244" s="657" t="s">
        <v>1157</v>
      </c>
      <c r="B244" s="627" t="s">
        <v>328</v>
      </c>
      <c r="C244" s="627" t="s">
        <v>327</v>
      </c>
      <c r="D244" s="627" t="s">
        <v>562</v>
      </c>
      <c r="E244" s="628">
        <v>76011.600000000006</v>
      </c>
      <c r="F244" s="627" t="s">
        <v>1158</v>
      </c>
      <c r="G244" s="627" t="s">
        <v>1149</v>
      </c>
      <c r="H244" s="651">
        <v>43691</v>
      </c>
      <c r="I244" s="633" t="s">
        <v>333</v>
      </c>
      <c r="J244" s="630"/>
    </row>
    <row r="245" spans="1:10" ht="37.5" customHeight="1" x14ac:dyDescent="0.2">
      <c r="A245" s="657" t="s">
        <v>563</v>
      </c>
      <c r="B245" s="627" t="s">
        <v>328</v>
      </c>
      <c r="C245" s="627" t="s">
        <v>327</v>
      </c>
      <c r="D245" s="627" t="s">
        <v>564</v>
      </c>
      <c r="E245" s="628">
        <v>67006.84</v>
      </c>
      <c r="F245" s="627" t="s">
        <v>565</v>
      </c>
      <c r="G245" s="627" t="s">
        <v>1149</v>
      </c>
      <c r="H245" s="651">
        <v>43630</v>
      </c>
      <c r="I245" s="633">
        <v>43633</v>
      </c>
      <c r="J245" s="630"/>
    </row>
    <row r="246" spans="1:10" ht="37.5" customHeight="1" x14ac:dyDescent="0.2">
      <c r="A246" s="657" t="s">
        <v>336</v>
      </c>
      <c r="B246" s="627" t="s">
        <v>328</v>
      </c>
      <c r="C246" s="627" t="s">
        <v>327</v>
      </c>
      <c r="D246" s="627" t="s">
        <v>566</v>
      </c>
      <c r="E246" s="628">
        <v>146400</v>
      </c>
      <c r="F246" s="627" t="s">
        <v>396</v>
      </c>
      <c r="G246" s="627" t="s">
        <v>1149</v>
      </c>
      <c r="H246" s="651">
        <v>43686</v>
      </c>
      <c r="I246" s="633" t="s">
        <v>333</v>
      </c>
      <c r="J246" s="630"/>
    </row>
    <row r="247" spans="1:10" ht="53.25" customHeight="1" x14ac:dyDescent="0.2">
      <c r="A247" s="657" t="s">
        <v>1159</v>
      </c>
      <c r="B247" s="627" t="s">
        <v>328</v>
      </c>
      <c r="C247" s="627" t="s">
        <v>327</v>
      </c>
      <c r="D247" s="627" t="s">
        <v>567</v>
      </c>
      <c r="E247" s="628">
        <v>140400</v>
      </c>
      <c r="F247" s="627" t="s">
        <v>568</v>
      </c>
      <c r="G247" s="627" t="s">
        <v>1149</v>
      </c>
      <c r="H247" s="651">
        <v>43704</v>
      </c>
      <c r="I247" s="633" t="s">
        <v>333</v>
      </c>
      <c r="J247" s="630"/>
    </row>
    <row r="248" spans="1:10" ht="68.25" customHeight="1" x14ac:dyDescent="0.2">
      <c r="A248" s="657" t="s">
        <v>1160</v>
      </c>
      <c r="B248" s="627" t="s">
        <v>328</v>
      </c>
      <c r="C248" s="627" t="s">
        <v>327</v>
      </c>
      <c r="D248" s="627" t="s">
        <v>569</v>
      </c>
      <c r="E248" s="628">
        <v>119870</v>
      </c>
      <c r="F248" s="627" t="s">
        <v>570</v>
      </c>
      <c r="G248" s="627" t="s">
        <v>1149</v>
      </c>
      <c r="H248" s="651">
        <v>43726</v>
      </c>
      <c r="I248" s="633" t="s">
        <v>333</v>
      </c>
      <c r="J248" s="630"/>
    </row>
    <row r="249" spans="1:10" ht="70.5" customHeight="1" x14ac:dyDescent="0.2">
      <c r="A249" s="657" t="s">
        <v>1161</v>
      </c>
      <c r="B249" s="627" t="s">
        <v>328</v>
      </c>
      <c r="C249" s="627" t="s">
        <v>327</v>
      </c>
      <c r="D249" s="627" t="s">
        <v>571</v>
      </c>
      <c r="E249" s="628">
        <v>108000</v>
      </c>
      <c r="F249" s="627" t="s">
        <v>1162</v>
      </c>
      <c r="G249" s="627" t="s">
        <v>334</v>
      </c>
      <c r="H249" s="651">
        <v>43797</v>
      </c>
      <c r="I249" s="633" t="s">
        <v>333</v>
      </c>
      <c r="J249" s="630"/>
    </row>
    <row r="250" spans="1:10" ht="78.75" customHeight="1" x14ac:dyDescent="0.2">
      <c r="A250" s="657" t="s">
        <v>1163</v>
      </c>
      <c r="B250" s="627" t="s">
        <v>328</v>
      </c>
      <c r="C250" s="627" t="s">
        <v>327</v>
      </c>
      <c r="D250" s="627" t="s">
        <v>572</v>
      </c>
      <c r="E250" s="628">
        <v>78000</v>
      </c>
      <c r="F250" s="627" t="s">
        <v>573</v>
      </c>
      <c r="G250" s="627" t="s">
        <v>1149</v>
      </c>
      <c r="H250" s="651">
        <v>43704</v>
      </c>
      <c r="I250" s="633" t="s">
        <v>333</v>
      </c>
      <c r="J250" s="630"/>
    </row>
    <row r="251" spans="1:10" ht="68.25" customHeight="1" x14ac:dyDescent="0.2">
      <c r="A251" s="657" t="s">
        <v>1164</v>
      </c>
      <c r="B251" s="627" t="s">
        <v>328</v>
      </c>
      <c r="C251" s="627" t="s">
        <v>327</v>
      </c>
      <c r="D251" s="627" t="s">
        <v>574</v>
      </c>
      <c r="E251" s="628">
        <v>160701.51999999999</v>
      </c>
      <c r="F251" s="627" t="s">
        <v>1165</v>
      </c>
      <c r="G251" s="627" t="s">
        <v>1149</v>
      </c>
      <c r="H251" s="651">
        <v>43767</v>
      </c>
      <c r="I251" s="633">
        <v>43807</v>
      </c>
      <c r="J251" s="630"/>
    </row>
    <row r="252" spans="1:10" ht="68.25" customHeight="1" x14ac:dyDescent="0.2">
      <c r="A252" s="657" t="s">
        <v>1166</v>
      </c>
      <c r="B252" s="627" t="s">
        <v>328</v>
      </c>
      <c r="C252" s="627" t="s">
        <v>327</v>
      </c>
      <c r="D252" s="627" t="s">
        <v>1167</v>
      </c>
      <c r="E252" s="628">
        <v>110000</v>
      </c>
      <c r="F252" s="627" t="s">
        <v>1168</v>
      </c>
      <c r="G252" s="627" t="s">
        <v>1149</v>
      </c>
      <c r="H252" s="651">
        <v>43774</v>
      </c>
      <c r="I252" s="633" t="s">
        <v>333</v>
      </c>
      <c r="J252" s="630"/>
    </row>
    <row r="253" spans="1:10" ht="68.25" customHeight="1" x14ac:dyDescent="0.2">
      <c r="A253" s="657" t="s">
        <v>1169</v>
      </c>
      <c r="B253" s="627" t="s">
        <v>328</v>
      </c>
      <c r="C253" s="627" t="s">
        <v>327</v>
      </c>
      <c r="D253" s="627" t="s">
        <v>1170</v>
      </c>
      <c r="E253" s="628">
        <f>144000+126000</f>
        <v>270000</v>
      </c>
      <c r="F253" s="627" t="s">
        <v>1171</v>
      </c>
      <c r="G253" s="627" t="s">
        <v>334</v>
      </c>
      <c r="H253" s="651">
        <v>43768</v>
      </c>
      <c r="I253" s="633" t="s">
        <v>333</v>
      </c>
      <c r="J253" s="631"/>
    </row>
    <row r="254" spans="1:10" ht="77.25" customHeight="1" x14ac:dyDescent="0.2">
      <c r="A254" s="657" t="s">
        <v>1172</v>
      </c>
      <c r="B254" s="627" t="s">
        <v>328</v>
      </c>
      <c r="C254" s="627" t="s">
        <v>327</v>
      </c>
      <c r="D254" s="627" t="s">
        <v>1173</v>
      </c>
      <c r="E254" s="628">
        <v>180000</v>
      </c>
      <c r="F254" s="627" t="s">
        <v>1174</v>
      </c>
      <c r="G254" s="627" t="s">
        <v>334</v>
      </c>
      <c r="H254" s="651">
        <v>43760</v>
      </c>
      <c r="I254" s="633" t="s">
        <v>333</v>
      </c>
      <c r="J254" s="631"/>
    </row>
    <row r="255" spans="1:10" ht="39.75" customHeight="1" x14ac:dyDescent="0.2">
      <c r="A255" s="657" t="s">
        <v>1175</v>
      </c>
      <c r="B255" s="627" t="s">
        <v>328</v>
      </c>
      <c r="C255" s="627" t="s">
        <v>329</v>
      </c>
      <c r="D255" s="627" t="s">
        <v>1176</v>
      </c>
      <c r="E255" s="628">
        <v>82045.399999999994</v>
      </c>
      <c r="F255" s="627" t="s">
        <v>1177</v>
      </c>
      <c r="G255" s="627" t="s">
        <v>1149</v>
      </c>
      <c r="H255" s="651">
        <v>43794</v>
      </c>
      <c r="I255" s="633" t="s">
        <v>333</v>
      </c>
      <c r="J255" s="631"/>
    </row>
    <row r="256" spans="1:10" ht="90" customHeight="1" x14ac:dyDescent="0.2">
      <c r="A256" s="657" t="s">
        <v>1178</v>
      </c>
      <c r="B256" s="627" t="s">
        <v>328</v>
      </c>
      <c r="C256" s="627" t="s">
        <v>327</v>
      </c>
      <c r="D256" s="627" t="s">
        <v>1179</v>
      </c>
      <c r="E256" s="628">
        <v>323198</v>
      </c>
      <c r="F256" s="627" t="s">
        <v>1180</v>
      </c>
      <c r="G256" s="627" t="s">
        <v>1181</v>
      </c>
      <c r="H256" s="651">
        <v>43787</v>
      </c>
      <c r="I256" s="633" t="s">
        <v>333</v>
      </c>
      <c r="J256" s="658"/>
    </row>
    <row r="257" spans="1:10" ht="77.25" customHeight="1" x14ac:dyDescent="0.2">
      <c r="A257" s="657" t="s">
        <v>1182</v>
      </c>
      <c r="B257" s="627" t="s">
        <v>328</v>
      </c>
      <c r="C257" s="627" t="s">
        <v>329</v>
      </c>
      <c r="D257" s="627" t="s">
        <v>1183</v>
      </c>
      <c r="E257" s="628">
        <v>115974.39999999999</v>
      </c>
      <c r="F257" s="627" t="s">
        <v>1184</v>
      </c>
      <c r="G257" s="627" t="s">
        <v>334</v>
      </c>
      <c r="H257" s="651">
        <v>43829</v>
      </c>
      <c r="I257" s="633" t="s">
        <v>333</v>
      </c>
      <c r="J257" s="658"/>
    </row>
    <row r="258" spans="1:10" ht="59.25" customHeight="1" x14ac:dyDescent="0.2">
      <c r="A258" s="657" t="s">
        <v>1185</v>
      </c>
      <c r="B258" s="627" t="s">
        <v>328</v>
      </c>
      <c r="C258" s="627" t="s">
        <v>327</v>
      </c>
      <c r="D258" s="627" t="s">
        <v>1186</v>
      </c>
      <c r="E258" s="628">
        <v>74474</v>
      </c>
      <c r="F258" s="627" t="s">
        <v>1187</v>
      </c>
      <c r="G258" s="627" t="s">
        <v>1188</v>
      </c>
      <c r="H258" s="651">
        <v>43809</v>
      </c>
      <c r="I258" s="633">
        <v>43829</v>
      </c>
      <c r="J258" s="658"/>
    </row>
    <row r="259" spans="1:10" ht="51" customHeight="1" x14ac:dyDescent="0.2">
      <c r="A259" s="657" t="s">
        <v>1189</v>
      </c>
      <c r="B259" s="627" t="s">
        <v>328</v>
      </c>
      <c r="C259" s="627" t="s">
        <v>327</v>
      </c>
      <c r="D259" s="627" t="s">
        <v>1190</v>
      </c>
      <c r="E259" s="628">
        <v>119448</v>
      </c>
      <c r="F259" s="627" t="s">
        <v>1191</v>
      </c>
      <c r="G259" s="627" t="s">
        <v>1149</v>
      </c>
      <c r="H259" s="651">
        <v>43819</v>
      </c>
      <c r="I259" s="633">
        <v>43825</v>
      </c>
      <c r="J259" s="658"/>
    </row>
    <row r="260" spans="1:10" ht="35.25" customHeight="1" x14ac:dyDescent="0.2">
      <c r="A260" s="657" t="s">
        <v>331</v>
      </c>
      <c r="B260" s="627" t="s">
        <v>330</v>
      </c>
      <c r="C260" s="627" t="s">
        <v>327</v>
      </c>
      <c r="D260" s="627" t="s">
        <v>577</v>
      </c>
      <c r="E260" s="628">
        <v>520446.96</v>
      </c>
      <c r="F260" s="627" t="s">
        <v>1192</v>
      </c>
      <c r="G260" s="627" t="s">
        <v>334</v>
      </c>
      <c r="H260" s="651">
        <v>43776</v>
      </c>
      <c r="I260" s="633" t="s">
        <v>333</v>
      </c>
      <c r="J260" s="658"/>
    </row>
    <row r="261" spans="1:10" ht="32.25" customHeight="1" x14ac:dyDescent="0.2">
      <c r="A261" s="657" t="s">
        <v>332</v>
      </c>
      <c r="B261" s="627" t="s">
        <v>330</v>
      </c>
      <c r="C261" s="627" t="s">
        <v>327</v>
      </c>
      <c r="D261" s="627" t="s">
        <v>576</v>
      </c>
      <c r="E261" s="628">
        <v>525256.31999999995</v>
      </c>
      <c r="F261" s="627" t="s">
        <v>1193</v>
      </c>
      <c r="G261" s="627" t="s">
        <v>334</v>
      </c>
      <c r="H261" s="651">
        <v>43796</v>
      </c>
      <c r="I261" s="633" t="s">
        <v>333</v>
      </c>
      <c r="J261" s="658"/>
    </row>
    <row r="262" spans="1:10" x14ac:dyDescent="0.2">
      <c r="A262" s="733">
        <v>2020</v>
      </c>
      <c r="B262" s="1742"/>
      <c r="C262" s="1742"/>
      <c r="D262" s="1742"/>
      <c r="E262" s="1742"/>
      <c r="F262" s="1742"/>
      <c r="G262" s="1742"/>
      <c r="H262" s="1742"/>
      <c r="I262" s="1742"/>
      <c r="J262" s="1742"/>
    </row>
    <row r="263" spans="1:10" ht="36" x14ac:dyDescent="0.2">
      <c r="A263" s="657" t="s">
        <v>1194</v>
      </c>
      <c r="B263" s="627" t="s">
        <v>345</v>
      </c>
      <c r="C263" s="627" t="s">
        <v>400</v>
      </c>
      <c r="D263" s="627" t="s">
        <v>1195</v>
      </c>
      <c r="E263" s="628">
        <v>1547000.4</v>
      </c>
      <c r="F263" s="627" t="s">
        <v>1196</v>
      </c>
      <c r="G263" s="627" t="s">
        <v>1133</v>
      </c>
      <c r="H263" s="651">
        <v>43844</v>
      </c>
      <c r="I263" s="633">
        <v>44939</v>
      </c>
      <c r="J263" s="658"/>
    </row>
    <row r="264" spans="1:10" ht="36" x14ac:dyDescent="0.2">
      <c r="A264" s="657" t="s">
        <v>1197</v>
      </c>
      <c r="B264" s="627" t="s">
        <v>337</v>
      </c>
      <c r="C264" s="627" t="s">
        <v>400</v>
      </c>
      <c r="D264" s="627" t="s">
        <v>1198</v>
      </c>
      <c r="E264" s="628">
        <v>47127.6</v>
      </c>
      <c r="F264" s="627" t="s">
        <v>1199</v>
      </c>
      <c r="G264" s="627" t="s">
        <v>1133</v>
      </c>
      <c r="H264" s="651">
        <v>43853</v>
      </c>
      <c r="I264" s="633">
        <v>44218</v>
      </c>
      <c r="J264" s="658"/>
    </row>
    <row r="265" spans="1:10" ht="36" x14ac:dyDescent="0.2">
      <c r="A265" s="657" t="s">
        <v>1200</v>
      </c>
      <c r="B265" s="627" t="s">
        <v>362</v>
      </c>
      <c r="C265" s="627" t="s">
        <v>400</v>
      </c>
      <c r="D265" s="627" t="s">
        <v>1201</v>
      </c>
      <c r="E265" s="628">
        <v>165000</v>
      </c>
      <c r="F265" s="627" t="s">
        <v>1202</v>
      </c>
      <c r="G265" s="627" t="s">
        <v>1133</v>
      </c>
      <c r="H265" s="651">
        <v>43866</v>
      </c>
      <c r="I265" s="633">
        <v>44231</v>
      </c>
      <c r="J265" s="658"/>
    </row>
    <row r="266" spans="1:10" ht="61.5" customHeight="1" x14ac:dyDescent="0.2">
      <c r="A266" s="657" t="s">
        <v>1203</v>
      </c>
      <c r="B266" s="627" t="s">
        <v>345</v>
      </c>
      <c r="C266" s="627" t="s">
        <v>400</v>
      </c>
      <c r="D266" s="627" t="s">
        <v>1204</v>
      </c>
      <c r="E266" s="628">
        <v>80125</v>
      </c>
      <c r="F266" s="627" t="s">
        <v>1205</v>
      </c>
      <c r="G266" s="627" t="s">
        <v>1133</v>
      </c>
      <c r="H266" s="651">
        <v>43866</v>
      </c>
      <c r="I266" s="633">
        <v>43925</v>
      </c>
      <c r="J266" s="658"/>
    </row>
    <row r="267" spans="1:10" ht="36" x14ac:dyDescent="0.2">
      <c r="A267" s="657" t="s">
        <v>1206</v>
      </c>
      <c r="B267" s="627" t="s">
        <v>362</v>
      </c>
      <c r="C267" s="627" t="s">
        <v>400</v>
      </c>
      <c r="D267" s="627" t="s">
        <v>1207</v>
      </c>
      <c r="E267" s="628">
        <v>49896.3</v>
      </c>
      <c r="F267" s="627" t="s">
        <v>1208</v>
      </c>
      <c r="G267" s="627" t="s">
        <v>1133</v>
      </c>
      <c r="H267" s="651">
        <v>43872</v>
      </c>
      <c r="I267" s="633">
        <v>44238</v>
      </c>
      <c r="J267" s="658"/>
    </row>
    <row r="268" spans="1:10" ht="47.25" customHeight="1" x14ac:dyDescent="0.2">
      <c r="A268" s="657" t="s">
        <v>1209</v>
      </c>
      <c r="B268" s="627" t="s">
        <v>362</v>
      </c>
      <c r="C268" s="627" t="s">
        <v>400</v>
      </c>
      <c r="D268" s="627" t="s">
        <v>1210</v>
      </c>
      <c r="E268" s="628">
        <v>180075</v>
      </c>
      <c r="F268" s="627" t="s">
        <v>1211</v>
      </c>
      <c r="G268" s="627" t="s">
        <v>1133</v>
      </c>
      <c r="H268" s="651">
        <v>43886</v>
      </c>
      <c r="I268" s="633">
        <v>44251</v>
      </c>
      <c r="J268" s="658"/>
    </row>
    <row r="269" spans="1:10" ht="36" x14ac:dyDescent="0.2">
      <c r="A269" s="657" t="s">
        <v>1212</v>
      </c>
      <c r="B269" s="627" t="s">
        <v>337</v>
      </c>
      <c r="C269" s="627" t="s">
        <v>400</v>
      </c>
      <c r="D269" s="627" t="s">
        <v>1213</v>
      </c>
      <c r="E269" s="628">
        <v>252000</v>
      </c>
      <c r="F269" s="627" t="s">
        <v>1214</v>
      </c>
      <c r="G269" s="627" t="s">
        <v>1133</v>
      </c>
      <c r="H269" s="651">
        <v>43887</v>
      </c>
      <c r="I269" s="633">
        <v>45153</v>
      </c>
      <c r="J269" s="658"/>
    </row>
    <row r="270" spans="1:10" ht="48" x14ac:dyDescent="0.2">
      <c r="A270" s="657" t="s">
        <v>1215</v>
      </c>
      <c r="B270" s="627" t="s">
        <v>362</v>
      </c>
      <c r="C270" s="627" t="s">
        <v>400</v>
      </c>
      <c r="D270" s="627" t="s">
        <v>1216</v>
      </c>
      <c r="E270" s="628">
        <v>82041.600000000006</v>
      </c>
      <c r="F270" s="627" t="s">
        <v>686</v>
      </c>
      <c r="G270" s="627" t="s">
        <v>1133</v>
      </c>
      <c r="H270" s="651">
        <v>43888</v>
      </c>
      <c r="I270" s="633">
        <v>43978</v>
      </c>
      <c r="J270" s="658"/>
    </row>
    <row r="271" spans="1:10" ht="36" x14ac:dyDescent="0.2">
      <c r="A271" s="657" t="s">
        <v>1217</v>
      </c>
      <c r="B271" s="627" t="s">
        <v>773</v>
      </c>
      <c r="C271" s="627" t="s">
        <v>400</v>
      </c>
      <c r="D271" s="627" t="s">
        <v>1218</v>
      </c>
      <c r="E271" s="628">
        <v>359406.58</v>
      </c>
      <c r="F271" s="627" t="s">
        <v>1219</v>
      </c>
      <c r="G271" s="627" t="s">
        <v>1133</v>
      </c>
      <c r="H271" s="651">
        <v>43889</v>
      </c>
      <c r="I271" s="633">
        <v>43979</v>
      </c>
      <c r="J271" s="658"/>
    </row>
    <row r="272" spans="1:10" ht="36" x14ac:dyDescent="0.2">
      <c r="A272" s="657" t="s">
        <v>418</v>
      </c>
      <c r="B272" s="627" t="s">
        <v>362</v>
      </c>
      <c r="C272" s="627" t="s">
        <v>400</v>
      </c>
      <c r="D272" s="627" t="s">
        <v>1220</v>
      </c>
      <c r="E272" s="628">
        <v>180000</v>
      </c>
      <c r="F272" s="627" t="s">
        <v>1221</v>
      </c>
      <c r="G272" s="627" t="s">
        <v>1133</v>
      </c>
      <c r="H272" s="651">
        <v>43903</v>
      </c>
      <c r="I272" s="633">
        <v>44268</v>
      </c>
      <c r="J272" s="658"/>
    </row>
    <row r="273" spans="1:10" ht="48" x14ac:dyDescent="0.2">
      <c r="A273" s="657" t="s">
        <v>1222</v>
      </c>
      <c r="B273" s="627" t="s">
        <v>362</v>
      </c>
      <c r="C273" s="627" t="s">
        <v>400</v>
      </c>
      <c r="D273" s="627" t="s">
        <v>1223</v>
      </c>
      <c r="E273" s="628">
        <v>1105725</v>
      </c>
      <c r="F273" s="627" t="s">
        <v>1224</v>
      </c>
      <c r="G273" s="627" t="s">
        <v>1133</v>
      </c>
      <c r="H273" s="651">
        <v>43921</v>
      </c>
      <c r="I273" s="633">
        <v>44650</v>
      </c>
      <c r="J273" s="658"/>
    </row>
    <row r="274" spans="1:10" ht="39" customHeight="1" x14ac:dyDescent="0.2">
      <c r="A274" s="657" t="s">
        <v>1225</v>
      </c>
      <c r="B274" s="627" t="s">
        <v>337</v>
      </c>
      <c r="C274" s="627" t="s">
        <v>400</v>
      </c>
      <c r="D274" s="627" t="s">
        <v>1226</v>
      </c>
      <c r="E274" s="628">
        <v>547998.96</v>
      </c>
      <c r="F274" s="627" t="s">
        <v>1227</v>
      </c>
      <c r="G274" s="627" t="s">
        <v>1133</v>
      </c>
      <c r="H274" s="651">
        <v>43938</v>
      </c>
      <c r="I274" s="633">
        <v>43998</v>
      </c>
      <c r="J274" s="658"/>
    </row>
    <row r="275" spans="1:10" ht="60" x14ac:dyDescent="0.2">
      <c r="A275" s="657" t="s">
        <v>1228</v>
      </c>
      <c r="B275" s="627" t="s">
        <v>345</v>
      </c>
      <c r="C275" s="627" t="s">
        <v>400</v>
      </c>
      <c r="D275" s="627" t="s">
        <v>1229</v>
      </c>
      <c r="E275" s="628">
        <v>222748.12</v>
      </c>
      <c r="F275" s="627" t="s">
        <v>1208</v>
      </c>
      <c r="G275" s="627" t="s">
        <v>1133</v>
      </c>
      <c r="H275" s="651">
        <v>43964</v>
      </c>
      <c r="I275" s="633">
        <v>44179</v>
      </c>
      <c r="J275" s="658"/>
    </row>
    <row r="276" spans="1:10" ht="60" x14ac:dyDescent="0.2">
      <c r="A276" s="657" t="s">
        <v>1230</v>
      </c>
      <c r="B276" s="627" t="s">
        <v>362</v>
      </c>
      <c r="C276" s="627" t="s">
        <v>400</v>
      </c>
      <c r="D276" s="627" t="s">
        <v>1231</v>
      </c>
      <c r="E276" s="628">
        <v>84000</v>
      </c>
      <c r="F276" s="627" t="s">
        <v>1232</v>
      </c>
      <c r="G276" s="627" t="s">
        <v>1133</v>
      </c>
      <c r="H276" s="651">
        <v>43969</v>
      </c>
      <c r="I276" s="633">
        <v>44340</v>
      </c>
      <c r="J276" s="658"/>
    </row>
    <row r="277" spans="1:10" ht="60" x14ac:dyDescent="0.2">
      <c r="A277" s="657" t="s">
        <v>1233</v>
      </c>
      <c r="B277" s="627" t="s">
        <v>362</v>
      </c>
      <c r="C277" s="627" t="s">
        <v>400</v>
      </c>
      <c r="D277" s="627" t="s">
        <v>1231</v>
      </c>
      <c r="E277" s="628">
        <v>76800</v>
      </c>
      <c r="F277" s="627" t="s">
        <v>1234</v>
      </c>
      <c r="G277" s="627" t="s">
        <v>1133</v>
      </c>
      <c r="H277" s="651">
        <v>43971</v>
      </c>
      <c r="I277" s="633">
        <v>44342</v>
      </c>
      <c r="J277" s="658"/>
    </row>
    <row r="278" spans="1:10" ht="60" x14ac:dyDescent="0.2">
      <c r="A278" s="657" t="s">
        <v>1235</v>
      </c>
      <c r="B278" s="627" t="s">
        <v>362</v>
      </c>
      <c r="C278" s="627" t="s">
        <v>400</v>
      </c>
      <c r="D278" s="627" t="s">
        <v>1231</v>
      </c>
      <c r="E278" s="628">
        <v>76800</v>
      </c>
      <c r="F278" s="627" t="s">
        <v>1234</v>
      </c>
      <c r="G278" s="627" t="s">
        <v>1133</v>
      </c>
      <c r="H278" s="651">
        <v>43971</v>
      </c>
      <c r="I278" s="633">
        <v>43975</v>
      </c>
      <c r="J278" s="658"/>
    </row>
    <row r="279" spans="1:10" ht="51" customHeight="1" x14ac:dyDescent="0.2">
      <c r="A279" s="657" t="s">
        <v>1236</v>
      </c>
      <c r="B279" s="627" t="s">
        <v>362</v>
      </c>
      <c r="C279" s="627" t="s">
        <v>400</v>
      </c>
      <c r="D279" s="627" t="s">
        <v>1237</v>
      </c>
      <c r="E279" s="628">
        <v>256500</v>
      </c>
      <c r="F279" s="627" t="s">
        <v>809</v>
      </c>
      <c r="G279" s="627" t="s">
        <v>1133</v>
      </c>
      <c r="H279" s="651">
        <v>43971</v>
      </c>
      <c r="I279" s="633">
        <v>44095</v>
      </c>
      <c r="J279" s="658"/>
    </row>
    <row r="280" spans="1:10" ht="36" x14ac:dyDescent="0.2">
      <c r="A280" s="657" t="s">
        <v>1238</v>
      </c>
      <c r="B280" s="627" t="s">
        <v>345</v>
      </c>
      <c r="C280" s="627" t="s">
        <v>400</v>
      </c>
      <c r="D280" s="627" t="s">
        <v>1239</v>
      </c>
      <c r="E280" s="628">
        <v>199000</v>
      </c>
      <c r="F280" s="627" t="s">
        <v>1240</v>
      </c>
      <c r="G280" s="627" t="s">
        <v>1133</v>
      </c>
      <c r="H280" s="651">
        <v>43979</v>
      </c>
      <c r="I280" s="633">
        <v>44708</v>
      </c>
      <c r="J280" s="658"/>
    </row>
    <row r="281" spans="1:10" ht="36" x14ac:dyDescent="0.2">
      <c r="A281" s="657" t="s">
        <v>1241</v>
      </c>
      <c r="B281" s="627" t="s">
        <v>695</v>
      </c>
      <c r="C281" s="627" t="s">
        <v>400</v>
      </c>
      <c r="D281" s="627" t="s">
        <v>1242</v>
      </c>
      <c r="E281" s="628">
        <v>120076.8</v>
      </c>
      <c r="F281" s="627" t="s">
        <v>1243</v>
      </c>
      <c r="G281" s="627" t="s">
        <v>1133</v>
      </c>
      <c r="H281" s="651">
        <v>43980</v>
      </c>
      <c r="I281" s="633">
        <v>44742</v>
      </c>
      <c r="J281" s="658"/>
    </row>
    <row r="282" spans="1:10" ht="24" x14ac:dyDescent="0.2">
      <c r="A282" s="657" t="s">
        <v>1244</v>
      </c>
      <c r="B282" s="627" t="s">
        <v>345</v>
      </c>
      <c r="C282" s="627" t="s">
        <v>400</v>
      </c>
      <c r="D282" s="627" t="s">
        <v>1245</v>
      </c>
      <c r="E282" s="628">
        <v>827414</v>
      </c>
      <c r="F282" s="627" t="s">
        <v>1246</v>
      </c>
      <c r="G282" s="627" t="s">
        <v>1133</v>
      </c>
      <c r="H282" s="651">
        <v>43987</v>
      </c>
      <c r="I282" s="633">
        <v>44202</v>
      </c>
      <c r="J282" s="658"/>
    </row>
    <row r="283" spans="1:10" ht="48" x14ac:dyDescent="0.2">
      <c r="A283" s="657" t="s">
        <v>1247</v>
      </c>
      <c r="B283" s="627" t="s">
        <v>362</v>
      </c>
      <c r="C283" s="627" t="s">
        <v>400</v>
      </c>
      <c r="D283" s="627" t="s">
        <v>1248</v>
      </c>
      <c r="E283" s="628">
        <v>105213.6</v>
      </c>
      <c r="F283" s="627" t="s">
        <v>1249</v>
      </c>
      <c r="G283" s="627" t="s">
        <v>1133</v>
      </c>
      <c r="H283" s="651">
        <v>44001</v>
      </c>
      <c r="I283" s="633">
        <v>44216</v>
      </c>
      <c r="J283" s="658"/>
    </row>
    <row r="284" spans="1:10" ht="36" x14ac:dyDescent="0.2">
      <c r="A284" s="657" t="s">
        <v>1250</v>
      </c>
      <c r="B284" s="627" t="s">
        <v>337</v>
      </c>
      <c r="C284" s="627" t="s">
        <v>400</v>
      </c>
      <c r="D284" s="627" t="s">
        <v>1251</v>
      </c>
      <c r="E284" s="628">
        <v>840710.64</v>
      </c>
      <c r="F284" s="627" t="s">
        <v>712</v>
      </c>
      <c r="G284" s="627" t="s">
        <v>1133</v>
      </c>
      <c r="H284" s="651">
        <v>44004</v>
      </c>
      <c r="I284" s="633">
        <v>44369</v>
      </c>
      <c r="J284" s="658"/>
    </row>
    <row r="285" spans="1:10" ht="34.5" customHeight="1" x14ac:dyDescent="0.2">
      <c r="A285" s="657" t="s">
        <v>1252</v>
      </c>
      <c r="B285" s="627" t="s">
        <v>695</v>
      </c>
      <c r="C285" s="627" t="s">
        <v>400</v>
      </c>
      <c r="D285" s="627" t="s">
        <v>1253</v>
      </c>
      <c r="E285" s="628">
        <v>12304250</v>
      </c>
      <c r="F285" s="627" t="s">
        <v>1254</v>
      </c>
      <c r="G285" s="627" t="s">
        <v>1133</v>
      </c>
      <c r="H285" s="651">
        <v>44001</v>
      </c>
      <c r="I285" s="633">
        <v>45462</v>
      </c>
      <c r="J285" s="658"/>
    </row>
    <row r="286" spans="1:10" ht="48.75" customHeight="1" x14ac:dyDescent="0.2">
      <c r="A286" s="657" t="s">
        <v>1255</v>
      </c>
      <c r="B286" s="627" t="s">
        <v>695</v>
      </c>
      <c r="C286" s="627" t="s">
        <v>400</v>
      </c>
      <c r="D286" s="627" t="s">
        <v>1256</v>
      </c>
      <c r="E286" s="628">
        <v>24612000</v>
      </c>
      <c r="F286" s="627" t="s">
        <v>1257</v>
      </c>
      <c r="G286" s="627" t="s">
        <v>1133</v>
      </c>
      <c r="H286" s="651">
        <v>44007</v>
      </c>
      <c r="I286" s="633">
        <v>44006</v>
      </c>
      <c r="J286" s="658"/>
    </row>
    <row r="287" spans="1:10" ht="49.5" customHeight="1" x14ac:dyDescent="0.2">
      <c r="A287" s="657" t="s">
        <v>1258</v>
      </c>
      <c r="B287" s="627" t="s">
        <v>345</v>
      </c>
      <c r="C287" s="627" t="s">
        <v>400</v>
      </c>
      <c r="D287" s="627" t="s">
        <v>1259</v>
      </c>
      <c r="E287" s="628">
        <v>340432.05</v>
      </c>
      <c r="F287" s="627" t="s">
        <v>1208</v>
      </c>
      <c r="G287" s="627" t="s">
        <v>1133</v>
      </c>
      <c r="H287" s="651">
        <v>44020</v>
      </c>
      <c r="I287" s="633">
        <v>44235</v>
      </c>
      <c r="J287" s="658"/>
    </row>
    <row r="288" spans="1:10" ht="45.75" customHeight="1" x14ac:dyDescent="0.2">
      <c r="A288" s="657" t="s">
        <v>1260</v>
      </c>
      <c r="B288" s="627" t="s">
        <v>345</v>
      </c>
      <c r="C288" s="627" t="s">
        <v>400</v>
      </c>
      <c r="D288" s="627" t="s">
        <v>1261</v>
      </c>
      <c r="E288" s="628">
        <v>80700</v>
      </c>
      <c r="F288" s="627" t="s">
        <v>1262</v>
      </c>
      <c r="G288" s="627" t="s">
        <v>1133</v>
      </c>
      <c r="H288" s="651">
        <v>44015</v>
      </c>
      <c r="I288" s="633">
        <v>44230</v>
      </c>
      <c r="J288" s="658"/>
    </row>
    <row r="289" spans="1:10" ht="31.5" customHeight="1" x14ac:dyDescent="0.2">
      <c r="A289" s="657" t="s">
        <v>1263</v>
      </c>
      <c r="B289" s="627" t="s">
        <v>362</v>
      </c>
      <c r="C289" s="627" t="s">
        <v>400</v>
      </c>
      <c r="D289" s="627" t="s">
        <v>1264</v>
      </c>
      <c r="E289" s="628">
        <v>118828.92</v>
      </c>
      <c r="F289" s="627" t="s">
        <v>1265</v>
      </c>
      <c r="G289" s="627" t="s">
        <v>1133</v>
      </c>
      <c r="H289" s="651">
        <v>44036</v>
      </c>
      <c r="I289" s="633">
        <v>44400</v>
      </c>
      <c r="J289" s="658"/>
    </row>
    <row r="290" spans="1:10" ht="36" x14ac:dyDescent="0.2">
      <c r="A290" s="657" t="s">
        <v>1266</v>
      </c>
      <c r="B290" s="627" t="s">
        <v>345</v>
      </c>
      <c r="C290" s="627" t="s">
        <v>400</v>
      </c>
      <c r="D290" s="627" t="s">
        <v>1267</v>
      </c>
      <c r="E290" s="628">
        <v>1986669</v>
      </c>
      <c r="F290" s="627" t="s">
        <v>1249</v>
      </c>
      <c r="G290" s="627" t="s">
        <v>1133</v>
      </c>
      <c r="H290" s="651">
        <v>44047</v>
      </c>
      <c r="I290" s="633">
        <v>44834</v>
      </c>
      <c r="J290" s="658"/>
    </row>
    <row r="291" spans="1:10" ht="48" x14ac:dyDescent="0.2">
      <c r="A291" s="657" t="s">
        <v>1268</v>
      </c>
      <c r="B291" s="627" t="s">
        <v>345</v>
      </c>
      <c r="C291" s="627" t="s">
        <v>400</v>
      </c>
      <c r="D291" s="627" t="s">
        <v>1269</v>
      </c>
      <c r="E291" s="628">
        <v>574080</v>
      </c>
      <c r="F291" s="627" t="s">
        <v>1270</v>
      </c>
      <c r="G291" s="627" t="s">
        <v>1133</v>
      </c>
      <c r="H291" s="651">
        <v>44048</v>
      </c>
      <c r="I291" s="633">
        <v>45143</v>
      </c>
      <c r="J291" s="658"/>
    </row>
    <row r="292" spans="1:10" ht="24" x14ac:dyDescent="0.2">
      <c r="A292" s="657" t="s">
        <v>1271</v>
      </c>
      <c r="B292" s="627" t="s">
        <v>337</v>
      </c>
      <c r="C292" s="627" t="s">
        <v>400</v>
      </c>
      <c r="D292" s="627" t="s">
        <v>1272</v>
      </c>
      <c r="E292" s="628">
        <v>175500</v>
      </c>
      <c r="F292" s="627" t="s">
        <v>1273</v>
      </c>
      <c r="G292" s="627" t="s">
        <v>1133</v>
      </c>
      <c r="H292" s="651">
        <v>44049</v>
      </c>
      <c r="I292" s="633">
        <v>44139</v>
      </c>
      <c r="J292" s="658"/>
    </row>
    <row r="293" spans="1:10" ht="48" x14ac:dyDescent="0.2">
      <c r="A293" s="657" t="s">
        <v>1274</v>
      </c>
      <c r="B293" s="627" t="s">
        <v>337</v>
      </c>
      <c r="C293" s="627" t="s">
        <v>400</v>
      </c>
      <c r="D293" s="627" t="s">
        <v>1275</v>
      </c>
      <c r="E293" s="628">
        <v>90411.6</v>
      </c>
      <c r="F293" s="627" t="s">
        <v>1276</v>
      </c>
      <c r="G293" s="627" t="s">
        <v>1133</v>
      </c>
      <c r="H293" s="651">
        <v>44055</v>
      </c>
      <c r="I293" s="633">
        <v>45151</v>
      </c>
      <c r="J293" s="658"/>
    </row>
    <row r="294" spans="1:10" ht="36" x14ac:dyDescent="0.2">
      <c r="A294" s="657" t="s">
        <v>1277</v>
      </c>
      <c r="B294" s="627" t="s">
        <v>362</v>
      </c>
      <c r="C294" s="627" t="s">
        <v>400</v>
      </c>
      <c r="D294" s="627" t="s">
        <v>1278</v>
      </c>
      <c r="E294" s="628">
        <v>217800</v>
      </c>
      <c r="F294" s="627" t="s">
        <v>1249</v>
      </c>
      <c r="G294" s="627" t="s">
        <v>1133</v>
      </c>
      <c r="H294" s="651">
        <v>44060</v>
      </c>
      <c r="I294" s="633">
        <v>44790</v>
      </c>
      <c r="J294" s="658"/>
    </row>
    <row r="295" spans="1:10" ht="36" x14ac:dyDescent="0.2">
      <c r="A295" s="657" t="s">
        <v>1279</v>
      </c>
      <c r="B295" s="627" t="s">
        <v>362</v>
      </c>
      <c r="C295" s="627" t="s">
        <v>400</v>
      </c>
      <c r="D295" s="627" t="s">
        <v>1280</v>
      </c>
      <c r="E295" s="628">
        <v>275150</v>
      </c>
      <c r="F295" s="627" t="s">
        <v>1281</v>
      </c>
      <c r="G295" s="627" t="s">
        <v>1133</v>
      </c>
      <c r="H295" s="651">
        <v>44068</v>
      </c>
      <c r="I295" s="633">
        <v>44433</v>
      </c>
      <c r="J295" s="658"/>
    </row>
    <row r="296" spans="1:10" ht="39" customHeight="1" x14ac:dyDescent="0.2">
      <c r="A296" s="657" t="s">
        <v>1282</v>
      </c>
      <c r="B296" s="627" t="s">
        <v>695</v>
      </c>
      <c r="C296" s="627" t="s">
        <v>400</v>
      </c>
      <c r="D296" s="627" t="s">
        <v>1283</v>
      </c>
      <c r="E296" s="628">
        <v>15519300</v>
      </c>
      <c r="F296" s="627" t="s">
        <v>1254</v>
      </c>
      <c r="G296" s="627" t="s">
        <v>1133</v>
      </c>
      <c r="H296" s="651">
        <v>44074</v>
      </c>
      <c r="I296" s="633">
        <v>45901</v>
      </c>
      <c r="J296" s="658"/>
    </row>
    <row r="297" spans="1:10" ht="106.5" customHeight="1" x14ac:dyDescent="0.2">
      <c r="A297" s="657" t="s">
        <v>1284</v>
      </c>
      <c r="B297" s="627" t="s">
        <v>345</v>
      </c>
      <c r="C297" s="627" t="s">
        <v>400</v>
      </c>
      <c r="D297" s="627" t="s">
        <v>1285</v>
      </c>
      <c r="E297" s="628">
        <v>676152.29</v>
      </c>
      <c r="F297" s="627" t="s">
        <v>1286</v>
      </c>
      <c r="G297" s="627" t="s">
        <v>1133</v>
      </c>
      <c r="H297" s="651">
        <v>44075</v>
      </c>
      <c r="I297" s="633">
        <v>44165</v>
      </c>
      <c r="J297" s="658"/>
    </row>
    <row r="298" spans="1:10" ht="24" x14ac:dyDescent="0.2">
      <c r="A298" s="657" t="s">
        <v>1287</v>
      </c>
      <c r="B298" s="627" t="s">
        <v>345</v>
      </c>
      <c r="C298" s="627" t="s">
        <v>400</v>
      </c>
      <c r="D298" s="627" t="s">
        <v>1288</v>
      </c>
      <c r="E298" s="628">
        <v>330000</v>
      </c>
      <c r="F298" s="627" t="s">
        <v>1289</v>
      </c>
      <c r="G298" s="627" t="s">
        <v>1133</v>
      </c>
      <c r="H298" s="651">
        <v>44075</v>
      </c>
      <c r="I298" s="633">
        <v>44805</v>
      </c>
      <c r="J298" s="658"/>
    </row>
    <row r="299" spans="1:10" ht="48" x14ac:dyDescent="0.2">
      <c r="A299" s="657" t="s">
        <v>1290</v>
      </c>
      <c r="B299" s="627" t="s">
        <v>337</v>
      </c>
      <c r="C299" s="627" t="s">
        <v>400</v>
      </c>
      <c r="D299" s="627" t="s">
        <v>1291</v>
      </c>
      <c r="E299" s="628">
        <v>406587.5</v>
      </c>
      <c r="F299" s="627" t="s">
        <v>1292</v>
      </c>
      <c r="G299" s="627" t="s">
        <v>1133</v>
      </c>
      <c r="H299" s="651">
        <v>44082</v>
      </c>
      <c r="I299" s="633">
        <v>44119</v>
      </c>
      <c r="J299" s="658"/>
    </row>
    <row r="300" spans="1:10" ht="24" x14ac:dyDescent="0.2">
      <c r="A300" s="657" t="s">
        <v>1293</v>
      </c>
      <c r="B300" s="627" t="s">
        <v>337</v>
      </c>
      <c r="C300" s="627" t="s">
        <v>400</v>
      </c>
      <c r="D300" s="627" t="s">
        <v>1294</v>
      </c>
      <c r="E300" s="628">
        <v>351504</v>
      </c>
      <c r="F300" s="627" t="s">
        <v>1295</v>
      </c>
      <c r="G300" s="627" t="s">
        <v>1133</v>
      </c>
      <c r="H300" s="651">
        <v>44085</v>
      </c>
      <c r="I300" s="633">
        <v>45179</v>
      </c>
      <c r="J300" s="658"/>
    </row>
    <row r="301" spans="1:10" ht="36" x14ac:dyDescent="0.2">
      <c r="A301" s="657" t="s">
        <v>1296</v>
      </c>
      <c r="B301" s="627" t="s">
        <v>345</v>
      </c>
      <c r="C301" s="627" t="s">
        <v>400</v>
      </c>
      <c r="D301" s="627" t="s">
        <v>1297</v>
      </c>
      <c r="E301" s="628">
        <v>5980783</v>
      </c>
      <c r="F301" s="627"/>
      <c r="G301" s="627"/>
      <c r="H301" s="651"/>
      <c r="I301" s="633"/>
      <c r="J301" s="627" t="s">
        <v>1298</v>
      </c>
    </row>
    <row r="302" spans="1:10" ht="75" customHeight="1" x14ac:dyDescent="0.2">
      <c r="A302" s="657" t="s">
        <v>1299</v>
      </c>
      <c r="B302" s="627" t="s">
        <v>345</v>
      </c>
      <c r="C302" s="627" t="s">
        <v>400</v>
      </c>
      <c r="D302" s="627" t="s">
        <v>1300</v>
      </c>
      <c r="E302" s="628">
        <v>2009800</v>
      </c>
      <c r="F302" s="627"/>
      <c r="G302" s="627"/>
      <c r="H302" s="651"/>
      <c r="I302" s="633"/>
      <c r="J302" s="627" t="s">
        <v>1298</v>
      </c>
    </row>
    <row r="303" spans="1:10" ht="31.5" customHeight="1" x14ac:dyDescent="0.2">
      <c r="A303" s="657" t="s">
        <v>1301</v>
      </c>
      <c r="B303" s="627" t="s">
        <v>337</v>
      </c>
      <c r="C303" s="627" t="s">
        <v>400</v>
      </c>
      <c r="D303" s="627" t="s">
        <v>1302</v>
      </c>
      <c r="E303" s="628">
        <v>351504</v>
      </c>
      <c r="F303" s="627"/>
      <c r="G303" s="627"/>
      <c r="H303" s="651"/>
      <c r="I303" s="633"/>
      <c r="J303" s="627" t="s">
        <v>1298</v>
      </c>
    </row>
    <row r="304" spans="1:10" ht="60.75" customHeight="1" x14ac:dyDescent="0.2">
      <c r="A304" s="657" t="s">
        <v>1303</v>
      </c>
      <c r="B304" s="627" t="s">
        <v>773</v>
      </c>
      <c r="C304" s="627" t="s">
        <v>400</v>
      </c>
      <c r="D304" s="627" t="s">
        <v>1304</v>
      </c>
      <c r="E304" s="628">
        <v>7808971</v>
      </c>
      <c r="F304" s="627"/>
      <c r="G304" s="627"/>
      <c r="H304" s="651"/>
      <c r="I304" s="633"/>
      <c r="J304" s="627" t="s">
        <v>1298</v>
      </c>
    </row>
    <row r="305" spans="1:10" ht="36" x14ac:dyDescent="0.2">
      <c r="A305" s="657" t="s">
        <v>1305</v>
      </c>
      <c r="B305" s="627" t="s">
        <v>1306</v>
      </c>
      <c r="C305" s="627" t="s">
        <v>400</v>
      </c>
      <c r="D305" s="627" t="s">
        <v>1307</v>
      </c>
      <c r="E305" s="628">
        <v>3377905.23</v>
      </c>
      <c r="F305" s="627"/>
      <c r="G305" s="627"/>
      <c r="H305" s="651"/>
      <c r="I305" s="633"/>
      <c r="J305" s="627" t="s">
        <v>1298</v>
      </c>
    </row>
    <row r="306" spans="1:10" ht="48" x14ac:dyDescent="0.2">
      <c r="A306" s="657" t="s">
        <v>1308</v>
      </c>
      <c r="B306" s="627" t="s">
        <v>362</v>
      </c>
      <c r="C306" s="627" t="s">
        <v>400</v>
      </c>
      <c r="D306" s="627" t="s">
        <v>1309</v>
      </c>
      <c r="E306" s="628">
        <v>63950</v>
      </c>
      <c r="F306" s="627"/>
      <c r="G306" s="627"/>
      <c r="H306" s="651"/>
      <c r="I306" s="633"/>
      <c r="J306" s="627" t="s">
        <v>1298</v>
      </c>
    </row>
    <row r="307" spans="1:10" ht="36" x14ac:dyDescent="0.2">
      <c r="A307" s="657" t="s">
        <v>1310</v>
      </c>
      <c r="B307" s="627" t="s">
        <v>362</v>
      </c>
      <c r="C307" s="627" t="s">
        <v>400</v>
      </c>
      <c r="D307" s="627" t="s">
        <v>1311</v>
      </c>
      <c r="E307" s="628">
        <v>90000</v>
      </c>
      <c r="F307" s="627"/>
      <c r="G307" s="627"/>
      <c r="H307" s="651"/>
      <c r="I307" s="633"/>
      <c r="J307" s="627" t="s">
        <v>1298</v>
      </c>
    </row>
    <row r="308" spans="1:10" ht="60.75" customHeight="1" x14ac:dyDescent="0.2">
      <c r="A308" s="657" t="s">
        <v>1312</v>
      </c>
      <c r="B308" s="627" t="s">
        <v>773</v>
      </c>
      <c r="C308" s="627" t="s">
        <v>400</v>
      </c>
      <c r="D308" s="627" t="s">
        <v>1313</v>
      </c>
      <c r="E308" s="628">
        <v>33931428.100000001</v>
      </c>
      <c r="F308" s="627"/>
      <c r="G308" s="627"/>
      <c r="H308" s="651"/>
      <c r="I308" s="633"/>
      <c r="J308" s="627" t="s">
        <v>1298</v>
      </c>
    </row>
    <row r="309" spans="1:10" ht="31.5" customHeight="1" x14ac:dyDescent="0.2">
      <c r="A309" s="657" t="s">
        <v>1314</v>
      </c>
      <c r="B309" s="627" t="s">
        <v>337</v>
      </c>
      <c r="C309" s="627" t="s">
        <v>400</v>
      </c>
      <c r="D309" s="627" t="s">
        <v>1315</v>
      </c>
      <c r="E309" s="628">
        <v>547998.96</v>
      </c>
      <c r="F309" s="627"/>
      <c r="G309" s="627"/>
      <c r="H309" s="651"/>
      <c r="I309" s="633"/>
      <c r="J309" s="627" t="s">
        <v>1298</v>
      </c>
    </row>
    <row r="310" spans="1:10" ht="72" x14ac:dyDescent="0.2">
      <c r="A310" s="657" t="s">
        <v>1316</v>
      </c>
      <c r="B310" s="627" t="s">
        <v>345</v>
      </c>
      <c r="C310" s="627" t="s">
        <v>400</v>
      </c>
      <c r="D310" s="627" t="s">
        <v>1317</v>
      </c>
      <c r="E310" s="628">
        <v>2500000</v>
      </c>
      <c r="F310" s="627"/>
      <c r="G310" s="627"/>
      <c r="H310" s="651"/>
      <c r="I310" s="633"/>
      <c r="J310" s="627" t="s">
        <v>1298</v>
      </c>
    </row>
    <row r="311" spans="1:10" ht="48" x14ac:dyDescent="0.2">
      <c r="A311" s="657" t="s">
        <v>1318</v>
      </c>
      <c r="B311" s="627" t="s">
        <v>362</v>
      </c>
      <c r="C311" s="627" t="s">
        <v>400</v>
      </c>
      <c r="D311" s="627" t="s">
        <v>1319</v>
      </c>
      <c r="E311" s="628">
        <v>399638.21</v>
      </c>
      <c r="F311" s="627"/>
      <c r="G311" s="627"/>
      <c r="H311" s="651"/>
      <c r="I311" s="633"/>
      <c r="J311" s="627" t="s">
        <v>1298</v>
      </c>
    </row>
    <row r="312" spans="1:10" ht="36" x14ac:dyDescent="0.2">
      <c r="A312" s="657" t="s">
        <v>1320</v>
      </c>
      <c r="B312" s="627" t="s">
        <v>1306</v>
      </c>
      <c r="C312" s="627" t="s">
        <v>400</v>
      </c>
      <c r="D312" s="627" t="s">
        <v>1307</v>
      </c>
      <c r="E312" s="628">
        <v>102178.47</v>
      </c>
      <c r="F312" s="627"/>
      <c r="G312" s="627"/>
      <c r="H312" s="651"/>
      <c r="I312" s="633"/>
      <c r="J312" s="627" t="s">
        <v>1298</v>
      </c>
    </row>
    <row r="313" spans="1:10" ht="36" x14ac:dyDescent="0.2">
      <c r="A313" s="657" t="s">
        <v>1321</v>
      </c>
      <c r="B313" s="627" t="s">
        <v>362</v>
      </c>
      <c r="C313" s="627" t="s">
        <v>400</v>
      </c>
      <c r="D313" s="627" t="s">
        <v>1322</v>
      </c>
      <c r="E313" s="628">
        <v>397875.5</v>
      </c>
      <c r="F313" s="627"/>
      <c r="G313" s="627"/>
      <c r="H313" s="651"/>
      <c r="I313" s="633"/>
      <c r="J313" s="627" t="s">
        <v>1298</v>
      </c>
    </row>
    <row r="314" spans="1:10" ht="30" customHeight="1" x14ac:dyDescent="0.2">
      <c r="A314" s="657" t="s">
        <v>1323</v>
      </c>
      <c r="B314" s="627" t="s">
        <v>345</v>
      </c>
      <c r="C314" s="627" t="s">
        <v>400</v>
      </c>
      <c r="D314" s="627" t="s">
        <v>1324</v>
      </c>
      <c r="E314" s="628">
        <v>1403773.52</v>
      </c>
      <c r="F314" s="627"/>
      <c r="G314" s="627"/>
      <c r="H314" s="651"/>
      <c r="I314" s="633"/>
      <c r="J314" s="627" t="s">
        <v>1298</v>
      </c>
    </row>
    <row r="315" spans="1:10" ht="36" x14ac:dyDescent="0.2">
      <c r="A315" s="657" t="s">
        <v>1325</v>
      </c>
      <c r="B315" s="627" t="s">
        <v>362</v>
      </c>
      <c r="C315" s="627" t="s">
        <v>400</v>
      </c>
      <c r="D315" s="627" t="s">
        <v>1326</v>
      </c>
      <c r="E315" s="628">
        <v>77105.64</v>
      </c>
      <c r="F315" s="627"/>
      <c r="G315" s="627"/>
      <c r="H315" s="651"/>
      <c r="I315" s="633"/>
      <c r="J315" s="627" t="s">
        <v>1298</v>
      </c>
    </row>
    <row r="316" spans="1:10" ht="30" customHeight="1" x14ac:dyDescent="0.2">
      <c r="A316" s="657" t="s">
        <v>1327</v>
      </c>
      <c r="B316" s="627" t="s">
        <v>362</v>
      </c>
      <c r="C316" s="627" t="s">
        <v>400</v>
      </c>
      <c r="D316" s="627" t="s">
        <v>1328</v>
      </c>
      <c r="E316" s="628">
        <v>134000.01</v>
      </c>
      <c r="F316" s="627"/>
      <c r="G316" s="627"/>
      <c r="H316" s="651"/>
      <c r="I316" s="633"/>
      <c r="J316" s="627" t="s">
        <v>1298</v>
      </c>
    </row>
    <row r="317" spans="1:10" ht="48" x14ac:dyDescent="0.2">
      <c r="A317" s="657" t="s">
        <v>1329</v>
      </c>
      <c r="B317" s="627" t="s">
        <v>1330</v>
      </c>
      <c r="C317" s="627" t="s">
        <v>400</v>
      </c>
      <c r="D317" s="627" t="s">
        <v>1307</v>
      </c>
      <c r="E317" s="628">
        <v>1165830.68</v>
      </c>
      <c r="F317" s="627"/>
      <c r="G317" s="627"/>
      <c r="H317" s="651"/>
      <c r="I317" s="633"/>
      <c r="J317" s="627" t="s">
        <v>1298</v>
      </c>
    </row>
    <row r="318" spans="1:10" ht="48" x14ac:dyDescent="0.2">
      <c r="A318" s="657" t="s">
        <v>1331</v>
      </c>
      <c r="B318" s="627" t="s">
        <v>1330</v>
      </c>
      <c r="C318" s="627" t="s">
        <v>400</v>
      </c>
      <c r="D318" s="627" t="s">
        <v>1307</v>
      </c>
      <c r="E318" s="628">
        <v>94310.31</v>
      </c>
      <c r="F318" s="627"/>
      <c r="G318" s="627"/>
      <c r="H318" s="651"/>
      <c r="I318" s="633"/>
      <c r="J318" s="627" t="s">
        <v>1298</v>
      </c>
    </row>
    <row r="319" spans="1:10" ht="48" x14ac:dyDescent="0.2">
      <c r="A319" s="657" t="s">
        <v>1332</v>
      </c>
      <c r="B319" s="627" t="s">
        <v>1330</v>
      </c>
      <c r="C319" s="627" t="s">
        <v>400</v>
      </c>
      <c r="D319" s="627" t="s">
        <v>1307</v>
      </c>
      <c r="E319" s="628">
        <v>56773.27</v>
      </c>
      <c r="F319" s="627"/>
      <c r="G319" s="627"/>
      <c r="H319" s="651"/>
      <c r="I319" s="633"/>
      <c r="J319" s="627" t="s">
        <v>1298</v>
      </c>
    </row>
    <row r="320" spans="1:10" ht="48" x14ac:dyDescent="0.2">
      <c r="A320" s="657" t="s">
        <v>1333</v>
      </c>
      <c r="B320" s="627" t="s">
        <v>1330</v>
      </c>
      <c r="C320" s="627" t="s">
        <v>400</v>
      </c>
      <c r="D320" s="627"/>
      <c r="E320" s="628">
        <v>3412849.49</v>
      </c>
      <c r="F320" s="627"/>
      <c r="G320" s="627"/>
      <c r="H320" s="651"/>
      <c r="I320" s="633"/>
      <c r="J320" s="627" t="s">
        <v>1334</v>
      </c>
    </row>
    <row r="321" spans="1:10" ht="24" x14ac:dyDescent="0.2">
      <c r="A321" s="657" t="s">
        <v>1335</v>
      </c>
      <c r="B321" s="627" t="s">
        <v>350</v>
      </c>
      <c r="C321" s="627" t="s">
        <v>400</v>
      </c>
      <c r="D321" s="627"/>
      <c r="E321" s="628">
        <v>309600</v>
      </c>
      <c r="F321" s="627"/>
      <c r="G321" s="627"/>
      <c r="H321" s="651"/>
      <c r="I321" s="633"/>
      <c r="J321" s="627" t="s">
        <v>1334</v>
      </c>
    </row>
    <row r="322" spans="1:10" ht="36" x14ac:dyDescent="0.2">
      <c r="A322" s="657" t="s">
        <v>1336</v>
      </c>
      <c r="B322" s="627" t="s">
        <v>328</v>
      </c>
      <c r="C322" s="627" t="s">
        <v>400</v>
      </c>
      <c r="D322" s="627"/>
      <c r="E322" s="628">
        <v>148858.91</v>
      </c>
      <c r="F322" s="627"/>
      <c r="G322" s="627"/>
      <c r="H322" s="651"/>
      <c r="I322" s="633"/>
      <c r="J322" s="627" t="s">
        <v>1334</v>
      </c>
    </row>
    <row r="323" spans="1:10" ht="24" x14ac:dyDescent="0.2">
      <c r="A323" s="657" t="s">
        <v>1337</v>
      </c>
      <c r="B323" s="627" t="s">
        <v>328</v>
      </c>
      <c r="C323" s="627" t="s">
        <v>400</v>
      </c>
      <c r="D323" s="627"/>
      <c r="E323" s="628">
        <v>260931.03</v>
      </c>
      <c r="F323" s="627"/>
      <c r="G323" s="627"/>
      <c r="H323" s="651"/>
      <c r="I323" s="633"/>
      <c r="J323" s="627" t="s">
        <v>1334</v>
      </c>
    </row>
    <row r="324" spans="1:10" ht="36.75" customHeight="1" x14ac:dyDescent="0.2">
      <c r="A324" s="657" t="s">
        <v>1338</v>
      </c>
      <c r="B324" s="627" t="s">
        <v>344</v>
      </c>
      <c r="C324" s="627" t="s">
        <v>400</v>
      </c>
      <c r="D324" s="627"/>
      <c r="E324" s="628">
        <v>14556901.25</v>
      </c>
      <c r="F324" s="627"/>
      <c r="G324" s="627"/>
      <c r="H324" s="651"/>
      <c r="I324" s="633"/>
      <c r="J324" s="627" t="s">
        <v>1334</v>
      </c>
    </row>
    <row r="325" spans="1:10" ht="36" x14ac:dyDescent="0.2">
      <c r="A325" s="657" t="s">
        <v>1339</v>
      </c>
      <c r="B325" s="627" t="s">
        <v>328</v>
      </c>
      <c r="C325" s="627" t="s">
        <v>400</v>
      </c>
      <c r="D325" s="627"/>
      <c r="E325" s="628">
        <v>186080.08</v>
      </c>
      <c r="F325" s="627"/>
      <c r="G325" s="627"/>
      <c r="H325" s="651"/>
      <c r="I325" s="633"/>
      <c r="J325" s="627" t="s">
        <v>1334</v>
      </c>
    </row>
    <row r="326" spans="1:10" ht="24" x14ac:dyDescent="0.2">
      <c r="A326" s="657" t="s">
        <v>1340</v>
      </c>
      <c r="B326" s="627" t="s">
        <v>344</v>
      </c>
      <c r="C326" s="627" t="s">
        <v>400</v>
      </c>
      <c r="D326" s="627"/>
      <c r="E326" s="628">
        <v>833164.27</v>
      </c>
      <c r="F326" s="627"/>
      <c r="G326" s="627"/>
      <c r="H326" s="651"/>
      <c r="I326" s="633"/>
      <c r="J326" s="627" t="s">
        <v>1334</v>
      </c>
    </row>
    <row r="327" spans="1:10" ht="36" x14ac:dyDescent="0.2">
      <c r="A327" s="657" t="s">
        <v>1341</v>
      </c>
      <c r="B327" s="627" t="s">
        <v>350</v>
      </c>
      <c r="C327" s="627" t="s">
        <v>400</v>
      </c>
      <c r="D327" s="627"/>
      <c r="E327" s="628">
        <v>156000</v>
      </c>
      <c r="F327" s="627"/>
      <c r="G327" s="627"/>
      <c r="H327" s="651"/>
      <c r="I327" s="633"/>
      <c r="J327" s="627" t="s">
        <v>1334</v>
      </c>
    </row>
    <row r="328" spans="1:10" ht="30" customHeight="1" x14ac:dyDescent="0.2">
      <c r="A328" s="657" t="s">
        <v>1342</v>
      </c>
      <c r="B328" s="627" t="s">
        <v>1343</v>
      </c>
      <c r="C328" s="627" t="s">
        <v>400</v>
      </c>
      <c r="D328" s="627"/>
      <c r="E328" s="628">
        <v>51322.97</v>
      </c>
      <c r="F328" s="627"/>
      <c r="G328" s="627"/>
      <c r="H328" s="651"/>
      <c r="I328" s="633"/>
      <c r="J328" s="627" t="s">
        <v>1334</v>
      </c>
    </row>
    <row r="329" spans="1:10" ht="36" x14ac:dyDescent="0.2">
      <c r="A329" s="657" t="s">
        <v>417</v>
      </c>
      <c r="B329" s="627" t="s">
        <v>328</v>
      </c>
      <c r="C329" s="627" t="s">
        <v>400</v>
      </c>
      <c r="D329" s="627"/>
      <c r="E329" s="628">
        <v>104016.08</v>
      </c>
      <c r="F329" s="627"/>
      <c r="G329" s="627"/>
      <c r="H329" s="651"/>
      <c r="I329" s="633"/>
      <c r="J329" s="627" t="s">
        <v>1334</v>
      </c>
    </row>
    <row r="330" spans="1:10" ht="36.75" customHeight="1" x14ac:dyDescent="0.2">
      <c r="A330" s="657" t="s">
        <v>1344</v>
      </c>
      <c r="B330" s="627" t="s">
        <v>328</v>
      </c>
      <c r="C330" s="627" t="s">
        <v>400</v>
      </c>
      <c r="D330" s="627"/>
      <c r="E330" s="628">
        <v>54126</v>
      </c>
      <c r="F330" s="627"/>
      <c r="G330" s="627"/>
      <c r="H330" s="651"/>
      <c r="I330" s="633"/>
      <c r="J330" s="627" t="s">
        <v>1334</v>
      </c>
    </row>
    <row r="331" spans="1:10" ht="39" customHeight="1" x14ac:dyDescent="0.2">
      <c r="A331" s="657" t="s">
        <v>1345</v>
      </c>
      <c r="B331" s="627" t="s">
        <v>328</v>
      </c>
      <c r="C331" s="627" t="s">
        <v>400</v>
      </c>
      <c r="D331" s="627"/>
      <c r="E331" s="628">
        <v>115986.82</v>
      </c>
      <c r="F331" s="627"/>
      <c r="G331" s="627"/>
      <c r="H331" s="651"/>
      <c r="I331" s="633"/>
      <c r="J331" s="627" t="s">
        <v>1334</v>
      </c>
    </row>
    <row r="332" spans="1:10" ht="36" customHeight="1" x14ac:dyDescent="0.2">
      <c r="A332" s="657" t="s">
        <v>1346</v>
      </c>
      <c r="B332" s="627" t="s">
        <v>328</v>
      </c>
      <c r="C332" s="627" t="s">
        <v>400</v>
      </c>
      <c r="D332" s="627"/>
      <c r="E332" s="628">
        <v>93938.71</v>
      </c>
      <c r="F332" s="627"/>
      <c r="G332" s="627"/>
      <c r="H332" s="651"/>
      <c r="I332" s="633"/>
      <c r="J332" s="627" t="s">
        <v>1334</v>
      </c>
    </row>
    <row r="333" spans="1:10" ht="37.5" customHeight="1" x14ac:dyDescent="0.2">
      <c r="A333" s="657" t="s">
        <v>1347</v>
      </c>
      <c r="B333" s="627" t="s">
        <v>328</v>
      </c>
      <c r="C333" s="627" t="s">
        <v>400</v>
      </c>
      <c r="D333" s="627"/>
      <c r="E333" s="628">
        <v>130295</v>
      </c>
      <c r="F333" s="627"/>
      <c r="G333" s="627"/>
      <c r="H333" s="651"/>
      <c r="I333" s="633"/>
      <c r="J333" s="627" t="s">
        <v>1334</v>
      </c>
    </row>
    <row r="334" spans="1:10" ht="32.25" customHeight="1" x14ac:dyDescent="0.2">
      <c r="A334" s="657" t="s">
        <v>1348</v>
      </c>
      <c r="B334" s="627" t="s">
        <v>328</v>
      </c>
      <c r="C334" s="627" t="s">
        <v>400</v>
      </c>
      <c r="D334" s="627"/>
      <c r="E334" s="628">
        <v>162386.88</v>
      </c>
      <c r="F334" s="627"/>
      <c r="G334" s="627"/>
      <c r="H334" s="651"/>
      <c r="I334" s="633"/>
      <c r="J334" s="627" t="s">
        <v>1334</v>
      </c>
    </row>
    <row r="335" spans="1:10" ht="55.5" customHeight="1" x14ac:dyDescent="0.2">
      <c r="A335" s="657" t="s">
        <v>1349</v>
      </c>
      <c r="B335" s="627" t="s">
        <v>1330</v>
      </c>
      <c r="C335" s="627" t="s">
        <v>400</v>
      </c>
      <c r="D335" s="627"/>
      <c r="E335" s="628">
        <v>146879.72</v>
      </c>
      <c r="F335" s="627"/>
      <c r="G335" s="627"/>
      <c r="H335" s="651"/>
      <c r="I335" s="633"/>
      <c r="J335" s="627" t="s">
        <v>1334</v>
      </c>
    </row>
    <row r="336" spans="1:10" ht="55.5" customHeight="1" x14ac:dyDescent="0.2">
      <c r="A336" s="657" t="s">
        <v>450</v>
      </c>
      <c r="B336" s="627" t="s">
        <v>328</v>
      </c>
      <c r="C336" s="627" t="s">
        <v>394</v>
      </c>
      <c r="D336" s="627"/>
      <c r="E336" s="628">
        <v>80000</v>
      </c>
      <c r="F336" s="627" t="s">
        <v>388</v>
      </c>
      <c r="G336" s="627"/>
      <c r="H336" s="651"/>
      <c r="I336" s="633"/>
      <c r="J336" s="627"/>
    </row>
    <row r="337" spans="1:10" ht="55.5" customHeight="1" x14ac:dyDescent="0.2">
      <c r="A337" s="657" t="s">
        <v>451</v>
      </c>
      <c r="B337" s="627" t="s">
        <v>328</v>
      </c>
      <c r="C337" s="627" t="s">
        <v>394</v>
      </c>
      <c r="D337" s="627"/>
      <c r="E337" s="628">
        <v>90000</v>
      </c>
      <c r="F337" s="627" t="s">
        <v>388</v>
      </c>
      <c r="G337" s="627"/>
      <c r="H337" s="651"/>
      <c r="I337" s="633"/>
      <c r="J337" s="627"/>
    </row>
    <row r="338" spans="1:10" ht="55.5" customHeight="1" x14ac:dyDescent="0.2">
      <c r="A338" s="657" t="s">
        <v>1350</v>
      </c>
      <c r="B338" s="627" t="s">
        <v>328</v>
      </c>
      <c r="C338" s="627" t="s">
        <v>398</v>
      </c>
      <c r="D338" s="627"/>
      <c r="E338" s="628">
        <v>80000</v>
      </c>
      <c r="F338" s="627"/>
      <c r="G338" s="627" t="s">
        <v>364</v>
      </c>
      <c r="H338" s="651"/>
      <c r="I338" s="633"/>
      <c r="J338" s="627"/>
    </row>
    <row r="339" spans="1:10" ht="55.5" customHeight="1" x14ac:dyDescent="0.2">
      <c r="A339" s="657" t="s">
        <v>1351</v>
      </c>
      <c r="B339" s="627" t="s">
        <v>328</v>
      </c>
      <c r="C339" s="627" t="s">
        <v>398</v>
      </c>
      <c r="D339" s="627"/>
      <c r="E339" s="628" t="s">
        <v>1352</v>
      </c>
      <c r="F339" s="627" t="s">
        <v>1353</v>
      </c>
      <c r="G339" s="627" t="s">
        <v>844</v>
      </c>
      <c r="H339" s="651">
        <v>44048</v>
      </c>
      <c r="I339" s="633">
        <v>44050</v>
      </c>
      <c r="J339" s="627"/>
    </row>
    <row r="340" spans="1:10" ht="55.5" customHeight="1" x14ac:dyDescent="0.2">
      <c r="A340" s="657" t="s">
        <v>842</v>
      </c>
      <c r="B340" s="627" t="s">
        <v>345</v>
      </c>
      <c r="C340" s="627" t="s">
        <v>398</v>
      </c>
      <c r="D340" s="627"/>
      <c r="E340" s="628">
        <v>672134.8</v>
      </c>
      <c r="F340" s="627"/>
      <c r="G340" s="627" t="s">
        <v>364</v>
      </c>
      <c r="H340" s="651"/>
      <c r="I340" s="633"/>
      <c r="J340" s="627"/>
    </row>
    <row r="341" spans="1:10" ht="55.5" customHeight="1" x14ac:dyDescent="0.2">
      <c r="A341" s="657" t="s">
        <v>414</v>
      </c>
      <c r="B341" s="627" t="s">
        <v>328</v>
      </c>
      <c r="C341" s="627" t="s">
        <v>398</v>
      </c>
      <c r="D341" s="627"/>
      <c r="E341" s="628">
        <v>69889</v>
      </c>
      <c r="F341" s="627"/>
      <c r="G341" s="627" t="s">
        <v>364</v>
      </c>
      <c r="H341" s="651"/>
      <c r="I341" s="633"/>
      <c r="J341" s="627"/>
    </row>
    <row r="342" spans="1:10" ht="55.5" customHeight="1" x14ac:dyDescent="0.2">
      <c r="A342" s="657" t="s">
        <v>413</v>
      </c>
      <c r="B342" s="627" t="s">
        <v>328</v>
      </c>
      <c r="C342" s="627" t="s">
        <v>398</v>
      </c>
      <c r="D342" s="627"/>
      <c r="E342" s="628">
        <v>184000</v>
      </c>
      <c r="F342" s="627"/>
      <c r="G342" s="627" t="s">
        <v>364</v>
      </c>
      <c r="H342" s="651"/>
      <c r="I342" s="633"/>
      <c r="J342" s="627"/>
    </row>
    <row r="343" spans="1:10" ht="55.5" customHeight="1" x14ac:dyDescent="0.2">
      <c r="A343" s="657" t="s">
        <v>412</v>
      </c>
      <c r="B343" s="627" t="s">
        <v>386</v>
      </c>
      <c r="C343" s="627"/>
      <c r="D343" s="627"/>
      <c r="E343" s="628">
        <v>10159.799999999999</v>
      </c>
      <c r="F343" s="627" t="s">
        <v>453</v>
      </c>
      <c r="G343" s="627" t="s">
        <v>1354</v>
      </c>
      <c r="H343" s="651">
        <v>43951</v>
      </c>
      <c r="I343" s="633">
        <v>43956</v>
      </c>
      <c r="J343" s="627"/>
    </row>
    <row r="344" spans="1:10" ht="55.5" customHeight="1" x14ac:dyDescent="0.2">
      <c r="A344" s="657" t="s">
        <v>1355</v>
      </c>
      <c r="B344" s="627" t="s">
        <v>386</v>
      </c>
      <c r="C344" s="627"/>
      <c r="D344" s="627"/>
      <c r="E344" s="628">
        <v>12083.33</v>
      </c>
      <c r="F344" s="627" t="s">
        <v>455</v>
      </c>
      <c r="G344" s="627" t="s">
        <v>1354</v>
      </c>
      <c r="H344" s="651">
        <v>44013</v>
      </c>
      <c r="I344" s="633">
        <v>44020</v>
      </c>
      <c r="J344" s="627"/>
    </row>
    <row r="345" spans="1:10" ht="55.5" customHeight="1" x14ac:dyDescent="0.2">
      <c r="A345" s="657" t="s">
        <v>456</v>
      </c>
      <c r="B345" s="627" t="s">
        <v>386</v>
      </c>
      <c r="C345" s="627"/>
      <c r="D345" s="627"/>
      <c r="E345" s="628">
        <v>9666.65</v>
      </c>
      <c r="F345" s="627" t="s">
        <v>455</v>
      </c>
      <c r="G345" s="627" t="s">
        <v>1354</v>
      </c>
      <c r="H345" s="651">
        <v>44047</v>
      </c>
      <c r="I345" s="633">
        <v>44048</v>
      </c>
      <c r="J345" s="627"/>
    </row>
    <row r="346" spans="1:10" ht="55.5" customHeight="1" x14ac:dyDescent="0.2">
      <c r="A346" s="657" t="s">
        <v>411</v>
      </c>
      <c r="B346" s="627" t="s">
        <v>386</v>
      </c>
      <c r="C346" s="627"/>
      <c r="D346" s="627"/>
      <c r="E346" s="628">
        <v>30000</v>
      </c>
      <c r="F346" s="627" t="s">
        <v>455</v>
      </c>
      <c r="G346" s="627" t="s">
        <v>1354</v>
      </c>
      <c r="H346" s="651">
        <v>43879</v>
      </c>
      <c r="I346" s="633">
        <v>43879</v>
      </c>
      <c r="J346" s="627"/>
    </row>
    <row r="347" spans="1:10" ht="55.5" customHeight="1" x14ac:dyDescent="0.2">
      <c r="A347" s="657" t="s">
        <v>410</v>
      </c>
      <c r="B347" s="627" t="s">
        <v>386</v>
      </c>
      <c r="C347" s="627"/>
      <c r="D347" s="627"/>
      <c r="E347" s="628">
        <v>20144</v>
      </c>
      <c r="F347" s="627" t="s">
        <v>457</v>
      </c>
      <c r="G347" s="627" t="s">
        <v>844</v>
      </c>
      <c r="H347" s="651">
        <v>43945</v>
      </c>
      <c r="I347" s="633">
        <v>43948</v>
      </c>
      <c r="J347" s="627"/>
    </row>
    <row r="348" spans="1:10" ht="55.5" customHeight="1" x14ac:dyDescent="0.2">
      <c r="A348" s="657" t="s">
        <v>458</v>
      </c>
      <c r="B348" s="627" t="s">
        <v>328</v>
      </c>
      <c r="C348" s="627" t="s">
        <v>398</v>
      </c>
      <c r="D348" s="627"/>
      <c r="E348" s="628">
        <v>246120</v>
      </c>
      <c r="F348" s="627"/>
      <c r="G348" s="627" t="s">
        <v>364</v>
      </c>
      <c r="H348" s="651"/>
      <c r="I348" s="633"/>
      <c r="J348" s="627"/>
    </row>
    <row r="349" spans="1:10" ht="55.5" customHeight="1" x14ac:dyDescent="0.2">
      <c r="A349" s="657" t="s">
        <v>459</v>
      </c>
      <c r="B349" s="627" t="s">
        <v>328</v>
      </c>
      <c r="C349" s="627" t="s">
        <v>398</v>
      </c>
      <c r="D349" s="627"/>
      <c r="E349" s="628">
        <v>70320</v>
      </c>
      <c r="F349" s="627"/>
      <c r="G349" s="627" t="s">
        <v>364</v>
      </c>
      <c r="H349" s="651"/>
      <c r="I349" s="633"/>
      <c r="J349" s="627"/>
    </row>
    <row r="350" spans="1:10" ht="55.5" customHeight="1" x14ac:dyDescent="0.2">
      <c r="A350" s="657" t="s">
        <v>460</v>
      </c>
      <c r="B350" s="627" t="s">
        <v>328</v>
      </c>
      <c r="C350" s="627" t="s">
        <v>398</v>
      </c>
      <c r="D350" s="627"/>
      <c r="E350" s="628">
        <v>91200</v>
      </c>
      <c r="F350" s="627"/>
      <c r="G350" s="627" t="s">
        <v>1356</v>
      </c>
      <c r="H350" s="651"/>
      <c r="I350" s="633"/>
      <c r="J350" s="627"/>
    </row>
    <row r="351" spans="1:10" ht="55.5" customHeight="1" x14ac:dyDescent="0.2">
      <c r="A351" s="657" t="s">
        <v>424</v>
      </c>
      <c r="B351" s="627" t="s">
        <v>350</v>
      </c>
      <c r="C351" s="627" t="s">
        <v>395</v>
      </c>
      <c r="D351" s="627" t="s">
        <v>1357</v>
      </c>
      <c r="E351" s="628">
        <v>394524</v>
      </c>
      <c r="F351" s="627" t="s">
        <v>851</v>
      </c>
      <c r="G351" s="627" t="s">
        <v>1358</v>
      </c>
      <c r="H351" s="651">
        <v>44058</v>
      </c>
      <c r="I351" s="633">
        <v>45152</v>
      </c>
      <c r="J351" s="627" t="s">
        <v>1359</v>
      </c>
    </row>
    <row r="352" spans="1:10" ht="55.5" customHeight="1" x14ac:dyDescent="0.2">
      <c r="A352" s="657" t="s">
        <v>479</v>
      </c>
      <c r="B352" s="627" t="s">
        <v>421</v>
      </c>
      <c r="C352" s="627" t="s">
        <v>395</v>
      </c>
      <c r="D352" s="627" t="s">
        <v>1360</v>
      </c>
      <c r="E352" s="628">
        <v>9960</v>
      </c>
      <c r="F352" s="627" t="s">
        <v>1361</v>
      </c>
      <c r="G352" s="627" t="s">
        <v>1358</v>
      </c>
      <c r="H352" s="651">
        <v>43872</v>
      </c>
      <c r="I352" s="633">
        <v>44237</v>
      </c>
      <c r="J352" s="627" t="s">
        <v>1362</v>
      </c>
    </row>
    <row r="353" spans="1:10" ht="55.5" customHeight="1" x14ac:dyDescent="0.2">
      <c r="A353" s="657" t="s">
        <v>397</v>
      </c>
      <c r="B353" s="627" t="s">
        <v>421</v>
      </c>
      <c r="C353" s="627" t="s">
        <v>395</v>
      </c>
      <c r="D353" s="627" t="s">
        <v>1363</v>
      </c>
      <c r="E353" s="628">
        <v>25204.799999999999</v>
      </c>
      <c r="F353" s="627" t="s">
        <v>853</v>
      </c>
      <c r="G353" s="627" t="s">
        <v>1364</v>
      </c>
      <c r="H353" s="651">
        <v>43938</v>
      </c>
      <c r="I353" s="633">
        <v>44302</v>
      </c>
      <c r="J353" s="627" t="s">
        <v>1365</v>
      </c>
    </row>
    <row r="354" spans="1:10" ht="55.5" customHeight="1" x14ac:dyDescent="0.2">
      <c r="A354" s="657" t="s">
        <v>487</v>
      </c>
      <c r="B354" s="627" t="s">
        <v>421</v>
      </c>
      <c r="C354" s="627" t="s">
        <v>395</v>
      </c>
      <c r="D354" s="627" t="s">
        <v>1366</v>
      </c>
      <c r="E354" s="628">
        <v>7246.18</v>
      </c>
      <c r="F354" s="627" t="s">
        <v>853</v>
      </c>
      <c r="G354" s="627" t="s">
        <v>1358</v>
      </c>
      <c r="H354" s="651">
        <v>44078</v>
      </c>
      <c r="I354" s="633">
        <v>44442</v>
      </c>
      <c r="J354" s="627" t="s">
        <v>1365</v>
      </c>
    </row>
    <row r="355" spans="1:10" ht="55.5" customHeight="1" x14ac:dyDescent="0.2">
      <c r="A355" s="657" t="s">
        <v>424</v>
      </c>
      <c r="B355" s="627" t="s">
        <v>350</v>
      </c>
      <c r="C355" s="627" t="s">
        <v>395</v>
      </c>
      <c r="D355" s="627"/>
      <c r="E355" s="628">
        <v>394524</v>
      </c>
      <c r="F355" s="627"/>
      <c r="G355" s="627"/>
      <c r="H355" s="651">
        <v>44058</v>
      </c>
      <c r="I355" s="633">
        <v>45152</v>
      </c>
      <c r="J355" s="627" t="s">
        <v>1359</v>
      </c>
    </row>
    <row r="356" spans="1:10" ht="55.5" customHeight="1" x14ac:dyDescent="0.2">
      <c r="A356" s="657" t="s">
        <v>475</v>
      </c>
      <c r="B356" s="627" t="s">
        <v>421</v>
      </c>
      <c r="C356" s="627" t="s">
        <v>395</v>
      </c>
      <c r="D356" s="627"/>
      <c r="E356" s="628">
        <v>33000</v>
      </c>
      <c r="F356" s="627"/>
      <c r="G356" s="627"/>
      <c r="H356" s="651">
        <v>44190</v>
      </c>
      <c r="I356" s="633">
        <v>44554</v>
      </c>
      <c r="J356" s="627" t="s">
        <v>1365</v>
      </c>
    </row>
    <row r="357" spans="1:10" ht="32.25" customHeight="1" x14ac:dyDescent="0.2">
      <c r="A357" s="732" t="s">
        <v>855</v>
      </c>
      <c r="B357" s="627"/>
      <c r="C357" s="627"/>
      <c r="D357" s="627"/>
      <c r="E357" s="627"/>
      <c r="F357" s="705"/>
      <c r="G357" s="627"/>
      <c r="H357" s="651"/>
      <c r="I357" s="633"/>
      <c r="J357" s="627"/>
    </row>
    <row r="358" spans="1:10" ht="55.5" customHeight="1" x14ac:dyDescent="0.2">
      <c r="A358" s="657" t="s">
        <v>1367</v>
      </c>
      <c r="B358" s="627" t="s">
        <v>1368</v>
      </c>
      <c r="C358" s="627" t="s">
        <v>385</v>
      </c>
      <c r="D358" s="627" t="s">
        <v>385</v>
      </c>
      <c r="E358" s="628">
        <v>10920</v>
      </c>
      <c r="F358" s="627" t="s">
        <v>1369</v>
      </c>
      <c r="G358" s="627" t="s">
        <v>461</v>
      </c>
      <c r="H358" s="651">
        <v>43861</v>
      </c>
      <c r="I358" s="633">
        <v>43875</v>
      </c>
      <c r="J358" s="627"/>
    </row>
    <row r="359" spans="1:10" ht="55.5" customHeight="1" x14ac:dyDescent="0.2">
      <c r="A359" s="657" t="s">
        <v>1367</v>
      </c>
      <c r="B359" s="627" t="s">
        <v>1368</v>
      </c>
      <c r="C359" s="627" t="s">
        <v>385</v>
      </c>
      <c r="D359" s="627" t="s">
        <v>385</v>
      </c>
      <c r="E359" s="628">
        <v>2530</v>
      </c>
      <c r="F359" s="627" t="s">
        <v>1369</v>
      </c>
      <c r="G359" s="627" t="s">
        <v>461</v>
      </c>
      <c r="H359" s="651">
        <v>43896</v>
      </c>
      <c r="I359" s="633">
        <v>43936</v>
      </c>
      <c r="J359" s="627"/>
    </row>
    <row r="360" spans="1:10" ht="55.5" customHeight="1" x14ac:dyDescent="0.2">
      <c r="A360" s="657" t="s">
        <v>1367</v>
      </c>
      <c r="B360" s="627" t="s">
        <v>1368</v>
      </c>
      <c r="C360" s="627" t="s">
        <v>385</v>
      </c>
      <c r="D360" s="627" t="s">
        <v>385</v>
      </c>
      <c r="E360" s="628">
        <v>27250</v>
      </c>
      <c r="F360" s="627" t="s">
        <v>1369</v>
      </c>
      <c r="G360" s="627" t="s">
        <v>461</v>
      </c>
      <c r="H360" s="651">
        <v>43984</v>
      </c>
      <c r="I360" s="633">
        <v>43999</v>
      </c>
      <c r="J360" s="627"/>
    </row>
    <row r="361" spans="1:10" ht="55.5" customHeight="1" x14ac:dyDescent="0.2">
      <c r="A361" s="657" t="s">
        <v>1367</v>
      </c>
      <c r="B361" s="627" t="s">
        <v>1368</v>
      </c>
      <c r="C361" s="627" t="s">
        <v>385</v>
      </c>
      <c r="D361" s="627" t="s">
        <v>385</v>
      </c>
      <c r="E361" s="628">
        <v>27250</v>
      </c>
      <c r="F361" s="627" t="s">
        <v>1369</v>
      </c>
      <c r="G361" s="627" t="s">
        <v>461</v>
      </c>
      <c r="H361" s="651">
        <v>43993</v>
      </c>
      <c r="I361" s="633">
        <v>44019</v>
      </c>
      <c r="J361" s="627"/>
    </row>
    <row r="362" spans="1:10" ht="55.5" customHeight="1" x14ac:dyDescent="0.2">
      <c r="A362" s="657" t="s">
        <v>1367</v>
      </c>
      <c r="B362" s="627" t="s">
        <v>1368</v>
      </c>
      <c r="C362" s="627" t="s">
        <v>385</v>
      </c>
      <c r="D362" s="627" t="s">
        <v>385</v>
      </c>
      <c r="E362" s="628">
        <v>2600</v>
      </c>
      <c r="F362" s="627" t="s">
        <v>1369</v>
      </c>
      <c r="G362" s="627" t="s">
        <v>461</v>
      </c>
      <c r="H362" s="651">
        <v>43994</v>
      </c>
      <c r="I362" s="633">
        <v>44018</v>
      </c>
      <c r="J362" s="627"/>
    </row>
    <row r="363" spans="1:10" ht="61.5" customHeight="1" x14ac:dyDescent="0.2">
      <c r="A363" s="657" t="s">
        <v>1370</v>
      </c>
      <c r="B363" s="627" t="s">
        <v>857</v>
      </c>
      <c r="C363" s="627" t="s">
        <v>385</v>
      </c>
      <c r="D363" s="627" t="s">
        <v>385</v>
      </c>
      <c r="E363" s="628">
        <v>1908</v>
      </c>
      <c r="F363" s="627" t="s">
        <v>862</v>
      </c>
      <c r="G363" s="627" t="s">
        <v>461</v>
      </c>
      <c r="H363" s="651">
        <v>43839</v>
      </c>
      <c r="I363" s="633">
        <v>43857</v>
      </c>
      <c r="J363" s="627"/>
    </row>
    <row r="364" spans="1:10" ht="55.5" customHeight="1" x14ac:dyDescent="0.2">
      <c r="A364" s="657" t="s">
        <v>1371</v>
      </c>
      <c r="B364" s="627" t="s">
        <v>857</v>
      </c>
      <c r="C364" s="627" t="s">
        <v>385</v>
      </c>
      <c r="D364" s="627" t="s">
        <v>385</v>
      </c>
      <c r="E364" s="628">
        <v>3899</v>
      </c>
      <c r="F364" s="627" t="s">
        <v>416</v>
      </c>
      <c r="G364" s="627" t="s">
        <v>1372</v>
      </c>
      <c r="H364" s="651">
        <v>43881</v>
      </c>
      <c r="I364" s="633">
        <v>43983</v>
      </c>
      <c r="J364" s="627"/>
    </row>
    <row r="365" spans="1:10" ht="55.5" customHeight="1" x14ac:dyDescent="0.2">
      <c r="A365" s="657" t="s">
        <v>1373</v>
      </c>
      <c r="B365" s="627" t="s">
        <v>857</v>
      </c>
      <c r="C365" s="627" t="s">
        <v>385</v>
      </c>
      <c r="D365" s="627" t="s">
        <v>385</v>
      </c>
      <c r="E365" s="628">
        <v>4212</v>
      </c>
      <c r="F365" s="627" t="s">
        <v>1374</v>
      </c>
      <c r="G365" s="627" t="s">
        <v>461</v>
      </c>
      <c r="H365" s="651">
        <v>43843</v>
      </c>
      <c r="I365" s="633">
        <v>43866</v>
      </c>
      <c r="J365" s="627"/>
    </row>
    <row r="366" spans="1:10" ht="55.5" customHeight="1" x14ac:dyDescent="0.2">
      <c r="A366" s="657" t="s">
        <v>1375</v>
      </c>
      <c r="B366" s="627" t="s">
        <v>399</v>
      </c>
      <c r="C366" s="627" t="s">
        <v>385</v>
      </c>
      <c r="D366" s="627" t="s">
        <v>385</v>
      </c>
      <c r="E366" s="628">
        <v>26145</v>
      </c>
      <c r="F366" s="627" t="s">
        <v>1376</v>
      </c>
      <c r="G366" s="627" t="s">
        <v>461</v>
      </c>
      <c r="H366" s="651">
        <v>43845</v>
      </c>
      <c r="I366" s="633">
        <v>43866</v>
      </c>
      <c r="J366" s="627"/>
    </row>
    <row r="367" spans="1:10" ht="55.5" customHeight="1" x14ac:dyDescent="0.2">
      <c r="A367" s="657" t="s">
        <v>1375</v>
      </c>
      <c r="B367" s="627" t="s">
        <v>399</v>
      </c>
      <c r="C367" s="627" t="s">
        <v>385</v>
      </c>
      <c r="D367" s="627" t="s">
        <v>385</v>
      </c>
      <c r="E367" s="628">
        <v>1033</v>
      </c>
      <c r="F367" s="627" t="s">
        <v>1376</v>
      </c>
      <c r="G367" s="627" t="s">
        <v>461</v>
      </c>
      <c r="H367" s="651">
        <v>43872</v>
      </c>
      <c r="I367" s="633">
        <v>43900</v>
      </c>
      <c r="J367" s="627"/>
    </row>
    <row r="368" spans="1:10" ht="55.5" customHeight="1" x14ac:dyDescent="0.2">
      <c r="A368" s="657" t="s">
        <v>1375</v>
      </c>
      <c r="B368" s="627" t="s">
        <v>399</v>
      </c>
      <c r="C368" s="627" t="s">
        <v>385</v>
      </c>
      <c r="D368" s="627" t="s">
        <v>385</v>
      </c>
      <c r="E368" s="628">
        <v>3842</v>
      </c>
      <c r="F368" s="627" t="s">
        <v>1376</v>
      </c>
      <c r="G368" s="627" t="s">
        <v>461</v>
      </c>
      <c r="H368" s="651">
        <v>43865</v>
      </c>
      <c r="I368" s="633">
        <v>43900</v>
      </c>
      <c r="J368" s="627"/>
    </row>
    <row r="369" spans="1:10" ht="55.5" customHeight="1" x14ac:dyDescent="0.2">
      <c r="A369" s="657" t="s">
        <v>1377</v>
      </c>
      <c r="B369" s="627" t="s">
        <v>1368</v>
      </c>
      <c r="C369" s="627" t="s">
        <v>385</v>
      </c>
      <c r="D369" s="627"/>
      <c r="E369" s="628">
        <v>32700</v>
      </c>
      <c r="F369" s="627" t="s">
        <v>1378</v>
      </c>
      <c r="G369" s="627" t="s">
        <v>461</v>
      </c>
      <c r="H369" s="651">
        <v>44018</v>
      </c>
      <c r="I369" s="633">
        <v>44034</v>
      </c>
      <c r="J369" s="627"/>
    </row>
    <row r="370" spans="1:10" ht="55.5" customHeight="1" x14ac:dyDescent="0.2">
      <c r="A370" s="657" t="s">
        <v>1379</v>
      </c>
      <c r="B370" s="627" t="s">
        <v>337</v>
      </c>
      <c r="C370" s="627" t="s">
        <v>385</v>
      </c>
      <c r="D370" s="627"/>
      <c r="E370" s="628">
        <v>187192</v>
      </c>
      <c r="F370" s="627" t="s">
        <v>1380</v>
      </c>
      <c r="G370" s="627" t="s">
        <v>1381</v>
      </c>
      <c r="H370" s="651">
        <v>44026</v>
      </c>
      <c r="I370" s="633" t="s">
        <v>385</v>
      </c>
      <c r="J370" s="627"/>
    </row>
    <row r="371" spans="1:10" ht="55.5" customHeight="1" x14ac:dyDescent="0.2">
      <c r="A371" s="657" t="s">
        <v>1382</v>
      </c>
      <c r="B371" s="627" t="s">
        <v>1368</v>
      </c>
      <c r="C371" s="627" t="s">
        <v>385</v>
      </c>
      <c r="D371" s="627"/>
      <c r="E371" s="628">
        <v>5050</v>
      </c>
      <c r="F371" s="627" t="s">
        <v>1383</v>
      </c>
      <c r="G371" s="627" t="s">
        <v>461</v>
      </c>
      <c r="H371" s="651">
        <v>44047</v>
      </c>
      <c r="I371" s="633">
        <v>44074</v>
      </c>
      <c r="J371" s="627"/>
    </row>
    <row r="372" spans="1:10" ht="55.5" customHeight="1" x14ac:dyDescent="0.2">
      <c r="A372" s="657" t="s">
        <v>1384</v>
      </c>
      <c r="B372" s="627" t="s">
        <v>1368</v>
      </c>
      <c r="C372" s="627" t="s">
        <v>385</v>
      </c>
      <c r="D372" s="627"/>
      <c r="E372" s="628">
        <v>4350</v>
      </c>
      <c r="F372" s="627" t="s">
        <v>1383</v>
      </c>
      <c r="G372" s="627" t="s">
        <v>461</v>
      </c>
      <c r="H372" s="651">
        <v>44063</v>
      </c>
      <c r="I372" s="633">
        <v>44074</v>
      </c>
      <c r="J372" s="627"/>
    </row>
    <row r="373" spans="1:10" ht="55.5" customHeight="1" x14ac:dyDescent="0.2">
      <c r="A373" s="657" t="s">
        <v>1385</v>
      </c>
      <c r="B373" s="627" t="s">
        <v>1368</v>
      </c>
      <c r="C373" s="627" t="s">
        <v>385</v>
      </c>
      <c r="D373" s="627"/>
      <c r="E373" s="628">
        <v>5050</v>
      </c>
      <c r="F373" s="627" t="s">
        <v>1383</v>
      </c>
      <c r="G373" s="627" t="s">
        <v>1386</v>
      </c>
      <c r="H373" s="651">
        <v>44074</v>
      </c>
      <c r="I373" s="633" t="s">
        <v>385</v>
      </c>
      <c r="J373" s="627"/>
    </row>
    <row r="374" spans="1:10" ht="69" customHeight="1" x14ac:dyDescent="0.2">
      <c r="A374" s="657" t="s">
        <v>1387</v>
      </c>
      <c r="B374" s="627" t="s">
        <v>385</v>
      </c>
      <c r="C374" s="627"/>
      <c r="D374" s="627"/>
      <c r="E374" s="628">
        <v>2964017.75</v>
      </c>
      <c r="F374" s="627" t="s">
        <v>364</v>
      </c>
      <c r="G374" s="627" t="s">
        <v>385</v>
      </c>
      <c r="H374" s="651" t="s">
        <v>385</v>
      </c>
      <c r="I374" s="633" t="s">
        <v>385</v>
      </c>
      <c r="J374" s="627"/>
    </row>
    <row r="375" spans="1:10" ht="45.75" customHeight="1" x14ac:dyDescent="0.2">
      <c r="A375" s="734" t="s">
        <v>1388</v>
      </c>
      <c r="B375" s="735" t="s">
        <v>347</v>
      </c>
      <c r="C375" s="735"/>
      <c r="D375" s="736"/>
      <c r="E375" s="736"/>
      <c r="F375" s="705"/>
      <c r="G375" s="627"/>
      <c r="H375" s="651"/>
      <c r="I375" s="633"/>
      <c r="J375" s="627"/>
    </row>
    <row r="376" spans="1:10" ht="55.5" customHeight="1" x14ac:dyDescent="0.2">
      <c r="A376" s="657" t="s">
        <v>1389</v>
      </c>
      <c r="B376" s="627" t="s">
        <v>1368</v>
      </c>
      <c r="C376" s="627" t="s">
        <v>385</v>
      </c>
      <c r="D376" s="627" t="s">
        <v>1390</v>
      </c>
      <c r="E376" s="628">
        <v>17087</v>
      </c>
      <c r="F376" s="627" t="s">
        <v>1391</v>
      </c>
      <c r="G376" s="627" t="s">
        <v>865</v>
      </c>
      <c r="H376" s="651">
        <v>44005</v>
      </c>
      <c r="I376" s="633">
        <v>44009</v>
      </c>
      <c r="J376" s="627" t="s">
        <v>385</v>
      </c>
    </row>
    <row r="377" spans="1:10" ht="55.5" customHeight="1" x14ac:dyDescent="0.2">
      <c r="A377" s="657" t="s">
        <v>1392</v>
      </c>
      <c r="B377" s="627" t="s">
        <v>350</v>
      </c>
      <c r="C377" s="627" t="s">
        <v>385</v>
      </c>
      <c r="D377" s="627" t="s">
        <v>385</v>
      </c>
      <c r="E377" s="628">
        <v>37952</v>
      </c>
      <c r="F377" s="627" t="s">
        <v>1393</v>
      </c>
      <c r="G377" s="627" t="s">
        <v>1394</v>
      </c>
      <c r="H377" s="651">
        <v>43903</v>
      </c>
      <c r="I377" s="633" t="s">
        <v>385</v>
      </c>
      <c r="J377" s="627" t="s">
        <v>385</v>
      </c>
    </row>
    <row r="378" spans="1:10" ht="55.5" customHeight="1" x14ac:dyDescent="0.2">
      <c r="A378" s="657" t="s">
        <v>1395</v>
      </c>
      <c r="B378" s="627" t="s">
        <v>1368</v>
      </c>
      <c r="C378" s="627" t="s">
        <v>385</v>
      </c>
      <c r="D378" s="627" t="s">
        <v>1396</v>
      </c>
      <c r="E378" s="628">
        <v>3304</v>
      </c>
      <c r="F378" s="627" t="s">
        <v>1397</v>
      </c>
      <c r="G378" s="627" t="s">
        <v>865</v>
      </c>
      <c r="H378" s="651">
        <v>44007</v>
      </c>
      <c r="I378" s="633">
        <v>44046</v>
      </c>
      <c r="J378" s="627" t="s">
        <v>385</v>
      </c>
    </row>
    <row r="379" spans="1:10" ht="55.5" customHeight="1" x14ac:dyDescent="0.2">
      <c r="A379" s="657" t="s">
        <v>1398</v>
      </c>
      <c r="B379" s="627" t="s">
        <v>1368</v>
      </c>
      <c r="C379" s="627" t="s">
        <v>385</v>
      </c>
      <c r="D379" s="627" t="s">
        <v>1399</v>
      </c>
      <c r="E379" s="628">
        <v>84949</v>
      </c>
      <c r="F379" s="627" t="s">
        <v>1400</v>
      </c>
      <c r="G379" s="627" t="s">
        <v>415</v>
      </c>
      <c r="H379" s="651">
        <v>43943</v>
      </c>
      <c r="I379" s="633">
        <v>44048</v>
      </c>
      <c r="J379" s="627" t="s">
        <v>385</v>
      </c>
    </row>
    <row r="380" spans="1:10" ht="55.5" customHeight="1" x14ac:dyDescent="0.2">
      <c r="A380" s="657" t="s">
        <v>1401</v>
      </c>
      <c r="B380" s="627" t="s">
        <v>1368</v>
      </c>
      <c r="C380" s="627" t="s">
        <v>385</v>
      </c>
      <c r="D380" s="627" t="s">
        <v>1402</v>
      </c>
      <c r="E380" s="628">
        <v>51061</v>
      </c>
      <c r="F380" s="627" t="s">
        <v>1400</v>
      </c>
      <c r="G380" s="627" t="s">
        <v>415</v>
      </c>
      <c r="H380" s="651">
        <v>43993</v>
      </c>
      <c r="I380" s="633">
        <v>44057</v>
      </c>
      <c r="J380" s="627" t="s">
        <v>385</v>
      </c>
    </row>
    <row r="381" spans="1:10" ht="55.5" customHeight="1" x14ac:dyDescent="0.2">
      <c r="A381" s="657" t="s">
        <v>1403</v>
      </c>
      <c r="B381" s="627" t="s">
        <v>1368</v>
      </c>
      <c r="C381" s="627" t="s">
        <v>385</v>
      </c>
      <c r="D381" s="627" t="s">
        <v>1396</v>
      </c>
      <c r="E381" s="628">
        <v>10143</v>
      </c>
      <c r="F381" s="627" t="s">
        <v>1404</v>
      </c>
      <c r="G381" s="627" t="s">
        <v>865</v>
      </c>
      <c r="H381" s="651">
        <v>44005</v>
      </c>
      <c r="I381" s="633">
        <v>44046</v>
      </c>
      <c r="J381" s="627" t="s">
        <v>385</v>
      </c>
    </row>
    <row r="382" spans="1:10" ht="55.5" customHeight="1" x14ac:dyDescent="0.2">
      <c r="A382" s="657" t="s">
        <v>1405</v>
      </c>
      <c r="B382" s="627" t="s">
        <v>1406</v>
      </c>
      <c r="C382" s="627" t="s">
        <v>385</v>
      </c>
      <c r="D382" s="627" t="s">
        <v>1407</v>
      </c>
      <c r="E382" s="628">
        <v>55930</v>
      </c>
      <c r="F382" s="627" t="s">
        <v>1408</v>
      </c>
      <c r="G382" s="627" t="s">
        <v>1409</v>
      </c>
      <c r="H382" s="651">
        <v>44054</v>
      </c>
      <c r="I382" s="633" t="s">
        <v>1410</v>
      </c>
      <c r="J382" s="627" t="s">
        <v>385</v>
      </c>
    </row>
    <row r="383" spans="1:10" ht="29.25" customHeight="1" x14ac:dyDescent="0.2">
      <c r="A383" s="657" t="s">
        <v>1411</v>
      </c>
      <c r="B383" s="627" t="s">
        <v>1406</v>
      </c>
      <c r="C383" s="627" t="s">
        <v>385</v>
      </c>
      <c r="D383" s="627" t="s">
        <v>463</v>
      </c>
      <c r="E383" s="628">
        <v>252669.38</v>
      </c>
      <c r="F383" s="627" t="s">
        <v>364</v>
      </c>
      <c r="G383" s="627" t="s">
        <v>1412</v>
      </c>
      <c r="H383" s="651" t="s">
        <v>385</v>
      </c>
      <c r="I383" s="633" t="s">
        <v>385</v>
      </c>
      <c r="J383" s="627" t="s">
        <v>1413</v>
      </c>
    </row>
    <row r="384" spans="1:10" ht="29.25" customHeight="1" x14ac:dyDescent="0.2">
      <c r="A384" s="657" t="s">
        <v>1414</v>
      </c>
      <c r="B384" s="627" t="s">
        <v>1406</v>
      </c>
      <c r="C384" s="627" t="s">
        <v>385</v>
      </c>
      <c r="D384" s="627" t="s">
        <v>463</v>
      </c>
      <c r="E384" s="628">
        <v>60310.51</v>
      </c>
      <c r="F384" s="627" t="s">
        <v>364</v>
      </c>
      <c r="G384" s="627" t="s">
        <v>1412</v>
      </c>
      <c r="H384" s="651" t="s">
        <v>385</v>
      </c>
      <c r="I384" s="633" t="s">
        <v>385</v>
      </c>
      <c r="J384" s="627" t="s">
        <v>1413</v>
      </c>
    </row>
    <row r="385" spans="1:10" ht="29.25" customHeight="1" x14ac:dyDescent="0.2">
      <c r="A385" s="657" t="s">
        <v>1415</v>
      </c>
      <c r="B385" s="627" t="s">
        <v>1406</v>
      </c>
      <c r="C385" s="627" t="s">
        <v>385</v>
      </c>
      <c r="D385" s="627" t="s">
        <v>463</v>
      </c>
      <c r="E385" s="628">
        <v>149919</v>
      </c>
      <c r="F385" s="627" t="s">
        <v>364</v>
      </c>
      <c r="G385" s="627" t="s">
        <v>1416</v>
      </c>
      <c r="H385" s="651" t="s">
        <v>385</v>
      </c>
      <c r="I385" s="633" t="s">
        <v>385</v>
      </c>
      <c r="J385" s="627" t="s">
        <v>1413</v>
      </c>
    </row>
    <row r="386" spans="1:10" ht="29.25" customHeight="1" x14ac:dyDescent="0.2">
      <c r="A386" s="657" t="s">
        <v>1417</v>
      </c>
      <c r="B386" s="627" t="s">
        <v>1406</v>
      </c>
      <c r="C386" s="627" t="s">
        <v>385</v>
      </c>
      <c r="D386" s="627" t="s">
        <v>463</v>
      </c>
      <c r="E386" s="628">
        <v>103350</v>
      </c>
      <c r="F386" s="627" t="s">
        <v>364</v>
      </c>
      <c r="G386" s="627" t="s">
        <v>1412</v>
      </c>
      <c r="H386" s="651" t="s">
        <v>385</v>
      </c>
      <c r="I386" s="633" t="s">
        <v>385</v>
      </c>
      <c r="J386" s="627" t="s">
        <v>1413</v>
      </c>
    </row>
    <row r="387" spans="1:10" ht="29.25" customHeight="1" x14ac:dyDescent="0.2">
      <c r="A387" s="657" t="s">
        <v>1418</v>
      </c>
      <c r="B387" s="627" t="s">
        <v>1406</v>
      </c>
      <c r="C387" s="627" t="s">
        <v>385</v>
      </c>
      <c r="D387" s="627" t="s">
        <v>463</v>
      </c>
      <c r="E387" s="628">
        <v>34621</v>
      </c>
      <c r="F387" s="627" t="s">
        <v>364</v>
      </c>
      <c r="G387" s="627" t="s">
        <v>1412</v>
      </c>
      <c r="H387" s="651" t="s">
        <v>385</v>
      </c>
      <c r="I387" s="633" t="s">
        <v>385</v>
      </c>
      <c r="J387" s="627" t="s">
        <v>1413</v>
      </c>
    </row>
    <row r="388" spans="1:10" ht="39.75" customHeight="1" x14ac:dyDescent="0.2">
      <c r="A388" s="732" t="s">
        <v>866</v>
      </c>
      <c r="B388" s="735" t="s">
        <v>347</v>
      </c>
      <c r="C388" s="735"/>
      <c r="D388" s="735"/>
      <c r="E388" s="736"/>
      <c r="F388" s="705"/>
      <c r="G388" s="627"/>
      <c r="H388" s="651"/>
      <c r="I388" s="633"/>
      <c r="J388" s="627"/>
    </row>
    <row r="389" spans="1:10" ht="24" x14ac:dyDescent="0.2">
      <c r="A389" s="657" t="s">
        <v>1419</v>
      </c>
      <c r="B389" s="627" t="s">
        <v>857</v>
      </c>
      <c r="C389" s="627" t="s">
        <v>385</v>
      </c>
      <c r="D389" s="627"/>
      <c r="E389" s="628">
        <v>33000</v>
      </c>
      <c r="F389" s="627" t="s">
        <v>1420</v>
      </c>
      <c r="G389" s="627" t="s">
        <v>415</v>
      </c>
      <c r="H389" s="651">
        <v>43937</v>
      </c>
      <c r="I389" s="633">
        <v>44043</v>
      </c>
      <c r="J389" s="627"/>
    </row>
    <row r="390" spans="1:10" ht="48" x14ac:dyDescent="0.2">
      <c r="A390" s="657" t="s">
        <v>1421</v>
      </c>
      <c r="B390" s="627" t="s">
        <v>857</v>
      </c>
      <c r="C390" s="627" t="s">
        <v>385</v>
      </c>
      <c r="D390" s="627"/>
      <c r="E390" s="628">
        <v>22500</v>
      </c>
      <c r="F390" s="627" t="s">
        <v>1422</v>
      </c>
      <c r="G390" s="627" t="s">
        <v>415</v>
      </c>
      <c r="H390" s="651">
        <v>43943</v>
      </c>
      <c r="I390" s="633">
        <v>44012</v>
      </c>
      <c r="J390" s="627"/>
    </row>
    <row r="391" spans="1:10" ht="72" x14ac:dyDescent="0.2">
      <c r="A391" s="657" t="s">
        <v>1423</v>
      </c>
      <c r="B391" s="627" t="s">
        <v>857</v>
      </c>
      <c r="C391" s="627" t="s">
        <v>385</v>
      </c>
      <c r="D391" s="627"/>
      <c r="E391" s="628">
        <v>8250</v>
      </c>
      <c r="F391" s="627" t="s">
        <v>1424</v>
      </c>
      <c r="G391" s="627" t="s">
        <v>415</v>
      </c>
      <c r="H391" s="651">
        <v>43858</v>
      </c>
      <c r="I391" s="633">
        <v>43970</v>
      </c>
      <c r="J391" s="627"/>
    </row>
    <row r="392" spans="1:10" ht="95.25" customHeight="1" x14ac:dyDescent="0.2">
      <c r="A392" s="657" t="s">
        <v>1425</v>
      </c>
      <c r="B392" s="627" t="s">
        <v>857</v>
      </c>
      <c r="C392" s="627" t="s">
        <v>385</v>
      </c>
      <c r="D392" s="627"/>
      <c r="E392" s="628">
        <v>32000</v>
      </c>
      <c r="F392" s="627" t="s">
        <v>1426</v>
      </c>
      <c r="G392" s="627" t="s">
        <v>415</v>
      </c>
      <c r="H392" s="651">
        <v>43839</v>
      </c>
      <c r="I392" s="633">
        <v>43955</v>
      </c>
      <c r="J392" s="627"/>
    </row>
    <row r="393" spans="1:10" ht="87.75" customHeight="1" x14ac:dyDescent="0.2">
      <c r="A393" s="657" t="s">
        <v>1427</v>
      </c>
      <c r="B393" s="627" t="s">
        <v>857</v>
      </c>
      <c r="C393" s="627" t="s">
        <v>385</v>
      </c>
      <c r="D393" s="627"/>
      <c r="E393" s="628">
        <v>19000</v>
      </c>
      <c r="F393" s="627" t="s">
        <v>1428</v>
      </c>
      <c r="G393" s="627" t="s">
        <v>415</v>
      </c>
      <c r="H393" s="651">
        <v>43858</v>
      </c>
      <c r="I393" s="633">
        <v>43923</v>
      </c>
      <c r="J393" s="627"/>
    </row>
    <row r="394" spans="1:10" ht="67.5" customHeight="1" x14ac:dyDescent="0.2">
      <c r="A394" s="657" t="s">
        <v>1429</v>
      </c>
      <c r="B394" s="627" t="s">
        <v>857</v>
      </c>
      <c r="C394" s="627" t="s">
        <v>385</v>
      </c>
      <c r="D394" s="627"/>
      <c r="E394" s="628">
        <v>30000</v>
      </c>
      <c r="F394" s="627" t="s">
        <v>1430</v>
      </c>
      <c r="G394" s="627" t="s">
        <v>415</v>
      </c>
      <c r="H394" s="651">
        <v>43839</v>
      </c>
      <c r="I394" s="633">
        <v>44032</v>
      </c>
      <c r="J394" s="627"/>
    </row>
    <row r="395" spans="1:10" ht="63.75" customHeight="1" x14ac:dyDescent="0.2">
      <c r="A395" s="657" t="s">
        <v>1431</v>
      </c>
      <c r="B395" s="627" t="s">
        <v>857</v>
      </c>
      <c r="C395" s="627" t="s">
        <v>385</v>
      </c>
      <c r="D395" s="627"/>
      <c r="E395" s="628">
        <v>9000</v>
      </c>
      <c r="F395" s="627" t="s">
        <v>1432</v>
      </c>
      <c r="G395" s="627" t="s">
        <v>415</v>
      </c>
      <c r="H395" s="651">
        <v>43903</v>
      </c>
      <c r="I395" s="633">
        <v>43944</v>
      </c>
      <c r="J395" s="627"/>
    </row>
    <row r="396" spans="1:10" ht="73.5" customHeight="1" x14ac:dyDescent="0.2">
      <c r="A396" s="657" t="s">
        <v>1433</v>
      </c>
      <c r="B396" s="627" t="s">
        <v>857</v>
      </c>
      <c r="C396" s="627" t="s">
        <v>385</v>
      </c>
      <c r="D396" s="627"/>
      <c r="E396" s="628">
        <v>26000</v>
      </c>
      <c r="F396" s="627" t="s">
        <v>1434</v>
      </c>
      <c r="G396" s="627" t="s">
        <v>415</v>
      </c>
      <c r="H396" s="651">
        <v>43839</v>
      </c>
      <c r="I396" s="633">
        <v>43903</v>
      </c>
      <c r="J396" s="627"/>
    </row>
    <row r="397" spans="1:10" ht="36" x14ac:dyDescent="0.2">
      <c r="A397" s="657" t="s">
        <v>1435</v>
      </c>
      <c r="B397" s="627" t="s">
        <v>857</v>
      </c>
      <c r="C397" s="627" t="s">
        <v>385</v>
      </c>
      <c r="D397" s="627"/>
      <c r="E397" s="628">
        <v>32500</v>
      </c>
      <c r="F397" s="627" t="s">
        <v>1436</v>
      </c>
      <c r="G397" s="627" t="s">
        <v>415</v>
      </c>
      <c r="H397" s="651">
        <v>43839</v>
      </c>
      <c r="I397" s="633">
        <v>43993</v>
      </c>
      <c r="J397" s="627"/>
    </row>
    <row r="398" spans="1:10" ht="72" x14ac:dyDescent="0.2">
      <c r="A398" s="657" t="s">
        <v>1437</v>
      </c>
      <c r="B398" s="627" t="s">
        <v>857</v>
      </c>
      <c r="C398" s="627" t="s">
        <v>385</v>
      </c>
      <c r="D398" s="627"/>
      <c r="E398" s="628">
        <v>15000</v>
      </c>
      <c r="F398" s="627" t="s">
        <v>1438</v>
      </c>
      <c r="G398" s="627" t="s">
        <v>415</v>
      </c>
      <c r="H398" s="651">
        <v>43839</v>
      </c>
      <c r="I398" s="633">
        <v>44025</v>
      </c>
      <c r="J398" s="627"/>
    </row>
    <row r="399" spans="1:10" ht="31.5" customHeight="1" x14ac:dyDescent="0.2">
      <c r="A399" s="657" t="s">
        <v>937</v>
      </c>
      <c r="B399" s="627" t="s">
        <v>857</v>
      </c>
      <c r="C399" s="627" t="s">
        <v>385</v>
      </c>
      <c r="D399" s="627"/>
      <c r="E399" s="628">
        <v>4500</v>
      </c>
      <c r="F399" s="627" t="s">
        <v>1439</v>
      </c>
      <c r="G399" s="627" t="s">
        <v>415</v>
      </c>
      <c r="H399" s="651">
        <v>43839</v>
      </c>
      <c r="I399" s="633">
        <v>43908</v>
      </c>
      <c r="J399" s="627"/>
    </row>
    <row r="400" spans="1:10" ht="76.5" customHeight="1" x14ac:dyDescent="0.2">
      <c r="A400" s="657" t="s">
        <v>1440</v>
      </c>
      <c r="B400" s="627" t="s">
        <v>857</v>
      </c>
      <c r="C400" s="627" t="s">
        <v>385</v>
      </c>
      <c r="D400" s="627"/>
      <c r="E400" s="628">
        <v>25500</v>
      </c>
      <c r="F400" s="627" t="s">
        <v>1441</v>
      </c>
      <c r="G400" s="627" t="s">
        <v>415</v>
      </c>
      <c r="H400" s="651">
        <v>43839</v>
      </c>
      <c r="I400" s="633">
        <v>43928</v>
      </c>
      <c r="J400" s="627"/>
    </row>
    <row r="401" spans="1:10" ht="99" customHeight="1" x14ac:dyDescent="0.2">
      <c r="A401" s="657" t="s">
        <v>1442</v>
      </c>
      <c r="B401" s="627" t="s">
        <v>857</v>
      </c>
      <c r="C401" s="627" t="s">
        <v>385</v>
      </c>
      <c r="D401" s="627"/>
      <c r="E401" s="628">
        <v>19000</v>
      </c>
      <c r="F401" s="627" t="s">
        <v>1443</v>
      </c>
      <c r="G401" s="627" t="s">
        <v>415</v>
      </c>
      <c r="H401" s="651">
        <v>43873</v>
      </c>
      <c r="I401" s="633">
        <v>43944</v>
      </c>
      <c r="J401" s="627"/>
    </row>
    <row r="402" spans="1:10" ht="34.5" customHeight="1" x14ac:dyDescent="0.2">
      <c r="A402" s="657" t="s">
        <v>1444</v>
      </c>
      <c r="B402" s="627" t="s">
        <v>857</v>
      </c>
      <c r="C402" s="627" t="s">
        <v>385</v>
      </c>
      <c r="D402" s="627"/>
      <c r="E402" s="628">
        <v>14000</v>
      </c>
      <c r="F402" s="627" t="s">
        <v>1445</v>
      </c>
      <c r="G402" s="627" t="s">
        <v>415</v>
      </c>
      <c r="H402" s="651">
        <v>43839</v>
      </c>
      <c r="I402" s="633">
        <v>43896</v>
      </c>
      <c r="J402" s="627"/>
    </row>
    <row r="403" spans="1:10" ht="135" customHeight="1" x14ac:dyDescent="0.2">
      <c r="A403" s="657" t="s">
        <v>1446</v>
      </c>
      <c r="B403" s="627" t="s">
        <v>857</v>
      </c>
      <c r="C403" s="627" t="s">
        <v>385</v>
      </c>
      <c r="D403" s="627"/>
      <c r="E403" s="628">
        <v>28000</v>
      </c>
      <c r="F403" s="627" t="s">
        <v>1447</v>
      </c>
      <c r="G403" s="627" t="s">
        <v>415</v>
      </c>
      <c r="H403" s="651">
        <v>43839</v>
      </c>
      <c r="I403" s="633">
        <v>43970</v>
      </c>
      <c r="J403" s="627"/>
    </row>
    <row r="404" spans="1:10" ht="56.25" customHeight="1" x14ac:dyDescent="0.2">
      <c r="A404" s="657" t="s">
        <v>1448</v>
      </c>
      <c r="B404" s="627" t="s">
        <v>857</v>
      </c>
      <c r="C404" s="627" t="s">
        <v>385</v>
      </c>
      <c r="D404" s="627"/>
      <c r="E404" s="628">
        <v>32000</v>
      </c>
      <c r="F404" s="627" t="s">
        <v>1449</v>
      </c>
      <c r="G404" s="627" t="s">
        <v>415</v>
      </c>
      <c r="H404" s="651">
        <v>43839</v>
      </c>
      <c r="I404" s="633">
        <v>43965</v>
      </c>
      <c r="J404" s="627"/>
    </row>
    <row r="405" spans="1:10" ht="125.25" customHeight="1" x14ac:dyDescent="0.2">
      <c r="A405" s="657" t="s">
        <v>1446</v>
      </c>
      <c r="B405" s="627" t="s">
        <v>857</v>
      </c>
      <c r="C405" s="627" t="s">
        <v>385</v>
      </c>
      <c r="D405" s="627"/>
      <c r="E405" s="628">
        <v>5250</v>
      </c>
      <c r="F405" s="627" t="s">
        <v>1450</v>
      </c>
      <c r="G405" s="627" t="s">
        <v>415</v>
      </c>
      <c r="H405" s="651">
        <v>43839</v>
      </c>
      <c r="I405" s="633">
        <v>43920</v>
      </c>
      <c r="J405" s="627"/>
    </row>
    <row r="406" spans="1:10" ht="48" x14ac:dyDescent="0.2">
      <c r="A406" s="657" t="s">
        <v>1451</v>
      </c>
      <c r="B406" s="627" t="s">
        <v>857</v>
      </c>
      <c r="C406" s="627" t="s">
        <v>385</v>
      </c>
      <c r="D406" s="627"/>
      <c r="E406" s="628">
        <v>15000</v>
      </c>
      <c r="F406" s="627" t="s">
        <v>1452</v>
      </c>
      <c r="G406" s="627" t="s">
        <v>415</v>
      </c>
      <c r="H406" s="651">
        <v>43858</v>
      </c>
      <c r="I406" s="633">
        <v>43951</v>
      </c>
      <c r="J406" s="627"/>
    </row>
    <row r="407" spans="1:10" ht="71.25" customHeight="1" x14ac:dyDescent="0.2">
      <c r="A407" s="657" t="s">
        <v>1453</v>
      </c>
      <c r="B407" s="627" t="s">
        <v>857</v>
      </c>
      <c r="C407" s="627" t="s">
        <v>385</v>
      </c>
      <c r="D407" s="627"/>
      <c r="E407" s="628">
        <v>32500</v>
      </c>
      <c r="F407" s="627" t="s">
        <v>1454</v>
      </c>
      <c r="G407" s="627" t="s">
        <v>415</v>
      </c>
      <c r="H407" s="651">
        <v>43903</v>
      </c>
      <c r="I407" s="633">
        <v>44061</v>
      </c>
      <c r="J407" s="627"/>
    </row>
    <row r="408" spans="1:10" ht="36" x14ac:dyDescent="0.2">
      <c r="A408" s="657" t="s">
        <v>1455</v>
      </c>
      <c r="B408" s="627" t="s">
        <v>857</v>
      </c>
      <c r="C408" s="627" t="s">
        <v>385</v>
      </c>
      <c r="D408" s="627"/>
      <c r="E408" s="628">
        <v>33000</v>
      </c>
      <c r="F408" s="627" t="s">
        <v>1456</v>
      </c>
      <c r="G408" s="627" t="s">
        <v>1457</v>
      </c>
      <c r="H408" s="651">
        <v>44025</v>
      </c>
      <c r="I408" s="633" t="s">
        <v>385</v>
      </c>
      <c r="J408" s="627"/>
    </row>
    <row r="409" spans="1:10" ht="24" x14ac:dyDescent="0.2">
      <c r="A409" s="657" t="s">
        <v>1458</v>
      </c>
      <c r="B409" s="627" t="s">
        <v>857</v>
      </c>
      <c r="C409" s="627" t="s">
        <v>385</v>
      </c>
      <c r="D409" s="627"/>
      <c r="E409" s="628">
        <v>32000</v>
      </c>
      <c r="F409" s="627" t="s">
        <v>1459</v>
      </c>
      <c r="G409" s="627" t="s">
        <v>1457</v>
      </c>
      <c r="H409" s="651">
        <v>44025</v>
      </c>
      <c r="I409" s="633" t="s">
        <v>385</v>
      </c>
      <c r="J409" s="627"/>
    </row>
    <row r="410" spans="1:10" ht="69.75" customHeight="1" x14ac:dyDescent="0.2">
      <c r="A410" s="657" t="s">
        <v>1460</v>
      </c>
      <c r="B410" s="627" t="s">
        <v>857</v>
      </c>
      <c r="C410" s="627" t="s">
        <v>385</v>
      </c>
      <c r="D410" s="627"/>
      <c r="E410" s="628">
        <v>22500</v>
      </c>
      <c r="F410" s="627" t="s">
        <v>1461</v>
      </c>
      <c r="G410" s="627" t="s">
        <v>1457</v>
      </c>
      <c r="H410" s="651">
        <v>44049</v>
      </c>
      <c r="I410" s="633" t="s">
        <v>385</v>
      </c>
      <c r="J410" s="627"/>
    </row>
    <row r="411" spans="1:10" ht="48" x14ac:dyDescent="0.2">
      <c r="A411" s="657" t="s">
        <v>1462</v>
      </c>
      <c r="B411" s="627" t="s">
        <v>857</v>
      </c>
      <c r="C411" s="627" t="s">
        <v>385</v>
      </c>
      <c r="D411" s="627"/>
      <c r="E411" s="628">
        <v>16000</v>
      </c>
      <c r="F411" s="627" t="s">
        <v>1463</v>
      </c>
      <c r="G411" s="627" t="s">
        <v>415</v>
      </c>
      <c r="H411" s="651">
        <v>44025</v>
      </c>
      <c r="I411" s="633">
        <v>44083</v>
      </c>
      <c r="J411" s="627"/>
    </row>
    <row r="412" spans="1:10" ht="36" x14ac:dyDescent="0.2">
      <c r="A412" s="657" t="s">
        <v>1464</v>
      </c>
      <c r="B412" s="627" t="s">
        <v>857</v>
      </c>
      <c r="C412" s="627" t="s">
        <v>385</v>
      </c>
      <c r="D412" s="627"/>
      <c r="E412" s="628">
        <v>25500</v>
      </c>
      <c r="F412" s="627" t="s">
        <v>1465</v>
      </c>
      <c r="G412" s="627" t="s">
        <v>1457</v>
      </c>
      <c r="H412" s="651">
        <v>44025</v>
      </c>
      <c r="I412" s="633" t="s">
        <v>385</v>
      </c>
      <c r="J412" s="627"/>
    </row>
    <row r="413" spans="1:10" ht="49.5" customHeight="1" x14ac:dyDescent="0.2">
      <c r="A413" s="657" t="s">
        <v>1466</v>
      </c>
      <c r="B413" s="627" t="s">
        <v>857</v>
      </c>
      <c r="C413" s="627" t="s">
        <v>385</v>
      </c>
      <c r="D413" s="627"/>
      <c r="E413" s="628">
        <v>24000</v>
      </c>
      <c r="F413" s="627" t="s">
        <v>1467</v>
      </c>
      <c r="G413" s="627" t="s">
        <v>1457</v>
      </c>
      <c r="H413" s="651">
        <v>44026</v>
      </c>
      <c r="I413" s="633" t="s">
        <v>385</v>
      </c>
      <c r="J413" s="627"/>
    </row>
    <row r="414" spans="1:10" ht="73.5" customHeight="1" x14ac:dyDescent="0.2">
      <c r="A414" s="657" t="s">
        <v>1468</v>
      </c>
      <c r="B414" s="627" t="s">
        <v>857</v>
      </c>
      <c r="C414" s="627" t="s">
        <v>385</v>
      </c>
      <c r="D414" s="627"/>
      <c r="E414" s="628">
        <v>30000</v>
      </c>
      <c r="F414" s="627" t="s">
        <v>883</v>
      </c>
      <c r="G414" s="627" t="s">
        <v>1457</v>
      </c>
      <c r="H414" s="651">
        <v>44035</v>
      </c>
      <c r="I414" s="633" t="s">
        <v>385</v>
      </c>
      <c r="J414" s="627"/>
    </row>
    <row r="415" spans="1:10" ht="36" x14ac:dyDescent="0.2">
      <c r="A415" s="657" t="s">
        <v>1469</v>
      </c>
      <c r="B415" s="627" t="s">
        <v>857</v>
      </c>
      <c r="C415" s="627" t="s">
        <v>385</v>
      </c>
      <c r="D415" s="627"/>
      <c r="E415" s="628">
        <v>28000</v>
      </c>
      <c r="F415" s="627" t="s">
        <v>1470</v>
      </c>
      <c r="G415" s="627" t="s">
        <v>1457</v>
      </c>
      <c r="H415" s="651">
        <v>44057</v>
      </c>
      <c r="I415" s="633" t="s">
        <v>385</v>
      </c>
      <c r="J415" s="627"/>
    </row>
    <row r="416" spans="1:10" ht="36.75" customHeight="1" x14ac:dyDescent="0.2">
      <c r="A416" s="657" t="s">
        <v>1471</v>
      </c>
      <c r="B416" s="627" t="s">
        <v>857</v>
      </c>
      <c r="C416" s="627" t="s">
        <v>385</v>
      </c>
      <c r="D416" s="627"/>
      <c r="E416" s="628">
        <v>24000</v>
      </c>
      <c r="F416" s="627" t="s">
        <v>1472</v>
      </c>
      <c r="G416" s="627" t="s">
        <v>1457</v>
      </c>
      <c r="H416" s="651">
        <v>44018</v>
      </c>
      <c r="I416" s="633" t="s">
        <v>385</v>
      </c>
      <c r="J416" s="627"/>
    </row>
    <row r="417" spans="1:10" ht="72" x14ac:dyDescent="0.2">
      <c r="A417" s="657" t="s">
        <v>1473</v>
      </c>
      <c r="B417" s="627" t="s">
        <v>857</v>
      </c>
      <c r="C417" s="627" t="s">
        <v>385</v>
      </c>
      <c r="D417" s="627"/>
      <c r="E417" s="628">
        <v>24000</v>
      </c>
      <c r="F417" s="627" t="s">
        <v>898</v>
      </c>
      <c r="G417" s="627" t="s">
        <v>1457</v>
      </c>
      <c r="H417" s="651">
        <v>44022</v>
      </c>
      <c r="I417" s="633" t="s">
        <v>385</v>
      </c>
      <c r="J417" s="627"/>
    </row>
    <row r="418" spans="1:10" ht="48" x14ac:dyDescent="0.2">
      <c r="A418" s="657" t="s">
        <v>1474</v>
      </c>
      <c r="B418" s="627" t="s">
        <v>857</v>
      </c>
      <c r="C418" s="627" t="s">
        <v>385</v>
      </c>
      <c r="D418" s="627"/>
      <c r="E418" s="628">
        <v>20000</v>
      </c>
      <c r="F418" s="627" t="s">
        <v>1475</v>
      </c>
      <c r="G418" s="627" t="s">
        <v>415</v>
      </c>
      <c r="H418" s="651">
        <v>44025</v>
      </c>
      <c r="I418" s="633">
        <v>44074</v>
      </c>
      <c r="J418" s="627"/>
    </row>
    <row r="419" spans="1:10" ht="48" customHeight="1" x14ac:dyDescent="0.2">
      <c r="A419" s="657" t="s">
        <v>1476</v>
      </c>
      <c r="B419" s="627" t="s">
        <v>857</v>
      </c>
      <c r="C419" s="627" t="s">
        <v>385</v>
      </c>
      <c r="D419" s="627"/>
      <c r="E419" s="628">
        <v>9000</v>
      </c>
      <c r="F419" s="627" t="s">
        <v>1477</v>
      </c>
      <c r="G419" s="627" t="s">
        <v>1457</v>
      </c>
      <c r="H419" s="651">
        <v>44015</v>
      </c>
      <c r="I419" s="633" t="s">
        <v>385</v>
      </c>
      <c r="J419" s="627"/>
    </row>
    <row r="420" spans="1:10" ht="37.5" customHeight="1" x14ac:dyDescent="0.2">
      <c r="A420" s="657" t="s">
        <v>1478</v>
      </c>
      <c r="B420" s="627" t="s">
        <v>857</v>
      </c>
      <c r="C420" s="627" t="s">
        <v>385</v>
      </c>
      <c r="D420" s="627"/>
      <c r="E420" s="628">
        <v>24000</v>
      </c>
      <c r="F420" s="627" t="s">
        <v>1479</v>
      </c>
      <c r="G420" s="627" t="s">
        <v>1457</v>
      </c>
      <c r="H420" s="651">
        <v>44018</v>
      </c>
      <c r="I420" s="633" t="s">
        <v>385</v>
      </c>
      <c r="J420" s="627"/>
    </row>
    <row r="421" spans="1:10" ht="57.75" customHeight="1" x14ac:dyDescent="0.2">
      <c r="A421" s="657" t="s">
        <v>1480</v>
      </c>
      <c r="B421" s="627" t="s">
        <v>385</v>
      </c>
      <c r="C421" s="627" t="s">
        <v>385</v>
      </c>
      <c r="D421" s="627" t="s">
        <v>364</v>
      </c>
      <c r="E421" s="628">
        <v>9000</v>
      </c>
      <c r="F421" s="627" t="s">
        <v>364</v>
      </c>
      <c r="G421" s="627" t="s">
        <v>364</v>
      </c>
      <c r="H421" s="651" t="s">
        <v>385</v>
      </c>
      <c r="I421" s="633" t="s">
        <v>385</v>
      </c>
      <c r="J421" s="627" t="s">
        <v>385</v>
      </c>
    </row>
    <row r="422" spans="1:10" ht="34.5" customHeight="1" x14ac:dyDescent="0.2">
      <c r="A422" s="657" t="s">
        <v>1481</v>
      </c>
      <c r="B422" s="627" t="s">
        <v>385</v>
      </c>
      <c r="C422" s="627" t="s">
        <v>385</v>
      </c>
      <c r="D422" s="627" t="s">
        <v>364</v>
      </c>
      <c r="E422" s="628">
        <v>20000</v>
      </c>
      <c r="F422" s="627" t="s">
        <v>364</v>
      </c>
      <c r="G422" s="627" t="s">
        <v>364</v>
      </c>
      <c r="H422" s="651" t="s">
        <v>385</v>
      </c>
      <c r="I422" s="633" t="s">
        <v>385</v>
      </c>
      <c r="J422" s="627" t="s">
        <v>385</v>
      </c>
    </row>
    <row r="423" spans="1:10" ht="36" x14ac:dyDescent="0.2">
      <c r="A423" s="657" t="s">
        <v>1482</v>
      </c>
      <c r="B423" s="627" t="s">
        <v>385</v>
      </c>
      <c r="C423" s="627" t="s">
        <v>385</v>
      </c>
      <c r="D423" s="627" t="s">
        <v>364</v>
      </c>
      <c r="E423" s="628">
        <v>24000</v>
      </c>
      <c r="F423" s="627" t="s">
        <v>364</v>
      </c>
      <c r="G423" s="627" t="s">
        <v>364</v>
      </c>
      <c r="H423" s="651" t="s">
        <v>385</v>
      </c>
      <c r="I423" s="633" t="s">
        <v>385</v>
      </c>
      <c r="J423" s="627" t="s">
        <v>385</v>
      </c>
    </row>
    <row r="424" spans="1:10" ht="24" x14ac:dyDescent="0.2">
      <c r="A424" s="657" t="s">
        <v>1483</v>
      </c>
      <c r="B424" s="627" t="s">
        <v>385</v>
      </c>
      <c r="C424" s="627" t="s">
        <v>385</v>
      </c>
      <c r="D424" s="627" t="s">
        <v>364</v>
      </c>
      <c r="E424" s="628">
        <v>22000</v>
      </c>
      <c r="F424" s="627" t="s">
        <v>364</v>
      </c>
      <c r="G424" s="627" t="s">
        <v>364</v>
      </c>
      <c r="H424" s="651" t="s">
        <v>385</v>
      </c>
      <c r="I424" s="633" t="s">
        <v>385</v>
      </c>
      <c r="J424" s="627" t="s">
        <v>385</v>
      </c>
    </row>
    <row r="425" spans="1:10" ht="48" x14ac:dyDescent="0.2">
      <c r="A425" s="657" t="s">
        <v>1484</v>
      </c>
      <c r="B425" s="627" t="s">
        <v>385</v>
      </c>
      <c r="C425" s="627" t="s">
        <v>385</v>
      </c>
      <c r="D425" s="627" t="s">
        <v>364</v>
      </c>
      <c r="E425" s="628">
        <v>30000</v>
      </c>
      <c r="F425" s="627" t="s">
        <v>364</v>
      </c>
      <c r="G425" s="627" t="s">
        <v>364</v>
      </c>
      <c r="H425" s="651" t="s">
        <v>385</v>
      </c>
      <c r="I425" s="633" t="s">
        <v>385</v>
      </c>
      <c r="J425" s="627" t="s">
        <v>385</v>
      </c>
    </row>
    <row r="426" spans="1:10" ht="48.75" customHeight="1" x14ac:dyDescent="0.2">
      <c r="A426" s="657" t="s">
        <v>1485</v>
      </c>
      <c r="B426" s="627" t="s">
        <v>385</v>
      </c>
      <c r="C426" s="627" t="s">
        <v>385</v>
      </c>
      <c r="D426" s="627" t="s">
        <v>364</v>
      </c>
      <c r="E426" s="628">
        <v>20000</v>
      </c>
      <c r="F426" s="627" t="s">
        <v>364</v>
      </c>
      <c r="G426" s="627" t="s">
        <v>364</v>
      </c>
      <c r="H426" s="651" t="s">
        <v>385</v>
      </c>
      <c r="I426" s="633" t="s">
        <v>385</v>
      </c>
      <c r="J426" s="627" t="s">
        <v>385</v>
      </c>
    </row>
    <row r="427" spans="1:10" ht="30" customHeight="1" x14ac:dyDescent="0.2">
      <c r="A427" s="657" t="s">
        <v>1486</v>
      </c>
      <c r="B427" s="627" t="s">
        <v>385</v>
      </c>
      <c r="C427" s="627" t="s">
        <v>385</v>
      </c>
      <c r="D427" s="627" t="s">
        <v>364</v>
      </c>
      <c r="E427" s="628">
        <v>30000</v>
      </c>
      <c r="F427" s="627" t="s">
        <v>364</v>
      </c>
      <c r="G427" s="627" t="s">
        <v>364</v>
      </c>
      <c r="H427" s="651" t="s">
        <v>385</v>
      </c>
      <c r="I427" s="633" t="s">
        <v>385</v>
      </c>
      <c r="J427" s="627" t="s">
        <v>385</v>
      </c>
    </row>
    <row r="428" spans="1:10" ht="37.5" customHeight="1" x14ac:dyDescent="0.2">
      <c r="A428" s="657" t="s">
        <v>1487</v>
      </c>
      <c r="B428" s="627" t="s">
        <v>385</v>
      </c>
      <c r="C428" s="627" t="s">
        <v>385</v>
      </c>
      <c r="D428" s="627" t="s">
        <v>364</v>
      </c>
      <c r="E428" s="628">
        <v>22500</v>
      </c>
      <c r="F428" s="627" t="s">
        <v>364</v>
      </c>
      <c r="G428" s="627" t="s">
        <v>364</v>
      </c>
      <c r="H428" s="651" t="s">
        <v>385</v>
      </c>
      <c r="I428" s="633" t="s">
        <v>385</v>
      </c>
      <c r="J428" s="627" t="s">
        <v>385</v>
      </c>
    </row>
    <row r="429" spans="1:10" ht="60" x14ac:dyDescent="0.2">
      <c r="A429" s="657" t="s">
        <v>1488</v>
      </c>
      <c r="B429" s="627" t="s">
        <v>385</v>
      </c>
      <c r="C429" s="627" t="s">
        <v>385</v>
      </c>
      <c r="D429" s="627" t="s">
        <v>364</v>
      </c>
      <c r="E429" s="628">
        <v>32500</v>
      </c>
      <c r="F429" s="627" t="s">
        <v>364</v>
      </c>
      <c r="G429" s="627" t="s">
        <v>364</v>
      </c>
      <c r="H429" s="651" t="s">
        <v>385</v>
      </c>
      <c r="I429" s="633" t="s">
        <v>385</v>
      </c>
      <c r="J429" s="627" t="s">
        <v>385</v>
      </c>
    </row>
    <row r="430" spans="1:10" ht="87" customHeight="1" x14ac:dyDescent="0.2">
      <c r="A430" s="657" t="s">
        <v>1489</v>
      </c>
      <c r="B430" s="627" t="s">
        <v>385</v>
      </c>
      <c r="C430" s="627" t="s">
        <v>385</v>
      </c>
      <c r="D430" s="627" t="s">
        <v>364</v>
      </c>
      <c r="E430" s="628">
        <v>24000</v>
      </c>
      <c r="F430" s="627" t="s">
        <v>364</v>
      </c>
      <c r="G430" s="627" t="s">
        <v>364</v>
      </c>
      <c r="H430" s="651" t="s">
        <v>385</v>
      </c>
      <c r="I430" s="633" t="s">
        <v>385</v>
      </c>
      <c r="J430" s="627" t="s">
        <v>385</v>
      </c>
    </row>
    <row r="431" spans="1:10" ht="93.75" customHeight="1" x14ac:dyDescent="0.2">
      <c r="A431" s="657" t="s">
        <v>1490</v>
      </c>
      <c r="B431" s="627" t="s">
        <v>385</v>
      </c>
      <c r="C431" s="627" t="s">
        <v>385</v>
      </c>
      <c r="D431" s="627" t="s">
        <v>364</v>
      </c>
      <c r="E431" s="628">
        <v>24000</v>
      </c>
      <c r="F431" s="627" t="s">
        <v>364</v>
      </c>
      <c r="G431" s="627" t="s">
        <v>364</v>
      </c>
      <c r="H431" s="651" t="s">
        <v>385</v>
      </c>
      <c r="I431" s="633" t="s">
        <v>385</v>
      </c>
      <c r="J431" s="627" t="s">
        <v>385</v>
      </c>
    </row>
    <row r="432" spans="1:10" ht="36" x14ac:dyDescent="0.2">
      <c r="A432" s="657" t="s">
        <v>1491</v>
      </c>
      <c r="B432" s="627" t="s">
        <v>385</v>
      </c>
      <c r="C432" s="627" t="s">
        <v>385</v>
      </c>
      <c r="D432" s="627" t="s">
        <v>364</v>
      </c>
      <c r="E432" s="628">
        <v>22000</v>
      </c>
      <c r="F432" s="627" t="s">
        <v>364</v>
      </c>
      <c r="G432" s="627" t="s">
        <v>364</v>
      </c>
      <c r="H432" s="651" t="s">
        <v>385</v>
      </c>
      <c r="I432" s="633" t="s">
        <v>385</v>
      </c>
      <c r="J432" s="627" t="s">
        <v>385</v>
      </c>
    </row>
    <row r="433" spans="1:10" ht="94.5" customHeight="1" x14ac:dyDescent="0.2">
      <c r="A433" s="657" t="s">
        <v>1492</v>
      </c>
      <c r="B433" s="627" t="s">
        <v>385</v>
      </c>
      <c r="C433" s="627" t="s">
        <v>385</v>
      </c>
      <c r="D433" s="627" t="s">
        <v>364</v>
      </c>
      <c r="E433" s="628">
        <v>24000</v>
      </c>
      <c r="F433" s="627" t="s">
        <v>364</v>
      </c>
      <c r="G433" s="627" t="s">
        <v>364</v>
      </c>
      <c r="H433" s="651" t="s">
        <v>385</v>
      </c>
      <c r="I433" s="633" t="s">
        <v>385</v>
      </c>
      <c r="J433" s="627" t="s">
        <v>385</v>
      </c>
    </row>
    <row r="434" spans="1:10" ht="33.75" customHeight="1" x14ac:dyDescent="0.2">
      <c r="A434" s="657" t="s">
        <v>1493</v>
      </c>
      <c r="B434" s="627" t="s">
        <v>385</v>
      </c>
      <c r="C434" s="627" t="s">
        <v>385</v>
      </c>
      <c r="D434" s="627" t="s">
        <v>364</v>
      </c>
      <c r="E434" s="628">
        <v>189348</v>
      </c>
      <c r="F434" s="627" t="s">
        <v>364</v>
      </c>
      <c r="G434" s="627" t="s">
        <v>364</v>
      </c>
      <c r="H434" s="651" t="s">
        <v>385</v>
      </c>
      <c r="I434" s="633" t="s">
        <v>385</v>
      </c>
      <c r="J434" s="627" t="s">
        <v>385</v>
      </c>
    </row>
    <row r="435" spans="1:10" ht="39" customHeight="1" x14ac:dyDescent="0.2">
      <c r="A435" s="732" t="s">
        <v>918</v>
      </c>
      <c r="B435" s="659" t="s">
        <v>347</v>
      </c>
      <c r="C435" s="659"/>
      <c r="D435" s="737"/>
      <c r="E435" s="737"/>
      <c r="F435" s="705"/>
      <c r="G435" s="627"/>
      <c r="H435" s="651"/>
      <c r="I435" s="633"/>
      <c r="J435" s="627"/>
    </row>
    <row r="436" spans="1:10" ht="60" x14ac:dyDescent="0.2">
      <c r="A436" s="657" t="s">
        <v>1494</v>
      </c>
      <c r="B436" s="627" t="s">
        <v>857</v>
      </c>
      <c r="C436" s="627" t="s">
        <v>385</v>
      </c>
      <c r="D436" s="627"/>
      <c r="E436" s="628">
        <v>30000</v>
      </c>
      <c r="F436" s="627" t="s">
        <v>928</v>
      </c>
      <c r="G436" s="627" t="s">
        <v>1457</v>
      </c>
      <c r="H436" s="651">
        <v>44048</v>
      </c>
      <c r="I436" s="633" t="s">
        <v>385</v>
      </c>
      <c r="J436" s="627"/>
    </row>
    <row r="437" spans="1:10" ht="60" x14ac:dyDescent="0.2">
      <c r="A437" s="657" t="s">
        <v>1495</v>
      </c>
      <c r="B437" s="627" t="s">
        <v>385</v>
      </c>
      <c r="C437" s="627" t="s">
        <v>385</v>
      </c>
      <c r="D437" s="627" t="s">
        <v>364</v>
      </c>
      <c r="E437" s="628">
        <v>17000</v>
      </c>
      <c r="F437" s="627" t="s">
        <v>364</v>
      </c>
      <c r="G437" s="627" t="s">
        <v>364</v>
      </c>
      <c r="H437" s="651"/>
      <c r="I437" s="633"/>
      <c r="J437" s="627"/>
    </row>
    <row r="438" spans="1:10" ht="35.25" customHeight="1" x14ac:dyDescent="0.2">
      <c r="A438" s="657" t="s">
        <v>1496</v>
      </c>
      <c r="B438" s="627" t="s">
        <v>385</v>
      </c>
      <c r="C438" s="627" t="s">
        <v>385</v>
      </c>
      <c r="D438" s="627" t="s">
        <v>364</v>
      </c>
      <c r="E438" s="628">
        <v>21900</v>
      </c>
      <c r="F438" s="627" t="s">
        <v>364</v>
      </c>
      <c r="G438" s="627" t="s">
        <v>364</v>
      </c>
      <c r="H438" s="651"/>
      <c r="I438" s="633"/>
      <c r="J438" s="627"/>
    </row>
    <row r="439" spans="1:10" ht="34.5" customHeight="1" x14ac:dyDescent="0.2">
      <c r="A439" s="732" t="s">
        <v>932</v>
      </c>
      <c r="B439" s="659" t="s">
        <v>347</v>
      </c>
      <c r="C439" s="659"/>
      <c r="D439" s="737"/>
      <c r="E439" s="737"/>
      <c r="F439" s="627"/>
      <c r="G439" s="627"/>
      <c r="H439" s="651"/>
      <c r="I439" s="633"/>
      <c r="J439" s="627"/>
    </row>
    <row r="440" spans="1:10" ht="80.25" customHeight="1" x14ac:dyDescent="0.2">
      <c r="A440" s="657" t="s">
        <v>1497</v>
      </c>
      <c r="B440" s="627" t="s">
        <v>857</v>
      </c>
      <c r="C440" s="627" t="s">
        <v>385</v>
      </c>
      <c r="D440" s="627"/>
      <c r="E440" s="628">
        <v>15000</v>
      </c>
      <c r="F440" s="627" t="s">
        <v>1498</v>
      </c>
      <c r="G440" s="627" t="s">
        <v>415</v>
      </c>
      <c r="H440" s="651">
        <v>43839</v>
      </c>
      <c r="I440" s="633">
        <v>44025</v>
      </c>
      <c r="J440" s="627"/>
    </row>
    <row r="441" spans="1:10" ht="70.5" customHeight="1" x14ac:dyDescent="0.2">
      <c r="A441" s="657" t="s">
        <v>1499</v>
      </c>
      <c r="B441" s="627" t="s">
        <v>857</v>
      </c>
      <c r="C441" s="627" t="s">
        <v>385</v>
      </c>
      <c r="D441" s="627"/>
      <c r="E441" s="628">
        <v>21000</v>
      </c>
      <c r="F441" s="627" t="s">
        <v>1498</v>
      </c>
      <c r="G441" s="627" t="s">
        <v>1457</v>
      </c>
      <c r="H441" s="651">
        <v>44015</v>
      </c>
      <c r="I441" s="633" t="s">
        <v>385</v>
      </c>
      <c r="J441" s="627"/>
    </row>
    <row r="442" spans="1:10" ht="54" customHeight="1" x14ac:dyDescent="0.2">
      <c r="A442" s="657" t="s">
        <v>1500</v>
      </c>
      <c r="B442" s="627" t="s">
        <v>385</v>
      </c>
      <c r="C442" s="627" t="s">
        <v>385</v>
      </c>
      <c r="D442" s="627" t="s">
        <v>364</v>
      </c>
      <c r="E442" s="628">
        <v>20000</v>
      </c>
      <c r="F442" s="627" t="s">
        <v>364</v>
      </c>
      <c r="G442" s="627" t="s">
        <v>364</v>
      </c>
      <c r="H442" s="651"/>
      <c r="I442" s="633"/>
      <c r="J442" s="627"/>
    </row>
    <row r="443" spans="1:10" ht="33" customHeight="1" x14ac:dyDescent="0.2">
      <c r="A443" s="732" t="s">
        <v>945</v>
      </c>
      <c r="B443" s="659"/>
      <c r="C443" s="659"/>
      <c r="D443" s="737"/>
      <c r="E443" s="737"/>
      <c r="F443" s="705"/>
      <c r="G443" s="627"/>
      <c r="H443" s="651"/>
      <c r="I443" s="633"/>
      <c r="J443" s="627"/>
    </row>
    <row r="444" spans="1:10" ht="24" x14ac:dyDescent="0.2">
      <c r="A444" s="657" t="s">
        <v>1367</v>
      </c>
      <c r="B444" s="627" t="s">
        <v>1368</v>
      </c>
      <c r="C444" s="627" t="s">
        <v>385</v>
      </c>
      <c r="D444" s="627" t="s">
        <v>385</v>
      </c>
      <c r="E444" s="628">
        <v>2515</v>
      </c>
      <c r="F444" s="627" t="s">
        <v>1369</v>
      </c>
      <c r="G444" s="627" t="s">
        <v>415</v>
      </c>
      <c r="H444" s="651">
        <v>43854</v>
      </c>
      <c r="I444" s="633">
        <v>43866</v>
      </c>
      <c r="J444" s="627" t="s">
        <v>385</v>
      </c>
    </row>
    <row r="445" spans="1:10" ht="28.5" customHeight="1" x14ac:dyDescent="0.2">
      <c r="A445" s="657" t="s">
        <v>1501</v>
      </c>
      <c r="B445" s="627" t="s">
        <v>857</v>
      </c>
      <c r="C445" s="627" t="s">
        <v>385</v>
      </c>
      <c r="D445" s="627" t="s">
        <v>385</v>
      </c>
      <c r="E445" s="628">
        <v>1770</v>
      </c>
      <c r="F445" s="627" t="s">
        <v>947</v>
      </c>
      <c r="G445" s="627" t="s">
        <v>415</v>
      </c>
      <c r="H445" s="651">
        <v>43875</v>
      </c>
      <c r="I445" s="633">
        <v>43902</v>
      </c>
      <c r="J445" s="627" t="s">
        <v>385</v>
      </c>
    </row>
    <row r="446" spans="1:10" ht="36" x14ac:dyDescent="0.2">
      <c r="A446" s="657" t="s">
        <v>1502</v>
      </c>
      <c r="B446" s="627" t="s">
        <v>857</v>
      </c>
      <c r="C446" s="627" t="s">
        <v>385</v>
      </c>
      <c r="D446" s="627" t="s">
        <v>385</v>
      </c>
      <c r="E446" s="628">
        <v>1605</v>
      </c>
      <c r="F446" s="627" t="s">
        <v>1503</v>
      </c>
      <c r="G446" s="627" t="s">
        <v>415</v>
      </c>
      <c r="H446" s="651">
        <v>44007</v>
      </c>
      <c r="I446" s="633">
        <v>44019</v>
      </c>
      <c r="J446" s="627" t="s">
        <v>385</v>
      </c>
    </row>
    <row r="447" spans="1:10" ht="60" x14ac:dyDescent="0.2">
      <c r="A447" s="657" t="s">
        <v>1504</v>
      </c>
      <c r="B447" s="627" t="s">
        <v>857</v>
      </c>
      <c r="C447" s="627" t="s">
        <v>385</v>
      </c>
      <c r="D447" s="627" t="s">
        <v>385</v>
      </c>
      <c r="E447" s="628">
        <v>4000</v>
      </c>
      <c r="F447" s="627" t="s">
        <v>1505</v>
      </c>
      <c r="G447" s="627" t="s">
        <v>415</v>
      </c>
      <c r="H447" s="651">
        <v>43880</v>
      </c>
      <c r="I447" s="633">
        <v>43915</v>
      </c>
      <c r="J447" s="627" t="s">
        <v>385</v>
      </c>
    </row>
    <row r="448" spans="1:10" ht="24" x14ac:dyDescent="0.2">
      <c r="A448" s="657" t="s">
        <v>1506</v>
      </c>
      <c r="B448" s="627" t="s">
        <v>1368</v>
      </c>
      <c r="C448" s="627" t="s">
        <v>385</v>
      </c>
      <c r="D448" s="627" t="s">
        <v>385</v>
      </c>
      <c r="E448" s="628">
        <v>6376</v>
      </c>
      <c r="F448" s="627" t="s">
        <v>1507</v>
      </c>
      <c r="G448" s="627" t="s">
        <v>415</v>
      </c>
      <c r="H448" s="651">
        <v>43998</v>
      </c>
      <c r="I448" s="633">
        <v>44034</v>
      </c>
      <c r="J448" s="627" t="s">
        <v>385</v>
      </c>
    </row>
    <row r="449" spans="1:10" ht="36" x14ac:dyDescent="0.2">
      <c r="A449" s="657" t="s">
        <v>1508</v>
      </c>
      <c r="B449" s="627" t="s">
        <v>857</v>
      </c>
      <c r="C449" s="627" t="s">
        <v>385</v>
      </c>
      <c r="D449" s="627" t="s">
        <v>385</v>
      </c>
      <c r="E449" s="628">
        <v>3633</v>
      </c>
      <c r="F449" s="627" t="s">
        <v>1509</v>
      </c>
      <c r="G449" s="627" t="s">
        <v>415</v>
      </c>
      <c r="H449" s="651">
        <v>43976</v>
      </c>
      <c r="I449" s="633">
        <v>43983</v>
      </c>
      <c r="J449" s="627" t="s">
        <v>385</v>
      </c>
    </row>
    <row r="450" spans="1:10" ht="48" x14ac:dyDescent="0.2">
      <c r="A450" s="657" t="s">
        <v>1510</v>
      </c>
      <c r="B450" s="627" t="s">
        <v>857</v>
      </c>
      <c r="C450" s="627"/>
      <c r="D450" s="627"/>
      <c r="E450" s="628">
        <v>9600</v>
      </c>
      <c r="F450" s="627" t="s">
        <v>1511</v>
      </c>
      <c r="G450" s="627" t="s">
        <v>415</v>
      </c>
      <c r="H450" s="651">
        <v>43839</v>
      </c>
      <c r="I450" s="633">
        <v>43908</v>
      </c>
      <c r="J450" s="627"/>
    </row>
    <row r="451" spans="1:10" ht="66.75" customHeight="1" x14ac:dyDescent="0.2">
      <c r="A451" s="657" t="s">
        <v>1512</v>
      </c>
      <c r="B451" s="627" t="s">
        <v>857</v>
      </c>
      <c r="C451" s="627"/>
      <c r="D451" s="627"/>
      <c r="E451" s="628">
        <v>10000</v>
      </c>
      <c r="F451" s="627" t="s">
        <v>1513</v>
      </c>
      <c r="G451" s="627" t="s">
        <v>415</v>
      </c>
      <c r="H451" s="651">
        <v>43839</v>
      </c>
      <c r="I451" s="633">
        <v>43915</v>
      </c>
      <c r="J451" s="627"/>
    </row>
    <row r="452" spans="1:10" ht="24" x14ac:dyDescent="0.2">
      <c r="A452" s="657" t="s">
        <v>1514</v>
      </c>
      <c r="B452" s="627" t="s">
        <v>857</v>
      </c>
      <c r="C452" s="627"/>
      <c r="D452" s="627"/>
      <c r="E452" s="628">
        <v>9000</v>
      </c>
      <c r="F452" s="627" t="s">
        <v>1515</v>
      </c>
      <c r="G452" s="627" t="s">
        <v>415</v>
      </c>
      <c r="H452" s="651">
        <v>43839</v>
      </c>
      <c r="I452" s="633">
        <v>43864</v>
      </c>
      <c r="J452" s="627"/>
    </row>
    <row r="453" spans="1:10" ht="36" x14ac:dyDescent="0.2">
      <c r="A453" s="657" t="s">
        <v>1516</v>
      </c>
      <c r="B453" s="627" t="s">
        <v>857</v>
      </c>
      <c r="C453" s="627"/>
      <c r="D453" s="627"/>
      <c r="E453" s="628">
        <v>7000</v>
      </c>
      <c r="F453" s="627" t="s">
        <v>1517</v>
      </c>
      <c r="G453" s="627" t="s">
        <v>415</v>
      </c>
      <c r="H453" s="651">
        <v>43839</v>
      </c>
      <c r="I453" s="633">
        <v>43887</v>
      </c>
      <c r="J453" s="627"/>
    </row>
    <row r="454" spans="1:10" ht="36" x14ac:dyDescent="0.2">
      <c r="A454" s="657" t="s">
        <v>1518</v>
      </c>
      <c r="B454" s="627" t="s">
        <v>857</v>
      </c>
      <c r="C454" s="627"/>
      <c r="D454" s="627"/>
      <c r="E454" s="628">
        <v>14000</v>
      </c>
      <c r="F454" s="627" t="s">
        <v>1517</v>
      </c>
      <c r="G454" s="627" t="s">
        <v>415</v>
      </c>
      <c r="H454" s="651">
        <v>43888</v>
      </c>
      <c r="I454" s="633">
        <v>44012</v>
      </c>
      <c r="J454" s="627"/>
    </row>
    <row r="455" spans="1:10" ht="44.25" customHeight="1" x14ac:dyDescent="0.2">
      <c r="A455" s="657" t="s">
        <v>1519</v>
      </c>
      <c r="B455" s="627" t="s">
        <v>857</v>
      </c>
      <c r="C455" s="627"/>
      <c r="D455" s="627"/>
      <c r="E455" s="628">
        <v>7000</v>
      </c>
      <c r="F455" s="627" t="s">
        <v>1517</v>
      </c>
      <c r="G455" s="627" t="s">
        <v>415</v>
      </c>
      <c r="H455" s="651">
        <v>44013</v>
      </c>
      <c r="I455" s="633">
        <v>44074</v>
      </c>
      <c r="J455" s="627"/>
    </row>
    <row r="456" spans="1:10" ht="75" customHeight="1" x14ac:dyDescent="0.2">
      <c r="A456" s="657" t="s">
        <v>1520</v>
      </c>
      <c r="B456" s="627" t="s">
        <v>497</v>
      </c>
      <c r="C456" s="627" t="s">
        <v>385</v>
      </c>
      <c r="D456" s="627" t="s">
        <v>1521</v>
      </c>
      <c r="E456" s="628">
        <v>147000</v>
      </c>
      <c r="F456" s="627" t="s">
        <v>1522</v>
      </c>
      <c r="G456" s="627" t="s">
        <v>338</v>
      </c>
      <c r="H456" s="651">
        <v>43843</v>
      </c>
      <c r="I456" s="633"/>
      <c r="J456" s="627" t="s">
        <v>1523</v>
      </c>
    </row>
    <row r="457" spans="1:10" ht="113.25" customHeight="1" x14ac:dyDescent="0.2">
      <c r="A457" s="657" t="s">
        <v>1524</v>
      </c>
      <c r="B457" s="627" t="s">
        <v>497</v>
      </c>
      <c r="C457" s="627" t="s">
        <v>385</v>
      </c>
      <c r="D457" s="627" t="s">
        <v>1525</v>
      </c>
      <c r="E457" s="628">
        <v>29000</v>
      </c>
      <c r="F457" s="627" t="s">
        <v>1526</v>
      </c>
      <c r="G457" s="627" t="s">
        <v>338</v>
      </c>
      <c r="H457" s="651">
        <v>43847</v>
      </c>
      <c r="I457" s="633"/>
      <c r="J457" s="627" t="s">
        <v>1523</v>
      </c>
    </row>
    <row r="458" spans="1:10" ht="44.25" customHeight="1" x14ac:dyDescent="0.2">
      <c r="A458" s="657" t="s">
        <v>1527</v>
      </c>
      <c r="B458" s="627" t="s">
        <v>501</v>
      </c>
      <c r="C458" s="627" t="s">
        <v>385</v>
      </c>
      <c r="D458" s="627" t="s">
        <v>337</v>
      </c>
      <c r="E458" s="628">
        <v>39000</v>
      </c>
      <c r="F458" s="627" t="s">
        <v>999</v>
      </c>
      <c r="G458" s="627" t="s">
        <v>338</v>
      </c>
      <c r="H458" s="651" t="s">
        <v>347</v>
      </c>
      <c r="I458" s="633"/>
      <c r="J458" s="627" t="s">
        <v>1523</v>
      </c>
    </row>
    <row r="459" spans="1:10" ht="44.25" customHeight="1" x14ac:dyDescent="0.2">
      <c r="A459" s="657" t="s">
        <v>1528</v>
      </c>
      <c r="B459" s="627" t="s">
        <v>495</v>
      </c>
      <c r="C459" s="627" t="s">
        <v>385</v>
      </c>
      <c r="D459" s="627" t="s">
        <v>1529</v>
      </c>
      <c r="E459" s="628">
        <v>18654.919999999998</v>
      </c>
      <c r="F459" s="627" t="s">
        <v>1530</v>
      </c>
      <c r="G459" s="627" t="s">
        <v>338</v>
      </c>
      <c r="H459" s="651">
        <v>44056</v>
      </c>
      <c r="I459" s="633"/>
      <c r="J459" s="627" t="s">
        <v>1523</v>
      </c>
    </row>
    <row r="460" spans="1:10" ht="44.25" customHeight="1" x14ac:dyDescent="0.2">
      <c r="A460" s="657" t="s">
        <v>496</v>
      </c>
      <c r="B460" s="627" t="s">
        <v>495</v>
      </c>
      <c r="C460" s="627" t="s">
        <v>385</v>
      </c>
      <c r="D460" s="627" t="s">
        <v>1531</v>
      </c>
      <c r="E460" s="628">
        <v>116400</v>
      </c>
      <c r="F460" s="627" t="s">
        <v>1532</v>
      </c>
      <c r="G460" s="627" t="s">
        <v>338</v>
      </c>
      <c r="H460" s="651">
        <v>44061</v>
      </c>
      <c r="I460" s="633"/>
      <c r="J460" s="627" t="s">
        <v>1523</v>
      </c>
    </row>
    <row r="461" spans="1:10" ht="44.25" customHeight="1" x14ac:dyDescent="0.2">
      <c r="A461" s="657" t="s">
        <v>1533</v>
      </c>
      <c r="B461" s="627" t="s">
        <v>495</v>
      </c>
      <c r="C461" s="627" t="s">
        <v>385</v>
      </c>
      <c r="D461" s="627" t="s">
        <v>1534</v>
      </c>
      <c r="E461" s="628">
        <v>177240</v>
      </c>
      <c r="F461" s="627" t="s">
        <v>1535</v>
      </c>
      <c r="G461" s="627" t="s">
        <v>338</v>
      </c>
      <c r="H461" s="651">
        <v>44036</v>
      </c>
      <c r="I461" s="633"/>
      <c r="J461" s="627" t="s">
        <v>1523</v>
      </c>
    </row>
    <row r="462" spans="1:10" ht="44.25" customHeight="1" x14ac:dyDescent="0.2">
      <c r="A462" s="657" t="s">
        <v>1536</v>
      </c>
      <c r="B462" s="627" t="s">
        <v>491</v>
      </c>
      <c r="C462" s="627" t="s">
        <v>385</v>
      </c>
      <c r="D462" s="627" t="s">
        <v>1537</v>
      </c>
      <c r="E462" s="628">
        <v>112336</v>
      </c>
      <c r="F462" s="627" t="s">
        <v>1538</v>
      </c>
      <c r="G462" s="627" t="s">
        <v>338</v>
      </c>
      <c r="H462" s="651">
        <v>43868</v>
      </c>
      <c r="I462" s="633"/>
      <c r="J462" s="627" t="s">
        <v>1523</v>
      </c>
    </row>
    <row r="463" spans="1:10" ht="44.25" customHeight="1" x14ac:dyDescent="0.2">
      <c r="A463" s="657" t="s">
        <v>1539</v>
      </c>
      <c r="B463" s="627" t="s">
        <v>495</v>
      </c>
      <c r="C463" s="627" t="s">
        <v>385</v>
      </c>
      <c r="D463" s="627" t="s">
        <v>1540</v>
      </c>
      <c r="E463" s="628">
        <v>95000</v>
      </c>
      <c r="F463" s="627" t="s">
        <v>1541</v>
      </c>
      <c r="G463" s="627" t="s">
        <v>338</v>
      </c>
      <c r="H463" s="651" t="s">
        <v>347</v>
      </c>
      <c r="I463" s="633"/>
      <c r="J463" s="627" t="s">
        <v>1542</v>
      </c>
    </row>
    <row r="464" spans="1:10" ht="44.25" customHeight="1" x14ac:dyDescent="0.2">
      <c r="A464" s="657" t="s">
        <v>1543</v>
      </c>
      <c r="B464" s="627" t="s">
        <v>495</v>
      </c>
      <c r="C464" s="627" t="s">
        <v>385</v>
      </c>
      <c r="D464" s="627" t="s">
        <v>1544</v>
      </c>
      <c r="E464" s="628">
        <v>48510</v>
      </c>
      <c r="F464" s="627" t="s">
        <v>1545</v>
      </c>
      <c r="G464" s="627" t="s">
        <v>338</v>
      </c>
      <c r="H464" s="651" t="s">
        <v>347</v>
      </c>
      <c r="I464" s="633"/>
      <c r="J464" s="627" t="s">
        <v>1546</v>
      </c>
    </row>
    <row r="465" spans="1:10" ht="62.25" customHeight="1" x14ac:dyDescent="0.2">
      <c r="A465" s="657" t="s">
        <v>1547</v>
      </c>
      <c r="B465" s="627" t="s">
        <v>501</v>
      </c>
      <c r="C465" s="627" t="s">
        <v>385</v>
      </c>
      <c r="D465" s="627" t="s">
        <v>337</v>
      </c>
      <c r="E465" s="628">
        <v>41500</v>
      </c>
      <c r="F465" s="627" t="s">
        <v>1548</v>
      </c>
      <c r="G465" s="627" t="s">
        <v>338</v>
      </c>
      <c r="H465" s="651">
        <v>43880</v>
      </c>
      <c r="I465" s="633"/>
      <c r="J465" s="627" t="s">
        <v>1523</v>
      </c>
    </row>
    <row r="466" spans="1:10" ht="90.75" customHeight="1" x14ac:dyDescent="0.2">
      <c r="A466" s="657" t="s">
        <v>1549</v>
      </c>
      <c r="B466" s="627" t="s">
        <v>501</v>
      </c>
      <c r="C466" s="627" t="s">
        <v>385</v>
      </c>
      <c r="D466" s="627" t="s">
        <v>337</v>
      </c>
      <c r="E466" s="628">
        <v>43000</v>
      </c>
      <c r="F466" s="627" t="s">
        <v>1550</v>
      </c>
      <c r="G466" s="627" t="s">
        <v>338</v>
      </c>
      <c r="H466" s="651">
        <v>43895</v>
      </c>
      <c r="I466" s="633"/>
      <c r="J466" s="627" t="s">
        <v>1523</v>
      </c>
    </row>
    <row r="467" spans="1:10" ht="74.25" customHeight="1" x14ac:dyDescent="0.2">
      <c r="A467" s="657" t="s">
        <v>1551</v>
      </c>
      <c r="B467" s="627" t="s">
        <v>501</v>
      </c>
      <c r="C467" s="627" t="s">
        <v>385</v>
      </c>
      <c r="D467" s="627" t="s">
        <v>337</v>
      </c>
      <c r="E467" s="628">
        <v>41890</v>
      </c>
      <c r="F467" s="627" t="s">
        <v>1552</v>
      </c>
      <c r="G467" s="627" t="s">
        <v>338</v>
      </c>
      <c r="H467" s="651">
        <v>43984</v>
      </c>
      <c r="I467" s="633"/>
      <c r="J467" s="627" t="s">
        <v>1523</v>
      </c>
    </row>
    <row r="468" spans="1:10" ht="63.75" customHeight="1" x14ac:dyDescent="0.2">
      <c r="A468" s="657" t="s">
        <v>1553</v>
      </c>
      <c r="B468" s="627" t="s">
        <v>307</v>
      </c>
      <c r="C468" s="627" t="s">
        <v>365</v>
      </c>
      <c r="D468" s="627" t="s">
        <v>1554</v>
      </c>
      <c r="E468" s="628">
        <v>1406902.94</v>
      </c>
      <c r="F468" s="627" t="s">
        <v>1555</v>
      </c>
      <c r="G468" s="627" t="s">
        <v>378</v>
      </c>
      <c r="H468" s="651">
        <v>44005</v>
      </c>
      <c r="I468" s="633" t="s">
        <v>1556</v>
      </c>
      <c r="J468" s="627"/>
    </row>
    <row r="469" spans="1:10" ht="44.25" customHeight="1" x14ac:dyDescent="0.2">
      <c r="A469" s="657" t="s">
        <v>1557</v>
      </c>
      <c r="B469" s="627" t="s">
        <v>1048</v>
      </c>
      <c r="C469" s="627" t="s">
        <v>365</v>
      </c>
      <c r="D469" s="627" t="s">
        <v>1558</v>
      </c>
      <c r="E469" s="628">
        <v>148162</v>
      </c>
      <c r="F469" s="627" t="s">
        <v>380</v>
      </c>
      <c r="G469" s="627" t="s">
        <v>378</v>
      </c>
      <c r="H469" s="651">
        <v>43844</v>
      </c>
      <c r="I469" s="633" t="s">
        <v>1559</v>
      </c>
      <c r="J469" s="627"/>
    </row>
    <row r="470" spans="1:10" ht="44.25" customHeight="1" x14ac:dyDescent="0.2">
      <c r="A470" s="657" t="s">
        <v>1560</v>
      </c>
      <c r="B470" s="627" t="s">
        <v>376</v>
      </c>
      <c r="C470" s="627" t="s">
        <v>365</v>
      </c>
      <c r="D470" s="627" t="s">
        <v>1561</v>
      </c>
      <c r="E470" s="628">
        <v>1824825</v>
      </c>
      <c r="F470" s="627"/>
      <c r="G470" s="627" t="s">
        <v>364</v>
      </c>
      <c r="H470" s="651"/>
      <c r="I470" s="633" t="s">
        <v>347</v>
      </c>
      <c r="J470" s="627"/>
    </row>
    <row r="471" spans="1:10" ht="44.25" customHeight="1" x14ac:dyDescent="0.2">
      <c r="A471" s="657" t="s">
        <v>1562</v>
      </c>
      <c r="B471" s="627" t="s">
        <v>376</v>
      </c>
      <c r="C471" s="627" t="s">
        <v>365</v>
      </c>
      <c r="D471" s="627" t="s">
        <v>1563</v>
      </c>
      <c r="E471" s="628">
        <v>2214397.44</v>
      </c>
      <c r="F471" s="627" t="s">
        <v>1564</v>
      </c>
      <c r="G471" s="627" t="s">
        <v>378</v>
      </c>
      <c r="H471" s="651">
        <v>44088</v>
      </c>
      <c r="I471" s="633" t="s">
        <v>1565</v>
      </c>
      <c r="J471" s="627"/>
    </row>
    <row r="472" spans="1:10" ht="44.25" customHeight="1" x14ac:dyDescent="0.2">
      <c r="A472" s="657" t="s">
        <v>1566</v>
      </c>
      <c r="B472" s="627" t="s">
        <v>376</v>
      </c>
      <c r="C472" s="627" t="s">
        <v>365</v>
      </c>
      <c r="D472" s="627" t="s">
        <v>1567</v>
      </c>
      <c r="E472" s="628">
        <v>1005782</v>
      </c>
      <c r="F472" s="627"/>
      <c r="G472" s="627" t="s">
        <v>364</v>
      </c>
      <c r="H472" s="651"/>
      <c r="I472" s="633" t="s">
        <v>347</v>
      </c>
      <c r="J472" s="627"/>
    </row>
    <row r="473" spans="1:10" ht="44.25" customHeight="1" x14ac:dyDescent="0.2">
      <c r="A473" s="657" t="s">
        <v>379</v>
      </c>
      <c r="B473" s="627" t="s">
        <v>376</v>
      </c>
      <c r="C473" s="627" t="s">
        <v>365</v>
      </c>
      <c r="D473" s="627" t="s">
        <v>1568</v>
      </c>
      <c r="E473" s="628">
        <v>1051495.32</v>
      </c>
      <c r="F473" s="627" t="s">
        <v>1569</v>
      </c>
      <c r="G473" s="627" t="s">
        <v>378</v>
      </c>
      <c r="H473" s="651">
        <v>44042</v>
      </c>
      <c r="I473" s="633" t="s">
        <v>1565</v>
      </c>
      <c r="J473" s="627"/>
    </row>
    <row r="474" spans="1:10" ht="44.25" customHeight="1" x14ac:dyDescent="0.2">
      <c r="A474" s="657" t="s">
        <v>1570</v>
      </c>
      <c r="B474" s="627" t="s">
        <v>1571</v>
      </c>
      <c r="C474" s="627" t="s">
        <v>365</v>
      </c>
      <c r="D474" s="627" t="s">
        <v>1572</v>
      </c>
      <c r="E474" s="628">
        <v>559103.62</v>
      </c>
      <c r="F474" s="627"/>
      <c r="G474" s="627" t="s">
        <v>364</v>
      </c>
      <c r="H474" s="651"/>
      <c r="I474" s="633" t="s">
        <v>347</v>
      </c>
      <c r="J474" s="627"/>
    </row>
    <row r="475" spans="1:10" ht="44.25" customHeight="1" x14ac:dyDescent="0.2">
      <c r="A475" s="657" t="s">
        <v>1573</v>
      </c>
      <c r="B475" s="627" t="s">
        <v>377</v>
      </c>
      <c r="C475" s="627" t="s">
        <v>365</v>
      </c>
      <c r="D475" s="627" t="s">
        <v>1574</v>
      </c>
      <c r="E475" s="628">
        <v>813984</v>
      </c>
      <c r="F475" s="627" t="s">
        <v>1575</v>
      </c>
      <c r="G475" s="627" t="s">
        <v>378</v>
      </c>
      <c r="H475" s="651">
        <v>43903</v>
      </c>
      <c r="I475" s="633" t="s">
        <v>1576</v>
      </c>
      <c r="J475" s="627"/>
    </row>
    <row r="476" spans="1:10" ht="44.25" customHeight="1" x14ac:dyDescent="0.2">
      <c r="A476" s="657" t="s">
        <v>1577</v>
      </c>
      <c r="B476" s="627" t="s">
        <v>1578</v>
      </c>
      <c r="C476" s="627" t="s">
        <v>365</v>
      </c>
      <c r="D476" s="627"/>
      <c r="E476" s="628">
        <v>756444</v>
      </c>
      <c r="F476" s="627"/>
      <c r="G476" s="627" t="s">
        <v>364</v>
      </c>
      <c r="H476" s="651"/>
      <c r="I476" s="633" t="s">
        <v>347</v>
      </c>
      <c r="J476" s="627"/>
    </row>
    <row r="477" spans="1:10" ht="44.25" customHeight="1" x14ac:dyDescent="0.2">
      <c r="A477" s="657" t="s">
        <v>1579</v>
      </c>
      <c r="B477" s="627" t="s">
        <v>376</v>
      </c>
      <c r="C477" s="627" t="s">
        <v>365</v>
      </c>
      <c r="D477" s="627" t="s">
        <v>1580</v>
      </c>
      <c r="E477" s="628">
        <v>717433.8</v>
      </c>
      <c r="F477" s="627" t="s">
        <v>1581</v>
      </c>
      <c r="G477" s="627" t="s">
        <v>378</v>
      </c>
      <c r="H477" s="651">
        <v>44029</v>
      </c>
      <c r="I477" s="633" t="s">
        <v>1565</v>
      </c>
      <c r="J477" s="627"/>
    </row>
    <row r="478" spans="1:10" ht="44.25" customHeight="1" x14ac:dyDescent="0.2">
      <c r="A478" s="657" t="s">
        <v>1582</v>
      </c>
      <c r="B478" s="627" t="s">
        <v>376</v>
      </c>
      <c r="C478" s="627" t="s">
        <v>365</v>
      </c>
      <c r="D478" s="627"/>
      <c r="E478" s="628">
        <v>701880</v>
      </c>
      <c r="F478" s="627"/>
      <c r="G478" s="627" t="s">
        <v>364</v>
      </c>
      <c r="H478" s="651"/>
      <c r="I478" s="633"/>
      <c r="J478" s="627"/>
    </row>
    <row r="479" spans="1:10" ht="44.25" customHeight="1" x14ac:dyDescent="0.2">
      <c r="A479" s="657" t="s">
        <v>1583</v>
      </c>
      <c r="B479" s="627" t="s">
        <v>1571</v>
      </c>
      <c r="C479" s="627" t="s">
        <v>365</v>
      </c>
      <c r="D479" s="627" t="s">
        <v>1584</v>
      </c>
      <c r="E479" s="628">
        <v>474771</v>
      </c>
      <c r="F479" s="627"/>
      <c r="G479" s="627" t="s">
        <v>364</v>
      </c>
      <c r="H479" s="651"/>
      <c r="I479" s="633"/>
      <c r="J479" s="627"/>
    </row>
    <row r="480" spans="1:10" ht="44.25" customHeight="1" x14ac:dyDescent="0.2">
      <c r="A480" s="657" t="s">
        <v>1585</v>
      </c>
      <c r="B480" s="627" t="s">
        <v>307</v>
      </c>
      <c r="C480" s="627" t="s">
        <v>365</v>
      </c>
      <c r="D480" s="627"/>
      <c r="E480" s="628">
        <v>321600</v>
      </c>
      <c r="F480" s="627"/>
      <c r="G480" s="627" t="s">
        <v>364</v>
      </c>
      <c r="H480" s="651"/>
      <c r="I480" s="633"/>
      <c r="J480" s="627"/>
    </row>
    <row r="481" spans="1:10" ht="44.25" customHeight="1" x14ac:dyDescent="0.2">
      <c r="A481" s="657" t="s">
        <v>1586</v>
      </c>
      <c r="B481" s="627" t="s">
        <v>377</v>
      </c>
      <c r="C481" s="627" t="s">
        <v>365</v>
      </c>
      <c r="D481" s="627" t="s">
        <v>1587</v>
      </c>
      <c r="E481" s="628">
        <v>392439.68</v>
      </c>
      <c r="F481" s="627" t="s">
        <v>1588</v>
      </c>
      <c r="G481" s="627" t="s">
        <v>378</v>
      </c>
      <c r="H481" s="651">
        <v>43990</v>
      </c>
      <c r="I481" s="633" t="s">
        <v>1589</v>
      </c>
      <c r="J481" s="627"/>
    </row>
    <row r="482" spans="1:10" ht="44.25" customHeight="1" x14ac:dyDescent="0.2">
      <c r="A482" s="657" t="s">
        <v>1590</v>
      </c>
      <c r="B482" s="627" t="s">
        <v>307</v>
      </c>
      <c r="C482" s="627" t="s">
        <v>365</v>
      </c>
      <c r="D482" s="627"/>
      <c r="E482" s="628">
        <v>320000</v>
      </c>
      <c r="F482" s="627"/>
      <c r="G482" s="627" t="s">
        <v>364</v>
      </c>
      <c r="H482" s="651"/>
      <c r="I482" s="633"/>
      <c r="J482" s="627"/>
    </row>
    <row r="483" spans="1:10" ht="44.25" customHeight="1" x14ac:dyDescent="0.2">
      <c r="A483" s="657" t="s">
        <v>1591</v>
      </c>
      <c r="B483" s="627" t="s">
        <v>307</v>
      </c>
      <c r="C483" s="627" t="s">
        <v>365</v>
      </c>
      <c r="D483" s="627"/>
      <c r="E483" s="628">
        <v>320000</v>
      </c>
      <c r="F483" s="627"/>
      <c r="G483" s="627" t="s">
        <v>364</v>
      </c>
      <c r="H483" s="651"/>
      <c r="I483" s="633"/>
      <c r="J483" s="627"/>
    </row>
    <row r="484" spans="1:10" ht="44.25" customHeight="1" x14ac:dyDescent="0.2">
      <c r="A484" s="657" t="s">
        <v>1592</v>
      </c>
      <c r="B484" s="627" t="s">
        <v>307</v>
      </c>
      <c r="C484" s="627" t="s">
        <v>365</v>
      </c>
      <c r="D484" s="627"/>
      <c r="E484" s="628">
        <v>310957</v>
      </c>
      <c r="F484" s="627"/>
      <c r="G484" s="627" t="s">
        <v>364</v>
      </c>
      <c r="H484" s="651"/>
      <c r="I484" s="633"/>
      <c r="J484" s="627"/>
    </row>
    <row r="485" spans="1:10" ht="44.25" customHeight="1" x14ac:dyDescent="0.2">
      <c r="A485" s="657" t="s">
        <v>1593</v>
      </c>
      <c r="B485" s="627" t="s">
        <v>307</v>
      </c>
      <c r="C485" s="627" t="s">
        <v>365</v>
      </c>
      <c r="D485" s="627"/>
      <c r="E485" s="628">
        <v>247800</v>
      </c>
      <c r="F485" s="627"/>
      <c r="G485" s="627" t="s">
        <v>364</v>
      </c>
      <c r="H485" s="651"/>
      <c r="I485" s="633"/>
      <c r="J485" s="627"/>
    </row>
    <row r="486" spans="1:10" ht="44.25" customHeight="1" x14ac:dyDescent="0.2">
      <c r="A486" s="657" t="s">
        <v>1594</v>
      </c>
      <c r="B486" s="627" t="s">
        <v>377</v>
      </c>
      <c r="C486" s="627" t="s">
        <v>365</v>
      </c>
      <c r="D486" s="627"/>
      <c r="E486" s="628">
        <v>223646</v>
      </c>
      <c r="F486" s="627"/>
      <c r="G486" s="627" t="s">
        <v>364</v>
      </c>
      <c r="H486" s="651"/>
      <c r="I486" s="633"/>
      <c r="J486" s="627"/>
    </row>
    <row r="487" spans="1:10" ht="44.25" customHeight="1" x14ac:dyDescent="0.2">
      <c r="A487" s="657" t="s">
        <v>1595</v>
      </c>
      <c r="B487" s="627" t="s">
        <v>377</v>
      </c>
      <c r="C487" s="627" t="s">
        <v>365</v>
      </c>
      <c r="D487" s="627"/>
      <c r="E487" s="628">
        <v>220000</v>
      </c>
      <c r="F487" s="627"/>
      <c r="G487" s="627" t="s">
        <v>364</v>
      </c>
      <c r="H487" s="651"/>
      <c r="I487" s="633"/>
      <c r="J487" s="627"/>
    </row>
    <row r="488" spans="1:10" ht="44.25" customHeight="1" x14ac:dyDescent="0.2">
      <c r="A488" s="657" t="s">
        <v>1596</v>
      </c>
      <c r="B488" s="627" t="s">
        <v>307</v>
      </c>
      <c r="C488" s="627" t="s">
        <v>365</v>
      </c>
      <c r="D488" s="627"/>
      <c r="E488" s="628">
        <v>180000</v>
      </c>
      <c r="F488" s="627"/>
      <c r="G488" s="627" t="s">
        <v>364</v>
      </c>
      <c r="H488" s="651"/>
      <c r="I488" s="633"/>
      <c r="J488" s="627"/>
    </row>
    <row r="489" spans="1:10" ht="44.25" customHeight="1" x14ac:dyDescent="0.2">
      <c r="A489" s="657" t="s">
        <v>1597</v>
      </c>
      <c r="B489" s="627" t="s">
        <v>307</v>
      </c>
      <c r="C489" s="627" t="s">
        <v>365</v>
      </c>
      <c r="D489" s="627"/>
      <c r="E489" s="628">
        <v>167811.7</v>
      </c>
      <c r="F489" s="627"/>
      <c r="G489" s="627" t="s">
        <v>364</v>
      </c>
      <c r="H489" s="651"/>
      <c r="I489" s="633"/>
      <c r="J489" s="627"/>
    </row>
    <row r="490" spans="1:10" ht="62.25" customHeight="1" x14ac:dyDescent="0.2">
      <c r="A490" s="657" t="s">
        <v>1598</v>
      </c>
      <c r="B490" s="627" t="s">
        <v>1112</v>
      </c>
      <c r="C490" s="627" t="s">
        <v>360</v>
      </c>
      <c r="D490" s="627" t="s">
        <v>1599</v>
      </c>
      <c r="E490" s="628">
        <v>64367889.048</v>
      </c>
      <c r="F490" s="627" t="s">
        <v>1600</v>
      </c>
      <c r="G490" s="627" t="s">
        <v>378</v>
      </c>
      <c r="H490" s="651">
        <v>44076</v>
      </c>
      <c r="I490" s="633">
        <v>45171</v>
      </c>
      <c r="J490" s="627"/>
    </row>
    <row r="491" spans="1:10" ht="44.25" customHeight="1" x14ac:dyDescent="0.2">
      <c r="A491" s="657" t="s">
        <v>390</v>
      </c>
      <c r="B491" s="627" t="s">
        <v>328</v>
      </c>
      <c r="C491" s="627" t="s">
        <v>360</v>
      </c>
      <c r="D491" s="627" t="s">
        <v>1601</v>
      </c>
      <c r="E491" s="628">
        <v>7055845.3700000001</v>
      </c>
      <c r="F491" s="627" t="s">
        <v>389</v>
      </c>
      <c r="G491" s="627" t="s">
        <v>378</v>
      </c>
      <c r="H491" s="651">
        <v>43913</v>
      </c>
      <c r="I491" s="633">
        <v>44932</v>
      </c>
      <c r="J491" s="627"/>
    </row>
    <row r="492" spans="1:10" ht="44.25" customHeight="1" x14ac:dyDescent="0.2">
      <c r="A492" s="657" t="s">
        <v>1602</v>
      </c>
      <c r="B492" s="627" t="s">
        <v>527</v>
      </c>
      <c r="C492" s="627" t="s">
        <v>526</v>
      </c>
      <c r="D492" s="627" t="s">
        <v>1603</v>
      </c>
      <c r="E492" s="628">
        <v>6900000</v>
      </c>
      <c r="F492" s="627" t="s">
        <v>1604</v>
      </c>
      <c r="G492" s="627" t="s">
        <v>378</v>
      </c>
      <c r="H492" s="651">
        <v>43889</v>
      </c>
      <c r="I492" s="633">
        <v>44180</v>
      </c>
      <c r="J492" s="627"/>
    </row>
    <row r="493" spans="1:10" ht="44.25" customHeight="1" x14ac:dyDescent="0.2">
      <c r="A493" s="657" t="s">
        <v>1605</v>
      </c>
      <c r="B493" s="627" t="s">
        <v>344</v>
      </c>
      <c r="C493" s="627" t="s">
        <v>360</v>
      </c>
      <c r="D493" s="627" t="s">
        <v>1606</v>
      </c>
      <c r="E493" s="628">
        <v>6752766.1100000003</v>
      </c>
      <c r="F493" s="627" t="s">
        <v>1607</v>
      </c>
      <c r="G493" s="627" t="s">
        <v>378</v>
      </c>
      <c r="H493" s="651">
        <v>43868</v>
      </c>
      <c r="I493" s="633">
        <v>44970</v>
      </c>
      <c r="J493" s="627"/>
    </row>
    <row r="494" spans="1:10" ht="44.25" customHeight="1" x14ac:dyDescent="0.2">
      <c r="A494" s="657" t="s">
        <v>1608</v>
      </c>
      <c r="B494" s="627" t="s">
        <v>344</v>
      </c>
      <c r="C494" s="627" t="s">
        <v>360</v>
      </c>
      <c r="D494" s="627" t="s">
        <v>1609</v>
      </c>
      <c r="E494" s="628">
        <v>6452611.2000000002</v>
      </c>
      <c r="F494" s="627" t="s">
        <v>529</v>
      </c>
      <c r="G494" s="627" t="s">
        <v>378</v>
      </c>
      <c r="H494" s="651">
        <v>44025</v>
      </c>
      <c r="I494" s="633">
        <v>45147</v>
      </c>
      <c r="J494" s="627"/>
    </row>
    <row r="495" spans="1:10" ht="44.25" customHeight="1" x14ac:dyDescent="0.2">
      <c r="A495" s="657" t="s">
        <v>1610</v>
      </c>
      <c r="B495" s="627" t="s">
        <v>344</v>
      </c>
      <c r="C495" s="627" t="s">
        <v>360</v>
      </c>
      <c r="D495" s="627" t="s">
        <v>1611</v>
      </c>
      <c r="E495" s="628">
        <v>6399918.7199999997</v>
      </c>
      <c r="F495" s="627" t="s">
        <v>1612</v>
      </c>
      <c r="G495" s="627" t="s">
        <v>378</v>
      </c>
      <c r="H495" s="651">
        <v>44025</v>
      </c>
      <c r="I495" s="633">
        <v>45275</v>
      </c>
      <c r="J495" s="627"/>
    </row>
    <row r="496" spans="1:10" ht="44.25" customHeight="1" x14ac:dyDescent="0.2">
      <c r="A496" s="657" t="s">
        <v>1613</v>
      </c>
      <c r="B496" s="627" t="s">
        <v>344</v>
      </c>
      <c r="C496" s="627" t="s">
        <v>360</v>
      </c>
      <c r="D496" s="627" t="s">
        <v>1614</v>
      </c>
      <c r="E496" s="628">
        <v>5270123.67</v>
      </c>
      <c r="F496" s="627" t="s">
        <v>1607</v>
      </c>
      <c r="G496" s="627" t="s">
        <v>378</v>
      </c>
      <c r="H496" s="651">
        <v>43868</v>
      </c>
      <c r="I496" s="633">
        <v>44970</v>
      </c>
      <c r="J496" s="627"/>
    </row>
    <row r="497" spans="1:10" ht="44.25" customHeight="1" x14ac:dyDescent="0.2">
      <c r="A497" s="657" t="s">
        <v>1615</v>
      </c>
      <c r="B497" s="627" t="s">
        <v>344</v>
      </c>
      <c r="C497" s="627" t="s">
        <v>360</v>
      </c>
      <c r="D497" s="627" t="s">
        <v>1616</v>
      </c>
      <c r="E497" s="628">
        <v>4956921.76</v>
      </c>
      <c r="F497" s="627" t="s">
        <v>1617</v>
      </c>
      <c r="G497" s="627" t="s">
        <v>378</v>
      </c>
      <c r="H497" s="651">
        <v>44057</v>
      </c>
      <c r="I497" s="633">
        <v>45260</v>
      </c>
      <c r="J497" s="627"/>
    </row>
    <row r="498" spans="1:10" ht="33.75" customHeight="1" x14ac:dyDescent="0.2">
      <c r="A498" s="657" t="s">
        <v>1618</v>
      </c>
      <c r="B498" s="627" t="s">
        <v>344</v>
      </c>
      <c r="C498" s="627" t="s">
        <v>360</v>
      </c>
      <c r="D498" s="627" t="s">
        <v>1619</v>
      </c>
      <c r="E498" s="628">
        <v>4555563.2</v>
      </c>
      <c r="F498" s="627" t="s">
        <v>1620</v>
      </c>
      <c r="G498" s="627" t="s">
        <v>378</v>
      </c>
      <c r="H498" s="651">
        <v>43882</v>
      </c>
      <c r="I498" s="633">
        <v>44990</v>
      </c>
      <c r="J498" s="627"/>
    </row>
    <row r="499" spans="1:10" ht="30" customHeight="1" x14ac:dyDescent="0.2">
      <c r="A499" s="657" t="s">
        <v>1621</v>
      </c>
      <c r="B499" s="627" t="s">
        <v>328</v>
      </c>
      <c r="C499" s="627" t="s">
        <v>360</v>
      </c>
      <c r="D499" s="627" t="s">
        <v>1622</v>
      </c>
      <c r="E499" s="628">
        <v>4526918.4000000004</v>
      </c>
      <c r="F499" s="627" t="s">
        <v>1623</v>
      </c>
      <c r="G499" s="627" t="s">
        <v>378</v>
      </c>
      <c r="H499" s="651">
        <v>43865</v>
      </c>
      <c r="I499" s="633">
        <v>44606</v>
      </c>
      <c r="J499" s="627"/>
    </row>
    <row r="500" spans="1:10" ht="34.5" customHeight="1" x14ac:dyDescent="0.2">
      <c r="A500" s="657" t="s">
        <v>1624</v>
      </c>
      <c r="B500" s="627" t="s">
        <v>1112</v>
      </c>
      <c r="C500" s="627" t="s">
        <v>360</v>
      </c>
      <c r="D500" s="627" t="s">
        <v>1625</v>
      </c>
      <c r="E500" s="628">
        <v>4121336</v>
      </c>
      <c r="F500" s="627" t="s">
        <v>1626</v>
      </c>
      <c r="G500" s="627" t="s">
        <v>378</v>
      </c>
      <c r="H500" s="651">
        <v>44083</v>
      </c>
      <c r="I500" s="633">
        <v>44763</v>
      </c>
      <c r="J500" s="627"/>
    </row>
    <row r="501" spans="1:10" ht="46.5" customHeight="1" x14ac:dyDescent="0.2">
      <c r="A501" s="657" t="s">
        <v>1627</v>
      </c>
      <c r="B501" s="627" t="s">
        <v>344</v>
      </c>
      <c r="C501" s="627" t="s">
        <v>360</v>
      </c>
      <c r="D501" s="627" t="s">
        <v>1628</v>
      </c>
      <c r="E501" s="628">
        <v>3703110.72</v>
      </c>
      <c r="F501" s="627" t="s">
        <v>1629</v>
      </c>
      <c r="G501" s="627" t="s">
        <v>378</v>
      </c>
      <c r="H501" s="651">
        <v>44048</v>
      </c>
      <c r="I501" s="633">
        <v>44258</v>
      </c>
      <c r="J501" s="627"/>
    </row>
    <row r="502" spans="1:10" ht="36" x14ac:dyDescent="0.2">
      <c r="A502" s="657" t="s">
        <v>1630</v>
      </c>
      <c r="B502" s="627" t="s">
        <v>527</v>
      </c>
      <c r="C502" s="627" t="s">
        <v>526</v>
      </c>
      <c r="D502" s="627" t="s">
        <v>1631</v>
      </c>
      <c r="E502" s="628">
        <v>3597290</v>
      </c>
      <c r="F502" s="627" t="s">
        <v>1632</v>
      </c>
      <c r="G502" s="627" t="s">
        <v>378</v>
      </c>
      <c r="H502" s="651">
        <v>44032</v>
      </c>
      <c r="I502" s="633">
        <v>44232</v>
      </c>
      <c r="J502" s="627"/>
    </row>
    <row r="503" spans="1:10" ht="60" x14ac:dyDescent="0.2">
      <c r="A503" s="657" t="s">
        <v>1633</v>
      </c>
      <c r="B503" s="627" t="s">
        <v>527</v>
      </c>
      <c r="C503" s="627" t="s">
        <v>526</v>
      </c>
      <c r="D503" s="627" t="s">
        <v>1634</v>
      </c>
      <c r="E503" s="628">
        <v>3278157</v>
      </c>
      <c r="F503" s="627" t="s">
        <v>1635</v>
      </c>
      <c r="G503" s="627" t="s">
        <v>378</v>
      </c>
      <c r="H503" s="651">
        <v>43942</v>
      </c>
      <c r="I503" s="633">
        <v>43974</v>
      </c>
      <c r="J503" s="627"/>
    </row>
    <row r="504" spans="1:10" ht="36" x14ac:dyDescent="0.2">
      <c r="A504" s="657" t="s">
        <v>1636</v>
      </c>
      <c r="B504" s="627" t="s">
        <v>344</v>
      </c>
      <c r="C504" s="627" t="s">
        <v>360</v>
      </c>
      <c r="D504" s="627" t="s">
        <v>1637</v>
      </c>
      <c r="E504" s="628">
        <v>3182045.89</v>
      </c>
      <c r="F504" s="627" t="s">
        <v>1638</v>
      </c>
      <c r="G504" s="627" t="s">
        <v>378</v>
      </c>
      <c r="H504" s="651">
        <v>43861</v>
      </c>
      <c r="I504" s="633">
        <v>44966</v>
      </c>
      <c r="J504" s="627"/>
    </row>
    <row r="505" spans="1:10" ht="48" customHeight="1" x14ac:dyDescent="0.2">
      <c r="A505" s="657" t="s">
        <v>1639</v>
      </c>
      <c r="B505" s="627" t="s">
        <v>344</v>
      </c>
      <c r="C505" s="627" t="s">
        <v>360</v>
      </c>
      <c r="D505" s="627" t="s">
        <v>1640</v>
      </c>
      <c r="E505" s="628">
        <v>2997290.52</v>
      </c>
      <c r="F505" s="627" t="s">
        <v>1096</v>
      </c>
      <c r="G505" s="627" t="s">
        <v>378</v>
      </c>
      <c r="H505" s="651">
        <v>43872</v>
      </c>
      <c r="I505" s="633">
        <v>45026</v>
      </c>
      <c r="J505" s="627"/>
    </row>
    <row r="506" spans="1:10" ht="39" customHeight="1" x14ac:dyDescent="0.2">
      <c r="A506" s="657" t="s">
        <v>1641</v>
      </c>
      <c r="B506" s="627" t="s">
        <v>344</v>
      </c>
      <c r="C506" s="627" t="s">
        <v>360</v>
      </c>
      <c r="D506" s="627" t="s">
        <v>1642</v>
      </c>
      <c r="E506" s="628">
        <v>2672669.77</v>
      </c>
      <c r="F506" s="627" t="s">
        <v>1643</v>
      </c>
      <c r="G506" s="627" t="s">
        <v>378</v>
      </c>
      <c r="H506" s="651">
        <v>44074</v>
      </c>
      <c r="I506" s="633">
        <v>45199</v>
      </c>
      <c r="J506" s="627"/>
    </row>
    <row r="507" spans="1:10" ht="39.75" customHeight="1" x14ac:dyDescent="0.2">
      <c r="A507" s="657" t="s">
        <v>1608</v>
      </c>
      <c r="B507" s="627" t="s">
        <v>344</v>
      </c>
      <c r="C507" s="627" t="s">
        <v>360</v>
      </c>
      <c r="D507" s="627" t="s">
        <v>1644</v>
      </c>
      <c r="E507" s="628">
        <v>2581819.56</v>
      </c>
      <c r="F507" s="627" t="s">
        <v>1612</v>
      </c>
      <c r="G507" s="627" t="s">
        <v>378</v>
      </c>
      <c r="H507" s="651">
        <v>44025</v>
      </c>
      <c r="I507" s="633">
        <v>45161</v>
      </c>
      <c r="J507" s="627"/>
    </row>
    <row r="508" spans="1:10" ht="36" x14ac:dyDescent="0.2">
      <c r="A508" s="657" t="s">
        <v>1645</v>
      </c>
      <c r="B508" s="627" t="s">
        <v>344</v>
      </c>
      <c r="C508" s="627" t="s">
        <v>360</v>
      </c>
      <c r="D508" s="627" t="s">
        <v>1646</v>
      </c>
      <c r="E508" s="628">
        <v>2155725.12</v>
      </c>
      <c r="F508" s="627" t="s">
        <v>1647</v>
      </c>
      <c r="G508" s="627" t="s">
        <v>378</v>
      </c>
      <c r="H508" s="651">
        <v>43903</v>
      </c>
      <c r="I508" s="633">
        <v>44388</v>
      </c>
      <c r="J508" s="627"/>
    </row>
    <row r="509" spans="1:10" ht="36" x14ac:dyDescent="0.2">
      <c r="A509" s="657" t="s">
        <v>1648</v>
      </c>
      <c r="B509" s="627" t="s">
        <v>328</v>
      </c>
      <c r="C509" s="627" t="s">
        <v>526</v>
      </c>
      <c r="D509" s="627" t="s">
        <v>1649</v>
      </c>
      <c r="E509" s="628">
        <v>2147952</v>
      </c>
      <c r="F509" s="627" t="s">
        <v>1650</v>
      </c>
      <c r="G509" s="627" t="s">
        <v>378</v>
      </c>
      <c r="H509" s="651">
        <v>43879</v>
      </c>
      <c r="I509" s="633">
        <v>44187</v>
      </c>
      <c r="J509" s="627"/>
    </row>
    <row r="510" spans="1:10" ht="60" x14ac:dyDescent="0.2">
      <c r="A510" s="657" t="s">
        <v>1651</v>
      </c>
      <c r="B510" s="627" t="s">
        <v>1652</v>
      </c>
      <c r="C510" s="627" t="s">
        <v>526</v>
      </c>
      <c r="D510" s="627" t="s">
        <v>1653</v>
      </c>
      <c r="E510" s="628">
        <v>78900</v>
      </c>
      <c r="F510" s="627" t="s">
        <v>1654</v>
      </c>
      <c r="G510" s="627" t="s">
        <v>1115</v>
      </c>
      <c r="H510" s="651">
        <v>44008</v>
      </c>
      <c r="I510" s="633">
        <v>44036</v>
      </c>
      <c r="J510" s="738"/>
    </row>
    <row r="511" spans="1:10" ht="48" x14ac:dyDescent="0.2">
      <c r="A511" s="657" t="s">
        <v>1655</v>
      </c>
      <c r="B511" s="627" t="s">
        <v>345</v>
      </c>
      <c r="C511" s="627" t="s">
        <v>528</v>
      </c>
      <c r="D511" s="627" t="s">
        <v>1656</v>
      </c>
      <c r="E511" s="628">
        <v>647776.39</v>
      </c>
      <c r="F511" s="627"/>
      <c r="G511" s="627" t="s">
        <v>1657</v>
      </c>
      <c r="H511" s="651"/>
      <c r="I511" s="633"/>
      <c r="J511" s="738"/>
    </row>
    <row r="512" spans="1:10" ht="97.5" customHeight="1" x14ac:dyDescent="0.2">
      <c r="A512" s="657" t="s">
        <v>1658</v>
      </c>
      <c r="B512" s="627" t="s">
        <v>345</v>
      </c>
      <c r="C512" s="627" t="s">
        <v>327</v>
      </c>
      <c r="D512" s="627" t="s">
        <v>1659</v>
      </c>
      <c r="E512" s="628">
        <v>1107152</v>
      </c>
      <c r="F512" s="627"/>
      <c r="G512" s="627" t="s">
        <v>1660</v>
      </c>
      <c r="H512" s="651"/>
      <c r="I512" s="633"/>
      <c r="J512" s="738"/>
    </row>
    <row r="513" spans="1:10" ht="99.75" customHeight="1" x14ac:dyDescent="0.2">
      <c r="A513" s="657" t="s">
        <v>1661</v>
      </c>
      <c r="B513" s="627" t="s">
        <v>345</v>
      </c>
      <c r="C513" s="627" t="s">
        <v>327</v>
      </c>
      <c r="D513" s="627" t="s">
        <v>1662</v>
      </c>
      <c r="E513" s="628">
        <v>434088.37</v>
      </c>
      <c r="F513" s="627"/>
      <c r="G513" s="627" t="s">
        <v>1663</v>
      </c>
      <c r="H513" s="651"/>
      <c r="I513" s="633"/>
      <c r="J513" s="738"/>
    </row>
    <row r="514" spans="1:10" ht="90" customHeight="1" x14ac:dyDescent="0.2">
      <c r="A514" s="657" t="s">
        <v>1664</v>
      </c>
      <c r="B514" s="627" t="s">
        <v>345</v>
      </c>
      <c r="C514" s="627" t="s">
        <v>327</v>
      </c>
      <c r="D514" s="627" t="s">
        <v>1665</v>
      </c>
      <c r="E514" s="628">
        <v>3327057.17</v>
      </c>
      <c r="F514" s="627"/>
      <c r="G514" s="627" t="s">
        <v>1660</v>
      </c>
      <c r="H514" s="651"/>
      <c r="I514" s="633"/>
      <c r="J514" s="738"/>
    </row>
    <row r="515" spans="1:10" ht="84" x14ac:dyDescent="0.2">
      <c r="A515" s="657" t="s">
        <v>1666</v>
      </c>
      <c r="B515" s="627" t="s">
        <v>345</v>
      </c>
      <c r="C515" s="627" t="s">
        <v>327</v>
      </c>
      <c r="D515" s="627" t="s">
        <v>1667</v>
      </c>
      <c r="E515" s="628">
        <v>1208917.3799999999</v>
      </c>
      <c r="F515" s="627"/>
      <c r="G515" s="627" t="s">
        <v>1668</v>
      </c>
      <c r="H515" s="651"/>
      <c r="I515" s="633"/>
      <c r="J515" s="738"/>
    </row>
    <row r="516" spans="1:10" ht="48" x14ac:dyDescent="0.2">
      <c r="A516" s="657" t="s">
        <v>1669</v>
      </c>
      <c r="B516" s="627" t="s">
        <v>1652</v>
      </c>
      <c r="C516" s="627" t="s">
        <v>528</v>
      </c>
      <c r="D516" s="627" t="s">
        <v>1659</v>
      </c>
      <c r="E516" s="628">
        <v>211271.63</v>
      </c>
      <c r="F516" s="627"/>
      <c r="G516" s="627" t="s">
        <v>1660</v>
      </c>
      <c r="H516" s="651"/>
      <c r="I516" s="633"/>
      <c r="J516" s="738"/>
    </row>
    <row r="517" spans="1:10" ht="72" x14ac:dyDescent="0.2">
      <c r="A517" s="657" t="s">
        <v>1670</v>
      </c>
      <c r="B517" s="627" t="s">
        <v>345</v>
      </c>
      <c r="C517" s="627" t="s">
        <v>327</v>
      </c>
      <c r="D517" s="627" t="s">
        <v>1671</v>
      </c>
      <c r="E517" s="628">
        <v>774192.34</v>
      </c>
      <c r="F517" s="627"/>
      <c r="G517" s="627" t="s">
        <v>1668</v>
      </c>
      <c r="H517" s="651"/>
      <c r="I517" s="633"/>
      <c r="J517" s="738"/>
    </row>
    <row r="518" spans="1:10" ht="30" customHeight="1" x14ac:dyDescent="0.2">
      <c r="A518" s="657" t="s">
        <v>361</v>
      </c>
      <c r="B518" s="627" t="s">
        <v>337</v>
      </c>
      <c r="C518" s="627" t="s">
        <v>387</v>
      </c>
      <c r="D518" s="627"/>
      <c r="E518" s="628">
        <v>2282000</v>
      </c>
      <c r="F518" s="627"/>
      <c r="G518" s="627" t="s">
        <v>1672</v>
      </c>
      <c r="H518" s="651">
        <v>44091</v>
      </c>
      <c r="I518" s="633" t="s">
        <v>1137</v>
      </c>
      <c r="J518" s="738"/>
    </row>
    <row r="519" spans="1:10" ht="43.5" customHeight="1" x14ac:dyDescent="0.2">
      <c r="A519" s="657" t="s">
        <v>1673</v>
      </c>
      <c r="B519" s="627" t="s">
        <v>345</v>
      </c>
      <c r="C519" s="627" t="s">
        <v>360</v>
      </c>
      <c r="D519" s="627" t="s">
        <v>1674</v>
      </c>
      <c r="E519" s="628">
        <v>1299999.96</v>
      </c>
      <c r="F519" s="627" t="s">
        <v>540</v>
      </c>
      <c r="G519" s="627" t="s">
        <v>1133</v>
      </c>
      <c r="H519" s="651">
        <v>44008</v>
      </c>
      <c r="I519" s="633" t="s">
        <v>1137</v>
      </c>
      <c r="J519" s="738"/>
    </row>
    <row r="520" spans="1:10" ht="29.25" customHeight="1" x14ac:dyDescent="0.2">
      <c r="A520" s="657" t="s">
        <v>1675</v>
      </c>
      <c r="B520" s="627" t="s">
        <v>345</v>
      </c>
      <c r="C520" s="627" t="s">
        <v>360</v>
      </c>
      <c r="D520" s="627" t="s">
        <v>1676</v>
      </c>
      <c r="E520" s="628">
        <v>8979652.5</v>
      </c>
      <c r="F520" s="627"/>
      <c r="G520" s="627" t="s">
        <v>1677</v>
      </c>
      <c r="H520" s="651"/>
      <c r="I520" s="633"/>
      <c r="J520" s="738"/>
    </row>
    <row r="521" spans="1:10" ht="48" x14ac:dyDescent="0.2">
      <c r="A521" s="657" t="s">
        <v>1678</v>
      </c>
      <c r="B521" s="627" t="s">
        <v>362</v>
      </c>
      <c r="C521" s="627" t="s">
        <v>360</v>
      </c>
      <c r="D521" s="627" t="s">
        <v>1679</v>
      </c>
      <c r="E521" s="628">
        <v>74890</v>
      </c>
      <c r="F521" s="627" t="s">
        <v>1680</v>
      </c>
      <c r="G521" s="627" t="s">
        <v>1133</v>
      </c>
      <c r="H521" s="651">
        <v>43881</v>
      </c>
      <c r="I521" s="633" t="s">
        <v>1137</v>
      </c>
      <c r="J521" s="738"/>
    </row>
    <row r="522" spans="1:10" ht="24" x14ac:dyDescent="0.2">
      <c r="A522" s="657" t="s">
        <v>1681</v>
      </c>
      <c r="B522" s="627" t="s">
        <v>362</v>
      </c>
      <c r="C522" s="627" t="s">
        <v>360</v>
      </c>
      <c r="D522" s="627" t="s">
        <v>1682</v>
      </c>
      <c r="E522" s="628">
        <v>72965.759999999995</v>
      </c>
      <c r="F522" s="627" t="s">
        <v>1545</v>
      </c>
      <c r="G522" s="627" t="s">
        <v>1133</v>
      </c>
      <c r="H522" s="651">
        <v>44019</v>
      </c>
      <c r="I522" s="633" t="s">
        <v>1137</v>
      </c>
      <c r="J522" s="738"/>
    </row>
    <row r="523" spans="1:10" ht="24" x14ac:dyDescent="0.2">
      <c r="A523" s="657" t="s">
        <v>1683</v>
      </c>
      <c r="B523" s="627" t="s">
        <v>362</v>
      </c>
      <c r="C523" s="627" t="s">
        <v>360</v>
      </c>
      <c r="D523" s="627" t="s">
        <v>1684</v>
      </c>
      <c r="E523" s="628">
        <v>71280</v>
      </c>
      <c r="F523" s="627" t="s">
        <v>1685</v>
      </c>
      <c r="G523" s="627" t="s">
        <v>1133</v>
      </c>
      <c r="H523" s="651"/>
      <c r="I523" s="633"/>
      <c r="J523" s="738"/>
    </row>
    <row r="524" spans="1:10" ht="36" x14ac:dyDescent="0.2">
      <c r="A524" s="657" t="s">
        <v>1686</v>
      </c>
      <c r="B524" s="627" t="s">
        <v>362</v>
      </c>
      <c r="C524" s="627" t="s">
        <v>360</v>
      </c>
      <c r="D524" s="627" t="s">
        <v>1687</v>
      </c>
      <c r="E524" s="628">
        <v>369000</v>
      </c>
      <c r="F524" s="627" t="s">
        <v>540</v>
      </c>
      <c r="G524" s="627" t="s">
        <v>1133</v>
      </c>
      <c r="H524" s="651"/>
      <c r="I524" s="633"/>
      <c r="J524" s="738"/>
    </row>
    <row r="525" spans="1:10" ht="36" x14ac:dyDescent="0.2">
      <c r="A525" s="657" t="s">
        <v>1688</v>
      </c>
      <c r="B525" s="627" t="s">
        <v>362</v>
      </c>
      <c r="C525" s="627" t="s">
        <v>360</v>
      </c>
      <c r="D525" s="627" t="s">
        <v>1689</v>
      </c>
      <c r="E525" s="628">
        <v>180000</v>
      </c>
      <c r="F525" s="627" t="s">
        <v>1690</v>
      </c>
      <c r="G525" s="627" t="s">
        <v>1133</v>
      </c>
      <c r="H525" s="651"/>
      <c r="I525" s="633"/>
      <c r="J525" s="738"/>
    </row>
    <row r="526" spans="1:10" ht="37.5" customHeight="1" x14ac:dyDescent="0.2">
      <c r="A526" s="657" t="s">
        <v>1691</v>
      </c>
      <c r="B526" s="627" t="s">
        <v>362</v>
      </c>
      <c r="C526" s="627" t="s">
        <v>360</v>
      </c>
      <c r="D526" s="627" t="s">
        <v>1692</v>
      </c>
      <c r="E526" s="628">
        <v>191520</v>
      </c>
      <c r="F526" s="627" t="s">
        <v>1693</v>
      </c>
      <c r="G526" s="627" t="s">
        <v>1133</v>
      </c>
      <c r="H526" s="651"/>
      <c r="I526" s="633"/>
      <c r="J526" s="738"/>
    </row>
    <row r="527" spans="1:10" ht="36" x14ac:dyDescent="0.2">
      <c r="A527" s="657" t="s">
        <v>1694</v>
      </c>
      <c r="B527" s="627" t="s">
        <v>362</v>
      </c>
      <c r="C527" s="627" t="s">
        <v>360</v>
      </c>
      <c r="D527" s="627" t="s">
        <v>1695</v>
      </c>
      <c r="E527" s="628">
        <v>196800</v>
      </c>
      <c r="F527" s="627" t="s">
        <v>1696</v>
      </c>
      <c r="G527" s="627" t="s">
        <v>1133</v>
      </c>
      <c r="H527" s="651"/>
      <c r="I527" s="633"/>
      <c r="J527" s="738"/>
    </row>
    <row r="528" spans="1:10" ht="48" x14ac:dyDescent="0.2">
      <c r="A528" s="657" t="s">
        <v>1697</v>
      </c>
      <c r="B528" s="627" t="s">
        <v>344</v>
      </c>
      <c r="C528" s="627"/>
      <c r="D528" s="627" t="s">
        <v>1698</v>
      </c>
      <c r="E528" s="628">
        <v>1440000</v>
      </c>
      <c r="F528" s="627" t="s">
        <v>1699</v>
      </c>
      <c r="G528" s="627" t="s">
        <v>349</v>
      </c>
      <c r="H528" s="651">
        <v>43888</v>
      </c>
      <c r="I528" s="633" t="s">
        <v>342</v>
      </c>
      <c r="J528" s="738"/>
    </row>
    <row r="529" spans="1:10" ht="24" x14ac:dyDescent="0.2">
      <c r="A529" s="657" t="s">
        <v>582</v>
      </c>
      <c r="B529" s="627" t="s">
        <v>350</v>
      </c>
      <c r="C529" s="627"/>
      <c r="D529" s="627" t="s">
        <v>1700</v>
      </c>
      <c r="E529" s="628">
        <v>1556640</v>
      </c>
      <c r="F529" s="627" t="s">
        <v>1701</v>
      </c>
      <c r="G529" s="627" t="s">
        <v>349</v>
      </c>
      <c r="H529" s="651">
        <v>43851</v>
      </c>
      <c r="I529" s="633" t="s">
        <v>342</v>
      </c>
      <c r="J529" s="738"/>
    </row>
    <row r="530" spans="1:10" ht="48" x14ac:dyDescent="0.2">
      <c r="A530" s="657" t="s">
        <v>583</v>
      </c>
      <c r="B530" s="627" t="s">
        <v>584</v>
      </c>
      <c r="C530" s="627" t="s">
        <v>306</v>
      </c>
      <c r="D530" s="627" t="s">
        <v>1702</v>
      </c>
      <c r="E530" s="628">
        <v>2509142.2000000002</v>
      </c>
      <c r="F530" s="627" t="s">
        <v>1703</v>
      </c>
      <c r="G530" s="627" t="s">
        <v>349</v>
      </c>
      <c r="H530" s="651">
        <v>43893</v>
      </c>
      <c r="I530" s="633" t="s">
        <v>342</v>
      </c>
      <c r="J530" s="738"/>
    </row>
    <row r="531" spans="1:10" ht="24" x14ac:dyDescent="0.2">
      <c r="A531" s="657" t="s">
        <v>1704</v>
      </c>
      <c r="B531" s="627" t="s">
        <v>350</v>
      </c>
      <c r="C531" s="627"/>
      <c r="D531" s="627" t="s">
        <v>1705</v>
      </c>
      <c r="E531" s="628">
        <v>2570400</v>
      </c>
      <c r="F531" s="627" t="s">
        <v>1706</v>
      </c>
      <c r="G531" s="627" t="s">
        <v>349</v>
      </c>
      <c r="H531" s="651">
        <v>43836</v>
      </c>
      <c r="I531" s="633" t="s">
        <v>342</v>
      </c>
      <c r="J531" s="738"/>
    </row>
    <row r="532" spans="1:10" ht="84" x14ac:dyDescent="0.2">
      <c r="A532" s="657" t="s">
        <v>1707</v>
      </c>
      <c r="B532" s="627" t="s">
        <v>344</v>
      </c>
      <c r="C532" s="627" t="s">
        <v>306</v>
      </c>
      <c r="D532" s="627" t="s">
        <v>1708</v>
      </c>
      <c r="E532" s="628">
        <v>5400914.3600000003</v>
      </c>
      <c r="F532" s="627" t="s">
        <v>1709</v>
      </c>
      <c r="G532" s="627" t="s">
        <v>349</v>
      </c>
      <c r="H532" s="651">
        <v>43873</v>
      </c>
      <c r="I532" s="633" t="s">
        <v>342</v>
      </c>
      <c r="J532" s="738"/>
    </row>
    <row r="533" spans="1:10" ht="36" x14ac:dyDescent="0.2">
      <c r="A533" s="657" t="s">
        <v>1710</v>
      </c>
      <c r="B533" s="627" t="s">
        <v>345</v>
      </c>
      <c r="C533" s="627" t="s">
        <v>306</v>
      </c>
      <c r="D533" s="627" t="s">
        <v>1711</v>
      </c>
      <c r="E533" s="628">
        <v>10774179.41</v>
      </c>
      <c r="F533" s="627" t="s">
        <v>1712</v>
      </c>
      <c r="G533" s="627" t="s">
        <v>349</v>
      </c>
      <c r="H533" s="651">
        <v>43906</v>
      </c>
      <c r="I533" s="633" t="s">
        <v>342</v>
      </c>
      <c r="J533" s="738"/>
    </row>
    <row r="534" spans="1:10" ht="81.75" customHeight="1" x14ac:dyDescent="0.2">
      <c r="A534" s="657" t="s">
        <v>1713</v>
      </c>
      <c r="B534" s="627" t="s">
        <v>344</v>
      </c>
      <c r="C534" s="627" t="s">
        <v>306</v>
      </c>
      <c r="D534" s="627" t="s">
        <v>1714</v>
      </c>
      <c r="E534" s="628">
        <v>12711060.93</v>
      </c>
      <c r="F534" s="627" t="s">
        <v>1715</v>
      </c>
      <c r="G534" s="627" t="s">
        <v>349</v>
      </c>
      <c r="H534" s="651">
        <v>43872</v>
      </c>
      <c r="I534" s="633" t="s">
        <v>342</v>
      </c>
      <c r="J534" s="738"/>
    </row>
    <row r="535" spans="1:10" ht="24" x14ac:dyDescent="0.2">
      <c r="A535" s="657" t="s">
        <v>354</v>
      </c>
      <c r="B535" s="627" t="s">
        <v>353</v>
      </c>
      <c r="C535" s="627"/>
      <c r="D535" s="627" t="s">
        <v>1716</v>
      </c>
      <c r="E535" s="628">
        <v>16265474.859999999</v>
      </c>
      <c r="F535" s="627" t="s">
        <v>352</v>
      </c>
      <c r="G535" s="627" t="s">
        <v>349</v>
      </c>
      <c r="H535" s="651">
        <v>44069</v>
      </c>
      <c r="I535" s="633" t="s">
        <v>342</v>
      </c>
      <c r="J535" s="738"/>
    </row>
    <row r="536" spans="1:10" ht="36" x14ac:dyDescent="0.2">
      <c r="A536" s="657" t="s">
        <v>1717</v>
      </c>
      <c r="B536" s="627" t="s">
        <v>328</v>
      </c>
      <c r="C536" s="627" t="s">
        <v>329</v>
      </c>
      <c r="D536" s="627" t="s">
        <v>1718</v>
      </c>
      <c r="E536" s="628">
        <v>43779</v>
      </c>
      <c r="F536" s="627" t="s">
        <v>1719</v>
      </c>
      <c r="G536" s="627" t="s">
        <v>334</v>
      </c>
      <c r="H536" s="651">
        <v>43901</v>
      </c>
      <c r="I536" s="633" t="s">
        <v>333</v>
      </c>
      <c r="J536" s="738"/>
    </row>
    <row r="537" spans="1:10" ht="24" x14ac:dyDescent="0.2">
      <c r="A537" s="657" t="s">
        <v>1720</v>
      </c>
      <c r="B537" s="627" t="s">
        <v>328</v>
      </c>
      <c r="C537" s="627" t="s">
        <v>329</v>
      </c>
      <c r="D537" s="627" t="s">
        <v>1721</v>
      </c>
      <c r="E537" s="628">
        <v>47858.8</v>
      </c>
      <c r="F537" s="627" t="s">
        <v>565</v>
      </c>
      <c r="G537" s="627" t="s">
        <v>334</v>
      </c>
      <c r="H537" s="651">
        <v>44035</v>
      </c>
      <c r="I537" s="633" t="s">
        <v>333</v>
      </c>
      <c r="J537" s="655"/>
    </row>
    <row r="538" spans="1:10" ht="48" x14ac:dyDescent="0.2">
      <c r="A538" s="657" t="s">
        <v>1722</v>
      </c>
      <c r="B538" s="627" t="s">
        <v>328</v>
      </c>
      <c r="C538" s="627" t="s">
        <v>327</v>
      </c>
      <c r="D538" s="627" t="s">
        <v>1723</v>
      </c>
      <c r="E538" s="628">
        <v>59532</v>
      </c>
      <c r="F538" s="627" t="s">
        <v>1724</v>
      </c>
      <c r="G538" s="627" t="s">
        <v>334</v>
      </c>
      <c r="H538" s="651">
        <v>44061</v>
      </c>
      <c r="I538" s="633" t="s">
        <v>333</v>
      </c>
      <c r="J538" s="656"/>
    </row>
    <row r="539" spans="1:10" ht="48" x14ac:dyDescent="0.2">
      <c r="A539" s="657" t="s">
        <v>1725</v>
      </c>
      <c r="B539" s="627" t="s">
        <v>328</v>
      </c>
      <c r="C539" s="627" t="s">
        <v>327</v>
      </c>
      <c r="D539" s="627" t="s">
        <v>1726</v>
      </c>
      <c r="E539" s="628">
        <v>122263.78</v>
      </c>
      <c r="F539" s="627" t="s">
        <v>1727</v>
      </c>
      <c r="G539" s="627" t="s">
        <v>334</v>
      </c>
      <c r="H539" s="651">
        <v>44075</v>
      </c>
      <c r="I539" s="633">
        <v>44129</v>
      </c>
      <c r="J539" s="656"/>
    </row>
    <row r="540" spans="1:10" ht="70.5" customHeight="1" x14ac:dyDescent="0.2">
      <c r="A540" s="657" t="s">
        <v>1728</v>
      </c>
      <c r="B540" s="627" t="s">
        <v>328</v>
      </c>
      <c r="C540" s="627" t="s">
        <v>327</v>
      </c>
      <c r="D540" s="627" t="s">
        <v>1729</v>
      </c>
      <c r="E540" s="628">
        <v>99600</v>
      </c>
      <c r="F540" s="627" t="s">
        <v>1730</v>
      </c>
      <c r="G540" s="627" t="s">
        <v>334</v>
      </c>
      <c r="H540" s="651">
        <v>44069</v>
      </c>
      <c r="I540" s="633" t="s">
        <v>333</v>
      </c>
      <c r="J540" s="656"/>
    </row>
    <row r="541" spans="1:10" ht="42" customHeight="1" x14ac:dyDescent="0.2">
      <c r="A541" s="657" t="s">
        <v>336</v>
      </c>
      <c r="B541" s="627" t="s">
        <v>328</v>
      </c>
      <c r="C541" s="627" t="s">
        <v>327</v>
      </c>
      <c r="D541" s="627" t="s">
        <v>1731</v>
      </c>
      <c r="E541" s="628">
        <v>231636</v>
      </c>
      <c r="F541" s="627" t="s">
        <v>396</v>
      </c>
      <c r="G541" s="627" t="s">
        <v>334</v>
      </c>
      <c r="H541" s="651">
        <v>44077</v>
      </c>
      <c r="I541" s="633" t="s">
        <v>333</v>
      </c>
      <c r="J541" s="656"/>
    </row>
    <row r="542" spans="1:10" ht="60" x14ac:dyDescent="0.2">
      <c r="A542" s="657" t="s">
        <v>1732</v>
      </c>
      <c r="B542" s="627" t="s">
        <v>328</v>
      </c>
      <c r="C542" s="627" t="s">
        <v>327</v>
      </c>
      <c r="D542" s="627" t="s">
        <v>1733</v>
      </c>
      <c r="E542" s="628">
        <v>142800</v>
      </c>
      <c r="F542" s="627" t="s">
        <v>568</v>
      </c>
      <c r="G542" s="627" t="s">
        <v>1734</v>
      </c>
      <c r="H542" s="651" t="s">
        <v>385</v>
      </c>
      <c r="I542" s="633" t="s">
        <v>333</v>
      </c>
      <c r="J542" s="656"/>
    </row>
    <row r="543" spans="1:10" ht="60" x14ac:dyDescent="0.2">
      <c r="A543" s="657" t="s">
        <v>1735</v>
      </c>
      <c r="B543" s="627" t="s">
        <v>328</v>
      </c>
      <c r="C543" s="627" t="s">
        <v>327</v>
      </c>
      <c r="D543" s="627" t="s">
        <v>1736</v>
      </c>
      <c r="E543" s="628">
        <v>237000</v>
      </c>
      <c r="F543" s="627" t="s">
        <v>1737</v>
      </c>
      <c r="G543" s="627" t="s">
        <v>1738</v>
      </c>
      <c r="H543" s="651" t="s">
        <v>385</v>
      </c>
      <c r="I543" s="633" t="s">
        <v>333</v>
      </c>
      <c r="J543" s="656"/>
    </row>
    <row r="544" spans="1:10" ht="108" x14ac:dyDescent="0.2">
      <c r="A544" s="657" t="s">
        <v>1739</v>
      </c>
      <c r="B544" s="627" t="s">
        <v>328</v>
      </c>
      <c r="C544" s="627" t="s">
        <v>327</v>
      </c>
      <c r="D544" s="627" t="s">
        <v>385</v>
      </c>
      <c r="E544" s="628">
        <v>144000</v>
      </c>
      <c r="F544" s="627" t="s">
        <v>385</v>
      </c>
      <c r="G544" s="627" t="s">
        <v>1740</v>
      </c>
      <c r="H544" s="651" t="s">
        <v>385</v>
      </c>
      <c r="I544" s="633" t="s">
        <v>333</v>
      </c>
      <c r="J544" s="656"/>
    </row>
    <row r="545" spans="1:10" ht="106.5" customHeight="1" x14ac:dyDescent="0.2">
      <c r="A545" s="657" t="s">
        <v>1741</v>
      </c>
      <c r="B545" s="627" t="s">
        <v>328</v>
      </c>
      <c r="C545" s="627" t="s">
        <v>327</v>
      </c>
      <c r="D545" s="627" t="s">
        <v>385</v>
      </c>
      <c r="E545" s="628">
        <v>144000</v>
      </c>
      <c r="F545" s="627" t="s">
        <v>385</v>
      </c>
      <c r="G545" s="627" t="s">
        <v>1740</v>
      </c>
      <c r="H545" s="651" t="s">
        <v>385</v>
      </c>
      <c r="I545" s="633" t="s">
        <v>333</v>
      </c>
      <c r="J545" s="656"/>
    </row>
    <row r="546" spans="1:10" ht="116.25" customHeight="1" x14ac:dyDescent="0.2">
      <c r="A546" s="657" t="s">
        <v>1742</v>
      </c>
      <c r="B546" s="627" t="s">
        <v>328</v>
      </c>
      <c r="C546" s="627" t="s">
        <v>327</v>
      </c>
      <c r="D546" s="627" t="s">
        <v>385</v>
      </c>
      <c r="E546" s="628">
        <v>144000</v>
      </c>
      <c r="F546" s="627" t="s">
        <v>385</v>
      </c>
      <c r="G546" s="627" t="s">
        <v>1740</v>
      </c>
      <c r="H546" s="651" t="s">
        <v>385</v>
      </c>
      <c r="I546" s="633" t="s">
        <v>333</v>
      </c>
      <c r="J546" s="656"/>
    </row>
    <row r="547" spans="1:10" ht="96" x14ac:dyDescent="0.2">
      <c r="A547" s="657" t="s">
        <v>1743</v>
      </c>
      <c r="B547" s="627" t="s">
        <v>328</v>
      </c>
      <c r="C547" s="627" t="s">
        <v>327</v>
      </c>
      <c r="D547" s="627" t="s">
        <v>385</v>
      </c>
      <c r="E547" s="628">
        <v>144000</v>
      </c>
      <c r="F547" s="627" t="s">
        <v>385</v>
      </c>
      <c r="G547" s="627" t="s">
        <v>1740</v>
      </c>
      <c r="H547" s="651" t="s">
        <v>385</v>
      </c>
      <c r="I547" s="633" t="s">
        <v>333</v>
      </c>
      <c r="J547" s="656"/>
    </row>
    <row r="548" spans="1:10" ht="118.5" customHeight="1" x14ac:dyDescent="0.2">
      <c r="A548" s="657" t="s">
        <v>1744</v>
      </c>
      <c r="B548" s="627" t="s">
        <v>328</v>
      </c>
      <c r="C548" s="627" t="s">
        <v>327</v>
      </c>
      <c r="D548" s="627" t="s">
        <v>385</v>
      </c>
      <c r="E548" s="628">
        <v>128000</v>
      </c>
      <c r="F548" s="627" t="s">
        <v>385</v>
      </c>
      <c r="G548" s="627" t="s">
        <v>1740</v>
      </c>
      <c r="H548" s="651" t="s">
        <v>385</v>
      </c>
      <c r="I548" s="633" t="s">
        <v>333</v>
      </c>
      <c r="J548" s="656"/>
    </row>
    <row r="549" spans="1:10" ht="120" x14ac:dyDescent="0.2">
      <c r="A549" s="657" t="s">
        <v>1745</v>
      </c>
      <c r="B549" s="627" t="s">
        <v>328</v>
      </c>
      <c r="C549" s="627" t="s">
        <v>327</v>
      </c>
      <c r="D549" s="627" t="s">
        <v>385</v>
      </c>
      <c r="E549" s="628">
        <v>128000</v>
      </c>
      <c r="F549" s="627" t="s">
        <v>385</v>
      </c>
      <c r="G549" s="627" t="s">
        <v>1740</v>
      </c>
      <c r="H549" s="651" t="s">
        <v>385</v>
      </c>
      <c r="I549" s="633" t="s">
        <v>333</v>
      </c>
      <c r="J549" s="656"/>
    </row>
    <row r="550" spans="1:10" ht="131.25" customHeight="1" x14ac:dyDescent="0.2">
      <c r="A550" s="657" t="s">
        <v>1746</v>
      </c>
      <c r="B550" s="627" t="s">
        <v>328</v>
      </c>
      <c r="C550" s="627" t="s">
        <v>327</v>
      </c>
      <c r="D550" s="627" t="s">
        <v>385</v>
      </c>
      <c r="E550" s="628">
        <v>128000</v>
      </c>
      <c r="F550" s="627" t="s">
        <v>385</v>
      </c>
      <c r="G550" s="627" t="s">
        <v>1740</v>
      </c>
      <c r="H550" s="651" t="s">
        <v>385</v>
      </c>
      <c r="I550" s="633" t="s">
        <v>333</v>
      </c>
      <c r="J550" s="656"/>
    </row>
    <row r="551" spans="1:10" ht="114.75" customHeight="1" x14ac:dyDescent="0.2">
      <c r="A551" s="657" t="s">
        <v>1747</v>
      </c>
      <c r="B551" s="627" t="s">
        <v>328</v>
      </c>
      <c r="C551" s="627" t="s">
        <v>327</v>
      </c>
      <c r="D551" s="627" t="s">
        <v>385</v>
      </c>
      <c r="E551" s="628">
        <v>128000</v>
      </c>
      <c r="F551" s="627" t="s">
        <v>385</v>
      </c>
      <c r="G551" s="627" t="s">
        <v>1740</v>
      </c>
      <c r="H551" s="651" t="s">
        <v>385</v>
      </c>
      <c r="I551" s="633" t="s">
        <v>333</v>
      </c>
      <c r="J551" s="656"/>
    </row>
    <row r="552" spans="1:10" ht="60" x14ac:dyDescent="0.2">
      <c r="A552" s="657" t="s">
        <v>1748</v>
      </c>
      <c r="B552" s="627" t="s">
        <v>328</v>
      </c>
      <c r="C552" s="627" t="s">
        <v>327</v>
      </c>
      <c r="D552" s="627" t="s">
        <v>385</v>
      </c>
      <c r="E552" s="628">
        <v>144000</v>
      </c>
      <c r="F552" s="627" t="s">
        <v>385</v>
      </c>
      <c r="G552" s="627" t="s">
        <v>1740</v>
      </c>
      <c r="H552" s="651" t="s">
        <v>385</v>
      </c>
      <c r="I552" s="633" t="s">
        <v>333</v>
      </c>
      <c r="J552" s="656"/>
    </row>
    <row r="553" spans="1:10" ht="67.5" customHeight="1" x14ac:dyDescent="0.2">
      <c r="A553" s="657" t="s">
        <v>1749</v>
      </c>
      <c r="B553" s="627" t="s">
        <v>328</v>
      </c>
      <c r="C553" s="627" t="s">
        <v>327</v>
      </c>
      <c r="D553" s="627" t="s">
        <v>385</v>
      </c>
      <c r="E553" s="628">
        <f>9000*12</f>
        <v>108000</v>
      </c>
      <c r="F553" s="627" t="s">
        <v>385</v>
      </c>
      <c r="G553" s="627" t="s">
        <v>1740</v>
      </c>
      <c r="H553" s="651" t="s">
        <v>385</v>
      </c>
      <c r="I553" s="633" t="s">
        <v>333</v>
      </c>
      <c r="J553" s="656"/>
    </row>
    <row r="554" spans="1:10" ht="67.5" customHeight="1" x14ac:dyDescent="0.2">
      <c r="A554" s="657" t="s">
        <v>1750</v>
      </c>
      <c r="B554" s="627" t="s">
        <v>328</v>
      </c>
      <c r="C554" s="627" t="s">
        <v>327</v>
      </c>
      <c r="D554" s="627" t="s">
        <v>385</v>
      </c>
      <c r="E554" s="628">
        <v>105000</v>
      </c>
      <c r="F554" s="627" t="s">
        <v>385</v>
      </c>
      <c r="G554" s="627" t="s">
        <v>1740</v>
      </c>
      <c r="H554" s="651" t="s">
        <v>385</v>
      </c>
      <c r="I554" s="633" t="s">
        <v>333</v>
      </c>
      <c r="J554" s="656"/>
    </row>
    <row r="555" spans="1:10" ht="60" x14ac:dyDescent="0.2">
      <c r="A555" s="657" t="s">
        <v>1751</v>
      </c>
      <c r="B555" s="627" t="s">
        <v>328</v>
      </c>
      <c r="C555" s="627" t="s">
        <v>327</v>
      </c>
      <c r="D555" s="627" t="s">
        <v>385</v>
      </c>
      <c r="E555" s="628">
        <f>9000*12</f>
        <v>108000</v>
      </c>
      <c r="F555" s="627" t="s">
        <v>385</v>
      </c>
      <c r="G555" s="627" t="s">
        <v>578</v>
      </c>
      <c r="H555" s="651" t="s">
        <v>385</v>
      </c>
      <c r="I555" s="633" t="s">
        <v>333</v>
      </c>
      <c r="J555" s="656"/>
    </row>
    <row r="556" spans="1:10" ht="30" customHeight="1" x14ac:dyDescent="0.2">
      <c r="A556" s="657" t="s">
        <v>1752</v>
      </c>
      <c r="B556" s="627" t="s">
        <v>328</v>
      </c>
      <c r="C556" s="627" t="s">
        <v>329</v>
      </c>
      <c r="D556" s="627" t="s">
        <v>385</v>
      </c>
      <c r="E556" s="628">
        <v>650000</v>
      </c>
      <c r="F556" s="627" t="s">
        <v>385</v>
      </c>
      <c r="G556" s="627" t="s">
        <v>578</v>
      </c>
      <c r="H556" s="651" t="s">
        <v>385</v>
      </c>
      <c r="I556" s="633" t="s">
        <v>333</v>
      </c>
      <c r="J556" s="656"/>
    </row>
    <row r="557" spans="1:10" x14ac:dyDescent="0.2">
      <c r="A557" s="739" t="s">
        <v>1753</v>
      </c>
      <c r="B557" s="1742"/>
      <c r="C557" s="1742"/>
      <c r="D557" s="1742"/>
      <c r="E557" s="1742"/>
      <c r="F557" s="1742"/>
      <c r="G557" s="1742"/>
      <c r="H557" s="1742"/>
      <c r="I557" s="1742"/>
      <c r="J557" s="1742"/>
    </row>
    <row r="558" spans="1:10" ht="44.25" customHeight="1" x14ac:dyDescent="0.2">
      <c r="A558" s="657" t="s">
        <v>409</v>
      </c>
      <c r="B558" s="627" t="s">
        <v>362</v>
      </c>
      <c r="C558" s="627" t="s">
        <v>400</v>
      </c>
      <c r="D558" s="627"/>
      <c r="E558" s="628">
        <v>174070.08</v>
      </c>
      <c r="F558" s="627"/>
      <c r="G558" s="627" t="s">
        <v>364</v>
      </c>
      <c r="H558" s="651"/>
      <c r="I558" s="633"/>
      <c r="J558" s="657"/>
    </row>
    <row r="559" spans="1:10" ht="44.25" customHeight="1" x14ac:dyDescent="0.2">
      <c r="A559" s="657" t="s">
        <v>408</v>
      </c>
      <c r="B559" s="627" t="s">
        <v>362</v>
      </c>
      <c r="C559" s="627" t="s">
        <v>400</v>
      </c>
      <c r="D559" s="627"/>
      <c r="E559" s="628">
        <v>123119.89</v>
      </c>
      <c r="F559" s="627"/>
      <c r="G559" s="627" t="s">
        <v>364</v>
      </c>
      <c r="H559" s="651"/>
      <c r="I559" s="633"/>
      <c r="J559" s="657"/>
    </row>
    <row r="560" spans="1:10" ht="44.25" customHeight="1" x14ac:dyDescent="0.2">
      <c r="A560" s="657" t="s">
        <v>420</v>
      </c>
      <c r="B560" s="627" t="s">
        <v>362</v>
      </c>
      <c r="C560" s="627" t="s">
        <v>400</v>
      </c>
      <c r="D560" s="627"/>
      <c r="E560" s="628">
        <v>159998.39999999999</v>
      </c>
      <c r="F560" s="627"/>
      <c r="G560" s="627" t="s">
        <v>364</v>
      </c>
      <c r="H560" s="651"/>
      <c r="I560" s="633"/>
      <c r="J560" s="657"/>
    </row>
    <row r="561" spans="1:10" ht="57.75" customHeight="1" x14ac:dyDescent="0.2">
      <c r="A561" s="657" t="s">
        <v>405</v>
      </c>
      <c r="B561" s="627" t="s">
        <v>345</v>
      </c>
      <c r="C561" s="627" t="s">
        <v>400</v>
      </c>
      <c r="D561" s="627"/>
      <c r="E561" s="628">
        <v>1105725</v>
      </c>
      <c r="F561" s="627"/>
      <c r="G561" s="627" t="s">
        <v>364</v>
      </c>
      <c r="H561" s="651"/>
      <c r="I561" s="633"/>
      <c r="J561" s="657"/>
    </row>
    <row r="562" spans="1:10" ht="44.25" customHeight="1" x14ac:dyDescent="0.2">
      <c r="A562" s="657" t="s">
        <v>407</v>
      </c>
      <c r="B562" s="627" t="s">
        <v>362</v>
      </c>
      <c r="C562" s="627" t="s">
        <v>400</v>
      </c>
      <c r="D562" s="627"/>
      <c r="E562" s="628">
        <v>49896.3</v>
      </c>
      <c r="F562" s="627"/>
      <c r="G562" s="627" t="s">
        <v>364</v>
      </c>
      <c r="H562" s="651"/>
      <c r="I562" s="633"/>
      <c r="J562" s="657"/>
    </row>
    <row r="563" spans="1:10" ht="44.25" customHeight="1" x14ac:dyDescent="0.2">
      <c r="A563" s="657" t="s">
        <v>404</v>
      </c>
      <c r="B563" s="627" t="s">
        <v>362</v>
      </c>
      <c r="C563" s="627" t="s">
        <v>489</v>
      </c>
      <c r="D563" s="627"/>
      <c r="E563" s="628">
        <v>166697.42000000001</v>
      </c>
      <c r="F563" s="627"/>
      <c r="G563" s="627" t="s">
        <v>364</v>
      </c>
      <c r="H563" s="651"/>
      <c r="I563" s="633"/>
      <c r="J563" s="657"/>
    </row>
    <row r="564" spans="1:10" ht="44.25" customHeight="1" x14ac:dyDescent="0.2">
      <c r="A564" s="657" t="s">
        <v>401</v>
      </c>
      <c r="B564" s="627" t="s">
        <v>362</v>
      </c>
      <c r="C564" s="627" t="s">
        <v>400</v>
      </c>
      <c r="D564" s="627"/>
      <c r="E564" s="628">
        <v>350000</v>
      </c>
      <c r="F564" s="627"/>
      <c r="G564" s="627" t="s">
        <v>364</v>
      </c>
      <c r="H564" s="651"/>
      <c r="I564" s="633"/>
      <c r="J564" s="657"/>
    </row>
    <row r="565" spans="1:10" ht="44.25" customHeight="1" x14ac:dyDescent="0.2">
      <c r="A565" s="657" t="s">
        <v>403</v>
      </c>
      <c r="B565" s="627" t="s">
        <v>362</v>
      </c>
      <c r="C565" s="627" t="s">
        <v>400</v>
      </c>
      <c r="D565" s="627"/>
      <c r="E565" s="628">
        <v>40000</v>
      </c>
      <c r="F565" s="627"/>
      <c r="G565" s="627" t="s">
        <v>364</v>
      </c>
      <c r="H565" s="651"/>
      <c r="I565" s="633"/>
      <c r="J565" s="657"/>
    </row>
    <row r="566" spans="1:10" ht="44.25" customHeight="1" x14ac:dyDescent="0.2">
      <c r="A566" s="657" t="s">
        <v>464</v>
      </c>
      <c r="B566" s="627" t="s">
        <v>362</v>
      </c>
      <c r="C566" s="627" t="s">
        <v>400</v>
      </c>
      <c r="D566" s="627"/>
      <c r="E566" s="628">
        <v>197427.01</v>
      </c>
      <c r="F566" s="627"/>
      <c r="G566" s="627" t="s">
        <v>364</v>
      </c>
      <c r="H566" s="651"/>
      <c r="I566" s="633"/>
      <c r="J566" s="657"/>
    </row>
    <row r="567" spans="1:10" ht="59.25" customHeight="1" x14ac:dyDescent="0.2">
      <c r="A567" s="657" t="s">
        <v>466</v>
      </c>
      <c r="B567" s="627" t="s">
        <v>345</v>
      </c>
      <c r="C567" s="627" t="s">
        <v>400</v>
      </c>
      <c r="D567" s="627"/>
      <c r="E567" s="628">
        <v>600000</v>
      </c>
      <c r="F567" s="627"/>
      <c r="G567" s="627" t="s">
        <v>364</v>
      </c>
      <c r="H567" s="651"/>
      <c r="I567" s="633"/>
      <c r="J567" s="657"/>
    </row>
    <row r="568" spans="1:10" ht="44.25" customHeight="1" x14ac:dyDescent="0.2">
      <c r="A568" s="657" t="s">
        <v>419</v>
      </c>
      <c r="B568" s="627" t="s">
        <v>362</v>
      </c>
      <c r="C568" s="627" t="s">
        <v>400</v>
      </c>
      <c r="D568" s="627"/>
      <c r="E568" s="628">
        <v>283488</v>
      </c>
      <c r="F568" s="627"/>
      <c r="G568" s="627" t="s">
        <v>364</v>
      </c>
      <c r="H568" s="651"/>
      <c r="I568" s="633"/>
      <c r="J568" s="657"/>
    </row>
    <row r="569" spans="1:10" ht="44.25" customHeight="1" x14ac:dyDescent="0.2">
      <c r="A569" s="657" t="s">
        <v>406</v>
      </c>
      <c r="B569" s="627" t="s">
        <v>362</v>
      </c>
      <c r="C569" s="627" t="s">
        <v>400</v>
      </c>
      <c r="D569" s="627"/>
      <c r="E569" s="628">
        <v>168000</v>
      </c>
      <c r="F569" s="627"/>
      <c r="G569" s="627" t="s">
        <v>364</v>
      </c>
      <c r="H569" s="651"/>
      <c r="I569" s="633"/>
      <c r="J569" s="657"/>
    </row>
    <row r="570" spans="1:10" ht="44.25" customHeight="1" x14ac:dyDescent="0.2">
      <c r="A570" s="657" t="s">
        <v>462</v>
      </c>
      <c r="B570" s="627" t="s">
        <v>362</v>
      </c>
      <c r="C570" s="627" t="s">
        <v>400</v>
      </c>
      <c r="D570" s="627"/>
      <c r="E570" s="628">
        <v>54200</v>
      </c>
      <c r="F570" s="627"/>
      <c r="G570" s="627" t="s">
        <v>364</v>
      </c>
      <c r="H570" s="651"/>
      <c r="I570" s="633"/>
      <c r="J570" s="657"/>
    </row>
    <row r="571" spans="1:10" ht="60" customHeight="1" x14ac:dyDescent="0.2">
      <c r="A571" s="657" t="s">
        <v>468</v>
      </c>
      <c r="B571" s="627" t="s">
        <v>362</v>
      </c>
      <c r="C571" s="627" t="s">
        <v>400</v>
      </c>
      <c r="D571" s="627"/>
      <c r="E571" s="628">
        <v>101070</v>
      </c>
      <c r="F571" s="627"/>
      <c r="G571" s="627" t="s">
        <v>364</v>
      </c>
      <c r="H571" s="651"/>
      <c r="I571" s="633"/>
      <c r="J571" s="657"/>
    </row>
    <row r="572" spans="1:10" ht="55.5" customHeight="1" x14ac:dyDescent="0.2">
      <c r="A572" s="657" t="s">
        <v>763</v>
      </c>
      <c r="B572" s="627" t="s">
        <v>362</v>
      </c>
      <c r="C572" s="627" t="s">
        <v>400</v>
      </c>
      <c r="D572" s="627"/>
      <c r="E572" s="628">
        <v>22919.33</v>
      </c>
      <c r="F572" s="627"/>
      <c r="G572" s="627" t="s">
        <v>364</v>
      </c>
      <c r="H572" s="651"/>
      <c r="I572" s="633"/>
      <c r="J572" s="657"/>
    </row>
    <row r="573" spans="1:10" ht="44.25" customHeight="1" x14ac:dyDescent="0.2">
      <c r="A573" s="657" t="s">
        <v>1327</v>
      </c>
      <c r="B573" s="627" t="s">
        <v>362</v>
      </c>
      <c r="C573" s="627" t="s">
        <v>400</v>
      </c>
      <c r="D573" s="627"/>
      <c r="E573" s="628">
        <v>134000</v>
      </c>
      <c r="F573" s="627"/>
      <c r="G573" s="627" t="s">
        <v>364</v>
      </c>
      <c r="H573" s="651"/>
      <c r="I573" s="633"/>
      <c r="J573" s="632"/>
    </row>
    <row r="574" spans="1:10" ht="44.25" customHeight="1" x14ac:dyDescent="0.2">
      <c r="A574" s="657" t="s">
        <v>402</v>
      </c>
      <c r="B574" s="627" t="s">
        <v>1754</v>
      </c>
      <c r="C574" s="627" t="s">
        <v>400</v>
      </c>
      <c r="D574" s="627"/>
      <c r="E574" s="628">
        <v>173000</v>
      </c>
      <c r="F574" s="627"/>
      <c r="G574" s="627" t="s">
        <v>364</v>
      </c>
      <c r="H574" s="651"/>
      <c r="I574" s="633"/>
      <c r="J574" s="632"/>
    </row>
    <row r="575" spans="1:10" ht="49.5" customHeight="1" x14ac:dyDescent="0.2">
      <c r="A575" s="657" t="s">
        <v>450</v>
      </c>
      <c r="B575" s="627" t="s">
        <v>328</v>
      </c>
      <c r="C575" s="627"/>
      <c r="D575" s="627"/>
      <c r="E575" s="628">
        <v>80000</v>
      </c>
      <c r="F575" s="627"/>
      <c r="G575" s="627" t="s">
        <v>1356</v>
      </c>
      <c r="H575" s="651"/>
      <c r="I575" s="633"/>
      <c r="J575" s="632"/>
    </row>
    <row r="576" spans="1:10" ht="49.5" customHeight="1" x14ac:dyDescent="0.2">
      <c r="A576" s="657" t="s">
        <v>451</v>
      </c>
      <c r="B576" s="627" t="s">
        <v>328</v>
      </c>
      <c r="C576" s="627"/>
      <c r="D576" s="627"/>
      <c r="E576" s="628">
        <v>90000</v>
      </c>
      <c r="F576" s="627"/>
      <c r="G576" s="627" t="s">
        <v>1356</v>
      </c>
      <c r="H576" s="651"/>
      <c r="I576" s="633"/>
      <c r="J576" s="632"/>
    </row>
    <row r="577" spans="1:10" ht="49.5" customHeight="1" x14ac:dyDescent="0.2">
      <c r="A577" s="657" t="s">
        <v>1350</v>
      </c>
      <c r="B577" s="627" t="s">
        <v>328</v>
      </c>
      <c r="C577" s="627" t="s">
        <v>398</v>
      </c>
      <c r="D577" s="627"/>
      <c r="E577" s="628">
        <v>80000</v>
      </c>
      <c r="F577" s="627"/>
      <c r="G577" s="627" t="s">
        <v>1356</v>
      </c>
      <c r="H577" s="651"/>
      <c r="I577" s="633"/>
      <c r="J577" s="632"/>
    </row>
    <row r="578" spans="1:10" ht="49.5" customHeight="1" x14ac:dyDescent="0.2">
      <c r="A578" s="657" t="s">
        <v>1351</v>
      </c>
      <c r="B578" s="627" t="s">
        <v>328</v>
      </c>
      <c r="C578" s="627" t="s">
        <v>398</v>
      </c>
      <c r="D578" s="627"/>
      <c r="E578" s="628">
        <v>145000</v>
      </c>
      <c r="F578" s="627"/>
      <c r="G578" s="627" t="s">
        <v>1356</v>
      </c>
      <c r="H578" s="651"/>
      <c r="I578" s="633"/>
      <c r="J578" s="632"/>
    </row>
    <row r="579" spans="1:10" ht="49.5" customHeight="1" x14ac:dyDescent="0.2">
      <c r="A579" s="657" t="s">
        <v>842</v>
      </c>
      <c r="B579" s="627" t="s">
        <v>345</v>
      </c>
      <c r="C579" s="627" t="s">
        <v>398</v>
      </c>
      <c r="D579" s="627"/>
      <c r="E579" s="628">
        <v>600000</v>
      </c>
      <c r="F579" s="627"/>
      <c r="G579" s="627" t="s">
        <v>1356</v>
      </c>
      <c r="H579" s="651"/>
      <c r="I579" s="633"/>
      <c r="J579" s="632"/>
    </row>
    <row r="580" spans="1:10" ht="49.5" customHeight="1" x14ac:dyDescent="0.2">
      <c r="A580" s="657" t="s">
        <v>414</v>
      </c>
      <c r="B580" s="627" t="s">
        <v>328</v>
      </c>
      <c r="C580" s="627" t="s">
        <v>398</v>
      </c>
      <c r="D580" s="627"/>
      <c r="E580" s="628">
        <v>40000</v>
      </c>
      <c r="F580" s="627"/>
      <c r="G580" s="627" t="s">
        <v>1356</v>
      </c>
      <c r="H580" s="651"/>
      <c r="I580" s="633"/>
      <c r="J580" s="632"/>
    </row>
    <row r="581" spans="1:10" ht="49.5" customHeight="1" x14ac:dyDescent="0.2">
      <c r="A581" s="657" t="s">
        <v>413</v>
      </c>
      <c r="B581" s="627" t="s">
        <v>328</v>
      </c>
      <c r="C581" s="627" t="s">
        <v>398</v>
      </c>
      <c r="D581" s="627"/>
      <c r="E581" s="628">
        <v>180000</v>
      </c>
      <c r="F581" s="627"/>
      <c r="G581" s="627" t="s">
        <v>1356</v>
      </c>
      <c r="H581" s="651"/>
      <c r="I581" s="633"/>
      <c r="J581" s="632"/>
    </row>
    <row r="582" spans="1:10" ht="49.5" customHeight="1" x14ac:dyDescent="0.2">
      <c r="A582" s="657" t="s">
        <v>412</v>
      </c>
      <c r="B582" s="627" t="s">
        <v>386</v>
      </c>
      <c r="C582" s="627"/>
      <c r="D582" s="627"/>
      <c r="E582" s="628">
        <v>20000</v>
      </c>
      <c r="F582" s="627"/>
      <c r="G582" s="627" t="s">
        <v>1356</v>
      </c>
      <c r="H582" s="651"/>
      <c r="I582" s="633"/>
      <c r="J582" s="632"/>
    </row>
    <row r="583" spans="1:10" ht="64.5" customHeight="1" x14ac:dyDescent="0.2">
      <c r="A583" s="657" t="s">
        <v>1355</v>
      </c>
      <c r="B583" s="627" t="s">
        <v>386</v>
      </c>
      <c r="C583" s="627"/>
      <c r="D583" s="627"/>
      <c r="E583" s="628">
        <v>29000</v>
      </c>
      <c r="F583" s="627"/>
      <c r="G583" s="627" t="s">
        <v>1356</v>
      </c>
      <c r="H583" s="651"/>
      <c r="I583" s="633"/>
      <c r="J583" s="632"/>
    </row>
    <row r="584" spans="1:10" ht="64.5" customHeight="1" x14ac:dyDescent="0.2">
      <c r="A584" s="657" t="s">
        <v>456</v>
      </c>
      <c r="B584" s="627" t="s">
        <v>386</v>
      </c>
      <c r="C584" s="627"/>
      <c r="D584" s="627"/>
      <c r="E584" s="628">
        <v>29000</v>
      </c>
      <c r="F584" s="627"/>
      <c r="G584" s="627" t="s">
        <v>1356</v>
      </c>
      <c r="H584" s="651"/>
      <c r="I584" s="633"/>
      <c r="J584" s="632"/>
    </row>
    <row r="585" spans="1:10" ht="35.25" customHeight="1" x14ac:dyDescent="0.2">
      <c r="A585" s="657" t="s">
        <v>411</v>
      </c>
      <c r="B585" s="627" t="s">
        <v>386</v>
      </c>
      <c r="C585" s="627"/>
      <c r="D585" s="627"/>
      <c r="E585" s="628">
        <v>30000</v>
      </c>
      <c r="F585" s="627"/>
      <c r="G585" s="627" t="s">
        <v>1356</v>
      </c>
      <c r="H585" s="651"/>
      <c r="I585" s="633"/>
      <c r="J585" s="632"/>
    </row>
    <row r="586" spans="1:10" ht="35.25" customHeight="1" x14ac:dyDescent="0.2">
      <c r="A586" s="657" t="s">
        <v>410</v>
      </c>
      <c r="B586" s="627" t="s">
        <v>386</v>
      </c>
      <c r="C586" s="627"/>
      <c r="D586" s="627"/>
      <c r="E586" s="628">
        <v>31000</v>
      </c>
      <c r="F586" s="627"/>
      <c r="G586" s="627" t="s">
        <v>1356</v>
      </c>
      <c r="H586" s="651"/>
      <c r="I586" s="633"/>
      <c r="J586" s="632"/>
    </row>
    <row r="587" spans="1:10" ht="51.75" customHeight="1" x14ac:dyDescent="0.2">
      <c r="A587" s="657" t="s">
        <v>458</v>
      </c>
      <c r="B587" s="627" t="s">
        <v>328</v>
      </c>
      <c r="C587" s="627" t="s">
        <v>398</v>
      </c>
      <c r="D587" s="627"/>
      <c r="E587" s="628">
        <v>247000</v>
      </c>
      <c r="F587" s="627"/>
      <c r="G587" s="627" t="s">
        <v>1356</v>
      </c>
      <c r="H587" s="651"/>
      <c r="I587" s="633"/>
      <c r="J587" s="632"/>
    </row>
    <row r="588" spans="1:10" ht="51.75" customHeight="1" x14ac:dyDescent="0.2">
      <c r="A588" s="657" t="s">
        <v>459</v>
      </c>
      <c r="B588" s="627" t="s">
        <v>328</v>
      </c>
      <c r="C588" s="627" t="s">
        <v>398</v>
      </c>
      <c r="D588" s="627"/>
      <c r="E588" s="628">
        <v>71000</v>
      </c>
      <c r="F588" s="627"/>
      <c r="G588" s="627" t="s">
        <v>1356</v>
      </c>
      <c r="H588" s="651"/>
      <c r="I588" s="633"/>
      <c r="J588" s="632"/>
    </row>
    <row r="589" spans="1:10" ht="24" x14ac:dyDescent="0.2">
      <c r="A589" s="657" t="s">
        <v>460</v>
      </c>
      <c r="B589" s="627" t="s">
        <v>328</v>
      </c>
      <c r="C589" s="627" t="s">
        <v>398</v>
      </c>
      <c r="D589" s="627"/>
      <c r="E589" s="628">
        <v>90000</v>
      </c>
      <c r="F589" s="627"/>
      <c r="G589" s="627" t="s">
        <v>1356</v>
      </c>
      <c r="H589" s="651"/>
      <c r="I589" s="633"/>
      <c r="J589" s="632"/>
    </row>
    <row r="590" spans="1:10" ht="42.75" customHeight="1" x14ac:dyDescent="0.2">
      <c r="A590" s="657" t="s">
        <v>452</v>
      </c>
      <c r="B590" s="627" t="s">
        <v>328</v>
      </c>
      <c r="C590" s="627" t="s">
        <v>398</v>
      </c>
      <c r="D590" s="627"/>
      <c r="E590" s="628">
        <v>120000</v>
      </c>
      <c r="F590" s="627"/>
      <c r="G590" s="627" t="s">
        <v>1356</v>
      </c>
      <c r="H590" s="651"/>
      <c r="I590" s="633"/>
      <c r="J590" s="632"/>
    </row>
    <row r="591" spans="1:10" ht="24" x14ac:dyDescent="0.2">
      <c r="A591" s="657" t="s">
        <v>479</v>
      </c>
      <c r="B591" s="627" t="s">
        <v>421</v>
      </c>
      <c r="C591" s="627" t="s">
        <v>395</v>
      </c>
      <c r="D591" s="627"/>
      <c r="E591" s="628">
        <v>9960</v>
      </c>
      <c r="F591" s="627"/>
      <c r="G591" s="627"/>
      <c r="H591" s="651">
        <v>44238</v>
      </c>
      <c r="I591" s="633">
        <v>44602</v>
      </c>
      <c r="J591" s="632" t="s">
        <v>1362</v>
      </c>
    </row>
    <row r="592" spans="1:10" ht="24" x14ac:dyDescent="0.2">
      <c r="A592" s="657" t="s">
        <v>397</v>
      </c>
      <c r="B592" s="627" t="s">
        <v>421</v>
      </c>
      <c r="C592" s="627" t="s">
        <v>395</v>
      </c>
      <c r="D592" s="627"/>
      <c r="E592" s="628">
        <v>25204.799999999999</v>
      </c>
      <c r="F592" s="627"/>
      <c r="G592" s="627"/>
      <c r="H592" s="651">
        <v>44303</v>
      </c>
      <c r="I592" s="633">
        <v>44667</v>
      </c>
      <c r="J592" s="632" t="s">
        <v>1365</v>
      </c>
    </row>
    <row r="593" spans="1:10" ht="24" x14ac:dyDescent="0.2">
      <c r="A593" s="657" t="s">
        <v>487</v>
      </c>
      <c r="B593" s="627" t="s">
        <v>421</v>
      </c>
      <c r="C593" s="627" t="s">
        <v>395</v>
      </c>
      <c r="D593" s="627"/>
      <c r="E593" s="628">
        <v>7246.18</v>
      </c>
      <c r="F593" s="627"/>
      <c r="G593" s="627"/>
      <c r="H593" s="651">
        <v>44443</v>
      </c>
      <c r="I593" s="633">
        <v>44807</v>
      </c>
      <c r="J593" s="632" t="s">
        <v>1365</v>
      </c>
    </row>
    <row r="594" spans="1:10" ht="24" x14ac:dyDescent="0.2">
      <c r="A594" s="732" t="s">
        <v>855</v>
      </c>
      <c r="B594" s="627"/>
      <c r="C594" s="627"/>
      <c r="D594" s="627"/>
      <c r="E594" s="627"/>
      <c r="F594" s="731"/>
      <c r="G594" s="654"/>
      <c r="H594" s="651"/>
      <c r="I594" s="651"/>
      <c r="J594" s="632"/>
    </row>
    <row r="595" spans="1:10" ht="60" x14ac:dyDescent="0.2">
      <c r="A595" s="657" t="s">
        <v>1755</v>
      </c>
      <c r="B595" s="627" t="s">
        <v>385</v>
      </c>
      <c r="C595" s="627" t="s">
        <v>385</v>
      </c>
      <c r="D595" s="627" t="s">
        <v>364</v>
      </c>
      <c r="E595" s="628">
        <v>3500000</v>
      </c>
      <c r="F595" s="627" t="s">
        <v>364</v>
      </c>
      <c r="G595" s="627" t="s">
        <v>364</v>
      </c>
      <c r="H595" s="651" t="s">
        <v>385</v>
      </c>
      <c r="I595" s="633" t="s">
        <v>385</v>
      </c>
      <c r="J595" s="632" t="s">
        <v>385</v>
      </c>
    </row>
    <row r="596" spans="1:10" ht="24" x14ac:dyDescent="0.2">
      <c r="A596" s="657" t="s">
        <v>1756</v>
      </c>
      <c r="B596" s="627" t="s">
        <v>385</v>
      </c>
      <c r="C596" s="627" t="s">
        <v>385</v>
      </c>
      <c r="D596" s="627" t="s">
        <v>364</v>
      </c>
      <c r="E596" s="628">
        <v>1777840</v>
      </c>
      <c r="F596" s="627" t="s">
        <v>364</v>
      </c>
      <c r="G596" s="627" t="s">
        <v>364</v>
      </c>
      <c r="H596" s="651" t="s">
        <v>385</v>
      </c>
      <c r="I596" s="633" t="s">
        <v>385</v>
      </c>
      <c r="J596" s="632" t="s">
        <v>385</v>
      </c>
    </row>
    <row r="597" spans="1:10" ht="36" x14ac:dyDescent="0.2">
      <c r="A597" s="734" t="s">
        <v>1388</v>
      </c>
      <c r="B597" s="659"/>
      <c r="C597" s="659"/>
      <c r="D597" s="737"/>
      <c r="E597" s="737"/>
      <c r="F597" s="731"/>
      <c r="G597" s="654"/>
      <c r="H597" s="651"/>
      <c r="I597" s="651"/>
      <c r="J597" s="632"/>
    </row>
    <row r="598" spans="1:10" ht="36" x14ac:dyDescent="0.2">
      <c r="A598" s="657" t="s">
        <v>1757</v>
      </c>
      <c r="B598" s="627" t="s">
        <v>385</v>
      </c>
      <c r="C598" s="627" t="s">
        <v>385</v>
      </c>
      <c r="D598" s="627" t="s">
        <v>364</v>
      </c>
      <c r="E598" s="628">
        <v>298898</v>
      </c>
      <c r="F598" s="627" t="s">
        <v>364</v>
      </c>
      <c r="G598" s="627" t="s">
        <v>364</v>
      </c>
      <c r="H598" s="651" t="s">
        <v>385</v>
      </c>
      <c r="I598" s="633" t="s">
        <v>385</v>
      </c>
      <c r="J598" s="632" t="s">
        <v>385</v>
      </c>
    </row>
    <row r="599" spans="1:10" ht="24" x14ac:dyDescent="0.2">
      <c r="A599" s="657" t="s">
        <v>1758</v>
      </c>
      <c r="B599" s="627" t="s">
        <v>385</v>
      </c>
      <c r="C599" s="627" t="s">
        <v>385</v>
      </c>
      <c r="D599" s="627" t="s">
        <v>364</v>
      </c>
      <c r="E599" s="628">
        <v>82021.8</v>
      </c>
      <c r="F599" s="627" t="s">
        <v>364</v>
      </c>
      <c r="G599" s="627" t="s">
        <v>364</v>
      </c>
      <c r="H599" s="651" t="s">
        <v>385</v>
      </c>
      <c r="I599" s="633" t="s">
        <v>385</v>
      </c>
      <c r="J599" s="632" t="s">
        <v>385</v>
      </c>
    </row>
    <row r="600" spans="1:10" ht="24" x14ac:dyDescent="0.2">
      <c r="A600" s="657" t="s">
        <v>1759</v>
      </c>
      <c r="B600" s="627" t="s">
        <v>385</v>
      </c>
      <c r="C600" s="627" t="s">
        <v>385</v>
      </c>
      <c r="D600" s="627" t="s">
        <v>364</v>
      </c>
      <c r="E600" s="628">
        <v>120000</v>
      </c>
      <c r="F600" s="627" t="s">
        <v>364</v>
      </c>
      <c r="G600" s="627" t="s">
        <v>364</v>
      </c>
      <c r="H600" s="651" t="s">
        <v>385</v>
      </c>
      <c r="I600" s="633" t="s">
        <v>385</v>
      </c>
      <c r="J600" s="632" t="s">
        <v>385</v>
      </c>
    </row>
    <row r="601" spans="1:10" ht="48" x14ac:dyDescent="0.2">
      <c r="A601" s="657" t="s">
        <v>1760</v>
      </c>
      <c r="B601" s="627" t="s">
        <v>385</v>
      </c>
      <c r="C601" s="627" t="s">
        <v>385</v>
      </c>
      <c r="D601" s="627" t="s">
        <v>364</v>
      </c>
      <c r="E601" s="628">
        <v>71610.069999999992</v>
      </c>
      <c r="F601" s="627" t="s">
        <v>364</v>
      </c>
      <c r="G601" s="627" t="s">
        <v>364</v>
      </c>
      <c r="H601" s="651" t="s">
        <v>385</v>
      </c>
      <c r="I601" s="633" t="s">
        <v>385</v>
      </c>
      <c r="J601" s="632" t="s">
        <v>385</v>
      </c>
    </row>
    <row r="602" spans="1:10" x14ac:dyDescent="0.2">
      <c r="A602" s="657" t="s">
        <v>1761</v>
      </c>
      <c r="B602" s="627" t="s">
        <v>385</v>
      </c>
      <c r="C602" s="627" t="s">
        <v>385</v>
      </c>
      <c r="D602" s="627" t="s">
        <v>364</v>
      </c>
      <c r="E602" s="628">
        <v>8000</v>
      </c>
      <c r="F602" s="627" t="s">
        <v>364</v>
      </c>
      <c r="G602" s="627" t="s">
        <v>364</v>
      </c>
      <c r="H602" s="651" t="s">
        <v>385</v>
      </c>
      <c r="I602" s="633" t="s">
        <v>385</v>
      </c>
      <c r="J602" s="632" t="s">
        <v>385</v>
      </c>
    </row>
    <row r="603" spans="1:10" ht="24" x14ac:dyDescent="0.2">
      <c r="A603" s="657" t="s">
        <v>1762</v>
      </c>
      <c r="B603" s="627" t="s">
        <v>385</v>
      </c>
      <c r="C603" s="627" t="s">
        <v>385</v>
      </c>
      <c r="D603" s="627" t="s">
        <v>364</v>
      </c>
      <c r="E603" s="628">
        <v>50000</v>
      </c>
      <c r="F603" s="627" t="s">
        <v>364</v>
      </c>
      <c r="G603" s="627" t="s">
        <v>364</v>
      </c>
      <c r="H603" s="651" t="s">
        <v>385</v>
      </c>
      <c r="I603" s="633" t="s">
        <v>385</v>
      </c>
      <c r="J603" s="632" t="s">
        <v>385</v>
      </c>
    </row>
    <row r="604" spans="1:10" ht="24" x14ac:dyDescent="0.2">
      <c r="A604" s="657" t="s">
        <v>1763</v>
      </c>
      <c r="B604" s="627" t="s">
        <v>385</v>
      </c>
      <c r="C604" s="627" t="s">
        <v>385</v>
      </c>
      <c r="D604" s="627" t="s">
        <v>364</v>
      </c>
      <c r="E604" s="628">
        <v>1160640</v>
      </c>
      <c r="F604" s="627" t="s">
        <v>364</v>
      </c>
      <c r="G604" s="627" t="s">
        <v>364</v>
      </c>
      <c r="H604" s="651" t="s">
        <v>385</v>
      </c>
      <c r="I604" s="633" t="s">
        <v>385</v>
      </c>
      <c r="J604" s="632" t="s">
        <v>385</v>
      </c>
    </row>
    <row r="605" spans="1:10" ht="24" x14ac:dyDescent="0.2">
      <c r="A605" s="657" t="s">
        <v>1764</v>
      </c>
      <c r="B605" s="627" t="s">
        <v>385</v>
      </c>
      <c r="C605" s="627" t="s">
        <v>385</v>
      </c>
      <c r="D605" s="627" t="s">
        <v>364</v>
      </c>
      <c r="E605" s="628">
        <v>40000</v>
      </c>
      <c r="F605" s="627" t="s">
        <v>364</v>
      </c>
      <c r="G605" s="627" t="s">
        <v>364</v>
      </c>
      <c r="H605" s="651" t="s">
        <v>385</v>
      </c>
      <c r="I605" s="633" t="s">
        <v>385</v>
      </c>
      <c r="J605" s="632" t="s">
        <v>385</v>
      </c>
    </row>
    <row r="606" spans="1:10" ht="51" customHeight="1" x14ac:dyDescent="0.2">
      <c r="A606" s="657" t="s">
        <v>1765</v>
      </c>
      <c r="B606" s="627" t="s">
        <v>385</v>
      </c>
      <c r="C606" s="627" t="s">
        <v>385</v>
      </c>
      <c r="D606" s="627" t="s">
        <v>364</v>
      </c>
      <c r="E606" s="628">
        <v>116662</v>
      </c>
      <c r="F606" s="627" t="s">
        <v>364</v>
      </c>
      <c r="G606" s="627" t="s">
        <v>364</v>
      </c>
      <c r="H606" s="651" t="s">
        <v>385</v>
      </c>
      <c r="I606" s="633" t="s">
        <v>385</v>
      </c>
      <c r="J606" s="632" t="s">
        <v>385</v>
      </c>
    </row>
    <row r="607" spans="1:10" ht="36.75" customHeight="1" x14ac:dyDescent="0.2">
      <c r="A607" s="732" t="s">
        <v>866</v>
      </c>
      <c r="B607" s="659"/>
      <c r="C607" s="659"/>
      <c r="D607" s="737"/>
      <c r="E607" s="737"/>
      <c r="F607" s="731"/>
      <c r="G607" s="654"/>
      <c r="H607" s="651"/>
      <c r="I607" s="651"/>
      <c r="J607" s="632"/>
    </row>
    <row r="608" spans="1:10" ht="24" x14ac:dyDescent="0.2">
      <c r="A608" s="657" t="s">
        <v>1766</v>
      </c>
      <c r="B608" s="627" t="s">
        <v>385</v>
      </c>
      <c r="C608" s="627" t="s">
        <v>385</v>
      </c>
      <c r="D608" s="627" t="s">
        <v>364</v>
      </c>
      <c r="E608" s="628">
        <v>15000</v>
      </c>
      <c r="F608" s="627" t="s">
        <v>364</v>
      </c>
      <c r="G608" s="627" t="s">
        <v>364</v>
      </c>
      <c r="H608" s="651" t="s">
        <v>385</v>
      </c>
      <c r="I608" s="633" t="s">
        <v>385</v>
      </c>
      <c r="J608" s="632" t="s">
        <v>385</v>
      </c>
    </row>
    <row r="609" spans="1:10" x14ac:dyDescent="0.2">
      <c r="A609" s="657" t="s">
        <v>1767</v>
      </c>
      <c r="B609" s="627" t="s">
        <v>385</v>
      </c>
      <c r="C609" s="627" t="s">
        <v>385</v>
      </c>
      <c r="D609" s="627" t="s">
        <v>364</v>
      </c>
      <c r="E609" s="628">
        <v>40000</v>
      </c>
      <c r="F609" s="627" t="s">
        <v>364</v>
      </c>
      <c r="G609" s="627" t="s">
        <v>364</v>
      </c>
      <c r="H609" s="651" t="s">
        <v>385</v>
      </c>
      <c r="I609" s="633" t="s">
        <v>385</v>
      </c>
      <c r="J609" s="632" t="s">
        <v>385</v>
      </c>
    </row>
    <row r="610" spans="1:10" ht="24" x14ac:dyDescent="0.2">
      <c r="A610" s="657" t="s">
        <v>1768</v>
      </c>
      <c r="B610" s="627" t="s">
        <v>385</v>
      </c>
      <c r="C610" s="627" t="s">
        <v>385</v>
      </c>
      <c r="D610" s="627" t="s">
        <v>364</v>
      </c>
      <c r="E610" s="628">
        <v>40000</v>
      </c>
      <c r="F610" s="627" t="s">
        <v>364</v>
      </c>
      <c r="G610" s="627" t="s">
        <v>364</v>
      </c>
      <c r="H610" s="651" t="s">
        <v>385</v>
      </c>
      <c r="I610" s="633" t="s">
        <v>385</v>
      </c>
      <c r="J610" s="632" t="s">
        <v>385</v>
      </c>
    </row>
    <row r="611" spans="1:10" ht="48" x14ac:dyDescent="0.2">
      <c r="A611" s="657" t="s">
        <v>1769</v>
      </c>
      <c r="B611" s="627"/>
      <c r="C611" s="627"/>
      <c r="D611" s="627" t="s">
        <v>364</v>
      </c>
      <c r="E611" s="628">
        <v>590028</v>
      </c>
      <c r="F611" s="627" t="s">
        <v>364</v>
      </c>
      <c r="G611" s="627" t="s">
        <v>364</v>
      </c>
      <c r="H611" s="651" t="s">
        <v>385</v>
      </c>
      <c r="I611" s="633" t="s">
        <v>385</v>
      </c>
      <c r="J611" s="632" t="s">
        <v>385</v>
      </c>
    </row>
    <row r="612" spans="1:10" ht="39.75" customHeight="1" x14ac:dyDescent="0.2">
      <c r="A612" s="732" t="s">
        <v>918</v>
      </c>
      <c r="B612" s="659"/>
      <c r="C612" s="659"/>
      <c r="D612" s="737"/>
      <c r="E612" s="737"/>
      <c r="F612" s="731"/>
      <c r="G612" s="654"/>
      <c r="H612" s="651"/>
      <c r="I612" s="651"/>
      <c r="J612" s="632"/>
    </row>
    <row r="613" spans="1:10" ht="36" x14ac:dyDescent="0.2">
      <c r="A613" s="657" t="s">
        <v>1770</v>
      </c>
      <c r="B613" s="627" t="s">
        <v>385</v>
      </c>
      <c r="C613" s="627" t="s">
        <v>385</v>
      </c>
      <c r="D613" s="627" t="s">
        <v>364</v>
      </c>
      <c r="E613" s="628">
        <v>31500</v>
      </c>
      <c r="F613" s="627" t="s">
        <v>364</v>
      </c>
      <c r="G613" s="627" t="s">
        <v>364</v>
      </c>
      <c r="H613" s="651" t="s">
        <v>385</v>
      </c>
      <c r="I613" s="633" t="s">
        <v>385</v>
      </c>
      <c r="J613" s="632" t="s">
        <v>385</v>
      </c>
    </row>
    <row r="614" spans="1:10" ht="60" x14ac:dyDescent="0.2">
      <c r="A614" s="657" t="s">
        <v>1771</v>
      </c>
      <c r="B614" s="627" t="s">
        <v>385</v>
      </c>
      <c r="C614" s="627" t="s">
        <v>385</v>
      </c>
      <c r="D614" s="627" t="s">
        <v>364</v>
      </c>
      <c r="E614" s="628">
        <v>27000</v>
      </c>
      <c r="F614" s="627" t="s">
        <v>364</v>
      </c>
      <c r="G614" s="627" t="s">
        <v>364</v>
      </c>
      <c r="H614" s="651" t="s">
        <v>385</v>
      </c>
      <c r="I614" s="633" t="s">
        <v>385</v>
      </c>
      <c r="J614" s="632" t="s">
        <v>385</v>
      </c>
    </row>
    <row r="615" spans="1:10" ht="39" customHeight="1" x14ac:dyDescent="0.2">
      <c r="A615" s="657" t="s">
        <v>1772</v>
      </c>
      <c r="B615" s="627" t="s">
        <v>385</v>
      </c>
      <c r="C615" s="627" t="s">
        <v>385</v>
      </c>
      <c r="D615" s="627" t="s">
        <v>364</v>
      </c>
      <c r="E615" s="628">
        <v>27000</v>
      </c>
      <c r="F615" s="627" t="s">
        <v>364</v>
      </c>
      <c r="G615" s="627" t="s">
        <v>364</v>
      </c>
      <c r="H615" s="651" t="s">
        <v>385</v>
      </c>
      <c r="I615" s="633" t="s">
        <v>385</v>
      </c>
      <c r="J615" s="632" t="s">
        <v>385</v>
      </c>
    </row>
    <row r="616" spans="1:10" ht="37.5" customHeight="1" x14ac:dyDescent="0.2">
      <c r="A616" s="657" t="s">
        <v>1772</v>
      </c>
      <c r="B616" s="627" t="s">
        <v>385</v>
      </c>
      <c r="C616" s="627" t="s">
        <v>385</v>
      </c>
      <c r="D616" s="627" t="s">
        <v>364</v>
      </c>
      <c r="E616" s="628">
        <v>18000</v>
      </c>
      <c r="F616" s="627" t="s">
        <v>364</v>
      </c>
      <c r="G616" s="627" t="s">
        <v>364</v>
      </c>
      <c r="H616" s="651" t="s">
        <v>385</v>
      </c>
      <c r="I616" s="633" t="s">
        <v>385</v>
      </c>
      <c r="J616" s="632" t="s">
        <v>385</v>
      </c>
    </row>
    <row r="617" spans="1:10" ht="36" x14ac:dyDescent="0.2">
      <c r="A617" s="657" t="s">
        <v>1773</v>
      </c>
      <c r="B617" s="627" t="s">
        <v>385</v>
      </c>
      <c r="C617" s="627" t="s">
        <v>385</v>
      </c>
      <c r="D617" s="627" t="s">
        <v>364</v>
      </c>
      <c r="E617" s="628">
        <v>5118</v>
      </c>
      <c r="F617" s="627" t="s">
        <v>364</v>
      </c>
      <c r="G617" s="627" t="s">
        <v>364</v>
      </c>
      <c r="H617" s="651" t="s">
        <v>385</v>
      </c>
      <c r="I617" s="633" t="s">
        <v>385</v>
      </c>
      <c r="J617" s="632" t="s">
        <v>385</v>
      </c>
    </row>
    <row r="618" spans="1:10" ht="36" x14ac:dyDescent="0.2">
      <c r="A618" s="657" t="s">
        <v>1774</v>
      </c>
      <c r="B618" s="627" t="s">
        <v>385</v>
      </c>
      <c r="C618" s="627" t="s">
        <v>385</v>
      </c>
      <c r="D618" s="627" t="s">
        <v>364</v>
      </c>
      <c r="E618" s="628">
        <v>5839</v>
      </c>
      <c r="F618" s="627" t="s">
        <v>364</v>
      </c>
      <c r="G618" s="627" t="s">
        <v>364</v>
      </c>
      <c r="H618" s="651" t="s">
        <v>385</v>
      </c>
      <c r="I618" s="633" t="s">
        <v>385</v>
      </c>
      <c r="J618" s="632" t="s">
        <v>385</v>
      </c>
    </row>
    <row r="619" spans="1:10" ht="24" x14ac:dyDescent="0.2">
      <c r="A619" s="732" t="s">
        <v>932</v>
      </c>
      <c r="B619" s="659"/>
      <c r="C619" s="659"/>
      <c r="D619" s="737"/>
      <c r="E619" s="737"/>
      <c r="F619" s="740"/>
      <c r="G619" s="629"/>
      <c r="H619" s="741"/>
      <c r="I619" s="646"/>
      <c r="J619" s="646"/>
    </row>
    <row r="620" spans="1:10" ht="78" customHeight="1" x14ac:dyDescent="0.2">
      <c r="A620" s="657" t="s">
        <v>1775</v>
      </c>
      <c r="B620" s="627" t="s">
        <v>385</v>
      </c>
      <c r="C620" s="627" t="s">
        <v>385</v>
      </c>
      <c r="D620" s="627" t="s">
        <v>364</v>
      </c>
      <c r="E620" s="628">
        <v>21000</v>
      </c>
      <c r="F620" s="627" t="s">
        <v>364</v>
      </c>
      <c r="G620" s="627" t="s">
        <v>364</v>
      </c>
      <c r="H620" s="651" t="s">
        <v>385</v>
      </c>
      <c r="I620" s="633" t="s">
        <v>385</v>
      </c>
      <c r="J620" s="632" t="s">
        <v>385</v>
      </c>
    </row>
    <row r="621" spans="1:10" ht="72" x14ac:dyDescent="0.2">
      <c r="A621" s="657" t="s">
        <v>1776</v>
      </c>
      <c r="B621" s="627" t="s">
        <v>385</v>
      </c>
      <c r="C621" s="627" t="s">
        <v>385</v>
      </c>
      <c r="D621" s="627" t="s">
        <v>364</v>
      </c>
      <c r="E621" s="628">
        <v>21000</v>
      </c>
      <c r="F621" s="627" t="s">
        <v>364</v>
      </c>
      <c r="G621" s="627" t="s">
        <v>364</v>
      </c>
      <c r="H621" s="651" t="s">
        <v>385</v>
      </c>
      <c r="I621" s="633" t="s">
        <v>385</v>
      </c>
      <c r="J621" s="632" t="s">
        <v>385</v>
      </c>
    </row>
    <row r="622" spans="1:10" ht="36" x14ac:dyDescent="0.2">
      <c r="A622" s="657" t="s">
        <v>1777</v>
      </c>
      <c r="B622" s="627" t="s">
        <v>385</v>
      </c>
      <c r="C622" s="627" t="s">
        <v>385</v>
      </c>
      <c r="D622" s="627" t="s">
        <v>364</v>
      </c>
      <c r="E622" s="628">
        <v>31500</v>
      </c>
      <c r="F622" s="627" t="s">
        <v>364</v>
      </c>
      <c r="G622" s="627" t="s">
        <v>364</v>
      </c>
      <c r="H622" s="651" t="s">
        <v>385</v>
      </c>
      <c r="I622" s="633" t="s">
        <v>385</v>
      </c>
      <c r="J622" s="632" t="s">
        <v>385</v>
      </c>
    </row>
    <row r="623" spans="1:10" ht="48" x14ac:dyDescent="0.2">
      <c r="A623" s="657" t="s">
        <v>1778</v>
      </c>
      <c r="B623" s="627" t="s">
        <v>385</v>
      </c>
      <c r="C623" s="627" t="s">
        <v>385</v>
      </c>
      <c r="D623" s="627" t="s">
        <v>364</v>
      </c>
      <c r="E623" s="628">
        <v>25500</v>
      </c>
      <c r="F623" s="627" t="s">
        <v>364</v>
      </c>
      <c r="G623" s="627" t="s">
        <v>364</v>
      </c>
      <c r="H623" s="651" t="s">
        <v>385</v>
      </c>
      <c r="I623" s="633" t="s">
        <v>385</v>
      </c>
      <c r="J623" s="632" t="s">
        <v>385</v>
      </c>
    </row>
    <row r="624" spans="1:10" ht="60" x14ac:dyDescent="0.2">
      <c r="A624" s="657" t="s">
        <v>1779</v>
      </c>
      <c r="B624" s="627" t="s">
        <v>385</v>
      </c>
      <c r="C624" s="627" t="s">
        <v>385</v>
      </c>
      <c r="D624" s="627" t="s">
        <v>364</v>
      </c>
      <c r="E624" s="628">
        <v>25500</v>
      </c>
      <c r="F624" s="627" t="s">
        <v>364</v>
      </c>
      <c r="G624" s="627" t="s">
        <v>364</v>
      </c>
      <c r="H624" s="651" t="s">
        <v>385</v>
      </c>
      <c r="I624" s="633" t="s">
        <v>385</v>
      </c>
      <c r="J624" s="632" t="s">
        <v>385</v>
      </c>
    </row>
    <row r="625" spans="1:10" ht="48" x14ac:dyDescent="0.2">
      <c r="A625" s="657" t="s">
        <v>1780</v>
      </c>
      <c r="B625" s="627" t="s">
        <v>385</v>
      </c>
      <c r="C625" s="627" t="s">
        <v>385</v>
      </c>
      <c r="D625" s="627" t="s">
        <v>364</v>
      </c>
      <c r="E625" s="628">
        <v>25500</v>
      </c>
      <c r="F625" s="627" t="s">
        <v>364</v>
      </c>
      <c r="G625" s="627" t="s">
        <v>364</v>
      </c>
      <c r="H625" s="651" t="s">
        <v>385</v>
      </c>
      <c r="I625" s="633" t="s">
        <v>385</v>
      </c>
      <c r="J625" s="632" t="s">
        <v>385</v>
      </c>
    </row>
    <row r="626" spans="1:10" ht="48" x14ac:dyDescent="0.2">
      <c r="A626" s="657" t="s">
        <v>1781</v>
      </c>
      <c r="B626" s="627" t="s">
        <v>385</v>
      </c>
      <c r="C626" s="627" t="s">
        <v>385</v>
      </c>
      <c r="D626" s="627" t="s">
        <v>364</v>
      </c>
      <c r="E626" s="628">
        <v>33000</v>
      </c>
      <c r="F626" s="627" t="s">
        <v>364</v>
      </c>
      <c r="G626" s="627" t="s">
        <v>364</v>
      </c>
      <c r="H626" s="651" t="s">
        <v>385</v>
      </c>
      <c r="I626" s="633" t="s">
        <v>385</v>
      </c>
      <c r="J626" s="632" t="s">
        <v>385</v>
      </c>
    </row>
    <row r="627" spans="1:10" ht="17.25" customHeight="1" x14ac:dyDescent="0.2">
      <c r="A627" s="732" t="s">
        <v>945</v>
      </c>
      <c r="B627" s="659"/>
      <c r="C627" s="659"/>
      <c r="D627" s="737"/>
      <c r="E627" s="737"/>
      <c r="F627" s="731"/>
      <c r="G627" s="627"/>
      <c r="H627" s="626"/>
      <c r="I627" s="626"/>
      <c r="J627" s="742"/>
    </row>
    <row r="628" spans="1:10" ht="36" x14ac:dyDescent="0.2">
      <c r="A628" s="657" t="s">
        <v>1782</v>
      </c>
      <c r="B628" s="627" t="s">
        <v>385</v>
      </c>
      <c r="C628" s="627" t="s">
        <v>385</v>
      </c>
      <c r="D628" s="627" t="s">
        <v>364</v>
      </c>
      <c r="E628" s="628">
        <v>42714</v>
      </c>
      <c r="F628" s="627" t="s">
        <v>364</v>
      </c>
      <c r="G628" s="627" t="s">
        <v>364</v>
      </c>
      <c r="H628" s="651" t="s">
        <v>385</v>
      </c>
      <c r="I628" s="633" t="s">
        <v>385</v>
      </c>
      <c r="J628" s="632" t="s">
        <v>385</v>
      </c>
    </row>
    <row r="629" spans="1:10" ht="48" x14ac:dyDescent="0.2">
      <c r="A629" s="657" t="s">
        <v>1783</v>
      </c>
      <c r="B629" s="627" t="s">
        <v>385</v>
      </c>
      <c r="C629" s="627" t="s">
        <v>385</v>
      </c>
      <c r="D629" s="627" t="s">
        <v>364</v>
      </c>
      <c r="E629" s="628">
        <v>188278</v>
      </c>
      <c r="F629" s="627" t="s">
        <v>364</v>
      </c>
      <c r="G629" s="627" t="s">
        <v>364</v>
      </c>
      <c r="H629" s="651" t="s">
        <v>385</v>
      </c>
      <c r="I629" s="633" t="s">
        <v>385</v>
      </c>
      <c r="J629" s="632" t="s">
        <v>385</v>
      </c>
    </row>
    <row r="630" spans="1:10" ht="24" x14ac:dyDescent="0.2">
      <c r="A630" s="657" t="s">
        <v>510</v>
      </c>
      <c r="B630" s="627" t="s">
        <v>344</v>
      </c>
      <c r="C630" s="627" t="s">
        <v>385</v>
      </c>
      <c r="D630" s="627"/>
      <c r="E630" s="628">
        <v>370000</v>
      </c>
      <c r="F630" s="627"/>
      <c r="G630" s="627" t="s">
        <v>522</v>
      </c>
      <c r="H630" s="651"/>
      <c r="I630" s="633"/>
      <c r="J630" s="632" t="s">
        <v>1784</v>
      </c>
    </row>
    <row r="631" spans="1:10" ht="36" x14ac:dyDescent="0.2">
      <c r="A631" s="657" t="s">
        <v>498</v>
      </c>
      <c r="B631" s="627" t="s">
        <v>350</v>
      </c>
      <c r="C631" s="627" t="s">
        <v>385</v>
      </c>
      <c r="D631" s="627"/>
      <c r="E631" s="628">
        <v>4208539.18</v>
      </c>
      <c r="F631" s="627"/>
      <c r="G631" s="627" t="s">
        <v>522</v>
      </c>
      <c r="H631" s="651"/>
      <c r="I631" s="633"/>
      <c r="J631" s="632" t="s">
        <v>1784</v>
      </c>
    </row>
    <row r="632" spans="1:10" ht="24" x14ac:dyDescent="0.2">
      <c r="A632" s="657" t="s">
        <v>494</v>
      </c>
      <c r="B632" s="627" t="s">
        <v>328</v>
      </c>
      <c r="C632" s="627" t="s">
        <v>385</v>
      </c>
      <c r="D632" s="627"/>
      <c r="E632" s="628">
        <v>336000</v>
      </c>
      <c r="F632" s="627"/>
      <c r="G632" s="627" t="s">
        <v>522</v>
      </c>
      <c r="H632" s="651"/>
      <c r="I632" s="633"/>
      <c r="J632" s="632" t="s">
        <v>1784</v>
      </c>
    </row>
    <row r="633" spans="1:10" ht="36" x14ac:dyDescent="0.2">
      <c r="A633" s="657" t="s">
        <v>492</v>
      </c>
      <c r="B633" s="627" t="s">
        <v>328</v>
      </c>
      <c r="C633" s="627" t="s">
        <v>385</v>
      </c>
      <c r="D633" s="627"/>
      <c r="E633" s="628">
        <v>360000</v>
      </c>
      <c r="F633" s="627"/>
      <c r="G633" s="627" t="s">
        <v>522</v>
      </c>
      <c r="H633" s="651"/>
      <c r="I633" s="633"/>
      <c r="J633" s="632" t="s">
        <v>1784</v>
      </c>
    </row>
    <row r="634" spans="1:10" ht="24" x14ac:dyDescent="0.2">
      <c r="A634" s="657" t="s">
        <v>493</v>
      </c>
      <c r="B634" s="627" t="s">
        <v>344</v>
      </c>
      <c r="C634" s="627" t="s">
        <v>385</v>
      </c>
      <c r="D634" s="627"/>
      <c r="E634" s="628">
        <v>553000</v>
      </c>
      <c r="F634" s="627"/>
      <c r="G634" s="627" t="s">
        <v>522</v>
      </c>
      <c r="H634" s="651"/>
      <c r="I634" s="633"/>
      <c r="J634" s="632" t="s">
        <v>1784</v>
      </c>
    </row>
    <row r="635" spans="1:10" ht="24" x14ac:dyDescent="0.2">
      <c r="A635" s="657" t="s">
        <v>496</v>
      </c>
      <c r="B635" s="627" t="s">
        <v>328</v>
      </c>
      <c r="C635" s="627" t="s">
        <v>385</v>
      </c>
      <c r="D635" s="627"/>
      <c r="E635" s="628">
        <v>150000</v>
      </c>
      <c r="F635" s="627"/>
      <c r="G635" s="627" t="s">
        <v>522</v>
      </c>
      <c r="H635" s="651"/>
      <c r="I635" s="633"/>
      <c r="J635" s="632" t="s">
        <v>1784</v>
      </c>
    </row>
    <row r="636" spans="1:10" ht="24" x14ac:dyDescent="0.2">
      <c r="A636" s="657" t="s">
        <v>523</v>
      </c>
      <c r="B636" s="627" t="s">
        <v>328</v>
      </c>
      <c r="C636" s="627" t="s">
        <v>385</v>
      </c>
      <c r="D636" s="627"/>
      <c r="E636" s="628">
        <v>118800</v>
      </c>
      <c r="F636" s="627"/>
      <c r="G636" s="627" t="s">
        <v>522</v>
      </c>
      <c r="H636" s="651"/>
      <c r="I636" s="633"/>
      <c r="J636" s="632" t="s">
        <v>1784</v>
      </c>
    </row>
    <row r="637" spans="1:10" ht="24" x14ac:dyDescent="0.2">
      <c r="A637" s="657" t="s">
        <v>383</v>
      </c>
      <c r="B637" s="627" t="s">
        <v>377</v>
      </c>
      <c r="C637" s="627" t="s">
        <v>365</v>
      </c>
      <c r="D637" s="627"/>
      <c r="E637" s="628">
        <v>118944</v>
      </c>
      <c r="F637" s="627"/>
      <c r="G637" s="627" t="s">
        <v>364</v>
      </c>
      <c r="H637" s="651"/>
      <c r="I637" s="633"/>
      <c r="J637" s="632"/>
    </row>
    <row r="638" spans="1:10" ht="24" x14ac:dyDescent="0.2">
      <c r="A638" s="657" t="s">
        <v>382</v>
      </c>
      <c r="B638" s="627" t="s">
        <v>307</v>
      </c>
      <c r="C638" s="627" t="s">
        <v>365</v>
      </c>
      <c r="D638" s="627"/>
      <c r="E638" s="628">
        <v>257647</v>
      </c>
      <c r="F638" s="627"/>
      <c r="G638" s="627" t="s">
        <v>364</v>
      </c>
      <c r="H638" s="651"/>
      <c r="I638" s="633"/>
      <c r="J638" s="632"/>
    </row>
    <row r="639" spans="1:10" ht="24" x14ac:dyDescent="0.2">
      <c r="A639" s="657" t="s">
        <v>375</v>
      </c>
      <c r="B639" s="627" t="s">
        <v>307</v>
      </c>
      <c r="C639" s="627" t="s">
        <v>365</v>
      </c>
      <c r="D639" s="627"/>
      <c r="E639" s="628">
        <v>276259.83</v>
      </c>
      <c r="F639" s="627"/>
      <c r="G639" s="627" t="s">
        <v>364</v>
      </c>
      <c r="H639" s="651"/>
      <c r="I639" s="633"/>
      <c r="J639" s="632"/>
    </row>
    <row r="640" spans="1:10" ht="36" x14ac:dyDescent="0.2">
      <c r="A640" s="657" t="s">
        <v>374</v>
      </c>
      <c r="B640" s="627" t="s">
        <v>307</v>
      </c>
      <c r="C640" s="627" t="s">
        <v>365</v>
      </c>
      <c r="D640" s="627"/>
      <c r="E640" s="628">
        <v>306936</v>
      </c>
      <c r="F640" s="627"/>
      <c r="G640" s="627" t="s">
        <v>364</v>
      </c>
      <c r="H640" s="651"/>
      <c r="I640" s="633"/>
      <c r="J640" s="632"/>
    </row>
    <row r="641" spans="1:10" ht="24" x14ac:dyDescent="0.2">
      <c r="A641" s="657" t="s">
        <v>1785</v>
      </c>
      <c r="B641" s="627" t="s">
        <v>307</v>
      </c>
      <c r="C641" s="627" t="s">
        <v>365</v>
      </c>
      <c r="D641" s="627"/>
      <c r="E641" s="628">
        <v>32200</v>
      </c>
      <c r="F641" s="627"/>
      <c r="G641" s="627" t="s">
        <v>364</v>
      </c>
      <c r="H641" s="651"/>
      <c r="I641" s="633"/>
      <c r="J641" s="632"/>
    </row>
    <row r="642" spans="1:10" ht="24" x14ac:dyDescent="0.2">
      <c r="A642" s="657" t="s">
        <v>1786</v>
      </c>
      <c r="B642" s="627" t="s">
        <v>376</v>
      </c>
      <c r="C642" s="627" t="s">
        <v>365</v>
      </c>
      <c r="D642" s="627"/>
      <c r="E642" s="628">
        <v>800000</v>
      </c>
      <c r="F642" s="627"/>
      <c r="G642" s="627" t="s">
        <v>364</v>
      </c>
      <c r="H642" s="651"/>
      <c r="I642" s="633"/>
      <c r="J642" s="632"/>
    </row>
    <row r="643" spans="1:10" ht="24" x14ac:dyDescent="0.2">
      <c r="A643" s="657" t="s">
        <v>1787</v>
      </c>
      <c r="B643" s="627" t="s">
        <v>307</v>
      </c>
      <c r="C643" s="627" t="s">
        <v>365</v>
      </c>
      <c r="D643" s="627"/>
      <c r="E643" s="628">
        <v>350000</v>
      </c>
      <c r="F643" s="627"/>
      <c r="G643" s="627" t="s">
        <v>364</v>
      </c>
      <c r="H643" s="651"/>
      <c r="I643" s="633"/>
      <c r="J643" s="632"/>
    </row>
    <row r="644" spans="1:10" ht="24" x14ac:dyDescent="0.2">
      <c r="A644" s="657" t="s">
        <v>1788</v>
      </c>
      <c r="B644" s="627" t="s">
        <v>307</v>
      </c>
      <c r="C644" s="627" t="s">
        <v>365</v>
      </c>
      <c r="D644" s="627"/>
      <c r="E644" s="628">
        <v>300000</v>
      </c>
      <c r="F644" s="627"/>
      <c r="G644" s="627" t="s">
        <v>364</v>
      </c>
      <c r="H644" s="651"/>
      <c r="I644" s="633"/>
      <c r="J644" s="632"/>
    </row>
    <row r="645" spans="1:10" ht="24" x14ac:dyDescent="0.2">
      <c r="A645" s="657" t="s">
        <v>1789</v>
      </c>
      <c r="B645" s="627" t="s">
        <v>307</v>
      </c>
      <c r="C645" s="627" t="s">
        <v>365</v>
      </c>
      <c r="D645" s="627"/>
      <c r="E645" s="628">
        <v>247800</v>
      </c>
      <c r="F645" s="627"/>
      <c r="G645" s="627" t="s">
        <v>364</v>
      </c>
      <c r="H645" s="651"/>
      <c r="I645" s="633"/>
      <c r="J645" s="632"/>
    </row>
    <row r="646" spans="1:10" ht="24" x14ac:dyDescent="0.2">
      <c r="A646" s="657" t="s">
        <v>1790</v>
      </c>
      <c r="B646" s="627" t="s">
        <v>307</v>
      </c>
      <c r="C646" s="627" t="s">
        <v>365</v>
      </c>
      <c r="D646" s="627"/>
      <c r="E646" s="628">
        <v>121176</v>
      </c>
      <c r="F646" s="627"/>
      <c r="G646" s="627" t="s">
        <v>364</v>
      </c>
      <c r="H646" s="651"/>
      <c r="I646" s="633"/>
      <c r="J646" s="632"/>
    </row>
    <row r="647" spans="1:10" ht="24" x14ac:dyDescent="0.2">
      <c r="A647" s="657" t="s">
        <v>373</v>
      </c>
      <c r="B647" s="627" t="s">
        <v>307</v>
      </c>
      <c r="C647" s="627" t="s">
        <v>365</v>
      </c>
      <c r="D647" s="627"/>
      <c r="E647" s="628">
        <v>290001</v>
      </c>
      <c r="F647" s="627"/>
      <c r="G647" s="627" t="s">
        <v>364</v>
      </c>
      <c r="H647" s="651"/>
      <c r="I647" s="633"/>
      <c r="J647" s="632"/>
    </row>
    <row r="648" spans="1:10" ht="24" x14ac:dyDescent="0.2">
      <c r="A648" s="657" t="s">
        <v>372</v>
      </c>
      <c r="B648" s="627" t="s">
        <v>307</v>
      </c>
      <c r="C648" s="627" t="s">
        <v>365</v>
      </c>
      <c r="D648" s="627"/>
      <c r="E648" s="628">
        <v>290000</v>
      </c>
      <c r="F648" s="627"/>
      <c r="G648" s="627" t="s">
        <v>364</v>
      </c>
      <c r="H648" s="651"/>
      <c r="I648" s="633"/>
      <c r="J648" s="632"/>
    </row>
    <row r="649" spans="1:10" ht="24" x14ac:dyDescent="0.2">
      <c r="A649" s="657" t="s">
        <v>371</v>
      </c>
      <c r="B649" s="627" t="s">
        <v>307</v>
      </c>
      <c r="C649" s="627" t="s">
        <v>365</v>
      </c>
      <c r="D649" s="627"/>
      <c r="E649" s="628">
        <v>270000</v>
      </c>
      <c r="F649" s="627"/>
      <c r="G649" s="627" t="s">
        <v>364</v>
      </c>
      <c r="H649" s="651"/>
      <c r="I649" s="633"/>
      <c r="J649" s="632"/>
    </row>
    <row r="650" spans="1:10" ht="24" x14ac:dyDescent="0.2">
      <c r="A650" s="657" t="s">
        <v>1791</v>
      </c>
      <c r="B650" s="627" t="s">
        <v>307</v>
      </c>
      <c r="C650" s="627" t="s">
        <v>365</v>
      </c>
      <c r="D650" s="627"/>
      <c r="E650" s="628">
        <v>267310</v>
      </c>
      <c r="F650" s="627"/>
      <c r="G650" s="627" t="s">
        <v>364</v>
      </c>
      <c r="H650" s="651"/>
      <c r="I650" s="633"/>
      <c r="J650" s="632"/>
    </row>
    <row r="651" spans="1:10" ht="24" x14ac:dyDescent="0.2">
      <c r="A651" s="657" t="s">
        <v>370</v>
      </c>
      <c r="B651" s="627" t="s">
        <v>307</v>
      </c>
      <c r="C651" s="627" t="s">
        <v>365</v>
      </c>
      <c r="D651" s="627"/>
      <c r="E651" s="628">
        <v>240625</v>
      </c>
      <c r="F651" s="627"/>
      <c r="G651" s="627" t="s">
        <v>364</v>
      </c>
      <c r="H651" s="651"/>
      <c r="I651" s="633"/>
      <c r="J651" s="632"/>
    </row>
    <row r="652" spans="1:10" ht="24" x14ac:dyDescent="0.2">
      <c r="A652" s="657" t="s">
        <v>1792</v>
      </c>
      <c r="B652" s="627" t="s">
        <v>307</v>
      </c>
      <c r="C652" s="627" t="s">
        <v>365</v>
      </c>
      <c r="D652" s="627"/>
      <c r="E652" s="628">
        <v>215305</v>
      </c>
      <c r="F652" s="627"/>
      <c r="G652" s="627" t="s">
        <v>364</v>
      </c>
      <c r="H652" s="651"/>
      <c r="I652" s="633"/>
      <c r="J652" s="632"/>
    </row>
    <row r="653" spans="1:10" ht="24" x14ac:dyDescent="0.2">
      <c r="A653" s="657" t="s">
        <v>369</v>
      </c>
      <c r="B653" s="627" t="s">
        <v>307</v>
      </c>
      <c r="C653" s="627" t="s">
        <v>365</v>
      </c>
      <c r="D653" s="627"/>
      <c r="E653" s="628">
        <v>154000</v>
      </c>
      <c r="F653" s="627"/>
      <c r="G653" s="627" t="s">
        <v>364</v>
      </c>
      <c r="H653" s="651"/>
      <c r="I653" s="633"/>
      <c r="J653" s="632"/>
    </row>
    <row r="654" spans="1:10" ht="24" x14ac:dyDescent="0.2">
      <c r="A654" s="657" t="s">
        <v>368</v>
      </c>
      <c r="B654" s="627" t="s">
        <v>307</v>
      </c>
      <c r="C654" s="627" t="s">
        <v>365</v>
      </c>
      <c r="D654" s="627"/>
      <c r="E654" s="628">
        <v>148680</v>
      </c>
      <c r="F654" s="627"/>
      <c r="G654" s="627" t="s">
        <v>364</v>
      </c>
      <c r="H654" s="651"/>
      <c r="I654" s="633"/>
      <c r="J654" s="632"/>
    </row>
    <row r="655" spans="1:10" ht="24" x14ac:dyDescent="0.2">
      <c r="A655" s="657" t="s">
        <v>367</v>
      </c>
      <c r="B655" s="627" t="s">
        <v>307</v>
      </c>
      <c r="C655" s="627" t="s">
        <v>365</v>
      </c>
      <c r="D655" s="627"/>
      <c r="E655" s="628">
        <v>120000</v>
      </c>
      <c r="F655" s="627"/>
      <c r="G655" s="627" t="s">
        <v>364</v>
      </c>
      <c r="H655" s="651"/>
      <c r="I655" s="633"/>
      <c r="J655" s="632"/>
    </row>
    <row r="656" spans="1:10" ht="24" x14ac:dyDescent="0.2">
      <c r="A656" s="657" t="s">
        <v>366</v>
      </c>
      <c r="B656" s="627" t="s">
        <v>307</v>
      </c>
      <c r="C656" s="627" t="s">
        <v>365</v>
      </c>
      <c r="D656" s="627"/>
      <c r="E656" s="628">
        <v>120000</v>
      </c>
      <c r="F656" s="627"/>
      <c r="G656" s="627" t="s">
        <v>364</v>
      </c>
      <c r="H656" s="651"/>
      <c r="I656" s="633"/>
      <c r="J656" s="632"/>
    </row>
    <row r="657" spans="1:10" ht="24" x14ac:dyDescent="0.2">
      <c r="A657" s="657" t="s">
        <v>1044</v>
      </c>
      <c r="B657" s="627" t="s">
        <v>307</v>
      </c>
      <c r="C657" s="627" t="s">
        <v>365</v>
      </c>
      <c r="D657" s="627"/>
      <c r="E657" s="628">
        <v>800000</v>
      </c>
      <c r="F657" s="627"/>
      <c r="G657" s="627" t="s">
        <v>364</v>
      </c>
      <c r="H657" s="651"/>
      <c r="I657" s="633"/>
      <c r="J657" s="632"/>
    </row>
    <row r="658" spans="1:10" ht="24" x14ac:dyDescent="0.2">
      <c r="A658" s="657" t="s">
        <v>557</v>
      </c>
      <c r="B658" s="627" t="s">
        <v>307</v>
      </c>
      <c r="C658" s="627" t="s">
        <v>365</v>
      </c>
      <c r="D658" s="627"/>
      <c r="E658" s="628">
        <v>120000</v>
      </c>
      <c r="F658" s="627"/>
      <c r="G658" s="627" t="s">
        <v>364</v>
      </c>
      <c r="H658" s="651"/>
      <c r="I658" s="633"/>
      <c r="J658" s="632"/>
    </row>
    <row r="659" spans="1:10" ht="48" x14ac:dyDescent="0.2">
      <c r="A659" s="657" t="s">
        <v>1793</v>
      </c>
      <c r="B659" s="627" t="s">
        <v>344</v>
      </c>
      <c r="C659" s="627" t="s">
        <v>360</v>
      </c>
      <c r="D659" s="627"/>
      <c r="E659" s="628">
        <v>12590640</v>
      </c>
      <c r="F659" s="627"/>
      <c r="G659" s="627" t="s">
        <v>1794</v>
      </c>
      <c r="H659" s="651">
        <v>2021</v>
      </c>
      <c r="I659" s="633">
        <v>2021</v>
      </c>
      <c r="J659" s="632" t="s">
        <v>1795</v>
      </c>
    </row>
    <row r="660" spans="1:10" ht="48" x14ac:dyDescent="0.2">
      <c r="A660" s="657" t="s">
        <v>1796</v>
      </c>
      <c r="B660" s="627" t="s">
        <v>392</v>
      </c>
      <c r="C660" s="627" t="s">
        <v>1797</v>
      </c>
      <c r="D660" s="627" t="s">
        <v>1798</v>
      </c>
      <c r="E660" s="628">
        <v>3483648</v>
      </c>
      <c r="F660" s="627"/>
      <c r="G660" s="627" t="s">
        <v>1799</v>
      </c>
      <c r="H660" s="651">
        <v>2021</v>
      </c>
      <c r="I660" s="633">
        <v>2021</v>
      </c>
      <c r="J660" s="632" t="s">
        <v>1795</v>
      </c>
    </row>
    <row r="661" spans="1:10" ht="48" x14ac:dyDescent="0.2">
      <c r="A661" s="657" t="s">
        <v>1800</v>
      </c>
      <c r="B661" s="627" t="s">
        <v>344</v>
      </c>
      <c r="C661" s="627" t="s">
        <v>360</v>
      </c>
      <c r="D661" s="627"/>
      <c r="E661" s="628">
        <v>3483359.9999999991</v>
      </c>
      <c r="F661" s="627"/>
      <c r="G661" s="627" t="s">
        <v>1794</v>
      </c>
      <c r="H661" s="651">
        <v>2021</v>
      </c>
      <c r="I661" s="633">
        <v>2021</v>
      </c>
      <c r="J661" s="632" t="s">
        <v>1795</v>
      </c>
    </row>
    <row r="662" spans="1:10" ht="48" x14ac:dyDescent="0.2">
      <c r="A662" s="657" t="s">
        <v>1801</v>
      </c>
      <c r="B662" s="627" t="s">
        <v>344</v>
      </c>
      <c r="C662" s="627" t="s">
        <v>360</v>
      </c>
      <c r="D662" s="627" t="s">
        <v>1802</v>
      </c>
      <c r="E662" s="628">
        <v>2625003</v>
      </c>
      <c r="F662" s="627"/>
      <c r="G662" s="627" t="s">
        <v>1799</v>
      </c>
      <c r="H662" s="651">
        <v>2021</v>
      </c>
      <c r="I662" s="633">
        <v>2021</v>
      </c>
      <c r="J662" s="632" t="s">
        <v>1795</v>
      </c>
    </row>
    <row r="663" spans="1:10" ht="48" x14ac:dyDescent="0.2">
      <c r="A663" s="657" t="s">
        <v>1803</v>
      </c>
      <c r="B663" s="627" t="s">
        <v>344</v>
      </c>
      <c r="C663" s="627" t="s">
        <v>360</v>
      </c>
      <c r="D663" s="627"/>
      <c r="E663" s="628">
        <v>2530080</v>
      </c>
      <c r="F663" s="627"/>
      <c r="G663" s="627" t="s">
        <v>1794</v>
      </c>
      <c r="H663" s="651">
        <v>2021</v>
      </c>
      <c r="I663" s="633">
        <v>2021</v>
      </c>
      <c r="J663" s="632" t="s">
        <v>1795</v>
      </c>
    </row>
    <row r="664" spans="1:10" ht="48" x14ac:dyDescent="0.2">
      <c r="A664" s="657" t="s">
        <v>1804</v>
      </c>
      <c r="B664" s="627" t="s">
        <v>344</v>
      </c>
      <c r="C664" s="627" t="s">
        <v>360</v>
      </c>
      <c r="D664" s="627"/>
      <c r="E664" s="628">
        <v>2487964.5</v>
      </c>
      <c r="F664" s="627"/>
      <c r="G664" s="627" t="s">
        <v>1794</v>
      </c>
      <c r="H664" s="651">
        <v>2021</v>
      </c>
      <c r="I664" s="633">
        <v>2021</v>
      </c>
      <c r="J664" s="632" t="s">
        <v>1795</v>
      </c>
    </row>
    <row r="665" spans="1:10" ht="48" x14ac:dyDescent="0.2">
      <c r="A665" s="657" t="s">
        <v>1805</v>
      </c>
      <c r="B665" s="627" t="s">
        <v>495</v>
      </c>
      <c r="C665" s="627" t="s">
        <v>360</v>
      </c>
      <c r="D665" s="627" t="s">
        <v>1806</v>
      </c>
      <c r="E665" s="628">
        <v>2039808.9200000002</v>
      </c>
      <c r="F665" s="627" t="s">
        <v>1807</v>
      </c>
      <c r="G665" s="627" t="s">
        <v>378</v>
      </c>
      <c r="H665" s="651">
        <v>44004</v>
      </c>
      <c r="I665" s="633">
        <v>2021</v>
      </c>
      <c r="J665" s="632" t="s">
        <v>1795</v>
      </c>
    </row>
    <row r="666" spans="1:10" ht="48" x14ac:dyDescent="0.2">
      <c r="A666" s="657" t="s">
        <v>1808</v>
      </c>
      <c r="B666" s="627" t="s">
        <v>344</v>
      </c>
      <c r="C666" s="627" t="s">
        <v>360</v>
      </c>
      <c r="D666" s="627" t="s">
        <v>1809</v>
      </c>
      <c r="E666" s="628">
        <v>1916600</v>
      </c>
      <c r="F666" s="627"/>
      <c r="G666" s="627" t="s">
        <v>1799</v>
      </c>
      <c r="H666" s="651">
        <v>2021</v>
      </c>
      <c r="I666" s="633">
        <v>2021</v>
      </c>
      <c r="J666" s="632" t="s">
        <v>1795</v>
      </c>
    </row>
    <row r="667" spans="1:10" ht="48" x14ac:dyDescent="0.2">
      <c r="A667" s="657" t="s">
        <v>1810</v>
      </c>
      <c r="B667" s="627" t="s">
        <v>1112</v>
      </c>
      <c r="C667" s="627" t="s">
        <v>387</v>
      </c>
      <c r="D667" s="627"/>
      <c r="E667" s="628">
        <v>1736640</v>
      </c>
      <c r="F667" s="627"/>
      <c r="G667" s="627" t="s">
        <v>1794</v>
      </c>
      <c r="H667" s="651">
        <v>2021</v>
      </c>
      <c r="I667" s="633">
        <v>2021</v>
      </c>
      <c r="J667" s="632" t="s">
        <v>1795</v>
      </c>
    </row>
    <row r="668" spans="1:10" ht="48" x14ac:dyDescent="0.2">
      <c r="A668" s="657" t="s">
        <v>1811</v>
      </c>
      <c r="B668" s="627" t="s">
        <v>344</v>
      </c>
      <c r="C668" s="627" t="s">
        <v>360</v>
      </c>
      <c r="D668" s="627" t="s">
        <v>1812</v>
      </c>
      <c r="E668" s="628">
        <v>1696494</v>
      </c>
      <c r="F668" s="627"/>
      <c r="G668" s="627" t="s">
        <v>1813</v>
      </c>
      <c r="H668" s="651">
        <v>2021</v>
      </c>
      <c r="I668" s="633">
        <v>2021</v>
      </c>
      <c r="J668" s="632" t="s">
        <v>1795</v>
      </c>
    </row>
    <row r="669" spans="1:10" ht="48" x14ac:dyDescent="0.2">
      <c r="A669" s="657" t="s">
        <v>1814</v>
      </c>
      <c r="B669" s="627" t="s">
        <v>344</v>
      </c>
      <c r="C669" s="627" t="s">
        <v>360</v>
      </c>
      <c r="D669" s="627" t="s">
        <v>1815</v>
      </c>
      <c r="E669" s="628">
        <v>1516838.4000000001</v>
      </c>
      <c r="F669" s="627"/>
      <c r="G669" s="627" t="s">
        <v>1799</v>
      </c>
      <c r="H669" s="651">
        <v>2021</v>
      </c>
      <c r="I669" s="633">
        <v>2021</v>
      </c>
      <c r="J669" s="632" t="s">
        <v>1795</v>
      </c>
    </row>
    <row r="670" spans="1:10" ht="82.5" customHeight="1" x14ac:dyDescent="0.2">
      <c r="A670" s="657" t="s">
        <v>1816</v>
      </c>
      <c r="B670" s="627" t="s">
        <v>344</v>
      </c>
      <c r="C670" s="627" t="s">
        <v>360</v>
      </c>
      <c r="D670" s="627" t="s">
        <v>1817</v>
      </c>
      <c r="E670" s="628">
        <v>1512000</v>
      </c>
      <c r="F670" s="627" t="s">
        <v>1818</v>
      </c>
      <c r="G670" s="627" t="s">
        <v>1813</v>
      </c>
      <c r="H670" s="651">
        <v>2021</v>
      </c>
      <c r="I670" s="633">
        <v>2021</v>
      </c>
      <c r="J670" s="632" t="s">
        <v>1795</v>
      </c>
    </row>
    <row r="671" spans="1:10" ht="48" x14ac:dyDescent="0.2">
      <c r="A671" s="657" t="s">
        <v>1819</v>
      </c>
      <c r="B671" s="627" t="s">
        <v>344</v>
      </c>
      <c r="C671" s="627" t="s">
        <v>360</v>
      </c>
      <c r="D671" s="627" t="s">
        <v>1820</v>
      </c>
      <c r="E671" s="628">
        <v>1497600</v>
      </c>
      <c r="F671" s="627"/>
      <c r="G671" s="627" t="s">
        <v>1821</v>
      </c>
      <c r="H671" s="651">
        <v>2021</v>
      </c>
      <c r="I671" s="633">
        <v>2021</v>
      </c>
      <c r="J671" s="632" t="s">
        <v>1795</v>
      </c>
    </row>
    <row r="672" spans="1:10" ht="48" x14ac:dyDescent="0.2">
      <c r="A672" s="657" t="s">
        <v>1822</v>
      </c>
      <c r="B672" s="627" t="s">
        <v>344</v>
      </c>
      <c r="C672" s="627" t="s">
        <v>360</v>
      </c>
      <c r="D672" s="627"/>
      <c r="E672" s="628">
        <v>1370227.3500000003</v>
      </c>
      <c r="F672" s="627"/>
      <c r="G672" s="627" t="s">
        <v>1799</v>
      </c>
      <c r="H672" s="651">
        <v>2021</v>
      </c>
      <c r="I672" s="633">
        <v>2021</v>
      </c>
      <c r="J672" s="632" t="s">
        <v>1795</v>
      </c>
    </row>
    <row r="673" spans="1:10" ht="48" x14ac:dyDescent="0.2">
      <c r="A673" s="657" t="s">
        <v>1823</v>
      </c>
      <c r="B673" s="627" t="s">
        <v>344</v>
      </c>
      <c r="C673" s="627" t="s">
        <v>360</v>
      </c>
      <c r="D673" s="627" t="s">
        <v>1824</v>
      </c>
      <c r="E673" s="628">
        <v>1254433.5</v>
      </c>
      <c r="F673" s="627"/>
      <c r="G673" s="627" t="s">
        <v>1799</v>
      </c>
      <c r="H673" s="651">
        <v>2021</v>
      </c>
      <c r="I673" s="633">
        <v>2021</v>
      </c>
      <c r="J673" s="632" t="s">
        <v>1795</v>
      </c>
    </row>
    <row r="674" spans="1:10" ht="48" x14ac:dyDescent="0.2">
      <c r="A674" s="657" t="s">
        <v>1825</v>
      </c>
      <c r="B674" s="627" t="s">
        <v>344</v>
      </c>
      <c r="C674" s="627" t="s">
        <v>360</v>
      </c>
      <c r="D674" s="627" t="s">
        <v>1826</v>
      </c>
      <c r="E674" s="628">
        <v>1207800</v>
      </c>
      <c r="F674" s="627"/>
      <c r="G674" s="627" t="s">
        <v>1799</v>
      </c>
      <c r="H674" s="651">
        <v>2021</v>
      </c>
      <c r="I674" s="633">
        <v>2021</v>
      </c>
      <c r="J674" s="632" t="s">
        <v>1795</v>
      </c>
    </row>
    <row r="675" spans="1:10" ht="48" x14ac:dyDescent="0.2">
      <c r="A675" s="657" t="s">
        <v>1827</v>
      </c>
      <c r="B675" s="627" t="s">
        <v>344</v>
      </c>
      <c r="C675" s="627" t="s">
        <v>360</v>
      </c>
      <c r="D675" s="627" t="s">
        <v>1828</v>
      </c>
      <c r="E675" s="628">
        <v>1069469.7999999998</v>
      </c>
      <c r="F675" s="627"/>
      <c r="G675" s="627" t="s">
        <v>1829</v>
      </c>
      <c r="H675" s="651">
        <v>2021</v>
      </c>
      <c r="I675" s="633">
        <v>2021</v>
      </c>
      <c r="J675" s="632" t="s">
        <v>1795</v>
      </c>
    </row>
    <row r="676" spans="1:10" ht="48" x14ac:dyDescent="0.2">
      <c r="A676" s="657" t="s">
        <v>1830</v>
      </c>
      <c r="B676" s="627" t="s">
        <v>344</v>
      </c>
      <c r="C676" s="627" t="s">
        <v>360</v>
      </c>
      <c r="D676" s="627"/>
      <c r="E676" s="628">
        <v>998859.3</v>
      </c>
      <c r="F676" s="627"/>
      <c r="G676" s="627" t="s">
        <v>1794</v>
      </c>
      <c r="H676" s="651">
        <v>2021</v>
      </c>
      <c r="I676" s="633">
        <v>2021</v>
      </c>
      <c r="J676" s="632" t="s">
        <v>1795</v>
      </c>
    </row>
    <row r="677" spans="1:10" ht="48" x14ac:dyDescent="0.2">
      <c r="A677" s="657" t="s">
        <v>1831</v>
      </c>
      <c r="B677" s="627" t="s">
        <v>344</v>
      </c>
      <c r="C677" s="627" t="s">
        <v>360</v>
      </c>
      <c r="D677" s="627"/>
      <c r="E677" s="628">
        <v>980000</v>
      </c>
      <c r="F677" s="627"/>
      <c r="G677" s="627" t="s">
        <v>1794</v>
      </c>
      <c r="H677" s="651">
        <v>2021</v>
      </c>
      <c r="I677" s="633">
        <v>2021</v>
      </c>
      <c r="J677" s="632" t="s">
        <v>1795</v>
      </c>
    </row>
    <row r="678" spans="1:10" ht="48" x14ac:dyDescent="0.2">
      <c r="A678" s="657" t="s">
        <v>1832</v>
      </c>
      <c r="B678" s="627" t="s">
        <v>344</v>
      </c>
      <c r="C678" s="627" t="s">
        <v>360</v>
      </c>
      <c r="D678" s="627" t="s">
        <v>1833</v>
      </c>
      <c r="E678" s="628">
        <v>950000</v>
      </c>
      <c r="F678" s="627" t="s">
        <v>1834</v>
      </c>
      <c r="G678" s="627" t="s">
        <v>378</v>
      </c>
      <c r="H678" s="651">
        <v>44032</v>
      </c>
      <c r="I678" s="633">
        <v>2021</v>
      </c>
      <c r="J678" s="632" t="s">
        <v>1795</v>
      </c>
    </row>
    <row r="679" spans="1:10" ht="28.5" customHeight="1" x14ac:dyDescent="0.2">
      <c r="A679" s="657" t="s">
        <v>361</v>
      </c>
      <c r="B679" s="627" t="s">
        <v>337</v>
      </c>
      <c r="C679" s="627" t="s">
        <v>387</v>
      </c>
      <c r="D679" s="627"/>
      <c r="E679" s="628">
        <v>2350000</v>
      </c>
      <c r="F679" s="627"/>
      <c r="G679" s="627"/>
      <c r="H679" s="651"/>
      <c r="I679" s="633"/>
      <c r="J679" s="632"/>
    </row>
    <row r="680" spans="1:10" ht="45.75" customHeight="1" x14ac:dyDescent="0.2">
      <c r="A680" s="657" t="s">
        <v>1835</v>
      </c>
      <c r="B680" s="627" t="s">
        <v>345</v>
      </c>
      <c r="C680" s="627" t="s">
        <v>360</v>
      </c>
      <c r="D680" s="627"/>
      <c r="E680" s="628">
        <v>1380000</v>
      </c>
      <c r="F680" s="627"/>
      <c r="G680" s="627"/>
      <c r="H680" s="651"/>
      <c r="I680" s="633"/>
      <c r="J680" s="632"/>
    </row>
    <row r="681" spans="1:10" ht="30" customHeight="1" x14ac:dyDescent="0.2">
      <c r="A681" s="657" t="s">
        <v>1134</v>
      </c>
      <c r="B681" s="627" t="s">
        <v>362</v>
      </c>
      <c r="C681" s="627" t="s">
        <v>360</v>
      </c>
      <c r="D681" s="627"/>
      <c r="E681" s="628">
        <v>50000</v>
      </c>
      <c r="F681" s="627"/>
      <c r="G681" s="627"/>
      <c r="H681" s="651"/>
      <c r="I681" s="633"/>
      <c r="J681" s="632"/>
    </row>
    <row r="682" spans="1:10" ht="44.25" customHeight="1" x14ac:dyDescent="0.2">
      <c r="A682" s="657" t="s">
        <v>1138</v>
      </c>
      <c r="B682" s="627" t="s">
        <v>362</v>
      </c>
      <c r="C682" s="627" t="s">
        <v>360</v>
      </c>
      <c r="D682" s="627"/>
      <c r="E682" s="628">
        <v>549150</v>
      </c>
      <c r="F682" s="627"/>
      <c r="G682" s="627"/>
      <c r="H682" s="651"/>
      <c r="I682" s="633"/>
      <c r="J682" s="632"/>
    </row>
    <row r="683" spans="1:10" ht="44.25" customHeight="1" x14ac:dyDescent="0.2">
      <c r="A683" s="657" t="s">
        <v>1143</v>
      </c>
      <c r="B683" s="627" t="s">
        <v>362</v>
      </c>
      <c r="C683" s="627" t="s">
        <v>360</v>
      </c>
      <c r="D683" s="627"/>
      <c r="E683" s="628">
        <v>204000</v>
      </c>
      <c r="F683" s="627"/>
      <c r="G683" s="627"/>
      <c r="H683" s="651"/>
      <c r="I683" s="633"/>
      <c r="J683" s="632"/>
    </row>
    <row r="684" spans="1:10" ht="36" customHeight="1" x14ac:dyDescent="0.2">
      <c r="A684" s="657" t="s">
        <v>1146</v>
      </c>
      <c r="B684" s="627" t="s">
        <v>362</v>
      </c>
      <c r="C684" s="627" t="s">
        <v>360</v>
      </c>
      <c r="D684" s="627"/>
      <c r="E684" s="628">
        <v>95000</v>
      </c>
      <c r="F684" s="627"/>
      <c r="G684" s="627"/>
      <c r="H684" s="651"/>
      <c r="I684" s="633"/>
      <c r="J684" s="632"/>
    </row>
    <row r="685" spans="1:10" ht="36" customHeight="1" x14ac:dyDescent="0.2">
      <c r="A685" s="657" t="s">
        <v>1836</v>
      </c>
      <c r="B685" s="627" t="s">
        <v>362</v>
      </c>
      <c r="C685" s="627" t="s">
        <v>360</v>
      </c>
      <c r="D685" s="627"/>
      <c r="E685" s="628">
        <v>80000</v>
      </c>
      <c r="F685" s="627"/>
      <c r="G685" s="627"/>
      <c r="H685" s="651"/>
      <c r="I685" s="633"/>
      <c r="J685" s="632"/>
    </row>
    <row r="686" spans="1:10" ht="84" x14ac:dyDescent="0.2">
      <c r="A686" s="657" t="s">
        <v>1837</v>
      </c>
      <c r="B686" s="627" t="s">
        <v>362</v>
      </c>
      <c r="C686" s="627" t="s">
        <v>360</v>
      </c>
      <c r="D686" s="627"/>
      <c r="E686" s="628">
        <v>420000</v>
      </c>
      <c r="F686" s="627"/>
      <c r="G686" s="627"/>
      <c r="H686" s="651"/>
      <c r="I686" s="633"/>
      <c r="J686" s="632"/>
    </row>
    <row r="687" spans="1:10" ht="31.5" customHeight="1" x14ac:dyDescent="0.2">
      <c r="A687" s="657" t="s">
        <v>1838</v>
      </c>
      <c r="B687" s="627" t="s">
        <v>362</v>
      </c>
      <c r="C687" s="627" t="s">
        <v>360</v>
      </c>
      <c r="D687" s="627"/>
      <c r="E687" s="628">
        <v>70000</v>
      </c>
      <c r="F687" s="627"/>
      <c r="G687" s="627"/>
      <c r="H687" s="651"/>
      <c r="I687" s="633"/>
      <c r="J687" s="632"/>
    </row>
    <row r="688" spans="1:10" ht="31.5" customHeight="1" x14ac:dyDescent="0.2">
      <c r="A688" s="657" t="s">
        <v>1839</v>
      </c>
      <c r="B688" s="627" t="s">
        <v>362</v>
      </c>
      <c r="C688" s="627" t="s">
        <v>360</v>
      </c>
      <c r="D688" s="627"/>
      <c r="E688" s="628">
        <v>78000</v>
      </c>
      <c r="F688" s="627"/>
      <c r="G688" s="627"/>
      <c r="H688" s="651"/>
      <c r="I688" s="633"/>
      <c r="J688" s="632"/>
    </row>
    <row r="689" spans="1:10" ht="34.5" customHeight="1" x14ac:dyDescent="0.2">
      <c r="A689" s="657" t="s">
        <v>358</v>
      </c>
      <c r="B689" s="627" t="s">
        <v>350</v>
      </c>
      <c r="C689" s="627"/>
      <c r="D689" s="627"/>
      <c r="E689" s="628">
        <v>1846800</v>
      </c>
      <c r="F689" s="627"/>
      <c r="G689" s="627" t="s">
        <v>343</v>
      </c>
      <c r="H689" s="651"/>
      <c r="I689" s="633" t="s">
        <v>342</v>
      </c>
      <c r="J689" s="632"/>
    </row>
    <row r="690" spans="1:10" ht="34.5" customHeight="1" x14ac:dyDescent="0.2">
      <c r="A690" s="657" t="s">
        <v>359</v>
      </c>
      <c r="B690" s="627" t="s">
        <v>350</v>
      </c>
      <c r="C690" s="627"/>
      <c r="D690" s="627"/>
      <c r="E690" s="628">
        <v>2858870</v>
      </c>
      <c r="F690" s="627"/>
      <c r="G690" s="627" t="s">
        <v>343</v>
      </c>
      <c r="H690" s="651"/>
      <c r="I690" s="633" t="s">
        <v>342</v>
      </c>
      <c r="J690" s="632"/>
    </row>
    <row r="691" spans="1:10" ht="42" customHeight="1" x14ac:dyDescent="0.2">
      <c r="A691" s="657" t="s">
        <v>356</v>
      </c>
      <c r="B691" s="627" t="s">
        <v>350</v>
      </c>
      <c r="C691" s="627"/>
      <c r="D691" s="627"/>
      <c r="E691" s="628">
        <v>3819474</v>
      </c>
      <c r="F691" s="627"/>
      <c r="G691" s="627" t="s">
        <v>343</v>
      </c>
      <c r="H691" s="651"/>
      <c r="I691" s="633" t="s">
        <v>342</v>
      </c>
      <c r="J691" s="632"/>
    </row>
    <row r="692" spans="1:10" ht="34.5" customHeight="1" x14ac:dyDescent="0.2">
      <c r="A692" s="657" t="s">
        <v>357</v>
      </c>
      <c r="B692" s="627" t="s">
        <v>344</v>
      </c>
      <c r="C692" s="627" t="s">
        <v>306</v>
      </c>
      <c r="D692" s="627"/>
      <c r="E692" s="628">
        <v>4338529</v>
      </c>
      <c r="F692" s="627"/>
      <c r="G692" s="627" t="s">
        <v>343</v>
      </c>
      <c r="H692" s="651"/>
      <c r="I692" s="633" t="s">
        <v>342</v>
      </c>
      <c r="J692" s="632"/>
    </row>
    <row r="693" spans="1:10" ht="34.5" customHeight="1" x14ac:dyDescent="0.2">
      <c r="A693" s="657" t="s">
        <v>1840</v>
      </c>
      <c r="B693" s="627" t="s">
        <v>344</v>
      </c>
      <c r="C693" s="627" t="s">
        <v>306</v>
      </c>
      <c r="D693" s="627"/>
      <c r="E693" s="628">
        <v>4572362.5199999996</v>
      </c>
      <c r="F693" s="627"/>
      <c r="G693" s="627" t="s">
        <v>343</v>
      </c>
      <c r="H693" s="651"/>
      <c r="I693" s="633" t="s">
        <v>342</v>
      </c>
      <c r="J693" s="632"/>
    </row>
    <row r="694" spans="1:10" ht="34.5" customHeight="1" x14ac:dyDescent="0.2">
      <c r="A694" s="657" t="s">
        <v>355</v>
      </c>
      <c r="B694" s="627" t="s">
        <v>344</v>
      </c>
      <c r="C694" s="627" t="s">
        <v>306</v>
      </c>
      <c r="D694" s="627"/>
      <c r="E694" s="628">
        <v>6869234</v>
      </c>
      <c r="F694" s="627"/>
      <c r="G694" s="627" t="s">
        <v>343</v>
      </c>
      <c r="H694" s="651"/>
      <c r="I694" s="633" t="s">
        <v>342</v>
      </c>
      <c r="J694" s="632"/>
    </row>
    <row r="695" spans="1:10" ht="34.5" customHeight="1" x14ac:dyDescent="0.2">
      <c r="A695" s="657" t="s">
        <v>1841</v>
      </c>
      <c r="B695" s="627" t="s">
        <v>344</v>
      </c>
      <c r="C695" s="627" t="s">
        <v>306</v>
      </c>
      <c r="D695" s="627"/>
      <c r="E695" s="628">
        <v>16149391.1</v>
      </c>
      <c r="F695" s="627"/>
      <c r="G695" s="627" t="s">
        <v>343</v>
      </c>
      <c r="H695" s="651"/>
      <c r="I695" s="633" t="s">
        <v>342</v>
      </c>
      <c r="J695" s="632"/>
    </row>
    <row r="696" spans="1:10" ht="34.5" customHeight="1" x14ac:dyDescent="0.2">
      <c r="A696" s="657" t="s">
        <v>1842</v>
      </c>
      <c r="B696" s="627" t="s">
        <v>584</v>
      </c>
      <c r="C696" s="627" t="s">
        <v>306</v>
      </c>
      <c r="D696" s="627"/>
      <c r="E696" s="628">
        <v>30388636</v>
      </c>
      <c r="F696" s="627"/>
      <c r="G696" s="627" t="s">
        <v>343</v>
      </c>
      <c r="H696" s="651"/>
      <c r="I696" s="633" t="s">
        <v>342</v>
      </c>
      <c r="J696" s="632"/>
    </row>
    <row r="697" spans="1:10" ht="37.5" customHeight="1" x14ac:dyDescent="0.2">
      <c r="A697" s="657" t="s">
        <v>351</v>
      </c>
      <c r="B697" s="627" t="s">
        <v>350</v>
      </c>
      <c r="C697" s="627"/>
      <c r="D697" s="627"/>
      <c r="E697" s="628">
        <v>35431457</v>
      </c>
      <c r="F697" s="627"/>
      <c r="G697" s="627" t="s">
        <v>343</v>
      </c>
      <c r="H697" s="651"/>
      <c r="I697" s="633" t="s">
        <v>342</v>
      </c>
      <c r="J697" s="632"/>
    </row>
    <row r="698" spans="1:10" ht="36" x14ac:dyDescent="0.2">
      <c r="A698" s="657" t="s">
        <v>1843</v>
      </c>
      <c r="B698" s="627" t="s">
        <v>328</v>
      </c>
      <c r="C698" s="627" t="s">
        <v>329</v>
      </c>
      <c r="D698" s="627" t="s">
        <v>385</v>
      </c>
      <c r="E698" s="628">
        <v>43779</v>
      </c>
      <c r="F698" s="627" t="s">
        <v>385</v>
      </c>
      <c r="G698" s="627" t="s">
        <v>385</v>
      </c>
      <c r="H698" s="651" t="s">
        <v>385</v>
      </c>
      <c r="I698" s="633" t="s">
        <v>333</v>
      </c>
      <c r="J698" s="632" t="s">
        <v>560</v>
      </c>
    </row>
    <row r="699" spans="1:10" ht="60" x14ac:dyDescent="0.2">
      <c r="A699" s="657" t="s">
        <v>1844</v>
      </c>
      <c r="B699" s="627" t="s">
        <v>328</v>
      </c>
      <c r="C699" s="627" t="s">
        <v>327</v>
      </c>
      <c r="D699" s="627" t="s">
        <v>385</v>
      </c>
      <c r="E699" s="628">
        <v>115000</v>
      </c>
      <c r="F699" s="627" t="s">
        <v>385</v>
      </c>
      <c r="G699" s="627" t="s">
        <v>385</v>
      </c>
      <c r="H699" s="651" t="s">
        <v>385</v>
      </c>
      <c r="I699" s="633" t="s">
        <v>575</v>
      </c>
      <c r="J699" s="632" t="s">
        <v>1845</v>
      </c>
    </row>
    <row r="700" spans="1:10" ht="60" x14ac:dyDescent="0.2">
      <c r="A700" s="657" t="s">
        <v>1728</v>
      </c>
      <c r="B700" s="627" t="s">
        <v>328</v>
      </c>
      <c r="C700" s="627" t="s">
        <v>327</v>
      </c>
      <c r="D700" s="627" t="s">
        <v>385</v>
      </c>
      <c r="E700" s="628">
        <v>99600</v>
      </c>
      <c r="F700" s="627" t="s">
        <v>385</v>
      </c>
      <c r="G700" s="627" t="s">
        <v>385</v>
      </c>
      <c r="H700" s="651" t="s">
        <v>385</v>
      </c>
      <c r="I700" s="633" t="s">
        <v>333</v>
      </c>
      <c r="J700" s="632" t="s">
        <v>560</v>
      </c>
    </row>
    <row r="701" spans="1:10" ht="63.75" customHeight="1" x14ac:dyDescent="0.2">
      <c r="A701" s="657" t="s">
        <v>1846</v>
      </c>
      <c r="B701" s="627" t="s">
        <v>328</v>
      </c>
      <c r="C701" s="627" t="s">
        <v>327</v>
      </c>
      <c r="D701" s="627" t="s">
        <v>385</v>
      </c>
      <c r="E701" s="628">
        <v>180000</v>
      </c>
      <c r="F701" s="627" t="s">
        <v>385</v>
      </c>
      <c r="G701" s="627" t="s">
        <v>385</v>
      </c>
      <c r="H701" s="651" t="s">
        <v>385</v>
      </c>
      <c r="I701" s="633" t="s">
        <v>333</v>
      </c>
      <c r="J701" s="632" t="s">
        <v>561</v>
      </c>
    </row>
    <row r="702" spans="1:10" ht="24" x14ac:dyDescent="0.2">
      <c r="A702" s="657" t="s">
        <v>1847</v>
      </c>
      <c r="B702" s="627" t="s">
        <v>330</v>
      </c>
      <c r="C702" s="627" t="s">
        <v>327</v>
      </c>
      <c r="D702" s="627" t="s">
        <v>385</v>
      </c>
      <c r="E702" s="628">
        <v>525256.31999999995</v>
      </c>
      <c r="F702" s="627" t="s">
        <v>385</v>
      </c>
      <c r="G702" s="627" t="s">
        <v>385</v>
      </c>
      <c r="H702" s="651" t="s">
        <v>385</v>
      </c>
      <c r="I702" s="633" t="s">
        <v>333</v>
      </c>
      <c r="J702" s="632" t="s">
        <v>1848</v>
      </c>
    </row>
    <row r="703" spans="1:10" ht="24" x14ac:dyDescent="0.2">
      <c r="A703" s="657" t="s">
        <v>1849</v>
      </c>
      <c r="B703" s="627" t="s">
        <v>330</v>
      </c>
      <c r="C703" s="627" t="s">
        <v>327</v>
      </c>
      <c r="D703" s="627" t="s">
        <v>385</v>
      </c>
      <c r="E703" s="628">
        <v>520446.96</v>
      </c>
      <c r="F703" s="627" t="s">
        <v>385</v>
      </c>
      <c r="G703" s="627" t="s">
        <v>385</v>
      </c>
      <c r="H703" s="651" t="s">
        <v>385</v>
      </c>
      <c r="I703" s="633" t="s">
        <v>333</v>
      </c>
      <c r="J703" s="632" t="s">
        <v>1848</v>
      </c>
    </row>
    <row r="704" spans="1:10" ht="63" customHeight="1" x14ac:dyDescent="0.2">
      <c r="A704" s="657" t="s">
        <v>1732</v>
      </c>
      <c r="B704" s="627" t="s">
        <v>328</v>
      </c>
      <c r="C704" s="627" t="s">
        <v>327</v>
      </c>
      <c r="D704" s="627" t="s">
        <v>385</v>
      </c>
      <c r="E704" s="628">
        <v>142800</v>
      </c>
      <c r="F704" s="627" t="s">
        <v>385</v>
      </c>
      <c r="G704" s="627" t="s">
        <v>385</v>
      </c>
      <c r="H704" s="651" t="s">
        <v>385</v>
      </c>
      <c r="I704" s="633" t="s">
        <v>333</v>
      </c>
      <c r="J704" s="632" t="s">
        <v>560</v>
      </c>
    </row>
    <row r="705" spans="1:10" ht="55.5" customHeight="1" x14ac:dyDescent="0.2">
      <c r="A705" s="657" t="s">
        <v>1722</v>
      </c>
      <c r="B705" s="627" t="s">
        <v>328</v>
      </c>
      <c r="C705" s="627" t="s">
        <v>327</v>
      </c>
      <c r="D705" s="627" t="s">
        <v>385</v>
      </c>
      <c r="E705" s="628">
        <v>59532</v>
      </c>
      <c r="F705" s="627" t="s">
        <v>385</v>
      </c>
      <c r="G705" s="627" t="s">
        <v>385</v>
      </c>
      <c r="H705" s="651" t="s">
        <v>385</v>
      </c>
      <c r="I705" s="633" t="s">
        <v>333</v>
      </c>
      <c r="J705" s="632" t="s">
        <v>560</v>
      </c>
    </row>
    <row r="706" spans="1:10" ht="73.5" customHeight="1" x14ac:dyDescent="0.2">
      <c r="A706" s="657" t="s">
        <v>1749</v>
      </c>
      <c r="B706" s="627" t="s">
        <v>328</v>
      </c>
      <c r="C706" s="627" t="s">
        <v>327</v>
      </c>
      <c r="D706" s="627" t="s">
        <v>385</v>
      </c>
      <c r="E706" s="628">
        <f>9000*12</f>
        <v>108000</v>
      </c>
      <c r="F706" s="627" t="s">
        <v>385</v>
      </c>
      <c r="G706" s="627" t="s">
        <v>385</v>
      </c>
      <c r="H706" s="651" t="s">
        <v>385</v>
      </c>
      <c r="I706" s="633" t="s">
        <v>333</v>
      </c>
      <c r="J706" s="632" t="s">
        <v>560</v>
      </c>
    </row>
    <row r="707" spans="1:10" ht="60" x14ac:dyDescent="0.2">
      <c r="A707" s="657" t="s">
        <v>1850</v>
      </c>
      <c r="B707" s="627" t="s">
        <v>328</v>
      </c>
      <c r="C707" s="627" t="s">
        <v>327</v>
      </c>
      <c r="D707" s="627" t="s">
        <v>385</v>
      </c>
      <c r="E707" s="628">
        <f>9000*12</f>
        <v>108000</v>
      </c>
      <c r="F707" s="627" t="s">
        <v>385</v>
      </c>
      <c r="G707" s="627" t="s">
        <v>385</v>
      </c>
      <c r="H707" s="651" t="s">
        <v>385</v>
      </c>
      <c r="I707" s="633" t="s">
        <v>333</v>
      </c>
      <c r="J707" s="632" t="s">
        <v>560</v>
      </c>
    </row>
    <row r="708" spans="1:10" ht="24" x14ac:dyDescent="0.2">
      <c r="A708" s="657" t="s">
        <v>1851</v>
      </c>
      <c r="B708" s="627" t="s">
        <v>328</v>
      </c>
      <c r="C708" s="627" t="s">
        <v>329</v>
      </c>
      <c r="D708" s="627" t="s">
        <v>385</v>
      </c>
      <c r="E708" s="628">
        <v>650000</v>
      </c>
      <c r="F708" s="627" t="s">
        <v>385</v>
      </c>
      <c r="G708" s="627" t="s">
        <v>385</v>
      </c>
      <c r="H708" s="651" t="s">
        <v>385</v>
      </c>
      <c r="I708" s="633" t="s">
        <v>333</v>
      </c>
      <c r="J708" s="632" t="s">
        <v>560</v>
      </c>
    </row>
    <row r="709" spans="1:10" ht="30" customHeight="1" x14ac:dyDescent="0.2">
      <c r="A709" s="657" t="s">
        <v>1852</v>
      </c>
      <c r="B709" s="627" t="s">
        <v>328</v>
      </c>
      <c r="C709" s="627" t="s">
        <v>327</v>
      </c>
      <c r="D709" s="627" t="s">
        <v>385</v>
      </c>
      <c r="E709" s="628">
        <v>47858.8</v>
      </c>
      <c r="F709" s="627" t="s">
        <v>385</v>
      </c>
      <c r="G709" s="627" t="s">
        <v>385</v>
      </c>
      <c r="H709" s="651" t="s">
        <v>385</v>
      </c>
      <c r="I709" s="633" t="s">
        <v>333</v>
      </c>
      <c r="J709" s="632" t="s">
        <v>560</v>
      </c>
    </row>
    <row r="710" spans="1:10" ht="60" x14ac:dyDescent="0.2">
      <c r="A710" s="657" t="s">
        <v>1853</v>
      </c>
      <c r="B710" s="627" t="s">
        <v>328</v>
      </c>
      <c r="C710" s="627" t="s">
        <v>327</v>
      </c>
      <c r="D710" s="627" t="s">
        <v>385</v>
      </c>
      <c r="E710" s="628">
        <v>105000</v>
      </c>
      <c r="F710" s="627" t="s">
        <v>385</v>
      </c>
      <c r="G710" s="627" t="s">
        <v>385</v>
      </c>
      <c r="H710" s="651" t="s">
        <v>385</v>
      </c>
      <c r="I710" s="633" t="s">
        <v>333</v>
      </c>
      <c r="J710" s="632" t="s">
        <v>560</v>
      </c>
    </row>
    <row r="711" spans="1:10" ht="27.75" customHeight="1" x14ac:dyDescent="0.2">
      <c r="A711" s="1743" t="s">
        <v>4</v>
      </c>
      <c r="B711" s="1743"/>
      <c r="C711" s="1743"/>
      <c r="D711" s="1743"/>
      <c r="E711" s="634">
        <f>SUM(E13:E710)</f>
        <v>1082171798.5131996</v>
      </c>
      <c r="F711" s="1744"/>
      <c r="G711" s="1744"/>
      <c r="H711" s="1744"/>
      <c r="I711" s="1744"/>
      <c r="J711" s="1744"/>
    </row>
  </sheetData>
  <protectedRanges>
    <protectedRange sqref="A194" name="PROG_1_1_1" securityDescriptor="O:WDG:WDD:(A;;CC;;;S-1-5-21-2333832561-3207753282-2149213333-3158)"/>
  </protectedRanges>
  <mergeCells count="10">
    <mergeCell ref="B262:J262"/>
    <mergeCell ref="B557:J557"/>
    <mergeCell ref="A711:D711"/>
    <mergeCell ref="F711:J711"/>
    <mergeCell ref="A1:B1"/>
    <mergeCell ref="A2:B2"/>
    <mergeCell ref="A3:J3"/>
    <mergeCell ref="A5:J5"/>
    <mergeCell ref="A7:J7"/>
    <mergeCell ref="B12:J12"/>
  </mergeCells>
  <hyperlinks>
    <hyperlink ref="D267" r:id="rId1" xr:uid="{00000000-0004-0000-0D00-000000000000}"/>
  </hyperlinks>
  <pageMargins left="0.70866141732283472" right="0.70866141732283472" top="0.74803149606299213" bottom="0.74803149606299213" header="0.31496062992125984" footer="0.31496062992125984"/>
  <pageSetup scale="31" orientation="portrait" horizontalDpi="200" verticalDpi="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95"/>
  <sheetViews>
    <sheetView view="pageBreakPreview" zoomScale="69" zoomScaleNormal="77" zoomScaleSheetLayoutView="69" workbookViewId="0">
      <selection activeCell="A14" sqref="A14:H15"/>
    </sheetView>
  </sheetViews>
  <sheetFormatPr baseColWidth="10" defaultRowHeight="12" x14ac:dyDescent="0.2"/>
  <cols>
    <col min="1" max="1" width="46.85546875" style="775" customWidth="1"/>
    <col min="2" max="2" width="33.140625" style="797" customWidth="1"/>
    <col min="3" max="3" width="30.7109375" style="776" customWidth="1"/>
    <col min="4" max="4" width="15.5703125" style="776" customWidth="1"/>
    <col min="5" max="5" width="15.140625" style="777" customWidth="1"/>
    <col min="6" max="6" width="19" style="777" customWidth="1"/>
    <col min="7" max="7" width="56.28515625" style="778" customWidth="1"/>
    <col min="8" max="8" width="29.5703125" style="779" customWidth="1"/>
    <col min="9" max="16384" width="11.42578125" style="779"/>
  </cols>
  <sheetData>
    <row r="1" spans="1:8" s="747" customFormat="1" x14ac:dyDescent="0.2">
      <c r="A1" s="743"/>
      <c r="B1" s="797"/>
      <c r="C1" s="744"/>
      <c r="D1" s="744"/>
      <c r="E1" s="745"/>
      <c r="F1" s="745"/>
      <c r="G1" s="746"/>
    </row>
    <row r="2" spans="1:8" s="747" customFormat="1" ht="24" customHeight="1" x14ac:dyDescent="0.2">
      <c r="A2" s="748" t="s">
        <v>1938</v>
      </c>
      <c r="B2" s="722"/>
      <c r="C2" s="749"/>
      <c r="D2" s="749"/>
      <c r="E2" s="750"/>
      <c r="F2" s="750"/>
      <c r="G2" s="751"/>
      <c r="H2" s="4"/>
    </row>
    <row r="3" spans="1:8" s="747" customFormat="1" ht="15.75" x14ac:dyDescent="0.2">
      <c r="A3" s="1757" t="s">
        <v>434</v>
      </c>
      <c r="B3" s="1757"/>
      <c r="C3" s="752"/>
      <c r="D3" s="752"/>
      <c r="E3" s="753"/>
      <c r="F3" s="750"/>
      <c r="G3" s="751"/>
      <c r="H3" s="4"/>
    </row>
    <row r="4" spans="1:8" s="747" customFormat="1" ht="15.75" x14ac:dyDescent="0.2">
      <c r="A4" s="748"/>
      <c r="B4" s="716"/>
      <c r="C4" s="754"/>
      <c r="D4" s="754"/>
      <c r="E4" s="755"/>
      <c r="F4" s="750"/>
      <c r="G4" s="751"/>
      <c r="H4" s="4"/>
    </row>
    <row r="5" spans="1:8" s="747" customFormat="1" ht="18" x14ac:dyDescent="0.2">
      <c r="A5" s="1758" t="s">
        <v>1857</v>
      </c>
      <c r="B5" s="1758"/>
      <c r="C5" s="1758"/>
      <c r="D5" s="1758"/>
      <c r="E5" s="1758"/>
      <c r="F5" s="1758"/>
      <c r="G5" s="1758"/>
      <c r="H5" s="1758"/>
    </row>
    <row r="6" spans="1:8" s="747" customFormat="1" ht="15.75" x14ac:dyDescent="0.2">
      <c r="A6" s="748"/>
      <c r="B6" s="713"/>
      <c r="C6" s="754"/>
      <c r="D6" s="749"/>
      <c r="E6" s="750"/>
      <c r="F6" s="750"/>
      <c r="G6" s="751"/>
      <c r="H6" s="4"/>
    </row>
    <row r="7" spans="1:8" s="747" customFormat="1" ht="18" x14ac:dyDescent="0.2">
      <c r="A7" s="1758" t="s">
        <v>597</v>
      </c>
      <c r="B7" s="1758"/>
      <c r="C7" s="1758"/>
      <c r="D7" s="1758"/>
      <c r="E7" s="1758"/>
      <c r="F7" s="1758"/>
      <c r="G7" s="1758"/>
      <c r="H7" s="1758"/>
    </row>
    <row r="8" spans="1:8" s="747" customFormat="1" ht="15.75" x14ac:dyDescent="0.2">
      <c r="A8" s="756"/>
      <c r="B8" s="712"/>
      <c r="C8" s="757"/>
      <c r="D8" s="757"/>
      <c r="E8" s="712"/>
      <c r="F8" s="712"/>
      <c r="G8" s="712"/>
      <c r="H8" s="712"/>
    </row>
    <row r="9" spans="1:8" s="747" customFormat="1" ht="18" x14ac:dyDescent="0.2">
      <c r="A9" s="1759" t="s">
        <v>1858</v>
      </c>
      <c r="B9" s="1759"/>
      <c r="C9" s="1759"/>
      <c r="D9" s="1759"/>
      <c r="E9" s="1759"/>
      <c r="F9" s="1759"/>
      <c r="G9" s="1759"/>
      <c r="H9" s="1759"/>
    </row>
    <row r="10" spans="1:8" s="747" customFormat="1" ht="15.75" x14ac:dyDescent="0.2">
      <c r="A10" s="748"/>
      <c r="B10" s="716"/>
      <c r="C10" s="758"/>
      <c r="D10" s="758"/>
      <c r="E10" s="759"/>
      <c r="F10" s="759"/>
      <c r="G10" s="760"/>
      <c r="H10" s="760"/>
    </row>
    <row r="11" spans="1:8" s="747" customFormat="1" ht="15.75" x14ac:dyDescent="0.2">
      <c r="A11" s="748"/>
      <c r="B11" s="716"/>
      <c r="C11" s="761"/>
      <c r="D11" s="761"/>
      <c r="E11" s="762"/>
      <c r="F11" s="762"/>
      <c r="G11" s="760"/>
      <c r="H11" s="748"/>
    </row>
    <row r="12" spans="1:8" s="747" customFormat="1" ht="14.25" x14ac:dyDescent="0.2">
      <c r="A12" s="724" t="s">
        <v>1859</v>
      </c>
      <c r="B12" s="798" t="s">
        <v>77</v>
      </c>
      <c r="C12" s="763"/>
      <c r="D12" s="764"/>
      <c r="E12" s="764"/>
      <c r="F12" s="765"/>
      <c r="G12" s="766"/>
      <c r="H12" s="766"/>
    </row>
    <row r="13" spans="1:8" s="747" customFormat="1" x14ac:dyDescent="0.2">
      <c r="A13" s="724" t="s">
        <v>5</v>
      </c>
      <c r="B13" s="799" t="s">
        <v>1860</v>
      </c>
      <c r="C13" s="763"/>
      <c r="D13" s="767"/>
      <c r="E13" s="767"/>
      <c r="F13" s="767"/>
      <c r="G13" s="746"/>
    </row>
    <row r="14" spans="1:8" s="747" customFormat="1" ht="36" customHeight="1" x14ac:dyDescent="0.2">
      <c r="A14" s="1760" t="s">
        <v>1861</v>
      </c>
      <c r="B14" s="1761" t="s">
        <v>1862</v>
      </c>
      <c r="C14" s="1761" t="s">
        <v>1863</v>
      </c>
      <c r="D14" s="1531" t="s">
        <v>2554</v>
      </c>
      <c r="E14" s="1531" t="s">
        <v>1864</v>
      </c>
      <c r="F14" s="1531" t="s">
        <v>1865</v>
      </c>
      <c r="G14" s="1760" t="s">
        <v>1866</v>
      </c>
      <c r="H14" s="1760" t="s">
        <v>1867</v>
      </c>
    </row>
    <row r="15" spans="1:8" s="747" customFormat="1" ht="16.5" customHeight="1" x14ac:dyDescent="0.2">
      <c r="A15" s="1760"/>
      <c r="B15" s="1761"/>
      <c r="C15" s="1761"/>
      <c r="D15" s="1532" t="s">
        <v>1868</v>
      </c>
      <c r="E15" s="1532" t="s">
        <v>1868</v>
      </c>
      <c r="F15" s="1532" t="s">
        <v>1868</v>
      </c>
      <c r="G15" s="1760"/>
      <c r="H15" s="1760"/>
    </row>
    <row r="16" spans="1:8" s="768" customFormat="1" ht="60" x14ac:dyDescent="0.2">
      <c r="A16" s="782" t="s">
        <v>807</v>
      </c>
      <c r="B16" s="787" t="s">
        <v>1939</v>
      </c>
      <c r="C16" s="788" t="s">
        <v>385</v>
      </c>
      <c r="D16" s="780">
        <v>57990</v>
      </c>
      <c r="E16" s="780">
        <v>144975</v>
      </c>
      <c r="F16" s="780">
        <v>86985</v>
      </c>
      <c r="G16" s="782" t="s">
        <v>1940</v>
      </c>
      <c r="H16" s="781" t="s">
        <v>1941</v>
      </c>
    </row>
    <row r="17" spans="1:8" s="768" customFormat="1" ht="60" x14ac:dyDescent="0.2">
      <c r="A17" s="782" t="s">
        <v>1942</v>
      </c>
      <c r="B17" s="787" t="s">
        <v>1943</v>
      </c>
      <c r="C17" s="787" t="s">
        <v>385</v>
      </c>
      <c r="D17" s="780">
        <v>33571</v>
      </c>
      <c r="E17" s="780">
        <v>0</v>
      </c>
      <c r="F17" s="780">
        <v>0</v>
      </c>
      <c r="G17" s="782" t="s">
        <v>1944</v>
      </c>
      <c r="H17" s="781" t="s">
        <v>1945</v>
      </c>
    </row>
    <row r="18" spans="1:8" s="768" customFormat="1" ht="72" x14ac:dyDescent="0.2">
      <c r="A18" s="782" t="s">
        <v>1946</v>
      </c>
      <c r="B18" s="787" t="s">
        <v>1947</v>
      </c>
      <c r="C18" s="787" t="s">
        <v>385</v>
      </c>
      <c r="D18" s="780">
        <v>2701139.13</v>
      </c>
      <c r="E18" s="780">
        <v>0</v>
      </c>
      <c r="F18" s="780">
        <v>0</v>
      </c>
      <c r="G18" s="782" t="s">
        <v>1948</v>
      </c>
      <c r="H18" s="781" t="s">
        <v>1949</v>
      </c>
    </row>
    <row r="19" spans="1:8" s="768" customFormat="1" ht="31.5" customHeight="1" x14ac:dyDescent="0.2">
      <c r="A19" s="782" t="s">
        <v>1950</v>
      </c>
      <c r="B19" s="787" t="s">
        <v>1951</v>
      </c>
      <c r="C19" s="787" t="s">
        <v>385</v>
      </c>
      <c r="D19" s="780">
        <v>32500</v>
      </c>
      <c r="E19" s="780">
        <v>0</v>
      </c>
      <c r="F19" s="780">
        <v>0</v>
      </c>
      <c r="G19" s="782" t="s">
        <v>1952</v>
      </c>
      <c r="H19" s="781" t="s">
        <v>1945</v>
      </c>
    </row>
    <row r="20" spans="1:8" s="768" customFormat="1" ht="36" x14ac:dyDescent="0.2">
      <c r="A20" s="782" t="s">
        <v>1953</v>
      </c>
      <c r="B20" s="787" t="s">
        <v>1954</v>
      </c>
      <c r="C20" s="787" t="s">
        <v>385</v>
      </c>
      <c r="D20" s="780">
        <v>23600</v>
      </c>
      <c r="E20" s="780">
        <v>0</v>
      </c>
      <c r="F20" s="780">
        <v>0</v>
      </c>
      <c r="G20" s="782" t="s">
        <v>1955</v>
      </c>
      <c r="H20" s="781" t="s">
        <v>1956</v>
      </c>
    </row>
    <row r="21" spans="1:8" s="768" customFormat="1" ht="36" x14ac:dyDescent="0.2">
      <c r="A21" s="782" t="s">
        <v>1957</v>
      </c>
      <c r="B21" s="787" t="s">
        <v>1958</v>
      </c>
      <c r="C21" s="787" t="s">
        <v>385</v>
      </c>
      <c r="D21" s="780">
        <v>23100</v>
      </c>
      <c r="E21" s="780">
        <v>0</v>
      </c>
      <c r="F21" s="780">
        <v>0</v>
      </c>
      <c r="G21" s="782" t="s">
        <v>1959</v>
      </c>
      <c r="H21" s="781" t="s">
        <v>1960</v>
      </c>
    </row>
    <row r="22" spans="1:8" s="768" customFormat="1" ht="48" x14ac:dyDescent="0.2">
      <c r="A22" s="782" t="s">
        <v>1961</v>
      </c>
      <c r="B22" s="787" t="s">
        <v>1962</v>
      </c>
      <c r="C22" s="787" t="s">
        <v>385</v>
      </c>
      <c r="D22" s="780">
        <v>25920</v>
      </c>
      <c r="E22" s="780">
        <v>0</v>
      </c>
      <c r="F22" s="780">
        <v>0</v>
      </c>
      <c r="G22" s="782" t="s">
        <v>1963</v>
      </c>
      <c r="H22" s="781" t="s">
        <v>1956</v>
      </c>
    </row>
    <row r="23" spans="1:8" s="768" customFormat="1" ht="60" x14ac:dyDescent="0.2">
      <c r="A23" s="782" t="s">
        <v>1964</v>
      </c>
      <c r="B23" s="787" t="s">
        <v>1939</v>
      </c>
      <c r="C23" s="787" t="s">
        <v>385</v>
      </c>
      <c r="D23" s="780">
        <v>0</v>
      </c>
      <c r="E23" s="780">
        <v>0</v>
      </c>
      <c r="F23" s="780">
        <v>256500</v>
      </c>
      <c r="G23" s="782" t="s">
        <v>1965</v>
      </c>
      <c r="H23" s="781" t="s">
        <v>1941</v>
      </c>
    </row>
    <row r="24" spans="1:8" s="768" customFormat="1" ht="76.5" customHeight="1" x14ac:dyDescent="0.2">
      <c r="A24" s="782" t="s">
        <v>1966</v>
      </c>
      <c r="B24" s="787" t="s">
        <v>1967</v>
      </c>
      <c r="C24" s="787" t="s">
        <v>385</v>
      </c>
      <c r="D24" s="780">
        <v>0</v>
      </c>
      <c r="E24" s="780">
        <v>33500</v>
      </c>
      <c r="F24" s="780">
        <v>0</v>
      </c>
      <c r="G24" s="782" t="s">
        <v>1968</v>
      </c>
      <c r="H24" s="781" t="s">
        <v>1969</v>
      </c>
    </row>
    <row r="25" spans="1:8" s="768" customFormat="1" ht="60" x14ac:dyDescent="0.2">
      <c r="A25" s="782" t="s">
        <v>1970</v>
      </c>
      <c r="B25" s="787" t="s">
        <v>1971</v>
      </c>
      <c r="C25" s="787" t="s">
        <v>385</v>
      </c>
      <c r="D25" s="780">
        <v>0</v>
      </c>
      <c r="E25" s="780">
        <v>32000</v>
      </c>
      <c r="F25" s="780">
        <v>0</v>
      </c>
      <c r="G25" s="782" t="s">
        <v>1972</v>
      </c>
      <c r="H25" s="781" t="s">
        <v>1973</v>
      </c>
    </row>
    <row r="26" spans="1:8" s="768" customFormat="1" ht="36" x14ac:dyDescent="0.2">
      <c r="A26" s="782" t="s">
        <v>1974</v>
      </c>
      <c r="B26" s="787" t="s">
        <v>1975</v>
      </c>
      <c r="C26" s="787" t="s">
        <v>385</v>
      </c>
      <c r="D26" s="780">
        <v>0</v>
      </c>
      <c r="E26" s="780">
        <v>0</v>
      </c>
      <c r="F26" s="780">
        <v>34000</v>
      </c>
      <c r="G26" s="782" t="s">
        <v>1976</v>
      </c>
      <c r="H26" s="781" t="s">
        <v>1945</v>
      </c>
    </row>
    <row r="27" spans="1:8" s="768" customFormat="1" ht="36" x14ac:dyDescent="0.2">
      <c r="A27" s="782" t="s">
        <v>1977</v>
      </c>
      <c r="B27" s="787" t="s">
        <v>1978</v>
      </c>
      <c r="C27" s="787" t="s">
        <v>385</v>
      </c>
      <c r="D27" s="780">
        <v>0</v>
      </c>
      <c r="E27" s="780">
        <v>0</v>
      </c>
      <c r="F27" s="780">
        <v>33040</v>
      </c>
      <c r="G27" s="782" t="s">
        <v>1979</v>
      </c>
      <c r="H27" s="781" t="s">
        <v>1980</v>
      </c>
    </row>
    <row r="28" spans="1:8" s="768" customFormat="1" ht="84" x14ac:dyDescent="0.2">
      <c r="A28" s="782" t="s">
        <v>1981</v>
      </c>
      <c r="B28" s="795" t="s">
        <v>385</v>
      </c>
      <c r="C28" s="787" t="s">
        <v>385</v>
      </c>
      <c r="D28" s="780">
        <v>0</v>
      </c>
      <c r="E28" s="780">
        <v>0</v>
      </c>
      <c r="F28" s="780">
        <v>33500</v>
      </c>
      <c r="G28" s="782" t="s">
        <v>1982</v>
      </c>
      <c r="H28" s="781" t="s">
        <v>1983</v>
      </c>
    </row>
    <row r="29" spans="1:8" s="768" customFormat="1" ht="84" x14ac:dyDescent="0.2">
      <c r="A29" s="782" t="s">
        <v>1984</v>
      </c>
      <c r="B29" s="795" t="s">
        <v>385</v>
      </c>
      <c r="C29" s="787" t="s">
        <v>385</v>
      </c>
      <c r="D29" s="780">
        <v>0</v>
      </c>
      <c r="E29" s="780">
        <v>0</v>
      </c>
      <c r="F29" s="780">
        <v>33500</v>
      </c>
      <c r="G29" s="782" t="s">
        <v>1985</v>
      </c>
      <c r="H29" s="781" t="s">
        <v>1983</v>
      </c>
    </row>
    <row r="30" spans="1:8" s="768" customFormat="1" ht="84" x14ac:dyDescent="0.2">
      <c r="A30" s="782" t="s">
        <v>1986</v>
      </c>
      <c r="B30" s="795" t="s">
        <v>385</v>
      </c>
      <c r="C30" s="787" t="s">
        <v>385</v>
      </c>
      <c r="D30" s="780">
        <v>0</v>
      </c>
      <c r="E30" s="780">
        <v>0</v>
      </c>
      <c r="F30" s="780">
        <v>33500</v>
      </c>
      <c r="G30" s="782" t="s">
        <v>1987</v>
      </c>
      <c r="H30" s="781" t="s">
        <v>1983</v>
      </c>
    </row>
    <row r="31" spans="1:8" s="768" customFormat="1" ht="72" x14ac:dyDescent="0.2">
      <c r="A31" s="782" t="s">
        <v>1988</v>
      </c>
      <c r="B31" s="795" t="s">
        <v>385</v>
      </c>
      <c r="C31" s="787" t="s">
        <v>385</v>
      </c>
      <c r="D31" s="780">
        <v>0</v>
      </c>
      <c r="E31" s="780">
        <v>0</v>
      </c>
      <c r="F31" s="780">
        <v>32500</v>
      </c>
      <c r="G31" s="782" t="s">
        <v>1989</v>
      </c>
      <c r="H31" s="781" t="s">
        <v>1990</v>
      </c>
    </row>
    <row r="32" spans="1:8" s="768" customFormat="1" ht="72" x14ac:dyDescent="0.2">
      <c r="A32" s="782" t="s">
        <v>1991</v>
      </c>
      <c r="B32" s="795" t="s">
        <v>385</v>
      </c>
      <c r="C32" s="787" t="s">
        <v>385</v>
      </c>
      <c r="D32" s="780">
        <v>0</v>
      </c>
      <c r="E32" s="780">
        <v>0</v>
      </c>
      <c r="F32" s="780">
        <v>33500</v>
      </c>
      <c r="G32" s="782" t="s">
        <v>1992</v>
      </c>
      <c r="H32" s="781" t="s">
        <v>1990</v>
      </c>
    </row>
    <row r="33" spans="1:8" s="768" customFormat="1" ht="72" x14ac:dyDescent="0.2">
      <c r="A33" s="782" t="s">
        <v>1993</v>
      </c>
      <c r="B33" s="795" t="s">
        <v>385</v>
      </c>
      <c r="C33" s="787" t="s">
        <v>385</v>
      </c>
      <c r="D33" s="780">
        <v>0</v>
      </c>
      <c r="E33" s="780">
        <v>0</v>
      </c>
      <c r="F33" s="780">
        <v>33500</v>
      </c>
      <c r="G33" s="782" t="s">
        <v>1994</v>
      </c>
      <c r="H33" s="781" t="s">
        <v>1990</v>
      </c>
    </row>
    <row r="34" spans="1:8" s="768" customFormat="1" ht="72" x14ac:dyDescent="0.2">
      <c r="A34" s="782" t="s">
        <v>1995</v>
      </c>
      <c r="B34" s="795" t="s">
        <v>385</v>
      </c>
      <c r="C34" s="787" t="s">
        <v>385</v>
      </c>
      <c r="D34" s="780">
        <v>0</v>
      </c>
      <c r="E34" s="780">
        <v>0</v>
      </c>
      <c r="F34" s="780">
        <v>18000</v>
      </c>
      <c r="G34" s="782" t="s">
        <v>1996</v>
      </c>
      <c r="H34" s="781" t="s">
        <v>1997</v>
      </c>
    </row>
    <row r="35" spans="1:8" s="768" customFormat="1" ht="36" x14ac:dyDescent="0.2">
      <c r="A35" s="782" t="s">
        <v>1998</v>
      </c>
      <c r="B35" s="795" t="s">
        <v>385</v>
      </c>
      <c r="C35" s="787" t="s">
        <v>385</v>
      </c>
      <c r="D35" s="780">
        <v>0</v>
      </c>
      <c r="E35" s="780">
        <v>0</v>
      </c>
      <c r="F35" s="780">
        <v>100000</v>
      </c>
      <c r="G35" s="782" t="s">
        <v>1999</v>
      </c>
      <c r="H35" s="781" t="s">
        <v>2000</v>
      </c>
    </row>
    <row r="36" spans="1:8" s="768" customFormat="1" ht="36" x14ac:dyDescent="0.2">
      <c r="A36" s="782" t="s">
        <v>2001</v>
      </c>
      <c r="B36" s="795" t="s">
        <v>385</v>
      </c>
      <c r="C36" s="787" t="s">
        <v>385</v>
      </c>
      <c r="D36" s="780">
        <v>0</v>
      </c>
      <c r="E36" s="780">
        <v>0</v>
      </c>
      <c r="F36" s="780">
        <v>33500</v>
      </c>
      <c r="G36" s="782" t="s">
        <v>2002</v>
      </c>
      <c r="H36" s="781" t="s">
        <v>2003</v>
      </c>
    </row>
    <row r="37" spans="1:8" s="768" customFormat="1" ht="84" x14ac:dyDescent="0.2">
      <c r="A37" s="782" t="s">
        <v>2004</v>
      </c>
      <c r="B37" s="795" t="s">
        <v>385</v>
      </c>
      <c r="C37" s="787" t="s">
        <v>385</v>
      </c>
      <c r="D37" s="780">
        <v>0</v>
      </c>
      <c r="E37" s="780">
        <v>0</v>
      </c>
      <c r="F37" s="780">
        <v>473000</v>
      </c>
      <c r="G37" s="782" t="s">
        <v>2005</v>
      </c>
      <c r="H37" s="781" t="s">
        <v>2006</v>
      </c>
    </row>
    <row r="38" spans="1:8" s="768" customFormat="1" ht="84" x14ac:dyDescent="0.2">
      <c r="A38" s="782" t="s">
        <v>2004</v>
      </c>
      <c r="B38" s="795" t="s">
        <v>385</v>
      </c>
      <c r="C38" s="787" t="s">
        <v>385</v>
      </c>
      <c r="D38" s="780">
        <v>0</v>
      </c>
      <c r="E38" s="780">
        <v>0</v>
      </c>
      <c r="F38" s="780">
        <v>27000</v>
      </c>
      <c r="G38" s="782" t="s">
        <v>2005</v>
      </c>
      <c r="H38" s="781" t="s">
        <v>2006</v>
      </c>
    </row>
    <row r="39" spans="1:8" s="768" customFormat="1" ht="48" x14ac:dyDescent="0.2">
      <c r="A39" s="782" t="s">
        <v>2007</v>
      </c>
      <c r="B39" s="795" t="s">
        <v>385</v>
      </c>
      <c r="C39" s="787" t="s">
        <v>385</v>
      </c>
      <c r="D39" s="780">
        <v>0</v>
      </c>
      <c r="E39" s="780">
        <v>0</v>
      </c>
      <c r="F39" s="780">
        <v>500000</v>
      </c>
      <c r="G39" s="782" t="s">
        <v>2008</v>
      </c>
      <c r="H39" s="781" t="s">
        <v>2009</v>
      </c>
    </row>
    <row r="40" spans="1:8" s="768" customFormat="1" ht="84" x14ac:dyDescent="0.2">
      <c r="A40" s="782" t="s">
        <v>2010</v>
      </c>
      <c r="B40" s="795" t="s">
        <v>385</v>
      </c>
      <c r="C40" s="787" t="s">
        <v>385</v>
      </c>
      <c r="D40" s="780">
        <v>0</v>
      </c>
      <c r="E40" s="780">
        <v>0</v>
      </c>
      <c r="F40" s="780">
        <v>32000</v>
      </c>
      <c r="G40" s="782" t="s">
        <v>2011</v>
      </c>
      <c r="H40" s="781" t="s">
        <v>2012</v>
      </c>
    </row>
    <row r="41" spans="1:8" s="768" customFormat="1" ht="48" x14ac:dyDescent="0.2">
      <c r="A41" s="782" t="s">
        <v>2013</v>
      </c>
      <c r="B41" s="795" t="s">
        <v>385</v>
      </c>
      <c r="C41" s="787" t="s">
        <v>385</v>
      </c>
      <c r="D41" s="780">
        <v>0</v>
      </c>
      <c r="E41" s="780">
        <v>0</v>
      </c>
      <c r="F41" s="780">
        <v>32000</v>
      </c>
      <c r="G41" s="782" t="s">
        <v>2014</v>
      </c>
      <c r="H41" s="781" t="s">
        <v>2015</v>
      </c>
    </row>
    <row r="42" spans="1:8" s="768" customFormat="1" ht="60" x14ac:dyDescent="0.2">
      <c r="A42" s="782" t="s">
        <v>2016</v>
      </c>
      <c r="B42" s="795" t="s">
        <v>385</v>
      </c>
      <c r="C42" s="787" t="s">
        <v>385</v>
      </c>
      <c r="D42" s="780">
        <v>0</v>
      </c>
      <c r="E42" s="780">
        <v>0</v>
      </c>
      <c r="F42" s="780">
        <v>67000</v>
      </c>
      <c r="G42" s="782" t="s">
        <v>2017</v>
      </c>
      <c r="H42" s="781" t="s">
        <v>2018</v>
      </c>
    </row>
    <row r="43" spans="1:8" s="768" customFormat="1" ht="84" x14ac:dyDescent="0.2">
      <c r="A43" s="782" t="s">
        <v>1946</v>
      </c>
      <c r="B43" s="795" t="s">
        <v>385</v>
      </c>
      <c r="C43" s="787" t="s">
        <v>385</v>
      </c>
      <c r="D43" s="780">
        <v>0</v>
      </c>
      <c r="E43" s="780">
        <v>0</v>
      </c>
      <c r="F43" s="780">
        <v>1500000</v>
      </c>
      <c r="G43" s="782" t="s">
        <v>1946</v>
      </c>
      <c r="H43" s="781" t="s">
        <v>2019</v>
      </c>
    </row>
    <row r="44" spans="1:8" s="768" customFormat="1" ht="48" x14ac:dyDescent="0.2">
      <c r="A44" s="782" t="s">
        <v>2020</v>
      </c>
      <c r="B44" s="795" t="s">
        <v>385</v>
      </c>
      <c r="C44" s="787" t="s">
        <v>385</v>
      </c>
      <c r="D44" s="780">
        <v>0</v>
      </c>
      <c r="E44" s="780">
        <v>0</v>
      </c>
      <c r="F44" s="780">
        <v>115120</v>
      </c>
      <c r="G44" s="782" t="s">
        <v>2021</v>
      </c>
      <c r="H44" s="781" t="s">
        <v>2022</v>
      </c>
    </row>
    <row r="45" spans="1:8" s="768" customFormat="1" ht="72" x14ac:dyDescent="0.2">
      <c r="A45" s="782" t="s">
        <v>2023</v>
      </c>
      <c r="B45" s="795" t="s">
        <v>385</v>
      </c>
      <c r="C45" s="787" t="s">
        <v>385</v>
      </c>
      <c r="D45" s="780">
        <v>0</v>
      </c>
      <c r="E45" s="780">
        <v>0</v>
      </c>
      <c r="F45" s="780">
        <v>1000000</v>
      </c>
      <c r="G45" s="782" t="s">
        <v>2023</v>
      </c>
      <c r="H45" s="781" t="s">
        <v>2024</v>
      </c>
    </row>
    <row r="46" spans="1:8" s="768" customFormat="1" ht="72" x14ac:dyDescent="0.2">
      <c r="A46" s="782" t="s">
        <v>1993</v>
      </c>
      <c r="B46" s="795" t="s">
        <v>385</v>
      </c>
      <c r="C46" s="787" t="s">
        <v>385</v>
      </c>
      <c r="D46" s="780">
        <v>0</v>
      </c>
      <c r="E46" s="780">
        <v>0</v>
      </c>
      <c r="F46" s="780">
        <v>100000</v>
      </c>
      <c r="G46" s="782" t="s">
        <v>1994</v>
      </c>
      <c r="H46" s="781" t="s">
        <v>2024</v>
      </c>
    </row>
    <row r="47" spans="1:8" s="768" customFormat="1" ht="48" x14ac:dyDescent="0.2">
      <c r="A47" s="782" t="s">
        <v>2025</v>
      </c>
      <c r="B47" s="795" t="s">
        <v>385</v>
      </c>
      <c r="C47" s="787" t="s">
        <v>385</v>
      </c>
      <c r="D47" s="780">
        <v>0</v>
      </c>
      <c r="E47" s="780">
        <v>0</v>
      </c>
      <c r="F47" s="780">
        <v>100000</v>
      </c>
      <c r="G47" s="782" t="s">
        <v>2026</v>
      </c>
      <c r="H47" s="781" t="s">
        <v>2027</v>
      </c>
    </row>
    <row r="48" spans="1:8" s="768" customFormat="1" ht="48" x14ac:dyDescent="0.2">
      <c r="A48" s="782" t="s">
        <v>2028</v>
      </c>
      <c r="B48" s="795" t="s">
        <v>385</v>
      </c>
      <c r="C48" s="787" t="s">
        <v>385</v>
      </c>
      <c r="D48" s="780">
        <v>0</v>
      </c>
      <c r="E48" s="780">
        <v>0</v>
      </c>
      <c r="F48" s="780">
        <v>100000</v>
      </c>
      <c r="G48" s="782" t="s">
        <v>2029</v>
      </c>
      <c r="H48" s="781" t="s">
        <v>2027</v>
      </c>
    </row>
    <row r="49" spans="1:8" s="768" customFormat="1" ht="72" x14ac:dyDescent="0.2">
      <c r="A49" s="782" t="s">
        <v>2030</v>
      </c>
      <c r="B49" s="795" t="s">
        <v>385</v>
      </c>
      <c r="C49" s="787" t="s">
        <v>2031</v>
      </c>
      <c r="D49" s="780">
        <v>25600</v>
      </c>
      <c r="E49" s="780">
        <v>6400</v>
      </c>
      <c r="F49" s="780">
        <v>0</v>
      </c>
      <c r="G49" s="782" t="s">
        <v>2032</v>
      </c>
      <c r="H49" s="781" t="s">
        <v>1956</v>
      </c>
    </row>
    <row r="50" spans="1:8" s="768" customFormat="1" ht="51.75" customHeight="1" x14ac:dyDescent="0.2">
      <c r="A50" s="782" t="s">
        <v>2033</v>
      </c>
      <c r="B50" s="795" t="s">
        <v>385</v>
      </c>
      <c r="C50" s="787" t="s">
        <v>2031</v>
      </c>
      <c r="D50" s="780">
        <v>33000</v>
      </c>
      <c r="E50" s="780">
        <v>0</v>
      </c>
      <c r="F50" s="780">
        <v>0</v>
      </c>
      <c r="G50" s="782" t="s">
        <v>2034</v>
      </c>
      <c r="H50" s="781" t="s">
        <v>2035</v>
      </c>
    </row>
    <row r="51" spans="1:8" s="768" customFormat="1" ht="36" x14ac:dyDescent="0.2">
      <c r="A51" s="782" t="s">
        <v>2036</v>
      </c>
      <c r="B51" s="795" t="s">
        <v>385</v>
      </c>
      <c r="C51" s="787" t="s">
        <v>2037</v>
      </c>
      <c r="D51" s="780">
        <v>33500</v>
      </c>
      <c r="E51" s="780">
        <v>0</v>
      </c>
      <c r="F51" s="780">
        <v>0</v>
      </c>
      <c r="G51" s="782" t="s">
        <v>2038</v>
      </c>
      <c r="H51" s="781" t="s">
        <v>2039</v>
      </c>
    </row>
    <row r="52" spans="1:8" s="768" customFormat="1" ht="36" x14ac:dyDescent="0.2">
      <c r="A52" s="782" t="s">
        <v>2040</v>
      </c>
      <c r="B52" s="795" t="s">
        <v>385</v>
      </c>
      <c r="C52" s="787" t="s">
        <v>2041</v>
      </c>
      <c r="D52" s="780">
        <v>33500</v>
      </c>
      <c r="E52" s="780">
        <v>0</v>
      </c>
      <c r="F52" s="780">
        <v>0</v>
      </c>
      <c r="G52" s="782" t="s">
        <v>2042</v>
      </c>
      <c r="H52" s="781" t="s">
        <v>2039</v>
      </c>
    </row>
    <row r="53" spans="1:8" s="768" customFormat="1" ht="36" x14ac:dyDescent="0.2">
      <c r="A53" s="782" t="s">
        <v>2043</v>
      </c>
      <c r="B53" s="795" t="s">
        <v>385</v>
      </c>
      <c r="C53" s="787" t="s">
        <v>2044</v>
      </c>
      <c r="D53" s="780">
        <v>9900</v>
      </c>
      <c r="E53" s="780">
        <v>0</v>
      </c>
      <c r="F53" s="780">
        <v>0</v>
      </c>
      <c r="G53" s="782" t="s">
        <v>2045</v>
      </c>
      <c r="H53" s="781" t="s">
        <v>2046</v>
      </c>
    </row>
    <row r="54" spans="1:8" s="768" customFormat="1" ht="48.75" customHeight="1" x14ac:dyDescent="0.2">
      <c r="A54" s="782" t="s">
        <v>2047</v>
      </c>
      <c r="B54" s="795" t="s">
        <v>385</v>
      </c>
      <c r="C54" s="787" t="s">
        <v>2031</v>
      </c>
      <c r="D54" s="780">
        <v>33000</v>
      </c>
      <c r="E54" s="780">
        <v>0</v>
      </c>
      <c r="F54" s="780">
        <v>0</v>
      </c>
      <c r="G54" s="782" t="s">
        <v>2048</v>
      </c>
      <c r="H54" s="781" t="s">
        <v>2035</v>
      </c>
    </row>
    <row r="55" spans="1:8" s="768" customFormat="1" ht="24" x14ac:dyDescent="0.2">
      <c r="A55" s="782" t="s">
        <v>2049</v>
      </c>
      <c r="B55" s="795" t="s">
        <v>385</v>
      </c>
      <c r="C55" s="787" t="s">
        <v>2050</v>
      </c>
      <c r="D55" s="780">
        <v>33500</v>
      </c>
      <c r="E55" s="780">
        <v>0</v>
      </c>
      <c r="F55" s="780">
        <v>0</v>
      </c>
      <c r="G55" s="782" t="s">
        <v>2049</v>
      </c>
      <c r="H55" s="781" t="s">
        <v>2051</v>
      </c>
    </row>
    <row r="56" spans="1:8" s="768" customFormat="1" ht="24" x14ac:dyDescent="0.2">
      <c r="A56" s="782" t="s">
        <v>2052</v>
      </c>
      <c r="B56" s="795" t="s">
        <v>385</v>
      </c>
      <c r="C56" s="787" t="s">
        <v>2053</v>
      </c>
      <c r="D56" s="780">
        <v>33500</v>
      </c>
      <c r="E56" s="780">
        <v>0</v>
      </c>
      <c r="F56" s="780">
        <v>0</v>
      </c>
      <c r="G56" s="782" t="s">
        <v>2054</v>
      </c>
      <c r="H56" s="781" t="s">
        <v>2051</v>
      </c>
    </row>
    <row r="57" spans="1:8" s="768" customFormat="1" ht="36" x14ac:dyDescent="0.2">
      <c r="A57" s="782" t="s">
        <v>2043</v>
      </c>
      <c r="B57" s="795" t="s">
        <v>385</v>
      </c>
      <c r="C57" s="787" t="s">
        <v>2044</v>
      </c>
      <c r="D57" s="780">
        <v>9900</v>
      </c>
      <c r="E57" s="780">
        <v>0</v>
      </c>
      <c r="F57" s="780">
        <v>0</v>
      </c>
      <c r="G57" s="782" t="s">
        <v>2045</v>
      </c>
      <c r="H57" s="781" t="s">
        <v>2046</v>
      </c>
    </row>
    <row r="58" spans="1:8" s="768" customFormat="1" ht="36" x14ac:dyDescent="0.2">
      <c r="A58" s="782" t="s">
        <v>2043</v>
      </c>
      <c r="B58" s="795" t="s">
        <v>385</v>
      </c>
      <c r="C58" s="787" t="s">
        <v>2044</v>
      </c>
      <c r="D58" s="780">
        <v>10200</v>
      </c>
      <c r="E58" s="780">
        <v>0</v>
      </c>
      <c r="F58" s="780">
        <v>0</v>
      </c>
      <c r="G58" s="782" t="s">
        <v>2045</v>
      </c>
      <c r="H58" s="781" t="s">
        <v>2046</v>
      </c>
    </row>
    <row r="59" spans="1:8" s="768" customFormat="1" ht="48" x14ac:dyDescent="0.2">
      <c r="A59" s="782" t="s">
        <v>2055</v>
      </c>
      <c r="B59" s="795" t="s">
        <v>385</v>
      </c>
      <c r="C59" s="787" t="s">
        <v>2056</v>
      </c>
      <c r="D59" s="780">
        <v>28000</v>
      </c>
      <c r="E59" s="780">
        <v>0</v>
      </c>
      <c r="F59" s="780">
        <v>0</v>
      </c>
      <c r="G59" s="782" t="s">
        <v>2057</v>
      </c>
      <c r="H59" s="781" t="s">
        <v>2058</v>
      </c>
    </row>
    <row r="60" spans="1:8" s="768" customFormat="1" ht="48" x14ac:dyDescent="0.2">
      <c r="A60" s="782" t="s">
        <v>2059</v>
      </c>
      <c r="B60" s="795" t="s">
        <v>385</v>
      </c>
      <c r="C60" s="787" t="s">
        <v>2060</v>
      </c>
      <c r="D60" s="780">
        <v>28940</v>
      </c>
      <c r="E60" s="780">
        <v>0</v>
      </c>
      <c r="F60" s="780">
        <v>0</v>
      </c>
      <c r="G60" s="782" t="s">
        <v>2061</v>
      </c>
      <c r="H60" s="781" t="s">
        <v>1956</v>
      </c>
    </row>
    <row r="61" spans="1:8" s="768" customFormat="1" ht="24" x14ac:dyDescent="0.2">
      <c r="A61" s="782" t="s">
        <v>2062</v>
      </c>
      <c r="B61" s="795" t="s">
        <v>385</v>
      </c>
      <c r="C61" s="787" t="s">
        <v>2050</v>
      </c>
      <c r="D61" s="780">
        <v>33500</v>
      </c>
      <c r="E61" s="780">
        <v>0</v>
      </c>
      <c r="F61" s="780">
        <v>0</v>
      </c>
      <c r="G61" s="782" t="s">
        <v>2063</v>
      </c>
      <c r="H61" s="781" t="s">
        <v>2051</v>
      </c>
    </row>
    <row r="62" spans="1:8" s="768" customFormat="1" ht="48" x14ac:dyDescent="0.2">
      <c r="A62" s="782" t="s">
        <v>2064</v>
      </c>
      <c r="B62" s="795" t="s">
        <v>385</v>
      </c>
      <c r="C62" s="787" t="s">
        <v>2065</v>
      </c>
      <c r="D62" s="780">
        <v>0</v>
      </c>
      <c r="E62" s="780">
        <v>32000</v>
      </c>
      <c r="F62" s="780">
        <v>0</v>
      </c>
      <c r="G62" s="782" t="s">
        <v>2066</v>
      </c>
      <c r="H62" s="781" t="s">
        <v>1956</v>
      </c>
    </row>
    <row r="63" spans="1:8" s="768" customFormat="1" ht="36" x14ac:dyDescent="0.2">
      <c r="A63" s="782" t="s">
        <v>2067</v>
      </c>
      <c r="B63" s="795" t="s">
        <v>385</v>
      </c>
      <c r="C63" s="787" t="s">
        <v>2068</v>
      </c>
      <c r="D63" s="780">
        <v>0</v>
      </c>
      <c r="E63" s="780">
        <v>30000</v>
      </c>
      <c r="F63" s="780">
        <v>0</v>
      </c>
      <c r="G63" s="782" t="s">
        <v>2069</v>
      </c>
      <c r="H63" s="781" t="s">
        <v>2046</v>
      </c>
    </row>
    <row r="64" spans="1:8" s="768" customFormat="1" ht="84" x14ac:dyDescent="0.2">
      <c r="A64" s="782" t="s">
        <v>2070</v>
      </c>
      <c r="B64" s="795" t="s">
        <v>385</v>
      </c>
      <c r="C64" s="787" t="s">
        <v>2071</v>
      </c>
      <c r="D64" s="780">
        <v>0</v>
      </c>
      <c r="E64" s="780">
        <v>31200</v>
      </c>
      <c r="F64" s="780">
        <v>0</v>
      </c>
      <c r="G64" s="782" t="s">
        <v>2072</v>
      </c>
      <c r="H64" s="781" t="s">
        <v>1945</v>
      </c>
    </row>
    <row r="65" spans="1:8" s="768" customFormat="1" ht="96" x14ac:dyDescent="0.2">
      <c r="A65" s="782" t="s">
        <v>2073</v>
      </c>
      <c r="B65" s="795" t="s">
        <v>385</v>
      </c>
      <c r="C65" s="787" t="s">
        <v>2074</v>
      </c>
      <c r="D65" s="780">
        <v>0</v>
      </c>
      <c r="E65" s="780">
        <v>30000</v>
      </c>
      <c r="F65" s="780">
        <v>0</v>
      </c>
      <c r="G65" s="782" t="s">
        <v>2075</v>
      </c>
      <c r="H65" s="781" t="s">
        <v>2076</v>
      </c>
    </row>
    <row r="66" spans="1:8" s="768" customFormat="1" ht="60" x14ac:dyDescent="0.2">
      <c r="A66" s="782" t="s">
        <v>2077</v>
      </c>
      <c r="B66" s="795" t="s">
        <v>385</v>
      </c>
      <c r="C66" s="787" t="s">
        <v>2078</v>
      </c>
      <c r="D66" s="780">
        <v>0</v>
      </c>
      <c r="E66" s="780">
        <v>25000</v>
      </c>
      <c r="F66" s="780">
        <v>0</v>
      </c>
      <c r="G66" s="782" t="s">
        <v>2079</v>
      </c>
      <c r="H66" s="781" t="s">
        <v>2076</v>
      </c>
    </row>
    <row r="67" spans="1:8" s="768" customFormat="1" ht="60" x14ac:dyDescent="0.2">
      <c r="A67" s="782" t="s">
        <v>2080</v>
      </c>
      <c r="B67" s="795" t="s">
        <v>385</v>
      </c>
      <c r="C67" s="787" t="s">
        <v>2081</v>
      </c>
      <c r="D67" s="780">
        <v>0</v>
      </c>
      <c r="E67" s="780">
        <v>0</v>
      </c>
      <c r="F67" s="780">
        <v>29000</v>
      </c>
      <c r="G67" s="782" t="s">
        <v>2082</v>
      </c>
      <c r="H67" s="781" t="s">
        <v>1956</v>
      </c>
    </row>
    <row r="68" spans="1:8" s="768" customFormat="1" ht="60" x14ac:dyDescent="0.2">
      <c r="A68" s="782" t="s">
        <v>2083</v>
      </c>
      <c r="B68" s="795" t="s">
        <v>385</v>
      </c>
      <c r="C68" s="787" t="s">
        <v>2084</v>
      </c>
      <c r="D68" s="780">
        <v>0</v>
      </c>
      <c r="E68" s="780">
        <v>0</v>
      </c>
      <c r="F68" s="780">
        <v>30000</v>
      </c>
      <c r="G68" s="782" t="s">
        <v>2085</v>
      </c>
      <c r="H68" s="781" t="s">
        <v>1960</v>
      </c>
    </row>
    <row r="69" spans="1:8" s="768" customFormat="1" ht="48" x14ac:dyDescent="0.2">
      <c r="A69" s="782" t="s">
        <v>2086</v>
      </c>
      <c r="B69" s="795" t="s">
        <v>385</v>
      </c>
      <c r="C69" s="787" t="s">
        <v>2050</v>
      </c>
      <c r="D69" s="780">
        <v>0</v>
      </c>
      <c r="E69" s="780">
        <v>0</v>
      </c>
      <c r="F69" s="780">
        <v>34400</v>
      </c>
      <c r="G69" s="782" t="s">
        <v>2087</v>
      </c>
      <c r="H69" s="781" t="s">
        <v>2088</v>
      </c>
    </row>
    <row r="70" spans="1:8" s="768" customFormat="1" ht="60" x14ac:dyDescent="0.2">
      <c r="A70" s="782" t="s">
        <v>2089</v>
      </c>
      <c r="B70" s="795" t="s">
        <v>385</v>
      </c>
      <c r="C70" s="787" t="s">
        <v>2090</v>
      </c>
      <c r="D70" s="780">
        <v>0</v>
      </c>
      <c r="E70" s="780">
        <v>0</v>
      </c>
      <c r="F70" s="780">
        <v>32000</v>
      </c>
      <c r="G70" s="782" t="s">
        <v>2091</v>
      </c>
      <c r="H70" s="781" t="s">
        <v>1973</v>
      </c>
    </row>
    <row r="71" spans="1:8" s="768" customFormat="1" ht="60" x14ac:dyDescent="0.2">
      <c r="A71" s="782" t="s">
        <v>2092</v>
      </c>
      <c r="B71" s="795" t="s">
        <v>385</v>
      </c>
      <c r="C71" s="787" t="s">
        <v>2093</v>
      </c>
      <c r="D71" s="780">
        <v>0</v>
      </c>
      <c r="E71" s="780">
        <v>0</v>
      </c>
      <c r="F71" s="780">
        <v>33000</v>
      </c>
      <c r="G71" s="782" t="s">
        <v>2094</v>
      </c>
      <c r="H71" s="781" t="s">
        <v>2095</v>
      </c>
    </row>
    <row r="72" spans="1:8" s="768" customFormat="1" ht="48" x14ac:dyDescent="0.2">
      <c r="A72" s="782" t="s">
        <v>2096</v>
      </c>
      <c r="B72" s="795" t="s">
        <v>385</v>
      </c>
      <c r="C72" s="787" t="s">
        <v>385</v>
      </c>
      <c r="D72" s="780">
        <v>0</v>
      </c>
      <c r="E72" s="780">
        <v>0</v>
      </c>
      <c r="F72" s="780">
        <v>65000</v>
      </c>
      <c r="G72" s="782" t="s">
        <v>2097</v>
      </c>
      <c r="H72" s="781" t="s">
        <v>2088</v>
      </c>
    </row>
    <row r="73" spans="1:8" s="768" customFormat="1" ht="48" x14ac:dyDescent="0.2">
      <c r="A73" s="782" t="s">
        <v>2098</v>
      </c>
      <c r="B73" s="795" t="s">
        <v>385</v>
      </c>
      <c r="C73" s="787" t="s">
        <v>385</v>
      </c>
      <c r="D73" s="780">
        <v>0</v>
      </c>
      <c r="E73" s="780">
        <v>0</v>
      </c>
      <c r="F73" s="780">
        <v>65000</v>
      </c>
      <c r="G73" s="782" t="s">
        <v>2099</v>
      </c>
      <c r="H73" s="781" t="s">
        <v>2088</v>
      </c>
    </row>
    <row r="74" spans="1:8" s="768" customFormat="1" ht="48" x14ac:dyDescent="0.2">
      <c r="A74" s="782" t="s">
        <v>2100</v>
      </c>
      <c r="B74" s="795" t="s">
        <v>385</v>
      </c>
      <c r="C74" s="787" t="s">
        <v>385</v>
      </c>
      <c r="D74" s="780">
        <v>0</v>
      </c>
      <c r="E74" s="780">
        <v>0</v>
      </c>
      <c r="F74" s="780">
        <v>46000</v>
      </c>
      <c r="G74" s="782" t="s">
        <v>2101</v>
      </c>
      <c r="H74" s="781" t="s">
        <v>2088</v>
      </c>
    </row>
    <row r="75" spans="1:8" s="768" customFormat="1" ht="48.75" customHeight="1" x14ac:dyDescent="0.2">
      <c r="A75" s="782" t="s">
        <v>2102</v>
      </c>
      <c r="B75" s="795" t="s">
        <v>385</v>
      </c>
      <c r="C75" s="787" t="s">
        <v>385</v>
      </c>
      <c r="D75" s="780">
        <v>0</v>
      </c>
      <c r="E75" s="780">
        <v>0</v>
      </c>
      <c r="F75" s="780">
        <v>33000</v>
      </c>
      <c r="G75" s="782" t="s">
        <v>2103</v>
      </c>
      <c r="H75" s="781" t="s">
        <v>2035</v>
      </c>
    </row>
    <row r="76" spans="1:8" s="768" customFormat="1" ht="36" x14ac:dyDescent="0.2">
      <c r="A76" s="782" t="s">
        <v>2104</v>
      </c>
      <c r="B76" s="795" t="s">
        <v>385</v>
      </c>
      <c r="C76" s="787" t="s">
        <v>385</v>
      </c>
      <c r="D76" s="780">
        <v>0</v>
      </c>
      <c r="E76" s="780">
        <v>0</v>
      </c>
      <c r="F76" s="780">
        <v>32500</v>
      </c>
      <c r="G76" s="782" t="s">
        <v>2105</v>
      </c>
      <c r="H76" s="781" t="s">
        <v>1956</v>
      </c>
    </row>
    <row r="77" spans="1:8" s="768" customFormat="1" ht="36" x14ac:dyDescent="0.2">
      <c r="A77" s="782" t="s">
        <v>2106</v>
      </c>
      <c r="B77" s="795" t="s">
        <v>385</v>
      </c>
      <c r="C77" s="787" t="s">
        <v>385</v>
      </c>
      <c r="D77" s="780">
        <v>0</v>
      </c>
      <c r="E77" s="780">
        <v>0</v>
      </c>
      <c r="F77" s="780">
        <v>25920</v>
      </c>
      <c r="G77" s="782" t="s">
        <v>2107</v>
      </c>
      <c r="H77" s="781" t="s">
        <v>1956</v>
      </c>
    </row>
    <row r="78" spans="1:8" s="768" customFormat="1" ht="36" x14ac:dyDescent="0.2">
      <c r="A78" s="782" t="s">
        <v>2108</v>
      </c>
      <c r="B78" s="795" t="s">
        <v>385</v>
      </c>
      <c r="C78" s="787" t="s">
        <v>385</v>
      </c>
      <c r="D78" s="780">
        <v>0</v>
      </c>
      <c r="E78" s="780">
        <v>0</v>
      </c>
      <c r="F78" s="780">
        <v>24340</v>
      </c>
      <c r="G78" s="782" t="s">
        <v>2109</v>
      </c>
      <c r="H78" s="781" t="s">
        <v>1956</v>
      </c>
    </row>
    <row r="79" spans="1:8" s="768" customFormat="1" ht="48" x14ac:dyDescent="0.2">
      <c r="A79" s="782" t="s">
        <v>2110</v>
      </c>
      <c r="B79" s="795" t="s">
        <v>385</v>
      </c>
      <c r="C79" s="787" t="s">
        <v>385</v>
      </c>
      <c r="D79" s="780">
        <v>0</v>
      </c>
      <c r="E79" s="780">
        <v>0</v>
      </c>
      <c r="F79" s="780">
        <v>32400</v>
      </c>
      <c r="G79" s="782" t="s">
        <v>2111</v>
      </c>
      <c r="H79" s="781" t="s">
        <v>1956</v>
      </c>
    </row>
    <row r="80" spans="1:8" s="768" customFormat="1" ht="36" x14ac:dyDescent="0.2">
      <c r="A80" s="782" t="s">
        <v>2112</v>
      </c>
      <c r="B80" s="795" t="s">
        <v>385</v>
      </c>
      <c r="C80" s="787" t="s">
        <v>385</v>
      </c>
      <c r="D80" s="780">
        <v>0</v>
      </c>
      <c r="E80" s="780">
        <v>0</v>
      </c>
      <c r="F80" s="780">
        <v>32400</v>
      </c>
      <c r="G80" s="782" t="s">
        <v>2113</v>
      </c>
      <c r="H80" s="781" t="s">
        <v>1956</v>
      </c>
    </row>
    <row r="81" spans="1:8" s="768" customFormat="1" ht="36" x14ac:dyDescent="0.2">
      <c r="A81" s="782" t="s">
        <v>2114</v>
      </c>
      <c r="B81" s="795" t="s">
        <v>385</v>
      </c>
      <c r="C81" s="787" t="s">
        <v>385</v>
      </c>
      <c r="D81" s="780">
        <v>0</v>
      </c>
      <c r="E81" s="780">
        <v>0</v>
      </c>
      <c r="F81" s="780">
        <v>25920</v>
      </c>
      <c r="G81" s="782" t="s">
        <v>2115</v>
      </c>
      <c r="H81" s="781" t="s">
        <v>1956</v>
      </c>
    </row>
    <row r="82" spans="1:8" s="768" customFormat="1" ht="36" x14ac:dyDescent="0.2">
      <c r="A82" s="782" t="s">
        <v>2116</v>
      </c>
      <c r="B82" s="795" t="s">
        <v>385</v>
      </c>
      <c r="C82" s="787" t="s">
        <v>385</v>
      </c>
      <c r="D82" s="780">
        <v>0</v>
      </c>
      <c r="E82" s="780">
        <v>0</v>
      </c>
      <c r="F82" s="780">
        <v>29160</v>
      </c>
      <c r="G82" s="782" t="s">
        <v>2117</v>
      </c>
      <c r="H82" s="781" t="s">
        <v>1956</v>
      </c>
    </row>
    <row r="83" spans="1:8" s="768" customFormat="1" ht="36" x14ac:dyDescent="0.2">
      <c r="A83" s="782" t="s">
        <v>2118</v>
      </c>
      <c r="B83" s="795" t="s">
        <v>385</v>
      </c>
      <c r="C83" s="787" t="s">
        <v>385</v>
      </c>
      <c r="D83" s="780">
        <v>0</v>
      </c>
      <c r="E83" s="780">
        <v>0</v>
      </c>
      <c r="F83" s="780">
        <v>29160</v>
      </c>
      <c r="G83" s="782" t="s">
        <v>2119</v>
      </c>
      <c r="H83" s="781" t="s">
        <v>1956</v>
      </c>
    </row>
    <row r="84" spans="1:8" s="768" customFormat="1" ht="36" x14ac:dyDescent="0.2">
      <c r="A84" s="782" t="s">
        <v>2120</v>
      </c>
      <c r="B84" s="795" t="s">
        <v>385</v>
      </c>
      <c r="C84" s="787" t="s">
        <v>385</v>
      </c>
      <c r="D84" s="780">
        <v>0</v>
      </c>
      <c r="E84" s="780">
        <v>0</v>
      </c>
      <c r="F84" s="780">
        <v>32400</v>
      </c>
      <c r="G84" s="782" t="s">
        <v>2121</v>
      </c>
      <c r="H84" s="781" t="s">
        <v>1956</v>
      </c>
    </row>
    <row r="85" spans="1:8" s="768" customFormat="1" ht="60" x14ac:dyDescent="0.2">
      <c r="A85" s="782" t="s">
        <v>2122</v>
      </c>
      <c r="B85" s="795" t="s">
        <v>385</v>
      </c>
      <c r="C85" s="787" t="s">
        <v>385</v>
      </c>
      <c r="D85" s="780">
        <v>0</v>
      </c>
      <c r="E85" s="780">
        <v>0</v>
      </c>
      <c r="F85" s="780">
        <v>25000</v>
      </c>
      <c r="G85" s="782" t="s">
        <v>2123</v>
      </c>
      <c r="H85" s="781" t="s">
        <v>2124</v>
      </c>
    </row>
    <row r="86" spans="1:8" s="768" customFormat="1" ht="60" x14ac:dyDescent="0.2">
      <c r="A86" s="782" t="s">
        <v>2125</v>
      </c>
      <c r="B86" s="795" t="s">
        <v>385</v>
      </c>
      <c r="C86" s="787" t="s">
        <v>385</v>
      </c>
      <c r="D86" s="780">
        <v>0</v>
      </c>
      <c r="E86" s="780">
        <v>0</v>
      </c>
      <c r="F86" s="780">
        <v>30000</v>
      </c>
      <c r="G86" s="782" t="s">
        <v>2126</v>
      </c>
      <c r="H86" s="781" t="s">
        <v>2124</v>
      </c>
    </row>
    <row r="87" spans="1:8" s="768" customFormat="1" ht="60" x14ac:dyDescent="0.2">
      <c r="A87" s="782" t="s">
        <v>2127</v>
      </c>
      <c r="B87" s="795" t="s">
        <v>385</v>
      </c>
      <c r="C87" s="787" t="s">
        <v>385</v>
      </c>
      <c r="D87" s="780">
        <v>0</v>
      </c>
      <c r="E87" s="780">
        <v>0</v>
      </c>
      <c r="F87" s="780">
        <v>20000</v>
      </c>
      <c r="G87" s="782" t="s">
        <v>2128</v>
      </c>
      <c r="H87" s="781" t="s">
        <v>2124</v>
      </c>
    </row>
    <row r="88" spans="1:8" s="768" customFormat="1" ht="60" x14ac:dyDescent="0.2">
      <c r="A88" s="782" t="s">
        <v>2127</v>
      </c>
      <c r="B88" s="795" t="s">
        <v>385</v>
      </c>
      <c r="C88" s="787" t="s">
        <v>385</v>
      </c>
      <c r="D88" s="780">
        <v>0</v>
      </c>
      <c r="E88" s="780">
        <v>0</v>
      </c>
      <c r="F88" s="780">
        <v>20000</v>
      </c>
      <c r="G88" s="782" t="s">
        <v>2128</v>
      </c>
      <c r="H88" s="781" t="s">
        <v>2124</v>
      </c>
    </row>
    <row r="89" spans="1:8" s="768" customFormat="1" ht="60" x14ac:dyDescent="0.2">
      <c r="A89" s="782" t="s">
        <v>2129</v>
      </c>
      <c r="B89" s="795" t="s">
        <v>385</v>
      </c>
      <c r="C89" s="787" t="s">
        <v>385</v>
      </c>
      <c r="D89" s="780">
        <v>0</v>
      </c>
      <c r="E89" s="780">
        <v>0</v>
      </c>
      <c r="F89" s="780">
        <v>200000</v>
      </c>
      <c r="G89" s="782" t="s">
        <v>2130</v>
      </c>
      <c r="H89" s="781" t="s">
        <v>2124</v>
      </c>
    </row>
    <row r="90" spans="1:8" s="768" customFormat="1" ht="55.5" customHeight="1" x14ac:dyDescent="0.2">
      <c r="A90" s="782" t="s">
        <v>1870</v>
      </c>
      <c r="B90" s="795" t="s">
        <v>385</v>
      </c>
      <c r="C90" s="787" t="s">
        <v>385</v>
      </c>
      <c r="D90" s="780">
        <v>0</v>
      </c>
      <c r="E90" s="780">
        <v>0</v>
      </c>
      <c r="F90" s="780">
        <v>1400</v>
      </c>
      <c r="G90" s="782" t="s">
        <v>2131</v>
      </c>
      <c r="H90" s="781" t="s">
        <v>2035</v>
      </c>
    </row>
    <row r="91" spans="1:8" s="768" customFormat="1" ht="48" customHeight="1" x14ac:dyDescent="0.2">
      <c r="A91" s="782" t="s">
        <v>2132</v>
      </c>
      <c r="B91" s="795" t="s">
        <v>385</v>
      </c>
      <c r="C91" s="787" t="s">
        <v>385</v>
      </c>
      <c r="D91" s="780">
        <v>0</v>
      </c>
      <c r="E91" s="780">
        <v>0</v>
      </c>
      <c r="F91" s="780">
        <v>30000</v>
      </c>
      <c r="G91" s="782" t="s">
        <v>2133</v>
      </c>
      <c r="H91" s="781" t="s">
        <v>2035</v>
      </c>
    </row>
    <row r="92" spans="1:8" s="768" customFormat="1" ht="31.5" customHeight="1" x14ac:dyDescent="0.2">
      <c r="A92" s="784" t="s">
        <v>855</v>
      </c>
      <c r="B92" s="785"/>
      <c r="C92" s="785"/>
      <c r="D92" s="786"/>
      <c r="E92" s="783"/>
      <c r="F92" s="771"/>
      <c r="G92" s="772"/>
      <c r="H92" s="769"/>
    </row>
    <row r="93" spans="1:8" s="768" customFormat="1" ht="48" x14ac:dyDescent="0.2">
      <c r="A93" s="782" t="s">
        <v>1871</v>
      </c>
      <c r="B93" s="795" t="s">
        <v>385</v>
      </c>
      <c r="C93" s="787" t="s">
        <v>2134</v>
      </c>
      <c r="D93" s="780">
        <v>44000</v>
      </c>
      <c r="E93" s="771"/>
      <c r="F93" s="771"/>
      <c r="G93" s="782" t="s">
        <v>2140</v>
      </c>
      <c r="H93" s="781" t="s">
        <v>1869</v>
      </c>
    </row>
    <row r="94" spans="1:8" s="768" customFormat="1" ht="24" x14ac:dyDescent="0.2">
      <c r="A94" s="782" t="s">
        <v>1871</v>
      </c>
      <c r="B94" s="795" t="s">
        <v>385</v>
      </c>
      <c r="C94" s="787" t="s">
        <v>2135</v>
      </c>
      <c r="D94" s="780">
        <v>24000</v>
      </c>
      <c r="E94" s="771"/>
      <c r="F94" s="771"/>
      <c r="G94" s="782" t="s">
        <v>2141</v>
      </c>
      <c r="H94" s="781" t="s">
        <v>1869</v>
      </c>
    </row>
    <row r="95" spans="1:8" s="768" customFormat="1" ht="24" x14ac:dyDescent="0.2">
      <c r="A95" s="782" t="s">
        <v>1871</v>
      </c>
      <c r="B95" s="795" t="s">
        <v>385</v>
      </c>
      <c r="C95" s="787" t="s">
        <v>2136</v>
      </c>
      <c r="D95" s="780">
        <v>50000</v>
      </c>
      <c r="E95" s="771"/>
      <c r="F95" s="771"/>
      <c r="G95" s="782" t="s">
        <v>2142</v>
      </c>
      <c r="H95" s="781" t="s">
        <v>1869</v>
      </c>
    </row>
    <row r="96" spans="1:8" s="768" customFormat="1" ht="36" x14ac:dyDescent="0.2">
      <c r="A96" s="782" t="s">
        <v>1871</v>
      </c>
      <c r="B96" s="795" t="s">
        <v>385</v>
      </c>
      <c r="C96" s="787" t="s">
        <v>2137</v>
      </c>
      <c r="D96" s="780">
        <v>44000</v>
      </c>
      <c r="E96" s="771"/>
      <c r="F96" s="771"/>
      <c r="G96" s="782" t="s">
        <v>2143</v>
      </c>
      <c r="H96" s="781" t="s">
        <v>1869</v>
      </c>
    </row>
    <row r="97" spans="1:8" s="768" customFormat="1" ht="36" x14ac:dyDescent="0.2">
      <c r="A97" s="782" t="s">
        <v>1871</v>
      </c>
      <c r="B97" s="795" t="s">
        <v>385</v>
      </c>
      <c r="C97" s="787" t="s">
        <v>2138</v>
      </c>
      <c r="D97" s="780">
        <v>48000</v>
      </c>
      <c r="E97" s="773"/>
      <c r="F97" s="773"/>
      <c r="G97" s="782" t="s">
        <v>2144</v>
      </c>
      <c r="H97" s="781" t="s">
        <v>1869</v>
      </c>
    </row>
    <row r="98" spans="1:8" s="774" customFormat="1" ht="48" x14ac:dyDescent="0.2">
      <c r="A98" s="782" t="s">
        <v>1871</v>
      </c>
      <c r="B98" s="795" t="s">
        <v>385</v>
      </c>
      <c r="C98" s="787" t="s">
        <v>2139</v>
      </c>
      <c r="D98" s="780">
        <v>44000</v>
      </c>
      <c r="E98" s="773"/>
      <c r="F98" s="773"/>
      <c r="G98" s="782" t="s">
        <v>2145</v>
      </c>
      <c r="H98" s="781" t="s">
        <v>1869</v>
      </c>
    </row>
    <row r="99" spans="1:8" s="774" customFormat="1" ht="24" x14ac:dyDescent="0.2">
      <c r="A99" s="782" t="s">
        <v>1871</v>
      </c>
      <c r="B99" s="795" t="s">
        <v>385</v>
      </c>
      <c r="C99" s="787" t="s">
        <v>2146</v>
      </c>
      <c r="D99" s="780">
        <v>56000</v>
      </c>
      <c r="E99" s="773"/>
      <c r="F99" s="773"/>
      <c r="G99" s="782" t="s">
        <v>2152</v>
      </c>
      <c r="H99" s="781" t="s">
        <v>1869</v>
      </c>
    </row>
    <row r="100" spans="1:8" s="774" customFormat="1" ht="48" x14ac:dyDescent="0.2">
      <c r="A100" s="782" t="s">
        <v>1871</v>
      </c>
      <c r="B100" s="795" t="s">
        <v>385</v>
      </c>
      <c r="C100" s="787" t="s">
        <v>2147</v>
      </c>
      <c r="D100" s="780">
        <v>44000</v>
      </c>
      <c r="E100" s="773"/>
      <c r="F100" s="773"/>
      <c r="G100" s="782" t="s">
        <v>2153</v>
      </c>
      <c r="H100" s="781" t="s">
        <v>1869</v>
      </c>
    </row>
    <row r="101" spans="1:8" s="774" customFormat="1" ht="24" x14ac:dyDescent="0.2">
      <c r="A101" s="782" t="s">
        <v>1871</v>
      </c>
      <c r="B101" s="795" t="s">
        <v>385</v>
      </c>
      <c r="C101" s="787" t="s">
        <v>2148</v>
      </c>
      <c r="D101" s="780">
        <v>32000</v>
      </c>
      <c r="E101" s="773"/>
      <c r="F101" s="773"/>
      <c r="G101" s="782" t="s">
        <v>2154</v>
      </c>
      <c r="H101" s="781" t="s">
        <v>1869</v>
      </c>
    </row>
    <row r="102" spans="1:8" s="774" customFormat="1" ht="36" x14ac:dyDescent="0.2">
      <c r="A102" s="782" t="s">
        <v>1871</v>
      </c>
      <c r="B102" s="795" t="s">
        <v>385</v>
      </c>
      <c r="C102" s="787" t="s">
        <v>2149</v>
      </c>
      <c r="D102" s="780">
        <v>44000</v>
      </c>
      <c r="E102" s="773"/>
      <c r="F102" s="773"/>
      <c r="G102" s="782" t="s">
        <v>2155</v>
      </c>
      <c r="H102" s="781" t="s">
        <v>1869</v>
      </c>
    </row>
    <row r="103" spans="1:8" s="774" customFormat="1" ht="24" x14ac:dyDescent="0.2">
      <c r="A103" s="782" t="s">
        <v>1871</v>
      </c>
      <c r="B103" s="795" t="s">
        <v>385</v>
      </c>
      <c r="C103" s="787" t="s">
        <v>2150</v>
      </c>
      <c r="D103" s="780">
        <v>52000</v>
      </c>
      <c r="E103" s="773"/>
      <c r="F103" s="773"/>
      <c r="G103" s="782" t="s">
        <v>2156</v>
      </c>
      <c r="H103" s="781" t="s">
        <v>1869</v>
      </c>
    </row>
    <row r="104" spans="1:8" s="774" customFormat="1" ht="48" x14ac:dyDescent="0.2">
      <c r="A104" s="782" t="s">
        <v>1871</v>
      </c>
      <c r="B104" s="795" t="s">
        <v>385</v>
      </c>
      <c r="C104" s="787" t="s">
        <v>2151</v>
      </c>
      <c r="D104" s="780">
        <v>44000</v>
      </c>
      <c r="E104" s="773"/>
      <c r="F104" s="773"/>
      <c r="G104" s="782" t="s">
        <v>2140</v>
      </c>
      <c r="H104" s="781" t="s">
        <v>1869</v>
      </c>
    </row>
    <row r="105" spans="1:8" s="774" customFormat="1" ht="48" x14ac:dyDescent="0.2">
      <c r="A105" s="782" t="s">
        <v>1875</v>
      </c>
      <c r="B105" s="795" t="s">
        <v>364</v>
      </c>
      <c r="C105" s="787" t="s">
        <v>385</v>
      </c>
      <c r="D105" s="780"/>
      <c r="E105" s="773"/>
      <c r="F105" s="770">
        <v>92547</v>
      </c>
      <c r="G105" s="782" t="s">
        <v>2177</v>
      </c>
      <c r="H105" s="781" t="s">
        <v>1869</v>
      </c>
    </row>
    <row r="106" spans="1:8" s="774" customFormat="1" ht="48" x14ac:dyDescent="0.2">
      <c r="A106" s="782" t="s">
        <v>1875</v>
      </c>
      <c r="B106" s="788" t="s">
        <v>2176</v>
      </c>
      <c r="C106" s="787" t="s">
        <v>385</v>
      </c>
      <c r="D106" s="780"/>
      <c r="E106" s="773"/>
      <c r="F106" s="770">
        <v>59000</v>
      </c>
      <c r="G106" s="782" t="s">
        <v>2178</v>
      </c>
      <c r="H106" s="781" t="s">
        <v>1869</v>
      </c>
    </row>
    <row r="107" spans="1:8" s="774" customFormat="1" ht="36" x14ac:dyDescent="0.2">
      <c r="A107" s="782" t="s">
        <v>2183</v>
      </c>
      <c r="B107" s="795" t="s">
        <v>385</v>
      </c>
      <c r="C107" s="787" t="s">
        <v>364</v>
      </c>
      <c r="D107" s="780"/>
      <c r="E107" s="773"/>
      <c r="F107" s="770">
        <v>146500</v>
      </c>
      <c r="G107" s="782" t="s">
        <v>2179</v>
      </c>
      <c r="H107" s="781" t="s">
        <v>1869</v>
      </c>
    </row>
    <row r="108" spans="1:8" s="774" customFormat="1" ht="36" x14ac:dyDescent="0.2">
      <c r="A108" s="782" t="s">
        <v>2184</v>
      </c>
      <c r="B108" s="795" t="s">
        <v>385</v>
      </c>
      <c r="C108" s="787" t="s">
        <v>364</v>
      </c>
      <c r="D108" s="780"/>
      <c r="E108" s="773"/>
      <c r="F108" s="770">
        <v>15000</v>
      </c>
      <c r="G108" s="782" t="s">
        <v>2180</v>
      </c>
      <c r="H108" s="781" t="s">
        <v>1869</v>
      </c>
    </row>
    <row r="109" spans="1:8" s="774" customFormat="1" ht="36" x14ac:dyDescent="0.2">
      <c r="A109" s="782" t="s">
        <v>2184</v>
      </c>
      <c r="B109" s="795" t="s">
        <v>385</v>
      </c>
      <c r="C109" s="787" t="s">
        <v>364</v>
      </c>
      <c r="D109" s="780"/>
      <c r="E109" s="773"/>
      <c r="F109" s="770">
        <v>15000</v>
      </c>
      <c r="G109" s="782" t="s">
        <v>2181</v>
      </c>
      <c r="H109" s="781" t="s">
        <v>1869</v>
      </c>
    </row>
    <row r="110" spans="1:8" s="774" customFormat="1" ht="72" x14ac:dyDescent="0.2">
      <c r="A110" s="782" t="s">
        <v>2184</v>
      </c>
      <c r="B110" s="795" t="s">
        <v>385</v>
      </c>
      <c r="C110" s="787" t="s">
        <v>364</v>
      </c>
      <c r="D110" s="780"/>
      <c r="E110" s="773"/>
      <c r="F110" s="770">
        <v>15000</v>
      </c>
      <c r="G110" s="782" t="s">
        <v>2182</v>
      </c>
      <c r="H110" s="781" t="s">
        <v>1869</v>
      </c>
    </row>
    <row r="111" spans="1:8" s="774" customFormat="1" ht="36" x14ac:dyDescent="0.2">
      <c r="A111" s="782" t="s">
        <v>2184</v>
      </c>
      <c r="B111" s="795" t="s">
        <v>385</v>
      </c>
      <c r="C111" s="787" t="s">
        <v>2186</v>
      </c>
      <c r="D111" s="780"/>
      <c r="E111" s="796">
        <v>15520</v>
      </c>
      <c r="F111" s="770"/>
      <c r="G111" s="782" t="s">
        <v>2185</v>
      </c>
      <c r="H111" s="781" t="s">
        <v>1869</v>
      </c>
    </row>
    <row r="112" spans="1:8" s="774" customFormat="1" ht="72" x14ac:dyDescent="0.2">
      <c r="A112" s="782" t="s">
        <v>2189</v>
      </c>
      <c r="B112" s="795" t="s">
        <v>385</v>
      </c>
      <c r="C112" s="787" t="s">
        <v>2188</v>
      </c>
      <c r="D112" s="780"/>
      <c r="E112" s="796">
        <v>3453682.7199999997</v>
      </c>
      <c r="F112" s="770">
        <v>1283000</v>
      </c>
      <c r="G112" s="782" t="s">
        <v>2187</v>
      </c>
      <c r="H112" s="781" t="s">
        <v>1869</v>
      </c>
    </row>
    <row r="113" spans="1:8" s="774" customFormat="1" ht="36" x14ac:dyDescent="0.2">
      <c r="A113" s="790" t="s">
        <v>1388</v>
      </c>
      <c r="B113" s="791"/>
      <c r="C113" s="791"/>
      <c r="D113" s="792"/>
      <c r="E113" s="789"/>
      <c r="F113" s="773"/>
      <c r="G113" s="772"/>
      <c r="H113" s="769"/>
    </row>
    <row r="114" spans="1:8" s="774" customFormat="1" ht="24" x14ac:dyDescent="0.2">
      <c r="A114" s="782" t="s">
        <v>1871</v>
      </c>
      <c r="B114" s="795" t="s">
        <v>385</v>
      </c>
      <c r="C114" s="787" t="s">
        <v>2157</v>
      </c>
      <c r="D114" s="780">
        <v>51980.63</v>
      </c>
      <c r="E114" s="770"/>
      <c r="F114" s="773"/>
      <c r="G114" s="782" t="s">
        <v>2160</v>
      </c>
      <c r="H114" s="781" t="s">
        <v>1869</v>
      </c>
    </row>
    <row r="115" spans="1:8" s="774" customFormat="1" ht="24" x14ac:dyDescent="0.2">
      <c r="A115" s="782" t="s">
        <v>1871</v>
      </c>
      <c r="B115" s="795" t="s">
        <v>385</v>
      </c>
      <c r="C115" s="787" t="s">
        <v>2158</v>
      </c>
      <c r="D115" s="780">
        <v>56000</v>
      </c>
      <c r="E115" s="773"/>
      <c r="F115" s="770"/>
      <c r="G115" s="782" t="s">
        <v>2161</v>
      </c>
      <c r="H115" s="781" t="s">
        <v>1869</v>
      </c>
    </row>
    <row r="116" spans="1:8" s="774" customFormat="1" ht="24" x14ac:dyDescent="0.2">
      <c r="A116" s="782" t="s">
        <v>1871</v>
      </c>
      <c r="B116" s="795" t="s">
        <v>385</v>
      </c>
      <c r="C116" s="787" t="s">
        <v>2159</v>
      </c>
      <c r="D116" s="780">
        <v>38500</v>
      </c>
      <c r="E116" s="773"/>
      <c r="F116" s="770"/>
      <c r="G116" s="782" t="s">
        <v>2162</v>
      </c>
      <c r="H116" s="781" t="s">
        <v>1869</v>
      </c>
    </row>
    <row r="117" spans="1:8" s="774" customFormat="1" ht="84" x14ac:dyDescent="0.2">
      <c r="A117" s="782" t="s">
        <v>2184</v>
      </c>
      <c r="B117" s="795" t="s">
        <v>385</v>
      </c>
      <c r="C117" s="787" t="s">
        <v>2190</v>
      </c>
      <c r="D117" s="780"/>
      <c r="E117" s="796">
        <v>33000</v>
      </c>
      <c r="F117" s="770">
        <v>81000</v>
      </c>
      <c r="G117" s="782" t="s">
        <v>2196</v>
      </c>
      <c r="H117" s="781" t="s">
        <v>1869</v>
      </c>
    </row>
    <row r="118" spans="1:8" s="774" customFormat="1" ht="96" x14ac:dyDescent="0.2">
      <c r="A118" s="782" t="s">
        <v>2184</v>
      </c>
      <c r="B118" s="795" t="s">
        <v>385</v>
      </c>
      <c r="C118" s="787" t="s">
        <v>2191</v>
      </c>
      <c r="D118" s="780"/>
      <c r="E118" s="796">
        <v>10000</v>
      </c>
      <c r="F118" s="770">
        <v>9866.67</v>
      </c>
      <c r="G118" s="782" t="s">
        <v>2197</v>
      </c>
      <c r="H118" s="781" t="s">
        <v>1869</v>
      </c>
    </row>
    <row r="119" spans="1:8" s="774" customFormat="1" ht="84" x14ac:dyDescent="0.2">
      <c r="A119" s="782" t="s">
        <v>2184</v>
      </c>
      <c r="B119" s="795" t="s">
        <v>385</v>
      </c>
      <c r="C119" s="787" t="s">
        <v>2192</v>
      </c>
      <c r="D119" s="780"/>
      <c r="E119" s="796">
        <v>18000</v>
      </c>
      <c r="F119" s="770">
        <v>67000</v>
      </c>
      <c r="G119" s="782" t="s">
        <v>2198</v>
      </c>
      <c r="H119" s="781" t="s">
        <v>1869</v>
      </c>
    </row>
    <row r="120" spans="1:8" s="774" customFormat="1" ht="108" x14ac:dyDescent="0.2">
      <c r="A120" s="782" t="s">
        <v>2184</v>
      </c>
      <c r="B120" s="795" t="s">
        <v>385</v>
      </c>
      <c r="C120" s="787" t="s">
        <v>2193</v>
      </c>
      <c r="D120" s="780"/>
      <c r="E120" s="796">
        <v>27000</v>
      </c>
      <c r="F120" s="770">
        <v>67000</v>
      </c>
      <c r="G120" s="782" t="s">
        <v>2199</v>
      </c>
      <c r="H120" s="781" t="s">
        <v>1869</v>
      </c>
    </row>
    <row r="121" spans="1:8" s="774" customFormat="1" ht="48" x14ac:dyDescent="0.2">
      <c r="A121" s="782" t="s">
        <v>2184</v>
      </c>
      <c r="B121" s="795" t="s">
        <v>385</v>
      </c>
      <c r="C121" s="787" t="s">
        <v>2194</v>
      </c>
      <c r="D121" s="780"/>
      <c r="E121" s="796"/>
      <c r="F121" s="770">
        <v>35500</v>
      </c>
      <c r="G121" s="782" t="s">
        <v>2200</v>
      </c>
      <c r="H121" s="781" t="s">
        <v>1869</v>
      </c>
    </row>
    <row r="122" spans="1:8" s="774" customFormat="1" ht="24" x14ac:dyDescent="0.2">
      <c r="A122" s="782" t="s">
        <v>2184</v>
      </c>
      <c r="B122" s="795" t="s">
        <v>385</v>
      </c>
      <c r="C122" s="787" t="s">
        <v>2195</v>
      </c>
      <c r="D122" s="780"/>
      <c r="E122" s="796">
        <v>24000</v>
      </c>
      <c r="F122" s="770">
        <v>87000</v>
      </c>
      <c r="G122" s="782" t="s">
        <v>2201</v>
      </c>
      <c r="H122" s="781" t="s">
        <v>1869</v>
      </c>
    </row>
    <row r="123" spans="1:8" s="774" customFormat="1" ht="36" x14ac:dyDescent="0.2">
      <c r="A123" s="782" t="s">
        <v>2184</v>
      </c>
      <c r="B123" s="795" t="s">
        <v>385</v>
      </c>
      <c r="C123" s="787" t="s">
        <v>2202</v>
      </c>
      <c r="D123" s="780"/>
      <c r="E123" s="796">
        <v>44830</v>
      </c>
      <c r="F123" s="770">
        <v>91000</v>
      </c>
      <c r="G123" s="782" t="s">
        <v>2205</v>
      </c>
      <c r="H123" s="781" t="s">
        <v>1869</v>
      </c>
    </row>
    <row r="124" spans="1:8" s="774" customFormat="1" ht="48" x14ac:dyDescent="0.2">
      <c r="A124" s="782" t="s">
        <v>2184</v>
      </c>
      <c r="B124" s="795" t="s">
        <v>385</v>
      </c>
      <c r="C124" s="787" t="s">
        <v>2203</v>
      </c>
      <c r="D124" s="780"/>
      <c r="E124" s="796">
        <v>65000</v>
      </c>
      <c r="F124" s="770">
        <v>91000</v>
      </c>
      <c r="G124" s="782" t="s">
        <v>2206</v>
      </c>
      <c r="H124" s="781" t="s">
        <v>1869</v>
      </c>
    </row>
    <row r="125" spans="1:8" s="774" customFormat="1" ht="24" x14ac:dyDescent="0.2">
      <c r="A125" s="782" t="s">
        <v>2184</v>
      </c>
      <c r="B125" s="795" t="s">
        <v>385</v>
      </c>
      <c r="C125" s="787" t="s">
        <v>2204</v>
      </c>
      <c r="D125" s="780"/>
      <c r="E125" s="796">
        <v>50000</v>
      </c>
      <c r="F125" s="770">
        <v>66000</v>
      </c>
      <c r="G125" s="782" t="s">
        <v>2162</v>
      </c>
      <c r="H125" s="781" t="s">
        <v>1869</v>
      </c>
    </row>
    <row r="126" spans="1:8" s="774" customFormat="1" ht="48" x14ac:dyDescent="0.2">
      <c r="A126" s="782" t="s">
        <v>1875</v>
      </c>
      <c r="B126" s="795" t="s">
        <v>364</v>
      </c>
      <c r="C126" s="787" t="s">
        <v>385</v>
      </c>
      <c r="D126" s="780"/>
      <c r="E126" s="796"/>
      <c r="F126" s="770">
        <v>135000</v>
      </c>
      <c r="G126" s="782" t="s">
        <v>2207</v>
      </c>
      <c r="H126" s="781" t="s">
        <v>1869</v>
      </c>
    </row>
    <row r="127" spans="1:8" s="774" customFormat="1" ht="48" x14ac:dyDescent="0.2">
      <c r="A127" s="782" t="s">
        <v>1875</v>
      </c>
      <c r="B127" s="795" t="s">
        <v>364</v>
      </c>
      <c r="C127" s="787" t="s">
        <v>385</v>
      </c>
      <c r="D127" s="780"/>
      <c r="E127" s="796"/>
      <c r="F127" s="770">
        <v>17250</v>
      </c>
      <c r="G127" s="782" t="s">
        <v>2208</v>
      </c>
      <c r="H127" s="781" t="s">
        <v>1869</v>
      </c>
    </row>
    <row r="128" spans="1:8" s="774" customFormat="1" ht="36" x14ac:dyDescent="0.2">
      <c r="A128" s="782" t="s">
        <v>1875</v>
      </c>
      <c r="B128" s="795" t="s">
        <v>364</v>
      </c>
      <c r="C128" s="787" t="s">
        <v>385</v>
      </c>
      <c r="D128" s="780"/>
      <c r="E128" s="796"/>
      <c r="F128" s="770">
        <v>6000</v>
      </c>
      <c r="G128" s="782" t="s">
        <v>2209</v>
      </c>
      <c r="H128" s="781" t="s">
        <v>1869</v>
      </c>
    </row>
    <row r="129" spans="1:8" s="774" customFormat="1" ht="36" x14ac:dyDescent="0.2">
      <c r="A129" s="790" t="s">
        <v>2163</v>
      </c>
      <c r="B129" s="791"/>
      <c r="C129" s="791"/>
      <c r="D129" s="794"/>
      <c r="E129" s="793"/>
      <c r="F129" s="770"/>
      <c r="G129" s="782"/>
      <c r="H129" s="781"/>
    </row>
    <row r="130" spans="1:8" s="774" customFormat="1" ht="60" x14ac:dyDescent="0.2">
      <c r="A130" s="782" t="s">
        <v>1871</v>
      </c>
      <c r="B130" s="795" t="s">
        <v>385</v>
      </c>
      <c r="C130" s="787" t="s">
        <v>2164</v>
      </c>
      <c r="D130" s="780">
        <v>11000</v>
      </c>
      <c r="E130" s="773"/>
      <c r="F130" s="770"/>
      <c r="G130" s="782" t="s">
        <v>2170</v>
      </c>
      <c r="H130" s="781" t="s">
        <v>1869</v>
      </c>
    </row>
    <row r="131" spans="1:8" s="774" customFormat="1" ht="48" x14ac:dyDescent="0.2">
      <c r="A131" s="782" t="s">
        <v>1871</v>
      </c>
      <c r="B131" s="795" t="s">
        <v>385</v>
      </c>
      <c r="C131" s="787" t="s">
        <v>2165</v>
      </c>
      <c r="D131" s="780">
        <v>11000</v>
      </c>
      <c r="E131" s="773"/>
      <c r="F131" s="770"/>
      <c r="G131" s="782" t="s">
        <v>2171</v>
      </c>
      <c r="H131" s="781" t="s">
        <v>1869</v>
      </c>
    </row>
    <row r="132" spans="1:8" s="774" customFormat="1" ht="48" x14ac:dyDescent="0.2">
      <c r="A132" s="782" t="s">
        <v>1871</v>
      </c>
      <c r="B132" s="795" t="s">
        <v>385</v>
      </c>
      <c r="C132" s="787" t="s">
        <v>2166</v>
      </c>
      <c r="D132" s="780">
        <v>11000</v>
      </c>
      <c r="E132" s="773"/>
      <c r="F132" s="770"/>
      <c r="G132" s="782" t="s">
        <v>2172</v>
      </c>
      <c r="H132" s="781" t="s">
        <v>1869</v>
      </c>
    </row>
    <row r="133" spans="1:8" s="774" customFormat="1" ht="24" x14ac:dyDescent="0.2">
      <c r="A133" s="782" t="s">
        <v>1871</v>
      </c>
      <c r="B133" s="795" t="s">
        <v>385</v>
      </c>
      <c r="C133" s="787" t="s">
        <v>2167</v>
      </c>
      <c r="D133" s="780">
        <v>6000</v>
      </c>
      <c r="E133" s="773"/>
      <c r="F133" s="770"/>
      <c r="G133" s="782" t="s">
        <v>2173</v>
      </c>
      <c r="H133" s="781" t="s">
        <v>1869</v>
      </c>
    </row>
    <row r="134" spans="1:8" s="774" customFormat="1" ht="60" x14ac:dyDescent="0.2">
      <c r="A134" s="782" t="s">
        <v>1871</v>
      </c>
      <c r="B134" s="795" t="s">
        <v>385</v>
      </c>
      <c r="C134" s="787" t="s">
        <v>2168</v>
      </c>
      <c r="D134" s="780">
        <v>12000</v>
      </c>
      <c r="E134" s="773"/>
      <c r="F134" s="770"/>
      <c r="G134" s="782" t="s">
        <v>2174</v>
      </c>
      <c r="H134" s="781" t="s">
        <v>1869</v>
      </c>
    </row>
    <row r="135" spans="1:8" s="774" customFormat="1" ht="24" x14ac:dyDescent="0.2">
      <c r="A135" s="782" t="s">
        <v>1871</v>
      </c>
      <c r="B135" s="795" t="s">
        <v>385</v>
      </c>
      <c r="C135" s="787" t="s">
        <v>2169</v>
      </c>
      <c r="D135" s="780">
        <v>15000</v>
      </c>
      <c r="E135" s="773"/>
      <c r="F135" s="770"/>
      <c r="G135" s="782" t="s">
        <v>2175</v>
      </c>
      <c r="H135" s="781" t="s">
        <v>1869</v>
      </c>
    </row>
    <row r="136" spans="1:8" s="774" customFormat="1" ht="24" x14ac:dyDescent="0.2">
      <c r="A136" s="782" t="s">
        <v>2555</v>
      </c>
      <c r="B136" s="795">
        <v>20503724058</v>
      </c>
      <c r="C136" s="787"/>
      <c r="D136" s="780">
        <v>22250.57</v>
      </c>
      <c r="E136" s="773"/>
      <c r="F136" s="770"/>
      <c r="G136" s="782" t="s">
        <v>2555</v>
      </c>
      <c r="H136" s="781"/>
    </row>
    <row r="137" spans="1:8" s="774" customFormat="1" ht="48" x14ac:dyDescent="0.2">
      <c r="A137" s="782" t="s">
        <v>2556</v>
      </c>
      <c r="B137" s="795"/>
      <c r="C137" s="787">
        <v>22497561</v>
      </c>
      <c r="D137" s="780">
        <v>12000</v>
      </c>
      <c r="E137" s="773"/>
      <c r="F137" s="770"/>
      <c r="G137" s="782" t="s">
        <v>2556</v>
      </c>
      <c r="H137" s="781"/>
    </row>
    <row r="138" spans="1:8" s="774" customFormat="1" ht="48" x14ac:dyDescent="0.2">
      <c r="A138" s="782" t="s">
        <v>2557</v>
      </c>
      <c r="B138" s="795"/>
      <c r="C138" s="787">
        <v>10578589</v>
      </c>
      <c r="D138" s="780">
        <v>33000</v>
      </c>
      <c r="E138" s="773"/>
      <c r="F138" s="770"/>
      <c r="G138" s="782" t="s">
        <v>2557</v>
      </c>
      <c r="H138" s="781"/>
    </row>
    <row r="139" spans="1:8" s="774" customFormat="1" ht="48" x14ac:dyDescent="0.2">
      <c r="A139" s="782" t="s">
        <v>2558</v>
      </c>
      <c r="B139" s="795"/>
      <c r="C139" s="787" t="s">
        <v>2578</v>
      </c>
      <c r="D139" s="780">
        <v>19200</v>
      </c>
      <c r="E139" s="773"/>
      <c r="F139" s="770"/>
      <c r="G139" s="782" t="s">
        <v>2558</v>
      </c>
      <c r="H139" s="781"/>
    </row>
    <row r="140" spans="1:8" s="774" customFormat="1" ht="60" x14ac:dyDescent="0.2">
      <c r="A140" s="782" t="s">
        <v>2559</v>
      </c>
      <c r="B140" s="795"/>
      <c r="C140" s="787" t="s">
        <v>2579</v>
      </c>
      <c r="D140" s="780">
        <v>9000</v>
      </c>
      <c r="E140" s="773"/>
      <c r="F140" s="770"/>
      <c r="G140" s="782" t="s">
        <v>2559</v>
      </c>
      <c r="H140" s="781"/>
    </row>
    <row r="141" spans="1:8" s="774" customFormat="1" ht="24" x14ac:dyDescent="0.2">
      <c r="A141" s="782" t="s">
        <v>2560</v>
      </c>
      <c r="B141" s="795"/>
      <c r="C141" s="787" t="s">
        <v>2580</v>
      </c>
      <c r="D141" s="780">
        <v>15900</v>
      </c>
      <c r="E141" s="773"/>
      <c r="F141" s="770"/>
      <c r="G141" s="782" t="s">
        <v>2560</v>
      </c>
      <c r="H141" s="781"/>
    </row>
    <row r="142" spans="1:8" s="774" customFormat="1" ht="24" x14ac:dyDescent="0.2">
      <c r="A142" s="782" t="s">
        <v>2604</v>
      </c>
      <c r="B142" s="795"/>
      <c r="C142" s="787" t="s">
        <v>2581</v>
      </c>
      <c r="D142" s="780">
        <v>30000</v>
      </c>
      <c r="E142" s="773"/>
      <c r="F142" s="770"/>
      <c r="G142" s="782" t="s">
        <v>2604</v>
      </c>
      <c r="H142" s="781"/>
    </row>
    <row r="143" spans="1:8" s="774" customFormat="1" ht="12.75" x14ac:dyDescent="0.2">
      <c r="A143" s="782" t="s">
        <v>2561</v>
      </c>
      <c r="B143" s="795"/>
      <c r="C143" s="787" t="s">
        <v>2581</v>
      </c>
      <c r="D143" s="780">
        <v>16000</v>
      </c>
      <c r="E143" s="773"/>
      <c r="F143" s="770"/>
      <c r="G143" s="782" t="s">
        <v>2561</v>
      </c>
      <c r="H143" s="781"/>
    </row>
    <row r="144" spans="1:8" s="774" customFormat="1" ht="36" x14ac:dyDescent="0.2">
      <c r="A144" s="782" t="s">
        <v>2562</v>
      </c>
      <c r="B144" s="795"/>
      <c r="C144" s="787" t="s">
        <v>2582</v>
      </c>
      <c r="D144" s="780">
        <v>13600</v>
      </c>
      <c r="E144" s="773"/>
      <c r="F144" s="770"/>
      <c r="G144" s="782" t="s">
        <v>2562</v>
      </c>
      <c r="H144" s="781"/>
    </row>
    <row r="145" spans="1:8" s="774" customFormat="1" ht="36" x14ac:dyDescent="0.2">
      <c r="A145" s="782" t="s">
        <v>2562</v>
      </c>
      <c r="B145" s="795"/>
      <c r="C145" s="787" t="s">
        <v>2583</v>
      </c>
      <c r="D145" s="780">
        <v>10000</v>
      </c>
      <c r="E145" s="773"/>
      <c r="F145" s="770"/>
      <c r="G145" s="782" t="s">
        <v>2562</v>
      </c>
      <c r="H145" s="781"/>
    </row>
    <row r="146" spans="1:8" s="774" customFormat="1" ht="36" x14ac:dyDescent="0.2">
      <c r="A146" s="782" t="s">
        <v>2562</v>
      </c>
      <c r="B146" s="795"/>
      <c r="C146" s="787" t="s">
        <v>2584</v>
      </c>
      <c r="D146" s="780">
        <v>10000</v>
      </c>
      <c r="E146" s="773"/>
      <c r="F146" s="770"/>
      <c r="G146" s="782" t="s">
        <v>2562</v>
      </c>
      <c r="H146" s="781"/>
    </row>
    <row r="147" spans="1:8" s="774" customFormat="1" ht="60" x14ac:dyDescent="0.2">
      <c r="A147" s="782" t="s">
        <v>2563</v>
      </c>
      <c r="B147" s="795"/>
      <c r="C147" s="787" t="s">
        <v>2585</v>
      </c>
      <c r="D147" s="780">
        <v>9900</v>
      </c>
      <c r="E147" s="773"/>
      <c r="F147" s="770"/>
      <c r="G147" s="782" t="s">
        <v>2563</v>
      </c>
      <c r="H147" s="781"/>
    </row>
    <row r="148" spans="1:8" s="774" customFormat="1" ht="36" x14ac:dyDescent="0.2">
      <c r="A148" s="782" t="s">
        <v>2564</v>
      </c>
      <c r="B148" s="795">
        <v>20379219986</v>
      </c>
      <c r="C148" s="787"/>
      <c r="D148" s="780">
        <v>33600</v>
      </c>
      <c r="E148" s="773"/>
      <c r="F148" s="770"/>
      <c r="G148" s="782" t="s">
        <v>2564</v>
      </c>
      <c r="H148" s="781"/>
    </row>
    <row r="149" spans="1:8" s="774" customFormat="1" ht="24" x14ac:dyDescent="0.2">
      <c r="A149" s="782" t="s">
        <v>2565</v>
      </c>
      <c r="B149" s="795"/>
      <c r="C149" s="787" t="s">
        <v>2586</v>
      </c>
      <c r="D149" s="780">
        <v>42000</v>
      </c>
      <c r="E149" s="773"/>
      <c r="F149" s="770"/>
      <c r="G149" s="782" t="s">
        <v>2565</v>
      </c>
      <c r="H149" s="781"/>
    </row>
    <row r="150" spans="1:8" s="774" customFormat="1" ht="24" x14ac:dyDescent="0.2">
      <c r="A150" s="782" t="s">
        <v>2566</v>
      </c>
      <c r="B150" s="795">
        <v>20494294363</v>
      </c>
      <c r="C150" s="787"/>
      <c r="D150" s="780">
        <v>26960.639999999999</v>
      </c>
      <c r="E150" s="773"/>
      <c r="F150" s="770"/>
      <c r="G150" s="782" t="s">
        <v>2566</v>
      </c>
      <c r="H150" s="781"/>
    </row>
    <row r="151" spans="1:8" s="774" customFormat="1" ht="36" x14ac:dyDescent="0.2">
      <c r="A151" s="782" t="s">
        <v>2605</v>
      </c>
      <c r="B151" s="795">
        <v>30000006014</v>
      </c>
      <c r="C151" s="787"/>
      <c r="D151" s="780">
        <v>33600</v>
      </c>
      <c r="E151" s="773"/>
      <c r="F151" s="770"/>
      <c r="G151" s="782" t="s">
        <v>2605</v>
      </c>
      <c r="H151" s="781"/>
    </row>
    <row r="152" spans="1:8" s="774" customFormat="1" ht="24" x14ac:dyDescent="0.2">
      <c r="A152" s="782" t="s">
        <v>2567</v>
      </c>
      <c r="B152" s="795"/>
      <c r="C152" s="787" t="s">
        <v>2587</v>
      </c>
      <c r="D152" s="780">
        <v>33600</v>
      </c>
      <c r="E152" s="773"/>
      <c r="F152" s="770"/>
      <c r="G152" s="782" t="s">
        <v>2567</v>
      </c>
      <c r="H152" s="781"/>
    </row>
    <row r="153" spans="1:8" s="774" customFormat="1" ht="36" x14ac:dyDescent="0.2">
      <c r="A153" s="782" t="s">
        <v>2568</v>
      </c>
      <c r="B153" s="795"/>
      <c r="C153" s="787" t="s">
        <v>2588</v>
      </c>
      <c r="D153" s="780">
        <v>33000</v>
      </c>
      <c r="E153" s="773"/>
      <c r="F153" s="770"/>
      <c r="G153" s="782" t="s">
        <v>2568</v>
      </c>
      <c r="H153" s="781"/>
    </row>
    <row r="154" spans="1:8" s="774" customFormat="1" ht="24" x14ac:dyDescent="0.2">
      <c r="A154" s="782" t="s">
        <v>2569</v>
      </c>
      <c r="B154" s="795"/>
      <c r="C154" s="787" t="s">
        <v>2589</v>
      </c>
      <c r="D154" s="780">
        <v>12000</v>
      </c>
      <c r="E154" s="773"/>
      <c r="F154" s="770"/>
      <c r="G154" s="782" t="s">
        <v>2569</v>
      </c>
      <c r="H154" s="781"/>
    </row>
    <row r="155" spans="1:8" s="774" customFormat="1" ht="84" x14ac:dyDescent="0.2">
      <c r="A155" s="782" t="s">
        <v>2570</v>
      </c>
      <c r="B155" s="795"/>
      <c r="C155" s="787" t="s">
        <v>2588</v>
      </c>
      <c r="D155" s="780">
        <v>9900</v>
      </c>
      <c r="E155" s="773"/>
      <c r="F155" s="770"/>
      <c r="G155" s="782" t="s">
        <v>2570</v>
      </c>
      <c r="H155" s="781"/>
    </row>
    <row r="156" spans="1:8" s="774" customFormat="1" ht="12.75" x14ac:dyDescent="0.2">
      <c r="A156" s="782" t="s">
        <v>2571</v>
      </c>
      <c r="B156" s="795"/>
      <c r="C156" s="787" t="s">
        <v>2590</v>
      </c>
      <c r="D156" s="780">
        <v>30000</v>
      </c>
      <c r="E156" s="773"/>
      <c r="F156" s="770"/>
      <c r="G156" s="782" t="s">
        <v>2571</v>
      </c>
      <c r="H156" s="781"/>
    </row>
    <row r="157" spans="1:8" s="774" customFormat="1" ht="12.75" x14ac:dyDescent="0.2">
      <c r="A157" s="782" t="s">
        <v>2571</v>
      </c>
      <c r="B157" s="795">
        <v>20372475707</v>
      </c>
      <c r="C157" s="787"/>
      <c r="D157" s="780">
        <v>33600</v>
      </c>
      <c r="E157" s="773"/>
      <c r="F157" s="770"/>
      <c r="G157" s="782" t="s">
        <v>2571</v>
      </c>
      <c r="H157" s="781"/>
    </row>
    <row r="158" spans="1:8" s="774" customFormat="1" ht="60" x14ac:dyDescent="0.2">
      <c r="A158" s="782" t="s">
        <v>2572</v>
      </c>
      <c r="B158" s="795"/>
      <c r="C158" s="787" t="s">
        <v>2591</v>
      </c>
      <c r="D158" s="780">
        <v>24000</v>
      </c>
      <c r="E158" s="773"/>
      <c r="F158" s="770"/>
      <c r="G158" s="782" t="s">
        <v>2572</v>
      </c>
      <c r="H158" s="781"/>
    </row>
    <row r="159" spans="1:8" s="774" customFormat="1" ht="24" x14ac:dyDescent="0.2">
      <c r="A159" s="782" t="s">
        <v>2606</v>
      </c>
      <c r="B159" s="795"/>
      <c r="C159" s="787" t="s">
        <v>2592</v>
      </c>
      <c r="D159" s="780">
        <v>24000</v>
      </c>
      <c r="E159" s="773"/>
      <c r="F159" s="770"/>
      <c r="G159" s="782" t="s">
        <v>2606</v>
      </c>
      <c r="H159" s="781"/>
    </row>
    <row r="160" spans="1:8" s="774" customFormat="1" ht="24" x14ac:dyDescent="0.2">
      <c r="A160" s="782" t="s">
        <v>2573</v>
      </c>
      <c r="B160" s="795"/>
      <c r="C160" s="787" t="s">
        <v>2593</v>
      </c>
      <c r="D160" s="780">
        <v>15000</v>
      </c>
      <c r="E160" s="773"/>
      <c r="F160" s="770"/>
      <c r="G160" s="782" t="s">
        <v>2573</v>
      </c>
      <c r="H160" s="781"/>
    </row>
    <row r="161" spans="1:8" s="774" customFormat="1" ht="24" x14ac:dyDescent="0.2">
      <c r="A161" s="782" t="s">
        <v>2574</v>
      </c>
      <c r="B161" s="795">
        <v>20603180438</v>
      </c>
      <c r="C161" s="787"/>
      <c r="D161" s="780">
        <v>13200</v>
      </c>
      <c r="E161" s="773"/>
      <c r="F161" s="770"/>
      <c r="G161" s="782" t="s">
        <v>2574</v>
      </c>
      <c r="H161" s="781"/>
    </row>
    <row r="162" spans="1:8" s="774" customFormat="1" ht="60" x14ac:dyDescent="0.2">
      <c r="A162" s="782" t="s">
        <v>2575</v>
      </c>
      <c r="B162" s="795"/>
      <c r="C162" s="787" t="s">
        <v>2594</v>
      </c>
      <c r="D162" s="780">
        <v>20000</v>
      </c>
      <c r="E162" s="773"/>
      <c r="F162" s="770"/>
      <c r="G162" s="782" t="s">
        <v>2575</v>
      </c>
      <c r="H162" s="781"/>
    </row>
    <row r="163" spans="1:8" s="774" customFormat="1" ht="36" x14ac:dyDescent="0.2">
      <c r="A163" s="782" t="s">
        <v>2607</v>
      </c>
      <c r="B163" s="795"/>
      <c r="C163" s="787" t="s">
        <v>2595</v>
      </c>
      <c r="D163" s="780">
        <v>32000</v>
      </c>
      <c r="E163" s="773"/>
      <c r="F163" s="770"/>
      <c r="G163" s="782" t="s">
        <v>2607</v>
      </c>
      <c r="H163" s="781"/>
    </row>
    <row r="164" spans="1:8" s="774" customFormat="1" ht="36" x14ac:dyDescent="0.2">
      <c r="A164" s="782" t="s">
        <v>2607</v>
      </c>
      <c r="B164" s="795"/>
      <c r="C164" s="787" t="s">
        <v>2596</v>
      </c>
      <c r="D164" s="780">
        <v>18000</v>
      </c>
      <c r="E164" s="773"/>
      <c r="F164" s="770"/>
      <c r="G164" s="782" t="s">
        <v>2607</v>
      </c>
      <c r="H164" s="781"/>
    </row>
    <row r="165" spans="1:8" s="774" customFormat="1" ht="36" x14ac:dyDescent="0.2">
      <c r="A165" s="782" t="s">
        <v>2607</v>
      </c>
      <c r="B165" s="795"/>
      <c r="C165" s="787" t="s">
        <v>2597</v>
      </c>
      <c r="D165" s="780">
        <v>25000</v>
      </c>
      <c r="E165" s="773"/>
      <c r="F165" s="770"/>
      <c r="G165" s="782" t="s">
        <v>2607</v>
      </c>
      <c r="H165" s="781"/>
    </row>
    <row r="166" spans="1:8" s="774" customFormat="1" ht="36" x14ac:dyDescent="0.2">
      <c r="A166" s="782" t="s">
        <v>2608</v>
      </c>
      <c r="B166" s="795"/>
      <c r="C166" s="787" t="s">
        <v>2598</v>
      </c>
      <c r="D166" s="780">
        <v>31200</v>
      </c>
      <c r="E166" s="773"/>
      <c r="F166" s="770"/>
      <c r="G166" s="782" t="s">
        <v>2608</v>
      </c>
      <c r="H166" s="781"/>
    </row>
    <row r="167" spans="1:8" s="774" customFormat="1" ht="12.75" x14ac:dyDescent="0.2">
      <c r="A167" s="782" t="s">
        <v>2609</v>
      </c>
      <c r="B167" s="795"/>
      <c r="C167" s="787" t="s">
        <v>2599</v>
      </c>
      <c r="D167" s="780">
        <v>22000</v>
      </c>
      <c r="E167" s="773"/>
      <c r="F167" s="770"/>
      <c r="G167" s="782" t="s">
        <v>2609</v>
      </c>
      <c r="H167" s="781"/>
    </row>
    <row r="168" spans="1:8" s="774" customFormat="1" ht="24" x14ac:dyDescent="0.2">
      <c r="A168" s="782" t="s">
        <v>2610</v>
      </c>
      <c r="B168" s="795"/>
      <c r="C168" s="787" t="s">
        <v>2600</v>
      </c>
      <c r="D168" s="780">
        <v>18000</v>
      </c>
      <c r="E168" s="773"/>
      <c r="F168" s="770"/>
      <c r="G168" s="782" t="s">
        <v>2610</v>
      </c>
      <c r="H168" s="781"/>
    </row>
    <row r="169" spans="1:8" s="774" customFormat="1" ht="36" x14ac:dyDescent="0.2">
      <c r="A169" s="782" t="s">
        <v>2611</v>
      </c>
      <c r="B169" s="795">
        <v>20501464997</v>
      </c>
      <c r="C169" s="787"/>
      <c r="D169" s="780">
        <v>33000</v>
      </c>
      <c r="E169" s="773"/>
      <c r="F169" s="770"/>
      <c r="G169" s="782" t="s">
        <v>2611</v>
      </c>
      <c r="H169" s="781"/>
    </row>
    <row r="170" spans="1:8" s="774" customFormat="1" ht="24" x14ac:dyDescent="0.2">
      <c r="A170" s="782" t="s">
        <v>2576</v>
      </c>
      <c r="B170" s="795"/>
      <c r="C170" s="787" t="s">
        <v>2580</v>
      </c>
      <c r="D170" s="780">
        <v>10000</v>
      </c>
      <c r="E170" s="773"/>
      <c r="F170" s="770"/>
      <c r="G170" s="782" t="s">
        <v>2576</v>
      </c>
      <c r="H170" s="781"/>
    </row>
    <row r="171" spans="1:8" s="774" customFormat="1" ht="36" x14ac:dyDescent="0.2">
      <c r="A171" s="782" t="s">
        <v>2607</v>
      </c>
      <c r="B171" s="795"/>
      <c r="C171" s="787" t="s">
        <v>2601</v>
      </c>
      <c r="D171" s="780">
        <v>32000</v>
      </c>
      <c r="E171" s="773"/>
      <c r="F171" s="770"/>
      <c r="G171" s="782" t="s">
        <v>2607</v>
      </c>
      <c r="H171" s="781"/>
    </row>
    <row r="172" spans="1:8" s="774" customFormat="1" ht="36" x14ac:dyDescent="0.2">
      <c r="A172" s="782" t="s">
        <v>2577</v>
      </c>
      <c r="B172" s="795"/>
      <c r="C172" s="787" t="s">
        <v>2602</v>
      </c>
      <c r="D172" s="780">
        <v>23500</v>
      </c>
      <c r="E172" s="773"/>
      <c r="F172" s="770"/>
      <c r="G172" s="782" t="s">
        <v>2577</v>
      </c>
      <c r="H172" s="781"/>
    </row>
    <row r="173" spans="1:8" s="774" customFormat="1" ht="24" x14ac:dyDescent="0.2">
      <c r="A173" s="782" t="s">
        <v>2612</v>
      </c>
      <c r="B173" s="795">
        <v>20536082566</v>
      </c>
      <c r="C173" s="787"/>
      <c r="D173" s="780">
        <v>33600</v>
      </c>
      <c r="E173" s="773"/>
      <c r="F173" s="770"/>
      <c r="G173" s="782" t="s">
        <v>2612</v>
      </c>
      <c r="H173" s="781"/>
    </row>
    <row r="174" spans="1:8" s="774" customFormat="1" ht="36" x14ac:dyDescent="0.2">
      <c r="A174" s="782" t="s">
        <v>2607</v>
      </c>
      <c r="B174" s="795">
        <v>20512165126</v>
      </c>
      <c r="C174" s="787"/>
      <c r="D174" s="780">
        <v>29500</v>
      </c>
      <c r="E174" s="773"/>
      <c r="F174" s="770"/>
      <c r="G174" s="782" t="s">
        <v>2607</v>
      </c>
      <c r="H174" s="781"/>
    </row>
    <row r="175" spans="1:8" s="774" customFormat="1" ht="24" x14ac:dyDescent="0.2">
      <c r="A175" s="782" t="s">
        <v>2613</v>
      </c>
      <c r="B175" s="795"/>
      <c r="C175" s="787" t="s">
        <v>2603</v>
      </c>
      <c r="D175" s="780">
        <v>30000</v>
      </c>
      <c r="E175" s="773"/>
      <c r="F175" s="770"/>
      <c r="G175" s="782" t="s">
        <v>2613</v>
      </c>
      <c r="H175" s="781"/>
    </row>
    <row r="176" spans="1:8" s="774" customFormat="1" ht="96" x14ac:dyDescent="0.2">
      <c r="A176" s="782" t="s">
        <v>2638</v>
      </c>
      <c r="B176" s="795" t="s">
        <v>2618</v>
      </c>
      <c r="C176" s="787"/>
      <c r="D176" s="780">
        <v>226112.01</v>
      </c>
      <c r="E176" s="773"/>
      <c r="F176" s="770">
        <v>367843.45319999999</v>
      </c>
      <c r="G176" s="782" t="s">
        <v>2638</v>
      </c>
      <c r="H176" s="781"/>
    </row>
    <row r="177" spans="1:8" s="774" customFormat="1" ht="96" x14ac:dyDescent="0.2">
      <c r="A177" s="782" t="s">
        <v>2638</v>
      </c>
      <c r="B177" s="795" t="s">
        <v>2619</v>
      </c>
      <c r="C177" s="787"/>
      <c r="D177" s="780"/>
      <c r="E177" s="773">
        <v>722677.88</v>
      </c>
      <c r="F177" s="770">
        <v>1103530.3596000001</v>
      </c>
      <c r="G177" s="782" t="s">
        <v>2638</v>
      </c>
      <c r="H177" s="781"/>
    </row>
    <row r="178" spans="1:8" s="774" customFormat="1" ht="48" x14ac:dyDescent="0.2">
      <c r="A178" s="782" t="s">
        <v>2639</v>
      </c>
      <c r="B178" s="795" t="s">
        <v>2618</v>
      </c>
      <c r="C178" s="787"/>
      <c r="D178" s="780"/>
      <c r="E178" s="773">
        <v>504346.29</v>
      </c>
      <c r="F178" s="770">
        <v>504346.29</v>
      </c>
      <c r="G178" s="782" t="s">
        <v>2639</v>
      </c>
      <c r="H178" s="781"/>
    </row>
    <row r="179" spans="1:8" s="774" customFormat="1" ht="48" x14ac:dyDescent="0.2">
      <c r="A179" s="782" t="s">
        <v>2639</v>
      </c>
      <c r="B179" s="795" t="s">
        <v>2619</v>
      </c>
      <c r="C179" s="787"/>
      <c r="D179" s="780"/>
      <c r="E179" s="773">
        <v>535171.81000000006</v>
      </c>
      <c r="F179" s="770">
        <v>535171.81000000006</v>
      </c>
      <c r="G179" s="782" t="s">
        <v>2639</v>
      </c>
      <c r="H179" s="781"/>
    </row>
    <row r="180" spans="1:8" s="774" customFormat="1" ht="72" x14ac:dyDescent="0.2">
      <c r="A180" s="782" t="s">
        <v>2640</v>
      </c>
      <c r="B180" s="795"/>
      <c r="C180" s="787" t="s">
        <v>2620</v>
      </c>
      <c r="D180" s="780"/>
      <c r="E180" s="773">
        <v>22000</v>
      </c>
      <c r="F180" s="770"/>
      <c r="G180" s="782" t="s">
        <v>2640</v>
      </c>
      <c r="H180" s="781"/>
    </row>
    <row r="181" spans="1:8" s="774" customFormat="1" ht="60" x14ac:dyDescent="0.2">
      <c r="A181" s="782" t="s">
        <v>2641</v>
      </c>
      <c r="B181" s="795"/>
      <c r="C181" s="787" t="s">
        <v>2621</v>
      </c>
      <c r="D181" s="780"/>
      <c r="E181" s="773">
        <v>10500</v>
      </c>
      <c r="F181" s="770">
        <v>2500</v>
      </c>
      <c r="G181" s="782" t="s">
        <v>2641</v>
      </c>
      <c r="H181" s="781"/>
    </row>
    <row r="182" spans="1:8" s="774" customFormat="1" ht="60" x14ac:dyDescent="0.2">
      <c r="A182" s="782" t="s">
        <v>2642</v>
      </c>
      <c r="B182" s="795"/>
      <c r="C182" s="787" t="s">
        <v>2622</v>
      </c>
      <c r="D182" s="780"/>
      <c r="E182" s="773">
        <v>33000</v>
      </c>
      <c r="F182" s="770"/>
      <c r="G182" s="782" t="s">
        <v>2642</v>
      </c>
      <c r="H182" s="781"/>
    </row>
    <row r="183" spans="1:8" s="774" customFormat="1" ht="60" x14ac:dyDescent="0.2">
      <c r="A183" s="782" t="s">
        <v>2643</v>
      </c>
      <c r="B183" s="795"/>
      <c r="C183" s="787" t="s">
        <v>2622</v>
      </c>
      <c r="D183" s="780"/>
      <c r="E183" s="773"/>
      <c r="F183" s="770">
        <v>30000</v>
      </c>
      <c r="G183" s="782" t="s">
        <v>2643</v>
      </c>
      <c r="H183" s="781"/>
    </row>
    <row r="184" spans="1:8" s="774" customFormat="1" ht="48" x14ac:dyDescent="0.2">
      <c r="A184" s="782" t="s">
        <v>2614</v>
      </c>
      <c r="B184" s="795"/>
      <c r="C184" s="787" t="s">
        <v>2623</v>
      </c>
      <c r="D184" s="780"/>
      <c r="E184" s="773"/>
      <c r="F184" s="770">
        <v>27000</v>
      </c>
      <c r="G184" s="782" t="s">
        <v>2614</v>
      </c>
      <c r="H184" s="781"/>
    </row>
    <row r="185" spans="1:8" s="774" customFormat="1" ht="48" x14ac:dyDescent="0.2">
      <c r="A185" s="782" t="s">
        <v>2644</v>
      </c>
      <c r="B185" s="795" t="s">
        <v>2624</v>
      </c>
      <c r="C185" s="787"/>
      <c r="D185" s="780">
        <v>598370.51</v>
      </c>
      <c r="E185" s="773">
        <v>125947.03</v>
      </c>
      <c r="F185" s="770">
        <v>250000</v>
      </c>
      <c r="G185" s="782" t="s">
        <v>2644</v>
      </c>
      <c r="H185" s="781"/>
    </row>
    <row r="186" spans="1:8" s="774" customFormat="1" ht="48" x14ac:dyDescent="0.2">
      <c r="A186" s="782" t="s">
        <v>2645</v>
      </c>
      <c r="B186" s="795" t="s">
        <v>2625</v>
      </c>
      <c r="C186" s="787"/>
      <c r="D186" s="780"/>
      <c r="E186" s="773">
        <v>8500</v>
      </c>
      <c r="F186" s="770"/>
      <c r="G186" s="782" t="s">
        <v>2645</v>
      </c>
      <c r="H186" s="781"/>
    </row>
    <row r="187" spans="1:8" s="774" customFormat="1" ht="60" x14ac:dyDescent="0.2">
      <c r="A187" s="782" t="s">
        <v>2646</v>
      </c>
      <c r="B187" s="795" t="s">
        <v>2626</v>
      </c>
      <c r="C187" s="787"/>
      <c r="D187" s="780"/>
      <c r="E187" s="773"/>
      <c r="F187" s="770">
        <v>24000</v>
      </c>
      <c r="G187" s="782" t="s">
        <v>2646</v>
      </c>
      <c r="H187" s="781"/>
    </row>
    <row r="188" spans="1:8" s="774" customFormat="1" ht="36" x14ac:dyDescent="0.2">
      <c r="A188" s="782" t="s">
        <v>2647</v>
      </c>
      <c r="B188" s="795" t="s">
        <v>2627</v>
      </c>
      <c r="C188" s="787"/>
      <c r="D188" s="780"/>
      <c r="E188" s="773"/>
      <c r="F188" s="770">
        <v>42000</v>
      </c>
      <c r="G188" s="782" t="s">
        <v>2647</v>
      </c>
      <c r="H188" s="781"/>
    </row>
    <row r="189" spans="1:8" s="774" customFormat="1" ht="36" x14ac:dyDescent="0.2">
      <c r="A189" s="782" t="s">
        <v>2648</v>
      </c>
      <c r="B189" s="795" t="s">
        <v>2628</v>
      </c>
      <c r="C189" s="787"/>
      <c r="D189" s="780"/>
      <c r="E189" s="773">
        <v>609425.16</v>
      </c>
      <c r="F189" s="770"/>
      <c r="G189" s="782" t="s">
        <v>2648</v>
      </c>
      <c r="H189" s="781"/>
    </row>
    <row r="190" spans="1:8" s="774" customFormat="1" ht="36" x14ac:dyDescent="0.2">
      <c r="A190" s="782" t="s">
        <v>2649</v>
      </c>
      <c r="B190" s="795" t="s">
        <v>2625</v>
      </c>
      <c r="C190" s="787"/>
      <c r="D190" s="780"/>
      <c r="E190" s="773">
        <v>12500</v>
      </c>
      <c r="F190" s="770"/>
      <c r="G190" s="782" t="s">
        <v>2649</v>
      </c>
      <c r="H190" s="781"/>
    </row>
    <row r="191" spans="1:8" s="774" customFormat="1" ht="48" x14ac:dyDescent="0.2">
      <c r="A191" s="782" t="s">
        <v>2650</v>
      </c>
      <c r="B191" s="795"/>
      <c r="C191" s="787" t="s">
        <v>2629</v>
      </c>
      <c r="D191" s="780"/>
      <c r="E191" s="773">
        <v>33000</v>
      </c>
      <c r="F191" s="770"/>
      <c r="G191" s="782" t="s">
        <v>2650</v>
      </c>
      <c r="H191" s="781"/>
    </row>
    <row r="192" spans="1:8" s="774" customFormat="1" ht="60" x14ac:dyDescent="0.2">
      <c r="A192" s="782" t="s">
        <v>2651</v>
      </c>
      <c r="B192" s="795"/>
      <c r="C192" s="787" t="s">
        <v>2630</v>
      </c>
      <c r="D192" s="780"/>
      <c r="E192" s="773">
        <v>33000</v>
      </c>
      <c r="F192" s="770"/>
      <c r="G192" s="782" t="s">
        <v>2651</v>
      </c>
      <c r="H192" s="781"/>
    </row>
    <row r="193" spans="1:8" s="774" customFormat="1" ht="60" x14ac:dyDescent="0.2">
      <c r="A193" s="782" t="s">
        <v>2652</v>
      </c>
      <c r="B193" s="795"/>
      <c r="C193" s="787" t="s">
        <v>2630</v>
      </c>
      <c r="D193" s="780"/>
      <c r="E193" s="773"/>
      <c r="F193" s="770">
        <v>33000</v>
      </c>
      <c r="G193" s="782" t="s">
        <v>2652</v>
      </c>
      <c r="H193" s="781"/>
    </row>
    <row r="194" spans="1:8" s="774" customFormat="1" ht="36" x14ac:dyDescent="0.2">
      <c r="A194" s="782" t="s">
        <v>2615</v>
      </c>
      <c r="B194" s="795"/>
      <c r="C194" s="787" t="s">
        <v>2631</v>
      </c>
      <c r="D194" s="780"/>
      <c r="E194" s="773">
        <v>31200</v>
      </c>
      <c r="F194" s="770"/>
      <c r="G194" s="782" t="s">
        <v>2615</v>
      </c>
      <c r="H194" s="781"/>
    </row>
    <row r="195" spans="1:8" s="774" customFormat="1" ht="60" x14ac:dyDescent="0.2">
      <c r="A195" s="782" t="s">
        <v>2653</v>
      </c>
      <c r="B195" s="795"/>
      <c r="C195" s="787" t="s">
        <v>2631</v>
      </c>
      <c r="D195" s="780"/>
      <c r="E195" s="773">
        <v>31200</v>
      </c>
      <c r="F195" s="770"/>
      <c r="G195" s="782" t="s">
        <v>2653</v>
      </c>
      <c r="H195" s="781"/>
    </row>
    <row r="196" spans="1:8" s="774" customFormat="1" ht="48" x14ac:dyDescent="0.2">
      <c r="A196" s="782" t="s">
        <v>2654</v>
      </c>
      <c r="B196" s="795"/>
      <c r="C196" s="787" t="s">
        <v>2631</v>
      </c>
      <c r="D196" s="780"/>
      <c r="E196" s="773">
        <v>31200</v>
      </c>
      <c r="F196" s="770">
        <v>0</v>
      </c>
      <c r="G196" s="782" t="s">
        <v>2654</v>
      </c>
      <c r="H196" s="781"/>
    </row>
    <row r="197" spans="1:8" s="774" customFormat="1" ht="36" x14ac:dyDescent="0.2">
      <c r="A197" s="782" t="s">
        <v>2655</v>
      </c>
      <c r="B197" s="795"/>
      <c r="C197" s="787" t="s">
        <v>2631</v>
      </c>
      <c r="D197" s="780"/>
      <c r="E197" s="773"/>
      <c r="F197" s="770">
        <v>31200</v>
      </c>
      <c r="G197" s="782" t="s">
        <v>2655</v>
      </c>
      <c r="H197" s="781"/>
    </row>
    <row r="198" spans="1:8" s="774" customFormat="1" ht="24" x14ac:dyDescent="0.2">
      <c r="A198" s="782" t="s">
        <v>2616</v>
      </c>
      <c r="B198" s="795"/>
      <c r="C198" s="787" t="s">
        <v>2632</v>
      </c>
      <c r="D198" s="780"/>
      <c r="E198" s="773"/>
      <c r="F198" s="770">
        <v>10000</v>
      </c>
      <c r="G198" s="782" t="s">
        <v>2616</v>
      </c>
      <c r="H198" s="781"/>
    </row>
    <row r="199" spans="1:8" s="774" customFormat="1" ht="36" x14ac:dyDescent="0.2">
      <c r="A199" s="782" t="s">
        <v>2656</v>
      </c>
      <c r="B199" s="795">
        <v>20555113499</v>
      </c>
      <c r="C199" s="787"/>
      <c r="D199" s="780">
        <v>514738.01</v>
      </c>
      <c r="E199" s="773">
        <v>58097.54</v>
      </c>
      <c r="F199" s="770">
        <v>108324</v>
      </c>
      <c r="G199" s="782" t="s">
        <v>2656</v>
      </c>
      <c r="H199" s="781"/>
    </row>
    <row r="200" spans="1:8" s="774" customFormat="1" ht="36" x14ac:dyDescent="0.2">
      <c r="A200" s="782" t="s">
        <v>2617</v>
      </c>
      <c r="B200" s="795" t="s">
        <v>2633</v>
      </c>
      <c r="C200" s="787"/>
      <c r="D200" s="780">
        <v>1105347.52</v>
      </c>
      <c r="E200" s="773">
        <v>966013.97</v>
      </c>
      <c r="F200" s="770">
        <v>1020112.596</v>
      </c>
      <c r="G200" s="782" t="s">
        <v>2617</v>
      </c>
      <c r="H200" s="781"/>
    </row>
    <row r="201" spans="1:8" s="774" customFormat="1" ht="48" x14ac:dyDescent="0.2">
      <c r="A201" s="782" t="s">
        <v>2657</v>
      </c>
      <c r="B201" s="795" t="s">
        <v>2634</v>
      </c>
      <c r="C201" s="787"/>
      <c r="D201" s="780"/>
      <c r="E201" s="773">
        <v>23104.47</v>
      </c>
      <c r="F201" s="770"/>
      <c r="G201" s="782" t="s">
        <v>2657</v>
      </c>
      <c r="H201" s="781"/>
    </row>
    <row r="202" spans="1:8" s="774" customFormat="1" ht="36" x14ac:dyDescent="0.2">
      <c r="A202" s="782" t="s">
        <v>2658</v>
      </c>
      <c r="B202" s="795" t="s">
        <v>2635</v>
      </c>
      <c r="C202" s="787"/>
      <c r="D202" s="780"/>
      <c r="E202" s="773"/>
      <c r="F202" s="770">
        <v>41890</v>
      </c>
      <c r="G202" s="782" t="s">
        <v>2658</v>
      </c>
      <c r="H202" s="781"/>
    </row>
    <row r="203" spans="1:8" s="774" customFormat="1" ht="48" x14ac:dyDescent="0.2">
      <c r="A203" s="782" t="s">
        <v>2659</v>
      </c>
      <c r="B203" s="795" t="s">
        <v>2636</v>
      </c>
      <c r="C203" s="787"/>
      <c r="D203" s="780">
        <v>912253.52</v>
      </c>
      <c r="E203" s="773">
        <v>162394.09000000003</v>
      </c>
      <c r="F203" s="770">
        <v>500000</v>
      </c>
      <c r="G203" s="782" t="s">
        <v>2659</v>
      </c>
      <c r="H203" s="781"/>
    </row>
    <row r="204" spans="1:8" s="774" customFormat="1" ht="36" x14ac:dyDescent="0.2">
      <c r="A204" s="782" t="s">
        <v>2660</v>
      </c>
      <c r="B204" s="795" t="s">
        <v>2637</v>
      </c>
      <c r="C204" s="787"/>
      <c r="D204" s="780">
        <v>319172.52</v>
      </c>
      <c r="E204" s="773">
        <v>425837.6</v>
      </c>
      <c r="F204" s="770">
        <v>425837.6</v>
      </c>
      <c r="G204" s="782" t="s">
        <v>2660</v>
      </c>
      <c r="H204" s="781"/>
    </row>
    <row r="205" spans="1:8" s="774" customFormat="1" ht="36" x14ac:dyDescent="0.2">
      <c r="A205" s="782" t="s">
        <v>2309</v>
      </c>
      <c r="B205" s="788" t="s">
        <v>2210</v>
      </c>
      <c r="C205" s="787"/>
      <c r="D205" s="780">
        <v>9998</v>
      </c>
      <c r="E205" s="773">
        <v>0</v>
      </c>
      <c r="F205" s="770">
        <v>39992</v>
      </c>
      <c r="G205" s="782" t="s">
        <v>1875</v>
      </c>
      <c r="H205" s="781" t="s">
        <v>2211</v>
      </c>
    </row>
    <row r="206" spans="1:8" s="774" customFormat="1" ht="24" x14ac:dyDescent="0.2">
      <c r="A206" s="782" t="s">
        <v>2310</v>
      </c>
      <c r="B206" s="788" t="s">
        <v>2212</v>
      </c>
      <c r="C206" s="787"/>
      <c r="D206" s="780">
        <v>18550</v>
      </c>
      <c r="E206" s="773">
        <v>0</v>
      </c>
      <c r="F206" s="770">
        <v>0</v>
      </c>
      <c r="G206" s="782" t="s">
        <v>1875</v>
      </c>
      <c r="H206" s="781" t="s">
        <v>2211</v>
      </c>
    </row>
    <row r="207" spans="1:8" s="774" customFormat="1" ht="36" x14ac:dyDescent="0.2">
      <c r="A207" s="782" t="s">
        <v>2311</v>
      </c>
      <c r="B207" s="788"/>
      <c r="C207" s="787" t="s">
        <v>2213</v>
      </c>
      <c r="D207" s="780">
        <v>148830.85999999999</v>
      </c>
      <c r="E207" s="773">
        <v>0</v>
      </c>
      <c r="F207" s="770">
        <v>10246.030000000001</v>
      </c>
      <c r="G207" s="782" t="s">
        <v>2214</v>
      </c>
      <c r="H207" s="781" t="s">
        <v>2211</v>
      </c>
    </row>
    <row r="208" spans="1:8" s="774" customFormat="1" ht="24" x14ac:dyDescent="0.2">
      <c r="A208" s="782" t="s">
        <v>2312</v>
      </c>
      <c r="B208" s="788" t="s">
        <v>2215</v>
      </c>
      <c r="C208" s="787"/>
      <c r="D208" s="780">
        <v>25960</v>
      </c>
      <c r="E208" s="773">
        <v>0</v>
      </c>
      <c r="F208" s="770">
        <v>0</v>
      </c>
      <c r="G208" s="782" t="s">
        <v>1875</v>
      </c>
      <c r="H208" s="781" t="s">
        <v>2211</v>
      </c>
    </row>
    <row r="209" spans="1:8" s="774" customFormat="1" ht="48" x14ac:dyDescent="0.2">
      <c r="A209" s="782" t="s">
        <v>2313</v>
      </c>
      <c r="B209" s="788" t="s">
        <v>2216</v>
      </c>
      <c r="C209" s="787"/>
      <c r="D209" s="780">
        <v>33158</v>
      </c>
      <c r="E209" s="773">
        <v>0</v>
      </c>
      <c r="F209" s="770">
        <v>0</v>
      </c>
      <c r="G209" s="782" t="s">
        <v>1875</v>
      </c>
      <c r="H209" s="781" t="s">
        <v>2211</v>
      </c>
    </row>
    <row r="210" spans="1:8" s="774" customFormat="1" ht="36" x14ac:dyDescent="0.2">
      <c r="A210" s="782" t="s">
        <v>2314</v>
      </c>
      <c r="B210" s="788" t="s">
        <v>2217</v>
      </c>
      <c r="C210" s="787"/>
      <c r="D210" s="780">
        <v>16000</v>
      </c>
      <c r="E210" s="773">
        <v>0</v>
      </c>
      <c r="F210" s="770">
        <v>0</v>
      </c>
      <c r="G210" s="782" t="s">
        <v>1875</v>
      </c>
      <c r="H210" s="781" t="s">
        <v>2211</v>
      </c>
    </row>
    <row r="211" spans="1:8" s="774" customFormat="1" ht="36" x14ac:dyDescent="0.2">
      <c r="A211" s="782" t="s">
        <v>2315</v>
      </c>
      <c r="B211" s="788" t="s">
        <v>2218</v>
      </c>
      <c r="C211" s="787"/>
      <c r="D211" s="780">
        <v>6200</v>
      </c>
      <c r="E211" s="773">
        <v>0</v>
      </c>
      <c r="F211" s="770">
        <v>0</v>
      </c>
      <c r="G211" s="782" t="s">
        <v>1875</v>
      </c>
      <c r="H211" s="781" t="s">
        <v>2211</v>
      </c>
    </row>
    <row r="212" spans="1:8" s="774" customFormat="1" ht="36" x14ac:dyDescent="0.2">
      <c r="A212" s="782" t="s">
        <v>2316</v>
      </c>
      <c r="B212" s="788" t="s">
        <v>2219</v>
      </c>
      <c r="C212" s="787"/>
      <c r="D212" s="780">
        <v>30215.08</v>
      </c>
      <c r="E212" s="773">
        <v>0</v>
      </c>
      <c r="F212" s="770">
        <v>0</v>
      </c>
      <c r="G212" s="782" t="s">
        <v>1875</v>
      </c>
      <c r="H212" s="781" t="s">
        <v>2211</v>
      </c>
    </row>
    <row r="213" spans="1:8" s="774" customFormat="1" ht="24" x14ac:dyDescent="0.2">
      <c r="A213" s="782" t="s">
        <v>2317</v>
      </c>
      <c r="B213" s="788" t="s">
        <v>2220</v>
      </c>
      <c r="C213" s="787"/>
      <c r="D213" s="780">
        <v>7097.98</v>
      </c>
      <c r="E213" s="773">
        <v>0</v>
      </c>
      <c r="F213" s="770">
        <v>0</v>
      </c>
      <c r="G213" s="782" t="s">
        <v>1875</v>
      </c>
      <c r="H213" s="781" t="s">
        <v>2211</v>
      </c>
    </row>
    <row r="214" spans="1:8" s="774" customFormat="1" ht="36" x14ac:dyDescent="0.2">
      <c r="A214" s="782" t="s">
        <v>2318</v>
      </c>
      <c r="B214" s="788" t="s">
        <v>2221</v>
      </c>
      <c r="C214" s="787"/>
      <c r="D214" s="780">
        <v>32500</v>
      </c>
      <c r="E214" s="773">
        <v>0</v>
      </c>
      <c r="F214" s="770">
        <v>0</v>
      </c>
      <c r="G214" s="782" t="s">
        <v>1875</v>
      </c>
      <c r="H214" s="781" t="s">
        <v>2211</v>
      </c>
    </row>
    <row r="215" spans="1:8" s="774" customFormat="1" ht="24" x14ac:dyDescent="0.2">
      <c r="A215" s="782" t="s">
        <v>2319</v>
      </c>
      <c r="B215" s="788" t="s">
        <v>2222</v>
      </c>
      <c r="C215" s="787"/>
      <c r="D215" s="780">
        <v>28084</v>
      </c>
      <c r="E215" s="773">
        <v>0</v>
      </c>
      <c r="F215" s="770">
        <v>0</v>
      </c>
      <c r="G215" s="782" t="s">
        <v>1875</v>
      </c>
      <c r="H215" s="781" t="s">
        <v>2211</v>
      </c>
    </row>
    <row r="216" spans="1:8" s="774" customFormat="1" ht="24" x14ac:dyDescent="0.2">
      <c r="A216" s="782" t="s">
        <v>2320</v>
      </c>
      <c r="B216" s="788" t="s">
        <v>2223</v>
      </c>
      <c r="C216" s="787"/>
      <c r="D216" s="780">
        <v>31293.599999999999</v>
      </c>
      <c r="E216" s="773">
        <v>0</v>
      </c>
      <c r="F216" s="770">
        <v>0</v>
      </c>
      <c r="G216" s="782" t="s">
        <v>1875</v>
      </c>
      <c r="H216" s="781" t="s">
        <v>2211</v>
      </c>
    </row>
    <row r="217" spans="1:8" s="774" customFormat="1" ht="36" x14ac:dyDescent="0.2">
      <c r="A217" s="782" t="s">
        <v>2321</v>
      </c>
      <c r="B217" s="788" t="s">
        <v>2224</v>
      </c>
      <c r="C217" s="787"/>
      <c r="D217" s="780">
        <v>33500</v>
      </c>
      <c r="E217" s="773">
        <v>0</v>
      </c>
      <c r="F217" s="770">
        <v>0</v>
      </c>
      <c r="G217" s="782" t="s">
        <v>1875</v>
      </c>
      <c r="H217" s="781" t="s">
        <v>2211</v>
      </c>
    </row>
    <row r="218" spans="1:8" s="774" customFormat="1" ht="36" x14ac:dyDescent="0.2">
      <c r="A218" s="782" t="s">
        <v>2322</v>
      </c>
      <c r="B218" s="788" t="s">
        <v>2225</v>
      </c>
      <c r="C218" s="787"/>
      <c r="D218" s="780">
        <v>32000</v>
      </c>
      <c r="E218" s="773">
        <v>0</v>
      </c>
      <c r="F218" s="770">
        <v>0</v>
      </c>
      <c r="G218" s="782" t="s">
        <v>1875</v>
      </c>
      <c r="H218" s="781" t="s">
        <v>2211</v>
      </c>
    </row>
    <row r="219" spans="1:8" s="774" customFormat="1" ht="24" x14ac:dyDescent="0.2">
      <c r="A219" s="782" t="s">
        <v>2323</v>
      </c>
      <c r="B219" s="788" t="s">
        <v>2226</v>
      </c>
      <c r="C219" s="787"/>
      <c r="D219" s="780">
        <v>33200</v>
      </c>
      <c r="E219" s="773">
        <v>0</v>
      </c>
      <c r="F219" s="770">
        <v>0</v>
      </c>
      <c r="G219" s="782" t="s">
        <v>1875</v>
      </c>
      <c r="H219" s="781" t="s">
        <v>2211</v>
      </c>
    </row>
    <row r="220" spans="1:8" s="774" customFormat="1" ht="36" x14ac:dyDescent="0.2">
      <c r="A220" s="782" t="s">
        <v>2324</v>
      </c>
      <c r="B220" s="788"/>
      <c r="C220" s="787" t="s">
        <v>2227</v>
      </c>
      <c r="D220" s="780">
        <v>18300</v>
      </c>
      <c r="E220" s="773">
        <v>0</v>
      </c>
      <c r="F220" s="770">
        <v>0</v>
      </c>
      <c r="G220" s="782" t="s">
        <v>1871</v>
      </c>
      <c r="H220" s="781" t="s">
        <v>2211</v>
      </c>
    </row>
    <row r="221" spans="1:8" s="774" customFormat="1" ht="36" x14ac:dyDescent="0.2">
      <c r="A221" s="782" t="s">
        <v>2325</v>
      </c>
      <c r="B221" s="788"/>
      <c r="C221" s="787" t="s">
        <v>2228</v>
      </c>
      <c r="D221" s="780">
        <v>17592.52</v>
      </c>
      <c r="E221" s="773">
        <v>0</v>
      </c>
      <c r="F221" s="770">
        <v>0</v>
      </c>
      <c r="G221" s="782" t="s">
        <v>1871</v>
      </c>
      <c r="H221" s="781" t="s">
        <v>2211</v>
      </c>
    </row>
    <row r="222" spans="1:8" s="774" customFormat="1" ht="60" x14ac:dyDescent="0.2">
      <c r="A222" s="782" t="s">
        <v>2326</v>
      </c>
      <c r="B222" s="788"/>
      <c r="C222" s="787" t="s">
        <v>2229</v>
      </c>
      <c r="D222" s="780">
        <v>33600</v>
      </c>
      <c r="E222" s="773">
        <v>0</v>
      </c>
      <c r="F222" s="770">
        <v>0</v>
      </c>
      <c r="G222" s="782" t="s">
        <v>1871</v>
      </c>
      <c r="H222" s="781" t="s">
        <v>2211</v>
      </c>
    </row>
    <row r="223" spans="1:8" s="774" customFormat="1" ht="36" x14ac:dyDescent="0.2">
      <c r="A223" s="782" t="s">
        <v>2327</v>
      </c>
      <c r="B223" s="788"/>
      <c r="C223" s="787" t="s">
        <v>2230</v>
      </c>
      <c r="D223" s="780">
        <v>33000</v>
      </c>
      <c r="E223" s="773">
        <v>0</v>
      </c>
      <c r="F223" s="770">
        <v>0</v>
      </c>
      <c r="G223" s="782" t="s">
        <v>1871</v>
      </c>
      <c r="H223" s="781" t="s">
        <v>2211</v>
      </c>
    </row>
    <row r="224" spans="1:8" s="774" customFormat="1" ht="48" x14ac:dyDescent="0.2">
      <c r="A224" s="782" t="s">
        <v>2328</v>
      </c>
      <c r="B224" s="788"/>
      <c r="C224" s="787" t="s">
        <v>2231</v>
      </c>
      <c r="D224" s="780">
        <v>2550</v>
      </c>
      <c r="E224" s="773">
        <v>0</v>
      </c>
      <c r="F224" s="770">
        <v>0</v>
      </c>
      <c r="G224" s="782" t="s">
        <v>1871</v>
      </c>
      <c r="H224" s="781" t="s">
        <v>2211</v>
      </c>
    </row>
    <row r="225" spans="1:8" s="774" customFormat="1" ht="60" x14ac:dyDescent="0.2">
      <c r="A225" s="782" t="s">
        <v>2329</v>
      </c>
      <c r="B225" s="788"/>
      <c r="C225" s="787" t="s">
        <v>2231</v>
      </c>
      <c r="D225" s="780">
        <v>2550</v>
      </c>
      <c r="E225" s="773">
        <v>0</v>
      </c>
      <c r="F225" s="770">
        <v>0</v>
      </c>
      <c r="G225" s="782" t="s">
        <v>1871</v>
      </c>
      <c r="H225" s="781" t="s">
        <v>2211</v>
      </c>
    </row>
    <row r="226" spans="1:8" s="774" customFormat="1" ht="36" x14ac:dyDescent="0.2">
      <c r="A226" s="782" t="s">
        <v>2330</v>
      </c>
      <c r="B226" s="788"/>
      <c r="C226" s="787" t="s">
        <v>2232</v>
      </c>
      <c r="D226" s="780">
        <v>33000</v>
      </c>
      <c r="E226" s="773">
        <v>0</v>
      </c>
      <c r="F226" s="770">
        <v>0</v>
      </c>
      <c r="G226" s="782" t="s">
        <v>1871</v>
      </c>
      <c r="H226" s="781" t="s">
        <v>2211</v>
      </c>
    </row>
    <row r="227" spans="1:8" s="774" customFormat="1" ht="24" x14ac:dyDescent="0.2">
      <c r="A227" s="782" t="s">
        <v>2331</v>
      </c>
      <c r="B227" s="788"/>
      <c r="C227" s="787" t="s">
        <v>2233</v>
      </c>
      <c r="D227" s="780">
        <v>18900</v>
      </c>
      <c r="E227" s="773">
        <v>0</v>
      </c>
      <c r="F227" s="770">
        <v>0</v>
      </c>
      <c r="G227" s="782" t="s">
        <v>1871</v>
      </c>
      <c r="H227" s="781" t="s">
        <v>2211</v>
      </c>
    </row>
    <row r="228" spans="1:8" s="774" customFormat="1" ht="36" x14ac:dyDescent="0.2">
      <c r="A228" s="782" t="s">
        <v>2332</v>
      </c>
      <c r="B228" s="788"/>
      <c r="C228" s="787" t="s">
        <v>2234</v>
      </c>
      <c r="D228" s="780">
        <v>32000</v>
      </c>
      <c r="E228" s="773">
        <v>0</v>
      </c>
      <c r="F228" s="770">
        <v>0</v>
      </c>
      <c r="G228" s="782" t="s">
        <v>1871</v>
      </c>
      <c r="H228" s="781" t="s">
        <v>2211</v>
      </c>
    </row>
    <row r="229" spans="1:8" s="774" customFormat="1" ht="48" x14ac:dyDescent="0.2">
      <c r="A229" s="782" t="s">
        <v>2333</v>
      </c>
      <c r="B229" s="788"/>
      <c r="C229" s="787" t="s">
        <v>2235</v>
      </c>
      <c r="D229" s="780">
        <v>11800</v>
      </c>
      <c r="E229" s="773">
        <v>0</v>
      </c>
      <c r="F229" s="770">
        <v>0</v>
      </c>
      <c r="G229" s="782" t="s">
        <v>1871</v>
      </c>
      <c r="H229" s="781" t="s">
        <v>2211</v>
      </c>
    </row>
    <row r="230" spans="1:8" s="774" customFormat="1" ht="60" x14ac:dyDescent="0.2">
      <c r="A230" s="782" t="s">
        <v>2334</v>
      </c>
      <c r="B230" s="788"/>
      <c r="C230" s="787" t="s">
        <v>2236</v>
      </c>
      <c r="D230" s="780">
        <v>32950</v>
      </c>
      <c r="E230" s="773">
        <v>0</v>
      </c>
      <c r="F230" s="770">
        <v>0</v>
      </c>
      <c r="G230" s="782" t="s">
        <v>1871</v>
      </c>
      <c r="H230" s="781" t="s">
        <v>2211</v>
      </c>
    </row>
    <row r="231" spans="1:8" s="774" customFormat="1" ht="36" x14ac:dyDescent="0.2">
      <c r="A231" s="782" t="s">
        <v>2335</v>
      </c>
      <c r="B231" s="788"/>
      <c r="C231" s="787" t="s">
        <v>2237</v>
      </c>
      <c r="D231" s="780">
        <v>32000</v>
      </c>
      <c r="E231" s="773">
        <v>0</v>
      </c>
      <c r="F231" s="770">
        <v>0</v>
      </c>
      <c r="G231" s="782" t="s">
        <v>1871</v>
      </c>
      <c r="H231" s="781" t="s">
        <v>2211</v>
      </c>
    </row>
    <row r="232" spans="1:8" s="774" customFormat="1" ht="36" x14ac:dyDescent="0.2">
      <c r="A232" s="782" t="s">
        <v>2336</v>
      </c>
      <c r="B232" s="788"/>
      <c r="C232" s="787" t="s">
        <v>2238</v>
      </c>
      <c r="D232" s="780">
        <v>9900</v>
      </c>
      <c r="E232" s="773">
        <v>0</v>
      </c>
      <c r="F232" s="770">
        <v>0</v>
      </c>
      <c r="G232" s="782" t="s">
        <v>1871</v>
      </c>
      <c r="H232" s="781" t="s">
        <v>2211</v>
      </c>
    </row>
    <row r="233" spans="1:8" s="774" customFormat="1" ht="24" x14ac:dyDescent="0.2">
      <c r="A233" s="782" t="s">
        <v>2337</v>
      </c>
      <c r="B233" s="788"/>
      <c r="C233" s="787" t="s">
        <v>2239</v>
      </c>
      <c r="D233" s="780">
        <v>3780</v>
      </c>
      <c r="E233" s="773">
        <v>0</v>
      </c>
      <c r="F233" s="770">
        <v>0</v>
      </c>
      <c r="G233" s="782" t="s">
        <v>1871</v>
      </c>
      <c r="H233" s="781" t="s">
        <v>2211</v>
      </c>
    </row>
    <row r="234" spans="1:8" s="774" customFormat="1" ht="48" x14ac:dyDescent="0.2">
      <c r="A234" s="782" t="s">
        <v>2338</v>
      </c>
      <c r="B234" s="788"/>
      <c r="C234" s="787" t="s">
        <v>2240</v>
      </c>
      <c r="D234" s="780">
        <v>4200</v>
      </c>
      <c r="E234" s="773">
        <v>0</v>
      </c>
      <c r="F234" s="770">
        <v>0</v>
      </c>
      <c r="G234" s="782" t="s">
        <v>1871</v>
      </c>
      <c r="H234" s="781" t="s">
        <v>2211</v>
      </c>
    </row>
    <row r="235" spans="1:8" s="774" customFormat="1" ht="48" x14ac:dyDescent="0.2">
      <c r="A235" s="782" t="s">
        <v>2339</v>
      </c>
      <c r="B235" s="788"/>
      <c r="C235" s="787" t="s">
        <v>2240</v>
      </c>
      <c r="D235" s="780">
        <v>12000</v>
      </c>
      <c r="E235" s="773">
        <v>0</v>
      </c>
      <c r="F235" s="770">
        <v>0</v>
      </c>
      <c r="G235" s="782" t="s">
        <v>1871</v>
      </c>
      <c r="H235" s="781" t="s">
        <v>2211</v>
      </c>
    </row>
    <row r="236" spans="1:8" s="774" customFormat="1" ht="48" x14ac:dyDescent="0.2">
      <c r="A236" s="782" t="s">
        <v>2340</v>
      </c>
      <c r="B236" s="788" t="s">
        <v>2241</v>
      </c>
      <c r="C236" s="787" t="s">
        <v>2242</v>
      </c>
      <c r="D236" s="780">
        <v>32000</v>
      </c>
      <c r="E236" s="773">
        <v>0</v>
      </c>
      <c r="F236" s="770">
        <v>0</v>
      </c>
      <c r="G236" s="782" t="s">
        <v>1871</v>
      </c>
      <c r="H236" s="781" t="s">
        <v>2211</v>
      </c>
    </row>
    <row r="237" spans="1:8" s="774" customFormat="1" ht="60" x14ac:dyDescent="0.2">
      <c r="A237" s="782" t="s">
        <v>2341</v>
      </c>
      <c r="B237" s="788"/>
      <c r="C237" s="787" t="s">
        <v>2243</v>
      </c>
      <c r="D237" s="780">
        <v>30000</v>
      </c>
      <c r="E237" s="773">
        <v>0</v>
      </c>
      <c r="F237" s="770">
        <v>0</v>
      </c>
      <c r="G237" s="782" t="s">
        <v>1871</v>
      </c>
      <c r="H237" s="781" t="s">
        <v>2211</v>
      </c>
    </row>
    <row r="238" spans="1:8" s="774" customFormat="1" ht="24" x14ac:dyDescent="0.2">
      <c r="A238" s="782" t="s">
        <v>2342</v>
      </c>
      <c r="B238" s="788"/>
      <c r="C238" s="787" t="s">
        <v>2234</v>
      </c>
      <c r="D238" s="780">
        <v>24000</v>
      </c>
      <c r="E238" s="773">
        <v>0</v>
      </c>
      <c r="F238" s="770">
        <v>0</v>
      </c>
      <c r="G238" s="782" t="s">
        <v>1871</v>
      </c>
      <c r="H238" s="781" t="s">
        <v>2211</v>
      </c>
    </row>
    <row r="239" spans="1:8" s="774" customFormat="1" ht="36" x14ac:dyDescent="0.2">
      <c r="A239" s="782" t="s">
        <v>2343</v>
      </c>
      <c r="B239" s="788"/>
      <c r="C239" s="787" t="s">
        <v>2244</v>
      </c>
      <c r="D239" s="780">
        <v>16000</v>
      </c>
      <c r="E239" s="773">
        <v>0</v>
      </c>
      <c r="F239" s="770">
        <v>0</v>
      </c>
      <c r="G239" s="782" t="s">
        <v>1871</v>
      </c>
      <c r="H239" s="781" t="s">
        <v>2211</v>
      </c>
    </row>
    <row r="240" spans="1:8" s="774" customFormat="1" ht="36" x14ac:dyDescent="0.2">
      <c r="A240" s="782" t="s">
        <v>2344</v>
      </c>
      <c r="B240" s="788"/>
      <c r="C240" s="787" t="s">
        <v>2245</v>
      </c>
      <c r="D240" s="780">
        <v>21000</v>
      </c>
      <c r="E240" s="773">
        <v>0</v>
      </c>
      <c r="F240" s="770">
        <v>0</v>
      </c>
      <c r="G240" s="782" t="s">
        <v>1871</v>
      </c>
      <c r="H240" s="781" t="s">
        <v>2211</v>
      </c>
    </row>
    <row r="241" spans="1:8" s="774" customFormat="1" ht="36" x14ac:dyDescent="0.2">
      <c r="A241" s="782" t="s">
        <v>2345</v>
      </c>
      <c r="B241" s="788" t="s">
        <v>2246</v>
      </c>
      <c r="C241" s="787"/>
      <c r="D241" s="780">
        <v>0</v>
      </c>
      <c r="E241" s="773">
        <v>0</v>
      </c>
      <c r="F241" s="770">
        <v>15500</v>
      </c>
      <c r="G241" s="782" t="s">
        <v>1875</v>
      </c>
      <c r="H241" s="781" t="s">
        <v>2211</v>
      </c>
    </row>
    <row r="242" spans="1:8" s="774" customFormat="1" ht="48" x14ac:dyDescent="0.2">
      <c r="A242" s="782" t="s">
        <v>2346</v>
      </c>
      <c r="B242" s="788" t="s">
        <v>2247</v>
      </c>
      <c r="C242" s="787"/>
      <c r="D242" s="780">
        <v>0</v>
      </c>
      <c r="E242" s="773">
        <v>0</v>
      </c>
      <c r="F242" s="770">
        <v>28000</v>
      </c>
      <c r="G242" s="782" t="s">
        <v>1875</v>
      </c>
      <c r="H242" s="781" t="s">
        <v>2211</v>
      </c>
    </row>
    <row r="243" spans="1:8" s="774" customFormat="1" ht="48.75" customHeight="1" x14ac:dyDescent="0.2">
      <c r="A243" s="782" t="s">
        <v>2347</v>
      </c>
      <c r="B243" s="788" t="s">
        <v>2247</v>
      </c>
      <c r="C243" s="787"/>
      <c r="D243" s="780">
        <v>0</v>
      </c>
      <c r="E243" s="796">
        <v>30000</v>
      </c>
      <c r="F243" s="796">
        <v>0</v>
      </c>
      <c r="G243" s="782" t="s">
        <v>1875</v>
      </c>
      <c r="H243" s="781" t="s">
        <v>2211</v>
      </c>
    </row>
    <row r="244" spans="1:8" s="774" customFormat="1" ht="48.75" customHeight="1" x14ac:dyDescent="0.2">
      <c r="A244" s="782" t="s">
        <v>2348</v>
      </c>
      <c r="B244" s="788" t="s">
        <v>2248</v>
      </c>
      <c r="C244" s="787"/>
      <c r="D244" s="780">
        <v>0</v>
      </c>
      <c r="E244" s="796">
        <v>33485.86</v>
      </c>
      <c r="F244" s="796">
        <v>0</v>
      </c>
      <c r="G244" s="782" t="s">
        <v>1875</v>
      </c>
      <c r="H244" s="781" t="s">
        <v>2211</v>
      </c>
    </row>
    <row r="245" spans="1:8" s="774" customFormat="1" ht="24" x14ac:dyDescent="0.2">
      <c r="A245" s="782" t="s">
        <v>2349</v>
      </c>
      <c r="B245" s="788" t="s">
        <v>2249</v>
      </c>
      <c r="C245" s="787"/>
      <c r="D245" s="780">
        <v>0</v>
      </c>
      <c r="E245" s="796">
        <v>0</v>
      </c>
      <c r="F245" s="796">
        <v>9440</v>
      </c>
      <c r="G245" s="782" t="s">
        <v>1875</v>
      </c>
      <c r="H245" s="781" t="s">
        <v>2211</v>
      </c>
    </row>
    <row r="246" spans="1:8" s="774" customFormat="1" ht="48" x14ac:dyDescent="0.2">
      <c r="A246" s="782" t="s">
        <v>2350</v>
      </c>
      <c r="B246" s="788" t="s">
        <v>2250</v>
      </c>
      <c r="C246" s="787"/>
      <c r="D246" s="780">
        <v>0</v>
      </c>
      <c r="E246" s="796">
        <v>33000</v>
      </c>
      <c r="F246" s="796">
        <v>0</v>
      </c>
      <c r="G246" s="782" t="s">
        <v>1875</v>
      </c>
      <c r="H246" s="781" t="s">
        <v>2211</v>
      </c>
    </row>
    <row r="247" spans="1:8" s="774" customFormat="1" ht="48" x14ac:dyDescent="0.2">
      <c r="A247" s="782" t="s">
        <v>2351</v>
      </c>
      <c r="B247" s="788" t="s">
        <v>2251</v>
      </c>
      <c r="C247" s="787"/>
      <c r="D247" s="780">
        <v>0</v>
      </c>
      <c r="E247" s="796">
        <v>33512</v>
      </c>
      <c r="F247" s="796">
        <v>0</v>
      </c>
      <c r="G247" s="782" t="s">
        <v>1875</v>
      </c>
      <c r="H247" s="781" t="s">
        <v>2211</v>
      </c>
    </row>
    <row r="248" spans="1:8" s="774" customFormat="1" ht="24" x14ac:dyDescent="0.2">
      <c r="A248" s="782" t="s">
        <v>2370</v>
      </c>
      <c r="B248" s="788" t="s">
        <v>2252</v>
      </c>
      <c r="C248" s="787"/>
      <c r="D248" s="780">
        <v>0</v>
      </c>
      <c r="E248" s="796">
        <v>34100</v>
      </c>
      <c r="F248" s="796">
        <v>0</v>
      </c>
      <c r="G248" s="782" t="s">
        <v>1875</v>
      </c>
      <c r="H248" s="781" t="s">
        <v>2211</v>
      </c>
    </row>
    <row r="249" spans="1:8" s="774" customFormat="1" ht="48" x14ac:dyDescent="0.2">
      <c r="A249" s="782" t="s">
        <v>2371</v>
      </c>
      <c r="B249" s="788" t="s">
        <v>2253</v>
      </c>
      <c r="C249" s="787"/>
      <c r="D249" s="780">
        <v>0</v>
      </c>
      <c r="E249" s="796">
        <v>24700.94</v>
      </c>
      <c r="F249" s="796">
        <v>0</v>
      </c>
      <c r="G249" s="782" t="s">
        <v>1875</v>
      </c>
      <c r="H249" s="781" t="s">
        <v>2211</v>
      </c>
    </row>
    <row r="250" spans="1:8" s="774" customFormat="1" ht="60" x14ac:dyDescent="0.2">
      <c r="A250" s="782" t="s">
        <v>2372</v>
      </c>
      <c r="B250" s="788" t="s">
        <v>2254</v>
      </c>
      <c r="C250" s="787"/>
      <c r="D250" s="780">
        <v>0</v>
      </c>
      <c r="E250" s="796">
        <v>33900</v>
      </c>
      <c r="F250" s="796">
        <v>0</v>
      </c>
      <c r="G250" s="782" t="s">
        <v>1875</v>
      </c>
      <c r="H250" s="781" t="s">
        <v>2211</v>
      </c>
    </row>
    <row r="251" spans="1:8" s="774" customFormat="1" ht="48" x14ac:dyDescent="0.2">
      <c r="A251" s="782" t="s">
        <v>2373</v>
      </c>
      <c r="B251" s="788" t="s">
        <v>2255</v>
      </c>
      <c r="C251" s="787"/>
      <c r="D251" s="780">
        <v>0</v>
      </c>
      <c r="E251" s="796">
        <v>0</v>
      </c>
      <c r="F251" s="796">
        <v>30000</v>
      </c>
      <c r="G251" s="782" t="s">
        <v>1875</v>
      </c>
      <c r="H251" s="781" t="s">
        <v>2211</v>
      </c>
    </row>
    <row r="252" spans="1:8" s="774" customFormat="1" ht="36" x14ac:dyDescent="0.2">
      <c r="A252" s="782" t="s">
        <v>2374</v>
      </c>
      <c r="B252" s="788" t="s">
        <v>2251</v>
      </c>
      <c r="C252" s="787"/>
      <c r="D252" s="780">
        <v>0</v>
      </c>
      <c r="E252" s="796">
        <v>33000</v>
      </c>
      <c r="F252" s="796">
        <v>0</v>
      </c>
      <c r="G252" s="782" t="s">
        <v>1875</v>
      </c>
      <c r="H252" s="781" t="s">
        <v>2211</v>
      </c>
    </row>
    <row r="253" spans="1:8" s="774" customFormat="1" ht="24" x14ac:dyDescent="0.2">
      <c r="A253" s="782" t="s">
        <v>2375</v>
      </c>
      <c r="B253" s="788" t="s">
        <v>2256</v>
      </c>
      <c r="C253" s="787"/>
      <c r="D253" s="780">
        <v>0</v>
      </c>
      <c r="E253" s="796">
        <v>0</v>
      </c>
      <c r="F253" s="796">
        <v>16900</v>
      </c>
      <c r="G253" s="782" t="s">
        <v>1875</v>
      </c>
      <c r="H253" s="781" t="s">
        <v>2211</v>
      </c>
    </row>
    <row r="254" spans="1:8" s="774" customFormat="1" ht="48" x14ac:dyDescent="0.2">
      <c r="A254" s="782" t="s">
        <v>2376</v>
      </c>
      <c r="B254" s="788" t="s">
        <v>2257</v>
      </c>
      <c r="C254" s="787"/>
      <c r="D254" s="780">
        <v>0</v>
      </c>
      <c r="E254" s="796">
        <v>33500</v>
      </c>
      <c r="F254" s="796">
        <v>0</v>
      </c>
      <c r="G254" s="782" t="s">
        <v>1875</v>
      </c>
      <c r="H254" s="781" t="s">
        <v>2211</v>
      </c>
    </row>
    <row r="255" spans="1:8" s="774" customFormat="1" ht="48" x14ac:dyDescent="0.2">
      <c r="A255" s="782" t="s">
        <v>2377</v>
      </c>
      <c r="B255" s="788" t="s">
        <v>2256</v>
      </c>
      <c r="C255" s="787"/>
      <c r="D255" s="780">
        <v>0</v>
      </c>
      <c r="E255" s="796">
        <v>13900</v>
      </c>
      <c r="F255" s="796">
        <v>0</v>
      </c>
      <c r="G255" s="782" t="s">
        <v>1875</v>
      </c>
      <c r="H255" s="781" t="s">
        <v>2211</v>
      </c>
    </row>
    <row r="256" spans="1:8" s="774" customFormat="1" ht="36" customHeight="1" x14ac:dyDescent="0.2">
      <c r="A256" s="782" t="s">
        <v>2378</v>
      </c>
      <c r="B256" s="788" t="s">
        <v>2258</v>
      </c>
      <c r="C256" s="787"/>
      <c r="D256" s="780">
        <v>0</v>
      </c>
      <c r="E256" s="796">
        <v>0</v>
      </c>
      <c r="F256" s="796">
        <v>33200</v>
      </c>
      <c r="G256" s="782" t="s">
        <v>1875</v>
      </c>
      <c r="H256" s="781" t="s">
        <v>2211</v>
      </c>
    </row>
    <row r="257" spans="1:8" s="774" customFormat="1" ht="58.5" customHeight="1" x14ac:dyDescent="0.2">
      <c r="A257" s="782" t="s">
        <v>2379</v>
      </c>
      <c r="B257" s="788" t="s">
        <v>2259</v>
      </c>
      <c r="C257" s="787"/>
      <c r="D257" s="780">
        <v>0</v>
      </c>
      <c r="E257" s="796">
        <v>2500</v>
      </c>
      <c r="F257" s="796">
        <v>0</v>
      </c>
      <c r="G257" s="782" t="s">
        <v>1875</v>
      </c>
      <c r="H257" s="781" t="s">
        <v>2211</v>
      </c>
    </row>
    <row r="258" spans="1:8" s="774" customFormat="1" ht="36" x14ac:dyDescent="0.2">
      <c r="A258" s="782" t="s">
        <v>2380</v>
      </c>
      <c r="B258" s="788" t="s">
        <v>2260</v>
      </c>
      <c r="C258" s="787"/>
      <c r="D258" s="780">
        <v>0</v>
      </c>
      <c r="E258" s="796">
        <v>0</v>
      </c>
      <c r="F258" s="796">
        <v>33040</v>
      </c>
      <c r="G258" s="782" t="s">
        <v>1875</v>
      </c>
      <c r="H258" s="781" t="s">
        <v>2211</v>
      </c>
    </row>
    <row r="259" spans="1:8" s="774" customFormat="1" ht="36" x14ac:dyDescent="0.2">
      <c r="A259" s="782" t="s">
        <v>2381</v>
      </c>
      <c r="B259" s="788" t="s">
        <v>2261</v>
      </c>
      <c r="C259" s="787"/>
      <c r="D259" s="780">
        <v>0</v>
      </c>
      <c r="E259" s="796">
        <v>0</v>
      </c>
      <c r="F259" s="796">
        <v>26811.61</v>
      </c>
      <c r="G259" s="782" t="s">
        <v>1875</v>
      </c>
      <c r="H259" s="781" t="s">
        <v>2211</v>
      </c>
    </row>
    <row r="260" spans="1:8" s="774" customFormat="1" ht="48" x14ac:dyDescent="0.2">
      <c r="A260" s="782" t="s">
        <v>2382</v>
      </c>
      <c r="B260" s="788" t="s">
        <v>2251</v>
      </c>
      <c r="C260" s="787"/>
      <c r="D260" s="780">
        <v>0</v>
      </c>
      <c r="E260" s="796">
        <v>0</v>
      </c>
      <c r="F260" s="796">
        <v>34214.1</v>
      </c>
      <c r="G260" s="782" t="s">
        <v>1875</v>
      </c>
      <c r="H260" s="781" t="s">
        <v>2211</v>
      </c>
    </row>
    <row r="261" spans="1:8" s="774" customFormat="1" ht="60" x14ac:dyDescent="0.2">
      <c r="A261" s="782" t="s">
        <v>2383</v>
      </c>
      <c r="B261" s="788" t="s">
        <v>2262</v>
      </c>
      <c r="C261" s="787"/>
      <c r="D261" s="780">
        <v>0</v>
      </c>
      <c r="E261" s="796">
        <v>0</v>
      </c>
      <c r="F261" s="796">
        <v>30000</v>
      </c>
      <c r="G261" s="782" t="s">
        <v>1875</v>
      </c>
      <c r="H261" s="781" t="s">
        <v>2211</v>
      </c>
    </row>
    <row r="262" spans="1:8" s="774" customFormat="1" ht="36" x14ac:dyDescent="0.2">
      <c r="A262" s="782" t="s">
        <v>2384</v>
      </c>
      <c r="B262" s="788" t="s">
        <v>2263</v>
      </c>
      <c r="C262" s="787"/>
      <c r="D262" s="780">
        <v>0</v>
      </c>
      <c r="E262" s="796">
        <v>0</v>
      </c>
      <c r="F262" s="796">
        <v>32450</v>
      </c>
      <c r="G262" s="782" t="s">
        <v>1875</v>
      </c>
      <c r="H262" s="781" t="s">
        <v>2211</v>
      </c>
    </row>
    <row r="263" spans="1:8" s="774" customFormat="1" ht="36" x14ac:dyDescent="0.2">
      <c r="A263" s="782" t="s">
        <v>2385</v>
      </c>
      <c r="B263" s="788"/>
      <c r="C263" s="787" t="s">
        <v>2264</v>
      </c>
      <c r="D263" s="780">
        <v>0</v>
      </c>
      <c r="E263" s="796">
        <v>0</v>
      </c>
      <c r="F263" s="796">
        <v>29500</v>
      </c>
      <c r="G263" s="782" t="s">
        <v>1871</v>
      </c>
      <c r="H263" s="781" t="s">
        <v>2211</v>
      </c>
    </row>
    <row r="264" spans="1:8" s="774" customFormat="1" ht="36" x14ac:dyDescent="0.2">
      <c r="A264" s="782" t="s">
        <v>2386</v>
      </c>
      <c r="B264" s="788" t="s">
        <v>2265</v>
      </c>
      <c r="C264" s="787"/>
      <c r="D264" s="780">
        <v>0</v>
      </c>
      <c r="E264" s="796">
        <v>0</v>
      </c>
      <c r="F264" s="796">
        <v>34000</v>
      </c>
      <c r="G264" s="782" t="s">
        <v>1875</v>
      </c>
      <c r="H264" s="781" t="s">
        <v>2211</v>
      </c>
    </row>
    <row r="265" spans="1:8" s="774" customFormat="1" ht="24" x14ac:dyDescent="0.2">
      <c r="A265" s="782" t="s">
        <v>2387</v>
      </c>
      <c r="B265" s="788"/>
      <c r="C265" s="787" t="s">
        <v>2266</v>
      </c>
      <c r="D265" s="780">
        <v>0</v>
      </c>
      <c r="E265" s="796">
        <v>27173.91</v>
      </c>
      <c r="F265" s="796">
        <v>0</v>
      </c>
      <c r="G265" s="782" t="s">
        <v>1871</v>
      </c>
      <c r="H265" s="781" t="s">
        <v>2211</v>
      </c>
    </row>
    <row r="266" spans="1:8" s="774" customFormat="1" ht="36" x14ac:dyDescent="0.2">
      <c r="A266" s="782" t="s">
        <v>2388</v>
      </c>
      <c r="B266" s="788"/>
      <c r="C266" s="787" t="s">
        <v>2267</v>
      </c>
      <c r="D266" s="780">
        <v>0</v>
      </c>
      <c r="E266" s="796">
        <v>0</v>
      </c>
      <c r="F266" s="796">
        <v>33000</v>
      </c>
      <c r="G266" s="782" t="s">
        <v>1871</v>
      </c>
      <c r="H266" s="781" t="s">
        <v>2211</v>
      </c>
    </row>
    <row r="267" spans="1:8" s="774" customFormat="1" ht="48" x14ac:dyDescent="0.2">
      <c r="A267" s="782" t="s">
        <v>2389</v>
      </c>
      <c r="B267" s="788"/>
      <c r="C267" s="787" t="s">
        <v>2244</v>
      </c>
      <c r="D267" s="780">
        <v>0</v>
      </c>
      <c r="E267" s="796">
        <v>16000</v>
      </c>
      <c r="F267" s="796">
        <v>0</v>
      </c>
      <c r="G267" s="782" t="s">
        <v>1871</v>
      </c>
      <c r="H267" s="781" t="s">
        <v>2211</v>
      </c>
    </row>
    <row r="268" spans="1:8" s="774" customFormat="1" ht="24" x14ac:dyDescent="0.2">
      <c r="A268" s="782" t="s">
        <v>2390</v>
      </c>
      <c r="B268" s="788"/>
      <c r="C268" s="787" t="s">
        <v>2268</v>
      </c>
      <c r="D268" s="780">
        <v>0</v>
      </c>
      <c r="E268" s="796">
        <v>27000</v>
      </c>
      <c r="F268" s="796">
        <v>0</v>
      </c>
      <c r="G268" s="782" t="s">
        <v>1871</v>
      </c>
      <c r="H268" s="781" t="s">
        <v>2211</v>
      </c>
    </row>
    <row r="269" spans="1:8" s="774" customFormat="1" ht="48" x14ac:dyDescent="0.2">
      <c r="A269" s="782" t="s">
        <v>2391</v>
      </c>
      <c r="B269" s="788"/>
      <c r="C269" s="787" t="s">
        <v>2240</v>
      </c>
      <c r="D269" s="780">
        <v>0</v>
      </c>
      <c r="E269" s="796">
        <v>16800</v>
      </c>
      <c r="F269" s="796">
        <v>0</v>
      </c>
      <c r="G269" s="782" t="s">
        <v>1871</v>
      </c>
      <c r="H269" s="781" t="s">
        <v>2211</v>
      </c>
    </row>
    <row r="270" spans="1:8" s="774" customFormat="1" ht="60" x14ac:dyDescent="0.2">
      <c r="A270" s="782" t="s">
        <v>2392</v>
      </c>
      <c r="B270" s="788"/>
      <c r="C270" s="787" t="s">
        <v>2269</v>
      </c>
      <c r="D270" s="780">
        <v>0</v>
      </c>
      <c r="E270" s="796">
        <v>18000</v>
      </c>
      <c r="F270" s="796">
        <v>0</v>
      </c>
      <c r="G270" s="782" t="s">
        <v>1871</v>
      </c>
      <c r="H270" s="781" t="s">
        <v>2211</v>
      </c>
    </row>
    <row r="271" spans="1:8" s="774" customFormat="1" ht="48" x14ac:dyDescent="0.2">
      <c r="A271" s="782" t="s">
        <v>2393</v>
      </c>
      <c r="B271" s="788"/>
      <c r="C271" s="787" t="s">
        <v>2270</v>
      </c>
      <c r="D271" s="780">
        <v>0</v>
      </c>
      <c r="E271" s="796">
        <v>4000</v>
      </c>
      <c r="F271" s="796">
        <v>0</v>
      </c>
      <c r="G271" s="782" t="s">
        <v>1871</v>
      </c>
      <c r="H271" s="781" t="s">
        <v>2211</v>
      </c>
    </row>
    <row r="272" spans="1:8" s="774" customFormat="1" ht="36" x14ac:dyDescent="0.2">
      <c r="A272" s="782" t="s">
        <v>2394</v>
      </c>
      <c r="B272" s="788"/>
      <c r="C272" s="787" t="s">
        <v>2271</v>
      </c>
      <c r="D272" s="780">
        <v>0</v>
      </c>
      <c r="E272" s="796">
        <v>32000</v>
      </c>
      <c r="F272" s="796">
        <v>0</v>
      </c>
      <c r="G272" s="782" t="s">
        <v>1871</v>
      </c>
      <c r="H272" s="781" t="s">
        <v>2211</v>
      </c>
    </row>
    <row r="273" spans="1:8" s="774" customFormat="1" ht="24" x14ac:dyDescent="0.2">
      <c r="A273" s="782" t="s">
        <v>2395</v>
      </c>
      <c r="B273" s="788"/>
      <c r="C273" s="787" t="s">
        <v>2234</v>
      </c>
      <c r="D273" s="780">
        <v>0</v>
      </c>
      <c r="E273" s="796">
        <v>8000</v>
      </c>
      <c r="F273" s="796">
        <v>0</v>
      </c>
      <c r="G273" s="782" t="s">
        <v>1871</v>
      </c>
      <c r="H273" s="781" t="s">
        <v>2211</v>
      </c>
    </row>
    <row r="274" spans="1:8" s="774" customFormat="1" ht="24" x14ac:dyDescent="0.2">
      <c r="A274" s="782" t="s">
        <v>2396</v>
      </c>
      <c r="B274" s="788"/>
      <c r="C274" s="787" t="s">
        <v>2272</v>
      </c>
      <c r="D274" s="780">
        <v>0</v>
      </c>
      <c r="E274" s="796">
        <v>18000</v>
      </c>
      <c r="F274" s="796">
        <v>0</v>
      </c>
      <c r="G274" s="782" t="s">
        <v>1871</v>
      </c>
      <c r="H274" s="781" t="s">
        <v>2211</v>
      </c>
    </row>
    <row r="275" spans="1:8" s="774" customFormat="1" ht="36" x14ac:dyDescent="0.2">
      <c r="A275" s="782" t="s">
        <v>2397</v>
      </c>
      <c r="B275" s="788"/>
      <c r="C275" s="787" t="s">
        <v>2234</v>
      </c>
      <c r="D275" s="780">
        <v>0</v>
      </c>
      <c r="E275" s="796">
        <v>32000</v>
      </c>
      <c r="F275" s="796">
        <v>0</v>
      </c>
      <c r="G275" s="782" t="s">
        <v>1871</v>
      </c>
      <c r="H275" s="781" t="s">
        <v>2211</v>
      </c>
    </row>
    <row r="276" spans="1:8" s="774" customFormat="1" ht="48" x14ac:dyDescent="0.2">
      <c r="A276" s="782" t="s">
        <v>2398</v>
      </c>
      <c r="B276" s="788"/>
      <c r="C276" s="787" t="s">
        <v>2238</v>
      </c>
      <c r="D276" s="780">
        <v>0</v>
      </c>
      <c r="E276" s="796">
        <v>21750</v>
      </c>
      <c r="F276" s="796">
        <v>0</v>
      </c>
      <c r="G276" s="782" t="s">
        <v>1871</v>
      </c>
      <c r="H276" s="781" t="s">
        <v>2211</v>
      </c>
    </row>
    <row r="277" spans="1:8" s="774" customFormat="1" ht="36" x14ac:dyDescent="0.2">
      <c r="A277" s="782" t="s">
        <v>2399</v>
      </c>
      <c r="B277" s="788"/>
      <c r="C277" s="787" t="s">
        <v>2273</v>
      </c>
      <c r="D277" s="780">
        <v>0</v>
      </c>
      <c r="E277" s="796">
        <v>10000</v>
      </c>
      <c r="F277" s="796">
        <v>0</v>
      </c>
      <c r="G277" s="782" t="s">
        <v>1871</v>
      </c>
      <c r="H277" s="781" t="s">
        <v>2211</v>
      </c>
    </row>
    <row r="278" spans="1:8" s="774" customFormat="1" ht="48" x14ac:dyDescent="0.2">
      <c r="A278" s="782" t="s">
        <v>2400</v>
      </c>
      <c r="B278" s="788"/>
      <c r="C278" s="787" t="s">
        <v>2239</v>
      </c>
      <c r="D278" s="780">
        <v>0</v>
      </c>
      <c r="E278" s="796">
        <v>5530</v>
      </c>
      <c r="F278" s="796">
        <v>25820</v>
      </c>
      <c r="G278" s="782" t="s">
        <v>1871</v>
      </c>
      <c r="H278" s="781" t="s">
        <v>2211</v>
      </c>
    </row>
    <row r="279" spans="1:8" s="774" customFormat="1" ht="24" x14ac:dyDescent="0.2">
      <c r="A279" s="782" t="s">
        <v>2401</v>
      </c>
      <c r="B279" s="788"/>
      <c r="C279" s="787" t="s">
        <v>2274</v>
      </c>
      <c r="D279" s="780">
        <v>0</v>
      </c>
      <c r="E279" s="796">
        <v>0</v>
      </c>
      <c r="F279" s="796">
        <v>27000</v>
      </c>
      <c r="G279" s="782" t="s">
        <v>1871</v>
      </c>
      <c r="H279" s="781" t="s">
        <v>2211</v>
      </c>
    </row>
    <row r="280" spans="1:8" s="774" customFormat="1" ht="48" x14ac:dyDescent="0.2">
      <c r="A280" s="782" t="s">
        <v>2402</v>
      </c>
      <c r="B280" s="788"/>
      <c r="C280" s="787" t="s">
        <v>2275</v>
      </c>
      <c r="D280" s="780">
        <v>0</v>
      </c>
      <c r="E280" s="796">
        <v>0</v>
      </c>
      <c r="F280" s="796">
        <v>34000</v>
      </c>
      <c r="G280" s="782" t="s">
        <v>1871</v>
      </c>
      <c r="H280" s="781" t="s">
        <v>2211</v>
      </c>
    </row>
    <row r="281" spans="1:8" s="774" customFormat="1" ht="48" x14ac:dyDescent="0.2">
      <c r="A281" s="782" t="s">
        <v>2403</v>
      </c>
      <c r="B281" s="788"/>
      <c r="C281" s="787" t="s">
        <v>2276</v>
      </c>
      <c r="D281" s="780">
        <v>0</v>
      </c>
      <c r="E281" s="796">
        <v>0</v>
      </c>
      <c r="F281" s="796">
        <v>34100</v>
      </c>
      <c r="G281" s="782" t="s">
        <v>1871</v>
      </c>
      <c r="H281" s="781" t="s">
        <v>2211</v>
      </c>
    </row>
    <row r="282" spans="1:8" s="774" customFormat="1" ht="60" x14ac:dyDescent="0.2">
      <c r="A282" s="782" t="s">
        <v>2404</v>
      </c>
      <c r="B282" s="788"/>
      <c r="C282" s="787" t="s">
        <v>2245</v>
      </c>
      <c r="D282" s="780">
        <v>0</v>
      </c>
      <c r="E282" s="796">
        <v>0</v>
      </c>
      <c r="F282" s="796">
        <v>26500</v>
      </c>
      <c r="G282" s="782" t="s">
        <v>1871</v>
      </c>
      <c r="H282" s="781" t="s">
        <v>2211</v>
      </c>
    </row>
    <row r="283" spans="1:8" s="774" customFormat="1" ht="60" x14ac:dyDescent="0.2">
      <c r="A283" s="782" t="s">
        <v>2405</v>
      </c>
      <c r="B283" s="788"/>
      <c r="C283" s="787" t="s">
        <v>2277</v>
      </c>
      <c r="D283" s="780">
        <v>0</v>
      </c>
      <c r="E283" s="796">
        <v>0</v>
      </c>
      <c r="F283" s="796">
        <v>28500</v>
      </c>
      <c r="G283" s="782" t="s">
        <v>1871</v>
      </c>
      <c r="H283" s="781" t="s">
        <v>2211</v>
      </c>
    </row>
    <row r="284" spans="1:8" s="774" customFormat="1" ht="36" x14ac:dyDescent="0.2">
      <c r="A284" s="782" t="s">
        <v>2406</v>
      </c>
      <c r="B284" s="788"/>
      <c r="C284" s="787" t="s">
        <v>2234</v>
      </c>
      <c r="D284" s="780">
        <v>0</v>
      </c>
      <c r="E284" s="796">
        <v>0</v>
      </c>
      <c r="F284" s="796">
        <v>16000</v>
      </c>
      <c r="G284" s="782" t="s">
        <v>1871</v>
      </c>
      <c r="H284" s="781" t="s">
        <v>2211</v>
      </c>
    </row>
    <row r="285" spans="1:8" s="774" customFormat="1" ht="24" x14ac:dyDescent="0.2">
      <c r="A285" s="782" t="s">
        <v>2407</v>
      </c>
      <c r="B285" s="788"/>
      <c r="C285" s="787" t="s">
        <v>2237</v>
      </c>
      <c r="D285" s="780">
        <v>0</v>
      </c>
      <c r="E285" s="796">
        <v>0</v>
      </c>
      <c r="F285" s="796">
        <v>31000</v>
      </c>
      <c r="G285" s="782" t="s">
        <v>1871</v>
      </c>
      <c r="H285" s="781" t="s">
        <v>2211</v>
      </c>
    </row>
    <row r="286" spans="1:8" s="774" customFormat="1" ht="36" x14ac:dyDescent="0.2">
      <c r="A286" s="782" t="s">
        <v>2408</v>
      </c>
      <c r="B286" s="788"/>
      <c r="C286" s="787" t="s">
        <v>2272</v>
      </c>
      <c r="D286" s="780">
        <v>0</v>
      </c>
      <c r="E286" s="796">
        <v>0</v>
      </c>
      <c r="F286" s="796">
        <v>14499</v>
      </c>
      <c r="G286" s="782" t="s">
        <v>1871</v>
      </c>
      <c r="H286" s="781" t="s">
        <v>2211</v>
      </c>
    </row>
    <row r="287" spans="1:8" s="774" customFormat="1" ht="24" x14ac:dyDescent="0.2">
      <c r="A287" s="782" t="s">
        <v>2409</v>
      </c>
      <c r="B287" s="788"/>
      <c r="C287" s="787" t="s">
        <v>2278</v>
      </c>
      <c r="D287" s="780">
        <v>0</v>
      </c>
      <c r="E287" s="796">
        <v>0</v>
      </c>
      <c r="F287" s="796">
        <v>20000</v>
      </c>
      <c r="G287" s="782" t="s">
        <v>1871</v>
      </c>
      <c r="H287" s="781" t="s">
        <v>2211</v>
      </c>
    </row>
    <row r="288" spans="1:8" s="774" customFormat="1" ht="60" x14ac:dyDescent="0.2">
      <c r="A288" s="782" t="s">
        <v>2410</v>
      </c>
      <c r="B288" s="788" t="s">
        <v>2279</v>
      </c>
      <c r="C288" s="787"/>
      <c r="D288" s="780">
        <v>389831.67999999999</v>
      </c>
      <c r="E288" s="796">
        <v>0</v>
      </c>
      <c r="F288" s="796">
        <v>0</v>
      </c>
      <c r="G288" s="782" t="s">
        <v>1885</v>
      </c>
      <c r="H288" s="781" t="s">
        <v>2211</v>
      </c>
    </row>
    <row r="289" spans="1:8" s="774" customFormat="1" ht="36" x14ac:dyDescent="0.2">
      <c r="A289" s="782" t="s">
        <v>1884</v>
      </c>
      <c r="B289" s="788" t="s">
        <v>2280</v>
      </c>
      <c r="C289" s="787"/>
      <c r="D289" s="780">
        <v>525683.94999999995</v>
      </c>
      <c r="E289" s="796">
        <f>112337.94-21603.45</f>
        <v>90734.49</v>
      </c>
      <c r="F289" s="796">
        <v>21603.45</v>
      </c>
      <c r="G289" s="782" t="s">
        <v>1885</v>
      </c>
      <c r="H289" s="781" t="s">
        <v>2211</v>
      </c>
    </row>
    <row r="290" spans="1:8" s="774" customFormat="1" ht="60" x14ac:dyDescent="0.2">
      <c r="A290" s="782" t="s">
        <v>1886</v>
      </c>
      <c r="B290" s="788" t="s">
        <v>2281</v>
      </c>
      <c r="C290" s="787"/>
      <c r="D290" s="780">
        <v>273697.82</v>
      </c>
      <c r="E290" s="796">
        <v>18000</v>
      </c>
      <c r="F290" s="796">
        <v>0</v>
      </c>
      <c r="G290" s="782" t="s">
        <v>1885</v>
      </c>
      <c r="H290" s="781" t="s">
        <v>2211</v>
      </c>
    </row>
    <row r="291" spans="1:8" s="774" customFormat="1" ht="84" x14ac:dyDescent="0.2">
      <c r="A291" s="782" t="s">
        <v>537</v>
      </c>
      <c r="B291" s="788" t="s">
        <v>2282</v>
      </c>
      <c r="C291" s="787"/>
      <c r="D291" s="780">
        <v>181758.33</v>
      </c>
      <c r="E291" s="796">
        <v>0</v>
      </c>
      <c r="F291" s="796">
        <v>0</v>
      </c>
      <c r="G291" s="782" t="s">
        <v>2283</v>
      </c>
      <c r="H291" s="781" t="s">
        <v>2211</v>
      </c>
    </row>
    <row r="292" spans="1:8" s="774" customFormat="1" ht="72" x14ac:dyDescent="0.2">
      <c r="A292" s="782" t="s">
        <v>2411</v>
      </c>
      <c r="B292" s="788" t="s">
        <v>2284</v>
      </c>
      <c r="C292" s="787"/>
      <c r="D292" s="780">
        <v>0</v>
      </c>
      <c r="E292" s="796">
        <v>0</v>
      </c>
      <c r="F292" s="796">
        <f>+((295913.36)/6)*3</f>
        <v>147956.68</v>
      </c>
      <c r="G292" s="782" t="s">
        <v>1885</v>
      </c>
      <c r="H292" s="781" t="s">
        <v>2211</v>
      </c>
    </row>
    <row r="293" spans="1:8" s="774" customFormat="1" ht="24" x14ac:dyDescent="0.2">
      <c r="A293" s="782" t="s">
        <v>1876</v>
      </c>
      <c r="B293" s="788"/>
      <c r="C293" s="787" t="s">
        <v>2285</v>
      </c>
      <c r="D293" s="780">
        <v>18000</v>
      </c>
      <c r="E293" s="796"/>
      <c r="F293" s="796"/>
      <c r="G293" s="782" t="s">
        <v>1871</v>
      </c>
      <c r="H293" s="781" t="s">
        <v>2211</v>
      </c>
    </row>
    <row r="294" spans="1:8" s="774" customFormat="1" ht="24" x14ac:dyDescent="0.2">
      <c r="A294" s="782" t="s">
        <v>1879</v>
      </c>
      <c r="B294" s="788"/>
      <c r="C294" s="787" t="s">
        <v>2286</v>
      </c>
      <c r="D294" s="780">
        <v>84000</v>
      </c>
      <c r="E294" s="796"/>
      <c r="F294" s="796"/>
      <c r="G294" s="782" t="s">
        <v>1871</v>
      </c>
      <c r="H294" s="781" t="s">
        <v>2211</v>
      </c>
    </row>
    <row r="295" spans="1:8" s="774" customFormat="1" ht="36" x14ac:dyDescent="0.2">
      <c r="A295" s="782" t="s">
        <v>2412</v>
      </c>
      <c r="B295" s="788"/>
      <c r="C295" s="787" t="s">
        <v>2287</v>
      </c>
      <c r="D295" s="780">
        <v>61800</v>
      </c>
      <c r="E295" s="796"/>
      <c r="F295" s="796"/>
      <c r="G295" s="782" t="s">
        <v>1871</v>
      </c>
      <c r="H295" s="781" t="s">
        <v>2211</v>
      </c>
    </row>
    <row r="296" spans="1:8" s="774" customFormat="1" ht="36" x14ac:dyDescent="0.2">
      <c r="A296" s="782" t="s">
        <v>2413</v>
      </c>
      <c r="B296" s="788"/>
      <c r="C296" s="787" t="s">
        <v>2288</v>
      </c>
      <c r="D296" s="780">
        <v>90000</v>
      </c>
      <c r="E296" s="796"/>
      <c r="F296" s="796"/>
      <c r="G296" s="782" t="s">
        <v>1871</v>
      </c>
      <c r="H296" s="781" t="s">
        <v>2211</v>
      </c>
    </row>
    <row r="297" spans="1:8" s="774" customFormat="1" ht="24" x14ac:dyDescent="0.2">
      <c r="A297" s="782" t="s">
        <v>2414</v>
      </c>
      <c r="B297" s="788"/>
      <c r="C297" s="787" t="s">
        <v>2289</v>
      </c>
      <c r="D297" s="780">
        <v>51000</v>
      </c>
      <c r="E297" s="796"/>
      <c r="F297" s="796"/>
      <c r="G297" s="782" t="s">
        <v>1871</v>
      </c>
      <c r="H297" s="781" t="s">
        <v>2211</v>
      </c>
    </row>
    <row r="298" spans="1:8" s="774" customFormat="1" ht="24" x14ac:dyDescent="0.2">
      <c r="A298" s="782" t="s">
        <v>2415</v>
      </c>
      <c r="B298" s="788"/>
      <c r="C298" s="787" t="s">
        <v>2290</v>
      </c>
      <c r="D298" s="780">
        <v>51000</v>
      </c>
      <c r="E298" s="796"/>
      <c r="F298" s="796"/>
      <c r="G298" s="782" t="s">
        <v>1871</v>
      </c>
      <c r="H298" s="781" t="s">
        <v>2211</v>
      </c>
    </row>
    <row r="299" spans="1:8" s="774" customFormat="1" ht="24" x14ac:dyDescent="0.2">
      <c r="A299" s="782" t="s">
        <v>2416</v>
      </c>
      <c r="B299" s="788"/>
      <c r="C299" s="787" t="s">
        <v>2291</v>
      </c>
      <c r="D299" s="780">
        <v>51000</v>
      </c>
      <c r="E299" s="796"/>
      <c r="F299" s="796"/>
      <c r="G299" s="782" t="s">
        <v>1871</v>
      </c>
      <c r="H299" s="781" t="s">
        <v>2211</v>
      </c>
    </row>
    <row r="300" spans="1:8" s="774" customFormat="1" ht="24" x14ac:dyDescent="0.2">
      <c r="A300" s="782" t="s">
        <v>1883</v>
      </c>
      <c r="B300" s="788"/>
      <c r="C300" s="787" t="s">
        <v>2292</v>
      </c>
      <c r="D300" s="780">
        <v>30000</v>
      </c>
      <c r="E300" s="796"/>
      <c r="F300" s="796"/>
      <c r="G300" s="782" t="s">
        <v>1871</v>
      </c>
      <c r="H300" s="781" t="s">
        <v>2211</v>
      </c>
    </row>
    <row r="301" spans="1:8" s="774" customFormat="1" ht="24" x14ac:dyDescent="0.2">
      <c r="A301" s="782" t="s">
        <v>1880</v>
      </c>
      <c r="B301" s="788"/>
      <c r="C301" s="787" t="s">
        <v>2293</v>
      </c>
      <c r="D301" s="780">
        <v>84000</v>
      </c>
      <c r="E301" s="796"/>
      <c r="F301" s="796"/>
      <c r="G301" s="782" t="s">
        <v>1871</v>
      </c>
      <c r="H301" s="781" t="s">
        <v>2211</v>
      </c>
    </row>
    <row r="302" spans="1:8" s="774" customFormat="1" ht="36" x14ac:dyDescent="0.2">
      <c r="A302" s="782" t="s">
        <v>1873</v>
      </c>
      <c r="B302" s="788"/>
      <c r="C302" s="787" t="s">
        <v>2294</v>
      </c>
      <c r="D302" s="780">
        <v>65000</v>
      </c>
      <c r="E302" s="796"/>
      <c r="F302" s="796"/>
      <c r="G302" s="782" t="s">
        <v>1871</v>
      </c>
      <c r="H302" s="781" t="s">
        <v>2211</v>
      </c>
    </row>
    <row r="303" spans="1:8" s="774" customFormat="1" ht="24" x14ac:dyDescent="0.2">
      <c r="A303" s="782" t="s">
        <v>2417</v>
      </c>
      <c r="B303" s="788"/>
      <c r="C303" s="787" t="s">
        <v>2287</v>
      </c>
      <c r="D303" s="780">
        <v>32000</v>
      </c>
      <c r="E303" s="796"/>
      <c r="F303" s="796"/>
      <c r="G303" s="782" t="s">
        <v>1871</v>
      </c>
      <c r="H303" s="781" t="s">
        <v>2211</v>
      </c>
    </row>
    <row r="304" spans="1:8" s="774" customFormat="1" ht="24" x14ac:dyDescent="0.2">
      <c r="A304" s="782" t="s">
        <v>2365</v>
      </c>
      <c r="B304" s="788"/>
      <c r="C304" s="787" t="s">
        <v>2294</v>
      </c>
      <c r="D304" s="780"/>
      <c r="E304" s="796">
        <v>13000</v>
      </c>
      <c r="F304" s="796"/>
      <c r="G304" s="782" t="s">
        <v>1871</v>
      </c>
      <c r="H304" s="781" t="s">
        <v>2211</v>
      </c>
    </row>
    <row r="305" spans="1:8" s="774" customFormat="1" ht="24" x14ac:dyDescent="0.2">
      <c r="A305" s="782" t="s">
        <v>2369</v>
      </c>
      <c r="B305" s="788"/>
      <c r="C305" s="787" t="s">
        <v>2295</v>
      </c>
      <c r="D305" s="780">
        <v>234000</v>
      </c>
      <c r="E305" s="796">
        <v>12000</v>
      </c>
      <c r="F305" s="796"/>
      <c r="G305" s="782" t="s">
        <v>1871</v>
      </c>
      <c r="H305" s="781" t="s">
        <v>2211</v>
      </c>
    </row>
    <row r="306" spans="1:8" s="774" customFormat="1" ht="48" x14ac:dyDescent="0.2">
      <c r="A306" s="782" t="s">
        <v>2368</v>
      </c>
      <c r="B306" s="788"/>
      <c r="C306" s="787" t="s">
        <v>2289</v>
      </c>
      <c r="D306" s="780"/>
      <c r="E306" s="796">
        <v>8500</v>
      </c>
      <c r="F306" s="796"/>
      <c r="G306" s="782" t="s">
        <v>1871</v>
      </c>
      <c r="H306" s="781" t="s">
        <v>2211</v>
      </c>
    </row>
    <row r="307" spans="1:8" s="774" customFormat="1" ht="48" x14ac:dyDescent="0.2">
      <c r="A307" s="782" t="s">
        <v>2367</v>
      </c>
      <c r="B307" s="788"/>
      <c r="C307" s="787" t="s">
        <v>2291</v>
      </c>
      <c r="D307" s="780"/>
      <c r="E307" s="796">
        <v>51000</v>
      </c>
      <c r="F307" s="796"/>
      <c r="G307" s="782" t="s">
        <v>1871</v>
      </c>
      <c r="H307" s="781" t="s">
        <v>2211</v>
      </c>
    </row>
    <row r="308" spans="1:8" s="774" customFormat="1" ht="48" x14ac:dyDescent="0.2">
      <c r="A308" s="782" t="s">
        <v>2366</v>
      </c>
      <c r="B308" s="788"/>
      <c r="C308" s="787" t="s">
        <v>2290</v>
      </c>
      <c r="D308" s="780"/>
      <c r="E308" s="796">
        <v>51000</v>
      </c>
      <c r="F308" s="796"/>
      <c r="G308" s="782" t="s">
        <v>1871</v>
      </c>
      <c r="H308" s="781" t="s">
        <v>2211</v>
      </c>
    </row>
    <row r="309" spans="1:8" s="774" customFormat="1" ht="24" x14ac:dyDescent="0.2">
      <c r="A309" s="782" t="s">
        <v>2365</v>
      </c>
      <c r="B309" s="788"/>
      <c r="C309" s="787" t="s">
        <v>2296</v>
      </c>
      <c r="D309" s="780"/>
      <c r="E309" s="796">
        <v>52000</v>
      </c>
      <c r="F309" s="796"/>
      <c r="G309" s="782" t="s">
        <v>1871</v>
      </c>
      <c r="H309" s="781" t="s">
        <v>2211</v>
      </c>
    </row>
    <row r="310" spans="1:8" s="774" customFormat="1" ht="24" x14ac:dyDescent="0.2">
      <c r="A310" s="782" t="s">
        <v>1878</v>
      </c>
      <c r="B310" s="788"/>
      <c r="C310" s="787" t="s">
        <v>2286</v>
      </c>
      <c r="D310" s="780">
        <v>5600</v>
      </c>
      <c r="E310" s="796"/>
      <c r="F310" s="796"/>
      <c r="G310" s="782" t="s">
        <v>1871</v>
      </c>
      <c r="H310" s="781" t="s">
        <v>2211</v>
      </c>
    </row>
    <row r="311" spans="1:8" s="774" customFormat="1" ht="36" x14ac:dyDescent="0.2">
      <c r="A311" s="782" t="s">
        <v>2364</v>
      </c>
      <c r="B311" s="788"/>
      <c r="C311" s="787" t="s">
        <v>2297</v>
      </c>
      <c r="D311" s="780">
        <v>10000</v>
      </c>
      <c r="E311" s="796"/>
      <c r="F311" s="796"/>
      <c r="G311" s="782" t="s">
        <v>1871</v>
      </c>
      <c r="H311" s="781" t="s">
        <v>2211</v>
      </c>
    </row>
    <row r="312" spans="1:8" s="774" customFormat="1" ht="24" x14ac:dyDescent="0.2">
      <c r="A312" s="782" t="s">
        <v>1872</v>
      </c>
      <c r="B312" s="788"/>
      <c r="C312" s="787" t="s">
        <v>2294</v>
      </c>
      <c r="D312" s="780">
        <v>78000</v>
      </c>
      <c r="E312" s="796"/>
      <c r="F312" s="796"/>
      <c r="G312" s="782" t="s">
        <v>1871</v>
      </c>
      <c r="H312" s="781" t="s">
        <v>2211</v>
      </c>
    </row>
    <row r="313" spans="1:8" s="774" customFormat="1" ht="24" x14ac:dyDescent="0.2">
      <c r="A313" s="782" t="s">
        <v>2363</v>
      </c>
      <c r="B313" s="788"/>
      <c r="C313" s="787" t="s">
        <v>2298</v>
      </c>
      <c r="D313" s="780">
        <v>110000</v>
      </c>
      <c r="E313" s="796"/>
      <c r="F313" s="796"/>
      <c r="G313" s="782" t="s">
        <v>1871</v>
      </c>
      <c r="H313" s="781" t="s">
        <v>2211</v>
      </c>
    </row>
    <row r="314" spans="1:8" s="774" customFormat="1" ht="24" x14ac:dyDescent="0.2">
      <c r="A314" s="782" t="s">
        <v>2362</v>
      </c>
      <c r="B314" s="788"/>
      <c r="C314" s="787" t="s">
        <v>2299</v>
      </c>
      <c r="D314" s="780">
        <v>108000</v>
      </c>
      <c r="E314" s="796">
        <v>27000</v>
      </c>
      <c r="F314" s="796"/>
      <c r="G314" s="782" t="s">
        <v>1871</v>
      </c>
      <c r="H314" s="781" t="s">
        <v>2211</v>
      </c>
    </row>
    <row r="315" spans="1:8" s="774" customFormat="1" ht="24" x14ac:dyDescent="0.2">
      <c r="A315" s="782" t="s">
        <v>1882</v>
      </c>
      <c r="B315" s="788"/>
      <c r="C315" s="787" t="s">
        <v>2300</v>
      </c>
      <c r="D315" s="780">
        <f>12000*12</f>
        <v>144000</v>
      </c>
      <c r="E315" s="796">
        <f>12000*6</f>
        <v>72000</v>
      </c>
      <c r="F315" s="796">
        <v>12000</v>
      </c>
      <c r="G315" s="782" t="s">
        <v>1871</v>
      </c>
      <c r="H315" s="781" t="s">
        <v>2211</v>
      </c>
    </row>
    <row r="316" spans="1:8" s="774" customFormat="1" ht="24" x14ac:dyDescent="0.2">
      <c r="A316" s="782" t="s">
        <v>1874</v>
      </c>
      <c r="B316" s="788"/>
      <c r="C316" s="787" t="s">
        <v>2301</v>
      </c>
      <c r="D316" s="780">
        <f>4000*12</f>
        <v>48000</v>
      </c>
      <c r="E316" s="796">
        <v>24000</v>
      </c>
      <c r="F316" s="796">
        <v>800</v>
      </c>
      <c r="G316" s="782" t="s">
        <v>1871</v>
      </c>
      <c r="H316" s="781" t="s">
        <v>2211</v>
      </c>
    </row>
    <row r="317" spans="1:8" s="774" customFormat="1" ht="24" x14ac:dyDescent="0.2">
      <c r="A317" s="782" t="s">
        <v>2361</v>
      </c>
      <c r="B317" s="788"/>
      <c r="C317" s="787" t="s">
        <v>2302</v>
      </c>
      <c r="D317" s="780">
        <f>9000*12</f>
        <v>108000</v>
      </c>
      <c r="E317" s="796">
        <f>+(9000*6)</f>
        <v>54000</v>
      </c>
      <c r="F317" s="796">
        <f>+(9000*2)+7200</f>
        <v>25200</v>
      </c>
      <c r="G317" s="782" t="s">
        <v>1871</v>
      </c>
      <c r="H317" s="781" t="s">
        <v>2211</v>
      </c>
    </row>
    <row r="318" spans="1:8" s="774" customFormat="1" ht="24" x14ac:dyDescent="0.2">
      <c r="A318" s="782" t="s">
        <v>2360</v>
      </c>
      <c r="B318" s="788"/>
      <c r="C318" s="787" t="s">
        <v>2303</v>
      </c>
      <c r="D318" s="780">
        <f>+(13000*12)</f>
        <v>156000</v>
      </c>
      <c r="E318" s="796">
        <f>+(13000*6)</f>
        <v>78000</v>
      </c>
      <c r="F318" s="796">
        <f>+(13000*3)</f>
        <v>39000</v>
      </c>
      <c r="G318" s="782" t="s">
        <v>1871</v>
      </c>
      <c r="H318" s="781" t="s">
        <v>2211</v>
      </c>
    </row>
    <row r="319" spans="1:8" s="774" customFormat="1" ht="24" x14ac:dyDescent="0.2">
      <c r="A319" s="782" t="s">
        <v>2359</v>
      </c>
      <c r="B319" s="788"/>
      <c r="C319" s="787" t="s">
        <v>2304</v>
      </c>
      <c r="D319" s="780">
        <f>10000*12</f>
        <v>120000</v>
      </c>
      <c r="E319" s="796">
        <f>10000*6</f>
        <v>60000</v>
      </c>
      <c r="F319" s="796">
        <f>10000*3</f>
        <v>30000</v>
      </c>
      <c r="G319" s="782" t="s">
        <v>1871</v>
      </c>
      <c r="H319" s="781" t="s">
        <v>2211</v>
      </c>
    </row>
    <row r="320" spans="1:8" s="774" customFormat="1" ht="24" x14ac:dyDescent="0.2">
      <c r="A320" s="782" t="s">
        <v>1881</v>
      </c>
      <c r="B320" s="788"/>
      <c r="C320" s="787" t="s">
        <v>2305</v>
      </c>
      <c r="D320" s="780">
        <f>9000*12</f>
        <v>108000</v>
      </c>
      <c r="E320" s="796">
        <f>+(9000*6)</f>
        <v>54000</v>
      </c>
      <c r="F320" s="796">
        <f>+(9000*3)</f>
        <v>27000</v>
      </c>
      <c r="G320" s="782" t="s">
        <v>1871</v>
      </c>
      <c r="H320" s="781" t="s">
        <v>2211</v>
      </c>
    </row>
    <row r="321" spans="1:8" s="774" customFormat="1" ht="24" x14ac:dyDescent="0.2">
      <c r="A321" s="782" t="s">
        <v>1877</v>
      </c>
      <c r="B321" s="788"/>
      <c r="C321" s="787" t="s">
        <v>2285</v>
      </c>
      <c r="D321" s="780">
        <v>12000</v>
      </c>
      <c r="E321" s="796">
        <f>3000*6</f>
        <v>18000</v>
      </c>
      <c r="F321" s="796">
        <f>3000*3</f>
        <v>9000</v>
      </c>
      <c r="G321" s="782" t="s">
        <v>1871</v>
      </c>
      <c r="H321" s="781" t="s">
        <v>2211</v>
      </c>
    </row>
    <row r="322" spans="1:8" s="774" customFormat="1" ht="60" x14ac:dyDescent="0.2">
      <c r="A322" s="782" t="s">
        <v>2358</v>
      </c>
      <c r="B322" s="788"/>
      <c r="C322" s="787" t="s">
        <v>2306</v>
      </c>
      <c r="D322" s="780"/>
      <c r="E322" s="796">
        <v>6900</v>
      </c>
      <c r="F322" s="796">
        <v>62100</v>
      </c>
      <c r="G322" s="782" t="s">
        <v>1871</v>
      </c>
      <c r="H322" s="781" t="s">
        <v>2211</v>
      </c>
    </row>
    <row r="323" spans="1:8" s="774" customFormat="1" ht="24" x14ac:dyDescent="0.2">
      <c r="A323" s="782" t="s">
        <v>2357</v>
      </c>
      <c r="B323" s="788"/>
      <c r="C323" s="787" t="s">
        <v>2307</v>
      </c>
      <c r="D323" s="780"/>
      <c r="E323" s="796"/>
      <c r="F323" s="796">
        <v>39000</v>
      </c>
      <c r="G323" s="782" t="s">
        <v>1871</v>
      </c>
      <c r="H323" s="781" t="s">
        <v>2211</v>
      </c>
    </row>
    <row r="324" spans="1:8" s="774" customFormat="1" ht="48.75" customHeight="1" x14ac:dyDescent="0.2">
      <c r="A324" s="782" t="s">
        <v>2356</v>
      </c>
      <c r="B324" s="788"/>
      <c r="C324" s="787" t="s">
        <v>2294</v>
      </c>
      <c r="D324" s="780"/>
      <c r="E324" s="796"/>
      <c r="F324" s="796">
        <v>52000</v>
      </c>
      <c r="G324" s="782" t="s">
        <v>1871</v>
      </c>
      <c r="H324" s="781" t="s">
        <v>2211</v>
      </c>
    </row>
    <row r="325" spans="1:8" s="774" customFormat="1" ht="36" x14ac:dyDescent="0.2">
      <c r="A325" s="782" t="s">
        <v>2355</v>
      </c>
      <c r="B325" s="788"/>
      <c r="C325" s="787" t="s">
        <v>2308</v>
      </c>
      <c r="D325" s="780"/>
      <c r="E325" s="796"/>
      <c r="F325" s="796">
        <v>40000</v>
      </c>
      <c r="G325" s="782" t="s">
        <v>1871</v>
      </c>
      <c r="H325" s="781" t="s">
        <v>2211</v>
      </c>
    </row>
    <row r="326" spans="1:8" s="774" customFormat="1" ht="36" x14ac:dyDescent="0.2">
      <c r="A326" s="782" t="s">
        <v>2354</v>
      </c>
      <c r="B326" s="788"/>
      <c r="C326" s="787" t="s">
        <v>2290</v>
      </c>
      <c r="D326" s="780"/>
      <c r="E326" s="796"/>
      <c r="F326" s="796">
        <v>40000</v>
      </c>
      <c r="G326" s="782" t="s">
        <v>1871</v>
      </c>
      <c r="H326" s="781" t="s">
        <v>2211</v>
      </c>
    </row>
    <row r="327" spans="1:8" s="774" customFormat="1" ht="36" x14ac:dyDescent="0.2">
      <c r="A327" s="782" t="s">
        <v>2353</v>
      </c>
      <c r="B327" s="788"/>
      <c r="C327" s="787" t="s">
        <v>2291</v>
      </c>
      <c r="D327" s="780"/>
      <c r="E327" s="796"/>
      <c r="F327" s="796">
        <v>40000</v>
      </c>
      <c r="G327" s="782" t="s">
        <v>1871</v>
      </c>
      <c r="H327" s="781" t="s">
        <v>2211</v>
      </c>
    </row>
    <row r="328" spans="1:8" s="774" customFormat="1" ht="24" x14ac:dyDescent="0.2">
      <c r="A328" s="782" t="s">
        <v>2352</v>
      </c>
      <c r="B328" s="788"/>
      <c r="C328" s="787" t="s">
        <v>2302</v>
      </c>
      <c r="D328" s="780"/>
      <c r="E328" s="796"/>
      <c r="F328" s="796">
        <v>40000</v>
      </c>
      <c r="G328" s="782" t="s">
        <v>1871</v>
      </c>
      <c r="H328" s="781" t="s">
        <v>2211</v>
      </c>
    </row>
    <row r="329" spans="1:8" s="774" customFormat="1" ht="60" x14ac:dyDescent="0.2">
      <c r="A329" s="782" t="s">
        <v>1911</v>
      </c>
      <c r="B329" s="788" t="s">
        <v>2418</v>
      </c>
      <c r="C329" s="787" t="s">
        <v>1887</v>
      </c>
      <c r="D329" s="780">
        <v>66724</v>
      </c>
      <c r="E329" s="796"/>
      <c r="F329" s="796"/>
      <c r="G329" s="782" t="s">
        <v>1913</v>
      </c>
      <c r="H329" s="781" t="s">
        <v>1891</v>
      </c>
    </row>
    <row r="330" spans="1:8" s="774" customFormat="1" ht="84" x14ac:dyDescent="0.2">
      <c r="A330" s="782" t="s">
        <v>1914</v>
      </c>
      <c r="B330" s="788"/>
      <c r="C330" s="787" t="s">
        <v>2419</v>
      </c>
      <c r="D330" s="780">
        <v>13000</v>
      </c>
      <c r="E330" s="796"/>
      <c r="F330" s="796"/>
      <c r="G330" s="782" t="s">
        <v>1915</v>
      </c>
      <c r="H330" s="781" t="s">
        <v>1891</v>
      </c>
    </row>
    <row r="331" spans="1:8" s="774" customFormat="1" ht="36" x14ac:dyDescent="0.2">
      <c r="A331" s="782" t="s">
        <v>1916</v>
      </c>
      <c r="B331" s="788" t="s">
        <v>1887</v>
      </c>
      <c r="C331" s="787" t="s">
        <v>2420</v>
      </c>
      <c r="D331" s="780">
        <v>10000</v>
      </c>
      <c r="E331" s="796"/>
      <c r="F331" s="796"/>
      <c r="G331" s="782" t="s">
        <v>1917</v>
      </c>
      <c r="H331" s="781" t="s">
        <v>1891</v>
      </c>
    </row>
    <row r="332" spans="1:8" s="774" customFormat="1" ht="84" x14ac:dyDescent="0.2">
      <c r="A332" s="782" t="s">
        <v>1918</v>
      </c>
      <c r="B332" s="788" t="s">
        <v>2421</v>
      </c>
      <c r="C332" s="787" t="s">
        <v>1887</v>
      </c>
      <c r="D332" s="780">
        <v>4620</v>
      </c>
      <c r="E332" s="796"/>
      <c r="F332" s="796"/>
      <c r="G332" s="782" t="s">
        <v>1919</v>
      </c>
      <c r="H332" s="781" t="s">
        <v>1891</v>
      </c>
    </row>
    <row r="333" spans="1:8" s="774" customFormat="1" ht="144" x14ac:dyDescent="0.2">
      <c r="A333" s="782" t="s">
        <v>2482</v>
      </c>
      <c r="B333" s="788" t="s">
        <v>2422</v>
      </c>
      <c r="C333" s="787" t="s">
        <v>1887</v>
      </c>
      <c r="D333" s="780">
        <v>4425</v>
      </c>
      <c r="E333" s="796"/>
      <c r="F333" s="796"/>
      <c r="G333" s="782" t="s">
        <v>1920</v>
      </c>
      <c r="H333" s="781" t="s">
        <v>1891</v>
      </c>
    </row>
    <row r="334" spans="1:8" s="774" customFormat="1" ht="168" x14ac:dyDescent="0.2">
      <c r="A334" s="782" t="s">
        <v>1921</v>
      </c>
      <c r="B334" s="788"/>
      <c r="C334" s="787" t="s">
        <v>2423</v>
      </c>
      <c r="D334" s="780">
        <v>17500</v>
      </c>
      <c r="E334" s="796"/>
      <c r="F334" s="796"/>
      <c r="G334" s="782" t="s">
        <v>1922</v>
      </c>
      <c r="H334" s="781" t="s">
        <v>1891</v>
      </c>
    </row>
    <row r="335" spans="1:8" s="774" customFormat="1" ht="72" x14ac:dyDescent="0.2">
      <c r="A335" s="782" t="s">
        <v>1923</v>
      </c>
      <c r="B335" s="788"/>
      <c r="C335" s="787" t="s">
        <v>2424</v>
      </c>
      <c r="D335" s="780">
        <v>15000</v>
      </c>
      <c r="E335" s="796"/>
      <c r="F335" s="796"/>
      <c r="G335" s="782" t="s">
        <v>1924</v>
      </c>
      <c r="H335" s="781" t="s">
        <v>1891</v>
      </c>
    </row>
    <row r="336" spans="1:8" s="774" customFormat="1" ht="48" x14ac:dyDescent="0.2">
      <c r="A336" s="782" t="s">
        <v>1925</v>
      </c>
      <c r="B336" s="788"/>
      <c r="C336" s="787" t="s">
        <v>2425</v>
      </c>
      <c r="D336" s="780">
        <v>23450</v>
      </c>
      <c r="E336" s="796"/>
      <c r="F336" s="796"/>
      <c r="G336" s="782" t="s">
        <v>1926</v>
      </c>
      <c r="H336" s="781" t="s">
        <v>1891</v>
      </c>
    </row>
    <row r="337" spans="1:8" s="774" customFormat="1" ht="97.5" customHeight="1" x14ac:dyDescent="0.2">
      <c r="A337" s="782" t="s">
        <v>1927</v>
      </c>
      <c r="B337" s="788" t="s">
        <v>2426</v>
      </c>
      <c r="C337" s="787" t="s">
        <v>1887</v>
      </c>
      <c r="D337" s="780">
        <v>33200</v>
      </c>
      <c r="E337" s="796"/>
      <c r="F337" s="796"/>
      <c r="G337" s="782" t="s">
        <v>1928</v>
      </c>
      <c r="H337" s="781" t="s">
        <v>1891</v>
      </c>
    </row>
    <row r="338" spans="1:8" s="774" customFormat="1" ht="36" x14ac:dyDescent="0.2">
      <c r="A338" s="782" t="s">
        <v>1929</v>
      </c>
      <c r="B338" s="788"/>
      <c r="C338" s="787" t="s">
        <v>2427</v>
      </c>
      <c r="D338" s="780">
        <v>12000</v>
      </c>
      <c r="E338" s="796"/>
      <c r="F338" s="796"/>
      <c r="G338" s="782" t="s">
        <v>1930</v>
      </c>
      <c r="H338" s="781" t="s">
        <v>1891</v>
      </c>
    </row>
    <row r="339" spans="1:8" s="774" customFormat="1" ht="96" x14ac:dyDescent="0.2">
      <c r="A339" s="782" t="s">
        <v>2483</v>
      </c>
      <c r="B339" s="788" t="s">
        <v>1910</v>
      </c>
      <c r="C339" s="787"/>
      <c r="D339" s="780">
        <v>29790</v>
      </c>
      <c r="E339" s="796"/>
      <c r="F339" s="796"/>
      <c r="G339" s="782" t="s">
        <v>2478</v>
      </c>
      <c r="H339" s="781" t="s">
        <v>1891</v>
      </c>
    </row>
    <row r="340" spans="1:8" s="774" customFormat="1" ht="72" x14ac:dyDescent="0.2">
      <c r="A340" s="782" t="s">
        <v>1931</v>
      </c>
      <c r="B340" s="788"/>
      <c r="C340" s="787" t="s">
        <v>1932</v>
      </c>
      <c r="D340" s="780">
        <v>21000</v>
      </c>
      <c r="E340" s="796"/>
      <c r="F340" s="796"/>
      <c r="G340" s="782" t="s">
        <v>2428</v>
      </c>
      <c r="H340" s="781" t="s">
        <v>1891</v>
      </c>
    </row>
    <row r="341" spans="1:8" s="774" customFormat="1" ht="72" x14ac:dyDescent="0.2">
      <c r="A341" s="782" t="s">
        <v>1933</v>
      </c>
      <c r="B341" s="788"/>
      <c r="C341" s="787" t="s">
        <v>1934</v>
      </c>
      <c r="D341" s="780">
        <v>33000</v>
      </c>
      <c r="E341" s="796"/>
      <c r="F341" s="796"/>
      <c r="G341" s="782" t="s">
        <v>2429</v>
      </c>
      <c r="H341" s="781" t="s">
        <v>1891</v>
      </c>
    </row>
    <row r="342" spans="1:8" s="774" customFormat="1" ht="96" x14ac:dyDescent="0.2">
      <c r="A342" s="782" t="s">
        <v>1935</v>
      </c>
      <c r="B342" s="788"/>
      <c r="C342" s="787" t="s">
        <v>2430</v>
      </c>
      <c r="D342" s="780">
        <v>65000</v>
      </c>
      <c r="E342" s="796"/>
      <c r="F342" s="796"/>
      <c r="G342" s="782" t="s">
        <v>2431</v>
      </c>
      <c r="H342" s="781" t="s">
        <v>1891</v>
      </c>
    </row>
    <row r="343" spans="1:8" s="774" customFormat="1" ht="72" x14ac:dyDescent="0.2">
      <c r="A343" s="782" t="s">
        <v>2484</v>
      </c>
      <c r="B343" s="788"/>
      <c r="C343" s="787" t="s">
        <v>2432</v>
      </c>
      <c r="D343" s="780">
        <v>8000</v>
      </c>
      <c r="E343" s="796"/>
      <c r="F343" s="796"/>
      <c r="G343" s="782" t="s">
        <v>2479</v>
      </c>
      <c r="H343" s="781" t="s">
        <v>1891</v>
      </c>
    </row>
    <row r="344" spans="1:8" s="774" customFormat="1" ht="108" x14ac:dyDescent="0.2">
      <c r="A344" s="782" t="s">
        <v>2485</v>
      </c>
      <c r="B344" s="788"/>
      <c r="C344" s="787" t="s">
        <v>2433</v>
      </c>
      <c r="D344" s="780">
        <v>19891.3</v>
      </c>
      <c r="E344" s="796"/>
      <c r="F344" s="796"/>
      <c r="G344" s="782" t="s">
        <v>2480</v>
      </c>
      <c r="H344" s="781" t="s">
        <v>1891</v>
      </c>
    </row>
    <row r="345" spans="1:8" s="774" customFormat="1" ht="192" x14ac:dyDescent="0.2">
      <c r="A345" s="782" t="s">
        <v>2486</v>
      </c>
      <c r="B345" s="788" t="s">
        <v>2434</v>
      </c>
      <c r="C345" s="787"/>
      <c r="D345" s="780">
        <v>17346</v>
      </c>
      <c r="E345" s="796"/>
      <c r="F345" s="796"/>
      <c r="G345" s="782" t="s">
        <v>2481</v>
      </c>
      <c r="H345" s="781" t="s">
        <v>1891</v>
      </c>
    </row>
    <row r="346" spans="1:8" s="774" customFormat="1" ht="72" x14ac:dyDescent="0.2">
      <c r="A346" s="782" t="s">
        <v>2487</v>
      </c>
      <c r="B346" s="788"/>
      <c r="C346" s="787" t="s">
        <v>2435</v>
      </c>
      <c r="D346" s="780">
        <v>8000</v>
      </c>
      <c r="E346" s="796"/>
      <c r="F346" s="796"/>
      <c r="G346" s="782" t="s">
        <v>2436</v>
      </c>
      <c r="H346" s="781" t="s">
        <v>1891</v>
      </c>
    </row>
    <row r="347" spans="1:8" s="774" customFormat="1" ht="48" x14ac:dyDescent="0.2">
      <c r="A347" s="782" t="s">
        <v>2488</v>
      </c>
      <c r="B347" s="788"/>
      <c r="C347" s="787" t="s">
        <v>2437</v>
      </c>
      <c r="D347" s="780">
        <v>8000</v>
      </c>
      <c r="E347" s="796"/>
      <c r="F347" s="796"/>
      <c r="G347" s="782" t="s">
        <v>2438</v>
      </c>
      <c r="H347" s="781" t="s">
        <v>1891</v>
      </c>
    </row>
    <row r="348" spans="1:8" s="774" customFormat="1" ht="60" x14ac:dyDescent="0.2">
      <c r="A348" s="782" t="s">
        <v>1936</v>
      </c>
      <c r="B348" s="788"/>
      <c r="C348" s="787" t="s">
        <v>2439</v>
      </c>
      <c r="D348" s="780">
        <v>25000</v>
      </c>
      <c r="E348" s="796"/>
      <c r="F348" s="796"/>
      <c r="G348" s="782" t="s">
        <v>2440</v>
      </c>
      <c r="H348" s="781" t="s">
        <v>1891</v>
      </c>
    </row>
    <row r="349" spans="1:8" s="774" customFormat="1" ht="84" x14ac:dyDescent="0.2">
      <c r="A349" s="782" t="s">
        <v>2489</v>
      </c>
      <c r="B349" s="788" t="s">
        <v>1912</v>
      </c>
      <c r="C349" s="787"/>
      <c r="D349" s="780">
        <v>30909.42</v>
      </c>
      <c r="E349" s="796"/>
      <c r="F349" s="796"/>
      <c r="G349" s="782" t="s">
        <v>2441</v>
      </c>
      <c r="H349" s="781" t="s">
        <v>1891</v>
      </c>
    </row>
    <row r="350" spans="1:8" s="774" customFormat="1" ht="168" x14ac:dyDescent="0.2">
      <c r="A350" s="782" t="s">
        <v>2490</v>
      </c>
      <c r="B350" s="788" t="s">
        <v>2442</v>
      </c>
      <c r="C350" s="787"/>
      <c r="D350" s="780">
        <v>33000</v>
      </c>
      <c r="E350" s="796"/>
      <c r="F350" s="796"/>
      <c r="G350" s="782" t="s">
        <v>2443</v>
      </c>
      <c r="H350" s="781" t="s">
        <v>1891</v>
      </c>
    </row>
    <row r="351" spans="1:8" s="774" customFormat="1" ht="132" x14ac:dyDescent="0.2">
      <c r="A351" s="782" t="s">
        <v>2491</v>
      </c>
      <c r="B351" s="788" t="s">
        <v>2444</v>
      </c>
      <c r="C351" s="787"/>
      <c r="D351" s="780">
        <v>9750</v>
      </c>
      <c r="E351" s="796"/>
      <c r="F351" s="796"/>
      <c r="G351" s="782" t="s">
        <v>2445</v>
      </c>
      <c r="H351" s="781" t="s">
        <v>1891</v>
      </c>
    </row>
    <row r="352" spans="1:8" s="774" customFormat="1" ht="48" x14ac:dyDescent="0.2">
      <c r="A352" s="782" t="s">
        <v>2492</v>
      </c>
      <c r="B352" s="788"/>
      <c r="C352" s="787" t="s">
        <v>2446</v>
      </c>
      <c r="D352" s="780">
        <v>12000</v>
      </c>
      <c r="E352" s="796"/>
      <c r="F352" s="796"/>
      <c r="G352" s="782" t="s">
        <v>2447</v>
      </c>
      <c r="H352" s="781" t="s">
        <v>1891</v>
      </c>
    </row>
    <row r="353" spans="1:8" s="774" customFormat="1" ht="48" x14ac:dyDescent="0.2">
      <c r="A353" s="782" t="s">
        <v>2493</v>
      </c>
      <c r="B353" s="788" t="s">
        <v>2448</v>
      </c>
      <c r="C353" s="787"/>
      <c r="D353" s="780">
        <v>4500</v>
      </c>
      <c r="E353" s="796"/>
      <c r="F353" s="796"/>
      <c r="G353" s="782" t="s">
        <v>2449</v>
      </c>
      <c r="H353" s="781" t="s">
        <v>1891</v>
      </c>
    </row>
    <row r="354" spans="1:8" s="747" customFormat="1" ht="78" customHeight="1" x14ac:dyDescent="0.2">
      <c r="A354" s="782" t="s">
        <v>2494</v>
      </c>
      <c r="B354" s="788"/>
      <c r="C354" s="787" t="s">
        <v>2450</v>
      </c>
      <c r="D354" s="780">
        <v>18000</v>
      </c>
      <c r="E354" s="796"/>
      <c r="F354" s="796"/>
      <c r="G354" s="782" t="s">
        <v>2451</v>
      </c>
      <c r="H354" s="781" t="s">
        <v>1891</v>
      </c>
    </row>
    <row r="355" spans="1:8" s="747" customFormat="1" ht="156" x14ac:dyDescent="0.2">
      <c r="A355" s="782" t="s">
        <v>2495</v>
      </c>
      <c r="B355" s="788"/>
      <c r="C355" s="787" t="s">
        <v>2452</v>
      </c>
      <c r="D355" s="780">
        <v>2520</v>
      </c>
      <c r="E355" s="796"/>
      <c r="F355" s="796"/>
      <c r="G355" s="782" t="s">
        <v>2453</v>
      </c>
      <c r="H355" s="781" t="s">
        <v>1891</v>
      </c>
    </row>
    <row r="356" spans="1:8" s="747" customFormat="1" ht="24" x14ac:dyDescent="0.2">
      <c r="A356" s="782" t="s">
        <v>2455</v>
      </c>
      <c r="B356" s="788" t="s">
        <v>2454</v>
      </c>
      <c r="C356" s="787"/>
      <c r="D356" s="780">
        <v>11909.08</v>
      </c>
      <c r="E356" s="796"/>
      <c r="F356" s="796"/>
      <c r="G356" s="782" t="s">
        <v>2455</v>
      </c>
      <c r="H356" s="781" t="s">
        <v>1891</v>
      </c>
    </row>
    <row r="357" spans="1:8" s="747" customFormat="1" ht="108" x14ac:dyDescent="0.2">
      <c r="A357" s="782" t="s">
        <v>2496</v>
      </c>
      <c r="B357" s="788" t="s">
        <v>1912</v>
      </c>
      <c r="C357" s="787"/>
      <c r="D357" s="780"/>
      <c r="E357" s="796">
        <v>75081.52</v>
      </c>
      <c r="F357" s="796"/>
      <c r="G357" s="782" t="s">
        <v>2456</v>
      </c>
      <c r="H357" s="781"/>
    </row>
    <row r="358" spans="1:8" s="747" customFormat="1" ht="144" x14ac:dyDescent="0.2">
      <c r="A358" s="782" t="s">
        <v>2497</v>
      </c>
      <c r="B358" s="788" t="s">
        <v>1912</v>
      </c>
      <c r="C358" s="787"/>
      <c r="D358" s="780"/>
      <c r="E358" s="796">
        <v>9799.9</v>
      </c>
      <c r="F358" s="796"/>
      <c r="G358" s="782" t="s">
        <v>2457</v>
      </c>
      <c r="H358" s="781"/>
    </row>
    <row r="359" spans="1:8" s="747" customFormat="1" ht="144" x14ac:dyDescent="0.2">
      <c r="A359" s="782" t="s">
        <v>2498</v>
      </c>
      <c r="B359" s="788"/>
      <c r="C359" s="787" t="s">
        <v>2458</v>
      </c>
      <c r="D359" s="780"/>
      <c r="E359" s="796">
        <v>9900</v>
      </c>
      <c r="F359" s="796">
        <v>8100</v>
      </c>
      <c r="G359" s="782" t="s">
        <v>2459</v>
      </c>
      <c r="H359" s="781"/>
    </row>
    <row r="360" spans="1:8" s="747" customFormat="1" ht="96" x14ac:dyDescent="0.2">
      <c r="A360" s="782" t="s">
        <v>2499</v>
      </c>
      <c r="B360" s="788"/>
      <c r="C360" s="787" t="s">
        <v>2460</v>
      </c>
      <c r="D360" s="780"/>
      <c r="E360" s="796">
        <v>4600</v>
      </c>
      <c r="F360" s="796">
        <v>18400</v>
      </c>
      <c r="G360" s="782" t="s">
        <v>2461</v>
      </c>
      <c r="H360" s="781"/>
    </row>
    <row r="361" spans="1:8" s="747" customFormat="1" ht="117" customHeight="1" x14ac:dyDescent="0.2">
      <c r="A361" s="782" t="s">
        <v>2500</v>
      </c>
      <c r="B361" s="788"/>
      <c r="C361" s="787" t="s">
        <v>2462</v>
      </c>
      <c r="D361" s="780"/>
      <c r="E361" s="796">
        <v>32000</v>
      </c>
      <c r="F361" s="796"/>
      <c r="G361" s="782" t="s">
        <v>2463</v>
      </c>
      <c r="H361" s="781"/>
    </row>
    <row r="362" spans="1:8" s="747" customFormat="1" ht="60" x14ac:dyDescent="0.2">
      <c r="A362" s="782" t="s">
        <v>2501</v>
      </c>
      <c r="B362" s="788"/>
      <c r="C362" s="787" t="s">
        <v>2464</v>
      </c>
      <c r="D362" s="780"/>
      <c r="E362" s="796">
        <v>30000</v>
      </c>
      <c r="F362" s="796"/>
      <c r="G362" s="782" t="s">
        <v>2465</v>
      </c>
      <c r="H362" s="781"/>
    </row>
    <row r="363" spans="1:8" s="747" customFormat="1" ht="24" x14ac:dyDescent="0.2">
      <c r="A363" s="782" t="s">
        <v>2502</v>
      </c>
      <c r="B363" s="788"/>
      <c r="C363" s="787" t="s">
        <v>2452</v>
      </c>
      <c r="D363" s="780"/>
      <c r="E363" s="796">
        <v>22680</v>
      </c>
      <c r="F363" s="796"/>
      <c r="G363" s="782" t="s">
        <v>2466</v>
      </c>
      <c r="H363" s="781"/>
    </row>
    <row r="364" spans="1:8" s="747" customFormat="1" ht="132" x14ac:dyDescent="0.2">
      <c r="A364" s="782" t="s">
        <v>2503</v>
      </c>
      <c r="B364" s="788"/>
      <c r="C364" s="787" t="s">
        <v>2467</v>
      </c>
      <c r="D364" s="780"/>
      <c r="E364" s="796">
        <v>12960</v>
      </c>
      <c r="F364" s="796"/>
      <c r="G364" s="782" t="s">
        <v>2468</v>
      </c>
      <c r="H364" s="781"/>
    </row>
    <row r="365" spans="1:8" s="747" customFormat="1" ht="36" x14ac:dyDescent="0.2">
      <c r="A365" s="782" t="s">
        <v>2504</v>
      </c>
      <c r="B365" s="788"/>
      <c r="C365" s="787" t="s">
        <v>2469</v>
      </c>
      <c r="D365" s="780"/>
      <c r="E365" s="796">
        <v>6300</v>
      </c>
      <c r="F365" s="796"/>
      <c r="G365" s="782" t="s">
        <v>2470</v>
      </c>
      <c r="H365" s="781"/>
    </row>
    <row r="366" spans="1:8" s="747" customFormat="1" ht="96" x14ac:dyDescent="0.2">
      <c r="A366" s="782" t="s">
        <v>2505</v>
      </c>
      <c r="B366" s="788" t="s">
        <v>2471</v>
      </c>
      <c r="C366" s="787"/>
      <c r="D366" s="780"/>
      <c r="E366" s="796">
        <v>30000</v>
      </c>
      <c r="F366" s="796"/>
      <c r="G366" s="782" t="s">
        <v>2472</v>
      </c>
      <c r="H366" s="781"/>
    </row>
    <row r="367" spans="1:8" s="747" customFormat="1" ht="48" x14ac:dyDescent="0.2">
      <c r="A367" s="782" t="s">
        <v>2506</v>
      </c>
      <c r="B367" s="788" t="s">
        <v>2471</v>
      </c>
      <c r="C367" s="787"/>
      <c r="D367" s="780"/>
      <c r="E367" s="796">
        <v>32000</v>
      </c>
      <c r="F367" s="796"/>
      <c r="G367" s="782" t="s">
        <v>2473</v>
      </c>
      <c r="H367" s="781"/>
    </row>
    <row r="368" spans="1:8" s="747" customFormat="1" ht="84" x14ac:dyDescent="0.2">
      <c r="A368" s="782" t="s">
        <v>2507</v>
      </c>
      <c r="B368" s="788"/>
      <c r="C368" s="787" t="s">
        <v>2467</v>
      </c>
      <c r="D368" s="780"/>
      <c r="E368" s="796">
        <v>19440</v>
      </c>
      <c r="F368" s="796"/>
      <c r="G368" s="782" t="s">
        <v>2474</v>
      </c>
      <c r="H368" s="781"/>
    </row>
    <row r="369" spans="1:8" s="747" customFormat="1" ht="84" x14ac:dyDescent="0.2">
      <c r="A369" s="782" t="s">
        <v>2508</v>
      </c>
      <c r="B369" s="788" t="s">
        <v>2475</v>
      </c>
      <c r="C369" s="787"/>
      <c r="D369" s="780"/>
      <c r="E369" s="796"/>
      <c r="F369" s="796">
        <v>20000</v>
      </c>
      <c r="G369" s="782" t="s">
        <v>2474</v>
      </c>
      <c r="H369" s="781"/>
    </row>
    <row r="370" spans="1:8" s="747" customFormat="1" ht="72" x14ac:dyDescent="0.2">
      <c r="A370" s="782" t="s">
        <v>2509</v>
      </c>
      <c r="B370" s="788" t="s">
        <v>2476</v>
      </c>
      <c r="C370" s="787"/>
      <c r="D370" s="780"/>
      <c r="E370" s="796"/>
      <c r="F370" s="796">
        <v>169600</v>
      </c>
      <c r="G370" s="782" t="s">
        <v>2477</v>
      </c>
      <c r="H370" s="781"/>
    </row>
    <row r="371" spans="1:8" s="747" customFormat="1" ht="36" x14ac:dyDescent="0.2">
      <c r="A371" s="782" t="s">
        <v>1888</v>
      </c>
      <c r="B371" s="788" t="s">
        <v>1889</v>
      </c>
      <c r="C371" s="787"/>
      <c r="D371" s="780">
        <v>59999.99</v>
      </c>
      <c r="E371" s="796"/>
      <c r="F371" s="796"/>
      <c r="G371" s="782" t="s">
        <v>1890</v>
      </c>
      <c r="H371" s="782" t="s">
        <v>1891</v>
      </c>
    </row>
    <row r="372" spans="1:8" s="747" customFormat="1" ht="36" x14ac:dyDescent="0.2">
      <c r="A372" s="782" t="s">
        <v>1893</v>
      </c>
      <c r="B372" s="788" t="s">
        <v>1894</v>
      </c>
      <c r="C372" s="787"/>
      <c r="D372" s="780">
        <v>98000</v>
      </c>
      <c r="E372" s="796"/>
      <c r="F372" s="796"/>
      <c r="G372" s="782" t="s">
        <v>1895</v>
      </c>
      <c r="H372" s="782" t="s">
        <v>1891</v>
      </c>
    </row>
    <row r="373" spans="1:8" s="747" customFormat="1" ht="36" x14ac:dyDescent="0.2">
      <c r="A373" s="782" t="s">
        <v>1896</v>
      </c>
      <c r="B373" s="788" t="s">
        <v>1897</v>
      </c>
      <c r="C373" s="787"/>
      <c r="D373" s="780">
        <v>41600</v>
      </c>
      <c r="E373" s="796"/>
      <c r="F373" s="796"/>
      <c r="G373" s="782" t="s">
        <v>1892</v>
      </c>
      <c r="H373" s="782" t="s">
        <v>1891</v>
      </c>
    </row>
    <row r="374" spans="1:8" s="747" customFormat="1" ht="48" x14ac:dyDescent="0.2">
      <c r="A374" s="782" t="s">
        <v>2519</v>
      </c>
      <c r="B374" s="788" t="s">
        <v>2510</v>
      </c>
      <c r="C374" s="787"/>
      <c r="D374" s="780">
        <v>4248</v>
      </c>
      <c r="E374" s="796"/>
      <c r="F374" s="796"/>
      <c r="G374" s="782" t="s">
        <v>2520</v>
      </c>
      <c r="H374" s="782" t="s">
        <v>1891</v>
      </c>
    </row>
    <row r="375" spans="1:8" s="747" customFormat="1" ht="24" x14ac:dyDescent="0.2">
      <c r="A375" s="782" t="s">
        <v>1898</v>
      </c>
      <c r="B375" s="788" t="s">
        <v>1899</v>
      </c>
      <c r="C375" s="787"/>
      <c r="D375" s="780">
        <f>229599-149239.36</f>
        <v>80359.640000000014</v>
      </c>
      <c r="E375" s="796"/>
      <c r="F375" s="796">
        <v>149239.35</v>
      </c>
      <c r="G375" s="782" t="s">
        <v>1900</v>
      </c>
      <c r="H375" s="782" t="s">
        <v>1891</v>
      </c>
    </row>
    <row r="376" spans="1:8" s="747" customFormat="1" ht="36" x14ac:dyDescent="0.2">
      <c r="A376" s="782" t="s">
        <v>1901</v>
      </c>
      <c r="B376" s="788" t="s">
        <v>1902</v>
      </c>
      <c r="C376" s="787"/>
      <c r="D376" s="780">
        <v>7500</v>
      </c>
      <c r="E376" s="796"/>
      <c r="F376" s="796"/>
      <c r="G376" s="782" t="s">
        <v>2521</v>
      </c>
      <c r="H376" s="782" t="s">
        <v>1891</v>
      </c>
    </row>
    <row r="377" spans="1:8" s="747" customFormat="1" ht="36" x14ac:dyDescent="0.2">
      <c r="A377" s="782" t="s">
        <v>1903</v>
      </c>
      <c r="B377" s="788" t="s">
        <v>1904</v>
      </c>
      <c r="C377" s="787"/>
      <c r="D377" s="780">
        <v>27500</v>
      </c>
      <c r="E377" s="796"/>
      <c r="F377" s="796"/>
      <c r="G377" s="782" t="s">
        <v>2522</v>
      </c>
      <c r="H377" s="782" t="s">
        <v>1891</v>
      </c>
    </row>
    <row r="378" spans="1:8" s="747" customFormat="1" ht="36" x14ac:dyDescent="0.2">
      <c r="A378" s="782" t="s">
        <v>1905</v>
      </c>
      <c r="B378" s="788" t="s">
        <v>1906</v>
      </c>
      <c r="C378" s="787"/>
      <c r="D378" s="780">
        <v>14900</v>
      </c>
      <c r="E378" s="796"/>
      <c r="F378" s="796"/>
      <c r="G378" s="782" t="s">
        <v>1907</v>
      </c>
      <c r="H378" s="782" t="s">
        <v>1891</v>
      </c>
    </row>
    <row r="379" spans="1:8" s="747" customFormat="1" ht="48" x14ac:dyDescent="0.2">
      <c r="A379" s="782" t="s">
        <v>1908</v>
      </c>
      <c r="B379" s="788"/>
      <c r="C379" s="787" t="s">
        <v>2511</v>
      </c>
      <c r="D379" s="780">
        <v>4891.3</v>
      </c>
      <c r="E379" s="796"/>
      <c r="F379" s="796"/>
      <c r="G379" s="782" t="s">
        <v>1909</v>
      </c>
      <c r="H379" s="782" t="s">
        <v>1891</v>
      </c>
    </row>
    <row r="380" spans="1:8" s="747" customFormat="1" ht="48" x14ac:dyDescent="0.2">
      <c r="A380" s="782" t="s">
        <v>2512</v>
      </c>
      <c r="B380" s="788"/>
      <c r="C380" s="787" t="s">
        <v>2513</v>
      </c>
      <c r="D380" s="780">
        <v>7500</v>
      </c>
      <c r="E380" s="796"/>
      <c r="F380" s="796"/>
      <c r="G380" s="782" t="s">
        <v>2523</v>
      </c>
      <c r="H380" s="782" t="s">
        <v>1891</v>
      </c>
    </row>
    <row r="381" spans="1:8" s="747" customFormat="1" ht="48" x14ac:dyDescent="0.2">
      <c r="A381" s="782" t="s">
        <v>2514</v>
      </c>
      <c r="B381" s="788"/>
      <c r="C381" s="787" t="s">
        <v>2515</v>
      </c>
      <c r="D381" s="780">
        <v>1000</v>
      </c>
      <c r="E381" s="796"/>
      <c r="F381" s="796"/>
      <c r="G381" s="782" t="s">
        <v>2524</v>
      </c>
      <c r="H381" s="782" t="s">
        <v>1891</v>
      </c>
    </row>
    <row r="382" spans="1:8" s="747" customFormat="1" ht="36" x14ac:dyDescent="0.2">
      <c r="A382" s="782" t="s">
        <v>2516</v>
      </c>
      <c r="B382" s="788" t="s">
        <v>2517</v>
      </c>
      <c r="C382" s="787"/>
      <c r="D382" s="780"/>
      <c r="E382" s="796"/>
      <c r="F382" s="796">
        <v>55000</v>
      </c>
      <c r="G382" s="782" t="s">
        <v>2525</v>
      </c>
      <c r="H382" s="782" t="s">
        <v>1891</v>
      </c>
    </row>
    <row r="383" spans="1:8" s="747" customFormat="1" ht="36" x14ac:dyDescent="0.2">
      <c r="A383" s="782" t="s">
        <v>2518</v>
      </c>
      <c r="B383" s="788"/>
      <c r="C383" s="787"/>
      <c r="D383" s="780"/>
      <c r="E383" s="796"/>
      <c r="F383" s="796">
        <v>54000</v>
      </c>
      <c r="G383" s="782" t="s">
        <v>1596</v>
      </c>
      <c r="H383" s="782" t="s">
        <v>1891</v>
      </c>
    </row>
    <row r="384" spans="1:8" s="747" customFormat="1" ht="48" x14ac:dyDescent="0.2">
      <c r="A384" s="782" t="s">
        <v>2542</v>
      </c>
      <c r="B384" s="788" t="s">
        <v>2526</v>
      </c>
      <c r="C384" s="787"/>
      <c r="D384" s="780">
        <v>9440</v>
      </c>
      <c r="E384" s="796"/>
      <c r="F384" s="796"/>
      <c r="G384" s="782" t="s">
        <v>2532</v>
      </c>
      <c r="H384" s="782" t="s">
        <v>2538</v>
      </c>
    </row>
    <row r="385" spans="1:8" s="747" customFormat="1" ht="60" x14ac:dyDescent="0.2">
      <c r="A385" s="782" t="s">
        <v>2543</v>
      </c>
      <c r="B385" s="788" t="s">
        <v>2527</v>
      </c>
      <c r="C385" s="787"/>
      <c r="D385" s="780">
        <v>33499.980000000003</v>
      </c>
      <c r="E385" s="796"/>
      <c r="F385" s="796"/>
      <c r="G385" s="782" t="s">
        <v>2533</v>
      </c>
      <c r="H385" s="782" t="s">
        <v>2538</v>
      </c>
    </row>
    <row r="386" spans="1:8" s="747" customFormat="1" ht="36" x14ac:dyDescent="0.2">
      <c r="A386" s="782" t="s">
        <v>2544</v>
      </c>
      <c r="B386" s="788" t="s">
        <v>2528</v>
      </c>
      <c r="C386" s="787"/>
      <c r="D386" s="780">
        <v>64900</v>
      </c>
      <c r="E386" s="796"/>
      <c r="F386" s="796"/>
      <c r="G386" s="782" t="s">
        <v>2534</v>
      </c>
      <c r="H386" s="782" t="s">
        <v>2538</v>
      </c>
    </row>
    <row r="387" spans="1:8" s="747" customFormat="1" ht="60" x14ac:dyDescent="0.2">
      <c r="A387" s="782" t="s">
        <v>2545</v>
      </c>
      <c r="B387" s="788"/>
      <c r="C387" s="787" t="s">
        <v>2529</v>
      </c>
      <c r="D387" s="780">
        <v>30000</v>
      </c>
      <c r="E387" s="796"/>
      <c r="F387" s="796"/>
      <c r="G387" s="782" t="s">
        <v>2535</v>
      </c>
      <c r="H387" s="782" t="s">
        <v>2538</v>
      </c>
    </row>
    <row r="388" spans="1:8" s="747" customFormat="1" ht="60" x14ac:dyDescent="0.2">
      <c r="A388" s="782" t="s">
        <v>2539</v>
      </c>
      <c r="B388" s="788" t="s">
        <v>2530</v>
      </c>
      <c r="C388" s="787"/>
      <c r="D388" s="780"/>
      <c r="E388" s="796">
        <v>25000</v>
      </c>
      <c r="F388" s="796"/>
      <c r="G388" s="782" t="s">
        <v>2536</v>
      </c>
      <c r="H388" s="782" t="s">
        <v>2538</v>
      </c>
    </row>
    <row r="389" spans="1:8" s="747" customFormat="1" ht="72" x14ac:dyDescent="0.2">
      <c r="A389" s="782" t="s">
        <v>2540</v>
      </c>
      <c r="B389" s="788" t="s">
        <v>2530</v>
      </c>
      <c r="C389" s="787"/>
      <c r="D389" s="780"/>
      <c r="E389" s="796">
        <v>20000</v>
      </c>
      <c r="F389" s="796"/>
      <c r="G389" s="782" t="s">
        <v>2536</v>
      </c>
      <c r="H389" s="782" t="s">
        <v>2538</v>
      </c>
    </row>
    <row r="390" spans="1:8" s="747" customFormat="1" ht="48" x14ac:dyDescent="0.2">
      <c r="A390" s="782" t="s">
        <v>2541</v>
      </c>
      <c r="B390" s="788"/>
      <c r="C390" s="787" t="s">
        <v>2531</v>
      </c>
      <c r="D390" s="780"/>
      <c r="E390" s="796"/>
      <c r="F390" s="796">
        <v>250000</v>
      </c>
      <c r="G390" s="782" t="s">
        <v>2537</v>
      </c>
      <c r="H390" s="782" t="s">
        <v>2538</v>
      </c>
    </row>
    <row r="391" spans="1:8" s="747" customFormat="1" ht="48" x14ac:dyDescent="0.2">
      <c r="A391" s="782" t="s">
        <v>2553</v>
      </c>
      <c r="B391" s="800" t="s">
        <v>2663</v>
      </c>
      <c r="C391" s="801"/>
      <c r="D391" s="780">
        <v>18000</v>
      </c>
      <c r="E391" s="796">
        <v>12000</v>
      </c>
      <c r="F391" s="796"/>
      <c r="G391" s="782" t="s">
        <v>1937</v>
      </c>
      <c r="H391" s="782" t="s">
        <v>2546</v>
      </c>
    </row>
    <row r="392" spans="1:8" s="747" customFormat="1" ht="48" x14ac:dyDescent="0.2">
      <c r="A392" s="782" t="s">
        <v>2552</v>
      </c>
      <c r="B392" s="654"/>
      <c r="C392" s="627" t="s">
        <v>2661</v>
      </c>
      <c r="D392" s="780"/>
      <c r="E392" s="796">
        <v>28000</v>
      </c>
      <c r="F392" s="796"/>
      <c r="G392" s="782" t="s">
        <v>2547</v>
      </c>
      <c r="H392" s="782" t="s">
        <v>2546</v>
      </c>
    </row>
    <row r="393" spans="1:8" s="747" customFormat="1" ht="72" x14ac:dyDescent="0.2">
      <c r="A393" s="782" t="s">
        <v>2550</v>
      </c>
      <c r="B393" s="654" t="s">
        <v>1887</v>
      </c>
      <c r="C393" s="627" t="s">
        <v>2662</v>
      </c>
      <c r="D393" s="780"/>
      <c r="E393" s="796">
        <v>24000</v>
      </c>
      <c r="F393" s="796"/>
      <c r="G393" s="782" t="s">
        <v>2548</v>
      </c>
      <c r="H393" s="782" t="s">
        <v>2546</v>
      </c>
    </row>
    <row r="394" spans="1:8" s="747" customFormat="1" ht="132" x14ac:dyDescent="0.2">
      <c r="A394" s="782" t="s">
        <v>2551</v>
      </c>
      <c r="B394" s="654"/>
      <c r="C394" s="627" t="s">
        <v>2661</v>
      </c>
      <c r="D394" s="780"/>
      <c r="E394" s="796"/>
      <c r="F394" s="796">
        <v>21000</v>
      </c>
      <c r="G394" s="782" t="s">
        <v>2549</v>
      </c>
      <c r="H394" s="782" t="s">
        <v>2546</v>
      </c>
    </row>
    <row r="395" spans="1:8" s="747" customFormat="1" ht="31.5" customHeight="1" x14ac:dyDescent="0.2">
      <c r="A395" s="1752" t="s">
        <v>4</v>
      </c>
      <c r="B395" s="1753"/>
      <c r="C395" s="1754"/>
      <c r="D395" s="802">
        <f>SUM(D16:D394)</f>
        <v>13780401.59</v>
      </c>
      <c r="E395" s="802">
        <f t="shared" ref="E395:F395" si="0">SUM(E16:E394)</f>
        <v>10110972.179999998</v>
      </c>
      <c r="F395" s="802">
        <f t="shared" si="0"/>
        <v>15267276.998799996</v>
      </c>
      <c r="G395" s="1755"/>
      <c r="H395" s="1756"/>
    </row>
  </sheetData>
  <mergeCells count="11">
    <mergeCell ref="A395:C395"/>
    <mergeCell ref="G395:H395"/>
    <mergeCell ref="A3:B3"/>
    <mergeCell ref="A5:H5"/>
    <mergeCell ref="A7:H7"/>
    <mergeCell ref="A9:H9"/>
    <mergeCell ref="A14:A15"/>
    <mergeCell ref="B14:B15"/>
    <mergeCell ref="C14:C15"/>
    <mergeCell ref="G14:G15"/>
    <mergeCell ref="H14:H15"/>
  </mergeCells>
  <conditionalFormatting sqref="G68">
    <cfRule type="cellIs" dxfId="8" priority="8" stopIfTrue="1" operator="equal">
      <formula>"o"</formula>
    </cfRule>
    <cfRule type="cellIs" dxfId="7" priority="9" stopIfTrue="1" operator="equal">
      <formula>0</formula>
    </cfRule>
  </conditionalFormatting>
  <conditionalFormatting sqref="G76">
    <cfRule type="cellIs" dxfId="6" priority="2" stopIfTrue="1" operator="equal">
      <formula>"o"</formula>
    </cfRule>
    <cfRule type="cellIs" dxfId="5" priority="3" stopIfTrue="1" operator="equal">
      <formula>0</formula>
    </cfRule>
  </conditionalFormatting>
  <conditionalFormatting sqref="G73:G74">
    <cfRule type="cellIs" dxfId="4" priority="4" stopIfTrue="1" operator="equal">
      <formula>"o"</formula>
    </cfRule>
    <cfRule type="cellIs" dxfId="3" priority="5" stopIfTrue="1" operator="equal">
      <formula>0</formula>
    </cfRule>
  </conditionalFormatting>
  <conditionalFormatting sqref="G69:G71">
    <cfRule type="cellIs" dxfId="2" priority="6" stopIfTrue="1" operator="equal">
      <formula>"o"</formula>
    </cfRule>
    <cfRule type="cellIs" dxfId="1" priority="7" stopIfTrue="1" operator="equal">
      <formula>0</formula>
    </cfRule>
  </conditionalFormatting>
  <conditionalFormatting sqref="E92:F96">
    <cfRule type="top10" dxfId="0" priority="1" rank="20"/>
  </conditionalFormatting>
  <pageMargins left="0.70866141732283472" right="0.70866141732283472" top="0.74803149606299213" bottom="0.74803149606299213" header="0.31496062992125984" footer="0.31496062992125984"/>
  <pageSetup scale="50" orientation="landscape" horizontalDpi="200" verticalDpi="200" r:id="rId1"/>
  <ignoredErrors>
    <ignoredError sqref="C175 C139:C172 B176:C184 B185:D200 B201:C20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195"/>
  <sheetViews>
    <sheetView view="pageBreakPreview" topLeftCell="A355" zoomScale="64" zoomScaleNormal="87" zoomScaleSheetLayoutView="64" workbookViewId="0">
      <selection activeCell="A363" sqref="A363"/>
    </sheetView>
  </sheetViews>
  <sheetFormatPr baseColWidth="10" defaultRowHeight="15" x14ac:dyDescent="0.25"/>
  <cols>
    <col min="1" max="1" width="51" style="803" customWidth="1"/>
    <col min="2" max="2" width="51.42578125" style="966" customWidth="1"/>
    <col min="3" max="3" width="45.5703125" style="803" customWidth="1"/>
    <col min="4" max="4" width="38.28515625" style="803" customWidth="1"/>
    <col min="5" max="5" width="15.140625" style="965" customWidth="1"/>
    <col min="6" max="6" width="14.85546875" style="803" customWidth="1"/>
    <col min="7" max="7" width="24.7109375" style="803" customWidth="1"/>
    <col min="8" max="8" width="21.85546875" style="803" customWidth="1"/>
    <col min="9" max="16384" width="11.42578125" style="803"/>
  </cols>
  <sheetData>
    <row r="1" spans="1:8" ht="20.25" x14ac:dyDescent="0.25">
      <c r="A1" s="862" t="s">
        <v>28498</v>
      </c>
      <c r="B1" s="1054"/>
      <c r="C1" s="1053"/>
    </row>
    <row r="2" spans="1:8" ht="23.25" x14ac:dyDescent="0.35">
      <c r="A2" s="861" t="s">
        <v>3621</v>
      </c>
      <c r="B2" s="1052"/>
      <c r="C2" s="1051"/>
      <c r="D2" s="950"/>
      <c r="E2" s="1050"/>
      <c r="F2" s="950"/>
      <c r="G2" s="950"/>
      <c r="H2" s="950"/>
    </row>
    <row r="3" spans="1:8" ht="23.25" x14ac:dyDescent="0.25">
      <c r="A3" s="1766" t="s">
        <v>28497</v>
      </c>
      <c r="B3" s="1766"/>
      <c r="C3" s="1766"/>
      <c r="D3" s="1766"/>
      <c r="E3" s="1766"/>
      <c r="F3" s="1766"/>
      <c r="G3" s="1766"/>
      <c r="H3" s="1766"/>
    </row>
    <row r="4" spans="1:8" ht="23.25" x14ac:dyDescent="0.35">
      <c r="A4" s="951"/>
      <c r="B4" s="1049"/>
      <c r="C4" s="951"/>
      <c r="D4" s="951"/>
      <c r="E4" s="1048"/>
      <c r="F4" s="951"/>
      <c r="G4" s="951"/>
      <c r="H4" s="1047"/>
    </row>
    <row r="5" spans="1:8" ht="23.25" x14ac:dyDescent="0.25">
      <c r="A5" s="1762" t="s">
        <v>28052</v>
      </c>
      <c r="B5" s="1762"/>
      <c r="C5" s="1762"/>
      <c r="D5" s="1762"/>
      <c r="E5" s="1762"/>
      <c r="F5" s="1762"/>
      <c r="G5" s="1762"/>
      <c r="H5" s="1762"/>
    </row>
    <row r="6" spans="1:8" ht="23.25" x14ac:dyDescent="0.25">
      <c r="A6" s="860"/>
      <c r="B6" s="857"/>
      <c r="C6" s="864"/>
      <c r="D6" s="864"/>
      <c r="E6" s="1046"/>
      <c r="F6" s="864"/>
      <c r="G6" s="864"/>
      <c r="H6" s="942"/>
    </row>
    <row r="7" spans="1:8" ht="23.25" x14ac:dyDescent="0.25">
      <c r="A7" s="1577" t="s">
        <v>28496</v>
      </c>
      <c r="B7" s="1577"/>
      <c r="C7" s="1577"/>
      <c r="D7" s="1577"/>
      <c r="E7" s="1577"/>
      <c r="F7" s="1577"/>
      <c r="G7" s="1577"/>
      <c r="H7" s="1577"/>
    </row>
    <row r="8" spans="1:8" x14ac:dyDescent="0.25">
      <c r="A8" s="937"/>
      <c r="B8" s="1045"/>
      <c r="C8" s="937"/>
      <c r="D8" s="937"/>
      <c r="E8" s="1044"/>
      <c r="F8" s="937"/>
      <c r="G8" s="937"/>
      <c r="H8" s="939"/>
    </row>
    <row r="9" spans="1:8" ht="18.75" x14ac:dyDescent="0.25">
      <c r="A9" s="964" t="s">
        <v>28495</v>
      </c>
      <c r="B9" s="1043" t="s">
        <v>28494</v>
      </c>
      <c r="C9" s="1042"/>
      <c r="D9" s="963"/>
      <c r="E9" s="1041"/>
      <c r="F9" s="1040"/>
      <c r="G9" s="1040"/>
      <c r="H9" s="1040"/>
    </row>
    <row r="11" spans="1:8" x14ac:dyDescent="0.25">
      <c r="A11" s="1767" t="s">
        <v>28113</v>
      </c>
      <c r="B11" s="1767" t="s">
        <v>2845</v>
      </c>
      <c r="C11" s="1767" t="s">
        <v>28112</v>
      </c>
      <c r="D11" s="1767"/>
      <c r="E11" s="1767"/>
      <c r="F11" s="1767"/>
      <c r="G11" s="1767"/>
      <c r="H11" s="1767"/>
    </row>
    <row r="12" spans="1:8" ht="24" x14ac:dyDescent="0.25">
      <c r="A12" s="1767"/>
      <c r="B12" s="1767"/>
      <c r="C12" s="1533" t="s">
        <v>28111</v>
      </c>
      <c r="D12" s="1533" t="s">
        <v>28110</v>
      </c>
      <c r="E12" s="1533" t="s">
        <v>28109</v>
      </c>
      <c r="F12" s="1533" t="s">
        <v>28108</v>
      </c>
      <c r="G12" s="1533" t="s">
        <v>28107</v>
      </c>
      <c r="H12" s="1533" t="s">
        <v>28106</v>
      </c>
    </row>
    <row r="13" spans="1:8" x14ac:dyDescent="0.25">
      <c r="A13" s="1035" t="s">
        <v>28192</v>
      </c>
      <c r="B13" s="1030" t="s">
        <v>28493</v>
      </c>
      <c r="C13" s="1025" t="s">
        <v>27967</v>
      </c>
      <c r="D13" s="1025" t="s">
        <v>28485</v>
      </c>
      <c r="E13" s="1020">
        <v>2003</v>
      </c>
      <c r="F13" s="1016" t="s">
        <v>28067</v>
      </c>
      <c r="G13" s="1039">
        <v>0</v>
      </c>
      <c r="H13" s="1039">
        <v>0</v>
      </c>
    </row>
    <row r="14" spans="1:8" x14ac:dyDescent="0.25">
      <c r="A14" s="1035" t="s">
        <v>28084</v>
      </c>
      <c r="B14" s="1030" t="s">
        <v>28492</v>
      </c>
      <c r="C14" s="1025" t="s">
        <v>27967</v>
      </c>
      <c r="D14" s="1025" t="s">
        <v>28490</v>
      </c>
      <c r="E14" s="1020">
        <v>2001</v>
      </c>
      <c r="F14" s="1016" t="s">
        <v>28067</v>
      </c>
      <c r="G14" s="1039">
        <v>354923.62</v>
      </c>
      <c r="H14" s="1039">
        <v>1884892.93</v>
      </c>
    </row>
    <row r="15" spans="1:8" ht="24" x14ac:dyDescent="0.25">
      <c r="A15" s="1035" t="s">
        <v>28084</v>
      </c>
      <c r="B15" s="1030" t="s">
        <v>28491</v>
      </c>
      <c r="C15" s="1025" t="s">
        <v>27967</v>
      </c>
      <c r="D15" s="1025" t="s">
        <v>28490</v>
      </c>
      <c r="E15" s="1020">
        <v>2001</v>
      </c>
      <c r="F15" s="1016" t="s">
        <v>28067</v>
      </c>
      <c r="G15" s="1039">
        <v>97503.77</v>
      </c>
      <c r="H15" s="1039">
        <v>0</v>
      </c>
    </row>
    <row r="16" spans="1:8" ht="24" x14ac:dyDescent="0.25">
      <c r="A16" s="1035" t="s">
        <v>28084</v>
      </c>
      <c r="B16" s="1030" t="s">
        <v>28489</v>
      </c>
      <c r="C16" s="1025" t="s">
        <v>27967</v>
      </c>
      <c r="D16" s="1025" t="s">
        <v>28488</v>
      </c>
      <c r="E16" s="1020">
        <v>2012</v>
      </c>
      <c r="F16" s="1016" t="s">
        <v>28067</v>
      </c>
      <c r="G16" s="1039">
        <v>990595.27</v>
      </c>
      <c r="H16" s="1039">
        <v>1144146.18</v>
      </c>
    </row>
    <row r="17" spans="1:8" x14ac:dyDescent="0.25">
      <c r="A17" s="1035" t="s">
        <v>28084</v>
      </c>
      <c r="B17" s="1030" t="s">
        <v>28487</v>
      </c>
      <c r="C17" s="1025" t="s">
        <v>27967</v>
      </c>
      <c r="D17" s="1025" t="s">
        <v>28485</v>
      </c>
      <c r="E17" s="1020">
        <v>2013</v>
      </c>
      <c r="F17" s="1016" t="s">
        <v>28067</v>
      </c>
      <c r="G17" s="1039">
        <v>68807622.790000007</v>
      </c>
      <c r="H17" s="1039">
        <v>69393256.709999993</v>
      </c>
    </row>
    <row r="18" spans="1:8" ht="24" x14ac:dyDescent="0.25">
      <c r="A18" s="1035" t="s">
        <v>28084</v>
      </c>
      <c r="B18" s="1030" t="s">
        <v>28486</v>
      </c>
      <c r="C18" s="1025" t="s">
        <v>27967</v>
      </c>
      <c r="D18" s="1025" t="s">
        <v>28485</v>
      </c>
      <c r="E18" s="1020">
        <v>2016</v>
      </c>
      <c r="F18" s="1016" t="s">
        <v>28067</v>
      </c>
      <c r="G18" s="1039">
        <v>0</v>
      </c>
      <c r="H18" s="1039">
        <v>0</v>
      </c>
    </row>
    <row r="19" spans="1:8" ht="24" x14ac:dyDescent="0.25">
      <c r="A19" s="1035" t="s">
        <v>28195</v>
      </c>
      <c r="B19" s="1030" t="s">
        <v>28484</v>
      </c>
      <c r="C19" s="1025" t="s">
        <v>27967</v>
      </c>
      <c r="D19" s="1025" t="s">
        <v>28482</v>
      </c>
      <c r="E19" s="1020">
        <v>2001</v>
      </c>
      <c r="F19" s="1016" t="s">
        <v>28281</v>
      </c>
      <c r="G19" s="1039">
        <v>2192318.4700000002</v>
      </c>
      <c r="H19" s="1039">
        <v>2471531.23</v>
      </c>
    </row>
    <row r="20" spans="1:8" ht="24" x14ac:dyDescent="0.25">
      <c r="A20" s="1035" t="s">
        <v>28195</v>
      </c>
      <c r="B20" s="1030" t="s">
        <v>28483</v>
      </c>
      <c r="C20" s="1025" t="s">
        <v>27967</v>
      </c>
      <c r="D20" s="1025" t="s">
        <v>28482</v>
      </c>
      <c r="E20" s="1020">
        <v>2001</v>
      </c>
      <c r="F20" s="1016" t="s">
        <v>28281</v>
      </c>
      <c r="G20" s="1039">
        <v>766.28</v>
      </c>
      <c r="H20" s="1039">
        <v>766.28</v>
      </c>
    </row>
    <row r="21" spans="1:8" ht="24" x14ac:dyDescent="0.25">
      <c r="A21" s="1035" t="s">
        <v>28195</v>
      </c>
      <c r="B21" s="1030" t="s">
        <v>28478</v>
      </c>
      <c r="C21" s="1025" t="s">
        <v>27967</v>
      </c>
      <c r="D21" s="1025" t="s">
        <v>28481</v>
      </c>
      <c r="E21" s="1020">
        <v>2007</v>
      </c>
      <c r="F21" s="1016" t="s">
        <v>28281</v>
      </c>
      <c r="G21" s="1039">
        <v>4288.96</v>
      </c>
      <c r="H21" s="1039">
        <v>4288.96</v>
      </c>
    </row>
    <row r="22" spans="1:8" x14ac:dyDescent="0.25">
      <c r="A22" s="1035" t="s">
        <v>28195</v>
      </c>
      <c r="B22" s="1030" t="s">
        <v>28480</v>
      </c>
      <c r="C22" s="1025" t="s">
        <v>27967</v>
      </c>
      <c r="D22" s="1025" t="s">
        <v>28479</v>
      </c>
      <c r="E22" s="1020">
        <v>2008</v>
      </c>
      <c r="F22" s="1016" t="s">
        <v>28067</v>
      </c>
      <c r="G22" s="1039">
        <v>224382.18</v>
      </c>
      <c r="H22" s="1039">
        <v>224382.18</v>
      </c>
    </row>
    <row r="23" spans="1:8" ht="24" x14ac:dyDescent="0.25">
      <c r="A23" s="1035" t="s">
        <v>28195</v>
      </c>
      <c r="B23" s="1030" t="s">
        <v>28478</v>
      </c>
      <c r="C23" s="1025" t="s">
        <v>27967</v>
      </c>
      <c r="D23" s="1025" t="s">
        <v>28477</v>
      </c>
      <c r="E23" s="1020">
        <v>2008</v>
      </c>
      <c r="F23" s="1016" t="s">
        <v>28067</v>
      </c>
      <c r="G23" s="1039">
        <v>1142.8900000000001</v>
      </c>
      <c r="H23" s="1039">
        <v>1142.8900000000001</v>
      </c>
    </row>
    <row r="24" spans="1:8" ht="24" x14ac:dyDescent="0.25">
      <c r="A24" s="1035" t="s">
        <v>28195</v>
      </c>
      <c r="B24" s="1030" t="s">
        <v>28476</v>
      </c>
      <c r="C24" s="1025" t="s">
        <v>27967</v>
      </c>
      <c r="D24" s="1025" t="s">
        <v>28475</v>
      </c>
      <c r="E24" s="1020">
        <v>2008</v>
      </c>
      <c r="F24" s="1016" t="s">
        <v>28067</v>
      </c>
      <c r="G24" s="1039">
        <v>860457.67</v>
      </c>
      <c r="H24" s="1039">
        <v>1142074.21</v>
      </c>
    </row>
    <row r="25" spans="1:8" ht="24" x14ac:dyDescent="0.25">
      <c r="A25" s="1035" t="s">
        <v>28472</v>
      </c>
      <c r="B25" s="1030" t="s">
        <v>28474</v>
      </c>
      <c r="C25" s="1025" t="s">
        <v>27967</v>
      </c>
      <c r="D25" s="1025" t="s">
        <v>28473</v>
      </c>
      <c r="E25" s="1020">
        <v>2018</v>
      </c>
      <c r="F25" s="1016" t="s">
        <v>28067</v>
      </c>
      <c r="G25" s="1039">
        <v>0</v>
      </c>
      <c r="H25" s="1039">
        <v>675009.73</v>
      </c>
    </row>
    <row r="26" spans="1:8" ht="24" x14ac:dyDescent="0.25">
      <c r="A26" s="1035" t="s">
        <v>28472</v>
      </c>
      <c r="B26" s="1030" t="s">
        <v>28471</v>
      </c>
      <c r="C26" s="1025" t="s">
        <v>27967</v>
      </c>
      <c r="D26" s="1025" t="s">
        <v>28470</v>
      </c>
      <c r="E26" s="1020">
        <v>2013</v>
      </c>
      <c r="F26" s="1016" t="s">
        <v>28067</v>
      </c>
      <c r="G26" s="1039">
        <v>31521.71</v>
      </c>
      <c r="H26" s="1039">
        <v>86918.59</v>
      </c>
    </row>
    <row r="27" spans="1:8" x14ac:dyDescent="0.25">
      <c r="A27" s="986" t="s">
        <v>28452</v>
      </c>
      <c r="B27" s="986" t="s">
        <v>28468</v>
      </c>
      <c r="C27" s="994" t="s">
        <v>28467</v>
      </c>
      <c r="D27" s="994" t="s">
        <v>28469</v>
      </c>
      <c r="E27" s="1038">
        <v>37386</v>
      </c>
      <c r="F27" s="1016" t="s">
        <v>28067</v>
      </c>
      <c r="G27" s="1037">
        <v>1350708051.6100001</v>
      </c>
      <c r="H27" s="1036">
        <v>2871630133.3400002</v>
      </c>
    </row>
    <row r="28" spans="1:8" x14ac:dyDescent="0.25">
      <c r="A28" s="986" t="s">
        <v>28452</v>
      </c>
      <c r="B28" s="986" t="s">
        <v>28468</v>
      </c>
      <c r="C28" s="994" t="s">
        <v>28467</v>
      </c>
      <c r="D28" s="994" t="s">
        <v>28466</v>
      </c>
      <c r="E28" s="1038">
        <v>37867</v>
      </c>
      <c r="F28" s="1016" t="s">
        <v>28368</v>
      </c>
      <c r="G28" s="1037">
        <v>4564944258.1199999</v>
      </c>
      <c r="H28" s="1036">
        <v>9573710660.7800007</v>
      </c>
    </row>
    <row r="29" spans="1:8" ht="36" x14ac:dyDescent="0.25">
      <c r="A29" s="1035" t="s">
        <v>28459</v>
      </c>
      <c r="B29" s="1030" t="s">
        <v>28465</v>
      </c>
      <c r="C29" s="1034" t="s">
        <v>27967</v>
      </c>
      <c r="D29" s="1034" t="s">
        <v>28464</v>
      </c>
      <c r="E29" s="1020">
        <v>2012</v>
      </c>
      <c r="F29" s="1016" t="s">
        <v>28067</v>
      </c>
      <c r="G29" s="1033">
        <v>39388.83</v>
      </c>
      <c r="H29" s="1033">
        <v>52484.76</v>
      </c>
    </row>
    <row r="30" spans="1:8" ht="36" x14ac:dyDescent="0.25">
      <c r="A30" s="1035" t="s">
        <v>28463</v>
      </c>
      <c r="B30" s="1030" t="s">
        <v>28462</v>
      </c>
      <c r="C30" s="1034" t="s">
        <v>28461</v>
      </c>
      <c r="D30" s="1034" t="s">
        <v>28460</v>
      </c>
      <c r="E30" s="1020"/>
      <c r="F30" s="1016" t="s">
        <v>28067</v>
      </c>
      <c r="G30" s="1033">
        <v>5.52</v>
      </c>
      <c r="H30" s="1033">
        <v>1.77</v>
      </c>
    </row>
    <row r="31" spans="1:8" ht="36" x14ac:dyDescent="0.25">
      <c r="A31" s="1035" t="s">
        <v>28459</v>
      </c>
      <c r="B31" s="1030" t="s">
        <v>28458</v>
      </c>
      <c r="C31" s="1034" t="s">
        <v>27967</v>
      </c>
      <c r="D31" s="1034" t="s">
        <v>28457</v>
      </c>
      <c r="E31" s="1020">
        <v>2013</v>
      </c>
      <c r="F31" s="1016" t="s">
        <v>28067</v>
      </c>
      <c r="G31" s="1033">
        <v>81500.259999999995</v>
      </c>
      <c r="H31" s="1033">
        <v>76811.759999999995</v>
      </c>
    </row>
    <row r="32" spans="1:8" x14ac:dyDescent="0.25">
      <c r="A32" s="1032" t="s">
        <v>28192</v>
      </c>
      <c r="B32" s="1030" t="s">
        <v>27931</v>
      </c>
      <c r="C32" s="1031" t="s">
        <v>27967</v>
      </c>
      <c r="D32" s="1030" t="s">
        <v>28456</v>
      </c>
      <c r="E32" s="1029" t="s">
        <v>385</v>
      </c>
      <c r="F32" s="1026" t="s">
        <v>28067</v>
      </c>
      <c r="G32" s="1028">
        <v>0</v>
      </c>
      <c r="H32" s="1027">
        <v>0</v>
      </c>
    </row>
    <row r="33" spans="1:8" x14ac:dyDescent="0.25">
      <c r="A33" s="986" t="s">
        <v>28452</v>
      </c>
      <c r="B33" s="985" t="s">
        <v>28451</v>
      </c>
      <c r="C33" s="1025" t="s">
        <v>27967</v>
      </c>
      <c r="D33" s="992" t="s">
        <v>28455</v>
      </c>
      <c r="E33" s="1021">
        <v>43732</v>
      </c>
      <c r="F33" s="1026" t="s">
        <v>28067</v>
      </c>
      <c r="G33" s="989">
        <v>48054.1</v>
      </c>
      <c r="H33" s="1024">
        <v>48797.5</v>
      </c>
    </row>
    <row r="34" spans="1:8" x14ac:dyDescent="0.25">
      <c r="A34" s="986" t="s">
        <v>28452</v>
      </c>
      <c r="B34" s="985" t="s">
        <v>28451</v>
      </c>
      <c r="C34" s="1025" t="s">
        <v>27967</v>
      </c>
      <c r="D34" s="992" t="s">
        <v>28454</v>
      </c>
      <c r="E34" s="1021">
        <v>43732</v>
      </c>
      <c r="F34" s="1016" t="s">
        <v>28368</v>
      </c>
      <c r="G34" s="989">
        <v>172945.31715999998</v>
      </c>
      <c r="H34" s="1024">
        <v>1122163.6000000001</v>
      </c>
    </row>
    <row r="35" spans="1:8" x14ac:dyDescent="0.25">
      <c r="A35" s="986" t="s">
        <v>28452</v>
      </c>
      <c r="B35" s="985" t="s">
        <v>28451</v>
      </c>
      <c r="C35" s="1025" t="s">
        <v>27967</v>
      </c>
      <c r="D35" s="992" t="s">
        <v>28453</v>
      </c>
      <c r="E35" s="1021">
        <v>43732</v>
      </c>
      <c r="F35" s="1026" t="s">
        <v>28067</v>
      </c>
      <c r="G35" s="989">
        <v>104651.27</v>
      </c>
      <c r="H35" s="1024">
        <v>883482.95</v>
      </c>
    </row>
    <row r="36" spans="1:8" x14ac:dyDescent="0.25">
      <c r="A36" s="986" t="s">
        <v>28452</v>
      </c>
      <c r="B36" s="985" t="s">
        <v>28451</v>
      </c>
      <c r="C36" s="1025" t="s">
        <v>27967</v>
      </c>
      <c r="D36" s="992" t="s">
        <v>28450</v>
      </c>
      <c r="E36" s="1021">
        <v>43732</v>
      </c>
      <c r="F36" s="1016" t="s">
        <v>28368</v>
      </c>
      <c r="G36" s="989">
        <v>1230818.1939900001</v>
      </c>
      <c r="H36" s="1024">
        <v>1497566.64</v>
      </c>
    </row>
    <row r="37" spans="1:8" x14ac:dyDescent="0.25">
      <c r="A37" s="999" t="s">
        <v>28084</v>
      </c>
      <c r="B37" s="1023" t="s">
        <v>28434</v>
      </c>
      <c r="C37" s="1022" t="s">
        <v>28075</v>
      </c>
      <c r="D37" s="988" t="s">
        <v>28449</v>
      </c>
      <c r="E37" s="1021">
        <v>37746</v>
      </c>
      <c r="F37" s="1020" t="s">
        <v>28281</v>
      </c>
      <c r="G37" s="1019">
        <v>286314.88423999998</v>
      </c>
      <c r="H37" s="1019">
        <v>948735.76697999984</v>
      </c>
    </row>
    <row r="38" spans="1:8" x14ac:dyDescent="0.25">
      <c r="A38" s="999" t="s">
        <v>28084</v>
      </c>
      <c r="B38" s="1023" t="s">
        <v>28434</v>
      </c>
      <c r="C38" s="1022" t="s">
        <v>28075</v>
      </c>
      <c r="D38" s="988" t="s">
        <v>28448</v>
      </c>
      <c r="E38" s="1021">
        <v>37746</v>
      </c>
      <c r="F38" s="1020" t="s">
        <v>28281</v>
      </c>
      <c r="G38" s="1019">
        <v>8224497.2802300006</v>
      </c>
      <c r="H38" s="1019">
        <v>3470912.0921999998</v>
      </c>
    </row>
    <row r="39" spans="1:8" x14ac:dyDescent="0.25">
      <c r="A39" s="999" t="s">
        <v>28084</v>
      </c>
      <c r="B39" s="1023" t="s">
        <v>28434</v>
      </c>
      <c r="C39" s="1022" t="s">
        <v>28075</v>
      </c>
      <c r="D39" s="988" t="s">
        <v>28447</v>
      </c>
      <c r="E39" s="1021">
        <v>37818</v>
      </c>
      <c r="F39" s="981" t="s">
        <v>28067</v>
      </c>
      <c r="G39" s="1019">
        <v>430773.83</v>
      </c>
      <c r="H39" s="1019">
        <v>151076.5</v>
      </c>
    </row>
    <row r="40" spans="1:8" x14ac:dyDescent="0.25">
      <c r="A40" s="999" t="s">
        <v>28084</v>
      </c>
      <c r="B40" s="1023" t="s">
        <v>28434</v>
      </c>
      <c r="C40" s="1022" t="s">
        <v>28075</v>
      </c>
      <c r="D40" s="988" t="s">
        <v>28446</v>
      </c>
      <c r="E40" s="1021">
        <v>37746</v>
      </c>
      <c r="F40" s="981" t="s">
        <v>28067</v>
      </c>
      <c r="G40" s="1019">
        <v>1579020.37</v>
      </c>
      <c r="H40" s="1019">
        <v>7865.28</v>
      </c>
    </row>
    <row r="41" spans="1:8" x14ac:dyDescent="0.25">
      <c r="A41" s="999" t="s">
        <v>28084</v>
      </c>
      <c r="B41" s="1023" t="s">
        <v>28434</v>
      </c>
      <c r="C41" s="1022" t="s">
        <v>27967</v>
      </c>
      <c r="D41" s="988" t="s">
        <v>28445</v>
      </c>
      <c r="E41" s="991" t="s">
        <v>28444</v>
      </c>
      <c r="F41" s="1020" t="s">
        <v>28443</v>
      </c>
      <c r="G41" s="1019">
        <v>3604.4208199999994</v>
      </c>
      <c r="H41" s="1019">
        <v>399189.50790000003</v>
      </c>
    </row>
    <row r="42" spans="1:8" x14ac:dyDescent="0.25">
      <c r="A42" s="999" t="s">
        <v>28084</v>
      </c>
      <c r="B42" s="1023" t="s">
        <v>28434</v>
      </c>
      <c r="C42" s="1022" t="s">
        <v>27967</v>
      </c>
      <c r="D42" s="988" t="s">
        <v>28442</v>
      </c>
      <c r="E42" s="1021" t="s">
        <v>28441</v>
      </c>
      <c r="F42" s="981" t="s">
        <v>28067</v>
      </c>
      <c r="G42" s="1019">
        <v>2204379.02</v>
      </c>
      <c r="H42" s="1019">
        <v>0</v>
      </c>
    </row>
    <row r="43" spans="1:8" x14ac:dyDescent="0.25">
      <c r="A43" s="999" t="s">
        <v>28084</v>
      </c>
      <c r="B43" s="1023" t="s">
        <v>28434</v>
      </c>
      <c r="C43" s="1022" t="s">
        <v>27967</v>
      </c>
      <c r="D43" s="988" t="s">
        <v>28440</v>
      </c>
      <c r="E43" s="991">
        <v>38742</v>
      </c>
      <c r="F43" s="981" t="s">
        <v>28067</v>
      </c>
      <c r="G43" s="1019">
        <v>94308.34</v>
      </c>
      <c r="H43" s="1019">
        <v>88058.7</v>
      </c>
    </row>
    <row r="44" spans="1:8" x14ac:dyDescent="0.25">
      <c r="A44" s="999" t="s">
        <v>28084</v>
      </c>
      <c r="B44" s="1023" t="s">
        <v>28434</v>
      </c>
      <c r="C44" s="1022" t="s">
        <v>27967</v>
      </c>
      <c r="D44" s="988" t="s">
        <v>28439</v>
      </c>
      <c r="E44" s="991" t="s">
        <v>28438</v>
      </c>
      <c r="F44" s="981" t="s">
        <v>28067</v>
      </c>
      <c r="G44" s="1019">
        <v>45991817.049999997</v>
      </c>
      <c r="H44" s="1019">
        <v>9346732.2100000009</v>
      </c>
    </row>
    <row r="45" spans="1:8" x14ac:dyDescent="0.25">
      <c r="A45" s="999" t="s">
        <v>28084</v>
      </c>
      <c r="B45" s="1023" t="s">
        <v>28434</v>
      </c>
      <c r="C45" s="1022" t="s">
        <v>27967</v>
      </c>
      <c r="D45" s="988" t="s">
        <v>28437</v>
      </c>
      <c r="E45" s="991">
        <v>43130</v>
      </c>
      <c r="F45" s="981" t="s">
        <v>28436</v>
      </c>
      <c r="G45" s="1019">
        <v>0</v>
      </c>
      <c r="H45" s="1019">
        <v>0</v>
      </c>
    </row>
    <row r="46" spans="1:8" x14ac:dyDescent="0.25">
      <c r="A46" s="999" t="s">
        <v>28195</v>
      </c>
      <c r="B46" s="1023" t="s">
        <v>28434</v>
      </c>
      <c r="C46" s="1022" t="s">
        <v>27967</v>
      </c>
      <c r="D46" s="988" t="s">
        <v>28435</v>
      </c>
      <c r="E46" s="1021">
        <v>41108</v>
      </c>
      <c r="F46" s="981" t="s">
        <v>28067</v>
      </c>
      <c r="G46" s="980">
        <v>321997.11</v>
      </c>
      <c r="H46" s="980">
        <v>321997.11</v>
      </c>
    </row>
    <row r="47" spans="1:8" x14ac:dyDescent="0.25">
      <c r="A47" s="999" t="s">
        <v>28195</v>
      </c>
      <c r="B47" s="1023" t="s">
        <v>28434</v>
      </c>
      <c r="C47" s="1022" t="s">
        <v>27967</v>
      </c>
      <c r="D47" s="988" t="s">
        <v>28433</v>
      </c>
      <c r="E47" s="1021">
        <v>41261</v>
      </c>
      <c r="F47" s="1020" t="s">
        <v>28281</v>
      </c>
      <c r="G47" s="980">
        <v>1704610.7054900001</v>
      </c>
      <c r="H47" s="1019">
        <v>1819418.3730599999</v>
      </c>
    </row>
    <row r="48" spans="1:8" x14ac:dyDescent="0.25">
      <c r="A48" s="999" t="s">
        <v>28084</v>
      </c>
      <c r="B48" s="1014" t="s">
        <v>28308</v>
      </c>
      <c r="C48" s="984" t="s">
        <v>28075</v>
      </c>
      <c r="D48" s="1013" t="s">
        <v>28432</v>
      </c>
      <c r="E48" s="1012">
        <v>34156</v>
      </c>
      <c r="F48" s="990" t="s">
        <v>28067</v>
      </c>
      <c r="G48" s="1018">
        <v>1010038.16</v>
      </c>
      <c r="H48" s="1017">
        <v>365325.64</v>
      </c>
    </row>
    <row r="49" spans="1:8" x14ac:dyDescent="0.25">
      <c r="A49" s="999" t="s">
        <v>28084</v>
      </c>
      <c r="B49" s="1014" t="s">
        <v>28308</v>
      </c>
      <c r="C49" s="984" t="s">
        <v>28075</v>
      </c>
      <c r="D49" s="1013" t="s">
        <v>28431</v>
      </c>
      <c r="E49" s="1012">
        <v>36903</v>
      </c>
      <c r="F49" s="990" t="s">
        <v>28067</v>
      </c>
      <c r="G49" s="1018">
        <v>112637.21</v>
      </c>
      <c r="H49" s="1017">
        <v>107700.88</v>
      </c>
    </row>
    <row r="50" spans="1:8" x14ac:dyDescent="0.25">
      <c r="A50" s="999" t="s">
        <v>28084</v>
      </c>
      <c r="B50" s="1014" t="s">
        <v>28308</v>
      </c>
      <c r="C50" s="984" t="s">
        <v>28261</v>
      </c>
      <c r="D50" s="1013" t="s">
        <v>28430</v>
      </c>
      <c r="E50" s="1012">
        <v>34151</v>
      </c>
      <c r="F50" s="990" t="s">
        <v>28067</v>
      </c>
      <c r="G50" s="1018">
        <v>0</v>
      </c>
      <c r="H50" s="1017">
        <v>1418307.86</v>
      </c>
    </row>
    <row r="51" spans="1:8" x14ac:dyDescent="0.25">
      <c r="A51" s="999" t="s">
        <v>28084</v>
      </c>
      <c r="B51" s="1014" t="s">
        <v>28308</v>
      </c>
      <c r="C51" s="984" t="s">
        <v>28261</v>
      </c>
      <c r="D51" s="1013" t="s">
        <v>28429</v>
      </c>
      <c r="E51" s="1012">
        <v>33707</v>
      </c>
      <c r="F51" s="990" t="s">
        <v>28067</v>
      </c>
      <c r="G51" s="1018">
        <v>0</v>
      </c>
      <c r="H51" s="1017">
        <v>295717.09000000003</v>
      </c>
    </row>
    <row r="52" spans="1:8" x14ac:dyDescent="0.25">
      <c r="A52" s="999" t="s">
        <v>28084</v>
      </c>
      <c r="B52" s="1014" t="s">
        <v>28308</v>
      </c>
      <c r="C52" s="984" t="s">
        <v>27967</v>
      </c>
      <c r="D52" s="1013" t="s">
        <v>28428</v>
      </c>
      <c r="E52" s="1012">
        <v>41282</v>
      </c>
      <c r="F52" s="990" t="s">
        <v>28067</v>
      </c>
      <c r="G52" s="1018">
        <v>69579825.680000007</v>
      </c>
      <c r="H52" s="1017">
        <v>83451813.849999949</v>
      </c>
    </row>
    <row r="53" spans="1:8" x14ac:dyDescent="0.25">
      <c r="A53" s="999" t="s">
        <v>28084</v>
      </c>
      <c r="B53" s="1014" t="s">
        <v>28308</v>
      </c>
      <c r="C53" s="984" t="s">
        <v>27967</v>
      </c>
      <c r="D53" s="1013" t="s">
        <v>28427</v>
      </c>
      <c r="E53" s="1012">
        <v>34184</v>
      </c>
      <c r="F53" s="990" t="s">
        <v>28067</v>
      </c>
      <c r="G53" s="1017">
        <v>4518058.7300000004</v>
      </c>
      <c r="H53" s="1017">
        <v>1159434.51</v>
      </c>
    </row>
    <row r="54" spans="1:8" x14ac:dyDescent="0.25">
      <c r="A54" s="999" t="s">
        <v>28084</v>
      </c>
      <c r="B54" s="1014" t="s">
        <v>28308</v>
      </c>
      <c r="C54" s="984" t="s">
        <v>27967</v>
      </c>
      <c r="D54" s="1013" t="s">
        <v>28426</v>
      </c>
      <c r="E54" s="1012">
        <v>40792</v>
      </c>
      <c r="F54" s="990" t="s">
        <v>28368</v>
      </c>
      <c r="G54" s="994">
        <v>83</v>
      </c>
      <c r="H54" s="994">
        <v>83</v>
      </c>
    </row>
    <row r="55" spans="1:8" x14ac:dyDescent="0.25">
      <c r="A55" s="1767" t="s">
        <v>28113</v>
      </c>
      <c r="B55" s="1767" t="s">
        <v>2845</v>
      </c>
      <c r="C55" s="1767" t="s">
        <v>28112</v>
      </c>
      <c r="D55" s="1767"/>
      <c r="E55" s="1767"/>
      <c r="F55" s="1767"/>
      <c r="G55" s="1767"/>
      <c r="H55" s="1767"/>
    </row>
    <row r="56" spans="1:8" ht="24" x14ac:dyDescent="0.25">
      <c r="A56" s="1767"/>
      <c r="B56" s="1767"/>
      <c r="C56" s="1533" t="s">
        <v>28111</v>
      </c>
      <c r="D56" s="1533" t="s">
        <v>28110</v>
      </c>
      <c r="E56" s="1533" t="s">
        <v>28109</v>
      </c>
      <c r="F56" s="1533" t="s">
        <v>28108</v>
      </c>
      <c r="G56" s="1533" t="s">
        <v>28107</v>
      </c>
      <c r="H56" s="1533" t="s">
        <v>28106</v>
      </c>
    </row>
    <row r="57" spans="1:8" x14ac:dyDescent="0.25">
      <c r="A57" s="999" t="s">
        <v>28084</v>
      </c>
      <c r="B57" s="1014" t="s">
        <v>28308</v>
      </c>
      <c r="C57" s="984" t="s">
        <v>27967</v>
      </c>
      <c r="D57" s="1013" t="s">
        <v>28425</v>
      </c>
      <c r="E57" s="1012">
        <v>38772</v>
      </c>
      <c r="F57" s="990" t="s">
        <v>28067</v>
      </c>
      <c r="G57" s="994">
        <v>138790.06</v>
      </c>
      <c r="H57" s="994">
        <v>138032.06</v>
      </c>
    </row>
    <row r="58" spans="1:8" x14ac:dyDescent="0.25">
      <c r="A58" s="999" t="s">
        <v>28084</v>
      </c>
      <c r="B58" s="1014" t="s">
        <v>28308</v>
      </c>
      <c r="C58" s="984" t="s">
        <v>27967</v>
      </c>
      <c r="D58" s="1013" t="s">
        <v>28424</v>
      </c>
      <c r="E58" s="1012">
        <v>39443</v>
      </c>
      <c r="F58" s="990" t="s">
        <v>28067</v>
      </c>
      <c r="G58" s="994">
        <v>23508787.859999999</v>
      </c>
      <c r="H58" s="994">
        <v>158532884.41</v>
      </c>
    </row>
    <row r="59" spans="1:8" x14ac:dyDescent="0.25">
      <c r="A59" s="999" t="s">
        <v>28084</v>
      </c>
      <c r="B59" s="1014" t="s">
        <v>28308</v>
      </c>
      <c r="C59" s="984" t="s">
        <v>27967</v>
      </c>
      <c r="D59" s="1013" t="s">
        <v>28423</v>
      </c>
      <c r="E59" s="1012">
        <v>41436</v>
      </c>
      <c r="F59" s="990" t="s">
        <v>28067</v>
      </c>
      <c r="G59" s="994">
        <v>705539.54</v>
      </c>
      <c r="H59" s="994">
        <v>512179.72</v>
      </c>
    </row>
    <row r="60" spans="1:8" x14ac:dyDescent="0.25">
      <c r="A60" s="999" t="s">
        <v>28084</v>
      </c>
      <c r="B60" s="1014" t="s">
        <v>28308</v>
      </c>
      <c r="C60" s="984" t="s">
        <v>27967</v>
      </c>
      <c r="D60" s="1013" t="s">
        <v>28422</v>
      </c>
      <c r="E60" s="1012">
        <v>32483</v>
      </c>
      <c r="F60" s="990" t="s">
        <v>28067</v>
      </c>
      <c r="G60" s="994">
        <v>1800081.29</v>
      </c>
      <c r="H60" s="994">
        <v>1563630.88</v>
      </c>
    </row>
    <row r="61" spans="1:8" x14ac:dyDescent="0.25">
      <c r="A61" s="999" t="s">
        <v>28084</v>
      </c>
      <c r="B61" s="1014" t="s">
        <v>28308</v>
      </c>
      <c r="C61" s="984" t="s">
        <v>27967</v>
      </c>
      <c r="D61" s="1013" t="s">
        <v>28421</v>
      </c>
      <c r="E61" s="1012">
        <v>32895</v>
      </c>
      <c r="F61" s="990" t="s">
        <v>28067</v>
      </c>
      <c r="G61" s="994">
        <v>12235</v>
      </c>
      <c r="H61" s="994">
        <v>3950.64</v>
      </c>
    </row>
    <row r="62" spans="1:8" x14ac:dyDescent="0.25">
      <c r="A62" s="999" t="s">
        <v>28084</v>
      </c>
      <c r="B62" s="1014" t="s">
        <v>28308</v>
      </c>
      <c r="C62" s="984" t="s">
        <v>27967</v>
      </c>
      <c r="D62" s="1013" t="s">
        <v>28420</v>
      </c>
      <c r="E62" s="1012">
        <v>34708</v>
      </c>
      <c r="F62" s="990" t="s">
        <v>28067</v>
      </c>
      <c r="G62" s="994">
        <v>1842919.64</v>
      </c>
      <c r="H62" s="994">
        <v>1593836.05</v>
      </c>
    </row>
    <row r="63" spans="1:8" x14ac:dyDescent="0.25">
      <c r="A63" s="999" t="s">
        <v>28084</v>
      </c>
      <c r="B63" s="1014" t="s">
        <v>28308</v>
      </c>
      <c r="C63" s="984" t="s">
        <v>27967</v>
      </c>
      <c r="D63" s="1013" t="s">
        <v>28419</v>
      </c>
      <c r="E63" s="1012">
        <v>39707</v>
      </c>
      <c r="F63" s="990" t="s">
        <v>28067</v>
      </c>
      <c r="G63" s="994">
        <v>17549438.629999999</v>
      </c>
      <c r="H63" s="994">
        <v>17703528.539999999</v>
      </c>
    </row>
    <row r="64" spans="1:8" x14ac:dyDescent="0.25">
      <c r="A64" s="999" t="s">
        <v>28084</v>
      </c>
      <c r="B64" s="1014" t="s">
        <v>28308</v>
      </c>
      <c r="C64" s="984" t="s">
        <v>28205</v>
      </c>
      <c r="D64" s="1013" t="s">
        <v>28418</v>
      </c>
      <c r="E64" s="1012">
        <v>37811</v>
      </c>
      <c r="F64" s="990" t="s">
        <v>28067</v>
      </c>
      <c r="G64" s="994">
        <v>939134.69</v>
      </c>
      <c r="H64" s="994">
        <v>874616.3</v>
      </c>
    </row>
    <row r="65" spans="1:8" x14ac:dyDescent="0.25">
      <c r="A65" s="999" t="s">
        <v>28084</v>
      </c>
      <c r="B65" s="1014" t="s">
        <v>28308</v>
      </c>
      <c r="C65" s="984" t="s">
        <v>28417</v>
      </c>
      <c r="D65" s="1013" t="s">
        <v>28416</v>
      </c>
      <c r="E65" s="1012">
        <v>40288</v>
      </c>
      <c r="F65" s="990" t="s">
        <v>28067</v>
      </c>
      <c r="G65" s="994">
        <v>16670.77</v>
      </c>
      <c r="H65" s="994">
        <v>9958537.9900000002</v>
      </c>
    </row>
    <row r="66" spans="1:8" x14ac:dyDescent="0.25">
      <c r="A66" s="999" t="s">
        <v>28084</v>
      </c>
      <c r="B66" s="1014" t="s">
        <v>28308</v>
      </c>
      <c r="C66" s="984" t="s">
        <v>28280</v>
      </c>
      <c r="D66" s="1013" t="s">
        <v>28415</v>
      </c>
      <c r="E66" s="1012">
        <v>34151</v>
      </c>
      <c r="F66" s="990" t="s">
        <v>28067</v>
      </c>
      <c r="G66" s="994">
        <v>386339.64</v>
      </c>
      <c r="H66" s="994">
        <v>124208.36</v>
      </c>
    </row>
    <row r="67" spans="1:8" x14ac:dyDescent="0.25">
      <c r="A67" s="999" t="s">
        <v>28084</v>
      </c>
      <c r="B67" s="1014" t="s">
        <v>28308</v>
      </c>
      <c r="C67" s="984" t="s">
        <v>28280</v>
      </c>
      <c r="D67" s="1013" t="s">
        <v>28414</v>
      </c>
      <c r="E67" s="1012">
        <v>36852</v>
      </c>
      <c r="F67" s="990" t="s">
        <v>28067</v>
      </c>
      <c r="G67" s="994">
        <v>118854.45</v>
      </c>
      <c r="H67" s="994">
        <v>159453.45000000001</v>
      </c>
    </row>
    <row r="68" spans="1:8" x14ac:dyDescent="0.25">
      <c r="A68" s="999" t="s">
        <v>28084</v>
      </c>
      <c r="B68" s="1014" t="s">
        <v>28308</v>
      </c>
      <c r="C68" s="984" t="s">
        <v>28207</v>
      </c>
      <c r="D68" s="1013" t="s">
        <v>28413</v>
      </c>
      <c r="E68" s="1012">
        <v>34151</v>
      </c>
      <c r="F68" s="990" t="s">
        <v>28067</v>
      </c>
      <c r="G68" s="994">
        <v>859622.6</v>
      </c>
      <c r="H68" s="994">
        <v>234237.9</v>
      </c>
    </row>
    <row r="69" spans="1:8" x14ac:dyDescent="0.25">
      <c r="A69" s="999" t="s">
        <v>28084</v>
      </c>
      <c r="B69" s="1014" t="s">
        <v>28308</v>
      </c>
      <c r="C69" s="984" t="s">
        <v>28207</v>
      </c>
      <c r="D69" s="1013" t="s">
        <v>28412</v>
      </c>
      <c r="E69" s="1012">
        <v>34247</v>
      </c>
      <c r="F69" s="990" t="s">
        <v>28067</v>
      </c>
      <c r="G69" s="994">
        <v>391283.01</v>
      </c>
      <c r="H69" s="994">
        <v>820308.49</v>
      </c>
    </row>
    <row r="70" spans="1:8" x14ac:dyDescent="0.25">
      <c r="A70" s="999" t="s">
        <v>28084</v>
      </c>
      <c r="B70" s="1014" t="s">
        <v>28308</v>
      </c>
      <c r="C70" s="984" t="s">
        <v>28207</v>
      </c>
      <c r="D70" s="1013" t="s">
        <v>28411</v>
      </c>
      <c r="E70" s="1012">
        <v>35271</v>
      </c>
      <c r="F70" s="990" t="s">
        <v>28368</v>
      </c>
      <c r="G70" s="994">
        <v>114024.65</v>
      </c>
      <c r="H70" s="994">
        <v>108965.32</v>
      </c>
    </row>
    <row r="71" spans="1:8" x14ac:dyDescent="0.25">
      <c r="A71" s="999" t="s">
        <v>28084</v>
      </c>
      <c r="B71" s="1014" t="s">
        <v>28308</v>
      </c>
      <c r="C71" s="984" t="s">
        <v>28360</v>
      </c>
      <c r="D71" s="1013" t="s">
        <v>28410</v>
      </c>
      <c r="E71" s="1012">
        <v>42825</v>
      </c>
      <c r="F71" s="990" t="s">
        <v>28067</v>
      </c>
      <c r="G71" s="994">
        <v>137707.42000000001</v>
      </c>
      <c r="H71" s="994">
        <v>484264.07</v>
      </c>
    </row>
    <row r="72" spans="1:8" x14ac:dyDescent="0.25">
      <c r="A72" s="999" t="s">
        <v>28084</v>
      </c>
      <c r="B72" s="1014" t="s">
        <v>28308</v>
      </c>
      <c r="C72" s="984" t="s">
        <v>28409</v>
      </c>
      <c r="D72" s="1013" t="s">
        <v>28408</v>
      </c>
      <c r="E72" s="1012">
        <v>37888</v>
      </c>
      <c r="F72" s="990" t="s">
        <v>28067</v>
      </c>
      <c r="G72" s="994">
        <v>0.1</v>
      </c>
      <c r="H72" s="994">
        <v>0.1</v>
      </c>
    </row>
    <row r="73" spans="1:8" x14ac:dyDescent="0.25">
      <c r="A73" s="999" t="s">
        <v>28084</v>
      </c>
      <c r="B73" s="1014" t="s">
        <v>28308</v>
      </c>
      <c r="C73" s="984" t="s">
        <v>28097</v>
      </c>
      <c r="D73" s="1013" t="s">
        <v>28407</v>
      </c>
      <c r="E73" s="1012">
        <v>41866</v>
      </c>
      <c r="F73" s="990" t="s">
        <v>28067</v>
      </c>
      <c r="G73" s="994">
        <v>0</v>
      </c>
      <c r="H73" s="994">
        <v>188353.38</v>
      </c>
    </row>
    <row r="74" spans="1:8" x14ac:dyDescent="0.25">
      <c r="A74" s="999" t="s">
        <v>28084</v>
      </c>
      <c r="B74" s="1014" t="s">
        <v>28308</v>
      </c>
      <c r="C74" s="984" t="s">
        <v>28406</v>
      </c>
      <c r="D74" s="1013" t="s">
        <v>28405</v>
      </c>
      <c r="E74" s="1012">
        <v>42990</v>
      </c>
      <c r="F74" s="990" t="s">
        <v>28067</v>
      </c>
      <c r="G74" s="994">
        <v>124186.81</v>
      </c>
      <c r="H74" s="994">
        <v>363783.67</v>
      </c>
    </row>
    <row r="75" spans="1:8" x14ac:dyDescent="0.25">
      <c r="A75" s="999" t="s">
        <v>28084</v>
      </c>
      <c r="B75" s="1014" t="s">
        <v>28308</v>
      </c>
      <c r="C75" s="984" t="s">
        <v>28238</v>
      </c>
      <c r="D75" s="1013" t="s">
        <v>28404</v>
      </c>
      <c r="E75" s="1012">
        <v>43192</v>
      </c>
      <c r="F75" s="990" t="s">
        <v>28067</v>
      </c>
      <c r="G75" s="994">
        <v>178324.36</v>
      </c>
      <c r="H75" s="994">
        <v>1003855.22</v>
      </c>
    </row>
    <row r="76" spans="1:8" x14ac:dyDescent="0.25">
      <c r="A76" s="999" t="s">
        <v>28084</v>
      </c>
      <c r="B76" s="1014" t="s">
        <v>28308</v>
      </c>
      <c r="C76" s="984" t="s">
        <v>28403</v>
      </c>
      <c r="D76" s="1013" t="s">
        <v>28402</v>
      </c>
      <c r="E76" s="1012">
        <v>43008</v>
      </c>
      <c r="F76" s="990" t="s">
        <v>28067</v>
      </c>
      <c r="G76" s="994">
        <v>84505.400999999998</v>
      </c>
      <c r="H76" s="994">
        <v>95987.72</v>
      </c>
    </row>
    <row r="77" spans="1:8" x14ac:dyDescent="0.25">
      <c r="A77" s="999" t="s">
        <v>28084</v>
      </c>
      <c r="B77" s="1014" t="s">
        <v>28308</v>
      </c>
      <c r="C77" s="984" t="s">
        <v>28401</v>
      </c>
      <c r="D77" s="1013" t="s">
        <v>28400</v>
      </c>
      <c r="E77" s="1012">
        <v>43182</v>
      </c>
      <c r="F77" s="990" t="s">
        <v>28067</v>
      </c>
      <c r="G77" s="994">
        <v>23369245</v>
      </c>
      <c r="H77" s="994">
        <v>21731308.289999999</v>
      </c>
    </row>
    <row r="78" spans="1:8" x14ac:dyDescent="0.25">
      <c r="A78" s="999" t="s">
        <v>28084</v>
      </c>
      <c r="B78" s="1014" t="s">
        <v>28308</v>
      </c>
      <c r="C78" s="984" t="s">
        <v>28075</v>
      </c>
      <c r="D78" s="1013" t="s">
        <v>28399</v>
      </c>
      <c r="E78" s="1016"/>
      <c r="F78" s="990" t="s">
        <v>28067</v>
      </c>
      <c r="G78" s="994">
        <v>423645.34</v>
      </c>
      <c r="H78" s="994">
        <v>0</v>
      </c>
    </row>
    <row r="79" spans="1:8" x14ac:dyDescent="0.25">
      <c r="A79" s="999" t="s">
        <v>28084</v>
      </c>
      <c r="B79" s="1014" t="s">
        <v>28308</v>
      </c>
      <c r="C79" s="984" t="s">
        <v>28207</v>
      </c>
      <c r="D79" s="1013" t="s">
        <v>28398</v>
      </c>
      <c r="E79" s="1012">
        <v>43502</v>
      </c>
      <c r="F79" s="990" t="s">
        <v>28067</v>
      </c>
      <c r="G79" s="994">
        <v>36719.199999999997</v>
      </c>
      <c r="H79" s="994">
        <v>0</v>
      </c>
    </row>
    <row r="80" spans="1:8" x14ac:dyDescent="0.25">
      <c r="A80" s="999" t="s">
        <v>28084</v>
      </c>
      <c r="B80" s="1014" t="s">
        <v>28308</v>
      </c>
      <c r="C80" s="984" t="s">
        <v>28207</v>
      </c>
      <c r="D80" s="1013" t="s">
        <v>28397</v>
      </c>
      <c r="E80" s="1012">
        <v>43546</v>
      </c>
      <c r="F80" s="990" t="s">
        <v>28067</v>
      </c>
      <c r="G80" s="994">
        <v>50000</v>
      </c>
      <c r="H80" s="994">
        <v>50000</v>
      </c>
    </row>
    <row r="81" spans="1:8" x14ac:dyDescent="0.25">
      <c r="A81" s="999" t="s">
        <v>28084</v>
      </c>
      <c r="B81" s="1014" t="s">
        <v>28308</v>
      </c>
      <c r="C81" s="984" t="s">
        <v>28207</v>
      </c>
      <c r="D81" s="1013" t="s">
        <v>28396</v>
      </c>
      <c r="E81" s="1012">
        <v>43546</v>
      </c>
      <c r="F81" s="990" t="s">
        <v>28067</v>
      </c>
      <c r="G81" s="994">
        <v>109714.98</v>
      </c>
      <c r="H81" s="994">
        <v>0</v>
      </c>
    </row>
    <row r="82" spans="1:8" x14ac:dyDescent="0.25">
      <c r="A82" s="999" t="s">
        <v>28084</v>
      </c>
      <c r="B82" s="1014" t="s">
        <v>28308</v>
      </c>
      <c r="C82" s="984" t="s">
        <v>28207</v>
      </c>
      <c r="D82" s="1013" t="s">
        <v>28395</v>
      </c>
      <c r="E82" s="1012">
        <v>43546</v>
      </c>
      <c r="F82" s="990" t="s">
        <v>28067</v>
      </c>
      <c r="G82" s="994">
        <v>30000</v>
      </c>
      <c r="H82" s="994">
        <v>30000</v>
      </c>
    </row>
    <row r="83" spans="1:8" x14ac:dyDescent="0.25">
      <c r="A83" s="999" t="s">
        <v>28084</v>
      </c>
      <c r="B83" s="1014" t="s">
        <v>28308</v>
      </c>
      <c r="C83" s="984" t="s">
        <v>28207</v>
      </c>
      <c r="D83" s="1013" t="s">
        <v>28394</v>
      </c>
      <c r="E83" s="1012">
        <v>43546</v>
      </c>
      <c r="F83" s="990" t="s">
        <v>28067</v>
      </c>
      <c r="G83" s="994">
        <v>212300</v>
      </c>
      <c r="H83" s="994">
        <v>212300</v>
      </c>
    </row>
    <row r="84" spans="1:8" x14ac:dyDescent="0.25">
      <c r="A84" s="999" t="s">
        <v>28084</v>
      </c>
      <c r="B84" s="1014" t="s">
        <v>28308</v>
      </c>
      <c r="C84" s="984" t="s">
        <v>28207</v>
      </c>
      <c r="D84" s="1013" t="s">
        <v>28393</v>
      </c>
      <c r="E84" s="1012">
        <v>43546</v>
      </c>
      <c r="F84" s="990" t="s">
        <v>28067</v>
      </c>
      <c r="G84" s="994">
        <v>40000</v>
      </c>
      <c r="H84" s="994">
        <v>40000</v>
      </c>
    </row>
    <row r="85" spans="1:8" x14ac:dyDescent="0.25">
      <c r="A85" s="999" t="s">
        <v>28084</v>
      </c>
      <c r="B85" s="1014" t="s">
        <v>28308</v>
      </c>
      <c r="C85" s="984" t="s">
        <v>28207</v>
      </c>
      <c r="D85" s="1013" t="s">
        <v>28392</v>
      </c>
      <c r="E85" s="1012">
        <v>43738</v>
      </c>
      <c r="F85" s="990" t="s">
        <v>28067</v>
      </c>
      <c r="G85" s="994">
        <v>2644605.2599999998</v>
      </c>
      <c r="H85" s="994">
        <v>2644605.2599999998</v>
      </c>
    </row>
    <row r="86" spans="1:8" x14ac:dyDescent="0.25">
      <c r="A86" s="999" t="s">
        <v>28084</v>
      </c>
      <c r="B86" s="1014" t="s">
        <v>28308</v>
      </c>
      <c r="C86" s="984" t="s">
        <v>28207</v>
      </c>
      <c r="D86" s="1013" t="s">
        <v>28391</v>
      </c>
      <c r="E86" s="1012">
        <v>43768</v>
      </c>
      <c r="F86" s="990" t="s">
        <v>28067</v>
      </c>
      <c r="G86" s="994">
        <v>173236.06</v>
      </c>
      <c r="H86" s="994">
        <v>173236.06</v>
      </c>
    </row>
    <row r="87" spans="1:8" x14ac:dyDescent="0.25">
      <c r="A87" s="999" t="s">
        <v>28084</v>
      </c>
      <c r="B87" s="1014" t="s">
        <v>28308</v>
      </c>
      <c r="C87" s="984" t="s">
        <v>28207</v>
      </c>
      <c r="D87" s="1013" t="s">
        <v>28390</v>
      </c>
      <c r="E87" s="1012">
        <v>43769</v>
      </c>
      <c r="F87" s="990" t="s">
        <v>28067</v>
      </c>
      <c r="G87" s="994">
        <v>50000</v>
      </c>
      <c r="H87" s="994">
        <v>50000</v>
      </c>
    </row>
    <row r="88" spans="1:8" x14ac:dyDescent="0.25">
      <c r="A88" s="999" t="s">
        <v>28084</v>
      </c>
      <c r="B88" s="1014" t="s">
        <v>28308</v>
      </c>
      <c r="C88" s="984" t="s">
        <v>28207</v>
      </c>
      <c r="D88" s="1013" t="s">
        <v>28389</v>
      </c>
      <c r="E88" s="1012">
        <v>43769</v>
      </c>
      <c r="F88" s="990" t="s">
        <v>28067</v>
      </c>
      <c r="G88" s="994">
        <v>30000</v>
      </c>
      <c r="H88" s="994">
        <v>30000</v>
      </c>
    </row>
    <row r="89" spans="1:8" x14ac:dyDescent="0.25">
      <c r="A89" s="999" t="s">
        <v>28084</v>
      </c>
      <c r="B89" s="1014" t="s">
        <v>28308</v>
      </c>
      <c r="C89" s="984" t="s">
        <v>28207</v>
      </c>
      <c r="D89" s="1013" t="s">
        <v>28388</v>
      </c>
      <c r="E89" s="1012">
        <v>43769</v>
      </c>
      <c r="F89" s="990" t="s">
        <v>28067</v>
      </c>
      <c r="G89" s="994">
        <v>49360</v>
      </c>
      <c r="H89" s="994">
        <v>0</v>
      </c>
    </row>
    <row r="90" spans="1:8" x14ac:dyDescent="0.25">
      <c r="A90" s="999" t="s">
        <v>28084</v>
      </c>
      <c r="B90" s="1014" t="s">
        <v>28308</v>
      </c>
      <c r="C90" s="984" t="s">
        <v>28207</v>
      </c>
      <c r="D90" s="1013" t="s">
        <v>28387</v>
      </c>
      <c r="E90" s="1012">
        <v>43769</v>
      </c>
      <c r="F90" s="990" t="s">
        <v>28067</v>
      </c>
      <c r="G90" s="994">
        <v>30000</v>
      </c>
      <c r="H90" s="994">
        <v>30000</v>
      </c>
    </row>
    <row r="91" spans="1:8" x14ac:dyDescent="0.25">
      <c r="A91" s="999" t="s">
        <v>28084</v>
      </c>
      <c r="B91" s="1014" t="s">
        <v>28308</v>
      </c>
      <c r="C91" s="984" t="s">
        <v>28207</v>
      </c>
      <c r="D91" s="1013" t="s">
        <v>28386</v>
      </c>
      <c r="E91" s="1012">
        <v>43769</v>
      </c>
      <c r="F91" s="990" t="s">
        <v>28067</v>
      </c>
      <c r="G91" s="994">
        <v>189100</v>
      </c>
      <c r="H91" s="994">
        <v>189100</v>
      </c>
    </row>
    <row r="92" spans="1:8" x14ac:dyDescent="0.25">
      <c r="A92" s="999" t="s">
        <v>28084</v>
      </c>
      <c r="B92" s="1014" t="s">
        <v>28308</v>
      </c>
      <c r="C92" s="984" t="s">
        <v>28207</v>
      </c>
      <c r="D92" s="1013" t="s">
        <v>28385</v>
      </c>
      <c r="E92" s="1012">
        <v>43775</v>
      </c>
      <c r="F92" s="990" t="s">
        <v>28067</v>
      </c>
      <c r="G92" s="994">
        <v>20000</v>
      </c>
      <c r="H92" s="994">
        <v>20000</v>
      </c>
    </row>
    <row r="93" spans="1:8" x14ac:dyDescent="0.25">
      <c r="A93" s="999" t="s">
        <v>28084</v>
      </c>
      <c r="B93" s="1014" t="s">
        <v>28308</v>
      </c>
      <c r="C93" s="984" t="s">
        <v>28207</v>
      </c>
      <c r="D93" s="1013" t="s">
        <v>28384</v>
      </c>
      <c r="E93" s="1012">
        <v>43780</v>
      </c>
      <c r="F93" s="990" t="s">
        <v>28067</v>
      </c>
      <c r="G93" s="994">
        <v>15000</v>
      </c>
      <c r="H93" s="994">
        <v>15000</v>
      </c>
    </row>
    <row r="94" spans="1:8" x14ac:dyDescent="0.25">
      <c r="A94" s="999" t="s">
        <v>28084</v>
      </c>
      <c r="B94" s="1014" t="s">
        <v>28308</v>
      </c>
      <c r="C94" s="984" t="s">
        <v>28207</v>
      </c>
      <c r="D94" s="1013" t="s">
        <v>28383</v>
      </c>
      <c r="E94" s="1012">
        <v>43780</v>
      </c>
      <c r="F94" s="990" t="s">
        <v>28067</v>
      </c>
      <c r="G94" s="994">
        <v>252495.71</v>
      </c>
      <c r="H94" s="994">
        <v>252495.71</v>
      </c>
    </row>
    <row r="95" spans="1:8" x14ac:dyDescent="0.25">
      <c r="A95" s="999" t="s">
        <v>28084</v>
      </c>
      <c r="B95" s="1014" t="s">
        <v>28308</v>
      </c>
      <c r="C95" s="984" t="s">
        <v>28207</v>
      </c>
      <c r="D95" s="1013" t="s">
        <v>28382</v>
      </c>
      <c r="E95" s="1012">
        <v>43780</v>
      </c>
      <c r="F95" s="990" t="s">
        <v>28067</v>
      </c>
      <c r="G95" s="994">
        <v>80000</v>
      </c>
      <c r="H95" s="994">
        <v>80000</v>
      </c>
    </row>
    <row r="96" spans="1:8" x14ac:dyDescent="0.25">
      <c r="A96" s="999" t="s">
        <v>28084</v>
      </c>
      <c r="B96" s="1014" t="s">
        <v>28308</v>
      </c>
      <c r="C96" s="984" t="s">
        <v>28207</v>
      </c>
      <c r="D96" s="1013" t="s">
        <v>28381</v>
      </c>
      <c r="E96" s="1012">
        <v>43811</v>
      </c>
      <c r="F96" s="990" t="s">
        <v>28067</v>
      </c>
      <c r="G96" s="994">
        <v>30250</v>
      </c>
      <c r="H96" s="994">
        <v>30250</v>
      </c>
    </row>
    <row r="97" spans="1:8" x14ac:dyDescent="0.25">
      <c r="A97" s="999" t="s">
        <v>28084</v>
      </c>
      <c r="B97" s="1014" t="s">
        <v>28308</v>
      </c>
      <c r="C97" s="984" t="s">
        <v>28207</v>
      </c>
      <c r="D97" s="1013" t="s">
        <v>28380</v>
      </c>
      <c r="E97" s="1012">
        <v>43811</v>
      </c>
      <c r="F97" s="990" t="s">
        <v>28067</v>
      </c>
      <c r="G97" s="994">
        <v>5000</v>
      </c>
      <c r="H97" s="994">
        <v>5000</v>
      </c>
    </row>
    <row r="98" spans="1:8" x14ac:dyDescent="0.25">
      <c r="A98" s="999" t="s">
        <v>28084</v>
      </c>
      <c r="B98" s="1014" t="s">
        <v>28308</v>
      </c>
      <c r="C98" s="984" t="s">
        <v>28207</v>
      </c>
      <c r="D98" s="1013" t="s">
        <v>28379</v>
      </c>
      <c r="E98" s="1012">
        <v>43826</v>
      </c>
      <c r="F98" s="990" t="s">
        <v>28067</v>
      </c>
      <c r="G98" s="994">
        <v>19415.97</v>
      </c>
      <c r="H98" s="994">
        <v>19676.34</v>
      </c>
    </row>
    <row r="99" spans="1:8" x14ac:dyDescent="0.25">
      <c r="A99" s="999" t="s">
        <v>28084</v>
      </c>
      <c r="B99" s="1014" t="s">
        <v>28308</v>
      </c>
      <c r="C99" s="984" t="s">
        <v>28250</v>
      </c>
      <c r="D99" s="1013" t="s">
        <v>28378</v>
      </c>
      <c r="E99" s="1012">
        <v>43711</v>
      </c>
      <c r="F99" s="990" t="s">
        <v>28067</v>
      </c>
      <c r="G99" s="994">
        <v>10000000</v>
      </c>
      <c r="H99" s="994">
        <v>0</v>
      </c>
    </row>
    <row r="100" spans="1:8" x14ac:dyDescent="0.25">
      <c r="A100" s="999" t="s">
        <v>28084</v>
      </c>
      <c r="B100" s="1014" t="s">
        <v>28308</v>
      </c>
      <c r="C100" s="984" t="s">
        <v>28250</v>
      </c>
      <c r="D100" s="1013" t="s">
        <v>28377</v>
      </c>
      <c r="E100" s="1012">
        <v>43734</v>
      </c>
      <c r="F100" s="990" t="s">
        <v>28067</v>
      </c>
      <c r="G100" s="994">
        <v>10000000</v>
      </c>
      <c r="H100" s="994">
        <v>0</v>
      </c>
    </row>
    <row r="101" spans="1:8" x14ac:dyDescent="0.25">
      <c r="A101" s="999" t="s">
        <v>28084</v>
      </c>
      <c r="B101" s="1014" t="s">
        <v>28308</v>
      </c>
      <c r="C101" s="984" t="s">
        <v>28250</v>
      </c>
      <c r="D101" s="1013" t="s">
        <v>28376</v>
      </c>
      <c r="E101" s="1012">
        <v>43861</v>
      </c>
      <c r="F101" s="990" t="s">
        <v>28067</v>
      </c>
      <c r="G101" s="994">
        <v>0</v>
      </c>
      <c r="H101" s="994">
        <v>10000000</v>
      </c>
    </row>
    <row r="102" spans="1:8" x14ac:dyDescent="0.25">
      <c r="A102" s="999" t="s">
        <v>28084</v>
      </c>
      <c r="B102" s="1014" t="s">
        <v>28308</v>
      </c>
      <c r="C102" s="984" t="s">
        <v>28250</v>
      </c>
      <c r="D102" s="1013" t="s">
        <v>28375</v>
      </c>
      <c r="E102" s="1012">
        <v>43993</v>
      </c>
      <c r="F102" s="990" t="s">
        <v>28067</v>
      </c>
      <c r="G102" s="994">
        <v>0</v>
      </c>
      <c r="H102" s="994">
        <v>10000000</v>
      </c>
    </row>
    <row r="103" spans="1:8" x14ac:dyDescent="0.25">
      <c r="A103" s="999" t="s">
        <v>28084</v>
      </c>
      <c r="B103" s="1014" t="s">
        <v>28308</v>
      </c>
      <c r="C103" s="984" t="s">
        <v>28079</v>
      </c>
      <c r="D103" s="1013" t="s">
        <v>28374</v>
      </c>
      <c r="E103" s="1012">
        <v>43612</v>
      </c>
      <c r="F103" s="990" t="s">
        <v>28067</v>
      </c>
      <c r="G103" s="994">
        <v>80000000</v>
      </c>
      <c r="H103" s="994">
        <v>0</v>
      </c>
    </row>
    <row r="104" spans="1:8" x14ac:dyDescent="0.25">
      <c r="A104" s="999" t="s">
        <v>28084</v>
      </c>
      <c r="B104" s="1014" t="s">
        <v>28308</v>
      </c>
      <c r="C104" s="984" t="s">
        <v>28079</v>
      </c>
      <c r="D104" s="1013" t="s">
        <v>28373</v>
      </c>
      <c r="E104" s="1012">
        <v>43626</v>
      </c>
      <c r="F104" s="990" t="s">
        <v>28067</v>
      </c>
      <c r="G104" s="994">
        <v>36400000</v>
      </c>
      <c r="H104" s="994">
        <v>0</v>
      </c>
    </row>
    <row r="105" spans="1:8" x14ac:dyDescent="0.25">
      <c r="A105" s="999" t="s">
        <v>28084</v>
      </c>
      <c r="B105" s="1014" t="s">
        <v>28308</v>
      </c>
      <c r="C105" s="984" t="s">
        <v>28079</v>
      </c>
      <c r="D105" s="1013" t="s">
        <v>28372</v>
      </c>
      <c r="E105" s="1012">
        <v>43662</v>
      </c>
      <c r="F105" s="990" t="s">
        <v>28067</v>
      </c>
      <c r="G105" s="994">
        <v>40000000</v>
      </c>
      <c r="H105" s="994">
        <v>0</v>
      </c>
    </row>
    <row r="106" spans="1:8" x14ac:dyDescent="0.25">
      <c r="A106" s="999" t="s">
        <v>28084</v>
      </c>
      <c r="B106" s="1014" t="s">
        <v>28308</v>
      </c>
      <c r="C106" s="984" t="s">
        <v>28079</v>
      </c>
      <c r="D106" s="1013" t="s">
        <v>28371</v>
      </c>
      <c r="E106" s="1012">
        <v>43677</v>
      </c>
      <c r="F106" s="990" t="s">
        <v>28067</v>
      </c>
      <c r="G106" s="994">
        <v>12000000</v>
      </c>
      <c r="H106" s="994">
        <v>0</v>
      </c>
    </row>
    <row r="107" spans="1:8" x14ac:dyDescent="0.25">
      <c r="A107" s="999" t="s">
        <v>28084</v>
      </c>
      <c r="B107" s="1014" t="s">
        <v>28308</v>
      </c>
      <c r="C107" s="984" t="s">
        <v>28079</v>
      </c>
      <c r="D107" s="1013" t="s">
        <v>28370</v>
      </c>
      <c r="E107" s="1012">
        <v>43692</v>
      </c>
      <c r="F107" s="990" t="s">
        <v>28067</v>
      </c>
      <c r="G107" s="994">
        <v>30000000</v>
      </c>
      <c r="H107" s="994">
        <v>30000000</v>
      </c>
    </row>
    <row r="108" spans="1:8" x14ac:dyDescent="0.25">
      <c r="A108" s="999" t="s">
        <v>28084</v>
      </c>
      <c r="B108" s="1014" t="s">
        <v>28308</v>
      </c>
      <c r="C108" s="984" t="s">
        <v>28079</v>
      </c>
      <c r="D108" s="1013" t="s">
        <v>28369</v>
      </c>
      <c r="E108" s="1012">
        <v>43741</v>
      </c>
      <c r="F108" s="990" t="s">
        <v>28368</v>
      </c>
      <c r="G108" s="994">
        <v>1740000</v>
      </c>
      <c r="H108" s="994">
        <v>0</v>
      </c>
    </row>
    <row r="109" spans="1:8" x14ac:dyDescent="0.25">
      <c r="A109" s="999" t="s">
        <v>28084</v>
      </c>
      <c r="B109" s="1014" t="s">
        <v>28308</v>
      </c>
      <c r="C109" s="984" t="s">
        <v>28079</v>
      </c>
      <c r="D109" s="1013" t="s">
        <v>28367</v>
      </c>
      <c r="E109" s="1012">
        <v>43767</v>
      </c>
      <c r="F109" s="990" t="s">
        <v>28067</v>
      </c>
      <c r="G109" s="994">
        <v>30000000</v>
      </c>
      <c r="H109" s="994">
        <v>0</v>
      </c>
    </row>
    <row r="110" spans="1:8" x14ac:dyDescent="0.25">
      <c r="A110" s="999" t="s">
        <v>28084</v>
      </c>
      <c r="B110" s="1014" t="s">
        <v>28308</v>
      </c>
      <c r="C110" s="984" t="s">
        <v>28079</v>
      </c>
      <c r="D110" s="1015" t="s">
        <v>28366</v>
      </c>
      <c r="E110" s="1012">
        <v>43872</v>
      </c>
      <c r="F110" s="990" t="s">
        <v>28067</v>
      </c>
      <c r="G110" s="994">
        <v>0</v>
      </c>
      <c r="H110" s="994">
        <v>86000000</v>
      </c>
    </row>
    <row r="111" spans="1:8" x14ac:dyDescent="0.25">
      <c r="A111" s="999" t="s">
        <v>28084</v>
      </c>
      <c r="B111" s="1014" t="s">
        <v>28308</v>
      </c>
      <c r="C111" s="984" t="s">
        <v>28079</v>
      </c>
      <c r="D111" s="1015" t="s">
        <v>28365</v>
      </c>
      <c r="E111" s="1012">
        <v>43882</v>
      </c>
      <c r="F111" s="990" t="s">
        <v>28067</v>
      </c>
      <c r="G111" s="994">
        <v>0</v>
      </c>
      <c r="H111" s="994">
        <v>49700000</v>
      </c>
    </row>
    <row r="112" spans="1:8" x14ac:dyDescent="0.25">
      <c r="A112" s="999" t="s">
        <v>28084</v>
      </c>
      <c r="B112" s="1014" t="s">
        <v>28308</v>
      </c>
      <c r="C112" s="984" t="s">
        <v>28364</v>
      </c>
      <c r="D112" s="1013" t="s">
        <v>28363</v>
      </c>
      <c r="E112" s="1012">
        <v>43798</v>
      </c>
      <c r="F112" s="990" t="s">
        <v>28067</v>
      </c>
      <c r="G112" s="994">
        <v>40000000</v>
      </c>
      <c r="H112" s="994">
        <v>40000000</v>
      </c>
    </row>
    <row r="113" spans="1:8" x14ac:dyDescent="0.25">
      <c r="A113" s="999" t="s">
        <v>28084</v>
      </c>
      <c r="B113" s="1014" t="s">
        <v>28308</v>
      </c>
      <c r="C113" s="984" t="s">
        <v>28360</v>
      </c>
      <c r="D113" s="1013" t="s">
        <v>28362</v>
      </c>
      <c r="E113" s="1012">
        <v>43644</v>
      </c>
      <c r="F113" s="990" t="s">
        <v>28067</v>
      </c>
      <c r="G113" s="994">
        <v>28806330.34</v>
      </c>
      <c r="H113" s="994">
        <v>0</v>
      </c>
    </row>
    <row r="114" spans="1:8" x14ac:dyDescent="0.25">
      <c r="A114" s="999" t="s">
        <v>28084</v>
      </c>
      <c r="B114" s="1014" t="s">
        <v>28308</v>
      </c>
      <c r="C114" s="984" t="s">
        <v>28360</v>
      </c>
      <c r="D114" s="1013" t="s">
        <v>28361</v>
      </c>
      <c r="E114" s="1012">
        <v>43829</v>
      </c>
      <c r="F114" s="990" t="s">
        <v>28067</v>
      </c>
      <c r="G114" s="994">
        <v>15000000</v>
      </c>
      <c r="H114" s="994">
        <v>0</v>
      </c>
    </row>
    <row r="115" spans="1:8" x14ac:dyDescent="0.25">
      <c r="A115" s="999" t="s">
        <v>28084</v>
      </c>
      <c r="B115" s="1014" t="s">
        <v>28308</v>
      </c>
      <c r="C115" s="984" t="s">
        <v>28360</v>
      </c>
      <c r="D115" s="1013" t="s">
        <v>28359</v>
      </c>
      <c r="E115" s="1012">
        <v>43944</v>
      </c>
      <c r="F115" s="990" t="s">
        <v>28067</v>
      </c>
      <c r="G115" s="994">
        <v>0</v>
      </c>
      <c r="H115" s="994">
        <v>1945000</v>
      </c>
    </row>
    <row r="116" spans="1:8" x14ac:dyDescent="0.25">
      <c r="A116" s="999" t="s">
        <v>28084</v>
      </c>
      <c r="B116" s="1014" t="s">
        <v>28308</v>
      </c>
      <c r="C116" s="984" t="s">
        <v>28205</v>
      </c>
      <c r="D116" s="1013" t="s">
        <v>28358</v>
      </c>
      <c r="E116" s="1012">
        <v>43626</v>
      </c>
      <c r="F116" s="990" t="s">
        <v>28067</v>
      </c>
      <c r="G116" s="994">
        <v>6556357.04</v>
      </c>
      <c r="H116" s="994">
        <v>0</v>
      </c>
    </row>
    <row r="117" spans="1:8" x14ac:dyDescent="0.25">
      <c r="A117" s="999" t="s">
        <v>28084</v>
      </c>
      <c r="B117" s="1014" t="s">
        <v>28308</v>
      </c>
      <c r="C117" s="984" t="s">
        <v>28205</v>
      </c>
      <c r="D117" s="1013" t="s">
        <v>28357</v>
      </c>
      <c r="E117" s="1012">
        <v>43644</v>
      </c>
      <c r="F117" s="990" t="s">
        <v>28067</v>
      </c>
      <c r="G117" s="994">
        <v>15000000</v>
      </c>
      <c r="H117" s="994">
        <v>0</v>
      </c>
    </row>
    <row r="118" spans="1:8" x14ac:dyDescent="0.25">
      <c r="A118" s="999" t="s">
        <v>28084</v>
      </c>
      <c r="B118" s="1014" t="s">
        <v>28308</v>
      </c>
      <c r="C118" s="984" t="s">
        <v>28205</v>
      </c>
      <c r="D118" s="1013" t="s">
        <v>28356</v>
      </c>
      <c r="E118" s="1012">
        <v>43677</v>
      </c>
      <c r="F118" s="990" t="s">
        <v>28067</v>
      </c>
      <c r="G118" s="994">
        <v>30000000</v>
      </c>
      <c r="H118" s="994">
        <v>0</v>
      </c>
    </row>
    <row r="119" spans="1:8" x14ac:dyDescent="0.25">
      <c r="A119" s="999" t="s">
        <v>28084</v>
      </c>
      <c r="B119" s="1014" t="s">
        <v>28308</v>
      </c>
      <c r="C119" s="984" t="s">
        <v>28205</v>
      </c>
      <c r="D119" s="1013" t="s">
        <v>28355</v>
      </c>
      <c r="E119" s="1012">
        <v>43861</v>
      </c>
      <c r="F119" s="990" t="s">
        <v>28067</v>
      </c>
      <c r="G119" s="994">
        <v>0</v>
      </c>
      <c r="H119" s="994">
        <v>4067156.49</v>
      </c>
    </row>
    <row r="120" spans="1:8" x14ac:dyDescent="0.25">
      <c r="A120" s="999" t="s">
        <v>28084</v>
      </c>
      <c r="B120" s="1014" t="s">
        <v>28308</v>
      </c>
      <c r="C120" s="984" t="s">
        <v>28205</v>
      </c>
      <c r="D120" s="1013" t="s">
        <v>28354</v>
      </c>
      <c r="E120" s="1012">
        <v>43887</v>
      </c>
      <c r="F120" s="990" t="s">
        <v>28067</v>
      </c>
      <c r="G120" s="994">
        <v>0</v>
      </c>
      <c r="H120" s="994">
        <v>35000000</v>
      </c>
    </row>
    <row r="121" spans="1:8" x14ac:dyDescent="0.25">
      <c r="A121" s="999" t="s">
        <v>28084</v>
      </c>
      <c r="B121" s="1014" t="s">
        <v>28308</v>
      </c>
      <c r="C121" s="984" t="s">
        <v>28248</v>
      </c>
      <c r="D121" s="1013" t="s">
        <v>28353</v>
      </c>
      <c r="E121" s="1012">
        <v>43644</v>
      </c>
      <c r="F121" s="990" t="s">
        <v>28067</v>
      </c>
      <c r="G121" s="994">
        <v>5000000</v>
      </c>
      <c r="H121" s="994">
        <v>0</v>
      </c>
    </row>
    <row r="122" spans="1:8" x14ac:dyDescent="0.25">
      <c r="A122" s="999" t="s">
        <v>28084</v>
      </c>
      <c r="B122" s="1014" t="s">
        <v>28308</v>
      </c>
      <c r="C122" s="984" t="s">
        <v>28248</v>
      </c>
      <c r="D122" s="1013" t="s">
        <v>28352</v>
      </c>
      <c r="E122" s="1012">
        <v>43829</v>
      </c>
      <c r="F122" s="990" t="s">
        <v>28067</v>
      </c>
      <c r="G122" s="994">
        <v>15000000</v>
      </c>
      <c r="H122" s="994">
        <v>0</v>
      </c>
    </row>
    <row r="123" spans="1:8" x14ac:dyDescent="0.25">
      <c r="A123" s="999" t="s">
        <v>28084</v>
      </c>
      <c r="B123" s="1014" t="s">
        <v>28308</v>
      </c>
      <c r="C123" s="984" t="s">
        <v>28238</v>
      </c>
      <c r="D123" s="1013" t="s">
        <v>28351</v>
      </c>
      <c r="E123" s="1012">
        <v>43644</v>
      </c>
      <c r="F123" s="990" t="s">
        <v>28067</v>
      </c>
      <c r="G123" s="994">
        <v>15000000</v>
      </c>
      <c r="H123" s="994">
        <v>0</v>
      </c>
    </row>
    <row r="124" spans="1:8" x14ac:dyDescent="0.25">
      <c r="A124" s="1767" t="s">
        <v>28113</v>
      </c>
      <c r="B124" s="1767" t="s">
        <v>2845</v>
      </c>
      <c r="C124" s="1767" t="s">
        <v>28112</v>
      </c>
      <c r="D124" s="1767"/>
      <c r="E124" s="1767"/>
      <c r="F124" s="1767"/>
      <c r="G124" s="1767"/>
      <c r="H124" s="1767"/>
    </row>
    <row r="125" spans="1:8" ht="24" x14ac:dyDescent="0.25">
      <c r="A125" s="1767"/>
      <c r="B125" s="1767"/>
      <c r="C125" s="1533" t="s">
        <v>28111</v>
      </c>
      <c r="D125" s="1533" t="s">
        <v>28110</v>
      </c>
      <c r="E125" s="1533" t="s">
        <v>28109</v>
      </c>
      <c r="F125" s="1533" t="s">
        <v>28108</v>
      </c>
      <c r="G125" s="1533" t="s">
        <v>28107</v>
      </c>
      <c r="H125" s="1533" t="s">
        <v>28106</v>
      </c>
    </row>
    <row r="126" spans="1:8" x14ac:dyDescent="0.25">
      <c r="A126" s="999" t="s">
        <v>28084</v>
      </c>
      <c r="B126" s="1014" t="s">
        <v>28308</v>
      </c>
      <c r="C126" s="984" t="s">
        <v>28238</v>
      </c>
      <c r="D126" s="1013" t="s">
        <v>28350</v>
      </c>
      <c r="E126" s="1012">
        <v>43973</v>
      </c>
      <c r="F126" s="990" t="s">
        <v>28067</v>
      </c>
      <c r="G126" s="994">
        <v>0</v>
      </c>
      <c r="H126" s="994">
        <v>50000000</v>
      </c>
    </row>
    <row r="127" spans="1:8" x14ac:dyDescent="0.25">
      <c r="A127" s="999" t="s">
        <v>28084</v>
      </c>
      <c r="B127" s="1014" t="s">
        <v>28308</v>
      </c>
      <c r="C127" s="984" t="s">
        <v>28238</v>
      </c>
      <c r="D127" s="1013" t="s">
        <v>28349</v>
      </c>
      <c r="E127" s="1012">
        <v>43977</v>
      </c>
      <c r="F127" s="990" t="s">
        <v>28067</v>
      </c>
      <c r="G127" s="994">
        <v>0</v>
      </c>
      <c r="H127" s="994">
        <v>16800000</v>
      </c>
    </row>
    <row r="128" spans="1:8" x14ac:dyDescent="0.25">
      <c r="A128" s="999" t="s">
        <v>28084</v>
      </c>
      <c r="B128" s="1014" t="s">
        <v>28308</v>
      </c>
      <c r="C128" s="984" t="s">
        <v>28345</v>
      </c>
      <c r="D128" s="1013" t="s">
        <v>28348</v>
      </c>
      <c r="E128" s="1012">
        <v>43644</v>
      </c>
      <c r="F128" s="990" t="s">
        <v>28067</v>
      </c>
      <c r="G128" s="994">
        <v>4193669.66</v>
      </c>
      <c r="H128" s="994">
        <v>0</v>
      </c>
    </row>
    <row r="129" spans="1:8" x14ac:dyDescent="0.25">
      <c r="A129" s="999" t="s">
        <v>28084</v>
      </c>
      <c r="B129" s="1014" t="s">
        <v>28308</v>
      </c>
      <c r="C129" s="984" t="s">
        <v>28345</v>
      </c>
      <c r="D129" s="1013" t="s">
        <v>28347</v>
      </c>
      <c r="E129" s="1012">
        <v>43713</v>
      </c>
      <c r="F129" s="990" t="s">
        <v>28067</v>
      </c>
      <c r="G129" s="994">
        <v>46400000</v>
      </c>
      <c r="H129" s="994">
        <v>0</v>
      </c>
    </row>
    <row r="130" spans="1:8" x14ac:dyDescent="0.25">
      <c r="A130" s="999" t="s">
        <v>28084</v>
      </c>
      <c r="B130" s="1014" t="s">
        <v>28308</v>
      </c>
      <c r="C130" s="984" t="s">
        <v>28345</v>
      </c>
      <c r="D130" s="1013" t="s">
        <v>28346</v>
      </c>
      <c r="E130" s="1012">
        <v>43734</v>
      </c>
      <c r="F130" s="990" t="s">
        <v>28067</v>
      </c>
      <c r="G130" s="994">
        <v>45000000</v>
      </c>
      <c r="H130" s="994">
        <v>0</v>
      </c>
    </row>
    <row r="131" spans="1:8" x14ac:dyDescent="0.25">
      <c r="A131" s="999" t="s">
        <v>28084</v>
      </c>
      <c r="B131" s="1014" t="s">
        <v>28308</v>
      </c>
      <c r="C131" s="984" t="s">
        <v>28345</v>
      </c>
      <c r="D131" s="1013" t="s">
        <v>28344</v>
      </c>
      <c r="E131" s="1012">
        <v>43997</v>
      </c>
      <c r="F131" s="990" t="s">
        <v>28067</v>
      </c>
      <c r="G131" s="994">
        <v>0</v>
      </c>
      <c r="H131" s="994">
        <v>90000000</v>
      </c>
    </row>
    <row r="132" spans="1:8" x14ac:dyDescent="0.25">
      <c r="A132" s="999" t="s">
        <v>28084</v>
      </c>
      <c r="B132" s="1014" t="s">
        <v>28308</v>
      </c>
      <c r="C132" s="984" t="s">
        <v>28343</v>
      </c>
      <c r="D132" s="1013" t="s">
        <v>28342</v>
      </c>
      <c r="E132" s="1012">
        <v>43626</v>
      </c>
      <c r="F132" s="990" t="s">
        <v>28067</v>
      </c>
      <c r="G132" s="994">
        <v>43642.96</v>
      </c>
      <c r="H132" s="994">
        <v>0</v>
      </c>
    </row>
    <row r="133" spans="1:8" x14ac:dyDescent="0.25">
      <c r="A133" s="999" t="s">
        <v>28084</v>
      </c>
      <c r="B133" s="1014" t="s">
        <v>28308</v>
      </c>
      <c r="C133" s="984" t="s">
        <v>28339</v>
      </c>
      <c r="D133" s="1013" t="s">
        <v>28341</v>
      </c>
      <c r="E133" s="1012">
        <v>43713</v>
      </c>
      <c r="F133" s="990" t="s">
        <v>28067</v>
      </c>
      <c r="G133" s="994">
        <v>11600000</v>
      </c>
      <c r="H133" s="994">
        <v>0</v>
      </c>
    </row>
    <row r="134" spans="1:8" x14ac:dyDescent="0.25">
      <c r="A134" s="999" t="s">
        <v>28084</v>
      </c>
      <c r="B134" s="1014" t="s">
        <v>28308</v>
      </c>
      <c r="C134" s="984" t="s">
        <v>28339</v>
      </c>
      <c r="D134" s="1013" t="s">
        <v>28340</v>
      </c>
      <c r="E134" s="1012">
        <v>43829</v>
      </c>
      <c r="F134" s="990" t="s">
        <v>28067</v>
      </c>
      <c r="G134" s="994">
        <v>13600000</v>
      </c>
      <c r="H134" s="994">
        <v>0</v>
      </c>
    </row>
    <row r="135" spans="1:8" x14ac:dyDescent="0.25">
      <c r="A135" s="999" t="s">
        <v>28084</v>
      </c>
      <c r="B135" s="1014" t="s">
        <v>28308</v>
      </c>
      <c r="C135" s="984" t="s">
        <v>28339</v>
      </c>
      <c r="D135" s="1013" t="s">
        <v>28338</v>
      </c>
      <c r="E135" s="1012">
        <v>43861</v>
      </c>
      <c r="F135" s="990" t="s">
        <v>28067</v>
      </c>
      <c r="G135" s="994">
        <v>0</v>
      </c>
      <c r="H135" s="994">
        <v>24294.42</v>
      </c>
    </row>
    <row r="136" spans="1:8" x14ac:dyDescent="0.25">
      <c r="A136" s="999" t="s">
        <v>28084</v>
      </c>
      <c r="B136" s="1014" t="s">
        <v>28308</v>
      </c>
      <c r="C136" s="984" t="s">
        <v>28332</v>
      </c>
      <c r="D136" s="1013" t="s">
        <v>28337</v>
      </c>
      <c r="E136" s="1012">
        <v>43626</v>
      </c>
      <c r="F136" s="990" t="s">
        <v>28067</v>
      </c>
      <c r="G136" s="994">
        <v>7000000</v>
      </c>
      <c r="H136" s="994">
        <v>0</v>
      </c>
    </row>
    <row r="137" spans="1:8" x14ac:dyDescent="0.25">
      <c r="A137" s="999" t="s">
        <v>28084</v>
      </c>
      <c r="B137" s="1014" t="s">
        <v>28308</v>
      </c>
      <c r="C137" s="984" t="s">
        <v>28332</v>
      </c>
      <c r="D137" s="1013" t="s">
        <v>28336</v>
      </c>
      <c r="E137" s="1012">
        <v>43644</v>
      </c>
      <c r="F137" s="990" t="s">
        <v>28067</v>
      </c>
      <c r="G137" s="994">
        <v>2000000</v>
      </c>
      <c r="H137" s="994">
        <v>0</v>
      </c>
    </row>
    <row r="138" spans="1:8" x14ac:dyDescent="0.25">
      <c r="A138" s="999" t="s">
        <v>28084</v>
      </c>
      <c r="B138" s="1014" t="s">
        <v>28308</v>
      </c>
      <c r="C138" s="984" t="s">
        <v>28332</v>
      </c>
      <c r="D138" s="1013" t="s">
        <v>28335</v>
      </c>
      <c r="E138" s="1012">
        <v>43662</v>
      </c>
      <c r="F138" s="990" t="s">
        <v>28067</v>
      </c>
      <c r="G138" s="994">
        <v>5200000</v>
      </c>
      <c r="H138" s="994">
        <v>0</v>
      </c>
    </row>
    <row r="139" spans="1:8" x14ac:dyDescent="0.25">
      <c r="A139" s="999" t="s">
        <v>28084</v>
      </c>
      <c r="B139" s="1014" t="s">
        <v>28308</v>
      </c>
      <c r="C139" s="984" t="s">
        <v>28332</v>
      </c>
      <c r="D139" s="1013" t="s">
        <v>28334</v>
      </c>
      <c r="E139" s="1012">
        <v>43711</v>
      </c>
      <c r="F139" s="990" t="s">
        <v>28067</v>
      </c>
      <c r="G139" s="994">
        <v>2000000</v>
      </c>
      <c r="H139" s="994">
        <v>0</v>
      </c>
    </row>
    <row r="140" spans="1:8" x14ac:dyDescent="0.25">
      <c r="A140" s="999" t="s">
        <v>28084</v>
      </c>
      <c r="B140" s="1014" t="s">
        <v>28308</v>
      </c>
      <c r="C140" s="984" t="s">
        <v>28332</v>
      </c>
      <c r="D140" s="1013" t="s">
        <v>28333</v>
      </c>
      <c r="E140" s="1012">
        <v>43713</v>
      </c>
      <c r="F140" s="990" t="s">
        <v>28067</v>
      </c>
      <c r="G140" s="994">
        <v>2000000</v>
      </c>
      <c r="H140" s="994">
        <v>0</v>
      </c>
    </row>
    <row r="141" spans="1:8" x14ac:dyDescent="0.25">
      <c r="A141" s="999" t="s">
        <v>28084</v>
      </c>
      <c r="B141" s="1014" t="s">
        <v>28308</v>
      </c>
      <c r="C141" s="984" t="s">
        <v>28332</v>
      </c>
      <c r="D141" s="1013" t="s">
        <v>28331</v>
      </c>
      <c r="E141" s="1012">
        <v>43872</v>
      </c>
      <c r="F141" s="990" t="s">
        <v>28067</v>
      </c>
      <c r="G141" s="994">
        <v>0</v>
      </c>
      <c r="H141" s="994">
        <v>4000000</v>
      </c>
    </row>
    <row r="142" spans="1:8" x14ac:dyDescent="0.25">
      <c r="A142" s="999" t="s">
        <v>28084</v>
      </c>
      <c r="B142" s="1014" t="s">
        <v>28308</v>
      </c>
      <c r="C142" s="984" t="s">
        <v>28328</v>
      </c>
      <c r="D142" s="1013" t="s">
        <v>28330</v>
      </c>
      <c r="E142" s="1012">
        <v>43672</v>
      </c>
      <c r="F142" s="990" t="s">
        <v>28067</v>
      </c>
      <c r="G142" s="994">
        <v>4000000</v>
      </c>
      <c r="H142" s="994">
        <v>0</v>
      </c>
    </row>
    <row r="143" spans="1:8" x14ac:dyDescent="0.25">
      <c r="A143" s="999" t="s">
        <v>28084</v>
      </c>
      <c r="B143" s="1014" t="s">
        <v>28308</v>
      </c>
      <c r="C143" s="984" t="s">
        <v>28328</v>
      </c>
      <c r="D143" s="1013" t="s">
        <v>28329</v>
      </c>
      <c r="E143" s="1012">
        <v>43882</v>
      </c>
      <c r="F143" s="990" t="s">
        <v>28067</v>
      </c>
      <c r="G143" s="994">
        <v>0</v>
      </c>
      <c r="H143" s="994">
        <v>398901.1</v>
      </c>
    </row>
    <row r="144" spans="1:8" x14ac:dyDescent="0.25">
      <c r="A144" s="999" t="s">
        <v>28084</v>
      </c>
      <c r="B144" s="1014" t="s">
        <v>28308</v>
      </c>
      <c r="C144" s="984" t="s">
        <v>28328</v>
      </c>
      <c r="D144" s="1013" t="s">
        <v>28327</v>
      </c>
      <c r="E144" s="1012">
        <v>43887</v>
      </c>
      <c r="F144" s="990" t="s">
        <v>28067</v>
      </c>
      <c r="G144" s="994">
        <v>0</v>
      </c>
      <c r="H144" s="994">
        <v>3800000</v>
      </c>
    </row>
    <row r="145" spans="1:8" x14ac:dyDescent="0.25">
      <c r="A145" s="999" t="s">
        <v>28084</v>
      </c>
      <c r="B145" s="1014" t="s">
        <v>28308</v>
      </c>
      <c r="C145" s="984" t="s">
        <v>28325</v>
      </c>
      <c r="D145" s="1013" t="s">
        <v>28326</v>
      </c>
      <c r="E145" s="1012">
        <v>43662</v>
      </c>
      <c r="F145" s="990" t="s">
        <v>28067</v>
      </c>
      <c r="G145" s="994">
        <v>19600000</v>
      </c>
      <c r="H145" s="994">
        <v>0</v>
      </c>
    </row>
    <row r="146" spans="1:8" x14ac:dyDescent="0.25">
      <c r="A146" s="999" t="s">
        <v>28084</v>
      </c>
      <c r="B146" s="1014" t="s">
        <v>28308</v>
      </c>
      <c r="C146" s="984" t="s">
        <v>28325</v>
      </c>
      <c r="D146" s="1013" t="s">
        <v>28324</v>
      </c>
      <c r="E146" s="1012">
        <v>43882</v>
      </c>
      <c r="F146" s="990" t="s">
        <v>28067</v>
      </c>
      <c r="G146" s="994">
        <v>0</v>
      </c>
      <c r="H146" s="994">
        <v>4000000</v>
      </c>
    </row>
    <row r="147" spans="1:8" x14ac:dyDescent="0.25">
      <c r="A147" s="999" t="s">
        <v>28084</v>
      </c>
      <c r="B147" s="1014" t="s">
        <v>28308</v>
      </c>
      <c r="C147" s="984" t="s">
        <v>28322</v>
      </c>
      <c r="D147" s="1013" t="s">
        <v>28323</v>
      </c>
      <c r="E147" s="1012">
        <v>43711</v>
      </c>
      <c r="F147" s="990" t="s">
        <v>28067</v>
      </c>
      <c r="G147" s="994">
        <v>9000000</v>
      </c>
      <c r="H147" s="994">
        <v>0</v>
      </c>
    </row>
    <row r="148" spans="1:8" x14ac:dyDescent="0.25">
      <c r="A148" s="999" t="s">
        <v>28084</v>
      </c>
      <c r="B148" s="1014" t="s">
        <v>28308</v>
      </c>
      <c r="C148" s="984" t="s">
        <v>28322</v>
      </c>
      <c r="D148" s="1013" t="s">
        <v>28319</v>
      </c>
      <c r="E148" s="1012">
        <v>43767</v>
      </c>
      <c r="F148" s="990" t="s">
        <v>28067</v>
      </c>
      <c r="G148" s="994">
        <v>15200000</v>
      </c>
      <c r="H148" s="994">
        <v>0</v>
      </c>
    </row>
    <row r="149" spans="1:8" x14ac:dyDescent="0.25">
      <c r="A149" s="999" t="s">
        <v>28084</v>
      </c>
      <c r="B149" s="1014" t="s">
        <v>28308</v>
      </c>
      <c r="C149" s="984" t="s">
        <v>28322</v>
      </c>
      <c r="D149" s="1013" t="s">
        <v>28321</v>
      </c>
      <c r="E149" s="1012">
        <v>43829</v>
      </c>
      <c r="F149" s="990" t="s">
        <v>28067</v>
      </c>
      <c r="G149" s="994">
        <v>16400000</v>
      </c>
      <c r="H149" s="994">
        <v>0</v>
      </c>
    </row>
    <row r="150" spans="1:8" x14ac:dyDescent="0.25">
      <c r="A150" s="999" t="s">
        <v>28084</v>
      </c>
      <c r="B150" s="1014" t="s">
        <v>28308</v>
      </c>
      <c r="C150" s="984" t="s">
        <v>28320</v>
      </c>
      <c r="D150" s="1013" t="s">
        <v>28319</v>
      </c>
      <c r="E150" s="1012">
        <v>43767</v>
      </c>
      <c r="F150" s="990" t="s">
        <v>28067</v>
      </c>
      <c r="G150" s="994">
        <v>0</v>
      </c>
      <c r="H150" s="994">
        <v>15200000</v>
      </c>
    </row>
    <row r="151" spans="1:8" x14ac:dyDescent="0.25">
      <c r="A151" s="999" t="s">
        <v>28084</v>
      </c>
      <c r="B151" s="1014" t="s">
        <v>28308</v>
      </c>
      <c r="C151" s="984" t="s">
        <v>28318</v>
      </c>
      <c r="D151" s="1013" t="s">
        <v>28317</v>
      </c>
      <c r="E151" s="1012">
        <v>43767</v>
      </c>
      <c r="F151" s="990" t="s">
        <v>28067</v>
      </c>
      <c r="G151" s="994">
        <v>14800000</v>
      </c>
      <c r="H151" s="994">
        <v>14800000</v>
      </c>
    </row>
    <row r="152" spans="1:8" x14ac:dyDescent="0.25">
      <c r="A152" s="999" t="s">
        <v>28084</v>
      </c>
      <c r="B152" s="1014" t="s">
        <v>28308</v>
      </c>
      <c r="C152" s="984" t="s">
        <v>28280</v>
      </c>
      <c r="D152" s="1013" t="s">
        <v>28316</v>
      </c>
      <c r="E152" s="1012">
        <v>43951</v>
      </c>
      <c r="F152" s="990" t="s">
        <v>28067</v>
      </c>
      <c r="G152" s="994">
        <v>0</v>
      </c>
      <c r="H152" s="994">
        <v>104000000</v>
      </c>
    </row>
    <row r="153" spans="1:8" x14ac:dyDescent="0.25">
      <c r="A153" s="999" t="s">
        <v>28084</v>
      </c>
      <c r="B153" s="1014" t="s">
        <v>28308</v>
      </c>
      <c r="C153" s="984" t="s">
        <v>28280</v>
      </c>
      <c r="D153" s="1013" t="s">
        <v>28315</v>
      </c>
      <c r="E153" s="1012">
        <v>43951</v>
      </c>
      <c r="F153" s="990" t="s">
        <v>28067</v>
      </c>
      <c r="G153" s="994">
        <v>0</v>
      </c>
      <c r="H153" s="994">
        <v>89000000</v>
      </c>
    </row>
    <row r="154" spans="1:8" x14ac:dyDescent="0.25">
      <c r="A154" s="999" t="s">
        <v>28084</v>
      </c>
      <c r="B154" s="1014" t="s">
        <v>28308</v>
      </c>
      <c r="C154" s="984" t="s">
        <v>28311</v>
      </c>
      <c r="D154" s="1013" t="s">
        <v>28314</v>
      </c>
      <c r="E154" s="1012">
        <v>43686</v>
      </c>
      <c r="F154" s="990" t="s">
        <v>28067</v>
      </c>
      <c r="G154" s="994">
        <v>30000000</v>
      </c>
      <c r="H154" s="994">
        <v>0</v>
      </c>
    </row>
    <row r="155" spans="1:8" x14ac:dyDescent="0.25">
      <c r="A155" s="999" t="s">
        <v>28084</v>
      </c>
      <c r="B155" s="1014" t="s">
        <v>28308</v>
      </c>
      <c r="C155" s="984" t="s">
        <v>28311</v>
      </c>
      <c r="D155" s="1013" t="s">
        <v>28313</v>
      </c>
      <c r="E155" s="1012">
        <v>43734</v>
      </c>
      <c r="F155" s="990" t="s">
        <v>28067</v>
      </c>
      <c r="G155" s="994">
        <v>25000000</v>
      </c>
      <c r="H155" s="994">
        <v>0</v>
      </c>
    </row>
    <row r="156" spans="1:8" x14ac:dyDescent="0.25">
      <c r="A156" s="999" t="s">
        <v>28084</v>
      </c>
      <c r="B156" s="1014" t="s">
        <v>28308</v>
      </c>
      <c r="C156" s="984" t="s">
        <v>28311</v>
      </c>
      <c r="D156" s="1013" t="s">
        <v>28312</v>
      </c>
      <c r="E156" s="1012">
        <v>43983</v>
      </c>
      <c r="F156" s="990" t="s">
        <v>28067</v>
      </c>
      <c r="G156" s="994">
        <v>0</v>
      </c>
      <c r="H156" s="994">
        <v>20000000</v>
      </c>
    </row>
    <row r="157" spans="1:8" x14ac:dyDescent="0.25">
      <c r="A157" s="999" t="s">
        <v>28084</v>
      </c>
      <c r="B157" s="1014" t="s">
        <v>28308</v>
      </c>
      <c r="C157" s="984" t="s">
        <v>28311</v>
      </c>
      <c r="D157" s="1013" t="s">
        <v>28312</v>
      </c>
      <c r="E157" s="1012">
        <v>43983</v>
      </c>
      <c r="F157" s="990" t="s">
        <v>28067</v>
      </c>
      <c r="G157" s="994">
        <v>0</v>
      </c>
      <c r="H157" s="994">
        <v>20000000</v>
      </c>
    </row>
    <row r="158" spans="1:8" x14ac:dyDescent="0.25">
      <c r="A158" s="999" t="s">
        <v>28084</v>
      </c>
      <c r="B158" s="1014" t="s">
        <v>28308</v>
      </c>
      <c r="C158" s="984" t="s">
        <v>28311</v>
      </c>
      <c r="D158" s="1013" t="s">
        <v>28310</v>
      </c>
      <c r="E158" s="1012">
        <v>43997</v>
      </c>
      <c r="F158" s="990" t="s">
        <v>28067</v>
      </c>
      <c r="G158" s="994">
        <v>0</v>
      </c>
      <c r="H158" s="994">
        <v>50000000</v>
      </c>
    </row>
    <row r="159" spans="1:8" x14ac:dyDescent="0.25">
      <c r="A159" s="999" t="s">
        <v>28084</v>
      </c>
      <c r="B159" s="1014" t="s">
        <v>28308</v>
      </c>
      <c r="C159" s="984" t="s">
        <v>28311</v>
      </c>
      <c r="D159" s="1013" t="s">
        <v>28310</v>
      </c>
      <c r="E159" s="1012">
        <v>43997</v>
      </c>
      <c r="F159" s="990" t="s">
        <v>28067</v>
      </c>
      <c r="G159" s="994">
        <v>0</v>
      </c>
      <c r="H159" s="994">
        <v>50000000</v>
      </c>
    </row>
    <row r="160" spans="1:8" x14ac:dyDescent="0.25">
      <c r="A160" s="999" t="s">
        <v>28084</v>
      </c>
      <c r="B160" s="1014" t="s">
        <v>28308</v>
      </c>
      <c r="C160" s="984" t="s">
        <v>28207</v>
      </c>
      <c r="D160" s="1013" t="s">
        <v>28309</v>
      </c>
      <c r="E160" s="1012">
        <v>43738</v>
      </c>
      <c r="F160" s="990" t="s">
        <v>28067</v>
      </c>
      <c r="G160" s="994">
        <v>45000000</v>
      </c>
      <c r="H160" s="994">
        <v>0</v>
      </c>
    </row>
    <row r="161" spans="1:8" x14ac:dyDescent="0.25">
      <c r="A161" s="999" t="s">
        <v>28084</v>
      </c>
      <c r="B161" s="1014" t="s">
        <v>28308</v>
      </c>
      <c r="C161" s="984" t="s">
        <v>28307</v>
      </c>
      <c r="D161" s="1013" t="s">
        <v>28306</v>
      </c>
      <c r="E161" s="1012">
        <v>43882</v>
      </c>
      <c r="F161" s="990" t="s">
        <v>28067</v>
      </c>
      <c r="G161" s="994">
        <v>0</v>
      </c>
      <c r="H161" s="994">
        <v>35901098.899999999</v>
      </c>
    </row>
    <row r="162" spans="1:8" x14ac:dyDescent="0.25">
      <c r="A162" s="999" t="s">
        <v>28084</v>
      </c>
      <c r="B162" s="1014" t="s">
        <v>28308</v>
      </c>
      <c r="C162" s="984" t="s">
        <v>28307</v>
      </c>
      <c r="D162" s="1013" t="s">
        <v>28306</v>
      </c>
      <c r="E162" s="1012">
        <v>43882</v>
      </c>
      <c r="F162" s="990" t="s">
        <v>28067</v>
      </c>
      <c r="G162" s="994">
        <v>0</v>
      </c>
      <c r="H162" s="994">
        <v>35901098.899999999</v>
      </c>
    </row>
    <row r="163" spans="1:8" x14ac:dyDescent="0.25">
      <c r="A163" s="999" t="s">
        <v>28084</v>
      </c>
      <c r="B163" s="1010" t="s">
        <v>28223</v>
      </c>
      <c r="C163" s="994" t="s">
        <v>27967</v>
      </c>
      <c r="D163" s="994" t="s">
        <v>28305</v>
      </c>
      <c r="E163" s="1012">
        <v>41281</v>
      </c>
      <c r="F163" s="990" t="s">
        <v>28067</v>
      </c>
      <c r="G163" s="994">
        <v>1167373.02</v>
      </c>
      <c r="H163" s="994">
        <v>224503.1</v>
      </c>
    </row>
    <row r="164" spans="1:8" x14ac:dyDescent="0.25">
      <c r="A164" s="999" t="s">
        <v>28084</v>
      </c>
      <c r="B164" s="1010" t="s">
        <v>28223</v>
      </c>
      <c r="C164" s="994" t="s">
        <v>27967</v>
      </c>
      <c r="D164" s="994" t="s">
        <v>28304</v>
      </c>
      <c r="E164" s="1012">
        <v>39447</v>
      </c>
      <c r="F164" s="990" t="s">
        <v>28067</v>
      </c>
      <c r="G164" s="994">
        <v>179002.67</v>
      </c>
      <c r="H164" s="994">
        <v>1544567.27</v>
      </c>
    </row>
    <row r="165" spans="1:8" x14ac:dyDescent="0.25">
      <c r="A165" s="999" t="s">
        <v>28084</v>
      </c>
      <c r="B165" s="1010" t="s">
        <v>28223</v>
      </c>
      <c r="C165" s="994" t="s">
        <v>27967</v>
      </c>
      <c r="D165" s="994" t="s">
        <v>28303</v>
      </c>
      <c r="E165" s="1012">
        <v>39457</v>
      </c>
      <c r="F165" s="990" t="s">
        <v>28281</v>
      </c>
      <c r="G165" s="994">
        <v>121206</v>
      </c>
      <c r="H165" s="994">
        <v>48876</v>
      </c>
    </row>
    <row r="166" spans="1:8" x14ac:dyDescent="0.25">
      <c r="A166" s="999" t="s">
        <v>28084</v>
      </c>
      <c r="B166" s="1010" t="s">
        <v>28223</v>
      </c>
      <c r="C166" s="994" t="s">
        <v>28261</v>
      </c>
      <c r="D166" s="994" t="s">
        <v>28302</v>
      </c>
      <c r="E166" s="1012">
        <v>34827</v>
      </c>
      <c r="F166" s="990" t="s">
        <v>28067</v>
      </c>
      <c r="G166" s="994">
        <v>780597.46</v>
      </c>
      <c r="H166" s="994">
        <v>1848364.21</v>
      </c>
    </row>
    <row r="167" spans="1:8" x14ac:dyDescent="0.25">
      <c r="A167" s="999" t="s">
        <v>28084</v>
      </c>
      <c r="B167" s="1010" t="s">
        <v>28223</v>
      </c>
      <c r="C167" s="994" t="s">
        <v>28261</v>
      </c>
      <c r="D167" s="994" t="s">
        <v>28301</v>
      </c>
      <c r="E167" s="1012">
        <v>37760</v>
      </c>
      <c r="F167" s="990" t="s">
        <v>28281</v>
      </c>
      <c r="G167" s="994">
        <v>24548</v>
      </c>
      <c r="H167" s="994">
        <v>2541129</v>
      </c>
    </row>
    <row r="168" spans="1:8" x14ac:dyDescent="0.25">
      <c r="A168" s="999" t="s">
        <v>28084</v>
      </c>
      <c r="B168" s="1010" t="s">
        <v>28223</v>
      </c>
      <c r="C168" s="994" t="s">
        <v>28075</v>
      </c>
      <c r="D168" s="994" t="s">
        <v>28300</v>
      </c>
      <c r="E168" s="1012">
        <v>33402</v>
      </c>
      <c r="F168" s="990" t="s">
        <v>28067</v>
      </c>
      <c r="G168" s="994">
        <v>352026.86</v>
      </c>
      <c r="H168" s="994">
        <v>525556.53</v>
      </c>
    </row>
    <row r="169" spans="1:8" x14ac:dyDescent="0.25">
      <c r="A169" s="999" t="s">
        <v>28084</v>
      </c>
      <c r="B169" s="1010" t="s">
        <v>28223</v>
      </c>
      <c r="C169" s="994" t="s">
        <v>28075</v>
      </c>
      <c r="D169" s="994" t="s">
        <v>28299</v>
      </c>
      <c r="E169" s="1012">
        <v>33945</v>
      </c>
      <c r="F169" s="990" t="s">
        <v>28281</v>
      </c>
      <c r="G169" s="994">
        <v>39014</v>
      </c>
      <c r="H169" s="994">
        <v>39005</v>
      </c>
    </row>
    <row r="170" spans="1:8" x14ac:dyDescent="0.25">
      <c r="A170" s="999" t="s">
        <v>28084</v>
      </c>
      <c r="B170" s="1010" t="s">
        <v>28223</v>
      </c>
      <c r="C170" s="994" t="s">
        <v>28207</v>
      </c>
      <c r="D170" s="994" t="s">
        <v>28298</v>
      </c>
      <c r="E170" s="1012">
        <v>35941</v>
      </c>
      <c r="F170" s="990" t="s">
        <v>28067</v>
      </c>
      <c r="G170" s="994">
        <v>118715.3</v>
      </c>
      <c r="H170" s="994">
        <v>48301.65</v>
      </c>
    </row>
    <row r="171" spans="1:8" x14ac:dyDescent="0.25">
      <c r="A171" s="999" t="s">
        <v>28084</v>
      </c>
      <c r="B171" s="1010" t="s">
        <v>28223</v>
      </c>
      <c r="C171" s="994" t="s">
        <v>28207</v>
      </c>
      <c r="D171" s="994" t="s">
        <v>28297</v>
      </c>
      <c r="E171" s="1012">
        <v>36651</v>
      </c>
      <c r="F171" s="990" t="s">
        <v>28281</v>
      </c>
      <c r="G171" s="994">
        <v>56</v>
      </c>
      <c r="H171" s="994">
        <v>68</v>
      </c>
    </row>
    <row r="172" spans="1:8" x14ac:dyDescent="0.25">
      <c r="A172" s="999" t="s">
        <v>28084</v>
      </c>
      <c r="B172" s="1010" t="s">
        <v>28223</v>
      </c>
      <c r="C172" s="994" t="s">
        <v>28238</v>
      </c>
      <c r="D172" s="1009" t="s">
        <v>28296</v>
      </c>
      <c r="E172" s="1011">
        <v>43475</v>
      </c>
      <c r="F172" s="990" t="s">
        <v>28067</v>
      </c>
      <c r="G172" s="1007">
        <v>7000000</v>
      </c>
      <c r="H172" s="994"/>
    </row>
    <row r="173" spans="1:8" x14ac:dyDescent="0.25">
      <c r="A173" s="999" t="s">
        <v>28084</v>
      </c>
      <c r="B173" s="1010" t="s">
        <v>28223</v>
      </c>
      <c r="C173" s="994" t="s">
        <v>28075</v>
      </c>
      <c r="D173" s="1009" t="s">
        <v>28295</v>
      </c>
      <c r="E173" s="1011">
        <v>43482</v>
      </c>
      <c r="F173" s="990" t="s">
        <v>28067</v>
      </c>
      <c r="G173" s="1007">
        <v>1300000</v>
      </c>
      <c r="H173" s="994"/>
    </row>
    <row r="174" spans="1:8" x14ac:dyDescent="0.25">
      <c r="A174" s="999" t="s">
        <v>28084</v>
      </c>
      <c r="B174" s="1010" t="s">
        <v>28223</v>
      </c>
      <c r="C174" s="994" t="s">
        <v>28105</v>
      </c>
      <c r="D174" s="1009" t="s">
        <v>28294</v>
      </c>
      <c r="E174" s="1011">
        <v>43502</v>
      </c>
      <c r="F174" s="990" t="s">
        <v>28067</v>
      </c>
      <c r="G174" s="1007">
        <v>1700000</v>
      </c>
      <c r="H174" s="994"/>
    </row>
    <row r="175" spans="1:8" x14ac:dyDescent="0.25">
      <c r="A175" s="999" t="s">
        <v>28084</v>
      </c>
      <c r="B175" s="1010" t="s">
        <v>28223</v>
      </c>
      <c r="C175" s="994" t="s">
        <v>28105</v>
      </c>
      <c r="D175" s="1009" t="s">
        <v>28293</v>
      </c>
      <c r="E175" s="1011">
        <v>43510</v>
      </c>
      <c r="F175" s="990" t="s">
        <v>28067</v>
      </c>
      <c r="G175" s="1007">
        <v>3000000</v>
      </c>
      <c r="H175" s="994"/>
    </row>
    <row r="176" spans="1:8" x14ac:dyDescent="0.25">
      <c r="A176" s="999" t="s">
        <v>28084</v>
      </c>
      <c r="B176" s="1010" t="s">
        <v>28223</v>
      </c>
      <c r="C176" s="994" t="s">
        <v>28075</v>
      </c>
      <c r="D176" s="1009" t="s">
        <v>28292</v>
      </c>
      <c r="E176" s="1011">
        <v>43510</v>
      </c>
      <c r="F176" s="990" t="s">
        <v>28067</v>
      </c>
      <c r="G176" s="1007">
        <v>3000000</v>
      </c>
      <c r="H176" s="994"/>
    </row>
    <row r="177" spans="1:8" x14ac:dyDescent="0.25">
      <c r="A177" s="999" t="s">
        <v>28084</v>
      </c>
      <c r="B177" s="1010" t="s">
        <v>28223</v>
      </c>
      <c r="C177" s="994" t="s">
        <v>28105</v>
      </c>
      <c r="D177" s="1009" t="s">
        <v>28291</v>
      </c>
      <c r="E177" s="1011">
        <v>43535</v>
      </c>
      <c r="F177" s="990" t="s">
        <v>28067</v>
      </c>
      <c r="G177" s="1007">
        <v>1900000</v>
      </c>
      <c r="H177" s="994"/>
    </row>
    <row r="178" spans="1:8" x14ac:dyDescent="0.25">
      <c r="A178" s="999" t="s">
        <v>28084</v>
      </c>
      <c r="B178" s="1010" t="s">
        <v>28223</v>
      </c>
      <c r="C178" s="994" t="s">
        <v>28075</v>
      </c>
      <c r="D178" s="1009" t="s">
        <v>28290</v>
      </c>
      <c r="E178" s="1011">
        <v>43544</v>
      </c>
      <c r="F178" s="990" t="s">
        <v>28067</v>
      </c>
      <c r="G178" s="1007">
        <v>1950000</v>
      </c>
      <c r="H178" s="994"/>
    </row>
    <row r="179" spans="1:8" x14ac:dyDescent="0.25">
      <c r="A179" s="999" t="s">
        <v>28084</v>
      </c>
      <c r="B179" s="1010" t="s">
        <v>28223</v>
      </c>
      <c r="C179" s="994" t="s">
        <v>28075</v>
      </c>
      <c r="D179" s="1009" t="s">
        <v>28289</v>
      </c>
      <c r="E179" s="1011">
        <v>43566</v>
      </c>
      <c r="F179" s="990" t="s">
        <v>28067</v>
      </c>
      <c r="G179" s="1007">
        <v>1400000</v>
      </c>
      <c r="H179" s="994"/>
    </row>
    <row r="180" spans="1:8" x14ac:dyDescent="0.25">
      <c r="A180" s="999" t="s">
        <v>28084</v>
      </c>
      <c r="B180" s="1010" t="s">
        <v>28223</v>
      </c>
      <c r="C180" s="994" t="s">
        <v>28075</v>
      </c>
      <c r="D180" s="1009" t="s">
        <v>28288</v>
      </c>
      <c r="E180" s="1011">
        <v>43598</v>
      </c>
      <c r="F180" s="990" t="s">
        <v>28067</v>
      </c>
      <c r="G180" s="1007">
        <v>1250000</v>
      </c>
      <c r="H180" s="994"/>
    </row>
    <row r="181" spans="1:8" x14ac:dyDescent="0.25">
      <c r="A181" s="999" t="s">
        <v>28084</v>
      </c>
      <c r="B181" s="1010" t="s">
        <v>28223</v>
      </c>
      <c r="C181" s="994" t="s">
        <v>28286</v>
      </c>
      <c r="D181" s="1009" t="s">
        <v>28287</v>
      </c>
      <c r="E181" s="1011">
        <v>43605</v>
      </c>
      <c r="F181" s="990" t="s">
        <v>28067</v>
      </c>
      <c r="G181" s="1007">
        <v>1400000</v>
      </c>
      <c r="H181" s="994"/>
    </row>
    <row r="182" spans="1:8" x14ac:dyDescent="0.25">
      <c r="A182" s="999" t="s">
        <v>28084</v>
      </c>
      <c r="B182" s="1010" t="s">
        <v>28223</v>
      </c>
      <c r="C182" s="994" t="s">
        <v>28286</v>
      </c>
      <c r="D182" s="1009" t="s">
        <v>28285</v>
      </c>
      <c r="E182" s="1011">
        <v>43623</v>
      </c>
      <c r="F182" s="990" t="s">
        <v>28067</v>
      </c>
      <c r="G182" s="1007">
        <v>2000000</v>
      </c>
      <c r="H182" s="994"/>
    </row>
    <row r="183" spans="1:8" x14ac:dyDescent="0.25">
      <c r="A183" s="999" t="s">
        <v>28084</v>
      </c>
      <c r="B183" s="1010" t="s">
        <v>28223</v>
      </c>
      <c r="C183" s="994" t="s">
        <v>28280</v>
      </c>
      <c r="D183" s="1009" t="s">
        <v>28279</v>
      </c>
      <c r="E183" s="1011">
        <v>43651</v>
      </c>
      <c r="F183" s="990" t="s">
        <v>28067</v>
      </c>
      <c r="G183" s="1007">
        <v>100000</v>
      </c>
      <c r="H183" s="994"/>
    </row>
    <row r="184" spans="1:8" x14ac:dyDescent="0.25">
      <c r="A184" s="999" t="s">
        <v>28084</v>
      </c>
      <c r="B184" s="1010" t="s">
        <v>28223</v>
      </c>
      <c r="C184" s="994" t="s">
        <v>28258</v>
      </c>
      <c r="D184" s="1009" t="s">
        <v>28278</v>
      </c>
      <c r="E184" s="1011">
        <v>43651</v>
      </c>
      <c r="F184" s="990" t="s">
        <v>28067</v>
      </c>
      <c r="G184" s="1007">
        <v>1700000</v>
      </c>
      <c r="H184" s="994"/>
    </row>
    <row r="185" spans="1:8" x14ac:dyDescent="0.25">
      <c r="A185" s="999" t="s">
        <v>28084</v>
      </c>
      <c r="B185" s="1010" t="s">
        <v>28223</v>
      </c>
      <c r="C185" s="994" t="s">
        <v>28261</v>
      </c>
      <c r="D185" s="1009" t="s">
        <v>28277</v>
      </c>
      <c r="E185" s="1011">
        <v>43656</v>
      </c>
      <c r="F185" s="990" t="s">
        <v>28067</v>
      </c>
      <c r="G185" s="1007">
        <v>1250000</v>
      </c>
      <c r="H185" s="994"/>
    </row>
    <row r="186" spans="1:8" x14ac:dyDescent="0.25">
      <c r="A186" s="999" t="s">
        <v>28084</v>
      </c>
      <c r="B186" s="1010" t="s">
        <v>28223</v>
      </c>
      <c r="C186" s="994" t="s">
        <v>28273</v>
      </c>
      <c r="D186" s="1009" t="s">
        <v>28276</v>
      </c>
      <c r="E186" s="1011">
        <v>43685</v>
      </c>
      <c r="F186" s="990" t="s">
        <v>28067</v>
      </c>
      <c r="G186" s="1007">
        <v>2000000</v>
      </c>
      <c r="H186" s="994"/>
    </row>
    <row r="187" spans="1:8" x14ac:dyDescent="0.25">
      <c r="A187" s="999" t="s">
        <v>28084</v>
      </c>
      <c r="B187" s="1010" t="s">
        <v>28223</v>
      </c>
      <c r="C187" s="994" t="s">
        <v>28075</v>
      </c>
      <c r="D187" s="1009" t="s">
        <v>28275</v>
      </c>
      <c r="E187" s="1011">
        <v>43692</v>
      </c>
      <c r="F187" s="990" t="s">
        <v>28067</v>
      </c>
      <c r="G187" s="1007">
        <v>9000000</v>
      </c>
      <c r="H187" s="994"/>
    </row>
    <row r="188" spans="1:8" x14ac:dyDescent="0.25">
      <c r="A188" s="999" t="s">
        <v>28084</v>
      </c>
      <c r="B188" s="1010" t="s">
        <v>28223</v>
      </c>
      <c r="C188" s="994" t="s">
        <v>28273</v>
      </c>
      <c r="D188" s="1009" t="s">
        <v>28274</v>
      </c>
      <c r="E188" s="1011">
        <v>43692</v>
      </c>
      <c r="F188" s="990" t="s">
        <v>28067</v>
      </c>
      <c r="G188" s="1007">
        <v>1000000</v>
      </c>
      <c r="H188" s="994"/>
    </row>
    <row r="189" spans="1:8" x14ac:dyDescent="0.25">
      <c r="A189" s="999" t="s">
        <v>28084</v>
      </c>
      <c r="B189" s="1010" t="s">
        <v>28223</v>
      </c>
      <c r="C189" s="994" t="s">
        <v>28273</v>
      </c>
      <c r="D189" s="1009" t="s">
        <v>28272</v>
      </c>
      <c r="E189" s="1008">
        <v>43711</v>
      </c>
      <c r="F189" s="990" t="s">
        <v>28067</v>
      </c>
      <c r="G189" s="1007">
        <v>1000000</v>
      </c>
      <c r="H189" s="994"/>
    </row>
    <row r="190" spans="1:8" x14ac:dyDescent="0.25">
      <c r="A190" s="999" t="s">
        <v>28084</v>
      </c>
      <c r="B190" s="1010" t="s">
        <v>28223</v>
      </c>
      <c r="C190" s="994" t="s">
        <v>28075</v>
      </c>
      <c r="D190" s="1009" t="s">
        <v>28271</v>
      </c>
      <c r="E190" s="1008">
        <v>43711</v>
      </c>
      <c r="F190" s="990" t="s">
        <v>28067</v>
      </c>
      <c r="G190" s="1007">
        <v>500000</v>
      </c>
      <c r="H190" s="994"/>
    </row>
    <row r="191" spans="1:8" x14ac:dyDescent="0.25">
      <c r="A191" s="999" t="s">
        <v>28084</v>
      </c>
      <c r="B191" s="1010" t="s">
        <v>28223</v>
      </c>
      <c r="C191" s="994" t="s">
        <v>28075</v>
      </c>
      <c r="D191" s="1009" t="s">
        <v>28270</v>
      </c>
      <c r="E191" s="1008">
        <v>43721</v>
      </c>
      <c r="F191" s="990" t="s">
        <v>28067</v>
      </c>
      <c r="G191" s="1007">
        <v>22543653</v>
      </c>
      <c r="H191" s="994"/>
    </row>
    <row r="192" spans="1:8" x14ac:dyDescent="0.25">
      <c r="A192" s="999" t="s">
        <v>28084</v>
      </c>
      <c r="B192" s="1010" t="s">
        <v>28223</v>
      </c>
      <c r="C192" s="994" t="s">
        <v>28269</v>
      </c>
      <c r="D192" s="1009" t="s">
        <v>28268</v>
      </c>
      <c r="E192" s="1008">
        <v>43721</v>
      </c>
      <c r="F192" s="990" t="s">
        <v>28067</v>
      </c>
      <c r="G192" s="1007">
        <v>1956347</v>
      </c>
      <c r="H192" s="994"/>
    </row>
    <row r="193" spans="1:8" x14ac:dyDescent="0.25">
      <c r="A193" s="1767" t="s">
        <v>28113</v>
      </c>
      <c r="B193" s="1767" t="s">
        <v>2845</v>
      </c>
      <c r="C193" s="1767" t="s">
        <v>28112</v>
      </c>
      <c r="D193" s="1767"/>
      <c r="E193" s="1767"/>
      <c r="F193" s="1767"/>
      <c r="G193" s="1767"/>
      <c r="H193" s="1767"/>
    </row>
    <row r="194" spans="1:8" ht="24" x14ac:dyDescent="0.25">
      <c r="A194" s="1767"/>
      <c r="B194" s="1767"/>
      <c r="C194" s="1533" t="s">
        <v>28111</v>
      </c>
      <c r="D194" s="1533" t="s">
        <v>28110</v>
      </c>
      <c r="E194" s="1533" t="s">
        <v>28109</v>
      </c>
      <c r="F194" s="1533" t="s">
        <v>28108</v>
      </c>
      <c r="G194" s="1533" t="s">
        <v>28107</v>
      </c>
      <c r="H194" s="1533" t="s">
        <v>28106</v>
      </c>
    </row>
    <row r="195" spans="1:8" x14ac:dyDescent="0.25">
      <c r="A195" s="999" t="s">
        <v>28084</v>
      </c>
      <c r="B195" s="1010" t="s">
        <v>28223</v>
      </c>
      <c r="C195" s="994" t="s">
        <v>28264</v>
      </c>
      <c r="D195" s="1009" t="s">
        <v>28267</v>
      </c>
      <c r="E195" s="1008">
        <v>43738</v>
      </c>
      <c r="F195" s="990" t="s">
        <v>28067</v>
      </c>
      <c r="G195" s="1007">
        <v>1500000</v>
      </c>
      <c r="H195" s="994"/>
    </row>
    <row r="196" spans="1:8" x14ac:dyDescent="0.25">
      <c r="A196" s="999" t="s">
        <v>28084</v>
      </c>
      <c r="B196" s="1010" t="s">
        <v>28223</v>
      </c>
      <c r="C196" s="994" t="s">
        <v>28264</v>
      </c>
      <c r="D196" s="1009" t="s">
        <v>28266</v>
      </c>
      <c r="E196" s="1008">
        <v>43749</v>
      </c>
      <c r="F196" s="990" t="s">
        <v>28067</v>
      </c>
      <c r="G196" s="1007">
        <v>22000000</v>
      </c>
      <c r="H196" s="994"/>
    </row>
    <row r="197" spans="1:8" x14ac:dyDescent="0.25">
      <c r="A197" s="999" t="s">
        <v>28084</v>
      </c>
      <c r="B197" s="1010" t="s">
        <v>28223</v>
      </c>
      <c r="C197" s="994" t="s">
        <v>28105</v>
      </c>
      <c r="D197" s="1009" t="s">
        <v>28265</v>
      </c>
      <c r="E197" s="1008">
        <v>43749</v>
      </c>
      <c r="F197" s="990" t="s">
        <v>28067</v>
      </c>
      <c r="G197" s="1007">
        <v>5000000</v>
      </c>
      <c r="H197" s="994"/>
    </row>
    <row r="198" spans="1:8" x14ac:dyDescent="0.25">
      <c r="A198" s="999" t="s">
        <v>28084</v>
      </c>
      <c r="B198" s="1010" t="s">
        <v>28223</v>
      </c>
      <c r="C198" s="994" t="s">
        <v>28264</v>
      </c>
      <c r="D198" s="1009" t="s">
        <v>28263</v>
      </c>
      <c r="E198" s="1008">
        <v>43781</v>
      </c>
      <c r="F198" s="990" t="s">
        <v>28067</v>
      </c>
      <c r="G198" s="1007">
        <v>20444087.379999999</v>
      </c>
      <c r="H198" s="994"/>
    </row>
    <row r="199" spans="1:8" x14ac:dyDescent="0.25">
      <c r="A199" s="999" t="s">
        <v>28084</v>
      </c>
      <c r="B199" s="1010" t="s">
        <v>28223</v>
      </c>
      <c r="C199" s="994" t="s">
        <v>28261</v>
      </c>
      <c r="D199" s="1009" t="s">
        <v>28262</v>
      </c>
      <c r="E199" s="1008">
        <v>43781</v>
      </c>
      <c r="F199" s="990" t="s">
        <v>28067</v>
      </c>
      <c r="G199" s="1007">
        <v>3955912.62</v>
      </c>
      <c r="H199" s="994"/>
    </row>
    <row r="200" spans="1:8" x14ac:dyDescent="0.25">
      <c r="A200" s="999" t="s">
        <v>28084</v>
      </c>
      <c r="B200" s="1010" t="s">
        <v>28223</v>
      </c>
      <c r="C200" s="994" t="s">
        <v>28261</v>
      </c>
      <c r="D200" s="1009" t="s">
        <v>28260</v>
      </c>
      <c r="E200" s="1008">
        <v>43781</v>
      </c>
      <c r="F200" s="990" t="s">
        <v>28067</v>
      </c>
      <c r="G200" s="1007">
        <v>25000000</v>
      </c>
      <c r="H200" s="994"/>
    </row>
    <row r="201" spans="1:8" x14ac:dyDescent="0.25">
      <c r="A201" s="999" t="s">
        <v>28084</v>
      </c>
      <c r="B201" s="1010" t="s">
        <v>28223</v>
      </c>
      <c r="C201" s="994" t="s">
        <v>28284</v>
      </c>
      <c r="D201" s="1009" t="s">
        <v>28283</v>
      </c>
      <c r="E201" s="1008">
        <v>43829</v>
      </c>
      <c r="F201" s="990" t="s">
        <v>28067</v>
      </c>
      <c r="G201" s="1007">
        <v>1500000</v>
      </c>
      <c r="H201" s="994"/>
    </row>
    <row r="202" spans="1:8" x14ac:dyDescent="0.25">
      <c r="A202" s="999" t="s">
        <v>28084</v>
      </c>
      <c r="B202" s="1010" t="s">
        <v>28223</v>
      </c>
      <c r="C202" s="994" t="s">
        <v>28261</v>
      </c>
      <c r="D202" s="1009" t="s">
        <v>28282</v>
      </c>
      <c r="E202" s="1008">
        <v>43825</v>
      </c>
      <c r="F202" s="990" t="s">
        <v>28281</v>
      </c>
      <c r="G202" s="1007">
        <v>1131369</v>
      </c>
      <c r="H202" s="994"/>
    </row>
    <row r="203" spans="1:8" x14ac:dyDescent="0.25">
      <c r="A203" s="999" t="s">
        <v>28084</v>
      </c>
      <c r="B203" s="1010" t="s">
        <v>28223</v>
      </c>
      <c r="C203" s="994" t="s">
        <v>28280</v>
      </c>
      <c r="D203" s="1009" t="s">
        <v>28279</v>
      </c>
      <c r="E203" s="1008">
        <v>43651</v>
      </c>
      <c r="F203" s="990" t="s">
        <v>28067</v>
      </c>
      <c r="G203" s="1007"/>
      <c r="H203" s="1007">
        <v>100000</v>
      </c>
    </row>
    <row r="204" spans="1:8" x14ac:dyDescent="0.25">
      <c r="A204" s="999" t="s">
        <v>28084</v>
      </c>
      <c r="B204" s="1010" t="s">
        <v>28223</v>
      </c>
      <c r="C204" s="994" t="s">
        <v>28258</v>
      </c>
      <c r="D204" s="1009" t="s">
        <v>28278</v>
      </c>
      <c r="E204" s="1008">
        <v>43651</v>
      </c>
      <c r="F204" s="990" t="s">
        <v>28067</v>
      </c>
      <c r="G204" s="1007"/>
      <c r="H204" s="1007">
        <v>1700000</v>
      </c>
    </row>
    <row r="205" spans="1:8" x14ac:dyDescent="0.25">
      <c r="A205" s="999" t="s">
        <v>28084</v>
      </c>
      <c r="B205" s="1010" t="s">
        <v>28223</v>
      </c>
      <c r="C205" s="994" t="s">
        <v>28261</v>
      </c>
      <c r="D205" s="1009" t="s">
        <v>28277</v>
      </c>
      <c r="E205" s="1008">
        <v>43656</v>
      </c>
      <c r="F205" s="990" t="s">
        <v>28067</v>
      </c>
      <c r="G205" s="1007"/>
      <c r="H205" s="1007">
        <v>1250000</v>
      </c>
    </row>
    <row r="206" spans="1:8" x14ac:dyDescent="0.25">
      <c r="A206" s="999" t="s">
        <v>28084</v>
      </c>
      <c r="B206" s="1010" t="s">
        <v>28223</v>
      </c>
      <c r="C206" s="994" t="s">
        <v>28273</v>
      </c>
      <c r="D206" s="1009" t="s">
        <v>28276</v>
      </c>
      <c r="E206" s="1008">
        <v>43685</v>
      </c>
      <c r="F206" s="990" t="s">
        <v>28067</v>
      </c>
      <c r="G206" s="1007"/>
      <c r="H206" s="1007">
        <v>2000000</v>
      </c>
    </row>
    <row r="207" spans="1:8" x14ac:dyDescent="0.25">
      <c r="A207" s="999" t="s">
        <v>28084</v>
      </c>
      <c r="B207" s="1010" t="s">
        <v>28223</v>
      </c>
      <c r="C207" s="994" t="s">
        <v>28075</v>
      </c>
      <c r="D207" s="1009" t="s">
        <v>28275</v>
      </c>
      <c r="E207" s="1008">
        <v>43692</v>
      </c>
      <c r="F207" s="990" t="s">
        <v>28067</v>
      </c>
      <c r="G207" s="1007"/>
      <c r="H207" s="1007">
        <v>9000000</v>
      </c>
    </row>
    <row r="208" spans="1:8" x14ac:dyDescent="0.25">
      <c r="A208" s="999" t="s">
        <v>28084</v>
      </c>
      <c r="B208" s="1010" t="s">
        <v>28223</v>
      </c>
      <c r="C208" s="994" t="s">
        <v>28273</v>
      </c>
      <c r="D208" s="1009" t="s">
        <v>28274</v>
      </c>
      <c r="E208" s="1008">
        <v>43692</v>
      </c>
      <c r="F208" s="990" t="s">
        <v>28067</v>
      </c>
      <c r="G208" s="1007"/>
      <c r="H208" s="1007">
        <v>1000000</v>
      </c>
    </row>
    <row r="209" spans="1:8" x14ac:dyDescent="0.25">
      <c r="A209" s="999" t="s">
        <v>28084</v>
      </c>
      <c r="B209" s="1010" t="s">
        <v>28223</v>
      </c>
      <c r="C209" s="994" t="s">
        <v>28273</v>
      </c>
      <c r="D209" s="1009" t="s">
        <v>28272</v>
      </c>
      <c r="E209" s="1008">
        <v>43711</v>
      </c>
      <c r="F209" s="990" t="s">
        <v>28067</v>
      </c>
      <c r="G209" s="1007"/>
      <c r="H209" s="1007">
        <v>1000000</v>
      </c>
    </row>
    <row r="210" spans="1:8" x14ac:dyDescent="0.25">
      <c r="A210" s="999" t="s">
        <v>28084</v>
      </c>
      <c r="B210" s="1010" t="s">
        <v>28223</v>
      </c>
      <c r="C210" s="994" t="s">
        <v>28075</v>
      </c>
      <c r="D210" s="1009" t="s">
        <v>28271</v>
      </c>
      <c r="E210" s="1008">
        <v>43711</v>
      </c>
      <c r="F210" s="990" t="s">
        <v>28067</v>
      </c>
      <c r="G210" s="1007"/>
      <c r="H210" s="1007">
        <v>500000</v>
      </c>
    </row>
    <row r="211" spans="1:8" x14ac:dyDescent="0.25">
      <c r="A211" s="999" t="s">
        <v>28084</v>
      </c>
      <c r="B211" s="1010" t="s">
        <v>28223</v>
      </c>
      <c r="C211" s="994" t="s">
        <v>28075</v>
      </c>
      <c r="D211" s="1009" t="s">
        <v>28270</v>
      </c>
      <c r="E211" s="1008">
        <v>43721</v>
      </c>
      <c r="F211" s="990" t="s">
        <v>28067</v>
      </c>
      <c r="G211" s="1007"/>
      <c r="H211" s="1007">
        <v>22543653</v>
      </c>
    </row>
    <row r="212" spans="1:8" x14ac:dyDescent="0.25">
      <c r="A212" s="999" t="s">
        <v>28084</v>
      </c>
      <c r="B212" s="1010" t="s">
        <v>28223</v>
      </c>
      <c r="C212" s="994" t="s">
        <v>28269</v>
      </c>
      <c r="D212" s="1009" t="s">
        <v>28268</v>
      </c>
      <c r="E212" s="1008">
        <v>43721</v>
      </c>
      <c r="F212" s="990" t="s">
        <v>28067</v>
      </c>
      <c r="G212" s="1007"/>
      <c r="H212" s="1007">
        <v>1956347</v>
      </c>
    </row>
    <row r="213" spans="1:8" x14ac:dyDescent="0.25">
      <c r="A213" s="999" t="s">
        <v>28084</v>
      </c>
      <c r="B213" s="1010" t="s">
        <v>28223</v>
      </c>
      <c r="C213" s="994" t="s">
        <v>28264</v>
      </c>
      <c r="D213" s="1009" t="s">
        <v>28267</v>
      </c>
      <c r="E213" s="1008">
        <v>43738</v>
      </c>
      <c r="F213" s="990" t="s">
        <v>28067</v>
      </c>
      <c r="G213" s="1007"/>
      <c r="H213" s="1007">
        <v>1500000</v>
      </c>
    </row>
    <row r="214" spans="1:8" x14ac:dyDescent="0.25">
      <c r="A214" s="999" t="s">
        <v>28084</v>
      </c>
      <c r="B214" s="1010" t="s">
        <v>28223</v>
      </c>
      <c r="C214" s="994" t="s">
        <v>28264</v>
      </c>
      <c r="D214" s="1009" t="s">
        <v>28266</v>
      </c>
      <c r="E214" s="1008">
        <v>43749</v>
      </c>
      <c r="F214" s="990" t="s">
        <v>28067</v>
      </c>
      <c r="G214" s="1007"/>
      <c r="H214" s="1007">
        <v>22000000</v>
      </c>
    </row>
    <row r="215" spans="1:8" x14ac:dyDescent="0.25">
      <c r="A215" s="999" t="s">
        <v>28084</v>
      </c>
      <c r="B215" s="1010" t="s">
        <v>28223</v>
      </c>
      <c r="C215" s="994" t="s">
        <v>28252</v>
      </c>
      <c r="D215" s="1009" t="s">
        <v>28265</v>
      </c>
      <c r="E215" s="1008">
        <v>43749</v>
      </c>
      <c r="F215" s="990" t="s">
        <v>28067</v>
      </c>
      <c r="G215" s="1007"/>
      <c r="H215" s="1007">
        <v>5000000</v>
      </c>
    </row>
    <row r="216" spans="1:8" x14ac:dyDescent="0.25">
      <c r="A216" s="999" t="s">
        <v>28084</v>
      </c>
      <c r="B216" s="1010" t="s">
        <v>28223</v>
      </c>
      <c r="C216" s="994" t="s">
        <v>28264</v>
      </c>
      <c r="D216" s="1009" t="s">
        <v>28263</v>
      </c>
      <c r="E216" s="1008">
        <v>43781</v>
      </c>
      <c r="F216" s="990" t="s">
        <v>28067</v>
      </c>
      <c r="G216" s="1007"/>
      <c r="H216" s="1007">
        <v>20444087.379999999</v>
      </c>
    </row>
    <row r="217" spans="1:8" x14ac:dyDescent="0.25">
      <c r="A217" s="999" t="s">
        <v>28084</v>
      </c>
      <c r="B217" s="1010" t="s">
        <v>28223</v>
      </c>
      <c r="C217" s="994" t="s">
        <v>28261</v>
      </c>
      <c r="D217" s="1009" t="s">
        <v>28262</v>
      </c>
      <c r="E217" s="1008">
        <v>43781</v>
      </c>
      <c r="F217" s="990" t="s">
        <v>28067</v>
      </c>
      <c r="G217" s="994"/>
      <c r="H217" s="1007">
        <v>3955912.62</v>
      </c>
    </row>
    <row r="218" spans="1:8" x14ac:dyDescent="0.25">
      <c r="A218" s="999" t="s">
        <v>28084</v>
      </c>
      <c r="B218" s="1010" t="s">
        <v>28223</v>
      </c>
      <c r="C218" s="994" t="s">
        <v>28261</v>
      </c>
      <c r="D218" s="1009" t="s">
        <v>28260</v>
      </c>
      <c r="E218" s="1008">
        <v>43781</v>
      </c>
      <c r="F218" s="990" t="s">
        <v>28067</v>
      </c>
      <c r="G218" s="994"/>
      <c r="H218" s="1007">
        <v>25000000</v>
      </c>
    </row>
    <row r="219" spans="1:8" x14ac:dyDescent="0.25">
      <c r="A219" s="999" t="s">
        <v>28084</v>
      </c>
      <c r="B219" s="1010" t="s">
        <v>28223</v>
      </c>
      <c r="C219" s="994" t="s">
        <v>28252</v>
      </c>
      <c r="D219" s="1009" t="s">
        <v>28259</v>
      </c>
      <c r="E219" s="1008">
        <v>43980</v>
      </c>
      <c r="F219" s="990" t="s">
        <v>28067</v>
      </c>
      <c r="G219" s="994"/>
      <c r="H219" s="1007">
        <v>2600000</v>
      </c>
    </row>
    <row r="220" spans="1:8" x14ac:dyDescent="0.25">
      <c r="A220" s="999" t="s">
        <v>28084</v>
      </c>
      <c r="B220" s="1010" t="s">
        <v>28223</v>
      </c>
      <c r="C220" s="994" t="s">
        <v>28258</v>
      </c>
      <c r="D220" s="1009" t="s">
        <v>28257</v>
      </c>
      <c r="E220" s="1008">
        <v>43987</v>
      </c>
      <c r="F220" s="990" t="s">
        <v>28067</v>
      </c>
      <c r="G220" s="994"/>
      <c r="H220" s="1007">
        <v>471613.63</v>
      </c>
    </row>
    <row r="221" spans="1:8" x14ac:dyDescent="0.25">
      <c r="A221" s="999" t="s">
        <v>28084</v>
      </c>
      <c r="B221" s="1010" t="s">
        <v>28223</v>
      </c>
      <c r="C221" s="994" t="s">
        <v>28254</v>
      </c>
      <c r="D221" s="1009" t="s">
        <v>28253</v>
      </c>
      <c r="E221" s="1008">
        <v>43987</v>
      </c>
      <c r="F221" s="990" t="s">
        <v>28067</v>
      </c>
      <c r="G221" s="994"/>
      <c r="H221" s="1007">
        <v>2108386.37</v>
      </c>
    </row>
    <row r="222" spans="1:8" x14ac:dyDescent="0.25">
      <c r="A222" s="999" t="s">
        <v>28084</v>
      </c>
      <c r="B222" s="1010" t="s">
        <v>28223</v>
      </c>
      <c r="C222" s="994" t="s">
        <v>28256</v>
      </c>
      <c r="D222" s="1009" t="s">
        <v>28255</v>
      </c>
      <c r="E222" s="1008">
        <v>43993</v>
      </c>
      <c r="F222" s="990" t="s">
        <v>28067</v>
      </c>
      <c r="G222" s="994"/>
      <c r="H222" s="1007">
        <v>12800000</v>
      </c>
    </row>
    <row r="223" spans="1:8" x14ac:dyDescent="0.25">
      <c r="A223" s="999" t="s">
        <v>28084</v>
      </c>
      <c r="B223" s="1010" t="s">
        <v>28223</v>
      </c>
      <c r="C223" s="994" t="s">
        <v>28254</v>
      </c>
      <c r="D223" s="1009" t="s">
        <v>28253</v>
      </c>
      <c r="E223" s="1008">
        <v>43994</v>
      </c>
      <c r="F223" s="990" t="s">
        <v>28067</v>
      </c>
      <c r="G223" s="994"/>
      <c r="H223" s="1007">
        <v>10000000</v>
      </c>
    </row>
    <row r="224" spans="1:8" x14ac:dyDescent="0.25">
      <c r="A224" s="999" t="s">
        <v>28084</v>
      </c>
      <c r="B224" s="1010" t="s">
        <v>28223</v>
      </c>
      <c r="C224" s="994" t="s">
        <v>28252</v>
      </c>
      <c r="D224" s="1009" t="s">
        <v>28251</v>
      </c>
      <c r="E224" s="1008">
        <v>44006</v>
      </c>
      <c r="F224" s="990" t="s">
        <v>28067</v>
      </c>
      <c r="G224" s="994"/>
      <c r="H224" s="1007">
        <v>1500000</v>
      </c>
    </row>
    <row r="225" spans="1:8" x14ac:dyDescent="0.25">
      <c r="A225" s="999" t="s">
        <v>28084</v>
      </c>
      <c r="B225" s="997" t="s">
        <v>28223</v>
      </c>
      <c r="C225" s="994" t="s">
        <v>28250</v>
      </c>
      <c r="D225" s="1002" t="s">
        <v>28249</v>
      </c>
      <c r="E225" s="1005">
        <v>43237</v>
      </c>
      <c r="F225" s="1004" t="s">
        <v>28067</v>
      </c>
      <c r="G225" s="1003">
        <v>6500000</v>
      </c>
      <c r="H225" s="1003">
        <v>6500000</v>
      </c>
    </row>
    <row r="226" spans="1:8" x14ac:dyDescent="0.25">
      <c r="A226" s="999" t="s">
        <v>28084</v>
      </c>
      <c r="B226" s="997" t="s">
        <v>28223</v>
      </c>
      <c r="C226" s="994" t="s">
        <v>28248</v>
      </c>
      <c r="D226" s="1002" t="s">
        <v>28247</v>
      </c>
      <c r="E226" s="1005">
        <v>43237</v>
      </c>
      <c r="F226" s="1004" t="s">
        <v>28067</v>
      </c>
      <c r="G226" s="1003">
        <v>10000000</v>
      </c>
      <c r="H226" s="1003">
        <v>10000000</v>
      </c>
    </row>
    <row r="227" spans="1:8" x14ac:dyDescent="0.25">
      <c r="A227" s="999" t="s">
        <v>28084</v>
      </c>
      <c r="B227" s="997" t="s">
        <v>28223</v>
      </c>
      <c r="C227" s="994" t="s">
        <v>28207</v>
      </c>
      <c r="D227" s="1002" t="s">
        <v>28246</v>
      </c>
      <c r="E227" s="1005">
        <v>43237</v>
      </c>
      <c r="F227" s="1004" t="s">
        <v>28067</v>
      </c>
      <c r="G227" s="1003">
        <v>16619477.060000001</v>
      </c>
      <c r="H227" s="1003">
        <v>16619477.060000001</v>
      </c>
    </row>
    <row r="228" spans="1:8" x14ac:dyDescent="0.25">
      <c r="A228" s="999" t="s">
        <v>28084</v>
      </c>
      <c r="B228" s="997" t="s">
        <v>28223</v>
      </c>
      <c r="C228" s="994" t="s">
        <v>28238</v>
      </c>
      <c r="D228" s="1002" t="s">
        <v>28245</v>
      </c>
      <c r="E228" s="1005">
        <v>43413</v>
      </c>
      <c r="F228" s="1004" t="s">
        <v>28067</v>
      </c>
      <c r="G228" s="1003">
        <v>2125000</v>
      </c>
      <c r="H228" s="1003">
        <v>2125000</v>
      </c>
    </row>
    <row r="229" spans="1:8" x14ac:dyDescent="0.25">
      <c r="A229" s="999" t="s">
        <v>28084</v>
      </c>
      <c r="B229" s="997" t="s">
        <v>28223</v>
      </c>
      <c r="C229" s="994" t="s">
        <v>28229</v>
      </c>
      <c r="D229" s="1002" t="s">
        <v>28244</v>
      </c>
      <c r="E229" s="1005">
        <v>43413</v>
      </c>
      <c r="F229" s="1004" t="s">
        <v>28067</v>
      </c>
      <c r="G229" s="1003">
        <v>2125000</v>
      </c>
      <c r="H229" s="1003">
        <v>2125000</v>
      </c>
    </row>
    <row r="230" spans="1:8" x14ac:dyDescent="0.25">
      <c r="A230" s="999" t="s">
        <v>28084</v>
      </c>
      <c r="B230" s="997" t="s">
        <v>28223</v>
      </c>
      <c r="C230" s="994" t="s">
        <v>28243</v>
      </c>
      <c r="D230" s="1002" t="s">
        <v>28242</v>
      </c>
      <c r="E230" s="1005">
        <v>43404</v>
      </c>
      <c r="F230" s="1004" t="s">
        <v>28067</v>
      </c>
      <c r="G230" s="1003">
        <v>1000000</v>
      </c>
      <c r="H230" s="1003">
        <v>1000000</v>
      </c>
    </row>
    <row r="231" spans="1:8" x14ac:dyDescent="0.25">
      <c r="A231" s="999" t="s">
        <v>28084</v>
      </c>
      <c r="B231" s="997" t="s">
        <v>28223</v>
      </c>
      <c r="C231" s="994" t="s">
        <v>28241</v>
      </c>
      <c r="D231" s="1002" t="s">
        <v>28240</v>
      </c>
      <c r="E231" s="1006">
        <v>43453</v>
      </c>
      <c r="F231" s="1004" t="s">
        <v>28067</v>
      </c>
      <c r="G231" s="1003">
        <v>1250000</v>
      </c>
      <c r="H231" s="1003">
        <v>1250000</v>
      </c>
    </row>
    <row r="232" spans="1:8" x14ac:dyDescent="0.25">
      <c r="A232" s="999" t="s">
        <v>28084</v>
      </c>
      <c r="B232" s="997" t="s">
        <v>28223</v>
      </c>
      <c r="C232" s="994" t="s">
        <v>28079</v>
      </c>
      <c r="D232" s="1002" t="s">
        <v>28239</v>
      </c>
      <c r="E232" s="1006">
        <v>43460</v>
      </c>
      <c r="F232" s="1004" t="s">
        <v>28067</v>
      </c>
      <c r="G232" s="1003">
        <v>2290000</v>
      </c>
      <c r="H232" s="1003">
        <v>0</v>
      </c>
    </row>
    <row r="233" spans="1:8" x14ac:dyDescent="0.25">
      <c r="A233" s="999" t="s">
        <v>28084</v>
      </c>
      <c r="B233" s="997" t="s">
        <v>28223</v>
      </c>
      <c r="C233" s="994" t="s">
        <v>28238</v>
      </c>
      <c r="D233" s="1002" t="s">
        <v>28237</v>
      </c>
      <c r="E233" s="1006">
        <v>43475</v>
      </c>
      <c r="F233" s="1004" t="s">
        <v>28067</v>
      </c>
      <c r="G233" s="1003"/>
      <c r="H233" s="1003">
        <v>7000000</v>
      </c>
    </row>
    <row r="234" spans="1:8" x14ac:dyDescent="0.25">
      <c r="A234" s="999" t="s">
        <v>28084</v>
      </c>
      <c r="B234" s="997" t="s">
        <v>28223</v>
      </c>
      <c r="C234" s="994" t="s">
        <v>28229</v>
      </c>
      <c r="D234" s="1002" t="s">
        <v>28236</v>
      </c>
      <c r="E234" s="1005">
        <v>43482</v>
      </c>
      <c r="F234" s="1004" t="s">
        <v>28067</v>
      </c>
      <c r="G234" s="1003"/>
      <c r="H234" s="1003">
        <v>1300000</v>
      </c>
    </row>
    <row r="235" spans="1:8" x14ac:dyDescent="0.25">
      <c r="A235" s="999" t="s">
        <v>28084</v>
      </c>
      <c r="B235" s="997" t="s">
        <v>28223</v>
      </c>
      <c r="C235" s="994" t="s">
        <v>28105</v>
      </c>
      <c r="D235" s="1002" t="s">
        <v>28235</v>
      </c>
      <c r="E235" s="1005">
        <v>43502</v>
      </c>
      <c r="F235" s="1004" t="s">
        <v>28067</v>
      </c>
      <c r="G235" s="1003"/>
      <c r="H235" s="1003">
        <v>1700000</v>
      </c>
    </row>
    <row r="236" spans="1:8" x14ac:dyDescent="0.25">
      <c r="A236" s="999" t="s">
        <v>28084</v>
      </c>
      <c r="B236" s="997" t="s">
        <v>28223</v>
      </c>
      <c r="C236" s="994" t="s">
        <v>28105</v>
      </c>
      <c r="D236" s="1002" t="s">
        <v>28234</v>
      </c>
      <c r="E236" s="1005">
        <v>43510</v>
      </c>
      <c r="F236" s="1004" t="s">
        <v>28067</v>
      </c>
      <c r="G236" s="1003"/>
      <c r="H236" s="1003">
        <v>3000000</v>
      </c>
    </row>
    <row r="237" spans="1:8" x14ac:dyDescent="0.25">
      <c r="A237" s="999" t="s">
        <v>28084</v>
      </c>
      <c r="B237" s="997" t="s">
        <v>28223</v>
      </c>
      <c r="C237" s="994" t="s">
        <v>28229</v>
      </c>
      <c r="D237" s="1002" t="s">
        <v>28233</v>
      </c>
      <c r="E237" s="1005">
        <v>43510</v>
      </c>
      <c r="F237" s="1004" t="s">
        <v>28067</v>
      </c>
      <c r="G237" s="1003"/>
      <c r="H237" s="1003">
        <v>3000000</v>
      </c>
    </row>
    <row r="238" spans="1:8" x14ac:dyDescent="0.25">
      <c r="A238" s="999" t="s">
        <v>28084</v>
      </c>
      <c r="B238" s="997" t="s">
        <v>28223</v>
      </c>
      <c r="C238" s="994" t="s">
        <v>28105</v>
      </c>
      <c r="D238" s="1002" t="s">
        <v>28232</v>
      </c>
      <c r="E238" s="1005">
        <v>43535</v>
      </c>
      <c r="F238" s="1004" t="s">
        <v>28067</v>
      </c>
      <c r="G238" s="1003"/>
      <c r="H238" s="1003">
        <v>1900000</v>
      </c>
    </row>
    <row r="239" spans="1:8" x14ac:dyDescent="0.25">
      <c r="A239" s="999" t="s">
        <v>28084</v>
      </c>
      <c r="B239" s="997" t="s">
        <v>28223</v>
      </c>
      <c r="C239" s="994" t="s">
        <v>28229</v>
      </c>
      <c r="D239" s="1002" t="s">
        <v>28231</v>
      </c>
      <c r="E239" s="1005">
        <v>43544</v>
      </c>
      <c r="F239" s="1004" t="s">
        <v>28067</v>
      </c>
      <c r="G239" s="1003"/>
      <c r="H239" s="1003">
        <v>1950000</v>
      </c>
    </row>
    <row r="240" spans="1:8" x14ac:dyDescent="0.25">
      <c r="A240" s="999" t="s">
        <v>28084</v>
      </c>
      <c r="B240" s="997" t="s">
        <v>28223</v>
      </c>
      <c r="C240" s="994" t="s">
        <v>28229</v>
      </c>
      <c r="D240" s="1002" t="s">
        <v>28230</v>
      </c>
      <c r="E240" s="1005">
        <v>43566</v>
      </c>
      <c r="F240" s="1004" t="s">
        <v>28067</v>
      </c>
      <c r="G240" s="1003"/>
      <c r="H240" s="1003">
        <v>1400000</v>
      </c>
    </row>
    <row r="241" spans="1:8" x14ac:dyDescent="0.25">
      <c r="A241" s="999" t="s">
        <v>28084</v>
      </c>
      <c r="B241" s="997" t="s">
        <v>28223</v>
      </c>
      <c r="C241" s="994" t="s">
        <v>28229</v>
      </c>
      <c r="D241" s="1002" t="s">
        <v>28228</v>
      </c>
      <c r="E241" s="1005">
        <v>43598</v>
      </c>
      <c r="F241" s="1004" t="s">
        <v>28067</v>
      </c>
      <c r="G241" s="1003"/>
      <c r="H241" s="1003">
        <v>1250000</v>
      </c>
    </row>
    <row r="242" spans="1:8" x14ac:dyDescent="0.25">
      <c r="A242" s="999" t="s">
        <v>28084</v>
      </c>
      <c r="B242" s="997" t="s">
        <v>28223</v>
      </c>
      <c r="C242" s="994" t="s">
        <v>28205</v>
      </c>
      <c r="D242" s="1002" t="s">
        <v>28227</v>
      </c>
      <c r="E242" s="1005">
        <v>43605</v>
      </c>
      <c r="F242" s="1004" t="s">
        <v>28067</v>
      </c>
      <c r="G242" s="1003"/>
      <c r="H242" s="1003">
        <v>1400000</v>
      </c>
    </row>
    <row r="243" spans="1:8" x14ac:dyDescent="0.25">
      <c r="A243" s="999" t="s">
        <v>28084</v>
      </c>
      <c r="B243" s="997" t="s">
        <v>28223</v>
      </c>
      <c r="C243" s="994" t="s">
        <v>28205</v>
      </c>
      <c r="D243" s="1002" t="s">
        <v>28226</v>
      </c>
      <c r="E243" s="1005">
        <v>43623</v>
      </c>
      <c r="F243" s="1004" t="s">
        <v>28067</v>
      </c>
      <c r="G243" s="1003"/>
      <c r="H243" s="1003">
        <v>2000000</v>
      </c>
    </row>
    <row r="244" spans="1:8" x14ac:dyDescent="0.25">
      <c r="A244" s="999" t="s">
        <v>28084</v>
      </c>
      <c r="B244" s="997" t="s">
        <v>28223</v>
      </c>
      <c r="C244" s="994" t="s">
        <v>28079</v>
      </c>
      <c r="D244" s="1002" t="s">
        <v>28225</v>
      </c>
      <c r="E244" s="1005">
        <v>43643</v>
      </c>
      <c r="F244" s="1004" t="s">
        <v>28067</v>
      </c>
      <c r="G244" s="1003"/>
      <c r="H244" s="1003">
        <v>2000000</v>
      </c>
    </row>
    <row r="245" spans="1:8" x14ac:dyDescent="0.25">
      <c r="A245" s="999" t="s">
        <v>28084</v>
      </c>
      <c r="B245" s="997" t="s">
        <v>28223</v>
      </c>
      <c r="C245" s="994" t="s">
        <v>28079</v>
      </c>
      <c r="D245" s="1002" t="s">
        <v>28224</v>
      </c>
      <c r="E245" s="1005">
        <v>43643</v>
      </c>
      <c r="F245" s="1004" t="s">
        <v>28067</v>
      </c>
      <c r="G245" s="1003"/>
      <c r="H245" s="1003">
        <v>549500</v>
      </c>
    </row>
    <row r="246" spans="1:8" x14ac:dyDescent="0.25">
      <c r="A246" s="999" t="s">
        <v>28084</v>
      </c>
      <c r="B246" s="997" t="s">
        <v>28223</v>
      </c>
      <c r="C246" s="994" t="s">
        <v>28222</v>
      </c>
      <c r="D246" s="1002" t="s">
        <v>28221</v>
      </c>
      <c r="E246" s="1005">
        <v>43644</v>
      </c>
      <c r="F246" s="1004" t="s">
        <v>28067</v>
      </c>
      <c r="G246" s="1003"/>
      <c r="H246" s="1003">
        <v>751000</v>
      </c>
    </row>
    <row r="247" spans="1:8" x14ac:dyDescent="0.25">
      <c r="A247" s="986" t="s">
        <v>28192</v>
      </c>
      <c r="B247" s="997" t="s">
        <v>28194</v>
      </c>
      <c r="C247" s="1002" t="s">
        <v>28069</v>
      </c>
      <c r="D247" s="1001" t="s">
        <v>28220</v>
      </c>
      <c r="E247" s="1000">
        <v>2013</v>
      </c>
      <c r="F247" s="998" t="s">
        <v>28067</v>
      </c>
      <c r="G247" s="993">
        <v>0</v>
      </c>
      <c r="H247" s="993">
        <v>0</v>
      </c>
    </row>
    <row r="248" spans="1:8" x14ac:dyDescent="0.25">
      <c r="A248" s="999" t="s">
        <v>28084</v>
      </c>
      <c r="B248" s="997" t="s">
        <v>28194</v>
      </c>
      <c r="C248" s="994" t="s">
        <v>28069</v>
      </c>
      <c r="D248" s="992" t="s">
        <v>28220</v>
      </c>
      <c r="E248" s="995">
        <v>2013</v>
      </c>
      <c r="F248" s="998" t="s">
        <v>28067</v>
      </c>
      <c r="G248" s="993">
        <v>8974901.7799999993</v>
      </c>
      <c r="H248" s="993">
        <v>40752270.640000001</v>
      </c>
    </row>
    <row r="249" spans="1:8" x14ac:dyDescent="0.25">
      <c r="A249" s="999" t="s">
        <v>28084</v>
      </c>
      <c r="B249" s="997" t="s">
        <v>28194</v>
      </c>
      <c r="C249" s="994" t="s">
        <v>28069</v>
      </c>
      <c r="D249" s="992" t="s">
        <v>28219</v>
      </c>
      <c r="E249" s="995">
        <v>2008</v>
      </c>
      <c r="F249" s="998" t="s">
        <v>28067</v>
      </c>
      <c r="G249" s="993">
        <v>6944109.8700000001</v>
      </c>
      <c r="H249" s="993">
        <v>-26868.62</v>
      </c>
    </row>
    <row r="250" spans="1:8" x14ac:dyDescent="0.25">
      <c r="A250" s="999" t="s">
        <v>28084</v>
      </c>
      <c r="B250" s="997" t="s">
        <v>28194</v>
      </c>
      <c r="C250" s="994" t="s">
        <v>28069</v>
      </c>
      <c r="D250" s="992" t="s">
        <v>28218</v>
      </c>
      <c r="E250" s="995">
        <v>2008</v>
      </c>
      <c r="F250" s="998" t="s">
        <v>28067</v>
      </c>
      <c r="G250" s="993">
        <v>20641002.920000002</v>
      </c>
      <c r="H250" s="993">
        <v>8707526.1199999992</v>
      </c>
    </row>
    <row r="251" spans="1:8" x14ac:dyDescent="0.25">
      <c r="A251" s="999" t="s">
        <v>28084</v>
      </c>
      <c r="B251" s="997" t="s">
        <v>28194</v>
      </c>
      <c r="C251" s="994" t="s">
        <v>28069</v>
      </c>
      <c r="D251" s="992" t="s">
        <v>28217</v>
      </c>
      <c r="E251" s="995">
        <v>2010</v>
      </c>
      <c r="F251" s="998" t="s">
        <v>28067</v>
      </c>
      <c r="G251" s="993">
        <v>6613461.1399999997</v>
      </c>
      <c r="H251" s="993">
        <v>3589577</v>
      </c>
    </row>
    <row r="252" spans="1:8" x14ac:dyDescent="0.25">
      <c r="A252" s="999" t="s">
        <v>28084</v>
      </c>
      <c r="B252" s="997" t="s">
        <v>28194</v>
      </c>
      <c r="C252" s="994" t="s">
        <v>28069</v>
      </c>
      <c r="D252" s="992" t="s">
        <v>28216</v>
      </c>
      <c r="E252" s="995">
        <v>2012</v>
      </c>
      <c r="F252" s="998" t="s">
        <v>28067</v>
      </c>
      <c r="G252" s="993">
        <v>11812.08</v>
      </c>
      <c r="H252" s="993">
        <v>8636.2199999999993</v>
      </c>
    </row>
    <row r="253" spans="1:8" x14ac:dyDescent="0.25">
      <c r="A253" s="999" t="s">
        <v>28084</v>
      </c>
      <c r="B253" s="997" t="s">
        <v>28194</v>
      </c>
      <c r="C253" s="994" t="s">
        <v>28215</v>
      </c>
      <c r="D253" s="992" t="s">
        <v>28214</v>
      </c>
      <c r="E253" s="995">
        <v>2008</v>
      </c>
      <c r="F253" s="998" t="s">
        <v>28067</v>
      </c>
      <c r="G253" s="993">
        <v>-292.3</v>
      </c>
      <c r="H253" s="993">
        <v>-3480.9</v>
      </c>
    </row>
    <row r="254" spans="1:8" x14ac:dyDescent="0.25">
      <c r="A254" s="999" t="s">
        <v>28084</v>
      </c>
      <c r="B254" s="997" t="s">
        <v>28194</v>
      </c>
      <c r="C254" s="994" t="s">
        <v>28209</v>
      </c>
      <c r="D254" s="992" t="s">
        <v>28213</v>
      </c>
      <c r="E254" s="995">
        <v>2008</v>
      </c>
      <c r="F254" s="998" t="s">
        <v>28067</v>
      </c>
      <c r="G254" s="993">
        <v>-33.5</v>
      </c>
      <c r="H254" s="993">
        <v>-201</v>
      </c>
    </row>
    <row r="255" spans="1:8" x14ac:dyDescent="0.25">
      <c r="A255" s="999" t="s">
        <v>28084</v>
      </c>
      <c r="B255" s="997" t="s">
        <v>28194</v>
      </c>
      <c r="C255" s="994" t="s">
        <v>28209</v>
      </c>
      <c r="D255" s="992" t="s">
        <v>28212</v>
      </c>
      <c r="E255" s="995">
        <v>2010</v>
      </c>
      <c r="F255" s="998" t="s">
        <v>28067</v>
      </c>
      <c r="G255" s="993">
        <v>71.3</v>
      </c>
      <c r="H255" s="993">
        <v>-168.62</v>
      </c>
    </row>
    <row r="256" spans="1:8" x14ac:dyDescent="0.25">
      <c r="A256" s="999" t="s">
        <v>28084</v>
      </c>
      <c r="B256" s="997" t="s">
        <v>28194</v>
      </c>
      <c r="C256" s="994" t="s">
        <v>28209</v>
      </c>
      <c r="D256" s="992" t="s">
        <v>28211</v>
      </c>
      <c r="E256" s="995">
        <v>2010</v>
      </c>
      <c r="F256" s="998" t="s">
        <v>28067</v>
      </c>
      <c r="G256" s="993">
        <v>-239.6</v>
      </c>
      <c r="H256" s="993">
        <v>-407.1</v>
      </c>
    </row>
    <row r="257" spans="1:8" x14ac:dyDescent="0.25">
      <c r="A257" s="999" t="s">
        <v>28084</v>
      </c>
      <c r="B257" s="997" t="s">
        <v>28194</v>
      </c>
      <c r="C257" s="994" t="s">
        <v>28209</v>
      </c>
      <c r="D257" s="992" t="s">
        <v>28210</v>
      </c>
      <c r="E257" s="995">
        <v>2011</v>
      </c>
      <c r="F257" s="998" t="s">
        <v>28067</v>
      </c>
      <c r="G257" s="993">
        <v>107169</v>
      </c>
      <c r="H257" s="993">
        <v>61061.47</v>
      </c>
    </row>
    <row r="258" spans="1:8" x14ac:dyDescent="0.25">
      <c r="A258" s="999" t="s">
        <v>28084</v>
      </c>
      <c r="B258" s="997" t="s">
        <v>28194</v>
      </c>
      <c r="C258" s="994" t="s">
        <v>28209</v>
      </c>
      <c r="D258" s="992" t="s">
        <v>28208</v>
      </c>
      <c r="E258" s="995">
        <v>2011</v>
      </c>
      <c r="F258" s="998" t="s">
        <v>28067</v>
      </c>
      <c r="G258" s="993">
        <v>763320.1</v>
      </c>
      <c r="H258" s="993">
        <v>521791.9</v>
      </c>
    </row>
    <row r="259" spans="1:8" x14ac:dyDescent="0.25">
      <c r="A259" s="999" t="s">
        <v>28084</v>
      </c>
      <c r="B259" s="997" t="s">
        <v>28194</v>
      </c>
      <c r="C259" s="994" t="s">
        <v>28207</v>
      </c>
      <c r="D259" s="992" t="s">
        <v>28206</v>
      </c>
      <c r="E259" s="995">
        <v>2008</v>
      </c>
      <c r="F259" s="998" t="s">
        <v>28067</v>
      </c>
      <c r="G259" s="993">
        <v>836136.3</v>
      </c>
      <c r="H259" s="993">
        <v>382230.1</v>
      </c>
    </row>
    <row r="260" spans="1:8" x14ac:dyDescent="0.25">
      <c r="A260" s="999" t="s">
        <v>28084</v>
      </c>
      <c r="B260" s="997" t="s">
        <v>28194</v>
      </c>
      <c r="C260" s="994" t="s">
        <v>28205</v>
      </c>
      <c r="D260" s="996">
        <v>7000267836</v>
      </c>
      <c r="E260" s="995">
        <v>2011</v>
      </c>
      <c r="F260" s="998" t="s">
        <v>28067</v>
      </c>
      <c r="G260" s="993">
        <v>69674.100000000006</v>
      </c>
      <c r="H260" s="993">
        <v>15241.49</v>
      </c>
    </row>
    <row r="261" spans="1:8" x14ac:dyDescent="0.25">
      <c r="A261" s="999" t="s">
        <v>28084</v>
      </c>
      <c r="B261" s="997" t="s">
        <v>28194</v>
      </c>
      <c r="C261" s="994" t="s">
        <v>28069</v>
      </c>
      <c r="D261" s="992" t="s">
        <v>28204</v>
      </c>
      <c r="E261" s="995">
        <v>2018</v>
      </c>
      <c r="F261" s="998" t="s">
        <v>28067</v>
      </c>
      <c r="G261" s="993">
        <v>15490389.970000001</v>
      </c>
      <c r="H261" s="993">
        <v>3822077.79</v>
      </c>
    </row>
    <row r="262" spans="1:8" x14ac:dyDescent="0.25">
      <c r="A262" s="1767" t="s">
        <v>28113</v>
      </c>
      <c r="B262" s="1767" t="s">
        <v>2845</v>
      </c>
      <c r="C262" s="1767" t="s">
        <v>28112</v>
      </c>
      <c r="D262" s="1767"/>
      <c r="E262" s="1767"/>
      <c r="F262" s="1767"/>
      <c r="G262" s="1767"/>
      <c r="H262" s="1767"/>
    </row>
    <row r="263" spans="1:8" ht="24" x14ac:dyDescent="0.25">
      <c r="A263" s="1767"/>
      <c r="B263" s="1767"/>
      <c r="C263" s="1533" t="s">
        <v>28111</v>
      </c>
      <c r="D263" s="1533" t="s">
        <v>28110</v>
      </c>
      <c r="E263" s="1533" t="s">
        <v>28109</v>
      </c>
      <c r="F263" s="1533" t="s">
        <v>28108</v>
      </c>
      <c r="G263" s="1533" t="s">
        <v>28107</v>
      </c>
      <c r="H263" s="1533" t="s">
        <v>28106</v>
      </c>
    </row>
    <row r="264" spans="1:8" x14ac:dyDescent="0.25">
      <c r="A264" s="986" t="s">
        <v>28202</v>
      </c>
      <c r="B264" s="997" t="s">
        <v>28194</v>
      </c>
      <c r="C264" s="994" t="s">
        <v>27967</v>
      </c>
      <c r="D264" s="992" t="s">
        <v>28203</v>
      </c>
      <c r="E264" s="995">
        <v>2019</v>
      </c>
      <c r="F264" s="990" t="s">
        <v>28067</v>
      </c>
      <c r="G264" s="993">
        <v>1</v>
      </c>
      <c r="H264" s="993">
        <v>-1682.63</v>
      </c>
    </row>
    <row r="265" spans="1:8" x14ac:dyDescent="0.25">
      <c r="A265" s="986" t="s">
        <v>28202</v>
      </c>
      <c r="B265" s="997" t="s">
        <v>28194</v>
      </c>
      <c r="C265" s="994" t="s">
        <v>27967</v>
      </c>
      <c r="D265" s="992" t="s">
        <v>28201</v>
      </c>
      <c r="E265" s="995">
        <v>2019</v>
      </c>
      <c r="F265" s="990" t="s">
        <v>28196</v>
      </c>
      <c r="G265" s="993">
        <v>111285</v>
      </c>
      <c r="H265" s="993">
        <v>489797.59</v>
      </c>
    </row>
    <row r="266" spans="1:8" x14ac:dyDescent="0.25">
      <c r="A266" s="986" t="s">
        <v>28195</v>
      </c>
      <c r="B266" s="997" t="s">
        <v>28194</v>
      </c>
      <c r="C266" s="994" t="s">
        <v>28069</v>
      </c>
      <c r="D266" s="996" t="s">
        <v>28200</v>
      </c>
      <c r="E266" s="995">
        <v>2011</v>
      </c>
      <c r="F266" s="990" t="s">
        <v>28067</v>
      </c>
      <c r="G266" s="993">
        <v>163628</v>
      </c>
      <c r="H266" s="993">
        <v>163628</v>
      </c>
    </row>
    <row r="267" spans="1:8" x14ac:dyDescent="0.25">
      <c r="A267" s="986" t="s">
        <v>28195</v>
      </c>
      <c r="B267" s="997" t="s">
        <v>28194</v>
      </c>
      <c r="C267" s="994" t="s">
        <v>28069</v>
      </c>
      <c r="D267" s="996" t="s">
        <v>28199</v>
      </c>
      <c r="E267" s="995">
        <v>2012</v>
      </c>
      <c r="F267" s="990" t="s">
        <v>28196</v>
      </c>
      <c r="G267" s="993">
        <v>0</v>
      </c>
      <c r="H267" s="993">
        <v>0</v>
      </c>
    </row>
    <row r="268" spans="1:8" x14ac:dyDescent="0.25">
      <c r="A268" s="986" t="s">
        <v>28195</v>
      </c>
      <c r="B268" s="997" t="s">
        <v>28194</v>
      </c>
      <c r="C268" s="994" t="s">
        <v>28069</v>
      </c>
      <c r="D268" s="996" t="s">
        <v>28198</v>
      </c>
      <c r="E268" s="995">
        <v>2012</v>
      </c>
      <c r="F268" s="990" t="s">
        <v>28067</v>
      </c>
      <c r="G268" s="993">
        <v>0</v>
      </c>
      <c r="H268" s="993">
        <v>0</v>
      </c>
    </row>
    <row r="269" spans="1:8" x14ac:dyDescent="0.25">
      <c r="A269" s="986" t="s">
        <v>28195</v>
      </c>
      <c r="B269" s="997" t="s">
        <v>28194</v>
      </c>
      <c r="C269" s="994" t="s">
        <v>28069</v>
      </c>
      <c r="D269" s="996" t="s">
        <v>28197</v>
      </c>
      <c r="E269" s="995">
        <v>2013</v>
      </c>
      <c r="F269" s="990" t="s">
        <v>28196</v>
      </c>
      <c r="G269" s="993">
        <v>0</v>
      </c>
      <c r="H269" s="993">
        <v>0</v>
      </c>
    </row>
    <row r="270" spans="1:8" x14ac:dyDescent="0.25">
      <c r="A270" s="986" t="s">
        <v>28195</v>
      </c>
      <c r="B270" s="997" t="s">
        <v>28194</v>
      </c>
      <c r="C270" s="994" t="s">
        <v>28069</v>
      </c>
      <c r="D270" s="996" t="s">
        <v>28193</v>
      </c>
      <c r="E270" s="995">
        <v>2013</v>
      </c>
      <c r="F270" s="990" t="s">
        <v>28067</v>
      </c>
      <c r="G270" s="993">
        <v>0</v>
      </c>
      <c r="H270" s="993">
        <v>0</v>
      </c>
    </row>
    <row r="271" spans="1:8" x14ac:dyDescent="0.25">
      <c r="A271" s="986" t="s">
        <v>28192</v>
      </c>
      <c r="B271" s="985" t="s">
        <v>28090</v>
      </c>
      <c r="C271" s="984" t="s">
        <v>28069</v>
      </c>
      <c r="D271" s="994" t="s">
        <v>28191</v>
      </c>
      <c r="E271" s="991">
        <v>37629</v>
      </c>
      <c r="F271" s="990" t="s">
        <v>28067</v>
      </c>
      <c r="G271" s="993">
        <v>0</v>
      </c>
      <c r="H271" s="993">
        <v>0</v>
      </c>
    </row>
    <row r="272" spans="1:8" x14ac:dyDescent="0.25">
      <c r="A272" s="986" t="s">
        <v>28084</v>
      </c>
      <c r="B272" s="985" t="s">
        <v>28090</v>
      </c>
      <c r="C272" s="984" t="s">
        <v>28069</v>
      </c>
      <c r="D272" s="994" t="s">
        <v>28190</v>
      </c>
      <c r="E272" s="991">
        <v>37160</v>
      </c>
      <c r="F272" s="990" t="s">
        <v>28067</v>
      </c>
      <c r="G272" s="993">
        <v>6106.12</v>
      </c>
      <c r="H272" s="993">
        <v>12130.86</v>
      </c>
    </row>
    <row r="273" spans="1:8" x14ac:dyDescent="0.25">
      <c r="A273" s="986" t="s">
        <v>28084</v>
      </c>
      <c r="B273" s="985" t="s">
        <v>28090</v>
      </c>
      <c r="C273" s="984" t="s">
        <v>28069</v>
      </c>
      <c r="D273" s="992" t="s">
        <v>28189</v>
      </c>
      <c r="E273" s="991">
        <v>41049</v>
      </c>
      <c r="F273" s="990" t="s">
        <v>28067</v>
      </c>
      <c r="G273" s="989">
        <v>510470.12</v>
      </c>
      <c r="H273" s="989">
        <v>618719.73</v>
      </c>
    </row>
    <row r="274" spans="1:8" x14ac:dyDescent="0.25">
      <c r="A274" s="986" t="s">
        <v>28084</v>
      </c>
      <c r="B274" s="985" t="s">
        <v>28090</v>
      </c>
      <c r="C274" s="984" t="s">
        <v>28069</v>
      </c>
      <c r="D274" s="992" t="s">
        <v>28188</v>
      </c>
      <c r="E274" s="991">
        <v>41086</v>
      </c>
      <c r="F274" s="990" t="s">
        <v>28067</v>
      </c>
      <c r="G274" s="989">
        <v>3744.5</v>
      </c>
      <c r="H274" s="989">
        <v>8423.5400000000009</v>
      </c>
    </row>
    <row r="275" spans="1:8" x14ac:dyDescent="0.25">
      <c r="A275" s="986" t="s">
        <v>28084</v>
      </c>
      <c r="B275" s="985" t="s">
        <v>28090</v>
      </c>
      <c r="C275" s="984" t="s">
        <v>28069</v>
      </c>
      <c r="D275" s="992" t="s">
        <v>28187</v>
      </c>
      <c r="E275" s="991">
        <v>41999</v>
      </c>
      <c r="F275" s="990" t="s">
        <v>28067</v>
      </c>
      <c r="G275" s="989">
        <v>252</v>
      </c>
      <c r="H275" s="989">
        <v>252</v>
      </c>
    </row>
    <row r="276" spans="1:8" x14ac:dyDescent="0.25">
      <c r="A276" s="986" t="s">
        <v>28084</v>
      </c>
      <c r="B276" s="985" t="s">
        <v>28090</v>
      </c>
      <c r="C276" s="984" t="s">
        <v>28069</v>
      </c>
      <c r="D276" s="992" t="s">
        <v>28186</v>
      </c>
      <c r="E276" s="991">
        <v>43129</v>
      </c>
      <c r="F276" s="990" t="s">
        <v>28067</v>
      </c>
      <c r="G276" s="989">
        <v>96000</v>
      </c>
      <c r="H276" s="989">
        <v>3604405.23</v>
      </c>
    </row>
    <row r="277" spans="1:8" x14ac:dyDescent="0.25">
      <c r="A277" s="986" t="s">
        <v>28084</v>
      </c>
      <c r="B277" s="985" t="s">
        <v>28090</v>
      </c>
      <c r="C277" s="984" t="s">
        <v>28069</v>
      </c>
      <c r="D277" s="992" t="s">
        <v>28185</v>
      </c>
      <c r="E277" s="991">
        <v>43479</v>
      </c>
      <c r="F277" s="990" t="s">
        <v>28067</v>
      </c>
      <c r="G277" s="989">
        <v>2458.23</v>
      </c>
      <c r="H277" s="989">
        <v>3400.23</v>
      </c>
    </row>
    <row r="278" spans="1:8" x14ac:dyDescent="0.25">
      <c r="A278" s="986" t="s">
        <v>28084</v>
      </c>
      <c r="B278" s="985" t="s">
        <v>28090</v>
      </c>
      <c r="C278" s="984" t="s">
        <v>28079</v>
      </c>
      <c r="D278" s="992" t="s">
        <v>28184</v>
      </c>
      <c r="E278" s="991">
        <v>36843</v>
      </c>
      <c r="F278" s="990" t="s">
        <v>28067</v>
      </c>
      <c r="G278" s="989">
        <v>235.76</v>
      </c>
      <c r="H278" s="989">
        <v>332.69</v>
      </c>
    </row>
    <row r="279" spans="1:8" x14ac:dyDescent="0.25">
      <c r="A279" s="986" t="s">
        <v>28084</v>
      </c>
      <c r="B279" s="985" t="s">
        <v>28090</v>
      </c>
      <c r="C279" s="984" t="s">
        <v>28125</v>
      </c>
      <c r="D279" s="992" t="s">
        <v>28183</v>
      </c>
      <c r="E279" s="991">
        <v>34813</v>
      </c>
      <c r="F279" s="990" t="s">
        <v>28067</v>
      </c>
      <c r="G279" s="989">
        <v>48027.93</v>
      </c>
      <c r="H279" s="989">
        <v>8945095.7699999996</v>
      </c>
    </row>
    <row r="280" spans="1:8" x14ac:dyDescent="0.25">
      <c r="A280" s="986" t="s">
        <v>28084</v>
      </c>
      <c r="B280" s="985" t="s">
        <v>28090</v>
      </c>
      <c r="C280" s="984" t="s">
        <v>28117</v>
      </c>
      <c r="D280" s="992" t="s">
        <v>28182</v>
      </c>
      <c r="E280" s="991">
        <v>37043</v>
      </c>
      <c r="F280" s="990" t="s">
        <v>28067</v>
      </c>
      <c r="G280" s="989">
        <v>5451.81</v>
      </c>
      <c r="H280" s="989">
        <v>4051.75</v>
      </c>
    </row>
    <row r="281" spans="1:8" x14ac:dyDescent="0.25">
      <c r="A281" s="986" t="s">
        <v>28084</v>
      </c>
      <c r="B281" s="985" t="s">
        <v>28090</v>
      </c>
      <c r="C281" s="984" t="s">
        <v>28097</v>
      </c>
      <c r="D281" s="992" t="s">
        <v>28181</v>
      </c>
      <c r="E281" s="991">
        <v>36801</v>
      </c>
      <c r="F281" s="990" t="s">
        <v>28067</v>
      </c>
      <c r="G281" s="989">
        <v>1391027.4</v>
      </c>
      <c r="H281" s="989">
        <v>21757088.109999999</v>
      </c>
    </row>
    <row r="282" spans="1:8" x14ac:dyDescent="0.25">
      <c r="A282" s="986" t="s">
        <v>28091</v>
      </c>
      <c r="B282" s="985" t="s">
        <v>28090</v>
      </c>
      <c r="C282" s="984" t="s">
        <v>28069</v>
      </c>
      <c r="D282" s="992" t="s">
        <v>28180</v>
      </c>
      <c r="E282" s="991">
        <v>36367</v>
      </c>
      <c r="F282" s="990" t="s">
        <v>28067</v>
      </c>
      <c r="G282" s="989">
        <v>0</v>
      </c>
      <c r="H282" s="989">
        <v>0</v>
      </c>
    </row>
    <row r="283" spans="1:8" x14ac:dyDescent="0.25">
      <c r="A283" s="986" t="s">
        <v>28091</v>
      </c>
      <c r="B283" s="985" t="s">
        <v>28090</v>
      </c>
      <c r="C283" s="984" t="s">
        <v>28069</v>
      </c>
      <c r="D283" s="988" t="s">
        <v>28179</v>
      </c>
      <c r="E283" s="982">
        <v>34796</v>
      </c>
      <c r="F283" s="981" t="s">
        <v>28067</v>
      </c>
      <c r="G283" s="980">
        <v>73.7</v>
      </c>
      <c r="H283" s="980">
        <v>171.3</v>
      </c>
    </row>
    <row r="284" spans="1:8" x14ac:dyDescent="0.25">
      <c r="A284" s="986" t="s">
        <v>28091</v>
      </c>
      <c r="B284" s="985" t="s">
        <v>28090</v>
      </c>
      <c r="C284" s="984" t="s">
        <v>28069</v>
      </c>
      <c r="D284" s="988" t="s">
        <v>28178</v>
      </c>
      <c r="E284" s="982">
        <v>39094</v>
      </c>
      <c r="F284" s="981" t="s">
        <v>28067</v>
      </c>
      <c r="G284" s="980">
        <v>50</v>
      </c>
      <c r="H284" s="980">
        <v>90</v>
      </c>
    </row>
    <row r="285" spans="1:8" x14ac:dyDescent="0.25">
      <c r="A285" s="986" t="s">
        <v>28091</v>
      </c>
      <c r="B285" s="985" t="s">
        <v>28090</v>
      </c>
      <c r="C285" s="984" t="s">
        <v>28069</v>
      </c>
      <c r="D285" s="988" t="s">
        <v>28177</v>
      </c>
      <c r="E285" s="982">
        <v>36724</v>
      </c>
      <c r="F285" s="981" t="s">
        <v>28067</v>
      </c>
      <c r="G285" s="980">
        <v>468.01</v>
      </c>
      <c r="H285" s="980">
        <v>478.01</v>
      </c>
    </row>
    <row r="286" spans="1:8" x14ac:dyDescent="0.25">
      <c r="A286" s="986" t="s">
        <v>28091</v>
      </c>
      <c r="B286" s="985" t="s">
        <v>28090</v>
      </c>
      <c r="C286" s="984" t="s">
        <v>28069</v>
      </c>
      <c r="D286" s="988" t="s">
        <v>28176</v>
      </c>
      <c r="E286" s="982">
        <v>34796</v>
      </c>
      <c r="F286" s="981" t="s">
        <v>28067</v>
      </c>
      <c r="G286" s="980">
        <v>1212.4000000000001</v>
      </c>
      <c r="H286" s="980">
        <v>1152.4000000000001</v>
      </c>
    </row>
    <row r="287" spans="1:8" x14ac:dyDescent="0.25">
      <c r="A287" s="986" t="s">
        <v>28091</v>
      </c>
      <c r="B287" s="985" t="s">
        <v>28090</v>
      </c>
      <c r="C287" s="984" t="s">
        <v>28069</v>
      </c>
      <c r="D287" s="988" t="s">
        <v>28175</v>
      </c>
      <c r="E287" s="982">
        <v>34796</v>
      </c>
      <c r="F287" s="981" t="s">
        <v>28067</v>
      </c>
      <c r="G287" s="980">
        <v>13930498.24</v>
      </c>
      <c r="H287" s="980">
        <v>21227910.469999999</v>
      </c>
    </row>
    <row r="288" spans="1:8" x14ac:dyDescent="0.25">
      <c r="A288" s="986" t="s">
        <v>28091</v>
      </c>
      <c r="B288" s="985" t="s">
        <v>28090</v>
      </c>
      <c r="C288" s="984" t="s">
        <v>28069</v>
      </c>
      <c r="D288" s="988" t="s">
        <v>28174</v>
      </c>
      <c r="E288" s="982">
        <v>37462</v>
      </c>
      <c r="F288" s="981" t="s">
        <v>28067</v>
      </c>
      <c r="G288" s="980">
        <v>72995.740000000005</v>
      </c>
      <c r="H288" s="980">
        <v>30179389.219999999</v>
      </c>
    </row>
    <row r="289" spans="1:8" x14ac:dyDescent="0.25">
      <c r="A289" s="986" t="s">
        <v>28091</v>
      </c>
      <c r="B289" s="985" t="s">
        <v>28090</v>
      </c>
      <c r="C289" s="984" t="s">
        <v>28069</v>
      </c>
      <c r="D289" s="988" t="s">
        <v>28173</v>
      </c>
      <c r="E289" s="982">
        <v>38169</v>
      </c>
      <c r="F289" s="981" t="s">
        <v>28067</v>
      </c>
      <c r="G289" s="980">
        <v>4702.99</v>
      </c>
      <c r="H289" s="980">
        <v>13064.65</v>
      </c>
    </row>
    <row r="290" spans="1:8" x14ac:dyDescent="0.25">
      <c r="A290" s="986" t="s">
        <v>28091</v>
      </c>
      <c r="B290" s="985" t="s">
        <v>28090</v>
      </c>
      <c r="C290" s="984" t="s">
        <v>28069</v>
      </c>
      <c r="D290" s="988" t="s">
        <v>28172</v>
      </c>
      <c r="E290" s="982">
        <v>36152</v>
      </c>
      <c r="F290" s="981" t="s">
        <v>28067</v>
      </c>
      <c r="G290" s="980">
        <v>169155.33</v>
      </c>
      <c r="H290" s="980">
        <v>48805.27</v>
      </c>
    </row>
    <row r="291" spans="1:8" x14ac:dyDescent="0.25">
      <c r="A291" s="986" t="s">
        <v>28091</v>
      </c>
      <c r="B291" s="985" t="s">
        <v>28090</v>
      </c>
      <c r="C291" s="984" t="s">
        <v>28069</v>
      </c>
      <c r="D291" s="988" t="s">
        <v>28171</v>
      </c>
      <c r="E291" s="982">
        <v>36320</v>
      </c>
      <c r="F291" s="981" t="s">
        <v>28067</v>
      </c>
      <c r="G291" s="980">
        <v>36166.239999999998</v>
      </c>
      <c r="H291" s="980">
        <v>608564.73</v>
      </c>
    </row>
    <row r="292" spans="1:8" x14ac:dyDescent="0.25">
      <c r="A292" s="986" t="s">
        <v>28091</v>
      </c>
      <c r="B292" s="985" t="s">
        <v>28090</v>
      </c>
      <c r="C292" s="984" t="s">
        <v>28069</v>
      </c>
      <c r="D292" s="988" t="s">
        <v>28170</v>
      </c>
      <c r="E292" s="982" t="s">
        <v>28169</v>
      </c>
      <c r="F292" s="981" t="s">
        <v>28067</v>
      </c>
      <c r="G292" s="980">
        <v>2098.67</v>
      </c>
      <c r="H292" s="980">
        <v>1482.57</v>
      </c>
    </row>
    <row r="293" spans="1:8" x14ac:dyDescent="0.25">
      <c r="A293" s="986" t="s">
        <v>28091</v>
      </c>
      <c r="B293" s="985" t="s">
        <v>28090</v>
      </c>
      <c r="C293" s="984" t="s">
        <v>28069</v>
      </c>
      <c r="D293" s="988" t="s">
        <v>28168</v>
      </c>
      <c r="E293" s="982" t="s">
        <v>28167</v>
      </c>
      <c r="F293" s="981" t="s">
        <v>28067</v>
      </c>
      <c r="G293" s="980">
        <v>3509.17</v>
      </c>
      <c r="H293" s="980">
        <v>8335.7800000000007</v>
      </c>
    </row>
    <row r="294" spans="1:8" x14ac:dyDescent="0.25">
      <c r="A294" s="986" t="s">
        <v>28091</v>
      </c>
      <c r="B294" s="985" t="s">
        <v>28090</v>
      </c>
      <c r="C294" s="984" t="s">
        <v>28069</v>
      </c>
      <c r="D294" s="988" t="s">
        <v>28166</v>
      </c>
      <c r="E294" s="982" t="s">
        <v>28165</v>
      </c>
      <c r="F294" s="981" t="s">
        <v>28067</v>
      </c>
      <c r="G294" s="980">
        <v>384.76</v>
      </c>
      <c r="H294" s="980">
        <v>174.76</v>
      </c>
    </row>
    <row r="295" spans="1:8" x14ac:dyDescent="0.25">
      <c r="A295" s="986" t="s">
        <v>28091</v>
      </c>
      <c r="B295" s="985" t="s">
        <v>28090</v>
      </c>
      <c r="C295" s="984" t="s">
        <v>28069</v>
      </c>
      <c r="D295" s="988" t="s">
        <v>28164</v>
      </c>
      <c r="E295" s="982" t="s">
        <v>28163</v>
      </c>
      <c r="F295" s="981" t="s">
        <v>28067</v>
      </c>
      <c r="G295" s="980">
        <v>4500.99</v>
      </c>
      <c r="H295" s="980">
        <v>4050.99</v>
      </c>
    </row>
    <row r="296" spans="1:8" x14ac:dyDescent="0.25">
      <c r="A296" s="986" t="s">
        <v>28091</v>
      </c>
      <c r="B296" s="985" t="s">
        <v>28090</v>
      </c>
      <c r="C296" s="984" t="s">
        <v>28069</v>
      </c>
      <c r="D296" s="988" t="s">
        <v>28162</v>
      </c>
      <c r="E296" s="982" t="s">
        <v>28161</v>
      </c>
      <c r="F296" s="981" t="s">
        <v>28067</v>
      </c>
      <c r="G296" s="980">
        <v>61.7</v>
      </c>
      <c r="H296" s="980">
        <v>101.7</v>
      </c>
    </row>
    <row r="297" spans="1:8" x14ac:dyDescent="0.25">
      <c r="A297" s="986" t="s">
        <v>28091</v>
      </c>
      <c r="B297" s="985" t="s">
        <v>28090</v>
      </c>
      <c r="C297" s="984" t="s">
        <v>28069</v>
      </c>
      <c r="D297" s="988" t="s">
        <v>28160</v>
      </c>
      <c r="E297" s="982" t="s">
        <v>28159</v>
      </c>
      <c r="F297" s="981" t="s">
        <v>28067</v>
      </c>
      <c r="G297" s="980">
        <v>19597.02</v>
      </c>
      <c r="H297" s="980">
        <v>53912.33</v>
      </c>
    </row>
    <row r="298" spans="1:8" x14ac:dyDescent="0.25">
      <c r="A298" s="986" t="s">
        <v>28091</v>
      </c>
      <c r="B298" s="985" t="s">
        <v>28090</v>
      </c>
      <c r="C298" s="984" t="s">
        <v>28069</v>
      </c>
      <c r="D298" s="988" t="s">
        <v>28158</v>
      </c>
      <c r="E298" s="982" t="s">
        <v>28157</v>
      </c>
      <c r="F298" s="981" t="s">
        <v>28067</v>
      </c>
      <c r="G298" s="980">
        <v>65.8</v>
      </c>
      <c r="H298" s="980">
        <v>105.8</v>
      </c>
    </row>
    <row r="299" spans="1:8" x14ac:dyDescent="0.25">
      <c r="A299" s="986" t="s">
        <v>28091</v>
      </c>
      <c r="B299" s="985" t="s">
        <v>28090</v>
      </c>
      <c r="C299" s="984" t="s">
        <v>28069</v>
      </c>
      <c r="D299" s="988" t="s">
        <v>28156</v>
      </c>
      <c r="E299" s="982" t="s">
        <v>28155</v>
      </c>
      <c r="F299" s="981" t="s">
        <v>28067</v>
      </c>
      <c r="G299" s="980">
        <v>53.8</v>
      </c>
      <c r="H299" s="980">
        <v>93.8</v>
      </c>
    </row>
    <row r="300" spans="1:8" x14ac:dyDescent="0.25">
      <c r="A300" s="986" t="s">
        <v>28091</v>
      </c>
      <c r="B300" s="985" t="s">
        <v>28090</v>
      </c>
      <c r="C300" s="984" t="s">
        <v>28069</v>
      </c>
      <c r="D300" s="988" t="s">
        <v>28154</v>
      </c>
      <c r="E300" s="982" t="s">
        <v>28153</v>
      </c>
      <c r="F300" s="981" t="s">
        <v>28067</v>
      </c>
      <c r="G300" s="980">
        <v>11040.44</v>
      </c>
      <c r="H300" s="980">
        <v>19304.07</v>
      </c>
    </row>
    <row r="301" spans="1:8" x14ac:dyDescent="0.25">
      <c r="A301" s="986" t="s">
        <v>28091</v>
      </c>
      <c r="B301" s="985" t="s">
        <v>28090</v>
      </c>
      <c r="C301" s="984" t="s">
        <v>28069</v>
      </c>
      <c r="D301" s="988" t="s">
        <v>28152</v>
      </c>
      <c r="E301" s="982" t="s">
        <v>28151</v>
      </c>
      <c r="F301" s="981" t="s">
        <v>28067</v>
      </c>
      <c r="G301" s="980">
        <v>53.2</v>
      </c>
      <c r="H301" s="980">
        <v>63.2</v>
      </c>
    </row>
    <row r="302" spans="1:8" x14ac:dyDescent="0.25">
      <c r="A302" s="986" t="s">
        <v>28091</v>
      </c>
      <c r="B302" s="985" t="s">
        <v>28090</v>
      </c>
      <c r="C302" s="984" t="s">
        <v>28069</v>
      </c>
      <c r="D302" s="988" t="s">
        <v>28150</v>
      </c>
      <c r="E302" s="982" t="s">
        <v>28149</v>
      </c>
      <c r="F302" s="981" t="s">
        <v>28067</v>
      </c>
      <c r="G302" s="980">
        <v>131.6</v>
      </c>
      <c r="H302" s="980">
        <v>338.4</v>
      </c>
    </row>
    <row r="303" spans="1:8" x14ac:dyDescent="0.25">
      <c r="A303" s="986" t="s">
        <v>28091</v>
      </c>
      <c r="B303" s="985" t="s">
        <v>28090</v>
      </c>
      <c r="C303" s="984" t="s">
        <v>28069</v>
      </c>
      <c r="D303" s="988" t="s">
        <v>28148</v>
      </c>
      <c r="E303" s="982" t="s">
        <v>28147</v>
      </c>
      <c r="F303" s="981" t="s">
        <v>28067</v>
      </c>
      <c r="G303" s="980">
        <v>349.27</v>
      </c>
      <c r="H303" s="980">
        <v>49.63</v>
      </c>
    </row>
    <row r="304" spans="1:8" x14ac:dyDescent="0.25">
      <c r="A304" s="986" t="s">
        <v>28091</v>
      </c>
      <c r="B304" s="985" t="s">
        <v>28090</v>
      </c>
      <c r="C304" s="984" t="s">
        <v>28069</v>
      </c>
      <c r="D304" s="988" t="s">
        <v>28146</v>
      </c>
      <c r="E304" s="982" t="s">
        <v>28145</v>
      </c>
      <c r="F304" s="981" t="s">
        <v>28067</v>
      </c>
      <c r="G304" s="980">
        <v>61.690000000002328</v>
      </c>
      <c r="H304" s="980">
        <v>148400.16</v>
      </c>
    </row>
    <row r="305" spans="1:8" x14ac:dyDescent="0.25">
      <c r="A305" s="986" t="s">
        <v>28091</v>
      </c>
      <c r="B305" s="985" t="s">
        <v>28090</v>
      </c>
      <c r="C305" s="984" t="s">
        <v>28069</v>
      </c>
      <c r="D305" s="988" t="s">
        <v>28144</v>
      </c>
      <c r="E305" s="982" t="s">
        <v>28143</v>
      </c>
      <c r="F305" s="981" t="s">
        <v>28067</v>
      </c>
      <c r="G305" s="980">
        <v>8188.74</v>
      </c>
      <c r="H305" s="980">
        <v>30261.75</v>
      </c>
    </row>
    <row r="306" spans="1:8" x14ac:dyDescent="0.25">
      <c r="A306" s="986" t="s">
        <v>28091</v>
      </c>
      <c r="B306" s="985" t="s">
        <v>28090</v>
      </c>
      <c r="C306" s="984" t="s">
        <v>28069</v>
      </c>
      <c r="D306" s="988" t="s">
        <v>28142</v>
      </c>
      <c r="E306" s="982" t="s">
        <v>28141</v>
      </c>
      <c r="F306" s="981" t="s">
        <v>28067</v>
      </c>
      <c r="G306" s="980">
        <v>100.08</v>
      </c>
      <c r="H306" s="980">
        <v>100.08</v>
      </c>
    </row>
    <row r="307" spans="1:8" x14ac:dyDescent="0.25">
      <c r="A307" s="986" t="s">
        <v>28091</v>
      </c>
      <c r="B307" s="985" t="s">
        <v>28090</v>
      </c>
      <c r="C307" s="984" t="s">
        <v>28125</v>
      </c>
      <c r="D307" s="988" t="s">
        <v>28140</v>
      </c>
      <c r="E307" s="982" t="s">
        <v>28139</v>
      </c>
      <c r="F307" s="981" t="s">
        <v>28067</v>
      </c>
      <c r="G307" s="980">
        <v>28499592.539999999</v>
      </c>
      <c r="H307" s="980">
        <v>72307231.090000004</v>
      </c>
    </row>
    <row r="308" spans="1:8" x14ac:dyDescent="0.25">
      <c r="A308" s="986" t="s">
        <v>28091</v>
      </c>
      <c r="B308" s="985" t="s">
        <v>28090</v>
      </c>
      <c r="C308" s="984" t="s">
        <v>28125</v>
      </c>
      <c r="D308" s="988" t="s">
        <v>28138</v>
      </c>
      <c r="E308" s="982" t="s">
        <v>28137</v>
      </c>
      <c r="F308" s="981" t="s">
        <v>28067</v>
      </c>
      <c r="G308" s="980">
        <v>4466321.05</v>
      </c>
      <c r="H308" s="980">
        <v>8593160.5299999993</v>
      </c>
    </row>
    <row r="309" spans="1:8" x14ac:dyDescent="0.25">
      <c r="A309" s="986" t="s">
        <v>28091</v>
      </c>
      <c r="B309" s="985" t="s">
        <v>28090</v>
      </c>
      <c r="C309" s="984" t="s">
        <v>28125</v>
      </c>
      <c r="D309" s="988" t="s">
        <v>28136</v>
      </c>
      <c r="E309" s="982" t="s">
        <v>28135</v>
      </c>
      <c r="F309" s="981" t="s">
        <v>28067</v>
      </c>
      <c r="G309" s="980">
        <v>10661415.890000001</v>
      </c>
      <c r="H309" s="980">
        <v>10344756.359999999</v>
      </c>
    </row>
    <row r="310" spans="1:8" x14ac:dyDescent="0.25">
      <c r="A310" s="986" t="s">
        <v>28091</v>
      </c>
      <c r="B310" s="985" t="s">
        <v>28090</v>
      </c>
      <c r="C310" s="984" t="s">
        <v>28125</v>
      </c>
      <c r="D310" s="988" t="s">
        <v>28134</v>
      </c>
      <c r="E310" s="982" t="s">
        <v>28133</v>
      </c>
      <c r="F310" s="981" t="s">
        <v>28067</v>
      </c>
      <c r="G310" s="980">
        <v>92.37</v>
      </c>
      <c r="H310" s="980">
        <v>38218.04</v>
      </c>
    </row>
    <row r="311" spans="1:8" x14ac:dyDescent="0.25">
      <c r="A311" s="986" t="s">
        <v>28091</v>
      </c>
      <c r="B311" s="985" t="s">
        <v>28090</v>
      </c>
      <c r="C311" s="984" t="s">
        <v>28125</v>
      </c>
      <c r="D311" s="988" t="s">
        <v>28132</v>
      </c>
      <c r="E311" s="982" t="s">
        <v>28131</v>
      </c>
      <c r="F311" s="981" t="s">
        <v>28067</v>
      </c>
      <c r="G311" s="980">
        <v>279105.03000000003</v>
      </c>
      <c r="H311" s="980">
        <v>444339.07</v>
      </c>
    </row>
    <row r="312" spans="1:8" x14ac:dyDescent="0.25">
      <c r="A312" s="986" t="s">
        <v>28091</v>
      </c>
      <c r="B312" s="985" t="s">
        <v>28090</v>
      </c>
      <c r="C312" s="984" t="s">
        <v>28125</v>
      </c>
      <c r="D312" s="988" t="s">
        <v>28130</v>
      </c>
      <c r="E312" s="982" t="s">
        <v>28129</v>
      </c>
      <c r="F312" s="981" t="s">
        <v>28067</v>
      </c>
      <c r="G312" s="980">
        <v>120650.6</v>
      </c>
      <c r="H312" s="980">
        <v>122254.23</v>
      </c>
    </row>
    <row r="313" spans="1:8" x14ac:dyDescent="0.25">
      <c r="A313" s="986" t="s">
        <v>28091</v>
      </c>
      <c r="B313" s="985" t="s">
        <v>28090</v>
      </c>
      <c r="C313" s="984" t="s">
        <v>28125</v>
      </c>
      <c r="D313" s="988" t="s">
        <v>28128</v>
      </c>
      <c r="E313" s="982" t="s">
        <v>28126</v>
      </c>
      <c r="F313" s="981" t="s">
        <v>28067</v>
      </c>
      <c r="G313" s="980">
        <v>51.1</v>
      </c>
      <c r="H313" s="980">
        <v>3035.9</v>
      </c>
    </row>
    <row r="314" spans="1:8" x14ac:dyDescent="0.25">
      <c r="A314" s="986" t="s">
        <v>28091</v>
      </c>
      <c r="B314" s="985" t="s">
        <v>28090</v>
      </c>
      <c r="C314" s="984" t="s">
        <v>28125</v>
      </c>
      <c r="D314" s="988" t="s">
        <v>28127</v>
      </c>
      <c r="E314" s="982" t="s">
        <v>28126</v>
      </c>
      <c r="F314" s="981" t="s">
        <v>28067</v>
      </c>
      <c r="G314" s="980">
        <v>140</v>
      </c>
      <c r="H314" s="980">
        <v>71380.789999999994</v>
      </c>
    </row>
    <row r="315" spans="1:8" x14ac:dyDescent="0.25">
      <c r="A315" s="986" t="s">
        <v>28091</v>
      </c>
      <c r="B315" s="985" t="s">
        <v>28090</v>
      </c>
      <c r="C315" s="984" t="s">
        <v>28125</v>
      </c>
      <c r="D315" s="988" t="s">
        <v>28124</v>
      </c>
      <c r="E315" s="982">
        <v>43566</v>
      </c>
      <c r="F315" s="981" t="s">
        <v>28067</v>
      </c>
      <c r="G315" s="980">
        <v>141094.04999999999</v>
      </c>
      <c r="H315" s="980">
        <v>390005.05</v>
      </c>
    </row>
    <row r="316" spans="1:8" x14ac:dyDescent="0.25">
      <c r="A316" s="986" t="s">
        <v>28091</v>
      </c>
      <c r="B316" s="985" t="s">
        <v>28090</v>
      </c>
      <c r="C316" s="984" t="s">
        <v>28117</v>
      </c>
      <c r="D316" s="988" t="s">
        <v>28123</v>
      </c>
      <c r="E316" s="982" t="s">
        <v>28122</v>
      </c>
      <c r="F316" s="981" t="s">
        <v>28067</v>
      </c>
      <c r="G316" s="980">
        <v>104429116.09</v>
      </c>
      <c r="H316" s="980">
        <v>81561329.579999998</v>
      </c>
    </row>
    <row r="317" spans="1:8" x14ac:dyDescent="0.25">
      <c r="A317" s="986" t="s">
        <v>28091</v>
      </c>
      <c r="B317" s="985" t="s">
        <v>28090</v>
      </c>
      <c r="C317" s="984" t="s">
        <v>28117</v>
      </c>
      <c r="D317" s="988" t="s">
        <v>28121</v>
      </c>
      <c r="E317" s="982" t="s">
        <v>28120</v>
      </c>
      <c r="F317" s="981" t="s">
        <v>28067</v>
      </c>
      <c r="G317" s="980">
        <v>275548.59000000003</v>
      </c>
      <c r="H317" s="980">
        <v>517884.17</v>
      </c>
    </row>
    <row r="318" spans="1:8" x14ac:dyDescent="0.25">
      <c r="A318" s="986" t="s">
        <v>28091</v>
      </c>
      <c r="B318" s="985" t="s">
        <v>28090</v>
      </c>
      <c r="C318" s="984" t="s">
        <v>28117</v>
      </c>
      <c r="D318" s="988" t="s">
        <v>28119</v>
      </c>
      <c r="E318" s="982" t="s">
        <v>28118</v>
      </c>
      <c r="F318" s="981" t="s">
        <v>28067</v>
      </c>
      <c r="G318" s="980">
        <v>6260562.7999999998</v>
      </c>
      <c r="H318" s="980">
        <v>12043675.93</v>
      </c>
    </row>
    <row r="319" spans="1:8" x14ac:dyDescent="0.25">
      <c r="A319" s="986" t="s">
        <v>28091</v>
      </c>
      <c r="B319" s="985" t="s">
        <v>28090</v>
      </c>
      <c r="C319" s="984" t="s">
        <v>28117</v>
      </c>
      <c r="D319" s="988" t="s">
        <v>28116</v>
      </c>
      <c r="E319" s="982" t="s">
        <v>28115</v>
      </c>
      <c r="F319" s="981" t="s">
        <v>28067</v>
      </c>
      <c r="G319" s="980">
        <v>3227149.84</v>
      </c>
      <c r="H319" s="980">
        <v>4767412.42</v>
      </c>
    </row>
    <row r="320" spans="1:8" x14ac:dyDescent="0.25">
      <c r="A320" s="986" t="s">
        <v>28091</v>
      </c>
      <c r="B320" s="985" t="s">
        <v>28090</v>
      </c>
      <c r="C320" s="984" t="s">
        <v>28105</v>
      </c>
      <c r="D320" s="983">
        <v>1022971001</v>
      </c>
      <c r="E320" s="982" t="s">
        <v>28114</v>
      </c>
      <c r="F320" s="981" t="s">
        <v>28067</v>
      </c>
      <c r="G320" s="980">
        <v>8538981.3300000001</v>
      </c>
      <c r="H320" s="980">
        <v>29786847.16</v>
      </c>
    </row>
    <row r="321" spans="1:8" x14ac:dyDescent="0.25">
      <c r="A321" s="986" t="s">
        <v>28091</v>
      </c>
      <c r="B321" s="985" t="s">
        <v>28090</v>
      </c>
      <c r="C321" s="984" t="s">
        <v>28105</v>
      </c>
      <c r="D321" s="983">
        <v>1022971002</v>
      </c>
      <c r="E321" s="982" t="s">
        <v>28114</v>
      </c>
      <c r="F321" s="981" t="s">
        <v>28067</v>
      </c>
      <c r="G321" s="980">
        <v>227.7</v>
      </c>
      <c r="H321" s="980">
        <v>227.9</v>
      </c>
    </row>
    <row r="322" spans="1:8" x14ac:dyDescent="0.25">
      <c r="A322" s="986" t="s">
        <v>28091</v>
      </c>
      <c r="B322" s="985" t="s">
        <v>28090</v>
      </c>
      <c r="C322" s="984" t="s">
        <v>28105</v>
      </c>
      <c r="D322" s="983">
        <v>1022971003</v>
      </c>
      <c r="E322" s="982" t="s">
        <v>28104</v>
      </c>
      <c r="F322" s="981" t="s">
        <v>28067</v>
      </c>
      <c r="G322" s="980">
        <v>102.6</v>
      </c>
      <c r="H322" s="987" t="s">
        <v>28093</v>
      </c>
    </row>
    <row r="323" spans="1:8" x14ac:dyDescent="0.25">
      <c r="A323" s="986" t="s">
        <v>28091</v>
      </c>
      <c r="B323" s="985" t="s">
        <v>28090</v>
      </c>
      <c r="C323" s="984" t="s">
        <v>28105</v>
      </c>
      <c r="D323" s="983">
        <v>1022971004</v>
      </c>
      <c r="E323" s="982" t="s">
        <v>28104</v>
      </c>
      <c r="F323" s="981" t="s">
        <v>28067</v>
      </c>
      <c r="G323" s="980">
        <v>66.599999999999994</v>
      </c>
      <c r="H323" s="987" t="s">
        <v>28093</v>
      </c>
    </row>
    <row r="324" spans="1:8" x14ac:dyDescent="0.25">
      <c r="A324" s="986" t="s">
        <v>28091</v>
      </c>
      <c r="B324" s="985" t="s">
        <v>28090</v>
      </c>
      <c r="C324" s="984" t="s">
        <v>28105</v>
      </c>
      <c r="D324" s="983">
        <v>1022971005</v>
      </c>
      <c r="E324" s="982" t="s">
        <v>28104</v>
      </c>
      <c r="F324" s="981" t="s">
        <v>28067</v>
      </c>
      <c r="G324" s="980">
        <v>145.6</v>
      </c>
      <c r="H324" s="987" t="s">
        <v>28093</v>
      </c>
    </row>
    <row r="325" spans="1:8" x14ac:dyDescent="0.25">
      <c r="A325" s="986" t="s">
        <v>28091</v>
      </c>
      <c r="B325" s="985" t="s">
        <v>28090</v>
      </c>
      <c r="C325" s="984" t="s">
        <v>28105</v>
      </c>
      <c r="D325" s="983">
        <v>1022971006</v>
      </c>
      <c r="E325" s="982" t="s">
        <v>28104</v>
      </c>
      <c r="F325" s="981" t="s">
        <v>28067</v>
      </c>
      <c r="G325" s="980">
        <v>157</v>
      </c>
      <c r="H325" s="987" t="s">
        <v>28093</v>
      </c>
    </row>
    <row r="326" spans="1:8" x14ac:dyDescent="0.25">
      <c r="A326" s="986" t="s">
        <v>28091</v>
      </c>
      <c r="B326" s="985" t="s">
        <v>28090</v>
      </c>
      <c r="C326" s="984" t="s">
        <v>28105</v>
      </c>
      <c r="D326" s="983">
        <v>1022971007</v>
      </c>
      <c r="E326" s="982" t="s">
        <v>28104</v>
      </c>
      <c r="F326" s="981" t="s">
        <v>28067</v>
      </c>
      <c r="G326" s="980">
        <v>145.6</v>
      </c>
      <c r="H326" s="987" t="s">
        <v>28093</v>
      </c>
    </row>
    <row r="327" spans="1:8" x14ac:dyDescent="0.25">
      <c r="A327" s="986" t="s">
        <v>28091</v>
      </c>
      <c r="B327" s="985" t="s">
        <v>28090</v>
      </c>
      <c r="C327" s="984" t="s">
        <v>28105</v>
      </c>
      <c r="D327" s="983">
        <v>1022971008</v>
      </c>
      <c r="E327" s="982" t="s">
        <v>28104</v>
      </c>
      <c r="F327" s="981" t="s">
        <v>28067</v>
      </c>
      <c r="G327" s="980">
        <v>184.43</v>
      </c>
      <c r="H327" s="987" t="s">
        <v>28093</v>
      </c>
    </row>
    <row r="328" spans="1:8" x14ac:dyDescent="0.25">
      <c r="A328" s="986" t="s">
        <v>28091</v>
      </c>
      <c r="B328" s="985" t="s">
        <v>28090</v>
      </c>
      <c r="C328" s="984" t="s">
        <v>28105</v>
      </c>
      <c r="D328" s="983">
        <v>1022971009</v>
      </c>
      <c r="E328" s="982" t="s">
        <v>28104</v>
      </c>
      <c r="F328" s="981" t="s">
        <v>28067</v>
      </c>
      <c r="G328" s="980">
        <v>153.19999999999999</v>
      </c>
      <c r="H328" s="987" t="s">
        <v>28093</v>
      </c>
    </row>
    <row r="329" spans="1:8" x14ac:dyDescent="0.25">
      <c r="A329" s="986" t="s">
        <v>28091</v>
      </c>
      <c r="B329" s="985" t="s">
        <v>28090</v>
      </c>
      <c r="C329" s="984" t="s">
        <v>28105</v>
      </c>
      <c r="D329" s="983">
        <v>1022971010</v>
      </c>
      <c r="E329" s="982" t="s">
        <v>28104</v>
      </c>
      <c r="F329" s="981" t="s">
        <v>28067</v>
      </c>
      <c r="G329" s="980">
        <v>103.8</v>
      </c>
      <c r="H329" s="980">
        <v>207.8</v>
      </c>
    </row>
    <row r="330" spans="1:8" x14ac:dyDescent="0.25">
      <c r="A330" s="986" t="s">
        <v>28091</v>
      </c>
      <c r="B330" s="985" t="s">
        <v>28090</v>
      </c>
      <c r="C330" s="984" t="s">
        <v>28105</v>
      </c>
      <c r="D330" s="983">
        <v>1022971011</v>
      </c>
      <c r="E330" s="982" t="s">
        <v>28104</v>
      </c>
      <c r="F330" s="981" t="s">
        <v>28067</v>
      </c>
      <c r="G330" s="980">
        <v>142</v>
      </c>
      <c r="H330" s="987" t="s">
        <v>28093</v>
      </c>
    </row>
    <row r="331" spans="1:8" x14ac:dyDescent="0.25">
      <c r="A331" s="1767" t="s">
        <v>28113</v>
      </c>
      <c r="B331" s="1767" t="s">
        <v>2845</v>
      </c>
      <c r="C331" s="1767" t="s">
        <v>28112</v>
      </c>
      <c r="D331" s="1767"/>
      <c r="E331" s="1767"/>
      <c r="F331" s="1767"/>
      <c r="G331" s="1767"/>
      <c r="H331" s="1767"/>
    </row>
    <row r="332" spans="1:8" ht="24" x14ac:dyDescent="0.25">
      <c r="A332" s="1767"/>
      <c r="B332" s="1767"/>
      <c r="C332" s="1533" t="s">
        <v>28111</v>
      </c>
      <c r="D332" s="1533" t="s">
        <v>28110</v>
      </c>
      <c r="E332" s="1533" t="s">
        <v>28109</v>
      </c>
      <c r="F332" s="1533" t="s">
        <v>28108</v>
      </c>
      <c r="G332" s="1533" t="s">
        <v>28107</v>
      </c>
      <c r="H332" s="1533" t="s">
        <v>28106</v>
      </c>
    </row>
    <row r="333" spans="1:8" x14ac:dyDescent="0.25">
      <c r="A333" s="986" t="s">
        <v>28091</v>
      </c>
      <c r="B333" s="985" t="s">
        <v>28090</v>
      </c>
      <c r="C333" s="984" t="s">
        <v>28105</v>
      </c>
      <c r="D333" s="983">
        <v>1022971012</v>
      </c>
      <c r="E333" s="982" t="s">
        <v>28104</v>
      </c>
      <c r="F333" s="981" t="s">
        <v>28067</v>
      </c>
      <c r="G333" s="980">
        <v>157</v>
      </c>
      <c r="H333" s="987" t="s">
        <v>28093</v>
      </c>
    </row>
    <row r="334" spans="1:8" x14ac:dyDescent="0.25">
      <c r="A334" s="986" t="s">
        <v>28091</v>
      </c>
      <c r="B334" s="985" t="s">
        <v>28090</v>
      </c>
      <c r="C334" s="984" t="s">
        <v>28105</v>
      </c>
      <c r="D334" s="983">
        <v>1022971013</v>
      </c>
      <c r="E334" s="982" t="s">
        <v>28104</v>
      </c>
      <c r="F334" s="981" t="s">
        <v>28067</v>
      </c>
      <c r="G334" s="980">
        <v>111.8</v>
      </c>
      <c r="H334" s="987" t="s">
        <v>28093</v>
      </c>
    </row>
    <row r="335" spans="1:8" x14ac:dyDescent="0.25">
      <c r="A335" s="986" t="s">
        <v>28091</v>
      </c>
      <c r="B335" s="985" t="s">
        <v>28090</v>
      </c>
      <c r="C335" s="984" t="s">
        <v>28105</v>
      </c>
      <c r="D335" s="983">
        <v>1022971014</v>
      </c>
      <c r="E335" s="982" t="s">
        <v>28104</v>
      </c>
      <c r="F335" s="981" t="s">
        <v>28067</v>
      </c>
      <c r="G335" s="980">
        <v>127</v>
      </c>
      <c r="H335" s="987" t="s">
        <v>28093</v>
      </c>
    </row>
    <row r="336" spans="1:8" x14ac:dyDescent="0.25">
      <c r="A336" s="986" t="s">
        <v>28091</v>
      </c>
      <c r="B336" s="985" t="s">
        <v>28090</v>
      </c>
      <c r="C336" s="984" t="s">
        <v>28105</v>
      </c>
      <c r="D336" s="983">
        <v>1022971015</v>
      </c>
      <c r="E336" s="982" t="s">
        <v>28104</v>
      </c>
      <c r="F336" s="981" t="s">
        <v>28067</v>
      </c>
      <c r="G336" s="980">
        <v>62</v>
      </c>
      <c r="H336" s="987" t="s">
        <v>28093</v>
      </c>
    </row>
    <row r="337" spans="1:8" x14ac:dyDescent="0.25">
      <c r="A337" s="986" t="s">
        <v>28091</v>
      </c>
      <c r="B337" s="985" t="s">
        <v>28090</v>
      </c>
      <c r="C337" s="984" t="s">
        <v>28105</v>
      </c>
      <c r="D337" s="983">
        <v>1022971016</v>
      </c>
      <c r="E337" s="982" t="s">
        <v>28104</v>
      </c>
      <c r="F337" s="981" t="s">
        <v>28067</v>
      </c>
      <c r="G337" s="980">
        <v>177</v>
      </c>
      <c r="H337" s="987" t="s">
        <v>28093</v>
      </c>
    </row>
    <row r="338" spans="1:8" x14ac:dyDescent="0.25">
      <c r="A338" s="986" t="s">
        <v>28091</v>
      </c>
      <c r="B338" s="985" t="s">
        <v>28090</v>
      </c>
      <c r="C338" s="984" t="s">
        <v>28105</v>
      </c>
      <c r="D338" s="983">
        <v>1022971018</v>
      </c>
      <c r="E338" s="982" t="s">
        <v>28104</v>
      </c>
      <c r="F338" s="981" t="s">
        <v>28067</v>
      </c>
      <c r="G338" s="980">
        <v>157</v>
      </c>
      <c r="H338" s="987" t="s">
        <v>28093</v>
      </c>
    </row>
    <row r="339" spans="1:8" x14ac:dyDescent="0.25">
      <c r="A339" s="986" t="s">
        <v>28091</v>
      </c>
      <c r="B339" s="985" t="s">
        <v>28090</v>
      </c>
      <c r="C339" s="984" t="s">
        <v>28105</v>
      </c>
      <c r="D339" s="983">
        <v>1022971020</v>
      </c>
      <c r="E339" s="982" t="s">
        <v>28104</v>
      </c>
      <c r="F339" s="981" t="s">
        <v>28067</v>
      </c>
      <c r="G339" s="980">
        <v>167</v>
      </c>
      <c r="H339" s="987" t="s">
        <v>28093</v>
      </c>
    </row>
    <row r="340" spans="1:8" x14ac:dyDescent="0.25">
      <c r="A340" s="986" t="s">
        <v>28091</v>
      </c>
      <c r="B340" s="985" t="s">
        <v>28090</v>
      </c>
      <c r="C340" s="984" t="s">
        <v>28105</v>
      </c>
      <c r="D340" s="983">
        <v>1022971021</v>
      </c>
      <c r="E340" s="982" t="s">
        <v>28104</v>
      </c>
      <c r="F340" s="981" t="s">
        <v>28067</v>
      </c>
      <c r="G340" s="980">
        <v>70.400000000000006</v>
      </c>
      <c r="H340" s="980">
        <v>483.63</v>
      </c>
    </row>
    <row r="341" spans="1:8" x14ac:dyDescent="0.25">
      <c r="A341" s="986" t="s">
        <v>28091</v>
      </c>
      <c r="B341" s="985" t="s">
        <v>28090</v>
      </c>
      <c r="C341" s="984" t="s">
        <v>28105</v>
      </c>
      <c r="D341" s="983">
        <v>1022971022</v>
      </c>
      <c r="E341" s="982" t="s">
        <v>28104</v>
      </c>
      <c r="F341" s="981" t="s">
        <v>28067</v>
      </c>
      <c r="G341" s="980">
        <v>152</v>
      </c>
      <c r="H341" s="987" t="s">
        <v>28093</v>
      </c>
    </row>
    <row r="342" spans="1:8" x14ac:dyDescent="0.25">
      <c r="A342" s="986" t="s">
        <v>28091</v>
      </c>
      <c r="B342" s="985" t="s">
        <v>28090</v>
      </c>
      <c r="C342" s="984" t="s">
        <v>28097</v>
      </c>
      <c r="D342" s="988" t="s">
        <v>28103</v>
      </c>
      <c r="E342" s="982" t="s">
        <v>28102</v>
      </c>
      <c r="F342" s="981" t="s">
        <v>28067</v>
      </c>
      <c r="G342" s="980">
        <v>2617685.71</v>
      </c>
      <c r="H342" s="980">
        <v>1790150.63</v>
      </c>
    </row>
    <row r="343" spans="1:8" x14ac:dyDescent="0.25">
      <c r="A343" s="986" t="s">
        <v>28091</v>
      </c>
      <c r="B343" s="985" t="s">
        <v>28090</v>
      </c>
      <c r="C343" s="984" t="s">
        <v>28097</v>
      </c>
      <c r="D343" s="988" t="s">
        <v>28101</v>
      </c>
      <c r="E343" s="982" t="s">
        <v>28100</v>
      </c>
      <c r="F343" s="981" t="s">
        <v>28067</v>
      </c>
      <c r="G343" s="980">
        <v>156910.5</v>
      </c>
      <c r="H343" s="980">
        <v>1686359.6</v>
      </c>
    </row>
    <row r="344" spans="1:8" x14ac:dyDescent="0.25">
      <c r="A344" s="986" t="s">
        <v>28091</v>
      </c>
      <c r="B344" s="985" t="s">
        <v>28090</v>
      </c>
      <c r="C344" s="984" t="s">
        <v>28097</v>
      </c>
      <c r="D344" s="988" t="s">
        <v>28099</v>
      </c>
      <c r="E344" s="982">
        <v>43395</v>
      </c>
      <c r="F344" s="981" t="s">
        <v>28067</v>
      </c>
      <c r="G344" s="980">
        <v>6030.02</v>
      </c>
      <c r="H344" s="980">
        <v>106430.02</v>
      </c>
    </row>
    <row r="345" spans="1:8" x14ac:dyDescent="0.25">
      <c r="A345" s="986" t="s">
        <v>28091</v>
      </c>
      <c r="B345" s="985" t="s">
        <v>28090</v>
      </c>
      <c r="C345" s="984" t="s">
        <v>28097</v>
      </c>
      <c r="D345" s="988" t="s">
        <v>28098</v>
      </c>
      <c r="E345" s="982">
        <v>43396</v>
      </c>
      <c r="F345" s="981" t="s">
        <v>28067</v>
      </c>
      <c r="G345" s="980">
        <v>264</v>
      </c>
      <c r="H345" s="980">
        <v>225</v>
      </c>
    </row>
    <row r="346" spans="1:8" x14ac:dyDescent="0.25">
      <c r="A346" s="986" t="s">
        <v>28091</v>
      </c>
      <c r="B346" s="985" t="s">
        <v>28090</v>
      </c>
      <c r="C346" s="984" t="s">
        <v>28097</v>
      </c>
      <c r="D346" s="988" t="s">
        <v>28096</v>
      </c>
      <c r="E346" s="982">
        <v>43733</v>
      </c>
      <c r="F346" s="981" t="s">
        <v>28067</v>
      </c>
      <c r="G346" s="980">
        <v>93.5</v>
      </c>
      <c r="H346" s="980">
        <v>224.8</v>
      </c>
    </row>
    <row r="347" spans="1:8" x14ac:dyDescent="0.25">
      <c r="A347" s="986" t="s">
        <v>28091</v>
      </c>
      <c r="B347" s="985" t="s">
        <v>28090</v>
      </c>
      <c r="C347" s="984" t="s">
        <v>28095</v>
      </c>
      <c r="D347" s="988" t="s">
        <v>28094</v>
      </c>
      <c r="E347" s="982">
        <v>44012</v>
      </c>
      <c r="F347" s="981" t="s">
        <v>28067</v>
      </c>
      <c r="G347" s="987" t="s">
        <v>28093</v>
      </c>
      <c r="H347" s="980">
        <v>0</v>
      </c>
    </row>
    <row r="348" spans="1:8" x14ac:dyDescent="0.25">
      <c r="A348" s="986" t="s">
        <v>28091</v>
      </c>
      <c r="B348" s="985" t="s">
        <v>28090</v>
      </c>
      <c r="C348" s="984" t="s">
        <v>28089</v>
      </c>
      <c r="D348" s="983" t="s">
        <v>28092</v>
      </c>
      <c r="E348" s="982" t="s">
        <v>28087</v>
      </c>
      <c r="F348" s="981" t="s">
        <v>28067</v>
      </c>
      <c r="G348" s="980">
        <v>82000000</v>
      </c>
      <c r="H348" s="980">
        <v>82000000</v>
      </c>
    </row>
    <row r="349" spans="1:8" x14ac:dyDescent="0.25">
      <c r="A349" s="986" t="s">
        <v>28091</v>
      </c>
      <c r="B349" s="985" t="s">
        <v>28090</v>
      </c>
      <c r="C349" s="984" t="s">
        <v>28089</v>
      </c>
      <c r="D349" s="983" t="s">
        <v>28088</v>
      </c>
      <c r="E349" s="982" t="s">
        <v>28087</v>
      </c>
      <c r="F349" s="981" t="s">
        <v>28067</v>
      </c>
      <c r="G349" s="980">
        <v>45000000</v>
      </c>
      <c r="H349" s="980">
        <v>45000000</v>
      </c>
    </row>
    <row r="350" spans="1:8" x14ac:dyDescent="0.25">
      <c r="A350" s="977" t="s">
        <v>28086</v>
      </c>
      <c r="B350" s="976" t="s">
        <v>28070</v>
      </c>
      <c r="C350" s="975" t="s">
        <v>28069</v>
      </c>
      <c r="D350" s="975" t="s">
        <v>28082</v>
      </c>
      <c r="E350" s="974">
        <v>2016</v>
      </c>
      <c r="F350" s="973" t="s">
        <v>28067</v>
      </c>
      <c r="G350" s="972">
        <v>0</v>
      </c>
      <c r="H350" s="972">
        <v>0</v>
      </c>
    </row>
    <row r="351" spans="1:8" x14ac:dyDescent="0.25">
      <c r="A351" s="979" t="s">
        <v>28084</v>
      </c>
      <c r="B351" s="976" t="s">
        <v>28070</v>
      </c>
      <c r="C351" s="972" t="s">
        <v>28069</v>
      </c>
      <c r="D351" s="975" t="s">
        <v>28085</v>
      </c>
      <c r="E351" s="974">
        <v>2017</v>
      </c>
      <c r="F351" s="973" t="s">
        <v>28067</v>
      </c>
      <c r="G351" s="972">
        <v>12001.49</v>
      </c>
      <c r="H351" s="972">
        <v>88253.17</v>
      </c>
    </row>
    <row r="352" spans="1:8" x14ac:dyDescent="0.25">
      <c r="A352" s="979" t="s">
        <v>28084</v>
      </c>
      <c r="B352" s="976" t="s">
        <v>28070</v>
      </c>
      <c r="C352" s="972" t="s">
        <v>28083</v>
      </c>
      <c r="D352" s="975" t="s">
        <v>28082</v>
      </c>
      <c r="E352" s="974">
        <v>2018</v>
      </c>
      <c r="F352" s="973" t="s">
        <v>28067</v>
      </c>
      <c r="G352" s="972">
        <v>289399.19</v>
      </c>
      <c r="H352" s="972">
        <v>1785506.67</v>
      </c>
    </row>
    <row r="353" spans="1:8" x14ac:dyDescent="0.25">
      <c r="A353" s="977" t="s">
        <v>28080</v>
      </c>
      <c r="B353" s="976" t="s">
        <v>28070</v>
      </c>
      <c r="C353" s="972" t="s">
        <v>28075</v>
      </c>
      <c r="D353" s="975" t="s">
        <v>28081</v>
      </c>
      <c r="E353" s="974">
        <v>2016</v>
      </c>
      <c r="F353" s="973" t="s">
        <v>28067</v>
      </c>
      <c r="G353" s="972">
        <v>366.97</v>
      </c>
      <c r="H353" s="972">
        <v>282.16000000000003</v>
      </c>
    </row>
    <row r="354" spans="1:8" x14ac:dyDescent="0.25">
      <c r="A354" s="977" t="s">
        <v>28080</v>
      </c>
      <c r="B354" s="976" t="s">
        <v>28070</v>
      </c>
      <c r="C354" s="975" t="s">
        <v>28079</v>
      </c>
      <c r="D354" s="975" t="s">
        <v>28078</v>
      </c>
      <c r="E354" s="974">
        <v>2016</v>
      </c>
      <c r="F354" s="973" t="s">
        <v>28067</v>
      </c>
      <c r="G354" s="978">
        <v>228.28</v>
      </c>
      <c r="H354" s="978">
        <v>20.6</v>
      </c>
    </row>
    <row r="355" spans="1:8" ht="24" x14ac:dyDescent="0.25">
      <c r="A355" s="976" t="s">
        <v>28076</v>
      </c>
      <c r="B355" s="976" t="s">
        <v>28070</v>
      </c>
      <c r="C355" s="975" t="s">
        <v>28075</v>
      </c>
      <c r="D355" s="975" t="s">
        <v>28077</v>
      </c>
      <c r="E355" s="974">
        <v>2017</v>
      </c>
      <c r="F355" s="973" t="s">
        <v>28067</v>
      </c>
      <c r="G355" s="972">
        <v>1153579.3999999999</v>
      </c>
      <c r="H355" s="972">
        <v>933167.95</v>
      </c>
    </row>
    <row r="356" spans="1:8" ht="24" x14ac:dyDescent="0.25">
      <c r="A356" s="976" t="s">
        <v>28076</v>
      </c>
      <c r="B356" s="976" t="s">
        <v>28070</v>
      </c>
      <c r="C356" s="975" t="s">
        <v>28075</v>
      </c>
      <c r="D356" s="975" t="s">
        <v>28074</v>
      </c>
      <c r="E356" s="974">
        <v>2017</v>
      </c>
      <c r="F356" s="973" t="s">
        <v>28067</v>
      </c>
      <c r="G356" s="972">
        <v>11692054.1</v>
      </c>
      <c r="H356" s="972">
        <v>9655311.8499999996</v>
      </c>
    </row>
    <row r="357" spans="1:8" x14ac:dyDescent="0.25">
      <c r="A357" s="977" t="s">
        <v>28073</v>
      </c>
      <c r="B357" s="976" t="s">
        <v>28070</v>
      </c>
      <c r="C357" s="972" t="s">
        <v>28069</v>
      </c>
      <c r="D357" s="975" t="s">
        <v>28072</v>
      </c>
      <c r="E357" s="974">
        <v>2018</v>
      </c>
      <c r="F357" s="973" t="s">
        <v>28067</v>
      </c>
      <c r="G357" s="972">
        <v>6940</v>
      </c>
      <c r="H357" s="972">
        <v>0</v>
      </c>
    </row>
    <row r="358" spans="1:8" x14ac:dyDescent="0.25">
      <c r="A358" s="977" t="s">
        <v>28071</v>
      </c>
      <c r="B358" s="976" t="s">
        <v>28070</v>
      </c>
      <c r="C358" s="972" t="s">
        <v>28069</v>
      </c>
      <c r="D358" s="975" t="s">
        <v>28068</v>
      </c>
      <c r="E358" s="974">
        <v>2020</v>
      </c>
      <c r="F358" s="973" t="s">
        <v>28067</v>
      </c>
      <c r="G358" s="972">
        <v>0</v>
      </c>
      <c r="H358" s="972">
        <v>44023.92</v>
      </c>
    </row>
    <row r="359" spans="1:8" x14ac:dyDescent="0.25">
      <c r="A359" s="1763" t="s">
        <v>28066</v>
      </c>
      <c r="B359" s="1764"/>
      <c r="C359" s="1764"/>
      <c r="D359" s="1764"/>
      <c r="E359" s="1764"/>
      <c r="F359" s="1765"/>
      <c r="G359" s="971">
        <f>SUM(G13:G358)</f>
        <v>7521332756.2129364</v>
      </c>
      <c r="H359" s="971">
        <f>SUM(H13:H358)</f>
        <v>14453942101.370132</v>
      </c>
    </row>
    <row r="360" spans="1:8" x14ac:dyDescent="0.25">
      <c r="A360" s="970" t="s">
        <v>28065</v>
      </c>
      <c r="E360" s="969"/>
      <c r="F360" s="968"/>
      <c r="G360" s="945"/>
      <c r="H360" s="945"/>
    </row>
    <row r="361" spans="1:8" x14ac:dyDescent="0.25">
      <c r="A361" s="970" t="s">
        <v>28064</v>
      </c>
      <c r="B361" s="803"/>
      <c r="E361" s="969"/>
      <c r="F361" s="968"/>
      <c r="G361" s="967"/>
      <c r="H361" s="967"/>
    </row>
    <row r="362" spans="1:8" x14ac:dyDescent="0.25">
      <c r="A362" s="1565" t="s">
        <v>29074</v>
      </c>
    </row>
    <row r="364" spans="1:8" ht="20.25" x14ac:dyDescent="0.25">
      <c r="A364" s="862" t="s">
        <v>28498</v>
      </c>
      <c r="B364" s="1054"/>
      <c r="C364" s="1053"/>
    </row>
    <row r="365" spans="1:8" ht="23.25" customHeight="1" x14ac:dyDescent="0.35">
      <c r="A365" s="861" t="s">
        <v>3621</v>
      </c>
      <c r="B365" s="1052"/>
      <c r="C365" s="1051"/>
      <c r="D365" s="950"/>
      <c r="E365" s="1050"/>
      <c r="F365" s="950"/>
      <c r="G365" s="950"/>
      <c r="H365" s="950"/>
    </row>
    <row r="366" spans="1:8" ht="23.25" customHeight="1" x14ac:dyDescent="0.25">
      <c r="A366" s="1766" t="s">
        <v>28497</v>
      </c>
      <c r="B366" s="1766"/>
      <c r="C366" s="1766"/>
      <c r="D366" s="1766"/>
      <c r="E366" s="1766"/>
      <c r="F366" s="1766"/>
      <c r="G366" s="1766"/>
      <c r="H366" s="1766"/>
    </row>
    <row r="367" spans="1:8" ht="23.25" x14ac:dyDescent="0.35">
      <c r="A367" s="951"/>
      <c r="B367" s="1049"/>
      <c r="C367" s="951"/>
      <c r="D367" s="951"/>
      <c r="E367" s="1048"/>
      <c r="F367" s="951"/>
      <c r="G367" s="951"/>
      <c r="H367" s="1047"/>
    </row>
    <row r="368" spans="1:8" ht="23.25" x14ac:dyDescent="0.25">
      <c r="A368" s="1762" t="s">
        <v>28052</v>
      </c>
      <c r="B368" s="1762"/>
      <c r="C368" s="1762"/>
      <c r="D368" s="1762"/>
      <c r="E368" s="1762"/>
      <c r="F368" s="1762"/>
      <c r="G368" s="1762"/>
      <c r="H368" s="1762"/>
    </row>
    <row r="369" spans="1:8" ht="23.25" x14ac:dyDescent="0.25">
      <c r="A369" s="860"/>
      <c r="B369" s="857"/>
      <c r="C369" s="864"/>
      <c r="D369" s="864"/>
      <c r="E369" s="1046"/>
      <c r="F369" s="864"/>
      <c r="G369" s="864"/>
      <c r="H369" s="942"/>
    </row>
    <row r="370" spans="1:8" ht="23.25" x14ac:dyDescent="0.25">
      <c r="A370" s="1577" t="s">
        <v>28496</v>
      </c>
      <c r="B370" s="1577"/>
      <c r="C370" s="1577"/>
      <c r="D370" s="1577"/>
      <c r="E370" s="1577"/>
      <c r="F370" s="1577"/>
      <c r="G370" s="1577"/>
      <c r="H370" s="1577"/>
    </row>
    <row r="371" spans="1:8" x14ac:dyDescent="0.25">
      <c r="A371" s="937"/>
      <c r="B371" s="1045"/>
      <c r="C371" s="937"/>
      <c r="D371" s="937"/>
      <c r="E371" s="1044"/>
      <c r="F371" s="937"/>
      <c r="G371" s="937"/>
      <c r="H371" s="939"/>
    </row>
    <row r="372" spans="1:8" ht="18.75" x14ac:dyDescent="0.25">
      <c r="A372" s="964" t="s">
        <v>3618</v>
      </c>
      <c r="B372" s="1077" t="s">
        <v>28063</v>
      </c>
      <c r="C372" s="1042"/>
      <c r="D372" s="963"/>
      <c r="E372" s="1041"/>
      <c r="F372" s="1040"/>
      <c r="G372" s="1040"/>
      <c r="H372" s="1040"/>
    </row>
    <row r="374" spans="1:8" x14ac:dyDescent="0.25">
      <c r="A374" s="1767" t="s">
        <v>28113</v>
      </c>
      <c r="B374" s="1767" t="s">
        <v>2845</v>
      </c>
      <c r="C374" s="1767" t="s">
        <v>28112</v>
      </c>
      <c r="D374" s="1767"/>
      <c r="E374" s="1767"/>
      <c r="F374" s="1767"/>
      <c r="G374" s="1767"/>
      <c r="H374" s="1767"/>
    </row>
    <row r="375" spans="1:8" ht="31.5" customHeight="1" x14ac:dyDescent="0.25">
      <c r="A375" s="1767"/>
      <c r="B375" s="1767"/>
      <c r="C375" s="1533" t="s">
        <v>28111</v>
      </c>
      <c r="D375" s="1533" t="s">
        <v>28110</v>
      </c>
      <c r="E375" s="1533" t="s">
        <v>28109</v>
      </c>
      <c r="F375" s="1533" t="s">
        <v>28108</v>
      </c>
      <c r="G375" s="1533" t="s">
        <v>28107</v>
      </c>
      <c r="H375" s="1533" t="s">
        <v>28106</v>
      </c>
    </row>
    <row r="376" spans="1:8" x14ac:dyDescent="0.25">
      <c r="A376" s="1035" t="s">
        <v>28192</v>
      </c>
      <c r="B376" s="1030" t="s">
        <v>28493</v>
      </c>
      <c r="C376" s="1025" t="s">
        <v>27967</v>
      </c>
      <c r="D376" s="1025" t="s">
        <v>28485</v>
      </c>
      <c r="E376" s="1020">
        <v>2003</v>
      </c>
      <c r="F376" s="1016" t="s">
        <v>28067</v>
      </c>
      <c r="G376" s="1039">
        <v>0</v>
      </c>
      <c r="H376" s="1039">
        <v>0</v>
      </c>
    </row>
    <row r="377" spans="1:8" x14ac:dyDescent="0.25">
      <c r="A377" s="1035" t="s">
        <v>28084</v>
      </c>
      <c r="B377" s="1030" t="s">
        <v>28492</v>
      </c>
      <c r="C377" s="1025" t="s">
        <v>27967</v>
      </c>
      <c r="D377" s="1025" t="s">
        <v>28490</v>
      </c>
      <c r="E377" s="1020">
        <v>2001</v>
      </c>
      <c r="F377" s="1016" t="s">
        <v>28067</v>
      </c>
      <c r="G377" s="1039">
        <v>354923.62</v>
      </c>
      <c r="H377" s="1039">
        <v>1884892.93</v>
      </c>
    </row>
    <row r="378" spans="1:8" ht="24" x14ac:dyDescent="0.25">
      <c r="A378" s="1035" t="s">
        <v>28084</v>
      </c>
      <c r="B378" s="1030" t="s">
        <v>28491</v>
      </c>
      <c r="C378" s="1025" t="s">
        <v>27967</v>
      </c>
      <c r="D378" s="1025" t="s">
        <v>28490</v>
      </c>
      <c r="E378" s="1020">
        <v>2001</v>
      </c>
      <c r="F378" s="1016" t="s">
        <v>28067</v>
      </c>
      <c r="G378" s="1039">
        <v>97503.77</v>
      </c>
      <c r="H378" s="1039">
        <v>0</v>
      </c>
    </row>
    <row r="379" spans="1:8" ht="24" x14ac:dyDescent="0.25">
      <c r="A379" s="1035" t="s">
        <v>28084</v>
      </c>
      <c r="B379" s="1030" t="s">
        <v>28489</v>
      </c>
      <c r="C379" s="1025" t="s">
        <v>27967</v>
      </c>
      <c r="D379" s="1025" t="s">
        <v>28488</v>
      </c>
      <c r="E379" s="1020">
        <v>2012</v>
      </c>
      <c r="F379" s="1016" t="s">
        <v>28067</v>
      </c>
      <c r="G379" s="1039">
        <v>990595.27</v>
      </c>
      <c r="H379" s="1039">
        <v>1144146.18</v>
      </c>
    </row>
    <row r="380" spans="1:8" ht="26.25" customHeight="1" x14ac:dyDescent="0.25">
      <c r="A380" s="1035" t="s">
        <v>28084</v>
      </c>
      <c r="B380" s="1030" t="s">
        <v>28487</v>
      </c>
      <c r="C380" s="1025" t="s">
        <v>27967</v>
      </c>
      <c r="D380" s="1025" t="s">
        <v>28485</v>
      </c>
      <c r="E380" s="1020">
        <v>2013</v>
      </c>
      <c r="F380" s="1016" t="s">
        <v>28067</v>
      </c>
      <c r="G380" s="1039">
        <v>68807622.790000007</v>
      </c>
      <c r="H380" s="1039">
        <v>69393256.709999993</v>
      </c>
    </row>
    <row r="381" spans="1:8" ht="24" x14ac:dyDescent="0.25">
      <c r="A381" s="1035" t="s">
        <v>28084</v>
      </c>
      <c r="B381" s="1030" t="s">
        <v>28486</v>
      </c>
      <c r="C381" s="1025" t="s">
        <v>27967</v>
      </c>
      <c r="D381" s="1025" t="s">
        <v>28485</v>
      </c>
      <c r="E381" s="1020">
        <v>2016</v>
      </c>
      <c r="F381" s="1016" t="s">
        <v>28067</v>
      </c>
      <c r="G381" s="1039">
        <v>0</v>
      </c>
      <c r="H381" s="1039">
        <v>0</v>
      </c>
    </row>
    <row r="382" spans="1:8" ht="24" x14ac:dyDescent="0.25">
      <c r="A382" s="1035" t="s">
        <v>28195</v>
      </c>
      <c r="B382" s="1030" t="s">
        <v>28484</v>
      </c>
      <c r="C382" s="1025" t="s">
        <v>27967</v>
      </c>
      <c r="D382" s="1025" t="s">
        <v>28482</v>
      </c>
      <c r="E382" s="1020">
        <v>2001</v>
      </c>
      <c r="F382" s="1016" t="s">
        <v>28281</v>
      </c>
      <c r="G382" s="1039">
        <v>2192318.4700000002</v>
      </c>
      <c r="H382" s="1039">
        <v>2471531.23</v>
      </c>
    </row>
    <row r="383" spans="1:8" ht="24" x14ac:dyDescent="0.25">
      <c r="A383" s="1035" t="s">
        <v>28195</v>
      </c>
      <c r="B383" s="1030" t="s">
        <v>28483</v>
      </c>
      <c r="C383" s="1025" t="s">
        <v>27967</v>
      </c>
      <c r="D383" s="1025" t="s">
        <v>28482</v>
      </c>
      <c r="E383" s="1020">
        <v>2001</v>
      </c>
      <c r="F383" s="1016" t="s">
        <v>28281</v>
      </c>
      <c r="G383" s="1039">
        <v>766.28</v>
      </c>
      <c r="H383" s="1039">
        <v>766.28</v>
      </c>
    </row>
    <row r="384" spans="1:8" ht="25.5" customHeight="1" x14ac:dyDescent="0.25">
      <c r="A384" s="1035" t="s">
        <v>28195</v>
      </c>
      <c r="B384" s="1030" t="s">
        <v>28478</v>
      </c>
      <c r="C384" s="1025" t="s">
        <v>27967</v>
      </c>
      <c r="D384" s="1025" t="s">
        <v>28481</v>
      </c>
      <c r="E384" s="1020">
        <v>2007</v>
      </c>
      <c r="F384" s="1016" t="s">
        <v>28281</v>
      </c>
      <c r="G384" s="1039">
        <v>4288.96</v>
      </c>
      <c r="H384" s="1039">
        <v>4288.96</v>
      </c>
    </row>
    <row r="385" spans="1:8" x14ac:dyDescent="0.25">
      <c r="A385" s="1035" t="s">
        <v>28195</v>
      </c>
      <c r="B385" s="1030" t="s">
        <v>28480</v>
      </c>
      <c r="C385" s="1025" t="s">
        <v>27967</v>
      </c>
      <c r="D385" s="1025" t="s">
        <v>28479</v>
      </c>
      <c r="E385" s="1020">
        <v>2008</v>
      </c>
      <c r="F385" s="1016" t="s">
        <v>28067</v>
      </c>
      <c r="G385" s="1039">
        <v>224382.18</v>
      </c>
      <c r="H385" s="1039">
        <v>224382.18</v>
      </c>
    </row>
    <row r="386" spans="1:8" ht="30.75" customHeight="1" x14ac:dyDescent="0.25">
      <c r="A386" s="1035" t="s">
        <v>28195</v>
      </c>
      <c r="B386" s="1030" t="s">
        <v>28478</v>
      </c>
      <c r="C386" s="1025" t="s">
        <v>27967</v>
      </c>
      <c r="D386" s="1025" t="s">
        <v>28477</v>
      </c>
      <c r="E386" s="1020">
        <v>2008</v>
      </c>
      <c r="F386" s="1016" t="s">
        <v>28067</v>
      </c>
      <c r="G386" s="1039">
        <v>1142.8900000000001</v>
      </c>
      <c r="H386" s="1039">
        <v>1142.8900000000001</v>
      </c>
    </row>
    <row r="387" spans="1:8" ht="24" x14ac:dyDescent="0.25">
      <c r="A387" s="1035" t="s">
        <v>28195</v>
      </c>
      <c r="B387" s="1030" t="s">
        <v>28476</v>
      </c>
      <c r="C387" s="1025" t="s">
        <v>27967</v>
      </c>
      <c r="D387" s="1025" t="s">
        <v>28475</v>
      </c>
      <c r="E387" s="1020">
        <v>2008</v>
      </c>
      <c r="F387" s="1016" t="s">
        <v>28067</v>
      </c>
      <c r="G387" s="1039">
        <v>860457.67</v>
      </c>
      <c r="H387" s="1039">
        <v>1142074.21</v>
      </c>
    </row>
    <row r="388" spans="1:8" ht="24" x14ac:dyDescent="0.25">
      <c r="A388" s="1035" t="s">
        <v>28472</v>
      </c>
      <c r="B388" s="1030" t="s">
        <v>28474</v>
      </c>
      <c r="C388" s="1025" t="s">
        <v>27967</v>
      </c>
      <c r="D388" s="1025" t="s">
        <v>28473</v>
      </c>
      <c r="E388" s="1020">
        <v>2018</v>
      </c>
      <c r="F388" s="1016" t="s">
        <v>28067</v>
      </c>
      <c r="G388" s="1039">
        <v>0</v>
      </c>
      <c r="H388" s="1039">
        <v>675009.73</v>
      </c>
    </row>
    <row r="389" spans="1:8" ht="24" x14ac:dyDescent="0.25">
      <c r="A389" s="1035" t="s">
        <v>28472</v>
      </c>
      <c r="B389" s="1030" t="s">
        <v>28471</v>
      </c>
      <c r="C389" s="1025" t="s">
        <v>27967</v>
      </c>
      <c r="D389" s="1025" t="s">
        <v>28470</v>
      </c>
      <c r="E389" s="1020">
        <v>2013</v>
      </c>
      <c r="F389" s="1016" t="s">
        <v>28067</v>
      </c>
      <c r="G389" s="1039">
        <v>31521.71</v>
      </c>
      <c r="H389" s="1039">
        <v>86918.59</v>
      </c>
    </row>
    <row r="390" spans="1:8" x14ac:dyDescent="0.25">
      <c r="A390" s="986" t="s">
        <v>28452</v>
      </c>
      <c r="B390" s="986" t="s">
        <v>28468</v>
      </c>
      <c r="C390" s="994" t="s">
        <v>28467</v>
      </c>
      <c r="D390" s="994" t="s">
        <v>28469</v>
      </c>
      <c r="E390" s="1038">
        <v>37386</v>
      </c>
      <c r="F390" s="1016" t="s">
        <v>28067</v>
      </c>
      <c r="G390" s="1037">
        <v>1350708051.6100001</v>
      </c>
      <c r="H390" s="1036">
        <v>2871630133.3400002</v>
      </c>
    </row>
    <row r="391" spans="1:8" x14ac:dyDescent="0.25">
      <c r="A391" s="986" t="s">
        <v>28452</v>
      </c>
      <c r="B391" s="986" t="s">
        <v>28468</v>
      </c>
      <c r="C391" s="994" t="s">
        <v>28467</v>
      </c>
      <c r="D391" s="994" t="s">
        <v>28466</v>
      </c>
      <c r="E391" s="1038">
        <v>37867</v>
      </c>
      <c r="F391" s="1016" t="s">
        <v>28368</v>
      </c>
      <c r="G391" s="1037">
        <v>4564944258.1199999</v>
      </c>
      <c r="H391" s="1036">
        <v>9573710660.7800007</v>
      </c>
    </row>
    <row r="392" spans="1:8" ht="36" x14ac:dyDescent="0.25">
      <c r="A392" s="1035" t="s">
        <v>28459</v>
      </c>
      <c r="B392" s="1030" t="s">
        <v>28465</v>
      </c>
      <c r="C392" s="1034" t="s">
        <v>27967</v>
      </c>
      <c r="D392" s="1034" t="s">
        <v>28464</v>
      </c>
      <c r="E392" s="1020">
        <v>2012</v>
      </c>
      <c r="F392" s="1016" t="s">
        <v>28067</v>
      </c>
      <c r="G392" s="1033">
        <v>39388.83</v>
      </c>
      <c r="H392" s="1033">
        <v>52484.76</v>
      </c>
    </row>
    <row r="393" spans="1:8" ht="36" x14ac:dyDescent="0.25">
      <c r="A393" s="1035" t="s">
        <v>28463</v>
      </c>
      <c r="B393" s="1030" t="s">
        <v>28462</v>
      </c>
      <c r="C393" s="1034" t="s">
        <v>28461</v>
      </c>
      <c r="D393" s="1034" t="s">
        <v>28460</v>
      </c>
      <c r="E393" s="1020"/>
      <c r="F393" s="1016" t="s">
        <v>28067</v>
      </c>
      <c r="G393" s="1033">
        <v>5.52</v>
      </c>
      <c r="H393" s="1033">
        <v>1.77</v>
      </c>
    </row>
    <row r="394" spans="1:8" ht="36" x14ac:dyDescent="0.25">
      <c r="A394" s="1035" t="s">
        <v>28459</v>
      </c>
      <c r="B394" s="1030" t="s">
        <v>28458</v>
      </c>
      <c r="C394" s="1034" t="s">
        <v>27967</v>
      </c>
      <c r="D394" s="1034" t="s">
        <v>28457</v>
      </c>
      <c r="E394" s="1020">
        <v>2013</v>
      </c>
      <c r="F394" s="1016" t="s">
        <v>28067</v>
      </c>
      <c r="G394" s="1033">
        <v>81500.259999999995</v>
      </c>
      <c r="H394" s="1033">
        <v>76811.759999999995</v>
      </c>
    </row>
    <row r="395" spans="1:8" x14ac:dyDescent="0.25">
      <c r="A395" s="1032" t="s">
        <v>28192</v>
      </c>
      <c r="B395" s="1030" t="s">
        <v>27931</v>
      </c>
      <c r="C395" s="1031" t="s">
        <v>27967</v>
      </c>
      <c r="D395" s="1030" t="s">
        <v>28456</v>
      </c>
      <c r="E395" s="1076" t="s">
        <v>385</v>
      </c>
      <c r="F395" s="1026" t="s">
        <v>28067</v>
      </c>
      <c r="G395" s="1028">
        <v>0</v>
      </c>
      <c r="H395" s="1027">
        <v>0</v>
      </c>
    </row>
    <row r="396" spans="1:8" x14ac:dyDescent="0.25">
      <c r="A396" s="986" t="s">
        <v>28452</v>
      </c>
      <c r="B396" s="985" t="s">
        <v>28451</v>
      </c>
      <c r="C396" s="1025" t="s">
        <v>27967</v>
      </c>
      <c r="D396" s="992" t="s">
        <v>28455</v>
      </c>
      <c r="E396" s="1021">
        <v>43732</v>
      </c>
      <c r="F396" s="1026" t="s">
        <v>28067</v>
      </c>
      <c r="G396" s="989">
        <v>48054.1</v>
      </c>
      <c r="H396" s="1024">
        <v>48797.5</v>
      </c>
    </row>
    <row r="397" spans="1:8" x14ac:dyDescent="0.25">
      <c r="A397" s="986" t="s">
        <v>28452</v>
      </c>
      <c r="B397" s="985" t="s">
        <v>28451</v>
      </c>
      <c r="C397" s="1025" t="s">
        <v>27967</v>
      </c>
      <c r="D397" s="992" t="s">
        <v>28454</v>
      </c>
      <c r="E397" s="1021">
        <v>43732</v>
      </c>
      <c r="F397" s="1016" t="s">
        <v>28368</v>
      </c>
      <c r="G397" s="989">
        <v>172945.31715999998</v>
      </c>
      <c r="H397" s="1024">
        <v>1122163.6000000001</v>
      </c>
    </row>
    <row r="398" spans="1:8" x14ac:dyDescent="0.25">
      <c r="A398" s="986" t="s">
        <v>28452</v>
      </c>
      <c r="B398" s="985" t="s">
        <v>28451</v>
      </c>
      <c r="C398" s="1025" t="s">
        <v>27967</v>
      </c>
      <c r="D398" s="992" t="s">
        <v>28453</v>
      </c>
      <c r="E398" s="1021">
        <v>43732</v>
      </c>
      <c r="F398" s="1026" t="s">
        <v>28067</v>
      </c>
      <c r="G398" s="989">
        <v>104651.27</v>
      </c>
      <c r="H398" s="1024">
        <v>883482.95</v>
      </c>
    </row>
    <row r="399" spans="1:8" x14ac:dyDescent="0.25">
      <c r="A399" s="986" t="s">
        <v>28452</v>
      </c>
      <c r="B399" s="985" t="s">
        <v>28451</v>
      </c>
      <c r="C399" s="1025" t="s">
        <v>27967</v>
      </c>
      <c r="D399" s="992" t="s">
        <v>28450</v>
      </c>
      <c r="E399" s="1021">
        <v>43732</v>
      </c>
      <c r="F399" s="1016" t="s">
        <v>28368</v>
      </c>
      <c r="G399" s="989">
        <v>1230818.1939900001</v>
      </c>
      <c r="H399" s="1024">
        <v>1497566.64</v>
      </c>
    </row>
    <row r="400" spans="1:8" ht="18.75" customHeight="1" x14ac:dyDescent="0.25">
      <c r="A400" s="1769" t="s">
        <v>28066</v>
      </c>
      <c r="B400" s="1769"/>
      <c r="C400" s="1769"/>
      <c r="D400" s="1769"/>
      <c r="E400" s="1769"/>
      <c r="F400" s="1769"/>
      <c r="G400" s="971">
        <f>SUM(G376:G399)</f>
        <v>5990895196.831151</v>
      </c>
      <c r="H400" s="971">
        <f>SUM(H376:H399)</f>
        <v>12526050512.990002</v>
      </c>
    </row>
    <row r="401" spans="1:8" x14ac:dyDescent="0.25">
      <c r="A401" s="803" t="s">
        <v>28065</v>
      </c>
      <c r="E401" s="969"/>
      <c r="F401" s="968"/>
    </row>
    <row r="402" spans="1:8" x14ac:dyDescent="0.25">
      <c r="A402" s="803" t="s">
        <v>28064</v>
      </c>
      <c r="E402" s="969"/>
      <c r="F402" s="968"/>
    </row>
    <row r="403" spans="1:8" ht="20.25" x14ac:dyDescent="0.25">
      <c r="A403" s="862" t="s">
        <v>28498</v>
      </c>
      <c r="B403" s="1054"/>
      <c r="C403" s="1053"/>
    </row>
    <row r="404" spans="1:8" ht="23.25" x14ac:dyDescent="0.35">
      <c r="A404" s="861" t="s">
        <v>3621</v>
      </c>
      <c r="B404" s="1052"/>
      <c r="C404" s="1051"/>
      <c r="D404" s="950"/>
      <c r="E404" s="1050"/>
      <c r="F404" s="950"/>
      <c r="G404" s="950"/>
      <c r="H404" s="950"/>
    </row>
    <row r="405" spans="1:8" ht="23.25" x14ac:dyDescent="0.25">
      <c r="A405" s="1766" t="s">
        <v>28497</v>
      </c>
      <c r="B405" s="1766"/>
      <c r="C405" s="1766"/>
      <c r="D405" s="1766"/>
      <c r="E405" s="1766"/>
      <c r="F405" s="1766"/>
      <c r="G405" s="1766"/>
      <c r="H405" s="1766"/>
    </row>
    <row r="406" spans="1:8" ht="23.25" x14ac:dyDescent="0.25">
      <c r="A406" s="944"/>
      <c r="B406" s="944"/>
      <c r="C406" s="944"/>
      <c r="D406" s="944"/>
      <c r="E406" s="1064"/>
      <c r="F406" s="944"/>
      <c r="G406" s="944"/>
      <c r="H406" s="944"/>
    </row>
    <row r="407" spans="1:8" ht="23.25" x14ac:dyDescent="0.25">
      <c r="A407" s="1762" t="s">
        <v>28052</v>
      </c>
      <c r="B407" s="1762"/>
      <c r="C407" s="1762"/>
      <c r="D407" s="1762"/>
      <c r="E407" s="1762"/>
      <c r="F407" s="1762"/>
      <c r="G407" s="1762"/>
      <c r="H407" s="1762"/>
    </row>
    <row r="408" spans="1:8" ht="23.25" x14ac:dyDescent="0.25">
      <c r="A408" s="860"/>
      <c r="B408" s="857"/>
      <c r="C408" s="864"/>
      <c r="D408" s="864"/>
      <c r="E408" s="1046"/>
      <c r="F408" s="864"/>
      <c r="G408" s="864"/>
      <c r="H408" s="942"/>
    </row>
    <row r="409" spans="1:8" ht="23.25" x14ac:dyDescent="0.25">
      <c r="A409" s="1577" t="s">
        <v>28515</v>
      </c>
      <c r="B409" s="1577"/>
      <c r="C409" s="1577"/>
      <c r="D409" s="1577"/>
      <c r="E409" s="1577"/>
      <c r="F409" s="1577"/>
      <c r="G409" s="1577"/>
      <c r="H409" s="1577"/>
    </row>
    <row r="410" spans="1:8" x14ac:dyDescent="0.25">
      <c r="A410" s="964"/>
      <c r="B410" s="1770"/>
      <c r="C410" s="1770"/>
      <c r="D410" s="1770"/>
      <c r="E410" s="1770"/>
      <c r="F410" s="1770"/>
      <c r="G410" s="1770"/>
      <c r="H410" s="1770"/>
    </row>
    <row r="411" spans="1:8" ht="28.5" customHeight="1" x14ac:dyDescent="0.25">
      <c r="A411" s="964" t="s">
        <v>3618</v>
      </c>
      <c r="B411" s="1770" t="s">
        <v>28520</v>
      </c>
      <c r="C411" s="1770"/>
      <c r="D411" s="1770"/>
      <c r="E411" s="1770"/>
      <c r="F411" s="1770"/>
      <c r="G411" s="1770"/>
      <c r="H411" s="1770"/>
    </row>
    <row r="413" spans="1:8" x14ac:dyDescent="0.25">
      <c r="A413" s="1767" t="s">
        <v>28113</v>
      </c>
      <c r="B413" s="1767" t="s">
        <v>2845</v>
      </c>
      <c r="C413" s="1767" t="s">
        <v>28112</v>
      </c>
      <c r="D413" s="1767"/>
      <c r="E413" s="1767"/>
      <c r="F413" s="1767"/>
      <c r="G413" s="1767"/>
      <c r="H413" s="1767"/>
    </row>
    <row r="414" spans="1:8" ht="27.75" customHeight="1" x14ac:dyDescent="0.25">
      <c r="A414" s="1767"/>
      <c r="B414" s="1767"/>
      <c r="C414" s="1533" t="s">
        <v>28111</v>
      </c>
      <c r="D414" s="1533" t="s">
        <v>28110</v>
      </c>
      <c r="E414" s="1533" t="s">
        <v>28109</v>
      </c>
      <c r="F414" s="1533" t="s">
        <v>28108</v>
      </c>
      <c r="G414" s="1533" t="s">
        <v>28107</v>
      </c>
      <c r="H414" s="1533" t="s">
        <v>28106</v>
      </c>
    </row>
    <row r="415" spans="1:8" x14ac:dyDescent="0.25">
      <c r="A415" s="999" t="s">
        <v>28084</v>
      </c>
      <c r="B415" s="1023" t="s">
        <v>28434</v>
      </c>
      <c r="C415" s="1022" t="s">
        <v>28075</v>
      </c>
      <c r="D415" s="988" t="s">
        <v>28449</v>
      </c>
      <c r="E415" s="1021">
        <v>37746</v>
      </c>
      <c r="F415" s="1020" t="s">
        <v>28281</v>
      </c>
      <c r="G415" s="1019">
        <v>286314.88423999998</v>
      </c>
      <c r="H415" s="1019">
        <v>948735.76697999984</v>
      </c>
    </row>
    <row r="416" spans="1:8" x14ac:dyDescent="0.25">
      <c r="A416" s="999" t="s">
        <v>28084</v>
      </c>
      <c r="B416" s="1023" t="s">
        <v>28434</v>
      </c>
      <c r="C416" s="1022" t="s">
        <v>28075</v>
      </c>
      <c r="D416" s="988" t="s">
        <v>28448</v>
      </c>
      <c r="E416" s="1021">
        <v>37746</v>
      </c>
      <c r="F416" s="1020" t="s">
        <v>28281</v>
      </c>
      <c r="G416" s="1019">
        <v>8224497.2802300006</v>
      </c>
      <c r="H416" s="1019">
        <v>3470912.0921999998</v>
      </c>
    </row>
    <row r="417" spans="1:8" x14ac:dyDescent="0.25">
      <c r="A417" s="999" t="s">
        <v>28084</v>
      </c>
      <c r="B417" s="1023" t="s">
        <v>28434</v>
      </c>
      <c r="C417" s="1022" t="s">
        <v>28075</v>
      </c>
      <c r="D417" s="988" t="s">
        <v>28447</v>
      </c>
      <c r="E417" s="1021">
        <v>37818</v>
      </c>
      <c r="F417" s="981" t="s">
        <v>28067</v>
      </c>
      <c r="G417" s="1019">
        <v>430773.83</v>
      </c>
      <c r="H417" s="1019">
        <v>151076.5</v>
      </c>
    </row>
    <row r="418" spans="1:8" x14ac:dyDescent="0.25">
      <c r="A418" s="999" t="s">
        <v>28084</v>
      </c>
      <c r="B418" s="1023" t="s">
        <v>28434</v>
      </c>
      <c r="C418" s="1022" t="s">
        <v>28075</v>
      </c>
      <c r="D418" s="988" t="s">
        <v>28446</v>
      </c>
      <c r="E418" s="1021">
        <v>37746</v>
      </c>
      <c r="F418" s="981" t="s">
        <v>28067</v>
      </c>
      <c r="G418" s="1019">
        <v>1579020.37</v>
      </c>
      <c r="H418" s="1019">
        <v>7865.28</v>
      </c>
    </row>
    <row r="419" spans="1:8" x14ac:dyDescent="0.25">
      <c r="A419" s="999" t="s">
        <v>28084</v>
      </c>
      <c r="B419" s="1023" t="s">
        <v>28434</v>
      </c>
      <c r="C419" s="1022" t="s">
        <v>27967</v>
      </c>
      <c r="D419" s="988" t="s">
        <v>28445</v>
      </c>
      <c r="E419" s="991" t="s">
        <v>28444</v>
      </c>
      <c r="F419" s="1020" t="s">
        <v>28443</v>
      </c>
      <c r="G419" s="1019">
        <v>3604.4208199999994</v>
      </c>
      <c r="H419" s="1019">
        <v>399189.50790000003</v>
      </c>
    </row>
    <row r="420" spans="1:8" x14ac:dyDescent="0.25">
      <c r="A420" s="999" t="s">
        <v>28084</v>
      </c>
      <c r="B420" s="1023" t="s">
        <v>28434</v>
      </c>
      <c r="C420" s="1022" t="s">
        <v>27967</v>
      </c>
      <c r="D420" s="988" t="s">
        <v>28442</v>
      </c>
      <c r="E420" s="1021" t="s">
        <v>28441</v>
      </c>
      <c r="F420" s="981" t="s">
        <v>28067</v>
      </c>
      <c r="G420" s="1019">
        <v>2204379.02</v>
      </c>
      <c r="H420" s="1019">
        <v>0</v>
      </c>
    </row>
    <row r="421" spans="1:8" x14ac:dyDescent="0.25">
      <c r="A421" s="999" t="s">
        <v>28084</v>
      </c>
      <c r="B421" s="1023" t="s">
        <v>28434</v>
      </c>
      <c r="C421" s="1022" t="s">
        <v>27967</v>
      </c>
      <c r="D421" s="988" t="s">
        <v>28440</v>
      </c>
      <c r="E421" s="991">
        <v>38742</v>
      </c>
      <c r="F421" s="981" t="s">
        <v>28067</v>
      </c>
      <c r="G421" s="1019">
        <v>94308.34</v>
      </c>
      <c r="H421" s="1019">
        <v>88058.7</v>
      </c>
    </row>
    <row r="422" spans="1:8" x14ac:dyDescent="0.25">
      <c r="A422" s="999" t="s">
        <v>28084</v>
      </c>
      <c r="B422" s="1023" t="s">
        <v>28434</v>
      </c>
      <c r="C422" s="1022" t="s">
        <v>27967</v>
      </c>
      <c r="D422" s="988" t="s">
        <v>28439</v>
      </c>
      <c r="E422" s="991" t="s">
        <v>28438</v>
      </c>
      <c r="F422" s="981" t="s">
        <v>28067</v>
      </c>
      <c r="G422" s="1019">
        <v>45991817.049999997</v>
      </c>
      <c r="H422" s="1019">
        <v>9346732.2100000009</v>
      </c>
    </row>
    <row r="423" spans="1:8" x14ac:dyDescent="0.25">
      <c r="A423" s="999" t="s">
        <v>28084</v>
      </c>
      <c r="B423" s="1023" t="s">
        <v>28434</v>
      </c>
      <c r="C423" s="1022" t="s">
        <v>27967</v>
      </c>
      <c r="D423" s="988" t="s">
        <v>28437</v>
      </c>
      <c r="E423" s="991">
        <v>43130</v>
      </c>
      <c r="F423" s="981" t="s">
        <v>28067</v>
      </c>
      <c r="G423" s="1019">
        <v>0</v>
      </c>
      <c r="H423" s="1019">
        <v>0</v>
      </c>
    </row>
    <row r="424" spans="1:8" x14ac:dyDescent="0.25">
      <c r="A424" s="999" t="s">
        <v>28195</v>
      </c>
      <c r="B424" s="1023" t="s">
        <v>28434</v>
      </c>
      <c r="C424" s="1022" t="s">
        <v>27967</v>
      </c>
      <c r="D424" s="988" t="s">
        <v>28435</v>
      </c>
      <c r="E424" s="1021">
        <v>41108</v>
      </c>
      <c r="F424" s="981" t="s">
        <v>28067</v>
      </c>
      <c r="G424" s="980">
        <v>321997.11</v>
      </c>
      <c r="H424" s="980">
        <v>321997.11</v>
      </c>
    </row>
    <row r="425" spans="1:8" x14ac:dyDescent="0.25">
      <c r="A425" s="999" t="s">
        <v>28195</v>
      </c>
      <c r="B425" s="1023" t="s">
        <v>28434</v>
      </c>
      <c r="C425" s="1022" t="s">
        <v>27967</v>
      </c>
      <c r="D425" s="988" t="s">
        <v>28433</v>
      </c>
      <c r="E425" s="1021">
        <v>41261</v>
      </c>
      <c r="F425" s="1020" t="s">
        <v>28281</v>
      </c>
      <c r="G425" s="980">
        <v>1704610.7054900001</v>
      </c>
      <c r="H425" s="1019">
        <v>1819418.3730599999</v>
      </c>
    </row>
    <row r="426" spans="1:8" x14ac:dyDescent="0.25">
      <c r="A426" s="1763" t="s">
        <v>28066</v>
      </c>
      <c r="B426" s="1764"/>
      <c r="C426" s="1764"/>
      <c r="D426" s="1764"/>
      <c r="E426" s="1764"/>
      <c r="F426" s="1765"/>
      <c r="G426" s="971">
        <f>SUM(G415:G425)</f>
        <v>60841323.010779999</v>
      </c>
      <c r="H426" s="971">
        <f>SUM(H415:H425)</f>
        <v>16553985.540139999</v>
      </c>
    </row>
    <row r="427" spans="1:8" x14ac:dyDescent="0.25">
      <c r="A427" s="803" t="s">
        <v>28065</v>
      </c>
      <c r="E427" s="969"/>
      <c r="F427" s="968"/>
    </row>
    <row r="428" spans="1:8" x14ac:dyDescent="0.25">
      <c r="A428" s="803" t="s">
        <v>28512</v>
      </c>
      <c r="E428" s="969"/>
      <c r="F428" s="968"/>
    </row>
    <row r="430" spans="1:8" ht="20.25" x14ac:dyDescent="0.25">
      <c r="A430" s="862" t="s">
        <v>28498</v>
      </c>
      <c r="B430" s="1054"/>
      <c r="C430" s="1053"/>
    </row>
    <row r="431" spans="1:8" ht="23.25" x14ac:dyDescent="0.35">
      <c r="A431" s="861" t="s">
        <v>3621</v>
      </c>
      <c r="B431" s="1052"/>
      <c r="C431" s="1051"/>
      <c r="D431" s="950"/>
      <c r="E431" s="1050"/>
      <c r="F431" s="950"/>
      <c r="G431" s="950"/>
      <c r="H431" s="950"/>
    </row>
    <row r="432" spans="1:8" ht="23.25" x14ac:dyDescent="0.25">
      <c r="A432" s="1766" t="s">
        <v>28497</v>
      </c>
      <c r="B432" s="1766"/>
      <c r="C432" s="1766"/>
      <c r="D432" s="1766"/>
      <c r="E432" s="1766"/>
      <c r="F432" s="1766"/>
      <c r="G432" s="1766"/>
      <c r="H432" s="1766"/>
    </row>
    <row r="433" spans="1:8" ht="23.25" x14ac:dyDescent="0.35">
      <c r="A433" s="861"/>
      <c r="B433" s="1052"/>
      <c r="C433" s="1051"/>
      <c r="D433" s="950"/>
      <c r="E433" s="1050"/>
      <c r="F433" s="950"/>
      <c r="G433" s="950"/>
      <c r="H433" s="950"/>
    </row>
    <row r="434" spans="1:8" ht="23.25" x14ac:dyDescent="0.25">
      <c r="A434" s="1762" t="s">
        <v>28052</v>
      </c>
      <c r="B434" s="1762"/>
      <c r="C434" s="1762"/>
      <c r="D434" s="1762"/>
      <c r="E434" s="1762"/>
      <c r="F434" s="1762"/>
      <c r="G434" s="1762"/>
      <c r="H434" s="1762"/>
    </row>
    <row r="435" spans="1:8" ht="23.25" x14ac:dyDescent="0.25">
      <c r="A435" s="860"/>
      <c r="B435" s="857"/>
      <c r="C435" s="864"/>
      <c r="D435" s="864"/>
      <c r="E435" s="1046"/>
      <c r="F435" s="864"/>
      <c r="G435" s="864"/>
      <c r="H435" s="942"/>
    </row>
    <row r="436" spans="1:8" ht="23.25" x14ac:dyDescent="0.25">
      <c r="A436" s="1577" t="s">
        <v>28515</v>
      </c>
      <c r="B436" s="1577"/>
      <c r="C436" s="1577"/>
      <c r="D436" s="1577"/>
      <c r="E436" s="1577"/>
      <c r="F436" s="1577"/>
      <c r="G436" s="1577"/>
      <c r="H436" s="1577"/>
    </row>
    <row r="437" spans="1:8" ht="15.75" x14ac:dyDescent="0.25">
      <c r="A437" s="961"/>
      <c r="B437" s="1075"/>
      <c r="C437" s="961"/>
      <c r="D437" s="961"/>
      <c r="E437" s="1074"/>
      <c r="F437" s="961"/>
      <c r="G437" s="961"/>
      <c r="H437" s="961"/>
    </row>
    <row r="438" spans="1:8" ht="18.75" x14ac:dyDescent="0.25">
      <c r="A438" s="964" t="s">
        <v>3618</v>
      </c>
      <c r="B438" s="1063" t="s">
        <v>28519</v>
      </c>
      <c r="C438" s="1042"/>
      <c r="D438" s="963"/>
      <c r="E438" s="1041"/>
      <c r="F438" s="1040"/>
      <c r="G438" s="1040"/>
      <c r="H438" s="1040"/>
    </row>
    <row r="440" spans="1:8" x14ac:dyDescent="0.25">
      <c r="A440" s="1767" t="s">
        <v>28113</v>
      </c>
      <c r="B440" s="1767" t="s">
        <v>2845</v>
      </c>
      <c r="C440" s="1767" t="s">
        <v>28112</v>
      </c>
      <c r="D440" s="1767"/>
      <c r="E440" s="1767"/>
      <c r="F440" s="1767"/>
      <c r="G440" s="1767"/>
      <c r="H440" s="1767"/>
    </row>
    <row r="441" spans="1:8" ht="24.75" customHeight="1" x14ac:dyDescent="0.25">
      <c r="A441" s="1767"/>
      <c r="B441" s="1767"/>
      <c r="C441" s="1533" t="s">
        <v>28111</v>
      </c>
      <c r="D441" s="1533" t="s">
        <v>28110</v>
      </c>
      <c r="E441" s="1533" t="s">
        <v>28109</v>
      </c>
      <c r="F441" s="1533" t="s">
        <v>28108</v>
      </c>
      <c r="G441" s="1533" t="s">
        <v>28107</v>
      </c>
      <c r="H441" s="1533" t="s">
        <v>28106</v>
      </c>
    </row>
    <row r="442" spans="1:8" s="835" customFormat="1" x14ac:dyDescent="0.25">
      <c r="A442" s="999" t="s">
        <v>28084</v>
      </c>
      <c r="B442" s="1014" t="s">
        <v>28308</v>
      </c>
      <c r="C442" s="984" t="s">
        <v>28075</v>
      </c>
      <c r="D442" s="1013" t="s">
        <v>28432</v>
      </c>
      <c r="E442" s="991">
        <v>34156</v>
      </c>
      <c r="F442" s="990" t="s">
        <v>28067</v>
      </c>
      <c r="G442" s="1018">
        <v>1010038.16</v>
      </c>
      <c r="H442" s="1017">
        <v>365325.64</v>
      </c>
    </row>
    <row r="443" spans="1:8" s="835" customFormat="1" x14ac:dyDescent="0.25">
      <c r="A443" s="999" t="s">
        <v>28084</v>
      </c>
      <c r="B443" s="1014" t="s">
        <v>28308</v>
      </c>
      <c r="C443" s="984" t="s">
        <v>28075</v>
      </c>
      <c r="D443" s="1013" t="s">
        <v>28431</v>
      </c>
      <c r="E443" s="991">
        <v>36903</v>
      </c>
      <c r="F443" s="990" t="s">
        <v>28067</v>
      </c>
      <c r="G443" s="1018">
        <v>112637.21</v>
      </c>
      <c r="H443" s="1017">
        <v>107700.88</v>
      </c>
    </row>
    <row r="444" spans="1:8" s="835" customFormat="1" x14ac:dyDescent="0.25">
      <c r="A444" s="999" t="s">
        <v>28084</v>
      </c>
      <c r="B444" s="1014" t="s">
        <v>28308</v>
      </c>
      <c r="C444" s="984" t="s">
        <v>28261</v>
      </c>
      <c r="D444" s="1013" t="s">
        <v>28430</v>
      </c>
      <c r="E444" s="991">
        <v>34151</v>
      </c>
      <c r="F444" s="990" t="s">
        <v>28067</v>
      </c>
      <c r="G444" s="1018">
        <v>0</v>
      </c>
      <c r="H444" s="1017">
        <v>1418307.86</v>
      </c>
    </row>
    <row r="445" spans="1:8" s="835" customFormat="1" x14ac:dyDescent="0.25">
      <c r="A445" s="999" t="s">
        <v>28084</v>
      </c>
      <c r="B445" s="1014" t="s">
        <v>28308</v>
      </c>
      <c r="C445" s="984" t="s">
        <v>28261</v>
      </c>
      <c r="D445" s="1013" t="s">
        <v>28429</v>
      </c>
      <c r="E445" s="991">
        <v>33707</v>
      </c>
      <c r="F445" s="990" t="s">
        <v>28067</v>
      </c>
      <c r="G445" s="1018">
        <v>0</v>
      </c>
      <c r="H445" s="1017">
        <v>295717.09000000003</v>
      </c>
    </row>
    <row r="446" spans="1:8" s="835" customFormat="1" x14ac:dyDescent="0.25">
      <c r="A446" s="999" t="s">
        <v>28084</v>
      </c>
      <c r="B446" s="1014" t="s">
        <v>28308</v>
      </c>
      <c r="C446" s="984" t="s">
        <v>27967</v>
      </c>
      <c r="D446" s="1013" t="s">
        <v>28428</v>
      </c>
      <c r="E446" s="991">
        <v>41282</v>
      </c>
      <c r="F446" s="990" t="s">
        <v>28067</v>
      </c>
      <c r="G446" s="1018">
        <v>69579825.680000007</v>
      </c>
      <c r="H446" s="1017">
        <v>83451813.849999949</v>
      </c>
    </row>
    <row r="447" spans="1:8" s="835" customFormat="1" x14ac:dyDescent="0.25">
      <c r="A447" s="999" t="s">
        <v>28084</v>
      </c>
      <c r="B447" s="1014" t="s">
        <v>28308</v>
      </c>
      <c r="C447" s="984" t="s">
        <v>27967</v>
      </c>
      <c r="D447" s="1013" t="s">
        <v>28427</v>
      </c>
      <c r="E447" s="991">
        <v>34184</v>
      </c>
      <c r="F447" s="990" t="s">
        <v>28067</v>
      </c>
      <c r="G447" s="1017">
        <v>4518058.7300000004</v>
      </c>
      <c r="H447" s="1017">
        <v>1159434.51</v>
      </c>
    </row>
    <row r="448" spans="1:8" s="835" customFormat="1" x14ac:dyDescent="0.25">
      <c r="A448" s="999" t="s">
        <v>28084</v>
      </c>
      <c r="B448" s="1014" t="s">
        <v>28308</v>
      </c>
      <c r="C448" s="984" t="s">
        <v>27967</v>
      </c>
      <c r="D448" s="1013" t="s">
        <v>28426</v>
      </c>
      <c r="E448" s="991">
        <v>40792</v>
      </c>
      <c r="F448" s="990" t="s">
        <v>28368</v>
      </c>
      <c r="G448" s="994">
        <v>83</v>
      </c>
      <c r="H448" s="994">
        <v>83</v>
      </c>
    </row>
    <row r="449" spans="1:8" s="835" customFormat="1" x14ac:dyDescent="0.25">
      <c r="A449" s="999" t="s">
        <v>28084</v>
      </c>
      <c r="B449" s="1014" t="s">
        <v>28308</v>
      </c>
      <c r="C449" s="984" t="s">
        <v>27967</v>
      </c>
      <c r="D449" s="1013" t="s">
        <v>28425</v>
      </c>
      <c r="E449" s="991">
        <v>38772</v>
      </c>
      <c r="F449" s="990" t="s">
        <v>28067</v>
      </c>
      <c r="G449" s="994">
        <v>138790.06</v>
      </c>
      <c r="H449" s="994">
        <v>138032.06</v>
      </c>
    </row>
    <row r="450" spans="1:8" s="835" customFormat="1" x14ac:dyDescent="0.25">
      <c r="A450" s="999" t="s">
        <v>28084</v>
      </c>
      <c r="B450" s="1014" t="s">
        <v>28308</v>
      </c>
      <c r="C450" s="984" t="s">
        <v>27967</v>
      </c>
      <c r="D450" s="1013" t="s">
        <v>28424</v>
      </c>
      <c r="E450" s="991">
        <v>39443</v>
      </c>
      <c r="F450" s="990" t="s">
        <v>28067</v>
      </c>
      <c r="G450" s="994">
        <v>23508787.859999999</v>
      </c>
      <c r="H450" s="994">
        <v>158532884.41</v>
      </c>
    </row>
    <row r="451" spans="1:8" s="835" customFormat="1" x14ac:dyDescent="0.25">
      <c r="A451" s="999" t="s">
        <v>28084</v>
      </c>
      <c r="B451" s="1014" t="s">
        <v>28308</v>
      </c>
      <c r="C451" s="984" t="s">
        <v>27967</v>
      </c>
      <c r="D451" s="1013" t="s">
        <v>28423</v>
      </c>
      <c r="E451" s="991">
        <v>41436</v>
      </c>
      <c r="F451" s="990" t="s">
        <v>28067</v>
      </c>
      <c r="G451" s="994">
        <v>705539.54</v>
      </c>
      <c r="H451" s="994">
        <v>512179.72</v>
      </c>
    </row>
    <row r="452" spans="1:8" s="835" customFormat="1" x14ac:dyDescent="0.25">
      <c r="A452" s="999" t="s">
        <v>28084</v>
      </c>
      <c r="B452" s="1014" t="s">
        <v>28308</v>
      </c>
      <c r="C452" s="984" t="s">
        <v>27967</v>
      </c>
      <c r="D452" s="1013" t="s">
        <v>28422</v>
      </c>
      <c r="E452" s="991">
        <v>32483</v>
      </c>
      <c r="F452" s="990" t="s">
        <v>28067</v>
      </c>
      <c r="G452" s="994">
        <v>1800081.29</v>
      </c>
      <c r="H452" s="994">
        <v>1563630.88</v>
      </c>
    </row>
    <row r="453" spans="1:8" s="835" customFormat="1" x14ac:dyDescent="0.25">
      <c r="A453" s="999" t="s">
        <v>28084</v>
      </c>
      <c r="B453" s="1014" t="s">
        <v>28308</v>
      </c>
      <c r="C453" s="984" t="s">
        <v>27967</v>
      </c>
      <c r="D453" s="1013" t="s">
        <v>28421</v>
      </c>
      <c r="E453" s="991">
        <v>32895</v>
      </c>
      <c r="F453" s="990" t="s">
        <v>28067</v>
      </c>
      <c r="G453" s="994">
        <v>12235</v>
      </c>
      <c r="H453" s="994">
        <v>3950.64</v>
      </c>
    </row>
    <row r="454" spans="1:8" s="835" customFormat="1" x14ac:dyDescent="0.25">
      <c r="A454" s="999" t="s">
        <v>28084</v>
      </c>
      <c r="B454" s="1014" t="s">
        <v>28308</v>
      </c>
      <c r="C454" s="984" t="s">
        <v>27967</v>
      </c>
      <c r="D454" s="1013" t="s">
        <v>28420</v>
      </c>
      <c r="E454" s="991">
        <v>34708</v>
      </c>
      <c r="F454" s="990" t="s">
        <v>28067</v>
      </c>
      <c r="G454" s="994">
        <v>1842919.64</v>
      </c>
      <c r="H454" s="994">
        <v>1593836.05</v>
      </c>
    </row>
    <row r="455" spans="1:8" s="835" customFormat="1" x14ac:dyDescent="0.25">
      <c r="A455" s="999" t="s">
        <v>28084</v>
      </c>
      <c r="B455" s="1014" t="s">
        <v>28308</v>
      </c>
      <c r="C455" s="984" t="s">
        <v>27967</v>
      </c>
      <c r="D455" s="1013" t="s">
        <v>28419</v>
      </c>
      <c r="E455" s="991">
        <v>39707</v>
      </c>
      <c r="F455" s="990" t="s">
        <v>28067</v>
      </c>
      <c r="G455" s="994">
        <v>17549438.629999999</v>
      </c>
      <c r="H455" s="994">
        <v>17703528.539999999</v>
      </c>
    </row>
    <row r="456" spans="1:8" s="835" customFormat="1" x14ac:dyDescent="0.25">
      <c r="A456" s="999" t="s">
        <v>28084</v>
      </c>
      <c r="B456" s="1014" t="s">
        <v>28308</v>
      </c>
      <c r="C456" s="984" t="s">
        <v>28205</v>
      </c>
      <c r="D456" s="1013" t="s">
        <v>28418</v>
      </c>
      <c r="E456" s="991">
        <v>37811</v>
      </c>
      <c r="F456" s="990" t="s">
        <v>28067</v>
      </c>
      <c r="G456" s="994">
        <v>939134.69</v>
      </c>
      <c r="H456" s="994">
        <v>874616.3</v>
      </c>
    </row>
    <row r="457" spans="1:8" s="835" customFormat="1" x14ac:dyDescent="0.25">
      <c r="A457" s="999" t="s">
        <v>28084</v>
      </c>
      <c r="B457" s="1014" t="s">
        <v>28308</v>
      </c>
      <c r="C457" s="984" t="s">
        <v>28417</v>
      </c>
      <c r="D457" s="1013" t="s">
        <v>28416</v>
      </c>
      <c r="E457" s="991">
        <v>40288</v>
      </c>
      <c r="F457" s="990" t="s">
        <v>28067</v>
      </c>
      <c r="G457" s="994">
        <v>16670.77</v>
      </c>
      <c r="H457" s="994">
        <v>9958537.9900000002</v>
      </c>
    </row>
    <row r="458" spans="1:8" s="835" customFormat="1" x14ac:dyDescent="0.25">
      <c r="A458" s="999" t="s">
        <v>28084</v>
      </c>
      <c r="B458" s="1014" t="s">
        <v>28308</v>
      </c>
      <c r="C458" s="984" t="s">
        <v>28280</v>
      </c>
      <c r="D458" s="1013" t="s">
        <v>28415</v>
      </c>
      <c r="E458" s="991">
        <v>34151</v>
      </c>
      <c r="F458" s="990" t="s">
        <v>28067</v>
      </c>
      <c r="G458" s="994">
        <v>386339.64</v>
      </c>
      <c r="H458" s="994">
        <v>124208.36</v>
      </c>
    </row>
    <row r="459" spans="1:8" s="835" customFormat="1" x14ac:dyDescent="0.25">
      <c r="A459" s="999" t="s">
        <v>28084</v>
      </c>
      <c r="B459" s="1014" t="s">
        <v>28308</v>
      </c>
      <c r="C459" s="984" t="s">
        <v>28280</v>
      </c>
      <c r="D459" s="1013" t="s">
        <v>28414</v>
      </c>
      <c r="E459" s="991">
        <v>36852</v>
      </c>
      <c r="F459" s="990" t="s">
        <v>28067</v>
      </c>
      <c r="G459" s="994">
        <v>118854.45</v>
      </c>
      <c r="H459" s="994">
        <v>159453.45000000001</v>
      </c>
    </row>
    <row r="460" spans="1:8" s="835" customFormat="1" x14ac:dyDescent="0.25">
      <c r="A460" s="999" t="s">
        <v>28084</v>
      </c>
      <c r="B460" s="1014" t="s">
        <v>28308</v>
      </c>
      <c r="C460" s="984" t="s">
        <v>28207</v>
      </c>
      <c r="D460" s="1013" t="s">
        <v>28413</v>
      </c>
      <c r="E460" s="991">
        <v>34151</v>
      </c>
      <c r="F460" s="990" t="s">
        <v>28067</v>
      </c>
      <c r="G460" s="994">
        <v>859622.6</v>
      </c>
      <c r="H460" s="994">
        <v>234237.9</v>
      </c>
    </row>
    <row r="461" spans="1:8" s="835" customFormat="1" x14ac:dyDescent="0.25">
      <c r="A461" s="999" t="s">
        <v>28084</v>
      </c>
      <c r="B461" s="1014" t="s">
        <v>28308</v>
      </c>
      <c r="C461" s="984" t="s">
        <v>28207</v>
      </c>
      <c r="D461" s="1013" t="s">
        <v>28412</v>
      </c>
      <c r="E461" s="991">
        <v>34247</v>
      </c>
      <c r="F461" s="990" t="s">
        <v>28067</v>
      </c>
      <c r="G461" s="994">
        <v>391283.01</v>
      </c>
      <c r="H461" s="994">
        <v>820308.49</v>
      </c>
    </row>
    <row r="462" spans="1:8" s="835" customFormat="1" x14ac:dyDescent="0.25">
      <c r="A462" s="999" t="s">
        <v>28084</v>
      </c>
      <c r="B462" s="1014" t="s">
        <v>28308</v>
      </c>
      <c r="C462" s="984" t="s">
        <v>28207</v>
      </c>
      <c r="D462" s="1013" t="s">
        <v>28411</v>
      </c>
      <c r="E462" s="991">
        <v>35271</v>
      </c>
      <c r="F462" s="990" t="s">
        <v>28368</v>
      </c>
      <c r="G462" s="994">
        <v>114024.65</v>
      </c>
      <c r="H462" s="994">
        <v>108965.32</v>
      </c>
    </row>
    <row r="463" spans="1:8" s="835" customFormat="1" x14ac:dyDescent="0.25">
      <c r="A463" s="999" t="s">
        <v>28084</v>
      </c>
      <c r="B463" s="1014" t="s">
        <v>28308</v>
      </c>
      <c r="C463" s="984" t="s">
        <v>28360</v>
      </c>
      <c r="D463" s="1013" t="s">
        <v>28410</v>
      </c>
      <c r="E463" s="991">
        <v>42825</v>
      </c>
      <c r="F463" s="990" t="s">
        <v>28067</v>
      </c>
      <c r="G463" s="994">
        <v>137707.42000000001</v>
      </c>
      <c r="H463" s="994">
        <v>484264.07</v>
      </c>
    </row>
    <row r="464" spans="1:8" s="835" customFormat="1" x14ac:dyDescent="0.25">
      <c r="A464" s="999" t="s">
        <v>28084</v>
      </c>
      <c r="B464" s="1014" t="s">
        <v>28308</v>
      </c>
      <c r="C464" s="984" t="s">
        <v>28409</v>
      </c>
      <c r="D464" s="1013" t="s">
        <v>28408</v>
      </c>
      <c r="E464" s="991">
        <v>37888</v>
      </c>
      <c r="F464" s="990" t="s">
        <v>28067</v>
      </c>
      <c r="G464" s="994">
        <v>0.1</v>
      </c>
      <c r="H464" s="994">
        <v>0.1</v>
      </c>
    </row>
    <row r="465" spans="1:8" s="835" customFormat="1" x14ac:dyDescent="0.25">
      <c r="A465" s="999" t="s">
        <v>28084</v>
      </c>
      <c r="B465" s="1014" t="s">
        <v>28308</v>
      </c>
      <c r="C465" s="984" t="s">
        <v>28097</v>
      </c>
      <c r="D465" s="1013" t="s">
        <v>28407</v>
      </c>
      <c r="E465" s="991">
        <v>41866</v>
      </c>
      <c r="F465" s="990" t="s">
        <v>28067</v>
      </c>
      <c r="G465" s="994">
        <v>0</v>
      </c>
      <c r="H465" s="994">
        <v>188353.38</v>
      </c>
    </row>
    <row r="466" spans="1:8" s="835" customFormat="1" x14ac:dyDescent="0.25">
      <c r="A466" s="999" t="s">
        <v>28084</v>
      </c>
      <c r="B466" s="1014" t="s">
        <v>28308</v>
      </c>
      <c r="C466" s="984" t="s">
        <v>28406</v>
      </c>
      <c r="D466" s="1013" t="s">
        <v>28405</v>
      </c>
      <c r="E466" s="991">
        <v>42990</v>
      </c>
      <c r="F466" s="990" t="s">
        <v>28067</v>
      </c>
      <c r="G466" s="994">
        <v>124186.81</v>
      </c>
      <c r="H466" s="994">
        <v>363783.67</v>
      </c>
    </row>
    <row r="467" spans="1:8" s="835" customFormat="1" x14ac:dyDescent="0.25">
      <c r="A467" s="999" t="s">
        <v>28084</v>
      </c>
      <c r="B467" s="1014" t="s">
        <v>28308</v>
      </c>
      <c r="C467" s="984" t="s">
        <v>28238</v>
      </c>
      <c r="D467" s="1013" t="s">
        <v>28404</v>
      </c>
      <c r="E467" s="991">
        <v>43192</v>
      </c>
      <c r="F467" s="990" t="s">
        <v>28067</v>
      </c>
      <c r="G467" s="994">
        <v>178324.36</v>
      </c>
      <c r="H467" s="994">
        <v>1003855.22</v>
      </c>
    </row>
    <row r="468" spans="1:8" s="835" customFormat="1" x14ac:dyDescent="0.25">
      <c r="A468" s="999" t="s">
        <v>28084</v>
      </c>
      <c r="B468" s="1014" t="s">
        <v>28308</v>
      </c>
      <c r="C468" s="984" t="s">
        <v>28403</v>
      </c>
      <c r="D468" s="1013" t="s">
        <v>28402</v>
      </c>
      <c r="E468" s="991">
        <v>43008</v>
      </c>
      <c r="F468" s="990" t="s">
        <v>28067</v>
      </c>
      <c r="G468" s="994">
        <v>84505.400999999998</v>
      </c>
      <c r="H468" s="994">
        <v>95987.72</v>
      </c>
    </row>
    <row r="469" spans="1:8" s="835" customFormat="1" x14ac:dyDescent="0.25">
      <c r="A469" s="999" t="s">
        <v>28084</v>
      </c>
      <c r="B469" s="1014" t="s">
        <v>28308</v>
      </c>
      <c r="C469" s="984" t="s">
        <v>28401</v>
      </c>
      <c r="D469" s="1013" t="s">
        <v>28400</v>
      </c>
      <c r="E469" s="991">
        <v>43182</v>
      </c>
      <c r="F469" s="990" t="s">
        <v>28067</v>
      </c>
      <c r="G469" s="994">
        <v>23369245</v>
      </c>
      <c r="H469" s="994">
        <v>21731308.289999999</v>
      </c>
    </row>
    <row r="470" spans="1:8" s="835" customFormat="1" x14ac:dyDescent="0.25">
      <c r="A470" s="999" t="s">
        <v>28084</v>
      </c>
      <c r="B470" s="1014" t="s">
        <v>28308</v>
      </c>
      <c r="C470" s="984" t="s">
        <v>28075</v>
      </c>
      <c r="D470" s="1013" t="s">
        <v>28399</v>
      </c>
      <c r="E470" s="990"/>
      <c r="F470" s="990" t="s">
        <v>28067</v>
      </c>
      <c r="G470" s="994">
        <v>423645.34</v>
      </c>
      <c r="H470" s="994">
        <v>0</v>
      </c>
    </row>
    <row r="471" spans="1:8" s="835" customFormat="1" x14ac:dyDescent="0.25">
      <c r="A471" s="999" t="s">
        <v>28084</v>
      </c>
      <c r="B471" s="1014" t="s">
        <v>28308</v>
      </c>
      <c r="C471" s="984" t="s">
        <v>28207</v>
      </c>
      <c r="D471" s="1013" t="s">
        <v>28398</v>
      </c>
      <c r="E471" s="991">
        <v>43502</v>
      </c>
      <c r="F471" s="990" t="s">
        <v>28067</v>
      </c>
      <c r="G471" s="994">
        <v>36719.199999999997</v>
      </c>
      <c r="H471" s="994">
        <v>0</v>
      </c>
    </row>
    <row r="472" spans="1:8" s="835" customFormat="1" x14ac:dyDescent="0.25">
      <c r="A472" s="999" t="s">
        <v>28084</v>
      </c>
      <c r="B472" s="1014" t="s">
        <v>28308</v>
      </c>
      <c r="C472" s="984" t="s">
        <v>28207</v>
      </c>
      <c r="D472" s="1013" t="s">
        <v>28397</v>
      </c>
      <c r="E472" s="991">
        <v>43546</v>
      </c>
      <c r="F472" s="990" t="s">
        <v>28067</v>
      </c>
      <c r="G472" s="994">
        <v>50000</v>
      </c>
      <c r="H472" s="994">
        <v>50000</v>
      </c>
    </row>
    <row r="473" spans="1:8" s="835" customFormat="1" x14ac:dyDescent="0.25">
      <c r="A473" s="999" t="s">
        <v>28084</v>
      </c>
      <c r="B473" s="1014" t="s">
        <v>28308</v>
      </c>
      <c r="C473" s="984" t="s">
        <v>28207</v>
      </c>
      <c r="D473" s="1013" t="s">
        <v>28396</v>
      </c>
      <c r="E473" s="991">
        <v>43546</v>
      </c>
      <c r="F473" s="990" t="s">
        <v>28067</v>
      </c>
      <c r="G473" s="994">
        <v>109714.98</v>
      </c>
      <c r="H473" s="994">
        <v>0</v>
      </c>
    </row>
    <row r="474" spans="1:8" s="835" customFormat="1" x14ac:dyDescent="0.25">
      <c r="A474" s="999" t="s">
        <v>28084</v>
      </c>
      <c r="B474" s="1014" t="s">
        <v>28308</v>
      </c>
      <c r="C474" s="984" t="s">
        <v>28207</v>
      </c>
      <c r="D474" s="1013" t="s">
        <v>28395</v>
      </c>
      <c r="E474" s="991">
        <v>43546</v>
      </c>
      <c r="F474" s="990" t="s">
        <v>28067</v>
      </c>
      <c r="G474" s="994">
        <v>30000</v>
      </c>
      <c r="H474" s="994">
        <v>30000</v>
      </c>
    </row>
    <row r="475" spans="1:8" s="835" customFormat="1" x14ac:dyDescent="0.25">
      <c r="A475" s="999" t="s">
        <v>28084</v>
      </c>
      <c r="B475" s="1014" t="s">
        <v>28308</v>
      </c>
      <c r="C475" s="984" t="s">
        <v>28207</v>
      </c>
      <c r="D475" s="1013" t="s">
        <v>28394</v>
      </c>
      <c r="E475" s="991">
        <v>43546</v>
      </c>
      <c r="F475" s="990" t="s">
        <v>28067</v>
      </c>
      <c r="G475" s="994">
        <v>212300</v>
      </c>
      <c r="H475" s="994">
        <v>212300</v>
      </c>
    </row>
    <row r="476" spans="1:8" s="835" customFormat="1" x14ac:dyDescent="0.25">
      <c r="A476" s="999" t="s">
        <v>28084</v>
      </c>
      <c r="B476" s="1014" t="s">
        <v>28308</v>
      </c>
      <c r="C476" s="984" t="s">
        <v>28207</v>
      </c>
      <c r="D476" s="1013" t="s">
        <v>28393</v>
      </c>
      <c r="E476" s="991">
        <v>43546</v>
      </c>
      <c r="F476" s="990" t="s">
        <v>28067</v>
      </c>
      <c r="G476" s="994">
        <v>40000</v>
      </c>
      <c r="H476" s="994">
        <v>40000</v>
      </c>
    </row>
    <row r="477" spans="1:8" s="835" customFormat="1" x14ac:dyDescent="0.25">
      <c r="A477" s="999" t="s">
        <v>28084</v>
      </c>
      <c r="B477" s="1014" t="s">
        <v>28308</v>
      </c>
      <c r="C477" s="984" t="s">
        <v>28207</v>
      </c>
      <c r="D477" s="1013" t="s">
        <v>28392</v>
      </c>
      <c r="E477" s="991">
        <v>43738</v>
      </c>
      <c r="F477" s="990" t="s">
        <v>28067</v>
      </c>
      <c r="G477" s="994">
        <v>2644605.2599999998</v>
      </c>
      <c r="H477" s="994">
        <v>2644605.2599999998</v>
      </c>
    </row>
    <row r="478" spans="1:8" s="835" customFormat="1" x14ac:dyDescent="0.25">
      <c r="A478" s="999" t="s">
        <v>28084</v>
      </c>
      <c r="B478" s="1014" t="s">
        <v>28308</v>
      </c>
      <c r="C478" s="984" t="s">
        <v>28207</v>
      </c>
      <c r="D478" s="1013" t="s">
        <v>28391</v>
      </c>
      <c r="E478" s="991">
        <v>43768</v>
      </c>
      <c r="F478" s="990" t="s">
        <v>28067</v>
      </c>
      <c r="G478" s="994">
        <v>173236.06</v>
      </c>
      <c r="H478" s="994">
        <v>173236.06</v>
      </c>
    </row>
    <row r="479" spans="1:8" s="835" customFormat="1" x14ac:dyDescent="0.25">
      <c r="A479" s="999" t="s">
        <v>28084</v>
      </c>
      <c r="B479" s="1014" t="s">
        <v>28308</v>
      </c>
      <c r="C479" s="984" t="s">
        <v>28207</v>
      </c>
      <c r="D479" s="1013" t="s">
        <v>28390</v>
      </c>
      <c r="E479" s="991">
        <v>43769</v>
      </c>
      <c r="F479" s="990" t="s">
        <v>28067</v>
      </c>
      <c r="G479" s="994">
        <v>50000</v>
      </c>
      <c r="H479" s="994">
        <v>50000</v>
      </c>
    </row>
    <row r="480" spans="1:8" s="835" customFormat="1" x14ac:dyDescent="0.25">
      <c r="A480" s="999" t="s">
        <v>28084</v>
      </c>
      <c r="B480" s="1014" t="s">
        <v>28308</v>
      </c>
      <c r="C480" s="984" t="s">
        <v>28207</v>
      </c>
      <c r="D480" s="1013" t="s">
        <v>28389</v>
      </c>
      <c r="E480" s="991">
        <v>43769</v>
      </c>
      <c r="F480" s="990" t="s">
        <v>28067</v>
      </c>
      <c r="G480" s="994">
        <v>30000</v>
      </c>
      <c r="H480" s="994">
        <v>30000</v>
      </c>
    </row>
    <row r="481" spans="1:8" s="835" customFormat="1" x14ac:dyDescent="0.25">
      <c r="A481" s="999" t="s">
        <v>28084</v>
      </c>
      <c r="B481" s="1014" t="s">
        <v>28308</v>
      </c>
      <c r="C481" s="984" t="s">
        <v>28207</v>
      </c>
      <c r="D481" s="1013" t="s">
        <v>28388</v>
      </c>
      <c r="E481" s="991">
        <v>43769</v>
      </c>
      <c r="F481" s="990" t="s">
        <v>28067</v>
      </c>
      <c r="G481" s="994">
        <v>49360</v>
      </c>
      <c r="H481" s="994">
        <v>0</v>
      </c>
    </row>
    <row r="482" spans="1:8" s="835" customFormat="1" x14ac:dyDescent="0.25">
      <c r="A482" s="999" t="s">
        <v>28084</v>
      </c>
      <c r="B482" s="1014" t="s">
        <v>28308</v>
      </c>
      <c r="C482" s="984" t="s">
        <v>28207</v>
      </c>
      <c r="D482" s="1013" t="s">
        <v>28387</v>
      </c>
      <c r="E482" s="991">
        <v>43769</v>
      </c>
      <c r="F482" s="990" t="s">
        <v>28067</v>
      </c>
      <c r="G482" s="994">
        <v>30000</v>
      </c>
      <c r="H482" s="994">
        <v>30000</v>
      </c>
    </row>
    <row r="483" spans="1:8" s="835" customFormat="1" x14ac:dyDescent="0.25">
      <c r="A483" s="999" t="s">
        <v>28084</v>
      </c>
      <c r="B483" s="1014" t="s">
        <v>28308</v>
      </c>
      <c r="C483" s="984" t="s">
        <v>28207</v>
      </c>
      <c r="D483" s="1013" t="s">
        <v>28386</v>
      </c>
      <c r="E483" s="991">
        <v>43769</v>
      </c>
      <c r="F483" s="990" t="s">
        <v>28067</v>
      </c>
      <c r="G483" s="994">
        <v>189100</v>
      </c>
      <c r="H483" s="994">
        <v>189100</v>
      </c>
    </row>
    <row r="484" spans="1:8" s="835" customFormat="1" x14ac:dyDescent="0.25">
      <c r="A484" s="999" t="s">
        <v>28084</v>
      </c>
      <c r="B484" s="1014" t="s">
        <v>28308</v>
      </c>
      <c r="C484" s="984" t="s">
        <v>28207</v>
      </c>
      <c r="D484" s="1013" t="s">
        <v>28385</v>
      </c>
      <c r="E484" s="991">
        <v>43775</v>
      </c>
      <c r="F484" s="990" t="s">
        <v>28067</v>
      </c>
      <c r="G484" s="994">
        <v>20000</v>
      </c>
      <c r="H484" s="994">
        <v>20000</v>
      </c>
    </row>
    <row r="485" spans="1:8" s="835" customFormat="1" x14ac:dyDescent="0.25">
      <c r="A485" s="999" t="s">
        <v>28084</v>
      </c>
      <c r="B485" s="1014" t="s">
        <v>28308</v>
      </c>
      <c r="C485" s="984" t="s">
        <v>28207</v>
      </c>
      <c r="D485" s="1013" t="s">
        <v>28384</v>
      </c>
      <c r="E485" s="991">
        <v>43780</v>
      </c>
      <c r="F485" s="990" t="s">
        <v>28067</v>
      </c>
      <c r="G485" s="994">
        <v>15000</v>
      </c>
      <c r="H485" s="994">
        <v>15000</v>
      </c>
    </row>
    <row r="486" spans="1:8" s="835" customFormat="1" x14ac:dyDescent="0.25">
      <c r="A486" s="999" t="s">
        <v>28084</v>
      </c>
      <c r="B486" s="1014" t="s">
        <v>28308</v>
      </c>
      <c r="C486" s="984" t="s">
        <v>28207</v>
      </c>
      <c r="D486" s="1013" t="s">
        <v>28383</v>
      </c>
      <c r="E486" s="991">
        <v>43780</v>
      </c>
      <c r="F486" s="990" t="s">
        <v>28067</v>
      </c>
      <c r="G486" s="994">
        <v>252495.71</v>
      </c>
      <c r="H486" s="994">
        <v>252495.71</v>
      </c>
    </row>
    <row r="487" spans="1:8" s="835" customFormat="1" x14ac:dyDescent="0.25">
      <c r="A487" s="999" t="s">
        <v>28084</v>
      </c>
      <c r="B487" s="1014" t="s">
        <v>28308</v>
      </c>
      <c r="C487" s="984" t="s">
        <v>28207</v>
      </c>
      <c r="D487" s="1013" t="s">
        <v>28382</v>
      </c>
      <c r="E487" s="991">
        <v>43780</v>
      </c>
      <c r="F487" s="990" t="s">
        <v>28067</v>
      </c>
      <c r="G487" s="994">
        <v>80000</v>
      </c>
      <c r="H487" s="994">
        <v>80000</v>
      </c>
    </row>
    <row r="488" spans="1:8" s="835" customFormat="1" x14ac:dyDescent="0.25">
      <c r="A488" s="999" t="s">
        <v>28084</v>
      </c>
      <c r="B488" s="1014" t="s">
        <v>28308</v>
      </c>
      <c r="C488" s="984" t="s">
        <v>28207</v>
      </c>
      <c r="D488" s="1013" t="s">
        <v>28381</v>
      </c>
      <c r="E488" s="991">
        <v>43811</v>
      </c>
      <c r="F488" s="990" t="s">
        <v>28067</v>
      </c>
      <c r="G488" s="994">
        <v>30250</v>
      </c>
      <c r="H488" s="994">
        <v>30250</v>
      </c>
    </row>
    <row r="489" spans="1:8" s="835" customFormat="1" x14ac:dyDescent="0.25">
      <c r="A489" s="999" t="s">
        <v>28084</v>
      </c>
      <c r="B489" s="1014" t="s">
        <v>28308</v>
      </c>
      <c r="C489" s="984" t="s">
        <v>28207</v>
      </c>
      <c r="D489" s="1013" t="s">
        <v>28380</v>
      </c>
      <c r="E489" s="991">
        <v>43811</v>
      </c>
      <c r="F489" s="990" t="s">
        <v>28067</v>
      </c>
      <c r="G489" s="994">
        <v>5000</v>
      </c>
      <c r="H489" s="994">
        <v>5000</v>
      </c>
    </row>
    <row r="490" spans="1:8" s="835" customFormat="1" x14ac:dyDescent="0.25">
      <c r="A490" s="999" t="s">
        <v>28084</v>
      </c>
      <c r="B490" s="1014" t="s">
        <v>28308</v>
      </c>
      <c r="C490" s="984" t="s">
        <v>28207</v>
      </c>
      <c r="D490" s="1013" t="s">
        <v>28379</v>
      </c>
      <c r="E490" s="991">
        <v>43826</v>
      </c>
      <c r="F490" s="990" t="s">
        <v>28067</v>
      </c>
      <c r="G490" s="994">
        <v>19415.97</v>
      </c>
      <c r="H490" s="994">
        <v>19676.34</v>
      </c>
    </row>
    <row r="491" spans="1:8" s="835" customFormat="1" x14ac:dyDescent="0.25">
      <c r="A491" s="999" t="s">
        <v>28084</v>
      </c>
      <c r="B491" s="1014" t="s">
        <v>28308</v>
      </c>
      <c r="C491" s="984" t="s">
        <v>28250</v>
      </c>
      <c r="D491" s="1013" t="s">
        <v>28378</v>
      </c>
      <c r="E491" s="991">
        <v>43711</v>
      </c>
      <c r="F491" s="990" t="s">
        <v>28067</v>
      </c>
      <c r="G491" s="994">
        <v>10000000</v>
      </c>
      <c r="H491" s="994">
        <v>0</v>
      </c>
    </row>
    <row r="492" spans="1:8" s="835" customFormat="1" x14ac:dyDescent="0.25">
      <c r="A492" s="999" t="s">
        <v>28084</v>
      </c>
      <c r="B492" s="1014" t="s">
        <v>28308</v>
      </c>
      <c r="C492" s="984" t="s">
        <v>28250</v>
      </c>
      <c r="D492" s="1013" t="s">
        <v>28377</v>
      </c>
      <c r="E492" s="991">
        <v>43734</v>
      </c>
      <c r="F492" s="990" t="s">
        <v>28067</v>
      </c>
      <c r="G492" s="994">
        <v>10000000</v>
      </c>
      <c r="H492" s="994">
        <v>0</v>
      </c>
    </row>
    <row r="493" spans="1:8" s="835" customFormat="1" x14ac:dyDescent="0.25">
      <c r="A493" s="999" t="s">
        <v>28084</v>
      </c>
      <c r="B493" s="1014" t="s">
        <v>28308</v>
      </c>
      <c r="C493" s="984" t="s">
        <v>28250</v>
      </c>
      <c r="D493" s="1013" t="s">
        <v>28376</v>
      </c>
      <c r="E493" s="991">
        <v>43861</v>
      </c>
      <c r="F493" s="990" t="s">
        <v>28067</v>
      </c>
      <c r="G493" s="994">
        <v>0</v>
      </c>
      <c r="H493" s="994">
        <v>10000000</v>
      </c>
    </row>
    <row r="494" spans="1:8" s="835" customFormat="1" x14ac:dyDescent="0.25">
      <c r="A494" s="999" t="s">
        <v>28084</v>
      </c>
      <c r="B494" s="1014" t="s">
        <v>28308</v>
      </c>
      <c r="C494" s="984" t="s">
        <v>28250</v>
      </c>
      <c r="D494" s="1013" t="s">
        <v>28375</v>
      </c>
      <c r="E494" s="991">
        <v>43993</v>
      </c>
      <c r="F494" s="990" t="s">
        <v>28067</v>
      </c>
      <c r="G494" s="994">
        <v>0</v>
      </c>
      <c r="H494" s="994">
        <v>10000000</v>
      </c>
    </row>
    <row r="495" spans="1:8" s="835" customFormat="1" x14ac:dyDescent="0.25">
      <c r="A495" s="1767" t="s">
        <v>28113</v>
      </c>
      <c r="B495" s="1767" t="s">
        <v>2845</v>
      </c>
      <c r="C495" s="1767" t="s">
        <v>28112</v>
      </c>
      <c r="D495" s="1767"/>
      <c r="E495" s="1767"/>
      <c r="F495" s="1767"/>
      <c r="G495" s="1767"/>
      <c r="H495" s="1767"/>
    </row>
    <row r="496" spans="1:8" s="835" customFormat="1" ht="24" x14ac:dyDescent="0.25">
      <c r="A496" s="1767"/>
      <c r="B496" s="1767"/>
      <c r="C496" s="1533" t="s">
        <v>28111</v>
      </c>
      <c r="D496" s="1533" t="s">
        <v>28110</v>
      </c>
      <c r="E496" s="1533" t="s">
        <v>28109</v>
      </c>
      <c r="F496" s="1533" t="s">
        <v>28108</v>
      </c>
      <c r="G496" s="1533" t="s">
        <v>28107</v>
      </c>
      <c r="H496" s="1533" t="s">
        <v>28106</v>
      </c>
    </row>
    <row r="497" spans="1:8" s="835" customFormat="1" x14ac:dyDescent="0.25">
      <c r="A497" s="999" t="s">
        <v>28084</v>
      </c>
      <c r="B497" s="1014" t="s">
        <v>28308</v>
      </c>
      <c r="C497" s="984" t="s">
        <v>28079</v>
      </c>
      <c r="D497" s="1013" t="s">
        <v>28374</v>
      </c>
      <c r="E497" s="991">
        <v>43612</v>
      </c>
      <c r="F497" s="990" t="s">
        <v>28067</v>
      </c>
      <c r="G497" s="994">
        <v>80000000</v>
      </c>
      <c r="H497" s="994">
        <v>0</v>
      </c>
    </row>
    <row r="498" spans="1:8" s="835" customFormat="1" x14ac:dyDescent="0.25">
      <c r="A498" s="999" t="s">
        <v>28084</v>
      </c>
      <c r="B498" s="1014" t="s">
        <v>28308</v>
      </c>
      <c r="C498" s="984" t="s">
        <v>28079</v>
      </c>
      <c r="D498" s="1013" t="s">
        <v>28373</v>
      </c>
      <c r="E498" s="991">
        <v>43626</v>
      </c>
      <c r="F498" s="990" t="s">
        <v>28067</v>
      </c>
      <c r="G498" s="994">
        <v>36400000</v>
      </c>
      <c r="H498" s="994">
        <v>0</v>
      </c>
    </row>
    <row r="499" spans="1:8" s="835" customFormat="1" x14ac:dyDescent="0.25">
      <c r="A499" s="999" t="s">
        <v>28084</v>
      </c>
      <c r="B499" s="1014" t="s">
        <v>28308</v>
      </c>
      <c r="C499" s="984" t="s">
        <v>28079</v>
      </c>
      <c r="D499" s="1013" t="s">
        <v>28372</v>
      </c>
      <c r="E499" s="991">
        <v>43662</v>
      </c>
      <c r="F499" s="990" t="s">
        <v>28067</v>
      </c>
      <c r="G499" s="994">
        <v>40000000</v>
      </c>
      <c r="H499" s="994">
        <v>0</v>
      </c>
    </row>
    <row r="500" spans="1:8" s="835" customFormat="1" x14ac:dyDescent="0.25">
      <c r="A500" s="999" t="s">
        <v>28084</v>
      </c>
      <c r="B500" s="1014" t="s">
        <v>28308</v>
      </c>
      <c r="C500" s="984" t="s">
        <v>28079</v>
      </c>
      <c r="D500" s="1013" t="s">
        <v>28371</v>
      </c>
      <c r="E500" s="991">
        <v>43677</v>
      </c>
      <c r="F500" s="990" t="s">
        <v>28067</v>
      </c>
      <c r="G500" s="994">
        <v>12000000</v>
      </c>
      <c r="H500" s="994">
        <v>0</v>
      </c>
    </row>
    <row r="501" spans="1:8" s="835" customFormat="1" x14ac:dyDescent="0.25">
      <c r="A501" s="999" t="s">
        <v>28084</v>
      </c>
      <c r="B501" s="1014" t="s">
        <v>28308</v>
      </c>
      <c r="C501" s="984" t="s">
        <v>28079</v>
      </c>
      <c r="D501" s="1013" t="s">
        <v>28370</v>
      </c>
      <c r="E501" s="991">
        <v>43692</v>
      </c>
      <c r="F501" s="990" t="s">
        <v>28067</v>
      </c>
      <c r="G501" s="994">
        <v>30000000</v>
      </c>
      <c r="H501" s="994">
        <v>30000000</v>
      </c>
    </row>
    <row r="502" spans="1:8" s="835" customFormat="1" x14ac:dyDescent="0.25">
      <c r="A502" s="999" t="s">
        <v>28084</v>
      </c>
      <c r="B502" s="1014" t="s">
        <v>28308</v>
      </c>
      <c r="C502" s="984" t="s">
        <v>28079</v>
      </c>
      <c r="D502" s="1013" t="s">
        <v>28369</v>
      </c>
      <c r="E502" s="991">
        <v>43741</v>
      </c>
      <c r="F502" s="990" t="s">
        <v>28368</v>
      </c>
      <c r="G502" s="994">
        <v>1740000</v>
      </c>
      <c r="H502" s="994">
        <v>0</v>
      </c>
    </row>
    <row r="503" spans="1:8" s="835" customFormat="1" x14ac:dyDescent="0.25">
      <c r="A503" s="999" t="s">
        <v>28084</v>
      </c>
      <c r="B503" s="1014" t="s">
        <v>28308</v>
      </c>
      <c r="C503" s="984" t="s">
        <v>28079</v>
      </c>
      <c r="D503" s="1013" t="s">
        <v>28367</v>
      </c>
      <c r="E503" s="991">
        <v>43767</v>
      </c>
      <c r="F503" s="990" t="s">
        <v>28067</v>
      </c>
      <c r="G503" s="994">
        <v>30000000</v>
      </c>
      <c r="H503" s="994">
        <v>0</v>
      </c>
    </row>
    <row r="504" spans="1:8" s="835" customFormat="1" x14ac:dyDescent="0.25">
      <c r="A504" s="999" t="s">
        <v>28084</v>
      </c>
      <c r="B504" s="1014" t="s">
        <v>28308</v>
      </c>
      <c r="C504" s="984" t="s">
        <v>28079</v>
      </c>
      <c r="D504" s="1015" t="s">
        <v>28366</v>
      </c>
      <c r="E504" s="991">
        <v>43872</v>
      </c>
      <c r="F504" s="990" t="s">
        <v>28067</v>
      </c>
      <c r="G504" s="994">
        <v>0</v>
      </c>
      <c r="H504" s="994">
        <v>86000000</v>
      </c>
    </row>
    <row r="505" spans="1:8" s="835" customFormat="1" x14ac:dyDescent="0.25">
      <c r="A505" s="999" t="s">
        <v>28084</v>
      </c>
      <c r="B505" s="1014" t="s">
        <v>28308</v>
      </c>
      <c r="C505" s="984" t="s">
        <v>28079</v>
      </c>
      <c r="D505" s="1015" t="s">
        <v>28365</v>
      </c>
      <c r="E505" s="991">
        <v>43882</v>
      </c>
      <c r="F505" s="990" t="s">
        <v>28067</v>
      </c>
      <c r="G505" s="994">
        <v>0</v>
      </c>
      <c r="H505" s="994">
        <v>49700000</v>
      </c>
    </row>
    <row r="506" spans="1:8" s="835" customFormat="1" x14ac:dyDescent="0.25">
      <c r="A506" s="999" t="s">
        <v>28084</v>
      </c>
      <c r="B506" s="1014" t="s">
        <v>28308</v>
      </c>
      <c r="C506" s="984" t="s">
        <v>28364</v>
      </c>
      <c r="D506" s="1013" t="s">
        <v>28363</v>
      </c>
      <c r="E506" s="991">
        <v>43798</v>
      </c>
      <c r="F506" s="990" t="s">
        <v>28067</v>
      </c>
      <c r="G506" s="994">
        <v>40000000</v>
      </c>
      <c r="H506" s="994">
        <v>40000000</v>
      </c>
    </row>
    <row r="507" spans="1:8" s="835" customFormat="1" x14ac:dyDescent="0.25">
      <c r="A507" s="999" t="s">
        <v>28084</v>
      </c>
      <c r="B507" s="1014" t="s">
        <v>28308</v>
      </c>
      <c r="C507" s="984" t="s">
        <v>28360</v>
      </c>
      <c r="D507" s="1013" t="s">
        <v>28362</v>
      </c>
      <c r="E507" s="991">
        <v>43644</v>
      </c>
      <c r="F507" s="990" t="s">
        <v>28067</v>
      </c>
      <c r="G507" s="994">
        <v>28806330.34</v>
      </c>
      <c r="H507" s="994">
        <v>0</v>
      </c>
    </row>
    <row r="508" spans="1:8" s="835" customFormat="1" x14ac:dyDescent="0.25">
      <c r="A508" s="999" t="s">
        <v>28084</v>
      </c>
      <c r="B508" s="1014" t="s">
        <v>28308</v>
      </c>
      <c r="C508" s="984" t="s">
        <v>28360</v>
      </c>
      <c r="D508" s="1013" t="s">
        <v>28361</v>
      </c>
      <c r="E508" s="991">
        <v>43829</v>
      </c>
      <c r="F508" s="990" t="s">
        <v>28067</v>
      </c>
      <c r="G508" s="994">
        <v>15000000</v>
      </c>
      <c r="H508" s="994">
        <v>0</v>
      </c>
    </row>
    <row r="509" spans="1:8" s="835" customFormat="1" x14ac:dyDescent="0.25">
      <c r="A509" s="999" t="s">
        <v>28084</v>
      </c>
      <c r="B509" s="1014" t="s">
        <v>28308</v>
      </c>
      <c r="C509" s="984" t="s">
        <v>28360</v>
      </c>
      <c r="D509" s="1013" t="s">
        <v>28359</v>
      </c>
      <c r="E509" s="991">
        <v>43944</v>
      </c>
      <c r="F509" s="990" t="s">
        <v>28067</v>
      </c>
      <c r="G509" s="994">
        <v>0</v>
      </c>
      <c r="H509" s="994">
        <v>1945000</v>
      </c>
    </row>
    <row r="510" spans="1:8" s="835" customFormat="1" x14ac:dyDescent="0.25">
      <c r="A510" s="999" t="s">
        <v>28084</v>
      </c>
      <c r="B510" s="1014" t="s">
        <v>28308</v>
      </c>
      <c r="C510" s="984" t="s">
        <v>28205</v>
      </c>
      <c r="D510" s="1013" t="s">
        <v>28358</v>
      </c>
      <c r="E510" s="991">
        <v>43626</v>
      </c>
      <c r="F510" s="990" t="s">
        <v>28067</v>
      </c>
      <c r="G510" s="994">
        <v>6556357.04</v>
      </c>
      <c r="H510" s="994">
        <v>0</v>
      </c>
    </row>
    <row r="511" spans="1:8" s="835" customFormat="1" x14ac:dyDescent="0.25">
      <c r="A511" s="999" t="s">
        <v>28084</v>
      </c>
      <c r="B511" s="1014" t="s">
        <v>28308</v>
      </c>
      <c r="C511" s="984" t="s">
        <v>28205</v>
      </c>
      <c r="D511" s="1013" t="s">
        <v>28357</v>
      </c>
      <c r="E511" s="991">
        <v>43644</v>
      </c>
      <c r="F511" s="990" t="s">
        <v>28067</v>
      </c>
      <c r="G511" s="994">
        <v>15000000</v>
      </c>
      <c r="H511" s="994">
        <v>0</v>
      </c>
    </row>
    <row r="512" spans="1:8" s="835" customFormat="1" x14ac:dyDescent="0.25">
      <c r="A512" s="999" t="s">
        <v>28084</v>
      </c>
      <c r="B512" s="1014" t="s">
        <v>28308</v>
      </c>
      <c r="C512" s="984" t="s">
        <v>28205</v>
      </c>
      <c r="D512" s="1013" t="s">
        <v>28356</v>
      </c>
      <c r="E512" s="991">
        <v>43677</v>
      </c>
      <c r="F512" s="990" t="s">
        <v>28067</v>
      </c>
      <c r="G512" s="994">
        <v>30000000</v>
      </c>
      <c r="H512" s="994">
        <v>0</v>
      </c>
    </row>
    <row r="513" spans="1:8" s="835" customFormat="1" x14ac:dyDescent="0.25">
      <c r="A513" s="999" t="s">
        <v>28084</v>
      </c>
      <c r="B513" s="1014" t="s">
        <v>28308</v>
      </c>
      <c r="C513" s="984" t="s">
        <v>28205</v>
      </c>
      <c r="D513" s="1013" t="s">
        <v>28355</v>
      </c>
      <c r="E513" s="991">
        <v>43861</v>
      </c>
      <c r="F513" s="990" t="s">
        <v>28067</v>
      </c>
      <c r="G513" s="994">
        <v>0</v>
      </c>
      <c r="H513" s="994">
        <v>4067156.49</v>
      </c>
    </row>
    <row r="514" spans="1:8" s="835" customFormat="1" x14ac:dyDescent="0.25">
      <c r="A514" s="999" t="s">
        <v>28084</v>
      </c>
      <c r="B514" s="1014" t="s">
        <v>28308</v>
      </c>
      <c r="C514" s="984" t="s">
        <v>28205</v>
      </c>
      <c r="D514" s="1013" t="s">
        <v>28354</v>
      </c>
      <c r="E514" s="991">
        <v>43887</v>
      </c>
      <c r="F514" s="990" t="s">
        <v>28067</v>
      </c>
      <c r="G514" s="994">
        <v>0</v>
      </c>
      <c r="H514" s="994">
        <v>35000000</v>
      </c>
    </row>
    <row r="515" spans="1:8" s="835" customFormat="1" x14ac:dyDescent="0.25">
      <c r="A515" s="999" t="s">
        <v>28084</v>
      </c>
      <c r="B515" s="1014" t="s">
        <v>28308</v>
      </c>
      <c r="C515" s="984" t="s">
        <v>28248</v>
      </c>
      <c r="D515" s="1013" t="s">
        <v>28353</v>
      </c>
      <c r="E515" s="991">
        <v>43644</v>
      </c>
      <c r="F515" s="990" t="s">
        <v>28067</v>
      </c>
      <c r="G515" s="994">
        <v>5000000</v>
      </c>
      <c r="H515" s="994">
        <v>0</v>
      </c>
    </row>
    <row r="516" spans="1:8" s="835" customFormat="1" x14ac:dyDescent="0.25">
      <c r="A516" s="999" t="s">
        <v>28084</v>
      </c>
      <c r="B516" s="1014" t="s">
        <v>28308</v>
      </c>
      <c r="C516" s="984" t="s">
        <v>28248</v>
      </c>
      <c r="D516" s="1013" t="s">
        <v>28352</v>
      </c>
      <c r="E516" s="991">
        <v>43829</v>
      </c>
      <c r="F516" s="990" t="s">
        <v>28067</v>
      </c>
      <c r="G516" s="994">
        <v>15000000</v>
      </c>
      <c r="H516" s="994">
        <v>0</v>
      </c>
    </row>
    <row r="517" spans="1:8" s="835" customFormat="1" x14ac:dyDescent="0.25">
      <c r="A517" s="999" t="s">
        <v>28084</v>
      </c>
      <c r="B517" s="1014" t="s">
        <v>28308</v>
      </c>
      <c r="C517" s="984" t="s">
        <v>28238</v>
      </c>
      <c r="D517" s="1013" t="s">
        <v>28351</v>
      </c>
      <c r="E517" s="991">
        <v>43644</v>
      </c>
      <c r="F517" s="990" t="s">
        <v>28067</v>
      </c>
      <c r="G517" s="994">
        <v>15000000</v>
      </c>
      <c r="H517" s="994">
        <v>0</v>
      </c>
    </row>
    <row r="518" spans="1:8" s="835" customFormat="1" x14ac:dyDescent="0.25">
      <c r="A518" s="999" t="s">
        <v>28084</v>
      </c>
      <c r="B518" s="1014" t="s">
        <v>28308</v>
      </c>
      <c r="C518" s="984" t="s">
        <v>28238</v>
      </c>
      <c r="D518" s="1013" t="s">
        <v>28350</v>
      </c>
      <c r="E518" s="991">
        <v>43973</v>
      </c>
      <c r="F518" s="990" t="s">
        <v>28067</v>
      </c>
      <c r="G518" s="994">
        <v>0</v>
      </c>
      <c r="H518" s="994">
        <v>50000000</v>
      </c>
    </row>
    <row r="519" spans="1:8" s="835" customFormat="1" x14ac:dyDescent="0.25">
      <c r="A519" s="999" t="s">
        <v>28084</v>
      </c>
      <c r="B519" s="1014" t="s">
        <v>28308</v>
      </c>
      <c r="C519" s="984" t="s">
        <v>28238</v>
      </c>
      <c r="D519" s="1013" t="s">
        <v>28349</v>
      </c>
      <c r="E519" s="991">
        <v>43977</v>
      </c>
      <c r="F519" s="990" t="s">
        <v>28067</v>
      </c>
      <c r="G519" s="994">
        <v>0</v>
      </c>
      <c r="H519" s="994">
        <v>16800000</v>
      </c>
    </row>
    <row r="520" spans="1:8" s="835" customFormat="1" x14ac:dyDescent="0.25">
      <c r="A520" s="999" t="s">
        <v>28084</v>
      </c>
      <c r="B520" s="1014" t="s">
        <v>28308</v>
      </c>
      <c r="C520" s="984" t="s">
        <v>28345</v>
      </c>
      <c r="D520" s="1013" t="s">
        <v>28348</v>
      </c>
      <c r="E520" s="991">
        <v>43644</v>
      </c>
      <c r="F520" s="990" t="s">
        <v>28067</v>
      </c>
      <c r="G520" s="994">
        <v>4193669.66</v>
      </c>
      <c r="H520" s="994">
        <v>0</v>
      </c>
    </row>
    <row r="521" spans="1:8" s="835" customFormat="1" x14ac:dyDescent="0.25">
      <c r="A521" s="999" t="s">
        <v>28084</v>
      </c>
      <c r="B521" s="1014" t="s">
        <v>28308</v>
      </c>
      <c r="C521" s="984" t="s">
        <v>28345</v>
      </c>
      <c r="D521" s="1013" t="s">
        <v>28347</v>
      </c>
      <c r="E521" s="991">
        <v>43713</v>
      </c>
      <c r="F521" s="990" t="s">
        <v>28067</v>
      </c>
      <c r="G521" s="994">
        <v>46400000</v>
      </c>
      <c r="H521" s="994">
        <v>0</v>
      </c>
    </row>
    <row r="522" spans="1:8" s="835" customFormat="1" x14ac:dyDescent="0.25">
      <c r="A522" s="999" t="s">
        <v>28084</v>
      </c>
      <c r="B522" s="1014" t="s">
        <v>28308</v>
      </c>
      <c r="C522" s="984" t="s">
        <v>28345</v>
      </c>
      <c r="D522" s="1013" t="s">
        <v>28346</v>
      </c>
      <c r="E522" s="991">
        <v>43734</v>
      </c>
      <c r="F522" s="990" t="s">
        <v>28067</v>
      </c>
      <c r="G522" s="994">
        <v>45000000</v>
      </c>
      <c r="H522" s="994">
        <v>0</v>
      </c>
    </row>
    <row r="523" spans="1:8" s="835" customFormat="1" x14ac:dyDescent="0.25">
      <c r="A523" s="999" t="s">
        <v>28084</v>
      </c>
      <c r="B523" s="1014" t="s">
        <v>28308</v>
      </c>
      <c r="C523" s="984" t="s">
        <v>28345</v>
      </c>
      <c r="D523" s="1013" t="s">
        <v>28344</v>
      </c>
      <c r="E523" s="991">
        <v>43997</v>
      </c>
      <c r="F523" s="990" t="s">
        <v>28067</v>
      </c>
      <c r="G523" s="994">
        <v>0</v>
      </c>
      <c r="H523" s="994">
        <v>90000000</v>
      </c>
    </row>
    <row r="524" spans="1:8" s="835" customFormat="1" x14ac:dyDescent="0.25">
      <c r="A524" s="999" t="s">
        <v>28084</v>
      </c>
      <c r="B524" s="1014" t="s">
        <v>28308</v>
      </c>
      <c r="C524" s="984" t="s">
        <v>28343</v>
      </c>
      <c r="D524" s="1013" t="s">
        <v>28342</v>
      </c>
      <c r="E524" s="991">
        <v>43626</v>
      </c>
      <c r="F524" s="990" t="s">
        <v>28067</v>
      </c>
      <c r="G524" s="994">
        <v>43642.96</v>
      </c>
      <c r="H524" s="994">
        <v>0</v>
      </c>
    </row>
    <row r="525" spans="1:8" s="835" customFormat="1" x14ac:dyDescent="0.25">
      <c r="A525" s="999" t="s">
        <v>28084</v>
      </c>
      <c r="B525" s="1014" t="s">
        <v>28308</v>
      </c>
      <c r="C525" s="984" t="s">
        <v>28339</v>
      </c>
      <c r="D525" s="1013" t="s">
        <v>28341</v>
      </c>
      <c r="E525" s="991">
        <v>43713</v>
      </c>
      <c r="F525" s="990" t="s">
        <v>28067</v>
      </c>
      <c r="G525" s="994">
        <v>11600000</v>
      </c>
      <c r="H525" s="994">
        <v>0</v>
      </c>
    </row>
    <row r="526" spans="1:8" s="835" customFormat="1" x14ac:dyDescent="0.25">
      <c r="A526" s="999" t="s">
        <v>28084</v>
      </c>
      <c r="B526" s="1014" t="s">
        <v>28308</v>
      </c>
      <c r="C526" s="984" t="s">
        <v>28339</v>
      </c>
      <c r="D526" s="1013" t="s">
        <v>28340</v>
      </c>
      <c r="E526" s="991">
        <v>43829</v>
      </c>
      <c r="F526" s="990" t="s">
        <v>28067</v>
      </c>
      <c r="G526" s="994">
        <v>13600000</v>
      </c>
      <c r="H526" s="994">
        <v>0</v>
      </c>
    </row>
    <row r="527" spans="1:8" s="835" customFormat="1" x14ac:dyDescent="0.25">
      <c r="A527" s="999" t="s">
        <v>28084</v>
      </c>
      <c r="B527" s="1014" t="s">
        <v>28308</v>
      </c>
      <c r="C527" s="984" t="s">
        <v>28339</v>
      </c>
      <c r="D527" s="1013" t="s">
        <v>28338</v>
      </c>
      <c r="E527" s="991">
        <v>43861</v>
      </c>
      <c r="F527" s="990" t="s">
        <v>28067</v>
      </c>
      <c r="G527" s="994">
        <v>0</v>
      </c>
      <c r="H527" s="994">
        <v>24294.42</v>
      </c>
    </row>
    <row r="528" spans="1:8" s="835" customFormat="1" x14ac:dyDescent="0.25">
      <c r="A528" s="999" t="s">
        <v>28084</v>
      </c>
      <c r="B528" s="1014" t="s">
        <v>28308</v>
      </c>
      <c r="C528" s="984" t="s">
        <v>28332</v>
      </c>
      <c r="D528" s="1013" t="s">
        <v>28337</v>
      </c>
      <c r="E528" s="991">
        <v>43626</v>
      </c>
      <c r="F528" s="990" t="s">
        <v>28067</v>
      </c>
      <c r="G528" s="994">
        <v>7000000</v>
      </c>
      <c r="H528" s="994">
        <v>0</v>
      </c>
    </row>
    <row r="529" spans="1:8" s="835" customFormat="1" x14ac:dyDescent="0.25">
      <c r="A529" s="999" t="s">
        <v>28084</v>
      </c>
      <c r="B529" s="1014" t="s">
        <v>28308</v>
      </c>
      <c r="C529" s="984" t="s">
        <v>28332</v>
      </c>
      <c r="D529" s="1013" t="s">
        <v>28336</v>
      </c>
      <c r="E529" s="991">
        <v>43644</v>
      </c>
      <c r="F529" s="990" t="s">
        <v>28067</v>
      </c>
      <c r="G529" s="994">
        <v>2000000</v>
      </c>
      <c r="H529" s="994">
        <v>0</v>
      </c>
    </row>
    <row r="530" spans="1:8" s="835" customFormat="1" x14ac:dyDescent="0.25">
      <c r="A530" s="999" t="s">
        <v>28084</v>
      </c>
      <c r="B530" s="1014" t="s">
        <v>28308</v>
      </c>
      <c r="C530" s="984" t="s">
        <v>28332</v>
      </c>
      <c r="D530" s="1013" t="s">
        <v>28335</v>
      </c>
      <c r="E530" s="991">
        <v>43662</v>
      </c>
      <c r="F530" s="990" t="s">
        <v>28067</v>
      </c>
      <c r="G530" s="994">
        <v>5200000</v>
      </c>
      <c r="H530" s="994">
        <v>0</v>
      </c>
    </row>
    <row r="531" spans="1:8" s="835" customFormat="1" x14ac:dyDescent="0.25">
      <c r="A531" s="999" t="s">
        <v>28084</v>
      </c>
      <c r="B531" s="1014" t="s">
        <v>28308</v>
      </c>
      <c r="C531" s="984" t="s">
        <v>28332</v>
      </c>
      <c r="D531" s="1013" t="s">
        <v>28334</v>
      </c>
      <c r="E531" s="991">
        <v>43711</v>
      </c>
      <c r="F531" s="990" t="s">
        <v>28067</v>
      </c>
      <c r="G531" s="994">
        <v>2000000</v>
      </c>
      <c r="H531" s="994">
        <v>0</v>
      </c>
    </row>
    <row r="532" spans="1:8" s="835" customFormat="1" x14ac:dyDescent="0.25">
      <c r="A532" s="999" t="s">
        <v>28084</v>
      </c>
      <c r="B532" s="1014" t="s">
        <v>28308</v>
      </c>
      <c r="C532" s="984" t="s">
        <v>28332</v>
      </c>
      <c r="D532" s="1013" t="s">
        <v>28333</v>
      </c>
      <c r="E532" s="991">
        <v>43713</v>
      </c>
      <c r="F532" s="990" t="s">
        <v>28067</v>
      </c>
      <c r="G532" s="994">
        <v>2000000</v>
      </c>
      <c r="H532" s="994">
        <v>0</v>
      </c>
    </row>
    <row r="533" spans="1:8" s="835" customFormat="1" x14ac:dyDescent="0.25">
      <c r="A533" s="999" t="s">
        <v>28084</v>
      </c>
      <c r="B533" s="1014" t="s">
        <v>28308</v>
      </c>
      <c r="C533" s="984" t="s">
        <v>28332</v>
      </c>
      <c r="D533" s="1013" t="s">
        <v>28331</v>
      </c>
      <c r="E533" s="991">
        <v>43872</v>
      </c>
      <c r="F533" s="990" t="s">
        <v>28067</v>
      </c>
      <c r="G533" s="994">
        <v>0</v>
      </c>
      <c r="H533" s="994">
        <v>4000000</v>
      </c>
    </row>
    <row r="534" spans="1:8" s="835" customFormat="1" x14ac:dyDescent="0.25">
      <c r="A534" s="999" t="s">
        <v>28084</v>
      </c>
      <c r="B534" s="1014" t="s">
        <v>28308</v>
      </c>
      <c r="C534" s="984" t="s">
        <v>28328</v>
      </c>
      <c r="D534" s="1013" t="s">
        <v>28330</v>
      </c>
      <c r="E534" s="991">
        <v>43672</v>
      </c>
      <c r="F534" s="990" t="s">
        <v>28067</v>
      </c>
      <c r="G534" s="994">
        <v>4000000</v>
      </c>
      <c r="H534" s="994">
        <v>0</v>
      </c>
    </row>
    <row r="535" spans="1:8" s="835" customFormat="1" x14ac:dyDescent="0.25">
      <c r="A535" s="999" t="s">
        <v>28084</v>
      </c>
      <c r="B535" s="1014" t="s">
        <v>28308</v>
      </c>
      <c r="C535" s="984" t="s">
        <v>28328</v>
      </c>
      <c r="D535" s="1013" t="s">
        <v>28329</v>
      </c>
      <c r="E535" s="991">
        <v>43882</v>
      </c>
      <c r="F535" s="990" t="s">
        <v>28067</v>
      </c>
      <c r="G535" s="994">
        <v>0</v>
      </c>
      <c r="H535" s="994">
        <v>398901.1</v>
      </c>
    </row>
    <row r="536" spans="1:8" s="835" customFormat="1" x14ac:dyDescent="0.25">
      <c r="A536" s="999" t="s">
        <v>28084</v>
      </c>
      <c r="B536" s="1014" t="s">
        <v>28308</v>
      </c>
      <c r="C536" s="984" t="s">
        <v>28328</v>
      </c>
      <c r="D536" s="1013" t="s">
        <v>28327</v>
      </c>
      <c r="E536" s="991">
        <v>43887</v>
      </c>
      <c r="F536" s="990" t="s">
        <v>28067</v>
      </c>
      <c r="G536" s="994">
        <v>0</v>
      </c>
      <c r="H536" s="994">
        <v>3800000</v>
      </c>
    </row>
    <row r="537" spans="1:8" s="835" customFormat="1" x14ac:dyDescent="0.25">
      <c r="A537" s="999" t="s">
        <v>28084</v>
      </c>
      <c r="B537" s="1014" t="s">
        <v>28308</v>
      </c>
      <c r="C537" s="984" t="s">
        <v>28325</v>
      </c>
      <c r="D537" s="1013" t="s">
        <v>28326</v>
      </c>
      <c r="E537" s="991">
        <v>43662</v>
      </c>
      <c r="F537" s="990" t="s">
        <v>28067</v>
      </c>
      <c r="G537" s="994">
        <v>19600000</v>
      </c>
      <c r="H537" s="994">
        <v>0</v>
      </c>
    </row>
    <row r="538" spans="1:8" s="835" customFormat="1" x14ac:dyDescent="0.25">
      <c r="A538" s="999" t="s">
        <v>28084</v>
      </c>
      <c r="B538" s="1014" t="s">
        <v>28308</v>
      </c>
      <c r="C538" s="984" t="s">
        <v>28325</v>
      </c>
      <c r="D538" s="1013" t="s">
        <v>28324</v>
      </c>
      <c r="E538" s="991">
        <v>43882</v>
      </c>
      <c r="F538" s="990" t="s">
        <v>28067</v>
      </c>
      <c r="G538" s="994">
        <v>0</v>
      </c>
      <c r="H538" s="994">
        <v>4000000</v>
      </c>
    </row>
    <row r="539" spans="1:8" s="835" customFormat="1" x14ac:dyDescent="0.25">
      <c r="A539" s="999" t="s">
        <v>28084</v>
      </c>
      <c r="B539" s="1014" t="s">
        <v>28308</v>
      </c>
      <c r="C539" s="984" t="s">
        <v>28322</v>
      </c>
      <c r="D539" s="1013" t="s">
        <v>28323</v>
      </c>
      <c r="E539" s="991">
        <v>43711</v>
      </c>
      <c r="F539" s="990" t="s">
        <v>28067</v>
      </c>
      <c r="G539" s="994">
        <v>9000000</v>
      </c>
      <c r="H539" s="994">
        <v>0</v>
      </c>
    </row>
    <row r="540" spans="1:8" s="835" customFormat="1" x14ac:dyDescent="0.25">
      <c r="A540" s="999" t="s">
        <v>28084</v>
      </c>
      <c r="B540" s="1014" t="s">
        <v>28308</v>
      </c>
      <c r="C540" s="984" t="s">
        <v>28322</v>
      </c>
      <c r="D540" s="1013" t="s">
        <v>28319</v>
      </c>
      <c r="E540" s="991">
        <v>43767</v>
      </c>
      <c r="F540" s="990" t="s">
        <v>28067</v>
      </c>
      <c r="G540" s="994">
        <v>15200000</v>
      </c>
      <c r="H540" s="994">
        <v>0</v>
      </c>
    </row>
    <row r="541" spans="1:8" s="835" customFormat="1" x14ac:dyDescent="0.25">
      <c r="A541" s="999" t="s">
        <v>28084</v>
      </c>
      <c r="B541" s="1014" t="s">
        <v>28308</v>
      </c>
      <c r="C541" s="984" t="s">
        <v>28322</v>
      </c>
      <c r="D541" s="1013" t="s">
        <v>28321</v>
      </c>
      <c r="E541" s="991">
        <v>43829</v>
      </c>
      <c r="F541" s="990" t="s">
        <v>28067</v>
      </c>
      <c r="G541" s="994">
        <v>16400000</v>
      </c>
      <c r="H541" s="994">
        <v>0</v>
      </c>
    </row>
    <row r="542" spans="1:8" s="835" customFormat="1" x14ac:dyDescent="0.25">
      <c r="A542" s="999" t="s">
        <v>28084</v>
      </c>
      <c r="B542" s="1014" t="s">
        <v>28308</v>
      </c>
      <c r="C542" s="984" t="s">
        <v>28320</v>
      </c>
      <c r="D542" s="1013" t="s">
        <v>28319</v>
      </c>
      <c r="E542" s="991">
        <v>43767</v>
      </c>
      <c r="F542" s="990" t="s">
        <v>28067</v>
      </c>
      <c r="G542" s="994">
        <v>0</v>
      </c>
      <c r="H542" s="994">
        <v>15200000</v>
      </c>
    </row>
    <row r="543" spans="1:8" s="835" customFormat="1" x14ac:dyDescent="0.25">
      <c r="A543" s="999" t="s">
        <v>28084</v>
      </c>
      <c r="B543" s="1014" t="s">
        <v>28308</v>
      </c>
      <c r="C543" s="984" t="s">
        <v>28318</v>
      </c>
      <c r="D543" s="1013" t="s">
        <v>28317</v>
      </c>
      <c r="E543" s="991">
        <v>43767</v>
      </c>
      <c r="F543" s="990" t="s">
        <v>28067</v>
      </c>
      <c r="G543" s="994">
        <v>14800000</v>
      </c>
      <c r="H543" s="994">
        <v>14800000</v>
      </c>
    </row>
    <row r="544" spans="1:8" s="835" customFormat="1" x14ac:dyDescent="0.25">
      <c r="A544" s="999" t="s">
        <v>28084</v>
      </c>
      <c r="B544" s="1014" t="s">
        <v>28308</v>
      </c>
      <c r="C544" s="984" t="s">
        <v>28280</v>
      </c>
      <c r="D544" s="1013" t="s">
        <v>28316</v>
      </c>
      <c r="E544" s="991">
        <v>43951</v>
      </c>
      <c r="F544" s="990" t="s">
        <v>28067</v>
      </c>
      <c r="G544" s="994">
        <v>0</v>
      </c>
      <c r="H544" s="994">
        <v>104000000</v>
      </c>
    </row>
    <row r="545" spans="1:8" s="835" customFormat="1" x14ac:dyDescent="0.25">
      <c r="A545" s="999" t="s">
        <v>28084</v>
      </c>
      <c r="B545" s="1014" t="s">
        <v>28308</v>
      </c>
      <c r="C545" s="984" t="s">
        <v>28280</v>
      </c>
      <c r="D545" s="1013" t="s">
        <v>28315</v>
      </c>
      <c r="E545" s="991">
        <v>43951</v>
      </c>
      <c r="F545" s="990" t="s">
        <v>28067</v>
      </c>
      <c r="G545" s="994">
        <v>0</v>
      </c>
      <c r="H545" s="994">
        <v>89000000</v>
      </c>
    </row>
    <row r="546" spans="1:8" s="835" customFormat="1" x14ac:dyDescent="0.25">
      <c r="A546" s="999" t="s">
        <v>28084</v>
      </c>
      <c r="B546" s="1014" t="s">
        <v>28308</v>
      </c>
      <c r="C546" s="984" t="s">
        <v>28311</v>
      </c>
      <c r="D546" s="1013" t="s">
        <v>28314</v>
      </c>
      <c r="E546" s="991">
        <v>43686</v>
      </c>
      <c r="F546" s="990" t="s">
        <v>28067</v>
      </c>
      <c r="G546" s="994">
        <v>30000000</v>
      </c>
      <c r="H546" s="994">
        <v>0</v>
      </c>
    </row>
    <row r="547" spans="1:8" s="835" customFormat="1" x14ac:dyDescent="0.25">
      <c r="A547" s="999" t="s">
        <v>28084</v>
      </c>
      <c r="B547" s="1014" t="s">
        <v>28308</v>
      </c>
      <c r="C547" s="984" t="s">
        <v>28311</v>
      </c>
      <c r="D547" s="1013" t="s">
        <v>28313</v>
      </c>
      <c r="E547" s="991">
        <v>43734</v>
      </c>
      <c r="F547" s="990" t="s">
        <v>28067</v>
      </c>
      <c r="G547" s="994">
        <v>25000000</v>
      </c>
      <c r="H547" s="994">
        <v>0</v>
      </c>
    </row>
    <row r="548" spans="1:8" s="835" customFormat="1" x14ac:dyDescent="0.25">
      <c r="A548" s="999" t="s">
        <v>28084</v>
      </c>
      <c r="B548" s="1014" t="s">
        <v>28308</v>
      </c>
      <c r="C548" s="984" t="s">
        <v>28311</v>
      </c>
      <c r="D548" s="1013" t="s">
        <v>28312</v>
      </c>
      <c r="E548" s="991">
        <v>43983</v>
      </c>
      <c r="F548" s="990" t="s">
        <v>28067</v>
      </c>
      <c r="G548" s="994">
        <v>0</v>
      </c>
      <c r="H548" s="994">
        <v>20000000</v>
      </c>
    </row>
    <row r="549" spans="1:8" s="835" customFormat="1" x14ac:dyDescent="0.25">
      <c r="A549" s="999" t="s">
        <v>28084</v>
      </c>
      <c r="B549" s="1014" t="s">
        <v>28308</v>
      </c>
      <c r="C549" s="984" t="s">
        <v>28311</v>
      </c>
      <c r="D549" s="1013" t="s">
        <v>28312</v>
      </c>
      <c r="E549" s="991">
        <v>43983</v>
      </c>
      <c r="F549" s="990" t="s">
        <v>28067</v>
      </c>
      <c r="G549" s="994">
        <v>0</v>
      </c>
      <c r="H549" s="994">
        <v>20000000</v>
      </c>
    </row>
    <row r="550" spans="1:8" s="835" customFormat="1" x14ac:dyDescent="0.25">
      <c r="A550" s="999" t="s">
        <v>28084</v>
      </c>
      <c r="B550" s="1014" t="s">
        <v>28308</v>
      </c>
      <c r="C550" s="984" t="s">
        <v>28311</v>
      </c>
      <c r="D550" s="1013" t="s">
        <v>28310</v>
      </c>
      <c r="E550" s="991">
        <v>43997</v>
      </c>
      <c r="F550" s="990" t="s">
        <v>28067</v>
      </c>
      <c r="G550" s="994">
        <v>0</v>
      </c>
      <c r="H550" s="994">
        <v>50000000</v>
      </c>
    </row>
    <row r="551" spans="1:8" s="835" customFormat="1" x14ac:dyDescent="0.25">
      <c r="A551" s="999" t="s">
        <v>28084</v>
      </c>
      <c r="B551" s="1014" t="s">
        <v>28308</v>
      </c>
      <c r="C551" s="984" t="s">
        <v>28311</v>
      </c>
      <c r="D551" s="1013" t="s">
        <v>28310</v>
      </c>
      <c r="E551" s="991">
        <v>43997</v>
      </c>
      <c r="F551" s="990" t="s">
        <v>28067</v>
      </c>
      <c r="G551" s="994">
        <v>0</v>
      </c>
      <c r="H551" s="994">
        <v>50000000</v>
      </c>
    </row>
    <row r="552" spans="1:8" s="835" customFormat="1" x14ac:dyDescent="0.25">
      <c r="A552" s="999" t="s">
        <v>28084</v>
      </c>
      <c r="B552" s="1014" t="s">
        <v>28308</v>
      </c>
      <c r="C552" s="984" t="s">
        <v>28207</v>
      </c>
      <c r="D552" s="1013" t="s">
        <v>28309</v>
      </c>
      <c r="E552" s="991">
        <v>43738</v>
      </c>
      <c r="F552" s="990" t="s">
        <v>28067</v>
      </c>
      <c r="G552" s="994">
        <v>45000000</v>
      </c>
      <c r="H552" s="994">
        <v>0</v>
      </c>
    </row>
    <row r="553" spans="1:8" s="835" customFormat="1" x14ac:dyDescent="0.25">
      <c r="A553" s="999" t="s">
        <v>28084</v>
      </c>
      <c r="B553" s="1014" t="s">
        <v>28308</v>
      </c>
      <c r="C553" s="984" t="s">
        <v>28307</v>
      </c>
      <c r="D553" s="1013" t="s">
        <v>28306</v>
      </c>
      <c r="E553" s="991">
        <v>43882</v>
      </c>
      <c r="F553" s="990" t="s">
        <v>28067</v>
      </c>
      <c r="G553" s="994">
        <v>0</v>
      </c>
      <c r="H553" s="994">
        <v>35901098.899999999</v>
      </c>
    </row>
    <row r="554" spans="1:8" s="835" customFormat="1" x14ac:dyDescent="0.25">
      <c r="A554" s="999" t="s">
        <v>28084</v>
      </c>
      <c r="B554" s="1014" t="s">
        <v>28308</v>
      </c>
      <c r="C554" s="984" t="s">
        <v>28307</v>
      </c>
      <c r="D554" s="1013" t="s">
        <v>28306</v>
      </c>
      <c r="E554" s="991">
        <v>43882</v>
      </c>
      <c r="F554" s="990" t="s">
        <v>28067</v>
      </c>
      <c r="G554" s="994">
        <v>0</v>
      </c>
      <c r="H554" s="994">
        <v>35901098.899999999</v>
      </c>
    </row>
    <row r="555" spans="1:8" x14ac:dyDescent="0.25">
      <c r="A555" s="1763" t="s">
        <v>28066</v>
      </c>
      <c r="B555" s="1764"/>
      <c r="C555" s="1764"/>
      <c r="D555" s="1764"/>
      <c r="E555" s="1764"/>
      <c r="F555" s="1765"/>
      <c r="G555" s="971">
        <f>SUM(G442:G554)</f>
        <v>890529176.22100008</v>
      </c>
      <c r="H555" s="971">
        <f>SUM(H442:H554)</f>
        <v>1177403518.5700002</v>
      </c>
    </row>
    <row r="556" spans="1:8" x14ac:dyDescent="0.25">
      <c r="A556" s="970" t="s">
        <v>28513</v>
      </c>
      <c r="B556" s="1073"/>
      <c r="C556" s="970"/>
      <c r="D556" s="970"/>
      <c r="E556" s="1072"/>
      <c r="F556" s="970"/>
      <c r="G556" s="970"/>
      <c r="H556" s="970"/>
    </row>
    <row r="557" spans="1:8" x14ac:dyDescent="0.25">
      <c r="A557" s="970" t="s">
        <v>28064</v>
      </c>
      <c r="B557" s="1073"/>
      <c r="C557" s="970"/>
      <c r="D557" s="970"/>
      <c r="E557" s="1072"/>
      <c r="F557" s="970"/>
      <c r="G557" s="1071"/>
      <c r="H557" s="1071"/>
    </row>
    <row r="558" spans="1:8" x14ac:dyDescent="0.25">
      <c r="A558" s="1070"/>
      <c r="B558" s="1068"/>
      <c r="C558" s="1066"/>
      <c r="D558" s="1069"/>
      <c r="E558" s="1068"/>
      <c r="F558" s="1068"/>
      <c r="G558" s="1067"/>
      <c r="H558" s="1067"/>
    </row>
    <row r="559" spans="1:8" x14ac:dyDescent="0.25">
      <c r="A559" s="1768"/>
      <c r="B559" s="1768"/>
      <c r="C559" s="1768"/>
      <c r="D559" s="1768"/>
      <c r="E559" s="1768"/>
      <c r="F559" s="1768"/>
      <c r="G559" s="1768"/>
      <c r="H559" s="1768"/>
    </row>
    <row r="560" spans="1:8" x14ac:dyDescent="0.25">
      <c r="A560" s="1066"/>
      <c r="B560" s="1068"/>
      <c r="C560" s="1066"/>
      <c r="D560" s="1069"/>
      <c r="E560" s="1068"/>
      <c r="F560" s="1068"/>
      <c r="G560" s="1067"/>
      <c r="H560" s="1067"/>
    </row>
    <row r="561" spans="1:8" ht="20.25" x14ac:dyDescent="0.25">
      <c r="A561" s="862" t="s">
        <v>28498</v>
      </c>
      <c r="B561" s="1054"/>
      <c r="C561" s="1053"/>
    </row>
    <row r="562" spans="1:8" ht="23.25" x14ac:dyDescent="0.35">
      <c r="A562" s="861" t="s">
        <v>3621</v>
      </c>
      <c r="B562" s="1052"/>
      <c r="C562" s="1051"/>
      <c r="D562" s="950"/>
      <c r="E562" s="1050"/>
      <c r="F562" s="950"/>
      <c r="G562" s="950"/>
      <c r="H562" s="950"/>
    </row>
    <row r="563" spans="1:8" ht="23.25" x14ac:dyDescent="0.25">
      <c r="A563" s="1766" t="s">
        <v>28497</v>
      </c>
      <c r="B563" s="1766"/>
      <c r="C563" s="1766"/>
      <c r="D563" s="1766"/>
      <c r="E563" s="1766"/>
      <c r="F563" s="1766"/>
      <c r="G563" s="1766"/>
      <c r="H563" s="1766"/>
    </row>
    <row r="564" spans="1:8" ht="23.25" x14ac:dyDescent="0.25">
      <c r="A564" s="944"/>
      <c r="B564" s="944"/>
      <c r="C564" s="944"/>
      <c r="D564" s="944"/>
      <c r="E564" s="1064"/>
      <c r="F564" s="944"/>
      <c r="G564" s="944"/>
      <c r="H564" s="944"/>
    </row>
    <row r="565" spans="1:8" ht="23.25" x14ac:dyDescent="0.25">
      <c r="A565" s="1762" t="s">
        <v>28052</v>
      </c>
      <c r="B565" s="1762"/>
      <c r="C565" s="1762"/>
      <c r="D565" s="1762"/>
      <c r="E565" s="1762"/>
      <c r="F565" s="1762"/>
      <c r="G565" s="1762"/>
      <c r="H565" s="1762"/>
    </row>
    <row r="566" spans="1:8" ht="23.25" x14ac:dyDescent="0.25">
      <c r="A566" s="860"/>
      <c r="B566" s="857"/>
      <c r="C566" s="864"/>
      <c r="D566" s="864"/>
      <c r="E566" s="1046"/>
      <c r="F566" s="864"/>
      <c r="G566" s="864"/>
      <c r="H566" s="942"/>
    </row>
    <row r="567" spans="1:8" ht="23.25" x14ac:dyDescent="0.25">
      <c r="A567" s="1577" t="s">
        <v>28496</v>
      </c>
      <c r="B567" s="1577"/>
      <c r="C567" s="1577"/>
      <c r="D567" s="1577"/>
      <c r="E567" s="1577"/>
      <c r="F567" s="1577"/>
      <c r="G567" s="1577"/>
      <c r="H567" s="1577"/>
    </row>
    <row r="568" spans="1:8" x14ac:dyDescent="0.25">
      <c r="A568" s="937"/>
      <c r="B568" s="1045"/>
      <c r="C568" s="937"/>
      <c r="D568" s="937"/>
      <c r="E568" s="1044"/>
      <c r="F568" s="937"/>
      <c r="G568" s="937"/>
      <c r="H568" s="939"/>
    </row>
    <row r="569" spans="1:8" ht="18.75" x14ac:dyDescent="0.25">
      <c r="A569" s="964" t="s">
        <v>3618</v>
      </c>
      <c r="B569" s="1063" t="s">
        <v>28518</v>
      </c>
      <c r="C569" s="1042"/>
      <c r="D569" s="963"/>
      <c r="E569" s="1041"/>
      <c r="F569" s="1040"/>
      <c r="G569" s="1040"/>
      <c r="H569" s="1040"/>
    </row>
    <row r="571" spans="1:8" x14ac:dyDescent="0.25">
      <c r="A571" s="1767" t="s">
        <v>28113</v>
      </c>
      <c r="B571" s="1767" t="s">
        <v>2845</v>
      </c>
      <c r="C571" s="1767" t="s">
        <v>28112</v>
      </c>
      <c r="D571" s="1767"/>
      <c r="E571" s="1767"/>
      <c r="F571" s="1767"/>
      <c r="G571" s="1767"/>
      <c r="H571" s="1767"/>
    </row>
    <row r="572" spans="1:8" ht="24" x14ac:dyDescent="0.25">
      <c r="A572" s="1767"/>
      <c r="B572" s="1767"/>
      <c r="C572" s="1533" t="s">
        <v>28111</v>
      </c>
      <c r="D572" s="1533" t="s">
        <v>28110</v>
      </c>
      <c r="E572" s="1533" t="s">
        <v>28109</v>
      </c>
      <c r="F572" s="1533" t="s">
        <v>28108</v>
      </c>
      <c r="G572" s="1533" t="s">
        <v>28107</v>
      </c>
      <c r="H572" s="1533" t="s">
        <v>28106</v>
      </c>
    </row>
    <row r="573" spans="1:8" x14ac:dyDescent="0.25">
      <c r="A573" s="999" t="s">
        <v>28084</v>
      </c>
      <c r="B573" s="1010" t="s">
        <v>28223</v>
      </c>
      <c r="C573" s="994" t="s">
        <v>27967</v>
      </c>
      <c r="D573" s="994" t="s">
        <v>28305</v>
      </c>
      <c r="E573" s="991">
        <v>41281</v>
      </c>
      <c r="F573" s="990" t="s">
        <v>28067</v>
      </c>
      <c r="G573" s="994">
        <v>1167373.02</v>
      </c>
      <c r="H573" s="994">
        <v>224503.1</v>
      </c>
    </row>
    <row r="574" spans="1:8" x14ac:dyDescent="0.25">
      <c r="A574" s="999" t="s">
        <v>28084</v>
      </c>
      <c r="B574" s="1010" t="s">
        <v>28223</v>
      </c>
      <c r="C574" s="994" t="s">
        <v>27967</v>
      </c>
      <c r="D574" s="994" t="s">
        <v>28304</v>
      </c>
      <c r="E574" s="991">
        <v>39447</v>
      </c>
      <c r="F574" s="990" t="s">
        <v>28067</v>
      </c>
      <c r="G574" s="994">
        <v>179002.67</v>
      </c>
      <c r="H574" s="994">
        <v>1544567.27</v>
      </c>
    </row>
    <row r="575" spans="1:8" x14ac:dyDescent="0.25">
      <c r="A575" s="999" t="s">
        <v>28084</v>
      </c>
      <c r="B575" s="1010" t="s">
        <v>28223</v>
      </c>
      <c r="C575" s="994" t="s">
        <v>27967</v>
      </c>
      <c r="D575" s="994" t="s">
        <v>28303</v>
      </c>
      <c r="E575" s="991">
        <v>39457</v>
      </c>
      <c r="F575" s="990" t="s">
        <v>28281</v>
      </c>
      <c r="G575" s="994">
        <v>121206</v>
      </c>
      <c r="H575" s="994">
        <v>48876</v>
      </c>
    </row>
    <row r="576" spans="1:8" x14ac:dyDescent="0.25">
      <c r="A576" s="999" t="s">
        <v>28084</v>
      </c>
      <c r="B576" s="1010" t="s">
        <v>28223</v>
      </c>
      <c r="C576" s="994" t="s">
        <v>28261</v>
      </c>
      <c r="D576" s="994" t="s">
        <v>28302</v>
      </c>
      <c r="E576" s="991">
        <v>34827</v>
      </c>
      <c r="F576" s="990" t="s">
        <v>28067</v>
      </c>
      <c r="G576" s="994">
        <v>780597.46</v>
      </c>
      <c r="H576" s="994">
        <v>1848364.21</v>
      </c>
    </row>
    <row r="577" spans="1:8" x14ac:dyDescent="0.25">
      <c r="A577" s="999" t="s">
        <v>28084</v>
      </c>
      <c r="B577" s="1010" t="s">
        <v>28223</v>
      </c>
      <c r="C577" s="994" t="s">
        <v>28261</v>
      </c>
      <c r="D577" s="994" t="s">
        <v>28301</v>
      </c>
      <c r="E577" s="991">
        <v>37760</v>
      </c>
      <c r="F577" s="990" t="s">
        <v>28281</v>
      </c>
      <c r="G577" s="994">
        <v>24548</v>
      </c>
      <c r="H577" s="994">
        <v>2541129</v>
      </c>
    </row>
    <row r="578" spans="1:8" x14ac:dyDescent="0.25">
      <c r="A578" s="999" t="s">
        <v>28084</v>
      </c>
      <c r="B578" s="1010" t="s">
        <v>28223</v>
      </c>
      <c r="C578" s="994" t="s">
        <v>28075</v>
      </c>
      <c r="D578" s="994" t="s">
        <v>28300</v>
      </c>
      <c r="E578" s="991">
        <v>33402</v>
      </c>
      <c r="F578" s="990" t="s">
        <v>28067</v>
      </c>
      <c r="G578" s="994">
        <v>352026.86</v>
      </c>
      <c r="H578" s="994">
        <v>525556.53</v>
      </c>
    </row>
    <row r="579" spans="1:8" x14ac:dyDescent="0.25">
      <c r="A579" s="999" t="s">
        <v>28084</v>
      </c>
      <c r="B579" s="1010" t="s">
        <v>28223</v>
      </c>
      <c r="C579" s="994" t="s">
        <v>28075</v>
      </c>
      <c r="D579" s="994" t="s">
        <v>28299</v>
      </c>
      <c r="E579" s="991">
        <v>33945</v>
      </c>
      <c r="F579" s="990" t="s">
        <v>28281</v>
      </c>
      <c r="G579" s="994">
        <v>39014</v>
      </c>
      <c r="H579" s="994">
        <v>39005</v>
      </c>
    </row>
    <row r="580" spans="1:8" x14ac:dyDescent="0.25">
      <c r="A580" s="999" t="s">
        <v>28084</v>
      </c>
      <c r="B580" s="1010" t="s">
        <v>28223</v>
      </c>
      <c r="C580" s="994" t="s">
        <v>28207</v>
      </c>
      <c r="D580" s="994" t="s">
        <v>28298</v>
      </c>
      <c r="E580" s="991">
        <v>35941</v>
      </c>
      <c r="F580" s="990" t="s">
        <v>28067</v>
      </c>
      <c r="G580" s="994">
        <v>118715.3</v>
      </c>
      <c r="H580" s="994">
        <v>48301.65</v>
      </c>
    </row>
    <row r="581" spans="1:8" x14ac:dyDescent="0.25">
      <c r="A581" s="999" t="s">
        <v>28084</v>
      </c>
      <c r="B581" s="1010" t="s">
        <v>28223</v>
      </c>
      <c r="C581" s="994" t="s">
        <v>28207</v>
      </c>
      <c r="D581" s="994" t="s">
        <v>28297</v>
      </c>
      <c r="E581" s="991">
        <v>36651</v>
      </c>
      <c r="F581" s="990" t="s">
        <v>28281</v>
      </c>
      <c r="G581" s="994">
        <v>56</v>
      </c>
      <c r="H581" s="994">
        <v>68</v>
      </c>
    </row>
    <row r="582" spans="1:8" x14ac:dyDescent="0.25">
      <c r="A582" s="999" t="s">
        <v>28084</v>
      </c>
      <c r="B582" s="1010" t="s">
        <v>28223</v>
      </c>
      <c r="C582" s="994" t="s">
        <v>28238</v>
      </c>
      <c r="D582" s="1009" t="s">
        <v>28296</v>
      </c>
      <c r="E582" s="1008">
        <v>43475</v>
      </c>
      <c r="F582" s="990" t="s">
        <v>28067</v>
      </c>
      <c r="G582" s="1007">
        <v>7000000</v>
      </c>
      <c r="H582" s="994"/>
    </row>
    <row r="583" spans="1:8" x14ac:dyDescent="0.25">
      <c r="A583" s="999" t="s">
        <v>28084</v>
      </c>
      <c r="B583" s="1010" t="s">
        <v>28223</v>
      </c>
      <c r="C583" s="994" t="s">
        <v>28075</v>
      </c>
      <c r="D583" s="1009" t="s">
        <v>28295</v>
      </c>
      <c r="E583" s="1008">
        <v>43482</v>
      </c>
      <c r="F583" s="990" t="s">
        <v>28067</v>
      </c>
      <c r="G583" s="1007">
        <v>1300000</v>
      </c>
      <c r="H583" s="994"/>
    </row>
    <row r="584" spans="1:8" x14ac:dyDescent="0.25">
      <c r="A584" s="999" t="s">
        <v>28084</v>
      </c>
      <c r="B584" s="1010" t="s">
        <v>28223</v>
      </c>
      <c r="C584" s="994" t="s">
        <v>28105</v>
      </c>
      <c r="D584" s="1009" t="s">
        <v>28294</v>
      </c>
      <c r="E584" s="1008">
        <v>43502</v>
      </c>
      <c r="F584" s="990" t="s">
        <v>28067</v>
      </c>
      <c r="G584" s="1007">
        <v>1700000</v>
      </c>
      <c r="H584" s="994"/>
    </row>
    <row r="585" spans="1:8" x14ac:dyDescent="0.25">
      <c r="A585" s="999" t="s">
        <v>28084</v>
      </c>
      <c r="B585" s="1010" t="s">
        <v>28223</v>
      </c>
      <c r="C585" s="994" t="s">
        <v>28105</v>
      </c>
      <c r="D585" s="1009" t="s">
        <v>28293</v>
      </c>
      <c r="E585" s="1008">
        <v>43510</v>
      </c>
      <c r="F585" s="990" t="s">
        <v>28067</v>
      </c>
      <c r="G585" s="1007">
        <v>3000000</v>
      </c>
      <c r="H585" s="994"/>
    </row>
    <row r="586" spans="1:8" x14ac:dyDescent="0.25">
      <c r="A586" s="999" t="s">
        <v>28084</v>
      </c>
      <c r="B586" s="1010" t="s">
        <v>28223</v>
      </c>
      <c r="C586" s="994" t="s">
        <v>28075</v>
      </c>
      <c r="D586" s="1009" t="s">
        <v>28292</v>
      </c>
      <c r="E586" s="1008">
        <v>43510</v>
      </c>
      <c r="F586" s="990" t="s">
        <v>28067</v>
      </c>
      <c r="G586" s="1007">
        <v>3000000</v>
      </c>
      <c r="H586" s="994"/>
    </row>
    <row r="587" spans="1:8" x14ac:dyDescent="0.25">
      <c r="A587" s="999" t="s">
        <v>28084</v>
      </c>
      <c r="B587" s="1010" t="s">
        <v>28223</v>
      </c>
      <c r="C587" s="994" t="s">
        <v>28105</v>
      </c>
      <c r="D587" s="1009" t="s">
        <v>28291</v>
      </c>
      <c r="E587" s="1008">
        <v>43535</v>
      </c>
      <c r="F587" s="990" t="s">
        <v>28067</v>
      </c>
      <c r="G587" s="1007">
        <v>1900000</v>
      </c>
      <c r="H587" s="994"/>
    </row>
    <row r="588" spans="1:8" x14ac:dyDescent="0.25">
      <c r="A588" s="999" t="s">
        <v>28084</v>
      </c>
      <c r="B588" s="1010" t="s">
        <v>28223</v>
      </c>
      <c r="C588" s="994" t="s">
        <v>28075</v>
      </c>
      <c r="D588" s="1009" t="s">
        <v>28290</v>
      </c>
      <c r="E588" s="1008">
        <v>43544</v>
      </c>
      <c r="F588" s="990" t="s">
        <v>28067</v>
      </c>
      <c r="G588" s="1007">
        <v>1950000</v>
      </c>
      <c r="H588" s="994"/>
    </row>
    <row r="589" spans="1:8" x14ac:dyDescent="0.25">
      <c r="A589" s="999" t="s">
        <v>28084</v>
      </c>
      <c r="B589" s="1010" t="s">
        <v>28223</v>
      </c>
      <c r="C589" s="994" t="s">
        <v>28075</v>
      </c>
      <c r="D589" s="1009" t="s">
        <v>28289</v>
      </c>
      <c r="E589" s="1008">
        <v>43566</v>
      </c>
      <c r="F589" s="990" t="s">
        <v>28067</v>
      </c>
      <c r="G589" s="1007">
        <v>1400000</v>
      </c>
      <c r="H589" s="994"/>
    </row>
    <row r="590" spans="1:8" x14ac:dyDescent="0.25">
      <c r="A590" s="999" t="s">
        <v>28084</v>
      </c>
      <c r="B590" s="1010" t="s">
        <v>28223</v>
      </c>
      <c r="C590" s="994" t="s">
        <v>28075</v>
      </c>
      <c r="D590" s="1009" t="s">
        <v>28288</v>
      </c>
      <c r="E590" s="1008">
        <v>43598</v>
      </c>
      <c r="F590" s="990" t="s">
        <v>28067</v>
      </c>
      <c r="G590" s="1007">
        <v>1250000</v>
      </c>
      <c r="H590" s="994"/>
    </row>
    <row r="591" spans="1:8" x14ac:dyDescent="0.25">
      <c r="A591" s="999" t="s">
        <v>28084</v>
      </c>
      <c r="B591" s="1010" t="s">
        <v>28223</v>
      </c>
      <c r="C591" s="994" t="s">
        <v>28286</v>
      </c>
      <c r="D591" s="1009" t="s">
        <v>28287</v>
      </c>
      <c r="E591" s="1008">
        <v>43605</v>
      </c>
      <c r="F591" s="990" t="s">
        <v>28067</v>
      </c>
      <c r="G591" s="1007">
        <v>1400000</v>
      </c>
      <c r="H591" s="994"/>
    </row>
    <row r="592" spans="1:8" x14ac:dyDescent="0.25">
      <c r="A592" s="999" t="s">
        <v>28084</v>
      </c>
      <c r="B592" s="1010" t="s">
        <v>28223</v>
      </c>
      <c r="C592" s="994" t="s">
        <v>28286</v>
      </c>
      <c r="D592" s="1009" t="s">
        <v>28285</v>
      </c>
      <c r="E592" s="1008">
        <v>43623</v>
      </c>
      <c r="F592" s="990" t="s">
        <v>28067</v>
      </c>
      <c r="G592" s="1007">
        <v>2000000</v>
      </c>
      <c r="H592" s="994"/>
    </row>
    <row r="593" spans="1:8" x14ac:dyDescent="0.25">
      <c r="A593" s="999" t="s">
        <v>28084</v>
      </c>
      <c r="B593" s="1010" t="s">
        <v>28223</v>
      </c>
      <c r="C593" s="994" t="s">
        <v>28280</v>
      </c>
      <c r="D593" s="1009" t="s">
        <v>28279</v>
      </c>
      <c r="E593" s="1008">
        <v>43651</v>
      </c>
      <c r="F593" s="990" t="s">
        <v>28067</v>
      </c>
      <c r="G593" s="1007">
        <v>100000</v>
      </c>
      <c r="H593" s="994"/>
    </row>
    <row r="594" spans="1:8" x14ac:dyDescent="0.25">
      <c r="A594" s="999" t="s">
        <v>28084</v>
      </c>
      <c r="B594" s="1010" t="s">
        <v>28223</v>
      </c>
      <c r="C594" s="994" t="s">
        <v>28258</v>
      </c>
      <c r="D594" s="1009" t="s">
        <v>28278</v>
      </c>
      <c r="E594" s="1008">
        <v>43651</v>
      </c>
      <c r="F594" s="990" t="s">
        <v>28067</v>
      </c>
      <c r="G594" s="1007">
        <v>1700000</v>
      </c>
      <c r="H594" s="994"/>
    </row>
    <row r="595" spans="1:8" x14ac:dyDescent="0.25">
      <c r="A595" s="999" t="s">
        <v>28084</v>
      </c>
      <c r="B595" s="1010" t="s">
        <v>28223</v>
      </c>
      <c r="C595" s="994" t="s">
        <v>28261</v>
      </c>
      <c r="D595" s="1009" t="s">
        <v>28277</v>
      </c>
      <c r="E595" s="1008">
        <v>43656</v>
      </c>
      <c r="F595" s="990" t="s">
        <v>28067</v>
      </c>
      <c r="G595" s="1007">
        <v>1250000</v>
      </c>
      <c r="H595" s="994"/>
    </row>
    <row r="596" spans="1:8" x14ac:dyDescent="0.25">
      <c r="A596" s="999" t="s">
        <v>28084</v>
      </c>
      <c r="B596" s="1010" t="s">
        <v>28223</v>
      </c>
      <c r="C596" s="994" t="s">
        <v>28273</v>
      </c>
      <c r="D596" s="1009" t="s">
        <v>28276</v>
      </c>
      <c r="E596" s="1008">
        <v>43685</v>
      </c>
      <c r="F596" s="990" t="s">
        <v>28067</v>
      </c>
      <c r="G596" s="1007">
        <v>2000000</v>
      </c>
      <c r="H596" s="994"/>
    </row>
    <row r="597" spans="1:8" x14ac:dyDescent="0.25">
      <c r="A597" s="999" t="s">
        <v>28084</v>
      </c>
      <c r="B597" s="1010" t="s">
        <v>28223</v>
      </c>
      <c r="C597" s="994" t="s">
        <v>28075</v>
      </c>
      <c r="D597" s="1009" t="s">
        <v>28275</v>
      </c>
      <c r="E597" s="1008">
        <v>43692</v>
      </c>
      <c r="F597" s="990" t="s">
        <v>28067</v>
      </c>
      <c r="G597" s="1007">
        <v>9000000</v>
      </c>
      <c r="H597" s="994"/>
    </row>
    <row r="598" spans="1:8" x14ac:dyDescent="0.25">
      <c r="A598" s="999" t="s">
        <v>28084</v>
      </c>
      <c r="B598" s="1010" t="s">
        <v>28223</v>
      </c>
      <c r="C598" s="994" t="s">
        <v>28273</v>
      </c>
      <c r="D598" s="1009" t="s">
        <v>28274</v>
      </c>
      <c r="E598" s="1008">
        <v>43692</v>
      </c>
      <c r="F598" s="990" t="s">
        <v>28067</v>
      </c>
      <c r="G598" s="1007">
        <v>1000000</v>
      </c>
      <c r="H598" s="994"/>
    </row>
    <row r="599" spans="1:8" x14ac:dyDescent="0.25">
      <c r="A599" s="999" t="s">
        <v>28084</v>
      </c>
      <c r="B599" s="1010" t="s">
        <v>28223</v>
      </c>
      <c r="C599" s="994" t="s">
        <v>28273</v>
      </c>
      <c r="D599" s="1009" t="s">
        <v>28272</v>
      </c>
      <c r="E599" s="1008">
        <v>43711</v>
      </c>
      <c r="F599" s="990" t="s">
        <v>28067</v>
      </c>
      <c r="G599" s="1007">
        <v>1000000</v>
      </c>
      <c r="H599" s="994"/>
    </row>
    <row r="600" spans="1:8" x14ac:dyDescent="0.25">
      <c r="A600" s="999" t="s">
        <v>28084</v>
      </c>
      <c r="B600" s="1010" t="s">
        <v>28223</v>
      </c>
      <c r="C600" s="994" t="s">
        <v>28075</v>
      </c>
      <c r="D600" s="1009" t="s">
        <v>28271</v>
      </c>
      <c r="E600" s="1008">
        <v>43711</v>
      </c>
      <c r="F600" s="990" t="s">
        <v>28067</v>
      </c>
      <c r="G600" s="1007">
        <v>500000</v>
      </c>
      <c r="H600" s="994"/>
    </row>
    <row r="601" spans="1:8" x14ac:dyDescent="0.25">
      <c r="A601" s="999" t="s">
        <v>28084</v>
      </c>
      <c r="B601" s="1010" t="s">
        <v>28223</v>
      </c>
      <c r="C601" s="994" t="s">
        <v>28075</v>
      </c>
      <c r="D601" s="1009" t="s">
        <v>28270</v>
      </c>
      <c r="E601" s="1008">
        <v>43721</v>
      </c>
      <c r="F601" s="990" t="s">
        <v>28067</v>
      </c>
      <c r="G601" s="1007">
        <v>22543653</v>
      </c>
      <c r="H601" s="994"/>
    </row>
    <row r="602" spans="1:8" x14ac:dyDescent="0.25">
      <c r="A602" s="999" t="s">
        <v>28084</v>
      </c>
      <c r="B602" s="1010" t="s">
        <v>28223</v>
      </c>
      <c r="C602" s="994" t="s">
        <v>28269</v>
      </c>
      <c r="D602" s="1009" t="s">
        <v>28268</v>
      </c>
      <c r="E602" s="1008">
        <v>43721</v>
      </c>
      <c r="F602" s="990" t="s">
        <v>28067</v>
      </c>
      <c r="G602" s="1007">
        <v>1956347</v>
      </c>
      <c r="H602" s="994"/>
    </row>
    <row r="603" spans="1:8" x14ac:dyDescent="0.25">
      <c r="A603" s="999" t="s">
        <v>28084</v>
      </c>
      <c r="B603" s="1010" t="s">
        <v>28223</v>
      </c>
      <c r="C603" s="994" t="s">
        <v>28264</v>
      </c>
      <c r="D603" s="1009" t="s">
        <v>28267</v>
      </c>
      <c r="E603" s="1008">
        <v>43738</v>
      </c>
      <c r="F603" s="990" t="s">
        <v>28067</v>
      </c>
      <c r="G603" s="1007">
        <v>1500000</v>
      </c>
      <c r="H603" s="994"/>
    </row>
    <row r="604" spans="1:8" x14ac:dyDescent="0.25">
      <c r="A604" s="999" t="s">
        <v>28084</v>
      </c>
      <c r="B604" s="1010" t="s">
        <v>28223</v>
      </c>
      <c r="C604" s="994" t="s">
        <v>28264</v>
      </c>
      <c r="D604" s="1009" t="s">
        <v>28266</v>
      </c>
      <c r="E604" s="1008">
        <v>43749</v>
      </c>
      <c r="F604" s="990" t="s">
        <v>28067</v>
      </c>
      <c r="G604" s="1007">
        <v>22000000</v>
      </c>
      <c r="H604" s="994"/>
    </row>
    <row r="605" spans="1:8" x14ac:dyDescent="0.25">
      <c r="A605" s="999" t="s">
        <v>28084</v>
      </c>
      <c r="B605" s="1010" t="s">
        <v>28223</v>
      </c>
      <c r="C605" s="994" t="s">
        <v>28105</v>
      </c>
      <c r="D605" s="1009" t="s">
        <v>28265</v>
      </c>
      <c r="E605" s="1008">
        <v>43749</v>
      </c>
      <c r="F605" s="990" t="s">
        <v>28067</v>
      </c>
      <c r="G605" s="1007">
        <v>5000000</v>
      </c>
      <c r="H605" s="994"/>
    </row>
    <row r="606" spans="1:8" x14ac:dyDescent="0.25">
      <c r="A606" s="999" t="s">
        <v>28084</v>
      </c>
      <c r="B606" s="1010" t="s">
        <v>28223</v>
      </c>
      <c r="C606" s="994" t="s">
        <v>28264</v>
      </c>
      <c r="D606" s="1009" t="s">
        <v>28263</v>
      </c>
      <c r="E606" s="1008">
        <v>43781</v>
      </c>
      <c r="F606" s="990" t="s">
        <v>28067</v>
      </c>
      <c r="G606" s="1007">
        <v>20444087.379999999</v>
      </c>
      <c r="H606" s="994"/>
    </row>
    <row r="607" spans="1:8" x14ac:dyDescent="0.25">
      <c r="A607" s="999" t="s">
        <v>28084</v>
      </c>
      <c r="B607" s="1010" t="s">
        <v>28223</v>
      </c>
      <c r="C607" s="994" t="s">
        <v>28261</v>
      </c>
      <c r="D607" s="1009" t="s">
        <v>28262</v>
      </c>
      <c r="E607" s="1008">
        <v>43781</v>
      </c>
      <c r="F607" s="990" t="s">
        <v>28067</v>
      </c>
      <c r="G607" s="1007">
        <v>3955912.62</v>
      </c>
      <c r="H607" s="994"/>
    </row>
    <row r="608" spans="1:8" x14ac:dyDescent="0.25">
      <c r="A608" s="999" t="s">
        <v>28084</v>
      </c>
      <c r="B608" s="1010" t="s">
        <v>28223</v>
      </c>
      <c r="C608" s="994" t="s">
        <v>28261</v>
      </c>
      <c r="D608" s="1009" t="s">
        <v>28260</v>
      </c>
      <c r="E608" s="1008">
        <v>43781</v>
      </c>
      <c r="F608" s="990" t="s">
        <v>28067</v>
      </c>
      <c r="G608" s="1007">
        <v>25000000</v>
      </c>
      <c r="H608" s="994"/>
    </row>
    <row r="609" spans="1:8" x14ac:dyDescent="0.25">
      <c r="A609" s="999" t="s">
        <v>28084</v>
      </c>
      <c r="B609" s="1010" t="s">
        <v>28223</v>
      </c>
      <c r="C609" s="994" t="s">
        <v>28284</v>
      </c>
      <c r="D609" s="1009" t="s">
        <v>28283</v>
      </c>
      <c r="E609" s="1008">
        <v>43829</v>
      </c>
      <c r="F609" s="990" t="s">
        <v>28067</v>
      </c>
      <c r="G609" s="1007">
        <v>1500000</v>
      </c>
      <c r="H609" s="994"/>
    </row>
    <row r="610" spans="1:8" x14ac:dyDescent="0.25">
      <c r="A610" s="999" t="s">
        <v>28084</v>
      </c>
      <c r="B610" s="1010" t="s">
        <v>28223</v>
      </c>
      <c r="C610" s="994" t="s">
        <v>28261</v>
      </c>
      <c r="D610" s="1009" t="s">
        <v>28282</v>
      </c>
      <c r="E610" s="1008">
        <v>43825</v>
      </c>
      <c r="F610" s="990" t="s">
        <v>28281</v>
      </c>
      <c r="G610" s="1007">
        <v>1131369</v>
      </c>
      <c r="H610" s="994"/>
    </row>
    <row r="611" spans="1:8" x14ac:dyDescent="0.25">
      <c r="A611" s="999" t="s">
        <v>28084</v>
      </c>
      <c r="B611" s="1010" t="s">
        <v>28223</v>
      </c>
      <c r="C611" s="994" t="s">
        <v>28280</v>
      </c>
      <c r="D611" s="1009" t="s">
        <v>28279</v>
      </c>
      <c r="E611" s="1008">
        <v>43651</v>
      </c>
      <c r="F611" s="990" t="s">
        <v>28067</v>
      </c>
      <c r="G611" s="1007"/>
      <c r="H611" s="1007">
        <v>100000</v>
      </c>
    </row>
    <row r="612" spans="1:8" x14ac:dyDescent="0.25">
      <c r="A612" s="999" t="s">
        <v>28084</v>
      </c>
      <c r="B612" s="1010" t="s">
        <v>28223</v>
      </c>
      <c r="C612" s="994" t="s">
        <v>28258</v>
      </c>
      <c r="D612" s="1009" t="s">
        <v>28278</v>
      </c>
      <c r="E612" s="1008">
        <v>43651</v>
      </c>
      <c r="F612" s="990" t="s">
        <v>28067</v>
      </c>
      <c r="G612" s="1007"/>
      <c r="H612" s="1007">
        <v>1700000</v>
      </c>
    </row>
    <row r="613" spans="1:8" x14ac:dyDescent="0.25">
      <c r="A613" s="999" t="s">
        <v>28084</v>
      </c>
      <c r="B613" s="1010" t="s">
        <v>28223</v>
      </c>
      <c r="C613" s="994" t="s">
        <v>28261</v>
      </c>
      <c r="D613" s="1009" t="s">
        <v>28277</v>
      </c>
      <c r="E613" s="1008">
        <v>43656</v>
      </c>
      <c r="F613" s="990" t="s">
        <v>28067</v>
      </c>
      <c r="G613" s="1007"/>
      <c r="H613" s="1007">
        <v>1250000</v>
      </c>
    </row>
    <row r="614" spans="1:8" x14ac:dyDescent="0.25">
      <c r="A614" s="999" t="s">
        <v>28084</v>
      </c>
      <c r="B614" s="1010" t="s">
        <v>28223</v>
      </c>
      <c r="C614" s="994" t="s">
        <v>28273</v>
      </c>
      <c r="D614" s="1009" t="s">
        <v>28276</v>
      </c>
      <c r="E614" s="1008">
        <v>43685</v>
      </c>
      <c r="F614" s="990" t="s">
        <v>28067</v>
      </c>
      <c r="G614" s="1007"/>
      <c r="H614" s="1007">
        <v>2000000</v>
      </c>
    </row>
    <row r="615" spans="1:8" x14ac:dyDescent="0.25">
      <c r="A615" s="999" t="s">
        <v>28084</v>
      </c>
      <c r="B615" s="1010" t="s">
        <v>28223</v>
      </c>
      <c r="C615" s="994" t="s">
        <v>28075</v>
      </c>
      <c r="D615" s="1009" t="s">
        <v>28275</v>
      </c>
      <c r="E615" s="1008">
        <v>43692</v>
      </c>
      <c r="F615" s="990" t="s">
        <v>28067</v>
      </c>
      <c r="G615" s="1007"/>
      <c r="H615" s="1007">
        <v>9000000</v>
      </c>
    </row>
    <row r="616" spans="1:8" x14ac:dyDescent="0.25">
      <c r="A616" s="999" t="s">
        <v>28084</v>
      </c>
      <c r="B616" s="1010" t="s">
        <v>28223</v>
      </c>
      <c r="C616" s="994" t="s">
        <v>28273</v>
      </c>
      <c r="D616" s="1009" t="s">
        <v>28274</v>
      </c>
      <c r="E616" s="1008">
        <v>43692</v>
      </c>
      <c r="F616" s="990" t="s">
        <v>28067</v>
      </c>
      <c r="G616" s="1007"/>
      <c r="H616" s="1007">
        <v>1000000</v>
      </c>
    </row>
    <row r="617" spans="1:8" x14ac:dyDescent="0.25">
      <c r="A617" s="999" t="s">
        <v>28084</v>
      </c>
      <c r="B617" s="1010" t="s">
        <v>28223</v>
      </c>
      <c r="C617" s="994" t="s">
        <v>28273</v>
      </c>
      <c r="D617" s="1009" t="s">
        <v>28272</v>
      </c>
      <c r="E617" s="1008">
        <v>43711</v>
      </c>
      <c r="F617" s="990" t="s">
        <v>28067</v>
      </c>
      <c r="G617" s="1007"/>
      <c r="H617" s="1007">
        <v>1000000</v>
      </c>
    </row>
    <row r="618" spans="1:8" x14ac:dyDescent="0.25">
      <c r="A618" s="999" t="s">
        <v>28084</v>
      </c>
      <c r="B618" s="1010" t="s">
        <v>28223</v>
      </c>
      <c r="C618" s="994" t="s">
        <v>28075</v>
      </c>
      <c r="D618" s="1009" t="s">
        <v>28271</v>
      </c>
      <c r="E618" s="1008">
        <v>43711</v>
      </c>
      <c r="F618" s="990" t="s">
        <v>28067</v>
      </c>
      <c r="G618" s="1007"/>
      <c r="H618" s="1007">
        <v>500000</v>
      </c>
    </row>
    <row r="619" spans="1:8" x14ac:dyDescent="0.25">
      <c r="A619" s="999" t="s">
        <v>28084</v>
      </c>
      <c r="B619" s="1010" t="s">
        <v>28223</v>
      </c>
      <c r="C619" s="994" t="s">
        <v>28075</v>
      </c>
      <c r="D619" s="1009" t="s">
        <v>28270</v>
      </c>
      <c r="E619" s="1008">
        <v>43721</v>
      </c>
      <c r="F619" s="990" t="s">
        <v>28067</v>
      </c>
      <c r="G619" s="1007"/>
      <c r="H619" s="1007">
        <v>22543653</v>
      </c>
    </row>
    <row r="620" spans="1:8" x14ac:dyDescent="0.25">
      <c r="A620" s="999" t="s">
        <v>28084</v>
      </c>
      <c r="B620" s="1010" t="s">
        <v>28223</v>
      </c>
      <c r="C620" s="994" t="s">
        <v>28269</v>
      </c>
      <c r="D620" s="1009" t="s">
        <v>28268</v>
      </c>
      <c r="E620" s="1008">
        <v>43721</v>
      </c>
      <c r="F620" s="990" t="s">
        <v>28067</v>
      </c>
      <c r="G620" s="1007"/>
      <c r="H620" s="1007">
        <v>1956347</v>
      </c>
    </row>
    <row r="621" spans="1:8" x14ac:dyDescent="0.25">
      <c r="A621" s="999" t="s">
        <v>28084</v>
      </c>
      <c r="B621" s="1010" t="s">
        <v>28223</v>
      </c>
      <c r="C621" s="994" t="s">
        <v>28264</v>
      </c>
      <c r="D621" s="1009" t="s">
        <v>28267</v>
      </c>
      <c r="E621" s="1008">
        <v>43738</v>
      </c>
      <c r="F621" s="990" t="s">
        <v>28067</v>
      </c>
      <c r="G621" s="1007"/>
      <c r="H621" s="1007">
        <v>1500000</v>
      </c>
    </row>
    <row r="622" spans="1:8" x14ac:dyDescent="0.25">
      <c r="A622" s="999" t="s">
        <v>28084</v>
      </c>
      <c r="B622" s="1010" t="s">
        <v>28223</v>
      </c>
      <c r="C622" s="994" t="s">
        <v>28264</v>
      </c>
      <c r="D622" s="1009" t="s">
        <v>28266</v>
      </c>
      <c r="E622" s="1008">
        <v>43749</v>
      </c>
      <c r="F622" s="990" t="s">
        <v>28067</v>
      </c>
      <c r="G622" s="1007"/>
      <c r="H622" s="1007">
        <v>22000000</v>
      </c>
    </row>
    <row r="623" spans="1:8" x14ac:dyDescent="0.25">
      <c r="A623" s="999" t="s">
        <v>28084</v>
      </c>
      <c r="B623" s="1010" t="s">
        <v>28223</v>
      </c>
      <c r="C623" s="994" t="s">
        <v>28252</v>
      </c>
      <c r="D623" s="1009" t="s">
        <v>28265</v>
      </c>
      <c r="E623" s="1008">
        <v>43749</v>
      </c>
      <c r="F623" s="990" t="s">
        <v>28067</v>
      </c>
      <c r="G623" s="1007"/>
      <c r="H623" s="1007">
        <v>5000000</v>
      </c>
    </row>
    <row r="624" spans="1:8" x14ac:dyDescent="0.25">
      <c r="A624" s="999" t="s">
        <v>28084</v>
      </c>
      <c r="B624" s="1010" t="s">
        <v>28223</v>
      </c>
      <c r="C624" s="994" t="s">
        <v>28264</v>
      </c>
      <c r="D624" s="1009" t="s">
        <v>28263</v>
      </c>
      <c r="E624" s="1008">
        <v>43781</v>
      </c>
      <c r="F624" s="990" t="s">
        <v>28067</v>
      </c>
      <c r="G624" s="1007"/>
      <c r="H624" s="1007">
        <v>20444087.379999999</v>
      </c>
    </row>
    <row r="625" spans="1:8" x14ac:dyDescent="0.25">
      <c r="A625" s="999" t="s">
        <v>28084</v>
      </c>
      <c r="B625" s="1010" t="s">
        <v>28223</v>
      </c>
      <c r="C625" s="994" t="s">
        <v>28261</v>
      </c>
      <c r="D625" s="1009" t="s">
        <v>28262</v>
      </c>
      <c r="E625" s="1008">
        <v>43781</v>
      </c>
      <c r="F625" s="990" t="s">
        <v>28067</v>
      </c>
      <c r="G625" s="994"/>
      <c r="H625" s="1007">
        <v>3955912.62</v>
      </c>
    </row>
    <row r="626" spans="1:8" x14ac:dyDescent="0.25">
      <c r="A626" s="1767" t="s">
        <v>28113</v>
      </c>
      <c r="B626" s="1767" t="s">
        <v>2845</v>
      </c>
      <c r="C626" s="1767" t="s">
        <v>28112</v>
      </c>
      <c r="D626" s="1767"/>
      <c r="E626" s="1767"/>
      <c r="F626" s="1767"/>
      <c r="G626" s="1767"/>
      <c r="H626" s="1767"/>
    </row>
    <row r="627" spans="1:8" ht="24" x14ac:dyDescent="0.25">
      <c r="A627" s="1767"/>
      <c r="B627" s="1767"/>
      <c r="C627" s="1533" t="s">
        <v>28111</v>
      </c>
      <c r="D627" s="1533" t="s">
        <v>28110</v>
      </c>
      <c r="E627" s="1533" t="s">
        <v>28109</v>
      </c>
      <c r="F627" s="1533" t="s">
        <v>28108</v>
      </c>
      <c r="G627" s="1533" t="s">
        <v>28107</v>
      </c>
      <c r="H627" s="1533" t="s">
        <v>28106</v>
      </c>
    </row>
    <row r="628" spans="1:8" x14ac:dyDescent="0.25">
      <c r="A628" s="999" t="s">
        <v>28084</v>
      </c>
      <c r="B628" s="1010" t="s">
        <v>28223</v>
      </c>
      <c r="C628" s="994" t="s">
        <v>28261</v>
      </c>
      <c r="D628" s="1009" t="s">
        <v>28260</v>
      </c>
      <c r="E628" s="1008">
        <v>43781</v>
      </c>
      <c r="F628" s="990" t="s">
        <v>28067</v>
      </c>
      <c r="G628" s="994"/>
      <c r="H628" s="1007">
        <v>25000000</v>
      </c>
    </row>
    <row r="629" spans="1:8" x14ac:dyDescent="0.25">
      <c r="A629" s="999" t="s">
        <v>28084</v>
      </c>
      <c r="B629" s="1010" t="s">
        <v>28223</v>
      </c>
      <c r="C629" s="994" t="s">
        <v>28252</v>
      </c>
      <c r="D629" s="1009" t="s">
        <v>28259</v>
      </c>
      <c r="E629" s="1008">
        <v>43980</v>
      </c>
      <c r="F629" s="990" t="s">
        <v>28067</v>
      </c>
      <c r="G629" s="994"/>
      <c r="H629" s="1007">
        <v>2600000</v>
      </c>
    </row>
    <row r="630" spans="1:8" x14ac:dyDescent="0.25">
      <c r="A630" s="999" t="s">
        <v>28084</v>
      </c>
      <c r="B630" s="1010" t="s">
        <v>28223</v>
      </c>
      <c r="C630" s="994" t="s">
        <v>28258</v>
      </c>
      <c r="D630" s="1009" t="s">
        <v>28257</v>
      </c>
      <c r="E630" s="1008">
        <v>43987</v>
      </c>
      <c r="F630" s="990" t="s">
        <v>28067</v>
      </c>
      <c r="G630" s="994"/>
      <c r="H630" s="1007">
        <v>471613.63</v>
      </c>
    </row>
    <row r="631" spans="1:8" x14ac:dyDescent="0.25">
      <c r="A631" s="999" t="s">
        <v>28084</v>
      </c>
      <c r="B631" s="1010" t="s">
        <v>28223</v>
      </c>
      <c r="C631" s="994" t="s">
        <v>28254</v>
      </c>
      <c r="D631" s="1009" t="s">
        <v>28253</v>
      </c>
      <c r="E631" s="1008">
        <v>43987</v>
      </c>
      <c r="F631" s="990" t="s">
        <v>28067</v>
      </c>
      <c r="G631" s="994"/>
      <c r="H631" s="1007">
        <v>2108386.37</v>
      </c>
    </row>
    <row r="632" spans="1:8" x14ac:dyDescent="0.25">
      <c r="A632" s="999" t="s">
        <v>28084</v>
      </c>
      <c r="B632" s="1010" t="s">
        <v>28223</v>
      </c>
      <c r="C632" s="994" t="s">
        <v>28256</v>
      </c>
      <c r="D632" s="1009" t="s">
        <v>28255</v>
      </c>
      <c r="E632" s="1008">
        <v>43993</v>
      </c>
      <c r="F632" s="990" t="s">
        <v>28067</v>
      </c>
      <c r="G632" s="994"/>
      <c r="H632" s="1007">
        <v>12800000</v>
      </c>
    </row>
    <row r="633" spans="1:8" x14ac:dyDescent="0.25">
      <c r="A633" s="999" t="s">
        <v>28084</v>
      </c>
      <c r="B633" s="1010" t="s">
        <v>28223</v>
      </c>
      <c r="C633" s="994" t="s">
        <v>28254</v>
      </c>
      <c r="D633" s="1009" t="s">
        <v>28253</v>
      </c>
      <c r="E633" s="1008">
        <v>43994</v>
      </c>
      <c r="F633" s="990" t="s">
        <v>28067</v>
      </c>
      <c r="G633" s="994"/>
      <c r="H633" s="1007">
        <v>10000000</v>
      </c>
    </row>
    <row r="634" spans="1:8" x14ac:dyDescent="0.25">
      <c r="A634" s="999" t="s">
        <v>28084</v>
      </c>
      <c r="B634" s="1010" t="s">
        <v>28223</v>
      </c>
      <c r="C634" s="994" t="s">
        <v>28252</v>
      </c>
      <c r="D634" s="1009" t="s">
        <v>28251</v>
      </c>
      <c r="E634" s="1008">
        <v>44006</v>
      </c>
      <c r="F634" s="990" t="s">
        <v>28067</v>
      </c>
      <c r="G634" s="994"/>
      <c r="H634" s="1007">
        <v>1500000</v>
      </c>
    </row>
    <row r="635" spans="1:8" x14ac:dyDescent="0.25">
      <c r="A635" s="999" t="s">
        <v>28084</v>
      </c>
      <c r="B635" s="997" t="s">
        <v>28223</v>
      </c>
      <c r="C635" s="994" t="s">
        <v>28250</v>
      </c>
      <c r="D635" s="1002" t="s">
        <v>28249</v>
      </c>
      <c r="E635" s="1005">
        <v>43237</v>
      </c>
      <c r="F635" s="1004" t="s">
        <v>28067</v>
      </c>
      <c r="G635" s="1003">
        <v>6500000</v>
      </c>
      <c r="H635" s="1003">
        <v>6500000</v>
      </c>
    </row>
    <row r="636" spans="1:8" x14ac:dyDescent="0.25">
      <c r="A636" s="999" t="s">
        <v>28084</v>
      </c>
      <c r="B636" s="997" t="s">
        <v>28223</v>
      </c>
      <c r="C636" s="994" t="s">
        <v>28248</v>
      </c>
      <c r="D636" s="1002" t="s">
        <v>28247</v>
      </c>
      <c r="E636" s="1005">
        <v>43237</v>
      </c>
      <c r="F636" s="1004" t="s">
        <v>28067</v>
      </c>
      <c r="G636" s="1003">
        <v>10000000</v>
      </c>
      <c r="H636" s="1003">
        <v>10000000</v>
      </c>
    </row>
    <row r="637" spans="1:8" x14ac:dyDescent="0.25">
      <c r="A637" s="999" t="s">
        <v>28084</v>
      </c>
      <c r="B637" s="997" t="s">
        <v>28223</v>
      </c>
      <c r="C637" s="994" t="s">
        <v>28207</v>
      </c>
      <c r="D637" s="1002" t="s">
        <v>28246</v>
      </c>
      <c r="E637" s="1005">
        <v>43237</v>
      </c>
      <c r="F637" s="1004" t="s">
        <v>28067</v>
      </c>
      <c r="G637" s="1003">
        <v>16619477.060000001</v>
      </c>
      <c r="H637" s="1003">
        <v>16619477.060000001</v>
      </c>
    </row>
    <row r="638" spans="1:8" x14ac:dyDescent="0.25">
      <c r="A638" s="999" t="s">
        <v>28084</v>
      </c>
      <c r="B638" s="997" t="s">
        <v>28223</v>
      </c>
      <c r="C638" s="994" t="s">
        <v>28238</v>
      </c>
      <c r="D638" s="1002" t="s">
        <v>28245</v>
      </c>
      <c r="E638" s="1005">
        <v>43413</v>
      </c>
      <c r="F638" s="1004" t="s">
        <v>28067</v>
      </c>
      <c r="G638" s="1003">
        <v>2125000</v>
      </c>
      <c r="H638" s="1003">
        <v>2125000</v>
      </c>
    </row>
    <row r="639" spans="1:8" x14ac:dyDescent="0.25">
      <c r="A639" s="999" t="s">
        <v>28084</v>
      </c>
      <c r="B639" s="997" t="s">
        <v>28223</v>
      </c>
      <c r="C639" s="994" t="s">
        <v>28229</v>
      </c>
      <c r="D639" s="1002" t="s">
        <v>28244</v>
      </c>
      <c r="E639" s="1005">
        <v>43413</v>
      </c>
      <c r="F639" s="1004" t="s">
        <v>28067</v>
      </c>
      <c r="G639" s="1003">
        <v>2125000</v>
      </c>
      <c r="H639" s="1003">
        <v>2125000</v>
      </c>
    </row>
    <row r="640" spans="1:8" x14ac:dyDescent="0.25">
      <c r="A640" s="999" t="s">
        <v>28084</v>
      </c>
      <c r="B640" s="997" t="s">
        <v>28223</v>
      </c>
      <c r="C640" s="994" t="s">
        <v>28243</v>
      </c>
      <c r="D640" s="1002" t="s">
        <v>28242</v>
      </c>
      <c r="E640" s="1005">
        <v>43404</v>
      </c>
      <c r="F640" s="1004" t="s">
        <v>28067</v>
      </c>
      <c r="G640" s="1003">
        <v>1000000</v>
      </c>
      <c r="H640" s="1003">
        <v>1000000</v>
      </c>
    </row>
    <row r="641" spans="1:8" x14ac:dyDescent="0.25">
      <c r="A641" s="999" t="s">
        <v>28084</v>
      </c>
      <c r="B641" s="997" t="s">
        <v>28223</v>
      </c>
      <c r="C641" s="994" t="s">
        <v>28241</v>
      </c>
      <c r="D641" s="1002" t="s">
        <v>28240</v>
      </c>
      <c r="E641" s="1006">
        <v>43453</v>
      </c>
      <c r="F641" s="1004" t="s">
        <v>28067</v>
      </c>
      <c r="G641" s="1003">
        <v>1250000</v>
      </c>
      <c r="H641" s="1003">
        <v>1250000</v>
      </c>
    </row>
    <row r="642" spans="1:8" x14ac:dyDescent="0.25">
      <c r="A642" s="999" t="s">
        <v>28084</v>
      </c>
      <c r="B642" s="997" t="s">
        <v>28223</v>
      </c>
      <c r="C642" s="994" t="s">
        <v>28079</v>
      </c>
      <c r="D642" s="1002" t="s">
        <v>28239</v>
      </c>
      <c r="E642" s="1006">
        <v>43460</v>
      </c>
      <c r="F642" s="1004" t="s">
        <v>28067</v>
      </c>
      <c r="G642" s="1003">
        <v>2290000</v>
      </c>
      <c r="H642" s="1003">
        <v>0</v>
      </c>
    </row>
    <row r="643" spans="1:8" x14ac:dyDescent="0.25">
      <c r="A643" s="999" t="s">
        <v>28084</v>
      </c>
      <c r="B643" s="997" t="s">
        <v>28223</v>
      </c>
      <c r="C643" s="994" t="s">
        <v>28238</v>
      </c>
      <c r="D643" s="1002" t="s">
        <v>28237</v>
      </c>
      <c r="E643" s="1006">
        <v>43475</v>
      </c>
      <c r="F643" s="1004" t="s">
        <v>28067</v>
      </c>
      <c r="G643" s="1003"/>
      <c r="H643" s="1003">
        <v>7000000</v>
      </c>
    </row>
    <row r="644" spans="1:8" x14ac:dyDescent="0.25">
      <c r="A644" s="999" t="s">
        <v>28084</v>
      </c>
      <c r="B644" s="997" t="s">
        <v>28223</v>
      </c>
      <c r="C644" s="994" t="s">
        <v>28229</v>
      </c>
      <c r="D644" s="1002" t="s">
        <v>28236</v>
      </c>
      <c r="E644" s="1005">
        <v>43482</v>
      </c>
      <c r="F644" s="1004" t="s">
        <v>28067</v>
      </c>
      <c r="G644" s="1003"/>
      <c r="H644" s="1003">
        <v>1300000</v>
      </c>
    </row>
    <row r="645" spans="1:8" x14ac:dyDescent="0.25">
      <c r="A645" s="999" t="s">
        <v>28084</v>
      </c>
      <c r="B645" s="997" t="s">
        <v>28223</v>
      </c>
      <c r="C645" s="994" t="s">
        <v>28105</v>
      </c>
      <c r="D645" s="1002" t="s">
        <v>28235</v>
      </c>
      <c r="E645" s="1005">
        <v>43502</v>
      </c>
      <c r="F645" s="1004" t="s">
        <v>28067</v>
      </c>
      <c r="G645" s="1003"/>
      <c r="H645" s="1003">
        <v>1700000</v>
      </c>
    </row>
    <row r="646" spans="1:8" x14ac:dyDescent="0.25">
      <c r="A646" s="999" t="s">
        <v>28084</v>
      </c>
      <c r="B646" s="997" t="s">
        <v>28223</v>
      </c>
      <c r="C646" s="994" t="s">
        <v>28105</v>
      </c>
      <c r="D646" s="1002" t="s">
        <v>28234</v>
      </c>
      <c r="E646" s="1005">
        <v>43510</v>
      </c>
      <c r="F646" s="1004" t="s">
        <v>28067</v>
      </c>
      <c r="G646" s="1003"/>
      <c r="H646" s="1003">
        <v>3000000</v>
      </c>
    </row>
    <row r="647" spans="1:8" x14ac:dyDescent="0.25">
      <c r="A647" s="999" t="s">
        <v>28084</v>
      </c>
      <c r="B647" s="997" t="s">
        <v>28223</v>
      </c>
      <c r="C647" s="994" t="s">
        <v>28229</v>
      </c>
      <c r="D647" s="1002" t="s">
        <v>28233</v>
      </c>
      <c r="E647" s="1005">
        <v>43510</v>
      </c>
      <c r="F647" s="1004" t="s">
        <v>28067</v>
      </c>
      <c r="G647" s="1003"/>
      <c r="H647" s="1003">
        <v>3000000</v>
      </c>
    </row>
    <row r="648" spans="1:8" x14ac:dyDescent="0.25">
      <c r="A648" s="999" t="s">
        <v>28084</v>
      </c>
      <c r="B648" s="997" t="s">
        <v>28223</v>
      </c>
      <c r="C648" s="994" t="s">
        <v>28105</v>
      </c>
      <c r="D648" s="1002" t="s">
        <v>28232</v>
      </c>
      <c r="E648" s="1005">
        <v>43535</v>
      </c>
      <c r="F648" s="1004" t="s">
        <v>28067</v>
      </c>
      <c r="G648" s="1003"/>
      <c r="H648" s="1003">
        <v>1900000</v>
      </c>
    </row>
    <row r="649" spans="1:8" x14ac:dyDescent="0.25">
      <c r="A649" s="999" t="s">
        <v>28084</v>
      </c>
      <c r="B649" s="997" t="s">
        <v>28223</v>
      </c>
      <c r="C649" s="994" t="s">
        <v>28229</v>
      </c>
      <c r="D649" s="1002" t="s">
        <v>28231</v>
      </c>
      <c r="E649" s="1005">
        <v>43544</v>
      </c>
      <c r="F649" s="1004" t="s">
        <v>28067</v>
      </c>
      <c r="G649" s="1003"/>
      <c r="H649" s="1003">
        <v>1950000</v>
      </c>
    </row>
    <row r="650" spans="1:8" x14ac:dyDescent="0.25">
      <c r="A650" s="999" t="s">
        <v>28084</v>
      </c>
      <c r="B650" s="997" t="s">
        <v>28223</v>
      </c>
      <c r="C650" s="994" t="s">
        <v>28229</v>
      </c>
      <c r="D650" s="1002" t="s">
        <v>28230</v>
      </c>
      <c r="E650" s="1005">
        <v>43566</v>
      </c>
      <c r="F650" s="1004" t="s">
        <v>28067</v>
      </c>
      <c r="G650" s="1003"/>
      <c r="H650" s="1003">
        <v>1400000</v>
      </c>
    </row>
    <row r="651" spans="1:8" x14ac:dyDescent="0.25">
      <c r="A651" s="999" t="s">
        <v>28084</v>
      </c>
      <c r="B651" s="997" t="s">
        <v>28223</v>
      </c>
      <c r="C651" s="994" t="s">
        <v>28229</v>
      </c>
      <c r="D651" s="1002" t="s">
        <v>28228</v>
      </c>
      <c r="E651" s="1005">
        <v>43598</v>
      </c>
      <c r="F651" s="1004" t="s">
        <v>28067</v>
      </c>
      <c r="G651" s="1003"/>
      <c r="H651" s="1003">
        <v>1250000</v>
      </c>
    </row>
    <row r="652" spans="1:8" x14ac:dyDescent="0.25">
      <c r="A652" s="999" t="s">
        <v>28084</v>
      </c>
      <c r="B652" s="997" t="s">
        <v>28223</v>
      </c>
      <c r="C652" s="994" t="s">
        <v>28205</v>
      </c>
      <c r="D652" s="1002" t="s">
        <v>28227</v>
      </c>
      <c r="E652" s="1005">
        <v>43605</v>
      </c>
      <c r="F652" s="1004" t="s">
        <v>28067</v>
      </c>
      <c r="G652" s="1003"/>
      <c r="H652" s="1003">
        <v>1400000</v>
      </c>
    </row>
    <row r="653" spans="1:8" x14ac:dyDescent="0.25">
      <c r="A653" s="999" t="s">
        <v>28084</v>
      </c>
      <c r="B653" s="997" t="s">
        <v>28223</v>
      </c>
      <c r="C653" s="994" t="s">
        <v>28205</v>
      </c>
      <c r="D653" s="1002" t="s">
        <v>28226</v>
      </c>
      <c r="E653" s="1005">
        <v>43623</v>
      </c>
      <c r="F653" s="1004" t="s">
        <v>28067</v>
      </c>
      <c r="G653" s="1003"/>
      <c r="H653" s="1003">
        <v>2000000</v>
      </c>
    </row>
    <row r="654" spans="1:8" x14ac:dyDescent="0.25">
      <c r="A654" s="999" t="s">
        <v>28084</v>
      </c>
      <c r="B654" s="997" t="s">
        <v>28223</v>
      </c>
      <c r="C654" s="994" t="s">
        <v>28079</v>
      </c>
      <c r="D654" s="1002" t="s">
        <v>28225</v>
      </c>
      <c r="E654" s="1005">
        <v>43643</v>
      </c>
      <c r="F654" s="1004" t="s">
        <v>28067</v>
      </c>
      <c r="G654" s="1003"/>
      <c r="H654" s="1003">
        <v>2000000</v>
      </c>
    </row>
    <row r="655" spans="1:8" x14ac:dyDescent="0.25">
      <c r="A655" s="999" t="s">
        <v>28084</v>
      </c>
      <c r="B655" s="997" t="s">
        <v>28223</v>
      </c>
      <c r="C655" s="994" t="s">
        <v>28079</v>
      </c>
      <c r="D655" s="1002" t="s">
        <v>28224</v>
      </c>
      <c r="E655" s="1005">
        <v>43643</v>
      </c>
      <c r="F655" s="1004" t="s">
        <v>28067</v>
      </c>
      <c r="G655" s="1003"/>
      <c r="H655" s="1003">
        <v>549500</v>
      </c>
    </row>
    <row r="656" spans="1:8" x14ac:dyDescent="0.25">
      <c r="A656" s="999" t="s">
        <v>28084</v>
      </c>
      <c r="B656" s="997" t="s">
        <v>28223</v>
      </c>
      <c r="C656" s="994" t="s">
        <v>28222</v>
      </c>
      <c r="D656" s="1002" t="s">
        <v>28221</v>
      </c>
      <c r="E656" s="1005">
        <v>43644</v>
      </c>
      <c r="F656" s="1004" t="s">
        <v>28067</v>
      </c>
      <c r="G656" s="1003"/>
      <c r="H656" s="1003">
        <v>751000</v>
      </c>
    </row>
    <row r="657" spans="1:8" x14ac:dyDescent="0.25">
      <c r="A657" s="1763" t="s">
        <v>28066</v>
      </c>
      <c r="B657" s="1764"/>
      <c r="C657" s="1764"/>
      <c r="D657" s="1764"/>
      <c r="E657" s="1764"/>
      <c r="F657" s="1765"/>
      <c r="G657" s="971">
        <f>SUM(G573:G656)</f>
        <v>192173385.37</v>
      </c>
      <c r="H657" s="971">
        <f>SUM(H573:H656)</f>
        <v>224070347.81999999</v>
      </c>
    </row>
    <row r="658" spans="1:8" x14ac:dyDescent="0.25">
      <c r="A658" s="803" t="s">
        <v>28065</v>
      </c>
      <c r="E658" s="969"/>
      <c r="F658" s="968"/>
    </row>
    <row r="659" spans="1:8" x14ac:dyDescent="0.25">
      <c r="A659" s="803" t="s">
        <v>28064</v>
      </c>
      <c r="E659" s="969"/>
      <c r="F659" s="968"/>
    </row>
    <row r="660" spans="1:8" x14ac:dyDescent="0.25">
      <c r="A660" s="1066" t="s">
        <v>28517</v>
      </c>
    </row>
    <row r="662" spans="1:8" ht="20.25" x14ac:dyDescent="0.25">
      <c r="A662" s="862" t="s">
        <v>28498</v>
      </c>
      <c r="B662" s="1054"/>
      <c r="C662" s="1053"/>
    </row>
    <row r="663" spans="1:8" ht="23.25" x14ac:dyDescent="0.35">
      <c r="A663" s="861" t="s">
        <v>3621</v>
      </c>
      <c r="B663" s="1052"/>
      <c r="C663" s="1051"/>
      <c r="D663" s="950"/>
      <c r="E663" s="1050"/>
      <c r="F663" s="950"/>
      <c r="G663" s="950"/>
      <c r="H663" s="950"/>
    </row>
    <row r="664" spans="1:8" ht="23.25" x14ac:dyDescent="0.25">
      <c r="A664" s="1766" t="s">
        <v>28497</v>
      </c>
      <c r="B664" s="1766"/>
      <c r="C664" s="1766"/>
      <c r="D664" s="1766"/>
      <c r="E664" s="1766"/>
      <c r="F664" s="1766"/>
      <c r="G664" s="1766"/>
      <c r="H664" s="1766"/>
    </row>
    <row r="665" spans="1:8" ht="23.25" x14ac:dyDescent="0.25">
      <c r="A665" s="944"/>
      <c r="B665" s="944"/>
      <c r="C665" s="944"/>
      <c r="D665" s="944"/>
      <c r="E665" s="1064"/>
      <c r="F665" s="944"/>
      <c r="G665" s="944"/>
      <c r="H665" s="944"/>
    </row>
    <row r="666" spans="1:8" ht="23.25" x14ac:dyDescent="0.25">
      <c r="A666" s="1762" t="s">
        <v>28052</v>
      </c>
      <c r="B666" s="1762"/>
      <c r="C666" s="1762"/>
      <c r="D666" s="1762"/>
      <c r="E666" s="1762"/>
      <c r="F666" s="1762"/>
      <c r="G666" s="1762"/>
      <c r="H666" s="1762"/>
    </row>
    <row r="667" spans="1:8" ht="23.25" x14ac:dyDescent="0.25">
      <c r="A667" s="860"/>
      <c r="B667" s="857"/>
      <c r="C667" s="864"/>
      <c r="D667" s="864"/>
      <c r="E667" s="1046"/>
      <c r="F667" s="864"/>
      <c r="G667" s="864"/>
      <c r="H667" s="942"/>
    </row>
    <row r="668" spans="1:8" ht="23.25" x14ac:dyDescent="0.25">
      <c r="A668" s="1577" t="s">
        <v>28496</v>
      </c>
      <c r="B668" s="1577"/>
      <c r="C668" s="1577"/>
      <c r="D668" s="1577"/>
      <c r="E668" s="1577"/>
      <c r="F668" s="1577"/>
      <c r="G668" s="1577"/>
      <c r="H668" s="1577"/>
    </row>
    <row r="669" spans="1:8" ht="23.25" x14ac:dyDescent="0.25">
      <c r="A669" s="860"/>
      <c r="B669" s="860"/>
      <c r="C669" s="860"/>
      <c r="D669" s="860"/>
      <c r="E669" s="1065"/>
      <c r="F669" s="860"/>
      <c r="G669" s="860"/>
      <c r="H669" s="860"/>
    </row>
    <row r="670" spans="1:8" ht="18.75" x14ac:dyDescent="0.25">
      <c r="A670" s="964" t="s">
        <v>3618</v>
      </c>
      <c r="B670" s="1055" t="s">
        <v>28516</v>
      </c>
      <c r="C670" s="1042"/>
      <c r="D670" s="963"/>
      <c r="E670" s="1041"/>
      <c r="F670" s="1040"/>
      <c r="G670" s="1040"/>
      <c r="H670" s="1040"/>
    </row>
    <row r="672" spans="1:8" x14ac:dyDescent="0.25">
      <c r="A672" s="1767" t="s">
        <v>28113</v>
      </c>
      <c r="B672" s="1767" t="s">
        <v>2845</v>
      </c>
      <c r="C672" s="1767" t="s">
        <v>28112</v>
      </c>
      <c r="D672" s="1767"/>
      <c r="E672" s="1767"/>
      <c r="F672" s="1767"/>
      <c r="G672" s="1767"/>
      <c r="H672" s="1767"/>
    </row>
    <row r="673" spans="1:8" ht="28.5" customHeight="1" x14ac:dyDescent="0.25">
      <c r="A673" s="1767"/>
      <c r="B673" s="1767"/>
      <c r="C673" s="1533" t="s">
        <v>28111</v>
      </c>
      <c r="D673" s="1533" t="s">
        <v>28110</v>
      </c>
      <c r="E673" s="1533" t="s">
        <v>28109</v>
      </c>
      <c r="F673" s="1533" t="s">
        <v>28108</v>
      </c>
      <c r="G673" s="1533" t="s">
        <v>28107</v>
      </c>
      <c r="H673" s="1533" t="s">
        <v>28106</v>
      </c>
    </row>
    <row r="674" spans="1:8" s="835" customFormat="1" x14ac:dyDescent="0.25">
      <c r="A674" s="986" t="s">
        <v>28192</v>
      </c>
      <c r="B674" s="997" t="s">
        <v>28194</v>
      </c>
      <c r="C674" s="1002" t="s">
        <v>28069</v>
      </c>
      <c r="D674" s="1001" t="s">
        <v>28220</v>
      </c>
      <c r="E674" s="1000">
        <v>2013</v>
      </c>
      <c r="F674" s="998" t="s">
        <v>28067</v>
      </c>
      <c r="G674" s="993">
        <v>0</v>
      </c>
      <c r="H674" s="993">
        <v>0</v>
      </c>
    </row>
    <row r="675" spans="1:8" s="835" customFormat="1" x14ac:dyDescent="0.25">
      <c r="A675" s="999" t="s">
        <v>28084</v>
      </c>
      <c r="B675" s="997" t="s">
        <v>28194</v>
      </c>
      <c r="C675" s="994" t="s">
        <v>28069</v>
      </c>
      <c r="D675" s="992" t="s">
        <v>28220</v>
      </c>
      <c r="E675" s="995">
        <v>2013</v>
      </c>
      <c r="F675" s="998" t="s">
        <v>28067</v>
      </c>
      <c r="G675" s="993">
        <v>8974901.7799999993</v>
      </c>
      <c r="H675" s="993">
        <v>40752270.640000001</v>
      </c>
    </row>
    <row r="676" spans="1:8" s="835" customFormat="1" x14ac:dyDescent="0.25">
      <c r="A676" s="999" t="s">
        <v>28084</v>
      </c>
      <c r="B676" s="997" t="s">
        <v>28194</v>
      </c>
      <c r="C676" s="994" t="s">
        <v>28069</v>
      </c>
      <c r="D676" s="992" t="s">
        <v>28219</v>
      </c>
      <c r="E676" s="995">
        <v>2008</v>
      </c>
      <c r="F676" s="998" t="s">
        <v>28067</v>
      </c>
      <c r="G676" s="993">
        <v>6944109.8700000001</v>
      </c>
      <c r="H676" s="993">
        <v>-26868.62</v>
      </c>
    </row>
    <row r="677" spans="1:8" s="835" customFormat="1" x14ac:dyDescent="0.25">
      <c r="A677" s="999" t="s">
        <v>28084</v>
      </c>
      <c r="B677" s="997" t="s">
        <v>28194</v>
      </c>
      <c r="C677" s="994" t="s">
        <v>28069</v>
      </c>
      <c r="D677" s="992" t="s">
        <v>28218</v>
      </c>
      <c r="E677" s="995">
        <v>2008</v>
      </c>
      <c r="F677" s="998" t="s">
        <v>28067</v>
      </c>
      <c r="G677" s="993">
        <v>20641002.920000002</v>
      </c>
      <c r="H677" s="993">
        <v>8707526.1199999992</v>
      </c>
    </row>
    <row r="678" spans="1:8" s="835" customFormat="1" x14ac:dyDescent="0.25">
      <c r="A678" s="999" t="s">
        <v>28084</v>
      </c>
      <c r="B678" s="997" t="s">
        <v>28194</v>
      </c>
      <c r="C678" s="994" t="s">
        <v>28069</v>
      </c>
      <c r="D678" s="992" t="s">
        <v>28217</v>
      </c>
      <c r="E678" s="995">
        <v>2010</v>
      </c>
      <c r="F678" s="998" t="s">
        <v>28067</v>
      </c>
      <c r="G678" s="993">
        <v>6613461.1399999997</v>
      </c>
      <c r="H678" s="993">
        <v>3589577</v>
      </c>
    </row>
    <row r="679" spans="1:8" s="835" customFormat="1" x14ac:dyDescent="0.25">
      <c r="A679" s="999" t="s">
        <v>28084</v>
      </c>
      <c r="B679" s="997" t="s">
        <v>28194</v>
      </c>
      <c r="C679" s="994" t="s">
        <v>28069</v>
      </c>
      <c r="D679" s="992" t="s">
        <v>28216</v>
      </c>
      <c r="E679" s="995">
        <v>2012</v>
      </c>
      <c r="F679" s="998" t="s">
        <v>28067</v>
      </c>
      <c r="G679" s="993">
        <v>11812.08</v>
      </c>
      <c r="H679" s="993">
        <v>8636.2199999999993</v>
      </c>
    </row>
    <row r="680" spans="1:8" s="835" customFormat="1" x14ac:dyDescent="0.25">
      <c r="A680" s="999" t="s">
        <v>28084</v>
      </c>
      <c r="B680" s="997" t="s">
        <v>28194</v>
      </c>
      <c r="C680" s="994" t="s">
        <v>28215</v>
      </c>
      <c r="D680" s="992" t="s">
        <v>28214</v>
      </c>
      <c r="E680" s="995">
        <v>2008</v>
      </c>
      <c r="F680" s="998" t="s">
        <v>28067</v>
      </c>
      <c r="G680" s="993">
        <v>-292.3</v>
      </c>
      <c r="H680" s="993">
        <v>-3480.9</v>
      </c>
    </row>
    <row r="681" spans="1:8" s="835" customFormat="1" x14ac:dyDescent="0.25">
      <c r="A681" s="999" t="s">
        <v>28084</v>
      </c>
      <c r="B681" s="997" t="s">
        <v>28194</v>
      </c>
      <c r="C681" s="994" t="s">
        <v>28209</v>
      </c>
      <c r="D681" s="992" t="s">
        <v>28213</v>
      </c>
      <c r="E681" s="995">
        <v>2008</v>
      </c>
      <c r="F681" s="998" t="s">
        <v>28067</v>
      </c>
      <c r="G681" s="993">
        <v>-33.5</v>
      </c>
      <c r="H681" s="993">
        <v>-201</v>
      </c>
    </row>
    <row r="682" spans="1:8" s="835" customFormat="1" x14ac:dyDescent="0.25">
      <c r="A682" s="999" t="s">
        <v>28084</v>
      </c>
      <c r="B682" s="997" t="s">
        <v>28194</v>
      </c>
      <c r="C682" s="994" t="s">
        <v>28209</v>
      </c>
      <c r="D682" s="992" t="s">
        <v>28212</v>
      </c>
      <c r="E682" s="995">
        <v>2010</v>
      </c>
      <c r="F682" s="998" t="s">
        <v>28067</v>
      </c>
      <c r="G682" s="993">
        <v>71.3</v>
      </c>
      <c r="H682" s="993">
        <v>-168.62</v>
      </c>
    </row>
    <row r="683" spans="1:8" s="835" customFormat="1" x14ac:dyDescent="0.25">
      <c r="A683" s="999" t="s">
        <v>28084</v>
      </c>
      <c r="B683" s="997" t="s">
        <v>28194</v>
      </c>
      <c r="C683" s="994" t="s">
        <v>28209</v>
      </c>
      <c r="D683" s="992" t="s">
        <v>28211</v>
      </c>
      <c r="E683" s="995">
        <v>2010</v>
      </c>
      <c r="F683" s="998" t="s">
        <v>28067</v>
      </c>
      <c r="G683" s="993">
        <v>-239.6</v>
      </c>
      <c r="H683" s="993">
        <v>-407.1</v>
      </c>
    </row>
    <row r="684" spans="1:8" s="835" customFormat="1" x14ac:dyDescent="0.25">
      <c r="A684" s="999" t="s">
        <v>28084</v>
      </c>
      <c r="B684" s="997" t="s">
        <v>28194</v>
      </c>
      <c r="C684" s="994" t="s">
        <v>28209</v>
      </c>
      <c r="D684" s="992" t="s">
        <v>28210</v>
      </c>
      <c r="E684" s="995">
        <v>2011</v>
      </c>
      <c r="F684" s="998" t="s">
        <v>28067</v>
      </c>
      <c r="G684" s="993">
        <v>107169</v>
      </c>
      <c r="H684" s="993">
        <v>61061.47</v>
      </c>
    </row>
    <row r="685" spans="1:8" s="835" customFormat="1" x14ac:dyDescent="0.25">
      <c r="A685" s="999" t="s">
        <v>28084</v>
      </c>
      <c r="B685" s="997" t="s">
        <v>28194</v>
      </c>
      <c r="C685" s="994" t="s">
        <v>28209</v>
      </c>
      <c r="D685" s="992" t="s">
        <v>28208</v>
      </c>
      <c r="E685" s="995">
        <v>2011</v>
      </c>
      <c r="F685" s="998" t="s">
        <v>28067</v>
      </c>
      <c r="G685" s="993">
        <v>763320.1</v>
      </c>
      <c r="H685" s="993">
        <v>521791.9</v>
      </c>
    </row>
    <row r="686" spans="1:8" s="835" customFormat="1" x14ac:dyDescent="0.25">
      <c r="A686" s="999" t="s">
        <v>28084</v>
      </c>
      <c r="B686" s="997" t="s">
        <v>28194</v>
      </c>
      <c r="C686" s="994" t="s">
        <v>28207</v>
      </c>
      <c r="D686" s="992" t="s">
        <v>28206</v>
      </c>
      <c r="E686" s="995">
        <v>2008</v>
      </c>
      <c r="F686" s="998" t="s">
        <v>28067</v>
      </c>
      <c r="G686" s="993">
        <v>836136.3</v>
      </c>
      <c r="H686" s="993">
        <v>382230.1</v>
      </c>
    </row>
    <row r="687" spans="1:8" s="835" customFormat="1" x14ac:dyDescent="0.25">
      <c r="A687" s="999" t="s">
        <v>28084</v>
      </c>
      <c r="B687" s="997" t="s">
        <v>28194</v>
      </c>
      <c r="C687" s="994" t="s">
        <v>28205</v>
      </c>
      <c r="D687" s="996">
        <v>7000267836</v>
      </c>
      <c r="E687" s="995">
        <v>2011</v>
      </c>
      <c r="F687" s="998" t="s">
        <v>28067</v>
      </c>
      <c r="G687" s="993">
        <v>69674.100000000006</v>
      </c>
      <c r="H687" s="993">
        <v>15241.49</v>
      </c>
    </row>
    <row r="688" spans="1:8" s="835" customFormat="1" x14ac:dyDescent="0.25">
      <c r="A688" s="999" t="s">
        <v>28084</v>
      </c>
      <c r="B688" s="997" t="s">
        <v>28194</v>
      </c>
      <c r="C688" s="994" t="s">
        <v>28069</v>
      </c>
      <c r="D688" s="992" t="s">
        <v>28204</v>
      </c>
      <c r="E688" s="995">
        <v>2018</v>
      </c>
      <c r="F688" s="998" t="s">
        <v>28067</v>
      </c>
      <c r="G688" s="993">
        <v>15490389.970000001</v>
      </c>
      <c r="H688" s="993">
        <v>3822077.79</v>
      </c>
    </row>
    <row r="689" spans="1:8" s="835" customFormat="1" x14ac:dyDescent="0.25">
      <c r="A689" s="986" t="s">
        <v>28202</v>
      </c>
      <c r="B689" s="997" t="s">
        <v>28194</v>
      </c>
      <c r="C689" s="994" t="s">
        <v>27967</v>
      </c>
      <c r="D689" s="992" t="s">
        <v>28203</v>
      </c>
      <c r="E689" s="995">
        <v>2019</v>
      </c>
      <c r="F689" s="990" t="s">
        <v>28067</v>
      </c>
      <c r="G689" s="993">
        <v>1</v>
      </c>
      <c r="H689" s="993">
        <v>-1682.63</v>
      </c>
    </row>
    <row r="690" spans="1:8" s="835" customFormat="1" x14ac:dyDescent="0.25">
      <c r="A690" s="986" t="s">
        <v>28202</v>
      </c>
      <c r="B690" s="997" t="s">
        <v>28194</v>
      </c>
      <c r="C690" s="994" t="s">
        <v>27967</v>
      </c>
      <c r="D690" s="992" t="s">
        <v>28201</v>
      </c>
      <c r="E690" s="995">
        <v>2019</v>
      </c>
      <c r="F690" s="990" t="s">
        <v>28196</v>
      </c>
      <c r="G690" s="993">
        <v>111285</v>
      </c>
      <c r="H690" s="993">
        <v>489797.59</v>
      </c>
    </row>
    <row r="691" spans="1:8" s="835" customFormat="1" x14ac:dyDescent="0.25">
      <c r="A691" s="986" t="s">
        <v>28195</v>
      </c>
      <c r="B691" s="997" t="s">
        <v>28194</v>
      </c>
      <c r="C691" s="994" t="s">
        <v>28069</v>
      </c>
      <c r="D691" s="996" t="s">
        <v>28200</v>
      </c>
      <c r="E691" s="995">
        <v>2011</v>
      </c>
      <c r="F691" s="990" t="s">
        <v>28067</v>
      </c>
      <c r="G691" s="993">
        <v>163628</v>
      </c>
      <c r="H691" s="993">
        <v>163628</v>
      </c>
    </row>
    <row r="692" spans="1:8" s="835" customFormat="1" x14ac:dyDescent="0.25">
      <c r="A692" s="986" t="s">
        <v>28195</v>
      </c>
      <c r="B692" s="997" t="s">
        <v>28194</v>
      </c>
      <c r="C692" s="994" t="s">
        <v>28069</v>
      </c>
      <c r="D692" s="996" t="s">
        <v>28199</v>
      </c>
      <c r="E692" s="995">
        <v>2012</v>
      </c>
      <c r="F692" s="990" t="s">
        <v>28196</v>
      </c>
      <c r="G692" s="993">
        <v>0</v>
      </c>
      <c r="H692" s="993">
        <v>0</v>
      </c>
    </row>
    <row r="693" spans="1:8" s="835" customFormat="1" x14ac:dyDescent="0.25">
      <c r="A693" s="986" t="s">
        <v>28195</v>
      </c>
      <c r="B693" s="997" t="s">
        <v>28194</v>
      </c>
      <c r="C693" s="994" t="s">
        <v>28069</v>
      </c>
      <c r="D693" s="996" t="s">
        <v>28198</v>
      </c>
      <c r="E693" s="995">
        <v>2012</v>
      </c>
      <c r="F693" s="990" t="s">
        <v>28067</v>
      </c>
      <c r="G693" s="993">
        <v>0</v>
      </c>
      <c r="H693" s="993">
        <v>0</v>
      </c>
    </row>
    <row r="694" spans="1:8" s="835" customFormat="1" x14ac:dyDescent="0.25">
      <c r="A694" s="986" t="s">
        <v>28195</v>
      </c>
      <c r="B694" s="997" t="s">
        <v>28194</v>
      </c>
      <c r="C694" s="994" t="s">
        <v>28069</v>
      </c>
      <c r="D694" s="996" t="s">
        <v>28197</v>
      </c>
      <c r="E694" s="995">
        <v>2013</v>
      </c>
      <c r="F694" s="990" t="s">
        <v>28196</v>
      </c>
      <c r="G694" s="993">
        <v>0</v>
      </c>
      <c r="H694" s="993">
        <v>0</v>
      </c>
    </row>
    <row r="695" spans="1:8" s="835" customFormat="1" x14ac:dyDescent="0.25">
      <c r="A695" s="986" t="s">
        <v>28195</v>
      </c>
      <c r="B695" s="997" t="s">
        <v>28194</v>
      </c>
      <c r="C695" s="994" t="s">
        <v>28069</v>
      </c>
      <c r="D695" s="996" t="s">
        <v>28193</v>
      </c>
      <c r="E695" s="995">
        <v>2013</v>
      </c>
      <c r="F695" s="990" t="s">
        <v>28067</v>
      </c>
      <c r="G695" s="993">
        <v>0</v>
      </c>
      <c r="H695" s="993">
        <v>0</v>
      </c>
    </row>
    <row r="696" spans="1:8" x14ac:dyDescent="0.25">
      <c r="A696" s="1763" t="s">
        <v>28066</v>
      </c>
      <c r="B696" s="1764"/>
      <c r="C696" s="1764"/>
      <c r="D696" s="1764"/>
      <c r="E696" s="1764"/>
      <c r="F696" s="1765"/>
      <c r="G696" s="971">
        <f>SUM(G674:G695)</f>
        <v>60726397.159999996</v>
      </c>
      <c r="H696" s="971">
        <f>SUM(H674:H695)</f>
        <v>58481029.450000003</v>
      </c>
    </row>
    <row r="697" spans="1:8" x14ac:dyDescent="0.25">
      <c r="A697" s="803" t="s">
        <v>28065</v>
      </c>
      <c r="E697" s="969"/>
      <c r="F697" s="968"/>
    </row>
    <row r="698" spans="1:8" x14ac:dyDescent="0.25">
      <c r="A698" s="803" t="s">
        <v>28064</v>
      </c>
      <c r="E698" s="969"/>
      <c r="F698" s="968"/>
    </row>
    <row r="702" spans="1:8" ht="20.25" x14ac:dyDescent="0.25">
      <c r="A702" s="862" t="s">
        <v>28498</v>
      </c>
      <c r="B702" s="1054"/>
      <c r="C702" s="1053"/>
    </row>
    <row r="703" spans="1:8" ht="23.25" x14ac:dyDescent="0.35">
      <c r="A703" s="861" t="s">
        <v>3621</v>
      </c>
      <c r="B703" s="1052"/>
      <c r="C703" s="1051"/>
      <c r="D703" s="950"/>
      <c r="E703" s="1050"/>
      <c r="F703" s="950"/>
      <c r="G703" s="950"/>
      <c r="H703" s="950"/>
    </row>
    <row r="704" spans="1:8" ht="23.25" x14ac:dyDescent="0.25">
      <c r="A704" s="1766" t="s">
        <v>28497</v>
      </c>
      <c r="B704" s="1766"/>
      <c r="C704" s="1766"/>
      <c r="D704" s="1766"/>
      <c r="E704" s="1766"/>
      <c r="F704" s="1766"/>
      <c r="G704" s="1766"/>
      <c r="H704" s="1766"/>
    </row>
    <row r="705" spans="1:8" ht="23.25" x14ac:dyDescent="0.25">
      <c r="A705" s="944"/>
      <c r="B705" s="944"/>
      <c r="C705" s="944"/>
      <c r="D705" s="944"/>
      <c r="E705" s="1064"/>
      <c r="F705" s="944"/>
      <c r="G705" s="944"/>
      <c r="H705" s="944"/>
    </row>
    <row r="706" spans="1:8" ht="23.25" x14ac:dyDescent="0.25">
      <c r="A706" s="1762" t="s">
        <v>28052</v>
      </c>
      <c r="B706" s="1762"/>
      <c r="C706" s="1762"/>
      <c r="D706" s="1762"/>
      <c r="E706" s="1762"/>
      <c r="F706" s="1762"/>
      <c r="G706" s="1762"/>
      <c r="H706" s="1762"/>
    </row>
    <row r="707" spans="1:8" ht="23.25" x14ac:dyDescent="0.25">
      <c r="A707" s="860"/>
      <c r="B707" s="857"/>
      <c r="C707" s="864"/>
      <c r="D707" s="864"/>
      <c r="E707" s="1046"/>
      <c r="F707" s="864"/>
      <c r="G707" s="864"/>
      <c r="H707" s="942"/>
    </row>
    <row r="708" spans="1:8" ht="23.25" x14ac:dyDescent="0.25">
      <c r="A708" s="1577" t="s">
        <v>28515</v>
      </c>
      <c r="B708" s="1577"/>
      <c r="C708" s="1577"/>
      <c r="D708" s="1577"/>
      <c r="E708" s="1577"/>
      <c r="F708" s="1577"/>
      <c r="G708" s="1577"/>
      <c r="H708" s="1577"/>
    </row>
    <row r="709" spans="1:8" x14ac:dyDescent="0.25">
      <c r="A709" s="937"/>
      <c r="B709" s="1045"/>
      <c r="C709" s="937"/>
      <c r="D709" s="937"/>
      <c r="E709" s="1044"/>
      <c r="F709" s="937"/>
      <c r="G709" s="937"/>
      <c r="H709" s="939"/>
    </row>
    <row r="710" spans="1:8" ht="18.75" x14ac:dyDescent="0.25">
      <c r="A710" s="964" t="s">
        <v>3618</v>
      </c>
      <c r="B710" s="1063" t="s">
        <v>28514</v>
      </c>
      <c r="C710" s="1042"/>
      <c r="D710" s="963"/>
      <c r="E710" s="1041"/>
      <c r="F710" s="1040"/>
      <c r="G710" s="1040"/>
      <c r="H710" s="1040"/>
    </row>
    <row r="712" spans="1:8" x14ac:dyDescent="0.25">
      <c r="A712" s="1767" t="s">
        <v>28113</v>
      </c>
      <c r="B712" s="1767" t="s">
        <v>2845</v>
      </c>
      <c r="C712" s="1767" t="s">
        <v>28112</v>
      </c>
      <c r="D712" s="1767"/>
      <c r="E712" s="1767"/>
      <c r="F712" s="1767"/>
      <c r="G712" s="1767"/>
      <c r="H712" s="1767"/>
    </row>
    <row r="713" spans="1:8" ht="26.25" customHeight="1" x14ac:dyDescent="0.25">
      <c r="A713" s="1767"/>
      <c r="B713" s="1767"/>
      <c r="C713" s="1533" t="s">
        <v>28111</v>
      </c>
      <c r="D713" s="1533" t="s">
        <v>28110</v>
      </c>
      <c r="E713" s="1533" t="s">
        <v>28109</v>
      </c>
      <c r="F713" s="1533" t="s">
        <v>28108</v>
      </c>
      <c r="G713" s="1533" t="s">
        <v>28107</v>
      </c>
      <c r="H713" s="1533" t="s">
        <v>28106</v>
      </c>
    </row>
    <row r="714" spans="1:8" x14ac:dyDescent="0.25">
      <c r="A714" s="986" t="s">
        <v>28192</v>
      </c>
      <c r="B714" s="985" t="s">
        <v>28090</v>
      </c>
      <c r="C714" s="984" t="s">
        <v>28069</v>
      </c>
      <c r="D714" s="994" t="s">
        <v>28191</v>
      </c>
      <c r="E714" s="991">
        <v>37629</v>
      </c>
      <c r="F714" s="990" t="s">
        <v>28067</v>
      </c>
      <c r="G714" s="993">
        <v>0</v>
      </c>
      <c r="H714" s="993">
        <v>0</v>
      </c>
    </row>
    <row r="715" spans="1:8" x14ac:dyDescent="0.25">
      <c r="A715" s="986" t="s">
        <v>28084</v>
      </c>
      <c r="B715" s="985" t="s">
        <v>28090</v>
      </c>
      <c r="C715" s="984" t="s">
        <v>28069</v>
      </c>
      <c r="D715" s="994" t="s">
        <v>28190</v>
      </c>
      <c r="E715" s="991">
        <v>37160</v>
      </c>
      <c r="F715" s="990" t="s">
        <v>28067</v>
      </c>
      <c r="G715" s="993">
        <v>6106.12</v>
      </c>
      <c r="H715" s="993">
        <v>12130.86</v>
      </c>
    </row>
    <row r="716" spans="1:8" x14ac:dyDescent="0.25">
      <c r="A716" s="986" t="s">
        <v>28084</v>
      </c>
      <c r="B716" s="985" t="s">
        <v>28090</v>
      </c>
      <c r="C716" s="984" t="s">
        <v>28069</v>
      </c>
      <c r="D716" s="992" t="s">
        <v>28189</v>
      </c>
      <c r="E716" s="991">
        <v>41049</v>
      </c>
      <c r="F716" s="990" t="s">
        <v>28067</v>
      </c>
      <c r="G716" s="989">
        <v>510470.12</v>
      </c>
      <c r="H716" s="989">
        <v>618719.73</v>
      </c>
    </row>
    <row r="717" spans="1:8" x14ac:dyDescent="0.25">
      <c r="A717" s="986" t="s">
        <v>28084</v>
      </c>
      <c r="B717" s="985" t="s">
        <v>28090</v>
      </c>
      <c r="C717" s="984" t="s">
        <v>28069</v>
      </c>
      <c r="D717" s="992" t="s">
        <v>28188</v>
      </c>
      <c r="E717" s="991">
        <v>41086</v>
      </c>
      <c r="F717" s="990" t="s">
        <v>28067</v>
      </c>
      <c r="G717" s="989">
        <v>3744.5</v>
      </c>
      <c r="H717" s="989">
        <v>8423.5400000000009</v>
      </c>
    </row>
    <row r="718" spans="1:8" x14ac:dyDescent="0.25">
      <c r="A718" s="986" t="s">
        <v>28084</v>
      </c>
      <c r="B718" s="985" t="s">
        <v>28090</v>
      </c>
      <c r="C718" s="984" t="s">
        <v>28069</v>
      </c>
      <c r="D718" s="992" t="s">
        <v>28187</v>
      </c>
      <c r="E718" s="991">
        <v>41999</v>
      </c>
      <c r="F718" s="990" t="s">
        <v>28067</v>
      </c>
      <c r="G718" s="989">
        <v>252</v>
      </c>
      <c r="H718" s="989">
        <v>252</v>
      </c>
    </row>
    <row r="719" spans="1:8" x14ac:dyDescent="0.25">
      <c r="A719" s="986" t="s">
        <v>28084</v>
      </c>
      <c r="B719" s="985" t="s">
        <v>28090</v>
      </c>
      <c r="C719" s="984" t="s">
        <v>28069</v>
      </c>
      <c r="D719" s="992" t="s">
        <v>28186</v>
      </c>
      <c r="E719" s="991">
        <v>43129</v>
      </c>
      <c r="F719" s="990" t="s">
        <v>28067</v>
      </c>
      <c r="G719" s="989">
        <v>96000</v>
      </c>
      <c r="H719" s="989">
        <v>3604405.23</v>
      </c>
    </row>
    <row r="720" spans="1:8" x14ac:dyDescent="0.25">
      <c r="A720" s="986" t="s">
        <v>28084</v>
      </c>
      <c r="B720" s="985" t="s">
        <v>28090</v>
      </c>
      <c r="C720" s="984" t="s">
        <v>28069</v>
      </c>
      <c r="D720" s="992" t="s">
        <v>28185</v>
      </c>
      <c r="E720" s="991">
        <v>43479</v>
      </c>
      <c r="F720" s="990" t="s">
        <v>28067</v>
      </c>
      <c r="G720" s="989">
        <v>2458.23</v>
      </c>
      <c r="H720" s="989">
        <v>3400.23</v>
      </c>
    </row>
    <row r="721" spans="1:8" x14ac:dyDescent="0.25">
      <c r="A721" s="986" t="s">
        <v>28084</v>
      </c>
      <c r="B721" s="985" t="s">
        <v>28090</v>
      </c>
      <c r="C721" s="984" t="s">
        <v>28079</v>
      </c>
      <c r="D721" s="992" t="s">
        <v>28184</v>
      </c>
      <c r="E721" s="991">
        <v>36843</v>
      </c>
      <c r="F721" s="990" t="s">
        <v>28067</v>
      </c>
      <c r="G721" s="989">
        <v>235.76</v>
      </c>
      <c r="H721" s="989">
        <v>332.69</v>
      </c>
    </row>
    <row r="722" spans="1:8" x14ac:dyDescent="0.25">
      <c r="A722" s="986" t="s">
        <v>28084</v>
      </c>
      <c r="B722" s="985" t="s">
        <v>28090</v>
      </c>
      <c r="C722" s="984" t="s">
        <v>28125</v>
      </c>
      <c r="D722" s="992" t="s">
        <v>28183</v>
      </c>
      <c r="E722" s="991">
        <v>34813</v>
      </c>
      <c r="F722" s="990" t="s">
        <v>28067</v>
      </c>
      <c r="G722" s="989">
        <v>48027.93</v>
      </c>
      <c r="H722" s="989">
        <v>8945095.7699999996</v>
      </c>
    </row>
    <row r="723" spans="1:8" x14ac:dyDescent="0.25">
      <c r="A723" s="986" t="s">
        <v>28084</v>
      </c>
      <c r="B723" s="985" t="s">
        <v>28090</v>
      </c>
      <c r="C723" s="984" t="s">
        <v>28117</v>
      </c>
      <c r="D723" s="992" t="s">
        <v>28182</v>
      </c>
      <c r="E723" s="991">
        <v>37043</v>
      </c>
      <c r="F723" s="990" t="s">
        <v>28067</v>
      </c>
      <c r="G723" s="989">
        <v>5451.81</v>
      </c>
      <c r="H723" s="989">
        <v>4051.75</v>
      </c>
    </row>
    <row r="724" spans="1:8" x14ac:dyDescent="0.25">
      <c r="A724" s="986" t="s">
        <v>28084</v>
      </c>
      <c r="B724" s="985" t="s">
        <v>28090</v>
      </c>
      <c r="C724" s="984" t="s">
        <v>28097</v>
      </c>
      <c r="D724" s="992" t="s">
        <v>28181</v>
      </c>
      <c r="E724" s="991">
        <v>36801</v>
      </c>
      <c r="F724" s="990" t="s">
        <v>28067</v>
      </c>
      <c r="G724" s="989">
        <v>1391027.4</v>
      </c>
      <c r="H724" s="989">
        <v>21757088.109999999</v>
      </c>
    </row>
    <row r="725" spans="1:8" x14ac:dyDescent="0.25">
      <c r="A725" s="986" t="s">
        <v>28091</v>
      </c>
      <c r="B725" s="985" t="s">
        <v>28090</v>
      </c>
      <c r="C725" s="984" t="s">
        <v>28069</v>
      </c>
      <c r="D725" s="992" t="s">
        <v>28180</v>
      </c>
      <c r="E725" s="991">
        <v>36367</v>
      </c>
      <c r="F725" s="990" t="s">
        <v>28067</v>
      </c>
      <c r="G725" s="989">
        <v>0</v>
      </c>
      <c r="H725" s="989">
        <v>0</v>
      </c>
    </row>
    <row r="726" spans="1:8" x14ac:dyDescent="0.25">
      <c r="A726" s="986" t="s">
        <v>28091</v>
      </c>
      <c r="B726" s="985" t="s">
        <v>28090</v>
      </c>
      <c r="C726" s="984" t="s">
        <v>28069</v>
      </c>
      <c r="D726" s="988" t="s">
        <v>28179</v>
      </c>
      <c r="E726" s="982">
        <v>34796</v>
      </c>
      <c r="F726" s="981" t="s">
        <v>28067</v>
      </c>
      <c r="G726" s="980">
        <v>73.7</v>
      </c>
      <c r="H726" s="980">
        <v>171.3</v>
      </c>
    </row>
    <row r="727" spans="1:8" x14ac:dyDescent="0.25">
      <c r="A727" s="986" t="s">
        <v>28091</v>
      </c>
      <c r="B727" s="985" t="s">
        <v>28090</v>
      </c>
      <c r="C727" s="984" t="s">
        <v>28069</v>
      </c>
      <c r="D727" s="988" t="s">
        <v>28178</v>
      </c>
      <c r="E727" s="982">
        <v>39094</v>
      </c>
      <c r="F727" s="981" t="s">
        <v>28067</v>
      </c>
      <c r="G727" s="980">
        <v>50</v>
      </c>
      <c r="H727" s="980">
        <v>90</v>
      </c>
    </row>
    <row r="728" spans="1:8" x14ac:dyDescent="0.25">
      <c r="A728" s="986" t="s">
        <v>28091</v>
      </c>
      <c r="B728" s="985" t="s">
        <v>28090</v>
      </c>
      <c r="C728" s="984" t="s">
        <v>28069</v>
      </c>
      <c r="D728" s="988" t="s">
        <v>28177</v>
      </c>
      <c r="E728" s="982">
        <v>36724</v>
      </c>
      <c r="F728" s="981" t="s">
        <v>28067</v>
      </c>
      <c r="G728" s="980">
        <v>468.01</v>
      </c>
      <c r="H728" s="980">
        <v>478.01</v>
      </c>
    </row>
    <row r="729" spans="1:8" x14ac:dyDescent="0.25">
      <c r="A729" s="986" t="s">
        <v>28091</v>
      </c>
      <c r="B729" s="985" t="s">
        <v>28090</v>
      </c>
      <c r="C729" s="984" t="s">
        <v>28069</v>
      </c>
      <c r="D729" s="988" t="s">
        <v>28176</v>
      </c>
      <c r="E729" s="982">
        <v>34796</v>
      </c>
      <c r="F729" s="981" t="s">
        <v>28067</v>
      </c>
      <c r="G729" s="980">
        <v>1212.4000000000001</v>
      </c>
      <c r="H729" s="980">
        <v>1152.4000000000001</v>
      </c>
    </row>
    <row r="730" spans="1:8" x14ac:dyDescent="0.25">
      <c r="A730" s="986" t="s">
        <v>28091</v>
      </c>
      <c r="B730" s="985" t="s">
        <v>28090</v>
      </c>
      <c r="C730" s="984" t="s">
        <v>28069</v>
      </c>
      <c r="D730" s="988" t="s">
        <v>28175</v>
      </c>
      <c r="E730" s="982">
        <v>34796</v>
      </c>
      <c r="F730" s="981" t="s">
        <v>28067</v>
      </c>
      <c r="G730" s="980">
        <v>13930498.24</v>
      </c>
      <c r="H730" s="980">
        <v>21227910.469999999</v>
      </c>
    </row>
    <row r="731" spans="1:8" x14ac:dyDescent="0.25">
      <c r="A731" s="986" t="s">
        <v>28091</v>
      </c>
      <c r="B731" s="985" t="s">
        <v>28090</v>
      </c>
      <c r="C731" s="984" t="s">
        <v>28069</v>
      </c>
      <c r="D731" s="988" t="s">
        <v>28174</v>
      </c>
      <c r="E731" s="982">
        <v>37462</v>
      </c>
      <c r="F731" s="981" t="s">
        <v>28067</v>
      </c>
      <c r="G731" s="980">
        <v>72995.740000000005</v>
      </c>
      <c r="H731" s="980">
        <v>30179389.219999999</v>
      </c>
    </row>
    <row r="732" spans="1:8" x14ac:dyDescent="0.25">
      <c r="A732" s="986" t="s">
        <v>28091</v>
      </c>
      <c r="B732" s="985" t="s">
        <v>28090</v>
      </c>
      <c r="C732" s="984" t="s">
        <v>28069</v>
      </c>
      <c r="D732" s="988" t="s">
        <v>28173</v>
      </c>
      <c r="E732" s="982">
        <v>38169</v>
      </c>
      <c r="F732" s="981" t="s">
        <v>28067</v>
      </c>
      <c r="G732" s="980">
        <v>4702.99</v>
      </c>
      <c r="H732" s="980">
        <v>13064.65</v>
      </c>
    </row>
    <row r="733" spans="1:8" x14ac:dyDescent="0.25">
      <c r="A733" s="986" t="s">
        <v>28091</v>
      </c>
      <c r="B733" s="985" t="s">
        <v>28090</v>
      </c>
      <c r="C733" s="984" t="s">
        <v>28069</v>
      </c>
      <c r="D733" s="988" t="s">
        <v>28172</v>
      </c>
      <c r="E733" s="982">
        <v>36152</v>
      </c>
      <c r="F733" s="981" t="s">
        <v>28067</v>
      </c>
      <c r="G733" s="980">
        <v>169155.33</v>
      </c>
      <c r="H733" s="980">
        <v>48805.27</v>
      </c>
    </row>
    <row r="734" spans="1:8" x14ac:dyDescent="0.25">
      <c r="A734" s="986" t="s">
        <v>28091</v>
      </c>
      <c r="B734" s="985" t="s">
        <v>28090</v>
      </c>
      <c r="C734" s="984" t="s">
        <v>28069</v>
      </c>
      <c r="D734" s="988" t="s">
        <v>28171</v>
      </c>
      <c r="E734" s="982">
        <v>36320</v>
      </c>
      <c r="F734" s="981" t="s">
        <v>28067</v>
      </c>
      <c r="G734" s="980">
        <v>36166.239999999998</v>
      </c>
      <c r="H734" s="980">
        <v>608564.73</v>
      </c>
    </row>
    <row r="735" spans="1:8" x14ac:dyDescent="0.25">
      <c r="A735" s="986" t="s">
        <v>28091</v>
      </c>
      <c r="B735" s="985" t="s">
        <v>28090</v>
      </c>
      <c r="C735" s="984" t="s">
        <v>28069</v>
      </c>
      <c r="D735" s="988" t="s">
        <v>28170</v>
      </c>
      <c r="E735" s="982" t="s">
        <v>28169</v>
      </c>
      <c r="F735" s="981" t="s">
        <v>28067</v>
      </c>
      <c r="G735" s="980">
        <v>2098.67</v>
      </c>
      <c r="H735" s="980">
        <v>1482.57</v>
      </c>
    </row>
    <row r="736" spans="1:8" x14ac:dyDescent="0.25">
      <c r="A736" s="986" t="s">
        <v>28091</v>
      </c>
      <c r="B736" s="985" t="s">
        <v>28090</v>
      </c>
      <c r="C736" s="984" t="s">
        <v>28069</v>
      </c>
      <c r="D736" s="988" t="s">
        <v>28168</v>
      </c>
      <c r="E736" s="982" t="s">
        <v>28167</v>
      </c>
      <c r="F736" s="981" t="s">
        <v>28067</v>
      </c>
      <c r="G736" s="980">
        <v>3509.17</v>
      </c>
      <c r="H736" s="980">
        <v>8335.7800000000007</v>
      </c>
    </row>
    <row r="737" spans="1:8" x14ac:dyDescent="0.25">
      <c r="A737" s="986" t="s">
        <v>28091</v>
      </c>
      <c r="B737" s="985" t="s">
        <v>28090</v>
      </c>
      <c r="C737" s="984" t="s">
        <v>28069</v>
      </c>
      <c r="D737" s="988" t="s">
        <v>28166</v>
      </c>
      <c r="E737" s="982" t="s">
        <v>28165</v>
      </c>
      <c r="F737" s="981" t="s">
        <v>28067</v>
      </c>
      <c r="G737" s="980">
        <v>384.76</v>
      </c>
      <c r="H737" s="980">
        <v>174.76</v>
      </c>
    </row>
    <row r="738" spans="1:8" x14ac:dyDescent="0.25">
      <c r="A738" s="986" t="s">
        <v>28091</v>
      </c>
      <c r="B738" s="985" t="s">
        <v>28090</v>
      </c>
      <c r="C738" s="984" t="s">
        <v>28069</v>
      </c>
      <c r="D738" s="988" t="s">
        <v>28164</v>
      </c>
      <c r="E738" s="982" t="s">
        <v>28163</v>
      </c>
      <c r="F738" s="981" t="s">
        <v>28067</v>
      </c>
      <c r="G738" s="980">
        <v>4500.99</v>
      </c>
      <c r="H738" s="980">
        <v>4050.99</v>
      </c>
    </row>
    <row r="739" spans="1:8" x14ac:dyDescent="0.25">
      <c r="A739" s="986" t="s">
        <v>28091</v>
      </c>
      <c r="B739" s="985" t="s">
        <v>28090</v>
      </c>
      <c r="C739" s="984" t="s">
        <v>28069</v>
      </c>
      <c r="D739" s="988" t="s">
        <v>28162</v>
      </c>
      <c r="E739" s="982" t="s">
        <v>28161</v>
      </c>
      <c r="F739" s="981" t="s">
        <v>28067</v>
      </c>
      <c r="G739" s="980">
        <v>61.7</v>
      </c>
      <c r="H739" s="980">
        <v>101.7</v>
      </c>
    </row>
    <row r="740" spans="1:8" x14ac:dyDescent="0.25">
      <c r="A740" s="986" t="s">
        <v>28091</v>
      </c>
      <c r="B740" s="985" t="s">
        <v>28090</v>
      </c>
      <c r="C740" s="984" t="s">
        <v>28069</v>
      </c>
      <c r="D740" s="988" t="s">
        <v>28160</v>
      </c>
      <c r="E740" s="982" t="s">
        <v>28159</v>
      </c>
      <c r="F740" s="981" t="s">
        <v>28067</v>
      </c>
      <c r="G740" s="980">
        <v>19597.02</v>
      </c>
      <c r="H740" s="980">
        <v>53912.33</v>
      </c>
    </row>
    <row r="741" spans="1:8" x14ac:dyDescent="0.25">
      <c r="A741" s="986" t="s">
        <v>28091</v>
      </c>
      <c r="B741" s="985" t="s">
        <v>28090</v>
      </c>
      <c r="C741" s="984" t="s">
        <v>28069</v>
      </c>
      <c r="D741" s="988" t="s">
        <v>28158</v>
      </c>
      <c r="E741" s="982" t="s">
        <v>28157</v>
      </c>
      <c r="F741" s="981" t="s">
        <v>28067</v>
      </c>
      <c r="G741" s="980">
        <v>65.8</v>
      </c>
      <c r="H741" s="980">
        <v>105.8</v>
      </c>
    </row>
    <row r="742" spans="1:8" x14ac:dyDescent="0.25">
      <c r="A742" s="986" t="s">
        <v>28091</v>
      </c>
      <c r="B742" s="985" t="s">
        <v>28090</v>
      </c>
      <c r="C742" s="984" t="s">
        <v>28069</v>
      </c>
      <c r="D742" s="988" t="s">
        <v>28156</v>
      </c>
      <c r="E742" s="982" t="s">
        <v>28155</v>
      </c>
      <c r="F742" s="981" t="s">
        <v>28067</v>
      </c>
      <c r="G742" s="980">
        <v>53.8</v>
      </c>
      <c r="H742" s="980">
        <v>93.8</v>
      </c>
    </row>
    <row r="743" spans="1:8" x14ac:dyDescent="0.25">
      <c r="A743" s="986" t="s">
        <v>28091</v>
      </c>
      <c r="B743" s="985" t="s">
        <v>28090</v>
      </c>
      <c r="C743" s="984" t="s">
        <v>28069</v>
      </c>
      <c r="D743" s="988" t="s">
        <v>28154</v>
      </c>
      <c r="E743" s="982" t="s">
        <v>28153</v>
      </c>
      <c r="F743" s="981" t="s">
        <v>28067</v>
      </c>
      <c r="G743" s="980">
        <v>11040.44</v>
      </c>
      <c r="H743" s="980">
        <v>19304.07</v>
      </c>
    </row>
    <row r="744" spans="1:8" x14ac:dyDescent="0.25">
      <c r="A744" s="986" t="s">
        <v>28091</v>
      </c>
      <c r="B744" s="985" t="s">
        <v>28090</v>
      </c>
      <c r="C744" s="984" t="s">
        <v>28069</v>
      </c>
      <c r="D744" s="988" t="s">
        <v>28152</v>
      </c>
      <c r="E744" s="982" t="s">
        <v>28151</v>
      </c>
      <c r="F744" s="981" t="s">
        <v>28067</v>
      </c>
      <c r="G744" s="980">
        <v>53.2</v>
      </c>
      <c r="H744" s="980">
        <v>63.2</v>
      </c>
    </row>
    <row r="745" spans="1:8" x14ac:dyDescent="0.25">
      <c r="A745" s="986" t="s">
        <v>28091</v>
      </c>
      <c r="B745" s="985" t="s">
        <v>28090</v>
      </c>
      <c r="C745" s="984" t="s">
        <v>28069</v>
      </c>
      <c r="D745" s="988" t="s">
        <v>28150</v>
      </c>
      <c r="E745" s="982" t="s">
        <v>28149</v>
      </c>
      <c r="F745" s="981" t="s">
        <v>28067</v>
      </c>
      <c r="G745" s="980">
        <v>131.6</v>
      </c>
      <c r="H745" s="980">
        <v>338.4</v>
      </c>
    </row>
    <row r="746" spans="1:8" x14ac:dyDescent="0.25">
      <c r="A746" s="986" t="s">
        <v>28091</v>
      </c>
      <c r="B746" s="985" t="s">
        <v>28090</v>
      </c>
      <c r="C746" s="984" t="s">
        <v>28069</v>
      </c>
      <c r="D746" s="988" t="s">
        <v>28148</v>
      </c>
      <c r="E746" s="982" t="s">
        <v>28147</v>
      </c>
      <c r="F746" s="981" t="s">
        <v>28067</v>
      </c>
      <c r="G746" s="980">
        <v>349.27</v>
      </c>
      <c r="H746" s="980">
        <v>49.63</v>
      </c>
    </row>
    <row r="747" spans="1:8" x14ac:dyDescent="0.25">
      <c r="A747" s="986" t="s">
        <v>28091</v>
      </c>
      <c r="B747" s="985" t="s">
        <v>28090</v>
      </c>
      <c r="C747" s="984" t="s">
        <v>28069</v>
      </c>
      <c r="D747" s="988" t="s">
        <v>28146</v>
      </c>
      <c r="E747" s="982" t="s">
        <v>28145</v>
      </c>
      <c r="F747" s="981" t="s">
        <v>28067</v>
      </c>
      <c r="G747" s="980">
        <v>61.690000000002328</v>
      </c>
      <c r="H747" s="980">
        <v>148400.16</v>
      </c>
    </row>
    <row r="748" spans="1:8" x14ac:dyDescent="0.25">
      <c r="A748" s="986" t="s">
        <v>28091</v>
      </c>
      <c r="B748" s="985" t="s">
        <v>28090</v>
      </c>
      <c r="C748" s="984" t="s">
        <v>28069</v>
      </c>
      <c r="D748" s="988" t="s">
        <v>28144</v>
      </c>
      <c r="E748" s="982" t="s">
        <v>28143</v>
      </c>
      <c r="F748" s="981" t="s">
        <v>28067</v>
      </c>
      <c r="G748" s="980">
        <v>8188.74</v>
      </c>
      <c r="H748" s="980">
        <v>30261.75</v>
      </c>
    </row>
    <row r="749" spans="1:8" x14ac:dyDescent="0.25">
      <c r="A749" s="986" t="s">
        <v>28091</v>
      </c>
      <c r="B749" s="985" t="s">
        <v>28090</v>
      </c>
      <c r="C749" s="984" t="s">
        <v>28069</v>
      </c>
      <c r="D749" s="988" t="s">
        <v>28142</v>
      </c>
      <c r="E749" s="982" t="s">
        <v>28141</v>
      </c>
      <c r="F749" s="981" t="s">
        <v>28067</v>
      </c>
      <c r="G749" s="980">
        <v>100.08</v>
      </c>
      <c r="H749" s="980">
        <v>100.08</v>
      </c>
    </row>
    <row r="750" spans="1:8" x14ac:dyDescent="0.25">
      <c r="A750" s="986" t="s">
        <v>28091</v>
      </c>
      <c r="B750" s="985" t="s">
        <v>28090</v>
      </c>
      <c r="C750" s="984" t="s">
        <v>28125</v>
      </c>
      <c r="D750" s="988" t="s">
        <v>28140</v>
      </c>
      <c r="E750" s="982" t="s">
        <v>28139</v>
      </c>
      <c r="F750" s="981" t="s">
        <v>28067</v>
      </c>
      <c r="G750" s="980">
        <v>28499592.539999999</v>
      </c>
      <c r="H750" s="980">
        <v>72307231.090000004</v>
      </c>
    </row>
    <row r="751" spans="1:8" x14ac:dyDescent="0.25">
      <c r="A751" s="986" t="s">
        <v>28091</v>
      </c>
      <c r="B751" s="985" t="s">
        <v>28090</v>
      </c>
      <c r="C751" s="984" t="s">
        <v>28125</v>
      </c>
      <c r="D751" s="988" t="s">
        <v>28138</v>
      </c>
      <c r="E751" s="982" t="s">
        <v>28137</v>
      </c>
      <c r="F751" s="981" t="s">
        <v>28067</v>
      </c>
      <c r="G751" s="980">
        <v>4466321.05</v>
      </c>
      <c r="H751" s="980">
        <v>8593160.5299999993</v>
      </c>
    </row>
    <row r="752" spans="1:8" x14ac:dyDescent="0.25">
      <c r="A752" s="986" t="s">
        <v>28091</v>
      </c>
      <c r="B752" s="985" t="s">
        <v>28090</v>
      </c>
      <c r="C752" s="984" t="s">
        <v>28125</v>
      </c>
      <c r="D752" s="988" t="s">
        <v>28136</v>
      </c>
      <c r="E752" s="982" t="s">
        <v>28135</v>
      </c>
      <c r="F752" s="981" t="s">
        <v>28067</v>
      </c>
      <c r="G752" s="980">
        <v>10661415.890000001</v>
      </c>
      <c r="H752" s="980">
        <v>10344756.359999999</v>
      </c>
    </row>
    <row r="753" spans="1:8" x14ac:dyDescent="0.25">
      <c r="A753" s="986" t="s">
        <v>28091</v>
      </c>
      <c r="B753" s="985" t="s">
        <v>28090</v>
      </c>
      <c r="C753" s="984" t="s">
        <v>28125</v>
      </c>
      <c r="D753" s="988" t="s">
        <v>28134</v>
      </c>
      <c r="E753" s="982" t="s">
        <v>28133</v>
      </c>
      <c r="F753" s="981" t="s">
        <v>28067</v>
      </c>
      <c r="G753" s="980">
        <v>92.37</v>
      </c>
      <c r="H753" s="980">
        <v>38218.04</v>
      </c>
    </row>
    <row r="754" spans="1:8" x14ac:dyDescent="0.25">
      <c r="A754" s="986" t="s">
        <v>28091</v>
      </c>
      <c r="B754" s="985" t="s">
        <v>28090</v>
      </c>
      <c r="C754" s="984" t="s">
        <v>28125</v>
      </c>
      <c r="D754" s="988" t="s">
        <v>28132</v>
      </c>
      <c r="E754" s="982" t="s">
        <v>28131</v>
      </c>
      <c r="F754" s="981" t="s">
        <v>28067</v>
      </c>
      <c r="G754" s="980">
        <v>279105.03000000003</v>
      </c>
      <c r="H754" s="980">
        <v>444339.07</v>
      </c>
    </row>
    <row r="755" spans="1:8" x14ac:dyDescent="0.25">
      <c r="A755" s="986" t="s">
        <v>28091</v>
      </c>
      <c r="B755" s="985" t="s">
        <v>28090</v>
      </c>
      <c r="C755" s="984" t="s">
        <v>28125</v>
      </c>
      <c r="D755" s="988" t="s">
        <v>28130</v>
      </c>
      <c r="E755" s="982" t="s">
        <v>28129</v>
      </c>
      <c r="F755" s="981" t="s">
        <v>28067</v>
      </c>
      <c r="G755" s="980">
        <v>120650.6</v>
      </c>
      <c r="H755" s="980">
        <v>122254.23</v>
      </c>
    </row>
    <row r="756" spans="1:8" x14ac:dyDescent="0.25">
      <c r="A756" s="986" t="s">
        <v>28091</v>
      </c>
      <c r="B756" s="985" t="s">
        <v>28090</v>
      </c>
      <c r="C756" s="984" t="s">
        <v>28125</v>
      </c>
      <c r="D756" s="988" t="s">
        <v>28128</v>
      </c>
      <c r="E756" s="982" t="s">
        <v>28126</v>
      </c>
      <c r="F756" s="981" t="s">
        <v>28067</v>
      </c>
      <c r="G756" s="980">
        <v>51.1</v>
      </c>
      <c r="H756" s="980">
        <v>3035.9</v>
      </c>
    </row>
    <row r="757" spans="1:8" x14ac:dyDescent="0.25">
      <c r="A757" s="986" t="s">
        <v>28091</v>
      </c>
      <c r="B757" s="985" t="s">
        <v>28090</v>
      </c>
      <c r="C757" s="984" t="s">
        <v>28125</v>
      </c>
      <c r="D757" s="988" t="s">
        <v>28127</v>
      </c>
      <c r="E757" s="982" t="s">
        <v>28126</v>
      </c>
      <c r="F757" s="981" t="s">
        <v>28067</v>
      </c>
      <c r="G757" s="980">
        <v>140</v>
      </c>
      <c r="H757" s="980">
        <v>71380.789999999994</v>
      </c>
    </row>
    <row r="758" spans="1:8" x14ac:dyDescent="0.25">
      <c r="A758" s="986" t="s">
        <v>28091</v>
      </c>
      <c r="B758" s="985" t="s">
        <v>28090</v>
      </c>
      <c r="C758" s="984" t="s">
        <v>28125</v>
      </c>
      <c r="D758" s="988" t="s">
        <v>28124</v>
      </c>
      <c r="E758" s="982">
        <v>43566</v>
      </c>
      <c r="F758" s="981" t="s">
        <v>28067</v>
      </c>
      <c r="G758" s="980">
        <v>141094.04999999999</v>
      </c>
      <c r="H758" s="980">
        <v>390005.05</v>
      </c>
    </row>
    <row r="759" spans="1:8" x14ac:dyDescent="0.25">
      <c r="A759" s="986" t="s">
        <v>28091</v>
      </c>
      <c r="B759" s="985" t="s">
        <v>28090</v>
      </c>
      <c r="C759" s="984" t="s">
        <v>28117</v>
      </c>
      <c r="D759" s="988" t="s">
        <v>28123</v>
      </c>
      <c r="E759" s="982" t="s">
        <v>28122</v>
      </c>
      <c r="F759" s="981" t="s">
        <v>28067</v>
      </c>
      <c r="G759" s="980">
        <v>104429116.09</v>
      </c>
      <c r="H759" s="980">
        <v>81561329.579999998</v>
      </c>
    </row>
    <row r="760" spans="1:8" x14ac:dyDescent="0.25">
      <c r="A760" s="986" t="s">
        <v>28091</v>
      </c>
      <c r="B760" s="985" t="s">
        <v>28090</v>
      </c>
      <c r="C760" s="984" t="s">
        <v>28117</v>
      </c>
      <c r="D760" s="988" t="s">
        <v>28121</v>
      </c>
      <c r="E760" s="982" t="s">
        <v>28120</v>
      </c>
      <c r="F760" s="981" t="s">
        <v>28067</v>
      </c>
      <c r="G760" s="980">
        <v>275548.59000000003</v>
      </c>
      <c r="H760" s="980">
        <v>517884.17</v>
      </c>
    </row>
    <row r="761" spans="1:8" x14ac:dyDescent="0.25">
      <c r="A761" s="986" t="s">
        <v>28091</v>
      </c>
      <c r="B761" s="985" t="s">
        <v>28090</v>
      </c>
      <c r="C761" s="984" t="s">
        <v>28117</v>
      </c>
      <c r="D761" s="988" t="s">
        <v>28119</v>
      </c>
      <c r="E761" s="982" t="s">
        <v>28118</v>
      </c>
      <c r="F761" s="981" t="s">
        <v>28067</v>
      </c>
      <c r="G761" s="980">
        <v>6260562.7999999998</v>
      </c>
      <c r="H761" s="980">
        <v>12043675.93</v>
      </c>
    </row>
    <row r="762" spans="1:8" x14ac:dyDescent="0.25">
      <c r="A762" s="986" t="s">
        <v>28091</v>
      </c>
      <c r="B762" s="985" t="s">
        <v>28090</v>
      </c>
      <c r="C762" s="984" t="s">
        <v>28117</v>
      </c>
      <c r="D762" s="988" t="s">
        <v>28116</v>
      </c>
      <c r="E762" s="982" t="s">
        <v>28115</v>
      </c>
      <c r="F762" s="981" t="s">
        <v>28067</v>
      </c>
      <c r="G762" s="980">
        <v>3227149.84</v>
      </c>
      <c r="H762" s="980">
        <v>4767412.42</v>
      </c>
    </row>
    <row r="763" spans="1:8" x14ac:dyDescent="0.25">
      <c r="A763" s="986" t="s">
        <v>28091</v>
      </c>
      <c r="B763" s="985" t="s">
        <v>28090</v>
      </c>
      <c r="C763" s="984" t="s">
        <v>28105</v>
      </c>
      <c r="D763" s="983">
        <v>1022971001</v>
      </c>
      <c r="E763" s="982" t="s">
        <v>28114</v>
      </c>
      <c r="F763" s="981" t="s">
        <v>28067</v>
      </c>
      <c r="G763" s="980">
        <v>8538981.3300000001</v>
      </c>
      <c r="H763" s="980">
        <v>29786847.16</v>
      </c>
    </row>
    <row r="764" spans="1:8" x14ac:dyDescent="0.25">
      <c r="A764" s="986" t="s">
        <v>28091</v>
      </c>
      <c r="B764" s="985" t="s">
        <v>28090</v>
      </c>
      <c r="C764" s="984" t="s">
        <v>28105</v>
      </c>
      <c r="D764" s="983">
        <v>1022971002</v>
      </c>
      <c r="E764" s="982" t="s">
        <v>28114</v>
      </c>
      <c r="F764" s="981" t="s">
        <v>28067</v>
      </c>
      <c r="G764" s="980">
        <v>227.7</v>
      </c>
      <c r="H764" s="980">
        <v>227.9</v>
      </c>
    </row>
    <row r="765" spans="1:8" x14ac:dyDescent="0.25">
      <c r="A765" s="986" t="s">
        <v>28091</v>
      </c>
      <c r="B765" s="985" t="s">
        <v>28090</v>
      </c>
      <c r="C765" s="984" t="s">
        <v>28105</v>
      </c>
      <c r="D765" s="983">
        <v>1022971003</v>
      </c>
      <c r="E765" s="982" t="s">
        <v>28104</v>
      </c>
      <c r="F765" s="981" t="s">
        <v>28067</v>
      </c>
      <c r="G765" s="980">
        <v>102.6</v>
      </c>
      <c r="H765" s="987" t="s">
        <v>28093</v>
      </c>
    </row>
    <row r="766" spans="1:8" x14ac:dyDescent="0.25">
      <c r="A766" s="986" t="s">
        <v>28091</v>
      </c>
      <c r="B766" s="985" t="s">
        <v>28090</v>
      </c>
      <c r="C766" s="984" t="s">
        <v>28105</v>
      </c>
      <c r="D766" s="983">
        <v>1022971004</v>
      </c>
      <c r="E766" s="982" t="s">
        <v>28104</v>
      </c>
      <c r="F766" s="981" t="s">
        <v>28067</v>
      </c>
      <c r="G766" s="980">
        <v>66.599999999999994</v>
      </c>
      <c r="H766" s="987" t="s">
        <v>28093</v>
      </c>
    </row>
    <row r="767" spans="1:8" x14ac:dyDescent="0.25">
      <c r="A767" s="1767" t="s">
        <v>28113</v>
      </c>
      <c r="B767" s="1767" t="s">
        <v>2845</v>
      </c>
      <c r="C767" s="1767" t="s">
        <v>28112</v>
      </c>
      <c r="D767" s="1767"/>
      <c r="E767" s="1767"/>
      <c r="F767" s="1767"/>
      <c r="G767" s="1767"/>
      <c r="H767" s="1767"/>
    </row>
    <row r="768" spans="1:8" ht="24" x14ac:dyDescent="0.25">
      <c r="A768" s="1767"/>
      <c r="B768" s="1767"/>
      <c r="C768" s="1533" t="s">
        <v>28111</v>
      </c>
      <c r="D768" s="1533" t="s">
        <v>28110</v>
      </c>
      <c r="E768" s="1533" t="s">
        <v>28109</v>
      </c>
      <c r="F768" s="1533" t="s">
        <v>28108</v>
      </c>
      <c r="G768" s="1533" t="s">
        <v>28107</v>
      </c>
      <c r="H768" s="1533" t="s">
        <v>28106</v>
      </c>
    </row>
    <row r="769" spans="1:8" x14ac:dyDescent="0.25">
      <c r="A769" s="1035" t="s">
        <v>28091</v>
      </c>
      <c r="B769" s="1060" t="s">
        <v>28090</v>
      </c>
      <c r="C769" s="979" t="s">
        <v>28105</v>
      </c>
      <c r="D769" s="1062">
        <v>1022971005</v>
      </c>
      <c r="E769" s="1059" t="s">
        <v>28104</v>
      </c>
      <c r="F769" s="973" t="s">
        <v>28067</v>
      </c>
      <c r="G769" s="1058">
        <v>145.6</v>
      </c>
      <c r="H769" s="1061" t="s">
        <v>28093</v>
      </c>
    </row>
    <row r="770" spans="1:8" x14ac:dyDescent="0.25">
      <c r="A770" s="1035" t="s">
        <v>28091</v>
      </c>
      <c r="B770" s="1060" t="s">
        <v>28090</v>
      </c>
      <c r="C770" s="979" t="s">
        <v>28105</v>
      </c>
      <c r="D770" s="1062">
        <v>1022971006</v>
      </c>
      <c r="E770" s="1059" t="s">
        <v>28104</v>
      </c>
      <c r="F770" s="973" t="s">
        <v>28067</v>
      </c>
      <c r="G770" s="1058">
        <v>157</v>
      </c>
      <c r="H770" s="1061" t="s">
        <v>28093</v>
      </c>
    </row>
    <row r="771" spans="1:8" x14ac:dyDescent="0.25">
      <c r="A771" s="1035" t="s">
        <v>28091</v>
      </c>
      <c r="B771" s="1060" t="s">
        <v>28090</v>
      </c>
      <c r="C771" s="979" t="s">
        <v>28105</v>
      </c>
      <c r="D771" s="1062">
        <v>1022971007</v>
      </c>
      <c r="E771" s="1059" t="s">
        <v>28104</v>
      </c>
      <c r="F771" s="973" t="s">
        <v>28067</v>
      </c>
      <c r="G771" s="1058">
        <v>145.6</v>
      </c>
      <c r="H771" s="1061" t="s">
        <v>28093</v>
      </c>
    </row>
    <row r="772" spans="1:8" x14ac:dyDescent="0.25">
      <c r="A772" s="1035" t="s">
        <v>28091</v>
      </c>
      <c r="B772" s="1060" t="s">
        <v>28090</v>
      </c>
      <c r="C772" s="979" t="s">
        <v>28105</v>
      </c>
      <c r="D772" s="1062">
        <v>1022971008</v>
      </c>
      <c r="E772" s="1059" t="s">
        <v>28104</v>
      </c>
      <c r="F772" s="973" t="s">
        <v>28067</v>
      </c>
      <c r="G772" s="1058">
        <v>184.43</v>
      </c>
      <c r="H772" s="1061" t="s">
        <v>28093</v>
      </c>
    </row>
    <row r="773" spans="1:8" ht="15" customHeight="1" x14ac:dyDescent="0.25">
      <c r="A773" s="1035" t="s">
        <v>28091</v>
      </c>
      <c r="B773" s="1060" t="s">
        <v>28090</v>
      </c>
      <c r="C773" s="979" t="s">
        <v>28105</v>
      </c>
      <c r="D773" s="1062">
        <v>1022971009</v>
      </c>
      <c r="E773" s="1059" t="s">
        <v>28104</v>
      </c>
      <c r="F773" s="973" t="s">
        <v>28067</v>
      </c>
      <c r="G773" s="1058">
        <v>153.19999999999999</v>
      </c>
      <c r="H773" s="1061" t="s">
        <v>28093</v>
      </c>
    </row>
    <row r="774" spans="1:8" x14ac:dyDescent="0.25">
      <c r="A774" s="1035" t="s">
        <v>28091</v>
      </c>
      <c r="B774" s="1060" t="s">
        <v>28090</v>
      </c>
      <c r="C774" s="979" t="s">
        <v>28105</v>
      </c>
      <c r="D774" s="1062">
        <v>1022971010</v>
      </c>
      <c r="E774" s="1059" t="s">
        <v>28104</v>
      </c>
      <c r="F774" s="973" t="s">
        <v>28067</v>
      </c>
      <c r="G774" s="1058">
        <v>103.8</v>
      </c>
      <c r="H774" s="1058">
        <v>207.8</v>
      </c>
    </row>
    <row r="775" spans="1:8" x14ac:dyDescent="0.25">
      <c r="A775" s="1035" t="s">
        <v>28091</v>
      </c>
      <c r="B775" s="1060" t="s">
        <v>28090</v>
      </c>
      <c r="C775" s="979" t="s">
        <v>28105</v>
      </c>
      <c r="D775" s="1062">
        <v>1022971011</v>
      </c>
      <c r="E775" s="1059" t="s">
        <v>28104</v>
      </c>
      <c r="F775" s="973" t="s">
        <v>28067</v>
      </c>
      <c r="G775" s="1058">
        <v>142</v>
      </c>
      <c r="H775" s="1061" t="s">
        <v>28093</v>
      </c>
    </row>
    <row r="776" spans="1:8" ht="21.95" customHeight="1" x14ac:dyDescent="0.25">
      <c r="A776" s="1035" t="s">
        <v>28091</v>
      </c>
      <c r="B776" s="1060" t="s">
        <v>28090</v>
      </c>
      <c r="C776" s="979" t="s">
        <v>28105</v>
      </c>
      <c r="D776" s="1062">
        <v>1022971012</v>
      </c>
      <c r="E776" s="1059" t="s">
        <v>28104</v>
      </c>
      <c r="F776" s="973" t="s">
        <v>28067</v>
      </c>
      <c r="G776" s="1058">
        <v>157</v>
      </c>
      <c r="H776" s="1061" t="s">
        <v>28093</v>
      </c>
    </row>
    <row r="777" spans="1:8" ht="21.95" customHeight="1" x14ac:dyDescent="0.25">
      <c r="A777" s="1035" t="s">
        <v>28091</v>
      </c>
      <c r="B777" s="1060" t="s">
        <v>28090</v>
      </c>
      <c r="C777" s="979" t="s">
        <v>28105</v>
      </c>
      <c r="D777" s="1062">
        <v>1022971013</v>
      </c>
      <c r="E777" s="1059" t="s">
        <v>28104</v>
      </c>
      <c r="F777" s="973" t="s">
        <v>28067</v>
      </c>
      <c r="G777" s="1058">
        <v>111.8</v>
      </c>
      <c r="H777" s="1061" t="s">
        <v>28093</v>
      </c>
    </row>
    <row r="778" spans="1:8" x14ac:dyDescent="0.25">
      <c r="A778" s="1035" t="s">
        <v>28091</v>
      </c>
      <c r="B778" s="1060" t="s">
        <v>28090</v>
      </c>
      <c r="C778" s="979" t="s">
        <v>28105</v>
      </c>
      <c r="D778" s="1062">
        <v>1022971014</v>
      </c>
      <c r="E778" s="1059" t="s">
        <v>28104</v>
      </c>
      <c r="F778" s="973" t="s">
        <v>28067</v>
      </c>
      <c r="G778" s="1058">
        <v>127</v>
      </c>
      <c r="H778" s="1061" t="s">
        <v>28093</v>
      </c>
    </row>
    <row r="779" spans="1:8" x14ac:dyDescent="0.25">
      <c r="A779" s="1035" t="s">
        <v>28091</v>
      </c>
      <c r="B779" s="1060" t="s">
        <v>28090</v>
      </c>
      <c r="C779" s="979" t="s">
        <v>28105</v>
      </c>
      <c r="D779" s="1062">
        <v>1022971015</v>
      </c>
      <c r="E779" s="1059" t="s">
        <v>28104</v>
      </c>
      <c r="F779" s="973" t="s">
        <v>28067</v>
      </c>
      <c r="G779" s="1058">
        <v>62</v>
      </c>
      <c r="H779" s="1061" t="s">
        <v>28093</v>
      </c>
    </row>
    <row r="780" spans="1:8" x14ac:dyDescent="0.25">
      <c r="A780" s="1035" t="s">
        <v>28091</v>
      </c>
      <c r="B780" s="1060" t="s">
        <v>28090</v>
      </c>
      <c r="C780" s="979" t="s">
        <v>28105</v>
      </c>
      <c r="D780" s="1062">
        <v>1022971016</v>
      </c>
      <c r="E780" s="1059" t="s">
        <v>28104</v>
      </c>
      <c r="F780" s="973" t="s">
        <v>28067</v>
      </c>
      <c r="G780" s="1058">
        <v>177</v>
      </c>
      <c r="H780" s="1061" t="s">
        <v>28093</v>
      </c>
    </row>
    <row r="781" spans="1:8" x14ac:dyDescent="0.25">
      <c r="A781" s="1035" t="s">
        <v>28091</v>
      </c>
      <c r="B781" s="1060" t="s">
        <v>28090</v>
      </c>
      <c r="C781" s="979" t="s">
        <v>28105</v>
      </c>
      <c r="D781" s="1062">
        <v>1022971018</v>
      </c>
      <c r="E781" s="1059" t="s">
        <v>28104</v>
      </c>
      <c r="F781" s="973" t="s">
        <v>28067</v>
      </c>
      <c r="G781" s="1058">
        <v>157</v>
      </c>
      <c r="H781" s="1061" t="s">
        <v>28093</v>
      </c>
    </row>
    <row r="782" spans="1:8" x14ac:dyDescent="0.25">
      <c r="A782" s="1035" t="s">
        <v>28091</v>
      </c>
      <c r="B782" s="1060" t="s">
        <v>28090</v>
      </c>
      <c r="C782" s="979" t="s">
        <v>28105</v>
      </c>
      <c r="D782" s="1062">
        <v>1022971020</v>
      </c>
      <c r="E782" s="1059" t="s">
        <v>28104</v>
      </c>
      <c r="F782" s="973" t="s">
        <v>28067</v>
      </c>
      <c r="G782" s="1058">
        <v>167</v>
      </c>
      <c r="H782" s="1061" t="s">
        <v>28093</v>
      </c>
    </row>
    <row r="783" spans="1:8" x14ac:dyDescent="0.25">
      <c r="A783" s="1035" t="s">
        <v>28091</v>
      </c>
      <c r="B783" s="1060" t="s">
        <v>28090</v>
      </c>
      <c r="C783" s="979" t="s">
        <v>28105</v>
      </c>
      <c r="D783" s="1062">
        <v>1022971021</v>
      </c>
      <c r="E783" s="1059" t="s">
        <v>28104</v>
      </c>
      <c r="F783" s="973" t="s">
        <v>28067</v>
      </c>
      <c r="G783" s="1058">
        <v>70.400000000000006</v>
      </c>
      <c r="H783" s="1058">
        <v>483.63</v>
      </c>
    </row>
    <row r="784" spans="1:8" x14ac:dyDescent="0.25">
      <c r="A784" s="1035" t="s">
        <v>28091</v>
      </c>
      <c r="B784" s="1060" t="s">
        <v>28090</v>
      </c>
      <c r="C784" s="979" t="s">
        <v>28105</v>
      </c>
      <c r="D784" s="1062">
        <v>1022971022</v>
      </c>
      <c r="E784" s="1059" t="s">
        <v>28104</v>
      </c>
      <c r="F784" s="973" t="s">
        <v>28067</v>
      </c>
      <c r="G784" s="1058">
        <v>152</v>
      </c>
      <c r="H784" s="1061" t="s">
        <v>28093</v>
      </c>
    </row>
    <row r="785" spans="1:8" x14ac:dyDescent="0.25">
      <c r="A785" s="1035" t="s">
        <v>28091</v>
      </c>
      <c r="B785" s="1060" t="s">
        <v>28090</v>
      </c>
      <c r="C785" s="979" t="s">
        <v>28097</v>
      </c>
      <c r="D785" s="975" t="s">
        <v>28103</v>
      </c>
      <c r="E785" s="1059" t="s">
        <v>28102</v>
      </c>
      <c r="F785" s="973" t="s">
        <v>28067</v>
      </c>
      <c r="G785" s="1058">
        <v>2617685.71</v>
      </c>
      <c r="H785" s="1058">
        <v>1790150.63</v>
      </c>
    </row>
    <row r="786" spans="1:8" x14ac:dyDescent="0.25">
      <c r="A786" s="1035" t="s">
        <v>28091</v>
      </c>
      <c r="B786" s="1060" t="s">
        <v>28090</v>
      </c>
      <c r="C786" s="979" t="s">
        <v>28097</v>
      </c>
      <c r="D786" s="975" t="s">
        <v>28101</v>
      </c>
      <c r="E786" s="1059" t="s">
        <v>28100</v>
      </c>
      <c r="F786" s="973" t="s">
        <v>28067</v>
      </c>
      <c r="G786" s="1058">
        <v>156910.5</v>
      </c>
      <c r="H786" s="1058">
        <v>1686359.6</v>
      </c>
    </row>
    <row r="787" spans="1:8" x14ac:dyDescent="0.25">
      <c r="A787" s="1035" t="s">
        <v>28091</v>
      </c>
      <c r="B787" s="1060" t="s">
        <v>28090</v>
      </c>
      <c r="C787" s="979" t="s">
        <v>28097</v>
      </c>
      <c r="D787" s="975" t="s">
        <v>28099</v>
      </c>
      <c r="E787" s="1059">
        <v>43395</v>
      </c>
      <c r="F787" s="973" t="s">
        <v>28067</v>
      </c>
      <c r="G787" s="1058">
        <v>6030.02</v>
      </c>
      <c r="H787" s="1058">
        <v>106430.02</v>
      </c>
    </row>
    <row r="788" spans="1:8" x14ac:dyDescent="0.25">
      <c r="A788" s="1035" t="s">
        <v>28091</v>
      </c>
      <c r="B788" s="1060" t="s">
        <v>28090</v>
      </c>
      <c r="C788" s="979" t="s">
        <v>28097</v>
      </c>
      <c r="D788" s="975" t="s">
        <v>28098</v>
      </c>
      <c r="E788" s="1059">
        <v>43396</v>
      </c>
      <c r="F788" s="973" t="s">
        <v>28067</v>
      </c>
      <c r="G788" s="1058">
        <v>264</v>
      </c>
      <c r="H788" s="1058">
        <v>225</v>
      </c>
    </row>
    <row r="789" spans="1:8" x14ac:dyDescent="0.25">
      <c r="A789" s="986" t="s">
        <v>28091</v>
      </c>
      <c r="B789" s="985" t="s">
        <v>28090</v>
      </c>
      <c r="C789" s="984" t="s">
        <v>28097</v>
      </c>
      <c r="D789" s="988" t="s">
        <v>28096</v>
      </c>
      <c r="E789" s="982">
        <v>43733</v>
      </c>
      <c r="F789" s="981" t="s">
        <v>28067</v>
      </c>
      <c r="G789" s="980">
        <v>93.5</v>
      </c>
      <c r="H789" s="980">
        <v>224.8</v>
      </c>
    </row>
    <row r="790" spans="1:8" x14ac:dyDescent="0.25">
      <c r="A790" s="986" t="s">
        <v>28091</v>
      </c>
      <c r="B790" s="985" t="s">
        <v>28090</v>
      </c>
      <c r="C790" s="984" t="s">
        <v>28095</v>
      </c>
      <c r="D790" s="988" t="s">
        <v>28094</v>
      </c>
      <c r="E790" s="982">
        <v>44012</v>
      </c>
      <c r="F790" s="981" t="s">
        <v>28067</v>
      </c>
      <c r="G790" s="987" t="s">
        <v>28093</v>
      </c>
      <c r="H790" s="980">
        <v>0</v>
      </c>
    </row>
    <row r="791" spans="1:8" x14ac:dyDescent="0.25">
      <c r="A791" s="986" t="s">
        <v>28091</v>
      </c>
      <c r="B791" s="985" t="s">
        <v>28090</v>
      </c>
      <c r="C791" s="984" t="s">
        <v>28089</v>
      </c>
      <c r="D791" s="983" t="s">
        <v>28092</v>
      </c>
      <c r="E791" s="982" t="s">
        <v>28087</v>
      </c>
      <c r="F791" s="981" t="s">
        <v>28067</v>
      </c>
      <c r="G791" s="980">
        <v>82000000</v>
      </c>
      <c r="H791" s="980">
        <v>82000000</v>
      </c>
    </row>
    <row r="792" spans="1:8" x14ac:dyDescent="0.25">
      <c r="A792" s="986" t="s">
        <v>28091</v>
      </c>
      <c r="B792" s="985" t="s">
        <v>28090</v>
      </c>
      <c r="C792" s="984" t="s">
        <v>28089</v>
      </c>
      <c r="D792" s="983" t="s">
        <v>28088</v>
      </c>
      <c r="E792" s="982" t="s">
        <v>28087</v>
      </c>
      <c r="F792" s="981" t="s">
        <v>28067</v>
      </c>
      <c r="G792" s="980">
        <v>45000000</v>
      </c>
      <c r="H792" s="980">
        <v>45000000</v>
      </c>
    </row>
    <row r="793" spans="1:8" x14ac:dyDescent="0.25">
      <c r="A793" s="1763" t="s">
        <v>28066</v>
      </c>
      <c r="B793" s="1764"/>
      <c r="C793" s="1764"/>
      <c r="D793" s="1764"/>
      <c r="E793" s="1764"/>
      <c r="F793" s="1765"/>
      <c r="G793" s="971">
        <f>SUM(G714:G792)</f>
        <v>313012708.19000006</v>
      </c>
      <c r="H793" s="971">
        <f>SUM(H714:H792)</f>
        <v>438876140.67999995</v>
      </c>
    </row>
    <row r="794" spans="1:8" x14ac:dyDescent="0.25">
      <c r="A794" s="1057" t="s">
        <v>28513</v>
      </c>
    </row>
    <row r="795" spans="1:8" x14ac:dyDescent="0.25">
      <c r="A795" s="1057" t="s">
        <v>28512</v>
      </c>
    </row>
    <row r="796" spans="1:8" x14ac:dyDescent="0.25">
      <c r="A796" s="1056" t="s">
        <v>28511</v>
      </c>
    </row>
    <row r="797" spans="1:8" x14ac:dyDescent="0.25">
      <c r="A797" s="1057"/>
    </row>
    <row r="798" spans="1:8" x14ac:dyDescent="0.25">
      <c r="A798" s="1056" t="s">
        <v>28510</v>
      </c>
    </row>
    <row r="799" spans="1:8" x14ac:dyDescent="0.25">
      <c r="A799" s="1056" t="s">
        <v>28509</v>
      </c>
    </row>
    <row r="800" spans="1:8" x14ac:dyDescent="0.25">
      <c r="A800" s="1056" t="s">
        <v>28508</v>
      </c>
    </row>
    <row r="801" spans="1:8" x14ac:dyDescent="0.25">
      <c r="A801" s="1056" t="s">
        <v>28507</v>
      </c>
    </row>
    <row r="802" spans="1:8" x14ac:dyDescent="0.25">
      <c r="A802" s="1056" t="s">
        <v>28506</v>
      </c>
    </row>
    <row r="803" spans="1:8" x14ac:dyDescent="0.25">
      <c r="A803" s="1056"/>
    </row>
    <row r="804" spans="1:8" x14ac:dyDescent="0.25">
      <c r="A804" s="1056" t="s">
        <v>28505</v>
      </c>
    </row>
    <row r="805" spans="1:8" x14ac:dyDescent="0.25">
      <c r="A805" s="1056" t="s">
        <v>28504</v>
      </c>
    </row>
    <row r="806" spans="1:8" x14ac:dyDescent="0.25">
      <c r="A806" s="1056" t="s">
        <v>28503</v>
      </c>
    </row>
    <row r="807" spans="1:8" x14ac:dyDescent="0.25">
      <c r="A807" s="1056" t="s">
        <v>28502</v>
      </c>
    </row>
    <row r="808" spans="1:8" x14ac:dyDescent="0.25">
      <c r="A808" s="1056" t="s">
        <v>28501</v>
      </c>
    </row>
    <row r="809" spans="1:8" ht="20.25" x14ac:dyDescent="0.25">
      <c r="A809" s="862" t="s">
        <v>28498</v>
      </c>
      <c r="B809" s="1054"/>
      <c r="C809" s="1053"/>
    </row>
    <row r="810" spans="1:8" ht="23.25" x14ac:dyDescent="0.35">
      <c r="A810" s="861" t="s">
        <v>3621</v>
      </c>
      <c r="B810" s="1052"/>
      <c r="C810" s="1051"/>
      <c r="D810" s="950"/>
      <c r="E810" s="1050"/>
      <c r="F810" s="950"/>
      <c r="G810" s="950"/>
      <c r="H810" s="950"/>
    </row>
    <row r="811" spans="1:8" ht="23.25" x14ac:dyDescent="0.25">
      <c r="A811" s="1766" t="s">
        <v>28497</v>
      </c>
      <c r="B811" s="1766"/>
      <c r="C811" s="1766"/>
      <c r="D811" s="1766"/>
      <c r="E811" s="1766"/>
      <c r="F811" s="1766"/>
      <c r="G811" s="1766"/>
      <c r="H811" s="1766"/>
    </row>
    <row r="812" spans="1:8" ht="23.25" x14ac:dyDescent="0.35">
      <c r="A812" s="951"/>
      <c r="B812" s="1049"/>
      <c r="C812" s="951"/>
      <c r="D812" s="951"/>
      <c r="E812" s="1048"/>
      <c r="F812" s="951"/>
      <c r="G812" s="951"/>
      <c r="H812" s="1047"/>
    </row>
    <row r="813" spans="1:8" ht="23.25" x14ac:dyDescent="0.25">
      <c r="A813" s="1762" t="s">
        <v>28052</v>
      </c>
      <c r="B813" s="1762"/>
      <c r="C813" s="1762"/>
      <c r="D813" s="1762"/>
      <c r="E813" s="1762"/>
      <c r="F813" s="1762"/>
      <c r="G813" s="1762"/>
      <c r="H813" s="1762"/>
    </row>
    <row r="814" spans="1:8" ht="23.25" x14ac:dyDescent="0.25">
      <c r="A814" s="860"/>
      <c r="B814" s="857"/>
      <c r="C814" s="864"/>
      <c r="D814" s="864"/>
      <c r="E814" s="1046"/>
      <c r="F814" s="864"/>
      <c r="G814" s="864"/>
      <c r="H814" s="942"/>
    </row>
    <row r="815" spans="1:8" ht="23.25" x14ac:dyDescent="0.25">
      <c r="A815" s="1577" t="s">
        <v>28496</v>
      </c>
      <c r="B815" s="1577"/>
      <c r="C815" s="1577"/>
      <c r="D815" s="1577"/>
      <c r="E815" s="1577"/>
      <c r="F815" s="1577"/>
      <c r="G815" s="1577"/>
      <c r="H815" s="1577"/>
    </row>
    <row r="816" spans="1:8" x14ac:dyDescent="0.25">
      <c r="A816" s="937"/>
      <c r="B816" s="1045"/>
      <c r="C816" s="937"/>
      <c r="D816" s="937"/>
      <c r="E816" s="1044"/>
      <c r="F816" s="937"/>
      <c r="G816" s="937"/>
      <c r="H816" s="939"/>
    </row>
    <row r="817" spans="1:8" ht="18.75" x14ac:dyDescent="0.25">
      <c r="A817" s="964" t="s">
        <v>3618</v>
      </c>
      <c r="B817" s="1055" t="s">
        <v>28500</v>
      </c>
      <c r="C817" s="1042"/>
      <c r="D817" s="963"/>
      <c r="E817" s="1041"/>
      <c r="F817" s="1040"/>
      <c r="G817" s="1040"/>
      <c r="H817" s="1040"/>
    </row>
    <row r="819" spans="1:8" x14ac:dyDescent="0.25">
      <c r="A819" s="1767" t="s">
        <v>28113</v>
      </c>
      <c r="B819" s="1767" t="s">
        <v>2845</v>
      </c>
      <c r="C819" s="1767" t="s">
        <v>28112</v>
      </c>
      <c r="D819" s="1767"/>
      <c r="E819" s="1767"/>
      <c r="F819" s="1767"/>
      <c r="G819" s="1767"/>
      <c r="H819" s="1767"/>
    </row>
    <row r="820" spans="1:8" ht="24" x14ac:dyDescent="0.25">
      <c r="A820" s="1767"/>
      <c r="B820" s="1767"/>
      <c r="C820" s="1533" t="s">
        <v>28111</v>
      </c>
      <c r="D820" s="1533" t="s">
        <v>28110</v>
      </c>
      <c r="E820" s="1533" t="s">
        <v>28109</v>
      </c>
      <c r="F820" s="1533" t="s">
        <v>28108</v>
      </c>
      <c r="G820" s="1533" t="s">
        <v>28107</v>
      </c>
      <c r="H820" s="1533" t="s">
        <v>28106</v>
      </c>
    </row>
    <row r="821" spans="1:8" x14ac:dyDescent="0.25">
      <c r="A821" s="977" t="s">
        <v>28086</v>
      </c>
      <c r="B821" s="976" t="s">
        <v>28070</v>
      </c>
      <c r="C821" s="975" t="s">
        <v>28069</v>
      </c>
      <c r="D821" s="975" t="s">
        <v>28082</v>
      </c>
      <c r="E821" s="974">
        <v>2016</v>
      </c>
      <c r="F821" s="973" t="s">
        <v>28067</v>
      </c>
      <c r="G821" s="972">
        <v>0</v>
      </c>
      <c r="H821" s="972">
        <v>0</v>
      </c>
    </row>
    <row r="822" spans="1:8" x14ac:dyDescent="0.25">
      <c r="A822" s="979" t="s">
        <v>28084</v>
      </c>
      <c r="B822" s="976" t="s">
        <v>28070</v>
      </c>
      <c r="C822" s="972" t="s">
        <v>28069</v>
      </c>
      <c r="D822" s="975" t="s">
        <v>28085</v>
      </c>
      <c r="E822" s="974">
        <v>2017</v>
      </c>
      <c r="F822" s="973" t="s">
        <v>28067</v>
      </c>
      <c r="G822" s="972">
        <v>12001.49</v>
      </c>
      <c r="H822" s="972">
        <v>88253.17</v>
      </c>
    </row>
    <row r="823" spans="1:8" x14ac:dyDescent="0.25">
      <c r="A823" s="979" t="s">
        <v>28084</v>
      </c>
      <c r="B823" s="976" t="s">
        <v>28070</v>
      </c>
      <c r="C823" s="972" t="s">
        <v>28083</v>
      </c>
      <c r="D823" s="975" t="s">
        <v>28082</v>
      </c>
      <c r="E823" s="974">
        <v>2018</v>
      </c>
      <c r="F823" s="973" t="s">
        <v>28067</v>
      </c>
      <c r="G823" s="972">
        <v>289399.19</v>
      </c>
      <c r="H823" s="972">
        <v>1785506.67</v>
      </c>
    </row>
    <row r="824" spans="1:8" x14ac:dyDescent="0.25">
      <c r="A824" s="977" t="s">
        <v>28080</v>
      </c>
      <c r="B824" s="976" t="s">
        <v>28070</v>
      </c>
      <c r="C824" s="972" t="s">
        <v>28075</v>
      </c>
      <c r="D824" s="975" t="s">
        <v>28499</v>
      </c>
      <c r="E824" s="974">
        <v>2016</v>
      </c>
      <c r="F824" s="973" t="s">
        <v>28067</v>
      </c>
      <c r="G824" s="972">
        <v>366.97</v>
      </c>
      <c r="H824" s="972">
        <v>282.16000000000003</v>
      </c>
    </row>
    <row r="825" spans="1:8" x14ac:dyDescent="0.25">
      <c r="A825" s="977" t="s">
        <v>28080</v>
      </c>
      <c r="B825" s="976" t="s">
        <v>28070</v>
      </c>
      <c r="C825" s="975" t="s">
        <v>28079</v>
      </c>
      <c r="D825" s="975" t="s">
        <v>28078</v>
      </c>
      <c r="E825" s="974">
        <v>2016</v>
      </c>
      <c r="F825" s="973" t="s">
        <v>28067</v>
      </c>
      <c r="G825" s="978">
        <v>228.28</v>
      </c>
      <c r="H825" s="978">
        <v>20.6</v>
      </c>
    </row>
    <row r="826" spans="1:8" ht="24" x14ac:dyDescent="0.25">
      <c r="A826" s="976" t="s">
        <v>28076</v>
      </c>
      <c r="B826" s="976" t="s">
        <v>28070</v>
      </c>
      <c r="C826" s="975" t="s">
        <v>28075</v>
      </c>
      <c r="D826" s="975" t="s">
        <v>28077</v>
      </c>
      <c r="E826" s="974">
        <v>2017</v>
      </c>
      <c r="F826" s="973" t="s">
        <v>28067</v>
      </c>
      <c r="G826" s="972">
        <v>1153579.3999999999</v>
      </c>
      <c r="H826" s="972">
        <v>933167.95</v>
      </c>
    </row>
    <row r="827" spans="1:8" ht="24" x14ac:dyDescent="0.25">
      <c r="A827" s="976" t="s">
        <v>28076</v>
      </c>
      <c r="B827" s="976" t="s">
        <v>28070</v>
      </c>
      <c r="C827" s="975" t="s">
        <v>28075</v>
      </c>
      <c r="D827" s="975" t="s">
        <v>28074</v>
      </c>
      <c r="E827" s="974">
        <v>2017</v>
      </c>
      <c r="F827" s="973" t="s">
        <v>28067</v>
      </c>
      <c r="G827" s="972">
        <v>11692054.1</v>
      </c>
      <c r="H827" s="972">
        <v>9655311.8499999996</v>
      </c>
    </row>
    <row r="828" spans="1:8" x14ac:dyDescent="0.25">
      <c r="A828" s="977" t="s">
        <v>28073</v>
      </c>
      <c r="B828" s="976" t="s">
        <v>28070</v>
      </c>
      <c r="C828" s="972" t="s">
        <v>28069</v>
      </c>
      <c r="D828" s="975" t="s">
        <v>28072</v>
      </c>
      <c r="E828" s="974">
        <v>2018</v>
      </c>
      <c r="F828" s="973" t="s">
        <v>28067</v>
      </c>
      <c r="G828" s="972">
        <v>6940</v>
      </c>
      <c r="H828" s="972">
        <v>0</v>
      </c>
    </row>
    <row r="829" spans="1:8" x14ac:dyDescent="0.25">
      <c r="A829" s="977" t="s">
        <v>28071</v>
      </c>
      <c r="B829" s="976" t="s">
        <v>28070</v>
      </c>
      <c r="C829" s="972" t="s">
        <v>28069</v>
      </c>
      <c r="D829" s="975" t="s">
        <v>28068</v>
      </c>
      <c r="E829" s="974">
        <v>2020</v>
      </c>
      <c r="F829" s="973" t="s">
        <v>28067</v>
      </c>
      <c r="G829" s="972">
        <v>0</v>
      </c>
      <c r="H829" s="972">
        <v>44023.92</v>
      </c>
    </row>
    <row r="830" spans="1:8" x14ac:dyDescent="0.25">
      <c r="A830" s="1763" t="s">
        <v>28066</v>
      </c>
      <c r="B830" s="1764"/>
      <c r="C830" s="1764"/>
      <c r="D830" s="1764"/>
      <c r="E830" s="1764"/>
      <c r="F830" s="1765"/>
      <c r="G830" s="971">
        <f>SUM(G821:G829)</f>
        <v>13154569.43</v>
      </c>
      <c r="H830" s="971">
        <f>SUM(H821:H829)</f>
        <v>12506566.319999998</v>
      </c>
    </row>
    <row r="831" spans="1:8" x14ac:dyDescent="0.25">
      <c r="A831" s="803" t="s">
        <v>28065</v>
      </c>
    </row>
    <row r="832" spans="1:8" x14ac:dyDescent="0.25">
      <c r="A832" s="803" t="s">
        <v>28064</v>
      </c>
    </row>
    <row r="835" spans="2:5" x14ac:dyDescent="0.25">
      <c r="B835" s="803"/>
      <c r="E835" s="803"/>
    </row>
    <row r="836" spans="2:5" x14ac:dyDescent="0.25">
      <c r="B836" s="803"/>
      <c r="E836" s="803"/>
    </row>
    <row r="837" spans="2:5" x14ac:dyDescent="0.25">
      <c r="B837" s="803"/>
      <c r="E837" s="803"/>
    </row>
    <row r="838" spans="2:5" x14ac:dyDescent="0.25">
      <c r="B838" s="803"/>
      <c r="E838" s="803"/>
    </row>
    <row r="839" spans="2:5" x14ac:dyDescent="0.25">
      <c r="B839" s="803"/>
      <c r="E839" s="803"/>
    </row>
    <row r="840" spans="2:5" x14ac:dyDescent="0.25">
      <c r="B840" s="803"/>
      <c r="E840" s="803"/>
    </row>
    <row r="841" spans="2:5" x14ac:dyDescent="0.25">
      <c r="B841" s="803"/>
      <c r="E841" s="803"/>
    </row>
    <row r="842" spans="2:5" x14ac:dyDescent="0.25">
      <c r="B842" s="803"/>
      <c r="E842" s="803"/>
    </row>
    <row r="843" spans="2:5" x14ac:dyDescent="0.25">
      <c r="B843" s="803"/>
      <c r="E843" s="803"/>
    </row>
    <row r="844" spans="2:5" x14ac:dyDescent="0.25">
      <c r="B844" s="803"/>
      <c r="E844" s="803"/>
    </row>
    <row r="845" spans="2:5" x14ac:dyDescent="0.25">
      <c r="B845" s="803"/>
      <c r="E845" s="803"/>
    </row>
    <row r="846" spans="2:5" ht="30.75" customHeight="1" x14ac:dyDescent="0.25">
      <c r="B846" s="803"/>
      <c r="E846" s="803"/>
    </row>
    <row r="847" spans="2:5" x14ac:dyDescent="0.25">
      <c r="B847" s="803"/>
      <c r="E847" s="803"/>
    </row>
    <row r="848" spans="2:5" x14ac:dyDescent="0.25">
      <c r="B848" s="803"/>
      <c r="E848" s="803"/>
    </row>
    <row r="849" spans="2:5" x14ac:dyDescent="0.25">
      <c r="B849" s="803"/>
      <c r="E849" s="803"/>
    </row>
    <row r="850" spans="2:5" x14ac:dyDescent="0.25">
      <c r="B850" s="803"/>
      <c r="E850" s="803"/>
    </row>
    <row r="851" spans="2:5" x14ac:dyDescent="0.25">
      <c r="B851" s="803"/>
      <c r="E851" s="803"/>
    </row>
    <row r="852" spans="2:5" ht="24.75" customHeight="1" x14ac:dyDescent="0.25">
      <c r="B852" s="803"/>
      <c r="E852" s="803"/>
    </row>
    <row r="853" spans="2:5" x14ac:dyDescent="0.25">
      <c r="B853" s="803"/>
      <c r="E853" s="803"/>
    </row>
    <row r="854" spans="2:5" ht="26.25" customHeight="1" x14ac:dyDescent="0.25">
      <c r="B854" s="803"/>
      <c r="E854" s="803"/>
    </row>
    <row r="855" spans="2:5" x14ac:dyDescent="0.25">
      <c r="B855" s="803"/>
      <c r="E855" s="803"/>
    </row>
    <row r="856" spans="2:5" x14ac:dyDescent="0.25">
      <c r="B856" s="803"/>
      <c r="E856" s="803"/>
    </row>
    <row r="857" spans="2:5" x14ac:dyDescent="0.25">
      <c r="B857" s="803"/>
      <c r="E857" s="803"/>
    </row>
    <row r="858" spans="2:5" x14ac:dyDescent="0.25">
      <c r="B858" s="803"/>
      <c r="E858" s="803"/>
    </row>
    <row r="859" spans="2:5" x14ac:dyDescent="0.25">
      <c r="B859" s="803"/>
      <c r="E859" s="803"/>
    </row>
    <row r="860" spans="2:5" x14ac:dyDescent="0.25">
      <c r="B860" s="803"/>
      <c r="E860" s="803"/>
    </row>
    <row r="861" spans="2:5" x14ac:dyDescent="0.25">
      <c r="B861" s="803"/>
      <c r="E861" s="803"/>
    </row>
    <row r="862" spans="2:5" x14ac:dyDescent="0.25">
      <c r="B862" s="803"/>
      <c r="E862" s="803"/>
    </row>
    <row r="863" spans="2:5" x14ac:dyDescent="0.25">
      <c r="B863" s="803"/>
      <c r="E863" s="803"/>
    </row>
    <row r="864" spans="2:5" x14ac:dyDescent="0.25">
      <c r="B864" s="803"/>
      <c r="E864" s="803"/>
    </row>
    <row r="865" spans="2:5" x14ac:dyDescent="0.25">
      <c r="B865" s="803"/>
      <c r="E865" s="803"/>
    </row>
    <row r="866" spans="2:5" x14ac:dyDescent="0.25">
      <c r="B866" s="803"/>
      <c r="E866" s="803"/>
    </row>
    <row r="867" spans="2:5" x14ac:dyDescent="0.25">
      <c r="B867" s="803"/>
      <c r="E867" s="803"/>
    </row>
    <row r="868" spans="2:5" x14ac:dyDescent="0.25">
      <c r="B868" s="803"/>
      <c r="E868" s="803"/>
    </row>
    <row r="869" spans="2:5" x14ac:dyDescent="0.25">
      <c r="B869" s="803"/>
      <c r="E869" s="803"/>
    </row>
    <row r="870" spans="2:5" x14ac:dyDescent="0.25">
      <c r="B870" s="803"/>
      <c r="E870" s="803"/>
    </row>
    <row r="871" spans="2:5" x14ac:dyDescent="0.25">
      <c r="B871" s="803"/>
      <c r="E871" s="803"/>
    </row>
    <row r="872" spans="2:5" x14ac:dyDescent="0.25">
      <c r="B872" s="803"/>
      <c r="E872" s="803"/>
    </row>
    <row r="873" spans="2:5" x14ac:dyDescent="0.25">
      <c r="B873" s="803"/>
      <c r="E873" s="803"/>
    </row>
    <row r="874" spans="2:5" x14ac:dyDescent="0.25">
      <c r="B874" s="803"/>
      <c r="E874" s="803"/>
    </row>
    <row r="875" spans="2:5" ht="15" customHeight="1" x14ac:dyDescent="0.25">
      <c r="B875" s="803"/>
      <c r="E875" s="803"/>
    </row>
    <row r="876" spans="2:5" x14ac:dyDescent="0.25">
      <c r="B876" s="803"/>
      <c r="E876" s="803"/>
    </row>
    <row r="877" spans="2:5" x14ac:dyDescent="0.25">
      <c r="B877" s="803"/>
      <c r="E877" s="803"/>
    </row>
    <row r="878" spans="2:5" x14ac:dyDescent="0.25">
      <c r="B878" s="803"/>
      <c r="E878" s="803"/>
    </row>
    <row r="879" spans="2:5" x14ac:dyDescent="0.25">
      <c r="B879" s="803"/>
      <c r="E879" s="803"/>
    </row>
    <row r="880" spans="2:5" x14ac:dyDescent="0.25">
      <c r="B880" s="803"/>
      <c r="E880" s="803"/>
    </row>
    <row r="881" spans="2:5" x14ac:dyDescent="0.25">
      <c r="B881" s="803"/>
      <c r="E881" s="803"/>
    </row>
    <row r="882" spans="2:5" x14ac:dyDescent="0.25">
      <c r="B882" s="803"/>
      <c r="E882" s="803"/>
    </row>
    <row r="883" spans="2:5" x14ac:dyDescent="0.25">
      <c r="B883" s="803"/>
      <c r="E883" s="803"/>
    </row>
    <row r="884" spans="2:5" x14ac:dyDescent="0.25">
      <c r="B884" s="803"/>
      <c r="E884" s="803"/>
    </row>
    <row r="885" spans="2:5" x14ac:dyDescent="0.25">
      <c r="B885" s="803"/>
      <c r="E885" s="803"/>
    </row>
    <row r="886" spans="2:5" x14ac:dyDescent="0.25">
      <c r="B886" s="803"/>
      <c r="E886" s="803"/>
    </row>
    <row r="887" spans="2:5" x14ac:dyDescent="0.25">
      <c r="B887" s="803"/>
      <c r="E887" s="803"/>
    </row>
    <row r="888" spans="2:5" x14ac:dyDescent="0.25">
      <c r="B888" s="803"/>
      <c r="E888" s="803"/>
    </row>
    <row r="889" spans="2:5" x14ac:dyDescent="0.25">
      <c r="B889" s="803"/>
      <c r="E889" s="803"/>
    </row>
    <row r="890" spans="2:5" x14ac:dyDescent="0.25">
      <c r="B890" s="803"/>
      <c r="E890" s="803"/>
    </row>
    <row r="891" spans="2:5" x14ac:dyDescent="0.25">
      <c r="B891" s="803"/>
      <c r="E891" s="803"/>
    </row>
    <row r="892" spans="2:5" x14ac:dyDescent="0.25">
      <c r="B892" s="803"/>
      <c r="E892" s="803"/>
    </row>
    <row r="893" spans="2:5" x14ac:dyDescent="0.25">
      <c r="B893" s="803"/>
      <c r="E893" s="803"/>
    </row>
    <row r="894" spans="2:5" x14ac:dyDescent="0.25">
      <c r="B894" s="803"/>
      <c r="E894" s="803"/>
    </row>
    <row r="895" spans="2:5" x14ac:dyDescent="0.25">
      <c r="B895" s="803"/>
      <c r="E895" s="803"/>
    </row>
    <row r="896" spans="2:5" x14ac:dyDescent="0.25">
      <c r="B896" s="803"/>
      <c r="E896" s="803"/>
    </row>
    <row r="897" spans="2:5" x14ac:dyDescent="0.25">
      <c r="B897" s="803"/>
      <c r="E897" s="803"/>
    </row>
    <row r="898" spans="2:5" x14ac:dyDescent="0.25">
      <c r="B898" s="803"/>
      <c r="E898" s="803"/>
    </row>
    <row r="899" spans="2:5" x14ac:dyDescent="0.25">
      <c r="B899" s="803"/>
      <c r="E899" s="803"/>
    </row>
    <row r="900" spans="2:5" x14ac:dyDescent="0.25">
      <c r="B900" s="803"/>
      <c r="E900" s="803"/>
    </row>
    <row r="901" spans="2:5" x14ac:dyDescent="0.25">
      <c r="B901" s="803"/>
      <c r="E901" s="803"/>
    </row>
    <row r="902" spans="2:5" x14ac:dyDescent="0.25">
      <c r="B902" s="803"/>
      <c r="E902" s="803"/>
    </row>
    <row r="903" spans="2:5" x14ac:dyDescent="0.25">
      <c r="B903" s="803"/>
      <c r="E903" s="803"/>
    </row>
    <row r="904" spans="2:5" x14ac:dyDescent="0.25">
      <c r="B904" s="803"/>
      <c r="E904" s="803"/>
    </row>
    <row r="905" spans="2:5" x14ac:dyDescent="0.25">
      <c r="B905" s="803"/>
      <c r="E905" s="803"/>
    </row>
    <row r="906" spans="2:5" x14ac:dyDescent="0.25">
      <c r="B906" s="803"/>
      <c r="E906" s="803"/>
    </row>
    <row r="907" spans="2:5" x14ac:dyDescent="0.25">
      <c r="B907" s="803"/>
      <c r="E907" s="803"/>
    </row>
    <row r="908" spans="2:5" x14ac:dyDescent="0.25">
      <c r="B908" s="803"/>
      <c r="E908" s="803"/>
    </row>
    <row r="909" spans="2:5" x14ac:dyDescent="0.25">
      <c r="B909" s="803"/>
      <c r="E909" s="803"/>
    </row>
    <row r="910" spans="2:5" x14ac:dyDescent="0.25">
      <c r="B910" s="803"/>
      <c r="E910" s="803"/>
    </row>
    <row r="911" spans="2:5" x14ac:dyDescent="0.25">
      <c r="B911" s="803"/>
      <c r="E911" s="803"/>
    </row>
    <row r="912" spans="2:5" x14ac:dyDescent="0.25">
      <c r="B912" s="803"/>
      <c r="E912" s="803"/>
    </row>
    <row r="913" spans="2:5" x14ac:dyDescent="0.25">
      <c r="B913" s="803"/>
      <c r="E913" s="803"/>
    </row>
    <row r="914" spans="2:5" x14ac:dyDescent="0.25">
      <c r="B914" s="803"/>
      <c r="E914" s="803"/>
    </row>
    <row r="915" spans="2:5" x14ac:dyDescent="0.25">
      <c r="B915" s="803"/>
      <c r="E915" s="803"/>
    </row>
    <row r="916" spans="2:5" x14ac:dyDescent="0.25">
      <c r="B916" s="803"/>
      <c r="E916" s="803"/>
    </row>
    <row r="917" spans="2:5" x14ac:dyDescent="0.25">
      <c r="B917" s="803"/>
      <c r="E917" s="803"/>
    </row>
    <row r="918" spans="2:5" x14ac:dyDescent="0.25">
      <c r="B918" s="803"/>
      <c r="E918" s="803"/>
    </row>
    <row r="919" spans="2:5" x14ac:dyDescent="0.25">
      <c r="B919" s="803"/>
      <c r="E919" s="803"/>
    </row>
    <row r="920" spans="2:5" x14ac:dyDescent="0.25">
      <c r="B920" s="803"/>
      <c r="E920" s="803"/>
    </row>
    <row r="921" spans="2:5" x14ac:dyDescent="0.25">
      <c r="B921" s="803"/>
      <c r="E921" s="803"/>
    </row>
    <row r="922" spans="2:5" x14ac:dyDescent="0.25">
      <c r="B922" s="803"/>
      <c r="E922" s="803"/>
    </row>
    <row r="923" spans="2:5" x14ac:dyDescent="0.25">
      <c r="B923" s="803"/>
      <c r="E923" s="803"/>
    </row>
    <row r="924" spans="2:5" x14ac:dyDescent="0.25">
      <c r="B924" s="803"/>
      <c r="E924" s="803"/>
    </row>
    <row r="925" spans="2:5" x14ac:dyDescent="0.25">
      <c r="B925" s="803"/>
      <c r="E925" s="803"/>
    </row>
    <row r="926" spans="2:5" x14ac:dyDescent="0.25">
      <c r="B926" s="803"/>
      <c r="E926" s="803"/>
    </row>
    <row r="927" spans="2:5" x14ac:dyDescent="0.25">
      <c r="B927" s="803"/>
      <c r="E927" s="803"/>
    </row>
    <row r="928" spans="2:5" x14ac:dyDescent="0.25">
      <c r="B928" s="803"/>
      <c r="E928" s="803"/>
    </row>
    <row r="929" spans="2:5" x14ac:dyDescent="0.25">
      <c r="B929" s="803"/>
      <c r="E929" s="803"/>
    </row>
    <row r="930" spans="2:5" x14ac:dyDescent="0.25">
      <c r="B930" s="803"/>
      <c r="E930" s="803"/>
    </row>
    <row r="931" spans="2:5" x14ac:dyDescent="0.25">
      <c r="B931" s="803"/>
      <c r="E931" s="803"/>
    </row>
    <row r="932" spans="2:5" x14ac:dyDescent="0.25">
      <c r="B932" s="803"/>
      <c r="E932" s="803"/>
    </row>
    <row r="933" spans="2:5" x14ac:dyDescent="0.25">
      <c r="B933" s="803"/>
      <c r="E933" s="803"/>
    </row>
    <row r="934" spans="2:5" x14ac:dyDescent="0.25">
      <c r="B934" s="803"/>
      <c r="E934" s="803"/>
    </row>
    <row r="935" spans="2:5" x14ac:dyDescent="0.25">
      <c r="B935" s="803"/>
      <c r="E935" s="803"/>
    </row>
    <row r="936" spans="2:5" x14ac:dyDescent="0.25">
      <c r="B936" s="803"/>
      <c r="E936" s="803"/>
    </row>
    <row r="937" spans="2:5" x14ac:dyDescent="0.25">
      <c r="B937" s="803"/>
      <c r="E937" s="803"/>
    </row>
    <row r="938" spans="2:5" x14ac:dyDescent="0.25">
      <c r="B938" s="803"/>
      <c r="E938" s="803"/>
    </row>
    <row r="939" spans="2:5" x14ac:dyDescent="0.25">
      <c r="B939" s="803"/>
      <c r="E939" s="803"/>
    </row>
    <row r="940" spans="2:5" x14ac:dyDescent="0.25">
      <c r="B940" s="803"/>
      <c r="E940" s="803"/>
    </row>
    <row r="941" spans="2:5" x14ac:dyDescent="0.25">
      <c r="B941" s="803"/>
      <c r="E941" s="803"/>
    </row>
    <row r="942" spans="2:5" x14ac:dyDescent="0.25">
      <c r="B942" s="803"/>
      <c r="E942" s="803"/>
    </row>
    <row r="943" spans="2:5" x14ac:dyDescent="0.25">
      <c r="B943" s="803"/>
      <c r="E943" s="803"/>
    </row>
    <row r="944" spans="2:5" x14ac:dyDescent="0.25">
      <c r="B944" s="803"/>
      <c r="E944" s="803"/>
    </row>
    <row r="945" spans="2:5" x14ac:dyDescent="0.25">
      <c r="B945" s="803"/>
      <c r="E945" s="803"/>
    </row>
    <row r="946" spans="2:5" x14ac:dyDescent="0.25">
      <c r="B946" s="803"/>
      <c r="E946" s="803"/>
    </row>
    <row r="947" spans="2:5" x14ac:dyDescent="0.25">
      <c r="B947" s="803"/>
      <c r="E947" s="803"/>
    </row>
    <row r="948" spans="2:5" x14ac:dyDescent="0.25">
      <c r="B948" s="803"/>
      <c r="E948" s="803"/>
    </row>
    <row r="949" spans="2:5" x14ac:dyDescent="0.25">
      <c r="B949" s="803"/>
      <c r="E949" s="803"/>
    </row>
    <row r="950" spans="2:5" x14ac:dyDescent="0.25">
      <c r="B950" s="803"/>
      <c r="E950" s="803"/>
    </row>
    <row r="951" spans="2:5" x14ac:dyDescent="0.25">
      <c r="B951" s="803"/>
      <c r="E951" s="803"/>
    </row>
    <row r="952" spans="2:5" x14ac:dyDescent="0.25">
      <c r="B952" s="803"/>
      <c r="E952" s="803"/>
    </row>
    <row r="953" spans="2:5" x14ac:dyDescent="0.25">
      <c r="B953" s="803"/>
      <c r="E953" s="803"/>
    </row>
    <row r="954" spans="2:5" x14ac:dyDescent="0.25">
      <c r="B954" s="803"/>
      <c r="E954" s="803"/>
    </row>
    <row r="955" spans="2:5" x14ac:dyDescent="0.25">
      <c r="B955" s="803"/>
      <c r="E955" s="803"/>
    </row>
    <row r="956" spans="2:5" x14ac:dyDescent="0.25">
      <c r="B956" s="803"/>
      <c r="E956" s="803"/>
    </row>
    <row r="957" spans="2:5" x14ac:dyDescent="0.25">
      <c r="B957" s="803"/>
      <c r="E957" s="803"/>
    </row>
    <row r="958" spans="2:5" x14ac:dyDescent="0.25">
      <c r="B958" s="803"/>
      <c r="E958" s="803"/>
    </row>
    <row r="959" spans="2:5" x14ac:dyDescent="0.25">
      <c r="B959" s="803"/>
      <c r="E959" s="803"/>
    </row>
    <row r="960" spans="2:5" x14ac:dyDescent="0.25">
      <c r="B960" s="803"/>
      <c r="E960" s="803"/>
    </row>
    <row r="961" spans="2:5" x14ac:dyDescent="0.25">
      <c r="B961" s="803"/>
      <c r="E961" s="803"/>
    </row>
    <row r="962" spans="2:5" x14ac:dyDescent="0.25">
      <c r="B962" s="803"/>
      <c r="E962" s="803"/>
    </row>
    <row r="963" spans="2:5" x14ac:dyDescent="0.25">
      <c r="B963" s="803"/>
      <c r="E963" s="803"/>
    </row>
    <row r="964" spans="2:5" x14ac:dyDescent="0.25">
      <c r="B964" s="803"/>
      <c r="E964" s="803"/>
    </row>
    <row r="965" spans="2:5" x14ac:dyDescent="0.25">
      <c r="B965" s="803"/>
      <c r="E965" s="803"/>
    </row>
    <row r="966" spans="2:5" x14ac:dyDescent="0.25">
      <c r="B966" s="803"/>
      <c r="E966" s="803"/>
    </row>
    <row r="967" spans="2:5" x14ac:dyDescent="0.25">
      <c r="B967" s="803"/>
      <c r="E967" s="803"/>
    </row>
    <row r="968" spans="2:5" x14ac:dyDescent="0.25">
      <c r="B968" s="803"/>
      <c r="E968" s="803"/>
    </row>
    <row r="969" spans="2:5" x14ac:dyDescent="0.25">
      <c r="B969" s="803"/>
      <c r="E969" s="803"/>
    </row>
    <row r="970" spans="2:5" x14ac:dyDescent="0.25">
      <c r="B970" s="803"/>
      <c r="E970" s="803"/>
    </row>
    <row r="971" spans="2:5" x14ac:dyDescent="0.25">
      <c r="B971" s="803"/>
      <c r="E971" s="803"/>
    </row>
    <row r="972" spans="2:5" x14ac:dyDescent="0.25">
      <c r="B972" s="803"/>
      <c r="E972" s="803"/>
    </row>
    <row r="973" spans="2:5" x14ac:dyDescent="0.25">
      <c r="B973" s="803"/>
      <c r="E973" s="803"/>
    </row>
    <row r="974" spans="2:5" x14ac:dyDescent="0.25">
      <c r="B974" s="803"/>
      <c r="E974" s="803"/>
    </row>
    <row r="975" spans="2:5" x14ac:dyDescent="0.25">
      <c r="B975" s="803"/>
      <c r="E975" s="803"/>
    </row>
    <row r="976" spans="2:5" x14ac:dyDescent="0.25">
      <c r="B976" s="803"/>
      <c r="E976" s="803"/>
    </row>
    <row r="977" spans="2:5" x14ac:dyDescent="0.25">
      <c r="B977" s="803"/>
      <c r="E977" s="803"/>
    </row>
    <row r="978" spans="2:5" x14ac:dyDescent="0.25">
      <c r="B978" s="803"/>
      <c r="E978" s="803"/>
    </row>
    <row r="979" spans="2:5" x14ac:dyDescent="0.25">
      <c r="B979" s="803"/>
      <c r="E979" s="803"/>
    </row>
    <row r="980" spans="2:5" x14ac:dyDescent="0.25">
      <c r="B980" s="803"/>
      <c r="E980" s="803"/>
    </row>
    <row r="981" spans="2:5" x14ac:dyDescent="0.25">
      <c r="B981" s="803"/>
      <c r="E981" s="803"/>
    </row>
    <row r="982" spans="2:5" x14ac:dyDescent="0.25">
      <c r="B982" s="803"/>
      <c r="E982" s="803"/>
    </row>
    <row r="983" spans="2:5" x14ac:dyDescent="0.25">
      <c r="B983" s="803"/>
      <c r="E983" s="803"/>
    </row>
    <row r="984" spans="2:5" x14ac:dyDescent="0.25">
      <c r="B984" s="803"/>
      <c r="E984" s="803"/>
    </row>
    <row r="985" spans="2:5" x14ac:dyDescent="0.25">
      <c r="B985" s="803"/>
      <c r="E985" s="803"/>
    </row>
    <row r="986" spans="2:5" x14ac:dyDescent="0.25">
      <c r="B986" s="803"/>
      <c r="E986" s="803"/>
    </row>
    <row r="987" spans="2:5" x14ac:dyDescent="0.25">
      <c r="B987" s="803"/>
      <c r="E987" s="803"/>
    </row>
    <row r="988" spans="2:5" x14ac:dyDescent="0.25">
      <c r="B988" s="803"/>
      <c r="E988" s="803"/>
    </row>
    <row r="989" spans="2:5" x14ac:dyDescent="0.25">
      <c r="B989" s="803"/>
      <c r="E989" s="803"/>
    </row>
    <row r="990" spans="2:5" x14ac:dyDescent="0.25">
      <c r="B990" s="803"/>
      <c r="E990" s="803"/>
    </row>
    <row r="991" spans="2:5" x14ac:dyDescent="0.25">
      <c r="B991" s="803"/>
      <c r="E991" s="803"/>
    </row>
    <row r="992" spans="2:5" x14ac:dyDescent="0.25">
      <c r="B992" s="803"/>
      <c r="E992" s="803"/>
    </row>
    <row r="993" spans="2:5" x14ac:dyDescent="0.25">
      <c r="B993" s="803"/>
      <c r="E993" s="803"/>
    </row>
    <row r="994" spans="2:5" x14ac:dyDescent="0.25">
      <c r="B994" s="803"/>
      <c r="E994" s="803"/>
    </row>
    <row r="995" spans="2:5" x14ac:dyDescent="0.25">
      <c r="B995" s="803"/>
      <c r="E995" s="803"/>
    </row>
    <row r="996" spans="2:5" x14ac:dyDescent="0.25">
      <c r="B996" s="803"/>
      <c r="E996" s="803"/>
    </row>
    <row r="997" spans="2:5" x14ac:dyDescent="0.25">
      <c r="B997" s="803"/>
      <c r="E997" s="803"/>
    </row>
    <row r="998" spans="2:5" x14ac:dyDescent="0.25">
      <c r="B998" s="803"/>
      <c r="E998" s="803"/>
    </row>
    <row r="999" spans="2:5" x14ac:dyDescent="0.25">
      <c r="B999" s="803"/>
      <c r="E999" s="803"/>
    </row>
    <row r="1000" spans="2:5" x14ac:dyDescent="0.25">
      <c r="B1000" s="803"/>
      <c r="E1000" s="803"/>
    </row>
    <row r="1001" spans="2:5" x14ac:dyDescent="0.25">
      <c r="B1001" s="803"/>
      <c r="E1001" s="803"/>
    </row>
    <row r="1002" spans="2:5" x14ac:dyDescent="0.25">
      <c r="B1002" s="803"/>
      <c r="E1002" s="803"/>
    </row>
    <row r="1003" spans="2:5" x14ac:dyDescent="0.25">
      <c r="B1003" s="803"/>
      <c r="E1003" s="803"/>
    </row>
    <row r="1004" spans="2:5" x14ac:dyDescent="0.25">
      <c r="B1004" s="803"/>
      <c r="E1004" s="803"/>
    </row>
    <row r="1005" spans="2:5" x14ac:dyDescent="0.25">
      <c r="B1005" s="803"/>
      <c r="E1005" s="803"/>
    </row>
    <row r="1006" spans="2:5" x14ac:dyDescent="0.25">
      <c r="B1006" s="803"/>
      <c r="E1006" s="803"/>
    </row>
    <row r="1007" spans="2:5" x14ac:dyDescent="0.25">
      <c r="B1007" s="803"/>
      <c r="E1007" s="803"/>
    </row>
    <row r="1008" spans="2:5" x14ac:dyDescent="0.25">
      <c r="B1008" s="803"/>
      <c r="E1008" s="803"/>
    </row>
    <row r="1009" spans="2:5" x14ac:dyDescent="0.25">
      <c r="B1009" s="803"/>
      <c r="E1009" s="803"/>
    </row>
    <row r="1010" spans="2:5" x14ac:dyDescent="0.25">
      <c r="B1010" s="803"/>
      <c r="E1010" s="803"/>
    </row>
    <row r="1011" spans="2:5" x14ac:dyDescent="0.25">
      <c r="B1011" s="803"/>
      <c r="E1011" s="803"/>
    </row>
    <row r="1012" spans="2:5" x14ac:dyDescent="0.25">
      <c r="B1012" s="803"/>
      <c r="E1012" s="803"/>
    </row>
    <row r="1013" spans="2:5" x14ac:dyDescent="0.25">
      <c r="B1013" s="803"/>
      <c r="E1013" s="803"/>
    </row>
    <row r="1014" spans="2:5" x14ac:dyDescent="0.25">
      <c r="B1014" s="803"/>
      <c r="E1014" s="803"/>
    </row>
    <row r="1015" spans="2:5" x14ac:dyDescent="0.25">
      <c r="B1015" s="803"/>
      <c r="E1015" s="803"/>
    </row>
    <row r="1016" spans="2:5" x14ac:dyDescent="0.25">
      <c r="B1016" s="803"/>
      <c r="E1016" s="803"/>
    </row>
    <row r="1017" spans="2:5" x14ac:dyDescent="0.25">
      <c r="B1017" s="803"/>
      <c r="E1017" s="803"/>
    </row>
    <row r="1018" spans="2:5" x14ac:dyDescent="0.25">
      <c r="B1018" s="803"/>
      <c r="E1018" s="803"/>
    </row>
    <row r="1019" spans="2:5" x14ac:dyDescent="0.25">
      <c r="B1019" s="803"/>
      <c r="E1019" s="803"/>
    </row>
    <row r="1020" spans="2:5" x14ac:dyDescent="0.25">
      <c r="B1020" s="803"/>
      <c r="E1020" s="803"/>
    </row>
    <row r="1021" spans="2:5" x14ac:dyDescent="0.25">
      <c r="B1021" s="803"/>
      <c r="E1021" s="803"/>
    </row>
    <row r="1022" spans="2:5" x14ac:dyDescent="0.25">
      <c r="B1022" s="803"/>
      <c r="E1022" s="803"/>
    </row>
    <row r="1023" spans="2:5" x14ac:dyDescent="0.25">
      <c r="B1023" s="803"/>
      <c r="E1023" s="803"/>
    </row>
    <row r="1024" spans="2:5" x14ac:dyDescent="0.25">
      <c r="B1024" s="803"/>
      <c r="E1024" s="803"/>
    </row>
    <row r="1025" spans="2:5" x14ac:dyDescent="0.25">
      <c r="B1025" s="803"/>
      <c r="E1025" s="803"/>
    </row>
    <row r="1026" spans="2:5" x14ac:dyDescent="0.25">
      <c r="B1026" s="803"/>
      <c r="E1026" s="803"/>
    </row>
    <row r="1027" spans="2:5" x14ac:dyDescent="0.25">
      <c r="B1027" s="803"/>
      <c r="E1027" s="803"/>
    </row>
    <row r="1028" spans="2:5" x14ac:dyDescent="0.25">
      <c r="B1028" s="803"/>
      <c r="E1028" s="803"/>
    </row>
    <row r="1029" spans="2:5" x14ac:dyDescent="0.25">
      <c r="B1029" s="803"/>
      <c r="E1029" s="803"/>
    </row>
    <row r="1030" spans="2:5" x14ac:dyDescent="0.25">
      <c r="B1030" s="803"/>
      <c r="E1030" s="803"/>
    </row>
    <row r="1031" spans="2:5" x14ac:dyDescent="0.25">
      <c r="B1031" s="803"/>
      <c r="E1031" s="803"/>
    </row>
    <row r="1032" spans="2:5" x14ac:dyDescent="0.25">
      <c r="B1032" s="803"/>
      <c r="E1032" s="803"/>
    </row>
    <row r="1033" spans="2:5" x14ac:dyDescent="0.25">
      <c r="B1033" s="803"/>
      <c r="E1033" s="803"/>
    </row>
    <row r="1034" spans="2:5" x14ac:dyDescent="0.25">
      <c r="B1034" s="803"/>
      <c r="E1034" s="803"/>
    </row>
    <row r="1035" spans="2:5" x14ac:dyDescent="0.25">
      <c r="B1035" s="803"/>
      <c r="E1035" s="803"/>
    </row>
    <row r="1036" spans="2:5" x14ac:dyDescent="0.25">
      <c r="B1036" s="803"/>
      <c r="E1036" s="803"/>
    </row>
    <row r="1037" spans="2:5" x14ac:dyDescent="0.25">
      <c r="B1037" s="803"/>
      <c r="E1037" s="803"/>
    </row>
    <row r="1038" spans="2:5" x14ac:dyDescent="0.25">
      <c r="B1038" s="803"/>
      <c r="E1038" s="803"/>
    </row>
    <row r="1039" spans="2:5" x14ac:dyDescent="0.25">
      <c r="B1039" s="803"/>
      <c r="E1039" s="803"/>
    </row>
    <row r="1040" spans="2:5" x14ac:dyDescent="0.25">
      <c r="B1040" s="803"/>
      <c r="E1040" s="803"/>
    </row>
    <row r="1041" spans="2:5" x14ac:dyDescent="0.25">
      <c r="B1041" s="803"/>
      <c r="E1041" s="803"/>
    </row>
    <row r="1042" spans="2:5" x14ac:dyDescent="0.25">
      <c r="B1042" s="803"/>
      <c r="E1042" s="803"/>
    </row>
    <row r="1043" spans="2:5" x14ac:dyDescent="0.25">
      <c r="B1043" s="803"/>
      <c r="E1043" s="803"/>
    </row>
    <row r="1044" spans="2:5" x14ac:dyDescent="0.25">
      <c r="B1044" s="803"/>
      <c r="E1044" s="803"/>
    </row>
    <row r="1045" spans="2:5" x14ac:dyDescent="0.25">
      <c r="B1045" s="803"/>
      <c r="E1045" s="803"/>
    </row>
    <row r="1046" spans="2:5" x14ac:dyDescent="0.25">
      <c r="B1046" s="803"/>
      <c r="E1046" s="803"/>
    </row>
    <row r="1047" spans="2:5" x14ac:dyDescent="0.25">
      <c r="B1047" s="803"/>
      <c r="E1047" s="803"/>
    </row>
    <row r="1048" spans="2:5" x14ac:dyDescent="0.25">
      <c r="B1048" s="803"/>
      <c r="E1048" s="803"/>
    </row>
    <row r="1049" spans="2:5" x14ac:dyDescent="0.25">
      <c r="B1049" s="803"/>
      <c r="E1049" s="803"/>
    </row>
    <row r="1050" spans="2:5" x14ac:dyDescent="0.25">
      <c r="B1050" s="803"/>
      <c r="E1050" s="803"/>
    </row>
    <row r="1051" spans="2:5" x14ac:dyDescent="0.25">
      <c r="B1051" s="803"/>
      <c r="E1051" s="803"/>
    </row>
    <row r="1052" spans="2:5" x14ac:dyDescent="0.25">
      <c r="B1052" s="803"/>
      <c r="E1052" s="803"/>
    </row>
    <row r="1053" spans="2:5" x14ac:dyDescent="0.25">
      <c r="B1053" s="803"/>
      <c r="E1053" s="803"/>
    </row>
    <row r="1054" spans="2:5" x14ac:dyDescent="0.25">
      <c r="B1054" s="803"/>
      <c r="E1054" s="803"/>
    </row>
    <row r="1055" spans="2:5" x14ac:dyDescent="0.25">
      <c r="B1055" s="803"/>
      <c r="E1055" s="803"/>
    </row>
    <row r="1056" spans="2:5" x14ac:dyDescent="0.25">
      <c r="B1056" s="803"/>
      <c r="E1056" s="803"/>
    </row>
    <row r="1057" spans="2:5" x14ac:dyDescent="0.25">
      <c r="B1057" s="803"/>
      <c r="E1057" s="803"/>
    </row>
    <row r="1058" spans="2:5" x14ac:dyDescent="0.25">
      <c r="B1058" s="803"/>
      <c r="E1058" s="803"/>
    </row>
    <row r="1059" spans="2:5" x14ac:dyDescent="0.25">
      <c r="B1059" s="803"/>
      <c r="E1059" s="803"/>
    </row>
    <row r="1060" spans="2:5" x14ac:dyDescent="0.25">
      <c r="B1060" s="803"/>
      <c r="E1060" s="803"/>
    </row>
    <row r="1061" spans="2:5" x14ac:dyDescent="0.25">
      <c r="B1061" s="803"/>
      <c r="E1061" s="803"/>
    </row>
    <row r="1062" spans="2:5" x14ac:dyDescent="0.25">
      <c r="B1062" s="803"/>
      <c r="E1062" s="803"/>
    </row>
    <row r="1063" spans="2:5" x14ac:dyDescent="0.25">
      <c r="B1063" s="803"/>
      <c r="E1063" s="803"/>
    </row>
    <row r="1064" spans="2:5" x14ac:dyDescent="0.25">
      <c r="B1064" s="803"/>
      <c r="E1064" s="803"/>
    </row>
    <row r="1065" spans="2:5" x14ac:dyDescent="0.25">
      <c r="B1065" s="803"/>
      <c r="E1065" s="803"/>
    </row>
    <row r="1066" spans="2:5" x14ac:dyDescent="0.25">
      <c r="B1066" s="803"/>
      <c r="E1066" s="803"/>
    </row>
    <row r="1067" spans="2:5" x14ac:dyDescent="0.25">
      <c r="B1067" s="803"/>
      <c r="E1067" s="803"/>
    </row>
    <row r="1068" spans="2:5" x14ac:dyDescent="0.25">
      <c r="B1068" s="803"/>
      <c r="E1068" s="803"/>
    </row>
    <row r="1069" spans="2:5" x14ac:dyDescent="0.25">
      <c r="B1069" s="803"/>
      <c r="E1069" s="803"/>
    </row>
    <row r="1070" spans="2:5" x14ac:dyDescent="0.25">
      <c r="B1070" s="803"/>
      <c r="E1070" s="803"/>
    </row>
    <row r="1071" spans="2:5" x14ac:dyDescent="0.25">
      <c r="B1071" s="803"/>
      <c r="E1071" s="803"/>
    </row>
    <row r="1072" spans="2:5" x14ac:dyDescent="0.25">
      <c r="B1072" s="803"/>
      <c r="E1072" s="803"/>
    </row>
    <row r="1073" spans="2:5" x14ac:dyDescent="0.25">
      <c r="B1073" s="803"/>
      <c r="E1073" s="803"/>
    </row>
    <row r="1074" spans="2:5" x14ac:dyDescent="0.25">
      <c r="B1074" s="803"/>
      <c r="E1074" s="803"/>
    </row>
    <row r="1075" spans="2:5" x14ac:dyDescent="0.25">
      <c r="B1075" s="803"/>
      <c r="E1075" s="803"/>
    </row>
    <row r="1076" spans="2:5" x14ac:dyDescent="0.25">
      <c r="B1076" s="803"/>
      <c r="E1076" s="803"/>
    </row>
    <row r="1077" spans="2:5" x14ac:dyDescent="0.25">
      <c r="B1077" s="803"/>
      <c r="E1077" s="803"/>
    </row>
    <row r="1078" spans="2:5" x14ac:dyDescent="0.25">
      <c r="B1078" s="803"/>
      <c r="E1078" s="803"/>
    </row>
    <row r="1079" spans="2:5" x14ac:dyDescent="0.25">
      <c r="B1079" s="803"/>
      <c r="E1079" s="803"/>
    </row>
    <row r="1080" spans="2:5" x14ac:dyDescent="0.25">
      <c r="B1080" s="803"/>
      <c r="E1080" s="803"/>
    </row>
    <row r="1081" spans="2:5" x14ac:dyDescent="0.25">
      <c r="B1081" s="803"/>
      <c r="E1081" s="803"/>
    </row>
    <row r="1082" spans="2:5" x14ac:dyDescent="0.25">
      <c r="B1082" s="803"/>
      <c r="E1082" s="803"/>
    </row>
    <row r="1083" spans="2:5" x14ac:dyDescent="0.25">
      <c r="B1083" s="803"/>
      <c r="E1083" s="803"/>
    </row>
    <row r="1084" spans="2:5" x14ac:dyDescent="0.25">
      <c r="B1084" s="803"/>
      <c r="E1084" s="803"/>
    </row>
    <row r="1085" spans="2:5" x14ac:dyDescent="0.25">
      <c r="B1085" s="803"/>
      <c r="E1085" s="803"/>
    </row>
    <row r="1086" spans="2:5" x14ac:dyDescent="0.25">
      <c r="B1086" s="803"/>
      <c r="E1086" s="803"/>
    </row>
    <row r="1087" spans="2:5" x14ac:dyDescent="0.25">
      <c r="B1087" s="803"/>
      <c r="E1087" s="803"/>
    </row>
    <row r="1088" spans="2:5" x14ac:dyDescent="0.25">
      <c r="B1088" s="803"/>
      <c r="E1088" s="803"/>
    </row>
    <row r="1089" spans="2:5" x14ac:dyDescent="0.25">
      <c r="B1089" s="803"/>
      <c r="E1089" s="803"/>
    </row>
    <row r="1090" spans="2:5" x14ac:dyDescent="0.25">
      <c r="B1090" s="803"/>
      <c r="E1090" s="803"/>
    </row>
    <row r="1091" spans="2:5" x14ac:dyDescent="0.25">
      <c r="B1091" s="803"/>
      <c r="E1091" s="803"/>
    </row>
    <row r="1092" spans="2:5" x14ac:dyDescent="0.25">
      <c r="B1092" s="803"/>
      <c r="E1092" s="803"/>
    </row>
    <row r="1093" spans="2:5" x14ac:dyDescent="0.25">
      <c r="B1093" s="803"/>
      <c r="E1093" s="803"/>
    </row>
    <row r="1094" spans="2:5" x14ac:dyDescent="0.25">
      <c r="B1094" s="803"/>
      <c r="E1094" s="803"/>
    </row>
    <row r="1095" spans="2:5" x14ac:dyDescent="0.25">
      <c r="B1095" s="803"/>
      <c r="E1095" s="803"/>
    </row>
    <row r="1096" spans="2:5" x14ac:dyDescent="0.25">
      <c r="B1096" s="803"/>
      <c r="E1096" s="803"/>
    </row>
    <row r="1097" spans="2:5" x14ac:dyDescent="0.25">
      <c r="B1097" s="803"/>
      <c r="E1097" s="803"/>
    </row>
    <row r="1098" spans="2:5" x14ac:dyDescent="0.25">
      <c r="B1098" s="803"/>
      <c r="E1098" s="803"/>
    </row>
    <row r="1099" spans="2:5" x14ac:dyDescent="0.25">
      <c r="B1099" s="803"/>
      <c r="E1099" s="803"/>
    </row>
    <row r="1100" spans="2:5" x14ac:dyDescent="0.25">
      <c r="B1100" s="803"/>
      <c r="E1100" s="803"/>
    </row>
    <row r="1101" spans="2:5" x14ac:dyDescent="0.25">
      <c r="B1101" s="803"/>
      <c r="E1101" s="803"/>
    </row>
    <row r="1102" spans="2:5" x14ac:dyDescent="0.25">
      <c r="B1102" s="803"/>
      <c r="E1102" s="803"/>
    </row>
    <row r="1103" spans="2:5" x14ac:dyDescent="0.25">
      <c r="B1103" s="803"/>
      <c r="E1103" s="803"/>
    </row>
    <row r="1104" spans="2:5" x14ac:dyDescent="0.25">
      <c r="B1104" s="803"/>
      <c r="E1104" s="803"/>
    </row>
    <row r="1105" spans="2:5" x14ac:dyDescent="0.25">
      <c r="B1105" s="803"/>
      <c r="E1105" s="803"/>
    </row>
    <row r="1106" spans="2:5" x14ac:dyDescent="0.25">
      <c r="B1106" s="803"/>
      <c r="E1106" s="803"/>
    </row>
    <row r="1107" spans="2:5" x14ac:dyDescent="0.25">
      <c r="B1107" s="803"/>
      <c r="E1107" s="803"/>
    </row>
    <row r="1108" spans="2:5" x14ac:dyDescent="0.25">
      <c r="B1108" s="803"/>
      <c r="E1108" s="803"/>
    </row>
    <row r="1109" spans="2:5" x14ac:dyDescent="0.25">
      <c r="B1109" s="803"/>
      <c r="E1109" s="803"/>
    </row>
    <row r="1110" spans="2:5" x14ac:dyDescent="0.25">
      <c r="B1110" s="803"/>
      <c r="E1110" s="803"/>
    </row>
    <row r="1111" spans="2:5" x14ac:dyDescent="0.25">
      <c r="B1111" s="803"/>
      <c r="E1111" s="803"/>
    </row>
    <row r="1112" spans="2:5" x14ac:dyDescent="0.25">
      <c r="B1112" s="803"/>
      <c r="E1112" s="803"/>
    </row>
    <row r="1113" spans="2:5" x14ac:dyDescent="0.25">
      <c r="B1113" s="803"/>
      <c r="E1113" s="803"/>
    </row>
    <row r="1114" spans="2:5" x14ac:dyDescent="0.25">
      <c r="B1114" s="803"/>
      <c r="E1114" s="803"/>
    </row>
    <row r="1115" spans="2:5" x14ac:dyDescent="0.25">
      <c r="B1115" s="803"/>
      <c r="E1115" s="803"/>
    </row>
    <row r="1116" spans="2:5" x14ac:dyDescent="0.25">
      <c r="B1116" s="803"/>
      <c r="E1116" s="803"/>
    </row>
    <row r="1117" spans="2:5" x14ac:dyDescent="0.25">
      <c r="B1117" s="803"/>
      <c r="E1117" s="803"/>
    </row>
    <row r="1118" spans="2:5" x14ac:dyDescent="0.25">
      <c r="B1118" s="803"/>
      <c r="E1118" s="803"/>
    </row>
    <row r="1119" spans="2:5" x14ac:dyDescent="0.25">
      <c r="B1119" s="803"/>
      <c r="E1119" s="803"/>
    </row>
    <row r="1120" spans="2:5" x14ac:dyDescent="0.25">
      <c r="B1120" s="803"/>
      <c r="E1120" s="803"/>
    </row>
    <row r="1121" spans="2:5" x14ac:dyDescent="0.25">
      <c r="B1121" s="803"/>
      <c r="E1121" s="803"/>
    </row>
    <row r="1122" spans="2:5" x14ac:dyDescent="0.25">
      <c r="B1122" s="803"/>
      <c r="E1122" s="803"/>
    </row>
    <row r="1123" spans="2:5" x14ac:dyDescent="0.25">
      <c r="B1123" s="803"/>
      <c r="E1123" s="803"/>
    </row>
    <row r="1124" spans="2:5" x14ac:dyDescent="0.25">
      <c r="B1124" s="803"/>
      <c r="E1124" s="803"/>
    </row>
    <row r="1125" spans="2:5" x14ac:dyDescent="0.25">
      <c r="B1125" s="803"/>
      <c r="E1125" s="803"/>
    </row>
    <row r="1126" spans="2:5" x14ac:dyDescent="0.25">
      <c r="B1126" s="803"/>
      <c r="E1126" s="803"/>
    </row>
    <row r="1127" spans="2:5" x14ac:dyDescent="0.25">
      <c r="B1127" s="803"/>
      <c r="E1127" s="803"/>
    </row>
    <row r="1128" spans="2:5" x14ac:dyDescent="0.25">
      <c r="B1128" s="803"/>
      <c r="E1128" s="803"/>
    </row>
    <row r="1129" spans="2:5" x14ac:dyDescent="0.25">
      <c r="B1129" s="803"/>
      <c r="E1129" s="803"/>
    </row>
    <row r="1130" spans="2:5" x14ac:dyDescent="0.25">
      <c r="B1130" s="803"/>
      <c r="E1130" s="803"/>
    </row>
    <row r="1131" spans="2:5" x14ac:dyDescent="0.25">
      <c r="B1131" s="803"/>
      <c r="E1131" s="803"/>
    </row>
    <row r="1132" spans="2:5" x14ac:dyDescent="0.25">
      <c r="B1132" s="803"/>
      <c r="E1132" s="803"/>
    </row>
    <row r="1133" spans="2:5" x14ac:dyDescent="0.25">
      <c r="B1133" s="803"/>
      <c r="E1133" s="803"/>
    </row>
    <row r="1134" spans="2:5" x14ac:dyDescent="0.25">
      <c r="B1134" s="803"/>
      <c r="E1134" s="803"/>
    </row>
    <row r="1135" spans="2:5" x14ac:dyDescent="0.25">
      <c r="B1135" s="803"/>
      <c r="E1135" s="803"/>
    </row>
    <row r="1136" spans="2:5" x14ac:dyDescent="0.25">
      <c r="B1136" s="803"/>
      <c r="E1136" s="803"/>
    </row>
    <row r="1137" spans="2:5" x14ac:dyDescent="0.25">
      <c r="B1137" s="803"/>
      <c r="E1137" s="803"/>
    </row>
    <row r="1138" spans="2:5" x14ac:dyDescent="0.25">
      <c r="B1138" s="803"/>
      <c r="E1138" s="803"/>
    </row>
    <row r="1139" spans="2:5" x14ac:dyDescent="0.25">
      <c r="B1139" s="803"/>
      <c r="E1139" s="803"/>
    </row>
    <row r="1140" spans="2:5" x14ac:dyDescent="0.25">
      <c r="B1140" s="803"/>
      <c r="E1140" s="803"/>
    </row>
    <row r="1141" spans="2:5" x14ac:dyDescent="0.25">
      <c r="B1141" s="803"/>
      <c r="E1141" s="803"/>
    </row>
    <row r="1142" spans="2:5" x14ac:dyDescent="0.25">
      <c r="B1142" s="803"/>
      <c r="E1142" s="803"/>
    </row>
    <row r="1143" spans="2:5" x14ac:dyDescent="0.25">
      <c r="B1143" s="803"/>
      <c r="E1143" s="803"/>
    </row>
    <row r="1144" spans="2:5" x14ac:dyDescent="0.25">
      <c r="B1144" s="803"/>
      <c r="E1144" s="803"/>
    </row>
    <row r="1145" spans="2:5" x14ac:dyDescent="0.25">
      <c r="B1145" s="803"/>
      <c r="E1145" s="803"/>
    </row>
    <row r="1146" spans="2:5" x14ac:dyDescent="0.25">
      <c r="B1146" s="803"/>
      <c r="E1146" s="803"/>
    </row>
    <row r="1147" spans="2:5" x14ac:dyDescent="0.25">
      <c r="B1147" s="803"/>
      <c r="E1147" s="803"/>
    </row>
    <row r="1148" spans="2:5" x14ac:dyDescent="0.25">
      <c r="B1148" s="803"/>
      <c r="E1148" s="803"/>
    </row>
    <row r="1149" spans="2:5" x14ac:dyDescent="0.25">
      <c r="B1149" s="803"/>
      <c r="E1149" s="803"/>
    </row>
    <row r="1150" spans="2:5" x14ac:dyDescent="0.25">
      <c r="B1150" s="803"/>
      <c r="E1150" s="803"/>
    </row>
    <row r="1151" spans="2:5" x14ac:dyDescent="0.25">
      <c r="B1151" s="803"/>
      <c r="E1151" s="803"/>
    </row>
    <row r="1152" spans="2:5" x14ac:dyDescent="0.25">
      <c r="B1152" s="803"/>
      <c r="E1152" s="803"/>
    </row>
    <row r="1153" spans="2:5" x14ac:dyDescent="0.25">
      <c r="B1153" s="803"/>
      <c r="E1153" s="803"/>
    </row>
    <row r="1154" spans="2:5" x14ac:dyDescent="0.25">
      <c r="B1154" s="803"/>
      <c r="E1154" s="803"/>
    </row>
    <row r="1155" spans="2:5" x14ac:dyDescent="0.25">
      <c r="B1155" s="803"/>
      <c r="E1155" s="803"/>
    </row>
    <row r="1156" spans="2:5" x14ac:dyDescent="0.25">
      <c r="B1156" s="803"/>
      <c r="E1156" s="803"/>
    </row>
    <row r="1157" spans="2:5" x14ac:dyDescent="0.25">
      <c r="B1157" s="803"/>
      <c r="E1157" s="803"/>
    </row>
    <row r="1158" spans="2:5" x14ac:dyDescent="0.25">
      <c r="B1158" s="803"/>
      <c r="E1158" s="803"/>
    </row>
    <row r="1159" spans="2:5" x14ac:dyDescent="0.25">
      <c r="B1159" s="803"/>
      <c r="E1159" s="803"/>
    </row>
    <row r="1160" spans="2:5" x14ac:dyDescent="0.25">
      <c r="B1160" s="803"/>
      <c r="E1160" s="803"/>
    </row>
    <row r="1161" spans="2:5" x14ac:dyDescent="0.25">
      <c r="B1161" s="803"/>
      <c r="E1161" s="803"/>
    </row>
    <row r="1162" spans="2:5" x14ac:dyDescent="0.25">
      <c r="B1162" s="803"/>
      <c r="E1162" s="803"/>
    </row>
    <row r="1163" spans="2:5" x14ac:dyDescent="0.25">
      <c r="B1163" s="803"/>
      <c r="E1163" s="803"/>
    </row>
    <row r="1164" spans="2:5" x14ac:dyDescent="0.25">
      <c r="B1164" s="803"/>
      <c r="E1164" s="803"/>
    </row>
    <row r="1165" spans="2:5" x14ac:dyDescent="0.25">
      <c r="B1165" s="803"/>
      <c r="E1165" s="803"/>
    </row>
    <row r="1166" spans="2:5" x14ac:dyDescent="0.25">
      <c r="B1166" s="803"/>
      <c r="E1166" s="803"/>
    </row>
    <row r="1167" spans="2:5" x14ac:dyDescent="0.25">
      <c r="B1167" s="803"/>
      <c r="E1167" s="803"/>
    </row>
    <row r="1168" spans="2:5" x14ac:dyDescent="0.25">
      <c r="B1168" s="803"/>
      <c r="E1168" s="803"/>
    </row>
    <row r="1169" spans="2:5" x14ac:dyDescent="0.25">
      <c r="B1169" s="803"/>
      <c r="E1169" s="803"/>
    </row>
    <row r="1170" spans="2:5" x14ac:dyDescent="0.25">
      <c r="B1170" s="803"/>
      <c r="E1170" s="803"/>
    </row>
    <row r="1171" spans="2:5" x14ac:dyDescent="0.25">
      <c r="B1171" s="803"/>
      <c r="E1171" s="803"/>
    </row>
    <row r="1172" spans="2:5" x14ac:dyDescent="0.25">
      <c r="B1172" s="803"/>
      <c r="E1172" s="803"/>
    </row>
    <row r="1173" spans="2:5" x14ac:dyDescent="0.25">
      <c r="B1173" s="803"/>
      <c r="E1173" s="803"/>
    </row>
    <row r="1174" spans="2:5" x14ac:dyDescent="0.25">
      <c r="B1174" s="803"/>
      <c r="E1174" s="803"/>
    </row>
    <row r="1175" spans="2:5" x14ac:dyDescent="0.25">
      <c r="B1175" s="803"/>
      <c r="E1175" s="803"/>
    </row>
    <row r="1176" spans="2:5" x14ac:dyDescent="0.25">
      <c r="B1176" s="803"/>
      <c r="E1176" s="803"/>
    </row>
    <row r="1177" spans="2:5" x14ac:dyDescent="0.25">
      <c r="B1177" s="803"/>
      <c r="E1177" s="803"/>
    </row>
    <row r="1178" spans="2:5" x14ac:dyDescent="0.25">
      <c r="B1178" s="803"/>
      <c r="E1178" s="803"/>
    </row>
    <row r="1179" spans="2:5" x14ac:dyDescent="0.25">
      <c r="B1179" s="803"/>
      <c r="E1179" s="803"/>
    </row>
    <row r="1180" spans="2:5" x14ac:dyDescent="0.25">
      <c r="B1180" s="803"/>
      <c r="E1180" s="803"/>
    </row>
    <row r="1181" spans="2:5" x14ac:dyDescent="0.25">
      <c r="B1181" s="803"/>
      <c r="E1181" s="803"/>
    </row>
    <row r="1182" spans="2:5" x14ac:dyDescent="0.25">
      <c r="B1182" s="803"/>
      <c r="E1182" s="803"/>
    </row>
    <row r="1183" spans="2:5" x14ac:dyDescent="0.25">
      <c r="B1183" s="803"/>
      <c r="E1183" s="803"/>
    </row>
    <row r="1184" spans="2:5" x14ac:dyDescent="0.25">
      <c r="B1184" s="803"/>
      <c r="E1184" s="803"/>
    </row>
    <row r="1185" spans="2:5" x14ac:dyDescent="0.25">
      <c r="B1185" s="803"/>
      <c r="E1185" s="803"/>
    </row>
    <row r="1186" spans="2:5" x14ac:dyDescent="0.25">
      <c r="B1186" s="803"/>
      <c r="E1186" s="803"/>
    </row>
    <row r="1187" spans="2:5" x14ac:dyDescent="0.25">
      <c r="B1187" s="803"/>
      <c r="E1187" s="803"/>
    </row>
    <row r="1188" spans="2:5" x14ac:dyDescent="0.25">
      <c r="B1188" s="803"/>
      <c r="E1188" s="803"/>
    </row>
    <row r="1189" spans="2:5" x14ac:dyDescent="0.25">
      <c r="B1189" s="803"/>
      <c r="E1189" s="803"/>
    </row>
    <row r="1190" spans="2:5" x14ac:dyDescent="0.25">
      <c r="B1190" s="803"/>
      <c r="E1190" s="803"/>
    </row>
    <row r="1191" spans="2:5" x14ac:dyDescent="0.25">
      <c r="B1191" s="803"/>
      <c r="E1191" s="803"/>
    </row>
    <row r="1192" spans="2:5" x14ac:dyDescent="0.25">
      <c r="B1192" s="803"/>
      <c r="E1192" s="803"/>
    </row>
    <row r="1193" spans="2:5" x14ac:dyDescent="0.25">
      <c r="B1193" s="803"/>
      <c r="E1193" s="803"/>
    </row>
    <row r="1194" spans="2:5" x14ac:dyDescent="0.25">
      <c r="B1194" s="803"/>
      <c r="E1194" s="803"/>
    </row>
    <row r="1195" spans="2:5" x14ac:dyDescent="0.25">
      <c r="B1195" s="803"/>
      <c r="E1195" s="803"/>
    </row>
  </sheetData>
  <mergeCells count="83">
    <mergeCell ref="A368:H368"/>
    <mergeCell ref="A400:F400"/>
    <mergeCell ref="A426:F426"/>
    <mergeCell ref="A657:F657"/>
    <mergeCell ref="A374:A375"/>
    <mergeCell ref="A413:A414"/>
    <mergeCell ref="B413:B414"/>
    <mergeCell ref="C413:H413"/>
    <mergeCell ref="B410:H410"/>
    <mergeCell ref="B411:H411"/>
    <mergeCell ref="B374:B375"/>
    <mergeCell ref="C495:H495"/>
    <mergeCell ref="A626:A627"/>
    <mergeCell ref="B626:B627"/>
    <mergeCell ref="C440:H440"/>
    <mergeCell ref="A555:F555"/>
    <mergeCell ref="C374:H374"/>
    <mergeCell ref="A370:H370"/>
    <mergeCell ref="A407:H407"/>
    <mergeCell ref="A409:H409"/>
    <mergeCell ref="A706:H706"/>
    <mergeCell ref="A434:H434"/>
    <mergeCell ref="A436:H436"/>
    <mergeCell ref="A440:A441"/>
    <mergeCell ref="B440:B441"/>
    <mergeCell ref="B571:B572"/>
    <mergeCell ref="C571:H571"/>
    <mergeCell ref="A704:H704"/>
    <mergeCell ref="A668:H668"/>
    <mergeCell ref="A672:A673"/>
    <mergeCell ref="A3:H3"/>
    <mergeCell ref="A359:F359"/>
    <mergeCell ref="A5:H5"/>
    <mergeCell ref="A7:H7"/>
    <mergeCell ref="A11:A12"/>
    <mergeCell ref="B11:B12"/>
    <mergeCell ref="C11:H11"/>
    <mergeCell ref="A55:A56"/>
    <mergeCell ref="B55:B56"/>
    <mergeCell ref="C55:H55"/>
    <mergeCell ref="A124:A125"/>
    <mergeCell ref="B124:B125"/>
    <mergeCell ref="C124:H124"/>
    <mergeCell ref="A331:A332"/>
    <mergeCell ref="A193:A194"/>
    <mergeCell ref="B193:B194"/>
    <mergeCell ref="A830:F830"/>
    <mergeCell ref="A819:A820"/>
    <mergeCell ref="B819:B820"/>
    <mergeCell ref="C819:H819"/>
    <mergeCell ref="A813:H813"/>
    <mergeCell ref="A815:H815"/>
    <mergeCell ref="A432:H432"/>
    <mergeCell ref="A559:H559"/>
    <mergeCell ref="A571:A572"/>
    <mergeCell ref="A811:H811"/>
    <mergeCell ref="A793:F793"/>
    <mergeCell ref="A767:A768"/>
    <mergeCell ref="B767:B768"/>
    <mergeCell ref="C767:H767"/>
    <mergeCell ref="C712:H712"/>
    <mergeCell ref="B712:B713"/>
    <mergeCell ref="A708:H708"/>
    <mergeCell ref="A712:A713"/>
    <mergeCell ref="A567:H567"/>
    <mergeCell ref="C193:H193"/>
    <mergeCell ref="C626:H626"/>
    <mergeCell ref="A666:H666"/>
    <mergeCell ref="A664:H664"/>
    <mergeCell ref="B331:B332"/>
    <mergeCell ref="C331:H331"/>
    <mergeCell ref="A262:A263"/>
    <mergeCell ref="B262:B263"/>
    <mergeCell ref="C262:H262"/>
    <mergeCell ref="A495:A496"/>
    <mergeCell ref="B495:B496"/>
    <mergeCell ref="A366:H366"/>
    <mergeCell ref="A405:H405"/>
    <mergeCell ref="A565:H565"/>
    <mergeCell ref="A696:F696"/>
    <mergeCell ref="A563:H563"/>
    <mergeCell ref="B672:B673"/>
    <mergeCell ref="C672:H672"/>
  </mergeCells>
  <pageMargins left="0.70866141732283472" right="0.70866141732283472" top="0.74803149606299213" bottom="0.74803149606299213" header="0.31496062992125984" footer="0.31496062992125984"/>
  <pageSetup paperSize="9" scale="47" orientation="landscape" r:id="rId1"/>
  <rowBreaks count="15" manualBreakCount="15">
    <brk id="54" max="7" man="1"/>
    <brk id="123" max="7" man="1"/>
    <brk id="192" max="7" man="1"/>
    <brk id="261" max="7" man="1"/>
    <brk id="330" max="7" man="1"/>
    <brk id="363" max="7" man="1"/>
    <brk id="402" max="7" man="1"/>
    <brk id="429" max="7" man="1"/>
    <brk id="494" max="7" man="1"/>
    <brk id="560" max="7" man="1"/>
    <brk id="625" max="7" man="1"/>
    <brk id="661" max="7" man="1"/>
    <brk id="701" max="7" man="1"/>
    <brk id="766" max="7" man="1"/>
    <brk id="808" max="7" man="1"/>
  </rowBreaks>
  <ignoredErrors>
    <ignoredError sqref="D392:D39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P13027"/>
  <sheetViews>
    <sheetView view="pageBreakPreview" topLeftCell="A1042" zoomScale="51" zoomScaleNormal="85" zoomScaleSheetLayoutView="51" workbookViewId="0">
      <selection activeCell="G1057" sqref="G1057"/>
    </sheetView>
  </sheetViews>
  <sheetFormatPr baseColWidth="10" defaultRowHeight="15" x14ac:dyDescent="0.25"/>
  <cols>
    <col min="1" max="1" width="32" style="810" customWidth="1"/>
    <col min="2" max="2" width="25.7109375" style="810" customWidth="1"/>
    <col min="3" max="3" width="23.7109375" style="806" customWidth="1"/>
    <col min="4" max="4" width="34.28515625" style="806" customWidth="1"/>
    <col min="5" max="5" width="21.42578125" style="809" customWidth="1"/>
    <col min="6" max="6" width="17.42578125" style="808" customWidth="1"/>
    <col min="7" max="7" width="43.5703125" style="807" customWidth="1"/>
    <col min="8" max="8" width="38" style="806" customWidth="1"/>
    <col min="9" max="9" width="20" style="806" customWidth="1"/>
    <col min="10" max="10" width="41" style="806" customWidth="1"/>
    <col min="11" max="11" width="9.28515625" style="805" bestFit="1" customWidth="1"/>
    <col min="12" max="12" width="7.85546875" style="805" customWidth="1"/>
    <col min="13" max="13" width="13.7109375" style="804" customWidth="1"/>
    <col min="14" max="14" width="8.28515625" style="805" customWidth="1"/>
    <col min="15" max="15" width="7.140625" style="805" customWidth="1"/>
    <col min="16" max="16" width="13.5703125" style="804" customWidth="1"/>
    <col min="17" max="17" width="23.140625" style="803" bestFit="1" customWidth="1"/>
    <col min="18" max="18" width="11.42578125" style="803"/>
    <col min="19" max="19" width="13.28515625" style="803" bestFit="1" customWidth="1"/>
    <col min="20" max="16384" width="11.42578125" style="803"/>
  </cols>
  <sheetData>
    <row r="2" spans="1:16" ht="18" x14ac:dyDescent="0.25">
      <c r="A2" s="862" t="s">
        <v>427</v>
      </c>
      <c r="B2" s="834"/>
      <c r="C2" s="830"/>
      <c r="D2" s="830"/>
      <c r="E2" s="833"/>
      <c r="F2" s="832"/>
      <c r="G2" s="831"/>
      <c r="H2" s="830"/>
      <c r="I2" s="830"/>
      <c r="J2" s="830"/>
      <c r="K2" s="829"/>
      <c r="L2" s="829"/>
      <c r="M2" s="828"/>
      <c r="N2" s="829"/>
      <c r="O2" s="829"/>
      <c r="P2" s="828"/>
    </row>
    <row r="3" spans="1:16" ht="15.75" x14ac:dyDescent="0.25">
      <c r="A3" s="861" t="s">
        <v>3621</v>
      </c>
      <c r="B3" s="834"/>
      <c r="C3" s="830"/>
      <c r="D3" s="830"/>
      <c r="E3" s="833"/>
      <c r="F3" s="832"/>
      <c r="G3" s="831"/>
      <c r="H3" s="830"/>
      <c r="I3" s="830"/>
      <c r="J3" s="830"/>
      <c r="K3" s="829"/>
      <c r="L3" s="829"/>
      <c r="M3" s="828"/>
      <c r="N3" s="829"/>
      <c r="O3" s="829"/>
      <c r="P3" s="828"/>
    </row>
    <row r="4" spans="1:16" ht="23.25" x14ac:dyDescent="0.25">
      <c r="A4" s="1762" t="s">
        <v>3620</v>
      </c>
      <c r="B4" s="1762"/>
      <c r="C4" s="1762"/>
      <c r="D4" s="1762"/>
      <c r="E4" s="1762"/>
      <c r="F4" s="1762"/>
      <c r="G4" s="1762"/>
      <c r="H4" s="1762"/>
      <c r="I4" s="1762"/>
      <c r="J4" s="1762"/>
      <c r="K4" s="1762"/>
      <c r="L4" s="1762"/>
      <c r="M4" s="1762"/>
      <c r="N4" s="1762"/>
      <c r="O4" s="1762"/>
      <c r="P4" s="1762"/>
    </row>
    <row r="5" spans="1:16" x14ac:dyDescent="0.25">
      <c r="A5" s="834"/>
      <c r="B5" s="834"/>
      <c r="C5" s="830"/>
      <c r="D5" s="830"/>
      <c r="E5" s="833"/>
      <c r="F5" s="832"/>
      <c r="G5" s="831"/>
      <c r="H5" s="830"/>
      <c r="I5" s="830"/>
      <c r="J5" s="830"/>
      <c r="K5" s="829"/>
      <c r="L5" s="829"/>
      <c r="M5" s="828"/>
      <c r="N5" s="829"/>
      <c r="O5" s="829"/>
      <c r="P5" s="828"/>
    </row>
    <row r="6" spans="1:16" ht="23.25" x14ac:dyDescent="0.25">
      <c r="A6" s="1762" t="s">
        <v>627</v>
      </c>
      <c r="B6" s="1762"/>
      <c r="C6" s="1762"/>
      <c r="D6" s="1762"/>
      <c r="E6" s="1762"/>
      <c r="F6" s="1762"/>
      <c r="G6" s="1762"/>
      <c r="H6" s="1762"/>
      <c r="I6" s="1762"/>
      <c r="J6" s="1762"/>
      <c r="K6" s="1762"/>
      <c r="L6" s="1762"/>
      <c r="M6" s="1762"/>
      <c r="N6" s="1762"/>
      <c r="O6" s="1762"/>
      <c r="P6" s="1762"/>
    </row>
    <row r="7" spans="1:16" ht="23.25" x14ac:dyDescent="0.25">
      <c r="A7" s="860"/>
      <c r="B7" s="864"/>
      <c r="C7" s="857"/>
      <c r="D7" s="857"/>
      <c r="E7" s="859"/>
      <c r="F7" s="857"/>
      <c r="G7" s="858"/>
      <c r="H7" s="857"/>
      <c r="I7" s="857"/>
      <c r="J7" s="856"/>
      <c r="K7" s="854"/>
      <c r="L7" s="854"/>
      <c r="M7" s="855"/>
      <c r="N7" s="854"/>
      <c r="O7" s="853"/>
      <c r="P7" s="828"/>
    </row>
    <row r="8" spans="1:16" ht="23.25" x14ac:dyDescent="0.25">
      <c r="A8" s="1577" t="s">
        <v>3619</v>
      </c>
      <c r="B8" s="1577"/>
      <c r="C8" s="1577"/>
      <c r="D8" s="1577"/>
      <c r="E8" s="1577"/>
      <c r="F8" s="1577"/>
      <c r="G8" s="1577"/>
      <c r="H8" s="1577"/>
      <c r="I8" s="1577"/>
      <c r="J8" s="1577"/>
      <c r="K8" s="1577"/>
      <c r="L8" s="1577"/>
      <c r="M8" s="1577"/>
      <c r="N8" s="1577"/>
      <c r="O8" s="1577"/>
      <c r="P8" s="1577"/>
    </row>
    <row r="9" spans="1:16" x14ac:dyDescent="0.25">
      <c r="A9" s="852"/>
      <c r="B9" s="852"/>
      <c r="C9" s="848"/>
      <c r="D9" s="848"/>
      <c r="E9" s="851"/>
      <c r="F9" s="850"/>
      <c r="G9" s="849"/>
      <c r="H9" s="848"/>
      <c r="I9" s="848"/>
      <c r="J9" s="848"/>
      <c r="K9" s="846"/>
      <c r="L9" s="846"/>
      <c r="M9" s="847"/>
      <c r="N9" s="846"/>
      <c r="O9" s="846"/>
      <c r="P9" s="828"/>
    </row>
    <row r="10" spans="1:16" s="835" customFormat="1" x14ac:dyDescent="0.25">
      <c r="A10" s="845" t="s">
        <v>3618</v>
      </c>
      <c r="B10" s="902" t="s">
        <v>27500</v>
      </c>
      <c r="C10" s="843"/>
      <c r="D10" s="842"/>
      <c r="E10" s="841"/>
      <c r="F10" s="839"/>
      <c r="G10" s="840"/>
      <c r="H10" s="839"/>
      <c r="I10" s="839"/>
      <c r="J10" s="839"/>
      <c r="K10" s="837"/>
      <c r="L10" s="837"/>
      <c r="M10" s="838"/>
      <c r="N10" s="837"/>
      <c r="O10" s="837"/>
      <c r="P10" s="836"/>
    </row>
    <row r="11" spans="1:16" x14ac:dyDescent="0.25">
      <c r="A11" s="834"/>
      <c r="B11" s="834"/>
      <c r="C11" s="830"/>
      <c r="D11" s="830"/>
      <c r="E11" s="833"/>
      <c r="F11" s="832"/>
      <c r="G11" s="831"/>
      <c r="H11" s="830"/>
      <c r="I11" s="830"/>
      <c r="J11" s="830"/>
      <c r="K11" s="829"/>
      <c r="L11" s="829"/>
      <c r="M11" s="828"/>
      <c r="N11" s="829"/>
      <c r="O11" s="829"/>
      <c r="P11" s="828"/>
    </row>
    <row r="12" spans="1:16" x14ac:dyDescent="0.25">
      <c r="A12" s="1772" t="s">
        <v>2848</v>
      </c>
      <c r="B12" s="1772"/>
      <c r="C12" s="1772"/>
      <c r="D12" s="1772"/>
      <c r="E12" s="1772"/>
      <c r="F12" s="1772" t="s">
        <v>378</v>
      </c>
      <c r="G12" s="1772"/>
      <c r="H12" s="1772"/>
      <c r="I12" s="1772"/>
      <c r="J12" s="1772"/>
      <c r="K12" s="1771" t="s">
        <v>2847</v>
      </c>
      <c r="L12" s="1771"/>
      <c r="M12" s="1771"/>
      <c r="N12" s="1771" t="s">
        <v>2846</v>
      </c>
      <c r="O12" s="1771"/>
      <c r="P12" s="1771"/>
    </row>
    <row r="13" spans="1:16" s="901" customFormat="1" ht="68.25" customHeight="1" x14ac:dyDescent="0.2">
      <c r="A13" s="1535" t="s">
        <v>2845</v>
      </c>
      <c r="B13" s="1535" t="s">
        <v>5</v>
      </c>
      <c r="C13" s="1535" t="s">
        <v>2844</v>
      </c>
      <c r="D13" s="1535" t="s">
        <v>2843</v>
      </c>
      <c r="E13" s="1536" t="s">
        <v>2842</v>
      </c>
      <c r="F13" s="1537" t="s">
        <v>2841</v>
      </c>
      <c r="G13" s="1535" t="s">
        <v>2840</v>
      </c>
      <c r="H13" s="1535" t="s">
        <v>2839</v>
      </c>
      <c r="I13" s="1535" t="s">
        <v>2838</v>
      </c>
      <c r="J13" s="1535" t="s">
        <v>2837</v>
      </c>
      <c r="K13" s="1538" t="s">
        <v>2836</v>
      </c>
      <c r="L13" s="1538" t="s">
        <v>2835</v>
      </c>
      <c r="M13" s="1539" t="s">
        <v>2834</v>
      </c>
      <c r="N13" s="1538" t="s">
        <v>2836</v>
      </c>
      <c r="O13" s="1538" t="s">
        <v>2835</v>
      </c>
      <c r="P13" s="1539" t="s">
        <v>2834</v>
      </c>
    </row>
    <row r="14" spans="1:16" x14ac:dyDescent="0.25">
      <c r="A14" s="867" t="s">
        <v>19067</v>
      </c>
      <c r="B14" s="867" t="s">
        <v>2672</v>
      </c>
      <c r="C14" s="894" t="s">
        <v>3031</v>
      </c>
      <c r="D14" s="893" t="s">
        <v>27499</v>
      </c>
      <c r="E14" s="892">
        <v>7000</v>
      </c>
      <c r="F14" s="895" t="s">
        <v>27498</v>
      </c>
      <c r="G14" s="891" t="s">
        <v>27497</v>
      </c>
      <c r="H14" s="890" t="s">
        <v>4016</v>
      </c>
      <c r="I14" s="889" t="s">
        <v>2684</v>
      </c>
      <c r="J14" s="889" t="s">
        <v>5525</v>
      </c>
      <c r="K14" s="888">
        <v>1</v>
      </c>
      <c r="L14" s="888">
        <v>1</v>
      </c>
      <c r="M14" s="887">
        <v>1271.67</v>
      </c>
      <c r="N14" s="888">
        <v>1</v>
      </c>
      <c r="O14" s="888">
        <v>6</v>
      </c>
      <c r="P14" s="887">
        <v>43017.765326460831</v>
      </c>
    </row>
    <row r="15" spans="1:16" x14ac:dyDescent="0.25">
      <c r="A15" s="867" t="s">
        <v>19067</v>
      </c>
      <c r="B15" s="867" t="s">
        <v>2672</v>
      </c>
      <c r="C15" s="894" t="s">
        <v>3031</v>
      </c>
      <c r="D15" s="893" t="s">
        <v>8272</v>
      </c>
      <c r="E15" s="892">
        <v>2500</v>
      </c>
      <c r="F15" s="895" t="s">
        <v>27496</v>
      </c>
      <c r="G15" s="891" t="s">
        <v>27495</v>
      </c>
      <c r="H15" s="890" t="s">
        <v>23343</v>
      </c>
      <c r="I15" s="889" t="s">
        <v>2777</v>
      </c>
      <c r="J15" s="889" t="s">
        <v>23783</v>
      </c>
      <c r="K15" s="888">
        <v>1</v>
      </c>
      <c r="L15" s="888">
        <v>12</v>
      </c>
      <c r="M15" s="887">
        <v>31871.220000000005</v>
      </c>
      <c r="N15" s="888">
        <v>1</v>
      </c>
      <c r="O15" s="888">
        <v>6</v>
      </c>
      <c r="P15" s="887">
        <v>16044.9</v>
      </c>
    </row>
    <row r="16" spans="1:16" ht="22.5" x14ac:dyDescent="0.25">
      <c r="A16" s="867" t="s">
        <v>19067</v>
      </c>
      <c r="B16" s="867" t="s">
        <v>2672</v>
      </c>
      <c r="C16" s="894" t="s">
        <v>3031</v>
      </c>
      <c r="D16" s="893" t="s">
        <v>27494</v>
      </c>
      <c r="E16" s="892">
        <v>7000</v>
      </c>
      <c r="F16" s="895" t="s">
        <v>27493</v>
      </c>
      <c r="G16" s="891" t="s">
        <v>27492</v>
      </c>
      <c r="H16" s="890" t="s">
        <v>2886</v>
      </c>
      <c r="I16" s="889" t="s">
        <v>3654</v>
      </c>
      <c r="J16" s="889" t="s">
        <v>5525</v>
      </c>
      <c r="K16" s="888">
        <v>1</v>
      </c>
      <c r="L16" s="888">
        <v>12</v>
      </c>
      <c r="M16" s="887">
        <v>85693.939999999988</v>
      </c>
      <c r="N16" s="888">
        <v>1</v>
      </c>
      <c r="O16" s="888">
        <v>6</v>
      </c>
      <c r="P16" s="887">
        <v>43030.895326460828</v>
      </c>
    </row>
    <row r="17" spans="1:16" x14ac:dyDescent="0.25">
      <c r="A17" s="867" t="s">
        <v>19067</v>
      </c>
      <c r="B17" s="867" t="s">
        <v>2672</v>
      </c>
      <c r="C17" s="894" t="s">
        <v>3031</v>
      </c>
      <c r="D17" s="893" t="s">
        <v>8272</v>
      </c>
      <c r="E17" s="892">
        <v>2500</v>
      </c>
      <c r="F17" s="895" t="s">
        <v>27491</v>
      </c>
      <c r="G17" s="891" t="s">
        <v>27490</v>
      </c>
      <c r="H17" s="890" t="s">
        <v>3135</v>
      </c>
      <c r="I17" s="889" t="s">
        <v>3135</v>
      </c>
      <c r="J17" s="889" t="s">
        <v>40</v>
      </c>
      <c r="K17" s="888">
        <v>1</v>
      </c>
      <c r="L17" s="888">
        <v>5</v>
      </c>
      <c r="M17" s="887">
        <v>11503.97</v>
      </c>
      <c r="N17" s="888" t="s">
        <v>385</v>
      </c>
      <c r="O17" s="888" t="s">
        <v>385</v>
      </c>
      <c r="P17" s="887">
        <v>0</v>
      </c>
    </row>
    <row r="18" spans="1:16" x14ac:dyDescent="0.25">
      <c r="A18" s="867" t="s">
        <v>19067</v>
      </c>
      <c r="B18" s="867" t="s">
        <v>2672</v>
      </c>
      <c r="C18" s="894" t="s">
        <v>3031</v>
      </c>
      <c r="D18" s="893" t="s">
        <v>7302</v>
      </c>
      <c r="E18" s="892">
        <v>3000</v>
      </c>
      <c r="F18" s="895" t="s">
        <v>27491</v>
      </c>
      <c r="G18" s="891" t="s">
        <v>27490</v>
      </c>
      <c r="H18" s="890" t="s">
        <v>3135</v>
      </c>
      <c r="I18" s="889" t="s">
        <v>3135</v>
      </c>
      <c r="J18" s="889" t="s">
        <v>40</v>
      </c>
      <c r="K18" s="888" t="s">
        <v>385</v>
      </c>
      <c r="L18" s="888" t="s">
        <v>385</v>
      </c>
      <c r="M18" s="887">
        <v>0</v>
      </c>
      <c r="N18" s="888">
        <v>1</v>
      </c>
      <c r="O18" s="888">
        <v>5</v>
      </c>
      <c r="P18" s="887">
        <v>13497.369999999999</v>
      </c>
    </row>
    <row r="19" spans="1:16" ht="22.5" x14ac:dyDescent="0.25">
      <c r="A19" s="867" t="s">
        <v>19067</v>
      </c>
      <c r="B19" s="867" t="s">
        <v>2672</v>
      </c>
      <c r="C19" s="894" t="s">
        <v>3031</v>
      </c>
      <c r="D19" s="893" t="s">
        <v>27489</v>
      </c>
      <c r="E19" s="892">
        <v>5000</v>
      </c>
      <c r="F19" s="895" t="s">
        <v>27488</v>
      </c>
      <c r="G19" s="891" t="s">
        <v>27487</v>
      </c>
      <c r="H19" s="890" t="s">
        <v>2703</v>
      </c>
      <c r="I19" s="889" t="s">
        <v>3654</v>
      </c>
      <c r="J19" s="889" t="s">
        <v>5525</v>
      </c>
      <c r="K19" s="888">
        <v>1</v>
      </c>
      <c r="L19" s="888">
        <v>12</v>
      </c>
      <c r="M19" s="887">
        <v>61957.680000000008</v>
      </c>
      <c r="N19" s="888">
        <v>1</v>
      </c>
      <c r="O19" s="888">
        <v>6</v>
      </c>
      <c r="P19" s="887">
        <v>31030.895326460824</v>
      </c>
    </row>
    <row r="20" spans="1:16" ht="21.75" customHeight="1" x14ac:dyDescent="0.25">
      <c r="A20" s="867" t="s">
        <v>19067</v>
      </c>
      <c r="B20" s="867" t="s">
        <v>2672</v>
      </c>
      <c r="C20" s="894" t="s">
        <v>3031</v>
      </c>
      <c r="D20" s="893" t="s">
        <v>24934</v>
      </c>
      <c r="E20" s="892">
        <v>7000</v>
      </c>
      <c r="F20" s="895" t="s">
        <v>27486</v>
      </c>
      <c r="G20" s="891" t="s">
        <v>27485</v>
      </c>
      <c r="H20" s="890" t="s">
        <v>2886</v>
      </c>
      <c r="I20" s="889" t="s">
        <v>3654</v>
      </c>
      <c r="J20" s="889" t="s">
        <v>5525</v>
      </c>
      <c r="K20" s="888">
        <v>1</v>
      </c>
      <c r="L20" s="888">
        <v>12</v>
      </c>
      <c r="M20" s="887">
        <v>85714.84</v>
      </c>
      <c r="N20" s="888">
        <v>1</v>
      </c>
      <c r="O20" s="888">
        <v>6</v>
      </c>
      <c r="P20" s="887">
        <v>42929.29532646083</v>
      </c>
    </row>
    <row r="21" spans="1:16" ht="22.5" x14ac:dyDescent="0.25">
      <c r="A21" s="867" t="s">
        <v>19067</v>
      </c>
      <c r="B21" s="867" t="s">
        <v>2672</v>
      </c>
      <c r="C21" s="894" t="s">
        <v>3031</v>
      </c>
      <c r="D21" s="893" t="s">
        <v>23299</v>
      </c>
      <c r="E21" s="892">
        <v>5300</v>
      </c>
      <c r="F21" s="895" t="s">
        <v>27484</v>
      </c>
      <c r="G21" s="891" t="s">
        <v>27483</v>
      </c>
      <c r="H21" s="890" t="s">
        <v>2886</v>
      </c>
      <c r="I21" s="889" t="s">
        <v>3654</v>
      </c>
      <c r="J21" s="889" t="s">
        <v>5525</v>
      </c>
      <c r="K21" s="888">
        <v>1</v>
      </c>
      <c r="L21" s="888">
        <v>12</v>
      </c>
      <c r="M21" s="887">
        <v>65560.800000000003</v>
      </c>
      <c r="N21" s="888">
        <v>1</v>
      </c>
      <c r="O21" s="888">
        <v>6</v>
      </c>
      <c r="P21" s="887">
        <v>32830.895326460828</v>
      </c>
    </row>
    <row r="22" spans="1:16" x14ac:dyDescent="0.25">
      <c r="A22" s="867" t="s">
        <v>19067</v>
      </c>
      <c r="B22" s="867" t="s">
        <v>2672</v>
      </c>
      <c r="C22" s="894" t="s">
        <v>3031</v>
      </c>
      <c r="D22" s="893" t="s">
        <v>1882</v>
      </c>
      <c r="E22" s="892">
        <v>11000</v>
      </c>
      <c r="F22" s="895" t="s">
        <v>27482</v>
      </c>
      <c r="G22" s="891" t="s">
        <v>27481</v>
      </c>
      <c r="H22" s="890" t="s">
        <v>2772</v>
      </c>
      <c r="I22" s="889" t="s">
        <v>3654</v>
      </c>
      <c r="J22" s="889" t="s">
        <v>5525</v>
      </c>
      <c r="K22" s="888">
        <v>1</v>
      </c>
      <c r="L22" s="888">
        <v>12</v>
      </c>
      <c r="M22" s="887">
        <v>132518.29445595868</v>
      </c>
      <c r="N22" s="888">
        <v>1</v>
      </c>
      <c r="O22" s="888">
        <v>6</v>
      </c>
      <c r="P22" s="887">
        <v>66972.075326460821</v>
      </c>
    </row>
    <row r="23" spans="1:16" ht="22.5" x14ac:dyDescent="0.25">
      <c r="A23" s="867" t="s">
        <v>19067</v>
      </c>
      <c r="B23" s="867" t="s">
        <v>2672</v>
      </c>
      <c r="C23" s="894" t="s">
        <v>3031</v>
      </c>
      <c r="D23" s="893" t="s">
        <v>27480</v>
      </c>
      <c r="E23" s="892">
        <v>5300</v>
      </c>
      <c r="F23" s="895" t="s">
        <v>27479</v>
      </c>
      <c r="G23" s="891" t="s">
        <v>27478</v>
      </c>
      <c r="H23" s="890" t="s">
        <v>2688</v>
      </c>
      <c r="I23" s="889" t="s">
        <v>3654</v>
      </c>
      <c r="J23" s="889" t="s">
        <v>5525</v>
      </c>
      <c r="K23" s="888">
        <v>1</v>
      </c>
      <c r="L23" s="888">
        <v>12</v>
      </c>
      <c r="M23" s="887">
        <v>65560.800000000003</v>
      </c>
      <c r="N23" s="888">
        <v>1</v>
      </c>
      <c r="O23" s="888">
        <v>6</v>
      </c>
      <c r="P23" s="887">
        <v>32830.895326460828</v>
      </c>
    </row>
    <row r="24" spans="1:16" ht="25.5" customHeight="1" x14ac:dyDescent="0.25">
      <c r="A24" s="867" t="s">
        <v>19067</v>
      </c>
      <c r="B24" s="867" t="s">
        <v>2672</v>
      </c>
      <c r="C24" s="894" t="s">
        <v>3031</v>
      </c>
      <c r="D24" s="893" t="s">
        <v>27477</v>
      </c>
      <c r="E24" s="892">
        <v>12000</v>
      </c>
      <c r="F24" s="895" t="s">
        <v>27476</v>
      </c>
      <c r="G24" s="891" t="s">
        <v>27475</v>
      </c>
      <c r="H24" s="890" t="s">
        <v>2772</v>
      </c>
      <c r="I24" s="889" t="s">
        <v>3654</v>
      </c>
      <c r="J24" s="889" t="s">
        <v>5525</v>
      </c>
      <c r="K24" s="888">
        <v>1</v>
      </c>
      <c r="L24" s="888">
        <v>2</v>
      </c>
      <c r="M24" s="887">
        <v>21426.799999999999</v>
      </c>
      <c r="N24" s="888">
        <v>1</v>
      </c>
      <c r="O24" s="888">
        <v>5</v>
      </c>
      <c r="P24" s="887">
        <v>54856.745326460827</v>
      </c>
    </row>
    <row r="25" spans="1:16" ht="22.5" x14ac:dyDescent="0.25">
      <c r="A25" s="867" t="s">
        <v>19067</v>
      </c>
      <c r="B25" s="867" t="s">
        <v>2672</v>
      </c>
      <c r="C25" s="894" t="s">
        <v>3031</v>
      </c>
      <c r="D25" s="893" t="s">
        <v>26354</v>
      </c>
      <c r="E25" s="892">
        <v>10000</v>
      </c>
      <c r="F25" s="895" t="s">
        <v>27474</v>
      </c>
      <c r="G25" s="891" t="s">
        <v>27473</v>
      </c>
      <c r="H25" s="890" t="s">
        <v>2772</v>
      </c>
      <c r="I25" s="889" t="s">
        <v>3654</v>
      </c>
      <c r="J25" s="889" t="s">
        <v>5525</v>
      </c>
      <c r="K25" s="888">
        <v>1</v>
      </c>
      <c r="L25" s="888">
        <v>6</v>
      </c>
      <c r="M25" s="887">
        <v>58997.81</v>
      </c>
      <c r="N25" s="888">
        <v>1</v>
      </c>
      <c r="O25" s="888">
        <v>1</v>
      </c>
      <c r="P25" s="887">
        <v>384.56</v>
      </c>
    </row>
    <row r="26" spans="1:16" ht="33.75" x14ac:dyDescent="0.25">
      <c r="A26" s="867" t="s">
        <v>19067</v>
      </c>
      <c r="B26" s="867" t="s">
        <v>2672</v>
      </c>
      <c r="C26" s="894" t="s">
        <v>3031</v>
      </c>
      <c r="D26" s="893" t="s">
        <v>23453</v>
      </c>
      <c r="E26" s="892">
        <v>15600</v>
      </c>
      <c r="F26" s="895" t="s">
        <v>23184</v>
      </c>
      <c r="G26" s="891" t="s">
        <v>23183</v>
      </c>
      <c r="H26" s="890" t="s">
        <v>2703</v>
      </c>
      <c r="I26" s="889" t="s">
        <v>3654</v>
      </c>
      <c r="J26" s="889" t="s">
        <v>5525</v>
      </c>
      <c r="K26" s="888">
        <v>1</v>
      </c>
      <c r="L26" s="888">
        <v>7</v>
      </c>
      <c r="M26" s="887">
        <v>103819.50445595865</v>
      </c>
      <c r="N26" s="888">
        <v>1</v>
      </c>
      <c r="O26" s="888">
        <v>2</v>
      </c>
      <c r="P26" s="887">
        <v>22274.97</v>
      </c>
    </row>
    <row r="27" spans="1:16" x14ac:dyDescent="0.25">
      <c r="A27" s="867" t="s">
        <v>19067</v>
      </c>
      <c r="B27" s="867" t="s">
        <v>2672</v>
      </c>
      <c r="C27" s="894" t="s">
        <v>3031</v>
      </c>
      <c r="D27" s="893" t="s">
        <v>27472</v>
      </c>
      <c r="E27" s="892">
        <v>12000</v>
      </c>
      <c r="F27" s="895" t="s">
        <v>27471</v>
      </c>
      <c r="G27" s="891" t="s">
        <v>27470</v>
      </c>
      <c r="H27" s="890" t="s">
        <v>2688</v>
      </c>
      <c r="I27" s="889" t="s">
        <v>3654</v>
      </c>
      <c r="J27" s="889" t="s">
        <v>5525</v>
      </c>
      <c r="K27" s="888">
        <v>1</v>
      </c>
      <c r="L27" s="888">
        <v>12</v>
      </c>
      <c r="M27" s="887">
        <v>143594.52445595869</v>
      </c>
      <c r="N27" s="888">
        <v>1</v>
      </c>
      <c r="O27" s="888">
        <v>6</v>
      </c>
      <c r="P27" s="887">
        <v>72980.895326460814</v>
      </c>
    </row>
    <row r="28" spans="1:16" ht="26.25" customHeight="1" x14ac:dyDescent="0.25">
      <c r="A28" s="867" t="s">
        <v>19067</v>
      </c>
      <c r="B28" s="867" t="s">
        <v>2672</v>
      </c>
      <c r="C28" s="894" t="s">
        <v>3031</v>
      </c>
      <c r="D28" s="893" t="s">
        <v>27469</v>
      </c>
      <c r="E28" s="892">
        <v>6200</v>
      </c>
      <c r="F28" s="895" t="s">
        <v>27468</v>
      </c>
      <c r="G28" s="891" t="s">
        <v>27467</v>
      </c>
      <c r="H28" s="890" t="s">
        <v>27466</v>
      </c>
      <c r="I28" s="889" t="s">
        <v>24406</v>
      </c>
      <c r="J28" s="889" t="s">
        <v>2822</v>
      </c>
      <c r="K28" s="888">
        <v>1</v>
      </c>
      <c r="L28" s="888">
        <v>12</v>
      </c>
      <c r="M28" s="887">
        <v>74031.249999999985</v>
      </c>
      <c r="N28" s="888">
        <v>1</v>
      </c>
      <c r="O28" s="888">
        <v>6</v>
      </c>
      <c r="P28" s="887">
        <v>37543.65532646083</v>
      </c>
    </row>
    <row r="29" spans="1:16" ht="22.5" x14ac:dyDescent="0.25">
      <c r="A29" s="867" t="s">
        <v>19067</v>
      </c>
      <c r="B29" s="867" t="s">
        <v>3626</v>
      </c>
      <c r="C29" s="894" t="s">
        <v>3031</v>
      </c>
      <c r="D29" s="893" t="s">
        <v>23366</v>
      </c>
      <c r="E29" s="892">
        <v>3500</v>
      </c>
      <c r="F29" s="895" t="s">
        <v>27465</v>
      </c>
      <c r="G29" s="891" t="s">
        <v>27464</v>
      </c>
      <c r="H29" s="890" t="s">
        <v>2772</v>
      </c>
      <c r="I29" s="889" t="s">
        <v>3654</v>
      </c>
      <c r="J29" s="889" t="s">
        <v>5525</v>
      </c>
      <c r="K29" s="888">
        <v>1</v>
      </c>
      <c r="L29" s="888">
        <v>8</v>
      </c>
      <c r="M29" s="887">
        <v>29142.400000000001</v>
      </c>
      <c r="N29" s="888">
        <v>1</v>
      </c>
      <c r="O29" s="888">
        <v>6</v>
      </c>
      <c r="P29" s="887">
        <v>22033.230000000003</v>
      </c>
    </row>
    <row r="30" spans="1:16" ht="21" customHeight="1" x14ac:dyDescent="0.25">
      <c r="A30" s="867" t="s">
        <v>19067</v>
      </c>
      <c r="B30" s="867" t="s">
        <v>2672</v>
      </c>
      <c r="C30" s="894" t="s">
        <v>3031</v>
      </c>
      <c r="D30" s="893" t="s">
        <v>25455</v>
      </c>
      <c r="E30" s="892">
        <v>7000</v>
      </c>
      <c r="F30" s="895" t="s">
        <v>27463</v>
      </c>
      <c r="G30" s="891" t="s">
        <v>27462</v>
      </c>
      <c r="H30" s="890" t="s">
        <v>2703</v>
      </c>
      <c r="I30" s="889" t="s">
        <v>3654</v>
      </c>
      <c r="J30" s="889" t="s">
        <v>5525</v>
      </c>
      <c r="K30" s="888">
        <v>1</v>
      </c>
      <c r="L30" s="888">
        <v>12</v>
      </c>
      <c r="M30" s="887">
        <v>85886.66</v>
      </c>
      <c r="N30" s="888">
        <v>1</v>
      </c>
      <c r="O30" s="888">
        <v>6</v>
      </c>
      <c r="P30" s="887">
        <v>42933.185326460829</v>
      </c>
    </row>
    <row r="31" spans="1:16" ht="24.75" customHeight="1" x14ac:dyDescent="0.25">
      <c r="A31" s="867" t="s">
        <v>19067</v>
      </c>
      <c r="B31" s="867" t="s">
        <v>2672</v>
      </c>
      <c r="C31" s="894" t="s">
        <v>3031</v>
      </c>
      <c r="D31" s="893" t="s">
        <v>26845</v>
      </c>
      <c r="E31" s="892">
        <v>5000</v>
      </c>
      <c r="F31" s="895" t="s">
        <v>27461</v>
      </c>
      <c r="G31" s="891" t="s">
        <v>27460</v>
      </c>
      <c r="H31" s="890" t="s">
        <v>3691</v>
      </c>
      <c r="I31" s="889" t="s">
        <v>2684</v>
      </c>
      <c r="J31" s="889" t="s">
        <v>5525</v>
      </c>
      <c r="K31" s="888">
        <v>1</v>
      </c>
      <c r="L31" s="888">
        <v>12</v>
      </c>
      <c r="M31" s="887">
        <v>60301.869999999988</v>
      </c>
      <c r="N31" s="888">
        <v>1</v>
      </c>
      <c r="O31" s="888">
        <v>1</v>
      </c>
      <c r="P31" s="887">
        <v>3840.14</v>
      </c>
    </row>
    <row r="32" spans="1:16" ht="22.5" x14ac:dyDescent="0.25">
      <c r="A32" s="867" t="s">
        <v>19067</v>
      </c>
      <c r="B32" s="867" t="s">
        <v>2672</v>
      </c>
      <c r="C32" s="894" t="s">
        <v>3031</v>
      </c>
      <c r="D32" s="893" t="s">
        <v>27459</v>
      </c>
      <c r="E32" s="892">
        <v>10000</v>
      </c>
      <c r="F32" s="895" t="s">
        <v>27458</v>
      </c>
      <c r="G32" s="891" t="s">
        <v>27457</v>
      </c>
      <c r="H32" s="890" t="s">
        <v>6902</v>
      </c>
      <c r="I32" s="889" t="s">
        <v>3654</v>
      </c>
      <c r="J32" s="889" t="s">
        <v>5525</v>
      </c>
      <c r="K32" s="888">
        <v>1</v>
      </c>
      <c r="L32" s="888">
        <v>12</v>
      </c>
      <c r="M32" s="887">
        <v>121122.38445595866</v>
      </c>
      <c r="N32" s="888">
        <v>1</v>
      </c>
      <c r="O32" s="888">
        <v>6</v>
      </c>
      <c r="P32" s="887">
        <v>60913.54532646083</v>
      </c>
    </row>
    <row r="33" spans="1:16" ht="21.75" customHeight="1" x14ac:dyDescent="0.25">
      <c r="A33" s="867" t="s">
        <v>19067</v>
      </c>
      <c r="B33" s="867" t="s">
        <v>2672</v>
      </c>
      <c r="C33" s="894" t="s">
        <v>3031</v>
      </c>
      <c r="D33" s="893" t="s">
        <v>24031</v>
      </c>
      <c r="E33" s="892">
        <v>10500</v>
      </c>
      <c r="F33" s="895" t="s">
        <v>27456</v>
      </c>
      <c r="G33" s="891" t="s">
        <v>27455</v>
      </c>
      <c r="H33" s="890" t="s">
        <v>2852</v>
      </c>
      <c r="I33" s="889" t="s">
        <v>3654</v>
      </c>
      <c r="J33" s="889" t="s">
        <v>5525</v>
      </c>
      <c r="K33" s="888">
        <v>1</v>
      </c>
      <c r="L33" s="888">
        <v>12</v>
      </c>
      <c r="M33" s="887">
        <v>126808.02445595866</v>
      </c>
      <c r="N33" s="888">
        <v>1</v>
      </c>
      <c r="O33" s="888">
        <v>6</v>
      </c>
      <c r="P33" s="887">
        <v>63667.755326460829</v>
      </c>
    </row>
    <row r="34" spans="1:16" ht="22.5" x14ac:dyDescent="0.25">
      <c r="A34" s="867" t="s">
        <v>19067</v>
      </c>
      <c r="B34" s="867" t="s">
        <v>2672</v>
      </c>
      <c r="C34" s="894" t="s">
        <v>3031</v>
      </c>
      <c r="D34" s="893" t="s">
        <v>27454</v>
      </c>
      <c r="E34" s="892">
        <v>6000</v>
      </c>
      <c r="F34" s="895" t="s">
        <v>13568</v>
      </c>
      <c r="G34" s="891" t="s">
        <v>13567</v>
      </c>
      <c r="H34" s="890" t="s">
        <v>3691</v>
      </c>
      <c r="I34" s="889" t="s">
        <v>2684</v>
      </c>
      <c r="J34" s="889" t="s">
        <v>5525</v>
      </c>
      <c r="K34" s="888">
        <v>1</v>
      </c>
      <c r="L34" s="888">
        <v>7</v>
      </c>
      <c r="M34" s="887">
        <v>40079.569999999992</v>
      </c>
      <c r="N34" s="888" t="s">
        <v>385</v>
      </c>
      <c r="O34" s="888" t="s">
        <v>385</v>
      </c>
      <c r="P34" s="887">
        <v>0</v>
      </c>
    </row>
    <row r="35" spans="1:16" ht="22.5" x14ac:dyDescent="0.25">
      <c r="A35" s="867" t="s">
        <v>19067</v>
      </c>
      <c r="B35" s="867" t="s">
        <v>2672</v>
      </c>
      <c r="C35" s="894" t="s">
        <v>3031</v>
      </c>
      <c r="D35" s="893" t="s">
        <v>27453</v>
      </c>
      <c r="E35" s="892">
        <v>8000</v>
      </c>
      <c r="F35" s="895" t="s">
        <v>27452</v>
      </c>
      <c r="G35" s="891" t="s">
        <v>27451</v>
      </c>
      <c r="H35" s="890" t="s">
        <v>2886</v>
      </c>
      <c r="I35" s="889" t="s">
        <v>3654</v>
      </c>
      <c r="J35" s="889" t="s">
        <v>5525</v>
      </c>
      <c r="K35" s="888">
        <v>1</v>
      </c>
      <c r="L35" s="888">
        <v>1</v>
      </c>
      <c r="M35" s="887">
        <v>3580.07</v>
      </c>
      <c r="N35" s="888">
        <v>1</v>
      </c>
      <c r="O35" s="888">
        <v>6</v>
      </c>
      <c r="P35" s="887">
        <v>48994.785326460827</v>
      </c>
    </row>
    <row r="36" spans="1:16" ht="22.5" x14ac:dyDescent="0.25">
      <c r="A36" s="867" t="s">
        <v>19067</v>
      </c>
      <c r="B36" s="867" t="s">
        <v>2672</v>
      </c>
      <c r="C36" s="894" t="s">
        <v>3031</v>
      </c>
      <c r="D36" s="893" t="s">
        <v>27450</v>
      </c>
      <c r="E36" s="892">
        <v>5000</v>
      </c>
      <c r="F36" s="895" t="s">
        <v>27449</v>
      </c>
      <c r="G36" s="891" t="s">
        <v>27448</v>
      </c>
      <c r="H36" s="890" t="s">
        <v>2852</v>
      </c>
      <c r="I36" s="889" t="s">
        <v>3654</v>
      </c>
      <c r="J36" s="889" t="s">
        <v>5525</v>
      </c>
      <c r="K36" s="888">
        <v>1</v>
      </c>
      <c r="L36" s="888">
        <v>12</v>
      </c>
      <c r="M36" s="887">
        <v>61951.44000000001</v>
      </c>
      <c r="N36" s="888">
        <v>1</v>
      </c>
      <c r="O36" s="888">
        <v>6</v>
      </c>
      <c r="P36" s="887">
        <v>31030.895326460824</v>
      </c>
    </row>
    <row r="37" spans="1:16" ht="22.5" x14ac:dyDescent="0.25">
      <c r="A37" s="867" t="s">
        <v>19067</v>
      </c>
      <c r="B37" s="867" t="s">
        <v>3626</v>
      </c>
      <c r="C37" s="894" t="s">
        <v>3031</v>
      </c>
      <c r="D37" s="893" t="s">
        <v>24307</v>
      </c>
      <c r="E37" s="892">
        <v>10000</v>
      </c>
      <c r="F37" s="895" t="s">
        <v>27447</v>
      </c>
      <c r="G37" s="891" t="s">
        <v>27446</v>
      </c>
      <c r="H37" s="890" t="s">
        <v>2772</v>
      </c>
      <c r="I37" s="889" t="s">
        <v>3654</v>
      </c>
      <c r="J37" s="889" t="s">
        <v>5525</v>
      </c>
      <c r="K37" s="888">
        <v>1</v>
      </c>
      <c r="L37" s="888">
        <v>12</v>
      </c>
      <c r="M37" s="887">
        <v>118886</v>
      </c>
      <c r="N37" s="888">
        <v>1</v>
      </c>
      <c r="O37" s="888">
        <v>6</v>
      </c>
      <c r="P37" s="887">
        <v>59723.450000000004</v>
      </c>
    </row>
    <row r="38" spans="1:16" x14ac:dyDescent="0.25">
      <c r="A38" s="867" t="s">
        <v>19067</v>
      </c>
      <c r="B38" s="867" t="s">
        <v>2672</v>
      </c>
      <c r="C38" s="894" t="s">
        <v>3031</v>
      </c>
      <c r="D38" s="893" t="s">
        <v>25621</v>
      </c>
      <c r="E38" s="892">
        <v>3000</v>
      </c>
      <c r="F38" s="895" t="s">
        <v>27445</v>
      </c>
      <c r="G38" s="891" t="s">
        <v>27444</v>
      </c>
      <c r="H38" s="890" t="s">
        <v>27443</v>
      </c>
      <c r="I38" s="889" t="s">
        <v>2707</v>
      </c>
      <c r="J38" s="889" t="s">
        <v>2822</v>
      </c>
      <c r="K38" s="888">
        <v>1</v>
      </c>
      <c r="L38" s="888">
        <v>12</v>
      </c>
      <c r="M38" s="887">
        <v>37924.980000000003</v>
      </c>
      <c r="N38" s="888">
        <v>1</v>
      </c>
      <c r="O38" s="888">
        <v>6</v>
      </c>
      <c r="P38" s="887">
        <v>18744.95</v>
      </c>
    </row>
    <row r="39" spans="1:16" ht="22.5" x14ac:dyDescent="0.25">
      <c r="A39" s="867" t="s">
        <v>19067</v>
      </c>
      <c r="B39" s="867" t="s">
        <v>2672</v>
      </c>
      <c r="C39" s="894" t="s">
        <v>3031</v>
      </c>
      <c r="D39" s="893" t="s">
        <v>27284</v>
      </c>
      <c r="E39" s="892">
        <v>5000</v>
      </c>
      <c r="F39" s="895" t="s">
        <v>27442</v>
      </c>
      <c r="G39" s="891" t="s">
        <v>27441</v>
      </c>
      <c r="H39" s="890" t="s">
        <v>3107</v>
      </c>
      <c r="I39" s="889" t="s">
        <v>3654</v>
      </c>
      <c r="J39" s="889" t="s">
        <v>5525</v>
      </c>
      <c r="K39" s="888">
        <v>1</v>
      </c>
      <c r="L39" s="888">
        <v>1</v>
      </c>
      <c r="M39" s="887">
        <v>2280.0700000000002</v>
      </c>
      <c r="N39" s="888">
        <v>1</v>
      </c>
      <c r="O39" s="888">
        <v>6</v>
      </c>
      <c r="P39" s="887">
        <v>31008.675326460823</v>
      </c>
    </row>
    <row r="40" spans="1:16" ht="33.75" x14ac:dyDescent="0.25">
      <c r="A40" s="867" t="s">
        <v>19067</v>
      </c>
      <c r="B40" s="867" t="s">
        <v>2672</v>
      </c>
      <c r="C40" s="894" t="s">
        <v>3031</v>
      </c>
      <c r="D40" s="893" t="s">
        <v>27440</v>
      </c>
      <c r="E40" s="892">
        <v>15600</v>
      </c>
      <c r="F40" s="895" t="s">
        <v>23162</v>
      </c>
      <c r="G40" s="891" t="s">
        <v>27439</v>
      </c>
      <c r="H40" s="890" t="s">
        <v>2712</v>
      </c>
      <c r="I40" s="889" t="s">
        <v>3654</v>
      </c>
      <c r="J40" s="889" t="s">
        <v>5525</v>
      </c>
      <c r="K40" s="888">
        <v>1</v>
      </c>
      <c r="L40" s="888">
        <v>3</v>
      </c>
      <c r="M40" s="887">
        <v>42040.2</v>
      </c>
      <c r="N40" s="888">
        <v>1</v>
      </c>
      <c r="O40" s="888">
        <v>6</v>
      </c>
      <c r="P40" s="887">
        <v>93070.895326460814</v>
      </c>
    </row>
    <row r="41" spans="1:16" ht="22.5" x14ac:dyDescent="0.25">
      <c r="A41" s="867" t="s">
        <v>19067</v>
      </c>
      <c r="B41" s="867" t="s">
        <v>2672</v>
      </c>
      <c r="C41" s="894" t="s">
        <v>3031</v>
      </c>
      <c r="D41" s="893" t="s">
        <v>27438</v>
      </c>
      <c r="E41" s="892">
        <v>7500</v>
      </c>
      <c r="F41" s="895" t="s">
        <v>27437</v>
      </c>
      <c r="G41" s="891" t="s">
        <v>27436</v>
      </c>
      <c r="H41" s="890" t="s">
        <v>2703</v>
      </c>
      <c r="I41" s="889" t="s">
        <v>3654</v>
      </c>
      <c r="J41" s="889" t="s">
        <v>5525</v>
      </c>
      <c r="K41" s="888">
        <v>1</v>
      </c>
      <c r="L41" s="888">
        <v>7</v>
      </c>
      <c r="M41" s="887">
        <v>48216.53</v>
      </c>
      <c r="N41" s="888" t="s">
        <v>385</v>
      </c>
      <c r="O41" s="888" t="s">
        <v>385</v>
      </c>
      <c r="P41" s="887">
        <v>0</v>
      </c>
    </row>
    <row r="42" spans="1:16" ht="22.5" x14ac:dyDescent="0.25">
      <c r="A42" s="867" t="s">
        <v>19067</v>
      </c>
      <c r="B42" s="867" t="s">
        <v>3626</v>
      </c>
      <c r="C42" s="894" t="s">
        <v>3031</v>
      </c>
      <c r="D42" s="893" t="s">
        <v>26266</v>
      </c>
      <c r="E42" s="892">
        <v>9000</v>
      </c>
      <c r="F42" s="895" t="s">
        <v>27435</v>
      </c>
      <c r="G42" s="891" t="s">
        <v>27434</v>
      </c>
      <c r="H42" s="890" t="s">
        <v>2772</v>
      </c>
      <c r="I42" s="889" t="s">
        <v>3654</v>
      </c>
      <c r="J42" s="889" t="s">
        <v>5525</v>
      </c>
      <c r="K42" s="888">
        <v>1</v>
      </c>
      <c r="L42" s="888">
        <v>12</v>
      </c>
      <c r="M42" s="887">
        <v>94702.599999999991</v>
      </c>
      <c r="N42" s="888">
        <v>1</v>
      </c>
      <c r="O42" s="888">
        <v>6</v>
      </c>
      <c r="P42" s="887">
        <v>55044.9</v>
      </c>
    </row>
    <row r="43" spans="1:16" x14ac:dyDescent="0.25">
      <c r="A43" s="867" t="s">
        <v>19067</v>
      </c>
      <c r="B43" s="867" t="s">
        <v>2672</v>
      </c>
      <c r="C43" s="894" t="s">
        <v>3031</v>
      </c>
      <c r="D43" s="893" t="s">
        <v>58</v>
      </c>
      <c r="E43" s="892">
        <v>4500</v>
      </c>
      <c r="F43" s="895" t="s">
        <v>27433</v>
      </c>
      <c r="G43" s="891" t="s">
        <v>27432</v>
      </c>
      <c r="H43" s="890" t="s">
        <v>2886</v>
      </c>
      <c r="I43" s="889" t="s">
        <v>3654</v>
      </c>
      <c r="J43" s="889" t="s">
        <v>5525</v>
      </c>
      <c r="K43" s="888">
        <v>1</v>
      </c>
      <c r="L43" s="888">
        <v>12</v>
      </c>
      <c r="M43" s="887">
        <v>55952.37</v>
      </c>
      <c r="N43" s="888">
        <v>1</v>
      </c>
      <c r="O43" s="888">
        <v>6</v>
      </c>
      <c r="P43" s="887">
        <v>28008.03</v>
      </c>
    </row>
    <row r="44" spans="1:16" ht="22.5" x14ac:dyDescent="0.25">
      <c r="A44" s="867" t="s">
        <v>19067</v>
      </c>
      <c r="B44" s="867" t="s">
        <v>3626</v>
      </c>
      <c r="C44" s="894" t="s">
        <v>3031</v>
      </c>
      <c r="D44" s="893" t="s">
        <v>27431</v>
      </c>
      <c r="E44" s="892">
        <v>8500</v>
      </c>
      <c r="F44" s="895" t="s">
        <v>27430</v>
      </c>
      <c r="G44" s="891" t="s">
        <v>27429</v>
      </c>
      <c r="H44" s="890" t="s">
        <v>2772</v>
      </c>
      <c r="I44" s="889" t="s">
        <v>3654</v>
      </c>
      <c r="J44" s="889" t="s">
        <v>5525</v>
      </c>
      <c r="K44" s="888">
        <v>1</v>
      </c>
      <c r="L44" s="888">
        <v>12</v>
      </c>
      <c r="M44" s="887">
        <v>104834.68</v>
      </c>
      <c r="N44" s="888">
        <v>1</v>
      </c>
      <c r="O44" s="888">
        <v>6</v>
      </c>
      <c r="P44" s="887">
        <v>51964.62</v>
      </c>
    </row>
    <row r="45" spans="1:16" ht="22.5" x14ac:dyDescent="0.25">
      <c r="A45" s="867" t="s">
        <v>19067</v>
      </c>
      <c r="B45" s="867" t="s">
        <v>2672</v>
      </c>
      <c r="C45" s="894" t="s">
        <v>3031</v>
      </c>
      <c r="D45" s="893" t="s">
        <v>25337</v>
      </c>
      <c r="E45" s="892">
        <v>11000</v>
      </c>
      <c r="F45" s="895" t="s">
        <v>27428</v>
      </c>
      <c r="G45" s="891" t="s">
        <v>27427</v>
      </c>
      <c r="H45" s="890" t="s">
        <v>2772</v>
      </c>
      <c r="I45" s="889" t="s">
        <v>3654</v>
      </c>
      <c r="J45" s="889" t="s">
        <v>5525</v>
      </c>
      <c r="K45" s="888">
        <v>1</v>
      </c>
      <c r="L45" s="888">
        <v>8</v>
      </c>
      <c r="M45" s="887">
        <v>84941.709999999992</v>
      </c>
      <c r="N45" s="888" t="s">
        <v>385</v>
      </c>
      <c r="O45" s="888" t="s">
        <v>385</v>
      </c>
      <c r="P45" s="887">
        <v>0</v>
      </c>
    </row>
    <row r="46" spans="1:16" ht="22.5" x14ac:dyDescent="0.25">
      <c r="A46" s="867" t="s">
        <v>19067</v>
      </c>
      <c r="B46" s="867" t="s">
        <v>2672</v>
      </c>
      <c r="C46" s="894" t="s">
        <v>3031</v>
      </c>
      <c r="D46" s="893" t="s">
        <v>27426</v>
      </c>
      <c r="E46" s="892">
        <v>5000</v>
      </c>
      <c r="F46" s="895" t="s">
        <v>27425</v>
      </c>
      <c r="G46" s="891" t="s">
        <v>27424</v>
      </c>
      <c r="H46" s="890" t="s">
        <v>2688</v>
      </c>
      <c r="I46" s="889" t="s">
        <v>3654</v>
      </c>
      <c r="J46" s="889" t="s">
        <v>5525</v>
      </c>
      <c r="K46" s="888">
        <v>1</v>
      </c>
      <c r="L46" s="888">
        <v>12</v>
      </c>
      <c r="M46" s="887">
        <v>61793.790000000008</v>
      </c>
      <c r="N46" s="888">
        <v>1</v>
      </c>
      <c r="O46" s="888">
        <v>6</v>
      </c>
      <c r="P46" s="887">
        <v>31030.895326460824</v>
      </c>
    </row>
    <row r="47" spans="1:16" x14ac:dyDescent="0.25">
      <c r="A47" s="867" t="s">
        <v>19067</v>
      </c>
      <c r="B47" s="867" t="s">
        <v>2672</v>
      </c>
      <c r="C47" s="894" t="s">
        <v>3031</v>
      </c>
      <c r="D47" s="893" t="s">
        <v>26306</v>
      </c>
      <c r="E47" s="892">
        <v>4344</v>
      </c>
      <c r="F47" s="895" t="s">
        <v>27423</v>
      </c>
      <c r="G47" s="891" t="s">
        <v>27422</v>
      </c>
      <c r="H47" s="890" t="s">
        <v>3107</v>
      </c>
      <c r="I47" s="889" t="s">
        <v>3654</v>
      </c>
      <c r="J47" s="889" t="s">
        <v>5525</v>
      </c>
      <c r="K47" s="888">
        <v>1</v>
      </c>
      <c r="L47" s="888">
        <v>12</v>
      </c>
      <c r="M47" s="887">
        <v>54066.780000000006</v>
      </c>
      <c r="N47" s="888">
        <v>1</v>
      </c>
      <c r="O47" s="888">
        <v>6</v>
      </c>
      <c r="P47" s="887">
        <v>27108.9</v>
      </c>
    </row>
    <row r="48" spans="1:16" ht="22.5" x14ac:dyDescent="0.25">
      <c r="A48" s="867" t="s">
        <v>19067</v>
      </c>
      <c r="B48" s="867" t="s">
        <v>2672</v>
      </c>
      <c r="C48" s="894" t="s">
        <v>3031</v>
      </c>
      <c r="D48" s="893" t="s">
        <v>27421</v>
      </c>
      <c r="E48" s="892">
        <v>12000</v>
      </c>
      <c r="F48" s="895" t="s">
        <v>27420</v>
      </c>
      <c r="G48" s="891" t="s">
        <v>27419</v>
      </c>
      <c r="H48" s="890" t="s">
        <v>2772</v>
      </c>
      <c r="I48" s="889" t="s">
        <v>3654</v>
      </c>
      <c r="J48" s="889" t="s">
        <v>5525</v>
      </c>
      <c r="K48" s="888">
        <v>1</v>
      </c>
      <c r="L48" s="888">
        <v>3</v>
      </c>
      <c r="M48" s="887">
        <v>30281.040000000001</v>
      </c>
      <c r="N48" s="888">
        <v>1</v>
      </c>
      <c r="O48" s="888">
        <v>4</v>
      </c>
      <c r="P48" s="887">
        <v>48607.595326460825</v>
      </c>
    </row>
    <row r="49" spans="1:16" ht="22.5" x14ac:dyDescent="0.25">
      <c r="A49" s="867" t="s">
        <v>19067</v>
      </c>
      <c r="B49" s="867" t="s">
        <v>2672</v>
      </c>
      <c r="C49" s="894" t="s">
        <v>3031</v>
      </c>
      <c r="D49" s="893" t="s">
        <v>24463</v>
      </c>
      <c r="E49" s="892">
        <v>9500</v>
      </c>
      <c r="F49" s="895" t="s">
        <v>27418</v>
      </c>
      <c r="G49" s="891" t="s">
        <v>27417</v>
      </c>
      <c r="H49" s="890" t="s">
        <v>2886</v>
      </c>
      <c r="I49" s="889" t="s">
        <v>3654</v>
      </c>
      <c r="J49" s="889" t="s">
        <v>5525</v>
      </c>
      <c r="K49" s="888">
        <v>1</v>
      </c>
      <c r="L49" s="888">
        <v>12</v>
      </c>
      <c r="M49" s="887">
        <v>115020.71445595864</v>
      </c>
      <c r="N49" s="888">
        <v>1</v>
      </c>
      <c r="O49" s="888">
        <v>6</v>
      </c>
      <c r="P49" s="887">
        <v>57944.47532646083</v>
      </c>
    </row>
    <row r="50" spans="1:16" ht="22.5" x14ac:dyDescent="0.25">
      <c r="A50" s="867" t="s">
        <v>19067</v>
      </c>
      <c r="B50" s="867" t="s">
        <v>2672</v>
      </c>
      <c r="C50" s="894" t="s">
        <v>3031</v>
      </c>
      <c r="D50" s="893" t="s">
        <v>27416</v>
      </c>
      <c r="E50" s="892">
        <v>15600</v>
      </c>
      <c r="F50" s="895" t="s">
        <v>27415</v>
      </c>
      <c r="G50" s="891" t="s">
        <v>27414</v>
      </c>
      <c r="H50" s="890" t="s">
        <v>2712</v>
      </c>
      <c r="I50" s="889" t="s">
        <v>3654</v>
      </c>
      <c r="J50" s="889" t="s">
        <v>5525</v>
      </c>
      <c r="K50" s="888" t="s">
        <v>385</v>
      </c>
      <c r="L50" s="888" t="s">
        <v>385</v>
      </c>
      <c r="M50" s="887">
        <v>0</v>
      </c>
      <c r="N50" s="888">
        <v>1</v>
      </c>
      <c r="O50" s="888">
        <v>6</v>
      </c>
      <c r="P50" s="887">
        <v>86830.895326460814</v>
      </c>
    </row>
    <row r="51" spans="1:16" x14ac:dyDescent="0.25">
      <c r="A51" s="867" t="s">
        <v>19067</v>
      </c>
      <c r="B51" s="867" t="s">
        <v>2672</v>
      </c>
      <c r="C51" s="894" t="s">
        <v>3031</v>
      </c>
      <c r="D51" s="893" t="s">
        <v>27413</v>
      </c>
      <c r="E51" s="892">
        <v>3714</v>
      </c>
      <c r="F51" s="895" t="s">
        <v>27412</v>
      </c>
      <c r="G51" s="891" t="s">
        <v>27411</v>
      </c>
      <c r="H51" s="890" t="s">
        <v>2745</v>
      </c>
      <c r="I51" s="889" t="s">
        <v>2684</v>
      </c>
      <c r="J51" s="889" t="s">
        <v>5525</v>
      </c>
      <c r="K51" s="888">
        <v>1</v>
      </c>
      <c r="L51" s="888">
        <v>12</v>
      </c>
      <c r="M51" s="887">
        <v>46231.710000000006</v>
      </c>
      <c r="N51" s="888">
        <v>1</v>
      </c>
      <c r="O51" s="888">
        <v>6</v>
      </c>
      <c r="P51" s="887">
        <v>23328.9</v>
      </c>
    </row>
    <row r="52" spans="1:16" ht="33.75" x14ac:dyDescent="0.25">
      <c r="A52" s="867" t="s">
        <v>19067</v>
      </c>
      <c r="B52" s="867" t="s">
        <v>2672</v>
      </c>
      <c r="C52" s="894" t="s">
        <v>3031</v>
      </c>
      <c r="D52" s="893" t="s">
        <v>27410</v>
      </c>
      <c r="E52" s="892">
        <v>5000</v>
      </c>
      <c r="F52" s="895" t="s">
        <v>27409</v>
      </c>
      <c r="G52" s="891" t="s">
        <v>27408</v>
      </c>
      <c r="H52" s="890" t="s">
        <v>2886</v>
      </c>
      <c r="I52" s="889" t="s">
        <v>3654</v>
      </c>
      <c r="J52" s="889" t="s">
        <v>5525</v>
      </c>
      <c r="K52" s="888">
        <v>1</v>
      </c>
      <c r="L52" s="888">
        <v>12</v>
      </c>
      <c r="M52" s="887">
        <v>61370.909999999989</v>
      </c>
      <c r="N52" s="888">
        <v>1</v>
      </c>
      <c r="O52" s="888">
        <v>6</v>
      </c>
      <c r="P52" s="887">
        <v>30920.135326460822</v>
      </c>
    </row>
    <row r="53" spans="1:16" ht="22.5" x14ac:dyDescent="0.25">
      <c r="A53" s="867" t="s">
        <v>19067</v>
      </c>
      <c r="B53" s="867" t="s">
        <v>2672</v>
      </c>
      <c r="C53" s="894" t="s">
        <v>3031</v>
      </c>
      <c r="D53" s="893" t="s">
        <v>27407</v>
      </c>
      <c r="E53" s="892">
        <v>9000</v>
      </c>
      <c r="F53" s="895" t="s">
        <v>27406</v>
      </c>
      <c r="G53" s="891" t="s">
        <v>27405</v>
      </c>
      <c r="H53" s="890" t="s">
        <v>2772</v>
      </c>
      <c r="I53" s="889" t="s">
        <v>3654</v>
      </c>
      <c r="J53" s="889" t="s">
        <v>5525</v>
      </c>
      <c r="K53" s="888">
        <v>1</v>
      </c>
      <c r="L53" s="888">
        <v>12</v>
      </c>
      <c r="M53" s="887">
        <v>87893.639999999985</v>
      </c>
      <c r="N53" s="888">
        <v>1</v>
      </c>
      <c r="O53" s="888">
        <v>6</v>
      </c>
      <c r="P53" s="887">
        <v>54805.895326460828</v>
      </c>
    </row>
    <row r="54" spans="1:16" x14ac:dyDescent="0.25">
      <c r="A54" s="867" t="s">
        <v>19067</v>
      </c>
      <c r="B54" s="867" t="s">
        <v>2672</v>
      </c>
      <c r="C54" s="894" t="s">
        <v>3031</v>
      </c>
      <c r="D54" s="893" t="s">
        <v>27404</v>
      </c>
      <c r="E54" s="892">
        <v>3500</v>
      </c>
      <c r="F54" s="895" t="s">
        <v>27403</v>
      </c>
      <c r="G54" s="891" t="s">
        <v>27402</v>
      </c>
      <c r="H54" s="890" t="s">
        <v>3259</v>
      </c>
      <c r="I54" s="889" t="s">
        <v>2751</v>
      </c>
      <c r="J54" s="889" t="s">
        <v>2822</v>
      </c>
      <c r="K54" s="888">
        <v>1</v>
      </c>
      <c r="L54" s="888">
        <v>12</v>
      </c>
      <c r="M54" s="887">
        <v>43960.80000000001</v>
      </c>
      <c r="N54" s="888">
        <v>1</v>
      </c>
      <c r="O54" s="888">
        <v>6</v>
      </c>
      <c r="P54" s="887">
        <v>22044.9</v>
      </c>
    </row>
    <row r="55" spans="1:16" ht="25.5" customHeight="1" x14ac:dyDescent="0.25">
      <c r="A55" s="867" t="s">
        <v>19067</v>
      </c>
      <c r="B55" s="867" t="s">
        <v>2672</v>
      </c>
      <c r="C55" s="894" t="s">
        <v>3031</v>
      </c>
      <c r="D55" s="893" t="s">
        <v>27401</v>
      </c>
      <c r="E55" s="892">
        <v>15600</v>
      </c>
      <c r="F55" s="895" t="s">
        <v>27400</v>
      </c>
      <c r="G55" s="891" t="s">
        <v>27399</v>
      </c>
      <c r="H55" s="890" t="s">
        <v>2772</v>
      </c>
      <c r="I55" s="889" t="s">
        <v>3654</v>
      </c>
      <c r="J55" s="889" t="s">
        <v>5525</v>
      </c>
      <c r="K55" s="888">
        <v>1</v>
      </c>
      <c r="L55" s="888">
        <v>11</v>
      </c>
      <c r="M55" s="887">
        <v>169419.60445595867</v>
      </c>
      <c r="N55" s="888" t="s">
        <v>385</v>
      </c>
      <c r="O55" s="888" t="s">
        <v>385</v>
      </c>
      <c r="P55" s="887">
        <v>0</v>
      </c>
    </row>
    <row r="56" spans="1:16" ht="22.5" x14ac:dyDescent="0.25">
      <c r="A56" s="867" t="s">
        <v>19067</v>
      </c>
      <c r="B56" s="867" t="s">
        <v>2672</v>
      </c>
      <c r="C56" s="894" t="s">
        <v>3031</v>
      </c>
      <c r="D56" s="893" t="s">
        <v>27398</v>
      </c>
      <c r="E56" s="892">
        <v>5000</v>
      </c>
      <c r="F56" s="895" t="s">
        <v>27397</v>
      </c>
      <c r="G56" s="891" t="s">
        <v>27396</v>
      </c>
      <c r="H56" s="890" t="s">
        <v>3259</v>
      </c>
      <c r="I56" s="889" t="s">
        <v>2751</v>
      </c>
      <c r="J56" s="889" t="s">
        <v>2822</v>
      </c>
      <c r="K56" s="888">
        <v>1</v>
      </c>
      <c r="L56" s="888">
        <v>12</v>
      </c>
      <c r="M56" s="887">
        <v>61906.98</v>
      </c>
      <c r="N56" s="888">
        <v>1</v>
      </c>
      <c r="O56" s="888">
        <v>6</v>
      </c>
      <c r="P56" s="887">
        <v>31030.895326460824</v>
      </c>
    </row>
    <row r="57" spans="1:16" ht="22.5" x14ac:dyDescent="0.25">
      <c r="A57" s="867" t="s">
        <v>19067</v>
      </c>
      <c r="B57" s="867" t="s">
        <v>2672</v>
      </c>
      <c r="C57" s="894" t="s">
        <v>3031</v>
      </c>
      <c r="D57" s="893" t="s">
        <v>26686</v>
      </c>
      <c r="E57" s="892">
        <v>5000</v>
      </c>
      <c r="F57" s="895" t="s">
        <v>27395</v>
      </c>
      <c r="G57" s="891" t="s">
        <v>27394</v>
      </c>
      <c r="H57" s="890" t="s">
        <v>2886</v>
      </c>
      <c r="I57" s="889" t="s">
        <v>3654</v>
      </c>
      <c r="J57" s="889" t="s">
        <v>5525</v>
      </c>
      <c r="K57" s="888">
        <v>1</v>
      </c>
      <c r="L57" s="888">
        <v>12</v>
      </c>
      <c r="M57" s="887">
        <v>61304.25</v>
      </c>
      <c r="N57" s="888">
        <v>1</v>
      </c>
      <c r="O57" s="888">
        <v>6</v>
      </c>
      <c r="P57" s="887">
        <v>31030.895326460824</v>
      </c>
    </row>
    <row r="58" spans="1:16" ht="22.5" x14ac:dyDescent="0.25">
      <c r="A58" s="867" t="s">
        <v>19067</v>
      </c>
      <c r="B58" s="867" t="s">
        <v>3626</v>
      </c>
      <c r="C58" s="894" t="s">
        <v>3031</v>
      </c>
      <c r="D58" s="893" t="s">
        <v>26046</v>
      </c>
      <c r="E58" s="892">
        <v>9000</v>
      </c>
      <c r="F58" s="895" t="s">
        <v>27393</v>
      </c>
      <c r="G58" s="891" t="s">
        <v>27392</v>
      </c>
      <c r="H58" s="890" t="s">
        <v>2772</v>
      </c>
      <c r="I58" s="889" t="s">
        <v>3654</v>
      </c>
      <c r="J58" s="889" t="s">
        <v>5525</v>
      </c>
      <c r="K58" s="888">
        <v>1</v>
      </c>
      <c r="L58" s="888">
        <v>8</v>
      </c>
      <c r="M58" s="887">
        <v>69390.959999999992</v>
      </c>
      <c r="N58" s="888">
        <v>1</v>
      </c>
      <c r="O58" s="888">
        <v>6</v>
      </c>
      <c r="P58" s="887">
        <v>54743.030000000006</v>
      </c>
    </row>
    <row r="59" spans="1:16" x14ac:dyDescent="0.25">
      <c r="A59" s="867" t="s">
        <v>19067</v>
      </c>
      <c r="B59" s="867" t="s">
        <v>2672</v>
      </c>
      <c r="C59" s="894" t="s">
        <v>3031</v>
      </c>
      <c r="D59" s="893" t="s">
        <v>1882</v>
      </c>
      <c r="E59" s="892">
        <v>10000</v>
      </c>
      <c r="F59" s="895" t="s">
        <v>23110</v>
      </c>
      <c r="G59" s="891" t="s">
        <v>23109</v>
      </c>
      <c r="H59" s="890" t="s">
        <v>2772</v>
      </c>
      <c r="I59" s="889" t="s">
        <v>3654</v>
      </c>
      <c r="J59" s="889" t="s">
        <v>5525</v>
      </c>
      <c r="K59" s="888">
        <v>1</v>
      </c>
      <c r="L59" s="888">
        <v>7</v>
      </c>
      <c r="M59" s="887">
        <v>64942.439999999995</v>
      </c>
      <c r="N59" s="888">
        <v>1</v>
      </c>
      <c r="O59" s="888">
        <v>2</v>
      </c>
      <c r="P59" s="887">
        <v>10527.48</v>
      </c>
    </row>
    <row r="60" spans="1:16" x14ac:dyDescent="0.25">
      <c r="A60" s="867" t="s">
        <v>19067</v>
      </c>
      <c r="B60" s="867" t="s">
        <v>2672</v>
      </c>
      <c r="C60" s="894" t="s">
        <v>3031</v>
      </c>
      <c r="D60" s="893" t="s">
        <v>27391</v>
      </c>
      <c r="E60" s="892">
        <v>4550</v>
      </c>
      <c r="F60" s="895" t="s">
        <v>27390</v>
      </c>
      <c r="G60" s="891" t="s">
        <v>27389</v>
      </c>
      <c r="H60" s="890" t="s">
        <v>2886</v>
      </c>
      <c r="I60" s="889" t="s">
        <v>3654</v>
      </c>
      <c r="J60" s="889" t="s">
        <v>5525</v>
      </c>
      <c r="K60" s="888">
        <v>1</v>
      </c>
      <c r="L60" s="888">
        <v>12</v>
      </c>
      <c r="M60" s="887">
        <v>56560.80000000001</v>
      </c>
      <c r="N60" s="888">
        <v>1</v>
      </c>
      <c r="O60" s="888">
        <v>6</v>
      </c>
      <c r="P60" s="887">
        <v>28344.9</v>
      </c>
    </row>
    <row r="61" spans="1:16" ht="22.5" x14ac:dyDescent="0.25">
      <c r="A61" s="867" t="s">
        <v>19067</v>
      </c>
      <c r="B61" s="867" t="s">
        <v>2672</v>
      </c>
      <c r="C61" s="894" t="s">
        <v>3031</v>
      </c>
      <c r="D61" s="893" t="s">
        <v>27388</v>
      </c>
      <c r="E61" s="892">
        <v>3000</v>
      </c>
      <c r="F61" s="895" t="s">
        <v>27387</v>
      </c>
      <c r="G61" s="891" t="s">
        <v>27386</v>
      </c>
      <c r="H61" s="890" t="s">
        <v>2828</v>
      </c>
      <c r="I61" s="889" t="s">
        <v>2822</v>
      </c>
      <c r="J61" s="889" t="s">
        <v>2822</v>
      </c>
      <c r="K61" s="888">
        <v>1</v>
      </c>
      <c r="L61" s="888">
        <v>12</v>
      </c>
      <c r="M61" s="887">
        <v>37532.520000000004</v>
      </c>
      <c r="N61" s="888">
        <v>1</v>
      </c>
      <c r="O61" s="888">
        <v>6</v>
      </c>
      <c r="P61" s="887">
        <v>18871.190000000002</v>
      </c>
    </row>
    <row r="62" spans="1:16" x14ac:dyDescent="0.25">
      <c r="A62" s="867" t="s">
        <v>19067</v>
      </c>
      <c r="B62" s="867" t="s">
        <v>2672</v>
      </c>
      <c r="C62" s="894" t="s">
        <v>3031</v>
      </c>
      <c r="D62" s="893" t="s">
        <v>7137</v>
      </c>
      <c r="E62" s="892">
        <v>11000</v>
      </c>
      <c r="F62" s="895" t="s">
        <v>27385</v>
      </c>
      <c r="G62" s="891" t="s">
        <v>27384</v>
      </c>
      <c r="H62" s="890" t="s">
        <v>2772</v>
      </c>
      <c r="I62" s="889" t="s">
        <v>3654</v>
      </c>
      <c r="J62" s="889" t="s">
        <v>5525</v>
      </c>
      <c r="K62" s="888">
        <v>1</v>
      </c>
      <c r="L62" s="888">
        <v>12</v>
      </c>
      <c r="M62" s="887">
        <v>133159.98445595865</v>
      </c>
      <c r="N62" s="888">
        <v>1</v>
      </c>
      <c r="O62" s="888">
        <v>6</v>
      </c>
      <c r="P62" s="887">
        <v>67030.895326460814</v>
      </c>
    </row>
    <row r="63" spans="1:16" ht="22.5" x14ac:dyDescent="0.25">
      <c r="A63" s="867" t="s">
        <v>19067</v>
      </c>
      <c r="B63" s="867" t="s">
        <v>3626</v>
      </c>
      <c r="C63" s="894" t="s">
        <v>3031</v>
      </c>
      <c r="D63" s="893" t="s">
        <v>23579</v>
      </c>
      <c r="E63" s="892">
        <v>7000</v>
      </c>
      <c r="F63" s="895" t="s">
        <v>27383</v>
      </c>
      <c r="G63" s="891" t="s">
        <v>27382</v>
      </c>
      <c r="H63" s="890" t="s">
        <v>2772</v>
      </c>
      <c r="I63" s="889" t="s">
        <v>3654</v>
      </c>
      <c r="J63" s="889" t="s">
        <v>5525</v>
      </c>
      <c r="K63" s="888">
        <v>1</v>
      </c>
      <c r="L63" s="888">
        <v>4</v>
      </c>
      <c r="M63" s="887">
        <v>24453.599999999999</v>
      </c>
      <c r="N63" s="888">
        <v>1</v>
      </c>
      <c r="O63" s="888">
        <v>6</v>
      </c>
      <c r="P63" s="887">
        <v>43031.29</v>
      </c>
    </row>
    <row r="64" spans="1:16" ht="22.5" x14ac:dyDescent="0.25">
      <c r="A64" s="867" t="s">
        <v>19067</v>
      </c>
      <c r="B64" s="867" t="s">
        <v>2672</v>
      </c>
      <c r="C64" s="894" t="s">
        <v>3031</v>
      </c>
      <c r="D64" s="893" t="s">
        <v>25519</v>
      </c>
      <c r="E64" s="892">
        <v>7000</v>
      </c>
      <c r="F64" s="895" t="s">
        <v>27381</v>
      </c>
      <c r="G64" s="891" t="s">
        <v>27380</v>
      </c>
      <c r="H64" s="890" t="s">
        <v>5061</v>
      </c>
      <c r="I64" s="889" t="s">
        <v>2684</v>
      </c>
      <c r="J64" s="889" t="s">
        <v>5525</v>
      </c>
      <c r="K64" s="888">
        <v>1</v>
      </c>
      <c r="L64" s="888">
        <v>12</v>
      </c>
      <c r="M64" s="887">
        <v>85864.069999999992</v>
      </c>
      <c r="N64" s="888">
        <v>1</v>
      </c>
      <c r="O64" s="888">
        <v>6</v>
      </c>
      <c r="P64" s="887">
        <v>43014.855326460827</v>
      </c>
    </row>
    <row r="65" spans="1:16" ht="22.5" x14ac:dyDescent="0.25">
      <c r="A65" s="867" t="s">
        <v>19067</v>
      </c>
      <c r="B65" s="867" t="s">
        <v>3626</v>
      </c>
      <c r="C65" s="894" t="s">
        <v>3031</v>
      </c>
      <c r="D65" s="893" t="s">
        <v>24472</v>
      </c>
      <c r="E65" s="892">
        <v>5500</v>
      </c>
      <c r="F65" s="895" t="s">
        <v>27379</v>
      </c>
      <c r="G65" s="891" t="s">
        <v>27378</v>
      </c>
      <c r="H65" s="890" t="s">
        <v>2772</v>
      </c>
      <c r="I65" s="889" t="s">
        <v>3654</v>
      </c>
      <c r="J65" s="889" t="s">
        <v>5525</v>
      </c>
      <c r="K65" s="888">
        <v>1</v>
      </c>
      <c r="L65" s="888">
        <v>3</v>
      </c>
      <c r="M65" s="887">
        <v>18330.949999999997</v>
      </c>
      <c r="N65" s="888" t="s">
        <v>385</v>
      </c>
      <c r="O65" s="888" t="s">
        <v>385</v>
      </c>
      <c r="P65" s="887">
        <v>0</v>
      </c>
    </row>
    <row r="66" spans="1:16" x14ac:dyDescent="0.25">
      <c r="A66" s="867" t="s">
        <v>19067</v>
      </c>
      <c r="B66" s="867" t="s">
        <v>2672</v>
      </c>
      <c r="C66" s="894" t="s">
        <v>3031</v>
      </c>
      <c r="D66" s="893" t="s">
        <v>27377</v>
      </c>
      <c r="E66" s="892">
        <v>3500</v>
      </c>
      <c r="F66" s="895" t="s">
        <v>27376</v>
      </c>
      <c r="G66" s="891" t="s">
        <v>27375</v>
      </c>
      <c r="H66" s="890" t="s">
        <v>3691</v>
      </c>
      <c r="I66" s="889" t="s">
        <v>2684</v>
      </c>
      <c r="J66" s="889" t="s">
        <v>5525</v>
      </c>
      <c r="K66" s="888">
        <v>1</v>
      </c>
      <c r="L66" s="888">
        <v>12</v>
      </c>
      <c r="M66" s="887">
        <v>43420.369999999995</v>
      </c>
      <c r="N66" s="888">
        <v>1</v>
      </c>
      <c r="O66" s="888">
        <v>6</v>
      </c>
      <c r="P66" s="887">
        <v>21764.600000000002</v>
      </c>
    </row>
    <row r="67" spans="1:16" ht="22.5" x14ac:dyDescent="0.25">
      <c r="A67" s="867" t="s">
        <v>19067</v>
      </c>
      <c r="B67" s="867" t="s">
        <v>2672</v>
      </c>
      <c r="C67" s="894" t="s">
        <v>3031</v>
      </c>
      <c r="D67" s="893" t="s">
        <v>27374</v>
      </c>
      <c r="E67" s="892">
        <v>7000</v>
      </c>
      <c r="F67" s="895" t="s">
        <v>27373</v>
      </c>
      <c r="G67" s="891" t="s">
        <v>27372</v>
      </c>
      <c r="H67" s="890" t="s">
        <v>3212</v>
      </c>
      <c r="I67" s="889" t="s">
        <v>3654</v>
      </c>
      <c r="J67" s="889" t="s">
        <v>5525</v>
      </c>
      <c r="K67" s="888" t="s">
        <v>385</v>
      </c>
      <c r="L67" s="888" t="s">
        <v>385</v>
      </c>
      <c r="M67" s="887">
        <v>0</v>
      </c>
      <c r="N67" s="888">
        <v>1</v>
      </c>
      <c r="O67" s="888">
        <v>5</v>
      </c>
      <c r="P67" s="887">
        <v>33756.745326460827</v>
      </c>
    </row>
    <row r="68" spans="1:16" x14ac:dyDescent="0.25">
      <c r="A68" s="1772" t="s">
        <v>2848</v>
      </c>
      <c r="B68" s="1772"/>
      <c r="C68" s="1772"/>
      <c r="D68" s="1772"/>
      <c r="E68" s="1772"/>
      <c r="F68" s="1772" t="s">
        <v>378</v>
      </c>
      <c r="G68" s="1772"/>
      <c r="H68" s="1772"/>
      <c r="I68" s="1772"/>
      <c r="J68" s="1772"/>
      <c r="K68" s="1771" t="s">
        <v>2847</v>
      </c>
      <c r="L68" s="1771"/>
      <c r="M68" s="1771"/>
      <c r="N68" s="1771" t="s">
        <v>2846</v>
      </c>
      <c r="O68" s="1771"/>
      <c r="P68" s="1771"/>
    </row>
    <row r="69" spans="1:16" ht="70.5" x14ac:dyDescent="0.25">
      <c r="A69" s="1535" t="s">
        <v>2845</v>
      </c>
      <c r="B69" s="1535" t="s">
        <v>5</v>
      </c>
      <c r="C69" s="1535" t="s">
        <v>2844</v>
      </c>
      <c r="D69" s="1535" t="s">
        <v>2843</v>
      </c>
      <c r="E69" s="1536" t="s">
        <v>2842</v>
      </c>
      <c r="F69" s="1537" t="s">
        <v>2841</v>
      </c>
      <c r="G69" s="1535" t="s">
        <v>2840</v>
      </c>
      <c r="H69" s="1535" t="s">
        <v>2839</v>
      </c>
      <c r="I69" s="1535" t="s">
        <v>2838</v>
      </c>
      <c r="J69" s="1535" t="s">
        <v>2837</v>
      </c>
      <c r="K69" s="1538" t="s">
        <v>2836</v>
      </c>
      <c r="L69" s="1538" t="s">
        <v>2835</v>
      </c>
      <c r="M69" s="1539" t="s">
        <v>2834</v>
      </c>
      <c r="N69" s="1538" t="s">
        <v>2836</v>
      </c>
      <c r="O69" s="1538" t="s">
        <v>2835</v>
      </c>
      <c r="P69" s="1539" t="s">
        <v>2834</v>
      </c>
    </row>
    <row r="70" spans="1:16" ht="22.5" x14ac:dyDescent="0.25">
      <c r="A70" s="867" t="s">
        <v>19067</v>
      </c>
      <c r="B70" s="867" t="s">
        <v>3626</v>
      </c>
      <c r="C70" s="894" t="s">
        <v>3031</v>
      </c>
      <c r="D70" s="893" t="s">
        <v>58</v>
      </c>
      <c r="E70" s="892">
        <v>3000</v>
      </c>
      <c r="F70" s="895" t="s">
        <v>27371</v>
      </c>
      <c r="G70" s="891" t="s">
        <v>27370</v>
      </c>
      <c r="H70" s="890" t="s">
        <v>2680</v>
      </c>
      <c r="I70" s="889" t="s">
        <v>2822</v>
      </c>
      <c r="J70" s="889" t="s">
        <v>2822</v>
      </c>
      <c r="K70" s="888">
        <v>1</v>
      </c>
      <c r="L70" s="888">
        <v>12</v>
      </c>
      <c r="M70" s="887">
        <v>37893.730000000003</v>
      </c>
      <c r="N70" s="888">
        <v>1</v>
      </c>
      <c r="O70" s="888">
        <v>6</v>
      </c>
      <c r="P70" s="887">
        <v>19040.939999999999</v>
      </c>
    </row>
    <row r="71" spans="1:16" ht="22.5" x14ac:dyDescent="0.25">
      <c r="A71" s="867" t="s">
        <v>19067</v>
      </c>
      <c r="B71" s="867" t="s">
        <v>2672</v>
      </c>
      <c r="C71" s="894" t="s">
        <v>3031</v>
      </c>
      <c r="D71" s="893" t="s">
        <v>27369</v>
      </c>
      <c r="E71" s="892">
        <v>4000</v>
      </c>
      <c r="F71" s="895" t="s">
        <v>27368</v>
      </c>
      <c r="G71" s="891" t="s">
        <v>27367</v>
      </c>
      <c r="H71" s="890" t="s">
        <v>2801</v>
      </c>
      <c r="I71" s="889" t="s">
        <v>2822</v>
      </c>
      <c r="J71" s="889" t="s">
        <v>2822</v>
      </c>
      <c r="K71" s="888">
        <v>1</v>
      </c>
      <c r="L71" s="888">
        <v>7</v>
      </c>
      <c r="M71" s="887">
        <v>27808.52</v>
      </c>
      <c r="N71" s="888" t="s">
        <v>385</v>
      </c>
      <c r="O71" s="888" t="s">
        <v>385</v>
      </c>
      <c r="P71" s="887">
        <v>0</v>
      </c>
    </row>
    <row r="72" spans="1:16" ht="22.5" x14ac:dyDescent="0.25">
      <c r="A72" s="867" t="s">
        <v>19067</v>
      </c>
      <c r="B72" s="867" t="s">
        <v>2672</v>
      </c>
      <c r="C72" s="894" t="s">
        <v>3031</v>
      </c>
      <c r="D72" s="893" t="s">
        <v>27366</v>
      </c>
      <c r="E72" s="892">
        <v>3000</v>
      </c>
      <c r="F72" s="895" t="s">
        <v>27365</v>
      </c>
      <c r="G72" s="891" t="s">
        <v>27364</v>
      </c>
      <c r="H72" s="890" t="s">
        <v>3259</v>
      </c>
      <c r="I72" s="889" t="s">
        <v>2822</v>
      </c>
      <c r="J72" s="889" t="s">
        <v>2822</v>
      </c>
      <c r="K72" s="888">
        <v>1</v>
      </c>
      <c r="L72" s="888">
        <v>12</v>
      </c>
      <c r="M72" s="887">
        <v>37951.430000000008</v>
      </c>
      <c r="N72" s="888">
        <v>1</v>
      </c>
      <c r="O72" s="888">
        <v>6</v>
      </c>
      <c r="P72" s="887">
        <v>19044.900000000001</v>
      </c>
    </row>
    <row r="73" spans="1:16" ht="22.5" x14ac:dyDescent="0.25">
      <c r="A73" s="867" t="s">
        <v>19067</v>
      </c>
      <c r="B73" s="867" t="s">
        <v>2672</v>
      </c>
      <c r="C73" s="894" t="s">
        <v>3031</v>
      </c>
      <c r="D73" s="893" t="s">
        <v>27160</v>
      </c>
      <c r="E73" s="892">
        <v>11000</v>
      </c>
      <c r="F73" s="895" t="s">
        <v>27363</v>
      </c>
      <c r="G73" s="891" t="s">
        <v>27362</v>
      </c>
      <c r="H73" s="890" t="s">
        <v>2703</v>
      </c>
      <c r="I73" s="889" t="s">
        <v>3654</v>
      </c>
      <c r="J73" s="889" t="s">
        <v>5525</v>
      </c>
      <c r="K73" s="888">
        <v>1</v>
      </c>
      <c r="L73" s="888">
        <v>3</v>
      </c>
      <c r="M73" s="887">
        <v>49687.42</v>
      </c>
      <c r="N73" s="888" t="s">
        <v>385</v>
      </c>
      <c r="O73" s="888" t="s">
        <v>385</v>
      </c>
      <c r="P73" s="887">
        <v>0</v>
      </c>
    </row>
    <row r="74" spans="1:16" ht="22.5" x14ac:dyDescent="0.25">
      <c r="A74" s="867" t="s">
        <v>19067</v>
      </c>
      <c r="B74" s="867" t="s">
        <v>2672</v>
      </c>
      <c r="C74" s="894" t="s">
        <v>3031</v>
      </c>
      <c r="D74" s="893" t="s">
        <v>27361</v>
      </c>
      <c r="E74" s="892">
        <v>7000</v>
      </c>
      <c r="F74" s="895" t="s">
        <v>27360</v>
      </c>
      <c r="G74" s="891" t="s">
        <v>27359</v>
      </c>
      <c r="H74" s="890" t="s">
        <v>21013</v>
      </c>
      <c r="I74" s="889" t="s">
        <v>3654</v>
      </c>
      <c r="J74" s="889" t="s">
        <v>5525</v>
      </c>
      <c r="K74" s="888">
        <v>1</v>
      </c>
      <c r="L74" s="888">
        <v>12</v>
      </c>
      <c r="M74" s="887">
        <v>85538.37</v>
      </c>
      <c r="N74" s="888">
        <v>1</v>
      </c>
      <c r="O74" s="888">
        <v>6</v>
      </c>
      <c r="P74" s="887">
        <v>42899.645326460828</v>
      </c>
    </row>
    <row r="75" spans="1:16" ht="22.5" x14ac:dyDescent="0.25">
      <c r="A75" s="867" t="s">
        <v>19067</v>
      </c>
      <c r="B75" s="867" t="s">
        <v>2672</v>
      </c>
      <c r="C75" s="894" t="s">
        <v>3031</v>
      </c>
      <c r="D75" s="893" t="s">
        <v>25358</v>
      </c>
      <c r="E75" s="892">
        <v>7000</v>
      </c>
      <c r="F75" s="895" t="s">
        <v>27358</v>
      </c>
      <c r="G75" s="891" t="s">
        <v>27357</v>
      </c>
      <c r="H75" s="890" t="s">
        <v>3691</v>
      </c>
      <c r="I75" s="889" t="s">
        <v>2684</v>
      </c>
      <c r="J75" s="889" t="s">
        <v>5525</v>
      </c>
      <c r="K75" s="888">
        <v>1</v>
      </c>
      <c r="L75" s="888">
        <v>10</v>
      </c>
      <c r="M75" s="887">
        <v>50563.649999999994</v>
      </c>
      <c r="N75" s="888">
        <v>1</v>
      </c>
      <c r="O75" s="888">
        <v>6</v>
      </c>
      <c r="P75" s="887">
        <v>42983.745326460827</v>
      </c>
    </row>
    <row r="76" spans="1:16" ht="22.5" x14ac:dyDescent="0.25">
      <c r="A76" s="867" t="s">
        <v>19067</v>
      </c>
      <c r="B76" s="867" t="s">
        <v>2672</v>
      </c>
      <c r="C76" s="894" t="s">
        <v>3031</v>
      </c>
      <c r="D76" s="893" t="s">
        <v>27356</v>
      </c>
      <c r="E76" s="892">
        <v>5000</v>
      </c>
      <c r="F76" s="895" t="s">
        <v>27355</v>
      </c>
      <c r="G76" s="891" t="s">
        <v>27354</v>
      </c>
      <c r="H76" s="890" t="s">
        <v>4016</v>
      </c>
      <c r="I76" s="889" t="s">
        <v>2684</v>
      </c>
      <c r="J76" s="889" t="s">
        <v>5525</v>
      </c>
      <c r="K76" s="888">
        <v>1</v>
      </c>
      <c r="L76" s="888">
        <v>7</v>
      </c>
      <c r="M76" s="887">
        <v>32745.209999999992</v>
      </c>
      <c r="N76" s="888" t="s">
        <v>385</v>
      </c>
      <c r="O76" s="888" t="s">
        <v>385</v>
      </c>
      <c r="P76" s="887">
        <v>0</v>
      </c>
    </row>
    <row r="77" spans="1:16" x14ac:dyDescent="0.25">
      <c r="A77" s="867" t="s">
        <v>19067</v>
      </c>
      <c r="B77" s="867" t="s">
        <v>2672</v>
      </c>
      <c r="C77" s="894" t="s">
        <v>3031</v>
      </c>
      <c r="D77" s="893" t="s">
        <v>27353</v>
      </c>
      <c r="E77" s="892">
        <v>7500</v>
      </c>
      <c r="F77" s="895" t="s">
        <v>27351</v>
      </c>
      <c r="G77" s="891" t="s">
        <v>27350</v>
      </c>
      <c r="H77" s="890" t="s">
        <v>2725</v>
      </c>
      <c r="I77" s="889" t="s">
        <v>2684</v>
      </c>
      <c r="J77" s="889" t="s">
        <v>5525</v>
      </c>
      <c r="K77" s="888">
        <v>1</v>
      </c>
      <c r="L77" s="888">
        <v>11</v>
      </c>
      <c r="M77" s="887">
        <v>75832.510000000009</v>
      </c>
      <c r="N77" s="888" t="s">
        <v>385</v>
      </c>
      <c r="O77" s="888" t="s">
        <v>385</v>
      </c>
      <c r="P77" s="887">
        <v>0</v>
      </c>
    </row>
    <row r="78" spans="1:16" ht="22.5" x14ac:dyDescent="0.25">
      <c r="A78" s="867" t="s">
        <v>19067</v>
      </c>
      <c r="B78" s="867" t="s">
        <v>2672</v>
      </c>
      <c r="C78" s="894" t="s">
        <v>3031</v>
      </c>
      <c r="D78" s="893" t="s">
        <v>27352</v>
      </c>
      <c r="E78" s="892">
        <v>7000</v>
      </c>
      <c r="F78" s="895" t="s">
        <v>27351</v>
      </c>
      <c r="G78" s="891" t="s">
        <v>27350</v>
      </c>
      <c r="H78" s="890" t="s">
        <v>2725</v>
      </c>
      <c r="I78" s="889" t="s">
        <v>2684</v>
      </c>
      <c r="J78" s="889" t="s">
        <v>5525</v>
      </c>
      <c r="K78" s="888" t="s">
        <v>385</v>
      </c>
      <c r="L78" s="888" t="s">
        <v>385</v>
      </c>
      <c r="M78" s="887">
        <v>0</v>
      </c>
      <c r="N78" s="888">
        <v>1</v>
      </c>
      <c r="O78" s="888">
        <v>6</v>
      </c>
      <c r="P78" s="887">
        <v>42794.15532646083</v>
      </c>
    </row>
    <row r="79" spans="1:16" ht="37.5" customHeight="1" x14ac:dyDescent="0.25">
      <c r="A79" s="867" t="s">
        <v>19067</v>
      </c>
      <c r="B79" s="867" t="s">
        <v>2672</v>
      </c>
      <c r="C79" s="894" t="s">
        <v>3031</v>
      </c>
      <c r="D79" s="893" t="s">
        <v>27349</v>
      </c>
      <c r="E79" s="892">
        <v>7000</v>
      </c>
      <c r="F79" s="895" t="s">
        <v>27348</v>
      </c>
      <c r="G79" s="891" t="s">
        <v>27347</v>
      </c>
      <c r="H79" s="890" t="s">
        <v>2886</v>
      </c>
      <c r="I79" s="889" t="s">
        <v>3654</v>
      </c>
      <c r="J79" s="889" t="s">
        <v>5525</v>
      </c>
      <c r="K79" s="888">
        <v>1</v>
      </c>
      <c r="L79" s="888">
        <v>12</v>
      </c>
      <c r="M79" s="887">
        <v>84256.54</v>
      </c>
      <c r="N79" s="888">
        <v>1</v>
      </c>
      <c r="O79" s="888">
        <v>6</v>
      </c>
      <c r="P79" s="887">
        <v>42814.58532646083</v>
      </c>
    </row>
    <row r="80" spans="1:16" ht="22.5" x14ac:dyDescent="0.25">
      <c r="A80" s="867" t="s">
        <v>19067</v>
      </c>
      <c r="B80" s="867" t="s">
        <v>2672</v>
      </c>
      <c r="C80" s="894" t="s">
        <v>3031</v>
      </c>
      <c r="D80" s="893" t="s">
        <v>23272</v>
      </c>
      <c r="E80" s="892">
        <v>2000</v>
      </c>
      <c r="F80" s="895" t="s">
        <v>27346</v>
      </c>
      <c r="G80" s="891" t="s">
        <v>27345</v>
      </c>
      <c r="H80" s="890" t="s">
        <v>3135</v>
      </c>
      <c r="I80" s="889" t="s">
        <v>3135</v>
      </c>
      <c r="J80" s="889" t="s">
        <v>40</v>
      </c>
      <c r="K80" s="888">
        <v>1</v>
      </c>
      <c r="L80" s="888">
        <v>1</v>
      </c>
      <c r="M80" s="887">
        <v>1913.4</v>
      </c>
      <c r="N80" s="888" t="s">
        <v>385</v>
      </c>
      <c r="O80" s="888" t="s">
        <v>385</v>
      </c>
      <c r="P80" s="887">
        <v>0</v>
      </c>
    </row>
    <row r="81" spans="1:16" x14ac:dyDescent="0.25">
      <c r="A81" s="867" t="s">
        <v>19067</v>
      </c>
      <c r="B81" s="867" t="s">
        <v>2672</v>
      </c>
      <c r="C81" s="894" t="s">
        <v>3031</v>
      </c>
      <c r="D81" s="893" t="s">
        <v>23525</v>
      </c>
      <c r="E81" s="892">
        <v>4139.04</v>
      </c>
      <c r="F81" s="895" t="s">
        <v>27344</v>
      </c>
      <c r="G81" s="891" t="s">
        <v>27343</v>
      </c>
      <c r="H81" s="890" t="s">
        <v>2886</v>
      </c>
      <c r="I81" s="889" t="s">
        <v>3654</v>
      </c>
      <c r="J81" s="889" t="s">
        <v>5525</v>
      </c>
      <c r="K81" s="888">
        <v>1</v>
      </c>
      <c r="L81" s="888">
        <v>12</v>
      </c>
      <c r="M81" s="887">
        <v>51629.280000000006</v>
      </c>
      <c r="N81" s="888">
        <v>1</v>
      </c>
      <c r="O81" s="888">
        <v>6</v>
      </c>
      <c r="P81" s="887">
        <v>25879.139999999996</v>
      </c>
    </row>
    <row r="82" spans="1:16" ht="28.5" customHeight="1" x14ac:dyDescent="0.25">
      <c r="A82" s="867" t="s">
        <v>19067</v>
      </c>
      <c r="B82" s="867" t="s">
        <v>2672</v>
      </c>
      <c r="C82" s="894" t="s">
        <v>3031</v>
      </c>
      <c r="D82" s="893" t="s">
        <v>27342</v>
      </c>
      <c r="E82" s="892">
        <v>15600</v>
      </c>
      <c r="F82" s="895" t="s">
        <v>23072</v>
      </c>
      <c r="G82" s="891" t="s">
        <v>27341</v>
      </c>
      <c r="H82" s="890" t="s">
        <v>4016</v>
      </c>
      <c r="I82" s="889" t="s">
        <v>3654</v>
      </c>
      <c r="J82" s="889" t="s">
        <v>5525</v>
      </c>
      <c r="K82" s="888">
        <v>1</v>
      </c>
      <c r="L82" s="888">
        <v>12</v>
      </c>
      <c r="M82" s="887">
        <v>186390.79999999996</v>
      </c>
      <c r="N82" s="888" t="s">
        <v>385</v>
      </c>
      <c r="O82" s="888" t="s">
        <v>385</v>
      </c>
      <c r="P82" s="887">
        <v>0</v>
      </c>
    </row>
    <row r="83" spans="1:16" ht="22.5" x14ac:dyDescent="0.25">
      <c r="A83" s="867" t="s">
        <v>19067</v>
      </c>
      <c r="B83" s="867" t="s">
        <v>2672</v>
      </c>
      <c r="C83" s="894" t="s">
        <v>3031</v>
      </c>
      <c r="D83" s="893" t="s">
        <v>23077</v>
      </c>
      <c r="E83" s="892">
        <v>15600</v>
      </c>
      <c r="F83" s="895" t="s">
        <v>23076</v>
      </c>
      <c r="G83" s="891" t="s">
        <v>27340</v>
      </c>
      <c r="H83" s="890" t="s">
        <v>2772</v>
      </c>
      <c r="I83" s="889" t="s">
        <v>3654</v>
      </c>
      <c r="J83" s="889" t="s">
        <v>5525</v>
      </c>
      <c r="K83" s="888">
        <v>1</v>
      </c>
      <c r="L83" s="888">
        <v>6</v>
      </c>
      <c r="M83" s="887">
        <v>93183.309999999983</v>
      </c>
      <c r="N83" s="888" t="s">
        <v>385</v>
      </c>
      <c r="O83" s="888" t="s">
        <v>385</v>
      </c>
      <c r="P83" s="887">
        <v>0</v>
      </c>
    </row>
    <row r="84" spans="1:16" ht="21.75" customHeight="1" x14ac:dyDescent="0.25">
      <c r="A84" s="867" t="s">
        <v>19067</v>
      </c>
      <c r="B84" s="867" t="s">
        <v>2672</v>
      </c>
      <c r="C84" s="894" t="s">
        <v>3031</v>
      </c>
      <c r="D84" s="893" t="s">
        <v>27339</v>
      </c>
      <c r="E84" s="892">
        <v>8000</v>
      </c>
      <c r="F84" s="895" t="s">
        <v>27338</v>
      </c>
      <c r="G84" s="891" t="s">
        <v>27337</v>
      </c>
      <c r="H84" s="890" t="s">
        <v>2886</v>
      </c>
      <c r="I84" s="889" t="s">
        <v>3654</v>
      </c>
      <c r="J84" s="889" t="s">
        <v>5525</v>
      </c>
      <c r="K84" s="888">
        <v>1</v>
      </c>
      <c r="L84" s="888">
        <v>12</v>
      </c>
      <c r="M84" s="887">
        <v>97960.789999999979</v>
      </c>
      <c r="N84" s="888">
        <v>1</v>
      </c>
      <c r="O84" s="888">
        <v>6</v>
      </c>
      <c r="P84" s="887">
        <v>49030.895326460828</v>
      </c>
    </row>
    <row r="85" spans="1:16" ht="22.5" x14ac:dyDescent="0.25">
      <c r="A85" s="867" t="s">
        <v>19067</v>
      </c>
      <c r="B85" s="867" t="s">
        <v>2672</v>
      </c>
      <c r="C85" s="894" t="s">
        <v>3031</v>
      </c>
      <c r="D85" s="893" t="s">
        <v>27336</v>
      </c>
      <c r="E85" s="892">
        <v>8000</v>
      </c>
      <c r="F85" s="895" t="s">
        <v>27335</v>
      </c>
      <c r="G85" s="891" t="s">
        <v>27334</v>
      </c>
      <c r="H85" s="890" t="s">
        <v>2886</v>
      </c>
      <c r="I85" s="889" t="s">
        <v>3654</v>
      </c>
      <c r="J85" s="889" t="s">
        <v>5525</v>
      </c>
      <c r="K85" s="888">
        <v>1</v>
      </c>
      <c r="L85" s="888">
        <v>12</v>
      </c>
      <c r="M85" s="887">
        <v>97959.689999999988</v>
      </c>
      <c r="N85" s="888">
        <v>1</v>
      </c>
      <c r="O85" s="888">
        <v>6</v>
      </c>
      <c r="P85" s="887">
        <v>49029.785326460827</v>
      </c>
    </row>
    <row r="86" spans="1:16" x14ac:dyDescent="0.25">
      <c r="A86" s="867" t="s">
        <v>19067</v>
      </c>
      <c r="B86" s="867" t="s">
        <v>2672</v>
      </c>
      <c r="C86" s="894" t="s">
        <v>3031</v>
      </c>
      <c r="D86" s="893" t="s">
        <v>27333</v>
      </c>
      <c r="E86" s="892">
        <v>8500</v>
      </c>
      <c r="F86" s="895" t="s">
        <v>27332</v>
      </c>
      <c r="G86" s="891" t="s">
        <v>27331</v>
      </c>
      <c r="H86" s="890" t="s">
        <v>2886</v>
      </c>
      <c r="I86" s="889" t="s">
        <v>3654</v>
      </c>
      <c r="J86" s="889" t="s">
        <v>5525</v>
      </c>
      <c r="K86" s="888">
        <v>1</v>
      </c>
      <c r="L86" s="888">
        <v>12</v>
      </c>
      <c r="M86" s="887">
        <v>103258.76445595866</v>
      </c>
      <c r="N86" s="888">
        <v>1</v>
      </c>
      <c r="O86" s="888">
        <v>6</v>
      </c>
      <c r="P86" s="887">
        <v>51840.22532646083</v>
      </c>
    </row>
    <row r="87" spans="1:16" ht="33.75" x14ac:dyDescent="0.25">
      <c r="A87" s="867" t="s">
        <v>19067</v>
      </c>
      <c r="B87" s="867" t="s">
        <v>2672</v>
      </c>
      <c r="C87" s="894" t="s">
        <v>3031</v>
      </c>
      <c r="D87" s="893" t="s">
        <v>27330</v>
      </c>
      <c r="E87" s="892">
        <v>5000</v>
      </c>
      <c r="F87" s="895" t="s">
        <v>27329</v>
      </c>
      <c r="G87" s="891" t="s">
        <v>27328</v>
      </c>
      <c r="H87" s="890" t="s">
        <v>2872</v>
      </c>
      <c r="I87" s="889" t="s">
        <v>3654</v>
      </c>
      <c r="J87" s="889" t="s">
        <v>5525</v>
      </c>
      <c r="K87" s="888">
        <v>1</v>
      </c>
      <c r="L87" s="888">
        <v>12</v>
      </c>
      <c r="M87" s="887">
        <v>61211.539999999994</v>
      </c>
      <c r="N87" s="888">
        <v>1</v>
      </c>
      <c r="O87" s="888">
        <v>1</v>
      </c>
      <c r="P87" s="887">
        <v>5674.15</v>
      </c>
    </row>
    <row r="88" spans="1:16" ht="34.5" customHeight="1" x14ac:dyDescent="0.25">
      <c r="A88" s="867" t="s">
        <v>19067</v>
      </c>
      <c r="B88" s="867" t="s">
        <v>2672</v>
      </c>
      <c r="C88" s="894" t="s">
        <v>3031</v>
      </c>
      <c r="D88" s="893" t="s">
        <v>24003</v>
      </c>
      <c r="E88" s="892">
        <v>7000</v>
      </c>
      <c r="F88" s="895" t="s">
        <v>27327</v>
      </c>
      <c r="G88" s="891" t="s">
        <v>27326</v>
      </c>
      <c r="H88" s="890" t="s">
        <v>2703</v>
      </c>
      <c r="I88" s="889" t="s">
        <v>3654</v>
      </c>
      <c r="J88" s="889" t="s">
        <v>5525</v>
      </c>
      <c r="K88" s="888">
        <v>1</v>
      </c>
      <c r="L88" s="888">
        <v>12</v>
      </c>
      <c r="M88" s="887">
        <v>85524.28</v>
      </c>
      <c r="N88" s="888">
        <v>1</v>
      </c>
      <c r="O88" s="888">
        <v>6</v>
      </c>
      <c r="P88" s="887">
        <v>43030.895326460828</v>
      </c>
    </row>
    <row r="89" spans="1:16" ht="22.5" x14ac:dyDescent="0.25">
      <c r="A89" s="867" t="s">
        <v>19067</v>
      </c>
      <c r="B89" s="867" t="s">
        <v>3626</v>
      </c>
      <c r="C89" s="894" t="s">
        <v>3031</v>
      </c>
      <c r="D89" s="893" t="s">
        <v>27325</v>
      </c>
      <c r="E89" s="892">
        <v>3420</v>
      </c>
      <c r="F89" s="895" t="s">
        <v>27324</v>
      </c>
      <c r="G89" s="891" t="s">
        <v>27323</v>
      </c>
      <c r="H89" s="890" t="s">
        <v>3026</v>
      </c>
      <c r="I89" s="889" t="s">
        <v>2822</v>
      </c>
      <c r="J89" s="889" t="s">
        <v>2822</v>
      </c>
      <c r="K89" s="888">
        <v>1</v>
      </c>
      <c r="L89" s="888">
        <v>12</v>
      </c>
      <c r="M89" s="887">
        <v>42142.490000000005</v>
      </c>
      <c r="N89" s="888">
        <v>1</v>
      </c>
      <c r="O89" s="888">
        <v>6</v>
      </c>
      <c r="P89" s="887">
        <v>21348.77</v>
      </c>
    </row>
    <row r="90" spans="1:16" ht="22.5" x14ac:dyDescent="0.25">
      <c r="A90" s="867" t="s">
        <v>19067</v>
      </c>
      <c r="B90" s="867" t="s">
        <v>3626</v>
      </c>
      <c r="C90" s="894" t="s">
        <v>3031</v>
      </c>
      <c r="D90" s="893" t="s">
        <v>27322</v>
      </c>
      <c r="E90" s="892">
        <v>7500</v>
      </c>
      <c r="F90" s="895" t="s">
        <v>27321</v>
      </c>
      <c r="G90" s="891" t="s">
        <v>27320</v>
      </c>
      <c r="H90" s="890" t="s">
        <v>2772</v>
      </c>
      <c r="I90" s="889" t="s">
        <v>3654</v>
      </c>
      <c r="J90" s="889" t="s">
        <v>5525</v>
      </c>
      <c r="K90" s="888">
        <v>1</v>
      </c>
      <c r="L90" s="888">
        <v>12</v>
      </c>
      <c r="M90" s="887">
        <v>91347.299999999974</v>
      </c>
      <c r="N90" s="888">
        <v>1</v>
      </c>
      <c r="O90" s="888">
        <v>6</v>
      </c>
      <c r="P90" s="887">
        <v>45813.66</v>
      </c>
    </row>
    <row r="91" spans="1:16" ht="22.5" x14ac:dyDescent="0.25">
      <c r="A91" s="867" t="s">
        <v>19067</v>
      </c>
      <c r="B91" s="867" t="s">
        <v>2672</v>
      </c>
      <c r="C91" s="894" t="s">
        <v>3031</v>
      </c>
      <c r="D91" s="893" t="s">
        <v>27319</v>
      </c>
      <c r="E91" s="892">
        <v>9000</v>
      </c>
      <c r="F91" s="895" t="s">
        <v>27318</v>
      </c>
      <c r="G91" s="891" t="s">
        <v>27317</v>
      </c>
      <c r="H91" s="890" t="s">
        <v>2886</v>
      </c>
      <c r="I91" s="889" t="s">
        <v>3654</v>
      </c>
      <c r="J91" s="889" t="s">
        <v>5525</v>
      </c>
      <c r="K91" s="888">
        <v>1</v>
      </c>
      <c r="L91" s="888">
        <v>12</v>
      </c>
      <c r="M91" s="887">
        <v>109294.64445595864</v>
      </c>
      <c r="N91" s="888">
        <v>1</v>
      </c>
      <c r="O91" s="888">
        <v>6</v>
      </c>
      <c r="P91" s="887">
        <v>54720.895326460828</v>
      </c>
    </row>
    <row r="92" spans="1:16" ht="22.5" x14ac:dyDescent="0.25">
      <c r="A92" s="867" t="s">
        <v>19067</v>
      </c>
      <c r="B92" s="867" t="s">
        <v>2672</v>
      </c>
      <c r="C92" s="894" t="s">
        <v>3031</v>
      </c>
      <c r="D92" s="893" t="s">
        <v>27316</v>
      </c>
      <c r="E92" s="892">
        <v>4000</v>
      </c>
      <c r="F92" s="895" t="s">
        <v>27315</v>
      </c>
      <c r="G92" s="891" t="s">
        <v>27314</v>
      </c>
      <c r="H92" s="890" t="s">
        <v>2703</v>
      </c>
      <c r="I92" s="889" t="s">
        <v>3654</v>
      </c>
      <c r="J92" s="889" t="s">
        <v>5525</v>
      </c>
      <c r="K92" s="888">
        <v>1</v>
      </c>
      <c r="L92" s="888">
        <v>1</v>
      </c>
      <c r="M92" s="887">
        <v>617.03000000000009</v>
      </c>
      <c r="N92" s="888">
        <v>1</v>
      </c>
      <c r="O92" s="888">
        <v>1</v>
      </c>
      <c r="P92" s="887">
        <v>2174.15</v>
      </c>
    </row>
    <row r="93" spans="1:16" ht="22.5" x14ac:dyDescent="0.25">
      <c r="A93" s="867" t="s">
        <v>19067</v>
      </c>
      <c r="B93" s="867" t="s">
        <v>2672</v>
      </c>
      <c r="C93" s="894" t="s">
        <v>3031</v>
      </c>
      <c r="D93" s="893" t="s">
        <v>27313</v>
      </c>
      <c r="E93" s="892">
        <v>3000</v>
      </c>
      <c r="F93" s="895" t="s">
        <v>27312</v>
      </c>
      <c r="G93" s="891" t="s">
        <v>27311</v>
      </c>
      <c r="H93" s="890" t="s">
        <v>2680</v>
      </c>
      <c r="I93" s="889" t="s">
        <v>2822</v>
      </c>
      <c r="J93" s="889" t="s">
        <v>2822</v>
      </c>
      <c r="K93" s="888">
        <v>1</v>
      </c>
      <c r="L93" s="888">
        <v>12</v>
      </c>
      <c r="M93" s="887">
        <v>37940.19</v>
      </c>
      <c r="N93" s="888">
        <v>1</v>
      </c>
      <c r="O93" s="888">
        <v>6</v>
      </c>
      <c r="P93" s="887">
        <v>19044.900000000001</v>
      </c>
    </row>
    <row r="94" spans="1:16" ht="22.5" x14ac:dyDescent="0.25">
      <c r="A94" s="867" t="s">
        <v>19067</v>
      </c>
      <c r="B94" s="867" t="s">
        <v>2672</v>
      </c>
      <c r="C94" s="894" t="s">
        <v>3031</v>
      </c>
      <c r="D94" s="893" t="s">
        <v>23272</v>
      </c>
      <c r="E94" s="892">
        <v>2000</v>
      </c>
      <c r="F94" s="895" t="s">
        <v>27310</v>
      </c>
      <c r="G94" s="891" t="s">
        <v>27309</v>
      </c>
      <c r="H94" s="890" t="s">
        <v>3135</v>
      </c>
      <c r="I94" s="889" t="s">
        <v>3135</v>
      </c>
      <c r="J94" s="889" t="s">
        <v>40</v>
      </c>
      <c r="K94" s="888">
        <v>1</v>
      </c>
      <c r="L94" s="888">
        <v>1</v>
      </c>
      <c r="M94" s="887">
        <v>1913.4</v>
      </c>
      <c r="N94" s="888" t="s">
        <v>385</v>
      </c>
      <c r="O94" s="888" t="s">
        <v>385</v>
      </c>
      <c r="P94" s="887">
        <v>0</v>
      </c>
    </row>
    <row r="95" spans="1:16" x14ac:dyDescent="0.25">
      <c r="A95" s="867" t="s">
        <v>19067</v>
      </c>
      <c r="B95" s="867" t="s">
        <v>2672</v>
      </c>
      <c r="C95" s="894" t="s">
        <v>3031</v>
      </c>
      <c r="D95" s="893" t="s">
        <v>24006</v>
      </c>
      <c r="E95" s="892">
        <v>6000</v>
      </c>
      <c r="F95" s="895" t="s">
        <v>27308</v>
      </c>
      <c r="G95" s="891" t="s">
        <v>27307</v>
      </c>
      <c r="H95" s="890" t="s">
        <v>2886</v>
      </c>
      <c r="I95" s="889" t="s">
        <v>3654</v>
      </c>
      <c r="J95" s="889" t="s">
        <v>5525</v>
      </c>
      <c r="K95" s="888">
        <v>1</v>
      </c>
      <c r="L95" s="888">
        <v>12</v>
      </c>
      <c r="M95" s="887">
        <v>71675.199999999997</v>
      </c>
      <c r="N95" s="888">
        <v>1</v>
      </c>
      <c r="O95" s="888">
        <v>6</v>
      </c>
      <c r="P95" s="887">
        <v>36421.685326460829</v>
      </c>
    </row>
    <row r="96" spans="1:16" ht="22.5" x14ac:dyDescent="0.25">
      <c r="A96" s="867" t="s">
        <v>19067</v>
      </c>
      <c r="B96" s="867" t="s">
        <v>2672</v>
      </c>
      <c r="C96" s="894" t="s">
        <v>3031</v>
      </c>
      <c r="D96" s="893" t="s">
        <v>24708</v>
      </c>
      <c r="E96" s="892">
        <v>8500</v>
      </c>
      <c r="F96" s="895" t="s">
        <v>23059</v>
      </c>
      <c r="G96" s="891" t="s">
        <v>23058</v>
      </c>
      <c r="H96" s="890" t="s">
        <v>3663</v>
      </c>
      <c r="I96" s="889" t="s">
        <v>3654</v>
      </c>
      <c r="J96" s="889" t="s">
        <v>5525</v>
      </c>
      <c r="K96" s="888">
        <v>1</v>
      </c>
      <c r="L96" s="888">
        <v>4</v>
      </c>
      <c r="M96" s="887">
        <v>21889.549999999996</v>
      </c>
      <c r="N96" s="888" t="s">
        <v>385</v>
      </c>
      <c r="O96" s="888" t="s">
        <v>385</v>
      </c>
      <c r="P96" s="887">
        <v>0</v>
      </c>
    </row>
    <row r="97" spans="1:16" ht="36.75" customHeight="1" x14ac:dyDescent="0.25">
      <c r="A97" s="867" t="s">
        <v>19067</v>
      </c>
      <c r="B97" s="867" t="s">
        <v>2672</v>
      </c>
      <c r="C97" s="894" t="s">
        <v>3031</v>
      </c>
      <c r="D97" s="893" t="s">
        <v>27306</v>
      </c>
      <c r="E97" s="892">
        <v>7500</v>
      </c>
      <c r="F97" s="895" t="s">
        <v>27305</v>
      </c>
      <c r="G97" s="891" t="s">
        <v>27304</v>
      </c>
      <c r="H97" s="890" t="s">
        <v>2703</v>
      </c>
      <c r="I97" s="889" t="s">
        <v>3654</v>
      </c>
      <c r="J97" s="889" t="s">
        <v>5525</v>
      </c>
      <c r="K97" s="888">
        <v>1</v>
      </c>
      <c r="L97" s="888">
        <v>12</v>
      </c>
      <c r="M97" s="887">
        <v>91631.139999999985</v>
      </c>
      <c r="N97" s="888">
        <v>1</v>
      </c>
      <c r="O97" s="888">
        <v>6</v>
      </c>
      <c r="P97" s="887">
        <v>45983.505326460829</v>
      </c>
    </row>
    <row r="98" spans="1:16" x14ac:dyDescent="0.25">
      <c r="A98" s="867" t="s">
        <v>19067</v>
      </c>
      <c r="B98" s="867" t="s">
        <v>2672</v>
      </c>
      <c r="C98" s="894" t="s">
        <v>3031</v>
      </c>
      <c r="D98" s="893" t="s">
        <v>27303</v>
      </c>
      <c r="E98" s="892">
        <v>8000</v>
      </c>
      <c r="F98" s="895" t="s">
        <v>27302</v>
      </c>
      <c r="G98" s="891" t="s">
        <v>27301</v>
      </c>
      <c r="H98" s="890" t="s">
        <v>2703</v>
      </c>
      <c r="I98" s="889" t="s">
        <v>3654</v>
      </c>
      <c r="J98" s="889" t="s">
        <v>5525</v>
      </c>
      <c r="K98" s="888">
        <v>1</v>
      </c>
      <c r="L98" s="888">
        <v>12</v>
      </c>
      <c r="M98" s="887">
        <v>97789.099999999977</v>
      </c>
      <c r="N98" s="888">
        <v>1</v>
      </c>
      <c r="O98" s="888">
        <v>6</v>
      </c>
      <c r="P98" s="887">
        <v>48514.895326460828</v>
      </c>
    </row>
    <row r="99" spans="1:16" ht="22.5" x14ac:dyDescent="0.25">
      <c r="A99" s="867" t="s">
        <v>19067</v>
      </c>
      <c r="B99" s="867" t="s">
        <v>2672</v>
      </c>
      <c r="C99" s="894" t="s">
        <v>3031</v>
      </c>
      <c r="D99" s="893" t="s">
        <v>23791</v>
      </c>
      <c r="E99" s="892">
        <v>6500</v>
      </c>
      <c r="F99" s="895" t="s">
        <v>27300</v>
      </c>
      <c r="G99" s="891" t="s">
        <v>27299</v>
      </c>
      <c r="H99" s="890" t="s">
        <v>2688</v>
      </c>
      <c r="I99" s="889" t="s">
        <v>3654</v>
      </c>
      <c r="J99" s="889" t="s">
        <v>5525</v>
      </c>
      <c r="K99" s="888">
        <v>1</v>
      </c>
      <c r="L99" s="888">
        <v>12</v>
      </c>
      <c r="M99" s="887">
        <v>79574.849999999991</v>
      </c>
      <c r="N99" s="888">
        <v>1</v>
      </c>
      <c r="O99" s="888">
        <v>6</v>
      </c>
      <c r="P99" s="887">
        <v>39951.895326460828</v>
      </c>
    </row>
    <row r="100" spans="1:16" x14ac:dyDescent="0.25">
      <c r="A100" s="867" t="s">
        <v>19067</v>
      </c>
      <c r="B100" s="867" t="s">
        <v>2672</v>
      </c>
      <c r="C100" s="894" t="s">
        <v>3031</v>
      </c>
      <c r="D100" s="893" t="s">
        <v>23650</v>
      </c>
      <c r="E100" s="892">
        <v>12000</v>
      </c>
      <c r="F100" s="895" t="s">
        <v>27298</v>
      </c>
      <c r="G100" s="891" t="s">
        <v>27297</v>
      </c>
      <c r="H100" s="890" t="s">
        <v>2886</v>
      </c>
      <c r="I100" s="889" t="s">
        <v>3654</v>
      </c>
      <c r="J100" s="889" t="s">
        <v>5525</v>
      </c>
      <c r="K100" s="888" t="s">
        <v>385</v>
      </c>
      <c r="L100" s="888" t="s">
        <v>385</v>
      </c>
      <c r="M100" s="887">
        <v>0</v>
      </c>
      <c r="N100" s="888">
        <v>1</v>
      </c>
      <c r="O100" s="888">
        <v>5</v>
      </c>
      <c r="P100" s="887">
        <v>51256.745326460827</v>
      </c>
    </row>
    <row r="101" spans="1:16" ht="22.5" x14ac:dyDescent="0.25">
      <c r="A101" s="867" t="s">
        <v>19067</v>
      </c>
      <c r="B101" s="867" t="s">
        <v>2672</v>
      </c>
      <c r="C101" s="894" t="s">
        <v>3031</v>
      </c>
      <c r="D101" s="893" t="s">
        <v>25091</v>
      </c>
      <c r="E101" s="892">
        <v>12000</v>
      </c>
      <c r="F101" s="895" t="s">
        <v>23048</v>
      </c>
      <c r="G101" s="891" t="s">
        <v>23047</v>
      </c>
      <c r="H101" s="890" t="s">
        <v>2772</v>
      </c>
      <c r="I101" s="889" t="s">
        <v>3654</v>
      </c>
      <c r="J101" s="889" t="s">
        <v>5525</v>
      </c>
      <c r="K101" s="888">
        <v>1</v>
      </c>
      <c r="L101" s="888">
        <v>1</v>
      </c>
      <c r="M101" s="887">
        <v>8513.4</v>
      </c>
      <c r="N101" s="888">
        <v>1</v>
      </c>
      <c r="O101" s="888">
        <v>6</v>
      </c>
      <c r="P101" s="887">
        <v>72222.595326460825</v>
      </c>
    </row>
    <row r="102" spans="1:16" ht="24" customHeight="1" x14ac:dyDescent="0.25">
      <c r="A102" s="867" t="s">
        <v>19067</v>
      </c>
      <c r="B102" s="867" t="s">
        <v>2672</v>
      </c>
      <c r="C102" s="894" t="s">
        <v>3031</v>
      </c>
      <c r="D102" s="893" t="s">
        <v>27296</v>
      </c>
      <c r="E102" s="892">
        <v>3500</v>
      </c>
      <c r="F102" s="895" t="s">
        <v>27295</v>
      </c>
      <c r="G102" s="891" t="s">
        <v>27294</v>
      </c>
      <c r="H102" s="890" t="s">
        <v>3691</v>
      </c>
      <c r="I102" s="889" t="s">
        <v>2684</v>
      </c>
      <c r="J102" s="889" t="s">
        <v>5525</v>
      </c>
      <c r="K102" s="888">
        <v>1</v>
      </c>
      <c r="L102" s="888">
        <v>4</v>
      </c>
      <c r="M102" s="887">
        <v>11917.27</v>
      </c>
      <c r="N102" s="888" t="s">
        <v>385</v>
      </c>
      <c r="O102" s="888" t="s">
        <v>385</v>
      </c>
      <c r="P102" s="887">
        <v>0</v>
      </c>
    </row>
    <row r="103" spans="1:16" ht="23.25" customHeight="1" x14ac:dyDescent="0.25">
      <c r="A103" s="867" t="s">
        <v>19067</v>
      </c>
      <c r="B103" s="867" t="s">
        <v>2672</v>
      </c>
      <c r="C103" s="894" t="s">
        <v>3031</v>
      </c>
      <c r="D103" s="893" t="s">
        <v>27293</v>
      </c>
      <c r="E103" s="892">
        <v>8000</v>
      </c>
      <c r="F103" s="895" t="s">
        <v>27292</v>
      </c>
      <c r="G103" s="891" t="s">
        <v>27291</v>
      </c>
      <c r="H103" s="890" t="s">
        <v>2886</v>
      </c>
      <c r="I103" s="889" t="s">
        <v>3654</v>
      </c>
      <c r="J103" s="889" t="s">
        <v>5525</v>
      </c>
      <c r="K103" s="888">
        <v>1</v>
      </c>
      <c r="L103" s="888">
        <v>12</v>
      </c>
      <c r="M103" s="887">
        <v>97930.8</v>
      </c>
      <c r="N103" s="888">
        <v>1</v>
      </c>
      <c r="O103" s="888">
        <v>6</v>
      </c>
      <c r="P103" s="887">
        <v>49030.895326460828</v>
      </c>
    </row>
    <row r="104" spans="1:16" ht="22.5" x14ac:dyDescent="0.25">
      <c r="A104" s="867" t="s">
        <v>19067</v>
      </c>
      <c r="B104" s="867" t="s">
        <v>2672</v>
      </c>
      <c r="C104" s="894" t="s">
        <v>3031</v>
      </c>
      <c r="D104" s="893" t="s">
        <v>27290</v>
      </c>
      <c r="E104" s="892">
        <v>5000</v>
      </c>
      <c r="F104" s="895" t="s">
        <v>27289</v>
      </c>
      <c r="G104" s="891" t="s">
        <v>27288</v>
      </c>
      <c r="H104" s="890" t="s">
        <v>2886</v>
      </c>
      <c r="I104" s="889" t="s">
        <v>3654</v>
      </c>
      <c r="J104" s="889" t="s">
        <v>5525</v>
      </c>
      <c r="K104" s="888">
        <v>1</v>
      </c>
      <c r="L104" s="888">
        <v>12</v>
      </c>
      <c r="M104" s="887">
        <v>61959.760000000009</v>
      </c>
      <c r="N104" s="888">
        <v>1</v>
      </c>
      <c r="O104" s="888">
        <v>6</v>
      </c>
      <c r="P104" s="887">
        <v>30864.235326460821</v>
      </c>
    </row>
    <row r="105" spans="1:16" ht="22.5" x14ac:dyDescent="0.25">
      <c r="A105" s="867" t="s">
        <v>19067</v>
      </c>
      <c r="B105" s="867" t="s">
        <v>3626</v>
      </c>
      <c r="C105" s="894" t="s">
        <v>3031</v>
      </c>
      <c r="D105" s="893" t="s">
        <v>27287</v>
      </c>
      <c r="E105" s="892">
        <v>5500</v>
      </c>
      <c r="F105" s="895" t="s">
        <v>27286</v>
      </c>
      <c r="G105" s="891" t="s">
        <v>27285</v>
      </c>
      <c r="H105" s="890" t="s">
        <v>2772</v>
      </c>
      <c r="I105" s="889" t="s">
        <v>3654</v>
      </c>
      <c r="J105" s="889" t="s">
        <v>5525</v>
      </c>
      <c r="K105" s="888">
        <v>1</v>
      </c>
      <c r="L105" s="888">
        <v>12</v>
      </c>
      <c r="M105" s="887">
        <v>66910.960000000006</v>
      </c>
      <c r="N105" s="888">
        <v>1</v>
      </c>
      <c r="O105" s="888">
        <v>6</v>
      </c>
      <c r="P105" s="887">
        <v>33760.770000000004</v>
      </c>
    </row>
    <row r="106" spans="1:16" ht="22.5" x14ac:dyDescent="0.25">
      <c r="A106" s="867" t="s">
        <v>19067</v>
      </c>
      <c r="B106" s="867" t="s">
        <v>2672</v>
      </c>
      <c r="C106" s="894" t="s">
        <v>3031</v>
      </c>
      <c r="D106" s="893" t="s">
        <v>27284</v>
      </c>
      <c r="E106" s="892">
        <v>5000</v>
      </c>
      <c r="F106" s="895" t="s">
        <v>27283</v>
      </c>
      <c r="G106" s="891" t="s">
        <v>27282</v>
      </c>
      <c r="H106" s="890" t="s">
        <v>2756</v>
      </c>
      <c r="I106" s="889" t="s">
        <v>2684</v>
      </c>
      <c r="J106" s="889" t="s">
        <v>5525</v>
      </c>
      <c r="K106" s="888">
        <v>1</v>
      </c>
      <c r="L106" s="888">
        <v>3</v>
      </c>
      <c r="M106" s="887">
        <v>13927.699999999999</v>
      </c>
      <c r="N106" s="888">
        <v>1</v>
      </c>
      <c r="O106" s="888">
        <v>6</v>
      </c>
      <c r="P106" s="887">
        <v>31002.075326460825</v>
      </c>
    </row>
    <row r="107" spans="1:16" ht="23.25" customHeight="1" x14ac:dyDescent="0.25">
      <c r="A107" s="867" t="s">
        <v>19067</v>
      </c>
      <c r="B107" s="867" t="s">
        <v>2672</v>
      </c>
      <c r="C107" s="894" t="s">
        <v>3031</v>
      </c>
      <c r="D107" s="893" t="s">
        <v>27281</v>
      </c>
      <c r="E107" s="892">
        <v>12000</v>
      </c>
      <c r="F107" s="895" t="s">
        <v>23033</v>
      </c>
      <c r="G107" s="891" t="s">
        <v>23032</v>
      </c>
      <c r="H107" s="890" t="s">
        <v>27280</v>
      </c>
      <c r="I107" s="889" t="s">
        <v>3654</v>
      </c>
      <c r="J107" s="889" t="s">
        <v>5525</v>
      </c>
      <c r="K107" s="888">
        <v>1</v>
      </c>
      <c r="L107" s="888">
        <v>1</v>
      </c>
      <c r="M107" s="887">
        <v>7313.4</v>
      </c>
      <c r="N107" s="888">
        <v>1</v>
      </c>
      <c r="O107" s="888">
        <v>6</v>
      </c>
      <c r="P107" s="887">
        <v>72679.245326460819</v>
      </c>
    </row>
    <row r="108" spans="1:16" ht="22.5" x14ac:dyDescent="0.25">
      <c r="A108" s="867" t="s">
        <v>19067</v>
      </c>
      <c r="B108" s="867" t="s">
        <v>2672</v>
      </c>
      <c r="C108" s="894" t="s">
        <v>3031</v>
      </c>
      <c r="D108" s="893" t="s">
        <v>27279</v>
      </c>
      <c r="E108" s="892">
        <v>5000</v>
      </c>
      <c r="F108" s="895" t="s">
        <v>27278</v>
      </c>
      <c r="G108" s="891" t="s">
        <v>27277</v>
      </c>
      <c r="H108" s="890" t="s">
        <v>2703</v>
      </c>
      <c r="I108" s="889" t="s">
        <v>3654</v>
      </c>
      <c r="J108" s="889" t="s">
        <v>5525</v>
      </c>
      <c r="K108" s="888">
        <v>1</v>
      </c>
      <c r="L108" s="888">
        <v>12</v>
      </c>
      <c r="M108" s="887">
        <v>61669.16</v>
      </c>
      <c r="N108" s="888">
        <v>1</v>
      </c>
      <c r="O108" s="888">
        <v>6</v>
      </c>
      <c r="P108" s="887">
        <v>30530.925326460823</v>
      </c>
    </row>
    <row r="109" spans="1:16" ht="24.75" customHeight="1" x14ac:dyDescent="0.25">
      <c r="A109" s="867" t="s">
        <v>19067</v>
      </c>
      <c r="B109" s="867" t="s">
        <v>2672</v>
      </c>
      <c r="C109" s="894" t="s">
        <v>3031</v>
      </c>
      <c r="D109" s="893" t="s">
        <v>25893</v>
      </c>
      <c r="E109" s="892">
        <v>9000</v>
      </c>
      <c r="F109" s="895" t="s">
        <v>27276</v>
      </c>
      <c r="G109" s="891" t="s">
        <v>27275</v>
      </c>
      <c r="H109" s="890" t="s">
        <v>2688</v>
      </c>
      <c r="I109" s="889" t="s">
        <v>3654</v>
      </c>
      <c r="J109" s="889" t="s">
        <v>5525</v>
      </c>
      <c r="K109" s="888">
        <v>1</v>
      </c>
      <c r="L109" s="888">
        <v>12</v>
      </c>
      <c r="M109" s="887">
        <v>109715.89445595864</v>
      </c>
      <c r="N109" s="888">
        <v>1</v>
      </c>
      <c r="O109" s="888">
        <v>6</v>
      </c>
      <c r="P109" s="887">
        <v>55030.275326460833</v>
      </c>
    </row>
    <row r="110" spans="1:16" x14ac:dyDescent="0.25">
      <c r="A110" s="867" t="s">
        <v>19067</v>
      </c>
      <c r="B110" s="867" t="s">
        <v>2672</v>
      </c>
      <c r="C110" s="894" t="s">
        <v>3031</v>
      </c>
      <c r="D110" s="893" t="s">
        <v>15887</v>
      </c>
      <c r="E110" s="892">
        <v>8000</v>
      </c>
      <c r="F110" s="895" t="s">
        <v>27274</v>
      </c>
      <c r="G110" s="891" t="s">
        <v>27273</v>
      </c>
      <c r="H110" s="890" t="s">
        <v>7572</v>
      </c>
      <c r="I110" s="889" t="s">
        <v>3654</v>
      </c>
      <c r="J110" s="889" t="s">
        <v>5525</v>
      </c>
      <c r="K110" s="888">
        <v>1</v>
      </c>
      <c r="L110" s="888">
        <v>12</v>
      </c>
      <c r="M110" s="887">
        <v>97806.89999999998</v>
      </c>
      <c r="N110" s="888">
        <v>1</v>
      </c>
      <c r="O110" s="888">
        <v>6</v>
      </c>
      <c r="P110" s="887">
        <v>48764.205326460833</v>
      </c>
    </row>
    <row r="111" spans="1:16" x14ac:dyDescent="0.25">
      <c r="A111" s="867" t="s">
        <v>19067</v>
      </c>
      <c r="B111" s="867" t="s">
        <v>2672</v>
      </c>
      <c r="C111" s="894" t="s">
        <v>3031</v>
      </c>
      <c r="D111" s="893" t="s">
        <v>58</v>
      </c>
      <c r="E111" s="892">
        <v>3000</v>
      </c>
      <c r="F111" s="895" t="s">
        <v>27272</v>
      </c>
      <c r="G111" s="891" t="s">
        <v>27271</v>
      </c>
      <c r="H111" s="890" t="s">
        <v>2801</v>
      </c>
      <c r="I111" s="889" t="s">
        <v>2822</v>
      </c>
      <c r="J111" s="889" t="s">
        <v>2822</v>
      </c>
      <c r="K111" s="888">
        <v>1</v>
      </c>
      <c r="L111" s="888">
        <v>12</v>
      </c>
      <c r="M111" s="887">
        <v>37948.720000000001</v>
      </c>
      <c r="N111" s="888">
        <v>1</v>
      </c>
      <c r="O111" s="888">
        <v>1</v>
      </c>
      <c r="P111" s="887">
        <v>5326.23</v>
      </c>
    </row>
    <row r="112" spans="1:16" ht="22.5" x14ac:dyDescent="0.25">
      <c r="A112" s="867" t="s">
        <v>19067</v>
      </c>
      <c r="B112" s="867" t="s">
        <v>2672</v>
      </c>
      <c r="C112" s="894" t="s">
        <v>3031</v>
      </c>
      <c r="D112" s="893" t="s">
        <v>27270</v>
      </c>
      <c r="E112" s="892">
        <v>8000</v>
      </c>
      <c r="F112" s="895" t="s">
        <v>27269</v>
      </c>
      <c r="G112" s="891" t="s">
        <v>27268</v>
      </c>
      <c r="H112" s="890" t="s">
        <v>23810</v>
      </c>
      <c r="I112" s="889" t="s">
        <v>3654</v>
      </c>
      <c r="J112" s="889" t="s">
        <v>5525</v>
      </c>
      <c r="K112" s="888">
        <v>1</v>
      </c>
      <c r="L112" s="888">
        <v>12</v>
      </c>
      <c r="M112" s="887">
        <v>87964.859999999986</v>
      </c>
      <c r="N112" s="888">
        <v>1</v>
      </c>
      <c r="O112" s="888">
        <v>6</v>
      </c>
      <c r="P112" s="887">
        <v>48349.175326460827</v>
      </c>
    </row>
    <row r="113" spans="1:16" ht="22.5" x14ac:dyDescent="0.25">
      <c r="A113" s="867" t="s">
        <v>19067</v>
      </c>
      <c r="B113" s="867" t="s">
        <v>2672</v>
      </c>
      <c r="C113" s="894" t="s">
        <v>3031</v>
      </c>
      <c r="D113" s="893" t="s">
        <v>27267</v>
      </c>
      <c r="E113" s="892">
        <v>3000</v>
      </c>
      <c r="F113" s="895" t="s">
        <v>27266</v>
      </c>
      <c r="G113" s="891" t="s">
        <v>27265</v>
      </c>
      <c r="H113" s="890" t="s">
        <v>2886</v>
      </c>
      <c r="I113" s="889" t="s">
        <v>3654</v>
      </c>
      <c r="J113" s="889" t="s">
        <v>5525</v>
      </c>
      <c r="K113" s="888">
        <v>1</v>
      </c>
      <c r="L113" s="888">
        <v>5</v>
      </c>
      <c r="M113" s="887">
        <v>14820.800000000003</v>
      </c>
      <c r="N113" s="888">
        <v>1</v>
      </c>
      <c r="O113" s="888">
        <v>6</v>
      </c>
      <c r="P113" s="887">
        <v>18440.21</v>
      </c>
    </row>
    <row r="114" spans="1:16" ht="22.5" x14ac:dyDescent="0.25">
      <c r="A114" s="867" t="s">
        <v>19067</v>
      </c>
      <c r="B114" s="867" t="s">
        <v>2672</v>
      </c>
      <c r="C114" s="894" t="s">
        <v>3031</v>
      </c>
      <c r="D114" s="893" t="s">
        <v>27264</v>
      </c>
      <c r="E114" s="892">
        <v>15600</v>
      </c>
      <c r="F114" s="895" t="s">
        <v>23029</v>
      </c>
      <c r="G114" s="891" t="s">
        <v>23028</v>
      </c>
      <c r="H114" s="890" t="s">
        <v>2703</v>
      </c>
      <c r="I114" s="889" t="s">
        <v>3654</v>
      </c>
      <c r="J114" s="889" t="s">
        <v>5525</v>
      </c>
      <c r="K114" s="888" t="s">
        <v>385</v>
      </c>
      <c r="L114" s="888" t="s">
        <v>385</v>
      </c>
      <c r="M114" s="887">
        <v>0</v>
      </c>
      <c r="N114" s="888">
        <v>1</v>
      </c>
      <c r="O114" s="888">
        <v>3</v>
      </c>
      <c r="P114" s="887">
        <v>34828.445326460824</v>
      </c>
    </row>
    <row r="115" spans="1:16" ht="33" customHeight="1" x14ac:dyDescent="0.25">
      <c r="A115" s="867" t="s">
        <v>19067</v>
      </c>
      <c r="B115" s="867" t="s">
        <v>2672</v>
      </c>
      <c r="C115" s="894" t="s">
        <v>3031</v>
      </c>
      <c r="D115" s="893" t="s">
        <v>27263</v>
      </c>
      <c r="E115" s="892">
        <v>8000</v>
      </c>
      <c r="F115" s="895" t="s">
        <v>27262</v>
      </c>
      <c r="G115" s="891" t="s">
        <v>27261</v>
      </c>
      <c r="H115" s="890" t="s">
        <v>2886</v>
      </c>
      <c r="I115" s="889" t="s">
        <v>3654</v>
      </c>
      <c r="J115" s="889" t="s">
        <v>5525</v>
      </c>
      <c r="K115" s="888">
        <v>1</v>
      </c>
      <c r="L115" s="888">
        <v>12</v>
      </c>
      <c r="M115" s="887">
        <v>97860.79</v>
      </c>
      <c r="N115" s="888">
        <v>1</v>
      </c>
      <c r="O115" s="888">
        <v>6</v>
      </c>
      <c r="P115" s="887">
        <v>48935.33532646083</v>
      </c>
    </row>
    <row r="116" spans="1:16" ht="22.5" x14ac:dyDescent="0.25">
      <c r="A116" s="867" t="s">
        <v>19067</v>
      </c>
      <c r="B116" s="867" t="s">
        <v>2672</v>
      </c>
      <c r="C116" s="894" t="s">
        <v>3031</v>
      </c>
      <c r="D116" s="893" t="s">
        <v>24665</v>
      </c>
      <c r="E116" s="892">
        <v>7000</v>
      </c>
      <c r="F116" s="895" t="s">
        <v>27260</v>
      </c>
      <c r="G116" s="891" t="s">
        <v>27259</v>
      </c>
      <c r="H116" s="890" t="s">
        <v>2725</v>
      </c>
      <c r="I116" s="889" t="s">
        <v>3654</v>
      </c>
      <c r="J116" s="889" t="s">
        <v>5525</v>
      </c>
      <c r="K116" s="888">
        <v>1</v>
      </c>
      <c r="L116" s="888">
        <v>2</v>
      </c>
      <c r="M116" s="887">
        <v>13488.4</v>
      </c>
      <c r="N116" s="888">
        <v>1</v>
      </c>
      <c r="O116" s="888">
        <v>6</v>
      </c>
      <c r="P116" s="887">
        <v>42506.885326460826</v>
      </c>
    </row>
    <row r="117" spans="1:16" ht="22.5" x14ac:dyDescent="0.25">
      <c r="A117" s="867" t="s">
        <v>19067</v>
      </c>
      <c r="B117" s="867" t="s">
        <v>2672</v>
      </c>
      <c r="C117" s="894" t="s">
        <v>3031</v>
      </c>
      <c r="D117" s="893" t="s">
        <v>27258</v>
      </c>
      <c r="E117" s="892">
        <v>3000</v>
      </c>
      <c r="F117" s="895" t="s">
        <v>7496</v>
      </c>
      <c r="G117" s="891" t="s">
        <v>7495</v>
      </c>
      <c r="H117" s="890" t="s">
        <v>2712</v>
      </c>
      <c r="I117" s="889" t="s">
        <v>2707</v>
      </c>
      <c r="J117" s="889" t="s">
        <v>23783</v>
      </c>
      <c r="K117" s="888">
        <v>1</v>
      </c>
      <c r="L117" s="888">
        <v>11</v>
      </c>
      <c r="M117" s="887">
        <v>34210.560000000005</v>
      </c>
      <c r="N117" s="888" t="s">
        <v>385</v>
      </c>
      <c r="O117" s="888" t="s">
        <v>385</v>
      </c>
      <c r="P117" s="887">
        <v>0</v>
      </c>
    </row>
    <row r="118" spans="1:16" x14ac:dyDescent="0.25">
      <c r="A118" s="867" t="s">
        <v>19067</v>
      </c>
      <c r="B118" s="867" t="s">
        <v>2672</v>
      </c>
      <c r="C118" s="894" t="s">
        <v>3031</v>
      </c>
      <c r="D118" s="893" t="s">
        <v>23858</v>
      </c>
      <c r="E118" s="892">
        <v>6000</v>
      </c>
      <c r="F118" s="895" t="s">
        <v>27257</v>
      </c>
      <c r="G118" s="891" t="s">
        <v>27256</v>
      </c>
      <c r="H118" s="890" t="s">
        <v>2772</v>
      </c>
      <c r="I118" s="889" t="s">
        <v>3654</v>
      </c>
      <c r="J118" s="889" t="s">
        <v>5525</v>
      </c>
      <c r="K118" s="888">
        <v>1</v>
      </c>
      <c r="L118" s="888">
        <v>12</v>
      </c>
      <c r="M118" s="887">
        <v>73307.409999999974</v>
      </c>
      <c r="N118" s="888">
        <v>1</v>
      </c>
      <c r="O118" s="888">
        <v>6</v>
      </c>
      <c r="P118" s="887">
        <v>36945.885326460826</v>
      </c>
    </row>
    <row r="119" spans="1:16" ht="22.5" x14ac:dyDescent="0.25">
      <c r="A119" s="867" t="s">
        <v>19067</v>
      </c>
      <c r="B119" s="867" t="s">
        <v>2672</v>
      </c>
      <c r="C119" s="894" t="s">
        <v>3031</v>
      </c>
      <c r="D119" s="893" t="s">
        <v>27255</v>
      </c>
      <c r="E119" s="892">
        <v>8000</v>
      </c>
      <c r="F119" s="895" t="s">
        <v>27254</v>
      </c>
      <c r="G119" s="891" t="s">
        <v>27253</v>
      </c>
      <c r="H119" s="890" t="s">
        <v>6902</v>
      </c>
      <c r="I119" s="889" t="s">
        <v>3654</v>
      </c>
      <c r="J119" s="889" t="s">
        <v>5525</v>
      </c>
      <c r="K119" s="888">
        <v>1</v>
      </c>
      <c r="L119" s="888">
        <v>12</v>
      </c>
      <c r="M119" s="887">
        <v>97816.339999999982</v>
      </c>
      <c r="N119" s="888">
        <v>1</v>
      </c>
      <c r="O119" s="888">
        <v>6</v>
      </c>
      <c r="P119" s="887">
        <v>48918.665326460832</v>
      </c>
    </row>
    <row r="120" spans="1:16" ht="33.75" customHeight="1" x14ac:dyDescent="0.25">
      <c r="A120" s="867" t="s">
        <v>19067</v>
      </c>
      <c r="B120" s="867" t="s">
        <v>2672</v>
      </c>
      <c r="C120" s="894" t="s">
        <v>3031</v>
      </c>
      <c r="D120" s="893" t="s">
        <v>27252</v>
      </c>
      <c r="E120" s="892">
        <v>15600</v>
      </c>
      <c r="F120" s="895" t="s">
        <v>23025</v>
      </c>
      <c r="G120" s="891" t="s">
        <v>23024</v>
      </c>
      <c r="H120" s="890" t="s">
        <v>2712</v>
      </c>
      <c r="I120" s="889" t="s">
        <v>2684</v>
      </c>
      <c r="J120" s="889" t="s">
        <v>5525</v>
      </c>
      <c r="K120" s="888">
        <v>1</v>
      </c>
      <c r="L120" s="888">
        <v>12</v>
      </c>
      <c r="M120" s="887">
        <v>209141.79999999996</v>
      </c>
      <c r="N120" s="888" t="s">
        <v>385</v>
      </c>
      <c r="O120" s="888" t="s">
        <v>385</v>
      </c>
      <c r="P120" s="887">
        <v>0</v>
      </c>
    </row>
    <row r="121" spans="1:16" ht="22.5" x14ac:dyDescent="0.25">
      <c r="A121" s="867" t="s">
        <v>19067</v>
      </c>
      <c r="B121" s="867" t="s">
        <v>2672</v>
      </c>
      <c r="C121" s="894" t="s">
        <v>3031</v>
      </c>
      <c r="D121" s="893" t="s">
        <v>27251</v>
      </c>
      <c r="E121" s="892">
        <v>10500</v>
      </c>
      <c r="F121" s="895" t="s">
        <v>27250</v>
      </c>
      <c r="G121" s="891" t="s">
        <v>27249</v>
      </c>
      <c r="H121" s="890" t="s">
        <v>27248</v>
      </c>
      <c r="I121" s="889" t="s">
        <v>2684</v>
      </c>
      <c r="J121" s="889" t="s">
        <v>5525</v>
      </c>
      <c r="K121" s="888">
        <v>1</v>
      </c>
      <c r="L121" s="888">
        <v>3</v>
      </c>
      <c r="M121" s="887">
        <v>27998.909999999996</v>
      </c>
      <c r="N121" s="888" t="s">
        <v>385</v>
      </c>
      <c r="O121" s="888" t="s">
        <v>385</v>
      </c>
      <c r="P121" s="887">
        <v>0</v>
      </c>
    </row>
    <row r="122" spans="1:16" x14ac:dyDescent="0.25">
      <c r="A122" s="867" t="s">
        <v>19067</v>
      </c>
      <c r="B122" s="867" t="s">
        <v>2672</v>
      </c>
      <c r="C122" s="894" t="s">
        <v>3031</v>
      </c>
      <c r="D122" s="893" t="s">
        <v>27247</v>
      </c>
      <c r="E122" s="892">
        <v>7000</v>
      </c>
      <c r="F122" s="895" t="s">
        <v>27246</v>
      </c>
      <c r="G122" s="891" t="s">
        <v>27245</v>
      </c>
      <c r="H122" s="890" t="s">
        <v>3259</v>
      </c>
      <c r="I122" s="889" t="s">
        <v>2822</v>
      </c>
      <c r="J122" s="889" t="s">
        <v>2822</v>
      </c>
      <c r="K122" s="888">
        <v>1</v>
      </c>
      <c r="L122" s="888">
        <v>12</v>
      </c>
      <c r="M122" s="887">
        <v>79586.069999999992</v>
      </c>
      <c r="N122" s="888">
        <v>1</v>
      </c>
      <c r="O122" s="888">
        <v>6</v>
      </c>
      <c r="P122" s="887">
        <v>41943.97532646083</v>
      </c>
    </row>
    <row r="123" spans="1:16" x14ac:dyDescent="0.25">
      <c r="A123" s="867" t="s">
        <v>19067</v>
      </c>
      <c r="B123" s="867" t="s">
        <v>2672</v>
      </c>
      <c r="C123" s="894" t="s">
        <v>3031</v>
      </c>
      <c r="D123" s="893" t="s">
        <v>27244</v>
      </c>
      <c r="E123" s="892">
        <v>4550</v>
      </c>
      <c r="F123" s="895" t="s">
        <v>27243</v>
      </c>
      <c r="G123" s="891" t="s">
        <v>27242</v>
      </c>
      <c r="H123" s="890" t="s">
        <v>6461</v>
      </c>
      <c r="I123" s="889" t="s">
        <v>2684</v>
      </c>
      <c r="J123" s="889" t="s">
        <v>5525</v>
      </c>
      <c r="K123" s="888">
        <v>1</v>
      </c>
      <c r="L123" s="888">
        <v>12</v>
      </c>
      <c r="M123" s="887">
        <v>56560.80000000001</v>
      </c>
      <c r="N123" s="888">
        <v>1</v>
      </c>
      <c r="O123" s="888">
        <v>6</v>
      </c>
      <c r="P123" s="887">
        <v>28344.9</v>
      </c>
    </row>
    <row r="124" spans="1:16" x14ac:dyDescent="0.25">
      <c r="A124" s="867" t="s">
        <v>19067</v>
      </c>
      <c r="B124" s="867" t="s">
        <v>2672</v>
      </c>
      <c r="C124" s="894" t="s">
        <v>3031</v>
      </c>
      <c r="D124" s="893" t="s">
        <v>27241</v>
      </c>
      <c r="E124" s="892">
        <v>7000</v>
      </c>
      <c r="F124" s="895" t="s">
        <v>27240</v>
      </c>
      <c r="G124" s="891" t="s">
        <v>27239</v>
      </c>
      <c r="H124" s="890" t="s">
        <v>4016</v>
      </c>
      <c r="I124" s="889" t="s">
        <v>3654</v>
      </c>
      <c r="J124" s="889" t="s">
        <v>5525</v>
      </c>
      <c r="K124" s="888">
        <v>1</v>
      </c>
      <c r="L124" s="888">
        <v>12</v>
      </c>
      <c r="M124" s="887">
        <v>84911.3</v>
      </c>
      <c r="N124" s="888">
        <v>1</v>
      </c>
      <c r="O124" s="888">
        <v>6</v>
      </c>
      <c r="P124" s="887">
        <v>42476.255326460829</v>
      </c>
    </row>
    <row r="125" spans="1:16" x14ac:dyDescent="0.25">
      <c r="A125" s="867" t="s">
        <v>19067</v>
      </c>
      <c r="B125" s="867" t="s">
        <v>2672</v>
      </c>
      <c r="C125" s="894" t="s">
        <v>3031</v>
      </c>
      <c r="D125" s="893" t="s">
        <v>8272</v>
      </c>
      <c r="E125" s="892">
        <v>4000</v>
      </c>
      <c r="F125" s="895" t="s">
        <v>27238</v>
      </c>
      <c r="G125" s="891" t="s">
        <v>27237</v>
      </c>
      <c r="H125" s="890" t="s">
        <v>3259</v>
      </c>
      <c r="I125" s="889" t="s">
        <v>2822</v>
      </c>
      <c r="J125" s="889" t="s">
        <v>2822</v>
      </c>
      <c r="K125" s="888">
        <v>1</v>
      </c>
      <c r="L125" s="888">
        <v>12</v>
      </c>
      <c r="M125" s="887">
        <v>46362.83</v>
      </c>
      <c r="N125" s="888">
        <v>1</v>
      </c>
      <c r="O125" s="888">
        <v>6</v>
      </c>
      <c r="P125" s="887">
        <v>25003.5</v>
      </c>
    </row>
    <row r="126" spans="1:16" x14ac:dyDescent="0.25">
      <c r="A126" s="867" t="s">
        <v>19067</v>
      </c>
      <c r="B126" s="867" t="s">
        <v>2672</v>
      </c>
      <c r="C126" s="894" t="s">
        <v>3031</v>
      </c>
      <c r="D126" s="893" t="s">
        <v>23595</v>
      </c>
      <c r="E126" s="892">
        <v>5500</v>
      </c>
      <c r="F126" s="895" t="s">
        <v>27236</v>
      </c>
      <c r="G126" s="891" t="s">
        <v>27235</v>
      </c>
      <c r="H126" s="890" t="s">
        <v>3045</v>
      </c>
      <c r="I126" s="889" t="s">
        <v>2684</v>
      </c>
      <c r="J126" s="889" t="s">
        <v>5525</v>
      </c>
      <c r="K126" s="888">
        <v>1</v>
      </c>
      <c r="L126" s="888">
        <v>8</v>
      </c>
      <c r="M126" s="887">
        <v>42727.549999999996</v>
      </c>
      <c r="N126" s="888">
        <v>1</v>
      </c>
      <c r="O126" s="888">
        <v>6</v>
      </c>
      <c r="P126" s="887">
        <v>34030.895326460828</v>
      </c>
    </row>
    <row r="127" spans="1:16" x14ac:dyDescent="0.25">
      <c r="A127" s="867" t="s">
        <v>19067</v>
      </c>
      <c r="B127" s="867" t="s">
        <v>2672</v>
      </c>
      <c r="C127" s="894" t="s">
        <v>3031</v>
      </c>
      <c r="D127" s="893" t="s">
        <v>27234</v>
      </c>
      <c r="E127" s="892">
        <v>9000</v>
      </c>
      <c r="F127" s="895" t="s">
        <v>27233</v>
      </c>
      <c r="G127" s="891" t="s">
        <v>27232</v>
      </c>
      <c r="H127" s="890" t="s">
        <v>2703</v>
      </c>
      <c r="I127" s="889" t="s">
        <v>3654</v>
      </c>
      <c r="J127" s="889" t="s">
        <v>5525</v>
      </c>
      <c r="K127" s="888">
        <v>1</v>
      </c>
      <c r="L127" s="888">
        <v>12</v>
      </c>
      <c r="M127" s="887">
        <v>108091.54445595865</v>
      </c>
      <c r="N127" s="888">
        <v>1</v>
      </c>
      <c r="O127" s="888">
        <v>6</v>
      </c>
      <c r="P127" s="887">
        <v>54456.525326460833</v>
      </c>
    </row>
    <row r="128" spans="1:16" x14ac:dyDescent="0.25">
      <c r="A128" s="1772" t="s">
        <v>2848</v>
      </c>
      <c r="B128" s="1772"/>
      <c r="C128" s="1772"/>
      <c r="D128" s="1772"/>
      <c r="E128" s="1772"/>
      <c r="F128" s="1772" t="s">
        <v>378</v>
      </c>
      <c r="G128" s="1772"/>
      <c r="H128" s="1772"/>
      <c r="I128" s="1772"/>
      <c r="J128" s="1772"/>
      <c r="K128" s="1771" t="s">
        <v>2847</v>
      </c>
      <c r="L128" s="1771"/>
      <c r="M128" s="1771"/>
      <c r="N128" s="1771" t="s">
        <v>2846</v>
      </c>
      <c r="O128" s="1771"/>
      <c r="P128" s="1771"/>
    </row>
    <row r="129" spans="1:16" ht="70.5" x14ac:dyDescent="0.25">
      <c r="A129" s="1535" t="s">
        <v>2845</v>
      </c>
      <c r="B129" s="1535" t="s">
        <v>5</v>
      </c>
      <c r="C129" s="1535" t="s">
        <v>2844</v>
      </c>
      <c r="D129" s="1535" t="s">
        <v>2843</v>
      </c>
      <c r="E129" s="1536" t="s">
        <v>2842</v>
      </c>
      <c r="F129" s="1537" t="s">
        <v>2841</v>
      </c>
      <c r="G129" s="1535" t="s">
        <v>2840</v>
      </c>
      <c r="H129" s="1535" t="s">
        <v>2839</v>
      </c>
      <c r="I129" s="1535" t="s">
        <v>2838</v>
      </c>
      <c r="J129" s="1535" t="s">
        <v>2837</v>
      </c>
      <c r="K129" s="1538" t="s">
        <v>2836</v>
      </c>
      <c r="L129" s="1538" t="s">
        <v>2835</v>
      </c>
      <c r="M129" s="1539" t="s">
        <v>2834</v>
      </c>
      <c r="N129" s="1538" t="s">
        <v>2836</v>
      </c>
      <c r="O129" s="1538" t="s">
        <v>2835</v>
      </c>
      <c r="P129" s="1539" t="s">
        <v>2834</v>
      </c>
    </row>
    <row r="130" spans="1:16" x14ac:dyDescent="0.25">
      <c r="A130" s="867" t="s">
        <v>19067</v>
      </c>
      <c r="B130" s="867" t="s">
        <v>2672</v>
      </c>
      <c r="C130" s="894" t="s">
        <v>3031</v>
      </c>
      <c r="D130" s="893" t="s">
        <v>23489</v>
      </c>
      <c r="E130" s="892">
        <v>8000</v>
      </c>
      <c r="F130" s="895" t="s">
        <v>27231</v>
      </c>
      <c r="G130" s="891" t="s">
        <v>27230</v>
      </c>
      <c r="H130" s="890" t="s">
        <v>5168</v>
      </c>
      <c r="I130" s="889" t="s">
        <v>2684</v>
      </c>
      <c r="J130" s="889" t="s">
        <v>5525</v>
      </c>
      <c r="K130" s="888">
        <v>1</v>
      </c>
      <c r="L130" s="888">
        <v>1</v>
      </c>
      <c r="M130" s="887">
        <v>1446.73</v>
      </c>
      <c r="N130" s="888">
        <v>1</v>
      </c>
      <c r="O130" s="888">
        <v>6</v>
      </c>
      <c r="P130" s="887">
        <v>48966.445326460831</v>
      </c>
    </row>
    <row r="131" spans="1:16" x14ac:dyDescent="0.25">
      <c r="A131" s="867" t="s">
        <v>19067</v>
      </c>
      <c r="B131" s="867" t="s">
        <v>2672</v>
      </c>
      <c r="C131" s="894" t="s">
        <v>3031</v>
      </c>
      <c r="D131" s="893" t="s">
        <v>23480</v>
      </c>
      <c r="E131" s="892">
        <v>7000</v>
      </c>
      <c r="F131" s="895" t="s">
        <v>23005</v>
      </c>
      <c r="G131" s="891" t="s">
        <v>23004</v>
      </c>
      <c r="H131" s="890" t="s">
        <v>2703</v>
      </c>
      <c r="I131" s="889" t="s">
        <v>3654</v>
      </c>
      <c r="J131" s="889" t="s">
        <v>5525</v>
      </c>
      <c r="K131" s="888">
        <v>1</v>
      </c>
      <c r="L131" s="888">
        <v>2</v>
      </c>
      <c r="M131" s="887">
        <v>13125.77</v>
      </c>
      <c r="N131" s="888">
        <v>1</v>
      </c>
      <c r="O131" s="888">
        <v>3</v>
      </c>
      <c r="P131" s="887">
        <v>10252.299999999999</v>
      </c>
    </row>
    <row r="132" spans="1:16" ht="24.75" customHeight="1" x14ac:dyDescent="0.25">
      <c r="A132" s="867" t="s">
        <v>19067</v>
      </c>
      <c r="B132" s="867" t="s">
        <v>2672</v>
      </c>
      <c r="C132" s="894" t="s">
        <v>3031</v>
      </c>
      <c r="D132" s="893" t="s">
        <v>27229</v>
      </c>
      <c r="E132" s="892">
        <v>9000</v>
      </c>
      <c r="F132" s="895" t="s">
        <v>27228</v>
      </c>
      <c r="G132" s="891" t="s">
        <v>27227</v>
      </c>
      <c r="H132" s="890" t="s">
        <v>2688</v>
      </c>
      <c r="I132" s="889" t="s">
        <v>3654</v>
      </c>
      <c r="J132" s="889" t="s">
        <v>5525</v>
      </c>
      <c r="K132" s="888">
        <v>1</v>
      </c>
      <c r="L132" s="888">
        <v>12</v>
      </c>
      <c r="M132" s="887">
        <v>109960.79999999997</v>
      </c>
      <c r="N132" s="888">
        <v>1</v>
      </c>
      <c r="O132" s="888">
        <v>6</v>
      </c>
      <c r="P132" s="887">
        <v>55030.895326460828</v>
      </c>
    </row>
    <row r="133" spans="1:16" ht="22.5" x14ac:dyDescent="0.25">
      <c r="A133" s="867" t="s">
        <v>19067</v>
      </c>
      <c r="B133" s="867" t="s">
        <v>2672</v>
      </c>
      <c r="C133" s="894" t="s">
        <v>3031</v>
      </c>
      <c r="D133" s="893" t="s">
        <v>26252</v>
      </c>
      <c r="E133" s="892">
        <v>5000</v>
      </c>
      <c r="F133" s="895" t="s">
        <v>27226</v>
      </c>
      <c r="G133" s="891" t="s">
        <v>27225</v>
      </c>
      <c r="H133" s="890" t="s">
        <v>2886</v>
      </c>
      <c r="I133" s="889" t="s">
        <v>3654</v>
      </c>
      <c r="J133" s="889" t="s">
        <v>5525</v>
      </c>
      <c r="K133" s="888">
        <v>1</v>
      </c>
      <c r="L133" s="888">
        <v>6</v>
      </c>
      <c r="M133" s="887">
        <v>31100.39</v>
      </c>
      <c r="N133" s="888" t="s">
        <v>385</v>
      </c>
      <c r="O133" s="888" t="s">
        <v>385</v>
      </c>
      <c r="P133" s="887">
        <v>0</v>
      </c>
    </row>
    <row r="134" spans="1:16" ht="33.75" x14ac:dyDescent="0.25">
      <c r="A134" s="867" t="s">
        <v>19067</v>
      </c>
      <c r="B134" s="867" t="s">
        <v>2672</v>
      </c>
      <c r="C134" s="894" t="s">
        <v>3031</v>
      </c>
      <c r="D134" s="893" t="s">
        <v>27224</v>
      </c>
      <c r="E134" s="892">
        <v>5000</v>
      </c>
      <c r="F134" s="895" t="s">
        <v>27223</v>
      </c>
      <c r="G134" s="891" t="s">
        <v>27222</v>
      </c>
      <c r="H134" s="890" t="s">
        <v>2886</v>
      </c>
      <c r="I134" s="889" t="s">
        <v>3654</v>
      </c>
      <c r="J134" s="889" t="s">
        <v>5525</v>
      </c>
      <c r="K134" s="888">
        <v>1</v>
      </c>
      <c r="L134" s="888">
        <v>12</v>
      </c>
      <c r="M134" s="887">
        <v>61817.390000000007</v>
      </c>
      <c r="N134" s="888">
        <v>1</v>
      </c>
      <c r="O134" s="888">
        <v>6</v>
      </c>
      <c r="P134" s="887">
        <v>31030.545326460826</v>
      </c>
    </row>
    <row r="135" spans="1:16" x14ac:dyDescent="0.25">
      <c r="A135" s="867" t="s">
        <v>19067</v>
      </c>
      <c r="B135" s="867" t="s">
        <v>2672</v>
      </c>
      <c r="C135" s="894" t="s">
        <v>3031</v>
      </c>
      <c r="D135" s="893" t="s">
        <v>27221</v>
      </c>
      <c r="E135" s="892">
        <v>4302</v>
      </c>
      <c r="F135" s="895" t="s">
        <v>27220</v>
      </c>
      <c r="G135" s="891" t="s">
        <v>27219</v>
      </c>
      <c r="H135" s="890" t="s">
        <v>2886</v>
      </c>
      <c r="I135" s="889" t="s">
        <v>3654</v>
      </c>
      <c r="J135" s="889" t="s">
        <v>5525</v>
      </c>
      <c r="K135" s="888">
        <v>1</v>
      </c>
      <c r="L135" s="888">
        <v>12</v>
      </c>
      <c r="M135" s="887">
        <v>53584.80000000001</v>
      </c>
      <c r="N135" s="888">
        <v>1</v>
      </c>
      <c r="O135" s="888">
        <v>6</v>
      </c>
      <c r="P135" s="887">
        <v>26856.9</v>
      </c>
    </row>
    <row r="136" spans="1:16" ht="25.5" customHeight="1" x14ac:dyDescent="0.25">
      <c r="A136" s="867" t="s">
        <v>19067</v>
      </c>
      <c r="B136" s="867" t="s">
        <v>2672</v>
      </c>
      <c r="C136" s="894" t="s">
        <v>3031</v>
      </c>
      <c r="D136" s="893" t="s">
        <v>25154</v>
      </c>
      <c r="E136" s="892">
        <v>9000</v>
      </c>
      <c r="F136" s="895" t="s">
        <v>27218</v>
      </c>
      <c r="G136" s="891" t="s">
        <v>27217</v>
      </c>
      <c r="H136" s="890" t="s">
        <v>2703</v>
      </c>
      <c r="I136" s="889" t="s">
        <v>3654</v>
      </c>
      <c r="J136" s="889" t="s">
        <v>5525</v>
      </c>
      <c r="K136" s="888">
        <v>1</v>
      </c>
      <c r="L136" s="888">
        <v>12</v>
      </c>
      <c r="M136" s="887">
        <v>111965.06445595865</v>
      </c>
      <c r="N136" s="888">
        <v>1</v>
      </c>
      <c r="O136" s="888">
        <v>6</v>
      </c>
      <c r="P136" s="887">
        <v>54612.145326460828</v>
      </c>
    </row>
    <row r="137" spans="1:16" x14ac:dyDescent="0.25">
      <c r="A137" s="867" t="s">
        <v>19067</v>
      </c>
      <c r="B137" s="867" t="s">
        <v>2672</v>
      </c>
      <c r="C137" s="894" t="s">
        <v>3031</v>
      </c>
      <c r="D137" s="893" t="s">
        <v>1876</v>
      </c>
      <c r="E137" s="892">
        <v>3800</v>
      </c>
      <c r="F137" s="895" t="s">
        <v>27216</v>
      </c>
      <c r="G137" s="891" t="s">
        <v>27215</v>
      </c>
      <c r="H137" s="890" t="s">
        <v>2712</v>
      </c>
      <c r="I137" s="889" t="s">
        <v>2684</v>
      </c>
      <c r="J137" s="889" t="s">
        <v>5525</v>
      </c>
      <c r="K137" s="888">
        <v>1</v>
      </c>
      <c r="L137" s="888">
        <v>12</v>
      </c>
      <c r="M137" s="887">
        <v>46680.17</v>
      </c>
      <c r="N137" s="888">
        <v>1</v>
      </c>
      <c r="O137" s="888">
        <v>6</v>
      </c>
      <c r="P137" s="887">
        <v>23718.230000000003</v>
      </c>
    </row>
    <row r="138" spans="1:16" ht="22.5" x14ac:dyDescent="0.25">
      <c r="A138" s="867" t="s">
        <v>19067</v>
      </c>
      <c r="B138" s="867" t="s">
        <v>3626</v>
      </c>
      <c r="C138" s="894" t="s">
        <v>3031</v>
      </c>
      <c r="D138" s="893" t="s">
        <v>23800</v>
      </c>
      <c r="E138" s="892">
        <v>8500</v>
      </c>
      <c r="F138" s="895" t="s">
        <v>27214</v>
      </c>
      <c r="G138" s="891" t="s">
        <v>27213</v>
      </c>
      <c r="H138" s="890" t="s">
        <v>2772</v>
      </c>
      <c r="I138" s="889" t="s">
        <v>3654</v>
      </c>
      <c r="J138" s="889" t="s">
        <v>5525</v>
      </c>
      <c r="K138" s="888">
        <v>1</v>
      </c>
      <c r="L138" s="888">
        <v>12</v>
      </c>
      <c r="M138" s="887">
        <v>93666.65</v>
      </c>
      <c r="N138" s="888">
        <v>1</v>
      </c>
      <c r="O138" s="888">
        <v>6</v>
      </c>
      <c r="P138" s="887">
        <v>52044.9</v>
      </c>
    </row>
    <row r="139" spans="1:16" ht="22.5" x14ac:dyDescent="0.25">
      <c r="A139" s="867" t="s">
        <v>19067</v>
      </c>
      <c r="B139" s="867" t="s">
        <v>2672</v>
      </c>
      <c r="C139" s="894" t="s">
        <v>3031</v>
      </c>
      <c r="D139" s="893" t="s">
        <v>26453</v>
      </c>
      <c r="E139" s="892">
        <v>7000</v>
      </c>
      <c r="F139" s="895" t="s">
        <v>27212</v>
      </c>
      <c r="G139" s="891" t="s">
        <v>27211</v>
      </c>
      <c r="H139" s="890" t="s">
        <v>2703</v>
      </c>
      <c r="I139" s="889" t="s">
        <v>3654</v>
      </c>
      <c r="J139" s="889" t="s">
        <v>5525</v>
      </c>
      <c r="K139" s="888">
        <v>1</v>
      </c>
      <c r="L139" s="888">
        <v>3</v>
      </c>
      <c r="M139" s="887">
        <v>18399.09</v>
      </c>
      <c r="N139" s="888">
        <v>1</v>
      </c>
      <c r="O139" s="888">
        <v>6</v>
      </c>
      <c r="P139" s="887">
        <v>43019.715326460828</v>
      </c>
    </row>
    <row r="140" spans="1:16" ht="22.5" x14ac:dyDescent="0.25">
      <c r="A140" s="867" t="s">
        <v>19067</v>
      </c>
      <c r="B140" s="867" t="s">
        <v>2672</v>
      </c>
      <c r="C140" s="894" t="s">
        <v>3031</v>
      </c>
      <c r="D140" s="893" t="s">
        <v>27210</v>
      </c>
      <c r="E140" s="892">
        <v>14000</v>
      </c>
      <c r="F140" s="895" t="s">
        <v>27209</v>
      </c>
      <c r="G140" s="891" t="s">
        <v>27208</v>
      </c>
      <c r="H140" s="890" t="s">
        <v>5061</v>
      </c>
      <c r="I140" s="889" t="s">
        <v>3654</v>
      </c>
      <c r="J140" s="889" t="s">
        <v>5525</v>
      </c>
      <c r="K140" s="888">
        <v>1</v>
      </c>
      <c r="L140" s="888">
        <v>12</v>
      </c>
      <c r="M140" s="887">
        <v>162874.0344559587</v>
      </c>
      <c r="N140" s="888">
        <v>1</v>
      </c>
      <c r="O140" s="888">
        <v>6</v>
      </c>
      <c r="P140" s="887">
        <v>83602.73532646081</v>
      </c>
    </row>
    <row r="141" spans="1:16" ht="22.5" x14ac:dyDescent="0.25">
      <c r="A141" s="867" t="s">
        <v>19067</v>
      </c>
      <c r="B141" s="867" t="s">
        <v>2672</v>
      </c>
      <c r="C141" s="894" t="s">
        <v>3031</v>
      </c>
      <c r="D141" s="893" t="s">
        <v>23382</v>
      </c>
      <c r="E141" s="892">
        <v>4700</v>
      </c>
      <c r="F141" s="895" t="s">
        <v>27207</v>
      </c>
      <c r="G141" s="891" t="s">
        <v>27206</v>
      </c>
      <c r="H141" s="890" t="s">
        <v>2688</v>
      </c>
      <c r="I141" s="889" t="s">
        <v>3654</v>
      </c>
      <c r="J141" s="889" t="s">
        <v>5525</v>
      </c>
      <c r="K141" s="888">
        <v>1</v>
      </c>
      <c r="L141" s="888">
        <v>12</v>
      </c>
      <c r="M141" s="887">
        <v>47769.530000000006</v>
      </c>
      <c r="N141" s="888">
        <v>1</v>
      </c>
      <c r="O141" s="888">
        <v>6</v>
      </c>
      <c r="P141" s="887">
        <v>29244.9</v>
      </c>
    </row>
    <row r="142" spans="1:16" x14ac:dyDescent="0.25">
      <c r="A142" s="867" t="s">
        <v>19067</v>
      </c>
      <c r="B142" s="867" t="s">
        <v>2672</v>
      </c>
      <c r="C142" s="894" t="s">
        <v>3031</v>
      </c>
      <c r="D142" s="893" t="s">
        <v>24723</v>
      </c>
      <c r="E142" s="892">
        <v>2600</v>
      </c>
      <c r="F142" s="895" t="s">
        <v>27205</v>
      </c>
      <c r="G142" s="891" t="s">
        <v>27204</v>
      </c>
      <c r="H142" s="890" t="s">
        <v>3327</v>
      </c>
      <c r="I142" s="889" t="s">
        <v>2777</v>
      </c>
      <c r="J142" s="889" t="s">
        <v>23783</v>
      </c>
      <c r="K142" s="888">
        <v>1</v>
      </c>
      <c r="L142" s="888">
        <v>10</v>
      </c>
      <c r="M142" s="887">
        <v>27291.870000000003</v>
      </c>
      <c r="N142" s="888">
        <v>1</v>
      </c>
      <c r="O142" s="888">
        <v>6</v>
      </c>
      <c r="P142" s="887">
        <v>16156.6</v>
      </c>
    </row>
    <row r="143" spans="1:16" ht="25.5" customHeight="1" x14ac:dyDescent="0.25">
      <c r="A143" s="867" t="s">
        <v>19067</v>
      </c>
      <c r="B143" s="867" t="s">
        <v>2672</v>
      </c>
      <c r="C143" s="894" t="s">
        <v>3031</v>
      </c>
      <c r="D143" s="893" t="s">
        <v>27197</v>
      </c>
      <c r="E143" s="892">
        <v>10000</v>
      </c>
      <c r="F143" s="895" t="s">
        <v>27203</v>
      </c>
      <c r="G143" s="891" t="s">
        <v>27202</v>
      </c>
      <c r="H143" s="890" t="s">
        <v>27201</v>
      </c>
      <c r="I143" s="889" t="s">
        <v>3654</v>
      </c>
      <c r="J143" s="889" t="s">
        <v>5525</v>
      </c>
      <c r="K143" s="888">
        <v>1</v>
      </c>
      <c r="L143" s="888">
        <v>12</v>
      </c>
      <c r="M143" s="887">
        <v>121604.29445595866</v>
      </c>
      <c r="N143" s="888">
        <v>1</v>
      </c>
      <c r="O143" s="888">
        <v>6</v>
      </c>
      <c r="P143" s="887">
        <v>61030.895326460828</v>
      </c>
    </row>
    <row r="144" spans="1:16" ht="22.5" x14ac:dyDescent="0.25">
      <c r="A144" s="867" t="s">
        <v>19067</v>
      </c>
      <c r="B144" s="867" t="s">
        <v>2672</v>
      </c>
      <c r="C144" s="894" t="s">
        <v>3031</v>
      </c>
      <c r="D144" s="893" t="s">
        <v>27200</v>
      </c>
      <c r="E144" s="892">
        <v>7000</v>
      </c>
      <c r="F144" s="895" t="s">
        <v>27199</v>
      </c>
      <c r="G144" s="891" t="s">
        <v>27198</v>
      </c>
      <c r="H144" s="890" t="s">
        <v>2703</v>
      </c>
      <c r="I144" s="889" t="s">
        <v>3654</v>
      </c>
      <c r="J144" s="889" t="s">
        <v>5525</v>
      </c>
      <c r="K144" s="888">
        <v>1</v>
      </c>
      <c r="L144" s="888">
        <v>12</v>
      </c>
      <c r="M144" s="887">
        <v>80431.94</v>
      </c>
      <c r="N144" s="888">
        <v>1</v>
      </c>
      <c r="O144" s="888">
        <v>6</v>
      </c>
      <c r="P144" s="887">
        <v>42643.965326460828</v>
      </c>
    </row>
    <row r="145" spans="1:16" ht="23.25" customHeight="1" x14ac:dyDescent="0.25">
      <c r="A145" s="867" t="s">
        <v>19067</v>
      </c>
      <c r="B145" s="867" t="s">
        <v>2672</v>
      </c>
      <c r="C145" s="894" t="s">
        <v>3031</v>
      </c>
      <c r="D145" s="893" t="s">
        <v>27197</v>
      </c>
      <c r="E145" s="892">
        <v>10000</v>
      </c>
      <c r="F145" s="895" t="s">
        <v>27196</v>
      </c>
      <c r="G145" s="891" t="s">
        <v>27195</v>
      </c>
      <c r="H145" s="890" t="s">
        <v>27194</v>
      </c>
      <c r="I145" s="889" t="s">
        <v>3654</v>
      </c>
      <c r="J145" s="889" t="s">
        <v>5525</v>
      </c>
      <c r="K145" s="888">
        <v>1</v>
      </c>
      <c r="L145" s="888">
        <v>12</v>
      </c>
      <c r="M145" s="887">
        <v>120731.43445595865</v>
      </c>
      <c r="N145" s="888">
        <v>1</v>
      </c>
      <c r="O145" s="888">
        <v>6</v>
      </c>
      <c r="P145" s="887">
        <v>60521.205326460833</v>
      </c>
    </row>
    <row r="146" spans="1:16" x14ac:dyDescent="0.25">
      <c r="A146" s="867" t="s">
        <v>19067</v>
      </c>
      <c r="B146" s="867" t="s">
        <v>2672</v>
      </c>
      <c r="C146" s="894" t="s">
        <v>3031</v>
      </c>
      <c r="D146" s="893" t="s">
        <v>24339</v>
      </c>
      <c r="E146" s="892">
        <v>3000</v>
      </c>
      <c r="F146" s="895" t="s">
        <v>27193</v>
      </c>
      <c r="G146" s="891" t="s">
        <v>27192</v>
      </c>
      <c r="H146" s="890" t="s">
        <v>23343</v>
      </c>
      <c r="I146" s="889" t="s">
        <v>2822</v>
      </c>
      <c r="J146" s="889" t="s">
        <v>2822</v>
      </c>
      <c r="K146" s="888">
        <v>1</v>
      </c>
      <c r="L146" s="888">
        <v>12</v>
      </c>
      <c r="M146" s="887">
        <v>37960.800000000003</v>
      </c>
      <c r="N146" s="888">
        <v>1</v>
      </c>
      <c r="O146" s="888">
        <v>6</v>
      </c>
      <c r="P146" s="887">
        <v>19044.900000000001</v>
      </c>
    </row>
    <row r="147" spans="1:16" ht="22.5" x14ac:dyDescent="0.25">
      <c r="A147" s="867" t="s">
        <v>19067</v>
      </c>
      <c r="B147" s="867" t="s">
        <v>3626</v>
      </c>
      <c r="C147" s="894" t="s">
        <v>3031</v>
      </c>
      <c r="D147" s="893" t="s">
        <v>27191</v>
      </c>
      <c r="E147" s="892">
        <v>4500</v>
      </c>
      <c r="F147" s="895" t="s">
        <v>27190</v>
      </c>
      <c r="G147" s="891" t="s">
        <v>27189</v>
      </c>
      <c r="H147" s="890" t="s">
        <v>2772</v>
      </c>
      <c r="I147" s="889" t="s">
        <v>3654</v>
      </c>
      <c r="J147" s="889" t="s">
        <v>5525</v>
      </c>
      <c r="K147" s="888">
        <v>1</v>
      </c>
      <c r="L147" s="888">
        <v>12</v>
      </c>
      <c r="M147" s="887">
        <v>54542.689999999988</v>
      </c>
      <c r="N147" s="888">
        <v>1</v>
      </c>
      <c r="O147" s="888">
        <v>1</v>
      </c>
      <c r="P147" s="887">
        <v>9114.77</v>
      </c>
    </row>
    <row r="148" spans="1:16" x14ac:dyDescent="0.25">
      <c r="A148" s="867" t="s">
        <v>19067</v>
      </c>
      <c r="B148" s="867" t="s">
        <v>2672</v>
      </c>
      <c r="C148" s="894" t="s">
        <v>3031</v>
      </c>
      <c r="D148" s="893" t="s">
        <v>27188</v>
      </c>
      <c r="E148" s="892">
        <v>7000</v>
      </c>
      <c r="F148" s="895" t="s">
        <v>27187</v>
      </c>
      <c r="G148" s="891" t="s">
        <v>27186</v>
      </c>
      <c r="H148" s="890" t="s">
        <v>2703</v>
      </c>
      <c r="I148" s="889" t="s">
        <v>3654</v>
      </c>
      <c r="J148" s="889" t="s">
        <v>5525</v>
      </c>
      <c r="K148" s="888">
        <v>1</v>
      </c>
      <c r="L148" s="888">
        <v>12</v>
      </c>
      <c r="M148" s="887">
        <v>77553.33</v>
      </c>
      <c r="N148" s="888">
        <v>1</v>
      </c>
      <c r="O148" s="888">
        <v>6</v>
      </c>
      <c r="P148" s="887">
        <v>43027.495326460827</v>
      </c>
    </row>
    <row r="149" spans="1:16" x14ac:dyDescent="0.25">
      <c r="A149" s="867" t="s">
        <v>19067</v>
      </c>
      <c r="B149" s="867" t="s">
        <v>2672</v>
      </c>
      <c r="C149" s="894" t="s">
        <v>3031</v>
      </c>
      <c r="D149" s="893" t="s">
        <v>25116</v>
      </c>
      <c r="E149" s="892">
        <v>2500</v>
      </c>
      <c r="F149" s="895" t="s">
        <v>27185</v>
      </c>
      <c r="G149" s="891" t="s">
        <v>27184</v>
      </c>
      <c r="H149" s="890" t="s">
        <v>6617</v>
      </c>
      <c r="I149" s="889" t="s">
        <v>27183</v>
      </c>
      <c r="J149" s="889" t="s">
        <v>2822</v>
      </c>
      <c r="K149" s="888">
        <v>1</v>
      </c>
      <c r="L149" s="888">
        <v>9</v>
      </c>
      <c r="M149" s="887">
        <v>24061.22</v>
      </c>
      <c r="N149" s="888">
        <v>1</v>
      </c>
      <c r="O149" s="888">
        <v>6</v>
      </c>
      <c r="P149" s="887">
        <v>16021.11</v>
      </c>
    </row>
    <row r="150" spans="1:16" x14ac:dyDescent="0.25">
      <c r="A150" s="867" t="s">
        <v>19067</v>
      </c>
      <c r="B150" s="867" t="s">
        <v>2672</v>
      </c>
      <c r="C150" s="894" t="s">
        <v>3031</v>
      </c>
      <c r="D150" s="893" t="s">
        <v>27182</v>
      </c>
      <c r="E150" s="892">
        <v>15600</v>
      </c>
      <c r="F150" s="895" t="s">
        <v>22977</v>
      </c>
      <c r="G150" s="891" t="s">
        <v>27181</v>
      </c>
      <c r="H150" s="890" t="s">
        <v>2703</v>
      </c>
      <c r="I150" s="889" t="s">
        <v>3654</v>
      </c>
      <c r="J150" s="889" t="s">
        <v>5525</v>
      </c>
      <c r="K150" s="888">
        <v>1</v>
      </c>
      <c r="L150" s="888">
        <v>2</v>
      </c>
      <c r="M150" s="887">
        <v>19986.8</v>
      </c>
      <c r="N150" s="888">
        <v>1</v>
      </c>
      <c r="O150" s="888">
        <v>6</v>
      </c>
      <c r="P150" s="887">
        <v>93070.895326460814</v>
      </c>
    </row>
    <row r="151" spans="1:16" ht="22.5" x14ac:dyDescent="0.25">
      <c r="A151" s="867" t="s">
        <v>19067</v>
      </c>
      <c r="B151" s="867" t="s">
        <v>2672</v>
      </c>
      <c r="C151" s="894" t="s">
        <v>3031</v>
      </c>
      <c r="D151" s="893" t="s">
        <v>27180</v>
      </c>
      <c r="E151" s="892">
        <v>15600</v>
      </c>
      <c r="F151" s="895" t="s">
        <v>20562</v>
      </c>
      <c r="G151" s="891" t="s">
        <v>22973</v>
      </c>
      <c r="H151" s="890" t="s">
        <v>2703</v>
      </c>
      <c r="I151" s="889" t="s">
        <v>3654</v>
      </c>
      <c r="J151" s="889" t="s">
        <v>5525</v>
      </c>
      <c r="K151" s="888" t="s">
        <v>385</v>
      </c>
      <c r="L151" s="888" t="s">
        <v>385</v>
      </c>
      <c r="M151" s="887">
        <v>0</v>
      </c>
      <c r="N151" s="888">
        <v>1</v>
      </c>
      <c r="O151" s="888">
        <v>2</v>
      </c>
      <c r="P151" s="887">
        <v>23228.3</v>
      </c>
    </row>
    <row r="152" spans="1:16" x14ac:dyDescent="0.25">
      <c r="A152" s="867" t="s">
        <v>19067</v>
      </c>
      <c r="B152" s="867" t="s">
        <v>2672</v>
      </c>
      <c r="C152" s="894" t="s">
        <v>3031</v>
      </c>
      <c r="D152" s="893" t="s">
        <v>27179</v>
      </c>
      <c r="E152" s="892">
        <v>5500</v>
      </c>
      <c r="F152" s="895" t="s">
        <v>27178</v>
      </c>
      <c r="G152" s="891" t="s">
        <v>27177</v>
      </c>
      <c r="H152" s="890" t="s">
        <v>2703</v>
      </c>
      <c r="I152" s="889" t="s">
        <v>3654</v>
      </c>
      <c r="J152" s="889" t="s">
        <v>5525</v>
      </c>
      <c r="K152" s="888">
        <v>1</v>
      </c>
      <c r="L152" s="888">
        <v>6</v>
      </c>
      <c r="M152" s="887">
        <v>33313.219999999994</v>
      </c>
      <c r="N152" s="888" t="s">
        <v>385</v>
      </c>
      <c r="O152" s="888" t="s">
        <v>385</v>
      </c>
      <c r="P152" s="887">
        <v>0</v>
      </c>
    </row>
    <row r="153" spans="1:16" ht="22.5" x14ac:dyDescent="0.25">
      <c r="A153" s="867" t="s">
        <v>19067</v>
      </c>
      <c r="B153" s="867" t="s">
        <v>2672</v>
      </c>
      <c r="C153" s="894" t="s">
        <v>3031</v>
      </c>
      <c r="D153" s="893" t="s">
        <v>24969</v>
      </c>
      <c r="E153" s="892">
        <v>8000</v>
      </c>
      <c r="F153" s="895" t="s">
        <v>27176</v>
      </c>
      <c r="G153" s="891" t="s">
        <v>27175</v>
      </c>
      <c r="H153" s="890" t="s">
        <v>27174</v>
      </c>
      <c r="I153" s="889" t="s">
        <v>3654</v>
      </c>
      <c r="J153" s="889" t="s">
        <v>5525</v>
      </c>
      <c r="K153" s="888">
        <v>1</v>
      </c>
      <c r="L153" s="888">
        <v>1</v>
      </c>
      <c r="M153" s="887">
        <v>5713.4</v>
      </c>
      <c r="N153" s="888">
        <v>1</v>
      </c>
      <c r="O153" s="888">
        <v>6</v>
      </c>
      <c r="P153" s="887">
        <v>49007.555326460832</v>
      </c>
    </row>
    <row r="154" spans="1:16" ht="22.5" x14ac:dyDescent="0.25">
      <c r="A154" s="867" t="s">
        <v>19067</v>
      </c>
      <c r="B154" s="867" t="s">
        <v>2672</v>
      </c>
      <c r="C154" s="894" t="s">
        <v>3031</v>
      </c>
      <c r="D154" s="893" t="s">
        <v>24665</v>
      </c>
      <c r="E154" s="892">
        <v>7000</v>
      </c>
      <c r="F154" s="895" t="s">
        <v>27173</v>
      </c>
      <c r="G154" s="891" t="s">
        <v>27172</v>
      </c>
      <c r="H154" s="890" t="s">
        <v>2725</v>
      </c>
      <c r="I154" s="889" t="s">
        <v>3654</v>
      </c>
      <c r="J154" s="889" t="s">
        <v>5525</v>
      </c>
      <c r="K154" s="888">
        <v>1</v>
      </c>
      <c r="L154" s="888">
        <v>2</v>
      </c>
      <c r="M154" s="887">
        <v>13526.8</v>
      </c>
      <c r="N154" s="888">
        <v>1</v>
      </c>
      <c r="O154" s="888">
        <v>6</v>
      </c>
      <c r="P154" s="887">
        <v>43013.395326460828</v>
      </c>
    </row>
    <row r="155" spans="1:16" ht="22.5" x14ac:dyDescent="0.25">
      <c r="A155" s="867" t="s">
        <v>19067</v>
      </c>
      <c r="B155" s="867" t="s">
        <v>3626</v>
      </c>
      <c r="C155" s="894" t="s">
        <v>3031</v>
      </c>
      <c r="D155" s="893" t="s">
        <v>23275</v>
      </c>
      <c r="E155" s="892">
        <v>9500</v>
      </c>
      <c r="F155" s="895" t="s">
        <v>27171</v>
      </c>
      <c r="G155" s="891" t="s">
        <v>27170</v>
      </c>
      <c r="H155" s="890" t="s">
        <v>2772</v>
      </c>
      <c r="I155" s="889" t="s">
        <v>3654</v>
      </c>
      <c r="J155" s="889" t="s">
        <v>5525</v>
      </c>
      <c r="K155" s="888">
        <v>1</v>
      </c>
      <c r="L155" s="888">
        <v>12</v>
      </c>
      <c r="M155" s="887">
        <v>114240.97</v>
      </c>
      <c r="N155" s="888">
        <v>1</v>
      </c>
      <c r="O155" s="888">
        <v>6</v>
      </c>
      <c r="P155" s="887">
        <v>57655.01</v>
      </c>
    </row>
    <row r="156" spans="1:16" x14ac:dyDescent="0.25">
      <c r="A156" s="867" t="s">
        <v>19067</v>
      </c>
      <c r="B156" s="867" t="s">
        <v>2672</v>
      </c>
      <c r="C156" s="894" t="s">
        <v>3031</v>
      </c>
      <c r="D156" s="893" t="s">
        <v>27169</v>
      </c>
      <c r="E156" s="892">
        <v>4500</v>
      </c>
      <c r="F156" s="895" t="s">
        <v>27168</v>
      </c>
      <c r="G156" s="891" t="s">
        <v>27167</v>
      </c>
      <c r="H156" s="890" t="s">
        <v>3497</v>
      </c>
      <c r="I156" s="889" t="s">
        <v>2822</v>
      </c>
      <c r="J156" s="889" t="s">
        <v>2822</v>
      </c>
      <c r="K156" s="888">
        <v>1</v>
      </c>
      <c r="L156" s="888">
        <v>12</v>
      </c>
      <c r="M156" s="887">
        <v>55957.060000000012</v>
      </c>
      <c r="N156" s="888">
        <v>1</v>
      </c>
      <c r="O156" s="888">
        <v>6</v>
      </c>
      <c r="P156" s="887">
        <v>28044.9</v>
      </c>
    </row>
    <row r="157" spans="1:16" ht="23.25" customHeight="1" x14ac:dyDescent="0.25">
      <c r="A157" s="867" t="s">
        <v>19067</v>
      </c>
      <c r="B157" s="867" t="s">
        <v>2672</v>
      </c>
      <c r="C157" s="894" t="s">
        <v>3031</v>
      </c>
      <c r="D157" s="893" t="s">
        <v>27166</v>
      </c>
      <c r="E157" s="892">
        <v>8000</v>
      </c>
      <c r="F157" s="895" t="s">
        <v>27165</v>
      </c>
      <c r="G157" s="891" t="s">
        <v>27164</v>
      </c>
      <c r="H157" s="890" t="s">
        <v>2886</v>
      </c>
      <c r="I157" s="889" t="s">
        <v>3654</v>
      </c>
      <c r="J157" s="889" t="s">
        <v>5525</v>
      </c>
      <c r="K157" s="888">
        <v>1</v>
      </c>
      <c r="L157" s="888">
        <v>12</v>
      </c>
      <c r="M157" s="887">
        <v>97601.309999999983</v>
      </c>
      <c r="N157" s="888">
        <v>1</v>
      </c>
      <c r="O157" s="888">
        <v>6</v>
      </c>
      <c r="P157" s="887">
        <v>49030.895326460828</v>
      </c>
    </row>
    <row r="158" spans="1:16" ht="22.5" x14ac:dyDescent="0.25">
      <c r="A158" s="867" t="s">
        <v>19067</v>
      </c>
      <c r="B158" s="867" t="s">
        <v>2672</v>
      </c>
      <c r="C158" s="894" t="s">
        <v>3031</v>
      </c>
      <c r="D158" s="893" t="s">
        <v>27163</v>
      </c>
      <c r="E158" s="892">
        <v>10000</v>
      </c>
      <c r="F158" s="895" t="s">
        <v>27162</v>
      </c>
      <c r="G158" s="891" t="s">
        <v>27161</v>
      </c>
      <c r="H158" s="890" t="s">
        <v>2883</v>
      </c>
      <c r="I158" s="889" t="s">
        <v>2684</v>
      </c>
      <c r="J158" s="889" t="s">
        <v>5525</v>
      </c>
      <c r="K158" s="888" t="s">
        <v>385</v>
      </c>
      <c r="L158" s="888">
        <v>1</v>
      </c>
      <c r="M158" s="887">
        <v>20613.400000000001</v>
      </c>
      <c r="N158" s="888" t="s">
        <v>385</v>
      </c>
      <c r="O158" s="888" t="s">
        <v>385</v>
      </c>
      <c r="P158" s="887">
        <v>0</v>
      </c>
    </row>
    <row r="159" spans="1:16" ht="22.5" x14ac:dyDescent="0.25">
      <c r="A159" s="867" t="s">
        <v>19067</v>
      </c>
      <c r="B159" s="867" t="s">
        <v>2672</v>
      </c>
      <c r="C159" s="894" t="s">
        <v>3031</v>
      </c>
      <c r="D159" s="893" t="s">
        <v>27160</v>
      </c>
      <c r="E159" s="892">
        <v>10000</v>
      </c>
      <c r="F159" s="895" t="s">
        <v>27159</v>
      </c>
      <c r="G159" s="891" t="s">
        <v>27158</v>
      </c>
      <c r="H159" s="890" t="s">
        <v>2886</v>
      </c>
      <c r="I159" s="889" t="s">
        <v>3654</v>
      </c>
      <c r="J159" s="889" t="s">
        <v>5525</v>
      </c>
      <c r="K159" s="888">
        <v>1</v>
      </c>
      <c r="L159" s="888">
        <v>3</v>
      </c>
      <c r="M159" s="887">
        <v>23565.199999999997</v>
      </c>
      <c r="N159" s="888">
        <v>1</v>
      </c>
      <c r="O159" s="888">
        <v>6</v>
      </c>
      <c r="P159" s="887">
        <v>60697.58532646083</v>
      </c>
    </row>
    <row r="160" spans="1:16" ht="33.75" x14ac:dyDescent="0.25">
      <c r="A160" s="867" t="s">
        <v>19067</v>
      </c>
      <c r="B160" s="867" t="s">
        <v>2672</v>
      </c>
      <c r="C160" s="894" t="s">
        <v>3031</v>
      </c>
      <c r="D160" s="893" t="s">
        <v>27157</v>
      </c>
      <c r="E160" s="892">
        <v>6000</v>
      </c>
      <c r="F160" s="895" t="s">
        <v>27156</v>
      </c>
      <c r="G160" s="891" t="s">
        <v>27155</v>
      </c>
      <c r="H160" s="890" t="s">
        <v>2772</v>
      </c>
      <c r="I160" s="889" t="s">
        <v>3654</v>
      </c>
      <c r="J160" s="889" t="s">
        <v>5525</v>
      </c>
      <c r="K160" s="888">
        <v>1</v>
      </c>
      <c r="L160" s="888">
        <v>12</v>
      </c>
      <c r="M160" s="887">
        <v>71336.430000000008</v>
      </c>
      <c r="N160" s="888">
        <v>1</v>
      </c>
      <c r="O160" s="888">
        <v>6</v>
      </c>
      <c r="P160" s="887">
        <v>36059.145326460828</v>
      </c>
    </row>
    <row r="161" spans="1:16" ht="25.5" customHeight="1" x14ac:dyDescent="0.25">
      <c r="A161" s="867" t="s">
        <v>19067</v>
      </c>
      <c r="B161" s="867" t="s">
        <v>2672</v>
      </c>
      <c r="C161" s="894" t="s">
        <v>3031</v>
      </c>
      <c r="D161" s="893" t="s">
        <v>24123</v>
      </c>
      <c r="E161" s="892">
        <v>9000</v>
      </c>
      <c r="F161" s="895" t="s">
        <v>27154</v>
      </c>
      <c r="G161" s="891" t="s">
        <v>27153</v>
      </c>
      <c r="H161" s="890" t="s">
        <v>2703</v>
      </c>
      <c r="I161" s="889" t="s">
        <v>3654</v>
      </c>
      <c r="J161" s="889" t="s">
        <v>5525</v>
      </c>
      <c r="K161" s="888">
        <v>1</v>
      </c>
      <c r="L161" s="888">
        <v>9</v>
      </c>
      <c r="M161" s="887">
        <v>82309.98</v>
      </c>
      <c r="N161" s="888">
        <v>1</v>
      </c>
      <c r="O161" s="888">
        <v>6</v>
      </c>
      <c r="P161" s="887">
        <v>54911.525326460833</v>
      </c>
    </row>
    <row r="162" spans="1:16" ht="22.5" x14ac:dyDescent="0.25">
      <c r="A162" s="867" t="s">
        <v>19067</v>
      </c>
      <c r="B162" s="867" t="s">
        <v>3626</v>
      </c>
      <c r="C162" s="894" t="s">
        <v>3031</v>
      </c>
      <c r="D162" s="893" t="s">
        <v>25090</v>
      </c>
      <c r="E162" s="892">
        <v>3500</v>
      </c>
      <c r="F162" s="895" t="s">
        <v>27152</v>
      </c>
      <c r="G162" s="891" t="s">
        <v>27151</v>
      </c>
      <c r="H162" s="890" t="s">
        <v>2722</v>
      </c>
      <c r="I162" s="889" t="s">
        <v>2684</v>
      </c>
      <c r="J162" s="889" t="s">
        <v>5525</v>
      </c>
      <c r="K162" s="888">
        <v>1</v>
      </c>
      <c r="L162" s="888">
        <v>12</v>
      </c>
      <c r="M162" s="887">
        <v>43173.17</v>
      </c>
      <c r="N162" s="888">
        <v>1</v>
      </c>
      <c r="O162" s="888">
        <v>1</v>
      </c>
      <c r="P162" s="887">
        <v>6313.21</v>
      </c>
    </row>
    <row r="163" spans="1:16" ht="32.25" customHeight="1" x14ac:dyDescent="0.25">
      <c r="A163" s="867" t="s">
        <v>19067</v>
      </c>
      <c r="B163" s="867" t="s">
        <v>2672</v>
      </c>
      <c r="C163" s="894" t="s">
        <v>3031</v>
      </c>
      <c r="D163" s="893" t="s">
        <v>25239</v>
      </c>
      <c r="E163" s="892">
        <v>5000</v>
      </c>
      <c r="F163" s="895" t="s">
        <v>27150</v>
      </c>
      <c r="G163" s="891" t="s">
        <v>27149</v>
      </c>
      <c r="H163" s="890" t="s">
        <v>3691</v>
      </c>
      <c r="I163" s="889" t="s">
        <v>2684</v>
      </c>
      <c r="J163" s="889" t="s">
        <v>5525</v>
      </c>
      <c r="K163" s="888">
        <v>1</v>
      </c>
      <c r="L163" s="888">
        <v>7</v>
      </c>
      <c r="M163" s="887">
        <v>33689.219999999994</v>
      </c>
      <c r="N163" s="888" t="s">
        <v>385</v>
      </c>
      <c r="O163" s="888" t="s">
        <v>385</v>
      </c>
      <c r="P163" s="887">
        <v>0</v>
      </c>
    </row>
    <row r="164" spans="1:16" x14ac:dyDescent="0.25">
      <c r="A164" s="867" t="s">
        <v>19067</v>
      </c>
      <c r="B164" s="867" t="s">
        <v>2672</v>
      </c>
      <c r="C164" s="894" t="s">
        <v>3031</v>
      </c>
      <c r="D164" s="893" t="s">
        <v>27148</v>
      </c>
      <c r="E164" s="892">
        <v>4440</v>
      </c>
      <c r="F164" s="895" t="s">
        <v>27147</v>
      </c>
      <c r="G164" s="891" t="s">
        <v>27146</v>
      </c>
      <c r="H164" s="890" t="s">
        <v>2886</v>
      </c>
      <c r="I164" s="889" t="s">
        <v>3654</v>
      </c>
      <c r="J164" s="889" t="s">
        <v>5525</v>
      </c>
      <c r="K164" s="888">
        <v>1</v>
      </c>
      <c r="L164" s="888">
        <v>12</v>
      </c>
      <c r="M164" s="887">
        <v>55240.80000000001</v>
      </c>
      <c r="N164" s="888">
        <v>1</v>
      </c>
      <c r="O164" s="888">
        <v>6</v>
      </c>
      <c r="P164" s="887">
        <v>27684.9</v>
      </c>
    </row>
    <row r="165" spans="1:16" ht="22.5" x14ac:dyDescent="0.25">
      <c r="A165" s="867" t="s">
        <v>19067</v>
      </c>
      <c r="B165" s="867" t="s">
        <v>2672</v>
      </c>
      <c r="C165" s="894" t="s">
        <v>3031</v>
      </c>
      <c r="D165" s="893" t="s">
        <v>27145</v>
      </c>
      <c r="E165" s="892">
        <v>4500</v>
      </c>
      <c r="F165" s="895" t="s">
        <v>27144</v>
      </c>
      <c r="G165" s="891" t="s">
        <v>27143</v>
      </c>
      <c r="H165" s="890" t="s">
        <v>2703</v>
      </c>
      <c r="I165" s="889" t="s">
        <v>3654</v>
      </c>
      <c r="J165" s="889" t="s">
        <v>5525</v>
      </c>
      <c r="K165" s="888">
        <v>1</v>
      </c>
      <c r="L165" s="888">
        <v>12</v>
      </c>
      <c r="M165" s="887">
        <v>55865.810000000005</v>
      </c>
      <c r="N165" s="888">
        <v>1</v>
      </c>
      <c r="O165" s="888">
        <v>6</v>
      </c>
      <c r="P165" s="887">
        <v>27858.65</v>
      </c>
    </row>
    <row r="166" spans="1:16" ht="33" customHeight="1" x14ac:dyDescent="0.25">
      <c r="A166" s="867" t="s">
        <v>19067</v>
      </c>
      <c r="B166" s="867" t="s">
        <v>2672</v>
      </c>
      <c r="C166" s="894" t="s">
        <v>3031</v>
      </c>
      <c r="D166" s="893" t="s">
        <v>27142</v>
      </c>
      <c r="E166" s="892">
        <v>5000</v>
      </c>
      <c r="F166" s="895" t="s">
        <v>27141</v>
      </c>
      <c r="G166" s="891" t="s">
        <v>27140</v>
      </c>
      <c r="H166" s="890" t="s">
        <v>2712</v>
      </c>
      <c r="I166" s="889" t="s">
        <v>3654</v>
      </c>
      <c r="J166" s="889" t="s">
        <v>5525</v>
      </c>
      <c r="K166" s="888">
        <v>1</v>
      </c>
      <c r="L166" s="888">
        <v>12</v>
      </c>
      <c r="M166" s="887">
        <v>61951.420000000006</v>
      </c>
      <c r="N166" s="888">
        <v>1</v>
      </c>
      <c r="O166" s="888">
        <v>6</v>
      </c>
      <c r="P166" s="887">
        <v>31030.895326460824</v>
      </c>
    </row>
    <row r="167" spans="1:16" ht="22.5" x14ac:dyDescent="0.25">
      <c r="A167" s="867" t="s">
        <v>19067</v>
      </c>
      <c r="B167" s="867" t="s">
        <v>3626</v>
      </c>
      <c r="C167" s="894" t="s">
        <v>3031</v>
      </c>
      <c r="D167" s="893" t="s">
        <v>23629</v>
      </c>
      <c r="E167" s="892">
        <v>3000</v>
      </c>
      <c r="F167" s="895" t="s">
        <v>27139</v>
      </c>
      <c r="G167" s="891" t="s">
        <v>27138</v>
      </c>
      <c r="H167" s="890" t="s">
        <v>27137</v>
      </c>
      <c r="I167" s="889" t="s">
        <v>2822</v>
      </c>
      <c r="J167" s="889" t="s">
        <v>2822</v>
      </c>
      <c r="K167" s="888" t="s">
        <v>385</v>
      </c>
      <c r="L167" s="888" t="s">
        <v>385</v>
      </c>
      <c r="M167" s="887">
        <v>0</v>
      </c>
      <c r="N167" s="888">
        <v>1</v>
      </c>
      <c r="O167" s="888">
        <v>4</v>
      </c>
      <c r="P167" s="887">
        <v>12596.6</v>
      </c>
    </row>
    <row r="168" spans="1:16" ht="22.5" x14ac:dyDescent="0.25">
      <c r="A168" s="867" t="s">
        <v>19067</v>
      </c>
      <c r="B168" s="867" t="s">
        <v>2672</v>
      </c>
      <c r="C168" s="894" t="s">
        <v>3031</v>
      </c>
      <c r="D168" s="893" t="s">
        <v>27136</v>
      </c>
      <c r="E168" s="892">
        <v>7000</v>
      </c>
      <c r="F168" s="895" t="s">
        <v>27135</v>
      </c>
      <c r="G168" s="891" t="s">
        <v>27134</v>
      </c>
      <c r="H168" s="890" t="s">
        <v>6902</v>
      </c>
      <c r="I168" s="889" t="s">
        <v>3654</v>
      </c>
      <c r="J168" s="889" t="s">
        <v>5525</v>
      </c>
      <c r="K168" s="888">
        <v>1</v>
      </c>
      <c r="L168" s="888">
        <v>12</v>
      </c>
      <c r="M168" s="887">
        <v>84538.950000000012</v>
      </c>
      <c r="N168" s="888">
        <v>1</v>
      </c>
      <c r="O168" s="888">
        <v>6</v>
      </c>
      <c r="P168" s="887">
        <v>42584.165326460832</v>
      </c>
    </row>
    <row r="169" spans="1:16" ht="37.5" customHeight="1" x14ac:dyDescent="0.25">
      <c r="A169" s="867" t="s">
        <v>19067</v>
      </c>
      <c r="B169" s="867" t="s">
        <v>2672</v>
      </c>
      <c r="C169" s="894" t="s">
        <v>3031</v>
      </c>
      <c r="D169" s="893" t="s">
        <v>27133</v>
      </c>
      <c r="E169" s="892">
        <v>13500</v>
      </c>
      <c r="F169" s="895" t="s">
        <v>27132</v>
      </c>
      <c r="G169" s="891" t="s">
        <v>27131</v>
      </c>
      <c r="H169" s="890" t="s">
        <v>17899</v>
      </c>
      <c r="I169" s="889" t="s">
        <v>3654</v>
      </c>
      <c r="J169" s="889" t="s">
        <v>5525</v>
      </c>
      <c r="K169" s="888">
        <v>1</v>
      </c>
      <c r="L169" s="888">
        <v>12</v>
      </c>
      <c r="M169" s="887">
        <v>170993.80445595866</v>
      </c>
      <c r="N169" s="888">
        <v>1</v>
      </c>
      <c r="O169" s="888">
        <v>6</v>
      </c>
      <c r="P169" s="887">
        <v>81540.585326460816</v>
      </c>
    </row>
    <row r="170" spans="1:16" ht="32.25" customHeight="1" x14ac:dyDescent="0.25">
      <c r="A170" s="867" t="s">
        <v>19067</v>
      </c>
      <c r="B170" s="867" t="s">
        <v>2672</v>
      </c>
      <c r="C170" s="894" t="s">
        <v>3031</v>
      </c>
      <c r="D170" s="893" t="s">
        <v>23358</v>
      </c>
      <c r="E170" s="892">
        <v>10000</v>
      </c>
      <c r="F170" s="895" t="s">
        <v>27130</v>
      </c>
      <c r="G170" s="891" t="s">
        <v>27129</v>
      </c>
      <c r="H170" s="890" t="s">
        <v>24503</v>
      </c>
      <c r="I170" s="889" t="s">
        <v>3654</v>
      </c>
      <c r="J170" s="889" t="s">
        <v>5525</v>
      </c>
      <c r="K170" s="888">
        <v>1</v>
      </c>
      <c r="L170" s="888">
        <v>12</v>
      </c>
      <c r="M170" s="887">
        <v>121555.00445595865</v>
      </c>
      <c r="N170" s="888">
        <v>1</v>
      </c>
      <c r="O170" s="888">
        <v>6</v>
      </c>
      <c r="P170" s="887">
        <v>60795.495326460834</v>
      </c>
    </row>
    <row r="171" spans="1:16" ht="22.5" x14ac:dyDescent="0.25">
      <c r="A171" s="867" t="s">
        <v>19067</v>
      </c>
      <c r="B171" s="867" t="s">
        <v>2672</v>
      </c>
      <c r="C171" s="894" t="s">
        <v>3031</v>
      </c>
      <c r="D171" s="893" t="s">
        <v>27128</v>
      </c>
      <c r="E171" s="892">
        <v>5000</v>
      </c>
      <c r="F171" s="895" t="s">
        <v>27127</v>
      </c>
      <c r="G171" s="891" t="s">
        <v>27126</v>
      </c>
      <c r="H171" s="890" t="s">
        <v>2886</v>
      </c>
      <c r="I171" s="889" t="s">
        <v>3654</v>
      </c>
      <c r="J171" s="889" t="s">
        <v>5525</v>
      </c>
      <c r="K171" s="888">
        <v>1</v>
      </c>
      <c r="L171" s="888">
        <v>12</v>
      </c>
      <c r="M171" s="887">
        <v>61170.92</v>
      </c>
      <c r="N171" s="888">
        <v>1</v>
      </c>
      <c r="O171" s="888">
        <v>6</v>
      </c>
      <c r="P171" s="887">
        <v>31024.645326460824</v>
      </c>
    </row>
    <row r="172" spans="1:16" x14ac:dyDescent="0.25">
      <c r="A172" s="867" t="s">
        <v>19067</v>
      </c>
      <c r="B172" s="867" t="s">
        <v>2672</v>
      </c>
      <c r="C172" s="894" t="s">
        <v>3031</v>
      </c>
      <c r="D172" s="893" t="s">
        <v>27125</v>
      </c>
      <c r="E172" s="892">
        <v>7000</v>
      </c>
      <c r="F172" s="895" t="s">
        <v>27124</v>
      </c>
      <c r="G172" s="891" t="s">
        <v>27123</v>
      </c>
      <c r="H172" s="890" t="s">
        <v>2703</v>
      </c>
      <c r="I172" s="889" t="s">
        <v>3654</v>
      </c>
      <c r="J172" s="889" t="s">
        <v>5525</v>
      </c>
      <c r="K172" s="888">
        <v>1</v>
      </c>
      <c r="L172" s="888">
        <v>12</v>
      </c>
      <c r="M172" s="887">
        <v>85397.41</v>
      </c>
      <c r="N172" s="888">
        <v>1</v>
      </c>
      <c r="O172" s="888">
        <v>6</v>
      </c>
      <c r="P172" s="887">
        <v>42935.625326460831</v>
      </c>
    </row>
    <row r="173" spans="1:16" ht="27" customHeight="1" x14ac:dyDescent="0.25">
      <c r="A173" s="867" t="s">
        <v>19067</v>
      </c>
      <c r="B173" s="867" t="s">
        <v>2672</v>
      </c>
      <c r="C173" s="894" t="s">
        <v>3031</v>
      </c>
      <c r="D173" s="893" t="s">
        <v>27122</v>
      </c>
      <c r="E173" s="892">
        <v>8500</v>
      </c>
      <c r="F173" s="895" t="s">
        <v>27121</v>
      </c>
      <c r="G173" s="891" t="s">
        <v>27120</v>
      </c>
      <c r="H173" s="890" t="s">
        <v>2703</v>
      </c>
      <c r="I173" s="889" t="s">
        <v>3654</v>
      </c>
      <c r="J173" s="889" t="s">
        <v>5525</v>
      </c>
      <c r="K173" s="888">
        <v>1</v>
      </c>
      <c r="L173" s="888">
        <v>12</v>
      </c>
      <c r="M173" s="887">
        <v>103091.12445595866</v>
      </c>
      <c r="N173" s="888">
        <v>1</v>
      </c>
      <c r="O173" s="888">
        <v>6</v>
      </c>
      <c r="P173" s="887">
        <v>51957.685326460829</v>
      </c>
    </row>
    <row r="174" spans="1:16" ht="22.5" x14ac:dyDescent="0.25">
      <c r="A174" s="867" t="s">
        <v>19067</v>
      </c>
      <c r="B174" s="867" t="s">
        <v>3626</v>
      </c>
      <c r="C174" s="894" t="s">
        <v>3031</v>
      </c>
      <c r="D174" s="893" t="s">
        <v>23366</v>
      </c>
      <c r="E174" s="892">
        <v>3500</v>
      </c>
      <c r="F174" s="895" t="s">
        <v>16163</v>
      </c>
      <c r="G174" s="891" t="s">
        <v>16162</v>
      </c>
      <c r="H174" s="890" t="s">
        <v>2772</v>
      </c>
      <c r="I174" s="889" t="s">
        <v>3654</v>
      </c>
      <c r="J174" s="889" t="s">
        <v>5525</v>
      </c>
      <c r="K174" s="888">
        <v>1</v>
      </c>
      <c r="L174" s="888">
        <v>4</v>
      </c>
      <c r="M174" s="887">
        <v>12432.07</v>
      </c>
      <c r="N174" s="888">
        <v>1</v>
      </c>
      <c r="O174" s="888">
        <v>6</v>
      </c>
      <c r="P174" s="887">
        <v>21863.550000000003</v>
      </c>
    </row>
    <row r="175" spans="1:16" ht="22.5" x14ac:dyDescent="0.25">
      <c r="A175" s="867" t="s">
        <v>19067</v>
      </c>
      <c r="B175" s="867" t="s">
        <v>2672</v>
      </c>
      <c r="C175" s="894" t="s">
        <v>3031</v>
      </c>
      <c r="D175" s="893" t="s">
        <v>27119</v>
      </c>
      <c r="E175" s="892">
        <v>15600</v>
      </c>
      <c r="F175" s="895" t="s">
        <v>20538</v>
      </c>
      <c r="G175" s="891" t="s">
        <v>27118</v>
      </c>
      <c r="H175" s="890" t="s">
        <v>3691</v>
      </c>
      <c r="I175" s="889" t="s">
        <v>2684</v>
      </c>
      <c r="J175" s="889" t="s">
        <v>5525</v>
      </c>
      <c r="K175" s="888">
        <v>1</v>
      </c>
      <c r="L175" s="888">
        <v>12</v>
      </c>
      <c r="M175" s="887">
        <v>189160.79999999996</v>
      </c>
      <c r="N175" s="888">
        <v>1</v>
      </c>
      <c r="O175" s="888">
        <v>5</v>
      </c>
      <c r="P175" s="887">
        <v>84143.415326460818</v>
      </c>
    </row>
    <row r="176" spans="1:16" ht="22.5" x14ac:dyDescent="0.25">
      <c r="A176" s="867" t="s">
        <v>19067</v>
      </c>
      <c r="B176" s="867" t="s">
        <v>3626</v>
      </c>
      <c r="C176" s="894" t="s">
        <v>3031</v>
      </c>
      <c r="D176" s="893" t="s">
        <v>25572</v>
      </c>
      <c r="E176" s="892">
        <v>1600</v>
      </c>
      <c r="F176" s="895" t="s">
        <v>27117</v>
      </c>
      <c r="G176" s="891" t="s">
        <v>27116</v>
      </c>
      <c r="H176" s="890" t="s">
        <v>27115</v>
      </c>
      <c r="I176" s="889" t="s">
        <v>2822</v>
      </c>
      <c r="J176" s="889" t="s">
        <v>2822</v>
      </c>
      <c r="K176" s="888">
        <v>1</v>
      </c>
      <c r="L176" s="888">
        <v>12</v>
      </c>
      <c r="M176" s="887">
        <v>21155.58</v>
      </c>
      <c r="N176" s="888">
        <v>1</v>
      </c>
      <c r="O176" s="888">
        <v>6</v>
      </c>
      <c r="P176" s="887">
        <v>10459.040000000001</v>
      </c>
    </row>
    <row r="177" spans="1:16" ht="22.5" x14ac:dyDescent="0.25">
      <c r="A177" s="867" t="s">
        <v>19067</v>
      </c>
      <c r="B177" s="867" t="s">
        <v>2672</v>
      </c>
      <c r="C177" s="894" t="s">
        <v>3031</v>
      </c>
      <c r="D177" s="893" t="s">
        <v>27114</v>
      </c>
      <c r="E177" s="892">
        <v>5000</v>
      </c>
      <c r="F177" s="895" t="s">
        <v>27113</v>
      </c>
      <c r="G177" s="891" t="s">
        <v>27112</v>
      </c>
      <c r="H177" s="890" t="s">
        <v>2886</v>
      </c>
      <c r="I177" s="889" t="s">
        <v>3654</v>
      </c>
      <c r="J177" s="889" t="s">
        <v>5525</v>
      </c>
      <c r="K177" s="888">
        <v>1</v>
      </c>
      <c r="L177" s="888">
        <v>7</v>
      </c>
      <c r="M177" s="887">
        <v>35412.550000000003</v>
      </c>
      <c r="N177" s="888">
        <v>1</v>
      </c>
      <c r="O177" s="888">
        <v>6</v>
      </c>
      <c r="P177" s="887">
        <v>31007.635326460822</v>
      </c>
    </row>
    <row r="178" spans="1:16" ht="22.5" x14ac:dyDescent="0.25">
      <c r="A178" s="867" t="s">
        <v>19067</v>
      </c>
      <c r="B178" s="867" t="s">
        <v>2672</v>
      </c>
      <c r="C178" s="894" t="s">
        <v>3031</v>
      </c>
      <c r="D178" s="893" t="s">
        <v>27111</v>
      </c>
      <c r="E178" s="892">
        <v>12000</v>
      </c>
      <c r="F178" s="895" t="s">
        <v>27110</v>
      </c>
      <c r="G178" s="891" t="s">
        <v>27109</v>
      </c>
      <c r="H178" s="890" t="s">
        <v>2712</v>
      </c>
      <c r="I178" s="889" t="s">
        <v>3654</v>
      </c>
      <c r="J178" s="889" t="s">
        <v>5525</v>
      </c>
      <c r="K178" s="888">
        <v>1</v>
      </c>
      <c r="L178" s="888">
        <v>1</v>
      </c>
      <c r="M178" s="887">
        <v>8913.4</v>
      </c>
      <c r="N178" s="888">
        <v>1</v>
      </c>
      <c r="O178" s="888">
        <v>6</v>
      </c>
      <c r="P178" s="887">
        <v>72784.245326460819</v>
      </c>
    </row>
    <row r="179" spans="1:16" ht="33.75" x14ac:dyDescent="0.25">
      <c r="A179" s="867" t="s">
        <v>19067</v>
      </c>
      <c r="B179" s="867" t="s">
        <v>2672</v>
      </c>
      <c r="C179" s="894" t="s">
        <v>3031</v>
      </c>
      <c r="D179" s="893" t="s">
        <v>27108</v>
      </c>
      <c r="E179" s="892">
        <v>2500</v>
      </c>
      <c r="F179" s="895" t="s">
        <v>27107</v>
      </c>
      <c r="G179" s="891" t="s">
        <v>27106</v>
      </c>
      <c r="H179" s="890" t="s">
        <v>3691</v>
      </c>
      <c r="I179" s="889" t="s">
        <v>2684</v>
      </c>
      <c r="J179" s="889" t="s">
        <v>5525</v>
      </c>
      <c r="K179" s="888" t="s">
        <v>385</v>
      </c>
      <c r="L179" s="888" t="s">
        <v>385</v>
      </c>
      <c r="M179" s="887">
        <v>0</v>
      </c>
      <c r="N179" s="888">
        <v>1</v>
      </c>
      <c r="O179" s="888">
        <v>4</v>
      </c>
      <c r="P179" s="887">
        <v>10446.6</v>
      </c>
    </row>
    <row r="180" spans="1:16" ht="22.5" x14ac:dyDescent="0.25">
      <c r="A180" s="867" t="s">
        <v>19067</v>
      </c>
      <c r="B180" s="867" t="s">
        <v>2672</v>
      </c>
      <c r="C180" s="894" t="s">
        <v>3031</v>
      </c>
      <c r="D180" s="893" t="s">
        <v>25850</v>
      </c>
      <c r="E180" s="892">
        <v>4000</v>
      </c>
      <c r="F180" s="895" t="s">
        <v>27105</v>
      </c>
      <c r="G180" s="891" t="s">
        <v>27104</v>
      </c>
      <c r="H180" s="890" t="s">
        <v>3691</v>
      </c>
      <c r="I180" s="889" t="s">
        <v>2684</v>
      </c>
      <c r="J180" s="889" t="s">
        <v>5525</v>
      </c>
      <c r="K180" s="888">
        <v>1</v>
      </c>
      <c r="L180" s="888">
        <v>12</v>
      </c>
      <c r="M180" s="887">
        <v>49957.470000000008</v>
      </c>
      <c r="N180" s="888">
        <v>1</v>
      </c>
      <c r="O180" s="888">
        <v>6</v>
      </c>
      <c r="P180" s="887">
        <v>25044.9</v>
      </c>
    </row>
    <row r="181" spans="1:16" ht="22.5" x14ac:dyDescent="0.25">
      <c r="A181" s="867" t="s">
        <v>19067</v>
      </c>
      <c r="B181" s="867" t="s">
        <v>2672</v>
      </c>
      <c r="C181" s="894" t="s">
        <v>3031</v>
      </c>
      <c r="D181" s="893" t="s">
        <v>27103</v>
      </c>
      <c r="E181" s="892">
        <v>3000</v>
      </c>
      <c r="F181" s="895" t="s">
        <v>27102</v>
      </c>
      <c r="G181" s="891" t="s">
        <v>27101</v>
      </c>
      <c r="H181" s="890" t="s">
        <v>3259</v>
      </c>
      <c r="I181" s="889" t="s">
        <v>2822</v>
      </c>
      <c r="J181" s="889" t="s">
        <v>2822</v>
      </c>
      <c r="K181" s="888">
        <v>1</v>
      </c>
      <c r="L181" s="888">
        <v>12</v>
      </c>
      <c r="M181" s="887">
        <v>37957.05000000001</v>
      </c>
      <c r="N181" s="888">
        <v>1</v>
      </c>
      <c r="O181" s="888">
        <v>6</v>
      </c>
      <c r="P181" s="887">
        <v>19044.900000000001</v>
      </c>
    </row>
    <row r="182" spans="1:16" x14ac:dyDescent="0.25">
      <c r="A182" s="867" t="s">
        <v>19067</v>
      </c>
      <c r="B182" s="867" t="s">
        <v>2672</v>
      </c>
      <c r="C182" s="894" t="s">
        <v>3031</v>
      </c>
      <c r="D182" s="893" t="s">
        <v>27100</v>
      </c>
      <c r="E182" s="892">
        <v>9000</v>
      </c>
      <c r="F182" s="895" t="s">
        <v>27099</v>
      </c>
      <c r="G182" s="891" t="s">
        <v>27098</v>
      </c>
      <c r="H182" s="890" t="s">
        <v>2712</v>
      </c>
      <c r="I182" s="889" t="s">
        <v>3654</v>
      </c>
      <c r="J182" s="889" t="s">
        <v>5525</v>
      </c>
      <c r="K182" s="888">
        <v>1</v>
      </c>
      <c r="L182" s="888">
        <v>12</v>
      </c>
      <c r="M182" s="887">
        <v>108141.27445595864</v>
      </c>
      <c r="N182" s="888">
        <v>1</v>
      </c>
      <c r="O182" s="888">
        <v>6</v>
      </c>
      <c r="P182" s="887">
        <v>54792.785326460827</v>
      </c>
    </row>
    <row r="183" spans="1:16" ht="22.5" x14ac:dyDescent="0.25">
      <c r="A183" s="867" t="s">
        <v>19067</v>
      </c>
      <c r="B183" s="867" t="s">
        <v>2672</v>
      </c>
      <c r="C183" s="894" t="s">
        <v>3031</v>
      </c>
      <c r="D183" s="893" t="s">
        <v>27032</v>
      </c>
      <c r="E183" s="892">
        <v>5000</v>
      </c>
      <c r="F183" s="895" t="s">
        <v>27097</v>
      </c>
      <c r="G183" s="891" t="s">
        <v>27096</v>
      </c>
      <c r="H183" s="890" t="s">
        <v>2886</v>
      </c>
      <c r="I183" s="889" t="s">
        <v>3654</v>
      </c>
      <c r="J183" s="889" t="s">
        <v>5525</v>
      </c>
      <c r="K183" s="888">
        <v>1</v>
      </c>
      <c r="L183" s="888">
        <v>12</v>
      </c>
      <c r="M183" s="887">
        <v>61722.960000000006</v>
      </c>
      <c r="N183" s="888">
        <v>1</v>
      </c>
      <c r="O183" s="888">
        <v>6</v>
      </c>
      <c r="P183" s="887">
        <v>31030.895326460824</v>
      </c>
    </row>
    <row r="184" spans="1:16" x14ac:dyDescent="0.25">
      <c r="A184" s="867" t="s">
        <v>19067</v>
      </c>
      <c r="B184" s="867" t="s">
        <v>2672</v>
      </c>
      <c r="C184" s="894" t="s">
        <v>3031</v>
      </c>
      <c r="D184" s="893" t="s">
        <v>27095</v>
      </c>
      <c r="E184" s="892">
        <v>4550</v>
      </c>
      <c r="F184" s="895" t="s">
        <v>27094</v>
      </c>
      <c r="G184" s="891" t="s">
        <v>27093</v>
      </c>
      <c r="H184" s="890" t="s">
        <v>2886</v>
      </c>
      <c r="I184" s="889" t="s">
        <v>3654</v>
      </c>
      <c r="J184" s="889" t="s">
        <v>5525</v>
      </c>
      <c r="K184" s="888">
        <v>1</v>
      </c>
      <c r="L184" s="888">
        <v>12</v>
      </c>
      <c r="M184" s="887">
        <v>56560.80000000001</v>
      </c>
      <c r="N184" s="888">
        <v>1</v>
      </c>
      <c r="O184" s="888">
        <v>6</v>
      </c>
      <c r="P184" s="887">
        <v>28344.9</v>
      </c>
    </row>
    <row r="185" spans="1:16" x14ac:dyDescent="0.25">
      <c r="A185" s="867" t="s">
        <v>19067</v>
      </c>
      <c r="B185" s="867" t="s">
        <v>2672</v>
      </c>
      <c r="C185" s="894" t="s">
        <v>3031</v>
      </c>
      <c r="D185" s="893" t="s">
        <v>27092</v>
      </c>
      <c r="E185" s="892">
        <v>10000</v>
      </c>
      <c r="F185" s="895" t="s">
        <v>27091</v>
      </c>
      <c r="G185" s="891" t="s">
        <v>27090</v>
      </c>
      <c r="H185" s="890" t="s">
        <v>2725</v>
      </c>
      <c r="I185" s="889" t="s">
        <v>3654</v>
      </c>
      <c r="J185" s="889" t="s">
        <v>5525</v>
      </c>
      <c r="K185" s="888">
        <v>1</v>
      </c>
      <c r="L185" s="888">
        <v>2</v>
      </c>
      <c r="M185" s="887">
        <v>18226.8</v>
      </c>
      <c r="N185" s="888">
        <v>1</v>
      </c>
      <c r="O185" s="888">
        <v>6</v>
      </c>
      <c r="P185" s="887">
        <v>61030.895326460828</v>
      </c>
    </row>
    <row r="186" spans="1:16" ht="22.5" x14ac:dyDescent="0.25">
      <c r="A186" s="867" t="s">
        <v>19067</v>
      </c>
      <c r="B186" s="867" t="s">
        <v>2672</v>
      </c>
      <c r="C186" s="894" t="s">
        <v>3031</v>
      </c>
      <c r="D186" s="893" t="s">
        <v>23791</v>
      </c>
      <c r="E186" s="892">
        <v>7000</v>
      </c>
      <c r="F186" s="895" t="s">
        <v>27089</v>
      </c>
      <c r="G186" s="891" t="s">
        <v>27088</v>
      </c>
      <c r="H186" s="890" t="s">
        <v>2725</v>
      </c>
      <c r="I186" s="889" t="s">
        <v>2684</v>
      </c>
      <c r="J186" s="889" t="s">
        <v>5525</v>
      </c>
      <c r="K186" s="888">
        <v>1</v>
      </c>
      <c r="L186" s="888">
        <v>12</v>
      </c>
      <c r="M186" s="887">
        <v>85411.020000000019</v>
      </c>
      <c r="N186" s="888">
        <v>1</v>
      </c>
      <c r="O186" s="888">
        <v>6</v>
      </c>
      <c r="P186" s="887">
        <v>42560.355326460827</v>
      </c>
    </row>
    <row r="187" spans="1:16" x14ac:dyDescent="0.25">
      <c r="A187" s="867" t="s">
        <v>19067</v>
      </c>
      <c r="B187" s="867" t="s">
        <v>2672</v>
      </c>
      <c r="C187" s="894" t="s">
        <v>3031</v>
      </c>
      <c r="D187" s="893" t="s">
        <v>23399</v>
      </c>
      <c r="E187" s="892">
        <v>7000</v>
      </c>
      <c r="F187" s="895" t="s">
        <v>27087</v>
      </c>
      <c r="G187" s="891" t="s">
        <v>27086</v>
      </c>
      <c r="H187" s="890" t="s">
        <v>3356</v>
      </c>
      <c r="I187" s="889" t="s">
        <v>3654</v>
      </c>
      <c r="J187" s="889" t="s">
        <v>5525</v>
      </c>
      <c r="K187" s="888">
        <v>1</v>
      </c>
      <c r="L187" s="888">
        <v>12</v>
      </c>
      <c r="M187" s="887">
        <v>85021.159999999989</v>
      </c>
      <c r="N187" s="888">
        <v>1</v>
      </c>
      <c r="O187" s="888">
        <v>6</v>
      </c>
      <c r="P187" s="887">
        <v>42837.915326460832</v>
      </c>
    </row>
    <row r="188" spans="1:16" x14ac:dyDescent="0.25">
      <c r="A188" s="1772" t="s">
        <v>2848</v>
      </c>
      <c r="B188" s="1772"/>
      <c r="C188" s="1772"/>
      <c r="D188" s="1772"/>
      <c r="E188" s="1772"/>
      <c r="F188" s="1772" t="s">
        <v>378</v>
      </c>
      <c r="G188" s="1772"/>
      <c r="H188" s="1772"/>
      <c r="I188" s="1772"/>
      <c r="J188" s="1772"/>
      <c r="K188" s="1771" t="s">
        <v>2847</v>
      </c>
      <c r="L188" s="1771"/>
      <c r="M188" s="1771"/>
      <c r="N188" s="1771" t="s">
        <v>2846</v>
      </c>
      <c r="O188" s="1771"/>
      <c r="P188" s="1771"/>
    </row>
    <row r="189" spans="1:16" ht="70.5" x14ac:dyDescent="0.25">
      <c r="A189" s="1535" t="s">
        <v>2845</v>
      </c>
      <c r="B189" s="1535" t="s">
        <v>5</v>
      </c>
      <c r="C189" s="1535" t="s">
        <v>2844</v>
      </c>
      <c r="D189" s="1535" t="s">
        <v>2843</v>
      </c>
      <c r="E189" s="1536" t="s">
        <v>2842</v>
      </c>
      <c r="F189" s="1537" t="s">
        <v>2841</v>
      </c>
      <c r="G189" s="1535" t="s">
        <v>2840</v>
      </c>
      <c r="H189" s="1535" t="s">
        <v>2839</v>
      </c>
      <c r="I189" s="1535" t="s">
        <v>2838</v>
      </c>
      <c r="J189" s="1535" t="s">
        <v>2837</v>
      </c>
      <c r="K189" s="1538" t="s">
        <v>2836</v>
      </c>
      <c r="L189" s="1538" t="s">
        <v>2835</v>
      </c>
      <c r="M189" s="1539" t="s">
        <v>2834</v>
      </c>
      <c r="N189" s="1538" t="s">
        <v>2836</v>
      </c>
      <c r="O189" s="1538" t="s">
        <v>2835</v>
      </c>
      <c r="P189" s="1539" t="s">
        <v>2834</v>
      </c>
    </row>
    <row r="190" spans="1:16" ht="22.5" x14ac:dyDescent="0.25">
      <c r="A190" s="867" t="s">
        <v>19067</v>
      </c>
      <c r="B190" s="867" t="s">
        <v>2672</v>
      </c>
      <c r="C190" s="894" t="s">
        <v>3031</v>
      </c>
      <c r="D190" s="893" t="s">
        <v>27085</v>
      </c>
      <c r="E190" s="892">
        <v>5000</v>
      </c>
      <c r="F190" s="895" t="s">
        <v>27084</v>
      </c>
      <c r="G190" s="891" t="s">
        <v>27083</v>
      </c>
      <c r="H190" s="890" t="s">
        <v>2756</v>
      </c>
      <c r="I190" s="889" t="s">
        <v>3654</v>
      </c>
      <c r="J190" s="889" t="s">
        <v>5525</v>
      </c>
      <c r="K190" s="888">
        <v>1</v>
      </c>
      <c r="L190" s="888">
        <v>1</v>
      </c>
      <c r="M190" s="887">
        <v>4780.07</v>
      </c>
      <c r="N190" s="888">
        <v>1</v>
      </c>
      <c r="O190" s="888">
        <v>6</v>
      </c>
      <c r="P190" s="887">
        <v>31018.395326460824</v>
      </c>
    </row>
    <row r="191" spans="1:16" ht="22.5" x14ac:dyDescent="0.25">
      <c r="A191" s="867" t="s">
        <v>19067</v>
      </c>
      <c r="B191" s="867" t="s">
        <v>2672</v>
      </c>
      <c r="C191" s="894" t="s">
        <v>3031</v>
      </c>
      <c r="D191" s="893" t="s">
        <v>26468</v>
      </c>
      <c r="E191" s="892">
        <v>5000</v>
      </c>
      <c r="F191" s="895" t="s">
        <v>27082</v>
      </c>
      <c r="G191" s="891" t="s">
        <v>27081</v>
      </c>
      <c r="H191" s="890" t="s">
        <v>2703</v>
      </c>
      <c r="I191" s="889" t="s">
        <v>3654</v>
      </c>
      <c r="J191" s="889" t="s">
        <v>5525</v>
      </c>
      <c r="K191" s="888">
        <v>1</v>
      </c>
      <c r="L191" s="888">
        <v>12</v>
      </c>
      <c r="M191" s="887">
        <v>61816.73</v>
      </c>
      <c r="N191" s="888">
        <v>1</v>
      </c>
      <c r="O191" s="888">
        <v>6</v>
      </c>
      <c r="P191" s="887">
        <v>31030.895326460824</v>
      </c>
    </row>
    <row r="192" spans="1:16" x14ac:dyDescent="0.25">
      <c r="A192" s="867" t="s">
        <v>19067</v>
      </c>
      <c r="B192" s="867" t="s">
        <v>2672</v>
      </c>
      <c r="C192" s="894" t="s">
        <v>3031</v>
      </c>
      <c r="D192" s="893" t="s">
        <v>7589</v>
      </c>
      <c r="E192" s="892">
        <v>12000</v>
      </c>
      <c r="F192" s="895" t="s">
        <v>27080</v>
      </c>
      <c r="G192" s="891" t="s">
        <v>27079</v>
      </c>
      <c r="H192" s="890" t="s">
        <v>2772</v>
      </c>
      <c r="I192" s="889" t="s">
        <v>3654</v>
      </c>
      <c r="J192" s="889" t="s">
        <v>5525</v>
      </c>
      <c r="K192" s="888">
        <v>1</v>
      </c>
      <c r="L192" s="888">
        <v>12</v>
      </c>
      <c r="M192" s="887">
        <v>145380.26445595865</v>
      </c>
      <c r="N192" s="888">
        <v>1</v>
      </c>
      <c r="O192" s="888">
        <v>6</v>
      </c>
      <c r="P192" s="887">
        <v>72079.275326460818</v>
      </c>
    </row>
    <row r="193" spans="1:16" ht="38.25" customHeight="1" x14ac:dyDescent="0.25">
      <c r="A193" s="867" t="s">
        <v>19067</v>
      </c>
      <c r="B193" s="867" t="s">
        <v>2672</v>
      </c>
      <c r="C193" s="894" t="s">
        <v>3031</v>
      </c>
      <c r="D193" s="893" t="s">
        <v>26364</v>
      </c>
      <c r="E193" s="892">
        <v>13500</v>
      </c>
      <c r="F193" s="895" t="s">
        <v>27078</v>
      </c>
      <c r="G193" s="891" t="s">
        <v>27077</v>
      </c>
      <c r="H193" s="890" t="s">
        <v>2703</v>
      </c>
      <c r="I193" s="889" t="s">
        <v>3654</v>
      </c>
      <c r="J193" s="889" t="s">
        <v>5525</v>
      </c>
      <c r="K193" s="888">
        <v>1</v>
      </c>
      <c r="L193" s="888">
        <v>12</v>
      </c>
      <c r="M193" s="887">
        <v>174241.08445595865</v>
      </c>
      <c r="N193" s="888">
        <v>1</v>
      </c>
      <c r="O193" s="888">
        <v>6</v>
      </c>
      <c r="P193" s="887">
        <v>82030.895326460814</v>
      </c>
    </row>
    <row r="194" spans="1:16" x14ac:dyDescent="0.25">
      <c r="A194" s="867" t="s">
        <v>19067</v>
      </c>
      <c r="B194" s="867" t="s">
        <v>2672</v>
      </c>
      <c r="C194" s="894" t="s">
        <v>3031</v>
      </c>
      <c r="D194" s="893" t="s">
        <v>27076</v>
      </c>
      <c r="E194" s="892">
        <v>2800</v>
      </c>
      <c r="F194" s="895" t="s">
        <v>27075</v>
      </c>
      <c r="G194" s="891" t="s">
        <v>27074</v>
      </c>
      <c r="H194" s="890" t="s">
        <v>18993</v>
      </c>
      <c r="I194" s="889" t="s">
        <v>2684</v>
      </c>
      <c r="J194" s="889" t="s">
        <v>5525</v>
      </c>
      <c r="K194" s="888">
        <v>1</v>
      </c>
      <c r="L194" s="888">
        <v>12</v>
      </c>
      <c r="M194" s="887">
        <v>35264.730000000003</v>
      </c>
      <c r="N194" s="888">
        <v>1</v>
      </c>
      <c r="O194" s="888">
        <v>1</v>
      </c>
      <c r="P194" s="887">
        <v>2639.73</v>
      </c>
    </row>
    <row r="195" spans="1:16" ht="24.75" customHeight="1" x14ac:dyDescent="0.25">
      <c r="A195" s="867" t="s">
        <v>19067</v>
      </c>
      <c r="B195" s="867" t="s">
        <v>2672</v>
      </c>
      <c r="C195" s="894" t="s">
        <v>3031</v>
      </c>
      <c r="D195" s="893" t="s">
        <v>27073</v>
      </c>
      <c r="E195" s="892">
        <v>3500</v>
      </c>
      <c r="F195" s="895" t="s">
        <v>27072</v>
      </c>
      <c r="G195" s="891" t="s">
        <v>27071</v>
      </c>
      <c r="H195" s="890" t="s">
        <v>3691</v>
      </c>
      <c r="I195" s="889" t="s">
        <v>2684</v>
      </c>
      <c r="J195" s="889" t="s">
        <v>5525</v>
      </c>
      <c r="K195" s="888">
        <v>1</v>
      </c>
      <c r="L195" s="888">
        <v>10</v>
      </c>
      <c r="M195" s="887">
        <v>35563.56</v>
      </c>
      <c r="N195" s="888">
        <v>1</v>
      </c>
      <c r="O195" s="888">
        <v>6</v>
      </c>
      <c r="P195" s="887">
        <v>21865.730000000003</v>
      </c>
    </row>
    <row r="196" spans="1:16" ht="22.5" x14ac:dyDescent="0.25">
      <c r="A196" s="867" t="s">
        <v>19067</v>
      </c>
      <c r="B196" s="867" t="s">
        <v>3626</v>
      </c>
      <c r="C196" s="894" t="s">
        <v>3031</v>
      </c>
      <c r="D196" s="893" t="s">
        <v>23660</v>
      </c>
      <c r="E196" s="892">
        <v>8500</v>
      </c>
      <c r="F196" s="895" t="s">
        <v>27070</v>
      </c>
      <c r="G196" s="891" t="s">
        <v>27069</v>
      </c>
      <c r="H196" s="890" t="s">
        <v>2772</v>
      </c>
      <c r="I196" s="889" t="s">
        <v>3654</v>
      </c>
      <c r="J196" s="889" t="s">
        <v>5525</v>
      </c>
      <c r="K196" s="888">
        <v>1</v>
      </c>
      <c r="L196" s="888">
        <v>12</v>
      </c>
      <c r="M196" s="887">
        <v>91327.98</v>
      </c>
      <c r="N196" s="888">
        <v>1</v>
      </c>
      <c r="O196" s="888">
        <v>6</v>
      </c>
      <c r="P196" s="887">
        <v>51943.37</v>
      </c>
    </row>
    <row r="197" spans="1:16" ht="22.5" x14ac:dyDescent="0.25">
      <c r="A197" s="867" t="s">
        <v>19067</v>
      </c>
      <c r="B197" s="867" t="s">
        <v>3626</v>
      </c>
      <c r="C197" s="894" t="s">
        <v>3031</v>
      </c>
      <c r="D197" s="893" t="s">
        <v>23275</v>
      </c>
      <c r="E197" s="892">
        <v>9500</v>
      </c>
      <c r="F197" s="895" t="s">
        <v>27068</v>
      </c>
      <c r="G197" s="891" t="s">
        <v>27067</v>
      </c>
      <c r="H197" s="890" t="s">
        <v>2772</v>
      </c>
      <c r="I197" s="889" t="s">
        <v>3654</v>
      </c>
      <c r="J197" s="889" t="s">
        <v>5525</v>
      </c>
      <c r="K197" s="888">
        <v>1</v>
      </c>
      <c r="L197" s="888">
        <v>12</v>
      </c>
      <c r="M197" s="887">
        <v>115808.40999999997</v>
      </c>
      <c r="N197" s="888">
        <v>1</v>
      </c>
      <c r="O197" s="888">
        <v>6</v>
      </c>
      <c r="P197" s="887">
        <v>58044.9</v>
      </c>
    </row>
    <row r="198" spans="1:16" x14ac:dyDescent="0.25">
      <c r="A198" s="867" t="s">
        <v>19067</v>
      </c>
      <c r="B198" s="867" t="s">
        <v>2672</v>
      </c>
      <c r="C198" s="894" t="s">
        <v>3031</v>
      </c>
      <c r="D198" s="893" t="s">
        <v>27066</v>
      </c>
      <c r="E198" s="892">
        <v>4550</v>
      </c>
      <c r="F198" s="895" t="s">
        <v>27065</v>
      </c>
      <c r="G198" s="891" t="s">
        <v>27064</v>
      </c>
      <c r="H198" s="890" t="s">
        <v>2886</v>
      </c>
      <c r="I198" s="889" t="s">
        <v>3654</v>
      </c>
      <c r="J198" s="889" t="s">
        <v>5525</v>
      </c>
      <c r="K198" s="888">
        <v>1</v>
      </c>
      <c r="L198" s="888">
        <v>12</v>
      </c>
      <c r="M198" s="887">
        <v>56560.80000000001</v>
      </c>
      <c r="N198" s="888">
        <v>1</v>
      </c>
      <c r="O198" s="888">
        <v>6</v>
      </c>
      <c r="P198" s="887">
        <v>28344.9</v>
      </c>
    </row>
    <row r="199" spans="1:16" ht="22.5" x14ac:dyDescent="0.25">
      <c r="A199" s="867" t="s">
        <v>19067</v>
      </c>
      <c r="B199" s="867" t="s">
        <v>2672</v>
      </c>
      <c r="C199" s="894" t="s">
        <v>3031</v>
      </c>
      <c r="D199" s="893" t="s">
        <v>25251</v>
      </c>
      <c r="E199" s="892">
        <v>13000</v>
      </c>
      <c r="F199" s="895" t="s">
        <v>22898</v>
      </c>
      <c r="G199" s="891" t="s">
        <v>27063</v>
      </c>
      <c r="H199" s="890" t="s">
        <v>2703</v>
      </c>
      <c r="I199" s="889" t="s">
        <v>3654</v>
      </c>
      <c r="J199" s="889" t="s">
        <v>5525</v>
      </c>
      <c r="K199" s="888">
        <v>1</v>
      </c>
      <c r="L199" s="888">
        <v>3</v>
      </c>
      <c r="M199" s="887">
        <v>37612.720000000001</v>
      </c>
      <c r="N199" s="888">
        <v>1</v>
      </c>
      <c r="O199" s="888">
        <v>6</v>
      </c>
      <c r="P199" s="887">
        <v>78889.155326460808</v>
      </c>
    </row>
    <row r="200" spans="1:16" ht="22.5" x14ac:dyDescent="0.25">
      <c r="A200" s="867" t="s">
        <v>19067</v>
      </c>
      <c r="B200" s="867" t="s">
        <v>2672</v>
      </c>
      <c r="C200" s="894" t="s">
        <v>3031</v>
      </c>
      <c r="D200" s="893" t="s">
        <v>27062</v>
      </c>
      <c r="E200" s="892">
        <v>15600</v>
      </c>
      <c r="F200" s="895" t="s">
        <v>20526</v>
      </c>
      <c r="G200" s="891" t="s">
        <v>22895</v>
      </c>
      <c r="H200" s="890" t="s">
        <v>2772</v>
      </c>
      <c r="I200" s="889" t="s">
        <v>3654</v>
      </c>
      <c r="J200" s="889" t="s">
        <v>5525</v>
      </c>
      <c r="K200" s="888">
        <v>1</v>
      </c>
      <c r="L200" s="888">
        <v>3</v>
      </c>
      <c r="M200" s="887">
        <v>27700.129999999997</v>
      </c>
      <c r="N200" s="888" t="s">
        <v>385</v>
      </c>
      <c r="O200" s="888" t="s">
        <v>385</v>
      </c>
      <c r="P200" s="887">
        <v>0</v>
      </c>
    </row>
    <row r="201" spans="1:16" ht="22.5" x14ac:dyDescent="0.25">
      <c r="A201" s="867" t="s">
        <v>19067</v>
      </c>
      <c r="B201" s="867" t="s">
        <v>2672</v>
      </c>
      <c r="C201" s="894" t="s">
        <v>3031</v>
      </c>
      <c r="D201" s="893" t="s">
        <v>27061</v>
      </c>
      <c r="E201" s="892">
        <v>4000</v>
      </c>
      <c r="F201" s="895" t="s">
        <v>27060</v>
      </c>
      <c r="G201" s="891" t="s">
        <v>27059</v>
      </c>
      <c r="H201" s="890" t="s">
        <v>2703</v>
      </c>
      <c r="I201" s="889" t="s">
        <v>3654</v>
      </c>
      <c r="J201" s="889" t="s">
        <v>5525</v>
      </c>
      <c r="K201" s="888">
        <v>1</v>
      </c>
      <c r="L201" s="888">
        <v>12</v>
      </c>
      <c r="M201" s="887">
        <v>49951.350000000006</v>
      </c>
      <c r="N201" s="888">
        <v>1</v>
      </c>
      <c r="O201" s="888">
        <v>6</v>
      </c>
      <c r="P201" s="887">
        <v>25033.230000000003</v>
      </c>
    </row>
    <row r="202" spans="1:16" x14ac:dyDescent="0.25">
      <c r="A202" s="867" t="s">
        <v>19067</v>
      </c>
      <c r="B202" s="867" t="s">
        <v>2672</v>
      </c>
      <c r="C202" s="894" t="s">
        <v>3031</v>
      </c>
      <c r="D202" s="893" t="s">
        <v>27058</v>
      </c>
      <c r="E202" s="892">
        <v>3500</v>
      </c>
      <c r="F202" s="895" t="s">
        <v>27057</v>
      </c>
      <c r="G202" s="891" t="s">
        <v>27056</v>
      </c>
      <c r="H202" s="890" t="s">
        <v>3691</v>
      </c>
      <c r="I202" s="889" t="s">
        <v>2684</v>
      </c>
      <c r="J202" s="889" t="s">
        <v>5525</v>
      </c>
      <c r="K202" s="888">
        <v>1</v>
      </c>
      <c r="L202" s="888">
        <v>12</v>
      </c>
      <c r="M202" s="887">
        <v>43455.39</v>
      </c>
      <c r="N202" s="888">
        <v>1</v>
      </c>
      <c r="O202" s="888">
        <v>6</v>
      </c>
      <c r="P202" s="887">
        <v>21776.510000000002</v>
      </c>
    </row>
    <row r="203" spans="1:16" ht="22.5" x14ac:dyDescent="0.25">
      <c r="A203" s="867" t="s">
        <v>19067</v>
      </c>
      <c r="B203" s="867" t="s">
        <v>2672</v>
      </c>
      <c r="C203" s="894" t="s">
        <v>3031</v>
      </c>
      <c r="D203" s="893" t="s">
        <v>27055</v>
      </c>
      <c r="E203" s="892">
        <v>6500</v>
      </c>
      <c r="F203" s="895" t="s">
        <v>27054</v>
      </c>
      <c r="G203" s="891" t="s">
        <v>27053</v>
      </c>
      <c r="H203" s="890" t="s">
        <v>27052</v>
      </c>
      <c r="I203" s="889" t="s">
        <v>2822</v>
      </c>
      <c r="J203" s="889" t="s">
        <v>2822</v>
      </c>
      <c r="K203" s="888">
        <v>1</v>
      </c>
      <c r="L203" s="888">
        <v>12</v>
      </c>
      <c r="M203" s="887">
        <v>80271.809999999983</v>
      </c>
      <c r="N203" s="888">
        <v>1</v>
      </c>
      <c r="O203" s="888">
        <v>6</v>
      </c>
      <c r="P203" s="887">
        <v>40030.895326460828</v>
      </c>
    </row>
    <row r="204" spans="1:16" ht="22.5" x14ac:dyDescent="0.25">
      <c r="A204" s="867" t="s">
        <v>19067</v>
      </c>
      <c r="B204" s="867" t="s">
        <v>2672</v>
      </c>
      <c r="C204" s="894" t="s">
        <v>3031</v>
      </c>
      <c r="D204" s="893" t="s">
        <v>27051</v>
      </c>
      <c r="E204" s="892">
        <v>7000</v>
      </c>
      <c r="F204" s="895" t="s">
        <v>27050</v>
      </c>
      <c r="G204" s="891" t="s">
        <v>27049</v>
      </c>
      <c r="H204" s="890" t="s">
        <v>2703</v>
      </c>
      <c r="I204" s="889" t="s">
        <v>3654</v>
      </c>
      <c r="J204" s="889" t="s">
        <v>5525</v>
      </c>
      <c r="K204" s="888">
        <v>1</v>
      </c>
      <c r="L204" s="888">
        <v>12</v>
      </c>
      <c r="M204" s="887">
        <v>80103.519999999975</v>
      </c>
      <c r="N204" s="888">
        <v>1</v>
      </c>
      <c r="O204" s="888">
        <v>6</v>
      </c>
      <c r="P204" s="887">
        <v>43030.895326460828</v>
      </c>
    </row>
    <row r="205" spans="1:16" ht="22.5" x14ac:dyDescent="0.25">
      <c r="A205" s="867" t="s">
        <v>19067</v>
      </c>
      <c r="B205" s="867" t="s">
        <v>2672</v>
      </c>
      <c r="C205" s="894" t="s">
        <v>3031</v>
      </c>
      <c r="D205" s="893" t="s">
        <v>27048</v>
      </c>
      <c r="E205" s="892">
        <v>5000</v>
      </c>
      <c r="F205" s="895" t="s">
        <v>27047</v>
      </c>
      <c r="G205" s="891" t="s">
        <v>27046</v>
      </c>
      <c r="H205" s="890" t="s">
        <v>2703</v>
      </c>
      <c r="I205" s="889" t="s">
        <v>3654</v>
      </c>
      <c r="J205" s="889" t="s">
        <v>5525</v>
      </c>
      <c r="K205" s="888">
        <v>1</v>
      </c>
      <c r="L205" s="888">
        <v>3</v>
      </c>
      <c r="M205" s="887">
        <v>15355.489999999998</v>
      </c>
      <c r="N205" s="888">
        <v>1</v>
      </c>
      <c r="O205" s="888">
        <v>6</v>
      </c>
      <c r="P205" s="887">
        <v>30727.095326460822</v>
      </c>
    </row>
    <row r="206" spans="1:16" x14ac:dyDescent="0.25">
      <c r="A206" s="867" t="s">
        <v>19067</v>
      </c>
      <c r="B206" s="867" t="s">
        <v>2672</v>
      </c>
      <c r="C206" s="894" t="s">
        <v>3031</v>
      </c>
      <c r="D206" s="893" t="s">
        <v>24062</v>
      </c>
      <c r="E206" s="892">
        <v>3000</v>
      </c>
      <c r="F206" s="895" t="s">
        <v>27045</v>
      </c>
      <c r="G206" s="891" t="s">
        <v>27044</v>
      </c>
      <c r="H206" s="890" t="s">
        <v>2680</v>
      </c>
      <c r="I206" s="889" t="s">
        <v>2822</v>
      </c>
      <c r="J206" s="889" t="s">
        <v>2822</v>
      </c>
      <c r="K206" s="888">
        <v>1</v>
      </c>
      <c r="L206" s="888">
        <v>12</v>
      </c>
      <c r="M206" s="887">
        <v>37954.540000000008</v>
      </c>
      <c r="N206" s="888">
        <v>1</v>
      </c>
      <c r="O206" s="888">
        <v>6</v>
      </c>
      <c r="P206" s="887">
        <v>19044.900000000001</v>
      </c>
    </row>
    <row r="207" spans="1:16" ht="22.5" x14ac:dyDescent="0.25">
      <c r="A207" s="867" t="s">
        <v>19067</v>
      </c>
      <c r="B207" s="867" t="s">
        <v>2672</v>
      </c>
      <c r="C207" s="894" t="s">
        <v>3031</v>
      </c>
      <c r="D207" s="893" t="s">
        <v>23272</v>
      </c>
      <c r="E207" s="892">
        <v>2000</v>
      </c>
      <c r="F207" s="895" t="s">
        <v>27043</v>
      </c>
      <c r="G207" s="891" t="s">
        <v>27042</v>
      </c>
      <c r="H207" s="890" t="s">
        <v>3135</v>
      </c>
      <c r="I207" s="889" t="s">
        <v>3135</v>
      </c>
      <c r="J207" s="889" t="s">
        <v>40</v>
      </c>
      <c r="K207" s="888">
        <v>1</v>
      </c>
      <c r="L207" s="888">
        <v>1</v>
      </c>
      <c r="M207" s="887">
        <v>1913.4</v>
      </c>
      <c r="N207" s="888" t="s">
        <v>385</v>
      </c>
      <c r="O207" s="888" t="s">
        <v>385</v>
      </c>
      <c r="P207" s="887">
        <v>0</v>
      </c>
    </row>
    <row r="208" spans="1:16" x14ac:dyDescent="0.25">
      <c r="A208" s="867" t="s">
        <v>19067</v>
      </c>
      <c r="B208" s="867" t="s">
        <v>2672</v>
      </c>
      <c r="C208" s="894" t="s">
        <v>3031</v>
      </c>
      <c r="D208" s="893" t="s">
        <v>24006</v>
      </c>
      <c r="E208" s="892">
        <v>5500</v>
      </c>
      <c r="F208" s="895" t="s">
        <v>10199</v>
      </c>
      <c r="G208" s="891" t="s">
        <v>10198</v>
      </c>
      <c r="H208" s="890" t="s">
        <v>2725</v>
      </c>
      <c r="I208" s="889" t="s">
        <v>3654</v>
      </c>
      <c r="J208" s="889" t="s">
        <v>5525</v>
      </c>
      <c r="K208" s="888">
        <v>1</v>
      </c>
      <c r="L208" s="888">
        <v>5</v>
      </c>
      <c r="M208" s="887">
        <v>32881.18</v>
      </c>
      <c r="N208" s="888" t="s">
        <v>385</v>
      </c>
      <c r="O208" s="888" t="s">
        <v>385</v>
      </c>
      <c r="P208" s="887">
        <v>0</v>
      </c>
    </row>
    <row r="209" spans="1:16" x14ac:dyDescent="0.25">
      <c r="A209" s="867" t="s">
        <v>19067</v>
      </c>
      <c r="B209" s="867" t="s">
        <v>2672</v>
      </c>
      <c r="C209" s="894" t="s">
        <v>3031</v>
      </c>
      <c r="D209" s="893" t="s">
        <v>27041</v>
      </c>
      <c r="E209" s="892">
        <v>10000</v>
      </c>
      <c r="F209" s="895" t="s">
        <v>27040</v>
      </c>
      <c r="G209" s="891" t="s">
        <v>27039</v>
      </c>
      <c r="H209" s="890" t="s">
        <v>2703</v>
      </c>
      <c r="I209" s="889" t="s">
        <v>3654</v>
      </c>
      <c r="J209" s="889" t="s">
        <v>5525</v>
      </c>
      <c r="K209" s="888">
        <v>1</v>
      </c>
      <c r="L209" s="888">
        <v>3</v>
      </c>
      <c r="M209" s="887">
        <v>14343.289999999999</v>
      </c>
      <c r="N209" s="888" t="s">
        <v>385</v>
      </c>
      <c r="O209" s="888" t="s">
        <v>385</v>
      </c>
      <c r="P209" s="887">
        <v>0</v>
      </c>
    </row>
    <row r="210" spans="1:16" ht="22.5" x14ac:dyDescent="0.25">
      <c r="A210" s="867" t="s">
        <v>19067</v>
      </c>
      <c r="B210" s="867" t="s">
        <v>2672</v>
      </c>
      <c r="C210" s="894" t="s">
        <v>3031</v>
      </c>
      <c r="D210" s="893" t="s">
        <v>24194</v>
      </c>
      <c r="E210" s="892">
        <v>6000</v>
      </c>
      <c r="F210" s="895" t="s">
        <v>27038</v>
      </c>
      <c r="G210" s="891" t="s">
        <v>27037</v>
      </c>
      <c r="H210" s="890" t="s">
        <v>2886</v>
      </c>
      <c r="I210" s="889" t="s">
        <v>3654</v>
      </c>
      <c r="J210" s="889" t="s">
        <v>5525</v>
      </c>
      <c r="K210" s="888">
        <v>1</v>
      </c>
      <c r="L210" s="888">
        <v>12</v>
      </c>
      <c r="M210" s="887">
        <v>62802.039999999994</v>
      </c>
      <c r="N210" s="888">
        <v>1</v>
      </c>
      <c r="O210" s="888">
        <v>6</v>
      </c>
      <c r="P210" s="887">
        <v>37030.895326460828</v>
      </c>
    </row>
    <row r="211" spans="1:16" ht="22.5" x14ac:dyDescent="0.25">
      <c r="A211" s="867" t="s">
        <v>19067</v>
      </c>
      <c r="B211" s="867" t="s">
        <v>2672</v>
      </c>
      <c r="C211" s="894" t="s">
        <v>3031</v>
      </c>
      <c r="D211" s="893" t="s">
        <v>23382</v>
      </c>
      <c r="E211" s="892">
        <v>4700</v>
      </c>
      <c r="F211" s="895" t="s">
        <v>27036</v>
      </c>
      <c r="G211" s="891" t="s">
        <v>27035</v>
      </c>
      <c r="H211" s="890" t="s">
        <v>23496</v>
      </c>
      <c r="I211" s="889" t="s">
        <v>2684</v>
      </c>
      <c r="J211" s="889" t="s">
        <v>5525</v>
      </c>
      <c r="K211" s="888">
        <v>1</v>
      </c>
      <c r="L211" s="888">
        <v>12</v>
      </c>
      <c r="M211" s="887">
        <v>48105.84</v>
      </c>
      <c r="N211" s="888">
        <v>1</v>
      </c>
      <c r="O211" s="888">
        <v>6</v>
      </c>
      <c r="P211" s="887">
        <v>29228.909999999996</v>
      </c>
    </row>
    <row r="212" spans="1:16" ht="22.5" x14ac:dyDescent="0.25">
      <c r="A212" s="867" t="s">
        <v>19067</v>
      </c>
      <c r="B212" s="867" t="s">
        <v>3626</v>
      </c>
      <c r="C212" s="894" t="s">
        <v>3031</v>
      </c>
      <c r="D212" s="893" t="s">
        <v>25884</v>
      </c>
      <c r="E212" s="892">
        <v>9500</v>
      </c>
      <c r="F212" s="895" t="s">
        <v>27034</v>
      </c>
      <c r="G212" s="891" t="s">
        <v>27033</v>
      </c>
      <c r="H212" s="890" t="s">
        <v>2772</v>
      </c>
      <c r="I212" s="889" t="s">
        <v>3654</v>
      </c>
      <c r="J212" s="889" t="s">
        <v>5525</v>
      </c>
      <c r="K212" s="888">
        <v>1</v>
      </c>
      <c r="L212" s="888">
        <v>4</v>
      </c>
      <c r="M212" s="887">
        <v>31648.019999999997</v>
      </c>
      <c r="N212" s="888">
        <v>1</v>
      </c>
      <c r="O212" s="888">
        <v>6</v>
      </c>
      <c r="P212" s="887">
        <v>57964.420000000006</v>
      </c>
    </row>
    <row r="213" spans="1:16" ht="22.5" x14ac:dyDescent="0.25">
      <c r="A213" s="867" t="s">
        <v>19067</v>
      </c>
      <c r="B213" s="867" t="s">
        <v>2672</v>
      </c>
      <c r="C213" s="894" t="s">
        <v>3031</v>
      </c>
      <c r="D213" s="893" t="s">
        <v>27032</v>
      </c>
      <c r="E213" s="892">
        <v>5000</v>
      </c>
      <c r="F213" s="895" t="s">
        <v>27031</v>
      </c>
      <c r="G213" s="891" t="s">
        <v>27030</v>
      </c>
      <c r="H213" s="890" t="s">
        <v>2886</v>
      </c>
      <c r="I213" s="889" t="s">
        <v>3654</v>
      </c>
      <c r="J213" s="889" t="s">
        <v>5525</v>
      </c>
      <c r="K213" s="888">
        <v>1</v>
      </c>
      <c r="L213" s="888">
        <v>3</v>
      </c>
      <c r="M213" s="887">
        <v>15540.199999999999</v>
      </c>
      <c r="N213" s="888">
        <v>1</v>
      </c>
      <c r="O213" s="888">
        <v>6</v>
      </c>
      <c r="P213" s="887">
        <v>31030.895326460824</v>
      </c>
    </row>
    <row r="214" spans="1:16" ht="22.5" x14ac:dyDescent="0.25">
      <c r="A214" s="867" t="s">
        <v>19067</v>
      </c>
      <c r="B214" s="867" t="s">
        <v>2672</v>
      </c>
      <c r="C214" s="894" t="s">
        <v>3031</v>
      </c>
      <c r="D214" s="893" t="s">
        <v>24457</v>
      </c>
      <c r="E214" s="892">
        <v>7000</v>
      </c>
      <c r="F214" s="895" t="s">
        <v>27029</v>
      </c>
      <c r="G214" s="891" t="s">
        <v>27028</v>
      </c>
      <c r="H214" s="890" t="s">
        <v>2703</v>
      </c>
      <c r="I214" s="889" t="s">
        <v>3654</v>
      </c>
      <c r="J214" s="889" t="s">
        <v>5525</v>
      </c>
      <c r="K214" s="888">
        <v>1</v>
      </c>
      <c r="L214" s="888">
        <v>7</v>
      </c>
      <c r="M214" s="887">
        <v>46979.29</v>
      </c>
      <c r="N214" s="888">
        <v>1</v>
      </c>
      <c r="O214" s="888">
        <v>6</v>
      </c>
      <c r="P214" s="887">
        <v>42195.775326460833</v>
      </c>
    </row>
    <row r="215" spans="1:16" x14ac:dyDescent="0.25">
      <c r="A215" s="867" t="s">
        <v>19067</v>
      </c>
      <c r="B215" s="867" t="s">
        <v>2672</v>
      </c>
      <c r="C215" s="894" t="s">
        <v>3031</v>
      </c>
      <c r="D215" s="893" t="s">
        <v>27027</v>
      </c>
      <c r="E215" s="892">
        <v>12000</v>
      </c>
      <c r="F215" s="895" t="s">
        <v>27026</v>
      </c>
      <c r="G215" s="891" t="s">
        <v>27025</v>
      </c>
      <c r="H215" s="890" t="s">
        <v>3691</v>
      </c>
      <c r="I215" s="889" t="s">
        <v>2684</v>
      </c>
      <c r="J215" s="889" t="s">
        <v>5525</v>
      </c>
      <c r="K215" s="888">
        <v>1</v>
      </c>
      <c r="L215" s="888">
        <v>7</v>
      </c>
      <c r="M215" s="887">
        <v>87822.720000000001</v>
      </c>
      <c r="N215" s="888" t="s">
        <v>385</v>
      </c>
      <c r="O215" s="888" t="s">
        <v>385</v>
      </c>
      <c r="P215" s="887">
        <v>0</v>
      </c>
    </row>
    <row r="216" spans="1:16" x14ac:dyDescent="0.25">
      <c r="A216" s="867" t="s">
        <v>19067</v>
      </c>
      <c r="B216" s="867" t="s">
        <v>2672</v>
      </c>
      <c r="C216" s="894" t="s">
        <v>3031</v>
      </c>
      <c r="D216" s="893" t="s">
        <v>27024</v>
      </c>
      <c r="E216" s="892">
        <v>12000</v>
      </c>
      <c r="F216" s="895" t="s">
        <v>22863</v>
      </c>
      <c r="G216" s="891" t="s">
        <v>27023</v>
      </c>
      <c r="H216" s="890" t="s">
        <v>2703</v>
      </c>
      <c r="I216" s="889" t="s">
        <v>3654</v>
      </c>
      <c r="J216" s="889" t="s">
        <v>5525</v>
      </c>
      <c r="K216" s="888" t="s">
        <v>385</v>
      </c>
      <c r="L216" s="888" t="s">
        <v>385</v>
      </c>
      <c r="M216" s="887">
        <v>0</v>
      </c>
      <c r="N216" s="888">
        <v>1</v>
      </c>
      <c r="O216" s="888">
        <v>5</v>
      </c>
      <c r="P216" s="887">
        <v>58856.745326460827</v>
      </c>
    </row>
    <row r="217" spans="1:16" x14ac:dyDescent="0.25">
      <c r="A217" s="867" t="s">
        <v>19067</v>
      </c>
      <c r="B217" s="867" t="s">
        <v>2672</v>
      </c>
      <c r="C217" s="894" t="s">
        <v>3031</v>
      </c>
      <c r="D217" s="893" t="s">
        <v>27022</v>
      </c>
      <c r="E217" s="892">
        <v>4550</v>
      </c>
      <c r="F217" s="895" t="s">
        <v>27021</v>
      </c>
      <c r="G217" s="891" t="s">
        <v>27020</v>
      </c>
      <c r="H217" s="890" t="s">
        <v>3684</v>
      </c>
      <c r="I217" s="889" t="s">
        <v>3654</v>
      </c>
      <c r="J217" s="889" t="s">
        <v>5525</v>
      </c>
      <c r="K217" s="888">
        <v>1</v>
      </c>
      <c r="L217" s="888">
        <v>12</v>
      </c>
      <c r="M217" s="887">
        <v>56560.80000000001</v>
      </c>
      <c r="N217" s="888">
        <v>1</v>
      </c>
      <c r="O217" s="888">
        <v>6</v>
      </c>
      <c r="P217" s="887">
        <v>28344.9</v>
      </c>
    </row>
    <row r="218" spans="1:16" ht="22.5" x14ac:dyDescent="0.25">
      <c r="A218" s="867" t="s">
        <v>19067</v>
      </c>
      <c r="B218" s="867" t="s">
        <v>2672</v>
      </c>
      <c r="C218" s="894" t="s">
        <v>3031</v>
      </c>
      <c r="D218" s="893" t="s">
        <v>23379</v>
      </c>
      <c r="E218" s="892">
        <v>7500</v>
      </c>
      <c r="F218" s="895" t="s">
        <v>27019</v>
      </c>
      <c r="G218" s="891" t="s">
        <v>27018</v>
      </c>
      <c r="H218" s="890" t="s">
        <v>3691</v>
      </c>
      <c r="I218" s="889" t="s">
        <v>2684</v>
      </c>
      <c r="J218" s="889" t="s">
        <v>5525</v>
      </c>
      <c r="K218" s="888">
        <v>1</v>
      </c>
      <c r="L218" s="888">
        <v>12</v>
      </c>
      <c r="M218" s="887">
        <v>90650.989999999991</v>
      </c>
      <c r="N218" s="888">
        <v>1</v>
      </c>
      <c r="O218" s="888">
        <v>6</v>
      </c>
      <c r="P218" s="887">
        <v>45879.345326460825</v>
      </c>
    </row>
    <row r="219" spans="1:16" ht="22.5" x14ac:dyDescent="0.25">
      <c r="A219" s="867" t="s">
        <v>19067</v>
      </c>
      <c r="B219" s="867" t="s">
        <v>2672</v>
      </c>
      <c r="C219" s="894" t="s">
        <v>3031</v>
      </c>
      <c r="D219" s="893" t="s">
        <v>26605</v>
      </c>
      <c r="E219" s="892">
        <v>5000</v>
      </c>
      <c r="F219" s="895" t="s">
        <v>27017</v>
      </c>
      <c r="G219" s="891" t="s">
        <v>27016</v>
      </c>
      <c r="H219" s="890" t="s">
        <v>2886</v>
      </c>
      <c r="I219" s="889" t="s">
        <v>3654</v>
      </c>
      <c r="J219" s="889" t="s">
        <v>5525</v>
      </c>
      <c r="K219" s="888">
        <v>1</v>
      </c>
      <c r="L219" s="888">
        <v>12</v>
      </c>
      <c r="M219" s="887">
        <v>61513.939999999995</v>
      </c>
      <c r="N219" s="888">
        <v>1</v>
      </c>
      <c r="O219" s="888">
        <v>6</v>
      </c>
      <c r="P219" s="887">
        <v>31030.895326460824</v>
      </c>
    </row>
    <row r="220" spans="1:16" ht="22.5" x14ac:dyDescent="0.25">
      <c r="A220" s="867" t="s">
        <v>19067</v>
      </c>
      <c r="B220" s="867" t="s">
        <v>2672</v>
      </c>
      <c r="C220" s="894" t="s">
        <v>3031</v>
      </c>
      <c r="D220" s="893" t="s">
        <v>23641</v>
      </c>
      <c r="E220" s="892">
        <v>9000</v>
      </c>
      <c r="F220" s="895" t="s">
        <v>27015</v>
      </c>
      <c r="G220" s="891" t="s">
        <v>27014</v>
      </c>
      <c r="H220" s="890" t="s">
        <v>2852</v>
      </c>
      <c r="I220" s="889" t="s">
        <v>2684</v>
      </c>
      <c r="J220" s="889" t="s">
        <v>5525</v>
      </c>
      <c r="K220" s="888">
        <v>1</v>
      </c>
      <c r="L220" s="888">
        <v>12</v>
      </c>
      <c r="M220" s="887">
        <v>109770.88445595864</v>
      </c>
      <c r="N220" s="888">
        <v>1</v>
      </c>
      <c r="O220" s="888">
        <v>6</v>
      </c>
      <c r="P220" s="887">
        <v>55005.275326460833</v>
      </c>
    </row>
    <row r="221" spans="1:16" ht="26.25" customHeight="1" x14ac:dyDescent="0.25">
      <c r="A221" s="867" t="s">
        <v>19067</v>
      </c>
      <c r="B221" s="867" t="s">
        <v>2672</v>
      </c>
      <c r="C221" s="894" t="s">
        <v>3031</v>
      </c>
      <c r="D221" s="893" t="s">
        <v>27013</v>
      </c>
      <c r="E221" s="892">
        <v>13500</v>
      </c>
      <c r="F221" s="895" t="s">
        <v>27012</v>
      </c>
      <c r="G221" s="891" t="s">
        <v>27011</v>
      </c>
      <c r="H221" s="890" t="s">
        <v>2703</v>
      </c>
      <c r="I221" s="889" t="s">
        <v>3654</v>
      </c>
      <c r="J221" s="889" t="s">
        <v>5525</v>
      </c>
      <c r="K221" s="888">
        <v>1</v>
      </c>
      <c r="L221" s="888">
        <v>12</v>
      </c>
      <c r="M221" s="887">
        <v>161229.64445595865</v>
      </c>
      <c r="N221" s="888">
        <v>1</v>
      </c>
      <c r="O221" s="888">
        <v>6</v>
      </c>
      <c r="P221" s="887">
        <v>81840.575326460807</v>
      </c>
    </row>
    <row r="222" spans="1:16" ht="22.5" x14ac:dyDescent="0.25">
      <c r="A222" s="867" t="s">
        <v>19067</v>
      </c>
      <c r="B222" s="867" t="s">
        <v>3626</v>
      </c>
      <c r="C222" s="894" t="s">
        <v>3031</v>
      </c>
      <c r="D222" s="893" t="s">
        <v>23366</v>
      </c>
      <c r="E222" s="892">
        <v>3500</v>
      </c>
      <c r="F222" s="895" t="s">
        <v>27010</v>
      </c>
      <c r="G222" s="891" t="s">
        <v>27009</v>
      </c>
      <c r="H222" s="890" t="s">
        <v>2722</v>
      </c>
      <c r="I222" s="889" t="s">
        <v>2684</v>
      </c>
      <c r="J222" s="889" t="s">
        <v>5525</v>
      </c>
      <c r="K222" s="888">
        <v>1</v>
      </c>
      <c r="L222" s="888">
        <v>4</v>
      </c>
      <c r="M222" s="887">
        <v>12547.52</v>
      </c>
      <c r="N222" s="888">
        <v>1</v>
      </c>
      <c r="O222" s="888">
        <v>6</v>
      </c>
      <c r="P222" s="887">
        <v>21928.210000000003</v>
      </c>
    </row>
    <row r="223" spans="1:16" x14ac:dyDescent="0.25">
      <c r="A223" s="867" t="s">
        <v>19067</v>
      </c>
      <c r="B223" s="867" t="s">
        <v>2672</v>
      </c>
      <c r="C223" s="894" t="s">
        <v>3031</v>
      </c>
      <c r="D223" s="893" t="s">
        <v>24796</v>
      </c>
      <c r="E223" s="892">
        <v>6000</v>
      </c>
      <c r="F223" s="895" t="s">
        <v>27008</v>
      </c>
      <c r="G223" s="891" t="s">
        <v>27007</v>
      </c>
      <c r="H223" s="890" t="s">
        <v>3691</v>
      </c>
      <c r="I223" s="889" t="s">
        <v>2684</v>
      </c>
      <c r="J223" s="889" t="s">
        <v>5525</v>
      </c>
      <c r="K223" s="888">
        <v>1</v>
      </c>
      <c r="L223" s="888">
        <v>12</v>
      </c>
      <c r="M223" s="887">
        <v>67356.990000000005</v>
      </c>
      <c r="N223" s="888">
        <v>1</v>
      </c>
      <c r="O223" s="888">
        <v>6</v>
      </c>
      <c r="P223" s="887">
        <v>37030.895326460828</v>
      </c>
    </row>
    <row r="224" spans="1:16" ht="22.5" x14ac:dyDescent="0.25">
      <c r="A224" s="867" t="s">
        <v>19067</v>
      </c>
      <c r="B224" s="867" t="s">
        <v>2672</v>
      </c>
      <c r="C224" s="894" t="s">
        <v>3031</v>
      </c>
      <c r="D224" s="893" t="s">
        <v>27006</v>
      </c>
      <c r="E224" s="892">
        <v>14500</v>
      </c>
      <c r="F224" s="895" t="s">
        <v>27005</v>
      </c>
      <c r="G224" s="891" t="s">
        <v>27004</v>
      </c>
      <c r="H224" s="890" t="s">
        <v>2852</v>
      </c>
      <c r="I224" s="889" t="s">
        <v>3654</v>
      </c>
      <c r="J224" s="889" t="s">
        <v>5525</v>
      </c>
      <c r="K224" s="888">
        <v>1</v>
      </c>
      <c r="L224" s="888">
        <v>12</v>
      </c>
      <c r="M224" s="887">
        <v>178568.79445595865</v>
      </c>
      <c r="N224" s="888">
        <v>1</v>
      </c>
      <c r="O224" s="888">
        <v>4</v>
      </c>
      <c r="P224" s="887">
        <v>50464.915326460825</v>
      </c>
    </row>
    <row r="225" spans="1:16" ht="22.5" x14ac:dyDescent="0.25">
      <c r="A225" s="867" t="s">
        <v>19067</v>
      </c>
      <c r="B225" s="867" t="s">
        <v>2672</v>
      </c>
      <c r="C225" s="894" t="s">
        <v>3031</v>
      </c>
      <c r="D225" s="893" t="s">
        <v>24163</v>
      </c>
      <c r="E225" s="892">
        <v>9000</v>
      </c>
      <c r="F225" s="895" t="s">
        <v>27003</v>
      </c>
      <c r="G225" s="891" t="s">
        <v>27002</v>
      </c>
      <c r="H225" s="890" t="s">
        <v>2703</v>
      </c>
      <c r="I225" s="889" t="s">
        <v>3654</v>
      </c>
      <c r="J225" s="889" t="s">
        <v>5525</v>
      </c>
      <c r="K225" s="888">
        <v>1</v>
      </c>
      <c r="L225" s="888">
        <v>12</v>
      </c>
      <c r="M225" s="887">
        <v>110094.11445595865</v>
      </c>
      <c r="N225" s="888">
        <v>1</v>
      </c>
      <c r="O225" s="888">
        <v>6</v>
      </c>
      <c r="P225" s="887">
        <v>51696.245326460827</v>
      </c>
    </row>
    <row r="226" spans="1:16" ht="22.5" x14ac:dyDescent="0.25">
      <c r="A226" s="867" t="s">
        <v>19067</v>
      </c>
      <c r="B226" s="867" t="s">
        <v>2672</v>
      </c>
      <c r="C226" s="894" t="s">
        <v>3031</v>
      </c>
      <c r="D226" s="893" t="s">
        <v>27001</v>
      </c>
      <c r="E226" s="892">
        <v>5000</v>
      </c>
      <c r="F226" s="895" t="s">
        <v>27000</v>
      </c>
      <c r="G226" s="891" t="s">
        <v>26999</v>
      </c>
      <c r="H226" s="890" t="s">
        <v>2886</v>
      </c>
      <c r="I226" s="889" t="s">
        <v>3654</v>
      </c>
      <c r="J226" s="889" t="s">
        <v>5525</v>
      </c>
      <c r="K226" s="888">
        <v>1</v>
      </c>
      <c r="L226" s="888">
        <v>5</v>
      </c>
      <c r="M226" s="887">
        <v>24826.729999999996</v>
      </c>
      <c r="N226" s="888">
        <v>1</v>
      </c>
      <c r="O226" s="888">
        <v>6</v>
      </c>
      <c r="P226" s="887">
        <v>26052.42</v>
      </c>
    </row>
    <row r="227" spans="1:16" x14ac:dyDescent="0.25">
      <c r="A227" s="867" t="s">
        <v>19067</v>
      </c>
      <c r="B227" s="867" t="s">
        <v>2672</v>
      </c>
      <c r="C227" s="894" t="s">
        <v>3031</v>
      </c>
      <c r="D227" s="893" t="s">
        <v>25116</v>
      </c>
      <c r="E227" s="892">
        <v>2500</v>
      </c>
      <c r="F227" s="895" t="s">
        <v>26998</v>
      </c>
      <c r="G227" s="891" t="s">
        <v>26997</v>
      </c>
      <c r="H227" s="890" t="s">
        <v>2679</v>
      </c>
      <c r="I227" s="889" t="s">
        <v>2822</v>
      </c>
      <c r="J227" s="889" t="s">
        <v>2822</v>
      </c>
      <c r="K227" s="888">
        <v>1</v>
      </c>
      <c r="L227" s="888">
        <v>5</v>
      </c>
      <c r="M227" s="887">
        <v>12416.83</v>
      </c>
      <c r="N227" s="888">
        <v>1</v>
      </c>
      <c r="O227" s="888">
        <v>6</v>
      </c>
      <c r="P227" s="887">
        <v>15933.27</v>
      </c>
    </row>
    <row r="228" spans="1:16" ht="22.5" x14ac:dyDescent="0.25">
      <c r="A228" s="867" t="s">
        <v>19067</v>
      </c>
      <c r="B228" s="867" t="s">
        <v>2672</v>
      </c>
      <c r="C228" s="894" t="s">
        <v>3031</v>
      </c>
      <c r="D228" s="893" t="s">
        <v>26996</v>
      </c>
      <c r="E228" s="892">
        <v>5000</v>
      </c>
      <c r="F228" s="895" t="s">
        <v>26995</v>
      </c>
      <c r="G228" s="891" t="s">
        <v>26994</v>
      </c>
      <c r="H228" s="890" t="s">
        <v>2886</v>
      </c>
      <c r="I228" s="889" t="s">
        <v>3654</v>
      </c>
      <c r="J228" s="889" t="s">
        <v>5525</v>
      </c>
      <c r="K228" s="888">
        <v>1</v>
      </c>
      <c r="L228" s="888">
        <v>12</v>
      </c>
      <c r="M228" s="887">
        <v>66577.48</v>
      </c>
      <c r="N228" s="888">
        <v>1</v>
      </c>
      <c r="O228" s="888">
        <v>6</v>
      </c>
      <c r="P228" s="887">
        <v>30909.37532646082</v>
      </c>
    </row>
    <row r="229" spans="1:16" x14ac:dyDescent="0.25">
      <c r="A229" s="867" t="s">
        <v>19067</v>
      </c>
      <c r="B229" s="867" t="s">
        <v>2672</v>
      </c>
      <c r="C229" s="894" t="s">
        <v>3031</v>
      </c>
      <c r="D229" s="893" t="s">
        <v>26993</v>
      </c>
      <c r="E229" s="892">
        <v>3000</v>
      </c>
      <c r="F229" s="895" t="s">
        <v>26992</v>
      </c>
      <c r="G229" s="891" t="s">
        <v>26991</v>
      </c>
      <c r="H229" s="890" t="s">
        <v>26990</v>
      </c>
      <c r="I229" s="889" t="s">
        <v>2822</v>
      </c>
      <c r="J229" s="889" t="s">
        <v>2822</v>
      </c>
      <c r="K229" s="888">
        <v>1</v>
      </c>
      <c r="L229" s="888">
        <v>12</v>
      </c>
      <c r="M229" s="887">
        <v>37854.990000000005</v>
      </c>
      <c r="N229" s="888">
        <v>1</v>
      </c>
      <c r="O229" s="888">
        <v>6</v>
      </c>
      <c r="P229" s="887">
        <v>19044.900000000001</v>
      </c>
    </row>
    <row r="230" spans="1:16" x14ac:dyDescent="0.25">
      <c r="A230" s="867" t="s">
        <v>19067</v>
      </c>
      <c r="B230" s="867" t="s">
        <v>2672</v>
      </c>
      <c r="C230" s="894" t="s">
        <v>3031</v>
      </c>
      <c r="D230" s="893" t="s">
        <v>25044</v>
      </c>
      <c r="E230" s="892">
        <v>10000</v>
      </c>
      <c r="F230" s="895" t="s">
        <v>26989</v>
      </c>
      <c r="G230" s="891" t="s">
        <v>26988</v>
      </c>
      <c r="H230" s="890" t="s">
        <v>2886</v>
      </c>
      <c r="I230" s="889" t="s">
        <v>3654</v>
      </c>
      <c r="J230" s="889" t="s">
        <v>5525</v>
      </c>
      <c r="K230" s="888">
        <v>1</v>
      </c>
      <c r="L230" s="888">
        <v>12</v>
      </c>
      <c r="M230" s="887">
        <v>107253.14445595867</v>
      </c>
      <c r="N230" s="888">
        <v>1</v>
      </c>
      <c r="O230" s="888">
        <v>6</v>
      </c>
      <c r="P230" s="887">
        <v>60242.755326460829</v>
      </c>
    </row>
    <row r="231" spans="1:16" x14ac:dyDescent="0.25">
      <c r="A231" s="867" t="s">
        <v>19067</v>
      </c>
      <c r="B231" s="867" t="s">
        <v>2672</v>
      </c>
      <c r="C231" s="894" t="s">
        <v>3031</v>
      </c>
      <c r="D231" s="893" t="s">
        <v>25898</v>
      </c>
      <c r="E231" s="892">
        <v>4550</v>
      </c>
      <c r="F231" s="895" t="s">
        <v>26987</v>
      </c>
      <c r="G231" s="891" t="s">
        <v>26986</v>
      </c>
      <c r="H231" s="890" t="s">
        <v>2745</v>
      </c>
      <c r="I231" s="889" t="s">
        <v>2684</v>
      </c>
      <c r="J231" s="889" t="s">
        <v>5525</v>
      </c>
      <c r="K231" s="888">
        <v>1</v>
      </c>
      <c r="L231" s="888">
        <v>12</v>
      </c>
      <c r="M231" s="887">
        <v>56560.80000000001</v>
      </c>
      <c r="N231" s="888">
        <v>1</v>
      </c>
      <c r="O231" s="888">
        <v>6</v>
      </c>
      <c r="P231" s="887">
        <v>28344.9</v>
      </c>
    </row>
    <row r="232" spans="1:16" ht="21" customHeight="1" x14ac:dyDescent="0.25">
      <c r="A232" s="867" t="s">
        <v>19067</v>
      </c>
      <c r="B232" s="867" t="s">
        <v>2672</v>
      </c>
      <c r="C232" s="894" t="s">
        <v>3031</v>
      </c>
      <c r="D232" s="893" t="s">
        <v>26985</v>
      </c>
      <c r="E232" s="892">
        <v>8000</v>
      </c>
      <c r="F232" s="895" t="s">
        <v>26984</v>
      </c>
      <c r="G232" s="891" t="s">
        <v>26983</v>
      </c>
      <c r="H232" s="890" t="s">
        <v>3107</v>
      </c>
      <c r="I232" s="889" t="s">
        <v>3654</v>
      </c>
      <c r="J232" s="889" t="s">
        <v>5525</v>
      </c>
      <c r="K232" s="888">
        <v>1</v>
      </c>
      <c r="L232" s="888">
        <v>12</v>
      </c>
      <c r="M232" s="887">
        <v>97034.63</v>
      </c>
      <c r="N232" s="888">
        <v>1</v>
      </c>
      <c r="O232" s="888">
        <v>6</v>
      </c>
      <c r="P232" s="887">
        <v>48892.555326460832</v>
      </c>
    </row>
    <row r="233" spans="1:16" x14ac:dyDescent="0.25">
      <c r="A233" s="867" t="s">
        <v>19067</v>
      </c>
      <c r="B233" s="867" t="s">
        <v>2672</v>
      </c>
      <c r="C233" s="894" t="s">
        <v>3031</v>
      </c>
      <c r="D233" s="893" t="s">
        <v>26982</v>
      </c>
      <c r="E233" s="892">
        <v>4550</v>
      </c>
      <c r="F233" s="895" t="s">
        <v>26981</v>
      </c>
      <c r="G233" s="891" t="s">
        <v>26980</v>
      </c>
      <c r="H233" s="890" t="s">
        <v>2886</v>
      </c>
      <c r="I233" s="889" t="s">
        <v>3654</v>
      </c>
      <c r="J233" s="889" t="s">
        <v>5525</v>
      </c>
      <c r="K233" s="888">
        <v>1</v>
      </c>
      <c r="L233" s="888">
        <v>12</v>
      </c>
      <c r="M233" s="887">
        <v>56560.80000000001</v>
      </c>
      <c r="N233" s="888">
        <v>1</v>
      </c>
      <c r="O233" s="888">
        <v>6</v>
      </c>
      <c r="P233" s="887">
        <v>28344.9</v>
      </c>
    </row>
    <row r="234" spans="1:16" ht="22.5" x14ac:dyDescent="0.25">
      <c r="A234" s="867" t="s">
        <v>19067</v>
      </c>
      <c r="B234" s="867" t="s">
        <v>3626</v>
      </c>
      <c r="C234" s="894" t="s">
        <v>3031</v>
      </c>
      <c r="D234" s="893" t="s">
        <v>3222</v>
      </c>
      <c r="E234" s="892">
        <v>6500</v>
      </c>
      <c r="F234" s="895" t="s">
        <v>26979</v>
      </c>
      <c r="G234" s="891" t="s">
        <v>26978</v>
      </c>
      <c r="H234" s="890" t="s">
        <v>2886</v>
      </c>
      <c r="I234" s="889" t="s">
        <v>3654</v>
      </c>
      <c r="J234" s="889" t="s">
        <v>5525</v>
      </c>
      <c r="K234" s="888">
        <v>1</v>
      </c>
      <c r="L234" s="888">
        <v>12</v>
      </c>
      <c r="M234" s="887">
        <v>79671</v>
      </c>
      <c r="N234" s="888">
        <v>1</v>
      </c>
      <c r="O234" s="888">
        <v>6</v>
      </c>
      <c r="P234" s="887">
        <v>40028.19</v>
      </c>
    </row>
    <row r="235" spans="1:16" x14ac:dyDescent="0.25">
      <c r="A235" s="867" t="s">
        <v>19067</v>
      </c>
      <c r="B235" s="867" t="s">
        <v>2672</v>
      </c>
      <c r="C235" s="894" t="s">
        <v>3031</v>
      </c>
      <c r="D235" s="893" t="s">
        <v>26977</v>
      </c>
      <c r="E235" s="892">
        <v>2000</v>
      </c>
      <c r="F235" s="895" t="s">
        <v>26976</v>
      </c>
      <c r="G235" s="891" t="s">
        <v>26975</v>
      </c>
      <c r="H235" s="890" t="s">
        <v>3327</v>
      </c>
      <c r="I235" s="889" t="s">
        <v>2707</v>
      </c>
      <c r="J235" s="889" t="s">
        <v>23783</v>
      </c>
      <c r="K235" s="888">
        <v>1</v>
      </c>
      <c r="L235" s="888">
        <v>12</v>
      </c>
      <c r="M235" s="887">
        <v>25769.679999999997</v>
      </c>
      <c r="N235" s="888">
        <v>1</v>
      </c>
      <c r="O235" s="888">
        <v>6</v>
      </c>
      <c r="P235" s="887">
        <v>12911.24</v>
      </c>
    </row>
    <row r="236" spans="1:16" x14ac:dyDescent="0.25">
      <c r="A236" s="867" t="s">
        <v>19067</v>
      </c>
      <c r="B236" s="867" t="s">
        <v>2672</v>
      </c>
      <c r="C236" s="894" t="s">
        <v>3031</v>
      </c>
      <c r="D236" s="893" t="s">
        <v>26753</v>
      </c>
      <c r="E236" s="892">
        <v>5000</v>
      </c>
      <c r="F236" s="895" t="s">
        <v>26974</v>
      </c>
      <c r="G236" s="891" t="s">
        <v>26973</v>
      </c>
      <c r="H236" s="890" t="s">
        <v>2886</v>
      </c>
      <c r="I236" s="889" t="s">
        <v>3654</v>
      </c>
      <c r="J236" s="889" t="s">
        <v>5525</v>
      </c>
      <c r="K236" s="888">
        <v>1</v>
      </c>
      <c r="L236" s="888">
        <v>12</v>
      </c>
      <c r="M236" s="887">
        <v>61960.80000000001</v>
      </c>
      <c r="N236" s="888">
        <v>1</v>
      </c>
      <c r="O236" s="888">
        <v>6</v>
      </c>
      <c r="P236" s="887">
        <v>31030.895326460824</v>
      </c>
    </row>
    <row r="237" spans="1:16" x14ac:dyDescent="0.25">
      <c r="A237" s="867" t="s">
        <v>19067</v>
      </c>
      <c r="B237" s="867" t="s">
        <v>2672</v>
      </c>
      <c r="C237" s="894" t="s">
        <v>3031</v>
      </c>
      <c r="D237" s="893" t="s">
        <v>24900</v>
      </c>
      <c r="E237" s="892">
        <v>2500</v>
      </c>
      <c r="F237" s="895" t="s">
        <v>26972</v>
      </c>
      <c r="G237" s="891" t="s">
        <v>26971</v>
      </c>
      <c r="H237" s="890" t="s">
        <v>3691</v>
      </c>
      <c r="I237" s="889" t="s">
        <v>2684</v>
      </c>
      <c r="J237" s="889" t="s">
        <v>5525</v>
      </c>
      <c r="K237" s="888">
        <v>1</v>
      </c>
      <c r="L237" s="888">
        <v>12</v>
      </c>
      <c r="M237" s="887">
        <v>30792.640000000003</v>
      </c>
      <c r="N237" s="888">
        <v>1</v>
      </c>
      <c r="O237" s="888">
        <v>6</v>
      </c>
      <c r="P237" s="887">
        <v>15732.59</v>
      </c>
    </row>
    <row r="238" spans="1:16" ht="22.5" x14ac:dyDescent="0.25">
      <c r="A238" s="867" t="s">
        <v>19067</v>
      </c>
      <c r="B238" s="867" t="s">
        <v>2672</v>
      </c>
      <c r="C238" s="894" t="s">
        <v>3031</v>
      </c>
      <c r="D238" s="893" t="s">
        <v>23612</v>
      </c>
      <c r="E238" s="892">
        <v>9000</v>
      </c>
      <c r="F238" s="895" t="s">
        <v>26970</v>
      </c>
      <c r="G238" s="891" t="s">
        <v>26969</v>
      </c>
      <c r="H238" s="890" t="s">
        <v>2703</v>
      </c>
      <c r="I238" s="889" t="s">
        <v>3654</v>
      </c>
      <c r="J238" s="889" t="s">
        <v>5525</v>
      </c>
      <c r="K238" s="888">
        <v>1</v>
      </c>
      <c r="L238" s="888">
        <v>12</v>
      </c>
      <c r="M238" s="887">
        <v>119787.80445595866</v>
      </c>
      <c r="N238" s="888">
        <v>1</v>
      </c>
      <c r="O238" s="888">
        <v>1</v>
      </c>
      <c r="P238" s="887">
        <v>6454.7699999999995</v>
      </c>
    </row>
    <row r="239" spans="1:16" x14ac:dyDescent="0.25">
      <c r="A239" s="867" t="s">
        <v>19067</v>
      </c>
      <c r="B239" s="867" t="s">
        <v>2672</v>
      </c>
      <c r="C239" s="894" t="s">
        <v>3031</v>
      </c>
      <c r="D239" s="893" t="s">
        <v>26968</v>
      </c>
      <c r="E239" s="892">
        <v>10000</v>
      </c>
      <c r="F239" s="895" t="s">
        <v>26967</v>
      </c>
      <c r="G239" s="891" t="s">
        <v>26966</v>
      </c>
      <c r="H239" s="890" t="s">
        <v>2772</v>
      </c>
      <c r="I239" s="889" t="s">
        <v>3654</v>
      </c>
      <c r="J239" s="889" t="s">
        <v>5525</v>
      </c>
      <c r="K239" s="888">
        <v>1</v>
      </c>
      <c r="L239" s="888">
        <v>12</v>
      </c>
      <c r="M239" s="887">
        <v>121504.99445595864</v>
      </c>
      <c r="N239" s="888">
        <v>1</v>
      </c>
      <c r="O239" s="888">
        <v>6</v>
      </c>
      <c r="P239" s="887">
        <v>60940.625326460831</v>
      </c>
    </row>
    <row r="240" spans="1:16" ht="22.5" x14ac:dyDescent="0.25">
      <c r="A240" s="867" t="s">
        <v>19067</v>
      </c>
      <c r="B240" s="867" t="s">
        <v>2672</v>
      </c>
      <c r="C240" s="894" t="s">
        <v>3031</v>
      </c>
      <c r="D240" s="893" t="s">
        <v>26965</v>
      </c>
      <c r="E240" s="892">
        <v>2500</v>
      </c>
      <c r="F240" s="895" t="s">
        <v>26964</v>
      </c>
      <c r="G240" s="891" t="s">
        <v>26963</v>
      </c>
      <c r="H240" s="890" t="s">
        <v>26962</v>
      </c>
      <c r="I240" s="889" t="s">
        <v>2707</v>
      </c>
      <c r="J240" s="889" t="s">
        <v>23783</v>
      </c>
      <c r="K240" s="888">
        <v>1</v>
      </c>
      <c r="L240" s="888">
        <v>3</v>
      </c>
      <c r="M240" s="887">
        <v>7440.2000000000007</v>
      </c>
      <c r="N240" s="888">
        <v>1</v>
      </c>
      <c r="O240" s="888">
        <v>6</v>
      </c>
      <c r="P240" s="887">
        <v>16015.22</v>
      </c>
    </row>
    <row r="241" spans="1:16" x14ac:dyDescent="0.25">
      <c r="A241" s="867" t="s">
        <v>19067</v>
      </c>
      <c r="B241" s="867" t="s">
        <v>2672</v>
      </c>
      <c r="C241" s="894" t="s">
        <v>3031</v>
      </c>
      <c r="D241" s="893" t="s">
        <v>26961</v>
      </c>
      <c r="E241" s="892">
        <v>2500</v>
      </c>
      <c r="F241" s="895" t="s">
        <v>26960</v>
      </c>
      <c r="G241" s="891" t="s">
        <v>26959</v>
      </c>
      <c r="H241" s="890" t="s">
        <v>3691</v>
      </c>
      <c r="I241" s="889" t="s">
        <v>2684</v>
      </c>
      <c r="J241" s="889" t="s">
        <v>5525</v>
      </c>
      <c r="K241" s="888">
        <v>1</v>
      </c>
      <c r="L241" s="888">
        <v>2</v>
      </c>
      <c r="M241" s="887">
        <v>4954.41</v>
      </c>
      <c r="N241" s="888">
        <v>1</v>
      </c>
      <c r="O241" s="888">
        <v>6</v>
      </c>
      <c r="P241" s="887">
        <v>16007.58</v>
      </c>
    </row>
    <row r="242" spans="1:16" ht="22.5" x14ac:dyDescent="0.25">
      <c r="A242" s="867" t="s">
        <v>19067</v>
      </c>
      <c r="B242" s="867" t="s">
        <v>2672</v>
      </c>
      <c r="C242" s="894" t="s">
        <v>3031</v>
      </c>
      <c r="D242" s="893" t="s">
        <v>26958</v>
      </c>
      <c r="E242" s="892">
        <v>5000</v>
      </c>
      <c r="F242" s="895" t="s">
        <v>26957</v>
      </c>
      <c r="G242" s="891" t="s">
        <v>26956</v>
      </c>
      <c r="H242" s="890" t="s">
        <v>2886</v>
      </c>
      <c r="I242" s="889" t="s">
        <v>3654</v>
      </c>
      <c r="J242" s="889" t="s">
        <v>5525</v>
      </c>
      <c r="K242" s="888">
        <v>1</v>
      </c>
      <c r="L242" s="888">
        <v>12</v>
      </c>
      <c r="M242" s="887">
        <v>57548.480000000003</v>
      </c>
      <c r="N242" s="888">
        <v>1</v>
      </c>
      <c r="O242" s="888">
        <v>6</v>
      </c>
      <c r="P242" s="887">
        <v>30991.315326460823</v>
      </c>
    </row>
    <row r="243" spans="1:16" ht="22.5" x14ac:dyDescent="0.25">
      <c r="A243" s="867" t="s">
        <v>19067</v>
      </c>
      <c r="B243" s="867" t="s">
        <v>2672</v>
      </c>
      <c r="C243" s="894" t="s">
        <v>3031</v>
      </c>
      <c r="D243" s="893" t="s">
        <v>26955</v>
      </c>
      <c r="E243" s="892">
        <v>15600</v>
      </c>
      <c r="F243" s="895" t="s">
        <v>26954</v>
      </c>
      <c r="G243" s="891" t="s">
        <v>26953</v>
      </c>
      <c r="H243" s="890" t="s">
        <v>2772</v>
      </c>
      <c r="I243" s="889" t="s">
        <v>3654</v>
      </c>
      <c r="J243" s="889" t="s">
        <v>5525</v>
      </c>
      <c r="K243" s="888">
        <v>1</v>
      </c>
      <c r="L243" s="888">
        <v>3</v>
      </c>
      <c r="M243" s="887">
        <v>39440.199999999997</v>
      </c>
      <c r="N243" s="888">
        <v>1</v>
      </c>
      <c r="O243" s="888">
        <v>6</v>
      </c>
      <c r="P243" s="887">
        <v>93070.895326460814</v>
      </c>
    </row>
    <row r="244" spans="1:16" ht="26.25" customHeight="1" x14ac:dyDescent="0.25">
      <c r="A244" s="867" t="s">
        <v>19067</v>
      </c>
      <c r="B244" s="867" t="s">
        <v>2672</v>
      </c>
      <c r="C244" s="894" t="s">
        <v>3031</v>
      </c>
      <c r="D244" s="893" t="s">
        <v>8141</v>
      </c>
      <c r="E244" s="892">
        <v>10000</v>
      </c>
      <c r="F244" s="895" t="s">
        <v>26952</v>
      </c>
      <c r="G244" s="891" t="s">
        <v>26951</v>
      </c>
      <c r="H244" s="890" t="s">
        <v>2772</v>
      </c>
      <c r="I244" s="889" t="s">
        <v>3654</v>
      </c>
      <c r="J244" s="889" t="s">
        <v>5525</v>
      </c>
      <c r="K244" s="888">
        <v>1</v>
      </c>
      <c r="L244" s="888">
        <v>1</v>
      </c>
      <c r="M244" s="887">
        <v>1780.0700000000002</v>
      </c>
      <c r="N244" s="888">
        <v>1</v>
      </c>
      <c r="O244" s="888">
        <v>6</v>
      </c>
      <c r="P244" s="887">
        <v>61030.895326460828</v>
      </c>
    </row>
    <row r="245" spans="1:16" ht="22.5" x14ac:dyDescent="0.25">
      <c r="A245" s="867" t="s">
        <v>19067</v>
      </c>
      <c r="B245" s="867" t="s">
        <v>2672</v>
      </c>
      <c r="C245" s="894" t="s">
        <v>3031</v>
      </c>
      <c r="D245" s="893" t="s">
        <v>26950</v>
      </c>
      <c r="E245" s="892">
        <v>12000</v>
      </c>
      <c r="F245" s="895" t="s">
        <v>22802</v>
      </c>
      <c r="G245" s="891" t="s">
        <v>22801</v>
      </c>
      <c r="H245" s="890" t="s">
        <v>2872</v>
      </c>
      <c r="I245" s="889" t="s">
        <v>3654</v>
      </c>
      <c r="J245" s="889" t="s">
        <v>5525</v>
      </c>
      <c r="K245" s="888">
        <v>1</v>
      </c>
      <c r="L245" s="888">
        <v>7</v>
      </c>
      <c r="M245" s="887">
        <v>84293.799999999988</v>
      </c>
      <c r="N245" s="888">
        <v>1</v>
      </c>
      <c r="O245" s="888">
        <v>6</v>
      </c>
      <c r="P245" s="887">
        <v>72775.905326460823</v>
      </c>
    </row>
    <row r="246" spans="1:16" ht="22.5" x14ac:dyDescent="0.25">
      <c r="A246" s="867" t="s">
        <v>19067</v>
      </c>
      <c r="B246" s="867" t="s">
        <v>2672</v>
      </c>
      <c r="C246" s="894" t="s">
        <v>3031</v>
      </c>
      <c r="D246" s="893" t="s">
        <v>19673</v>
      </c>
      <c r="E246" s="892">
        <v>15600</v>
      </c>
      <c r="F246" s="895" t="s">
        <v>20487</v>
      </c>
      <c r="G246" s="891" t="s">
        <v>20486</v>
      </c>
      <c r="H246" s="890" t="s">
        <v>2703</v>
      </c>
      <c r="I246" s="889" t="s">
        <v>3654</v>
      </c>
      <c r="J246" s="889" t="s">
        <v>5525</v>
      </c>
      <c r="K246" s="888">
        <v>1</v>
      </c>
      <c r="L246" s="888">
        <v>11</v>
      </c>
      <c r="M246" s="887">
        <v>160427.68445595866</v>
      </c>
      <c r="N246" s="888" t="s">
        <v>385</v>
      </c>
      <c r="O246" s="888" t="s">
        <v>385</v>
      </c>
      <c r="P246" s="887">
        <v>0</v>
      </c>
    </row>
    <row r="247" spans="1:16" x14ac:dyDescent="0.25">
      <c r="A247" s="867" t="s">
        <v>19067</v>
      </c>
      <c r="B247" s="867" t="s">
        <v>2672</v>
      </c>
      <c r="C247" s="894" t="s">
        <v>3031</v>
      </c>
      <c r="D247" s="893" t="s">
        <v>26949</v>
      </c>
      <c r="E247" s="892">
        <v>9000</v>
      </c>
      <c r="F247" s="895" t="s">
        <v>26948</v>
      </c>
      <c r="G247" s="891" t="s">
        <v>26947</v>
      </c>
      <c r="H247" s="890" t="s">
        <v>3140</v>
      </c>
      <c r="I247" s="889" t="s">
        <v>3654</v>
      </c>
      <c r="J247" s="889" t="s">
        <v>5525</v>
      </c>
      <c r="K247" s="888">
        <v>1</v>
      </c>
      <c r="L247" s="888">
        <v>12</v>
      </c>
      <c r="M247" s="887">
        <v>109803.38445595864</v>
      </c>
      <c r="N247" s="888">
        <v>1</v>
      </c>
      <c r="O247" s="888">
        <v>6</v>
      </c>
      <c r="P247" s="887">
        <v>55030.895326460828</v>
      </c>
    </row>
    <row r="248" spans="1:16" x14ac:dyDescent="0.25">
      <c r="A248" s="867" t="s">
        <v>19067</v>
      </c>
      <c r="B248" s="867" t="s">
        <v>2672</v>
      </c>
      <c r="C248" s="894" t="s">
        <v>3031</v>
      </c>
      <c r="D248" s="893" t="s">
        <v>3222</v>
      </c>
      <c r="E248" s="892">
        <v>7500</v>
      </c>
      <c r="F248" s="895" t="s">
        <v>26946</v>
      </c>
      <c r="G248" s="891" t="s">
        <v>26945</v>
      </c>
      <c r="H248" s="890" t="s">
        <v>2886</v>
      </c>
      <c r="I248" s="889" t="s">
        <v>3654</v>
      </c>
      <c r="J248" s="889" t="s">
        <v>5525</v>
      </c>
      <c r="K248" s="888">
        <v>1</v>
      </c>
      <c r="L248" s="888">
        <v>12</v>
      </c>
      <c r="M248" s="887">
        <v>92069.64999999998</v>
      </c>
      <c r="N248" s="888">
        <v>1</v>
      </c>
      <c r="O248" s="888">
        <v>6</v>
      </c>
      <c r="P248" s="887">
        <v>46030.895326460828</v>
      </c>
    </row>
    <row r="249" spans="1:16" x14ac:dyDescent="0.25">
      <c r="A249" s="867" t="s">
        <v>19067</v>
      </c>
      <c r="B249" s="867" t="s">
        <v>2672</v>
      </c>
      <c r="C249" s="894" t="s">
        <v>3031</v>
      </c>
      <c r="D249" s="893" t="s">
        <v>1876</v>
      </c>
      <c r="E249" s="892">
        <v>2500</v>
      </c>
      <c r="F249" s="895" t="s">
        <v>26944</v>
      </c>
      <c r="G249" s="891" t="s">
        <v>26943</v>
      </c>
      <c r="H249" s="890" t="s">
        <v>24797</v>
      </c>
      <c r="I249" s="889" t="s">
        <v>2822</v>
      </c>
      <c r="J249" s="889" t="s">
        <v>2822</v>
      </c>
      <c r="K249" s="888">
        <v>1</v>
      </c>
      <c r="L249" s="888">
        <v>12</v>
      </c>
      <c r="M249" s="887">
        <v>31717.41</v>
      </c>
      <c r="N249" s="888">
        <v>1</v>
      </c>
      <c r="O249" s="888">
        <v>6</v>
      </c>
      <c r="P249" s="887">
        <v>15967.99</v>
      </c>
    </row>
    <row r="250" spans="1:16" x14ac:dyDescent="0.25">
      <c r="A250" s="867" t="s">
        <v>19067</v>
      </c>
      <c r="B250" s="867" t="s">
        <v>2672</v>
      </c>
      <c r="C250" s="894" t="s">
        <v>3031</v>
      </c>
      <c r="D250" s="893" t="s">
        <v>26942</v>
      </c>
      <c r="E250" s="892">
        <v>6000</v>
      </c>
      <c r="F250" s="895" t="s">
        <v>26941</v>
      </c>
      <c r="G250" s="891" t="s">
        <v>26940</v>
      </c>
      <c r="H250" s="890" t="s">
        <v>2745</v>
      </c>
      <c r="I250" s="889" t="s">
        <v>2684</v>
      </c>
      <c r="J250" s="889" t="s">
        <v>5525</v>
      </c>
      <c r="K250" s="888">
        <v>1</v>
      </c>
      <c r="L250" s="888">
        <v>9</v>
      </c>
      <c r="M250" s="887">
        <v>52574.759999999995</v>
      </c>
      <c r="N250" s="888" t="s">
        <v>385</v>
      </c>
      <c r="O250" s="888" t="s">
        <v>385</v>
      </c>
      <c r="P250" s="887">
        <v>0</v>
      </c>
    </row>
    <row r="251" spans="1:16" ht="22.5" x14ac:dyDescent="0.25">
      <c r="A251" s="867" t="s">
        <v>19067</v>
      </c>
      <c r="B251" s="867" t="s">
        <v>3626</v>
      </c>
      <c r="C251" s="894" t="s">
        <v>3031</v>
      </c>
      <c r="D251" s="893" t="s">
        <v>23275</v>
      </c>
      <c r="E251" s="892">
        <v>9500</v>
      </c>
      <c r="F251" s="895" t="s">
        <v>26939</v>
      </c>
      <c r="G251" s="891" t="s">
        <v>26938</v>
      </c>
      <c r="H251" s="890" t="s">
        <v>2772</v>
      </c>
      <c r="I251" s="889" t="s">
        <v>3654</v>
      </c>
      <c r="J251" s="889" t="s">
        <v>5525</v>
      </c>
      <c r="K251" s="888">
        <v>1</v>
      </c>
      <c r="L251" s="888">
        <v>12</v>
      </c>
      <c r="M251" s="887">
        <v>112794.9</v>
      </c>
      <c r="N251" s="888">
        <v>1</v>
      </c>
      <c r="O251" s="888">
        <v>6</v>
      </c>
      <c r="P251" s="887">
        <v>56798.07</v>
      </c>
    </row>
    <row r="252" spans="1:16" ht="22.5" x14ac:dyDescent="0.25">
      <c r="A252" s="867" t="s">
        <v>19067</v>
      </c>
      <c r="B252" s="867" t="s">
        <v>3626</v>
      </c>
      <c r="C252" s="894" t="s">
        <v>3031</v>
      </c>
      <c r="D252" s="893" t="s">
        <v>24472</v>
      </c>
      <c r="E252" s="892">
        <v>5500</v>
      </c>
      <c r="F252" s="895" t="s">
        <v>12775</v>
      </c>
      <c r="G252" s="891" t="s">
        <v>12774</v>
      </c>
      <c r="H252" s="890" t="s">
        <v>2772</v>
      </c>
      <c r="I252" s="889" t="s">
        <v>3654</v>
      </c>
      <c r="J252" s="889" t="s">
        <v>5525</v>
      </c>
      <c r="K252" s="888">
        <v>1</v>
      </c>
      <c r="L252" s="888">
        <v>6</v>
      </c>
      <c r="M252" s="887">
        <v>28241.899999999998</v>
      </c>
      <c r="N252" s="888" t="s">
        <v>385</v>
      </c>
      <c r="O252" s="888" t="s">
        <v>385</v>
      </c>
      <c r="P252" s="887">
        <v>0</v>
      </c>
    </row>
    <row r="253" spans="1:16" x14ac:dyDescent="0.25">
      <c r="A253" s="867" t="s">
        <v>19067</v>
      </c>
      <c r="B253" s="867" t="s">
        <v>2672</v>
      </c>
      <c r="C253" s="894" t="s">
        <v>3031</v>
      </c>
      <c r="D253" s="893" t="s">
        <v>26937</v>
      </c>
      <c r="E253" s="892">
        <v>3000</v>
      </c>
      <c r="F253" s="895" t="s">
        <v>26936</v>
      </c>
      <c r="G253" s="891" t="s">
        <v>26935</v>
      </c>
      <c r="H253" s="890" t="s">
        <v>3691</v>
      </c>
      <c r="I253" s="889" t="s">
        <v>2707</v>
      </c>
      <c r="J253" s="889" t="s">
        <v>23783</v>
      </c>
      <c r="K253" s="888">
        <v>1</v>
      </c>
      <c r="L253" s="888">
        <v>9</v>
      </c>
      <c r="M253" s="887">
        <v>27165.46</v>
      </c>
      <c r="N253" s="888" t="s">
        <v>385</v>
      </c>
      <c r="O253" s="888" t="s">
        <v>385</v>
      </c>
      <c r="P253" s="887">
        <v>0</v>
      </c>
    </row>
    <row r="254" spans="1:16" x14ac:dyDescent="0.25">
      <c r="A254" s="1772" t="s">
        <v>2848</v>
      </c>
      <c r="B254" s="1772"/>
      <c r="C254" s="1772"/>
      <c r="D254" s="1772"/>
      <c r="E254" s="1772"/>
      <c r="F254" s="1772" t="s">
        <v>378</v>
      </c>
      <c r="G254" s="1772"/>
      <c r="H254" s="1772"/>
      <c r="I254" s="1772"/>
      <c r="J254" s="1772"/>
      <c r="K254" s="1771" t="s">
        <v>2847</v>
      </c>
      <c r="L254" s="1771"/>
      <c r="M254" s="1771"/>
      <c r="N254" s="1771" t="s">
        <v>2846</v>
      </c>
      <c r="O254" s="1771"/>
      <c r="P254" s="1771"/>
    </row>
    <row r="255" spans="1:16" ht="70.5" x14ac:dyDescent="0.25">
      <c r="A255" s="1535" t="s">
        <v>2845</v>
      </c>
      <c r="B255" s="1535" t="s">
        <v>5</v>
      </c>
      <c r="C255" s="1535" t="s">
        <v>2844</v>
      </c>
      <c r="D255" s="1535" t="s">
        <v>2843</v>
      </c>
      <c r="E255" s="1536" t="s">
        <v>2842</v>
      </c>
      <c r="F255" s="1537" t="s">
        <v>2841</v>
      </c>
      <c r="G255" s="1535" t="s">
        <v>2840</v>
      </c>
      <c r="H255" s="1535" t="s">
        <v>2839</v>
      </c>
      <c r="I255" s="1535" t="s">
        <v>2838</v>
      </c>
      <c r="J255" s="1535" t="s">
        <v>2837</v>
      </c>
      <c r="K255" s="1538" t="s">
        <v>2836</v>
      </c>
      <c r="L255" s="1538" t="s">
        <v>2835</v>
      </c>
      <c r="M255" s="1539" t="s">
        <v>2834</v>
      </c>
      <c r="N255" s="1538" t="s">
        <v>2836</v>
      </c>
      <c r="O255" s="1538" t="s">
        <v>2835</v>
      </c>
      <c r="P255" s="1539" t="s">
        <v>2834</v>
      </c>
    </row>
    <row r="256" spans="1:16" ht="22.5" x14ac:dyDescent="0.25">
      <c r="A256" s="867" t="s">
        <v>19067</v>
      </c>
      <c r="B256" s="867" t="s">
        <v>2672</v>
      </c>
      <c r="C256" s="894" t="s">
        <v>3031</v>
      </c>
      <c r="D256" s="893" t="s">
        <v>24665</v>
      </c>
      <c r="E256" s="892">
        <v>7000</v>
      </c>
      <c r="F256" s="895" t="s">
        <v>16682</v>
      </c>
      <c r="G256" s="891" t="s">
        <v>16681</v>
      </c>
      <c r="H256" s="890" t="s">
        <v>3140</v>
      </c>
      <c r="I256" s="889" t="s">
        <v>3654</v>
      </c>
      <c r="J256" s="889" t="s">
        <v>5525</v>
      </c>
      <c r="K256" s="888">
        <v>1</v>
      </c>
      <c r="L256" s="888">
        <v>5</v>
      </c>
      <c r="M256" s="887">
        <v>33910.9</v>
      </c>
      <c r="N256" s="888">
        <v>1</v>
      </c>
      <c r="O256" s="888">
        <v>6</v>
      </c>
      <c r="P256" s="887">
        <v>42664.865326460829</v>
      </c>
    </row>
    <row r="257" spans="1:16" ht="22.5" x14ac:dyDescent="0.25">
      <c r="A257" s="867" t="s">
        <v>19067</v>
      </c>
      <c r="B257" s="867" t="s">
        <v>3626</v>
      </c>
      <c r="C257" s="894" t="s">
        <v>3031</v>
      </c>
      <c r="D257" s="893" t="s">
        <v>23269</v>
      </c>
      <c r="E257" s="892">
        <v>7500</v>
      </c>
      <c r="F257" s="895" t="s">
        <v>26934</v>
      </c>
      <c r="G257" s="891" t="s">
        <v>26933</v>
      </c>
      <c r="H257" s="890" t="s">
        <v>2772</v>
      </c>
      <c r="I257" s="889" t="s">
        <v>3654</v>
      </c>
      <c r="J257" s="889" t="s">
        <v>5525</v>
      </c>
      <c r="K257" s="888">
        <v>1</v>
      </c>
      <c r="L257" s="888">
        <v>9</v>
      </c>
      <c r="M257" s="887">
        <v>74918</v>
      </c>
      <c r="N257" s="888" t="s">
        <v>385</v>
      </c>
      <c r="O257" s="888" t="s">
        <v>385</v>
      </c>
      <c r="P257" s="887">
        <v>0</v>
      </c>
    </row>
    <row r="258" spans="1:16" x14ac:dyDescent="0.25">
      <c r="A258" s="867" t="s">
        <v>19067</v>
      </c>
      <c r="B258" s="867" t="s">
        <v>2672</v>
      </c>
      <c r="C258" s="894" t="s">
        <v>3031</v>
      </c>
      <c r="D258" s="893" t="s">
        <v>24873</v>
      </c>
      <c r="E258" s="892">
        <v>12000</v>
      </c>
      <c r="F258" s="895" t="s">
        <v>26932</v>
      </c>
      <c r="G258" s="891" t="s">
        <v>26931</v>
      </c>
      <c r="H258" s="890" t="s">
        <v>16874</v>
      </c>
      <c r="I258" s="889" t="s">
        <v>3654</v>
      </c>
      <c r="J258" s="889" t="s">
        <v>5525</v>
      </c>
      <c r="K258" s="888">
        <v>1</v>
      </c>
      <c r="L258" s="888">
        <v>12</v>
      </c>
      <c r="M258" s="887">
        <v>145485.26445595868</v>
      </c>
      <c r="N258" s="888">
        <v>1</v>
      </c>
      <c r="O258" s="888">
        <v>6</v>
      </c>
      <c r="P258" s="887">
        <v>73015.065326460812</v>
      </c>
    </row>
    <row r="259" spans="1:16" x14ac:dyDescent="0.25">
      <c r="A259" s="867" t="s">
        <v>19067</v>
      </c>
      <c r="B259" s="867" t="s">
        <v>2672</v>
      </c>
      <c r="C259" s="894" t="s">
        <v>3031</v>
      </c>
      <c r="D259" s="893" t="s">
        <v>26930</v>
      </c>
      <c r="E259" s="892">
        <v>8000</v>
      </c>
      <c r="F259" s="895" t="s">
        <v>26929</v>
      </c>
      <c r="G259" s="891" t="s">
        <v>26928</v>
      </c>
      <c r="H259" s="890" t="s">
        <v>26927</v>
      </c>
      <c r="I259" s="889" t="s">
        <v>3654</v>
      </c>
      <c r="J259" s="889" t="s">
        <v>5525</v>
      </c>
      <c r="K259" s="888">
        <v>1</v>
      </c>
      <c r="L259" s="888">
        <v>1</v>
      </c>
      <c r="M259" s="887">
        <v>2246.73</v>
      </c>
      <c r="N259" s="888">
        <v>1</v>
      </c>
      <c r="O259" s="888">
        <v>6</v>
      </c>
      <c r="P259" s="887">
        <v>49030.895326460828</v>
      </c>
    </row>
    <row r="260" spans="1:16" ht="33.75" x14ac:dyDescent="0.25">
      <c r="A260" s="867" t="s">
        <v>19067</v>
      </c>
      <c r="B260" s="867" t="s">
        <v>2672</v>
      </c>
      <c r="C260" s="894" t="s">
        <v>3031</v>
      </c>
      <c r="D260" s="893" t="s">
        <v>26926</v>
      </c>
      <c r="E260" s="892">
        <v>5000</v>
      </c>
      <c r="F260" s="895" t="s">
        <v>26925</v>
      </c>
      <c r="G260" s="891" t="s">
        <v>26924</v>
      </c>
      <c r="H260" s="890" t="s">
        <v>3970</v>
      </c>
      <c r="I260" s="889" t="s">
        <v>3654</v>
      </c>
      <c r="J260" s="889" t="s">
        <v>5525</v>
      </c>
      <c r="K260" s="888">
        <v>1</v>
      </c>
      <c r="L260" s="888">
        <v>6</v>
      </c>
      <c r="M260" s="887">
        <v>28469.989999999998</v>
      </c>
      <c r="N260" s="888">
        <v>1</v>
      </c>
      <c r="O260" s="888">
        <v>6</v>
      </c>
      <c r="P260" s="887">
        <v>30856.595326460822</v>
      </c>
    </row>
    <row r="261" spans="1:16" ht="22.5" x14ac:dyDescent="0.25">
      <c r="A261" s="867" t="s">
        <v>19067</v>
      </c>
      <c r="B261" s="867" t="s">
        <v>2672</v>
      </c>
      <c r="C261" s="894" t="s">
        <v>3031</v>
      </c>
      <c r="D261" s="893" t="s">
        <v>25731</v>
      </c>
      <c r="E261" s="892">
        <v>7000</v>
      </c>
      <c r="F261" s="895" t="s">
        <v>26923</v>
      </c>
      <c r="G261" s="891" t="s">
        <v>26922</v>
      </c>
      <c r="H261" s="890" t="s">
        <v>2886</v>
      </c>
      <c r="I261" s="889" t="s">
        <v>3654</v>
      </c>
      <c r="J261" s="889" t="s">
        <v>5525</v>
      </c>
      <c r="K261" s="888">
        <v>1</v>
      </c>
      <c r="L261" s="888">
        <v>11</v>
      </c>
      <c r="M261" s="887">
        <v>85602.89</v>
      </c>
      <c r="N261" s="888">
        <v>1</v>
      </c>
      <c r="O261" s="888">
        <v>6</v>
      </c>
      <c r="P261" s="887">
        <v>42991.515326460831</v>
      </c>
    </row>
    <row r="262" spans="1:16" ht="22.5" x14ac:dyDescent="0.25">
      <c r="A262" s="867" t="s">
        <v>19067</v>
      </c>
      <c r="B262" s="867" t="s">
        <v>2672</v>
      </c>
      <c r="C262" s="894" t="s">
        <v>3031</v>
      </c>
      <c r="D262" s="893" t="s">
        <v>25437</v>
      </c>
      <c r="E262" s="892">
        <v>14000</v>
      </c>
      <c r="F262" s="895" t="s">
        <v>26921</v>
      </c>
      <c r="G262" s="891" t="s">
        <v>26920</v>
      </c>
      <c r="H262" s="890" t="s">
        <v>2883</v>
      </c>
      <c r="I262" s="889" t="s">
        <v>3654</v>
      </c>
      <c r="J262" s="889" t="s">
        <v>5525</v>
      </c>
      <c r="K262" s="888">
        <v>1</v>
      </c>
      <c r="L262" s="888">
        <v>3</v>
      </c>
      <c r="M262" s="887">
        <v>33629.08</v>
      </c>
      <c r="N262" s="888" t="s">
        <v>385</v>
      </c>
      <c r="O262" s="888" t="s">
        <v>385</v>
      </c>
      <c r="P262" s="887">
        <v>0</v>
      </c>
    </row>
    <row r="263" spans="1:16" ht="22.5" x14ac:dyDescent="0.25">
      <c r="A263" s="867" t="s">
        <v>19067</v>
      </c>
      <c r="B263" s="867" t="s">
        <v>2672</v>
      </c>
      <c r="C263" s="894" t="s">
        <v>3031</v>
      </c>
      <c r="D263" s="893" t="s">
        <v>23606</v>
      </c>
      <c r="E263" s="892">
        <v>6000</v>
      </c>
      <c r="F263" s="895" t="s">
        <v>26919</v>
      </c>
      <c r="G263" s="891" t="s">
        <v>26918</v>
      </c>
      <c r="H263" s="890" t="s">
        <v>2703</v>
      </c>
      <c r="I263" s="889" t="s">
        <v>3654</v>
      </c>
      <c r="J263" s="889" t="s">
        <v>5525</v>
      </c>
      <c r="K263" s="888">
        <v>1</v>
      </c>
      <c r="L263" s="888">
        <v>12</v>
      </c>
      <c r="M263" s="887">
        <v>65463.62999999999</v>
      </c>
      <c r="N263" s="888">
        <v>1</v>
      </c>
      <c r="O263" s="888">
        <v>6</v>
      </c>
      <c r="P263" s="887">
        <v>36069.985326460832</v>
      </c>
    </row>
    <row r="264" spans="1:16" ht="22.5" x14ac:dyDescent="0.25">
      <c r="A264" s="867" t="s">
        <v>19067</v>
      </c>
      <c r="B264" s="867" t="s">
        <v>2672</v>
      </c>
      <c r="C264" s="894" t="s">
        <v>3031</v>
      </c>
      <c r="D264" s="893" t="s">
        <v>26917</v>
      </c>
      <c r="E264" s="892">
        <v>13500</v>
      </c>
      <c r="F264" s="895" t="s">
        <v>22765</v>
      </c>
      <c r="G264" s="891" t="s">
        <v>22764</v>
      </c>
      <c r="H264" s="890" t="s">
        <v>20905</v>
      </c>
      <c r="I264" s="889" t="s">
        <v>2684</v>
      </c>
      <c r="J264" s="889" t="s">
        <v>5525</v>
      </c>
      <c r="K264" s="888">
        <v>1</v>
      </c>
      <c r="L264" s="888">
        <v>2</v>
      </c>
      <c r="M264" s="887">
        <v>42114.3</v>
      </c>
      <c r="N264" s="888" t="s">
        <v>385</v>
      </c>
      <c r="O264" s="888" t="s">
        <v>385</v>
      </c>
      <c r="P264" s="887">
        <v>0</v>
      </c>
    </row>
    <row r="265" spans="1:16" ht="22.5" x14ac:dyDescent="0.25">
      <c r="A265" s="867" t="s">
        <v>19067</v>
      </c>
      <c r="B265" s="867" t="s">
        <v>2672</v>
      </c>
      <c r="C265" s="894" t="s">
        <v>3031</v>
      </c>
      <c r="D265" s="893" t="s">
        <v>26916</v>
      </c>
      <c r="E265" s="892">
        <v>8000</v>
      </c>
      <c r="F265" s="895" t="s">
        <v>26915</v>
      </c>
      <c r="G265" s="891" t="s">
        <v>26914</v>
      </c>
      <c r="H265" s="890" t="s">
        <v>3684</v>
      </c>
      <c r="I265" s="889" t="s">
        <v>3654</v>
      </c>
      <c r="J265" s="889" t="s">
        <v>5525</v>
      </c>
      <c r="K265" s="888">
        <v>1</v>
      </c>
      <c r="L265" s="888">
        <v>10</v>
      </c>
      <c r="M265" s="887">
        <v>80667.329999999987</v>
      </c>
      <c r="N265" s="888">
        <v>1</v>
      </c>
      <c r="O265" s="888">
        <v>6</v>
      </c>
      <c r="P265" s="887">
        <v>49030.895326460828</v>
      </c>
    </row>
    <row r="266" spans="1:16" ht="22.5" x14ac:dyDescent="0.25">
      <c r="A266" s="867" t="s">
        <v>19067</v>
      </c>
      <c r="B266" s="867" t="s">
        <v>2672</v>
      </c>
      <c r="C266" s="894" t="s">
        <v>3031</v>
      </c>
      <c r="D266" s="893" t="s">
        <v>26314</v>
      </c>
      <c r="E266" s="892">
        <v>8500</v>
      </c>
      <c r="F266" s="895" t="s">
        <v>26913</v>
      </c>
      <c r="G266" s="891" t="s">
        <v>26912</v>
      </c>
      <c r="H266" s="890" t="s">
        <v>26911</v>
      </c>
      <c r="I266" s="889" t="s">
        <v>3654</v>
      </c>
      <c r="J266" s="889" t="s">
        <v>5525</v>
      </c>
      <c r="K266" s="888">
        <v>1</v>
      </c>
      <c r="L266" s="888">
        <v>12</v>
      </c>
      <c r="M266" s="887">
        <v>114663.47445595865</v>
      </c>
      <c r="N266" s="888">
        <v>1</v>
      </c>
      <c r="O266" s="888">
        <v>6</v>
      </c>
      <c r="P266" s="887">
        <v>51723.345326460825</v>
      </c>
    </row>
    <row r="267" spans="1:16" x14ac:dyDescent="0.25">
      <c r="A267" s="867" t="s">
        <v>19067</v>
      </c>
      <c r="B267" s="867" t="s">
        <v>2672</v>
      </c>
      <c r="C267" s="894" t="s">
        <v>3031</v>
      </c>
      <c r="D267" s="893" t="s">
        <v>58</v>
      </c>
      <c r="E267" s="892">
        <v>2500</v>
      </c>
      <c r="F267" s="895" t="s">
        <v>26910</v>
      </c>
      <c r="G267" s="891" t="s">
        <v>26909</v>
      </c>
      <c r="H267" s="890" t="s">
        <v>2772</v>
      </c>
      <c r="I267" s="889" t="s">
        <v>3654</v>
      </c>
      <c r="J267" s="889" t="s">
        <v>5525</v>
      </c>
      <c r="K267" s="888">
        <v>1</v>
      </c>
      <c r="L267" s="888">
        <v>12</v>
      </c>
      <c r="M267" s="887">
        <v>31844.82</v>
      </c>
      <c r="N267" s="888">
        <v>1</v>
      </c>
      <c r="O267" s="888">
        <v>6</v>
      </c>
      <c r="P267" s="887">
        <v>15996.119999999999</v>
      </c>
    </row>
    <row r="268" spans="1:16" ht="22.5" x14ac:dyDescent="0.25">
      <c r="A268" s="867" t="s">
        <v>19067</v>
      </c>
      <c r="B268" s="867" t="s">
        <v>2672</v>
      </c>
      <c r="C268" s="894" t="s">
        <v>3031</v>
      </c>
      <c r="D268" s="893" t="s">
        <v>26908</v>
      </c>
      <c r="E268" s="892">
        <v>3000</v>
      </c>
      <c r="F268" s="895" t="s">
        <v>26907</v>
      </c>
      <c r="G268" s="891" t="s">
        <v>26906</v>
      </c>
      <c r="H268" s="890" t="s">
        <v>26905</v>
      </c>
      <c r="I268" s="889" t="s">
        <v>2822</v>
      </c>
      <c r="J268" s="889" t="s">
        <v>2822</v>
      </c>
      <c r="K268" s="888">
        <v>1</v>
      </c>
      <c r="L268" s="888">
        <v>12</v>
      </c>
      <c r="M268" s="887">
        <v>37576.080000000009</v>
      </c>
      <c r="N268" s="888">
        <v>1</v>
      </c>
      <c r="O268" s="888">
        <v>6</v>
      </c>
      <c r="P268" s="887">
        <v>19044.900000000001</v>
      </c>
    </row>
    <row r="269" spans="1:16" ht="36.75" customHeight="1" x14ac:dyDescent="0.25">
      <c r="A269" s="867" t="s">
        <v>19067</v>
      </c>
      <c r="B269" s="867" t="s">
        <v>2672</v>
      </c>
      <c r="C269" s="894" t="s">
        <v>3031</v>
      </c>
      <c r="D269" s="893" t="s">
        <v>26904</v>
      </c>
      <c r="E269" s="892">
        <v>7000</v>
      </c>
      <c r="F269" s="895" t="s">
        <v>26903</v>
      </c>
      <c r="G269" s="891" t="s">
        <v>26902</v>
      </c>
      <c r="H269" s="890" t="s">
        <v>2703</v>
      </c>
      <c r="I269" s="889" t="s">
        <v>3654</v>
      </c>
      <c r="J269" s="889" t="s">
        <v>5525</v>
      </c>
      <c r="K269" s="888">
        <v>1</v>
      </c>
      <c r="L269" s="888">
        <v>12</v>
      </c>
      <c r="M269" s="887">
        <v>85891.76999999999</v>
      </c>
      <c r="N269" s="888">
        <v>1</v>
      </c>
      <c r="O269" s="888">
        <v>6</v>
      </c>
      <c r="P269" s="887">
        <v>43030.895326460828</v>
      </c>
    </row>
    <row r="270" spans="1:16" ht="22.5" x14ac:dyDescent="0.25">
      <c r="A270" s="867" t="s">
        <v>19067</v>
      </c>
      <c r="B270" s="867" t="s">
        <v>2672</v>
      </c>
      <c r="C270" s="894" t="s">
        <v>3031</v>
      </c>
      <c r="D270" s="893" t="s">
        <v>26901</v>
      </c>
      <c r="E270" s="892">
        <v>12000</v>
      </c>
      <c r="F270" s="895" t="s">
        <v>26900</v>
      </c>
      <c r="G270" s="891" t="s">
        <v>26899</v>
      </c>
      <c r="H270" s="890" t="s">
        <v>5493</v>
      </c>
      <c r="I270" s="889" t="s">
        <v>2684</v>
      </c>
      <c r="J270" s="889" t="s">
        <v>5525</v>
      </c>
      <c r="K270" s="888" t="s">
        <v>385</v>
      </c>
      <c r="L270" s="888" t="s">
        <v>385</v>
      </c>
      <c r="M270" s="887">
        <v>0</v>
      </c>
      <c r="N270" s="888">
        <v>1</v>
      </c>
      <c r="O270" s="888">
        <v>5</v>
      </c>
      <c r="P270" s="887">
        <v>54456.745326460827</v>
      </c>
    </row>
    <row r="271" spans="1:16" ht="22.5" x14ac:dyDescent="0.25">
      <c r="A271" s="867" t="s">
        <v>19067</v>
      </c>
      <c r="B271" s="867" t="s">
        <v>2672</v>
      </c>
      <c r="C271" s="894" t="s">
        <v>3031</v>
      </c>
      <c r="D271" s="893" t="s">
        <v>23375</v>
      </c>
      <c r="E271" s="892">
        <v>7000</v>
      </c>
      <c r="F271" s="895" t="s">
        <v>26898</v>
      </c>
      <c r="G271" s="891" t="s">
        <v>26897</v>
      </c>
      <c r="H271" s="890" t="s">
        <v>2772</v>
      </c>
      <c r="I271" s="889" t="s">
        <v>3654</v>
      </c>
      <c r="J271" s="889" t="s">
        <v>5525</v>
      </c>
      <c r="K271" s="888">
        <v>1</v>
      </c>
      <c r="L271" s="888">
        <v>3</v>
      </c>
      <c r="M271" s="887">
        <v>17506.11</v>
      </c>
      <c r="N271" s="888">
        <v>1</v>
      </c>
      <c r="O271" s="888">
        <v>6</v>
      </c>
      <c r="P271" s="887">
        <v>42365.415326460832</v>
      </c>
    </row>
    <row r="272" spans="1:16" ht="22.5" x14ac:dyDescent="0.25">
      <c r="A272" s="867" t="s">
        <v>19067</v>
      </c>
      <c r="B272" s="867" t="s">
        <v>2672</v>
      </c>
      <c r="C272" s="894" t="s">
        <v>3031</v>
      </c>
      <c r="D272" s="893" t="s">
        <v>26896</v>
      </c>
      <c r="E272" s="892">
        <v>5000</v>
      </c>
      <c r="F272" s="895" t="s">
        <v>22752</v>
      </c>
      <c r="G272" s="891" t="s">
        <v>26895</v>
      </c>
      <c r="H272" s="890" t="s">
        <v>2886</v>
      </c>
      <c r="I272" s="889" t="s">
        <v>3654</v>
      </c>
      <c r="J272" s="889" t="s">
        <v>5525</v>
      </c>
      <c r="K272" s="888">
        <v>1</v>
      </c>
      <c r="L272" s="888">
        <v>3</v>
      </c>
      <c r="M272" s="887">
        <v>17448.900000000001</v>
      </c>
      <c r="N272" s="888" t="s">
        <v>385</v>
      </c>
      <c r="O272" s="888" t="s">
        <v>385</v>
      </c>
      <c r="P272" s="887">
        <v>0</v>
      </c>
    </row>
    <row r="273" spans="1:16" x14ac:dyDescent="0.25">
      <c r="A273" s="867" t="s">
        <v>19067</v>
      </c>
      <c r="B273" s="867" t="s">
        <v>2672</v>
      </c>
      <c r="C273" s="894" t="s">
        <v>3031</v>
      </c>
      <c r="D273" s="893" t="s">
        <v>26229</v>
      </c>
      <c r="E273" s="892">
        <v>6500</v>
      </c>
      <c r="F273" s="895" t="s">
        <v>26894</v>
      </c>
      <c r="G273" s="891" t="s">
        <v>26893</v>
      </c>
      <c r="H273" s="890" t="s">
        <v>2886</v>
      </c>
      <c r="I273" s="889" t="s">
        <v>3654</v>
      </c>
      <c r="J273" s="889" t="s">
        <v>5525</v>
      </c>
      <c r="K273" s="888">
        <v>1</v>
      </c>
      <c r="L273" s="888">
        <v>3</v>
      </c>
      <c r="M273" s="887">
        <v>16451.86</v>
      </c>
      <c r="N273" s="888">
        <v>1</v>
      </c>
      <c r="O273" s="888">
        <v>6</v>
      </c>
      <c r="P273" s="887">
        <v>40011.945326460831</v>
      </c>
    </row>
    <row r="274" spans="1:16" x14ac:dyDescent="0.25">
      <c r="A274" s="867" t="s">
        <v>19067</v>
      </c>
      <c r="B274" s="867" t="s">
        <v>2672</v>
      </c>
      <c r="C274" s="894" t="s">
        <v>3031</v>
      </c>
      <c r="D274" s="893" t="s">
        <v>24729</v>
      </c>
      <c r="E274" s="892">
        <v>2500</v>
      </c>
      <c r="F274" s="895" t="s">
        <v>26892</v>
      </c>
      <c r="G274" s="891" t="s">
        <v>26891</v>
      </c>
      <c r="H274" s="890" t="s">
        <v>3045</v>
      </c>
      <c r="I274" s="889" t="s">
        <v>2684</v>
      </c>
      <c r="J274" s="889" t="s">
        <v>5525</v>
      </c>
      <c r="K274" s="888">
        <v>1</v>
      </c>
      <c r="L274" s="888">
        <v>12</v>
      </c>
      <c r="M274" s="887">
        <v>30182.480000000003</v>
      </c>
      <c r="N274" s="888">
        <v>1</v>
      </c>
      <c r="O274" s="888">
        <v>6</v>
      </c>
      <c r="P274" s="887">
        <v>16017.3</v>
      </c>
    </row>
    <row r="275" spans="1:16" ht="33" customHeight="1" x14ac:dyDescent="0.25">
      <c r="A275" s="867" t="s">
        <v>19067</v>
      </c>
      <c r="B275" s="867" t="s">
        <v>2672</v>
      </c>
      <c r="C275" s="894" t="s">
        <v>3031</v>
      </c>
      <c r="D275" s="893" t="s">
        <v>26890</v>
      </c>
      <c r="E275" s="892">
        <v>5000</v>
      </c>
      <c r="F275" s="895" t="s">
        <v>26889</v>
      </c>
      <c r="G275" s="891" t="s">
        <v>26888</v>
      </c>
      <c r="H275" s="890" t="s">
        <v>2703</v>
      </c>
      <c r="I275" s="889" t="s">
        <v>3654</v>
      </c>
      <c r="J275" s="889" t="s">
        <v>5525</v>
      </c>
      <c r="K275" s="888">
        <v>1</v>
      </c>
      <c r="L275" s="888">
        <v>12</v>
      </c>
      <c r="M275" s="887">
        <v>57646.57</v>
      </c>
      <c r="N275" s="888">
        <v>1</v>
      </c>
      <c r="O275" s="888">
        <v>6</v>
      </c>
      <c r="P275" s="887">
        <v>30579.395326460824</v>
      </c>
    </row>
    <row r="276" spans="1:16" ht="22.5" x14ac:dyDescent="0.25">
      <c r="A276" s="867" t="s">
        <v>19067</v>
      </c>
      <c r="B276" s="867" t="s">
        <v>2672</v>
      </c>
      <c r="C276" s="894" t="s">
        <v>3031</v>
      </c>
      <c r="D276" s="893" t="s">
        <v>26887</v>
      </c>
      <c r="E276" s="892">
        <v>3000</v>
      </c>
      <c r="F276" s="895" t="s">
        <v>26886</v>
      </c>
      <c r="G276" s="891" t="s">
        <v>26885</v>
      </c>
      <c r="H276" s="890" t="s">
        <v>2680</v>
      </c>
      <c r="I276" s="889" t="s">
        <v>2822</v>
      </c>
      <c r="J276" s="889" t="s">
        <v>2822</v>
      </c>
      <c r="K276" s="888">
        <v>1</v>
      </c>
      <c r="L276" s="888">
        <v>12</v>
      </c>
      <c r="M276" s="887">
        <v>33518.060000000005</v>
      </c>
      <c r="N276" s="888">
        <v>1</v>
      </c>
      <c r="O276" s="888">
        <v>6</v>
      </c>
      <c r="P276" s="887">
        <v>19044.900000000001</v>
      </c>
    </row>
    <row r="277" spans="1:16" ht="22.5" x14ac:dyDescent="0.25">
      <c r="A277" s="867" t="s">
        <v>19067</v>
      </c>
      <c r="B277" s="867" t="s">
        <v>2672</v>
      </c>
      <c r="C277" s="894" t="s">
        <v>3031</v>
      </c>
      <c r="D277" s="893" t="s">
        <v>24103</v>
      </c>
      <c r="E277" s="892">
        <v>7000</v>
      </c>
      <c r="F277" s="895" t="s">
        <v>26884</v>
      </c>
      <c r="G277" s="891" t="s">
        <v>26883</v>
      </c>
      <c r="H277" s="890" t="s">
        <v>2886</v>
      </c>
      <c r="I277" s="889" t="s">
        <v>3654</v>
      </c>
      <c r="J277" s="889" t="s">
        <v>5525</v>
      </c>
      <c r="K277" s="888" t="s">
        <v>385</v>
      </c>
      <c r="L277" s="888" t="s">
        <v>385</v>
      </c>
      <c r="M277" s="887">
        <v>0</v>
      </c>
      <c r="N277" s="888">
        <v>1</v>
      </c>
      <c r="O277" s="888">
        <v>6</v>
      </c>
      <c r="P277" s="887">
        <v>38364.22532646083</v>
      </c>
    </row>
    <row r="278" spans="1:16" ht="22.5" x14ac:dyDescent="0.25">
      <c r="A278" s="867" t="s">
        <v>19067</v>
      </c>
      <c r="B278" s="867" t="s">
        <v>2672</v>
      </c>
      <c r="C278" s="894" t="s">
        <v>3031</v>
      </c>
      <c r="D278" s="893" t="s">
        <v>26882</v>
      </c>
      <c r="E278" s="892">
        <v>7000</v>
      </c>
      <c r="F278" s="895" t="s">
        <v>26881</v>
      </c>
      <c r="G278" s="891" t="s">
        <v>26880</v>
      </c>
      <c r="H278" s="890" t="s">
        <v>4016</v>
      </c>
      <c r="I278" s="889" t="s">
        <v>2684</v>
      </c>
      <c r="J278" s="889" t="s">
        <v>5525</v>
      </c>
      <c r="K278" s="888">
        <v>1</v>
      </c>
      <c r="L278" s="888">
        <v>12</v>
      </c>
      <c r="M278" s="887">
        <v>88201.299999999988</v>
      </c>
      <c r="N278" s="888">
        <v>1</v>
      </c>
      <c r="O278" s="888">
        <v>6</v>
      </c>
      <c r="P278" s="887">
        <v>42444.645326460828</v>
      </c>
    </row>
    <row r="279" spans="1:16" x14ac:dyDescent="0.25">
      <c r="A279" s="867" t="s">
        <v>19067</v>
      </c>
      <c r="B279" s="867" t="s">
        <v>2672</v>
      </c>
      <c r="C279" s="894" t="s">
        <v>3031</v>
      </c>
      <c r="D279" s="893" t="s">
        <v>5421</v>
      </c>
      <c r="E279" s="892">
        <v>8000</v>
      </c>
      <c r="F279" s="895" t="s">
        <v>26879</v>
      </c>
      <c r="G279" s="891" t="s">
        <v>26878</v>
      </c>
      <c r="H279" s="890" t="s">
        <v>3936</v>
      </c>
      <c r="I279" s="889" t="s">
        <v>3654</v>
      </c>
      <c r="J279" s="889" t="s">
        <v>5525</v>
      </c>
      <c r="K279" s="888">
        <v>1</v>
      </c>
      <c r="L279" s="888">
        <v>8</v>
      </c>
      <c r="M279" s="887">
        <v>64995.53</v>
      </c>
      <c r="N279" s="888">
        <v>1</v>
      </c>
      <c r="O279" s="888">
        <v>1</v>
      </c>
      <c r="P279" s="887">
        <v>5129.1399999999994</v>
      </c>
    </row>
    <row r="280" spans="1:16" ht="22.5" x14ac:dyDescent="0.25">
      <c r="A280" s="867" t="s">
        <v>19067</v>
      </c>
      <c r="B280" s="867" t="s">
        <v>2672</v>
      </c>
      <c r="C280" s="894" t="s">
        <v>3031</v>
      </c>
      <c r="D280" s="893" t="s">
        <v>25850</v>
      </c>
      <c r="E280" s="892">
        <v>4000</v>
      </c>
      <c r="F280" s="895" t="s">
        <v>26877</v>
      </c>
      <c r="G280" s="891" t="s">
        <v>26876</v>
      </c>
      <c r="H280" s="890" t="s">
        <v>3691</v>
      </c>
      <c r="I280" s="889" t="s">
        <v>2684</v>
      </c>
      <c r="J280" s="889" t="s">
        <v>5525</v>
      </c>
      <c r="K280" s="888">
        <v>1</v>
      </c>
      <c r="L280" s="888">
        <v>7</v>
      </c>
      <c r="M280" s="887">
        <v>27692.87</v>
      </c>
      <c r="N280" s="888" t="s">
        <v>385</v>
      </c>
      <c r="O280" s="888" t="s">
        <v>385</v>
      </c>
      <c r="P280" s="887">
        <v>0</v>
      </c>
    </row>
    <row r="281" spans="1:16" x14ac:dyDescent="0.25">
      <c r="A281" s="867" t="s">
        <v>19067</v>
      </c>
      <c r="B281" s="867" t="s">
        <v>2672</v>
      </c>
      <c r="C281" s="894" t="s">
        <v>3031</v>
      </c>
      <c r="D281" s="893" t="s">
        <v>7305</v>
      </c>
      <c r="E281" s="892">
        <v>2200</v>
      </c>
      <c r="F281" s="895" t="s">
        <v>26875</v>
      </c>
      <c r="G281" s="891" t="s">
        <v>26874</v>
      </c>
      <c r="H281" s="890" t="s">
        <v>3135</v>
      </c>
      <c r="I281" s="889" t="s">
        <v>3135</v>
      </c>
      <c r="J281" s="889" t="s">
        <v>40</v>
      </c>
      <c r="K281" s="888">
        <v>1</v>
      </c>
      <c r="L281" s="888">
        <v>12</v>
      </c>
      <c r="M281" s="887">
        <v>26946.620000000003</v>
      </c>
      <c r="N281" s="888">
        <v>1</v>
      </c>
      <c r="O281" s="888">
        <v>6</v>
      </c>
      <c r="P281" s="887">
        <v>14154.9</v>
      </c>
    </row>
    <row r="282" spans="1:16" ht="22.5" x14ac:dyDescent="0.25">
      <c r="A282" s="867" t="s">
        <v>19067</v>
      </c>
      <c r="B282" s="867" t="s">
        <v>2672</v>
      </c>
      <c r="C282" s="894" t="s">
        <v>3031</v>
      </c>
      <c r="D282" s="893" t="s">
        <v>26873</v>
      </c>
      <c r="E282" s="892">
        <v>5000</v>
      </c>
      <c r="F282" s="895" t="s">
        <v>26872</v>
      </c>
      <c r="G282" s="891" t="s">
        <v>26871</v>
      </c>
      <c r="H282" s="890" t="s">
        <v>2886</v>
      </c>
      <c r="I282" s="889" t="s">
        <v>3654</v>
      </c>
      <c r="J282" s="889" t="s">
        <v>5525</v>
      </c>
      <c r="K282" s="888">
        <v>1</v>
      </c>
      <c r="L282" s="888">
        <v>12</v>
      </c>
      <c r="M282" s="887">
        <v>61960.80000000001</v>
      </c>
      <c r="N282" s="888">
        <v>1</v>
      </c>
      <c r="O282" s="888">
        <v>6</v>
      </c>
      <c r="P282" s="887">
        <v>31030.895326460824</v>
      </c>
    </row>
    <row r="283" spans="1:16" ht="33.75" x14ac:dyDescent="0.25">
      <c r="A283" s="867" t="s">
        <v>19067</v>
      </c>
      <c r="B283" s="867" t="s">
        <v>2672</v>
      </c>
      <c r="C283" s="894" t="s">
        <v>3031</v>
      </c>
      <c r="D283" s="893" t="s">
        <v>26870</v>
      </c>
      <c r="E283" s="892">
        <v>12000</v>
      </c>
      <c r="F283" s="895" t="s">
        <v>26869</v>
      </c>
      <c r="G283" s="891" t="s">
        <v>26868</v>
      </c>
      <c r="H283" s="890" t="s">
        <v>2772</v>
      </c>
      <c r="I283" s="889" t="s">
        <v>3654</v>
      </c>
      <c r="J283" s="889" t="s">
        <v>5525</v>
      </c>
      <c r="K283" s="888" t="s">
        <v>385</v>
      </c>
      <c r="L283" s="888" t="s">
        <v>385</v>
      </c>
      <c r="M283" s="887">
        <v>0</v>
      </c>
      <c r="N283" s="888">
        <v>1</v>
      </c>
      <c r="O283" s="888">
        <v>5</v>
      </c>
      <c r="P283" s="887">
        <v>57195.08532646083</v>
      </c>
    </row>
    <row r="284" spans="1:16" ht="22.5" x14ac:dyDescent="0.25">
      <c r="A284" s="867" t="s">
        <v>19067</v>
      </c>
      <c r="B284" s="867" t="s">
        <v>2672</v>
      </c>
      <c r="C284" s="894" t="s">
        <v>3031</v>
      </c>
      <c r="D284" s="893" t="s">
        <v>25723</v>
      </c>
      <c r="E284" s="892">
        <v>5000</v>
      </c>
      <c r="F284" s="895" t="s">
        <v>26867</v>
      </c>
      <c r="G284" s="891" t="s">
        <v>26866</v>
      </c>
      <c r="H284" s="890" t="s">
        <v>2725</v>
      </c>
      <c r="I284" s="889" t="s">
        <v>2684</v>
      </c>
      <c r="J284" s="889" t="s">
        <v>5525</v>
      </c>
      <c r="K284" s="888">
        <v>1</v>
      </c>
      <c r="L284" s="888">
        <v>12</v>
      </c>
      <c r="M284" s="887">
        <v>61844.490000000005</v>
      </c>
      <c r="N284" s="888">
        <v>1</v>
      </c>
      <c r="O284" s="888">
        <v>6</v>
      </c>
      <c r="P284" s="887">
        <v>30949.655326460826</v>
      </c>
    </row>
    <row r="285" spans="1:16" x14ac:dyDescent="0.25">
      <c r="A285" s="867" t="s">
        <v>19067</v>
      </c>
      <c r="B285" s="867" t="s">
        <v>2672</v>
      </c>
      <c r="C285" s="894" t="s">
        <v>3031</v>
      </c>
      <c r="D285" s="893" t="s">
        <v>24781</v>
      </c>
      <c r="E285" s="892">
        <v>15600</v>
      </c>
      <c r="F285" s="895" t="s">
        <v>20424</v>
      </c>
      <c r="G285" s="891" t="s">
        <v>20423</v>
      </c>
      <c r="H285" s="890" t="s">
        <v>2772</v>
      </c>
      <c r="I285" s="889" t="s">
        <v>3654</v>
      </c>
      <c r="J285" s="889" t="s">
        <v>5525</v>
      </c>
      <c r="K285" s="888">
        <v>1</v>
      </c>
      <c r="L285" s="888">
        <v>3</v>
      </c>
      <c r="M285" s="887">
        <v>35280.199999999997</v>
      </c>
      <c r="N285" s="888">
        <v>1</v>
      </c>
      <c r="O285" s="888">
        <v>6</v>
      </c>
      <c r="P285" s="887">
        <v>93070.895326460814</v>
      </c>
    </row>
    <row r="286" spans="1:16" x14ac:dyDescent="0.25">
      <c r="A286" s="867" t="s">
        <v>19067</v>
      </c>
      <c r="B286" s="867" t="s">
        <v>2672</v>
      </c>
      <c r="C286" s="894" t="s">
        <v>3031</v>
      </c>
      <c r="D286" s="893" t="s">
        <v>26865</v>
      </c>
      <c r="E286" s="892">
        <v>10000</v>
      </c>
      <c r="F286" s="895" t="s">
        <v>26864</v>
      </c>
      <c r="G286" s="891" t="s">
        <v>26863</v>
      </c>
      <c r="H286" s="890" t="s">
        <v>2772</v>
      </c>
      <c r="I286" s="889" t="s">
        <v>3654</v>
      </c>
      <c r="J286" s="889" t="s">
        <v>5525</v>
      </c>
      <c r="K286" s="888">
        <v>1</v>
      </c>
      <c r="L286" s="888">
        <v>12</v>
      </c>
      <c r="M286" s="887">
        <v>121722.34445595865</v>
      </c>
      <c r="N286" s="888">
        <v>1</v>
      </c>
      <c r="O286" s="888">
        <v>6</v>
      </c>
      <c r="P286" s="887">
        <v>61030.895326460828</v>
      </c>
    </row>
    <row r="287" spans="1:16" ht="22.5" x14ac:dyDescent="0.25">
      <c r="A287" s="867" t="s">
        <v>19067</v>
      </c>
      <c r="B287" s="867" t="s">
        <v>2672</v>
      </c>
      <c r="C287" s="894" t="s">
        <v>3031</v>
      </c>
      <c r="D287" s="893" t="s">
        <v>25946</v>
      </c>
      <c r="E287" s="892">
        <v>5000</v>
      </c>
      <c r="F287" s="895" t="s">
        <v>26862</v>
      </c>
      <c r="G287" s="891" t="s">
        <v>26861</v>
      </c>
      <c r="H287" s="890" t="s">
        <v>2886</v>
      </c>
      <c r="I287" s="889" t="s">
        <v>3654</v>
      </c>
      <c r="J287" s="889" t="s">
        <v>5525</v>
      </c>
      <c r="K287" s="888">
        <v>1</v>
      </c>
      <c r="L287" s="888">
        <v>12</v>
      </c>
      <c r="M287" s="887">
        <v>61944.480000000003</v>
      </c>
      <c r="N287" s="888">
        <v>1</v>
      </c>
      <c r="O287" s="888">
        <v>6</v>
      </c>
      <c r="P287" s="887">
        <v>30893.755326460825</v>
      </c>
    </row>
    <row r="288" spans="1:16" ht="22.5" x14ac:dyDescent="0.25">
      <c r="A288" s="867" t="s">
        <v>19067</v>
      </c>
      <c r="B288" s="867" t="s">
        <v>2672</v>
      </c>
      <c r="C288" s="894" t="s">
        <v>3031</v>
      </c>
      <c r="D288" s="893" t="s">
        <v>26860</v>
      </c>
      <c r="E288" s="892">
        <v>14500</v>
      </c>
      <c r="F288" s="895" t="s">
        <v>22701</v>
      </c>
      <c r="G288" s="891" t="s">
        <v>22700</v>
      </c>
      <c r="H288" s="890" t="s">
        <v>2883</v>
      </c>
      <c r="I288" s="889" t="s">
        <v>3654</v>
      </c>
      <c r="J288" s="889" t="s">
        <v>5525</v>
      </c>
      <c r="K288" s="888">
        <v>1</v>
      </c>
      <c r="L288" s="888">
        <v>11</v>
      </c>
      <c r="M288" s="887">
        <v>129261.02445595864</v>
      </c>
      <c r="N288" s="888">
        <v>1</v>
      </c>
      <c r="O288" s="888">
        <v>6</v>
      </c>
      <c r="P288" s="887">
        <v>88030.895326460814</v>
      </c>
    </row>
    <row r="289" spans="1:16" ht="33.75" x14ac:dyDescent="0.25">
      <c r="A289" s="867" t="s">
        <v>19067</v>
      </c>
      <c r="B289" s="867" t="s">
        <v>2672</v>
      </c>
      <c r="C289" s="894" t="s">
        <v>3031</v>
      </c>
      <c r="D289" s="893" t="s">
        <v>26859</v>
      </c>
      <c r="E289" s="892">
        <v>13500</v>
      </c>
      <c r="F289" s="895" t="s">
        <v>26858</v>
      </c>
      <c r="G289" s="891" t="s">
        <v>26857</v>
      </c>
      <c r="H289" s="890" t="s">
        <v>2703</v>
      </c>
      <c r="I289" s="889" t="s">
        <v>3654</v>
      </c>
      <c r="J289" s="889" t="s">
        <v>5525</v>
      </c>
      <c r="K289" s="888">
        <v>1</v>
      </c>
      <c r="L289" s="888">
        <v>10</v>
      </c>
      <c r="M289" s="887">
        <v>123900.43445595865</v>
      </c>
      <c r="N289" s="888">
        <v>1</v>
      </c>
      <c r="O289" s="888">
        <v>6</v>
      </c>
      <c r="P289" s="887">
        <v>81891.205326460811</v>
      </c>
    </row>
    <row r="290" spans="1:16" x14ac:dyDescent="0.25">
      <c r="A290" s="867" t="s">
        <v>19067</v>
      </c>
      <c r="B290" s="867" t="s">
        <v>2672</v>
      </c>
      <c r="C290" s="894" t="s">
        <v>3031</v>
      </c>
      <c r="D290" s="893" t="s">
        <v>23525</v>
      </c>
      <c r="E290" s="892">
        <v>4291.5</v>
      </c>
      <c r="F290" s="895" t="s">
        <v>26856</v>
      </c>
      <c r="G290" s="891" t="s">
        <v>26855</v>
      </c>
      <c r="H290" s="890" t="s">
        <v>22459</v>
      </c>
      <c r="I290" s="889" t="s">
        <v>2684</v>
      </c>
      <c r="J290" s="889" t="s">
        <v>5525</v>
      </c>
      <c r="K290" s="888">
        <v>1</v>
      </c>
      <c r="L290" s="888">
        <v>12</v>
      </c>
      <c r="M290" s="887">
        <v>53458.80000000001</v>
      </c>
      <c r="N290" s="888">
        <v>1</v>
      </c>
      <c r="O290" s="888">
        <v>6</v>
      </c>
      <c r="P290" s="887">
        <v>26793.9</v>
      </c>
    </row>
    <row r="291" spans="1:16" ht="28.5" customHeight="1" x14ac:dyDescent="0.25">
      <c r="A291" s="867" t="s">
        <v>19067</v>
      </c>
      <c r="B291" s="867" t="s">
        <v>2672</v>
      </c>
      <c r="C291" s="894" t="s">
        <v>3031</v>
      </c>
      <c r="D291" s="893" t="s">
        <v>25643</v>
      </c>
      <c r="E291" s="892">
        <v>15600</v>
      </c>
      <c r="F291" s="895" t="s">
        <v>26854</v>
      </c>
      <c r="G291" s="891" t="s">
        <v>26853</v>
      </c>
      <c r="H291" s="890" t="s">
        <v>2772</v>
      </c>
      <c r="I291" s="889" t="s">
        <v>3654</v>
      </c>
      <c r="J291" s="889" t="s">
        <v>5525</v>
      </c>
      <c r="K291" s="888">
        <v>1</v>
      </c>
      <c r="L291" s="888">
        <v>5</v>
      </c>
      <c r="M291" s="887">
        <v>73924.98</v>
      </c>
      <c r="N291" s="888" t="s">
        <v>385</v>
      </c>
      <c r="O291" s="888" t="s">
        <v>385</v>
      </c>
      <c r="P291" s="887">
        <v>0</v>
      </c>
    </row>
    <row r="292" spans="1:16" ht="22.5" x14ac:dyDescent="0.25">
      <c r="A292" s="867" t="s">
        <v>19067</v>
      </c>
      <c r="B292" s="867" t="s">
        <v>2672</v>
      </c>
      <c r="C292" s="894" t="s">
        <v>3031</v>
      </c>
      <c r="D292" s="893" t="s">
        <v>26852</v>
      </c>
      <c r="E292" s="892">
        <v>6000</v>
      </c>
      <c r="F292" s="895" t="s">
        <v>26851</v>
      </c>
      <c r="G292" s="891" t="s">
        <v>26850</v>
      </c>
      <c r="H292" s="890" t="s">
        <v>24735</v>
      </c>
      <c r="I292" s="889" t="s">
        <v>3654</v>
      </c>
      <c r="J292" s="889" t="s">
        <v>5525</v>
      </c>
      <c r="K292" s="888">
        <v>1</v>
      </c>
      <c r="L292" s="888">
        <v>12</v>
      </c>
      <c r="M292" s="887">
        <v>73610.36</v>
      </c>
      <c r="N292" s="888">
        <v>1</v>
      </c>
      <c r="O292" s="888">
        <v>6</v>
      </c>
      <c r="P292" s="887">
        <v>37011.315326460826</v>
      </c>
    </row>
    <row r="293" spans="1:16" x14ac:dyDescent="0.25">
      <c r="A293" s="867" t="s">
        <v>19067</v>
      </c>
      <c r="B293" s="867" t="s">
        <v>2672</v>
      </c>
      <c r="C293" s="894" t="s">
        <v>3031</v>
      </c>
      <c r="D293" s="893" t="s">
        <v>1882</v>
      </c>
      <c r="E293" s="892">
        <v>10000</v>
      </c>
      <c r="F293" s="895" t="s">
        <v>26849</v>
      </c>
      <c r="G293" s="891" t="s">
        <v>26848</v>
      </c>
      <c r="H293" s="890" t="s">
        <v>2772</v>
      </c>
      <c r="I293" s="889" t="s">
        <v>3654</v>
      </c>
      <c r="J293" s="889" t="s">
        <v>5525</v>
      </c>
      <c r="K293" s="888" t="s">
        <v>385</v>
      </c>
      <c r="L293" s="888" t="s">
        <v>385</v>
      </c>
      <c r="M293" s="887">
        <v>0</v>
      </c>
      <c r="N293" s="888">
        <v>1</v>
      </c>
      <c r="O293" s="888">
        <v>6</v>
      </c>
      <c r="P293" s="887">
        <v>58844.79532646083</v>
      </c>
    </row>
    <row r="294" spans="1:16" x14ac:dyDescent="0.25">
      <c r="A294" s="867" t="s">
        <v>19067</v>
      </c>
      <c r="B294" s="867" t="s">
        <v>2672</v>
      </c>
      <c r="C294" s="894" t="s">
        <v>3031</v>
      </c>
      <c r="D294" s="893" t="s">
        <v>23595</v>
      </c>
      <c r="E294" s="892">
        <v>5500</v>
      </c>
      <c r="F294" s="895" t="s">
        <v>26847</v>
      </c>
      <c r="G294" s="891" t="s">
        <v>26846</v>
      </c>
      <c r="H294" s="890" t="s">
        <v>3045</v>
      </c>
      <c r="I294" s="889" t="s">
        <v>2684</v>
      </c>
      <c r="J294" s="889" t="s">
        <v>5525</v>
      </c>
      <c r="K294" s="888">
        <v>1</v>
      </c>
      <c r="L294" s="888">
        <v>8</v>
      </c>
      <c r="M294" s="887">
        <v>42383.839999999997</v>
      </c>
      <c r="N294" s="888">
        <v>1</v>
      </c>
      <c r="O294" s="888">
        <v>6</v>
      </c>
      <c r="P294" s="887">
        <v>33951.465326460828</v>
      </c>
    </row>
    <row r="295" spans="1:16" ht="22.5" customHeight="1" x14ac:dyDescent="0.25">
      <c r="A295" s="867" t="s">
        <v>19067</v>
      </c>
      <c r="B295" s="867" t="s">
        <v>2672</v>
      </c>
      <c r="C295" s="894" t="s">
        <v>3031</v>
      </c>
      <c r="D295" s="893" t="s">
        <v>26845</v>
      </c>
      <c r="E295" s="892">
        <v>5000</v>
      </c>
      <c r="F295" s="895" t="s">
        <v>26844</v>
      </c>
      <c r="G295" s="891" t="s">
        <v>26843</v>
      </c>
      <c r="H295" s="890" t="s">
        <v>3691</v>
      </c>
      <c r="I295" s="889" t="s">
        <v>2684</v>
      </c>
      <c r="J295" s="889" t="s">
        <v>5525</v>
      </c>
      <c r="K295" s="888" t="s">
        <v>385</v>
      </c>
      <c r="L295" s="888" t="s">
        <v>385</v>
      </c>
      <c r="M295" s="887">
        <v>0</v>
      </c>
      <c r="N295" s="888">
        <v>1</v>
      </c>
      <c r="O295" s="888">
        <v>5</v>
      </c>
      <c r="P295" s="887">
        <v>21968.269999999997</v>
      </c>
    </row>
    <row r="296" spans="1:16" ht="23.25" customHeight="1" x14ac:dyDescent="0.25">
      <c r="A296" s="867" t="s">
        <v>19067</v>
      </c>
      <c r="B296" s="867" t="s">
        <v>2672</v>
      </c>
      <c r="C296" s="894" t="s">
        <v>3031</v>
      </c>
      <c r="D296" s="893" t="s">
        <v>26842</v>
      </c>
      <c r="E296" s="892">
        <v>7000</v>
      </c>
      <c r="F296" s="895" t="s">
        <v>26841</v>
      </c>
      <c r="G296" s="891" t="s">
        <v>26840</v>
      </c>
      <c r="H296" s="890" t="s">
        <v>2886</v>
      </c>
      <c r="I296" s="889" t="s">
        <v>3654</v>
      </c>
      <c r="J296" s="889" t="s">
        <v>5525</v>
      </c>
      <c r="K296" s="888">
        <v>1</v>
      </c>
      <c r="L296" s="888">
        <v>12</v>
      </c>
      <c r="M296" s="887">
        <v>90855.59</v>
      </c>
      <c r="N296" s="888">
        <v>1</v>
      </c>
      <c r="O296" s="888">
        <v>6</v>
      </c>
      <c r="P296" s="887">
        <v>42889.915326460825</v>
      </c>
    </row>
    <row r="297" spans="1:16" x14ac:dyDescent="0.25">
      <c r="A297" s="867" t="s">
        <v>19067</v>
      </c>
      <c r="B297" s="867" t="s">
        <v>2672</v>
      </c>
      <c r="C297" s="894" t="s">
        <v>3031</v>
      </c>
      <c r="D297" s="893" t="s">
        <v>26839</v>
      </c>
      <c r="E297" s="892">
        <v>5000</v>
      </c>
      <c r="F297" s="895" t="s">
        <v>26838</v>
      </c>
      <c r="G297" s="891" t="s">
        <v>26837</v>
      </c>
      <c r="H297" s="890" t="s">
        <v>2679</v>
      </c>
      <c r="I297" s="889" t="s">
        <v>2822</v>
      </c>
      <c r="J297" s="889" t="s">
        <v>2822</v>
      </c>
      <c r="K297" s="888">
        <v>1</v>
      </c>
      <c r="L297" s="888">
        <v>12</v>
      </c>
      <c r="M297" s="887">
        <v>63534.77</v>
      </c>
      <c r="N297" s="888" t="s">
        <v>385</v>
      </c>
      <c r="O297" s="888" t="s">
        <v>385</v>
      </c>
      <c r="P297" s="887">
        <v>0</v>
      </c>
    </row>
    <row r="298" spans="1:16" ht="22.5" x14ac:dyDescent="0.25">
      <c r="A298" s="867" t="s">
        <v>19067</v>
      </c>
      <c r="B298" s="867" t="s">
        <v>2672</v>
      </c>
      <c r="C298" s="894" t="s">
        <v>3031</v>
      </c>
      <c r="D298" s="893" t="s">
        <v>23306</v>
      </c>
      <c r="E298" s="892">
        <v>7000</v>
      </c>
      <c r="F298" s="895" t="s">
        <v>26836</v>
      </c>
      <c r="G298" s="891" t="s">
        <v>26835</v>
      </c>
      <c r="H298" s="890" t="s">
        <v>3140</v>
      </c>
      <c r="I298" s="889" t="s">
        <v>3654</v>
      </c>
      <c r="J298" s="889" t="s">
        <v>5525</v>
      </c>
      <c r="K298" s="888">
        <v>1</v>
      </c>
      <c r="L298" s="888">
        <v>12</v>
      </c>
      <c r="M298" s="887">
        <v>84579.300000000017</v>
      </c>
      <c r="N298" s="888">
        <v>1</v>
      </c>
      <c r="O298" s="888">
        <v>6</v>
      </c>
      <c r="P298" s="887">
        <v>42681.385326460826</v>
      </c>
    </row>
    <row r="299" spans="1:16" ht="22.5" x14ac:dyDescent="0.25">
      <c r="A299" s="867" t="s">
        <v>19067</v>
      </c>
      <c r="B299" s="867" t="s">
        <v>3626</v>
      </c>
      <c r="C299" s="894" t="s">
        <v>3031</v>
      </c>
      <c r="D299" s="893" t="s">
        <v>26834</v>
      </c>
      <c r="E299" s="892">
        <v>7500</v>
      </c>
      <c r="F299" s="895" t="s">
        <v>26833</v>
      </c>
      <c r="G299" s="891" t="s">
        <v>26832</v>
      </c>
      <c r="H299" s="890" t="s">
        <v>2772</v>
      </c>
      <c r="I299" s="889" t="s">
        <v>3654</v>
      </c>
      <c r="J299" s="889" t="s">
        <v>5525</v>
      </c>
      <c r="K299" s="888">
        <v>1</v>
      </c>
      <c r="L299" s="888">
        <v>12</v>
      </c>
      <c r="M299" s="887">
        <v>89273.989999999991</v>
      </c>
      <c r="N299" s="888">
        <v>1</v>
      </c>
      <c r="O299" s="888">
        <v>6</v>
      </c>
      <c r="P299" s="887">
        <v>45539.73</v>
      </c>
    </row>
    <row r="300" spans="1:16" x14ac:dyDescent="0.25">
      <c r="A300" s="867" t="s">
        <v>19067</v>
      </c>
      <c r="B300" s="867" t="s">
        <v>2672</v>
      </c>
      <c r="C300" s="894" t="s">
        <v>3031</v>
      </c>
      <c r="D300" s="893" t="s">
        <v>18202</v>
      </c>
      <c r="E300" s="892">
        <v>7000</v>
      </c>
      <c r="F300" s="895" t="s">
        <v>26831</v>
      </c>
      <c r="G300" s="891" t="s">
        <v>26830</v>
      </c>
      <c r="H300" s="890" t="s">
        <v>2722</v>
      </c>
      <c r="I300" s="889" t="s">
        <v>2684</v>
      </c>
      <c r="J300" s="889" t="s">
        <v>5525</v>
      </c>
      <c r="K300" s="888">
        <v>1</v>
      </c>
      <c r="L300" s="888">
        <v>12</v>
      </c>
      <c r="M300" s="887">
        <v>85000.760000000009</v>
      </c>
      <c r="N300" s="888">
        <v>1</v>
      </c>
      <c r="O300" s="888">
        <v>6</v>
      </c>
      <c r="P300" s="887">
        <v>42847.145326460828</v>
      </c>
    </row>
    <row r="301" spans="1:16" x14ac:dyDescent="0.25">
      <c r="A301" s="867" t="s">
        <v>19067</v>
      </c>
      <c r="B301" s="867" t="s">
        <v>2672</v>
      </c>
      <c r="C301" s="894" t="s">
        <v>3031</v>
      </c>
      <c r="D301" s="893" t="s">
        <v>2772</v>
      </c>
      <c r="E301" s="892">
        <v>10500</v>
      </c>
      <c r="F301" s="895" t="s">
        <v>26829</v>
      </c>
      <c r="G301" s="891" t="s">
        <v>26828</v>
      </c>
      <c r="H301" s="890" t="s">
        <v>2772</v>
      </c>
      <c r="I301" s="889" t="s">
        <v>3654</v>
      </c>
      <c r="J301" s="889" t="s">
        <v>5525</v>
      </c>
      <c r="K301" s="888">
        <v>1</v>
      </c>
      <c r="L301" s="888">
        <v>12</v>
      </c>
      <c r="M301" s="887">
        <v>127564.92445595867</v>
      </c>
      <c r="N301" s="888">
        <v>1</v>
      </c>
      <c r="O301" s="888">
        <v>6</v>
      </c>
      <c r="P301" s="887">
        <v>63130.33532646083</v>
      </c>
    </row>
    <row r="302" spans="1:16" ht="26.25" customHeight="1" x14ac:dyDescent="0.25">
      <c r="A302" s="867" t="s">
        <v>19067</v>
      </c>
      <c r="B302" s="867" t="s">
        <v>2672</v>
      </c>
      <c r="C302" s="894" t="s">
        <v>3031</v>
      </c>
      <c r="D302" s="893" t="s">
        <v>26827</v>
      </c>
      <c r="E302" s="892">
        <v>8500</v>
      </c>
      <c r="F302" s="895" t="s">
        <v>26826</v>
      </c>
      <c r="G302" s="891" t="s">
        <v>26825</v>
      </c>
      <c r="H302" s="890" t="s">
        <v>2703</v>
      </c>
      <c r="I302" s="889" t="s">
        <v>3654</v>
      </c>
      <c r="J302" s="889" t="s">
        <v>5525</v>
      </c>
      <c r="K302" s="888">
        <v>1</v>
      </c>
      <c r="L302" s="888">
        <v>12</v>
      </c>
      <c r="M302" s="887">
        <v>92676.869999999981</v>
      </c>
      <c r="N302" s="888">
        <v>1</v>
      </c>
      <c r="O302" s="888">
        <v>6</v>
      </c>
      <c r="P302" s="887">
        <v>50978.145326460828</v>
      </c>
    </row>
    <row r="303" spans="1:16" ht="22.5" x14ac:dyDescent="0.25">
      <c r="A303" s="867" t="s">
        <v>19067</v>
      </c>
      <c r="B303" s="867" t="s">
        <v>2672</v>
      </c>
      <c r="C303" s="894" t="s">
        <v>3031</v>
      </c>
      <c r="D303" s="893" t="s">
        <v>26824</v>
      </c>
      <c r="E303" s="892">
        <v>4000</v>
      </c>
      <c r="F303" s="895" t="s">
        <v>26823</v>
      </c>
      <c r="G303" s="891" t="s">
        <v>26822</v>
      </c>
      <c r="H303" s="890" t="s">
        <v>2703</v>
      </c>
      <c r="I303" s="889" t="s">
        <v>3654</v>
      </c>
      <c r="J303" s="889" t="s">
        <v>5525</v>
      </c>
      <c r="K303" s="888">
        <v>1</v>
      </c>
      <c r="L303" s="888">
        <v>9</v>
      </c>
      <c r="M303" s="887">
        <v>37556.159999999996</v>
      </c>
      <c r="N303" s="888">
        <v>1</v>
      </c>
      <c r="O303" s="888">
        <v>2</v>
      </c>
      <c r="P303" s="887">
        <v>7639.1299999999992</v>
      </c>
    </row>
    <row r="304" spans="1:16" x14ac:dyDescent="0.25">
      <c r="A304" s="867" t="s">
        <v>19067</v>
      </c>
      <c r="B304" s="867" t="s">
        <v>2672</v>
      </c>
      <c r="C304" s="894" t="s">
        <v>3031</v>
      </c>
      <c r="D304" s="893" t="s">
        <v>23666</v>
      </c>
      <c r="E304" s="892">
        <v>6000</v>
      </c>
      <c r="F304" s="895" t="s">
        <v>26821</v>
      </c>
      <c r="G304" s="891" t="s">
        <v>26820</v>
      </c>
      <c r="H304" s="890" t="s">
        <v>2886</v>
      </c>
      <c r="I304" s="889" t="s">
        <v>3654</v>
      </c>
      <c r="J304" s="889" t="s">
        <v>5525</v>
      </c>
      <c r="K304" s="888">
        <v>1</v>
      </c>
      <c r="L304" s="888">
        <v>12</v>
      </c>
      <c r="M304" s="887">
        <v>74394.12999999999</v>
      </c>
      <c r="N304" s="888">
        <v>1</v>
      </c>
      <c r="O304" s="888">
        <v>6</v>
      </c>
      <c r="P304" s="887">
        <v>37030.895326460828</v>
      </c>
    </row>
    <row r="305" spans="1:16" x14ac:dyDescent="0.25">
      <c r="A305" s="867" t="s">
        <v>19067</v>
      </c>
      <c r="B305" s="867" t="s">
        <v>2672</v>
      </c>
      <c r="C305" s="894" t="s">
        <v>3031</v>
      </c>
      <c r="D305" s="893" t="s">
        <v>25631</v>
      </c>
      <c r="E305" s="892">
        <v>3500</v>
      </c>
      <c r="F305" s="895" t="s">
        <v>17753</v>
      </c>
      <c r="G305" s="891" t="s">
        <v>17752</v>
      </c>
      <c r="H305" s="890" t="s">
        <v>2722</v>
      </c>
      <c r="I305" s="889" t="s">
        <v>2684</v>
      </c>
      <c r="J305" s="889" t="s">
        <v>5525</v>
      </c>
      <c r="K305" s="888" t="s">
        <v>385</v>
      </c>
      <c r="L305" s="888" t="s">
        <v>385</v>
      </c>
      <c r="M305" s="887">
        <v>0</v>
      </c>
      <c r="N305" s="888">
        <v>1</v>
      </c>
      <c r="O305" s="888">
        <v>5</v>
      </c>
      <c r="P305" s="887">
        <v>16222.599999999999</v>
      </c>
    </row>
    <row r="306" spans="1:16" ht="23.25" customHeight="1" x14ac:dyDescent="0.25">
      <c r="A306" s="867" t="s">
        <v>19067</v>
      </c>
      <c r="B306" s="867" t="s">
        <v>2672</v>
      </c>
      <c r="C306" s="894" t="s">
        <v>3031</v>
      </c>
      <c r="D306" s="893" t="s">
        <v>26819</v>
      </c>
      <c r="E306" s="892">
        <v>8000</v>
      </c>
      <c r="F306" s="895" t="s">
        <v>26818</v>
      </c>
      <c r="G306" s="891" t="s">
        <v>26817</v>
      </c>
      <c r="H306" s="890" t="s">
        <v>2703</v>
      </c>
      <c r="I306" s="889" t="s">
        <v>3654</v>
      </c>
      <c r="J306" s="889" t="s">
        <v>5525</v>
      </c>
      <c r="K306" s="888">
        <v>1</v>
      </c>
      <c r="L306" s="888">
        <v>12</v>
      </c>
      <c r="M306" s="887">
        <v>97960.799999999988</v>
      </c>
      <c r="N306" s="888">
        <v>1</v>
      </c>
      <c r="O306" s="888">
        <v>6</v>
      </c>
      <c r="P306" s="887">
        <v>49030.895326460828</v>
      </c>
    </row>
    <row r="307" spans="1:16" ht="22.5" x14ac:dyDescent="0.25">
      <c r="A307" s="867" t="s">
        <v>19067</v>
      </c>
      <c r="B307" s="867" t="s">
        <v>2672</v>
      </c>
      <c r="C307" s="894" t="s">
        <v>3031</v>
      </c>
      <c r="D307" s="893" t="s">
        <v>23791</v>
      </c>
      <c r="E307" s="892">
        <v>5000</v>
      </c>
      <c r="F307" s="895" t="s">
        <v>26816</v>
      </c>
      <c r="G307" s="891" t="s">
        <v>26815</v>
      </c>
      <c r="H307" s="890" t="s">
        <v>2725</v>
      </c>
      <c r="I307" s="889" t="s">
        <v>2684</v>
      </c>
      <c r="J307" s="889" t="s">
        <v>5525</v>
      </c>
      <c r="K307" s="888">
        <v>1</v>
      </c>
      <c r="L307" s="888">
        <v>12</v>
      </c>
      <c r="M307" s="887">
        <v>61958.720000000008</v>
      </c>
      <c r="N307" s="888">
        <v>1</v>
      </c>
      <c r="O307" s="888">
        <v>6</v>
      </c>
      <c r="P307" s="887">
        <v>31020.475326460826</v>
      </c>
    </row>
    <row r="308" spans="1:16" ht="22.5" x14ac:dyDescent="0.25">
      <c r="A308" s="867" t="s">
        <v>19067</v>
      </c>
      <c r="B308" s="867" t="s">
        <v>2672</v>
      </c>
      <c r="C308" s="894" t="s">
        <v>3031</v>
      </c>
      <c r="D308" s="893" t="s">
        <v>26814</v>
      </c>
      <c r="E308" s="892">
        <v>10000</v>
      </c>
      <c r="F308" s="895" t="s">
        <v>26813</v>
      </c>
      <c r="G308" s="891" t="s">
        <v>26812</v>
      </c>
      <c r="H308" s="890" t="s">
        <v>2772</v>
      </c>
      <c r="I308" s="889" t="s">
        <v>3654</v>
      </c>
      <c r="J308" s="889" t="s">
        <v>5525</v>
      </c>
      <c r="K308" s="888">
        <v>1</v>
      </c>
      <c r="L308" s="888">
        <v>12</v>
      </c>
      <c r="M308" s="887">
        <v>114525.4</v>
      </c>
      <c r="N308" s="888">
        <v>1</v>
      </c>
      <c r="O308" s="888">
        <v>1</v>
      </c>
      <c r="P308" s="887">
        <v>9563.0399999999991</v>
      </c>
    </row>
    <row r="309" spans="1:16" ht="22.5" x14ac:dyDescent="0.25">
      <c r="A309" s="867" t="s">
        <v>19067</v>
      </c>
      <c r="B309" s="867" t="s">
        <v>2672</v>
      </c>
      <c r="C309" s="894" t="s">
        <v>3031</v>
      </c>
      <c r="D309" s="893" t="s">
        <v>26809</v>
      </c>
      <c r="E309" s="892">
        <v>10000</v>
      </c>
      <c r="F309" s="895" t="s">
        <v>26811</v>
      </c>
      <c r="G309" s="891" t="s">
        <v>26810</v>
      </c>
      <c r="H309" s="890" t="s">
        <v>2703</v>
      </c>
      <c r="I309" s="889" t="s">
        <v>3654</v>
      </c>
      <c r="J309" s="889" t="s">
        <v>5525</v>
      </c>
      <c r="K309" s="888">
        <v>1</v>
      </c>
      <c r="L309" s="888">
        <v>12</v>
      </c>
      <c r="M309" s="887">
        <v>120489.77445595866</v>
      </c>
      <c r="N309" s="888">
        <v>1</v>
      </c>
      <c r="O309" s="888">
        <v>6</v>
      </c>
      <c r="P309" s="887">
        <v>60377.465326460828</v>
      </c>
    </row>
    <row r="310" spans="1:16" ht="22.5" x14ac:dyDescent="0.25">
      <c r="A310" s="867" t="s">
        <v>19067</v>
      </c>
      <c r="B310" s="867" t="s">
        <v>2672</v>
      </c>
      <c r="C310" s="894" t="s">
        <v>3031</v>
      </c>
      <c r="D310" s="893" t="s">
        <v>26809</v>
      </c>
      <c r="E310" s="892">
        <v>12000</v>
      </c>
      <c r="F310" s="895" t="s">
        <v>26808</v>
      </c>
      <c r="G310" s="891" t="s">
        <v>26807</v>
      </c>
      <c r="H310" s="890" t="s">
        <v>2703</v>
      </c>
      <c r="I310" s="889" t="s">
        <v>3654</v>
      </c>
      <c r="J310" s="889" t="s">
        <v>5525</v>
      </c>
      <c r="K310" s="888">
        <v>1</v>
      </c>
      <c r="L310" s="888">
        <v>12</v>
      </c>
      <c r="M310" s="887">
        <v>138424.52445595869</v>
      </c>
      <c r="N310" s="888">
        <v>1</v>
      </c>
      <c r="O310" s="888">
        <v>6</v>
      </c>
      <c r="P310" s="887">
        <v>67113.445326460816</v>
      </c>
    </row>
    <row r="311" spans="1:16" x14ac:dyDescent="0.25">
      <c r="A311" s="867" t="s">
        <v>19067</v>
      </c>
      <c r="B311" s="867" t="s">
        <v>2672</v>
      </c>
      <c r="C311" s="894" t="s">
        <v>3031</v>
      </c>
      <c r="D311" s="893" t="s">
        <v>7137</v>
      </c>
      <c r="E311" s="892">
        <v>10500</v>
      </c>
      <c r="F311" s="895" t="s">
        <v>22668</v>
      </c>
      <c r="G311" s="891" t="s">
        <v>22667</v>
      </c>
      <c r="H311" s="890" t="s">
        <v>2772</v>
      </c>
      <c r="I311" s="889" t="s">
        <v>3654</v>
      </c>
      <c r="J311" s="889" t="s">
        <v>5525</v>
      </c>
      <c r="K311" s="888">
        <v>1</v>
      </c>
      <c r="L311" s="888">
        <v>11</v>
      </c>
      <c r="M311" s="887">
        <v>117317.22445595865</v>
      </c>
      <c r="N311" s="888" t="s">
        <v>385</v>
      </c>
      <c r="O311" s="888" t="s">
        <v>385</v>
      </c>
      <c r="P311" s="887">
        <v>0</v>
      </c>
    </row>
    <row r="312" spans="1:16" ht="22.5" x14ac:dyDescent="0.25">
      <c r="A312" s="867" t="s">
        <v>19067</v>
      </c>
      <c r="B312" s="867" t="s">
        <v>2672</v>
      </c>
      <c r="C312" s="894" t="s">
        <v>3031</v>
      </c>
      <c r="D312" s="893" t="s">
        <v>26806</v>
      </c>
      <c r="E312" s="892">
        <v>8000</v>
      </c>
      <c r="F312" s="895" t="s">
        <v>26805</v>
      </c>
      <c r="G312" s="891" t="s">
        <v>26804</v>
      </c>
      <c r="H312" s="890" t="s">
        <v>2712</v>
      </c>
      <c r="I312" s="889" t="s">
        <v>3654</v>
      </c>
      <c r="J312" s="889" t="s">
        <v>5525</v>
      </c>
      <c r="K312" s="888">
        <v>1</v>
      </c>
      <c r="L312" s="888">
        <v>12</v>
      </c>
      <c r="M312" s="887">
        <v>97960.799999999988</v>
      </c>
      <c r="N312" s="888">
        <v>1</v>
      </c>
      <c r="O312" s="888">
        <v>6</v>
      </c>
      <c r="P312" s="887">
        <v>49030.895326460828</v>
      </c>
    </row>
    <row r="313" spans="1:16" ht="22.5" x14ac:dyDescent="0.25">
      <c r="A313" s="867" t="s">
        <v>19067</v>
      </c>
      <c r="B313" s="867" t="s">
        <v>2672</v>
      </c>
      <c r="C313" s="894" t="s">
        <v>3031</v>
      </c>
      <c r="D313" s="893" t="s">
        <v>23791</v>
      </c>
      <c r="E313" s="892">
        <v>6500</v>
      </c>
      <c r="F313" s="895" t="s">
        <v>26803</v>
      </c>
      <c r="G313" s="891" t="s">
        <v>26802</v>
      </c>
      <c r="H313" s="890" t="s">
        <v>2688</v>
      </c>
      <c r="I313" s="889" t="s">
        <v>3654</v>
      </c>
      <c r="J313" s="889" t="s">
        <v>5525</v>
      </c>
      <c r="K313" s="888">
        <v>1</v>
      </c>
      <c r="L313" s="888">
        <v>12</v>
      </c>
      <c r="M313" s="887">
        <v>79274.67</v>
      </c>
      <c r="N313" s="888">
        <v>1</v>
      </c>
      <c r="O313" s="888">
        <v>6</v>
      </c>
      <c r="P313" s="887">
        <v>39366.435326460829</v>
      </c>
    </row>
    <row r="314" spans="1:16" x14ac:dyDescent="0.25">
      <c r="A314" s="867" t="s">
        <v>19067</v>
      </c>
      <c r="B314" s="867" t="s">
        <v>2672</v>
      </c>
      <c r="C314" s="894" t="s">
        <v>3031</v>
      </c>
      <c r="D314" s="893" t="s">
        <v>23399</v>
      </c>
      <c r="E314" s="892">
        <v>5000</v>
      </c>
      <c r="F314" s="895" t="s">
        <v>26801</v>
      </c>
      <c r="G314" s="891" t="s">
        <v>26800</v>
      </c>
      <c r="H314" s="890" t="s">
        <v>2688</v>
      </c>
      <c r="I314" s="889" t="s">
        <v>3654</v>
      </c>
      <c r="J314" s="889" t="s">
        <v>5525</v>
      </c>
      <c r="K314" s="888">
        <v>1</v>
      </c>
      <c r="L314" s="888">
        <v>12</v>
      </c>
      <c r="M314" s="887">
        <v>61936.840000000004</v>
      </c>
      <c r="N314" s="888">
        <v>1</v>
      </c>
      <c r="O314" s="888">
        <v>6</v>
      </c>
      <c r="P314" s="887">
        <v>31025.685326460825</v>
      </c>
    </row>
    <row r="315" spans="1:16" x14ac:dyDescent="0.25">
      <c r="A315" s="867" t="s">
        <v>19067</v>
      </c>
      <c r="B315" s="867" t="s">
        <v>2672</v>
      </c>
      <c r="C315" s="894" t="s">
        <v>3031</v>
      </c>
      <c r="D315" s="893" t="s">
        <v>25631</v>
      </c>
      <c r="E315" s="892">
        <v>3500</v>
      </c>
      <c r="F315" s="895" t="s">
        <v>26799</v>
      </c>
      <c r="G315" s="891" t="s">
        <v>26798</v>
      </c>
      <c r="H315" s="890" t="s">
        <v>2722</v>
      </c>
      <c r="I315" s="889" t="s">
        <v>2684</v>
      </c>
      <c r="J315" s="889" t="s">
        <v>5525</v>
      </c>
      <c r="K315" s="888">
        <v>1</v>
      </c>
      <c r="L315" s="888">
        <v>12</v>
      </c>
      <c r="M315" s="887">
        <v>41946.479999999996</v>
      </c>
      <c r="N315" s="888">
        <v>1</v>
      </c>
      <c r="O315" s="888">
        <v>1</v>
      </c>
      <c r="P315" s="887">
        <v>4102.16</v>
      </c>
    </row>
    <row r="316" spans="1:16" x14ac:dyDescent="0.25">
      <c r="A316" s="1772" t="s">
        <v>2848</v>
      </c>
      <c r="B316" s="1772"/>
      <c r="C316" s="1772"/>
      <c r="D316" s="1772"/>
      <c r="E316" s="1772"/>
      <c r="F316" s="1772" t="s">
        <v>378</v>
      </c>
      <c r="G316" s="1772"/>
      <c r="H316" s="1772"/>
      <c r="I316" s="1772"/>
      <c r="J316" s="1772"/>
      <c r="K316" s="1771" t="s">
        <v>2847</v>
      </c>
      <c r="L316" s="1771"/>
      <c r="M316" s="1771"/>
      <c r="N316" s="1771" t="s">
        <v>2846</v>
      </c>
      <c r="O316" s="1771"/>
      <c r="P316" s="1771"/>
    </row>
    <row r="317" spans="1:16" ht="70.5" x14ac:dyDescent="0.25">
      <c r="A317" s="1535" t="s">
        <v>2845</v>
      </c>
      <c r="B317" s="1535" t="s">
        <v>5</v>
      </c>
      <c r="C317" s="1535" t="s">
        <v>2844</v>
      </c>
      <c r="D317" s="1535" t="s">
        <v>2843</v>
      </c>
      <c r="E317" s="1536" t="s">
        <v>2842</v>
      </c>
      <c r="F317" s="1537" t="s">
        <v>2841</v>
      </c>
      <c r="G317" s="1535" t="s">
        <v>2840</v>
      </c>
      <c r="H317" s="1535" t="s">
        <v>2839</v>
      </c>
      <c r="I317" s="1535" t="s">
        <v>2838</v>
      </c>
      <c r="J317" s="1535" t="s">
        <v>2837</v>
      </c>
      <c r="K317" s="1538" t="s">
        <v>2836</v>
      </c>
      <c r="L317" s="1538" t="s">
        <v>2835</v>
      </c>
      <c r="M317" s="1539" t="s">
        <v>2834</v>
      </c>
      <c r="N317" s="1538" t="s">
        <v>2836</v>
      </c>
      <c r="O317" s="1538" t="s">
        <v>2835</v>
      </c>
      <c r="P317" s="1539" t="s">
        <v>2834</v>
      </c>
    </row>
    <row r="318" spans="1:16" ht="22.5" x14ac:dyDescent="0.25">
      <c r="A318" s="867" t="s">
        <v>19067</v>
      </c>
      <c r="B318" s="867" t="s">
        <v>3626</v>
      </c>
      <c r="C318" s="894" t="s">
        <v>3031</v>
      </c>
      <c r="D318" s="893" t="s">
        <v>25471</v>
      </c>
      <c r="E318" s="892">
        <v>3500</v>
      </c>
      <c r="F318" s="895" t="s">
        <v>26797</v>
      </c>
      <c r="G318" s="891" t="s">
        <v>26796</v>
      </c>
      <c r="H318" s="890" t="s">
        <v>2722</v>
      </c>
      <c r="I318" s="889" t="s">
        <v>2684</v>
      </c>
      <c r="J318" s="889" t="s">
        <v>5525</v>
      </c>
      <c r="K318" s="888">
        <v>1</v>
      </c>
      <c r="L318" s="888">
        <v>12</v>
      </c>
      <c r="M318" s="887">
        <v>42852.52</v>
      </c>
      <c r="N318" s="888">
        <v>1</v>
      </c>
      <c r="O318" s="888">
        <v>6</v>
      </c>
      <c r="P318" s="887">
        <v>21716.95</v>
      </c>
    </row>
    <row r="319" spans="1:16" x14ac:dyDescent="0.25">
      <c r="A319" s="867" t="s">
        <v>19067</v>
      </c>
      <c r="B319" s="867" t="s">
        <v>2672</v>
      </c>
      <c r="C319" s="894" t="s">
        <v>3031</v>
      </c>
      <c r="D319" s="893" t="s">
        <v>26612</v>
      </c>
      <c r="E319" s="892">
        <v>8000</v>
      </c>
      <c r="F319" s="895" t="s">
        <v>26795</v>
      </c>
      <c r="G319" s="891" t="s">
        <v>26794</v>
      </c>
      <c r="H319" s="890" t="s">
        <v>3691</v>
      </c>
      <c r="I319" s="889" t="s">
        <v>2684</v>
      </c>
      <c r="J319" s="889" t="s">
        <v>5525</v>
      </c>
      <c r="K319" s="888">
        <v>1</v>
      </c>
      <c r="L319" s="888">
        <v>4</v>
      </c>
      <c r="M319" s="887">
        <v>30684.02</v>
      </c>
      <c r="N319" s="888" t="s">
        <v>385</v>
      </c>
      <c r="O319" s="888" t="s">
        <v>385</v>
      </c>
      <c r="P319" s="887">
        <v>0</v>
      </c>
    </row>
    <row r="320" spans="1:16" ht="22.5" x14ac:dyDescent="0.25">
      <c r="A320" s="867" t="s">
        <v>19067</v>
      </c>
      <c r="B320" s="867" t="s">
        <v>2672</v>
      </c>
      <c r="C320" s="894" t="s">
        <v>3031</v>
      </c>
      <c r="D320" s="893" t="s">
        <v>25962</v>
      </c>
      <c r="E320" s="892">
        <v>5000</v>
      </c>
      <c r="F320" s="895" t="s">
        <v>26793</v>
      </c>
      <c r="G320" s="891" t="s">
        <v>26792</v>
      </c>
      <c r="H320" s="890" t="s">
        <v>2703</v>
      </c>
      <c r="I320" s="889" t="s">
        <v>3654</v>
      </c>
      <c r="J320" s="889" t="s">
        <v>5525</v>
      </c>
      <c r="K320" s="888">
        <v>1</v>
      </c>
      <c r="L320" s="888">
        <v>12</v>
      </c>
      <c r="M320" s="887">
        <v>61291.74</v>
      </c>
      <c r="N320" s="888">
        <v>1</v>
      </c>
      <c r="O320" s="888">
        <v>6</v>
      </c>
      <c r="P320" s="887">
        <v>31030.895326460824</v>
      </c>
    </row>
    <row r="321" spans="1:16" x14ac:dyDescent="0.25">
      <c r="A321" s="867" t="s">
        <v>19067</v>
      </c>
      <c r="B321" s="867" t="s">
        <v>2672</v>
      </c>
      <c r="C321" s="894" t="s">
        <v>3031</v>
      </c>
      <c r="D321" s="893" t="s">
        <v>26737</v>
      </c>
      <c r="E321" s="892">
        <v>9500</v>
      </c>
      <c r="F321" s="895" t="s">
        <v>26791</v>
      </c>
      <c r="G321" s="891" t="s">
        <v>26790</v>
      </c>
      <c r="H321" s="890" t="s">
        <v>4016</v>
      </c>
      <c r="I321" s="889" t="s">
        <v>3654</v>
      </c>
      <c r="J321" s="889" t="s">
        <v>5525</v>
      </c>
      <c r="K321" s="888" t="s">
        <v>385</v>
      </c>
      <c r="L321" s="888" t="s">
        <v>385</v>
      </c>
      <c r="M321" s="887">
        <v>0</v>
      </c>
      <c r="N321" s="888">
        <v>1</v>
      </c>
      <c r="O321" s="888">
        <v>6</v>
      </c>
      <c r="P321" s="887">
        <v>51077.435326460829</v>
      </c>
    </row>
    <row r="322" spans="1:16" ht="33.75" x14ac:dyDescent="0.25">
      <c r="A322" s="867" t="s">
        <v>19067</v>
      </c>
      <c r="B322" s="867" t="s">
        <v>2672</v>
      </c>
      <c r="C322" s="894" t="s">
        <v>3031</v>
      </c>
      <c r="D322" s="893" t="s">
        <v>25976</v>
      </c>
      <c r="E322" s="892">
        <v>6000</v>
      </c>
      <c r="F322" s="895" t="s">
        <v>26789</v>
      </c>
      <c r="G322" s="891" t="s">
        <v>26788</v>
      </c>
      <c r="H322" s="890" t="s">
        <v>3691</v>
      </c>
      <c r="I322" s="889" t="s">
        <v>2684</v>
      </c>
      <c r="J322" s="889" t="s">
        <v>5525</v>
      </c>
      <c r="K322" s="888">
        <v>1</v>
      </c>
      <c r="L322" s="888">
        <v>1</v>
      </c>
      <c r="M322" s="887">
        <v>883.7</v>
      </c>
      <c r="N322" s="888">
        <v>1</v>
      </c>
      <c r="O322" s="888">
        <v>6</v>
      </c>
      <c r="P322" s="887">
        <v>37030.895326460828</v>
      </c>
    </row>
    <row r="323" spans="1:16" ht="22.5" x14ac:dyDescent="0.25">
      <c r="A323" s="867" t="s">
        <v>19067</v>
      </c>
      <c r="B323" s="867" t="s">
        <v>3626</v>
      </c>
      <c r="C323" s="894" t="s">
        <v>3031</v>
      </c>
      <c r="D323" s="893" t="s">
        <v>24654</v>
      </c>
      <c r="E323" s="892">
        <v>5000</v>
      </c>
      <c r="F323" s="895" t="s">
        <v>26787</v>
      </c>
      <c r="G323" s="891" t="s">
        <v>26786</v>
      </c>
      <c r="H323" s="890" t="s">
        <v>2722</v>
      </c>
      <c r="I323" s="889" t="s">
        <v>2684</v>
      </c>
      <c r="J323" s="889" t="s">
        <v>5525</v>
      </c>
      <c r="K323" s="888">
        <v>1</v>
      </c>
      <c r="L323" s="888">
        <v>12</v>
      </c>
      <c r="M323" s="887">
        <v>66374.84</v>
      </c>
      <c r="N323" s="888">
        <v>1</v>
      </c>
      <c r="O323" s="888">
        <v>6</v>
      </c>
      <c r="P323" s="887">
        <v>30717.839999999997</v>
      </c>
    </row>
    <row r="324" spans="1:16" ht="21.75" customHeight="1" x14ac:dyDescent="0.25">
      <c r="A324" s="867" t="s">
        <v>19067</v>
      </c>
      <c r="B324" s="867" t="s">
        <v>2672</v>
      </c>
      <c r="C324" s="894" t="s">
        <v>3031</v>
      </c>
      <c r="D324" s="893" t="s">
        <v>23212</v>
      </c>
      <c r="E324" s="892">
        <v>10000</v>
      </c>
      <c r="F324" s="895" t="s">
        <v>26785</v>
      </c>
      <c r="G324" s="891" t="s">
        <v>26784</v>
      </c>
      <c r="H324" s="890" t="s">
        <v>2703</v>
      </c>
      <c r="I324" s="889" t="s">
        <v>3654</v>
      </c>
      <c r="J324" s="889" t="s">
        <v>5525</v>
      </c>
      <c r="K324" s="888">
        <v>1</v>
      </c>
      <c r="L324" s="888">
        <v>5</v>
      </c>
      <c r="M324" s="887">
        <v>48028.119999999995</v>
      </c>
      <c r="N324" s="888">
        <v>1</v>
      </c>
      <c r="O324" s="888">
        <v>6</v>
      </c>
      <c r="P324" s="887">
        <v>61028.115326460829</v>
      </c>
    </row>
    <row r="325" spans="1:16" ht="36" customHeight="1" x14ac:dyDescent="0.25">
      <c r="A325" s="867" t="s">
        <v>19067</v>
      </c>
      <c r="B325" s="867" t="s">
        <v>2672</v>
      </c>
      <c r="C325" s="894" t="s">
        <v>3031</v>
      </c>
      <c r="D325" s="893" t="s">
        <v>23225</v>
      </c>
      <c r="E325" s="892">
        <v>9000</v>
      </c>
      <c r="F325" s="895" t="s">
        <v>26783</v>
      </c>
      <c r="G325" s="891" t="s">
        <v>26782</v>
      </c>
      <c r="H325" s="890" t="s">
        <v>2712</v>
      </c>
      <c r="I325" s="889" t="s">
        <v>3654</v>
      </c>
      <c r="J325" s="889" t="s">
        <v>5525</v>
      </c>
      <c r="K325" s="888">
        <v>1</v>
      </c>
      <c r="L325" s="888">
        <v>12</v>
      </c>
      <c r="M325" s="887">
        <v>109746.52445595866</v>
      </c>
      <c r="N325" s="888">
        <v>1</v>
      </c>
      <c r="O325" s="888">
        <v>6</v>
      </c>
      <c r="P325" s="887">
        <v>55008.395326460828</v>
      </c>
    </row>
    <row r="326" spans="1:16" x14ac:dyDescent="0.25">
      <c r="A326" s="867" t="s">
        <v>19067</v>
      </c>
      <c r="B326" s="867" t="s">
        <v>2672</v>
      </c>
      <c r="C326" s="894" t="s">
        <v>3031</v>
      </c>
      <c r="D326" s="893" t="s">
        <v>201</v>
      </c>
      <c r="E326" s="892">
        <v>15600</v>
      </c>
      <c r="F326" s="895" t="s">
        <v>20402</v>
      </c>
      <c r="G326" s="891" t="s">
        <v>26781</v>
      </c>
      <c r="H326" s="890" t="s">
        <v>2772</v>
      </c>
      <c r="I326" s="889" t="s">
        <v>3654</v>
      </c>
      <c r="J326" s="889" t="s">
        <v>5525</v>
      </c>
      <c r="K326" s="888">
        <v>1</v>
      </c>
      <c r="L326" s="888">
        <v>3</v>
      </c>
      <c r="M326" s="887">
        <v>26010.129999999997</v>
      </c>
      <c r="N326" s="888" t="s">
        <v>385</v>
      </c>
      <c r="O326" s="888" t="s">
        <v>385</v>
      </c>
      <c r="P326" s="887">
        <v>0</v>
      </c>
    </row>
    <row r="327" spans="1:16" ht="22.5" x14ac:dyDescent="0.25">
      <c r="A327" s="867" t="s">
        <v>19067</v>
      </c>
      <c r="B327" s="867" t="s">
        <v>2672</v>
      </c>
      <c r="C327" s="894" t="s">
        <v>3031</v>
      </c>
      <c r="D327" s="893" t="s">
        <v>26780</v>
      </c>
      <c r="E327" s="892">
        <v>5000</v>
      </c>
      <c r="F327" s="895" t="s">
        <v>26779</v>
      </c>
      <c r="G327" s="891" t="s">
        <v>26778</v>
      </c>
      <c r="H327" s="890" t="s">
        <v>2886</v>
      </c>
      <c r="I327" s="889" t="s">
        <v>3654</v>
      </c>
      <c r="J327" s="889" t="s">
        <v>5525</v>
      </c>
      <c r="K327" s="888">
        <v>1</v>
      </c>
      <c r="L327" s="888">
        <v>12</v>
      </c>
      <c r="M327" s="887">
        <v>61686.17</v>
      </c>
      <c r="N327" s="888">
        <v>1</v>
      </c>
      <c r="O327" s="888">
        <v>6</v>
      </c>
      <c r="P327" s="887">
        <v>31030.895326460824</v>
      </c>
    </row>
    <row r="328" spans="1:16" x14ac:dyDescent="0.25">
      <c r="A328" s="867" t="s">
        <v>19067</v>
      </c>
      <c r="B328" s="867" t="s">
        <v>2672</v>
      </c>
      <c r="C328" s="894" t="s">
        <v>3031</v>
      </c>
      <c r="D328" s="893" t="s">
        <v>25038</v>
      </c>
      <c r="E328" s="892">
        <v>9300</v>
      </c>
      <c r="F328" s="895" t="s">
        <v>26777</v>
      </c>
      <c r="G328" s="891" t="s">
        <v>26776</v>
      </c>
      <c r="H328" s="890" t="s">
        <v>2703</v>
      </c>
      <c r="I328" s="889" t="s">
        <v>3654</v>
      </c>
      <c r="J328" s="889" t="s">
        <v>5525</v>
      </c>
      <c r="K328" s="888">
        <v>1</v>
      </c>
      <c r="L328" s="888">
        <v>12</v>
      </c>
      <c r="M328" s="887">
        <v>113560.79999999997</v>
      </c>
      <c r="N328" s="888">
        <v>1</v>
      </c>
      <c r="O328" s="888">
        <v>6</v>
      </c>
      <c r="P328" s="887">
        <v>56830.895326460828</v>
      </c>
    </row>
    <row r="329" spans="1:16" ht="22.5" x14ac:dyDescent="0.25">
      <c r="A329" s="867" t="s">
        <v>19067</v>
      </c>
      <c r="B329" s="867" t="s">
        <v>2672</v>
      </c>
      <c r="C329" s="894" t="s">
        <v>3031</v>
      </c>
      <c r="D329" s="893" t="s">
        <v>26775</v>
      </c>
      <c r="E329" s="892">
        <v>8800</v>
      </c>
      <c r="F329" s="895" t="s">
        <v>26774</v>
      </c>
      <c r="G329" s="891" t="s">
        <v>26773</v>
      </c>
      <c r="H329" s="890" t="s">
        <v>6563</v>
      </c>
      <c r="I329" s="889" t="s">
        <v>3654</v>
      </c>
      <c r="J329" s="889" t="s">
        <v>5525</v>
      </c>
      <c r="K329" s="888">
        <v>1</v>
      </c>
      <c r="L329" s="888">
        <v>12</v>
      </c>
      <c r="M329" s="887">
        <v>106447.10445595864</v>
      </c>
      <c r="N329" s="888">
        <v>1</v>
      </c>
      <c r="O329" s="888">
        <v>6</v>
      </c>
      <c r="P329" s="887">
        <v>53712.955326460833</v>
      </c>
    </row>
    <row r="330" spans="1:16" x14ac:dyDescent="0.25">
      <c r="A330" s="867" t="s">
        <v>19067</v>
      </c>
      <c r="B330" s="867" t="s">
        <v>2672</v>
      </c>
      <c r="C330" s="894" t="s">
        <v>3031</v>
      </c>
      <c r="D330" s="893" t="s">
        <v>26772</v>
      </c>
      <c r="E330" s="892">
        <v>9000</v>
      </c>
      <c r="F330" s="895" t="s">
        <v>26771</v>
      </c>
      <c r="G330" s="891" t="s">
        <v>26770</v>
      </c>
      <c r="H330" s="890" t="s">
        <v>2688</v>
      </c>
      <c r="I330" s="889" t="s">
        <v>3654</v>
      </c>
      <c r="J330" s="889" t="s">
        <v>5525</v>
      </c>
      <c r="K330" s="888">
        <v>1</v>
      </c>
      <c r="L330" s="888">
        <v>12</v>
      </c>
      <c r="M330" s="887">
        <v>109960.79999999997</v>
      </c>
      <c r="N330" s="888">
        <v>1</v>
      </c>
      <c r="O330" s="888">
        <v>6</v>
      </c>
      <c r="P330" s="887">
        <v>54992.145326460828</v>
      </c>
    </row>
    <row r="331" spans="1:16" x14ac:dyDescent="0.25">
      <c r="A331" s="867" t="s">
        <v>19067</v>
      </c>
      <c r="B331" s="867" t="s">
        <v>2672</v>
      </c>
      <c r="C331" s="894" t="s">
        <v>3031</v>
      </c>
      <c r="D331" s="893" t="s">
        <v>24018</v>
      </c>
      <c r="E331" s="892">
        <v>2500</v>
      </c>
      <c r="F331" s="895" t="s">
        <v>26769</v>
      </c>
      <c r="G331" s="891" t="s">
        <v>26768</v>
      </c>
      <c r="H331" s="890" t="s">
        <v>3259</v>
      </c>
      <c r="I331" s="889" t="s">
        <v>2822</v>
      </c>
      <c r="J331" s="889" t="s">
        <v>2822</v>
      </c>
      <c r="K331" s="888">
        <v>1</v>
      </c>
      <c r="L331" s="888">
        <v>12</v>
      </c>
      <c r="M331" s="887">
        <v>31876.780000000006</v>
      </c>
      <c r="N331" s="888">
        <v>1</v>
      </c>
      <c r="O331" s="888">
        <v>6</v>
      </c>
      <c r="P331" s="887">
        <v>15986.92</v>
      </c>
    </row>
    <row r="332" spans="1:16" ht="22.5" x14ac:dyDescent="0.25">
      <c r="A332" s="867" t="s">
        <v>19067</v>
      </c>
      <c r="B332" s="867" t="s">
        <v>2672</v>
      </c>
      <c r="C332" s="894" t="s">
        <v>3031</v>
      </c>
      <c r="D332" s="893" t="s">
        <v>26767</v>
      </c>
      <c r="E332" s="892">
        <v>3000</v>
      </c>
      <c r="F332" s="895" t="s">
        <v>26766</v>
      </c>
      <c r="G332" s="891" t="s">
        <v>26765</v>
      </c>
      <c r="H332" s="890" t="s">
        <v>2680</v>
      </c>
      <c r="I332" s="889" t="s">
        <v>2822</v>
      </c>
      <c r="J332" s="889" t="s">
        <v>2822</v>
      </c>
      <c r="K332" s="888">
        <v>1</v>
      </c>
      <c r="L332" s="888">
        <v>12</v>
      </c>
      <c r="M332" s="887">
        <v>37775.67</v>
      </c>
      <c r="N332" s="888">
        <v>1</v>
      </c>
      <c r="O332" s="888">
        <v>1</v>
      </c>
      <c r="P332" s="887">
        <v>4797.07</v>
      </c>
    </row>
    <row r="333" spans="1:16" x14ac:dyDescent="0.25">
      <c r="A333" s="867" t="s">
        <v>19067</v>
      </c>
      <c r="B333" s="867" t="s">
        <v>2672</v>
      </c>
      <c r="C333" s="894" t="s">
        <v>3031</v>
      </c>
      <c r="D333" s="893" t="s">
        <v>24006</v>
      </c>
      <c r="E333" s="892">
        <v>5000</v>
      </c>
      <c r="F333" s="895" t="s">
        <v>26764</v>
      </c>
      <c r="G333" s="891" t="s">
        <v>26763</v>
      </c>
      <c r="H333" s="890" t="s">
        <v>3684</v>
      </c>
      <c r="I333" s="889" t="s">
        <v>3654</v>
      </c>
      <c r="J333" s="889" t="s">
        <v>5525</v>
      </c>
      <c r="K333" s="888">
        <v>1</v>
      </c>
      <c r="L333" s="888">
        <v>12</v>
      </c>
      <c r="M333" s="887">
        <v>61944.82</v>
      </c>
      <c r="N333" s="888">
        <v>1</v>
      </c>
      <c r="O333" s="888">
        <v>6</v>
      </c>
      <c r="P333" s="887">
        <v>31030.895326460824</v>
      </c>
    </row>
    <row r="334" spans="1:16" ht="22.5" x14ac:dyDescent="0.25">
      <c r="A334" s="867" t="s">
        <v>19067</v>
      </c>
      <c r="B334" s="867" t="s">
        <v>2672</v>
      </c>
      <c r="C334" s="894" t="s">
        <v>3031</v>
      </c>
      <c r="D334" s="893" t="s">
        <v>26762</v>
      </c>
      <c r="E334" s="892">
        <v>9000</v>
      </c>
      <c r="F334" s="895" t="s">
        <v>26761</v>
      </c>
      <c r="G334" s="891" t="s">
        <v>26760</v>
      </c>
      <c r="H334" s="890" t="s">
        <v>6902</v>
      </c>
      <c r="I334" s="889" t="s">
        <v>3654</v>
      </c>
      <c r="J334" s="889" t="s">
        <v>5525</v>
      </c>
      <c r="K334" s="888">
        <v>1</v>
      </c>
      <c r="L334" s="888">
        <v>12</v>
      </c>
      <c r="M334" s="887">
        <v>108189.66445595866</v>
      </c>
      <c r="N334" s="888">
        <v>1</v>
      </c>
      <c r="O334" s="888">
        <v>6</v>
      </c>
      <c r="P334" s="887">
        <v>54630.275326460833</v>
      </c>
    </row>
    <row r="335" spans="1:16" x14ac:dyDescent="0.25">
      <c r="A335" s="867" t="s">
        <v>19067</v>
      </c>
      <c r="B335" s="867" t="s">
        <v>2672</v>
      </c>
      <c r="C335" s="894" t="s">
        <v>3031</v>
      </c>
      <c r="D335" s="893" t="s">
        <v>26759</v>
      </c>
      <c r="E335" s="892">
        <v>7000</v>
      </c>
      <c r="F335" s="895" t="s">
        <v>26758</v>
      </c>
      <c r="G335" s="891" t="s">
        <v>26757</v>
      </c>
      <c r="H335" s="890" t="s">
        <v>2703</v>
      </c>
      <c r="I335" s="889" t="s">
        <v>3654</v>
      </c>
      <c r="J335" s="889" t="s">
        <v>5525</v>
      </c>
      <c r="K335" s="888">
        <v>1</v>
      </c>
      <c r="L335" s="888">
        <v>10</v>
      </c>
      <c r="M335" s="887">
        <v>65134.000000000007</v>
      </c>
      <c r="N335" s="888" t="s">
        <v>385</v>
      </c>
      <c r="O335" s="888" t="s">
        <v>385</v>
      </c>
      <c r="P335" s="887">
        <v>0</v>
      </c>
    </row>
    <row r="336" spans="1:16" ht="21" customHeight="1" x14ac:dyDescent="0.25">
      <c r="A336" s="867" t="s">
        <v>19067</v>
      </c>
      <c r="B336" s="867" t="s">
        <v>2672</v>
      </c>
      <c r="C336" s="894" t="s">
        <v>3031</v>
      </c>
      <c r="D336" s="893" t="s">
        <v>26756</v>
      </c>
      <c r="E336" s="892">
        <v>11000</v>
      </c>
      <c r="F336" s="895" t="s">
        <v>22653</v>
      </c>
      <c r="G336" s="891" t="s">
        <v>22652</v>
      </c>
      <c r="H336" s="890" t="s">
        <v>2712</v>
      </c>
      <c r="I336" s="889" t="s">
        <v>3654</v>
      </c>
      <c r="J336" s="889" t="s">
        <v>5525</v>
      </c>
      <c r="K336" s="888">
        <v>1</v>
      </c>
      <c r="L336" s="888">
        <v>2</v>
      </c>
      <c r="M336" s="887">
        <v>15215.06</v>
      </c>
      <c r="N336" s="888">
        <v>1</v>
      </c>
      <c r="O336" s="888">
        <v>6</v>
      </c>
      <c r="P336" s="887">
        <v>66560.325326460821</v>
      </c>
    </row>
    <row r="337" spans="1:16" ht="22.5" x14ac:dyDescent="0.25">
      <c r="A337" s="867" t="s">
        <v>19067</v>
      </c>
      <c r="B337" s="867" t="s">
        <v>3626</v>
      </c>
      <c r="C337" s="894" t="s">
        <v>3031</v>
      </c>
      <c r="D337" s="893" t="s">
        <v>23366</v>
      </c>
      <c r="E337" s="892">
        <v>3500</v>
      </c>
      <c r="F337" s="895" t="s">
        <v>7775</v>
      </c>
      <c r="G337" s="891" t="s">
        <v>7774</v>
      </c>
      <c r="H337" s="890" t="s">
        <v>2772</v>
      </c>
      <c r="I337" s="889" t="s">
        <v>3654</v>
      </c>
      <c r="J337" s="889" t="s">
        <v>5525</v>
      </c>
      <c r="K337" s="888">
        <v>1</v>
      </c>
      <c r="L337" s="888">
        <v>8</v>
      </c>
      <c r="M337" s="887">
        <v>28980.25</v>
      </c>
      <c r="N337" s="888">
        <v>1</v>
      </c>
      <c r="O337" s="888">
        <v>6</v>
      </c>
      <c r="P337" s="887">
        <v>22036.390000000003</v>
      </c>
    </row>
    <row r="338" spans="1:16" ht="22.5" x14ac:dyDescent="0.25">
      <c r="A338" s="867" t="s">
        <v>19067</v>
      </c>
      <c r="B338" s="867" t="s">
        <v>2672</v>
      </c>
      <c r="C338" s="894" t="s">
        <v>3031</v>
      </c>
      <c r="D338" s="893" t="s">
        <v>26747</v>
      </c>
      <c r="E338" s="892">
        <v>5000</v>
      </c>
      <c r="F338" s="895" t="s">
        <v>26755</v>
      </c>
      <c r="G338" s="891" t="s">
        <v>26754</v>
      </c>
      <c r="H338" s="890" t="s">
        <v>2703</v>
      </c>
      <c r="I338" s="889" t="s">
        <v>3654</v>
      </c>
      <c r="J338" s="889" t="s">
        <v>5525</v>
      </c>
      <c r="K338" s="888">
        <v>1</v>
      </c>
      <c r="L338" s="888">
        <v>12</v>
      </c>
      <c r="M338" s="887">
        <v>61424.38</v>
      </c>
      <c r="N338" s="888">
        <v>1</v>
      </c>
      <c r="O338" s="888">
        <v>6</v>
      </c>
      <c r="P338" s="887">
        <v>25409.32</v>
      </c>
    </row>
    <row r="339" spans="1:16" x14ac:dyDescent="0.25">
      <c r="A339" s="867" t="s">
        <v>19067</v>
      </c>
      <c r="B339" s="867" t="s">
        <v>2672</v>
      </c>
      <c r="C339" s="894" t="s">
        <v>3031</v>
      </c>
      <c r="D339" s="893" t="s">
        <v>26753</v>
      </c>
      <c r="E339" s="892">
        <v>5000</v>
      </c>
      <c r="F339" s="895" t="s">
        <v>26752</v>
      </c>
      <c r="G339" s="891" t="s">
        <v>26751</v>
      </c>
      <c r="H339" s="890" t="s">
        <v>2886</v>
      </c>
      <c r="I339" s="889" t="s">
        <v>3654</v>
      </c>
      <c r="J339" s="889" t="s">
        <v>5525</v>
      </c>
      <c r="K339" s="888">
        <v>1</v>
      </c>
      <c r="L339" s="888">
        <v>12</v>
      </c>
      <c r="M339" s="887">
        <v>61960.80000000001</v>
      </c>
      <c r="N339" s="888">
        <v>1</v>
      </c>
      <c r="O339" s="888">
        <v>6</v>
      </c>
      <c r="P339" s="887">
        <v>31030.895326460824</v>
      </c>
    </row>
    <row r="340" spans="1:16" ht="22.5" x14ac:dyDescent="0.25">
      <c r="A340" s="867" t="s">
        <v>19067</v>
      </c>
      <c r="B340" s="867" t="s">
        <v>3626</v>
      </c>
      <c r="C340" s="894" t="s">
        <v>3031</v>
      </c>
      <c r="D340" s="893" t="s">
        <v>26750</v>
      </c>
      <c r="E340" s="892">
        <v>8500</v>
      </c>
      <c r="F340" s="895" t="s">
        <v>26749</v>
      </c>
      <c r="G340" s="891" t="s">
        <v>26748</v>
      </c>
      <c r="H340" s="890" t="s">
        <v>2772</v>
      </c>
      <c r="I340" s="889" t="s">
        <v>3654</v>
      </c>
      <c r="J340" s="889" t="s">
        <v>5525</v>
      </c>
      <c r="K340" s="888">
        <v>1</v>
      </c>
      <c r="L340" s="888">
        <v>12</v>
      </c>
      <c r="M340" s="887">
        <v>72358.289999999979</v>
      </c>
      <c r="N340" s="888">
        <v>1</v>
      </c>
      <c r="O340" s="888">
        <v>6</v>
      </c>
      <c r="P340" s="887">
        <v>52024.23</v>
      </c>
    </row>
    <row r="341" spans="1:16" ht="22.5" x14ac:dyDescent="0.25">
      <c r="A341" s="867" t="s">
        <v>19067</v>
      </c>
      <c r="B341" s="867" t="s">
        <v>2672</v>
      </c>
      <c r="C341" s="894" t="s">
        <v>3031</v>
      </c>
      <c r="D341" s="893" t="s">
        <v>26747</v>
      </c>
      <c r="E341" s="892">
        <v>5000</v>
      </c>
      <c r="F341" s="895" t="s">
        <v>26746</v>
      </c>
      <c r="G341" s="891" t="s">
        <v>26745</v>
      </c>
      <c r="H341" s="890" t="s">
        <v>2886</v>
      </c>
      <c r="I341" s="889" t="s">
        <v>3654</v>
      </c>
      <c r="J341" s="889" t="s">
        <v>5525</v>
      </c>
      <c r="K341" s="888">
        <v>1</v>
      </c>
      <c r="L341" s="888">
        <v>12</v>
      </c>
      <c r="M341" s="887">
        <v>66188.240000000005</v>
      </c>
      <c r="N341" s="888">
        <v>1</v>
      </c>
      <c r="O341" s="888">
        <v>6</v>
      </c>
      <c r="P341" s="887">
        <v>31008.315326460823</v>
      </c>
    </row>
    <row r="342" spans="1:16" ht="22.5" x14ac:dyDescent="0.25">
      <c r="A342" s="867" t="s">
        <v>19067</v>
      </c>
      <c r="B342" s="867" t="s">
        <v>3626</v>
      </c>
      <c r="C342" s="894" t="s">
        <v>3031</v>
      </c>
      <c r="D342" s="893" t="s">
        <v>24741</v>
      </c>
      <c r="E342" s="892">
        <v>3500</v>
      </c>
      <c r="F342" s="895" t="s">
        <v>26744</v>
      </c>
      <c r="G342" s="891" t="s">
        <v>26743</v>
      </c>
      <c r="H342" s="890" t="s">
        <v>2772</v>
      </c>
      <c r="I342" s="889" t="s">
        <v>3654</v>
      </c>
      <c r="J342" s="889" t="s">
        <v>5525</v>
      </c>
      <c r="K342" s="888">
        <v>1</v>
      </c>
      <c r="L342" s="888">
        <v>2</v>
      </c>
      <c r="M342" s="887">
        <v>6605.05</v>
      </c>
      <c r="N342" s="888" t="s">
        <v>385</v>
      </c>
      <c r="O342" s="888" t="s">
        <v>385</v>
      </c>
      <c r="P342" s="887">
        <v>0</v>
      </c>
    </row>
    <row r="343" spans="1:16" ht="22.5" x14ac:dyDescent="0.25">
      <c r="A343" s="867" t="s">
        <v>19067</v>
      </c>
      <c r="B343" s="867" t="s">
        <v>3626</v>
      </c>
      <c r="C343" s="894" t="s">
        <v>3031</v>
      </c>
      <c r="D343" s="893" t="s">
        <v>24654</v>
      </c>
      <c r="E343" s="892">
        <v>5000</v>
      </c>
      <c r="F343" s="895" t="s">
        <v>26742</v>
      </c>
      <c r="G343" s="891" t="s">
        <v>26741</v>
      </c>
      <c r="H343" s="890" t="s">
        <v>2772</v>
      </c>
      <c r="I343" s="889" t="s">
        <v>3654</v>
      </c>
      <c r="J343" s="889" t="s">
        <v>5525</v>
      </c>
      <c r="K343" s="888">
        <v>1</v>
      </c>
      <c r="L343" s="888">
        <v>12</v>
      </c>
      <c r="M343" s="887">
        <v>50888.500000000007</v>
      </c>
      <c r="N343" s="888">
        <v>1</v>
      </c>
      <c r="O343" s="888">
        <v>6</v>
      </c>
      <c r="P343" s="887">
        <v>30941.090000000004</v>
      </c>
    </row>
    <row r="344" spans="1:16" ht="21.75" customHeight="1" x14ac:dyDescent="0.25">
      <c r="A344" s="867" t="s">
        <v>19067</v>
      </c>
      <c r="B344" s="867" t="s">
        <v>2672</v>
      </c>
      <c r="C344" s="894" t="s">
        <v>3031</v>
      </c>
      <c r="D344" s="893" t="s">
        <v>26740</v>
      </c>
      <c r="E344" s="892">
        <v>8000</v>
      </c>
      <c r="F344" s="895" t="s">
        <v>26739</v>
      </c>
      <c r="G344" s="891" t="s">
        <v>26738</v>
      </c>
      <c r="H344" s="890" t="s">
        <v>2886</v>
      </c>
      <c r="I344" s="889" t="s">
        <v>3654</v>
      </c>
      <c r="J344" s="889" t="s">
        <v>5525</v>
      </c>
      <c r="K344" s="888">
        <v>1</v>
      </c>
      <c r="L344" s="888">
        <v>5</v>
      </c>
      <c r="M344" s="887">
        <v>39507.560000000005</v>
      </c>
      <c r="N344" s="888">
        <v>1</v>
      </c>
      <c r="O344" s="888">
        <v>6</v>
      </c>
      <c r="P344" s="887">
        <v>48764.205326460833</v>
      </c>
    </row>
    <row r="345" spans="1:16" x14ac:dyDescent="0.25">
      <c r="A345" s="867" t="s">
        <v>19067</v>
      </c>
      <c r="B345" s="867" t="s">
        <v>2672</v>
      </c>
      <c r="C345" s="894" t="s">
        <v>3031</v>
      </c>
      <c r="D345" s="893" t="s">
        <v>26737</v>
      </c>
      <c r="E345" s="892">
        <v>9500</v>
      </c>
      <c r="F345" s="895" t="s">
        <v>26736</v>
      </c>
      <c r="G345" s="891" t="s">
        <v>26735</v>
      </c>
      <c r="H345" s="890" t="s">
        <v>2703</v>
      </c>
      <c r="I345" s="889" t="s">
        <v>3654</v>
      </c>
      <c r="J345" s="889" t="s">
        <v>5525</v>
      </c>
      <c r="K345" s="888">
        <v>1</v>
      </c>
      <c r="L345" s="888">
        <v>7</v>
      </c>
      <c r="M345" s="887">
        <v>63124.840000000004</v>
      </c>
      <c r="N345" s="888" t="s">
        <v>385</v>
      </c>
      <c r="O345" s="888" t="s">
        <v>385</v>
      </c>
      <c r="P345" s="887">
        <v>0</v>
      </c>
    </row>
    <row r="346" spans="1:16" ht="22.5" x14ac:dyDescent="0.25">
      <c r="A346" s="867" t="s">
        <v>19067</v>
      </c>
      <c r="B346" s="867" t="s">
        <v>2672</v>
      </c>
      <c r="C346" s="894" t="s">
        <v>3031</v>
      </c>
      <c r="D346" s="893" t="s">
        <v>24665</v>
      </c>
      <c r="E346" s="892">
        <v>7000</v>
      </c>
      <c r="F346" s="895" t="s">
        <v>26734</v>
      </c>
      <c r="G346" s="891" t="s">
        <v>26733</v>
      </c>
      <c r="H346" s="890" t="s">
        <v>7371</v>
      </c>
      <c r="I346" s="889" t="s">
        <v>3654</v>
      </c>
      <c r="J346" s="889" t="s">
        <v>5525</v>
      </c>
      <c r="K346" s="888">
        <v>1</v>
      </c>
      <c r="L346" s="888">
        <v>12</v>
      </c>
      <c r="M346" s="887">
        <v>78329.25</v>
      </c>
      <c r="N346" s="888">
        <v>1</v>
      </c>
      <c r="O346" s="888">
        <v>6</v>
      </c>
      <c r="P346" s="887">
        <v>43030.895326460828</v>
      </c>
    </row>
    <row r="347" spans="1:16" ht="22.5" x14ac:dyDescent="0.25">
      <c r="A347" s="867" t="s">
        <v>19067</v>
      </c>
      <c r="B347" s="867" t="s">
        <v>2672</v>
      </c>
      <c r="C347" s="894" t="s">
        <v>3031</v>
      </c>
      <c r="D347" s="893" t="s">
        <v>26732</v>
      </c>
      <c r="E347" s="892">
        <v>5000</v>
      </c>
      <c r="F347" s="895" t="s">
        <v>26731</v>
      </c>
      <c r="G347" s="891" t="s">
        <v>26730</v>
      </c>
      <c r="H347" s="890" t="s">
        <v>2886</v>
      </c>
      <c r="I347" s="889" t="s">
        <v>3654</v>
      </c>
      <c r="J347" s="889" t="s">
        <v>5525</v>
      </c>
      <c r="K347" s="888">
        <v>1</v>
      </c>
      <c r="L347" s="888">
        <v>12</v>
      </c>
      <c r="M347" s="887">
        <v>61565.68</v>
      </c>
      <c r="N347" s="888">
        <v>1</v>
      </c>
      <c r="O347" s="888">
        <v>6</v>
      </c>
      <c r="P347" s="887">
        <v>31030.895326460824</v>
      </c>
    </row>
    <row r="348" spans="1:16" ht="22.5" x14ac:dyDescent="0.25">
      <c r="A348" s="867" t="s">
        <v>19067</v>
      </c>
      <c r="B348" s="867" t="s">
        <v>2672</v>
      </c>
      <c r="C348" s="894" t="s">
        <v>3031</v>
      </c>
      <c r="D348" s="893" t="s">
        <v>23382</v>
      </c>
      <c r="E348" s="892">
        <v>4700</v>
      </c>
      <c r="F348" s="895" t="s">
        <v>26729</v>
      </c>
      <c r="G348" s="891" t="s">
        <v>26728</v>
      </c>
      <c r="H348" s="890" t="s">
        <v>2688</v>
      </c>
      <c r="I348" s="889" t="s">
        <v>3654</v>
      </c>
      <c r="J348" s="889" t="s">
        <v>5525</v>
      </c>
      <c r="K348" s="888">
        <v>1</v>
      </c>
      <c r="L348" s="888">
        <v>12</v>
      </c>
      <c r="M348" s="887">
        <v>47858.729999999996</v>
      </c>
      <c r="N348" s="888">
        <v>1</v>
      </c>
      <c r="O348" s="888">
        <v>6</v>
      </c>
      <c r="P348" s="887">
        <v>29224.340000000004</v>
      </c>
    </row>
    <row r="349" spans="1:16" ht="22.5" x14ac:dyDescent="0.25">
      <c r="A349" s="867" t="s">
        <v>19067</v>
      </c>
      <c r="B349" s="867" t="s">
        <v>2672</v>
      </c>
      <c r="C349" s="894" t="s">
        <v>3031</v>
      </c>
      <c r="D349" s="893" t="s">
        <v>26727</v>
      </c>
      <c r="E349" s="892">
        <v>15600</v>
      </c>
      <c r="F349" s="895" t="s">
        <v>26726</v>
      </c>
      <c r="G349" s="891" t="s">
        <v>26725</v>
      </c>
      <c r="H349" s="890" t="s">
        <v>6213</v>
      </c>
      <c r="I349" s="889" t="s">
        <v>3654</v>
      </c>
      <c r="J349" s="889" t="s">
        <v>5525</v>
      </c>
      <c r="K349" s="888">
        <v>1</v>
      </c>
      <c r="L349" s="888">
        <v>2</v>
      </c>
      <c r="M349" s="887">
        <v>30170.129999999997</v>
      </c>
      <c r="N349" s="888" t="s">
        <v>385</v>
      </c>
      <c r="O349" s="888" t="s">
        <v>385</v>
      </c>
      <c r="P349" s="887">
        <v>0</v>
      </c>
    </row>
    <row r="350" spans="1:16" x14ac:dyDescent="0.25">
      <c r="A350" s="867" t="s">
        <v>19067</v>
      </c>
      <c r="B350" s="867" t="s">
        <v>2672</v>
      </c>
      <c r="C350" s="894" t="s">
        <v>3031</v>
      </c>
      <c r="D350" s="893" t="s">
        <v>26724</v>
      </c>
      <c r="E350" s="892">
        <v>4800</v>
      </c>
      <c r="F350" s="895" t="s">
        <v>26723</v>
      </c>
      <c r="G350" s="891" t="s">
        <v>26722</v>
      </c>
      <c r="H350" s="890" t="s">
        <v>7552</v>
      </c>
      <c r="I350" s="889" t="s">
        <v>2684</v>
      </c>
      <c r="J350" s="889" t="s">
        <v>5525</v>
      </c>
      <c r="K350" s="888">
        <v>1</v>
      </c>
      <c r="L350" s="888">
        <v>12</v>
      </c>
      <c r="M350" s="887">
        <v>58399.26</v>
      </c>
      <c r="N350" s="888">
        <v>1</v>
      </c>
      <c r="O350" s="888">
        <v>6</v>
      </c>
      <c r="P350" s="887">
        <v>29584.58</v>
      </c>
    </row>
    <row r="351" spans="1:16" ht="55.5" customHeight="1" x14ac:dyDescent="0.25">
      <c r="A351" s="867" t="s">
        <v>19067</v>
      </c>
      <c r="B351" s="867" t="s">
        <v>2672</v>
      </c>
      <c r="C351" s="894" t="s">
        <v>3031</v>
      </c>
      <c r="D351" s="893" t="s">
        <v>26721</v>
      </c>
      <c r="E351" s="892">
        <v>12000</v>
      </c>
      <c r="F351" s="895" t="s">
        <v>26720</v>
      </c>
      <c r="G351" s="891" t="s">
        <v>26719</v>
      </c>
      <c r="H351" s="890" t="s">
        <v>2886</v>
      </c>
      <c r="I351" s="889" t="s">
        <v>3654</v>
      </c>
      <c r="J351" s="889" t="s">
        <v>5525</v>
      </c>
      <c r="K351" s="888">
        <v>1</v>
      </c>
      <c r="L351" s="888">
        <v>7</v>
      </c>
      <c r="M351" s="887">
        <v>77881.320000000007</v>
      </c>
      <c r="N351" s="888" t="s">
        <v>385</v>
      </c>
      <c r="O351" s="888" t="s">
        <v>385</v>
      </c>
      <c r="P351" s="887">
        <v>0</v>
      </c>
    </row>
    <row r="352" spans="1:16" ht="24" customHeight="1" x14ac:dyDescent="0.25">
      <c r="A352" s="867" t="s">
        <v>19067</v>
      </c>
      <c r="B352" s="867" t="s">
        <v>2672</v>
      </c>
      <c r="C352" s="894" t="s">
        <v>3031</v>
      </c>
      <c r="D352" s="893" t="s">
        <v>26718</v>
      </c>
      <c r="E352" s="892">
        <v>7000</v>
      </c>
      <c r="F352" s="895" t="s">
        <v>26717</v>
      </c>
      <c r="G352" s="891" t="s">
        <v>26716</v>
      </c>
      <c r="H352" s="890" t="s">
        <v>2688</v>
      </c>
      <c r="I352" s="889" t="s">
        <v>3654</v>
      </c>
      <c r="J352" s="889" t="s">
        <v>5525</v>
      </c>
      <c r="K352" s="888">
        <v>1</v>
      </c>
      <c r="L352" s="888">
        <v>12</v>
      </c>
      <c r="M352" s="887">
        <v>85181.579999999987</v>
      </c>
      <c r="N352" s="888">
        <v>1</v>
      </c>
      <c r="O352" s="888">
        <v>6</v>
      </c>
      <c r="P352" s="887">
        <v>43006.595326460825</v>
      </c>
    </row>
    <row r="353" spans="1:16" ht="22.5" x14ac:dyDescent="0.25">
      <c r="A353" s="867" t="s">
        <v>19067</v>
      </c>
      <c r="B353" s="867" t="s">
        <v>2672</v>
      </c>
      <c r="C353" s="894" t="s">
        <v>3031</v>
      </c>
      <c r="D353" s="893" t="s">
        <v>26715</v>
      </c>
      <c r="E353" s="892">
        <v>15600</v>
      </c>
      <c r="F353" s="895" t="s">
        <v>26714</v>
      </c>
      <c r="G353" s="891" t="s">
        <v>26713</v>
      </c>
      <c r="H353" s="890" t="s">
        <v>26712</v>
      </c>
      <c r="I353" s="889" t="s">
        <v>3654</v>
      </c>
      <c r="J353" s="889" t="s">
        <v>5525</v>
      </c>
      <c r="K353" s="888">
        <v>1</v>
      </c>
      <c r="L353" s="888">
        <v>2</v>
      </c>
      <c r="M353" s="887">
        <v>23626.799999999999</v>
      </c>
      <c r="N353" s="888">
        <v>1</v>
      </c>
      <c r="O353" s="888">
        <v>6</v>
      </c>
      <c r="P353" s="887">
        <v>93070.895326460814</v>
      </c>
    </row>
    <row r="354" spans="1:16" x14ac:dyDescent="0.25">
      <c r="A354" s="867" t="s">
        <v>19067</v>
      </c>
      <c r="B354" s="867" t="s">
        <v>2672</v>
      </c>
      <c r="C354" s="894" t="s">
        <v>3031</v>
      </c>
      <c r="D354" s="893" t="s">
        <v>23369</v>
      </c>
      <c r="E354" s="892">
        <v>6500</v>
      </c>
      <c r="F354" s="895" t="s">
        <v>26711</v>
      </c>
      <c r="G354" s="891" t="s">
        <v>26710</v>
      </c>
      <c r="H354" s="890" t="s">
        <v>2886</v>
      </c>
      <c r="I354" s="889" t="s">
        <v>3654</v>
      </c>
      <c r="J354" s="889" t="s">
        <v>5525</v>
      </c>
      <c r="K354" s="888">
        <v>1</v>
      </c>
      <c r="L354" s="888">
        <v>12</v>
      </c>
      <c r="M354" s="887">
        <v>79960.789999999994</v>
      </c>
      <c r="N354" s="888">
        <v>1</v>
      </c>
      <c r="O354" s="888">
        <v>6</v>
      </c>
      <c r="P354" s="887">
        <v>40030.895326460828</v>
      </c>
    </row>
    <row r="355" spans="1:16" x14ac:dyDescent="0.25">
      <c r="A355" s="867" t="s">
        <v>19067</v>
      </c>
      <c r="B355" s="867" t="s">
        <v>2672</v>
      </c>
      <c r="C355" s="894" t="s">
        <v>3031</v>
      </c>
      <c r="D355" s="893" t="s">
        <v>26709</v>
      </c>
      <c r="E355" s="892">
        <v>4550</v>
      </c>
      <c r="F355" s="895" t="s">
        <v>26708</v>
      </c>
      <c r="G355" s="891" t="s">
        <v>26707</v>
      </c>
      <c r="H355" s="890" t="s">
        <v>2886</v>
      </c>
      <c r="I355" s="889" t="s">
        <v>3654</v>
      </c>
      <c r="J355" s="889" t="s">
        <v>5525</v>
      </c>
      <c r="K355" s="888">
        <v>1</v>
      </c>
      <c r="L355" s="888">
        <v>12</v>
      </c>
      <c r="M355" s="887">
        <v>56560.80000000001</v>
      </c>
      <c r="N355" s="888">
        <v>1</v>
      </c>
      <c r="O355" s="888">
        <v>6</v>
      </c>
      <c r="P355" s="887">
        <v>28344.9</v>
      </c>
    </row>
    <row r="356" spans="1:16" x14ac:dyDescent="0.25">
      <c r="A356" s="867" t="s">
        <v>19067</v>
      </c>
      <c r="B356" s="867" t="s">
        <v>2672</v>
      </c>
      <c r="C356" s="894" t="s">
        <v>3031</v>
      </c>
      <c r="D356" s="893" t="s">
        <v>26706</v>
      </c>
      <c r="E356" s="892">
        <v>5000</v>
      </c>
      <c r="F356" s="895" t="s">
        <v>26705</v>
      </c>
      <c r="G356" s="891" t="s">
        <v>26704</v>
      </c>
      <c r="H356" s="890" t="s">
        <v>2688</v>
      </c>
      <c r="I356" s="889" t="s">
        <v>3654</v>
      </c>
      <c r="J356" s="889" t="s">
        <v>5525</v>
      </c>
      <c r="K356" s="888">
        <v>1</v>
      </c>
      <c r="L356" s="888">
        <v>12</v>
      </c>
      <c r="M356" s="887">
        <v>61635.82</v>
      </c>
      <c r="N356" s="888">
        <v>1</v>
      </c>
      <c r="O356" s="888">
        <v>6</v>
      </c>
      <c r="P356" s="887">
        <v>31030.895326460824</v>
      </c>
    </row>
    <row r="357" spans="1:16" ht="22.5" x14ac:dyDescent="0.25">
      <c r="A357" s="867" t="s">
        <v>19067</v>
      </c>
      <c r="B357" s="867" t="s">
        <v>2672</v>
      </c>
      <c r="C357" s="894" t="s">
        <v>3031</v>
      </c>
      <c r="D357" s="893" t="s">
        <v>26703</v>
      </c>
      <c r="E357" s="892">
        <v>10000</v>
      </c>
      <c r="F357" s="895" t="s">
        <v>10586</v>
      </c>
      <c r="G357" s="891" t="s">
        <v>10585</v>
      </c>
      <c r="H357" s="890" t="s">
        <v>4333</v>
      </c>
      <c r="I357" s="889" t="s">
        <v>3654</v>
      </c>
      <c r="J357" s="889" t="s">
        <v>5525</v>
      </c>
      <c r="K357" s="888">
        <v>1</v>
      </c>
      <c r="L357" s="888">
        <v>6</v>
      </c>
      <c r="M357" s="887">
        <v>55313.73</v>
      </c>
      <c r="N357" s="888">
        <v>1</v>
      </c>
      <c r="O357" s="888">
        <v>6</v>
      </c>
      <c r="P357" s="887">
        <v>61030.895326460828</v>
      </c>
    </row>
    <row r="358" spans="1:16" ht="34.5" customHeight="1" x14ac:dyDescent="0.25">
      <c r="A358" s="867" t="s">
        <v>19067</v>
      </c>
      <c r="B358" s="867" t="s">
        <v>2672</v>
      </c>
      <c r="C358" s="894" t="s">
        <v>3031</v>
      </c>
      <c r="D358" s="893" t="s">
        <v>26702</v>
      </c>
      <c r="E358" s="892">
        <v>7000</v>
      </c>
      <c r="F358" s="895" t="s">
        <v>26701</v>
      </c>
      <c r="G358" s="891" t="s">
        <v>26700</v>
      </c>
      <c r="H358" s="890" t="s">
        <v>17899</v>
      </c>
      <c r="I358" s="889" t="s">
        <v>3654</v>
      </c>
      <c r="J358" s="889" t="s">
        <v>5525</v>
      </c>
      <c r="K358" s="888">
        <v>1</v>
      </c>
      <c r="L358" s="888">
        <v>12</v>
      </c>
      <c r="M358" s="887">
        <v>85931.62999999999</v>
      </c>
      <c r="N358" s="888">
        <v>1</v>
      </c>
      <c r="O358" s="888">
        <v>6</v>
      </c>
      <c r="P358" s="887">
        <v>43030.895326460828</v>
      </c>
    </row>
    <row r="359" spans="1:16" ht="22.5" x14ac:dyDescent="0.25">
      <c r="A359" s="867" t="s">
        <v>19067</v>
      </c>
      <c r="B359" s="867" t="s">
        <v>2672</v>
      </c>
      <c r="C359" s="894" t="s">
        <v>3031</v>
      </c>
      <c r="D359" s="893" t="s">
        <v>26699</v>
      </c>
      <c r="E359" s="892">
        <v>9000</v>
      </c>
      <c r="F359" s="895" t="s">
        <v>26698</v>
      </c>
      <c r="G359" s="891" t="s">
        <v>26697</v>
      </c>
      <c r="H359" s="890" t="s">
        <v>2703</v>
      </c>
      <c r="I359" s="889" t="s">
        <v>3654</v>
      </c>
      <c r="J359" s="889" t="s">
        <v>5525</v>
      </c>
      <c r="K359" s="888">
        <v>1</v>
      </c>
      <c r="L359" s="888">
        <v>3</v>
      </c>
      <c r="M359" s="887">
        <v>25418.329999999998</v>
      </c>
      <c r="N359" s="888">
        <v>1</v>
      </c>
      <c r="O359" s="888">
        <v>6</v>
      </c>
      <c r="P359" s="887">
        <v>55030.895326460828</v>
      </c>
    </row>
    <row r="360" spans="1:16" ht="22.5" x14ac:dyDescent="0.25">
      <c r="A360" s="867" t="s">
        <v>19067</v>
      </c>
      <c r="B360" s="867" t="s">
        <v>2672</v>
      </c>
      <c r="C360" s="894" t="s">
        <v>3031</v>
      </c>
      <c r="D360" s="893" t="s">
        <v>26696</v>
      </c>
      <c r="E360" s="892">
        <v>14000</v>
      </c>
      <c r="F360" s="895" t="s">
        <v>26695</v>
      </c>
      <c r="G360" s="891" t="s">
        <v>26694</v>
      </c>
      <c r="H360" s="890" t="s">
        <v>2703</v>
      </c>
      <c r="I360" s="889" t="s">
        <v>3654</v>
      </c>
      <c r="J360" s="889" t="s">
        <v>5525</v>
      </c>
      <c r="K360" s="888">
        <v>1</v>
      </c>
      <c r="L360" s="888">
        <v>7</v>
      </c>
      <c r="M360" s="887">
        <v>110556.67445595868</v>
      </c>
      <c r="N360" s="888" t="s">
        <v>385</v>
      </c>
      <c r="O360" s="888" t="s">
        <v>385</v>
      </c>
      <c r="P360" s="887">
        <v>0</v>
      </c>
    </row>
    <row r="361" spans="1:16" ht="25.5" customHeight="1" x14ac:dyDescent="0.25">
      <c r="A361" s="867" t="s">
        <v>19067</v>
      </c>
      <c r="B361" s="867" t="s">
        <v>2672</v>
      </c>
      <c r="C361" s="894" t="s">
        <v>3031</v>
      </c>
      <c r="D361" s="893" t="s">
        <v>26532</v>
      </c>
      <c r="E361" s="892">
        <v>3000</v>
      </c>
      <c r="F361" s="895" t="s">
        <v>26693</v>
      </c>
      <c r="G361" s="891" t="s">
        <v>26692</v>
      </c>
      <c r="H361" s="890" t="s">
        <v>26529</v>
      </c>
      <c r="I361" s="889" t="s">
        <v>2822</v>
      </c>
      <c r="J361" s="889" t="s">
        <v>2822</v>
      </c>
      <c r="K361" s="888">
        <v>1</v>
      </c>
      <c r="L361" s="888">
        <v>5</v>
      </c>
      <c r="M361" s="887">
        <v>15048.460000000001</v>
      </c>
      <c r="N361" s="888">
        <v>1</v>
      </c>
      <c r="O361" s="888">
        <v>6</v>
      </c>
      <c r="P361" s="887">
        <v>19014.07</v>
      </c>
    </row>
    <row r="362" spans="1:16" x14ac:dyDescent="0.25">
      <c r="A362" s="867" t="s">
        <v>19067</v>
      </c>
      <c r="B362" s="867" t="s">
        <v>2672</v>
      </c>
      <c r="C362" s="894" t="s">
        <v>3031</v>
      </c>
      <c r="D362" s="893" t="s">
        <v>24006</v>
      </c>
      <c r="E362" s="892">
        <v>5000</v>
      </c>
      <c r="F362" s="895" t="s">
        <v>26691</v>
      </c>
      <c r="G362" s="891" t="s">
        <v>26690</v>
      </c>
      <c r="H362" s="890" t="s">
        <v>2688</v>
      </c>
      <c r="I362" s="889" t="s">
        <v>3654</v>
      </c>
      <c r="J362" s="889" t="s">
        <v>5525</v>
      </c>
      <c r="K362" s="888">
        <v>1</v>
      </c>
      <c r="L362" s="888">
        <v>12</v>
      </c>
      <c r="M362" s="887">
        <v>61517.78</v>
      </c>
      <c r="N362" s="888">
        <v>1</v>
      </c>
      <c r="O362" s="888">
        <v>6</v>
      </c>
      <c r="P362" s="887">
        <v>30931.595326460822</v>
      </c>
    </row>
    <row r="363" spans="1:16" x14ac:dyDescent="0.25">
      <c r="A363" s="867" t="s">
        <v>19067</v>
      </c>
      <c r="B363" s="867" t="s">
        <v>2672</v>
      </c>
      <c r="C363" s="894" t="s">
        <v>3031</v>
      </c>
      <c r="D363" s="893" t="s">
        <v>26689</v>
      </c>
      <c r="E363" s="892">
        <v>13200</v>
      </c>
      <c r="F363" s="895" t="s">
        <v>26688</v>
      </c>
      <c r="G363" s="891" t="s">
        <v>26687</v>
      </c>
      <c r="H363" s="890" t="s">
        <v>2772</v>
      </c>
      <c r="I363" s="889" t="s">
        <v>3654</v>
      </c>
      <c r="J363" s="889" t="s">
        <v>5525</v>
      </c>
      <c r="K363" s="888">
        <v>1</v>
      </c>
      <c r="L363" s="888">
        <v>12</v>
      </c>
      <c r="M363" s="887">
        <v>166617.52445595869</v>
      </c>
      <c r="N363" s="888">
        <v>1</v>
      </c>
      <c r="O363" s="888">
        <v>6</v>
      </c>
      <c r="P363" s="887">
        <v>79525.035326460813</v>
      </c>
    </row>
    <row r="364" spans="1:16" ht="22.5" x14ac:dyDescent="0.25">
      <c r="A364" s="867" t="s">
        <v>19067</v>
      </c>
      <c r="B364" s="867" t="s">
        <v>2672</v>
      </c>
      <c r="C364" s="894" t="s">
        <v>3031</v>
      </c>
      <c r="D364" s="893" t="s">
        <v>26686</v>
      </c>
      <c r="E364" s="892">
        <v>5000</v>
      </c>
      <c r="F364" s="895" t="s">
        <v>26685</v>
      </c>
      <c r="G364" s="891" t="s">
        <v>26684</v>
      </c>
      <c r="H364" s="890" t="s">
        <v>2886</v>
      </c>
      <c r="I364" s="889" t="s">
        <v>3654</v>
      </c>
      <c r="J364" s="889" t="s">
        <v>5525</v>
      </c>
      <c r="K364" s="888">
        <v>1</v>
      </c>
      <c r="L364" s="888">
        <v>12</v>
      </c>
      <c r="M364" s="887">
        <v>61720.880000000005</v>
      </c>
      <c r="N364" s="888">
        <v>1</v>
      </c>
      <c r="O364" s="888">
        <v>6</v>
      </c>
      <c r="P364" s="887">
        <v>30907.635326460822</v>
      </c>
    </row>
    <row r="365" spans="1:16" ht="22.5" x14ac:dyDescent="0.25">
      <c r="A365" s="867" t="s">
        <v>19067</v>
      </c>
      <c r="B365" s="867" t="s">
        <v>2672</v>
      </c>
      <c r="C365" s="894" t="s">
        <v>3031</v>
      </c>
      <c r="D365" s="893" t="s">
        <v>24012</v>
      </c>
      <c r="E365" s="892">
        <v>3000</v>
      </c>
      <c r="F365" s="895" t="s">
        <v>26683</v>
      </c>
      <c r="G365" s="891" t="s">
        <v>26682</v>
      </c>
      <c r="H365" s="890" t="s">
        <v>3684</v>
      </c>
      <c r="I365" s="889" t="s">
        <v>2684</v>
      </c>
      <c r="J365" s="889" t="s">
        <v>5525</v>
      </c>
      <c r="K365" s="888">
        <v>1</v>
      </c>
      <c r="L365" s="888">
        <v>5</v>
      </c>
      <c r="M365" s="887">
        <v>15434.5</v>
      </c>
      <c r="N365" s="888">
        <v>1</v>
      </c>
      <c r="O365" s="888">
        <v>6</v>
      </c>
      <c r="P365" s="887">
        <v>19004.91</v>
      </c>
    </row>
    <row r="366" spans="1:16" ht="28.5" customHeight="1" x14ac:dyDescent="0.25">
      <c r="A366" s="867" t="s">
        <v>19067</v>
      </c>
      <c r="B366" s="867" t="s">
        <v>2672</v>
      </c>
      <c r="C366" s="894" t="s">
        <v>3031</v>
      </c>
      <c r="D366" s="893" t="s">
        <v>26286</v>
      </c>
      <c r="E366" s="892">
        <v>14500</v>
      </c>
      <c r="F366" s="895" t="s">
        <v>20378</v>
      </c>
      <c r="G366" s="891" t="s">
        <v>26681</v>
      </c>
      <c r="H366" s="890" t="s">
        <v>2772</v>
      </c>
      <c r="I366" s="889" t="s">
        <v>3654</v>
      </c>
      <c r="J366" s="889" t="s">
        <v>5525</v>
      </c>
      <c r="K366" s="888">
        <v>1</v>
      </c>
      <c r="L366" s="888">
        <v>1</v>
      </c>
      <c r="M366" s="887">
        <v>2530.0700000000002</v>
      </c>
      <c r="N366" s="888">
        <v>1</v>
      </c>
      <c r="O366" s="888">
        <v>6</v>
      </c>
      <c r="P366" s="887">
        <v>88030.895326460814</v>
      </c>
    </row>
    <row r="367" spans="1:16" ht="22.5" x14ac:dyDescent="0.25">
      <c r="A367" s="867" t="s">
        <v>19067</v>
      </c>
      <c r="B367" s="867" t="s">
        <v>2672</v>
      </c>
      <c r="C367" s="894" t="s">
        <v>3031</v>
      </c>
      <c r="D367" s="893" t="s">
        <v>26680</v>
      </c>
      <c r="E367" s="892">
        <v>11000</v>
      </c>
      <c r="F367" s="895" t="s">
        <v>26679</v>
      </c>
      <c r="G367" s="891" t="s">
        <v>26678</v>
      </c>
      <c r="H367" s="890" t="s">
        <v>4016</v>
      </c>
      <c r="I367" s="889" t="s">
        <v>3654</v>
      </c>
      <c r="J367" s="889" t="s">
        <v>5525</v>
      </c>
      <c r="K367" s="888">
        <v>1</v>
      </c>
      <c r="L367" s="888">
        <v>12</v>
      </c>
      <c r="M367" s="887">
        <v>132901.26445595868</v>
      </c>
      <c r="N367" s="888">
        <v>1</v>
      </c>
      <c r="O367" s="888">
        <v>6</v>
      </c>
      <c r="P367" s="887">
        <v>66590.885326460819</v>
      </c>
    </row>
    <row r="368" spans="1:16" ht="22.5" x14ac:dyDescent="0.25">
      <c r="A368" s="867" t="s">
        <v>19067</v>
      </c>
      <c r="B368" s="867" t="s">
        <v>2672</v>
      </c>
      <c r="C368" s="894" t="s">
        <v>3031</v>
      </c>
      <c r="D368" s="893" t="s">
        <v>26677</v>
      </c>
      <c r="E368" s="892">
        <v>5000</v>
      </c>
      <c r="F368" s="895" t="s">
        <v>26676</v>
      </c>
      <c r="G368" s="891" t="s">
        <v>26675</v>
      </c>
      <c r="H368" s="890" t="s">
        <v>2703</v>
      </c>
      <c r="I368" s="889" t="s">
        <v>3654</v>
      </c>
      <c r="J368" s="889" t="s">
        <v>5525</v>
      </c>
      <c r="K368" s="888">
        <v>1</v>
      </c>
      <c r="L368" s="888">
        <v>12</v>
      </c>
      <c r="M368" s="887">
        <v>61959.760000000009</v>
      </c>
      <c r="N368" s="888">
        <v>1</v>
      </c>
      <c r="O368" s="888">
        <v>6</v>
      </c>
      <c r="P368" s="887">
        <v>31030.895326460824</v>
      </c>
    </row>
    <row r="369" spans="1:16" ht="22.5" x14ac:dyDescent="0.25">
      <c r="A369" s="867" t="s">
        <v>19067</v>
      </c>
      <c r="B369" s="867" t="s">
        <v>3626</v>
      </c>
      <c r="C369" s="894" t="s">
        <v>3031</v>
      </c>
      <c r="D369" s="893" t="s">
        <v>23269</v>
      </c>
      <c r="E369" s="892">
        <v>7500</v>
      </c>
      <c r="F369" s="895" t="s">
        <v>26674</v>
      </c>
      <c r="G369" s="891" t="s">
        <v>26673</v>
      </c>
      <c r="H369" s="890" t="s">
        <v>2772</v>
      </c>
      <c r="I369" s="889" t="s">
        <v>3654</v>
      </c>
      <c r="J369" s="889" t="s">
        <v>5525</v>
      </c>
      <c r="K369" s="888" t="s">
        <v>385</v>
      </c>
      <c r="L369" s="888">
        <v>1</v>
      </c>
      <c r="M369" s="887">
        <v>5446.73</v>
      </c>
      <c r="N369" s="888" t="s">
        <v>385</v>
      </c>
      <c r="O369" s="888" t="s">
        <v>385</v>
      </c>
      <c r="P369" s="887">
        <v>0</v>
      </c>
    </row>
    <row r="370" spans="1:16" ht="22.5" x14ac:dyDescent="0.25">
      <c r="A370" s="867" t="s">
        <v>19067</v>
      </c>
      <c r="B370" s="867" t="s">
        <v>2672</v>
      </c>
      <c r="C370" s="894" t="s">
        <v>3031</v>
      </c>
      <c r="D370" s="893" t="s">
        <v>23272</v>
      </c>
      <c r="E370" s="892">
        <v>2000</v>
      </c>
      <c r="F370" s="895" t="s">
        <v>26672</v>
      </c>
      <c r="G370" s="891" t="s">
        <v>26671</v>
      </c>
      <c r="H370" s="890" t="s">
        <v>3135</v>
      </c>
      <c r="I370" s="889" t="s">
        <v>3135</v>
      </c>
      <c r="J370" s="889" t="s">
        <v>40</v>
      </c>
      <c r="K370" s="888">
        <v>1</v>
      </c>
      <c r="L370" s="888">
        <v>1</v>
      </c>
      <c r="M370" s="887">
        <v>1913.4</v>
      </c>
      <c r="N370" s="888" t="s">
        <v>385</v>
      </c>
      <c r="O370" s="888" t="s">
        <v>385</v>
      </c>
      <c r="P370" s="887">
        <v>0</v>
      </c>
    </row>
    <row r="371" spans="1:16" ht="22.5" x14ac:dyDescent="0.25">
      <c r="A371" s="867" t="s">
        <v>19067</v>
      </c>
      <c r="B371" s="867" t="s">
        <v>3626</v>
      </c>
      <c r="C371" s="894" t="s">
        <v>3031</v>
      </c>
      <c r="D371" s="893" t="s">
        <v>23275</v>
      </c>
      <c r="E371" s="892">
        <v>9500</v>
      </c>
      <c r="F371" s="895" t="s">
        <v>26670</v>
      </c>
      <c r="G371" s="891" t="s">
        <v>26669</v>
      </c>
      <c r="H371" s="890" t="s">
        <v>2772</v>
      </c>
      <c r="I371" s="889" t="s">
        <v>3654</v>
      </c>
      <c r="J371" s="889" t="s">
        <v>5525</v>
      </c>
      <c r="K371" s="888">
        <v>1</v>
      </c>
      <c r="L371" s="888">
        <v>12</v>
      </c>
      <c r="M371" s="887">
        <v>112056.71</v>
      </c>
      <c r="N371" s="888">
        <v>1</v>
      </c>
      <c r="O371" s="888">
        <v>6</v>
      </c>
      <c r="P371" s="887">
        <v>57748.700000000004</v>
      </c>
    </row>
    <row r="372" spans="1:16" x14ac:dyDescent="0.25">
      <c r="A372" s="867" t="s">
        <v>19067</v>
      </c>
      <c r="B372" s="867" t="s">
        <v>2672</v>
      </c>
      <c r="C372" s="894" t="s">
        <v>3031</v>
      </c>
      <c r="D372" s="893" t="s">
        <v>26668</v>
      </c>
      <c r="E372" s="892">
        <v>10000</v>
      </c>
      <c r="F372" s="895" t="s">
        <v>26667</v>
      </c>
      <c r="G372" s="891" t="s">
        <v>26666</v>
      </c>
      <c r="H372" s="890" t="s">
        <v>2703</v>
      </c>
      <c r="I372" s="889" t="s">
        <v>3654</v>
      </c>
      <c r="J372" s="889" t="s">
        <v>5525</v>
      </c>
      <c r="K372" s="888">
        <v>1</v>
      </c>
      <c r="L372" s="888">
        <v>12</v>
      </c>
      <c r="M372" s="887">
        <v>122714.19445595867</v>
      </c>
      <c r="N372" s="888">
        <v>1</v>
      </c>
      <c r="O372" s="888">
        <v>6</v>
      </c>
      <c r="P372" s="887">
        <v>60519.125326460831</v>
      </c>
    </row>
    <row r="373" spans="1:16" ht="22.5" x14ac:dyDescent="0.25">
      <c r="A373" s="867" t="s">
        <v>19067</v>
      </c>
      <c r="B373" s="867" t="s">
        <v>2672</v>
      </c>
      <c r="C373" s="894" t="s">
        <v>3031</v>
      </c>
      <c r="D373" s="893" t="s">
        <v>26665</v>
      </c>
      <c r="E373" s="892">
        <v>5000</v>
      </c>
      <c r="F373" s="895" t="s">
        <v>26664</v>
      </c>
      <c r="G373" s="891" t="s">
        <v>26663</v>
      </c>
      <c r="H373" s="890" t="s">
        <v>2886</v>
      </c>
      <c r="I373" s="889" t="s">
        <v>3654</v>
      </c>
      <c r="J373" s="889" t="s">
        <v>5525</v>
      </c>
      <c r="K373" s="888">
        <v>1</v>
      </c>
      <c r="L373" s="888">
        <v>12</v>
      </c>
      <c r="M373" s="887">
        <v>61818.450000000004</v>
      </c>
      <c r="N373" s="888">
        <v>1</v>
      </c>
      <c r="O373" s="888">
        <v>6</v>
      </c>
      <c r="P373" s="887">
        <v>31030.895326460824</v>
      </c>
    </row>
    <row r="374" spans="1:16" ht="33.75" x14ac:dyDescent="0.25">
      <c r="A374" s="867" t="s">
        <v>19067</v>
      </c>
      <c r="B374" s="867" t="s">
        <v>2672</v>
      </c>
      <c r="C374" s="894" t="s">
        <v>3031</v>
      </c>
      <c r="D374" s="893" t="s">
        <v>26662</v>
      </c>
      <c r="E374" s="892">
        <v>7000</v>
      </c>
      <c r="F374" s="895" t="s">
        <v>26661</v>
      </c>
      <c r="G374" s="891" t="s">
        <v>26660</v>
      </c>
      <c r="H374" s="890" t="s">
        <v>4016</v>
      </c>
      <c r="I374" s="889" t="s">
        <v>3654</v>
      </c>
      <c r="J374" s="889" t="s">
        <v>5525</v>
      </c>
      <c r="K374" s="888">
        <v>1</v>
      </c>
      <c r="L374" s="888">
        <v>12</v>
      </c>
      <c r="M374" s="887">
        <v>80290.240000000005</v>
      </c>
      <c r="N374" s="888">
        <v>1</v>
      </c>
      <c r="O374" s="888">
        <v>6</v>
      </c>
      <c r="P374" s="887">
        <v>43030.895326460828</v>
      </c>
    </row>
    <row r="375" spans="1:16" ht="22.5" x14ac:dyDescent="0.25">
      <c r="A375" s="867" t="s">
        <v>19067</v>
      </c>
      <c r="B375" s="867" t="s">
        <v>2672</v>
      </c>
      <c r="C375" s="894" t="s">
        <v>3031</v>
      </c>
      <c r="D375" s="893" t="s">
        <v>24391</v>
      </c>
      <c r="E375" s="892">
        <v>6000</v>
      </c>
      <c r="F375" s="895" t="s">
        <v>26659</v>
      </c>
      <c r="G375" s="891" t="s">
        <v>26658</v>
      </c>
      <c r="H375" s="890" t="s">
        <v>2688</v>
      </c>
      <c r="I375" s="889" t="s">
        <v>3654</v>
      </c>
      <c r="J375" s="889" t="s">
        <v>5525</v>
      </c>
      <c r="K375" s="888">
        <v>1</v>
      </c>
      <c r="L375" s="888">
        <v>12</v>
      </c>
      <c r="M375" s="887">
        <v>68708.41</v>
      </c>
      <c r="N375" s="888">
        <v>1</v>
      </c>
      <c r="O375" s="888">
        <v>6</v>
      </c>
      <c r="P375" s="887">
        <v>37008.815326460826</v>
      </c>
    </row>
    <row r="376" spans="1:16" x14ac:dyDescent="0.25">
      <c r="A376" s="1772" t="s">
        <v>2848</v>
      </c>
      <c r="B376" s="1772"/>
      <c r="C376" s="1772"/>
      <c r="D376" s="1772"/>
      <c r="E376" s="1772"/>
      <c r="F376" s="1772" t="s">
        <v>378</v>
      </c>
      <c r="G376" s="1772"/>
      <c r="H376" s="1772"/>
      <c r="I376" s="1772"/>
      <c r="J376" s="1772"/>
      <c r="K376" s="1771" t="s">
        <v>2847</v>
      </c>
      <c r="L376" s="1771"/>
      <c r="M376" s="1771"/>
      <c r="N376" s="1771" t="s">
        <v>2846</v>
      </c>
      <c r="O376" s="1771"/>
      <c r="P376" s="1771"/>
    </row>
    <row r="377" spans="1:16" ht="70.5" x14ac:dyDescent="0.25">
      <c r="A377" s="1535" t="s">
        <v>2845</v>
      </c>
      <c r="B377" s="1535" t="s">
        <v>5</v>
      </c>
      <c r="C377" s="1535" t="s">
        <v>2844</v>
      </c>
      <c r="D377" s="1535" t="s">
        <v>2843</v>
      </c>
      <c r="E377" s="1536" t="s">
        <v>2842</v>
      </c>
      <c r="F377" s="1537" t="s">
        <v>2841</v>
      </c>
      <c r="G377" s="1535" t="s">
        <v>2840</v>
      </c>
      <c r="H377" s="1535" t="s">
        <v>2839</v>
      </c>
      <c r="I377" s="1535" t="s">
        <v>2838</v>
      </c>
      <c r="J377" s="1535" t="s">
        <v>2837</v>
      </c>
      <c r="K377" s="1538" t="s">
        <v>2836</v>
      </c>
      <c r="L377" s="1538" t="s">
        <v>2835</v>
      </c>
      <c r="M377" s="1539" t="s">
        <v>2834</v>
      </c>
      <c r="N377" s="1538" t="s">
        <v>2836</v>
      </c>
      <c r="O377" s="1538" t="s">
        <v>2835</v>
      </c>
      <c r="P377" s="1539" t="s">
        <v>2834</v>
      </c>
    </row>
    <row r="378" spans="1:16" ht="22.5" x14ac:dyDescent="0.25">
      <c r="A378" s="867" t="s">
        <v>19067</v>
      </c>
      <c r="B378" s="867" t="s">
        <v>2672</v>
      </c>
      <c r="C378" s="894" t="s">
        <v>3031</v>
      </c>
      <c r="D378" s="893" t="s">
        <v>26657</v>
      </c>
      <c r="E378" s="892">
        <v>7000</v>
      </c>
      <c r="F378" s="895" t="s">
        <v>26656</v>
      </c>
      <c r="G378" s="891" t="s">
        <v>26655</v>
      </c>
      <c r="H378" s="890" t="s">
        <v>2886</v>
      </c>
      <c r="I378" s="889" t="s">
        <v>3654</v>
      </c>
      <c r="J378" s="889" t="s">
        <v>5525</v>
      </c>
      <c r="K378" s="888">
        <v>1</v>
      </c>
      <c r="L378" s="888">
        <v>12</v>
      </c>
      <c r="M378" s="887">
        <v>85960.799999999988</v>
      </c>
      <c r="N378" s="888">
        <v>1</v>
      </c>
      <c r="O378" s="888">
        <v>6</v>
      </c>
      <c r="P378" s="887">
        <v>43030.895326460828</v>
      </c>
    </row>
    <row r="379" spans="1:16" x14ac:dyDescent="0.25">
      <c r="A379" s="867" t="s">
        <v>19067</v>
      </c>
      <c r="B379" s="867" t="s">
        <v>2672</v>
      </c>
      <c r="C379" s="894" t="s">
        <v>3031</v>
      </c>
      <c r="D379" s="893" t="s">
        <v>23858</v>
      </c>
      <c r="E379" s="892">
        <v>6000</v>
      </c>
      <c r="F379" s="895" t="s">
        <v>26654</v>
      </c>
      <c r="G379" s="891" t="s">
        <v>26653</v>
      </c>
      <c r="H379" s="890" t="s">
        <v>2772</v>
      </c>
      <c r="I379" s="889" t="s">
        <v>3654</v>
      </c>
      <c r="J379" s="889" t="s">
        <v>5525</v>
      </c>
      <c r="K379" s="888">
        <v>1</v>
      </c>
      <c r="L379" s="888">
        <v>12</v>
      </c>
      <c r="M379" s="887">
        <v>71686.87999999999</v>
      </c>
      <c r="N379" s="888">
        <v>1</v>
      </c>
      <c r="O379" s="888">
        <v>6</v>
      </c>
      <c r="P379" s="887">
        <v>36621.275326460825</v>
      </c>
    </row>
    <row r="380" spans="1:16" ht="30" customHeight="1" x14ac:dyDescent="0.25">
      <c r="A380" s="867" t="s">
        <v>19067</v>
      </c>
      <c r="B380" s="867" t="s">
        <v>2672</v>
      </c>
      <c r="C380" s="894" t="s">
        <v>3031</v>
      </c>
      <c r="D380" s="893" t="s">
        <v>23326</v>
      </c>
      <c r="E380" s="892">
        <v>5300</v>
      </c>
      <c r="F380" s="895" t="s">
        <v>26652</v>
      </c>
      <c r="G380" s="891" t="s">
        <v>26651</v>
      </c>
      <c r="H380" s="890" t="s">
        <v>2886</v>
      </c>
      <c r="I380" s="889" t="s">
        <v>3654</v>
      </c>
      <c r="J380" s="889" t="s">
        <v>5525</v>
      </c>
      <c r="K380" s="888">
        <v>1</v>
      </c>
      <c r="L380" s="888">
        <v>12</v>
      </c>
      <c r="M380" s="887">
        <v>65560.800000000003</v>
      </c>
      <c r="N380" s="888">
        <v>1</v>
      </c>
      <c r="O380" s="888">
        <v>6</v>
      </c>
      <c r="P380" s="887">
        <v>32830.895326460828</v>
      </c>
    </row>
    <row r="381" spans="1:16" x14ac:dyDescent="0.25">
      <c r="A381" s="867" t="s">
        <v>19067</v>
      </c>
      <c r="B381" s="867" t="s">
        <v>2672</v>
      </c>
      <c r="C381" s="894" t="s">
        <v>3031</v>
      </c>
      <c r="D381" s="893" t="s">
        <v>26650</v>
      </c>
      <c r="E381" s="892">
        <v>8000</v>
      </c>
      <c r="F381" s="895" t="s">
        <v>26649</v>
      </c>
      <c r="G381" s="891" t="s">
        <v>26648</v>
      </c>
      <c r="H381" s="890" t="s">
        <v>2703</v>
      </c>
      <c r="I381" s="889" t="s">
        <v>3654</v>
      </c>
      <c r="J381" s="889" t="s">
        <v>5525</v>
      </c>
      <c r="K381" s="888">
        <v>1</v>
      </c>
      <c r="L381" s="888">
        <v>12</v>
      </c>
      <c r="M381" s="887">
        <v>90906.709999999992</v>
      </c>
      <c r="N381" s="888">
        <v>1</v>
      </c>
      <c r="O381" s="888">
        <v>6</v>
      </c>
      <c r="P381" s="887">
        <v>47465.765326460831</v>
      </c>
    </row>
    <row r="382" spans="1:16" x14ac:dyDescent="0.25">
      <c r="A382" s="867" t="s">
        <v>19067</v>
      </c>
      <c r="B382" s="867" t="s">
        <v>2672</v>
      </c>
      <c r="C382" s="894" t="s">
        <v>3031</v>
      </c>
      <c r="D382" s="893" t="s">
        <v>26647</v>
      </c>
      <c r="E382" s="892">
        <v>12000</v>
      </c>
      <c r="F382" s="895" t="s">
        <v>26646</v>
      </c>
      <c r="G382" s="891" t="s">
        <v>26645</v>
      </c>
      <c r="H382" s="890" t="s">
        <v>3140</v>
      </c>
      <c r="I382" s="889" t="s">
        <v>3654</v>
      </c>
      <c r="J382" s="889" t="s">
        <v>5525</v>
      </c>
      <c r="K382" s="888">
        <v>1</v>
      </c>
      <c r="L382" s="888">
        <v>12</v>
      </c>
      <c r="M382" s="887">
        <v>149309.42445595868</v>
      </c>
      <c r="N382" s="888" t="s">
        <v>385</v>
      </c>
      <c r="O382" s="888" t="s">
        <v>385</v>
      </c>
      <c r="P382" s="887">
        <v>0</v>
      </c>
    </row>
    <row r="383" spans="1:16" x14ac:dyDescent="0.25">
      <c r="A383" s="867" t="s">
        <v>19067</v>
      </c>
      <c r="B383" s="867" t="s">
        <v>2672</v>
      </c>
      <c r="C383" s="894" t="s">
        <v>3031</v>
      </c>
      <c r="D383" s="893" t="s">
        <v>18200</v>
      </c>
      <c r="E383" s="892">
        <v>5000</v>
      </c>
      <c r="F383" s="895" t="s">
        <v>26644</v>
      </c>
      <c r="G383" s="891" t="s">
        <v>26643</v>
      </c>
      <c r="H383" s="890" t="s">
        <v>2722</v>
      </c>
      <c r="I383" s="889" t="s">
        <v>2684</v>
      </c>
      <c r="J383" s="889" t="s">
        <v>5525</v>
      </c>
      <c r="K383" s="888">
        <v>1</v>
      </c>
      <c r="L383" s="888">
        <v>12</v>
      </c>
      <c r="M383" s="887">
        <v>45136.56</v>
      </c>
      <c r="N383" s="888">
        <v>1</v>
      </c>
      <c r="O383" s="888">
        <v>6</v>
      </c>
      <c r="P383" s="887">
        <v>30933.675326460823</v>
      </c>
    </row>
    <row r="384" spans="1:16" x14ac:dyDescent="0.25">
      <c r="A384" s="867" t="s">
        <v>19067</v>
      </c>
      <c r="B384" s="867" t="s">
        <v>2672</v>
      </c>
      <c r="C384" s="894" t="s">
        <v>3031</v>
      </c>
      <c r="D384" s="893" t="s">
        <v>26642</v>
      </c>
      <c r="E384" s="892">
        <v>8000</v>
      </c>
      <c r="F384" s="895" t="s">
        <v>26641</v>
      </c>
      <c r="G384" s="891" t="s">
        <v>26640</v>
      </c>
      <c r="H384" s="890" t="s">
        <v>2703</v>
      </c>
      <c r="I384" s="889" t="s">
        <v>3654</v>
      </c>
      <c r="J384" s="889" t="s">
        <v>5525</v>
      </c>
      <c r="K384" s="888">
        <v>1</v>
      </c>
      <c r="L384" s="888">
        <v>12</v>
      </c>
      <c r="M384" s="887">
        <v>97407.419999999984</v>
      </c>
      <c r="N384" s="888">
        <v>1</v>
      </c>
      <c r="O384" s="888">
        <v>6</v>
      </c>
      <c r="P384" s="887">
        <v>49030.895326460828</v>
      </c>
    </row>
    <row r="385" spans="1:16" ht="33.75" x14ac:dyDescent="0.25">
      <c r="A385" s="867" t="s">
        <v>19067</v>
      </c>
      <c r="B385" s="867" t="s">
        <v>2672</v>
      </c>
      <c r="C385" s="894" t="s">
        <v>3031</v>
      </c>
      <c r="D385" s="893" t="s">
        <v>26639</v>
      </c>
      <c r="E385" s="892">
        <v>5000</v>
      </c>
      <c r="F385" s="895" t="s">
        <v>26638</v>
      </c>
      <c r="G385" s="891" t="s">
        <v>26637</v>
      </c>
      <c r="H385" s="890" t="s">
        <v>2886</v>
      </c>
      <c r="I385" s="889" t="s">
        <v>3654</v>
      </c>
      <c r="J385" s="889" t="s">
        <v>5525</v>
      </c>
      <c r="K385" s="888">
        <v>1</v>
      </c>
      <c r="L385" s="888">
        <v>12</v>
      </c>
      <c r="M385" s="887">
        <v>61899.000000000007</v>
      </c>
      <c r="N385" s="888">
        <v>1</v>
      </c>
      <c r="O385" s="888">
        <v>6</v>
      </c>
      <c r="P385" s="887">
        <v>31030.895326460824</v>
      </c>
    </row>
    <row r="386" spans="1:16" ht="22.5" x14ac:dyDescent="0.25">
      <c r="A386" s="867" t="s">
        <v>19067</v>
      </c>
      <c r="B386" s="867" t="s">
        <v>2672</v>
      </c>
      <c r="C386" s="894" t="s">
        <v>3031</v>
      </c>
      <c r="D386" s="893" t="s">
        <v>26636</v>
      </c>
      <c r="E386" s="892">
        <v>10000</v>
      </c>
      <c r="F386" s="895" t="s">
        <v>26635</v>
      </c>
      <c r="G386" s="891" t="s">
        <v>26634</v>
      </c>
      <c r="H386" s="890" t="s">
        <v>2703</v>
      </c>
      <c r="I386" s="889" t="s">
        <v>3654</v>
      </c>
      <c r="J386" s="889" t="s">
        <v>5525</v>
      </c>
      <c r="K386" s="888">
        <v>1</v>
      </c>
      <c r="L386" s="888">
        <v>12</v>
      </c>
      <c r="M386" s="887">
        <v>98206.6</v>
      </c>
      <c r="N386" s="888">
        <v>1</v>
      </c>
      <c r="O386" s="888">
        <v>6</v>
      </c>
      <c r="P386" s="887">
        <v>60605.925326460827</v>
      </c>
    </row>
    <row r="387" spans="1:16" ht="22.5" x14ac:dyDescent="0.25">
      <c r="A387" s="867" t="s">
        <v>19067</v>
      </c>
      <c r="B387" s="867" t="s">
        <v>2672</v>
      </c>
      <c r="C387" s="894" t="s">
        <v>3031</v>
      </c>
      <c r="D387" s="893" t="s">
        <v>24012</v>
      </c>
      <c r="E387" s="892">
        <v>3000</v>
      </c>
      <c r="F387" s="895" t="s">
        <v>26633</v>
      </c>
      <c r="G387" s="891" t="s">
        <v>26632</v>
      </c>
      <c r="H387" s="890" t="s">
        <v>2688</v>
      </c>
      <c r="I387" s="889" t="s">
        <v>3654</v>
      </c>
      <c r="J387" s="889" t="s">
        <v>5525</v>
      </c>
      <c r="K387" s="888">
        <v>1</v>
      </c>
      <c r="L387" s="888">
        <v>5</v>
      </c>
      <c r="M387" s="887">
        <v>15367</v>
      </c>
      <c r="N387" s="888">
        <v>1</v>
      </c>
      <c r="O387" s="888">
        <v>6</v>
      </c>
      <c r="P387" s="887">
        <v>19044.900000000001</v>
      </c>
    </row>
    <row r="388" spans="1:16" ht="22.5" x14ac:dyDescent="0.25">
      <c r="A388" s="867" t="s">
        <v>19067</v>
      </c>
      <c r="B388" s="867" t="s">
        <v>3626</v>
      </c>
      <c r="C388" s="894" t="s">
        <v>3031</v>
      </c>
      <c r="D388" s="893" t="s">
        <v>26249</v>
      </c>
      <c r="E388" s="892">
        <v>3500</v>
      </c>
      <c r="F388" s="895" t="s">
        <v>26631</v>
      </c>
      <c r="G388" s="891" t="s">
        <v>26630</v>
      </c>
      <c r="H388" s="890" t="s">
        <v>2722</v>
      </c>
      <c r="I388" s="889" t="s">
        <v>2684</v>
      </c>
      <c r="J388" s="889" t="s">
        <v>5525</v>
      </c>
      <c r="K388" s="888">
        <v>1</v>
      </c>
      <c r="L388" s="888">
        <v>12</v>
      </c>
      <c r="M388" s="887">
        <v>43580.110000000008</v>
      </c>
      <c r="N388" s="888">
        <v>1</v>
      </c>
      <c r="O388" s="888">
        <v>6</v>
      </c>
      <c r="P388" s="887">
        <v>22013.530000000002</v>
      </c>
    </row>
    <row r="389" spans="1:16" x14ac:dyDescent="0.25">
      <c r="A389" s="867" t="s">
        <v>19067</v>
      </c>
      <c r="B389" s="867" t="s">
        <v>2672</v>
      </c>
      <c r="C389" s="894" t="s">
        <v>3031</v>
      </c>
      <c r="D389" s="893" t="s">
        <v>26629</v>
      </c>
      <c r="E389" s="892">
        <v>7500</v>
      </c>
      <c r="F389" s="895" t="s">
        <v>26628</v>
      </c>
      <c r="G389" s="891" t="s">
        <v>26627</v>
      </c>
      <c r="H389" s="890" t="s">
        <v>2688</v>
      </c>
      <c r="I389" s="889" t="s">
        <v>3654</v>
      </c>
      <c r="J389" s="889" t="s">
        <v>5525</v>
      </c>
      <c r="K389" s="888">
        <v>1</v>
      </c>
      <c r="L389" s="888">
        <v>12</v>
      </c>
      <c r="M389" s="887">
        <v>91810.819999999992</v>
      </c>
      <c r="N389" s="888">
        <v>1</v>
      </c>
      <c r="O389" s="888">
        <v>6</v>
      </c>
      <c r="P389" s="887">
        <v>46028.815326460826</v>
      </c>
    </row>
    <row r="390" spans="1:16" x14ac:dyDescent="0.25">
      <c r="A390" s="867" t="s">
        <v>19067</v>
      </c>
      <c r="B390" s="867" t="s">
        <v>2672</v>
      </c>
      <c r="C390" s="894" t="s">
        <v>3031</v>
      </c>
      <c r="D390" s="893" t="s">
        <v>25116</v>
      </c>
      <c r="E390" s="892">
        <v>4500</v>
      </c>
      <c r="F390" s="895" t="s">
        <v>26626</v>
      </c>
      <c r="G390" s="891" t="s">
        <v>26625</v>
      </c>
      <c r="H390" s="890" t="s">
        <v>7061</v>
      </c>
      <c r="I390" s="889" t="s">
        <v>2822</v>
      </c>
      <c r="J390" s="889" t="s">
        <v>2822</v>
      </c>
      <c r="K390" s="888">
        <v>1</v>
      </c>
      <c r="L390" s="888">
        <v>12</v>
      </c>
      <c r="M390" s="887">
        <v>54825.509999999995</v>
      </c>
      <c r="N390" s="888">
        <v>1</v>
      </c>
      <c r="O390" s="888">
        <v>6</v>
      </c>
      <c r="P390" s="887">
        <v>27821.15</v>
      </c>
    </row>
    <row r="391" spans="1:16" ht="22.5" x14ac:dyDescent="0.25">
      <c r="A391" s="867" t="s">
        <v>19067</v>
      </c>
      <c r="B391" s="867" t="s">
        <v>2672</v>
      </c>
      <c r="C391" s="894" t="s">
        <v>3031</v>
      </c>
      <c r="D391" s="893" t="s">
        <v>26624</v>
      </c>
      <c r="E391" s="892">
        <v>3000</v>
      </c>
      <c r="F391" s="895" t="s">
        <v>26623</v>
      </c>
      <c r="G391" s="891" t="s">
        <v>26622</v>
      </c>
      <c r="H391" s="890" t="s">
        <v>7529</v>
      </c>
      <c r="I391" s="889" t="s">
        <v>3654</v>
      </c>
      <c r="J391" s="889" t="s">
        <v>5525</v>
      </c>
      <c r="K391" s="888" t="s">
        <v>385</v>
      </c>
      <c r="L391" s="888" t="s">
        <v>385</v>
      </c>
      <c r="M391" s="887">
        <v>0</v>
      </c>
      <c r="N391" s="888">
        <v>1</v>
      </c>
      <c r="O391" s="888">
        <v>5</v>
      </c>
      <c r="P391" s="887">
        <v>15657.84</v>
      </c>
    </row>
    <row r="392" spans="1:16" ht="22.5" x14ac:dyDescent="0.25">
      <c r="A392" s="867" t="s">
        <v>19067</v>
      </c>
      <c r="B392" s="867" t="s">
        <v>2672</v>
      </c>
      <c r="C392" s="894" t="s">
        <v>3031</v>
      </c>
      <c r="D392" s="893" t="s">
        <v>26621</v>
      </c>
      <c r="E392" s="892">
        <v>6000</v>
      </c>
      <c r="F392" s="895" t="s">
        <v>26620</v>
      </c>
      <c r="G392" s="891" t="s">
        <v>26619</v>
      </c>
      <c r="H392" s="890" t="s">
        <v>2725</v>
      </c>
      <c r="I392" s="889" t="s">
        <v>3654</v>
      </c>
      <c r="J392" s="889" t="s">
        <v>5525</v>
      </c>
      <c r="K392" s="888">
        <v>1</v>
      </c>
      <c r="L392" s="888">
        <v>4</v>
      </c>
      <c r="M392" s="887">
        <v>24453.599999999999</v>
      </c>
      <c r="N392" s="888">
        <v>1</v>
      </c>
      <c r="O392" s="888">
        <v>6</v>
      </c>
      <c r="P392" s="887">
        <v>37030.895326460828</v>
      </c>
    </row>
    <row r="393" spans="1:16" x14ac:dyDescent="0.25">
      <c r="A393" s="867" t="s">
        <v>19067</v>
      </c>
      <c r="B393" s="867" t="s">
        <v>2672</v>
      </c>
      <c r="C393" s="894" t="s">
        <v>3031</v>
      </c>
      <c r="D393" s="893" t="s">
        <v>26618</v>
      </c>
      <c r="E393" s="892">
        <v>2500</v>
      </c>
      <c r="F393" s="895" t="s">
        <v>26617</v>
      </c>
      <c r="G393" s="891" t="s">
        <v>26616</v>
      </c>
      <c r="H393" s="890" t="s">
        <v>2772</v>
      </c>
      <c r="I393" s="889" t="s">
        <v>3654</v>
      </c>
      <c r="J393" s="889" t="s">
        <v>5525</v>
      </c>
      <c r="K393" s="888">
        <v>1</v>
      </c>
      <c r="L393" s="888">
        <v>8</v>
      </c>
      <c r="M393" s="887">
        <v>20358.260000000002</v>
      </c>
      <c r="N393" s="888">
        <v>1</v>
      </c>
      <c r="O393" s="888">
        <v>6</v>
      </c>
      <c r="P393" s="887">
        <v>15879.63</v>
      </c>
    </row>
    <row r="394" spans="1:16" ht="21" customHeight="1" x14ac:dyDescent="0.25">
      <c r="A394" s="867" t="s">
        <v>19067</v>
      </c>
      <c r="B394" s="867" t="s">
        <v>2672</v>
      </c>
      <c r="C394" s="894" t="s">
        <v>3031</v>
      </c>
      <c r="D394" s="893" t="s">
        <v>26615</v>
      </c>
      <c r="E394" s="892">
        <v>3500</v>
      </c>
      <c r="F394" s="895" t="s">
        <v>26614</v>
      </c>
      <c r="G394" s="891" t="s">
        <v>26613</v>
      </c>
      <c r="H394" s="890" t="s">
        <v>2756</v>
      </c>
      <c r="I394" s="889" t="s">
        <v>2684</v>
      </c>
      <c r="J394" s="889" t="s">
        <v>5525</v>
      </c>
      <c r="K394" s="888" t="s">
        <v>385</v>
      </c>
      <c r="L394" s="888" t="s">
        <v>385</v>
      </c>
      <c r="M394" s="887">
        <v>0</v>
      </c>
      <c r="N394" s="888">
        <v>1</v>
      </c>
      <c r="O394" s="888">
        <v>5</v>
      </c>
      <c r="P394" s="887">
        <v>17320.75</v>
      </c>
    </row>
    <row r="395" spans="1:16" ht="22.5" customHeight="1" x14ac:dyDescent="0.25">
      <c r="A395" s="867" t="s">
        <v>19067</v>
      </c>
      <c r="B395" s="867" t="s">
        <v>2672</v>
      </c>
      <c r="C395" s="894" t="s">
        <v>3031</v>
      </c>
      <c r="D395" s="893" t="s">
        <v>26612</v>
      </c>
      <c r="E395" s="892">
        <v>8000</v>
      </c>
      <c r="F395" s="895" t="s">
        <v>22586</v>
      </c>
      <c r="G395" s="891" t="s">
        <v>26611</v>
      </c>
      <c r="H395" s="890" t="s">
        <v>20905</v>
      </c>
      <c r="I395" s="889" t="s">
        <v>2684</v>
      </c>
      <c r="J395" s="889" t="s">
        <v>5525</v>
      </c>
      <c r="K395" s="888" t="s">
        <v>385</v>
      </c>
      <c r="L395" s="888">
        <v>1</v>
      </c>
      <c r="M395" s="887">
        <v>12410.07</v>
      </c>
      <c r="N395" s="888" t="s">
        <v>385</v>
      </c>
      <c r="O395" s="888" t="s">
        <v>385</v>
      </c>
      <c r="P395" s="887">
        <v>0</v>
      </c>
    </row>
    <row r="396" spans="1:16" ht="22.5" x14ac:dyDescent="0.25">
      <c r="A396" s="867" t="s">
        <v>19067</v>
      </c>
      <c r="B396" s="867" t="s">
        <v>2672</v>
      </c>
      <c r="C396" s="894" t="s">
        <v>3031</v>
      </c>
      <c r="D396" s="893" t="s">
        <v>26610</v>
      </c>
      <c r="E396" s="892">
        <v>15600</v>
      </c>
      <c r="F396" s="895" t="s">
        <v>26609</v>
      </c>
      <c r="G396" s="891" t="s">
        <v>26608</v>
      </c>
      <c r="H396" s="890" t="s">
        <v>2886</v>
      </c>
      <c r="I396" s="889" t="s">
        <v>3654</v>
      </c>
      <c r="J396" s="889" t="s">
        <v>5525</v>
      </c>
      <c r="K396" s="888">
        <v>1</v>
      </c>
      <c r="L396" s="888">
        <v>2</v>
      </c>
      <c r="M396" s="887">
        <v>19986.8</v>
      </c>
      <c r="N396" s="888">
        <v>1</v>
      </c>
      <c r="O396" s="888">
        <v>6</v>
      </c>
      <c r="P396" s="887">
        <v>93070.895326460814</v>
      </c>
    </row>
    <row r="397" spans="1:16" ht="26.25" customHeight="1" x14ac:dyDescent="0.25">
      <c r="A397" s="867" t="s">
        <v>19067</v>
      </c>
      <c r="B397" s="867" t="s">
        <v>2672</v>
      </c>
      <c r="C397" s="894" t="s">
        <v>3031</v>
      </c>
      <c r="D397" s="893" t="s">
        <v>25073</v>
      </c>
      <c r="E397" s="892">
        <v>9000</v>
      </c>
      <c r="F397" s="895" t="s">
        <v>26607</v>
      </c>
      <c r="G397" s="891" t="s">
        <v>26606</v>
      </c>
      <c r="H397" s="890" t="s">
        <v>5271</v>
      </c>
      <c r="I397" s="889" t="s">
        <v>3654</v>
      </c>
      <c r="J397" s="889" t="s">
        <v>5525</v>
      </c>
      <c r="K397" s="888">
        <v>1</v>
      </c>
      <c r="L397" s="888">
        <v>7</v>
      </c>
      <c r="M397" s="887">
        <v>57793.8</v>
      </c>
      <c r="N397" s="888" t="s">
        <v>385</v>
      </c>
      <c r="O397" s="888" t="s">
        <v>385</v>
      </c>
      <c r="P397" s="887">
        <v>0</v>
      </c>
    </row>
    <row r="398" spans="1:16" ht="22.5" x14ac:dyDescent="0.25">
      <c r="A398" s="867" t="s">
        <v>19067</v>
      </c>
      <c r="B398" s="867" t="s">
        <v>2672</v>
      </c>
      <c r="C398" s="894" t="s">
        <v>3031</v>
      </c>
      <c r="D398" s="893" t="s">
        <v>26605</v>
      </c>
      <c r="E398" s="892">
        <v>5000</v>
      </c>
      <c r="F398" s="895" t="s">
        <v>26604</v>
      </c>
      <c r="G398" s="891" t="s">
        <v>26603</v>
      </c>
      <c r="H398" s="890" t="s">
        <v>2886</v>
      </c>
      <c r="I398" s="889" t="s">
        <v>3654</v>
      </c>
      <c r="J398" s="889" t="s">
        <v>5525</v>
      </c>
      <c r="K398" s="888">
        <v>1</v>
      </c>
      <c r="L398" s="888">
        <v>12</v>
      </c>
      <c r="M398" s="887">
        <v>61540.28</v>
      </c>
      <c r="N398" s="888">
        <v>1</v>
      </c>
      <c r="O398" s="888">
        <v>6</v>
      </c>
      <c r="P398" s="887">
        <v>31024.995326460823</v>
      </c>
    </row>
    <row r="399" spans="1:16" ht="33.75" x14ac:dyDescent="0.25">
      <c r="A399" s="867" t="s">
        <v>19067</v>
      </c>
      <c r="B399" s="867" t="s">
        <v>2672</v>
      </c>
      <c r="C399" s="894" t="s">
        <v>3031</v>
      </c>
      <c r="D399" s="893" t="s">
        <v>26602</v>
      </c>
      <c r="E399" s="892">
        <v>5000</v>
      </c>
      <c r="F399" s="895" t="s">
        <v>26601</v>
      </c>
      <c r="G399" s="891" t="s">
        <v>26600</v>
      </c>
      <c r="H399" s="890" t="s">
        <v>2886</v>
      </c>
      <c r="I399" s="889" t="s">
        <v>3654</v>
      </c>
      <c r="J399" s="889" t="s">
        <v>5525</v>
      </c>
      <c r="K399" s="888">
        <v>1</v>
      </c>
      <c r="L399" s="888">
        <v>12</v>
      </c>
      <c r="M399" s="887">
        <v>61936.150000000009</v>
      </c>
      <c r="N399" s="888">
        <v>1</v>
      </c>
      <c r="O399" s="888">
        <v>6</v>
      </c>
      <c r="P399" s="887">
        <v>31030.895326460824</v>
      </c>
    </row>
    <row r="400" spans="1:16" ht="26.25" customHeight="1" x14ac:dyDescent="0.25">
      <c r="A400" s="867" t="s">
        <v>19067</v>
      </c>
      <c r="B400" s="867" t="s">
        <v>2672</v>
      </c>
      <c r="C400" s="894" t="s">
        <v>3031</v>
      </c>
      <c r="D400" s="893" t="s">
        <v>26599</v>
      </c>
      <c r="E400" s="892">
        <v>13000</v>
      </c>
      <c r="F400" s="895" t="s">
        <v>26598</v>
      </c>
      <c r="G400" s="891" t="s">
        <v>26597</v>
      </c>
      <c r="H400" s="890" t="s">
        <v>2703</v>
      </c>
      <c r="I400" s="889" t="s">
        <v>3654</v>
      </c>
      <c r="J400" s="889" t="s">
        <v>5525</v>
      </c>
      <c r="K400" s="888">
        <v>1</v>
      </c>
      <c r="L400" s="888">
        <v>12</v>
      </c>
      <c r="M400" s="887">
        <v>154337.39445595865</v>
      </c>
      <c r="N400" s="888">
        <v>1</v>
      </c>
      <c r="O400" s="888">
        <v>6</v>
      </c>
      <c r="P400" s="887">
        <v>78502.755326460814</v>
      </c>
    </row>
    <row r="401" spans="1:16" x14ac:dyDescent="0.25">
      <c r="A401" s="867" t="s">
        <v>19067</v>
      </c>
      <c r="B401" s="867" t="s">
        <v>2672</v>
      </c>
      <c r="C401" s="894" t="s">
        <v>3031</v>
      </c>
      <c r="D401" s="893" t="s">
        <v>26596</v>
      </c>
      <c r="E401" s="892">
        <v>6000</v>
      </c>
      <c r="F401" s="895" t="s">
        <v>26595</v>
      </c>
      <c r="G401" s="891" t="s">
        <v>26594</v>
      </c>
      <c r="H401" s="890" t="s">
        <v>3107</v>
      </c>
      <c r="I401" s="889" t="s">
        <v>3654</v>
      </c>
      <c r="J401" s="889" t="s">
        <v>5525</v>
      </c>
      <c r="K401" s="888">
        <v>1</v>
      </c>
      <c r="L401" s="888">
        <v>12</v>
      </c>
      <c r="M401" s="887">
        <v>73649.11</v>
      </c>
      <c r="N401" s="888">
        <v>1</v>
      </c>
      <c r="O401" s="888">
        <v>6</v>
      </c>
      <c r="P401" s="887">
        <v>36863.79532646083</v>
      </c>
    </row>
    <row r="402" spans="1:16" ht="22.5" x14ac:dyDescent="0.25">
      <c r="A402" s="867" t="s">
        <v>19067</v>
      </c>
      <c r="B402" s="867" t="s">
        <v>3626</v>
      </c>
      <c r="C402" s="894" t="s">
        <v>3031</v>
      </c>
      <c r="D402" s="893" t="s">
        <v>23275</v>
      </c>
      <c r="E402" s="892">
        <v>9500</v>
      </c>
      <c r="F402" s="895" t="s">
        <v>26593</v>
      </c>
      <c r="G402" s="891" t="s">
        <v>26592</v>
      </c>
      <c r="H402" s="890" t="s">
        <v>2772</v>
      </c>
      <c r="I402" s="889" t="s">
        <v>3654</v>
      </c>
      <c r="J402" s="889" t="s">
        <v>5525</v>
      </c>
      <c r="K402" s="888">
        <v>1</v>
      </c>
      <c r="L402" s="888">
        <v>10</v>
      </c>
      <c r="M402" s="887">
        <v>93899.89</v>
      </c>
      <c r="N402" s="888">
        <v>1</v>
      </c>
      <c r="O402" s="888">
        <v>6</v>
      </c>
      <c r="P402" s="887">
        <v>57392.450000000004</v>
      </c>
    </row>
    <row r="403" spans="1:16" x14ac:dyDescent="0.25">
      <c r="A403" s="867" t="s">
        <v>19067</v>
      </c>
      <c r="B403" s="867" t="s">
        <v>2672</v>
      </c>
      <c r="C403" s="894" t="s">
        <v>3031</v>
      </c>
      <c r="D403" s="893" t="s">
        <v>23252</v>
      </c>
      <c r="E403" s="892">
        <v>8000</v>
      </c>
      <c r="F403" s="895" t="s">
        <v>26591</v>
      </c>
      <c r="G403" s="891" t="s">
        <v>26590</v>
      </c>
      <c r="H403" s="890" t="s">
        <v>2772</v>
      </c>
      <c r="I403" s="889" t="s">
        <v>3654</v>
      </c>
      <c r="J403" s="889" t="s">
        <v>5525</v>
      </c>
      <c r="K403" s="888" t="s">
        <v>385</v>
      </c>
      <c r="L403" s="888" t="s">
        <v>385</v>
      </c>
      <c r="M403" s="887">
        <v>0</v>
      </c>
      <c r="N403" s="888">
        <v>1</v>
      </c>
      <c r="O403" s="888">
        <v>6</v>
      </c>
      <c r="P403" s="887">
        <v>43164.22532646083</v>
      </c>
    </row>
    <row r="404" spans="1:16" x14ac:dyDescent="0.25">
      <c r="A404" s="867" t="s">
        <v>19067</v>
      </c>
      <c r="B404" s="867" t="s">
        <v>2672</v>
      </c>
      <c r="C404" s="894" t="s">
        <v>3031</v>
      </c>
      <c r="D404" s="893" t="s">
        <v>7583</v>
      </c>
      <c r="E404" s="892">
        <v>10000</v>
      </c>
      <c r="F404" s="895" t="s">
        <v>26589</v>
      </c>
      <c r="G404" s="891" t="s">
        <v>26588</v>
      </c>
      <c r="H404" s="890" t="s">
        <v>2772</v>
      </c>
      <c r="I404" s="889" t="s">
        <v>3654</v>
      </c>
      <c r="J404" s="889" t="s">
        <v>5525</v>
      </c>
      <c r="K404" s="888">
        <v>1</v>
      </c>
      <c r="L404" s="888">
        <v>6</v>
      </c>
      <c r="M404" s="887">
        <v>67300.98</v>
      </c>
      <c r="N404" s="888" t="s">
        <v>385</v>
      </c>
      <c r="O404" s="888" t="s">
        <v>385</v>
      </c>
      <c r="P404" s="887">
        <v>0</v>
      </c>
    </row>
    <row r="405" spans="1:16" ht="28.5" customHeight="1" x14ac:dyDescent="0.25">
      <c r="A405" s="867" t="s">
        <v>19067</v>
      </c>
      <c r="B405" s="867" t="s">
        <v>2672</v>
      </c>
      <c r="C405" s="894" t="s">
        <v>3031</v>
      </c>
      <c r="D405" s="893" t="s">
        <v>26587</v>
      </c>
      <c r="E405" s="892">
        <v>5000</v>
      </c>
      <c r="F405" s="895" t="s">
        <v>26586</v>
      </c>
      <c r="G405" s="891" t="s">
        <v>26585</v>
      </c>
      <c r="H405" s="890" t="s">
        <v>2745</v>
      </c>
      <c r="I405" s="889" t="s">
        <v>2684</v>
      </c>
      <c r="J405" s="889" t="s">
        <v>5525</v>
      </c>
      <c r="K405" s="888">
        <v>1</v>
      </c>
      <c r="L405" s="888">
        <v>9</v>
      </c>
      <c r="M405" s="887">
        <v>46441.79</v>
      </c>
      <c r="N405" s="888">
        <v>1</v>
      </c>
      <c r="O405" s="888">
        <v>6</v>
      </c>
      <c r="P405" s="887">
        <v>31028.815326460823</v>
      </c>
    </row>
    <row r="406" spans="1:16" ht="22.5" x14ac:dyDescent="0.25">
      <c r="A406" s="867" t="s">
        <v>19067</v>
      </c>
      <c r="B406" s="867" t="s">
        <v>3626</v>
      </c>
      <c r="C406" s="894" t="s">
        <v>3031</v>
      </c>
      <c r="D406" s="893" t="s">
        <v>25471</v>
      </c>
      <c r="E406" s="892">
        <v>3500</v>
      </c>
      <c r="F406" s="895" t="s">
        <v>26584</v>
      </c>
      <c r="G406" s="891" t="s">
        <v>26583</v>
      </c>
      <c r="H406" s="890" t="s">
        <v>2772</v>
      </c>
      <c r="I406" s="889" t="s">
        <v>3654</v>
      </c>
      <c r="J406" s="889" t="s">
        <v>5525</v>
      </c>
      <c r="K406" s="888">
        <v>1</v>
      </c>
      <c r="L406" s="888">
        <v>12</v>
      </c>
      <c r="M406" s="887">
        <v>42997.64</v>
      </c>
      <c r="N406" s="888">
        <v>1</v>
      </c>
      <c r="O406" s="888">
        <v>6</v>
      </c>
      <c r="P406" s="887">
        <v>21794.02</v>
      </c>
    </row>
    <row r="407" spans="1:16" x14ac:dyDescent="0.25">
      <c r="A407" s="867" t="s">
        <v>19067</v>
      </c>
      <c r="B407" s="867" t="s">
        <v>2672</v>
      </c>
      <c r="C407" s="894" t="s">
        <v>3031</v>
      </c>
      <c r="D407" s="893" t="s">
        <v>26582</v>
      </c>
      <c r="E407" s="892">
        <v>6000</v>
      </c>
      <c r="F407" s="895" t="s">
        <v>8863</v>
      </c>
      <c r="G407" s="891" t="s">
        <v>8862</v>
      </c>
      <c r="H407" s="890" t="s">
        <v>2703</v>
      </c>
      <c r="I407" s="889" t="s">
        <v>3654</v>
      </c>
      <c r="J407" s="889" t="s">
        <v>5525</v>
      </c>
      <c r="K407" s="888" t="s">
        <v>385</v>
      </c>
      <c r="L407" s="888" t="s">
        <v>385</v>
      </c>
      <c r="M407" s="887">
        <v>0</v>
      </c>
      <c r="N407" s="888">
        <v>1</v>
      </c>
      <c r="O407" s="888">
        <v>5</v>
      </c>
      <c r="P407" s="887">
        <v>27470.75</v>
      </c>
    </row>
    <row r="408" spans="1:16" x14ac:dyDescent="0.25">
      <c r="A408" s="867" t="s">
        <v>19067</v>
      </c>
      <c r="B408" s="867" t="s">
        <v>2672</v>
      </c>
      <c r="C408" s="894" t="s">
        <v>3031</v>
      </c>
      <c r="D408" s="893" t="s">
        <v>7309</v>
      </c>
      <c r="E408" s="892">
        <v>3500</v>
      </c>
      <c r="F408" s="895" t="s">
        <v>26581</v>
      </c>
      <c r="G408" s="891" t="s">
        <v>26580</v>
      </c>
      <c r="H408" s="890" t="s">
        <v>3135</v>
      </c>
      <c r="I408" s="889" t="s">
        <v>3135</v>
      </c>
      <c r="J408" s="889" t="s">
        <v>40</v>
      </c>
      <c r="K408" s="888">
        <v>1</v>
      </c>
      <c r="L408" s="888">
        <v>12</v>
      </c>
      <c r="M408" s="887">
        <v>43918.740000000013</v>
      </c>
      <c r="N408" s="888">
        <v>1</v>
      </c>
      <c r="O408" s="888">
        <v>6</v>
      </c>
      <c r="P408" s="887">
        <v>22023.02</v>
      </c>
    </row>
    <row r="409" spans="1:16" ht="22.5" x14ac:dyDescent="0.25">
      <c r="A409" s="867" t="s">
        <v>19067</v>
      </c>
      <c r="B409" s="867" t="s">
        <v>2672</v>
      </c>
      <c r="C409" s="894" t="s">
        <v>3031</v>
      </c>
      <c r="D409" s="893" t="s">
        <v>24251</v>
      </c>
      <c r="E409" s="892">
        <v>12000</v>
      </c>
      <c r="F409" s="895" t="s">
        <v>14359</v>
      </c>
      <c r="G409" s="891" t="s">
        <v>14358</v>
      </c>
      <c r="H409" s="890" t="s">
        <v>2886</v>
      </c>
      <c r="I409" s="889" t="s">
        <v>3654</v>
      </c>
      <c r="J409" s="889" t="s">
        <v>5525</v>
      </c>
      <c r="K409" s="888">
        <v>1</v>
      </c>
      <c r="L409" s="888">
        <v>10</v>
      </c>
      <c r="M409" s="887">
        <v>126593.48445595865</v>
      </c>
      <c r="N409" s="888" t="s">
        <v>385</v>
      </c>
      <c r="O409" s="888" t="s">
        <v>385</v>
      </c>
      <c r="P409" s="887">
        <v>0</v>
      </c>
    </row>
    <row r="410" spans="1:16" ht="22.5" x14ac:dyDescent="0.25">
      <c r="A410" s="867" t="s">
        <v>19067</v>
      </c>
      <c r="B410" s="867" t="s">
        <v>2672</v>
      </c>
      <c r="C410" s="894" t="s">
        <v>3031</v>
      </c>
      <c r="D410" s="893" t="s">
        <v>26314</v>
      </c>
      <c r="E410" s="892">
        <v>8500</v>
      </c>
      <c r="F410" s="895" t="s">
        <v>26579</v>
      </c>
      <c r="G410" s="891" t="s">
        <v>26578</v>
      </c>
      <c r="H410" s="890" t="s">
        <v>6902</v>
      </c>
      <c r="I410" s="889" t="s">
        <v>3654</v>
      </c>
      <c r="J410" s="889" t="s">
        <v>5525</v>
      </c>
      <c r="K410" s="888">
        <v>1</v>
      </c>
      <c r="L410" s="888">
        <v>12</v>
      </c>
      <c r="M410" s="887">
        <v>102782.10445595866</v>
      </c>
      <c r="N410" s="888">
        <v>1</v>
      </c>
      <c r="O410" s="888">
        <v>6</v>
      </c>
      <c r="P410" s="887">
        <v>52030.895326460828</v>
      </c>
    </row>
    <row r="411" spans="1:16" ht="22.5" x14ac:dyDescent="0.25">
      <c r="A411" s="867" t="s">
        <v>19067</v>
      </c>
      <c r="B411" s="867" t="s">
        <v>2672</v>
      </c>
      <c r="C411" s="894" t="s">
        <v>3031</v>
      </c>
      <c r="D411" s="893" t="s">
        <v>24540</v>
      </c>
      <c r="E411" s="892">
        <v>6500</v>
      </c>
      <c r="F411" s="895" t="s">
        <v>26577</v>
      </c>
      <c r="G411" s="891" t="s">
        <v>26576</v>
      </c>
      <c r="H411" s="890" t="s">
        <v>3691</v>
      </c>
      <c r="I411" s="889" t="s">
        <v>2684</v>
      </c>
      <c r="J411" s="889" t="s">
        <v>5525</v>
      </c>
      <c r="K411" s="888">
        <v>1</v>
      </c>
      <c r="L411" s="888">
        <v>12</v>
      </c>
      <c r="M411" s="887">
        <v>79756.310000000012</v>
      </c>
      <c r="N411" s="888">
        <v>1</v>
      </c>
      <c r="O411" s="888">
        <v>6</v>
      </c>
      <c r="P411" s="887">
        <v>39943.775326460825</v>
      </c>
    </row>
    <row r="412" spans="1:16" ht="22.5" x14ac:dyDescent="0.25">
      <c r="A412" s="867" t="s">
        <v>19067</v>
      </c>
      <c r="B412" s="867" t="s">
        <v>2672</v>
      </c>
      <c r="C412" s="894" t="s">
        <v>3031</v>
      </c>
      <c r="D412" s="893" t="s">
        <v>23272</v>
      </c>
      <c r="E412" s="892">
        <v>2000</v>
      </c>
      <c r="F412" s="895" t="s">
        <v>26575</v>
      </c>
      <c r="G412" s="891" t="s">
        <v>26574</v>
      </c>
      <c r="H412" s="890" t="s">
        <v>3135</v>
      </c>
      <c r="I412" s="889" t="s">
        <v>3135</v>
      </c>
      <c r="J412" s="889" t="s">
        <v>40</v>
      </c>
      <c r="K412" s="888">
        <v>1</v>
      </c>
      <c r="L412" s="888">
        <v>1</v>
      </c>
      <c r="M412" s="887">
        <v>1846.73</v>
      </c>
      <c r="N412" s="888" t="s">
        <v>385</v>
      </c>
      <c r="O412" s="888" t="s">
        <v>385</v>
      </c>
      <c r="P412" s="887">
        <v>0</v>
      </c>
    </row>
    <row r="413" spans="1:16" x14ac:dyDescent="0.25">
      <c r="A413" s="867" t="s">
        <v>19067</v>
      </c>
      <c r="B413" s="867" t="s">
        <v>2672</v>
      </c>
      <c r="C413" s="894" t="s">
        <v>3031</v>
      </c>
      <c r="D413" s="893" t="s">
        <v>26573</v>
      </c>
      <c r="E413" s="892">
        <v>2500</v>
      </c>
      <c r="F413" s="895" t="s">
        <v>26572</v>
      </c>
      <c r="G413" s="891" t="s">
        <v>26571</v>
      </c>
      <c r="H413" s="890" t="s">
        <v>3691</v>
      </c>
      <c r="I413" s="889" t="s">
        <v>2684</v>
      </c>
      <c r="J413" s="889" t="s">
        <v>5525</v>
      </c>
      <c r="K413" s="888" t="s">
        <v>385</v>
      </c>
      <c r="L413" s="888" t="s">
        <v>385</v>
      </c>
      <c r="M413" s="887">
        <v>0</v>
      </c>
      <c r="N413" s="888">
        <v>1</v>
      </c>
      <c r="O413" s="888">
        <v>1</v>
      </c>
      <c r="P413" s="887">
        <v>2674.15</v>
      </c>
    </row>
    <row r="414" spans="1:16" ht="22.5" x14ac:dyDescent="0.25">
      <c r="A414" s="867" t="s">
        <v>19067</v>
      </c>
      <c r="B414" s="867" t="s">
        <v>2672</v>
      </c>
      <c r="C414" s="894" t="s">
        <v>3031</v>
      </c>
      <c r="D414" s="893" t="s">
        <v>26570</v>
      </c>
      <c r="E414" s="892">
        <v>11000</v>
      </c>
      <c r="F414" s="895" t="s">
        <v>26569</v>
      </c>
      <c r="G414" s="891" t="s">
        <v>26568</v>
      </c>
      <c r="H414" s="890" t="s">
        <v>2703</v>
      </c>
      <c r="I414" s="889" t="s">
        <v>3654</v>
      </c>
      <c r="J414" s="889" t="s">
        <v>5525</v>
      </c>
      <c r="K414" s="888">
        <v>1</v>
      </c>
      <c r="L414" s="888">
        <v>12</v>
      </c>
      <c r="M414" s="887">
        <v>143055.07445595865</v>
      </c>
      <c r="N414" s="888">
        <v>1</v>
      </c>
      <c r="O414" s="888">
        <v>6</v>
      </c>
      <c r="P414" s="887">
        <v>66708.535326460827</v>
      </c>
    </row>
    <row r="415" spans="1:16" ht="22.5" x14ac:dyDescent="0.25">
      <c r="A415" s="867" t="s">
        <v>19067</v>
      </c>
      <c r="B415" s="867" t="s">
        <v>3626</v>
      </c>
      <c r="C415" s="894" t="s">
        <v>3031</v>
      </c>
      <c r="D415" s="893" t="s">
        <v>25471</v>
      </c>
      <c r="E415" s="892">
        <v>3500</v>
      </c>
      <c r="F415" s="895" t="s">
        <v>26567</v>
      </c>
      <c r="G415" s="891" t="s">
        <v>26566</v>
      </c>
      <c r="H415" s="890" t="s">
        <v>2722</v>
      </c>
      <c r="I415" s="889" t="s">
        <v>2684</v>
      </c>
      <c r="J415" s="889" t="s">
        <v>5525</v>
      </c>
      <c r="K415" s="888">
        <v>1</v>
      </c>
      <c r="L415" s="888">
        <v>12</v>
      </c>
      <c r="M415" s="887">
        <v>43941.830000000009</v>
      </c>
      <c r="N415" s="888">
        <v>1</v>
      </c>
      <c r="O415" s="888">
        <v>6</v>
      </c>
      <c r="P415" s="887">
        <v>22044.9</v>
      </c>
    </row>
    <row r="416" spans="1:16" x14ac:dyDescent="0.25">
      <c r="A416" s="867" t="s">
        <v>19067</v>
      </c>
      <c r="B416" s="867" t="s">
        <v>2672</v>
      </c>
      <c r="C416" s="894" t="s">
        <v>3031</v>
      </c>
      <c r="D416" s="893" t="s">
        <v>1882</v>
      </c>
      <c r="E416" s="892">
        <v>11000</v>
      </c>
      <c r="F416" s="895" t="s">
        <v>26565</v>
      </c>
      <c r="G416" s="891" t="s">
        <v>26564</v>
      </c>
      <c r="H416" s="890" t="s">
        <v>2772</v>
      </c>
      <c r="I416" s="889" t="s">
        <v>3654</v>
      </c>
      <c r="J416" s="889" t="s">
        <v>5525</v>
      </c>
      <c r="K416" s="888">
        <v>1</v>
      </c>
      <c r="L416" s="888">
        <v>12</v>
      </c>
      <c r="M416" s="887">
        <v>133091.97445595867</v>
      </c>
      <c r="N416" s="888">
        <v>1</v>
      </c>
      <c r="O416" s="888">
        <v>6</v>
      </c>
      <c r="P416" s="887">
        <v>67030.895326460814</v>
      </c>
    </row>
    <row r="417" spans="1:16" x14ac:dyDescent="0.25">
      <c r="A417" s="867" t="s">
        <v>19067</v>
      </c>
      <c r="B417" s="867" t="s">
        <v>2672</v>
      </c>
      <c r="C417" s="894" t="s">
        <v>3031</v>
      </c>
      <c r="D417" s="893" t="s">
        <v>1876</v>
      </c>
      <c r="E417" s="892">
        <v>2500</v>
      </c>
      <c r="F417" s="895" t="s">
        <v>26563</v>
      </c>
      <c r="G417" s="891" t="s">
        <v>26562</v>
      </c>
      <c r="H417" s="890" t="s">
        <v>2712</v>
      </c>
      <c r="I417" s="889" t="s">
        <v>2684</v>
      </c>
      <c r="J417" s="889" t="s">
        <v>5525</v>
      </c>
      <c r="K417" s="888">
        <v>1</v>
      </c>
      <c r="L417" s="888">
        <v>12</v>
      </c>
      <c r="M417" s="887">
        <v>31529.760000000002</v>
      </c>
      <c r="N417" s="888">
        <v>1</v>
      </c>
      <c r="O417" s="888">
        <v>6</v>
      </c>
      <c r="P417" s="887">
        <v>15880.68</v>
      </c>
    </row>
    <row r="418" spans="1:16" x14ac:dyDescent="0.25">
      <c r="A418" s="867" t="s">
        <v>19067</v>
      </c>
      <c r="B418" s="867" t="s">
        <v>2672</v>
      </c>
      <c r="C418" s="894" t="s">
        <v>3031</v>
      </c>
      <c r="D418" s="893" t="s">
        <v>25116</v>
      </c>
      <c r="E418" s="892">
        <v>4500</v>
      </c>
      <c r="F418" s="895" t="s">
        <v>26561</v>
      </c>
      <c r="G418" s="891" t="s">
        <v>26560</v>
      </c>
      <c r="H418" s="890" t="s">
        <v>3212</v>
      </c>
      <c r="I418" s="889" t="s">
        <v>2684</v>
      </c>
      <c r="J418" s="889" t="s">
        <v>5525</v>
      </c>
      <c r="K418" s="888">
        <v>1</v>
      </c>
      <c r="L418" s="888">
        <v>12</v>
      </c>
      <c r="M418" s="887">
        <v>36232.430000000008</v>
      </c>
      <c r="N418" s="888">
        <v>1</v>
      </c>
      <c r="O418" s="888">
        <v>6</v>
      </c>
      <c r="P418" s="887">
        <v>28044.28</v>
      </c>
    </row>
    <row r="419" spans="1:16" x14ac:dyDescent="0.25">
      <c r="A419" s="867" t="s">
        <v>19067</v>
      </c>
      <c r="B419" s="867" t="s">
        <v>2672</v>
      </c>
      <c r="C419" s="894" t="s">
        <v>3031</v>
      </c>
      <c r="D419" s="893" t="s">
        <v>26559</v>
      </c>
      <c r="E419" s="892">
        <v>6500</v>
      </c>
      <c r="F419" s="895" t="s">
        <v>26558</v>
      </c>
      <c r="G419" s="891" t="s">
        <v>26557</v>
      </c>
      <c r="H419" s="890" t="s">
        <v>2886</v>
      </c>
      <c r="I419" s="889" t="s">
        <v>3654</v>
      </c>
      <c r="J419" s="889" t="s">
        <v>5525</v>
      </c>
      <c r="K419" s="888">
        <v>1</v>
      </c>
      <c r="L419" s="888">
        <v>12</v>
      </c>
      <c r="M419" s="887">
        <v>78929.349999999991</v>
      </c>
      <c r="N419" s="888">
        <v>1</v>
      </c>
      <c r="O419" s="888">
        <v>6</v>
      </c>
      <c r="P419" s="887">
        <v>39680.615326460829</v>
      </c>
    </row>
    <row r="420" spans="1:16" ht="22.5" x14ac:dyDescent="0.25">
      <c r="A420" s="867" t="s">
        <v>19067</v>
      </c>
      <c r="B420" s="867" t="s">
        <v>3626</v>
      </c>
      <c r="C420" s="894" t="s">
        <v>3031</v>
      </c>
      <c r="D420" s="893" t="s">
        <v>23579</v>
      </c>
      <c r="E420" s="892">
        <v>7000</v>
      </c>
      <c r="F420" s="895" t="s">
        <v>26556</v>
      </c>
      <c r="G420" s="891" t="s">
        <v>26555</v>
      </c>
      <c r="H420" s="890" t="s">
        <v>2772</v>
      </c>
      <c r="I420" s="889" t="s">
        <v>3654</v>
      </c>
      <c r="J420" s="889" t="s">
        <v>5525</v>
      </c>
      <c r="K420" s="888">
        <v>1</v>
      </c>
      <c r="L420" s="888">
        <v>12</v>
      </c>
      <c r="M420" s="887">
        <v>87875.62</v>
      </c>
      <c r="N420" s="888">
        <v>1</v>
      </c>
      <c r="O420" s="888">
        <v>6</v>
      </c>
      <c r="P420" s="887">
        <v>42376.51</v>
      </c>
    </row>
    <row r="421" spans="1:16" x14ac:dyDescent="0.25">
      <c r="A421" s="867" t="s">
        <v>19067</v>
      </c>
      <c r="B421" s="867" t="s">
        <v>2672</v>
      </c>
      <c r="C421" s="894" t="s">
        <v>3031</v>
      </c>
      <c r="D421" s="893" t="s">
        <v>26554</v>
      </c>
      <c r="E421" s="892">
        <v>11000</v>
      </c>
      <c r="F421" s="895" t="s">
        <v>26553</v>
      </c>
      <c r="G421" s="891" t="s">
        <v>26552</v>
      </c>
      <c r="H421" s="890" t="s">
        <v>2886</v>
      </c>
      <c r="I421" s="889" t="s">
        <v>3654</v>
      </c>
      <c r="J421" s="889" t="s">
        <v>5525</v>
      </c>
      <c r="K421" s="888">
        <v>1</v>
      </c>
      <c r="L421" s="888">
        <v>12</v>
      </c>
      <c r="M421" s="887">
        <v>133799.34445595866</v>
      </c>
      <c r="N421" s="888">
        <v>1</v>
      </c>
      <c r="O421" s="888">
        <v>6</v>
      </c>
      <c r="P421" s="887">
        <v>66886.525326460818</v>
      </c>
    </row>
    <row r="422" spans="1:16" x14ac:dyDescent="0.25">
      <c r="A422" s="867" t="s">
        <v>19067</v>
      </c>
      <c r="B422" s="867" t="s">
        <v>2672</v>
      </c>
      <c r="C422" s="894" t="s">
        <v>3031</v>
      </c>
      <c r="D422" s="893" t="s">
        <v>4922</v>
      </c>
      <c r="E422" s="892">
        <v>2500</v>
      </c>
      <c r="F422" s="895" t="s">
        <v>26551</v>
      </c>
      <c r="G422" s="891" t="s">
        <v>26550</v>
      </c>
      <c r="H422" s="890" t="s">
        <v>2722</v>
      </c>
      <c r="I422" s="889" t="s">
        <v>2707</v>
      </c>
      <c r="J422" s="889" t="s">
        <v>23783</v>
      </c>
      <c r="K422" s="888">
        <v>1</v>
      </c>
      <c r="L422" s="888">
        <v>12</v>
      </c>
      <c r="M422" s="887">
        <v>30447.02</v>
      </c>
      <c r="N422" s="888">
        <v>1</v>
      </c>
      <c r="O422" s="888">
        <v>6</v>
      </c>
      <c r="P422" s="887">
        <v>15664.72</v>
      </c>
    </row>
    <row r="423" spans="1:16" x14ac:dyDescent="0.25">
      <c r="A423" s="867" t="s">
        <v>19067</v>
      </c>
      <c r="B423" s="867" t="s">
        <v>2672</v>
      </c>
      <c r="C423" s="894" t="s">
        <v>3031</v>
      </c>
      <c r="D423" s="893" t="s">
        <v>23870</v>
      </c>
      <c r="E423" s="892">
        <v>2500</v>
      </c>
      <c r="F423" s="895" t="s">
        <v>26549</v>
      </c>
      <c r="G423" s="891" t="s">
        <v>26548</v>
      </c>
      <c r="H423" s="890" t="s">
        <v>3135</v>
      </c>
      <c r="I423" s="889" t="s">
        <v>3135</v>
      </c>
      <c r="J423" s="889" t="s">
        <v>40</v>
      </c>
      <c r="K423" s="888">
        <v>1</v>
      </c>
      <c r="L423" s="888">
        <v>12</v>
      </c>
      <c r="M423" s="887">
        <v>31307.37</v>
      </c>
      <c r="N423" s="888">
        <v>1</v>
      </c>
      <c r="O423" s="888">
        <v>6</v>
      </c>
      <c r="P423" s="887">
        <v>15573.749999999998</v>
      </c>
    </row>
    <row r="424" spans="1:16" x14ac:dyDescent="0.25">
      <c r="A424" s="867" t="s">
        <v>19067</v>
      </c>
      <c r="B424" s="867" t="s">
        <v>2672</v>
      </c>
      <c r="C424" s="894" t="s">
        <v>3031</v>
      </c>
      <c r="D424" s="893" t="s">
        <v>26547</v>
      </c>
      <c r="E424" s="892">
        <v>9000</v>
      </c>
      <c r="F424" s="895" t="s">
        <v>26546</v>
      </c>
      <c r="G424" s="891" t="s">
        <v>26545</v>
      </c>
      <c r="H424" s="890" t="s">
        <v>2703</v>
      </c>
      <c r="I424" s="889" t="s">
        <v>3654</v>
      </c>
      <c r="J424" s="889" t="s">
        <v>5525</v>
      </c>
      <c r="K424" s="888">
        <v>1</v>
      </c>
      <c r="L424" s="888">
        <v>12</v>
      </c>
      <c r="M424" s="887">
        <v>108771.52445595864</v>
      </c>
      <c r="N424" s="888">
        <v>1</v>
      </c>
      <c r="O424" s="888">
        <v>2</v>
      </c>
      <c r="P424" s="887">
        <v>27035.800000000003</v>
      </c>
    </row>
    <row r="425" spans="1:16" ht="32.25" customHeight="1" x14ac:dyDescent="0.25">
      <c r="A425" s="867" t="s">
        <v>19067</v>
      </c>
      <c r="B425" s="867" t="s">
        <v>2672</v>
      </c>
      <c r="C425" s="894" t="s">
        <v>3031</v>
      </c>
      <c r="D425" s="893" t="s">
        <v>26544</v>
      </c>
      <c r="E425" s="892">
        <v>5000</v>
      </c>
      <c r="F425" s="895" t="s">
        <v>26543</v>
      </c>
      <c r="G425" s="891" t="s">
        <v>26542</v>
      </c>
      <c r="H425" s="890" t="s">
        <v>2886</v>
      </c>
      <c r="I425" s="889" t="s">
        <v>3654</v>
      </c>
      <c r="J425" s="889" t="s">
        <v>5525</v>
      </c>
      <c r="K425" s="888">
        <v>1</v>
      </c>
      <c r="L425" s="888">
        <v>12</v>
      </c>
      <c r="M425" s="887">
        <v>61960.80000000001</v>
      </c>
      <c r="N425" s="888">
        <v>1</v>
      </c>
      <c r="O425" s="888">
        <v>6</v>
      </c>
      <c r="P425" s="887">
        <v>31030.895326460824</v>
      </c>
    </row>
    <row r="426" spans="1:16" ht="22.5" x14ac:dyDescent="0.25">
      <c r="A426" s="867" t="s">
        <v>19067</v>
      </c>
      <c r="B426" s="867" t="s">
        <v>2672</v>
      </c>
      <c r="C426" s="894" t="s">
        <v>3031</v>
      </c>
      <c r="D426" s="893" t="s">
        <v>26541</v>
      </c>
      <c r="E426" s="892">
        <v>12000</v>
      </c>
      <c r="F426" s="895" t="s">
        <v>26540</v>
      </c>
      <c r="G426" s="891" t="s">
        <v>26539</v>
      </c>
      <c r="H426" s="890" t="s">
        <v>4016</v>
      </c>
      <c r="I426" s="889" t="s">
        <v>3654</v>
      </c>
      <c r="J426" s="889" t="s">
        <v>5525</v>
      </c>
      <c r="K426" s="888">
        <v>1</v>
      </c>
      <c r="L426" s="888">
        <v>8</v>
      </c>
      <c r="M426" s="887">
        <v>83144.09</v>
      </c>
      <c r="N426" s="888" t="s">
        <v>385</v>
      </c>
      <c r="O426" s="888" t="s">
        <v>385</v>
      </c>
      <c r="P426" s="887">
        <v>0</v>
      </c>
    </row>
    <row r="427" spans="1:16" ht="33.75" x14ac:dyDescent="0.25">
      <c r="A427" s="867" t="s">
        <v>19067</v>
      </c>
      <c r="B427" s="867" t="s">
        <v>2672</v>
      </c>
      <c r="C427" s="894" t="s">
        <v>3031</v>
      </c>
      <c r="D427" s="893" t="s">
        <v>26538</v>
      </c>
      <c r="E427" s="892">
        <v>5500</v>
      </c>
      <c r="F427" s="895" t="s">
        <v>26537</v>
      </c>
      <c r="G427" s="891" t="s">
        <v>26536</v>
      </c>
      <c r="H427" s="890" t="s">
        <v>3045</v>
      </c>
      <c r="I427" s="889" t="s">
        <v>2684</v>
      </c>
      <c r="J427" s="889" t="s">
        <v>5525</v>
      </c>
      <c r="K427" s="888">
        <v>1</v>
      </c>
      <c r="L427" s="888">
        <v>7</v>
      </c>
      <c r="M427" s="887">
        <v>49389.289999999994</v>
      </c>
      <c r="N427" s="888" t="s">
        <v>385</v>
      </c>
      <c r="O427" s="888" t="s">
        <v>385</v>
      </c>
      <c r="P427" s="887">
        <v>0</v>
      </c>
    </row>
    <row r="428" spans="1:16" ht="31.5" customHeight="1" x14ac:dyDescent="0.25">
      <c r="A428" s="867" t="s">
        <v>19067</v>
      </c>
      <c r="B428" s="867" t="s">
        <v>2672</v>
      </c>
      <c r="C428" s="894" t="s">
        <v>3031</v>
      </c>
      <c r="D428" s="893" t="s">
        <v>26535</v>
      </c>
      <c r="E428" s="892">
        <v>5000</v>
      </c>
      <c r="F428" s="895" t="s">
        <v>26534</v>
      </c>
      <c r="G428" s="891" t="s">
        <v>26533</v>
      </c>
      <c r="H428" s="890" t="s">
        <v>19403</v>
      </c>
      <c r="I428" s="889" t="s">
        <v>3654</v>
      </c>
      <c r="J428" s="889" t="s">
        <v>5525</v>
      </c>
      <c r="K428" s="888">
        <v>1</v>
      </c>
      <c r="L428" s="888">
        <v>12</v>
      </c>
      <c r="M428" s="887">
        <v>61720.89</v>
      </c>
      <c r="N428" s="888">
        <v>1</v>
      </c>
      <c r="O428" s="888">
        <v>6</v>
      </c>
      <c r="P428" s="887">
        <v>30952.775326460822</v>
      </c>
    </row>
    <row r="429" spans="1:16" ht="28.5" customHeight="1" x14ac:dyDescent="0.25">
      <c r="A429" s="867" t="s">
        <v>19067</v>
      </c>
      <c r="B429" s="867" t="s">
        <v>2672</v>
      </c>
      <c r="C429" s="894" t="s">
        <v>3031</v>
      </c>
      <c r="D429" s="893" t="s">
        <v>26532</v>
      </c>
      <c r="E429" s="892">
        <v>3000</v>
      </c>
      <c r="F429" s="895" t="s">
        <v>26531</v>
      </c>
      <c r="G429" s="891" t="s">
        <v>26530</v>
      </c>
      <c r="H429" s="890" t="s">
        <v>26529</v>
      </c>
      <c r="I429" s="889" t="s">
        <v>2822</v>
      </c>
      <c r="J429" s="889" t="s">
        <v>2822</v>
      </c>
      <c r="K429" s="888">
        <v>1</v>
      </c>
      <c r="L429" s="888">
        <v>5</v>
      </c>
      <c r="M429" s="887">
        <v>15067</v>
      </c>
      <c r="N429" s="888">
        <v>1</v>
      </c>
      <c r="O429" s="888">
        <v>6</v>
      </c>
      <c r="P429" s="887">
        <v>19029.48</v>
      </c>
    </row>
    <row r="430" spans="1:16" ht="22.5" x14ac:dyDescent="0.25">
      <c r="A430" s="867" t="s">
        <v>19067</v>
      </c>
      <c r="B430" s="867" t="s">
        <v>2672</v>
      </c>
      <c r="C430" s="894" t="s">
        <v>3031</v>
      </c>
      <c r="D430" s="893" t="s">
        <v>23626</v>
      </c>
      <c r="E430" s="892">
        <v>10000</v>
      </c>
      <c r="F430" s="895" t="s">
        <v>22536</v>
      </c>
      <c r="G430" s="891" t="s">
        <v>22535</v>
      </c>
      <c r="H430" s="890" t="s">
        <v>17899</v>
      </c>
      <c r="I430" s="889" t="s">
        <v>3654</v>
      </c>
      <c r="J430" s="889" t="s">
        <v>5525</v>
      </c>
      <c r="K430" s="888">
        <v>1</v>
      </c>
      <c r="L430" s="888">
        <v>11</v>
      </c>
      <c r="M430" s="887">
        <v>100979.09445595865</v>
      </c>
      <c r="N430" s="888" t="s">
        <v>385</v>
      </c>
      <c r="O430" s="888" t="s">
        <v>385</v>
      </c>
      <c r="P430" s="887">
        <v>0</v>
      </c>
    </row>
    <row r="431" spans="1:16" ht="22.5" x14ac:dyDescent="0.25">
      <c r="A431" s="867" t="s">
        <v>19067</v>
      </c>
      <c r="B431" s="867" t="s">
        <v>3626</v>
      </c>
      <c r="C431" s="894" t="s">
        <v>3031</v>
      </c>
      <c r="D431" s="893" t="s">
        <v>25090</v>
      </c>
      <c r="E431" s="892">
        <v>3500</v>
      </c>
      <c r="F431" s="895" t="s">
        <v>26528</v>
      </c>
      <c r="G431" s="891" t="s">
        <v>26527</v>
      </c>
      <c r="H431" s="890" t="s">
        <v>2772</v>
      </c>
      <c r="I431" s="889" t="s">
        <v>3654</v>
      </c>
      <c r="J431" s="889" t="s">
        <v>5525</v>
      </c>
      <c r="K431" s="888">
        <v>1</v>
      </c>
      <c r="L431" s="888">
        <v>12</v>
      </c>
      <c r="M431" s="887">
        <v>43735.450000000004</v>
      </c>
      <c r="N431" s="888">
        <v>1</v>
      </c>
      <c r="O431" s="888">
        <v>6</v>
      </c>
      <c r="P431" s="887">
        <v>21975.370000000003</v>
      </c>
    </row>
    <row r="432" spans="1:16" x14ac:dyDescent="0.25">
      <c r="A432" s="867" t="s">
        <v>19067</v>
      </c>
      <c r="B432" s="867" t="s">
        <v>2672</v>
      </c>
      <c r="C432" s="894" t="s">
        <v>3031</v>
      </c>
      <c r="D432" s="893" t="s">
        <v>23425</v>
      </c>
      <c r="E432" s="892">
        <v>5500</v>
      </c>
      <c r="F432" s="895" t="s">
        <v>26526</v>
      </c>
      <c r="G432" s="891" t="s">
        <v>26525</v>
      </c>
      <c r="H432" s="890" t="s">
        <v>2886</v>
      </c>
      <c r="I432" s="889" t="s">
        <v>3654</v>
      </c>
      <c r="J432" s="889" t="s">
        <v>5525</v>
      </c>
      <c r="K432" s="888" t="s">
        <v>385</v>
      </c>
      <c r="L432" s="888" t="s">
        <v>385</v>
      </c>
      <c r="M432" s="887">
        <v>0</v>
      </c>
      <c r="N432" s="888">
        <v>1</v>
      </c>
      <c r="O432" s="888">
        <v>4</v>
      </c>
      <c r="P432" s="887">
        <v>22146.6</v>
      </c>
    </row>
    <row r="433" spans="1:16" ht="22.5" x14ac:dyDescent="0.25">
      <c r="A433" s="867" t="s">
        <v>19067</v>
      </c>
      <c r="B433" s="867" t="s">
        <v>2672</v>
      </c>
      <c r="C433" s="894" t="s">
        <v>3031</v>
      </c>
      <c r="D433" s="893" t="s">
        <v>24518</v>
      </c>
      <c r="E433" s="892">
        <v>6000</v>
      </c>
      <c r="F433" s="895" t="s">
        <v>26524</v>
      </c>
      <c r="G433" s="891" t="s">
        <v>26523</v>
      </c>
      <c r="H433" s="890" t="s">
        <v>2703</v>
      </c>
      <c r="I433" s="889" t="s">
        <v>3654</v>
      </c>
      <c r="J433" s="889" t="s">
        <v>5525</v>
      </c>
      <c r="K433" s="888">
        <v>1</v>
      </c>
      <c r="L433" s="888">
        <v>8</v>
      </c>
      <c r="M433" s="887">
        <v>47723.85</v>
      </c>
      <c r="N433" s="888">
        <v>1</v>
      </c>
      <c r="O433" s="888">
        <v>6</v>
      </c>
      <c r="P433" s="887">
        <v>36911.305326460832</v>
      </c>
    </row>
    <row r="434" spans="1:16" ht="22.5" x14ac:dyDescent="0.25">
      <c r="A434" s="867" t="s">
        <v>19067</v>
      </c>
      <c r="B434" s="867" t="s">
        <v>2672</v>
      </c>
      <c r="C434" s="894" t="s">
        <v>3031</v>
      </c>
      <c r="D434" s="893" t="s">
        <v>26522</v>
      </c>
      <c r="E434" s="892">
        <v>7000</v>
      </c>
      <c r="F434" s="895" t="s">
        <v>26521</v>
      </c>
      <c r="G434" s="891" t="s">
        <v>26520</v>
      </c>
      <c r="H434" s="890" t="s">
        <v>4016</v>
      </c>
      <c r="I434" s="889" t="s">
        <v>3654</v>
      </c>
      <c r="J434" s="889" t="s">
        <v>5525</v>
      </c>
      <c r="K434" s="888">
        <v>1</v>
      </c>
      <c r="L434" s="888">
        <v>12</v>
      </c>
      <c r="M434" s="887">
        <v>85469.84</v>
      </c>
      <c r="N434" s="888">
        <v>1</v>
      </c>
      <c r="O434" s="888">
        <v>6</v>
      </c>
      <c r="P434" s="887">
        <v>42750.415326460832</v>
      </c>
    </row>
    <row r="435" spans="1:16" ht="22.5" x14ac:dyDescent="0.25">
      <c r="A435" s="867" t="s">
        <v>19067</v>
      </c>
      <c r="B435" s="867" t="s">
        <v>2672</v>
      </c>
      <c r="C435" s="894" t="s">
        <v>3031</v>
      </c>
      <c r="D435" s="893" t="s">
        <v>26519</v>
      </c>
      <c r="E435" s="892">
        <v>13500</v>
      </c>
      <c r="F435" s="895" t="s">
        <v>26518</v>
      </c>
      <c r="G435" s="891" t="s">
        <v>26517</v>
      </c>
      <c r="H435" s="890" t="s">
        <v>2688</v>
      </c>
      <c r="I435" s="889" t="s">
        <v>3654</v>
      </c>
      <c r="J435" s="889" t="s">
        <v>5525</v>
      </c>
      <c r="K435" s="888">
        <v>1</v>
      </c>
      <c r="L435" s="888">
        <v>12</v>
      </c>
      <c r="M435" s="887">
        <v>181556.82445595865</v>
      </c>
      <c r="N435" s="888" t="s">
        <v>385</v>
      </c>
      <c r="O435" s="888" t="s">
        <v>385</v>
      </c>
      <c r="P435" s="887">
        <v>0</v>
      </c>
    </row>
    <row r="436" spans="1:16" ht="35.25" customHeight="1" x14ac:dyDescent="0.25">
      <c r="A436" s="867" t="s">
        <v>19067</v>
      </c>
      <c r="B436" s="867" t="s">
        <v>2672</v>
      </c>
      <c r="C436" s="894" t="s">
        <v>3031</v>
      </c>
      <c r="D436" s="893" t="s">
        <v>26516</v>
      </c>
      <c r="E436" s="892">
        <v>5000</v>
      </c>
      <c r="F436" s="895" t="s">
        <v>26515</v>
      </c>
      <c r="G436" s="891" t="s">
        <v>26514</v>
      </c>
      <c r="H436" s="890" t="s">
        <v>2886</v>
      </c>
      <c r="I436" s="889" t="s">
        <v>3654</v>
      </c>
      <c r="J436" s="889" t="s">
        <v>5525</v>
      </c>
      <c r="K436" s="888">
        <v>1</v>
      </c>
      <c r="L436" s="888">
        <v>12</v>
      </c>
      <c r="M436" s="887">
        <v>61117.799999999996</v>
      </c>
      <c r="N436" s="888">
        <v>1</v>
      </c>
      <c r="O436" s="888">
        <v>6</v>
      </c>
      <c r="P436" s="887">
        <v>30489.955326460822</v>
      </c>
    </row>
    <row r="437" spans="1:16" ht="22.5" x14ac:dyDescent="0.25">
      <c r="A437" s="867" t="s">
        <v>19067</v>
      </c>
      <c r="B437" s="867" t="s">
        <v>3626</v>
      </c>
      <c r="C437" s="894" t="s">
        <v>3031</v>
      </c>
      <c r="D437" s="893" t="s">
        <v>23660</v>
      </c>
      <c r="E437" s="892">
        <v>8500</v>
      </c>
      <c r="F437" s="895" t="s">
        <v>26513</v>
      </c>
      <c r="G437" s="891" t="s">
        <v>26512</v>
      </c>
      <c r="H437" s="890" t="s">
        <v>2772</v>
      </c>
      <c r="I437" s="889" t="s">
        <v>3654</v>
      </c>
      <c r="J437" s="889" t="s">
        <v>5525</v>
      </c>
      <c r="K437" s="888">
        <v>1</v>
      </c>
      <c r="L437" s="888">
        <v>8</v>
      </c>
      <c r="M437" s="887">
        <v>67078.859999999986</v>
      </c>
      <c r="N437" s="888" t="s">
        <v>385</v>
      </c>
      <c r="O437" s="888" t="s">
        <v>385</v>
      </c>
      <c r="P437" s="887">
        <v>0</v>
      </c>
    </row>
    <row r="438" spans="1:16" x14ac:dyDescent="0.25">
      <c r="A438" s="1772" t="s">
        <v>2848</v>
      </c>
      <c r="B438" s="1772"/>
      <c r="C438" s="1772"/>
      <c r="D438" s="1772"/>
      <c r="E438" s="1772"/>
      <c r="F438" s="1772" t="s">
        <v>378</v>
      </c>
      <c r="G438" s="1772"/>
      <c r="H438" s="1772"/>
      <c r="I438" s="1772"/>
      <c r="J438" s="1772"/>
      <c r="K438" s="1771" t="s">
        <v>2847</v>
      </c>
      <c r="L438" s="1771"/>
      <c r="M438" s="1771"/>
      <c r="N438" s="1771" t="s">
        <v>2846</v>
      </c>
      <c r="O438" s="1771"/>
      <c r="P438" s="1771"/>
    </row>
    <row r="439" spans="1:16" ht="70.5" x14ac:dyDescent="0.25">
      <c r="A439" s="1535" t="s">
        <v>2845</v>
      </c>
      <c r="B439" s="1535" t="s">
        <v>5</v>
      </c>
      <c r="C439" s="1535" t="s">
        <v>2844</v>
      </c>
      <c r="D439" s="1535" t="s">
        <v>2843</v>
      </c>
      <c r="E439" s="1536" t="s">
        <v>2842</v>
      </c>
      <c r="F439" s="1537" t="s">
        <v>2841</v>
      </c>
      <c r="G439" s="1535" t="s">
        <v>2840</v>
      </c>
      <c r="H439" s="1535" t="s">
        <v>2839</v>
      </c>
      <c r="I439" s="1535" t="s">
        <v>2838</v>
      </c>
      <c r="J439" s="1535" t="s">
        <v>2837</v>
      </c>
      <c r="K439" s="1538" t="s">
        <v>2836</v>
      </c>
      <c r="L439" s="1538" t="s">
        <v>2835</v>
      </c>
      <c r="M439" s="1539" t="s">
        <v>2834</v>
      </c>
      <c r="N439" s="1538" t="s">
        <v>2836</v>
      </c>
      <c r="O439" s="1538" t="s">
        <v>2835</v>
      </c>
      <c r="P439" s="1539" t="s">
        <v>2834</v>
      </c>
    </row>
    <row r="440" spans="1:16" ht="22.5" x14ac:dyDescent="0.25">
      <c r="A440" s="867" t="s">
        <v>19067</v>
      </c>
      <c r="B440" s="867" t="s">
        <v>2672</v>
      </c>
      <c r="C440" s="894" t="s">
        <v>3031</v>
      </c>
      <c r="D440" s="893" t="s">
        <v>25437</v>
      </c>
      <c r="E440" s="892">
        <v>15600</v>
      </c>
      <c r="F440" s="895" t="s">
        <v>26511</v>
      </c>
      <c r="G440" s="891" t="s">
        <v>26510</v>
      </c>
      <c r="H440" s="890" t="s">
        <v>26509</v>
      </c>
      <c r="I440" s="889" t="s">
        <v>3654</v>
      </c>
      <c r="J440" s="889" t="s">
        <v>5525</v>
      </c>
      <c r="K440" s="888">
        <v>1</v>
      </c>
      <c r="L440" s="888">
        <v>2</v>
      </c>
      <c r="M440" s="887">
        <v>31526.799999999999</v>
      </c>
      <c r="N440" s="888">
        <v>1</v>
      </c>
      <c r="O440" s="888">
        <v>6</v>
      </c>
      <c r="P440" s="887">
        <v>93070.895326460814</v>
      </c>
    </row>
    <row r="441" spans="1:16" ht="22.5" x14ac:dyDescent="0.25">
      <c r="A441" s="867" t="s">
        <v>19067</v>
      </c>
      <c r="B441" s="867" t="s">
        <v>2672</v>
      </c>
      <c r="C441" s="894" t="s">
        <v>3031</v>
      </c>
      <c r="D441" s="893" t="s">
        <v>26508</v>
      </c>
      <c r="E441" s="892">
        <v>7000</v>
      </c>
      <c r="F441" s="895" t="s">
        <v>26507</v>
      </c>
      <c r="G441" s="891" t="s">
        <v>26506</v>
      </c>
      <c r="H441" s="890" t="s">
        <v>3691</v>
      </c>
      <c r="I441" s="889" t="s">
        <v>2684</v>
      </c>
      <c r="J441" s="889" t="s">
        <v>5525</v>
      </c>
      <c r="K441" s="888">
        <v>1</v>
      </c>
      <c r="L441" s="888">
        <v>12</v>
      </c>
      <c r="M441" s="887">
        <v>88626.84</v>
      </c>
      <c r="N441" s="888">
        <v>1</v>
      </c>
      <c r="O441" s="888">
        <v>6</v>
      </c>
      <c r="P441" s="887">
        <v>42622.575326460828</v>
      </c>
    </row>
    <row r="442" spans="1:16" x14ac:dyDescent="0.25">
      <c r="A442" s="867" t="s">
        <v>19067</v>
      </c>
      <c r="B442" s="867" t="s">
        <v>2672</v>
      </c>
      <c r="C442" s="894" t="s">
        <v>3031</v>
      </c>
      <c r="D442" s="893" t="s">
        <v>23525</v>
      </c>
      <c r="E442" s="892">
        <v>4809.8599999999997</v>
      </c>
      <c r="F442" s="895" t="s">
        <v>26505</v>
      </c>
      <c r="G442" s="891" t="s">
        <v>26504</v>
      </c>
      <c r="H442" s="890" t="s">
        <v>2745</v>
      </c>
      <c r="I442" s="889" t="s">
        <v>2684</v>
      </c>
      <c r="J442" s="889" t="s">
        <v>5525</v>
      </c>
      <c r="K442" s="888">
        <v>1</v>
      </c>
      <c r="L442" s="888">
        <v>12</v>
      </c>
      <c r="M442" s="887">
        <v>59679.12</v>
      </c>
      <c r="N442" s="888">
        <v>1</v>
      </c>
      <c r="O442" s="888">
        <v>6</v>
      </c>
      <c r="P442" s="887">
        <v>29904.059999999994</v>
      </c>
    </row>
    <row r="443" spans="1:16" ht="32.25" customHeight="1" x14ac:dyDescent="0.25">
      <c r="A443" s="867" t="s">
        <v>19067</v>
      </c>
      <c r="B443" s="867" t="s">
        <v>2672</v>
      </c>
      <c r="C443" s="894" t="s">
        <v>3031</v>
      </c>
      <c r="D443" s="893" t="s">
        <v>26503</v>
      </c>
      <c r="E443" s="892">
        <v>15600</v>
      </c>
      <c r="F443" s="895" t="s">
        <v>20320</v>
      </c>
      <c r="G443" s="891" t="s">
        <v>20319</v>
      </c>
      <c r="H443" s="890" t="s">
        <v>2703</v>
      </c>
      <c r="I443" s="889" t="s">
        <v>3654</v>
      </c>
      <c r="J443" s="889" t="s">
        <v>5525</v>
      </c>
      <c r="K443" s="888">
        <v>1</v>
      </c>
      <c r="L443" s="888">
        <v>2</v>
      </c>
      <c r="M443" s="887">
        <v>15306.8</v>
      </c>
      <c r="N443" s="888" t="s">
        <v>385</v>
      </c>
      <c r="O443" s="888" t="s">
        <v>385</v>
      </c>
      <c r="P443" s="887">
        <v>0</v>
      </c>
    </row>
    <row r="444" spans="1:16" x14ac:dyDescent="0.25">
      <c r="A444" s="867" t="s">
        <v>19067</v>
      </c>
      <c r="B444" s="867" t="s">
        <v>2672</v>
      </c>
      <c r="C444" s="894" t="s">
        <v>3031</v>
      </c>
      <c r="D444" s="893" t="s">
        <v>7667</v>
      </c>
      <c r="E444" s="892">
        <v>5500</v>
      </c>
      <c r="F444" s="895" t="s">
        <v>26502</v>
      </c>
      <c r="G444" s="891" t="s">
        <v>26501</v>
      </c>
      <c r="H444" s="890" t="s">
        <v>3570</v>
      </c>
      <c r="I444" s="889" t="s">
        <v>2684</v>
      </c>
      <c r="J444" s="889" t="s">
        <v>5525</v>
      </c>
      <c r="K444" s="888">
        <v>1</v>
      </c>
      <c r="L444" s="888">
        <v>12</v>
      </c>
      <c r="M444" s="887">
        <v>67924.150000000009</v>
      </c>
      <c r="N444" s="888">
        <v>1</v>
      </c>
      <c r="O444" s="888">
        <v>6</v>
      </c>
      <c r="P444" s="887">
        <v>34030.895326460828</v>
      </c>
    </row>
    <row r="445" spans="1:16" ht="22.5" x14ac:dyDescent="0.25">
      <c r="A445" s="867" t="s">
        <v>19067</v>
      </c>
      <c r="B445" s="867" t="s">
        <v>3626</v>
      </c>
      <c r="C445" s="894" t="s">
        <v>3031</v>
      </c>
      <c r="D445" s="893" t="s">
        <v>26500</v>
      </c>
      <c r="E445" s="892">
        <v>4000</v>
      </c>
      <c r="F445" s="895" t="s">
        <v>26499</v>
      </c>
      <c r="G445" s="891" t="s">
        <v>26498</v>
      </c>
      <c r="H445" s="890" t="s">
        <v>2712</v>
      </c>
      <c r="I445" s="889" t="s">
        <v>3654</v>
      </c>
      <c r="J445" s="889" t="s">
        <v>5525</v>
      </c>
      <c r="K445" s="888">
        <v>1</v>
      </c>
      <c r="L445" s="888">
        <v>12</v>
      </c>
      <c r="M445" s="887">
        <v>47519.78</v>
      </c>
      <c r="N445" s="888">
        <v>1</v>
      </c>
      <c r="O445" s="888">
        <v>6</v>
      </c>
      <c r="P445" s="887">
        <v>24218.720000000001</v>
      </c>
    </row>
    <row r="446" spans="1:16" ht="22.5" x14ac:dyDescent="0.25">
      <c r="A446" s="867" t="s">
        <v>19067</v>
      </c>
      <c r="B446" s="867" t="s">
        <v>2672</v>
      </c>
      <c r="C446" s="894" t="s">
        <v>3031</v>
      </c>
      <c r="D446" s="893" t="s">
        <v>26497</v>
      </c>
      <c r="E446" s="892">
        <v>3000</v>
      </c>
      <c r="F446" s="895" t="s">
        <v>26496</v>
      </c>
      <c r="G446" s="891" t="s">
        <v>26495</v>
      </c>
      <c r="H446" s="890" t="s">
        <v>2680</v>
      </c>
      <c r="I446" s="889" t="s">
        <v>2822</v>
      </c>
      <c r="J446" s="889" t="s">
        <v>2822</v>
      </c>
      <c r="K446" s="888">
        <v>1</v>
      </c>
      <c r="L446" s="888">
        <v>12</v>
      </c>
      <c r="M446" s="887">
        <v>37945.80000000001</v>
      </c>
      <c r="N446" s="888">
        <v>1</v>
      </c>
      <c r="O446" s="888">
        <v>6</v>
      </c>
      <c r="P446" s="887">
        <v>19044.900000000001</v>
      </c>
    </row>
    <row r="447" spans="1:16" ht="22.5" x14ac:dyDescent="0.25">
      <c r="A447" s="867" t="s">
        <v>19067</v>
      </c>
      <c r="B447" s="867" t="s">
        <v>2672</v>
      </c>
      <c r="C447" s="894" t="s">
        <v>3031</v>
      </c>
      <c r="D447" s="893" t="s">
        <v>26494</v>
      </c>
      <c r="E447" s="892">
        <v>4000</v>
      </c>
      <c r="F447" s="895" t="s">
        <v>26493</v>
      </c>
      <c r="G447" s="891" t="s">
        <v>26492</v>
      </c>
      <c r="H447" s="890" t="s">
        <v>2886</v>
      </c>
      <c r="I447" s="889" t="s">
        <v>3654</v>
      </c>
      <c r="J447" s="889" t="s">
        <v>5525</v>
      </c>
      <c r="K447" s="888">
        <v>1</v>
      </c>
      <c r="L447" s="888">
        <v>12</v>
      </c>
      <c r="M447" s="887">
        <v>48362.650000000009</v>
      </c>
      <c r="N447" s="888">
        <v>1</v>
      </c>
      <c r="O447" s="888">
        <v>6</v>
      </c>
      <c r="P447" s="887">
        <v>23966.620000000003</v>
      </c>
    </row>
    <row r="448" spans="1:16" ht="22.5" x14ac:dyDescent="0.25">
      <c r="A448" s="867" t="s">
        <v>19067</v>
      </c>
      <c r="B448" s="867" t="s">
        <v>2672</v>
      </c>
      <c r="C448" s="894" t="s">
        <v>3031</v>
      </c>
      <c r="D448" s="893" t="s">
        <v>26491</v>
      </c>
      <c r="E448" s="892">
        <v>6000</v>
      </c>
      <c r="F448" s="895" t="s">
        <v>26490</v>
      </c>
      <c r="G448" s="891" t="s">
        <v>26489</v>
      </c>
      <c r="H448" s="890" t="s">
        <v>5372</v>
      </c>
      <c r="I448" s="889" t="s">
        <v>3654</v>
      </c>
      <c r="J448" s="889" t="s">
        <v>5525</v>
      </c>
      <c r="K448" s="888">
        <v>1</v>
      </c>
      <c r="L448" s="888">
        <v>4</v>
      </c>
      <c r="M448" s="887">
        <v>24453.599999999999</v>
      </c>
      <c r="N448" s="888">
        <v>1</v>
      </c>
      <c r="O448" s="888">
        <v>6</v>
      </c>
      <c r="P448" s="887">
        <v>37030.895326460828</v>
      </c>
    </row>
    <row r="449" spans="1:16" x14ac:dyDescent="0.25">
      <c r="A449" s="867" t="s">
        <v>19067</v>
      </c>
      <c r="B449" s="867" t="s">
        <v>2672</v>
      </c>
      <c r="C449" s="894" t="s">
        <v>3031</v>
      </c>
      <c r="D449" s="893" t="s">
        <v>24781</v>
      </c>
      <c r="E449" s="892">
        <v>15600</v>
      </c>
      <c r="F449" s="895" t="s">
        <v>22524</v>
      </c>
      <c r="G449" s="891" t="s">
        <v>26488</v>
      </c>
      <c r="H449" s="890" t="s">
        <v>2772</v>
      </c>
      <c r="I449" s="889" t="s">
        <v>3654</v>
      </c>
      <c r="J449" s="889" t="s">
        <v>5525</v>
      </c>
      <c r="K449" s="888">
        <v>1</v>
      </c>
      <c r="L449" s="888">
        <v>2</v>
      </c>
      <c r="M449" s="887">
        <v>31526.799999999999</v>
      </c>
      <c r="N449" s="888">
        <v>1</v>
      </c>
      <c r="O449" s="888">
        <v>6</v>
      </c>
      <c r="P449" s="887">
        <v>93070.895326460814</v>
      </c>
    </row>
    <row r="450" spans="1:16" ht="26.25" customHeight="1" x14ac:dyDescent="0.25">
      <c r="A450" s="867" t="s">
        <v>19067</v>
      </c>
      <c r="B450" s="867" t="s">
        <v>2672</v>
      </c>
      <c r="C450" s="894" t="s">
        <v>3031</v>
      </c>
      <c r="D450" s="893" t="s">
        <v>23212</v>
      </c>
      <c r="E450" s="892">
        <v>10000</v>
      </c>
      <c r="F450" s="895" t="s">
        <v>26487</v>
      </c>
      <c r="G450" s="891" t="s">
        <v>26486</v>
      </c>
      <c r="H450" s="890" t="s">
        <v>2772</v>
      </c>
      <c r="I450" s="889" t="s">
        <v>3654</v>
      </c>
      <c r="J450" s="889" t="s">
        <v>5525</v>
      </c>
      <c r="K450" s="888">
        <v>1</v>
      </c>
      <c r="L450" s="888">
        <v>4</v>
      </c>
      <c r="M450" s="887">
        <v>26309.249999999996</v>
      </c>
      <c r="N450" s="888" t="s">
        <v>385</v>
      </c>
      <c r="O450" s="888" t="s">
        <v>385</v>
      </c>
      <c r="P450" s="887">
        <v>0</v>
      </c>
    </row>
    <row r="451" spans="1:16" ht="22.5" x14ac:dyDescent="0.25">
      <c r="A451" s="867" t="s">
        <v>19067</v>
      </c>
      <c r="B451" s="867" t="s">
        <v>2672</v>
      </c>
      <c r="C451" s="894" t="s">
        <v>3031</v>
      </c>
      <c r="D451" s="893" t="s">
        <v>26485</v>
      </c>
      <c r="E451" s="892">
        <v>8000</v>
      </c>
      <c r="F451" s="895" t="s">
        <v>26484</v>
      </c>
      <c r="G451" s="891" t="s">
        <v>26483</v>
      </c>
      <c r="H451" s="890" t="s">
        <v>3107</v>
      </c>
      <c r="I451" s="889" t="s">
        <v>3654</v>
      </c>
      <c r="J451" s="889" t="s">
        <v>5525</v>
      </c>
      <c r="K451" s="888">
        <v>1</v>
      </c>
      <c r="L451" s="888">
        <v>2</v>
      </c>
      <c r="M451" s="887">
        <v>14592.359999999999</v>
      </c>
      <c r="N451" s="888" t="s">
        <v>385</v>
      </c>
      <c r="O451" s="888" t="s">
        <v>385</v>
      </c>
      <c r="P451" s="887">
        <v>0</v>
      </c>
    </row>
    <row r="452" spans="1:16" ht="27" customHeight="1" x14ac:dyDescent="0.25">
      <c r="A452" s="867" t="s">
        <v>19067</v>
      </c>
      <c r="B452" s="867" t="s">
        <v>2672</v>
      </c>
      <c r="C452" s="894" t="s">
        <v>3031</v>
      </c>
      <c r="D452" s="893" t="s">
        <v>8141</v>
      </c>
      <c r="E452" s="892">
        <v>10000</v>
      </c>
      <c r="F452" s="895" t="s">
        <v>26482</v>
      </c>
      <c r="G452" s="891" t="s">
        <v>26481</v>
      </c>
      <c r="H452" s="890" t="s">
        <v>2772</v>
      </c>
      <c r="I452" s="889" t="s">
        <v>3654</v>
      </c>
      <c r="J452" s="889" t="s">
        <v>5525</v>
      </c>
      <c r="K452" s="888">
        <v>1</v>
      </c>
      <c r="L452" s="888">
        <v>4</v>
      </c>
      <c r="M452" s="887">
        <v>40162.65</v>
      </c>
      <c r="N452" s="888">
        <v>1</v>
      </c>
      <c r="O452" s="888">
        <v>6</v>
      </c>
      <c r="P452" s="887">
        <v>60358.715326460828</v>
      </c>
    </row>
    <row r="453" spans="1:16" ht="22.5" x14ac:dyDescent="0.25">
      <c r="A453" s="867" t="s">
        <v>19067</v>
      </c>
      <c r="B453" s="867" t="s">
        <v>2672</v>
      </c>
      <c r="C453" s="894" t="s">
        <v>3031</v>
      </c>
      <c r="D453" s="893" t="s">
        <v>24103</v>
      </c>
      <c r="E453" s="892">
        <v>7000</v>
      </c>
      <c r="F453" s="895" t="s">
        <v>26480</v>
      </c>
      <c r="G453" s="891" t="s">
        <v>26479</v>
      </c>
      <c r="H453" s="890" t="s">
        <v>3107</v>
      </c>
      <c r="I453" s="889" t="s">
        <v>3654</v>
      </c>
      <c r="J453" s="889" t="s">
        <v>5525</v>
      </c>
      <c r="K453" s="888">
        <v>1</v>
      </c>
      <c r="L453" s="888">
        <v>1</v>
      </c>
      <c r="M453" s="887">
        <v>3146.73</v>
      </c>
      <c r="N453" s="888">
        <v>1</v>
      </c>
      <c r="O453" s="888">
        <v>6</v>
      </c>
      <c r="P453" s="887">
        <v>43012.90532646083</v>
      </c>
    </row>
    <row r="454" spans="1:16" x14ac:dyDescent="0.25">
      <c r="A454" s="867" t="s">
        <v>19067</v>
      </c>
      <c r="B454" s="867" t="s">
        <v>2672</v>
      </c>
      <c r="C454" s="894" t="s">
        <v>3031</v>
      </c>
      <c r="D454" s="893" t="s">
        <v>23525</v>
      </c>
      <c r="E454" s="892">
        <v>4108.55</v>
      </c>
      <c r="F454" s="895" t="s">
        <v>26478</v>
      </c>
      <c r="G454" s="891" t="s">
        <v>26477</v>
      </c>
      <c r="H454" s="890" t="s">
        <v>2712</v>
      </c>
      <c r="I454" s="889" t="s">
        <v>3654</v>
      </c>
      <c r="J454" s="889" t="s">
        <v>5525</v>
      </c>
      <c r="K454" s="888">
        <v>1</v>
      </c>
      <c r="L454" s="888">
        <v>12</v>
      </c>
      <c r="M454" s="887">
        <v>51263.399999999987</v>
      </c>
      <c r="N454" s="888">
        <v>1</v>
      </c>
      <c r="O454" s="888">
        <v>6</v>
      </c>
      <c r="P454" s="887">
        <v>25696.2</v>
      </c>
    </row>
    <row r="455" spans="1:16" x14ac:dyDescent="0.25">
      <c r="A455" s="867" t="s">
        <v>19067</v>
      </c>
      <c r="B455" s="867" t="s">
        <v>2672</v>
      </c>
      <c r="C455" s="894" t="s">
        <v>3031</v>
      </c>
      <c r="D455" s="893" t="s">
        <v>26476</v>
      </c>
      <c r="E455" s="892">
        <v>7000</v>
      </c>
      <c r="F455" s="895" t="s">
        <v>26475</v>
      </c>
      <c r="G455" s="891" t="s">
        <v>26474</v>
      </c>
      <c r="H455" s="890" t="s">
        <v>2886</v>
      </c>
      <c r="I455" s="889" t="s">
        <v>3654</v>
      </c>
      <c r="J455" s="889" t="s">
        <v>5525</v>
      </c>
      <c r="K455" s="888">
        <v>1</v>
      </c>
      <c r="L455" s="888">
        <v>12</v>
      </c>
      <c r="M455" s="887">
        <v>85942.329999999987</v>
      </c>
      <c r="N455" s="888">
        <v>1</v>
      </c>
      <c r="O455" s="888">
        <v>6</v>
      </c>
      <c r="P455" s="887">
        <v>43030.895326460828</v>
      </c>
    </row>
    <row r="456" spans="1:16" x14ac:dyDescent="0.25">
      <c r="A456" s="867" t="s">
        <v>19067</v>
      </c>
      <c r="B456" s="867" t="s">
        <v>2672</v>
      </c>
      <c r="C456" s="894" t="s">
        <v>3031</v>
      </c>
      <c r="D456" s="893" t="s">
        <v>26473</v>
      </c>
      <c r="E456" s="892">
        <v>6000</v>
      </c>
      <c r="F456" s="895" t="s">
        <v>26472</v>
      </c>
      <c r="G456" s="891" t="s">
        <v>26471</v>
      </c>
      <c r="H456" s="890" t="s">
        <v>2688</v>
      </c>
      <c r="I456" s="889" t="s">
        <v>3654</v>
      </c>
      <c r="J456" s="889" t="s">
        <v>5525</v>
      </c>
      <c r="K456" s="888">
        <v>1</v>
      </c>
      <c r="L456" s="888">
        <v>12</v>
      </c>
      <c r="M456" s="887">
        <v>73938.709999999992</v>
      </c>
      <c r="N456" s="888">
        <v>1</v>
      </c>
      <c r="O456" s="888">
        <v>6</v>
      </c>
      <c r="P456" s="887">
        <v>37024.22532646083</v>
      </c>
    </row>
    <row r="457" spans="1:16" x14ac:dyDescent="0.25">
      <c r="A457" s="867" t="s">
        <v>19067</v>
      </c>
      <c r="B457" s="867" t="s">
        <v>2672</v>
      </c>
      <c r="C457" s="894" t="s">
        <v>3031</v>
      </c>
      <c r="D457" s="893" t="s">
        <v>18777</v>
      </c>
      <c r="E457" s="892">
        <v>3000</v>
      </c>
      <c r="F457" s="895" t="s">
        <v>26470</v>
      </c>
      <c r="G457" s="891" t="s">
        <v>26469</v>
      </c>
      <c r="H457" s="890" t="s">
        <v>3045</v>
      </c>
      <c r="I457" s="889" t="s">
        <v>2707</v>
      </c>
      <c r="J457" s="889" t="s">
        <v>23783</v>
      </c>
      <c r="K457" s="888">
        <v>1</v>
      </c>
      <c r="L457" s="888">
        <v>12</v>
      </c>
      <c r="M457" s="887">
        <v>37795.629999999997</v>
      </c>
      <c r="N457" s="888">
        <v>1</v>
      </c>
      <c r="O457" s="888">
        <v>6</v>
      </c>
      <c r="P457" s="887">
        <v>19044.28</v>
      </c>
    </row>
    <row r="458" spans="1:16" ht="22.5" x14ac:dyDescent="0.25">
      <c r="A458" s="867" t="s">
        <v>19067</v>
      </c>
      <c r="B458" s="867" t="s">
        <v>2672</v>
      </c>
      <c r="C458" s="894" t="s">
        <v>3031</v>
      </c>
      <c r="D458" s="893" t="s">
        <v>26468</v>
      </c>
      <c r="E458" s="892">
        <v>5000</v>
      </c>
      <c r="F458" s="895" t="s">
        <v>26467</v>
      </c>
      <c r="G458" s="891" t="s">
        <v>26466</v>
      </c>
      <c r="H458" s="890" t="s">
        <v>2703</v>
      </c>
      <c r="I458" s="889" t="s">
        <v>3654</v>
      </c>
      <c r="J458" s="889" t="s">
        <v>5525</v>
      </c>
      <c r="K458" s="888">
        <v>1</v>
      </c>
      <c r="L458" s="888">
        <v>12</v>
      </c>
      <c r="M458" s="887">
        <v>61762.55000000001</v>
      </c>
      <c r="N458" s="888">
        <v>1</v>
      </c>
      <c r="O458" s="888">
        <v>6</v>
      </c>
      <c r="P458" s="887">
        <v>31030.895326460824</v>
      </c>
    </row>
    <row r="459" spans="1:16" ht="22.5" x14ac:dyDescent="0.25">
      <c r="A459" s="867" t="s">
        <v>19067</v>
      </c>
      <c r="B459" s="867" t="s">
        <v>2672</v>
      </c>
      <c r="C459" s="894" t="s">
        <v>3031</v>
      </c>
      <c r="D459" s="893" t="s">
        <v>25391</v>
      </c>
      <c r="E459" s="892">
        <v>5000</v>
      </c>
      <c r="F459" s="895" t="s">
        <v>26465</v>
      </c>
      <c r="G459" s="891" t="s">
        <v>26464</v>
      </c>
      <c r="H459" s="890" t="s">
        <v>2712</v>
      </c>
      <c r="I459" s="889" t="s">
        <v>3654</v>
      </c>
      <c r="J459" s="889" t="s">
        <v>5525</v>
      </c>
      <c r="K459" s="888">
        <v>1</v>
      </c>
      <c r="L459" s="888">
        <v>12</v>
      </c>
      <c r="M459" s="887">
        <v>61657.000000000007</v>
      </c>
      <c r="N459" s="888">
        <v>1</v>
      </c>
      <c r="O459" s="888">
        <v>6</v>
      </c>
      <c r="P459" s="887">
        <v>30911.465326460824</v>
      </c>
    </row>
    <row r="460" spans="1:16" ht="22.5" x14ac:dyDescent="0.25">
      <c r="A460" s="867" t="s">
        <v>19067</v>
      </c>
      <c r="B460" s="867" t="s">
        <v>2672</v>
      </c>
      <c r="C460" s="894" t="s">
        <v>3031</v>
      </c>
      <c r="D460" s="893" t="s">
        <v>25331</v>
      </c>
      <c r="E460" s="892">
        <v>3500</v>
      </c>
      <c r="F460" s="895" t="s">
        <v>26463</v>
      </c>
      <c r="G460" s="891" t="s">
        <v>26462</v>
      </c>
      <c r="H460" s="890" t="s">
        <v>2725</v>
      </c>
      <c r="I460" s="889" t="s">
        <v>2684</v>
      </c>
      <c r="J460" s="889" t="s">
        <v>5525</v>
      </c>
      <c r="K460" s="888">
        <v>1</v>
      </c>
      <c r="L460" s="888">
        <v>9</v>
      </c>
      <c r="M460" s="887">
        <v>32841.93</v>
      </c>
      <c r="N460" s="888">
        <v>1</v>
      </c>
      <c r="O460" s="888">
        <v>6</v>
      </c>
      <c r="P460" s="887">
        <v>22040.04</v>
      </c>
    </row>
    <row r="461" spans="1:16" ht="22.5" x14ac:dyDescent="0.25">
      <c r="A461" s="867" t="s">
        <v>19067</v>
      </c>
      <c r="B461" s="867" t="s">
        <v>3626</v>
      </c>
      <c r="C461" s="894" t="s">
        <v>3031</v>
      </c>
      <c r="D461" s="893" t="s">
        <v>26461</v>
      </c>
      <c r="E461" s="892">
        <v>8500</v>
      </c>
      <c r="F461" s="895" t="s">
        <v>26460</v>
      </c>
      <c r="G461" s="891" t="s">
        <v>26459</v>
      </c>
      <c r="H461" s="890" t="s">
        <v>2772</v>
      </c>
      <c r="I461" s="889" t="s">
        <v>3654</v>
      </c>
      <c r="J461" s="889" t="s">
        <v>5525</v>
      </c>
      <c r="K461" s="888" t="s">
        <v>385</v>
      </c>
      <c r="L461" s="888">
        <v>1</v>
      </c>
      <c r="M461" s="887">
        <v>4363.3999999999996</v>
      </c>
      <c r="N461" s="888" t="s">
        <v>385</v>
      </c>
      <c r="O461" s="888" t="s">
        <v>385</v>
      </c>
      <c r="P461" s="887">
        <v>0</v>
      </c>
    </row>
    <row r="462" spans="1:16" ht="22.5" x14ac:dyDescent="0.25">
      <c r="A462" s="867" t="s">
        <v>19067</v>
      </c>
      <c r="B462" s="867" t="s">
        <v>2672</v>
      </c>
      <c r="C462" s="894" t="s">
        <v>3031</v>
      </c>
      <c r="D462" s="893" t="s">
        <v>19673</v>
      </c>
      <c r="E462" s="892">
        <v>15600</v>
      </c>
      <c r="F462" s="895" t="s">
        <v>20310</v>
      </c>
      <c r="G462" s="891" t="s">
        <v>20309</v>
      </c>
      <c r="H462" s="890" t="s">
        <v>2772</v>
      </c>
      <c r="I462" s="889" t="s">
        <v>3654</v>
      </c>
      <c r="J462" s="889" t="s">
        <v>5525</v>
      </c>
      <c r="K462" s="888">
        <v>1</v>
      </c>
      <c r="L462" s="888">
        <v>3</v>
      </c>
      <c r="M462" s="887">
        <v>17126.8</v>
      </c>
      <c r="N462" s="888" t="s">
        <v>385</v>
      </c>
      <c r="O462" s="888" t="s">
        <v>385</v>
      </c>
      <c r="P462" s="887">
        <v>0</v>
      </c>
    </row>
    <row r="463" spans="1:16" x14ac:dyDescent="0.25">
      <c r="A463" s="867" t="s">
        <v>19067</v>
      </c>
      <c r="B463" s="867" t="s">
        <v>2672</v>
      </c>
      <c r="C463" s="894" t="s">
        <v>3031</v>
      </c>
      <c r="D463" s="893" t="s">
        <v>24684</v>
      </c>
      <c r="E463" s="892">
        <v>5000</v>
      </c>
      <c r="F463" s="895" t="s">
        <v>26458</v>
      </c>
      <c r="G463" s="891" t="s">
        <v>26457</v>
      </c>
      <c r="H463" s="890" t="s">
        <v>20905</v>
      </c>
      <c r="I463" s="889" t="s">
        <v>2684</v>
      </c>
      <c r="J463" s="889" t="s">
        <v>5525</v>
      </c>
      <c r="K463" s="888">
        <v>1</v>
      </c>
      <c r="L463" s="888">
        <v>12</v>
      </c>
      <c r="M463" s="887">
        <v>61618.81</v>
      </c>
      <c r="N463" s="888">
        <v>1</v>
      </c>
      <c r="O463" s="888">
        <v>6</v>
      </c>
      <c r="P463" s="887">
        <v>30915.975326460826</v>
      </c>
    </row>
    <row r="464" spans="1:16" x14ac:dyDescent="0.25">
      <c r="A464" s="867" t="s">
        <v>19067</v>
      </c>
      <c r="B464" s="867" t="s">
        <v>2672</v>
      </c>
      <c r="C464" s="894" t="s">
        <v>3031</v>
      </c>
      <c r="D464" s="893" t="s">
        <v>26456</v>
      </c>
      <c r="E464" s="892">
        <v>7500</v>
      </c>
      <c r="F464" s="895" t="s">
        <v>26455</v>
      </c>
      <c r="G464" s="891" t="s">
        <v>26454</v>
      </c>
      <c r="H464" s="890" t="s">
        <v>2712</v>
      </c>
      <c r="I464" s="889" t="s">
        <v>2684</v>
      </c>
      <c r="J464" s="889" t="s">
        <v>5525</v>
      </c>
      <c r="K464" s="888">
        <v>1</v>
      </c>
      <c r="L464" s="888">
        <v>2</v>
      </c>
      <c r="M464" s="887">
        <v>14476.8</v>
      </c>
      <c r="N464" s="888">
        <v>1</v>
      </c>
      <c r="O464" s="888">
        <v>6</v>
      </c>
      <c r="P464" s="887">
        <v>45676.745326460827</v>
      </c>
    </row>
    <row r="465" spans="1:16" ht="22.5" x14ac:dyDescent="0.25">
      <c r="A465" s="867" t="s">
        <v>19067</v>
      </c>
      <c r="B465" s="867" t="s">
        <v>2672</v>
      </c>
      <c r="C465" s="894" t="s">
        <v>3031</v>
      </c>
      <c r="D465" s="893" t="s">
        <v>26453</v>
      </c>
      <c r="E465" s="892">
        <v>7000</v>
      </c>
      <c r="F465" s="895" t="s">
        <v>26452</v>
      </c>
      <c r="G465" s="891" t="s">
        <v>26451</v>
      </c>
      <c r="H465" s="890" t="s">
        <v>2703</v>
      </c>
      <c r="I465" s="889" t="s">
        <v>3654</v>
      </c>
      <c r="J465" s="889" t="s">
        <v>5525</v>
      </c>
      <c r="K465" s="888">
        <v>1</v>
      </c>
      <c r="L465" s="888">
        <v>4</v>
      </c>
      <c r="M465" s="887">
        <v>19854.16</v>
      </c>
      <c r="N465" s="888" t="s">
        <v>385</v>
      </c>
      <c r="O465" s="888" t="s">
        <v>385</v>
      </c>
      <c r="P465" s="887">
        <v>0</v>
      </c>
    </row>
    <row r="466" spans="1:16" ht="22.5" x14ac:dyDescent="0.25">
      <c r="A466" s="867" t="s">
        <v>19067</v>
      </c>
      <c r="B466" s="867" t="s">
        <v>2672</v>
      </c>
      <c r="C466" s="894" t="s">
        <v>3031</v>
      </c>
      <c r="D466" s="893" t="s">
        <v>26450</v>
      </c>
      <c r="E466" s="892">
        <v>8000</v>
      </c>
      <c r="F466" s="895" t="s">
        <v>22485</v>
      </c>
      <c r="G466" s="891" t="s">
        <v>22484</v>
      </c>
      <c r="H466" s="890" t="s">
        <v>26449</v>
      </c>
      <c r="I466" s="889" t="s">
        <v>3654</v>
      </c>
      <c r="J466" s="889" t="s">
        <v>5525</v>
      </c>
      <c r="K466" s="888">
        <v>1</v>
      </c>
      <c r="L466" s="888">
        <v>1</v>
      </c>
      <c r="M466" s="887">
        <v>4913.3999999999996</v>
      </c>
      <c r="N466" s="888">
        <v>1</v>
      </c>
      <c r="O466" s="888">
        <v>6</v>
      </c>
      <c r="P466" s="887">
        <v>49030.895326460828</v>
      </c>
    </row>
    <row r="467" spans="1:16" ht="22.5" x14ac:dyDescent="0.25">
      <c r="A467" s="867" t="s">
        <v>19067</v>
      </c>
      <c r="B467" s="867" t="s">
        <v>2672</v>
      </c>
      <c r="C467" s="894" t="s">
        <v>3031</v>
      </c>
      <c r="D467" s="893" t="s">
        <v>26448</v>
      </c>
      <c r="E467" s="892">
        <v>2500</v>
      </c>
      <c r="F467" s="895" t="s">
        <v>26447</v>
      </c>
      <c r="G467" s="891" t="s">
        <v>26446</v>
      </c>
      <c r="H467" s="890" t="s">
        <v>26445</v>
      </c>
      <c r="I467" s="889" t="s">
        <v>2822</v>
      </c>
      <c r="J467" s="889" t="s">
        <v>2822</v>
      </c>
      <c r="K467" s="888">
        <v>1</v>
      </c>
      <c r="L467" s="888">
        <v>12</v>
      </c>
      <c r="M467" s="887">
        <v>31810.289999999997</v>
      </c>
      <c r="N467" s="888">
        <v>1</v>
      </c>
      <c r="O467" s="888">
        <v>6</v>
      </c>
      <c r="P467" s="887">
        <v>15750.83</v>
      </c>
    </row>
    <row r="468" spans="1:16" ht="22.5" x14ac:dyDescent="0.25">
      <c r="A468" s="867" t="s">
        <v>19067</v>
      </c>
      <c r="B468" s="867" t="s">
        <v>3626</v>
      </c>
      <c r="C468" s="894" t="s">
        <v>3031</v>
      </c>
      <c r="D468" s="893" t="s">
        <v>23560</v>
      </c>
      <c r="E468" s="892">
        <v>6000</v>
      </c>
      <c r="F468" s="895" t="s">
        <v>26444</v>
      </c>
      <c r="G468" s="891" t="s">
        <v>26443</v>
      </c>
      <c r="H468" s="890" t="s">
        <v>2772</v>
      </c>
      <c r="I468" s="889" t="s">
        <v>3654</v>
      </c>
      <c r="J468" s="889" t="s">
        <v>5525</v>
      </c>
      <c r="K468" s="888">
        <v>1</v>
      </c>
      <c r="L468" s="888">
        <v>12</v>
      </c>
      <c r="M468" s="887">
        <v>68732.819999999992</v>
      </c>
      <c r="N468" s="888">
        <v>1</v>
      </c>
      <c r="O468" s="888">
        <v>6</v>
      </c>
      <c r="P468" s="887">
        <v>36756.54</v>
      </c>
    </row>
    <row r="469" spans="1:16" ht="22.5" x14ac:dyDescent="0.25">
      <c r="A469" s="867" t="s">
        <v>19067</v>
      </c>
      <c r="B469" s="867" t="s">
        <v>2672</v>
      </c>
      <c r="C469" s="894" t="s">
        <v>3031</v>
      </c>
      <c r="D469" s="893" t="s">
        <v>24080</v>
      </c>
      <c r="E469" s="892">
        <v>5600</v>
      </c>
      <c r="F469" s="895" t="s">
        <v>26442</v>
      </c>
      <c r="G469" s="891" t="s">
        <v>26441</v>
      </c>
      <c r="H469" s="890" t="s">
        <v>3663</v>
      </c>
      <c r="I469" s="889" t="s">
        <v>3654</v>
      </c>
      <c r="J469" s="889" t="s">
        <v>5525</v>
      </c>
      <c r="K469" s="888">
        <v>1</v>
      </c>
      <c r="L469" s="888">
        <v>12</v>
      </c>
      <c r="M469" s="887">
        <v>53379.880000000005</v>
      </c>
      <c r="N469" s="888">
        <v>1</v>
      </c>
      <c r="O469" s="888">
        <v>6</v>
      </c>
      <c r="P469" s="887">
        <v>34622.72532646083</v>
      </c>
    </row>
    <row r="470" spans="1:16" ht="22.5" x14ac:dyDescent="0.25">
      <c r="A470" s="867" t="s">
        <v>19067</v>
      </c>
      <c r="B470" s="867" t="s">
        <v>2672</v>
      </c>
      <c r="C470" s="894" t="s">
        <v>3031</v>
      </c>
      <c r="D470" s="893" t="s">
        <v>26440</v>
      </c>
      <c r="E470" s="892">
        <v>5000</v>
      </c>
      <c r="F470" s="895" t="s">
        <v>26439</v>
      </c>
      <c r="G470" s="891" t="s">
        <v>26438</v>
      </c>
      <c r="H470" s="890" t="s">
        <v>2886</v>
      </c>
      <c r="I470" s="889" t="s">
        <v>3654</v>
      </c>
      <c r="J470" s="889" t="s">
        <v>5525</v>
      </c>
      <c r="K470" s="888">
        <v>1</v>
      </c>
      <c r="L470" s="888">
        <v>12</v>
      </c>
      <c r="M470" s="887">
        <v>61667.080000000009</v>
      </c>
      <c r="N470" s="888">
        <v>1</v>
      </c>
      <c r="O470" s="888">
        <v>6</v>
      </c>
      <c r="P470" s="887">
        <v>31017.345326460822</v>
      </c>
    </row>
    <row r="471" spans="1:16" x14ac:dyDescent="0.25">
      <c r="A471" s="867" t="s">
        <v>19067</v>
      </c>
      <c r="B471" s="867" t="s">
        <v>2672</v>
      </c>
      <c r="C471" s="894" t="s">
        <v>3031</v>
      </c>
      <c r="D471" s="893" t="s">
        <v>24006</v>
      </c>
      <c r="E471" s="892">
        <v>3700</v>
      </c>
      <c r="F471" s="895" t="s">
        <v>26437</v>
      </c>
      <c r="G471" s="891" t="s">
        <v>26436</v>
      </c>
      <c r="H471" s="890" t="s">
        <v>3684</v>
      </c>
      <c r="I471" s="889" t="s">
        <v>3654</v>
      </c>
      <c r="J471" s="889" t="s">
        <v>5525</v>
      </c>
      <c r="K471" s="888" t="s">
        <v>385</v>
      </c>
      <c r="L471" s="888">
        <v>1</v>
      </c>
      <c r="M471" s="887">
        <v>3441.37</v>
      </c>
      <c r="N471" s="888" t="s">
        <v>385</v>
      </c>
      <c r="O471" s="888" t="s">
        <v>385</v>
      </c>
      <c r="P471" s="887">
        <v>0</v>
      </c>
    </row>
    <row r="472" spans="1:16" x14ac:dyDescent="0.25">
      <c r="A472" s="867" t="s">
        <v>19067</v>
      </c>
      <c r="B472" s="867" t="s">
        <v>2672</v>
      </c>
      <c r="C472" s="894" t="s">
        <v>3031</v>
      </c>
      <c r="D472" s="893" t="s">
        <v>25236</v>
      </c>
      <c r="E472" s="892">
        <v>9000</v>
      </c>
      <c r="F472" s="895" t="s">
        <v>26435</v>
      </c>
      <c r="G472" s="891" t="s">
        <v>26434</v>
      </c>
      <c r="H472" s="890" t="s">
        <v>2703</v>
      </c>
      <c r="I472" s="889" t="s">
        <v>3654</v>
      </c>
      <c r="J472" s="889" t="s">
        <v>5525</v>
      </c>
      <c r="K472" s="888">
        <v>1</v>
      </c>
      <c r="L472" s="888">
        <v>12</v>
      </c>
      <c r="M472" s="887">
        <v>90393.859999999986</v>
      </c>
      <c r="N472" s="888">
        <v>1</v>
      </c>
      <c r="O472" s="888">
        <v>6</v>
      </c>
      <c r="P472" s="887">
        <v>54005.275326460833</v>
      </c>
    </row>
    <row r="473" spans="1:16" ht="22.5" x14ac:dyDescent="0.25">
      <c r="A473" s="867" t="s">
        <v>19067</v>
      </c>
      <c r="B473" s="867" t="s">
        <v>2672</v>
      </c>
      <c r="C473" s="894" t="s">
        <v>3031</v>
      </c>
      <c r="D473" s="893" t="s">
        <v>26433</v>
      </c>
      <c r="E473" s="892">
        <v>9000</v>
      </c>
      <c r="F473" s="895" t="s">
        <v>26432</v>
      </c>
      <c r="G473" s="891" t="s">
        <v>26431</v>
      </c>
      <c r="H473" s="890" t="s">
        <v>11576</v>
      </c>
      <c r="I473" s="889" t="s">
        <v>2822</v>
      </c>
      <c r="J473" s="889" t="s">
        <v>2822</v>
      </c>
      <c r="K473" s="888">
        <v>1</v>
      </c>
      <c r="L473" s="888">
        <v>12</v>
      </c>
      <c r="M473" s="887">
        <v>109791.50445595864</v>
      </c>
      <c r="N473" s="888">
        <v>1</v>
      </c>
      <c r="O473" s="888">
        <v>6</v>
      </c>
      <c r="P473" s="887">
        <v>54995.895326460828</v>
      </c>
    </row>
    <row r="474" spans="1:16" x14ac:dyDescent="0.25">
      <c r="A474" s="867" t="s">
        <v>19067</v>
      </c>
      <c r="B474" s="867" t="s">
        <v>2672</v>
      </c>
      <c r="C474" s="894" t="s">
        <v>3031</v>
      </c>
      <c r="D474" s="893" t="s">
        <v>25134</v>
      </c>
      <c r="E474" s="892">
        <v>5000</v>
      </c>
      <c r="F474" s="895" t="s">
        <v>26430</v>
      </c>
      <c r="G474" s="891" t="s">
        <v>26429</v>
      </c>
      <c r="H474" s="890" t="s">
        <v>4566</v>
      </c>
      <c r="I474" s="889" t="s">
        <v>2684</v>
      </c>
      <c r="J474" s="889" t="s">
        <v>5525</v>
      </c>
      <c r="K474" s="888" t="s">
        <v>385</v>
      </c>
      <c r="L474" s="888" t="s">
        <v>385</v>
      </c>
      <c r="M474" s="887">
        <v>0</v>
      </c>
      <c r="N474" s="888">
        <v>1</v>
      </c>
      <c r="O474" s="888">
        <v>5</v>
      </c>
      <c r="P474" s="887">
        <v>24025.96</v>
      </c>
    </row>
    <row r="475" spans="1:16" ht="22.5" x14ac:dyDescent="0.25">
      <c r="A475" s="867" t="s">
        <v>19067</v>
      </c>
      <c r="B475" s="867" t="s">
        <v>2672</v>
      </c>
      <c r="C475" s="894" t="s">
        <v>3031</v>
      </c>
      <c r="D475" s="893" t="s">
        <v>26428</v>
      </c>
      <c r="E475" s="892">
        <v>8500</v>
      </c>
      <c r="F475" s="895" t="s">
        <v>26427</v>
      </c>
      <c r="G475" s="891" t="s">
        <v>26426</v>
      </c>
      <c r="H475" s="890" t="s">
        <v>2772</v>
      </c>
      <c r="I475" s="889" t="s">
        <v>3654</v>
      </c>
      <c r="J475" s="889" t="s">
        <v>5525</v>
      </c>
      <c r="K475" s="888">
        <v>1</v>
      </c>
      <c r="L475" s="888">
        <v>12</v>
      </c>
      <c r="M475" s="887">
        <v>103845.09999999999</v>
      </c>
      <c r="N475" s="888">
        <v>1</v>
      </c>
      <c r="O475" s="888">
        <v>6</v>
      </c>
      <c r="P475" s="887">
        <v>51978.365326460829</v>
      </c>
    </row>
    <row r="476" spans="1:16" x14ac:dyDescent="0.25">
      <c r="A476" s="867" t="s">
        <v>19067</v>
      </c>
      <c r="B476" s="867" t="s">
        <v>2672</v>
      </c>
      <c r="C476" s="894" t="s">
        <v>3031</v>
      </c>
      <c r="D476" s="893" t="s">
        <v>26425</v>
      </c>
      <c r="E476" s="892">
        <v>6000</v>
      </c>
      <c r="F476" s="895" t="s">
        <v>26424</v>
      </c>
      <c r="G476" s="891" t="s">
        <v>26423</v>
      </c>
      <c r="H476" s="890" t="s">
        <v>3212</v>
      </c>
      <c r="I476" s="889" t="s">
        <v>2684</v>
      </c>
      <c r="J476" s="889" t="s">
        <v>5525</v>
      </c>
      <c r="K476" s="888">
        <v>1</v>
      </c>
      <c r="L476" s="888">
        <v>12</v>
      </c>
      <c r="M476" s="887">
        <v>70002.55</v>
      </c>
      <c r="N476" s="888">
        <v>1</v>
      </c>
      <c r="O476" s="888">
        <v>6</v>
      </c>
      <c r="P476" s="887">
        <v>35395.345326460825</v>
      </c>
    </row>
    <row r="477" spans="1:16" ht="22.5" x14ac:dyDescent="0.25">
      <c r="A477" s="867" t="s">
        <v>19067</v>
      </c>
      <c r="B477" s="867" t="s">
        <v>2672</v>
      </c>
      <c r="C477" s="894" t="s">
        <v>3031</v>
      </c>
      <c r="D477" s="893" t="s">
        <v>26422</v>
      </c>
      <c r="E477" s="892">
        <v>9000</v>
      </c>
      <c r="F477" s="895" t="s">
        <v>26421</v>
      </c>
      <c r="G477" s="891" t="s">
        <v>26420</v>
      </c>
      <c r="H477" s="890" t="s">
        <v>2772</v>
      </c>
      <c r="I477" s="889" t="s">
        <v>3654</v>
      </c>
      <c r="J477" s="889" t="s">
        <v>5525</v>
      </c>
      <c r="K477" s="888">
        <v>1</v>
      </c>
      <c r="L477" s="888">
        <v>12</v>
      </c>
      <c r="M477" s="887">
        <v>108722.79445595865</v>
      </c>
      <c r="N477" s="888">
        <v>1</v>
      </c>
      <c r="O477" s="888">
        <v>6</v>
      </c>
      <c r="P477" s="887">
        <v>54744.645326460828</v>
      </c>
    </row>
    <row r="478" spans="1:16" x14ac:dyDescent="0.25">
      <c r="A478" s="867" t="s">
        <v>19067</v>
      </c>
      <c r="B478" s="867" t="s">
        <v>2672</v>
      </c>
      <c r="C478" s="894" t="s">
        <v>3031</v>
      </c>
      <c r="D478" s="893" t="s">
        <v>23252</v>
      </c>
      <c r="E478" s="892">
        <v>10000</v>
      </c>
      <c r="F478" s="895" t="s">
        <v>26419</v>
      </c>
      <c r="G478" s="891" t="s">
        <v>26418</v>
      </c>
      <c r="H478" s="890" t="s">
        <v>2772</v>
      </c>
      <c r="I478" s="889" t="s">
        <v>3654</v>
      </c>
      <c r="J478" s="889" t="s">
        <v>5525</v>
      </c>
      <c r="K478" s="888">
        <v>1</v>
      </c>
      <c r="L478" s="888">
        <v>12</v>
      </c>
      <c r="M478" s="887">
        <v>121960.79999999997</v>
      </c>
      <c r="N478" s="888">
        <v>1</v>
      </c>
      <c r="O478" s="888">
        <v>6</v>
      </c>
      <c r="P478" s="887">
        <v>61030.895326460828</v>
      </c>
    </row>
    <row r="479" spans="1:16" ht="22.5" customHeight="1" x14ac:dyDescent="0.25">
      <c r="A479" s="867" t="s">
        <v>19067</v>
      </c>
      <c r="B479" s="867" t="s">
        <v>2672</v>
      </c>
      <c r="C479" s="894" t="s">
        <v>3031</v>
      </c>
      <c r="D479" s="893" t="s">
        <v>24000</v>
      </c>
      <c r="E479" s="892">
        <v>2500</v>
      </c>
      <c r="F479" s="895" t="s">
        <v>26417</v>
      </c>
      <c r="G479" s="891" t="s">
        <v>26416</v>
      </c>
      <c r="H479" s="890" t="s">
        <v>3691</v>
      </c>
      <c r="I479" s="889" t="s">
        <v>2684</v>
      </c>
      <c r="J479" s="889" t="s">
        <v>5525</v>
      </c>
      <c r="K479" s="888" t="s">
        <v>385</v>
      </c>
      <c r="L479" s="888" t="s">
        <v>385</v>
      </c>
      <c r="M479" s="887">
        <v>0</v>
      </c>
      <c r="N479" s="888">
        <v>1</v>
      </c>
      <c r="O479" s="888">
        <v>3</v>
      </c>
      <c r="P479" s="887">
        <v>6218.75</v>
      </c>
    </row>
    <row r="480" spans="1:16" ht="22.5" x14ac:dyDescent="0.25">
      <c r="A480" s="867" t="s">
        <v>19067</v>
      </c>
      <c r="B480" s="867" t="s">
        <v>2672</v>
      </c>
      <c r="C480" s="894" t="s">
        <v>3031</v>
      </c>
      <c r="D480" s="893" t="s">
        <v>26415</v>
      </c>
      <c r="E480" s="892">
        <v>5000</v>
      </c>
      <c r="F480" s="895" t="s">
        <v>26414</v>
      </c>
      <c r="G480" s="891" t="s">
        <v>26413</v>
      </c>
      <c r="H480" s="890" t="s">
        <v>2772</v>
      </c>
      <c r="I480" s="889" t="s">
        <v>3654</v>
      </c>
      <c r="J480" s="889" t="s">
        <v>5525</v>
      </c>
      <c r="K480" s="888">
        <v>1</v>
      </c>
      <c r="L480" s="888">
        <v>12</v>
      </c>
      <c r="M480" s="887">
        <v>61444.520000000004</v>
      </c>
      <c r="N480" s="888">
        <v>1</v>
      </c>
      <c r="O480" s="888">
        <v>6</v>
      </c>
      <c r="P480" s="887">
        <v>31016.315326460823</v>
      </c>
    </row>
    <row r="481" spans="1:16" ht="22.5" x14ac:dyDescent="0.25">
      <c r="A481" s="867" t="s">
        <v>19067</v>
      </c>
      <c r="B481" s="867" t="s">
        <v>2672</v>
      </c>
      <c r="C481" s="894" t="s">
        <v>3031</v>
      </c>
      <c r="D481" s="893" t="s">
        <v>26412</v>
      </c>
      <c r="E481" s="892">
        <v>6500</v>
      </c>
      <c r="F481" s="895" t="s">
        <v>26411</v>
      </c>
      <c r="G481" s="891" t="s">
        <v>26410</v>
      </c>
      <c r="H481" s="890" t="s">
        <v>3691</v>
      </c>
      <c r="I481" s="889" t="s">
        <v>2707</v>
      </c>
      <c r="J481" s="889" t="s">
        <v>23783</v>
      </c>
      <c r="K481" s="888">
        <v>1</v>
      </c>
      <c r="L481" s="888">
        <v>12</v>
      </c>
      <c r="M481" s="887">
        <v>72778.100000000006</v>
      </c>
      <c r="N481" s="888">
        <v>1</v>
      </c>
      <c r="O481" s="888">
        <v>2</v>
      </c>
      <c r="P481" s="887">
        <v>11547.689999999999</v>
      </c>
    </row>
    <row r="482" spans="1:16" x14ac:dyDescent="0.25">
      <c r="A482" s="867" t="s">
        <v>19067</v>
      </c>
      <c r="B482" s="867" t="s">
        <v>2672</v>
      </c>
      <c r="C482" s="894" t="s">
        <v>3031</v>
      </c>
      <c r="D482" s="893" t="s">
        <v>26409</v>
      </c>
      <c r="E482" s="892">
        <v>5000</v>
      </c>
      <c r="F482" s="895" t="s">
        <v>26408</v>
      </c>
      <c r="G482" s="891" t="s">
        <v>26407</v>
      </c>
      <c r="H482" s="890" t="s">
        <v>2712</v>
      </c>
      <c r="I482" s="889" t="s">
        <v>3654</v>
      </c>
      <c r="J482" s="889" t="s">
        <v>5525</v>
      </c>
      <c r="K482" s="888" t="s">
        <v>385</v>
      </c>
      <c r="L482" s="888" t="s">
        <v>385</v>
      </c>
      <c r="M482" s="887">
        <v>0</v>
      </c>
      <c r="N482" s="888">
        <v>1</v>
      </c>
      <c r="O482" s="888">
        <v>2</v>
      </c>
      <c r="P482" s="887">
        <v>9848.2999999999993</v>
      </c>
    </row>
    <row r="483" spans="1:16" x14ac:dyDescent="0.25">
      <c r="A483" s="867" t="s">
        <v>19067</v>
      </c>
      <c r="B483" s="867" t="s">
        <v>2672</v>
      </c>
      <c r="C483" s="894" t="s">
        <v>3031</v>
      </c>
      <c r="D483" s="893" t="s">
        <v>24042</v>
      </c>
      <c r="E483" s="892">
        <v>4000</v>
      </c>
      <c r="F483" s="895" t="s">
        <v>26406</v>
      </c>
      <c r="G483" s="891" t="s">
        <v>26405</v>
      </c>
      <c r="H483" s="890" t="s">
        <v>2712</v>
      </c>
      <c r="I483" s="889" t="s">
        <v>3654</v>
      </c>
      <c r="J483" s="889" t="s">
        <v>5525</v>
      </c>
      <c r="K483" s="888">
        <v>1</v>
      </c>
      <c r="L483" s="888">
        <v>12</v>
      </c>
      <c r="M483" s="887">
        <v>48622.860000000008</v>
      </c>
      <c r="N483" s="888">
        <v>1</v>
      </c>
      <c r="O483" s="888">
        <v>6</v>
      </c>
      <c r="P483" s="887">
        <v>25040.46</v>
      </c>
    </row>
    <row r="484" spans="1:16" ht="22.5" x14ac:dyDescent="0.25">
      <c r="A484" s="867" t="s">
        <v>19067</v>
      </c>
      <c r="B484" s="867" t="s">
        <v>2672</v>
      </c>
      <c r="C484" s="894" t="s">
        <v>3031</v>
      </c>
      <c r="D484" s="893" t="s">
        <v>25865</v>
      </c>
      <c r="E484" s="892">
        <v>3500</v>
      </c>
      <c r="F484" s="895" t="s">
        <v>26404</v>
      </c>
      <c r="G484" s="891" t="s">
        <v>26403</v>
      </c>
      <c r="H484" s="890" t="s">
        <v>26402</v>
      </c>
      <c r="I484" s="889" t="s">
        <v>2822</v>
      </c>
      <c r="J484" s="889" t="s">
        <v>2822</v>
      </c>
      <c r="K484" s="888">
        <v>1</v>
      </c>
      <c r="L484" s="888">
        <v>12</v>
      </c>
      <c r="M484" s="887">
        <v>43944.03</v>
      </c>
      <c r="N484" s="888">
        <v>1</v>
      </c>
      <c r="O484" s="888">
        <v>6</v>
      </c>
      <c r="P484" s="887">
        <v>22031.530000000002</v>
      </c>
    </row>
    <row r="485" spans="1:16" x14ac:dyDescent="0.25">
      <c r="A485" s="867" t="s">
        <v>19067</v>
      </c>
      <c r="B485" s="867" t="s">
        <v>2672</v>
      </c>
      <c r="C485" s="894" t="s">
        <v>3031</v>
      </c>
      <c r="D485" s="893" t="s">
        <v>26401</v>
      </c>
      <c r="E485" s="892">
        <v>3000</v>
      </c>
      <c r="F485" s="895" t="s">
        <v>26400</v>
      </c>
      <c r="G485" s="891" t="s">
        <v>26399</v>
      </c>
      <c r="H485" s="890" t="s">
        <v>3691</v>
      </c>
      <c r="I485" s="889" t="s">
        <v>2707</v>
      </c>
      <c r="J485" s="889" t="s">
        <v>23783</v>
      </c>
      <c r="K485" s="888">
        <v>1</v>
      </c>
      <c r="L485" s="888">
        <v>12</v>
      </c>
      <c r="M485" s="887">
        <v>37938.530000000006</v>
      </c>
      <c r="N485" s="888">
        <v>1</v>
      </c>
      <c r="O485" s="888">
        <v>3</v>
      </c>
      <c r="P485" s="887">
        <v>8832.24</v>
      </c>
    </row>
    <row r="486" spans="1:16" ht="22.5" x14ac:dyDescent="0.25">
      <c r="A486" s="867" t="s">
        <v>19067</v>
      </c>
      <c r="B486" s="867" t="s">
        <v>3626</v>
      </c>
      <c r="C486" s="894" t="s">
        <v>3031</v>
      </c>
      <c r="D486" s="893" t="s">
        <v>23275</v>
      </c>
      <c r="E486" s="892">
        <v>9500</v>
      </c>
      <c r="F486" s="895" t="s">
        <v>26398</v>
      </c>
      <c r="G486" s="891" t="s">
        <v>26397</v>
      </c>
      <c r="H486" s="890" t="s">
        <v>2772</v>
      </c>
      <c r="I486" s="889" t="s">
        <v>3654</v>
      </c>
      <c r="J486" s="889" t="s">
        <v>5525</v>
      </c>
      <c r="K486" s="888">
        <v>1</v>
      </c>
      <c r="L486" s="888">
        <v>4</v>
      </c>
      <c r="M486" s="887">
        <v>32128.19</v>
      </c>
      <c r="N486" s="888" t="s">
        <v>385</v>
      </c>
      <c r="O486" s="888" t="s">
        <v>385</v>
      </c>
      <c r="P486" s="887">
        <v>0</v>
      </c>
    </row>
    <row r="487" spans="1:16" ht="22.5" x14ac:dyDescent="0.25">
      <c r="A487" s="867" t="s">
        <v>19067</v>
      </c>
      <c r="B487" s="867" t="s">
        <v>3626</v>
      </c>
      <c r="C487" s="894" t="s">
        <v>3031</v>
      </c>
      <c r="D487" s="893" t="s">
        <v>23275</v>
      </c>
      <c r="E487" s="892">
        <v>9500</v>
      </c>
      <c r="F487" s="895" t="s">
        <v>26396</v>
      </c>
      <c r="G487" s="891" t="s">
        <v>26395</v>
      </c>
      <c r="H487" s="890" t="s">
        <v>2772</v>
      </c>
      <c r="I487" s="889" t="s">
        <v>3654</v>
      </c>
      <c r="J487" s="889" t="s">
        <v>5525</v>
      </c>
      <c r="K487" s="888">
        <v>1</v>
      </c>
      <c r="L487" s="888">
        <v>12</v>
      </c>
      <c r="M487" s="887">
        <v>123003.15999999999</v>
      </c>
      <c r="N487" s="888">
        <v>1</v>
      </c>
      <c r="O487" s="888">
        <v>6</v>
      </c>
      <c r="P487" s="887">
        <v>57472.280000000006</v>
      </c>
    </row>
    <row r="488" spans="1:16" x14ac:dyDescent="0.25">
      <c r="A488" s="867" t="s">
        <v>19067</v>
      </c>
      <c r="B488" s="867" t="s">
        <v>2672</v>
      </c>
      <c r="C488" s="894" t="s">
        <v>3031</v>
      </c>
      <c r="D488" s="893" t="s">
        <v>24765</v>
      </c>
      <c r="E488" s="892">
        <v>10000</v>
      </c>
      <c r="F488" s="895" t="s">
        <v>26394</v>
      </c>
      <c r="G488" s="891" t="s">
        <v>26393</v>
      </c>
      <c r="H488" s="890" t="s">
        <v>2703</v>
      </c>
      <c r="I488" s="889" t="s">
        <v>3654</v>
      </c>
      <c r="J488" s="889" t="s">
        <v>5525</v>
      </c>
      <c r="K488" s="888">
        <v>1</v>
      </c>
      <c r="L488" s="888">
        <v>4</v>
      </c>
      <c r="M488" s="887">
        <v>40278.61</v>
      </c>
      <c r="N488" s="888">
        <v>1</v>
      </c>
      <c r="O488" s="888">
        <v>6</v>
      </c>
      <c r="P488" s="887">
        <v>60636.47532646083</v>
      </c>
    </row>
    <row r="489" spans="1:16" ht="22.5" x14ac:dyDescent="0.25">
      <c r="A489" s="867" t="s">
        <v>19067</v>
      </c>
      <c r="B489" s="867" t="s">
        <v>2672</v>
      </c>
      <c r="C489" s="894" t="s">
        <v>3031</v>
      </c>
      <c r="D489" s="893" t="s">
        <v>26392</v>
      </c>
      <c r="E489" s="892">
        <v>7000</v>
      </c>
      <c r="F489" s="895" t="s">
        <v>26391</v>
      </c>
      <c r="G489" s="891" t="s">
        <v>26390</v>
      </c>
      <c r="H489" s="890" t="s">
        <v>20017</v>
      </c>
      <c r="I489" s="889" t="s">
        <v>3654</v>
      </c>
      <c r="J489" s="889" t="s">
        <v>5525</v>
      </c>
      <c r="K489" s="888">
        <v>1</v>
      </c>
      <c r="L489" s="888">
        <v>2</v>
      </c>
      <c r="M489" s="887">
        <v>10260.129999999999</v>
      </c>
      <c r="N489" s="888">
        <v>1</v>
      </c>
      <c r="O489" s="888">
        <v>6</v>
      </c>
      <c r="P489" s="887">
        <v>42614.305326460832</v>
      </c>
    </row>
    <row r="490" spans="1:16" ht="22.5" x14ac:dyDescent="0.25">
      <c r="A490" s="867" t="s">
        <v>19067</v>
      </c>
      <c r="B490" s="867" t="s">
        <v>2672</v>
      </c>
      <c r="C490" s="894" t="s">
        <v>3031</v>
      </c>
      <c r="D490" s="893" t="s">
        <v>26389</v>
      </c>
      <c r="E490" s="892">
        <v>5000</v>
      </c>
      <c r="F490" s="895" t="s">
        <v>26388</v>
      </c>
      <c r="G490" s="891" t="s">
        <v>26387</v>
      </c>
      <c r="H490" s="890" t="s">
        <v>2966</v>
      </c>
      <c r="I490" s="889" t="s">
        <v>3654</v>
      </c>
      <c r="J490" s="889" t="s">
        <v>5525</v>
      </c>
      <c r="K490" s="888">
        <v>1</v>
      </c>
      <c r="L490" s="888">
        <v>12</v>
      </c>
      <c r="M490" s="887">
        <v>61814.98</v>
      </c>
      <c r="N490" s="888">
        <v>1</v>
      </c>
      <c r="O490" s="888">
        <v>6</v>
      </c>
      <c r="P490" s="887">
        <v>30951.385326460822</v>
      </c>
    </row>
    <row r="491" spans="1:16" ht="22.5" x14ac:dyDescent="0.25">
      <c r="A491" s="867" t="s">
        <v>19067</v>
      </c>
      <c r="B491" s="867" t="s">
        <v>2672</v>
      </c>
      <c r="C491" s="894" t="s">
        <v>3031</v>
      </c>
      <c r="D491" s="893" t="s">
        <v>23272</v>
      </c>
      <c r="E491" s="892">
        <v>2000</v>
      </c>
      <c r="F491" s="895" t="s">
        <v>26386</v>
      </c>
      <c r="G491" s="891" t="s">
        <v>26385</v>
      </c>
      <c r="H491" s="890" t="s">
        <v>3135</v>
      </c>
      <c r="I491" s="889" t="s">
        <v>3135</v>
      </c>
      <c r="J491" s="889" t="s">
        <v>40</v>
      </c>
      <c r="K491" s="888">
        <v>1</v>
      </c>
      <c r="L491" s="888">
        <v>1</v>
      </c>
      <c r="M491" s="887">
        <v>1913.4</v>
      </c>
      <c r="N491" s="888" t="s">
        <v>385</v>
      </c>
      <c r="O491" s="888" t="s">
        <v>385</v>
      </c>
      <c r="P491" s="887">
        <v>0</v>
      </c>
    </row>
    <row r="492" spans="1:16" x14ac:dyDescent="0.25">
      <c r="A492" s="867" t="s">
        <v>19067</v>
      </c>
      <c r="B492" s="867" t="s">
        <v>2672</v>
      </c>
      <c r="C492" s="894" t="s">
        <v>3031</v>
      </c>
      <c r="D492" s="893" t="s">
        <v>24509</v>
      </c>
      <c r="E492" s="892">
        <v>3000</v>
      </c>
      <c r="F492" s="895" t="s">
        <v>26384</v>
      </c>
      <c r="G492" s="891" t="s">
        <v>26383</v>
      </c>
      <c r="H492" s="890" t="s">
        <v>4306</v>
      </c>
      <c r="I492" s="889" t="s">
        <v>2707</v>
      </c>
      <c r="J492" s="889" t="s">
        <v>23783</v>
      </c>
      <c r="K492" s="888">
        <v>1</v>
      </c>
      <c r="L492" s="888">
        <v>12</v>
      </c>
      <c r="M492" s="887">
        <v>37253.630000000005</v>
      </c>
      <c r="N492" s="888">
        <v>1</v>
      </c>
      <c r="O492" s="888">
        <v>6</v>
      </c>
      <c r="P492" s="887">
        <v>18888.47</v>
      </c>
    </row>
    <row r="493" spans="1:16" ht="22.5" x14ac:dyDescent="0.25">
      <c r="A493" s="867" t="s">
        <v>19067</v>
      </c>
      <c r="B493" s="867" t="s">
        <v>3626</v>
      </c>
      <c r="C493" s="894" t="s">
        <v>3031</v>
      </c>
      <c r="D493" s="893" t="s">
        <v>23660</v>
      </c>
      <c r="E493" s="892">
        <v>8500</v>
      </c>
      <c r="F493" s="895" t="s">
        <v>26382</v>
      </c>
      <c r="G493" s="891" t="s">
        <v>26381</v>
      </c>
      <c r="H493" s="890" t="s">
        <v>2772</v>
      </c>
      <c r="I493" s="889" t="s">
        <v>3654</v>
      </c>
      <c r="J493" s="889" t="s">
        <v>5525</v>
      </c>
      <c r="K493" s="888">
        <v>1</v>
      </c>
      <c r="L493" s="888">
        <v>8</v>
      </c>
      <c r="M493" s="887">
        <v>68715.14</v>
      </c>
      <c r="N493" s="888">
        <v>1</v>
      </c>
      <c r="O493" s="888">
        <v>6</v>
      </c>
      <c r="P493" s="887">
        <v>52044.9</v>
      </c>
    </row>
    <row r="494" spans="1:16" x14ac:dyDescent="0.25">
      <c r="A494" s="867" t="s">
        <v>19067</v>
      </c>
      <c r="B494" s="867" t="s">
        <v>2672</v>
      </c>
      <c r="C494" s="894" t="s">
        <v>3031</v>
      </c>
      <c r="D494" s="893" t="s">
        <v>26380</v>
      </c>
      <c r="E494" s="892">
        <v>3000</v>
      </c>
      <c r="F494" s="895" t="s">
        <v>14967</v>
      </c>
      <c r="G494" s="891" t="s">
        <v>14966</v>
      </c>
      <c r="H494" s="890" t="s">
        <v>2745</v>
      </c>
      <c r="I494" s="889" t="s">
        <v>2684</v>
      </c>
      <c r="J494" s="889" t="s">
        <v>5525</v>
      </c>
      <c r="K494" s="888" t="s">
        <v>385</v>
      </c>
      <c r="L494" s="888" t="s">
        <v>385</v>
      </c>
      <c r="M494" s="887">
        <v>0</v>
      </c>
      <c r="N494" s="888">
        <v>1</v>
      </c>
      <c r="O494" s="888">
        <v>1</v>
      </c>
      <c r="P494" s="887">
        <v>3174.15</v>
      </c>
    </row>
    <row r="495" spans="1:16" ht="23.25" customHeight="1" x14ac:dyDescent="0.25">
      <c r="A495" s="867" t="s">
        <v>19067</v>
      </c>
      <c r="B495" s="867" t="s">
        <v>2672</v>
      </c>
      <c r="C495" s="894" t="s">
        <v>3031</v>
      </c>
      <c r="D495" s="893" t="s">
        <v>26379</v>
      </c>
      <c r="E495" s="892">
        <v>12000</v>
      </c>
      <c r="F495" s="895" t="s">
        <v>26378</v>
      </c>
      <c r="G495" s="891" t="s">
        <v>26377</v>
      </c>
      <c r="H495" s="890" t="s">
        <v>2772</v>
      </c>
      <c r="I495" s="889" t="s">
        <v>3654</v>
      </c>
      <c r="J495" s="889" t="s">
        <v>5525</v>
      </c>
      <c r="K495" s="888">
        <v>1</v>
      </c>
      <c r="L495" s="888">
        <v>12</v>
      </c>
      <c r="M495" s="887">
        <v>142612.9144559587</v>
      </c>
      <c r="N495" s="888">
        <v>1</v>
      </c>
      <c r="O495" s="888">
        <v>6</v>
      </c>
      <c r="P495" s="887">
        <v>72344.265326460823</v>
      </c>
    </row>
    <row r="496" spans="1:16" ht="23.25" customHeight="1" x14ac:dyDescent="0.25">
      <c r="A496" s="867" t="s">
        <v>19067</v>
      </c>
      <c r="B496" s="867" t="s">
        <v>2672</v>
      </c>
      <c r="C496" s="894" t="s">
        <v>3031</v>
      </c>
      <c r="D496" s="893" t="s">
        <v>26376</v>
      </c>
      <c r="E496" s="892">
        <v>3420</v>
      </c>
      <c r="F496" s="895" t="s">
        <v>26375</v>
      </c>
      <c r="G496" s="891" t="s">
        <v>26374</v>
      </c>
      <c r="H496" s="890" t="s">
        <v>26373</v>
      </c>
      <c r="I496" s="889" t="s">
        <v>2822</v>
      </c>
      <c r="J496" s="889" t="s">
        <v>2822</v>
      </c>
      <c r="K496" s="888">
        <v>1</v>
      </c>
      <c r="L496" s="888">
        <v>12</v>
      </c>
      <c r="M496" s="887">
        <v>42989.87000000001</v>
      </c>
      <c r="N496" s="888">
        <v>1</v>
      </c>
      <c r="O496" s="888">
        <v>6</v>
      </c>
      <c r="P496" s="887">
        <v>21563.480000000003</v>
      </c>
    </row>
    <row r="497" spans="1:16" ht="23.25" customHeight="1" x14ac:dyDescent="0.25">
      <c r="A497" s="867" t="s">
        <v>19067</v>
      </c>
      <c r="B497" s="867" t="s">
        <v>2672</v>
      </c>
      <c r="C497" s="894" t="s">
        <v>3031</v>
      </c>
      <c r="D497" s="893" t="s">
        <v>26372</v>
      </c>
      <c r="E497" s="892">
        <v>10000</v>
      </c>
      <c r="F497" s="895" t="s">
        <v>26371</v>
      </c>
      <c r="G497" s="891" t="s">
        <v>26370</v>
      </c>
      <c r="H497" s="890" t="s">
        <v>2688</v>
      </c>
      <c r="I497" s="889" t="s">
        <v>3654</v>
      </c>
      <c r="J497" s="889" t="s">
        <v>5525</v>
      </c>
      <c r="K497" s="888">
        <v>1</v>
      </c>
      <c r="L497" s="888">
        <v>8</v>
      </c>
      <c r="M497" s="887">
        <v>75842.649999999994</v>
      </c>
      <c r="N497" s="888">
        <v>1</v>
      </c>
      <c r="O497" s="888">
        <v>5</v>
      </c>
      <c r="P497" s="887">
        <v>45281.095326460825</v>
      </c>
    </row>
    <row r="498" spans="1:16" x14ac:dyDescent="0.25">
      <c r="A498" s="867" t="s">
        <v>19067</v>
      </c>
      <c r="B498" s="867" t="s">
        <v>2672</v>
      </c>
      <c r="C498" s="894" t="s">
        <v>3031</v>
      </c>
      <c r="D498" s="893" t="s">
        <v>26135</v>
      </c>
      <c r="E498" s="892">
        <v>6500</v>
      </c>
      <c r="F498" s="895" t="s">
        <v>26369</v>
      </c>
      <c r="G498" s="891" t="s">
        <v>26368</v>
      </c>
      <c r="H498" s="890" t="s">
        <v>3691</v>
      </c>
      <c r="I498" s="889" t="s">
        <v>2684</v>
      </c>
      <c r="J498" s="889" t="s">
        <v>5525</v>
      </c>
      <c r="K498" s="888">
        <v>1</v>
      </c>
      <c r="L498" s="888">
        <v>10</v>
      </c>
      <c r="M498" s="887">
        <v>65546.5</v>
      </c>
      <c r="N498" s="888" t="s">
        <v>385</v>
      </c>
      <c r="O498" s="888" t="s">
        <v>385</v>
      </c>
      <c r="P498" s="887">
        <v>0</v>
      </c>
    </row>
    <row r="499" spans="1:16" ht="22.5" x14ac:dyDescent="0.25">
      <c r="A499" s="867" t="s">
        <v>19067</v>
      </c>
      <c r="B499" s="867" t="s">
        <v>2672</v>
      </c>
      <c r="C499" s="894" t="s">
        <v>3031</v>
      </c>
      <c r="D499" s="893" t="s">
        <v>23222</v>
      </c>
      <c r="E499" s="892">
        <v>3000</v>
      </c>
      <c r="F499" s="895" t="s">
        <v>26367</v>
      </c>
      <c r="G499" s="891" t="s">
        <v>26366</v>
      </c>
      <c r="H499" s="890" t="s">
        <v>3259</v>
      </c>
      <c r="I499" s="889" t="s">
        <v>26365</v>
      </c>
      <c r="J499" s="889" t="s">
        <v>2822</v>
      </c>
      <c r="K499" s="888">
        <v>1</v>
      </c>
      <c r="L499" s="888">
        <v>1</v>
      </c>
      <c r="M499" s="887">
        <v>2813.4</v>
      </c>
      <c r="N499" s="888" t="s">
        <v>385</v>
      </c>
      <c r="O499" s="888" t="s">
        <v>385</v>
      </c>
      <c r="P499" s="887">
        <v>0</v>
      </c>
    </row>
    <row r="500" spans="1:16" ht="33.75" x14ac:dyDescent="0.25">
      <c r="A500" s="867" t="s">
        <v>19067</v>
      </c>
      <c r="B500" s="867" t="s">
        <v>2672</v>
      </c>
      <c r="C500" s="894" t="s">
        <v>3031</v>
      </c>
      <c r="D500" s="893" t="s">
        <v>26364</v>
      </c>
      <c r="E500" s="892">
        <v>13500</v>
      </c>
      <c r="F500" s="895" t="s">
        <v>22414</v>
      </c>
      <c r="G500" s="891" t="s">
        <v>26363</v>
      </c>
      <c r="H500" s="890" t="s">
        <v>2703</v>
      </c>
      <c r="I500" s="889" t="s">
        <v>3654</v>
      </c>
      <c r="J500" s="889" t="s">
        <v>5525</v>
      </c>
      <c r="K500" s="888">
        <v>1</v>
      </c>
      <c r="L500" s="888">
        <v>3</v>
      </c>
      <c r="M500" s="887">
        <v>29265.91</v>
      </c>
      <c r="N500" s="888" t="s">
        <v>385</v>
      </c>
      <c r="O500" s="888" t="s">
        <v>385</v>
      </c>
      <c r="P500" s="887">
        <v>0</v>
      </c>
    </row>
    <row r="501" spans="1:16" ht="22.5" x14ac:dyDescent="0.25">
      <c r="A501" s="867" t="s">
        <v>19067</v>
      </c>
      <c r="B501" s="867" t="s">
        <v>2672</v>
      </c>
      <c r="C501" s="894" t="s">
        <v>3031</v>
      </c>
      <c r="D501" s="893" t="s">
        <v>25468</v>
      </c>
      <c r="E501" s="892">
        <v>8000</v>
      </c>
      <c r="F501" s="895" t="s">
        <v>14610</v>
      </c>
      <c r="G501" s="891" t="s">
        <v>14609</v>
      </c>
      <c r="H501" s="890" t="s">
        <v>10346</v>
      </c>
      <c r="I501" s="889" t="s">
        <v>3654</v>
      </c>
      <c r="J501" s="889" t="s">
        <v>5525</v>
      </c>
      <c r="K501" s="888">
        <v>1</v>
      </c>
      <c r="L501" s="888">
        <v>1</v>
      </c>
      <c r="M501" s="887">
        <v>1446.73</v>
      </c>
      <c r="N501" s="888">
        <v>1</v>
      </c>
      <c r="O501" s="888">
        <v>6</v>
      </c>
      <c r="P501" s="887">
        <v>48886.995326460827</v>
      </c>
    </row>
    <row r="502" spans="1:16" x14ac:dyDescent="0.25">
      <c r="A502" s="1772" t="s">
        <v>2848</v>
      </c>
      <c r="B502" s="1772"/>
      <c r="C502" s="1772"/>
      <c r="D502" s="1772"/>
      <c r="E502" s="1772"/>
      <c r="F502" s="1772" t="s">
        <v>378</v>
      </c>
      <c r="G502" s="1772"/>
      <c r="H502" s="1772"/>
      <c r="I502" s="1772"/>
      <c r="J502" s="1772"/>
      <c r="K502" s="1771" t="s">
        <v>2847</v>
      </c>
      <c r="L502" s="1771"/>
      <c r="M502" s="1771"/>
      <c r="N502" s="1771" t="s">
        <v>2846</v>
      </c>
      <c r="O502" s="1771"/>
      <c r="P502" s="1771"/>
    </row>
    <row r="503" spans="1:16" ht="70.5" x14ac:dyDescent="0.25">
      <c r="A503" s="1535" t="s">
        <v>2845</v>
      </c>
      <c r="B503" s="1535" t="s">
        <v>5</v>
      </c>
      <c r="C503" s="1535" t="s">
        <v>2844</v>
      </c>
      <c r="D503" s="1535" t="s">
        <v>2843</v>
      </c>
      <c r="E503" s="1536" t="s">
        <v>2842</v>
      </c>
      <c r="F503" s="1537" t="s">
        <v>2841</v>
      </c>
      <c r="G503" s="1535" t="s">
        <v>2840</v>
      </c>
      <c r="H503" s="1535" t="s">
        <v>2839</v>
      </c>
      <c r="I503" s="1535" t="s">
        <v>2838</v>
      </c>
      <c r="J503" s="1535" t="s">
        <v>2837</v>
      </c>
      <c r="K503" s="1538" t="s">
        <v>2836</v>
      </c>
      <c r="L503" s="1538" t="s">
        <v>2835</v>
      </c>
      <c r="M503" s="1539" t="s">
        <v>2834</v>
      </c>
      <c r="N503" s="1538" t="s">
        <v>2836</v>
      </c>
      <c r="O503" s="1538" t="s">
        <v>2835</v>
      </c>
      <c r="P503" s="1539" t="s">
        <v>2834</v>
      </c>
    </row>
    <row r="504" spans="1:16" ht="22.5" x14ac:dyDescent="0.25">
      <c r="A504" s="867" t="s">
        <v>19067</v>
      </c>
      <c r="B504" s="867" t="s">
        <v>2672</v>
      </c>
      <c r="C504" s="894" t="s">
        <v>3031</v>
      </c>
      <c r="D504" s="893" t="s">
        <v>26362</v>
      </c>
      <c r="E504" s="892">
        <v>7000</v>
      </c>
      <c r="F504" s="895" t="s">
        <v>26361</v>
      </c>
      <c r="G504" s="891" t="s">
        <v>26360</v>
      </c>
      <c r="H504" s="890" t="s">
        <v>2886</v>
      </c>
      <c r="I504" s="889" t="s">
        <v>3654</v>
      </c>
      <c r="J504" s="889" t="s">
        <v>5525</v>
      </c>
      <c r="K504" s="888">
        <v>1</v>
      </c>
      <c r="L504" s="888">
        <v>12</v>
      </c>
      <c r="M504" s="887">
        <v>85749.34</v>
      </c>
      <c r="N504" s="888">
        <v>1</v>
      </c>
      <c r="O504" s="888">
        <v>6</v>
      </c>
      <c r="P504" s="887">
        <v>43028.955326460826</v>
      </c>
    </row>
    <row r="505" spans="1:16" ht="22.5" x14ac:dyDescent="0.25">
      <c r="A505" s="867" t="s">
        <v>19067</v>
      </c>
      <c r="B505" s="867" t="s">
        <v>2672</v>
      </c>
      <c r="C505" s="894" t="s">
        <v>3031</v>
      </c>
      <c r="D505" s="893" t="s">
        <v>25788</v>
      </c>
      <c r="E505" s="892">
        <v>4000</v>
      </c>
      <c r="F505" s="895" t="s">
        <v>26359</v>
      </c>
      <c r="G505" s="891" t="s">
        <v>26358</v>
      </c>
      <c r="H505" s="890" t="s">
        <v>3691</v>
      </c>
      <c r="I505" s="889" t="s">
        <v>2684</v>
      </c>
      <c r="J505" s="889" t="s">
        <v>5525</v>
      </c>
      <c r="K505" s="888">
        <v>1</v>
      </c>
      <c r="L505" s="888">
        <v>9</v>
      </c>
      <c r="M505" s="887">
        <v>34607.449999999997</v>
      </c>
      <c r="N505" s="888" t="s">
        <v>385</v>
      </c>
      <c r="O505" s="888" t="s">
        <v>385</v>
      </c>
      <c r="P505" s="887">
        <v>0</v>
      </c>
    </row>
    <row r="506" spans="1:16" x14ac:dyDescent="0.25">
      <c r="A506" s="867" t="s">
        <v>19067</v>
      </c>
      <c r="B506" s="867" t="s">
        <v>2672</v>
      </c>
      <c r="C506" s="894" t="s">
        <v>3031</v>
      </c>
      <c r="D506" s="893" t="s">
        <v>26357</v>
      </c>
      <c r="E506" s="892">
        <v>13000</v>
      </c>
      <c r="F506" s="895" t="s">
        <v>26356</v>
      </c>
      <c r="G506" s="891" t="s">
        <v>26355</v>
      </c>
      <c r="H506" s="890" t="s">
        <v>4016</v>
      </c>
      <c r="I506" s="889" t="s">
        <v>3654</v>
      </c>
      <c r="J506" s="889" t="s">
        <v>5525</v>
      </c>
      <c r="K506" s="888">
        <v>1</v>
      </c>
      <c r="L506" s="888">
        <v>4</v>
      </c>
      <c r="M506" s="887">
        <v>50914.85</v>
      </c>
      <c r="N506" s="888">
        <v>1</v>
      </c>
      <c r="O506" s="888">
        <v>6</v>
      </c>
      <c r="P506" s="887">
        <v>78769.98532646081</v>
      </c>
    </row>
    <row r="507" spans="1:16" ht="22.5" x14ac:dyDescent="0.25">
      <c r="A507" s="867" t="s">
        <v>19067</v>
      </c>
      <c r="B507" s="867" t="s">
        <v>2672</v>
      </c>
      <c r="C507" s="894" t="s">
        <v>3031</v>
      </c>
      <c r="D507" s="893" t="s">
        <v>26354</v>
      </c>
      <c r="E507" s="892">
        <v>10000</v>
      </c>
      <c r="F507" s="895" t="s">
        <v>26353</v>
      </c>
      <c r="G507" s="891" t="s">
        <v>26352</v>
      </c>
      <c r="H507" s="890" t="s">
        <v>2772</v>
      </c>
      <c r="I507" s="889" t="s">
        <v>3654</v>
      </c>
      <c r="J507" s="889" t="s">
        <v>5525</v>
      </c>
      <c r="K507" s="888">
        <v>1</v>
      </c>
      <c r="L507" s="888">
        <v>6</v>
      </c>
      <c r="M507" s="887">
        <v>60285.26</v>
      </c>
      <c r="N507" s="888">
        <v>1</v>
      </c>
      <c r="O507" s="888">
        <v>6</v>
      </c>
      <c r="P507" s="887">
        <v>60861.465326460828</v>
      </c>
    </row>
    <row r="508" spans="1:16" x14ac:dyDescent="0.25">
      <c r="A508" s="867" t="s">
        <v>19067</v>
      </c>
      <c r="B508" s="867" t="s">
        <v>2672</v>
      </c>
      <c r="C508" s="894" t="s">
        <v>3031</v>
      </c>
      <c r="D508" s="893" t="s">
        <v>24937</v>
      </c>
      <c r="E508" s="892">
        <v>9000</v>
      </c>
      <c r="F508" s="895" t="s">
        <v>26351</v>
      </c>
      <c r="G508" s="891" t="s">
        <v>26350</v>
      </c>
      <c r="H508" s="890" t="s">
        <v>2886</v>
      </c>
      <c r="I508" s="889" t="s">
        <v>3654</v>
      </c>
      <c r="J508" s="889" t="s">
        <v>5525</v>
      </c>
      <c r="K508" s="888">
        <v>1</v>
      </c>
      <c r="L508" s="888">
        <v>12</v>
      </c>
      <c r="M508" s="887">
        <v>108269.66445595864</v>
      </c>
      <c r="N508" s="888">
        <v>1</v>
      </c>
      <c r="O508" s="888">
        <v>6</v>
      </c>
      <c r="P508" s="887">
        <v>54352.15532646083</v>
      </c>
    </row>
    <row r="509" spans="1:16" ht="22.5" x14ac:dyDescent="0.25">
      <c r="A509" s="867" t="s">
        <v>19067</v>
      </c>
      <c r="B509" s="867" t="s">
        <v>2672</v>
      </c>
      <c r="C509" s="894" t="s">
        <v>3031</v>
      </c>
      <c r="D509" s="893" t="s">
        <v>25122</v>
      </c>
      <c r="E509" s="892">
        <v>6000</v>
      </c>
      <c r="F509" s="895" t="s">
        <v>26349</v>
      </c>
      <c r="G509" s="891" t="s">
        <v>26348</v>
      </c>
      <c r="H509" s="890" t="s">
        <v>3259</v>
      </c>
      <c r="I509" s="889" t="s">
        <v>2822</v>
      </c>
      <c r="J509" s="889" t="s">
        <v>2822</v>
      </c>
      <c r="K509" s="888" t="s">
        <v>385</v>
      </c>
      <c r="L509" s="888">
        <v>1</v>
      </c>
      <c r="M509" s="887">
        <v>7261.74</v>
      </c>
      <c r="N509" s="888" t="s">
        <v>385</v>
      </c>
      <c r="O509" s="888" t="s">
        <v>385</v>
      </c>
      <c r="P509" s="887">
        <v>0</v>
      </c>
    </row>
    <row r="510" spans="1:16" ht="24" customHeight="1" x14ac:dyDescent="0.25">
      <c r="A510" s="867" t="s">
        <v>19067</v>
      </c>
      <c r="B510" s="867" t="s">
        <v>2672</v>
      </c>
      <c r="C510" s="894" t="s">
        <v>3031</v>
      </c>
      <c r="D510" s="893" t="s">
        <v>26347</v>
      </c>
      <c r="E510" s="892">
        <v>9000</v>
      </c>
      <c r="F510" s="895" t="s">
        <v>26346</v>
      </c>
      <c r="G510" s="891" t="s">
        <v>26345</v>
      </c>
      <c r="H510" s="890" t="s">
        <v>2703</v>
      </c>
      <c r="I510" s="889" t="s">
        <v>3654</v>
      </c>
      <c r="J510" s="889" t="s">
        <v>5525</v>
      </c>
      <c r="K510" s="888">
        <v>1</v>
      </c>
      <c r="L510" s="888">
        <v>12</v>
      </c>
      <c r="M510" s="887">
        <v>103660.22445595865</v>
      </c>
      <c r="N510" s="888">
        <v>1</v>
      </c>
      <c r="O510" s="888">
        <v>6</v>
      </c>
      <c r="P510" s="887">
        <v>53789.025326460833</v>
      </c>
    </row>
    <row r="511" spans="1:16" ht="24" customHeight="1" x14ac:dyDescent="0.25">
      <c r="A511" s="867" t="s">
        <v>19067</v>
      </c>
      <c r="B511" s="867" t="s">
        <v>2672</v>
      </c>
      <c r="C511" s="894" t="s">
        <v>3031</v>
      </c>
      <c r="D511" s="893" t="s">
        <v>26344</v>
      </c>
      <c r="E511" s="892">
        <v>13000</v>
      </c>
      <c r="F511" s="895" t="s">
        <v>26342</v>
      </c>
      <c r="G511" s="891" t="s">
        <v>26341</v>
      </c>
      <c r="H511" s="890" t="s">
        <v>2772</v>
      </c>
      <c r="I511" s="889" t="s">
        <v>3654</v>
      </c>
      <c r="J511" s="889" t="s">
        <v>5525</v>
      </c>
      <c r="K511" s="888">
        <v>1</v>
      </c>
      <c r="L511" s="888">
        <v>7</v>
      </c>
      <c r="M511" s="887">
        <v>91006.849999999991</v>
      </c>
      <c r="N511" s="888" t="s">
        <v>385</v>
      </c>
      <c r="O511" s="888" t="s">
        <v>385</v>
      </c>
      <c r="P511" s="887">
        <v>0</v>
      </c>
    </row>
    <row r="512" spans="1:16" ht="24" customHeight="1" x14ac:dyDescent="0.25">
      <c r="A512" s="867" t="s">
        <v>19067</v>
      </c>
      <c r="B512" s="867" t="s">
        <v>2672</v>
      </c>
      <c r="C512" s="894" t="s">
        <v>3031</v>
      </c>
      <c r="D512" s="893" t="s">
        <v>26343</v>
      </c>
      <c r="E512" s="892">
        <v>13500</v>
      </c>
      <c r="F512" s="895" t="s">
        <v>26342</v>
      </c>
      <c r="G512" s="891" t="s">
        <v>26341</v>
      </c>
      <c r="H512" s="890" t="s">
        <v>2772</v>
      </c>
      <c r="I512" s="889" t="s">
        <v>3654</v>
      </c>
      <c r="J512" s="889" t="s">
        <v>5525</v>
      </c>
      <c r="K512" s="888" t="s">
        <v>385</v>
      </c>
      <c r="L512" s="888" t="s">
        <v>385</v>
      </c>
      <c r="M512" s="887">
        <v>0</v>
      </c>
      <c r="N512" s="888">
        <v>1</v>
      </c>
      <c r="O512" s="888">
        <v>2</v>
      </c>
      <c r="P512" s="887">
        <v>13014.84</v>
      </c>
    </row>
    <row r="513" spans="1:16" x14ac:dyDescent="0.25">
      <c r="A513" s="867" t="s">
        <v>19067</v>
      </c>
      <c r="B513" s="867" t="s">
        <v>2672</v>
      </c>
      <c r="C513" s="894" t="s">
        <v>3031</v>
      </c>
      <c r="D513" s="893" t="s">
        <v>26340</v>
      </c>
      <c r="E513" s="892">
        <v>9000</v>
      </c>
      <c r="F513" s="895" t="s">
        <v>26339</v>
      </c>
      <c r="G513" s="891" t="s">
        <v>26338</v>
      </c>
      <c r="H513" s="890" t="s">
        <v>3691</v>
      </c>
      <c r="I513" s="889" t="s">
        <v>2684</v>
      </c>
      <c r="J513" s="889" t="s">
        <v>5525</v>
      </c>
      <c r="K513" s="888">
        <v>1</v>
      </c>
      <c r="L513" s="888">
        <v>3</v>
      </c>
      <c r="M513" s="887">
        <v>24315.199999999997</v>
      </c>
      <c r="N513" s="888">
        <v>1</v>
      </c>
      <c r="O513" s="888">
        <v>3</v>
      </c>
      <c r="P513" s="887">
        <v>20682.46</v>
      </c>
    </row>
    <row r="514" spans="1:16" ht="22.5" x14ac:dyDescent="0.25">
      <c r="A514" s="867" t="s">
        <v>19067</v>
      </c>
      <c r="B514" s="867" t="s">
        <v>2672</v>
      </c>
      <c r="C514" s="894" t="s">
        <v>3031</v>
      </c>
      <c r="D514" s="893" t="s">
        <v>24126</v>
      </c>
      <c r="E514" s="892">
        <v>7000</v>
      </c>
      <c r="F514" s="895" t="s">
        <v>26337</v>
      </c>
      <c r="G514" s="891" t="s">
        <v>26336</v>
      </c>
      <c r="H514" s="890" t="s">
        <v>5061</v>
      </c>
      <c r="I514" s="889" t="s">
        <v>3654</v>
      </c>
      <c r="J514" s="889" t="s">
        <v>5525</v>
      </c>
      <c r="K514" s="888">
        <v>1</v>
      </c>
      <c r="L514" s="888">
        <v>12</v>
      </c>
      <c r="M514" s="887">
        <v>84810.199999999983</v>
      </c>
      <c r="N514" s="888">
        <v>1</v>
      </c>
      <c r="O514" s="888">
        <v>6</v>
      </c>
      <c r="P514" s="887">
        <v>43028.465326460828</v>
      </c>
    </row>
    <row r="515" spans="1:16" ht="22.5" x14ac:dyDescent="0.25">
      <c r="A515" s="867" t="s">
        <v>19067</v>
      </c>
      <c r="B515" s="867" t="s">
        <v>2672</v>
      </c>
      <c r="C515" s="894" t="s">
        <v>3031</v>
      </c>
      <c r="D515" s="893" t="s">
        <v>26335</v>
      </c>
      <c r="E515" s="892">
        <v>8000</v>
      </c>
      <c r="F515" s="895" t="s">
        <v>26334</v>
      </c>
      <c r="G515" s="891" t="s">
        <v>26333</v>
      </c>
      <c r="H515" s="890" t="s">
        <v>7572</v>
      </c>
      <c r="I515" s="889" t="s">
        <v>3654</v>
      </c>
      <c r="J515" s="889" t="s">
        <v>5525</v>
      </c>
      <c r="K515" s="888">
        <v>1</v>
      </c>
      <c r="L515" s="888">
        <v>12</v>
      </c>
      <c r="M515" s="887">
        <v>97931.349999999991</v>
      </c>
      <c r="N515" s="888">
        <v>1</v>
      </c>
      <c r="O515" s="888">
        <v>6</v>
      </c>
      <c r="P515" s="887">
        <v>42814.445326460824</v>
      </c>
    </row>
    <row r="516" spans="1:16" x14ac:dyDescent="0.25">
      <c r="A516" s="867" t="s">
        <v>19067</v>
      </c>
      <c r="B516" s="867" t="s">
        <v>2672</v>
      </c>
      <c r="C516" s="894" t="s">
        <v>3031</v>
      </c>
      <c r="D516" s="893" t="s">
        <v>7618</v>
      </c>
      <c r="E516" s="892">
        <v>10000</v>
      </c>
      <c r="F516" s="895" t="s">
        <v>26332</v>
      </c>
      <c r="G516" s="891" t="s">
        <v>26331</v>
      </c>
      <c r="H516" s="890" t="s">
        <v>2772</v>
      </c>
      <c r="I516" s="889" t="s">
        <v>3654</v>
      </c>
      <c r="J516" s="889" t="s">
        <v>5525</v>
      </c>
      <c r="K516" s="888">
        <v>1</v>
      </c>
      <c r="L516" s="888">
        <v>12</v>
      </c>
      <c r="M516" s="887">
        <v>121489.99999999999</v>
      </c>
      <c r="N516" s="888">
        <v>1</v>
      </c>
      <c r="O516" s="888">
        <v>6</v>
      </c>
      <c r="P516" s="887">
        <v>61016.315326460826</v>
      </c>
    </row>
    <row r="517" spans="1:16" ht="22.5" x14ac:dyDescent="0.25">
      <c r="A517" s="867" t="s">
        <v>19067</v>
      </c>
      <c r="B517" s="867" t="s">
        <v>2672</v>
      </c>
      <c r="C517" s="894" t="s">
        <v>3031</v>
      </c>
      <c r="D517" s="893" t="s">
        <v>26330</v>
      </c>
      <c r="E517" s="892">
        <v>13000</v>
      </c>
      <c r="F517" s="895" t="s">
        <v>26329</v>
      </c>
      <c r="G517" s="891" t="s">
        <v>26328</v>
      </c>
      <c r="H517" s="890" t="s">
        <v>2688</v>
      </c>
      <c r="I517" s="889" t="s">
        <v>3654</v>
      </c>
      <c r="J517" s="889" t="s">
        <v>5525</v>
      </c>
      <c r="K517" s="888">
        <v>1</v>
      </c>
      <c r="L517" s="888">
        <v>12</v>
      </c>
      <c r="M517" s="887">
        <v>156803.4</v>
      </c>
      <c r="N517" s="888">
        <v>1</v>
      </c>
      <c r="O517" s="888">
        <v>6</v>
      </c>
      <c r="P517" s="887">
        <v>78979.435326460807</v>
      </c>
    </row>
    <row r="518" spans="1:16" ht="22.5" x14ac:dyDescent="0.25">
      <c r="A518" s="867" t="s">
        <v>19067</v>
      </c>
      <c r="B518" s="867" t="s">
        <v>2672</v>
      </c>
      <c r="C518" s="894" t="s">
        <v>3031</v>
      </c>
      <c r="D518" s="893" t="s">
        <v>26327</v>
      </c>
      <c r="E518" s="892">
        <v>4500</v>
      </c>
      <c r="F518" s="895" t="s">
        <v>26326</v>
      </c>
      <c r="G518" s="891" t="s">
        <v>26325</v>
      </c>
      <c r="H518" s="890" t="s">
        <v>26324</v>
      </c>
      <c r="I518" s="889" t="s">
        <v>3654</v>
      </c>
      <c r="J518" s="889" t="s">
        <v>5525</v>
      </c>
      <c r="K518" s="888">
        <v>1</v>
      </c>
      <c r="L518" s="888">
        <v>5</v>
      </c>
      <c r="M518" s="887">
        <v>22467</v>
      </c>
      <c r="N518" s="888">
        <v>1</v>
      </c>
      <c r="O518" s="888">
        <v>6</v>
      </c>
      <c r="P518" s="887">
        <v>28044.9</v>
      </c>
    </row>
    <row r="519" spans="1:16" ht="33.75" x14ac:dyDescent="0.25">
      <c r="A519" s="867" t="s">
        <v>19067</v>
      </c>
      <c r="B519" s="867" t="s">
        <v>2672</v>
      </c>
      <c r="C519" s="894" t="s">
        <v>3031</v>
      </c>
      <c r="D519" s="893" t="s">
        <v>24860</v>
      </c>
      <c r="E519" s="892">
        <v>7000</v>
      </c>
      <c r="F519" s="895" t="s">
        <v>26323</v>
      </c>
      <c r="G519" s="891" t="s">
        <v>26322</v>
      </c>
      <c r="H519" s="890" t="s">
        <v>3045</v>
      </c>
      <c r="I519" s="889" t="s">
        <v>3654</v>
      </c>
      <c r="J519" s="889" t="s">
        <v>5525</v>
      </c>
      <c r="K519" s="888">
        <v>1</v>
      </c>
      <c r="L519" s="888">
        <v>6</v>
      </c>
      <c r="M519" s="887">
        <v>39602.9</v>
      </c>
      <c r="N519" s="888">
        <v>1</v>
      </c>
      <c r="O519" s="888">
        <v>6</v>
      </c>
      <c r="P519" s="887">
        <v>42770.345326460825</v>
      </c>
    </row>
    <row r="520" spans="1:16" ht="22.5" x14ac:dyDescent="0.25">
      <c r="A520" s="867" t="s">
        <v>19067</v>
      </c>
      <c r="B520" s="867" t="s">
        <v>2672</v>
      </c>
      <c r="C520" s="894" t="s">
        <v>3031</v>
      </c>
      <c r="D520" s="893" t="s">
        <v>23791</v>
      </c>
      <c r="E520" s="892">
        <v>5500</v>
      </c>
      <c r="F520" s="895" t="s">
        <v>26321</v>
      </c>
      <c r="G520" s="891" t="s">
        <v>26320</v>
      </c>
      <c r="H520" s="890" t="s">
        <v>4717</v>
      </c>
      <c r="I520" s="889" t="s">
        <v>2684</v>
      </c>
      <c r="J520" s="889" t="s">
        <v>5525</v>
      </c>
      <c r="K520" s="888" t="s">
        <v>385</v>
      </c>
      <c r="L520" s="888">
        <v>1</v>
      </c>
      <c r="M520" s="887">
        <v>11175.279999999999</v>
      </c>
      <c r="N520" s="888" t="s">
        <v>385</v>
      </c>
      <c r="O520" s="888" t="s">
        <v>385</v>
      </c>
      <c r="P520" s="887">
        <v>0</v>
      </c>
    </row>
    <row r="521" spans="1:16" ht="22.5" x14ac:dyDescent="0.25">
      <c r="A521" s="867" t="s">
        <v>19067</v>
      </c>
      <c r="B521" s="867" t="s">
        <v>3626</v>
      </c>
      <c r="C521" s="894" t="s">
        <v>3031</v>
      </c>
      <c r="D521" s="893" t="s">
        <v>58</v>
      </c>
      <c r="E521" s="892">
        <v>3000</v>
      </c>
      <c r="F521" s="895" t="s">
        <v>26319</v>
      </c>
      <c r="G521" s="891" t="s">
        <v>26318</v>
      </c>
      <c r="H521" s="890" t="s">
        <v>2680</v>
      </c>
      <c r="I521" s="889" t="s">
        <v>2822</v>
      </c>
      <c r="J521" s="889" t="s">
        <v>2822</v>
      </c>
      <c r="K521" s="888">
        <v>1</v>
      </c>
      <c r="L521" s="888">
        <v>12</v>
      </c>
      <c r="M521" s="887">
        <v>37960.80000000001</v>
      </c>
      <c r="N521" s="888">
        <v>1</v>
      </c>
      <c r="O521" s="888">
        <v>6</v>
      </c>
      <c r="P521" s="887">
        <v>19044.900000000001</v>
      </c>
    </row>
    <row r="522" spans="1:16" ht="24" customHeight="1" x14ac:dyDescent="0.25">
      <c r="A522" s="867" t="s">
        <v>19067</v>
      </c>
      <c r="B522" s="867" t="s">
        <v>2672</v>
      </c>
      <c r="C522" s="894" t="s">
        <v>3031</v>
      </c>
      <c r="D522" s="893" t="s">
        <v>23218</v>
      </c>
      <c r="E522" s="892">
        <v>12000</v>
      </c>
      <c r="F522" s="895" t="s">
        <v>22372</v>
      </c>
      <c r="G522" s="891" t="s">
        <v>22371</v>
      </c>
      <c r="H522" s="890" t="s">
        <v>2772</v>
      </c>
      <c r="I522" s="889" t="s">
        <v>3654</v>
      </c>
      <c r="J522" s="889" t="s">
        <v>5525</v>
      </c>
      <c r="K522" s="888">
        <v>1</v>
      </c>
      <c r="L522" s="888">
        <v>1</v>
      </c>
      <c r="M522" s="887">
        <v>7313.4</v>
      </c>
      <c r="N522" s="888">
        <v>1</v>
      </c>
      <c r="O522" s="888">
        <v>6</v>
      </c>
      <c r="P522" s="887">
        <v>72954.235326460825</v>
      </c>
    </row>
    <row r="523" spans="1:16" ht="22.5" x14ac:dyDescent="0.25">
      <c r="A523" s="867" t="s">
        <v>19067</v>
      </c>
      <c r="B523" s="867" t="s">
        <v>2672</v>
      </c>
      <c r="C523" s="894" t="s">
        <v>3031</v>
      </c>
      <c r="D523" s="893" t="s">
        <v>26317</v>
      </c>
      <c r="E523" s="892">
        <v>6500</v>
      </c>
      <c r="F523" s="895" t="s">
        <v>26316</v>
      </c>
      <c r="G523" s="891" t="s">
        <v>26315</v>
      </c>
      <c r="H523" s="890" t="s">
        <v>2745</v>
      </c>
      <c r="I523" s="889" t="s">
        <v>2684</v>
      </c>
      <c r="J523" s="889" t="s">
        <v>5525</v>
      </c>
      <c r="K523" s="888">
        <v>1</v>
      </c>
      <c r="L523" s="888">
        <v>12</v>
      </c>
      <c r="M523" s="887">
        <v>78057.249999999985</v>
      </c>
      <c r="N523" s="888">
        <v>1</v>
      </c>
      <c r="O523" s="888">
        <v>6</v>
      </c>
      <c r="P523" s="887">
        <v>39811.515326460831</v>
      </c>
    </row>
    <row r="524" spans="1:16" ht="22.5" x14ac:dyDescent="0.25">
      <c r="A524" s="867" t="s">
        <v>19067</v>
      </c>
      <c r="B524" s="867" t="s">
        <v>2672</v>
      </c>
      <c r="C524" s="894" t="s">
        <v>3031</v>
      </c>
      <c r="D524" s="893" t="s">
        <v>26314</v>
      </c>
      <c r="E524" s="892">
        <v>8500</v>
      </c>
      <c r="F524" s="895" t="s">
        <v>26313</v>
      </c>
      <c r="G524" s="891" t="s">
        <v>26312</v>
      </c>
      <c r="H524" s="890" t="s">
        <v>4333</v>
      </c>
      <c r="I524" s="889" t="s">
        <v>3654</v>
      </c>
      <c r="J524" s="889" t="s">
        <v>5525</v>
      </c>
      <c r="K524" s="888">
        <v>1</v>
      </c>
      <c r="L524" s="888">
        <v>2</v>
      </c>
      <c r="M524" s="887">
        <v>6080.8899999999994</v>
      </c>
      <c r="N524" s="888" t="s">
        <v>385</v>
      </c>
      <c r="O524" s="888" t="s">
        <v>385</v>
      </c>
      <c r="P524" s="887">
        <v>0</v>
      </c>
    </row>
    <row r="525" spans="1:16" ht="22.5" x14ac:dyDescent="0.25">
      <c r="A525" s="867" t="s">
        <v>19067</v>
      </c>
      <c r="B525" s="867" t="s">
        <v>2672</v>
      </c>
      <c r="C525" s="894" t="s">
        <v>3031</v>
      </c>
      <c r="D525" s="893" t="s">
        <v>26311</v>
      </c>
      <c r="E525" s="892">
        <v>6500</v>
      </c>
      <c r="F525" s="895" t="s">
        <v>26310</v>
      </c>
      <c r="G525" s="891" t="s">
        <v>26309</v>
      </c>
      <c r="H525" s="890" t="s">
        <v>2712</v>
      </c>
      <c r="I525" s="889" t="s">
        <v>3654</v>
      </c>
      <c r="J525" s="889" t="s">
        <v>5525</v>
      </c>
      <c r="K525" s="888">
        <v>1</v>
      </c>
      <c r="L525" s="888">
        <v>12</v>
      </c>
      <c r="M525" s="887">
        <v>79943.649999999994</v>
      </c>
      <c r="N525" s="888">
        <v>1</v>
      </c>
      <c r="O525" s="888">
        <v>6</v>
      </c>
      <c r="P525" s="887">
        <v>40030.895326460828</v>
      </c>
    </row>
    <row r="526" spans="1:16" ht="22.5" x14ac:dyDescent="0.25">
      <c r="A526" s="867" t="s">
        <v>19067</v>
      </c>
      <c r="B526" s="867" t="s">
        <v>2672</v>
      </c>
      <c r="C526" s="894" t="s">
        <v>3031</v>
      </c>
      <c r="D526" s="893" t="s">
        <v>23635</v>
      </c>
      <c r="E526" s="892">
        <v>5000</v>
      </c>
      <c r="F526" s="895" t="s">
        <v>26308</v>
      </c>
      <c r="G526" s="891" t="s">
        <v>26307</v>
      </c>
      <c r="H526" s="890" t="s">
        <v>2886</v>
      </c>
      <c r="I526" s="889" t="s">
        <v>3654</v>
      </c>
      <c r="J526" s="889" t="s">
        <v>5525</v>
      </c>
      <c r="K526" s="888">
        <v>1</v>
      </c>
      <c r="L526" s="888">
        <v>12</v>
      </c>
      <c r="M526" s="887">
        <v>61310.479999999996</v>
      </c>
      <c r="N526" s="888">
        <v>1</v>
      </c>
      <c r="O526" s="888">
        <v>6</v>
      </c>
      <c r="P526" s="887">
        <v>30843.755326460825</v>
      </c>
    </row>
    <row r="527" spans="1:16" x14ac:dyDescent="0.25">
      <c r="A527" s="867" t="s">
        <v>19067</v>
      </c>
      <c r="B527" s="867" t="s">
        <v>2672</v>
      </c>
      <c r="C527" s="894" t="s">
        <v>3031</v>
      </c>
      <c r="D527" s="893" t="s">
        <v>26306</v>
      </c>
      <c r="E527" s="892">
        <v>4344</v>
      </c>
      <c r="F527" s="895" t="s">
        <v>26305</v>
      </c>
      <c r="G527" s="891" t="s">
        <v>26304</v>
      </c>
      <c r="H527" s="890" t="s">
        <v>5271</v>
      </c>
      <c r="I527" s="889" t="s">
        <v>3654</v>
      </c>
      <c r="J527" s="889" t="s">
        <v>5525</v>
      </c>
      <c r="K527" s="888">
        <v>1</v>
      </c>
      <c r="L527" s="888">
        <v>12</v>
      </c>
      <c r="M527" s="887">
        <v>54011.85</v>
      </c>
      <c r="N527" s="888">
        <v>1</v>
      </c>
      <c r="O527" s="888">
        <v>6</v>
      </c>
      <c r="P527" s="887">
        <v>27104.07</v>
      </c>
    </row>
    <row r="528" spans="1:16" x14ac:dyDescent="0.25">
      <c r="A528" s="867" t="s">
        <v>19067</v>
      </c>
      <c r="B528" s="867" t="s">
        <v>2672</v>
      </c>
      <c r="C528" s="894" t="s">
        <v>3031</v>
      </c>
      <c r="D528" s="893" t="s">
        <v>25070</v>
      </c>
      <c r="E528" s="892">
        <v>2500</v>
      </c>
      <c r="F528" s="895" t="s">
        <v>26303</v>
      </c>
      <c r="G528" s="891" t="s">
        <v>26302</v>
      </c>
      <c r="H528" s="890" t="s">
        <v>3691</v>
      </c>
      <c r="I528" s="889" t="s">
        <v>2684</v>
      </c>
      <c r="J528" s="889" t="s">
        <v>5525</v>
      </c>
      <c r="K528" s="888">
        <v>1</v>
      </c>
      <c r="L528" s="888">
        <v>8</v>
      </c>
      <c r="M528" s="887">
        <v>20719.39</v>
      </c>
      <c r="N528" s="888">
        <v>1</v>
      </c>
      <c r="O528" s="888">
        <v>6</v>
      </c>
      <c r="P528" s="887">
        <v>15994.9</v>
      </c>
    </row>
    <row r="529" spans="1:16" ht="22.5" x14ac:dyDescent="0.25">
      <c r="A529" s="867" t="s">
        <v>19067</v>
      </c>
      <c r="B529" s="867" t="s">
        <v>2672</v>
      </c>
      <c r="C529" s="894" t="s">
        <v>3031</v>
      </c>
      <c r="D529" s="893" t="s">
        <v>26301</v>
      </c>
      <c r="E529" s="892">
        <v>5000</v>
      </c>
      <c r="F529" s="895" t="s">
        <v>26300</v>
      </c>
      <c r="G529" s="891" t="s">
        <v>26299</v>
      </c>
      <c r="H529" s="890" t="s">
        <v>3691</v>
      </c>
      <c r="I529" s="889" t="s">
        <v>2684</v>
      </c>
      <c r="J529" s="889" t="s">
        <v>5525</v>
      </c>
      <c r="K529" s="888">
        <v>1</v>
      </c>
      <c r="L529" s="888">
        <v>12</v>
      </c>
      <c r="M529" s="887">
        <v>50293.83</v>
      </c>
      <c r="N529" s="888">
        <v>1</v>
      </c>
      <c r="O529" s="888">
        <v>6</v>
      </c>
      <c r="P529" s="887">
        <v>30875.695326460827</v>
      </c>
    </row>
    <row r="530" spans="1:16" ht="24" customHeight="1" x14ac:dyDescent="0.25">
      <c r="A530" s="867" t="s">
        <v>19067</v>
      </c>
      <c r="B530" s="867" t="s">
        <v>2672</v>
      </c>
      <c r="C530" s="894" t="s">
        <v>3031</v>
      </c>
      <c r="D530" s="893" t="s">
        <v>26298</v>
      </c>
      <c r="E530" s="892">
        <v>9000</v>
      </c>
      <c r="F530" s="895" t="s">
        <v>26297</v>
      </c>
      <c r="G530" s="891" t="s">
        <v>26296</v>
      </c>
      <c r="H530" s="890" t="s">
        <v>2703</v>
      </c>
      <c r="I530" s="889" t="s">
        <v>3654</v>
      </c>
      <c r="J530" s="889" t="s">
        <v>5525</v>
      </c>
      <c r="K530" s="888">
        <v>1</v>
      </c>
      <c r="L530" s="888">
        <v>12</v>
      </c>
      <c r="M530" s="887">
        <v>108628.82445595865</v>
      </c>
      <c r="N530" s="888">
        <v>1</v>
      </c>
      <c r="O530" s="888">
        <v>6</v>
      </c>
      <c r="P530" s="887">
        <v>54905.90532646083</v>
      </c>
    </row>
    <row r="531" spans="1:16" ht="24.75" customHeight="1" x14ac:dyDescent="0.25">
      <c r="A531" s="867" t="s">
        <v>19067</v>
      </c>
      <c r="B531" s="867" t="s">
        <v>2672</v>
      </c>
      <c r="C531" s="894" t="s">
        <v>3031</v>
      </c>
      <c r="D531" s="893" t="s">
        <v>25776</v>
      </c>
      <c r="E531" s="892">
        <v>10000</v>
      </c>
      <c r="F531" s="895" t="s">
        <v>26295</v>
      </c>
      <c r="G531" s="891" t="s">
        <v>26294</v>
      </c>
      <c r="H531" s="890" t="s">
        <v>2772</v>
      </c>
      <c r="I531" s="889" t="s">
        <v>3654</v>
      </c>
      <c r="J531" s="889" t="s">
        <v>5525</v>
      </c>
      <c r="K531" s="888">
        <v>1</v>
      </c>
      <c r="L531" s="888">
        <v>6</v>
      </c>
      <c r="M531" s="887">
        <v>58487.360000000008</v>
      </c>
      <c r="N531" s="888">
        <v>1</v>
      </c>
      <c r="O531" s="888">
        <v>6</v>
      </c>
      <c r="P531" s="887">
        <v>60893.40532646083</v>
      </c>
    </row>
    <row r="532" spans="1:16" x14ac:dyDescent="0.25">
      <c r="A532" s="867" t="s">
        <v>19067</v>
      </c>
      <c r="B532" s="867" t="s">
        <v>2672</v>
      </c>
      <c r="C532" s="894" t="s">
        <v>3031</v>
      </c>
      <c r="D532" s="893" t="s">
        <v>24094</v>
      </c>
      <c r="E532" s="892">
        <v>6500</v>
      </c>
      <c r="F532" s="895" t="s">
        <v>26293</v>
      </c>
      <c r="G532" s="891" t="s">
        <v>26292</v>
      </c>
      <c r="H532" s="890" t="s">
        <v>20905</v>
      </c>
      <c r="I532" s="889" t="s">
        <v>2684</v>
      </c>
      <c r="J532" s="889" t="s">
        <v>5525</v>
      </c>
      <c r="K532" s="888">
        <v>1</v>
      </c>
      <c r="L532" s="888">
        <v>12</v>
      </c>
      <c r="M532" s="887">
        <v>78839.549999999988</v>
      </c>
      <c r="N532" s="888">
        <v>1</v>
      </c>
      <c r="O532" s="888">
        <v>6</v>
      </c>
      <c r="P532" s="887">
        <v>39875.15532646083</v>
      </c>
    </row>
    <row r="533" spans="1:16" x14ac:dyDescent="0.25">
      <c r="A533" s="867" t="s">
        <v>19067</v>
      </c>
      <c r="B533" s="867" t="s">
        <v>2672</v>
      </c>
      <c r="C533" s="894" t="s">
        <v>3031</v>
      </c>
      <c r="D533" s="893" t="s">
        <v>25116</v>
      </c>
      <c r="E533" s="892">
        <v>4000</v>
      </c>
      <c r="F533" s="895" t="s">
        <v>26291</v>
      </c>
      <c r="G533" s="891" t="s">
        <v>26290</v>
      </c>
      <c r="H533" s="890" t="s">
        <v>2680</v>
      </c>
      <c r="I533" s="889" t="s">
        <v>2822</v>
      </c>
      <c r="J533" s="889" t="s">
        <v>2822</v>
      </c>
      <c r="K533" s="888">
        <v>1</v>
      </c>
      <c r="L533" s="888">
        <v>12</v>
      </c>
      <c r="M533" s="887">
        <v>49606.310000000005</v>
      </c>
      <c r="N533" s="888">
        <v>1</v>
      </c>
      <c r="O533" s="888">
        <v>6</v>
      </c>
      <c r="P533" s="887">
        <v>19678.870000000003</v>
      </c>
    </row>
    <row r="534" spans="1:16" x14ac:dyDescent="0.25">
      <c r="A534" s="867" t="s">
        <v>19067</v>
      </c>
      <c r="B534" s="867" t="s">
        <v>2672</v>
      </c>
      <c r="C534" s="894" t="s">
        <v>3031</v>
      </c>
      <c r="D534" s="893" t="s">
        <v>26289</v>
      </c>
      <c r="E534" s="892">
        <v>4550</v>
      </c>
      <c r="F534" s="895" t="s">
        <v>26288</v>
      </c>
      <c r="G534" s="891" t="s">
        <v>26287</v>
      </c>
      <c r="H534" s="890" t="s">
        <v>2886</v>
      </c>
      <c r="I534" s="889" t="s">
        <v>3654</v>
      </c>
      <c r="J534" s="889" t="s">
        <v>5525</v>
      </c>
      <c r="K534" s="888">
        <v>1</v>
      </c>
      <c r="L534" s="888">
        <v>12</v>
      </c>
      <c r="M534" s="887">
        <v>56560.80000000001</v>
      </c>
      <c r="N534" s="888">
        <v>1</v>
      </c>
      <c r="O534" s="888">
        <v>6</v>
      </c>
      <c r="P534" s="887">
        <v>28344.9</v>
      </c>
    </row>
    <row r="535" spans="1:16" ht="24" customHeight="1" x14ac:dyDescent="0.25">
      <c r="A535" s="867" t="s">
        <v>19067</v>
      </c>
      <c r="B535" s="867" t="s">
        <v>2672</v>
      </c>
      <c r="C535" s="894" t="s">
        <v>3031</v>
      </c>
      <c r="D535" s="893" t="s">
        <v>26286</v>
      </c>
      <c r="E535" s="892">
        <v>14500</v>
      </c>
      <c r="F535" s="895" t="s">
        <v>26285</v>
      </c>
      <c r="G535" s="891" t="s">
        <v>26284</v>
      </c>
      <c r="H535" s="890" t="s">
        <v>2772</v>
      </c>
      <c r="I535" s="889" t="s">
        <v>3654</v>
      </c>
      <c r="J535" s="889" t="s">
        <v>5525</v>
      </c>
      <c r="K535" s="888">
        <v>1</v>
      </c>
      <c r="L535" s="888">
        <v>2</v>
      </c>
      <c r="M535" s="887">
        <v>15186.36</v>
      </c>
      <c r="N535" s="888" t="s">
        <v>385</v>
      </c>
      <c r="O535" s="888" t="s">
        <v>385</v>
      </c>
      <c r="P535" s="887">
        <v>0</v>
      </c>
    </row>
    <row r="536" spans="1:16" ht="22.5" x14ac:dyDescent="0.25">
      <c r="A536" s="867" t="s">
        <v>19067</v>
      </c>
      <c r="B536" s="867" t="s">
        <v>2672</v>
      </c>
      <c r="C536" s="894" t="s">
        <v>3031</v>
      </c>
      <c r="D536" s="893" t="s">
        <v>26283</v>
      </c>
      <c r="E536" s="892">
        <v>3420</v>
      </c>
      <c r="F536" s="895" t="s">
        <v>26282</v>
      </c>
      <c r="G536" s="891" t="s">
        <v>26281</v>
      </c>
      <c r="H536" s="890" t="s">
        <v>3871</v>
      </c>
      <c r="I536" s="889" t="s">
        <v>2777</v>
      </c>
      <c r="J536" s="889" t="s">
        <v>23783</v>
      </c>
      <c r="K536" s="888" t="s">
        <v>385</v>
      </c>
      <c r="L536" s="888">
        <v>1</v>
      </c>
      <c r="M536" s="887">
        <v>3424.15</v>
      </c>
      <c r="N536" s="888" t="s">
        <v>385</v>
      </c>
      <c r="O536" s="888" t="s">
        <v>385</v>
      </c>
      <c r="P536" s="887">
        <v>0</v>
      </c>
    </row>
    <row r="537" spans="1:16" ht="24" customHeight="1" x14ac:dyDescent="0.25">
      <c r="A537" s="867" t="s">
        <v>19067</v>
      </c>
      <c r="B537" s="867" t="s">
        <v>2672</v>
      </c>
      <c r="C537" s="894" t="s">
        <v>3031</v>
      </c>
      <c r="D537" s="893" t="s">
        <v>26280</v>
      </c>
      <c r="E537" s="892">
        <v>8000</v>
      </c>
      <c r="F537" s="895" t="s">
        <v>26279</v>
      </c>
      <c r="G537" s="891" t="s">
        <v>26278</v>
      </c>
      <c r="H537" s="890" t="s">
        <v>2712</v>
      </c>
      <c r="I537" s="889" t="s">
        <v>3654</v>
      </c>
      <c r="J537" s="889" t="s">
        <v>5525</v>
      </c>
      <c r="K537" s="888">
        <v>1</v>
      </c>
      <c r="L537" s="888">
        <v>12</v>
      </c>
      <c r="M537" s="887">
        <v>97749.119999999981</v>
      </c>
      <c r="N537" s="888">
        <v>1</v>
      </c>
      <c r="O537" s="888">
        <v>6</v>
      </c>
      <c r="P537" s="887">
        <v>48968.115326460829</v>
      </c>
    </row>
    <row r="538" spans="1:16" ht="21.75" customHeight="1" x14ac:dyDescent="0.25">
      <c r="A538" s="867" t="s">
        <v>19067</v>
      </c>
      <c r="B538" s="867" t="s">
        <v>2672</v>
      </c>
      <c r="C538" s="894" t="s">
        <v>3031</v>
      </c>
      <c r="D538" s="893" t="s">
        <v>26277</v>
      </c>
      <c r="E538" s="892">
        <v>13000</v>
      </c>
      <c r="F538" s="895" t="s">
        <v>26276</v>
      </c>
      <c r="G538" s="891" t="s">
        <v>26275</v>
      </c>
      <c r="H538" s="890" t="s">
        <v>2772</v>
      </c>
      <c r="I538" s="889" t="s">
        <v>3654</v>
      </c>
      <c r="J538" s="889" t="s">
        <v>5525</v>
      </c>
      <c r="K538" s="888">
        <v>1</v>
      </c>
      <c r="L538" s="888">
        <v>12</v>
      </c>
      <c r="M538" s="887">
        <v>154794.20445595868</v>
      </c>
      <c r="N538" s="888">
        <v>1</v>
      </c>
      <c r="O538" s="888">
        <v>6</v>
      </c>
      <c r="P538" s="887">
        <v>77554.815326460826</v>
      </c>
    </row>
    <row r="539" spans="1:16" ht="22.5" x14ac:dyDescent="0.25">
      <c r="A539" s="867" t="s">
        <v>19067</v>
      </c>
      <c r="B539" s="867" t="s">
        <v>2672</v>
      </c>
      <c r="C539" s="894" t="s">
        <v>3031</v>
      </c>
      <c r="D539" s="893" t="s">
        <v>26274</v>
      </c>
      <c r="E539" s="892">
        <v>5000</v>
      </c>
      <c r="F539" s="895" t="s">
        <v>26273</v>
      </c>
      <c r="G539" s="891" t="s">
        <v>26272</v>
      </c>
      <c r="H539" s="890" t="s">
        <v>2886</v>
      </c>
      <c r="I539" s="889" t="s">
        <v>3654</v>
      </c>
      <c r="J539" s="889" t="s">
        <v>5525</v>
      </c>
      <c r="K539" s="888">
        <v>1</v>
      </c>
      <c r="L539" s="888">
        <v>7</v>
      </c>
      <c r="M539" s="887">
        <v>36966.44</v>
      </c>
      <c r="N539" s="888" t="s">
        <v>385</v>
      </c>
      <c r="O539" s="888" t="s">
        <v>385</v>
      </c>
      <c r="P539" s="887">
        <v>0</v>
      </c>
    </row>
    <row r="540" spans="1:16" x14ac:dyDescent="0.25">
      <c r="A540" s="867" t="s">
        <v>19067</v>
      </c>
      <c r="B540" s="867" t="s">
        <v>2672</v>
      </c>
      <c r="C540" s="894" t="s">
        <v>3031</v>
      </c>
      <c r="D540" s="893" t="s">
        <v>5056</v>
      </c>
      <c r="E540" s="892">
        <v>10000</v>
      </c>
      <c r="F540" s="895" t="s">
        <v>26271</v>
      </c>
      <c r="G540" s="891" t="s">
        <v>26270</v>
      </c>
      <c r="H540" s="890" t="s">
        <v>2886</v>
      </c>
      <c r="I540" s="889" t="s">
        <v>3654</v>
      </c>
      <c r="J540" s="889" t="s">
        <v>5525</v>
      </c>
      <c r="K540" s="888">
        <v>1</v>
      </c>
      <c r="L540" s="888">
        <v>12</v>
      </c>
      <c r="M540" s="887">
        <v>121676.50445595864</v>
      </c>
      <c r="N540" s="888">
        <v>1</v>
      </c>
      <c r="O540" s="888">
        <v>6</v>
      </c>
      <c r="P540" s="887">
        <v>61030.895326460828</v>
      </c>
    </row>
    <row r="541" spans="1:16" ht="22.5" x14ac:dyDescent="0.25">
      <c r="A541" s="867" t="s">
        <v>19067</v>
      </c>
      <c r="B541" s="867" t="s">
        <v>2672</v>
      </c>
      <c r="C541" s="894" t="s">
        <v>3031</v>
      </c>
      <c r="D541" s="893" t="s">
        <v>26269</v>
      </c>
      <c r="E541" s="892">
        <v>5000</v>
      </c>
      <c r="F541" s="895" t="s">
        <v>26268</v>
      </c>
      <c r="G541" s="891" t="s">
        <v>26267</v>
      </c>
      <c r="H541" s="890" t="s">
        <v>2703</v>
      </c>
      <c r="I541" s="889" t="s">
        <v>3654</v>
      </c>
      <c r="J541" s="889" t="s">
        <v>5525</v>
      </c>
      <c r="K541" s="888">
        <v>1</v>
      </c>
      <c r="L541" s="888">
        <v>12</v>
      </c>
      <c r="M541" s="887">
        <v>61859.75</v>
      </c>
      <c r="N541" s="888">
        <v>1</v>
      </c>
      <c r="O541" s="888">
        <v>6</v>
      </c>
      <c r="P541" s="887">
        <v>31030.895326460824</v>
      </c>
    </row>
    <row r="542" spans="1:16" ht="22.5" x14ac:dyDescent="0.25">
      <c r="A542" s="867" t="s">
        <v>19067</v>
      </c>
      <c r="B542" s="867" t="s">
        <v>3626</v>
      </c>
      <c r="C542" s="894" t="s">
        <v>3031</v>
      </c>
      <c r="D542" s="893" t="s">
        <v>26266</v>
      </c>
      <c r="E542" s="892">
        <v>9000</v>
      </c>
      <c r="F542" s="895" t="s">
        <v>26265</v>
      </c>
      <c r="G542" s="891" t="s">
        <v>26264</v>
      </c>
      <c r="H542" s="890" t="s">
        <v>2772</v>
      </c>
      <c r="I542" s="889" t="s">
        <v>3654</v>
      </c>
      <c r="J542" s="889" t="s">
        <v>5525</v>
      </c>
      <c r="K542" s="888">
        <v>1</v>
      </c>
      <c r="L542" s="888">
        <v>12</v>
      </c>
      <c r="M542" s="887">
        <v>110762.30999999997</v>
      </c>
      <c r="N542" s="888">
        <v>1</v>
      </c>
      <c r="O542" s="888">
        <v>6</v>
      </c>
      <c r="P542" s="887">
        <v>55034.9</v>
      </c>
    </row>
    <row r="543" spans="1:16" ht="22.5" x14ac:dyDescent="0.25">
      <c r="A543" s="867" t="s">
        <v>19067</v>
      </c>
      <c r="B543" s="867" t="s">
        <v>2672</v>
      </c>
      <c r="C543" s="894" t="s">
        <v>3031</v>
      </c>
      <c r="D543" s="893" t="s">
        <v>26263</v>
      </c>
      <c r="E543" s="892">
        <v>9000</v>
      </c>
      <c r="F543" s="895" t="s">
        <v>26262</v>
      </c>
      <c r="G543" s="891" t="s">
        <v>26261</v>
      </c>
      <c r="H543" s="890" t="s">
        <v>2886</v>
      </c>
      <c r="I543" s="889" t="s">
        <v>3654</v>
      </c>
      <c r="J543" s="889" t="s">
        <v>5525</v>
      </c>
      <c r="K543" s="888">
        <v>1</v>
      </c>
      <c r="L543" s="888">
        <v>7</v>
      </c>
      <c r="M543" s="887">
        <v>58190.5</v>
      </c>
      <c r="N543" s="888">
        <v>1</v>
      </c>
      <c r="O543" s="888">
        <v>6</v>
      </c>
      <c r="P543" s="887">
        <v>55030.895326460828</v>
      </c>
    </row>
    <row r="544" spans="1:16" x14ac:dyDescent="0.25">
      <c r="A544" s="867" t="s">
        <v>19067</v>
      </c>
      <c r="B544" s="867" t="s">
        <v>2672</v>
      </c>
      <c r="C544" s="894" t="s">
        <v>3031</v>
      </c>
      <c r="D544" s="893" t="s">
        <v>24572</v>
      </c>
      <c r="E544" s="892">
        <v>3000</v>
      </c>
      <c r="F544" s="895" t="s">
        <v>26260</v>
      </c>
      <c r="G544" s="891" t="s">
        <v>26259</v>
      </c>
      <c r="H544" s="890" t="s">
        <v>2725</v>
      </c>
      <c r="I544" s="889" t="s">
        <v>2684</v>
      </c>
      <c r="J544" s="889" t="s">
        <v>5525</v>
      </c>
      <c r="K544" s="888">
        <v>1</v>
      </c>
      <c r="L544" s="888">
        <v>2</v>
      </c>
      <c r="M544" s="887">
        <v>5926.8</v>
      </c>
      <c r="N544" s="888">
        <v>1</v>
      </c>
      <c r="O544" s="888">
        <v>6</v>
      </c>
      <c r="P544" s="887">
        <v>19026.36</v>
      </c>
    </row>
    <row r="545" spans="1:16" ht="22.5" x14ac:dyDescent="0.25">
      <c r="A545" s="867" t="s">
        <v>19067</v>
      </c>
      <c r="B545" s="867" t="s">
        <v>2672</v>
      </c>
      <c r="C545" s="894" t="s">
        <v>3031</v>
      </c>
      <c r="D545" s="893" t="s">
        <v>24665</v>
      </c>
      <c r="E545" s="892">
        <v>7000</v>
      </c>
      <c r="F545" s="895" t="s">
        <v>16059</v>
      </c>
      <c r="G545" s="891" t="s">
        <v>16058</v>
      </c>
      <c r="H545" s="890" t="s">
        <v>2725</v>
      </c>
      <c r="I545" s="889" t="s">
        <v>3654</v>
      </c>
      <c r="J545" s="889" t="s">
        <v>5525</v>
      </c>
      <c r="K545" s="888">
        <v>1</v>
      </c>
      <c r="L545" s="888">
        <v>2</v>
      </c>
      <c r="M545" s="887">
        <v>13526.8</v>
      </c>
      <c r="N545" s="888">
        <v>1</v>
      </c>
      <c r="O545" s="888">
        <v>6</v>
      </c>
      <c r="P545" s="887">
        <v>43019.715326460828</v>
      </c>
    </row>
    <row r="546" spans="1:16" ht="22.5" x14ac:dyDescent="0.25">
      <c r="A546" s="867" t="s">
        <v>19067</v>
      </c>
      <c r="B546" s="867" t="s">
        <v>3626</v>
      </c>
      <c r="C546" s="894" t="s">
        <v>3031</v>
      </c>
      <c r="D546" s="893" t="s">
        <v>23275</v>
      </c>
      <c r="E546" s="892">
        <v>9500</v>
      </c>
      <c r="F546" s="895" t="s">
        <v>26258</v>
      </c>
      <c r="G546" s="891" t="s">
        <v>26257</v>
      </c>
      <c r="H546" s="890" t="s">
        <v>2772</v>
      </c>
      <c r="I546" s="889" t="s">
        <v>3654</v>
      </c>
      <c r="J546" s="889" t="s">
        <v>5525</v>
      </c>
      <c r="K546" s="888">
        <v>1</v>
      </c>
      <c r="L546" s="888">
        <v>11</v>
      </c>
      <c r="M546" s="887">
        <v>99295.83</v>
      </c>
      <c r="N546" s="888" t="s">
        <v>385</v>
      </c>
      <c r="O546" s="888" t="s">
        <v>385</v>
      </c>
      <c r="P546" s="887">
        <v>0</v>
      </c>
    </row>
    <row r="547" spans="1:16" x14ac:dyDescent="0.25">
      <c r="A547" s="867" t="s">
        <v>19067</v>
      </c>
      <c r="B547" s="867" t="s">
        <v>2672</v>
      </c>
      <c r="C547" s="894" t="s">
        <v>3031</v>
      </c>
      <c r="D547" s="893" t="s">
        <v>25137</v>
      </c>
      <c r="E547" s="892">
        <v>7000</v>
      </c>
      <c r="F547" s="895" t="s">
        <v>26256</v>
      </c>
      <c r="G547" s="891" t="s">
        <v>26255</v>
      </c>
      <c r="H547" s="890" t="s">
        <v>3140</v>
      </c>
      <c r="I547" s="889" t="s">
        <v>3654</v>
      </c>
      <c r="J547" s="889" t="s">
        <v>5525</v>
      </c>
      <c r="K547" s="888">
        <v>1</v>
      </c>
      <c r="L547" s="888">
        <v>12</v>
      </c>
      <c r="M547" s="887">
        <v>84744.099999999991</v>
      </c>
      <c r="N547" s="888">
        <v>1</v>
      </c>
      <c r="O547" s="888">
        <v>6</v>
      </c>
      <c r="P547" s="887">
        <v>42868.04532646083</v>
      </c>
    </row>
    <row r="548" spans="1:16" ht="22.5" x14ac:dyDescent="0.25">
      <c r="A548" s="867" t="s">
        <v>19067</v>
      </c>
      <c r="B548" s="867" t="s">
        <v>2672</v>
      </c>
      <c r="C548" s="894" t="s">
        <v>3031</v>
      </c>
      <c r="D548" s="893" t="s">
        <v>23641</v>
      </c>
      <c r="E548" s="892">
        <v>9000</v>
      </c>
      <c r="F548" s="895" t="s">
        <v>26254</v>
      </c>
      <c r="G548" s="891" t="s">
        <v>26253</v>
      </c>
      <c r="H548" s="890" t="s">
        <v>2712</v>
      </c>
      <c r="I548" s="889" t="s">
        <v>3654</v>
      </c>
      <c r="J548" s="889" t="s">
        <v>5525</v>
      </c>
      <c r="K548" s="888">
        <v>1</v>
      </c>
      <c r="L548" s="888">
        <v>12</v>
      </c>
      <c r="M548" s="887">
        <v>109775.26445595865</v>
      </c>
      <c r="N548" s="888">
        <v>1</v>
      </c>
      <c r="O548" s="888">
        <v>6</v>
      </c>
      <c r="P548" s="887">
        <v>54902.775326460833</v>
      </c>
    </row>
    <row r="549" spans="1:16" ht="22.5" x14ac:dyDescent="0.25">
      <c r="A549" s="867" t="s">
        <v>19067</v>
      </c>
      <c r="B549" s="867" t="s">
        <v>2672</v>
      </c>
      <c r="C549" s="894" t="s">
        <v>3031</v>
      </c>
      <c r="D549" s="893" t="s">
        <v>26252</v>
      </c>
      <c r="E549" s="892">
        <v>5000</v>
      </c>
      <c r="F549" s="895" t="s">
        <v>26251</v>
      </c>
      <c r="G549" s="891" t="s">
        <v>26250</v>
      </c>
      <c r="H549" s="890" t="s">
        <v>2886</v>
      </c>
      <c r="I549" s="889" t="s">
        <v>3654</v>
      </c>
      <c r="J549" s="889" t="s">
        <v>5525</v>
      </c>
      <c r="K549" s="888">
        <v>1</v>
      </c>
      <c r="L549" s="888">
        <v>12</v>
      </c>
      <c r="M549" s="887">
        <v>61825.039999999994</v>
      </c>
      <c r="N549" s="888">
        <v>1</v>
      </c>
      <c r="O549" s="888">
        <v>6</v>
      </c>
      <c r="P549" s="887">
        <v>30735.425326460823</v>
      </c>
    </row>
    <row r="550" spans="1:16" ht="22.5" x14ac:dyDescent="0.25">
      <c r="A550" s="867" t="s">
        <v>19067</v>
      </c>
      <c r="B550" s="867" t="s">
        <v>3626</v>
      </c>
      <c r="C550" s="894" t="s">
        <v>3031</v>
      </c>
      <c r="D550" s="893" t="s">
        <v>26249</v>
      </c>
      <c r="E550" s="892">
        <v>3500</v>
      </c>
      <c r="F550" s="895" t="s">
        <v>26248</v>
      </c>
      <c r="G550" s="891" t="s">
        <v>26247</v>
      </c>
      <c r="H550" s="890" t="s">
        <v>2722</v>
      </c>
      <c r="I550" s="889" t="s">
        <v>2684</v>
      </c>
      <c r="J550" s="889" t="s">
        <v>5525</v>
      </c>
      <c r="K550" s="888">
        <v>1</v>
      </c>
      <c r="L550" s="888">
        <v>12</v>
      </c>
      <c r="M550" s="887">
        <v>42569.770000000004</v>
      </c>
      <c r="N550" s="888">
        <v>1</v>
      </c>
      <c r="O550" s="888">
        <v>6</v>
      </c>
      <c r="P550" s="887">
        <v>21977.320000000003</v>
      </c>
    </row>
    <row r="551" spans="1:16" ht="22.5" x14ac:dyDescent="0.25">
      <c r="A551" s="867" t="s">
        <v>19067</v>
      </c>
      <c r="B551" s="867" t="s">
        <v>3626</v>
      </c>
      <c r="C551" s="894" t="s">
        <v>3031</v>
      </c>
      <c r="D551" s="893" t="s">
        <v>23560</v>
      </c>
      <c r="E551" s="892">
        <v>6000</v>
      </c>
      <c r="F551" s="895" t="s">
        <v>26246</v>
      </c>
      <c r="G551" s="891" t="s">
        <v>26245</v>
      </c>
      <c r="H551" s="890" t="s">
        <v>2772</v>
      </c>
      <c r="I551" s="889" t="s">
        <v>3654</v>
      </c>
      <c r="J551" s="889" t="s">
        <v>5525</v>
      </c>
      <c r="K551" s="888">
        <v>1</v>
      </c>
      <c r="L551" s="888">
        <v>12</v>
      </c>
      <c r="M551" s="887">
        <v>64002.669999999991</v>
      </c>
      <c r="N551" s="888">
        <v>1</v>
      </c>
      <c r="O551" s="888">
        <v>6</v>
      </c>
      <c r="P551" s="887">
        <v>36681.120000000003</v>
      </c>
    </row>
    <row r="552" spans="1:16" x14ac:dyDescent="0.25">
      <c r="A552" s="867" t="s">
        <v>19067</v>
      </c>
      <c r="B552" s="867" t="s">
        <v>2672</v>
      </c>
      <c r="C552" s="894" t="s">
        <v>3031</v>
      </c>
      <c r="D552" s="893" t="s">
        <v>24237</v>
      </c>
      <c r="E552" s="892">
        <v>6000</v>
      </c>
      <c r="F552" s="895" t="s">
        <v>26244</v>
      </c>
      <c r="G552" s="891" t="s">
        <v>26243</v>
      </c>
      <c r="H552" s="890" t="s">
        <v>2703</v>
      </c>
      <c r="I552" s="889" t="s">
        <v>3654</v>
      </c>
      <c r="J552" s="889" t="s">
        <v>5525</v>
      </c>
      <c r="K552" s="888">
        <v>1</v>
      </c>
      <c r="L552" s="888">
        <v>8</v>
      </c>
      <c r="M552" s="887">
        <v>45151.169999999991</v>
      </c>
      <c r="N552" s="888" t="s">
        <v>385</v>
      </c>
      <c r="O552" s="888" t="s">
        <v>385</v>
      </c>
      <c r="P552" s="887">
        <v>0</v>
      </c>
    </row>
    <row r="553" spans="1:16" x14ac:dyDescent="0.25">
      <c r="A553" s="867" t="s">
        <v>19067</v>
      </c>
      <c r="B553" s="867" t="s">
        <v>2672</v>
      </c>
      <c r="C553" s="894" t="s">
        <v>3031</v>
      </c>
      <c r="D553" s="893" t="s">
        <v>26242</v>
      </c>
      <c r="E553" s="892">
        <v>9000</v>
      </c>
      <c r="F553" s="895" t="s">
        <v>26241</v>
      </c>
      <c r="G553" s="891" t="s">
        <v>26240</v>
      </c>
      <c r="H553" s="890" t="s">
        <v>4016</v>
      </c>
      <c r="I553" s="889" t="s">
        <v>3654</v>
      </c>
      <c r="J553" s="889" t="s">
        <v>5525</v>
      </c>
      <c r="K553" s="888">
        <v>1</v>
      </c>
      <c r="L553" s="888">
        <v>12</v>
      </c>
      <c r="M553" s="887">
        <v>108859.03445595865</v>
      </c>
      <c r="N553" s="888">
        <v>1</v>
      </c>
      <c r="O553" s="888">
        <v>6</v>
      </c>
      <c r="P553" s="887">
        <v>55007.15532646083</v>
      </c>
    </row>
    <row r="554" spans="1:16" ht="35.25" customHeight="1" x14ac:dyDescent="0.25">
      <c r="A554" s="867" t="s">
        <v>19067</v>
      </c>
      <c r="B554" s="867" t="s">
        <v>2672</v>
      </c>
      <c r="C554" s="894" t="s">
        <v>3031</v>
      </c>
      <c r="D554" s="893" t="s">
        <v>24149</v>
      </c>
      <c r="E554" s="892">
        <v>10000</v>
      </c>
      <c r="F554" s="895" t="s">
        <v>26239</v>
      </c>
      <c r="G554" s="891" t="s">
        <v>26238</v>
      </c>
      <c r="H554" s="890" t="s">
        <v>2703</v>
      </c>
      <c r="I554" s="889" t="s">
        <v>3654</v>
      </c>
      <c r="J554" s="889" t="s">
        <v>5525</v>
      </c>
      <c r="K554" s="888">
        <v>1</v>
      </c>
      <c r="L554" s="888">
        <v>12</v>
      </c>
      <c r="M554" s="887">
        <v>113498.64445595867</v>
      </c>
      <c r="N554" s="888">
        <v>1</v>
      </c>
      <c r="O554" s="888">
        <v>6</v>
      </c>
      <c r="P554" s="887">
        <v>60067.765326460831</v>
      </c>
    </row>
    <row r="555" spans="1:16" x14ac:dyDescent="0.25">
      <c r="A555" s="867" t="s">
        <v>19067</v>
      </c>
      <c r="B555" s="867" t="s">
        <v>2672</v>
      </c>
      <c r="C555" s="894" t="s">
        <v>3031</v>
      </c>
      <c r="D555" s="893" t="s">
        <v>7060</v>
      </c>
      <c r="E555" s="892">
        <v>7000</v>
      </c>
      <c r="F555" s="895" t="s">
        <v>26237</v>
      </c>
      <c r="G555" s="891" t="s">
        <v>26236</v>
      </c>
      <c r="H555" s="890" t="s">
        <v>3570</v>
      </c>
      <c r="I555" s="889" t="s">
        <v>3654</v>
      </c>
      <c r="J555" s="889" t="s">
        <v>5525</v>
      </c>
      <c r="K555" s="888">
        <v>1</v>
      </c>
      <c r="L555" s="888">
        <v>12</v>
      </c>
      <c r="M555" s="887">
        <v>85960.799999999988</v>
      </c>
      <c r="N555" s="888">
        <v>1</v>
      </c>
      <c r="O555" s="888">
        <v>6</v>
      </c>
      <c r="P555" s="887">
        <v>43030.895326460828</v>
      </c>
    </row>
    <row r="556" spans="1:16" ht="22.5" x14ac:dyDescent="0.25">
      <c r="A556" s="867" t="s">
        <v>19067</v>
      </c>
      <c r="B556" s="867" t="s">
        <v>2672</v>
      </c>
      <c r="C556" s="894" t="s">
        <v>3031</v>
      </c>
      <c r="D556" s="893" t="s">
        <v>26235</v>
      </c>
      <c r="E556" s="892">
        <v>11000</v>
      </c>
      <c r="F556" s="895" t="s">
        <v>26234</v>
      </c>
      <c r="G556" s="891" t="s">
        <v>26233</v>
      </c>
      <c r="H556" s="890" t="s">
        <v>3691</v>
      </c>
      <c r="I556" s="889" t="s">
        <v>2684</v>
      </c>
      <c r="J556" s="889" t="s">
        <v>5525</v>
      </c>
      <c r="K556" s="888">
        <v>1</v>
      </c>
      <c r="L556" s="888">
        <v>12</v>
      </c>
      <c r="M556" s="887">
        <v>132786.42445595865</v>
      </c>
      <c r="N556" s="888">
        <v>1</v>
      </c>
      <c r="O556" s="888">
        <v>6</v>
      </c>
      <c r="P556" s="887">
        <v>66631.375326460824</v>
      </c>
    </row>
    <row r="557" spans="1:16" ht="21.75" customHeight="1" x14ac:dyDescent="0.25">
      <c r="A557" s="867" t="s">
        <v>19067</v>
      </c>
      <c r="B557" s="867" t="s">
        <v>2672</v>
      </c>
      <c r="C557" s="894" t="s">
        <v>3031</v>
      </c>
      <c r="D557" s="893" t="s">
        <v>26232</v>
      </c>
      <c r="E557" s="892">
        <v>6500</v>
      </c>
      <c r="F557" s="895" t="s">
        <v>26231</v>
      </c>
      <c r="G557" s="891" t="s">
        <v>26230</v>
      </c>
      <c r="H557" s="890" t="s">
        <v>25434</v>
      </c>
      <c r="I557" s="889" t="s">
        <v>3654</v>
      </c>
      <c r="J557" s="889" t="s">
        <v>5525</v>
      </c>
      <c r="K557" s="888">
        <v>1</v>
      </c>
      <c r="L557" s="888">
        <v>12</v>
      </c>
      <c r="M557" s="887">
        <v>79854.26999999999</v>
      </c>
      <c r="N557" s="888">
        <v>1</v>
      </c>
      <c r="O557" s="888">
        <v>6</v>
      </c>
      <c r="P557" s="887">
        <v>40030.895326460828</v>
      </c>
    </row>
    <row r="558" spans="1:16" ht="21.75" customHeight="1" x14ac:dyDescent="0.25">
      <c r="A558" s="867" t="s">
        <v>19067</v>
      </c>
      <c r="B558" s="867" t="s">
        <v>2672</v>
      </c>
      <c r="C558" s="894" t="s">
        <v>3031</v>
      </c>
      <c r="D558" s="893" t="s">
        <v>26229</v>
      </c>
      <c r="E558" s="892">
        <v>6500</v>
      </c>
      <c r="F558" s="895" t="s">
        <v>26228</v>
      </c>
      <c r="G558" s="891" t="s">
        <v>26227</v>
      </c>
      <c r="H558" s="890" t="s">
        <v>2703</v>
      </c>
      <c r="I558" s="889" t="s">
        <v>3654</v>
      </c>
      <c r="J558" s="889" t="s">
        <v>5525</v>
      </c>
      <c r="K558" s="888">
        <v>1</v>
      </c>
      <c r="L558" s="888">
        <v>6</v>
      </c>
      <c r="M558" s="887">
        <v>37774.449999999997</v>
      </c>
      <c r="N558" s="888">
        <v>1</v>
      </c>
      <c r="O558" s="888">
        <v>6</v>
      </c>
      <c r="P558" s="887">
        <v>39259.005326460829</v>
      </c>
    </row>
    <row r="559" spans="1:16" x14ac:dyDescent="0.25">
      <c r="A559" s="867" t="s">
        <v>19067</v>
      </c>
      <c r="B559" s="867" t="s">
        <v>2672</v>
      </c>
      <c r="C559" s="894" t="s">
        <v>3031</v>
      </c>
      <c r="D559" s="893" t="s">
        <v>58</v>
      </c>
      <c r="E559" s="892">
        <v>3000</v>
      </c>
      <c r="F559" s="895" t="s">
        <v>26226</v>
      </c>
      <c r="G559" s="891" t="s">
        <v>26225</v>
      </c>
      <c r="H559" s="890" t="s">
        <v>2680</v>
      </c>
      <c r="I559" s="889" t="s">
        <v>2822</v>
      </c>
      <c r="J559" s="889" t="s">
        <v>2822</v>
      </c>
      <c r="K559" s="888">
        <v>1</v>
      </c>
      <c r="L559" s="888">
        <v>12</v>
      </c>
      <c r="M559" s="887">
        <v>37059.49</v>
      </c>
      <c r="N559" s="888">
        <v>1</v>
      </c>
      <c r="O559" s="888">
        <v>6</v>
      </c>
      <c r="P559" s="887">
        <v>18890.34</v>
      </c>
    </row>
    <row r="560" spans="1:16" x14ac:dyDescent="0.25">
      <c r="A560" s="867" t="s">
        <v>19067</v>
      </c>
      <c r="B560" s="867" t="s">
        <v>2672</v>
      </c>
      <c r="C560" s="894" t="s">
        <v>3031</v>
      </c>
      <c r="D560" s="893" t="s">
        <v>24039</v>
      </c>
      <c r="E560" s="892">
        <v>7000</v>
      </c>
      <c r="F560" s="895" t="s">
        <v>26224</v>
      </c>
      <c r="G560" s="891" t="s">
        <v>26223</v>
      </c>
      <c r="H560" s="890" t="s">
        <v>3259</v>
      </c>
      <c r="I560" s="889" t="s">
        <v>2822</v>
      </c>
      <c r="J560" s="889" t="s">
        <v>2822</v>
      </c>
      <c r="K560" s="888">
        <v>1</v>
      </c>
      <c r="L560" s="888">
        <v>12</v>
      </c>
      <c r="M560" s="887">
        <v>85272</v>
      </c>
      <c r="N560" s="888">
        <v>1</v>
      </c>
      <c r="O560" s="888">
        <v>6</v>
      </c>
      <c r="P560" s="887">
        <v>42963.325326460828</v>
      </c>
    </row>
    <row r="561" spans="1:16" x14ac:dyDescent="0.25">
      <c r="A561" s="867" t="s">
        <v>19067</v>
      </c>
      <c r="B561" s="867" t="s">
        <v>2672</v>
      </c>
      <c r="C561" s="894" t="s">
        <v>3031</v>
      </c>
      <c r="D561" s="893" t="s">
        <v>23902</v>
      </c>
      <c r="E561" s="892">
        <v>5000</v>
      </c>
      <c r="F561" s="895" t="s">
        <v>26222</v>
      </c>
      <c r="G561" s="891" t="s">
        <v>26221</v>
      </c>
      <c r="H561" s="890" t="s">
        <v>2688</v>
      </c>
      <c r="I561" s="889" t="s">
        <v>3654</v>
      </c>
      <c r="J561" s="889" t="s">
        <v>5525</v>
      </c>
      <c r="K561" s="888">
        <v>1</v>
      </c>
      <c r="L561" s="888">
        <v>10</v>
      </c>
      <c r="M561" s="887">
        <v>50393.729999999996</v>
      </c>
      <c r="N561" s="888" t="s">
        <v>385</v>
      </c>
      <c r="O561" s="888" t="s">
        <v>385</v>
      </c>
      <c r="P561" s="887">
        <v>0</v>
      </c>
    </row>
    <row r="562" spans="1:16" ht="22.5" x14ac:dyDescent="0.25">
      <c r="A562" s="867" t="s">
        <v>19067</v>
      </c>
      <c r="B562" s="867" t="s">
        <v>3626</v>
      </c>
      <c r="C562" s="894" t="s">
        <v>3031</v>
      </c>
      <c r="D562" s="893" t="s">
        <v>23579</v>
      </c>
      <c r="E562" s="892">
        <v>7000</v>
      </c>
      <c r="F562" s="895" t="s">
        <v>26220</v>
      </c>
      <c r="G562" s="891" t="s">
        <v>26219</v>
      </c>
      <c r="H562" s="890" t="s">
        <v>2772</v>
      </c>
      <c r="I562" s="889" t="s">
        <v>3654</v>
      </c>
      <c r="J562" s="889" t="s">
        <v>5525</v>
      </c>
      <c r="K562" s="888">
        <v>1</v>
      </c>
      <c r="L562" s="888">
        <v>12</v>
      </c>
      <c r="M562" s="887">
        <v>74017.00999999998</v>
      </c>
      <c r="N562" s="888">
        <v>1</v>
      </c>
      <c r="O562" s="888">
        <v>6</v>
      </c>
      <c r="P562" s="887">
        <v>43044.9</v>
      </c>
    </row>
    <row r="563" spans="1:16" ht="22.5" x14ac:dyDescent="0.25">
      <c r="A563" s="867" t="s">
        <v>19067</v>
      </c>
      <c r="B563" s="867" t="s">
        <v>2672</v>
      </c>
      <c r="C563" s="894" t="s">
        <v>3031</v>
      </c>
      <c r="D563" s="893" t="s">
        <v>23382</v>
      </c>
      <c r="E563" s="892">
        <v>4700</v>
      </c>
      <c r="F563" s="895" t="s">
        <v>26218</v>
      </c>
      <c r="G563" s="891" t="s">
        <v>26217</v>
      </c>
      <c r="H563" s="890" t="s">
        <v>3663</v>
      </c>
      <c r="I563" s="889" t="s">
        <v>2684</v>
      </c>
      <c r="J563" s="889" t="s">
        <v>5525</v>
      </c>
      <c r="K563" s="888">
        <v>1</v>
      </c>
      <c r="L563" s="888">
        <v>12</v>
      </c>
      <c r="M563" s="887">
        <v>53470.80000000001</v>
      </c>
      <c r="N563" s="888">
        <v>1</v>
      </c>
      <c r="O563" s="888">
        <v>6</v>
      </c>
      <c r="P563" s="887">
        <v>29231.519999999997</v>
      </c>
    </row>
    <row r="564" spans="1:16" ht="22.5" x14ac:dyDescent="0.25">
      <c r="A564" s="867" t="s">
        <v>19067</v>
      </c>
      <c r="B564" s="867" t="s">
        <v>2672</v>
      </c>
      <c r="C564" s="894" t="s">
        <v>3031</v>
      </c>
      <c r="D564" s="893" t="s">
        <v>26216</v>
      </c>
      <c r="E564" s="892">
        <v>6500</v>
      </c>
      <c r="F564" s="895" t="s">
        <v>26215</v>
      </c>
      <c r="G564" s="891" t="s">
        <v>26214</v>
      </c>
      <c r="H564" s="890" t="s">
        <v>2886</v>
      </c>
      <c r="I564" s="889" t="s">
        <v>3654</v>
      </c>
      <c r="J564" s="889" t="s">
        <v>5525</v>
      </c>
      <c r="K564" s="888">
        <v>1</v>
      </c>
      <c r="L564" s="888">
        <v>9</v>
      </c>
      <c r="M564" s="887">
        <v>65770.319999999992</v>
      </c>
      <c r="N564" s="888" t="s">
        <v>385</v>
      </c>
      <c r="O564" s="888" t="s">
        <v>385</v>
      </c>
      <c r="P564" s="887">
        <v>0</v>
      </c>
    </row>
    <row r="565" spans="1:16" x14ac:dyDescent="0.25">
      <c r="A565" s="1772" t="s">
        <v>2848</v>
      </c>
      <c r="B565" s="1772"/>
      <c r="C565" s="1772"/>
      <c r="D565" s="1772"/>
      <c r="E565" s="1772"/>
      <c r="F565" s="1772" t="s">
        <v>378</v>
      </c>
      <c r="G565" s="1772"/>
      <c r="H565" s="1772"/>
      <c r="I565" s="1772"/>
      <c r="J565" s="1772"/>
      <c r="K565" s="1771" t="s">
        <v>2847</v>
      </c>
      <c r="L565" s="1771"/>
      <c r="M565" s="1771"/>
      <c r="N565" s="1771" t="s">
        <v>2846</v>
      </c>
      <c r="O565" s="1771"/>
      <c r="P565" s="1771"/>
    </row>
    <row r="566" spans="1:16" ht="70.5" x14ac:dyDescent="0.25">
      <c r="A566" s="1535" t="s">
        <v>2845</v>
      </c>
      <c r="B566" s="1535" t="s">
        <v>5</v>
      </c>
      <c r="C566" s="1535" t="s">
        <v>2844</v>
      </c>
      <c r="D566" s="1535" t="s">
        <v>2843</v>
      </c>
      <c r="E566" s="1536" t="s">
        <v>2842</v>
      </c>
      <c r="F566" s="1537" t="s">
        <v>2841</v>
      </c>
      <c r="G566" s="1535" t="s">
        <v>2840</v>
      </c>
      <c r="H566" s="1535" t="s">
        <v>2839</v>
      </c>
      <c r="I566" s="1535" t="s">
        <v>2838</v>
      </c>
      <c r="J566" s="1535" t="s">
        <v>2837</v>
      </c>
      <c r="K566" s="1538" t="s">
        <v>2836</v>
      </c>
      <c r="L566" s="1538" t="s">
        <v>2835</v>
      </c>
      <c r="M566" s="1539" t="s">
        <v>2834</v>
      </c>
      <c r="N566" s="1538" t="s">
        <v>2836</v>
      </c>
      <c r="O566" s="1538" t="s">
        <v>2835</v>
      </c>
      <c r="P566" s="1539" t="s">
        <v>2834</v>
      </c>
    </row>
    <row r="567" spans="1:16" ht="22.5" x14ac:dyDescent="0.25">
      <c r="A567" s="867" t="s">
        <v>19067</v>
      </c>
      <c r="B567" s="867" t="s">
        <v>2672</v>
      </c>
      <c r="C567" s="894" t="s">
        <v>3031</v>
      </c>
      <c r="D567" s="893" t="s">
        <v>26213</v>
      </c>
      <c r="E567" s="892">
        <v>6000</v>
      </c>
      <c r="F567" s="895" t="s">
        <v>26212</v>
      </c>
      <c r="G567" s="891" t="s">
        <v>26211</v>
      </c>
      <c r="H567" s="890" t="s">
        <v>4333</v>
      </c>
      <c r="I567" s="889" t="s">
        <v>3654</v>
      </c>
      <c r="J567" s="889" t="s">
        <v>5525</v>
      </c>
      <c r="K567" s="888">
        <v>1</v>
      </c>
      <c r="L567" s="888">
        <v>4</v>
      </c>
      <c r="M567" s="887">
        <v>24453.599999999999</v>
      </c>
      <c r="N567" s="888">
        <v>1</v>
      </c>
      <c r="O567" s="888">
        <v>3</v>
      </c>
      <c r="P567" s="887">
        <v>22179.929999999997</v>
      </c>
    </row>
    <row r="568" spans="1:16" ht="22.5" x14ac:dyDescent="0.25">
      <c r="A568" s="867" t="s">
        <v>19067</v>
      </c>
      <c r="B568" s="867" t="s">
        <v>3626</v>
      </c>
      <c r="C568" s="894" t="s">
        <v>3031</v>
      </c>
      <c r="D568" s="893" t="s">
        <v>24654</v>
      </c>
      <c r="E568" s="892">
        <v>5000</v>
      </c>
      <c r="F568" s="895" t="s">
        <v>26210</v>
      </c>
      <c r="G568" s="891" t="s">
        <v>26209</v>
      </c>
      <c r="H568" s="890" t="s">
        <v>2772</v>
      </c>
      <c r="I568" s="889" t="s">
        <v>3654</v>
      </c>
      <c r="J568" s="889" t="s">
        <v>5525</v>
      </c>
      <c r="K568" s="888">
        <v>1</v>
      </c>
      <c r="L568" s="888">
        <v>4</v>
      </c>
      <c r="M568" s="887">
        <v>17404.989999999998</v>
      </c>
      <c r="N568" s="888">
        <v>1</v>
      </c>
      <c r="O568" s="888">
        <v>6</v>
      </c>
      <c r="P568" s="887">
        <v>30935.18</v>
      </c>
    </row>
    <row r="569" spans="1:16" ht="22.5" x14ac:dyDescent="0.25">
      <c r="A569" s="867" t="s">
        <v>19067</v>
      </c>
      <c r="B569" s="867" t="s">
        <v>2672</v>
      </c>
      <c r="C569" s="894" t="s">
        <v>3031</v>
      </c>
      <c r="D569" s="893" t="s">
        <v>26208</v>
      </c>
      <c r="E569" s="892">
        <v>3000</v>
      </c>
      <c r="F569" s="895" t="s">
        <v>26207</v>
      </c>
      <c r="G569" s="891" t="s">
        <v>26206</v>
      </c>
      <c r="H569" s="890" t="s">
        <v>26205</v>
      </c>
      <c r="I569" s="889" t="s">
        <v>2707</v>
      </c>
      <c r="J569" s="889" t="s">
        <v>23783</v>
      </c>
      <c r="K569" s="888">
        <v>1</v>
      </c>
      <c r="L569" s="888">
        <v>9</v>
      </c>
      <c r="M569" s="887">
        <v>28480.190000000006</v>
      </c>
      <c r="N569" s="888">
        <v>1</v>
      </c>
      <c r="O569" s="888">
        <v>6</v>
      </c>
      <c r="P569" s="887">
        <v>18896.18</v>
      </c>
    </row>
    <row r="570" spans="1:16" x14ac:dyDescent="0.25">
      <c r="A570" s="867" t="s">
        <v>19067</v>
      </c>
      <c r="B570" s="867" t="s">
        <v>2672</v>
      </c>
      <c r="C570" s="894" t="s">
        <v>3031</v>
      </c>
      <c r="D570" s="893" t="s">
        <v>1876</v>
      </c>
      <c r="E570" s="892">
        <v>3500</v>
      </c>
      <c r="F570" s="895" t="s">
        <v>26204</v>
      </c>
      <c r="G570" s="891" t="s">
        <v>26203</v>
      </c>
      <c r="H570" s="890" t="s">
        <v>2712</v>
      </c>
      <c r="I570" s="889" t="s">
        <v>3654</v>
      </c>
      <c r="J570" s="889" t="s">
        <v>5525</v>
      </c>
      <c r="K570" s="888">
        <v>1</v>
      </c>
      <c r="L570" s="888">
        <v>5</v>
      </c>
      <c r="M570" s="887">
        <v>18367</v>
      </c>
      <c r="N570" s="888">
        <v>1</v>
      </c>
      <c r="O570" s="888">
        <v>6</v>
      </c>
      <c r="P570" s="887">
        <v>22044.9</v>
      </c>
    </row>
    <row r="571" spans="1:16" x14ac:dyDescent="0.25">
      <c r="A571" s="867" t="s">
        <v>19067</v>
      </c>
      <c r="B571" s="867" t="s">
        <v>2672</v>
      </c>
      <c r="C571" s="894" t="s">
        <v>3031</v>
      </c>
      <c r="D571" s="893" t="s">
        <v>26202</v>
      </c>
      <c r="E571" s="892">
        <v>10000</v>
      </c>
      <c r="F571" s="895" t="s">
        <v>22315</v>
      </c>
      <c r="G571" s="891" t="s">
        <v>22314</v>
      </c>
      <c r="H571" s="890" t="s">
        <v>2772</v>
      </c>
      <c r="I571" s="889" t="s">
        <v>3654</v>
      </c>
      <c r="J571" s="889" t="s">
        <v>5525</v>
      </c>
      <c r="K571" s="888">
        <v>1</v>
      </c>
      <c r="L571" s="888">
        <v>11</v>
      </c>
      <c r="M571" s="887">
        <v>122822.82445595866</v>
      </c>
      <c r="N571" s="888" t="s">
        <v>385</v>
      </c>
      <c r="O571" s="888" t="s">
        <v>385</v>
      </c>
      <c r="P571" s="887">
        <v>0</v>
      </c>
    </row>
    <row r="572" spans="1:16" ht="22.5" x14ac:dyDescent="0.25">
      <c r="A572" s="867" t="s">
        <v>19067</v>
      </c>
      <c r="B572" s="867" t="s">
        <v>2672</v>
      </c>
      <c r="C572" s="894" t="s">
        <v>3031</v>
      </c>
      <c r="D572" s="893" t="s">
        <v>26201</v>
      </c>
      <c r="E572" s="892">
        <v>7000</v>
      </c>
      <c r="F572" s="895" t="s">
        <v>26200</v>
      </c>
      <c r="G572" s="891" t="s">
        <v>26199</v>
      </c>
      <c r="H572" s="890" t="s">
        <v>2886</v>
      </c>
      <c r="I572" s="889" t="s">
        <v>3654</v>
      </c>
      <c r="J572" s="889" t="s">
        <v>5525</v>
      </c>
      <c r="K572" s="888">
        <v>1</v>
      </c>
      <c r="L572" s="888">
        <v>12</v>
      </c>
      <c r="M572" s="887">
        <v>85866.989999999991</v>
      </c>
      <c r="N572" s="888">
        <v>1</v>
      </c>
      <c r="O572" s="888">
        <v>6</v>
      </c>
      <c r="P572" s="887">
        <v>42986.65532646083</v>
      </c>
    </row>
    <row r="573" spans="1:16" x14ac:dyDescent="0.25">
      <c r="A573" s="867" t="s">
        <v>19067</v>
      </c>
      <c r="B573" s="867" t="s">
        <v>2672</v>
      </c>
      <c r="C573" s="894" t="s">
        <v>3031</v>
      </c>
      <c r="D573" s="893" t="s">
        <v>24018</v>
      </c>
      <c r="E573" s="892">
        <v>2500</v>
      </c>
      <c r="F573" s="895" t="s">
        <v>26198</v>
      </c>
      <c r="G573" s="891" t="s">
        <v>26197</v>
      </c>
      <c r="H573" s="890" t="s">
        <v>3259</v>
      </c>
      <c r="I573" s="889" t="s">
        <v>2822</v>
      </c>
      <c r="J573" s="889" t="s">
        <v>2822</v>
      </c>
      <c r="K573" s="888">
        <v>1</v>
      </c>
      <c r="L573" s="888">
        <v>12</v>
      </c>
      <c r="M573" s="887">
        <v>31957.160000000003</v>
      </c>
      <c r="N573" s="888">
        <v>1</v>
      </c>
      <c r="O573" s="888">
        <v>6</v>
      </c>
      <c r="P573" s="887">
        <v>16031.359999999999</v>
      </c>
    </row>
    <row r="574" spans="1:16" ht="22.5" x14ac:dyDescent="0.25">
      <c r="A574" s="867" t="s">
        <v>19067</v>
      </c>
      <c r="B574" s="867" t="s">
        <v>3626</v>
      </c>
      <c r="C574" s="894" t="s">
        <v>3031</v>
      </c>
      <c r="D574" s="893" t="s">
        <v>25471</v>
      </c>
      <c r="E574" s="892">
        <v>3500</v>
      </c>
      <c r="F574" s="895" t="s">
        <v>26196</v>
      </c>
      <c r="G574" s="891" t="s">
        <v>26195</v>
      </c>
      <c r="H574" s="890" t="s">
        <v>2722</v>
      </c>
      <c r="I574" s="889" t="s">
        <v>2684</v>
      </c>
      <c r="J574" s="889" t="s">
        <v>5525</v>
      </c>
      <c r="K574" s="888">
        <v>1</v>
      </c>
      <c r="L574" s="888">
        <v>12</v>
      </c>
      <c r="M574" s="887">
        <v>43542.659999999996</v>
      </c>
      <c r="N574" s="888">
        <v>1</v>
      </c>
      <c r="O574" s="888">
        <v>6</v>
      </c>
      <c r="P574" s="887">
        <v>22039.31</v>
      </c>
    </row>
    <row r="575" spans="1:16" ht="22.5" x14ac:dyDescent="0.25">
      <c r="A575" s="867" t="s">
        <v>19067</v>
      </c>
      <c r="B575" s="867" t="s">
        <v>2672</v>
      </c>
      <c r="C575" s="894" t="s">
        <v>3031</v>
      </c>
      <c r="D575" s="893" t="s">
        <v>25404</v>
      </c>
      <c r="E575" s="892">
        <v>7000</v>
      </c>
      <c r="F575" s="895" t="s">
        <v>26194</v>
      </c>
      <c r="G575" s="891" t="s">
        <v>26193</v>
      </c>
      <c r="H575" s="890" t="s">
        <v>3327</v>
      </c>
      <c r="I575" s="889" t="s">
        <v>3654</v>
      </c>
      <c r="J575" s="889" t="s">
        <v>5525</v>
      </c>
      <c r="K575" s="888">
        <v>1</v>
      </c>
      <c r="L575" s="888">
        <v>4</v>
      </c>
      <c r="M575" s="887">
        <v>26553.599999999999</v>
      </c>
      <c r="N575" s="888">
        <v>1</v>
      </c>
      <c r="O575" s="888">
        <v>6</v>
      </c>
      <c r="P575" s="887">
        <v>43030.895326460828</v>
      </c>
    </row>
    <row r="576" spans="1:16" ht="22.5" x14ac:dyDescent="0.25">
      <c r="A576" s="867" t="s">
        <v>19067</v>
      </c>
      <c r="B576" s="867" t="s">
        <v>2672</v>
      </c>
      <c r="C576" s="894" t="s">
        <v>3031</v>
      </c>
      <c r="D576" s="893" t="s">
        <v>26192</v>
      </c>
      <c r="E576" s="892">
        <v>15600</v>
      </c>
      <c r="F576" s="895" t="s">
        <v>26191</v>
      </c>
      <c r="G576" s="891" t="s">
        <v>26190</v>
      </c>
      <c r="H576" s="890" t="s">
        <v>2712</v>
      </c>
      <c r="I576" s="889" t="s">
        <v>3654</v>
      </c>
      <c r="J576" s="889" t="s">
        <v>5525</v>
      </c>
      <c r="K576" s="888">
        <v>1</v>
      </c>
      <c r="L576" s="888">
        <v>7</v>
      </c>
      <c r="M576" s="887">
        <v>87244.189999999988</v>
      </c>
      <c r="N576" s="888" t="s">
        <v>385</v>
      </c>
      <c r="O576" s="888" t="s">
        <v>385</v>
      </c>
      <c r="P576" s="887">
        <v>0</v>
      </c>
    </row>
    <row r="577" spans="1:16" x14ac:dyDescent="0.25">
      <c r="A577" s="867" t="s">
        <v>19067</v>
      </c>
      <c r="B577" s="867" t="s">
        <v>2672</v>
      </c>
      <c r="C577" s="894" t="s">
        <v>3031</v>
      </c>
      <c r="D577" s="893" t="s">
        <v>26189</v>
      </c>
      <c r="E577" s="892">
        <v>5000</v>
      </c>
      <c r="F577" s="895" t="s">
        <v>26188</v>
      </c>
      <c r="G577" s="891" t="s">
        <v>26187</v>
      </c>
      <c r="H577" s="890" t="s">
        <v>5061</v>
      </c>
      <c r="I577" s="889" t="s">
        <v>2684</v>
      </c>
      <c r="J577" s="889" t="s">
        <v>5525</v>
      </c>
      <c r="K577" s="888">
        <v>1</v>
      </c>
      <c r="L577" s="888">
        <v>12</v>
      </c>
      <c r="M577" s="887">
        <v>61469.86</v>
      </c>
      <c r="N577" s="888">
        <v>1</v>
      </c>
      <c r="O577" s="888">
        <v>6</v>
      </c>
      <c r="P577" s="887">
        <v>31030.895326460824</v>
      </c>
    </row>
    <row r="578" spans="1:16" ht="22.5" x14ac:dyDescent="0.25">
      <c r="A578" s="867" t="s">
        <v>19067</v>
      </c>
      <c r="B578" s="867" t="s">
        <v>2672</v>
      </c>
      <c r="C578" s="894" t="s">
        <v>3031</v>
      </c>
      <c r="D578" s="893" t="s">
        <v>23272</v>
      </c>
      <c r="E578" s="892">
        <v>2000</v>
      </c>
      <c r="F578" s="895" t="s">
        <v>26186</v>
      </c>
      <c r="G578" s="891" t="s">
        <v>26185</v>
      </c>
      <c r="H578" s="890" t="s">
        <v>3135</v>
      </c>
      <c r="I578" s="889" t="s">
        <v>3135</v>
      </c>
      <c r="J578" s="889" t="s">
        <v>40</v>
      </c>
      <c r="K578" s="888">
        <v>1</v>
      </c>
      <c r="L578" s="888">
        <v>1</v>
      </c>
      <c r="M578" s="887">
        <v>1913.4</v>
      </c>
      <c r="N578" s="888" t="s">
        <v>385</v>
      </c>
      <c r="O578" s="888" t="s">
        <v>385</v>
      </c>
      <c r="P578" s="887">
        <v>0</v>
      </c>
    </row>
    <row r="579" spans="1:16" ht="24.75" customHeight="1" x14ac:dyDescent="0.25">
      <c r="A579" s="867" t="s">
        <v>19067</v>
      </c>
      <c r="B579" s="867" t="s">
        <v>2672</v>
      </c>
      <c r="C579" s="894" t="s">
        <v>3031</v>
      </c>
      <c r="D579" s="893" t="s">
        <v>26184</v>
      </c>
      <c r="E579" s="892">
        <v>8000</v>
      </c>
      <c r="F579" s="895" t="s">
        <v>26183</v>
      </c>
      <c r="G579" s="891" t="s">
        <v>26182</v>
      </c>
      <c r="H579" s="890" t="s">
        <v>2886</v>
      </c>
      <c r="I579" s="889" t="s">
        <v>3654</v>
      </c>
      <c r="J579" s="889" t="s">
        <v>5525</v>
      </c>
      <c r="K579" s="888">
        <v>1</v>
      </c>
      <c r="L579" s="888">
        <v>12</v>
      </c>
      <c r="M579" s="887">
        <v>97694.109999999986</v>
      </c>
      <c r="N579" s="888">
        <v>1</v>
      </c>
      <c r="O579" s="888">
        <v>6</v>
      </c>
      <c r="P579" s="887">
        <v>48967.005326460829</v>
      </c>
    </row>
    <row r="580" spans="1:16" ht="22.5" x14ac:dyDescent="0.25">
      <c r="A580" s="867" t="s">
        <v>19067</v>
      </c>
      <c r="B580" s="867" t="s">
        <v>2672</v>
      </c>
      <c r="C580" s="894" t="s">
        <v>3031</v>
      </c>
      <c r="D580" s="893" t="s">
        <v>23222</v>
      </c>
      <c r="E580" s="892">
        <v>3000</v>
      </c>
      <c r="F580" s="895" t="s">
        <v>26181</v>
      </c>
      <c r="G580" s="891" t="s">
        <v>26180</v>
      </c>
      <c r="H580" s="890" t="s">
        <v>3259</v>
      </c>
      <c r="I580" s="889" t="s">
        <v>2751</v>
      </c>
      <c r="J580" s="889" t="s">
        <v>2822</v>
      </c>
      <c r="K580" s="888">
        <v>1</v>
      </c>
      <c r="L580" s="888">
        <v>1</v>
      </c>
      <c r="M580" s="887">
        <v>2913.4</v>
      </c>
      <c r="N580" s="888" t="s">
        <v>385</v>
      </c>
      <c r="O580" s="888" t="s">
        <v>385</v>
      </c>
      <c r="P580" s="887">
        <v>0</v>
      </c>
    </row>
    <row r="581" spans="1:16" ht="22.5" x14ac:dyDescent="0.25">
      <c r="A581" s="867" t="s">
        <v>19067</v>
      </c>
      <c r="B581" s="867" t="s">
        <v>2672</v>
      </c>
      <c r="C581" s="894" t="s">
        <v>3031</v>
      </c>
      <c r="D581" s="893" t="s">
        <v>26179</v>
      </c>
      <c r="E581" s="892">
        <v>7000</v>
      </c>
      <c r="F581" s="895" t="s">
        <v>26178</v>
      </c>
      <c r="G581" s="891" t="s">
        <v>26177</v>
      </c>
      <c r="H581" s="890" t="s">
        <v>2703</v>
      </c>
      <c r="I581" s="889" t="s">
        <v>3654</v>
      </c>
      <c r="J581" s="889" t="s">
        <v>5525</v>
      </c>
      <c r="K581" s="888">
        <v>1</v>
      </c>
      <c r="L581" s="888">
        <v>12</v>
      </c>
      <c r="M581" s="887">
        <v>85514.08</v>
      </c>
      <c r="N581" s="888">
        <v>1</v>
      </c>
      <c r="O581" s="888">
        <v>6</v>
      </c>
      <c r="P581" s="887">
        <v>42707.635326460826</v>
      </c>
    </row>
    <row r="582" spans="1:16" ht="22.5" x14ac:dyDescent="0.25">
      <c r="A582" s="867" t="s">
        <v>19067</v>
      </c>
      <c r="B582" s="867" t="s">
        <v>3626</v>
      </c>
      <c r="C582" s="894" t="s">
        <v>3031</v>
      </c>
      <c r="D582" s="893" t="s">
        <v>23579</v>
      </c>
      <c r="E582" s="892">
        <v>7000</v>
      </c>
      <c r="F582" s="895" t="s">
        <v>26176</v>
      </c>
      <c r="G582" s="891" t="s">
        <v>26175</v>
      </c>
      <c r="H582" s="890" t="s">
        <v>2772</v>
      </c>
      <c r="I582" s="889" t="s">
        <v>3654</v>
      </c>
      <c r="J582" s="889" t="s">
        <v>5525</v>
      </c>
      <c r="K582" s="888">
        <v>1</v>
      </c>
      <c r="L582" s="888">
        <v>12</v>
      </c>
      <c r="M582" s="887">
        <v>79139.969999999987</v>
      </c>
      <c r="N582" s="888">
        <v>1</v>
      </c>
      <c r="O582" s="888">
        <v>6</v>
      </c>
      <c r="P582" s="887">
        <v>43044.9</v>
      </c>
    </row>
    <row r="583" spans="1:16" ht="22.5" x14ac:dyDescent="0.25">
      <c r="A583" s="867" t="s">
        <v>19067</v>
      </c>
      <c r="B583" s="867" t="s">
        <v>2672</v>
      </c>
      <c r="C583" s="894" t="s">
        <v>3031</v>
      </c>
      <c r="D583" s="893" t="s">
        <v>23435</v>
      </c>
      <c r="E583" s="892">
        <v>6000</v>
      </c>
      <c r="F583" s="895" t="s">
        <v>26174</v>
      </c>
      <c r="G583" s="891" t="s">
        <v>26173</v>
      </c>
      <c r="H583" s="890" t="s">
        <v>2886</v>
      </c>
      <c r="I583" s="889" t="s">
        <v>3654</v>
      </c>
      <c r="J583" s="889" t="s">
        <v>5525</v>
      </c>
      <c r="K583" s="888">
        <v>1</v>
      </c>
      <c r="L583" s="888">
        <v>12</v>
      </c>
      <c r="M583" s="887">
        <v>66265.42</v>
      </c>
      <c r="N583" s="888">
        <v>1</v>
      </c>
      <c r="O583" s="888">
        <v>6</v>
      </c>
      <c r="P583" s="887">
        <v>36985.47532646083</v>
      </c>
    </row>
    <row r="584" spans="1:16" ht="27" customHeight="1" x14ac:dyDescent="0.25">
      <c r="A584" s="867" t="s">
        <v>19067</v>
      </c>
      <c r="B584" s="867" t="s">
        <v>2672</v>
      </c>
      <c r="C584" s="894" t="s">
        <v>3031</v>
      </c>
      <c r="D584" s="893" t="s">
        <v>26172</v>
      </c>
      <c r="E584" s="892">
        <v>14500</v>
      </c>
      <c r="F584" s="895" t="s">
        <v>26171</v>
      </c>
      <c r="G584" s="891" t="s">
        <v>26170</v>
      </c>
      <c r="H584" s="890" t="s">
        <v>26169</v>
      </c>
      <c r="I584" s="889" t="s">
        <v>2684</v>
      </c>
      <c r="J584" s="889" t="s">
        <v>5525</v>
      </c>
      <c r="K584" s="888">
        <v>1</v>
      </c>
      <c r="L584" s="888">
        <v>6</v>
      </c>
      <c r="M584" s="887">
        <v>91082.89</v>
      </c>
      <c r="N584" s="888" t="s">
        <v>385</v>
      </c>
      <c r="O584" s="888" t="s">
        <v>385</v>
      </c>
      <c r="P584" s="887">
        <v>0</v>
      </c>
    </row>
    <row r="585" spans="1:16" ht="22.5" x14ac:dyDescent="0.25">
      <c r="A585" s="867" t="s">
        <v>19067</v>
      </c>
      <c r="B585" s="867" t="s">
        <v>2672</v>
      </c>
      <c r="C585" s="894" t="s">
        <v>3031</v>
      </c>
      <c r="D585" s="893" t="s">
        <v>25122</v>
      </c>
      <c r="E585" s="892">
        <v>6000</v>
      </c>
      <c r="F585" s="895" t="s">
        <v>26168</v>
      </c>
      <c r="G585" s="891" t="s">
        <v>26167</v>
      </c>
      <c r="H585" s="890" t="s">
        <v>12933</v>
      </c>
      <c r="I585" s="889" t="s">
        <v>2822</v>
      </c>
      <c r="J585" s="889" t="s">
        <v>2822</v>
      </c>
      <c r="K585" s="888">
        <v>1</v>
      </c>
      <c r="L585" s="888">
        <v>12</v>
      </c>
      <c r="M585" s="887">
        <v>72458.599999999991</v>
      </c>
      <c r="N585" s="888">
        <v>1</v>
      </c>
      <c r="O585" s="888">
        <v>6</v>
      </c>
      <c r="P585" s="887">
        <v>36565.445326460831</v>
      </c>
    </row>
    <row r="586" spans="1:16" ht="22.5" x14ac:dyDescent="0.25">
      <c r="A586" s="867" t="s">
        <v>19067</v>
      </c>
      <c r="B586" s="867" t="s">
        <v>2672</v>
      </c>
      <c r="C586" s="894" t="s">
        <v>3031</v>
      </c>
      <c r="D586" s="893" t="s">
        <v>26166</v>
      </c>
      <c r="E586" s="892">
        <v>3000</v>
      </c>
      <c r="F586" s="895" t="s">
        <v>26165</v>
      </c>
      <c r="G586" s="891" t="s">
        <v>26164</v>
      </c>
      <c r="H586" s="890" t="s">
        <v>24392</v>
      </c>
      <c r="I586" s="889" t="s">
        <v>2684</v>
      </c>
      <c r="J586" s="889" t="s">
        <v>5525</v>
      </c>
      <c r="K586" s="888">
        <v>1</v>
      </c>
      <c r="L586" s="888">
        <v>12</v>
      </c>
      <c r="M586" s="887">
        <v>37311.32</v>
      </c>
      <c r="N586" s="888">
        <v>1</v>
      </c>
      <c r="O586" s="888">
        <v>6</v>
      </c>
      <c r="P586" s="887">
        <v>18963.66</v>
      </c>
    </row>
    <row r="587" spans="1:16" x14ac:dyDescent="0.25">
      <c r="A587" s="867" t="s">
        <v>19067</v>
      </c>
      <c r="B587" s="867" t="s">
        <v>2672</v>
      </c>
      <c r="C587" s="894" t="s">
        <v>3031</v>
      </c>
      <c r="D587" s="893" t="s">
        <v>26163</v>
      </c>
      <c r="E587" s="892">
        <v>8000</v>
      </c>
      <c r="F587" s="895" t="s">
        <v>26162</v>
      </c>
      <c r="G587" s="891" t="s">
        <v>26161</v>
      </c>
      <c r="H587" s="890" t="s">
        <v>2703</v>
      </c>
      <c r="I587" s="889" t="s">
        <v>3654</v>
      </c>
      <c r="J587" s="889" t="s">
        <v>5525</v>
      </c>
      <c r="K587" s="888">
        <v>1</v>
      </c>
      <c r="L587" s="888">
        <v>12</v>
      </c>
      <c r="M587" s="887">
        <v>94336.060000000012</v>
      </c>
      <c r="N587" s="888">
        <v>1</v>
      </c>
      <c r="O587" s="888">
        <v>2</v>
      </c>
      <c r="P587" s="887">
        <v>15991.05</v>
      </c>
    </row>
    <row r="588" spans="1:16" ht="22.5" x14ac:dyDescent="0.25">
      <c r="A588" s="867" t="s">
        <v>19067</v>
      </c>
      <c r="B588" s="867" t="s">
        <v>2672</v>
      </c>
      <c r="C588" s="894" t="s">
        <v>3031</v>
      </c>
      <c r="D588" s="893" t="s">
        <v>24194</v>
      </c>
      <c r="E588" s="892">
        <v>6000</v>
      </c>
      <c r="F588" s="895" t="s">
        <v>26160</v>
      </c>
      <c r="G588" s="891" t="s">
        <v>26159</v>
      </c>
      <c r="H588" s="890" t="s">
        <v>2886</v>
      </c>
      <c r="I588" s="889" t="s">
        <v>3654</v>
      </c>
      <c r="J588" s="889" t="s">
        <v>5525</v>
      </c>
      <c r="K588" s="888">
        <v>1</v>
      </c>
      <c r="L588" s="888">
        <v>12</v>
      </c>
      <c r="M588" s="887">
        <v>58572.770000000011</v>
      </c>
      <c r="N588" s="888">
        <v>1</v>
      </c>
      <c r="O588" s="888">
        <v>6</v>
      </c>
      <c r="P588" s="887">
        <v>37030.895326460828</v>
      </c>
    </row>
    <row r="589" spans="1:16" ht="22.5" x14ac:dyDescent="0.25">
      <c r="A589" s="867" t="s">
        <v>19067</v>
      </c>
      <c r="B589" s="867" t="s">
        <v>2672</v>
      </c>
      <c r="C589" s="894" t="s">
        <v>3031</v>
      </c>
      <c r="D589" s="893" t="s">
        <v>26158</v>
      </c>
      <c r="E589" s="892">
        <v>10000</v>
      </c>
      <c r="F589" s="895" t="s">
        <v>26157</v>
      </c>
      <c r="G589" s="891" t="s">
        <v>26156</v>
      </c>
      <c r="H589" s="890" t="s">
        <v>2703</v>
      </c>
      <c r="I589" s="889" t="s">
        <v>3654</v>
      </c>
      <c r="J589" s="889" t="s">
        <v>5525</v>
      </c>
      <c r="K589" s="888">
        <v>1</v>
      </c>
      <c r="L589" s="888">
        <v>12</v>
      </c>
      <c r="M589" s="887">
        <v>121656.37445595865</v>
      </c>
      <c r="N589" s="888">
        <v>1</v>
      </c>
      <c r="O589" s="888">
        <v>6</v>
      </c>
      <c r="P589" s="887">
        <v>60970.47532646083</v>
      </c>
    </row>
    <row r="590" spans="1:16" x14ac:dyDescent="0.25">
      <c r="A590" s="867" t="s">
        <v>19067</v>
      </c>
      <c r="B590" s="867" t="s">
        <v>2672</v>
      </c>
      <c r="C590" s="894" t="s">
        <v>3031</v>
      </c>
      <c r="D590" s="893" t="s">
        <v>26155</v>
      </c>
      <c r="E590" s="892">
        <v>12000</v>
      </c>
      <c r="F590" s="895" t="s">
        <v>26154</v>
      </c>
      <c r="G590" s="891" t="s">
        <v>26153</v>
      </c>
      <c r="H590" s="890" t="s">
        <v>2772</v>
      </c>
      <c r="I590" s="889" t="s">
        <v>3654</v>
      </c>
      <c r="J590" s="889" t="s">
        <v>5525</v>
      </c>
      <c r="K590" s="888">
        <v>1</v>
      </c>
      <c r="L590" s="888">
        <v>8</v>
      </c>
      <c r="M590" s="887">
        <v>90995.540000000008</v>
      </c>
      <c r="N590" s="888" t="s">
        <v>385</v>
      </c>
      <c r="O590" s="888" t="s">
        <v>385</v>
      </c>
      <c r="P590" s="887">
        <v>0</v>
      </c>
    </row>
    <row r="591" spans="1:16" ht="22.5" x14ac:dyDescent="0.25">
      <c r="A591" s="867" t="s">
        <v>19067</v>
      </c>
      <c r="B591" s="867" t="s">
        <v>2672</v>
      </c>
      <c r="C591" s="894" t="s">
        <v>3031</v>
      </c>
      <c r="D591" s="893" t="s">
        <v>26152</v>
      </c>
      <c r="E591" s="892">
        <v>11000</v>
      </c>
      <c r="F591" s="895" t="s">
        <v>26151</v>
      </c>
      <c r="G591" s="891" t="s">
        <v>26150</v>
      </c>
      <c r="H591" s="890" t="s">
        <v>2886</v>
      </c>
      <c r="I591" s="889" t="s">
        <v>3654</v>
      </c>
      <c r="J591" s="889" t="s">
        <v>5525</v>
      </c>
      <c r="K591" s="888">
        <v>1</v>
      </c>
      <c r="L591" s="888">
        <v>12</v>
      </c>
      <c r="M591" s="887">
        <v>100139.42445595865</v>
      </c>
      <c r="N591" s="888">
        <v>1</v>
      </c>
      <c r="O591" s="888">
        <v>6</v>
      </c>
      <c r="P591" s="887">
        <v>65781.925326460827</v>
      </c>
    </row>
    <row r="592" spans="1:16" ht="22.5" x14ac:dyDescent="0.25">
      <c r="A592" s="867" t="s">
        <v>19067</v>
      </c>
      <c r="B592" s="867" t="s">
        <v>2672</v>
      </c>
      <c r="C592" s="894" t="s">
        <v>3031</v>
      </c>
      <c r="D592" s="893" t="s">
        <v>23567</v>
      </c>
      <c r="E592" s="892">
        <v>3500</v>
      </c>
      <c r="F592" s="895" t="s">
        <v>26149</v>
      </c>
      <c r="G592" s="891" t="s">
        <v>26148</v>
      </c>
      <c r="H592" s="890" t="s">
        <v>26147</v>
      </c>
      <c r="I592" s="889" t="s">
        <v>2822</v>
      </c>
      <c r="J592" s="889" t="s">
        <v>2822</v>
      </c>
      <c r="K592" s="888">
        <v>1</v>
      </c>
      <c r="L592" s="888">
        <v>12</v>
      </c>
      <c r="M592" s="887">
        <v>43645.500000000007</v>
      </c>
      <c r="N592" s="888">
        <v>1</v>
      </c>
      <c r="O592" s="888">
        <v>6</v>
      </c>
      <c r="P592" s="887">
        <v>21921.890000000003</v>
      </c>
    </row>
    <row r="593" spans="1:16" ht="22.5" x14ac:dyDescent="0.25">
      <c r="A593" s="867" t="s">
        <v>19067</v>
      </c>
      <c r="B593" s="867" t="s">
        <v>2672</v>
      </c>
      <c r="C593" s="894" t="s">
        <v>3031</v>
      </c>
      <c r="D593" s="893" t="s">
        <v>26146</v>
      </c>
      <c r="E593" s="892">
        <v>7000</v>
      </c>
      <c r="F593" s="895" t="s">
        <v>26145</v>
      </c>
      <c r="G593" s="891" t="s">
        <v>26144</v>
      </c>
      <c r="H593" s="890" t="s">
        <v>25622</v>
      </c>
      <c r="I593" s="889" t="s">
        <v>3654</v>
      </c>
      <c r="J593" s="889" t="s">
        <v>5525</v>
      </c>
      <c r="K593" s="888">
        <v>1</v>
      </c>
      <c r="L593" s="888">
        <v>12</v>
      </c>
      <c r="M593" s="887">
        <v>85944.760000000009</v>
      </c>
      <c r="N593" s="888">
        <v>1</v>
      </c>
      <c r="O593" s="888">
        <v>6</v>
      </c>
      <c r="P593" s="887">
        <v>43030.895326460828</v>
      </c>
    </row>
    <row r="594" spans="1:16" ht="22.5" x14ac:dyDescent="0.25">
      <c r="A594" s="867" t="s">
        <v>19067</v>
      </c>
      <c r="B594" s="867" t="s">
        <v>3626</v>
      </c>
      <c r="C594" s="894" t="s">
        <v>3031</v>
      </c>
      <c r="D594" s="893" t="s">
        <v>26143</v>
      </c>
      <c r="E594" s="892">
        <v>8500</v>
      </c>
      <c r="F594" s="895" t="s">
        <v>10301</v>
      </c>
      <c r="G594" s="891" t="s">
        <v>10300</v>
      </c>
      <c r="H594" s="890" t="s">
        <v>2886</v>
      </c>
      <c r="I594" s="889" t="s">
        <v>3654</v>
      </c>
      <c r="J594" s="889" t="s">
        <v>5525</v>
      </c>
      <c r="K594" s="888">
        <v>1</v>
      </c>
      <c r="L594" s="888">
        <v>4</v>
      </c>
      <c r="M594" s="887">
        <v>28410.829999999998</v>
      </c>
      <c r="N594" s="888">
        <v>1</v>
      </c>
      <c r="O594" s="888">
        <v>6</v>
      </c>
      <c r="P594" s="887">
        <v>52044.9</v>
      </c>
    </row>
    <row r="595" spans="1:16" x14ac:dyDescent="0.25">
      <c r="A595" s="867" t="s">
        <v>19067</v>
      </c>
      <c r="B595" s="867" t="s">
        <v>2672</v>
      </c>
      <c r="C595" s="894" t="s">
        <v>3031</v>
      </c>
      <c r="D595" s="893" t="s">
        <v>19141</v>
      </c>
      <c r="E595" s="892">
        <v>15600</v>
      </c>
      <c r="F595" s="895" t="s">
        <v>20204</v>
      </c>
      <c r="G595" s="891" t="s">
        <v>20203</v>
      </c>
      <c r="H595" s="890" t="s">
        <v>2703</v>
      </c>
      <c r="I595" s="889" t="s">
        <v>3654</v>
      </c>
      <c r="J595" s="889" t="s">
        <v>5525</v>
      </c>
      <c r="K595" s="888">
        <v>1</v>
      </c>
      <c r="L595" s="888">
        <v>2</v>
      </c>
      <c r="M595" s="887">
        <v>20506.8</v>
      </c>
      <c r="N595" s="888" t="s">
        <v>385</v>
      </c>
      <c r="O595" s="888" t="s">
        <v>385</v>
      </c>
      <c r="P595" s="887">
        <v>0</v>
      </c>
    </row>
    <row r="596" spans="1:16" ht="33.75" x14ac:dyDescent="0.25">
      <c r="A596" s="867" t="s">
        <v>19067</v>
      </c>
      <c r="B596" s="867" t="s">
        <v>2672</v>
      </c>
      <c r="C596" s="894" t="s">
        <v>3031</v>
      </c>
      <c r="D596" s="893" t="s">
        <v>26142</v>
      </c>
      <c r="E596" s="892">
        <v>15600</v>
      </c>
      <c r="F596" s="895" t="s">
        <v>20204</v>
      </c>
      <c r="G596" s="891" t="s">
        <v>20203</v>
      </c>
      <c r="H596" s="890" t="s">
        <v>2703</v>
      </c>
      <c r="I596" s="889" t="s">
        <v>3654</v>
      </c>
      <c r="J596" s="889" t="s">
        <v>5525</v>
      </c>
      <c r="K596" s="888" t="s">
        <v>385</v>
      </c>
      <c r="L596" s="888" t="s">
        <v>385</v>
      </c>
      <c r="M596" s="887">
        <v>0</v>
      </c>
      <c r="N596" s="888">
        <v>1</v>
      </c>
      <c r="O596" s="888">
        <v>1</v>
      </c>
      <c r="P596" s="887">
        <v>7974.15</v>
      </c>
    </row>
    <row r="597" spans="1:16" ht="25.5" customHeight="1" x14ac:dyDescent="0.25">
      <c r="A597" s="867" t="s">
        <v>19067</v>
      </c>
      <c r="B597" s="867" t="s">
        <v>2672</v>
      </c>
      <c r="C597" s="894" t="s">
        <v>3031</v>
      </c>
      <c r="D597" s="893" t="s">
        <v>26141</v>
      </c>
      <c r="E597" s="892">
        <v>2500</v>
      </c>
      <c r="F597" s="895" t="s">
        <v>26140</v>
      </c>
      <c r="G597" s="891" t="s">
        <v>26139</v>
      </c>
      <c r="H597" s="890" t="s">
        <v>10607</v>
      </c>
      <c r="I597" s="889" t="s">
        <v>2822</v>
      </c>
      <c r="J597" s="889" t="s">
        <v>2822</v>
      </c>
      <c r="K597" s="888" t="s">
        <v>385</v>
      </c>
      <c r="L597" s="888">
        <v>1</v>
      </c>
      <c r="M597" s="887">
        <v>2620.02</v>
      </c>
      <c r="N597" s="888" t="s">
        <v>385</v>
      </c>
      <c r="O597" s="888" t="s">
        <v>385</v>
      </c>
      <c r="P597" s="887">
        <v>0</v>
      </c>
    </row>
    <row r="598" spans="1:16" ht="22.5" x14ac:dyDescent="0.25">
      <c r="A598" s="867" t="s">
        <v>19067</v>
      </c>
      <c r="B598" s="867" t="s">
        <v>2672</v>
      </c>
      <c r="C598" s="894" t="s">
        <v>3031</v>
      </c>
      <c r="D598" s="893" t="s">
        <v>26138</v>
      </c>
      <c r="E598" s="892">
        <v>11000</v>
      </c>
      <c r="F598" s="895" t="s">
        <v>26137</v>
      </c>
      <c r="G598" s="891" t="s">
        <v>26136</v>
      </c>
      <c r="H598" s="890" t="s">
        <v>21431</v>
      </c>
      <c r="I598" s="889" t="s">
        <v>2684</v>
      </c>
      <c r="J598" s="889" t="s">
        <v>5525</v>
      </c>
      <c r="K598" s="888">
        <v>1</v>
      </c>
      <c r="L598" s="888">
        <v>7</v>
      </c>
      <c r="M598" s="887">
        <v>73107.87000000001</v>
      </c>
      <c r="N598" s="888">
        <v>1</v>
      </c>
      <c r="O598" s="888">
        <v>6</v>
      </c>
      <c r="P598" s="887">
        <v>66952.215326460821</v>
      </c>
    </row>
    <row r="599" spans="1:16" x14ac:dyDescent="0.25">
      <c r="A599" s="867" t="s">
        <v>19067</v>
      </c>
      <c r="B599" s="867" t="s">
        <v>2672</v>
      </c>
      <c r="C599" s="894" t="s">
        <v>3031</v>
      </c>
      <c r="D599" s="893" t="s">
        <v>26135</v>
      </c>
      <c r="E599" s="892">
        <v>6500</v>
      </c>
      <c r="F599" s="895" t="s">
        <v>26134</v>
      </c>
      <c r="G599" s="891" t="s">
        <v>26133</v>
      </c>
      <c r="H599" s="890" t="s">
        <v>3691</v>
      </c>
      <c r="I599" s="889" t="s">
        <v>2684</v>
      </c>
      <c r="J599" s="889" t="s">
        <v>5525</v>
      </c>
      <c r="K599" s="888" t="s">
        <v>385</v>
      </c>
      <c r="L599" s="888" t="s">
        <v>385</v>
      </c>
      <c r="M599" s="887">
        <v>0</v>
      </c>
      <c r="N599" s="888">
        <v>1</v>
      </c>
      <c r="O599" s="888">
        <v>5</v>
      </c>
      <c r="P599" s="887">
        <v>29037.42</v>
      </c>
    </row>
    <row r="600" spans="1:16" ht="26.25" customHeight="1" x14ac:dyDescent="0.25">
      <c r="A600" s="867" t="s">
        <v>19067</v>
      </c>
      <c r="B600" s="867" t="s">
        <v>2672</v>
      </c>
      <c r="C600" s="894" t="s">
        <v>3031</v>
      </c>
      <c r="D600" s="893" t="s">
        <v>26132</v>
      </c>
      <c r="E600" s="892">
        <v>5500</v>
      </c>
      <c r="F600" s="895" t="s">
        <v>26131</v>
      </c>
      <c r="G600" s="891" t="s">
        <v>26130</v>
      </c>
      <c r="H600" s="890" t="s">
        <v>4306</v>
      </c>
      <c r="I600" s="889" t="s">
        <v>2684</v>
      </c>
      <c r="J600" s="889" t="s">
        <v>5525</v>
      </c>
      <c r="K600" s="888">
        <v>1</v>
      </c>
      <c r="L600" s="888">
        <v>9</v>
      </c>
      <c r="M600" s="887">
        <v>47542.779999999992</v>
      </c>
      <c r="N600" s="888" t="s">
        <v>385</v>
      </c>
      <c r="O600" s="888" t="s">
        <v>385</v>
      </c>
      <c r="P600" s="887">
        <v>0</v>
      </c>
    </row>
    <row r="601" spans="1:16" ht="22.5" x14ac:dyDescent="0.25">
      <c r="A601" s="867" t="s">
        <v>19067</v>
      </c>
      <c r="B601" s="867" t="s">
        <v>2672</v>
      </c>
      <c r="C601" s="894" t="s">
        <v>3031</v>
      </c>
      <c r="D601" s="893" t="s">
        <v>26129</v>
      </c>
      <c r="E601" s="892">
        <v>15600</v>
      </c>
      <c r="F601" s="895" t="s">
        <v>22276</v>
      </c>
      <c r="G601" s="891" t="s">
        <v>22275</v>
      </c>
      <c r="H601" s="890" t="s">
        <v>2703</v>
      </c>
      <c r="I601" s="889" t="s">
        <v>3654</v>
      </c>
      <c r="J601" s="889" t="s">
        <v>5525</v>
      </c>
      <c r="K601" s="888">
        <v>1</v>
      </c>
      <c r="L601" s="888">
        <v>12</v>
      </c>
      <c r="M601" s="887">
        <v>199134.42445595865</v>
      </c>
      <c r="N601" s="888">
        <v>1</v>
      </c>
      <c r="O601" s="888">
        <v>2</v>
      </c>
      <c r="P601" s="887">
        <v>12091.63</v>
      </c>
    </row>
    <row r="602" spans="1:16" ht="22.5" x14ac:dyDescent="0.25">
      <c r="A602" s="867" t="s">
        <v>19067</v>
      </c>
      <c r="B602" s="867" t="s">
        <v>2672</v>
      </c>
      <c r="C602" s="894" t="s">
        <v>3031</v>
      </c>
      <c r="D602" s="893" t="s">
        <v>26128</v>
      </c>
      <c r="E602" s="892">
        <v>13000</v>
      </c>
      <c r="F602" s="895" t="s">
        <v>26127</v>
      </c>
      <c r="G602" s="891" t="s">
        <v>26126</v>
      </c>
      <c r="H602" s="890" t="s">
        <v>2772</v>
      </c>
      <c r="I602" s="889" t="s">
        <v>3654</v>
      </c>
      <c r="J602" s="889" t="s">
        <v>5525</v>
      </c>
      <c r="K602" s="888" t="s">
        <v>385</v>
      </c>
      <c r="L602" s="888" t="s">
        <v>385</v>
      </c>
      <c r="M602" s="887">
        <v>0</v>
      </c>
      <c r="N602" s="888">
        <v>1</v>
      </c>
      <c r="O602" s="888">
        <v>6</v>
      </c>
      <c r="P602" s="887">
        <v>72489.365326460815</v>
      </c>
    </row>
    <row r="603" spans="1:16" ht="22.5" x14ac:dyDescent="0.25">
      <c r="A603" s="867" t="s">
        <v>19067</v>
      </c>
      <c r="B603" s="867" t="s">
        <v>2672</v>
      </c>
      <c r="C603" s="894" t="s">
        <v>3031</v>
      </c>
      <c r="D603" s="893" t="s">
        <v>25334</v>
      </c>
      <c r="E603" s="892">
        <v>10000</v>
      </c>
      <c r="F603" s="895" t="s">
        <v>26125</v>
      </c>
      <c r="G603" s="891" t="s">
        <v>26124</v>
      </c>
      <c r="H603" s="890" t="s">
        <v>2772</v>
      </c>
      <c r="I603" s="889" t="s">
        <v>3654</v>
      </c>
      <c r="J603" s="889" t="s">
        <v>5525</v>
      </c>
      <c r="K603" s="888">
        <v>1</v>
      </c>
      <c r="L603" s="888">
        <v>12</v>
      </c>
      <c r="M603" s="887">
        <v>121114.73445595865</v>
      </c>
      <c r="N603" s="888">
        <v>1</v>
      </c>
      <c r="O603" s="888">
        <v>6</v>
      </c>
      <c r="P603" s="887">
        <v>60694.805326460832</v>
      </c>
    </row>
    <row r="604" spans="1:16" x14ac:dyDescent="0.25">
      <c r="A604" s="867" t="s">
        <v>19067</v>
      </c>
      <c r="B604" s="867" t="s">
        <v>2672</v>
      </c>
      <c r="C604" s="894" t="s">
        <v>3031</v>
      </c>
      <c r="D604" s="893" t="s">
        <v>26123</v>
      </c>
      <c r="E604" s="892">
        <v>3000</v>
      </c>
      <c r="F604" s="895" t="s">
        <v>26122</v>
      </c>
      <c r="G604" s="891" t="s">
        <v>26121</v>
      </c>
      <c r="H604" s="890" t="s">
        <v>2756</v>
      </c>
      <c r="I604" s="889" t="s">
        <v>2684</v>
      </c>
      <c r="J604" s="889" t="s">
        <v>5525</v>
      </c>
      <c r="K604" s="888">
        <v>1</v>
      </c>
      <c r="L604" s="888">
        <v>12</v>
      </c>
      <c r="M604" s="887">
        <v>36307.850000000006</v>
      </c>
      <c r="N604" s="888">
        <v>1</v>
      </c>
      <c r="O604" s="888">
        <v>6</v>
      </c>
      <c r="P604" s="887">
        <v>19038.240000000002</v>
      </c>
    </row>
    <row r="605" spans="1:16" x14ac:dyDescent="0.25">
      <c r="A605" s="867" t="s">
        <v>19067</v>
      </c>
      <c r="B605" s="867" t="s">
        <v>2672</v>
      </c>
      <c r="C605" s="894" t="s">
        <v>3031</v>
      </c>
      <c r="D605" s="893" t="s">
        <v>11654</v>
      </c>
      <c r="E605" s="892">
        <v>9000</v>
      </c>
      <c r="F605" s="895" t="s">
        <v>26120</v>
      </c>
      <c r="G605" s="891" t="s">
        <v>26119</v>
      </c>
      <c r="H605" s="890" t="s">
        <v>2703</v>
      </c>
      <c r="I605" s="889" t="s">
        <v>3654</v>
      </c>
      <c r="J605" s="889" t="s">
        <v>5525</v>
      </c>
      <c r="K605" s="888">
        <v>1</v>
      </c>
      <c r="L605" s="888">
        <v>12</v>
      </c>
      <c r="M605" s="887">
        <v>109960.79999999997</v>
      </c>
      <c r="N605" s="888">
        <v>1</v>
      </c>
      <c r="O605" s="888">
        <v>6</v>
      </c>
      <c r="P605" s="887">
        <v>55030.895326460828</v>
      </c>
    </row>
    <row r="606" spans="1:16" ht="22.5" x14ac:dyDescent="0.25">
      <c r="A606" s="867" t="s">
        <v>19067</v>
      </c>
      <c r="B606" s="867" t="s">
        <v>3626</v>
      </c>
      <c r="C606" s="894" t="s">
        <v>3031</v>
      </c>
      <c r="D606" s="893" t="s">
        <v>23275</v>
      </c>
      <c r="E606" s="892">
        <v>9500</v>
      </c>
      <c r="F606" s="895" t="s">
        <v>26118</v>
      </c>
      <c r="G606" s="891" t="s">
        <v>26117</v>
      </c>
      <c r="H606" s="890" t="s">
        <v>2772</v>
      </c>
      <c r="I606" s="889" t="s">
        <v>3654</v>
      </c>
      <c r="J606" s="889" t="s">
        <v>5525</v>
      </c>
      <c r="K606" s="888" t="s">
        <v>385</v>
      </c>
      <c r="L606" s="888">
        <v>1</v>
      </c>
      <c r="M606" s="887">
        <v>2851.25</v>
      </c>
      <c r="N606" s="888" t="s">
        <v>385</v>
      </c>
      <c r="O606" s="888" t="s">
        <v>385</v>
      </c>
      <c r="P606" s="887">
        <v>0</v>
      </c>
    </row>
    <row r="607" spans="1:16" ht="33.75" x14ac:dyDescent="0.25">
      <c r="A607" s="867" t="s">
        <v>19067</v>
      </c>
      <c r="B607" s="867" t="s">
        <v>2672</v>
      </c>
      <c r="C607" s="894" t="s">
        <v>3031</v>
      </c>
      <c r="D607" s="893" t="s">
        <v>26116</v>
      </c>
      <c r="E607" s="892">
        <v>9000</v>
      </c>
      <c r="F607" s="895" t="s">
        <v>26115</v>
      </c>
      <c r="G607" s="891" t="s">
        <v>26114</v>
      </c>
      <c r="H607" s="890" t="s">
        <v>3659</v>
      </c>
      <c r="I607" s="889" t="s">
        <v>3654</v>
      </c>
      <c r="J607" s="889" t="s">
        <v>5525</v>
      </c>
      <c r="K607" s="888">
        <v>1</v>
      </c>
      <c r="L607" s="888">
        <v>3</v>
      </c>
      <c r="M607" s="887">
        <v>25230.829999999998</v>
      </c>
      <c r="N607" s="888">
        <v>1</v>
      </c>
      <c r="O607" s="888">
        <v>6</v>
      </c>
      <c r="P607" s="887">
        <v>54969.65532646083</v>
      </c>
    </row>
    <row r="608" spans="1:16" ht="22.5" x14ac:dyDescent="0.25">
      <c r="A608" s="867" t="s">
        <v>19067</v>
      </c>
      <c r="B608" s="867" t="s">
        <v>2672</v>
      </c>
      <c r="C608" s="894" t="s">
        <v>3031</v>
      </c>
      <c r="D608" s="893" t="s">
        <v>26113</v>
      </c>
      <c r="E608" s="892">
        <v>3000</v>
      </c>
      <c r="F608" s="895" t="s">
        <v>26112</v>
      </c>
      <c r="G608" s="891" t="s">
        <v>26111</v>
      </c>
      <c r="H608" s="890" t="s">
        <v>3259</v>
      </c>
      <c r="I608" s="889" t="s">
        <v>2822</v>
      </c>
      <c r="J608" s="889" t="s">
        <v>2822</v>
      </c>
      <c r="K608" s="888">
        <v>1</v>
      </c>
      <c r="L608" s="888">
        <v>12</v>
      </c>
      <c r="M608" s="887">
        <v>37785.210000000006</v>
      </c>
      <c r="N608" s="888">
        <v>1</v>
      </c>
      <c r="O608" s="888">
        <v>6</v>
      </c>
      <c r="P608" s="887">
        <v>19023.03</v>
      </c>
    </row>
    <row r="609" spans="1:16" ht="22.5" x14ac:dyDescent="0.25">
      <c r="A609" s="867" t="s">
        <v>19067</v>
      </c>
      <c r="B609" s="867" t="s">
        <v>2672</v>
      </c>
      <c r="C609" s="894" t="s">
        <v>3031</v>
      </c>
      <c r="D609" s="893" t="s">
        <v>24185</v>
      </c>
      <c r="E609" s="892">
        <v>8000</v>
      </c>
      <c r="F609" s="895" t="s">
        <v>26110</v>
      </c>
      <c r="G609" s="891" t="s">
        <v>26109</v>
      </c>
      <c r="H609" s="890" t="s">
        <v>4333</v>
      </c>
      <c r="I609" s="889" t="s">
        <v>3654</v>
      </c>
      <c r="J609" s="889" t="s">
        <v>5525</v>
      </c>
      <c r="K609" s="888">
        <v>1</v>
      </c>
      <c r="L609" s="888">
        <v>8</v>
      </c>
      <c r="M609" s="887">
        <v>64640.5</v>
      </c>
      <c r="N609" s="888">
        <v>1</v>
      </c>
      <c r="O609" s="888">
        <v>2</v>
      </c>
      <c r="P609" s="887">
        <v>7857.1900000000005</v>
      </c>
    </row>
    <row r="610" spans="1:16" x14ac:dyDescent="0.25">
      <c r="A610" s="867" t="s">
        <v>19067</v>
      </c>
      <c r="B610" s="867" t="s">
        <v>2672</v>
      </c>
      <c r="C610" s="894" t="s">
        <v>3031</v>
      </c>
      <c r="D610" s="893" t="s">
        <v>23870</v>
      </c>
      <c r="E610" s="892">
        <v>2500</v>
      </c>
      <c r="F610" s="895" t="s">
        <v>26108</v>
      </c>
      <c r="G610" s="891" t="s">
        <v>26107</v>
      </c>
      <c r="H610" s="890" t="s">
        <v>3114</v>
      </c>
      <c r="I610" s="889" t="s">
        <v>2822</v>
      </c>
      <c r="J610" s="889" t="s">
        <v>2822</v>
      </c>
      <c r="K610" s="888">
        <v>1</v>
      </c>
      <c r="L610" s="888">
        <v>12</v>
      </c>
      <c r="M610" s="887">
        <v>31592.079999999998</v>
      </c>
      <c r="N610" s="888">
        <v>1</v>
      </c>
      <c r="O610" s="888">
        <v>6</v>
      </c>
      <c r="P610" s="887">
        <v>15842.65</v>
      </c>
    </row>
    <row r="611" spans="1:16" ht="27" customHeight="1" x14ac:dyDescent="0.25">
      <c r="A611" s="867" t="s">
        <v>19067</v>
      </c>
      <c r="B611" s="867" t="s">
        <v>2672</v>
      </c>
      <c r="C611" s="894" t="s">
        <v>3031</v>
      </c>
      <c r="D611" s="893" t="s">
        <v>26106</v>
      </c>
      <c r="E611" s="892">
        <v>8050</v>
      </c>
      <c r="F611" s="895" t="s">
        <v>26105</v>
      </c>
      <c r="G611" s="891" t="s">
        <v>26104</v>
      </c>
      <c r="H611" s="890" t="s">
        <v>4333</v>
      </c>
      <c r="I611" s="889" t="s">
        <v>2684</v>
      </c>
      <c r="J611" s="889" t="s">
        <v>5525</v>
      </c>
      <c r="K611" s="888">
        <v>1</v>
      </c>
      <c r="L611" s="888">
        <v>12</v>
      </c>
      <c r="M611" s="887">
        <v>97892.79</v>
      </c>
      <c r="N611" s="888">
        <v>1</v>
      </c>
      <c r="O611" s="888">
        <v>6</v>
      </c>
      <c r="P611" s="887">
        <v>48857.425326460827</v>
      </c>
    </row>
    <row r="612" spans="1:16" x14ac:dyDescent="0.25">
      <c r="A612" s="867" t="s">
        <v>19067</v>
      </c>
      <c r="B612" s="867" t="s">
        <v>2672</v>
      </c>
      <c r="C612" s="894" t="s">
        <v>3031</v>
      </c>
      <c r="D612" s="893" t="s">
        <v>26103</v>
      </c>
      <c r="E612" s="892">
        <v>3500</v>
      </c>
      <c r="F612" s="895" t="s">
        <v>26102</v>
      </c>
      <c r="G612" s="891" t="s">
        <v>26101</v>
      </c>
      <c r="H612" s="890" t="s">
        <v>3045</v>
      </c>
      <c r="I612" s="889" t="s">
        <v>2684</v>
      </c>
      <c r="J612" s="889" t="s">
        <v>5525</v>
      </c>
      <c r="K612" s="888">
        <v>1</v>
      </c>
      <c r="L612" s="888">
        <v>3</v>
      </c>
      <c r="M612" s="887">
        <v>9954.61</v>
      </c>
      <c r="N612" s="888">
        <v>1</v>
      </c>
      <c r="O612" s="888">
        <v>1</v>
      </c>
      <c r="P612" s="887">
        <v>820.21</v>
      </c>
    </row>
    <row r="613" spans="1:16" x14ac:dyDescent="0.25">
      <c r="A613" s="867" t="s">
        <v>19067</v>
      </c>
      <c r="B613" s="867" t="s">
        <v>2672</v>
      </c>
      <c r="C613" s="894" t="s">
        <v>3031</v>
      </c>
      <c r="D613" s="893" t="s">
        <v>26100</v>
      </c>
      <c r="E613" s="892">
        <v>2500</v>
      </c>
      <c r="F613" s="895" t="s">
        <v>26099</v>
      </c>
      <c r="G613" s="891" t="s">
        <v>26098</v>
      </c>
      <c r="H613" s="890" t="s">
        <v>3259</v>
      </c>
      <c r="I613" s="889" t="s">
        <v>2822</v>
      </c>
      <c r="J613" s="889" t="s">
        <v>2822</v>
      </c>
      <c r="K613" s="888">
        <v>1</v>
      </c>
      <c r="L613" s="888">
        <v>12</v>
      </c>
      <c r="M613" s="887">
        <v>31854.200000000008</v>
      </c>
      <c r="N613" s="888">
        <v>1</v>
      </c>
      <c r="O613" s="888">
        <v>6</v>
      </c>
      <c r="P613" s="887">
        <v>16037.439999999999</v>
      </c>
    </row>
    <row r="614" spans="1:16" ht="21" customHeight="1" x14ac:dyDescent="0.25">
      <c r="A614" s="867" t="s">
        <v>19067</v>
      </c>
      <c r="B614" s="867" t="s">
        <v>2672</v>
      </c>
      <c r="C614" s="894" t="s">
        <v>3031</v>
      </c>
      <c r="D614" s="893" t="s">
        <v>26097</v>
      </c>
      <c r="E614" s="892">
        <v>7500</v>
      </c>
      <c r="F614" s="895" t="s">
        <v>26096</v>
      </c>
      <c r="G614" s="891" t="s">
        <v>26095</v>
      </c>
      <c r="H614" s="890" t="s">
        <v>3659</v>
      </c>
      <c r="I614" s="889" t="s">
        <v>3654</v>
      </c>
      <c r="J614" s="889" t="s">
        <v>5525</v>
      </c>
      <c r="K614" s="888">
        <v>1</v>
      </c>
      <c r="L614" s="888">
        <v>8</v>
      </c>
      <c r="M614" s="887">
        <v>68572.62999999999</v>
      </c>
      <c r="N614" s="888" t="s">
        <v>385</v>
      </c>
      <c r="O614" s="888" t="s">
        <v>385</v>
      </c>
      <c r="P614" s="887">
        <v>0</v>
      </c>
    </row>
    <row r="615" spans="1:16" ht="22.5" x14ac:dyDescent="0.25">
      <c r="A615" s="867" t="s">
        <v>19067</v>
      </c>
      <c r="B615" s="867" t="s">
        <v>2672</v>
      </c>
      <c r="C615" s="894" t="s">
        <v>3031</v>
      </c>
      <c r="D615" s="893" t="s">
        <v>26094</v>
      </c>
      <c r="E615" s="892">
        <v>5000</v>
      </c>
      <c r="F615" s="895" t="s">
        <v>26093</v>
      </c>
      <c r="G615" s="891" t="s">
        <v>26092</v>
      </c>
      <c r="H615" s="890" t="s">
        <v>2886</v>
      </c>
      <c r="I615" s="889" t="s">
        <v>3654</v>
      </c>
      <c r="J615" s="889" t="s">
        <v>5525</v>
      </c>
      <c r="K615" s="888">
        <v>1</v>
      </c>
      <c r="L615" s="888">
        <v>12</v>
      </c>
      <c r="M615" s="887">
        <v>61583.400000000009</v>
      </c>
      <c r="N615" s="888">
        <v>1</v>
      </c>
      <c r="O615" s="888">
        <v>6</v>
      </c>
      <c r="P615" s="887">
        <v>30977.415326460821</v>
      </c>
    </row>
    <row r="616" spans="1:16" ht="32.25" customHeight="1" x14ac:dyDescent="0.25">
      <c r="A616" s="867" t="s">
        <v>19067</v>
      </c>
      <c r="B616" s="867" t="s">
        <v>2672</v>
      </c>
      <c r="C616" s="894" t="s">
        <v>3031</v>
      </c>
      <c r="D616" s="893" t="s">
        <v>26091</v>
      </c>
      <c r="E616" s="892">
        <v>5000</v>
      </c>
      <c r="F616" s="895" t="s">
        <v>26090</v>
      </c>
      <c r="G616" s="891" t="s">
        <v>26089</v>
      </c>
      <c r="H616" s="890" t="s">
        <v>2703</v>
      </c>
      <c r="I616" s="889" t="s">
        <v>3654</v>
      </c>
      <c r="J616" s="889" t="s">
        <v>5525</v>
      </c>
      <c r="K616" s="888">
        <v>1</v>
      </c>
      <c r="L616" s="888">
        <v>12</v>
      </c>
      <c r="M616" s="887">
        <v>61267.08</v>
      </c>
      <c r="N616" s="888">
        <v>1</v>
      </c>
      <c r="O616" s="888">
        <v>6</v>
      </c>
      <c r="P616" s="887">
        <v>31030.895326460824</v>
      </c>
    </row>
    <row r="617" spans="1:16" ht="22.5" x14ac:dyDescent="0.25">
      <c r="A617" s="867" t="s">
        <v>19067</v>
      </c>
      <c r="B617" s="867" t="s">
        <v>2672</v>
      </c>
      <c r="C617" s="894" t="s">
        <v>3031</v>
      </c>
      <c r="D617" s="893" t="s">
        <v>26088</v>
      </c>
      <c r="E617" s="892">
        <v>10000</v>
      </c>
      <c r="F617" s="895" t="s">
        <v>26087</v>
      </c>
      <c r="G617" s="891" t="s">
        <v>26086</v>
      </c>
      <c r="H617" s="890" t="s">
        <v>17899</v>
      </c>
      <c r="I617" s="889" t="s">
        <v>3654</v>
      </c>
      <c r="J617" s="889" t="s">
        <v>5525</v>
      </c>
      <c r="K617" s="888">
        <v>1</v>
      </c>
      <c r="L617" s="888">
        <v>12</v>
      </c>
      <c r="M617" s="887">
        <v>121155.29999999996</v>
      </c>
      <c r="N617" s="888">
        <v>1</v>
      </c>
      <c r="O617" s="888">
        <v>6</v>
      </c>
      <c r="P617" s="887">
        <v>60967.705326460833</v>
      </c>
    </row>
    <row r="618" spans="1:16" x14ac:dyDescent="0.25">
      <c r="A618" s="867" t="s">
        <v>19067</v>
      </c>
      <c r="B618" s="867" t="s">
        <v>2672</v>
      </c>
      <c r="C618" s="894" t="s">
        <v>3031</v>
      </c>
      <c r="D618" s="893" t="s">
        <v>18200</v>
      </c>
      <c r="E618" s="892">
        <v>5000</v>
      </c>
      <c r="F618" s="895" t="s">
        <v>26085</v>
      </c>
      <c r="G618" s="891" t="s">
        <v>26084</v>
      </c>
      <c r="H618" s="890" t="s">
        <v>2722</v>
      </c>
      <c r="I618" s="889" t="s">
        <v>2684</v>
      </c>
      <c r="J618" s="889" t="s">
        <v>5525</v>
      </c>
      <c r="K618" s="888" t="s">
        <v>385</v>
      </c>
      <c r="L618" s="888">
        <v>1</v>
      </c>
      <c r="M618" s="887">
        <v>4996.3799999999992</v>
      </c>
      <c r="N618" s="888" t="s">
        <v>385</v>
      </c>
      <c r="O618" s="888" t="s">
        <v>385</v>
      </c>
      <c r="P618" s="887">
        <v>0</v>
      </c>
    </row>
    <row r="619" spans="1:16" ht="22.5" x14ac:dyDescent="0.25">
      <c r="A619" s="867" t="s">
        <v>19067</v>
      </c>
      <c r="B619" s="867" t="s">
        <v>2672</v>
      </c>
      <c r="C619" s="894" t="s">
        <v>3031</v>
      </c>
      <c r="D619" s="893" t="s">
        <v>23272</v>
      </c>
      <c r="E619" s="892">
        <v>2000</v>
      </c>
      <c r="F619" s="895" t="s">
        <v>26083</v>
      </c>
      <c r="G619" s="891" t="s">
        <v>26082</v>
      </c>
      <c r="H619" s="890" t="s">
        <v>3135</v>
      </c>
      <c r="I619" s="889" t="s">
        <v>3135</v>
      </c>
      <c r="J619" s="889" t="s">
        <v>40</v>
      </c>
      <c r="K619" s="888">
        <v>1</v>
      </c>
      <c r="L619" s="888">
        <v>1</v>
      </c>
      <c r="M619" s="887">
        <v>1980.0700000000002</v>
      </c>
      <c r="N619" s="888" t="s">
        <v>385</v>
      </c>
      <c r="O619" s="888" t="s">
        <v>385</v>
      </c>
      <c r="P619" s="887">
        <v>0</v>
      </c>
    </row>
    <row r="620" spans="1:16" ht="22.5" x14ac:dyDescent="0.25">
      <c r="A620" s="867" t="s">
        <v>19067</v>
      </c>
      <c r="B620" s="867" t="s">
        <v>2672</v>
      </c>
      <c r="C620" s="894" t="s">
        <v>3031</v>
      </c>
      <c r="D620" s="893" t="s">
        <v>24080</v>
      </c>
      <c r="E620" s="892">
        <v>5600</v>
      </c>
      <c r="F620" s="895" t="s">
        <v>26081</v>
      </c>
      <c r="G620" s="891" t="s">
        <v>26080</v>
      </c>
      <c r="H620" s="890" t="s">
        <v>26079</v>
      </c>
      <c r="I620" s="889" t="s">
        <v>2684</v>
      </c>
      <c r="J620" s="889" t="s">
        <v>5525</v>
      </c>
      <c r="K620" s="888">
        <v>1</v>
      </c>
      <c r="L620" s="888">
        <v>12</v>
      </c>
      <c r="M620" s="887">
        <v>53469.460000000006</v>
      </c>
      <c r="N620" s="888">
        <v>1</v>
      </c>
      <c r="O620" s="888">
        <v>6</v>
      </c>
      <c r="P620" s="887">
        <v>34628.165326460825</v>
      </c>
    </row>
    <row r="621" spans="1:16" ht="22.5" x14ac:dyDescent="0.25">
      <c r="A621" s="867" t="s">
        <v>19067</v>
      </c>
      <c r="B621" s="867" t="s">
        <v>2672</v>
      </c>
      <c r="C621" s="894" t="s">
        <v>3031</v>
      </c>
      <c r="D621" s="893" t="s">
        <v>26078</v>
      </c>
      <c r="E621" s="892">
        <v>11000</v>
      </c>
      <c r="F621" s="895" t="s">
        <v>26077</v>
      </c>
      <c r="G621" s="891" t="s">
        <v>26076</v>
      </c>
      <c r="H621" s="890" t="s">
        <v>7733</v>
      </c>
      <c r="I621" s="889" t="s">
        <v>2684</v>
      </c>
      <c r="J621" s="889" t="s">
        <v>5525</v>
      </c>
      <c r="K621" s="888" t="s">
        <v>385</v>
      </c>
      <c r="L621" s="888">
        <v>1</v>
      </c>
      <c r="M621" s="887">
        <v>1171.52</v>
      </c>
      <c r="N621" s="888" t="s">
        <v>385</v>
      </c>
      <c r="O621" s="888" t="s">
        <v>385</v>
      </c>
      <c r="P621" s="887">
        <v>0</v>
      </c>
    </row>
    <row r="622" spans="1:16" x14ac:dyDescent="0.25">
      <c r="A622" s="867" t="s">
        <v>19067</v>
      </c>
      <c r="B622" s="867" t="s">
        <v>2672</v>
      </c>
      <c r="C622" s="894" t="s">
        <v>3031</v>
      </c>
      <c r="D622" s="893" t="s">
        <v>26075</v>
      </c>
      <c r="E622" s="892">
        <v>6000</v>
      </c>
      <c r="F622" s="895" t="s">
        <v>26074</v>
      </c>
      <c r="G622" s="891" t="s">
        <v>26073</v>
      </c>
      <c r="H622" s="890" t="s">
        <v>2722</v>
      </c>
      <c r="I622" s="889" t="s">
        <v>2684</v>
      </c>
      <c r="J622" s="889" t="s">
        <v>5525</v>
      </c>
      <c r="K622" s="888">
        <v>1</v>
      </c>
      <c r="L622" s="888">
        <v>12</v>
      </c>
      <c r="M622" s="887">
        <v>73747.049999999988</v>
      </c>
      <c r="N622" s="888">
        <v>1</v>
      </c>
      <c r="O622" s="888">
        <v>6</v>
      </c>
      <c r="P622" s="887">
        <v>36972.555326460832</v>
      </c>
    </row>
    <row r="623" spans="1:16" ht="26.25" customHeight="1" x14ac:dyDescent="0.25">
      <c r="A623" s="867" t="s">
        <v>19067</v>
      </c>
      <c r="B623" s="867" t="s">
        <v>2672</v>
      </c>
      <c r="C623" s="894" t="s">
        <v>3031</v>
      </c>
      <c r="D623" s="893" t="s">
        <v>23674</v>
      </c>
      <c r="E623" s="892">
        <v>10000</v>
      </c>
      <c r="F623" s="895" t="s">
        <v>26072</v>
      </c>
      <c r="G623" s="891" t="s">
        <v>26071</v>
      </c>
      <c r="H623" s="890" t="s">
        <v>2772</v>
      </c>
      <c r="I623" s="889" t="s">
        <v>3654</v>
      </c>
      <c r="J623" s="889" t="s">
        <v>5525</v>
      </c>
      <c r="K623" s="888">
        <v>1</v>
      </c>
      <c r="L623" s="888">
        <v>12</v>
      </c>
      <c r="M623" s="887">
        <v>112910.56445595867</v>
      </c>
      <c r="N623" s="888" t="s">
        <v>385</v>
      </c>
      <c r="O623" s="888" t="s">
        <v>385</v>
      </c>
      <c r="P623" s="887">
        <v>0</v>
      </c>
    </row>
    <row r="624" spans="1:16" x14ac:dyDescent="0.25">
      <c r="A624" s="867" t="s">
        <v>19067</v>
      </c>
      <c r="B624" s="867" t="s">
        <v>2672</v>
      </c>
      <c r="C624" s="894" t="s">
        <v>3031</v>
      </c>
      <c r="D624" s="893" t="s">
        <v>23519</v>
      </c>
      <c r="E624" s="892">
        <v>3500</v>
      </c>
      <c r="F624" s="895" t="s">
        <v>26070</v>
      </c>
      <c r="G624" s="891" t="s">
        <v>26069</v>
      </c>
      <c r="H624" s="890" t="s">
        <v>2680</v>
      </c>
      <c r="I624" s="889" t="s">
        <v>2751</v>
      </c>
      <c r="J624" s="889" t="s">
        <v>2822</v>
      </c>
      <c r="K624" s="888">
        <v>1</v>
      </c>
      <c r="L624" s="888">
        <v>5</v>
      </c>
      <c r="M624" s="887">
        <v>16742.27</v>
      </c>
      <c r="N624" s="888" t="s">
        <v>385</v>
      </c>
      <c r="O624" s="888" t="s">
        <v>385</v>
      </c>
      <c r="P624" s="887">
        <v>0</v>
      </c>
    </row>
    <row r="625" spans="1:16" ht="43.5" customHeight="1" x14ac:dyDescent="0.25">
      <c r="A625" s="867" t="s">
        <v>19067</v>
      </c>
      <c r="B625" s="867" t="s">
        <v>2672</v>
      </c>
      <c r="C625" s="894" t="s">
        <v>3031</v>
      </c>
      <c r="D625" s="893" t="s">
        <v>26068</v>
      </c>
      <c r="E625" s="892">
        <v>9000</v>
      </c>
      <c r="F625" s="895" t="s">
        <v>26067</v>
      </c>
      <c r="G625" s="891" t="s">
        <v>26066</v>
      </c>
      <c r="H625" s="890" t="s">
        <v>26065</v>
      </c>
      <c r="I625" s="889" t="s">
        <v>3654</v>
      </c>
      <c r="J625" s="889" t="s">
        <v>5525</v>
      </c>
      <c r="K625" s="888">
        <v>1</v>
      </c>
      <c r="L625" s="888">
        <v>5</v>
      </c>
      <c r="M625" s="887">
        <v>47986.23</v>
      </c>
      <c r="N625" s="888" t="s">
        <v>385</v>
      </c>
      <c r="O625" s="888" t="s">
        <v>385</v>
      </c>
      <c r="P625" s="887">
        <v>0</v>
      </c>
    </row>
    <row r="626" spans="1:16" ht="18.75" customHeight="1" x14ac:dyDescent="0.25">
      <c r="A626" s="1772" t="s">
        <v>2848</v>
      </c>
      <c r="B626" s="1772"/>
      <c r="C626" s="1772"/>
      <c r="D626" s="1772"/>
      <c r="E626" s="1772"/>
      <c r="F626" s="1772" t="s">
        <v>378</v>
      </c>
      <c r="G626" s="1772"/>
      <c r="H626" s="1772"/>
      <c r="I626" s="1772"/>
      <c r="J626" s="1772"/>
      <c r="K626" s="1771" t="s">
        <v>2847</v>
      </c>
      <c r="L626" s="1771"/>
      <c r="M626" s="1771"/>
      <c r="N626" s="1771" t="s">
        <v>2846</v>
      </c>
      <c r="O626" s="1771"/>
      <c r="P626" s="1771"/>
    </row>
    <row r="627" spans="1:16" ht="62.25" customHeight="1" x14ac:dyDescent="0.25">
      <c r="A627" s="1535" t="s">
        <v>2845</v>
      </c>
      <c r="B627" s="1535" t="s">
        <v>5</v>
      </c>
      <c r="C627" s="1535" t="s">
        <v>2844</v>
      </c>
      <c r="D627" s="1535" t="s">
        <v>2843</v>
      </c>
      <c r="E627" s="1536" t="s">
        <v>2842</v>
      </c>
      <c r="F627" s="1537" t="s">
        <v>2841</v>
      </c>
      <c r="G627" s="1535" t="s">
        <v>2840</v>
      </c>
      <c r="H627" s="1535" t="s">
        <v>2839</v>
      </c>
      <c r="I627" s="1535" t="s">
        <v>2838</v>
      </c>
      <c r="J627" s="1535" t="s">
        <v>2837</v>
      </c>
      <c r="K627" s="1538" t="s">
        <v>2836</v>
      </c>
      <c r="L627" s="1538" t="s">
        <v>2835</v>
      </c>
      <c r="M627" s="1539" t="s">
        <v>2834</v>
      </c>
      <c r="N627" s="1538" t="s">
        <v>2836</v>
      </c>
      <c r="O627" s="1538" t="s">
        <v>2835</v>
      </c>
      <c r="P627" s="1539" t="s">
        <v>2834</v>
      </c>
    </row>
    <row r="628" spans="1:16" x14ac:dyDescent="0.25">
      <c r="A628" s="867" t="s">
        <v>19067</v>
      </c>
      <c r="B628" s="867" t="s">
        <v>2672</v>
      </c>
      <c r="C628" s="894" t="s">
        <v>3031</v>
      </c>
      <c r="D628" s="893" t="s">
        <v>26064</v>
      </c>
      <c r="E628" s="892">
        <v>6000</v>
      </c>
      <c r="F628" s="895" t="s">
        <v>26063</v>
      </c>
      <c r="G628" s="891" t="s">
        <v>26062</v>
      </c>
      <c r="H628" s="890" t="s">
        <v>2772</v>
      </c>
      <c r="I628" s="889" t="s">
        <v>3654</v>
      </c>
      <c r="J628" s="889" t="s">
        <v>5525</v>
      </c>
      <c r="K628" s="888">
        <v>1</v>
      </c>
      <c r="L628" s="888">
        <v>12</v>
      </c>
      <c r="M628" s="887">
        <v>70972.2</v>
      </c>
      <c r="N628" s="888">
        <v>1</v>
      </c>
      <c r="O628" s="888">
        <v>6</v>
      </c>
      <c r="P628" s="887">
        <v>36423.765326460831</v>
      </c>
    </row>
    <row r="629" spans="1:16" ht="22.5" x14ac:dyDescent="0.25">
      <c r="A629" s="867" t="s">
        <v>19067</v>
      </c>
      <c r="B629" s="867" t="s">
        <v>2672</v>
      </c>
      <c r="C629" s="894" t="s">
        <v>3031</v>
      </c>
      <c r="D629" s="893" t="s">
        <v>26061</v>
      </c>
      <c r="E629" s="892">
        <v>15600</v>
      </c>
      <c r="F629" s="895" t="s">
        <v>26060</v>
      </c>
      <c r="G629" s="891" t="s">
        <v>26059</v>
      </c>
      <c r="H629" s="890" t="s">
        <v>20174</v>
      </c>
      <c r="I629" s="889" t="s">
        <v>3654</v>
      </c>
      <c r="J629" s="889" t="s">
        <v>5525</v>
      </c>
      <c r="K629" s="888">
        <v>1</v>
      </c>
      <c r="L629" s="888">
        <v>12</v>
      </c>
      <c r="M629" s="887">
        <v>209110.83445595865</v>
      </c>
      <c r="N629" s="888">
        <v>1</v>
      </c>
      <c r="O629" s="888">
        <v>5</v>
      </c>
      <c r="P629" s="887">
        <v>65532.835326460823</v>
      </c>
    </row>
    <row r="630" spans="1:16" ht="22.5" x14ac:dyDescent="0.25">
      <c r="A630" s="867" t="s">
        <v>19067</v>
      </c>
      <c r="B630" s="867" t="s">
        <v>3626</v>
      </c>
      <c r="C630" s="894" t="s">
        <v>3031</v>
      </c>
      <c r="D630" s="893" t="s">
        <v>23275</v>
      </c>
      <c r="E630" s="892">
        <v>9500</v>
      </c>
      <c r="F630" s="895" t="s">
        <v>26058</v>
      </c>
      <c r="G630" s="891" t="s">
        <v>26057</v>
      </c>
      <c r="H630" s="890" t="s">
        <v>2772</v>
      </c>
      <c r="I630" s="889" t="s">
        <v>3654</v>
      </c>
      <c r="J630" s="889" t="s">
        <v>5525</v>
      </c>
      <c r="K630" s="888">
        <v>1</v>
      </c>
      <c r="L630" s="888">
        <v>10</v>
      </c>
      <c r="M630" s="887">
        <v>95345.459999999992</v>
      </c>
      <c r="N630" s="888" t="s">
        <v>385</v>
      </c>
      <c r="O630" s="888" t="s">
        <v>385</v>
      </c>
      <c r="P630" s="887">
        <v>0</v>
      </c>
    </row>
    <row r="631" spans="1:16" ht="22.5" x14ac:dyDescent="0.25">
      <c r="A631" s="867" t="s">
        <v>19067</v>
      </c>
      <c r="B631" s="867" t="s">
        <v>2672</v>
      </c>
      <c r="C631" s="894" t="s">
        <v>3031</v>
      </c>
      <c r="D631" s="893" t="s">
        <v>23272</v>
      </c>
      <c r="E631" s="892">
        <v>2000</v>
      </c>
      <c r="F631" s="895" t="s">
        <v>26056</v>
      </c>
      <c r="G631" s="891" t="s">
        <v>26055</v>
      </c>
      <c r="H631" s="890" t="s">
        <v>3135</v>
      </c>
      <c r="I631" s="889" t="s">
        <v>3135</v>
      </c>
      <c r="J631" s="889" t="s">
        <v>40</v>
      </c>
      <c r="K631" s="888">
        <v>1</v>
      </c>
      <c r="L631" s="888">
        <v>1</v>
      </c>
      <c r="M631" s="887">
        <v>2046.73</v>
      </c>
      <c r="N631" s="888" t="s">
        <v>385</v>
      </c>
      <c r="O631" s="888" t="s">
        <v>385</v>
      </c>
      <c r="P631" s="887">
        <v>0</v>
      </c>
    </row>
    <row r="632" spans="1:16" ht="27" customHeight="1" x14ac:dyDescent="0.25">
      <c r="A632" s="867" t="s">
        <v>19067</v>
      </c>
      <c r="B632" s="867" t="s">
        <v>2672</v>
      </c>
      <c r="C632" s="894" t="s">
        <v>3031</v>
      </c>
      <c r="D632" s="893" t="s">
        <v>24000</v>
      </c>
      <c r="E632" s="892">
        <v>2500</v>
      </c>
      <c r="F632" s="895" t="s">
        <v>26054</v>
      </c>
      <c r="G632" s="891" t="s">
        <v>26053</v>
      </c>
      <c r="H632" s="890" t="s">
        <v>3691</v>
      </c>
      <c r="I632" s="889" t="s">
        <v>2707</v>
      </c>
      <c r="J632" s="889" t="s">
        <v>23783</v>
      </c>
      <c r="K632" s="888">
        <v>1</v>
      </c>
      <c r="L632" s="888">
        <v>1</v>
      </c>
      <c r="M632" s="887">
        <v>500.37</v>
      </c>
      <c r="N632" s="888">
        <v>1</v>
      </c>
      <c r="O632" s="888">
        <v>6</v>
      </c>
      <c r="P632" s="887">
        <v>16019.9</v>
      </c>
    </row>
    <row r="633" spans="1:16" ht="22.5" x14ac:dyDescent="0.25">
      <c r="A633" s="867" t="s">
        <v>19067</v>
      </c>
      <c r="B633" s="867" t="s">
        <v>3626</v>
      </c>
      <c r="C633" s="894" t="s">
        <v>3031</v>
      </c>
      <c r="D633" s="893" t="s">
        <v>25572</v>
      </c>
      <c r="E633" s="892">
        <v>1600</v>
      </c>
      <c r="F633" s="895" t="s">
        <v>26052</v>
      </c>
      <c r="G633" s="891" t="s">
        <v>26051</v>
      </c>
      <c r="H633" s="890" t="s">
        <v>26050</v>
      </c>
      <c r="I633" s="889" t="s">
        <v>2822</v>
      </c>
      <c r="J633" s="889" t="s">
        <v>2822</v>
      </c>
      <c r="K633" s="888">
        <v>1</v>
      </c>
      <c r="L633" s="888">
        <v>12</v>
      </c>
      <c r="M633" s="887">
        <v>21140.58</v>
      </c>
      <c r="N633" s="888">
        <v>1</v>
      </c>
      <c r="O633" s="888">
        <v>6</v>
      </c>
      <c r="P633" s="887">
        <v>10459.029999999999</v>
      </c>
    </row>
    <row r="634" spans="1:16" ht="30.75" customHeight="1" x14ac:dyDescent="0.25">
      <c r="A634" s="867" t="s">
        <v>19067</v>
      </c>
      <c r="B634" s="867" t="s">
        <v>2672</v>
      </c>
      <c r="C634" s="894" t="s">
        <v>3031</v>
      </c>
      <c r="D634" s="893" t="s">
        <v>26049</v>
      </c>
      <c r="E634" s="892">
        <v>15600</v>
      </c>
      <c r="F634" s="895" t="s">
        <v>26048</v>
      </c>
      <c r="G634" s="891" t="s">
        <v>26047</v>
      </c>
      <c r="H634" s="890" t="s">
        <v>3691</v>
      </c>
      <c r="I634" s="889" t="s">
        <v>2684</v>
      </c>
      <c r="J634" s="889" t="s">
        <v>5525</v>
      </c>
      <c r="K634" s="888">
        <v>1</v>
      </c>
      <c r="L634" s="888">
        <v>12</v>
      </c>
      <c r="M634" s="887">
        <v>218717.12445595869</v>
      </c>
      <c r="N634" s="888">
        <v>1</v>
      </c>
      <c r="O634" s="888">
        <v>5</v>
      </c>
      <c r="P634" s="887">
        <v>55346.835326460823</v>
      </c>
    </row>
    <row r="635" spans="1:16" ht="22.5" x14ac:dyDescent="0.25">
      <c r="A635" s="867" t="s">
        <v>19067</v>
      </c>
      <c r="B635" s="867" t="s">
        <v>3626</v>
      </c>
      <c r="C635" s="894" t="s">
        <v>3031</v>
      </c>
      <c r="D635" s="893" t="s">
        <v>26046</v>
      </c>
      <c r="E635" s="892">
        <v>9000</v>
      </c>
      <c r="F635" s="895" t="s">
        <v>26045</v>
      </c>
      <c r="G635" s="891" t="s">
        <v>26044</v>
      </c>
      <c r="H635" s="890" t="s">
        <v>2772</v>
      </c>
      <c r="I635" s="889" t="s">
        <v>3654</v>
      </c>
      <c r="J635" s="889" t="s">
        <v>5525</v>
      </c>
      <c r="K635" s="888">
        <v>1</v>
      </c>
      <c r="L635" s="888">
        <v>8</v>
      </c>
      <c r="M635" s="887">
        <v>71961.59</v>
      </c>
      <c r="N635" s="888">
        <v>1</v>
      </c>
      <c r="O635" s="888">
        <v>6</v>
      </c>
      <c r="P635" s="887">
        <v>54543.66</v>
      </c>
    </row>
    <row r="636" spans="1:16" x14ac:dyDescent="0.25">
      <c r="A636" s="867" t="s">
        <v>19067</v>
      </c>
      <c r="B636" s="867" t="s">
        <v>2672</v>
      </c>
      <c r="C636" s="894" t="s">
        <v>3031</v>
      </c>
      <c r="D636" s="893" t="s">
        <v>26043</v>
      </c>
      <c r="E636" s="892">
        <v>4000</v>
      </c>
      <c r="F636" s="895" t="s">
        <v>26042</v>
      </c>
      <c r="G636" s="891" t="s">
        <v>26041</v>
      </c>
      <c r="H636" s="890" t="s">
        <v>3691</v>
      </c>
      <c r="I636" s="889" t="s">
        <v>2684</v>
      </c>
      <c r="J636" s="889" t="s">
        <v>5525</v>
      </c>
      <c r="K636" s="888">
        <v>1</v>
      </c>
      <c r="L636" s="888">
        <v>12</v>
      </c>
      <c r="M636" s="887">
        <v>47793.140000000007</v>
      </c>
      <c r="N636" s="888">
        <v>1</v>
      </c>
      <c r="O636" s="888">
        <v>6</v>
      </c>
      <c r="P636" s="887">
        <v>24598.760000000002</v>
      </c>
    </row>
    <row r="637" spans="1:16" ht="22.5" x14ac:dyDescent="0.25">
      <c r="A637" s="867" t="s">
        <v>19067</v>
      </c>
      <c r="B637" s="867" t="s">
        <v>2672</v>
      </c>
      <c r="C637" s="894" t="s">
        <v>3031</v>
      </c>
      <c r="D637" s="893" t="s">
        <v>23272</v>
      </c>
      <c r="E637" s="892">
        <v>2000</v>
      </c>
      <c r="F637" s="895" t="s">
        <v>26040</v>
      </c>
      <c r="G637" s="891" t="s">
        <v>26039</v>
      </c>
      <c r="H637" s="890" t="s">
        <v>3135</v>
      </c>
      <c r="I637" s="889" t="s">
        <v>3135</v>
      </c>
      <c r="J637" s="889" t="s">
        <v>40</v>
      </c>
      <c r="K637" s="888">
        <v>1</v>
      </c>
      <c r="L637" s="888">
        <v>1</v>
      </c>
      <c r="M637" s="887">
        <v>1846.73</v>
      </c>
      <c r="N637" s="888" t="s">
        <v>385</v>
      </c>
      <c r="O637" s="888" t="s">
        <v>385</v>
      </c>
      <c r="P637" s="887">
        <v>0</v>
      </c>
    </row>
    <row r="638" spans="1:16" x14ac:dyDescent="0.25">
      <c r="A638" s="867" t="s">
        <v>19067</v>
      </c>
      <c r="B638" s="867" t="s">
        <v>2672</v>
      </c>
      <c r="C638" s="894" t="s">
        <v>3031</v>
      </c>
      <c r="D638" s="893" t="s">
        <v>23595</v>
      </c>
      <c r="E638" s="892">
        <v>5500</v>
      </c>
      <c r="F638" s="895" t="s">
        <v>26038</v>
      </c>
      <c r="G638" s="891" t="s">
        <v>26037</v>
      </c>
      <c r="H638" s="890" t="s">
        <v>2712</v>
      </c>
      <c r="I638" s="889" t="s">
        <v>3654</v>
      </c>
      <c r="J638" s="889" t="s">
        <v>5525</v>
      </c>
      <c r="K638" s="888">
        <v>1</v>
      </c>
      <c r="L638" s="888">
        <v>8</v>
      </c>
      <c r="M638" s="887">
        <v>43473.89</v>
      </c>
      <c r="N638" s="888">
        <v>1</v>
      </c>
      <c r="O638" s="888">
        <v>6</v>
      </c>
      <c r="P638" s="887">
        <v>33876.985326460832</v>
      </c>
    </row>
    <row r="639" spans="1:16" ht="21" customHeight="1" x14ac:dyDescent="0.25">
      <c r="A639" s="867" t="s">
        <v>19067</v>
      </c>
      <c r="B639" s="867" t="s">
        <v>2672</v>
      </c>
      <c r="C639" s="894" t="s">
        <v>3031</v>
      </c>
      <c r="D639" s="893" t="s">
        <v>26036</v>
      </c>
      <c r="E639" s="892">
        <v>6500</v>
      </c>
      <c r="F639" s="895" t="s">
        <v>26035</v>
      </c>
      <c r="G639" s="891" t="s">
        <v>26034</v>
      </c>
      <c r="H639" s="890" t="s">
        <v>3691</v>
      </c>
      <c r="I639" s="889" t="s">
        <v>2684</v>
      </c>
      <c r="J639" s="889" t="s">
        <v>5525</v>
      </c>
      <c r="K639" s="888">
        <v>1</v>
      </c>
      <c r="L639" s="888">
        <v>12</v>
      </c>
      <c r="M639" s="887">
        <v>78315.899999999994</v>
      </c>
      <c r="N639" s="888">
        <v>1</v>
      </c>
      <c r="O639" s="888">
        <v>6</v>
      </c>
      <c r="P639" s="887">
        <v>39854.855326460827</v>
      </c>
    </row>
    <row r="640" spans="1:16" ht="21" customHeight="1" x14ac:dyDescent="0.25">
      <c r="A640" s="867" t="s">
        <v>19067</v>
      </c>
      <c r="B640" s="867" t="s">
        <v>2672</v>
      </c>
      <c r="C640" s="894" t="s">
        <v>3031</v>
      </c>
      <c r="D640" s="893" t="s">
        <v>24994</v>
      </c>
      <c r="E640" s="892">
        <v>11800</v>
      </c>
      <c r="F640" s="895" t="s">
        <v>26033</v>
      </c>
      <c r="G640" s="891" t="s">
        <v>26032</v>
      </c>
      <c r="H640" s="890" t="s">
        <v>6655</v>
      </c>
      <c r="I640" s="889" t="s">
        <v>3654</v>
      </c>
      <c r="J640" s="889" t="s">
        <v>5525</v>
      </c>
      <c r="K640" s="888" t="s">
        <v>385</v>
      </c>
      <c r="L640" s="888">
        <v>1</v>
      </c>
      <c r="M640" s="887">
        <v>18370.63</v>
      </c>
      <c r="N640" s="888" t="s">
        <v>385</v>
      </c>
      <c r="O640" s="888" t="s">
        <v>385</v>
      </c>
      <c r="P640" s="887">
        <v>0</v>
      </c>
    </row>
    <row r="641" spans="1:16" ht="24" customHeight="1" x14ac:dyDescent="0.25">
      <c r="A641" s="867" t="s">
        <v>19067</v>
      </c>
      <c r="B641" s="867" t="s">
        <v>2672</v>
      </c>
      <c r="C641" s="894" t="s">
        <v>3031</v>
      </c>
      <c r="D641" s="893" t="s">
        <v>26031</v>
      </c>
      <c r="E641" s="892">
        <v>15600</v>
      </c>
      <c r="F641" s="895" t="s">
        <v>20145</v>
      </c>
      <c r="G641" s="891" t="s">
        <v>26030</v>
      </c>
      <c r="H641" s="890" t="s">
        <v>2712</v>
      </c>
      <c r="I641" s="889" t="s">
        <v>3654</v>
      </c>
      <c r="J641" s="889" t="s">
        <v>5525</v>
      </c>
      <c r="K641" s="888" t="s">
        <v>385</v>
      </c>
      <c r="L641" s="888" t="s">
        <v>385</v>
      </c>
      <c r="M641" s="887">
        <v>0</v>
      </c>
      <c r="N641" s="888">
        <v>1</v>
      </c>
      <c r="O641" s="888">
        <v>4</v>
      </c>
      <c r="P641" s="887">
        <v>56322.595326460825</v>
      </c>
    </row>
    <row r="642" spans="1:16" ht="24" customHeight="1" x14ac:dyDescent="0.25">
      <c r="A642" s="867" t="s">
        <v>19067</v>
      </c>
      <c r="B642" s="867" t="s">
        <v>2672</v>
      </c>
      <c r="C642" s="894" t="s">
        <v>3031</v>
      </c>
      <c r="D642" s="893" t="s">
        <v>26029</v>
      </c>
      <c r="E642" s="892">
        <v>6000</v>
      </c>
      <c r="F642" s="895" t="s">
        <v>26027</v>
      </c>
      <c r="G642" s="891" t="s">
        <v>26026</v>
      </c>
      <c r="H642" s="890" t="s">
        <v>2703</v>
      </c>
      <c r="I642" s="889" t="s">
        <v>3654</v>
      </c>
      <c r="J642" s="889" t="s">
        <v>5525</v>
      </c>
      <c r="K642" s="888" t="s">
        <v>385</v>
      </c>
      <c r="L642" s="888">
        <v>1</v>
      </c>
      <c r="M642" s="887">
        <v>19898.400000000001</v>
      </c>
      <c r="N642" s="888" t="s">
        <v>385</v>
      </c>
      <c r="O642" s="888" t="s">
        <v>385</v>
      </c>
      <c r="P642" s="887">
        <v>0</v>
      </c>
    </row>
    <row r="643" spans="1:16" ht="24" customHeight="1" x14ac:dyDescent="0.25">
      <c r="A643" s="867" t="s">
        <v>19067</v>
      </c>
      <c r="B643" s="867" t="s">
        <v>2672</v>
      </c>
      <c r="C643" s="894" t="s">
        <v>3031</v>
      </c>
      <c r="D643" s="893" t="s">
        <v>26028</v>
      </c>
      <c r="E643" s="892">
        <v>8000</v>
      </c>
      <c r="F643" s="895" t="s">
        <v>26027</v>
      </c>
      <c r="G643" s="891" t="s">
        <v>26026</v>
      </c>
      <c r="H643" s="890" t="s">
        <v>2703</v>
      </c>
      <c r="I643" s="889" t="s">
        <v>3654</v>
      </c>
      <c r="J643" s="889" t="s">
        <v>5525</v>
      </c>
      <c r="K643" s="888" t="s">
        <v>385</v>
      </c>
      <c r="L643" s="888" t="s">
        <v>385</v>
      </c>
      <c r="M643" s="887">
        <v>0</v>
      </c>
      <c r="N643" s="888">
        <v>1</v>
      </c>
      <c r="O643" s="888">
        <v>5</v>
      </c>
      <c r="P643" s="887">
        <v>37656.745326460827</v>
      </c>
    </row>
    <row r="644" spans="1:16" ht="22.5" x14ac:dyDescent="0.25">
      <c r="A644" s="867" t="s">
        <v>19067</v>
      </c>
      <c r="B644" s="867" t="s">
        <v>2672</v>
      </c>
      <c r="C644" s="894" t="s">
        <v>3031</v>
      </c>
      <c r="D644" s="893" t="s">
        <v>26025</v>
      </c>
      <c r="E644" s="892">
        <v>5500</v>
      </c>
      <c r="F644" s="895" t="s">
        <v>26024</v>
      </c>
      <c r="G644" s="891" t="s">
        <v>26023</v>
      </c>
      <c r="H644" s="890" t="s">
        <v>2703</v>
      </c>
      <c r="I644" s="889" t="s">
        <v>3654</v>
      </c>
      <c r="J644" s="889" t="s">
        <v>5525</v>
      </c>
      <c r="K644" s="888">
        <v>1</v>
      </c>
      <c r="L644" s="888">
        <v>5</v>
      </c>
      <c r="M644" s="887">
        <v>28258.22</v>
      </c>
      <c r="N644" s="888" t="s">
        <v>385</v>
      </c>
      <c r="O644" s="888" t="s">
        <v>385</v>
      </c>
      <c r="P644" s="887">
        <v>0</v>
      </c>
    </row>
    <row r="645" spans="1:16" x14ac:dyDescent="0.25">
      <c r="A645" s="867" t="s">
        <v>19067</v>
      </c>
      <c r="B645" s="867" t="s">
        <v>2672</v>
      </c>
      <c r="C645" s="894" t="s">
        <v>3031</v>
      </c>
      <c r="D645" s="893" t="s">
        <v>26022</v>
      </c>
      <c r="E645" s="892">
        <v>1500</v>
      </c>
      <c r="F645" s="895" t="s">
        <v>26021</v>
      </c>
      <c r="G645" s="891" t="s">
        <v>26020</v>
      </c>
      <c r="H645" s="890" t="s">
        <v>3135</v>
      </c>
      <c r="I645" s="889" t="s">
        <v>3135</v>
      </c>
      <c r="J645" s="889" t="s">
        <v>40</v>
      </c>
      <c r="K645" s="888">
        <v>1</v>
      </c>
      <c r="L645" s="888">
        <v>12</v>
      </c>
      <c r="M645" s="887">
        <v>19704.580000000002</v>
      </c>
      <c r="N645" s="888">
        <v>1</v>
      </c>
      <c r="O645" s="888">
        <v>6</v>
      </c>
      <c r="P645" s="887">
        <v>9810</v>
      </c>
    </row>
    <row r="646" spans="1:16" ht="21.75" customHeight="1" x14ac:dyDescent="0.25">
      <c r="A646" s="867" t="s">
        <v>19067</v>
      </c>
      <c r="B646" s="867" t="s">
        <v>2672</v>
      </c>
      <c r="C646" s="894" t="s">
        <v>3031</v>
      </c>
      <c r="D646" s="893" t="s">
        <v>26019</v>
      </c>
      <c r="E646" s="892">
        <v>6000</v>
      </c>
      <c r="F646" s="895" t="s">
        <v>26018</v>
      </c>
      <c r="G646" s="891" t="s">
        <v>26017</v>
      </c>
      <c r="H646" s="890" t="s">
        <v>3691</v>
      </c>
      <c r="I646" s="889" t="s">
        <v>2684</v>
      </c>
      <c r="J646" s="889" t="s">
        <v>5525</v>
      </c>
      <c r="K646" s="888">
        <v>1</v>
      </c>
      <c r="L646" s="888">
        <v>3</v>
      </c>
      <c r="M646" s="887">
        <v>15429.349999999999</v>
      </c>
      <c r="N646" s="888">
        <v>1</v>
      </c>
      <c r="O646" s="888">
        <v>6</v>
      </c>
      <c r="P646" s="887">
        <v>36168.33532646083</v>
      </c>
    </row>
    <row r="647" spans="1:16" ht="21.75" customHeight="1" x14ac:dyDescent="0.25">
      <c r="A647" s="867" t="s">
        <v>19067</v>
      </c>
      <c r="B647" s="867" t="s">
        <v>2672</v>
      </c>
      <c r="C647" s="894" t="s">
        <v>3031</v>
      </c>
      <c r="D647" s="893" t="s">
        <v>24042</v>
      </c>
      <c r="E647" s="892">
        <v>3500</v>
      </c>
      <c r="F647" s="895" t="s">
        <v>26016</v>
      </c>
      <c r="G647" s="891" t="s">
        <v>26015</v>
      </c>
      <c r="H647" s="890" t="s">
        <v>3691</v>
      </c>
      <c r="I647" s="889" t="s">
        <v>2684</v>
      </c>
      <c r="J647" s="889" t="s">
        <v>5525</v>
      </c>
      <c r="K647" s="888">
        <v>1</v>
      </c>
      <c r="L647" s="888">
        <v>12</v>
      </c>
      <c r="M647" s="887">
        <v>43440.56</v>
      </c>
      <c r="N647" s="888">
        <v>1</v>
      </c>
      <c r="O647" s="888">
        <v>6</v>
      </c>
      <c r="P647" s="887">
        <v>21961.760000000002</v>
      </c>
    </row>
    <row r="648" spans="1:16" ht="21.75" customHeight="1" x14ac:dyDescent="0.25">
      <c r="A648" s="867" t="s">
        <v>19067</v>
      </c>
      <c r="B648" s="867" t="s">
        <v>2672</v>
      </c>
      <c r="C648" s="894" t="s">
        <v>3031</v>
      </c>
      <c r="D648" s="893" t="s">
        <v>26014</v>
      </c>
      <c r="E648" s="892">
        <v>5000</v>
      </c>
      <c r="F648" s="895" t="s">
        <v>26013</v>
      </c>
      <c r="G648" s="891" t="s">
        <v>26012</v>
      </c>
      <c r="H648" s="890" t="s">
        <v>2886</v>
      </c>
      <c r="I648" s="889" t="s">
        <v>3654</v>
      </c>
      <c r="J648" s="889" t="s">
        <v>5525</v>
      </c>
      <c r="K648" s="888">
        <v>1</v>
      </c>
      <c r="L648" s="888">
        <v>12</v>
      </c>
      <c r="M648" s="887">
        <v>61960.80000000001</v>
      </c>
      <c r="N648" s="888">
        <v>1</v>
      </c>
      <c r="O648" s="888">
        <v>6</v>
      </c>
      <c r="P648" s="887">
        <v>31030.895326460824</v>
      </c>
    </row>
    <row r="649" spans="1:16" ht="21.75" customHeight="1" x14ac:dyDescent="0.25">
      <c r="A649" s="867" t="s">
        <v>19067</v>
      </c>
      <c r="B649" s="867" t="s">
        <v>2672</v>
      </c>
      <c r="C649" s="894" t="s">
        <v>3031</v>
      </c>
      <c r="D649" s="893" t="s">
        <v>26011</v>
      </c>
      <c r="E649" s="892">
        <v>4550</v>
      </c>
      <c r="F649" s="895" t="s">
        <v>26010</v>
      </c>
      <c r="G649" s="891" t="s">
        <v>26009</v>
      </c>
      <c r="H649" s="890" t="s">
        <v>2886</v>
      </c>
      <c r="I649" s="889" t="s">
        <v>3654</v>
      </c>
      <c r="J649" s="889" t="s">
        <v>5525</v>
      </c>
      <c r="K649" s="888">
        <v>1</v>
      </c>
      <c r="L649" s="888">
        <v>12</v>
      </c>
      <c r="M649" s="887">
        <v>56560.80000000001</v>
      </c>
      <c r="N649" s="888">
        <v>1</v>
      </c>
      <c r="O649" s="888">
        <v>6</v>
      </c>
      <c r="P649" s="887">
        <v>28344.9</v>
      </c>
    </row>
    <row r="650" spans="1:16" ht="21.75" customHeight="1" x14ac:dyDescent="0.25">
      <c r="A650" s="867" t="s">
        <v>19067</v>
      </c>
      <c r="B650" s="867" t="s">
        <v>2672</v>
      </c>
      <c r="C650" s="894" t="s">
        <v>3031</v>
      </c>
      <c r="D650" s="893" t="s">
        <v>24266</v>
      </c>
      <c r="E650" s="892">
        <v>7000</v>
      </c>
      <c r="F650" s="895" t="s">
        <v>26008</v>
      </c>
      <c r="G650" s="891" t="s">
        <v>26007</v>
      </c>
      <c r="H650" s="890" t="s">
        <v>20905</v>
      </c>
      <c r="I650" s="889" t="s">
        <v>2684</v>
      </c>
      <c r="J650" s="889" t="s">
        <v>5525</v>
      </c>
      <c r="K650" s="888">
        <v>1</v>
      </c>
      <c r="L650" s="888">
        <v>3</v>
      </c>
      <c r="M650" s="887">
        <v>19525.899999999998</v>
      </c>
      <c r="N650" s="888">
        <v>1</v>
      </c>
      <c r="O650" s="888">
        <v>6</v>
      </c>
      <c r="P650" s="887">
        <v>42904.515326460831</v>
      </c>
    </row>
    <row r="651" spans="1:16" x14ac:dyDescent="0.25">
      <c r="A651" s="867" t="s">
        <v>19067</v>
      </c>
      <c r="B651" s="867" t="s">
        <v>2672</v>
      </c>
      <c r="C651" s="894" t="s">
        <v>3031</v>
      </c>
      <c r="D651" s="893" t="s">
        <v>23480</v>
      </c>
      <c r="E651" s="892">
        <v>6000</v>
      </c>
      <c r="F651" s="895" t="s">
        <v>26006</v>
      </c>
      <c r="G651" s="891" t="s">
        <v>26005</v>
      </c>
      <c r="H651" s="890" t="s">
        <v>3861</v>
      </c>
      <c r="I651" s="889" t="s">
        <v>2684</v>
      </c>
      <c r="J651" s="889" t="s">
        <v>5525</v>
      </c>
      <c r="K651" s="888">
        <v>1</v>
      </c>
      <c r="L651" s="888">
        <v>9</v>
      </c>
      <c r="M651" s="887">
        <v>54277.5</v>
      </c>
      <c r="N651" s="888" t="s">
        <v>385</v>
      </c>
      <c r="O651" s="888" t="s">
        <v>385</v>
      </c>
      <c r="P651" s="887">
        <v>0</v>
      </c>
    </row>
    <row r="652" spans="1:16" x14ac:dyDescent="0.25">
      <c r="A652" s="867" t="s">
        <v>19067</v>
      </c>
      <c r="B652" s="867" t="s">
        <v>2672</v>
      </c>
      <c r="C652" s="894" t="s">
        <v>3031</v>
      </c>
      <c r="D652" s="893" t="s">
        <v>26004</v>
      </c>
      <c r="E652" s="892">
        <v>5000</v>
      </c>
      <c r="F652" s="895" t="s">
        <v>26003</v>
      </c>
      <c r="G652" s="891" t="s">
        <v>26002</v>
      </c>
      <c r="H652" s="890" t="s">
        <v>26001</v>
      </c>
      <c r="I652" s="889" t="s">
        <v>2822</v>
      </c>
      <c r="J652" s="889" t="s">
        <v>2822</v>
      </c>
      <c r="K652" s="888">
        <v>1</v>
      </c>
      <c r="L652" s="888">
        <v>12</v>
      </c>
      <c r="M652" s="887">
        <v>61870.880000000005</v>
      </c>
      <c r="N652" s="888">
        <v>1</v>
      </c>
      <c r="O652" s="888">
        <v>6</v>
      </c>
      <c r="P652" s="887">
        <v>31019.785326460824</v>
      </c>
    </row>
    <row r="653" spans="1:16" ht="22.5" x14ac:dyDescent="0.25">
      <c r="A653" s="867" t="s">
        <v>19067</v>
      </c>
      <c r="B653" s="867" t="s">
        <v>3626</v>
      </c>
      <c r="C653" s="894" t="s">
        <v>3031</v>
      </c>
      <c r="D653" s="893" t="s">
        <v>23275</v>
      </c>
      <c r="E653" s="892">
        <v>9500</v>
      </c>
      <c r="F653" s="895" t="s">
        <v>26000</v>
      </c>
      <c r="G653" s="891" t="s">
        <v>25999</v>
      </c>
      <c r="H653" s="890" t="s">
        <v>2772</v>
      </c>
      <c r="I653" s="889" t="s">
        <v>3654</v>
      </c>
      <c r="J653" s="889" t="s">
        <v>5525</v>
      </c>
      <c r="K653" s="888">
        <v>1</v>
      </c>
      <c r="L653" s="888">
        <v>12</v>
      </c>
      <c r="M653" s="887">
        <v>114615.00999999998</v>
      </c>
      <c r="N653" s="888">
        <v>1</v>
      </c>
      <c r="O653" s="888">
        <v>6</v>
      </c>
      <c r="P653" s="887">
        <v>57757.270000000004</v>
      </c>
    </row>
    <row r="654" spans="1:16" ht="22.5" x14ac:dyDescent="0.25">
      <c r="A654" s="867" t="s">
        <v>19067</v>
      </c>
      <c r="B654" s="867" t="s">
        <v>2672</v>
      </c>
      <c r="C654" s="894" t="s">
        <v>3031</v>
      </c>
      <c r="D654" s="893" t="s">
        <v>25998</v>
      </c>
      <c r="E654" s="892">
        <v>8000</v>
      </c>
      <c r="F654" s="895" t="s">
        <v>25997</v>
      </c>
      <c r="G654" s="891" t="s">
        <v>25996</v>
      </c>
      <c r="H654" s="890" t="s">
        <v>3140</v>
      </c>
      <c r="I654" s="889" t="s">
        <v>3654</v>
      </c>
      <c r="J654" s="889" t="s">
        <v>5525</v>
      </c>
      <c r="K654" s="888">
        <v>1</v>
      </c>
      <c r="L654" s="888">
        <v>12</v>
      </c>
      <c r="M654" s="887">
        <v>85855.939999999988</v>
      </c>
      <c r="N654" s="888">
        <v>1</v>
      </c>
      <c r="O654" s="888">
        <v>6</v>
      </c>
      <c r="P654" s="887">
        <v>49015.33532646083</v>
      </c>
    </row>
    <row r="655" spans="1:16" ht="22.5" x14ac:dyDescent="0.25">
      <c r="A655" s="867" t="s">
        <v>19067</v>
      </c>
      <c r="B655" s="867" t="s">
        <v>2672</v>
      </c>
      <c r="C655" s="894" t="s">
        <v>3031</v>
      </c>
      <c r="D655" s="893" t="s">
        <v>25995</v>
      </c>
      <c r="E655" s="892">
        <v>8000</v>
      </c>
      <c r="F655" s="895" t="s">
        <v>25994</v>
      </c>
      <c r="G655" s="891" t="s">
        <v>25993</v>
      </c>
      <c r="H655" s="890" t="s">
        <v>2703</v>
      </c>
      <c r="I655" s="889" t="s">
        <v>3654</v>
      </c>
      <c r="J655" s="889" t="s">
        <v>5525</v>
      </c>
      <c r="K655" s="888">
        <v>1</v>
      </c>
      <c r="L655" s="888">
        <v>12</v>
      </c>
      <c r="M655" s="887">
        <v>98092.89999999998</v>
      </c>
      <c r="N655" s="888">
        <v>1</v>
      </c>
      <c r="O655" s="888">
        <v>6</v>
      </c>
      <c r="P655" s="887">
        <v>48404.185326460829</v>
      </c>
    </row>
    <row r="656" spans="1:16" x14ac:dyDescent="0.25">
      <c r="A656" s="867" t="s">
        <v>19067</v>
      </c>
      <c r="B656" s="867" t="s">
        <v>2672</v>
      </c>
      <c r="C656" s="894" t="s">
        <v>3031</v>
      </c>
      <c r="D656" s="893" t="s">
        <v>25847</v>
      </c>
      <c r="E656" s="892">
        <v>4000</v>
      </c>
      <c r="F656" s="895" t="s">
        <v>25992</v>
      </c>
      <c r="G656" s="891" t="s">
        <v>25991</v>
      </c>
      <c r="H656" s="890" t="s">
        <v>2688</v>
      </c>
      <c r="I656" s="889" t="s">
        <v>3654</v>
      </c>
      <c r="J656" s="889" t="s">
        <v>5525</v>
      </c>
      <c r="K656" s="888">
        <v>1</v>
      </c>
      <c r="L656" s="888">
        <v>12</v>
      </c>
      <c r="M656" s="887">
        <v>48391.78</v>
      </c>
      <c r="N656" s="888">
        <v>1</v>
      </c>
      <c r="O656" s="888">
        <v>6</v>
      </c>
      <c r="P656" s="887">
        <v>24579.86</v>
      </c>
    </row>
    <row r="657" spans="1:16" ht="22.5" x14ac:dyDescent="0.25">
      <c r="A657" s="867" t="s">
        <v>19067</v>
      </c>
      <c r="B657" s="867" t="s">
        <v>2672</v>
      </c>
      <c r="C657" s="894" t="s">
        <v>3031</v>
      </c>
      <c r="D657" s="893" t="s">
        <v>25990</v>
      </c>
      <c r="E657" s="892">
        <v>5000</v>
      </c>
      <c r="F657" s="895" t="s">
        <v>25989</v>
      </c>
      <c r="G657" s="891" t="s">
        <v>25988</v>
      </c>
      <c r="H657" s="890" t="s">
        <v>2886</v>
      </c>
      <c r="I657" s="889" t="s">
        <v>3654</v>
      </c>
      <c r="J657" s="889" t="s">
        <v>5525</v>
      </c>
      <c r="K657" s="888">
        <v>1</v>
      </c>
      <c r="L657" s="888">
        <v>12</v>
      </c>
      <c r="M657" s="887">
        <v>61287.229999999996</v>
      </c>
      <c r="N657" s="888">
        <v>1</v>
      </c>
      <c r="O657" s="888">
        <v>6</v>
      </c>
      <c r="P657" s="887">
        <v>31009.01532646082</v>
      </c>
    </row>
    <row r="658" spans="1:16" ht="22.5" x14ac:dyDescent="0.25">
      <c r="A658" s="867" t="s">
        <v>19067</v>
      </c>
      <c r="B658" s="867" t="s">
        <v>2672</v>
      </c>
      <c r="C658" s="894" t="s">
        <v>3031</v>
      </c>
      <c r="D658" s="893" t="s">
        <v>23222</v>
      </c>
      <c r="E658" s="892">
        <v>3000</v>
      </c>
      <c r="F658" s="895" t="s">
        <v>25987</v>
      </c>
      <c r="G658" s="891" t="s">
        <v>25986</v>
      </c>
      <c r="H658" s="890" t="s">
        <v>2745</v>
      </c>
      <c r="I658" s="889" t="s">
        <v>2822</v>
      </c>
      <c r="J658" s="889" t="s">
        <v>2822</v>
      </c>
      <c r="K658" s="888">
        <v>1</v>
      </c>
      <c r="L658" s="888">
        <v>1</v>
      </c>
      <c r="M658" s="887">
        <v>2713.4</v>
      </c>
      <c r="N658" s="888" t="s">
        <v>385</v>
      </c>
      <c r="O658" s="888" t="s">
        <v>385</v>
      </c>
      <c r="P658" s="887">
        <v>0</v>
      </c>
    </row>
    <row r="659" spans="1:16" ht="22.5" x14ac:dyDescent="0.25">
      <c r="A659" s="867" t="s">
        <v>19067</v>
      </c>
      <c r="B659" s="867" t="s">
        <v>2672</v>
      </c>
      <c r="C659" s="894" t="s">
        <v>3031</v>
      </c>
      <c r="D659" s="893" t="s">
        <v>25985</v>
      </c>
      <c r="E659" s="892">
        <v>9500</v>
      </c>
      <c r="F659" s="895" t="s">
        <v>25984</v>
      </c>
      <c r="G659" s="891" t="s">
        <v>25983</v>
      </c>
      <c r="H659" s="890" t="s">
        <v>2703</v>
      </c>
      <c r="I659" s="889" t="s">
        <v>3654</v>
      </c>
      <c r="J659" s="889" t="s">
        <v>5525</v>
      </c>
      <c r="K659" s="888">
        <v>1</v>
      </c>
      <c r="L659" s="888">
        <v>12</v>
      </c>
      <c r="M659" s="887">
        <v>115960.79999999997</v>
      </c>
      <c r="N659" s="888">
        <v>1</v>
      </c>
      <c r="O659" s="888">
        <v>6</v>
      </c>
      <c r="P659" s="887">
        <v>58030.895326460828</v>
      </c>
    </row>
    <row r="660" spans="1:16" ht="22.5" x14ac:dyDescent="0.25">
      <c r="A660" s="867" t="s">
        <v>19067</v>
      </c>
      <c r="B660" s="867" t="s">
        <v>2672</v>
      </c>
      <c r="C660" s="894" t="s">
        <v>3031</v>
      </c>
      <c r="D660" s="893" t="s">
        <v>25982</v>
      </c>
      <c r="E660" s="892">
        <v>15600</v>
      </c>
      <c r="F660" s="895" t="s">
        <v>25981</v>
      </c>
      <c r="G660" s="891" t="s">
        <v>25980</v>
      </c>
      <c r="H660" s="890" t="s">
        <v>2886</v>
      </c>
      <c r="I660" s="889" t="s">
        <v>3654</v>
      </c>
      <c r="J660" s="889" t="s">
        <v>5525</v>
      </c>
      <c r="K660" s="888">
        <v>1</v>
      </c>
      <c r="L660" s="888">
        <v>2</v>
      </c>
      <c r="M660" s="887">
        <v>21546.799999999999</v>
      </c>
      <c r="N660" s="888">
        <v>1</v>
      </c>
      <c r="O660" s="888">
        <v>6</v>
      </c>
      <c r="P660" s="887">
        <v>93070.895326460814</v>
      </c>
    </row>
    <row r="661" spans="1:16" ht="22.5" x14ac:dyDescent="0.25">
      <c r="A661" s="867" t="s">
        <v>19067</v>
      </c>
      <c r="B661" s="867" t="s">
        <v>3626</v>
      </c>
      <c r="C661" s="894" t="s">
        <v>3031</v>
      </c>
      <c r="D661" s="893" t="s">
        <v>25979</v>
      </c>
      <c r="E661" s="892">
        <v>2000</v>
      </c>
      <c r="F661" s="895" t="s">
        <v>25978</v>
      </c>
      <c r="G661" s="891" t="s">
        <v>25977</v>
      </c>
      <c r="H661" s="890" t="s">
        <v>23436</v>
      </c>
      <c r="I661" s="889" t="s">
        <v>2684</v>
      </c>
      <c r="J661" s="889" t="s">
        <v>5525</v>
      </c>
      <c r="K661" s="888">
        <v>1</v>
      </c>
      <c r="L661" s="888">
        <v>12</v>
      </c>
      <c r="M661" s="887">
        <v>25226.71</v>
      </c>
      <c r="N661" s="888">
        <v>1</v>
      </c>
      <c r="O661" s="888">
        <v>6</v>
      </c>
      <c r="P661" s="887">
        <v>12848.21</v>
      </c>
    </row>
    <row r="662" spans="1:16" ht="33.75" x14ac:dyDescent="0.25">
      <c r="A662" s="867" t="s">
        <v>19067</v>
      </c>
      <c r="B662" s="867" t="s">
        <v>2672</v>
      </c>
      <c r="C662" s="894" t="s">
        <v>3031</v>
      </c>
      <c r="D662" s="893" t="s">
        <v>25976</v>
      </c>
      <c r="E662" s="892">
        <v>6000</v>
      </c>
      <c r="F662" s="895" t="s">
        <v>25975</v>
      </c>
      <c r="G662" s="891" t="s">
        <v>25974</v>
      </c>
      <c r="H662" s="890" t="s">
        <v>3691</v>
      </c>
      <c r="I662" s="889" t="s">
        <v>2684</v>
      </c>
      <c r="J662" s="889" t="s">
        <v>5525</v>
      </c>
      <c r="K662" s="888">
        <v>1</v>
      </c>
      <c r="L662" s="888">
        <v>1</v>
      </c>
      <c r="M662" s="887">
        <v>883.7</v>
      </c>
      <c r="N662" s="888">
        <v>1</v>
      </c>
      <c r="O662" s="888">
        <v>6</v>
      </c>
      <c r="P662" s="887">
        <v>37010.47532646083</v>
      </c>
    </row>
    <row r="663" spans="1:16" ht="22.5" x14ac:dyDescent="0.25">
      <c r="A663" s="867" t="s">
        <v>19067</v>
      </c>
      <c r="B663" s="867" t="s">
        <v>2672</v>
      </c>
      <c r="C663" s="894" t="s">
        <v>3031</v>
      </c>
      <c r="D663" s="893" t="s">
        <v>25973</v>
      </c>
      <c r="E663" s="892">
        <v>4000</v>
      </c>
      <c r="F663" s="895" t="s">
        <v>25972</v>
      </c>
      <c r="G663" s="891" t="s">
        <v>25971</v>
      </c>
      <c r="H663" s="890" t="s">
        <v>3691</v>
      </c>
      <c r="I663" s="889" t="s">
        <v>2684</v>
      </c>
      <c r="J663" s="889" t="s">
        <v>5525</v>
      </c>
      <c r="K663" s="888">
        <v>1</v>
      </c>
      <c r="L663" s="888">
        <v>3</v>
      </c>
      <c r="M663" s="887">
        <v>12253.79</v>
      </c>
      <c r="N663" s="888" t="s">
        <v>385</v>
      </c>
      <c r="O663" s="888" t="s">
        <v>385</v>
      </c>
      <c r="P663" s="887">
        <v>0</v>
      </c>
    </row>
    <row r="664" spans="1:16" ht="22.5" x14ac:dyDescent="0.25">
      <c r="A664" s="867" t="s">
        <v>19067</v>
      </c>
      <c r="B664" s="867" t="s">
        <v>2672</v>
      </c>
      <c r="C664" s="894" t="s">
        <v>3031</v>
      </c>
      <c r="D664" s="893" t="s">
        <v>23463</v>
      </c>
      <c r="E664" s="892">
        <v>6000</v>
      </c>
      <c r="F664" s="895" t="s">
        <v>25970</v>
      </c>
      <c r="G664" s="891" t="s">
        <v>25969</v>
      </c>
      <c r="H664" s="890" t="s">
        <v>2703</v>
      </c>
      <c r="I664" s="889" t="s">
        <v>3654</v>
      </c>
      <c r="J664" s="889" t="s">
        <v>5525</v>
      </c>
      <c r="K664" s="888">
        <v>1</v>
      </c>
      <c r="L664" s="888">
        <v>12</v>
      </c>
      <c r="M664" s="887">
        <v>62950.09</v>
      </c>
      <c r="N664" s="888">
        <v>1</v>
      </c>
      <c r="O664" s="888">
        <v>6</v>
      </c>
      <c r="P664" s="887">
        <v>36898.805326460832</v>
      </c>
    </row>
    <row r="665" spans="1:16" ht="22.5" x14ac:dyDescent="0.25">
      <c r="A665" s="867" t="s">
        <v>19067</v>
      </c>
      <c r="B665" s="867" t="s">
        <v>2672</v>
      </c>
      <c r="C665" s="894" t="s">
        <v>3031</v>
      </c>
      <c r="D665" s="893" t="s">
        <v>25968</v>
      </c>
      <c r="E665" s="892">
        <v>7000</v>
      </c>
      <c r="F665" s="895" t="s">
        <v>25967</v>
      </c>
      <c r="G665" s="891" t="s">
        <v>25966</v>
      </c>
      <c r="H665" s="890" t="s">
        <v>2703</v>
      </c>
      <c r="I665" s="889" t="s">
        <v>3654</v>
      </c>
      <c r="J665" s="889" t="s">
        <v>5525</v>
      </c>
      <c r="K665" s="888">
        <v>1</v>
      </c>
      <c r="L665" s="888">
        <v>12</v>
      </c>
      <c r="M665" s="887">
        <v>85501.439999999988</v>
      </c>
      <c r="N665" s="888">
        <v>1</v>
      </c>
      <c r="O665" s="888">
        <v>6</v>
      </c>
      <c r="P665" s="887">
        <v>43030.895326460828</v>
      </c>
    </row>
    <row r="666" spans="1:16" ht="22.5" x14ac:dyDescent="0.25">
      <c r="A666" s="867" t="s">
        <v>19067</v>
      </c>
      <c r="B666" s="867" t="s">
        <v>2672</v>
      </c>
      <c r="C666" s="894" t="s">
        <v>3031</v>
      </c>
      <c r="D666" s="893" t="s">
        <v>25965</v>
      </c>
      <c r="E666" s="892">
        <v>5000</v>
      </c>
      <c r="F666" s="895" t="s">
        <v>25964</v>
      </c>
      <c r="G666" s="891" t="s">
        <v>25963</v>
      </c>
      <c r="H666" s="890" t="s">
        <v>3107</v>
      </c>
      <c r="I666" s="889" t="s">
        <v>3654</v>
      </c>
      <c r="J666" s="889" t="s">
        <v>5525</v>
      </c>
      <c r="K666" s="888">
        <v>1</v>
      </c>
      <c r="L666" s="888">
        <v>12</v>
      </c>
      <c r="M666" s="887">
        <v>61116.07</v>
      </c>
      <c r="N666" s="888">
        <v>1</v>
      </c>
      <c r="O666" s="888">
        <v>6</v>
      </c>
      <c r="P666" s="887">
        <v>31030.895326460824</v>
      </c>
    </row>
    <row r="667" spans="1:16" ht="22.5" x14ac:dyDescent="0.25">
      <c r="A667" s="867" t="s">
        <v>19067</v>
      </c>
      <c r="B667" s="867" t="s">
        <v>2672</v>
      </c>
      <c r="C667" s="894" t="s">
        <v>3031</v>
      </c>
      <c r="D667" s="893" t="s">
        <v>25962</v>
      </c>
      <c r="E667" s="892">
        <v>5000</v>
      </c>
      <c r="F667" s="895" t="s">
        <v>25961</v>
      </c>
      <c r="G667" s="891" t="s">
        <v>25960</v>
      </c>
      <c r="H667" s="890" t="s">
        <v>2703</v>
      </c>
      <c r="I667" s="889" t="s">
        <v>3654</v>
      </c>
      <c r="J667" s="889" t="s">
        <v>5525</v>
      </c>
      <c r="K667" s="888">
        <v>1</v>
      </c>
      <c r="L667" s="888">
        <v>12</v>
      </c>
      <c r="M667" s="887">
        <v>61820.89</v>
      </c>
      <c r="N667" s="888">
        <v>1</v>
      </c>
      <c r="O667" s="888">
        <v>6</v>
      </c>
      <c r="P667" s="887">
        <v>30858.335326460827</v>
      </c>
    </row>
    <row r="668" spans="1:16" ht="21" customHeight="1" x14ac:dyDescent="0.25">
      <c r="A668" s="867" t="s">
        <v>19067</v>
      </c>
      <c r="B668" s="867" t="s">
        <v>2672</v>
      </c>
      <c r="C668" s="894" t="s">
        <v>3031</v>
      </c>
      <c r="D668" s="893" t="s">
        <v>25959</v>
      </c>
      <c r="E668" s="892">
        <v>14500</v>
      </c>
      <c r="F668" s="895" t="s">
        <v>22174</v>
      </c>
      <c r="G668" s="891" t="s">
        <v>22173</v>
      </c>
      <c r="H668" s="890" t="s">
        <v>2772</v>
      </c>
      <c r="I668" s="889" t="s">
        <v>3654</v>
      </c>
      <c r="J668" s="889" t="s">
        <v>5525</v>
      </c>
      <c r="K668" s="888">
        <v>1</v>
      </c>
      <c r="L668" s="888">
        <v>10</v>
      </c>
      <c r="M668" s="887">
        <v>143947.80445595866</v>
      </c>
      <c r="N668" s="888">
        <v>1</v>
      </c>
      <c r="O668" s="888">
        <v>6</v>
      </c>
      <c r="P668" s="887">
        <v>85398.315326460812</v>
      </c>
    </row>
    <row r="669" spans="1:16" ht="22.5" x14ac:dyDescent="0.25">
      <c r="A669" s="867" t="s">
        <v>19067</v>
      </c>
      <c r="B669" s="867" t="s">
        <v>2672</v>
      </c>
      <c r="C669" s="894" t="s">
        <v>3031</v>
      </c>
      <c r="D669" s="893" t="s">
        <v>25958</v>
      </c>
      <c r="E669" s="892">
        <v>3000</v>
      </c>
      <c r="F669" s="895" t="s">
        <v>25957</v>
      </c>
      <c r="G669" s="891" t="s">
        <v>25956</v>
      </c>
      <c r="H669" s="890" t="s">
        <v>2712</v>
      </c>
      <c r="I669" s="889" t="s">
        <v>2684</v>
      </c>
      <c r="J669" s="889" t="s">
        <v>5525</v>
      </c>
      <c r="K669" s="888">
        <v>1</v>
      </c>
      <c r="L669" s="888">
        <v>10</v>
      </c>
      <c r="M669" s="887">
        <v>31707.750000000004</v>
      </c>
      <c r="N669" s="888">
        <v>1</v>
      </c>
      <c r="O669" s="888">
        <v>6</v>
      </c>
      <c r="P669" s="887">
        <v>19044.900000000001</v>
      </c>
    </row>
    <row r="670" spans="1:16" ht="22.5" x14ac:dyDescent="0.25">
      <c r="A670" s="867" t="s">
        <v>19067</v>
      </c>
      <c r="B670" s="867" t="s">
        <v>2672</v>
      </c>
      <c r="C670" s="894" t="s">
        <v>3031</v>
      </c>
      <c r="D670" s="893" t="s">
        <v>25955</v>
      </c>
      <c r="E670" s="892">
        <v>8000</v>
      </c>
      <c r="F670" s="895" t="s">
        <v>25953</v>
      </c>
      <c r="G670" s="891" t="s">
        <v>25952</v>
      </c>
      <c r="H670" s="890" t="s">
        <v>2703</v>
      </c>
      <c r="I670" s="889" t="s">
        <v>3654</v>
      </c>
      <c r="J670" s="889" t="s">
        <v>5525</v>
      </c>
      <c r="K670" s="888">
        <v>1</v>
      </c>
      <c r="L670" s="888">
        <v>12</v>
      </c>
      <c r="M670" s="887">
        <v>96204.549999999988</v>
      </c>
      <c r="N670" s="888" t="s">
        <v>385</v>
      </c>
      <c r="O670" s="888" t="s">
        <v>385</v>
      </c>
      <c r="P670" s="887">
        <v>0</v>
      </c>
    </row>
    <row r="671" spans="1:16" ht="22.5" x14ac:dyDescent="0.25">
      <c r="A671" s="867" t="s">
        <v>19067</v>
      </c>
      <c r="B671" s="867" t="s">
        <v>2672</v>
      </c>
      <c r="C671" s="894" t="s">
        <v>3031</v>
      </c>
      <c r="D671" s="893" t="s">
        <v>25954</v>
      </c>
      <c r="E671" s="892">
        <v>10000</v>
      </c>
      <c r="F671" s="895" t="s">
        <v>25953</v>
      </c>
      <c r="G671" s="891" t="s">
        <v>25952</v>
      </c>
      <c r="H671" s="890" t="s">
        <v>2703</v>
      </c>
      <c r="I671" s="889" t="s">
        <v>3654</v>
      </c>
      <c r="J671" s="889" t="s">
        <v>5525</v>
      </c>
      <c r="K671" s="888" t="s">
        <v>385</v>
      </c>
      <c r="L671" s="888" t="s">
        <v>385</v>
      </c>
      <c r="M671" s="887">
        <v>0</v>
      </c>
      <c r="N671" s="888">
        <v>1</v>
      </c>
      <c r="O671" s="888">
        <v>6</v>
      </c>
      <c r="P671" s="887">
        <v>68490.615326460815</v>
      </c>
    </row>
    <row r="672" spans="1:16" ht="22.5" x14ac:dyDescent="0.25">
      <c r="A672" s="867" t="s">
        <v>19067</v>
      </c>
      <c r="B672" s="867" t="s">
        <v>2672</v>
      </c>
      <c r="C672" s="894" t="s">
        <v>3031</v>
      </c>
      <c r="D672" s="893" t="s">
        <v>25951</v>
      </c>
      <c r="E672" s="892">
        <v>10000</v>
      </c>
      <c r="F672" s="895" t="s">
        <v>25950</v>
      </c>
      <c r="G672" s="891" t="s">
        <v>25949</v>
      </c>
      <c r="H672" s="890" t="s">
        <v>2703</v>
      </c>
      <c r="I672" s="889" t="s">
        <v>3654</v>
      </c>
      <c r="J672" s="889" t="s">
        <v>5525</v>
      </c>
      <c r="K672" s="888">
        <v>1</v>
      </c>
      <c r="L672" s="888">
        <v>7</v>
      </c>
      <c r="M672" s="887">
        <v>66238.26999999999</v>
      </c>
      <c r="N672" s="888">
        <v>1</v>
      </c>
      <c r="O672" s="888">
        <v>6</v>
      </c>
      <c r="P672" s="887">
        <v>60664.945326460831</v>
      </c>
    </row>
    <row r="673" spans="1:16" ht="22.5" x14ac:dyDescent="0.25">
      <c r="A673" s="867" t="s">
        <v>19067</v>
      </c>
      <c r="B673" s="867" t="s">
        <v>3626</v>
      </c>
      <c r="C673" s="894" t="s">
        <v>3031</v>
      </c>
      <c r="D673" s="893" t="s">
        <v>23748</v>
      </c>
      <c r="E673" s="892">
        <v>8500</v>
      </c>
      <c r="F673" s="895" t="s">
        <v>25948</v>
      </c>
      <c r="G673" s="891" t="s">
        <v>25947</v>
      </c>
      <c r="H673" s="890" t="s">
        <v>2886</v>
      </c>
      <c r="I673" s="889" t="s">
        <v>3654</v>
      </c>
      <c r="J673" s="889" t="s">
        <v>5525</v>
      </c>
      <c r="K673" s="888">
        <v>1</v>
      </c>
      <c r="L673" s="888">
        <v>6</v>
      </c>
      <c r="M673" s="887">
        <v>53918.180000000008</v>
      </c>
      <c r="N673" s="888" t="s">
        <v>385</v>
      </c>
      <c r="O673" s="888" t="s">
        <v>385</v>
      </c>
      <c r="P673" s="887">
        <v>0</v>
      </c>
    </row>
    <row r="674" spans="1:16" ht="22.5" x14ac:dyDescent="0.25">
      <c r="A674" s="867" t="s">
        <v>19067</v>
      </c>
      <c r="B674" s="867" t="s">
        <v>2672</v>
      </c>
      <c r="C674" s="894" t="s">
        <v>3031</v>
      </c>
      <c r="D674" s="893" t="s">
        <v>25946</v>
      </c>
      <c r="E674" s="892">
        <v>5000</v>
      </c>
      <c r="F674" s="895" t="s">
        <v>25945</v>
      </c>
      <c r="G674" s="891" t="s">
        <v>25944</v>
      </c>
      <c r="H674" s="890" t="s">
        <v>2886</v>
      </c>
      <c r="I674" s="889" t="s">
        <v>3654</v>
      </c>
      <c r="J674" s="889" t="s">
        <v>5525</v>
      </c>
      <c r="K674" s="888">
        <v>1</v>
      </c>
      <c r="L674" s="888">
        <v>12</v>
      </c>
      <c r="M674" s="887">
        <v>61960.810000000012</v>
      </c>
      <c r="N674" s="888">
        <v>1</v>
      </c>
      <c r="O674" s="888">
        <v>6</v>
      </c>
      <c r="P674" s="887">
        <v>31030.895326460824</v>
      </c>
    </row>
    <row r="675" spans="1:16" ht="22.5" x14ac:dyDescent="0.25">
      <c r="A675" s="867" t="s">
        <v>19067</v>
      </c>
      <c r="B675" s="867" t="s">
        <v>2672</v>
      </c>
      <c r="C675" s="894" t="s">
        <v>3031</v>
      </c>
      <c r="D675" s="893" t="s">
        <v>25943</v>
      </c>
      <c r="E675" s="892">
        <v>3000</v>
      </c>
      <c r="F675" s="895" t="s">
        <v>25942</v>
      </c>
      <c r="G675" s="891" t="s">
        <v>25941</v>
      </c>
      <c r="H675" s="890" t="s">
        <v>3327</v>
      </c>
      <c r="I675" s="889" t="s">
        <v>3654</v>
      </c>
      <c r="J675" s="889" t="s">
        <v>5525</v>
      </c>
      <c r="K675" s="888">
        <v>1</v>
      </c>
      <c r="L675" s="888">
        <v>12</v>
      </c>
      <c r="M675" s="887">
        <v>37864.780000000006</v>
      </c>
      <c r="N675" s="888">
        <v>1</v>
      </c>
      <c r="O675" s="888">
        <v>6</v>
      </c>
      <c r="P675" s="887">
        <v>19044.900000000001</v>
      </c>
    </row>
    <row r="676" spans="1:16" x14ac:dyDescent="0.25">
      <c r="A676" s="867" t="s">
        <v>19067</v>
      </c>
      <c r="B676" s="867" t="s">
        <v>2672</v>
      </c>
      <c r="C676" s="894" t="s">
        <v>3031</v>
      </c>
      <c r="D676" s="893" t="s">
        <v>24155</v>
      </c>
      <c r="E676" s="892">
        <v>3000</v>
      </c>
      <c r="F676" s="895" t="s">
        <v>25940</v>
      </c>
      <c r="G676" s="891" t="s">
        <v>25939</v>
      </c>
      <c r="H676" s="890" t="s">
        <v>3135</v>
      </c>
      <c r="I676" s="889" t="s">
        <v>3135</v>
      </c>
      <c r="J676" s="889" t="s">
        <v>40</v>
      </c>
      <c r="K676" s="888">
        <v>1</v>
      </c>
      <c r="L676" s="888">
        <v>9</v>
      </c>
      <c r="M676" s="887">
        <v>27681.430000000004</v>
      </c>
      <c r="N676" s="888">
        <v>1</v>
      </c>
      <c r="O676" s="888">
        <v>6</v>
      </c>
      <c r="P676" s="887">
        <v>18984.900000000001</v>
      </c>
    </row>
    <row r="677" spans="1:16" x14ac:dyDescent="0.25">
      <c r="A677" s="867" t="s">
        <v>19067</v>
      </c>
      <c r="B677" s="867" t="s">
        <v>2672</v>
      </c>
      <c r="C677" s="894" t="s">
        <v>3031</v>
      </c>
      <c r="D677" s="893" t="s">
        <v>25938</v>
      </c>
      <c r="E677" s="892">
        <v>10000</v>
      </c>
      <c r="F677" s="895" t="s">
        <v>25937</v>
      </c>
      <c r="G677" s="891" t="s">
        <v>25936</v>
      </c>
      <c r="H677" s="890" t="s">
        <v>2886</v>
      </c>
      <c r="I677" s="889" t="s">
        <v>3654</v>
      </c>
      <c r="J677" s="889" t="s">
        <v>5525</v>
      </c>
      <c r="K677" s="888">
        <v>1</v>
      </c>
      <c r="L677" s="888">
        <v>12</v>
      </c>
      <c r="M677" s="887">
        <v>120374.79999999997</v>
      </c>
      <c r="N677" s="888">
        <v>1</v>
      </c>
      <c r="O677" s="888">
        <v>2</v>
      </c>
      <c r="P677" s="887">
        <v>17644.149999999998</v>
      </c>
    </row>
    <row r="678" spans="1:16" ht="24.75" customHeight="1" x14ac:dyDescent="0.25">
      <c r="A678" s="867" t="s">
        <v>19067</v>
      </c>
      <c r="B678" s="867" t="s">
        <v>2672</v>
      </c>
      <c r="C678" s="894" t="s">
        <v>3031</v>
      </c>
      <c r="D678" s="893" t="s">
        <v>25935</v>
      </c>
      <c r="E678" s="892">
        <v>9000</v>
      </c>
      <c r="F678" s="895" t="s">
        <v>25934</v>
      </c>
      <c r="G678" s="891" t="s">
        <v>25933</v>
      </c>
      <c r="H678" s="890" t="s">
        <v>7552</v>
      </c>
      <c r="I678" s="889" t="s">
        <v>2684</v>
      </c>
      <c r="J678" s="889" t="s">
        <v>5525</v>
      </c>
      <c r="K678" s="888">
        <v>1</v>
      </c>
      <c r="L678" s="888">
        <v>12</v>
      </c>
      <c r="M678" s="887">
        <v>109360.90445595865</v>
      </c>
      <c r="N678" s="888">
        <v>1</v>
      </c>
      <c r="O678" s="888">
        <v>6</v>
      </c>
      <c r="P678" s="887">
        <v>55001.525326460833</v>
      </c>
    </row>
    <row r="679" spans="1:16" ht="22.5" x14ac:dyDescent="0.25">
      <c r="A679" s="867" t="s">
        <v>19067</v>
      </c>
      <c r="B679" s="867" t="s">
        <v>2672</v>
      </c>
      <c r="C679" s="894" t="s">
        <v>3031</v>
      </c>
      <c r="D679" s="893" t="s">
        <v>23839</v>
      </c>
      <c r="E679" s="892">
        <v>8000</v>
      </c>
      <c r="F679" s="895" t="s">
        <v>25932</v>
      </c>
      <c r="G679" s="891" t="s">
        <v>25931</v>
      </c>
      <c r="H679" s="890" t="s">
        <v>2745</v>
      </c>
      <c r="I679" s="889" t="s">
        <v>2684</v>
      </c>
      <c r="J679" s="889" t="s">
        <v>5525</v>
      </c>
      <c r="K679" s="888">
        <v>1</v>
      </c>
      <c r="L679" s="888">
        <v>12</v>
      </c>
      <c r="M679" s="887">
        <v>97773.569999999978</v>
      </c>
      <c r="N679" s="888">
        <v>1</v>
      </c>
      <c r="O679" s="888">
        <v>6</v>
      </c>
      <c r="P679" s="887">
        <v>49009.22532646083</v>
      </c>
    </row>
    <row r="680" spans="1:16" x14ac:dyDescent="0.25">
      <c r="A680" s="867" t="s">
        <v>19067</v>
      </c>
      <c r="B680" s="867" t="s">
        <v>2672</v>
      </c>
      <c r="C680" s="894" t="s">
        <v>3031</v>
      </c>
      <c r="D680" s="893" t="s">
        <v>25930</v>
      </c>
      <c r="E680" s="892">
        <v>4300</v>
      </c>
      <c r="F680" s="895" t="s">
        <v>25929</v>
      </c>
      <c r="G680" s="891" t="s">
        <v>25928</v>
      </c>
      <c r="H680" s="890" t="s">
        <v>3691</v>
      </c>
      <c r="I680" s="889" t="s">
        <v>2684</v>
      </c>
      <c r="J680" s="889" t="s">
        <v>5525</v>
      </c>
      <c r="K680" s="888" t="s">
        <v>385</v>
      </c>
      <c r="L680" s="888" t="s">
        <v>385</v>
      </c>
      <c r="M680" s="887">
        <v>0</v>
      </c>
      <c r="N680" s="888">
        <v>1</v>
      </c>
      <c r="O680" s="888">
        <v>5</v>
      </c>
      <c r="P680" s="887">
        <v>20077.419999999998</v>
      </c>
    </row>
    <row r="681" spans="1:16" ht="24" customHeight="1" x14ac:dyDescent="0.25">
      <c r="A681" s="867" t="s">
        <v>19067</v>
      </c>
      <c r="B681" s="867" t="s">
        <v>2672</v>
      </c>
      <c r="C681" s="894" t="s">
        <v>3031</v>
      </c>
      <c r="D681" s="893" t="s">
        <v>24123</v>
      </c>
      <c r="E681" s="892">
        <v>9000</v>
      </c>
      <c r="F681" s="895" t="s">
        <v>25927</v>
      </c>
      <c r="G681" s="891" t="s">
        <v>25926</v>
      </c>
      <c r="H681" s="890" t="s">
        <v>2703</v>
      </c>
      <c r="I681" s="889" t="s">
        <v>3654</v>
      </c>
      <c r="J681" s="889" t="s">
        <v>5525</v>
      </c>
      <c r="K681" s="888">
        <v>1</v>
      </c>
      <c r="L681" s="888">
        <v>12</v>
      </c>
      <c r="M681" s="887">
        <v>109367.14445595864</v>
      </c>
      <c r="N681" s="888">
        <v>1</v>
      </c>
      <c r="O681" s="888">
        <v>6</v>
      </c>
      <c r="P681" s="887">
        <v>55020.275326460833</v>
      </c>
    </row>
    <row r="682" spans="1:16" ht="22.5" x14ac:dyDescent="0.25">
      <c r="A682" s="867" t="s">
        <v>19067</v>
      </c>
      <c r="B682" s="867" t="s">
        <v>2672</v>
      </c>
      <c r="C682" s="894" t="s">
        <v>3031</v>
      </c>
      <c r="D682" s="893" t="s">
        <v>25925</v>
      </c>
      <c r="E682" s="892">
        <v>5000</v>
      </c>
      <c r="F682" s="895" t="s">
        <v>25924</v>
      </c>
      <c r="G682" s="891" t="s">
        <v>25923</v>
      </c>
      <c r="H682" s="890" t="s">
        <v>2886</v>
      </c>
      <c r="I682" s="889" t="s">
        <v>3654</v>
      </c>
      <c r="J682" s="889" t="s">
        <v>5525</v>
      </c>
      <c r="K682" s="888">
        <v>1</v>
      </c>
      <c r="L682" s="888">
        <v>12</v>
      </c>
      <c r="M682" s="887">
        <v>61960.80000000001</v>
      </c>
      <c r="N682" s="888">
        <v>1</v>
      </c>
      <c r="O682" s="888">
        <v>6</v>
      </c>
      <c r="P682" s="887">
        <v>31030.895326460824</v>
      </c>
    </row>
    <row r="683" spans="1:16" ht="22.5" x14ac:dyDescent="0.25">
      <c r="A683" s="867" t="s">
        <v>19067</v>
      </c>
      <c r="B683" s="867" t="s">
        <v>3626</v>
      </c>
      <c r="C683" s="894" t="s">
        <v>3031</v>
      </c>
      <c r="D683" s="893" t="s">
        <v>58</v>
      </c>
      <c r="E683" s="892">
        <v>3000</v>
      </c>
      <c r="F683" s="895" t="s">
        <v>25922</v>
      </c>
      <c r="G683" s="891" t="s">
        <v>25921</v>
      </c>
      <c r="H683" s="890" t="s">
        <v>58</v>
      </c>
      <c r="I683" s="889" t="s">
        <v>2822</v>
      </c>
      <c r="J683" s="889" t="s">
        <v>2822</v>
      </c>
      <c r="K683" s="888">
        <v>1</v>
      </c>
      <c r="L683" s="888">
        <v>12</v>
      </c>
      <c r="M683" s="887">
        <v>37779.79</v>
      </c>
      <c r="N683" s="888">
        <v>1</v>
      </c>
      <c r="O683" s="888">
        <v>6</v>
      </c>
      <c r="P683" s="887">
        <v>18957.830000000002</v>
      </c>
    </row>
    <row r="684" spans="1:16" ht="30" customHeight="1" x14ac:dyDescent="0.25">
      <c r="A684" s="867" t="s">
        <v>19067</v>
      </c>
      <c r="B684" s="867" t="s">
        <v>2672</v>
      </c>
      <c r="C684" s="894" t="s">
        <v>3031</v>
      </c>
      <c r="D684" s="893" t="s">
        <v>25920</v>
      </c>
      <c r="E684" s="892">
        <v>8000</v>
      </c>
      <c r="F684" s="895" t="s">
        <v>7159</v>
      </c>
      <c r="G684" s="891" t="s">
        <v>7158</v>
      </c>
      <c r="H684" s="890" t="s">
        <v>2712</v>
      </c>
      <c r="I684" s="889" t="s">
        <v>3654</v>
      </c>
      <c r="J684" s="889" t="s">
        <v>5525</v>
      </c>
      <c r="K684" s="888">
        <v>1</v>
      </c>
      <c r="L684" s="888">
        <v>6</v>
      </c>
      <c r="M684" s="887">
        <v>47123.159999999996</v>
      </c>
      <c r="N684" s="888" t="s">
        <v>385</v>
      </c>
      <c r="O684" s="888" t="s">
        <v>385</v>
      </c>
      <c r="P684" s="887">
        <v>0</v>
      </c>
    </row>
    <row r="685" spans="1:16" x14ac:dyDescent="0.25">
      <c r="A685" s="867" t="s">
        <v>19067</v>
      </c>
      <c r="B685" s="867" t="s">
        <v>2672</v>
      </c>
      <c r="C685" s="894" t="s">
        <v>3031</v>
      </c>
      <c r="D685" s="893" t="s">
        <v>25919</v>
      </c>
      <c r="E685" s="892">
        <v>9000</v>
      </c>
      <c r="F685" s="895" t="s">
        <v>25918</v>
      </c>
      <c r="G685" s="891" t="s">
        <v>25917</v>
      </c>
      <c r="H685" s="890" t="s">
        <v>3691</v>
      </c>
      <c r="I685" s="889" t="s">
        <v>2684</v>
      </c>
      <c r="J685" s="889" t="s">
        <v>5525</v>
      </c>
      <c r="K685" s="888">
        <v>1</v>
      </c>
      <c r="L685" s="888">
        <v>9</v>
      </c>
      <c r="M685" s="887">
        <v>80164.989999999991</v>
      </c>
      <c r="N685" s="888" t="s">
        <v>385</v>
      </c>
      <c r="O685" s="888" t="s">
        <v>385</v>
      </c>
      <c r="P685" s="887">
        <v>0</v>
      </c>
    </row>
    <row r="686" spans="1:16" ht="22.5" x14ac:dyDescent="0.25">
      <c r="A686" s="867" t="s">
        <v>19067</v>
      </c>
      <c r="B686" s="867" t="s">
        <v>2672</v>
      </c>
      <c r="C686" s="894" t="s">
        <v>3031</v>
      </c>
      <c r="D686" s="893" t="s">
        <v>25251</v>
      </c>
      <c r="E686" s="892">
        <v>13000</v>
      </c>
      <c r="F686" s="895" t="s">
        <v>22155</v>
      </c>
      <c r="G686" s="891" t="s">
        <v>25916</v>
      </c>
      <c r="H686" s="890" t="s">
        <v>2772</v>
      </c>
      <c r="I686" s="889" t="s">
        <v>3654</v>
      </c>
      <c r="J686" s="889" t="s">
        <v>5525</v>
      </c>
      <c r="K686" s="888">
        <v>1</v>
      </c>
      <c r="L686" s="888">
        <v>3</v>
      </c>
      <c r="M686" s="887">
        <v>39370.47</v>
      </c>
      <c r="N686" s="888" t="s">
        <v>385</v>
      </c>
      <c r="O686" s="888" t="s">
        <v>385</v>
      </c>
      <c r="P686" s="887">
        <v>0</v>
      </c>
    </row>
    <row r="687" spans="1:16" x14ac:dyDescent="0.25">
      <c r="A687" s="1772" t="s">
        <v>2848</v>
      </c>
      <c r="B687" s="1772"/>
      <c r="C687" s="1772"/>
      <c r="D687" s="1772"/>
      <c r="E687" s="1772"/>
      <c r="F687" s="1772" t="s">
        <v>378</v>
      </c>
      <c r="G687" s="1772"/>
      <c r="H687" s="1772"/>
      <c r="I687" s="1772"/>
      <c r="J687" s="1772"/>
      <c r="K687" s="1771" t="s">
        <v>2847</v>
      </c>
      <c r="L687" s="1771"/>
      <c r="M687" s="1771"/>
      <c r="N687" s="1771" t="s">
        <v>2846</v>
      </c>
      <c r="O687" s="1771"/>
      <c r="P687" s="1771"/>
    </row>
    <row r="688" spans="1:16" ht="70.5" x14ac:dyDescent="0.25">
      <c r="A688" s="1535" t="s">
        <v>2845</v>
      </c>
      <c r="B688" s="1535" t="s">
        <v>5</v>
      </c>
      <c r="C688" s="1535" t="s">
        <v>2844</v>
      </c>
      <c r="D688" s="1535" t="s">
        <v>2843</v>
      </c>
      <c r="E688" s="1536" t="s">
        <v>2842</v>
      </c>
      <c r="F688" s="1537" t="s">
        <v>2841</v>
      </c>
      <c r="G688" s="1535" t="s">
        <v>2840</v>
      </c>
      <c r="H688" s="1535" t="s">
        <v>2839</v>
      </c>
      <c r="I688" s="1535" t="s">
        <v>2838</v>
      </c>
      <c r="J688" s="1535" t="s">
        <v>2837</v>
      </c>
      <c r="K688" s="1538" t="s">
        <v>2836</v>
      </c>
      <c r="L688" s="1538" t="s">
        <v>2835</v>
      </c>
      <c r="M688" s="1539" t="s">
        <v>2834</v>
      </c>
      <c r="N688" s="1538" t="s">
        <v>2836</v>
      </c>
      <c r="O688" s="1538" t="s">
        <v>2835</v>
      </c>
      <c r="P688" s="1539" t="s">
        <v>2834</v>
      </c>
    </row>
    <row r="689" spans="1:16" ht="24.75" customHeight="1" x14ac:dyDescent="0.25">
      <c r="A689" s="867" t="s">
        <v>19067</v>
      </c>
      <c r="B689" s="867" t="s">
        <v>2672</v>
      </c>
      <c r="C689" s="894" t="s">
        <v>3031</v>
      </c>
      <c r="D689" s="893" t="s">
        <v>21236</v>
      </c>
      <c r="E689" s="892">
        <v>15600</v>
      </c>
      <c r="F689" s="895" t="s">
        <v>22155</v>
      </c>
      <c r="G689" s="891" t="s">
        <v>25916</v>
      </c>
      <c r="H689" s="890" t="s">
        <v>2772</v>
      </c>
      <c r="I689" s="889" t="s">
        <v>3654</v>
      </c>
      <c r="J689" s="889" t="s">
        <v>5525</v>
      </c>
      <c r="K689" s="888" t="s">
        <v>385</v>
      </c>
      <c r="L689" s="888" t="s">
        <v>385</v>
      </c>
      <c r="M689" s="887">
        <v>0</v>
      </c>
      <c r="N689" s="888">
        <v>1</v>
      </c>
      <c r="O689" s="888">
        <v>6</v>
      </c>
      <c r="P689" s="887">
        <v>85349.415326460818</v>
      </c>
    </row>
    <row r="690" spans="1:16" ht="24.75" customHeight="1" x14ac:dyDescent="0.25">
      <c r="A690" s="867" t="s">
        <v>19067</v>
      </c>
      <c r="B690" s="867" t="s">
        <v>2672</v>
      </c>
      <c r="C690" s="894" t="s">
        <v>3031</v>
      </c>
      <c r="D690" s="893" t="s">
        <v>21236</v>
      </c>
      <c r="E690" s="892">
        <v>15600</v>
      </c>
      <c r="F690" s="895" t="s">
        <v>25915</v>
      </c>
      <c r="G690" s="891" t="s">
        <v>25914</v>
      </c>
      <c r="H690" s="890" t="s">
        <v>2772</v>
      </c>
      <c r="I690" s="889" t="s">
        <v>3654</v>
      </c>
      <c r="J690" s="889" t="s">
        <v>5525</v>
      </c>
      <c r="K690" s="888" t="s">
        <v>385</v>
      </c>
      <c r="L690" s="888" t="s">
        <v>385</v>
      </c>
      <c r="M690" s="887">
        <v>0</v>
      </c>
      <c r="N690" s="888">
        <v>1</v>
      </c>
      <c r="O690" s="888">
        <v>6</v>
      </c>
      <c r="P690" s="887">
        <v>90470.895326460814</v>
      </c>
    </row>
    <row r="691" spans="1:16" ht="24.75" customHeight="1" x14ac:dyDescent="0.25">
      <c r="A691" s="867" t="s">
        <v>19067</v>
      </c>
      <c r="B691" s="867" t="s">
        <v>2672</v>
      </c>
      <c r="C691" s="894" t="s">
        <v>3031</v>
      </c>
      <c r="D691" s="893" t="s">
        <v>25913</v>
      </c>
      <c r="E691" s="892">
        <v>12000</v>
      </c>
      <c r="F691" s="895" t="s">
        <v>25912</v>
      </c>
      <c r="G691" s="891" t="s">
        <v>25911</v>
      </c>
      <c r="H691" s="890" t="s">
        <v>2703</v>
      </c>
      <c r="I691" s="889" t="s">
        <v>3654</v>
      </c>
      <c r="J691" s="889" t="s">
        <v>5525</v>
      </c>
      <c r="K691" s="888">
        <v>1</v>
      </c>
      <c r="L691" s="888">
        <v>8</v>
      </c>
      <c r="M691" s="887">
        <v>96383.87999999999</v>
      </c>
      <c r="N691" s="888">
        <v>1</v>
      </c>
      <c r="O691" s="888">
        <v>6</v>
      </c>
      <c r="P691" s="887">
        <v>73030.065326460826</v>
      </c>
    </row>
    <row r="692" spans="1:16" ht="24.75" customHeight="1" x14ac:dyDescent="0.25">
      <c r="A692" s="867" t="s">
        <v>19067</v>
      </c>
      <c r="B692" s="867" t="s">
        <v>2672</v>
      </c>
      <c r="C692" s="894" t="s">
        <v>3031</v>
      </c>
      <c r="D692" s="893" t="s">
        <v>25910</v>
      </c>
      <c r="E692" s="892">
        <v>5000</v>
      </c>
      <c r="F692" s="895" t="s">
        <v>25909</v>
      </c>
      <c r="G692" s="891" t="s">
        <v>25908</v>
      </c>
      <c r="H692" s="890" t="s">
        <v>2745</v>
      </c>
      <c r="I692" s="889" t="s">
        <v>2684</v>
      </c>
      <c r="J692" s="889" t="s">
        <v>5525</v>
      </c>
      <c r="K692" s="888">
        <v>1</v>
      </c>
      <c r="L692" s="888">
        <v>9</v>
      </c>
      <c r="M692" s="887">
        <v>46252.21</v>
      </c>
      <c r="N692" s="888">
        <v>1</v>
      </c>
      <c r="O692" s="888">
        <v>6</v>
      </c>
      <c r="P692" s="887">
        <v>30851.395326460824</v>
      </c>
    </row>
    <row r="693" spans="1:16" x14ac:dyDescent="0.25">
      <c r="A693" s="867" t="s">
        <v>19067</v>
      </c>
      <c r="B693" s="867" t="s">
        <v>2672</v>
      </c>
      <c r="C693" s="894" t="s">
        <v>3031</v>
      </c>
      <c r="D693" s="893" t="s">
        <v>24077</v>
      </c>
      <c r="E693" s="892">
        <v>6000</v>
      </c>
      <c r="F693" s="895" t="s">
        <v>25907</v>
      </c>
      <c r="G693" s="891" t="s">
        <v>25906</v>
      </c>
      <c r="H693" s="890" t="s">
        <v>2772</v>
      </c>
      <c r="I693" s="889" t="s">
        <v>3654</v>
      </c>
      <c r="J693" s="889" t="s">
        <v>5525</v>
      </c>
      <c r="K693" s="888">
        <v>1</v>
      </c>
      <c r="L693" s="888">
        <v>12</v>
      </c>
      <c r="M693" s="887">
        <v>71345.17</v>
      </c>
      <c r="N693" s="888">
        <v>1</v>
      </c>
      <c r="O693" s="888">
        <v>6</v>
      </c>
      <c r="P693" s="887">
        <v>36605.025326460825</v>
      </c>
    </row>
    <row r="694" spans="1:16" x14ac:dyDescent="0.25">
      <c r="A694" s="867" t="s">
        <v>19067</v>
      </c>
      <c r="B694" s="867" t="s">
        <v>2672</v>
      </c>
      <c r="C694" s="894" t="s">
        <v>3031</v>
      </c>
      <c r="D694" s="893" t="s">
        <v>1882</v>
      </c>
      <c r="E694" s="892">
        <v>10000</v>
      </c>
      <c r="F694" s="895" t="s">
        <v>25905</v>
      </c>
      <c r="G694" s="891" t="s">
        <v>25904</v>
      </c>
      <c r="H694" s="890" t="s">
        <v>2772</v>
      </c>
      <c r="I694" s="889" t="s">
        <v>3654</v>
      </c>
      <c r="J694" s="889" t="s">
        <v>5525</v>
      </c>
      <c r="K694" s="888">
        <v>1</v>
      </c>
      <c r="L694" s="888">
        <v>3</v>
      </c>
      <c r="M694" s="887">
        <v>14612.099999999999</v>
      </c>
      <c r="N694" s="888" t="s">
        <v>385</v>
      </c>
      <c r="O694" s="888" t="s">
        <v>385</v>
      </c>
      <c r="P694" s="887">
        <v>0</v>
      </c>
    </row>
    <row r="695" spans="1:16" ht="33.75" x14ac:dyDescent="0.25">
      <c r="A695" s="867" t="s">
        <v>19067</v>
      </c>
      <c r="B695" s="867" t="s">
        <v>2672</v>
      </c>
      <c r="C695" s="894" t="s">
        <v>3031</v>
      </c>
      <c r="D695" s="893" t="s">
        <v>25903</v>
      </c>
      <c r="E695" s="892">
        <v>12000</v>
      </c>
      <c r="F695" s="895" t="s">
        <v>22133</v>
      </c>
      <c r="G695" s="891" t="s">
        <v>25902</v>
      </c>
      <c r="H695" s="890" t="s">
        <v>4016</v>
      </c>
      <c r="I695" s="889" t="s">
        <v>3654</v>
      </c>
      <c r="J695" s="889" t="s">
        <v>5525</v>
      </c>
      <c r="K695" s="888" t="s">
        <v>385</v>
      </c>
      <c r="L695" s="888" t="s">
        <v>385</v>
      </c>
      <c r="M695" s="887">
        <v>0</v>
      </c>
      <c r="N695" s="888">
        <v>1</v>
      </c>
      <c r="O695" s="888">
        <v>1</v>
      </c>
      <c r="P695" s="887">
        <v>7774.15</v>
      </c>
    </row>
    <row r="696" spans="1:16" ht="22.5" x14ac:dyDescent="0.25">
      <c r="A696" s="867" t="s">
        <v>19067</v>
      </c>
      <c r="B696" s="867" t="s">
        <v>2672</v>
      </c>
      <c r="C696" s="894" t="s">
        <v>3031</v>
      </c>
      <c r="D696" s="893" t="s">
        <v>23272</v>
      </c>
      <c r="E696" s="892">
        <v>2000</v>
      </c>
      <c r="F696" s="895" t="s">
        <v>25900</v>
      </c>
      <c r="G696" s="891" t="s">
        <v>25899</v>
      </c>
      <c r="H696" s="890" t="s">
        <v>3135</v>
      </c>
      <c r="I696" s="889" t="s">
        <v>3135</v>
      </c>
      <c r="J696" s="889" t="s">
        <v>40</v>
      </c>
      <c r="K696" s="888">
        <v>1</v>
      </c>
      <c r="L696" s="888">
        <v>1</v>
      </c>
      <c r="M696" s="887">
        <v>1913.4</v>
      </c>
      <c r="N696" s="888" t="s">
        <v>385</v>
      </c>
      <c r="O696" s="888" t="s">
        <v>385</v>
      </c>
      <c r="P696" s="887">
        <v>0</v>
      </c>
    </row>
    <row r="697" spans="1:16" x14ac:dyDescent="0.25">
      <c r="A697" s="867" t="s">
        <v>19067</v>
      </c>
      <c r="B697" s="867" t="s">
        <v>2672</v>
      </c>
      <c r="C697" s="894" t="s">
        <v>3031</v>
      </c>
      <c r="D697" s="893" t="s">
        <v>25901</v>
      </c>
      <c r="E697" s="892">
        <v>3000</v>
      </c>
      <c r="F697" s="895" t="s">
        <v>25900</v>
      </c>
      <c r="G697" s="891" t="s">
        <v>25899</v>
      </c>
      <c r="H697" s="890" t="s">
        <v>3135</v>
      </c>
      <c r="I697" s="889" t="s">
        <v>3135</v>
      </c>
      <c r="J697" s="889" t="s">
        <v>40</v>
      </c>
      <c r="K697" s="888" t="s">
        <v>385</v>
      </c>
      <c r="L697" s="888" t="s">
        <v>385</v>
      </c>
      <c r="M697" s="887">
        <v>0</v>
      </c>
      <c r="N697" s="888">
        <v>1</v>
      </c>
      <c r="O697" s="888">
        <v>4</v>
      </c>
      <c r="P697" s="887">
        <v>12596.6</v>
      </c>
    </row>
    <row r="698" spans="1:16" x14ac:dyDescent="0.25">
      <c r="A698" s="867" t="s">
        <v>19067</v>
      </c>
      <c r="B698" s="867" t="s">
        <v>2672</v>
      </c>
      <c r="C698" s="894" t="s">
        <v>3031</v>
      </c>
      <c r="D698" s="893" t="s">
        <v>25898</v>
      </c>
      <c r="E698" s="892">
        <v>5300</v>
      </c>
      <c r="F698" s="895" t="s">
        <v>25897</v>
      </c>
      <c r="G698" s="891" t="s">
        <v>25896</v>
      </c>
      <c r="H698" s="890" t="s">
        <v>2886</v>
      </c>
      <c r="I698" s="889" t="s">
        <v>3654</v>
      </c>
      <c r="J698" s="889" t="s">
        <v>5525</v>
      </c>
      <c r="K698" s="888">
        <v>1</v>
      </c>
      <c r="L698" s="888">
        <v>12</v>
      </c>
      <c r="M698" s="887">
        <v>65560.800000000003</v>
      </c>
      <c r="N698" s="888">
        <v>1</v>
      </c>
      <c r="O698" s="888">
        <v>6</v>
      </c>
      <c r="P698" s="887">
        <v>32830.895326460828</v>
      </c>
    </row>
    <row r="699" spans="1:16" ht="22.5" x14ac:dyDescent="0.25">
      <c r="A699" s="867" t="s">
        <v>19067</v>
      </c>
      <c r="B699" s="867" t="s">
        <v>2672</v>
      </c>
      <c r="C699" s="894" t="s">
        <v>3031</v>
      </c>
      <c r="D699" s="893" t="s">
        <v>23272</v>
      </c>
      <c r="E699" s="892">
        <v>2000</v>
      </c>
      <c r="F699" s="895" t="s">
        <v>25895</v>
      </c>
      <c r="G699" s="891" t="s">
        <v>25894</v>
      </c>
      <c r="H699" s="890" t="s">
        <v>3135</v>
      </c>
      <c r="I699" s="889" t="s">
        <v>3135</v>
      </c>
      <c r="J699" s="889" t="s">
        <v>40</v>
      </c>
      <c r="K699" s="888">
        <v>1</v>
      </c>
      <c r="L699" s="888">
        <v>1</v>
      </c>
      <c r="M699" s="887">
        <v>1913.4</v>
      </c>
      <c r="N699" s="888" t="s">
        <v>385</v>
      </c>
      <c r="O699" s="888" t="s">
        <v>385</v>
      </c>
      <c r="P699" s="887">
        <v>0</v>
      </c>
    </row>
    <row r="700" spans="1:16" ht="20.25" customHeight="1" x14ac:dyDescent="0.25">
      <c r="A700" s="867" t="s">
        <v>19067</v>
      </c>
      <c r="B700" s="867" t="s">
        <v>2672</v>
      </c>
      <c r="C700" s="894" t="s">
        <v>3031</v>
      </c>
      <c r="D700" s="893" t="s">
        <v>25893</v>
      </c>
      <c r="E700" s="892">
        <v>9000</v>
      </c>
      <c r="F700" s="895" t="s">
        <v>25892</v>
      </c>
      <c r="G700" s="891" t="s">
        <v>25891</v>
      </c>
      <c r="H700" s="890" t="s">
        <v>2712</v>
      </c>
      <c r="I700" s="889" t="s">
        <v>3654</v>
      </c>
      <c r="J700" s="889" t="s">
        <v>5525</v>
      </c>
      <c r="K700" s="888">
        <v>1</v>
      </c>
      <c r="L700" s="888">
        <v>12</v>
      </c>
      <c r="M700" s="887">
        <v>109960.79999999997</v>
      </c>
      <c r="N700" s="888">
        <v>1</v>
      </c>
      <c r="O700" s="888">
        <v>6</v>
      </c>
      <c r="P700" s="887">
        <v>55030.895326460828</v>
      </c>
    </row>
    <row r="701" spans="1:16" ht="20.25" customHeight="1" x14ac:dyDescent="0.25">
      <c r="A701" s="867" t="s">
        <v>19067</v>
      </c>
      <c r="B701" s="867" t="s">
        <v>2672</v>
      </c>
      <c r="C701" s="894" t="s">
        <v>3031</v>
      </c>
      <c r="D701" s="893" t="s">
        <v>25890</v>
      </c>
      <c r="E701" s="892">
        <v>2500</v>
      </c>
      <c r="F701" s="895" t="s">
        <v>25889</v>
      </c>
      <c r="G701" s="891" t="s">
        <v>25888</v>
      </c>
      <c r="H701" s="890" t="s">
        <v>3259</v>
      </c>
      <c r="I701" s="889" t="s">
        <v>2822</v>
      </c>
      <c r="J701" s="889" t="s">
        <v>2822</v>
      </c>
      <c r="K701" s="888">
        <v>1</v>
      </c>
      <c r="L701" s="888">
        <v>12</v>
      </c>
      <c r="M701" s="887">
        <v>31937.200000000004</v>
      </c>
      <c r="N701" s="888">
        <v>1</v>
      </c>
      <c r="O701" s="888">
        <v>6</v>
      </c>
      <c r="P701" s="887">
        <v>15918.17</v>
      </c>
    </row>
    <row r="702" spans="1:16" ht="22.5" x14ac:dyDescent="0.25">
      <c r="A702" s="867" t="s">
        <v>19067</v>
      </c>
      <c r="B702" s="867" t="s">
        <v>2672</v>
      </c>
      <c r="C702" s="894" t="s">
        <v>3031</v>
      </c>
      <c r="D702" s="893" t="s">
        <v>25887</v>
      </c>
      <c r="E702" s="892">
        <v>5000</v>
      </c>
      <c r="F702" s="895" t="s">
        <v>25886</v>
      </c>
      <c r="G702" s="891" t="s">
        <v>25885</v>
      </c>
      <c r="H702" s="890" t="s">
        <v>4016</v>
      </c>
      <c r="I702" s="889" t="s">
        <v>3654</v>
      </c>
      <c r="J702" s="889" t="s">
        <v>5525</v>
      </c>
      <c r="K702" s="888">
        <v>1</v>
      </c>
      <c r="L702" s="888">
        <v>12</v>
      </c>
      <c r="M702" s="887">
        <v>57401.700000000004</v>
      </c>
      <c r="N702" s="888">
        <v>1</v>
      </c>
      <c r="O702" s="888">
        <v>6</v>
      </c>
      <c r="P702" s="887">
        <v>30981.94532646082</v>
      </c>
    </row>
    <row r="703" spans="1:16" ht="22.5" x14ac:dyDescent="0.25">
      <c r="A703" s="867" t="s">
        <v>19067</v>
      </c>
      <c r="B703" s="867" t="s">
        <v>3626</v>
      </c>
      <c r="C703" s="894" t="s">
        <v>3031</v>
      </c>
      <c r="D703" s="893" t="s">
        <v>25884</v>
      </c>
      <c r="E703" s="892">
        <v>9500</v>
      </c>
      <c r="F703" s="895" t="s">
        <v>25883</v>
      </c>
      <c r="G703" s="891" t="s">
        <v>25882</v>
      </c>
      <c r="H703" s="890" t="s">
        <v>2772</v>
      </c>
      <c r="I703" s="889" t="s">
        <v>3654</v>
      </c>
      <c r="J703" s="889" t="s">
        <v>5525</v>
      </c>
      <c r="K703" s="888">
        <v>1</v>
      </c>
      <c r="L703" s="888">
        <v>12</v>
      </c>
      <c r="M703" s="887">
        <v>107731.29999999999</v>
      </c>
      <c r="N703" s="888">
        <v>1</v>
      </c>
      <c r="O703" s="888">
        <v>6</v>
      </c>
      <c r="P703" s="887">
        <v>57990.8</v>
      </c>
    </row>
    <row r="704" spans="1:16" ht="22.5" x14ac:dyDescent="0.25">
      <c r="A704" s="867" t="s">
        <v>19067</v>
      </c>
      <c r="B704" s="867" t="s">
        <v>2672</v>
      </c>
      <c r="C704" s="894" t="s">
        <v>3031</v>
      </c>
      <c r="D704" s="893" t="s">
        <v>25881</v>
      </c>
      <c r="E704" s="892">
        <v>12000</v>
      </c>
      <c r="F704" s="895" t="s">
        <v>25880</v>
      </c>
      <c r="G704" s="891" t="s">
        <v>25879</v>
      </c>
      <c r="H704" s="890" t="s">
        <v>18284</v>
      </c>
      <c r="I704" s="889" t="s">
        <v>3654</v>
      </c>
      <c r="J704" s="889" t="s">
        <v>5525</v>
      </c>
      <c r="K704" s="888">
        <v>1</v>
      </c>
      <c r="L704" s="888">
        <v>9</v>
      </c>
      <c r="M704" s="887">
        <v>114344.24445595867</v>
      </c>
      <c r="N704" s="888" t="s">
        <v>385</v>
      </c>
      <c r="O704" s="888" t="s">
        <v>385</v>
      </c>
      <c r="P704" s="887">
        <v>0</v>
      </c>
    </row>
    <row r="705" spans="1:16" ht="22.5" x14ac:dyDescent="0.25">
      <c r="A705" s="867" t="s">
        <v>19067</v>
      </c>
      <c r="B705" s="867" t="s">
        <v>2672</v>
      </c>
      <c r="C705" s="894" t="s">
        <v>3031</v>
      </c>
      <c r="D705" s="893" t="s">
        <v>25878</v>
      </c>
      <c r="E705" s="892">
        <v>5000</v>
      </c>
      <c r="F705" s="895" t="s">
        <v>25877</v>
      </c>
      <c r="G705" s="891" t="s">
        <v>25876</v>
      </c>
      <c r="H705" s="890" t="s">
        <v>2886</v>
      </c>
      <c r="I705" s="889" t="s">
        <v>3654</v>
      </c>
      <c r="J705" s="889" t="s">
        <v>5525</v>
      </c>
      <c r="K705" s="888">
        <v>1</v>
      </c>
      <c r="L705" s="888">
        <v>12</v>
      </c>
      <c r="M705" s="887">
        <v>61938.570000000007</v>
      </c>
      <c r="N705" s="888">
        <v>1</v>
      </c>
      <c r="O705" s="888">
        <v>6</v>
      </c>
      <c r="P705" s="887">
        <v>31030.895326460824</v>
      </c>
    </row>
    <row r="706" spans="1:16" x14ac:dyDescent="0.25">
      <c r="A706" s="867" t="s">
        <v>19067</v>
      </c>
      <c r="B706" s="867" t="s">
        <v>2672</v>
      </c>
      <c r="C706" s="894" t="s">
        <v>3031</v>
      </c>
      <c r="D706" s="893" t="s">
        <v>25009</v>
      </c>
      <c r="E706" s="892">
        <v>3500</v>
      </c>
      <c r="F706" s="895" t="s">
        <v>25875</v>
      </c>
      <c r="G706" s="891" t="s">
        <v>25874</v>
      </c>
      <c r="H706" s="890" t="s">
        <v>3327</v>
      </c>
      <c r="I706" s="889" t="s">
        <v>2684</v>
      </c>
      <c r="J706" s="889" t="s">
        <v>5525</v>
      </c>
      <c r="K706" s="888" t="s">
        <v>385</v>
      </c>
      <c r="L706" s="888" t="s">
        <v>385</v>
      </c>
      <c r="M706" s="887">
        <v>0</v>
      </c>
      <c r="N706" s="888">
        <v>1</v>
      </c>
      <c r="O706" s="888">
        <v>5</v>
      </c>
      <c r="P706" s="887">
        <v>17670.75</v>
      </c>
    </row>
    <row r="707" spans="1:16" x14ac:dyDescent="0.25">
      <c r="A707" s="867" t="s">
        <v>19067</v>
      </c>
      <c r="B707" s="867" t="s">
        <v>2672</v>
      </c>
      <c r="C707" s="894" t="s">
        <v>3031</v>
      </c>
      <c r="D707" s="893" t="s">
        <v>25873</v>
      </c>
      <c r="E707" s="892">
        <v>2500</v>
      </c>
      <c r="F707" s="895" t="s">
        <v>25872</v>
      </c>
      <c r="G707" s="891" t="s">
        <v>25871</v>
      </c>
      <c r="H707" s="890" t="s">
        <v>3135</v>
      </c>
      <c r="I707" s="889" t="s">
        <v>3135</v>
      </c>
      <c r="J707" s="889" t="s">
        <v>40</v>
      </c>
      <c r="K707" s="888">
        <v>1</v>
      </c>
      <c r="L707" s="888">
        <v>12</v>
      </c>
      <c r="M707" s="887">
        <v>31960.800000000007</v>
      </c>
      <c r="N707" s="888">
        <v>1</v>
      </c>
      <c r="O707" s="888">
        <v>6</v>
      </c>
      <c r="P707" s="887">
        <v>16044.9</v>
      </c>
    </row>
    <row r="708" spans="1:16" x14ac:dyDescent="0.25">
      <c r="A708" s="867" t="s">
        <v>19067</v>
      </c>
      <c r="B708" s="867" t="s">
        <v>2672</v>
      </c>
      <c r="C708" s="894" t="s">
        <v>3031</v>
      </c>
      <c r="D708" s="893" t="s">
        <v>25870</v>
      </c>
      <c r="E708" s="892">
        <v>6000</v>
      </c>
      <c r="F708" s="895" t="s">
        <v>4356</v>
      </c>
      <c r="G708" s="891" t="s">
        <v>25869</v>
      </c>
      <c r="H708" s="890" t="s">
        <v>2703</v>
      </c>
      <c r="I708" s="889" t="s">
        <v>3654</v>
      </c>
      <c r="J708" s="889" t="s">
        <v>5525</v>
      </c>
      <c r="K708" s="888" t="s">
        <v>385</v>
      </c>
      <c r="L708" s="888" t="s">
        <v>385</v>
      </c>
      <c r="M708" s="887">
        <v>0</v>
      </c>
      <c r="N708" s="888">
        <v>1</v>
      </c>
      <c r="O708" s="888">
        <v>3</v>
      </c>
      <c r="P708" s="887">
        <v>19922.449999999997</v>
      </c>
    </row>
    <row r="709" spans="1:16" x14ac:dyDescent="0.25">
      <c r="A709" s="867" t="s">
        <v>19067</v>
      </c>
      <c r="B709" s="867" t="s">
        <v>2672</v>
      </c>
      <c r="C709" s="894" t="s">
        <v>3031</v>
      </c>
      <c r="D709" s="893" t="s">
        <v>25868</v>
      </c>
      <c r="E709" s="892">
        <v>3126</v>
      </c>
      <c r="F709" s="895" t="s">
        <v>25867</v>
      </c>
      <c r="G709" s="891" t="s">
        <v>25866</v>
      </c>
      <c r="H709" s="890" t="s">
        <v>3663</v>
      </c>
      <c r="I709" s="889" t="s">
        <v>2684</v>
      </c>
      <c r="J709" s="889" t="s">
        <v>5525</v>
      </c>
      <c r="K709" s="888">
        <v>1</v>
      </c>
      <c r="L709" s="888">
        <v>12</v>
      </c>
      <c r="M709" s="887">
        <v>39452.830000000009</v>
      </c>
      <c r="N709" s="888">
        <v>1</v>
      </c>
      <c r="O709" s="888">
        <v>6</v>
      </c>
      <c r="P709" s="887">
        <v>19800.900000000001</v>
      </c>
    </row>
    <row r="710" spans="1:16" ht="22.5" x14ac:dyDescent="0.25">
      <c r="A710" s="867" t="s">
        <v>19067</v>
      </c>
      <c r="B710" s="867" t="s">
        <v>2672</v>
      </c>
      <c r="C710" s="894" t="s">
        <v>3031</v>
      </c>
      <c r="D710" s="893" t="s">
        <v>25865</v>
      </c>
      <c r="E710" s="892">
        <v>3500</v>
      </c>
      <c r="F710" s="895" t="s">
        <v>25864</v>
      </c>
      <c r="G710" s="891" t="s">
        <v>25863</v>
      </c>
      <c r="H710" s="890" t="s">
        <v>3135</v>
      </c>
      <c r="I710" s="889" t="s">
        <v>3135</v>
      </c>
      <c r="J710" s="889" t="s">
        <v>40</v>
      </c>
      <c r="K710" s="888">
        <v>1</v>
      </c>
      <c r="L710" s="888">
        <v>12</v>
      </c>
      <c r="M710" s="887">
        <v>43951.330000000009</v>
      </c>
      <c r="N710" s="888">
        <v>1</v>
      </c>
      <c r="O710" s="888">
        <v>6</v>
      </c>
      <c r="P710" s="887">
        <v>22035.910000000003</v>
      </c>
    </row>
    <row r="711" spans="1:16" x14ac:dyDescent="0.25">
      <c r="A711" s="867" t="s">
        <v>19067</v>
      </c>
      <c r="B711" s="867" t="s">
        <v>2672</v>
      </c>
      <c r="C711" s="894" t="s">
        <v>3031</v>
      </c>
      <c r="D711" s="893" t="s">
        <v>25862</v>
      </c>
      <c r="E711" s="892">
        <v>4302</v>
      </c>
      <c r="F711" s="895" t="s">
        <v>25861</v>
      </c>
      <c r="G711" s="891" t="s">
        <v>25860</v>
      </c>
      <c r="H711" s="890" t="s">
        <v>2886</v>
      </c>
      <c r="I711" s="889" t="s">
        <v>3654</v>
      </c>
      <c r="J711" s="889" t="s">
        <v>5525</v>
      </c>
      <c r="K711" s="888">
        <v>1</v>
      </c>
      <c r="L711" s="888">
        <v>12</v>
      </c>
      <c r="M711" s="887">
        <v>53584.80000000001</v>
      </c>
      <c r="N711" s="888">
        <v>1</v>
      </c>
      <c r="O711" s="888">
        <v>6</v>
      </c>
      <c r="P711" s="887">
        <v>26856.9</v>
      </c>
    </row>
    <row r="712" spans="1:16" ht="22.5" x14ac:dyDescent="0.25">
      <c r="A712" s="867" t="s">
        <v>19067</v>
      </c>
      <c r="B712" s="867" t="s">
        <v>2672</v>
      </c>
      <c r="C712" s="894" t="s">
        <v>3031</v>
      </c>
      <c r="D712" s="893" t="s">
        <v>25859</v>
      </c>
      <c r="E712" s="892">
        <v>2500</v>
      </c>
      <c r="F712" s="895" t="s">
        <v>25858</v>
      </c>
      <c r="G712" s="891" t="s">
        <v>25857</v>
      </c>
      <c r="H712" s="890" t="s">
        <v>3663</v>
      </c>
      <c r="I712" s="889" t="s">
        <v>2684</v>
      </c>
      <c r="J712" s="889" t="s">
        <v>5525</v>
      </c>
      <c r="K712" s="888">
        <v>1</v>
      </c>
      <c r="L712" s="888">
        <v>12</v>
      </c>
      <c r="M712" s="887">
        <v>31785.820000000003</v>
      </c>
      <c r="N712" s="888">
        <v>1</v>
      </c>
      <c r="O712" s="888">
        <v>6</v>
      </c>
      <c r="P712" s="887">
        <v>16035.869999999999</v>
      </c>
    </row>
    <row r="713" spans="1:16" ht="22.5" x14ac:dyDescent="0.25">
      <c r="A713" s="867" t="s">
        <v>19067</v>
      </c>
      <c r="B713" s="867" t="s">
        <v>2672</v>
      </c>
      <c r="C713" s="894" t="s">
        <v>3031</v>
      </c>
      <c r="D713" s="893" t="s">
        <v>25856</v>
      </c>
      <c r="E713" s="892">
        <v>7000</v>
      </c>
      <c r="F713" s="895" t="s">
        <v>22123</v>
      </c>
      <c r="G713" s="891" t="s">
        <v>22122</v>
      </c>
      <c r="H713" s="890" t="s">
        <v>18284</v>
      </c>
      <c r="I713" s="889" t="s">
        <v>2684</v>
      </c>
      <c r="J713" s="889" t="s">
        <v>5525</v>
      </c>
      <c r="K713" s="888">
        <v>1</v>
      </c>
      <c r="L713" s="888">
        <v>12</v>
      </c>
      <c r="M713" s="887">
        <v>67509.27</v>
      </c>
      <c r="N713" s="888">
        <v>1</v>
      </c>
      <c r="O713" s="888">
        <v>5</v>
      </c>
      <c r="P713" s="887">
        <v>31425.85532646082</v>
      </c>
    </row>
    <row r="714" spans="1:16" x14ac:dyDescent="0.25">
      <c r="A714" s="867" t="s">
        <v>19067</v>
      </c>
      <c r="B714" s="867" t="s">
        <v>2672</v>
      </c>
      <c r="C714" s="894" t="s">
        <v>3031</v>
      </c>
      <c r="D714" s="893" t="s">
        <v>8272</v>
      </c>
      <c r="E714" s="892">
        <v>2500</v>
      </c>
      <c r="F714" s="895" t="s">
        <v>25855</v>
      </c>
      <c r="G714" s="891" t="s">
        <v>25854</v>
      </c>
      <c r="H714" s="890" t="s">
        <v>17948</v>
      </c>
      <c r="I714" s="889" t="s">
        <v>2822</v>
      </c>
      <c r="J714" s="889" t="s">
        <v>2822</v>
      </c>
      <c r="K714" s="888">
        <v>1</v>
      </c>
      <c r="L714" s="888">
        <v>12</v>
      </c>
      <c r="M714" s="887">
        <v>31553.72</v>
      </c>
      <c r="N714" s="888">
        <v>1</v>
      </c>
      <c r="O714" s="888">
        <v>6</v>
      </c>
      <c r="P714" s="887">
        <v>15912.1</v>
      </c>
    </row>
    <row r="715" spans="1:16" ht="22.5" x14ac:dyDescent="0.25">
      <c r="A715" s="867" t="s">
        <v>19067</v>
      </c>
      <c r="B715" s="867" t="s">
        <v>2672</v>
      </c>
      <c r="C715" s="894" t="s">
        <v>3031</v>
      </c>
      <c r="D715" s="893" t="s">
        <v>23272</v>
      </c>
      <c r="E715" s="892">
        <v>2000</v>
      </c>
      <c r="F715" s="895" t="s">
        <v>25853</v>
      </c>
      <c r="G715" s="891" t="s">
        <v>25852</v>
      </c>
      <c r="H715" s="890" t="s">
        <v>3135</v>
      </c>
      <c r="I715" s="889" t="s">
        <v>3135</v>
      </c>
      <c r="J715" s="889" t="s">
        <v>40</v>
      </c>
      <c r="K715" s="888">
        <v>1</v>
      </c>
      <c r="L715" s="888">
        <v>1</v>
      </c>
      <c r="M715" s="887">
        <v>1913.4</v>
      </c>
      <c r="N715" s="888" t="s">
        <v>385</v>
      </c>
      <c r="O715" s="888" t="s">
        <v>385</v>
      </c>
      <c r="P715" s="887">
        <v>0</v>
      </c>
    </row>
    <row r="716" spans="1:16" x14ac:dyDescent="0.25">
      <c r="A716" s="867" t="s">
        <v>19067</v>
      </c>
      <c r="B716" s="867" t="s">
        <v>2672</v>
      </c>
      <c r="C716" s="894" t="s">
        <v>3031</v>
      </c>
      <c r="D716" s="893" t="s">
        <v>25851</v>
      </c>
      <c r="E716" s="892">
        <v>12000</v>
      </c>
      <c r="F716" s="895" t="s">
        <v>22117</v>
      </c>
      <c r="G716" s="891" t="s">
        <v>22116</v>
      </c>
      <c r="H716" s="890" t="s">
        <v>2772</v>
      </c>
      <c r="I716" s="889" t="s">
        <v>3654</v>
      </c>
      <c r="J716" s="889" t="s">
        <v>5525</v>
      </c>
      <c r="K716" s="888">
        <v>1</v>
      </c>
      <c r="L716" s="888">
        <v>11</v>
      </c>
      <c r="M716" s="887">
        <v>140933.54445595865</v>
      </c>
      <c r="N716" s="888" t="s">
        <v>385</v>
      </c>
      <c r="O716" s="888" t="s">
        <v>385</v>
      </c>
      <c r="P716" s="887">
        <v>0</v>
      </c>
    </row>
    <row r="717" spans="1:16" ht="22.5" x14ac:dyDescent="0.25">
      <c r="A717" s="867" t="s">
        <v>19067</v>
      </c>
      <c r="B717" s="867" t="s">
        <v>2672</v>
      </c>
      <c r="C717" s="894" t="s">
        <v>3031</v>
      </c>
      <c r="D717" s="893" t="s">
        <v>25850</v>
      </c>
      <c r="E717" s="892">
        <v>4000</v>
      </c>
      <c r="F717" s="895" t="s">
        <v>25849</v>
      </c>
      <c r="G717" s="891" t="s">
        <v>25848</v>
      </c>
      <c r="H717" s="890" t="s">
        <v>3691</v>
      </c>
      <c r="I717" s="889" t="s">
        <v>2684</v>
      </c>
      <c r="J717" s="889" t="s">
        <v>5525</v>
      </c>
      <c r="K717" s="888">
        <v>1</v>
      </c>
      <c r="L717" s="888">
        <v>12</v>
      </c>
      <c r="M717" s="887">
        <v>49807.460000000006</v>
      </c>
      <c r="N717" s="888">
        <v>1</v>
      </c>
      <c r="O717" s="888">
        <v>6</v>
      </c>
      <c r="P717" s="887">
        <v>25039.9</v>
      </c>
    </row>
    <row r="718" spans="1:16" x14ac:dyDescent="0.25">
      <c r="A718" s="867" t="s">
        <v>19067</v>
      </c>
      <c r="B718" s="867" t="s">
        <v>2672</v>
      </c>
      <c r="C718" s="894" t="s">
        <v>3031</v>
      </c>
      <c r="D718" s="893" t="s">
        <v>25847</v>
      </c>
      <c r="E718" s="892">
        <v>4000</v>
      </c>
      <c r="F718" s="895" t="s">
        <v>25846</v>
      </c>
      <c r="G718" s="891" t="s">
        <v>25845</v>
      </c>
      <c r="H718" s="890" t="s">
        <v>3259</v>
      </c>
      <c r="I718" s="889" t="s">
        <v>2822</v>
      </c>
      <c r="J718" s="889" t="s">
        <v>2822</v>
      </c>
      <c r="K718" s="888">
        <v>1</v>
      </c>
      <c r="L718" s="888">
        <v>12</v>
      </c>
      <c r="M718" s="887">
        <v>49733</v>
      </c>
      <c r="N718" s="888">
        <v>1</v>
      </c>
      <c r="O718" s="888">
        <v>6</v>
      </c>
      <c r="P718" s="887">
        <v>24966.560000000005</v>
      </c>
    </row>
    <row r="719" spans="1:16" ht="22.5" x14ac:dyDescent="0.25">
      <c r="A719" s="867" t="s">
        <v>19067</v>
      </c>
      <c r="B719" s="867" t="s">
        <v>2672</v>
      </c>
      <c r="C719" s="894" t="s">
        <v>3031</v>
      </c>
      <c r="D719" s="893" t="s">
        <v>25844</v>
      </c>
      <c r="E719" s="892">
        <v>5000</v>
      </c>
      <c r="F719" s="895" t="s">
        <v>25843</v>
      </c>
      <c r="G719" s="891" t="s">
        <v>25842</v>
      </c>
      <c r="H719" s="890" t="s">
        <v>2886</v>
      </c>
      <c r="I719" s="889" t="s">
        <v>3654</v>
      </c>
      <c r="J719" s="889" t="s">
        <v>5525</v>
      </c>
      <c r="K719" s="888">
        <v>1</v>
      </c>
      <c r="L719" s="888">
        <v>12</v>
      </c>
      <c r="M719" s="887">
        <v>61944.140000000007</v>
      </c>
      <c r="N719" s="888">
        <v>1</v>
      </c>
      <c r="O719" s="888">
        <v>6</v>
      </c>
      <c r="P719" s="887">
        <v>31030.895326460824</v>
      </c>
    </row>
    <row r="720" spans="1:16" ht="22.5" x14ac:dyDescent="0.25">
      <c r="A720" s="867" t="s">
        <v>19067</v>
      </c>
      <c r="B720" s="867" t="s">
        <v>2672</v>
      </c>
      <c r="C720" s="894" t="s">
        <v>3031</v>
      </c>
      <c r="D720" s="893" t="s">
        <v>25841</v>
      </c>
      <c r="E720" s="892">
        <v>5000</v>
      </c>
      <c r="F720" s="895" t="s">
        <v>25840</v>
      </c>
      <c r="G720" s="891" t="s">
        <v>25839</v>
      </c>
      <c r="H720" s="890" t="s">
        <v>2886</v>
      </c>
      <c r="I720" s="889" t="s">
        <v>3654</v>
      </c>
      <c r="J720" s="889" t="s">
        <v>5525</v>
      </c>
      <c r="K720" s="888">
        <v>1</v>
      </c>
      <c r="L720" s="888">
        <v>12</v>
      </c>
      <c r="M720" s="887">
        <v>61887.540000000008</v>
      </c>
      <c r="N720" s="888">
        <v>1</v>
      </c>
      <c r="O720" s="888">
        <v>6</v>
      </c>
      <c r="P720" s="887">
        <v>31030.895326460824</v>
      </c>
    </row>
    <row r="721" spans="1:16" ht="22.5" x14ac:dyDescent="0.25">
      <c r="A721" s="867" t="s">
        <v>19067</v>
      </c>
      <c r="B721" s="867" t="s">
        <v>3626</v>
      </c>
      <c r="C721" s="894" t="s">
        <v>3031</v>
      </c>
      <c r="D721" s="893" t="s">
        <v>24741</v>
      </c>
      <c r="E721" s="892">
        <v>3500</v>
      </c>
      <c r="F721" s="895" t="s">
        <v>25838</v>
      </c>
      <c r="G721" s="891" t="s">
        <v>25837</v>
      </c>
      <c r="H721" s="890" t="s">
        <v>2722</v>
      </c>
      <c r="I721" s="889" t="s">
        <v>2684</v>
      </c>
      <c r="J721" s="889" t="s">
        <v>5525</v>
      </c>
      <c r="K721" s="888" t="s">
        <v>385</v>
      </c>
      <c r="L721" s="888">
        <v>1</v>
      </c>
      <c r="M721" s="887">
        <v>3598.09</v>
      </c>
      <c r="N721" s="888" t="s">
        <v>385</v>
      </c>
      <c r="O721" s="888" t="s">
        <v>385</v>
      </c>
      <c r="P721" s="887">
        <v>0</v>
      </c>
    </row>
    <row r="722" spans="1:16" ht="22.5" x14ac:dyDescent="0.25">
      <c r="A722" s="867" t="s">
        <v>19067</v>
      </c>
      <c r="B722" s="867" t="s">
        <v>2672</v>
      </c>
      <c r="C722" s="894" t="s">
        <v>3031</v>
      </c>
      <c r="D722" s="893" t="s">
        <v>25836</v>
      </c>
      <c r="E722" s="892">
        <v>5000</v>
      </c>
      <c r="F722" s="895" t="s">
        <v>25835</v>
      </c>
      <c r="G722" s="891" t="s">
        <v>25834</v>
      </c>
      <c r="H722" s="890" t="s">
        <v>2703</v>
      </c>
      <c r="I722" s="889" t="s">
        <v>3654</v>
      </c>
      <c r="J722" s="889" t="s">
        <v>5525</v>
      </c>
      <c r="K722" s="888">
        <v>1</v>
      </c>
      <c r="L722" s="888">
        <v>12</v>
      </c>
      <c r="M722" s="887">
        <v>61768.800000000003</v>
      </c>
      <c r="N722" s="888">
        <v>1</v>
      </c>
      <c r="O722" s="888">
        <v>6</v>
      </c>
      <c r="P722" s="887">
        <v>31030.895326460824</v>
      </c>
    </row>
    <row r="723" spans="1:16" x14ac:dyDescent="0.25">
      <c r="A723" s="867" t="s">
        <v>19067</v>
      </c>
      <c r="B723" s="867" t="s">
        <v>2672</v>
      </c>
      <c r="C723" s="894" t="s">
        <v>3031</v>
      </c>
      <c r="D723" s="893" t="s">
        <v>25833</v>
      </c>
      <c r="E723" s="892">
        <v>4550</v>
      </c>
      <c r="F723" s="895" t="s">
        <v>25832</v>
      </c>
      <c r="G723" s="891" t="s">
        <v>25831</v>
      </c>
      <c r="H723" s="890" t="s">
        <v>2886</v>
      </c>
      <c r="I723" s="889" t="s">
        <v>3654</v>
      </c>
      <c r="J723" s="889" t="s">
        <v>5525</v>
      </c>
      <c r="K723" s="888">
        <v>1</v>
      </c>
      <c r="L723" s="888">
        <v>12</v>
      </c>
      <c r="M723" s="887">
        <v>56560.80000000001</v>
      </c>
      <c r="N723" s="888">
        <v>1</v>
      </c>
      <c r="O723" s="888">
        <v>6</v>
      </c>
      <c r="P723" s="887">
        <v>28344.9</v>
      </c>
    </row>
    <row r="724" spans="1:16" x14ac:dyDescent="0.25">
      <c r="A724" s="867" t="s">
        <v>19067</v>
      </c>
      <c r="B724" s="867" t="s">
        <v>2672</v>
      </c>
      <c r="C724" s="894" t="s">
        <v>3031</v>
      </c>
      <c r="D724" s="893" t="s">
        <v>25830</v>
      </c>
      <c r="E724" s="892">
        <v>13000</v>
      </c>
      <c r="F724" s="895" t="s">
        <v>25829</v>
      </c>
      <c r="G724" s="891" t="s">
        <v>25828</v>
      </c>
      <c r="H724" s="890" t="s">
        <v>2772</v>
      </c>
      <c r="I724" s="889" t="s">
        <v>3654</v>
      </c>
      <c r="J724" s="889" t="s">
        <v>5525</v>
      </c>
      <c r="K724" s="888">
        <v>1</v>
      </c>
      <c r="L724" s="888">
        <v>3</v>
      </c>
      <c r="M724" s="887">
        <v>39196.639999999999</v>
      </c>
      <c r="N724" s="888" t="s">
        <v>385</v>
      </c>
      <c r="O724" s="888" t="s">
        <v>385</v>
      </c>
      <c r="P724" s="887">
        <v>0</v>
      </c>
    </row>
    <row r="725" spans="1:16" x14ac:dyDescent="0.25">
      <c r="A725" s="867" t="s">
        <v>19067</v>
      </c>
      <c r="B725" s="867" t="s">
        <v>2672</v>
      </c>
      <c r="C725" s="894" t="s">
        <v>3031</v>
      </c>
      <c r="D725" s="893" t="s">
        <v>8272</v>
      </c>
      <c r="E725" s="892">
        <v>3000</v>
      </c>
      <c r="F725" s="895" t="s">
        <v>25827</v>
      </c>
      <c r="G725" s="891" t="s">
        <v>25826</v>
      </c>
      <c r="H725" s="890" t="s">
        <v>3135</v>
      </c>
      <c r="I725" s="889" t="s">
        <v>3135</v>
      </c>
      <c r="J725" s="889" t="s">
        <v>40</v>
      </c>
      <c r="K725" s="888">
        <v>1</v>
      </c>
      <c r="L725" s="888">
        <v>12</v>
      </c>
      <c r="M725" s="887">
        <v>37630.230000000003</v>
      </c>
      <c r="N725" s="888">
        <v>1</v>
      </c>
      <c r="O725" s="888">
        <v>6</v>
      </c>
      <c r="P725" s="887">
        <v>18962.21</v>
      </c>
    </row>
    <row r="726" spans="1:16" x14ac:dyDescent="0.25">
      <c r="A726" s="867" t="s">
        <v>19067</v>
      </c>
      <c r="B726" s="867" t="s">
        <v>2672</v>
      </c>
      <c r="C726" s="894" t="s">
        <v>3031</v>
      </c>
      <c r="D726" s="893" t="s">
        <v>25131</v>
      </c>
      <c r="E726" s="892">
        <v>10000</v>
      </c>
      <c r="F726" s="895" t="s">
        <v>25825</v>
      </c>
      <c r="G726" s="891" t="s">
        <v>25824</v>
      </c>
      <c r="H726" s="890" t="s">
        <v>2772</v>
      </c>
      <c r="I726" s="889" t="s">
        <v>3654</v>
      </c>
      <c r="J726" s="889" t="s">
        <v>5525</v>
      </c>
      <c r="K726" s="888">
        <v>1</v>
      </c>
      <c r="L726" s="888">
        <v>12</v>
      </c>
      <c r="M726" s="887">
        <v>121776.80000000002</v>
      </c>
      <c r="N726" s="888">
        <v>1</v>
      </c>
      <c r="O726" s="888">
        <v>6</v>
      </c>
      <c r="P726" s="887">
        <v>60700.285326460827</v>
      </c>
    </row>
    <row r="727" spans="1:16" ht="22.5" x14ac:dyDescent="0.25">
      <c r="A727" s="867" t="s">
        <v>19067</v>
      </c>
      <c r="B727" s="867" t="s">
        <v>2672</v>
      </c>
      <c r="C727" s="894" t="s">
        <v>3031</v>
      </c>
      <c r="D727" s="893" t="s">
        <v>23510</v>
      </c>
      <c r="E727" s="892">
        <v>7000</v>
      </c>
      <c r="F727" s="895" t="s">
        <v>25823</v>
      </c>
      <c r="G727" s="891" t="s">
        <v>25822</v>
      </c>
      <c r="H727" s="890" t="s">
        <v>2688</v>
      </c>
      <c r="I727" s="889" t="s">
        <v>3654</v>
      </c>
      <c r="J727" s="889" t="s">
        <v>5525</v>
      </c>
      <c r="K727" s="888">
        <v>1</v>
      </c>
      <c r="L727" s="888">
        <v>12</v>
      </c>
      <c r="M727" s="887">
        <v>85704.62999999999</v>
      </c>
      <c r="N727" s="888">
        <v>1</v>
      </c>
      <c r="O727" s="888">
        <v>6</v>
      </c>
      <c r="P727" s="887">
        <v>42996.865326460829</v>
      </c>
    </row>
    <row r="728" spans="1:16" ht="25.5" customHeight="1" x14ac:dyDescent="0.25">
      <c r="A728" s="867" t="s">
        <v>19067</v>
      </c>
      <c r="B728" s="867" t="s">
        <v>2672</v>
      </c>
      <c r="C728" s="894" t="s">
        <v>3031</v>
      </c>
      <c r="D728" s="893" t="s">
        <v>23505</v>
      </c>
      <c r="E728" s="892">
        <v>12000</v>
      </c>
      <c r="F728" s="895" t="s">
        <v>25821</v>
      </c>
      <c r="G728" s="891" t="s">
        <v>25820</v>
      </c>
      <c r="H728" s="890" t="s">
        <v>2872</v>
      </c>
      <c r="I728" s="889" t="s">
        <v>3654</v>
      </c>
      <c r="J728" s="889" t="s">
        <v>5525</v>
      </c>
      <c r="K728" s="888" t="s">
        <v>385</v>
      </c>
      <c r="L728" s="888" t="s">
        <v>385</v>
      </c>
      <c r="M728" s="887">
        <v>0</v>
      </c>
      <c r="N728" s="888">
        <v>1</v>
      </c>
      <c r="O728" s="888">
        <v>5</v>
      </c>
      <c r="P728" s="887">
        <v>58831.745326460827</v>
      </c>
    </row>
    <row r="729" spans="1:16" ht="25.5" customHeight="1" x14ac:dyDescent="0.25">
      <c r="A729" s="867" t="s">
        <v>19067</v>
      </c>
      <c r="B729" s="867" t="s">
        <v>2672</v>
      </c>
      <c r="C729" s="894" t="s">
        <v>3031</v>
      </c>
      <c r="D729" s="893" t="s">
        <v>25468</v>
      </c>
      <c r="E729" s="892">
        <v>8000</v>
      </c>
      <c r="F729" s="895" t="s">
        <v>25819</v>
      </c>
      <c r="G729" s="891" t="s">
        <v>25818</v>
      </c>
      <c r="H729" s="890" t="s">
        <v>2886</v>
      </c>
      <c r="I729" s="889" t="s">
        <v>3654</v>
      </c>
      <c r="J729" s="889" t="s">
        <v>5525</v>
      </c>
      <c r="K729" s="888">
        <v>1</v>
      </c>
      <c r="L729" s="888">
        <v>12</v>
      </c>
      <c r="M729" s="887">
        <v>97482.439999999973</v>
      </c>
      <c r="N729" s="888">
        <v>1</v>
      </c>
      <c r="O729" s="888">
        <v>6</v>
      </c>
      <c r="P729" s="887">
        <v>48905.885326460826</v>
      </c>
    </row>
    <row r="730" spans="1:16" ht="25.5" customHeight="1" x14ac:dyDescent="0.25">
      <c r="A730" s="867" t="s">
        <v>19067</v>
      </c>
      <c r="B730" s="867" t="s">
        <v>2672</v>
      </c>
      <c r="C730" s="894" t="s">
        <v>3031</v>
      </c>
      <c r="D730" s="893" t="s">
        <v>25817</v>
      </c>
      <c r="E730" s="892">
        <v>7000</v>
      </c>
      <c r="F730" s="895" t="s">
        <v>25816</v>
      </c>
      <c r="G730" s="891" t="s">
        <v>25815</v>
      </c>
      <c r="H730" s="890" t="s">
        <v>2688</v>
      </c>
      <c r="I730" s="889" t="s">
        <v>3654</v>
      </c>
      <c r="J730" s="889" t="s">
        <v>5525</v>
      </c>
      <c r="K730" s="888">
        <v>1</v>
      </c>
      <c r="L730" s="888">
        <v>12</v>
      </c>
      <c r="M730" s="887">
        <v>84820.89</v>
      </c>
      <c r="N730" s="888">
        <v>1</v>
      </c>
      <c r="O730" s="888">
        <v>6</v>
      </c>
      <c r="P730" s="887">
        <v>42787.355326460827</v>
      </c>
    </row>
    <row r="731" spans="1:16" ht="22.5" x14ac:dyDescent="0.25">
      <c r="A731" s="867" t="s">
        <v>19067</v>
      </c>
      <c r="B731" s="867" t="s">
        <v>2672</v>
      </c>
      <c r="C731" s="894" t="s">
        <v>3031</v>
      </c>
      <c r="D731" s="893" t="s">
        <v>25814</v>
      </c>
      <c r="E731" s="892">
        <v>5000</v>
      </c>
      <c r="F731" s="895" t="s">
        <v>25813</v>
      </c>
      <c r="G731" s="891" t="s">
        <v>25812</v>
      </c>
      <c r="H731" s="890" t="s">
        <v>7371</v>
      </c>
      <c r="I731" s="889" t="s">
        <v>3654</v>
      </c>
      <c r="J731" s="889" t="s">
        <v>5525</v>
      </c>
      <c r="K731" s="888">
        <v>1</v>
      </c>
      <c r="L731" s="888">
        <v>9</v>
      </c>
      <c r="M731" s="887">
        <v>50023.039999999994</v>
      </c>
      <c r="N731" s="888" t="s">
        <v>385</v>
      </c>
      <c r="O731" s="888" t="s">
        <v>385</v>
      </c>
      <c r="P731" s="887">
        <v>0</v>
      </c>
    </row>
    <row r="732" spans="1:16" ht="22.5" x14ac:dyDescent="0.25">
      <c r="A732" s="867" t="s">
        <v>19067</v>
      </c>
      <c r="B732" s="867" t="s">
        <v>3626</v>
      </c>
      <c r="C732" s="894" t="s">
        <v>3031</v>
      </c>
      <c r="D732" s="893" t="s">
        <v>25811</v>
      </c>
      <c r="E732" s="892">
        <v>8500</v>
      </c>
      <c r="F732" s="895" t="s">
        <v>25810</v>
      </c>
      <c r="G732" s="891" t="s">
        <v>25809</v>
      </c>
      <c r="H732" s="890" t="s">
        <v>2772</v>
      </c>
      <c r="I732" s="889" t="s">
        <v>3654</v>
      </c>
      <c r="J732" s="889" t="s">
        <v>5525</v>
      </c>
      <c r="K732" s="888">
        <v>1</v>
      </c>
      <c r="L732" s="888">
        <v>12</v>
      </c>
      <c r="M732" s="887">
        <v>87496.489999999991</v>
      </c>
      <c r="N732" s="888">
        <v>1</v>
      </c>
      <c r="O732" s="888">
        <v>6</v>
      </c>
      <c r="P732" s="887">
        <v>51400.88</v>
      </c>
    </row>
    <row r="733" spans="1:16" ht="27" customHeight="1" x14ac:dyDescent="0.25">
      <c r="A733" s="867" t="s">
        <v>19067</v>
      </c>
      <c r="B733" s="867" t="s">
        <v>2672</v>
      </c>
      <c r="C733" s="894" t="s">
        <v>3031</v>
      </c>
      <c r="D733" s="893" t="s">
        <v>25808</v>
      </c>
      <c r="E733" s="892">
        <v>12500</v>
      </c>
      <c r="F733" s="895" t="s">
        <v>25807</v>
      </c>
      <c r="G733" s="891" t="s">
        <v>25806</v>
      </c>
      <c r="H733" s="890" t="s">
        <v>2703</v>
      </c>
      <c r="I733" s="889" t="s">
        <v>3654</v>
      </c>
      <c r="J733" s="889" t="s">
        <v>5525</v>
      </c>
      <c r="K733" s="888">
        <v>1</v>
      </c>
      <c r="L733" s="888">
        <v>12</v>
      </c>
      <c r="M733" s="887">
        <v>151283.42445595868</v>
      </c>
      <c r="N733" s="888">
        <v>1</v>
      </c>
      <c r="O733" s="888">
        <v>6</v>
      </c>
      <c r="P733" s="887">
        <v>75813.875326460809</v>
      </c>
    </row>
    <row r="734" spans="1:16" ht="27" customHeight="1" x14ac:dyDescent="0.25">
      <c r="A734" s="867" t="s">
        <v>19067</v>
      </c>
      <c r="B734" s="867" t="s">
        <v>2672</v>
      </c>
      <c r="C734" s="894" t="s">
        <v>3031</v>
      </c>
      <c r="D734" s="893" t="s">
        <v>25805</v>
      </c>
      <c r="E734" s="892">
        <v>3000</v>
      </c>
      <c r="F734" s="895" t="s">
        <v>25804</v>
      </c>
      <c r="G734" s="891" t="s">
        <v>25803</v>
      </c>
      <c r="H734" s="890" t="s">
        <v>3135</v>
      </c>
      <c r="I734" s="889" t="s">
        <v>3135</v>
      </c>
      <c r="J734" s="889" t="s">
        <v>40</v>
      </c>
      <c r="K734" s="888" t="s">
        <v>385</v>
      </c>
      <c r="L734" s="888" t="s">
        <v>385</v>
      </c>
      <c r="M734" s="887">
        <v>0</v>
      </c>
      <c r="N734" s="888">
        <v>1</v>
      </c>
      <c r="O734" s="888">
        <v>2</v>
      </c>
      <c r="P734" s="887">
        <v>5348.3</v>
      </c>
    </row>
    <row r="735" spans="1:16" ht="27" customHeight="1" x14ac:dyDescent="0.25">
      <c r="A735" s="867" t="s">
        <v>19067</v>
      </c>
      <c r="B735" s="867" t="s">
        <v>2672</v>
      </c>
      <c r="C735" s="894" t="s">
        <v>3031</v>
      </c>
      <c r="D735" s="893" t="s">
        <v>25802</v>
      </c>
      <c r="E735" s="892">
        <v>4550</v>
      </c>
      <c r="F735" s="895" t="s">
        <v>25801</v>
      </c>
      <c r="G735" s="891" t="s">
        <v>25800</v>
      </c>
      <c r="H735" s="890" t="s">
        <v>6461</v>
      </c>
      <c r="I735" s="889" t="s">
        <v>2684</v>
      </c>
      <c r="J735" s="889" t="s">
        <v>5525</v>
      </c>
      <c r="K735" s="888">
        <v>1</v>
      </c>
      <c r="L735" s="888">
        <v>2</v>
      </c>
      <c r="M735" s="887">
        <v>8870.2199999999993</v>
      </c>
      <c r="N735" s="888">
        <v>1</v>
      </c>
      <c r="O735" s="888">
        <v>6</v>
      </c>
      <c r="P735" s="887">
        <v>28344.9</v>
      </c>
    </row>
    <row r="736" spans="1:16" x14ac:dyDescent="0.25">
      <c r="A736" s="867" t="s">
        <v>19067</v>
      </c>
      <c r="B736" s="867" t="s">
        <v>2672</v>
      </c>
      <c r="C736" s="894" t="s">
        <v>3031</v>
      </c>
      <c r="D736" s="893" t="s">
        <v>23931</v>
      </c>
      <c r="E736" s="892">
        <v>5000</v>
      </c>
      <c r="F736" s="895" t="s">
        <v>25799</v>
      </c>
      <c r="G736" s="891" t="s">
        <v>25798</v>
      </c>
      <c r="H736" s="890" t="s">
        <v>2886</v>
      </c>
      <c r="I736" s="889" t="s">
        <v>3654</v>
      </c>
      <c r="J736" s="889" t="s">
        <v>5525</v>
      </c>
      <c r="K736" s="888">
        <v>1</v>
      </c>
      <c r="L736" s="888">
        <v>12</v>
      </c>
      <c r="M736" s="887">
        <v>61627.13</v>
      </c>
      <c r="N736" s="888">
        <v>1</v>
      </c>
      <c r="O736" s="888">
        <v>6</v>
      </c>
      <c r="P736" s="887">
        <v>31023.255326460825</v>
      </c>
    </row>
    <row r="737" spans="1:16" x14ac:dyDescent="0.25">
      <c r="A737" s="867" t="s">
        <v>19067</v>
      </c>
      <c r="B737" s="867" t="s">
        <v>2672</v>
      </c>
      <c r="C737" s="894" t="s">
        <v>3031</v>
      </c>
      <c r="D737" s="893" t="s">
        <v>23870</v>
      </c>
      <c r="E737" s="892">
        <v>2500</v>
      </c>
      <c r="F737" s="895" t="s">
        <v>25797</v>
      </c>
      <c r="G737" s="891" t="s">
        <v>25796</v>
      </c>
      <c r="H737" s="890" t="s">
        <v>3135</v>
      </c>
      <c r="I737" s="889" t="s">
        <v>3135</v>
      </c>
      <c r="J737" s="889" t="s">
        <v>40</v>
      </c>
      <c r="K737" s="888">
        <v>1</v>
      </c>
      <c r="L737" s="888">
        <v>12</v>
      </c>
      <c r="M737" s="887">
        <v>31250.950000000004</v>
      </c>
      <c r="N737" s="888">
        <v>1</v>
      </c>
      <c r="O737" s="888">
        <v>6</v>
      </c>
      <c r="P737" s="887">
        <v>15787.97</v>
      </c>
    </row>
    <row r="738" spans="1:16" ht="22.5" x14ac:dyDescent="0.25">
      <c r="A738" s="867" t="s">
        <v>19067</v>
      </c>
      <c r="B738" s="867" t="s">
        <v>2672</v>
      </c>
      <c r="C738" s="894" t="s">
        <v>3031</v>
      </c>
      <c r="D738" s="893" t="s">
        <v>25795</v>
      </c>
      <c r="E738" s="892">
        <v>5000</v>
      </c>
      <c r="F738" s="895" t="s">
        <v>25794</v>
      </c>
      <c r="G738" s="891" t="s">
        <v>25793</v>
      </c>
      <c r="H738" s="890" t="s">
        <v>2703</v>
      </c>
      <c r="I738" s="889" t="s">
        <v>3654</v>
      </c>
      <c r="J738" s="889" t="s">
        <v>5525</v>
      </c>
      <c r="K738" s="888">
        <v>1</v>
      </c>
      <c r="L738" s="888">
        <v>12</v>
      </c>
      <c r="M738" s="887">
        <v>61850.079999999994</v>
      </c>
      <c r="N738" s="888">
        <v>1</v>
      </c>
      <c r="O738" s="888">
        <v>6</v>
      </c>
      <c r="P738" s="887">
        <v>30697.585326460827</v>
      </c>
    </row>
    <row r="739" spans="1:16" ht="22.5" x14ac:dyDescent="0.25">
      <c r="A739" s="867" t="s">
        <v>19067</v>
      </c>
      <c r="B739" s="867" t="s">
        <v>2672</v>
      </c>
      <c r="C739" s="894" t="s">
        <v>3031</v>
      </c>
      <c r="D739" s="893" t="s">
        <v>24457</v>
      </c>
      <c r="E739" s="892">
        <v>7000</v>
      </c>
      <c r="F739" s="895" t="s">
        <v>25792</v>
      </c>
      <c r="G739" s="891" t="s">
        <v>25791</v>
      </c>
      <c r="H739" s="890" t="s">
        <v>2886</v>
      </c>
      <c r="I739" s="889" t="s">
        <v>3654</v>
      </c>
      <c r="J739" s="889" t="s">
        <v>5525</v>
      </c>
      <c r="K739" s="888">
        <v>1</v>
      </c>
      <c r="L739" s="888">
        <v>10</v>
      </c>
      <c r="M739" s="887">
        <v>53427.77</v>
      </c>
      <c r="N739" s="888">
        <v>1</v>
      </c>
      <c r="O739" s="888">
        <v>1</v>
      </c>
      <c r="P739" s="887">
        <v>2141.9299999999998</v>
      </c>
    </row>
    <row r="740" spans="1:16" x14ac:dyDescent="0.25">
      <c r="A740" s="867" t="s">
        <v>19067</v>
      </c>
      <c r="B740" s="867" t="s">
        <v>2672</v>
      </c>
      <c r="C740" s="894" t="s">
        <v>3031</v>
      </c>
      <c r="D740" s="893" t="s">
        <v>25116</v>
      </c>
      <c r="E740" s="892">
        <v>2500</v>
      </c>
      <c r="F740" s="895" t="s">
        <v>25790</v>
      </c>
      <c r="G740" s="891" t="s">
        <v>25789</v>
      </c>
      <c r="H740" s="890" t="s">
        <v>2712</v>
      </c>
      <c r="I740" s="889" t="s">
        <v>3654</v>
      </c>
      <c r="J740" s="889" t="s">
        <v>5525</v>
      </c>
      <c r="K740" s="888" t="s">
        <v>385</v>
      </c>
      <c r="L740" s="888" t="s">
        <v>385</v>
      </c>
      <c r="M740" s="887">
        <v>0</v>
      </c>
      <c r="N740" s="888">
        <v>1</v>
      </c>
      <c r="O740" s="888">
        <v>6</v>
      </c>
      <c r="P740" s="887">
        <v>14279.789999999999</v>
      </c>
    </row>
    <row r="741" spans="1:16" ht="22.5" x14ac:dyDescent="0.25">
      <c r="A741" s="867" t="s">
        <v>19067</v>
      </c>
      <c r="B741" s="867" t="s">
        <v>2672</v>
      </c>
      <c r="C741" s="894" t="s">
        <v>3031</v>
      </c>
      <c r="D741" s="893" t="s">
        <v>25788</v>
      </c>
      <c r="E741" s="892">
        <v>4000</v>
      </c>
      <c r="F741" s="895" t="s">
        <v>25787</v>
      </c>
      <c r="G741" s="891" t="s">
        <v>25786</v>
      </c>
      <c r="H741" s="890" t="s">
        <v>18284</v>
      </c>
      <c r="I741" s="889" t="s">
        <v>2684</v>
      </c>
      <c r="J741" s="889" t="s">
        <v>5525</v>
      </c>
      <c r="K741" s="888">
        <v>1</v>
      </c>
      <c r="L741" s="888">
        <v>7</v>
      </c>
      <c r="M741" s="887">
        <v>24356.16</v>
      </c>
      <c r="N741" s="888" t="s">
        <v>385</v>
      </c>
      <c r="O741" s="888" t="s">
        <v>385</v>
      </c>
      <c r="P741" s="887">
        <v>0</v>
      </c>
    </row>
    <row r="742" spans="1:16" x14ac:dyDescent="0.25">
      <c r="A742" s="867" t="s">
        <v>19067</v>
      </c>
      <c r="B742" s="867" t="s">
        <v>2672</v>
      </c>
      <c r="C742" s="894" t="s">
        <v>3031</v>
      </c>
      <c r="D742" s="893" t="s">
        <v>25785</v>
      </c>
      <c r="E742" s="892">
        <v>2000</v>
      </c>
      <c r="F742" s="895" t="s">
        <v>25784</v>
      </c>
      <c r="G742" s="891" t="s">
        <v>25783</v>
      </c>
      <c r="H742" s="890" t="s">
        <v>3135</v>
      </c>
      <c r="I742" s="889" t="s">
        <v>3135</v>
      </c>
      <c r="J742" s="889" t="s">
        <v>40</v>
      </c>
      <c r="K742" s="888" t="s">
        <v>385</v>
      </c>
      <c r="L742" s="888">
        <v>1</v>
      </c>
      <c r="M742" s="887">
        <v>2113.4</v>
      </c>
      <c r="N742" s="888" t="s">
        <v>385</v>
      </c>
      <c r="O742" s="888" t="s">
        <v>385</v>
      </c>
      <c r="P742" s="887">
        <v>0</v>
      </c>
    </row>
    <row r="743" spans="1:16" ht="22.5" x14ac:dyDescent="0.25">
      <c r="A743" s="867" t="s">
        <v>19067</v>
      </c>
      <c r="B743" s="867" t="s">
        <v>2672</v>
      </c>
      <c r="C743" s="894" t="s">
        <v>3031</v>
      </c>
      <c r="D743" s="893" t="s">
        <v>25782</v>
      </c>
      <c r="E743" s="892">
        <v>5000</v>
      </c>
      <c r="F743" s="895" t="s">
        <v>25781</v>
      </c>
      <c r="G743" s="891" t="s">
        <v>25780</v>
      </c>
      <c r="H743" s="890" t="s">
        <v>2886</v>
      </c>
      <c r="I743" s="889" t="s">
        <v>3654</v>
      </c>
      <c r="J743" s="889" t="s">
        <v>5525</v>
      </c>
      <c r="K743" s="888" t="s">
        <v>385</v>
      </c>
      <c r="L743" s="888" t="s">
        <v>385</v>
      </c>
      <c r="M743" s="887">
        <v>0</v>
      </c>
      <c r="N743" s="888">
        <v>1</v>
      </c>
      <c r="O743" s="888">
        <v>5</v>
      </c>
      <c r="P743" s="887">
        <v>25537.42</v>
      </c>
    </row>
    <row r="744" spans="1:16" ht="22.5" x14ac:dyDescent="0.25">
      <c r="A744" s="867" t="s">
        <v>19067</v>
      </c>
      <c r="B744" s="867" t="s">
        <v>2672</v>
      </c>
      <c r="C744" s="894" t="s">
        <v>3031</v>
      </c>
      <c r="D744" s="893" t="s">
        <v>25779</v>
      </c>
      <c r="E744" s="892">
        <v>4000</v>
      </c>
      <c r="F744" s="895" t="s">
        <v>25778</v>
      </c>
      <c r="G744" s="891" t="s">
        <v>25777</v>
      </c>
      <c r="H744" s="890" t="s">
        <v>2886</v>
      </c>
      <c r="I744" s="889" t="s">
        <v>3654</v>
      </c>
      <c r="J744" s="889" t="s">
        <v>5525</v>
      </c>
      <c r="K744" s="888">
        <v>1</v>
      </c>
      <c r="L744" s="888">
        <v>12</v>
      </c>
      <c r="M744" s="887">
        <v>49948.290000000008</v>
      </c>
      <c r="N744" s="888">
        <v>1</v>
      </c>
      <c r="O744" s="888">
        <v>1</v>
      </c>
      <c r="P744" s="887">
        <v>7840.82</v>
      </c>
    </row>
    <row r="745" spans="1:16" ht="18" customHeight="1" x14ac:dyDescent="0.25">
      <c r="A745" s="867" t="s">
        <v>19067</v>
      </c>
      <c r="B745" s="867" t="s">
        <v>2672</v>
      </c>
      <c r="C745" s="894" t="s">
        <v>3031</v>
      </c>
      <c r="D745" s="893" t="s">
        <v>25776</v>
      </c>
      <c r="E745" s="892">
        <v>10000</v>
      </c>
      <c r="F745" s="895" t="s">
        <v>25775</v>
      </c>
      <c r="G745" s="891" t="s">
        <v>25774</v>
      </c>
      <c r="H745" s="890" t="s">
        <v>2772</v>
      </c>
      <c r="I745" s="889" t="s">
        <v>3654</v>
      </c>
      <c r="J745" s="889" t="s">
        <v>5525</v>
      </c>
      <c r="K745" s="888">
        <v>1</v>
      </c>
      <c r="L745" s="888">
        <v>6</v>
      </c>
      <c r="M745" s="887">
        <v>57629.780000000006</v>
      </c>
      <c r="N745" s="888">
        <v>1</v>
      </c>
      <c r="O745" s="888">
        <v>2</v>
      </c>
      <c r="P745" s="887">
        <v>12789.43</v>
      </c>
    </row>
    <row r="746" spans="1:16" ht="22.5" x14ac:dyDescent="0.25">
      <c r="A746" s="867" t="s">
        <v>19067</v>
      </c>
      <c r="B746" s="867" t="s">
        <v>3626</v>
      </c>
      <c r="C746" s="894" t="s">
        <v>3031</v>
      </c>
      <c r="D746" s="893" t="s">
        <v>25773</v>
      </c>
      <c r="E746" s="892">
        <v>2500</v>
      </c>
      <c r="F746" s="895" t="s">
        <v>25771</v>
      </c>
      <c r="G746" s="891" t="s">
        <v>25770</v>
      </c>
      <c r="H746" s="890" t="s">
        <v>3663</v>
      </c>
      <c r="I746" s="889" t="s">
        <v>2684</v>
      </c>
      <c r="J746" s="889" t="s">
        <v>5525</v>
      </c>
      <c r="K746" s="888">
        <v>1</v>
      </c>
      <c r="L746" s="888">
        <v>7</v>
      </c>
      <c r="M746" s="887">
        <v>23512.75</v>
      </c>
      <c r="N746" s="888" t="s">
        <v>385</v>
      </c>
      <c r="O746" s="888" t="s">
        <v>385</v>
      </c>
      <c r="P746" s="887">
        <v>0</v>
      </c>
    </row>
    <row r="747" spans="1:16" ht="22.5" x14ac:dyDescent="0.25">
      <c r="A747" s="867" t="s">
        <v>19067</v>
      </c>
      <c r="B747" s="867" t="s">
        <v>2672</v>
      </c>
      <c r="C747" s="894" t="s">
        <v>3031</v>
      </c>
      <c r="D747" s="893" t="s">
        <v>25772</v>
      </c>
      <c r="E747" s="892">
        <v>3500</v>
      </c>
      <c r="F747" s="895" t="s">
        <v>25771</v>
      </c>
      <c r="G747" s="891" t="s">
        <v>25770</v>
      </c>
      <c r="H747" s="890" t="s">
        <v>3663</v>
      </c>
      <c r="I747" s="889" t="s">
        <v>2684</v>
      </c>
      <c r="J747" s="889" t="s">
        <v>5525</v>
      </c>
      <c r="K747" s="888">
        <v>1</v>
      </c>
      <c r="L747" s="888">
        <v>5</v>
      </c>
      <c r="M747" s="887">
        <v>15815.74</v>
      </c>
      <c r="N747" s="888">
        <v>1</v>
      </c>
      <c r="O747" s="888">
        <v>6</v>
      </c>
      <c r="P747" s="887">
        <v>22031.77</v>
      </c>
    </row>
    <row r="748" spans="1:16" x14ac:dyDescent="0.25">
      <c r="A748" s="867" t="s">
        <v>19067</v>
      </c>
      <c r="B748" s="867" t="s">
        <v>2672</v>
      </c>
      <c r="C748" s="894" t="s">
        <v>3031</v>
      </c>
      <c r="D748" s="893" t="s">
        <v>3074</v>
      </c>
      <c r="E748" s="892">
        <v>6000</v>
      </c>
      <c r="F748" s="895" t="s">
        <v>25769</v>
      </c>
      <c r="G748" s="891" t="s">
        <v>25768</v>
      </c>
      <c r="H748" s="890" t="s">
        <v>2722</v>
      </c>
      <c r="I748" s="889" t="s">
        <v>2684</v>
      </c>
      <c r="J748" s="889" t="s">
        <v>5525</v>
      </c>
      <c r="K748" s="888">
        <v>1</v>
      </c>
      <c r="L748" s="888">
        <v>3</v>
      </c>
      <c r="M748" s="887">
        <v>15636.019999999999</v>
      </c>
      <c r="N748" s="888">
        <v>1</v>
      </c>
      <c r="O748" s="888">
        <v>6</v>
      </c>
      <c r="P748" s="887">
        <v>36912.965326460828</v>
      </c>
    </row>
    <row r="749" spans="1:16" ht="25.5" customHeight="1" x14ac:dyDescent="0.25">
      <c r="A749" s="867" t="s">
        <v>19067</v>
      </c>
      <c r="B749" s="867" t="s">
        <v>2672</v>
      </c>
      <c r="C749" s="894" t="s">
        <v>3031</v>
      </c>
      <c r="D749" s="893" t="s">
        <v>25767</v>
      </c>
      <c r="E749" s="892">
        <v>5000</v>
      </c>
      <c r="F749" s="895" t="s">
        <v>25766</v>
      </c>
      <c r="G749" s="891" t="s">
        <v>25765</v>
      </c>
      <c r="H749" s="890" t="s">
        <v>3691</v>
      </c>
      <c r="I749" s="889" t="s">
        <v>2684</v>
      </c>
      <c r="J749" s="889" t="s">
        <v>5525</v>
      </c>
      <c r="K749" s="888">
        <v>1</v>
      </c>
      <c r="L749" s="888">
        <v>1</v>
      </c>
      <c r="M749" s="887">
        <v>3113.4</v>
      </c>
      <c r="N749" s="888">
        <v>1</v>
      </c>
      <c r="O749" s="888">
        <v>6</v>
      </c>
      <c r="P749" s="887">
        <v>30944.095326460822</v>
      </c>
    </row>
    <row r="750" spans="1:16" ht="22.5" x14ac:dyDescent="0.25">
      <c r="A750" s="867" t="s">
        <v>19067</v>
      </c>
      <c r="B750" s="867" t="s">
        <v>2672</v>
      </c>
      <c r="C750" s="894" t="s">
        <v>3031</v>
      </c>
      <c r="D750" s="893" t="s">
        <v>23677</v>
      </c>
      <c r="E750" s="892">
        <v>3000</v>
      </c>
      <c r="F750" s="895" t="s">
        <v>12736</v>
      </c>
      <c r="G750" s="891" t="s">
        <v>12735</v>
      </c>
      <c r="H750" s="890" t="s">
        <v>2772</v>
      </c>
      <c r="I750" s="889" t="s">
        <v>3654</v>
      </c>
      <c r="J750" s="889" t="s">
        <v>5525</v>
      </c>
      <c r="K750" s="888">
        <v>1</v>
      </c>
      <c r="L750" s="888">
        <v>8</v>
      </c>
      <c r="M750" s="887">
        <v>27227.09</v>
      </c>
      <c r="N750" s="888" t="s">
        <v>385</v>
      </c>
      <c r="O750" s="888" t="s">
        <v>385</v>
      </c>
      <c r="P750" s="887">
        <v>0</v>
      </c>
    </row>
    <row r="751" spans="1:16" ht="15" customHeight="1" x14ac:dyDescent="0.25">
      <c r="A751" s="1772" t="s">
        <v>2848</v>
      </c>
      <c r="B751" s="1772"/>
      <c r="C751" s="1772"/>
      <c r="D751" s="1772"/>
      <c r="E751" s="1772"/>
      <c r="F751" s="1772" t="s">
        <v>378</v>
      </c>
      <c r="G751" s="1772"/>
      <c r="H751" s="1772"/>
      <c r="I751" s="1772"/>
      <c r="J751" s="1772"/>
      <c r="K751" s="1771" t="s">
        <v>2847</v>
      </c>
      <c r="L751" s="1771"/>
      <c r="M751" s="1771"/>
      <c r="N751" s="1771" t="s">
        <v>2846</v>
      </c>
      <c r="O751" s="1771"/>
      <c r="P751" s="1771"/>
    </row>
    <row r="752" spans="1:16" ht="70.5" x14ac:dyDescent="0.25">
      <c r="A752" s="1535" t="s">
        <v>2845</v>
      </c>
      <c r="B752" s="1535" t="s">
        <v>5</v>
      </c>
      <c r="C752" s="1535" t="s">
        <v>2844</v>
      </c>
      <c r="D752" s="1535" t="s">
        <v>2843</v>
      </c>
      <c r="E752" s="1536" t="s">
        <v>2842</v>
      </c>
      <c r="F752" s="1537" t="s">
        <v>2841</v>
      </c>
      <c r="G752" s="1535" t="s">
        <v>2840</v>
      </c>
      <c r="H752" s="1535" t="s">
        <v>2839</v>
      </c>
      <c r="I752" s="1535" t="s">
        <v>2838</v>
      </c>
      <c r="J752" s="1535" t="s">
        <v>2837</v>
      </c>
      <c r="K752" s="1538" t="s">
        <v>2836</v>
      </c>
      <c r="L752" s="1538" t="s">
        <v>2835</v>
      </c>
      <c r="M752" s="1539" t="s">
        <v>2834</v>
      </c>
      <c r="N752" s="1538" t="s">
        <v>2836</v>
      </c>
      <c r="O752" s="1538" t="s">
        <v>2835</v>
      </c>
      <c r="P752" s="1539" t="s">
        <v>2834</v>
      </c>
    </row>
    <row r="753" spans="1:16" ht="22.5" x14ac:dyDescent="0.25">
      <c r="A753" s="867" t="s">
        <v>19067</v>
      </c>
      <c r="B753" s="867" t="s">
        <v>2672</v>
      </c>
      <c r="C753" s="894" t="s">
        <v>3031</v>
      </c>
      <c r="D753" s="893" t="s">
        <v>25091</v>
      </c>
      <c r="E753" s="892">
        <v>12000</v>
      </c>
      <c r="F753" s="895" t="s">
        <v>25764</v>
      </c>
      <c r="G753" s="891" t="s">
        <v>25763</v>
      </c>
      <c r="H753" s="890" t="s">
        <v>2703</v>
      </c>
      <c r="I753" s="889" t="s">
        <v>3654</v>
      </c>
      <c r="J753" s="889" t="s">
        <v>5525</v>
      </c>
      <c r="K753" s="888">
        <v>1</v>
      </c>
      <c r="L753" s="888">
        <v>12</v>
      </c>
      <c r="M753" s="887">
        <v>144157.20445595865</v>
      </c>
      <c r="N753" s="888">
        <v>1</v>
      </c>
      <c r="O753" s="888">
        <v>6</v>
      </c>
      <c r="P753" s="887">
        <v>73019.225326460815</v>
      </c>
    </row>
    <row r="754" spans="1:16" ht="45" x14ac:dyDescent="0.25">
      <c r="A754" s="867" t="s">
        <v>19067</v>
      </c>
      <c r="B754" s="867" t="s">
        <v>2672</v>
      </c>
      <c r="C754" s="894" t="s">
        <v>3031</v>
      </c>
      <c r="D754" s="893" t="s">
        <v>25762</v>
      </c>
      <c r="E754" s="892">
        <v>3000</v>
      </c>
      <c r="F754" s="895" t="s">
        <v>25761</v>
      </c>
      <c r="G754" s="891" t="s">
        <v>25760</v>
      </c>
      <c r="H754" s="890" t="s">
        <v>3327</v>
      </c>
      <c r="I754" s="889" t="s">
        <v>2822</v>
      </c>
      <c r="J754" s="889" t="s">
        <v>2822</v>
      </c>
      <c r="K754" s="888">
        <v>1</v>
      </c>
      <c r="L754" s="888">
        <v>12</v>
      </c>
      <c r="M754" s="887">
        <v>37374.22</v>
      </c>
      <c r="N754" s="888">
        <v>1</v>
      </c>
      <c r="O754" s="888">
        <v>6</v>
      </c>
      <c r="P754" s="887">
        <v>18994.28</v>
      </c>
    </row>
    <row r="755" spans="1:16" ht="22.5" x14ac:dyDescent="0.25">
      <c r="A755" s="867" t="s">
        <v>19067</v>
      </c>
      <c r="B755" s="867" t="s">
        <v>2672</v>
      </c>
      <c r="C755" s="894" t="s">
        <v>3031</v>
      </c>
      <c r="D755" s="893" t="s">
        <v>25462</v>
      </c>
      <c r="E755" s="892">
        <v>5000</v>
      </c>
      <c r="F755" s="895" t="s">
        <v>25759</v>
      </c>
      <c r="G755" s="891" t="s">
        <v>25758</v>
      </c>
      <c r="H755" s="890" t="s">
        <v>25757</v>
      </c>
      <c r="I755" s="889" t="s">
        <v>3654</v>
      </c>
      <c r="J755" s="889" t="s">
        <v>5525</v>
      </c>
      <c r="K755" s="888">
        <v>1</v>
      </c>
      <c r="L755" s="888">
        <v>12</v>
      </c>
      <c r="M755" s="887">
        <v>59334.59</v>
      </c>
      <c r="N755" s="888">
        <v>1</v>
      </c>
      <c r="O755" s="888">
        <v>6</v>
      </c>
      <c r="P755" s="887">
        <v>30280.245326460823</v>
      </c>
    </row>
    <row r="756" spans="1:16" ht="21" customHeight="1" x14ac:dyDescent="0.25">
      <c r="A756" s="867" t="s">
        <v>19067</v>
      </c>
      <c r="B756" s="867" t="s">
        <v>2672</v>
      </c>
      <c r="C756" s="894" t="s">
        <v>3031</v>
      </c>
      <c r="D756" s="893" t="s">
        <v>25756</v>
      </c>
      <c r="E756" s="892">
        <v>3714</v>
      </c>
      <c r="F756" s="895" t="s">
        <v>25755</v>
      </c>
      <c r="G756" s="891" t="s">
        <v>25754</v>
      </c>
      <c r="H756" s="890" t="s">
        <v>2688</v>
      </c>
      <c r="I756" s="889" t="s">
        <v>3654</v>
      </c>
      <c r="J756" s="889" t="s">
        <v>5525</v>
      </c>
      <c r="K756" s="888">
        <v>1</v>
      </c>
      <c r="L756" s="888">
        <v>12</v>
      </c>
      <c r="M756" s="887">
        <v>46016.61</v>
      </c>
      <c r="N756" s="888">
        <v>1</v>
      </c>
      <c r="O756" s="888">
        <v>6</v>
      </c>
      <c r="P756" s="887">
        <v>23158.690000000002</v>
      </c>
    </row>
    <row r="757" spans="1:16" ht="22.5" x14ac:dyDescent="0.25">
      <c r="A757" s="867" t="s">
        <v>19067</v>
      </c>
      <c r="B757" s="867" t="s">
        <v>2672</v>
      </c>
      <c r="C757" s="894" t="s">
        <v>3031</v>
      </c>
      <c r="D757" s="893" t="s">
        <v>25753</v>
      </c>
      <c r="E757" s="892">
        <v>11000</v>
      </c>
      <c r="F757" s="895" t="s">
        <v>25752</v>
      </c>
      <c r="G757" s="891" t="s">
        <v>25751</v>
      </c>
      <c r="H757" s="890" t="s">
        <v>2772</v>
      </c>
      <c r="I757" s="889" t="s">
        <v>3654</v>
      </c>
      <c r="J757" s="889" t="s">
        <v>5525</v>
      </c>
      <c r="K757" s="888">
        <v>1</v>
      </c>
      <c r="L757" s="888">
        <v>12</v>
      </c>
      <c r="M757" s="887">
        <v>133330.32445595867</v>
      </c>
      <c r="N757" s="888">
        <v>1</v>
      </c>
      <c r="O757" s="888">
        <v>6</v>
      </c>
      <c r="P757" s="887">
        <v>67006.455326460826</v>
      </c>
    </row>
    <row r="758" spans="1:16" ht="27" customHeight="1" x14ac:dyDescent="0.25">
      <c r="A758" s="867" t="s">
        <v>19067</v>
      </c>
      <c r="B758" s="867" t="s">
        <v>2672</v>
      </c>
      <c r="C758" s="894" t="s">
        <v>3031</v>
      </c>
      <c r="D758" s="893" t="s">
        <v>25750</v>
      </c>
      <c r="E758" s="892">
        <v>6500</v>
      </c>
      <c r="F758" s="895" t="s">
        <v>25749</v>
      </c>
      <c r="G758" s="891" t="s">
        <v>25748</v>
      </c>
      <c r="H758" s="890" t="s">
        <v>2703</v>
      </c>
      <c r="I758" s="889" t="s">
        <v>3654</v>
      </c>
      <c r="J758" s="889" t="s">
        <v>5525</v>
      </c>
      <c r="K758" s="888">
        <v>1</v>
      </c>
      <c r="L758" s="888">
        <v>4</v>
      </c>
      <c r="M758" s="887">
        <v>26433.769999999997</v>
      </c>
      <c r="N758" s="888">
        <v>1</v>
      </c>
      <c r="O758" s="888">
        <v>1</v>
      </c>
      <c r="P758" s="887">
        <v>2322.7600000000002</v>
      </c>
    </row>
    <row r="759" spans="1:16" ht="22.5" x14ac:dyDescent="0.25">
      <c r="A759" s="867" t="s">
        <v>19067</v>
      </c>
      <c r="B759" s="867" t="s">
        <v>3626</v>
      </c>
      <c r="C759" s="894" t="s">
        <v>3031</v>
      </c>
      <c r="D759" s="893" t="s">
        <v>25747</v>
      </c>
      <c r="E759" s="892">
        <v>6500</v>
      </c>
      <c r="F759" s="895" t="s">
        <v>25746</v>
      </c>
      <c r="G759" s="891" t="s">
        <v>25745</v>
      </c>
      <c r="H759" s="890" t="s">
        <v>2886</v>
      </c>
      <c r="I759" s="889" t="s">
        <v>3654</v>
      </c>
      <c r="J759" s="889" t="s">
        <v>5525</v>
      </c>
      <c r="K759" s="888">
        <v>1</v>
      </c>
      <c r="L759" s="888">
        <v>12</v>
      </c>
      <c r="M759" s="887">
        <v>79869.62999999999</v>
      </c>
      <c r="N759" s="888">
        <v>1</v>
      </c>
      <c r="O759" s="888">
        <v>6</v>
      </c>
      <c r="P759" s="887">
        <v>40018.720000000001</v>
      </c>
    </row>
    <row r="760" spans="1:16" x14ac:dyDescent="0.25">
      <c r="A760" s="867" t="s">
        <v>19067</v>
      </c>
      <c r="B760" s="867" t="s">
        <v>2672</v>
      </c>
      <c r="C760" s="894" t="s">
        <v>3031</v>
      </c>
      <c r="D760" s="893" t="s">
        <v>5421</v>
      </c>
      <c r="E760" s="892">
        <v>8000</v>
      </c>
      <c r="F760" s="895" t="s">
        <v>25744</v>
      </c>
      <c r="G760" s="891" t="s">
        <v>25743</v>
      </c>
      <c r="H760" s="890" t="s">
        <v>2886</v>
      </c>
      <c r="I760" s="889" t="s">
        <v>3654</v>
      </c>
      <c r="J760" s="889" t="s">
        <v>5525</v>
      </c>
      <c r="K760" s="888">
        <v>1</v>
      </c>
      <c r="L760" s="888">
        <v>12</v>
      </c>
      <c r="M760" s="887">
        <v>97960.239999999991</v>
      </c>
      <c r="N760" s="888">
        <v>1</v>
      </c>
      <c r="O760" s="888">
        <v>6</v>
      </c>
      <c r="P760" s="887">
        <v>49030.895326460828</v>
      </c>
    </row>
    <row r="761" spans="1:16" ht="22.5" x14ac:dyDescent="0.25">
      <c r="A761" s="867" t="s">
        <v>19067</v>
      </c>
      <c r="B761" s="867" t="s">
        <v>2672</v>
      </c>
      <c r="C761" s="894" t="s">
        <v>3031</v>
      </c>
      <c r="D761" s="893" t="s">
        <v>25742</v>
      </c>
      <c r="E761" s="892">
        <v>9000</v>
      </c>
      <c r="F761" s="895" t="s">
        <v>25741</v>
      </c>
      <c r="G761" s="891" t="s">
        <v>25740</v>
      </c>
      <c r="H761" s="890" t="s">
        <v>2688</v>
      </c>
      <c r="I761" s="889" t="s">
        <v>3654</v>
      </c>
      <c r="J761" s="889" t="s">
        <v>5525</v>
      </c>
      <c r="K761" s="888">
        <v>1</v>
      </c>
      <c r="L761" s="888">
        <v>12</v>
      </c>
      <c r="M761" s="887">
        <v>100864.31445595865</v>
      </c>
      <c r="N761" s="888">
        <v>1</v>
      </c>
      <c r="O761" s="888">
        <v>6</v>
      </c>
      <c r="P761" s="887">
        <v>47775.195326460831</v>
      </c>
    </row>
    <row r="762" spans="1:16" x14ac:dyDescent="0.25">
      <c r="A762" s="867" t="s">
        <v>19067</v>
      </c>
      <c r="B762" s="867" t="s">
        <v>2672</v>
      </c>
      <c r="C762" s="894" t="s">
        <v>3031</v>
      </c>
      <c r="D762" s="893" t="s">
        <v>25739</v>
      </c>
      <c r="E762" s="892">
        <v>5000</v>
      </c>
      <c r="F762" s="895" t="s">
        <v>25738</v>
      </c>
      <c r="G762" s="891" t="s">
        <v>25737</v>
      </c>
      <c r="H762" s="890" t="s">
        <v>17899</v>
      </c>
      <c r="I762" s="889" t="s">
        <v>2684</v>
      </c>
      <c r="J762" s="889" t="s">
        <v>5525</v>
      </c>
      <c r="K762" s="888">
        <v>1</v>
      </c>
      <c r="L762" s="888">
        <v>12</v>
      </c>
      <c r="M762" s="887">
        <v>61449.719999999994</v>
      </c>
      <c r="N762" s="888">
        <v>1</v>
      </c>
      <c r="O762" s="888">
        <v>6</v>
      </c>
      <c r="P762" s="887">
        <v>30730.565326460823</v>
      </c>
    </row>
    <row r="763" spans="1:16" x14ac:dyDescent="0.25">
      <c r="A763" s="867" t="s">
        <v>19067</v>
      </c>
      <c r="B763" s="867" t="s">
        <v>2672</v>
      </c>
      <c r="C763" s="894" t="s">
        <v>3031</v>
      </c>
      <c r="D763" s="893" t="s">
        <v>24097</v>
      </c>
      <c r="E763" s="892">
        <v>8000</v>
      </c>
      <c r="F763" s="895" t="s">
        <v>25736</v>
      </c>
      <c r="G763" s="891" t="s">
        <v>25735</v>
      </c>
      <c r="H763" s="890" t="s">
        <v>4016</v>
      </c>
      <c r="I763" s="889" t="s">
        <v>3654</v>
      </c>
      <c r="J763" s="889" t="s">
        <v>5525</v>
      </c>
      <c r="K763" s="888">
        <v>1</v>
      </c>
      <c r="L763" s="888">
        <v>12</v>
      </c>
      <c r="M763" s="887">
        <v>100559.71445595867</v>
      </c>
      <c r="N763" s="888">
        <v>1</v>
      </c>
      <c r="O763" s="888">
        <v>6</v>
      </c>
      <c r="P763" s="887">
        <v>48834.205326460826</v>
      </c>
    </row>
    <row r="764" spans="1:16" ht="21" customHeight="1" x14ac:dyDescent="0.25">
      <c r="A764" s="867" t="s">
        <v>19067</v>
      </c>
      <c r="B764" s="867" t="s">
        <v>2672</v>
      </c>
      <c r="C764" s="894" t="s">
        <v>3031</v>
      </c>
      <c r="D764" s="893" t="s">
        <v>25734</v>
      </c>
      <c r="E764" s="892">
        <v>7000</v>
      </c>
      <c r="F764" s="895" t="s">
        <v>25733</v>
      </c>
      <c r="G764" s="891" t="s">
        <v>25732</v>
      </c>
      <c r="H764" s="890" t="s">
        <v>6563</v>
      </c>
      <c r="I764" s="889" t="s">
        <v>3654</v>
      </c>
      <c r="J764" s="889" t="s">
        <v>5525</v>
      </c>
      <c r="K764" s="888">
        <v>1</v>
      </c>
      <c r="L764" s="888">
        <v>12</v>
      </c>
      <c r="M764" s="887">
        <v>80823.710000000006</v>
      </c>
      <c r="N764" s="888">
        <v>1</v>
      </c>
      <c r="O764" s="888">
        <v>6</v>
      </c>
      <c r="P764" s="887">
        <v>43030.895326460828</v>
      </c>
    </row>
    <row r="765" spans="1:16" ht="22.5" x14ac:dyDescent="0.25">
      <c r="A765" s="867" t="s">
        <v>19067</v>
      </c>
      <c r="B765" s="867" t="s">
        <v>2672</v>
      </c>
      <c r="C765" s="894" t="s">
        <v>3031</v>
      </c>
      <c r="D765" s="893" t="s">
        <v>25731</v>
      </c>
      <c r="E765" s="892">
        <v>7000</v>
      </c>
      <c r="F765" s="895" t="s">
        <v>25730</v>
      </c>
      <c r="G765" s="891" t="s">
        <v>25729</v>
      </c>
      <c r="H765" s="890" t="s">
        <v>2886</v>
      </c>
      <c r="I765" s="889" t="s">
        <v>3654</v>
      </c>
      <c r="J765" s="889" t="s">
        <v>5525</v>
      </c>
      <c r="K765" s="888">
        <v>1</v>
      </c>
      <c r="L765" s="888">
        <v>12</v>
      </c>
      <c r="M765" s="887">
        <v>84591.93</v>
      </c>
      <c r="N765" s="888">
        <v>1</v>
      </c>
      <c r="O765" s="888">
        <v>6</v>
      </c>
      <c r="P765" s="887">
        <v>42559.385326460826</v>
      </c>
    </row>
    <row r="766" spans="1:16" x14ac:dyDescent="0.25">
      <c r="A766" s="867" t="s">
        <v>19067</v>
      </c>
      <c r="B766" s="867" t="s">
        <v>2672</v>
      </c>
      <c r="C766" s="894" t="s">
        <v>3031</v>
      </c>
      <c r="D766" s="893" t="s">
        <v>1876</v>
      </c>
      <c r="E766" s="892">
        <v>5000</v>
      </c>
      <c r="F766" s="895" t="s">
        <v>25728</v>
      </c>
      <c r="G766" s="891" t="s">
        <v>25727</v>
      </c>
      <c r="H766" s="890" t="s">
        <v>3327</v>
      </c>
      <c r="I766" s="889" t="s">
        <v>2684</v>
      </c>
      <c r="J766" s="889" t="s">
        <v>5525</v>
      </c>
      <c r="K766" s="888">
        <v>1</v>
      </c>
      <c r="L766" s="888">
        <v>12</v>
      </c>
      <c r="M766" s="887">
        <v>55094.69</v>
      </c>
      <c r="N766" s="888">
        <v>1</v>
      </c>
      <c r="O766" s="888">
        <v>1</v>
      </c>
      <c r="P766" s="887">
        <v>7174.15</v>
      </c>
    </row>
    <row r="767" spans="1:16" ht="22.5" x14ac:dyDescent="0.25">
      <c r="A767" s="867" t="s">
        <v>19067</v>
      </c>
      <c r="B767" s="867" t="s">
        <v>2672</v>
      </c>
      <c r="C767" s="894" t="s">
        <v>3031</v>
      </c>
      <c r="D767" s="893" t="s">
        <v>25726</v>
      </c>
      <c r="E767" s="892">
        <v>3000</v>
      </c>
      <c r="F767" s="895" t="s">
        <v>25725</v>
      </c>
      <c r="G767" s="891" t="s">
        <v>25724</v>
      </c>
      <c r="H767" s="890" t="s">
        <v>2712</v>
      </c>
      <c r="I767" s="889" t="s">
        <v>3654</v>
      </c>
      <c r="J767" s="889" t="s">
        <v>5525</v>
      </c>
      <c r="K767" s="888">
        <v>1</v>
      </c>
      <c r="L767" s="888">
        <v>12</v>
      </c>
      <c r="M767" s="887">
        <v>37647.519999999997</v>
      </c>
      <c r="N767" s="888">
        <v>1</v>
      </c>
      <c r="O767" s="888">
        <v>6</v>
      </c>
      <c r="P767" s="887">
        <v>18989.28</v>
      </c>
    </row>
    <row r="768" spans="1:16" ht="22.5" x14ac:dyDescent="0.25">
      <c r="A768" s="867" t="s">
        <v>19067</v>
      </c>
      <c r="B768" s="867" t="s">
        <v>2672</v>
      </c>
      <c r="C768" s="894" t="s">
        <v>3031</v>
      </c>
      <c r="D768" s="893" t="s">
        <v>25723</v>
      </c>
      <c r="E768" s="892">
        <v>5000</v>
      </c>
      <c r="F768" s="895" t="s">
        <v>25722</v>
      </c>
      <c r="G768" s="891" t="s">
        <v>25721</v>
      </c>
      <c r="H768" s="890" t="s">
        <v>2886</v>
      </c>
      <c r="I768" s="889" t="s">
        <v>3654</v>
      </c>
      <c r="J768" s="889" t="s">
        <v>5525</v>
      </c>
      <c r="K768" s="888">
        <v>1</v>
      </c>
      <c r="L768" s="888">
        <v>12</v>
      </c>
      <c r="M768" s="887">
        <v>61744.5</v>
      </c>
      <c r="N768" s="888">
        <v>1</v>
      </c>
      <c r="O768" s="888">
        <v>6</v>
      </c>
      <c r="P768" s="887">
        <v>30997.555326460821</v>
      </c>
    </row>
    <row r="769" spans="1:16" ht="21.75" customHeight="1" x14ac:dyDescent="0.25">
      <c r="A769" s="867" t="s">
        <v>19067</v>
      </c>
      <c r="B769" s="867" t="s">
        <v>2672</v>
      </c>
      <c r="C769" s="894" t="s">
        <v>3031</v>
      </c>
      <c r="D769" s="893" t="s">
        <v>25720</v>
      </c>
      <c r="E769" s="892">
        <v>13500</v>
      </c>
      <c r="F769" s="895" t="s">
        <v>25719</v>
      </c>
      <c r="G769" s="891" t="s">
        <v>25718</v>
      </c>
      <c r="H769" s="890" t="s">
        <v>2872</v>
      </c>
      <c r="I769" s="889" t="s">
        <v>3654</v>
      </c>
      <c r="J769" s="889" t="s">
        <v>5525</v>
      </c>
      <c r="K769" s="888">
        <v>1</v>
      </c>
      <c r="L769" s="888">
        <v>12</v>
      </c>
      <c r="M769" s="887">
        <v>179714.30445595866</v>
      </c>
      <c r="N769" s="888">
        <v>1</v>
      </c>
      <c r="O769" s="888">
        <v>6</v>
      </c>
      <c r="P769" s="887">
        <v>82028.085326460816</v>
      </c>
    </row>
    <row r="770" spans="1:16" x14ac:dyDescent="0.25">
      <c r="A770" s="867" t="s">
        <v>19067</v>
      </c>
      <c r="B770" s="867" t="s">
        <v>2672</v>
      </c>
      <c r="C770" s="894" t="s">
        <v>3031</v>
      </c>
      <c r="D770" s="893" t="s">
        <v>8272</v>
      </c>
      <c r="E770" s="892">
        <v>3800</v>
      </c>
      <c r="F770" s="895" t="s">
        <v>25717</v>
      </c>
      <c r="G770" s="891" t="s">
        <v>25716</v>
      </c>
      <c r="H770" s="890" t="s">
        <v>3135</v>
      </c>
      <c r="I770" s="889" t="s">
        <v>3135</v>
      </c>
      <c r="J770" s="889" t="s">
        <v>40</v>
      </c>
      <c r="K770" s="888">
        <v>1</v>
      </c>
      <c r="L770" s="888">
        <v>12</v>
      </c>
      <c r="M770" s="887">
        <v>47560.80000000001</v>
      </c>
      <c r="N770" s="888">
        <v>1</v>
      </c>
      <c r="O770" s="888">
        <v>6</v>
      </c>
      <c r="P770" s="887">
        <v>23844.9</v>
      </c>
    </row>
    <row r="771" spans="1:16" x14ac:dyDescent="0.25">
      <c r="A771" s="867" t="s">
        <v>19067</v>
      </c>
      <c r="B771" s="867" t="s">
        <v>2672</v>
      </c>
      <c r="C771" s="894" t="s">
        <v>3031</v>
      </c>
      <c r="D771" s="893" t="s">
        <v>25715</v>
      </c>
      <c r="E771" s="892">
        <v>5500</v>
      </c>
      <c r="F771" s="895" t="s">
        <v>25714</v>
      </c>
      <c r="G771" s="891" t="s">
        <v>25713</v>
      </c>
      <c r="H771" s="890" t="s">
        <v>4016</v>
      </c>
      <c r="I771" s="889" t="s">
        <v>3654</v>
      </c>
      <c r="J771" s="889" t="s">
        <v>5525</v>
      </c>
      <c r="K771" s="888">
        <v>1</v>
      </c>
      <c r="L771" s="888">
        <v>1</v>
      </c>
      <c r="M771" s="887">
        <v>1580.0700000000002</v>
      </c>
      <c r="N771" s="888">
        <v>1</v>
      </c>
      <c r="O771" s="888">
        <v>6</v>
      </c>
      <c r="P771" s="887">
        <v>34030.895326460828</v>
      </c>
    </row>
    <row r="772" spans="1:16" ht="22.5" x14ac:dyDescent="0.25">
      <c r="A772" s="867" t="s">
        <v>19067</v>
      </c>
      <c r="B772" s="867" t="s">
        <v>2672</v>
      </c>
      <c r="C772" s="894" t="s">
        <v>3031</v>
      </c>
      <c r="D772" s="893" t="s">
        <v>25712</v>
      </c>
      <c r="E772" s="892">
        <v>15600</v>
      </c>
      <c r="F772" s="895" t="s">
        <v>20066</v>
      </c>
      <c r="G772" s="891" t="s">
        <v>20065</v>
      </c>
      <c r="H772" s="890" t="s">
        <v>2703</v>
      </c>
      <c r="I772" s="889" t="s">
        <v>3654</v>
      </c>
      <c r="J772" s="889" t="s">
        <v>5525</v>
      </c>
      <c r="K772" s="888">
        <v>1</v>
      </c>
      <c r="L772" s="888">
        <v>3</v>
      </c>
      <c r="M772" s="887">
        <v>38820.199999999997</v>
      </c>
      <c r="N772" s="888" t="s">
        <v>385</v>
      </c>
      <c r="O772" s="888" t="s">
        <v>385</v>
      </c>
      <c r="P772" s="887">
        <v>0</v>
      </c>
    </row>
    <row r="773" spans="1:16" ht="22.5" x14ac:dyDescent="0.25">
      <c r="A773" s="867" t="s">
        <v>19067</v>
      </c>
      <c r="B773" s="867" t="s">
        <v>2672</v>
      </c>
      <c r="C773" s="894" t="s">
        <v>3031</v>
      </c>
      <c r="D773" s="893" t="s">
        <v>25711</v>
      </c>
      <c r="E773" s="892">
        <v>15600</v>
      </c>
      <c r="F773" s="895" t="s">
        <v>20066</v>
      </c>
      <c r="G773" s="891" t="s">
        <v>20065</v>
      </c>
      <c r="H773" s="890" t="s">
        <v>2703</v>
      </c>
      <c r="I773" s="889" t="s">
        <v>3654</v>
      </c>
      <c r="J773" s="889" t="s">
        <v>5525</v>
      </c>
      <c r="K773" s="888" t="s">
        <v>385</v>
      </c>
      <c r="L773" s="888" t="s">
        <v>385</v>
      </c>
      <c r="M773" s="887">
        <v>0</v>
      </c>
      <c r="N773" s="888">
        <v>1</v>
      </c>
      <c r="O773" s="888">
        <v>2</v>
      </c>
      <c r="P773" s="887">
        <v>3777.75</v>
      </c>
    </row>
    <row r="774" spans="1:16" x14ac:dyDescent="0.25">
      <c r="A774" s="867" t="s">
        <v>19067</v>
      </c>
      <c r="B774" s="867" t="s">
        <v>2672</v>
      </c>
      <c r="C774" s="894" t="s">
        <v>3031</v>
      </c>
      <c r="D774" s="893" t="s">
        <v>5421</v>
      </c>
      <c r="E774" s="892">
        <v>6000</v>
      </c>
      <c r="F774" s="895" t="s">
        <v>25710</v>
      </c>
      <c r="G774" s="891" t="s">
        <v>25709</v>
      </c>
      <c r="H774" s="890" t="s">
        <v>2886</v>
      </c>
      <c r="I774" s="889" t="s">
        <v>3654</v>
      </c>
      <c r="J774" s="889" t="s">
        <v>5525</v>
      </c>
      <c r="K774" s="888">
        <v>1</v>
      </c>
      <c r="L774" s="888">
        <v>12</v>
      </c>
      <c r="M774" s="887">
        <v>73950.38</v>
      </c>
      <c r="N774" s="888">
        <v>1</v>
      </c>
      <c r="O774" s="888">
        <v>6</v>
      </c>
      <c r="P774" s="887">
        <v>37030.895326460828</v>
      </c>
    </row>
    <row r="775" spans="1:16" x14ac:dyDescent="0.25">
      <c r="A775" s="867" t="s">
        <v>19067</v>
      </c>
      <c r="B775" s="867" t="s">
        <v>2672</v>
      </c>
      <c r="C775" s="894" t="s">
        <v>3031</v>
      </c>
      <c r="D775" s="893" t="s">
        <v>25009</v>
      </c>
      <c r="E775" s="892">
        <v>3500</v>
      </c>
      <c r="F775" s="895" t="s">
        <v>25708</v>
      </c>
      <c r="G775" s="891" t="s">
        <v>25707</v>
      </c>
      <c r="H775" s="890" t="s">
        <v>2886</v>
      </c>
      <c r="I775" s="889" t="s">
        <v>3654</v>
      </c>
      <c r="J775" s="889" t="s">
        <v>5525</v>
      </c>
      <c r="K775" s="888" t="s">
        <v>385</v>
      </c>
      <c r="L775" s="888" t="s">
        <v>385</v>
      </c>
      <c r="M775" s="887">
        <v>0</v>
      </c>
      <c r="N775" s="888">
        <v>1</v>
      </c>
      <c r="O775" s="888">
        <v>5</v>
      </c>
      <c r="P775" s="887">
        <v>17197.260000000002</v>
      </c>
    </row>
    <row r="776" spans="1:16" ht="22.5" x14ac:dyDescent="0.25">
      <c r="A776" s="867" t="s">
        <v>19067</v>
      </c>
      <c r="B776" s="867" t="s">
        <v>2672</v>
      </c>
      <c r="C776" s="894" t="s">
        <v>3031</v>
      </c>
      <c r="D776" s="893" t="s">
        <v>19672</v>
      </c>
      <c r="E776" s="892">
        <v>15600</v>
      </c>
      <c r="F776" s="895" t="s">
        <v>20060</v>
      </c>
      <c r="G776" s="891" t="s">
        <v>25706</v>
      </c>
      <c r="H776" s="890" t="s">
        <v>2772</v>
      </c>
      <c r="I776" s="889" t="s">
        <v>3654</v>
      </c>
      <c r="J776" s="889" t="s">
        <v>5525</v>
      </c>
      <c r="K776" s="888" t="s">
        <v>385</v>
      </c>
      <c r="L776" s="888" t="s">
        <v>385</v>
      </c>
      <c r="M776" s="887">
        <v>0</v>
      </c>
      <c r="N776" s="888">
        <v>1</v>
      </c>
      <c r="O776" s="888">
        <v>2</v>
      </c>
      <c r="P776" s="887">
        <v>24268.3</v>
      </c>
    </row>
    <row r="777" spans="1:16" ht="22.5" x14ac:dyDescent="0.25">
      <c r="A777" s="867" t="s">
        <v>19067</v>
      </c>
      <c r="B777" s="867" t="s">
        <v>3626</v>
      </c>
      <c r="C777" s="894" t="s">
        <v>3031</v>
      </c>
      <c r="D777" s="893" t="s">
        <v>23275</v>
      </c>
      <c r="E777" s="892">
        <v>9500</v>
      </c>
      <c r="F777" s="895" t="s">
        <v>25705</v>
      </c>
      <c r="G777" s="891" t="s">
        <v>25704</v>
      </c>
      <c r="H777" s="890" t="s">
        <v>2772</v>
      </c>
      <c r="I777" s="889" t="s">
        <v>3654</v>
      </c>
      <c r="J777" s="889" t="s">
        <v>5525</v>
      </c>
      <c r="K777" s="888">
        <v>1</v>
      </c>
      <c r="L777" s="888">
        <v>5</v>
      </c>
      <c r="M777" s="887">
        <v>43137.529999999992</v>
      </c>
      <c r="N777" s="888" t="s">
        <v>385</v>
      </c>
      <c r="O777" s="888" t="s">
        <v>385</v>
      </c>
      <c r="P777" s="887">
        <v>0</v>
      </c>
    </row>
    <row r="778" spans="1:16" ht="22.5" x14ac:dyDescent="0.25">
      <c r="A778" s="867" t="s">
        <v>19067</v>
      </c>
      <c r="B778" s="867" t="s">
        <v>2672</v>
      </c>
      <c r="C778" s="894" t="s">
        <v>3031</v>
      </c>
      <c r="D778" s="893" t="s">
        <v>25703</v>
      </c>
      <c r="E778" s="892">
        <v>5000</v>
      </c>
      <c r="F778" s="895" t="s">
        <v>25702</v>
      </c>
      <c r="G778" s="891" t="s">
        <v>25701</v>
      </c>
      <c r="H778" s="890" t="s">
        <v>2703</v>
      </c>
      <c r="I778" s="889" t="s">
        <v>3654</v>
      </c>
      <c r="J778" s="889" t="s">
        <v>5525</v>
      </c>
      <c r="K778" s="888">
        <v>1</v>
      </c>
      <c r="L778" s="888">
        <v>12</v>
      </c>
      <c r="M778" s="887">
        <v>61616.020000000011</v>
      </c>
      <c r="N778" s="888">
        <v>1</v>
      </c>
      <c r="O778" s="888">
        <v>6</v>
      </c>
      <c r="P778" s="887">
        <v>31030.895326460824</v>
      </c>
    </row>
    <row r="779" spans="1:16" x14ac:dyDescent="0.25">
      <c r="A779" s="867" t="s">
        <v>19067</v>
      </c>
      <c r="B779" s="867" t="s">
        <v>2672</v>
      </c>
      <c r="C779" s="894" t="s">
        <v>3031</v>
      </c>
      <c r="D779" s="893" t="s">
        <v>24042</v>
      </c>
      <c r="E779" s="892">
        <v>3500</v>
      </c>
      <c r="F779" s="895" t="s">
        <v>25700</v>
      </c>
      <c r="G779" s="891" t="s">
        <v>25699</v>
      </c>
      <c r="H779" s="890" t="s">
        <v>23883</v>
      </c>
      <c r="I779" s="889" t="s">
        <v>2684</v>
      </c>
      <c r="J779" s="889" t="s">
        <v>5525</v>
      </c>
      <c r="K779" s="888" t="s">
        <v>385</v>
      </c>
      <c r="L779" s="888">
        <v>1</v>
      </c>
      <c r="M779" s="887">
        <v>2155.0700000000002</v>
      </c>
      <c r="N779" s="888" t="s">
        <v>385</v>
      </c>
      <c r="O779" s="888" t="s">
        <v>385</v>
      </c>
      <c r="P779" s="887">
        <v>0</v>
      </c>
    </row>
    <row r="780" spans="1:16" ht="25.5" customHeight="1" x14ac:dyDescent="0.25">
      <c r="A780" s="867" t="s">
        <v>19067</v>
      </c>
      <c r="B780" s="867" t="s">
        <v>2672</v>
      </c>
      <c r="C780" s="894" t="s">
        <v>3031</v>
      </c>
      <c r="D780" s="893" t="s">
        <v>25698</v>
      </c>
      <c r="E780" s="892">
        <v>5000</v>
      </c>
      <c r="F780" s="895" t="s">
        <v>25697</v>
      </c>
      <c r="G780" s="891" t="s">
        <v>25696</v>
      </c>
      <c r="H780" s="890" t="s">
        <v>2688</v>
      </c>
      <c r="I780" s="889" t="s">
        <v>3654</v>
      </c>
      <c r="J780" s="889" t="s">
        <v>5525</v>
      </c>
      <c r="K780" s="888">
        <v>1</v>
      </c>
      <c r="L780" s="888">
        <v>12</v>
      </c>
      <c r="M780" s="887">
        <v>61960.800000000003</v>
      </c>
      <c r="N780" s="888">
        <v>1</v>
      </c>
      <c r="O780" s="888">
        <v>6</v>
      </c>
      <c r="P780" s="887">
        <v>30864.235326460821</v>
      </c>
    </row>
    <row r="781" spans="1:16" ht="36" customHeight="1" x14ac:dyDescent="0.25">
      <c r="A781" s="867" t="s">
        <v>19067</v>
      </c>
      <c r="B781" s="867" t="s">
        <v>2672</v>
      </c>
      <c r="C781" s="894" t="s">
        <v>3031</v>
      </c>
      <c r="D781" s="893" t="s">
        <v>25695</v>
      </c>
      <c r="E781" s="892">
        <v>15600</v>
      </c>
      <c r="F781" s="895" t="s">
        <v>25694</v>
      </c>
      <c r="G781" s="891" t="s">
        <v>25693</v>
      </c>
      <c r="H781" s="890" t="s">
        <v>2703</v>
      </c>
      <c r="I781" s="889" t="s">
        <v>3654</v>
      </c>
      <c r="J781" s="889" t="s">
        <v>5525</v>
      </c>
      <c r="K781" s="888">
        <v>1</v>
      </c>
      <c r="L781" s="888">
        <v>2</v>
      </c>
      <c r="M781" s="887">
        <v>24146.799999999999</v>
      </c>
      <c r="N781" s="888">
        <v>1</v>
      </c>
      <c r="O781" s="888">
        <v>6</v>
      </c>
      <c r="P781" s="887">
        <v>93070.895326460814</v>
      </c>
    </row>
    <row r="782" spans="1:16" x14ac:dyDescent="0.25">
      <c r="A782" s="867" t="s">
        <v>19067</v>
      </c>
      <c r="B782" s="867" t="s">
        <v>2672</v>
      </c>
      <c r="C782" s="894" t="s">
        <v>3031</v>
      </c>
      <c r="D782" s="893" t="s">
        <v>24781</v>
      </c>
      <c r="E782" s="892">
        <v>15600</v>
      </c>
      <c r="F782" s="895" t="s">
        <v>25692</v>
      </c>
      <c r="G782" s="891" t="s">
        <v>25691</v>
      </c>
      <c r="H782" s="890" t="s">
        <v>2772</v>
      </c>
      <c r="I782" s="889" t="s">
        <v>3654</v>
      </c>
      <c r="J782" s="889" t="s">
        <v>5525</v>
      </c>
      <c r="K782" s="888">
        <v>1</v>
      </c>
      <c r="L782" s="888">
        <v>3</v>
      </c>
      <c r="M782" s="887">
        <v>33200.199999999997</v>
      </c>
      <c r="N782" s="888">
        <v>1</v>
      </c>
      <c r="O782" s="888">
        <v>6</v>
      </c>
      <c r="P782" s="887">
        <v>93070.895326460814</v>
      </c>
    </row>
    <row r="783" spans="1:16" ht="30" customHeight="1" x14ac:dyDescent="0.25">
      <c r="A783" s="867" t="s">
        <v>19067</v>
      </c>
      <c r="B783" s="867" t="s">
        <v>2672</v>
      </c>
      <c r="C783" s="894" t="s">
        <v>3031</v>
      </c>
      <c r="D783" s="893" t="s">
        <v>25690</v>
      </c>
      <c r="E783" s="892">
        <v>5000</v>
      </c>
      <c r="F783" s="895" t="s">
        <v>25689</v>
      </c>
      <c r="G783" s="891" t="s">
        <v>25688</v>
      </c>
      <c r="H783" s="890" t="s">
        <v>2886</v>
      </c>
      <c r="I783" s="889" t="s">
        <v>3654</v>
      </c>
      <c r="J783" s="889" t="s">
        <v>5525</v>
      </c>
      <c r="K783" s="888">
        <v>1</v>
      </c>
      <c r="L783" s="888">
        <v>1</v>
      </c>
      <c r="M783" s="887">
        <v>3446.73</v>
      </c>
      <c r="N783" s="888">
        <v>1</v>
      </c>
      <c r="O783" s="888">
        <v>6</v>
      </c>
      <c r="P783" s="887">
        <v>31030.895326460824</v>
      </c>
    </row>
    <row r="784" spans="1:16" ht="22.5" x14ac:dyDescent="0.25">
      <c r="A784" s="867" t="s">
        <v>19067</v>
      </c>
      <c r="B784" s="867" t="s">
        <v>2672</v>
      </c>
      <c r="C784" s="894" t="s">
        <v>3031</v>
      </c>
      <c r="D784" s="893" t="s">
        <v>25687</v>
      </c>
      <c r="E784" s="892">
        <v>6000</v>
      </c>
      <c r="F784" s="895" t="s">
        <v>25686</v>
      </c>
      <c r="G784" s="891" t="s">
        <v>25685</v>
      </c>
      <c r="H784" s="890" t="s">
        <v>4306</v>
      </c>
      <c r="I784" s="889" t="s">
        <v>2684</v>
      </c>
      <c r="J784" s="889" t="s">
        <v>5525</v>
      </c>
      <c r="K784" s="888">
        <v>1</v>
      </c>
      <c r="L784" s="888">
        <v>2</v>
      </c>
      <c r="M784" s="887">
        <v>11392.63</v>
      </c>
      <c r="N784" s="888">
        <v>1</v>
      </c>
      <c r="O784" s="888">
        <v>6</v>
      </c>
      <c r="P784" s="887">
        <v>36709.195326460831</v>
      </c>
    </row>
    <row r="785" spans="1:16" x14ac:dyDescent="0.25">
      <c r="A785" s="867" t="s">
        <v>19067</v>
      </c>
      <c r="B785" s="867" t="s">
        <v>2672</v>
      </c>
      <c r="C785" s="894" t="s">
        <v>3031</v>
      </c>
      <c r="D785" s="893" t="s">
        <v>23902</v>
      </c>
      <c r="E785" s="892">
        <v>5000</v>
      </c>
      <c r="F785" s="895" t="s">
        <v>25684</v>
      </c>
      <c r="G785" s="891" t="s">
        <v>25683</v>
      </c>
      <c r="H785" s="890" t="s">
        <v>3691</v>
      </c>
      <c r="I785" s="889" t="s">
        <v>2684</v>
      </c>
      <c r="J785" s="889" t="s">
        <v>5525</v>
      </c>
      <c r="K785" s="888">
        <v>1</v>
      </c>
      <c r="L785" s="888">
        <v>12</v>
      </c>
      <c r="M785" s="887">
        <v>61960.80000000001</v>
      </c>
      <c r="N785" s="888">
        <v>1</v>
      </c>
      <c r="O785" s="888">
        <v>6</v>
      </c>
      <c r="P785" s="887">
        <v>30896.885326460822</v>
      </c>
    </row>
    <row r="786" spans="1:16" x14ac:dyDescent="0.25">
      <c r="A786" s="867" t="s">
        <v>19067</v>
      </c>
      <c r="B786" s="867" t="s">
        <v>2672</v>
      </c>
      <c r="C786" s="894" t="s">
        <v>3031</v>
      </c>
      <c r="D786" s="893" t="s">
        <v>25682</v>
      </c>
      <c r="E786" s="892">
        <v>8500</v>
      </c>
      <c r="F786" s="895" t="s">
        <v>25681</v>
      </c>
      <c r="G786" s="891" t="s">
        <v>25680</v>
      </c>
      <c r="H786" s="890" t="s">
        <v>2772</v>
      </c>
      <c r="I786" s="889" t="s">
        <v>3654</v>
      </c>
      <c r="J786" s="889" t="s">
        <v>5525</v>
      </c>
      <c r="K786" s="888">
        <v>1</v>
      </c>
      <c r="L786" s="888">
        <v>3</v>
      </c>
      <c r="M786" s="887">
        <v>24240.199999999997</v>
      </c>
      <c r="N786" s="888">
        <v>1</v>
      </c>
      <c r="O786" s="888">
        <v>6</v>
      </c>
      <c r="P786" s="887">
        <v>52013.185326460829</v>
      </c>
    </row>
    <row r="787" spans="1:16" ht="22.5" x14ac:dyDescent="0.25">
      <c r="A787" s="867" t="s">
        <v>19067</v>
      </c>
      <c r="B787" s="867" t="s">
        <v>2672</v>
      </c>
      <c r="C787" s="894" t="s">
        <v>3031</v>
      </c>
      <c r="D787" s="893" t="s">
        <v>23272</v>
      </c>
      <c r="E787" s="892">
        <v>2000</v>
      </c>
      <c r="F787" s="895" t="s">
        <v>25679</v>
      </c>
      <c r="G787" s="891" t="s">
        <v>25678</v>
      </c>
      <c r="H787" s="890" t="s">
        <v>3135</v>
      </c>
      <c r="I787" s="889" t="s">
        <v>3135</v>
      </c>
      <c r="J787" s="889" t="s">
        <v>40</v>
      </c>
      <c r="K787" s="888">
        <v>1</v>
      </c>
      <c r="L787" s="888">
        <v>1</v>
      </c>
      <c r="M787" s="887">
        <v>1913.4</v>
      </c>
      <c r="N787" s="888" t="s">
        <v>385</v>
      </c>
      <c r="O787" s="888" t="s">
        <v>385</v>
      </c>
      <c r="P787" s="887">
        <v>0</v>
      </c>
    </row>
    <row r="788" spans="1:16" x14ac:dyDescent="0.25">
      <c r="A788" s="867" t="s">
        <v>19067</v>
      </c>
      <c r="B788" s="867" t="s">
        <v>2672</v>
      </c>
      <c r="C788" s="894" t="s">
        <v>3031</v>
      </c>
      <c r="D788" s="893" t="s">
        <v>25677</v>
      </c>
      <c r="E788" s="892">
        <v>7000</v>
      </c>
      <c r="F788" s="895" t="s">
        <v>25676</v>
      </c>
      <c r="G788" s="891" t="s">
        <v>25675</v>
      </c>
      <c r="H788" s="890" t="s">
        <v>25674</v>
      </c>
      <c r="I788" s="889" t="s">
        <v>3654</v>
      </c>
      <c r="J788" s="889" t="s">
        <v>5525</v>
      </c>
      <c r="K788" s="888">
        <v>1</v>
      </c>
      <c r="L788" s="888">
        <v>9</v>
      </c>
      <c r="M788" s="887">
        <v>61122.680000000008</v>
      </c>
      <c r="N788" s="888">
        <v>1</v>
      </c>
      <c r="O788" s="888">
        <v>6</v>
      </c>
      <c r="P788" s="887">
        <v>42971.105326460827</v>
      </c>
    </row>
    <row r="789" spans="1:16" ht="22.5" x14ac:dyDescent="0.25">
      <c r="A789" s="867" t="s">
        <v>19067</v>
      </c>
      <c r="B789" s="867" t="s">
        <v>2672</v>
      </c>
      <c r="C789" s="894" t="s">
        <v>3031</v>
      </c>
      <c r="D789" s="893" t="s">
        <v>25673</v>
      </c>
      <c r="E789" s="892">
        <v>12000</v>
      </c>
      <c r="F789" s="895" t="s">
        <v>25672</v>
      </c>
      <c r="G789" s="891" t="s">
        <v>25671</v>
      </c>
      <c r="H789" s="890" t="s">
        <v>2688</v>
      </c>
      <c r="I789" s="889" t="s">
        <v>3654</v>
      </c>
      <c r="J789" s="889" t="s">
        <v>5525</v>
      </c>
      <c r="K789" s="888">
        <v>1</v>
      </c>
      <c r="L789" s="888">
        <v>12</v>
      </c>
      <c r="M789" s="887">
        <v>145231.92445595865</v>
      </c>
      <c r="N789" s="888">
        <v>1</v>
      </c>
      <c r="O789" s="888">
        <v>2</v>
      </c>
      <c r="P789" s="887">
        <v>17465.809999999998</v>
      </c>
    </row>
    <row r="790" spans="1:16" x14ac:dyDescent="0.25">
      <c r="A790" s="867" t="s">
        <v>19067</v>
      </c>
      <c r="B790" s="867" t="s">
        <v>2672</v>
      </c>
      <c r="C790" s="894" t="s">
        <v>3031</v>
      </c>
      <c r="D790" s="893" t="s">
        <v>25670</v>
      </c>
      <c r="E790" s="892">
        <v>6500</v>
      </c>
      <c r="F790" s="895" t="s">
        <v>25669</v>
      </c>
      <c r="G790" s="891" t="s">
        <v>25668</v>
      </c>
      <c r="H790" s="890" t="s">
        <v>2703</v>
      </c>
      <c r="I790" s="889" t="s">
        <v>3654</v>
      </c>
      <c r="J790" s="889" t="s">
        <v>5525</v>
      </c>
      <c r="K790" s="888">
        <v>1</v>
      </c>
      <c r="L790" s="888">
        <v>12</v>
      </c>
      <c r="M790" s="887">
        <v>79414.16</v>
      </c>
      <c r="N790" s="888">
        <v>1</v>
      </c>
      <c r="O790" s="888">
        <v>6</v>
      </c>
      <c r="P790" s="887">
        <v>39932.035326460827</v>
      </c>
    </row>
    <row r="791" spans="1:16" x14ac:dyDescent="0.25">
      <c r="A791" s="867" t="s">
        <v>19067</v>
      </c>
      <c r="B791" s="867" t="s">
        <v>2672</v>
      </c>
      <c r="C791" s="894" t="s">
        <v>3031</v>
      </c>
      <c r="D791" s="893" t="s">
        <v>25662</v>
      </c>
      <c r="E791" s="892">
        <v>2500</v>
      </c>
      <c r="F791" s="895" t="s">
        <v>25667</v>
      </c>
      <c r="G791" s="891" t="s">
        <v>25666</v>
      </c>
      <c r="H791" s="890" t="s">
        <v>3259</v>
      </c>
      <c r="I791" s="889" t="s">
        <v>2822</v>
      </c>
      <c r="J791" s="889" t="s">
        <v>2822</v>
      </c>
      <c r="K791" s="888">
        <v>1</v>
      </c>
      <c r="L791" s="888">
        <v>12</v>
      </c>
      <c r="M791" s="887">
        <v>31100.100000000002</v>
      </c>
      <c r="N791" s="888">
        <v>1</v>
      </c>
      <c r="O791" s="888">
        <v>6</v>
      </c>
      <c r="P791" s="887">
        <v>15805.85</v>
      </c>
    </row>
    <row r="792" spans="1:16" ht="22.5" x14ac:dyDescent="0.25">
      <c r="A792" s="867" t="s">
        <v>19067</v>
      </c>
      <c r="B792" s="867" t="s">
        <v>3626</v>
      </c>
      <c r="C792" s="894" t="s">
        <v>3031</v>
      </c>
      <c r="D792" s="893" t="s">
        <v>25665</v>
      </c>
      <c r="E792" s="892">
        <v>8500</v>
      </c>
      <c r="F792" s="895" t="s">
        <v>25664</v>
      </c>
      <c r="G792" s="891" t="s">
        <v>25663</v>
      </c>
      <c r="H792" s="890" t="s">
        <v>2772</v>
      </c>
      <c r="I792" s="889" t="s">
        <v>3654</v>
      </c>
      <c r="J792" s="889" t="s">
        <v>5525</v>
      </c>
      <c r="K792" s="888">
        <v>1</v>
      </c>
      <c r="L792" s="888">
        <v>12</v>
      </c>
      <c r="M792" s="887">
        <v>101498.65000000001</v>
      </c>
      <c r="N792" s="888">
        <v>1</v>
      </c>
      <c r="O792" s="888">
        <v>6</v>
      </c>
      <c r="P792" s="887">
        <v>51369.600000000006</v>
      </c>
    </row>
    <row r="793" spans="1:16" x14ac:dyDescent="0.25">
      <c r="A793" s="867" t="s">
        <v>19067</v>
      </c>
      <c r="B793" s="867" t="s">
        <v>2672</v>
      </c>
      <c r="C793" s="894" t="s">
        <v>3031</v>
      </c>
      <c r="D793" s="893" t="s">
        <v>25662</v>
      </c>
      <c r="E793" s="892">
        <v>1500</v>
      </c>
      <c r="F793" s="895" t="s">
        <v>25661</v>
      </c>
      <c r="G793" s="891" t="s">
        <v>25660</v>
      </c>
      <c r="H793" s="890" t="s">
        <v>3259</v>
      </c>
      <c r="I793" s="889" t="s">
        <v>2822</v>
      </c>
      <c r="J793" s="889" t="s">
        <v>2822</v>
      </c>
      <c r="K793" s="888">
        <v>1</v>
      </c>
      <c r="L793" s="888">
        <v>12</v>
      </c>
      <c r="M793" s="887">
        <v>19724.89</v>
      </c>
      <c r="N793" s="888">
        <v>1</v>
      </c>
      <c r="O793" s="888">
        <v>6</v>
      </c>
      <c r="P793" s="887">
        <v>9800.9</v>
      </c>
    </row>
    <row r="794" spans="1:16" x14ac:dyDescent="0.25">
      <c r="A794" s="867" t="s">
        <v>19067</v>
      </c>
      <c r="B794" s="867" t="s">
        <v>2672</v>
      </c>
      <c r="C794" s="894" t="s">
        <v>3031</v>
      </c>
      <c r="D794" s="893" t="s">
        <v>25659</v>
      </c>
      <c r="E794" s="892">
        <v>4302</v>
      </c>
      <c r="F794" s="895" t="s">
        <v>25658</v>
      </c>
      <c r="G794" s="891" t="s">
        <v>25657</v>
      </c>
      <c r="H794" s="890" t="s">
        <v>7822</v>
      </c>
      <c r="I794" s="889" t="s">
        <v>2684</v>
      </c>
      <c r="J794" s="889" t="s">
        <v>5525</v>
      </c>
      <c r="K794" s="888">
        <v>1</v>
      </c>
      <c r="L794" s="888">
        <v>12</v>
      </c>
      <c r="M794" s="887">
        <v>53584.80000000001</v>
      </c>
      <c r="N794" s="888">
        <v>1</v>
      </c>
      <c r="O794" s="888">
        <v>6</v>
      </c>
      <c r="P794" s="887">
        <v>26856.9</v>
      </c>
    </row>
    <row r="795" spans="1:16" ht="22.5" x14ac:dyDescent="0.25">
      <c r="A795" s="867" t="s">
        <v>19067</v>
      </c>
      <c r="B795" s="867" t="s">
        <v>2672</v>
      </c>
      <c r="C795" s="894" t="s">
        <v>3031</v>
      </c>
      <c r="D795" s="893" t="s">
        <v>25656</v>
      </c>
      <c r="E795" s="892">
        <v>7000</v>
      </c>
      <c r="F795" s="895" t="s">
        <v>25655</v>
      </c>
      <c r="G795" s="891" t="s">
        <v>25654</v>
      </c>
      <c r="H795" s="890" t="s">
        <v>25653</v>
      </c>
      <c r="I795" s="889" t="s">
        <v>3654</v>
      </c>
      <c r="J795" s="889" t="s">
        <v>5525</v>
      </c>
      <c r="K795" s="888">
        <v>1</v>
      </c>
      <c r="L795" s="888">
        <v>12</v>
      </c>
      <c r="M795" s="887">
        <v>86316.45</v>
      </c>
      <c r="N795" s="888">
        <v>1</v>
      </c>
      <c r="O795" s="888">
        <v>6</v>
      </c>
      <c r="P795" s="887">
        <v>43022.635326460826</v>
      </c>
    </row>
    <row r="796" spans="1:16" ht="22.5" x14ac:dyDescent="0.25">
      <c r="A796" s="867" t="s">
        <v>19067</v>
      </c>
      <c r="B796" s="867" t="s">
        <v>2672</v>
      </c>
      <c r="C796" s="894" t="s">
        <v>3031</v>
      </c>
      <c r="D796" s="893" t="s">
        <v>25652</v>
      </c>
      <c r="E796" s="892">
        <v>5000</v>
      </c>
      <c r="F796" s="895" t="s">
        <v>25651</v>
      </c>
      <c r="G796" s="891" t="s">
        <v>25650</v>
      </c>
      <c r="H796" s="890" t="s">
        <v>2772</v>
      </c>
      <c r="I796" s="889" t="s">
        <v>3654</v>
      </c>
      <c r="J796" s="889" t="s">
        <v>5525</v>
      </c>
      <c r="K796" s="888">
        <v>1</v>
      </c>
      <c r="L796" s="888">
        <v>3</v>
      </c>
      <c r="M796" s="887">
        <v>12440.21</v>
      </c>
      <c r="N796" s="888">
        <v>1</v>
      </c>
      <c r="O796" s="888">
        <v>6</v>
      </c>
      <c r="P796" s="887">
        <v>31030.895326460824</v>
      </c>
    </row>
    <row r="797" spans="1:16" ht="22.5" x14ac:dyDescent="0.25">
      <c r="A797" s="867" t="s">
        <v>19067</v>
      </c>
      <c r="B797" s="867" t="s">
        <v>2672</v>
      </c>
      <c r="C797" s="894" t="s">
        <v>3031</v>
      </c>
      <c r="D797" s="893" t="s">
        <v>25649</v>
      </c>
      <c r="E797" s="892">
        <v>5000</v>
      </c>
      <c r="F797" s="895" t="s">
        <v>25648</v>
      </c>
      <c r="G797" s="891" t="s">
        <v>25647</v>
      </c>
      <c r="H797" s="890" t="s">
        <v>2772</v>
      </c>
      <c r="I797" s="889" t="s">
        <v>3654</v>
      </c>
      <c r="J797" s="889" t="s">
        <v>5525</v>
      </c>
      <c r="K797" s="888" t="s">
        <v>385</v>
      </c>
      <c r="L797" s="888">
        <v>1</v>
      </c>
      <c r="M797" s="887">
        <v>5008.1799999999994</v>
      </c>
      <c r="N797" s="888" t="s">
        <v>385</v>
      </c>
      <c r="O797" s="888" t="s">
        <v>385</v>
      </c>
      <c r="P797" s="887">
        <v>0</v>
      </c>
    </row>
    <row r="798" spans="1:16" ht="21.75" customHeight="1" x14ac:dyDescent="0.25">
      <c r="A798" s="867" t="s">
        <v>19067</v>
      </c>
      <c r="B798" s="867" t="s">
        <v>2672</v>
      </c>
      <c r="C798" s="894" t="s">
        <v>3031</v>
      </c>
      <c r="D798" s="893" t="s">
        <v>25646</v>
      </c>
      <c r="E798" s="892">
        <v>8000</v>
      </c>
      <c r="F798" s="895" t="s">
        <v>25645</v>
      </c>
      <c r="G798" s="891" t="s">
        <v>25644</v>
      </c>
      <c r="H798" s="890" t="s">
        <v>2886</v>
      </c>
      <c r="I798" s="889" t="s">
        <v>3654</v>
      </c>
      <c r="J798" s="889" t="s">
        <v>5525</v>
      </c>
      <c r="K798" s="888">
        <v>1</v>
      </c>
      <c r="L798" s="888">
        <v>12</v>
      </c>
      <c r="M798" s="887">
        <v>97906.339999999982</v>
      </c>
      <c r="N798" s="888">
        <v>1</v>
      </c>
      <c r="O798" s="888">
        <v>6</v>
      </c>
      <c r="P798" s="887">
        <v>49030.895326460828</v>
      </c>
    </row>
    <row r="799" spans="1:16" ht="23.25" customHeight="1" x14ac:dyDescent="0.25">
      <c r="A799" s="867" t="s">
        <v>19067</v>
      </c>
      <c r="B799" s="867" t="s">
        <v>2672</v>
      </c>
      <c r="C799" s="894" t="s">
        <v>3031</v>
      </c>
      <c r="D799" s="893" t="s">
        <v>25643</v>
      </c>
      <c r="E799" s="892">
        <v>15600</v>
      </c>
      <c r="F799" s="895" t="s">
        <v>25642</v>
      </c>
      <c r="G799" s="891" t="s">
        <v>25641</v>
      </c>
      <c r="H799" s="890" t="s">
        <v>2852</v>
      </c>
      <c r="I799" s="889" t="s">
        <v>3654</v>
      </c>
      <c r="J799" s="889" t="s">
        <v>5525</v>
      </c>
      <c r="K799" s="888">
        <v>1</v>
      </c>
      <c r="L799" s="888">
        <v>2</v>
      </c>
      <c r="M799" s="887">
        <v>25706.799999999999</v>
      </c>
      <c r="N799" s="888">
        <v>1</v>
      </c>
      <c r="O799" s="888">
        <v>6</v>
      </c>
      <c r="P799" s="887">
        <v>93047.065326460812</v>
      </c>
    </row>
    <row r="800" spans="1:16" x14ac:dyDescent="0.25">
      <c r="A800" s="867" t="s">
        <v>19067</v>
      </c>
      <c r="B800" s="867" t="s">
        <v>2672</v>
      </c>
      <c r="C800" s="894" t="s">
        <v>3031</v>
      </c>
      <c r="D800" s="893" t="s">
        <v>25640</v>
      </c>
      <c r="E800" s="892">
        <v>4550</v>
      </c>
      <c r="F800" s="895" t="s">
        <v>25639</v>
      </c>
      <c r="G800" s="891" t="s">
        <v>25638</v>
      </c>
      <c r="H800" s="890" t="s">
        <v>2745</v>
      </c>
      <c r="I800" s="889" t="s">
        <v>2822</v>
      </c>
      <c r="J800" s="889" t="s">
        <v>2822</v>
      </c>
      <c r="K800" s="888">
        <v>1</v>
      </c>
      <c r="L800" s="888">
        <v>12</v>
      </c>
      <c r="M800" s="887">
        <v>56560.80000000001</v>
      </c>
      <c r="N800" s="888">
        <v>1</v>
      </c>
      <c r="O800" s="888">
        <v>6</v>
      </c>
      <c r="P800" s="887">
        <v>28344.9</v>
      </c>
    </row>
    <row r="801" spans="1:16" ht="34.5" customHeight="1" x14ac:dyDescent="0.25">
      <c r="A801" s="867" t="s">
        <v>19067</v>
      </c>
      <c r="B801" s="867" t="s">
        <v>2672</v>
      </c>
      <c r="C801" s="894" t="s">
        <v>3031</v>
      </c>
      <c r="D801" s="893" t="s">
        <v>25637</v>
      </c>
      <c r="E801" s="892">
        <v>5000</v>
      </c>
      <c r="F801" s="895" t="s">
        <v>25636</v>
      </c>
      <c r="G801" s="891" t="s">
        <v>25635</v>
      </c>
      <c r="H801" s="890" t="s">
        <v>2886</v>
      </c>
      <c r="I801" s="889" t="s">
        <v>3654</v>
      </c>
      <c r="J801" s="889" t="s">
        <v>5525</v>
      </c>
      <c r="K801" s="888">
        <v>1</v>
      </c>
      <c r="L801" s="888">
        <v>12</v>
      </c>
      <c r="M801" s="887">
        <v>61940.310000000005</v>
      </c>
      <c r="N801" s="888">
        <v>1</v>
      </c>
      <c r="O801" s="888">
        <v>6</v>
      </c>
      <c r="P801" s="887">
        <v>31030.895326460824</v>
      </c>
    </row>
    <row r="802" spans="1:16" x14ac:dyDescent="0.25">
      <c r="A802" s="867" t="s">
        <v>19067</v>
      </c>
      <c r="B802" s="867" t="s">
        <v>2672</v>
      </c>
      <c r="C802" s="894" t="s">
        <v>3031</v>
      </c>
      <c r="D802" s="893" t="s">
        <v>25634</v>
      </c>
      <c r="E802" s="892">
        <v>4302</v>
      </c>
      <c r="F802" s="895" t="s">
        <v>25633</v>
      </c>
      <c r="G802" s="891" t="s">
        <v>25632</v>
      </c>
      <c r="H802" s="890" t="s">
        <v>2886</v>
      </c>
      <c r="I802" s="889" t="s">
        <v>3654</v>
      </c>
      <c r="J802" s="889" t="s">
        <v>5525</v>
      </c>
      <c r="K802" s="888">
        <v>1</v>
      </c>
      <c r="L802" s="888">
        <v>12</v>
      </c>
      <c r="M802" s="887">
        <v>53584.80000000001</v>
      </c>
      <c r="N802" s="888">
        <v>1</v>
      </c>
      <c r="O802" s="888">
        <v>6</v>
      </c>
      <c r="P802" s="887">
        <v>26856.9</v>
      </c>
    </row>
    <row r="803" spans="1:16" x14ac:dyDescent="0.25">
      <c r="A803" s="867" t="s">
        <v>19067</v>
      </c>
      <c r="B803" s="867" t="s">
        <v>2672</v>
      </c>
      <c r="C803" s="894" t="s">
        <v>3031</v>
      </c>
      <c r="D803" s="893" t="s">
        <v>25631</v>
      </c>
      <c r="E803" s="892">
        <v>3500</v>
      </c>
      <c r="F803" s="895" t="s">
        <v>25630</v>
      </c>
      <c r="G803" s="891" t="s">
        <v>25629</v>
      </c>
      <c r="H803" s="890" t="s">
        <v>2722</v>
      </c>
      <c r="I803" s="889" t="s">
        <v>2684</v>
      </c>
      <c r="J803" s="889" t="s">
        <v>5525</v>
      </c>
      <c r="K803" s="888">
        <v>1</v>
      </c>
      <c r="L803" s="888">
        <v>12</v>
      </c>
      <c r="M803" s="887">
        <v>43375.91</v>
      </c>
      <c r="N803" s="888">
        <v>1</v>
      </c>
      <c r="O803" s="888">
        <v>6</v>
      </c>
      <c r="P803" s="887">
        <v>21881.780000000002</v>
      </c>
    </row>
    <row r="804" spans="1:16" ht="33.75" x14ac:dyDescent="0.25">
      <c r="A804" s="867" t="s">
        <v>19067</v>
      </c>
      <c r="B804" s="867" t="s">
        <v>2672</v>
      </c>
      <c r="C804" s="894" t="s">
        <v>3031</v>
      </c>
      <c r="D804" s="893" t="s">
        <v>25628</v>
      </c>
      <c r="E804" s="892">
        <v>7000</v>
      </c>
      <c r="F804" s="895" t="s">
        <v>25627</v>
      </c>
      <c r="G804" s="891" t="s">
        <v>25626</v>
      </c>
      <c r="H804" s="890" t="s">
        <v>2712</v>
      </c>
      <c r="I804" s="889" t="s">
        <v>3654</v>
      </c>
      <c r="J804" s="889" t="s">
        <v>5525</v>
      </c>
      <c r="K804" s="888" t="s">
        <v>385</v>
      </c>
      <c r="L804" s="888">
        <v>1</v>
      </c>
      <c r="M804" s="887">
        <v>14056.039999999999</v>
      </c>
      <c r="N804" s="888" t="s">
        <v>385</v>
      </c>
      <c r="O804" s="888" t="s">
        <v>385</v>
      </c>
      <c r="P804" s="887">
        <v>0</v>
      </c>
    </row>
    <row r="805" spans="1:16" ht="22.5" x14ac:dyDescent="0.25">
      <c r="A805" s="867" t="s">
        <v>19067</v>
      </c>
      <c r="B805" s="867" t="s">
        <v>2672</v>
      </c>
      <c r="C805" s="894" t="s">
        <v>3031</v>
      </c>
      <c r="D805" s="893" t="s">
        <v>25625</v>
      </c>
      <c r="E805" s="892">
        <v>12000</v>
      </c>
      <c r="F805" s="895" t="s">
        <v>25624</v>
      </c>
      <c r="G805" s="891" t="s">
        <v>25623</v>
      </c>
      <c r="H805" s="890" t="s">
        <v>25622</v>
      </c>
      <c r="I805" s="889" t="s">
        <v>3654</v>
      </c>
      <c r="J805" s="889" t="s">
        <v>5525</v>
      </c>
      <c r="K805" s="888">
        <v>1</v>
      </c>
      <c r="L805" s="888">
        <v>12</v>
      </c>
      <c r="M805" s="887">
        <v>160270.9444559587</v>
      </c>
      <c r="N805" s="888">
        <v>1</v>
      </c>
      <c r="O805" s="888">
        <v>6</v>
      </c>
      <c r="P805" s="887">
        <v>84050.895326460814</v>
      </c>
    </row>
    <row r="806" spans="1:16" x14ac:dyDescent="0.25">
      <c r="A806" s="867" t="s">
        <v>19067</v>
      </c>
      <c r="B806" s="867" t="s">
        <v>2672</v>
      </c>
      <c r="C806" s="894" t="s">
        <v>3031</v>
      </c>
      <c r="D806" s="893" t="s">
        <v>25621</v>
      </c>
      <c r="E806" s="892">
        <v>2600</v>
      </c>
      <c r="F806" s="895" t="s">
        <v>25620</v>
      </c>
      <c r="G806" s="891" t="s">
        <v>25619</v>
      </c>
      <c r="H806" s="890" t="s">
        <v>25618</v>
      </c>
      <c r="I806" s="889" t="s">
        <v>2822</v>
      </c>
      <c r="J806" s="889" t="s">
        <v>2822</v>
      </c>
      <c r="K806" s="888" t="s">
        <v>385</v>
      </c>
      <c r="L806" s="888">
        <v>1</v>
      </c>
      <c r="M806" s="887">
        <v>3744.55</v>
      </c>
      <c r="N806" s="888" t="s">
        <v>385</v>
      </c>
      <c r="O806" s="888" t="s">
        <v>385</v>
      </c>
      <c r="P806" s="887">
        <v>0</v>
      </c>
    </row>
    <row r="807" spans="1:16" ht="22.5" x14ac:dyDescent="0.25">
      <c r="A807" s="867" t="s">
        <v>19067</v>
      </c>
      <c r="B807" s="867" t="s">
        <v>2672</v>
      </c>
      <c r="C807" s="894" t="s">
        <v>3031</v>
      </c>
      <c r="D807" s="893" t="s">
        <v>23435</v>
      </c>
      <c r="E807" s="892">
        <v>6000</v>
      </c>
      <c r="F807" s="895" t="s">
        <v>25617</v>
      </c>
      <c r="G807" s="891" t="s">
        <v>25616</v>
      </c>
      <c r="H807" s="890" t="s">
        <v>3691</v>
      </c>
      <c r="I807" s="889" t="s">
        <v>2684</v>
      </c>
      <c r="J807" s="889" t="s">
        <v>5525</v>
      </c>
      <c r="K807" s="888">
        <v>1</v>
      </c>
      <c r="L807" s="888">
        <v>10</v>
      </c>
      <c r="M807" s="887">
        <v>60405.21</v>
      </c>
      <c r="N807" s="888" t="s">
        <v>385</v>
      </c>
      <c r="O807" s="888" t="s">
        <v>385</v>
      </c>
      <c r="P807" s="887">
        <v>0</v>
      </c>
    </row>
    <row r="808" spans="1:16" ht="22.5" x14ac:dyDescent="0.25">
      <c r="A808" s="867" t="s">
        <v>19067</v>
      </c>
      <c r="B808" s="867" t="s">
        <v>2672</v>
      </c>
      <c r="C808" s="894" t="s">
        <v>3031</v>
      </c>
      <c r="D808" s="893" t="s">
        <v>25067</v>
      </c>
      <c r="E808" s="892">
        <v>6000</v>
      </c>
      <c r="F808" s="895" t="s">
        <v>25614</v>
      </c>
      <c r="G808" s="891" t="s">
        <v>25613</v>
      </c>
      <c r="H808" s="890" t="s">
        <v>18284</v>
      </c>
      <c r="I808" s="889" t="s">
        <v>2684</v>
      </c>
      <c r="J808" s="889" t="s">
        <v>5525</v>
      </c>
      <c r="K808" s="888">
        <v>1</v>
      </c>
      <c r="L808" s="888">
        <v>12</v>
      </c>
      <c r="M808" s="887">
        <v>71928.14</v>
      </c>
      <c r="N808" s="888" t="s">
        <v>385</v>
      </c>
      <c r="O808" s="888" t="s">
        <v>385</v>
      </c>
      <c r="P808" s="887">
        <v>0</v>
      </c>
    </row>
    <row r="809" spans="1:16" ht="22.5" x14ac:dyDescent="0.25">
      <c r="A809" s="867" t="s">
        <v>19067</v>
      </c>
      <c r="B809" s="867" t="s">
        <v>2672</v>
      </c>
      <c r="C809" s="894" t="s">
        <v>3031</v>
      </c>
      <c r="D809" s="893" t="s">
        <v>25615</v>
      </c>
      <c r="E809" s="892">
        <v>8500</v>
      </c>
      <c r="F809" s="895" t="s">
        <v>25614</v>
      </c>
      <c r="G809" s="891" t="s">
        <v>25613</v>
      </c>
      <c r="H809" s="890" t="s">
        <v>18284</v>
      </c>
      <c r="I809" s="889" t="s">
        <v>2684</v>
      </c>
      <c r="J809" s="889" t="s">
        <v>5525</v>
      </c>
      <c r="K809" s="888" t="s">
        <v>385</v>
      </c>
      <c r="L809" s="888" t="s">
        <v>385</v>
      </c>
      <c r="M809" s="887">
        <v>0</v>
      </c>
      <c r="N809" s="888">
        <v>1</v>
      </c>
      <c r="O809" s="888">
        <v>6</v>
      </c>
      <c r="P809" s="887">
        <v>55910.715326460828</v>
      </c>
    </row>
    <row r="810" spans="1:16" ht="22.5" x14ac:dyDescent="0.25">
      <c r="A810" s="867" t="s">
        <v>19067</v>
      </c>
      <c r="B810" s="867" t="s">
        <v>2672</v>
      </c>
      <c r="C810" s="894" t="s">
        <v>3031</v>
      </c>
      <c r="D810" s="893" t="s">
        <v>25612</v>
      </c>
      <c r="E810" s="892">
        <v>5000</v>
      </c>
      <c r="F810" s="895" t="s">
        <v>25611</v>
      </c>
      <c r="G810" s="891" t="s">
        <v>25610</v>
      </c>
      <c r="H810" s="890" t="s">
        <v>2886</v>
      </c>
      <c r="I810" s="889" t="s">
        <v>3654</v>
      </c>
      <c r="J810" s="889" t="s">
        <v>5525</v>
      </c>
      <c r="K810" s="888">
        <v>1</v>
      </c>
      <c r="L810" s="888">
        <v>12</v>
      </c>
      <c r="M810" s="887">
        <v>61905.240000000005</v>
      </c>
      <c r="N810" s="888">
        <v>1</v>
      </c>
      <c r="O810" s="888">
        <v>6</v>
      </c>
      <c r="P810" s="887">
        <v>30936.115326460826</v>
      </c>
    </row>
    <row r="811" spans="1:16" x14ac:dyDescent="0.25">
      <c r="A811" s="867" t="s">
        <v>19067</v>
      </c>
      <c r="B811" s="867" t="s">
        <v>2672</v>
      </c>
      <c r="C811" s="894" t="s">
        <v>3031</v>
      </c>
      <c r="D811" s="893" t="s">
        <v>24421</v>
      </c>
      <c r="E811" s="892">
        <v>13500</v>
      </c>
      <c r="F811" s="895" t="s">
        <v>25609</v>
      </c>
      <c r="G811" s="891" t="s">
        <v>25608</v>
      </c>
      <c r="H811" s="890" t="s">
        <v>2772</v>
      </c>
      <c r="I811" s="889" t="s">
        <v>3654</v>
      </c>
      <c r="J811" s="889" t="s">
        <v>5525</v>
      </c>
      <c r="K811" s="888" t="s">
        <v>385</v>
      </c>
      <c r="L811" s="888">
        <v>1</v>
      </c>
      <c r="M811" s="887">
        <v>18445.27</v>
      </c>
      <c r="N811" s="888" t="s">
        <v>385</v>
      </c>
      <c r="O811" s="888" t="s">
        <v>385</v>
      </c>
      <c r="P811" s="887">
        <v>0</v>
      </c>
    </row>
    <row r="812" spans="1:16" ht="29.25" customHeight="1" x14ac:dyDescent="0.25">
      <c r="A812" s="867" t="s">
        <v>19067</v>
      </c>
      <c r="B812" s="867" t="s">
        <v>2672</v>
      </c>
      <c r="C812" s="894" t="s">
        <v>3031</v>
      </c>
      <c r="D812" s="893" t="s">
        <v>25607</v>
      </c>
      <c r="E812" s="892">
        <v>8000</v>
      </c>
      <c r="F812" s="895" t="s">
        <v>25606</v>
      </c>
      <c r="G812" s="891" t="s">
        <v>25605</v>
      </c>
      <c r="H812" s="890" t="s">
        <v>25604</v>
      </c>
      <c r="I812" s="889" t="s">
        <v>2684</v>
      </c>
      <c r="J812" s="889" t="s">
        <v>5525</v>
      </c>
      <c r="K812" s="888">
        <v>1</v>
      </c>
      <c r="L812" s="888">
        <v>12</v>
      </c>
      <c r="M812" s="887">
        <v>96335.679999999978</v>
      </c>
      <c r="N812" s="888">
        <v>1</v>
      </c>
      <c r="O812" s="888">
        <v>6</v>
      </c>
      <c r="P812" s="887">
        <v>48671.97532646083</v>
      </c>
    </row>
    <row r="813" spans="1:16" ht="15" customHeight="1" x14ac:dyDescent="0.25">
      <c r="A813" s="1772" t="s">
        <v>2848</v>
      </c>
      <c r="B813" s="1772"/>
      <c r="C813" s="1772"/>
      <c r="D813" s="1772"/>
      <c r="E813" s="1772"/>
      <c r="F813" s="1772" t="s">
        <v>378</v>
      </c>
      <c r="G813" s="1772"/>
      <c r="H813" s="1772"/>
      <c r="I813" s="1772"/>
      <c r="J813" s="1772"/>
      <c r="K813" s="1771" t="s">
        <v>2847</v>
      </c>
      <c r="L813" s="1771"/>
      <c r="M813" s="1771"/>
      <c r="N813" s="1771" t="s">
        <v>2846</v>
      </c>
      <c r="O813" s="1771"/>
      <c r="P813" s="1771"/>
    </row>
    <row r="814" spans="1:16" ht="60" customHeight="1" x14ac:dyDescent="0.25">
      <c r="A814" s="1535" t="s">
        <v>2845</v>
      </c>
      <c r="B814" s="1535" t="s">
        <v>5</v>
      </c>
      <c r="C814" s="1535" t="s">
        <v>2844</v>
      </c>
      <c r="D814" s="1535" t="s">
        <v>2843</v>
      </c>
      <c r="E814" s="1536" t="s">
        <v>2842</v>
      </c>
      <c r="F814" s="1537" t="s">
        <v>2841</v>
      </c>
      <c r="G814" s="1535" t="s">
        <v>2840</v>
      </c>
      <c r="H814" s="1535" t="s">
        <v>2839</v>
      </c>
      <c r="I814" s="1535" t="s">
        <v>2838</v>
      </c>
      <c r="J814" s="1535" t="s">
        <v>2837</v>
      </c>
      <c r="K814" s="1538" t="s">
        <v>2836</v>
      </c>
      <c r="L814" s="1538" t="s">
        <v>2835</v>
      </c>
      <c r="M814" s="1539" t="s">
        <v>2834</v>
      </c>
      <c r="N814" s="1538" t="s">
        <v>2836</v>
      </c>
      <c r="O814" s="1538" t="s">
        <v>2835</v>
      </c>
      <c r="P814" s="1539" t="s">
        <v>2834</v>
      </c>
    </row>
    <row r="815" spans="1:16" ht="22.5" x14ac:dyDescent="0.25">
      <c r="A815" s="867" t="s">
        <v>19067</v>
      </c>
      <c r="B815" s="867" t="s">
        <v>2672</v>
      </c>
      <c r="C815" s="894" t="s">
        <v>3031</v>
      </c>
      <c r="D815" s="893" t="s">
        <v>25603</v>
      </c>
      <c r="E815" s="892">
        <v>8500</v>
      </c>
      <c r="F815" s="895" t="s">
        <v>25602</v>
      </c>
      <c r="G815" s="891" t="s">
        <v>25601</v>
      </c>
      <c r="H815" s="890" t="s">
        <v>2988</v>
      </c>
      <c r="I815" s="889" t="s">
        <v>3654</v>
      </c>
      <c r="J815" s="889" t="s">
        <v>5525</v>
      </c>
      <c r="K815" s="888">
        <v>1</v>
      </c>
      <c r="L815" s="888">
        <v>12</v>
      </c>
      <c r="M815" s="887">
        <v>103391.01445595866</v>
      </c>
      <c r="N815" s="888">
        <v>1</v>
      </c>
      <c r="O815" s="888">
        <v>6</v>
      </c>
      <c r="P815" s="887">
        <v>51949.425326460827</v>
      </c>
    </row>
    <row r="816" spans="1:16" ht="22.5" x14ac:dyDescent="0.25">
      <c r="A816" s="867" t="s">
        <v>19067</v>
      </c>
      <c r="B816" s="867" t="s">
        <v>2672</v>
      </c>
      <c r="C816" s="894" t="s">
        <v>3031</v>
      </c>
      <c r="D816" s="893" t="s">
        <v>23272</v>
      </c>
      <c r="E816" s="892">
        <v>2000</v>
      </c>
      <c r="F816" s="895" t="s">
        <v>25600</v>
      </c>
      <c r="G816" s="891" t="s">
        <v>25599</v>
      </c>
      <c r="H816" s="890" t="s">
        <v>3135</v>
      </c>
      <c r="I816" s="889" t="s">
        <v>3135</v>
      </c>
      <c r="J816" s="889" t="s">
        <v>40</v>
      </c>
      <c r="K816" s="888">
        <v>1</v>
      </c>
      <c r="L816" s="888">
        <v>1</v>
      </c>
      <c r="M816" s="887">
        <v>1913.4</v>
      </c>
      <c r="N816" s="888" t="s">
        <v>385</v>
      </c>
      <c r="O816" s="888" t="s">
        <v>385</v>
      </c>
      <c r="P816" s="887">
        <v>0</v>
      </c>
    </row>
    <row r="817" spans="1:16" x14ac:dyDescent="0.25">
      <c r="A817" s="867" t="s">
        <v>19067</v>
      </c>
      <c r="B817" s="867" t="s">
        <v>2672</v>
      </c>
      <c r="C817" s="894" t="s">
        <v>3031</v>
      </c>
      <c r="D817" s="893" t="s">
        <v>25116</v>
      </c>
      <c r="E817" s="892">
        <v>3000</v>
      </c>
      <c r="F817" s="895" t="s">
        <v>25598</v>
      </c>
      <c r="G817" s="891" t="s">
        <v>25597</v>
      </c>
      <c r="H817" s="890" t="s">
        <v>6389</v>
      </c>
      <c r="I817" s="889" t="s">
        <v>2684</v>
      </c>
      <c r="J817" s="889" t="s">
        <v>5525</v>
      </c>
      <c r="K817" s="888" t="s">
        <v>385</v>
      </c>
      <c r="L817" s="888" t="s">
        <v>385</v>
      </c>
      <c r="M817" s="887">
        <v>0</v>
      </c>
      <c r="N817" s="888">
        <v>1</v>
      </c>
      <c r="O817" s="888">
        <v>5</v>
      </c>
      <c r="P817" s="887">
        <v>14549.599999999999</v>
      </c>
    </row>
    <row r="818" spans="1:16" ht="22.5" x14ac:dyDescent="0.25">
      <c r="A818" s="867" t="s">
        <v>19067</v>
      </c>
      <c r="B818" s="867" t="s">
        <v>2672</v>
      </c>
      <c r="C818" s="894" t="s">
        <v>3031</v>
      </c>
      <c r="D818" s="893" t="s">
        <v>25596</v>
      </c>
      <c r="E818" s="892">
        <v>15600</v>
      </c>
      <c r="F818" s="895" t="s">
        <v>25595</v>
      </c>
      <c r="G818" s="891" t="s">
        <v>25594</v>
      </c>
      <c r="H818" s="890" t="s">
        <v>3691</v>
      </c>
      <c r="I818" s="889" t="s">
        <v>2684</v>
      </c>
      <c r="J818" s="889" t="s">
        <v>5525</v>
      </c>
      <c r="K818" s="888">
        <v>1</v>
      </c>
      <c r="L818" s="888">
        <v>12</v>
      </c>
      <c r="M818" s="887">
        <v>189160.79999999996</v>
      </c>
      <c r="N818" s="888">
        <v>1</v>
      </c>
      <c r="O818" s="888">
        <v>6</v>
      </c>
      <c r="P818" s="887">
        <v>93070.895326460814</v>
      </c>
    </row>
    <row r="819" spans="1:16" ht="24" customHeight="1" x14ac:dyDescent="0.25">
      <c r="A819" s="867" t="s">
        <v>19067</v>
      </c>
      <c r="B819" s="867" t="s">
        <v>2672</v>
      </c>
      <c r="C819" s="894" t="s">
        <v>3031</v>
      </c>
      <c r="D819" s="893" t="s">
        <v>25593</v>
      </c>
      <c r="E819" s="892">
        <v>7000</v>
      </c>
      <c r="F819" s="895" t="s">
        <v>25592</v>
      </c>
      <c r="G819" s="891" t="s">
        <v>25591</v>
      </c>
      <c r="H819" s="890" t="s">
        <v>2772</v>
      </c>
      <c r="I819" s="889" t="s">
        <v>3654</v>
      </c>
      <c r="J819" s="889" t="s">
        <v>5525</v>
      </c>
      <c r="K819" s="888" t="s">
        <v>385</v>
      </c>
      <c r="L819" s="888" t="s">
        <v>385</v>
      </c>
      <c r="M819" s="887">
        <v>0</v>
      </c>
      <c r="N819" s="888">
        <v>1</v>
      </c>
      <c r="O819" s="888">
        <v>2</v>
      </c>
      <c r="P819" s="887">
        <v>12014.97</v>
      </c>
    </row>
    <row r="820" spans="1:16" ht="22.5" x14ac:dyDescent="0.25">
      <c r="A820" s="867" t="s">
        <v>19067</v>
      </c>
      <c r="B820" s="867" t="s">
        <v>2672</v>
      </c>
      <c r="C820" s="894" t="s">
        <v>3031</v>
      </c>
      <c r="D820" s="893" t="s">
        <v>25590</v>
      </c>
      <c r="E820" s="892">
        <v>13500</v>
      </c>
      <c r="F820" s="895" t="s">
        <v>25589</v>
      </c>
      <c r="G820" s="891" t="s">
        <v>25588</v>
      </c>
      <c r="H820" s="890" t="s">
        <v>2772</v>
      </c>
      <c r="I820" s="889" t="s">
        <v>3654</v>
      </c>
      <c r="J820" s="889" t="s">
        <v>5525</v>
      </c>
      <c r="K820" s="888">
        <v>1</v>
      </c>
      <c r="L820" s="888">
        <v>12</v>
      </c>
      <c r="M820" s="887">
        <v>145449.60000000001</v>
      </c>
      <c r="N820" s="888" t="s">
        <v>385</v>
      </c>
      <c r="O820" s="888" t="s">
        <v>385</v>
      </c>
      <c r="P820" s="887">
        <v>0</v>
      </c>
    </row>
    <row r="821" spans="1:16" ht="22.5" x14ac:dyDescent="0.25">
      <c r="A821" s="867" t="s">
        <v>19067</v>
      </c>
      <c r="B821" s="867" t="s">
        <v>2672</v>
      </c>
      <c r="C821" s="894" t="s">
        <v>3031</v>
      </c>
      <c r="D821" s="893" t="s">
        <v>25587</v>
      </c>
      <c r="E821" s="892">
        <v>12000</v>
      </c>
      <c r="F821" s="895" t="s">
        <v>25586</v>
      </c>
      <c r="G821" s="891" t="s">
        <v>25585</v>
      </c>
      <c r="H821" s="890" t="s">
        <v>2703</v>
      </c>
      <c r="I821" s="889" t="s">
        <v>3654</v>
      </c>
      <c r="J821" s="889" t="s">
        <v>5525</v>
      </c>
      <c r="K821" s="888">
        <v>1</v>
      </c>
      <c r="L821" s="888">
        <v>12</v>
      </c>
      <c r="M821" s="887">
        <v>124360.02445595864</v>
      </c>
      <c r="N821" s="888">
        <v>1</v>
      </c>
      <c r="O821" s="888">
        <v>6</v>
      </c>
      <c r="P821" s="887">
        <v>71776.775326460818</v>
      </c>
    </row>
    <row r="822" spans="1:16" ht="22.5" x14ac:dyDescent="0.25">
      <c r="A822" s="867" t="s">
        <v>19067</v>
      </c>
      <c r="B822" s="867" t="s">
        <v>3626</v>
      </c>
      <c r="C822" s="894" t="s">
        <v>3031</v>
      </c>
      <c r="D822" s="893" t="s">
        <v>25584</v>
      </c>
      <c r="E822" s="892">
        <v>4500</v>
      </c>
      <c r="F822" s="895" t="s">
        <v>25583</v>
      </c>
      <c r="G822" s="891" t="s">
        <v>25582</v>
      </c>
      <c r="H822" s="890" t="s">
        <v>2772</v>
      </c>
      <c r="I822" s="889" t="s">
        <v>3654</v>
      </c>
      <c r="J822" s="889" t="s">
        <v>5525</v>
      </c>
      <c r="K822" s="888">
        <v>1</v>
      </c>
      <c r="L822" s="888">
        <v>12</v>
      </c>
      <c r="M822" s="887">
        <v>55155.19999999999</v>
      </c>
      <c r="N822" s="888">
        <v>1</v>
      </c>
      <c r="O822" s="888">
        <v>6</v>
      </c>
      <c r="P822" s="887">
        <v>27859.9</v>
      </c>
    </row>
    <row r="823" spans="1:16" x14ac:dyDescent="0.25">
      <c r="A823" s="867" t="s">
        <v>19067</v>
      </c>
      <c r="B823" s="867" t="s">
        <v>2672</v>
      </c>
      <c r="C823" s="894" t="s">
        <v>3031</v>
      </c>
      <c r="D823" s="893" t="s">
        <v>25581</v>
      </c>
      <c r="E823" s="892">
        <v>5000</v>
      </c>
      <c r="F823" s="895" t="s">
        <v>25580</v>
      </c>
      <c r="G823" s="891" t="s">
        <v>25579</v>
      </c>
      <c r="H823" s="890" t="s">
        <v>2712</v>
      </c>
      <c r="I823" s="889" t="s">
        <v>3654</v>
      </c>
      <c r="J823" s="889" t="s">
        <v>5525</v>
      </c>
      <c r="K823" s="888">
        <v>1</v>
      </c>
      <c r="L823" s="888">
        <v>12</v>
      </c>
      <c r="M823" s="887">
        <v>61950.040000000008</v>
      </c>
      <c r="N823" s="888">
        <v>1</v>
      </c>
      <c r="O823" s="888">
        <v>6</v>
      </c>
      <c r="P823" s="887">
        <v>31021.515326460827</v>
      </c>
    </row>
    <row r="824" spans="1:16" ht="22.5" x14ac:dyDescent="0.25">
      <c r="A824" s="867" t="s">
        <v>19067</v>
      </c>
      <c r="B824" s="867" t="s">
        <v>2672</v>
      </c>
      <c r="C824" s="894" t="s">
        <v>3031</v>
      </c>
      <c r="D824" s="893" t="s">
        <v>25578</v>
      </c>
      <c r="E824" s="892">
        <v>5000</v>
      </c>
      <c r="F824" s="895" t="s">
        <v>25577</v>
      </c>
      <c r="G824" s="891" t="s">
        <v>25576</v>
      </c>
      <c r="H824" s="890" t="s">
        <v>2886</v>
      </c>
      <c r="I824" s="889" t="s">
        <v>3654</v>
      </c>
      <c r="J824" s="889" t="s">
        <v>5525</v>
      </c>
      <c r="K824" s="888">
        <v>1</v>
      </c>
      <c r="L824" s="888">
        <v>12</v>
      </c>
      <c r="M824" s="887">
        <v>61755.250000000007</v>
      </c>
      <c r="N824" s="888">
        <v>1</v>
      </c>
      <c r="O824" s="888">
        <v>6</v>
      </c>
      <c r="P824" s="887">
        <v>31030.895326460824</v>
      </c>
    </row>
    <row r="825" spans="1:16" ht="22.5" x14ac:dyDescent="0.25">
      <c r="A825" s="867" t="s">
        <v>19067</v>
      </c>
      <c r="B825" s="867" t="s">
        <v>2672</v>
      </c>
      <c r="C825" s="894" t="s">
        <v>3031</v>
      </c>
      <c r="D825" s="893" t="s">
        <v>25575</v>
      </c>
      <c r="E825" s="892">
        <v>9500</v>
      </c>
      <c r="F825" s="895" t="s">
        <v>25574</v>
      </c>
      <c r="G825" s="891" t="s">
        <v>25573</v>
      </c>
      <c r="H825" s="890" t="s">
        <v>2745</v>
      </c>
      <c r="I825" s="889" t="s">
        <v>2684</v>
      </c>
      <c r="J825" s="889" t="s">
        <v>5525</v>
      </c>
      <c r="K825" s="888">
        <v>1</v>
      </c>
      <c r="L825" s="888">
        <v>3</v>
      </c>
      <c r="M825" s="887">
        <v>27491.07</v>
      </c>
      <c r="N825" s="888" t="s">
        <v>385</v>
      </c>
      <c r="O825" s="888" t="s">
        <v>385</v>
      </c>
      <c r="P825" s="887">
        <v>0</v>
      </c>
    </row>
    <row r="826" spans="1:16" ht="22.5" x14ac:dyDescent="0.25">
      <c r="A826" s="867" t="s">
        <v>19067</v>
      </c>
      <c r="B826" s="867" t="s">
        <v>3626</v>
      </c>
      <c r="C826" s="894" t="s">
        <v>3031</v>
      </c>
      <c r="D826" s="893" t="s">
        <v>25572</v>
      </c>
      <c r="E826" s="892">
        <v>1200</v>
      </c>
      <c r="F826" s="895" t="s">
        <v>25571</v>
      </c>
      <c r="G826" s="891" t="s">
        <v>25570</v>
      </c>
      <c r="H826" s="890" t="s">
        <v>23343</v>
      </c>
      <c r="I826" s="889" t="s">
        <v>2822</v>
      </c>
      <c r="J826" s="889" t="s">
        <v>2822</v>
      </c>
      <c r="K826" s="888">
        <v>1</v>
      </c>
      <c r="L826" s="888">
        <v>12</v>
      </c>
      <c r="M826" s="887">
        <v>16029.16</v>
      </c>
      <c r="N826" s="888">
        <v>1</v>
      </c>
      <c r="O826" s="888">
        <v>6</v>
      </c>
      <c r="P826" s="887">
        <v>7772.18</v>
      </c>
    </row>
    <row r="827" spans="1:16" ht="24" customHeight="1" x14ac:dyDescent="0.25">
      <c r="A827" s="867" t="s">
        <v>19067</v>
      </c>
      <c r="B827" s="867" t="s">
        <v>2672</v>
      </c>
      <c r="C827" s="894" t="s">
        <v>3031</v>
      </c>
      <c r="D827" s="893" t="s">
        <v>25569</v>
      </c>
      <c r="E827" s="892">
        <v>2500</v>
      </c>
      <c r="F827" s="895" t="s">
        <v>25568</v>
      </c>
      <c r="G827" s="891" t="s">
        <v>25567</v>
      </c>
      <c r="H827" s="890" t="s">
        <v>7529</v>
      </c>
      <c r="I827" s="889" t="s">
        <v>2684</v>
      </c>
      <c r="J827" s="889" t="s">
        <v>5525</v>
      </c>
      <c r="K827" s="888">
        <v>1</v>
      </c>
      <c r="L827" s="888">
        <v>9</v>
      </c>
      <c r="M827" s="887">
        <v>23060.89</v>
      </c>
      <c r="N827" s="888">
        <v>1</v>
      </c>
      <c r="O827" s="888">
        <v>6</v>
      </c>
      <c r="P827" s="887">
        <v>15969.56</v>
      </c>
    </row>
    <row r="828" spans="1:16" x14ac:dyDescent="0.25">
      <c r="A828" s="867" t="s">
        <v>19067</v>
      </c>
      <c r="B828" s="867" t="s">
        <v>2672</v>
      </c>
      <c r="C828" s="894" t="s">
        <v>3031</v>
      </c>
      <c r="D828" s="893" t="s">
        <v>25116</v>
      </c>
      <c r="E828" s="892">
        <v>4000</v>
      </c>
      <c r="F828" s="895" t="s">
        <v>25566</v>
      </c>
      <c r="G828" s="891" t="s">
        <v>25565</v>
      </c>
      <c r="H828" s="890" t="s">
        <v>7529</v>
      </c>
      <c r="I828" s="889" t="s">
        <v>2684</v>
      </c>
      <c r="J828" s="889" t="s">
        <v>5525</v>
      </c>
      <c r="K828" s="888" t="s">
        <v>385</v>
      </c>
      <c r="L828" s="888" t="s">
        <v>385</v>
      </c>
      <c r="M828" s="887">
        <v>0</v>
      </c>
      <c r="N828" s="888">
        <v>1</v>
      </c>
      <c r="O828" s="888">
        <v>5</v>
      </c>
      <c r="P828" s="887">
        <v>20070.75</v>
      </c>
    </row>
    <row r="829" spans="1:16" x14ac:dyDescent="0.25">
      <c r="A829" s="867" t="s">
        <v>19067</v>
      </c>
      <c r="B829" s="867" t="s">
        <v>2672</v>
      </c>
      <c r="C829" s="894" t="s">
        <v>3031</v>
      </c>
      <c r="D829" s="893" t="s">
        <v>24937</v>
      </c>
      <c r="E829" s="892">
        <v>9000</v>
      </c>
      <c r="F829" s="895" t="s">
        <v>25564</v>
      </c>
      <c r="G829" s="891" t="s">
        <v>25563</v>
      </c>
      <c r="H829" s="890" t="s">
        <v>2886</v>
      </c>
      <c r="I829" s="889" t="s">
        <v>3654</v>
      </c>
      <c r="J829" s="889" t="s">
        <v>5525</v>
      </c>
      <c r="K829" s="888">
        <v>1</v>
      </c>
      <c r="L829" s="888">
        <v>12</v>
      </c>
      <c r="M829" s="887">
        <v>109202.14445595864</v>
      </c>
      <c r="N829" s="888">
        <v>1</v>
      </c>
      <c r="O829" s="888">
        <v>6</v>
      </c>
      <c r="P829" s="887">
        <v>54642.785326460827</v>
      </c>
    </row>
    <row r="830" spans="1:16" x14ac:dyDescent="0.25">
      <c r="A830" s="867" t="s">
        <v>19067</v>
      </c>
      <c r="B830" s="867" t="s">
        <v>2672</v>
      </c>
      <c r="C830" s="894" t="s">
        <v>3031</v>
      </c>
      <c r="D830" s="893" t="s">
        <v>23321</v>
      </c>
      <c r="E830" s="892">
        <v>3000</v>
      </c>
      <c r="F830" s="895" t="s">
        <v>25562</v>
      </c>
      <c r="G830" s="891" t="s">
        <v>25561</v>
      </c>
      <c r="H830" s="890" t="s">
        <v>25560</v>
      </c>
      <c r="I830" s="889" t="s">
        <v>2822</v>
      </c>
      <c r="J830" s="889" t="s">
        <v>2822</v>
      </c>
      <c r="K830" s="888">
        <v>1</v>
      </c>
      <c r="L830" s="888">
        <v>12</v>
      </c>
      <c r="M830" s="887">
        <v>37860.820000000007</v>
      </c>
      <c r="N830" s="888">
        <v>1</v>
      </c>
      <c r="O830" s="888">
        <v>6</v>
      </c>
      <c r="P830" s="887">
        <v>19044.900000000001</v>
      </c>
    </row>
    <row r="831" spans="1:16" ht="22.5" x14ac:dyDescent="0.25">
      <c r="A831" s="867" t="s">
        <v>19067</v>
      </c>
      <c r="B831" s="867" t="s">
        <v>3626</v>
      </c>
      <c r="C831" s="894" t="s">
        <v>3031</v>
      </c>
      <c r="D831" s="893" t="s">
        <v>23800</v>
      </c>
      <c r="E831" s="892">
        <v>8500</v>
      </c>
      <c r="F831" s="895" t="s">
        <v>25559</v>
      </c>
      <c r="G831" s="891" t="s">
        <v>25558</v>
      </c>
      <c r="H831" s="890" t="s">
        <v>2772</v>
      </c>
      <c r="I831" s="889" t="s">
        <v>3654</v>
      </c>
      <c r="J831" s="889" t="s">
        <v>5525</v>
      </c>
      <c r="K831" s="888">
        <v>1</v>
      </c>
      <c r="L831" s="888">
        <v>3</v>
      </c>
      <c r="M831" s="887">
        <v>26040.199999999997</v>
      </c>
      <c r="N831" s="888">
        <v>1</v>
      </c>
      <c r="O831" s="888">
        <v>6</v>
      </c>
      <c r="P831" s="887">
        <v>52044.9</v>
      </c>
    </row>
    <row r="832" spans="1:16" ht="22.5" x14ac:dyDescent="0.25">
      <c r="A832" s="867" t="s">
        <v>19067</v>
      </c>
      <c r="B832" s="867" t="s">
        <v>2672</v>
      </c>
      <c r="C832" s="894" t="s">
        <v>3031</v>
      </c>
      <c r="D832" s="893" t="s">
        <v>23382</v>
      </c>
      <c r="E832" s="892">
        <v>4700</v>
      </c>
      <c r="F832" s="895" t="s">
        <v>25557</v>
      </c>
      <c r="G832" s="891" t="s">
        <v>25556</v>
      </c>
      <c r="H832" s="890" t="s">
        <v>3453</v>
      </c>
      <c r="I832" s="889" t="s">
        <v>3654</v>
      </c>
      <c r="J832" s="889" t="s">
        <v>5525</v>
      </c>
      <c r="K832" s="888">
        <v>1</v>
      </c>
      <c r="L832" s="888">
        <v>12</v>
      </c>
      <c r="M832" s="887">
        <v>52103.62000000001</v>
      </c>
      <c r="N832" s="888">
        <v>1</v>
      </c>
      <c r="O832" s="888">
        <v>6</v>
      </c>
      <c r="P832" s="887">
        <v>29244.9</v>
      </c>
    </row>
    <row r="833" spans="1:16" ht="22.5" x14ac:dyDescent="0.25">
      <c r="A833" s="867" t="s">
        <v>19067</v>
      </c>
      <c r="B833" s="867" t="s">
        <v>2672</v>
      </c>
      <c r="C833" s="894" t="s">
        <v>3031</v>
      </c>
      <c r="D833" s="893" t="s">
        <v>25555</v>
      </c>
      <c r="E833" s="892">
        <v>4302</v>
      </c>
      <c r="F833" s="895" t="s">
        <v>25554</v>
      </c>
      <c r="G833" s="891" t="s">
        <v>25553</v>
      </c>
      <c r="H833" s="890" t="s">
        <v>2886</v>
      </c>
      <c r="I833" s="889" t="s">
        <v>3654</v>
      </c>
      <c r="J833" s="889" t="s">
        <v>5525</v>
      </c>
      <c r="K833" s="888">
        <v>1</v>
      </c>
      <c r="L833" s="888">
        <v>12</v>
      </c>
      <c r="M833" s="887">
        <v>53284.49</v>
      </c>
      <c r="N833" s="888">
        <v>1</v>
      </c>
      <c r="O833" s="888">
        <v>6</v>
      </c>
      <c r="P833" s="887">
        <v>26667.22</v>
      </c>
    </row>
    <row r="834" spans="1:16" ht="22.5" x14ac:dyDescent="0.25">
      <c r="A834" s="867" t="s">
        <v>19067</v>
      </c>
      <c r="B834" s="867" t="s">
        <v>2672</v>
      </c>
      <c r="C834" s="894" t="s">
        <v>3031</v>
      </c>
      <c r="D834" s="893" t="s">
        <v>25552</v>
      </c>
      <c r="E834" s="892">
        <v>5000</v>
      </c>
      <c r="F834" s="895" t="s">
        <v>25550</v>
      </c>
      <c r="G834" s="891" t="s">
        <v>25549</v>
      </c>
      <c r="H834" s="890" t="s">
        <v>2886</v>
      </c>
      <c r="I834" s="889" t="s">
        <v>3654</v>
      </c>
      <c r="J834" s="889" t="s">
        <v>5525</v>
      </c>
      <c r="K834" s="888">
        <v>1</v>
      </c>
      <c r="L834" s="888">
        <v>12</v>
      </c>
      <c r="M834" s="887">
        <v>61622.27</v>
      </c>
      <c r="N834" s="888" t="s">
        <v>385</v>
      </c>
      <c r="O834" s="888" t="s">
        <v>385</v>
      </c>
      <c r="P834" s="887">
        <v>0</v>
      </c>
    </row>
    <row r="835" spans="1:16" ht="22.5" x14ac:dyDescent="0.25">
      <c r="A835" s="867" t="s">
        <v>19067</v>
      </c>
      <c r="B835" s="867" t="s">
        <v>2672</v>
      </c>
      <c r="C835" s="894" t="s">
        <v>3031</v>
      </c>
      <c r="D835" s="893" t="s">
        <v>25551</v>
      </c>
      <c r="E835" s="892">
        <v>5000</v>
      </c>
      <c r="F835" s="895" t="s">
        <v>25550</v>
      </c>
      <c r="G835" s="891" t="s">
        <v>25549</v>
      </c>
      <c r="H835" s="890" t="s">
        <v>2886</v>
      </c>
      <c r="I835" s="889" t="s">
        <v>3654</v>
      </c>
      <c r="J835" s="889" t="s">
        <v>5525</v>
      </c>
      <c r="K835" s="888" t="s">
        <v>385</v>
      </c>
      <c r="L835" s="888" t="s">
        <v>385</v>
      </c>
      <c r="M835" s="887">
        <v>0</v>
      </c>
      <c r="N835" s="888">
        <v>1</v>
      </c>
      <c r="O835" s="888">
        <v>6</v>
      </c>
      <c r="P835" s="887">
        <v>36279.505326460829</v>
      </c>
    </row>
    <row r="836" spans="1:16" ht="21.75" customHeight="1" x14ac:dyDescent="0.25">
      <c r="A836" s="867" t="s">
        <v>19067</v>
      </c>
      <c r="B836" s="867" t="s">
        <v>2672</v>
      </c>
      <c r="C836" s="894" t="s">
        <v>3031</v>
      </c>
      <c r="D836" s="893" t="s">
        <v>25548</v>
      </c>
      <c r="E836" s="892">
        <v>14500</v>
      </c>
      <c r="F836" s="895" t="s">
        <v>25547</v>
      </c>
      <c r="G836" s="891" t="s">
        <v>25546</v>
      </c>
      <c r="H836" s="890" t="s">
        <v>2703</v>
      </c>
      <c r="I836" s="889" t="s">
        <v>3654</v>
      </c>
      <c r="J836" s="889" t="s">
        <v>5525</v>
      </c>
      <c r="K836" s="888">
        <v>1</v>
      </c>
      <c r="L836" s="888">
        <v>5</v>
      </c>
      <c r="M836" s="887">
        <v>70418.69</v>
      </c>
      <c r="N836" s="888">
        <v>1</v>
      </c>
      <c r="O836" s="888">
        <v>5</v>
      </c>
      <c r="P836" s="887">
        <v>67313.075326460821</v>
      </c>
    </row>
    <row r="837" spans="1:16" ht="22.5" x14ac:dyDescent="0.25">
      <c r="A837" s="867" t="s">
        <v>19067</v>
      </c>
      <c r="B837" s="867" t="s">
        <v>3626</v>
      </c>
      <c r="C837" s="894" t="s">
        <v>3031</v>
      </c>
      <c r="D837" s="893" t="s">
        <v>25545</v>
      </c>
      <c r="E837" s="892">
        <v>2500</v>
      </c>
      <c r="F837" s="895" t="s">
        <v>25544</v>
      </c>
      <c r="G837" s="891" t="s">
        <v>25543</v>
      </c>
      <c r="H837" s="890" t="s">
        <v>3663</v>
      </c>
      <c r="I837" s="889" t="s">
        <v>2684</v>
      </c>
      <c r="J837" s="889" t="s">
        <v>5525</v>
      </c>
      <c r="K837" s="888">
        <v>1</v>
      </c>
      <c r="L837" s="888">
        <v>12</v>
      </c>
      <c r="M837" s="887">
        <v>31944.130000000008</v>
      </c>
      <c r="N837" s="888">
        <v>1</v>
      </c>
      <c r="O837" s="888">
        <v>6</v>
      </c>
      <c r="P837" s="887">
        <v>16029.619999999999</v>
      </c>
    </row>
    <row r="838" spans="1:16" ht="29.25" customHeight="1" x14ac:dyDescent="0.25">
      <c r="A838" s="867" t="s">
        <v>19067</v>
      </c>
      <c r="B838" s="867" t="s">
        <v>2672</v>
      </c>
      <c r="C838" s="894" t="s">
        <v>3031</v>
      </c>
      <c r="D838" s="893" t="s">
        <v>25542</v>
      </c>
      <c r="E838" s="892">
        <v>3800</v>
      </c>
      <c r="F838" s="895" t="s">
        <v>25541</v>
      </c>
      <c r="G838" s="891" t="s">
        <v>25540</v>
      </c>
      <c r="H838" s="890" t="s">
        <v>3259</v>
      </c>
      <c r="I838" s="889" t="s">
        <v>2822</v>
      </c>
      <c r="J838" s="889" t="s">
        <v>2822</v>
      </c>
      <c r="K838" s="888">
        <v>1</v>
      </c>
      <c r="L838" s="888">
        <v>12</v>
      </c>
      <c r="M838" s="887">
        <v>47390.060000000005</v>
      </c>
      <c r="N838" s="888">
        <v>1</v>
      </c>
      <c r="O838" s="888">
        <v>6</v>
      </c>
      <c r="P838" s="887">
        <v>23844.9</v>
      </c>
    </row>
    <row r="839" spans="1:16" x14ac:dyDescent="0.25">
      <c r="A839" s="867" t="s">
        <v>19067</v>
      </c>
      <c r="B839" s="867" t="s">
        <v>2672</v>
      </c>
      <c r="C839" s="894" t="s">
        <v>3031</v>
      </c>
      <c r="D839" s="893" t="s">
        <v>24319</v>
      </c>
      <c r="E839" s="892">
        <v>12000</v>
      </c>
      <c r="F839" s="895" t="s">
        <v>21945</v>
      </c>
      <c r="G839" s="891" t="s">
        <v>25539</v>
      </c>
      <c r="H839" s="890" t="s">
        <v>2772</v>
      </c>
      <c r="I839" s="889" t="s">
        <v>3654</v>
      </c>
      <c r="J839" s="889" t="s">
        <v>5525</v>
      </c>
      <c r="K839" s="888">
        <v>1</v>
      </c>
      <c r="L839" s="888">
        <v>12</v>
      </c>
      <c r="M839" s="887">
        <v>124289.60445595866</v>
      </c>
      <c r="N839" s="888" t="s">
        <v>385</v>
      </c>
      <c r="O839" s="888" t="s">
        <v>385</v>
      </c>
      <c r="P839" s="887">
        <v>0</v>
      </c>
    </row>
    <row r="840" spans="1:16" x14ac:dyDescent="0.25">
      <c r="A840" s="867" t="s">
        <v>19067</v>
      </c>
      <c r="B840" s="867" t="s">
        <v>2672</v>
      </c>
      <c r="C840" s="894" t="s">
        <v>3031</v>
      </c>
      <c r="D840" s="893" t="s">
        <v>1882</v>
      </c>
      <c r="E840" s="892">
        <v>9000</v>
      </c>
      <c r="F840" s="895" t="s">
        <v>25538</v>
      </c>
      <c r="G840" s="891" t="s">
        <v>25537</v>
      </c>
      <c r="H840" s="890" t="s">
        <v>2772</v>
      </c>
      <c r="I840" s="889" t="s">
        <v>3654</v>
      </c>
      <c r="J840" s="889" t="s">
        <v>5525</v>
      </c>
      <c r="K840" s="888">
        <v>1</v>
      </c>
      <c r="L840" s="888">
        <v>12</v>
      </c>
      <c r="M840" s="887">
        <v>109634.64445595864</v>
      </c>
      <c r="N840" s="888">
        <v>1</v>
      </c>
      <c r="O840" s="888">
        <v>6</v>
      </c>
      <c r="P840" s="887">
        <v>54926.525326460833</v>
      </c>
    </row>
    <row r="841" spans="1:16" ht="22.5" x14ac:dyDescent="0.25">
      <c r="A841" s="867" t="s">
        <v>19067</v>
      </c>
      <c r="B841" s="867" t="s">
        <v>3626</v>
      </c>
      <c r="C841" s="894" t="s">
        <v>3031</v>
      </c>
      <c r="D841" s="893" t="s">
        <v>25536</v>
      </c>
      <c r="E841" s="892">
        <v>13000</v>
      </c>
      <c r="F841" s="895" t="s">
        <v>25535</v>
      </c>
      <c r="G841" s="891" t="s">
        <v>25534</v>
      </c>
      <c r="H841" s="890" t="s">
        <v>2772</v>
      </c>
      <c r="I841" s="889" t="s">
        <v>3654</v>
      </c>
      <c r="J841" s="889" t="s">
        <v>5525</v>
      </c>
      <c r="K841" s="888">
        <v>1</v>
      </c>
      <c r="L841" s="888">
        <v>12</v>
      </c>
      <c r="M841" s="887">
        <v>156810.63</v>
      </c>
      <c r="N841" s="888">
        <v>1</v>
      </c>
      <c r="O841" s="888">
        <v>6</v>
      </c>
      <c r="P841" s="887">
        <v>78592.600000000006</v>
      </c>
    </row>
    <row r="842" spans="1:16" ht="22.5" x14ac:dyDescent="0.25">
      <c r="A842" s="867" t="s">
        <v>19067</v>
      </c>
      <c r="B842" s="867" t="s">
        <v>2672</v>
      </c>
      <c r="C842" s="894" t="s">
        <v>3031</v>
      </c>
      <c r="D842" s="893" t="s">
        <v>25533</v>
      </c>
      <c r="E842" s="892">
        <v>7000</v>
      </c>
      <c r="F842" s="895" t="s">
        <v>25532</v>
      </c>
      <c r="G842" s="891" t="s">
        <v>25531</v>
      </c>
      <c r="H842" s="890" t="s">
        <v>2703</v>
      </c>
      <c r="I842" s="889" t="s">
        <v>3654</v>
      </c>
      <c r="J842" s="889" t="s">
        <v>5525</v>
      </c>
      <c r="K842" s="888">
        <v>1</v>
      </c>
      <c r="L842" s="888">
        <v>12</v>
      </c>
      <c r="M842" s="887">
        <v>82642.199999999983</v>
      </c>
      <c r="N842" s="888">
        <v>1</v>
      </c>
      <c r="O842" s="888">
        <v>6</v>
      </c>
      <c r="P842" s="887">
        <v>42679.445326460831</v>
      </c>
    </row>
    <row r="843" spans="1:16" ht="22.5" x14ac:dyDescent="0.25">
      <c r="A843" s="867" t="s">
        <v>19067</v>
      </c>
      <c r="B843" s="867" t="s">
        <v>2672</v>
      </c>
      <c r="C843" s="894" t="s">
        <v>3031</v>
      </c>
      <c r="D843" s="893" t="s">
        <v>25530</v>
      </c>
      <c r="E843" s="892">
        <v>7000</v>
      </c>
      <c r="F843" s="895" t="s">
        <v>25529</v>
      </c>
      <c r="G843" s="891" t="s">
        <v>25528</v>
      </c>
      <c r="H843" s="890" t="s">
        <v>2886</v>
      </c>
      <c r="I843" s="889" t="s">
        <v>3654</v>
      </c>
      <c r="J843" s="889" t="s">
        <v>5525</v>
      </c>
      <c r="K843" s="888">
        <v>1</v>
      </c>
      <c r="L843" s="888">
        <v>12</v>
      </c>
      <c r="M843" s="887">
        <v>85729.87999999999</v>
      </c>
      <c r="N843" s="888">
        <v>1</v>
      </c>
      <c r="O843" s="888">
        <v>6</v>
      </c>
      <c r="P843" s="887">
        <v>42988.125326460831</v>
      </c>
    </row>
    <row r="844" spans="1:16" ht="22.5" x14ac:dyDescent="0.25">
      <c r="A844" s="867" t="s">
        <v>19067</v>
      </c>
      <c r="B844" s="867" t="s">
        <v>2672</v>
      </c>
      <c r="C844" s="894" t="s">
        <v>3031</v>
      </c>
      <c r="D844" s="893" t="s">
        <v>23510</v>
      </c>
      <c r="E844" s="892">
        <v>7000</v>
      </c>
      <c r="F844" s="895" t="s">
        <v>25527</v>
      </c>
      <c r="G844" s="891" t="s">
        <v>25526</v>
      </c>
      <c r="H844" s="890" t="s">
        <v>2725</v>
      </c>
      <c r="I844" s="889" t="s">
        <v>2684</v>
      </c>
      <c r="J844" s="889" t="s">
        <v>5525</v>
      </c>
      <c r="K844" s="888">
        <v>1</v>
      </c>
      <c r="L844" s="888">
        <v>12</v>
      </c>
      <c r="M844" s="887">
        <v>85428.04</v>
      </c>
      <c r="N844" s="888">
        <v>1</v>
      </c>
      <c r="O844" s="888">
        <v>6</v>
      </c>
      <c r="P844" s="887">
        <v>42883.125326460831</v>
      </c>
    </row>
    <row r="845" spans="1:16" x14ac:dyDescent="0.25">
      <c r="A845" s="867" t="s">
        <v>19067</v>
      </c>
      <c r="B845" s="867" t="s">
        <v>2672</v>
      </c>
      <c r="C845" s="894" t="s">
        <v>3031</v>
      </c>
      <c r="D845" s="893" t="s">
        <v>25525</v>
      </c>
      <c r="E845" s="892">
        <v>8500</v>
      </c>
      <c r="F845" s="895" t="s">
        <v>25524</v>
      </c>
      <c r="G845" s="891" t="s">
        <v>25523</v>
      </c>
      <c r="H845" s="890" t="s">
        <v>7371</v>
      </c>
      <c r="I845" s="889" t="s">
        <v>3654</v>
      </c>
      <c r="J845" s="889" t="s">
        <v>5525</v>
      </c>
      <c r="K845" s="888">
        <v>1</v>
      </c>
      <c r="L845" s="888">
        <v>12</v>
      </c>
      <c r="M845" s="887">
        <v>103693.18445595865</v>
      </c>
      <c r="N845" s="888">
        <v>1</v>
      </c>
      <c r="O845" s="888">
        <v>6</v>
      </c>
      <c r="P845" s="887">
        <v>51986.625326460831</v>
      </c>
    </row>
    <row r="846" spans="1:16" x14ac:dyDescent="0.25">
      <c r="A846" s="867" t="s">
        <v>19067</v>
      </c>
      <c r="B846" s="867" t="s">
        <v>2672</v>
      </c>
      <c r="C846" s="894" t="s">
        <v>3031</v>
      </c>
      <c r="D846" s="893" t="s">
        <v>18777</v>
      </c>
      <c r="E846" s="892">
        <v>1500</v>
      </c>
      <c r="F846" s="895" t="s">
        <v>25522</v>
      </c>
      <c r="G846" s="891" t="s">
        <v>25521</v>
      </c>
      <c r="H846" s="890" t="s">
        <v>25520</v>
      </c>
      <c r="I846" s="889" t="s">
        <v>2822</v>
      </c>
      <c r="J846" s="889" t="s">
        <v>2822</v>
      </c>
      <c r="K846" s="888">
        <v>1</v>
      </c>
      <c r="L846" s="888">
        <v>12</v>
      </c>
      <c r="M846" s="887">
        <v>19947.04</v>
      </c>
      <c r="N846" s="888">
        <v>1</v>
      </c>
      <c r="O846" s="888">
        <v>6</v>
      </c>
      <c r="P846" s="887">
        <v>9804.7799999999988</v>
      </c>
    </row>
    <row r="847" spans="1:16" ht="22.5" x14ac:dyDescent="0.25">
      <c r="A847" s="867" t="s">
        <v>19067</v>
      </c>
      <c r="B847" s="867" t="s">
        <v>2672</v>
      </c>
      <c r="C847" s="894" t="s">
        <v>3031</v>
      </c>
      <c r="D847" s="893" t="s">
        <v>25519</v>
      </c>
      <c r="E847" s="892">
        <v>5000</v>
      </c>
      <c r="F847" s="895" t="s">
        <v>25518</v>
      </c>
      <c r="G847" s="891" t="s">
        <v>25517</v>
      </c>
      <c r="H847" s="890" t="s">
        <v>3140</v>
      </c>
      <c r="I847" s="889" t="s">
        <v>3654</v>
      </c>
      <c r="J847" s="889" t="s">
        <v>5525</v>
      </c>
      <c r="K847" s="888">
        <v>1</v>
      </c>
      <c r="L847" s="888">
        <v>12</v>
      </c>
      <c r="M847" s="887">
        <v>61517.770000000004</v>
      </c>
      <c r="N847" s="888">
        <v>1</v>
      </c>
      <c r="O847" s="888">
        <v>6</v>
      </c>
      <c r="P847" s="887">
        <v>30984.025326460822</v>
      </c>
    </row>
    <row r="848" spans="1:16" ht="22.5" x14ac:dyDescent="0.25">
      <c r="A848" s="867" t="s">
        <v>19067</v>
      </c>
      <c r="B848" s="867" t="s">
        <v>2672</v>
      </c>
      <c r="C848" s="894" t="s">
        <v>3031</v>
      </c>
      <c r="D848" s="893" t="s">
        <v>25516</v>
      </c>
      <c r="E848" s="892">
        <v>8000</v>
      </c>
      <c r="F848" s="895" t="s">
        <v>25515</v>
      </c>
      <c r="G848" s="891" t="s">
        <v>25514</v>
      </c>
      <c r="H848" s="890" t="s">
        <v>2886</v>
      </c>
      <c r="I848" s="889" t="s">
        <v>3654</v>
      </c>
      <c r="J848" s="889" t="s">
        <v>5525</v>
      </c>
      <c r="K848" s="888">
        <v>1</v>
      </c>
      <c r="L848" s="888">
        <v>12</v>
      </c>
      <c r="M848" s="887">
        <v>97960.799999999988</v>
      </c>
      <c r="N848" s="888">
        <v>1</v>
      </c>
      <c r="O848" s="888">
        <v>6</v>
      </c>
      <c r="P848" s="887">
        <v>49030.895326460828</v>
      </c>
    </row>
    <row r="849" spans="1:16" x14ac:dyDescent="0.25">
      <c r="A849" s="867" t="s">
        <v>19067</v>
      </c>
      <c r="B849" s="867" t="s">
        <v>2672</v>
      </c>
      <c r="C849" s="894" t="s">
        <v>3031</v>
      </c>
      <c r="D849" s="893" t="s">
        <v>25513</v>
      </c>
      <c r="E849" s="892">
        <v>8000</v>
      </c>
      <c r="F849" s="895" t="s">
        <v>25512</v>
      </c>
      <c r="G849" s="891" t="s">
        <v>25511</v>
      </c>
      <c r="H849" s="890" t="s">
        <v>6563</v>
      </c>
      <c r="I849" s="889" t="s">
        <v>3654</v>
      </c>
      <c r="J849" s="889" t="s">
        <v>5525</v>
      </c>
      <c r="K849" s="888">
        <v>1</v>
      </c>
      <c r="L849" s="888">
        <v>12</v>
      </c>
      <c r="M849" s="887">
        <v>97819.119999999981</v>
      </c>
      <c r="N849" s="888">
        <v>1</v>
      </c>
      <c r="O849" s="888">
        <v>6</v>
      </c>
      <c r="P849" s="887">
        <v>48987.005326460829</v>
      </c>
    </row>
    <row r="850" spans="1:16" x14ac:dyDescent="0.25">
      <c r="A850" s="867" t="s">
        <v>19067</v>
      </c>
      <c r="B850" s="867" t="s">
        <v>2672</v>
      </c>
      <c r="C850" s="894" t="s">
        <v>3031</v>
      </c>
      <c r="D850" s="893" t="s">
        <v>25510</v>
      </c>
      <c r="E850" s="892">
        <v>3500</v>
      </c>
      <c r="F850" s="895" t="s">
        <v>25509</v>
      </c>
      <c r="G850" s="891" t="s">
        <v>25508</v>
      </c>
      <c r="H850" s="890" t="s">
        <v>3691</v>
      </c>
      <c r="I850" s="889" t="s">
        <v>2684</v>
      </c>
      <c r="J850" s="889" t="s">
        <v>5525</v>
      </c>
      <c r="K850" s="888">
        <v>1</v>
      </c>
      <c r="L850" s="888">
        <v>12</v>
      </c>
      <c r="M850" s="887">
        <v>42965.079999999994</v>
      </c>
      <c r="N850" s="888">
        <v>1</v>
      </c>
      <c r="O850" s="888">
        <v>6</v>
      </c>
      <c r="P850" s="887">
        <v>21677.33</v>
      </c>
    </row>
    <row r="851" spans="1:16" x14ac:dyDescent="0.25">
      <c r="A851" s="867" t="s">
        <v>19067</v>
      </c>
      <c r="B851" s="867" t="s">
        <v>2672</v>
      </c>
      <c r="C851" s="894" t="s">
        <v>3031</v>
      </c>
      <c r="D851" s="893" t="s">
        <v>23615</v>
      </c>
      <c r="E851" s="892">
        <v>9000</v>
      </c>
      <c r="F851" s="895" t="s">
        <v>25507</v>
      </c>
      <c r="G851" s="891" t="s">
        <v>25506</v>
      </c>
      <c r="H851" s="890" t="s">
        <v>6902</v>
      </c>
      <c r="I851" s="889" t="s">
        <v>3654</v>
      </c>
      <c r="J851" s="889" t="s">
        <v>5525</v>
      </c>
      <c r="K851" s="888">
        <v>1</v>
      </c>
      <c r="L851" s="888">
        <v>12</v>
      </c>
      <c r="M851" s="887">
        <v>96299.969999999972</v>
      </c>
      <c r="N851" s="888">
        <v>1</v>
      </c>
      <c r="O851" s="888">
        <v>6</v>
      </c>
      <c r="P851" s="887">
        <v>54995.895326460828</v>
      </c>
    </row>
    <row r="852" spans="1:16" ht="22.5" x14ac:dyDescent="0.25">
      <c r="A852" s="867" t="s">
        <v>19067</v>
      </c>
      <c r="B852" s="867" t="s">
        <v>2672</v>
      </c>
      <c r="C852" s="894" t="s">
        <v>3031</v>
      </c>
      <c r="D852" s="893" t="s">
        <v>25505</v>
      </c>
      <c r="E852" s="892">
        <v>8900</v>
      </c>
      <c r="F852" s="895" t="s">
        <v>25504</v>
      </c>
      <c r="G852" s="891" t="s">
        <v>25503</v>
      </c>
      <c r="H852" s="890" t="s">
        <v>23343</v>
      </c>
      <c r="I852" s="889" t="s">
        <v>3654</v>
      </c>
      <c r="J852" s="889" t="s">
        <v>5525</v>
      </c>
      <c r="K852" s="888">
        <v>1</v>
      </c>
      <c r="L852" s="888">
        <v>12</v>
      </c>
      <c r="M852" s="887">
        <v>108565.10445595866</v>
      </c>
      <c r="N852" s="888">
        <v>1</v>
      </c>
      <c r="O852" s="888">
        <v>6</v>
      </c>
      <c r="P852" s="887">
        <v>54430.895326460828</v>
      </c>
    </row>
    <row r="853" spans="1:16" x14ac:dyDescent="0.25">
      <c r="A853" s="867" t="s">
        <v>19067</v>
      </c>
      <c r="B853" s="867" t="s">
        <v>2672</v>
      </c>
      <c r="C853" s="894" t="s">
        <v>3031</v>
      </c>
      <c r="D853" s="893" t="s">
        <v>24071</v>
      </c>
      <c r="E853" s="892">
        <v>2450</v>
      </c>
      <c r="F853" s="895" t="s">
        <v>25502</v>
      </c>
      <c r="G853" s="891" t="s">
        <v>25501</v>
      </c>
      <c r="H853" s="890" t="s">
        <v>2801</v>
      </c>
      <c r="I853" s="889" t="s">
        <v>2822</v>
      </c>
      <c r="J853" s="889" t="s">
        <v>2822</v>
      </c>
      <c r="K853" s="888">
        <v>1</v>
      </c>
      <c r="L853" s="888">
        <v>12</v>
      </c>
      <c r="M853" s="887">
        <v>31344.990000000009</v>
      </c>
      <c r="N853" s="888">
        <v>1</v>
      </c>
      <c r="O853" s="888">
        <v>6</v>
      </c>
      <c r="P853" s="887">
        <v>15739.119999999999</v>
      </c>
    </row>
    <row r="854" spans="1:16" ht="22.5" x14ac:dyDescent="0.25">
      <c r="A854" s="867" t="s">
        <v>19067</v>
      </c>
      <c r="B854" s="867" t="s">
        <v>2672</v>
      </c>
      <c r="C854" s="894" t="s">
        <v>3031</v>
      </c>
      <c r="D854" s="893" t="s">
        <v>23435</v>
      </c>
      <c r="E854" s="892">
        <v>5500</v>
      </c>
      <c r="F854" s="895" t="s">
        <v>25500</v>
      </c>
      <c r="G854" s="891" t="s">
        <v>25499</v>
      </c>
      <c r="H854" s="890" t="s">
        <v>2703</v>
      </c>
      <c r="I854" s="889" t="s">
        <v>3654</v>
      </c>
      <c r="J854" s="889" t="s">
        <v>5525</v>
      </c>
      <c r="K854" s="888">
        <v>1</v>
      </c>
      <c r="L854" s="888">
        <v>8</v>
      </c>
      <c r="M854" s="887">
        <v>44631.219999999994</v>
      </c>
      <c r="N854" s="888">
        <v>1</v>
      </c>
      <c r="O854" s="888">
        <v>2</v>
      </c>
      <c r="P854" s="887">
        <v>8960.4700000000012</v>
      </c>
    </row>
    <row r="855" spans="1:16" x14ac:dyDescent="0.25">
      <c r="A855" s="867" t="s">
        <v>19067</v>
      </c>
      <c r="B855" s="867" t="s">
        <v>2672</v>
      </c>
      <c r="C855" s="894" t="s">
        <v>3031</v>
      </c>
      <c r="D855" s="893" t="s">
        <v>25498</v>
      </c>
      <c r="E855" s="892">
        <v>9000</v>
      </c>
      <c r="F855" s="895" t="s">
        <v>25497</v>
      </c>
      <c r="G855" s="891" t="s">
        <v>25496</v>
      </c>
      <c r="H855" s="890" t="s">
        <v>2703</v>
      </c>
      <c r="I855" s="889" t="s">
        <v>3654</v>
      </c>
      <c r="J855" s="889" t="s">
        <v>5525</v>
      </c>
      <c r="K855" s="888" t="s">
        <v>385</v>
      </c>
      <c r="L855" s="888" t="s">
        <v>385</v>
      </c>
      <c r="M855" s="887">
        <v>0</v>
      </c>
      <c r="N855" s="888">
        <v>1</v>
      </c>
      <c r="O855" s="888">
        <v>5</v>
      </c>
      <c r="P855" s="887">
        <v>44356.745326460827</v>
      </c>
    </row>
    <row r="856" spans="1:16" ht="22.5" x14ac:dyDescent="0.25">
      <c r="A856" s="867" t="s">
        <v>19067</v>
      </c>
      <c r="B856" s="867" t="s">
        <v>2672</v>
      </c>
      <c r="C856" s="894" t="s">
        <v>3031</v>
      </c>
      <c r="D856" s="893" t="s">
        <v>25495</v>
      </c>
      <c r="E856" s="892">
        <v>15600</v>
      </c>
      <c r="F856" s="895" t="s">
        <v>19990</v>
      </c>
      <c r="G856" s="891" t="s">
        <v>25494</v>
      </c>
      <c r="H856" s="890" t="s">
        <v>2703</v>
      </c>
      <c r="I856" s="889" t="s">
        <v>3654</v>
      </c>
      <c r="J856" s="889" t="s">
        <v>5525</v>
      </c>
      <c r="K856" s="888">
        <v>1</v>
      </c>
      <c r="L856" s="888">
        <v>8</v>
      </c>
      <c r="M856" s="887">
        <v>115247.19999999998</v>
      </c>
      <c r="N856" s="888" t="s">
        <v>385</v>
      </c>
      <c r="O856" s="888" t="s">
        <v>385</v>
      </c>
      <c r="P856" s="887">
        <v>0</v>
      </c>
    </row>
    <row r="857" spans="1:16" ht="22.5" x14ac:dyDescent="0.25">
      <c r="A857" s="867" t="s">
        <v>19067</v>
      </c>
      <c r="B857" s="867" t="s">
        <v>2672</v>
      </c>
      <c r="C857" s="894" t="s">
        <v>3031</v>
      </c>
      <c r="D857" s="893" t="s">
        <v>25493</v>
      </c>
      <c r="E857" s="892">
        <v>5000</v>
      </c>
      <c r="F857" s="895" t="s">
        <v>25492</v>
      </c>
      <c r="G857" s="891" t="s">
        <v>25491</v>
      </c>
      <c r="H857" s="890" t="s">
        <v>25490</v>
      </c>
      <c r="I857" s="889" t="s">
        <v>3654</v>
      </c>
      <c r="J857" s="889" t="s">
        <v>5525</v>
      </c>
      <c r="K857" s="888">
        <v>1</v>
      </c>
      <c r="L857" s="888">
        <v>12</v>
      </c>
      <c r="M857" s="887">
        <v>61938.920000000006</v>
      </c>
      <c r="N857" s="888">
        <v>1</v>
      </c>
      <c r="O857" s="888">
        <v>6</v>
      </c>
      <c r="P857" s="887">
        <v>31030.895326460824</v>
      </c>
    </row>
    <row r="858" spans="1:16" ht="22.5" x14ac:dyDescent="0.25">
      <c r="A858" s="867" t="s">
        <v>19067</v>
      </c>
      <c r="B858" s="867" t="s">
        <v>2672</v>
      </c>
      <c r="C858" s="894" t="s">
        <v>3031</v>
      </c>
      <c r="D858" s="893" t="s">
        <v>25489</v>
      </c>
      <c r="E858" s="892">
        <v>5000</v>
      </c>
      <c r="F858" s="895" t="s">
        <v>25488</v>
      </c>
      <c r="G858" s="891" t="s">
        <v>25487</v>
      </c>
      <c r="H858" s="890" t="s">
        <v>2772</v>
      </c>
      <c r="I858" s="889" t="s">
        <v>3654</v>
      </c>
      <c r="J858" s="889" t="s">
        <v>5525</v>
      </c>
      <c r="K858" s="888">
        <v>1</v>
      </c>
      <c r="L858" s="888">
        <v>12</v>
      </c>
      <c r="M858" s="887">
        <v>61897.94</v>
      </c>
      <c r="N858" s="888">
        <v>1</v>
      </c>
      <c r="O858" s="888">
        <v>3</v>
      </c>
      <c r="P858" s="887">
        <v>20244.68</v>
      </c>
    </row>
    <row r="859" spans="1:16" ht="22.5" x14ac:dyDescent="0.25">
      <c r="A859" s="867" t="s">
        <v>19067</v>
      </c>
      <c r="B859" s="867" t="s">
        <v>2672</v>
      </c>
      <c r="C859" s="894" t="s">
        <v>3031</v>
      </c>
      <c r="D859" s="893" t="s">
        <v>25486</v>
      </c>
      <c r="E859" s="892">
        <v>12000</v>
      </c>
      <c r="F859" s="895" t="s">
        <v>25485</v>
      </c>
      <c r="G859" s="891" t="s">
        <v>25484</v>
      </c>
      <c r="H859" s="890" t="s">
        <v>2703</v>
      </c>
      <c r="I859" s="889" t="s">
        <v>3654</v>
      </c>
      <c r="J859" s="889" t="s">
        <v>5525</v>
      </c>
      <c r="K859" s="888">
        <v>1</v>
      </c>
      <c r="L859" s="888">
        <v>1</v>
      </c>
      <c r="M859" s="887">
        <v>2113.4</v>
      </c>
      <c r="N859" s="888">
        <v>1</v>
      </c>
      <c r="O859" s="888">
        <v>6</v>
      </c>
      <c r="P859" s="887">
        <v>72230.925326460827</v>
      </c>
    </row>
    <row r="860" spans="1:16" ht="22.5" x14ac:dyDescent="0.25">
      <c r="A860" s="867" t="s">
        <v>19067</v>
      </c>
      <c r="B860" s="867" t="s">
        <v>2672</v>
      </c>
      <c r="C860" s="894" t="s">
        <v>3031</v>
      </c>
      <c r="D860" s="893" t="s">
        <v>25483</v>
      </c>
      <c r="E860" s="892">
        <v>7500</v>
      </c>
      <c r="F860" s="895" t="s">
        <v>25482</v>
      </c>
      <c r="G860" s="891" t="s">
        <v>25481</v>
      </c>
      <c r="H860" s="890" t="s">
        <v>4016</v>
      </c>
      <c r="I860" s="889" t="s">
        <v>2684</v>
      </c>
      <c r="J860" s="889" t="s">
        <v>5525</v>
      </c>
      <c r="K860" s="888">
        <v>1</v>
      </c>
      <c r="L860" s="888">
        <v>12</v>
      </c>
      <c r="M860" s="887">
        <v>85887.75</v>
      </c>
      <c r="N860" s="888">
        <v>1</v>
      </c>
      <c r="O860" s="888">
        <v>3</v>
      </c>
      <c r="P860" s="887">
        <v>24739.26</v>
      </c>
    </row>
    <row r="861" spans="1:16" ht="22.5" x14ac:dyDescent="0.25">
      <c r="A861" s="867" t="s">
        <v>19067</v>
      </c>
      <c r="B861" s="867" t="s">
        <v>2672</v>
      </c>
      <c r="C861" s="894" t="s">
        <v>3031</v>
      </c>
      <c r="D861" s="893" t="s">
        <v>23435</v>
      </c>
      <c r="E861" s="892">
        <v>5500</v>
      </c>
      <c r="F861" s="895" t="s">
        <v>25480</v>
      </c>
      <c r="G861" s="891" t="s">
        <v>25479</v>
      </c>
      <c r="H861" s="890" t="s">
        <v>3691</v>
      </c>
      <c r="I861" s="889" t="s">
        <v>2684</v>
      </c>
      <c r="J861" s="889" t="s">
        <v>5525</v>
      </c>
      <c r="K861" s="888">
        <v>1</v>
      </c>
      <c r="L861" s="888">
        <v>12</v>
      </c>
      <c r="M861" s="887">
        <v>67475.41</v>
      </c>
      <c r="N861" s="888">
        <v>1</v>
      </c>
      <c r="O861" s="888">
        <v>6</v>
      </c>
      <c r="P861" s="887">
        <v>34020.58532646083</v>
      </c>
    </row>
    <row r="862" spans="1:16" ht="22.5" x14ac:dyDescent="0.25">
      <c r="A862" s="867" t="s">
        <v>19067</v>
      </c>
      <c r="B862" s="867" t="s">
        <v>2672</v>
      </c>
      <c r="C862" s="894" t="s">
        <v>3031</v>
      </c>
      <c r="D862" s="893" t="s">
        <v>24391</v>
      </c>
      <c r="E862" s="892">
        <v>6000</v>
      </c>
      <c r="F862" s="895" t="s">
        <v>25478</v>
      </c>
      <c r="G862" s="891" t="s">
        <v>25477</v>
      </c>
      <c r="H862" s="890" t="s">
        <v>3663</v>
      </c>
      <c r="I862" s="889" t="s">
        <v>3654</v>
      </c>
      <c r="J862" s="889" t="s">
        <v>5525</v>
      </c>
      <c r="K862" s="888">
        <v>1</v>
      </c>
      <c r="L862" s="888">
        <v>2</v>
      </c>
      <c r="M862" s="887">
        <v>11223.88</v>
      </c>
      <c r="N862" s="888">
        <v>1</v>
      </c>
      <c r="O862" s="888">
        <v>6</v>
      </c>
      <c r="P862" s="887">
        <v>37029.22532646083</v>
      </c>
    </row>
    <row r="863" spans="1:16" ht="22.5" x14ac:dyDescent="0.25">
      <c r="A863" s="867" t="s">
        <v>19067</v>
      </c>
      <c r="B863" s="867" t="s">
        <v>2672</v>
      </c>
      <c r="C863" s="894" t="s">
        <v>3031</v>
      </c>
      <c r="D863" s="893" t="s">
        <v>25476</v>
      </c>
      <c r="E863" s="892">
        <v>6000</v>
      </c>
      <c r="F863" s="895" t="s">
        <v>25475</v>
      </c>
      <c r="G863" s="891" t="s">
        <v>25474</v>
      </c>
      <c r="H863" s="890" t="s">
        <v>3691</v>
      </c>
      <c r="I863" s="889" t="s">
        <v>2684</v>
      </c>
      <c r="J863" s="889" t="s">
        <v>5525</v>
      </c>
      <c r="K863" s="888">
        <v>1</v>
      </c>
      <c r="L863" s="888">
        <v>12</v>
      </c>
      <c r="M863" s="887">
        <v>73278.66</v>
      </c>
      <c r="N863" s="888">
        <v>1</v>
      </c>
      <c r="O863" s="888">
        <v>6</v>
      </c>
      <c r="P863" s="887">
        <v>37012.565326460826</v>
      </c>
    </row>
    <row r="864" spans="1:16" ht="22.5" x14ac:dyDescent="0.25">
      <c r="A864" s="867" t="s">
        <v>19067</v>
      </c>
      <c r="B864" s="867" t="s">
        <v>2672</v>
      </c>
      <c r="C864" s="894" t="s">
        <v>3031</v>
      </c>
      <c r="D864" s="893" t="s">
        <v>23272</v>
      </c>
      <c r="E864" s="892">
        <v>2000</v>
      </c>
      <c r="F864" s="895" t="s">
        <v>25473</v>
      </c>
      <c r="G864" s="891" t="s">
        <v>25472</v>
      </c>
      <c r="H864" s="890" t="s">
        <v>3135</v>
      </c>
      <c r="I864" s="889" t="s">
        <v>3135</v>
      </c>
      <c r="J864" s="889" t="s">
        <v>40</v>
      </c>
      <c r="K864" s="888">
        <v>1</v>
      </c>
      <c r="L864" s="888">
        <v>1</v>
      </c>
      <c r="M864" s="887">
        <v>1913.4</v>
      </c>
      <c r="N864" s="888" t="s">
        <v>385</v>
      </c>
      <c r="O864" s="888" t="s">
        <v>385</v>
      </c>
      <c r="P864" s="887">
        <v>0</v>
      </c>
    </row>
    <row r="865" spans="1:16" ht="22.5" x14ac:dyDescent="0.25">
      <c r="A865" s="867" t="s">
        <v>19067</v>
      </c>
      <c r="B865" s="867" t="s">
        <v>3626</v>
      </c>
      <c r="C865" s="894" t="s">
        <v>3031</v>
      </c>
      <c r="D865" s="893" t="s">
        <v>25471</v>
      </c>
      <c r="E865" s="892">
        <v>3500</v>
      </c>
      <c r="F865" s="895" t="s">
        <v>25470</v>
      </c>
      <c r="G865" s="891" t="s">
        <v>25469</v>
      </c>
      <c r="H865" s="890" t="s">
        <v>2722</v>
      </c>
      <c r="I865" s="889" t="s">
        <v>2684</v>
      </c>
      <c r="J865" s="889" t="s">
        <v>5525</v>
      </c>
      <c r="K865" s="888" t="s">
        <v>385</v>
      </c>
      <c r="L865" s="888">
        <v>1</v>
      </c>
      <c r="M865" s="887">
        <v>3574.51</v>
      </c>
      <c r="N865" s="888" t="s">
        <v>385</v>
      </c>
      <c r="O865" s="888" t="s">
        <v>385</v>
      </c>
      <c r="P865" s="887">
        <v>0</v>
      </c>
    </row>
    <row r="866" spans="1:16" ht="22.5" x14ac:dyDescent="0.25">
      <c r="A866" s="867" t="s">
        <v>19067</v>
      </c>
      <c r="B866" s="867" t="s">
        <v>2672</v>
      </c>
      <c r="C866" s="894" t="s">
        <v>3031</v>
      </c>
      <c r="D866" s="893" t="s">
        <v>25468</v>
      </c>
      <c r="E866" s="892">
        <v>8000</v>
      </c>
      <c r="F866" s="895" t="s">
        <v>25467</v>
      </c>
      <c r="G866" s="891" t="s">
        <v>25466</v>
      </c>
      <c r="H866" s="890" t="s">
        <v>17988</v>
      </c>
      <c r="I866" s="889" t="s">
        <v>3654</v>
      </c>
      <c r="J866" s="889" t="s">
        <v>5525</v>
      </c>
      <c r="K866" s="888">
        <v>1</v>
      </c>
      <c r="L866" s="888">
        <v>12</v>
      </c>
      <c r="M866" s="887">
        <v>96606.249999999985</v>
      </c>
      <c r="N866" s="888">
        <v>1</v>
      </c>
      <c r="O866" s="888">
        <v>6</v>
      </c>
      <c r="P866" s="887">
        <v>47971.935326460829</v>
      </c>
    </row>
    <row r="867" spans="1:16" x14ac:dyDescent="0.25">
      <c r="A867" s="867" t="s">
        <v>19067</v>
      </c>
      <c r="B867" s="867" t="s">
        <v>2672</v>
      </c>
      <c r="C867" s="894" t="s">
        <v>3031</v>
      </c>
      <c r="D867" s="893" t="s">
        <v>25465</v>
      </c>
      <c r="E867" s="892">
        <v>5000</v>
      </c>
      <c r="F867" s="895" t="s">
        <v>25464</v>
      </c>
      <c r="G867" s="891" t="s">
        <v>25463</v>
      </c>
      <c r="H867" s="890" t="s">
        <v>3691</v>
      </c>
      <c r="I867" s="889" t="s">
        <v>2684</v>
      </c>
      <c r="J867" s="889" t="s">
        <v>5525</v>
      </c>
      <c r="K867" s="888">
        <v>1</v>
      </c>
      <c r="L867" s="888">
        <v>4</v>
      </c>
      <c r="M867" s="887">
        <v>16944.919999999998</v>
      </c>
      <c r="N867" s="888">
        <v>1</v>
      </c>
      <c r="O867" s="888">
        <v>6</v>
      </c>
      <c r="P867" s="887">
        <v>30972.905326460826</v>
      </c>
    </row>
    <row r="868" spans="1:16" ht="22.5" x14ac:dyDescent="0.25">
      <c r="A868" s="867" t="s">
        <v>19067</v>
      </c>
      <c r="B868" s="867" t="s">
        <v>2672</v>
      </c>
      <c r="C868" s="894" t="s">
        <v>3031</v>
      </c>
      <c r="D868" s="893" t="s">
        <v>25462</v>
      </c>
      <c r="E868" s="892">
        <v>5000</v>
      </c>
      <c r="F868" s="895" t="s">
        <v>25461</v>
      </c>
      <c r="G868" s="891" t="s">
        <v>25460</v>
      </c>
      <c r="H868" s="890" t="s">
        <v>25459</v>
      </c>
      <c r="I868" s="889" t="s">
        <v>3654</v>
      </c>
      <c r="J868" s="889" t="s">
        <v>5525</v>
      </c>
      <c r="K868" s="888">
        <v>1</v>
      </c>
      <c r="L868" s="888">
        <v>12</v>
      </c>
      <c r="M868" s="887">
        <v>61744.150000000009</v>
      </c>
      <c r="N868" s="888">
        <v>1</v>
      </c>
      <c r="O868" s="888">
        <v>6</v>
      </c>
      <c r="P868" s="887">
        <v>30990.965326460824</v>
      </c>
    </row>
    <row r="869" spans="1:16" ht="22.5" x14ac:dyDescent="0.25">
      <c r="A869" s="867" t="s">
        <v>19067</v>
      </c>
      <c r="B869" s="867" t="s">
        <v>2672</v>
      </c>
      <c r="C869" s="894" t="s">
        <v>3031</v>
      </c>
      <c r="D869" s="893" t="s">
        <v>25458</v>
      </c>
      <c r="E869" s="892">
        <v>5000</v>
      </c>
      <c r="F869" s="895" t="s">
        <v>25457</v>
      </c>
      <c r="G869" s="891" t="s">
        <v>25456</v>
      </c>
      <c r="H869" s="890" t="s">
        <v>2703</v>
      </c>
      <c r="I869" s="889" t="s">
        <v>3654</v>
      </c>
      <c r="J869" s="889" t="s">
        <v>5525</v>
      </c>
      <c r="K869" s="888">
        <v>1</v>
      </c>
      <c r="L869" s="888">
        <v>8</v>
      </c>
      <c r="M869" s="887">
        <v>40800.99</v>
      </c>
      <c r="N869" s="888">
        <v>1</v>
      </c>
      <c r="O869" s="888">
        <v>6</v>
      </c>
      <c r="P869" s="887">
        <v>30998.255326460825</v>
      </c>
    </row>
    <row r="870" spans="1:16" ht="26.25" customHeight="1" x14ac:dyDescent="0.25">
      <c r="A870" s="867" t="s">
        <v>19067</v>
      </c>
      <c r="B870" s="867" t="s">
        <v>2672</v>
      </c>
      <c r="C870" s="894" t="s">
        <v>3031</v>
      </c>
      <c r="D870" s="893" t="s">
        <v>25455</v>
      </c>
      <c r="E870" s="892">
        <v>7000</v>
      </c>
      <c r="F870" s="895" t="s">
        <v>25454</v>
      </c>
      <c r="G870" s="891" t="s">
        <v>25453</v>
      </c>
      <c r="H870" s="890" t="s">
        <v>3684</v>
      </c>
      <c r="I870" s="889" t="s">
        <v>3654</v>
      </c>
      <c r="J870" s="889" t="s">
        <v>5525</v>
      </c>
      <c r="K870" s="888">
        <v>1</v>
      </c>
      <c r="L870" s="888">
        <v>12</v>
      </c>
      <c r="M870" s="887">
        <v>76985.959999999992</v>
      </c>
      <c r="N870" s="888">
        <v>1</v>
      </c>
      <c r="O870" s="888">
        <v>6</v>
      </c>
      <c r="P870" s="887">
        <v>42843.745326460827</v>
      </c>
    </row>
    <row r="871" spans="1:16" x14ac:dyDescent="0.25">
      <c r="A871" s="867" t="s">
        <v>19067</v>
      </c>
      <c r="B871" s="867" t="s">
        <v>2672</v>
      </c>
      <c r="C871" s="894" t="s">
        <v>3031</v>
      </c>
      <c r="D871" s="893" t="s">
        <v>2154</v>
      </c>
      <c r="E871" s="892">
        <v>8000</v>
      </c>
      <c r="F871" s="895" t="s">
        <v>25452</v>
      </c>
      <c r="G871" s="891" t="s">
        <v>25451</v>
      </c>
      <c r="H871" s="890" t="s">
        <v>2712</v>
      </c>
      <c r="I871" s="889" t="s">
        <v>3654</v>
      </c>
      <c r="J871" s="889" t="s">
        <v>5525</v>
      </c>
      <c r="K871" s="888">
        <v>1</v>
      </c>
      <c r="L871" s="888">
        <v>1</v>
      </c>
      <c r="M871" s="887">
        <v>4913.3999999999996</v>
      </c>
      <c r="N871" s="888">
        <v>1</v>
      </c>
      <c r="O871" s="888">
        <v>6</v>
      </c>
      <c r="P871" s="887">
        <v>49014.22532646083</v>
      </c>
    </row>
    <row r="872" spans="1:16" ht="22.5" x14ac:dyDescent="0.25">
      <c r="A872" s="867" t="s">
        <v>19067</v>
      </c>
      <c r="B872" s="867" t="s">
        <v>3626</v>
      </c>
      <c r="C872" s="894" t="s">
        <v>3031</v>
      </c>
      <c r="D872" s="893" t="s">
        <v>23366</v>
      </c>
      <c r="E872" s="892">
        <v>3500</v>
      </c>
      <c r="F872" s="895" t="s">
        <v>25450</v>
      </c>
      <c r="G872" s="891" t="s">
        <v>25449</v>
      </c>
      <c r="H872" s="890" t="s">
        <v>2772</v>
      </c>
      <c r="I872" s="889" t="s">
        <v>3654</v>
      </c>
      <c r="J872" s="889" t="s">
        <v>5525</v>
      </c>
      <c r="K872" s="888">
        <v>1</v>
      </c>
      <c r="L872" s="888">
        <v>4</v>
      </c>
      <c r="M872" s="887">
        <v>12050.48</v>
      </c>
      <c r="N872" s="888">
        <v>1</v>
      </c>
      <c r="O872" s="888">
        <v>6</v>
      </c>
      <c r="P872" s="887">
        <v>21928.210000000003</v>
      </c>
    </row>
    <row r="873" spans="1:16" ht="22.5" x14ac:dyDescent="0.25">
      <c r="A873" s="867" t="s">
        <v>19067</v>
      </c>
      <c r="B873" s="867" t="s">
        <v>2672</v>
      </c>
      <c r="C873" s="894" t="s">
        <v>3031</v>
      </c>
      <c r="D873" s="893" t="s">
        <v>25448</v>
      </c>
      <c r="E873" s="892">
        <v>5000</v>
      </c>
      <c r="F873" s="895" t="s">
        <v>25447</v>
      </c>
      <c r="G873" s="891" t="s">
        <v>25446</v>
      </c>
      <c r="H873" s="890" t="s">
        <v>2886</v>
      </c>
      <c r="I873" s="889" t="s">
        <v>3654</v>
      </c>
      <c r="J873" s="889" t="s">
        <v>5525</v>
      </c>
      <c r="K873" s="888">
        <v>1</v>
      </c>
      <c r="L873" s="888">
        <v>12</v>
      </c>
      <c r="M873" s="887">
        <v>61958.020000000004</v>
      </c>
      <c r="N873" s="888">
        <v>1</v>
      </c>
      <c r="O873" s="888">
        <v>6</v>
      </c>
      <c r="P873" s="887">
        <v>31030.895326460824</v>
      </c>
    </row>
    <row r="874" spans="1:16" ht="22.5" x14ac:dyDescent="0.25">
      <c r="A874" s="867" t="s">
        <v>19067</v>
      </c>
      <c r="B874" s="867" t="s">
        <v>2672</v>
      </c>
      <c r="C874" s="894" t="s">
        <v>3031</v>
      </c>
      <c r="D874" s="893" t="s">
        <v>25445</v>
      </c>
      <c r="E874" s="892">
        <v>12000</v>
      </c>
      <c r="F874" s="895" t="s">
        <v>25444</v>
      </c>
      <c r="G874" s="891" t="s">
        <v>25443</v>
      </c>
      <c r="H874" s="890" t="s">
        <v>17853</v>
      </c>
      <c r="I874" s="889" t="s">
        <v>2684</v>
      </c>
      <c r="J874" s="889" t="s">
        <v>5525</v>
      </c>
      <c r="K874" s="888">
        <v>1</v>
      </c>
      <c r="L874" s="888">
        <v>5</v>
      </c>
      <c r="M874" s="887">
        <v>44051.950000000004</v>
      </c>
      <c r="N874" s="888" t="s">
        <v>385</v>
      </c>
      <c r="O874" s="888" t="s">
        <v>385</v>
      </c>
      <c r="P874" s="887">
        <v>0</v>
      </c>
    </row>
    <row r="875" spans="1:16" x14ac:dyDescent="0.25">
      <c r="A875" s="867" t="s">
        <v>19067</v>
      </c>
      <c r="B875" s="867" t="s">
        <v>2672</v>
      </c>
      <c r="C875" s="894" t="s">
        <v>3031</v>
      </c>
      <c r="D875" s="893" t="s">
        <v>18153</v>
      </c>
      <c r="E875" s="892">
        <v>6500</v>
      </c>
      <c r="F875" s="895" t="s">
        <v>25442</v>
      </c>
      <c r="G875" s="891" t="s">
        <v>25441</v>
      </c>
      <c r="H875" s="890" t="s">
        <v>2703</v>
      </c>
      <c r="I875" s="889" t="s">
        <v>3654</v>
      </c>
      <c r="J875" s="889" t="s">
        <v>5525</v>
      </c>
      <c r="K875" s="888">
        <v>1</v>
      </c>
      <c r="L875" s="888">
        <v>12</v>
      </c>
      <c r="M875" s="887">
        <v>75168.600000000006</v>
      </c>
      <c r="N875" s="888">
        <v>1</v>
      </c>
      <c r="O875" s="888">
        <v>6</v>
      </c>
      <c r="P875" s="887">
        <v>38740.895326460828</v>
      </c>
    </row>
    <row r="876" spans="1:16" ht="22.5" x14ac:dyDescent="0.25">
      <c r="A876" s="867" t="s">
        <v>19067</v>
      </c>
      <c r="B876" s="867" t="s">
        <v>2672</v>
      </c>
      <c r="C876" s="894" t="s">
        <v>3031</v>
      </c>
      <c r="D876" s="893" t="s">
        <v>25440</v>
      </c>
      <c r="E876" s="892">
        <v>3000</v>
      </c>
      <c r="F876" s="895" t="s">
        <v>25439</v>
      </c>
      <c r="G876" s="891" t="s">
        <v>25438</v>
      </c>
      <c r="H876" s="890" t="s">
        <v>2712</v>
      </c>
      <c r="I876" s="889" t="s">
        <v>3654</v>
      </c>
      <c r="J876" s="889" t="s">
        <v>5525</v>
      </c>
      <c r="K876" s="888">
        <v>1</v>
      </c>
      <c r="L876" s="888">
        <v>12</v>
      </c>
      <c r="M876" s="887">
        <v>37955.390000000007</v>
      </c>
      <c r="N876" s="888">
        <v>1</v>
      </c>
      <c r="O876" s="888">
        <v>6</v>
      </c>
      <c r="P876" s="887">
        <v>18994.07</v>
      </c>
    </row>
    <row r="877" spans="1:16" x14ac:dyDescent="0.25">
      <c r="A877" s="1772" t="s">
        <v>2848</v>
      </c>
      <c r="B877" s="1772"/>
      <c r="C877" s="1772"/>
      <c r="D877" s="1772"/>
      <c r="E877" s="1772"/>
      <c r="F877" s="1772" t="s">
        <v>378</v>
      </c>
      <c r="G877" s="1772"/>
      <c r="H877" s="1772"/>
      <c r="I877" s="1772"/>
      <c r="J877" s="1772"/>
      <c r="K877" s="1771" t="s">
        <v>2847</v>
      </c>
      <c r="L877" s="1771"/>
      <c r="M877" s="1771"/>
      <c r="N877" s="1771" t="s">
        <v>2846</v>
      </c>
      <c r="O877" s="1771"/>
      <c r="P877" s="1771"/>
    </row>
    <row r="878" spans="1:16" ht="70.5" x14ac:dyDescent="0.25">
      <c r="A878" s="1535" t="s">
        <v>2845</v>
      </c>
      <c r="B878" s="1535" t="s">
        <v>5</v>
      </c>
      <c r="C878" s="1535" t="s">
        <v>2844</v>
      </c>
      <c r="D878" s="1535" t="s">
        <v>2843</v>
      </c>
      <c r="E878" s="1536" t="s">
        <v>2842</v>
      </c>
      <c r="F878" s="1537" t="s">
        <v>2841</v>
      </c>
      <c r="G878" s="1535" t="s">
        <v>2840</v>
      </c>
      <c r="H878" s="1535" t="s">
        <v>2839</v>
      </c>
      <c r="I878" s="1535" t="s">
        <v>2838</v>
      </c>
      <c r="J878" s="1535" t="s">
        <v>2837</v>
      </c>
      <c r="K878" s="1538" t="s">
        <v>2836</v>
      </c>
      <c r="L878" s="1538" t="s">
        <v>2835</v>
      </c>
      <c r="M878" s="1539" t="s">
        <v>2834</v>
      </c>
      <c r="N878" s="1538" t="s">
        <v>2836</v>
      </c>
      <c r="O878" s="1538" t="s">
        <v>2835</v>
      </c>
      <c r="P878" s="1539" t="s">
        <v>2834</v>
      </c>
    </row>
    <row r="879" spans="1:16" ht="22.5" x14ac:dyDescent="0.25">
      <c r="A879" s="867" t="s">
        <v>19067</v>
      </c>
      <c r="B879" s="867" t="s">
        <v>2672</v>
      </c>
      <c r="C879" s="894" t="s">
        <v>3031</v>
      </c>
      <c r="D879" s="893" t="s">
        <v>25437</v>
      </c>
      <c r="E879" s="892">
        <v>14000</v>
      </c>
      <c r="F879" s="895" t="s">
        <v>25436</v>
      </c>
      <c r="G879" s="891" t="s">
        <v>25435</v>
      </c>
      <c r="H879" s="890" t="s">
        <v>25434</v>
      </c>
      <c r="I879" s="889" t="s">
        <v>3654</v>
      </c>
      <c r="J879" s="889" t="s">
        <v>5525</v>
      </c>
      <c r="K879" s="888">
        <v>1</v>
      </c>
      <c r="L879" s="888">
        <v>10</v>
      </c>
      <c r="M879" s="887">
        <v>133383.99999999997</v>
      </c>
      <c r="N879" s="888" t="s">
        <v>385</v>
      </c>
      <c r="O879" s="888" t="s">
        <v>385</v>
      </c>
      <c r="P879" s="887">
        <v>0</v>
      </c>
    </row>
    <row r="880" spans="1:16" ht="22.5" x14ac:dyDescent="0.25">
      <c r="A880" s="867" t="s">
        <v>19067</v>
      </c>
      <c r="B880" s="867" t="s">
        <v>2672</v>
      </c>
      <c r="C880" s="894" t="s">
        <v>3031</v>
      </c>
      <c r="D880" s="893" t="s">
        <v>24080</v>
      </c>
      <c r="E880" s="892">
        <v>5600</v>
      </c>
      <c r="F880" s="895" t="s">
        <v>25433</v>
      </c>
      <c r="G880" s="891" t="s">
        <v>25432</v>
      </c>
      <c r="H880" s="890" t="s">
        <v>2725</v>
      </c>
      <c r="I880" s="889" t="s">
        <v>3654</v>
      </c>
      <c r="J880" s="889" t="s">
        <v>5525</v>
      </c>
      <c r="K880" s="888">
        <v>1</v>
      </c>
      <c r="L880" s="888">
        <v>12</v>
      </c>
      <c r="M880" s="887">
        <v>58302.640000000014</v>
      </c>
      <c r="N880" s="888">
        <v>1</v>
      </c>
      <c r="O880" s="888">
        <v>6</v>
      </c>
      <c r="P880" s="887">
        <v>34612.615326460829</v>
      </c>
    </row>
    <row r="881" spans="1:16" ht="33.75" x14ac:dyDescent="0.25">
      <c r="A881" s="867" t="s">
        <v>19067</v>
      </c>
      <c r="B881" s="867" t="s">
        <v>2672</v>
      </c>
      <c r="C881" s="894" t="s">
        <v>3031</v>
      </c>
      <c r="D881" s="893" t="s">
        <v>25320</v>
      </c>
      <c r="E881" s="892">
        <v>9000</v>
      </c>
      <c r="F881" s="895" t="s">
        <v>25431</v>
      </c>
      <c r="G881" s="891" t="s">
        <v>25430</v>
      </c>
      <c r="H881" s="890" t="s">
        <v>2703</v>
      </c>
      <c r="I881" s="889" t="s">
        <v>3654</v>
      </c>
      <c r="J881" s="889" t="s">
        <v>5525</v>
      </c>
      <c r="K881" s="888">
        <v>1</v>
      </c>
      <c r="L881" s="888">
        <v>4</v>
      </c>
      <c r="M881" s="887">
        <v>29727.850000000002</v>
      </c>
      <c r="N881" s="888" t="s">
        <v>385</v>
      </c>
      <c r="O881" s="888" t="s">
        <v>385</v>
      </c>
      <c r="P881" s="887">
        <v>0</v>
      </c>
    </row>
    <row r="882" spans="1:16" x14ac:dyDescent="0.25">
      <c r="A882" s="867" t="s">
        <v>19067</v>
      </c>
      <c r="B882" s="867" t="s">
        <v>2672</v>
      </c>
      <c r="C882" s="894" t="s">
        <v>3031</v>
      </c>
      <c r="D882" s="893" t="s">
        <v>25429</v>
      </c>
      <c r="E882" s="892">
        <v>11000</v>
      </c>
      <c r="F882" s="895" t="s">
        <v>25428</v>
      </c>
      <c r="G882" s="891" t="s">
        <v>25427</v>
      </c>
      <c r="H882" s="890" t="s">
        <v>25426</v>
      </c>
      <c r="I882" s="889" t="s">
        <v>3654</v>
      </c>
      <c r="J882" s="889" t="s">
        <v>5525</v>
      </c>
      <c r="K882" s="888">
        <v>1</v>
      </c>
      <c r="L882" s="888">
        <v>12</v>
      </c>
      <c r="M882" s="887">
        <v>133490.73445595865</v>
      </c>
      <c r="N882" s="888">
        <v>1</v>
      </c>
      <c r="O882" s="888">
        <v>6</v>
      </c>
      <c r="P882" s="887">
        <v>67030.895326460814</v>
      </c>
    </row>
    <row r="883" spans="1:16" ht="46.5" customHeight="1" x14ac:dyDescent="0.25">
      <c r="A883" s="867" t="s">
        <v>19067</v>
      </c>
      <c r="B883" s="867" t="s">
        <v>2672</v>
      </c>
      <c r="C883" s="894" t="s">
        <v>3031</v>
      </c>
      <c r="D883" s="893" t="s">
        <v>25425</v>
      </c>
      <c r="E883" s="892">
        <v>9000</v>
      </c>
      <c r="F883" s="895" t="s">
        <v>25424</v>
      </c>
      <c r="G883" s="891" t="s">
        <v>25423</v>
      </c>
      <c r="H883" s="890" t="s">
        <v>2703</v>
      </c>
      <c r="I883" s="889" t="s">
        <v>3654</v>
      </c>
      <c r="J883" s="889" t="s">
        <v>5525</v>
      </c>
      <c r="K883" s="888">
        <v>1</v>
      </c>
      <c r="L883" s="888">
        <v>4</v>
      </c>
      <c r="M883" s="887">
        <v>47436.76</v>
      </c>
      <c r="N883" s="888" t="s">
        <v>385</v>
      </c>
      <c r="O883" s="888" t="s">
        <v>385</v>
      </c>
      <c r="P883" s="887">
        <v>0</v>
      </c>
    </row>
    <row r="884" spans="1:16" ht="22.5" x14ac:dyDescent="0.25">
      <c r="A884" s="867" t="s">
        <v>19067</v>
      </c>
      <c r="B884" s="867" t="s">
        <v>3626</v>
      </c>
      <c r="C884" s="894" t="s">
        <v>3031</v>
      </c>
      <c r="D884" s="893" t="s">
        <v>23560</v>
      </c>
      <c r="E884" s="892">
        <v>6000</v>
      </c>
      <c r="F884" s="895" t="s">
        <v>25422</v>
      </c>
      <c r="G884" s="891" t="s">
        <v>25421</v>
      </c>
      <c r="H884" s="890" t="s">
        <v>2772</v>
      </c>
      <c r="I884" s="889" t="s">
        <v>3654</v>
      </c>
      <c r="J884" s="889" t="s">
        <v>5525</v>
      </c>
      <c r="K884" s="888">
        <v>1</v>
      </c>
      <c r="L884" s="888">
        <v>12</v>
      </c>
      <c r="M884" s="887">
        <v>66590.39</v>
      </c>
      <c r="N884" s="888">
        <v>1</v>
      </c>
      <c r="O884" s="888">
        <v>6</v>
      </c>
      <c r="P884" s="887">
        <v>37044.9</v>
      </c>
    </row>
    <row r="885" spans="1:16" x14ac:dyDescent="0.25">
      <c r="A885" s="867" t="s">
        <v>19067</v>
      </c>
      <c r="B885" s="867" t="s">
        <v>2672</v>
      </c>
      <c r="C885" s="894" t="s">
        <v>3031</v>
      </c>
      <c r="D885" s="893" t="s">
        <v>25420</v>
      </c>
      <c r="E885" s="892">
        <v>6500</v>
      </c>
      <c r="F885" s="895" t="s">
        <v>25419</v>
      </c>
      <c r="G885" s="891" t="s">
        <v>25418</v>
      </c>
      <c r="H885" s="890" t="s">
        <v>2886</v>
      </c>
      <c r="I885" s="889" t="s">
        <v>3654</v>
      </c>
      <c r="J885" s="889" t="s">
        <v>5525</v>
      </c>
      <c r="K885" s="888">
        <v>1</v>
      </c>
      <c r="L885" s="888">
        <v>6</v>
      </c>
      <c r="M885" s="887">
        <v>35714.979999999996</v>
      </c>
      <c r="N885" s="888" t="s">
        <v>385</v>
      </c>
      <c r="O885" s="888" t="s">
        <v>385</v>
      </c>
      <c r="P885" s="887">
        <v>0</v>
      </c>
    </row>
    <row r="886" spans="1:16" ht="22.5" x14ac:dyDescent="0.25">
      <c r="A886" s="867" t="s">
        <v>19067</v>
      </c>
      <c r="B886" s="867" t="s">
        <v>2672</v>
      </c>
      <c r="C886" s="894" t="s">
        <v>3031</v>
      </c>
      <c r="D886" s="893" t="s">
        <v>25417</v>
      </c>
      <c r="E886" s="892">
        <v>6000</v>
      </c>
      <c r="F886" s="895" t="s">
        <v>25416</v>
      </c>
      <c r="G886" s="891" t="s">
        <v>25415</v>
      </c>
      <c r="H886" s="890" t="s">
        <v>3107</v>
      </c>
      <c r="I886" s="889" t="s">
        <v>3654</v>
      </c>
      <c r="J886" s="889" t="s">
        <v>5525</v>
      </c>
      <c r="K886" s="888">
        <v>1</v>
      </c>
      <c r="L886" s="888">
        <v>5</v>
      </c>
      <c r="M886" s="887">
        <v>29867</v>
      </c>
      <c r="N886" s="888">
        <v>1</v>
      </c>
      <c r="O886" s="888">
        <v>6</v>
      </c>
      <c r="P886" s="887">
        <v>37030.895326460828</v>
      </c>
    </row>
    <row r="887" spans="1:16" x14ac:dyDescent="0.25">
      <c r="A887" s="867" t="s">
        <v>19067</v>
      </c>
      <c r="B887" s="867" t="s">
        <v>2672</v>
      </c>
      <c r="C887" s="894" t="s">
        <v>3031</v>
      </c>
      <c r="D887" s="893" t="s">
        <v>25414</v>
      </c>
      <c r="E887" s="892">
        <v>3714</v>
      </c>
      <c r="F887" s="895" t="s">
        <v>25413</v>
      </c>
      <c r="G887" s="891" t="s">
        <v>25412</v>
      </c>
      <c r="H887" s="890" t="s">
        <v>2883</v>
      </c>
      <c r="I887" s="889" t="s">
        <v>2707</v>
      </c>
      <c r="J887" s="889" t="s">
        <v>23783</v>
      </c>
      <c r="K887" s="888">
        <v>1</v>
      </c>
      <c r="L887" s="888">
        <v>2</v>
      </c>
      <c r="M887" s="887">
        <v>4171.08</v>
      </c>
      <c r="N887" s="888" t="s">
        <v>385</v>
      </c>
      <c r="O887" s="888" t="s">
        <v>385</v>
      </c>
      <c r="P887" s="887">
        <v>0</v>
      </c>
    </row>
    <row r="888" spans="1:16" ht="22.5" x14ac:dyDescent="0.25">
      <c r="A888" s="867" t="s">
        <v>19067</v>
      </c>
      <c r="B888" s="867" t="s">
        <v>2672</v>
      </c>
      <c r="C888" s="894" t="s">
        <v>3031</v>
      </c>
      <c r="D888" s="893" t="s">
        <v>23272</v>
      </c>
      <c r="E888" s="892">
        <v>2000</v>
      </c>
      <c r="F888" s="895" t="s">
        <v>25411</v>
      </c>
      <c r="G888" s="891" t="s">
        <v>25410</v>
      </c>
      <c r="H888" s="890" t="s">
        <v>3135</v>
      </c>
      <c r="I888" s="889" t="s">
        <v>3135</v>
      </c>
      <c r="J888" s="889" t="s">
        <v>40</v>
      </c>
      <c r="K888" s="888">
        <v>1</v>
      </c>
      <c r="L888" s="888">
        <v>1</v>
      </c>
      <c r="M888" s="887">
        <v>1846.73</v>
      </c>
      <c r="N888" s="888" t="s">
        <v>385</v>
      </c>
      <c r="O888" s="888" t="s">
        <v>385</v>
      </c>
      <c r="P888" s="887">
        <v>0</v>
      </c>
    </row>
    <row r="889" spans="1:16" ht="22.5" x14ac:dyDescent="0.25">
      <c r="A889" s="867" t="s">
        <v>19067</v>
      </c>
      <c r="B889" s="867" t="s">
        <v>3626</v>
      </c>
      <c r="C889" s="894" t="s">
        <v>3031</v>
      </c>
      <c r="D889" s="893" t="s">
        <v>25186</v>
      </c>
      <c r="E889" s="892">
        <v>9500</v>
      </c>
      <c r="F889" s="895" t="s">
        <v>25409</v>
      </c>
      <c r="G889" s="891" t="s">
        <v>25408</v>
      </c>
      <c r="H889" s="890" t="s">
        <v>2886</v>
      </c>
      <c r="I889" s="889" t="s">
        <v>3654</v>
      </c>
      <c r="J889" s="889" t="s">
        <v>5525</v>
      </c>
      <c r="K889" s="888">
        <v>1</v>
      </c>
      <c r="L889" s="888">
        <v>12</v>
      </c>
      <c r="M889" s="887">
        <v>115857.22999999998</v>
      </c>
      <c r="N889" s="888">
        <v>1</v>
      </c>
      <c r="O889" s="888">
        <v>6</v>
      </c>
      <c r="P889" s="887">
        <v>58013.9</v>
      </c>
    </row>
    <row r="890" spans="1:16" ht="22.5" x14ac:dyDescent="0.25">
      <c r="A890" s="867" t="s">
        <v>19067</v>
      </c>
      <c r="B890" s="867" t="s">
        <v>3626</v>
      </c>
      <c r="C890" s="894" t="s">
        <v>3031</v>
      </c>
      <c r="D890" s="893" t="s">
        <v>25407</v>
      </c>
      <c r="E890" s="892">
        <v>3500</v>
      </c>
      <c r="F890" s="895" t="s">
        <v>25406</v>
      </c>
      <c r="G890" s="891" t="s">
        <v>25405</v>
      </c>
      <c r="H890" s="890" t="s">
        <v>2722</v>
      </c>
      <c r="I890" s="889" t="s">
        <v>2684</v>
      </c>
      <c r="J890" s="889" t="s">
        <v>5525</v>
      </c>
      <c r="K890" s="888" t="s">
        <v>385</v>
      </c>
      <c r="L890" s="888" t="s">
        <v>385</v>
      </c>
      <c r="M890" s="887">
        <v>0</v>
      </c>
      <c r="N890" s="888">
        <v>1</v>
      </c>
      <c r="O890" s="888">
        <v>5</v>
      </c>
      <c r="P890" s="887">
        <v>17145.490000000002</v>
      </c>
    </row>
    <row r="891" spans="1:16" ht="22.5" x14ac:dyDescent="0.25">
      <c r="A891" s="867" t="s">
        <v>19067</v>
      </c>
      <c r="B891" s="867" t="s">
        <v>2672</v>
      </c>
      <c r="C891" s="894" t="s">
        <v>3031</v>
      </c>
      <c r="D891" s="893" t="s">
        <v>25404</v>
      </c>
      <c r="E891" s="892">
        <v>7000</v>
      </c>
      <c r="F891" s="895" t="s">
        <v>25403</v>
      </c>
      <c r="G891" s="891" t="s">
        <v>25402</v>
      </c>
      <c r="H891" s="890" t="s">
        <v>2712</v>
      </c>
      <c r="I891" s="889" t="s">
        <v>3654</v>
      </c>
      <c r="J891" s="889" t="s">
        <v>5525</v>
      </c>
      <c r="K891" s="888">
        <v>1</v>
      </c>
      <c r="L891" s="888">
        <v>5</v>
      </c>
      <c r="M891" s="887">
        <v>33106.31</v>
      </c>
      <c r="N891" s="888" t="s">
        <v>385</v>
      </c>
      <c r="O891" s="888" t="s">
        <v>385</v>
      </c>
      <c r="P891" s="887">
        <v>0</v>
      </c>
    </row>
    <row r="892" spans="1:16" ht="28.5" customHeight="1" x14ac:dyDescent="0.25">
      <c r="A892" s="867" t="s">
        <v>19067</v>
      </c>
      <c r="B892" s="867" t="s">
        <v>2672</v>
      </c>
      <c r="C892" s="894" t="s">
        <v>3031</v>
      </c>
      <c r="D892" s="893" t="s">
        <v>25401</v>
      </c>
      <c r="E892" s="892">
        <v>9000</v>
      </c>
      <c r="F892" s="895" t="s">
        <v>25400</v>
      </c>
      <c r="G892" s="891" t="s">
        <v>25399</v>
      </c>
      <c r="H892" s="890" t="s">
        <v>2688</v>
      </c>
      <c r="I892" s="889" t="s">
        <v>3654</v>
      </c>
      <c r="J892" s="889" t="s">
        <v>5525</v>
      </c>
      <c r="K892" s="888">
        <v>1</v>
      </c>
      <c r="L892" s="888">
        <v>12</v>
      </c>
      <c r="M892" s="887">
        <v>106629.02445595864</v>
      </c>
      <c r="N892" s="888">
        <v>1</v>
      </c>
      <c r="O892" s="888">
        <v>6</v>
      </c>
      <c r="P892" s="887">
        <v>53958.40532646083</v>
      </c>
    </row>
    <row r="893" spans="1:16" ht="22.5" x14ac:dyDescent="0.25">
      <c r="A893" s="867" t="s">
        <v>19067</v>
      </c>
      <c r="B893" s="867" t="s">
        <v>2672</v>
      </c>
      <c r="C893" s="894" t="s">
        <v>3031</v>
      </c>
      <c r="D893" s="893" t="s">
        <v>25398</v>
      </c>
      <c r="E893" s="892">
        <v>11000</v>
      </c>
      <c r="F893" s="895" t="s">
        <v>25397</v>
      </c>
      <c r="G893" s="891" t="s">
        <v>25396</v>
      </c>
      <c r="H893" s="890" t="s">
        <v>6563</v>
      </c>
      <c r="I893" s="889" t="s">
        <v>3654</v>
      </c>
      <c r="J893" s="889" t="s">
        <v>5525</v>
      </c>
      <c r="K893" s="888">
        <v>1</v>
      </c>
      <c r="L893" s="888">
        <v>12</v>
      </c>
      <c r="M893" s="887">
        <v>147846.64445595865</v>
      </c>
      <c r="N893" s="888">
        <v>1</v>
      </c>
      <c r="O893" s="888">
        <v>6</v>
      </c>
      <c r="P893" s="887">
        <v>66959.85532646082</v>
      </c>
    </row>
    <row r="894" spans="1:16" ht="22.5" x14ac:dyDescent="0.25">
      <c r="A894" s="867" t="s">
        <v>19067</v>
      </c>
      <c r="B894" s="867" t="s">
        <v>2672</v>
      </c>
      <c r="C894" s="894" t="s">
        <v>3031</v>
      </c>
      <c r="D894" s="893" t="s">
        <v>25395</v>
      </c>
      <c r="E894" s="892">
        <v>6000</v>
      </c>
      <c r="F894" s="895" t="s">
        <v>25394</v>
      </c>
      <c r="G894" s="891" t="s">
        <v>25393</v>
      </c>
      <c r="H894" s="890" t="s">
        <v>2886</v>
      </c>
      <c r="I894" s="889" t="s">
        <v>3654</v>
      </c>
      <c r="J894" s="889" t="s">
        <v>5525</v>
      </c>
      <c r="K894" s="888">
        <v>1</v>
      </c>
      <c r="L894" s="888">
        <v>4</v>
      </c>
      <c r="M894" s="887">
        <v>24453.599999999999</v>
      </c>
      <c r="N894" s="888">
        <v>1</v>
      </c>
      <c r="O894" s="888">
        <v>6</v>
      </c>
      <c r="P894" s="887">
        <v>37030.895326460828</v>
      </c>
    </row>
    <row r="895" spans="1:16" ht="25.5" customHeight="1" x14ac:dyDescent="0.25">
      <c r="A895" s="867" t="s">
        <v>19067</v>
      </c>
      <c r="B895" s="867" t="s">
        <v>2672</v>
      </c>
      <c r="C895" s="894" t="s">
        <v>3031</v>
      </c>
      <c r="D895" s="893" t="s">
        <v>25392</v>
      </c>
      <c r="E895" s="892">
        <v>8000</v>
      </c>
      <c r="F895" s="895" t="s">
        <v>25390</v>
      </c>
      <c r="G895" s="891" t="s">
        <v>25389</v>
      </c>
      <c r="H895" s="890" t="s">
        <v>2886</v>
      </c>
      <c r="I895" s="889" t="s">
        <v>3654</v>
      </c>
      <c r="J895" s="889" t="s">
        <v>5525</v>
      </c>
      <c r="K895" s="888">
        <v>1</v>
      </c>
      <c r="L895" s="888">
        <v>12</v>
      </c>
      <c r="M895" s="887">
        <v>90623.559999999969</v>
      </c>
      <c r="N895" s="888" t="s">
        <v>385</v>
      </c>
      <c r="O895" s="888" t="s">
        <v>385</v>
      </c>
      <c r="P895" s="887">
        <v>0</v>
      </c>
    </row>
    <row r="896" spans="1:16" ht="22.5" x14ac:dyDescent="0.25">
      <c r="A896" s="867" t="s">
        <v>19067</v>
      </c>
      <c r="B896" s="867" t="s">
        <v>2672</v>
      </c>
      <c r="C896" s="894" t="s">
        <v>3031</v>
      </c>
      <c r="D896" s="893" t="s">
        <v>25391</v>
      </c>
      <c r="E896" s="892">
        <v>5000</v>
      </c>
      <c r="F896" s="895" t="s">
        <v>25390</v>
      </c>
      <c r="G896" s="891" t="s">
        <v>25389</v>
      </c>
      <c r="H896" s="890" t="s">
        <v>2886</v>
      </c>
      <c r="I896" s="889" t="s">
        <v>3654</v>
      </c>
      <c r="J896" s="889" t="s">
        <v>5525</v>
      </c>
      <c r="K896" s="888" t="s">
        <v>385</v>
      </c>
      <c r="L896" s="888" t="s">
        <v>385</v>
      </c>
      <c r="M896" s="887">
        <v>0</v>
      </c>
      <c r="N896" s="888">
        <v>1</v>
      </c>
      <c r="O896" s="888">
        <v>6</v>
      </c>
      <c r="P896" s="887">
        <v>30997.915326460821</v>
      </c>
    </row>
    <row r="897" spans="1:16" ht="23.25" customHeight="1" x14ac:dyDescent="0.25">
      <c r="A897" s="867" t="s">
        <v>19067</v>
      </c>
      <c r="B897" s="867" t="s">
        <v>2672</v>
      </c>
      <c r="C897" s="894" t="s">
        <v>3031</v>
      </c>
      <c r="D897" s="893" t="s">
        <v>8141</v>
      </c>
      <c r="E897" s="892">
        <v>10000</v>
      </c>
      <c r="F897" s="895" t="s">
        <v>25388</v>
      </c>
      <c r="G897" s="891" t="s">
        <v>25387</v>
      </c>
      <c r="H897" s="890" t="s">
        <v>2772</v>
      </c>
      <c r="I897" s="889" t="s">
        <v>3654</v>
      </c>
      <c r="J897" s="889" t="s">
        <v>5525</v>
      </c>
      <c r="K897" s="888">
        <v>1</v>
      </c>
      <c r="L897" s="888">
        <v>1</v>
      </c>
      <c r="M897" s="887">
        <v>1780.0700000000002</v>
      </c>
      <c r="N897" s="888">
        <v>1</v>
      </c>
      <c r="O897" s="888">
        <v>6</v>
      </c>
      <c r="P897" s="887">
        <v>61030.895326460828</v>
      </c>
    </row>
    <row r="898" spans="1:16" x14ac:dyDescent="0.25">
      <c r="A898" s="867" t="s">
        <v>19067</v>
      </c>
      <c r="B898" s="867" t="s">
        <v>2672</v>
      </c>
      <c r="C898" s="894" t="s">
        <v>3031</v>
      </c>
      <c r="D898" s="893" t="s">
        <v>23736</v>
      </c>
      <c r="E898" s="892">
        <v>7500</v>
      </c>
      <c r="F898" s="895" t="s">
        <v>25386</v>
      </c>
      <c r="G898" s="891" t="s">
        <v>25385</v>
      </c>
      <c r="H898" s="890" t="s">
        <v>2703</v>
      </c>
      <c r="I898" s="889" t="s">
        <v>3654</v>
      </c>
      <c r="J898" s="889" t="s">
        <v>5525</v>
      </c>
      <c r="K898" s="888" t="s">
        <v>385</v>
      </c>
      <c r="L898" s="888">
        <v>1</v>
      </c>
      <c r="M898" s="887">
        <v>2196.73</v>
      </c>
      <c r="N898" s="888" t="s">
        <v>385</v>
      </c>
      <c r="O898" s="888" t="s">
        <v>385</v>
      </c>
      <c r="P898" s="887">
        <v>0</v>
      </c>
    </row>
    <row r="899" spans="1:16" ht="22.5" x14ac:dyDescent="0.25">
      <c r="A899" s="867" t="s">
        <v>19067</v>
      </c>
      <c r="B899" s="867" t="s">
        <v>2672</v>
      </c>
      <c r="C899" s="894" t="s">
        <v>3031</v>
      </c>
      <c r="D899" s="893" t="s">
        <v>25384</v>
      </c>
      <c r="E899" s="892">
        <v>9500</v>
      </c>
      <c r="F899" s="895" t="s">
        <v>25383</v>
      </c>
      <c r="G899" s="891" t="s">
        <v>25382</v>
      </c>
      <c r="H899" s="890" t="s">
        <v>2725</v>
      </c>
      <c r="I899" s="889" t="s">
        <v>2684</v>
      </c>
      <c r="J899" s="889" t="s">
        <v>5525</v>
      </c>
      <c r="K899" s="888">
        <v>1</v>
      </c>
      <c r="L899" s="888">
        <v>3</v>
      </c>
      <c r="M899" s="887">
        <v>41686.33</v>
      </c>
      <c r="N899" s="888" t="s">
        <v>385</v>
      </c>
      <c r="O899" s="888" t="s">
        <v>385</v>
      </c>
      <c r="P899" s="887">
        <v>0</v>
      </c>
    </row>
    <row r="900" spans="1:16" ht="22.5" x14ac:dyDescent="0.25">
      <c r="A900" s="867" t="s">
        <v>19067</v>
      </c>
      <c r="B900" s="867" t="s">
        <v>2672</v>
      </c>
      <c r="C900" s="894" t="s">
        <v>3031</v>
      </c>
      <c r="D900" s="893" t="s">
        <v>25381</v>
      </c>
      <c r="E900" s="892">
        <v>6000</v>
      </c>
      <c r="F900" s="895" t="s">
        <v>25380</v>
      </c>
      <c r="G900" s="891" t="s">
        <v>25379</v>
      </c>
      <c r="H900" s="890" t="s">
        <v>2772</v>
      </c>
      <c r="I900" s="889" t="s">
        <v>3654</v>
      </c>
      <c r="J900" s="889" t="s">
        <v>5525</v>
      </c>
      <c r="K900" s="888">
        <v>1</v>
      </c>
      <c r="L900" s="888">
        <v>12</v>
      </c>
      <c r="M900" s="887">
        <v>73599.949999999983</v>
      </c>
      <c r="N900" s="888">
        <v>1</v>
      </c>
      <c r="O900" s="888">
        <v>6</v>
      </c>
      <c r="P900" s="887">
        <v>36925.885326460826</v>
      </c>
    </row>
    <row r="901" spans="1:16" ht="22.5" x14ac:dyDescent="0.25">
      <c r="A901" s="867" t="s">
        <v>19067</v>
      </c>
      <c r="B901" s="867" t="s">
        <v>2672</v>
      </c>
      <c r="C901" s="894" t="s">
        <v>3031</v>
      </c>
      <c r="D901" s="893" t="s">
        <v>23435</v>
      </c>
      <c r="E901" s="892">
        <v>6000</v>
      </c>
      <c r="F901" s="895" t="s">
        <v>25378</v>
      </c>
      <c r="G901" s="891" t="s">
        <v>25377</v>
      </c>
      <c r="H901" s="890" t="s">
        <v>2852</v>
      </c>
      <c r="I901" s="889" t="s">
        <v>2684</v>
      </c>
      <c r="J901" s="889" t="s">
        <v>5525</v>
      </c>
      <c r="K901" s="888">
        <v>1</v>
      </c>
      <c r="L901" s="888">
        <v>12</v>
      </c>
      <c r="M901" s="887">
        <v>72984.87999999999</v>
      </c>
      <c r="N901" s="888">
        <v>1</v>
      </c>
      <c r="O901" s="888">
        <v>6</v>
      </c>
      <c r="P901" s="887">
        <v>36837.97532646083</v>
      </c>
    </row>
    <row r="902" spans="1:16" ht="22.5" x14ac:dyDescent="0.25">
      <c r="A902" s="867" t="s">
        <v>19067</v>
      </c>
      <c r="B902" s="867" t="s">
        <v>2672</v>
      </c>
      <c r="C902" s="894" t="s">
        <v>3031</v>
      </c>
      <c r="D902" s="893" t="s">
        <v>23382</v>
      </c>
      <c r="E902" s="892">
        <v>4700</v>
      </c>
      <c r="F902" s="895" t="s">
        <v>25376</v>
      </c>
      <c r="G902" s="891" t="s">
        <v>25375</v>
      </c>
      <c r="H902" s="890" t="s">
        <v>2725</v>
      </c>
      <c r="I902" s="889" t="s">
        <v>3654</v>
      </c>
      <c r="J902" s="889" t="s">
        <v>5525</v>
      </c>
      <c r="K902" s="888">
        <v>1</v>
      </c>
      <c r="L902" s="888">
        <v>8</v>
      </c>
      <c r="M902" s="887">
        <v>30961.17</v>
      </c>
      <c r="N902" s="888">
        <v>1</v>
      </c>
      <c r="O902" s="888">
        <v>6</v>
      </c>
      <c r="P902" s="887">
        <v>29238.050000000003</v>
      </c>
    </row>
    <row r="903" spans="1:16" x14ac:dyDescent="0.25">
      <c r="A903" s="867" t="s">
        <v>19067</v>
      </c>
      <c r="B903" s="867" t="s">
        <v>2672</v>
      </c>
      <c r="C903" s="894" t="s">
        <v>3031</v>
      </c>
      <c r="D903" s="893" t="s">
        <v>25116</v>
      </c>
      <c r="E903" s="892">
        <v>4000</v>
      </c>
      <c r="F903" s="895" t="s">
        <v>25374</v>
      </c>
      <c r="G903" s="891" t="s">
        <v>25373</v>
      </c>
      <c r="H903" s="890" t="s">
        <v>2680</v>
      </c>
      <c r="I903" s="889" t="s">
        <v>2707</v>
      </c>
      <c r="J903" s="889" t="s">
        <v>2822</v>
      </c>
      <c r="K903" s="888">
        <v>1</v>
      </c>
      <c r="L903" s="888">
        <v>12</v>
      </c>
      <c r="M903" s="887">
        <v>48838.210000000006</v>
      </c>
      <c r="N903" s="888">
        <v>1</v>
      </c>
      <c r="O903" s="888">
        <v>6</v>
      </c>
      <c r="P903" s="887">
        <v>24835.989999999998</v>
      </c>
    </row>
    <row r="904" spans="1:16" ht="31.5" customHeight="1" x14ac:dyDescent="0.25">
      <c r="A904" s="867" t="s">
        <v>19067</v>
      </c>
      <c r="B904" s="867" t="s">
        <v>2672</v>
      </c>
      <c r="C904" s="894" t="s">
        <v>3031</v>
      </c>
      <c r="D904" s="893" t="s">
        <v>23402</v>
      </c>
      <c r="E904" s="892">
        <v>6000</v>
      </c>
      <c r="F904" s="895" t="s">
        <v>25372</v>
      </c>
      <c r="G904" s="891" t="s">
        <v>25371</v>
      </c>
      <c r="H904" s="890" t="s">
        <v>5415</v>
      </c>
      <c r="I904" s="889" t="s">
        <v>2684</v>
      </c>
      <c r="J904" s="889" t="s">
        <v>5525</v>
      </c>
      <c r="K904" s="888">
        <v>1</v>
      </c>
      <c r="L904" s="888">
        <v>12</v>
      </c>
      <c r="M904" s="887">
        <v>73960.800000000003</v>
      </c>
      <c r="N904" s="888">
        <v>1</v>
      </c>
      <c r="O904" s="888">
        <v>6</v>
      </c>
      <c r="P904" s="887">
        <v>37030.895326460828</v>
      </c>
    </row>
    <row r="905" spans="1:16" ht="31.5" customHeight="1" x14ac:dyDescent="0.25">
      <c r="A905" s="867" t="s">
        <v>19067</v>
      </c>
      <c r="B905" s="867" t="s">
        <v>2672</v>
      </c>
      <c r="C905" s="894" t="s">
        <v>3031</v>
      </c>
      <c r="D905" s="893" t="s">
        <v>25370</v>
      </c>
      <c r="E905" s="892">
        <v>8000</v>
      </c>
      <c r="F905" s="895" t="s">
        <v>25369</v>
      </c>
      <c r="G905" s="891" t="s">
        <v>25368</v>
      </c>
      <c r="H905" s="890" t="s">
        <v>4016</v>
      </c>
      <c r="I905" s="889" t="s">
        <v>3654</v>
      </c>
      <c r="J905" s="889" t="s">
        <v>5525</v>
      </c>
      <c r="K905" s="888">
        <v>1</v>
      </c>
      <c r="L905" s="888">
        <v>12</v>
      </c>
      <c r="M905" s="887">
        <v>106391.62445595865</v>
      </c>
      <c r="N905" s="888">
        <v>1</v>
      </c>
      <c r="O905" s="888">
        <v>6</v>
      </c>
      <c r="P905" s="887">
        <v>48942.005326460829</v>
      </c>
    </row>
    <row r="906" spans="1:16" ht="22.5" x14ac:dyDescent="0.25">
      <c r="A906" s="867" t="s">
        <v>19067</v>
      </c>
      <c r="B906" s="867" t="s">
        <v>2672</v>
      </c>
      <c r="C906" s="894" t="s">
        <v>3031</v>
      </c>
      <c r="D906" s="893" t="s">
        <v>25367</v>
      </c>
      <c r="E906" s="892">
        <v>3000</v>
      </c>
      <c r="F906" s="895" t="s">
        <v>25366</v>
      </c>
      <c r="G906" s="891" t="s">
        <v>25365</v>
      </c>
      <c r="H906" s="890" t="s">
        <v>2680</v>
      </c>
      <c r="I906" s="889" t="s">
        <v>2822</v>
      </c>
      <c r="J906" s="889" t="s">
        <v>2822</v>
      </c>
      <c r="K906" s="888">
        <v>1</v>
      </c>
      <c r="L906" s="888">
        <v>12</v>
      </c>
      <c r="M906" s="887">
        <v>37959.960000000006</v>
      </c>
      <c r="N906" s="888">
        <v>1</v>
      </c>
      <c r="O906" s="888">
        <v>6</v>
      </c>
      <c r="P906" s="887">
        <v>19044.900000000001</v>
      </c>
    </row>
    <row r="907" spans="1:16" ht="22.5" x14ac:dyDescent="0.25">
      <c r="A907" s="867" t="s">
        <v>19067</v>
      </c>
      <c r="B907" s="867" t="s">
        <v>2672</v>
      </c>
      <c r="C907" s="894" t="s">
        <v>3031</v>
      </c>
      <c r="D907" s="893" t="s">
        <v>25364</v>
      </c>
      <c r="E907" s="892">
        <v>12000</v>
      </c>
      <c r="F907" s="895" t="s">
        <v>25363</v>
      </c>
      <c r="G907" s="891" t="s">
        <v>25362</v>
      </c>
      <c r="H907" s="890" t="s">
        <v>3107</v>
      </c>
      <c r="I907" s="889" t="s">
        <v>3654</v>
      </c>
      <c r="J907" s="889" t="s">
        <v>5525</v>
      </c>
      <c r="K907" s="888">
        <v>1</v>
      </c>
      <c r="L907" s="888">
        <v>12</v>
      </c>
      <c r="M907" s="887">
        <v>143680.50445595867</v>
      </c>
      <c r="N907" s="888">
        <v>1</v>
      </c>
      <c r="O907" s="888">
        <v>1</v>
      </c>
      <c r="P907" s="887">
        <v>5904.99</v>
      </c>
    </row>
    <row r="908" spans="1:16" ht="30" customHeight="1" x14ac:dyDescent="0.25">
      <c r="A908" s="867" t="s">
        <v>19067</v>
      </c>
      <c r="B908" s="867" t="s">
        <v>2672</v>
      </c>
      <c r="C908" s="894" t="s">
        <v>3031</v>
      </c>
      <c r="D908" s="893" t="s">
        <v>25361</v>
      </c>
      <c r="E908" s="892">
        <v>7000</v>
      </c>
      <c r="F908" s="895" t="s">
        <v>25360</v>
      </c>
      <c r="G908" s="891" t="s">
        <v>25359</v>
      </c>
      <c r="H908" s="890" t="s">
        <v>2703</v>
      </c>
      <c r="I908" s="889" t="s">
        <v>3654</v>
      </c>
      <c r="J908" s="889" t="s">
        <v>5525</v>
      </c>
      <c r="K908" s="888">
        <v>1</v>
      </c>
      <c r="L908" s="888">
        <v>12</v>
      </c>
      <c r="M908" s="887">
        <v>85741.569999999992</v>
      </c>
      <c r="N908" s="888">
        <v>1</v>
      </c>
      <c r="O908" s="888">
        <v>6</v>
      </c>
      <c r="P908" s="887">
        <v>42986.175326460827</v>
      </c>
    </row>
    <row r="909" spans="1:16" ht="22.5" x14ac:dyDescent="0.25">
      <c r="A909" s="867" t="s">
        <v>19067</v>
      </c>
      <c r="B909" s="867" t="s">
        <v>2672</v>
      </c>
      <c r="C909" s="894" t="s">
        <v>3031</v>
      </c>
      <c r="D909" s="893" t="s">
        <v>25358</v>
      </c>
      <c r="E909" s="892">
        <v>7000</v>
      </c>
      <c r="F909" s="895" t="s">
        <v>8369</v>
      </c>
      <c r="G909" s="891" t="s">
        <v>8368</v>
      </c>
      <c r="H909" s="890" t="s">
        <v>2745</v>
      </c>
      <c r="I909" s="889" t="s">
        <v>2684</v>
      </c>
      <c r="J909" s="889" t="s">
        <v>5525</v>
      </c>
      <c r="K909" s="888">
        <v>1</v>
      </c>
      <c r="L909" s="888">
        <v>3</v>
      </c>
      <c r="M909" s="887">
        <v>16938.82</v>
      </c>
      <c r="N909" s="888">
        <v>1</v>
      </c>
      <c r="O909" s="888">
        <v>6</v>
      </c>
      <c r="P909" s="887">
        <v>42906.455326460826</v>
      </c>
    </row>
    <row r="910" spans="1:16" ht="22.5" x14ac:dyDescent="0.25">
      <c r="A910" s="867" t="s">
        <v>19067</v>
      </c>
      <c r="B910" s="867" t="s">
        <v>2672</v>
      </c>
      <c r="C910" s="894" t="s">
        <v>3031</v>
      </c>
      <c r="D910" s="893" t="s">
        <v>25357</v>
      </c>
      <c r="E910" s="892">
        <v>5000</v>
      </c>
      <c r="F910" s="895" t="s">
        <v>25356</v>
      </c>
      <c r="G910" s="891" t="s">
        <v>25355</v>
      </c>
      <c r="H910" s="890" t="s">
        <v>2886</v>
      </c>
      <c r="I910" s="889" t="s">
        <v>3654</v>
      </c>
      <c r="J910" s="889" t="s">
        <v>5525</v>
      </c>
      <c r="K910" s="888">
        <v>1</v>
      </c>
      <c r="L910" s="888">
        <v>2</v>
      </c>
      <c r="M910" s="887">
        <v>7393.4699999999993</v>
      </c>
      <c r="N910" s="888">
        <v>1</v>
      </c>
      <c r="O910" s="888">
        <v>6</v>
      </c>
      <c r="P910" s="887">
        <v>31030.895326460824</v>
      </c>
    </row>
    <row r="911" spans="1:16" ht="33.75" x14ac:dyDescent="0.25">
      <c r="A911" s="867" t="s">
        <v>19067</v>
      </c>
      <c r="B911" s="867" t="s">
        <v>2672</v>
      </c>
      <c r="C911" s="894" t="s">
        <v>3031</v>
      </c>
      <c r="D911" s="893" t="s">
        <v>24860</v>
      </c>
      <c r="E911" s="892">
        <v>7000</v>
      </c>
      <c r="F911" s="895" t="s">
        <v>25354</v>
      </c>
      <c r="G911" s="891" t="s">
        <v>25353</v>
      </c>
      <c r="H911" s="890" t="s">
        <v>25352</v>
      </c>
      <c r="I911" s="889" t="s">
        <v>2684</v>
      </c>
      <c r="J911" s="889" t="s">
        <v>5525</v>
      </c>
      <c r="K911" s="888">
        <v>1</v>
      </c>
      <c r="L911" s="888">
        <v>8</v>
      </c>
      <c r="M911" s="887">
        <v>54220.4</v>
      </c>
      <c r="N911" s="888">
        <v>1</v>
      </c>
      <c r="O911" s="888">
        <v>6</v>
      </c>
      <c r="P911" s="887">
        <v>43030.895326460828</v>
      </c>
    </row>
    <row r="912" spans="1:16" ht="22.5" x14ac:dyDescent="0.25">
      <c r="A912" s="867" t="s">
        <v>19067</v>
      </c>
      <c r="B912" s="867" t="s">
        <v>2672</v>
      </c>
      <c r="C912" s="894" t="s">
        <v>3031</v>
      </c>
      <c r="D912" s="893" t="s">
        <v>25351</v>
      </c>
      <c r="E912" s="892">
        <v>5000</v>
      </c>
      <c r="F912" s="895" t="s">
        <v>25350</v>
      </c>
      <c r="G912" s="891" t="s">
        <v>25349</v>
      </c>
      <c r="H912" s="890" t="s">
        <v>2703</v>
      </c>
      <c r="I912" s="889" t="s">
        <v>3654</v>
      </c>
      <c r="J912" s="889" t="s">
        <v>5525</v>
      </c>
      <c r="K912" s="888">
        <v>1</v>
      </c>
      <c r="L912" s="888">
        <v>12</v>
      </c>
      <c r="M912" s="887">
        <v>61786.149999999994</v>
      </c>
      <c r="N912" s="888">
        <v>1</v>
      </c>
      <c r="O912" s="888">
        <v>6</v>
      </c>
      <c r="P912" s="887">
        <v>30968.055326460821</v>
      </c>
    </row>
    <row r="913" spans="1:16" ht="22.5" x14ac:dyDescent="0.25">
      <c r="A913" s="867" t="s">
        <v>19067</v>
      </c>
      <c r="B913" s="867" t="s">
        <v>2672</v>
      </c>
      <c r="C913" s="894" t="s">
        <v>3031</v>
      </c>
      <c r="D913" s="893" t="s">
        <v>25348</v>
      </c>
      <c r="E913" s="892">
        <v>5000</v>
      </c>
      <c r="F913" s="895" t="s">
        <v>25346</v>
      </c>
      <c r="G913" s="891" t="s">
        <v>25345</v>
      </c>
      <c r="H913" s="890" t="s">
        <v>2886</v>
      </c>
      <c r="I913" s="889" t="s">
        <v>3654</v>
      </c>
      <c r="J913" s="889" t="s">
        <v>5525</v>
      </c>
      <c r="K913" s="888">
        <v>1</v>
      </c>
      <c r="L913" s="888">
        <v>7</v>
      </c>
      <c r="M913" s="887">
        <v>35060.17</v>
      </c>
      <c r="N913" s="888" t="s">
        <v>385</v>
      </c>
      <c r="O913" s="888" t="s">
        <v>385</v>
      </c>
      <c r="P913" s="887">
        <v>0</v>
      </c>
    </row>
    <row r="914" spans="1:16" ht="22.5" x14ac:dyDescent="0.25">
      <c r="A914" s="867" t="s">
        <v>19067</v>
      </c>
      <c r="B914" s="867" t="s">
        <v>2672</v>
      </c>
      <c r="C914" s="894" t="s">
        <v>3031</v>
      </c>
      <c r="D914" s="893" t="s">
        <v>25347</v>
      </c>
      <c r="E914" s="892">
        <v>5000</v>
      </c>
      <c r="F914" s="895" t="s">
        <v>25346</v>
      </c>
      <c r="G914" s="891" t="s">
        <v>25345</v>
      </c>
      <c r="H914" s="890" t="s">
        <v>2886</v>
      </c>
      <c r="I914" s="889" t="s">
        <v>3654</v>
      </c>
      <c r="J914" s="889" t="s">
        <v>5525</v>
      </c>
      <c r="K914" s="888" t="s">
        <v>385</v>
      </c>
      <c r="L914" s="888" t="s">
        <v>385</v>
      </c>
      <c r="M914" s="887">
        <v>0</v>
      </c>
      <c r="N914" s="888">
        <v>1</v>
      </c>
      <c r="O914" s="888">
        <v>6</v>
      </c>
      <c r="P914" s="887">
        <v>32536.475326460826</v>
      </c>
    </row>
    <row r="915" spans="1:16" ht="22.5" x14ac:dyDescent="0.25">
      <c r="A915" s="867" t="s">
        <v>19067</v>
      </c>
      <c r="B915" s="867" t="s">
        <v>2672</v>
      </c>
      <c r="C915" s="894" t="s">
        <v>3031</v>
      </c>
      <c r="D915" s="893" t="s">
        <v>23791</v>
      </c>
      <c r="E915" s="892">
        <v>6500</v>
      </c>
      <c r="F915" s="895" t="s">
        <v>25344</v>
      </c>
      <c r="G915" s="891" t="s">
        <v>25343</v>
      </c>
      <c r="H915" s="890" t="s">
        <v>6902</v>
      </c>
      <c r="I915" s="889" t="s">
        <v>3654</v>
      </c>
      <c r="J915" s="889" t="s">
        <v>5525</v>
      </c>
      <c r="K915" s="888">
        <v>1</v>
      </c>
      <c r="L915" s="888">
        <v>12</v>
      </c>
      <c r="M915" s="887">
        <v>79736.47</v>
      </c>
      <c r="N915" s="888">
        <v>1</v>
      </c>
      <c r="O915" s="888">
        <v>6</v>
      </c>
      <c r="P915" s="887">
        <v>39990.265326460831</v>
      </c>
    </row>
    <row r="916" spans="1:16" x14ac:dyDescent="0.25">
      <c r="A916" s="867" t="s">
        <v>19067</v>
      </c>
      <c r="B916" s="867" t="s">
        <v>2672</v>
      </c>
      <c r="C916" s="894" t="s">
        <v>3031</v>
      </c>
      <c r="D916" s="893" t="s">
        <v>24062</v>
      </c>
      <c r="E916" s="892">
        <v>3000</v>
      </c>
      <c r="F916" s="895" t="s">
        <v>25342</v>
      </c>
      <c r="G916" s="891" t="s">
        <v>25341</v>
      </c>
      <c r="H916" s="890" t="s">
        <v>2680</v>
      </c>
      <c r="I916" s="889" t="s">
        <v>2822</v>
      </c>
      <c r="J916" s="889" t="s">
        <v>2822</v>
      </c>
      <c r="K916" s="888">
        <v>1</v>
      </c>
      <c r="L916" s="888">
        <v>12</v>
      </c>
      <c r="M916" s="887">
        <v>37958.100000000006</v>
      </c>
      <c r="N916" s="888">
        <v>1</v>
      </c>
      <c r="O916" s="888">
        <v>6</v>
      </c>
      <c r="P916" s="887">
        <v>19044.900000000001</v>
      </c>
    </row>
    <row r="917" spans="1:16" ht="22.5" x14ac:dyDescent="0.25">
      <c r="A917" s="867" t="s">
        <v>19067</v>
      </c>
      <c r="B917" s="867" t="s">
        <v>2672</v>
      </c>
      <c r="C917" s="894" t="s">
        <v>3031</v>
      </c>
      <c r="D917" s="893" t="s">
        <v>23499</v>
      </c>
      <c r="E917" s="892">
        <v>5000</v>
      </c>
      <c r="F917" s="895" t="s">
        <v>25340</v>
      </c>
      <c r="G917" s="891" t="s">
        <v>25339</v>
      </c>
      <c r="H917" s="890" t="s">
        <v>25338</v>
      </c>
      <c r="I917" s="889" t="s">
        <v>3654</v>
      </c>
      <c r="J917" s="889" t="s">
        <v>5525</v>
      </c>
      <c r="K917" s="888">
        <v>1</v>
      </c>
      <c r="L917" s="888">
        <v>12</v>
      </c>
      <c r="M917" s="887">
        <v>60528.609999999986</v>
      </c>
      <c r="N917" s="888">
        <v>1</v>
      </c>
      <c r="O917" s="888">
        <v>6</v>
      </c>
      <c r="P917" s="887">
        <v>30415.655326460826</v>
      </c>
    </row>
    <row r="918" spans="1:16" ht="22.5" x14ac:dyDescent="0.25">
      <c r="A918" s="867" t="s">
        <v>19067</v>
      </c>
      <c r="B918" s="867" t="s">
        <v>2672</v>
      </c>
      <c r="C918" s="894" t="s">
        <v>3031</v>
      </c>
      <c r="D918" s="893" t="s">
        <v>25337</v>
      </c>
      <c r="E918" s="892">
        <v>12000</v>
      </c>
      <c r="F918" s="895" t="s">
        <v>25336</v>
      </c>
      <c r="G918" s="891" t="s">
        <v>25335</v>
      </c>
      <c r="H918" s="890" t="s">
        <v>2772</v>
      </c>
      <c r="I918" s="889" t="s">
        <v>3654</v>
      </c>
      <c r="J918" s="889" t="s">
        <v>5525</v>
      </c>
      <c r="K918" s="888">
        <v>1</v>
      </c>
      <c r="L918" s="888">
        <v>3</v>
      </c>
      <c r="M918" s="887">
        <v>29640.199999999997</v>
      </c>
      <c r="N918" s="888">
        <v>1</v>
      </c>
      <c r="O918" s="888">
        <v>6</v>
      </c>
      <c r="P918" s="887">
        <v>72994.225326460815</v>
      </c>
    </row>
    <row r="919" spans="1:16" ht="22.5" x14ac:dyDescent="0.25">
      <c r="A919" s="867" t="s">
        <v>19067</v>
      </c>
      <c r="B919" s="867" t="s">
        <v>2672</v>
      </c>
      <c r="C919" s="894" t="s">
        <v>3031</v>
      </c>
      <c r="D919" s="893" t="s">
        <v>25334</v>
      </c>
      <c r="E919" s="892">
        <v>7500</v>
      </c>
      <c r="F919" s="895" t="s">
        <v>25333</v>
      </c>
      <c r="G919" s="891" t="s">
        <v>25332</v>
      </c>
      <c r="H919" s="890" t="s">
        <v>2772</v>
      </c>
      <c r="I919" s="889" t="s">
        <v>3654</v>
      </c>
      <c r="J919" s="889" t="s">
        <v>5525</v>
      </c>
      <c r="K919" s="888">
        <v>1</v>
      </c>
      <c r="L919" s="888">
        <v>12</v>
      </c>
      <c r="M919" s="887">
        <v>91960.279999999984</v>
      </c>
      <c r="N919" s="888">
        <v>1</v>
      </c>
      <c r="O919" s="888">
        <v>6</v>
      </c>
      <c r="P919" s="887">
        <v>45966.395326460828</v>
      </c>
    </row>
    <row r="920" spans="1:16" ht="22.5" x14ac:dyDescent="0.25">
      <c r="A920" s="867" t="s">
        <v>19067</v>
      </c>
      <c r="B920" s="867" t="s">
        <v>2672</v>
      </c>
      <c r="C920" s="894" t="s">
        <v>3031</v>
      </c>
      <c r="D920" s="893" t="s">
        <v>25331</v>
      </c>
      <c r="E920" s="892">
        <v>3500</v>
      </c>
      <c r="F920" s="895" t="s">
        <v>25330</v>
      </c>
      <c r="G920" s="891" t="s">
        <v>25329</v>
      </c>
      <c r="H920" s="890" t="s">
        <v>2688</v>
      </c>
      <c r="I920" s="889" t="s">
        <v>3654</v>
      </c>
      <c r="J920" s="889" t="s">
        <v>5525</v>
      </c>
      <c r="K920" s="888">
        <v>1</v>
      </c>
      <c r="L920" s="888">
        <v>9</v>
      </c>
      <c r="M920" s="887">
        <v>33114.280000000006</v>
      </c>
      <c r="N920" s="888">
        <v>1</v>
      </c>
      <c r="O920" s="888">
        <v>6</v>
      </c>
      <c r="P920" s="887">
        <v>22044.9</v>
      </c>
    </row>
    <row r="921" spans="1:16" ht="28.5" customHeight="1" x14ac:dyDescent="0.25">
      <c r="A921" s="867" t="s">
        <v>19067</v>
      </c>
      <c r="B921" s="867" t="s">
        <v>2672</v>
      </c>
      <c r="C921" s="894" t="s">
        <v>3031</v>
      </c>
      <c r="D921" s="893" t="s">
        <v>25328</v>
      </c>
      <c r="E921" s="892">
        <v>8000</v>
      </c>
      <c r="F921" s="895" t="s">
        <v>25327</v>
      </c>
      <c r="G921" s="891" t="s">
        <v>25326</v>
      </c>
      <c r="H921" s="890" t="s">
        <v>2703</v>
      </c>
      <c r="I921" s="889" t="s">
        <v>3654</v>
      </c>
      <c r="J921" s="889" t="s">
        <v>5525</v>
      </c>
      <c r="K921" s="888">
        <v>1</v>
      </c>
      <c r="L921" s="888">
        <v>12</v>
      </c>
      <c r="M921" s="887">
        <v>97485.209999999992</v>
      </c>
      <c r="N921" s="888">
        <v>1</v>
      </c>
      <c r="O921" s="888">
        <v>6</v>
      </c>
      <c r="P921" s="887">
        <v>49030.895326460828</v>
      </c>
    </row>
    <row r="922" spans="1:16" ht="22.5" x14ac:dyDescent="0.25">
      <c r="A922" s="867" t="s">
        <v>19067</v>
      </c>
      <c r="B922" s="867" t="s">
        <v>2672</v>
      </c>
      <c r="C922" s="894" t="s">
        <v>3031</v>
      </c>
      <c r="D922" s="893" t="s">
        <v>24665</v>
      </c>
      <c r="E922" s="892">
        <v>7000</v>
      </c>
      <c r="F922" s="895" t="s">
        <v>25325</v>
      </c>
      <c r="G922" s="891" t="s">
        <v>25324</v>
      </c>
      <c r="H922" s="890" t="s">
        <v>25323</v>
      </c>
      <c r="I922" s="889" t="s">
        <v>2684</v>
      </c>
      <c r="J922" s="889" t="s">
        <v>5525</v>
      </c>
      <c r="K922" s="888">
        <v>1</v>
      </c>
      <c r="L922" s="888">
        <v>12</v>
      </c>
      <c r="M922" s="887">
        <v>84777.459999999992</v>
      </c>
      <c r="N922" s="888">
        <v>1</v>
      </c>
      <c r="O922" s="888">
        <v>6</v>
      </c>
      <c r="P922" s="887">
        <v>43030.895326460828</v>
      </c>
    </row>
    <row r="923" spans="1:16" ht="22.5" x14ac:dyDescent="0.25">
      <c r="A923" s="867" t="s">
        <v>19067</v>
      </c>
      <c r="B923" s="867" t="s">
        <v>2672</v>
      </c>
      <c r="C923" s="894" t="s">
        <v>3031</v>
      </c>
      <c r="D923" s="893" t="s">
        <v>24194</v>
      </c>
      <c r="E923" s="892">
        <v>6000</v>
      </c>
      <c r="F923" s="895" t="s">
        <v>25322</v>
      </c>
      <c r="G923" s="891" t="s">
        <v>25321</v>
      </c>
      <c r="H923" s="890" t="s">
        <v>3663</v>
      </c>
      <c r="I923" s="889" t="s">
        <v>2684</v>
      </c>
      <c r="J923" s="889" t="s">
        <v>5525</v>
      </c>
      <c r="K923" s="888">
        <v>1</v>
      </c>
      <c r="L923" s="888">
        <v>12</v>
      </c>
      <c r="M923" s="887">
        <v>68211.509999999995</v>
      </c>
      <c r="N923" s="888" t="s">
        <v>385</v>
      </c>
      <c r="O923" s="888" t="s">
        <v>385</v>
      </c>
      <c r="P923" s="887">
        <v>0</v>
      </c>
    </row>
    <row r="924" spans="1:16" ht="22.5" x14ac:dyDescent="0.25">
      <c r="A924" s="867" t="s">
        <v>19067</v>
      </c>
      <c r="B924" s="867" t="s">
        <v>2672</v>
      </c>
      <c r="C924" s="894" t="s">
        <v>3031</v>
      </c>
      <c r="D924" s="893" t="s">
        <v>24969</v>
      </c>
      <c r="E924" s="892">
        <v>8000</v>
      </c>
      <c r="F924" s="895" t="s">
        <v>25322</v>
      </c>
      <c r="G924" s="891" t="s">
        <v>25321</v>
      </c>
      <c r="H924" s="890" t="s">
        <v>3663</v>
      </c>
      <c r="I924" s="889" t="s">
        <v>2684</v>
      </c>
      <c r="J924" s="889" t="s">
        <v>5525</v>
      </c>
      <c r="K924" s="888" t="s">
        <v>385</v>
      </c>
      <c r="L924" s="888" t="s">
        <v>385</v>
      </c>
      <c r="M924" s="887">
        <v>0</v>
      </c>
      <c r="N924" s="888">
        <v>1</v>
      </c>
      <c r="O924" s="888">
        <v>6</v>
      </c>
      <c r="P924" s="887">
        <v>49461.29532646083</v>
      </c>
    </row>
    <row r="925" spans="1:16" ht="33.75" x14ac:dyDescent="0.25">
      <c r="A925" s="867" t="s">
        <v>19067</v>
      </c>
      <c r="B925" s="867" t="s">
        <v>2672</v>
      </c>
      <c r="C925" s="894" t="s">
        <v>3031</v>
      </c>
      <c r="D925" s="893" t="s">
        <v>25320</v>
      </c>
      <c r="E925" s="892">
        <v>9000</v>
      </c>
      <c r="F925" s="895" t="s">
        <v>25319</v>
      </c>
      <c r="G925" s="891" t="s">
        <v>25318</v>
      </c>
      <c r="H925" s="890" t="s">
        <v>2703</v>
      </c>
      <c r="I925" s="889" t="s">
        <v>3654</v>
      </c>
      <c r="J925" s="889" t="s">
        <v>5525</v>
      </c>
      <c r="K925" s="888">
        <v>1</v>
      </c>
      <c r="L925" s="888">
        <v>3</v>
      </c>
      <c r="M925" s="887">
        <v>25627.699999999997</v>
      </c>
      <c r="N925" s="888">
        <v>1</v>
      </c>
      <c r="O925" s="888">
        <v>6</v>
      </c>
      <c r="P925" s="887">
        <v>54919.025326460825</v>
      </c>
    </row>
    <row r="926" spans="1:16" x14ac:dyDescent="0.25">
      <c r="A926" s="867" t="s">
        <v>19067</v>
      </c>
      <c r="B926" s="867" t="s">
        <v>2672</v>
      </c>
      <c r="C926" s="894" t="s">
        <v>3031</v>
      </c>
      <c r="D926" s="893" t="s">
        <v>19141</v>
      </c>
      <c r="E926" s="892">
        <v>15600</v>
      </c>
      <c r="F926" s="895" t="s">
        <v>25317</v>
      </c>
      <c r="G926" s="891" t="s">
        <v>25316</v>
      </c>
      <c r="H926" s="890" t="s">
        <v>2772</v>
      </c>
      <c r="I926" s="889" t="s">
        <v>3654</v>
      </c>
      <c r="J926" s="889" t="s">
        <v>5525</v>
      </c>
      <c r="K926" s="888" t="s">
        <v>385</v>
      </c>
      <c r="L926" s="888" t="s">
        <v>385</v>
      </c>
      <c r="M926" s="887">
        <v>0</v>
      </c>
      <c r="N926" s="888">
        <v>1</v>
      </c>
      <c r="O926" s="888">
        <v>5</v>
      </c>
      <c r="P926" s="887">
        <v>71576.745326460819</v>
      </c>
    </row>
    <row r="927" spans="1:16" ht="22.5" x14ac:dyDescent="0.25">
      <c r="A927" s="867" t="s">
        <v>19067</v>
      </c>
      <c r="B927" s="867" t="s">
        <v>2672</v>
      </c>
      <c r="C927" s="894" t="s">
        <v>3031</v>
      </c>
      <c r="D927" s="893" t="s">
        <v>25315</v>
      </c>
      <c r="E927" s="892">
        <v>15600</v>
      </c>
      <c r="F927" s="895" t="s">
        <v>25314</v>
      </c>
      <c r="G927" s="891" t="s">
        <v>25313</v>
      </c>
      <c r="H927" s="890" t="s">
        <v>2772</v>
      </c>
      <c r="I927" s="889" t="s">
        <v>3654</v>
      </c>
      <c r="J927" s="889" t="s">
        <v>5525</v>
      </c>
      <c r="K927" s="888">
        <v>1</v>
      </c>
      <c r="L927" s="888">
        <v>12</v>
      </c>
      <c r="M927" s="887">
        <v>189160.79999999996</v>
      </c>
      <c r="N927" s="888">
        <v>1</v>
      </c>
      <c r="O927" s="888">
        <v>6</v>
      </c>
      <c r="P927" s="887">
        <v>93070.895326460814</v>
      </c>
    </row>
    <row r="928" spans="1:16" ht="27" customHeight="1" x14ac:dyDescent="0.25">
      <c r="A928" s="867" t="s">
        <v>19067</v>
      </c>
      <c r="B928" s="867" t="s">
        <v>2672</v>
      </c>
      <c r="C928" s="894" t="s">
        <v>3031</v>
      </c>
      <c r="D928" s="893" t="s">
        <v>25312</v>
      </c>
      <c r="E928" s="892">
        <v>9500</v>
      </c>
      <c r="F928" s="895" t="s">
        <v>21787</v>
      </c>
      <c r="G928" s="891" t="s">
        <v>25311</v>
      </c>
      <c r="H928" s="890" t="s">
        <v>2772</v>
      </c>
      <c r="I928" s="889" t="s">
        <v>3654</v>
      </c>
      <c r="J928" s="889" t="s">
        <v>5525</v>
      </c>
      <c r="K928" s="888">
        <v>1</v>
      </c>
      <c r="L928" s="888">
        <v>11</v>
      </c>
      <c r="M928" s="887">
        <v>102441.5</v>
      </c>
      <c r="N928" s="888" t="s">
        <v>385</v>
      </c>
      <c r="O928" s="888" t="s">
        <v>385</v>
      </c>
      <c r="P928" s="887">
        <v>0</v>
      </c>
    </row>
    <row r="929" spans="1:16" ht="22.5" x14ac:dyDescent="0.25">
      <c r="A929" s="867" t="s">
        <v>19067</v>
      </c>
      <c r="B929" s="867" t="s">
        <v>3626</v>
      </c>
      <c r="C929" s="894" t="s">
        <v>3031</v>
      </c>
      <c r="D929" s="893" t="s">
        <v>25310</v>
      </c>
      <c r="E929" s="892">
        <v>3000</v>
      </c>
      <c r="F929" s="895" t="s">
        <v>25309</v>
      </c>
      <c r="G929" s="891" t="s">
        <v>25308</v>
      </c>
      <c r="H929" s="890" t="s">
        <v>2680</v>
      </c>
      <c r="I929" s="889" t="s">
        <v>2751</v>
      </c>
      <c r="J929" s="889" t="s">
        <v>2822</v>
      </c>
      <c r="K929" s="888">
        <v>1</v>
      </c>
      <c r="L929" s="888">
        <v>12</v>
      </c>
      <c r="M929" s="887">
        <v>37960.80000000001</v>
      </c>
      <c r="N929" s="888">
        <v>1</v>
      </c>
      <c r="O929" s="888">
        <v>6</v>
      </c>
      <c r="P929" s="887">
        <v>19013.240000000002</v>
      </c>
    </row>
    <row r="930" spans="1:16" x14ac:dyDescent="0.25">
      <c r="A930" s="867" t="s">
        <v>19067</v>
      </c>
      <c r="B930" s="867" t="s">
        <v>2672</v>
      </c>
      <c r="C930" s="894" t="s">
        <v>3031</v>
      </c>
      <c r="D930" s="893" t="s">
        <v>25307</v>
      </c>
      <c r="E930" s="892">
        <v>7000</v>
      </c>
      <c r="F930" s="895" t="s">
        <v>25306</v>
      </c>
      <c r="G930" s="891" t="s">
        <v>25305</v>
      </c>
      <c r="H930" s="890" t="s">
        <v>2703</v>
      </c>
      <c r="I930" s="889" t="s">
        <v>3654</v>
      </c>
      <c r="J930" s="889" t="s">
        <v>5525</v>
      </c>
      <c r="K930" s="888" t="s">
        <v>385</v>
      </c>
      <c r="L930" s="888" t="s">
        <v>385</v>
      </c>
      <c r="M930" s="887">
        <v>0</v>
      </c>
      <c r="N930" s="888">
        <v>1</v>
      </c>
      <c r="O930" s="888">
        <v>4</v>
      </c>
      <c r="P930" s="887">
        <v>28463.269999999997</v>
      </c>
    </row>
    <row r="931" spans="1:16" ht="22.5" x14ac:dyDescent="0.25">
      <c r="A931" s="867" t="s">
        <v>19067</v>
      </c>
      <c r="B931" s="867" t="s">
        <v>2672</v>
      </c>
      <c r="C931" s="894" t="s">
        <v>3031</v>
      </c>
      <c r="D931" s="893" t="s">
        <v>19838</v>
      </c>
      <c r="E931" s="892">
        <v>15600</v>
      </c>
      <c r="F931" s="895" t="s">
        <v>19927</v>
      </c>
      <c r="G931" s="891" t="s">
        <v>25304</v>
      </c>
      <c r="H931" s="890" t="s">
        <v>2772</v>
      </c>
      <c r="I931" s="889" t="s">
        <v>3654</v>
      </c>
      <c r="J931" s="889" t="s">
        <v>5525</v>
      </c>
      <c r="K931" s="888">
        <v>1</v>
      </c>
      <c r="L931" s="888">
        <v>3</v>
      </c>
      <c r="M931" s="887">
        <v>28090.129999999997</v>
      </c>
      <c r="N931" s="888" t="s">
        <v>385</v>
      </c>
      <c r="O931" s="888" t="s">
        <v>385</v>
      </c>
      <c r="P931" s="887">
        <v>0</v>
      </c>
    </row>
    <row r="932" spans="1:16" ht="22.5" x14ac:dyDescent="0.25">
      <c r="A932" s="867" t="s">
        <v>19067</v>
      </c>
      <c r="B932" s="867" t="s">
        <v>2672</v>
      </c>
      <c r="C932" s="894" t="s">
        <v>3031</v>
      </c>
      <c r="D932" s="893" t="s">
        <v>25303</v>
      </c>
      <c r="E932" s="892">
        <v>13000</v>
      </c>
      <c r="F932" s="895" t="s">
        <v>25302</v>
      </c>
      <c r="G932" s="891" t="s">
        <v>25301</v>
      </c>
      <c r="H932" s="890" t="s">
        <v>16874</v>
      </c>
      <c r="I932" s="889" t="s">
        <v>3654</v>
      </c>
      <c r="J932" s="889" t="s">
        <v>5525</v>
      </c>
      <c r="K932" s="888">
        <v>1</v>
      </c>
      <c r="L932" s="888">
        <v>12</v>
      </c>
      <c r="M932" s="887">
        <v>157600.10445595864</v>
      </c>
      <c r="N932" s="888">
        <v>1</v>
      </c>
      <c r="O932" s="888">
        <v>1</v>
      </c>
      <c r="P932" s="887">
        <v>14185.26</v>
      </c>
    </row>
    <row r="933" spans="1:16" x14ac:dyDescent="0.25">
      <c r="A933" s="867" t="s">
        <v>19067</v>
      </c>
      <c r="B933" s="867" t="s">
        <v>2672</v>
      </c>
      <c r="C933" s="894" t="s">
        <v>3031</v>
      </c>
      <c r="D933" s="893" t="s">
        <v>8272</v>
      </c>
      <c r="E933" s="892">
        <v>3000</v>
      </c>
      <c r="F933" s="895" t="s">
        <v>25300</v>
      </c>
      <c r="G933" s="891" t="s">
        <v>25299</v>
      </c>
      <c r="H933" s="890" t="s">
        <v>2680</v>
      </c>
      <c r="I933" s="889" t="s">
        <v>2822</v>
      </c>
      <c r="J933" s="889" t="s">
        <v>2822</v>
      </c>
      <c r="K933" s="888">
        <v>1</v>
      </c>
      <c r="L933" s="888">
        <v>12</v>
      </c>
      <c r="M933" s="887">
        <v>37945.590000000004</v>
      </c>
      <c r="N933" s="888">
        <v>1</v>
      </c>
      <c r="O933" s="888">
        <v>6</v>
      </c>
      <c r="P933" s="887">
        <v>19044.900000000001</v>
      </c>
    </row>
    <row r="934" spans="1:16" x14ac:dyDescent="0.25">
      <c r="A934" s="1772" t="s">
        <v>2848</v>
      </c>
      <c r="B934" s="1772"/>
      <c r="C934" s="1772"/>
      <c r="D934" s="1772"/>
      <c r="E934" s="1772"/>
      <c r="F934" s="1772" t="s">
        <v>378</v>
      </c>
      <c r="G934" s="1772"/>
      <c r="H934" s="1772"/>
      <c r="I934" s="1772"/>
      <c r="J934" s="1772"/>
      <c r="K934" s="1771" t="s">
        <v>2847</v>
      </c>
      <c r="L934" s="1771"/>
      <c r="M934" s="1771"/>
      <c r="N934" s="1771" t="s">
        <v>2846</v>
      </c>
      <c r="O934" s="1771"/>
      <c r="P934" s="1771"/>
    </row>
    <row r="935" spans="1:16" ht="70.5" x14ac:dyDescent="0.25">
      <c r="A935" s="1535" t="s">
        <v>2845</v>
      </c>
      <c r="B935" s="1535" t="s">
        <v>5</v>
      </c>
      <c r="C935" s="1535" t="s">
        <v>2844</v>
      </c>
      <c r="D935" s="1535" t="s">
        <v>2843</v>
      </c>
      <c r="E935" s="1536" t="s">
        <v>2842</v>
      </c>
      <c r="F935" s="1537" t="s">
        <v>2841</v>
      </c>
      <c r="G935" s="1535" t="s">
        <v>2840</v>
      </c>
      <c r="H935" s="1535" t="s">
        <v>2839</v>
      </c>
      <c r="I935" s="1535" t="s">
        <v>2838</v>
      </c>
      <c r="J935" s="1535" t="s">
        <v>2837</v>
      </c>
      <c r="K935" s="1538" t="s">
        <v>2836</v>
      </c>
      <c r="L935" s="1538" t="s">
        <v>2835</v>
      </c>
      <c r="M935" s="1539" t="s">
        <v>2834</v>
      </c>
      <c r="N935" s="1538" t="s">
        <v>2836</v>
      </c>
      <c r="O935" s="1538" t="s">
        <v>2835</v>
      </c>
      <c r="P935" s="1539" t="s">
        <v>2834</v>
      </c>
    </row>
    <row r="936" spans="1:16" ht="22.5" x14ac:dyDescent="0.25">
      <c r="A936" s="867" t="s">
        <v>19067</v>
      </c>
      <c r="B936" s="867" t="s">
        <v>2672</v>
      </c>
      <c r="C936" s="894" t="s">
        <v>3031</v>
      </c>
      <c r="D936" s="893" t="s">
        <v>25298</v>
      </c>
      <c r="E936" s="892">
        <v>5000</v>
      </c>
      <c r="F936" s="895" t="s">
        <v>25297</v>
      </c>
      <c r="G936" s="891" t="s">
        <v>25296</v>
      </c>
      <c r="H936" s="890" t="s">
        <v>2688</v>
      </c>
      <c r="I936" s="889" t="s">
        <v>3654</v>
      </c>
      <c r="J936" s="889" t="s">
        <v>5525</v>
      </c>
      <c r="K936" s="888">
        <v>1</v>
      </c>
      <c r="L936" s="888">
        <v>12</v>
      </c>
      <c r="M936" s="887">
        <v>59709.219999999994</v>
      </c>
      <c r="N936" s="888">
        <v>1</v>
      </c>
      <c r="O936" s="888">
        <v>6</v>
      </c>
      <c r="P936" s="887">
        <v>30774.665326460821</v>
      </c>
    </row>
    <row r="937" spans="1:16" ht="23.25" customHeight="1" x14ac:dyDescent="0.25">
      <c r="A937" s="867" t="s">
        <v>19067</v>
      </c>
      <c r="B937" s="867" t="s">
        <v>2672</v>
      </c>
      <c r="C937" s="894" t="s">
        <v>3031</v>
      </c>
      <c r="D937" s="893" t="s">
        <v>25295</v>
      </c>
      <c r="E937" s="892">
        <v>5000</v>
      </c>
      <c r="F937" s="895" t="s">
        <v>25294</v>
      </c>
      <c r="G937" s="891" t="s">
        <v>25293</v>
      </c>
      <c r="H937" s="890" t="s">
        <v>2688</v>
      </c>
      <c r="I937" s="889" t="s">
        <v>3654</v>
      </c>
      <c r="J937" s="889" t="s">
        <v>5525</v>
      </c>
      <c r="K937" s="888">
        <v>1</v>
      </c>
      <c r="L937" s="888">
        <v>12</v>
      </c>
      <c r="M937" s="887">
        <v>61677.86</v>
      </c>
      <c r="N937" s="888">
        <v>1</v>
      </c>
      <c r="O937" s="888">
        <v>6</v>
      </c>
      <c r="P937" s="887">
        <v>30937.155326460826</v>
      </c>
    </row>
    <row r="938" spans="1:16" ht="34.5" customHeight="1" x14ac:dyDescent="0.25">
      <c r="A938" s="867" t="s">
        <v>19067</v>
      </c>
      <c r="B938" s="867" t="s">
        <v>2672</v>
      </c>
      <c r="C938" s="894" t="s">
        <v>3031</v>
      </c>
      <c r="D938" s="893" t="s">
        <v>25292</v>
      </c>
      <c r="E938" s="892">
        <v>5000</v>
      </c>
      <c r="F938" s="895" t="s">
        <v>25291</v>
      </c>
      <c r="G938" s="891" t="s">
        <v>25290</v>
      </c>
      <c r="H938" s="890" t="s">
        <v>2886</v>
      </c>
      <c r="I938" s="889" t="s">
        <v>3654</v>
      </c>
      <c r="J938" s="889" t="s">
        <v>5525</v>
      </c>
      <c r="K938" s="888">
        <v>1</v>
      </c>
      <c r="L938" s="888">
        <v>12</v>
      </c>
      <c r="M938" s="887">
        <v>61605.610000000008</v>
      </c>
      <c r="N938" s="888">
        <v>1</v>
      </c>
      <c r="O938" s="888">
        <v>6</v>
      </c>
      <c r="P938" s="887">
        <v>30647.585326460827</v>
      </c>
    </row>
    <row r="939" spans="1:16" ht="22.5" x14ac:dyDescent="0.25">
      <c r="A939" s="867" t="s">
        <v>19067</v>
      </c>
      <c r="B939" s="867" t="s">
        <v>2672</v>
      </c>
      <c r="C939" s="894" t="s">
        <v>3031</v>
      </c>
      <c r="D939" s="893" t="s">
        <v>23272</v>
      </c>
      <c r="E939" s="892">
        <v>2000</v>
      </c>
      <c r="F939" s="895" t="s">
        <v>25289</v>
      </c>
      <c r="G939" s="891" t="s">
        <v>25288</v>
      </c>
      <c r="H939" s="890" t="s">
        <v>3135</v>
      </c>
      <c r="I939" s="889" t="s">
        <v>3135</v>
      </c>
      <c r="J939" s="889" t="s">
        <v>40</v>
      </c>
      <c r="K939" s="888">
        <v>1</v>
      </c>
      <c r="L939" s="888">
        <v>1</v>
      </c>
      <c r="M939" s="887">
        <v>1980.0700000000002</v>
      </c>
      <c r="N939" s="888" t="s">
        <v>385</v>
      </c>
      <c r="O939" s="888" t="s">
        <v>385</v>
      </c>
      <c r="P939" s="887">
        <v>0</v>
      </c>
    </row>
    <row r="940" spans="1:16" ht="22.5" x14ac:dyDescent="0.25">
      <c r="A940" s="867" t="s">
        <v>19067</v>
      </c>
      <c r="B940" s="867" t="s">
        <v>3626</v>
      </c>
      <c r="C940" s="894" t="s">
        <v>3031</v>
      </c>
      <c r="D940" s="893" t="s">
        <v>25287</v>
      </c>
      <c r="E940" s="892">
        <v>4500</v>
      </c>
      <c r="F940" s="895" t="s">
        <v>25286</v>
      </c>
      <c r="G940" s="891" t="s">
        <v>25285</v>
      </c>
      <c r="H940" s="890" t="s">
        <v>2772</v>
      </c>
      <c r="I940" s="889" t="s">
        <v>3654</v>
      </c>
      <c r="J940" s="889" t="s">
        <v>5525</v>
      </c>
      <c r="K940" s="888">
        <v>1</v>
      </c>
      <c r="L940" s="888">
        <v>12</v>
      </c>
      <c r="M940" s="887">
        <v>55627.369999999995</v>
      </c>
      <c r="N940" s="888">
        <v>1</v>
      </c>
      <c r="O940" s="888">
        <v>6</v>
      </c>
      <c r="P940" s="887">
        <v>27989.279999999999</v>
      </c>
    </row>
    <row r="941" spans="1:16" x14ac:dyDescent="0.25">
      <c r="A941" s="867" t="s">
        <v>19067</v>
      </c>
      <c r="B941" s="867" t="s">
        <v>2672</v>
      </c>
      <c r="C941" s="894" t="s">
        <v>3031</v>
      </c>
      <c r="D941" s="893" t="s">
        <v>25284</v>
      </c>
      <c r="E941" s="892">
        <v>8000</v>
      </c>
      <c r="F941" s="895" t="s">
        <v>25283</v>
      </c>
      <c r="G941" s="891" t="s">
        <v>25282</v>
      </c>
      <c r="H941" s="890" t="s">
        <v>2852</v>
      </c>
      <c r="I941" s="889" t="s">
        <v>3654</v>
      </c>
      <c r="J941" s="889" t="s">
        <v>5525</v>
      </c>
      <c r="K941" s="888">
        <v>1</v>
      </c>
      <c r="L941" s="888">
        <v>12</v>
      </c>
      <c r="M941" s="887">
        <v>97642.979999999981</v>
      </c>
      <c r="N941" s="888">
        <v>1</v>
      </c>
      <c r="O941" s="888">
        <v>6</v>
      </c>
      <c r="P941" s="887">
        <v>48894.215326460828</v>
      </c>
    </row>
    <row r="942" spans="1:16" ht="22.5" x14ac:dyDescent="0.25">
      <c r="A942" s="867" t="s">
        <v>19067</v>
      </c>
      <c r="B942" s="867" t="s">
        <v>2672</v>
      </c>
      <c r="C942" s="894" t="s">
        <v>3031</v>
      </c>
      <c r="D942" s="893" t="s">
        <v>24380</v>
      </c>
      <c r="E942" s="892">
        <v>9000</v>
      </c>
      <c r="F942" s="895" t="s">
        <v>25281</v>
      </c>
      <c r="G942" s="891" t="s">
        <v>25280</v>
      </c>
      <c r="H942" s="890" t="s">
        <v>2703</v>
      </c>
      <c r="I942" s="889" t="s">
        <v>3654</v>
      </c>
      <c r="J942" s="889" t="s">
        <v>5525</v>
      </c>
      <c r="K942" s="888">
        <v>1</v>
      </c>
      <c r="L942" s="888">
        <v>6</v>
      </c>
      <c r="M942" s="887">
        <v>50134.78</v>
      </c>
      <c r="N942" s="888">
        <v>1</v>
      </c>
      <c r="O942" s="888">
        <v>6</v>
      </c>
      <c r="P942" s="887">
        <v>54987.775326460833</v>
      </c>
    </row>
    <row r="943" spans="1:16" ht="25.5" customHeight="1" x14ac:dyDescent="0.25">
      <c r="A943" s="867" t="s">
        <v>19067</v>
      </c>
      <c r="B943" s="867" t="s">
        <v>2672</v>
      </c>
      <c r="C943" s="894" t="s">
        <v>3031</v>
      </c>
      <c r="D943" s="893" t="s">
        <v>25279</v>
      </c>
      <c r="E943" s="892">
        <v>12000</v>
      </c>
      <c r="F943" s="895" t="s">
        <v>25278</v>
      </c>
      <c r="G943" s="891" t="s">
        <v>25277</v>
      </c>
      <c r="H943" s="890" t="s">
        <v>2852</v>
      </c>
      <c r="I943" s="889" t="s">
        <v>3654</v>
      </c>
      <c r="J943" s="889" t="s">
        <v>5525</v>
      </c>
      <c r="K943" s="888">
        <v>1</v>
      </c>
      <c r="L943" s="888">
        <v>12</v>
      </c>
      <c r="M943" s="887">
        <v>152435.62445595866</v>
      </c>
      <c r="N943" s="888">
        <v>1</v>
      </c>
      <c r="O943" s="888">
        <v>6</v>
      </c>
      <c r="P943" s="887">
        <v>72885.895326460814</v>
      </c>
    </row>
    <row r="944" spans="1:16" x14ac:dyDescent="0.25">
      <c r="A944" s="867" t="s">
        <v>19067</v>
      </c>
      <c r="B944" s="867" t="s">
        <v>2672</v>
      </c>
      <c r="C944" s="894" t="s">
        <v>3031</v>
      </c>
      <c r="D944" s="893" t="s">
        <v>25276</v>
      </c>
      <c r="E944" s="892">
        <v>9000</v>
      </c>
      <c r="F944" s="895" t="s">
        <v>25275</v>
      </c>
      <c r="G944" s="891" t="s">
        <v>25274</v>
      </c>
      <c r="H944" s="890" t="s">
        <v>2688</v>
      </c>
      <c r="I944" s="889" t="s">
        <v>3654</v>
      </c>
      <c r="J944" s="889" t="s">
        <v>5525</v>
      </c>
      <c r="K944" s="888">
        <v>1</v>
      </c>
      <c r="L944" s="888">
        <v>12</v>
      </c>
      <c r="M944" s="887">
        <v>93466.959999999977</v>
      </c>
      <c r="N944" s="888">
        <v>1</v>
      </c>
      <c r="O944" s="888">
        <v>6</v>
      </c>
      <c r="P944" s="887">
        <v>55030.895326460828</v>
      </c>
    </row>
    <row r="945" spans="1:16" ht="37.5" customHeight="1" x14ac:dyDescent="0.25">
      <c r="A945" s="867" t="s">
        <v>19067</v>
      </c>
      <c r="B945" s="867" t="s">
        <v>2672</v>
      </c>
      <c r="C945" s="894" t="s">
        <v>3031</v>
      </c>
      <c r="D945" s="893" t="s">
        <v>25273</v>
      </c>
      <c r="E945" s="892">
        <v>5000</v>
      </c>
      <c r="F945" s="895" t="s">
        <v>25272</v>
      </c>
      <c r="G945" s="891" t="s">
        <v>25271</v>
      </c>
      <c r="H945" s="890" t="s">
        <v>2886</v>
      </c>
      <c r="I945" s="889" t="s">
        <v>3654</v>
      </c>
      <c r="J945" s="889" t="s">
        <v>5525</v>
      </c>
      <c r="K945" s="888">
        <v>1</v>
      </c>
      <c r="L945" s="888">
        <v>12</v>
      </c>
      <c r="M945" s="887">
        <v>61960.80000000001</v>
      </c>
      <c r="N945" s="888">
        <v>1</v>
      </c>
      <c r="O945" s="888">
        <v>6</v>
      </c>
      <c r="P945" s="887">
        <v>31030.895326460824</v>
      </c>
    </row>
    <row r="946" spans="1:16" ht="33.75" x14ac:dyDescent="0.25">
      <c r="A946" s="867" t="s">
        <v>19067</v>
      </c>
      <c r="B946" s="867" t="s">
        <v>2672</v>
      </c>
      <c r="C946" s="894" t="s">
        <v>3031</v>
      </c>
      <c r="D946" s="893" t="s">
        <v>25270</v>
      </c>
      <c r="E946" s="892">
        <v>4000</v>
      </c>
      <c r="F946" s="895" t="s">
        <v>25269</v>
      </c>
      <c r="G946" s="891" t="s">
        <v>25268</v>
      </c>
      <c r="H946" s="890" t="s">
        <v>2886</v>
      </c>
      <c r="I946" s="889" t="s">
        <v>3654</v>
      </c>
      <c r="J946" s="889" t="s">
        <v>5525</v>
      </c>
      <c r="K946" s="888">
        <v>1</v>
      </c>
      <c r="L946" s="888">
        <v>12</v>
      </c>
      <c r="M946" s="887">
        <v>49879.98000000001</v>
      </c>
      <c r="N946" s="888">
        <v>1</v>
      </c>
      <c r="O946" s="888">
        <v>6</v>
      </c>
      <c r="P946" s="887">
        <v>25044.9</v>
      </c>
    </row>
    <row r="947" spans="1:16" ht="22.5" x14ac:dyDescent="0.25">
      <c r="A947" s="867" t="s">
        <v>19067</v>
      </c>
      <c r="B947" s="867" t="s">
        <v>2672</v>
      </c>
      <c r="C947" s="894" t="s">
        <v>3031</v>
      </c>
      <c r="D947" s="893" t="s">
        <v>25267</v>
      </c>
      <c r="E947" s="892">
        <v>6000</v>
      </c>
      <c r="F947" s="895" t="s">
        <v>25266</v>
      </c>
      <c r="G947" s="891" t="s">
        <v>25265</v>
      </c>
      <c r="H947" s="890" t="s">
        <v>2886</v>
      </c>
      <c r="I947" s="889" t="s">
        <v>3654</v>
      </c>
      <c r="J947" s="889" t="s">
        <v>5525</v>
      </c>
      <c r="K947" s="888">
        <v>1</v>
      </c>
      <c r="L947" s="888">
        <v>12</v>
      </c>
      <c r="M947" s="887">
        <v>73781.2</v>
      </c>
      <c r="N947" s="888">
        <v>1</v>
      </c>
      <c r="O947" s="888">
        <v>6</v>
      </c>
      <c r="P947" s="887">
        <v>36941.72532646083</v>
      </c>
    </row>
    <row r="948" spans="1:16" ht="22.5" x14ac:dyDescent="0.25">
      <c r="A948" s="867" t="s">
        <v>19067</v>
      </c>
      <c r="B948" s="867" t="s">
        <v>2672</v>
      </c>
      <c r="C948" s="894" t="s">
        <v>3031</v>
      </c>
      <c r="D948" s="893" t="s">
        <v>25264</v>
      </c>
      <c r="E948" s="892">
        <v>15600</v>
      </c>
      <c r="F948" s="895" t="s">
        <v>25263</v>
      </c>
      <c r="G948" s="891" t="s">
        <v>25262</v>
      </c>
      <c r="H948" s="890" t="s">
        <v>2772</v>
      </c>
      <c r="I948" s="889" t="s">
        <v>3654</v>
      </c>
      <c r="J948" s="889" t="s">
        <v>5525</v>
      </c>
      <c r="K948" s="888">
        <v>1</v>
      </c>
      <c r="L948" s="888">
        <v>12</v>
      </c>
      <c r="M948" s="887">
        <v>189160.79999999996</v>
      </c>
      <c r="N948" s="888">
        <v>1</v>
      </c>
      <c r="O948" s="888">
        <v>6</v>
      </c>
      <c r="P948" s="887">
        <v>93070.895326460814</v>
      </c>
    </row>
    <row r="949" spans="1:16" ht="22.5" x14ac:dyDescent="0.25">
      <c r="A949" s="867" t="s">
        <v>19067</v>
      </c>
      <c r="B949" s="867" t="s">
        <v>2672</v>
      </c>
      <c r="C949" s="894" t="s">
        <v>3031</v>
      </c>
      <c r="D949" s="893" t="s">
        <v>23492</v>
      </c>
      <c r="E949" s="892">
        <v>5000</v>
      </c>
      <c r="F949" s="895" t="s">
        <v>25261</v>
      </c>
      <c r="G949" s="891" t="s">
        <v>25260</v>
      </c>
      <c r="H949" s="890" t="s">
        <v>2886</v>
      </c>
      <c r="I949" s="889" t="s">
        <v>3654</v>
      </c>
      <c r="J949" s="889" t="s">
        <v>5525</v>
      </c>
      <c r="K949" s="888">
        <v>1</v>
      </c>
      <c r="L949" s="888">
        <v>12</v>
      </c>
      <c r="M949" s="887">
        <v>61953.87</v>
      </c>
      <c r="N949" s="888">
        <v>1</v>
      </c>
      <c r="O949" s="888">
        <v>6</v>
      </c>
      <c r="P949" s="887">
        <v>31030.895326460824</v>
      </c>
    </row>
    <row r="950" spans="1:16" ht="22.5" x14ac:dyDescent="0.25">
      <c r="A950" s="867" t="s">
        <v>19067</v>
      </c>
      <c r="B950" s="867" t="s">
        <v>3626</v>
      </c>
      <c r="C950" s="894" t="s">
        <v>3031</v>
      </c>
      <c r="D950" s="893" t="s">
        <v>23275</v>
      </c>
      <c r="E950" s="892">
        <v>9500</v>
      </c>
      <c r="F950" s="895" t="s">
        <v>25259</v>
      </c>
      <c r="G950" s="891" t="s">
        <v>25258</v>
      </c>
      <c r="H950" s="890" t="s">
        <v>2772</v>
      </c>
      <c r="I950" s="889" t="s">
        <v>3654</v>
      </c>
      <c r="J950" s="889" t="s">
        <v>5525</v>
      </c>
      <c r="K950" s="888">
        <v>1</v>
      </c>
      <c r="L950" s="888">
        <v>12</v>
      </c>
      <c r="M950" s="887">
        <v>115493.07999999999</v>
      </c>
      <c r="N950" s="888">
        <v>1</v>
      </c>
      <c r="O950" s="888">
        <v>6</v>
      </c>
      <c r="P950" s="887">
        <v>57799.490000000005</v>
      </c>
    </row>
    <row r="951" spans="1:16" ht="33.75" customHeight="1" x14ac:dyDescent="0.25">
      <c r="A951" s="867" t="s">
        <v>19067</v>
      </c>
      <c r="B951" s="867" t="s">
        <v>2672</v>
      </c>
      <c r="C951" s="894" t="s">
        <v>3031</v>
      </c>
      <c r="D951" s="893" t="s">
        <v>25257</v>
      </c>
      <c r="E951" s="892">
        <v>13500</v>
      </c>
      <c r="F951" s="895" t="s">
        <v>25256</v>
      </c>
      <c r="G951" s="891" t="s">
        <v>25255</v>
      </c>
      <c r="H951" s="890" t="s">
        <v>2703</v>
      </c>
      <c r="I951" s="889" t="s">
        <v>3654</v>
      </c>
      <c r="J951" s="889" t="s">
        <v>5525</v>
      </c>
      <c r="K951" s="888">
        <v>1</v>
      </c>
      <c r="L951" s="888">
        <v>12</v>
      </c>
      <c r="M951" s="887">
        <v>162282.66445595864</v>
      </c>
      <c r="N951" s="888">
        <v>1</v>
      </c>
      <c r="O951" s="888">
        <v>6</v>
      </c>
      <c r="P951" s="887">
        <v>81655.895326460814</v>
      </c>
    </row>
    <row r="952" spans="1:16" ht="24" customHeight="1" x14ac:dyDescent="0.25">
      <c r="A952" s="867" t="s">
        <v>19067</v>
      </c>
      <c r="B952" s="867" t="s">
        <v>2672</v>
      </c>
      <c r="C952" s="894" t="s">
        <v>3031</v>
      </c>
      <c r="D952" s="893" t="s">
        <v>25254</v>
      </c>
      <c r="E952" s="892">
        <v>10000</v>
      </c>
      <c r="F952" s="895" t="s">
        <v>25253</v>
      </c>
      <c r="G952" s="891" t="s">
        <v>25252</v>
      </c>
      <c r="H952" s="890" t="s">
        <v>2772</v>
      </c>
      <c r="I952" s="889" t="s">
        <v>3654</v>
      </c>
      <c r="J952" s="889" t="s">
        <v>5525</v>
      </c>
      <c r="K952" s="888" t="s">
        <v>385</v>
      </c>
      <c r="L952" s="888" t="s">
        <v>385</v>
      </c>
      <c r="M952" s="887">
        <v>0</v>
      </c>
      <c r="N952" s="888">
        <v>1</v>
      </c>
      <c r="O952" s="888">
        <v>6</v>
      </c>
      <c r="P952" s="887">
        <v>54697.565326460826</v>
      </c>
    </row>
    <row r="953" spans="1:16" ht="22.5" x14ac:dyDescent="0.25">
      <c r="A953" s="867" t="s">
        <v>19067</v>
      </c>
      <c r="B953" s="867" t="s">
        <v>2672</v>
      </c>
      <c r="C953" s="894" t="s">
        <v>3031</v>
      </c>
      <c r="D953" s="893" t="s">
        <v>25251</v>
      </c>
      <c r="E953" s="892">
        <v>13000</v>
      </c>
      <c r="F953" s="895" t="s">
        <v>21758</v>
      </c>
      <c r="G953" s="891" t="s">
        <v>21757</v>
      </c>
      <c r="H953" s="890" t="s">
        <v>5271</v>
      </c>
      <c r="I953" s="889" t="s">
        <v>3654</v>
      </c>
      <c r="J953" s="889" t="s">
        <v>5525</v>
      </c>
      <c r="K953" s="888">
        <v>1</v>
      </c>
      <c r="L953" s="888">
        <v>3</v>
      </c>
      <c r="M953" s="887">
        <v>32900.479999999996</v>
      </c>
      <c r="N953" s="888">
        <v>1</v>
      </c>
      <c r="O953" s="888">
        <v>6</v>
      </c>
      <c r="P953" s="887">
        <v>78240.045326460822</v>
      </c>
    </row>
    <row r="954" spans="1:16" x14ac:dyDescent="0.25">
      <c r="A954" s="867" t="s">
        <v>19067</v>
      </c>
      <c r="B954" s="867" t="s">
        <v>2672</v>
      </c>
      <c r="C954" s="894" t="s">
        <v>3031</v>
      </c>
      <c r="D954" s="893" t="s">
        <v>25250</v>
      </c>
      <c r="E954" s="892">
        <v>7000</v>
      </c>
      <c r="F954" s="895" t="s">
        <v>25249</v>
      </c>
      <c r="G954" s="891" t="s">
        <v>25248</v>
      </c>
      <c r="H954" s="890" t="s">
        <v>2725</v>
      </c>
      <c r="I954" s="889" t="s">
        <v>2684</v>
      </c>
      <c r="J954" s="889" t="s">
        <v>5525</v>
      </c>
      <c r="K954" s="888">
        <v>1</v>
      </c>
      <c r="L954" s="888">
        <v>12</v>
      </c>
      <c r="M954" s="887">
        <v>85484.41</v>
      </c>
      <c r="N954" s="888">
        <v>1</v>
      </c>
      <c r="O954" s="888">
        <v>6</v>
      </c>
      <c r="P954" s="887">
        <v>43022.635326460826</v>
      </c>
    </row>
    <row r="955" spans="1:16" x14ac:dyDescent="0.25">
      <c r="A955" s="867" t="s">
        <v>19067</v>
      </c>
      <c r="B955" s="867" t="s">
        <v>2672</v>
      </c>
      <c r="C955" s="894" t="s">
        <v>3031</v>
      </c>
      <c r="D955" s="893" t="s">
        <v>25247</v>
      </c>
      <c r="E955" s="892">
        <v>14500</v>
      </c>
      <c r="F955" s="895" t="s">
        <v>21754</v>
      </c>
      <c r="G955" s="891" t="s">
        <v>25246</v>
      </c>
      <c r="H955" s="890" t="s">
        <v>2772</v>
      </c>
      <c r="I955" s="889" t="s">
        <v>3654</v>
      </c>
      <c r="J955" s="889" t="s">
        <v>5525</v>
      </c>
      <c r="K955" s="888">
        <v>1</v>
      </c>
      <c r="L955" s="888">
        <v>1</v>
      </c>
      <c r="M955" s="887">
        <v>8813.4</v>
      </c>
      <c r="N955" s="888">
        <v>1</v>
      </c>
      <c r="O955" s="888">
        <v>6</v>
      </c>
      <c r="P955" s="887">
        <v>87159.925326460812</v>
      </c>
    </row>
    <row r="956" spans="1:16" x14ac:dyDescent="0.25">
      <c r="A956" s="867" t="s">
        <v>19067</v>
      </c>
      <c r="B956" s="867" t="s">
        <v>2672</v>
      </c>
      <c r="C956" s="894" t="s">
        <v>3031</v>
      </c>
      <c r="D956" s="893" t="s">
        <v>23803</v>
      </c>
      <c r="E956" s="892">
        <v>9000</v>
      </c>
      <c r="F956" s="895" t="s">
        <v>25245</v>
      </c>
      <c r="G956" s="891" t="s">
        <v>25244</v>
      </c>
      <c r="H956" s="890" t="s">
        <v>2703</v>
      </c>
      <c r="I956" s="889" t="s">
        <v>3654</v>
      </c>
      <c r="J956" s="889" t="s">
        <v>5525</v>
      </c>
      <c r="K956" s="888">
        <v>1</v>
      </c>
      <c r="L956" s="888">
        <v>6</v>
      </c>
      <c r="M956" s="887">
        <v>53728.53</v>
      </c>
      <c r="N956" s="888">
        <v>1</v>
      </c>
      <c r="O956" s="888">
        <v>6</v>
      </c>
      <c r="P956" s="887">
        <v>55026.525326460825</v>
      </c>
    </row>
    <row r="957" spans="1:16" x14ac:dyDescent="0.25">
      <c r="A957" s="867" t="s">
        <v>19067</v>
      </c>
      <c r="B957" s="867" t="s">
        <v>2672</v>
      </c>
      <c r="C957" s="894" t="s">
        <v>3031</v>
      </c>
      <c r="D957" s="893" t="s">
        <v>7302</v>
      </c>
      <c r="E957" s="892">
        <v>2500</v>
      </c>
      <c r="F957" s="895" t="s">
        <v>25243</v>
      </c>
      <c r="G957" s="891" t="s">
        <v>25242</v>
      </c>
      <c r="H957" s="890" t="s">
        <v>18864</v>
      </c>
      <c r="I957" s="889" t="s">
        <v>2822</v>
      </c>
      <c r="J957" s="889" t="s">
        <v>2822</v>
      </c>
      <c r="K957" s="888">
        <v>1</v>
      </c>
      <c r="L957" s="888">
        <v>12</v>
      </c>
      <c r="M957" s="887">
        <v>31884.240000000005</v>
      </c>
      <c r="N957" s="888">
        <v>1</v>
      </c>
      <c r="O957" s="888">
        <v>6</v>
      </c>
      <c r="P957" s="887">
        <v>15952.38</v>
      </c>
    </row>
    <row r="958" spans="1:16" ht="22.5" x14ac:dyDescent="0.25">
      <c r="A958" s="867" t="s">
        <v>19067</v>
      </c>
      <c r="B958" s="867" t="s">
        <v>3626</v>
      </c>
      <c r="C958" s="894" t="s">
        <v>3031</v>
      </c>
      <c r="D958" s="893" t="s">
        <v>23275</v>
      </c>
      <c r="E958" s="892">
        <v>9500</v>
      </c>
      <c r="F958" s="895" t="s">
        <v>25241</v>
      </c>
      <c r="G958" s="891" t="s">
        <v>25240</v>
      </c>
      <c r="H958" s="890" t="s">
        <v>2772</v>
      </c>
      <c r="I958" s="889" t="s">
        <v>3654</v>
      </c>
      <c r="J958" s="889" t="s">
        <v>5525</v>
      </c>
      <c r="K958" s="888">
        <v>1</v>
      </c>
      <c r="L958" s="888">
        <v>12</v>
      </c>
      <c r="M958" s="887">
        <v>118519.63999999998</v>
      </c>
      <c r="N958" s="888">
        <v>1</v>
      </c>
      <c r="O958" s="888">
        <v>6</v>
      </c>
      <c r="P958" s="887">
        <v>56553.98</v>
      </c>
    </row>
    <row r="959" spans="1:16" ht="36.75" customHeight="1" x14ac:dyDescent="0.25">
      <c r="A959" s="867" t="s">
        <v>19067</v>
      </c>
      <c r="B959" s="867" t="s">
        <v>2672</v>
      </c>
      <c r="C959" s="894" t="s">
        <v>3031</v>
      </c>
      <c r="D959" s="893" t="s">
        <v>25239</v>
      </c>
      <c r="E959" s="892">
        <v>5000</v>
      </c>
      <c r="F959" s="895" t="s">
        <v>25238</v>
      </c>
      <c r="G959" s="891" t="s">
        <v>25237</v>
      </c>
      <c r="H959" s="890" t="s">
        <v>2703</v>
      </c>
      <c r="I959" s="889" t="s">
        <v>3654</v>
      </c>
      <c r="J959" s="889" t="s">
        <v>5525</v>
      </c>
      <c r="K959" s="888">
        <v>1</v>
      </c>
      <c r="L959" s="888">
        <v>12</v>
      </c>
      <c r="M959" s="887">
        <v>55508.31</v>
      </c>
      <c r="N959" s="888">
        <v>1</v>
      </c>
      <c r="O959" s="888">
        <v>3</v>
      </c>
      <c r="P959" s="887">
        <v>11468.74</v>
      </c>
    </row>
    <row r="960" spans="1:16" x14ac:dyDescent="0.25">
      <c r="A960" s="867" t="s">
        <v>19067</v>
      </c>
      <c r="B960" s="867" t="s">
        <v>2672</v>
      </c>
      <c r="C960" s="894" t="s">
        <v>3031</v>
      </c>
      <c r="D960" s="893" t="s">
        <v>25236</v>
      </c>
      <c r="E960" s="892">
        <v>9000</v>
      </c>
      <c r="F960" s="895" t="s">
        <v>25235</v>
      </c>
      <c r="G960" s="891" t="s">
        <v>25234</v>
      </c>
      <c r="H960" s="890" t="s">
        <v>2703</v>
      </c>
      <c r="I960" s="889" t="s">
        <v>3654</v>
      </c>
      <c r="J960" s="889" t="s">
        <v>5525</v>
      </c>
      <c r="K960" s="888">
        <v>1</v>
      </c>
      <c r="L960" s="888">
        <v>8</v>
      </c>
      <c r="M960" s="887">
        <v>71950.97</v>
      </c>
      <c r="N960" s="888">
        <v>1</v>
      </c>
      <c r="O960" s="888">
        <v>5</v>
      </c>
      <c r="P960" s="887">
        <v>45392.375326460831</v>
      </c>
    </row>
    <row r="961" spans="1:16" x14ac:dyDescent="0.25">
      <c r="A961" s="867" t="s">
        <v>19067</v>
      </c>
      <c r="B961" s="867" t="s">
        <v>2672</v>
      </c>
      <c r="C961" s="894" t="s">
        <v>3031</v>
      </c>
      <c r="D961" s="893" t="s">
        <v>25233</v>
      </c>
      <c r="E961" s="892">
        <v>9000</v>
      </c>
      <c r="F961" s="895" t="s">
        <v>21748</v>
      </c>
      <c r="G961" s="891" t="s">
        <v>21747</v>
      </c>
      <c r="H961" s="890" t="s">
        <v>2772</v>
      </c>
      <c r="I961" s="889" t="s">
        <v>3654</v>
      </c>
      <c r="J961" s="889" t="s">
        <v>5525</v>
      </c>
      <c r="K961" s="888">
        <v>1</v>
      </c>
      <c r="L961" s="888">
        <v>12</v>
      </c>
      <c r="M961" s="887">
        <v>103627.78445595865</v>
      </c>
      <c r="N961" s="888">
        <v>1</v>
      </c>
      <c r="O961" s="888">
        <v>6</v>
      </c>
      <c r="P961" s="887">
        <v>45588.505326460829</v>
      </c>
    </row>
    <row r="962" spans="1:16" x14ac:dyDescent="0.25">
      <c r="A962" s="867" t="s">
        <v>19067</v>
      </c>
      <c r="B962" s="867" t="s">
        <v>2672</v>
      </c>
      <c r="C962" s="894" t="s">
        <v>3031</v>
      </c>
      <c r="D962" s="893" t="s">
        <v>25232</v>
      </c>
      <c r="E962" s="892">
        <v>4500</v>
      </c>
      <c r="F962" s="895" t="s">
        <v>25231</v>
      </c>
      <c r="G962" s="891" t="s">
        <v>25230</v>
      </c>
      <c r="H962" s="890" t="s">
        <v>22768</v>
      </c>
      <c r="I962" s="889" t="s">
        <v>3654</v>
      </c>
      <c r="J962" s="889" t="s">
        <v>5525</v>
      </c>
      <c r="K962" s="888">
        <v>1</v>
      </c>
      <c r="L962" s="888">
        <v>12</v>
      </c>
      <c r="M962" s="887">
        <v>55578.930000000008</v>
      </c>
      <c r="N962" s="888">
        <v>1</v>
      </c>
      <c r="O962" s="888">
        <v>6</v>
      </c>
      <c r="P962" s="887">
        <v>27507.090000000004</v>
      </c>
    </row>
    <row r="963" spans="1:16" ht="22.5" x14ac:dyDescent="0.25">
      <c r="A963" s="867" t="s">
        <v>19067</v>
      </c>
      <c r="B963" s="867" t="s">
        <v>3626</v>
      </c>
      <c r="C963" s="894" t="s">
        <v>3031</v>
      </c>
      <c r="D963" s="893" t="s">
        <v>25090</v>
      </c>
      <c r="E963" s="892">
        <v>3500</v>
      </c>
      <c r="F963" s="895" t="s">
        <v>25229</v>
      </c>
      <c r="G963" s="891" t="s">
        <v>25228</v>
      </c>
      <c r="H963" s="890" t="s">
        <v>2772</v>
      </c>
      <c r="I963" s="889" t="s">
        <v>3654</v>
      </c>
      <c r="J963" s="889" t="s">
        <v>5525</v>
      </c>
      <c r="K963" s="888">
        <v>1</v>
      </c>
      <c r="L963" s="888">
        <v>12</v>
      </c>
      <c r="M963" s="887">
        <v>43620.210000000006</v>
      </c>
      <c r="N963" s="888">
        <v>1</v>
      </c>
      <c r="O963" s="888">
        <v>6</v>
      </c>
      <c r="P963" s="887">
        <v>21695.08</v>
      </c>
    </row>
    <row r="964" spans="1:16" ht="23.25" customHeight="1" x14ac:dyDescent="0.25">
      <c r="A964" s="867" t="s">
        <v>19067</v>
      </c>
      <c r="B964" s="867" t="s">
        <v>2672</v>
      </c>
      <c r="C964" s="894" t="s">
        <v>3031</v>
      </c>
      <c r="D964" s="893" t="s">
        <v>25227</v>
      </c>
      <c r="E964" s="892">
        <v>5000</v>
      </c>
      <c r="F964" s="895" t="s">
        <v>25226</v>
      </c>
      <c r="G964" s="891" t="s">
        <v>25225</v>
      </c>
      <c r="H964" s="890" t="s">
        <v>2886</v>
      </c>
      <c r="I964" s="889" t="s">
        <v>3654</v>
      </c>
      <c r="J964" s="889" t="s">
        <v>5525</v>
      </c>
      <c r="K964" s="888">
        <v>1</v>
      </c>
      <c r="L964" s="888">
        <v>12</v>
      </c>
      <c r="M964" s="887">
        <v>61393.820000000007</v>
      </c>
      <c r="N964" s="888">
        <v>1</v>
      </c>
      <c r="O964" s="888">
        <v>6</v>
      </c>
      <c r="P964" s="887">
        <v>30899.655326460826</v>
      </c>
    </row>
    <row r="965" spans="1:16" ht="22.5" x14ac:dyDescent="0.25">
      <c r="A965" s="867" t="s">
        <v>19067</v>
      </c>
      <c r="B965" s="867" t="s">
        <v>2672</v>
      </c>
      <c r="C965" s="894" t="s">
        <v>3031</v>
      </c>
      <c r="D965" s="893" t="s">
        <v>20643</v>
      </c>
      <c r="E965" s="892">
        <v>15600</v>
      </c>
      <c r="F965" s="895" t="s">
        <v>19901</v>
      </c>
      <c r="G965" s="891" t="s">
        <v>19900</v>
      </c>
      <c r="H965" s="890" t="s">
        <v>2772</v>
      </c>
      <c r="I965" s="889" t="s">
        <v>3654</v>
      </c>
      <c r="J965" s="889" t="s">
        <v>5525</v>
      </c>
      <c r="K965" s="888">
        <v>1</v>
      </c>
      <c r="L965" s="888">
        <v>3</v>
      </c>
      <c r="M965" s="887">
        <v>27700.129999999997</v>
      </c>
      <c r="N965" s="888" t="s">
        <v>385</v>
      </c>
      <c r="O965" s="888" t="s">
        <v>385</v>
      </c>
      <c r="P965" s="887">
        <v>0</v>
      </c>
    </row>
    <row r="966" spans="1:16" ht="32.25" customHeight="1" x14ac:dyDescent="0.25">
      <c r="A966" s="867" t="s">
        <v>19067</v>
      </c>
      <c r="B966" s="867" t="s">
        <v>2672</v>
      </c>
      <c r="C966" s="894" t="s">
        <v>3031</v>
      </c>
      <c r="D966" s="893" t="s">
        <v>25224</v>
      </c>
      <c r="E966" s="892">
        <v>15600</v>
      </c>
      <c r="F966" s="895" t="s">
        <v>21735</v>
      </c>
      <c r="G966" s="891" t="s">
        <v>21734</v>
      </c>
      <c r="H966" s="890" t="s">
        <v>2703</v>
      </c>
      <c r="I966" s="889" t="s">
        <v>3654</v>
      </c>
      <c r="J966" s="889" t="s">
        <v>5525</v>
      </c>
      <c r="K966" s="888">
        <v>1</v>
      </c>
      <c r="L966" s="888">
        <v>8</v>
      </c>
      <c r="M966" s="887">
        <v>131962.31445595867</v>
      </c>
      <c r="N966" s="888">
        <v>1</v>
      </c>
      <c r="O966" s="888">
        <v>6</v>
      </c>
      <c r="P966" s="887">
        <v>93070.895326460814</v>
      </c>
    </row>
    <row r="967" spans="1:16" ht="22.5" x14ac:dyDescent="0.25">
      <c r="A967" s="867" t="s">
        <v>19067</v>
      </c>
      <c r="B967" s="867" t="s">
        <v>2672</v>
      </c>
      <c r="C967" s="894" t="s">
        <v>3031</v>
      </c>
      <c r="D967" s="893" t="s">
        <v>25223</v>
      </c>
      <c r="E967" s="892">
        <v>15600</v>
      </c>
      <c r="F967" s="895" t="s">
        <v>21728</v>
      </c>
      <c r="G967" s="891" t="s">
        <v>25222</v>
      </c>
      <c r="H967" s="890" t="s">
        <v>2886</v>
      </c>
      <c r="I967" s="889" t="s">
        <v>3654</v>
      </c>
      <c r="J967" s="889" t="s">
        <v>5525</v>
      </c>
      <c r="K967" s="888">
        <v>1</v>
      </c>
      <c r="L967" s="888">
        <v>3</v>
      </c>
      <c r="M967" s="887">
        <v>39440.199999999997</v>
      </c>
      <c r="N967" s="888">
        <v>1</v>
      </c>
      <c r="O967" s="888">
        <v>6</v>
      </c>
      <c r="P967" s="887">
        <v>93070.895326460814</v>
      </c>
    </row>
    <row r="968" spans="1:16" ht="22.5" x14ac:dyDescent="0.25">
      <c r="A968" s="867" t="s">
        <v>19067</v>
      </c>
      <c r="B968" s="867" t="s">
        <v>3626</v>
      </c>
      <c r="C968" s="894" t="s">
        <v>3031</v>
      </c>
      <c r="D968" s="893" t="s">
        <v>25090</v>
      </c>
      <c r="E968" s="892">
        <v>3500</v>
      </c>
      <c r="F968" s="895" t="s">
        <v>25221</v>
      </c>
      <c r="G968" s="891" t="s">
        <v>25220</v>
      </c>
      <c r="H968" s="890" t="s">
        <v>2772</v>
      </c>
      <c r="I968" s="889" t="s">
        <v>3654</v>
      </c>
      <c r="J968" s="889" t="s">
        <v>5525</v>
      </c>
      <c r="K968" s="888">
        <v>1</v>
      </c>
      <c r="L968" s="888">
        <v>12</v>
      </c>
      <c r="M968" s="887">
        <v>42743.360000000001</v>
      </c>
      <c r="N968" s="888">
        <v>1</v>
      </c>
      <c r="O968" s="888">
        <v>6</v>
      </c>
      <c r="P968" s="887">
        <v>21732.030000000002</v>
      </c>
    </row>
    <row r="969" spans="1:16" ht="22.5" x14ac:dyDescent="0.25">
      <c r="A969" s="867" t="s">
        <v>19067</v>
      </c>
      <c r="B969" s="867" t="s">
        <v>3626</v>
      </c>
      <c r="C969" s="894" t="s">
        <v>3031</v>
      </c>
      <c r="D969" s="893" t="s">
        <v>23660</v>
      </c>
      <c r="E969" s="892">
        <v>8500</v>
      </c>
      <c r="F969" s="895" t="s">
        <v>25219</v>
      </c>
      <c r="G969" s="891" t="s">
        <v>25218</v>
      </c>
      <c r="H969" s="890" t="s">
        <v>2772</v>
      </c>
      <c r="I969" s="889" t="s">
        <v>3654</v>
      </c>
      <c r="J969" s="889" t="s">
        <v>5525</v>
      </c>
      <c r="K969" s="888">
        <v>1</v>
      </c>
      <c r="L969" s="888">
        <v>12</v>
      </c>
      <c r="M969" s="887">
        <v>102496.26999999999</v>
      </c>
      <c r="N969" s="888">
        <v>1</v>
      </c>
      <c r="O969" s="888">
        <v>6</v>
      </c>
      <c r="P969" s="887">
        <v>51353.66</v>
      </c>
    </row>
    <row r="970" spans="1:16" x14ac:dyDescent="0.25">
      <c r="A970" s="867" t="s">
        <v>19067</v>
      </c>
      <c r="B970" s="867" t="s">
        <v>2672</v>
      </c>
      <c r="C970" s="894" t="s">
        <v>3031</v>
      </c>
      <c r="D970" s="893" t="s">
        <v>25217</v>
      </c>
      <c r="E970" s="892">
        <v>8000</v>
      </c>
      <c r="F970" s="895" t="s">
        <v>25216</v>
      </c>
      <c r="G970" s="891" t="s">
        <v>25215</v>
      </c>
      <c r="H970" s="890" t="s">
        <v>2703</v>
      </c>
      <c r="I970" s="889" t="s">
        <v>3654</v>
      </c>
      <c r="J970" s="889" t="s">
        <v>5525</v>
      </c>
      <c r="K970" s="888">
        <v>1</v>
      </c>
      <c r="L970" s="888">
        <v>12</v>
      </c>
      <c r="M970" s="887">
        <v>97211.939999999988</v>
      </c>
      <c r="N970" s="888">
        <v>1</v>
      </c>
      <c r="O970" s="888">
        <v>4</v>
      </c>
      <c r="P970" s="887">
        <v>26139.37</v>
      </c>
    </row>
    <row r="971" spans="1:16" ht="22.5" x14ac:dyDescent="0.25">
      <c r="A971" s="867" t="s">
        <v>19067</v>
      </c>
      <c r="B971" s="867" t="s">
        <v>2672</v>
      </c>
      <c r="C971" s="894" t="s">
        <v>3031</v>
      </c>
      <c r="D971" s="893" t="s">
        <v>25214</v>
      </c>
      <c r="E971" s="892">
        <v>5000</v>
      </c>
      <c r="F971" s="895" t="s">
        <v>25213</v>
      </c>
      <c r="G971" s="891" t="s">
        <v>25212</v>
      </c>
      <c r="H971" s="890" t="s">
        <v>2886</v>
      </c>
      <c r="I971" s="889" t="s">
        <v>3654</v>
      </c>
      <c r="J971" s="889" t="s">
        <v>5525</v>
      </c>
      <c r="K971" s="888">
        <v>1</v>
      </c>
      <c r="L971" s="888">
        <v>12</v>
      </c>
      <c r="M971" s="887">
        <v>61954.2</v>
      </c>
      <c r="N971" s="888">
        <v>1</v>
      </c>
      <c r="O971" s="888">
        <v>6</v>
      </c>
      <c r="P971" s="887">
        <v>31030.895326460824</v>
      </c>
    </row>
    <row r="972" spans="1:16" ht="22.5" x14ac:dyDescent="0.25">
      <c r="A972" s="867" t="s">
        <v>19067</v>
      </c>
      <c r="B972" s="867" t="s">
        <v>2672</v>
      </c>
      <c r="C972" s="894" t="s">
        <v>3031</v>
      </c>
      <c r="D972" s="893" t="s">
        <v>25211</v>
      </c>
      <c r="E972" s="892">
        <v>7500</v>
      </c>
      <c r="F972" s="895" t="s">
        <v>25210</v>
      </c>
      <c r="G972" s="891" t="s">
        <v>25209</v>
      </c>
      <c r="H972" s="890" t="s">
        <v>23171</v>
      </c>
      <c r="I972" s="889" t="s">
        <v>3654</v>
      </c>
      <c r="J972" s="889" t="s">
        <v>5525</v>
      </c>
      <c r="K972" s="888">
        <v>1</v>
      </c>
      <c r="L972" s="888">
        <v>6</v>
      </c>
      <c r="M972" s="887">
        <v>47857.919999999998</v>
      </c>
      <c r="N972" s="888" t="s">
        <v>385</v>
      </c>
      <c r="O972" s="888" t="s">
        <v>385</v>
      </c>
      <c r="P972" s="887">
        <v>0</v>
      </c>
    </row>
    <row r="973" spans="1:16" ht="21.75" customHeight="1" x14ac:dyDescent="0.25">
      <c r="A973" s="867" t="s">
        <v>19067</v>
      </c>
      <c r="B973" s="867" t="s">
        <v>2672</v>
      </c>
      <c r="C973" s="894" t="s">
        <v>3031</v>
      </c>
      <c r="D973" s="893" t="s">
        <v>25208</v>
      </c>
      <c r="E973" s="892">
        <v>15600</v>
      </c>
      <c r="F973" s="895" t="s">
        <v>25207</v>
      </c>
      <c r="G973" s="891" t="s">
        <v>25206</v>
      </c>
      <c r="H973" s="890" t="s">
        <v>2772</v>
      </c>
      <c r="I973" s="889" t="s">
        <v>3654</v>
      </c>
      <c r="J973" s="889" t="s">
        <v>5525</v>
      </c>
      <c r="K973" s="888" t="s">
        <v>385</v>
      </c>
      <c r="L973" s="888" t="s">
        <v>385</v>
      </c>
      <c r="M973" s="887">
        <v>0</v>
      </c>
      <c r="N973" s="888">
        <v>1</v>
      </c>
      <c r="O973" s="888">
        <v>5</v>
      </c>
      <c r="P973" s="887">
        <v>77296.745326460819</v>
      </c>
    </row>
    <row r="974" spans="1:16" x14ac:dyDescent="0.25">
      <c r="A974" s="867" t="s">
        <v>19067</v>
      </c>
      <c r="B974" s="867" t="s">
        <v>2672</v>
      </c>
      <c r="C974" s="894" t="s">
        <v>3031</v>
      </c>
      <c r="D974" s="893" t="s">
        <v>24339</v>
      </c>
      <c r="E974" s="892">
        <v>3000</v>
      </c>
      <c r="F974" s="895" t="s">
        <v>25205</v>
      </c>
      <c r="G974" s="891" t="s">
        <v>25204</v>
      </c>
      <c r="H974" s="890" t="s">
        <v>3135</v>
      </c>
      <c r="I974" s="889" t="s">
        <v>3135</v>
      </c>
      <c r="J974" s="889" t="s">
        <v>40</v>
      </c>
      <c r="K974" s="888">
        <v>1</v>
      </c>
      <c r="L974" s="888">
        <v>12</v>
      </c>
      <c r="M974" s="887">
        <v>37953.510000000009</v>
      </c>
      <c r="N974" s="888">
        <v>1</v>
      </c>
      <c r="O974" s="888">
        <v>6</v>
      </c>
      <c r="P974" s="887">
        <v>19044.900000000001</v>
      </c>
    </row>
    <row r="975" spans="1:16" ht="22.5" x14ac:dyDescent="0.25">
      <c r="A975" s="867" t="s">
        <v>19067</v>
      </c>
      <c r="B975" s="867" t="s">
        <v>3626</v>
      </c>
      <c r="C975" s="894" t="s">
        <v>3031</v>
      </c>
      <c r="D975" s="893" t="s">
        <v>25203</v>
      </c>
      <c r="E975" s="892">
        <v>3500</v>
      </c>
      <c r="F975" s="895" t="s">
        <v>25202</v>
      </c>
      <c r="G975" s="891" t="s">
        <v>25201</v>
      </c>
      <c r="H975" s="890" t="s">
        <v>2772</v>
      </c>
      <c r="I975" s="889" t="s">
        <v>3654</v>
      </c>
      <c r="J975" s="889" t="s">
        <v>5525</v>
      </c>
      <c r="K975" s="888">
        <v>1</v>
      </c>
      <c r="L975" s="888">
        <v>4</v>
      </c>
      <c r="M975" s="887">
        <v>12626.029999999999</v>
      </c>
      <c r="N975" s="888">
        <v>1</v>
      </c>
      <c r="O975" s="888">
        <v>6</v>
      </c>
      <c r="P975" s="887">
        <v>21714.280000000002</v>
      </c>
    </row>
    <row r="976" spans="1:16" x14ac:dyDescent="0.25">
      <c r="A976" s="867" t="s">
        <v>19067</v>
      </c>
      <c r="B976" s="867" t="s">
        <v>2672</v>
      </c>
      <c r="C976" s="894" t="s">
        <v>3031</v>
      </c>
      <c r="D976" s="893" t="s">
        <v>25200</v>
      </c>
      <c r="E976" s="892">
        <v>7000</v>
      </c>
      <c r="F976" s="895" t="s">
        <v>25199</v>
      </c>
      <c r="G976" s="891" t="s">
        <v>25198</v>
      </c>
      <c r="H976" s="890" t="s">
        <v>2703</v>
      </c>
      <c r="I976" s="889" t="s">
        <v>3654</v>
      </c>
      <c r="J976" s="889" t="s">
        <v>5525</v>
      </c>
      <c r="K976" s="888">
        <v>1</v>
      </c>
      <c r="L976" s="888">
        <v>12</v>
      </c>
      <c r="M976" s="887">
        <v>81203.350000000006</v>
      </c>
      <c r="N976" s="888">
        <v>1</v>
      </c>
      <c r="O976" s="888">
        <v>6</v>
      </c>
      <c r="P976" s="887">
        <v>41687.315326460826</v>
      </c>
    </row>
    <row r="977" spans="1:16" ht="22.5" x14ac:dyDescent="0.25">
      <c r="A977" s="867" t="s">
        <v>19067</v>
      </c>
      <c r="B977" s="867" t="s">
        <v>3626</v>
      </c>
      <c r="C977" s="894" t="s">
        <v>3031</v>
      </c>
      <c r="D977" s="893" t="s">
        <v>25197</v>
      </c>
      <c r="E977" s="892">
        <v>11000</v>
      </c>
      <c r="F977" s="895" t="s">
        <v>25196</v>
      </c>
      <c r="G977" s="891" t="s">
        <v>25195</v>
      </c>
      <c r="H977" s="890" t="s">
        <v>2772</v>
      </c>
      <c r="I977" s="889" t="s">
        <v>3654</v>
      </c>
      <c r="J977" s="889" t="s">
        <v>5525</v>
      </c>
      <c r="K977" s="888">
        <v>1</v>
      </c>
      <c r="L977" s="888">
        <v>12</v>
      </c>
      <c r="M977" s="887">
        <v>133872.94999999998</v>
      </c>
      <c r="N977" s="888">
        <v>1</v>
      </c>
      <c r="O977" s="888">
        <v>6</v>
      </c>
      <c r="P977" s="887">
        <v>67044.899999999994</v>
      </c>
    </row>
    <row r="978" spans="1:16" x14ac:dyDescent="0.25">
      <c r="A978" s="867" t="s">
        <v>19067</v>
      </c>
      <c r="B978" s="867" t="s">
        <v>2672</v>
      </c>
      <c r="C978" s="894" t="s">
        <v>3031</v>
      </c>
      <c r="D978" s="893" t="s">
        <v>24958</v>
      </c>
      <c r="E978" s="892">
        <v>3000</v>
      </c>
      <c r="F978" s="895" t="s">
        <v>25194</v>
      </c>
      <c r="G978" s="891" t="s">
        <v>25193</v>
      </c>
      <c r="H978" s="890" t="s">
        <v>3691</v>
      </c>
      <c r="I978" s="889" t="s">
        <v>2707</v>
      </c>
      <c r="J978" s="889" t="s">
        <v>23783</v>
      </c>
      <c r="K978" s="888">
        <v>1</v>
      </c>
      <c r="L978" s="888">
        <v>11</v>
      </c>
      <c r="M978" s="887">
        <v>34065.97</v>
      </c>
      <c r="N978" s="888" t="s">
        <v>385</v>
      </c>
      <c r="O978" s="888" t="s">
        <v>385</v>
      </c>
      <c r="P978" s="887">
        <v>0</v>
      </c>
    </row>
    <row r="979" spans="1:16" ht="28.5" customHeight="1" x14ac:dyDescent="0.25">
      <c r="A979" s="867" t="s">
        <v>19067</v>
      </c>
      <c r="B979" s="867" t="s">
        <v>2672</v>
      </c>
      <c r="C979" s="894" t="s">
        <v>3031</v>
      </c>
      <c r="D979" s="893" t="s">
        <v>25192</v>
      </c>
      <c r="E979" s="892">
        <v>5000</v>
      </c>
      <c r="F979" s="895" t="s">
        <v>25191</v>
      </c>
      <c r="G979" s="891" t="s">
        <v>25190</v>
      </c>
      <c r="H979" s="890" t="s">
        <v>2886</v>
      </c>
      <c r="I979" s="889" t="s">
        <v>3654</v>
      </c>
      <c r="J979" s="889" t="s">
        <v>5525</v>
      </c>
      <c r="K979" s="888">
        <v>1</v>
      </c>
      <c r="L979" s="888">
        <v>12</v>
      </c>
      <c r="M979" s="887">
        <v>61581.31</v>
      </c>
      <c r="N979" s="888">
        <v>1</v>
      </c>
      <c r="O979" s="888">
        <v>6</v>
      </c>
      <c r="P979" s="887">
        <v>30888.895326460824</v>
      </c>
    </row>
    <row r="980" spans="1:16" x14ac:dyDescent="0.25">
      <c r="A980" s="867" t="s">
        <v>19067</v>
      </c>
      <c r="B980" s="867" t="s">
        <v>2672</v>
      </c>
      <c r="C980" s="894" t="s">
        <v>3031</v>
      </c>
      <c r="D980" s="893" t="s">
        <v>25189</v>
      </c>
      <c r="E980" s="892">
        <v>8000</v>
      </c>
      <c r="F980" s="895" t="s">
        <v>25188</v>
      </c>
      <c r="G980" s="891" t="s">
        <v>25187</v>
      </c>
      <c r="H980" s="890" t="s">
        <v>3140</v>
      </c>
      <c r="I980" s="889" t="s">
        <v>3654</v>
      </c>
      <c r="J980" s="889" t="s">
        <v>5525</v>
      </c>
      <c r="K980" s="888">
        <v>1</v>
      </c>
      <c r="L980" s="888">
        <v>12</v>
      </c>
      <c r="M980" s="887">
        <v>97616.329999999987</v>
      </c>
      <c r="N980" s="888">
        <v>1</v>
      </c>
      <c r="O980" s="888">
        <v>6</v>
      </c>
      <c r="P980" s="887">
        <v>49019.785326460827</v>
      </c>
    </row>
    <row r="981" spans="1:16" ht="22.5" x14ac:dyDescent="0.25">
      <c r="A981" s="867" t="s">
        <v>19067</v>
      </c>
      <c r="B981" s="867" t="s">
        <v>3626</v>
      </c>
      <c r="C981" s="894" t="s">
        <v>3031</v>
      </c>
      <c r="D981" s="893" t="s">
        <v>25186</v>
      </c>
      <c r="E981" s="892">
        <v>9500</v>
      </c>
      <c r="F981" s="895" t="s">
        <v>25185</v>
      </c>
      <c r="G981" s="891" t="s">
        <v>25184</v>
      </c>
      <c r="H981" s="890" t="s">
        <v>2886</v>
      </c>
      <c r="I981" s="889" t="s">
        <v>3654</v>
      </c>
      <c r="J981" s="889" t="s">
        <v>5525</v>
      </c>
      <c r="K981" s="888">
        <v>1</v>
      </c>
      <c r="L981" s="888">
        <v>12</v>
      </c>
      <c r="M981" s="887">
        <v>115856.56999999998</v>
      </c>
      <c r="N981" s="888">
        <v>1</v>
      </c>
      <c r="O981" s="888">
        <v>6</v>
      </c>
      <c r="P981" s="887">
        <v>58044.9</v>
      </c>
    </row>
    <row r="982" spans="1:16" ht="25.5" customHeight="1" x14ac:dyDescent="0.25">
      <c r="A982" s="867" t="s">
        <v>19067</v>
      </c>
      <c r="B982" s="867" t="s">
        <v>2672</v>
      </c>
      <c r="C982" s="894" t="s">
        <v>3031</v>
      </c>
      <c r="D982" s="893" t="s">
        <v>25183</v>
      </c>
      <c r="E982" s="892">
        <v>5000</v>
      </c>
      <c r="F982" s="895" t="s">
        <v>25182</v>
      </c>
      <c r="G982" s="891" t="s">
        <v>25181</v>
      </c>
      <c r="H982" s="890" t="s">
        <v>3107</v>
      </c>
      <c r="I982" s="889" t="s">
        <v>3654</v>
      </c>
      <c r="J982" s="889" t="s">
        <v>5525</v>
      </c>
      <c r="K982" s="888">
        <v>1</v>
      </c>
      <c r="L982" s="888">
        <v>12</v>
      </c>
      <c r="M982" s="887">
        <v>61772.26</v>
      </c>
      <c r="N982" s="888">
        <v>1</v>
      </c>
      <c r="O982" s="888">
        <v>6</v>
      </c>
      <c r="P982" s="887">
        <v>30973.605326460824</v>
      </c>
    </row>
    <row r="983" spans="1:16" ht="22.5" x14ac:dyDescent="0.25">
      <c r="A983" s="867" t="s">
        <v>19067</v>
      </c>
      <c r="B983" s="867" t="s">
        <v>3626</v>
      </c>
      <c r="C983" s="894" t="s">
        <v>3031</v>
      </c>
      <c r="D983" s="893" t="s">
        <v>23275</v>
      </c>
      <c r="E983" s="892">
        <v>9500</v>
      </c>
      <c r="F983" s="895" t="s">
        <v>25180</v>
      </c>
      <c r="G983" s="891" t="s">
        <v>25179</v>
      </c>
      <c r="H983" s="890" t="s">
        <v>2772</v>
      </c>
      <c r="I983" s="889" t="s">
        <v>3654</v>
      </c>
      <c r="J983" s="889" t="s">
        <v>5525</v>
      </c>
      <c r="K983" s="888">
        <v>1</v>
      </c>
      <c r="L983" s="888">
        <v>12</v>
      </c>
      <c r="M983" s="887">
        <v>115941.65999999997</v>
      </c>
      <c r="N983" s="888">
        <v>1</v>
      </c>
      <c r="O983" s="888">
        <v>6</v>
      </c>
      <c r="P983" s="887">
        <v>58044.9</v>
      </c>
    </row>
    <row r="984" spans="1:16" ht="26.25" customHeight="1" x14ac:dyDescent="0.25">
      <c r="A984" s="867" t="s">
        <v>19067</v>
      </c>
      <c r="B984" s="867" t="s">
        <v>2672</v>
      </c>
      <c r="C984" s="894" t="s">
        <v>3031</v>
      </c>
      <c r="D984" s="893" t="s">
        <v>25178</v>
      </c>
      <c r="E984" s="892">
        <v>12000</v>
      </c>
      <c r="F984" s="895" t="s">
        <v>25177</v>
      </c>
      <c r="G984" s="891" t="s">
        <v>25176</v>
      </c>
      <c r="H984" s="890" t="s">
        <v>2712</v>
      </c>
      <c r="I984" s="889" t="s">
        <v>2684</v>
      </c>
      <c r="J984" s="889" t="s">
        <v>5525</v>
      </c>
      <c r="K984" s="888">
        <v>1</v>
      </c>
      <c r="L984" s="888">
        <v>12</v>
      </c>
      <c r="M984" s="887">
        <v>144235.30445595869</v>
      </c>
      <c r="N984" s="888">
        <v>1</v>
      </c>
      <c r="O984" s="888">
        <v>6</v>
      </c>
      <c r="P984" s="887">
        <v>71426.795326460822</v>
      </c>
    </row>
    <row r="985" spans="1:16" ht="26.25" customHeight="1" x14ac:dyDescent="0.25">
      <c r="A985" s="867" t="s">
        <v>19067</v>
      </c>
      <c r="B985" s="867" t="s">
        <v>2672</v>
      </c>
      <c r="C985" s="894" t="s">
        <v>3031</v>
      </c>
      <c r="D985" s="893" t="s">
        <v>24487</v>
      </c>
      <c r="E985" s="892">
        <v>7000</v>
      </c>
      <c r="F985" s="895" t="s">
        <v>25175</v>
      </c>
      <c r="G985" s="891" t="s">
        <v>25174</v>
      </c>
      <c r="H985" s="890" t="s">
        <v>25173</v>
      </c>
      <c r="I985" s="889" t="s">
        <v>2684</v>
      </c>
      <c r="J985" s="889" t="s">
        <v>5525</v>
      </c>
      <c r="K985" s="888">
        <v>1</v>
      </c>
      <c r="L985" s="888">
        <v>3</v>
      </c>
      <c r="M985" s="887">
        <v>19014.03</v>
      </c>
      <c r="N985" s="888">
        <v>1</v>
      </c>
      <c r="O985" s="888">
        <v>6</v>
      </c>
      <c r="P985" s="887">
        <v>42296.40532646083</v>
      </c>
    </row>
    <row r="986" spans="1:16" ht="26.25" customHeight="1" x14ac:dyDescent="0.25">
      <c r="A986" s="867" t="s">
        <v>19067</v>
      </c>
      <c r="B986" s="867" t="s">
        <v>2672</v>
      </c>
      <c r="C986" s="894" t="s">
        <v>3031</v>
      </c>
      <c r="D986" s="893" t="s">
        <v>25172</v>
      </c>
      <c r="E986" s="892">
        <v>9000</v>
      </c>
      <c r="F986" s="895" t="s">
        <v>25171</v>
      </c>
      <c r="G986" s="891" t="s">
        <v>25170</v>
      </c>
      <c r="H986" s="890" t="s">
        <v>2712</v>
      </c>
      <c r="I986" s="889" t="s">
        <v>3654</v>
      </c>
      <c r="J986" s="889" t="s">
        <v>5525</v>
      </c>
      <c r="K986" s="888">
        <v>1</v>
      </c>
      <c r="L986" s="888">
        <v>12</v>
      </c>
      <c r="M986" s="887">
        <v>109335.19999999998</v>
      </c>
      <c r="N986" s="888">
        <v>1</v>
      </c>
      <c r="O986" s="888">
        <v>6</v>
      </c>
      <c r="P986" s="887">
        <v>54947.15532646083</v>
      </c>
    </row>
    <row r="987" spans="1:16" ht="26.25" customHeight="1" x14ac:dyDescent="0.25">
      <c r="A987" s="867" t="s">
        <v>19067</v>
      </c>
      <c r="B987" s="867" t="s">
        <v>2672</v>
      </c>
      <c r="C987" s="894" t="s">
        <v>3031</v>
      </c>
      <c r="D987" s="893" t="s">
        <v>25169</v>
      </c>
      <c r="E987" s="892">
        <v>5300</v>
      </c>
      <c r="F987" s="895" t="s">
        <v>25168</v>
      </c>
      <c r="G987" s="891" t="s">
        <v>25167</v>
      </c>
      <c r="H987" s="890" t="s">
        <v>2886</v>
      </c>
      <c r="I987" s="889" t="s">
        <v>3654</v>
      </c>
      <c r="J987" s="889" t="s">
        <v>5525</v>
      </c>
      <c r="K987" s="888">
        <v>1</v>
      </c>
      <c r="L987" s="888">
        <v>12</v>
      </c>
      <c r="M987" s="887">
        <v>65560.800000000003</v>
      </c>
      <c r="N987" s="888">
        <v>1</v>
      </c>
      <c r="O987" s="888">
        <v>6</v>
      </c>
      <c r="P987" s="887">
        <v>32830.895326460828</v>
      </c>
    </row>
    <row r="988" spans="1:16" ht="26.25" customHeight="1" x14ac:dyDescent="0.25">
      <c r="A988" s="867" t="s">
        <v>19067</v>
      </c>
      <c r="B988" s="867" t="s">
        <v>2672</v>
      </c>
      <c r="C988" s="894" t="s">
        <v>3031</v>
      </c>
      <c r="D988" s="893" t="s">
        <v>25166</v>
      </c>
      <c r="E988" s="892">
        <v>2600</v>
      </c>
      <c r="F988" s="895" t="s">
        <v>25165</v>
      </c>
      <c r="G988" s="891" t="s">
        <v>25164</v>
      </c>
      <c r="H988" s="890" t="s">
        <v>25163</v>
      </c>
      <c r="I988" s="889" t="s">
        <v>2822</v>
      </c>
      <c r="J988" s="889" t="s">
        <v>2822</v>
      </c>
      <c r="K988" s="888">
        <v>1</v>
      </c>
      <c r="L988" s="888">
        <v>12</v>
      </c>
      <c r="M988" s="887">
        <v>33160.800000000003</v>
      </c>
      <c r="N988" s="888">
        <v>1</v>
      </c>
      <c r="O988" s="888">
        <v>6</v>
      </c>
      <c r="P988" s="887">
        <v>16644.900000000001</v>
      </c>
    </row>
    <row r="989" spans="1:16" x14ac:dyDescent="0.25">
      <c r="A989" s="867" t="s">
        <v>19067</v>
      </c>
      <c r="B989" s="867" t="s">
        <v>2672</v>
      </c>
      <c r="C989" s="894" t="s">
        <v>3031</v>
      </c>
      <c r="D989" s="893" t="s">
        <v>23931</v>
      </c>
      <c r="E989" s="892">
        <v>5000</v>
      </c>
      <c r="F989" s="895" t="s">
        <v>25162</v>
      </c>
      <c r="G989" s="891" t="s">
        <v>25161</v>
      </c>
      <c r="H989" s="890" t="s">
        <v>2703</v>
      </c>
      <c r="I989" s="889" t="s">
        <v>3654</v>
      </c>
      <c r="J989" s="889" t="s">
        <v>5525</v>
      </c>
      <c r="K989" s="888">
        <v>1</v>
      </c>
      <c r="L989" s="888">
        <v>12</v>
      </c>
      <c r="M989" s="887">
        <v>61794.140000000007</v>
      </c>
      <c r="N989" s="888">
        <v>1</v>
      </c>
      <c r="O989" s="888">
        <v>6</v>
      </c>
      <c r="P989" s="887">
        <v>31030.895326460824</v>
      </c>
    </row>
    <row r="990" spans="1:16" ht="22.5" x14ac:dyDescent="0.25">
      <c r="A990" s="867" t="s">
        <v>19067</v>
      </c>
      <c r="B990" s="867" t="s">
        <v>2672</v>
      </c>
      <c r="C990" s="894" t="s">
        <v>3031</v>
      </c>
      <c r="D990" s="893" t="s">
        <v>25160</v>
      </c>
      <c r="E990" s="892">
        <v>5000</v>
      </c>
      <c r="F990" s="895" t="s">
        <v>25159</v>
      </c>
      <c r="G990" s="891" t="s">
        <v>25158</v>
      </c>
      <c r="H990" s="890" t="s">
        <v>25157</v>
      </c>
      <c r="I990" s="889" t="s">
        <v>3654</v>
      </c>
      <c r="J990" s="889" t="s">
        <v>5525</v>
      </c>
      <c r="K990" s="888">
        <v>1</v>
      </c>
      <c r="L990" s="888">
        <v>12</v>
      </c>
      <c r="M990" s="887">
        <v>61499.02</v>
      </c>
      <c r="N990" s="888">
        <v>1</v>
      </c>
      <c r="O990" s="888">
        <v>6</v>
      </c>
      <c r="P990" s="887">
        <v>30983.325326460825</v>
      </c>
    </row>
    <row r="991" spans="1:16" x14ac:dyDescent="0.25">
      <c r="A991" s="867" t="s">
        <v>19067</v>
      </c>
      <c r="B991" s="867" t="s">
        <v>2672</v>
      </c>
      <c r="C991" s="894" t="s">
        <v>3031</v>
      </c>
      <c r="D991" s="893" t="s">
        <v>7583</v>
      </c>
      <c r="E991" s="892">
        <v>12000</v>
      </c>
      <c r="F991" s="895" t="s">
        <v>25156</v>
      </c>
      <c r="G991" s="891" t="s">
        <v>25155</v>
      </c>
      <c r="H991" s="890" t="s">
        <v>2772</v>
      </c>
      <c r="I991" s="889" t="s">
        <v>3654</v>
      </c>
      <c r="J991" s="889" t="s">
        <v>5525</v>
      </c>
      <c r="K991" s="888">
        <v>1</v>
      </c>
      <c r="L991" s="888">
        <v>12</v>
      </c>
      <c r="M991" s="887">
        <v>144852.80445595866</v>
      </c>
      <c r="N991" s="888">
        <v>1</v>
      </c>
      <c r="O991" s="888">
        <v>6</v>
      </c>
      <c r="P991" s="887">
        <v>73030.895326460814</v>
      </c>
    </row>
    <row r="992" spans="1:16" ht="27.75" customHeight="1" x14ac:dyDescent="0.25">
      <c r="A992" s="867" t="s">
        <v>19067</v>
      </c>
      <c r="B992" s="867" t="s">
        <v>2672</v>
      </c>
      <c r="C992" s="894" t="s">
        <v>3031</v>
      </c>
      <c r="D992" s="893" t="s">
        <v>25154</v>
      </c>
      <c r="E992" s="892">
        <v>9000</v>
      </c>
      <c r="F992" s="895" t="s">
        <v>25153</v>
      </c>
      <c r="G992" s="891" t="s">
        <v>25152</v>
      </c>
      <c r="H992" s="890" t="s">
        <v>2703</v>
      </c>
      <c r="I992" s="889" t="s">
        <v>3654</v>
      </c>
      <c r="J992" s="889" t="s">
        <v>5525</v>
      </c>
      <c r="K992" s="888">
        <v>1</v>
      </c>
      <c r="L992" s="888">
        <v>8</v>
      </c>
      <c r="M992" s="887">
        <v>72151.599999999991</v>
      </c>
      <c r="N992" s="888">
        <v>1</v>
      </c>
      <c r="O992" s="888">
        <v>6</v>
      </c>
      <c r="P992" s="887">
        <v>54879.035326460827</v>
      </c>
    </row>
    <row r="993" spans="1:16" ht="16.5" customHeight="1" x14ac:dyDescent="0.25">
      <c r="A993" s="1772" t="s">
        <v>2848</v>
      </c>
      <c r="B993" s="1772"/>
      <c r="C993" s="1772"/>
      <c r="D993" s="1772"/>
      <c r="E993" s="1772"/>
      <c r="F993" s="1772" t="s">
        <v>378</v>
      </c>
      <c r="G993" s="1772"/>
      <c r="H993" s="1772"/>
      <c r="I993" s="1772"/>
      <c r="J993" s="1772"/>
      <c r="K993" s="1771" t="s">
        <v>2847</v>
      </c>
      <c r="L993" s="1771"/>
      <c r="M993" s="1771"/>
      <c r="N993" s="1771" t="s">
        <v>2846</v>
      </c>
      <c r="O993" s="1771"/>
      <c r="P993" s="1771"/>
    </row>
    <row r="994" spans="1:16" ht="49.5" customHeight="1" x14ac:dyDescent="0.25">
      <c r="A994" s="1535" t="s">
        <v>2845</v>
      </c>
      <c r="B994" s="1535" t="s">
        <v>5</v>
      </c>
      <c r="C994" s="1535" t="s">
        <v>2844</v>
      </c>
      <c r="D994" s="1535" t="s">
        <v>2843</v>
      </c>
      <c r="E994" s="1536" t="s">
        <v>2842</v>
      </c>
      <c r="F994" s="1537" t="s">
        <v>2841</v>
      </c>
      <c r="G994" s="1535" t="s">
        <v>2840</v>
      </c>
      <c r="H994" s="1535" t="s">
        <v>2839</v>
      </c>
      <c r="I994" s="1535" t="s">
        <v>2838</v>
      </c>
      <c r="J994" s="1535" t="s">
        <v>2837</v>
      </c>
      <c r="K994" s="1538" t="s">
        <v>2836</v>
      </c>
      <c r="L994" s="1538" t="s">
        <v>2835</v>
      </c>
      <c r="M994" s="1539" t="s">
        <v>2834</v>
      </c>
      <c r="N994" s="1538" t="s">
        <v>2836</v>
      </c>
      <c r="O994" s="1538" t="s">
        <v>2835</v>
      </c>
      <c r="P994" s="1539" t="s">
        <v>2834</v>
      </c>
    </row>
    <row r="995" spans="1:16" ht="27.75" customHeight="1" x14ac:dyDescent="0.25">
      <c r="A995" s="867" t="s">
        <v>19067</v>
      </c>
      <c r="B995" s="867" t="s">
        <v>2672</v>
      </c>
      <c r="C995" s="894" t="s">
        <v>3031</v>
      </c>
      <c r="D995" s="893" t="s">
        <v>24814</v>
      </c>
      <c r="E995" s="892">
        <v>7500</v>
      </c>
      <c r="F995" s="895" t="s">
        <v>25151</v>
      </c>
      <c r="G995" s="891" t="s">
        <v>25150</v>
      </c>
      <c r="H995" s="890" t="s">
        <v>3691</v>
      </c>
      <c r="I995" s="889" t="s">
        <v>2684</v>
      </c>
      <c r="J995" s="889" t="s">
        <v>5525</v>
      </c>
      <c r="K995" s="888">
        <v>1</v>
      </c>
      <c r="L995" s="888">
        <v>12</v>
      </c>
      <c r="M995" s="887">
        <v>89090.68</v>
      </c>
      <c r="N995" s="888">
        <v>1</v>
      </c>
      <c r="O995" s="888">
        <v>6</v>
      </c>
      <c r="P995" s="887">
        <v>45450.205326460833</v>
      </c>
    </row>
    <row r="996" spans="1:16" ht="22.5" x14ac:dyDescent="0.25">
      <c r="A996" s="867" t="s">
        <v>19067</v>
      </c>
      <c r="B996" s="867" t="s">
        <v>2672</v>
      </c>
      <c r="C996" s="894" t="s">
        <v>3031</v>
      </c>
      <c r="D996" s="893" t="s">
        <v>23272</v>
      </c>
      <c r="E996" s="892">
        <v>2000</v>
      </c>
      <c r="F996" s="895" t="s">
        <v>25149</v>
      </c>
      <c r="G996" s="891" t="s">
        <v>25148</v>
      </c>
      <c r="H996" s="890" t="s">
        <v>3135</v>
      </c>
      <c r="I996" s="889" t="s">
        <v>3135</v>
      </c>
      <c r="J996" s="889" t="s">
        <v>40</v>
      </c>
      <c r="K996" s="888">
        <v>1</v>
      </c>
      <c r="L996" s="888">
        <v>1</v>
      </c>
      <c r="M996" s="887">
        <v>1846.73</v>
      </c>
      <c r="N996" s="888" t="s">
        <v>385</v>
      </c>
      <c r="O996" s="888" t="s">
        <v>385</v>
      </c>
      <c r="P996" s="887">
        <v>0</v>
      </c>
    </row>
    <row r="997" spans="1:16" ht="22.5" x14ac:dyDescent="0.25">
      <c r="A997" s="867" t="s">
        <v>19067</v>
      </c>
      <c r="B997" s="867" t="s">
        <v>3626</v>
      </c>
      <c r="C997" s="894" t="s">
        <v>3031</v>
      </c>
      <c r="D997" s="893" t="s">
        <v>23800</v>
      </c>
      <c r="E997" s="892">
        <v>8500</v>
      </c>
      <c r="F997" s="895" t="s">
        <v>25147</v>
      </c>
      <c r="G997" s="891" t="s">
        <v>25146</v>
      </c>
      <c r="H997" s="890" t="s">
        <v>2772</v>
      </c>
      <c r="I997" s="889" t="s">
        <v>3654</v>
      </c>
      <c r="J997" s="889" t="s">
        <v>5525</v>
      </c>
      <c r="K997" s="888">
        <v>1</v>
      </c>
      <c r="L997" s="888">
        <v>12</v>
      </c>
      <c r="M997" s="887">
        <v>73012.09</v>
      </c>
      <c r="N997" s="888">
        <v>1</v>
      </c>
      <c r="O997" s="888">
        <v>6</v>
      </c>
      <c r="P997" s="887">
        <v>51999.450000000004</v>
      </c>
    </row>
    <row r="998" spans="1:16" x14ac:dyDescent="0.25">
      <c r="A998" s="867" t="s">
        <v>19067</v>
      </c>
      <c r="B998" s="867" t="s">
        <v>2672</v>
      </c>
      <c r="C998" s="894" t="s">
        <v>3031</v>
      </c>
      <c r="D998" s="893" t="s">
        <v>24734</v>
      </c>
      <c r="E998" s="892">
        <v>5000</v>
      </c>
      <c r="F998" s="895" t="s">
        <v>25145</v>
      </c>
      <c r="G998" s="891" t="s">
        <v>25144</v>
      </c>
      <c r="H998" s="890" t="s">
        <v>25143</v>
      </c>
      <c r="I998" s="889" t="s">
        <v>2684</v>
      </c>
      <c r="J998" s="889" t="s">
        <v>5525</v>
      </c>
      <c r="K998" s="888">
        <v>1</v>
      </c>
      <c r="L998" s="888">
        <v>3</v>
      </c>
      <c r="M998" s="887">
        <v>12773.529999999999</v>
      </c>
      <c r="N998" s="888">
        <v>1</v>
      </c>
      <c r="O998" s="888">
        <v>6</v>
      </c>
      <c r="P998" s="887">
        <v>31030.895326460824</v>
      </c>
    </row>
    <row r="999" spans="1:16" ht="22.5" x14ac:dyDescent="0.25">
      <c r="A999" s="867" t="s">
        <v>19067</v>
      </c>
      <c r="B999" s="867" t="s">
        <v>2672</v>
      </c>
      <c r="C999" s="894" t="s">
        <v>3031</v>
      </c>
      <c r="D999" s="893" t="s">
        <v>23528</v>
      </c>
      <c r="E999" s="892">
        <v>5000</v>
      </c>
      <c r="F999" s="895" t="s">
        <v>25142</v>
      </c>
      <c r="G999" s="891" t="s">
        <v>25141</v>
      </c>
      <c r="H999" s="890" t="s">
        <v>2886</v>
      </c>
      <c r="I999" s="889" t="s">
        <v>3654</v>
      </c>
      <c r="J999" s="889" t="s">
        <v>5525</v>
      </c>
      <c r="K999" s="888" t="s">
        <v>385</v>
      </c>
      <c r="L999" s="888" t="s">
        <v>385</v>
      </c>
      <c r="M999" s="887">
        <v>0</v>
      </c>
      <c r="N999" s="888">
        <v>1</v>
      </c>
      <c r="O999" s="888">
        <v>5</v>
      </c>
      <c r="P999" s="887">
        <v>25537.42</v>
      </c>
    </row>
    <row r="1000" spans="1:16" ht="22.5" x14ac:dyDescent="0.25">
      <c r="A1000" s="867" t="s">
        <v>19067</v>
      </c>
      <c r="B1000" s="867" t="s">
        <v>3626</v>
      </c>
      <c r="C1000" s="894" t="s">
        <v>3031</v>
      </c>
      <c r="D1000" s="893" t="s">
        <v>25140</v>
      </c>
      <c r="E1000" s="892">
        <v>7500</v>
      </c>
      <c r="F1000" s="895" t="s">
        <v>25139</v>
      </c>
      <c r="G1000" s="891" t="s">
        <v>25138</v>
      </c>
      <c r="H1000" s="890" t="s">
        <v>2772</v>
      </c>
      <c r="I1000" s="889" t="s">
        <v>3654</v>
      </c>
      <c r="J1000" s="889" t="s">
        <v>5525</v>
      </c>
      <c r="K1000" s="888">
        <v>1</v>
      </c>
      <c r="L1000" s="888">
        <v>12</v>
      </c>
      <c r="M1000" s="887">
        <v>91647.3</v>
      </c>
      <c r="N1000" s="888">
        <v>1</v>
      </c>
      <c r="O1000" s="888">
        <v>6</v>
      </c>
      <c r="P1000" s="887">
        <v>45993.86</v>
      </c>
    </row>
    <row r="1001" spans="1:16" x14ac:dyDescent="0.25">
      <c r="A1001" s="867" t="s">
        <v>19067</v>
      </c>
      <c r="B1001" s="867" t="s">
        <v>2672</v>
      </c>
      <c r="C1001" s="894" t="s">
        <v>3031</v>
      </c>
      <c r="D1001" s="893" t="s">
        <v>25137</v>
      </c>
      <c r="E1001" s="892">
        <v>6500</v>
      </c>
      <c r="F1001" s="895" t="s">
        <v>25136</v>
      </c>
      <c r="G1001" s="891" t="s">
        <v>25135</v>
      </c>
      <c r="H1001" s="890" t="s">
        <v>2725</v>
      </c>
      <c r="I1001" s="889" t="s">
        <v>2684</v>
      </c>
      <c r="J1001" s="889" t="s">
        <v>5525</v>
      </c>
      <c r="K1001" s="888">
        <v>1</v>
      </c>
      <c r="L1001" s="888">
        <v>12</v>
      </c>
      <c r="M1001" s="887">
        <v>78885.119999999995</v>
      </c>
      <c r="N1001" s="888">
        <v>1</v>
      </c>
      <c r="O1001" s="888">
        <v>6</v>
      </c>
      <c r="P1001" s="887">
        <v>39462.135326460826</v>
      </c>
    </row>
    <row r="1002" spans="1:16" ht="26.25" customHeight="1" x14ac:dyDescent="0.25">
      <c r="A1002" s="867" t="s">
        <v>19067</v>
      </c>
      <c r="B1002" s="867" t="s">
        <v>2672</v>
      </c>
      <c r="C1002" s="894" t="s">
        <v>3031</v>
      </c>
      <c r="D1002" s="893" t="s">
        <v>25134</v>
      </c>
      <c r="E1002" s="892">
        <v>5000</v>
      </c>
      <c r="F1002" s="895" t="s">
        <v>25133</v>
      </c>
      <c r="G1002" s="891" t="s">
        <v>25132</v>
      </c>
      <c r="H1002" s="890" t="s">
        <v>2883</v>
      </c>
      <c r="I1002" s="889" t="s">
        <v>2684</v>
      </c>
      <c r="J1002" s="889" t="s">
        <v>5525</v>
      </c>
      <c r="K1002" s="888">
        <v>1</v>
      </c>
      <c r="L1002" s="888">
        <v>3</v>
      </c>
      <c r="M1002" s="887">
        <v>13759.3</v>
      </c>
      <c r="N1002" s="888">
        <v>1</v>
      </c>
      <c r="O1002" s="888">
        <v>6</v>
      </c>
      <c r="P1002" s="887">
        <v>30864.235326460821</v>
      </c>
    </row>
    <row r="1003" spans="1:16" x14ac:dyDescent="0.25">
      <c r="A1003" s="867" t="s">
        <v>19067</v>
      </c>
      <c r="B1003" s="867" t="s">
        <v>2672</v>
      </c>
      <c r="C1003" s="894" t="s">
        <v>3031</v>
      </c>
      <c r="D1003" s="893" t="s">
        <v>25131</v>
      </c>
      <c r="E1003" s="892">
        <v>10000</v>
      </c>
      <c r="F1003" s="895" t="s">
        <v>25130</v>
      </c>
      <c r="G1003" s="891" t="s">
        <v>25129</v>
      </c>
      <c r="H1003" s="890" t="s">
        <v>2772</v>
      </c>
      <c r="I1003" s="889" t="s">
        <v>3654</v>
      </c>
      <c r="J1003" s="889" t="s">
        <v>5525</v>
      </c>
      <c r="K1003" s="888">
        <v>1</v>
      </c>
      <c r="L1003" s="888">
        <v>12</v>
      </c>
      <c r="M1003" s="887">
        <v>121700.12445595865</v>
      </c>
      <c r="N1003" s="888">
        <v>1</v>
      </c>
      <c r="O1003" s="888">
        <v>6</v>
      </c>
      <c r="P1003" s="887">
        <v>61030.205326460833</v>
      </c>
    </row>
    <row r="1004" spans="1:16" x14ac:dyDescent="0.25">
      <c r="A1004" s="867" t="s">
        <v>19067</v>
      </c>
      <c r="B1004" s="867" t="s">
        <v>2672</v>
      </c>
      <c r="C1004" s="894" t="s">
        <v>3031</v>
      </c>
      <c r="D1004" s="893" t="s">
        <v>24006</v>
      </c>
      <c r="E1004" s="892">
        <v>5500</v>
      </c>
      <c r="F1004" s="895" t="s">
        <v>10826</v>
      </c>
      <c r="G1004" s="891" t="s">
        <v>10825</v>
      </c>
      <c r="H1004" s="890" t="s">
        <v>2725</v>
      </c>
      <c r="I1004" s="889" t="s">
        <v>2684</v>
      </c>
      <c r="J1004" s="889" t="s">
        <v>5525</v>
      </c>
      <c r="K1004" s="888">
        <v>1</v>
      </c>
      <c r="L1004" s="888">
        <v>5</v>
      </c>
      <c r="M1004" s="887">
        <v>26348.629999999997</v>
      </c>
      <c r="N1004" s="888" t="s">
        <v>385</v>
      </c>
      <c r="O1004" s="888" t="s">
        <v>385</v>
      </c>
      <c r="P1004" s="887">
        <v>0</v>
      </c>
    </row>
    <row r="1005" spans="1:16" ht="33.75" x14ac:dyDescent="0.25">
      <c r="A1005" s="867" t="s">
        <v>19067</v>
      </c>
      <c r="B1005" s="867" t="s">
        <v>2672</v>
      </c>
      <c r="C1005" s="894" t="s">
        <v>3031</v>
      </c>
      <c r="D1005" s="893" t="s">
        <v>25128</v>
      </c>
      <c r="E1005" s="892">
        <v>9000</v>
      </c>
      <c r="F1005" s="895" t="s">
        <v>25127</v>
      </c>
      <c r="G1005" s="891" t="s">
        <v>25126</v>
      </c>
      <c r="H1005" s="890" t="s">
        <v>2703</v>
      </c>
      <c r="I1005" s="889" t="s">
        <v>3654</v>
      </c>
      <c r="J1005" s="889" t="s">
        <v>5525</v>
      </c>
      <c r="K1005" s="888">
        <v>1</v>
      </c>
      <c r="L1005" s="888">
        <v>12</v>
      </c>
      <c r="M1005" s="887">
        <v>109607.01445595863</v>
      </c>
      <c r="N1005" s="888">
        <v>1</v>
      </c>
      <c r="O1005" s="888">
        <v>6</v>
      </c>
      <c r="P1005" s="887">
        <v>55030.895326460828</v>
      </c>
    </row>
    <row r="1006" spans="1:16" x14ac:dyDescent="0.25">
      <c r="A1006" s="867" t="s">
        <v>19067</v>
      </c>
      <c r="B1006" s="867" t="s">
        <v>2672</v>
      </c>
      <c r="C1006" s="894" t="s">
        <v>3031</v>
      </c>
      <c r="D1006" s="893" t="s">
        <v>25125</v>
      </c>
      <c r="E1006" s="892">
        <v>9000</v>
      </c>
      <c r="F1006" s="895" t="s">
        <v>25124</v>
      </c>
      <c r="G1006" s="891" t="s">
        <v>25123</v>
      </c>
      <c r="H1006" s="890" t="s">
        <v>2703</v>
      </c>
      <c r="I1006" s="889" t="s">
        <v>3654</v>
      </c>
      <c r="J1006" s="889" t="s">
        <v>5525</v>
      </c>
      <c r="K1006" s="888">
        <v>1</v>
      </c>
      <c r="L1006" s="888">
        <v>6</v>
      </c>
      <c r="M1006" s="887">
        <v>45847.499999999993</v>
      </c>
      <c r="N1006" s="888" t="s">
        <v>385</v>
      </c>
      <c r="O1006" s="888" t="s">
        <v>385</v>
      </c>
      <c r="P1006" s="887">
        <v>0</v>
      </c>
    </row>
    <row r="1007" spans="1:16" ht="22.5" x14ac:dyDescent="0.25">
      <c r="A1007" s="867" t="s">
        <v>19067</v>
      </c>
      <c r="B1007" s="867" t="s">
        <v>2672</v>
      </c>
      <c r="C1007" s="894" t="s">
        <v>3031</v>
      </c>
      <c r="D1007" s="893" t="s">
        <v>25122</v>
      </c>
      <c r="E1007" s="892">
        <v>6000</v>
      </c>
      <c r="F1007" s="895" t="s">
        <v>25121</v>
      </c>
      <c r="G1007" s="891" t="s">
        <v>25120</v>
      </c>
      <c r="H1007" s="890" t="s">
        <v>23343</v>
      </c>
      <c r="I1007" s="889" t="s">
        <v>3654</v>
      </c>
      <c r="J1007" s="889" t="s">
        <v>5525</v>
      </c>
      <c r="K1007" s="888">
        <v>1</v>
      </c>
      <c r="L1007" s="888">
        <v>12</v>
      </c>
      <c r="M1007" s="887">
        <v>73904.959999999977</v>
      </c>
      <c r="N1007" s="888">
        <v>1</v>
      </c>
      <c r="O1007" s="888">
        <v>6</v>
      </c>
      <c r="P1007" s="887">
        <v>37027.565326460826</v>
      </c>
    </row>
    <row r="1008" spans="1:16" ht="33.75" x14ac:dyDescent="0.25">
      <c r="A1008" s="867" t="s">
        <v>19067</v>
      </c>
      <c r="B1008" s="867" t="s">
        <v>2672</v>
      </c>
      <c r="C1008" s="894" t="s">
        <v>3031</v>
      </c>
      <c r="D1008" s="893" t="s">
        <v>25119</v>
      </c>
      <c r="E1008" s="892">
        <v>5000</v>
      </c>
      <c r="F1008" s="895" t="s">
        <v>25118</v>
      </c>
      <c r="G1008" s="891" t="s">
        <v>25117</v>
      </c>
      <c r="H1008" s="890" t="s">
        <v>2886</v>
      </c>
      <c r="I1008" s="889" t="s">
        <v>3654</v>
      </c>
      <c r="J1008" s="889" t="s">
        <v>5525</v>
      </c>
      <c r="K1008" s="888">
        <v>1</v>
      </c>
      <c r="L1008" s="888">
        <v>12</v>
      </c>
      <c r="M1008" s="887">
        <v>61725.41</v>
      </c>
      <c r="N1008" s="888">
        <v>1</v>
      </c>
      <c r="O1008" s="888">
        <v>6</v>
      </c>
      <c r="P1008" s="887">
        <v>31024.295326460826</v>
      </c>
    </row>
    <row r="1009" spans="1:16" ht="22.5" x14ac:dyDescent="0.25">
      <c r="A1009" s="867" t="s">
        <v>19067</v>
      </c>
      <c r="B1009" s="867" t="s">
        <v>2672</v>
      </c>
      <c r="C1009" s="894" t="s">
        <v>3031</v>
      </c>
      <c r="D1009" s="893" t="s">
        <v>25116</v>
      </c>
      <c r="E1009" s="892">
        <v>2500</v>
      </c>
      <c r="F1009" s="895" t="s">
        <v>25115</v>
      </c>
      <c r="G1009" s="891" t="s">
        <v>25114</v>
      </c>
      <c r="H1009" s="890" t="s">
        <v>25113</v>
      </c>
      <c r="I1009" s="889" t="s">
        <v>25112</v>
      </c>
      <c r="J1009" s="889" t="s">
        <v>2822</v>
      </c>
      <c r="K1009" s="888">
        <v>1</v>
      </c>
      <c r="L1009" s="888">
        <v>8</v>
      </c>
      <c r="M1009" s="887">
        <v>18291.899999999998</v>
      </c>
      <c r="N1009" s="888" t="s">
        <v>385</v>
      </c>
      <c r="O1009" s="888" t="s">
        <v>385</v>
      </c>
      <c r="P1009" s="887">
        <v>0</v>
      </c>
    </row>
    <row r="1010" spans="1:16" x14ac:dyDescent="0.25">
      <c r="A1010" s="867" t="s">
        <v>19067</v>
      </c>
      <c r="B1010" s="867" t="s">
        <v>2672</v>
      </c>
      <c r="C1010" s="894" t="s">
        <v>3031</v>
      </c>
      <c r="D1010" s="893" t="s">
        <v>8272</v>
      </c>
      <c r="E1010" s="892">
        <v>3500</v>
      </c>
      <c r="F1010" s="895" t="s">
        <v>25111</v>
      </c>
      <c r="G1010" s="891" t="s">
        <v>25110</v>
      </c>
      <c r="H1010" s="890" t="s">
        <v>3135</v>
      </c>
      <c r="I1010" s="889" t="s">
        <v>3135</v>
      </c>
      <c r="J1010" s="889" t="s">
        <v>40</v>
      </c>
      <c r="K1010" s="888">
        <v>1</v>
      </c>
      <c r="L1010" s="888">
        <v>3</v>
      </c>
      <c r="M1010" s="887">
        <v>11021.48</v>
      </c>
      <c r="N1010" s="888">
        <v>1</v>
      </c>
      <c r="O1010" s="888">
        <v>6</v>
      </c>
      <c r="P1010" s="887">
        <v>21947.43</v>
      </c>
    </row>
    <row r="1011" spans="1:16" ht="33.75" x14ac:dyDescent="0.25">
      <c r="A1011" s="867" t="s">
        <v>19067</v>
      </c>
      <c r="B1011" s="867" t="s">
        <v>2672</v>
      </c>
      <c r="C1011" s="894" t="s">
        <v>3031</v>
      </c>
      <c r="D1011" s="893" t="s">
        <v>25109</v>
      </c>
      <c r="E1011" s="892">
        <v>5000</v>
      </c>
      <c r="F1011" s="895" t="s">
        <v>25108</v>
      </c>
      <c r="G1011" s="891" t="s">
        <v>25107</v>
      </c>
      <c r="H1011" s="890" t="s">
        <v>2886</v>
      </c>
      <c r="I1011" s="889" t="s">
        <v>3654</v>
      </c>
      <c r="J1011" s="889" t="s">
        <v>5525</v>
      </c>
      <c r="K1011" s="888" t="s">
        <v>385</v>
      </c>
      <c r="L1011" s="888">
        <v>1</v>
      </c>
      <c r="M1011" s="887">
        <v>1104.3900000000001</v>
      </c>
      <c r="N1011" s="888" t="s">
        <v>385</v>
      </c>
      <c r="O1011" s="888" t="s">
        <v>385</v>
      </c>
      <c r="P1011" s="887">
        <v>0</v>
      </c>
    </row>
    <row r="1012" spans="1:16" x14ac:dyDescent="0.25">
      <c r="A1012" s="867" t="s">
        <v>19067</v>
      </c>
      <c r="B1012" s="867" t="s">
        <v>2672</v>
      </c>
      <c r="C1012" s="894" t="s">
        <v>3031</v>
      </c>
      <c r="D1012" s="893" t="s">
        <v>58</v>
      </c>
      <c r="E1012" s="892">
        <v>4500</v>
      </c>
      <c r="F1012" s="895" t="s">
        <v>25106</v>
      </c>
      <c r="G1012" s="891" t="s">
        <v>25105</v>
      </c>
      <c r="H1012" s="890" t="s">
        <v>7081</v>
      </c>
      <c r="I1012" s="889" t="s">
        <v>2822</v>
      </c>
      <c r="J1012" s="889" t="s">
        <v>2822</v>
      </c>
      <c r="K1012" s="888">
        <v>1</v>
      </c>
      <c r="L1012" s="888">
        <v>12</v>
      </c>
      <c r="M1012" s="887">
        <v>55435.5</v>
      </c>
      <c r="N1012" s="888">
        <v>1</v>
      </c>
      <c r="O1012" s="888">
        <v>6</v>
      </c>
      <c r="P1012" s="887">
        <v>27788.959999999999</v>
      </c>
    </row>
    <row r="1013" spans="1:16" ht="22.5" x14ac:dyDescent="0.25">
      <c r="A1013" s="867" t="s">
        <v>19067</v>
      </c>
      <c r="B1013" s="867" t="s">
        <v>2672</v>
      </c>
      <c r="C1013" s="894" t="s">
        <v>3031</v>
      </c>
      <c r="D1013" s="893" t="s">
        <v>24012</v>
      </c>
      <c r="E1013" s="892">
        <v>3000</v>
      </c>
      <c r="F1013" s="895" t="s">
        <v>25104</v>
      </c>
      <c r="G1013" s="891" t="s">
        <v>25103</v>
      </c>
      <c r="H1013" s="890" t="s">
        <v>2725</v>
      </c>
      <c r="I1013" s="889" t="s">
        <v>2684</v>
      </c>
      <c r="J1013" s="889" t="s">
        <v>5525</v>
      </c>
      <c r="K1013" s="888">
        <v>1</v>
      </c>
      <c r="L1013" s="888">
        <v>5</v>
      </c>
      <c r="M1013" s="887">
        <v>15267</v>
      </c>
      <c r="N1013" s="888">
        <v>1</v>
      </c>
      <c r="O1013" s="888">
        <v>6</v>
      </c>
      <c r="P1013" s="887">
        <v>19044.900000000001</v>
      </c>
    </row>
    <row r="1014" spans="1:16" ht="33.75" x14ac:dyDescent="0.25">
      <c r="A1014" s="867" t="s">
        <v>19067</v>
      </c>
      <c r="B1014" s="867" t="s">
        <v>2672</v>
      </c>
      <c r="C1014" s="894" t="s">
        <v>3031</v>
      </c>
      <c r="D1014" s="893" t="s">
        <v>25102</v>
      </c>
      <c r="E1014" s="892">
        <v>7000</v>
      </c>
      <c r="F1014" s="895" t="s">
        <v>25101</v>
      </c>
      <c r="G1014" s="891" t="s">
        <v>25100</v>
      </c>
      <c r="H1014" s="890" t="s">
        <v>3684</v>
      </c>
      <c r="I1014" s="889" t="s">
        <v>3654</v>
      </c>
      <c r="J1014" s="889" t="s">
        <v>5525</v>
      </c>
      <c r="K1014" s="888">
        <v>1</v>
      </c>
      <c r="L1014" s="888">
        <v>12</v>
      </c>
      <c r="M1014" s="887">
        <v>85851.43</v>
      </c>
      <c r="N1014" s="888">
        <v>1</v>
      </c>
      <c r="O1014" s="888">
        <v>6</v>
      </c>
      <c r="P1014" s="887">
        <v>43013.395326460828</v>
      </c>
    </row>
    <row r="1015" spans="1:16" ht="22.5" x14ac:dyDescent="0.25">
      <c r="A1015" s="867" t="s">
        <v>19067</v>
      </c>
      <c r="B1015" s="867" t="s">
        <v>2672</v>
      </c>
      <c r="C1015" s="894" t="s">
        <v>3031</v>
      </c>
      <c r="D1015" s="893" t="s">
        <v>24515</v>
      </c>
      <c r="E1015" s="892">
        <v>8000</v>
      </c>
      <c r="F1015" s="895" t="s">
        <v>25099</v>
      </c>
      <c r="G1015" s="891" t="s">
        <v>25098</v>
      </c>
      <c r="H1015" s="890" t="s">
        <v>2703</v>
      </c>
      <c r="I1015" s="889" t="s">
        <v>3654</v>
      </c>
      <c r="J1015" s="889" t="s">
        <v>5525</v>
      </c>
      <c r="K1015" s="888">
        <v>1</v>
      </c>
      <c r="L1015" s="888">
        <v>12</v>
      </c>
      <c r="M1015" s="887">
        <v>92943.76</v>
      </c>
      <c r="N1015" s="888">
        <v>1</v>
      </c>
      <c r="O1015" s="888">
        <v>6</v>
      </c>
      <c r="P1015" s="887">
        <v>45987.325326460828</v>
      </c>
    </row>
    <row r="1016" spans="1:16" ht="28.5" customHeight="1" x14ac:dyDescent="0.25">
      <c r="A1016" s="867" t="s">
        <v>19067</v>
      </c>
      <c r="B1016" s="867" t="s">
        <v>2672</v>
      </c>
      <c r="C1016" s="894" t="s">
        <v>3031</v>
      </c>
      <c r="D1016" s="893" t="s">
        <v>25097</v>
      </c>
      <c r="E1016" s="892">
        <v>10000</v>
      </c>
      <c r="F1016" s="895" t="s">
        <v>25096</v>
      </c>
      <c r="G1016" s="891" t="s">
        <v>25095</v>
      </c>
      <c r="H1016" s="890" t="s">
        <v>5215</v>
      </c>
      <c r="I1016" s="889" t="s">
        <v>3654</v>
      </c>
      <c r="J1016" s="889" t="s">
        <v>5525</v>
      </c>
      <c r="K1016" s="888">
        <v>1</v>
      </c>
      <c r="L1016" s="888">
        <v>6</v>
      </c>
      <c r="M1016" s="887">
        <v>53480.55</v>
      </c>
      <c r="N1016" s="888" t="s">
        <v>385</v>
      </c>
      <c r="O1016" s="888" t="s">
        <v>385</v>
      </c>
      <c r="P1016" s="887">
        <v>0</v>
      </c>
    </row>
    <row r="1017" spans="1:16" x14ac:dyDescent="0.25">
      <c r="A1017" s="867" t="s">
        <v>19067</v>
      </c>
      <c r="B1017" s="867" t="s">
        <v>2672</v>
      </c>
      <c r="C1017" s="894" t="s">
        <v>3031</v>
      </c>
      <c r="D1017" s="893" t="s">
        <v>25094</v>
      </c>
      <c r="E1017" s="892">
        <v>7500</v>
      </c>
      <c r="F1017" s="895" t="s">
        <v>25093</v>
      </c>
      <c r="G1017" s="891" t="s">
        <v>25092</v>
      </c>
      <c r="H1017" s="890" t="s">
        <v>2772</v>
      </c>
      <c r="I1017" s="889" t="s">
        <v>3654</v>
      </c>
      <c r="J1017" s="889" t="s">
        <v>5525</v>
      </c>
      <c r="K1017" s="888">
        <v>1</v>
      </c>
      <c r="L1017" s="888">
        <v>12</v>
      </c>
      <c r="M1017" s="887">
        <v>91842.059999999983</v>
      </c>
      <c r="N1017" s="888">
        <v>1</v>
      </c>
      <c r="O1017" s="888">
        <v>6</v>
      </c>
      <c r="P1017" s="887">
        <v>46030.895326460828</v>
      </c>
    </row>
    <row r="1018" spans="1:16" ht="22.5" x14ac:dyDescent="0.25">
      <c r="A1018" s="867" t="s">
        <v>19067</v>
      </c>
      <c r="B1018" s="867" t="s">
        <v>2672</v>
      </c>
      <c r="C1018" s="894" t="s">
        <v>3031</v>
      </c>
      <c r="D1018" s="893" t="s">
        <v>25091</v>
      </c>
      <c r="E1018" s="892">
        <v>12000</v>
      </c>
      <c r="F1018" s="895" t="s">
        <v>21657</v>
      </c>
      <c r="G1018" s="891" t="s">
        <v>21656</v>
      </c>
      <c r="H1018" s="890" t="s">
        <v>2772</v>
      </c>
      <c r="I1018" s="889" t="s">
        <v>3654</v>
      </c>
      <c r="J1018" s="889" t="s">
        <v>5525</v>
      </c>
      <c r="K1018" s="888">
        <v>1</v>
      </c>
      <c r="L1018" s="888">
        <v>1</v>
      </c>
      <c r="M1018" s="887">
        <v>7313.4</v>
      </c>
      <c r="N1018" s="888">
        <v>1</v>
      </c>
      <c r="O1018" s="888">
        <v>6</v>
      </c>
      <c r="P1018" s="887">
        <v>72771.735326460825</v>
      </c>
    </row>
    <row r="1019" spans="1:16" ht="22.5" x14ac:dyDescent="0.25">
      <c r="A1019" s="867" t="s">
        <v>19067</v>
      </c>
      <c r="B1019" s="867" t="s">
        <v>3626</v>
      </c>
      <c r="C1019" s="894" t="s">
        <v>3031</v>
      </c>
      <c r="D1019" s="893" t="s">
        <v>25090</v>
      </c>
      <c r="E1019" s="892">
        <v>3500</v>
      </c>
      <c r="F1019" s="895" t="s">
        <v>25089</v>
      </c>
      <c r="G1019" s="891" t="s">
        <v>25088</v>
      </c>
      <c r="H1019" s="890" t="s">
        <v>2722</v>
      </c>
      <c r="I1019" s="889" t="s">
        <v>2684</v>
      </c>
      <c r="J1019" s="889" t="s">
        <v>5525</v>
      </c>
      <c r="K1019" s="888">
        <v>1</v>
      </c>
      <c r="L1019" s="888">
        <v>12</v>
      </c>
      <c r="M1019" s="887">
        <v>43018.070000000007</v>
      </c>
      <c r="N1019" s="888">
        <v>1</v>
      </c>
      <c r="O1019" s="888">
        <v>6</v>
      </c>
      <c r="P1019" s="887">
        <v>21705.530000000002</v>
      </c>
    </row>
    <row r="1020" spans="1:16" ht="22.5" x14ac:dyDescent="0.25">
      <c r="A1020" s="867" t="s">
        <v>19067</v>
      </c>
      <c r="B1020" s="867" t="s">
        <v>2672</v>
      </c>
      <c r="C1020" s="894" t="s">
        <v>3031</v>
      </c>
      <c r="D1020" s="893" t="s">
        <v>25087</v>
      </c>
      <c r="E1020" s="892">
        <v>6000</v>
      </c>
      <c r="F1020" s="895" t="s">
        <v>25086</v>
      </c>
      <c r="G1020" s="891" t="s">
        <v>25085</v>
      </c>
      <c r="H1020" s="890" t="s">
        <v>2712</v>
      </c>
      <c r="I1020" s="889" t="s">
        <v>3654</v>
      </c>
      <c r="J1020" s="889" t="s">
        <v>5525</v>
      </c>
      <c r="K1020" s="888">
        <v>1</v>
      </c>
      <c r="L1020" s="888">
        <v>12</v>
      </c>
      <c r="M1020" s="887">
        <v>73770.789999999979</v>
      </c>
      <c r="N1020" s="888">
        <v>1</v>
      </c>
      <c r="O1020" s="888">
        <v>6</v>
      </c>
      <c r="P1020" s="887">
        <v>37022.145326460828</v>
      </c>
    </row>
    <row r="1021" spans="1:16" ht="22.5" x14ac:dyDescent="0.25">
      <c r="A1021" s="867" t="s">
        <v>19067</v>
      </c>
      <c r="B1021" s="867" t="s">
        <v>3626</v>
      </c>
      <c r="C1021" s="894" t="s">
        <v>3031</v>
      </c>
      <c r="D1021" s="893" t="s">
        <v>23660</v>
      </c>
      <c r="E1021" s="892">
        <v>8500</v>
      </c>
      <c r="F1021" s="895" t="s">
        <v>25084</v>
      </c>
      <c r="G1021" s="891" t="s">
        <v>25083</v>
      </c>
      <c r="H1021" s="890" t="s">
        <v>2772</v>
      </c>
      <c r="I1021" s="889" t="s">
        <v>3654</v>
      </c>
      <c r="J1021" s="889" t="s">
        <v>5525</v>
      </c>
      <c r="K1021" s="888">
        <v>1</v>
      </c>
      <c r="L1021" s="888">
        <v>12</v>
      </c>
      <c r="M1021" s="887">
        <v>78079.959999999992</v>
      </c>
      <c r="N1021" s="888">
        <v>1</v>
      </c>
      <c r="O1021" s="888">
        <v>6</v>
      </c>
      <c r="P1021" s="887">
        <v>50677.760000000002</v>
      </c>
    </row>
    <row r="1022" spans="1:16" ht="22.5" x14ac:dyDescent="0.25">
      <c r="A1022" s="867" t="s">
        <v>19067</v>
      </c>
      <c r="B1022" s="867" t="s">
        <v>2672</v>
      </c>
      <c r="C1022" s="894" t="s">
        <v>3031</v>
      </c>
      <c r="D1022" s="893" t="s">
        <v>23510</v>
      </c>
      <c r="E1022" s="892">
        <v>7000</v>
      </c>
      <c r="F1022" s="895" t="s">
        <v>25082</v>
      </c>
      <c r="G1022" s="891" t="s">
        <v>25081</v>
      </c>
      <c r="H1022" s="890" t="s">
        <v>2688</v>
      </c>
      <c r="I1022" s="889" t="s">
        <v>3654</v>
      </c>
      <c r="J1022" s="889" t="s">
        <v>5525</v>
      </c>
      <c r="K1022" s="888">
        <v>1</v>
      </c>
      <c r="L1022" s="888">
        <v>12</v>
      </c>
      <c r="M1022" s="887">
        <v>84779.58</v>
      </c>
      <c r="N1022" s="888">
        <v>1</v>
      </c>
      <c r="O1022" s="888">
        <v>6</v>
      </c>
      <c r="P1022" s="887">
        <v>42832.565326460826</v>
      </c>
    </row>
    <row r="1023" spans="1:16" x14ac:dyDescent="0.25">
      <c r="A1023" s="867" t="s">
        <v>19067</v>
      </c>
      <c r="B1023" s="867" t="s">
        <v>2672</v>
      </c>
      <c r="C1023" s="894" t="s">
        <v>3031</v>
      </c>
      <c r="D1023" s="893" t="s">
        <v>25080</v>
      </c>
      <c r="E1023" s="892">
        <v>4535.4399999999996</v>
      </c>
      <c r="F1023" s="895" t="s">
        <v>25079</v>
      </c>
      <c r="G1023" s="891" t="s">
        <v>25078</v>
      </c>
      <c r="H1023" s="890" t="s">
        <v>3259</v>
      </c>
      <c r="I1023" s="889" t="s">
        <v>2822</v>
      </c>
      <c r="J1023" s="889" t="s">
        <v>2822</v>
      </c>
      <c r="K1023" s="888">
        <v>1</v>
      </c>
      <c r="L1023" s="888">
        <v>12</v>
      </c>
      <c r="M1023" s="887">
        <v>56215.039999999979</v>
      </c>
      <c r="N1023" s="888">
        <v>1</v>
      </c>
      <c r="O1023" s="888">
        <v>6</v>
      </c>
      <c r="P1023" s="887">
        <v>28247.149999999998</v>
      </c>
    </row>
    <row r="1024" spans="1:16" ht="22.5" x14ac:dyDescent="0.25">
      <c r="A1024" s="867" t="s">
        <v>19067</v>
      </c>
      <c r="B1024" s="867" t="s">
        <v>2672</v>
      </c>
      <c r="C1024" s="894" t="s">
        <v>3031</v>
      </c>
      <c r="D1024" s="893" t="s">
        <v>25077</v>
      </c>
      <c r="E1024" s="892">
        <v>9000</v>
      </c>
      <c r="F1024" s="895" t="s">
        <v>25076</v>
      </c>
      <c r="G1024" s="891" t="s">
        <v>25075</v>
      </c>
      <c r="H1024" s="890" t="s">
        <v>25074</v>
      </c>
      <c r="I1024" s="889" t="s">
        <v>2684</v>
      </c>
      <c r="J1024" s="889" t="s">
        <v>5525</v>
      </c>
      <c r="K1024" s="888">
        <v>1</v>
      </c>
      <c r="L1024" s="888">
        <v>12</v>
      </c>
      <c r="M1024" s="887">
        <v>109627.14445595864</v>
      </c>
      <c r="N1024" s="888">
        <v>1</v>
      </c>
      <c r="O1024" s="888">
        <v>6</v>
      </c>
      <c r="P1024" s="887">
        <v>55030.895326460828</v>
      </c>
    </row>
    <row r="1025" spans="1:16" ht="34.5" customHeight="1" x14ac:dyDescent="0.25">
      <c r="A1025" s="867" t="s">
        <v>19067</v>
      </c>
      <c r="B1025" s="867" t="s">
        <v>2672</v>
      </c>
      <c r="C1025" s="894" t="s">
        <v>3031</v>
      </c>
      <c r="D1025" s="893" t="s">
        <v>25073</v>
      </c>
      <c r="E1025" s="892">
        <v>9000</v>
      </c>
      <c r="F1025" s="895" t="s">
        <v>25072</v>
      </c>
      <c r="G1025" s="891" t="s">
        <v>25071</v>
      </c>
      <c r="H1025" s="890" t="s">
        <v>2703</v>
      </c>
      <c r="I1025" s="889" t="s">
        <v>3654</v>
      </c>
      <c r="J1025" s="889" t="s">
        <v>5525</v>
      </c>
      <c r="K1025" s="888">
        <v>1</v>
      </c>
      <c r="L1025" s="888">
        <v>7</v>
      </c>
      <c r="M1025" s="887">
        <v>65268.2</v>
      </c>
      <c r="N1025" s="888" t="s">
        <v>385</v>
      </c>
      <c r="O1025" s="888" t="s">
        <v>385</v>
      </c>
      <c r="P1025" s="887">
        <v>0</v>
      </c>
    </row>
    <row r="1026" spans="1:16" x14ac:dyDescent="0.25">
      <c r="A1026" s="867" t="s">
        <v>19067</v>
      </c>
      <c r="B1026" s="867" t="s">
        <v>2672</v>
      </c>
      <c r="C1026" s="894" t="s">
        <v>3031</v>
      </c>
      <c r="D1026" s="893" t="s">
        <v>25070</v>
      </c>
      <c r="E1026" s="892">
        <v>2500</v>
      </c>
      <c r="F1026" s="895" t="s">
        <v>25069</v>
      </c>
      <c r="G1026" s="891" t="s">
        <v>25068</v>
      </c>
      <c r="H1026" s="890" t="s">
        <v>3691</v>
      </c>
      <c r="I1026" s="889" t="s">
        <v>2707</v>
      </c>
      <c r="J1026" s="889" t="s">
        <v>23783</v>
      </c>
      <c r="K1026" s="888">
        <v>1</v>
      </c>
      <c r="L1026" s="888">
        <v>5</v>
      </c>
      <c r="M1026" s="887">
        <v>12351.78</v>
      </c>
      <c r="N1026" s="888" t="s">
        <v>385</v>
      </c>
      <c r="O1026" s="888" t="s">
        <v>385</v>
      </c>
      <c r="P1026" s="887">
        <v>0</v>
      </c>
    </row>
    <row r="1027" spans="1:16" ht="22.5" x14ac:dyDescent="0.25">
      <c r="A1027" s="867" t="s">
        <v>19067</v>
      </c>
      <c r="B1027" s="867" t="s">
        <v>2672</v>
      </c>
      <c r="C1027" s="894" t="s">
        <v>3031</v>
      </c>
      <c r="D1027" s="893" t="s">
        <v>25067</v>
      </c>
      <c r="E1027" s="892">
        <v>6000</v>
      </c>
      <c r="F1027" s="895" t="s">
        <v>25066</v>
      </c>
      <c r="G1027" s="891" t="s">
        <v>25065</v>
      </c>
      <c r="H1027" s="890" t="s">
        <v>3691</v>
      </c>
      <c r="I1027" s="889" t="s">
        <v>2684</v>
      </c>
      <c r="J1027" s="889" t="s">
        <v>5525</v>
      </c>
      <c r="K1027" s="888">
        <v>1</v>
      </c>
      <c r="L1027" s="888">
        <v>12</v>
      </c>
      <c r="M1027" s="887">
        <v>71612.679999999993</v>
      </c>
      <c r="N1027" s="888">
        <v>1</v>
      </c>
      <c r="O1027" s="888">
        <v>6</v>
      </c>
      <c r="P1027" s="887">
        <v>36676.285326460827</v>
      </c>
    </row>
    <row r="1028" spans="1:16" ht="22.5" x14ac:dyDescent="0.25">
      <c r="A1028" s="867" t="s">
        <v>19067</v>
      </c>
      <c r="B1028" s="867" t="s">
        <v>3626</v>
      </c>
      <c r="C1028" s="894" t="s">
        <v>3031</v>
      </c>
      <c r="D1028" s="893" t="s">
        <v>25064</v>
      </c>
      <c r="E1028" s="892">
        <v>5500</v>
      </c>
      <c r="F1028" s="895" t="s">
        <v>25063</v>
      </c>
      <c r="G1028" s="891" t="s">
        <v>25062</v>
      </c>
      <c r="H1028" s="890" t="s">
        <v>2712</v>
      </c>
      <c r="I1028" s="889" t="s">
        <v>2684</v>
      </c>
      <c r="J1028" s="889" t="s">
        <v>5525</v>
      </c>
      <c r="K1028" s="888">
        <v>1</v>
      </c>
      <c r="L1028" s="888">
        <v>8</v>
      </c>
      <c r="M1028" s="887">
        <v>45123.87</v>
      </c>
      <c r="N1028" s="888">
        <v>1</v>
      </c>
      <c r="O1028" s="888">
        <v>6</v>
      </c>
      <c r="P1028" s="887">
        <v>33767.64</v>
      </c>
    </row>
    <row r="1029" spans="1:16" ht="21.75" customHeight="1" x14ac:dyDescent="0.25">
      <c r="A1029" s="867" t="s">
        <v>19067</v>
      </c>
      <c r="B1029" s="867" t="s">
        <v>2672</v>
      </c>
      <c r="C1029" s="894" t="s">
        <v>3031</v>
      </c>
      <c r="D1029" s="893" t="s">
        <v>25061</v>
      </c>
      <c r="E1029" s="892">
        <v>13000</v>
      </c>
      <c r="F1029" s="895" t="s">
        <v>25060</v>
      </c>
      <c r="G1029" s="891" t="s">
        <v>25059</v>
      </c>
      <c r="H1029" s="890" t="s">
        <v>2772</v>
      </c>
      <c r="I1029" s="889" t="s">
        <v>3654</v>
      </c>
      <c r="J1029" s="889" t="s">
        <v>5525</v>
      </c>
      <c r="K1029" s="888">
        <v>1</v>
      </c>
      <c r="L1029" s="888">
        <v>5</v>
      </c>
      <c r="M1029" s="887">
        <v>60795.149999999994</v>
      </c>
      <c r="N1029" s="888">
        <v>1</v>
      </c>
      <c r="O1029" s="888">
        <v>3</v>
      </c>
      <c r="P1029" s="887">
        <v>26106.269999999997</v>
      </c>
    </row>
    <row r="1030" spans="1:16" x14ac:dyDescent="0.25">
      <c r="A1030" s="867" t="s">
        <v>19067</v>
      </c>
      <c r="B1030" s="867" t="s">
        <v>2672</v>
      </c>
      <c r="C1030" s="894" t="s">
        <v>3031</v>
      </c>
      <c r="D1030" s="893" t="s">
        <v>25058</v>
      </c>
      <c r="E1030" s="892">
        <v>9000</v>
      </c>
      <c r="F1030" s="895" t="s">
        <v>25057</v>
      </c>
      <c r="G1030" s="891" t="s">
        <v>25056</v>
      </c>
      <c r="H1030" s="890" t="s">
        <v>2688</v>
      </c>
      <c r="I1030" s="889" t="s">
        <v>3654</v>
      </c>
      <c r="J1030" s="889" t="s">
        <v>5525</v>
      </c>
      <c r="K1030" s="888">
        <v>1</v>
      </c>
      <c r="L1030" s="888">
        <v>12</v>
      </c>
      <c r="M1030" s="887">
        <v>105098.19999999998</v>
      </c>
      <c r="N1030" s="888">
        <v>1</v>
      </c>
      <c r="O1030" s="888">
        <v>6</v>
      </c>
      <c r="P1030" s="887">
        <v>54986.525326460825</v>
      </c>
    </row>
    <row r="1031" spans="1:16" ht="24.75" customHeight="1" x14ac:dyDescent="0.25">
      <c r="A1031" s="867" t="s">
        <v>19067</v>
      </c>
      <c r="B1031" s="867" t="s">
        <v>2672</v>
      </c>
      <c r="C1031" s="894" t="s">
        <v>3031</v>
      </c>
      <c r="D1031" s="893" t="s">
        <v>25055</v>
      </c>
      <c r="E1031" s="892">
        <v>5000</v>
      </c>
      <c r="F1031" s="895" t="s">
        <v>21639</v>
      </c>
      <c r="G1031" s="891" t="s">
        <v>21638</v>
      </c>
      <c r="H1031" s="890" t="s">
        <v>2886</v>
      </c>
      <c r="I1031" s="889" t="s">
        <v>3654</v>
      </c>
      <c r="J1031" s="889" t="s">
        <v>5525</v>
      </c>
      <c r="K1031" s="888" t="s">
        <v>385</v>
      </c>
      <c r="L1031" s="888">
        <v>1</v>
      </c>
      <c r="M1031" s="887">
        <v>6610.6299999999992</v>
      </c>
      <c r="N1031" s="888" t="s">
        <v>385</v>
      </c>
      <c r="O1031" s="888" t="s">
        <v>385</v>
      </c>
      <c r="P1031" s="887">
        <v>0</v>
      </c>
    </row>
    <row r="1032" spans="1:16" x14ac:dyDescent="0.25">
      <c r="A1032" s="867" t="s">
        <v>19067</v>
      </c>
      <c r="B1032" s="867" t="s">
        <v>2672</v>
      </c>
      <c r="C1032" s="894" t="s">
        <v>3031</v>
      </c>
      <c r="D1032" s="893" t="s">
        <v>23595</v>
      </c>
      <c r="E1032" s="892">
        <v>5500</v>
      </c>
      <c r="F1032" s="895" t="s">
        <v>25054</v>
      </c>
      <c r="G1032" s="891" t="s">
        <v>25053</v>
      </c>
      <c r="H1032" s="890" t="s">
        <v>23429</v>
      </c>
      <c r="I1032" s="889" t="s">
        <v>3654</v>
      </c>
      <c r="J1032" s="889" t="s">
        <v>5525</v>
      </c>
      <c r="K1032" s="888">
        <v>1</v>
      </c>
      <c r="L1032" s="888">
        <v>12</v>
      </c>
      <c r="M1032" s="887">
        <v>53623.249999999993</v>
      </c>
      <c r="N1032" s="888">
        <v>1</v>
      </c>
      <c r="O1032" s="888">
        <v>6</v>
      </c>
      <c r="P1032" s="887">
        <v>34030.895326460828</v>
      </c>
    </row>
    <row r="1033" spans="1:16" ht="22.5" x14ac:dyDescent="0.25">
      <c r="A1033" s="867" t="s">
        <v>19067</v>
      </c>
      <c r="B1033" s="867" t="s">
        <v>2672</v>
      </c>
      <c r="C1033" s="894" t="s">
        <v>3031</v>
      </c>
      <c r="D1033" s="893" t="s">
        <v>24552</v>
      </c>
      <c r="E1033" s="892">
        <v>5000</v>
      </c>
      <c r="F1033" s="895" t="s">
        <v>25052</v>
      </c>
      <c r="G1033" s="891" t="s">
        <v>25051</v>
      </c>
      <c r="H1033" s="890" t="s">
        <v>2703</v>
      </c>
      <c r="I1033" s="889" t="s">
        <v>3654</v>
      </c>
      <c r="J1033" s="889" t="s">
        <v>5525</v>
      </c>
      <c r="K1033" s="888">
        <v>1</v>
      </c>
      <c r="L1033" s="888">
        <v>3</v>
      </c>
      <c r="M1033" s="887">
        <v>13649.929999999998</v>
      </c>
      <c r="N1033" s="888">
        <v>1</v>
      </c>
      <c r="O1033" s="888">
        <v>6</v>
      </c>
      <c r="P1033" s="887">
        <v>30662.855326460824</v>
      </c>
    </row>
    <row r="1034" spans="1:16" ht="22.5" x14ac:dyDescent="0.25">
      <c r="A1034" s="867" t="s">
        <v>19067</v>
      </c>
      <c r="B1034" s="867" t="s">
        <v>2672</v>
      </c>
      <c r="C1034" s="894" t="s">
        <v>3031</v>
      </c>
      <c r="D1034" s="893" t="s">
        <v>25050</v>
      </c>
      <c r="E1034" s="892">
        <v>8000</v>
      </c>
      <c r="F1034" s="895" t="s">
        <v>25049</v>
      </c>
      <c r="G1034" s="891" t="s">
        <v>25048</v>
      </c>
      <c r="H1034" s="890" t="s">
        <v>2886</v>
      </c>
      <c r="I1034" s="889" t="s">
        <v>3654</v>
      </c>
      <c r="J1034" s="889" t="s">
        <v>5525</v>
      </c>
      <c r="K1034" s="888">
        <v>1</v>
      </c>
      <c r="L1034" s="888">
        <v>12</v>
      </c>
      <c r="M1034" s="887">
        <v>97377.299999999988</v>
      </c>
      <c r="N1034" s="888">
        <v>1</v>
      </c>
      <c r="O1034" s="888">
        <v>6</v>
      </c>
      <c r="P1034" s="887">
        <v>48966.445326460831</v>
      </c>
    </row>
    <row r="1035" spans="1:16" x14ac:dyDescent="0.25">
      <c r="A1035" s="867" t="s">
        <v>19067</v>
      </c>
      <c r="B1035" s="867" t="s">
        <v>2672</v>
      </c>
      <c r="C1035" s="894" t="s">
        <v>3031</v>
      </c>
      <c r="D1035" s="893" t="s">
        <v>25047</v>
      </c>
      <c r="E1035" s="892">
        <v>9000</v>
      </c>
      <c r="F1035" s="895" t="s">
        <v>25046</v>
      </c>
      <c r="G1035" s="891" t="s">
        <v>25045</v>
      </c>
      <c r="H1035" s="890" t="s">
        <v>2688</v>
      </c>
      <c r="I1035" s="889" t="s">
        <v>3654</v>
      </c>
      <c r="J1035" s="889" t="s">
        <v>5525</v>
      </c>
      <c r="K1035" s="888">
        <v>1</v>
      </c>
      <c r="L1035" s="888">
        <v>12</v>
      </c>
      <c r="M1035" s="887">
        <v>109357.14445595864</v>
      </c>
      <c r="N1035" s="888">
        <v>1</v>
      </c>
      <c r="O1035" s="888">
        <v>6</v>
      </c>
      <c r="P1035" s="887">
        <v>55030.895326460828</v>
      </c>
    </row>
    <row r="1036" spans="1:16" ht="24.75" customHeight="1" x14ac:dyDescent="0.25">
      <c r="A1036" s="867" t="s">
        <v>19067</v>
      </c>
      <c r="B1036" s="867" t="s">
        <v>2672</v>
      </c>
      <c r="C1036" s="894" t="s">
        <v>3031</v>
      </c>
      <c r="D1036" s="893" t="s">
        <v>25044</v>
      </c>
      <c r="E1036" s="892">
        <v>10000</v>
      </c>
      <c r="F1036" s="895" t="s">
        <v>25043</v>
      </c>
      <c r="G1036" s="891" t="s">
        <v>25042</v>
      </c>
      <c r="H1036" s="890" t="s">
        <v>2725</v>
      </c>
      <c r="I1036" s="889" t="s">
        <v>3654</v>
      </c>
      <c r="J1036" s="889" t="s">
        <v>5525</v>
      </c>
      <c r="K1036" s="888">
        <v>1</v>
      </c>
      <c r="L1036" s="888">
        <v>2</v>
      </c>
      <c r="M1036" s="887">
        <v>19226.8</v>
      </c>
      <c r="N1036" s="888">
        <v>1</v>
      </c>
      <c r="O1036" s="888">
        <v>6</v>
      </c>
      <c r="P1036" s="887">
        <v>60922.565326460834</v>
      </c>
    </row>
    <row r="1037" spans="1:16" x14ac:dyDescent="0.25">
      <c r="A1037" s="867" t="s">
        <v>19067</v>
      </c>
      <c r="B1037" s="867" t="s">
        <v>2672</v>
      </c>
      <c r="C1037" s="894" t="s">
        <v>3031</v>
      </c>
      <c r="D1037" s="893" t="s">
        <v>25041</v>
      </c>
      <c r="E1037" s="892">
        <v>2600</v>
      </c>
      <c r="F1037" s="895" t="s">
        <v>25040</v>
      </c>
      <c r="G1037" s="891" t="s">
        <v>25039</v>
      </c>
      <c r="H1037" s="890" t="s">
        <v>3259</v>
      </c>
      <c r="I1037" s="889" t="s">
        <v>2822</v>
      </c>
      <c r="J1037" s="889" t="s">
        <v>2822</v>
      </c>
      <c r="K1037" s="888">
        <v>1</v>
      </c>
      <c r="L1037" s="888">
        <v>12</v>
      </c>
      <c r="M1037" s="887">
        <v>33160.800000000003</v>
      </c>
      <c r="N1037" s="888">
        <v>1</v>
      </c>
      <c r="O1037" s="888">
        <v>6</v>
      </c>
      <c r="P1037" s="887">
        <v>16613.48</v>
      </c>
    </row>
    <row r="1038" spans="1:16" x14ac:dyDescent="0.25">
      <c r="A1038" s="867" t="s">
        <v>19067</v>
      </c>
      <c r="B1038" s="867" t="s">
        <v>2672</v>
      </c>
      <c r="C1038" s="894" t="s">
        <v>3031</v>
      </c>
      <c r="D1038" s="893" t="s">
        <v>25038</v>
      </c>
      <c r="E1038" s="892">
        <v>9500</v>
      </c>
      <c r="F1038" s="895" t="s">
        <v>25037</v>
      </c>
      <c r="G1038" s="891" t="s">
        <v>25036</v>
      </c>
      <c r="H1038" s="890" t="s">
        <v>2703</v>
      </c>
      <c r="I1038" s="889" t="s">
        <v>3654</v>
      </c>
      <c r="J1038" s="889" t="s">
        <v>5525</v>
      </c>
      <c r="K1038" s="888">
        <v>1</v>
      </c>
      <c r="L1038" s="888">
        <v>12</v>
      </c>
      <c r="M1038" s="887">
        <v>115960.79999999997</v>
      </c>
      <c r="N1038" s="888">
        <v>1</v>
      </c>
      <c r="O1038" s="888">
        <v>6</v>
      </c>
      <c r="P1038" s="887">
        <v>58024.955326460833</v>
      </c>
    </row>
    <row r="1039" spans="1:16" ht="22.5" x14ac:dyDescent="0.25">
      <c r="A1039" s="867" t="s">
        <v>19067</v>
      </c>
      <c r="B1039" s="867" t="s">
        <v>2672</v>
      </c>
      <c r="C1039" s="894" t="s">
        <v>3031</v>
      </c>
      <c r="D1039" s="893" t="s">
        <v>25035</v>
      </c>
      <c r="E1039" s="892">
        <v>6000</v>
      </c>
      <c r="F1039" s="895" t="s">
        <v>25034</v>
      </c>
      <c r="G1039" s="891" t="s">
        <v>25033</v>
      </c>
      <c r="H1039" s="890" t="s">
        <v>2703</v>
      </c>
      <c r="I1039" s="889" t="s">
        <v>3654</v>
      </c>
      <c r="J1039" s="889" t="s">
        <v>5525</v>
      </c>
      <c r="K1039" s="888">
        <v>1</v>
      </c>
      <c r="L1039" s="888">
        <v>12</v>
      </c>
      <c r="M1039" s="887">
        <v>73792.45</v>
      </c>
      <c r="N1039" s="888">
        <v>1</v>
      </c>
      <c r="O1039" s="888">
        <v>6</v>
      </c>
      <c r="P1039" s="887">
        <v>36880.465326460828</v>
      </c>
    </row>
    <row r="1040" spans="1:16" x14ac:dyDescent="0.25">
      <c r="A1040" s="867" t="s">
        <v>19067</v>
      </c>
      <c r="B1040" s="867" t="s">
        <v>2672</v>
      </c>
      <c r="C1040" s="894" t="s">
        <v>3031</v>
      </c>
      <c r="D1040" s="893" t="s">
        <v>25032</v>
      </c>
      <c r="E1040" s="892">
        <v>4550</v>
      </c>
      <c r="F1040" s="895" t="s">
        <v>25031</v>
      </c>
      <c r="G1040" s="891" t="s">
        <v>25030</v>
      </c>
      <c r="H1040" s="890" t="s">
        <v>2886</v>
      </c>
      <c r="I1040" s="889" t="s">
        <v>3654</v>
      </c>
      <c r="J1040" s="889" t="s">
        <v>5525</v>
      </c>
      <c r="K1040" s="888">
        <v>1</v>
      </c>
      <c r="L1040" s="888">
        <v>12</v>
      </c>
      <c r="M1040" s="887">
        <v>56560.80000000001</v>
      </c>
      <c r="N1040" s="888">
        <v>1</v>
      </c>
      <c r="O1040" s="888">
        <v>6</v>
      </c>
      <c r="P1040" s="887">
        <v>28344.9</v>
      </c>
    </row>
    <row r="1041" spans="1:16" x14ac:dyDescent="0.25">
      <c r="A1041" s="867" t="s">
        <v>19067</v>
      </c>
      <c r="B1041" s="867" t="s">
        <v>2672</v>
      </c>
      <c r="C1041" s="894" t="s">
        <v>3031</v>
      </c>
      <c r="D1041" s="893" t="s">
        <v>25029</v>
      </c>
      <c r="E1041" s="892">
        <v>3500</v>
      </c>
      <c r="F1041" s="895" t="s">
        <v>25028</v>
      </c>
      <c r="G1041" s="891" t="s">
        <v>25027</v>
      </c>
      <c r="H1041" s="890" t="s">
        <v>2772</v>
      </c>
      <c r="I1041" s="889" t="s">
        <v>3654</v>
      </c>
      <c r="J1041" s="889" t="s">
        <v>5525</v>
      </c>
      <c r="K1041" s="888">
        <v>1</v>
      </c>
      <c r="L1041" s="888">
        <v>12</v>
      </c>
      <c r="M1041" s="887">
        <v>43843.360000000008</v>
      </c>
      <c r="N1041" s="888">
        <v>1</v>
      </c>
      <c r="O1041" s="888">
        <v>6</v>
      </c>
      <c r="P1041" s="887">
        <v>22043.200000000001</v>
      </c>
    </row>
    <row r="1042" spans="1:16" ht="33" customHeight="1" x14ac:dyDescent="0.25">
      <c r="A1042" s="867" t="s">
        <v>19067</v>
      </c>
      <c r="B1042" s="867" t="s">
        <v>2672</v>
      </c>
      <c r="C1042" s="894" t="s">
        <v>3031</v>
      </c>
      <c r="D1042" s="893" t="s">
        <v>25026</v>
      </c>
      <c r="E1042" s="892">
        <v>8000</v>
      </c>
      <c r="F1042" s="895" t="s">
        <v>25025</v>
      </c>
      <c r="G1042" s="891" t="s">
        <v>25024</v>
      </c>
      <c r="H1042" s="890" t="s">
        <v>2703</v>
      </c>
      <c r="I1042" s="889" t="s">
        <v>3654</v>
      </c>
      <c r="J1042" s="889" t="s">
        <v>5525</v>
      </c>
      <c r="K1042" s="888">
        <v>1</v>
      </c>
      <c r="L1042" s="888">
        <v>12</v>
      </c>
      <c r="M1042" s="887">
        <v>97960.799999999988</v>
      </c>
      <c r="N1042" s="888">
        <v>1</v>
      </c>
      <c r="O1042" s="888">
        <v>6</v>
      </c>
      <c r="P1042" s="887">
        <v>49030.895326460828</v>
      </c>
    </row>
    <row r="1043" spans="1:16" ht="22.5" x14ac:dyDescent="0.25">
      <c r="A1043" s="867" t="s">
        <v>19067</v>
      </c>
      <c r="B1043" s="867" t="s">
        <v>2672</v>
      </c>
      <c r="C1043" s="894" t="s">
        <v>3031</v>
      </c>
      <c r="D1043" s="893" t="s">
        <v>25023</v>
      </c>
      <c r="E1043" s="892">
        <v>10000</v>
      </c>
      <c r="F1043" s="895" t="s">
        <v>25022</v>
      </c>
      <c r="G1043" s="891" t="s">
        <v>25021</v>
      </c>
      <c r="H1043" s="890" t="s">
        <v>3691</v>
      </c>
      <c r="I1043" s="889" t="s">
        <v>2684</v>
      </c>
      <c r="J1043" s="889" t="s">
        <v>5525</v>
      </c>
      <c r="K1043" s="888">
        <v>1</v>
      </c>
      <c r="L1043" s="888">
        <v>12</v>
      </c>
      <c r="M1043" s="887">
        <v>121101.53445595865</v>
      </c>
      <c r="N1043" s="888">
        <v>1</v>
      </c>
      <c r="O1043" s="888">
        <v>6</v>
      </c>
      <c r="P1043" s="887">
        <v>60862.855326460827</v>
      </c>
    </row>
    <row r="1044" spans="1:16" x14ac:dyDescent="0.25">
      <c r="A1044" s="867" t="s">
        <v>19067</v>
      </c>
      <c r="B1044" s="867" t="s">
        <v>2672</v>
      </c>
      <c r="C1044" s="894" t="s">
        <v>3031</v>
      </c>
      <c r="D1044" s="893" t="s">
        <v>23703</v>
      </c>
      <c r="E1044" s="892">
        <v>8000</v>
      </c>
      <c r="F1044" s="895" t="s">
        <v>25020</v>
      </c>
      <c r="G1044" s="891" t="s">
        <v>25019</v>
      </c>
      <c r="H1044" s="890" t="s">
        <v>3140</v>
      </c>
      <c r="I1044" s="889" t="s">
        <v>3654</v>
      </c>
      <c r="J1044" s="889" t="s">
        <v>5525</v>
      </c>
      <c r="K1044" s="888">
        <v>1</v>
      </c>
      <c r="L1044" s="888">
        <v>12</v>
      </c>
      <c r="M1044" s="887">
        <v>97946.909999999989</v>
      </c>
      <c r="N1044" s="888">
        <v>1</v>
      </c>
      <c r="O1044" s="888">
        <v>6</v>
      </c>
      <c r="P1044" s="887">
        <v>49030.895326460828</v>
      </c>
    </row>
    <row r="1045" spans="1:16" x14ac:dyDescent="0.25">
      <c r="A1045" s="867" t="s">
        <v>19067</v>
      </c>
      <c r="B1045" s="867" t="s">
        <v>2672</v>
      </c>
      <c r="C1045" s="894" t="s">
        <v>3031</v>
      </c>
      <c r="D1045" s="893" t="s">
        <v>25018</v>
      </c>
      <c r="E1045" s="892">
        <v>7500</v>
      </c>
      <c r="F1045" s="895" t="s">
        <v>25017</v>
      </c>
      <c r="G1045" s="891" t="s">
        <v>25016</v>
      </c>
      <c r="H1045" s="890" t="s">
        <v>2703</v>
      </c>
      <c r="I1045" s="889" t="s">
        <v>3654</v>
      </c>
      <c r="J1045" s="889" t="s">
        <v>5525</v>
      </c>
      <c r="K1045" s="888">
        <v>1</v>
      </c>
      <c r="L1045" s="888">
        <v>12</v>
      </c>
      <c r="M1045" s="887">
        <v>90749.410000000018</v>
      </c>
      <c r="N1045" s="888">
        <v>1</v>
      </c>
      <c r="O1045" s="888">
        <v>6</v>
      </c>
      <c r="P1045" s="887">
        <v>45650.195326460831</v>
      </c>
    </row>
    <row r="1046" spans="1:16" x14ac:dyDescent="0.25">
      <c r="A1046" s="867" t="s">
        <v>19067</v>
      </c>
      <c r="B1046" s="867" t="s">
        <v>2672</v>
      </c>
      <c r="C1046" s="894" t="s">
        <v>3031</v>
      </c>
      <c r="D1046" s="893" t="s">
        <v>25015</v>
      </c>
      <c r="E1046" s="892">
        <v>8500</v>
      </c>
      <c r="F1046" s="895" t="s">
        <v>25014</v>
      </c>
      <c r="G1046" s="891" t="s">
        <v>25013</v>
      </c>
      <c r="H1046" s="890" t="s">
        <v>3691</v>
      </c>
      <c r="I1046" s="889" t="s">
        <v>2684</v>
      </c>
      <c r="J1046" s="889" t="s">
        <v>5525</v>
      </c>
      <c r="K1046" s="888">
        <v>1</v>
      </c>
      <c r="L1046" s="888">
        <v>12</v>
      </c>
      <c r="M1046" s="887">
        <v>103791.22445595865</v>
      </c>
      <c r="N1046" s="888">
        <v>1</v>
      </c>
      <c r="O1046" s="888">
        <v>6</v>
      </c>
      <c r="P1046" s="887">
        <v>52030.895326460828</v>
      </c>
    </row>
    <row r="1047" spans="1:16" ht="22.5" x14ac:dyDescent="0.25">
      <c r="A1047" s="867" t="s">
        <v>19067</v>
      </c>
      <c r="B1047" s="867" t="s">
        <v>2672</v>
      </c>
      <c r="C1047" s="894" t="s">
        <v>3031</v>
      </c>
      <c r="D1047" s="893" t="s">
        <v>25012</v>
      </c>
      <c r="E1047" s="892">
        <v>5000</v>
      </c>
      <c r="F1047" s="895" t="s">
        <v>25011</v>
      </c>
      <c r="G1047" s="891" t="s">
        <v>25010</v>
      </c>
      <c r="H1047" s="890" t="s">
        <v>3684</v>
      </c>
      <c r="I1047" s="889" t="s">
        <v>2684</v>
      </c>
      <c r="J1047" s="889" t="s">
        <v>5525</v>
      </c>
      <c r="K1047" s="888">
        <v>1</v>
      </c>
      <c r="L1047" s="888">
        <v>12</v>
      </c>
      <c r="M1047" s="887">
        <v>44430.5</v>
      </c>
      <c r="N1047" s="888">
        <v>1</v>
      </c>
      <c r="O1047" s="888">
        <v>6</v>
      </c>
      <c r="P1047" s="887">
        <v>30970.485326460821</v>
      </c>
    </row>
    <row r="1048" spans="1:16" ht="22.5" x14ac:dyDescent="0.25">
      <c r="A1048" s="867" t="s">
        <v>19067</v>
      </c>
      <c r="B1048" s="867" t="s">
        <v>3626</v>
      </c>
      <c r="C1048" s="894" t="s">
        <v>3031</v>
      </c>
      <c r="D1048" s="893" t="s">
        <v>25009</v>
      </c>
      <c r="E1048" s="892">
        <v>2000</v>
      </c>
      <c r="F1048" s="895" t="s">
        <v>25008</v>
      </c>
      <c r="G1048" s="891" t="s">
        <v>25007</v>
      </c>
      <c r="H1048" s="890" t="s">
        <v>2712</v>
      </c>
      <c r="I1048" s="889" t="s">
        <v>3654</v>
      </c>
      <c r="J1048" s="889" t="s">
        <v>5525</v>
      </c>
      <c r="K1048" s="888">
        <v>1</v>
      </c>
      <c r="L1048" s="888">
        <v>12</v>
      </c>
      <c r="M1048" s="887">
        <v>25317.550000000003</v>
      </c>
      <c r="N1048" s="888">
        <v>1</v>
      </c>
      <c r="O1048" s="888">
        <v>6</v>
      </c>
      <c r="P1048" s="887">
        <v>12882.599999999999</v>
      </c>
    </row>
    <row r="1049" spans="1:16" ht="22.5" x14ac:dyDescent="0.25">
      <c r="A1049" s="867" t="s">
        <v>19067</v>
      </c>
      <c r="B1049" s="867" t="s">
        <v>2672</v>
      </c>
      <c r="C1049" s="894" t="s">
        <v>3031</v>
      </c>
      <c r="D1049" s="893" t="s">
        <v>23779</v>
      </c>
      <c r="E1049" s="892">
        <v>10000</v>
      </c>
      <c r="F1049" s="895" t="s">
        <v>25006</v>
      </c>
      <c r="G1049" s="891" t="s">
        <v>25005</v>
      </c>
      <c r="H1049" s="890" t="s">
        <v>2772</v>
      </c>
      <c r="I1049" s="889" t="s">
        <v>3654</v>
      </c>
      <c r="J1049" s="889" t="s">
        <v>5525</v>
      </c>
      <c r="K1049" s="888">
        <v>1</v>
      </c>
      <c r="L1049" s="888">
        <v>12</v>
      </c>
      <c r="M1049" s="887">
        <v>121717.49445595866</v>
      </c>
      <c r="N1049" s="888">
        <v>1</v>
      </c>
      <c r="O1049" s="888">
        <v>6</v>
      </c>
      <c r="P1049" s="887">
        <v>60987.845326460832</v>
      </c>
    </row>
    <row r="1050" spans="1:16" x14ac:dyDescent="0.25">
      <c r="A1050" s="867" t="s">
        <v>19067</v>
      </c>
      <c r="B1050" s="867" t="s">
        <v>2672</v>
      </c>
      <c r="C1050" s="894" t="s">
        <v>3031</v>
      </c>
      <c r="D1050" s="893" t="s">
        <v>25004</v>
      </c>
      <c r="E1050" s="892">
        <v>4550</v>
      </c>
      <c r="F1050" s="895" t="s">
        <v>25003</v>
      </c>
      <c r="G1050" s="891" t="s">
        <v>25002</v>
      </c>
      <c r="H1050" s="890" t="s">
        <v>2886</v>
      </c>
      <c r="I1050" s="889" t="s">
        <v>3654</v>
      </c>
      <c r="J1050" s="889" t="s">
        <v>5525</v>
      </c>
      <c r="K1050" s="888">
        <v>1</v>
      </c>
      <c r="L1050" s="888">
        <v>12</v>
      </c>
      <c r="M1050" s="887">
        <v>56560.80000000001</v>
      </c>
      <c r="N1050" s="888">
        <v>1</v>
      </c>
      <c r="O1050" s="888">
        <v>6</v>
      </c>
      <c r="P1050" s="887">
        <v>28344.9</v>
      </c>
    </row>
    <row r="1051" spans="1:16" x14ac:dyDescent="0.25">
      <c r="A1051" s="867" t="s">
        <v>19067</v>
      </c>
      <c r="B1051" s="867" t="s">
        <v>2672</v>
      </c>
      <c r="C1051" s="894" t="s">
        <v>3031</v>
      </c>
      <c r="D1051" s="893" t="s">
        <v>24572</v>
      </c>
      <c r="E1051" s="892">
        <v>3000</v>
      </c>
      <c r="F1051" s="895" t="s">
        <v>25001</v>
      </c>
      <c r="G1051" s="891" t="s">
        <v>25000</v>
      </c>
      <c r="H1051" s="890" t="s">
        <v>4071</v>
      </c>
      <c r="I1051" s="889" t="s">
        <v>2684</v>
      </c>
      <c r="J1051" s="889" t="s">
        <v>5525</v>
      </c>
      <c r="K1051" s="888">
        <v>1</v>
      </c>
      <c r="L1051" s="888">
        <v>2</v>
      </c>
      <c r="M1051" s="887">
        <v>5926.8</v>
      </c>
      <c r="N1051" s="888">
        <v>1</v>
      </c>
      <c r="O1051" s="888">
        <v>6</v>
      </c>
      <c r="P1051" s="887">
        <v>19044.900000000001</v>
      </c>
    </row>
    <row r="1052" spans="1:16" ht="22.5" x14ac:dyDescent="0.25">
      <c r="A1052" s="867" t="s">
        <v>19067</v>
      </c>
      <c r="B1052" s="867" t="s">
        <v>2672</v>
      </c>
      <c r="C1052" s="894" t="s">
        <v>3031</v>
      </c>
      <c r="D1052" s="893" t="s">
        <v>23349</v>
      </c>
      <c r="E1052" s="892">
        <v>10000</v>
      </c>
      <c r="F1052" s="895" t="s">
        <v>24999</v>
      </c>
      <c r="G1052" s="891" t="s">
        <v>24998</v>
      </c>
      <c r="H1052" s="890" t="s">
        <v>2772</v>
      </c>
      <c r="I1052" s="889" t="s">
        <v>3654</v>
      </c>
      <c r="J1052" s="889" t="s">
        <v>5525</v>
      </c>
      <c r="K1052" s="888">
        <v>1</v>
      </c>
      <c r="L1052" s="888">
        <v>9</v>
      </c>
      <c r="M1052" s="887">
        <v>98166.45</v>
      </c>
      <c r="N1052" s="888" t="s">
        <v>385</v>
      </c>
      <c r="O1052" s="888" t="s">
        <v>385</v>
      </c>
      <c r="P1052" s="887">
        <v>0</v>
      </c>
    </row>
    <row r="1053" spans="1:16" x14ac:dyDescent="0.25">
      <c r="A1053" s="867" t="s">
        <v>19067</v>
      </c>
      <c r="B1053" s="867" t="s">
        <v>2672</v>
      </c>
      <c r="C1053" s="894" t="s">
        <v>3031</v>
      </c>
      <c r="D1053" s="893" t="s">
        <v>24071</v>
      </c>
      <c r="E1053" s="892">
        <v>5190.8999999999996</v>
      </c>
      <c r="F1053" s="895" t="s">
        <v>24997</v>
      </c>
      <c r="G1053" s="891" t="s">
        <v>24996</v>
      </c>
      <c r="H1053" s="890" t="s">
        <v>24995</v>
      </c>
      <c r="I1053" s="889" t="s">
        <v>2684</v>
      </c>
      <c r="J1053" s="889" t="s">
        <v>5525</v>
      </c>
      <c r="K1053" s="888">
        <v>1</v>
      </c>
      <c r="L1053" s="888">
        <v>12</v>
      </c>
      <c r="M1053" s="887">
        <v>64136.959999999992</v>
      </c>
      <c r="N1053" s="888">
        <v>1</v>
      </c>
      <c r="O1053" s="888">
        <v>6</v>
      </c>
      <c r="P1053" s="887">
        <v>32146.735326460821</v>
      </c>
    </row>
    <row r="1054" spans="1:16" ht="27" customHeight="1" x14ac:dyDescent="0.25">
      <c r="A1054" s="867" t="s">
        <v>19067</v>
      </c>
      <c r="B1054" s="867" t="s">
        <v>2672</v>
      </c>
      <c r="C1054" s="894" t="s">
        <v>3031</v>
      </c>
      <c r="D1054" s="893" t="s">
        <v>24994</v>
      </c>
      <c r="E1054" s="892">
        <v>11800</v>
      </c>
      <c r="F1054" s="895" t="s">
        <v>24992</v>
      </c>
      <c r="G1054" s="891" t="s">
        <v>24991</v>
      </c>
      <c r="H1054" s="890" t="s">
        <v>24990</v>
      </c>
      <c r="I1054" s="889" t="s">
        <v>3654</v>
      </c>
      <c r="J1054" s="889" t="s">
        <v>5525</v>
      </c>
      <c r="K1054" s="888">
        <v>1</v>
      </c>
      <c r="L1054" s="888">
        <v>12</v>
      </c>
      <c r="M1054" s="887">
        <v>142313.0444559587</v>
      </c>
      <c r="N1054" s="888" t="s">
        <v>385</v>
      </c>
      <c r="O1054" s="888" t="s">
        <v>385</v>
      </c>
      <c r="P1054" s="887">
        <v>0</v>
      </c>
    </row>
    <row r="1055" spans="1:16" ht="21.75" customHeight="1" x14ac:dyDescent="0.25">
      <c r="A1055" s="867" t="s">
        <v>19067</v>
      </c>
      <c r="B1055" s="867" t="s">
        <v>2672</v>
      </c>
      <c r="C1055" s="894" t="s">
        <v>3031</v>
      </c>
      <c r="D1055" s="893" t="s">
        <v>24993</v>
      </c>
      <c r="E1055" s="892">
        <v>12000</v>
      </c>
      <c r="F1055" s="895" t="s">
        <v>24992</v>
      </c>
      <c r="G1055" s="891" t="s">
        <v>24991</v>
      </c>
      <c r="H1055" s="890" t="s">
        <v>24990</v>
      </c>
      <c r="I1055" s="889" t="s">
        <v>3654</v>
      </c>
      <c r="J1055" s="889" t="s">
        <v>5525</v>
      </c>
      <c r="K1055" s="888" t="s">
        <v>385</v>
      </c>
      <c r="L1055" s="888" t="s">
        <v>385</v>
      </c>
      <c r="M1055" s="887">
        <v>0</v>
      </c>
      <c r="N1055" s="888">
        <v>1</v>
      </c>
      <c r="O1055" s="888">
        <v>4</v>
      </c>
      <c r="P1055" s="887">
        <v>54806.765326460823</v>
      </c>
    </row>
    <row r="1056" spans="1:16" ht="17.25" customHeight="1" x14ac:dyDescent="0.25">
      <c r="A1056" s="1772" t="s">
        <v>2848</v>
      </c>
      <c r="B1056" s="1772"/>
      <c r="C1056" s="1772"/>
      <c r="D1056" s="1772"/>
      <c r="E1056" s="1772"/>
      <c r="F1056" s="1772" t="s">
        <v>378</v>
      </c>
      <c r="G1056" s="1772"/>
      <c r="H1056" s="1772"/>
      <c r="I1056" s="1772"/>
      <c r="J1056" s="1772"/>
      <c r="K1056" s="1771" t="s">
        <v>2847</v>
      </c>
      <c r="L1056" s="1771"/>
      <c r="M1056" s="1771"/>
      <c r="N1056" s="1771" t="s">
        <v>2846</v>
      </c>
      <c r="O1056" s="1771"/>
      <c r="P1056" s="1771"/>
    </row>
    <row r="1057" spans="1:16" ht="49.5" customHeight="1" x14ac:dyDescent="0.25">
      <c r="A1057" s="1535" t="s">
        <v>2845</v>
      </c>
      <c r="B1057" s="1535" t="s">
        <v>5</v>
      </c>
      <c r="C1057" s="1535" t="s">
        <v>2844</v>
      </c>
      <c r="D1057" s="1535" t="s">
        <v>2843</v>
      </c>
      <c r="E1057" s="1536" t="s">
        <v>2842</v>
      </c>
      <c r="F1057" s="1537" t="s">
        <v>2841</v>
      </c>
      <c r="G1057" s="1535" t="s">
        <v>2840</v>
      </c>
      <c r="H1057" s="1535" t="s">
        <v>2839</v>
      </c>
      <c r="I1057" s="1535" t="s">
        <v>2838</v>
      </c>
      <c r="J1057" s="1535" t="s">
        <v>2837</v>
      </c>
      <c r="K1057" s="1538" t="s">
        <v>2836</v>
      </c>
      <c r="L1057" s="1538" t="s">
        <v>2835</v>
      </c>
      <c r="M1057" s="1539" t="s">
        <v>2834</v>
      </c>
      <c r="N1057" s="1538" t="s">
        <v>2836</v>
      </c>
      <c r="O1057" s="1538" t="s">
        <v>2835</v>
      </c>
      <c r="P1057" s="1539" t="s">
        <v>2834</v>
      </c>
    </row>
    <row r="1058" spans="1:16" ht="22.5" x14ac:dyDescent="0.25">
      <c r="A1058" s="867" t="s">
        <v>19067</v>
      </c>
      <c r="B1058" s="867" t="s">
        <v>2672</v>
      </c>
      <c r="C1058" s="894" t="s">
        <v>3031</v>
      </c>
      <c r="D1058" s="893" t="s">
        <v>24989</v>
      </c>
      <c r="E1058" s="892">
        <v>15600</v>
      </c>
      <c r="F1058" s="895" t="s">
        <v>19777</v>
      </c>
      <c r="G1058" s="891" t="s">
        <v>24988</v>
      </c>
      <c r="H1058" s="890" t="s">
        <v>2886</v>
      </c>
      <c r="I1058" s="889" t="s">
        <v>3654</v>
      </c>
      <c r="J1058" s="889" t="s">
        <v>5525</v>
      </c>
      <c r="K1058" s="888" t="s">
        <v>385</v>
      </c>
      <c r="L1058" s="888" t="s">
        <v>385</v>
      </c>
      <c r="M1058" s="887">
        <v>0</v>
      </c>
      <c r="N1058" s="888">
        <v>1</v>
      </c>
      <c r="O1058" s="888">
        <v>3</v>
      </c>
      <c r="P1058" s="887">
        <v>27859.77</v>
      </c>
    </row>
    <row r="1059" spans="1:16" x14ac:dyDescent="0.25">
      <c r="A1059" s="867" t="s">
        <v>19067</v>
      </c>
      <c r="B1059" s="867" t="s">
        <v>2672</v>
      </c>
      <c r="C1059" s="894" t="s">
        <v>3031</v>
      </c>
      <c r="D1059" s="893" t="s">
        <v>24298</v>
      </c>
      <c r="E1059" s="892">
        <v>2000</v>
      </c>
      <c r="F1059" s="895" t="s">
        <v>24987</v>
      </c>
      <c r="G1059" s="891" t="s">
        <v>24986</v>
      </c>
      <c r="H1059" s="890" t="s">
        <v>2722</v>
      </c>
      <c r="I1059" s="889" t="s">
        <v>2707</v>
      </c>
      <c r="J1059" s="889" t="s">
        <v>23783</v>
      </c>
      <c r="K1059" s="888">
        <v>1</v>
      </c>
      <c r="L1059" s="888">
        <v>1</v>
      </c>
      <c r="M1059" s="887">
        <v>2046.73</v>
      </c>
      <c r="N1059" s="888">
        <v>1</v>
      </c>
      <c r="O1059" s="888">
        <v>6</v>
      </c>
      <c r="P1059" s="887">
        <v>12959.07</v>
      </c>
    </row>
    <row r="1060" spans="1:16" ht="22.5" x14ac:dyDescent="0.25">
      <c r="A1060" s="867" t="s">
        <v>19067</v>
      </c>
      <c r="B1060" s="867" t="s">
        <v>2672</v>
      </c>
      <c r="C1060" s="894" t="s">
        <v>3031</v>
      </c>
      <c r="D1060" s="893" t="s">
        <v>23382</v>
      </c>
      <c r="E1060" s="892">
        <v>4700</v>
      </c>
      <c r="F1060" s="895" t="s">
        <v>24985</v>
      </c>
      <c r="G1060" s="891" t="s">
        <v>24984</v>
      </c>
      <c r="H1060" s="890" t="s">
        <v>2725</v>
      </c>
      <c r="I1060" s="889" t="s">
        <v>2684</v>
      </c>
      <c r="J1060" s="889" t="s">
        <v>5525</v>
      </c>
      <c r="K1060" s="888">
        <v>1</v>
      </c>
      <c r="L1060" s="888">
        <v>12</v>
      </c>
      <c r="M1060" s="887">
        <v>42610.11</v>
      </c>
      <c r="N1060" s="888">
        <v>1</v>
      </c>
      <c r="O1060" s="888">
        <v>6</v>
      </c>
      <c r="P1060" s="887">
        <v>29244.9</v>
      </c>
    </row>
    <row r="1061" spans="1:16" ht="22.5" x14ac:dyDescent="0.25">
      <c r="A1061" s="867" t="s">
        <v>19067</v>
      </c>
      <c r="B1061" s="867" t="s">
        <v>2672</v>
      </c>
      <c r="C1061" s="894" t="s">
        <v>3031</v>
      </c>
      <c r="D1061" s="893" t="s">
        <v>24983</v>
      </c>
      <c r="E1061" s="892">
        <v>3000</v>
      </c>
      <c r="F1061" s="895" t="s">
        <v>24982</v>
      </c>
      <c r="G1061" s="891" t="s">
        <v>24981</v>
      </c>
      <c r="H1061" s="890" t="s">
        <v>18281</v>
      </c>
      <c r="I1061" s="889" t="s">
        <v>2684</v>
      </c>
      <c r="J1061" s="889" t="s">
        <v>5525</v>
      </c>
      <c r="K1061" s="888">
        <v>1</v>
      </c>
      <c r="L1061" s="888">
        <v>12</v>
      </c>
      <c r="M1061" s="887">
        <v>37763.130000000005</v>
      </c>
      <c r="N1061" s="888">
        <v>1</v>
      </c>
      <c r="O1061" s="888">
        <v>6</v>
      </c>
      <c r="P1061" s="887">
        <v>19044.900000000001</v>
      </c>
    </row>
    <row r="1062" spans="1:16" x14ac:dyDescent="0.25">
      <c r="A1062" s="867" t="s">
        <v>19067</v>
      </c>
      <c r="B1062" s="867" t="s">
        <v>2672</v>
      </c>
      <c r="C1062" s="894" t="s">
        <v>3031</v>
      </c>
      <c r="D1062" s="893" t="s">
        <v>24980</v>
      </c>
      <c r="E1062" s="892">
        <v>8000</v>
      </c>
      <c r="F1062" s="895" t="s">
        <v>24979</v>
      </c>
      <c r="G1062" s="891" t="s">
        <v>24978</v>
      </c>
      <c r="H1062" s="890" t="s">
        <v>2703</v>
      </c>
      <c r="I1062" s="889" t="s">
        <v>3654</v>
      </c>
      <c r="J1062" s="889" t="s">
        <v>5525</v>
      </c>
      <c r="K1062" s="888">
        <v>1</v>
      </c>
      <c r="L1062" s="888">
        <v>12</v>
      </c>
      <c r="M1062" s="887">
        <v>97936.909999999989</v>
      </c>
      <c r="N1062" s="888">
        <v>1</v>
      </c>
      <c r="O1062" s="888">
        <v>6</v>
      </c>
      <c r="P1062" s="887">
        <v>49030.895326460828</v>
      </c>
    </row>
    <row r="1063" spans="1:16" x14ac:dyDescent="0.25">
      <c r="A1063" s="867" t="s">
        <v>19067</v>
      </c>
      <c r="B1063" s="867" t="s">
        <v>2672</v>
      </c>
      <c r="C1063" s="894" t="s">
        <v>3031</v>
      </c>
      <c r="D1063" s="893" t="s">
        <v>23229</v>
      </c>
      <c r="E1063" s="892">
        <v>3500</v>
      </c>
      <c r="F1063" s="895" t="s">
        <v>24977</v>
      </c>
      <c r="G1063" s="891" t="s">
        <v>24976</v>
      </c>
      <c r="H1063" s="890" t="s">
        <v>2712</v>
      </c>
      <c r="I1063" s="889" t="s">
        <v>2707</v>
      </c>
      <c r="J1063" s="889" t="s">
        <v>23783</v>
      </c>
      <c r="K1063" s="888">
        <v>1</v>
      </c>
      <c r="L1063" s="888">
        <v>11</v>
      </c>
      <c r="M1063" s="887">
        <v>42100.93</v>
      </c>
      <c r="N1063" s="888" t="s">
        <v>385</v>
      </c>
      <c r="O1063" s="888" t="s">
        <v>385</v>
      </c>
      <c r="P1063" s="887">
        <v>0</v>
      </c>
    </row>
    <row r="1064" spans="1:16" ht="33.75" x14ac:dyDescent="0.25">
      <c r="A1064" s="867" t="s">
        <v>19067</v>
      </c>
      <c r="B1064" s="867" t="s">
        <v>2672</v>
      </c>
      <c r="C1064" s="894" t="s">
        <v>3031</v>
      </c>
      <c r="D1064" s="893" t="s">
        <v>24975</v>
      </c>
      <c r="E1064" s="892">
        <v>5000</v>
      </c>
      <c r="F1064" s="895" t="s">
        <v>24974</v>
      </c>
      <c r="G1064" s="891" t="s">
        <v>24973</v>
      </c>
      <c r="H1064" s="890" t="s">
        <v>2712</v>
      </c>
      <c r="I1064" s="889" t="s">
        <v>3654</v>
      </c>
      <c r="J1064" s="889" t="s">
        <v>5525</v>
      </c>
      <c r="K1064" s="888">
        <v>1</v>
      </c>
      <c r="L1064" s="888">
        <v>12</v>
      </c>
      <c r="M1064" s="887">
        <v>61722.27</v>
      </c>
      <c r="N1064" s="888">
        <v>1</v>
      </c>
      <c r="O1064" s="888">
        <v>6</v>
      </c>
      <c r="P1064" s="887">
        <v>30998.605326460824</v>
      </c>
    </row>
    <row r="1065" spans="1:16" ht="27" customHeight="1" x14ac:dyDescent="0.25">
      <c r="A1065" s="867" t="s">
        <v>19067</v>
      </c>
      <c r="B1065" s="867" t="s">
        <v>2672</v>
      </c>
      <c r="C1065" s="894" t="s">
        <v>3031</v>
      </c>
      <c r="D1065" s="893" t="s">
        <v>24972</v>
      </c>
      <c r="E1065" s="892">
        <v>5000</v>
      </c>
      <c r="F1065" s="895" t="s">
        <v>24971</v>
      </c>
      <c r="G1065" s="891" t="s">
        <v>24970</v>
      </c>
      <c r="H1065" s="890" t="s">
        <v>2886</v>
      </c>
      <c r="I1065" s="889" t="s">
        <v>3654</v>
      </c>
      <c r="J1065" s="889" t="s">
        <v>5525</v>
      </c>
      <c r="K1065" s="888">
        <v>1</v>
      </c>
      <c r="L1065" s="888">
        <v>12</v>
      </c>
      <c r="M1065" s="887">
        <v>61849.35</v>
      </c>
      <c r="N1065" s="888">
        <v>1</v>
      </c>
      <c r="O1065" s="888">
        <v>6</v>
      </c>
      <c r="P1065" s="887">
        <v>31028.115326460826</v>
      </c>
    </row>
    <row r="1066" spans="1:16" ht="22.5" x14ac:dyDescent="0.25">
      <c r="A1066" s="867" t="s">
        <v>19067</v>
      </c>
      <c r="B1066" s="867" t="s">
        <v>2672</v>
      </c>
      <c r="C1066" s="894" t="s">
        <v>3031</v>
      </c>
      <c r="D1066" s="893" t="s">
        <v>24969</v>
      </c>
      <c r="E1066" s="892">
        <v>8000</v>
      </c>
      <c r="F1066" s="895" t="s">
        <v>24968</v>
      </c>
      <c r="G1066" s="891" t="s">
        <v>24967</v>
      </c>
      <c r="H1066" s="890" t="s">
        <v>2712</v>
      </c>
      <c r="I1066" s="889" t="s">
        <v>3654</v>
      </c>
      <c r="J1066" s="889" t="s">
        <v>5525</v>
      </c>
      <c r="K1066" s="888">
        <v>1</v>
      </c>
      <c r="L1066" s="888">
        <v>1</v>
      </c>
      <c r="M1066" s="887">
        <v>4913.3999999999996</v>
      </c>
      <c r="N1066" s="888">
        <v>1</v>
      </c>
      <c r="O1066" s="888">
        <v>6</v>
      </c>
      <c r="P1066" s="887">
        <v>49030.895326460828</v>
      </c>
    </row>
    <row r="1067" spans="1:16" x14ac:dyDescent="0.25">
      <c r="A1067" s="867" t="s">
        <v>19067</v>
      </c>
      <c r="B1067" s="867" t="s">
        <v>2672</v>
      </c>
      <c r="C1067" s="894" t="s">
        <v>3031</v>
      </c>
      <c r="D1067" s="893" t="s">
        <v>23666</v>
      </c>
      <c r="E1067" s="892">
        <v>6000</v>
      </c>
      <c r="F1067" s="895" t="s">
        <v>24966</v>
      </c>
      <c r="G1067" s="891" t="s">
        <v>24965</v>
      </c>
      <c r="H1067" s="890" t="s">
        <v>2703</v>
      </c>
      <c r="I1067" s="889" t="s">
        <v>3654</v>
      </c>
      <c r="J1067" s="889" t="s">
        <v>5525</v>
      </c>
      <c r="K1067" s="888">
        <v>1</v>
      </c>
      <c r="L1067" s="888">
        <v>12</v>
      </c>
      <c r="M1067" s="887">
        <v>68544.369999999981</v>
      </c>
      <c r="N1067" s="888">
        <v>1</v>
      </c>
      <c r="O1067" s="888">
        <v>6</v>
      </c>
      <c r="P1067" s="887">
        <v>37030.895326460828</v>
      </c>
    </row>
    <row r="1068" spans="1:16" x14ac:dyDescent="0.25">
      <c r="A1068" s="867" t="s">
        <v>19067</v>
      </c>
      <c r="B1068" s="867" t="s">
        <v>2672</v>
      </c>
      <c r="C1068" s="894" t="s">
        <v>3031</v>
      </c>
      <c r="D1068" s="893" t="s">
        <v>24964</v>
      </c>
      <c r="E1068" s="892">
        <v>9500</v>
      </c>
      <c r="F1068" s="895" t="s">
        <v>24963</v>
      </c>
      <c r="G1068" s="891" t="s">
        <v>24962</v>
      </c>
      <c r="H1068" s="890" t="s">
        <v>2772</v>
      </c>
      <c r="I1068" s="889" t="s">
        <v>3654</v>
      </c>
      <c r="J1068" s="889" t="s">
        <v>5525</v>
      </c>
      <c r="K1068" s="888">
        <v>1</v>
      </c>
      <c r="L1068" s="888">
        <v>12</v>
      </c>
      <c r="M1068" s="887">
        <v>115729.90445595865</v>
      </c>
      <c r="N1068" s="888">
        <v>1</v>
      </c>
      <c r="O1068" s="888">
        <v>6</v>
      </c>
      <c r="P1068" s="887">
        <v>57985.375326460831</v>
      </c>
    </row>
    <row r="1069" spans="1:16" ht="29.25" customHeight="1" x14ac:dyDescent="0.25">
      <c r="A1069" s="867" t="s">
        <v>19067</v>
      </c>
      <c r="B1069" s="867" t="s">
        <v>2672</v>
      </c>
      <c r="C1069" s="894" t="s">
        <v>3031</v>
      </c>
      <c r="D1069" s="893" t="s">
        <v>24961</v>
      </c>
      <c r="E1069" s="892">
        <v>3500</v>
      </c>
      <c r="F1069" s="895" t="s">
        <v>24960</v>
      </c>
      <c r="G1069" s="891" t="s">
        <v>24959</v>
      </c>
      <c r="H1069" s="890" t="s">
        <v>7572</v>
      </c>
      <c r="I1069" s="889" t="s">
        <v>2684</v>
      </c>
      <c r="J1069" s="889" t="s">
        <v>5525</v>
      </c>
      <c r="K1069" s="888">
        <v>1</v>
      </c>
      <c r="L1069" s="888">
        <v>12</v>
      </c>
      <c r="M1069" s="887">
        <v>43914.37</v>
      </c>
      <c r="N1069" s="888">
        <v>1</v>
      </c>
      <c r="O1069" s="888">
        <v>6</v>
      </c>
      <c r="P1069" s="887">
        <v>22042.230000000003</v>
      </c>
    </row>
    <row r="1070" spans="1:16" x14ac:dyDescent="0.25">
      <c r="A1070" s="867" t="s">
        <v>19067</v>
      </c>
      <c r="B1070" s="867" t="s">
        <v>2672</v>
      </c>
      <c r="C1070" s="894" t="s">
        <v>3031</v>
      </c>
      <c r="D1070" s="893" t="s">
        <v>24958</v>
      </c>
      <c r="E1070" s="892">
        <v>3000</v>
      </c>
      <c r="F1070" s="895" t="s">
        <v>24957</v>
      </c>
      <c r="G1070" s="891" t="s">
        <v>24956</v>
      </c>
      <c r="H1070" s="890" t="s">
        <v>4016</v>
      </c>
      <c r="I1070" s="889" t="s">
        <v>3654</v>
      </c>
      <c r="J1070" s="889" t="s">
        <v>5525</v>
      </c>
      <c r="K1070" s="888" t="s">
        <v>385</v>
      </c>
      <c r="L1070" s="888" t="s">
        <v>385</v>
      </c>
      <c r="M1070" s="887">
        <v>0</v>
      </c>
      <c r="N1070" s="888">
        <v>1</v>
      </c>
      <c r="O1070" s="888">
        <v>6</v>
      </c>
      <c r="P1070" s="887">
        <v>16847.580000000002</v>
      </c>
    </row>
    <row r="1071" spans="1:16" x14ac:dyDescent="0.25">
      <c r="A1071" s="867" t="s">
        <v>19067</v>
      </c>
      <c r="B1071" s="867" t="s">
        <v>2672</v>
      </c>
      <c r="C1071" s="894" t="s">
        <v>3031</v>
      </c>
      <c r="D1071" s="893" t="s">
        <v>24955</v>
      </c>
      <c r="E1071" s="892">
        <v>2500</v>
      </c>
      <c r="F1071" s="895" t="s">
        <v>24954</v>
      </c>
      <c r="G1071" s="891" t="s">
        <v>24953</v>
      </c>
      <c r="H1071" s="890" t="s">
        <v>2756</v>
      </c>
      <c r="I1071" s="889" t="s">
        <v>2684</v>
      </c>
      <c r="J1071" s="889" t="s">
        <v>5525</v>
      </c>
      <c r="K1071" s="888">
        <v>1</v>
      </c>
      <c r="L1071" s="888">
        <v>12</v>
      </c>
      <c r="M1071" s="887">
        <v>31481.659999999996</v>
      </c>
      <c r="N1071" s="888">
        <v>1</v>
      </c>
      <c r="O1071" s="888">
        <v>6</v>
      </c>
      <c r="P1071" s="887">
        <v>16015.91</v>
      </c>
    </row>
    <row r="1072" spans="1:16" x14ac:dyDescent="0.25">
      <c r="A1072" s="867" t="s">
        <v>19067</v>
      </c>
      <c r="B1072" s="867" t="s">
        <v>2672</v>
      </c>
      <c r="C1072" s="894" t="s">
        <v>3031</v>
      </c>
      <c r="D1072" s="893" t="s">
        <v>19141</v>
      </c>
      <c r="E1072" s="892">
        <v>15600</v>
      </c>
      <c r="F1072" s="895" t="s">
        <v>19768</v>
      </c>
      <c r="G1072" s="891" t="s">
        <v>19767</v>
      </c>
      <c r="H1072" s="890" t="s">
        <v>2703</v>
      </c>
      <c r="I1072" s="889" t="s">
        <v>3654</v>
      </c>
      <c r="J1072" s="889" t="s">
        <v>5525</v>
      </c>
      <c r="K1072" s="888">
        <v>1</v>
      </c>
      <c r="L1072" s="888">
        <v>2</v>
      </c>
      <c r="M1072" s="887">
        <v>17386.8</v>
      </c>
      <c r="N1072" s="888">
        <v>1</v>
      </c>
      <c r="O1072" s="888">
        <v>2</v>
      </c>
      <c r="P1072" s="887">
        <v>2834</v>
      </c>
    </row>
    <row r="1073" spans="1:16" ht="30" customHeight="1" x14ac:dyDescent="0.25">
      <c r="A1073" s="867" t="s">
        <v>19067</v>
      </c>
      <c r="B1073" s="867" t="s">
        <v>2672</v>
      </c>
      <c r="C1073" s="894" t="s">
        <v>3031</v>
      </c>
      <c r="D1073" s="893" t="s">
        <v>24952</v>
      </c>
      <c r="E1073" s="892">
        <v>4000</v>
      </c>
      <c r="F1073" s="895" t="s">
        <v>24951</v>
      </c>
      <c r="G1073" s="891" t="s">
        <v>24950</v>
      </c>
      <c r="H1073" s="890" t="s">
        <v>2772</v>
      </c>
      <c r="I1073" s="889" t="s">
        <v>3654</v>
      </c>
      <c r="J1073" s="889" t="s">
        <v>5525</v>
      </c>
      <c r="K1073" s="888">
        <v>1</v>
      </c>
      <c r="L1073" s="888">
        <v>12</v>
      </c>
      <c r="M1073" s="887">
        <v>41320.230000000003</v>
      </c>
      <c r="N1073" s="888">
        <v>1</v>
      </c>
      <c r="O1073" s="888">
        <v>6</v>
      </c>
      <c r="P1073" s="887">
        <v>24843.489999999998</v>
      </c>
    </row>
    <row r="1074" spans="1:16" ht="22.5" x14ac:dyDescent="0.25">
      <c r="A1074" s="867" t="s">
        <v>19067</v>
      </c>
      <c r="B1074" s="867" t="s">
        <v>2672</v>
      </c>
      <c r="C1074" s="894" t="s">
        <v>3031</v>
      </c>
      <c r="D1074" s="893" t="s">
        <v>24665</v>
      </c>
      <c r="E1074" s="892">
        <v>7000</v>
      </c>
      <c r="F1074" s="895" t="s">
        <v>24949</v>
      </c>
      <c r="G1074" s="891" t="s">
        <v>24948</v>
      </c>
      <c r="H1074" s="890" t="s">
        <v>2688</v>
      </c>
      <c r="I1074" s="889" t="s">
        <v>3654</v>
      </c>
      <c r="J1074" s="889" t="s">
        <v>5525</v>
      </c>
      <c r="K1074" s="888">
        <v>1</v>
      </c>
      <c r="L1074" s="888">
        <v>12</v>
      </c>
      <c r="M1074" s="887">
        <v>95727.85000000002</v>
      </c>
      <c r="N1074" s="888">
        <v>1</v>
      </c>
      <c r="O1074" s="888">
        <v>6</v>
      </c>
      <c r="P1074" s="887">
        <v>42974.025326460833</v>
      </c>
    </row>
    <row r="1075" spans="1:16" ht="22.5" x14ac:dyDescent="0.25">
      <c r="A1075" s="867" t="s">
        <v>19067</v>
      </c>
      <c r="B1075" s="867" t="s">
        <v>2672</v>
      </c>
      <c r="C1075" s="894" t="s">
        <v>3031</v>
      </c>
      <c r="D1075" s="893" t="s">
        <v>24947</v>
      </c>
      <c r="E1075" s="892">
        <v>5000</v>
      </c>
      <c r="F1075" s="895" t="s">
        <v>21564</v>
      </c>
      <c r="G1075" s="891" t="s">
        <v>21563</v>
      </c>
      <c r="H1075" s="890" t="s">
        <v>2886</v>
      </c>
      <c r="I1075" s="889" t="s">
        <v>3654</v>
      </c>
      <c r="J1075" s="889" t="s">
        <v>5525</v>
      </c>
      <c r="K1075" s="888">
        <v>1</v>
      </c>
      <c r="L1075" s="888">
        <v>2</v>
      </c>
      <c r="M1075" s="887">
        <v>9726.7999999999993</v>
      </c>
      <c r="N1075" s="888">
        <v>1</v>
      </c>
      <c r="O1075" s="888">
        <v>6</v>
      </c>
      <c r="P1075" s="887">
        <v>31010.065326460823</v>
      </c>
    </row>
    <row r="1076" spans="1:16" ht="27" customHeight="1" x14ac:dyDescent="0.25">
      <c r="A1076" s="867" t="s">
        <v>19067</v>
      </c>
      <c r="B1076" s="867" t="s">
        <v>2672</v>
      </c>
      <c r="C1076" s="894" t="s">
        <v>3031</v>
      </c>
      <c r="D1076" s="893" t="s">
        <v>24946</v>
      </c>
      <c r="E1076" s="892">
        <v>5000</v>
      </c>
      <c r="F1076" s="895" t="s">
        <v>24945</v>
      </c>
      <c r="G1076" s="891" t="s">
        <v>24944</v>
      </c>
      <c r="H1076" s="890" t="s">
        <v>2886</v>
      </c>
      <c r="I1076" s="889" t="s">
        <v>3654</v>
      </c>
      <c r="J1076" s="889" t="s">
        <v>5525</v>
      </c>
      <c r="K1076" s="888">
        <v>1</v>
      </c>
      <c r="L1076" s="888">
        <v>12</v>
      </c>
      <c r="M1076" s="887">
        <v>61939.62000000001</v>
      </c>
      <c r="N1076" s="888">
        <v>1</v>
      </c>
      <c r="O1076" s="888">
        <v>6</v>
      </c>
      <c r="P1076" s="887">
        <v>31020.135326460822</v>
      </c>
    </row>
    <row r="1077" spans="1:16" ht="22.5" x14ac:dyDescent="0.25">
      <c r="A1077" s="867" t="s">
        <v>19067</v>
      </c>
      <c r="B1077" s="867" t="s">
        <v>2672</v>
      </c>
      <c r="C1077" s="894" t="s">
        <v>3031</v>
      </c>
      <c r="D1077" s="893" t="s">
        <v>23476</v>
      </c>
      <c r="E1077" s="892">
        <v>8000</v>
      </c>
      <c r="F1077" s="895" t="s">
        <v>24943</v>
      </c>
      <c r="G1077" s="891" t="s">
        <v>24942</v>
      </c>
      <c r="H1077" s="890" t="s">
        <v>2703</v>
      </c>
      <c r="I1077" s="889" t="s">
        <v>3654</v>
      </c>
      <c r="J1077" s="889" t="s">
        <v>5525</v>
      </c>
      <c r="K1077" s="888">
        <v>1</v>
      </c>
      <c r="L1077" s="888">
        <v>12</v>
      </c>
      <c r="M1077" s="887">
        <v>89736.439999999988</v>
      </c>
      <c r="N1077" s="888">
        <v>1</v>
      </c>
      <c r="O1077" s="888">
        <v>6</v>
      </c>
      <c r="P1077" s="887">
        <v>48492.515326460831</v>
      </c>
    </row>
    <row r="1078" spans="1:16" ht="22.5" x14ac:dyDescent="0.25">
      <c r="A1078" s="867" t="s">
        <v>19067</v>
      </c>
      <c r="B1078" s="867" t="s">
        <v>2672</v>
      </c>
      <c r="C1078" s="894" t="s">
        <v>3031</v>
      </c>
      <c r="D1078" s="893" t="s">
        <v>24941</v>
      </c>
      <c r="E1078" s="892">
        <v>15600</v>
      </c>
      <c r="F1078" s="895" t="s">
        <v>19765</v>
      </c>
      <c r="G1078" s="891" t="s">
        <v>24940</v>
      </c>
      <c r="H1078" s="890" t="s">
        <v>2703</v>
      </c>
      <c r="I1078" s="889" t="s">
        <v>3654</v>
      </c>
      <c r="J1078" s="889" t="s">
        <v>5525</v>
      </c>
      <c r="K1078" s="888">
        <v>1</v>
      </c>
      <c r="L1078" s="888">
        <v>8</v>
      </c>
      <c r="M1078" s="887">
        <v>118237.19999999998</v>
      </c>
      <c r="N1078" s="888" t="s">
        <v>385</v>
      </c>
      <c r="O1078" s="888" t="s">
        <v>385</v>
      </c>
      <c r="P1078" s="887">
        <v>0</v>
      </c>
    </row>
    <row r="1079" spans="1:16" ht="22.5" x14ac:dyDescent="0.25">
      <c r="A1079" s="867" t="s">
        <v>19067</v>
      </c>
      <c r="B1079" s="867" t="s">
        <v>3626</v>
      </c>
      <c r="C1079" s="894" t="s">
        <v>3031</v>
      </c>
      <c r="D1079" s="893" t="s">
        <v>23579</v>
      </c>
      <c r="E1079" s="892">
        <v>7000</v>
      </c>
      <c r="F1079" s="895" t="s">
        <v>24939</v>
      </c>
      <c r="G1079" s="891" t="s">
        <v>24938</v>
      </c>
      <c r="H1079" s="890" t="s">
        <v>2772</v>
      </c>
      <c r="I1079" s="889" t="s">
        <v>3654</v>
      </c>
      <c r="J1079" s="889" t="s">
        <v>5525</v>
      </c>
      <c r="K1079" s="888">
        <v>1</v>
      </c>
      <c r="L1079" s="888">
        <v>8</v>
      </c>
      <c r="M1079" s="887">
        <v>56625.67</v>
      </c>
      <c r="N1079" s="888">
        <v>1</v>
      </c>
      <c r="O1079" s="888">
        <v>6</v>
      </c>
      <c r="P1079" s="887">
        <v>42759.560000000005</v>
      </c>
    </row>
    <row r="1080" spans="1:16" x14ac:dyDescent="0.25">
      <c r="A1080" s="867" t="s">
        <v>19067</v>
      </c>
      <c r="B1080" s="867" t="s">
        <v>2672</v>
      </c>
      <c r="C1080" s="894" t="s">
        <v>3031</v>
      </c>
      <c r="D1080" s="893" t="s">
        <v>24937</v>
      </c>
      <c r="E1080" s="892">
        <v>9000</v>
      </c>
      <c r="F1080" s="895" t="s">
        <v>24936</v>
      </c>
      <c r="G1080" s="891" t="s">
        <v>24935</v>
      </c>
      <c r="H1080" s="890" t="s">
        <v>2712</v>
      </c>
      <c r="I1080" s="889" t="s">
        <v>3654</v>
      </c>
      <c r="J1080" s="889" t="s">
        <v>5525</v>
      </c>
      <c r="K1080" s="888">
        <v>1</v>
      </c>
      <c r="L1080" s="888">
        <v>12</v>
      </c>
      <c r="M1080" s="887">
        <v>106870.92445595865</v>
      </c>
      <c r="N1080" s="888">
        <v>1</v>
      </c>
      <c r="O1080" s="888">
        <v>6</v>
      </c>
      <c r="P1080" s="887">
        <v>54485.275326460833</v>
      </c>
    </row>
    <row r="1081" spans="1:16" x14ac:dyDescent="0.25">
      <c r="A1081" s="867" t="s">
        <v>19067</v>
      </c>
      <c r="B1081" s="867" t="s">
        <v>2672</v>
      </c>
      <c r="C1081" s="894" t="s">
        <v>3031</v>
      </c>
      <c r="D1081" s="893" t="s">
        <v>3222</v>
      </c>
      <c r="E1081" s="892">
        <v>6500</v>
      </c>
      <c r="F1081" s="895" t="s">
        <v>24933</v>
      </c>
      <c r="G1081" s="891" t="s">
        <v>24932</v>
      </c>
      <c r="H1081" s="890" t="s">
        <v>2886</v>
      </c>
      <c r="I1081" s="889" t="s">
        <v>3654</v>
      </c>
      <c r="J1081" s="889" t="s">
        <v>5525</v>
      </c>
      <c r="K1081" s="888">
        <v>1</v>
      </c>
      <c r="L1081" s="888">
        <v>12</v>
      </c>
      <c r="M1081" s="887">
        <v>79010.600000000006</v>
      </c>
      <c r="N1081" s="888" t="s">
        <v>385</v>
      </c>
      <c r="O1081" s="888" t="s">
        <v>385</v>
      </c>
      <c r="P1081" s="887">
        <v>0</v>
      </c>
    </row>
    <row r="1082" spans="1:16" ht="24.75" customHeight="1" x14ac:dyDescent="0.25">
      <c r="A1082" s="867" t="s">
        <v>19067</v>
      </c>
      <c r="B1082" s="867" t="s">
        <v>2672</v>
      </c>
      <c r="C1082" s="894" t="s">
        <v>3031</v>
      </c>
      <c r="D1082" s="893" t="s">
        <v>24934</v>
      </c>
      <c r="E1082" s="892">
        <v>10000</v>
      </c>
      <c r="F1082" s="895" t="s">
        <v>24933</v>
      </c>
      <c r="G1082" s="891" t="s">
        <v>24932</v>
      </c>
      <c r="H1082" s="890" t="s">
        <v>2886</v>
      </c>
      <c r="I1082" s="889" t="s">
        <v>3654</v>
      </c>
      <c r="J1082" s="889" t="s">
        <v>5525</v>
      </c>
      <c r="K1082" s="888" t="s">
        <v>385</v>
      </c>
      <c r="L1082" s="888" t="s">
        <v>385</v>
      </c>
      <c r="M1082" s="887">
        <v>0</v>
      </c>
      <c r="N1082" s="888">
        <v>1</v>
      </c>
      <c r="O1082" s="888">
        <v>6</v>
      </c>
      <c r="P1082" s="887">
        <v>59464.105326460827</v>
      </c>
    </row>
    <row r="1083" spans="1:16" x14ac:dyDescent="0.25">
      <c r="A1083" s="867" t="s">
        <v>19067</v>
      </c>
      <c r="B1083" s="867" t="s">
        <v>2672</v>
      </c>
      <c r="C1083" s="894" t="s">
        <v>3031</v>
      </c>
      <c r="D1083" s="893" t="s">
        <v>24931</v>
      </c>
      <c r="E1083" s="892">
        <v>4570</v>
      </c>
      <c r="F1083" s="895" t="s">
        <v>24930</v>
      </c>
      <c r="G1083" s="891" t="s">
        <v>24929</v>
      </c>
      <c r="H1083" s="890" t="s">
        <v>2703</v>
      </c>
      <c r="I1083" s="889" t="s">
        <v>3654</v>
      </c>
      <c r="J1083" s="889" t="s">
        <v>5525</v>
      </c>
      <c r="K1083" s="888">
        <v>1</v>
      </c>
      <c r="L1083" s="888">
        <v>12</v>
      </c>
      <c r="M1083" s="887">
        <v>55844.159999999996</v>
      </c>
      <c r="N1083" s="888">
        <v>1</v>
      </c>
      <c r="O1083" s="888">
        <v>6</v>
      </c>
      <c r="P1083" s="887">
        <v>28241.129999999997</v>
      </c>
    </row>
    <row r="1084" spans="1:16" ht="22.5" x14ac:dyDescent="0.25">
      <c r="A1084" s="867" t="s">
        <v>19067</v>
      </c>
      <c r="B1084" s="867" t="s">
        <v>2672</v>
      </c>
      <c r="C1084" s="894" t="s">
        <v>3031</v>
      </c>
      <c r="D1084" s="893" t="s">
        <v>24928</v>
      </c>
      <c r="E1084" s="892">
        <v>5000</v>
      </c>
      <c r="F1084" s="895" t="s">
        <v>24927</v>
      </c>
      <c r="G1084" s="891" t="s">
        <v>24926</v>
      </c>
      <c r="H1084" s="890" t="s">
        <v>2886</v>
      </c>
      <c r="I1084" s="889" t="s">
        <v>3654</v>
      </c>
      <c r="J1084" s="889" t="s">
        <v>5525</v>
      </c>
      <c r="K1084" s="888">
        <v>1</v>
      </c>
      <c r="L1084" s="888">
        <v>12</v>
      </c>
      <c r="M1084" s="887">
        <v>61097.14</v>
      </c>
      <c r="N1084" s="888">
        <v>1</v>
      </c>
      <c r="O1084" s="888">
        <v>6</v>
      </c>
      <c r="P1084" s="887">
        <v>30684.735326460821</v>
      </c>
    </row>
    <row r="1085" spans="1:16" ht="22.5" x14ac:dyDescent="0.25">
      <c r="A1085" s="867" t="s">
        <v>19067</v>
      </c>
      <c r="B1085" s="867" t="s">
        <v>2672</v>
      </c>
      <c r="C1085" s="894" t="s">
        <v>3031</v>
      </c>
      <c r="D1085" s="893" t="s">
        <v>24364</v>
      </c>
      <c r="E1085" s="892">
        <v>15600</v>
      </c>
      <c r="F1085" s="895" t="s">
        <v>24925</v>
      </c>
      <c r="G1085" s="891" t="s">
        <v>24924</v>
      </c>
      <c r="H1085" s="890" t="s">
        <v>2772</v>
      </c>
      <c r="I1085" s="889" t="s">
        <v>3654</v>
      </c>
      <c r="J1085" s="889" t="s">
        <v>5525</v>
      </c>
      <c r="K1085" s="888">
        <v>1</v>
      </c>
      <c r="L1085" s="888">
        <v>11</v>
      </c>
      <c r="M1085" s="887">
        <v>185367.39999999997</v>
      </c>
      <c r="N1085" s="888" t="s">
        <v>385</v>
      </c>
      <c r="O1085" s="888" t="s">
        <v>385</v>
      </c>
      <c r="P1085" s="887">
        <v>0</v>
      </c>
    </row>
    <row r="1086" spans="1:16" ht="22.5" x14ac:dyDescent="0.25">
      <c r="A1086" s="867" t="s">
        <v>19067</v>
      </c>
      <c r="B1086" s="867" t="s">
        <v>2672</v>
      </c>
      <c r="C1086" s="894" t="s">
        <v>3031</v>
      </c>
      <c r="D1086" s="893" t="s">
        <v>24923</v>
      </c>
      <c r="E1086" s="892">
        <v>5000</v>
      </c>
      <c r="F1086" s="895" t="s">
        <v>24922</v>
      </c>
      <c r="G1086" s="891" t="s">
        <v>24921</v>
      </c>
      <c r="H1086" s="890" t="s">
        <v>2703</v>
      </c>
      <c r="I1086" s="889" t="s">
        <v>3654</v>
      </c>
      <c r="J1086" s="889" t="s">
        <v>5525</v>
      </c>
      <c r="K1086" s="888">
        <v>1</v>
      </c>
      <c r="L1086" s="888">
        <v>10</v>
      </c>
      <c r="M1086" s="887">
        <v>55016.66</v>
      </c>
      <c r="N1086" s="888" t="s">
        <v>385</v>
      </c>
      <c r="O1086" s="888" t="s">
        <v>385</v>
      </c>
      <c r="P1086" s="887">
        <v>0</v>
      </c>
    </row>
    <row r="1087" spans="1:16" ht="24" customHeight="1" x14ac:dyDescent="0.25">
      <c r="A1087" s="867" t="s">
        <v>19067</v>
      </c>
      <c r="B1087" s="867" t="s">
        <v>2672</v>
      </c>
      <c r="C1087" s="894" t="s">
        <v>3031</v>
      </c>
      <c r="D1087" s="893" t="s">
        <v>24920</v>
      </c>
      <c r="E1087" s="892">
        <v>8500</v>
      </c>
      <c r="F1087" s="895" t="s">
        <v>24919</v>
      </c>
      <c r="G1087" s="891" t="s">
        <v>24918</v>
      </c>
      <c r="H1087" s="890" t="s">
        <v>2703</v>
      </c>
      <c r="I1087" s="889" t="s">
        <v>3654</v>
      </c>
      <c r="J1087" s="889" t="s">
        <v>5525</v>
      </c>
      <c r="K1087" s="888">
        <v>1</v>
      </c>
      <c r="L1087" s="888">
        <v>10</v>
      </c>
      <c r="M1087" s="887">
        <v>83185.78</v>
      </c>
      <c r="N1087" s="888">
        <v>1</v>
      </c>
      <c r="O1087" s="888">
        <v>2</v>
      </c>
      <c r="P1087" s="887">
        <v>8697.1899999999987</v>
      </c>
    </row>
    <row r="1088" spans="1:16" ht="22.5" x14ac:dyDescent="0.25">
      <c r="A1088" s="867" t="s">
        <v>19067</v>
      </c>
      <c r="B1088" s="867" t="s">
        <v>2672</v>
      </c>
      <c r="C1088" s="894" t="s">
        <v>3031</v>
      </c>
      <c r="D1088" s="893" t="s">
        <v>24917</v>
      </c>
      <c r="E1088" s="892">
        <v>12000</v>
      </c>
      <c r="F1088" s="895" t="s">
        <v>24916</v>
      </c>
      <c r="G1088" s="891" t="s">
        <v>24915</v>
      </c>
      <c r="H1088" s="890" t="s">
        <v>19403</v>
      </c>
      <c r="I1088" s="889" t="s">
        <v>3654</v>
      </c>
      <c r="J1088" s="889" t="s">
        <v>5525</v>
      </c>
      <c r="K1088" s="888">
        <v>1</v>
      </c>
      <c r="L1088" s="888">
        <v>12</v>
      </c>
      <c r="M1088" s="887">
        <v>143093.69445595867</v>
      </c>
      <c r="N1088" s="888">
        <v>1</v>
      </c>
      <c r="O1088" s="888">
        <v>6</v>
      </c>
      <c r="P1088" s="887">
        <v>72260.095326460825</v>
      </c>
    </row>
    <row r="1089" spans="1:16" ht="22.5" x14ac:dyDescent="0.25">
      <c r="A1089" s="867" t="s">
        <v>19067</v>
      </c>
      <c r="B1089" s="867" t="s">
        <v>3626</v>
      </c>
      <c r="C1089" s="894" t="s">
        <v>3031</v>
      </c>
      <c r="D1089" s="893" t="s">
        <v>23366</v>
      </c>
      <c r="E1089" s="892">
        <v>3500</v>
      </c>
      <c r="F1089" s="895" t="s">
        <v>8603</v>
      </c>
      <c r="G1089" s="891" t="s">
        <v>8602</v>
      </c>
      <c r="H1089" s="890" t="s">
        <v>2772</v>
      </c>
      <c r="I1089" s="889" t="s">
        <v>3654</v>
      </c>
      <c r="J1089" s="889" t="s">
        <v>5525</v>
      </c>
      <c r="K1089" s="888">
        <v>1</v>
      </c>
      <c r="L1089" s="888">
        <v>8</v>
      </c>
      <c r="M1089" s="887">
        <v>28910.730000000003</v>
      </c>
      <c r="N1089" s="888">
        <v>1</v>
      </c>
      <c r="O1089" s="888">
        <v>6</v>
      </c>
      <c r="P1089" s="887">
        <v>21759.75</v>
      </c>
    </row>
    <row r="1090" spans="1:16" ht="22.5" x14ac:dyDescent="0.25">
      <c r="A1090" s="867" t="s">
        <v>19067</v>
      </c>
      <c r="B1090" s="867" t="s">
        <v>2672</v>
      </c>
      <c r="C1090" s="894" t="s">
        <v>3031</v>
      </c>
      <c r="D1090" s="893" t="s">
        <v>24380</v>
      </c>
      <c r="E1090" s="892">
        <v>12000</v>
      </c>
      <c r="F1090" s="895" t="s">
        <v>24914</v>
      </c>
      <c r="G1090" s="891" t="s">
        <v>24913</v>
      </c>
      <c r="H1090" s="890" t="s">
        <v>2852</v>
      </c>
      <c r="I1090" s="889" t="s">
        <v>3654</v>
      </c>
      <c r="J1090" s="889" t="s">
        <v>5525</v>
      </c>
      <c r="K1090" s="888">
        <v>1</v>
      </c>
      <c r="L1090" s="888">
        <v>12</v>
      </c>
      <c r="M1090" s="887">
        <v>142037.07445595867</v>
      </c>
      <c r="N1090" s="888">
        <v>1</v>
      </c>
      <c r="O1090" s="888">
        <v>6</v>
      </c>
      <c r="P1090" s="887">
        <v>71668.445326460816</v>
      </c>
    </row>
    <row r="1091" spans="1:16" x14ac:dyDescent="0.25">
      <c r="A1091" s="867" t="s">
        <v>19067</v>
      </c>
      <c r="B1091" s="867" t="s">
        <v>2672</v>
      </c>
      <c r="C1091" s="894" t="s">
        <v>3031</v>
      </c>
      <c r="D1091" s="893" t="s">
        <v>24912</v>
      </c>
      <c r="E1091" s="892">
        <v>8500</v>
      </c>
      <c r="F1091" s="895" t="s">
        <v>24911</v>
      </c>
      <c r="G1091" s="891" t="s">
        <v>24910</v>
      </c>
      <c r="H1091" s="890" t="s">
        <v>23343</v>
      </c>
      <c r="I1091" s="889" t="s">
        <v>3654</v>
      </c>
      <c r="J1091" s="889" t="s">
        <v>5525</v>
      </c>
      <c r="K1091" s="888">
        <v>1</v>
      </c>
      <c r="L1091" s="888">
        <v>12</v>
      </c>
      <c r="M1091" s="887">
        <v>103563.96445595864</v>
      </c>
      <c r="N1091" s="888">
        <v>1</v>
      </c>
      <c r="O1091" s="888">
        <v>6</v>
      </c>
      <c r="P1091" s="887">
        <v>52006.105326460827</v>
      </c>
    </row>
    <row r="1092" spans="1:16" x14ac:dyDescent="0.25">
      <c r="A1092" s="867" t="s">
        <v>19067</v>
      </c>
      <c r="B1092" s="867" t="s">
        <v>2672</v>
      </c>
      <c r="C1092" s="894" t="s">
        <v>3031</v>
      </c>
      <c r="D1092" s="893" t="s">
        <v>24909</v>
      </c>
      <c r="E1092" s="892">
        <v>4000</v>
      </c>
      <c r="F1092" s="895" t="s">
        <v>24908</v>
      </c>
      <c r="G1092" s="891" t="s">
        <v>24907</v>
      </c>
      <c r="H1092" s="890" t="s">
        <v>17948</v>
      </c>
      <c r="I1092" s="889" t="s">
        <v>2822</v>
      </c>
      <c r="J1092" s="889" t="s">
        <v>2822</v>
      </c>
      <c r="K1092" s="888">
        <v>1</v>
      </c>
      <c r="L1092" s="888">
        <v>12</v>
      </c>
      <c r="M1092" s="887">
        <v>49774.11</v>
      </c>
      <c r="N1092" s="888">
        <v>1</v>
      </c>
      <c r="O1092" s="888">
        <v>6</v>
      </c>
      <c r="P1092" s="887">
        <v>24956.29</v>
      </c>
    </row>
    <row r="1093" spans="1:16" x14ac:dyDescent="0.25">
      <c r="A1093" s="867" t="s">
        <v>19067</v>
      </c>
      <c r="B1093" s="867" t="s">
        <v>2672</v>
      </c>
      <c r="C1093" s="894" t="s">
        <v>3031</v>
      </c>
      <c r="D1093" s="893" t="s">
        <v>24906</v>
      </c>
      <c r="E1093" s="892">
        <v>3000</v>
      </c>
      <c r="F1093" s="895" t="s">
        <v>24905</v>
      </c>
      <c r="G1093" s="891" t="s">
        <v>24904</v>
      </c>
      <c r="H1093" s="890" t="s">
        <v>4016</v>
      </c>
      <c r="I1093" s="889" t="s">
        <v>2707</v>
      </c>
      <c r="J1093" s="889" t="s">
        <v>23783</v>
      </c>
      <c r="K1093" s="888">
        <v>1</v>
      </c>
      <c r="L1093" s="888">
        <v>12</v>
      </c>
      <c r="M1093" s="887">
        <v>37896.660000000003</v>
      </c>
      <c r="N1093" s="888">
        <v>1</v>
      </c>
      <c r="O1093" s="888">
        <v>6</v>
      </c>
      <c r="P1093" s="887">
        <v>19023.86</v>
      </c>
    </row>
    <row r="1094" spans="1:16" ht="22.5" x14ac:dyDescent="0.25">
      <c r="A1094" s="867" t="s">
        <v>19067</v>
      </c>
      <c r="B1094" s="867" t="s">
        <v>2672</v>
      </c>
      <c r="C1094" s="894" t="s">
        <v>3031</v>
      </c>
      <c r="D1094" s="893" t="s">
        <v>24903</v>
      </c>
      <c r="E1094" s="892">
        <v>5000</v>
      </c>
      <c r="F1094" s="895" t="s">
        <v>24902</v>
      </c>
      <c r="G1094" s="891" t="s">
        <v>24901</v>
      </c>
      <c r="H1094" s="890" t="s">
        <v>2703</v>
      </c>
      <c r="I1094" s="889" t="s">
        <v>3654</v>
      </c>
      <c r="J1094" s="889" t="s">
        <v>5525</v>
      </c>
      <c r="K1094" s="888">
        <v>1</v>
      </c>
      <c r="L1094" s="888">
        <v>2</v>
      </c>
      <c r="M1094" s="887">
        <v>7294.869999999999</v>
      </c>
      <c r="N1094" s="888">
        <v>1</v>
      </c>
      <c r="O1094" s="888">
        <v>6</v>
      </c>
      <c r="P1094" s="887">
        <v>31030.895326460824</v>
      </c>
    </row>
    <row r="1095" spans="1:16" x14ac:dyDescent="0.25">
      <c r="A1095" s="867" t="s">
        <v>19067</v>
      </c>
      <c r="B1095" s="867" t="s">
        <v>2672</v>
      </c>
      <c r="C1095" s="894" t="s">
        <v>3031</v>
      </c>
      <c r="D1095" s="893" t="s">
        <v>24900</v>
      </c>
      <c r="E1095" s="892">
        <v>2500</v>
      </c>
      <c r="F1095" s="895" t="s">
        <v>24899</v>
      </c>
      <c r="G1095" s="891" t="s">
        <v>24898</v>
      </c>
      <c r="H1095" s="890" t="s">
        <v>3691</v>
      </c>
      <c r="I1095" s="889" t="s">
        <v>2684</v>
      </c>
      <c r="J1095" s="889" t="s">
        <v>5525</v>
      </c>
      <c r="K1095" s="888">
        <v>1</v>
      </c>
      <c r="L1095" s="888">
        <v>12</v>
      </c>
      <c r="M1095" s="887">
        <v>31672.09</v>
      </c>
      <c r="N1095" s="888">
        <v>1</v>
      </c>
      <c r="O1095" s="888">
        <v>6</v>
      </c>
      <c r="P1095" s="887">
        <v>15911.4</v>
      </c>
    </row>
    <row r="1096" spans="1:16" x14ac:dyDescent="0.25">
      <c r="A1096" s="867" t="s">
        <v>19067</v>
      </c>
      <c r="B1096" s="867" t="s">
        <v>2672</v>
      </c>
      <c r="C1096" s="894" t="s">
        <v>3031</v>
      </c>
      <c r="D1096" s="893" t="s">
        <v>23321</v>
      </c>
      <c r="E1096" s="892">
        <v>3000</v>
      </c>
      <c r="F1096" s="895" t="s">
        <v>24897</v>
      </c>
      <c r="G1096" s="891" t="s">
        <v>24896</v>
      </c>
      <c r="H1096" s="890" t="s">
        <v>3135</v>
      </c>
      <c r="I1096" s="889" t="s">
        <v>3135</v>
      </c>
      <c r="J1096" s="889" t="s">
        <v>40</v>
      </c>
      <c r="K1096" s="888">
        <v>1</v>
      </c>
      <c r="L1096" s="888">
        <v>12</v>
      </c>
      <c r="M1096" s="887">
        <v>37853.740000000005</v>
      </c>
      <c r="N1096" s="888">
        <v>1</v>
      </c>
      <c r="O1096" s="888">
        <v>6</v>
      </c>
      <c r="P1096" s="887">
        <v>19042.400000000001</v>
      </c>
    </row>
    <row r="1097" spans="1:16" ht="22.5" x14ac:dyDescent="0.25">
      <c r="A1097" s="867" t="s">
        <v>19067</v>
      </c>
      <c r="B1097" s="867" t="s">
        <v>2672</v>
      </c>
      <c r="C1097" s="894" t="s">
        <v>3031</v>
      </c>
      <c r="D1097" s="893" t="s">
        <v>24895</v>
      </c>
      <c r="E1097" s="892">
        <v>8500</v>
      </c>
      <c r="F1097" s="895" t="s">
        <v>24894</v>
      </c>
      <c r="G1097" s="891" t="s">
        <v>24893</v>
      </c>
      <c r="H1097" s="890" t="s">
        <v>2772</v>
      </c>
      <c r="I1097" s="889" t="s">
        <v>3654</v>
      </c>
      <c r="J1097" s="889" t="s">
        <v>5525</v>
      </c>
      <c r="K1097" s="888">
        <v>1</v>
      </c>
      <c r="L1097" s="888">
        <v>12</v>
      </c>
      <c r="M1097" s="887">
        <v>101643.71445595866</v>
      </c>
      <c r="N1097" s="888">
        <v>1</v>
      </c>
      <c r="O1097" s="888">
        <v>6</v>
      </c>
      <c r="P1097" s="887">
        <v>51421.115326460829</v>
      </c>
    </row>
    <row r="1098" spans="1:16" x14ac:dyDescent="0.25">
      <c r="A1098" s="867" t="s">
        <v>19067</v>
      </c>
      <c r="B1098" s="867" t="s">
        <v>2672</v>
      </c>
      <c r="C1098" s="894" t="s">
        <v>3031</v>
      </c>
      <c r="D1098" s="893" t="s">
        <v>24892</v>
      </c>
      <c r="E1098" s="892">
        <v>5000</v>
      </c>
      <c r="F1098" s="895" t="s">
        <v>24891</v>
      </c>
      <c r="G1098" s="891" t="s">
        <v>24890</v>
      </c>
      <c r="H1098" s="890" t="s">
        <v>2772</v>
      </c>
      <c r="I1098" s="889" t="s">
        <v>3654</v>
      </c>
      <c r="J1098" s="889" t="s">
        <v>5525</v>
      </c>
      <c r="K1098" s="888">
        <v>1</v>
      </c>
      <c r="L1098" s="888">
        <v>12</v>
      </c>
      <c r="M1098" s="887">
        <v>60977.2</v>
      </c>
      <c r="N1098" s="888">
        <v>1</v>
      </c>
      <c r="O1098" s="888">
        <v>6</v>
      </c>
      <c r="P1098" s="887">
        <v>30994.435326460825</v>
      </c>
    </row>
    <row r="1099" spans="1:16" ht="22.5" x14ac:dyDescent="0.25">
      <c r="A1099" s="867" t="s">
        <v>19067</v>
      </c>
      <c r="B1099" s="867" t="s">
        <v>3626</v>
      </c>
      <c r="C1099" s="894" t="s">
        <v>3031</v>
      </c>
      <c r="D1099" s="893" t="s">
        <v>24889</v>
      </c>
      <c r="E1099" s="892">
        <v>1500</v>
      </c>
      <c r="F1099" s="895" t="s">
        <v>24888</v>
      </c>
      <c r="G1099" s="891" t="s">
        <v>24887</v>
      </c>
      <c r="H1099" s="890" t="s">
        <v>2680</v>
      </c>
      <c r="I1099" s="889" t="s">
        <v>2822</v>
      </c>
      <c r="J1099" s="889" t="s">
        <v>2822</v>
      </c>
      <c r="K1099" s="888">
        <v>1</v>
      </c>
      <c r="L1099" s="888">
        <v>12</v>
      </c>
      <c r="M1099" s="887">
        <v>19892.98</v>
      </c>
      <c r="N1099" s="888">
        <v>1</v>
      </c>
      <c r="O1099" s="888">
        <v>6</v>
      </c>
      <c r="P1099" s="887">
        <v>9810</v>
      </c>
    </row>
    <row r="1100" spans="1:16" ht="22.5" x14ac:dyDescent="0.25">
      <c r="A1100" s="867" t="s">
        <v>19067</v>
      </c>
      <c r="B1100" s="867" t="s">
        <v>2672</v>
      </c>
      <c r="C1100" s="894" t="s">
        <v>3031</v>
      </c>
      <c r="D1100" s="893" t="s">
        <v>24886</v>
      </c>
      <c r="E1100" s="892">
        <v>7000</v>
      </c>
      <c r="F1100" s="895" t="s">
        <v>24885</v>
      </c>
      <c r="G1100" s="891" t="s">
        <v>24884</v>
      </c>
      <c r="H1100" s="890" t="s">
        <v>2712</v>
      </c>
      <c r="I1100" s="889" t="s">
        <v>3654</v>
      </c>
      <c r="J1100" s="889" t="s">
        <v>5525</v>
      </c>
      <c r="K1100" s="888">
        <v>1</v>
      </c>
      <c r="L1100" s="888">
        <v>12</v>
      </c>
      <c r="M1100" s="887">
        <v>85960.799999999988</v>
      </c>
      <c r="N1100" s="888">
        <v>1</v>
      </c>
      <c r="O1100" s="888">
        <v>6</v>
      </c>
      <c r="P1100" s="887">
        <v>43030.895326460828</v>
      </c>
    </row>
    <row r="1101" spans="1:16" x14ac:dyDescent="0.25">
      <c r="A1101" s="867" t="s">
        <v>19067</v>
      </c>
      <c r="B1101" s="867" t="s">
        <v>2672</v>
      </c>
      <c r="C1101" s="894" t="s">
        <v>3031</v>
      </c>
      <c r="D1101" s="893" t="s">
        <v>24883</v>
      </c>
      <c r="E1101" s="892">
        <v>9000</v>
      </c>
      <c r="F1101" s="895" t="s">
        <v>24882</v>
      </c>
      <c r="G1101" s="891" t="s">
        <v>24881</v>
      </c>
      <c r="H1101" s="890" t="s">
        <v>2688</v>
      </c>
      <c r="I1101" s="889" t="s">
        <v>3654</v>
      </c>
      <c r="J1101" s="889" t="s">
        <v>5525</v>
      </c>
      <c r="K1101" s="888">
        <v>1</v>
      </c>
      <c r="L1101" s="888">
        <v>12</v>
      </c>
      <c r="M1101" s="887">
        <v>108508.41445595866</v>
      </c>
      <c r="N1101" s="888">
        <v>1</v>
      </c>
      <c r="O1101" s="888">
        <v>6</v>
      </c>
      <c r="P1101" s="887">
        <v>54589.025326460825</v>
      </c>
    </row>
    <row r="1102" spans="1:16" x14ac:dyDescent="0.25">
      <c r="A1102" s="867" t="s">
        <v>19067</v>
      </c>
      <c r="B1102" s="867" t="s">
        <v>2672</v>
      </c>
      <c r="C1102" s="894" t="s">
        <v>3031</v>
      </c>
      <c r="D1102" s="893" t="s">
        <v>24880</v>
      </c>
      <c r="E1102" s="892">
        <v>4550</v>
      </c>
      <c r="F1102" s="895" t="s">
        <v>24879</v>
      </c>
      <c r="G1102" s="891" t="s">
        <v>24878</v>
      </c>
      <c r="H1102" s="890" t="s">
        <v>2886</v>
      </c>
      <c r="I1102" s="889" t="s">
        <v>3654</v>
      </c>
      <c r="J1102" s="889" t="s">
        <v>5525</v>
      </c>
      <c r="K1102" s="888">
        <v>1</v>
      </c>
      <c r="L1102" s="888">
        <v>12</v>
      </c>
      <c r="M1102" s="887">
        <v>56560.80000000001</v>
      </c>
      <c r="N1102" s="888">
        <v>1</v>
      </c>
      <c r="O1102" s="888">
        <v>6</v>
      </c>
      <c r="P1102" s="887">
        <v>28344.9</v>
      </c>
    </row>
    <row r="1103" spans="1:16" ht="42" customHeight="1" x14ac:dyDescent="0.25">
      <c r="A1103" s="867" t="s">
        <v>19067</v>
      </c>
      <c r="B1103" s="867" t="s">
        <v>2672</v>
      </c>
      <c r="C1103" s="894" t="s">
        <v>3031</v>
      </c>
      <c r="D1103" s="893" t="s">
        <v>24877</v>
      </c>
      <c r="E1103" s="892">
        <v>3500</v>
      </c>
      <c r="F1103" s="895" t="s">
        <v>24875</v>
      </c>
      <c r="G1103" s="891" t="s">
        <v>24874</v>
      </c>
      <c r="H1103" s="890" t="s">
        <v>5061</v>
      </c>
      <c r="I1103" s="889" t="s">
        <v>3654</v>
      </c>
      <c r="J1103" s="889" t="s">
        <v>5525</v>
      </c>
      <c r="K1103" s="888">
        <v>1</v>
      </c>
      <c r="L1103" s="888">
        <v>9</v>
      </c>
      <c r="M1103" s="887">
        <v>33047.910000000003</v>
      </c>
      <c r="N1103" s="888" t="s">
        <v>385</v>
      </c>
      <c r="O1103" s="888" t="s">
        <v>385</v>
      </c>
      <c r="P1103" s="887">
        <v>0</v>
      </c>
    </row>
    <row r="1104" spans="1:16" ht="33.75" x14ac:dyDescent="0.25">
      <c r="A1104" s="867" t="s">
        <v>19067</v>
      </c>
      <c r="B1104" s="867" t="s">
        <v>2672</v>
      </c>
      <c r="C1104" s="894" t="s">
        <v>3031</v>
      </c>
      <c r="D1104" s="893" t="s">
        <v>24876</v>
      </c>
      <c r="E1104" s="892">
        <v>7000</v>
      </c>
      <c r="F1104" s="895" t="s">
        <v>24875</v>
      </c>
      <c r="G1104" s="891" t="s">
        <v>24874</v>
      </c>
      <c r="H1104" s="890" t="s">
        <v>5061</v>
      </c>
      <c r="I1104" s="889" t="s">
        <v>3654</v>
      </c>
      <c r="J1104" s="889" t="s">
        <v>5525</v>
      </c>
      <c r="K1104" s="888" t="s">
        <v>385</v>
      </c>
      <c r="L1104" s="888" t="s">
        <v>385</v>
      </c>
      <c r="M1104" s="887">
        <v>0</v>
      </c>
      <c r="N1104" s="888">
        <v>1</v>
      </c>
      <c r="O1104" s="888">
        <v>6</v>
      </c>
      <c r="P1104" s="887">
        <v>38471.645326460828</v>
      </c>
    </row>
    <row r="1105" spans="1:16" x14ac:dyDescent="0.25">
      <c r="A1105" s="867" t="s">
        <v>19067</v>
      </c>
      <c r="B1105" s="867" t="s">
        <v>2672</v>
      </c>
      <c r="C1105" s="894" t="s">
        <v>3031</v>
      </c>
      <c r="D1105" s="893" t="s">
        <v>24873</v>
      </c>
      <c r="E1105" s="892">
        <v>9500</v>
      </c>
      <c r="F1105" s="895" t="s">
        <v>24872</v>
      </c>
      <c r="G1105" s="891" t="s">
        <v>24871</v>
      </c>
      <c r="H1105" s="890" t="s">
        <v>2703</v>
      </c>
      <c r="I1105" s="889" t="s">
        <v>3654</v>
      </c>
      <c r="J1105" s="889" t="s">
        <v>5525</v>
      </c>
      <c r="K1105" s="888">
        <v>1</v>
      </c>
      <c r="L1105" s="888">
        <v>12</v>
      </c>
      <c r="M1105" s="887">
        <v>110789.04445595866</v>
      </c>
      <c r="N1105" s="888">
        <v>1</v>
      </c>
      <c r="O1105" s="888">
        <v>6</v>
      </c>
      <c r="P1105" s="887">
        <v>57698.40532646083</v>
      </c>
    </row>
    <row r="1106" spans="1:16" ht="22.5" x14ac:dyDescent="0.25">
      <c r="A1106" s="867" t="s">
        <v>19067</v>
      </c>
      <c r="B1106" s="867" t="s">
        <v>2672</v>
      </c>
      <c r="C1106" s="894" t="s">
        <v>3031</v>
      </c>
      <c r="D1106" s="893" t="s">
        <v>24870</v>
      </c>
      <c r="E1106" s="892">
        <v>11000</v>
      </c>
      <c r="F1106" s="895" t="s">
        <v>24869</v>
      </c>
      <c r="G1106" s="891" t="s">
        <v>24868</v>
      </c>
      <c r="H1106" s="890" t="s">
        <v>3691</v>
      </c>
      <c r="I1106" s="889" t="s">
        <v>2684</v>
      </c>
      <c r="J1106" s="889" t="s">
        <v>5525</v>
      </c>
      <c r="K1106" s="888">
        <v>1</v>
      </c>
      <c r="L1106" s="888">
        <v>12</v>
      </c>
      <c r="M1106" s="887">
        <v>131900.29445595868</v>
      </c>
      <c r="N1106" s="888">
        <v>1</v>
      </c>
      <c r="O1106" s="888">
        <v>6</v>
      </c>
      <c r="P1106" s="887">
        <v>66235.675326460812</v>
      </c>
    </row>
    <row r="1107" spans="1:16" ht="22.5" x14ac:dyDescent="0.25">
      <c r="A1107" s="867" t="s">
        <v>19067</v>
      </c>
      <c r="B1107" s="867" t="s">
        <v>3626</v>
      </c>
      <c r="C1107" s="894" t="s">
        <v>3031</v>
      </c>
      <c r="D1107" s="893" t="s">
        <v>23560</v>
      </c>
      <c r="E1107" s="892">
        <v>6000</v>
      </c>
      <c r="F1107" s="895" t="s">
        <v>24867</v>
      </c>
      <c r="G1107" s="891" t="s">
        <v>24866</v>
      </c>
      <c r="H1107" s="890" t="s">
        <v>2772</v>
      </c>
      <c r="I1107" s="889" t="s">
        <v>3654</v>
      </c>
      <c r="J1107" s="889" t="s">
        <v>5525</v>
      </c>
      <c r="K1107" s="888">
        <v>1</v>
      </c>
      <c r="L1107" s="888">
        <v>12</v>
      </c>
      <c r="M1107" s="887">
        <v>70198.28</v>
      </c>
      <c r="N1107" s="888">
        <v>1</v>
      </c>
      <c r="O1107" s="888">
        <v>6</v>
      </c>
      <c r="P1107" s="887">
        <v>37021.560000000005</v>
      </c>
    </row>
    <row r="1108" spans="1:16" ht="24.75" customHeight="1" x14ac:dyDescent="0.25">
      <c r="A1108" s="867" t="s">
        <v>19067</v>
      </c>
      <c r="B1108" s="867" t="s">
        <v>2672</v>
      </c>
      <c r="C1108" s="894" t="s">
        <v>3031</v>
      </c>
      <c r="D1108" s="893" t="s">
        <v>24865</v>
      </c>
      <c r="E1108" s="892">
        <v>13000</v>
      </c>
      <c r="F1108" s="895" t="s">
        <v>24864</v>
      </c>
      <c r="G1108" s="891" t="s">
        <v>24863</v>
      </c>
      <c r="H1108" s="890" t="s">
        <v>2772</v>
      </c>
      <c r="I1108" s="889" t="s">
        <v>3654</v>
      </c>
      <c r="J1108" s="889" t="s">
        <v>5525</v>
      </c>
      <c r="K1108" s="888">
        <v>1</v>
      </c>
      <c r="L1108" s="888">
        <v>12</v>
      </c>
      <c r="M1108" s="887">
        <v>161432.90445595863</v>
      </c>
      <c r="N1108" s="888">
        <v>1</v>
      </c>
      <c r="O1108" s="888">
        <v>6</v>
      </c>
      <c r="P1108" s="887">
        <v>79011.935326460807</v>
      </c>
    </row>
    <row r="1109" spans="1:16" ht="22.5" x14ac:dyDescent="0.25">
      <c r="A1109" s="867" t="s">
        <v>19067</v>
      </c>
      <c r="B1109" s="867" t="s">
        <v>3626</v>
      </c>
      <c r="C1109" s="894" t="s">
        <v>3031</v>
      </c>
      <c r="D1109" s="893" t="s">
        <v>23275</v>
      </c>
      <c r="E1109" s="892">
        <v>9500</v>
      </c>
      <c r="F1109" s="895" t="s">
        <v>24862</v>
      </c>
      <c r="G1109" s="891" t="s">
        <v>24861</v>
      </c>
      <c r="H1109" s="890" t="s">
        <v>2772</v>
      </c>
      <c r="I1109" s="889" t="s">
        <v>3654</v>
      </c>
      <c r="J1109" s="889" t="s">
        <v>5525</v>
      </c>
      <c r="K1109" s="888">
        <v>1</v>
      </c>
      <c r="L1109" s="888">
        <v>12</v>
      </c>
      <c r="M1109" s="887">
        <v>114008.74999999997</v>
      </c>
      <c r="N1109" s="888">
        <v>1</v>
      </c>
      <c r="O1109" s="888">
        <v>6</v>
      </c>
      <c r="P1109" s="887">
        <v>57761.23</v>
      </c>
    </row>
    <row r="1110" spans="1:16" ht="33.75" x14ac:dyDescent="0.25">
      <c r="A1110" s="867" t="s">
        <v>19067</v>
      </c>
      <c r="B1110" s="867" t="s">
        <v>2672</v>
      </c>
      <c r="C1110" s="894" t="s">
        <v>3031</v>
      </c>
      <c r="D1110" s="893" t="s">
        <v>24860</v>
      </c>
      <c r="E1110" s="892">
        <v>7000</v>
      </c>
      <c r="F1110" s="895" t="s">
        <v>24859</v>
      </c>
      <c r="G1110" s="891" t="s">
        <v>24858</v>
      </c>
      <c r="H1110" s="890" t="s">
        <v>3045</v>
      </c>
      <c r="I1110" s="889" t="s">
        <v>2684</v>
      </c>
      <c r="J1110" s="889" t="s">
        <v>5525</v>
      </c>
      <c r="K1110" s="888">
        <v>1</v>
      </c>
      <c r="L1110" s="888">
        <v>8</v>
      </c>
      <c r="M1110" s="887">
        <v>53713.390000000007</v>
      </c>
      <c r="N1110" s="888">
        <v>1</v>
      </c>
      <c r="O1110" s="888">
        <v>1</v>
      </c>
      <c r="P1110" s="887">
        <v>3637.7000000000003</v>
      </c>
    </row>
    <row r="1111" spans="1:16" ht="22.5" x14ac:dyDescent="0.25">
      <c r="A1111" s="867" t="s">
        <v>19067</v>
      </c>
      <c r="B1111" s="867" t="s">
        <v>2672</v>
      </c>
      <c r="C1111" s="894" t="s">
        <v>3031</v>
      </c>
      <c r="D1111" s="893" t="s">
        <v>23612</v>
      </c>
      <c r="E1111" s="892">
        <v>9000</v>
      </c>
      <c r="F1111" s="895" t="s">
        <v>24857</v>
      </c>
      <c r="G1111" s="891" t="s">
        <v>24856</v>
      </c>
      <c r="H1111" s="890" t="s">
        <v>2703</v>
      </c>
      <c r="I1111" s="889" t="s">
        <v>3654</v>
      </c>
      <c r="J1111" s="889" t="s">
        <v>5525</v>
      </c>
      <c r="K1111" s="888">
        <v>1</v>
      </c>
      <c r="L1111" s="888">
        <v>12</v>
      </c>
      <c r="M1111" s="887">
        <v>109724.01445595865</v>
      </c>
      <c r="N1111" s="888">
        <v>1</v>
      </c>
      <c r="O1111" s="888">
        <v>6</v>
      </c>
      <c r="P1111" s="887">
        <v>55030.895326460828</v>
      </c>
    </row>
    <row r="1112" spans="1:16" x14ac:dyDescent="0.25">
      <c r="A1112" s="867" t="s">
        <v>19067</v>
      </c>
      <c r="B1112" s="867" t="s">
        <v>2672</v>
      </c>
      <c r="C1112" s="894" t="s">
        <v>3031</v>
      </c>
      <c r="D1112" s="893" t="s">
        <v>24855</v>
      </c>
      <c r="E1112" s="892">
        <v>2000</v>
      </c>
      <c r="F1112" s="895" t="s">
        <v>24854</v>
      </c>
      <c r="G1112" s="891" t="s">
        <v>24853</v>
      </c>
      <c r="H1112" s="890" t="s">
        <v>2712</v>
      </c>
      <c r="I1112" s="889" t="s">
        <v>2684</v>
      </c>
      <c r="J1112" s="889" t="s">
        <v>5525</v>
      </c>
      <c r="K1112" s="888">
        <v>1</v>
      </c>
      <c r="L1112" s="888">
        <v>12</v>
      </c>
      <c r="M1112" s="887">
        <v>25886.360000000004</v>
      </c>
      <c r="N1112" s="888">
        <v>1</v>
      </c>
      <c r="O1112" s="888">
        <v>6</v>
      </c>
      <c r="P1112" s="887">
        <v>12995.869999999999</v>
      </c>
    </row>
    <row r="1113" spans="1:16" x14ac:dyDescent="0.25">
      <c r="A1113" s="867" t="s">
        <v>19067</v>
      </c>
      <c r="B1113" s="867" t="s">
        <v>2672</v>
      </c>
      <c r="C1113" s="894" t="s">
        <v>3031</v>
      </c>
      <c r="D1113" s="893" t="s">
        <v>24852</v>
      </c>
      <c r="E1113" s="892">
        <v>3500</v>
      </c>
      <c r="F1113" s="895" t="s">
        <v>24851</v>
      </c>
      <c r="G1113" s="891" t="s">
        <v>24850</v>
      </c>
      <c r="H1113" s="890" t="s">
        <v>3259</v>
      </c>
      <c r="I1113" s="889" t="s">
        <v>2822</v>
      </c>
      <c r="J1113" s="889" t="s">
        <v>2822</v>
      </c>
      <c r="K1113" s="888">
        <v>1</v>
      </c>
      <c r="L1113" s="888">
        <v>12</v>
      </c>
      <c r="M1113" s="887">
        <v>43960.80000000001</v>
      </c>
      <c r="N1113" s="888">
        <v>1</v>
      </c>
      <c r="O1113" s="888">
        <v>6</v>
      </c>
      <c r="P1113" s="887">
        <v>22044.9</v>
      </c>
    </row>
    <row r="1114" spans="1:16" x14ac:dyDescent="0.25">
      <c r="A1114" s="867" t="s">
        <v>19067</v>
      </c>
      <c r="B1114" s="867" t="s">
        <v>2672</v>
      </c>
      <c r="C1114" s="894" t="s">
        <v>3031</v>
      </c>
      <c r="D1114" s="893" t="s">
        <v>24849</v>
      </c>
      <c r="E1114" s="892">
        <v>4302</v>
      </c>
      <c r="F1114" s="895" t="s">
        <v>24848</v>
      </c>
      <c r="G1114" s="891" t="s">
        <v>24847</v>
      </c>
      <c r="H1114" s="890" t="s">
        <v>2886</v>
      </c>
      <c r="I1114" s="889" t="s">
        <v>3654</v>
      </c>
      <c r="J1114" s="889" t="s">
        <v>5525</v>
      </c>
      <c r="K1114" s="888" t="s">
        <v>385</v>
      </c>
      <c r="L1114" s="888">
        <v>1</v>
      </c>
      <c r="M1114" s="887">
        <v>4773.8999999999996</v>
      </c>
      <c r="N1114" s="888" t="s">
        <v>385</v>
      </c>
      <c r="O1114" s="888" t="s">
        <v>385</v>
      </c>
      <c r="P1114" s="887">
        <v>0</v>
      </c>
    </row>
    <row r="1115" spans="1:16" x14ac:dyDescent="0.25">
      <c r="A1115" s="867" t="s">
        <v>19067</v>
      </c>
      <c r="B1115" s="867" t="s">
        <v>2672</v>
      </c>
      <c r="C1115" s="894" t="s">
        <v>3031</v>
      </c>
      <c r="D1115" s="893" t="s">
        <v>24846</v>
      </c>
      <c r="E1115" s="892">
        <v>3000</v>
      </c>
      <c r="F1115" s="895" t="s">
        <v>24845</v>
      </c>
      <c r="G1115" s="891" t="s">
        <v>24844</v>
      </c>
      <c r="H1115" s="890" t="s">
        <v>24843</v>
      </c>
      <c r="I1115" s="889" t="s">
        <v>2822</v>
      </c>
      <c r="J1115" s="889" t="s">
        <v>2822</v>
      </c>
      <c r="K1115" s="888">
        <v>1</v>
      </c>
      <c r="L1115" s="888">
        <v>12</v>
      </c>
      <c r="M1115" s="887">
        <v>37777.9</v>
      </c>
      <c r="N1115" s="888">
        <v>1</v>
      </c>
      <c r="O1115" s="888">
        <v>6</v>
      </c>
      <c r="P1115" s="887">
        <v>19044.48</v>
      </c>
    </row>
    <row r="1116" spans="1:16" ht="22.5" x14ac:dyDescent="0.25">
      <c r="A1116" s="867" t="s">
        <v>19067</v>
      </c>
      <c r="B1116" s="867" t="s">
        <v>2672</v>
      </c>
      <c r="C1116" s="894" t="s">
        <v>3031</v>
      </c>
      <c r="D1116" s="893" t="s">
        <v>24842</v>
      </c>
      <c r="E1116" s="892">
        <v>3000</v>
      </c>
      <c r="F1116" s="895" t="s">
        <v>24841</v>
      </c>
      <c r="G1116" s="891" t="s">
        <v>24840</v>
      </c>
      <c r="H1116" s="890" t="s">
        <v>3691</v>
      </c>
      <c r="I1116" s="889" t="s">
        <v>2684</v>
      </c>
      <c r="J1116" s="889" t="s">
        <v>5525</v>
      </c>
      <c r="K1116" s="888" t="s">
        <v>385</v>
      </c>
      <c r="L1116" s="888" t="s">
        <v>385</v>
      </c>
      <c r="M1116" s="887">
        <v>0</v>
      </c>
      <c r="N1116" s="888">
        <v>1</v>
      </c>
      <c r="O1116" s="888">
        <v>6</v>
      </c>
      <c r="P1116" s="887">
        <v>16854.45</v>
      </c>
    </row>
    <row r="1117" spans="1:16" x14ac:dyDescent="0.25">
      <c r="A1117" s="867" t="s">
        <v>19067</v>
      </c>
      <c r="B1117" s="867" t="s">
        <v>2672</v>
      </c>
      <c r="C1117" s="894" t="s">
        <v>3031</v>
      </c>
      <c r="D1117" s="893" t="s">
        <v>24839</v>
      </c>
      <c r="E1117" s="892">
        <v>4000</v>
      </c>
      <c r="F1117" s="895" t="s">
        <v>24838</v>
      </c>
      <c r="G1117" s="891" t="s">
        <v>24837</v>
      </c>
      <c r="H1117" s="890" t="s">
        <v>3259</v>
      </c>
      <c r="I1117" s="889" t="s">
        <v>2822</v>
      </c>
      <c r="J1117" s="889" t="s">
        <v>2822</v>
      </c>
      <c r="K1117" s="888">
        <v>1</v>
      </c>
      <c r="L1117" s="888">
        <v>12</v>
      </c>
      <c r="M1117" s="887">
        <v>49955.250000000007</v>
      </c>
      <c r="N1117" s="888">
        <v>1</v>
      </c>
      <c r="O1117" s="888">
        <v>6</v>
      </c>
      <c r="P1117" s="887">
        <v>25029.629999999997</v>
      </c>
    </row>
    <row r="1118" spans="1:16" ht="22.5" x14ac:dyDescent="0.25">
      <c r="A1118" s="867" t="s">
        <v>19067</v>
      </c>
      <c r="B1118" s="867" t="s">
        <v>2672</v>
      </c>
      <c r="C1118" s="894" t="s">
        <v>3031</v>
      </c>
      <c r="D1118" s="893" t="s">
        <v>24106</v>
      </c>
      <c r="E1118" s="892">
        <v>3000</v>
      </c>
      <c r="F1118" s="895" t="s">
        <v>24836</v>
      </c>
      <c r="G1118" s="891" t="s">
        <v>24835</v>
      </c>
      <c r="H1118" s="890" t="s">
        <v>2886</v>
      </c>
      <c r="I1118" s="889" t="s">
        <v>3654</v>
      </c>
      <c r="J1118" s="889" t="s">
        <v>5525</v>
      </c>
      <c r="K1118" s="888">
        <v>1</v>
      </c>
      <c r="L1118" s="888">
        <v>5</v>
      </c>
      <c r="M1118" s="887">
        <v>14767</v>
      </c>
      <c r="N1118" s="888">
        <v>1</v>
      </c>
      <c r="O1118" s="888">
        <v>6</v>
      </c>
      <c r="P1118" s="887">
        <v>19043.86</v>
      </c>
    </row>
    <row r="1119" spans="1:16" x14ac:dyDescent="0.25">
      <c r="A1119" s="867" t="s">
        <v>19067</v>
      </c>
      <c r="B1119" s="867" t="s">
        <v>2672</v>
      </c>
      <c r="C1119" s="894" t="s">
        <v>3031</v>
      </c>
      <c r="D1119" s="893" t="s">
        <v>24834</v>
      </c>
      <c r="E1119" s="892">
        <v>3000</v>
      </c>
      <c r="F1119" s="895" t="s">
        <v>24833</v>
      </c>
      <c r="G1119" s="891" t="s">
        <v>24832</v>
      </c>
      <c r="H1119" s="890" t="s">
        <v>3691</v>
      </c>
      <c r="I1119" s="889" t="s">
        <v>2684</v>
      </c>
      <c r="J1119" s="889" t="s">
        <v>5525</v>
      </c>
      <c r="K1119" s="888">
        <v>1</v>
      </c>
      <c r="L1119" s="888">
        <v>6</v>
      </c>
      <c r="M1119" s="887">
        <v>18466.260000000002</v>
      </c>
      <c r="N1119" s="888">
        <v>1</v>
      </c>
      <c r="O1119" s="888">
        <v>6</v>
      </c>
      <c r="P1119" s="887">
        <v>18930.75</v>
      </c>
    </row>
    <row r="1120" spans="1:16" ht="15" customHeight="1" x14ac:dyDescent="0.25">
      <c r="A1120" s="1772" t="s">
        <v>2848</v>
      </c>
      <c r="B1120" s="1772"/>
      <c r="C1120" s="1772"/>
      <c r="D1120" s="1772"/>
      <c r="E1120" s="1772"/>
      <c r="F1120" s="1772" t="s">
        <v>378</v>
      </c>
      <c r="G1120" s="1772"/>
      <c r="H1120" s="1772"/>
      <c r="I1120" s="1772"/>
      <c r="J1120" s="1772"/>
      <c r="K1120" s="1771" t="s">
        <v>2847</v>
      </c>
      <c r="L1120" s="1771"/>
      <c r="M1120" s="1771"/>
      <c r="N1120" s="1771" t="s">
        <v>2846</v>
      </c>
      <c r="O1120" s="1771"/>
      <c r="P1120" s="1771"/>
    </row>
    <row r="1121" spans="1:16" ht="69.75" x14ac:dyDescent="0.25">
      <c r="A1121" s="1535" t="s">
        <v>2845</v>
      </c>
      <c r="B1121" s="1535" t="s">
        <v>5</v>
      </c>
      <c r="C1121" s="1535" t="s">
        <v>2844</v>
      </c>
      <c r="D1121" s="1535" t="s">
        <v>2843</v>
      </c>
      <c r="E1121" s="1536" t="s">
        <v>2842</v>
      </c>
      <c r="F1121" s="1537" t="s">
        <v>2841</v>
      </c>
      <c r="G1121" s="1535" t="s">
        <v>2840</v>
      </c>
      <c r="H1121" s="1535" t="s">
        <v>2839</v>
      </c>
      <c r="I1121" s="1535" t="s">
        <v>2838</v>
      </c>
      <c r="J1121" s="1535" t="s">
        <v>2837</v>
      </c>
      <c r="K1121" s="1538" t="s">
        <v>2836</v>
      </c>
      <c r="L1121" s="1538" t="s">
        <v>2835</v>
      </c>
      <c r="M1121" s="1539" t="s">
        <v>2834</v>
      </c>
      <c r="N1121" s="1538" t="s">
        <v>2836</v>
      </c>
      <c r="O1121" s="1538" t="s">
        <v>2835</v>
      </c>
      <c r="P1121" s="1539" t="s">
        <v>2834</v>
      </c>
    </row>
    <row r="1122" spans="1:16" ht="22.5" x14ac:dyDescent="0.25">
      <c r="A1122" s="867" t="s">
        <v>19067</v>
      </c>
      <c r="B1122" s="867" t="s">
        <v>2672</v>
      </c>
      <c r="C1122" s="894" t="s">
        <v>3031</v>
      </c>
      <c r="D1122" s="893" t="s">
        <v>23641</v>
      </c>
      <c r="E1122" s="892">
        <v>9000</v>
      </c>
      <c r="F1122" s="895" t="s">
        <v>24831</v>
      </c>
      <c r="G1122" s="891" t="s">
        <v>24830</v>
      </c>
      <c r="H1122" s="890" t="s">
        <v>2703</v>
      </c>
      <c r="I1122" s="889" t="s">
        <v>3654</v>
      </c>
      <c r="J1122" s="889" t="s">
        <v>5525</v>
      </c>
      <c r="K1122" s="888">
        <v>1</v>
      </c>
      <c r="L1122" s="888">
        <v>12</v>
      </c>
      <c r="M1122" s="887">
        <v>109746.51445595865</v>
      </c>
      <c r="N1122" s="888">
        <v>1</v>
      </c>
      <c r="O1122" s="888">
        <v>6</v>
      </c>
      <c r="P1122" s="887">
        <v>55005.275326460825</v>
      </c>
    </row>
    <row r="1123" spans="1:16" x14ac:dyDescent="0.25">
      <c r="A1123" s="867" t="s">
        <v>19067</v>
      </c>
      <c r="B1123" s="867" t="s">
        <v>2672</v>
      </c>
      <c r="C1123" s="894" t="s">
        <v>3031</v>
      </c>
      <c r="D1123" s="893" t="s">
        <v>24829</v>
      </c>
      <c r="E1123" s="892">
        <v>6000</v>
      </c>
      <c r="F1123" s="895" t="s">
        <v>24828</v>
      </c>
      <c r="G1123" s="891" t="s">
        <v>24827</v>
      </c>
      <c r="H1123" s="890" t="s">
        <v>23343</v>
      </c>
      <c r="I1123" s="889" t="s">
        <v>3654</v>
      </c>
      <c r="J1123" s="889" t="s">
        <v>5525</v>
      </c>
      <c r="K1123" s="888">
        <v>1</v>
      </c>
      <c r="L1123" s="888">
        <v>12</v>
      </c>
      <c r="M1123" s="887">
        <v>73786.210000000006</v>
      </c>
      <c r="N1123" s="888">
        <v>1</v>
      </c>
      <c r="O1123" s="888">
        <v>6</v>
      </c>
      <c r="P1123" s="887">
        <v>37003.395326460828</v>
      </c>
    </row>
    <row r="1124" spans="1:16" ht="22.5" x14ac:dyDescent="0.25">
      <c r="A1124" s="867" t="s">
        <v>19067</v>
      </c>
      <c r="B1124" s="867" t="s">
        <v>2672</v>
      </c>
      <c r="C1124" s="894" t="s">
        <v>3031</v>
      </c>
      <c r="D1124" s="893" t="s">
        <v>24826</v>
      </c>
      <c r="E1124" s="892">
        <v>12000</v>
      </c>
      <c r="F1124" s="895" t="s">
        <v>24825</v>
      </c>
      <c r="G1124" s="891" t="s">
        <v>24824</v>
      </c>
      <c r="H1124" s="890" t="s">
        <v>2703</v>
      </c>
      <c r="I1124" s="889" t="s">
        <v>3654</v>
      </c>
      <c r="J1124" s="889" t="s">
        <v>5525</v>
      </c>
      <c r="K1124" s="888">
        <v>1</v>
      </c>
      <c r="L1124" s="888">
        <v>1</v>
      </c>
      <c r="M1124" s="887">
        <v>1713.4</v>
      </c>
      <c r="N1124" s="888">
        <v>1</v>
      </c>
      <c r="O1124" s="888">
        <v>6</v>
      </c>
      <c r="P1124" s="887">
        <v>73007.565326460826</v>
      </c>
    </row>
    <row r="1125" spans="1:16" ht="22.5" x14ac:dyDescent="0.25">
      <c r="A1125" s="867" t="s">
        <v>19067</v>
      </c>
      <c r="B1125" s="867" t="s">
        <v>3626</v>
      </c>
      <c r="C1125" s="894" t="s">
        <v>3031</v>
      </c>
      <c r="D1125" s="893" t="s">
        <v>23560</v>
      </c>
      <c r="E1125" s="892">
        <v>6000</v>
      </c>
      <c r="F1125" s="895" t="s">
        <v>24823</v>
      </c>
      <c r="G1125" s="891" t="s">
        <v>24822</v>
      </c>
      <c r="H1125" s="890" t="s">
        <v>2772</v>
      </c>
      <c r="I1125" s="889" t="s">
        <v>3654</v>
      </c>
      <c r="J1125" s="889" t="s">
        <v>5525</v>
      </c>
      <c r="K1125" s="888">
        <v>1</v>
      </c>
      <c r="L1125" s="888">
        <v>12</v>
      </c>
      <c r="M1125" s="887">
        <v>70760.539999999994</v>
      </c>
      <c r="N1125" s="888">
        <v>1</v>
      </c>
      <c r="O1125" s="888">
        <v>6</v>
      </c>
      <c r="P1125" s="887">
        <v>36756.959999999999</v>
      </c>
    </row>
    <row r="1126" spans="1:16" x14ac:dyDescent="0.25">
      <c r="A1126" s="867" t="s">
        <v>19067</v>
      </c>
      <c r="B1126" s="867" t="s">
        <v>2672</v>
      </c>
      <c r="C1126" s="894" t="s">
        <v>3031</v>
      </c>
      <c r="D1126" s="893" t="s">
        <v>4390</v>
      </c>
      <c r="E1126" s="892">
        <v>4100</v>
      </c>
      <c r="F1126" s="895" t="s">
        <v>24821</v>
      </c>
      <c r="G1126" s="891" t="s">
        <v>24820</v>
      </c>
      <c r="H1126" s="890" t="s">
        <v>2903</v>
      </c>
      <c r="I1126" s="889" t="s">
        <v>2822</v>
      </c>
      <c r="J1126" s="889" t="s">
        <v>2822</v>
      </c>
      <c r="K1126" s="888">
        <v>1</v>
      </c>
      <c r="L1126" s="888">
        <v>12</v>
      </c>
      <c r="M1126" s="887">
        <v>51053.750000000007</v>
      </c>
      <c r="N1126" s="888">
        <v>1</v>
      </c>
      <c r="O1126" s="888">
        <v>6</v>
      </c>
      <c r="P1126" s="887">
        <v>25623.83</v>
      </c>
    </row>
    <row r="1127" spans="1:16" ht="26.25" customHeight="1" x14ac:dyDescent="0.25">
      <c r="A1127" s="867" t="s">
        <v>19067</v>
      </c>
      <c r="B1127" s="867" t="s">
        <v>2672</v>
      </c>
      <c r="C1127" s="894" t="s">
        <v>3031</v>
      </c>
      <c r="D1127" s="893" t="s">
        <v>24819</v>
      </c>
      <c r="E1127" s="892">
        <v>5000</v>
      </c>
      <c r="F1127" s="895" t="s">
        <v>24818</v>
      </c>
      <c r="G1127" s="891" t="s">
        <v>24817</v>
      </c>
      <c r="H1127" s="890" t="s">
        <v>2703</v>
      </c>
      <c r="I1127" s="889" t="s">
        <v>3654</v>
      </c>
      <c r="J1127" s="889" t="s">
        <v>5525</v>
      </c>
      <c r="K1127" s="888">
        <v>1</v>
      </c>
      <c r="L1127" s="888">
        <v>9</v>
      </c>
      <c r="M1127" s="887">
        <v>45654.69</v>
      </c>
      <c r="N1127" s="888">
        <v>1</v>
      </c>
      <c r="O1127" s="888">
        <v>6</v>
      </c>
      <c r="P1127" s="887">
        <v>30595.155326460826</v>
      </c>
    </row>
    <row r="1128" spans="1:16" x14ac:dyDescent="0.25">
      <c r="A1128" s="867" t="s">
        <v>19067</v>
      </c>
      <c r="B1128" s="867" t="s">
        <v>2672</v>
      </c>
      <c r="C1128" s="894" t="s">
        <v>3031</v>
      </c>
      <c r="D1128" s="893" t="s">
        <v>2772</v>
      </c>
      <c r="E1128" s="892">
        <v>12000</v>
      </c>
      <c r="F1128" s="895" t="s">
        <v>24816</v>
      </c>
      <c r="G1128" s="891" t="s">
        <v>24815</v>
      </c>
      <c r="H1128" s="890" t="s">
        <v>2772</v>
      </c>
      <c r="I1128" s="889" t="s">
        <v>3654</v>
      </c>
      <c r="J1128" s="889" t="s">
        <v>5525</v>
      </c>
      <c r="K1128" s="888">
        <v>1</v>
      </c>
      <c r="L1128" s="888">
        <v>12</v>
      </c>
      <c r="M1128" s="887">
        <v>145623.59445595864</v>
      </c>
      <c r="N1128" s="888">
        <v>1</v>
      </c>
      <c r="O1128" s="888">
        <v>4</v>
      </c>
      <c r="P1128" s="887">
        <v>42215.925326460827</v>
      </c>
    </row>
    <row r="1129" spans="1:16" ht="22.5" x14ac:dyDescent="0.25">
      <c r="A1129" s="867" t="s">
        <v>19067</v>
      </c>
      <c r="B1129" s="867" t="s">
        <v>2672</v>
      </c>
      <c r="C1129" s="894" t="s">
        <v>3031</v>
      </c>
      <c r="D1129" s="893" t="s">
        <v>24814</v>
      </c>
      <c r="E1129" s="892">
        <v>7500</v>
      </c>
      <c r="F1129" s="895" t="s">
        <v>24813</v>
      </c>
      <c r="G1129" s="891" t="s">
        <v>24812</v>
      </c>
      <c r="H1129" s="890" t="s">
        <v>10829</v>
      </c>
      <c r="I1129" s="889" t="s">
        <v>3654</v>
      </c>
      <c r="J1129" s="889" t="s">
        <v>5525</v>
      </c>
      <c r="K1129" s="888">
        <v>1</v>
      </c>
      <c r="L1129" s="888">
        <v>12</v>
      </c>
      <c r="M1129" s="887">
        <v>88581.50999999998</v>
      </c>
      <c r="N1129" s="888">
        <v>1</v>
      </c>
      <c r="O1129" s="888">
        <v>6</v>
      </c>
      <c r="P1129" s="887">
        <v>44668.47532646083</v>
      </c>
    </row>
    <row r="1130" spans="1:16" ht="26.25" customHeight="1" x14ac:dyDescent="0.25">
      <c r="A1130" s="867" t="s">
        <v>19067</v>
      </c>
      <c r="B1130" s="867" t="s">
        <v>2672</v>
      </c>
      <c r="C1130" s="894" t="s">
        <v>3031</v>
      </c>
      <c r="D1130" s="893" t="s">
        <v>24811</v>
      </c>
      <c r="E1130" s="892">
        <v>6000</v>
      </c>
      <c r="F1130" s="895" t="s">
        <v>24810</v>
      </c>
      <c r="G1130" s="891" t="s">
        <v>24809</v>
      </c>
      <c r="H1130" s="890" t="s">
        <v>2703</v>
      </c>
      <c r="I1130" s="889" t="s">
        <v>3654</v>
      </c>
      <c r="J1130" s="889" t="s">
        <v>5525</v>
      </c>
      <c r="K1130" s="888">
        <v>1</v>
      </c>
      <c r="L1130" s="888">
        <v>6</v>
      </c>
      <c r="M1130" s="887">
        <v>35112.439999999995</v>
      </c>
      <c r="N1130" s="888">
        <v>1</v>
      </c>
      <c r="O1130" s="888">
        <v>3</v>
      </c>
      <c r="P1130" s="887">
        <v>15574.089999999998</v>
      </c>
    </row>
    <row r="1131" spans="1:16" ht="22.5" x14ac:dyDescent="0.25">
      <c r="A1131" s="867" t="s">
        <v>19067</v>
      </c>
      <c r="B1131" s="867" t="s">
        <v>2672</v>
      </c>
      <c r="C1131" s="894" t="s">
        <v>3031</v>
      </c>
      <c r="D1131" s="893" t="s">
        <v>24457</v>
      </c>
      <c r="E1131" s="892">
        <v>6000</v>
      </c>
      <c r="F1131" s="895" t="s">
        <v>24808</v>
      </c>
      <c r="G1131" s="891" t="s">
        <v>24807</v>
      </c>
      <c r="H1131" s="890" t="s">
        <v>3691</v>
      </c>
      <c r="I1131" s="889" t="s">
        <v>2684</v>
      </c>
      <c r="J1131" s="889" t="s">
        <v>5525</v>
      </c>
      <c r="K1131" s="888">
        <v>1</v>
      </c>
      <c r="L1131" s="888">
        <v>7</v>
      </c>
      <c r="M1131" s="887">
        <v>42585.75</v>
      </c>
      <c r="N1131" s="888" t="s">
        <v>385</v>
      </c>
      <c r="O1131" s="888" t="s">
        <v>385</v>
      </c>
      <c r="P1131" s="887">
        <v>0</v>
      </c>
    </row>
    <row r="1132" spans="1:16" x14ac:dyDescent="0.25">
      <c r="A1132" s="867" t="s">
        <v>19067</v>
      </c>
      <c r="B1132" s="867" t="s">
        <v>2672</v>
      </c>
      <c r="C1132" s="894" t="s">
        <v>3031</v>
      </c>
      <c r="D1132" s="893" t="s">
        <v>3074</v>
      </c>
      <c r="E1132" s="892">
        <v>5000</v>
      </c>
      <c r="F1132" s="895" t="s">
        <v>24806</v>
      </c>
      <c r="G1132" s="891" t="s">
        <v>24805</v>
      </c>
      <c r="H1132" s="890" t="s">
        <v>2772</v>
      </c>
      <c r="I1132" s="889" t="s">
        <v>3654</v>
      </c>
      <c r="J1132" s="889" t="s">
        <v>5525</v>
      </c>
      <c r="K1132" s="888">
        <v>1</v>
      </c>
      <c r="L1132" s="888">
        <v>9</v>
      </c>
      <c r="M1132" s="887">
        <v>38540.679999999993</v>
      </c>
      <c r="N1132" s="888" t="s">
        <v>385</v>
      </c>
      <c r="O1132" s="888" t="s">
        <v>385</v>
      </c>
      <c r="P1132" s="887">
        <v>0</v>
      </c>
    </row>
    <row r="1133" spans="1:16" ht="22.5" x14ac:dyDescent="0.25">
      <c r="A1133" s="867" t="s">
        <v>19067</v>
      </c>
      <c r="B1133" s="867" t="s">
        <v>2672</v>
      </c>
      <c r="C1133" s="894" t="s">
        <v>3031</v>
      </c>
      <c r="D1133" s="893" t="s">
        <v>24804</v>
      </c>
      <c r="E1133" s="892">
        <v>9000</v>
      </c>
      <c r="F1133" s="895" t="s">
        <v>24802</v>
      </c>
      <c r="G1133" s="891" t="s">
        <v>24801</v>
      </c>
      <c r="H1133" s="890" t="s">
        <v>2703</v>
      </c>
      <c r="I1133" s="889" t="s">
        <v>3654</v>
      </c>
      <c r="J1133" s="889" t="s">
        <v>5525</v>
      </c>
      <c r="K1133" s="888">
        <v>1</v>
      </c>
      <c r="L1133" s="888">
        <v>12</v>
      </c>
      <c r="M1133" s="887">
        <v>109960.79999999997</v>
      </c>
      <c r="N1133" s="888" t="s">
        <v>385</v>
      </c>
      <c r="O1133" s="888" t="s">
        <v>385</v>
      </c>
      <c r="P1133" s="887">
        <v>0</v>
      </c>
    </row>
    <row r="1134" spans="1:16" ht="22.5" x14ac:dyDescent="0.25">
      <c r="A1134" s="867" t="s">
        <v>19067</v>
      </c>
      <c r="B1134" s="867" t="s">
        <v>2672</v>
      </c>
      <c r="C1134" s="894" t="s">
        <v>3031</v>
      </c>
      <c r="D1134" s="893" t="s">
        <v>24803</v>
      </c>
      <c r="E1134" s="892">
        <v>10000</v>
      </c>
      <c r="F1134" s="895" t="s">
        <v>24802</v>
      </c>
      <c r="G1134" s="891" t="s">
        <v>24801</v>
      </c>
      <c r="H1134" s="890" t="s">
        <v>2703</v>
      </c>
      <c r="I1134" s="889" t="s">
        <v>3654</v>
      </c>
      <c r="J1134" s="889" t="s">
        <v>5525</v>
      </c>
      <c r="K1134" s="888" t="s">
        <v>385</v>
      </c>
      <c r="L1134" s="888" t="s">
        <v>385</v>
      </c>
      <c r="M1134" s="887">
        <v>0</v>
      </c>
      <c r="N1134" s="888">
        <v>1</v>
      </c>
      <c r="O1134" s="888">
        <v>6</v>
      </c>
      <c r="P1134" s="887">
        <v>82980.895326460814</v>
      </c>
    </row>
    <row r="1135" spans="1:16" x14ac:dyDescent="0.25">
      <c r="A1135" s="867" t="s">
        <v>19067</v>
      </c>
      <c r="B1135" s="867" t="s">
        <v>2672</v>
      </c>
      <c r="C1135" s="894" t="s">
        <v>3031</v>
      </c>
      <c r="D1135" s="893" t="s">
        <v>24800</v>
      </c>
      <c r="E1135" s="892">
        <v>5000</v>
      </c>
      <c r="F1135" s="895" t="s">
        <v>24799</v>
      </c>
      <c r="G1135" s="891" t="s">
        <v>24798</v>
      </c>
      <c r="H1135" s="890" t="s">
        <v>24797</v>
      </c>
      <c r="I1135" s="889" t="s">
        <v>2822</v>
      </c>
      <c r="J1135" s="889" t="s">
        <v>2822</v>
      </c>
      <c r="K1135" s="888">
        <v>1</v>
      </c>
      <c r="L1135" s="888">
        <v>12</v>
      </c>
      <c r="M1135" s="887">
        <v>61921.23</v>
      </c>
      <c r="N1135" s="888">
        <v>1</v>
      </c>
      <c r="O1135" s="888">
        <v>6</v>
      </c>
      <c r="P1135" s="887">
        <v>31025.335326460819</v>
      </c>
    </row>
    <row r="1136" spans="1:16" x14ac:dyDescent="0.25">
      <c r="A1136" s="867" t="s">
        <v>19067</v>
      </c>
      <c r="B1136" s="867" t="s">
        <v>2672</v>
      </c>
      <c r="C1136" s="894" t="s">
        <v>3031</v>
      </c>
      <c r="D1136" s="893" t="s">
        <v>24796</v>
      </c>
      <c r="E1136" s="892">
        <v>6000</v>
      </c>
      <c r="F1136" s="895" t="s">
        <v>24795</v>
      </c>
      <c r="G1136" s="891" t="s">
        <v>24794</v>
      </c>
      <c r="H1136" s="890" t="s">
        <v>7733</v>
      </c>
      <c r="I1136" s="889" t="s">
        <v>2684</v>
      </c>
      <c r="J1136" s="889" t="s">
        <v>5525</v>
      </c>
      <c r="K1136" s="888">
        <v>1</v>
      </c>
      <c r="L1136" s="888">
        <v>3</v>
      </c>
      <c r="M1136" s="887">
        <v>15786.029999999999</v>
      </c>
      <c r="N1136" s="888">
        <v>1</v>
      </c>
      <c r="O1136" s="888">
        <v>6</v>
      </c>
      <c r="P1136" s="887">
        <v>36780.455326460826</v>
      </c>
    </row>
    <row r="1137" spans="1:16" ht="22.5" x14ac:dyDescent="0.25">
      <c r="A1137" s="867" t="s">
        <v>19067</v>
      </c>
      <c r="B1137" s="867" t="s">
        <v>2672</v>
      </c>
      <c r="C1137" s="894" t="s">
        <v>3031</v>
      </c>
      <c r="D1137" s="893" t="s">
        <v>24793</v>
      </c>
      <c r="E1137" s="892">
        <v>5000</v>
      </c>
      <c r="F1137" s="895" t="s">
        <v>24792</v>
      </c>
      <c r="G1137" s="891" t="s">
        <v>24791</v>
      </c>
      <c r="H1137" s="890" t="s">
        <v>2886</v>
      </c>
      <c r="I1137" s="889" t="s">
        <v>3654</v>
      </c>
      <c r="J1137" s="889" t="s">
        <v>5525</v>
      </c>
      <c r="K1137" s="888">
        <v>1</v>
      </c>
      <c r="L1137" s="888">
        <v>12</v>
      </c>
      <c r="M1137" s="887">
        <v>61756.65</v>
      </c>
      <c r="N1137" s="888">
        <v>1</v>
      </c>
      <c r="O1137" s="888">
        <v>6</v>
      </c>
      <c r="P1137" s="887">
        <v>31030.895326460824</v>
      </c>
    </row>
    <row r="1138" spans="1:16" ht="33.75" x14ac:dyDescent="0.25">
      <c r="A1138" s="867" t="s">
        <v>19067</v>
      </c>
      <c r="B1138" s="867" t="s">
        <v>2672</v>
      </c>
      <c r="C1138" s="894" t="s">
        <v>3031</v>
      </c>
      <c r="D1138" s="893" t="s">
        <v>24790</v>
      </c>
      <c r="E1138" s="892">
        <v>5000</v>
      </c>
      <c r="F1138" s="895" t="s">
        <v>24789</v>
      </c>
      <c r="G1138" s="891" t="s">
        <v>24788</v>
      </c>
      <c r="H1138" s="890" t="s">
        <v>2886</v>
      </c>
      <c r="I1138" s="889" t="s">
        <v>3654</v>
      </c>
      <c r="J1138" s="889" t="s">
        <v>5525</v>
      </c>
      <c r="K1138" s="888">
        <v>1</v>
      </c>
      <c r="L1138" s="888">
        <v>12</v>
      </c>
      <c r="M1138" s="887">
        <v>61215.360000000001</v>
      </c>
      <c r="N1138" s="888">
        <v>1</v>
      </c>
      <c r="O1138" s="888">
        <v>6</v>
      </c>
      <c r="P1138" s="887">
        <v>30878.475326460826</v>
      </c>
    </row>
    <row r="1139" spans="1:16" ht="22.5" x14ac:dyDescent="0.25">
      <c r="A1139" s="867" t="s">
        <v>19067</v>
      </c>
      <c r="B1139" s="867" t="s">
        <v>2672</v>
      </c>
      <c r="C1139" s="894" t="s">
        <v>3031</v>
      </c>
      <c r="D1139" s="893" t="s">
        <v>24787</v>
      </c>
      <c r="E1139" s="892">
        <v>14000</v>
      </c>
      <c r="F1139" s="895" t="s">
        <v>24786</v>
      </c>
      <c r="G1139" s="891" t="s">
        <v>24785</v>
      </c>
      <c r="H1139" s="890" t="s">
        <v>2703</v>
      </c>
      <c r="I1139" s="889" t="s">
        <v>3654</v>
      </c>
      <c r="J1139" s="889" t="s">
        <v>5525</v>
      </c>
      <c r="K1139" s="888">
        <v>1</v>
      </c>
      <c r="L1139" s="888">
        <v>2</v>
      </c>
      <c r="M1139" s="887">
        <v>26826.799999999999</v>
      </c>
      <c r="N1139" s="888">
        <v>1</v>
      </c>
      <c r="O1139" s="888">
        <v>6</v>
      </c>
      <c r="P1139" s="887">
        <v>85030.895326460814</v>
      </c>
    </row>
    <row r="1140" spans="1:16" ht="22.5" x14ac:dyDescent="0.25">
      <c r="A1140" s="867" t="s">
        <v>19067</v>
      </c>
      <c r="B1140" s="867" t="s">
        <v>3626</v>
      </c>
      <c r="C1140" s="894" t="s">
        <v>3031</v>
      </c>
      <c r="D1140" s="893" t="s">
        <v>24784</v>
      </c>
      <c r="E1140" s="892">
        <v>8500</v>
      </c>
      <c r="F1140" s="895" t="s">
        <v>24783</v>
      </c>
      <c r="G1140" s="891" t="s">
        <v>24782</v>
      </c>
      <c r="H1140" s="890" t="s">
        <v>2688</v>
      </c>
      <c r="I1140" s="889" t="s">
        <v>3654</v>
      </c>
      <c r="J1140" s="889" t="s">
        <v>5525</v>
      </c>
      <c r="K1140" s="888">
        <v>1</v>
      </c>
      <c r="L1140" s="888">
        <v>12</v>
      </c>
      <c r="M1140" s="887">
        <v>102503.93999999999</v>
      </c>
      <c r="N1140" s="888">
        <v>1</v>
      </c>
      <c r="O1140" s="888">
        <v>6</v>
      </c>
      <c r="P1140" s="887">
        <v>51789.3</v>
      </c>
    </row>
    <row r="1141" spans="1:16" x14ac:dyDescent="0.25">
      <c r="A1141" s="867" t="s">
        <v>19067</v>
      </c>
      <c r="B1141" s="867" t="s">
        <v>2672</v>
      </c>
      <c r="C1141" s="894" t="s">
        <v>3031</v>
      </c>
      <c r="D1141" s="893" t="s">
        <v>24781</v>
      </c>
      <c r="E1141" s="892">
        <v>15600</v>
      </c>
      <c r="F1141" s="895" t="s">
        <v>24780</v>
      </c>
      <c r="G1141" s="891" t="s">
        <v>24779</v>
      </c>
      <c r="H1141" s="890" t="s">
        <v>2688</v>
      </c>
      <c r="I1141" s="889" t="s">
        <v>3654</v>
      </c>
      <c r="J1141" s="889" t="s">
        <v>5525</v>
      </c>
      <c r="K1141" s="888" t="s">
        <v>385</v>
      </c>
      <c r="L1141" s="888" t="s">
        <v>385</v>
      </c>
      <c r="M1141" s="887">
        <v>0</v>
      </c>
      <c r="N1141" s="888">
        <v>1</v>
      </c>
      <c r="O1141" s="888">
        <v>4</v>
      </c>
      <c r="P1141" s="887">
        <v>58922.595326460825</v>
      </c>
    </row>
    <row r="1142" spans="1:16" x14ac:dyDescent="0.25">
      <c r="A1142" s="867" t="s">
        <v>19067</v>
      </c>
      <c r="B1142" s="867" t="s">
        <v>2672</v>
      </c>
      <c r="C1142" s="894" t="s">
        <v>3031</v>
      </c>
      <c r="D1142" s="893" t="s">
        <v>24778</v>
      </c>
      <c r="E1142" s="892">
        <v>4550</v>
      </c>
      <c r="F1142" s="895" t="s">
        <v>24777</v>
      </c>
      <c r="G1142" s="891" t="s">
        <v>24776</v>
      </c>
      <c r="H1142" s="890" t="s">
        <v>2886</v>
      </c>
      <c r="I1142" s="889" t="s">
        <v>3654</v>
      </c>
      <c r="J1142" s="889" t="s">
        <v>5525</v>
      </c>
      <c r="K1142" s="888">
        <v>1</v>
      </c>
      <c r="L1142" s="888">
        <v>12</v>
      </c>
      <c r="M1142" s="887">
        <v>56560.80000000001</v>
      </c>
      <c r="N1142" s="888">
        <v>1</v>
      </c>
      <c r="O1142" s="888">
        <v>6</v>
      </c>
      <c r="P1142" s="887">
        <v>28344.9</v>
      </c>
    </row>
    <row r="1143" spans="1:16" x14ac:dyDescent="0.25">
      <c r="A1143" s="867" t="s">
        <v>19067</v>
      </c>
      <c r="B1143" s="867" t="s">
        <v>2672</v>
      </c>
      <c r="C1143" s="894" t="s">
        <v>3031</v>
      </c>
      <c r="D1143" s="893" t="s">
        <v>24775</v>
      </c>
      <c r="E1143" s="892">
        <v>4000</v>
      </c>
      <c r="F1143" s="895" t="s">
        <v>24774</v>
      </c>
      <c r="G1143" s="891" t="s">
        <v>24773</v>
      </c>
      <c r="H1143" s="890" t="s">
        <v>2725</v>
      </c>
      <c r="I1143" s="889" t="s">
        <v>2684</v>
      </c>
      <c r="J1143" s="889" t="s">
        <v>5525</v>
      </c>
      <c r="K1143" s="888">
        <v>1</v>
      </c>
      <c r="L1143" s="888">
        <v>12</v>
      </c>
      <c r="M1143" s="887">
        <v>34649.500000000007</v>
      </c>
      <c r="N1143" s="888">
        <v>1</v>
      </c>
      <c r="O1143" s="888">
        <v>6</v>
      </c>
      <c r="P1143" s="887">
        <v>24853.22</v>
      </c>
    </row>
    <row r="1144" spans="1:16" ht="22.5" x14ac:dyDescent="0.25">
      <c r="A1144" s="867" t="s">
        <v>19067</v>
      </c>
      <c r="B1144" s="867" t="s">
        <v>2672</v>
      </c>
      <c r="C1144" s="894" t="s">
        <v>3031</v>
      </c>
      <c r="D1144" s="893" t="s">
        <v>24772</v>
      </c>
      <c r="E1144" s="892">
        <v>6000</v>
      </c>
      <c r="F1144" s="895" t="s">
        <v>24771</v>
      </c>
      <c r="G1144" s="891" t="s">
        <v>24770</v>
      </c>
      <c r="H1144" s="890" t="s">
        <v>2886</v>
      </c>
      <c r="I1144" s="889" t="s">
        <v>3654</v>
      </c>
      <c r="J1144" s="889" t="s">
        <v>5525</v>
      </c>
      <c r="K1144" s="888">
        <v>1</v>
      </c>
      <c r="L1144" s="888">
        <v>4</v>
      </c>
      <c r="M1144" s="887">
        <v>24453.599999999999</v>
      </c>
      <c r="N1144" s="888">
        <v>1</v>
      </c>
      <c r="O1144" s="888">
        <v>6</v>
      </c>
      <c r="P1144" s="887">
        <v>37030.895326460828</v>
      </c>
    </row>
    <row r="1145" spans="1:16" ht="22.5" x14ac:dyDescent="0.25">
      <c r="A1145" s="867" t="s">
        <v>19067</v>
      </c>
      <c r="B1145" s="867" t="s">
        <v>2672</v>
      </c>
      <c r="C1145" s="894" t="s">
        <v>3031</v>
      </c>
      <c r="D1145" s="893" t="s">
        <v>24769</v>
      </c>
      <c r="E1145" s="892">
        <v>15600</v>
      </c>
      <c r="F1145" s="895" t="s">
        <v>24768</v>
      </c>
      <c r="G1145" s="891" t="s">
        <v>24767</v>
      </c>
      <c r="H1145" s="890" t="s">
        <v>3212</v>
      </c>
      <c r="I1145" s="889" t="s">
        <v>3654</v>
      </c>
      <c r="J1145" s="889" t="s">
        <v>5525</v>
      </c>
      <c r="K1145" s="888" t="s">
        <v>385</v>
      </c>
      <c r="L1145" s="888" t="s">
        <v>385</v>
      </c>
      <c r="M1145" s="887">
        <v>0</v>
      </c>
      <c r="N1145" s="888">
        <v>1</v>
      </c>
      <c r="O1145" s="888">
        <v>5</v>
      </c>
      <c r="P1145" s="887">
        <v>78336.745326460819</v>
      </c>
    </row>
    <row r="1146" spans="1:16" x14ac:dyDescent="0.25">
      <c r="A1146" s="867" t="s">
        <v>19067</v>
      </c>
      <c r="B1146" s="867" t="s">
        <v>2672</v>
      </c>
      <c r="C1146" s="894" t="s">
        <v>3031</v>
      </c>
      <c r="D1146" s="893" t="s">
        <v>201</v>
      </c>
      <c r="E1146" s="892">
        <v>15600</v>
      </c>
      <c r="F1146" s="895" t="s">
        <v>19709</v>
      </c>
      <c r="G1146" s="891" t="s">
        <v>24766</v>
      </c>
      <c r="H1146" s="890" t="s">
        <v>2772</v>
      </c>
      <c r="I1146" s="889" t="s">
        <v>3654</v>
      </c>
      <c r="J1146" s="889" t="s">
        <v>5525</v>
      </c>
      <c r="K1146" s="888" t="s">
        <v>385</v>
      </c>
      <c r="L1146" s="888" t="s">
        <v>385</v>
      </c>
      <c r="M1146" s="887">
        <v>0</v>
      </c>
      <c r="N1146" s="888">
        <v>1</v>
      </c>
      <c r="O1146" s="888">
        <v>2</v>
      </c>
      <c r="P1146" s="887">
        <v>14388.3</v>
      </c>
    </row>
    <row r="1147" spans="1:16" x14ac:dyDescent="0.25">
      <c r="A1147" s="867" t="s">
        <v>19067</v>
      </c>
      <c r="B1147" s="867" t="s">
        <v>2672</v>
      </c>
      <c r="C1147" s="894" t="s">
        <v>3031</v>
      </c>
      <c r="D1147" s="893" t="s">
        <v>24765</v>
      </c>
      <c r="E1147" s="892">
        <v>10000</v>
      </c>
      <c r="F1147" s="895" t="s">
        <v>24764</v>
      </c>
      <c r="G1147" s="891" t="s">
        <v>24763</v>
      </c>
      <c r="H1147" s="890" t="s">
        <v>2712</v>
      </c>
      <c r="I1147" s="889" t="s">
        <v>3654</v>
      </c>
      <c r="J1147" s="889" t="s">
        <v>5525</v>
      </c>
      <c r="K1147" s="888">
        <v>1</v>
      </c>
      <c r="L1147" s="888">
        <v>3</v>
      </c>
      <c r="M1147" s="887">
        <v>21295.09</v>
      </c>
      <c r="N1147" s="888" t="s">
        <v>385</v>
      </c>
      <c r="O1147" s="888" t="s">
        <v>385</v>
      </c>
      <c r="P1147" s="887">
        <v>0</v>
      </c>
    </row>
    <row r="1148" spans="1:16" x14ac:dyDescent="0.25">
      <c r="A1148" s="867" t="s">
        <v>19067</v>
      </c>
      <c r="B1148" s="867" t="s">
        <v>2672</v>
      </c>
      <c r="C1148" s="894" t="s">
        <v>3031</v>
      </c>
      <c r="D1148" s="893" t="s">
        <v>6767</v>
      </c>
      <c r="E1148" s="892">
        <v>10000</v>
      </c>
      <c r="F1148" s="895" t="s">
        <v>24762</v>
      </c>
      <c r="G1148" s="891" t="s">
        <v>24761</v>
      </c>
      <c r="H1148" s="890" t="s">
        <v>5061</v>
      </c>
      <c r="I1148" s="889" t="s">
        <v>3654</v>
      </c>
      <c r="J1148" s="889" t="s">
        <v>5525</v>
      </c>
      <c r="K1148" s="888">
        <v>1</v>
      </c>
      <c r="L1148" s="888">
        <v>1</v>
      </c>
      <c r="M1148" s="887">
        <v>1780.0700000000002</v>
      </c>
      <c r="N1148" s="888">
        <v>1</v>
      </c>
      <c r="O1148" s="888">
        <v>6</v>
      </c>
      <c r="P1148" s="887">
        <v>61030.895326460828</v>
      </c>
    </row>
    <row r="1149" spans="1:16" x14ac:dyDescent="0.25">
      <c r="A1149" s="867" t="s">
        <v>19067</v>
      </c>
      <c r="B1149" s="867" t="s">
        <v>2672</v>
      </c>
      <c r="C1149" s="894" t="s">
        <v>3031</v>
      </c>
      <c r="D1149" s="893" t="s">
        <v>24760</v>
      </c>
      <c r="E1149" s="892">
        <v>6500</v>
      </c>
      <c r="F1149" s="895" t="s">
        <v>24759</v>
      </c>
      <c r="G1149" s="891" t="s">
        <v>24758</v>
      </c>
      <c r="H1149" s="890" t="s">
        <v>2886</v>
      </c>
      <c r="I1149" s="889" t="s">
        <v>3654</v>
      </c>
      <c r="J1149" s="889" t="s">
        <v>5525</v>
      </c>
      <c r="K1149" s="888">
        <v>1</v>
      </c>
      <c r="L1149" s="888">
        <v>12</v>
      </c>
      <c r="M1149" s="887">
        <v>79527.00999999998</v>
      </c>
      <c r="N1149" s="888">
        <v>1</v>
      </c>
      <c r="O1149" s="888">
        <v>6</v>
      </c>
      <c r="P1149" s="887">
        <v>39814.22532646083</v>
      </c>
    </row>
    <row r="1150" spans="1:16" x14ac:dyDescent="0.25">
      <c r="A1150" s="867" t="s">
        <v>19067</v>
      </c>
      <c r="B1150" s="867" t="s">
        <v>2672</v>
      </c>
      <c r="C1150" s="894" t="s">
        <v>3031</v>
      </c>
      <c r="D1150" s="893" t="s">
        <v>7309</v>
      </c>
      <c r="E1150" s="892">
        <v>3000</v>
      </c>
      <c r="F1150" s="895" t="s">
        <v>24757</v>
      </c>
      <c r="G1150" s="891" t="s">
        <v>24756</v>
      </c>
      <c r="H1150" s="890" t="s">
        <v>3259</v>
      </c>
      <c r="I1150" s="889" t="s">
        <v>2822</v>
      </c>
      <c r="J1150" s="889" t="s">
        <v>2822</v>
      </c>
      <c r="K1150" s="888" t="s">
        <v>385</v>
      </c>
      <c r="L1150" s="888">
        <v>1</v>
      </c>
      <c r="M1150" s="887">
        <v>4893.8099999999995</v>
      </c>
      <c r="N1150" s="888" t="s">
        <v>385</v>
      </c>
      <c r="O1150" s="888" t="s">
        <v>385</v>
      </c>
      <c r="P1150" s="887">
        <v>0</v>
      </c>
    </row>
    <row r="1151" spans="1:16" ht="22.5" x14ac:dyDescent="0.25">
      <c r="A1151" s="867" t="s">
        <v>19067</v>
      </c>
      <c r="B1151" s="867" t="s">
        <v>2672</v>
      </c>
      <c r="C1151" s="894" t="s">
        <v>3031</v>
      </c>
      <c r="D1151" s="893" t="s">
        <v>24755</v>
      </c>
      <c r="E1151" s="892">
        <v>8500</v>
      </c>
      <c r="F1151" s="895" t="s">
        <v>24754</v>
      </c>
      <c r="G1151" s="891" t="s">
        <v>24753</v>
      </c>
      <c r="H1151" s="890" t="s">
        <v>2703</v>
      </c>
      <c r="I1151" s="889" t="s">
        <v>3654</v>
      </c>
      <c r="J1151" s="889" t="s">
        <v>5525</v>
      </c>
      <c r="K1151" s="888">
        <v>1</v>
      </c>
      <c r="L1151" s="888">
        <v>12</v>
      </c>
      <c r="M1151" s="887">
        <v>100198.64445595865</v>
      </c>
      <c r="N1151" s="888">
        <v>1</v>
      </c>
      <c r="O1151" s="888">
        <v>6</v>
      </c>
      <c r="P1151" s="887">
        <v>50757.035326460827</v>
      </c>
    </row>
    <row r="1152" spans="1:16" ht="22.5" x14ac:dyDescent="0.25">
      <c r="A1152" s="867" t="s">
        <v>19067</v>
      </c>
      <c r="B1152" s="867" t="s">
        <v>3626</v>
      </c>
      <c r="C1152" s="894" t="s">
        <v>3031</v>
      </c>
      <c r="D1152" s="893" t="s">
        <v>24752</v>
      </c>
      <c r="E1152" s="892">
        <v>3000</v>
      </c>
      <c r="F1152" s="895" t="s">
        <v>24751</v>
      </c>
      <c r="G1152" s="891" t="s">
        <v>24750</v>
      </c>
      <c r="H1152" s="890" t="s">
        <v>2772</v>
      </c>
      <c r="I1152" s="889" t="s">
        <v>3654</v>
      </c>
      <c r="J1152" s="889" t="s">
        <v>5525</v>
      </c>
      <c r="K1152" s="888">
        <v>1</v>
      </c>
      <c r="L1152" s="888">
        <v>7</v>
      </c>
      <c r="M1152" s="887">
        <v>23390.38</v>
      </c>
      <c r="N1152" s="888" t="s">
        <v>385</v>
      </c>
      <c r="O1152" s="888" t="s">
        <v>385</v>
      </c>
      <c r="P1152" s="887">
        <v>0</v>
      </c>
    </row>
    <row r="1153" spans="1:16" x14ac:dyDescent="0.25">
      <c r="A1153" s="867" t="s">
        <v>19067</v>
      </c>
      <c r="B1153" s="867" t="s">
        <v>2672</v>
      </c>
      <c r="C1153" s="894" t="s">
        <v>3031</v>
      </c>
      <c r="D1153" s="893" t="s">
        <v>24749</v>
      </c>
      <c r="E1153" s="892">
        <v>12000</v>
      </c>
      <c r="F1153" s="895" t="s">
        <v>24748</v>
      </c>
      <c r="G1153" s="891" t="s">
        <v>24747</v>
      </c>
      <c r="H1153" s="890" t="s">
        <v>2772</v>
      </c>
      <c r="I1153" s="889" t="s">
        <v>3654</v>
      </c>
      <c r="J1153" s="889" t="s">
        <v>5525</v>
      </c>
      <c r="K1153" s="888">
        <v>1</v>
      </c>
      <c r="L1153" s="888">
        <v>1</v>
      </c>
      <c r="M1153" s="887">
        <v>11713.4</v>
      </c>
      <c r="N1153" s="888">
        <v>1</v>
      </c>
      <c r="O1153" s="888">
        <v>6</v>
      </c>
      <c r="P1153" s="887">
        <v>72082.595326460825</v>
      </c>
    </row>
    <row r="1154" spans="1:16" ht="22.5" x14ac:dyDescent="0.25">
      <c r="A1154" s="867" t="s">
        <v>19067</v>
      </c>
      <c r="B1154" s="867" t="s">
        <v>2672</v>
      </c>
      <c r="C1154" s="894" t="s">
        <v>3031</v>
      </c>
      <c r="D1154" s="893" t="s">
        <v>24457</v>
      </c>
      <c r="E1154" s="892">
        <v>6000</v>
      </c>
      <c r="F1154" s="895" t="s">
        <v>24746</v>
      </c>
      <c r="G1154" s="891" t="s">
        <v>24745</v>
      </c>
      <c r="H1154" s="890" t="s">
        <v>18284</v>
      </c>
      <c r="I1154" s="889" t="s">
        <v>2684</v>
      </c>
      <c r="J1154" s="889" t="s">
        <v>5525</v>
      </c>
      <c r="K1154" s="888">
        <v>1</v>
      </c>
      <c r="L1154" s="888">
        <v>5</v>
      </c>
      <c r="M1154" s="887">
        <v>24042.94</v>
      </c>
      <c r="N1154" s="888" t="s">
        <v>385</v>
      </c>
      <c r="O1154" s="888" t="s">
        <v>385</v>
      </c>
      <c r="P1154" s="887">
        <v>0</v>
      </c>
    </row>
    <row r="1155" spans="1:16" ht="22.5" x14ac:dyDescent="0.25">
      <c r="A1155" s="867" t="s">
        <v>19067</v>
      </c>
      <c r="B1155" s="867" t="s">
        <v>2672</v>
      </c>
      <c r="C1155" s="894" t="s">
        <v>3031</v>
      </c>
      <c r="D1155" s="893" t="s">
        <v>24744</v>
      </c>
      <c r="E1155" s="892">
        <v>9000</v>
      </c>
      <c r="F1155" s="895" t="s">
        <v>24743</v>
      </c>
      <c r="G1155" s="891" t="s">
        <v>24742</v>
      </c>
      <c r="H1155" s="890" t="s">
        <v>2772</v>
      </c>
      <c r="I1155" s="889" t="s">
        <v>3654</v>
      </c>
      <c r="J1155" s="889" t="s">
        <v>5525</v>
      </c>
      <c r="K1155" s="888">
        <v>1</v>
      </c>
      <c r="L1155" s="888">
        <v>3</v>
      </c>
      <c r="M1155" s="887">
        <v>22298.329999999998</v>
      </c>
      <c r="N1155" s="888">
        <v>1</v>
      </c>
      <c r="O1155" s="888">
        <v>6</v>
      </c>
      <c r="P1155" s="887">
        <v>54854.645326460828</v>
      </c>
    </row>
    <row r="1156" spans="1:16" ht="22.5" x14ac:dyDescent="0.25">
      <c r="A1156" s="867" t="s">
        <v>19067</v>
      </c>
      <c r="B1156" s="867" t="s">
        <v>3626</v>
      </c>
      <c r="C1156" s="894" t="s">
        <v>3031</v>
      </c>
      <c r="D1156" s="893" t="s">
        <v>24741</v>
      </c>
      <c r="E1156" s="892">
        <v>3500</v>
      </c>
      <c r="F1156" s="895" t="s">
        <v>24740</v>
      </c>
      <c r="G1156" s="891" t="s">
        <v>24739</v>
      </c>
      <c r="H1156" s="890" t="s">
        <v>2722</v>
      </c>
      <c r="I1156" s="889" t="s">
        <v>2684</v>
      </c>
      <c r="J1156" s="889" t="s">
        <v>5525</v>
      </c>
      <c r="K1156" s="888">
        <v>1</v>
      </c>
      <c r="L1156" s="888">
        <v>12</v>
      </c>
      <c r="M1156" s="887">
        <v>43456.62</v>
      </c>
      <c r="N1156" s="888">
        <v>1</v>
      </c>
      <c r="O1156" s="888">
        <v>6</v>
      </c>
      <c r="P1156" s="887">
        <v>21950.820000000003</v>
      </c>
    </row>
    <row r="1157" spans="1:16" ht="26.25" customHeight="1" x14ac:dyDescent="0.25">
      <c r="A1157" s="867" t="s">
        <v>19067</v>
      </c>
      <c r="B1157" s="867" t="s">
        <v>2672</v>
      </c>
      <c r="C1157" s="894" t="s">
        <v>3031</v>
      </c>
      <c r="D1157" s="893" t="s">
        <v>24738</v>
      </c>
      <c r="E1157" s="892">
        <v>8000</v>
      </c>
      <c r="F1157" s="895" t="s">
        <v>21451</v>
      </c>
      <c r="G1157" s="891" t="s">
        <v>21450</v>
      </c>
      <c r="H1157" s="890" t="s">
        <v>2703</v>
      </c>
      <c r="I1157" s="889" t="s">
        <v>3654</v>
      </c>
      <c r="J1157" s="889" t="s">
        <v>5525</v>
      </c>
      <c r="K1157" s="888">
        <v>1</v>
      </c>
      <c r="L1157" s="888">
        <v>10</v>
      </c>
      <c r="M1157" s="887">
        <v>77386.760000000009</v>
      </c>
      <c r="N1157" s="888" t="s">
        <v>385</v>
      </c>
      <c r="O1157" s="888" t="s">
        <v>385</v>
      </c>
      <c r="P1157" s="887">
        <v>0</v>
      </c>
    </row>
    <row r="1158" spans="1:16" ht="22.5" x14ac:dyDescent="0.25">
      <c r="A1158" s="867" t="s">
        <v>19067</v>
      </c>
      <c r="B1158" s="867" t="s">
        <v>3626</v>
      </c>
      <c r="C1158" s="894" t="s">
        <v>3031</v>
      </c>
      <c r="D1158" s="893" t="s">
        <v>23275</v>
      </c>
      <c r="E1158" s="892">
        <v>9500</v>
      </c>
      <c r="F1158" s="895" t="s">
        <v>24737</v>
      </c>
      <c r="G1158" s="891" t="s">
        <v>24736</v>
      </c>
      <c r="H1158" s="890" t="s">
        <v>24735</v>
      </c>
      <c r="I1158" s="889" t="s">
        <v>3654</v>
      </c>
      <c r="J1158" s="889" t="s">
        <v>5525</v>
      </c>
      <c r="K1158" s="888">
        <v>1</v>
      </c>
      <c r="L1158" s="888">
        <v>12</v>
      </c>
      <c r="M1158" s="887">
        <v>115562.99999999999</v>
      </c>
      <c r="N1158" s="888">
        <v>1</v>
      </c>
      <c r="O1158" s="888">
        <v>6</v>
      </c>
      <c r="P1158" s="887">
        <v>57953.86</v>
      </c>
    </row>
    <row r="1159" spans="1:16" x14ac:dyDescent="0.25">
      <c r="A1159" s="867" t="s">
        <v>19067</v>
      </c>
      <c r="B1159" s="867" t="s">
        <v>2672</v>
      </c>
      <c r="C1159" s="894" t="s">
        <v>3031</v>
      </c>
      <c r="D1159" s="893" t="s">
        <v>24734</v>
      </c>
      <c r="E1159" s="892">
        <v>5500</v>
      </c>
      <c r="F1159" s="895" t="s">
        <v>24733</v>
      </c>
      <c r="G1159" s="891" t="s">
        <v>24732</v>
      </c>
      <c r="H1159" s="890" t="s">
        <v>3691</v>
      </c>
      <c r="I1159" s="889" t="s">
        <v>2684</v>
      </c>
      <c r="J1159" s="889" t="s">
        <v>5525</v>
      </c>
      <c r="K1159" s="888">
        <v>1</v>
      </c>
      <c r="L1159" s="888">
        <v>12</v>
      </c>
      <c r="M1159" s="887">
        <v>67245.489999999991</v>
      </c>
      <c r="N1159" s="888">
        <v>1</v>
      </c>
      <c r="O1159" s="888">
        <v>3</v>
      </c>
      <c r="P1159" s="887">
        <v>17942.61</v>
      </c>
    </row>
    <row r="1160" spans="1:16" ht="30" customHeight="1" x14ac:dyDescent="0.25">
      <c r="A1160" s="867" t="s">
        <v>19067</v>
      </c>
      <c r="B1160" s="867" t="s">
        <v>2672</v>
      </c>
      <c r="C1160" s="894" t="s">
        <v>3031</v>
      </c>
      <c r="D1160" s="893" t="s">
        <v>24149</v>
      </c>
      <c r="E1160" s="892">
        <v>12000</v>
      </c>
      <c r="F1160" s="895" t="s">
        <v>24731</v>
      </c>
      <c r="G1160" s="891" t="s">
        <v>24730</v>
      </c>
      <c r="H1160" s="890" t="s">
        <v>17899</v>
      </c>
      <c r="I1160" s="889" t="s">
        <v>2684</v>
      </c>
      <c r="J1160" s="889" t="s">
        <v>5525</v>
      </c>
      <c r="K1160" s="888">
        <v>1</v>
      </c>
      <c r="L1160" s="888">
        <v>12</v>
      </c>
      <c r="M1160" s="887">
        <v>145589.43445595866</v>
      </c>
      <c r="N1160" s="888">
        <v>1</v>
      </c>
      <c r="O1160" s="888">
        <v>4</v>
      </c>
      <c r="P1160" s="887">
        <v>55526.765326460823</v>
      </c>
    </row>
    <row r="1161" spans="1:16" x14ac:dyDescent="0.25">
      <c r="A1161" s="867" t="s">
        <v>19067</v>
      </c>
      <c r="B1161" s="867" t="s">
        <v>2672</v>
      </c>
      <c r="C1161" s="894" t="s">
        <v>3031</v>
      </c>
      <c r="D1161" s="893" t="s">
        <v>24729</v>
      </c>
      <c r="E1161" s="892">
        <v>2000</v>
      </c>
      <c r="F1161" s="895" t="s">
        <v>24728</v>
      </c>
      <c r="G1161" s="891" t="s">
        <v>24727</v>
      </c>
      <c r="H1161" s="890" t="s">
        <v>3045</v>
      </c>
      <c r="I1161" s="889" t="s">
        <v>2707</v>
      </c>
      <c r="J1161" s="889" t="s">
        <v>23783</v>
      </c>
      <c r="K1161" s="888">
        <v>1</v>
      </c>
      <c r="L1161" s="888">
        <v>12</v>
      </c>
      <c r="M1161" s="887">
        <v>25144.210000000003</v>
      </c>
      <c r="N1161" s="888">
        <v>1</v>
      </c>
      <c r="O1161" s="888">
        <v>6</v>
      </c>
      <c r="P1161" s="887">
        <v>12690.759999999998</v>
      </c>
    </row>
    <row r="1162" spans="1:16" ht="22.5" x14ac:dyDescent="0.25">
      <c r="A1162" s="867" t="s">
        <v>19067</v>
      </c>
      <c r="B1162" s="867" t="s">
        <v>2672</v>
      </c>
      <c r="C1162" s="894" t="s">
        <v>3031</v>
      </c>
      <c r="D1162" s="893" t="s">
        <v>24726</v>
      </c>
      <c r="E1162" s="892">
        <v>12500</v>
      </c>
      <c r="F1162" s="895" t="s">
        <v>24725</v>
      </c>
      <c r="G1162" s="891" t="s">
        <v>24724</v>
      </c>
      <c r="H1162" s="890" t="s">
        <v>2712</v>
      </c>
      <c r="I1162" s="889" t="s">
        <v>2684</v>
      </c>
      <c r="J1162" s="889" t="s">
        <v>5525</v>
      </c>
      <c r="K1162" s="888">
        <v>1</v>
      </c>
      <c r="L1162" s="888">
        <v>5</v>
      </c>
      <c r="M1162" s="887">
        <v>59381.149999999994</v>
      </c>
      <c r="N1162" s="888" t="s">
        <v>385</v>
      </c>
      <c r="O1162" s="888" t="s">
        <v>385</v>
      </c>
      <c r="P1162" s="887">
        <v>0</v>
      </c>
    </row>
    <row r="1163" spans="1:16" ht="22.5" x14ac:dyDescent="0.25">
      <c r="A1163" s="867" t="s">
        <v>19067</v>
      </c>
      <c r="B1163" s="867" t="s">
        <v>3626</v>
      </c>
      <c r="C1163" s="894" t="s">
        <v>3031</v>
      </c>
      <c r="D1163" s="893" t="s">
        <v>24723</v>
      </c>
      <c r="E1163" s="892">
        <v>2500</v>
      </c>
      <c r="F1163" s="895" t="s">
        <v>24722</v>
      </c>
      <c r="G1163" s="891" t="s">
        <v>24721</v>
      </c>
      <c r="H1163" s="890" t="s">
        <v>2696</v>
      </c>
      <c r="I1163" s="889" t="s">
        <v>2822</v>
      </c>
      <c r="J1163" s="889" t="s">
        <v>2822</v>
      </c>
      <c r="K1163" s="888">
        <v>1</v>
      </c>
      <c r="L1163" s="888">
        <v>12</v>
      </c>
      <c r="M1163" s="887">
        <v>30934.14</v>
      </c>
      <c r="N1163" s="888">
        <v>1</v>
      </c>
      <c r="O1163" s="888">
        <v>6</v>
      </c>
      <c r="P1163" s="887">
        <v>15943.519999999999</v>
      </c>
    </row>
    <row r="1164" spans="1:16" ht="22.5" x14ac:dyDescent="0.25">
      <c r="A1164" s="867" t="s">
        <v>19067</v>
      </c>
      <c r="B1164" s="867" t="s">
        <v>2672</v>
      </c>
      <c r="C1164" s="894" t="s">
        <v>3031</v>
      </c>
      <c r="D1164" s="893" t="s">
        <v>24720</v>
      </c>
      <c r="E1164" s="892">
        <v>8000</v>
      </c>
      <c r="F1164" s="895" t="s">
        <v>24719</v>
      </c>
      <c r="G1164" s="891" t="s">
        <v>24718</v>
      </c>
      <c r="H1164" s="890" t="s">
        <v>2772</v>
      </c>
      <c r="I1164" s="889" t="s">
        <v>3654</v>
      </c>
      <c r="J1164" s="889" t="s">
        <v>5525</v>
      </c>
      <c r="K1164" s="888" t="s">
        <v>385</v>
      </c>
      <c r="L1164" s="888" t="s">
        <v>385</v>
      </c>
      <c r="M1164" s="887">
        <v>0</v>
      </c>
      <c r="N1164" s="888">
        <v>1</v>
      </c>
      <c r="O1164" s="888">
        <v>6</v>
      </c>
      <c r="P1164" s="887">
        <v>42980.315326460826</v>
      </c>
    </row>
    <row r="1165" spans="1:16" ht="30" customHeight="1" x14ac:dyDescent="0.25">
      <c r="A1165" s="867" t="s">
        <v>19067</v>
      </c>
      <c r="B1165" s="867" t="s">
        <v>2672</v>
      </c>
      <c r="C1165" s="894" t="s">
        <v>3031</v>
      </c>
      <c r="D1165" s="893" t="s">
        <v>24717</v>
      </c>
      <c r="E1165" s="892">
        <v>15600</v>
      </c>
      <c r="F1165" s="895" t="s">
        <v>21435</v>
      </c>
      <c r="G1165" s="891" t="s">
        <v>21434</v>
      </c>
      <c r="H1165" s="890" t="s">
        <v>2712</v>
      </c>
      <c r="I1165" s="889" t="s">
        <v>3654</v>
      </c>
      <c r="J1165" s="889" t="s">
        <v>5525</v>
      </c>
      <c r="K1165" s="888" t="s">
        <v>385</v>
      </c>
      <c r="L1165" s="888" t="s">
        <v>385</v>
      </c>
      <c r="M1165" s="887">
        <v>0</v>
      </c>
      <c r="N1165" s="888">
        <v>1</v>
      </c>
      <c r="O1165" s="888">
        <v>6</v>
      </c>
      <c r="P1165" s="887">
        <v>88390.895326460814</v>
      </c>
    </row>
    <row r="1166" spans="1:16" ht="22.5" x14ac:dyDescent="0.25">
      <c r="A1166" s="867" t="s">
        <v>19067</v>
      </c>
      <c r="B1166" s="867" t="s">
        <v>3626</v>
      </c>
      <c r="C1166" s="894" t="s">
        <v>3031</v>
      </c>
      <c r="D1166" s="893" t="s">
        <v>23800</v>
      </c>
      <c r="E1166" s="892">
        <v>8500</v>
      </c>
      <c r="F1166" s="895" t="s">
        <v>24716</v>
      </c>
      <c r="G1166" s="891" t="s">
        <v>24715</v>
      </c>
      <c r="H1166" s="890" t="s">
        <v>2772</v>
      </c>
      <c r="I1166" s="889" t="s">
        <v>3654</v>
      </c>
      <c r="J1166" s="889" t="s">
        <v>5525</v>
      </c>
      <c r="K1166" s="888">
        <v>1</v>
      </c>
      <c r="L1166" s="888">
        <v>12</v>
      </c>
      <c r="M1166" s="887">
        <v>106597.34999999998</v>
      </c>
      <c r="N1166" s="888">
        <v>1</v>
      </c>
      <c r="O1166" s="888">
        <v>6</v>
      </c>
      <c r="P1166" s="887">
        <v>52009.48</v>
      </c>
    </row>
    <row r="1167" spans="1:16" ht="22.5" x14ac:dyDescent="0.25">
      <c r="A1167" s="867" t="s">
        <v>19067</v>
      </c>
      <c r="B1167" s="867" t="s">
        <v>3626</v>
      </c>
      <c r="C1167" s="894" t="s">
        <v>3031</v>
      </c>
      <c r="D1167" s="893" t="s">
        <v>24714</v>
      </c>
      <c r="E1167" s="892">
        <v>13000</v>
      </c>
      <c r="F1167" s="895" t="s">
        <v>24713</v>
      </c>
      <c r="G1167" s="891" t="s">
        <v>24712</v>
      </c>
      <c r="H1167" s="890" t="s">
        <v>2772</v>
      </c>
      <c r="I1167" s="889" t="s">
        <v>3654</v>
      </c>
      <c r="J1167" s="889" t="s">
        <v>5525</v>
      </c>
      <c r="K1167" s="888">
        <v>1</v>
      </c>
      <c r="L1167" s="888">
        <v>12</v>
      </c>
      <c r="M1167" s="887">
        <v>157947.25999999995</v>
      </c>
      <c r="N1167" s="888">
        <v>1</v>
      </c>
      <c r="O1167" s="888">
        <v>6</v>
      </c>
      <c r="P1167" s="887">
        <v>79044.899999999994</v>
      </c>
    </row>
    <row r="1168" spans="1:16" ht="31.5" customHeight="1" x14ac:dyDescent="0.25">
      <c r="A1168" s="867" t="s">
        <v>19067</v>
      </c>
      <c r="B1168" s="867" t="s">
        <v>2672</v>
      </c>
      <c r="C1168" s="894" t="s">
        <v>3031</v>
      </c>
      <c r="D1168" s="893" t="s">
        <v>24711</v>
      </c>
      <c r="E1168" s="892">
        <v>5000</v>
      </c>
      <c r="F1168" s="895" t="s">
        <v>24710</v>
      </c>
      <c r="G1168" s="891" t="s">
        <v>24709</v>
      </c>
      <c r="H1168" s="890" t="s">
        <v>2886</v>
      </c>
      <c r="I1168" s="889" t="s">
        <v>3654</v>
      </c>
      <c r="J1168" s="889" t="s">
        <v>5525</v>
      </c>
      <c r="K1168" s="888">
        <v>1</v>
      </c>
      <c r="L1168" s="888">
        <v>12</v>
      </c>
      <c r="M1168" s="887">
        <v>61960.800000000003</v>
      </c>
      <c r="N1168" s="888">
        <v>1</v>
      </c>
      <c r="O1168" s="888">
        <v>6</v>
      </c>
      <c r="P1168" s="887">
        <v>31030.895326460824</v>
      </c>
    </row>
    <row r="1169" spans="1:16" ht="22.5" x14ac:dyDescent="0.25">
      <c r="A1169" s="867" t="s">
        <v>19067</v>
      </c>
      <c r="B1169" s="867" t="s">
        <v>2672</v>
      </c>
      <c r="C1169" s="894" t="s">
        <v>3031</v>
      </c>
      <c r="D1169" s="893" t="s">
        <v>24708</v>
      </c>
      <c r="E1169" s="892">
        <v>8500</v>
      </c>
      <c r="F1169" s="895" t="s">
        <v>24707</v>
      </c>
      <c r="G1169" s="891" t="s">
        <v>24706</v>
      </c>
      <c r="H1169" s="890" t="s">
        <v>2688</v>
      </c>
      <c r="I1169" s="889" t="s">
        <v>3654</v>
      </c>
      <c r="J1169" s="889" t="s">
        <v>5525</v>
      </c>
      <c r="K1169" s="888">
        <v>1</v>
      </c>
      <c r="L1169" s="888">
        <v>6</v>
      </c>
      <c r="M1169" s="887">
        <v>47983.62</v>
      </c>
      <c r="N1169" s="888">
        <v>1</v>
      </c>
      <c r="O1169" s="888">
        <v>6</v>
      </c>
      <c r="P1169" s="887">
        <v>52014.955326460833</v>
      </c>
    </row>
    <row r="1170" spans="1:16" x14ac:dyDescent="0.25">
      <c r="A1170" s="867" t="s">
        <v>19067</v>
      </c>
      <c r="B1170" s="867" t="s">
        <v>2672</v>
      </c>
      <c r="C1170" s="894" t="s">
        <v>3031</v>
      </c>
      <c r="D1170" s="893" t="s">
        <v>23399</v>
      </c>
      <c r="E1170" s="892">
        <v>7000</v>
      </c>
      <c r="F1170" s="895" t="s">
        <v>24705</v>
      </c>
      <c r="G1170" s="891" t="s">
        <v>24704</v>
      </c>
      <c r="H1170" s="890" t="s">
        <v>3663</v>
      </c>
      <c r="I1170" s="889" t="s">
        <v>2684</v>
      </c>
      <c r="J1170" s="889" t="s">
        <v>5525</v>
      </c>
      <c r="K1170" s="888">
        <v>1</v>
      </c>
      <c r="L1170" s="888">
        <v>12</v>
      </c>
      <c r="M1170" s="887">
        <v>83307.169999999984</v>
      </c>
      <c r="N1170" s="888">
        <v>1</v>
      </c>
      <c r="O1170" s="888">
        <v>6</v>
      </c>
      <c r="P1170" s="887">
        <v>42393.615326460829</v>
      </c>
    </row>
    <row r="1171" spans="1:16" x14ac:dyDescent="0.25">
      <c r="A1171" s="867" t="s">
        <v>19067</v>
      </c>
      <c r="B1171" s="867" t="s">
        <v>2672</v>
      </c>
      <c r="C1171" s="894" t="s">
        <v>3031</v>
      </c>
      <c r="D1171" s="893" t="s">
        <v>24703</v>
      </c>
      <c r="E1171" s="892">
        <v>2800</v>
      </c>
      <c r="F1171" s="895" t="s">
        <v>24702</v>
      </c>
      <c r="G1171" s="891" t="s">
        <v>24701</v>
      </c>
      <c r="H1171" s="890" t="s">
        <v>3327</v>
      </c>
      <c r="I1171" s="889" t="s">
        <v>2707</v>
      </c>
      <c r="J1171" s="889" t="s">
        <v>23783</v>
      </c>
      <c r="K1171" s="888">
        <v>1</v>
      </c>
      <c r="L1171" s="888">
        <v>2</v>
      </c>
      <c r="M1171" s="887">
        <v>4706.8</v>
      </c>
      <c r="N1171" s="888">
        <v>1</v>
      </c>
      <c r="O1171" s="888">
        <v>1</v>
      </c>
      <c r="P1171" s="887">
        <v>403.11</v>
      </c>
    </row>
    <row r="1172" spans="1:16" ht="21.75" customHeight="1" x14ac:dyDescent="0.25">
      <c r="A1172" s="867" t="s">
        <v>19067</v>
      </c>
      <c r="B1172" s="867" t="s">
        <v>2672</v>
      </c>
      <c r="C1172" s="894" t="s">
        <v>3031</v>
      </c>
      <c r="D1172" s="893" t="s">
        <v>24636</v>
      </c>
      <c r="E1172" s="892">
        <v>12000</v>
      </c>
      <c r="F1172" s="895" t="s">
        <v>24700</v>
      </c>
      <c r="G1172" s="891" t="s">
        <v>24699</v>
      </c>
      <c r="H1172" s="890" t="s">
        <v>2703</v>
      </c>
      <c r="I1172" s="889" t="s">
        <v>3654</v>
      </c>
      <c r="J1172" s="889" t="s">
        <v>5525</v>
      </c>
      <c r="K1172" s="888">
        <v>1</v>
      </c>
      <c r="L1172" s="888">
        <v>6</v>
      </c>
      <c r="M1172" s="887">
        <v>66816.25</v>
      </c>
      <c r="N1172" s="888">
        <v>1</v>
      </c>
      <c r="O1172" s="888">
        <v>6</v>
      </c>
      <c r="P1172" s="887">
        <v>72847.575326460821</v>
      </c>
    </row>
    <row r="1173" spans="1:16" x14ac:dyDescent="0.25">
      <c r="A1173" s="867" t="s">
        <v>19067</v>
      </c>
      <c r="B1173" s="867" t="s">
        <v>2672</v>
      </c>
      <c r="C1173" s="894" t="s">
        <v>3031</v>
      </c>
      <c r="D1173" s="893" t="s">
        <v>24698</v>
      </c>
      <c r="E1173" s="892">
        <v>5500</v>
      </c>
      <c r="F1173" s="895" t="s">
        <v>24697</v>
      </c>
      <c r="G1173" s="891" t="s">
        <v>24696</v>
      </c>
      <c r="H1173" s="890" t="s">
        <v>2703</v>
      </c>
      <c r="I1173" s="889" t="s">
        <v>3654</v>
      </c>
      <c r="J1173" s="889" t="s">
        <v>5525</v>
      </c>
      <c r="K1173" s="888">
        <v>1</v>
      </c>
      <c r="L1173" s="888">
        <v>12</v>
      </c>
      <c r="M1173" s="887">
        <v>64431.129999999983</v>
      </c>
      <c r="N1173" s="888">
        <v>1</v>
      </c>
      <c r="O1173" s="888">
        <v>6</v>
      </c>
      <c r="P1173" s="887">
        <v>33244.185326460829</v>
      </c>
    </row>
    <row r="1174" spans="1:16" ht="22.5" x14ac:dyDescent="0.25">
      <c r="A1174" s="867" t="s">
        <v>19067</v>
      </c>
      <c r="B1174" s="867" t="s">
        <v>2672</v>
      </c>
      <c r="C1174" s="894" t="s">
        <v>3031</v>
      </c>
      <c r="D1174" s="893" t="s">
        <v>23272</v>
      </c>
      <c r="E1174" s="892">
        <v>2000</v>
      </c>
      <c r="F1174" s="895" t="s">
        <v>24695</v>
      </c>
      <c r="G1174" s="891" t="s">
        <v>24694</v>
      </c>
      <c r="H1174" s="890" t="s">
        <v>3135</v>
      </c>
      <c r="I1174" s="889" t="s">
        <v>3135</v>
      </c>
      <c r="J1174" s="889" t="s">
        <v>40</v>
      </c>
      <c r="K1174" s="888">
        <v>1</v>
      </c>
      <c r="L1174" s="888">
        <v>1</v>
      </c>
      <c r="M1174" s="887">
        <v>1913.4</v>
      </c>
      <c r="N1174" s="888" t="s">
        <v>385</v>
      </c>
      <c r="O1174" s="888" t="s">
        <v>385</v>
      </c>
      <c r="P1174" s="887">
        <v>0</v>
      </c>
    </row>
    <row r="1175" spans="1:16" x14ac:dyDescent="0.25">
      <c r="A1175" s="867" t="s">
        <v>19067</v>
      </c>
      <c r="B1175" s="867" t="s">
        <v>2672</v>
      </c>
      <c r="C1175" s="894" t="s">
        <v>3031</v>
      </c>
      <c r="D1175" s="893" t="s">
        <v>24077</v>
      </c>
      <c r="E1175" s="892">
        <v>4300</v>
      </c>
      <c r="F1175" s="895" t="s">
        <v>24693</v>
      </c>
      <c r="G1175" s="891" t="s">
        <v>24692</v>
      </c>
      <c r="H1175" s="890" t="s">
        <v>18284</v>
      </c>
      <c r="I1175" s="889" t="s">
        <v>2684</v>
      </c>
      <c r="J1175" s="889" t="s">
        <v>5525</v>
      </c>
      <c r="K1175" s="888">
        <v>1</v>
      </c>
      <c r="L1175" s="888">
        <v>12</v>
      </c>
      <c r="M1175" s="887">
        <v>53209.06</v>
      </c>
      <c r="N1175" s="888">
        <v>1</v>
      </c>
      <c r="O1175" s="888">
        <v>6</v>
      </c>
      <c r="P1175" s="887">
        <v>26771.440000000002</v>
      </c>
    </row>
    <row r="1176" spans="1:16" x14ac:dyDescent="0.25">
      <c r="A1176" s="867" t="s">
        <v>19067</v>
      </c>
      <c r="B1176" s="867" t="s">
        <v>2672</v>
      </c>
      <c r="C1176" s="894" t="s">
        <v>3031</v>
      </c>
      <c r="D1176" s="893" t="s">
        <v>24691</v>
      </c>
      <c r="E1176" s="892">
        <v>9000</v>
      </c>
      <c r="F1176" s="895" t="s">
        <v>24690</v>
      </c>
      <c r="G1176" s="891" t="s">
        <v>24689</v>
      </c>
      <c r="H1176" s="890" t="s">
        <v>24688</v>
      </c>
      <c r="I1176" s="889" t="s">
        <v>3654</v>
      </c>
      <c r="J1176" s="889" t="s">
        <v>5525</v>
      </c>
      <c r="K1176" s="888">
        <v>1</v>
      </c>
      <c r="L1176" s="888">
        <v>12</v>
      </c>
      <c r="M1176" s="887">
        <v>108816.53445595864</v>
      </c>
      <c r="N1176" s="888">
        <v>1</v>
      </c>
      <c r="O1176" s="888">
        <v>6</v>
      </c>
      <c r="P1176" s="887">
        <v>54763.40532646083</v>
      </c>
    </row>
    <row r="1177" spans="1:16" ht="22.5" x14ac:dyDescent="0.25">
      <c r="A1177" s="867" t="s">
        <v>19067</v>
      </c>
      <c r="B1177" s="867" t="s">
        <v>2672</v>
      </c>
      <c r="C1177" s="894" t="s">
        <v>3031</v>
      </c>
      <c r="D1177" s="893" t="s">
        <v>24687</v>
      </c>
      <c r="E1177" s="892">
        <v>8400</v>
      </c>
      <c r="F1177" s="895" t="s">
        <v>24686</v>
      </c>
      <c r="G1177" s="891" t="s">
        <v>24685</v>
      </c>
      <c r="H1177" s="890" t="s">
        <v>2772</v>
      </c>
      <c r="I1177" s="889" t="s">
        <v>3654</v>
      </c>
      <c r="J1177" s="889" t="s">
        <v>5525</v>
      </c>
      <c r="K1177" s="888">
        <v>1</v>
      </c>
      <c r="L1177" s="888">
        <v>1</v>
      </c>
      <c r="M1177" s="887">
        <v>1513.4</v>
      </c>
      <c r="N1177" s="888">
        <v>1</v>
      </c>
      <c r="O1177" s="888">
        <v>6</v>
      </c>
      <c r="P1177" s="887">
        <v>51150.915326460832</v>
      </c>
    </row>
    <row r="1178" spans="1:16" x14ac:dyDescent="0.25">
      <c r="A1178" s="867" t="s">
        <v>19067</v>
      </c>
      <c r="B1178" s="867" t="s">
        <v>2672</v>
      </c>
      <c r="C1178" s="894" t="s">
        <v>3031</v>
      </c>
      <c r="D1178" s="893" t="s">
        <v>24684</v>
      </c>
      <c r="E1178" s="892">
        <v>5000</v>
      </c>
      <c r="F1178" s="895" t="s">
        <v>24683</v>
      </c>
      <c r="G1178" s="891" t="s">
        <v>24682</v>
      </c>
      <c r="H1178" s="890" t="s">
        <v>18284</v>
      </c>
      <c r="I1178" s="889" t="s">
        <v>2684</v>
      </c>
      <c r="J1178" s="889" t="s">
        <v>5525</v>
      </c>
      <c r="K1178" s="888">
        <v>1</v>
      </c>
      <c r="L1178" s="888">
        <v>12</v>
      </c>
      <c r="M1178" s="887">
        <v>61372.97</v>
      </c>
      <c r="N1178" s="888">
        <v>1</v>
      </c>
      <c r="O1178" s="888">
        <v>6</v>
      </c>
      <c r="P1178" s="887">
        <v>30829.51532646082</v>
      </c>
    </row>
    <row r="1179" spans="1:16" ht="21" customHeight="1" x14ac:dyDescent="0.25">
      <c r="A1179" s="867" t="s">
        <v>19067</v>
      </c>
      <c r="B1179" s="867" t="s">
        <v>2672</v>
      </c>
      <c r="C1179" s="894" t="s">
        <v>3031</v>
      </c>
      <c r="D1179" s="893" t="s">
        <v>24681</v>
      </c>
      <c r="E1179" s="892">
        <v>10000</v>
      </c>
      <c r="F1179" s="895" t="s">
        <v>24680</v>
      </c>
      <c r="G1179" s="891" t="s">
        <v>24679</v>
      </c>
      <c r="H1179" s="890" t="s">
        <v>2772</v>
      </c>
      <c r="I1179" s="889" t="s">
        <v>3654</v>
      </c>
      <c r="J1179" s="889" t="s">
        <v>5525</v>
      </c>
      <c r="K1179" s="888" t="s">
        <v>385</v>
      </c>
      <c r="L1179" s="888" t="s">
        <v>385</v>
      </c>
      <c r="M1179" s="887">
        <v>0</v>
      </c>
      <c r="N1179" s="888">
        <v>1</v>
      </c>
      <c r="O1179" s="888">
        <v>6</v>
      </c>
      <c r="P1179" s="887">
        <v>48385.075326460828</v>
      </c>
    </row>
    <row r="1180" spans="1:16" ht="21" customHeight="1" x14ac:dyDescent="0.25">
      <c r="A1180" s="867" t="s">
        <v>19067</v>
      </c>
      <c r="B1180" s="867" t="s">
        <v>2672</v>
      </c>
      <c r="C1180" s="894" t="s">
        <v>3031</v>
      </c>
      <c r="D1180" s="893" t="s">
        <v>24678</v>
      </c>
      <c r="E1180" s="892">
        <v>8000</v>
      </c>
      <c r="F1180" s="895" t="s">
        <v>24677</v>
      </c>
      <c r="G1180" s="891" t="s">
        <v>24676</v>
      </c>
      <c r="H1180" s="890" t="s">
        <v>2703</v>
      </c>
      <c r="I1180" s="889" t="s">
        <v>3654</v>
      </c>
      <c r="J1180" s="889" t="s">
        <v>5525</v>
      </c>
      <c r="K1180" s="888">
        <v>1</v>
      </c>
      <c r="L1180" s="888">
        <v>12</v>
      </c>
      <c r="M1180" s="887">
        <v>97626.87999999999</v>
      </c>
      <c r="N1180" s="888">
        <v>1</v>
      </c>
      <c r="O1180" s="888">
        <v>6</v>
      </c>
      <c r="P1180" s="887">
        <v>49030.895326460828</v>
      </c>
    </row>
    <row r="1181" spans="1:16" ht="22.5" x14ac:dyDescent="0.25">
      <c r="A1181" s="867" t="s">
        <v>19067</v>
      </c>
      <c r="B1181" s="867" t="s">
        <v>2672</v>
      </c>
      <c r="C1181" s="894" t="s">
        <v>3031</v>
      </c>
      <c r="D1181" s="893" t="s">
        <v>24675</v>
      </c>
      <c r="E1181" s="892">
        <v>15600</v>
      </c>
      <c r="F1181" s="895" t="s">
        <v>24674</v>
      </c>
      <c r="G1181" s="891" t="s">
        <v>24673</v>
      </c>
      <c r="H1181" s="890" t="s">
        <v>2703</v>
      </c>
      <c r="I1181" s="889" t="s">
        <v>3654</v>
      </c>
      <c r="J1181" s="889" t="s">
        <v>5525</v>
      </c>
      <c r="K1181" s="888">
        <v>1</v>
      </c>
      <c r="L1181" s="888">
        <v>12</v>
      </c>
      <c r="M1181" s="887">
        <v>231591.08445595865</v>
      </c>
      <c r="N1181" s="888">
        <v>1</v>
      </c>
      <c r="O1181" s="888">
        <v>6</v>
      </c>
      <c r="P1181" s="887">
        <v>93070.895326460814</v>
      </c>
    </row>
    <row r="1182" spans="1:16" ht="22.5" x14ac:dyDescent="0.25">
      <c r="A1182" s="867" t="s">
        <v>19067</v>
      </c>
      <c r="B1182" s="867" t="s">
        <v>2672</v>
      </c>
      <c r="C1182" s="894" t="s">
        <v>3031</v>
      </c>
      <c r="D1182" s="893" t="s">
        <v>24672</v>
      </c>
      <c r="E1182" s="892">
        <v>6000</v>
      </c>
      <c r="F1182" s="895" t="s">
        <v>24671</v>
      </c>
      <c r="G1182" s="891" t="s">
        <v>24670</v>
      </c>
      <c r="H1182" s="890" t="s">
        <v>2712</v>
      </c>
      <c r="I1182" s="889" t="s">
        <v>3654</v>
      </c>
      <c r="J1182" s="889" t="s">
        <v>5525</v>
      </c>
      <c r="K1182" s="888">
        <v>1</v>
      </c>
      <c r="L1182" s="888">
        <v>12</v>
      </c>
      <c r="M1182" s="887">
        <v>73953.72</v>
      </c>
      <c r="N1182" s="888">
        <v>1</v>
      </c>
      <c r="O1182" s="888">
        <v>6</v>
      </c>
      <c r="P1182" s="887">
        <v>37030.895326460828</v>
      </c>
    </row>
    <row r="1183" spans="1:16" x14ac:dyDescent="0.25">
      <c r="A1183" s="867" t="s">
        <v>19067</v>
      </c>
      <c r="B1183" s="867" t="s">
        <v>2672</v>
      </c>
      <c r="C1183" s="894" t="s">
        <v>3031</v>
      </c>
      <c r="D1183" s="893" t="s">
        <v>24633</v>
      </c>
      <c r="E1183" s="892">
        <v>3000</v>
      </c>
      <c r="F1183" s="895" t="s">
        <v>24669</v>
      </c>
      <c r="G1183" s="891" t="s">
        <v>24668</v>
      </c>
      <c r="H1183" s="890" t="s">
        <v>2696</v>
      </c>
      <c r="I1183" s="889" t="s">
        <v>2707</v>
      </c>
      <c r="J1183" s="889" t="s">
        <v>23783</v>
      </c>
      <c r="K1183" s="888">
        <v>1</v>
      </c>
      <c r="L1183" s="888">
        <v>12</v>
      </c>
      <c r="M1183" s="887">
        <v>37821.670000000006</v>
      </c>
      <c r="N1183" s="888">
        <v>1</v>
      </c>
      <c r="O1183" s="888">
        <v>6</v>
      </c>
      <c r="P1183" s="887">
        <v>18933.670000000002</v>
      </c>
    </row>
    <row r="1184" spans="1:16" x14ac:dyDescent="0.25">
      <c r="A1184" s="1772" t="s">
        <v>2848</v>
      </c>
      <c r="B1184" s="1772"/>
      <c r="C1184" s="1772"/>
      <c r="D1184" s="1772"/>
      <c r="E1184" s="1772"/>
      <c r="F1184" s="1772" t="s">
        <v>378</v>
      </c>
      <c r="G1184" s="1772"/>
      <c r="H1184" s="1772"/>
      <c r="I1184" s="1772"/>
      <c r="J1184" s="1772"/>
      <c r="K1184" s="1771" t="s">
        <v>2847</v>
      </c>
      <c r="L1184" s="1771"/>
      <c r="M1184" s="1771"/>
      <c r="N1184" s="1771" t="s">
        <v>2846</v>
      </c>
      <c r="O1184" s="1771"/>
      <c r="P1184" s="1771"/>
    </row>
    <row r="1185" spans="1:16" ht="69.75" x14ac:dyDescent="0.25">
      <c r="A1185" s="1535" t="s">
        <v>2845</v>
      </c>
      <c r="B1185" s="1535" t="s">
        <v>5</v>
      </c>
      <c r="C1185" s="1535" t="s">
        <v>2844</v>
      </c>
      <c r="D1185" s="1535" t="s">
        <v>2843</v>
      </c>
      <c r="E1185" s="1536" t="s">
        <v>2842</v>
      </c>
      <c r="F1185" s="1537" t="s">
        <v>2841</v>
      </c>
      <c r="G1185" s="1535" t="s">
        <v>2840</v>
      </c>
      <c r="H1185" s="1535" t="s">
        <v>2839</v>
      </c>
      <c r="I1185" s="1535" t="s">
        <v>2838</v>
      </c>
      <c r="J1185" s="1535" t="s">
        <v>2837</v>
      </c>
      <c r="K1185" s="1538" t="s">
        <v>2836</v>
      </c>
      <c r="L1185" s="1538" t="s">
        <v>2835</v>
      </c>
      <c r="M1185" s="1539" t="s">
        <v>2834</v>
      </c>
      <c r="N1185" s="1538" t="s">
        <v>2836</v>
      </c>
      <c r="O1185" s="1538" t="s">
        <v>2835</v>
      </c>
      <c r="P1185" s="1539" t="s">
        <v>2834</v>
      </c>
    </row>
    <row r="1186" spans="1:16" ht="22.5" x14ac:dyDescent="0.25">
      <c r="A1186" s="867" t="s">
        <v>19067</v>
      </c>
      <c r="B1186" s="867" t="s">
        <v>3626</v>
      </c>
      <c r="C1186" s="894" t="s">
        <v>3031</v>
      </c>
      <c r="D1186" s="893" t="s">
        <v>7309</v>
      </c>
      <c r="E1186" s="892">
        <v>1600</v>
      </c>
      <c r="F1186" s="895" t="s">
        <v>24667</v>
      </c>
      <c r="G1186" s="891" t="s">
        <v>24666</v>
      </c>
      <c r="H1186" s="890" t="s">
        <v>3259</v>
      </c>
      <c r="I1186" s="889" t="s">
        <v>2707</v>
      </c>
      <c r="J1186" s="889" t="s">
        <v>2822</v>
      </c>
      <c r="K1186" s="888">
        <v>1</v>
      </c>
      <c r="L1186" s="888">
        <v>12</v>
      </c>
      <c r="M1186" s="887">
        <v>21116.810000000005</v>
      </c>
      <c r="N1186" s="888">
        <v>1</v>
      </c>
      <c r="O1186" s="888">
        <v>6</v>
      </c>
      <c r="P1186" s="887">
        <v>10450.799999999999</v>
      </c>
    </row>
    <row r="1187" spans="1:16" ht="22.5" x14ac:dyDescent="0.25">
      <c r="A1187" s="867" t="s">
        <v>19067</v>
      </c>
      <c r="B1187" s="867" t="s">
        <v>2672</v>
      </c>
      <c r="C1187" s="894" t="s">
        <v>3031</v>
      </c>
      <c r="D1187" s="893" t="s">
        <v>24665</v>
      </c>
      <c r="E1187" s="892">
        <v>7000</v>
      </c>
      <c r="F1187" s="895" t="s">
        <v>24664</v>
      </c>
      <c r="G1187" s="891" t="s">
        <v>24663</v>
      </c>
      <c r="H1187" s="890" t="s">
        <v>2688</v>
      </c>
      <c r="I1187" s="889" t="s">
        <v>3654</v>
      </c>
      <c r="J1187" s="889" t="s">
        <v>5525</v>
      </c>
      <c r="K1187" s="888">
        <v>1</v>
      </c>
      <c r="L1187" s="888">
        <v>12</v>
      </c>
      <c r="M1187" s="887">
        <v>90109.709999999992</v>
      </c>
      <c r="N1187" s="888">
        <v>1</v>
      </c>
      <c r="O1187" s="888">
        <v>6</v>
      </c>
      <c r="P1187" s="887">
        <v>42893.815326460826</v>
      </c>
    </row>
    <row r="1188" spans="1:16" x14ac:dyDescent="0.25">
      <c r="A1188" s="867" t="s">
        <v>19067</v>
      </c>
      <c r="B1188" s="867" t="s">
        <v>2672</v>
      </c>
      <c r="C1188" s="894" t="s">
        <v>3031</v>
      </c>
      <c r="D1188" s="893" t="s">
        <v>23525</v>
      </c>
      <c r="E1188" s="892">
        <v>4626.91</v>
      </c>
      <c r="F1188" s="895" t="s">
        <v>24662</v>
      </c>
      <c r="G1188" s="891" t="s">
        <v>24661</v>
      </c>
      <c r="H1188" s="890" t="s">
        <v>2703</v>
      </c>
      <c r="I1188" s="889" t="s">
        <v>3654</v>
      </c>
      <c r="J1188" s="889" t="s">
        <v>5525</v>
      </c>
      <c r="K1188" s="888">
        <v>1</v>
      </c>
      <c r="L1188" s="888">
        <v>12</v>
      </c>
      <c r="M1188" s="887">
        <v>57483.719999999979</v>
      </c>
      <c r="N1188" s="888">
        <v>1</v>
      </c>
      <c r="O1188" s="888">
        <v>6</v>
      </c>
      <c r="P1188" s="887">
        <v>28806.359999999993</v>
      </c>
    </row>
    <row r="1189" spans="1:16" ht="22.5" x14ac:dyDescent="0.25">
      <c r="A1189" s="867" t="s">
        <v>19067</v>
      </c>
      <c r="B1189" s="867" t="s">
        <v>2672</v>
      </c>
      <c r="C1189" s="894" t="s">
        <v>3031</v>
      </c>
      <c r="D1189" s="893" t="s">
        <v>24660</v>
      </c>
      <c r="E1189" s="892">
        <v>9000</v>
      </c>
      <c r="F1189" s="895" t="s">
        <v>24659</v>
      </c>
      <c r="G1189" s="891" t="s">
        <v>24658</v>
      </c>
      <c r="H1189" s="890" t="s">
        <v>2703</v>
      </c>
      <c r="I1189" s="889" t="s">
        <v>3654</v>
      </c>
      <c r="J1189" s="889" t="s">
        <v>5525</v>
      </c>
      <c r="K1189" s="888">
        <v>1</v>
      </c>
      <c r="L1189" s="888">
        <v>1</v>
      </c>
      <c r="M1189" s="887">
        <v>1613.4</v>
      </c>
      <c r="N1189" s="888">
        <v>1</v>
      </c>
      <c r="O1189" s="888">
        <v>6</v>
      </c>
      <c r="P1189" s="887">
        <v>55015.90532646083</v>
      </c>
    </row>
    <row r="1190" spans="1:16" ht="25.5" customHeight="1" x14ac:dyDescent="0.25">
      <c r="A1190" s="867" t="s">
        <v>19067</v>
      </c>
      <c r="B1190" s="867" t="s">
        <v>2672</v>
      </c>
      <c r="C1190" s="894" t="s">
        <v>3031</v>
      </c>
      <c r="D1190" s="893" t="s">
        <v>24657</v>
      </c>
      <c r="E1190" s="892">
        <v>5000</v>
      </c>
      <c r="F1190" s="895" t="s">
        <v>24656</v>
      </c>
      <c r="G1190" s="891" t="s">
        <v>24655</v>
      </c>
      <c r="H1190" s="890" t="s">
        <v>2886</v>
      </c>
      <c r="I1190" s="889" t="s">
        <v>3654</v>
      </c>
      <c r="J1190" s="889" t="s">
        <v>5525</v>
      </c>
      <c r="K1190" s="888">
        <v>1</v>
      </c>
      <c r="L1190" s="888">
        <v>12</v>
      </c>
      <c r="M1190" s="887">
        <v>61750.400000000009</v>
      </c>
      <c r="N1190" s="888">
        <v>1</v>
      </c>
      <c r="O1190" s="888">
        <v>6</v>
      </c>
      <c r="P1190" s="887">
        <v>31030.895326460824</v>
      </c>
    </row>
    <row r="1191" spans="1:16" ht="22.5" x14ac:dyDescent="0.25">
      <c r="A1191" s="867" t="s">
        <v>19067</v>
      </c>
      <c r="B1191" s="867" t="s">
        <v>3626</v>
      </c>
      <c r="C1191" s="894" t="s">
        <v>3031</v>
      </c>
      <c r="D1191" s="893" t="s">
        <v>24654</v>
      </c>
      <c r="E1191" s="892">
        <v>5000</v>
      </c>
      <c r="F1191" s="895" t="s">
        <v>24653</v>
      </c>
      <c r="G1191" s="891" t="s">
        <v>24652</v>
      </c>
      <c r="H1191" s="890" t="s">
        <v>2772</v>
      </c>
      <c r="I1191" s="889" t="s">
        <v>3654</v>
      </c>
      <c r="J1191" s="889" t="s">
        <v>5525</v>
      </c>
      <c r="K1191" s="888">
        <v>1</v>
      </c>
      <c r="L1191" s="888">
        <v>12</v>
      </c>
      <c r="M1191" s="887">
        <v>51269.979999999996</v>
      </c>
      <c r="N1191" s="888">
        <v>1</v>
      </c>
      <c r="O1191" s="888">
        <v>6</v>
      </c>
      <c r="P1191" s="887">
        <v>30971.29</v>
      </c>
    </row>
    <row r="1192" spans="1:16" x14ac:dyDescent="0.25">
      <c r="A1192" s="867" t="s">
        <v>19067</v>
      </c>
      <c r="B1192" s="867" t="s">
        <v>2672</v>
      </c>
      <c r="C1192" s="894" t="s">
        <v>3031</v>
      </c>
      <c r="D1192" s="893" t="s">
        <v>23321</v>
      </c>
      <c r="E1192" s="892">
        <v>3000</v>
      </c>
      <c r="F1192" s="895" t="s">
        <v>24651</v>
      </c>
      <c r="G1192" s="891" t="s">
        <v>24650</v>
      </c>
      <c r="H1192" s="890" t="s">
        <v>3135</v>
      </c>
      <c r="I1192" s="889" t="s">
        <v>3135</v>
      </c>
      <c r="J1192" s="889" t="s">
        <v>40</v>
      </c>
      <c r="K1192" s="888">
        <v>1</v>
      </c>
      <c r="L1192" s="888">
        <v>12</v>
      </c>
      <c r="M1192" s="887">
        <v>37908.720000000008</v>
      </c>
      <c r="N1192" s="888">
        <v>1</v>
      </c>
      <c r="O1192" s="888">
        <v>6</v>
      </c>
      <c r="P1192" s="887">
        <v>19044.900000000001</v>
      </c>
    </row>
    <row r="1193" spans="1:16" ht="22.5" x14ac:dyDescent="0.25">
      <c r="A1193" s="867" t="s">
        <v>19067</v>
      </c>
      <c r="B1193" s="867" t="s">
        <v>2672</v>
      </c>
      <c r="C1193" s="894" t="s">
        <v>3031</v>
      </c>
      <c r="D1193" s="893" t="s">
        <v>24649</v>
      </c>
      <c r="E1193" s="892">
        <v>9000</v>
      </c>
      <c r="F1193" s="895" t="s">
        <v>24648</v>
      </c>
      <c r="G1193" s="891" t="s">
        <v>24647</v>
      </c>
      <c r="H1193" s="890" t="s">
        <v>2703</v>
      </c>
      <c r="I1193" s="889" t="s">
        <v>3654</v>
      </c>
      <c r="J1193" s="889" t="s">
        <v>5525</v>
      </c>
      <c r="K1193" s="888">
        <v>1</v>
      </c>
      <c r="L1193" s="888">
        <v>10</v>
      </c>
      <c r="M1193" s="887">
        <v>90074.01</v>
      </c>
      <c r="N1193" s="888">
        <v>1</v>
      </c>
      <c r="O1193" s="888">
        <v>6</v>
      </c>
      <c r="P1193" s="887">
        <v>54954.65532646083</v>
      </c>
    </row>
    <row r="1194" spans="1:16" x14ac:dyDescent="0.25">
      <c r="A1194" s="867" t="s">
        <v>19067</v>
      </c>
      <c r="B1194" s="867" t="s">
        <v>2672</v>
      </c>
      <c r="C1194" s="894" t="s">
        <v>3031</v>
      </c>
      <c r="D1194" s="893" t="s">
        <v>23803</v>
      </c>
      <c r="E1194" s="892">
        <v>9000</v>
      </c>
      <c r="F1194" s="895" t="s">
        <v>24646</v>
      </c>
      <c r="G1194" s="891" t="s">
        <v>24645</v>
      </c>
      <c r="H1194" s="890" t="s">
        <v>2703</v>
      </c>
      <c r="I1194" s="889" t="s">
        <v>3654</v>
      </c>
      <c r="J1194" s="889" t="s">
        <v>5525</v>
      </c>
      <c r="K1194" s="888">
        <v>1</v>
      </c>
      <c r="L1194" s="888">
        <v>12</v>
      </c>
      <c r="M1194" s="887">
        <v>114673.10445595866</v>
      </c>
      <c r="N1194" s="888">
        <v>1</v>
      </c>
      <c r="O1194" s="888">
        <v>6</v>
      </c>
      <c r="P1194" s="887">
        <v>54407.145326460828</v>
      </c>
    </row>
    <row r="1195" spans="1:16" ht="33.75" customHeight="1" x14ac:dyDescent="0.25">
      <c r="A1195" s="867" t="s">
        <v>19067</v>
      </c>
      <c r="B1195" s="867" t="s">
        <v>2672</v>
      </c>
      <c r="C1195" s="894" t="s">
        <v>3031</v>
      </c>
      <c r="D1195" s="893" t="s">
        <v>24405</v>
      </c>
      <c r="E1195" s="892">
        <v>8000</v>
      </c>
      <c r="F1195" s="895" t="s">
        <v>24644</v>
      </c>
      <c r="G1195" s="891" t="s">
        <v>24643</v>
      </c>
      <c r="H1195" s="890" t="s">
        <v>2852</v>
      </c>
      <c r="I1195" s="889" t="s">
        <v>3654</v>
      </c>
      <c r="J1195" s="889" t="s">
        <v>5525</v>
      </c>
      <c r="K1195" s="888">
        <v>1</v>
      </c>
      <c r="L1195" s="888">
        <v>7</v>
      </c>
      <c r="M1195" s="887">
        <v>53790.419999999991</v>
      </c>
      <c r="N1195" s="888">
        <v>1</v>
      </c>
      <c r="O1195" s="888">
        <v>6</v>
      </c>
      <c r="P1195" s="887">
        <v>48683.645326460828</v>
      </c>
    </row>
    <row r="1196" spans="1:16" ht="22.5" x14ac:dyDescent="0.25">
      <c r="A1196" s="867" t="s">
        <v>19067</v>
      </c>
      <c r="B1196" s="867" t="s">
        <v>2672</v>
      </c>
      <c r="C1196" s="894" t="s">
        <v>3031</v>
      </c>
      <c r="D1196" s="893" t="s">
        <v>24642</v>
      </c>
      <c r="E1196" s="892">
        <v>8500</v>
      </c>
      <c r="F1196" s="895" t="s">
        <v>24641</v>
      </c>
      <c r="G1196" s="891" t="s">
        <v>24640</v>
      </c>
      <c r="H1196" s="890" t="s">
        <v>2712</v>
      </c>
      <c r="I1196" s="889" t="s">
        <v>3654</v>
      </c>
      <c r="J1196" s="889" t="s">
        <v>5525</v>
      </c>
      <c r="K1196" s="888">
        <v>1</v>
      </c>
      <c r="L1196" s="888">
        <v>12</v>
      </c>
      <c r="M1196" s="887">
        <v>103414.02445595864</v>
      </c>
      <c r="N1196" s="888">
        <v>1</v>
      </c>
      <c r="O1196" s="888">
        <v>6</v>
      </c>
      <c r="P1196" s="887">
        <v>51548.035326460827</v>
      </c>
    </row>
    <row r="1197" spans="1:16" ht="22.5" x14ac:dyDescent="0.25">
      <c r="A1197" s="867" t="s">
        <v>19067</v>
      </c>
      <c r="B1197" s="867" t="s">
        <v>2672</v>
      </c>
      <c r="C1197" s="894" t="s">
        <v>3031</v>
      </c>
      <c r="D1197" s="893" t="s">
        <v>24639</v>
      </c>
      <c r="E1197" s="892">
        <v>2500</v>
      </c>
      <c r="F1197" s="895" t="s">
        <v>24638</v>
      </c>
      <c r="G1197" s="891" t="s">
        <v>24637</v>
      </c>
      <c r="H1197" s="890" t="s">
        <v>3691</v>
      </c>
      <c r="I1197" s="889" t="s">
        <v>2684</v>
      </c>
      <c r="J1197" s="889" t="s">
        <v>5525</v>
      </c>
      <c r="K1197" s="888">
        <v>1</v>
      </c>
      <c r="L1197" s="888">
        <v>1</v>
      </c>
      <c r="M1197" s="887">
        <v>1613.4</v>
      </c>
      <c r="N1197" s="888">
        <v>1</v>
      </c>
      <c r="O1197" s="888">
        <v>6</v>
      </c>
      <c r="P1197" s="887">
        <v>15861.75</v>
      </c>
    </row>
    <row r="1198" spans="1:16" ht="23.25" customHeight="1" x14ac:dyDescent="0.25">
      <c r="A1198" s="867" t="s">
        <v>19067</v>
      </c>
      <c r="B1198" s="867" t="s">
        <v>2672</v>
      </c>
      <c r="C1198" s="894" t="s">
        <v>3031</v>
      </c>
      <c r="D1198" s="893" t="s">
        <v>24636</v>
      </c>
      <c r="E1198" s="892">
        <v>12000</v>
      </c>
      <c r="F1198" s="895" t="s">
        <v>24635</v>
      </c>
      <c r="G1198" s="891" t="s">
        <v>24634</v>
      </c>
      <c r="H1198" s="890" t="s">
        <v>2703</v>
      </c>
      <c r="I1198" s="889" t="s">
        <v>3654</v>
      </c>
      <c r="J1198" s="889" t="s">
        <v>5525</v>
      </c>
      <c r="K1198" s="888">
        <v>1</v>
      </c>
      <c r="L1198" s="888">
        <v>12</v>
      </c>
      <c r="M1198" s="887">
        <v>153939.69445595867</v>
      </c>
      <c r="N1198" s="888">
        <v>1</v>
      </c>
      <c r="O1198" s="888">
        <v>6</v>
      </c>
      <c r="P1198" s="887">
        <v>72998.395326460814</v>
      </c>
    </row>
    <row r="1199" spans="1:16" ht="22.5" x14ac:dyDescent="0.25">
      <c r="A1199" s="867" t="s">
        <v>19067</v>
      </c>
      <c r="B1199" s="867" t="s">
        <v>2672</v>
      </c>
      <c r="C1199" s="894" t="s">
        <v>3031</v>
      </c>
      <c r="D1199" s="893" t="s">
        <v>24633</v>
      </c>
      <c r="E1199" s="892">
        <v>3000</v>
      </c>
      <c r="F1199" s="895" t="s">
        <v>24632</v>
      </c>
      <c r="G1199" s="891" t="s">
        <v>24631</v>
      </c>
      <c r="H1199" s="890" t="s">
        <v>24630</v>
      </c>
      <c r="I1199" s="889" t="s">
        <v>2822</v>
      </c>
      <c r="J1199" s="889" t="s">
        <v>2822</v>
      </c>
      <c r="K1199" s="888">
        <v>1</v>
      </c>
      <c r="L1199" s="888">
        <v>12</v>
      </c>
      <c r="M1199" s="887">
        <v>37947.890000000007</v>
      </c>
      <c r="N1199" s="888">
        <v>1</v>
      </c>
      <c r="O1199" s="888">
        <v>6</v>
      </c>
      <c r="P1199" s="887">
        <v>19044.900000000001</v>
      </c>
    </row>
    <row r="1200" spans="1:16" x14ac:dyDescent="0.25">
      <c r="A1200" s="867" t="s">
        <v>19067</v>
      </c>
      <c r="B1200" s="867" t="s">
        <v>2672</v>
      </c>
      <c r="C1200" s="894" t="s">
        <v>3031</v>
      </c>
      <c r="D1200" s="893" t="s">
        <v>8272</v>
      </c>
      <c r="E1200" s="892">
        <v>3500</v>
      </c>
      <c r="F1200" s="895" t="s">
        <v>24629</v>
      </c>
      <c r="G1200" s="891" t="s">
        <v>24628</v>
      </c>
      <c r="H1200" s="890" t="s">
        <v>3135</v>
      </c>
      <c r="I1200" s="889" t="s">
        <v>3135</v>
      </c>
      <c r="J1200" s="889" t="s">
        <v>40</v>
      </c>
      <c r="K1200" s="888">
        <v>1</v>
      </c>
      <c r="L1200" s="888">
        <v>12</v>
      </c>
      <c r="M1200" s="887">
        <v>43960.560000000012</v>
      </c>
      <c r="N1200" s="888">
        <v>1</v>
      </c>
      <c r="O1200" s="888">
        <v>6</v>
      </c>
      <c r="P1200" s="887">
        <v>22044.9</v>
      </c>
    </row>
    <row r="1201" spans="1:16" ht="27" customHeight="1" x14ac:dyDescent="0.25">
      <c r="A1201" s="867" t="s">
        <v>19067</v>
      </c>
      <c r="B1201" s="867" t="s">
        <v>2672</v>
      </c>
      <c r="C1201" s="894" t="s">
        <v>3031</v>
      </c>
      <c r="D1201" s="893" t="s">
        <v>24627</v>
      </c>
      <c r="E1201" s="892">
        <v>8500</v>
      </c>
      <c r="F1201" s="895" t="s">
        <v>24626</v>
      </c>
      <c r="G1201" s="891" t="s">
        <v>24625</v>
      </c>
      <c r="H1201" s="890" t="s">
        <v>7572</v>
      </c>
      <c r="I1201" s="889" t="s">
        <v>2684</v>
      </c>
      <c r="J1201" s="889" t="s">
        <v>5525</v>
      </c>
      <c r="K1201" s="888" t="s">
        <v>385</v>
      </c>
      <c r="L1201" s="888" t="s">
        <v>385</v>
      </c>
      <c r="M1201" s="887">
        <v>0</v>
      </c>
      <c r="N1201" s="888">
        <v>1</v>
      </c>
      <c r="O1201" s="888">
        <v>5</v>
      </c>
      <c r="P1201" s="887">
        <v>40589.515326460831</v>
      </c>
    </row>
    <row r="1202" spans="1:16" ht="22.5" x14ac:dyDescent="0.25">
      <c r="A1202" s="867" t="s">
        <v>19067</v>
      </c>
      <c r="B1202" s="867" t="s">
        <v>2672</v>
      </c>
      <c r="C1202" s="894" t="s">
        <v>3031</v>
      </c>
      <c r="D1202" s="893" t="s">
        <v>24624</v>
      </c>
      <c r="E1202" s="892">
        <v>12000</v>
      </c>
      <c r="F1202" s="895" t="s">
        <v>24623</v>
      </c>
      <c r="G1202" s="891" t="s">
        <v>24622</v>
      </c>
      <c r="H1202" s="890" t="s">
        <v>4016</v>
      </c>
      <c r="I1202" s="889" t="s">
        <v>3654</v>
      </c>
      <c r="J1202" s="889" t="s">
        <v>5525</v>
      </c>
      <c r="K1202" s="888">
        <v>1</v>
      </c>
      <c r="L1202" s="888">
        <v>3</v>
      </c>
      <c r="M1202" s="887">
        <v>29566.04</v>
      </c>
      <c r="N1202" s="888">
        <v>1</v>
      </c>
      <c r="O1202" s="888">
        <v>6</v>
      </c>
      <c r="P1202" s="887">
        <v>72768.395326460814</v>
      </c>
    </row>
    <row r="1203" spans="1:16" ht="22.5" x14ac:dyDescent="0.25">
      <c r="A1203" s="867" t="s">
        <v>19067</v>
      </c>
      <c r="B1203" s="867" t="s">
        <v>2672</v>
      </c>
      <c r="C1203" s="894" t="s">
        <v>3031</v>
      </c>
      <c r="D1203" s="893" t="s">
        <v>24621</v>
      </c>
      <c r="E1203" s="892">
        <v>9500</v>
      </c>
      <c r="F1203" s="895" t="s">
        <v>24620</v>
      </c>
      <c r="G1203" s="891" t="s">
        <v>24619</v>
      </c>
      <c r="H1203" s="890" t="s">
        <v>2703</v>
      </c>
      <c r="I1203" s="889" t="s">
        <v>3654</v>
      </c>
      <c r="J1203" s="889" t="s">
        <v>5525</v>
      </c>
      <c r="K1203" s="888">
        <v>1</v>
      </c>
      <c r="L1203" s="888">
        <v>12</v>
      </c>
      <c r="M1203" s="887">
        <v>109653.34445595865</v>
      </c>
      <c r="N1203" s="888">
        <v>1</v>
      </c>
      <c r="O1203" s="888">
        <v>1</v>
      </c>
      <c r="P1203" s="887">
        <v>5937.5099999999993</v>
      </c>
    </row>
    <row r="1204" spans="1:16" ht="22.5" x14ac:dyDescent="0.25">
      <c r="A1204" s="867" t="s">
        <v>19067</v>
      </c>
      <c r="B1204" s="867" t="s">
        <v>3626</v>
      </c>
      <c r="C1204" s="894" t="s">
        <v>3031</v>
      </c>
      <c r="D1204" s="893" t="s">
        <v>58</v>
      </c>
      <c r="E1204" s="892">
        <v>3000</v>
      </c>
      <c r="F1204" s="895" t="s">
        <v>24618</v>
      </c>
      <c r="G1204" s="891" t="s">
        <v>24617</v>
      </c>
      <c r="H1204" s="890" t="s">
        <v>2680</v>
      </c>
      <c r="I1204" s="889" t="s">
        <v>2822</v>
      </c>
      <c r="J1204" s="889" t="s">
        <v>2822</v>
      </c>
      <c r="K1204" s="888">
        <v>1</v>
      </c>
      <c r="L1204" s="888">
        <v>12</v>
      </c>
      <c r="M1204" s="887">
        <v>37843.950000000004</v>
      </c>
      <c r="N1204" s="888">
        <v>1</v>
      </c>
      <c r="O1204" s="888">
        <v>6</v>
      </c>
      <c r="P1204" s="887">
        <v>18944.919999999998</v>
      </c>
    </row>
    <row r="1205" spans="1:16" ht="22.5" x14ac:dyDescent="0.25">
      <c r="A1205" s="867" t="s">
        <v>19067</v>
      </c>
      <c r="B1205" s="867" t="s">
        <v>2672</v>
      </c>
      <c r="C1205" s="894" t="s">
        <v>3031</v>
      </c>
      <c r="D1205" s="893" t="s">
        <v>24616</v>
      </c>
      <c r="E1205" s="892">
        <v>15600</v>
      </c>
      <c r="F1205" s="895" t="s">
        <v>24615</v>
      </c>
      <c r="G1205" s="891" t="s">
        <v>24614</v>
      </c>
      <c r="H1205" s="890" t="s">
        <v>2688</v>
      </c>
      <c r="I1205" s="889" t="s">
        <v>3654</v>
      </c>
      <c r="J1205" s="889" t="s">
        <v>5525</v>
      </c>
      <c r="K1205" s="888">
        <v>1</v>
      </c>
      <c r="L1205" s="888">
        <v>2</v>
      </c>
      <c r="M1205" s="887">
        <v>22066.799999999999</v>
      </c>
      <c r="N1205" s="888">
        <v>1</v>
      </c>
      <c r="O1205" s="888">
        <v>5</v>
      </c>
      <c r="P1205" s="887">
        <v>67160.005326460814</v>
      </c>
    </row>
    <row r="1206" spans="1:16" ht="22.5" x14ac:dyDescent="0.25">
      <c r="A1206" s="867" t="s">
        <v>19067</v>
      </c>
      <c r="B1206" s="867" t="s">
        <v>2672</v>
      </c>
      <c r="C1206" s="894" t="s">
        <v>3031</v>
      </c>
      <c r="D1206" s="893" t="s">
        <v>23479</v>
      </c>
      <c r="E1206" s="892">
        <v>7000</v>
      </c>
      <c r="F1206" s="895" t="s">
        <v>24613</v>
      </c>
      <c r="G1206" s="891" t="s">
        <v>24612</v>
      </c>
      <c r="H1206" s="890" t="s">
        <v>2703</v>
      </c>
      <c r="I1206" s="889" t="s">
        <v>3654</v>
      </c>
      <c r="J1206" s="889" t="s">
        <v>5525</v>
      </c>
      <c r="K1206" s="888">
        <v>1</v>
      </c>
      <c r="L1206" s="888">
        <v>3</v>
      </c>
      <c r="M1206" s="887">
        <v>10303</v>
      </c>
      <c r="N1206" s="888" t="s">
        <v>385</v>
      </c>
      <c r="O1206" s="888" t="s">
        <v>385</v>
      </c>
      <c r="P1206" s="887">
        <v>0</v>
      </c>
    </row>
    <row r="1207" spans="1:16" ht="52.5" customHeight="1" x14ac:dyDescent="0.25">
      <c r="A1207" s="867" t="s">
        <v>19067</v>
      </c>
      <c r="B1207" s="867" t="s">
        <v>2672</v>
      </c>
      <c r="C1207" s="894" t="s">
        <v>3031</v>
      </c>
      <c r="D1207" s="893" t="s">
        <v>24611</v>
      </c>
      <c r="E1207" s="892">
        <v>12500</v>
      </c>
      <c r="F1207" s="895" t="s">
        <v>24610</v>
      </c>
      <c r="G1207" s="891" t="s">
        <v>24609</v>
      </c>
      <c r="H1207" s="890" t="s">
        <v>2703</v>
      </c>
      <c r="I1207" s="889" t="s">
        <v>3654</v>
      </c>
      <c r="J1207" s="889" t="s">
        <v>5525</v>
      </c>
      <c r="K1207" s="888">
        <v>1</v>
      </c>
      <c r="L1207" s="888">
        <v>5</v>
      </c>
      <c r="M1207" s="887">
        <v>54178.11</v>
      </c>
      <c r="N1207" s="888" t="s">
        <v>385</v>
      </c>
      <c r="O1207" s="888" t="s">
        <v>385</v>
      </c>
      <c r="P1207" s="887">
        <v>0</v>
      </c>
    </row>
    <row r="1208" spans="1:16" ht="22.5" x14ac:dyDescent="0.25">
      <c r="A1208" s="867" t="s">
        <v>19067</v>
      </c>
      <c r="B1208" s="867" t="s">
        <v>2672</v>
      </c>
      <c r="C1208" s="894" t="s">
        <v>3031</v>
      </c>
      <c r="D1208" s="893" t="s">
        <v>24608</v>
      </c>
      <c r="E1208" s="892">
        <v>3000</v>
      </c>
      <c r="F1208" s="895" t="s">
        <v>24607</v>
      </c>
      <c r="G1208" s="891" t="s">
        <v>24606</v>
      </c>
      <c r="H1208" s="890" t="s">
        <v>2712</v>
      </c>
      <c r="I1208" s="889" t="s">
        <v>3654</v>
      </c>
      <c r="J1208" s="889" t="s">
        <v>5525</v>
      </c>
      <c r="K1208" s="888">
        <v>1</v>
      </c>
      <c r="L1208" s="888">
        <v>12</v>
      </c>
      <c r="M1208" s="887">
        <v>37956.010000000009</v>
      </c>
      <c r="N1208" s="888">
        <v>1</v>
      </c>
      <c r="O1208" s="888">
        <v>6</v>
      </c>
      <c r="P1208" s="887">
        <v>19044.900000000001</v>
      </c>
    </row>
    <row r="1209" spans="1:16" x14ac:dyDescent="0.25">
      <c r="A1209" s="867" t="s">
        <v>19067</v>
      </c>
      <c r="B1209" s="867" t="s">
        <v>2672</v>
      </c>
      <c r="C1209" s="894" t="s">
        <v>3031</v>
      </c>
      <c r="D1209" s="893" t="s">
        <v>24605</v>
      </c>
      <c r="E1209" s="892">
        <v>2500</v>
      </c>
      <c r="F1209" s="895" t="s">
        <v>24604</v>
      </c>
      <c r="G1209" s="891" t="s">
        <v>24603</v>
      </c>
      <c r="H1209" s="890" t="s">
        <v>2722</v>
      </c>
      <c r="I1209" s="889" t="s">
        <v>2684</v>
      </c>
      <c r="J1209" s="889" t="s">
        <v>5525</v>
      </c>
      <c r="K1209" s="888">
        <v>1</v>
      </c>
      <c r="L1209" s="888">
        <v>12</v>
      </c>
      <c r="M1209" s="887">
        <v>31765.16</v>
      </c>
      <c r="N1209" s="888">
        <v>1</v>
      </c>
      <c r="O1209" s="888">
        <v>6</v>
      </c>
      <c r="P1209" s="887">
        <v>15954.289999999999</v>
      </c>
    </row>
    <row r="1210" spans="1:16" ht="22.5" x14ac:dyDescent="0.25">
      <c r="A1210" s="867" t="s">
        <v>19067</v>
      </c>
      <c r="B1210" s="867" t="s">
        <v>2672</v>
      </c>
      <c r="C1210" s="894" t="s">
        <v>3031</v>
      </c>
      <c r="D1210" s="893" t="s">
        <v>24602</v>
      </c>
      <c r="E1210" s="892">
        <v>4000</v>
      </c>
      <c r="F1210" s="895" t="s">
        <v>24601</v>
      </c>
      <c r="G1210" s="891" t="s">
        <v>24600</v>
      </c>
      <c r="H1210" s="890" t="s">
        <v>3691</v>
      </c>
      <c r="I1210" s="889" t="s">
        <v>2684</v>
      </c>
      <c r="J1210" s="889" t="s">
        <v>5525</v>
      </c>
      <c r="K1210" s="888">
        <v>1</v>
      </c>
      <c r="L1210" s="888">
        <v>12</v>
      </c>
      <c r="M1210" s="887">
        <v>48490.13</v>
      </c>
      <c r="N1210" s="888">
        <v>1</v>
      </c>
      <c r="O1210" s="888">
        <v>6</v>
      </c>
      <c r="P1210" s="887">
        <v>24796.54</v>
      </c>
    </row>
    <row r="1211" spans="1:16" x14ac:dyDescent="0.25">
      <c r="A1211" s="867" t="s">
        <v>19067</v>
      </c>
      <c r="B1211" s="867" t="s">
        <v>2672</v>
      </c>
      <c r="C1211" s="894" t="s">
        <v>3031</v>
      </c>
      <c r="D1211" s="893" t="s">
        <v>24599</v>
      </c>
      <c r="E1211" s="892">
        <v>10000</v>
      </c>
      <c r="F1211" s="895" t="s">
        <v>24598</v>
      </c>
      <c r="G1211" s="891" t="s">
        <v>24597</v>
      </c>
      <c r="H1211" s="890" t="s">
        <v>2886</v>
      </c>
      <c r="I1211" s="889" t="s">
        <v>3654</v>
      </c>
      <c r="J1211" s="889" t="s">
        <v>5525</v>
      </c>
      <c r="K1211" s="888">
        <v>1</v>
      </c>
      <c r="L1211" s="888">
        <v>8</v>
      </c>
      <c r="M1211" s="887">
        <v>76906.509999999995</v>
      </c>
      <c r="N1211" s="888">
        <v>1</v>
      </c>
      <c r="O1211" s="888">
        <v>6</v>
      </c>
      <c r="P1211" s="887">
        <v>61017.705326460833</v>
      </c>
    </row>
    <row r="1212" spans="1:16" ht="22.5" x14ac:dyDescent="0.25">
      <c r="A1212" s="867" t="s">
        <v>19067</v>
      </c>
      <c r="B1212" s="867" t="s">
        <v>2672</v>
      </c>
      <c r="C1212" s="894" t="s">
        <v>3031</v>
      </c>
      <c r="D1212" s="893" t="s">
        <v>23272</v>
      </c>
      <c r="E1212" s="892">
        <v>2000</v>
      </c>
      <c r="F1212" s="895" t="s">
        <v>24596</v>
      </c>
      <c r="G1212" s="891" t="s">
        <v>24595</v>
      </c>
      <c r="H1212" s="890" t="s">
        <v>3135</v>
      </c>
      <c r="I1212" s="889" t="s">
        <v>3135</v>
      </c>
      <c r="J1212" s="889" t="s">
        <v>40</v>
      </c>
      <c r="K1212" s="888">
        <v>1</v>
      </c>
      <c r="L1212" s="888">
        <v>1</v>
      </c>
      <c r="M1212" s="887">
        <v>1980.0700000000002</v>
      </c>
      <c r="N1212" s="888" t="s">
        <v>385</v>
      </c>
      <c r="O1212" s="888" t="s">
        <v>385</v>
      </c>
      <c r="P1212" s="887">
        <v>0</v>
      </c>
    </row>
    <row r="1213" spans="1:16" x14ac:dyDescent="0.25">
      <c r="A1213" s="867" t="s">
        <v>19067</v>
      </c>
      <c r="B1213" s="867" t="s">
        <v>2672</v>
      </c>
      <c r="C1213" s="894" t="s">
        <v>3031</v>
      </c>
      <c r="D1213" s="893" t="s">
        <v>24042</v>
      </c>
      <c r="E1213" s="892">
        <v>3500</v>
      </c>
      <c r="F1213" s="895" t="s">
        <v>24594</v>
      </c>
      <c r="G1213" s="891" t="s">
        <v>24593</v>
      </c>
      <c r="H1213" s="890" t="s">
        <v>2712</v>
      </c>
      <c r="I1213" s="889" t="s">
        <v>2684</v>
      </c>
      <c r="J1213" s="889" t="s">
        <v>5525</v>
      </c>
      <c r="K1213" s="888">
        <v>1</v>
      </c>
      <c r="L1213" s="888">
        <v>12</v>
      </c>
      <c r="M1213" s="887">
        <v>43299.330000000009</v>
      </c>
      <c r="N1213" s="888">
        <v>1</v>
      </c>
      <c r="O1213" s="888">
        <v>6</v>
      </c>
      <c r="P1213" s="887">
        <v>21924.080000000002</v>
      </c>
    </row>
    <row r="1214" spans="1:16" x14ac:dyDescent="0.25">
      <c r="A1214" s="867" t="s">
        <v>19067</v>
      </c>
      <c r="B1214" s="867" t="s">
        <v>2672</v>
      </c>
      <c r="C1214" s="894" t="s">
        <v>3031</v>
      </c>
      <c r="D1214" s="893" t="s">
        <v>24592</v>
      </c>
      <c r="E1214" s="892">
        <v>5500</v>
      </c>
      <c r="F1214" s="895" t="s">
        <v>24591</v>
      </c>
      <c r="G1214" s="891" t="s">
        <v>24590</v>
      </c>
      <c r="H1214" s="890" t="s">
        <v>7552</v>
      </c>
      <c r="I1214" s="889" t="s">
        <v>2684</v>
      </c>
      <c r="J1214" s="889" t="s">
        <v>5525</v>
      </c>
      <c r="K1214" s="888">
        <v>1</v>
      </c>
      <c r="L1214" s="888">
        <v>2</v>
      </c>
      <c r="M1214" s="887">
        <v>9938.130000000001</v>
      </c>
      <c r="N1214" s="888" t="s">
        <v>385</v>
      </c>
      <c r="O1214" s="888" t="s">
        <v>385</v>
      </c>
      <c r="P1214" s="887">
        <v>0</v>
      </c>
    </row>
    <row r="1215" spans="1:16" ht="22.5" x14ac:dyDescent="0.25">
      <c r="A1215" s="867" t="s">
        <v>19067</v>
      </c>
      <c r="B1215" s="867" t="s">
        <v>2672</v>
      </c>
      <c r="C1215" s="894" t="s">
        <v>3031</v>
      </c>
      <c r="D1215" s="893" t="s">
        <v>24589</v>
      </c>
      <c r="E1215" s="892">
        <v>6000</v>
      </c>
      <c r="F1215" s="895" t="s">
        <v>24588</v>
      </c>
      <c r="G1215" s="891" t="s">
        <v>24587</v>
      </c>
      <c r="H1215" s="890" t="s">
        <v>2883</v>
      </c>
      <c r="I1215" s="889" t="s">
        <v>2684</v>
      </c>
      <c r="J1215" s="889" t="s">
        <v>5525</v>
      </c>
      <c r="K1215" s="888" t="s">
        <v>385</v>
      </c>
      <c r="L1215" s="888" t="s">
        <v>385</v>
      </c>
      <c r="M1215" s="887">
        <v>0</v>
      </c>
      <c r="N1215" s="888">
        <v>1</v>
      </c>
      <c r="O1215" s="888">
        <v>5</v>
      </c>
      <c r="P1215" s="887">
        <v>29820.33</v>
      </c>
    </row>
    <row r="1216" spans="1:16" x14ac:dyDescent="0.25">
      <c r="A1216" s="867" t="s">
        <v>19067</v>
      </c>
      <c r="B1216" s="867" t="s">
        <v>2672</v>
      </c>
      <c r="C1216" s="894" t="s">
        <v>3031</v>
      </c>
      <c r="D1216" s="893" t="s">
        <v>24586</v>
      </c>
      <c r="E1216" s="892">
        <v>5000</v>
      </c>
      <c r="F1216" s="895" t="s">
        <v>24585</v>
      </c>
      <c r="G1216" s="891" t="s">
        <v>24584</v>
      </c>
      <c r="H1216" s="890" t="s">
        <v>3570</v>
      </c>
      <c r="I1216" s="889" t="s">
        <v>3654</v>
      </c>
      <c r="J1216" s="889" t="s">
        <v>5525</v>
      </c>
      <c r="K1216" s="888">
        <v>1</v>
      </c>
      <c r="L1216" s="888">
        <v>12</v>
      </c>
      <c r="M1216" s="887">
        <v>61767.770000000004</v>
      </c>
      <c r="N1216" s="888">
        <v>1</v>
      </c>
      <c r="O1216" s="888">
        <v>6</v>
      </c>
      <c r="P1216" s="887">
        <v>31017.705326460822</v>
      </c>
    </row>
    <row r="1217" spans="1:16" x14ac:dyDescent="0.25">
      <c r="A1217" s="867" t="s">
        <v>19067</v>
      </c>
      <c r="B1217" s="867" t="s">
        <v>2672</v>
      </c>
      <c r="C1217" s="894" t="s">
        <v>3031</v>
      </c>
      <c r="D1217" s="893" t="s">
        <v>24583</v>
      </c>
      <c r="E1217" s="892">
        <v>9000</v>
      </c>
      <c r="F1217" s="895" t="s">
        <v>24582</v>
      </c>
      <c r="G1217" s="891" t="s">
        <v>24581</v>
      </c>
      <c r="H1217" s="890" t="s">
        <v>4492</v>
      </c>
      <c r="I1217" s="889" t="s">
        <v>3654</v>
      </c>
      <c r="J1217" s="889" t="s">
        <v>5525</v>
      </c>
      <c r="K1217" s="888">
        <v>1</v>
      </c>
      <c r="L1217" s="888">
        <v>3</v>
      </c>
      <c r="M1217" s="887">
        <v>24903.329999999998</v>
      </c>
      <c r="N1217" s="888">
        <v>1</v>
      </c>
      <c r="O1217" s="888">
        <v>6</v>
      </c>
      <c r="P1217" s="887">
        <v>54813.395326460828</v>
      </c>
    </row>
    <row r="1218" spans="1:16" ht="22.5" x14ac:dyDescent="0.25">
      <c r="A1218" s="867" t="s">
        <v>19067</v>
      </c>
      <c r="B1218" s="867" t="s">
        <v>2672</v>
      </c>
      <c r="C1218" s="894" t="s">
        <v>3031</v>
      </c>
      <c r="D1218" s="893" t="s">
        <v>24506</v>
      </c>
      <c r="E1218" s="892">
        <v>8000</v>
      </c>
      <c r="F1218" s="895" t="s">
        <v>24580</v>
      </c>
      <c r="G1218" s="891" t="s">
        <v>24579</v>
      </c>
      <c r="H1218" s="890" t="s">
        <v>2688</v>
      </c>
      <c r="I1218" s="889" t="s">
        <v>3654</v>
      </c>
      <c r="J1218" s="889" t="s">
        <v>5525</v>
      </c>
      <c r="K1218" s="888">
        <v>1</v>
      </c>
      <c r="L1218" s="888">
        <v>12</v>
      </c>
      <c r="M1218" s="887">
        <v>95737.36</v>
      </c>
      <c r="N1218" s="888">
        <v>1</v>
      </c>
      <c r="O1218" s="888">
        <v>6</v>
      </c>
      <c r="P1218" s="887">
        <v>48903.665326460825</v>
      </c>
    </row>
    <row r="1219" spans="1:16" ht="30" customHeight="1" x14ac:dyDescent="0.25">
      <c r="A1219" s="867" t="s">
        <v>19067</v>
      </c>
      <c r="B1219" s="867" t="s">
        <v>2672</v>
      </c>
      <c r="C1219" s="894" t="s">
        <v>3031</v>
      </c>
      <c r="D1219" s="893" t="s">
        <v>24578</v>
      </c>
      <c r="E1219" s="892">
        <v>5000</v>
      </c>
      <c r="F1219" s="895" t="s">
        <v>24577</v>
      </c>
      <c r="G1219" s="891" t="s">
        <v>24576</v>
      </c>
      <c r="H1219" s="890" t="s">
        <v>3278</v>
      </c>
      <c r="I1219" s="889" t="s">
        <v>2684</v>
      </c>
      <c r="J1219" s="889" t="s">
        <v>5525</v>
      </c>
      <c r="K1219" s="888">
        <v>1</v>
      </c>
      <c r="L1219" s="888">
        <v>12</v>
      </c>
      <c r="M1219" s="887">
        <v>61878.170000000006</v>
      </c>
      <c r="N1219" s="888">
        <v>1</v>
      </c>
      <c r="O1219" s="888">
        <v>6</v>
      </c>
      <c r="P1219" s="887">
        <v>30685.085326460827</v>
      </c>
    </row>
    <row r="1220" spans="1:16" ht="22.5" x14ac:dyDescent="0.25">
      <c r="A1220" s="867" t="s">
        <v>19067</v>
      </c>
      <c r="B1220" s="867" t="s">
        <v>2672</v>
      </c>
      <c r="C1220" s="894" t="s">
        <v>3031</v>
      </c>
      <c r="D1220" s="893" t="s">
        <v>24575</v>
      </c>
      <c r="E1220" s="892">
        <v>9500</v>
      </c>
      <c r="F1220" s="895" t="s">
        <v>24574</v>
      </c>
      <c r="G1220" s="891" t="s">
        <v>24573</v>
      </c>
      <c r="H1220" s="890" t="s">
        <v>3212</v>
      </c>
      <c r="I1220" s="889" t="s">
        <v>3654</v>
      </c>
      <c r="J1220" s="889" t="s">
        <v>5525</v>
      </c>
      <c r="K1220" s="888" t="s">
        <v>385</v>
      </c>
      <c r="L1220" s="888" t="s">
        <v>385</v>
      </c>
      <c r="M1220" s="887">
        <v>0</v>
      </c>
      <c r="N1220" s="888">
        <v>1</v>
      </c>
      <c r="O1220" s="888">
        <v>5</v>
      </c>
      <c r="P1220" s="887">
        <v>45506.745326460827</v>
      </c>
    </row>
    <row r="1221" spans="1:16" x14ac:dyDescent="0.25">
      <c r="A1221" s="867" t="s">
        <v>19067</v>
      </c>
      <c r="B1221" s="867" t="s">
        <v>2672</v>
      </c>
      <c r="C1221" s="894" t="s">
        <v>3031</v>
      </c>
      <c r="D1221" s="893" t="s">
        <v>24572</v>
      </c>
      <c r="E1221" s="892">
        <v>3000</v>
      </c>
      <c r="F1221" s="895" t="s">
        <v>24571</v>
      </c>
      <c r="G1221" s="891" t="s">
        <v>24570</v>
      </c>
      <c r="H1221" s="890" t="s">
        <v>3663</v>
      </c>
      <c r="I1221" s="889" t="s">
        <v>2684</v>
      </c>
      <c r="J1221" s="889" t="s">
        <v>5525</v>
      </c>
      <c r="K1221" s="888">
        <v>1</v>
      </c>
      <c r="L1221" s="888">
        <v>2</v>
      </c>
      <c r="M1221" s="887">
        <v>5926.8</v>
      </c>
      <c r="N1221" s="888">
        <v>1</v>
      </c>
      <c r="O1221" s="888">
        <v>6</v>
      </c>
      <c r="P1221" s="887">
        <v>18939.5</v>
      </c>
    </row>
    <row r="1222" spans="1:16" x14ac:dyDescent="0.25">
      <c r="A1222" s="867" t="s">
        <v>19067</v>
      </c>
      <c r="B1222" s="867" t="s">
        <v>2672</v>
      </c>
      <c r="C1222" s="894" t="s">
        <v>3031</v>
      </c>
      <c r="D1222" s="893" t="s">
        <v>24569</v>
      </c>
      <c r="E1222" s="892">
        <v>4000</v>
      </c>
      <c r="F1222" s="895" t="s">
        <v>24568</v>
      </c>
      <c r="G1222" s="891" t="s">
        <v>24567</v>
      </c>
      <c r="H1222" s="890" t="s">
        <v>6902</v>
      </c>
      <c r="I1222" s="889" t="s">
        <v>3654</v>
      </c>
      <c r="J1222" s="889" t="s">
        <v>5525</v>
      </c>
      <c r="K1222" s="888">
        <v>1</v>
      </c>
      <c r="L1222" s="888">
        <v>12</v>
      </c>
      <c r="M1222" s="887">
        <v>49819.97</v>
      </c>
      <c r="N1222" s="888">
        <v>1</v>
      </c>
      <c r="O1222" s="888">
        <v>6</v>
      </c>
      <c r="P1222" s="887">
        <v>24761.82</v>
      </c>
    </row>
    <row r="1223" spans="1:16" x14ac:dyDescent="0.25">
      <c r="A1223" s="867" t="s">
        <v>19067</v>
      </c>
      <c r="B1223" s="867" t="s">
        <v>2672</v>
      </c>
      <c r="C1223" s="894" t="s">
        <v>3031</v>
      </c>
      <c r="D1223" s="893" t="s">
        <v>23473</v>
      </c>
      <c r="E1223" s="892">
        <v>9500</v>
      </c>
      <c r="F1223" s="895" t="s">
        <v>24566</v>
      </c>
      <c r="G1223" s="891" t="s">
        <v>24565</v>
      </c>
      <c r="H1223" s="890" t="s">
        <v>2886</v>
      </c>
      <c r="I1223" s="889" t="s">
        <v>3654</v>
      </c>
      <c r="J1223" s="889" t="s">
        <v>5525</v>
      </c>
      <c r="K1223" s="888">
        <v>1</v>
      </c>
      <c r="L1223" s="888">
        <v>12</v>
      </c>
      <c r="M1223" s="887">
        <v>88631.289999999979</v>
      </c>
      <c r="N1223" s="888">
        <v>1</v>
      </c>
      <c r="O1223" s="888">
        <v>6</v>
      </c>
      <c r="P1223" s="887">
        <v>57714.235326460832</v>
      </c>
    </row>
    <row r="1224" spans="1:16" x14ac:dyDescent="0.25">
      <c r="A1224" s="867" t="s">
        <v>19067</v>
      </c>
      <c r="B1224" s="867" t="s">
        <v>2672</v>
      </c>
      <c r="C1224" s="894" t="s">
        <v>3031</v>
      </c>
      <c r="D1224" s="893" t="s">
        <v>24564</v>
      </c>
      <c r="E1224" s="892">
        <v>3956.0899999999997</v>
      </c>
      <c r="F1224" s="895" t="s">
        <v>24563</v>
      </c>
      <c r="G1224" s="891" t="s">
        <v>24562</v>
      </c>
      <c r="H1224" s="890" t="s">
        <v>3259</v>
      </c>
      <c r="I1224" s="889" t="s">
        <v>2822</v>
      </c>
      <c r="J1224" s="889" t="s">
        <v>2822</v>
      </c>
      <c r="K1224" s="888">
        <v>1</v>
      </c>
      <c r="L1224" s="888">
        <v>12</v>
      </c>
      <c r="M1224" s="887">
        <v>49274.549999999996</v>
      </c>
      <c r="N1224" s="888">
        <v>1</v>
      </c>
      <c r="O1224" s="888">
        <v>6</v>
      </c>
      <c r="P1224" s="887">
        <v>24744.079999999994</v>
      </c>
    </row>
    <row r="1225" spans="1:16" ht="22.5" x14ac:dyDescent="0.25">
      <c r="A1225" s="867" t="s">
        <v>19067</v>
      </c>
      <c r="B1225" s="867" t="s">
        <v>2672</v>
      </c>
      <c r="C1225" s="894" t="s">
        <v>3031</v>
      </c>
      <c r="D1225" s="893" t="s">
        <v>24561</v>
      </c>
      <c r="E1225" s="892">
        <v>9000</v>
      </c>
      <c r="F1225" s="895" t="s">
        <v>24560</v>
      </c>
      <c r="G1225" s="891" t="s">
        <v>24559</v>
      </c>
      <c r="H1225" s="890" t="s">
        <v>16874</v>
      </c>
      <c r="I1225" s="889" t="s">
        <v>3654</v>
      </c>
      <c r="J1225" s="889" t="s">
        <v>5525</v>
      </c>
      <c r="K1225" s="888">
        <v>1</v>
      </c>
      <c r="L1225" s="888">
        <v>10</v>
      </c>
      <c r="M1225" s="887">
        <v>90508.389999999985</v>
      </c>
      <c r="N1225" s="888">
        <v>1</v>
      </c>
      <c r="O1225" s="888">
        <v>6</v>
      </c>
      <c r="P1225" s="887">
        <v>55014.65532646083</v>
      </c>
    </row>
    <row r="1226" spans="1:16" x14ac:dyDescent="0.25">
      <c r="A1226" s="867" t="s">
        <v>19067</v>
      </c>
      <c r="B1226" s="867" t="s">
        <v>2672</v>
      </c>
      <c r="C1226" s="894" t="s">
        <v>3031</v>
      </c>
      <c r="D1226" s="893" t="s">
        <v>24558</v>
      </c>
      <c r="E1226" s="892">
        <v>5000</v>
      </c>
      <c r="F1226" s="895" t="s">
        <v>24557</v>
      </c>
      <c r="G1226" s="891" t="s">
        <v>24556</v>
      </c>
      <c r="H1226" s="890" t="s">
        <v>3691</v>
      </c>
      <c r="I1226" s="889" t="s">
        <v>2684</v>
      </c>
      <c r="J1226" s="889" t="s">
        <v>5525</v>
      </c>
      <c r="K1226" s="888">
        <v>1</v>
      </c>
      <c r="L1226" s="888">
        <v>12</v>
      </c>
      <c r="M1226" s="887">
        <v>66214.289999999994</v>
      </c>
      <c r="N1226" s="888">
        <v>1</v>
      </c>
      <c r="O1226" s="888">
        <v>6</v>
      </c>
      <c r="P1226" s="887">
        <v>31015.975326460826</v>
      </c>
    </row>
    <row r="1227" spans="1:16" ht="33.75" x14ac:dyDescent="0.25">
      <c r="A1227" s="867" t="s">
        <v>19067</v>
      </c>
      <c r="B1227" s="867" t="s">
        <v>2672</v>
      </c>
      <c r="C1227" s="894" t="s">
        <v>3031</v>
      </c>
      <c r="D1227" s="893" t="s">
        <v>24555</v>
      </c>
      <c r="E1227" s="892">
        <v>5000</v>
      </c>
      <c r="F1227" s="895" t="s">
        <v>24554</v>
      </c>
      <c r="G1227" s="891" t="s">
        <v>24553</v>
      </c>
      <c r="H1227" s="890" t="s">
        <v>2886</v>
      </c>
      <c r="I1227" s="889" t="s">
        <v>3654</v>
      </c>
      <c r="J1227" s="889" t="s">
        <v>5525</v>
      </c>
      <c r="K1227" s="888">
        <v>1</v>
      </c>
      <c r="L1227" s="888">
        <v>12</v>
      </c>
      <c r="M1227" s="887">
        <v>61874.340000000004</v>
      </c>
      <c r="N1227" s="888">
        <v>1</v>
      </c>
      <c r="O1227" s="888">
        <v>6</v>
      </c>
      <c r="P1227" s="887">
        <v>31030.895326460824</v>
      </c>
    </row>
    <row r="1228" spans="1:16" ht="22.5" x14ac:dyDescent="0.25">
      <c r="A1228" s="867" t="s">
        <v>19067</v>
      </c>
      <c r="B1228" s="867" t="s">
        <v>2672</v>
      </c>
      <c r="C1228" s="894" t="s">
        <v>3031</v>
      </c>
      <c r="D1228" s="893" t="s">
        <v>24552</v>
      </c>
      <c r="E1228" s="892">
        <v>5000</v>
      </c>
      <c r="F1228" s="895" t="s">
        <v>24551</v>
      </c>
      <c r="G1228" s="891" t="s">
        <v>24550</v>
      </c>
      <c r="H1228" s="890" t="s">
        <v>2703</v>
      </c>
      <c r="I1228" s="889" t="s">
        <v>3654</v>
      </c>
      <c r="J1228" s="889" t="s">
        <v>5525</v>
      </c>
      <c r="K1228" s="888">
        <v>1</v>
      </c>
      <c r="L1228" s="888">
        <v>12</v>
      </c>
      <c r="M1228" s="887">
        <v>61954.55000000001</v>
      </c>
      <c r="N1228" s="888">
        <v>1</v>
      </c>
      <c r="O1228" s="888">
        <v>6</v>
      </c>
      <c r="P1228" s="887">
        <v>31030.895326460824</v>
      </c>
    </row>
    <row r="1229" spans="1:16" ht="22.5" x14ac:dyDescent="0.25">
      <c r="A1229" s="867" t="s">
        <v>19067</v>
      </c>
      <c r="B1229" s="867" t="s">
        <v>2672</v>
      </c>
      <c r="C1229" s="894" t="s">
        <v>3031</v>
      </c>
      <c r="D1229" s="893" t="s">
        <v>24549</v>
      </c>
      <c r="E1229" s="892">
        <v>3000</v>
      </c>
      <c r="F1229" s="895" t="s">
        <v>24548</v>
      </c>
      <c r="G1229" s="891" t="s">
        <v>24547</v>
      </c>
      <c r="H1229" s="890" t="s">
        <v>3691</v>
      </c>
      <c r="I1229" s="889" t="s">
        <v>2684</v>
      </c>
      <c r="J1229" s="889" t="s">
        <v>5525</v>
      </c>
      <c r="K1229" s="888">
        <v>1</v>
      </c>
      <c r="L1229" s="888">
        <v>12</v>
      </c>
      <c r="M1229" s="887">
        <v>37302.800000000003</v>
      </c>
      <c r="N1229" s="888">
        <v>1</v>
      </c>
      <c r="O1229" s="888">
        <v>6</v>
      </c>
      <c r="P1229" s="887">
        <v>18626.21</v>
      </c>
    </row>
    <row r="1230" spans="1:16" ht="22.5" x14ac:dyDescent="0.25">
      <c r="A1230" s="867" t="s">
        <v>19067</v>
      </c>
      <c r="B1230" s="867" t="s">
        <v>2672</v>
      </c>
      <c r="C1230" s="894" t="s">
        <v>3031</v>
      </c>
      <c r="D1230" s="893" t="s">
        <v>24546</v>
      </c>
      <c r="E1230" s="892">
        <v>7000</v>
      </c>
      <c r="F1230" s="895" t="s">
        <v>24545</v>
      </c>
      <c r="G1230" s="891" t="s">
        <v>24544</v>
      </c>
      <c r="H1230" s="890" t="s">
        <v>2872</v>
      </c>
      <c r="I1230" s="889" t="s">
        <v>3654</v>
      </c>
      <c r="J1230" s="889" t="s">
        <v>5525</v>
      </c>
      <c r="K1230" s="888">
        <v>1</v>
      </c>
      <c r="L1230" s="888">
        <v>12</v>
      </c>
      <c r="M1230" s="887">
        <v>85334.209999999992</v>
      </c>
      <c r="N1230" s="888">
        <v>1</v>
      </c>
      <c r="O1230" s="888">
        <v>6</v>
      </c>
      <c r="P1230" s="887">
        <v>42506.72532646083</v>
      </c>
    </row>
    <row r="1231" spans="1:16" ht="22.5" x14ac:dyDescent="0.25">
      <c r="A1231" s="867" t="s">
        <v>19067</v>
      </c>
      <c r="B1231" s="867" t="s">
        <v>2672</v>
      </c>
      <c r="C1231" s="894" t="s">
        <v>3031</v>
      </c>
      <c r="D1231" s="893" t="s">
        <v>24543</v>
      </c>
      <c r="E1231" s="892">
        <v>5000</v>
      </c>
      <c r="F1231" s="895" t="s">
        <v>24542</v>
      </c>
      <c r="G1231" s="891" t="s">
        <v>24541</v>
      </c>
      <c r="H1231" s="890" t="s">
        <v>2703</v>
      </c>
      <c r="I1231" s="889" t="s">
        <v>3654</v>
      </c>
      <c r="J1231" s="889" t="s">
        <v>5525</v>
      </c>
      <c r="K1231" s="888">
        <v>1</v>
      </c>
      <c r="L1231" s="888">
        <v>11</v>
      </c>
      <c r="M1231" s="887">
        <v>60848.229999999996</v>
      </c>
      <c r="N1231" s="888" t="s">
        <v>385</v>
      </c>
      <c r="O1231" s="888" t="s">
        <v>385</v>
      </c>
      <c r="P1231" s="887">
        <v>0</v>
      </c>
    </row>
    <row r="1232" spans="1:16" ht="22.5" x14ac:dyDescent="0.25">
      <c r="A1232" s="867" t="s">
        <v>19067</v>
      </c>
      <c r="B1232" s="867" t="s">
        <v>2672</v>
      </c>
      <c r="C1232" s="894" t="s">
        <v>3031</v>
      </c>
      <c r="D1232" s="893" t="s">
        <v>24540</v>
      </c>
      <c r="E1232" s="892">
        <v>6500</v>
      </c>
      <c r="F1232" s="895" t="s">
        <v>24539</v>
      </c>
      <c r="G1232" s="891" t="s">
        <v>24538</v>
      </c>
      <c r="H1232" s="890" t="s">
        <v>4016</v>
      </c>
      <c r="I1232" s="889" t="s">
        <v>2684</v>
      </c>
      <c r="J1232" s="889" t="s">
        <v>5525</v>
      </c>
      <c r="K1232" s="888">
        <v>1</v>
      </c>
      <c r="L1232" s="888">
        <v>12</v>
      </c>
      <c r="M1232" s="887">
        <v>79627.209999999992</v>
      </c>
      <c r="N1232" s="888">
        <v>1</v>
      </c>
      <c r="O1232" s="888">
        <v>6</v>
      </c>
      <c r="P1232" s="887">
        <v>39903.145326460828</v>
      </c>
    </row>
    <row r="1233" spans="1:16" ht="22.5" x14ac:dyDescent="0.25">
      <c r="A1233" s="867" t="s">
        <v>19067</v>
      </c>
      <c r="B1233" s="867" t="s">
        <v>2672</v>
      </c>
      <c r="C1233" s="894" t="s">
        <v>3031</v>
      </c>
      <c r="D1233" s="893" t="s">
        <v>24537</v>
      </c>
      <c r="E1233" s="892">
        <v>5300</v>
      </c>
      <c r="F1233" s="895" t="s">
        <v>24536</v>
      </c>
      <c r="G1233" s="891" t="s">
        <v>24535</v>
      </c>
      <c r="H1233" s="890" t="s">
        <v>22459</v>
      </c>
      <c r="I1233" s="889" t="s">
        <v>2684</v>
      </c>
      <c r="J1233" s="889" t="s">
        <v>5525</v>
      </c>
      <c r="K1233" s="888">
        <v>1</v>
      </c>
      <c r="L1233" s="888">
        <v>12</v>
      </c>
      <c r="M1233" s="887">
        <v>65560.800000000003</v>
      </c>
      <c r="N1233" s="888">
        <v>1</v>
      </c>
      <c r="O1233" s="888">
        <v>6</v>
      </c>
      <c r="P1233" s="887">
        <v>32830.895326460828</v>
      </c>
    </row>
    <row r="1234" spans="1:16" ht="22.5" x14ac:dyDescent="0.25">
      <c r="A1234" s="867" t="s">
        <v>19067</v>
      </c>
      <c r="B1234" s="867" t="s">
        <v>2672</v>
      </c>
      <c r="C1234" s="894" t="s">
        <v>3031</v>
      </c>
      <c r="D1234" s="893" t="s">
        <v>24534</v>
      </c>
      <c r="E1234" s="892">
        <v>9000</v>
      </c>
      <c r="F1234" s="895" t="s">
        <v>24533</v>
      </c>
      <c r="G1234" s="891" t="s">
        <v>24532</v>
      </c>
      <c r="H1234" s="890" t="s">
        <v>2688</v>
      </c>
      <c r="I1234" s="889" t="s">
        <v>3654</v>
      </c>
      <c r="J1234" s="889" t="s">
        <v>5525</v>
      </c>
      <c r="K1234" s="888">
        <v>1</v>
      </c>
      <c r="L1234" s="888">
        <v>12</v>
      </c>
      <c r="M1234" s="887">
        <v>111927.89445595864</v>
      </c>
      <c r="N1234" s="888">
        <v>1</v>
      </c>
      <c r="O1234" s="888">
        <v>6</v>
      </c>
      <c r="P1234" s="887">
        <v>54889.645326460828</v>
      </c>
    </row>
    <row r="1235" spans="1:16" x14ac:dyDescent="0.25">
      <c r="A1235" s="867" t="s">
        <v>19067</v>
      </c>
      <c r="B1235" s="867" t="s">
        <v>2672</v>
      </c>
      <c r="C1235" s="894" t="s">
        <v>3031</v>
      </c>
      <c r="D1235" s="893" t="s">
        <v>24531</v>
      </c>
      <c r="E1235" s="892">
        <v>8000</v>
      </c>
      <c r="F1235" s="895" t="s">
        <v>24530</v>
      </c>
      <c r="G1235" s="891" t="s">
        <v>24529</v>
      </c>
      <c r="H1235" s="890" t="s">
        <v>23343</v>
      </c>
      <c r="I1235" s="889" t="s">
        <v>3654</v>
      </c>
      <c r="J1235" s="889" t="s">
        <v>5525</v>
      </c>
      <c r="K1235" s="888">
        <v>1</v>
      </c>
      <c r="L1235" s="888">
        <v>12</v>
      </c>
      <c r="M1235" s="887">
        <v>97186.859999999971</v>
      </c>
      <c r="N1235" s="888">
        <v>1</v>
      </c>
      <c r="O1235" s="888">
        <v>6</v>
      </c>
      <c r="P1235" s="887">
        <v>47955.815326460826</v>
      </c>
    </row>
    <row r="1236" spans="1:16" ht="22.5" x14ac:dyDescent="0.25">
      <c r="A1236" s="867" t="s">
        <v>19067</v>
      </c>
      <c r="B1236" s="867" t="s">
        <v>2672</v>
      </c>
      <c r="C1236" s="894" t="s">
        <v>3031</v>
      </c>
      <c r="D1236" s="893" t="s">
        <v>24528</v>
      </c>
      <c r="E1236" s="892">
        <v>6000</v>
      </c>
      <c r="F1236" s="895" t="s">
        <v>24527</v>
      </c>
      <c r="G1236" s="891" t="s">
        <v>24526</v>
      </c>
      <c r="H1236" s="890" t="s">
        <v>2886</v>
      </c>
      <c r="I1236" s="889" t="s">
        <v>3654</v>
      </c>
      <c r="J1236" s="889" t="s">
        <v>5525</v>
      </c>
      <c r="K1236" s="888">
        <v>1</v>
      </c>
      <c r="L1236" s="888">
        <v>12</v>
      </c>
      <c r="M1236" s="887">
        <v>71164.140000000014</v>
      </c>
      <c r="N1236" s="888">
        <v>1</v>
      </c>
      <c r="O1236" s="888">
        <v>6</v>
      </c>
      <c r="P1236" s="887">
        <v>37030.895326460828</v>
      </c>
    </row>
    <row r="1237" spans="1:16" ht="22.5" x14ac:dyDescent="0.25">
      <c r="A1237" s="867" t="s">
        <v>19067</v>
      </c>
      <c r="B1237" s="867" t="s">
        <v>3626</v>
      </c>
      <c r="C1237" s="894" t="s">
        <v>3031</v>
      </c>
      <c r="D1237" s="893" t="s">
        <v>23800</v>
      </c>
      <c r="E1237" s="892">
        <v>8500</v>
      </c>
      <c r="F1237" s="895" t="s">
        <v>24525</v>
      </c>
      <c r="G1237" s="891" t="s">
        <v>24524</v>
      </c>
      <c r="H1237" s="890" t="s">
        <v>2772</v>
      </c>
      <c r="I1237" s="889" t="s">
        <v>3654</v>
      </c>
      <c r="J1237" s="889" t="s">
        <v>5525</v>
      </c>
      <c r="K1237" s="888">
        <v>1</v>
      </c>
      <c r="L1237" s="888">
        <v>12</v>
      </c>
      <c r="M1237" s="887">
        <v>72959.17</v>
      </c>
      <c r="N1237" s="888">
        <v>1</v>
      </c>
      <c r="O1237" s="888">
        <v>6</v>
      </c>
      <c r="P1237" s="887">
        <v>51977.01</v>
      </c>
    </row>
    <row r="1238" spans="1:16" ht="22.5" x14ac:dyDescent="0.25">
      <c r="A1238" s="867" t="s">
        <v>19067</v>
      </c>
      <c r="B1238" s="867" t="s">
        <v>2672</v>
      </c>
      <c r="C1238" s="894" t="s">
        <v>3031</v>
      </c>
      <c r="D1238" s="893" t="s">
        <v>24523</v>
      </c>
      <c r="E1238" s="892">
        <v>4000</v>
      </c>
      <c r="F1238" s="895" t="s">
        <v>24522</v>
      </c>
      <c r="G1238" s="891" t="s">
        <v>24521</v>
      </c>
      <c r="H1238" s="890" t="s">
        <v>3691</v>
      </c>
      <c r="I1238" s="889" t="s">
        <v>2684</v>
      </c>
      <c r="J1238" s="889" t="s">
        <v>5525</v>
      </c>
      <c r="K1238" s="888">
        <v>1</v>
      </c>
      <c r="L1238" s="888">
        <v>12</v>
      </c>
      <c r="M1238" s="887">
        <v>49857.740000000005</v>
      </c>
      <c r="N1238" s="888">
        <v>1</v>
      </c>
      <c r="O1238" s="888">
        <v>6</v>
      </c>
      <c r="P1238" s="887">
        <v>25039.9</v>
      </c>
    </row>
    <row r="1239" spans="1:16" x14ac:dyDescent="0.25">
      <c r="A1239" s="867" t="s">
        <v>19067</v>
      </c>
      <c r="B1239" s="867" t="s">
        <v>2672</v>
      </c>
      <c r="C1239" s="894" t="s">
        <v>3031</v>
      </c>
      <c r="D1239" s="893" t="s">
        <v>23902</v>
      </c>
      <c r="E1239" s="892">
        <v>5000</v>
      </c>
      <c r="F1239" s="895" t="s">
        <v>24520</v>
      </c>
      <c r="G1239" s="891" t="s">
        <v>24519</v>
      </c>
      <c r="H1239" s="890" t="s">
        <v>2886</v>
      </c>
      <c r="I1239" s="889" t="s">
        <v>3654</v>
      </c>
      <c r="J1239" s="889" t="s">
        <v>5525</v>
      </c>
      <c r="K1239" s="888">
        <v>1</v>
      </c>
      <c r="L1239" s="888">
        <v>12</v>
      </c>
      <c r="M1239" s="887">
        <v>61958.720000000008</v>
      </c>
      <c r="N1239" s="888">
        <v>1</v>
      </c>
      <c r="O1239" s="888">
        <v>6</v>
      </c>
      <c r="P1239" s="887">
        <v>31030.895326460824</v>
      </c>
    </row>
    <row r="1240" spans="1:16" ht="22.5" x14ac:dyDescent="0.25">
      <c r="A1240" s="867" t="s">
        <v>19067</v>
      </c>
      <c r="B1240" s="867" t="s">
        <v>2672</v>
      </c>
      <c r="C1240" s="894" t="s">
        <v>3031</v>
      </c>
      <c r="D1240" s="893" t="s">
        <v>24518</v>
      </c>
      <c r="E1240" s="892">
        <v>6000</v>
      </c>
      <c r="F1240" s="895" t="s">
        <v>24517</v>
      </c>
      <c r="G1240" s="891" t="s">
        <v>24516</v>
      </c>
      <c r="H1240" s="890" t="s">
        <v>2703</v>
      </c>
      <c r="I1240" s="889" t="s">
        <v>3654</v>
      </c>
      <c r="J1240" s="889" t="s">
        <v>5525</v>
      </c>
      <c r="K1240" s="888">
        <v>1</v>
      </c>
      <c r="L1240" s="888">
        <v>8</v>
      </c>
      <c r="M1240" s="887">
        <v>47760.52</v>
      </c>
      <c r="N1240" s="888">
        <v>1</v>
      </c>
      <c r="O1240" s="888">
        <v>6</v>
      </c>
      <c r="P1240" s="887">
        <v>36977.985326460832</v>
      </c>
    </row>
    <row r="1241" spans="1:16" x14ac:dyDescent="0.25">
      <c r="A1241" s="867" t="s">
        <v>19067</v>
      </c>
      <c r="B1241" s="867" t="s">
        <v>2672</v>
      </c>
      <c r="C1241" s="894" t="s">
        <v>3031</v>
      </c>
      <c r="D1241" s="893" t="s">
        <v>7302</v>
      </c>
      <c r="E1241" s="892">
        <v>3000</v>
      </c>
      <c r="F1241" s="895" t="s">
        <v>13438</v>
      </c>
      <c r="G1241" s="891" t="s">
        <v>13437</v>
      </c>
      <c r="H1241" s="890" t="s">
        <v>3135</v>
      </c>
      <c r="I1241" s="889" t="s">
        <v>3135</v>
      </c>
      <c r="J1241" s="889" t="s">
        <v>40</v>
      </c>
      <c r="K1241" s="888">
        <v>1</v>
      </c>
      <c r="L1241" s="888">
        <v>4</v>
      </c>
      <c r="M1241" s="887">
        <v>12835.69</v>
      </c>
      <c r="N1241" s="888">
        <v>1</v>
      </c>
      <c r="O1241" s="888">
        <v>6</v>
      </c>
      <c r="P1241" s="887">
        <v>19394.93</v>
      </c>
    </row>
    <row r="1242" spans="1:16" ht="22.5" x14ac:dyDescent="0.25">
      <c r="A1242" s="867" t="s">
        <v>19067</v>
      </c>
      <c r="B1242" s="867" t="s">
        <v>2672</v>
      </c>
      <c r="C1242" s="894" t="s">
        <v>3031</v>
      </c>
      <c r="D1242" s="893" t="s">
        <v>24515</v>
      </c>
      <c r="E1242" s="892">
        <v>8000</v>
      </c>
      <c r="F1242" s="895" t="s">
        <v>24514</v>
      </c>
      <c r="G1242" s="891" t="s">
        <v>24513</v>
      </c>
      <c r="H1242" s="890" t="s">
        <v>2703</v>
      </c>
      <c r="I1242" s="889" t="s">
        <v>3654</v>
      </c>
      <c r="J1242" s="889" t="s">
        <v>5525</v>
      </c>
      <c r="K1242" s="888">
        <v>1</v>
      </c>
      <c r="L1242" s="888">
        <v>12</v>
      </c>
      <c r="M1242" s="887">
        <v>97684.639999999985</v>
      </c>
      <c r="N1242" s="888">
        <v>1</v>
      </c>
      <c r="O1242" s="888">
        <v>6</v>
      </c>
      <c r="P1242" s="887">
        <v>48849.775326460833</v>
      </c>
    </row>
    <row r="1243" spans="1:16" ht="22.5" x14ac:dyDescent="0.25">
      <c r="A1243" s="867" t="s">
        <v>19067</v>
      </c>
      <c r="B1243" s="867" t="s">
        <v>2672</v>
      </c>
      <c r="C1243" s="894" t="s">
        <v>3031</v>
      </c>
      <c r="D1243" s="893" t="s">
        <v>23243</v>
      </c>
      <c r="E1243" s="892">
        <v>6500</v>
      </c>
      <c r="F1243" s="895" t="s">
        <v>24512</v>
      </c>
      <c r="G1243" s="891" t="s">
        <v>24511</v>
      </c>
      <c r="H1243" s="890" t="s">
        <v>24510</v>
      </c>
      <c r="I1243" s="889" t="s">
        <v>2822</v>
      </c>
      <c r="J1243" s="889" t="s">
        <v>2822</v>
      </c>
      <c r="K1243" s="888">
        <v>1</v>
      </c>
      <c r="L1243" s="888">
        <v>12</v>
      </c>
      <c r="M1243" s="887">
        <v>77766.099999999991</v>
      </c>
      <c r="N1243" s="888">
        <v>1</v>
      </c>
      <c r="O1243" s="888">
        <v>6</v>
      </c>
      <c r="P1243" s="887">
        <v>39439.105326460827</v>
      </c>
    </row>
    <row r="1244" spans="1:16" x14ac:dyDescent="0.25">
      <c r="A1244" s="867" t="s">
        <v>19067</v>
      </c>
      <c r="B1244" s="867" t="s">
        <v>2672</v>
      </c>
      <c r="C1244" s="894" t="s">
        <v>3031</v>
      </c>
      <c r="D1244" s="893" t="s">
        <v>24509</v>
      </c>
      <c r="E1244" s="892">
        <v>3500</v>
      </c>
      <c r="F1244" s="895" t="s">
        <v>24508</v>
      </c>
      <c r="G1244" s="891" t="s">
        <v>24507</v>
      </c>
      <c r="H1244" s="890" t="s">
        <v>3691</v>
      </c>
      <c r="I1244" s="889" t="s">
        <v>2684</v>
      </c>
      <c r="J1244" s="889" t="s">
        <v>5525</v>
      </c>
      <c r="K1244" s="888">
        <v>1</v>
      </c>
      <c r="L1244" s="888">
        <v>12</v>
      </c>
      <c r="M1244" s="887">
        <v>40283.81</v>
      </c>
      <c r="N1244" s="888">
        <v>1</v>
      </c>
      <c r="O1244" s="888">
        <v>6</v>
      </c>
      <c r="P1244" s="887">
        <v>21721.09</v>
      </c>
    </row>
    <row r="1245" spans="1:16" ht="22.5" x14ac:dyDescent="0.25">
      <c r="A1245" s="867" t="s">
        <v>19067</v>
      </c>
      <c r="B1245" s="867" t="s">
        <v>2672</v>
      </c>
      <c r="C1245" s="894" t="s">
        <v>3031</v>
      </c>
      <c r="D1245" s="893" t="s">
        <v>24506</v>
      </c>
      <c r="E1245" s="892">
        <v>8000</v>
      </c>
      <c r="F1245" s="895" t="s">
        <v>24505</v>
      </c>
      <c r="G1245" s="891" t="s">
        <v>24504</v>
      </c>
      <c r="H1245" s="890" t="s">
        <v>24503</v>
      </c>
      <c r="I1245" s="889" t="s">
        <v>3654</v>
      </c>
      <c r="J1245" s="889" t="s">
        <v>5525</v>
      </c>
      <c r="K1245" s="888">
        <v>1</v>
      </c>
      <c r="L1245" s="888">
        <v>8</v>
      </c>
      <c r="M1245" s="887">
        <v>60492.15</v>
      </c>
      <c r="N1245" s="888">
        <v>1</v>
      </c>
      <c r="O1245" s="888">
        <v>6</v>
      </c>
      <c r="P1245" s="887">
        <v>49030.895326460828</v>
      </c>
    </row>
    <row r="1246" spans="1:16" x14ac:dyDescent="0.25">
      <c r="A1246" s="1772" t="s">
        <v>2848</v>
      </c>
      <c r="B1246" s="1772"/>
      <c r="C1246" s="1772"/>
      <c r="D1246" s="1772"/>
      <c r="E1246" s="1772"/>
      <c r="F1246" s="1772" t="s">
        <v>378</v>
      </c>
      <c r="G1246" s="1772"/>
      <c r="H1246" s="1772"/>
      <c r="I1246" s="1772"/>
      <c r="J1246" s="1772"/>
      <c r="K1246" s="1771" t="s">
        <v>2847</v>
      </c>
      <c r="L1246" s="1771"/>
      <c r="M1246" s="1771"/>
      <c r="N1246" s="1771" t="s">
        <v>2846</v>
      </c>
      <c r="O1246" s="1771"/>
      <c r="P1246" s="1771"/>
    </row>
    <row r="1247" spans="1:16" ht="69.75" x14ac:dyDescent="0.25">
      <c r="A1247" s="1535" t="s">
        <v>2845</v>
      </c>
      <c r="B1247" s="1535" t="s">
        <v>5</v>
      </c>
      <c r="C1247" s="1535" t="s">
        <v>2844</v>
      </c>
      <c r="D1247" s="1535" t="s">
        <v>2843</v>
      </c>
      <c r="E1247" s="1536" t="s">
        <v>2842</v>
      </c>
      <c r="F1247" s="1537" t="s">
        <v>2841</v>
      </c>
      <c r="G1247" s="1535" t="s">
        <v>2840</v>
      </c>
      <c r="H1247" s="1535" t="s">
        <v>2839</v>
      </c>
      <c r="I1247" s="1535" t="s">
        <v>2838</v>
      </c>
      <c r="J1247" s="1535" t="s">
        <v>2837</v>
      </c>
      <c r="K1247" s="1538" t="s">
        <v>2836</v>
      </c>
      <c r="L1247" s="1538" t="s">
        <v>2835</v>
      </c>
      <c r="M1247" s="1539" t="s">
        <v>2834</v>
      </c>
      <c r="N1247" s="1538" t="s">
        <v>2836</v>
      </c>
      <c r="O1247" s="1538" t="s">
        <v>2835</v>
      </c>
      <c r="P1247" s="1539" t="s">
        <v>2834</v>
      </c>
    </row>
    <row r="1248" spans="1:16" ht="34.5" customHeight="1" x14ac:dyDescent="0.25">
      <c r="A1248" s="867" t="s">
        <v>19067</v>
      </c>
      <c r="B1248" s="867" t="s">
        <v>2672</v>
      </c>
      <c r="C1248" s="894" t="s">
        <v>3031</v>
      </c>
      <c r="D1248" s="893" t="s">
        <v>24502</v>
      </c>
      <c r="E1248" s="892">
        <v>5000</v>
      </c>
      <c r="F1248" s="895" t="s">
        <v>24501</v>
      </c>
      <c r="G1248" s="891" t="s">
        <v>24500</v>
      </c>
      <c r="H1248" s="890" t="s">
        <v>2886</v>
      </c>
      <c r="I1248" s="889" t="s">
        <v>3654</v>
      </c>
      <c r="J1248" s="889" t="s">
        <v>5525</v>
      </c>
      <c r="K1248" s="888">
        <v>1</v>
      </c>
      <c r="L1248" s="888">
        <v>12</v>
      </c>
      <c r="M1248" s="887">
        <v>61651.790000000008</v>
      </c>
      <c r="N1248" s="888">
        <v>1</v>
      </c>
      <c r="O1248" s="888">
        <v>6</v>
      </c>
      <c r="P1248" s="887">
        <v>30694.455326460822</v>
      </c>
    </row>
    <row r="1249" spans="1:16" x14ac:dyDescent="0.25">
      <c r="A1249" s="867" t="s">
        <v>19067</v>
      </c>
      <c r="B1249" s="867" t="s">
        <v>2672</v>
      </c>
      <c r="C1249" s="894" t="s">
        <v>3031</v>
      </c>
      <c r="D1249" s="893" t="s">
        <v>23525</v>
      </c>
      <c r="E1249" s="892">
        <v>4382.9799999999996</v>
      </c>
      <c r="F1249" s="895" t="s">
        <v>24499</v>
      </c>
      <c r="G1249" s="891" t="s">
        <v>24498</v>
      </c>
      <c r="H1249" s="890" t="s">
        <v>2703</v>
      </c>
      <c r="I1249" s="889" t="s">
        <v>3654</v>
      </c>
      <c r="J1249" s="889" t="s">
        <v>5525</v>
      </c>
      <c r="K1249" s="888">
        <v>1</v>
      </c>
      <c r="L1249" s="888">
        <v>12</v>
      </c>
      <c r="M1249" s="887">
        <v>54556.559999999976</v>
      </c>
      <c r="N1249" s="888">
        <v>1</v>
      </c>
      <c r="O1249" s="888">
        <v>6</v>
      </c>
      <c r="P1249" s="887">
        <v>27342.779999999992</v>
      </c>
    </row>
    <row r="1250" spans="1:16" x14ac:dyDescent="0.25">
      <c r="A1250" s="867" t="s">
        <v>19067</v>
      </c>
      <c r="B1250" s="867" t="s">
        <v>2672</v>
      </c>
      <c r="C1250" s="894" t="s">
        <v>3031</v>
      </c>
      <c r="D1250" s="893" t="s">
        <v>7616</v>
      </c>
      <c r="E1250" s="892">
        <v>2800</v>
      </c>
      <c r="F1250" s="895" t="s">
        <v>24497</v>
      </c>
      <c r="G1250" s="891" t="s">
        <v>24496</v>
      </c>
      <c r="H1250" s="890" t="s">
        <v>5447</v>
      </c>
      <c r="I1250" s="889" t="s">
        <v>2822</v>
      </c>
      <c r="J1250" s="889" t="s">
        <v>2822</v>
      </c>
      <c r="K1250" s="888">
        <v>1</v>
      </c>
      <c r="L1250" s="888">
        <v>4</v>
      </c>
      <c r="M1250" s="887">
        <v>12376.93</v>
      </c>
      <c r="N1250" s="888" t="s">
        <v>385</v>
      </c>
      <c r="O1250" s="888" t="s">
        <v>385</v>
      </c>
      <c r="P1250" s="887">
        <v>0</v>
      </c>
    </row>
    <row r="1251" spans="1:16" ht="33" customHeight="1" x14ac:dyDescent="0.25">
      <c r="A1251" s="867" t="s">
        <v>19067</v>
      </c>
      <c r="B1251" s="867" t="s">
        <v>2672</v>
      </c>
      <c r="C1251" s="894" t="s">
        <v>3031</v>
      </c>
      <c r="D1251" s="893" t="s">
        <v>24495</v>
      </c>
      <c r="E1251" s="892">
        <v>13500</v>
      </c>
      <c r="F1251" s="895" t="s">
        <v>24494</v>
      </c>
      <c r="G1251" s="891" t="s">
        <v>24493</v>
      </c>
      <c r="H1251" s="890" t="s">
        <v>17899</v>
      </c>
      <c r="I1251" s="889" t="s">
        <v>3654</v>
      </c>
      <c r="J1251" s="889" t="s">
        <v>5525</v>
      </c>
      <c r="K1251" s="888">
        <v>1</v>
      </c>
      <c r="L1251" s="888">
        <v>12</v>
      </c>
      <c r="M1251" s="887">
        <v>157765.57445595865</v>
      </c>
      <c r="N1251" s="888">
        <v>1</v>
      </c>
      <c r="O1251" s="888">
        <v>6</v>
      </c>
      <c r="P1251" s="887">
        <v>81151.535326460813</v>
      </c>
    </row>
    <row r="1252" spans="1:16" ht="22.5" x14ac:dyDescent="0.25">
      <c r="A1252" s="867" t="s">
        <v>19067</v>
      </c>
      <c r="B1252" s="867" t="s">
        <v>3626</v>
      </c>
      <c r="C1252" s="894" t="s">
        <v>3031</v>
      </c>
      <c r="D1252" s="893" t="s">
        <v>23660</v>
      </c>
      <c r="E1252" s="892">
        <v>8500</v>
      </c>
      <c r="F1252" s="895" t="s">
        <v>24492</v>
      </c>
      <c r="G1252" s="891" t="s">
        <v>24491</v>
      </c>
      <c r="H1252" s="890" t="s">
        <v>2772</v>
      </c>
      <c r="I1252" s="889" t="s">
        <v>3654</v>
      </c>
      <c r="J1252" s="889" t="s">
        <v>5525</v>
      </c>
      <c r="K1252" s="888">
        <v>1</v>
      </c>
      <c r="L1252" s="888">
        <v>12</v>
      </c>
      <c r="M1252" s="887">
        <v>83286.959999999992</v>
      </c>
      <c r="N1252" s="888">
        <v>1</v>
      </c>
      <c r="O1252" s="888">
        <v>6</v>
      </c>
      <c r="P1252" s="887">
        <v>51970.52</v>
      </c>
    </row>
    <row r="1253" spans="1:16" ht="22.5" x14ac:dyDescent="0.25">
      <c r="A1253" s="867" t="s">
        <v>19067</v>
      </c>
      <c r="B1253" s="867" t="s">
        <v>2672</v>
      </c>
      <c r="C1253" s="894" t="s">
        <v>3031</v>
      </c>
      <c r="D1253" s="893" t="s">
        <v>24490</v>
      </c>
      <c r="E1253" s="892">
        <v>15600</v>
      </c>
      <c r="F1253" s="895" t="s">
        <v>24489</v>
      </c>
      <c r="G1253" s="891" t="s">
        <v>24488</v>
      </c>
      <c r="H1253" s="890" t="s">
        <v>4016</v>
      </c>
      <c r="I1253" s="889" t="s">
        <v>3654</v>
      </c>
      <c r="J1253" s="889" t="s">
        <v>5525</v>
      </c>
      <c r="K1253" s="888">
        <v>1</v>
      </c>
      <c r="L1253" s="888">
        <v>12</v>
      </c>
      <c r="M1253" s="887">
        <v>206350.79999999996</v>
      </c>
      <c r="N1253" s="888">
        <v>1</v>
      </c>
      <c r="O1253" s="888">
        <v>6</v>
      </c>
      <c r="P1253" s="887">
        <v>93070.895326460814</v>
      </c>
    </row>
    <row r="1254" spans="1:16" ht="23.25" customHeight="1" x14ac:dyDescent="0.25">
      <c r="A1254" s="867" t="s">
        <v>19067</v>
      </c>
      <c r="B1254" s="867" t="s">
        <v>2672</v>
      </c>
      <c r="C1254" s="894" t="s">
        <v>3031</v>
      </c>
      <c r="D1254" s="893" t="s">
        <v>24487</v>
      </c>
      <c r="E1254" s="892">
        <v>7000</v>
      </c>
      <c r="F1254" s="895" t="s">
        <v>24486</v>
      </c>
      <c r="G1254" s="891" t="s">
        <v>24485</v>
      </c>
      <c r="H1254" s="890" t="s">
        <v>2872</v>
      </c>
      <c r="I1254" s="889" t="s">
        <v>2684</v>
      </c>
      <c r="J1254" s="889" t="s">
        <v>5525</v>
      </c>
      <c r="K1254" s="888">
        <v>1</v>
      </c>
      <c r="L1254" s="888">
        <v>4</v>
      </c>
      <c r="M1254" s="887">
        <v>21114.170000000002</v>
      </c>
      <c r="N1254" s="888" t="s">
        <v>385</v>
      </c>
      <c r="O1254" s="888" t="s">
        <v>385</v>
      </c>
      <c r="P1254" s="887">
        <v>0</v>
      </c>
    </row>
    <row r="1255" spans="1:16" ht="33.75" x14ac:dyDescent="0.25">
      <c r="A1255" s="867" t="s">
        <v>19067</v>
      </c>
      <c r="B1255" s="867" t="s">
        <v>2672</v>
      </c>
      <c r="C1255" s="894" t="s">
        <v>3031</v>
      </c>
      <c r="D1255" s="893" t="s">
        <v>24484</v>
      </c>
      <c r="E1255" s="892">
        <v>10000</v>
      </c>
      <c r="F1255" s="895" t="s">
        <v>24483</v>
      </c>
      <c r="G1255" s="891" t="s">
        <v>24482</v>
      </c>
      <c r="H1255" s="890" t="s">
        <v>2703</v>
      </c>
      <c r="I1255" s="889" t="s">
        <v>3654</v>
      </c>
      <c r="J1255" s="889" t="s">
        <v>5525</v>
      </c>
      <c r="K1255" s="888">
        <v>1</v>
      </c>
      <c r="L1255" s="888">
        <v>12</v>
      </c>
      <c r="M1255" s="887">
        <v>121960.79999999997</v>
      </c>
      <c r="N1255" s="888">
        <v>1</v>
      </c>
      <c r="O1255" s="888">
        <v>6</v>
      </c>
      <c r="P1255" s="887">
        <v>61030.895326460828</v>
      </c>
    </row>
    <row r="1256" spans="1:16" x14ac:dyDescent="0.25">
      <c r="A1256" s="867" t="s">
        <v>19067</v>
      </c>
      <c r="B1256" s="867" t="s">
        <v>2672</v>
      </c>
      <c r="C1256" s="894" t="s">
        <v>3031</v>
      </c>
      <c r="D1256" s="893" t="s">
        <v>19141</v>
      </c>
      <c r="E1256" s="892">
        <v>15600</v>
      </c>
      <c r="F1256" s="895" t="s">
        <v>19607</v>
      </c>
      <c r="G1256" s="891" t="s">
        <v>19606</v>
      </c>
      <c r="H1256" s="890" t="s">
        <v>7572</v>
      </c>
      <c r="I1256" s="889" t="s">
        <v>3654</v>
      </c>
      <c r="J1256" s="889" t="s">
        <v>5525</v>
      </c>
      <c r="K1256" s="888">
        <v>1</v>
      </c>
      <c r="L1256" s="888">
        <v>12</v>
      </c>
      <c r="M1256" s="887">
        <v>195620.79999999996</v>
      </c>
      <c r="N1256" s="888">
        <v>1</v>
      </c>
      <c r="O1256" s="888">
        <v>2</v>
      </c>
      <c r="P1256" s="887">
        <v>3431.08</v>
      </c>
    </row>
    <row r="1257" spans="1:16" ht="33" customHeight="1" x14ac:dyDescent="0.25">
      <c r="A1257" s="867" t="s">
        <v>19067</v>
      </c>
      <c r="B1257" s="867" t="s">
        <v>2672</v>
      </c>
      <c r="C1257" s="894" t="s">
        <v>3031</v>
      </c>
      <c r="D1257" s="893" t="s">
        <v>24481</v>
      </c>
      <c r="E1257" s="892">
        <v>6000</v>
      </c>
      <c r="F1257" s="895" t="s">
        <v>24480</v>
      </c>
      <c r="G1257" s="891" t="s">
        <v>24479</v>
      </c>
      <c r="H1257" s="890" t="s">
        <v>2886</v>
      </c>
      <c r="I1257" s="889" t="s">
        <v>3654</v>
      </c>
      <c r="J1257" s="889" t="s">
        <v>5525</v>
      </c>
      <c r="K1257" s="888">
        <v>1</v>
      </c>
      <c r="L1257" s="888">
        <v>5</v>
      </c>
      <c r="M1257" s="887">
        <v>28654.5</v>
      </c>
      <c r="N1257" s="888">
        <v>1</v>
      </c>
      <c r="O1257" s="888">
        <v>6</v>
      </c>
      <c r="P1257" s="887">
        <v>37030.895326460828</v>
      </c>
    </row>
    <row r="1258" spans="1:16" x14ac:dyDescent="0.25">
      <c r="A1258" s="867" t="s">
        <v>19067</v>
      </c>
      <c r="B1258" s="867" t="s">
        <v>2672</v>
      </c>
      <c r="C1258" s="894" t="s">
        <v>3031</v>
      </c>
      <c r="D1258" s="893" t="s">
        <v>24478</v>
      </c>
      <c r="E1258" s="892">
        <v>5000</v>
      </c>
      <c r="F1258" s="895" t="s">
        <v>24477</v>
      </c>
      <c r="G1258" s="891" t="s">
        <v>24476</v>
      </c>
      <c r="H1258" s="890" t="s">
        <v>2886</v>
      </c>
      <c r="I1258" s="889" t="s">
        <v>3654</v>
      </c>
      <c r="J1258" s="889" t="s">
        <v>5525</v>
      </c>
      <c r="K1258" s="888" t="s">
        <v>385</v>
      </c>
      <c r="L1258" s="888">
        <v>1</v>
      </c>
      <c r="M1258" s="887">
        <v>4943.2699999999995</v>
      </c>
      <c r="N1258" s="888" t="s">
        <v>385</v>
      </c>
      <c r="O1258" s="888" t="s">
        <v>385</v>
      </c>
      <c r="P1258" s="887">
        <v>0</v>
      </c>
    </row>
    <row r="1259" spans="1:16" ht="22.5" x14ac:dyDescent="0.25">
      <c r="A1259" s="867" t="s">
        <v>19067</v>
      </c>
      <c r="B1259" s="867" t="s">
        <v>2672</v>
      </c>
      <c r="C1259" s="894" t="s">
        <v>3031</v>
      </c>
      <c r="D1259" s="893" t="s">
        <v>24475</v>
      </c>
      <c r="E1259" s="892">
        <v>5000</v>
      </c>
      <c r="F1259" s="895" t="s">
        <v>24474</v>
      </c>
      <c r="G1259" s="891" t="s">
        <v>24473</v>
      </c>
      <c r="H1259" s="890" t="s">
        <v>2886</v>
      </c>
      <c r="I1259" s="889" t="s">
        <v>3654</v>
      </c>
      <c r="J1259" s="889" t="s">
        <v>5525</v>
      </c>
      <c r="K1259" s="888">
        <v>1</v>
      </c>
      <c r="L1259" s="888">
        <v>12</v>
      </c>
      <c r="M1259" s="887">
        <v>60384.529999999992</v>
      </c>
      <c r="N1259" s="888">
        <v>1</v>
      </c>
      <c r="O1259" s="888">
        <v>6</v>
      </c>
      <c r="P1259" s="887">
        <v>30749.315326460823</v>
      </c>
    </row>
    <row r="1260" spans="1:16" ht="22.5" x14ac:dyDescent="0.25">
      <c r="A1260" s="867" t="s">
        <v>19067</v>
      </c>
      <c r="B1260" s="867" t="s">
        <v>3626</v>
      </c>
      <c r="C1260" s="894" t="s">
        <v>3031</v>
      </c>
      <c r="D1260" s="893" t="s">
        <v>24472</v>
      </c>
      <c r="E1260" s="892">
        <v>5500</v>
      </c>
      <c r="F1260" s="895" t="s">
        <v>24471</v>
      </c>
      <c r="G1260" s="891" t="s">
        <v>24470</v>
      </c>
      <c r="H1260" s="890" t="s">
        <v>2772</v>
      </c>
      <c r="I1260" s="889" t="s">
        <v>3654</v>
      </c>
      <c r="J1260" s="889" t="s">
        <v>5525</v>
      </c>
      <c r="K1260" s="888">
        <v>1</v>
      </c>
      <c r="L1260" s="888">
        <v>4</v>
      </c>
      <c r="M1260" s="887">
        <v>23249.439999999999</v>
      </c>
      <c r="N1260" s="888" t="s">
        <v>385</v>
      </c>
      <c r="O1260" s="888" t="s">
        <v>385</v>
      </c>
      <c r="P1260" s="887">
        <v>0</v>
      </c>
    </row>
    <row r="1261" spans="1:16" ht="25.5" customHeight="1" x14ac:dyDescent="0.25">
      <c r="A1261" s="867" t="s">
        <v>19067</v>
      </c>
      <c r="B1261" s="867" t="s">
        <v>2672</v>
      </c>
      <c r="C1261" s="894" t="s">
        <v>3031</v>
      </c>
      <c r="D1261" s="893" t="s">
        <v>24469</v>
      </c>
      <c r="E1261" s="892">
        <v>13000</v>
      </c>
      <c r="F1261" s="895" t="s">
        <v>21297</v>
      </c>
      <c r="G1261" s="891" t="s">
        <v>24468</v>
      </c>
      <c r="H1261" s="890" t="s">
        <v>3936</v>
      </c>
      <c r="I1261" s="889" t="s">
        <v>3654</v>
      </c>
      <c r="J1261" s="889" t="s">
        <v>5525</v>
      </c>
      <c r="K1261" s="888">
        <v>1</v>
      </c>
      <c r="L1261" s="888">
        <v>3</v>
      </c>
      <c r="M1261" s="887">
        <v>39374.089999999997</v>
      </c>
      <c r="N1261" s="888">
        <v>1</v>
      </c>
      <c r="O1261" s="888">
        <v>6</v>
      </c>
      <c r="P1261" s="887">
        <v>78833.175326460812</v>
      </c>
    </row>
    <row r="1262" spans="1:16" x14ac:dyDescent="0.25">
      <c r="A1262" s="867" t="s">
        <v>19067</v>
      </c>
      <c r="B1262" s="867" t="s">
        <v>2672</v>
      </c>
      <c r="C1262" s="894" t="s">
        <v>3031</v>
      </c>
      <c r="D1262" s="893" t="s">
        <v>24377</v>
      </c>
      <c r="E1262" s="892">
        <v>3000</v>
      </c>
      <c r="F1262" s="895" t="s">
        <v>24467</v>
      </c>
      <c r="G1262" s="891" t="s">
        <v>24466</v>
      </c>
      <c r="H1262" s="890" t="s">
        <v>2680</v>
      </c>
      <c r="I1262" s="889" t="s">
        <v>2822</v>
      </c>
      <c r="J1262" s="889" t="s">
        <v>2822</v>
      </c>
      <c r="K1262" s="888">
        <v>1</v>
      </c>
      <c r="L1262" s="888">
        <v>12</v>
      </c>
      <c r="M1262" s="887">
        <v>36736.22</v>
      </c>
      <c r="N1262" s="888">
        <v>1</v>
      </c>
      <c r="O1262" s="888">
        <v>1</v>
      </c>
      <c r="P1262" s="887">
        <v>673.14</v>
      </c>
    </row>
    <row r="1263" spans="1:16" ht="22.5" x14ac:dyDescent="0.25">
      <c r="A1263" s="867" t="s">
        <v>19067</v>
      </c>
      <c r="B1263" s="867" t="s">
        <v>3626</v>
      </c>
      <c r="C1263" s="894" t="s">
        <v>3031</v>
      </c>
      <c r="D1263" s="893" t="s">
        <v>23908</v>
      </c>
      <c r="E1263" s="892">
        <v>10000</v>
      </c>
      <c r="F1263" s="895" t="s">
        <v>24465</v>
      </c>
      <c r="G1263" s="891" t="s">
        <v>24464</v>
      </c>
      <c r="H1263" s="890" t="s">
        <v>2772</v>
      </c>
      <c r="I1263" s="889" t="s">
        <v>3654</v>
      </c>
      <c r="J1263" s="889" t="s">
        <v>5525</v>
      </c>
      <c r="K1263" s="888">
        <v>1</v>
      </c>
      <c r="L1263" s="888">
        <v>12</v>
      </c>
      <c r="M1263" s="887">
        <v>121669.83999999997</v>
      </c>
      <c r="N1263" s="888">
        <v>1</v>
      </c>
      <c r="O1263" s="888">
        <v>6</v>
      </c>
      <c r="P1263" s="887">
        <v>61033.79</v>
      </c>
    </row>
    <row r="1264" spans="1:16" ht="22.5" x14ac:dyDescent="0.25">
      <c r="A1264" s="867" t="s">
        <v>19067</v>
      </c>
      <c r="B1264" s="867" t="s">
        <v>2672</v>
      </c>
      <c r="C1264" s="894" t="s">
        <v>3031</v>
      </c>
      <c r="D1264" s="893" t="s">
        <v>24463</v>
      </c>
      <c r="E1264" s="892">
        <v>7000</v>
      </c>
      <c r="F1264" s="895" t="s">
        <v>24462</v>
      </c>
      <c r="G1264" s="891" t="s">
        <v>24461</v>
      </c>
      <c r="H1264" s="890" t="s">
        <v>2703</v>
      </c>
      <c r="I1264" s="889" t="s">
        <v>3654</v>
      </c>
      <c r="J1264" s="889" t="s">
        <v>5525</v>
      </c>
      <c r="K1264" s="888">
        <v>1</v>
      </c>
      <c r="L1264" s="888">
        <v>5</v>
      </c>
      <c r="M1264" s="887">
        <v>29811.359999999997</v>
      </c>
      <c r="N1264" s="888" t="s">
        <v>385</v>
      </c>
      <c r="O1264" s="888" t="s">
        <v>385</v>
      </c>
      <c r="P1264" s="887">
        <v>0</v>
      </c>
    </row>
    <row r="1265" spans="1:16" x14ac:dyDescent="0.25">
      <c r="A1265" s="867" t="s">
        <v>19067</v>
      </c>
      <c r="B1265" s="867" t="s">
        <v>2672</v>
      </c>
      <c r="C1265" s="894" t="s">
        <v>3031</v>
      </c>
      <c r="D1265" s="893" t="s">
        <v>24460</v>
      </c>
      <c r="E1265" s="892">
        <v>5000</v>
      </c>
      <c r="F1265" s="895" t="s">
        <v>24459</v>
      </c>
      <c r="G1265" s="891" t="s">
        <v>24458</v>
      </c>
      <c r="H1265" s="890" t="s">
        <v>2886</v>
      </c>
      <c r="I1265" s="889" t="s">
        <v>3654</v>
      </c>
      <c r="J1265" s="889" t="s">
        <v>5525</v>
      </c>
      <c r="K1265" s="888">
        <v>1</v>
      </c>
      <c r="L1265" s="888">
        <v>12</v>
      </c>
      <c r="M1265" s="887">
        <v>61960.80000000001</v>
      </c>
      <c r="N1265" s="888">
        <v>1</v>
      </c>
      <c r="O1265" s="888">
        <v>6</v>
      </c>
      <c r="P1265" s="887">
        <v>31030.895326460824</v>
      </c>
    </row>
    <row r="1266" spans="1:16" ht="22.5" x14ac:dyDescent="0.25">
      <c r="A1266" s="867" t="s">
        <v>19067</v>
      </c>
      <c r="B1266" s="867" t="s">
        <v>2672</v>
      </c>
      <c r="C1266" s="894" t="s">
        <v>3031</v>
      </c>
      <c r="D1266" s="893" t="s">
        <v>24457</v>
      </c>
      <c r="E1266" s="892">
        <v>7000</v>
      </c>
      <c r="F1266" s="895" t="s">
        <v>24456</v>
      </c>
      <c r="G1266" s="891" t="s">
        <v>24455</v>
      </c>
      <c r="H1266" s="890" t="s">
        <v>3691</v>
      </c>
      <c r="I1266" s="889" t="s">
        <v>2684</v>
      </c>
      <c r="J1266" s="889" t="s">
        <v>5525</v>
      </c>
      <c r="K1266" s="888">
        <v>1</v>
      </c>
      <c r="L1266" s="888">
        <v>12</v>
      </c>
      <c r="M1266" s="887">
        <v>85852.87999999999</v>
      </c>
      <c r="N1266" s="888">
        <v>1</v>
      </c>
      <c r="O1266" s="888">
        <v>6</v>
      </c>
      <c r="P1266" s="887">
        <v>43030.895326460828</v>
      </c>
    </row>
    <row r="1267" spans="1:16" x14ac:dyDescent="0.25">
      <c r="A1267" s="867" t="s">
        <v>19067</v>
      </c>
      <c r="B1267" s="867" t="s">
        <v>2672</v>
      </c>
      <c r="C1267" s="894" t="s">
        <v>3031</v>
      </c>
      <c r="D1267" s="893" t="s">
        <v>24454</v>
      </c>
      <c r="E1267" s="892">
        <v>4000</v>
      </c>
      <c r="F1267" s="895" t="s">
        <v>24451</v>
      </c>
      <c r="G1267" s="891" t="s">
        <v>24450</v>
      </c>
      <c r="H1267" s="890" t="s">
        <v>24453</v>
      </c>
      <c r="I1267" s="889" t="s">
        <v>2822</v>
      </c>
      <c r="J1267" s="889" t="s">
        <v>2822</v>
      </c>
      <c r="K1267" s="888">
        <v>1</v>
      </c>
      <c r="L1267" s="888">
        <v>4</v>
      </c>
      <c r="M1267" s="887">
        <v>19364.71</v>
      </c>
      <c r="N1267" s="888" t="s">
        <v>385</v>
      </c>
      <c r="O1267" s="888" t="s">
        <v>385</v>
      </c>
      <c r="P1267" s="887">
        <v>0</v>
      </c>
    </row>
    <row r="1268" spans="1:16" x14ac:dyDescent="0.25">
      <c r="A1268" s="867" t="s">
        <v>19067</v>
      </c>
      <c r="B1268" s="867" t="s">
        <v>2672</v>
      </c>
      <c r="C1268" s="894" t="s">
        <v>3031</v>
      </c>
      <c r="D1268" s="893" t="s">
        <v>24452</v>
      </c>
      <c r="E1268" s="892">
        <v>4000</v>
      </c>
      <c r="F1268" s="895" t="s">
        <v>24451</v>
      </c>
      <c r="G1268" s="891" t="s">
        <v>24450</v>
      </c>
      <c r="H1268" s="890" t="s">
        <v>24449</v>
      </c>
      <c r="I1268" s="889" t="s">
        <v>2822</v>
      </c>
      <c r="J1268" s="889" t="s">
        <v>2822</v>
      </c>
      <c r="K1268" s="888" t="s">
        <v>385</v>
      </c>
      <c r="L1268" s="888" t="s">
        <v>385</v>
      </c>
      <c r="M1268" s="887">
        <v>0</v>
      </c>
      <c r="N1268" s="888">
        <v>1</v>
      </c>
      <c r="O1268" s="888">
        <v>5</v>
      </c>
      <c r="P1268" s="887">
        <v>20337.419999999998</v>
      </c>
    </row>
    <row r="1269" spans="1:16" ht="22.5" x14ac:dyDescent="0.25">
      <c r="A1269" s="867" t="s">
        <v>19067</v>
      </c>
      <c r="B1269" s="867" t="s">
        <v>2672</v>
      </c>
      <c r="C1269" s="894" t="s">
        <v>3031</v>
      </c>
      <c r="D1269" s="893" t="s">
        <v>24448</v>
      </c>
      <c r="E1269" s="892">
        <v>10000</v>
      </c>
      <c r="F1269" s="895" t="s">
        <v>24447</v>
      </c>
      <c r="G1269" s="891" t="s">
        <v>24446</v>
      </c>
      <c r="H1269" s="890" t="s">
        <v>2886</v>
      </c>
      <c r="I1269" s="889" t="s">
        <v>3654</v>
      </c>
      <c r="J1269" s="889" t="s">
        <v>5525</v>
      </c>
      <c r="K1269" s="888">
        <v>1</v>
      </c>
      <c r="L1269" s="888">
        <v>12</v>
      </c>
      <c r="M1269" s="887">
        <v>121710.53445595864</v>
      </c>
      <c r="N1269" s="888">
        <v>1</v>
      </c>
      <c r="O1269" s="888">
        <v>6</v>
      </c>
      <c r="P1269" s="887">
        <v>61030.895326460828</v>
      </c>
    </row>
    <row r="1270" spans="1:16" ht="33.75" x14ac:dyDescent="0.25">
      <c r="A1270" s="867" t="s">
        <v>19067</v>
      </c>
      <c r="B1270" s="867" t="s">
        <v>2672</v>
      </c>
      <c r="C1270" s="894" t="s">
        <v>3031</v>
      </c>
      <c r="D1270" s="893" t="s">
        <v>24445</v>
      </c>
      <c r="E1270" s="892">
        <v>3500</v>
      </c>
      <c r="F1270" s="895" t="s">
        <v>24444</v>
      </c>
      <c r="G1270" s="891" t="s">
        <v>24443</v>
      </c>
      <c r="H1270" s="890" t="s">
        <v>2773</v>
      </c>
      <c r="I1270" s="889" t="s">
        <v>2684</v>
      </c>
      <c r="J1270" s="889" t="s">
        <v>5525</v>
      </c>
      <c r="K1270" s="888">
        <v>1</v>
      </c>
      <c r="L1270" s="888">
        <v>3</v>
      </c>
      <c r="M1270" s="887">
        <v>11040.2</v>
      </c>
      <c r="N1270" s="888">
        <v>1</v>
      </c>
      <c r="O1270" s="888">
        <v>6</v>
      </c>
      <c r="P1270" s="887">
        <v>22044.9</v>
      </c>
    </row>
    <row r="1271" spans="1:16" ht="22.5" x14ac:dyDescent="0.25">
      <c r="A1271" s="867" t="s">
        <v>19067</v>
      </c>
      <c r="B1271" s="867" t="s">
        <v>2672</v>
      </c>
      <c r="C1271" s="894" t="s">
        <v>3031</v>
      </c>
      <c r="D1271" s="893" t="s">
        <v>24442</v>
      </c>
      <c r="E1271" s="892">
        <v>7000</v>
      </c>
      <c r="F1271" s="895" t="s">
        <v>24441</v>
      </c>
      <c r="G1271" s="891" t="s">
        <v>24440</v>
      </c>
      <c r="H1271" s="890" t="s">
        <v>5178</v>
      </c>
      <c r="I1271" s="889" t="s">
        <v>3654</v>
      </c>
      <c r="J1271" s="889" t="s">
        <v>5525</v>
      </c>
      <c r="K1271" s="888">
        <v>1</v>
      </c>
      <c r="L1271" s="888">
        <v>9</v>
      </c>
      <c r="M1271" s="887">
        <v>66727.89</v>
      </c>
      <c r="N1271" s="888">
        <v>1</v>
      </c>
      <c r="O1271" s="888">
        <v>6</v>
      </c>
      <c r="P1271" s="887">
        <v>42941.935326460829</v>
      </c>
    </row>
    <row r="1272" spans="1:16" x14ac:dyDescent="0.25">
      <c r="A1272" s="867" t="s">
        <v>19067</v>
      </c>
      <c r="B1272" s="867" t="s">
        <v>2672</v>
      </c>
      <c r="C1272" s="894" t="s">
        <v>3031</v>
      </c>
      <c r="D1272" s="893" t="s">
        <v>5056</v>
      </c>
      <c r="E1272" s="892">
        <v>3000</v>
      </c>
      <c r="F1272" s="895" t="s">
        <v>24439</v>
      </c>
      <c r="G1272" s="891" t="s">
        <v>24438</v>
      </c>
      <c r="H1272" s="890" t="s">
        <v>2852</v>
      </c>
      <c r="I1272" s="889" t="s">
        <v>3654</v>
      </c>
      <c r="J1272" s="889" t="s">
        <v>5525</v>
      </c>
      <c r="K1272" s="888">
        <v>1</v>
      </c>
      <c r="L1272" s="888">
        <v>12</v>
      </c>
      <c r="M1272" s="887">
        <v>37960.80000000001</v>
      </c>
      <c r="N1272" s="888">
        <v>1</v>
      </c>
      <c r="O1272" s="888">
        <v>6</v>
      </c>
      <c r="P1272" s="887">
        <v>19044.900000000001</v>
      </c>
    </row>
    <row r="1273" spans="1:16" ht="22.5" x14ac:dyDescent="0.25">
      <c r="A1273" s="867" t="s">
        <v>19067</v>
      </c>
      <c r="B1273" s="867" t="s">
        <v>2672</v>
      </c>
      <c r="C1273" s="894" t="s">
        <v>3031</v>
      </c>
      <c r="D1273" s="893" t="s">
        <v>24437</v>
      </c>
      <c r="E1273" s="892">
        <v>6000</v>
      </c>
      <c r="F1273" s="895" t="s">
        <v>24436</v>
      </c>
      <c r="G1273" s="891" t="s">
        <v>24435</v>
      </c>
      <c r="H1273" s="890" t="s">
        <v>3840</v>
      </c>
      <c r="I1273" s="889" t="s">
        <v>3654</v>
      </c>
      <c r="J1273" s="889" t="s">
        <v>5525</v>
      </c>
      <c r="K1273" s="888">
        <v>1</v>
      </c>
      <c r="L1273" s="888">
        <v>12</v>
      </c>
      <c r="M1273" s="887">
        <v>72600.700000000012</v>
      </c>
      <c r="N1273" s="888">
        <v>1</v>
      </c>
      <c r="O1273" s="888">
        <v>6</v>
      </c>
      <c r="P1273" s="887">
        <v>36690.445326460831</v>
      </c>
    </row>
    <row r="1274" spans="1:16" x14ac:dyDescent="0.25">
      <c r="A1274" s="867" t="s">
        <v>19067</v>
      </c>
      <c r="B1274" s="867" t="s">
        <v>2672</v>
      </c>
      <c r="C1274" s="894" t="s">
        <v>3031</v>
      </c>
      <c r="D1274" s="893" t="s">
        <v>58</v>
      </c>
      <c r="E1274" s="892">
        <v>3000</v>
      </c>
      <c r="F1274" s="895" t="s">
        <v>24434</v>
      </c>
      <c r="G1274" s="891" t="s">
        <v>24433</v>
      </c>
      <c r="H1274" s="890" t="s">
        <v>24432</v>
      </c>
      <c r="I1274" s="889" t="s">
        <v>24406</v>
      </c>
      <c r="J1274" s="889" t="s">
        <v>2822</v>
      </c>
      <c r="K1274" s="888">
        <v>1</v>
      </c>
      <c r="L1274" s="888">
        <v>12</v>
      </c>
      <c r="M1274" s="887">
        <v>37771.65</v>
      </c>
      <c r="N1274" s="888">
        <v>1</v>
      </c>
      <c r="O1274" s="888">
        <v>6</v>
      </c>
      <c r="P1274" s="887">
        <v>19004.48</v>
      </c>
    </row>
    <row r="1275" spans="1:16" ht="22.5" x14ac:dyDescent="0.25">
      <c r="A1275" s="867" t="s">
        <v>19067</v>
      </c>
      <c r="B1275" s="867" t="s">
        <v>2672</v>
      </c>
      <c r="C1275" s="894" t="s">
        <v>3031</v>
      </c>
      <c r="D1275" s="893" t="s">
        <v>23549</v>
      </c>
      <c r="E1275" s="892">
        <v>10000</v>
      </c>
      <c r="F1275" s="895" t="s">
        <v>24431</v>
      </c>
      <c r="G1275" s="891" t="s">
        <v>24430</v>
      </c>
      <c r="H1275" s="890" t="s">
        <v>2703</v>
      </c>
      <c r="I1275" s="889" t="s">
        <v>3654</v>
      </c>
      <c r="J1275" s="889" t="s">
        <v>5525</v>
      </c>
      <c r="K1275" s="888">
        <v>1</v>
      </c>
      <c r="L1275" s="888">
        <v>12</v>
      </c>
      <c r="M1275" s="887">
        <v>121740.39445595864</v>
      </c>
      <c r="N1275" s="888">
        <v>1</v>
      </c>
      <c r="O1275" s="888">
        <v>6</v>
      </c>
      <c r="P1275" s="887">
        <v>61030.895326460828</v>
      </c>
    </row>
    <row r="1276" spans="1:16" ht="22.5" x14ac:dyDescent="0.25">
      <c r="A1276" s="867" t="s">
        <v>19067</v>
      </c>
      <c r="B1276" s="867" t="s">
        <v>3626</v>
      </c>
      <c r="C1276" s="894" t="s">
        <v>3031</v>
      </c>
      <c r="D1276" s="893" t="s">
        <v>23629</v>
      </c>
      <c r="E1276" s="892">
        <v>3000</v>
      </c>
      <c r="F1276" s="895" t="s">
        <v>24429</v>
      </c>
      <c r="G1276" s="891" t="s">
        <v>24428</v>
      </c>
      <c r="H1276" s="890" t="s">
        <v>2680</v>
      </c>
      <c r="I1276" s="889" t="s">
        <v>2822</v>
      </c>
      <c r="J1276" s="889" t="s">
        <v>2822</v>
      </c>
      <c r="K1276" s="888" t="s">
        <v>385</v>
      </c>
      <c r="L1276" s="888" t="s">
        <v>385</v>
      </c>
      <c r="M1276" s="887">
        <v>0</v>
      </c>
      <c r="N1276" s="888">
        <v>1</v>
      </c>
      <c r="O1276" s="888">
        <v>1</v>
      </c>
      <c r="P1276" s="887">
        <v>483.7</v>
      </c>
    </row>
    <row r="1277" spans="1:16" x14ac:dyDescent="0.25">
      <c r="A1277" s="867" t="s">
        <v>19067</v>
      </c>
      <c r="B1277" s="867" t="s">
        <v>2672</v>
      </c>
      <c r="C1277" s="894" t="s">
        <v>3031</v>
      </c>
      <c r="D1277" s="893" t="s">
        <v>24427</v>
      </c>
      <c r="E1277" s="892">
        <v>7000</v>
      </c>
      <c r="F1277" s="895" t="s">
        <v>24426</v>
      </c>
      <c r="G1277" s="891" t="s">
        <v>24425</v>
      </c>
      <c r="H1277" s="890" t="s">
        <v>2745</v>
      </c>
      <c r="I1277" s="889" t="s">
        <v>2684</v>
      </c>
      <c r="J1277" s="889" t="s">
        <v>5525</v>
      </c>
      <c r="K1277" s="888">
        <v>1</v>
      </c>
      <c r="L1277" s="888">
        <v>12</v>
      </c>
      <c r="M1277" s="887">
        <v>85841.709999999992</v>
      </c>
      <c r="N1277" s="888">
        <v>1</v>
      </c>
      <c r="O1277" s="888">
        <v>6</v>
      </c>
      <c r="P1277" s="887">
        <v>42923.965326460828</v>
      </c>
    </row>
    <row r="1278" spans="1:16" ht="22.5" x14ac:dyDescent="0.25">
      <c r="A1278" s="867" t="s">
        <v>19067</v>
      </c>
      <c r="B1278" s="867" t="s">
        <v>2672</v>
      </c>
      <c r="C1278" s="894" t="s">
        <v>3031</v>
      </c>
      <c r="D1278" s="893" t="s">
        <v>24424</v>
      </c>
      <c r="E1278" s="892">
        <v>7000</v>
      </c>
      <c r="F1278" s="895" t="s">
        <v>24423</v>
      </c>
      <c r="G1278" s="891" t="s">
        <v>24422</v>
      </c>
      <c r="H1278" s="890" t="s">
        <v>2712</v>
      </c>
      <c r="I1278" s="889" t="s">
        <v>2684</v>
      </c>
      <c r="J1278" s="889" t="s">
        <v>5525</v>
      </c>
      <c r="K1278" s="888">
        <v>1</v>
      </c>
      <c r="L1278" s="888">
        <v>12</v>
      </c>
      <c r="M1278" s="887">
        <v>80025.179999999993</v>
      </c>
      <c r="N1278" s="888">
        <v>1</v>
      </c>
      <c r="O1278" s="888">
        <v>6</v>
      </c>
      <c r="P1278" s="887">
        <v>42829.165326460825</v>
      </c>
    </row>
    <row r="1279" spans="1:16" x14ac:dyDescent="0.25">
      <c r="A1279" s="867" t="s">
        <v>19067</v>
      </c>
      <c r="B1279" s="867" t="s">
        <v>2672</v>
      </c>
      <c r="C1279" s="894" t="s">
        <v>3031</v>
      </c>
      <c r="D1279" s="893" t="s">
        <v>24421</v>
      </c>
      <c r="E1279" s="892">
        <v>13000</v>
      </c>
      <c r="F1279" s="895" t="s">
        <v>21271</v>
      </c>
      <c r="G1279" s="891" t="s">
        <v>21270</v>
      </c>
      <c r="H1279" s="890" t="s">
        <v>2772</v>
      </c>
      <c r="I1279" s="889" t="s">
        <v>3654</v>
      </c>
      <c r="J1279" s="889" t="s">
        <v>5525</v>
      </c>
      <c r="K1279" s="888">
        <v>1</v>
      </c>
      <c r="L1279" s="888">
        <v>10</v>
      </c>
      <c r="M1279" s="887">
        <v>128772.39445595865</v>
      </c>
      <c r="N1279" s="888">
        <v>1</v>
      </c>
      <c r="O1279" s="888">
        <v>6</v>
      </c>
      <c r="P1279" s="887">
        <v>78690.545326460822</v>
      </c>
    </row>
    <row r="1280" spans="1:16" x14ac:dyDescent="0.25">
      <c r="A1280" s="867" t="s">
        <v>19067</v>
      </c>
      <c r="B1280" s="867" t="s">
        <v>2672</v>
      </c>
      <c r="C1280" s="894" t="s">
        <v>3031</v>
      </c>
      <c r="D1280" s="893" t="s">
        <v>4922</v>
      </c>
      <c r="E1280" s="892">
        <v>3500</v>
      </c>
      <c r="F1280" s="895" t="s">
        <v>3128</v>
      </c>
      <c r="G1280" s="891" t="s">
        <v>3127</v>
      </c>
      <c r="H1280" s="890" t="s">
        <v>2722</v>
      </c>
      <c r="I1280" s="889" t="s">
        <v>2684</v>
      </c>
      <c r="J1280" s="889" t="s">
        <v>5525</v>
      </c>
      <c r="K1280" s="888">
        <v>1</v>
      </c>
      <c r="L1280" s="888">
        <v>7</v>
      </c>
      <c r="M1280" s="887">
        <v>26881.940000000002</v>
      </c>
      <c r="N1280" s="888" t="s">
        <v>385</v>
      </c>
      <c r="O1280" s="888" t="s">
        <v>385</v>
      </c>
      <c r="P1280" s="887">
        <v>0</v>
      </c>
    </row>
    <row r="1281" spans="1:16" ht="27" customHeight="1" x14ac:dyDescent="0.25">
      <c r="A1281" s="867" t="s">
        <v>19067</v>
      </c>
      <c r="B1281" s="867" t="s">
        <v>2672</v>
      </c>
      <c r="C1281" s="894" t="s">
        <v>3031</v>
      </c>
      <c r="D1281" s="893" t="s">
        <v>24188</v>
      </c>
      <c r="E1281" s="892">
        <v>6500</v>
      </c>
      <c r="F1281" s="895" t="s">
        <v>24420</v>
      </c>
      <c r="G1281" s="891" t="s">
        <v>24419</v>
      </c>
      <c r="H1281" s="890" t="s">
        <v>2886</v>
      </c>
      <c r="I1281" s="889" t="s">
        <v>3654</v>
      </c>
      <c r="J1281" s="889" t="s">
        <v>5525</v>
      </c>
      <c r="K1281" s="888">
        <v>1</v>
      </c>
      <c r="L1281" s="888">
        <v>5</v>
      </c>
      <c r="M1281" s="887">
        <v>32450.86</v>
      </c>
      <c r="N1281" s="888" t="s">
        <v>385</v>
      </c>
      <c r="O1281" s="888" t="s">
        <v>385</v>
      </c>
      <c r="P1281" s="887">
        <v>0</v>
      </c>
    </row>
    <row r="1282" spans="1:16" ht="22.5" x14ac:dyDescent="0.25">
      <c r="A1282" s="867" t="s">
        <v>19067</v>
      </c>
      <c r="B1282" s="867" t="s">
        <v>2672</v>
      </c>
      <c r="C1282" s="894" t="s">
        <v>3031</v>
      </c>
      <c r="D1282" s="893" t="s">
        <v>24418</v>
      </c>
      <c r="E1282" s="892">
        <v>5300</v>
      </c>
      <c r="F1282" s="895" t="s">
        <v>24417</v>
      </c>
      <c r="G1282" s="891" t="s">
        <v>24416</v>
      </c>
      <c r="H1282" s="890" t="s">
        <v>2886</v>
      </c>
      <c r="I1282" s="889" t="s">
        <v>3654</v>
      </c>
      <c r="J1282" s="889" t="s">
        <v>5525</v>
      </c>
      <c r="K1282" s="888">
        <v>1</v>
      </c>
      <c r="L1282" s="888">
        <v>12</v>
      </c>
      <c r="M1282" s="887">
        <v>65560.800000000003</v>
      </c>
      <c r="N1282" s="888">
        <v>1</v>
      </c>
      <c r="O1282" s="888">
        <v>6</v>
      </c>
      <c r="P1282" s="887">
        <v>32830.895326460828</v>
      </c>
    </row>
    <row r="1283" spans="1:16" ht="22.5" x14ac:dyDescent="0.25">
      <c r="A1283" s="867" t="s">
        <v>19067</v>
      </c>
      <c r="B1283" s="867" t="s">
        <v>2672</v>
      </c>
      <c r="C1283" s="894" t="s">
        <v>3031</v>
      </c>
      <c r="D1283" s="893" t="s">
        <v>24415</v>
      </c>
      <c r="E1283" s="892">
        <v>12500</v>
      </c>
      <c r="F1283" s="895" t="s">
        <v>24414</v>
      </c>
      <c r="G1283" s="891" t="s">
        <v>24413</v>
      </c>
      <c r="H1283" s="890" t="s">
        <v>2703</v>
      </c>
      <c r="I1283" s="889" t="s">
        <v>3654</v>
      </c>
      <c r="J1283" s="889" t="s">
        <v>5525</v>
      </c>
      <c r="K1283" s="888">
        <v>1</v>
      </c>
      <c r="L1283" s="888">
        <v>2</v>
      </c>
      <c r="M1283" s="887">
        <v>26817.95</v>
      </c>
      <c r="N1283" s="888" t="s">
        <v>385</v>
      </c>
      <c r="O1283" s="888" t="s">
        <v>385</v>
      </c>
      <c r="P1283" s="887">
        <v>0</v>
      </c>
    </row>
    <row r="1284" spans="1:16" ht="22.5" x14ac:dyDescent="0.25">
      <c r="A1284" s="867" t="s">
        <v>19067</v>
      </c>
      <c r="B1284" s="867" t="s">
        <v>2672</v>
      </c>
      <c r="C1284" s="894" t="s">
        <v>3031</v>
      </c>
      <c r="D1284" s="893" t="s">
        <v>24412</v>
      </c>
      <c r="E1284" s="892">
        <v>8000</v>
      </c>
      <c r="F1284" s="895" t="s">
        <v>24411</v>
      </c>
      <c r="G1284" s="891" t="s">
        <v>24410</v>
      </c>
      <c r="H1284" s="890" t="s">
        <v>2703</v>
      </c>
      <c r="I1284" s="889" t="s">
        <v>3654</v>
      </c>
      <c r="J1284" s="889" t="s">
        <v>5525</v>
      </c>
      <c r="K1284" s="888">
        <v>1</v>
      </c>
      <c r="L1284" s="888">
        <v>10</v>
      </c>
      <c r="M1284" s="887">
        <v>81201.709999999992</v>
      </c>
      <c r="N1284" s="888" t="s">
        <v>385</v>
      </c>
      <c r="O1284" s="888" t="s">
        <v>385</v>
      </c>
      <c r="P1284" s="887">
        <v>0</v>
      </c>
    </row>
    <row r="1285" spans="1:16" x14ac:dyDescent="0.25">
      <c r="A1285" s="867" t="s">
        <v>19067</v>
      </c>
      <c r="B1285" s="867" t="s">
        <v>2672</v>
      </c>
      <c r="C1285" s="894" t="s">
        <v>3031</v>
      </c>
      <c r="D1285" s="893" t="s">
        <v>24071</v>
      </c>
      <c r="E1285" s="892">
        <v>1815</v>
      </c>
      <c r="F1285" s="895" t="s">
        <v>24409</v>
      </c>
      <c r="G1285" s="891" t="s">
        <v>24408</v>
      </c>
      <c r="H1285" s="890" t="s">
        <v>24407</v>
      </c>
      <c r="I1285" s="889" t="s">
        <v>24406</v>
      </c>
      <c r="J1285" s="889" t="s">
        <v>2822</v>
      </c>
      <c r="K1285" s="888">
        <v>1</v>
      </c>
      <c r="L1285" s="888">
        <v>12</v>
      </c>
      <c r="M1285" s="887">
        <v>23580.660000000003</v>
      </c>
      <c r="N1285" s="888">
        <v>1</v>
      </c>
      <c r="O1285" s="888">
        <v>6</v>
      </c>
      <c r="P1285" s="887">
        <v>11855.960000000001</v>
      </c>
    </row>
    <row r="1286" spans="1:16" ht="26.25" customHeight="1" x14ac:dyDescent="0.25">
      <c r="A1286" s="867" t="s">
        <v>19067</v>
      </c>
      <c r="B1286" s="867" t="s">
        <v>2672</v>
      </c>
      <c r="C1286" s="894" t="s">
        <v>3031</v>
      </c>
      <c r="D1286" s="893" t="s">
        <v>24405</v>
      </c>
      <c r="E1286" s="892">
        <v>8000</v>
      </c>
      <c r="F1286" s="895" t="s">
        <v>24404</v>
      </c>
      <c r="G1286" s="891" t="s">
        <v>24403</v>
      </c>
      <c r="H1286" s="890" t="s">
        <v>2703</v>
      </c>
      <c r="I1286" s="889" t="s">
        <v>3654</v>
      </c>
      <c r="J1286" s="889" t="s">
        <v>5525</v>
      </c>
      <c r="K1286" s="888">
        <v>1</v>
      </c>
      <c r="L1286" s="888">
        <v>3</v>
      </c>
      <c r="M1286" s="887">
        <v>20095.189999999999</v>
      </c>
      <c r="N1286" s="888">
        <v>1</v>
      </c>
      <c r="O1286" s="888">
        <v>6</v>
      </c>
      <c r="P1286" s="887">
        <v>48814.215326460828</v>
      </c>
    </row>
    <row r="1287" spans="1:16" x14ac:dyDescent="0.25">
      <c r="A1287" s="867" t="s">
        <v>19067</v>
      </c>
      <c r="B1287" s="867" t="s">
        <v>2672</v>
      </c>
      <c r="C1287" s="894" t="s">
        <v>3031</v>
      </c>
      <c r="D1287" s="893" t="s">
        <v>23525</v>
      </c>
      <c r="E1287" s="892">
        <v>4291.5</v>
      </c>
      <c r="F1287" s="895" t="s">
        <v>24402</v>
      </c>
      <c r="G1287" s="891" t="s">
        <v>24401</v>
      </c>
      <c r="H1287" s="890" t="s">
        <v>2703</v>
      </c>
      <c r="I1287" s="889" t="s">
        <v>3654</v>
      </c>
      <c r="J1287" s="889" t="s">
        <v>5525</v>
      </c>
      <c r="K1287" s="888">
        <v>1</v>
      </c>
      <c r="L1287" s="888">
        <v>12</v>
      </c>
      <c r="M1287" s="887">
        <v>53458.80000000001</v>
      </c>
      <c r="N1287" s="888">
        <v>1</v>
      </c>
      <c r="O1287" s="888">
        <v>6</v>
      </c>
      <c r="P1287" s="887">
        <v>26793.9</v>
      </c>
    </row>
    <row r="1288" spans="1:16" ht="22.5" x14ac:dyDescent="0.25">
      <c r="A1288" s="867" t="s">
        <v>19067</v>
      </c>
      <c r="B1288" s="867" t="s">
        <v>2672</v>
      </c>
      <c r="C1288" s="894" t="s">
        <v>3031</v>
      </c>
      <c r="D1288" s="893" t="s">
        <v>24400</v>
      </c>
      <c r="E1288" s="892">
        <v>15600</v>
      </c>
      <c r="F1288" s="895" t="s">
        <v>24399</v>
      </c>
      <c r="G1288" s="891" t="s">
        <v>24398</v>
      </c>
      <c r="H1288" s="890" t="s">
        <v>2772</v>
      </c>
      <c r="I1288" s="889" t="s">
        <v>3654</v>
      </c>
      <c r="J1288" s="889" t="s">
        <v>5525</v>
      </c>
      <c r="K1288" s="888">
        <v>1</v>
      </c>
      <c r="L1288" s="888">
        <v>12</v>
      </c>
      <c r="M1288" s="887">
        <v>189980.94445595864</v>
      </c>
      <c r="N1288" s="888" t="s">
        <v>385</v>
      </c>
      <c r="O1288" s="888" t="s">
        <v>385</v>
      </c>
      <c r="P1288" s="887">
        <v>0</v>
      </c>
    </row>
    <row r="1289" spans="1:16" ht="22.5" x14ac:dyDescent="0.25">
      <c r="A1289" s="867" t="s">
        <v>19067</v>
      </c>
      <c r="B1289" s="867" t="s">
        <v>3626</v>
      </c>
      <c r="C1289" s="894" t="s">
        <v>3031</v>
      </c>
      <c r="D1289" s="893" t="s">
        <v>58</v>
      </c>
      <c r="E1289" s="892">
        <v>3000</v>
      </c>
      <c r="F1289" s="895" t="s">
        <v>24397</v>
      </c>
      <c r="G1289" s="891" t="s">
        <v>24396</v>
      </c>
      <c r="H1289" s="890" t="s">
        <v>2680</v>
      </c>
      <c r="I1289" s="889" t="s">
        <v>2822</v>
      </c>
      <c r="J1289" s="889" t="s">
        <v>2822</v>
      </c>
      <c r="K1289" s="888">
        <v>1</v>
      </c>
      <c r="L1289" s="888">
        <v>12</v>
      </c>
      <c r="M1289" s="887">
        <v>37791.660000000003</v>
      </c>
      <c r="N1289" s="888">
        <v>1</v>
      </c>
      <c r="O1289" s="888">
        <v>6</v>
      </c>
      <c r="P1289" s="887">
        <v>19008.240000000002</v>
      </c>
    </row>
    <row r="1290" spans="1:16" ht="33" customHeight="1" x14ac:dyDescent="0.25">
      <c r="A1290" s="867" t="s">
        <v>19067</v>
      </c>
      <c r="B1290" s="867" t="s">
        <v>2672</v>
      </c>
      <c r="C1290" s="894" t="s">
        <v>3031</v>
      </c>
      <c r="D1290" s="893" t="s">
        <v>24395</v>
      </c>
      <c r="E1290" s="892">
        <v>6000</v>
      </c>
      <c r="F1290" s="895" t="s">
        <v>24394</v>
      </c>
      <c r="G1290" s="891" t="s">
        <v>24393</v>
      </c>
      <c r="H1290" s="890" t="s">
        <v>24392</v>
      </c>
      <c r="I1290" s="889" t="s">
        <v>2684</v>
      </c>
      <c r="J1290" s="889" t="s">
        <v>5525</v>
      </c>
      <c r="K1290" s="888">
        <v>1</v>
      </c>
      <c r="L1290" s="888">
        <v>7</v>
      </c>
      <c r="M1290" s="887">
        <v>40679.620000000003</v>
      </c>
      <c r="N1290" s="888">
        <v>1</v>
      </c>
      <c r="O1290" s="888">
        <v>6</v>
      </c>
      <c r="P1290" s="887">
        <v>36882.54532646083</v>
      </c>
    </row>
    <row r="1291" spans="1:16" ht="22.5" x14ac:dyDescent="0.25">
      <c r="A1291" s="867" t="s">
        <v>19067</v>
      </c>
      <c r="B1291" s="867" t="s">
        <v>2672</v>
      </c>
      <c r="C1291" s="894" t="s">
        <v>3031</v>
      </c>
      <c r="D1291" s="893" t="s">
        <v>24391</v>
      </c>
      <c r="E1291" s="892">
        <v>6000</v>
      </c>
      <c r="F1291" s="895" t="s">
        <v>24390</v>
      </c>
      <c r="G1291" s="891" t="s">
        <v>24389</v>
      </c>
      <c r="H1291" s="890" t="s">
        <v>24388</v>
      </c>
      <c r="I1291" s="889" t="s">
        <v>2684</v>
      </c>
      <c r="J1291" s="889" t="s">
        <v>5525</v>
      </c>
      <c r="K1291" s="888">
        <v>1</v>
      </c>
      <c r="L1291" s="888">
        <v>12</v>
      </c>
      <c r="M1291" s="887">
        <v>71334.479999999981</v>
      </c>
      <c r="N1291" s="888">
        <v>1</v>
      </c>
      <c r="O1291" s="888">
        <v>6</v>
      </c>
      <c r="P1291" s="887">
        <v>36736.705326460826</v>
      </c>
    </row>
    <row r="1292" spans="1:16" x14ac:dyDescent="0.25">
      <c r="A1292" s="867" t="s">
        <v>19067</v>
      </c>
      <c r="B1292" s="867" t="s">
        <v>2672</v>
      </c>
      <c r="C1292" s="894" t="s">
        <v>3031</v>
      </c>
      <c r="D1292" s="893" t="s">
        <v>23595</v>
      </c>
      <c r="E1292" s="892">
        <v>5500</v>
      </c>
      <c r="F1292" s="895" t="s">
        <v>24387</v>
      </c>
      <c r="G1292" s="891" t="s">
        <v>24386</v>
      </c>
      <c r="H1292" s="890" t="s">
        <v>23429</v>
      </c>
      <c r="I1292" s="889" t="s">
        <v>3654</v>
      </c>
      <c r="J1292" s="889" t="s">
        <v>5525</v>
      </c>
      <c r="K1292" s="888">
        <v>1</v>
      </c>
      <c r="L1292" s="888">
        <v>12</v>
      </c>
      <c r="M1292" s="887">
        <v>62175.23</v>
      </c>
      <c r="N1292" s="888">
        <v>1</v>
      </c>
      <c r="O1292" s="888">
        <v>6</v>
      </c>
      <c r="P1292" s="887">
        <v>34030.895326460828</v>
      </c>
    </row>
    <row r="1293" spans="1:16" ht="22.5" x14ac:dyDescent="0.25">
      <c r="A1293" s="867" t="s">
        <v>19067</v>
      </c>
      <c r="B1293" s="867" t="s">
        <v>2672</v>
      </c>
      <c r="C1293" s="894" t="s">
        <v>3031</v>
      </c>
      <c r="D1293" s="893" t="s">
        <v>24385</v>
      </c>
      <c r="E1293" s="892">
        <v>5000</v>
      </c>
      <c r="F1293" s="895" t="s">
        <v>24384</v>
      </c>
      <c r="G1293" s="891" t="s">
        <v>24383</v>
      </c>
      <c r="H1293" s="890" t="s">
        <v>2886</v>
      </c>
      <c r="I1293" s="889" t="s">
        <v>3654</v>
      </c>
      <c r="J1293" s="889" t="s">
        <v>5525</v>
      </c>
      <c r="K1293" s="888">
        <v>1</v>
      </c>
      <c r="L1293" s="888">
        <v>12</v>
      </c>
      <c r="M1293" s="887">
        <v>60643.180000000008</v>
      </c>
      <c r="N1293" s="888">
        <v>1</v>
      </c>
      <c r="O1293" s="888">
        <v>6</v>
      </c>
      <c r="P1293" s="887">
        <v>28855.129999999997</v>
      </c>
    </row>
    <row r="1294" spans="1:16" x14ac:dyDescent="0.25">
      <c r="A1294" s="867" t="s">
        <v>19067</v>
      </c>
      <c r="B1294" s="867" t="s">
        <v>2672</v>
      </c>
      <c r="C1294" s="894" t="s">
        <v>3031</v>
      </c>
      <c r="D1294" s="893" t="s">
        <v>3026</v>
      </c>
      <c r="E1294" s="892">
        <v>5000</v>
      </c>
      <c r="F1294" s="895" t="s">
        <v>24382</v>
      </c>
      <c r="G1294" s="891" t="s">
        <v>24381</v>
      </c>
      <c r="H1294" s="890" t="s">
        <v>2680</v>
      </c>
      <c r="I1294" s="889" t="s">
        <v>2751</v>
      </c>
      <c r="J1294" s="889" t="s">
        <v>2822</v>
      </c>
      <c r="K1294" s="888">
        <v>1</v>
      </c>
      <c r="L1294" s="888">
        <v>12</v>
      </c>
      <c r="M1294" s="887">
        <v>61682</v>
      </c>
      <c r="N1294" s="888">
        <v>1</v>
      </c>
      <c r="O1294" s="888">
        <v>6</v>
      </c>
      <c r="P1294" s="887">
        <v>30991.655326460826</v>
      </c>
    </row>
    <row r="1295" spans="1:16" ht="22.5" x14ac:dyDescent="0.25">
      <c r="A1295" s="867" t="s">
        <v>19067</v>
      </c>
      <c r="B1295" s="867" t="s">
        <v>2672</v>
      </c>
      <c r="C1295" s="894" t="s">
        <v>3031</v>
      </c>
      <c r="D1295" s="893" t="s">
        <v>24380</v>
      </c>
      <c r="E1295" s="892">
        <v>9000</v>
      </c>
      <c r="F1295" s="895" t="s">
        <v>24379</v>
      </c>
      <c r="G1295" s="891" t="s">
        <v>24378</v>
      </c>
      <c r="H1295" s="890" t="s">
        <v>2703</v>
      </c>
      <c r="I1295" s="889" t="s">
        <v>3654</v>
      </c>
      <c r="J1295" s="889" t="s">
        <v>5525</v>
      </c>
      <c r="K1295" s="888">
        <v>1</v>
      </c>
      <c r="L1295" s="888">
        <v>5</v>
      </c>
      <c r="M1295" s="887">
        <v>44616.85</v>
      </c>
      <c r="N1295" s="888" t="s">
        <v>385</v>
      </c>
      <c r="O1295" s="888" t="s">
        <v>385</v>
      </c>
      <c r="P1295" s="887">
        <v>0</v>
      </c>
    </row>
    <row r="1296" spans="1:16" x14ac:dyDescent="0.25">
      <c r="A1296" s="867" t="s">
        <v>19067</v>
      </c>
      <c r="B1296" s="867" t="s">
        <v>2672</v>
      </c>
      <c r="C1296" s="894" t="s">
        <v>3031</v>
      </c>
      <c r="D1296" s="893" t="s">
        <v>24377</v>
      </c>
      <c r="E1296" s="892">
        <v>5000</v>
      </c>
      <c r="F1296" s="895" t="s">
        <v>24376</v>
      </c>
      <c r="G1296" s="891" t="s">
        <v>24375</v>
      </c>
      <c r="H1296" s="890" t="s">
        <v>24374</v>
      </c>
      <c r="I1296" s="889" t="s">
        <v>2822</v>
      </c>
      <c r="J1296" s="889" t="s">
        <v>2822</v>
      </c>
      <c r="K1296" s="888">
        <v>1</v>
      </c>
      <c r="L1296" s="888">
        <v>12</v>
      </c>
      <c r="M1296" s="887">
        <v>61896.22</v>
      </c>
      <c r="N1296" s="888">
        <v>1</v>
      </c>
      <c r="O1296" s="888">
        <v>6</v>
      </c>
      <c r="P1296" s="887">
        <v>31030.895326460824</v>
      </c>
    </row>
    <row r="1297" spans="1:16" ht="22.5" x14ac:dyDescent="0.25">
      <c r="A1297" s="867" t="s">
        <v>19067</v>
      </c>
      <c r="B1297" s="867" t="s">
        <v>2672</v>
      </c>
      <c r="C1297" s="894" t="s">
        <v>3031</v>
      </c>
      <c r="D1297" s="893" t="s">
        <v>24373</v>
      </c>
      <c r="E1297" s="892">
        <v>5500</v>
      </c>
      <c r="F1297" s="895" t="s">
        <v>24372</v>
      </c>
      <c r="G1297" s="891" t="s">
        <v>24371</v>
      </c>
      <c r="H1297" s="890" t="s">
        <v>2886</v>
      </c>
      <c r="I1297" s="889" t="s">
        <v>3654</v>
      </c>
      <c r="J1297" s="889" t="s">
        <v>5525</v>
      </c>
      <c r="K1297" s="888">
        <v>1</v>
      </c>
      <c r="L1297" s="888">
        <v>12</v>
      </c>
      <c r="M1297" s="887">
        <v>67619</v>
      </c>
      <c r="N1297" s="888">
        <v>1</v>
      </c>
      <c r="O1297" s="888">
        <v>6</v>
      </c>
      <c r="P1297" s="887">
        <v>34004.925326460827</v>
      </c>
    </row>
    <row r="1298" spans="1:16" ht="25.5" customHeight="1" x14ac:dyDescent="0.25">
      <c r="A1298" s="867" t="s">
        <v>19067</v>
      </c>
      <c r="B1298" s="867" t="s">
        <v>2672</v>
      </c>
      <c r="C1298" s="894" t="s">
        <v>3031</v>
      </c>
      <c r="D1298" s="893" t="s">
        <v>24370</v>
      </c>
      <c r="E1298" s="892">
        <v>11000</v>
      </c>
      <c r="F1298" s="895" t="s">
        <v>24369</v>
      </c>
      <c r="G1298" s="891" t="s">
        <v>24368</v>
      </c>
      <c r="H1298" s="890" t="s">
        <v>6704</v>
      </c>
      <c r="I1298" s="889" t="s">
        <v>3654</v>
      </c>
      <c r="J1298" s="889" t="s">
        <v>5525</v>
      </c>
      <c r="K1298" s="888">
        <v>1</v>
      </c>
      <c r="L1298" s="888">
        <v>10</v>
      </c>
      <c r="M1298" s="887">
        <v>104930.69445595866</v>
      </c>
      <c r="N1298" s="888" t="s">
        <v>385</v>
      </c>
      <c r="O1298" s="888" t="s">
        <v>385</v>
      </c>
      <c r="P1298" s="887">
        <v>0</v>
      </c>
    </row>
    <row r="1299" spans="1:16" ht="22.5" x14ac:dyDescent="0.25">
      <c r="A1299" s="867" t="s">
        <v>19067</v>
      </c>
      <c r="B1299" s="867" t="s">
        <v>2672</v>
      </c>
      <c r="C1299" s="894" t="s">
        <v>3031</v>
      </c>
      <c r="D1299" s="893" t="s">
        <v>24367</v>
      </c>
      <c r="E1299" s="892">
        <v>12000</v>
      </c>
      <c r="F1299" s="895" t="s">
        <v>24366</v>
      </c>
      <c r="G1299" s="891" t="s">
        <v>24365</v>
      </c>
      <c r="H1299" s="890" t="s">
        <v>2772</v>
      </c>
      <c r="I1299" s="889" t="s">
        <v>3654</v>
      </c>
      <c r="J1299" s="889" t="s">
        <v>5525</v>
      </c>
      <c r="K1299" s="888">
        <v>1</v>
      </c>
      <c r="L1299" s="888">
        <v>12</v>
      </c>
      <c r="M1299" s="887">
        <v>144738.62445595866</v>
      </c>
      <c r="N1299" s="888">
        <v>1</v>
      </c>
      <c r="O1299" s="888">
        <v>6</v>
      </c>
      <c r="P1299" s="887">
        <v>72755.075326460821</v>
      </c>
    </row>
    <row r="1300" spans="1:16" ht="22.5" x14ac:dyDescent="0.25">
      <c r="A1300" s="867" t="s">
        <v>19067</v>
      </c>
      <c r="B1300" s="867" t="s">
        <v>2672</v>
      </c>
      <c r="C1300" s="894" t="s">
        <v>3031</v>
      </c>
      <c r="D1300" s="893" t="s">
        <v>24364</v>
      </c>
      <c r="E1300" s="892">
        <v>15600</v>
      </c>
      <c r="F1300" s="895" t="s">
        <v>24363</v>
      </c>
      <c r="G1300" s="891" t="s">
        <v>24362</v>
      </c>
      <c r="H1300" s="890" t="s">
        <v>24361</v>
      </c>
      <c r="I1300" s="889" t="s">
        <v>2684</v>
      </c>
      <c r="J1300" s="889" t="s">
        <v>5525</v>
      </c>
      <c r="K1300" s="888" t="s">
        <v>385</v>
      </c>
      <c r="L1300" s="888" t="s">
        <v>385</v>
      </c>
      <c r="M1300" s="887">
        <v>0</v>
      </c>
      <c r="N1300" s="888">
        <v>1</v>
      </c>
      <c r="O1300" s="888">
        <v>6</v>
      </c>
      <c r="P1300" s="887">
        <v>88910.895326460814</v>
      </c>
    </row>
    <row r="1301" spans="1:16" ht="25.5" customHeight="1" x14ac:dyDescent="0.25">
      <c r="A1301" s="867" t="s">
        <v>19067</v>
      </c>
      <c r="B1301" s="867" t="s">
        <v>2672</v>
      </c>
      <c r="C1301" s="894" t="s">
        <v>3031</v>
      </c>
      <c r="D1301" s="893" t="s">
        <v>24360</v>
      </c>
      <c r="E1301" s="892">
        <v>8500</v>
      </c>
      <c r="F1301" s="895" t="s">
        <v>24359</v>
      </c>
      <c r="G1301" s="891" t="s">
        <v>24358</v>
      </c>
      <c r="H1301" s="890" t="s">
        <v>5493</v>
      </c>
      <c r="I1301" s="889" t="s">
        <v>3654</v>
      </c>
      <c r="J1301" s="889" t="s">
        <v>5525</v>
      </c>
      <c r="K1301" s="888" t="s">
        <v>385</v>
      </c>
      <c r="L1301" s="888">
        <v>1</v>
      </c>
      <c r="M1301" s="887">
        <v>6223.96</v>
      </c>
      <c r="N1301" s="888" t="s">
        <v>385</v>
      </c>
      <c r="O1301" s="888" t="s">
        <v>385</v>
      </c>
      <c r="P1301" s="887">
        <v>0</v>
      </c>
    </row>
    <row r="1302" spans="1:16" x14ac:dyDescent="0.25">
      <c r="A1302" s="867" t="s">
        <v>19067</v>
      </c>
      <c r="B1302" s="867" t="s">
        <v>2672</v>
      </c>
      <c r="C1302" s="894" t="s">
        <v>3031</v>
      </c>
      <c r="D1302" s="893" t="s">
        <v>24155</v>
      </c>
      <c r="E1302" s="892">
        <v>3000</v>
      </c>
      <c r="F1302" s="895" t="s">
        <v>24357</v>
      </c>
      <c r="G1302" s="891" t="s">
        <v>24356</v>
      </c>
      <c r="H1302" s="890" t="s">
        <v>3135</v>
      </c>
      <c r="I1302" s="889" t="s">
        <v>3135</v>
      </c>
      <c r="J1302" s="889" t="s">
        <v>40</v>
      </c>
      <c r="K1302" s="888">
        <v>1</v>
      </c>
      <c r="L1302" s="888">
        <v>1</v>
      </c>
      <c r="M1302" s="887">
        <v>483.7</v>
      </c>
      <c r="N1302" s="888">
        <v>1</v>
      </c>
      <c r="O1302" s="888">
        <v>6</v>
      </c>
      <c r="P1302" s="887">
        <v>19044.900000000001</v>
      </c>
    </row>
    <row r="1303" spans="1:16" ht="22.5" x14ac:dyDescent="0.25">
      <c r="A1303" s="867" t="s">
        <v>19067</v>
      </c>
      <c r="B1303" s="867" t="s">
        <v>2672</v>
      </c>
      <c r="C1303" s="894" t="s">
        <v>3031</v>
      </c>
      <c r="D1303" s="893" t="s">
        <v>24355</v>
      </c>
      <c r="E1303" s="892">
        <v>12000</v>
      </c>
      <c r="F1303" s="895" t="s">
        <v>24354</v>
      </c>
      <c r="G1303" s="891" t="s">
        <v>24353</v>
      </c>
      <c r="H1303" s="890" t="s">
        <v>2703</v>
      </c>
      <c r="I1303" s="889" t="s">
        <v>3654</v>
      </c>
      <c r="J1303" s="889" t="s">
        <v>5525</v>
      </c>
      <c r="K1303" s="888">
        <v>1</v>
      </c>
      <c r="L1303" s="888">
        <v>12</v>
      </c>
      <c r="M1303" s="887">
        <v>145769.42445595865</v>
      </c>
      <c r="N1303" s="888">
        <v>1</v>
      </c>
      <c r="O1303" s="888">
        <v>6</v>
      </c>
      <c r="P1303" s="887">
        <v>73030.895326460814</v>
      </c>
    </row>
    <row r="1304" spans="1:16" ht="23.25" customHeight="1" x14ac:dyDescent="0.25">
      <c r="A1304" s="867" t="s">
        <v>19067</v>
      </c>
      <c r="B1304" s="867" t="s">
        <v>2672</v>
      </c>
      <c r="C1304" s="894" t="s">
        <v>3031</v>
      </c>
      <c r="D1304" s="893" t="s">
        <v>24352</v>
      </c>
      <c r="E1304" s="892">
        <v>8000</v>
      </c>
      <c r="F1304" s="895" t="s">
        <v>24351</v>
      </c>
      <c r="G1304" s="891" t="s">
        <v>24350</v>
      </c>
      <c r="H1304" s="890" t="s">
        <v>2852</v>
      </c>
      <c r="I1304" s="889" t="s">
        <v>3654</v>
      </c>
      <c r="J1304" s="889" t="s">
        <v>5525</v>
      </c>
      <c r="K1304" s="888">
        <v>1</v>
      </c>
      <c r="L1304" s="888">
        <v>12</v>
      </c>
      <c r="M1304" s="887">
        <v>97884.129999999976</v>
      </c>
      <c r="N1304" s="888">
        <v>1</v>
      </c>
      <c r="O1304" s="888">
        <v>6</v>
      </c>
      <c r="P1304" s="887">
        <v>49030.895326460828</v>
      </c>
    </row>
    <row r="1305" spans="1:16" x14ac:dyDescent="0.25">
      <c r="A1305" s="867" t="s">
        <v>19067</v>
      </c>
      <c r="B1305" s="867" t="s">
        <v>2672</v>
      </c>
      <c r="C1305" s="894" t="s">
        <v>3031</v>
      </c>
      <c r="D1305" s="893" t="s">
        <v>23948</v>
      </c>
      <c r="E1305" s="892">
        <v>5000</v>
      </c>
      <c r="F1305" s="895" t="s">
        <v>24349</v>
      </c>
      <c r="G1305" s="891" t="s">
        <v>24348</v>
      </c>
      <c r="H1305" s="890" t="s">
        <v>2679</v>
      </c>
      <c r="I1305" s="889" t="s">
        <v>2822</v>
      </c>
      <c r="J1305" s="889" t="s">
        <v>2822</v>
      </c>
      <c r="K1305" s="888">
        <v>1</v>
      </c>
      <c r="L1305" s="888">
        <v>12</v>
      </c>
      <c r="M1305" s="887">
        <v>61762.91</v>
      </c>
      <c r="N1305" s="888">
        <v>1</v>
      </c>
      <c r="O1305" s="888">
        <v>6</v>
      </c>
      <c r="P1305" s="887">
        <v>30979.855326460824</v>
      </c>
    </row>
    <row r="1306" spans="1:16" x14ac:dyDescent="0.25">
      <c r="A1306" s="867" t="s">
        <v>19067</v>
      </c>
      <c r="B1306" s="867" t="s">
        <v>2672</v>
      </c>
      <c r="C1306" s="894" t="s">
        <v>3031</v>
      </c>
      <c r="D1306" s="893" t="s">
        <v>24347</v>
      </c>
      <c r="E1306" s="892">
        <v>9000</v>
      </c>
      <c r="F1306" s="895" t="s">
        <v>24346</v>
      </c>
      <c r="G1306" s="891" t="s">
        <v>24345</v>
      </c>
      <c r="H1306" s="890" t="s">
        <v>2703</v>
      </c>
      <c r="I1306" s="889" t="s">
        <v>3654</v>
      </c>
      <c r="J1306" s="889" t="s">
        <v>5525</v>
      </c>
      <c r="K1306" s="888">
        <v>1</v>
      </c>
      <c r="L1306" s="888">
        <v>12</v>
      </c>
      <c r="M1306" s="887">
        <v>107304.02445595864</v>
      </c>
      <c r="N1306" s="888">
        <v>1</v>
      </c>
      <c r="O1306" s="888">
        <v>3</v>
      </c>
      <c r="P1306" s="887">
        <v>27856.21</v>
      </c>
    </row>
    <row r="1307" spans="1:16" ht="22.5" x14ac:dyDescent="0.25">
      <c r="A1307" s="867" t="s">
        <v>19067</v>
      </c>
      <c r="B1307" s="867" t="s">
        <v>2672</v>
      </c>
      <c r="C1307" s="894" t="s">
        <v>3031</v>
      </c>
      <c r="D1307" s="893" t="s">
        <v>24344</v>
      </c>
      <c r="E1307" s="892">
        <v>15000</v>
      </c>
      <c r="F1307" s="895" t="s">
        <v>24343</v>
      </c>
      <c r="G1307" s="891" t="s">
        <v>24342</v>
      </c>
      <c r="H1307" s="890" t="s">
        <v>23343</v>
      </c>
      <c r="I1307" s="889" t="s">
        <v>3654</v>
      </c>
      <c r="J1307" s="889" t="s">
        <v>5525</v>
      </c>
      <c r="K1307" s="888">
        <v>1</v>
      </c>
      <c r="L1307" s="888">
        <v>12</v>
      </c>
      <c r="M1307" s="887">
        <v>181228.57445595865</v>
      </c>
      <c r="N1307" s="888">
        <v>1</v>
      </c>
      <c r="O1307" s="888">
        <v>6</v>
      </c>
      <c r="P1307" s="887">
        <v>89486.095326460811</v>
      </c>
    </row>
    <row r="1308" spans="1:16" x14ac:dyDescent="0.25">
      <c r="A1308" s="1772" t="s">
        <v>2848</v>
      </c>
      <c r="B1308" s="1772"/>
      <c r="C1308" s="1772"/>
      <c r="D1308" s="1772"/>
      <c r="E1308" s="1772"/>
      <c r="F1308" s="1772" t="s">
        <v>378</v>
      </c>
      <c r="G1308" s="1772"/>
      <c r="H1308" s="1772"/>
      <c r="I1308" s="1772"/>
      <c r="J1308" s="1772"/>
      <c r="K1308" s="1771" t="s">
        <v>2847</v>
      </c>
      <c r="L1308" s="1771"/>
      <c r="M1308" s="1771"/>
      <c r="N1308" s="1771" t="s">
        <v>2846</v>
      </c>
      <c r="O1308" s="1771"/>
      <c r="P1308" s="1771"/>
    </row>
    <row r="1309" spans="1:16" ht="69.75" x14ac:dyDescent="0.25">
      <c r="A1309" s="1535" t="s">
        <v>2845</v>
      </c>
      <c r="B1309" s="1535" t="s">
        <v>5</v>
      </c>
      <c r="C1309" s="1535" t="s">
        <v>2844</v>
      </c>
      <c r="D1309" s="1535" t="s">
        <v>2843</v>
      </c>
      <c r="E1309" s="1536" t="s">
        <v>2842</v>
      </c>
      <c r="F1309" s="1537" t="s">
        <v>2841</v>
      </c>
      <c r="G1309" s="1535" t="s">
        <v>2840</v>
      </c>
      <c r="H1309" s="1535" t="s">
        <v>2839</v>
      </c>
      <c r="I1309" s="1535" t="s">
        <v>2838</v>
      </c>
      <c r="J1309" s="1535" t="s">
        <v>2837</v>
      </c>
      <c r="K1309" s="1538" t="s">
        <v>2836</v>
      </c>
      <c r="L1309" s="1538" t="s">
        <v>2835</v>
      </c>
      <c r="M1309" s="1539" t="s">
        <v>2834</v>
      </c>
      <c r="N1309" s="1538" t="s">
        <v>2836</v>
      </c>
      <c r="O1309" s="1538" t="s">
        <v>2835</v>
      </c>
      <c r="P1309" s="1539" t="s">
        <v>2834</v>
      </c>
    </row>
    <row r="1310" spans="1:16" ht="22.5" x14ac:dyDescent="0.25">
      <c r="A1310" s="867" t="s">
        <v>19067</v>
      </c>
      <c r="B1310" s="867" t="s">
        <v>2672</v>
      </c>
      <c r="C1310" s="894" t="s">
        <v>3031</v>
      </c>
      <c r="D1310" s="893" t="s">
        <v>23779</v>
      </c>
      <c r="E1310" s="892">
        <v>12000</v>
      </c>
      <c r="F1310" s="895" t="s">
        <v>24341</v>
      </c>
      <c r="G1310" s="891" t="s">
        <v>24340</v>
      </c>
      <c r="H1310" s="890" t="s">
        <v>2772</v>
      </c>
      <c r="I1310" s="889" t="s">
        <v>3654</v>
      </c>
      <c r="J1310" s="889" t="s">
        <v>5525</v>
      </c>
      <c r="K1310" s="888">
        <v>1</v>
      </c>
      <c r="L1310" s="888">
        <v>12</v>
      </c>
      <c r="M1310" s="887">
        <v>145573.59445595864</v>
      </c>
      <c r="N1310" s="888">
        <v>1</v>
      </c>
      <c r="O1310" s="888">
        <v>6</v>
      </c>
      <c r="P1310" s="887">
        <v>73030.895326460814</v>
      </c>
    </row>
    <row r="1311" spans="1:16" x14ac:dyDescent="0.25">
      <c r="A1311" s="867" t="s">
        <v>19067</v>
      </c>
      <c r="B1311" s="867" t="s">
        <v>2672</v>
      </c>
      <c r="C1311" s="894" t="s">
        <v>3031</v>
      </c>
      <c r="D1311" s="893" t="s">
        <v>24339</v>
      </c>
      <c r="E1311" s="892">
        <v>3000</v>
      </c>
      <c r="F1311" s="895" t="s">
        <v>24338</v>
      </c>
      <c r="G1311" s="891" t="s">
        <v>24337</v>
      </c>
      <c r="H1311" s="890" t="s">
        <v>3135</v>
      </c>
      <c r="I1311" s="889" t="s">
        <v>3135</v>
      </c>
      <c r="J1311" s="889" t="s">
        <v>40</v>
      </c>
      <c r="K1311" s="888">
        <v>1</v>
      </c>
      <c r="L1311" s="888">
        <v>12</v>
      </c>
      <c r="M1311" s="887">
        <v>37960.80000000001</v>
      </c>
      <c r="N1311" s="888">
        <v>1</v>
      </c>
      <c r="O1311" s="888">
        <v>6</v>
      </c>
      <c r="P1311" s="887">
        <v>19044.900000000001</v>
      </c>
    </row>
    <row r="1312" spans="1:16" ht="23.25" customHeight="1" x14ac:dyDescent="0.25">
      <c r="A1312" s="867" t="s">
        <v>19067</v>
      </c>
      <c r="B1312" s="867" t="s">
        <v>2672</v>
      </c>
      <c r="C1312" s="894" t="s">
        <v>3031</v>
      </c>
      <c r="D1312" s="893" t="s">
        <v>24336</v>
      </c>
      <c r="E1312" s="892">
        <v>10000</v>
      </c>
      <c r="F1312" s="895" t="s">
        <v>24335</v>
      </c>
      <c r="G1312" s="891" t="s">
        <v>24334</v>
      </c>
      <c r="H1312" s="890" t="s">
        <v>2772</v>
      </c>
      <c r="I1312" s="889" t="s">
        <v>3654</v>
      </c>
      <c r="J1312" s="889" t="s">
        <v>5525</v>
      </c>
      <c r="K1312" s="888">
        <v>1</v>
      </c>
      <c r="L1312" s="888">
        <v>12</v>
      </c>
      <c r="M1312" s="887">
        <v>118840.56445595867</v>
      </c>
      <c r="N1312" s="888">
        <v>1</v>
      </c>
      <c r="O1312" s="888">
        <v>6</v>
      </c>
      <c r="P1312" s="887">
        <v>60039.985326460832</v>
      </c>
    </row>
    <row r="1313" spans="1:16" ht="22.5" x14ac:dyDescent="0.25">
      <c r="A1313" s="867" t="s">
        <v>19067</v>
      </c>
      <c r="B1313" s="867" t="s">
        <v>2672</v>
      </c>
      <c r="C1313" s="894" t="s">
        <v>3031</v>
      </c>
      <c r="D1313" s="893" t="s">
        <v>24333</v>
      </c>
      <c r="E1313" s="892">
        <v>11000</v>
      </c>
      <c r="F1313" s="895" t="s">
        <v>24332</v>
      </c>
      <c r="G1313" s="891" t="s">
        <v>24331</v>
      </c>
      <c r="H1313" s="890" t="s">
        <v>6902</v>
      </c>
      <c r="I1313" s="889" t="s">
        <v>3654</v>
      </c>
      <c r="J1313" s="889" t="s">
        <v>5525</v>
      </c>
      <c r="K1313" s="888">
        <v>1</v>
      </c>
      <c r="L1313" s="888">
        <v>5</v>
      </c>
      <c r="M1313" s="887">
        <v>53757.130000000005</v>
      </c>
      <c r="N1313" s="888">
        <v>1</v>
      </c>
      <c r="O1313" s="888">
        <v>6</v>
      </c>
      <c r="P1313" s="887">
        <v>67017.905326460823</v>
      </c>
    </row>
    <row r="1314" spans="1:16" ht="29.25" customHeight="1" x14ac:dyDescent="0.25">
      <c r="A1314" s="867" t="s">
        <v>19067</v>
      </c>
      <c r="B1314" s="867" t="s">
        <v>2672</v>
      </c>
      <c r="C1314" s="894" t="s">
        <v>3031</v>
      </c>
      <c r="D1314" s="893" t="s">
        <v>23993</v>
      </c>
      <c r="E1314" s="892">
        <v>5000</v>
      </c>
      <c r="F1314" s="895" t="s">
        <v>24330</v>
      </c>
      <c r="G1314" s="891" t="s">
        <v>24329</v>
      </c>
      <c r="H1314" s="890" t="s">
        <v>2886</v>
      </c>
      <c r="I1314" s="889" t="s">
        <v>3654</v>
      </c>
      <c r="J1314" s="889" t="s">
        <v>5525</v>
      </c>
      <c r="K1314" s="888">
        <v>1</v>
      </c>
      <c r="L1314" s="888">
        <v>12</v>
      </c>
      <c r="M1314" s="887">
        <v>61605.950000000004</v>
      </c>
      <c r="N1314" s="888">
        <v>1</v>
      </c>
      <c r="O1314" s="888">
        <v>6</v>
      </c>
      <c r="P1314" s="887">
        <v>31030.895326460824</v>
      </c>
    </row>
    <row r="1315" spans="1:16" ht="22.5" x14ac:dyDescent="0.25">
      <c r="A1315" s="867" t="s">
        <v>19067</v>
      </c>
      <c r="B1315" s="867" t="s">
        <v>3626</v>
      </c>
      <c r="C1315" s="894" t="s">
        <v>3031</v>
      </c>
      <c r="D1315" s="893" t="s">
        <v>23560</v>
      </c>
      <c r="E1315" s="892">
        <v>6000</v>
      </c>
      <c r="F1315" s="895" t="s">
        <v>24328</v>
      </c>
      <c r="G1315" s="891" t="s">
        <v>24327</v>
      </c>
      <c r="H1315" s="890" t="s">
        <v>2772</v>
      </c>
      <c r="I1315" s="889" t="s">
        <v>3654</v>
      </c>
      <c r="J1315" s="889" t="s">
        <v>5525</v>
      </c>
      <c r="K1315" s="888">
        <v>1</v>
      </c>
      <c r="L1315" s="888">
        <v>8</v>
      </c>
      <c r="M1315" s="887">
        <v>49107.200000000004</v>
      </c>
      <c r="N1315" s="888">
        <v>1</v>
      </c>
      <c r="O1315" s="888">
        <v>6</v>
      </c>
      <c r="P1315" s="887">
        <v>37044.9</v>
      </c>
    </row>
    <row r="1316" spans="1:16" x14ac:dyDescent="0.25">
      <c r="A1316" s="867" t="s">
        <v>19067</v>
      </c>
      <c r="B1316" s="867" t="s">
        <v>2672</v>
      </c>
      <c r="C1316" s="894" t="s">
        <v>3031</v>
      </c>
      <c r="D1316" s="893" t="s">
        <v>24326</v>
      </c>
      <c r="E1316" s="892">
        <v>10000</v>
      </c>
      <c r="F1316" s="895" t="s">
        <v>24325</v>
      </c>
      <c r="G1316" s="891" t="s">
        <v>24324</v>
      </c>
      <c r="H1316" s="890" t="s">
        <v>2703</v>
      </c>
      <c r="I1316" s="889" t="s">
        <v>3654</v>
      </c>
      <c r="J1316" s="889" t="s">
        <v>5525</v>
      </c>
      <c r="K1316" s="888">
        <v>1</v>
      </c>
      <c r="L1316" s="888">
        <v>12</v>
      </c>
      <c r="M1316" s="887">
        <v>114298.68445595863</v>
      </c>
      <c r="N1316" s="888">
        <v>1</v>
      </c>
      <c r="O1316" s="888">
        <v>6</v>
      </c>
      <c r="P1316" s="887">
        <v>59011.575326460828</v>
      </c>
    </row>
    <row r="1317" spans="1:16" ht="22.5" x14ac:dyDescent="0.25">
      <c r="A1317" s="867" t="s">
        <v>19067</v>
      </c>
      <c r="B1317" s="867" t="s">
        <v>2672</v>
      </c>
      <c r="C1317" s="894" t="s">
        <v>3031</v>
      </c>
      <c r="D1317" s="893" t="s">
        <v>23272</v>
      </c>
      <c r="E1317" s="892">
        <v>2000</v>
      </c>
      <c r="F1317" s="895" t="s">
        <v>24323</v>
      </c>
      <c r="G1317" s="891" t="s">
        <v>24322</v>
      </c>
      <c r="H1317" s="890" t="s">
        <v>3135</v>
      </c>
      <c r="I1317" s="889" t="s">
        <v>3135</v>
      </c>
      <c r="J1317" s="889" t="s">
        <v>40</v>
      </c>
      <c r="K1317" s="888">
        <v>1</v>
      </c>
      <c r="L1317" s="888">
        <v>1</v>
      </c>
      <c r="M1317" s="887">
        <v>1913.4</v>
      </c>
      <c r="N1317" s="888" t="s">
        <v>385</v>
      </c>
      <c r="O1317" s="888" t="s">
        <v>385</v>
      </c>
      <c r="P1317" s="887">
        <v>0</v>
      </c>
    </row>
    <row r="1318" spans="1:16" x14ac:dyDescent="0.25">
      <c r="A1318" s="867" t="s">
        <v>19067</v>
      </c>
      <c r="B1318" s="867" t="s">
        <v>2672</v>
      </c>
      <c r="C1318" s="894" t="s">
        <v>3031</v>
      </c>
      <c r="D1318" s="893" t="s">
        <v>24321</v>
      </c>
      <c r="E1318" s="892">
        <v>7500</v>
      </c>
      <c r="F1318" s="895" t="s">
        <v>21246</v>
      </c>
      <c r="G1318" s="891" t="s">
        <v>24320</v>
      </c>
      <c r="H1318" s="890" t="s">
        <v>3691</v>
      </c>
      <c r="I1318" s="889" t="s">
        <v>2684</v>
      </c>
      <c r="J1318" s="889" t="s">
        <v>5525</v>
      </c>
      <c r="K1318" s="888">
        <v>1</v>
      </c>
      <c r="L1318" s="888">
        <v>3</v>
      </c>
      <c r="M1318" s="887">
        <v>19523.07</v>
      </c>
      <c r="N1318" s="888" t="s">
        <v>385</v>
      </c>
      <c r="O1318" s="888" t="s">
        <v>385</v>
      </c>
      <c r="P1318" s="887">
        <v>0</v>
      </c>
    </row>
    <row r="1319" spans="1:16" x14ac:dyDescent="0.25">
      <c r="A1319" s="867" t="s">
        <v>19067</v>
      </c>
      <c r="B1319" s="867" t="s">
        <v>2672</v>
      </c>
      <c r="C1319" s="894" t="s">
        <v>3031</v>
      </c>
      <c r="D1319" s="893" t="s">
        <v>24319</v>
      </c>
      <c r="E1319" s="892">
        <v>12000</v>
      </c>
      <c r="F1319" s="895" t="s">
        <v>24318</v>
      </c>
      <c r="G1319" s="891" t="s">
        <v>24317</v>
      </c>
      <c r="H1319" s="890" t="s">
        <v>2772</v>
      </c>
      <c r="I1319" s="889" t="s">
        <v>3654</v>
      </c>
      <c r="J1319" s="889" t="s">
        <v>5525</v>
      </c>
      <c r="K1319" s="888">
        <v>1</v>
      </c>
      <c r="L1319" s="888">
        <v>1</v>
      </c>
      <c r="M1319" s="887">
        <v>2113.4</v>
      </c>
      <c r="N1319" s="888">
        <v>1</v>
      </c>
      <c r="O1319" s="888">
        <v>6</v>
      </c>
      <c r="P1319" s="887">
        <v>73013.395326460814</v>
      </c>
    </row>
    <row r="1320" spans="1:16" ht="22.5" x14ac:dyDescent="0.25">
      <c r="A1320" s="867" t="s">
        <v>19067</v>
      </c>
      <c r="B1320" s="867" t="s">
        <v>2672</v>
      </c>
      <c r="C1320" s="894" t="s">
        <v>3031</v>
      </c>
      <c r="D1320" s="893" t="s">
        <v>24316</v>
      </c>
      <c r="E1320" s="892">
        <v>4000</v>
      </c>
      <c r="F1320" s="895" t="s">
        <v>24315</v>
      </c>
      <c r="G1320" s="891" t="s">
        <v>24314</v>
      </c>
      <c r="H1320" s="890" t="s">
        <v>4016</v>
      </c>
      <c r="I1320" s="889" t="s">
        <v>3654</v>
      </c>
      <c r="J1320" s="889" t="s">
        <v>5525</v>
      </c>
      <c r="K1320" s="888">
        <v>1</v>
      </c>
      <c r="L1320" s="888">
        <v>7</v>
      </c>
      <c r="M1320" s="887">
        <v>27338.51</v>
      </c>
      <c r="N1320" s="888">
        <v>1</v>
      </c>
      <c r="O1320" s="888">
        <v>6</v>
      </c>
      <c r="P1320" s="887">
        <v>24841.83</v>
      </c>
    </row>
    <row r="1321" spans="1:16" ht="23.25" customHeight="1" x14ac:dyDescent="0.25">
      <c r="A1321" s="867" t="s">
        <v>19067</v>
      </c>
      <c r="B1321" s="867" t="s">
        <v>2672</v>
      </c>
      <c r="C1321" s="894" t="s">
        <v>3031</v>
      </c>
      <c r="D1321" s="893" t="s">
        <v>24313</v>
      </c>
      <c r="E1321" s="892">
        <v>5000</v>
      </c>
      <c r="F1321" s="895" t="s">
        <v>24312</v>
      </c>
      <c r="G1321" s="891" t="s">
        <v>24311</v>
      </c>
      <c r="H1321" s="890" t="s">
        <v>2772</v>
      </c>
      <c r="I1321" s="889" t="s">
        <v>3654</v>
      </c>
      <c r="J1321" s="889" t="s">
        <v>5525</v>
      </c>
      <c r="K1321" s="888">
        <v>1</v>
      </c>
      <c r="L1321" s="888">
        <v>12</v>
      </c>
      <c r="M1321" s="887">
        <v>61927.130000000005</v>
      </c>
      <c r="N1321" s="888">
        <v>1</v>
      </c>
      <c r="O1321" s="888">
        <v>6</v>
      </c>
      <c r="P1321" s="887">
        <v>31030.895326460824</v>
      </c>
    </row>
    <row r="1322" spans="1:16" ht="33.75" customHeight="1" x14ac:dyDescent="0.25">
      <c r="A1322" s="867" t="s">
        <v>19067</v>
      </c>
      <c r="B1322" s="867" t="s">
        <v>2672</v>
      </c>
      <c r="C1322" s="894" t="s">
        <v>3031</v>
      </c>
      <c r="D1322" s="893" t="s">
        <v>24310</v>
      </c>
      <c r="E1322" s="892">
        <v>7000</v>
      </c>
      <c r="F1322" s="895" t="s">
        <v>24309</v>
      </c>
      <c r="G1322" s="891" t="s">
        <v>24308</v>
      </c>
      <c r="H1322" s="890" t="s">
        <v>2703</v>
      </c>
      <c r="I1322" s="889" t="s">
        <v>3654</v>
      </c>
      <c r="J1322" s="889" t="s">
        <v>5525</v>
      </c>
      <c r="K1322" s="888">
        <v>1</v>
      </c>
      <c r="L1322" s="888">
        <v>12</v>
      </c>
      <c r="M1322" s="887">
        <v>85577.76</v>
      </c>
      <c r="N1322" s="888">
        <v>1</v>
      </c>
      <c r="O1322" s="888">
        <v>6</v>
      </c>
      <c r="P1322" s="887">
        <v>42873.885326460826</v>
      </c>
    </row>
    <row r="1323" spans="1:16" ht="22.5" x14ac:dyDescent="0.25">
      <c r="A1323" s="867" t="s">
        <v>19067</v>
      </c>
      <c r="B1323" s="867" t="s">
        <v>3626</v>
      </c>
      <c r="C1323" s="894" t="s">
        <v>3031</v>
      </c>
      <c r="D1323" s="893" t="s">
        <v>24307</v>
      </c>
      <c r="E1323" s="892">
        <v>10000</v>
      </c>
      <c r="F1323" s="895" t="s">
        <v>24306</v>
      </c>
      <c r="G1323" s="891" t="s">
        <v>24305</v>
      </c>
      <c r="H1323" s="890" t="s">
        <v>2772</v>
      </c>
      <c r="I1323" s="889" t="s">
        <v>3654</v>
      </c>
      <c r="J1323" s="889" t="s">
        <v>5525</v>
      </c>
      <c r="K1323" s="888">
        <v>1</v>
      </c>
      <c r="L1323" s="888">
        <v>12</v>
      </c>
      <c r="M1323" s="887">
        <v>121680.26999999999</v>
      </c>
      <c r="N1323" s="888">
        <v>1</v>
      </c>
      <c r="O1323" s="888">
        <v>6</v>
      </c>
      <c r="P1323" s="887">
        <v>60961.56</v>
      </c>
    </row>
    <row r="1324" spans="1:16" ht="22.5" x14ac:dyDescent="0.25">
      <c r="A1324" s="867" t="s">
        <v>19067</v>
      </c>
      <c r="B1324" s="867" t="s">
        <v>2672</v>
      </c>
      <c r="C1324" s="894" t="s">
        <v>3031</v>
      </c>
      <c r="D1324" s="893" t="s">
        <v>24304</v>
      </c>
      <c r="E1324" s="892">
        <v>15600</v>
      </c>
      <c r="F1324" s="895" t="s">
        <v>24303</v>
      </c>
      <c r="G1324" s="891" t="s">
        <v>24302</v>
      </c>
      <c r="H1324" s="890" t="s">
        <v>2703</v>
      </c>
      <c r="I1324" s="889" t="s">
        <v>3654</v>
      </c>
      <c r="J1324" s="889" t="s">
        <v>5525</v>
      </c>
      <c r="K1324" s="888">
        <v>1</v>
      </c>
      <c r="L1324" s="888">
        <v>12</v>
      </c>
      <c r="M1324" s="887">
        <v>174603.83445595868</v>
      </c>
      <c r="N1324" s="888">
        <v>1</v>
      </c>
      <c r="O1324" s="888">
        <v>6</v>
      </c>
      <c r="P1324" s="887">
        <v>93070.895326460814</v>
      </c>
    </row>
    <row r="1325" spans="1:16" x14ac:dyDescent="0.25">
      <c r="A1325" s="867" t="s">
        <v>19067</v>
      </c>
      <c r="B1325" s="867" t="s">
        <v>2672</v>
      </c>
      <c r="C1325" s="894" t="s">
        <v>3031</v>
      </c>
      <c r="D1325" s="893" t="s">
        <v>24301</v>
      </c>
      <c r="E1325" s="892">
        <v>4550</v>
      </c>
      <c r="F1325" s="895" t="s">
        <v>24300</v>
      </c>
      <c r="G1325" s="891" t="s">
        <v>24299</v>
      </c>
      <c r="H1325" s="890" t="s">
        <v>2886</v>
      </c>
      <c r="I1325" s="889" t="s">
        <v>3654</v>
      </c>
      <c r="J1325" s="889" t="s">
        <v>5525</v>
      </c>
      <c r="K1325" s="888">
        <v>1</v>
      </c>
      <c r="L1325" s="888">
        <v>12</v>
      </c>
      <c r="M1325" s="887">
        <v>56560.80000000001</v>
      </c>
      <c r="N1325" s="888">
        <v>1</v>
      </c>
      <c r="O1325" s="888">
        <v>6</v>
      </c>
      <c r="P1325" s="887">
        <v>28344.9</v>
      </c>
    </row>
    <row r="1326" spans="1:16" x14ac:dyDescent="0.25">
      <c r="A1326" s="867" t="s">
        <v>19067</v>
      </c>
      <c r="B1326" s="867" t="s">
        <v>2672</v>
      </c>
      <c r="C1326" s="894" t="s">
        <v>3031</v>
      </c>
      <c r="D1326" s="893" t="s">
        <v>24298</v>
      </c>
      <c r="E1326" s="892">
        <v>2000</v>
      </c>
      <c r="F1326" s="895" t="s">
        <v>24297</v>
      </c>
      <c r="G1326" s="891" t="s">
        <v>24296</v>
      </c>
      <c r="H1326" s="890" t="s">
        <v>2772</v>
      </c>
      <c r="I1326" s="889" t="s">
        <v>3654</v>
      </c>
      <c r="J1326" s="889" t="s">
        <v>5525</v>
      </c>
      <c r="K1326" s="888">
        <v>1</v>
      </c>
      <c r="L1326" s="888">
        <v>9</v>
      </c>
      <c r="M1326" s="887">
        <v>17738.64</v>
      </c>
      <c r="N1326" s="888" t="s">
        <v>385</v>
      </c>
      <c r="O1326" s="888" t="s">
        <v>385</v>
      </c>
      <c r="P1326" s="887">
        <v>0</v>
      </c>
    </row>
    <row r="1327" spans="1:16" ht="22.5" x14ac:dyDescent="0.25">
      <c r="A1327" s="867" t="s">
        <v>19067</v>
      </c>
      <c r="B1327" s="867" t="s">
        <v>2672</v>
      </c>
      <c r="C1327" s="894" t="s">
        <v>3031</v>
      </c>
      <c r="D1327" s="893" t="s">
        <v>24295</v>
      </c>
      <c r="E1327" s="892">
        <v>6000</v>
      </c>
      <c r="F1327" s="895" t="s">
        <v>24294</v>
      </c>
      <c r="G1327" s="891" t="s">
        <v>24293</v>
      </c>
      <c r="H1327" s="890" t="s">
        <v>2703</v>
      </c>
      <c r="I1327" s="889" t="s">
        <v>3654</v>
      </c>
      <c r="J1327" s="889" t="s">
        <v>5525</v>
      </c>
      <c r="K1327" s="888">
        <v>1</v>
      </c>
      <c r="L1327" s="888">
        <v>12</v>
      </c>
      <c r="M1327" s="887">
        <v>73604.529999999984</v>
      </c>
      <c r="N1327" s="888">
        <v>1</v>
      </c>
      <c r="O1327" s="888">
        <v>6</v>
      </c>
      <c r="P1327" s="887">
        <v>36920.885326460826</v>
      </c>
    </row>
    <row r="1328" spans="1:16" ht="22.5" x14ac:dyDescent="0.25">
      <c r="A1328" s="867" t="s">
        <v>19067</v>
      </c>
      <c r="B1328" s="867" t="s">
        <v>2672</v>
      </c>
      <c r="C1328" s="894" t="s">
        <v>3031</v>
      </c>
      <c r="D1328" s="893" t="s">
        <v>24292</v>
      </c>
      <c r="E1328" s="892">
        <v>5000</v>
      </c>
      <c r="F1328" s="895" t="s">
        <v>24291</v>
      </c>
      <c r="G1328" s="891" t="s">
        <v>24290</v>
      </c>
      <c r="H1328" s="890" t="s">
        <v>3259</v>
      </c>
      <c r="I1328" s="889" t="s">
        <v>2822</v>
      </c>
      <c r="J1328" s="889" t="s">
        <v>2822</v>
      </c>
      <c r="K1328" s="888">
        <v>1</v>
      </c>
      <c r="L1328" s="888">
        <v>12</v>
      </c>
      <c r="M1328" s="887">
        <v>61677.139999999992</v>
      </c>
      <c r="N1328" s="888">
        <v>1</v>
      </c>
      <c r="O1328" s="888">
        <v>6</v>
      </c>
      <c r="P1328" s="887">
        <v>30946.175326460823</v>
      </c>
    </row>
    <row r="1329" spans="1:16" x14ac:dyDescent="0.25">
      <c r="A1329" s="867" t="s">
        <v>19067</v>
      </c>
      <c r="B1329" s="867" t="s">
        <v>2672</v>
      </c>
      <c r="C1329" s="894" t="s">
        <v>3031</v>
      </c>
      <c r="D1329" s="893" t="s">
        <v>23595</v>
      </c>
      <c r="E1329" s="892">
        <v>5500</v>
      </c>
      <c r="F1329" s="895" t="s">
        <v>24289</v>
      </c>
      <c r="G1329" s="891" t="s">
        <v>24288</v>
      </c>
      <c r="H1329" s="890" t="s">
        <v>3045</v>
      </c>
      <c r="I1329" s="889" t="s">
        <v>3654</v>
      </c>
      <c r="J1329" s="889" t="s">
        <v>5525</v>
      </c>
      <c r="K1329" s="888">
        <v>1</v>
      </c>
      <c r="L1329" s="888">
        <v>6</v>
      </c>
      <c r="M1329" s="887">
        <v>30863.730000000003</v>
      </c>
      <c r="N1329" s="888">
        <v>1</v>
      </c>
      <c r="O1329" s="888">
        <v>6</v>
      </c>
      <c r="P1329" s="887">
        <v>33986.595326460832</v>
      </c>
    </row>
    <row r="1330" spans="1:16" ht="22.5" x14ac:dyDescent="0.25">
      <c r="A1330" s="867" t="s">
        <v>19067</v>
      </c>
      <c r="B1330" s="867" t="s">
        <v>2672</v>
      </c>
      <c r="C1330" s="894" t="s">
        <v>3031</v>
      </c>
      <c r="D1330" s="893" t="s">
        <v>24287</v>
      </c>
      <c r="E1330" s="892">
        <v>13500</v>
      </c>
      <c r="F1330" s="895" t="s">
        <v>24286</v>
      </c>
      <c r="G1330" s="891" t="s">
        <v>24285</v>
      </c>
      <c r="H1330" s="890" t="s">
        <v>2703</v>
      </c>
      <c r="I1330" s="889" t="s">
        <v>3654</v>
      </c>
      <c r="J1330" s="889" t="s">
        <v>5525</v>
      </c>
      <c r="K1330" s="888">
        <v>1</v>
      </c>
      <c r="L1330" s="888">
        <v>12</v>
      </c>
      <c r="M1330" s="887">
        <v>160157.14445595865</v>
      </c>
      <c r="N1330" s="888">
        <v>1</v>
      </c>
      <c r="O1330" s="888">
        <v>6</v>
      </c>
      <c r="P1330" s="887">
        <v>81653.095326460811</v>
      </c>
    </row>
    <row r="1331" spans="1:16" ht="29.25" customHeight="1" x14ac:dyDescent="0.25">
      <c r="A1331" s="867" t="s">
        <v>19067</v>
      </c>
      <c r="B1331" s="867" t="s">
        <v>2672</v>
      </c>
      <c r="C1331" s="894" t="s">
        <v>3031</v>
      </c>
      <c r="D1331" s="893" t="s">
        <v>24284</v>
      </c>
      <c r="E1331" s="892">
        <v>5000</v>
      </c>
      <c r="F1331" s="895" t="s">
        <v>24283</v>
      </c>
      <c r="G1331" s="891" t="s">
        <v>24282</v>
      </c>
      <c r="H1331" s="890" t="s">
        <v>2886</v>
      </c>
      <c r="I1331" s="889" t="s">
        <v>3654</v>
      </c>
      <c r="J1331" s="889" t="s">
        <v>5525</v>
      </c>
      <c r="K1331" s="888">
        <v>1</v>
      </c>
      <c r="L1331" s="888">
        <v>9</v>
      </c>
      <c r="M1331" s="887">
        <v>46122.01</v>
      </c>
      <c r="N1331" s="888">
        <v>1</v>
      </c>
      <c r="O1331" s="888">
        <v>6</v>
      </c>
      <c r="P1331" s="887">
        <v>30950.345326460822</v>
      </c>
    </row>
    <row r="1332" spans="1:16" x14ac:dyDescent="0.25">
      <c r="A1332" s="867" t="s">
        <v>19067</v>
      </c>
      <c r="B1332" s="867" t="s">
        <v>2672</v>
      </c>
      <c r="C1332" s="894" t="s">
        <v>3031</v>
      </c>
      <c r="D1332" s="893" t="s">
        <v>1882</v>
      </c>
      <c r="E1332" s="892">
        <v>10000</v>
      </c>
      <c r="F1332" s="895" t="s">
        <v>24281</v>
      </c>
      <c r="G1332" s="891" t="s">
        <v>24280</v>
      </c>
      <c r="H1332" s="890" t="s">
        <v>2772</v>
      </c>
      <c r="I1332" s="889" t="s">
        <v>3654</v>
      </c>
      <c r="J1332" s="889" t="s">
        <v>5525</v>
      </c>
      <c r="K1332" s="888" t="s">
        <v>385</v>
      </c>
      <c r="L1332" s="888" t="s">
        <v>385</v>
      </c>
      <c r="M1332" s="887">
        <v>0</v>
      </c>
      <c r="N1332" s="888">
        <v>1</v>
      </c>
      <c r="O1332" s="888">
        <v>1</v>
      </c>
      <c r="P1332" s="887">
        <v>6840.82</v>
      </c>
    </row>
    <row r="1333" spans="1:16" ht="22.5" x14ac:dyDescent="0.25">
      <c r="A1333" s="867" t="s">
        <v>19067</v>
      </c>
      <c r="B1333" s="867" t="s">
        <v>2672</v>
      </c>
      <c r="C1333" s="894" t="s">
        <v>3031</v>
      </c>
      <c r="D1333" s="893" t="s">
        <v>24217</v>
      </c>
      <c r="E1333" s="892">
        <v>9000</v>
      </c>
      <c r="F1333" s="895" t="s">
        <v>24279</v>
      </c>
      <c r="G1333" s="891" t="s">
        <v>24278</v>
      </c>
      <c r="H1333" s="890" t="s">
        <v>2703</v>
      </c>
      <c r="I1333" s="889" t="s">
        <v>3654</v>
      </c>
      <c r="J1333" s="889" t="s">
        <v>5525</v>
      </c>
      <c r="K1333" s="888">
        <v>1</v>
      </c>
      <c r="L1333" s="888">
        <v>12</v>
      </c>
      <c r="M1333" s="887">
        <v>94517.739999999991</v>
      </c>
      <c r="N1333" s="888">
        <v>1</v>
      </c>
      <c r="O1333" s="888">
        <v>6</v>
      </c>
      <c r="P1333" s="887">
        <v>54910.275326460833</v>
      </c>
    </row>
    <row r="1334" spans="1:16" ht="26.25" customHeight="1" x14ac:dyDescent="0.25">
      <c r="A1334" s="867" t="s">
        <v>19067</v>
      </c>
      <c r="B1334" s="867" t="s">
        <v>2672</v>
      </c>
      <c r="C1334" s="894" t="s">
        <v>3031</v>
      </c>
      <c r="D1334" s="893" t="s">
        <v>24277</v>
      </c>
      <c r="E1334" s="892">
        <v>12000</v>
      </c>
      <c r="F1334" s="895" t="s">
        <v>21222</v>
      </c>
      <c r="G1334" s="891" t="s">
        <v>21221</v>
      </c>
      <c r="H1334" s="890" t="s">
        <v>2886</v>
      </c>
      <c r="I1334" s="889" t="s">
        <v>3654</v>
      </c>
      <c r="J1334" s="889" t="s">
        <v>5525</v>
      </c>
      <c r="K1334" s="888">
        <v>1</v>
      </c>
      <c r="L1334" s="888">
        <v>3</v>
      </c>
      <c r="M1334" s="887">
        <v>49682.630000000005</v>
      </c>
      <c r="N1334" s="888" t="s">
        <v>385</v>
      </c>
      <c r="O1334" s="888" t="s">
        <v>385</v>
      </c>
      <c r="P1334" s="887">
        <v>0</v>
      </c>
    </row>
    <row r="1335" spans="1:16" x14ac:dyDescent="0.25">
      <c r="A1335" s="867" t="s">
        <v>19067</v>
      </c>
      <c r="B1335" s="867" t="s">
        <v>2672</v>
      </c>
      <c r="C1335" s="894" t="s">
        <v>3031</v>
      </c>
      <c r="D1335" s="893" t="s">
        <v>444</v>
      </c>
      <c r="E1335" s="892">
        <v>8000</v>
      </c>
      <c r="F1335" s="895" t="s">
        <v>24276</v>
      </c>
      <c r="G1335" s="891" t="s">
        <v>24275</v>
      </c>
      <c r="H1335" s="890" t="s">
        <v>4016</v>
      </c>
      <c r="I1335" s="889" t="s">
        <v>2684</v>
      </c>
      <c r="J1335" s="889" t="s">
        <v>5525</v>
      </c>
      <c r="K1335" s="888">
        <v>1</v>
      </c>
      <c r="L1335" s="888">
        <v>2</v>
      </c>
      <c r="M1335" s="887">
        <v>27172.959999999999</v>
      </c>
      <c r="N1335" s="888" t="s">
        <v>385</v>
      </c>
      <c r="O1335" s="888" t="s">
        <v>385</v>
      </c>
      <c r="P1335" s="887">
        <v>0</v>
      </c>
    </row>
    <row r="1336" spans="1:16" x14ac:dyDescent="0.25">
      <c r="A1336" s="867" t="s">
        <v>19067</v>
      </c>
      <c r="B1336" s="867" t="s">
        <v>2672</v>
      </c>
      <c r="C1336" s="894" t="s">
        <v>3031</v>
      </c>
      <c r="D1336" s="893" t="s">
        <v>24274</v>
      </c>
      <c r="E1336" s="892">
        <v>10000</v>
      </c>
      <c r="F1336" s="895" t="s">
        <v>24273</v>
      </c>
      <c r="G1336" s="891" t="s">
        <v>24272</v>
      </c>
      <c r="H1336" s="890" t="s">
        <v>2712</v>
      </c>
      <c r="I1336" s="889" t="s">
        <v>3654</v>
      </c>
      <c r="J1336" s="889" t="s">
        <v>5525</v>
      </c>
      <c r="K1336" s="888">
        <v>1</v>
      </c>
      <c r="L1336" s="888">
        <v>1</v>
      </c>
      <c r="M1336" s="887">
        <v>1446.73</v>
      </c>
      <c r="N1336" s="888">
        <v>1</v>
      </c>
      <c r="O1336" s="888">
        <v>6</v>
      </c>
      <c r="P1336" s="887">
        <v>61017.705326460826</v>
      </c>
    </row>
    <row r="1337" spans="1:16" ht="28.5" customHeight="1" x14ac:dyDescent="0.25">
      <c r="A1337" s="867" t="s">
        <v>19067</v>
      </c>
      <c r="B1337" s="867" t="s">
        <v>2672</v>
      </c>
      <c r="C1337" s="894" t="s">
        <v>3031</v>
      </c>
      <c r="D1337" s="893" t="s">
        <v>24000</v>
      </c>
      <c r="E1337" s="892">
        <v>2500</v>
      </c>
      <c r="F1337" s="895" t="s">
        <v>24271</v>
      </c>
      <c r="G1337" s="891" t="s">
        <v>24270</v>
      </c>
      <c r="H1337" s="890" t="s">
        <v>20905</v>
      </c>
      <c r="I1337" s="889" t="s">
        <v>2707</v>
      </c>
      <c r="J1337" s="889" t="s">
        <v>23783</v>
      </c>
      <c r="K1337" s="888">
        <v>1</v>
      </c>
      <c r="L1337" s="888">
        <v>1</v>
      </c>
      <c r="M1337" s="887">
        <v>500.37</v>
      </c>
      <c r="N1337" s="888">
        <v>1</v>
      </c>
      <c r="O1337" s="888">
        <v>6</v>
      </c>
      <c r="P1337" s="887">
        <v>16024.41</v>
      </c>
    </row>
    <row r="1338" spans="1:16" ht="22.5" x14ac:dyDescent="0.25">
      <c r="A1338" s="867" t="s">
        <v>19067</v>
      </c>
      <c r="B1338" s="867" t="s">
        <v>2672</v>
      </c>
      <c r="C1338" s="894" t="s">
        <v>3031</v>
      </c>
      <c r="D1338" s="893" t="s">
        <v>24269</v>
      </c>
      <c r="E1338" s="892">
        <v>11000</v>
      </c>
      <c r="F1338" s="895" t="s">
        <v>24268</v>
      </c>
      <c r="G1338" s="891" t="s">
        <v>24267</v>
      </c>
      <c r="H1338" s="890" t="s">
        <v>2703</v>
      </c>
      <c r="I1338" s="889" t="s">
        <v>3654</v>
      </c>
      <c r="J1338" s="889" t="s">
        <v>5525</v>
      </c>
      <c r="K1338" s="888">
        <v>1</v>
      </c>
      <c r="L1338" s="888">
        <v>12</v>
      </c>
      <c r="M1338" s="887">
        <v>133806.98445595865</v>
      </c>
      <c r="N1338" s="888">
        <v>1</v>
      </c>
      <c r="O1338" s="888">
        <v>6</v>
      </c>
      <c r="P1338" s="887">
        <v>66294.495326460819</v>
      </c>
    </row>
    <row r="1339" spans="1:16" ht="31.5" customHeight="1" x14ac:dyDescent="0.25">
      <c r="A1339" s="867" t="s">
        <v>19067</v>
      </c>
      <c r="B1339" s="867" t="s">
        <v>2672</v>
      </c>
      <c r="C1339" s="894" t="s">
        <v>3031</v>
      </c>
      <c r="D1339" s="893" t="s">
        <v>24266</v>
      </c>
      <c r="E1339" s="892">
        <v>7500</v>
      </c>
      <c r="F1339" s="895" t="s">
        <v>24265</v>
      </c>
      <c r="G1339" s="891" t="s">
        <v>24264</v>
      </c>
      <c r="H1339" s="890" t="s">
        <v>2772</v>
      </c>
      <c r="I1339" s="889" t="s">
        <v>3654</v>
      </c>
      <c r="J1339" s="889" t="s">
        <v>5525</v>
      </c>
      <c r="K1339" s="888">
        <v>1</v>
      </c>
      <c r="L1339" s="888">
        <v>10</v>
      </c>
      <c r="M1339" s="887">
        <v>73048.11</v>
      </c>
      <c r="N1339" s="888">
        <v>1</v>
      </c>
      <c r="O1339" s="888">
        <v>6</v>
      </c>
      <c r="P1339" s="887">
        <v>46027.775326460833</v>
      </c>
    </row>
    <row r="1340" spans="1:16" ht="22.5" x14ac:dyDescent="0.25">
      <c r="A1340" s="867" t="s">
        <v>19067</v>
      </c>
      <c r="B1340" s="867" t="s">
        <v>3626</v>
      </c>
      <c r="C1340" s="894" t="s">
        <v>3031</v>
      </c>
      <c r="D1340" s="893" t="s">
        <v>24263</v>
      </c>
      <c r="E1340" s="892">
        <v>3500</v>
      </c>
      <c r="F1340" s="895" t="s">
        <v>24262</v>
      </c>
      <c r="G1340" s="891" t="s">
        <v>24261</v>
      </c>
      <c r="H1340" s="890" t="s">
        <v>2772</v>
      </c>
      <c r="I1340" s="889" t="s">
        <v>3654</v>
      </c>
      <c r="J1340" s="889" t="s">
        <v>5525</v>
      </c>
      <c r="K1340" s="888">
        <v>1</v>
      </c>
      <c r="L1340" s="888">
        <v>4</v>
      </c>
      <c r="M1340" s="887">
        <v>12057.53</v>
      </c>
      <c r="N1340" s="888">
        <v>1</v>
      </c>
      <c r="O1340" s="888">
        <v>6</v>
      </c>
      <c r="P1340" s="887">
        <v>21892.720000000001</v>
      </c>
    </row>
    <row r="1341" spans="1:16" ht="22.5" x14ac:dyDescent="0.25">
      <c r="A1341" s="867" t="s">
        <v>19067</v>
      </c>
      <c r="B1341" s="867" t="s">
        <v>2672</v>
      </c>
      <c r="C1341" s="894" t="s">
        <v>3031</v>
      </c>
      <c r="D1341" s="893" t="s">
        <v>24260</v>
      </c>
      <c r="E1341" s="892">
        <v>8000</v>
      </c>
      <c r="F1341" s="895" t="s">
        <v>24259</v>
      </c>
      <c r="G1341" s="891" t="s">
        <v>24258</v>
      </c>
      <c r="H1341" s="890" t="s">
        <v>3970</v>
      </c>
      <c r="I1341" s="889" t="s">
        <v>3654</v>
      </c>
      <c r="J1341" s="889" t="s">
        <v>5525</v>
      </c>
      <c r="K1341" s="888">
        <v>1</v>
      </c>
      <c r="L1341" s="888">
        <v>12</v>
      </c>
      <c r="M1341" s="887">
        <v>93586.379999999976</v>
      </c>
      <c r="N1341" s="888">
        <v>1</v>
      </c>
      <c r="O1341" s="888">
        <v>6</v>
      </c>
      <c r="P1341" s="887">
        <v>48990.33532646083</v>
      </c>
    </row>
    <row r="1342" spans="1:16" ht="22.5" x14ac:dyDescent="0.25">
      <c r="A1342" s="867" t="s">
        <v>19067</v>
      </c>
      <c r="B1342" s="867" t="s">
        <v>2672</v>
      </c>
      <c r="C1342" s="894" t="s">
        <v>3031</v>
      </c>
      <c r="D1342" s="893" t="s">
        <v>24257</v>
      </c>
      <c r="E1342" s="892">
        <v>3000</v>
      </c>
      <c r="F1342" s="895" t="s">
        <v>24256</v>
      </c>
      <c r="G1342" s="891" t="s">
        <v>24255</v>
      </c>
      <c r="H1342" s="890" t="s">
        <v>2886</v>
      </c>
      <c r="I1342" s="889" t="s">
        <v>3654</v>
      </c>
      <c r="J1342" s="889" t="s">
        <v>5525</v>
      </c>
      <c r="K1342" s="888">
        <v>1</v>
      </c>
      <c r="L1342" s="888">
        <v>12</v>
      </c>
      <c r="M1342" s="887">
        <v>37555.870000000003</v>
      </c>
      <c r="N1342" s="888">
        <v>1</v>
      </c>
      <c r="O1342" s="888">
        <v>6</v>
      </c>
      <c r="P1342" s="887">
        <v>18869.09</v>
      </c>
    </row>
    <row r="1343" spans="1:16" x14ac:dyDescent="0.25">
      <c r="A1343" s="867" t="s">
        <v>19067</v>
      </c>
      <c r="B1343" s="867" t="s">
        <v>2672</v>
      </c>
      <c r="C1343" s="894" t="s">
        <v>3031</v>
      </c>
      <c r="D1343" s="893" t="s">
        <v>24254</v>
      </c>
      <c r="E1343" s="892">
        <v>2500</v>
      </c>
      <c r="F1343" s="895" t="s">
        <v>24253</v>
      </c>
      <c r="G1343" s="891" t="s">
        <v>24252</v>
      </c>
      <c r="H1343" s="890" t="s">
        <v>2680</v>
      </c>
      <c r="I1343" s="889" t="s">
        <v>2822</v>
      </c>
      <c r="J1343" s="889" t="s">
        <v>2822</v>
      </c>
      <c r="K1343" s="888">
        <v>1</v>
      </c>
      <c r="L1343" s="888">
        <v>12</v>
      </c>
      <c r="M1343" s="887">
        <v>31952.810000000009</v>
      </c>
      <c r="N1343" s="888">
        <v>1</v>
      </c>
      <c r="O1343" s="888">
        <v>6</v>
      </c>
      <c r="P1343" s="887">
        <v>16043.679999999998</v>
      </c>
    </row>
    <row r="1344" spans="1:16" ht="22.5" x14ac:dyDescent="0.25">
      <c r="A1344" s="867" t="s">
        <v>19067</v>
      </c>
      <c r="B1344" s="867" t="s">
        <v>2672</v>
      </c>
      <c r="C1344" s="894" t="s">
        <v>3031</v>
      </c>
      <c r="D1344" s="893" t="s">
        <v>24251</v>
      </c>
      <c r="E1344" s="892">
        <v>12000</v>
      </c>
      <c r="F1344" s="895" t="s">
        <v>24250</v>
      </c>
      <c r="G1344" s="891" t="s">
        <v>24249</v>
      </c>
      <c r="H1344" s="890" t="s">
        <v>2772</v>
      </c>
      <c r="I1344" s="889" t="s">
        <v>3654</v>
      </c>
      <c r="J1344" s="889" t="s">
        <v>5525</v>
      </c>
      <c r="K1344" s="888" t="s">
        <v>385</v>
      </c>
      <c r="L1344" s="888" t="s">
        <v>385</v>
      </c>
      <c r="M1344" s="887">
        <v>0</v>
      </c>
      <c r="N1344" s="888">
        <v>1</v>
      </c>
      <c r="O1344" s="888">
        <v>5</v>
      </c>
      <c r="P1344" s="887">
        <v>58456.745326460827</v>
      </c>
    </row>
    <row r="1345" spans="1:16" x14ac:dyDescent="0.25">
      <c r="A1345" s="867" t="s">
        <v>19067</v>
      </c>
      <c r="B1345" s="867" t="s">
        <v>2672</v>
      </c>
      <c r="C1345" s="894" t="s">
        <v>3031</v>
      </c>
      <c r="D1345" s="893" t="s">
        <v>24248</v>
      </c>
      <c r="E1345" s="892">
        <v>5500</v>
      </c>
      <c r="F1345" s="895" t="s">
        <v>24247</v>
      </c>
      <c r="G1345" s="891" t="s">
        <v>24246</v>
      </c>
      <c r="H1345" s="890" t="s">
        <v>7371</v>
      </c>
      <c r="I1345" s="889" t="s">
        <v>3654</v>
      </c>
      <c r="J1345" s="889" t="s">
        <v>5525</v>
      </c>
      <c r="K1345" s="888">
        <v>1</v>
      </c>
      <c r="L1345" s="888">
        <v>12</v>
      </c>
      <c r="M1345" s="887">
        <v>67960.420000000013</v>
      </c>
      <c r="N1345" s="888">
        <v>1</v>
      </c>
      <c r="O1345" s="888">
        <v>6</v>
      </c>
      <c r="P1345" s="887">
        <v>34030.515326460831</v>
      </c>
    </row>
    <row r="1346" spans="1:16" ht="22.5" x14ac:dyDescent="0.25">
      <c r="A1346" s="867" t="s">
        <v>19067</v>
      </c>
      <c r="B1346" s="867" t="s">
        <v>2672</v>
      </c>
      <c r="C1346" s="894" t="s">
        <v>3031</v>
      </c>
      <c r="D1346" s="893" t="s">
        <v>23972</v>
      </c>
      <c r="E1346" s="892">
        <v>10000</v>
      </c>
      <c r="F1346" s="895" t="s">
        <v>24245</v>
      </c>
      <c r="G1346" s="891" t="s">
        <v>24244</v>
      </c>
      <c r="H1346" s="890" t="s">
        <v>2725</v>
      </c>
      <c r="I1346" s="889" t="s">
        <v>3654</v>
      </c>
      <c r="J1346" s="889" t="s">
        <v>5525</v>
      </c>
      <c r="K1346" s="888">
        <v>1</v>
      </c>
      <c r="L1346" s="888">
        <v>2</v>
      </c>
      <c r="M1346" s="887">
        <v>19226.8</v>
      </c>
      <c r="N1346" s="888">
        <v>1</v>
      </c>
      <c r="O1346" s="888">
        <v>6</v>
      </c>
      <c r="P1346" s="887">
        <v>61030.895326460828</v>
      </c>
    </row>
    <row r="1347" spans="1:16" ht="22.5" x14ac:dyDescent="0.25">
      <c r="A1347" s="867" t="s">
        <v>19067</v>
      </c>
      <c r="B1347" s="867" t="s">
        <v>2672</v>
      </c>
      <c r="C1347" s="894" t="s">
        <v>3031</v>
      </c>
      <c r="D1347" s="893" t="s">
        <v>24243</v>
      </c>
      <c r="E1347" s="892">
        <v>7000</v>
      </c>
      <c r="F1347" s="895" t="s">
        <v>24242</v>
      </c>
      <c r="G1347" s="891" t="s">
        <v>24241</v>
      </c>
      <c r="H1347" s="890" t="s">
        <v>2688</v>
      </c>
      <c r="I1347" s="889" t="s">
        <v>3654</v>
      </c>
      <c r="J1347" s="889" t="s">
        <v>5525</v>
      </c>
      <c r="K1347" s="888">
        <v>1</v>
      </c>
      <c r="L1347" s="888">
        <v>12</v>
      </c>
      <c r="M1347" s="887">
        <v>85644.349999999977</v>
      </c>
      <c r="N1347" s="888">
        <v>1</v>
      </c>
      <c r="O1347" s="888">
        <v>6</v>
      </c>
      <c r="P1347" s="887">
        <v>43011.455326460826</v>
      </c>
    </row>
    <row r="1348" spans="1:16" ht="22.5" x14ac:dyDescent="0.25">
      <c r="A1348" s="867" t="s">
        <v>19067</v>
      </c>
      <c r="B1348" s="867" t="s">
        <v>2672</v>
      </c>
      <c r="C1348" s="894" t="s">
        <v>3031</v>
      </c>
      <c r="D1348" s="893" t="s">
        <v>24240</v>
      </c>
      <c r="E1348" s="892">
        <v>3000</v>
      </c>
      <c r="F1348" s="895" t="s">
        <v>24239</v>
      </c>
      <c r="G1348" s="891" t="s">
        <v>24238</v>
      </c>
      <c r="H1348" s="890" t="s">
        <v>3327</v>
      </c>
      <c r="I1348" s="889" t="s">
        <v>3654</v>
      </c>
      <c r="J1348" s="889" t="s">
        <v>5525</v>
      </c>
      <c r="K1348" s="888">
        <v>1</v>
      </c>
      <c r="L1348" s="888">
        <v>4</v>
      </c>
      <c r="M1348" s="887">
        <v>12443.6</v>
      </c>
      <c r="N1348" s="888">
        <v>1</v>
      </c>
      <c r="O1348" s="888">
        <v>6</v>
      </c>
      <c r="P1348" s="887">
        <v>18944.920000000002</v>
      </c>
    </row>
    <row r="1349" spans="1:16" x14ac:dyDescent="0.25">
      <c r="A1349" s="867" t="s">
        <v>19067</v>
      </c>
      <c r="B1349" s="867" t="s">
        <v>2672</v>
      </c>
      <c r="C1349" s="894" t="s">
        <v>3031</v>
      </c>
      <c r="D1349" s="893" t="s">
        <v>24237</v>
      </c>
      <c r="E1349" s="892">
        <v>6000</v>
      </c>
      <c r="F1349" s="895" t="s">
        <v>24236</v>
      </c>
      <c r="G1349" s="891" t="s">
        <v>24235</v>
      </c>
      <c r="H1349" s="890" t="s">
        <v>20905</v>
      </c>
      <c r="I1349" s="889" t="s">
        <v>2684</v>
      </c>
      <c r="J1349" s="889" t="s">
        <v>5525</v>
      </c>
      <c r="K1349" s="888">
        <v>1</v>
      </c>
      <c r="L1349" s="888">
        <v>12</v>
      </c>
      <c r="M1349" s="887">
        <v>70976.399999999994</v>
      </c>
      <c r="N1349" s="888">
        <v>1</v>
      </c>
      <c r="O1349" s="888">
        <v>6</v>
      </c>
      <c r="P1349" s="887">
        <v>36388.755326460829</v>
      </c>
    </row>
    <row r="1350" spans="1:16" ht="22.5" x14ac:dyDescent="0.25">
      <c r="A1350" s="867" t="s">
        <v>19067</v>
      </c>
      <c r="B1350" s="867" t="s">
        <v>2672</v>
      </c>
      <c r="C1350" s="894" t="s">
        <v>3031</v>
      </c>
      <c r="D1350" s="893" t="s">
        <v>23463</v>
      </c>
      <c r="E1350" s="892">
        <v>4000</v>
      </c>
      <c r="F1350" s="895" t="s">
        <v>24234</v>
      </c>
      <c r="G1350" s="891" t="s">
        <v>24233</v>
      </c>
      <c r="H1350" s="890" t="s">
        <v>2703</v>
      </c>
      <c r="I1350" s="889" t="s">
        <v>3654</v>
      </c>
      <c r="J1350" s="889" t="s">
        <v>5525</v>
      </c>
      <c r="K1350" s="888">
        <v>1</v>
      </c>
      <c r="L1350" s="888">
        <v>12</v>
      </c>
      <c r="M1350" s="887">
        <v>53404.41</v>
      </c>
      <c r="N1350" s="888">
        <v>1</v>
      </c>
      <c r="O1350" s="888">
        <v>6</v>
      </c>
      <c r="P1350" s="887">
        <v>25044.9</v>
      </c>
    </row>
    <row r="1351" spans="1:16" ht="22.5" x14ac:dyDescent="0.25">
      <c r="A1351" s="867" t="s">
        <v>19067</v>
      </c>
      <c r="B1351" s="867" t="s">
        <v>3626</v>
      </c>
      <c r="C1351" s="894" t="s">
        <v>3031</v>
      </c>
      <c r="D1351" s="893" t="s">
        <v>23579</v>
      </c>
      <c r="E1351" s="892">
        <v>7000</v>
      </c>
      <c r="F1351" s="895" t="s">
        <v>24232</v>
      </c>
      <c r="G1351" s="891" t="s">
        <v>24231</v>
      </c>
      <c r="H1351" s="890" t="s">
        <v>2772</v>
      </c>
      <c r="I1351" s="889" t="s">
        <v>3654</v>
      </c>
      <c r="J1351" s="889" t="s">
        <v>5525</v>
      </c>
      <c r="K1351" s="888">
        <v>1</v>
      </c>
      <c r="L1351" s="888">
        <v>12</v>
      </c>
      <c r="M1351" s="887">
        <v>82215.59</v>
      </c>
      <c r="N1351" s="888">
        <v>1</v>
      </c>
      <c r="O1351" s="888">
        <v>6</v>
      </c>
      <c r="P1351" s="887">
        <v>42547.62</v>
      </c>
    </row>
    <row r="1352" spans="1:16" x14ac:dyDescent="0.25">
      <c r="A1352" s="867" t="s">
        <v>19067</v>
      </c>
      <c r="B1352" s="867" t="s">
        <v>2672</v>
      </c>
      <c r="C1352" s="894" t="s">
        <v>3031</v>
      </c>
      <c r="D1352" s="893" t="s">
        <v>24230</v>
      </c>
      <c r="E1352" s="892">
        <v>7000</v>
      </c>
      <c r="F1352" s="895" t="s">
        <v>24229</v>
      </c>
      <c r="G1352" s="891" t="s">
        <v>24228</v>
      </c>
      <c r="H1352" s="890" t="s">
        <v>2703</v>
      </c>
      <c r="I1352" s="889" t="s">
        <v>3654</v>
      </c>
      <c r="J1352" s="889" t="s">
        <v>5525</v>
      </c>
      <c r="K1352" s="888">
        <v>1</v>
      </c>
      <c r="L1352" s="888">
        <v>7</v>
      </c>
      <c r="M1352" s="887">
        <v>62041.439999999995</v>
      </c>
      <c r="N1352" s="888" t="s">
        <v>385</v>
      </c>
      <c r="O1352" s="888" t="s">
        <v>385</v>
      </c>
      <c r="P1352" s="887">
        <v>0</v>
      </c>
    </row>
    <row r="1353" spans="1:16" x14ac:dyDescent="0.25">
      <c r="A1353" s="867" t="s">
        <v>19067</v>
      </c>
      <c r="B1353" s="867" t="s">
        <v>2672</v>
      </c>
      <c r="C1353" s="894" t="s">
        <v>3031</v>
      </c>
      <c r="D1353" s="893" t="s">
        <v>24227</v>
      </c>
      <c r="E1353" s="892">
        <v>4000</v>
      </c>
      <c r="F1353" s="895" t="s">
        <v>24226</v>
      </c>
      <c r="G1353" s="891" t="s">
        <v>24225</v>
      </c>
      <c r="H1353" s="890" t="s">
        <v>3259</v>
      </c>
      <c r="I1353" s="889" t="s">
        <v>2822</v>
      </c>
      <c r="J1353" s="889" t="s">
        <v>2822</v>
      </c>
      <c r="K1353" s="888">
        <v>1</v>
      </c>
      <c r="L1353" s="888">
        <v>12</v>
      </c>
      <c r="M1353" s="887">
        <v>49871.63</v>
      </c>
      <c r="N1353" s="888">
        <v>1</v>
      </c>
      <c r="O1353" s="888">
        <v>6</v>
      </c>
      <c r="P1353" s="887">
        <v>25044.340000000004</v>
      </c>
    </row>
    <row r="1354" spans="1:16" ht="30.75" customHeight="1" x14ac:dyDescent="0.25">
      <c r="A1354" s="867" t="s">
        <v>19067</v>
      </c>
      <c r="B1354" s="867" t="s">
        <v>2672</v>
      </c>
      <c r="C1354" s="894" t="s">
        <v>3031</v>
      </c>
      <c r="D1354" s="893" t="s">
        <v>24224</v>
      </c>
      <c r="E1354" s="892">
        <v>5000</v>
      </c>
      <c r="F1354" s="895" t="s">
        <v>24223</v>
      </c>
      <c r="G1354" s="891" t="s">
        <v>24222</v>
      </c>
      <c r="H1354" s="890" t="s">
        <v>2886</v>
      </c>
      <c r="I1354" s="889" t="s">
        <v>3654</v>
      </c>
      <c r="J1354" s="889" t="s">
        <v>5525</v>
      </c>
      <c r="K1354" s="888">
        <v>1</v>
      </c>
      <c r="L1354" s="888">
        <v>12</v>
      </c>
      <c r="M1354" s="887">
        <v>61928.510000000009</v>
      </c>
      <c r="N1354" s="888">
        <v>1</v>
      </c>
      <c r="O1354" s="888">
        <v>6</v>
      </c>
      <c r="P1354" s="887">
        <v>31030.895326460824</v>
      </c>
    </row>
    <row r="1355" spans="1:16" ht="22.5" x14ac:dyDescent="0.25">
      <c r="A1355" s="867" t="s">
        <v>19067</v>
      </c>
      <c r="B1355" s="867" t="s">
        <v>2672</v>
      </c>
      <c r="C1355" s="894" t="s">
        <v>3031</v>
      </c>
      <c r="D1355" s="893" t="s">
        <v>23709</v>
      </c>
      <c r="E1355" s="892">
        <v>6000</v>
      </c>
      <c r="F1355" s="895" t="s">
        <v>24221</v>
      </c>
      <c r="G1355" s="891" t="s">
        <v>24220</v>
      </c>
      <c r="H1355" s="890" t="s">
        <v>2703</v>
      </c>
      <c r="I1355" s="889" t="s">
        <v>3654</v>
      </c>
      <c r="J1355" s="889" t="s">
        <v>5525</v>
      </c>
      <c r="K1355" s="888">
        <v>1</v>
      </c>
      <c r="L1355" s="888">
        <v>12</v>
      </c>
      <c r="M1355" s="887">
        <v>59515.700000000012</v>
      </c>
      <c r="N1355" s="888">
        <v>1</v>
      </c>
      <c r="O1355" s="888">
        <v>6</v>
      </c>
      <c r="P1355" s="887">
        <v>37030.895326460828</v>
      </c>
    </row>
    <row r="1356" spans="1:16" ht="22.5" x14ac:dyDescent="0.25">
      <c r="A1356" s="867" t="s">
        <v>19067</v>
      </c>
      <c r="B1356" s="867" t="s">
        <v>2672</v>
      </c>
      <c r="C1356" s="894" t="s">
        <v>3031</v>
      </c>
      <c r="D1356" s="893" t="s">
        <v>24026</v>
      </c>
      <c r="E1356" s="892">
        <v>8000</v>
      </c>
      <c r="F1356" s="895" t="s">
        <v>24219</v>
      </c>
      <c r="G1356" s="891" t="s">
        <v>24218</v>
      </c>
      <c r="H1356" s="890" t="s">
        <v>2725</v>
      </c>
      <c r="I1356" s="889" t="s">
        <v>3654</v>
      </c>
      <c r="J1356" s="889" t="s">
        <v>5525</v>
      </c>
      <c r="K1356" s="888">
        <v>1</v>
      </c>
      <c r="L1356" s="888">
        <v>12</v>
      </c>
      <c r="M1356" s="887">
        <v>96802.3</v>
      </c>
      <c r="N1356" s="888">
        <v>1</v>
      </c>
      <c r="O1356" s="888">
        <v>6</v>
      </c>
      <c r="P1356" s="887">
        <v>48121.385326460826</v>
      </c>
    </row>
    <row r="1357" spans="1:16" ht="22.5" x14ac:dyDescent="0.25">
      <c r="A1357" s="867" t="s">
        <v>19067</v>
      </c>
      <c r="B1357" s="867" t="s">
        <v>2672</v>
      </c>
      <c r="C1357" s="894" t="s">
        <v>3031</v>
      </c>
      <c r="D1357" s="893" t="s">
        <v>24217</v>
      </c>
      <c r="E1357" s="892">
        <v>9000</v>
      </c>
      <c r="F1357" s="895" t="s">
        <v>24216</v>
      </c>
      <c r="G1357" s="891" t="s">
        <v>24215</v>
      </c>
      <c r="H1357" s="890" t="s">
        <v>2703</v>
      </c>
      <c r="I1357" s="889" t="s">
        <v>3654</v>
      </c>
      <c r="J1357" s="889" t="s">
        <v>5525</v>
      </c>
      <c r="K1357" s="888">
        <v>1</v>
      </c>
      <c r="L1357" s="888">
        <v>12</v>
      </c>
      <c r="M1357" s="887">
        <v>112873.29999999999</v>
      </c>
      <c r="N1357" s="888">
        <v>1</v>
      </c>
      <c r="O1357" s="888">
        <v>6</v>
      </c>
      <c r="P1357" s="887">
        <v>55030.275326460833</v>
      </c>
    </row>
    <row r="1358" spans="1:16" ht="22.5" x14ac:dyDescent="0.25">
      <c r="A1358" s="867" t="s">
        <v>19067</v>
      </c>
      <c r="B1358" s="867" t="s">
        <v>2672</v>
      </c>
      <c r="C1358" s="894" t="s">
        <v>3031</v>
      </c>
      <c r="D1358" s="893" t="s">
        <v>24214</v>
      </c>
      <c r="E1358" s="892">
        <v>8000</v>
      </c>
      <c r="F1358" s="895" t="s">
        <v>24213</v>
      </c>
      <c r="G1358" s="891" t="s">
        <v>2798</v>
      </c>
      <c r="H1358" s="890" t="s">
        <v>3001</v>
      </c>
      <c r="I1358" s="889" t="s">
        <v>2684</v>
      </c>
      <c r="J1358" s="889" t="s">
        <v>5525</v>
      </c>
      <c r="K1358" s="888">
        <v>1</v>
      </c>
      <c r="L1358" s="888">
        <v>6</v>
      </c>
      <c r="M1358" s="887">
        <v>48876.5</v>
      </c>
      <c r="N1358" s="888">
        <v>1</v>
      </c>
      <c r="O1358" s="888">
        <v>6</v>
      </c>
      <c r="P1358" s="887">
        <v>48898.115326460829</v>
      </c>
    </row>
    <row r="1359" spans="1:16" ht="33.75" x14ac:dyDescent="0.25">
      <c r="A1359" s="867" t="s">
        <v>19067</v>
      </c>
      <c r="B1359" s="867" t="s">
        <v>2672</v>
      </c>
      <c r="C1359" s="894" t="s">
        <v>3031</v>
      </c>
      <c r="D1359" s="893" t="s">
        <v>24212</v>
      </c>
      <c r="E1359" s="892">
        <v>7000</v>
      </c>
      <c r="F1359" s="895" t="s">
        <v>24211</v>
      </c>
      <c r="G1359" s="891" t="s">
        <v>24210</v>
      </c>
      <c r="H1359" s="890" t="s">
        <v>23233</v>
      </c>
      <c r="I1359" s="889" t="s">
        <v>3654</v>
      </c>
      <c r="J1359" s="889" t="s">
        <v>5525</v>
      </c>
      <c r="K1359" s="888">
        <v>1</v>
      </c>
      <c r="L1359" s="888">
        <v>12</v>
      </c>
      <c r="M1359" s="887">
        <v>85430.449999999983</v>
      </c>
      <c r="N1359" s="888">
        <v>1</v>
      </c>
      <c r="O1359" s="888">
        <v>6</v>
      </c>
      <c r="P1359" s="887">
        <v>42928.815326460826</v>
      </c>
    </row>
    <row r="1360" spans="1:16" x14ac:dyDescent="0.25">
      <c r="A1360" s="867" t="s">
        <v>19067</v>
      </c>
      <c r="B1360" s="867" t="s">
        <v>2672</v>
      </c>
      <c r="C1360" s="894" t="s">
        <v>3031</v>
      </c>
      <c r="D1360" s="893" t="s">
        <v>24209</v>
      </c>
      <c r="E1360" s="892">
        <v>2500</v>
      </c>
      <c r="F1360" s="895" t="s">
        <v>24208</v>
      </c>
      <c r="G1360" s="891" t="s">
        <v>24207</v>
      </c>
      <c r="H1360" s="890" t="s">
        <v>3259</v>
      </c>
      <c r="I1360" s="889" t="s">
        <v>2822</v>
      </c>
      <c r="J1360" s="889" t="s">
        <v>2822</v>
      </c>
      <c r="K1360" s="888">
        <v>1</v>
      </c>
      <c r="L1360" s="888">
        <v>12</v>
      </c>
      <c r="M1360" s="887">
        <v>31781.119999999999</v>
      </c>
      <c r="N1360" s="888">
        <v>1</v>
      </c>
      <c r="O1360" s="888">
        <v>6</v>
      </c>
      <c r="P1360" s="887">
        <v>16005.14</v>
      </c>
    </row>
    <row r="1361" spans="1:16" ht="22.5" x14ac:dyDescent="0.25">
      <c r="A1361" s="867" t="s">
        <v>19067</v>
      </c>
      <c r="B1361" s="867" t="s">
        <v>2672</v>
      </c>
      <c r="C1361" s="894" t="s">
        <v>3031</v>
      </c>
      <c r="D1361" s="893" t="s">
        <v>23382</v>
      </c>
      <c r="E1361" s="892">
        <v>4700</v>
      </c>
      <c r="F1361" s="895" t="s">
        <v>24206</v>
      </c>
      <c r="G1361" s="891" t="s">
        <v>24205</v>
      </c>
      <c r="H1361" s="890" t="s">
        <v>2688</v>
      </c>
      <c r="I1361" s="889" t="s">
        <v>3654</v>
      </c>
      <c r="J1361" s="889" t="s">
        <v>5525</v>
      </c>
      <c r="K1361" s="888">
        <v>1</v>
      </c>
      <c r="L1361" s="888">
        <v>12</v>
      </c>
      <c r="M1361" s="887">
        <v>46974.21</v>
      </c>
      <c r="N1361" s="888">
        <v>1</v>
      </c>
      <c r="O1361" s="888">
        <v>6</v>
      </c>
      <c r="P1361" s="887">
        <v>28503.65</v>
      </c>
    </row>
    <row r="1362" spans="1:16" ht="24" customHeight="1" x14ac:dyDescent="0.25">
      <c r="A1362" s="867" t="s">
        <v>19067</v>
      </c>
      <c r="B1362" s="867" t="s">
        <v>2672</v>
      </c>
      <c r="C1362" s="894" t="s">
        <v>3031</v>
      </c>
      <c r="D1362" s="893" t="s">
        <v>24204</v>
      </c>
      <c r="E1362" s="892">
        <v>8500</v>
      </c>
      <c r="F1362" s="895" t="s">
        <v>24203</v>
      </c>
      <c r="G1362" s="891" t="s">
        <v>24202</v>
      </c>
      <c r="H1362" s="890" t="s">
        <v>6121</v>
      </c>
      <c r="I1362" s="889" t="s">
        <v>3654</v>
      </c>
      <c r="J1362" s="889" t="s">
        <v>5525</v>
      </c>
      <c r="K1362" s="888">
        <v>1</v>
      </c>
      <c r="L1362" s="888">
        <v>3</v>
      </c>
      <c r="M1362" s="887">
        <v>19943.57</v>
      </c>
      <c r="N1362" s="888">
        <v>1</v>
      </c>
      <c r="O1362" s="888">
        <v>6</v>
      </c>
      <c r="P1362" s="887">
        <v>45280.055326460824</v>
      </c>
    </row>
    <row r="1363" spans="1:16" ht="25.5" customHeight="1" x14ac:dyDescent="0.25">
      <c r="A1363" s="867" t="s">
        <v>19067</v>
      </c>
      <c r="B1363" s="867" t="s">
        <v>2672</v>
      </c>
      <c r="C1363" s="894" t="s">
        <v>3031</v>
      </c>
      <c r="D1363" s="893" t="s">
        <v>24201</v>
      </c>
      <c r="E1363" s="892">
        <v>8000</v>
      </c>
      <c r="F1363" s="895" t="s">
        <v>24200</v>
      </c>
      <c r="G1363" s="891" t="s">
        <v>24199</v>
      </c>
      <c r="H1363" s="890" t="s">
        <v>2886</v>
      </c>
      <c r="I1363" s="889" t="s">
        <v>3654</v>
      </c>
      <c r="J1363" s="889" t="s">
        <v>5525</v>
      </c>
      <c r="K1363" s="888">
        <v>1</v>
      </c>
      <c r="L1363" s="888">
        <v>12</v>
      </c>
      <c r="M1363" s="887">
        <v>97022.9</v>
      </c>
      <c r="N1363" s="888">
        <v>1</v>
      </c>
      <c r="O1363" s="888">
        <v>6</v>
      </c>
      <c r="P1363" s="887">
        <v>48983.665326460832</v>
      </c>
    </row>
    <row r="1364" spans="1:16" x14ac:dyDescent="0.25">
      <c r="A1364" s="867" t="s">
        <v>19067</v>
      </c>
      <c r="B1364" s="867" t="s">
        <v>2672</v>
      </c>
      <c r="C1364" s="894" t="s">
        <v>3031</v>
      </c>
      <c r="D1364" s="893" t="s">
        <v>5421</v>
      </c>
      <c r="E1364" s="892">
        <v>9000</v>
      </c>
      <c r="F1364" s="895" t="s">
        <v>24198</v>
      </c>
      <c r="G1364" s="891" t="s">
        <v>24197</v>
      </c>
      <c r="H1364" s="890" t="s">
        <v>2772</v>
      </c>
      <c r="I1364" s="889" t="s">
        <v>3654</v>
      </c>
      <c r="J1364" s="889" t="s">
        <v>5525</v>
      </c>
      <c r="K1364" s="888">
        <v>1</v>
      </c>
      <c r="L1364" s="888">
        <v>12</v>
      </c>
      <c r="M1364" s="887">
        <v>109415.89445595864</v>
      </c>
      <c r="N1364" s="888">
        <v>1</v>
      </c>
      <c r="O1364" s="888">
        <v>6</v>
      </c>
      <c r="P1364" s="887">
        <v>54638.40532646083</v>
      </c>
    </row>
    <row r="1365" spans="1:16" ht="22.5" x14ac:dyDescent="0.25">
      <c r="A1365" s="867" t="s">
        <v>19067</v>
      </c>
      <c r="B1365" s="867" t="s">
        <v>2672</v>
      </c>
      <c r="C1365" s="894" t="s">
        <v>3031</v>
      </c>
      <c r="D1365" s="893" t="s">
        <v>23905</v>
      </c>
      <c r="E1365" s="892">
        <v>6000</v>
      </c>
      <c r="F1365" s="895" t="s">
        <v>24196</v>
      </c>
      <c r="G1365" s="891" t="s">
        <v>24195</v>
      </c>
      <c r="H1365" s="890" t="s">
        <v>3107</v>
      </c>
      <c r="I1365" s="889" t="s">
        <v>3654</v>
      </c>
      <c r="J1365" s="889" t="s">
        <v>5525</v>
      </c>
      <c r="K1365" s="888">
        <v>1</v>
      </c>
      <c r="L1365" s="888">
        <v>4</v>
      </c>
      <c r="M1365" s="887">
        <v>24453.599999999999</v>
      </c>
      <c r="N1365" s="888">
        <v>1</v>
      </c>
      <c r="O1365" s="888">
        <v>6</v>
      </c>
      <c r="P1365" s="887">
        <v>37030.895326460828</v>
      </c>
    </row>
    <row r="1366" spans="1:16" ht="22.5" x14ac:dyDescent="0.25">
      <c r="A1366" s="867" t="s">
        <v>19067</v>
      </c>
      <c r="B1366" s="867" t="s">
        <v>2672</v>
      </c>
      <c r="C1366" s="894" t="s">
        <v>3031</v>
      </c>
      <c r="D1366" s="893" t="s">
        <v>24194</v>
      </c>
      <c r="E1366" s="892">
        <v>6000</v>
      </c>
      <c r="F1366" s="895" t="s">
        <v>24193</v>
      </c>
      <c r="G1366" s="891" t="s">
        <v>24192</v>
      </c>
      <c r="H1366" s="890" t="s">
        <v>2886</v>
      </c>
      <c r="I1366" s="889" t="s">
        <v>3654</v>
      </c>
      <c r="J1366" s="889" t="s">
        <v>5525</v>
      </c>
      <c r="K1366" s="888">
        <v>1</v>
      </c>
      <c r="L1366" s="888">
        <v>12</v>
      </c>
      <c r="M1366" s="887">
        <v>61857.930000000008</v>
      </c>
      <c r="N1366" s="888">
        <v>1</v>
      </c>
      <c r="O1366" s="888">
        <v>6</v>
      </c>
      <c r="P1366" s="887">
        <v>37030.895326460828</v>
      </c>
    </row>
    <row r="1367" spans="1:16" ht="30.75" customHeight="1" x14ac:dyDescent="0.25">
      <c r="A1367" s="867" t="s">
        <v>19067</v>
      </c>
      <c r="B1367" s="867" t="s">
        <v>2672</v>
      </c>
      <c r="C1367" s="894" t="s">
        <v>3031</v>
      </c>
      <c r="D1367" s="893" t="s">
        <v>24191</v>
      </c>
      <c r="E1367" s="892">
        <v>8000</v>
      </c>
      <c r="F1367" s="895" t="s">
        <v>24190</v>
      </c>
      <c r="G1367" s="891" t="s">
        <v>24189</v>
      </c>
      <c r="H1367" s="890" t="s">
        <v>3691</v>
      </c>
      <c r="I1367" s="889" t="s">
        <v>2684</v>
      </c>
      <c r="J1367" s="889" t="s">
        <v>5525</v>
      </c>
      <c r="K1367" s="888">
        <v>1</v>
      </c>
      <c r="L1367" s="888">
        <v>12</v>
      </c>
      <c r="M1367" s="887">
        <v>97021.279999999984</v>
      </c>
      <c r="N1367" s="888">
        <v>1</v>
      </c>
      <c r="O1367" s="888">
        <v>6</v>
      </c>
      <c r="P1367" s="887">
        <v>48897.555326460832</v>
      </c>
    </row>
    <row r="1368" spans="1:16" ht="14.25" customHeight="1" x14ac:dyDescent="0.25">
      <c r="A1368" s="1772" t="s">
        <v>2848</v>
      </c>
      <c r="B1368" s="1772"/>
      <c r="C1368" s="1772"/>
      <c r="D1368" s="1772"/>
      <c r="E1368" s="1772"/>
      <c r="F1368" s="1772" t="s">
        <v>378</v>
      </c>
      <c r="G1368" s="1772"/>
      <c r="H1368" s="1772"/>
      <c r="I1368" s="1772"/>
      <c r="J1368" s="1772"/>
      <c r="K1368" s="1771" t="s">
        <v>2847</v>
      </c>
      <c r="L1368" s="1771"/>
      <c r="M1368" s="1771"/>
      <c r="N1368" s="1771" t="s">
        <v>2846</v>
      </c>
      <c r="O1368" s="1771"/>
      <c r="P1368" s="1771"/>
    </row>
    <row r="1369" spans="1:16" ht="59.25" customHeight="1" x14ac:dyDescent="0.25">
      <c r="A1369" s="1535" t="s">
        <v>2845</v>
      </c>
      <c r="B1369" s="1535" t="s">
        <v>5</v>
      </c>
      <c r="C1369" s="1535" t="s">
        <v>2844</v>
      </c>
      <c r="D1369" s="1535" t="s">
        <v>2843</v>
      </c>
      <c r="E1369" s="1536" t="s">
        <v>2842</v>
      </c>
      <c r="F1369" s="1537" t="s">
        <v>2841</v>
      </c>
      <c r="G1369" s="1535" t="s">
        <v>2840</v>
      </c>
      <c r="H1369" s="1535" t="s">
        <v>2839</v>
      </c>
      <c r="I1369" s="1535" t="s">
        <v>2838</v>
      </c>
      <c r="J1369" s="1535" t="s">
        <v>2837</v>
      </c>
      <c r="K1369" s="1538" t="s">
        <v>2836</v>
      </c>
      <c r="L1369" s="1538" t="s">
        <v>2835</v>
      </c>
      <c r="M1369" s="1539" t="s">
        <v>2834</v>
      </c>
      <c r="N1369" s="1538" t="s">
        <v>2836</v>
      </c>
      <c r="O1369" s="1538" t="s">
        <v>2835</v>
      </c>
      <c r="P1369" s="1539" t="s">
        <v>2834</v>
      </c>
    </row>
    <row r="1370" spans="1:16" ht="30.75" customHeight="1" x14ac:dyDescent="0.25">
      <c r="A1370" s="867" t="s">
        <v>19067</v>
      </c>
      <c r="B1370" s="867" t="s">
        <v>2672</v>
      </c>
      <c r="C1370" s="894" t="s">
        <v>3031</v>
      </c>
      <c r="D1370" s="893" t="s">
        <v>24188</v>
      </c>
      <c r="E1370" s="892">
        <v>6500</v>
      </c>
      <c r="F1370" s="895" t="s">
        <v>24187</v>
      </c>
      <c r="G1370" s="891" t="s">
        <v>24186</v>
      </c>
      <c r="H1370" s="890" t="s">
        <v>2886</v>
      </c>
      <c r="I1370" s="889" t="s">
        <v>3654</v>
      </c>
      <c r="J1370" s="889" t="s">
        <v>5525</v>
      </c>
      <c r="K1370" s="888">
        <v>1</v>
      </c>
      <c r="L1370" s="888">
        <v>12</v>
      </c>
      <c r="M1370" s="887">
        <v>79862.399999999994</v>
      </c>
      <c r="N1370" s="888">
        <v>1</v>
      </c>
      <c r="O1370" s="888">
        <v>1</v>
      </c>
      <c r="P1370" s="887">
        <v>8464.3599999999988</v>
      </c>
    </row>
    <row r="1371" spans="1:16" ht="30.75" customHeight="1" x14ac:dyDescent="0.25">
      <c r="A1371" s="867" t="s">
        <v>19067</v>
      </c>
      <c r="B1371" s="867" t="s">
        <v>2672</v>
      </c>
      <c r="C1371" s="894" t="s">
        <v>3031</v>
      </c>
      <c r="D1371" s="893" t="s">
        <v>24185</v>
      </c>
      <c r="E1371" s="892">
        <v>8000</v>
      </c>
      <c r="F1371" s="895" t="s">
        <v>24184</v>
      </c>
      <c r="G1371" s="891" t="s">
        <v>24183</v>
      </c>
      <c r="H1371" s="890" t="s">
        <v>2852</v>
      </c>
      <c r="I1371" s="889" t="s">
        <v>3654</v>
      </c>
      <c r="J1371" s="889" t="s">
        <v>5525</v>
      </c>
      <c r="K1371" s="888">
        <v>1</v>
      </c>
      <c r="L1371" s="888">
        <v>12</v>
      </c>
      <c r="M1371" s="887">
        <v>94710.799999999988</v>
      </c>
      <c r="N1371" s="888">
        <v>1</v>
      </c>
      <c r="O1371" s="888">
        <v>6</v>
      </c>
      <c r="P1371" s="887">
        <v>49030.895326460828</v>
      </c>
    </row>
    <row r="1372" spans="1:16" ht="30.75" customHeight="1" x14ac:dyDescent="0.25">
      <c r="A1372" s="867" t="s">
        <v>19067</v>
      </c>
      <c r="B1372" s="867" t="s">
        <v>2672</v>
      </c>
      <c r="C1372" s="894" t="s">
        <v>3031</v>
      </c>
      <c r="D1372" s="893" t="s">
        <v>24182</v>
      </c>
      <c r="E1372" s="892">
        <v>5000</v>
      </c>
      <c r="F1372" s="895" t="s">
        <v>24181</v>
      </c>
      <c r="G1372" s="891" t="s">
        <v>24180</v>
      </c>
      <c r="H1372" s="890" t="s">
        <v>2745</v>
      </c>
      <c r="I1372" s="889" t="s">
        <v>2684</v>
      </c>
      <c r="J1372" s="889" t="s">
        <v>5525</v>
      </c>
      <c r="K1372" s="888">
        <v>1</v>
      </c>
      <c r="L1372" s="888">
        <v>12</v>
      </c>
      <c r="M1372" s="887">
        <v>61935.110000000008</v>
      </c>
      <c r="N1372" s="888">
        <v>1</v>
      </c>
      <c r="O1372" s="888">
        <v>6</v>
      </c>
      <c r="P1372" s="887">
        <v>30985.415326460821</v>
      </c>
    </row>
    <row r="1373" spans="1:16" ht="30.75" customHeight="1" x14ac:dyDescent="0.25">
      <c r="A1373" s="867" t="s">
        <v>19067</v>
      </c>
      <c r="B1373" s="867" t="s">
        <v>2672</v>
      </c>
      <c r="C1373" s="894" t="s">
        <v>3031</v>
      </c>
      <c r="D1373" s="893" t="s">
        <v>24179</v>
      </c>
      <c r="E1373" s="892">
        <v>8000</v>
      </c>
      <c r="F1373" s="895" t="s">
        <v>24178</v>
      </c>
      <c r="G1373" s="891" t="s">
        <v>24177</v>
      </c>
      <c r="H1373" s="890" t="s">
        <v>2883</v>
      </c>
      <c r="I1373" s="889" t="s">
        <v>3654</v>
      </c>
      <c r="J1373" s="889" t="s">
        <v>5525</v>
      </c>
      <c r="K1373" s="888">
        <v>1</v>
      </c>
      <c r="L1373" s="888">
        <v>4</v>
      </c>
      <c r="M1373" s="887">
        <v>27340.739999999998</v>
      </c>
      <c r="N1373" s="888" t="s">
        <v>385</v>
      </c>
      <c r="O1373" s="888" t="s">
        <v>385</v>
      </c>
      <c r="P1373" s="887">
        <v>0</v>
      </c>
    </row>
    <row r="1374" spans="1:16" x14ac:dyDescent="0.25">
      <c r="A1374" s="867" t="s">
        <v>19067</v>
      </c>
      <c r="B1374" s="867" t="s">
        <v>2672</v>
      </c>
      <c r="C1374" s="894" t="s">
        <v>3031</v>
      </c>
      <c r="D1374" s="893" t="s">
        <v>58</v>
      </c>
      <c r="E1374" s="892">
        <v>4000</v>
      </c>
      <c r="F1374" s="895" t="s">
        <v>24176</v>
      </c>
      <c r="G1374" s="891" t="s">
        <v>24175</v>
      </c>
      <c r="H1374" s="890" t="s">
        <v>7061</v>
      </c>
      <c r="I1374" s="889" t="s">
        <v>2822</v>
      </c>
      <c r="J1374" s="889" t="s">
        <v>2822</v>
      </c>
      <c r="K1374" s="888">
        <v>1</v>
      </c>
      <c r="L1374" s="888">
        <v>12</v>
      </c>
      <c r="M1374" s="887">
        <v>48676.25</v>
      </c>
      <c r="N1374" s="888">
        <v>1</v>
      </c>
      <c r="O1374" s="888">
        <v>6</v>
      </c>
      <c r="P1374" s="887">
        <v>24689.32</v>
      </c>
    </row>
    <row r="1375" spans="1:16" x14ac:dyDescent="0.25">
      <c r="A1375" s="867" t="s">
        <v>19067</v>
      </c>
      <c r="B1375" s="867" t="s">
        <v>2672</v>
      </c>
      <c r="C1375" s="894" t="s">
        <v>3031</v>
      </c>
      <c r="D1375" s="893" t="s">
        <v>24174</v>
      </c>
      <c r="E1375" s="892">
        <v>5000</v>
      </c>
      <c r="F1375" s="895" t="s">
        <v>24173</v>
      </c>
      <c r="G1375" s="891" t="s">
        <v>24172</v>
      </c>
      <c r="H1375" s="890" t="s">
        <v>2886</v>
      </c>
      <c r="I1375" s="889" t="s">
        <v>3654</v>
      </c>
      <c r="J1375" s="889" t="s">
        <v>5525</v>
      </c>
      <c r="K1375" s="888">
        <v>1</v>
      </c>
      <c r="L1375" s="888">
        <v>12</v>
      </c>
      <c r="M1375" s="887">
        <v>61762.880000000005</v>
      </c>
      <c r="N1375" s="888">
        <v>1</v>
      </c>
      <c r="O1375" s="888">
        <v>6</v>
      </c>
      <c r="P1375" s="887">
        <v>31011.455326460822</v>
      </c>
    </row>
    <row r="1376" spans="1:16" ht="32.25" customHeight="1" x14ac:dyDescent="0.25">
      <c r="A1376" s="867" t="s">
        <v>19067</v>
      </c>
      <c r="B1376" s="867" t="s">
        <v>2672</v>
      </c>
      <c r="C1376" s="894" t="s">
        <v>3031</v>
      </c>
      <c r="D1376" s="893" t="s">
        <v>24171</v>
      </c>
      <c r="E1376" s="892">
        <v>5000</v>
      </c>
      <c r="F1376" s="895" t="s">
        <v>24170</v>
      </c>
      <c r="G1376" s="891" t="s">
        <v>24169</v>
      </c>
      <c r="H1376" s="890" t="s">
        <v>2886</v>
      </c>
      <c r="I1376" s="889" t="s">
        <v>3654</v>
      </c>
      <c r="J1376" s="889" t="s">
        <v>5525</v>
      </c>
      <c r="K1376" s="888">
        <v>1</v>
      </c>
      <c r="L1376" s="888">
        <v>12</v>
      </c>
      <c r="M1376" s="887">
        <v>61701.090000000004</v>
      </c>
      <c r="N1376" s="888">
        <v>1</v>
      </c>
      <c r="O1376" s="888">
        <v>6</v>
      </c>
      <c r="P1376" s="887">
        <v>31018.045326460826</v>
      </c>
    </row>
    <row r="1377" spans="1:16" ht="21.75" customHeight="1" x14ac:dyDescent="0.25">
      <c r="A1377" s="867" t="s">
        <v>19067</v>
      </c>
      <c r="B1377" s="867" t="s">
        <v>2672</v>
      </c>
      <c r="C1377" s="894" t="s">
        <v>3031</v>
      </c>
      <c r="D1377" s="893" t="s">
        <v>23442</v>
      </c>
      <c r="E1377" s="892">
        <v>8500</v>
      </c>
      <c r="F1377" s="895" t="s">
        <v>24168</v>
      </c>
      <c r="G1377" s="891" t="s">
        <v>24167</v>
      </c>
      <c r="H1377" s="890" t="s">
        <v>2703</v>
      </c>
      <c r="I1377" s="889" t="s">
        <v>3654</v>
      </c>
      <c r="J1377" s="889" t="s">
        <v>5525</v>
      </c>
      <c r="K1377" s="888">
        <v>1</v>
      </c>
      <c r="L1377" s="888">
        <v>10</v>
      </c>
      <c r="M1377" s="887">
        <v>85845.62999999999</v>
      </c>
      <c r="N1377" s="888">
        <v>1</v>
      </c>
      <c r="O1377" s="888">
        <v>6</v>
      </c>
      <c r="P1377" s="887">
        <v>52016.72532646083</v>
      </c>
    </row>
    <row r="1378" spans="1:16" ht="22.5" x14ac:dyDescent="0.25">
      <c r="A1378" s="867" t="s">
        <v>19067</v>
      </c>
      <c r="B1378" s="867" t="s">
        <v>2672</v>
      </c>
      <c r="C1378" s="894" t="s">
        <v>3031</v>
      </c>
      <c r="D1378" s="893" t="s">
        <v>24166</v>
      </c>
      <c r="E1378" s="892">
        <v>3000</v>
      </c>
      <c r="F1378" s="895" t="s">
        <v>24165</v>
      </c>
      <c r="G1378" s="891" t="s">
        <v>24164</v>
      </c>
      <c r="H1378" s="890" t="s">
        <v>2712</v>
      </c>
      <c r="I1378" s="889" t="s">
        <v>3654</v>
      </c>
      <c r="J1378" s="889" t="s">
        <v>5525</v>
      </c>
      <c r="K1378" s="888">
        <v>1</v>
      </c>
      <c r="L1378" s="888">
        <v>12</v>
      </c>
      <c r="M1378" s="887">
        <v>37064.909999999996</v>
      </c>
      <c r="N1378" s="888">
        <v>1</v>
      </c>
      <c r="O1378" s="888">
        <v>6</v>
      </c>
      <c r="P1378" s="887">
        <v>19033.240000000002</v>
      </c>
    </row>
    <row r="1379" spans="1:16" ht="22.5" x14ac:dyDescent="0.25">
      <c r="A1379" s="867" t="s">
        <v>19067</v>
      </c>
      <c r="B1379" s="867" t="s">
        <v>2672</v>
      </c>
      <c r="C1379" s="894" t="s">
        <v>3031</v>
      </c>
      <c r="D1379" s="893" t="s">
        <v>24163</v>
      </c>
      <c r="E1379" s="892">
        <v>9000</v>
      </c>
      <c r="F1379" s="895" t="s">
        <v>24162</v>
      </c>
      <c r="G1379" s="891" t="s">
        <v>24161</v>
      </c>
      <c r="H1379" s="890" t="s">
        <v>2886</v>
      </c>
      <c r="I1379" s="889" t="s">
        <v>3654</v>
      </c>
      <c r="J1379" s="889" t="s">
        <v>5525</v>
      </c>
      <c r="K1379" s="888">
        <v>1</v>
      </c>
      <c r="L1379" s="888">
        <v>7</v>
      </c>
      <c r="M1379" s="887">
        <v>61859.06</v>
      </c>
      <c r="N1379" s="888">
        <v>1</v>
      </c>
      <c r="O1379" s="888">
        <v>6</v>
      </c>
      <c r="P1379" s="887">
        <v>49457.095326460832</v>
      </c>
    </row>
    <row r="1380" spans="1:16" ht="22.5" x14ac:dyDescent="0.25">
      <c r="A1380" s="867" t="s">
        <v>19067</v>
      </c>
      <c r="B1380" s="867" t="s">
        <v>3626</v>
      </c>
      <c r="C1380" s="894" t="s">
        <v>3031</v>
      </c>
      <c r="D1380" s="893" t="s">
        <v>58</v>
      </c>
      <c r="E1380" s="892">
        <v>3000</v>
      </c>
      <c r="F1380" s="895" t="s">
        <v>24160</v>
      </c>
      <c r="G1380" s="891" t="s">
        <v>24159</v>
      </c>
      <c r="H1380" s="890" t="s">
        <v>2801</v>
      </c>
      <c r="I1380" s="889" t="s">
        <v>2822</v>
      </c>
      <c r="J1380" s="889" t="s">
        <v>2822</v>
      </c>
      <c r="K1380" s="888">
        <v>1</v>
      </c>
      <c r="L1380" s="888">
        <v>12</v>
      </c>
      <c r="M1380" s="887">
        <v>37776.260000000009</v>
      </c>
      <c r="N1380" s="888">
        <v>1</v>
      </c>
      <c r="O1380" s="888">
        <v>6</v>
      </c>
      <c r="P1380" s="887">
        <v>18995.54</v>
      </c>
    </row>
    <row r="1381" spans="1:16" ht="22.5" x14ac:dyDescent="0.25">
      <c r="A1381" s="867" t="s">
        <v>19067</v>
      </c>
      <c r="B1381" s="867" t="s">
        <v>3626</v>
      </c>
      <c r="C1381" s="894" t="s">
        <v>3031</v>
      </c>
      <c r="D1381" s="893" t="s">
        <v>24158</v>
      </c>
      <c r="E1381" s="892">
        <v>11000</v>
      </c>
      <c r="F1381" s="895" t="s">
        <v>24157</v>
      </c>
      <c r="G1381" s="891" t="s">
        <v>24156</v>
      </c>
      <c r="H1381" s="890" t="s">
        <v>2772</v>
      </c>
      <c r="I1381" s="889" t="s">
        <v>3654</v>
      </c>
      <c r="J1381" s="889" t="s">
        <v>5525</v>
      </c>
      <c r="K1381" s="888">
        <v>1</v>
      </c>
      <c r="L1381" s="888">
        <v>12</v>
      </c>
      <c r="M1381" s="887">
        <v>133734.69</v>
      </c>
      <c r="N1381" s="888">
        <v>1</v>
      </c>
      <c r="O1381" s="888">
        <v>6</v>
      </c>
      <c r="P1381" s="887">
        <v>66964.69</v>
      </c>
    </row>
    <row r="1382" spans="1:16" x14ac:dyDescent="0.25">
      <c r="A1382" s="867" t="s">
        <v>19067</v>
      </c>
      <c r="B1382" s="867" t="s">
        <v>2672</v>
      </c>
      <c r="C1382" s="894" t="s">
        <v>3031</v>
      </c>
      <c r="D1382" s="893" t="s">
        <v>24155</v>
      </c>
      <c r="E1382" s="892">
        <v>3000</v>
      </c>
      <c r="F1382" s="895" t="s">
        <v>24154</v>
      </c>
      <c r="G1382" s="891" t="s">
        <v>24153</v>
      </c>
      <c r="H1382" s="890" t="s">
        <v>3135</v>
      </c>
      <c r="I1382" s="889" t="s">
        <v>3135</v>
      </c>
      <c r="J1382" s="889" t="s">
        <v>40</v>
      </c>
      <c r="K1382" s="888">
        <v>1</v>
      </c>
      <c r="L1382" s="888">
        <v>12</v>
      </c>
      <c r="M1382" s="887">
        <v>37951.000000000007</v>
      </c>
      <c r="N1382" s="888">
        <v>1</v>
      </c>
      <c r="O1382" s="888">
        <v>6</v>
      </c>
      <c r="P1382" s="887">
        <v>19044.900000000001</v>
      </c>
    </row>
    <row r="1383" spans="1:16" ht="22.5" x14ac:dyDescent="0.25">
      <c r="A1383" s="867" t="s">
        <v>19067</v>
      </c>
      <c r="B1383" s="867" t="s">
        <v>3626</v>
      </c>
      <c r="C1383" s="894" t="s">
        <v>3031</v>
      </c>
      <c r="D1383" s="893" t="s">
        <v>24152</v>
      </c>
      <c r="E1383" s="892">
        <v>8500</v>
      </c>
      <c r="F1383" s="895" t="s">
        <v>24151</v>
      </c>
      <c r="G1383" s="891" t="s">
        <v>24150</v>
      </c>
      <c r="H1383" s="890" t="s">
        <v>2772</v>
      </c>
      <c r="I1383" s="889" t="s">
        <v>3654</v>
      </c>
      <c r="J1383" s="889" t="s">
        <v>5525</v>
      </c>
      <c r="K1383" s="888">
        <v>1</v>
      </c>
      <c r="L1383" s="888">
        <v>12</v>
      </c>
      <c r="M1383" s="887">
        <v>102921.86999999998</v>
      </c>
      <c r="N1383" s="888">
        <v>1</v>
      </c>
      <c r="O1383" s="888">
        <v>2</v>
      </c>
      <c r="P1383" s="887">
        <v>15820.65</v>
      </c>
    </row>
    <row r="1384" spans="1:16" ht="34.5" customHeight="1" x14ac:dyDescent="0.25">
      <c r="A1384" s="867" t="s">
        <v>19067</v>
      </c>
      <c r="B1384" s="867" t="s">
        <v>2672</v>
      </c>
      <c r="C1384" s="894" t="s">
        <v>3031</v>
      </c>
      <c r="D1384" s="893" t="s">
        <v>24149</v>
      </c>
      <c r="E1384" s="892">
        <v>10000</v>
      </c>
      <c r="F1384" s="895" t="s">
        <v>24148</v>
      </c>
      <c r="G1384" s="891" t="s">
        <v>24147</v>
      </c>
      <c r="H1384" s="890" t="s">
        <v>2703</v>
      </c>
      <c r="I1384" s="889" t="s">
        <v>3654</v>
      </c>
      <c r="J1384" s="889" t="s">
        <v>5525</v>
      </c>
      <c r="K1384" s="888">
        <v>1</v>
      </c>
      <c r="L1384" s="888">
        <v>10</v>
      </c>
      <c r="M1384" s="887">
        <v>96748.819999999992</v>
      </c>
      <c r="N1384" s="888">
        <v>1</v>
      </c>
      <c r="O1384" s="888">
        <v>4</v>
      </c>
      <c r="P1384" s="887">
        <v>27418.659999999996</v>
      </c>
    </row>
    <row r="1385" spans="1:16" ht="22.5" x14ac:dyDescent="0.25">
      <c r="A1385" s="867" t="s">
        <v>19067</v>
      </c>
      <c r="B1385" s="867" t="s">
        <v>2672</v>
      </c>
      <c r="C1385" s="894" t="s">
        <v>3031</v>
      </c>
      <c r="D1385" s="893" t="s">
        <v>23272</v>
      </c>
      <c r="E1385" s="892">
        <v>2000</v>
      </c>
      <c r="F1385" s="895" t="s">
        <v>24146</v>
      </c>
      <c r="G1385" s="891" t="s">
        <v>24145</v>
      </c>
      <c r="H1385" s="890" t="s">
        <v>3135</v>
      </c>
      <c r="I1385" s="889" t="s">
        <v>3135</v>
      </c>
      <c r="J1385" s="889" t="s">
        <v>40</v>
      </c>
      <c r="K1385" s="888">
        <v>1</v>
      </c>
      <c r="L1385" s="888">
        <v>1</v>
      </c>
      <c r="M1385" s="887">
        <v>1980.0700000000002</v>
      </c>
      <c r="N1385" s="888" t="s">
        <v>385</v>
      </c>
      <c r="O1385" s="888" t="s">
        <v>385</v>
      </c>
      <c r="P1385" s="887">
        <v>0</v>
      </c>
    </row>
    <row r="1386" spans="1:16" ht="23.25" customHeight="1" x14ac:dyDescent="0.25">
      <c r="A1386" s="867" t="s">
        <v>19067</v>
      </c>
      <c r="B1386" s="867" t="s">
        <v>2672</v>
      </c>
      <c r="C1386" s="894" t="s">
        <v>3031</v>
      </c>
      <c r="D1386" s="893" t="s">
        <v>24144</v>
      </c>
      <c r="E1386" s="892">
        <v>8000</v>
      </c>
      <c r="F1386" s="895" t="s">
        <v>24143</v>
      </c>
      <c r="G1386" s="891" t="s">
        <v>24142</v>
      </c>
      <c r="H1386" s="890" t="s">
        <v>2703</v>
      </c>
      <c r="I1386" s="889" t="s">
        <v>3654</v>
      </c>
      <c r="J1386" s="889" t="s">
        <v>5525</v>
      </c>
      <c r="K1386" s="888">
        <v>1</v>
      </c>
      <c r="L1386" s="888">
        <v>12</v>
      </c>
      <c r="M1386" s="887">
        <v>97960.239999999991</v>
      </c>
      <c r="N1386" s="888">
        <v>1</v>
      </c>
      <c r="O1386" s="888">
        <v>6</v>
      </c>
      <c r="P1386" s="887">
        <v>49030.895326460828</v>
      </c>
    </row>
    <row r="1387" spans="1:16" ht="24.75" customHeight="1" x14ac:dyDescent="0.25">
      <c r="A1387" s="867" t="s">
        <v>19067</v>
      </c>
      <c r="B1387" s="867" t="s">
        <v>2672</v>
      </c>
      <c r="C1387" s="894" t="s">
        <v>3031</v>
      </c>
      <c r="D1387" s="893" t="s">
        <v>24141</v>
      </c>
      <c r="E1387" s="892">
        <v>12000</v>
      </c>
      <c r="F1387" s="895" t="s">
        <v>24140</v>
      </c>
      <c r="G1387" s="891" t="s">
        <v>24139</v>
      </c>
      <c r="H1387" s="890" t="s">
        <v>2703</v>
      </c>
      <c r="I1387" s="889" t="s">
        <v>3654</v>
      </c>
      <c r="J1387" s="889" t="s">
        <v>5525</v>
      </c>
      <c r="K1387" s="888">
        <v>1</v>
      </c>
      <c r="L1387" s="888">
        <v>12</v>
      </c>
      <c r="M1387" s="887">
        <v>123673.63445595866</v>
      </c>
      <c r="N1387" s="888">
        <v>1</v>
      </c>
      <c r="O1387" s="888">
        <v>6</v>
      </c>
      <c r="P1387" s="887">
        <v>68976.225326460815</v>
      </c>
    </row>
    <row r="1388" spans="1:16" ht="22.5" x14ac:dyDescent="0.25">
      <c r="A1388" s="867" t="s">
        <v>19067</v>
      </c>
      <c r="B1388" s="867" t="s">
        <v>2672</v>
      </c>
      <c r="C1388" s="894" t="s">
        <v>3031</v>
      </c>
      <c r="D1388" s="893" t="s">
        <v>24138</v>
      </c>
      <c r="E1388" s="892">
        <v>13500</v>
      </c>
      <c r="F1388" s="895" t="s">
        <v>21147</v>
      </c>
      <c r="G1388" s="891" t="s">
        <v>21146</v>
      </c>
      <c r="H1388" s="890" t="s">
        <v>24137</v>
      </c>
      <c r="I1388" s="889" t="s">
        <v>3654</v>
      </c>
      <c r="J1388" s="889" t="s">
        <v>5525</v>
      </c>
      <c r="K1388" s="888">
        <v>1</v>
      </c>
      <c r="L1388" s="888">
        <v>1</v>
      </c>
      <c r="M1388" s="887">
        <v>8213.4</v>
      </c>
      <c r="N1388" s="888">
        <v>1</v>
      </c>
      <c r="O1388" s="888">
        <v>6</v>
      </c>
      <c r="P1388" s="887">
        <v>82030.895326460814</v>
      </c>
    </row>
    <row r="1389" spans="1:16" ht="22.5" x14ac:dyDescent="0.25">
      <c r="A1389" s="867" t="s">
        <v>19067</v>
      </c>
      <c r="B1389" s="867" t="s">
        <v>2672</v>
      </c>
      <c r="C1389" s="894" t="s">
        <v>3031</v>
      </c>
      <c r="D1389" s="893" t="s">
        <v>19838</v>
      </c>
      <c r="E1389" s="892">
        <v>15600</v>
      </c>
      <c r="F1389" s="895" t="s">
        <v>19454</v>
      </c>
      <c r="G1389" s="891" t="s">
        <v>19453</v>
      </c>
      <c r="H1389" s="890" t="s">
        <v>2772</v>
      </c>
      <c r="I1389" s="889" t="s">
        <v>3654</v>
      </c>
      <c r="J1389" s="889" t="s">
        <v>5525</v>
      </c>
      <c r="K1389" s="888">
        <v>1</v>
      </c>
      <c r="L1389" s="888">
        <v>3</v>
      </c>
      <c r="M1389" s="887">
        <v>34140.199999999997</v>
      </c>
      <c r="N1389" s="888" t="s">
        <v>385</v>
      </c>
      <c r="O1389" s="888" t="s">
        <v>385</v>
      </c>
      <c r="P1389" s="887">
        <v>0</v>
      </c>
    </row>
    <row r="1390" spans="1:16" ht="32.25" customHeight="1" x14ac:dyDescent="0.25">
      <c r="A1390" s="867" t="s">
        <v>19067</v>
      </c>
      <c r="B1390" s="867" t="s">
        <v>2672</v>
      </c>
      <c r="C1390" s="894" t="s">
        <v>3031</v>
      </c>
      <c r="D1390" s="893" t="s">
        <v>24136</v>
      </c>
      <c r="E1390" s="892">
        <v>5000</v>
      </c>
      <c r="F1390" s="895" t="s">
        <v>24134</v>
      </c>
      <c r="G1390" s="891" t="s">
        <v>24133</v>
      </c>
      <c r="H1390" s="890" t="s">
        <v>2703</v>
      </c>
      <c r="I1390" s="889" t="s">
        <v>3654</v>
      </c>
      <c r="J1390" s="889" t="s">
        <v>5525</v>
      </c>
      <c r="K1390" s="888">
        <v>1</v>
      </c>
      <c r="L1390" s="888">
        <v>3</v>
      </c>
      <c r="M1390" s="887">
        <v>17895.759999999998</v>
      </c>
      <c r="N1390" s="888" t="s">
        <v>385</v>
      </c>
      <c r="O1390" s="888" t="s">
        <v>385</v>
      </c>
      <c r="P1390" s="887">
        <v>0</v>
      </c>
    </row>
    <row r="1391" spans="1:16" ht="22.5" x14ac:dyDescent="0.25">
      <c r="A1391" s="867" t="s">
        <v>19067</v>
      </c>
      <c r="B1391" s="867" t="s">
        <v>2672</v>
      </c>
      <c r="C1391" s="894" t="s">
        <v>3031</v>
      </c>
      <c r="D1391" s="893" t="s">
        <v>24135</v>
      </c>
      <c r="E1391" s="892">
        <v>7000</v>
      </c>
      <c r="F1391" s="895" t="s">
        <v>24134</v>
      </c>
      <c r="G1391" s="891" t="s">
        <v>24133</v>
      </c>
      <c r="H1391" s="890" t="s">
        <v>2703</v>
      </c>
      <c r="I1391" s="889" t="s">
        <v>3654</v>
      </c>
      <c r="J1391" s="889" t="s">
        <v>5525</v>
      </c>
      <c r="K1391" s="888" t="s">
        <v>385</v>
      </c>
      <c r="L1391" s="888" t="s">
        <v>385</v>
      </c>
      <c r="M1391" s="887">
        <v>0</v>
      </c>
      <c r="N1391" s="888">
        <v>1</v>
      </c>
      <c r="O1391" s="888">
        <v>5</v>
      </c>
      <c r="P1391" s="887">
        <v>35390.075326460828</v>
      </c>
    </row>
    <row r="1392" spans="1:16" ht="22.5" x14ac:dyDescent="0.25">
      <c r="A1392" s="867" t="s">
        <v>19067</v>
      </c>
      <c r="B1392" s="867" t="s">
        <v>3626</v>
      </c>
      <c r="C1392" s="894" t="s">
        <v>3031</v>
      </c>
      <c r="D1392" s="893" t="s">
        <v>24132</v>
      </c>
      <c r="E1392" s="892">
        <v>9500</v>
      </c>
      <c r="F1392" s="895" t="s">
        <v>24131</v>
      </c>
      <c r="G1392" s="891" t="s">
        <v>24130</v>
      </c>
      <c r="H1392" s="890" t="s">
        <v>2886</v>
      </c>
      <c r="I1392" s="889" t="s">
        <v>3654</v>
      </c>
      <c r="J1392" s="889" t="s">
        <v>5525</v>
      </c>
      <c r="K1392" s="888">
        <v>1</v>
      </c>
      <c r="L1392" s="888">
        <v>12</v>
      </c>
      <c r="M1392" s="887">
        <v>115946.94999999997</v>
      </c>
      <c r="N1392" s="888">
        <v>1</v>
      </c>
      <c r="O1392" s="888">
        <v>6</v>
      </c>
      <c r="P1392" s="887">
        <v>57887.23</v>
      </c>
    </row>
    <row r="1393" spans="1:16" ht="22.5" x14ac:dyDescent="0.25">
      <c r="A1393" s="867" t="s">
        <v>19067</v>
      </c>
      <c r="B1393" s="867" t="s">
        <v>2672</v>
      </c>
      <c r="C1393" s="894" t="s">
        <v>3031</v>
      </c>
      <c r="D1393" s="893" t="s">
        <v>24129</v>
      </c>
      <c r="E1393" s="892">
        <v>3000</v>
      </c>
      <c r="F1393" s="895" t="s">
        <v>24128</v>
      </c>
      <c r="G1393" s="891" t="s">
        <v>24127</v>
      </c>
      <c r="H1393" s="890" t="s">
        <v>2886</v>
      </c>
      <c r="I1393" s="889" t="s">
        <v>3654</v>
      </c>
      <c r="J1393" s="889" t="s">
        <v>5525</v>
      </c>
      <c r="K1393" s="888">
        <v>1</v>
      </c>
      <c r="L1393" s="888">
        <v>10</v>
      </c>
      <c r="M1393" s="887">
        <v>31344.640000000007</v>
      </c>
      <c r="N1393" s="888">
        <v>1</v>
      </c>
      <c r="O1393" s="888">
        <v>6</v>
      </c>
      <c r="P1393" s="887">
        <v>19034.900000000001</v>
      </c>
    </row>
    <row r="1394" spans="1:16" ht="22.5" x14ac:dyDescent="0.25">
      <c r="A1394" s="867" t="s">
        <v>19067</v>
      </c>
      <c r="B1394" s="867" t="s">
        <v>2672</v>
      </c>
      <c r="C1394" s="894" t="s">
        <v>3031</v>
      </c>
      <c r="D1394" s="893" t="s">
        <v>24126</v>
      </c>
      <c r="E1394" s="892">
        <v>7000</v>
      </c>
      <c r="F1394" s="895" t="s">
        <v>24125</v>
      </c>
      <c r="G1394" s="891" t="s">
        <v>24124</v>
      </c>
      <c r="H1394" s="890" t="s">
        <v>2703</v>
      </c>
      <c r="I1394" s="889" t="s">
        <v>3654</v>
      </c>
      <c r="J1394" s="889" t="s">
        <v>5525</v>
      </c>
      <c r="K1394" s="888">
        <v>1</v>
      </c>
      <c r="L1394" s="888">
        <v>12</v>
      </c>
      <c r="M1394" s="887">
        <v>85762.48</v>
      </c>
      <c r="N1394" s="888">
        <v>1</v>
      </c>
      <c r="O1394" s="888">
        <v>6</v>
      </c>
      <c r="P1394" s="887">
        <v>42973.04532646083</v>
      </c>
    </row>
    <row r="1395" spans="1:16" ht="24.75" customHeight="1" x14ac:dyDescent="0.25">
      <c r="A1395" s="867" t="s">
        <v>19067</v>
      </c>
      <c r="B1395" s="867" t="s">
        <v>2672</v>
      </c>
      <c r="C1395" s="894" t="s">
        <v>3031</v>
      </c>
      <c r="D1395" s="893" t="s">
        <v>24123</v>
      </c>
      <c r="E1395" s="892">
        <v>9000</v>
      </c>
      <c r="F1395" s="895" t="s">
        <v>24122</v>
      </c>
      <c r="G1395" s="891" t="s">
        <v>24121</v>
      </c>
      <c r="H1395" s="890" t="s">
        <v>2852</v>
      </c>
      <c r="I1395" s="889" t="s">
        <v>3654</v>
      </c>
      <c r="J1395" s="889" t="s">
        <v>5525</v>
      </c>
      <c r="K1395" s="888">
        <v>1</v>
      </c>
      <c r="L1395" s="888">
        <v>3</v>
      </c>
      <c r="M1395" s="887">
        <v>13656.759999999998</v>
      </c>
      <c r="N1395" s="888" t="s">
        <v>385</v>
      </c>
      <c r="O1395" s="888" t="s">
        <v>385</v>
      </c>
      <c r="P1395" s="887">
        <v>0</v>
      </c>
    </row>
    <row r="1396" spans="1:16" ht="18" customHeight="1" x14ac:dyDescent="0.25">
      <c r="A1396" s="867" t="s">
        <v>19067</v>
      </c>
      <c r="B1396" s="867" t="s">
        <v>2672</v>
      </c>
      <c r="C1396" s="894" t="s">
        <v>3031</v>
      </c>
      <c r="D1396" s="893" t="s">
        <v>3139</v>
      </c>
      <c r="E1396" s="892">
        <v>3000</v>
      </c>
      <c r="F1396" s="895" t="s">
        <v>24120</v>
      </c>
      <c r="G1396" s="891" t="s">
        <v>24119</v>
      </c>
      <c r="H1396" s="890" t="s">
        <v>24118</v>
      </c>
      <c r="I1396" s="889" t="s">
        <v>2777</v>
      </c>
      <c r="J1396" s="889" t="s">
        <v>2822</v>
      </c>
      <c r="K1396" s="888">
        <v>1</v>
      </c>
      <c r="L1396" s="888">
        <v>12</v>
      </c>
      <c r="M1396" s="887">
        <v>37598.17</v>
      </c>
      <c r="N1396" s="888">
        <v>1</v>
      </c>
      <c r="O1396" s="888">
        <v>6</v>
      </c>
      <c r="P1396" s="887">
        <v>18909.72</v>
      </c>
    </row>
    <row r="1397" spans="1:16" ht="21" customHeight="1" x14ac:dyDescent="0.25">
      <c r="A1397" s="867" t="s">
        <v>19067</v>
      </c>
      <c r="B1397" s="867" t="s">
        <v>2672</v>
      </c>
      <c r="C1397" s="894" t="s">
        <v>3031</v>
      </c>
      <c r="D1397" s="893" t="s">
        <v>24117</v>
      </c>
      <c r="E1397" s="892">
        <v>3000</v>
      </c>
      <c r="F1397" s="895" t="s">
        <v>24116</v>
      </c>
      <c r="G1397" s="891" t="s">
        <v>24115</v>
      </c>
      <c r="H1397" s="890" t="s">
        <v>18284</v>
      </c>
      <c r="I1397" s="889" t="s">
        <v>2684</v>
      </c>
      <c r="J1397" s="889" t="s">
        <v>5525</v>
      </c>
      <c r="K1397" s="888">
        <v>1</v>
      </c>
      <c r="L1397" s="888">
        <v>2</v>
      </c>
      <c r="M1397" s="887">
        <v>5526.8</v>
      </c>
      <c r="N1397" s="888">
        <v>1</v>
      </c>
      <c r="O1397" s="888">
        <v>6</v>
      </c>
      <c r="P1397" s="887">
        <v>19041.57</v>
      </c>
    </row>
    <row r="1398" spans="1:16" ht="22.5" x14ac:dyDescent="0.25">
      <c r="A1398" s="867" t="s">
        <v>19067</v>
      </c>
      <c r="B1398" s="867" t="s">
        <v>2672</v>
      </c>
      <c r="C1398" s="894" t="s">
        <v>3031</v>
      </c>
      <c r="D1398" s="893" t="s">
        <v>24114</v>
      </c>
      <c r="E1398" s="892">
        <v>11000</v>
      </c>
      <c r="F1398" s="895" t="s">
        <v>24113</v>
      </c>
      <c r="G1398" s="891" t="s">
        <v>24112</v>
      </c>
      <c r="H1398" s="890" t="s">
        <v>20905</v>
      </c>
      <c r="I1398" s="889" t="s">
        <v>2684</v>
      </c>
      <c r="J1398" s="889" t="s">
        <v>5525</v>
      </c>
      <c r="K1398" s="888">
        <v>1</v>
      </c>
      <c r="L1398" s="888">
        <v>3</v>
      </c>
      <c r="M1398" s="887">
        <v>31182.91</v>
      </c>
      <c r="N1398" s="888">
        <v>1</v>
      </c>
      <c r="O1398" s="888">
        <v>2</v>
      </c>
      <c r="P1398" s="887">
        <v>14754.48</v>
      </c>
    </row>
    <row r="1399" spans="1:16" ht="22.5" x14ac:dyDescent="0.25">
      <c r="A1399" s="867" t="s">
        <v>19067</v>
      </c>
      <c r="B1399" s="867" t="s">
        <v>2672</v>
      </c>
      <c r="C1399" s="894" t="s">
        <v>3031</v>
      </c>
      <c r="D1399" s="893" t="s">
        <v>24111</v>
      </c>
      <c r="E1399" s="892">
        <v>5000</v>
      </c>
      <c r="F1399" s="895" t="s">
        <v>24110</v>
      </c>
      <c r="G1399" s="891" t="s">
        <v>24109</v>
      </c>
      <c r="H1399" s="890" t="s">
        <v>3691</v>
      </c>
      <c r="I1399" s="889" t="s">
        <v>2684</v>
      </c>
      <c r="J1399" s="889" t="s">
        <v>5525</v>
      </c>
      <c r="K1399" s="888">
        <v>1</v>
      </c>
      <c r="L1399" s="888">
        <v>12</v>
      </c>
      <c r="M1399" s="887">
        <v>61936.840000000004</v>
      </c>
      <c r="N1399" s="888">
        <v>1</v>
      </c>
      <c r="O1399" s="888">
        <v>6</v>
      </c>
      <c r="P1399" s="887">
        <v>31030.895326460824</v>
      </c>
    </row>
    <row r="1400" spans="1:16" x14ac:dyDescent="0.25">
      <c r="A1400" s="867" t="s">
        <v>19067</v>
      </c>
      <c r="B1400" s="867" t="s">
        <v>2672</v>
      </c>
      <c r="C1400" s="894" t="s">
        <v>3031</v>
      </c>
      <c r="D1400" s="893" t="s">
        <v>24094</v>
      </c>
      <c r="E1400" s="892">
        <v>11000</v>
      </c>
      <c r="F1400" s="895" t="s">
        <v>24108</v>
      </c>
      <c r="G1400" s="891" t="s">
        <v>24107</v>
      </c>
      <c r="H1400" s="890" t="s">
        <v>2703</v>
      </c>
      <c r="I1400" s="889" t="s">
        <v>3654</v>
      </c>
      <c r="J1400" s="889" t="s">
        <v>5525</v>
      </c>
      <c r="K1400" s="888">
        <v>1</v>
      </c>
      <c r="L1400" s="888">
        <v>12</v>
      </c>
      <c r="M1400" s="887">
        <v>133698.52445595866</v>
      </c>
      <c r="N1400" s="888">
        <v>1</v>
      </c>
      <c r="O1400" s="888">
        <v>6</v>
      </c>
      <c r="P1400" s="887">
        <v>67030.895326460814</v>
      </c>
    </row>
    <row r="1401" spans="1:16" ht="22.5" x14ac:dyDescent="0.25">
      <c r="A1401" s="867" t="s">
        <v>19067</v>
      </c>
      <c r="B1401" s="867" t="s">
        <v>2672</v>
      </c>
      <c r="C1401" s="894" t="s">
        <v>3031</v>
      </c>
      <c r="D1401" s="893" t="s">
        <v>24106</v>
      </c>
      <c r="E1401" s="892">
        <v>3000</v>
      </c>
      <c r="F1401" s="895" t="s">
        <v>24105</v>
      </c>
      <c r="G1401" s="891" t="s">
        <v>24104</v>
      </c>
      <c r="H1401" s="890" t="s">
        <v>3691</v>
      </c>
      <c r="I1401" s="889" t="s">
        <v>2684</v>
      </c>
      <c r="J1401" s="889" t="s">
        <v>5525</v>
      </c>
      <c r="K1401" s="888">
        <v>1</v>
      </c>
      <c r="L1401" s="888">
        <v>10</v>
      </c>
      <c r="M1401" s="887">
        <v>31625.49</v>
      </c>
      <c r="N1401" s="888">
        <v>1</v>
      </c>
      <c r="O1401" s="888">
        <v>6</v>
      </c>
      <c r="P1401" s="887">
        <v>19005.95</v>
      </c>
    </row>
    <row r="1402" spans="1:16" ht="22.5" x14ac:dyDescent="0.25">
      <c r="A1402" s="867" t="s">
        <v>19067</v>
      </c>
      <c r="B1402" s="867" t="s">
        <v>2672</v>
      </c>
      <c r="C1402" s="894" t="s">
        <v>3031</v>
      </c>
      <c r="D1402" s="893" t="s">
        <v>24103</v>
      </c>
      <c r="E1402" s="892">
        <v>7000</v>
      </c>
      <c r="F1402" s="895" t="s">
        <v>24102</v>
      </c>
      <c r="G1402" s="891" t="s">
        <v>24101</v>
      </c>
      <c r="H1402" s="890" t="s">
        <v>3691</v>
      </c>
      <c r="I1402" s="889" t="s">
        <v>2684</v>
      </c>
      <c r="J1402" s="889" t="s">
        <v>5525</v>
      </c>
      <c r="K1402" s="888">
        <v>1</v>
      </c>
      <c r="L1402" s="888">
        <v>12</v>
      </c>
      <c r="M1402" s="887">
        <v>71016.94</v>
      </c>
      <c r="N1402" s="888">
        <v>1</v>
      </c>
      <c r="O1402" s="888">
        <v>6</v>
      </c>
      <c r="P1402" s="887">
        <v>41983.355326460827</v>
      </c>
    </row>
    <row r="1403" spans="1:16" ht="21.75" customHeight="1" x14ac:dyDescent="0.25">
      <c r="A1403" s="867" t="s">
        <v>19067</v>
      </c>
      <c r="B1403" s="867" t="s">
        <v>2672</v>
      </c>
      <c r="C1403" s="894" t="s">
        <v>3031</v>
      </c>
      <c r="D1403" s="893" t="s">
        <v>24100</v>
      </c>
      <c r="E1403" s="892">
        <v>5000</v>
      </c>
      <c r="F1403" s="895" t="s">
        <v>24099</v>
      </c>
      <c r="G1403" s="891" t="s">
        <v>24098</v>
      </c>
      <c r="H1403" s="890" t="s">
        <v>3453</v>
      </c>
      <c r="I1403" s="889" t="s">
        <v>3654</v>
      </c>
      <c r="J1403" s="889" t="s">
        <v>5525</v>
      </c>
      <c r="K1403" s="888">
        <v>1</v>
      </c>
      <c r="L1403" s="888">
        <v>12</v>
      </c>
      <c r="M1403" s="887">
        <v>61911.500000000007</v>
      </c>
      <c r="N1403" s="888">
        <v>1</v>
      </c>
      <c r="O1403" s="888">
        <v>6</v>
      </c>
      <c r="P1403" s="887">
        <v>31030.895326460824</v>
      </c>
    </row>
    <row r="1404" spans="1:16" ht="23.25" customHeight="1" x14ac:dyDescent="0.25">
      <c r="A1404" s="867" t="s">
        <v>19067</v>
      </c>
      <c r="B1404" s="867" t="s">
        <v>2672</v>
      </c>
      <c r="C1404" s="894" t="s">
        <v>3031</v>
      </c>
      <c r="D1404" s="893" t="s">
        <v>23218</v>
      </c>
      <c r="E1404" s="892">
        <v>12000</v>
      </c>
      <c r="F1404" s="895" t="s">
        <v>21117</v>
      </c>
      <c r="G1404" s="891" t="s">
        <v>21116</v>
      </c>
      <c r="H1404" s="890" t="s">
        <v>2772</v>
      </c>
      <c r="I1404" s="889" t="s">
        <v>3654</v>
      </c>
      <c r="J1404" s="889" t="s">
        <v>5525</v>
      </c>
      <c r="K1404" s="888">
        <v>1</v>
      </c>
      <c r="L1404" s="888">
        <v>1</v>
      </c>
      <c r="M1404" s="887">
        <v>7313.4</v>
      </c>
      <c r="N1404" s="888">
        <v>1</v>
      </c>
      <c r="O1404" s="888">
        <v>4</v>
      </c>
      <c r="P1404" s="887">
        <v>40192.595326460825</v>
      </c>
    </row>
    <row r="1405" spans="1:16" x14ac:dyDescent="0.25">
      <c r="A1405" s="867" t="s">
        <v>19067</v>
      </c>
      <c r="B1405" s="867" t="s">
        <v>2672</v>
      </c>
      <c r="C1405" s="894" t="s">
        <v>3031</v>
      </c>
      <c r="D1405" s="893" t="s">
        <v>24097</v>
      </c>
      <c r="E1405" s="892">
        <v>6000</v>
      </c>
      <c r="F1405" s="895" t="s">
        <v>24096</v>
      </c>
      <c r="G1405" s="891" t="s">
        <v>24095</v>
      </c>
      <c r="H1405" s="890" t="s">
        <v>2886</v>
      </c>
      <c r="I1405" s="889" t="s">
        <v>3654</v>
      </c>
      <c r="J1405" s="889" t="s">
        <v>5525</v>
      </c>
      <c r="K1405" s="888">
        <v>1</v>
      </c>
      <c r="L1405" s="888">
        <v>12</v>
      </c>
      <c r="M1405" s="887">
        <v>73032.400000000009</v>
      </c>
      <c r="N1405" s="888">
        <v>1</v>
      </c>
      <c r="O1405" s="888">
        <v>6</v>
      </c>
      <c r="P1405" s="887">
        <v>37030.895326460828</v>
      </c>
    </row>
    <row r="1406" spans="1:16" x14ac:dyDescent="0.25">
      <c r="A1406" s="867" t="s">
        <v>19067</v>
      </c>
      <c r="B1406" s="867" t="s">
        <v>2672</v>
      </c>
      <c r="C1406" s="894" t="s">
        <v>3031</v>
      </c>
      <c r="D1406" s="893" t="s">
        <v>24094</v>
      </c>
      <c r="E1406" s="892">
        <v>3500</v>
      </c>
      <c r="F1406" s="895" t="s">
        <v>24093</v>
      </c>
      <c r="G1406" s="891" t="s">
        <v>24092</v>
      </c>
      <c r="H1406" s="890" t="s">
        <v>2703</v>
      </c>
      <c r="I1406" s="889" t="s">
        <v>3654</v>
      </c>
      <c r="J1406" s="889" t="s">
        <v>5525</v>
      </c>
      <c r="K1406" s="888">
        <v>1</v>
      </c>
      <c r="L1406" s="888">
        <v>12</v>
      </c>
      <c r="M1406" s="887">
        <v>43740.549999999996</v>
      </c>
      <c r="N1406" s="888">
        <v>1</v>
      </c>
      <c r="O1406" s="888">
        <v>6</v>
      </c>
      <c r="P1406" s="887">
        <v>21992.63</v>
      </c>
    </row>
    <row r="1407" spans="1:16" x14ac:dyDescent="0.25">
      <c r="A1407" s="867" t="s">
        <v>19067</v>
      </c>
      <c r="B1407" s="867" t="s">
        <v>2672</v>
      </c>
      <c r="C1407" s="894" t="s">
        <v>3031</v>
      </c>
      <c r="D1407" s="893" t="s">
        <v>24091</v>
      </c>
      <c r="E1407" s="892">
        <v>3000</v>
      </c>
      <c r="F1407" s="895" t="s">
        <v>24090</v>
      </c>
      <c r="G1407" s="891" t="s">
        <v>24089</v>
      </c>
      <c r="H1407" s="890" t="s">
        <v>2886</v>
      </c>
      <c r="I1407" s="889" t="s">
        <v>3654</v>
      </c>
      <c r="J1407" s="889" t="s">
        <v>5525</v>
      </c>
      <c r="K1407" s="888" t="s">
        <v>385</v>
      </c>
      <c r="L1407" s="888" t="s">
        <v>385</v>
      </c>
      <c r="M1407" s="887">
        <v>0</v>
      </c>
      <c r="N1407" s="888">
        <v>1</v>
      </c>
      <c r="O1407" s="888">
        <v>1</v>
      </c>
      <c r="P1407" s="887">
        <v>3174.15</v>
      </c>
    </row>
    <row r="1408" spans="1:16" ht="35.25" customHeight="1" x14ac:dyDescent="0.25">
      <c r="A1408" s="867" t="s">
        <v>19067</v>
      </c>
      <c r="B1408" s="867" t="s">
        <v>2672</v>
      </c>
      <c r="C1408" s="894" t="s">
        <v>3031</v>
      </c>
      <c r="D1408" s="893" t="s">
        <v>24088</v>
      </c>
      <c r="E1408" s="892">
        <v>5000</v>
      </c>
      <c r="F1408" s="895" t="s">
        <v>24087</v>
      </c>
      <c r="G1408" s="891" t="s">
        <v>24086</v>
      </c>
      <c r="H1408" s="890" t="s">
        <v>2886</v>
      </c>
      <c r="I1408" s="889" t="s">
        <v>3654</v>
      </c>
      <c r="J1408" s="889" t="s">
        <v>5525</v>
      </c>
      <c r="K1408" s="888">
        <v>1</v>
      </c>
      <c r="L1408" s="888">
        <v>12</v>
      </c>
      <c r="M1408" s="887">
        <v>61960.80000000001</v>
      </c>
      <c r="N1408" s="888">
        <v>1</v>
      </c>
      <c r="O1408" s="888">
        <v>6</v>
      </c>
      <c r="P1408" s="887">
        <v>31030.895326460824</v>
      </c>
    </row>
    <row r="1409" spans="1:16" ht="22.5" x14ac:dyDescent="0.25">
      <c r="A1409" s="867" t="s">
        <v>19067</v>
      </c>
      <c r="B1409" s="867" t="s">
        <v>3626</v>
      </c>
      <c r="C1409" s="894" t="s">
        <v>3031</v>
      </c>
      <c r="D1409" s="893" t="s">
        <v>23579</v>
      </c>
      <c r="E1409" s="892">
        <v>7000</v>
      </c>
      <c r="F1409" s="895" t="s">
        <v>24085</v>
      </c>
      <c r="G1409" s="891" t="s">
        <v>24084</v>
      </c>
      <c r="H1409" s="890" t="s">
        <v>2772</v>
      </c>
      <c r="I1409" s="889" t="s">
        <v>3654</v>
      </c>
      <c r="J1409" s="889" t="s">
        <v>5525</v>
      </c>
      <c r="K1409" s="888">
        <v>1</v>
      </c>
      <c r="L1409" s="888">
        <v>12</v>
      </c>
      <c r="M1409" s="887">
        <v>81971.429999999993</v>
      </c>
      <c r="N1409" s="888">
        <v>1</v>
      </c>
      <c r="O1409" s="888">
        <v>6</v>
      </c>
      <c r="P1409" s="887">
        <v>42639.98</v>
      </c>
    </row>
    <row r="1410" spans="1:16" x14ac:dyDescent="0.25">
      <c r="A1410" s="867" t="s">
        <v>19067</v>
      </c>
      <c r="B1410" s="867" t="s">
        <v>2672</v>
      </c>
      <c r="C1410" s="894" t="s">
        <v>3031</v>
      </c>
      <c r="D1410" s="893" t="s">
        <v>24083</v>
      </c>
      <c r="E1410" s="892">
        <v>10000</v>
      </c>
      <c r="F1410" s="895" t="s">
        <v>24082</v>
      </c>
      <c r="G1410" s="891" t="s">
        <v>24081</v>
      </c>
      <c r="H1410" s="890" t="s">
        <v>2703</v>
      </c>
      <c r="I1410" s="889" t="s">
        <v>3654</v>
      </c>
      <c r="J1410" s="889" t="s">
        <v>5525</v>
      </c>
      <c r="K1410" s="888">
        <v>1</v>
      </c>
      <c r="L1410" s="888">
        <v>12</v>
      </c>
      <c r="M1410" s="887">
        <v>119795.09445595865</v>
      </c>
      <c r="N1410" s="888">
        <v>1</v>
      </c>
      <c r="O1410" s="888">
        <v>6</v>
      </c>
      <c r="P1410" s="887">
        <v>60699.665326460832</v>
      </c>
    </row>
    <row r="1411" spans="1:16" ht="22.5" x14ac:dyDescent="0.25">
      <c r="A1411" s="867" t="s">
        <v>19067</v>
      </c>
      <c r="B1411" s="867" t="s">
        <v>2672</v>
      </c>
      <c r="C1411" s="894" t="s">
        <v>3031</v>
      </c>
      <c r="D1411" s="893" t="s">
        <v>24080</v>
      </c>
      <c r="E1411" s="892">
        <v>5600</v>
      </c>
      <c r="F1411" s="895" t="s">
        <v>24079</v>
      </c>
      <c r="G1411" s="891" t="s">
        <v>24078</v>
      </c>
      <c r="H1411" s="890" t="s">
        <v>2688</v>
      </c>
      <c r="I1411" s="889" t="s">
        <v>3654</v>
      </c>
      <c r="J1411" s="889" t="s">
        <v>5525</v>
      </c>
      <c r="K1411" s="888">
        <v>1</v>
      </c>
      <c r="L1411" s="888">
        <v>12</v>
      </c>
      <c r="M1411" s="887">
        <v>60827.53</v>
      </c>
      <c r="N1411" s="888">
        <v>1</v>
      </c>
      <c r="O1411" s="888">
        <v>6</v>
      </c>
      <c r="P1411" s="887">
        <v>34630.895326460828</v>
      </c>
    </row>
    <row r="1412" spans="1:16" x14ac:dyDescent="0.25">
      <c r="A1412" s="867" t="s">
        <v>19067</v>
      </c>
      <c r="B1412" s="867" t="s">
        <v>2672</v>
      </c>
      <c r="C1412" s="894" t="s">
        <v>3031</v>
      </c>
      <c r="D1412" s="893" t="s">
        <v>24077</v>
      </c>
      <c r="E1412" s="892">
        <v>6000</v>
      </c>
      <c r="F1412" s="895" t="s">
        <v>24076</v>
      </c>
      <c r="G1412" s="891" t="s">
        <v>24075</v>
      </c>
      <c r="H1412" s="890" t="s">
        <v>2772</v>
      </c>
      <c r="I1412" s="889" t="s">
        <v>3654</v>
      </c>
      <c r="J1412" s="889" t="s">
        <v>5525</v>
      </c>
      <c r="K1412" s="888">
        <v>1</v>
      </c>
      <c r="L1412" s="888">
        <v>12</v>
      </c>
      <c r="M1412" s="887">
        <v>71938.549999999988</v>
      </c>
      <c r="N1412" s="888">
        <v>1</v>
      </c>
      <c r="O1412" s="888">
        <v>6</v>
      </c>
      <c r="P1412" s="887">
        <v>36491.685326460829</v>
      </c>
    </row>
    <row r="1413" spans="1:16" ht="30.75" customHeight="1" x14ac:dyDescent="0.25">
      <c r="A1413" s="867" t="s">
        <v>19067</v>
      </c>
      <c r="B1413" s="867" t="s">
        <v>2672</v>
      </c>
      <c r="C1413" s="894" t="s">
        <v>3031</v>
      </c>
      <c r="D1413" s="893" t="s">
        <v>24074</v>
      </c>
      <c r="E1413" s="892">
        <v>8000</v>
      </c>
      <c r="F1413" s="895" t="s">
        <v>24073</v>
      </c>
      <c r="G1413" s="891" t="s">
        <v>24072</v>
      </c>
      <c r="H1413" s="890" t="s">
        <v>2852</v>
      </c>
      <c r="I1413" s="889" t="s">
        <v>3654</v>
      </c>
      <c r="J1413" s="889" t="s">
        <v>5525</v>
      </c>
      <c r="K1413" s="888">
        <v>1</v>
      </c>
      <c r="L1413" s="888">
        <v>11</v>
      </c>
      <c r="M1413" s="887">
        <v>83505.279999999999</v>
      </c>
      <c r="N1413" s="888">
        <v>1</v>
      </c>
      <c r="O1413" s="888">
        <v>6</v>
      </c>
      <c r="P1413" s="887">
        <v>48448.625326460831</v>
      </c>
    </row>
    <row r="1414" spans="1:16" x14ac:dyDescent="0.25">
      <c r="A1414" s="867" t="s">
        <v>19067</v>
      </c>
      <c r="B1414" s="867" t="s">
        <v>2672</v>
      </c>
      <c r="C1414" s="894" t="s">
        <v>3031</v>
      </c>
      <c r="D1414" s="893" t="s">
        <v>24071</v>
      </c>
      <c r="E1414" s="892">
        <v>1815</v>
      </c>
      <c r="F1414" s="895" t="s">
        <v>24070</v>
      </c>
      <c r="G1414" s="891" t="s">
        <v>24069</v>
      </c>
      <c r="H1414" s="890" t="s">
        <v>24068</v>
      </c>
      <c r="I1414" s="889" t="s">
        <v>2822</v>
      </c>
      <c r="J1414" s="889" t="s">
        <v>2822</v>
      </c>
      <c r="K1414" s="888">
        <v>1</v>
      </c>
      <c r="L1414" s="888">
        <v>12</v>
      </c>
      <c r="M1414" s="887">
        <v>21428.74</v>
      </c>
      <c r="N1414" s="888">
        <v>1</v>
      </c>
      <c r="O1414" s="888">
        <v>6</v>
      </c>
      <c r="P1414" s="887">
        <v>11870.1</v>
      </c>
    </row>
    <row r="1415" spans="1:16" ht="22.5" x14ac:dyDescent="0.25">
      <c r="A1415" s="867" t="s">
        <v>19067</v>
      </c>
      <c r="B1415" s="867" t="s">
        <v>2672</v>
      </c>
      <c r="C1415" s="894" t="s">
        <v>3031</v>
      </c>
      <c r="D1415" s="893" t="s">
        <v>24067</v>
      </c>
      <c r="E1415" s="892">
        <v>7000</v>
      </c>
      <c r="F1415" s="895" t="s">
        <v>24066</v>
      </c>
      <c r="G1415" s="891" t="s">
        <v>24065</v>
      </c>
      <c r="H1415" s="890" t="s">
        <v>2703</v>
      </c>
      <c r="I1415" s="889" t="s">
        <v>3654</v>
      </c>
      <c r="J1415" s="889" t="s">
        <v>5525</v>
      </c>
      <c r="K1415" s="888">
        <v>1</v>
      </c>
      <c r="L1415" s="888">
        <v>12</v>
      </c>
      <c r="M1415" s="887">
        <v>63824.700000000012</v>
      </c>
      <c r="N1415" s="888">
        <v>1</v>
      </c>
      <c r="O1415" s="888">
        <v>6</v>
      </c>
      <c r="P1415" s="887">
        <v>47062.695326460831</v>
      </c>
    </row>
    <row r="1416" spans="1:16" x14ac:dyDescent="0.25">
      <c r="A1416" s="867" t="s">
        <v>19067</v>
      </c>
      <c r="B1416" s="867" t="s">
        <v>2672</v>
      </c>
      <c r="C1416" s="894" t="s">
        <v>3031</v>
      </c>
      <c r="D1416" s="893" t="s">
        <v>8272</v>
      </c>
      <c r="E1416" s="892">
        <v>3500</v>
      </c>
      <c r="F1416" s="895" t="s">
        <v>24064</v>
      </c>
      <c r="G1416" s="891" t="s">
        <v>24063</v>
      </c>
      <c r="H1416" s="890" t="s">
        <v>3045</v>
      </c>
      <c r="I1416" s="889" t="s">
        <v>2684</v>
      </c>
      <c r="J1416" s="889" t="s">
        <v>5525</v>
      </c>
      <c r="K1416" s="888">
        <v>1</v>
      </c>
      <c r="L1416" s="888">
        <v>12</v>
      </c>
      <c r="M1416" s="887">
        <v>43339.99</v>
      </c>
      <c r="N1416" s="888">
        <v>1</v>
      </c>
      <c r="O1416" s="888">
        <v>6</v>
      </c>
      <c r="P1416" s="887">
        <v>22017.920000000002</v>
      </c>
    </row>
    <row r="1417" spans="1:16" x14ac:dyDescent="0.25">
      <c r="A1417" s="867" t="s">
        <v>19067</v>
      </c>
      <c r="B1417" s="867" t="s">
        <v>2672</v>
      </c>
      <c r="C1417" s="894" t="s">
        <v>3031</v>
      </c>
      <c r="D1417" s="893" t="s">
        <v>24062</v>
      </c>
      <c r="E1417" s="892">
        <v>3000</v>
      </c>
      <c r="F1417" s="895" t="s">
        <v>24061</v>
      </c>
      <c r="G1417" s="891" t="s">
        <v>24060</v>
      </c>
      <c r="H1417" s="890" t="s">
        <v>2712</v>
      </c>
      <c r="I1417" s="889" t="s">
        <v>3654</v>
      </c>
      <c r="J1417" s="889" t="s">
        <v>5525</v>
      </c>
      <c r="K1417" s="888">
        <v>1</v>
      </c>
      <c r="L1417" s="888">
        <v>12</v>
      </c>
      <c r="M1417" s="887">
        <v>37839.570000000007</v>
      </c>
      <c r="N1417" s="888">
        <v>1</v>
      </c>
      <c r="O1417" s="888">
        <v>6</v>
      </c>
      <c r="P1417" s="887">
        <v>19044.900000000001</v>
      </c>
    </row>
    <row r="1418" spans="1:16" x14ac:dyDescent="0.25">
      <c r="A1418" s="867" t="s">
        <v>19067</v>
      </c>
      <c r="B1418" s="867" t="s">
        <v>2672</v>
      </c>
      <c r="C1418" s="894" t="s">
        <v>3031</v>
      </c>
      <c r="D1418" s="893" t="s">
        <v>24059</v>
      </c>
      <c r="E1418" s="892">
        <v>8000</v>
      </c>
      <c r="F1418" s="895" t="s">
        <v>24058</v>
      </c>
      <c r="G1418" s="891" t="s">
        <v>24057</v>
      </c>
      <c r="H1418" s="890" t="s">
        <v>2703</v>
      </c>
      <c r="I1418" s="889" t="s">
        <v>3654</v>
      </c>
      <c r="J1418" s="889" t="s">
        <v>5525</v>
      </c>
      <c r="K1418" s="888">
        <v>1</v>
      </c>
      <c r="L1418" s="888">
        <v>12</v>
      </c>
      <c r="M1418" s="887">
        <v>97577.989999999991</v>
      </c>
      <c r="N1418" s="888">
        <v>1</v>
      </c>
      <c r="O1418" s="888">
        <v>6</v>
      </c>
      <c r="P1418" s="887">
        <v>49030.895326460828</v>
      </c>
    </row>
    <row r="1419" spans="1:16" ht="22.5" x14ac:dyDescent="0.25">
      <c r="A1419" s="867" t="s">
        <v>19067</v>
      </c>
      <c r="B1419" s="867" t="s">
        <v>3626</v>
      </c>
      <c r="C1419" s="894" t="s">
        <v>3031</v>
      </c>
      <c r="D1419" s="893" t="s">
        <v>24056</v>
      </c>
      <c r="E1419" s="892">
        <v>3000</v>
      </c>
      <c r="F1419" s="895" t="s">
        <v>24055</v>
      </c>
      <c r="G1419" s="891" t="s">
        <v>24054</v>
      </c>
      <c r="H1419" s="890" t="s">
        <v>2772</v>
      </c>
      <c r="I1419" s="889" t="s">
        <v>3654</v>
      </c>
      <c r="J1419" s="889" t="s">
        <v>5525</v>
      </c>
      <c r="K1419" s="888">
        <v>1</v>
      </c>
      <c r="L1419" s="888">
        <v>12</v>
      </c>
      <c r="M1419" s="887">
        <v>37106.350000000006</v>
      </c>
      <c r="N1419" s="888">
        <v>1</v>
      </c>
      <c r="O1419" s="888">
        <v>1</v>
      </c>
      <c r="P1419" s="887">
        <v>5467.0899999999992</v>
      </c>
    </row>
    <row r="1420" spans="1:16" ht="22.5" x14ac:dyDescent="0.25">
      <c r="A1420" s="867" t="s">
        <v>19067</v>
      </c>
      <c r="B1420" s="867" t="s">
        <v>2672</v>
      </c>
      <c r="C1420" s="894" t="s">
        <v>3031</v>
      </c>
      <c r="D1420" s="893" t="s">
        <v>24053</v>
      </c>
      <c r="E1420" s="892">
        <v>7500</v>
      </c>
      <c r="F1420" s="895" t="s">
        <v>24051</v>
      </c>
      <c r="G1420" s="891" t="s">
        <v>24050</v>
      </c>
      <c r="H1420" s="890" t="s">
        <v>4492</v>
      </c>
      <c r="I1420" s="889" t="s">
        <v>3654</v>
      </c>
      <c r="J1420" s="889" t="s">
        <v>5525</v>
      </c>
      <c r="K1420" s="888">
        <v>1</v>
      </c>
      <c r="L1420" s="888">
        <v>11</v>
      </c>
      <c r="M1420" s="887">
        <v>86074.909999999989</v>
      </c>
      <c r="N1420" s="888" t="s">
        <v>385</v>
      </c>
      <c r="O1420" s="888" t="s">
        <v>385</v>
      </c>
      <c r="P1420" s="887">
        <v>0</v>
      </c>
    </row>
    <row r="1421" spans="1:16" ht="22.5" x14ac:dyDescent="0.25">
      <c r="A1421" s="867" t="s">
        <v>19067</v>
      </c>
      <c r="B1421" s="867" t="s">
        <v>2672</v>
      </c>
      <c r="C1421" s="894" t="s">
        <v>3031</v>
      </c>
      <c r="D1421" s="893" t="s">
        <v>24052</v>
      </c>
      <c r="E1421" s="892">
        <v>9000</v>
      </c>
      <c r="F1421" s="895" t="s">
        <v>24051</v>
      </c>
      <c r="G1421" s="891" t="s">
        <v>24050</v>
      </c>
      <c r="H1421" s="890" t="s">
        <v>4492</v>
      </c>
      <c r="I1421" s="889" t="s">
        <v>3654</v>
      </c>
      <c r="J1421" s="889" t="s">
        <v>5525</v>
      </c>
      <c r="K1421" s="888" t="s">
        <v>385</v>
      </c>
      <c r="L1421" s="888" t="s">
        <v>385</v>
      </c>
      <c r="M1421" s="887">
        <v>0</v>
      </c>
      <c r="N1421" s="888">
        <v>1</v>
      </c>
      <c r="O1421" s="888">
        <v>4</v>
      </c>
      <c r="P1421" s="887">
        <v>24046.879999999997</v>
      </c>
    </row>
    <row r="1422" spans="1:16" ht="22.5" x14ac:dyDescent="0.25">
      <c r="A1422" s="867" t="s">
        <v>19067</v>
      </c>
      <c r="B1422" s="867" t="s">
        <v>3626</v>
      </c>
      <c r="C1422" s="894" t="s">
        <v>3031</v>
      </c>
      <c r="D1422" s="893" t="s">
        <v>5056</v>
      </c>
      <c r="E1422" s="892">
        <v>10000</v>
      </c>
      <c r="F1422" s="895" t="s">
        <v>24049</v>
      </c>
      <c r="G1422" s="891" t="s">
        <v>24048</v>
      </c>
      <c r="H1422" s="890" t="s">
        <v>2703</v>
      </c>
      <c r="I1422" s="889" t="s">
        <v>3654</v>
      </c>
      <c r="J1422" s="889" t="s">
        <v>5525</v>
      </c>
      <c r="K1422" s="888">
        <v>1</v>
      </c>
      <c r="L1422" s="888">
        <v>12</v>
      </c>
      <c r="M1422" s="887">
        <v>120600.47999999998</v>
      </c>
      <c r="N1422" s="888">
        <v>1</v>
      </c>
      <c r="O1422" s="888">
        <v>6</v>
      </c>
      <c r="P1422" s="887">
        <v>60937.26</v>
      </c>
    </row>
    <row r="1423" spans="1:16" ht="27" customHeight="1" x14ac:dyDescent="0.25">
      <c r="A1423" s="867" t="s">
        <v>19067</v>
      </c>
      <c r="B1423" s="867" t="s">
        <v>2672</v>
      </c>
      <c r="C1423" s="894" t="s">
        <v>3031</v>
      </c>
      <c r="D1423" s="893" t="s">
        <v>24000</v>
      </c>
      <c r="E1423" s="892">
        <v>2500</v>
      </c>
      <c r="F1423" s="895" t="s">
        <v>24047</v>
      </c>
      <c r="G1423" s="891" t="s">
        <v>24046</v>
      </c>
      <c r="H1423" s="890" t="s">
        <v>2886</v>
      </c>
      <c r="I1423" s="889" t="s">
        <v>3654</v>
      </c>
      <c r="J1423" s="889" t="s">
        <v>5525</v>
      </c>
      <c r="K1423" s="888">
        <v>1</v>
      </c>
      <c r="L1423" s="888">
        <v>2</v>
      </c>
      <c r="M1423" s="887">
        <v>4716.38</v>
      </c>
      <c r="N1423" s="888">
        <v>1</v>
      </c>
      <c r="O1423" s="888">
        <v>6</v>
      </c>
      <c r="P1423" s="887">
        <v>15866.779999999999</v>
      </c>
    </row>
    <row r="1424" spans="1:16" ht="22.5" x14ac:dyDescent="0.25">
      <c r="A1424" s="867" t="s">
        <v>19067</v>
      </c>
      <c r="B1424" s="867" t="s">
        <v>2672</v>
      </c>
      <c r="C1424" s="894" t="s">
        <v>3031</v>
      </c>
      <c r="D1424" s="893" t="s">
        <v>24045</v>
      </c>
      <c r="E1424" s="892">
        <v>5000</v>
      </c>
      <c r="F1424" s="895" t="s">
        <v>24044</v>
      </c>
      <c r="G1424" s="891" t="s">
        <v>24043</v>
      </c>
      <c r="H1424" s="890" t="s">
        <v>2886</v>
      </c>
      <c r="I1424" s="889" t="s">
        <v>3654</v>
      </c>
      <c r="J1424" s="889" t="s">
        <v>5525</v>
      </c>
      <c r="K1424" s="888">
        <v>1</v>
      </c>
      <c r="L1424" s="888">
        <v>12</v>
      </c>
      <c r="M1424" s="887">
        <v>61878.54</v>
      </c>
      <c r="N1424" s="888">
        <v>1</v>
      </c>
      <c r="O1424" s="888">
        <v>6</v>
      </c>
      <c r="P1424" s="887">
        <v>31030.895326460824</v>
      </c>
    </row>
    <row r="1425" spans="1:16" x14ac:dyDescent="0.25">
      <c r="A1425" s="867" t="s">
        <v>19067</v>
      </c>
      <c r="B1425" s="867" t="s">
        <v>2672</v>
      </c>
      <c r="C1425" s="894" t="s">
        <v>3031</v>
      </c>
      <c r="D1425" s="893" t="s">
        <v>24042</v>
      </c>
      <c r="E1425" s="892">
        <v>3500</v>
      </c>
      <c r="F1425" s="895" t="s">
        <v>24041</v>
      </c>
      <c r="G1425" s="891" t="s">
        <v>24040</v>
      </c>
      <c r="H1425" s="890" t="s">
        <v>2712</v>
      </c>
      <c r="I1425" s="889" t="s">
        <v>3654</v>
      </c>
      <c r="J1425" s="889" t="s">
        <v>5525</v>
      </c>
      <c r="K1425" s="888">
        <v>1</v>
      </c>
      <c r="L1425" s="888">
        <v>12</v>
      </c>
      <c r="M1425" s="887">
        <v>43926.770000000004</v>
      </c>
      <c r="N1425" s="888">
        <v>1</v>
      </c>
      <c r="O1425" s="888">
        <v>6</v>
      </c>
      <c r="P1425" s="887">
        <v>22029.34</v>
      </c>
    </row>
    <row r="1426" spans="1:16" x14ac:dyDescent="0.25">
      <c r="A1426" s="867" t="s">
        <v>19067</v>
      </c>
      <c r="B1426" s="867" t="s">
        <v>2672</v>
      </c>
      <c r="C1426" s="894" t="s">
        <v>3031</v>
      </c>
      <c r="D1426" s="893" t="s">
        <v>24039</v>
      </c>
      <c r="E1426" s="892">
        <v>7000</v>
      </c>
      <c r="F1426" s="895" t="s">
        <v>24038</v>
      </c>
      <c r="G1426" s="891" t="s">
        <v>24037</v>
      </c>
      <c r="H1426" s="890" t="s">
        <v>3684</v>
      </c>
      <c r="I1426" s="889" t="s">
        <v>3654</v>
      </c>
      <c r="J1426" s="889" t="s">
        <v>5525</v>
      </c>
      <c r="K1426" s="888">
        <v>1</v>
      </c>
      <c r="L1426" s="888">
        <v>12</v>
      </c>
      <c r="M1426" s="887">
        <v>85401.299999999988</v>
      </c>
      <c r="N1426" s="888">
        <v>1</v>
      </c>
      <c r="O1426" s="888">
        <v>6</v>
      </c>
      <c r="P1426" s="887">
        <v>42932.215326460828</v>
      </c>
    </row>
    <row r="1427" spans="1:16" x14ac:dyDescent="0.25">
      <c r="A1427" s="867" t="s">
        <v>19067</v>
      </c>
      <c r="B1427" s="867" t="s">
        <v>2672</v>
      </c>
      <c r="C1427" s="894" t="s">
        <v>3031</v>
      </c>
      <c r="D1427" s="893" t="s">
        <v>24036</v>
      </c>
      <c r="E1427" s="892">
        <v>9000</v>
      </c>
      <c r="F1427" s="895" t="s">
        <v>24035</v>
      </c>
      <c r="G1427" s="891" t="s">
        <v>24034</v>
      </c>
      <c r="H1427" s="890" t="s">
        <v>2688</v>
      </c>
      <c r="I1427" s="889" t="s">
        <v>3654</v>
      </c>
      <c r="J1427" s="889" t="s">
        <v>5525</v>
      </c>
      <c r="K1427" s="888">
        <v>1</v>
      </c>
      <c r="L1427" s="888">
        <v>12</v>
      </c>
      <c r="M1427" s="887">
        <v>109799.00445595864</v>
      </c>
      <c r="N1427" s="888">
        <v>1</v>
      </c>
      <c r="O1427" s="888">
        <v>6</v>
      </c>
      <c r="P1427" s="887">
        <v>55030.895326460828</v>
      </c>
    </row>
    <row r="1428" spans="1:16" x14ac:dyDescent="0.25">
      <c r="A1428" s="1772" t="s">
        <v>2848</v>
      </c>
      <c r="B1428" s="1772"/>
      <c r="C1428" s="1772"/>
      <c r="D1428" s="1772"/>
      <c r="E1428" s="1772"/>
      <c r="F1428" s="1772" t="s">
        <v>378</v>
      </c>
      <c r="G1428" s="1772"/>
      <c r="H1428" s="1772"/>
      <c r="I1428" s="1772"/>
      <c r="J1428" s="1772"/>
      <c r="K1428" s="1771" t="s">
        <v>2847</v>
      </c>
      <c r="L1428" s="1771"/>
      <c r="M1428" s="1771"/>
      <c r="N1428" s="1771" t="s">
        <v>2846</v>
      </c>
      <c r="O1428" s="1771"/>
      <c r="P1428" s="1771"/>
    </row>
    <row r="1429" spans="1:16" ht="69.75" x14ac:dyDescent="0.25">
      <c r="A1429" s="1535" t="s">
        <v>2845</v>
      </c>
      <c r="B1429" s="1535" t="s">
        <v>5</v>
      </c>
      <c r="C1429" s="1535" t="s">
        <v>2844</v>
      </c>
      <c r="D1429" s="1535" t="s">
        <v>2843</v>
      </c>
      <c r="E1429" s="1536" t="s">
        <v>2842</v>
      </c>
      <c r="F1429" s="1537" t="s">
        <v>2841</v>
      </c>
      <c r="G1429" s="1535" t="s">
        <v>2840</v>
      </c>
      <c r="H1429" s="1535" t="s">
        <v>2839</v>
      </c>
      <c r="I1429" s="1535" t="s">
        <v>2838</v>
      </c>
      <c r="J1429" s="1535" t="s">
        <v>2837</v>
      </c>
      <c r="K1429" s="1538" t="s">
        <v>2836</v>
      </c>
      <c r="L1429" s="1538" t="s">
        <v>2835</v>
      </c>
      <c r="M1429" s="1539" t="s">
        <v>2834</v>
      </c>
      <c r="N1429" s="1538" t="s">
        <v>2836</v>
      </c>
      <c r="O1429" s="1538" t="s">
        <v>2835</v>
      </c>
      <c r="P1429" s="1539" t="s">
        <v>2834</v>
      </c>
    </row>
    <row r="1430" spans="1:16" x14ac:dyDescent="0.25">
      <c r="A1430" s="867" t="s">
        <v>19067</v>
      </c>
      <c r="B1430" s="867" t="s">
        <v>2672</v>
      </c>
      <c r="C1430" s="894" t="s">
        <v>3031</v>
      </c>
      <c r="D1430" s="893" t="s">
        <v>8272</v>
      </c>
      <c r="E1430" s="892">
        <v>3500</v>
      </c>
      <c r="F1430" s="895" t="s">
        <v>24033</v>
      </c>
      <c r="G1430" s="891" t="s">
        <v>24032</v>
      </c>
      <c r="H1430" s="890" t="s">
        <v>3135</v>
      </c>
      <c r="I1430" s="889" t="s">
        <v>3135</v>
      </c>
      <c r="J1430" s="889" t="s">
        <v>40</v>
      </c>
      <c r="K1430" s="888">
        <v>1</v>
      </c>
      <c r="L1430" s="888">
        <v>3</v>
      </c>
      <c r="M1430" s="887">
        <v>9073.5300000000007</v>
      </c>
      <c r="N1430" s="888">
        <v>1</v>
      </c>
      <c r="O1430" s="888">
        <v>6</v>
      </c>
      <c r="P1430" s="887">
        <v>22044.9</v>
      </c>
    </row>
    <row r="1431" spans="1:16" x14ac:dyDescent="0.25">
      <c r="A1431" s="867" t="s">
        <v>19067</v>
      </c>
      <c r="B1431" s="867" t="s">
        <v>2672</v>
      </c>
      <c r="C1431" s="894" t="s">
        <v>3031</v>
      </c>
      <c r="D1431" s="893" t="s">
        <v>23480</v>
      </c>
      <c r="E1431" s="892">
        <v>7000</v>
      </c>
      <c r="F1431" s="895" t="s">
        <v>21080</v>
      </c>
      <c r="G1431" s="891" t="s">
        <v>21079</v>
      </c>
      <c r="H1431" s="890" t="s">
        <v>3691</v>
      </c>
      <c r="I1431" s="889" t="s">
        <v>2684</v>
      </c>
      <c r="J1431" s="889" t="s">
        <v>5525</v>
      </c>
      <c r="K1431" s="888">
        <v>1</v>
      </c>
      <c r="L1431" s="888">
        <v>2</v>
      </c>
      <c r="M1431" s="887">
        <v>13476.25</v>
      </c>
      <c r="N1431" s="888">
        <v>1</v>
      </c>
      <c r="O1431" s="888">
        <v>4</v>
      </c>
      <c r="P1431" s="887">
        <v>24002.720000000001</v>
      </c>
    </row>
    <row r="1432" spans="1:16" ht="25.5" customHeight="1" x14ac:dyDescent="0.25">
      <c r="A1432" s="867" t="s">
        <v>19067</v>
      </c>
      <c r="B1432" s="867" t="s">
        <v>2672</v>
      </c>
      <c r="C1432" s="894" t="s">
        <v>3031</v>
      </c>
      <c r="D1432" s="893" t="s">
        <v>24031</v>
      </c>
      <c r="E1432" s="892">
        <v>10500</v>
      </c>
      <c r="F1432" s="895" t="s">
        <v>24030</v>
      </c>
      <c r="G1432" s="891" t="s">
        <v>24029</v>
      </c>
      <c r="H1432" s="890" t="s">
        <v>19403</v>
      </c>
      <c r="I1432" s="889" t="s">
        <v>3654</v>
      </c>
      <c r="J1432" s="889" t="s">
        <v>5525</v>
      </c>
      <c r="K1432" s="888">
        <v>1</v>
      </c>
      <c r="L1432" s="888">
        <v>12</v>
      </c>
      <c r="M1432" s="887">
        <v>127496.3</v>
      </c>
      <c r="N1432" s="888">
        <v>1</v>
      </c>
      <c r="O1432" s="888">
        <v>6</v>
      </c>
      <c r="P1432" s="887">
        <v>63812.865326460829</v>
      </c>
    </row>
    <row r="1433" spans="1:16" x14ac:dyDescent="0.25">
      <c r="A1433" s="867" t="s">
        <v>19067</v>
      </c>
      <c r="B1433" s="867" t="s">
        <v>2672</v>
      </c>
      <c r="C1433" s="894" t="s">
        <v>3031</v>
      </c>
      <c r="D1433" s="893" t="s">
        <v>8272</v>
      </c>
      <c r="E1433" s="892">
        <v>2500</v>
      </c>
      <c r="F1433" s="895" t="s">
        <v>24028</v>
      </c>
      <c r="G1433" s="891" t="s">
        <v>24027</v>
      </c>
      <c r="H1433" s="890" t="s">
        <v>3135</v>
      </c>
      <c r="I1433" s="889" t="s">
        <v>3135</v>
      </c>
      <c r="J1433" s="889" t="s">
        <v>40</v>
      </c>
      <c r="K1433" s="888" t="s">
        <v>385</v>
      </c>
      <c r="L1433" s="888" t="s">
        <v>385</v>
      </c>
      <c r="M1433" s="887">
        <v>0</v>
      </c>
      <c r="N1433" s="888">
        <v>1</v>
      </c>
      <c r="O1433" s="888">
        <v>5</v>
      </c>
      <c r="P1433" s="887">
        <v>12593.509999999998</v>
      </c>
    </row>
    <row r="1434" spans="1:16" ht="22.5" x14ac:dyDescent="0.25">
      <c r="A1434" s="867" t="s">
        <v>19067</v>
      </c>
      <c r="B1434" s="867" t="s">
        <v>2672</v>
      </c>
      <c r="C1434" s="894" t="s">
        <v>3031</v>
      </c>
      <c r="D1434" s="893" t="s">
        <v>24026</v>
      </c>
      <c r="E1434" s="892">
        <v>10000</v>
      </c>
      <c r="F1434" s="895" t="s">
        <v>24025</v>
      </c>
      <c r="G1434" s="891" t="s">
        <v>24024</v>
      </c>
      <c r="H1434" s="890" t="s">
        <v>2725</v>
      </c>
      <c r="I1434" s="889" t="s">
        <v>2684</v>
      </c>
      <c r="J1434" s="889" t="s">
        <v>5525</v>
      </c>
      <c r="K1434" s="888" t="s">
        <v>385</v>
      </c>
      <c r="L1434" s="888">
        <v>1</v>
      </c>
      <c r="M1434" s="887">
        <v>9042.56</v>
      </c>
      <c r="N1434" s="888" t="s">
        <v>385</v>
      </c>
      <c r="O1434" s="888" t="s">
        <v>385</v>
      </c>
      <c r="P1434" s="887">
        <v>0</v>
      </c>
    </row>
    <row r="1435" spans="1:16" ht="22.5" x14ac:dyDescent="0.25">
      <c r="A1435" s="867" t="s">
        <v>19067</v>
      </c>
      <c r="B1435" s="867" t="s">
        <v>3626</v>
      </c>
      <c r="C1435" s="894" t="s">
        <v>3031</v>
      </c>
      <c r="D1435" s="893" t="s">
        <v>24023</v>
      </c>
      <c r="E1435" s="892">
        <v>2500</v>
      </c>
      <c r="F1435" s="895" t="s">
        <v>24022</v>
      </c>
      <c r="G1435" s="891" t="s">
        <v>24021</v>
      </c>
      <c r="H1435" s="890" t="s">
        <v>3684</v>
      </c>
      <c r="I1435" s="889" t="s">
        <v>3654</v>
      </c>
      <c r="J1435" s="889" t="s">
        <v>5525</v>
      </c>
      <c r="K1435" s="888" t="s">
        <v>385</v>
      </c>
      <c r="L1435" s="888" t="s">
        <v>385</v>
      </c>
      <c r="M1435" s="887">
        <v>0</v>
      </c>
      <c r="N1435" s="888">
        <v>1</v>
      </c>
      <c r="O1435" s="888">
        <v>4</v>
      </c>
      <c r="P1435" s="887">
        <v>10613.27</v>
      </c>
    </row>
    <row r="1436" spans="1:16" x14ac:dyDescent="0.25">
      <c r="A1436" s="867" t="s">
        <v>19067</v>
      </c>
      <c r="B1436" s="867" t="s">
        <v>2672</v>
      </c>
      <c r="C1436" s="894" t="s">
        <v>3031</v>
      </c>
      <c r="D1436" s="893" t="s">
        <v>23342</v>
      </c>
      <c r="E1436" s="892">
        <v>12000</v>
      </c>
      <c r="F1436" s="895" t="s">
        <v>24020</v>
      </c>
      <c r="G1436" s="891" t="s">
        <v>24019</v>
      </c>
      <c r="H1436" s="890" t="s">
        <v>2703</v>
      </c>
      <c r="I1436" s="889" t="s">
        <v>3654</v>
      </c>
      <c r="J1436" s="889" t="s">
        <v>5525</v>
      </c>
      <c r="K1436" s="888">
        <v>1</v>
      </c>
      <c r="L1436" s="888">
        <v>12</v>
      </c>
      <c r="M1436" s="887">
        <v>145024.49445595869</v>
      </c>
      <c r="N1436" s="888">
        <v>1</v>
      </c>
      <c r="O1436" s="888">
        <v>6</v>
      </c>
      <c r="P1436" s="887">
        <v>72640.915326460818</v>
      </c>
    </row>
    <row r="1437" spans="1:16" x14ac:dyDescent="0.25">
      <c r="A1437" s="867" t="s">
        <v>19067</v>
      </c>
      <c r="B1437" s="867" t="s">
        <v>2672</v>
      </c>
      <c r="C1437" s="894" t="s">
        <v>3031</v>
      </c>
      <c r="D1437" s="893" t="s">
        <v>24018</v>
      </c>
      <c r="E1437" s="892">
        <v>2500</v>
      </c>
      <c r="F1437" s="895" t="s">
        <v>24017</v>
      </c>
      <c r="G1437" s="891" t="s">
        <v>24016</v>
      </c>
      <c r="H1437" s="890" t="s">
        <v>2712</v>
      </c>
      <c r="I1437" s="889" t="s">
        <v>24015</v>
      </c>
      <c r="J1437" s="889" t="s">
        <v>2822</v>
      </c>
      <c r="K1437" s="888">
        <v>1</v>
      </c>
      <c r="L1437" s="888">
        <v>12</v>
      </c>
      <c r="M1437" s="887">
        <v>31949.680000000008</v>
      </c>
      <c r="N1437" s="888">
        <v>1</v>
      </c>
      <c r="O1437" s="888">
        <v>6</v>
      </c>
      <c r="P1437" s="887">
        <v>16044.9</v>
      </c>
    </row>
    <row r="1438" spans="1:16" ht="29.25" customHeight="1" x14ac:dyDescent="0.25">
      <c r="A1438" s="867" t="s">
        <v>19067</v>
      </c>
      <c r="B1438" s="867" t="s">
        <v>2672</v>
      </c>
      <c r="C1438" s="894" t="s">
        <v>3031</v>
      </c>
      <c r="D1438" s="893" t="s">
        <v>24000</v>
      </c>
      <c r="E1438" s="892">
        <v>2500</v>
      </c>
      <c r="F1438" s="895" t="s">
        <v>24014</v>
      </c>
      <c r="G1438" s="891" t="s">
        <v>24013</v>
      </c>
      <c r="H1438" s="890" t="s">
        <v>21589</v>
      </c>
      <c r="I1438" s="889" t="s">
        <v>3654</v>
      </c>
      <c r="J1438" s="889" t="s">
        <v>5525</v>
      </c>
      <c r="K1438" s="888" t="s">
        <v>385</v>
      </c>
      <c r="L1438" s="888" t="s">
        <v>385</v>
      </c>
      <c r="M1438" s="887">
        <v>0</v>
      </c>
      <c r="N1438" s="888">
        <v>1</v>
      </c>
      <c r="O1438" s="888">
        <v>6</v>
      </c>
      <c r="P1438" s="887">
        <v>14200.46</v>
      </c>
    </row>
    <row r="1439" spans="1:16" ht="22.5" x14ac:dyDescent="0.25">
      <c r="A1439" s="867" t="s">
        <v>19067</v>
      </c>
      <c r="B1439" s="867" t="s">
        <v>2672</v>
      </c>
      <c r="C1439" s="894" t="s">
        <v>3031</v>
      </c>
      <c r="D1439" s="893" t="s">
        <v>24012</v>
      </c>
      <c r="E1439" s="892">
        <v>3000</v>
      </c>
      <c r="F1439" s="895" t="s">
        <v>24011</v>
      </c>
      <c r="G1439" s="891" t="s">
        <v>24010</v>
      </c>
      <c r="H1439" s="890" t="s">
        <v>18281</v>
      </c>
      <c r="I1439" s="889" t="s">
        <v>2707</v>
      </c>
      <c r="J1439" s="889" t="s">
        <v>23783</v>
      </c>
      <c r="K1439" s="888">
        <v>1</v>
      </c>
      <c r="L1439" s="888">
        <v>5</v>
      </c>
      <c r="M1439" s="887">
        <v>15267</v>
      </c>
      <c r="N1439" s="888">
        <v>1</v>
      </c>
      <c r="O1439" s="888">
        <v>6</v>
      </c>
      <c r="P1439" s="887">
        <v>19025.11</v>
      </c>
    </row>
    <row r="1440" spans="1:16" ht="22.5" x14ac:dyDescent="0.25">
      <c r="A1440" s="867" t="s">
        <v>19067</v>
      </c>
      <c r="B1440" s="867" t="s">
        <v>2672</v>
      </c>
      <c r="C1440" s="894" t="s">
        <v>3031</v>
      </c>
      <c r="D1440" s="893" t="s">
        <v>24009</v>
      </c>
      <c r="E1440" s="892">
        <v>7500</v>
      </c>
      <c r="F1440" s="895" t="s">
        <v>24008</v>
      </c>
      <c r="G1440" s="891" t="s">
        <v>24007</v>
      </c>
      <c r="H1440" s="890" t="s">
        <v>2725</v>
      </c>
      <c r="I1440" s="889" t="s">
        <v>2684</v>
      </c>
      <c r="J1440" s="889" t="s">
        <v>5525</v>
      </c>
      <c r="K1440" s="888">
        <v>1</v>
      </c>
      <c r="L1440" s="888">
        <v>12</v>
      </c>
      <c r="M1440" s="887">
        <v>91939.45</v>
      </c>
      <c r="N1440" s="888">
        <v>1</v>
      </c>
      <c r="O1440" s="888">
        <v>6</v>
      </c>
      <c r="P1440" s="887">
        <v>46029.855326460827</v>
      </c>
    </row>
    <row r="1441" spans="1:16" x14ac:dyDescent="0.25">
      <c r="A1441" s="867" t="s">
        <v>19067</v>
      </c>
      <c r="B1441" s="867" t="s">
        <v>2672</v>
      </c>
      <c r="C1441" s="894" t="s">
        <v>3031</v>
      </c>
      <c r="D1441" s="893" t="s">
        <v>24006</v>
      </c>
      <c r="E1441" s="892">
        <v>5000</v>
      </c>
      <c r="F1441" s="895" t="s">
        <v>24005</v>
      </c>
      <c r="G1441" s="891" t="s">
        <v>24004</v>
      </c>
      <c r="H1441" s="890" t="s">
        <v>2725</v>
      </c>
      <c r="I1441" s="889" t="s">
        <v>2684</v>
      </c>
      <c r="J1441" s="889" t="s">
        <v>5525</v>
      </c>
      <c r="K1441" s="888">
        <v>1</v>
      </c>
      <c r="L1441" s="888">
        <v>12</v>
      </c>
      <c r="M1441" s="887">
        <v>61855.25</v>
      </c>
      <c r="N1441" s="888">
        <v>1</v>
      </c>
      <c r="O1441" s="888">
        <v>6</v>
      </c>
      <c r="P1441" s="887">
        <v>30970.135326460822</v>
      </c>
    </row>
    <row r="1442" spans="1:16" ht="31.5" customHeight="1" x14ac:dyDescent="0.25">
      <c r="A1442" s="867" t="s">
        <v>19067</v>
      </c>
      <c r="B1442" s="867" t="s">
        <v>2672</v>
      </c>
      <c r="C1442" s="894" t="s">
        <v>3031</v>
      </c>
      <c r="D1442" s="893" t="s">
        <v>24003</v>
      </c>
      <c r="E1442" s="892">
        <v>7000</v>
      </c>
      <c r="F1442" s="895" t="s">
        <v>24002</v>
      </c>
      <c r="G1442" s="891" t="s">
        <v>24001</v>
      </c>
      <c r="H1442" s="890" t="s">
        <v>2703</v>
      </c>
      <c r="I1442" s="889" t="s">
        <v>3654</v>
      </c>
      <c r="J1442" s="889" t="s">
        <v>5525</v>
      </c>
      <c r="K1442" s="888">
        <v>1</v>
      </c>
      <c r="L1442" s="888">
        <v>12</v>
      </c>
      <c r="M1442" s="887">
        <v>80874.62999999999</v>
      </c>
      <c r="N1442" s="888">
        <v>1</v>
      </c>
      <c r="O1442" s="888">
        <v>6</v>
      </c>
      <c r="P1442" s="887">
        <v>42950.685326460829</v>
      </c>
    </row>
    <row r="1443" spans="1:16" ht="30.75" customHeight="1" x14ac:dyDescent="0.25">
      <c r="A1443" s="867" t="s">
        <v>19067</v>
      </c>
      <c r="B1443" s="867" t="s">
        <v>2672</v>
      </c>
      <c r="C1443" s="894" t="s">
        <v>3031</v>
      </c>
      <c r="D1443" s="893" t="s">
        <v>24000</v>
      </c>
      <c r="E1443" s="892">
        <v>2500</v>
      </c>
      <c r="F1443" s="895" t="s">
        <v>23999</v>
      </c>
      <c r="G1443" s="891" t="s">
        <v>23998</v>
      </c>
      <c r="H1443" s="890" t="s">
        <v>3691</v>
      </c>
      <c r="I1443" s="889" t="s">
        <v>2707</v>
      </c>
      <c r="J1443" s="889" t="s">
        <v>23783</v>
      </c>
      <c r="K1443" s="888">
        <v>1</v>
      </c>
      <c r="L1443" s="888">
        <v>2</v>
      </c>
      <c r="M1443" s="887">
        <v>4726.8</v>
      </c>
      <c r="N1443" s="888">
        <v>1</v>
      </c>
      <c r="O1443" s="888">
        <v>6</v>
      </c>
      <c r="P1443" s="887">
        <v>15835.01</v>
      </c>
    </row>
    <row r="1444" spans="1:16" ht="22.5" x14ac:dyDescent="0.25">
      <c r="A1444" s="867" t="s">
        <v>19067</v>
      </c>
      <c r="B1444" s="867" t="s">
        <v>2672</v>
      </c>
      <c r="C1444" s="894" t="s">
        <v>3031</v>
      </c>
      <c r="D1444" s="893" t="s">
        <v>23997</v>
      </c>
      <c r="E1444" s="892">
        <v>15600</v>
      </c>
      <c r="F1444" s="895" t="s">
        <v>19391</v>
      </c>
      <c r="G1444" s="891" t="s">
        <v>23996</v>
      </c>
      <c r="H1444" s="890" t="s">
        <v>2886</v>
      </c>
      <c r="I1444" s="889" t="s">
        <v>3654</v>
      </c>
      <c r="J1444" s="889" t="s">
        <v>5525</v>
      </c>
      <c r="K1444" s="888">
        <v>1</v>
      </c>
      <c r="L1444" s="888">
        <v>3</v>
      </c>
      <c r="M1444" s="887">
        <v>28826.799999999999</v>
      </c>
      <c r="N1444" s="888" t="s">
        <v>385</v>
      </c>
      <c r="O1444" s="888" t="s">
        <v>385</v>
      </c>
      <c r="P1444" s="887">
        <v>0</v>
      </c>
    </row>
    <row r="1445" spans="1:16" ht="22.5" x14ac:dyDescent="0.25">
      <c r="A1445" s="867" t="s">
        <v>19067</v>
      </c>
      <c r="B1445" s="867" t="s">
        <v>2672</v>
      </c>
      <c r="C1445" s="894" t="s">
        <v>3031</v>
      </c>
      <c r="D1445" s="893" t="s">
        <v>23791</v>
      </c>
      <c r="E1445" s="892">
        <v>6500</v>
      </c>
      <c r="F1445" s="895" t="s">
        <v>23995</v>
      </c>
      <c r="G1445" s="891" t="s">
        <v>23994</v>
      </c>
      <c r="H1445" s="890" t="s">
        <v>3140</v>
      </c>
      <c r="I1445" s="889" t="s">
        <v>3654</v>
      </c>
      <c r="J1445" s="889" t="s">
        <v>5525</v>
      </c>
      <c r="K1445" s="888">
        <v>1</v>
      </c>
      <c r="L1445" s="888">
        <v>12</v>
      </c>
      <c r="M1445" s="887">
        <v>74418.509999999995</v>
      </c>
      <c r="N1445" s="888">
        <v>1</v>
      </c>
      <c r="O1445" s="888">
        <v>6</v>
      </c>
      <c r="P1445" s="887">
        <v>37680.005326460829</v>
      </c>
    </row>
    <row r="1446" spans="1:16" ht="24.75" customHeight="1" x14ac:dyDescent="0.25">
      <c r="A1446" s="867" t="s">
        <v>19067</v>
      </c>
      <c r="B1446" s="867" t="s">
        <v>2672</v>
      </c>
      <c r="C1446" s="894" t="s">
        <v>3031</v>
      </c>
      <c r="D1446" s="893" t="s">
        <v>23993</v>
      </c>
      <c r="E1446" s="892">
        <v>5000</v>
      </c>
      <c r="F1446" s="895" t="s">
        <v>23992</v>
      </c>
      <c r="G1446" s="891" t="s">
        <v>23991</v>
      </c>
      <c r="H1446" s="890" t="s">
        <v>6461</v>
      </c>
      <c r="I1446" s="889" t="s">
        <v>2684</v>
      </c>
      <c r="J1446" s="889" t="s">
        <v>5525</v>
      </c>
      <c r="K1446" s="888">
        <v>1</v>
      </c>
      <c r="L1446" s="888">
        <v>12</v>
      </c>
      <c r="M1446" s="887">
        <v>59143.26</v>
      </c>
      <c r="N1446" s="888">
        <v>1</v>
      </c>
      <c r="O1446" s="888">
        <v>1</v>
      </c>
      <c r="P1446" s="887">
        <v>4104.72</v>
      </c>
    </row>
    <row r="1447" spans="1:16" x14ac:dyDescent="0.25">
      <c r="A1447" s="867" t="s">
        <v>19067</v>
      </c>
      <c r="B1447" s="867" t="s">
        <v>2672</v>
      </c>
      <c r="C1447" s="894" t="s">
        <v>3031</v>
      </c>
      <c r="D1447" s="893" t="s">
        <v>8272</v>
      </c>
      <c r="E1447" s="892">
        <v>4000</v>
      </c>
      <c r="F1447" s="895" t="s">
        <v>23990</v>
      </c>
      <c r="G1447" s="891" t="s">
        <v>23989</v>
      </c>
      <c r="H1447" s="890" t="s">
        <v>2696</v>
      </c>
      <c r="I1447" s="889" t="s">
        <v>23988</v>
      </c>
      <c r="J1447" s="889" t="s">
        <v>2822</v>
      </c>
      <c r="K1447" s="888">
        <v>1</v>
      </c>
      <c r="L1447" s="888">
        <v>12</v>
      </c>
      <c r="M1447" s="887">
        <v>51885.5</v>
      </c>
      <c r="N1447" s="888">
        <v>1</v>
      </c>
      <c r="O1447" s="888">
        <v>6</v>
      </c>
      <c r="P1447" s="887">
        <v>25034.630000000005</v>
      </c>
    </row>
    <row r="1448" spans="1:16" x14ac:dyDescent="0.25">
      <c r="A1448" s="867" t="s">
        <v>19067</v>
      </c>
      <c r="B1448" s="867" t="s">
        <v>2672</v>
      </c>
      <c r="C1448" s="894" t="s">
        <v>3031</v>
      </c>
      <c r="D1448" s="893" t="s">
        <v>23987</v>
      </c>
      <c r="E1448" s="892">
        <v>4550</v>
      </c>
      <c r="F1448" s="895" t="s">
        <v>23986</v>
      </c>
      <c r="G1448" s="891" t="s">
        <v>23985</v>
      </c>
      <c r="H1448" s="890" t="s">
        <v>2886</v>
      </c>
      <c r="I1448" s="889" t="s">
        <v>3654</v>
      </c>
      <c r="J1448" s="889" t="s">
        <v>5525</v>
      </c>
      <c r="K1448" s="888">
        <v>1</v>
      </c>
      <c r="L1448" s="888">
        <v>12</v>
      </c>
      <c r="M1448" s="887">
        <v>56560.80000000001</v>
      </c>
      <c r="N1448" s="888">
        <v>1</v>
      </c>
      <c r="O1448" s="888">
        <v>6</v>
      </c>
      <c r="P1448" s="887">
        <v>28344.9</v>
      </c>
    </row>
    <row r="1449" spans="1:16" ht="23.25" customHeight="1" x14ac:dyDescent="0.25">
      <c r="A1449" s="867" t="s">
        <v>19067</v>
      </c>
      <c r="B1449" s="867" t="s">
        <v>2672</v>
      </c>
      <c r="C1449" s="894" t="s">
        <v>3031</v>
      </c>
      <c r="D1449" s="893" t="s">
        <v>23984</v>
      </c>
      <c r="E1449" s="892">
        <v>5000</v>
      </c>
      <c r="F1449" s="895" t="s">
        <v>23983</v>
      </c>
      <c r="G1449" s="891" t="s">
        <v>23982</v>
      </c>
      <c r="H1449" s="890" t="s">
        <v>23981</v>
      </c>
      <c r="I1449" s="889" t="s">
        <v>2684</v>
      </c>
      <c r="J1449" s="889" t="s">
        <v>5525</v>
      </c>
      <c r="K1449" s="888">
        <v>1</v>
      </c>
      <c r="L1449" s="888">
        <v>2</v>
      </c>
      <c r="M1449" s="887">
        <v>9726.7999999999993</v>
      </c>
      <c r="N1449" s="888">
        <v>1</v>
      </c>
      <c r="O1449" s="888">
        <v>6</v>
      </c>
      <c r="P1449" s="887">
        <v>30941.315326460823</v>
      </c>
    </row>
    <row r="1450" spans="1:16" ht="22.5" x14ac:dyDescent="0.25">
      <c r="A1450" s="867" t="s">
        <v>19067</v>
      </c>
      <c r="B1450" s="867" t="s">
        <v>2672</v>
      </c>
      <c r="C1450" s="894" t="s">
        <v>3031</v>
      </c>
      <c r="D1450" s="893" t="s">
        <v>23980</v>
      </c>
      <c r="E1450" s="892">
        <v>5000</v>
      </c>
      <c r="F1450" s="895" t="s">
        <v>23979</v>
      </c>
      <c r="G1450" s="891" t="s">
        <v>23978</v>
      </c>
      <c r="H1450" s="890" t="s">
        <v>2886</v>
      </c>
      <c r="I1450" s="889" t="s">
        <v>3654</v>
      </c>
      <c r="J1450" s="889" t="s">
        <v>5525</v>
      </c>
      <c r="K1450" s="888">
        <v>1</v>
      </c>
      <c r="L1450" s="888">
        <v>12</v>
      </c>
      <c r="M1450" s="887">
        <v>61418.48</v>
      </c>
      <c r="N1450" s="888">
        <v>1</v>
      </c>
      <c r="O1450" s="888">
        <v>6</v>
      </c>
      <c r="P1450" s="887">
        <v>31030.895326460824</v>
      </c>
    </row>
    <row r="1451" spans="1:16" ht="32.25" customHeight="1" x14ac:dyDescent="0.25">
      <c r="A1451" s="867" t="s">
        <v>19067</v>
      </c>
      <c r="B1451" s="867" t="s">
        <v>2672</v>
      </c>
      <c r="C1451" s="894" t="s">
        <v>3031</v>
      </c>
      <c r="D1451" s="893" t="s">
        <v>23459</v>
      </c>
      <c r="E1451" s="892">
        <v>10000</v>
      </c>
      <c r="F1451" s="895" t="s">
        <v>23977</v>
      </c>
      <c r="G1451" s="891" t="s">
        <v>23976</v>
      </c>
      <c r="H1451" s="890" t="s">
        <v>2772</v>
      </c>
      <c r="I1451" s="889" t="s">
        <v>3654</v>
      </c>
      <c r="J1451" s="889" t="s">
        <v>5525</v>
      </c>
      <c r="K1451" s="888">
        <v>1</v>
      </c>
      <c r="L1451" s="888">
        <v>2</v>
      </c>
      <c r="M1451" s="887">
        <v>13103.189999999999</v>
      </c>
      <c r="N1451" s="888" t="s">
        <v>385</v>
      </c>
      <c r="O1451" s="888" t="s">
        <v>385</v>
      </c>
      <c r="P1451" s="887">
        <v>0</v>
      </c>
    </row>
    <row r="1452" spans="1:16" ht="22.5" x14ac:dyDescent="0.25">
      <c r="A1452" s="867" t="s">
        <v>19067</v>
      </c>
      <c r="B1452" s="867" t="s">
        <v>2672</v>
      </c>
      <c r="C1452" s="894" t="s">
        <v>3031</v>
      </c>
      <c r="D1452" s="893" t="s">
        <v>23975</v>
      </c>
      <c r="E1452" s="892">
        <v>6000</v>
      </c>
      <c r="F1452" s="895" t="s">
        <v>23974</v>
      </c>
      <c r="G1452" s="891" t="s">
        <v>23973</v>
      </c>
      <c r="H1452" s="890" t="s">
        <v>2725</v>
      </c>
      <c r="I1452" s="889" t="s">
        <v>3654</v>
      </c>
      <c r="J1452" s="889" t="s">
        <v>5525</v>
      </c>
      <c r="K1452" s="888">
        <v>1</v>
      </c>
      <c r="L1452" s="888">
        <v>3</v>
      </c>
      <c r="M1452" s="887">
        <v>12880.609999999999</v>
      </c>
      <c r="N1452" s="888" t="s">
        <v>385</v>
      </c>
      <c r="O1452" s="888" t="s">
        <v>385</v>
      </c>
      <c r="P1452" s="887">
        <v>0</v>
      </c>
    </row>
    <row r="1453" spans="1:16" ht="22.5" x14ac:dyDescent="0.25">
      <c r="A1453" s="867" t="s">
        <v>19067</v>
      </c>
      <c r="B1453" s="867" t="s">
        <v>2672</v>
      </c>
      <c r="C1453" s="894" t="s">
        <v>3031</v>
      </c>
      <c r="D1453" s="893" t="s">
        <v>23972</v>
      </c>
      <c r="E1453" s="892">
        <v>10000</v>
      </c>
      <c r="F1453" s="895" t="s">
        <v>23971</v>
      </c>
      <c r="G1453" s="891" t="s">
        <v>23970</v>
      </c>
      <c r="H1453" s="890" t="s">
        <v>6902</v>
      </c>
      <c r="I1453" s="889" t="s">
        <v>3654</v>
      </c>
      <c r="J1453" s="889" t="s">
        <v>5525</v>
      </c>
      <c r="K1453" s="888">
        <v>1</v>
      </c>
      <c r="L1453" s="888">
        <v>12</v>
      </c>
      <c r="M1453" s="887">
        <v>112283.29999999999</v>
      </c>
      <c r="N1453" s="888">
        <v>1</v>
      </c>
      <c r="O1453" s="888">
        <v>6</v>
      </c>
      <c r="P1453" s="887">
        <v>60935.065326460826</v>
      </c>
    </row>
    <row r="1454" spans="1:16" ht="27" customHeight="1" x14ac:dyDescent="0.25">
      <c r="A1454" s="867" t="s">
        <v>19067</v>
      </c>
      <c r="B1454" s="867" t="s">
        <v>2672</v>
      </c>
      <c r="C1454" s="894" t="s">
        <v>3031</v>
      </c>
      <c r="D1454" s="893" t="s">
        <v>23969</v>
      </c>
      <c r="E1454" s="892">
        <v>8000</v>
      </c>
      <c r="F1454" s="895" t="s">
        <v>23968</v>
      </c>
      <c r="G1454" s="891" t="s">
        <v>23967</v>
      </c>
      <c r="H1454" s="890" t="s">
        <v>2886</v>
      </c>
      <c r="I1454" s="889" t="s">
        <v>3654</v>
      </c>
      <c r="J1454" s="889" t="s">
        <v>5525</v>
      </c>
      <c r="K1454" s="888">
        <v>1</v>
      </c>
      <c r="L1454" s="888">
        <v>4</v>
      </c>
      <c r="M1454" s="887">
        <v>27530.809999999998</v>
      </c>
      <c r="N1454" s="888">
        <v>1</v>
      </c>
      <c r="O1454" s="888">
        <v>6</v>
      </c>
      <c r="P1454" s="887">
        <v>49030.895326460828</v>
      </c>
    </row>
    <row r="1455" spans="1:16" ht="22.5" x14ac:dyDescent="0.25">
      <c r="A1455" s="867" t="s">
        <v>19067</v>
      </c>
      <c r="B1455" s="867" t="s">
        <v>2672</v>
      </c>
      <c r="C1455" s="894" t="s">
        <v>3031</v>
      </c>
      <c r="D1455" s="893" t="s">
        <v>23966</v>
      </c>
      <c r="E1455" s="892">
        <v>3000</v>
      </c>
      <c r="F1455" s="895" t="s">
        <v>23965</v>
      </c>
      <c r="G1455" s="891" t="s">
        <v>23964</v>
      </c>
      <c r="H1455" s="890" t="s">
        <v>23470</v>
      </c>
      <c r="I1455" s="889" t="s">
        <v>3654</v>
      </c>
      <c r="J1455" s="889" t="s">
        <v>5525</v>
      </c>
      <c r="K1455" s="888">
        <v>1</v>
      </c>
      <c r="L1455" s="888">
        <v>6</v>
      </c>
      <c r="M1455" s="887">
        <v>17622.939999999999</v>
      </c>
      <c r="N1455" s="888" t="s">
        <v>385</v>
      </c>
      <c r="O1455" s="888" t="s">
        <v>385</v>
      </c>
      <c r="P1455" s="887">
        <v>0</v>
      </c>
    </row>
    <row r="1456" spans="1:16" x14ac:dyDescent="0.25">
      <c r="A1456" s="867" t="s">
        <v>19067</v>
      </c>
      <c r="B1456" s="867" t="s">
        <v>2672</v>
      </c>
      <c r="C1456" s="894" t="s">
        <v>3031</v>
      </c>
      <c r="D1456" s="893" t="s">
        <v>8272</v>
      </c>
      <c r="E1456" s="892">
        <v>3000</v>
      </c>
      <c r="F1456" s="895" t="s">
        <v>23963</v>
      </c>
      <c r="G1456" s="891" t="s">
        <v>23962</v>
      </c>
      <c r="H1456" s="890" t="s">
        <v>23961</v>
      </c>
      <c r="I1456" s="889" t="s">
        <v>2777</v>
      </c>
      <c r="J1456" s="889" t="s">
        <v>23783</v>
      </c>
      <c r="K1456" s="888">
        <v>1</v>
      </c>
      <c r="L1456" s="888">
        <v>12</v>
      </c>
      <c r="M1456" s="887">
        <v>37866.43</v>
      </c>
      <c r="N1456" s="888">
        <v>1</v>
      </c>
      <c r="O1456" s="888">
        <v>6</v>
      </c>
      <c r="P1456" s="887">
        <v>18995.32</v>
      </c>
    </row>
    <row r="1457" spans="1:16" ht="22.5" x14ac:dyDescent="0.25">
      <c r="A1457" s="867" t="s">
        <v>19067</v>
      </c>
      <c r="B1457" s="867" t="s">
        <v>3626</v>
      </c>
      <c r="C1457" s="894" t="s">
        <v>3031</v>
      </c>
      <c r="D1457" s="893" t="s">
        <v>23275</v>
      </c>
      <c r="E1457" s="892">
        <v>9500</v>
      </c>
      <c r="F1457" s="895" t="s">
        <v>23960</v>
      </c>
      <c r="G1457" s="891" t="s">
        <v>23959</v>
      </c>
      <c r="H1457" s="890" t="s">
        <v>2772</v>
      </c>
      <c r="I1457" s="889" t="s">
        <v>3654</v>
      </c>
      <c r="J1457" s="889" t="s">
        <v>5525</v>
      </c>
      <c r="K1457" s="888">
        <v>1</v>
      </c>
      <c r="L1457" s="888">
        <v>12</v>
      </c>
      <c r="M1457" s="887">
        <v>113128.07</v>
      </c>
      <c r="N1457" s="888">
        <v>1</v>
      </c>
      <c r="O1457" s="888">
        <v>6</v>
      </c>
      <c r="P1457" s="887">
        <v>57185.97</v>
      </c>
    </row>
    <row r="1458" spans="1:16" x14ac:dyDescent="0.25">
      <c r="A1458" s="867" t="s">
        <v>19067</v>
      </c>
      <c r="B1458" s="867" t="s">
        <v>2672</v>
      </c>
      <c r="C1458" s="894" t="s">
        <v>3031</v>
      </c>
      <c r="D1458" s="893" t="s">
        <v>23958</v>
      </c>
      <c r="E1458" s="892">
        <v>5600</v>
      </c>
      <c r="F1458" s="895" t="s">
        <v>23957</v>
      </c>
      <c r="G1458" s="891" t="s">
        <v>23956</v>
      </c>
      <c r="H1458" s="890" t="s">
        <v>2886</v>
      </c>
      <c r="I1458" s="889" t="s">
        <v>3654</v>
      </c>
      <c r="J1458" s="889" t="s">
        <v>5525</v>
      </c>
      <c r="K1458" s="888">
        <v>1</v>
      </c>
      <c r="L1458" s="888">
        <v>12</v>
      </c>
      <c r="M1458" s="887">
        <v>68473.219999999987</v>
      </c>
      <c r="N1458" s="888">
        <v>1</v>
      </c>
      <c r="O1458" s="888">
        <v>6</v>
      </c>
      <c r="P1458" s="887">
        <v>34621.955326460833</v>
      </c>
    </row>
    <row r="1459" spans="1:16" x14ac:dyDescent="0.25">
      <c r="A1459" s="867" t="s">
        <v>19067</v>
      </c>
      <c r="B1459" s="867" t="s">
        <v>2672</v>
      </c>
      <c r="C1459" s="894" t="s">
        <v>3031</v>
      </c>
      <c r="D1459" s="893" t="s">
        <v>23955</v>
      </c>
      <c r="E1459" s="892">
        <v>5000</v>
      </c>
      <c r="F1459" s="895" t="s">
        <v>23954</v>
      </c>
      <c r="G1459" s="891" t="s">
        <v>23953</v>
      </c>
      <c r="H1459" s="890" t="s">
        <v>2801</v>
      </c>
      <c r="I1459" s="889" t="s">
        <v>2751</v>
      </c>
      <c r="J1459" s="889" t="s">
        <v>2822</v>
      </c>
      <c r="K1459" s="888">
        <v>1</v>
      </c>
      <c r="L1459" s="888">
        <v>12</v>
      </c>
      <c r="M1459" s="887">
        <v>61912.89</v>
      </c>
      <c r="N1459" s="888">
        <v>1</v>
      </c>
      <c r="O1459" s="888">
        <v>6</v>
      </c>
      <c r="P1459" s="887">
        <v>31028.465326460824</v>
      </c>
    </row>
    <row r="1460" spans="1:16" x14ac:dyDescent="0.25">
      <c r="A1460" s="867" t="s">
        <v>19067</v>
      </c>
      <c r="B1460" s="867" t="s">
        <v>2672</v>
      </c>
      <c r="C1460" s="894" t="s">
        <v>3031</v>
      </c>
      <c r="D1460" s="893" t="s">
        <v>23952</v>
      </c>
      <c r="E1460" s="892">
        <v>7608.24</v>
      </c>
      <c r="F1460" s="895" t="s">
        <v>23951</v>
      </c>
      <c r="G1460" s="891" t="s">
        <v>23950</v>
      </c>
      <c r="H1460" s="890" t="s">
        <v>23949</v>
      </c>
      <c r="I1460" s="889" t="s">
        <v>2822</v>
      </c>
      <c r="J1460" s="889" t="s">
        <v>2822</v>
      </c>
      <c r="K1460" s="888">
        <v>1</v>
      </c>
      <c r="L1460" s="888">
        <v>12</v>
      </c>
      <c r="M1460" s="887">
        <v>80226.13</v>
      </c>
      <c r="N1460" s="888">
        <v>1</v>
      </c>
      <c r="O1460" s="888">
        <v>6</v>
      </c>
      <c r="P1460" s="887">
        <v>44567.835326460823</v>
      </c>
    </row>
    <row r="1461" spans="1:16" x14ac:dyDescent="0.25">
      <c r="A1461" s="867" t="s">
        <v>19067</v>
      </c>
      <c r="B1461" s="867" t="s">
        <v>2672</v>
      </c>
      <c r="C1461" s="894" t="s">
        <v>3031</v>
      </c>
      <c r="D1461" s="893" t="s">
        <v>23948</v>
      </c>
      <c r="E1461" s="892">
        <v>3500</v>
      </c>
      <c r="F1461" s="895" t="s">
        <v>23947</v>
      </c>
      <c r="G1461" s="891" t="s">
        <v>23946</v>
      </c>
      <c r="H1461" s="890" t="s">
        <v>2680</v>
      </c>
      <c r="I1461" s="889" t="s">
        <v>2822</v>
      </c>
      <c r="J1461" s="889" t="s">
        <v>2822</v>
      </c>
      <c r="K1461" s="888">
        <v>1</v>
      </c>
      <c r="L1461" s="888">
        <v>12</v>
      </c>
      <c r="M1461" s="887">
        <v>43898.58</v>
      </c>
      <c r="N1461" s="888">
        <v>1</v>
      </c>
      <c r="O1461" s="888">
        <v>6</v>
      </c>
      <c r="P1461" s="887">
        <v>22043.93</v>
      </c>
    </row>
    <row r="1462" spans="1:16" ht="22.5" x14ac:dyDescent="0.25">
      <c r="A1462" s="867" t="s">
        <v>19067</v>
      </c>
      <c r="B1462" s="867" t="s">
        <v>3626</v>
      </c>
      <c r="C1462" s="894" t="s">
        <v>3031</v>
      </c>
      <c r="D1462" s="893" t="s">
        <v>23560</v>
      </c>
      <c r="E1462" s="892">
        <v>6000</v>
      </c>
      <c r="F1462" s="895" t="s">
        <v>23945</v>
      </c>
      <c r="G1462" s="891" t="s">
        <v>23944</v>
      </c>
      <c r="H1462" s="890" t="s">
        <v>2722</v>
      </c>
      <c r="I1462" s="889" t="s">
        <v>2684</v>
      </c>
      <c r="J1462" s="889" t="s">
        <v>5525</v>
      </c>
      <c r="K1462" s="888">
        <v>1</v>
      </c>
      <c r="L1462" s="888">
        <v>12</v>
      </c>
      <c r="M1462" s="887">
        <v>75663.56</v>
      </c>
      <c r="N1462" s="888">
        <v>1</v>
      </c>
      <c r="O1462" s="888">
        <v>6</v>
      </c>
      <c r="P1462" s="887">
        <v>36899.050000000003</v>
      </c>
    </row>
    <row r="1463" spans="1:16" x14ac:dyDescent="0.25">
      <c r="A1463" s="867" t="s">
        <v>19067</v>
      </c>
      <c r="B1463" s="867" t="s">
        <v>2672</v>
      </c>
      <c r="C1463" s="894" t="s">
        <v>3031</v>
      </c>
      <c r="D1463" s="893" t="s">
        <v>5414</v>
      </c>
      <c r="E1463" s="892">
        <v>3000</v>
      </c>
      <c r="F1463" s="895" t="s">
        <v>23943</v>
      </c>
      <c r="G1463" s="891" t="s">
        <v>23942</v>
      </c>
      <c r="H1463" s="890" t="s">
        <v>3970</v>
      </c>
      <c r="I1463" s="889" t="s">
        <v>2684</v>
      </c>
      <c r="J1463" s="889" t="s">
        <v>5525</v>
      </c>
      <c r="K1463" s="888">
        <v>1</v>
      </c>
      <c r="L1463" s="888">
        <v>12</v>
      </c>
      <c r="M1463" s="887">
        <v>37790.83</v>
      </c>
      <c r="N1463" s="888">
        <v>1</v>
      </c>
      <c r="O1463" s="888">
        <v>6</v>
      </c>
      <c r="P1463" s="887">
        <v>19025.52</v>
      </c>
    </row>
    <row r="1464" spans="1:16" ht="33" customHeight="1" x14ac:dyDescent="0.25">
      <c r="A1464" s="867" t="s">
        <v>19067</v>
      </c>
      <c r="B1464" s="867" t="s">
        <v>2672</v>
      </c>
      <c r="C1464" s="894" t="s">
        <v>3031</v>
      </c>
      <c r="D1464" s="893" t="s">
        <v>23941</v>
      </c>
      <c r="E1464" s="892">
        <v>8000</v>
      </c>
      <c r="F1464" s="895" t="s">
        <v>21003</v>
      </c>
      <c r="G1464" s="891" t="s">
        <v>23940</v>
      </c>
      <c r="H1464" s="890" t="s">
        <v>2772</v>
      </c>
      <c r="I1464" s="889" t="s">
        <v>3654</v>
      </c>
      <c r="J1464" s="889" t="s">
        <v>5525</v>
      </c>
      <c r="K1464" s="888">
        <v>1</v>
      </c>
      <c r="L1464" s="888">
        <v>1</v>
      </c>
      <c r="M1464" s="887">
        <v>1162.67</v>
      </c>
      <c r="N1464" s="888">
        <v>1</v>
      </c>
      <c r="O1464" s="888">
        <v>6</v>
      </c>
      <c r="P1464" s="887">
        <v>48846.985326460832</v>
      </c>
    </row>
    <row r="1465" spans="1:16" ht="22.5" x14ac:dyDescent="0.25">
      <c r="A1465" s="867" t="s">
        <v>19067</v>
      </c>
      <c r="B1465" s="867" t="s">
        <v>2672</v>
      </c>
      <c r="C1465" s="894" t="s">
        <v>3031</v>
      </c>
      <c r="D1465" s="893" t="s">
        <v>23939</v>
      </c>
      <c r="E1465" s="892">
        <v>8000</v>
      </c>
      <c r="F1465" s="895" t="s">
        <v>23938</v>
      </c>
      <c r="G1465" s="891" t="s">
        <v>23937</v>
      </c>
      <c r="H1465" s="890" t="s">
        <v>2852</v>
      </c>
      <c r="I1465" s="889" t="s">
        <v>3654</v>
      </c>
      <c r="J1465" s="889" t="s">
        <v>5525</v>
      </c>
      <c r="K1465" s="888" t="s">
        <v>385</v>
      </c>
      <c r="L1465" s="888" t="s">
        <v>385</v>
      </c>
      <c r="M1465" s="887">
        <v>0</v>
      </c>
      <c r="N1465" s="888">
        <v>1</v>
      </c>
      <c r="O1465" s="888">
        <v>5</v>
      </c>
      <c r="P1465" s="887">
        <v>38386.735326460825</v>
      </c>
    </row>
    <row r="1466" spans="1:16" ht="22.5" x14ac:dyDescent="0.25">
      <c r="A1466" s="867" t="s">
        <v>19067</v>
      </c>
      <c r="B1466" s="867" t="s">
        <v>3626</v>
      </c>
      <c r="C1466" s="894" t="s">
        <v>3031</v>
      </c>
      <c r="D1466" s="893" t="s">
        <v>23936</v>
      </c>
      <c r="E1466" s="892">
        <v>10000</v>
      </c>
      <c r="F1466" s="895" t="s">
        <v>23935</v>
      </c>
      <c r="G1466" s="891" t="s">
        <v>23934</v>
      </c>
      <c r="H1466" s="890" t="s">
        <v>3684</v>
      </c>
      <c r="I1466" s="889" t="s">
        <v>3654</v>
      </c>
      <c r="J1466" s="889" t="s">
        <v>5525</v>
      </c>
      <c r="K1466" s="888">
        <v>1</v>
      </c>
      <c r="L1466" s="888">
        <v>12</v>
      </c>
      <c r="M1466" s="887">
        <v>121314.30999999997</v>
      </c>
      <c r="N1466" s="888">
        <v>1</v>
      </c>
      <c r="O1466" s="888">
        <v>6</v>
      </c>
      <c r="P1466" s="887">
        <v>60971.3</v>
      </c>
    </row>
    <row r="1467" spans="1:16" x14ac:dyDescent="0.25">
      <c r="A1467" s="867" t="s">
        <v>19067</v>
      </c>
      <c r="B1467" s="867" t="s">
        <v>2672</v>
      </c>
      <c r="C1467" s="894" t="s">
        <v>3031</v>
      </c>
      <c r="D1467" s="893" t="s">
        <v>2154</v>
      </c>
      <c r="E1467" s="892">
        <v>6000</v>
      </c>
      <c r="F1467" s="895" t="s">
        <v>23933</v>
      </c>
      <c r="G1467" s="891" t="s">
        <v>23932</v>
      </c>
      <c r="H1467" s="890" t="s">
        <v>2712</v>
      </c>
      <c r="I1467" s="889" t="s">
        <v>3654</v>
      </c>
      <c r="J1467" s="889" t="s">
        <v>5525</v>
      </c>
      <c r="K1467" s="888">
        <v>1</v>
      </c>
      <c r="L1467" s="888">
        <v>12</v>
      </c>
      <c r="M1467" s="887">
        <v>73885.790000000008</v>
      </c>
      <c r="N1467" s="888">
        <v>1</v>
      </c>
      <c r="O1467" s="888">
        <v>6</v>
      </c>
      <c r="P1467" s="887">
        <v>37030.47532646083</v>
      </c>
    </row>
    <row r="1468" spans="1:16" x14ac:dyDescent="0.25">
      <c r="A1468" s="867" t="s">
        <v>19067</v>
      </c>
      <c r="B1468" s="867" t="s">
        <v>2672</v>
      </c>
      <c r="C1468" s="894" t="s">
        <v>3031</v>
      </c>
      <c r="D1468" s="893" t="s">
        <v>23931</v>
      </c>
      <c r="E1468" s="892">
        <v>5000</v>
      </c>
      <c r="F1468" s="895" t="s">
        <v>23930</v>
      </c>
      <c r="G1468" s="891" t="s">
        <v>23929</v>
      </c>
      <c r="H1468" s="890" t="s">
        <v>2886</v>
      </c>
      <c r="I1468" s="889" t="s">
        <v>3654</v>
      </c>
      <c r="J1468" s="889" t="s">
        <v>5525</v>
      </c>
      <c r="K1468" s="888">
        <v>1</v>
      </c>
      <c r="L1468" s="888">
        <v>12</v>
      </c>
      <c r="M1468" s="887">
        <v>61924.01</v>
      </c>
      <c r="N1468" s="888">
        <v>1</v>
      </c>
      <c r="O1468" s="888">
        <v>6</v>
      </c>
      <c r="P1468" s="887">
        <v>31030.895326460824</v>
      </c>
    </row>
    <row r="1469" spans="1:16" x14ac:dyDescent="0.25">
      <c r="A1469" s="867" t="s">
        <v>19067</v>
      </c>
      <c r="B1469" s="867" t="s">
        <v>2672</v>
      </c>
      <c r="C1469" s="894" t="s">
        <v>3031</v>
      </c>
      <c r="D1469" s="893" t="s">
        <v>8272</v>
      </c>
      <c r="E1469" s="892">
        <v>2500</v>
      </c>
      <c r="F1469" s="895" t="s">
        <v>23928</v>
      </c>
      <c r="G1469" s="891" t="s">
        <v>23927</v>
      </c>
      <c r="H1469" s="890" t="s">
        <v>3135</v>
      </c>
      <c r="I1469" s="889" t="s">
        <v>3135</v>
      </c>
      <c r="J1469" s="889" t="s">
        <v>40</v>
      </c>
      <c r="K1469" s="888">
        <v>1</v>
      </c>
      <c r="L1469" s="888">
        <v>12</v>
      </c>
      <c r="M1469" s="887">
        <v>31960.800000000007</v>
      </c>
      <c r="N1469" s="888">
        <v>1</v>
      </c>
      <c r="O1469" s="888">
        <v>6</v>
      </c>
      <c r="P1469" s="887">
        <v>16044.9</v>
      </c>
    </row>
    <row r="1470" spans="1:16" ht="22.5" x14ac:dyDescent="0.25">
      <c r="A1470" s="867" t="s">
        <v>19067</v>
      </c>
      <c r="B1470" s="867" t="s">
        <v>2672</v>
      </c>
      <c r="C1470" s="894" t="s">
        <v>3031</v>
      </c>
      <c r="D1470" s="893" t="s">
        <v>23926</v>
      </c>
      <c r="E1470" s="892">
        <v>7000</v>
      </c>
      <c r="F1470" s="895" t="s">
        <v>23925</v>
      </c>
      <c r="G1470" s="891" t="s">
        <v>23924</v>
      </c>
      <c r="H1470" s="890" t="s">
        <v>2772</v>
      </c>
      <c r="I1470" s="889" t="s">
        <v>3654</v>
      </c>
      <c r="J1470" s="889" t="s">
        <v>5525</v>
      </c>
      <c r="K1470" s="888">
        <v>1</v>
      </c>
      <c r="L1470" s="888">
        <v>12</v>
      </c>
      <c r="M1470" s="887">
        <v>85960.799999999988</v>
      </c>
      <c r="N1470" s="888">
        <v>1</v>
      </c>
      <c r="O1470" s="888">
        <v>6</v>
      </c>
      <c r="P1470" s="887">
        <v>43030.895326460828</v>
      </c>
    </row>
    <row r="1471" spans="1:16" ht="22.5" x14ac:dyDescent="0.25">
      <c r="A1471" s="867" t="s">
        <v>19067</v>
      </c>
      <c r="B1471" s="867" t="s">
        <v>2672</v>
      </c>
      <c r="C1471" s="894" t="s">
        <v>3031</v>
      </c>
      <c r="D1471" s="893" t="s">
        <v>23923</v>
      </c>
      <c r="E1471" s="892">
        <v>13500</v>
      </c>
      <c r="F1471" s="895" t="s">
        <v>23922</v>
      </c>
      <c r="G1471" s="891" t="s">
        <v>23921</v>
      </c>
      <c r="H1471" s="890" t="s">
        <v>17844</v>
      </c>
      <c r="I1471" s="889" t="s">
        <v>3654</v>
      </c>
      <c r="J1471" s="889" t="s">
        <v>5525</v>
      </c>
      <c r="K1471" s="888">
        <v>1</v>
      </c>
      <c r="L1471" s="888">
        <v>12</v>
      </c>
      <c r="M1471" s="887">
        <v>163960.79999999996</v>
      </c>
      <c r="N1471" s="888">
        <v>1</v>
      </c>
      <c r="O1471" s="888">
        <v>6</v>
      </c>
      <c r="P1471" s="887">
        <v>82030.895326460814</v>
      </c>
    </row>
    <row r="1472" spans="1:16" ht="21" customHeight="1" x14ac:dyDescent="0.25">
      <c r="A1472" s="867" t="s">
        <v>19067</v>
      </c>
      <c r="B1472" s="867" t="s">
        <v>2672</v>
      </c>
      <c r="C1472" s="894" t="s">
        <v>3031</v>
      </c>
      <c r="D1472" s="893" t="s">
        <v>23920</v>
      </c>
      <c r="E1472" s="892">
        <v>8500</v>
      </c>
      <c r="F1472" s="895" t="s">
        <v>23919</v>
      </c>
      <c r="G1472" s="891" t="s">
        <v>23918</v>
      </c>
      <c r="H1472" s="890" t="s">
        <v>3691</v>
      </c>
      <c r="I1472" s="889" t="s">
        <v>2684</v>
      </c>
      <c r="J1472" s="889" t="s">
        <v>5525</v>
      </c>
      <c r="K1472" s="888">
        <v>1</v>
      </c>
      <c r="L1472" s="888">
        <v>12</v>
      </c>
      <c r="M1472" s="887">
        <v>101906.40445595865</v>
      </c>
      <c r="N1472" s="888">
        <v>1</v>
      </c>
      <c r="O1472" s="888">
        <v>6</v>
      </c>
      <c r="P1472" s="887">
        <v>51824.875326460831</v>
      </c>
    </row>
    <row r="1473" spans="1:16" ht="21" customHeight="1" x14ac:dyDescent="0.25">
      <c r="A1473" s="867" t="s">
        <v>19067</v>
      </c>
      <c r="B1473" s="867" t="s">
        <v>2672</v>
      </c>
      <c r="C1473" s="894" t="s">
        <v>3031</v>
      </c>
      <c r="D1473" s="893" t="s">
        <v>23917</v>
      </c>
      <c r="E1473" s="892">
        <v>8000</v>
      </c>
      <c r="F1473" s="895" t="s">
        <v>23916</v>
      </c>
      <c r="G1473" s="891" t="s">
        <v>23915</v>
      </c>
      <c r="H1473" s="890" t="s">
        <v>2886</v>
      </c>
      <c r="I1473" s="889" t="s">
        <v>3654</v>
      </c>
      <c r="J1473" s="889" t="s">
        <v>5525</v>
      </c>
      <c r="K1473" s="888">
        <v>1</v>
      </c>
      <c r="L1473" s="888">
        <v>12</v>
      </c>
      <c r="M1473" s="887">
        <v>97331.859999999986</v>
      </c>
      <c r="N1473" s="888">
        <v>1</v>
      </c>
      <c r="O1473" s="888">
        <v>6</v>
      </c>
      <c r="P1473" s="887">
        <v>48936.445326460831</v>
      </c>
    </row>
    <row r="1474" spans="1:16" ht="22.5" x14ac:dyDescent="0.25">
      <c r="A1474" s="867" t="s">
        <v>19067</v>
      </c>
      <c r="B1474" s="867" t="s">
        <v>2672</v>
      </c>
      <c r="C1474" s="894" t="s">
        <v>3031</v>
      </c>
      <c r="D1474" s="893" t="s">
        <v>23914</v>
      </c>
      <c r="E1474" s="892">
        <v>10000</v>
      </c>
      <c r="F1474" s="895" t="s">
        <v>23913</v>
      </c>
      <c r="G1474" s="891" t="s">
        <v>23912</v>
      </c>
      <c r="H1474" s="890" t="s">
        <v>17899</v>
      </c>
      <c r="I1474" s="889" t="s">
        <v>3654</v>
      </c>
      <c r="J1474" s="889" t="s">
        <v>5525</v>
      </c>
      <c r="K1474" s="888">
        <v>1</v>
      </c>
      <c r="L1474" s="888">
        <v>12</v>
      </c>
      <c r="M1474" s="887">
        <v>120493.94445595866</v>
      </c>
      <c r="N1474" s="888">
        <v>1</v>
      </c>
      <c r="O1474" s="888">
        <v>6</v>
      </c>
      <c r="P1474" s="887">
        <v>60717.72532646083</v>
      </c>
    </row>
    <row r="1475" spans="1:16" ht="22.5" x14ac:dyDescent="0.25">
      <c r="A1475" s="867" t="s">
        <v>19067</v>
      </c>
      <c r="B1475" s="867" t="s">
        <v>2672</v>
      </c>
      <c r="C1475" s="894" t="s">
        <v>3031</v>
      </c>
      <c r="D1475" s="893" t="s">
        <v>23911</v>
      </c>
      <c r="E1475" s="892">
        <v>5000</v>
      </c>
      <c r="F1475" s="895" t="s">
        <v>23910</v>
      </c>
      <c r="G1475" s="891" t="s">
        <v>23909</v>
      </c>
      <c r="H1475" s="890" t="s">
        <v>2886</v>
      </c>
      <c r="I1475" s="889" t="s">
        <v>3654</v>
      </c>
      <c r="J1475" s="889" t="s">
        <v>5525</v>
      </c>
      <c r="K1475" s="888">
        <v>1</v>
      </c>
      <c r="L1475" s="888">
        <v>12</v>
      </c>
      <c r="M1475" s="887">
        <v>61781.29</v>
      </c>
      <c r="N1475" s="888">
        <v>1</v>
      </c>
      <c r="O1475" s="888">
        <v>6</v>
      </c>
      <c r="P1475" s="887">
        <v>31030.895326460824</v>
      </c>
    </row>
    <row r="1476" spans="1:16" ht="22.5" x14ac:dyDescent="0.25">
      <c r="A1476" s="867" t="s">
        <v>19067</v>
      </c>
      <c r="B1476" s="867" t="s">
        <v>3626</v>
      </c>
      <c r="C1476" s="894" t="s">
        <v>3031</v>
      </c>
      <c r="D1476" s="893" t="s">
        <v>23908</v>
      </c>
      <c r="E1476" s="892">
        <v>10000</v>
      </c>
      <c r="F1476" s="895" t="s">
        <v>23907</v>
      </c>
      <c r="G1476" s="891" t="s">
        <v>23906</v>
      </c>
      <c r="H1476" s="890" t="s">
        <v>2772</v>
      </c>
      <c r="I1476" s="889" t="s">
        <v>3654</v>
      </c>
      <c r="J1476" s="889" t="s">
        <v>5525</v>
      </c>
      <c r="K1476" s="888">
        <v>1</v>
      </c>
      <c r="L1476" s="888">
        <v>12</v>
      </c>
      <c r="M1476" s="887">
        <v>121009.47</v>
      </c>
      <c r="N1476" s="888">
        <v>1</v>
      </c>
      <c r="O1476" s="888">
        <v>6</v>
      </c>
      <c r="P1476" s="887">
        <v>61019.9</v>
      </c>
    </row>
    <row r="1477" spans="1:16" ht="28.5" customHeight="1" x14ac:dyDescent="0.25">
      <c r="A1477" s="867" t="s">
        <v>19067</v>
      </c>
      <c r="B1477" s="867" t="s">
        <v>2672</v>
      </c>
      <c r="C1477" s="894" t="s">
        <v>3031</v>
      </c>
      <c r="D1477" s="893" t="s">
        <v>21236</v>
      </c>
      <c r="E1477" s="892">
        <v>15600</v>
      </c>
      <c r="F1477" s="895" t="s">
        <v>20981</v>
      </c>
      <c r="G1477" s="891" t="s">
        <v>20984</v>
      </c>
      <c r="H1477" s="890" t="s">
        <v>2772</v>
      </c>
      <c r="I1477" s="889" t="s">
        <v>3654</v>
      </c>
      <c r="J1477" s="889" t="s">
        <v>5525</v>
      </c>
      <c r="K1477" s="888">
        <v>1</v>
      </c>
      <c r="L1477" s="888">
        <v>1</v>
      </c>
      <c r="M1477" s="887">
        <v>3233.4</v>
      </c>
      <c r="N1477" s="888">
        <v>1</v>
      </c>
      <c r="O1477" s="888">
        <v>5</v>
      </c>
      <c r="P1477" s="887">
        <v>65380.075326460828</v>
      </c>
    </row>
    <row r="1478" spans="1:16" ht="22.5" x14ac:dyDescent="0.25">
      <c r="A1478" s="867" t="s">
        <v>19067</v>
      </c>
      <c r="B1478" s="867" t="s">
        <v>2672</v>
      </c>
      <c r="C1478" s="894" t="s">
        <v>3031</v>
      </c>
      <c r="D1478" s="893" t="s">
        <v>23905</v>
      </c>
      <c r="E1478" s="892">
        <v>6000</v>
      </c>
      <c r="F1478" s="895" t="s">
        <v>23904</v>
      </c>
      <c r="G1478" s="891" t="s">
        <v>23903</v>
      </c>
      <c r="H1478" s="890" t="s">
        <v>9558</v>
      </c>
      <c r="I1478" s="889" t="s">
        <v>2684</v>
      </c>
      <c r="J1478" s="889" t="s">
        <v>5525</v>
      </c>
      <c r="K1478" s="888">
        <v>1</v>
      </c>
      <c r="L1478" s="888">
        <v>1</v>
      </c>
      <c r="M1478" s="887">
        <v>3713.4</v>
      </c>
      <c r="N1478" s="888">
        <v>1</v>
      </c>
      <c r="O1478" s="888">
        <v>6</v>
      </c>
      <c r="P1478" s="887">
        <v>37030.895326460828</v>
      </c>
    </row>
    <row r="1479" spans="1:16" x14ac:dyDescent="0.25">
      <c r="A1479" s="867" t="s">
        <v>19067</v>
      </c>
      <c r="B1479" s="867" t="s">
        <v>2672</v>
      </c>
      <c r="C1479" s="894" t="s">
        <v>3031</v>
      </c>
      <c r="D1479" s="893" t="s">
        <v>23902</v>
      </c>
      <c r="E1479" s="892">
        <v>5000</v>
      </c>
      <c r="F1479" s="895" t="s">
        <v>23901</v>
      </c>
      <c r="G1479" s="891" t="s">
        <v>23900</v>
      </c>
      <c r="H1479" s="890" t="s">
        <v>2712</v>
      </c>
      <c r="I1479" s="889" t="s">
        <v>3654</v>
      </c>
      <c r="J1479" s="889" t="s">
        <v>5525</v>
      </c>
      <c r="K1479" s="888">
        <v>1</v>
      </c>
      <c r="L1479" s="888">
        <v>12</v>
      </c>
      <c r="M1479" s="887">
        <v>61697.96</v>
      </c>
      <c r="N1479" s="888">
        <v>1</v>
      </c>
      <c r="O1479" s="888">
        <v>6</v>
      </c>
      <c r="P1479" s="887">
        <v>30754.875326460828</v>
      </c>
    </row>
    <row r="1480" spans="1:16" x14ac:dyDescent="0.25">
      <c r="A1480" s="867" t="s">
        <v>19067</v>
      </c>
      <c r="B1480" s="867" t="s">
        <v>2672</v>
      </c>
      <c r="C1480" s="894" t="s">
        <v>3031</v>
      </c>
      <c r="D1480" s="893" t="s">
        <v>23638</v>
      </c>
      <c r="E1480" s="892">
        <v>9000</v>
      </c>
      <c r="F1480" s="895" t="s">
        <v>23899</v>
      </c>
      <c r="G1480" s="891" t="s">
        <v>23898</v>
      </c>
      <c r="H1480" s="890" t="s">
        <v>2772</v>
      </c>
      <c r="I1480" s="889" t="s">
        <v>3654</v>
      </c>
      <c r="J1480" s="889" t="s">
        <v>5525</v>
      </c>
      <c r="K1480" s="888">
        <v>1</v>
      </c>
      <c r="L1480" s="888">
        <v>12</v>
      </c>
      <c r="M1480" s="887">
        <v>109207.69999999998</v>
      </c>
      <c r="N1480" s="888">
        <v>1</v>
      </c>
      <c r="O1480" s="888">
        <v>6</v>
      </c>
      <c r="P1480" s="887">
        <v>54634.65532646083</v>
      </c>
    </row>
    <row r="1481" spans="1:16" ht="22.5" x14ac:dyDescent="0.25">
      <c r="A1481" s="867" t="s">
        <v>19067</v>
      </c>
      <c r="B1481" s="867" t="s">
        <v>2672</v>
      </c>
      <c r="C1481" s="894" t="s">
        <v>3031</v>
      </c>
      <c r="D1481" s="893" t="s">
        <v>23897</v>
      </c>
      <c r="E1481" s="892">
        <v>6000</v>
      </c>
      <c r="F1481" s="895" t="s">
        <v>23896</v>
      </c>
      <c r="G1481" s="891" t="s">
        <v>23895</v>
      </c>
      <c r="H1481" s="890" t="s">
        <v>2886</v>
      </c>
      <c r="I1481" s="889" t="s">
        <v>3654</v>
      </c>
      <c r="J1481" s="889" t="s">
        <v>5525</v>
      </c>
      <c r="K1481" s="888">
        <v>1</v>
      </c>
      <c r="L1481" s="888">
        <v>4</v>
      </c>
      <c r="M1481" s="887">
        <v>24453.599999999999</v>
      </c>
      <c r="N1481" s="888">
        <v>1</v>
      </c>
      <c r="O1481" s="888">
        <v>6</v>
      </c>
      <c r="P1481" s="887">
        <v>37030.895326460828</v>
      </c>
    </row>
    <row r="1482" spans="1:16" ht="33.75" x14ac:dyDescent="0.25">
      <c r="A1482" s="867" t="s">
        <v>19067</v>
      </c>
      <c r="B1482" s="867" t="s">
        <v>2672</v>
      </c>
      <c r="C1482" s="894" t="s">
        <v>3031</v>
      </c>
      <c r="D1482" s="893" t="s">
        <v>23894</v>
      </c>
      <c r="E1482" s="892">
        <v>8000</v>
      </c>
      <c r="F1482" s="895" t="s">
        <v>23893</v>
      </c>
      <c r="G1482" s="891" t="s">
        <v>23892</v>
      </c>
      <c r="H1482" s="890" t="s">
        <v>3045</v>
      </c>
      <c r="I1482" s="889" t="s">
        <v>3654</v>
      </c>
      <c r="J1482" s="889" t="s">
        <v>5525</v>
      </c>
      <c r="K1482" s="888">
        <v>1</v>
      </c>
      <c r="L1482" s="888">
        <v>2</v>
      </c>
      <c r="M1482" s="887">
        <v>15426.8</v>
      </c>
      <c r="N1482" s="888">
        <v>1</v>
      </c>
      <c r="O1482" s="888">
        <v>6</v>
      </c>
      <c r="P1482" s="887">
        <v>49026.455326460833</v>
      </c>
    </row>
    <row r="1483" spans="1:16" ht="22.5" x14ac:dyDescent="0.25">
      <c r="A1483" s="867" t="s">
        <v>19067</v>
      </c>
      <c r="B1483" s="867" t="s">
        <v>2672</v>
      </c>
      <c r="C1483" s="894" t="s">
        <v>3031</v>
      </c>
      <c r="D1483" s="893" t="s">
        <v>23891</v>
      </c>
      <c r="E1483" s="892">
        <v>5300</v>
      </c>
      <c r="F1483" s="895" t="s">
        <v>23890</v>
      </c>
      <c r="G1483" s="891" t="s">
        <v>23889</v>
      </c>
      <c r="H1483" s="890" t="s">
        <v>3663</v>
      </c>
      <c r="I1483" s="889" t="s">
        <v>2684</v>
      </c>
      <c r="J1483" s="889" t="s">
        <v>5525</v>
      </c>
      <c r="K1483" s="888">
        <v>1</v>
      </c>
      <c r="L1483" s="888">
        <v>5</v>
      </c>
      <c r="M1483" s="887">
        <v>29216.44</v>
      </c>
      <c r="N1483" s="888" t="s">
        <v>385</v>
      </c>
      <c r="O1483" s="888" t="s">
        <v>385</v>
      </c>
      <c r="P1483" s="887">
        <v>0</v>
      </c>
    </row>
    <row r="1484" spans="1:16" x14ac:dyDescent="0.25">
      <c r="A1484" s="867" t="s">
        <v>19067</v>
      </c>
      <c r="B1484" s="867" t="s">
        <v>2672</v>
      </c>
      <c r="C1484" s="894" t="s">
        <v>3031</v>
      </c>
      <c r="D1484" s="893" t="s">
        <v>7302</v>
      </c>
      <c r="E1484" s="892">
        <v>3000</v>
      </c>
      <c r="F1484" s="895" t="s">
        <v>23888</v>
      </c>
      <c r="G1484" s="891" t="s">
        <v>23887</v>
      </c>
      <c r="H1484" s="890" t="s">
        <v>3135</v>
      </c>
      <c r="I1484" s="889" t="s">
        <v>3135</v>
      </c>
      <c r="J1484" s="889" t="s">
        <v>40</v>
      </c>
      <c r="K1484" s="888">
        <v>1</v>
      </c>
      <c r="L1484" s="888">
        <v>8</v>
      </c>
      <c r="M1484" s="887">
        <v>24401.16</v>
      </c>
      <c r="N1484" s="888">
        <v>1</v>
      </c>
      <c r="O1484" s="888">
        <v>1</v>
      </c>
      <c r="P1484" s="887">
        <v>2098.25</v>
      </c>
    </row>
    <row r="1485" spans="1:16" x14ac:dyDescent="0.25">
      <c r="A1485" s="867" t="s">
        <v>19067</v>
      </c>
      <c r="B1485" s="867" t="s">
        <v>2672</v>
      </c>
      <c r="C1485" s="894" t="s">
        <v>3031</v>
      </c>
      <c r="D1485" s="893" t="s">
        <v>23886</v>
      </c>
      <c r="E1485" s="892">
        <v>4200</v>
      </c>
      <c r="F1485" s="895" t="s">
        <v>23885</v>
      </c>
      <c r="G1485" s="891" t="s">
        <v>23884</v>
      </c>
      <c r="H1485" s="890" t="s">
        <v>23883</v>
      </c>
      <c r="I1485" s="889" t="s">
        <v>2684</v>
      </c>
      <c r="J1485" s="889" t="s">
        <v>5525</v>
      </c>
      <c r="K1485" s="888">
        <v>1</v>
      </c>
      <c r="L1485" s="888">
        <v>12</v>
      </c>
      <c r="M1485" s="887">
        <v>52360.80000000001</v>
      </c>
      <c r="N1485" s="888">
        <v>1</v>
      </c>
      <c r="O1485" s="888">
        <v>6</v>
      </c>
      <c r="P1485" s="887">
        <v>26244.9</v>
      </c>
    </row>
    <row r="1486" spans="1:16" x14ac:dyDescent="0.25">
      <c r="A1486" s="867" t="s">
        <v>19067</v>
      </c>
      <c r="B1486" s="867" t="s">
        <v>2672</v>
      </c>
      <c r="C1486" s="894" t="s">
        <v>3031</v>
      </c>
      <c r="D1486" s="893" t="s">
        <v>23882</v>
      </c>
      <c r="E1486" s="892">
        <v>5000</v>
      </c>
      <c r="F1486" s="895" t="s">
        <v>23881</v>
      </c>
      <c r="G1486" s="891" t="s">
        <v>23880</v>
      </c>
      <c r="H1486" s="890" t="s">
        <v>2745</v>
      </c>
      <c r="I1486" s="889" t="s">
        <v>2684</v>
      </c>
      <c r="J1486" s="889" t="s">
        <v>5525</v>
      </c>
      <c r="K1486" s="888">
        <v>1</v>
      </c>
      <c r="L1486" s="888">
        <v>2</v>
      </c>
      <c r="M1486" s="887">
        <v>9027.49</v>
      </c>
      <c r="N1486" s="888" t="s">
        <v>385</v>
      </c>
      <c r="O1486" s="888" t="s">
        <v>385</v>
      </c>
      <c r="P1486" s="887">
        <v>0</v>
      </c>
    </row>
    <row r="1487" spans="1:16" x14ac:dyDescent="0.25">
      <c r="A1487" s="867" t="s">
        <v>19067</v>
      </c>
      <c r="B1487" s="867" t="s">
        <v>2672</v>
      </c>
      <c r="C1487" s="894" t="s">
        <v>3031</v>
      </c>
      <c r="D1487" s="893" t="s">
        <v>23879</v>
      </c>
      <c r="E1487" s="892">
        <v>6500</v>
      </c>
      <c r="F1487" s="895" t="s">
        <v>23878</v>
      </c>
      <c r="G1487" s="891" t="s">
        <v>23877</v>
      </c>
      <c r="H1487" s="890" t="s">
        <v>23876</v>
      </c>
      <c r="I1487" s="889" t="s">
        <v>3654</v>
      </c>
      <c r="J1487" s="889" t="s">
        <v>5525</v>
      </c>
      <c r="K1487" s="888">
        <v>1</v>
      </c>
      <c r="L1487" s="888">
        <v>12</v>
      </c>
      <c r="M1487" s="887">
        <v>79948.159999999989</v>
      </c>
      <c r="N1487" s="888">
        <v>1</v>
      </c>
      <c r="O1487" s="888">
        <v>6</v>
      </c>
      <c r="P1487" s="887">
        <v>40030.895326460828</v>
      </c>
    </row>
    <row r="1488" spans="1:16" ht="22.5" x14ac:dyDescent="0.25">
      <c r="A1488" s="867" t="s">
        <v>19067</v>
      </c>
      <c r="B1488" s="867" t="s">
        <v>3626</v>
      </c>
      <c r="C1488" s="894" t="s">
        <v>3031</v>
      </c>
      <c r="D1488" s="893" t="s">
        <v>2154</v>
      </c>
      <c r="E1488" s="892">
        <v>6500</v>
      </c>
      <c r="F1488" s="895" t="s">
        <v>23875</v>
      </c>
      <c r="G1488" s="891" t="s">
        <v>23874</v>
      </c>
      <c r="H1488" s="890" t="s">
        <v>2745</v>
      </c>
      <c r="I1488" s="889" t="s">
        <v>2684</v>
      </c>
      <c r="J1488" s="889" t="s">
        <v>5525</v>
      </c>
      <c r="K1488" s="888">
        <v>1</v>
      </c>
      <c r="L1488" s="888">
        <v>12</v>
      </c>
      <c r="M1488" s="887">
        <v>78886.919999999984</v>
      </c>
      <c r="N1488" s="888">
        <v>1</v>
      </c>
      <c r="O1488" s="888">
        <v>6</v>
      </c>
      <c r="P1488" s="887">
        <v>39851.700000000004</v>
      </c>
    </row>
    <row r="1489" spans="1:16" ht="22.5" x14ac:dyDescent="0.25">
      <c r="A1489" s="867" t="s">
        <v>19067</v>
      </c>
      <c r="B1489" s="867" t="s">
        <v>3626</v>
      </c>
      <c r="C1489" s="894" t="s">
        <v>3031</v>
      </c>
      <c r="D1489" s="893" t="s">
        <v>23546</v>
      </c>
      <c r="E1489" s="892">
        <v>3000</v>
      </c>
      <c r="F1489" s="895" t="s">
        <v>23873</v>
      </c>
      <c r="G1489" s="891" t="s">
        <v>23872</v>
      </c>
      <c r="H1489" s="890" t="s">
        <v>23871</v>
      </c>
      <c r="I1489" s="889" t="s">
        <v>2822</v>
      </c>
      <c r="J1489" s="889" t="s">
        <v>2822</v>
      </c>
      <c r="K1489" s="888" t="s">
        <v>385</v>
      </c>
      <c r="L1489" s="888" t="s">
        <v>385</v>
      </c>
      <c r="M1489" s="887">
        <v>0</v>
      </c>
      <c r="N1489" s="888">
        <v>1</v>
      </c>
      <c r="O1489" s="888">
        <v>4</v>
      </c>
      <c r="P1489" s="887">
        <v>12596.6</v>
      </c>
    </row>
    <row r="1490" spans="1:16" x14ac:dyDescent="0.25">
      <c r="A1490" s="867" t="s">
        <v>19067</v>
      </c>
      <c r="B1490" s="867" t="s">
        <v>2672</v>
      </c>
      <c r="C1490" s="894" t="s">
        <v>3031</v>
      </c>
      <c r="D1490" s="893" t="s">
        <v>23870</v>
      </c>
      <c r="E1490" s="892">
        <v>2500</v>
      </c>
      <c r="F1490" s="895" t="s">
        <v>23869</v>
      </c>
      <c r="G1490" s="891" t="s">
        <v>23868</v>
      </c>
      <c r="H1490" s="890" t="s">
        <v>3135</v>
      </c>
      <c r="I1490" s="889" t="s">
        <v>3135</v>
      </c>
      <c r="J1490" s="889" t="s">
        <v>40</v>
      </c>
      <c r="K1490" s="888">
        <v>1</v>
      </c>
      <c r="L1490" s="888">
        <v>12</v>
      </c>
      <c r="M1490" s="887">
        <v>31908.200000000004</v>
      </c>
      <c r="N1490" s="888">
        <v>1</v>
      </c>
      <c r="O1490" s="888">
        <v>6</v>
      </c>
      <c r="P1490" s="887">
        <v>16038.48</v>
      </c>
    </row>
    <row r="1491" spans="1:16" x14ac:dyDescent="0.25">
      <c r="A1491" s="1772" t="s">
        <v>2848</v>
      </c>
      <c r="B1491" s="1772"/>
      <c r="C1491" s="1772"/>
      <c r="D1491" s="1772"/>
      <c r="E1491" s="1772"/>
      <c r="F1491" s="1772" t="s">
        <v>378</v>
      </c>
      <c r="G1491" s="1772"/>
      <c r="H1491" s="1772"/>
      <c r="I1491" s="1772"/>
      <c r="J1491" s="1772"/>
      <c r="K1491" s="1771" t="s">
        <v>2847</v>
      </c>
      <c r="L1491" s="1771"/>
      <c r="M1491" s="1771"/>
      <c r="N1491" s="1771" t="s">
        <v>2846</v>
      </c>
      <c r="O1491" s="1771"/>
      <c r="P1491" s="1771"/>
    </row>
    <row r="1492" spans="1:16" ht="69.75" x14ac:dyDescent="0.25">
      <c r="A1492" s="1535" t="s">
        <v>2845</v>
      </c>
      <c r="B1492" s="1535" t="s">
        <v>5</v>
      </c>
      <c r="C1492" s="1535" t="s">
        <v>2844</v>
      </c>
      <c r="D1492" s="1535" t="s">
        <v>2843</v>
      </c>
      <c r="E1492" s="1536" t="s">
        <v>2842</v>
      </c>
      <c r="F1492" s="1537" t="s">
        <v>2841</v>
      </c>
      <c r="G1492" s="1535" t="s">
        <v>2840</v>
      </c>
      <c r="H1492" s="1535" t="s">
        <v>2839</v>
      </c>
      <c r="I1492" s="1535" t="s">
        <v>2838</v>
      </c>
      <c r="J1492" s="1535" t="s">
        <v>2837</v>
      </c>
      <c r="K1492" s="1538" t="s">
        <v>2836</v>
      </c>
      <c r="L1492" s="1538" t="s">
        <v>2835</v>
      </c>
      <c r="M1492" s="1539" t="s">
        <v>2834</v>
      </c>
      <c r="N1492" s="1538" t="s">
        <v>2836</v>
      </c>
      <c r="O1492" s="1538" t="s">
        <v>2835</v>
      </c>
      <c r="P1492" s="1539" t="s">
        <v>2834</v>
      </c>
    </row>
    <row r="1493" spans="1:16" ht="22.5" x14ac:dyDescent="0.25">
      <c r="A1493" s="867" t="s">
        <v>19067</v>
      </c>
      <c r="B1493" s="867" t="s">
        <v>2672</v>
      </c>
      <c r="C1493" s="894" t="s">
        <v>3031</v>
      </c>
      <c r="D1493" s="893" t="s">
        <v>23867</v>
      </c>
      <c r="E1493" s="892">
        <v>12000</v>
      </c>
      <c r="F1493" s="895" t="s">
        <v>23866</v>
      </c>
      <c r="G1493" s="891" t="s">
        <v>23865</v>
      </c>
      <c r="H1493" s="890" t="s">
        <v>2703</v>
      </c>
      <c r="I1493" s="889" t="s">
        <v>3654</v>
      </c>
      <c r="J1493" s="889" t="s">
        <v>5525</v>
      </c>
      <c r="K1493" s="888">
        <v>1</v>
      </c>
      <c r="L1493" s="888">
        <v>12</v>
      </c>
      <c r="M1493" s="887">
        <v>145716.09445595866</v>
      </c>
      <c r="N1493" s="888">
        <v>1</v>
      </c>
      <c r="O1493" s="888">
        <v>6</v>
      </c>
      <c r="P1493" s="887">
        <v>73030.895326460814</v>
      </c>
    </row>
    <row r="1494" spans="1:16" ht="22.5" x14ac:dyDescent="0.25">
      <c r="A1494" s="867" t="s">
        <v>19067</v>
      </c>
      <c r="B1494" s="867" t="s">
        <v>2672</v>
      </c>
      <c r="C1494" s="894" t="s">
        <v>3031</v>
      </c>
      <c r="D1494" s="893" t="s">
        <v>23864</v>
      </c>
      <c r="E1494" s="892">
        <v>15600</v>
      </c>
      <c r="F1494" s="895" t="s">
        <v>23863</v>
      </c>
      <c r="G1494" s="891" t="s">
        <v>23862</v>
      </c>
      <c r="H1494" s="890" t="s">
        <v>6563</v>
      </c>
      <c r="I1494" s="889" t="s">
        <v>3654</v>
      </c>
      <c r="J1494" s="889" t="s">
        <v>5525</v>
      </c>
      <c r="K1494" s="888">
        <v>1</v>
      </c>
      <c r="L1494" s="888">
        <v>2</v>
      </c>
      <c r="M1494" s="887">
        <v>22066.799999999999</v>
      </c>
      <c r="N1494" s="888">
        <v>1</v>
      </c>
      <c r="O1494" s="888">
        <v>6</v>
      </c>
      <c r="P1494" s="887">
        <v>93070.895326460814</v>
      </c>
    </row>
    <row r="1495" spans="1:16" x14ac:dyDescent="0.25">
      <c r="A1495" s="867" t="s">
        <v>19067</v>
      </c>
      <c r="B1495" s="867" t="s">
        <v>2672</v>
      </c>
      <c r="C1495" s="894" t="s">
        <v>3031</v>
      </c>
      <c r="D1495" s="893" t="s">
        <v>23861</v>
      </c>
      <c r="E1495" s="892">
        <v>7000</v>
      </c>
      <c r="F1495" s="895" t="s">
        <v>23860</v>
      </c>
      <c r="G1495" s="891" t="s">
        <v>23859</v>
      </c>
      <c r="H1495" s="890" t="s">
        <v>5372</v>
      </c>
      <c r="I1495" s="889" t="s">
        <v>2684</v>
      </c>
      <c r="J1495" s="889" t="s">
        <v>5525</v>
      </c>
      <c r="K1495" s="888">
        <v>1</v>
      </c>
      <c r="L1495" s="888">
        <v>5</v>
      </c>
      <c r="M1495" s="887">
        <v>34443.18</v>
      </c>
      <c r="N1495" s="888">
        <v>1</v>
      </c>
      <c r="O1495" s="888">
        <v>6</v>
      </c>
      <c r="P1495" s="887">
        <v>42908.875326460824</v>
      </c>
    </row>
    <row r="1496" spans="1:16" x14ac:dyDescent="0.25">
      <c r="A1496" s="867" t="s">
        <v>19067</v>
      </c>
      <c r="B1496" s="867" t="s">
        <v>2672</v>
      </c>
      <c r="C1496" s="894" t="s">
        <v>3031</v>
      </c>
      <c r="D1496" s="893" t="s">
        <v>23858</v>
      </c>
      <c r="E1496" s="892">
        <v>6000</v>
      </c>
      <c r="F1496" s="895" t="s">
        <v>23857</v>
      </c>
      <c r="G1496" s="891" t="s">
        <v>23856</v>
      </c>
      <c r="H1496" s="890" t="s">
        <v>2772</v>
      </c>
      <c r="I1496" s="889" t="s">
        <v>3654</v>
      </c>
      <c r="J1496" s="889" t="s">
        <v>5525</v>
      </c>
      <c r="K1496" s="888">
        <v>1</v>
      </c>
      <c r="L1496" s="888">
        <v>12</v>
      </c>
      <c r="M1496" s="887">
        <v>72577.77</v>
      </c>
      <c r="N1496" s="888">
        <v>1</v>
      </c>
      <c r="O1496" s="888">
        <v>6</v>
      </c>
      <c r="P1496" s="887">
        <v>36683.365326460829</v>
      </c>
    </row>
    <row r="1497" spans="1:16" ht="28.5" customHeight="1" x14ac:dyDescent="0.25">
      <c r="A1497" s="867" t="s">
        <v>19067</v>
      </c>
      <c r="B1497" s="867" t="s">
        <v>2672</v>
      </c>
      <c r="C1497" s="894" t="s">
        <v>3031</v>
      </c>
      <c r="D1497" s="893" t="s">
        <v>23855</v>
      </c>
      <c r="E1497" s="892">
        <v>5000</v>
      </c>
      <c r="F1497" s="895" t="s">
        <v>23854</v>
      </c>
      <c r="G1497" s="891" t="s">
        <v>23853</v>
      </c>
      <c r="H1497" s="890" t="s">
        <v>2745</v>
      </c>
      <c r="I1497" s="889" t="s">
        <v>2684</v>
      </c>
      <c r="J1497" s="889" t="s">
        <v>5525</v>
      </c>
      <c r="K1497" s="888">
        <v>1</v>
      </c>
      <c r="L1497" s="888">
        <v>9</v>
      </c>
      <c r="M1497" s="887">
        <v>46561.58</v>
      </c>
      <c r="N1497" s="888">
        <v>1</v>
      </c>
      <c r="O1497" s="888">
        <v>6</v>
      </c>
      <c r="P1497" s="887">
        <v>30999.645326460824</v>
      </c>
    </row>
    <row r="1498" spans="1:16" ht="22.5" x14ac:dyDescent="0.25">
      <c r="A1498" s="867" t="s">
        <v>19067</v>
      </c>
      <c r="B1498" s="867" t="s">
        <v>2672</v>
      </c>
      <c r="C1498" s="894" t="s">
        <v>3031</v>
      </c>
      <c r="D1498" s="893" t="s">
        <v>23852</v>
      </c>
      <c r="E1498" s="892">
        <v>5000</v>
      </c>
      <c r="F1498" s="895" t="s">
        <v>23851</v>
      </c>
      <c r="G1498" s="891" t="s">
        <v>23850</v>
      </c>
      <c r="H1498" s="890" t="s">
        <v>2886</v>
      </c>
      <c r="I1498" s="889" t="s">
        <v>3654</v>
      </c>
      <c r="J1498" s="889" t="s">
        <v>5525</v>
      </c>
      <c r="K1498" s="888">
        <v>1</v>
      </c>
      <c r="L1498" s="888">
        <v>12</v>
      </c>
      <c r="M1498" s="887">
        <v>61955.94</v>
      </c>
      <c r="N1498" s="888">
        <v>1</v>
      </c>
      <c r="O1498" s="888">
        <v>6</v>
      </c>
      <c r="P1498" s="887">
        <v>27668.199999999997</v>
      </c>
    </row>
    <row r="1499" spans="1:16" ht="22.5" x14ac:dyDescent="0.25">
      <c r="A1499" s="867" t="s">
        <v>19067</v>
      </c>
      <c r="B1499" s="867" t="s">
        <v>2672</v>
      </c>
      <c r="C1499" s="894" t="s">
        <v>3031</v>
      </c>
      <c r="D1499" s="893" t="s">
        <v>23849</v>
      </c>
      <c r="E1499" s="892">
        <v>10000</v>
      </c>
      <c r="F1499" s="895" t="s">
        <v>23848</v>
      </c>
      <c r="G1499" s="891" t="s">
        <v>23847</v>
      </c>
      <c r="H1499" s="890" t="s">
        <v>2712</v>
      </c>
      <c r="I1499" s="889" t="s">
        <v>3654</v>
      </c>
      <c r="J1499" s="889" t="s">
        <v>5525</v>
      </c>
      <c r="K1499" s="888">
        <v>1</v>
      </c>
      <c r="L1499" s="888">
        <v>12</v>
      </c>
      <c r="M1499" s="887">
        <v>121786.92445595864</v>
      </c>
      <c r="N1499" s="888">
        <v>1</v>
      </c>
      <c r="O1499" s="888">
        <v>6</v>
      </c>
      <c r="P1499" s="887">
        <v>61030.895326460828</v>
      </c>
    </row>
    <row r="1500" spans="1:16" ht="22.5" x14ac:dyDescent="0.25">
      <c r="A1500" s="867" t="s">
        <v>19067</v>
      </c>
      <c r="B1500" s="867" t="s">
        <v>2672</v>
      </c>
      <c r="C1500" s="894" t="s">
        <v>3031</v>
      </c>
      <c r="D1500" s="893" t="s">
        <v>23846</v>
      </c>
      <c r="E1500" s="892">
        <v>13500</v>
      </c>
      <c r="F1500" s="895" t="s">
        <v>23845</v>
      </c>
      <c r="G1500" s="891" t="s">
        <v>23844</v>
      </c>
      <c r="H1500" s="890" t="s">
        <v>2703</v>
      </c>
      <c r="I1500" s="889" t="s">
        <v>3654</v>
      </c>
      <c r="J1500" s="889" t="s">
        <v>5525</v>
      </c>
      <c r="K1500" s="888">
        <v>1</v>
      </c>
      <c r="L1500" s="888">
        <v>12</v>
      </c>
      <c r="M1500" s="887">
        <v>137183.44445595867</v>
      </c>
      <c r="N1500" s="888">
        <v>1</v>
      </c>
      <c r="O1500" s="888">
        <v>4</v>
      </c>
      <c r="P1500" s="887">
        <v>45757.815326460826</v>
      </c>
    </row>
    <row r="1501" spans="1:16" ht="22.5" x14ac:dyDescent="0.25">
      <c r="A1501" s="867" t="s">
        <v>19067</v>
      </c>
      <c r="B1501" s="867" t="s">
        <v>3626</v>
      </c>
      <c r="C1501" s="894" t="s">
        <v>3031</v>
      </c>
      <c r="D1501" s="893" t="s">
        <v>23275</v>
      </c>
      <c r="E1501" s="892">
        <v>9500</v>
      </c>
      <c r="F1501" s="895" t="s">
        <v>23843</v>
      </c>
      <c r="G1501" s="891" t="s">
        <v>23842</v>
      </c>
      <c r="H1501" s="890" t="s">
        <v>2772</v>
      </c>
      <c r="I1501" s="889" t="s">
        <v>3654</v>
      </c>
      <c r="J1501" s="889" t="s">
        <v>5525</v>
      </c>
      <c r="K1501" s="888">
        <v>1</v>
      </c>
      <c r="L1501" s="888">
        <v>12</v>
      </c>
      <c r="M1501" s="887">
        <v>115933.08999999998</v>
      </c>
      <c r="N1501" s="888">
        <v>1</v>
      </c>
      <c r="O1501" s="888">
        <v>6</v>
      </c>
      <c r="P1501" s="887">
        <v>58013.9</v>
      </c>
    </row>
    <row r="1502" spans="1:16" x14ac:dyDescent="0.25">
      <c r="A1502" s="867" t="s">
        <v>19067</v>
      </c>
      <c r="B1502" s="867" t="s">
        <v>2672</v>
      </c>
      <c r="C1502" s="894" t="s">
        <v>3031</v>
      </c>
      <c r="D1502" s="893" t="s">
        <v>23595</v>
      </c>
      <c r="E1502" s="892">
        <v>5500</v>
      </c>
      <c r="F1502" s="895" t="s">
        <v>23841</v>
      </c>
      <c r="G1502" s="891" t="s">
        <v>23840</v>
      </c>
      <c r="H1502" s="890" t="s">
        <v>3045</v>
      </c>
      <c r="I1502" s="889" t="s">
        <v>2684</v>
      </c>
      <c r="J1502" s="889" t="s">
        <v>5525</v>
      </c>
      <c r="K1502" s="888">
        <v>1</v>
      </c>
      <c r="L1502" s="888">
        <v>6</v>
      </c>
      <c r="M1502" s="887">
        <v>30680.42</v>
      </c>
      <c r="N1502" s="888">
        <v>1</v>
      </c>
      <c r="O1502" s="888">
        <v>6</v>
      </c>
      <c r="P1502" s="887">
        <v>33664.275326460825</v>
      </c>
    </row>
    <row r="1503" spans="1:16" ht="22.5" x14ac:dyDescent="0.25">
      <c r="A1503" s="867" t="s">
        <v>19067</v>
      </c>
      <c r="B1503" s="867" t="s">
        <v>2672</v>
      </c>
      <c r="C1503" s="894" t="s">
        <v>3031</v>
      </c>
      <c r="D1503" s="893" t="s">
        <v>23839</v>
      </c>
      <c r="E1503" s="892">
        <v>8000</v>
      </c>
      <c r="F1503" s="895" t="s">
        <v>23838</v>
      </c>
      <c r="G1503" s="891" t="s">
        <v>23837</v>
      </c>
      <c r="H1503" s="890" t="s">
        <v>2852</v>
      </c>
      <c r="I1503" s="889" t="s">
        <v>3654</v>
      </c>
      <c r="J1503" s="889" t="s">
        <v>5525</v>
      </c>
      <c r="K1503" s="888">
        <v>1</v>
      </c>
      <c r="L1503" s="888">
        <v>12</v>
      </c>
      <c r="M1503" s="887">
        <v>97960.799999999988</v>
      </c>
      <c r="N1503" s="888" t="s">
        <v>385</v>
      </c>
      <c r="O1503" s="888" t="s">
        <v>385</v>
      </c>
      <c r="P1503" s="887">
        <v>0</v>
      </c>
    </row>
    <row r="1504" spans="1:16" x14ac:dyDescent="0.25">
      <c r="A1504" s="867" t="s">
        <v>19067</v>
      </c>
      <c r="B1504" s="867" t="s">
        <v>2672</v>
      </c>
      <c r="C1504" s="894" t="s">
        <v>3031</v>
      </c>
      <c r="D1504" s="893" t="s">
        <v>23402</v>
      </c>
      <c r="E1504" s="892">
        <v>10000</v>
      </c>
      <c r="F1504" s="895" t="s">
        <v>23838</v>
      </c>
      <c r="G1504" s="891" t="s">
        <v>23837</v>
      </c>
      <c r="H1504" s="890" t="s">
        <v>2852</v>
      </c>
      <c r="I1504" s="889" t="s">
        <v>3654</v>
      </c>
      <c r="J1504" s="889" t="s">
        <v>5525</v>
      </c>
      <c r="K1504" s="888" t="s">
        <v>385</v>
      </c>
      <c r="L1504" s="888" t="s">
        <v>385</v>
      </c>
      <c r="M1504" s="887">
        <v>0</v>
      </c>
      <c r="N1504" s="888">
        <v>1</v>
      </c>
      <c r="O1504" s="888">
        <v>6</v>
      </c>
      <c r="P1504" s="887">
        <v>74586.455326460826</v>
      </c>
    </row>
    <row r="1505" spans="1:16" ht="21.75" customHeight="1" x14ac:dyDescent="0.25">
      <c r="A1505" s="867" t="s">
        <v>19067</v>
      </c>
      <c r="B1505" s="867" t="s">
        <v>2672</v>
      </c>
      <c r="C1505" s="894" t="s">
        <v>3031</v>
      </c>
      <c r="D1505" s="893" t="s">
        <v>23836</v>
      </c>
      <c r="E1505" s="892">
        <v>8000</v>
      </c>
      <c r="F1505" s="895" t="s">
        <v>23835</v>
      </c>
      <c r="G1505" s="891" t="s">
        <v>23834</v>
      </c>
      <c r="H1505" s="890" t="s">
        <v>4615</v>
      </c>
      <c r="I1505" s="889" t="s">
        <v>3654</v>
      </c>
      <c r="J1505" s="889" t="s">
        <v>5525</v>
      </c>
      <c r="K1505" s="888">
        <v>1</v>
      </c>
      <c r="L1505" s="888">
        <v>12</v>
      </c>
      <c r="M1505" s="887">
        <v>96754.599999999977</v>
      </c>
      <c r="N1505" s="888">
        <v>1</v>
      </c>
      <c r="O1505" s="888">
        <v>6</v>
      </c>
      <c r="P1505" s="887">
        <v>48838.095326460825</v>
      </c>
    </row>
    <row r="1506" spans="1:16" ht="21.75" customHeight="1" x14ac:dyDescent="0.25">
      <c r="A1506" s="867" t="s">
        <v>19067</v>
      </c>
      <c r="B1506" s="867" t="s">
        <v>2672</v>
      </c>
      <c r="C1506" s="894" t="s">
        <v>3031</v>
      </c>
      <c r="D1506" s="893" t="s">
        <v>23833</v>
      </c>
      <c r="E1506" s="892">
        <v>8000</v>
      </c>
      <c r="F1506" s="895" t="s">
        <v>23832</v>
      </c>
      <c r="G1506" s="891" t="s">
        <v>23831</v>
      </c>
      <c r="H1506" s="890" t="s">
        <v>2703</v>
      </c>
      <c r="I1506" s="889" t="s">
        <v>3654</v>
      </c>
      <c r="J1506" s="889" t="s">
        <v>5525</v>
      </c>
      <c r="K1506" s="888">
        <v>1</v>
      </c>
      <c r="L1506" s="888">
        <v>1</v>
      </c>
      <c r="M1506" s="887">
        <v>7313.4</v>
      </c>
      <c r="N1506" s="888">
        <v>1</v>
      </c>
      <c r="O1506" s="888">
        <v>6</v>
      </c>
      <c r="P1506" s="887">
        <v>48621.415326460832</v>
      </c>
    </row>
    <row r="1507" spans="1:16" ht="22.5" x14ac:dyDescent="0.25">
      <c r="A1507" s="867" t="s">
        <v>19067</v>
      </c>
      <c r="B1507" s="867" t="s">
        <v>3626</v>
      </c>
      <c r="C1507" s="894" t="s">
        <v>3031</v>
      </c>
      <c r="D1507" s="893" t="s">
        <v>23560</v>
      </c>
      <c r="E1507" s="892">
        <v>6000</v>
      </c>
      <c r="F1507" s="895" t="s">
        <v>23830</v>
      </c>
      <c r="G1507" s="891" t="s">
        <v>23829</v>
      </c>
      <c r="H1507" s="890" t="s">
        <v>2772</v>
      </c>
      <c r="I1507" s="889" t="s">
        <v>3654</v>
      </c>
      <c r="J1507" s="889" t="s">
        <v>5525</v>
      </c>
      <c r="K1507" s="888">
        <v>1</v>
      </c>
      <c r="L1507" s="888">
        <v>12</v>
      </c>
      <c r="M1507" s="887">
        <v>68318.47</v>
      </c>
      <c r="N1507" s="888">
        <v>1</v>
      </c>
      <c r="O1507" s="888">
        <v>6</v>
      </c>
      <c r="P1507" s="887">
        <v>37042.400000000001</v>
      </c>
    </row>
    <row r="1508" spans="1:16" x14ac:dyDescent="0.25">
      <c r="A1508" s="867" t="s">
        <v>19067</v>
      </c>
      <c r="B1508" s="867" t="s">
        <v>2672</v>
      </c>
      <c r="C1508" s="894" t="s">
        <v>3031</v>
      </c>
      <c r="D1508" s="893" t="s">
        <v>23828</v>
      </c>
      <c r="E1508" s="892">
        <v>5000</v>
      </c>
      <c r="F1508" s="895" t="s">
        <v>23827</v>
      </c>
      <c r="G1508" s="891" t="s">
        <v>23826</v>
      </c>
      <c r="H1508" s="890" t="s">
        <v>3691</v>
      </c>
      <c r="I1508" s="889" t="s">
        <v>2684</v>
      </c>
      <c r="J1508" s="889" t="s">
        <v>5525</v>
      </c>
      <c r="K1508" s="888">
        <v>1</v>
      </c>
      <c r="L1508" s="888">
        <v>12</v>
      </c>
      <c r="M1508" s="887">
        <v>61085.520000000011</v>
      </c>
      <c r="N1508" s="888">
        <v>1</v>
      </c>
      <c r="O1508" s="888">
        <v>2</v>
      </c>
      <c r="P1508" s="887">
        <v>9738.59</v>
      </c>
    </row>
    <row r="1509" spans="1:16" ht="25.5" customHeight="1" x14ac:dyDescent="0.25">
      <c r="A1509" s="867" t="s">
        <v>19067</v>
      </c>
      <c r="B1509" s="867" t="s">
        <v>2672</v>
      </c>
      <c r="C1509" s="894" t="s">
        <v>3031</v>
      </c>
      <c r="D1509" s="893" t="s">
        <v>23825</v>
      </c>
      <c r="E1509" s="892">
        <v>10500</v>
      </c>
      <c r="F1509" s="895" t="s">
        <v>23824</v>
      </c>
      <c r="G1509" s="891" t="s">
        <v>23823</v>
      </c>
      <c r="H1509" s="890" t="s">
        <v>3691</v>
      </c>
      <c r="I1509" s="889" t="s">
        <v>2684</v>
      </c>
      <c r="J1509" s="889" t="s">
        <v>5525</v>
      </c>
      <c r="K1509" s="888">
        <v>1</v>
      </c>
      <c r="L1509" s="888">
        <v>12</v>
      </c>
      <c r="M1509" s="887">
        <v>121387.88445595867</v>
      </c>
      <c r="N1509" s="888">
        <v>1</v>
      </c>
      <c r="O1509" s="888">
        <v>6</v>
      </c>
      <c r="P1509" s="887">
        <v>62168.515326460831</v>
      </c>
    </row>
    <row r="1510" spans="1:16" x14ac:dyDescent="0.25">
      <c r="A1510" s="867" t="s">
        <v>19067</v>
      </c>
      <c r="B1510" s="867" t="s">
        <v>2672</v>
      </c>
      <c r="C1510" s="894" t="s">
        <v>3031</v>
      </c>
      <c r="D1510" s="893" t="s">
        <v>23822</v>
      </c>
      <c r="E1510" s="892">
        <v>4550</v>
      </c>
      <c r="F1510" s="895" t="s">
        <v>23821</v>
      </c>
      <c r="G1510" s="891" t="s">
        <v>23820</v>
      </c>
      <c r="H1510" s="890" t="s">
        <v>2886</v>
      </c>
      <c r="I1510" s="889" t="s">
        <v>3654</v>
      </c>
      <c r="J1510" s="889" t="s">
        <v>5525</v>
      </c>
      <c r="K1510" s="888" t="s">
        <v>385</v>
      </c>
      <c r="L1510" s="888">
        <v>1</v>
      </c>
      <c r="M1510" s="887">
        <v>2388.4</v>
      </c>
      <c r="N1510" s="888" t="s">
        <v>385</v>
      </c>
      <c r="O1510" s="888" t="s">
        <v>385</v>
      </c>
      <c r="P1510" s="887">
        <v>0</v>
      </c>
    </row>
    <row r="1511" spans="1:16" ht="22.5" x14ac:dyDescent="0.25">
      <c r="A1511" s="867" t="s">
        <v>19067</v>
      </c>
      <c r="B1511" s="867" t="s">
        <v>2672</v>
      </c>
      <c r="C1511" s="894" t="s">
        <v>3031</v>
      </c>
      <c r="D1511" s="893" t="s">
        <v>23819</v>
      </c>
      <c r="E1511" s="892">
        <v>9500</v>
      </c>
      <c r="F1511" s="895" t="s">
        <v>23818</v>
      </c>
      <c r="G1511" s="891" t="s">
        <v>23817</v>
      </c>
      <c r="H1511" s="890" t="s">
        <v>2886</v>
      </c>
      <c r="I1511" s="889" t="s">
        <v>3654</v>
      </c>
      <c r="J1511" s="889" t="s">
        <v>5525</v>
      </c>
      <c r="K1511" s="888">
        <v>1</v>
      </c>
      <c r="L1511" s="888">
        <v>12</v>
      </c>
      <c r="M1511" s="887">
        <v>115641.51445595865</v>
      </c>
      <c r="N1511" s="888">
        <v>1</v>
      </c>
      <c r="O1511" s="888">
        <v>6</v>
      </c>
      <c r="P1511" s="887">
        <v>57999.22532646083</v>
      </c>
    </row>
    <row r="1512" spans="1:16" x14ac:dyDescent="0.25">
      <c r="A1512" s="867" t="s">
        <v>19067</v>
      </c>
      <c r="B1512" s="867" t="s">
        <v>2672</v>
      </c>
      <c r="C1512" s="894" t="s">
        <v>3031</v>
      </c>
      <c r="D1512" s="893" t="s">
        <v>23816</v>
      </c>
      <c r="E1512" s="892">
        <v>6000</v>
      </c>
      <c r="F1512" s="895" t="s">
        <v>23815</v>
      </c>
      <c r="G1512" s="891" t="s">
        <v>23814</v>
      </c>
      <c r="H1512" s="890" t="s">
        <v>2688</v>
      </c>
      <c r="I1512" s="889" t="s">
        <v>3654</v>
      </c>
      <c r="J1512" s="889" t="s">
        <v>5525</v>
      </c>
      <c r="K1512" s="888">
        <v>1</v>
      </c>
      <c r="L1512" s="888">
        <v>12</v>
      </c>
      <c r="M1512" s="887">
        <v>73928.719999999987</v>
      </c>
      <c r="N1512" s="888">
        <v>1</v>
      </c>
      <c r="O1512" s="888">
        <v>6</v>
      </c>
      <c r="P1512" s="887">
        <v>36974.635326460826</v>
      </c>
    </row>
    <row r="1513" spans="1:16" x14ac:dyDescent="0.25">
      <c r="A1513" s="867" t="s">
        <v>19067</v>
      </c>
      <c r="B1513" s="867" t="s">
        <v>2672</v>
      </c>
      <c r="C1513" s="894" t="s">
        <v>3031</v>
      </c>
      <c r="D1513" s="893" t="s">
        <v>23480</v>
      </c>
      <c r="E1513" s="892">
        <v>8000</v>
      </c>
      <c r="F1513" s="895" t="s">
        <v>23812</v>
      </c>
      <c r="G1513" s="891" t="s">
        <v>23811</v>
      </c>
      <c r="H1513" s="890" t="s">
        <v>23810</v>
      </c>
      <c r="I1513" s="889" t="s">
        <v>3654</v>
      </c>
      <c r="J1513" s="889" t="s">
        <v>5525</v>
      </c>
      <c r="K1513" s="888">
        <v>1</v>
      </c>
      <c r="L1513" s="888">
        <v>12</v>
      </c>
      <c r="M1513" s="887">
        <v>97161.27999999997</v>
      </c>
      <c r="N1513" s="888" t="s">
        <v>385</v>
      </c>
      <c r="O1513" s="888" t="s">
        <v>385</v>
      </c>
      <c r="P1513" s="887">
        <v>0</v>
      </c>
    </row>
    <row r="1514" spans="1:16" ht="22.5" x14ac:dyDescent="0.25">
      <c r="A1514" s="867" t="s">
        <v>19067</v>
      </c>
      <c r="B1514" s="867" t="s">
        <v>2672</v>
      </c>
      <c r="C1514" s="894" t="s">
        <v>3031</v>
      </c>
      <c r="D1514" s="893" t="s">
        <v>23813</v>
      </c>
      <c r="E1514" s="892">
        <v>15600</v>
      </c>
      <c r="F1514" s="895" t="s">
        <v>23812</v>
      </c>
      <c r="G1514" s="891" t="s">
        <v>23811</v>
      </c>
      <c r="H1514" s="890" t="s">
        <v>23810</v>
      </c>
      <c r="I1514" s="889" t="s">
        <v>3654</v>
      </c>
      <c r="J1514" s="889" t="s">
        <v>5525</v>
      </c>
      <c r="K1514" s="888" t="s">
        <v>385</v>
      </c>
      <c r="L1514" s="888" t="s">
        <v>385</v>
      </c>
      <c r="M1514" s="887">
        <v>0</v>
      </c>
      <c r="N1514" s="888">
        <v>1</v>
      </c>
      <c r="O1514" s="888">
        <v>6</v>
      </c>
      <c r="P1514" s="887">
        <v>90521.445326460816</v>
      </c>
    </row>
    <row r="1515" spans="1:16" ht="33.75" x14ac:dyDescent="0.25">
      <c r="A1515" s="867" t="s">
        <v>19067</v>
      </c>
      <c r="B1515" s="867" t="s">
        <v>2672</v>
      </c>
      <c r="C1515" s="894" t="s">
        <v>3031</v>
      </c>
      <c r="D1515" s="893" t="s">
        <v>23809</v>
      </c>
      <c r="E1515" s="892">
        <v>5000</v>
      </c>
      <c r="F1515" s="895" t="s">
        <v>23808</v>
      </c>
      <c r="G1515" s="891" t="s">
        <v>23807</v>
      </c>
      <c r="H1515" s="890" t="s">
        <v>2703</v>
      </c>
      <c r="I1515" s="889" t="s">
        <v>3654</v>
      </c>
      <c r="J1515" s="889" t="s">
        <v>5525</v>
      </c>
      <c r="K1515" s="888">
        <v>1</v>
      </c>
      <c r="L1515" s="888">
        <v>12</v>
      </c>
      <c r="M1515" s="887">
        <v>61700.749999999993</v>
      </c>
      <c r="N1515" s="888">
        <v>1</v>
      </c>
      <c r="O1515" s="888">
        <v>6</v>
      </c>
      <c r="P1515" s="887">
        <v>31030.895326460824</v>
      </c>
    </row>
    <row r="1516" spans="1:16" ht="22.5" x14ac:dyDescent="0.25">
      <c r="A1516" s="867" t="s">
        <v>19067</v>
      </c>
      <c r="B1516" s="867" t="s">
        <v>2672</v>
      </c>
      <c r="C1516" s="894" t="s">
        <v>3031</v>
      </c>
      <c r="D1516" s="893" t="s">
        <v>23806</v>
      </c>
      <c r="E1516" s="892">
        <v>7500</v>
      </c>
      <c r="F1516" s="895" t="s">
        <v>23805</v>
      </c>
      <c r="G1516" s="891" t="s">
        <v>23804</v>
      </c>
      <c r="H1516" s="890" t="s">
        <v>5178</v>
      </c>
      <c r="I1516" s="889" t="s">
        <v>3654</v>
      </c>
      <c r="J1516" s="889" t="s">
        <v>5525</v>
      </c>
      <c r="K1516" s="888" t="s">
        <v>385</v>
      </c>
      <c r="L1516" s="888">
        <v>1</v>
      </c>
      <c r="M1516" s="887">
        <v>3863.4</v>
      </c>
      <c r="N1516" s="888" t="s">
        <v>385</v>
      </c>
      <c r="O1516" s="888" t="s">
        <v>385</v>
      </c>
      <c r="P1516" s="887">
        <v>0</v>
      </c>
    </row>
    <row r="1517" spans="1:16" x14ac:dyDescent="0.25">
      <c r="A1517" s="867" t="s">
        <v>19067</v>
      </c>
      <c r="B1517" s="867" t="s">
        <v>2672</v>
      </c>
      <c r="C1517" s="894" t="s">
        <v>3031</v>
      </c>
      <c r="D1517" s="893" t="s">
        <v>23803</v>
      </c>
      <c r="E1517" s="892">
        <v>9000</v>
      </c>
      <c r="F1517" s="895" t="s">
        <v>23802</v>
      </c>
      <c r="G1517" s="891" t="s">
        <v>23801</v>
      </c>
      <c r="H1517" s="890" t="s">
        <v>2703</v>
      </c>
      <c r="I1517" s="889" t="s">
        <v>3654</v>
      </c>
      <c r="J1517" s="889" t="s">
        <v>5525</v>
      </c>
      <c r="K1517" s="888">
        <v>1</v>
      </c>
      <c r="L1517" s="888">
        <v>3</v>
      </c>
      <c r="M1517" s="887">
        <v>27796.35</v>
      </c>
      <c r="N1517" s="888" t="s">
        <v>385</v>
      </c>
      <c r="O1517" s="888" t="s">
        <v>385</v>
      </c>
      <c r="P1517" s="887">
        <v>0</v>
      </c>
    </row>
    <row r="1518" spans="1:16" ht="22.5" x14ac:dyDescent="0.25">
      <c r="A1518" s="867" t="s">
        <v>19067</v>
      </c>
      <c r="B1518" s="867" t="s">
        <v>3626</v>
      </c>
      <c r="C1518" s="894" t="s">
        <v>3031</v>
      </c>
      <c r="D1518" s="893" t="s">
        <v>23800</v>
      </c>
      <c r="E1518" s="892">
        <v>8500</v>
      </c>
      <c r="F1518" s="895" t="s">
        <v>23799</v>
      </c>
      <c r="G1518" s="891" t="s">
        <v>23798</v>
      </c>
      <c r="H1518" s="890" t="s">
        <v>2772</v>
      </c>
      <c r="I1518" s="889" t="s">
        <v>3654</v>
      </c>
      <c r="J1518" s="889" t="s">
        <v>5525</v>
      </c>
      <c r="K1518" s="888">
        <v>1</v>
      </c>
      <c r="L1518" s="888">
        <v>8</v>
      </c>
      <c r="M1518" s="887">
        <v>68836.75</v>
      </c>
      <c r="N1518" s="888">
        <v>1</v>
      </c>
      <c r="O1518" s="888">
        <v>6</v>
      </c>
      <c r="P1518" s="887">
        <v>51987.05</v>
      </c>
    </row>
    <row r="1519" spans="1:16" ht="22.5" x14ac:dyDescent="0.25">
      <c r="A1519" s="867" t="s">
        <v>19067</v>
      </c>
      <c r="B1519" s="867" t="s">
        <v>2672</v>
      </c>
      <c r="C1519" s="894" t="s">
        <v>3031</v>
      </c>
      <c r="D1519" s="893" t="s">
        <v>23797</v>
      </c>
      <c r="E1519" s="892">
        <v>13500</v>
      </c>
      <c r="F1519" s="895" t="s">
        <v>23796</v>
      </c>
      <c r="G1519" s="891" t="s">
        <v>23795</v>
      </c>
      <c r="H1519" s="890" t="s">
        <v>2703</v>
      </c>
      <c r="I1519" s="889" t="s">
        <v>3654</v>
      </c>
      <c r="J1519" s="889" t="s">
        <v>5525</v>
      </c>
      <c r="K1519" s="888">
        <v>1</v>
      </c>
      <c r="L1519" s="888">
        <v>12</v>
      </c>
      <c r="M1519" s="887">
        <v>163601.50445595864</v>
      </c>
      <c r="N1519" s="888">
        <v>1</v>
      </c>
      <c r="O1519" s="888">
        <v>5</v>
      </c>
      <c r="P1519" s="887">
        <v>67997.685326460822</v>
      </c>
    </row>
    <row r="1520" spans="1:16" ht="22.5" x14ac:dyDescent="0.25">
      <c r="A1520" s="867" t="s">
        <v>19067</v>
      </c>
      <c r="B1520" s="867" t="s">
        <v>2672</v>
      </c>
      <c r="C1520" s="894" t="s">
        <v>3031</v>
      </c>
      <c r="D1520" s="893" t="s">
        <v>23794</v>
      </c>
      <c r="E1520" s="892">
        <v>6000</v>
      </c>
      <c r="F1520" s="895" t="s">
        <v>23793</v>
      </c>
      <c r="G1520" s="891" t="s">
        <v>23792</v>
      </c>
      <c r="H1520" s="890" t="s">
        <v>2703</v>
      </c>
      <c r="I1520" s="889" t="s">
        <v>3654</v>
      </c>
      <c r="J1520" s="889" t="s">
        <v>5525</v>
      </c>
      <c r="K1520" s="888">
        <v>1</v>
      </c>
      <c r="L1520" s="888">
        <v>12</v>
      </c>
      <c r="M1520" s="887">
        <v>57139.439999999995</v>
      </c>
      <c r="N1520" s="888">
        <v>1</v>
      </c>
      <c r="O1520" s="888">
        <v>3</v>
      </c>
      <c r="P1520" s="887">
        <v>13464.91</v>
      </c>
    </row>
    <row r="1521" spans="1:16" ht="22.5" x14ac:dyDescent="0.25">
      <c r="A1521" s="867" t="s">
        <v>19067</v>
      </c>
      <c r="B1521" s="867" t="s">
        <v>2672</v>
      </c>
      <c r="C1521" s="894" t="s">
        <v>3031</v>
      </c>
      <c r="D1521" s="893" t="s">
        <v>23791</v>
      </c>
      <c r="E1521" s="892">
        <v>6500</v>
      </c>
      <c r="F1521" s="895" t="s">
        <v>23790</v>
      </c>
      <c r="G1521" s="891" t="s">
        <v>23789</v>
      </c>
      <c r="H1521" s="890" t="s">
        <v>2725</v>
      </c>
      <c r="I1521" s="889" t="s">
        <v>2684</v>
      </c>
      <c r="J1521" s="889" t="s">
        <v>5525</v>
      </c>
      <c r="K1521" s="888">
        <v>1</v>
      </c>
      <c r="L1521" s="888">
        <v>12</v>
      </c>
      <c r="M1521" s="887">
        <v>79718.849999999991</v>
      </c>
      <c r="N1521" s="888">
        <v>1</v>
      </c>
      <c r="O1521" s="888">
        <v>6</v>
      </c>
      <c r="P1521" s="887">
        <v>40030.895326460828</v>
      </c>
    </row>
    <row r="1522" spans="1:16" ht="29.25" customHeight="1" x14ac:dyDescent="0.25">
      <c r="A1522" s="867" t="s">
        <v>19067</v>
      </c>
      <c r="B1522" s="867" t="s">
        <v>2672</v>
      </c>
      <c r="C1522" s="894" t="s">
        <v>3031</v>
      </c>
      <c r="D1522" s="893" t="s">
        <v>23212</v>
      </c>
      <c r="E1522" s="892">
        <v>8000</v>
      </c>
      <c r="F1522" s="895" t="s">
        <v>23788</v>
      </c>
      <c r="G1522" s="891" t="s">
        <v>23787</v>
      </c>
      <c r="H1522" s="890" t="s">
        <v>2772</v>
      </c>
      <c r="I1522" s="889" t="s">
        <v>3654</v>
      </c>
      <c r="J1522" s="889" t="s">
        <v>5525</v>
      </c>
      <c r="K1522" s="888">
        <v>1</v>
      </c>
      <c r="L1522" s="888">
        <v>12</v>
      </c>
      <c r="M1522" s="887">
        <v>97002.389999999985</v>
      </c>
      <c r="N1522" s="888">
        <v>1</v>
      </c>
      <c r="O1522" s="888">
        <v>6</v>
      </c>
      <c r="P1522" s="887">
        <v>48726.985326460825</v>
      </c>
    </row>
    <row r="1523" spans="1:16" ht="22.5" x14ac:dyDescent="0.25">
      <c r="A1523" s="867" t="s">
        <v>19067</v>
      </c>
      <c r="B1523" s="867" t="s">
        <v>2672</v>
      </c>
      <c r="C1523" s="894" t="s">
        <v>3031</v>
      </c>
      <c r="D1523" s="893" t="s">
        <v>23786</v>
      </c>
      <c r="E1523" s="892">
        <v>3000</v>
      </c>
      <c r="F1523" s="895" t="s">
        <v>23785</v>
      </c>
      <c r="G1523" s="891" t="s">
        <v>23784</v>
      </c>
      <c r="H1523" s="890" t="s">
        <v>3691</v>
      </c>
      <c r="I1523" s="889" t="s">
        <v>2707</v>
      </c>
      <c r="J1523" s="889" t="s">
        <v>23783</v>
      </c>
      <c r="K1523" s="888">
        <v>1</v>
      </c>
      <c r="L1523" s="888">
        <v>9</v>
      </c>
      <c r="M1523" s="887">
        <v>25254.699999999997</v>
      </c>
      <c r="N1523" s="888" t="s">
        <v>385</v>
      </c>
      <c r="O1523" s="888" t="s">
        <v>385</v>
      </c>
      <c r="P1523" s="887">
        <v>0</v>
      </c>
    </row>
    <row r="1524" spans="1:16" x14ac:dyDescent="0.25">
      <c r="A1524" s="867" t="s">
        <v>19067</v>
      </c>
      <c r="B1524" s="867" t="s">
        <v>2672</v>
      </c>
      <c r="C1524" s="894" t="s">
        <v>3031</v>
      </c>
      <c r="D1524" s="893" t="s">
        <v>23782</v>
      </c>
      <c r="E1524" s="892">
        <v>6000</v>
      </c>
      <c r="F1524" s="895" t="s">
        <v>23781</v>
      </c>
      <c r="G1524" s="891" t="s">
        <v>23780</v>
      </c>
      <c r="H1524" s="890" t="s">
        <v>2703</v>
      </c>
      <c r="I1524" s="889" t="s">
        <v>3654</v>
      </c>
      <c r="J1524" s="889" t="s">
        <v>5525</v>
      </c>
      <c r="K1524" s="888">
        <v>1</v>
      </c>
      <c r="L1524" s="888">
        <v>9</v>
      </c>
      <c r="M1524" s="887">
        <v>57593.89</v>
      </c>
      <c r="N1524" s="888" t="s">
        <v>385</v>
      </c>
      <c r="O1524" s="888" t="s">
        <v>385</v>
      </c>
      <c r="P1524" s="887">
        <v>0</v>
      </c>
    </row>
    <row r="1525" spans="1:16" ht="22.5" x14ac:dyDescent="0.25">
      <c r="A1525" s="867" t="s">
        <v>19067</v>
      </c>
      <c r="B1525" s="867" t="s">
        <v>2672</v>
      </c>
      <c r="C1525" s="894" t="s">
        <v>3031</v>
      </c>
      <c r="D1525" s="893" t="s">
        <v>23779</v>
      </c>
      <c r="E1525" s="892">
        <v>9000</v>
      </c>
      <c r="F1525" s="895" t="s">
        <v>23778</v>
      </c>
      <c r="G1525" s="891" t="s">
        <v>23777</v>
      </c>
      <c r="H1525" s="890" t="s">
        <v>2772</v>
      </c>
      <c r="I1525" s="889" t="s">
        <v>3654</v>
      </c>
      <c r="J1525" s="889" t="s">
        <v>5525</v>
      </c>
      <c r="K1525" s="888">
        <v>1</v>
      </c>
      <c r="L1525" s="888">
        <v>12</v>
      </c>
      <c r="M1525" s="887">
        <v>108280.90445595865</v>
      </c>
      <c r="N1525" s="888">
        <v>1</v>
      </c>
      <c r="O1525" s="888">
        <v>6</v>
      </c>
      <c r="P1525" s="887">
        <v>54292.775326460825</v>
      </c>
    </row>
    <row r="1526" spans="1:16" x14ac:dyDescent="0.25">
      <c r="A1526" s="867" t="s">
        <v>19067</v>
      </c>
      <c r="B1526" s="867" t="s">
        <v>2672</v>
      </c>
      <c r="C1526" s="894" t="s">
        <v>3031</v>
      </c>
      <c r="D1526" s="893" t="s">
        <v>23776</v>
      </c>
      <c r="E1526" s="892">
        <v>2500</v>
      </c>
      <c r="F1526" s="895" t="s">
        <v>23775</v>
      </c>
      <c r="G1526" s="891" t="s">
        <v>23774</v>
      </c>
      <c r="H1526" s="890" t="s">
        <v>7733</v>
      </c>
      <c r="I1526" s="889" t="s">
        <v>2684</v>
      </c>
      <c r="J1526" s="889" t="s">
        <v>5525</v>
      </c>
      <c r="K1526" s="888">
        <v>1</v>
      </c>
      <c r="L1526" s="888">
        <v>6</v>
      </c>
      <c r="M1526" s="887">
        <v>15279.010000000002</v>
      </c>
      <c r="N1526" s="888">
        <v>1</v>
      </c>
      <c r="O1526" s="888">
        <v>6</v>
      </c>
      <c r="P1526" s="887">
        <v>16004.97</v>
      </c>
    </row>
    <row r="1527" spans="1:16" ht="22.5" x14ac:dyDescent="0.25">
      <c r="A1527" s="867" t="s">
        <v>19067</v>
      </c>
      <c r="B1527" s="867" t="s">
        <v>2672</v>
      </c>
      <c r="C1527" s="894" t="s">
        <v>3031</v>
      </c>
      <c r="D1527" s="893" t="s">
        <v>23773</v>
      </c>
      <c r="E1527" s="892">
        <v>5000</v>
      </c>
      <c r="F1527" s="895" t="s">
        <v>23772</v>
      </c>
      <c r="G1527" s="891" t="s">
        <v>23771</v>
      </c>
      <c r="H1527" s="890" t="s">
        <v>2712</v>
      </c>
      <c r="I1527" s="889" t="s">
        <v>3654</v>
      </c>
      <c r="J1527" s="889" t="s">
        <v>5525</v>
      </c>
      <c r="K1527" s="888">
        <v>1</v>
      </c>
      <c r="L1527" s="888">
        <v>12</v>
      </c>
      <c r="M1527" s="887">
        <v>61094.520000000004</v>
      </c>
      <c r="N1527" s="888">
        <v>1</v>
      </c>
      <c r="O1527" s="888">
        <v>6</v>
      </c>
      <c r="P1527" s="887">
        <v>30552.445326460827</v>
      </c>
    </row>
    <row r="1528" spans="1:16" ht="22.5" x14ac:dyDescent="0.25">
      <c r="A1528" s="867" t="s">
        <v>19067</v>
      </c>
      <c r="B1528" s="867" t="s">
        <v>2672</v>
      </c>
      <c r="C1528" s="894" t="s">
        <v>3031</v>
      </c>
      <c r="D1528" s="893" t="s">
        <v>23770</v>
      </c>
      <c r="E1528" s="892">
        <v>6000</v>
      </c>
      <c r="F1528" s="895" t="s">
        <v>23769</v>
      </c>
      <c r="G1528" s="891" t="s">
        <v>23768</v>
      </c>
      <c r="H1528" s="890" t="s">
        <v>3212</v>
      </c>
      <c r="I1528" s="889" t="s">
        <v>3654</v>
      </c>
      <c r="J1528" s="889" t="s">
        <v>5525</v>
      </c>
      <c r="K1528" s="888" t="s">
        <v>385</v>
      </c>
      <c r="L1528" s="888" t="s">
        <v>385</v>
      </c>
      <c r="M1528" s="887">
        <v>0</v>
      </c>
      <c r="N1528" s="888">
        <v>1</v>
      </c>
      <c r="O1528" s="888">
        <v>5</v>
      </c>
      <c r="P1528" s="887">
        <v>29671.980000000003</v>
      </c>
    </row>
    <row r="1529" spans="1:16" ht="24" customHeight="1" x14ac:dyDescent="0.25">
      <c r="A1529" s="867" t="s">
        <v>19067</v>
      </c>
      <c r="B1529" s="867" t="s">
        <v>2672</v>
      </c>
      <c r="C1529" s="894" t="s">
        <v>3031</v>
      </c>
      <c r="D1529" s="893" t="s">
        <v>23767</v>
      </c>
      <c r="E1529" s="892">
        <v>10000</v>
      </c>
      <c r="F1529" s="895" t="s">
        <v>23766</v>
      </c>
      <c r="G1529" s="891" t="s">
        <v>23765</v>
      </c>
      <c r="H1529" s="890" t="s">
        <v>2886</v>
      </c>
      <c r="I1529" s="889" t="s">
        <v>3654</v>
      </c>
      <c r="J1529" s="889" t="s">
        <v>5525</v>
      </c>
      <c r="K1529" s="888">
        <v>1</v>
      </c>
      <c r="L1529" s="888">
        <v>12</v>
      </c>
      <c r="M1529" s="887">
        <v>120559.93445595865</v>
      </c>
      <c r="N1529" s="888">
        <v>1</v>
      </c>
      <c r="O1529" s="888">
        <v>6</v>
      </c>
      <c r="P1529" s="887">
        <v>60898.265326460831</v>
      </c>
    </row>
    <row r="1530" spans="1:16" ht="22.5" x14ac:dyDescent="0.25">
      <c r="A1530" s="867" t="s">
        <v>19067</v>
      </c>
      <c r="B1530" s="867" t="s">
        <v>2672</v>
      </c>
      <c r="C1530" s="894" t="s">
        <v>3031</v>
      </c>
      <c r="D1530" s="893" t="s">
        <v>23272</v>
      </c>
      <c r="E1530" s="892">
        <v>2000</v>
      </c>
      <c r="F1530" s="895" t="s">
        <v>23764</v>
      </c>
      <c r="G1530" s="891" t="s">
        <v>23763</v>
      </c>
      <c r="H1530" s="890" t="s">
        <v>3135</v>
      </c>
      <c r="I1530" s="889" t="s">
        <v>3135</v>
      </c>
      <c r="J1530" s="889" t="s">
        <v>40</v>
      </c>
      <c r="K1530" s="888">
        <v>1</v>
      </c>
      <c r="L1530" s="888">
        <v>1</v>
      </c>
      <c r="M1530" s="887">
        <v>1846.73</v>
      </c>
      <c r="N1530" s="888" t="s">
        <v>385</v>
      </c>
      <c r="O1530" s="888" t="s">
        <v>385</v>
      </c>
      <c r="P1530" s="887">
        <v>0</v>
      </c>
    </row>
    <row r="1531" spans="1:16" ht="22.5" x14ac:dyDescent="0.25">
      <c r="A1531" s="867" t="s">
        <v>19067</v>
      </c>
      <c r="B1531" s="867" t="s">
        <v>2672</v>
      </c>
      <c r="C1531" s="894" t="s">
        <v>3031</v>
      </c>
      <c r="D1531" s="893" t="s">
        <v>23762</v>
      </c>
      <c r="E1531" s="892">
        <v>5000</v>
      </c>
      <c r="F1531" s="895" t="s">
        <v>23761</v>
      </c>
      <c r="G1531" s="891" t="s">
        <v>23760</v>
      </c>
      <c r="H1531" s="890" t="s">
        <v>2703</v>
      </c>
      <c r="I1531" s="889" t="s">
        <v>3654</v>
      </c>
      <c r="J1531" s="889" t="s">
        <v>5525</v>
      </c>
      <c r="K1531" s="888" t="s">
        <v>385</v>
      </c>
      <c r="L1531" s="888" t="s">
        <v>385</v>
      </c>
      <c r="M1531" s="887">
        <v>0</v>
      </c>
      <c r="N1531" s="888">
        <v>1</v>
      </c>
      <c r="O1531" s="888">
        <v>5</v>
      </c>
      <c r="P1531" s="887">
        <v>25537.42</v>
      </c>
    </row>
    <row r="1532" spans="1:16" ht="27.75" customHeight="1" x14ac:dyDescent="0.25">
      <c r="A1532" s="867" t="s">
        <v>19067</v>
      </c>
      <c r="B1532" s="867" t="s">
        <v>2672</v>
      </c>
      <c r="C1532" s="894" t="s">
        <v>3031</v>
      </c>
      <c r="D1532" s="893" t="s">
        <v>23759</v>
      </c>
      <c r="E1532" s="892">
        <v>10000</v>
      </c>
      <c r="F1532" s="895" t="s">
        <v>23758</v>
      </c>
      <c r="G1532" s="891" t="s">
        <v>23757</v>
      </c>
      <c r="H1532" s="890" t="s">
        <v>2703</v>
      </c>
      <c r="I1532" s="889" t="s">
        <v>3654</v>
      </c>
      <c r="J1532" s="889" t="s">
        <v>5525</v>
      </c>
      <c r="K1532" s="888">
        <v>1</v>
      </c>
      <c r="L1532" s="888">
        <v>6</v>
      </c>
      <c r="M1532" s="887">
        <v>59880.4</v>
      </c>
      <c r="N1532" s="888">
        <v>1</v>
      </c>
      <c r="O1532" s="888">
        <v>6</v>
      </c>
      <c r="P1532" s="887">
        <v>60992.005326460829</v>
      </c>
    </row>
    <row r="1533" spans="1:16" ht="20.25" customHeight="1" x14ac:dyDescent="0.25">
      <c r="A1533" s="867" t="s">
        <v>19067</v>
      </c>
      <c r="B1533" s="867" t="s">
        <v>2672</v>
      </c>
      <c r="C1533" s="894" t="s">
        <v>3031</v>
      </c>
      <c r="D1533" s="893" t="s">
        <v>23756</v>
      </c>
      <c r="E1533" s="892">
        <v>8000</v>
      </c>
      <c r="F1533" s="895" t="s">
        <v>23755</v>
      </c>
      <c r="G1533" s="891" t="s">
        <v>23754</v>
      </c>
      <c r="H1533" s="890" t="s">
        <v>2772</v>
      </c>
      <c r="I1533" s="889" t="s">
        <v>3654</v>
      </c>
      <c r="J1533" s="889" t="s">
        <v>5525</v>
      </c>
      <c r="K1533" s="888">
        <v>1</v>
      </c>
      <c r="L1533" s="888">
        <v>2</v>
      </c>
      <c r="M1533" s="887">
        <v>10249.01</v>
      </c>
      <c r="N1533" s="888" t="s">
        <v>385</v>
      </c>
      <c r="O1533" s="888" t="s">
        <v>385</v>
      </c>
      <c r="P1533" s="887">
        <v>0</v>
      </c>
    </row>
    <row r="1534" spans="1:16" ht="20.25" customHeight="1" x14ac:dyDescent="0.25">
      <c r="A1534" s="867" t="s">
        <v>19067</v>
      </c>
      <c r="B1534" s="867" t="s">
        <v>2672</v>
      </c>
      <c r="C1534" s="894" t="s">
        <v>3031</v>
      </c>
      <c r="D1534" s="893" t="s">
        <v>58</v>
      </c>
      <c r="E1534" s="892">
        <v>4000</v>
      </c>
      <c r="F1534" s="895" t="s">
        <v>23753</v>
      </c>
      <c r="G1534" s="891" t="s">
        <v>23752</v>
      </c>
      <c r="H1534" s="890" t="s">
        <v>2679</v>
      </c>
      <c r="I1534" s="889" t="s">
        <v>2822</v>
      </c>
      <c r="J1534" s="889" t="s">
        <v>2822</v>
      </c>
      <c r="K1534" s="888">
        <v>1</v>
      </c>
      <c r="L1534" s="888">
        <v>12</v>
      </c>
      <c r="M1534" s="887">
        <v>49622.43</v>
      </c>
      <c r="N1534" s="888">
        <v>1</v>
      </c>
      <c r="O1534" s="888">
        <v>6</v>
      </c>
      <c r="P1534" s="887">
        <v>24946.28</v>
      </c>
    </row>
    <row r="1535" spans="1:16" ht="22.5" x14ac:dyDescent="0.25">
      <c r="A1535" s="867" t="s">
        <v>19067</v>
      </c>
      <c r="B1535" s="867" t="s">
        <v>2672</v>
      </c>
      <c r="C1535" s="894" t="s">
        <v>3031</v>
      </c>
      <c r="D1535" s="893" t="s">
        <v>23751</v>
      </c>
      <c r="E1535" s="892">
        <v>5000</v>
      </c>
      <c r="F1535" s="895" t="s">
        <v>23750</v>
      </c>
      <c r="G1535" s="891" t="s">
        <v>23749</v>
      </c>
      <c r="H1535" s="890" t="s">
        <v>2886</v>
      </c>
      <c r="I1535" s="889" t="s">
        <v>3654</v>
      </c>
      <c r="J1535" s="889" t="s">
        <v>5525</v>
      </c>
      <c r="K1535" s="888">
        <v>1</v>
      </c>
      <c r="L1535" s="888">
        <v>12</v>
      </c>
      <c r="M1535" s="887">
        <v>61861.840000000004</v>
      </c>
      <c r="N1535" s="888">
        <v>1</v>
      </c>
      <c r="O1535" s="888">
        <v>6</v>
      </c>
      <c r="P1535" s="887">
        <v>31030.895326460824</v>
      </c>
    </row>
    <row r="1536" spans="1:16" ht="22.5" x14ac:dyDescent="0.25">
      <c r="A1536" s="867" t="s">
        <v>19067</v>
      </c>
      <c r="B1536" s="867" t="s">
        <v>3626</v>
      </c>
      <c r="C1536" s="894" t="s">
        <v>3031</v>
      </c>
      <c r="D1536" s="893" t="s">
        <v>23748</v>
      </c>
      <c r="E1536" s="892">
        <v>8500</v>
      </c>
      <c r="F1536" s="895" t="s">
        <v>23747</v>
      </c>
      <c r="G1536" s="891" t="s">
        <v>23746</v>
      </c>
      <c r="H1536" s="890" t="s">
        <v>2886</v>
      </c>
      <c r="I1536" s="889" t="s">
        <v>3654</v>
      </c>
      <c r="J1536" s="889" t="s">
        <v>5525</v>
      </c>
      <c r="K1536" s="888">
        <v>1</v>
      </c>
      <c r="L1536" s="888">
        <v>12</v>
      </c>
      <c r="M1536" s="887">
        <v>103690.45999999999</v>
      </c>
      <c r="N1536" s="888">
        <v>1</v>
      </c>
      <c r="O1536" s="888">
        <v>6</v>
      </c>
      <c r="P1536" s="887">
        <v>52026.61</v>
      </c>
    </row>
    <row r="1537" spans="1:16" ht="22.5" x14ac:dyDescent="0.25">
      <c r="A1537" s="867" t="s">
        <v>19067</v>
      </c>
      <c r="B1537" s="867" t="s">
        <v>2672</v>
      </c>
      <c r="C1537" s="894" t="s">
        <v>3031</v>
      </c>
      <c r="D1537" s="893" t="s">
        <v>23745</v>
      </c>
      <c r="E1537" s="892">
        <v>9000</v>
      </c>
      <c r="F1537" s="895" t="s">
        <v>23744</v>
      </c>
      <c r="G1537" s="891" t="s">
        <v>23743</v>
      </c>
      <c r="H1537" s="890" t="s">
        <v>18233</v>
      </c>
      <c r="I1537" s="889" t="s">
        <v>3654</v>
      </c>
      <c r="J1537" s="889" t="s">
        <v>5525</v>
      </c>
      <c r="K1537" s="888">
        <v>1</v>
      </c>
      <c r="L1537" s="888">
        <v>7</v>
      </c>
      <c r="M1537" s="887">
        <v>63192.55</v>
      </c>
      <c r="N1537" s="888">
        <v>1</v>
      </c>
      <c r="O1537" s="888">
        <v>6</v>
      </c>
      <c r="P1537" s="887">
        <v>55030.895326460828</v>
      </c>
    </row>
    <row r="1538" spans="1:16" x14ac:dyDescent="0.25">
      <c r="A1538" s="867" t="s">
        <v>19067</v>
      </c>
      <c r="B1538" s="867" t="s">
        <v>2672</v>
      </c>
      <c r="C1538" s="894" t="s">
        <v>3031</v>
      </c>
      <c r="D1538" s="893" t="s">
        <v>23742</v>
      </c>
      <c r="E1538" s="892">
        <v>4550</v>
      </c>
      <c r="F1538" s="895" t="s">
        <v>23741</v>
      </c>
      <c r="G1538" s="891" t="s">
        <v>23740</v>
      </c>
      <c r="H1538" s="890" t="s">
        <v>2886</v>
      </c>
      <c r="I1538" s="889" t="s">
        <v>3654</v>
      </c>
      <c r="J1538" s="889" t="s">
        <v>5525</v>
      </c>
      <c r="K1538" s="888">
        <v>1</v>
      </c>
      <c r="L1538" s="888">
        <v>12</v>
      </c>
      <c r="M1538" s="887">
        <v>56466.950000000012</v>
      </c>
      <c r="N1538" s="888">
        <v>1</v>
      </c>
      <c r="O1538" s="888">
        <v>6</v>
      </c>
      <c r="P1538" s="887">
        <v>28344.9</v>
      </c>
    </row>
    <row r="1539" spans="1:16" ht="26.25" customHeight="1" x14ac:dyDescent="0.25">
      <c r="A1539" s="867" t="s">
        <v>19067</v>
      </c>
      <c r="B1539" s="867" t="s">
        <v>2672</v>
      </c>
      <c r="C1539" s="894" t="s">
        <v>3031</v>
      </c>
      <c r="D1539" s="893" t="s">
        <v>23739</v>
      </c>
      <c r="E1539" s="892">
        <v>5000</v>
      </c>
      <c r="F1539" s="895" t="s">
        <v>23738</v>
      </c>
      <c r="G1539" s="891" t="s">
        <v>23737</v>
      </c>
      <c r="H1539" s="890" t="s">
        <v>2745</v>
      </c>
      <c r="I1539" s="889" t="s">
        <v>2684</v>
      </c>
      <c r="J1539" s="889" t="s">
        <v>5525</v>
      </c>
      <c r="K1539" s="888">
        <v>1</v>
      </c>
      <c r="L1539" s="888">
        <v>5</v>
      </c>
      <c r="M1539" s="887">
        <v>24515.269999999997</v>
      </c>
      <c r="N1539" s="888">
        <v>1</v>
      </c>
      <c r="O1539" s="888">
        <v>6</v>
      </c>
      <c r="P1539" s="887">
        <v>31030.895326460824</v>
      </c>
    </row>
    <row r="1540" spans="1:16" ht="26.25" customHeight="1" x14ac:dyDescent="0.25">
      <c r="A1540" s="867" t="s">
        <v>19067</v>
      </c>
      <c r="B1540" s="867" t="s">
        <v>2672</v>
      </c>
      <c r="C1540" s="894" t="s">
        <v>3031</v>
      </c>
      <c r="D1540" s="893" t="s">
        <v>23736</v>
      </c>
      <c r="E1540" s="892">
        <v>7500</v>
      </c>
      <c r="F1540" s="895" t="s">
        <v>23735</v>
      </c>
      <c r="G1540" s="891" t="s">
        <v>23734</v>
      </c>
      <c r="H1540" s="890" t="s">
        <v>3691</v>
      </c>
      <c r="I1540" s="889" t="s">
        <v>2684</v>
      </c>
      <c r="J1540" s="889" t="s">
        <v>5525</v>
      </c>
      <c r="K1540" s="888">
        <v>1</v>
      </c>
      <c r="L1540" s="888">
        <v>12</v>
      </c>
      <c r="M1540" s="887">
        <v>91710.819999999992</v>
      </c>
      <c r="N1540" s="888">
        <v>1</v>
      </c>
      <c r="O1540" s="888">
        <v>6</v>
      </c>
      <c r="P1540" s="887">
        <v>46030.895326460828</v>
      </c>
    </row>
    <row r="1541" spans="1:16" ht="26.25" customHeight="1" x14ac:dyDescent="0.25">
      <c r="A1541" s="867" t="s">
        <v>19067</v>
      </c>
      <c r="B1541" s="867" t="s">
        <v>2672</v>
      </c>
      <c r="C1541" s="894" t="s">
        <v>3031</v>
      </c>
      <c r="D1541" s="893" t="s">
        <v>23733</v>
      </c>
      <c r="E1541" s="892">
        <v>5000</v>
      </c>
      <c r="F1541" s="895" t="s">
        <v>23732</v>
      </c>
      <c r="G1541" s="891" t="s">
        <v>23731</v>
      </c>
      <c r="H1541" s="890" t="s">
        <v>2886</v>
      </c>
      <c r="I1541" s="889" t="s">
        <v>3654</v>
      </c>
      <c r="J1541" s="889" t="s">
        <v>5525</v>
      </c>
      <c r="K1541" s="888">
        <v>1</v>
      </c>
      <c r="L1541" s="888">
        <v>12</v>
      </c>
      <c r="M1541" s="887">
        <v>61947.960000000006</v>
      </c>
      <c r="N1541" s="888">
        <v>1</v>
      </c>
      <c r="O1541" s="888">
        <v>6</v>
      </c>
      <c r="P1541" s="887">
        <v>31023.605326460824</v>
      </c>
    </row>
    <row r="1542" spans="1:16" x14ac:dyDescent="0.25">
      <c r="A1542" s="867" t="s">
        <v>19067</v>
      </c>
      <c r="B1542" s="867" t="s">
        <v>2672</v>
      </c>
      <c r="C1542" s="894" t="s">
        <v>3031</v>
      </c>
      <c r="D1542" s="893" t="s">
        <v>23730</v>
      </c>
      <c r="E1542" s="892">
        <v>10000</v>
      </c>
      <c r="F1542" s="895" t="s">
        <v>23729</v>
      </c>
      <c r="G1542" s="891" t="s">
        <v>23728</v>
      </c>
      <c r="H1542" s="890" t="s">
        <v>2772</v>
      </c>
      <c r="I1542" s="889" t="s">
        <v>3654</v>
      </c>
      <c r="J1542" s="889" t="s">
        <v>5525</v>
      </c>
      <c r="K1542" s="888">
        <v>1</v>
      </c>
      <c r="L1542" s="888">
        <v>12</v>
      </c>
      <c r="M1542" s="887">
        <v>118878.13445595866</v>
      </c>
      <c r="N1542" s="888">
        <v>1</v>
      </c>
      <c r="O1542" s="888">
        <v>6</v>
      </c>
      <c r="P1542" s="887">
        <v>59827.505326460829</v>
      </c>
    </row>
    <row r="1543" spans="1:16" ht="22.5" x14ac:dyDescent="0.25">
      <c r="A1543" s="867" t="s">
        <v>19067</v>
      </c>
      <c r="B1543" s="867" t="s">
        <v>2672</v>
      </c>
      <c r="C1543" s="894" t="s">
        <v>3031</v>
      </c>
      <c r="D1543" s="893" t="s">
        <v>23727</v>
      </c>
      <c r="E1543" s="892">
        <v>8000</v>
      </c>
      <c r="F1543" s="895" t="s">
        <v>23726</v>
      </c>
      <c r="G1543" s="891" t="s">
        <v>23725</v>
      </c>
      <c r="H1543" s="890" t="s">
        <v>2712</v>
      </c>
      <c r="I1543" s="889" t="s">
        <v>3654</v>
      </c>
      <c r="J1543" s="889" t="s">
        <v>5525</v>
      </c>
      <c r="K1543" s="888">
        <v>1</v>
      </c>
      <c r="L1543" s="888">
        <v>12</v>
      </c>
      <c r="M1543" s="887">
        <v>97960.799999999988</v>
      </c>
      <c r="N1543" s="888">
        <v>1</v>
      </c>
      <c r="O1543" s="888">
        <v>6</v>
      </c>
      <c r="P1543" s="887">
        <v>49030.895326460828</v>
      </c>
    </row>
    <row r="1544" spans="1:16" x14ac:dyDescent="0.25">
      <c r="A1544" s="867" t="s">
        <v>19067</v>
      </c>
      <c r="B1544" s="867" t="s">
        <v>2672</v>
      </c>
      <c r="C1544" s="894" t="s">
        <v>3031</v>
      </c>
      <c r="D1544" s="893" t="s">
        <v>23724</v>
      </c>
      <c r="E1544" s="892">
        <v>4302</v>
      </c>
      <c r="F1544" s="895" t="s">
        <v>23723</v>
      </c>
      <c r="G1544" s="891" t="s">
        <v>23722</v>
      </c>
      <c r="H1544" s="890" t="s">
        <v>2886</v>
      </c>
      <c r="I1544" s="889" t="s">
        <v>3654</v>
      </c>
      <c r="J1544" s="889" t="s">
        <v>5525</v>
      </c>
      <c r="K1544" s="888">
        <v>1</v>
      </c>
      <c r="L1544" s="888">
        <v>12</v>
      </c>
      <c r="M1544" s="887">
        <v>53584.80000000001</v>
      </c>
      <c r="N1544" s="888">
        <v>1</v>
      </c>
      <c r="O1544" s="888">
        <v>6</v>
      </c>
      <c r="P1544" s="887">
        <v>26856.9</v>
      </c>
    </row>
    <row r="1545" spans="1:16" x14ac:dyDescent="0.25">
      <c r="A1545" s="867" t="s">
        <v>19067</v>
      </c>
      <c r="B1545" s="867" t="s">
        <v>2672</v>
      </c>
      <c r="C1545" s="894" t="s">
        <v>3031</v>
      </c>
      <c r="D1545" s="893" t="s">
        <v>23674</v>
      </c>
      <c r="E1545" s="892">
        <v>10000</v>
      </c>
      <c r="F1545" s="895" t="s">
        <v>23721</v>
      </c>
      <c r="G1545" s="891" t="s">
        <v>23720</v>
      </c>
      <c r="H1545" s="890" t="s">
        <v>2772</v>
      </c>
      <c r="I1545" s="889" t="s">
        <v>3654</v>
      </c>
      <c r="J1545" s="889" t="s">
        <v>5525</v>
      </c>
      <c r="K1545" s="888">
        <v>1</v>
      </c>
      <c r="L1545" s="888">
        <v>5</v>
      </c>
      <c r="M1545" s="887">
        <v>40083.03</v>
      </c>
      <c r="N1545" s="888" t="s">
        <v>385</v>
      </c>
      <c r="O1545" s="888" t="s">
        <v>385</v>
      </c>
      <c r="P1545" s="887">
        <v>0</v>
      </c>
    </row>
    <row r="1546" spans="1:16" ht="36.75" customHeight="1" x14ac:dyDescent="0.25">
      <c r="A1546" s="867" t="s">
        <v>19067</v>
      </c>
      <c r="B1546" s="867" t="s">
        <v>2672</v>
      </c>
      <c r="C1546" s="894" t="s">
        <v>3031</v>
      </c>
      <c r="D1546" s="893" t="s">
        <v>23719</v>
      </c>
      <c r="E1546" s="892">
        <v>5000</v>
      </c>
      <c r="F1546" s="895" t="s">
        <v>23718</v>
      </c>
      <c r="G1546" s="891" t="s">
        <v>23717</v>
      </c>
      <c r="H1546" s="890" t="s">
        <v>2886</v>
      </c>
      <c r="I1546" s="889" t="s">
        <v>3654</v>
      </c>
      <c r="J1546" s="889" t="s">
        <v>5525</v>
      </c>
      <c r="K1546" s="888">
        <v>1</v>
      </c>
      <c r="L1546" s="888">
        <v>12</v>
      </c>
      <c r="M1546" s="887">
        <v>61960.80000000001</v>
      </c>
      <c r="N1546" s="888">
        <v>1</v>
      </c>
      <c r="O1546" s="888">
        <v>6</v>
      </c>
      <c r="P1546" s="887">
        <v>31030.895326460824</v>
      </c>
    </row>
    <row r="1547" spans="1:16" x14ac:dyDescent="0.25">
      <c r="A1547" s="867" t="s">
        <v>19067</v>
      </c>
      <c r="B1547" s="867" t="s">
        <v>2672</v>
      </c>
      <c r="C1547" s="894" t="s">
        <v>3031</v>
      </c>
      <c r="D1547" s="893" t="s">
        <v>23321</v>
      </c>
      <c r="E1547" s="892">
        <v>3000</v>
      </c>
      <c r="F1547" s="895" t="s">
        <v>23716</v>
      </c>
      <c r="G1547" s="891" t="s">
        <v>23715</v>
      </c>
      <c r="H1547" s="890" t="s">
        <v>3135</v>
      </c>
      <c r="I1547" s="889" t="s">
        <v>3135</v>
      </c>
      <c r="J1547" s="889" t="s">
        <v>40</v>
      </c>
      <c r="K1547" s="888" t="s">
        <v>385</v>
      </c>
      <c r="L1547" s="888">
        <v>1</v>
      </c>
      <c r="M1547" s="887">
        <v>2485.0700000000002</v>
      </c>
      <c r="N1547" s="888" t="s">
        <v>385</v>
      </c>
      <c r="O1547" s="888" t="s">
        <v>385</v>
      </c>
      <c r="P1547" s="887">
        <v>0</v>
      </c>
    </row>
    <row r="1548" spans="1:16" x14ac:dyDescent="0.25">
      <c r="A1548" s="867" t="s">
        <v>19067</v>
      </c>
      <c r="B1548" s="867" t="s">
        <v>2672</v>
      </c>
      <c r="C1548" s="894" t="s">
        <v>3031</v>
      </c>
      <c r="D1548" s="893" t="s">
        <v>23714</v>
      </c>
      <c r="E1548" s="892">
        <v>4500</v>
      </c>
      <c r="F1548" s="895" t="s">
        <v>23713</v>
      </c>
      <c r="G1548" s="891" t="s">
        <v>23712</v>
      </c>
      <c r="H1548" s="890" t="s">
        <v>3497</v>
      </c>
      <c r="I1548" s="889" t="s">
        <v>2822</v>
      </c>
      <c r="J1548" s="889" t="s">
        <v>2822</v>
      </c>
      <c r="K1548" s="888">
        <v>1</v>
      </c>
      <c r="L1548" s="888">
        <v>12</v>
      </c>
      <c r="M1548" s="887">
        <v>55852.06</v>
      </c>
      <c r="N1548" s="888">
        <v>1</v>
      </c>
      <c r="O1548" s="888">
        <v>6</v>
      </c>
      <c r="P1548" s="887">
        <v>28032.71</v>
      </c>
    </row>
    <row r="1549" spans="1:16" x14ac:dyDescent="0.25">
      <c r="A1549" s="867" t="s">
        <v>19067</v>
      </c>
      <c r="B1549" s="867" t="s">
        <v>2672</v>
      </c>
      <c r="C1549" s="894" t="s">
        <v>3031</v>
      </c>
      <c r="D1549" s="893" t="s">
        <v>1882</v>
      </c>
      <c r="E1549" s="892">
        <v>10000</v>
      </c>
      <c r="F1549" s="895" t="s">
        <v>23711</v>
      </c>
      <c r="G1549" s="891" t="s">
        <v>23710</v>
      </c>
      <c r="H1549" s="890" t="s">
        <v>2772</v>
      </c>
      <c r="I1549" s="889" t="s">
        <v>3654</v>
      </c>
      <c r="J1549" s="889" t="s">
        <v>5525</v>
      </c>
      <c r="K1549" s="888">
        <v>1</v>
      </c>
      <c r="L1549" s="888">
        <v>12</v>
      </c>
      <c r="M1549" s="887">
        <v>92697.450000000012</v>
      </c>
      <c r="N1549" s="888">
        <v>1</v>
      </c>
      <c r="O1549" s="888">
        <v>6</v>
      </c>
      <c r="P1549" s="887">
        <v>60595.505326460829</v>
      </c>
    </row>
    <row r="1550" spans="1:16" ht="22.5" x14ac:dyDescent="0.25">
      <c r="A1550" s="867" t="s">
        <v>19067</v>
      </c>
      <c r="B1550" s="867" t="s">
        <v>2672</v>
      </c>
      <c r="C1550" s="894" t="s">
        <v>3031</v>
      </c>
      <c r="D1550" s="893" t="s">
        <v>23709</v>
      </c>
      <c r="E1550" s="892">
        <v>6000</v>
      </c>
      <c r="F1550" s="895" t="s">
        <v>23708</v>
      </c>
      <c r="G1550" s="891" t="s">
        <v>23707</v>
      </c>
      <c r="H1550" s="890" t="s">
        <v>6730</v>
      </c>
      <c r="I1550" s="889" t="s">
        <v>2684</v>
      </c>
      <c r="J1550" s="889" t="s">
        <v>5525</v>
      </c>
      <c r="K1550" s="888">
        <v>1</v>
      </c>
      <c r="L1550" s="888">
        <v>7</v>
      </c>
      <c r="M1550" s="887">
        <v>17161.099999999999</v>
      </c>
      <c r="N1550" s="888">
        <v>1</v>
      </c>
      <c r="O1550" s="888">
        <v>6</v>
      </c>
      <c r="P1550" s="887">
        <v>37030.895326460828</v>
      </c>
    </row>
    <row r="1551" spans="1:16" ht="23.25" customHeight="1" x14ac:dyDescent="0.25">
      <c r="A1551" s="867" t="s">
        <v>19067</v>
      </c>
      <c r="B1551" s="867" t="s">
        <v>2672</v>
      </c>
      <c r="C1551" s="894" t="s">
        <v>3031</v>
      </c>
      <c r="D1551" s="893" t="s">
        <v>23706</v>
      </c>
      <c r="E1551" s="892">
        <v>5000</v>
      </c>
      <c r="F1551" s="895" t="s">
        <v>23705</v>
      </c>
      <c r="G1551" s="891" t="s">
        <v>23704</v>
      </c>
      <c r="H1551" s="890" t="s">
        <v>7371</v>
      </c>
      <c r="I1551" s="889" t="s">
        <v>3654</v>
      </c>
      <c r="J1551" s="889" t="s">
        <v>5525</v>
      </c>
      <c r="K1551" s="888">
        <v>1</v>
      </c>
      <c r="L1551" s="888">
        <v>12</v>
      </c>
      <c r="M1551" s="887">
        <v>61415.8</v>
      </c>
      <c r="N1551" s="888">
        <v>1</v>
      </c>
      <c r="O1551" s="888">
        <v>6</v>
      </c>
      <c r="P1551" s="887">
        <v>25091.42</v>
      </c>
    </row>
    <row r="1552" spans="1:16" ht="22.5" x14ac:dyDescent="0.25">
      <c r="A1552" s="867" t="s">
        <v>19067</v>
      </c>
      <c r="B1552" s="867" t="s">
        <v>3626</v>
      </c>
      <c r="C1552" s="894" t="s">
        <v>3031</v>
      </c>
      <c r="D1552" s="893" t="s">
        <v>23376</v>
      </c>
      <c r="E1552" s="892">
        <v>6500</v>
      </c>
      <c r="F1552" s="895" t="s">
        <v>13083</v>
      </c>
      <c r="G1552" s="891" t="s">
        <v>13082</v>
      </c>
      <c r="H1552" s="890" t="s">
        <v>2772</v>
      </c>
      <c r="I1552" s="889" t="s">
        <v>3654</v>
      </c>
      <c r="J1552" s="889" t="s">
        <v>5525</v>
      </c>
      <c r="K1552" s="888">
        <v>1</v>
      </c>
      <c r="L1552" s="888">
        <v>10</v>
      </c>
      <c r="M1552" s="887">
        <v>64374.92</v>
      </c>
      <c r="N1552" s="888" t="s">
        <v>385</v>
      </c>
      <c r="O1552" s="888" t="s">
        <v>385</v>
      </c>
      <c r="P1552" s="887">
        <v>0</v>
      </c>
    </row>
    <row r="1553" spans="1:16" x14ac:dyDescent="0.25">
      <c r="A1553" s="1772" t="s">
        <v>2848</v>
      </c>
      <c r="B1553" s="1772"/>
      <c r="C1553" s="1772"/>
      <c r="D1553" s="1772"/>
      <c r="E1553" s="1772"/>
      <c r="F1553" s="1772" t="s">
        <v>378</v>
      </c>
      <c r="G1553" s="1772"/>
      <c r="H1553" s="1772"/>
      <c r="I1553" s="1772"/>
      <c r="J1553" s="1772"/>
      <c r="K1553" s="1771" t="s">
        <v>2847</v>
      </c>
      <c r="L1553" s="1771"/>
      <c r="M1553" s="1771"/>
      <c r="N1553" s="1771" t="s">
        <v>2846</v>
      </c>
      <c r="O1553" s="1771"/>
      <c r="P1553" s="1771"/>
    </row>
    <row r="1554" spans="1:16" ht="69.75" x14ac:dyDescent="0.25">
      <c r="A1554" s="1535" t="s">
        <v>2845</v>
      </c>
      <c r="B1554" s="1535" t="s">
        <v>5</v>
      </c>
      <c r="C1554" s="1535" t="s">
        <v>2844</v>
      </c>
      <c r="D1554" s="1535" t="s">
        <v>2843</v>
      </c>
      <c r="E1554" s="1536" t="s">
        <v>2842</v>
      </c>
      <c r="F1554" s="1537" t="s">
        <v>2841</v>
      </c>
      <c r="G1554" s="1535" t="s">
        <v>2840</v>
      </c>
      <c r="H1554" s="1535" t="s">
        <v>2839</v>
      </c>
      <c r="I1554" s="1535" t="s">
        <v>2838</v>
      </c>
      <c r="J1554" s="1535" t="s">
        <v>2837</v>
      </c>
      <c r="K1554" s="1538" t="s">
        <v>2836</v>
      </c>
      <c r="L1554" s="1538" t="s">
        <v>2835</v>
      </c>
      <c r="M1554" s="1539" t="s">
        <v>2834</v>
      </c>
      <c r="N1554" s="1538" t="s">
        <v>2836</v>
      </c>
      <c r="O1554" s="1538" t="s">
        <v>2835</v>
      </c>
      <c r="P1554" s="1539" t="s">
        <v>2834</v>
      </c>
    </row>
    <row r="1555" spans="1:16" x14ac:dyDescent="0.25">
      <c r="A1555" s="867" t="s">
        <v>19067</v>
      </c>
      <c r="B1555" s="867" t="s">
        <v>2672</v>
      </c>
      <c r="C1555" s="894" t="s">
        <v>3031</v>
      </c>
      <c r="D1555" s="893" t="s">
        <v>23703</v>
      </c>
      <c r="E1555" s="892">
        <v>8000</v>
      </c>
      <c r="F1555" s="895" t="s">
        <v>23702</v>
      </c>
      <c r="G1555" s="891" t="s">
        <v>23701</v>
      </c>
      <c r="H1555" s="890" t="s">
        <v>2688</v>
      </c>
      <c r="I1555" s="889" t="s">
        <v>3654</v>
      </c>
      <c r="J1555" s="889" t="s">
        <v>5525</v>
      </c>
      <c r="K1555" s="888">
        <v>1</v>
      </c>
      <c r="L1555" s="888">
        <v>12</v>
      </c>
      <c r="M1555" s="887">
        <v>97367.409999999989</v>
      </c>
      <c r="N1555" s="888">
        <v>1</v>
      </c>
      <c r="O1555" s="888">
        <v>6</v>
      </c>
      <c r="P1555" s="887">
        <v>48866.435326460829</v>
      </c>
    </row>
    <row r="1556" spans="1:16" ht="22.5" x14ac:dyDescent="0.25">
      <c r="A1556" s="867" t="s">
        <v>19067</v>
      </c>
      <c r="B1556" s="867" t="s">
        <v>2672</v>
      </c>
      <c r="C1556" s="894" t="s">
        <v>3031</v>
      </c>
      <c r="D1556" s="893" t="s">
        <v>23700</v>
      </c>
      <c r="E1556" s="892">
        <v>3000</v>
      </c>
      <c r="F1556" s="895" t="s">
        <v>23699</v>
      </c>
      <c r="G1556" s="891" t="s">
        <v>23698</v>
      </c>
      <c r="H1556" s="890" t="s">
        <v>2886</v>
      </c>
      <c r="I1556" s="889" t="s">
        <v>3654</v>
      </c>
      <c r="J1556" s="889" t="s">
        <v>5525</v>
      </c>
      <c r="K1556" s="888">
        <v>1</v>
      </c>
      <c r="L1556" s="888">
        <v>12</v>
      </c>
      <c r="M1556" s="887">
        <v>37329.24</v>
      </c>
      <c r="N1556" s="888">
        <v>1</v>
      </c>
      <c r="O1556" s="888">
        <v>6</v>
      </c>
      <c r="P1556" s="887">
        <v>18938.669999999998</v>
      </c>
    </row>
    <row r="1557" spans="1:16" ht="22.5" x14ac:dyDescent="0.25">
      <c r="A1557" s="867" t="s">
        <v>19067</v>
      </c>
      <c r="B1557" s="867" t="s">
        <v>2672</v>
      </c>
      <c r="C1557" s="894" t="s">
        <v>3031</v>
      </c>
      <c r="D1557" s="893" t="s">
        <v>23697</v>
      </c>
      <c r="E1557" s="892">
        <v>9000</v>
      </c>
      <c r="F1557" s="895" t="s">
        <v>23696</v>
      </c>
      <c r="G1557" s="891" t="s">
        <v>23695</v>
      </c>
      <c r="H1557" s="890" t="s">
        <v>2852</v>
      </c>
      <c r="I1557" s="889" t="s">
        <v>3654</v>
      </c>
      <c r="J1557" s="889" t="s">
        <v>5525</v>
      </c>
      <c r="K1557" s="888">
        <v>1</v>
      </c>
      <c r="L1557" s="888">
        <v>12</v>
      </c>
      <c r="M1557" s="887">
        <v>109769.63445595864</v>
      </c>
      <c r="N1557" s="888">
        <v>1</v>
      </c>
      <c r="O1557" s="888">
        <v>3</v>
      </c>
      <c r="P1557" s="887">
        <v>19111.3</v>
      </c>
    </row>
    <row r="1558" spans="1:16" ht="33.75" customHeight="1" x14ac:dyDescent="0.25">
      <c r="A1558" s="867" t="s">
        <v>19067</v>
      </c>
      <c r="B1558" s="867" t="s">
        <v>2672</v>
      </c>
      <c r="C1558" s="894" t="s">
        <v>3031</v>
      </c>
      <c r="D1558" s="893" t="s">
        <v>23694</v>
      </c>
      <c r="E1558" s="892">
        <v>8000</v>
      </c>
      <c r="F1558" s="895" t="s">
        <v>23693</v>
      </c>
      <c r="G1558" s="891" t="s">
        <v>23692</v>
      </c>
      <c r="H1558" s="890" t="s">
        <v>2886</v>
      </c>
      <c r="I1558" s="889" t="s">
        <v>3654</v>
      </c>
      <c r="J1558" s="889" t="s">
        <v>5525</v>
      </c>
      <c r="K1558" s="888">
        <v>1</v>
      </c>
      <c r="L1558" s="888">
        <v>12</v>
      </c>
      <c r="M1558" s="887">
        <v>97960.719999999987</v>
      </c>
      <c r="N1558" s="888">
        <v>1</v>
      </c>
      <c r="O1558" s="888">
        <v>6</v>
      </c>
      <c r="P1558" s="887">
        <v>49030.895326460828</v>
      </c>
    </row>
    <row r="1559" spans="1:16" x14ac:dyDescent="0.25">
      <c r="A1559" s="867" t="s">
        <v>19067</v>
      </c>
      <c r="B1559" s="867" t="s">
        <v>2672</v>
      </c>
      <c r="C1559" s="894" t="s">
        <v>3031</v>
      </c>
      <c r="D1559" s="893" t="s">
        <v>23691</v>
      </c>
      <c r="E1559" s="892">
        <v>10500</v>
      </c>
      <c r="F1559" s="895" t="s">
        <v>23690</v>
      </c>
      <c r="G1559" s="891" t="s">
        <v>23689</v>
      </c>
      <c r="H1559" s="890" t="s">
        <v>2772</v>
      </c>
      <c r="I1559" s="889" t="s">
        <v>3654</v>
      </c>
      <c r="J1559" s="889" t="s">
        <v>5525</v>
      </c>
      <c r="K1559" s="888" t="s">
        <v>385</v>
      </c>
      <c r="L1559" s="888" t="s">
        <v>385</v>
      </c>
      <c r="M1559" s="887">
        <v>0</v>
      </c>
      <c r="N1559" s="888">
        <v>1</v>
      </c>
      <c r="O1559" s="888">
        <v>5</v>
      </c>
      <c r="P1559" s="887">
        <v>45306.745326460827</v>
      </c>
    </row>
    <row r="1560" spans="1:16" ht="33.75" x14ac:dyDescent="0.25">
      <c r="A1560" s="867" t="s">
        <v>19067</v>
      </c>
      <c r="B1560" s="867" t="s">
        <v>2672</v>
      </c>
      <c r="C1560" s="894" t="s">
        <v>3031</v>
      </c>
      <c r="D1560" s="893" t="s">
        <v>23688</v>
      </c>
      <c r="E1560" s="892">
        <v>7000</v>
      </c>
      <c r="F1560" s="895" t="s">
        <v>23687</v>
      </c>
      <c r="G1560" s="891" t="s">
        <v>23686</v>
      </c>
      <c r="H1560" s="890" t="s">
        <v>2703</v>
      </c>
      <c r="I1560" s="889" t="s">
        <v>3654</v>
      </c>
      <c r="J1560" s="889" t="s">
        <v>5525</v>
      </c>
      <c r="K1560" s="888">
        <v>1</v>
      </c>
      <c r="L1560" s="888">
        <v>12</v>
      </c>
      <c r="M1560" s="887">
        <v>85724.07</v>
      </c>
      <c r="N1560" s="888">
        <v>1</v>
      </c>
      <c r="O1560" s="888">
        <v>6</v>
      </c>
      <c r="P1560" s="887">
        <v>42797.565326460826</v>
      </c>
    </row>
    <row r="1561" spans="1:16" ht="26.25" customHeight="1" x14ac:dyDescent="0.25">
      <c r="A1561" s="867" t="s">
        <v>19067</v>
      </c>
      <c r="B1561" s="867" t="s">
        <v>2672</v>
      </c>
      <c r="C1561" s="894" t="s">
        <v>3031</v>
      </c>
      <c r="D1561" s="893" t="s">
        <v>23685</v>
      </c>
      <c r="E1561" s="892">
        <v>8500</v>
      </c>
      <c r="F1561" s="895" t="s">
        <v>23684</v>
      </c>
      <c r="G1561" s="891" t="s">
        <v>23683</v>
      </c>
      <c r="H1561" s="890" t="s">
        <v>2725</v>
      </c>
      <c r="I1561" s="889" t="s">
        <v>3654</v>
      </c>
      <c r="J1561" s="889" t="s">
        <v>5525</v>
      </c>
      <c r="K1561" s="888">
        <v>1</v>
      </c>
      <c r="L1561" s="888">
        <v>5</v>
      </c>
      <c r="M1561" s="887">
        <v>41301</v>
      </c>
      <c r="N1561" s="888">
        <v>1</v>
      </c>
      <c r="O1561" s="888">
        <v>6</v>
      </c>
      <c r="P1561" s="887">
        <v>51776.47532646083</v>
      </c>
    </row>
    <row r="1562" spans="1:16" x14ac:dyDescent="0.25">
      <c r="A1562" s="867" t="s">
        <v>19067</v>
      </c>
      <c r="B1562" s="867" t="s">
        <v>2672</v>
      </c>
      <c r="C1562" s="894" t="s">
        <v>3031</v>
      </c>
      <c r="D1562" s="893" t="s">
        <v>1882</v>
      </c>
      <c r="E1562" s="892">
        <v>14500</v>
      </c>
      <c r="F1562" s="895" t="s">
        <v>23682</v>
      </c>
      <c r="G1562" s="891" t="s">
        <v>23681</v>
      </c>
      <c r="H1562" s="890" t="s">
        <v>2772</v>
      </c>
      <c r="I1562" s="889" t="s">
        <v>3654</v>
      </c>
      <c r="J1562" s="889" t="s">
        <v>5525</v>
      </c>
      <c r="K1562" s="888">
        <v>1</v>
      </c>
      <c r="L1562" s="888">
        <v>12</v>
      </c>
      <c r="M1562" s="887">
        <v>174183.62445595866</v>
      </c>
      <c r="N1562" s="888">
        <v>1</v>
      </c>
      <c r="O1562" s="888">
        <v>6</v>
      </c>
      <c r="P1562" s="887">
        <v>87956.385326460819</v>
      </c>
    </row>
    <row r="1563" spans="1:16" ht="22.5" x14ac:dyDescent="0.25">
      <c r="A1563" s="867" t="s">
        <v>19067</v>
      </c>
      <c r="B1563" s="867" t="s">
        <v>2672</v>
      </c>
      <c r="C1563" s="894" t="s">
        <v>3031</v>
      </c>
      <c r="D1563" s="893" t="s">
        <v>23680</v>
      </c>
      <c r="E1563" s="892">
        <v>6000</v>
      </c>
      <c r="F1563" s="895" t="s">
        <v>23679</v>
      </c>
      <c r="G1563" s="891" t="s">
        <v>23678</v>
      </c>
      <c r="H1563" s="890" t="s">
        <v>2725</v>
      </c>
      <c r="I1563" s="889" t="s">
        <v>3654</v>
      </c>
      <c r="J1563" s="889" t="s">
        <v>5525</v>
      </c>
      <c r="K1563" s="888">
        <v>1</v>
      </c>
      <c r="L1563" s="888">
        <v>4</v>
      </c>
      <c r="M1563" s="887">
        <v>24453.599999999999</v>
      </c>
      <c r="N1563" s="888">
        <v>1</v>
      </c>
      <c r="O1563" s="888">
        <v>6</v>
      </c>
      <c r="P1563" s="887">
        <v>37030.895326460828</v>
      </c>
    </row>
    <row r="1564" spans="1:16" ht="22.5" x14ac:dyDescent="0.25">
      <c r="A1564" s="867" t="s">
        <v>19067</v>
      </c>
      <c r="B1564" s="867" t="s">
        <v>2672</v>
      </c>
      <c r="C1564" s="894" t="s">
        <v>3031</v>
      </c>
      <c r="D1564" s="893" t="s">
        <v>23677</v>
      </c>
      <c r="E1564" s="892">
        <v>3000</v>
      </c>
      <c r="F1564" s="895" t="s">
        <v>23676</v>
      </c>
      <c r="G1564" s="891" t="s">
        <v>23675</v>
      </c>
      <c r="H1564" s="890" t="s">
        <v>2722</v>
      </c>
      <c r="I1564" s="889" t="s">
        <v>2684</v>
      </c>
      <c r="J1564" s="889" t="s">
        <v>5525</v>
      </c>
      <c r="K1564" s="888">
        <v>1</v>
      </c>
      <c r="L1564" s="888">
        <v>3</v>
      </c>
      <c r="M1564" s="887">
        <v>7348.4700000000012</v>
      </c>
      <c r="N1564" s="888">
        <v>1</v>
      </c>
      <c r="O1564" s="888">
        <v>6</v>
      </c>
      <c r="P1564" s="887">
        <v>18795.990000000002</v>
      </c>
    </row>
    <row r="1565" spans="1:16" ht="24.75" customHeight="1" x14ac:dyDescent="0.25">
      <c r="A1565" s="867" t="s">
        <v>19067</v>
      </c>
      <c r="B1565" s="867" t="s">
        <v>2672</v>
      </c>
      <c r="C1565" s="894" t="s">
        <v>3031</v>
      </c>
      <c r="D1565" s="893" t="s">
        <v>23674</v>
      </c>
      <c r="E1565" s="892">
        <v>10000</v>
      </c>
      <c r="F1565" s="895" t="s">
        <v>23673</v>
      </c>
      <c r="G1565" s="891" t="s">
        <v>23672</v>
      </c>
      <c r="H1565" s="890" t="s">
        <v>2772</v>
      </c>
      <c r="I1565" s="889" t="s">
        <v>3654</v>
      </c>
      <c r="J1565" s="889" t="s">
        <v>5525</v>
      </c>
      <c r="K1565" s="888" t="s">
        <v>385</v>
      </c>
      <c r="L1565" s="888" t="s">
        <v>385</v>
      </c>
      <c r="M1565" s="887">
        <v>0</v>
      </c>
      <c r="N1565" s="888">
        <v>1</v>
      </c>
      <c r="O1565" s="888">
        <v>5</v>
      </c>
      <c r="P1565" s="887">
        <v>50176.885326460826</v>
      </c>
    </row>
    <row r="1566" spans="1:16" x14ac:dyDescent="0.25">
      <c r="A1566" s="867" t="s">
        <v>19067</v>
      </c>
      <c r="B1566" s="867" t="s">
        <v>2672</v>
      </c>
      <c r="C1566" s="894" t="s">
        <v>3031</v>
      </c>
      <c r="D1566" s="893" t="s">
        <v>23671</v>
      </c>
      <c r="E1566" s="892">
        <v>6500</v>
      </c>
      <c r="F1566" s="895" t="s">
        <v>23670</v>
      </c>
      <c r="G1566" s="891" t="s">
        <v>23669</v>
      </c>
      <c r="H1566" s="890" t="s">
        <v>2703</v>
      </c>
      <c r="I1566" s="889" t="s">
        <v>3654</v>
      </c>
      <c r="J1566" s="889" t="s">
        <v>5525</v>
      </c>
      <c r="K1566" s="888">
        <v>1</v>
      </c>
      <c r="L1566" s="888">
        <v>12</v>
      </c>
      <c r="M1566" s="887">
        <v>77553.029999999984</v>
      </c>
      <c r="N1566" s="888">
        <v>1</v>
      </c>
      <c r="O1566" s="888">
        <v>4</v>
      </c>
      <c r="P1566" s="887">
        <v>20705.68</v>
      </c>
    </row>
    <row r="1567" spans="1:16" x14ac:dyDescent="0.25">
      <c r="A1567" s="867" t="s">
        <v>19067</v>
      </c>
      <c r="B1567" s="867" t="s">
        <v>2672</v>
      </c>
      <c r="C1567" s="894" t="s">
        <v>3031</v>
      </c>
      <c r="D1567" s="893" t="s">
        <v>23525</v>
      </c>
      <c r="E1567" s="892">
        <v>4291.5</v>
      </c>
      <c r="F1567" s="895" t="s">
        <v>23668</v>
      </c>
      <c r="G1567" s="891" t="s">
        <v>23667</v>
      </c>
      <c r="H1567" s="890" t="s">
        <v>2756</v>
      </c>
      <c r="I1567" s="889" t="s">
        <v>2684</v>
      </c>
      <c r="J1567" s="889" t="s">
        <v>5525</v>
      </c>
      <c r="K1567" s="888">
        <v>1</v>
      </c>
      <c r="L1567" s="888">
        <v>12</v>
      </c>
      <c r="M1567" s="887">
        <v>53458.80000000001</v>
      </c>
      <c r="N1567" s="888">
        <v>1</v>
      </c>
      <c r="O1567" s="888">
        <v>6</v>
      </c>
      <c r="P1567" s="887">
        <v>26793.9</v>
      </c>
    </row>
    <row r="1568" spans="1:16" x14ac:dyDescent="0.25">
      <c r="A1568" s="867" t="s">
        <v>19067</v>
      </c>
      <c r="B1568" s="867" t="s">
        <v>2672</v>
      </c>
      <c r="C1568" s="894" t="s">
        <v>3031</v>
      </c>
      <c r="D1568" s="893" t="s">
        <v>23666</v>
      </c>
      <c r="E1568" s="892">
        <v>6000</v>
      </c>
      <c r="F1568" s="895" t="s">
        <v>23665</v>
      </c>
      <c r="G1568" s="891" t="s">
        <v>23664</v>
      </c>
      <c r="H1568" s="890" t="s">
        <v>2756</v>
      </c>
      <c r="I1568" s="889" t="s">
        <v>2684</v>
      </c>
      <c r="J1568" s="889" t="s">
        <v>5525</v>
      </c>
      <c r="K1568" s="888">
        <v>1</v>
      </c>
      <c r="L1568" s="888">
        <v>12</v>
      </c>
      <c r="M1568" s="887">
        <v>68598.66</v>
      </c>
      <c r="N1568" s="888">
        <v>1</v>
      </c>
      <c r="O1568" s="888">
        <v>6</v>
      </c>
      <c r="P1568" s="887">
        <v>36802.135326460826</v>
      </c>
    </row>
    <row r="1569" spans="1:16" ht="22.5" x14ac:dyDescent="0.25">
      <c r="A1569" s="867" t="s">
        <v>19067</v>
      </c>
      <c r="B1569" s="867" t="s">
        <v>2672</v>
      </c>
      <c r="C1569" s="894" t="s">
        <v>3031</v>
      </c>
      <c r="D1569" s="893" t="s">
        <v>23663</v>
      </c>
      <c r="E1569" s="892">
        <v>5000</v>
      </c>
      <c r="F1569" s="895" t="s">
        <v>23662</v>
      </c>
      <c r="G1569" s="891" t="s">
        <v>23661</v>
      </c>
      <c r="H1569" s="890" t="s">
        <v>2886</v>
      </c>
      <c r="I1569" s="889" t="s">
        <v>3654</v>
      </c>
      <c r="J1569" s="889" t="s">
        <v>5525</v>
      </c>
      <c r="K1569" s="888">
        <v>1</v>
      </c>
      <c r="L1569" s="888">
        <v>12</v>
      </c>
      <c r="M1569" s="887">
        <v>61627.48000000001</v>
      </c>
      <c r="N1569" s="888">
        <v>1</v>
      </c>
      <c r="O1569" s="888">
        <v>6</v>
      </c>
      <c r="P1569" s="887">
        <v>31030.895326460824</v>
      </c>
    </row>
    <row r="1570" spans="1:16" ht="22.5" x14ac:dyDescent="0.25">
      <c r="A1570" s="867" t="s">
        <v>19067</v>
      </c>
      <c r="B1570" s="867" t="s">
        <v>3626</v>
      </c>
      <c r="C1570" s="894" t="s">
        <v>3031</v>
      </c>
      <c r="D1570" s="893" t="s">
        <v>23660</v>
      </c>
      <c r="E1570" s="892">
        <v>8500</v>
      </c>
      <c r="F1570" s="895" t="s">
        <v>23659</v>
      </c>
      <c r="G1570" s="891" t="s">
        <v>23658</v>
      </c>
      <c r="H1570" s="890" t="s">
        <v>2772</v>
      </c>
      <c r="I1570" s="889" t="s">
        <v>3654</v>
      </c>
      <c r="J1570" s="889" t="s">
        <v>5525</v>
      </c>
      <c r="K1570" s="888">
        <v>1</v>
      </c>
      <c r="L1570" s="888">
        <v>12</v>
      </c>
      <c r="M1570" s="887">
        <v>95111.119999999981</v>
      </c>
      <c r="N1570" s="888">
        <v>1</v>
      </c>
      <c r="O1570" s="888">
        <v>6</v>
      </c>
      <c r="P1570" s="887">
        <v>51500.060000000005</v>
      </c>
    </row>
    <row r="1571" spans="1:16" ht="22.5" x14ac:dyDescent="0.25">
      <c r="A1571" s="867" t="s">
        <v>19067</v>
      </c>
      <c r="B1571" s="867" t="s">
        <v>2672</v>
      </c>
      <c r="C1571" s="894" t="s">
        <v>3031</v>
      </c>
      <c r="D1571" s="893" t="s">
        <v>23657</v>
      </c>
      <c r="E1571" s="892">
        <v>14000</v>
      </c>
      <c r="F1571" s="895" t="s">
        <v>23656</v>
      </c>
      <c r="G1571" s="891" t="s">
        <v>23655</v>
      </c>
      <c r="H1571" s="890" t="s">
        <v>2703</v>
      </c>
      <c r="I1571" s="889" t="s">
        <v>3654</v>
      </c>
      <c r="J1571" s="889" t="s">
        <v>5525</v>
      </c>
      <c r="K1571" s="888">
        <v>1</v>
      </c>
      <c r="L1571" s="888">
        <v>12</v>
      </c>
      <c r="M1571" s="887">
        <v>167905.17445595868</v>
      </c>
      <c r="N1571" s="888">
        <v>1</v>
      </c>
      <c r="O1571" s="888">
        <v>6</v>
      </c>
      <c r="P1571" s="887">
        <v>84464.10532646082</v>
      </c>
    </row>
    <row r="1572" spans="1:16" x14ac:dyDescent="0.25">
      <c r="A1572" s="867" t="s">
        <v>19067</v>
      </c>
      <c r="B1572" s="867" t="s">
        <v>2672</v>
      </c>
      <c r="C1572" s="894" t="s">
        <v>3031</v>
      </c>
      <c r="D1572" s="893" t="s">
        <v>23654</v>
      </c>
      <c r="E1572" s="892">
        <v>5000</v>
      </c>
      <c r="F1572" s="895" t="s">
        <v>23653</v>
      </c>
      <c r="G1572" s="891" t="s">
        <v>23652</v>
      </c>
      <c r="H1572" s="890" t="s">
        <v>2886</v>
      </c>
      <c r="I1572" s="889" t="s">
        <v>3654</v>
      </c>
      <c r="J1572" s="889" t="s">
        <v>5525</v>
      </c>
      <c r="K1572" s="888">
        <v>1</v>
      </c>
      <c r="L1572" s="888">
        <v>12</v>
      </c>
      <c r="M1572" s="887">
        <v>61893.450000000004</v>
      </c>
      <c r="N1572" s="888">
        <v>1</v>
      </c>
      <c r="O1572" s="888">
        <v>6</v>
      </c>
      <c r="P1572" s="887">
        <v>31030.895326460824</v>
      </c>
    </row>
    <row r="1573" spans="1:16" ht="22.5" x14ac:dyDescent="0.25">
      <c r="A1573" s="867" t="s">
        <v>19067</v>
      </c>
      <c r="B1573" s="867" t="s">
        <v>3626</v>
      </c>
      <c r="C1573" s="894" t="s">
        <v>3031</v>
      </c>
      <c r="D1573" s="893" t="s">
        <v>23651</v>
      </c>
      <c r="E1573" s="892">
        <v>3500</v>
      </c>
      <c r="F1573" s="895" t="s">
        <v>9249</v>
      </c>
      <c r="G1573" s="891" t="s">
        <v>9248</v>
      </c>
      <c r="H1573" s="890" t="s">
        <v>2772</v>
      </c>
      <c r="I1573" s="889" t="s">
        <v>3654</v>
      </c>
      <c r="J1573" s="889" t="s">
        <v>5525</v>
      </c>
      <c r="K1573" s="888">
        <v>1</v>
      </c>
      <c r="L1573" s="888">
        <v>4</v>
      </c>
      <c r="M1573" s="887">
        <v>12540.72</v>
      </c>
      <c r="N1573" s="888">
        <v>1</v>
      </c>
      <c r="O1573" s="888">
        <v>6</v>
      </c>
      <c r="P1573" s="887">
        <v>22018.640000000003</v>
      </c>
    </row>
    <row r="1574" spans="1:16" x14ac:dyDescent="0.25">
      <c r="A1574" s="867" t="s">
        <v>19067</v>
      </c>
      <c r="B1574" s="867" t="s">
        <v>2672</v>
      </c>
      <c r="C1574" s="894" t="s">
        <v>3031</v>
      </c>
      <c r="D1574" s="893" t="s">
        <v>23650</v>
      </c>
      <c r="E1574" s="892">
        <v>12000</v>
      </c>
      <c r="F1574" s="895" t="s">
        <v>23649</v>
      </c>
      <c r="G1574" s="891" t="s">
        <v>23648</v>
      </c>
      <c r="H1574" s="890" t="s">
        <v>2886</v>
      </c>
      <c r="I1574" s="889" t="s">
        <v>3654</v>
      </c>
      <c r="J1574" s="889" t="s">
        <v>5525</v>
      </c>
      <c r="K1574" s="888">
        <v>1</v>
      </c>
      <c r="L1574" s="888">
        <v>12</v>
      </c>
      <c r="M1574" s="887">
        <v>146105.24445595866</v>
      </c>
      <c r="N1574" s="888">
        <v>1</v>
      </c>
      <c r="O1574" s="888">
        <v>1</v>
      </c>
      <c r="P1574" s="887">
        <v>17307.480000000003</v>
      </c>
    </row>
    <row r="1575" spans="1:16" ht="22.5" x14ac:dyDescent="0.25">
      <c r="A1575" s="867" t="s">
        <v>19067</v>
      </c>
      <c r="B1575" s="867" t="s">
        <v>2672</v>
      </c>
      <c r="C1575" s="894" t="s">
        <v>3031</v>
      </c>
      <c r="D1575" s="893" t="s">
        <v>23647</v>
      </c>
      <c r="E1575" s="892">
        <v>5000</v>
      </c>
      <c r="F1575" s="895" t="s">
        <v>23646</v>
      </c>
      <c r="G1575" s="891" t="s">
        <v>23645</v>
      </c>
      <c r="H1575" s="890" t="s">
        <v>2703</v>
      </c>
      <c r="I1575" s="889" t="s">
        <v>3654</v>
      </c>
      <c r="J1575" s="889" t="s">
        <v>5525</v>
      </c>
      <c r="K1575" s="888">
        <v>1</v>
      </c>
      <c r="L1575" s="888">
        <v>12</v>
      </c>
      <c r="M1575" s="887">
        <v>61699.350000000006</v>
      </c>
      <c r="N1575" s="888">
        <v>1</v>
      </c>
      <c r="O1575" s="888">
        <v>6</v>
      </c>
      <c r="P1575" s="887">
        <v>30993.745326460823</v>
      </c>
    </row>
    <row r="1576" spans="1:16" x14ac:dyDescent="0.25">
      <c r="A1576" s="867" t="s">
        <v>19067</v>
      </c>
      <c r="B1576" s="867" t="s">
        <v>2672</v>
      </c>
      <c r="C1576" s="894" t="s">
        <v>3031</v>
      </c>
      <c r="D1576" s="893" t="s">
        <v>23644</v>
      </c>
      <c r="E1576" s="892">
        <v>3500</v>
      </c>
      <c r="F1576" s="895" t="s">
        <v>23643</v>
      </c>
      <c r="G1576" s="891" t="s">
        <v>23642</v>
      </c>
      <c r="H1576" s="890" t="s">
        <v>3259</v>
      </c>
      <c r="I1576" s="889" t="s">
        <v>2822</v>
      </c>
      <c r="J1576" s="889" t="s">
        <v>2822</v>
      </c>
      <c r="K1576" s="888">
        <v>1</v>
      </c>
      <c r="L1576" s="888">
        <v>12</v>
      </c>
      <c r="M1576" s="887">
        <v>43750.03</v>
      </c>
      <c r="N1576" s="888">
        <v>1</v>
      </c>
      <c r="O1576" s="888">
        <v>6</v>
      </c>
      <c r="P1576" s="887">
        <v>22030.800000000003</v>
      </c>
    </row>
    <row r="1577" spans="1:16" ht="22.5" x14ac:dyDescent="0.25">
      <c r="A1577" s="867" t="s">
        <v>19067</v>
      </c>
      <c r="B1577" s="867" t="s">
        <v>2672</v>
      </c>
      <c r="C1577" s="894" t="s">
        <v>3031</v>
      </c>
      <c r="D1577" s="893" t="s">
        <v>23641</v>
      </c>
      <c r="E1577" s="892">
        <v>9000</v>
      </c>
      <c r="F1577" s="895" t="s">
        <v>23640</v>
      </c>
      <c r="G1577" s="891" t="s">
        <v>23639</v>
      </c>
      <c r="H1577" s="890" t="s">
        <v>2703</v>
      </c>
      <c r="I1577" s="889" t="s">
        <v>3654</v>
      </c>
      <c r="J1577" s="889" t="s">
        <v>5525</v>
      </c>
      <c r="K1577" s="888">
        <v>1</v>
      </c>
      <c r="L1577" s="888">
        <v>12</v>
      </c>
      <c r="M1577" s="887">
        <v>109758.39445595865</v>
      </c>
      <c r="N1577" s="888">
        <v>1</v>
      </c>
      <c r="O1577" s="888">
        <v>6</v>
      </c>
      <c r="P1577" s="887">
        <v>55030.895326460828</v>
      </c>
    </row>
    <row r="1578" spans="1:16" x14ac:dyDescent="0.25">
      <c r="A1578" s="867" t="s">
        <v>19067</v>
      </c>
      <c r="B1578" s="867" t="s">
        <v>2672</v>
      </c>
      <c r="C1578" s="894" t="s">
        <v>3031</v>
      </c>
      <c r="D1578" s="893" t="s">
        <v>23638</v>
      </c>
      <c r="E1578" s="892">
        <v>7000</v>
      </c>
      <c r="F1578" s="895" t="s">
        <v>23637</v>
      </c>
      <c r="G1578" s="891" t="s">
        <v>23636</v>
      </c>
      <c r="H1578" s="890" t="s">
        <v>2772</v>
      </c>
      <c r="I1578" s="889" t="s">
        <v>3654</v>
      </c>
      <c r="J1578" s="889" t="s">
        <v>5525</v>
      </c>
      <c r="K1578" s="888">
        <v>1</v>
      </c>
      <c r="L1578" s="888">
        <v>12</v>
      </c>
      <c r="M1578" s="887">
        <v>83550.039999999979</v>
      </c>
      <c r="N1578" s="888">
        <v>1</v>
      </c>
      <c r="O1578" s="888">
        <v>6</v>
      </c>
      <c r="P1578" s="887">
        <v>41729.125326460831</v>
      </c>
    </row>
    <row r="1579" spans="1:16" ht="22.5" x14ac:dyDescent="0.25">
      <c r="A1579" s="867" t="s">
        <v>19067</v>
      </c>
      <c r="B1579" s="867" t="s">
        <v>2672</v>
      </c>
      <c r="C1579" s="894" t="s">
        <v>3031</v>
      </c>
      <c r="D1579" s="893" t="s">
        <v>23635</v>
      </c>
      <c r="E1579" s="892">
        <v>5000</v>
      </c>
      <c r="F1579" s="895" t="s">
        <v>23634</v>
      </c>
      <c r="G1579" s="891" t="s">
        <v>23633</v>
      </c>
      <c r="H1579" s="890" t="s">
        <v>2886</v>
      </c>
      <c r="I1579" s="889" t="s">
        <v>3654</v>
      </c>
      <c r="J1579" s="889" t="s">
        <v>5525</v>
      </c>
      <c r="K1579" s="888">
        <v>1</v>
      </c>
      <c r="L1579" s="888">
        <v>12</v>
      </c>
      <c r="M1579" s="887">
        <v>61783.72</v>
      </c>
      <c r="N1579" s="888">
        <v>1</v>
      </c>
      <c r="O1579" s="888">
        <v>6</v>
      </c>
      <c r="P1579" s="887">
        <v>30937.845326460829</v>
      </c>
    </row>
    <row r="1580" spans="1:16" x14ac:dyDescent="0.25">
      <c r="A1580" s="867" t="s">
        <v>19067</v>
      </c>
      <c r="B1580" s="867" t="s">
        <v>2672</v>
      </c>
      <c r="C1580" s="894" t="s">
        <v>3031</v>
      </c>
      <c r="D1580" s="893" t="s">
        <v>23632</v>
      </c>
      <c r="E1580" s="892">
        <v>6900</v>
      </c>
      <c r="F1580" s="895" t="s">
        <v>23631</v>
      </c>
      <c r="G1580" s="891" t="s">
        <v>23630</v>
      </c>
      <c r="H1580" s="890" t="s">
        <v>2772</v>
      </c>
      <c r="I1580" s="889" t="s">
        <v>3654</v>
      </c>
      <c r="J1580" s="889" t="s">
        <v>5525</v>
      </c>
      <c r="K1580" s="888">
        <v>1</v>
      </c>
      <c r="L1580" s="888">
        <v>12</v>
      </c>
      <c r="M1580" s="887">
        <v>84684.139999999985</v>
      </c>
      <c r="N1580" s="888">
        <v>1</v>
      </c>
      <c r="O1580" s="888">
        <v>6</v>
      </c>
      <c r="P1580" s="887">
        <v>42430.895326460828</v>
      </c>
    </row>
    <row r="1581" spans="1:16" ht="22.5" x14ac:dyDescent="0.25">
      <c r="A1581" s="867" t="s">
        <v>19067</v>
      </c>
      <c r="B1581" s="867" t="s">
        <v>3626</v>
      </c>
      <c r="C1581" s="894" t="s">
        <v>3031</v>
      </c>
      <c r="D1581" s="893" t="s">
        <v>23629</v>
      </c>
      <c r="E1581" s="892">
        <v>3000</v>
      </c>
      <c r="F1581" s="895" t="s">
        <v>23628</v>
      </c>
      <c r="G1581" s="891" t="s">
        <v>23627</v>
      </c>
      <c r="H1581" s="890" t="s">
        <v>2680</v>
      </c>
      <c r="I1581" s="889" t="s">
        <v>2822</v>
      </c>
      <c r="J1581" s="889" t="s">
        <v>2822</v>
      </c>
      <c r="K1581" s="888" t="s">
        <v>385</v>
      </c>
      <c r="L1581" s="888" t="s">
        <v>385</v>
      </c>
      <c r="M1581" s="887">
        <v>0</v>
      </c>
      <c r="N1581" s="888">
        <v>1</v>
      </c>
      <c r="O1581" s="888">
        <v>4</v>
      </c>
      <c r="P1581" s="887">
        <v>12596.6</v>
      </c>
    </row>
    <row r="1582" spans="1:16" ht="22.5" x14ac:dyDescent="0.25">
      <c r="A1582" s="867" t="s">
        <v>19067</v>
      </c>
      <c r="B1582" s="867" t="s">
        <v>2672</v>
      </c>
      <c r="C1582" s="894" t="s">
        <v>3031</v>
      </c>
      <c r="D1582" s="893" t="s">
        <v>23626</v>
      </c>
      <c r="E1582" s="892">
        <v>10000</v>
      </c>
      <c r="F1582" s="895" t="s">
        <v>23625</v>
      </c>
      <c r="G1582" s="891" t="s">
        <v>23624</v>
      </c>
      <c r="H1582" s="890" t="s">
        <v>2872</v>
      </c>
      <c r="I1582" s="889" t="s">
        <v>3654</v>
      </c>
      <c r="J1582" s="889" t="s">
        <v>5525</v>
      </c>
      <c r="K1582" s="888" t="s">
        <v>385</v>
      </c>
      <c r="L1582" s="888" t="s">
        <v>385</v>
      </c>
      <c r="M1582" s="887">
        <v>0</v>
      </c>
      <c r="N1582" s="888">
        <v>1</v>
      </c>
      <c r="O1582" s="888">
        <v>6</v>
      </c>
      <c r="P1582" s="887">
        <v>54697.565326460826</v>
      </c>
    </row>
    <row r="1583" spans="1:16" x14ac:dyDescent="0.25">
      <c r="A1583" s="867" t="s">
        <v>19067</v>
      </c>
      <c r="B1583" s="867" t="s">
        <v>2672</v>
      </c>
      <c r="C1583" s="894" t="s">
        <v>3031</v>
      </c>
      <c r="D1583" s="893" t="s">
        <v>23623</v>
      </c>
      <c r="E1583" s="892">
        <v>8500</v>
      </c>
      <c r="F1583" s="895" t="s">
        <v>23622</v>
      </c>
      <c r="G1583" s="891" t="s">
        <v>23621</v>
      </c>
      <c r="H1583" s="890" t="s">
        <v>2852</v>
      </c>
      <c r="I1583" s="889" t="s">
        <v>2684</v>
      </c>
      <c r="J1583" s="889" t="s">
        <v>5525</v>
      </c>
      <c r="K1583" s="888">
        <v>1</v>
      </c>
      <c r="L1583" s="888">
        <v>12</v>
      </c>
      <c r="M1583" s="887">
        <v>99470.98</v>
      </c>
      <c r="N1583" s="888">
        <v>1</v>
      </c>
      <c r="O1583" s="888">
        <v>6</v>
      </c>
      <c r="P1583" s="887">
        <v>50173.215326460828</v>
      </c>
    </row>
    <row r="1584" spans="1:16" ht="22.5" x14ac:dyDescent="0.25">
      <c r="A1584" s="867" t="s">
        <v>19067</v>
      </c>
      <c r="B1584" s="867" t="s">
        <v>2672</v>
      </c>
      <c r="C1584" s="894" t="s">
        <v>3031</v>
      </c>
      <c r="D1584" s="893" t="s">
        <v>23272</v>
      </c>
      <c r="E1584" s="892">
        <v>2000</v>
      </c>
      <c r="F1584" s="895" t="s">
        <v>23620</v>
      </c>
      <c r="G1584" s="891" t="s">
        <v>23619</v>
      </c>
      <c r="H1584" s="890" t="s">
        <v>3135</v>
      </c>
      <c r="I1584" s="889" t="s">
        <v>3135</v>
      </c>
      <c r="J1584" s="889" t="s">
        <v>40</v>
      </c>
      <c r="K1584" s="888">
        <v>1</v>
      </c>
      <c r="L1584" s="888">
        <v>1</v>
      </c>
      <c r="M1584" s="887">
        <v>1913.4</v>
      </c>
      <c r="N1584" s="888" t="s">
        <v>385</v>
      </c>
      <c r="O1584" s="888" t="s">
        <v>385</v>
      </c>
      <c r="P1584" s="887">
        <v>0</v>
      </c>
    </row>
    <row r="1585" spans="1:16" x14ac:dyDescent="0.25">
      <c r="A1585" s="867" t="s">
        <v>19067</v>
      </c>
      <c r="B1585" s="867" t="s">
        <v>2672</v>
      </c>
      <c r="C1585" s="894" t="s">
        <v>3031</v>
      </c>
      <c r="D1585" s="893" t="s">
        <v>23618</v>
      </c>
      <c r="E1585" s="892">
        <v>4550</v>
      </c>
      <c r="F1585" s="895" t="s">
        <v>23617</v>
      </c>
      <c r="G1585" s="891" t="s">
        <v>23616</v>
      </c>
      <c r="H1585" s="890" t="s">
        <v>2886</v>
      </c>
      <c r="I1585" s="889" t="s">
        <v>3654</v>
      </c>
      <c r="J1585" s="889" t="s">
        <v>5525</v>
      </c>
      <c r="K1585" s="888">
        <v>1</v>
      </c>
      <c r="L1585" s="888">
        <v>12</v>
      </c>
      <c r="M1585" s="887">
        <v>56560.80000000001</v>
      </c>
      <c r="N1585" s="888">
        <v>1</v>
      </c>
      <c r="O1585" s="888">
        <v>6</v>
      </c>
      <c r="P1585" s="887">
        <v>28344.9</v>
      </c>
    </row>
    <row r="1586" spans="1:16" x14ac:dyDescent="0.25">
      <c r="A1586" s="867" t="s">
        <v>19067</v>
      </c>
      <c r="B1586" s="867" t="s">
        <v>2672</v>
      </c>
      <c r="C1586" s="894" t="s">
        <v>3031</v>
      </c>
      <c r="D1586" s="893" t="s">
        <v>23615</v>
      </c>
      <c r="E1586" s="892">
        <v>9000</v>
      </c>
      <c r="F1586" s="895" t="s">
        <v>23614</v>
      </c>
      <c r="G1586" s="891" t="s">
        <v>23613</v>
      </c>
      <c r="H1586" s="890" t="s">
        <v>3684</v>
      </c>
      <c r="I1586" s="889" t="s">
        <v>3654</v>
      </c>
      <c r="J1586" s="889" t="s">
        <v>5525</v>
      </c>
      <c r="K1586" s="888">
        <v>1</v>
      </c>
      <c r="L1586" s="888">
        <v>12</v>
      </c>
      <c r="M1586" s="887">
        <v>84963.459999999992</v>
      </c>
      <c r="N1586" s="888">
        <v>1</v>
      </c>
      <c r="O1586" s="888">
        <v>6</v>
      </c>
      <c r="P1586" s="887">
        <v>54827.775326460833</v>
      </c>
    </row>
    <row r="1587" spans="1:16" ht="22.5" x14ac:dyDescent="0.25">
      <c r="A1587" s="867" t="s">
        <v>19067</v>
      </c>
      <c r="B1587" s="867" t="s">
        <v>2672</v>
      </c>
      <c r="C1587" s="894" t="s">
        <v>3031</v>
      </c>
      <c r="D1587" s="893" t="s">
        <v>23612</v>
      </c>
      <c r="E1587" s="892">
        <v>9000</v>
      </c>
      <c r="F1587" s="895" t="s">
        <v>23611</v>
      </c>
      <c r="G1587" s="891" t="s">
        <v>23610</v>
      </c>
      <c r="H1587" s="890" t="s">
        <v>2703</v>
      </c>
      <c r="I1587" s="889" t="s">
        <v>3654</v>
      </c>
      <c r="J1587" s="889" t="s">
        <v>5525</v>
      </c>
      <c r="K1587" s="888">
        <v>1</v>
      </c>
      <c r="L1587" s="888">
        <v>12</v>
      </c>
      <c r="M1587" s="887">
        <v>105077.27445595864</v>
      </c>
      <c r="N1587" s="888">
        <v>1</v>
      </c>
      <c r="O1587" s="888">
        <v>2</v>
      </c>
      <c r="P1587" s="887">
        <v>16505.8</v>
      </c>
    </row>
    <row r="1588" spans="1:16" ht="22.5" x14ac:dyDescent="0.25">
      <c r="A1588" s="867" t="s">
        <v>19067</v>
      </c>
      <c r="B1588" s="867" t="s">
        <v>2672</v>
      </c>
      <c r="C1588" s="894" t="s">
        <v>3031</v>
      </c>
      <c r="D1588" s="893" t="s">
        <v>23609</v>
      </c>
      <c r="E1588" s="892">
        <v>13500</v>
      </c>
      <c r="F1588" s="895" t="s">
        <v>23608</v>
      </c>
      <c r="G1588" s="891" t="s">
        <v>23607</v>
      </c>
      <c r="H1588" s="890" t="s">
        <v>4016</v>
      </c>
      <c r="I1588" s="889" t="s">
        <v>3654</v>
      </c>
      <c r="J1588" s="889" t="s">
        <v>5525</v>
      </c>
      <c r="K1588" s="888">
        <v>1</v>
      </c>
      <c r="L1588" s="888">
        <v>3</v>
      </c>
      <c r="M1588" s="887">
        <v>34053.32</v>
      </c>
      <c r="N1588" s="888">
        <v>1</v>
      </c>
      <c r="O1588" s="888">
        <v>6</v>
      </c>
      <c r="P1588" s="887">
        <v>81654.025326460818</v>
      </c>
    </row>
    <row r="1589" spans="1:16" ht="22.5" x14ac:dyDescent="0.25">
      <c r="A1589" s="867" t="s">
        <v>19067</v>
      </c>
      <c r="B1589" s="867" t="s">
        <v>2672</v>
      </c>
      <c r="C1589" s="894" t="s">
        <v>3031</v>
      </c>
      <c r="D1589" s="893" t="s">
        <v>23606</v>
      </c>
      <c r="E1589" s="892">
        <v>6000</v>
      </c>
      <c r="F1589" s="895" t="s">
        <v>23605</v>
      </c>
      <c r="G1589" s="891" t="s">
        <v>23604</v>
      </c>
      <c r="H1589" s="890" t="s">
        <v>2703</v>
      </c>
      <c r="I1589" s="889" t="s">
        <v>3654</v>
      </c>
      <c r="J1589" s="889" t="s">
        <v>5525</v>
      </c>
      <c r="K1589" s="888">
        <v>1</v>
      </c>
      <c r="L1589" s="888">
        <v>1</v>
      </c>
      <c r="M1589" s="887">
        <v>4113.3999999999996</v>
      </c>
      <c r="N1589" s="888">
        <v>1</v>
      </c>
      <c r="O1589" s="888">
        <v>6</v>
      </c>
      <c r="P1589" s="887">
        <v>37015.065326460826</v>
      </c>
    </row>
    <row r="1590" spans="1:16" ht="22.5" x14ac:dyDescent="0.25">
      <c r="A1590" s="867" t="s">
        <v>19067</v>
      </c>
      <c r="B1590" s="867" t="s">
        <v>3626</v>
      </c>
      <c r="C1590" s="894" t="s">
        <v>3031</v>
      </c>
      <c r="D1590" s="893" t="s">
        <v>23376</v>
      </c>
      <c r="E1590" s="892">
        <v>6500</v>
      </c>
      <c r="F1590" s="895" t="s">
        <v>23603</v>
      </c>
      <c r="G1590" s="891" t="s">
        <v>23602</v>
      </c>
      <c r="H1590" s="890" t="s">
        <v>2772</v>
      </c>
      <c r="I1590" s="889" t="s">
        <v>3654</v>
      </c>
      <c r="J1590" s="889" t="s">
        <v>5525</v>
      </c>
      <c r="K1590" s="888">
        <v>1</v>
      </c>
      <c r="L1590" s="888">
        <v>12</v>
      </c>
      <c r="M1590" s="887">
        <v>79304.459999999992</v>
      </c>
      <c r="N1590" s="888">
        <v>1</v>
      </c>
      <c r="O1590" s="888">
        <v>6</v>
      </c>
      <c r="P1590" s="887">
        <v>39819.200000000004</v>
      </c>
    </row>
    <row r="1591" spans="1:16" ht="22.5" x14ac:dyDescent="0.25">
      <c r="A1591" s="867" t="s">
        <v>19067</v>
      </c>
      <c r="B1591" s="867" t="s">
        <v>2672</v>
      </c>
      <c r="C1591" s="894" t="s">
        <v>3031</v>
      </c>
      <c r="D1591" s="893" t="s">
        <v>23601</v>
      </c>
      <c r="E1591" s="892">
        <v>10500</v>
      </c>
      <c r="F1591" s="895" t="s">
        <v>23600</v>
      </c>
      <c r="G1591" s="891" t="s">
        <v>23599</v>
      </c>
      <c r="H1591" s="890" t="s">
        <v>2703</v>
      </c>
      <c r="I1591" s="889" t="s">
        <v>3654</v>
      </c>
      <c r="J1591" s="889" t="s">
        <v>5525</v>
      </c>
      <c r="K1591" s="888">
        <v>1</v>
      </c>
      <c r="L1591" s="888">
        <v>12</v>
      </c>
      <c r="M1591" s="887">
        <v>124847.92445595865</v>
      </c>
      <c r="N1591" s="888">
        <v>1</v>
      </c>
      <c r="O1591" s="888">
        <v>6</v>
      </c>
      <c r="P1591" s="887">
        <v>63123.765326460831</v>
      </c>
    </row>
    <row r="1592" spans="1:16" ht="22.5" x14ac:dyDescent="0.25">
      <c r="A1592" s="867" t="s">
        <v>19067</v>
      </c>
      <c r="B1592" s="867" t="s">
        <v>2672</v>
      </c>
      <c r="C1592" s="894" t="s">
        <v>3031</v>
      </c>
      <c r="D1592" s="893" t="s">
        <v>23598</v>
      </c>
      <c r="E1592" s="892">
        <v>15600</v>
      </c>
      <c r="F1592" s="895" t="s">
        <v>23597</v>
      </c>
      <c r="G1592" s="891" t="s">
        <v>23596</v>
      </c>
      <c r="H1592" s="890" t="s">
        <v>2772</v>
      </c>
      <c r="I1592" s="889" t="s">
        <v>3654</v>
      </c>
      <c r="J1592" s="889" t="s">
        <v>5525</v>
      </c>
      <c r="K1592" s="888">
        <v>1</v>
      </c>
      <c r="L1592" s="888">
        <v>12</v>
      </c>
      <c r="M1592" s="887">
        <v>189160.79999999996</v>
      </c>
      <c r="N1592" s="888">
        <v>1</v>
      </c>
      <c r="O1592" s="888">
        <v>6</v>
      </c>
      <c r="P1592" s="887">
        <v>93070.895326460814</v>
      </c>
    </row>
    <row r="1593" spans="1:16" x14ac:dyDescent="0.25">
      <c r="A1593" s="867" t="s">
        <v>19067</v>
      </c>
      <c r="B1593" s="867" t="s">
        <v>2672</v>
      </c>
      <c r="C1593" s="894" t="s">
        <v>3031</v>
      </c>
      <c r="D1593" s="893" t="s">
        <v>23595</v>
      </c>
      <c r="E1593" s="892">
        <v>5500</v>
      </c>
      <c r="F1593" s="895" t="s">
        <v>23594</v>
      </c>
      <c r="G1593" s="891" t="s">
        <v>23593</v>
      </c>
      <c r="H1593" s="890" t="s">
        <v>3045</v>
      </c>
      <c r="I1593" s="889" t="s">
        <v>2684</v>
      </c>
      <c r="J1593" s="889" t="s">
        <v>5525</v>
      </c>
      <c r="K1593" s="888">
        <v>1</v>
      </c>
      <c r="L1593" s="888">
        <v>12</v>
      </c>
      <c r="M1593" s="887">
        <v>55692.76</v>
      </c>
      <c r="N1593" s="888">
        <v>1</v>
      </c>
      <c r="O1593" s="888">
        <v>6</v>
      </c>
      <c r="P1593" s="887">
        <v>31593.985326460821</v>
      </c>
    </row>
    <row r="1594" spans="1:16" x14ac:dyDescent="0.25">
      <c r="A1594" s="867" t="s">
        <v>19067</v>
      </c>
      <c r="B1594" s="867" t="s">
        <v>2672</v>
      </c>
      <c r="C1594" s="894" t="s">
        <v>3031</v>
      </c>
      <c r="D1594" s="893" t="s">
        <v>23592</v>
      </c>
      <c r="E1594" s="892">
        <v>9000</v>
      </c>
      <c r="F1594" s="895" t="s">
        <v>23591</v>
      </c>
      <c r="G1594" s="891" t="s">
        <v>23590</v>
      </c>
      <c r="H1594" s="890" t="s">
        <v>7371</v>
      </c>
      <c r="I1594" s="889" t="s">
        <v>3654</v>
      </c>
      <c r="J1594" s="889" t="s">
        <v>5525</v>
      </c>
      <c r="K1594" s="888">
        <v>1</v>
      </c>
      <c r="L1594" s="888">
        <v>12</v>
      </c>
      <c r="M1594" s="887">
        <v>109117.79445595865</v>
      </c>
      <c r="N1594" s="888">
        <v>1</v>
      </c>
      <c r="O1594" s="888">
        <v>6</v>
      </c>
      <c r="P1594" s="887">
        <v>54948.40532646083</v>
      </c>
    </row>
    <row r="1595" spans="1:16" ht="22.5" x14ac:dyDescent="0.25">
      <c r="A1595" s="867" t="s">
        <v>19067</v>
      </c>
      <c r="B1595" s="867" t="s">
        <v>2672</v>
      </c>
      <c r="C1595" s="894" t="s">
        <v>3031</v>
      </c>
      <c r="D1595" s="893" t="s">
        <v>23589</v>
      </c>
      <c r="E1595" s="892">
        <v>15600</v>
      </c>
      <c r="F1595" s="895" t="s">
        <v>23588</v>
      </c>
      <c r="G1595" s="891" t="s">
        <v>23587</v>
      </c>
      <c r="H1595" s="890" t="s">
        <v>5061</v>
      </c>
      <c r="I1595" s="889" t="s">
        <v>3654</v>
      </c>
      <c r="J1595" s="889" t="s">
        <v>5525</v>
      </c>
      <c r="K1595" s="888" t="s">
        <v>385</v>
      </c>
      <c r="L1595" s="888" t="s">
        <v>385</v>
      </c>
      <c r="M1595" s="887">
        <v>0</v>
      </c>
      <c r="N1595" s="888">
        <v>1</v>
      </c>
      <c r="O1595" s="888">
        <v>3</v>
      </c>
      <c r="P1595" s="887">
        <v>36908.445326460824</v>
      </c>
    </row>
    <row r="1596" spans="1:16" ht="22.5" x14ac:dyDescent="0.25">
      <c r="A1596" s="867" t="s">
        <v>19067</v>
      </c>
      <c r="B1596" s="867" t="s">
        <v>2672</v>
      </c>
      <c r="C1596" s="894" t="s">
        <v>3031</v>
      </c>
      <c r="D1596" s="893" t="s">
        <v>23586</v>
      </c>
      <c r="E1596" s="892">
        <v>5000</v>
      </c>
      <c r="F1596" s="895" t="s">
        <v>23585</v>
      </c>
      <c r="G1596" s="891" t="s">
        <v>23584</v>
      </c>
      <c r="H1596" s="890" t="s">
        <v>2886</v>
      </c>
      <c r="I1596" s="889" t="s">
        <v>3654</v>
      </c>
      <c r="J1596" s="889" t="s">
        <v>5525</v>
      </c>
      <c r="K1596" s="888">
        <v>1</v>
      </c>
      <c r="L1596" s="888">
        <v>12</v>
      </c>
      <c r="M1596" s="887">
        <v>61956.28</v>
      </c>
      <c r="N1596" s="888">
        <v>1</v>
      </c>
      <c r="O1596" s="888">
        <v>6</v>
      </c>
      <c r="P1596" s="887">
        <v>31021.865326460826</v>
      </c>
    </row>
    <row r="1597" spans="1:16" x14ac:dyDescent="0.25">
      <c r="A1597" s="867" t="s">
        <v>19067</v>
      </c>
      <c r="B1597" s="867" t="s">
        <v>2672</v>
      </c>
      <c r="C1597" s="894" t="s">
        <v>3031</v>
      </c>
      <c r="D1597" s="893" t="s">
        <v>1876</v>
      </c>
      <c r="E1597" s="892">
        <v>3500</v>
      </c>
      <c r="F1597" s="895" t="s">
        <v>23583</v>
      </c>
      <c r="G1597" s="891" t="s">
        <v>23582</v>
      </c>
      <c r="H1597" s="890" t="s">
        <v>3259</v>
      </c>
      <c r="I1597" s="889" t="s">
        <v>2822</v>
      </c>
      <c r="J1597" s="889" t="s">
        <v>2822</v>
      </c>
      <c r="K1597" s="888">
        <v>1</v>
      </c>
      <c r="L1597" s="888">
        <v>12</v>
      </c>
      <c r="M1597" s="887">
        <v>43707.95</v>
      </c>
      <c r="N1597" s="888">
        <v>1</v>
      </c>
      <c r="O1597" s="888">
        <v>6</v>
      </c>
      <c r="P1597" s="887">
        <v>22044.170000000002</v>
      </c>
    </row>
    <row r="1598" spans="1:16" x14ac:dyDescent="0.25">
      <c r="A1598" s="867" t="s">
        <v>19067</v>
      </c>
      <c r="B1598" s="867" t="s">
        <v>2672</v>
      </c>
      <c r="C1598" s="894" t="s">
        <v>3031</v>
      </c>
      <c r="D1598" s="893" t="s">
        <v>23581</v>
      </c>
      <c r="E1598" s="892">
        <v>12500</v>
      </c>
      <c r="F1598" s="895" t="s">
        <v>20843</v>
      </c>
      <c r="G1598" s="891" t="s">
        <v>23580</v>
      </c>
      <c r="H1598" s="890" t="s">
        <v>2772</v>
      </c>
      <c r="I1598" s="889" t="s">
        <v>3654</v>
      </c>
      <c r="J1598" s="889" t="s">
        <v>5525</v>
      </c>
      <c r="K1598" s="888">
        <v>1</v>
      </c>
      <c r="L1598" s="888">
        <v>4</v>
      </c>
      <c r="M1598" s="887">
        <v>41529.99</v>
      </c>
      <c r="N1598" s="888" t="s">
        <v>385</v>
      </c>
      <c r="O1598" s="888" t="s">
        <v>385</v>
      </c>
      <c r="P1598" s="887">
        <v>0</v>
      </c>
    </row>
    <row r="1599" spans="1:16" ht="22.5" x14ac:dyDescent="0.25">
      <c r="A1599" s="867" t="s">
        <v>19067</v>
      </c>
      <c r="B1599" s="867" t="s">
        <v>3626</v>
      </c>
      <c r="C1599" s="894" t="s">
        <v>3031</v>
      </c>
      <c r="D1599" s="893" t="s">
        <v>23579</v>
      </c>
      <c r="E1599" s="892">
        <v>7000</v>
      </c>
      <c r="F1599" s="895" t="s">
        <v>23578</v>
      </c>
      <c r="G1599" s="891" t="s">
        <v>23577</v>
      </c>
      <c r="H1599" s="890" t="s">
        <v>2772</v>
      </c>
      <c r="I1599" s="889" t="s">
        <v>3654</v>
      </c>
      <c r="J1599" s="889" t="s">
        <v>5525</v>
      </c>
      <c r="K1599" s="888">
        <v>1</v>
      </c>
      <c r="L1599" s="888">
        <v>12</v>
      </c>
      <c r="M1599" s="887">
        <v>75126.679999999993</v>
      </c>
      <c r="N1599" s="888">
        <v>1</v>
      </c>
      <c r="O1599" s="888">
        <v>6</v>
      </c>
      <c r="P1599" s="887">
        <v>42999.69</v>
      </c>
    </row>
    <row r="1600" spans="1:16" ht="22.5" x14ac:dyDescent="0.25">
      <c r="A1600" s="867" t="s">
        <v>19067</v>
      </c>
      <c r="B1600" s="867" t="s">
        <v>2672</v>
      </c>
      <c r="C1600" s="894" t="s">
        <v>3031</v>
      </c>
      <c r="D1600" s="893" t="s">
        <v>23576</v>
      </c>
      <c r="E1600" s="892">
        <v>5000</v>
      </c>
      <c r="F1600" s="895" t="s">
        <v>23575</v>
      </c>
      <c r="G1600" s="891" t="s">
        <v>23574</v>
      </c>
      <c r="H1600" s="890" t="s">
        <v>2886</v>
      </c>
      <c r="I1600" s="889" t="s">
        <v>3654</v>
      </c>
      <c r="J1600" s="889" t="s">
        <v>5525</v>
      </c>
      <c r="K1600" s="888">
        <v>1</v>
      </c>
      <c r="L1600" s="888">
        <v>7</v>
      </c>
      <c r="M1600" s="887">
        <v>35678.54</v>
      </c>
      <c r="N1600" s="888">
        <v>1</v>
      </c>
      <c r="O1600" s="888">
        <v>6</v>
      </c>
      <c r="P1600" s="887">
        <v>30988.885326460822</v>
      </c>
    </row>
    <row r="1601" spans="1:16" ht="31.5" customHeight="1" x14ac:dyDescent="0.25">
      <c r="A1601" s="867" t="s">
        <v>19067</v>
      </c>
      <c r="B1601" s="867" t="s">
        <v>2672</v>
      </c>
      <c r="C1601" s="894" t="s">
        <v>3031</v>
      </c>
      <c r="D1601" s="893" t="s">
        <v>23573</v>
      </c>
      <c r="E1601" s="892">
        <v>5000</v>
      </c>
      <c r="F1601" s="895" t="s">
        <v>23572</v>
      </c>
      <c r="G1601" s="891" t="s">
        <v>23571</v>
      </c>
      <c r="H1601" s="890" t="s">
        <v>2886</v>
      </c>
      <c r="I1601" s="889" t="s">
        <v>3654</v>
      </c>
      <c r="J1601" s="889" t="s">
        <v>5525</v>
      </c>
      <c r="K1601" s="888">
        <v>1</v>
      </c>
      <c r="L1601" s="888">
        <v>12</v>
      </c>
      <c r="M1601" s="887">
        <v>61889.27</v>
      </c>
      <c r="N1601" s="888">
        <v>1</v>
      </c>
      <c r="O1601" s="888">
        <v>6</v>
      </c>
      <c r="P1601" s="887">
        <v>31005.555326460828</v>
      </c>
    </row>
    <row r="1602" spans="1:16" ht="22.5" x14ac:dyDescent="0.25">
      <c r="A1602" s="867" t="s">
        <v>19067</v>
      </c>
      <c r="B1602" s="867" t="s">
        <v>3626</v>
      </c>
      <c r="C1602" s="894" t="s">
        <v>3031</v>
      </c>
      <c r="D1602" s="893" t="s">
        <v>23570</v>
      </c>
      <c r="E1602" s="892">
        <v>5000</v>
      </c>
      <c r="F1602" s="895" t="s">
        <v>23569</v>
      </c>
      <c r="G1602" s="891" t="s">
        <v>23568</v>
      </c>
      <c r="H1602" s="890" t="s">
        <v>2712</v>
      </c>
      <c r="I1602" s="889" t="s">
        <v>3654</v>
      </c>
      <c r="J1602" s="889" t="s">
        <v>5525</v>
      </c>
      <c r="K1602" s="888">
        <v>1</v>
      </c>
      <c r="L1602" s="888">
        <v>12</v>
      </c>
      <c r="M1602" s="887">
        <v>58760.31</v>
      </c>
      <c r="N1602" s="888">
        <v>1</v>
      </c>
      <c r="O1602" s="888">
        <v>6</v>
      </c>
      <c r="P1602" s="887">
        <v>30445.989999999998</v>
      </c>
    </row>
    <row r="1603" spans="1:16" ht="22.5" x14ac:dyDescent="0.25">
      <c r="A1603" s="867" t="s">
        <v>19067</v>
      </c>
      <c r="B1603" s="867" t="s">
        <v>2672</v>
      </c>
      <c r="C1603" s="894" t="s">
        <v>3031</v>
      </c>
      <c r="D1603" s="893" t="s">
        <v>23567</v>
      </c>
      <c r="E1603" s="892">
        <v>2000</v>
      </c>
      <c r="F1603" s="895" t="s">
        <v>23566</v>
      </c>
      <c r="G1603" s="891" t="s">
        <v>23565</v>
      </c>
      <c r="H1603" s="890" t="s">
        <v>23564</v>
      </c>
      <c r="I1603" s="889" t="s">
        <v>2822</v>
      </c>
      <c r="J1603" s="889" t="s">
        <v>2822</v>
      </c>
      <c r="K1603" s="888">
        <v>1</v>
      </c>
      <c r="L1603" s="888">
        <v>12</v>
      </c>
      <c r="M1603" s="887">
        <v>25349.24</v>
      </c>
      <c r="N1603" s="888">
        <v>1</v>
      </c>
      <c r="O1603" s="888">
        <v>6</v>
      </c>
      <c r="P1603" s="887">
        <v>13002.4</v>
      </c>
    </row>
    <row r="1604" spans="1:16" x14ac:dyDescent="0.25">
      <c r="A1604" s="867" t="s">
        <v>19067</v>
      </c>
      <c r="B1604" s="867" t="s">
        <v>2672</v>
      </c>
      <c r="C1604" s="894" t="s">
        <v>3031</v>
      </c>
      <c r="D1604" s="893" t="s">
        <v>23563</v>
      </c>
      <c r="E1604" s="892">
        <v>12000</v>
      </c>
      <c r="F1604" s="895" t="s">
        <v>23562</v>
      </c>
      <c r="G1604" s="891" t="s">
        <v>23561</v>
      </c>
      <c r="H1604" s="890" t="s">
        <v>2886</v>
      </c>
      <c r="I1604" s="889" t="s">
        <v>3654</v>
      </c>
      <c r="J1604" s="889" t="s">
        <v>5525</v>
      </c>
      <c r="K1604" s="888">
        <v>1</v>
      </c>
      <c r="L1604" s="888">
        <v>12</v>
      </c>
      <c r="M1604" s="887">
        <v>145960.79999999996</v>
      </c>
      <c r="N1604" s="888">
        <v>1</v>
      </c>
      <c r="O1604" s="888">
        <v>6</v>
      </c>
      <c r="P1604" s="887">
        <v>73030.895326460814</v>
      </c>
    </row>
    <row r="1605" spans="1:16" ht="22.5" x14ac:dyDescent="0.25">
      <c r="A1605" s="867" t="s">
        <v>19067</v>
      </c>
      <c r="B1605" s="867" t="s">
        <v>3626</v>
      </c>
      <c r="C1605" s="894" t="s">
        <v>3031</v>
      </c>
      <c r="D1605" s="893" t="s">
        <v>23560</v>
      </c>
      <c r="E1605" s="892">
        <v>6000</v>
      </c>
      <c r="F1605" s="895" t="s">
        <v>23559</v>
      </c>
      <c r="G1605" s="891" t="s">
        <v>23558</v>
      </c>
      <c r="H1605" s="890" t="s">
        <v>2772</v>
      </c>
      <c r="I1605" s="889" t="s">
        <v>3654</v>
      </c>
      <c r="J1605" s="889" t="s">
        <v>5525</v>
      </c>
      <c r="K1605" s="888">
        <v>1</v>
      </c>
      <c r="L1605" s="888">
        <v>12</v>
      </c>
      <c r="M1605" s="887">
        <v>75523.520000000004</v>
      </c>
      <c r="N1605" s="888">
        <v>1</v>
      </c>
      <c r="O1605" s="888">
        <v>6</v>
      </c>
      <c r="P1605" s="887">
        <v>37025.32</v>
      </c>
    </row>
    <row r="1606" spans="1:16" ht="26.25" customHeight="1" x14ac:dyDescent="0.25">
      <c r="A1606" s="867" t="s">
        <v>19067</v>
      </c>
      <c r="B1606" s="867" t="s">
        <v>2672</v>
      </c>
      <c r="C1606" s="894" t="s">
        <v>3031</v>
      </c>
      <c r="D1606" s="893" t="s">
        <v>23557</v>
      </c>
      <c r="E1606" s="892">
        <v>4500</v>
      </c>
      <c r="F1606" s="895" t="s">
        <v>23556</v>
      </c>
      <c r="G1606" s="891" t="s">
        <v>23555</v>
      </c>
      <c r="H1606" s="890" t="s">
        <v>3259</v>
      </c>
      <c r="I1606" s="889" t="s">
        <v>2707</v>
      </c>
      <c r="J1606" s="889" t="s">
        <v>2822</v>
      </c>
      <c r="K1606" s="888">
        <v>1</v>
      </c>
      <c r="L1606" s="888">
        <v>7</v>
      </c>
      <c r="M1606" s="887">
        <v>34756.31</v>
      </c>
      <c r="N1606" s="888" t="s">
        <v>385</v>
      </c>
      <c r="O1606" s="888" t="s">
        <v>385</v>
      </c>
      <c r="P1606" s="887">
        <v>0</v>
      </c>
    </row>
    <row r="1607" spans="1:16" ht="22.5" x14ac:dyDescent="0.25">
      <c r="A1607" s="867" t="s">
        <v>19067</v>
      </c>
      <c r="B1607" s="867" t="s">
        <v>2672</v>
      </c>
      <c r="C1607" s="894" t="s">
        <v>3031</v>
      </c>
      <c r="D1607" s="893" t="s">
        <v>23554</v>
      </c>
      <c r="E1607" s="892">
        <v>7000</v>
      </c>
      <c r="F1607" s="895" t="s">
        <v>23553</v>
      </c>
      <c r="G1607" s="891" t="s">
        <v>23552</v>
      </c>
      <c r="H1607" s="890" t="s">
        <v>2703</v>
      </c>
      <c r="I1607" s="889" t="s">
        <v>3654</v>
      </c>
      <c r="J1607" s="889" t="s">
        <v>5525</v>
      </c>
      <c r="K1607" s="888">
        <v>1</v>
      </c>
      <c r="L1607" s="888">
        <v>12</v>
      </c>
      <c r="M1607" s="887">
        <v>85647.76</v>
      </c>
      <c r="N1607" s="888">
        <v>1</v>
      </c>
      <c r="O1607" s="888">
        <v>6</v>
      </c>
      <c r="P1607" s="887">
        <v>43030.895326460828</v>
      </c>
    </row>
    <row r="1608" spans="1:16" x14ac:dyDescent="0.25">
      <c r="A1608" s="867" t="s">
        <v>19067</v>
      </c>
      <c r="B1608" s="867" t="s">
        <v>2672</v>
      </c>
      <c r="C1608" s="894" t="s">
        <v>3031</v>
      </c>
      <c r="D1608" s="893" t="s">
        <v>2154</v>
      </c>
      <c r="E1608" s="892">
        <v>6000</v>
      </c>
      <c r="F1608" s="895" t="s">
        <v>23551</v>
      </c>
      <c r="G1608" s="891" t="s">
        <v>23550</v>
      </c>
      <c r="H1608" s="890" t="s">
        <v>2712</v>
      </c>
      <c r="I1608" s="889" t="s">
        <v>2684</v>
      </c>
      <c r="J1608" s="889" t="s">
        <v>5525</v>
      </c>
      <c r="K1608" s="888">
        <v>1</v>
      </c>
      <c r="L1608" s="888">
        <v>2</v>
      </c>
      <c r="M1608" s="887">
        <v>11626.8</v>
      </c>
      <c r="N1608" s="888">
        <v>1</v>
      </c>
      <c r="O1608" s="888">
        <v>6</v>
      </c>
      <c r="P1608" s="887">
        <v>37030.895326460828</v>
      </c>
    </row>
    <row r="1609" spans="1:16" ht="22.5" x14ac:dyDescent="0.25">
      <c r="A1609" s="867" t="s">
        <v>19067</v>
      </c>
      <c r="B1609" s="867" t="s">
        <v>2672</v>
      </c>
      <c r="C1609" s="894" t="s">
        <v>3031</v>
      </c>
      <c r="D1609" s="893" t="s">
        <v>23549</v>
      </c>
      <c r="E1609" s="892">
        <v>10000</v>
      </c>
      <c r="F1609" s="895" t="s">
        <v>23548</v>
      </c>
      <c r="G1609" s="891" t="s">
        <v>23547</v>
      </c>
      <c r="H1609" s="890" t="s">
        <v>4016</v>
      </c>
      <c r="I1609" s="889" t="s">
        <v>3654</v>
      </c>
      <c r="J1609" s="889" t="s">
        <v>5525</v>
      </c>
      <c r="K1609" s="888">
        <v>1</v>
      </c>
      <c r="L1609" s="888">
        <v>12</v>
      </c>
      <c r="M1609" s="887">
        <v>121714.00445595865</v>
      </c>
      <c r="N1609" s="888">
        <v>1</v>
      </c>
      <c r="O1609" s="888">
        <v>6</v>
      </c>
      <c r="P1609" s="887">
        <v>60936.455326460833</v>
      </c>
    </row>
    <row r="1610" spans="1:16" ht="22.5" x14ac:dyDescent="0.25">
      <c r="A1610" s="867" t="s">
        <v>19067</v>
      </c>
      <c r="B1610" s="867" t="s">
        <v>3626</v>
      </c>
      <c r="C1610" s="894" t="s">
        <v>3031</v>
      </c>
      <c r="D1610" s="893" t="s">
        <v>23546</v>
      </c>
      <c r="E1610" s="892">
        <v>3000</v>
      </c>
      <c r="F1610" s="895" t="s">
        <v>23545</v>
      </c>
      <c r="G1610" s="891" t="s">
        <v>23544</v>
      </c>
      <c r="H1610" s="890" t="s">
        <v>2679</v>
      </c>
      <c r="I1610" s="889" t="s">
        <v>2751</v>
      </c>
      <c r="J1610" s="889" t="s">
        <v>2822</v>
      </c>
      <c r="K1610" s="888">
        <v>1</v>
      </c>
      <c r="L1610" s="888">
        <v>10</v>
      </c>
      <c r="M1610" s="887">
        <v>30791.359999999997</v>
      </c>
      <c r="N1610" s="888">
        <v>1</v>
      </c>
      <c r="O1610" s="888">
        <v>6</v>
      </c>
      <c r="P1610" s="887">
        <v>18791.189999999999</v>
      </c>
    </row>
    <row r="1611" spans="1:16" ht="22.5" x14ac:dyDescent="0.25">
      <c r="A1611" s="867" t="s">
        <v>19067</v>
      </c>
      <c r="B1611" s="867" t="s">
        <v>2672</v>
      </c>
      <c r="C1611" s="894" t="s">
        <v>3031</v>
      </c>
      <c r="D1611" s="893" t="s">
        <v>23543</v>
      </c>
      <c r="E1611" s="892">
        <v>15600</v>
      </c>
      <c r="F1611" s="895" t="s">
        <v>23542</v>
      </c>
      <c r="G1611" s="891" t="s">
        <v>23541</v>
      </c>
      <c r="H1611" s="890" t="s">
        <v>2688</v>
      </c>
      <c r="I1611" s="889" t="s">
        <v>3654</v>
      </c>
      <c r="J1611" s="889" t="s">
        <v>5525</v>
      </c>
      <c r="K1611" s="888">
        <v>1</v>
      </c>
      <c r="L1611" s="888">
        <v>12</v>
      </c>
      <c r="M1611" s="887">
        <v>196937.53445595867</v>
      </c>
      <c r="N1611" s="888">
        <v>1</v>
      </c>
      <c r="O1611" s="888">
        <v>1</v>
      </c>
      <c r="P1611" s="887">
        <v>4365.58</v>
      </c>
    </row>
    <row r="1612" spans="1:16" ht="22.5" x14ac:dyDescent="0.25">
      <c r="A1612" s="867" t="s">
        <v>19067</v>
      </c>
      <c r="B1612" s="867" t="s">
        <v>2672</v>
      </c>
      <c r="C1612" s="894" t="s">
        <v>3031</v>
      </c>
      <c r="D1612" s="893" t="s">
        <v>23540</v>
      </c>
      <c r="E1612" s="892">
        <v>6000</v>
      </c>
      <c r="F1612" s="895" t="s">
        <v>23539</v>
      </c>
      <c r="G1612" s="891" t="s">
        <v>23538</v>
      </c>
      <c r="H1612" s="890" t="s">
        <v>2886</v>
      </c>
      <c r="I1612" s="889" t="s">
        <v>3654</v>
      </c>
      <c r="J1612" s="889" t="s">
        <v>5525</v>
      </c>
      <c r="K1612" s="888">
        <v>1</v>
      </c>
      <c r="L1612" s="888">
        <v>1</v>
      </c>
      <c r="M1612" s="887">
        <v>3113.4</v>
      </c>
      <c r="N1612" s="888">
        <v>1</v>
      </c>
      <c r="O1612" s="888">
        <v>6</v>
      </c>
      <c r="P1612" s="887">
        <v>37030.895326460828</v>
      </c>
    </row>
    <row r="1613" spans="1:16" x14ac:dyDescent="0.25">
      <c r="A1613" s="867" t="s">
        <v>19067</v>
      </c>
      <c r="B1613" s="867" t="s">
        <v>2672</v>
      </c>
      <c r="C1613" s="894" t="s">
        <v>3031</v>
      </c>
      <c r="D1613" s="893" t="s">
        <v>23537</v>
      </c>
      <c r="E1613" s="892">
        <v>6000</v>
      </c>
      <c r="F1613" s="895" t="s">
        <v>23536</v>
      </c>
      <c r="G1613" s="891" t="s">
        <v>23535</v>
      </c>
      <c r="H1613" s="890" t="s">
        <v>2725</v>
      </c>
      <c r="I1613" s="889" t="s">
        <v>3654</v>
      </c>
      <c r="J1613" s="889" t="s">
        <v>5525</v>
      </c>
      <c r="K1613" s="888">
        <v>1</v>
      </c>
      <c r="L1613" s="888">
        <v>5</v>
      </c>
      <c r="M1613" s="887">
        <v>29632.839999999997</v>
      </c>
      <c r="N1613" s="888">
        <v>1</v>
      </c>
      <c r="O1613" s="888">
        <v>6</v>
      </c>
      <c r="P1613" s="887">
        <v>36933.395326460828</v>
      </c>
    </row>
    <row r="1614" spans="1:16" x14ac:dyDescent="0.25">
      <c r="A1614" s="867" t="s">
        <v>19067</v>
      </c>
      <c r="B1614" s="867" t="s">
        <v>2672</v>
      </c>
      <c r="C1614" s="894" t="s">
        <v>3031</v>
      </c>
      <c r="D1614" s="893" t="s">
        <v>23534</v>
      </c>
      <c r="E1614" s="892">
        <v>9000</v>
      </c>
      <c r="F1614" s="895" t="s">
        <v>23533</v>
      </c>
      <c r="G1614" s="891" t="s">
        <v>23532</v>
      </c>
      <c r="H1614" s="890" t="s">
        <v>2688</v>
      </c>
      <c r="I1614" s="889" t="s">
        <v>3654</v>
      </c>
      <c r="J1614" s="889" t="s">
        <v>5525</v>
      </c>
      <c r="K1614" s="888">
        <v>1</v>
      </c>
      <c r="L1614" s="888">
        <v>12</v>
      </c>
      <c r="M1614" s="887">
        <v>109752.14445595864</v>
      </c>
      <c r="N1614" s="888">
        <v>1</v>
      </c>
      <c r="O1614" s="888">
        <v>6</v>
      </c>
      <c r="P1614" s="887">
        <v>55002.145326460828</v>
      </c>
    </row>
    <row r="1615" spans="1:16" ht="22.5" x14ac:dyDescent="0.25">
      <c r="A1615" s="867" t="s">
        <v>19067</v>
      </c>
      <c r="B1615" s="867" t="s">
        <v>2672</v>
      </c>
      <c r="C1615" s="894" t="s">
        <v>3031</v>
      </c>
      <c r="D1615" s="893" t="s">
        <v>23531</v>
      </c>
      <c r="E1615" s="892">
        <v>10000</v>
      </c>
      <c r="F1615" s="895" t="s">
        <v>23530</v>
      </c>
      <c r="G1615" s="891" t="s">
        <v>23529</v>
      </c>
      <c r="H1615" s="890" t="s">
        <v>2703</v>
      </c>
      <c r="I1615" s="889" t="s">
        <v>3654</v>
      </c>
      <c r="J1615" s="889" t="s">
        <v>5525</v>
      </c>
      <c r="K1615" s="888">
        <v>1</v>
      </c>
      <c r="L1615" s="888">
        <v>12</v>
      </c>
      <c r="M1615" s="887">
        <v>116189.99445595867</v>
      </c>
      <c r="N1615" s="888">
        <v>1</v>
      </c>
      <c r="O1615" s="888">
        <v>6</v>
      </c>
      <c r="P1615" s="887">
        <v>60609.385326460833</v>
      </c>
    </row>
    <row r="1616" spans="1:16" ht="22.5" x14ac:dyDescent="0.25">
      <c r="A1616" s="867" t="s">
        <v>19067</v>
      </c>
      <c r="B1616" s="867" t="s">
        <v>2672</v>
      </c>
      <c r="C1616" s="894" t="s">
        <v>3031</v>
      </c>
      <c r="D1616" s="893" t="s">
        <v>23528</v>
      </c>
      <c r="E1616" s="892">
        <v>5000</v>
      </c>
      <c r="F1616" s="895" t="s">
        <v>23527</v>
      </c>
      <c r="G1616" s="891" t="s">
        <v>23526</v>
      </c>
      <c r="H1616" s="890" t="s">
        <v>4016</v>
      </c>
      <c r="I1616" s="889" t="s">
        <v>3654</v>
      </c>
      <c r="J1616" s="889" t="s">
        <v>5525</v>
      </c>
      <c r="K1616" s="888">
        <v>1</v>
      </c>
      <c r="L1616" s="888">
        <v>11</v>
      </c>
      <c r="M1616" s="887">
        <v>60130.740000000005</v>
      </c>
      <c r="N1616" s="888" t="s">
        <v>385</v>
      </c>
      <c r="O1616" s="888" t="s">
        <v>385</v>
      </c>
      <c r="P1616" s="887">
        <v>0</v>
      </c>
    </row>
    <row r="1617" spans="1:16" x14ac:dyDescent="0.25">
      <c r="A1617" s="1772" t="s">
        <v>2848</v>
      </c>
      <c r="B1617" s="1772"/>
      <c r="C1617" s="1772"/>
      <c r="D1617" s="1772"/>
      <c r="E1617" s="1772"/>
      <c r="F1617" s="1772" t="s">
        <v>378</v>
      </c>
      <c r="G1617" s="1772"/>
      <c r="H1617" s="1772"/>
      <c r="I1617" s="1772"/>
      <c r="J1617" s="1772"/>
      <c r="K1617" s="1771" t="s">
        <v>2847</v>
      </c>
      <c r="L1617" s="1771"/>
      <c r="M1617" s="1771"/>
      <c r="N1617" s="1771" t="s">
        <v>2846</v>
      </c>
      <c r="O1617" s="1771"/>
      <c r="P1617" s="1771"/>
    </row>
    <row r="1618" spans="1:16" ht="69.75" x14ac:dyDescent="0.25">
      <c r="A1618" s="1535" t="s">
        <v>2845</v>
      </c>
      <c r="B1618" s="1535" t="s">
        <v>5</v>
      </c>
      <c r="C1618" s="1535" t="s">
        <v>2844</v>
      </c>
      <c r="D1618" s="1535" t="s">
        <v>2843</v>
      </c>
      <c r="E1618" s="1536" t="s">
        <v>2842</v>
      </c>
      <c r="F1618" s="1537" t="s">
        <v>2841</v>
      </c>
      <c r="G1618" s="1535" t="s">
        <v>2840</v>
      </c>
      <c r="H1618" s="1535" t="s">
        <v>2839</v>
      </c>
      <c r="I1618" s="1535" t="s">
        <v>2838</v>
      </c>
      <c r="J1618" s="1535" t="s">
        <v>2837</v>
      </c>
      <c r="K1618" s="1538" t="s">
        <v>2836</v>
      </c>
      <c r="L1618" s="1538" t="s">
        <v>2835</v>
      </c>
      <c r="M1618" s="1539" t="s">
        <v>2834</v>
      </c>
      <c r="N1618" s="1538" t="s">
        <v>2836</v>
      </c>
      <c r="O1618" s="1538" t="s">
        <v>2835</v>
      </c>
      <c r="P1618" s="1539" t="s">
        <v>2834</v>
      </c>
    </row>
    <row r="1619" spans="1:16" x14ac:dyDescent="0.25">
      <c r="A1619" s="867" t="s">
        <v>19067</v>
      </c>
      <c r="B1619" s="867" t="s">
        <v>2672</v>
      </c>
      <c r="C1619" s="894" t="s">
        <v>3031</v>
      </c>
      <c r="D1619" s="893" t="s">
        <v>23525</v>
      </c>
      <c r="E1619" s="892">
        <v>5236.75</v>
      </c>
      <c r="F1619" s="895" t="s">
        <v>23524</v>
      </c>
      <c r="G1619" s="891" t="s">
        <v>23523</v>
      </c>
      <c r="H1619" s="890" t="s">
        <v>2886</v>
      </c>
      <c r="I1619" s="889" t="s">
        <v>3654</v>
      </c>
      <c r="J1619" s="889" t="s">
        <v>5525</v>
      </c>
      <c r="K1619" s="888">
        <v>1</v>
      </c>
      <c r="L1619" s="888">
        <v>12</v>
      </c>
      <c r="M1619" s="887">
        <v>64801.80000000001</v>
      </c>
      <c r="N1619" s="888">
        <v>1</v>
      </c>
      <c r="O1619" s="888">
        <v>6</v>
      </c>
      <c r="P1619" s="887">
        <v>32451.395326460824</v>
      </c>
    </row>
    <row r="1620" spans="1:16" ht="22.5" x14ac:dyDescent="0.25">
      <c r="A1620" s="867" t="s">
        <v>19067</v>
      </c>
      <c r="B1620" s="867" t="s">
        <v>2672</v>
      </c>
      <c r="C1620" s="894" t="s">
        <v>3031</v>
      </c>
      <c r="D1620" s="893" t="s">
        <v>23522</v>
      </c>
      <c r="E1620" s="892">
        <v>5000</v>
      </c>
      <c r="F1620" s="895" t="s">
        <v>23521</v>
      </c>
      <c r="G1620" s="891" t="s">
        <v>23520</v>
      </c>
      <c r="H1620" s="890" t="s">
        <v>2886</v>
      </c>
      <c r="I1620" s="889" t="s">
        <v>3654</v>
      </c>
      <c r="J1620" s="889" t="s">
        <v>5525</v>
      </c>
      <c r="K1620" s="888">
        <v>1</v>
      </c>
      <c r="L1620" s="888">
        <v>11</v>
      </c>
      <c r="M1620" s="887">
        <v>53919.68</v>
      </c>
      <c r="N1620" s="888" t="s">
        <v>385</v>
      </c>
      <c r="O1620" s="888" t="s">
        <v>385</v>
      </c>
      <c r="P1620" s="887">
        <v>0</v>
      </c>
    </row>
    <row r="1621" spans="1:16" x14ac:dyDescent="0.25">
      <c r="A1621" s="867" t="s">
        <v>19067</v>
      </c>
      <c r="B1621" s="867" t="s">
        <v>2672</v>
      </c>
      <c r="C1621" s="894" t="s">
        <v>3031</v>
      </c>
      <c r="D1621" s="893" t="s">
        <v>23519</v>
      </c>
      <c r="E1621" s="892">
        <v>3500</v>
      </c>
      <c r="F1621" s="895" t="s">
        <v>23518</v>
      </c>
      <c r="G1621" s="891" t="s">
        <v>23517</v>
      </c>
      <c r="H1621" s="890" t="s">
        <v>2679</v>
      </c>
      <c r="I1621" s="889" t="s">
        <v>2822</v>
      </c>
      <c r="J1621" s="889" t="s">
        <v>2822</v>
      </c>
      <c r="K1621" s="888">
        <v>1</v>
      </c>
      <c r="L1621" s="888">
        <v>3</v>
      </c>
      <c r="M1621" s="887">
        <v>8587.0400000000009</v>
      </c>
      <c r="N1621" s="888">
        <v>1</v>
      </c>
      <c r="O1621" s="888">
        <v>6</v>
      </c>
      <c r="P1621" s="887">
        <v>21818.570000000003</v>
      </c>
    </row>
    <row r="1622" spans="1:16" ht="33.75" x14ac:dyDescent="0.25">
      <c r="A1622" s="867" t="s">
        <v>19067</v>
      </c>
      <c r="B1622" s="867" t="s">
        <v>2672</v>
      </c>
      <c r="C1622" s="894" t="s">
        <v>3031</v>
      </c>
      <c r="D1622" s="893" t="s">
        <v>23516</v>
      </c>
      <c r="E1622" s="892">
        <v>5000</v>
      </c>
      <c r="F1622" s="895" t="s">
        <v>23515</v>
      </c>
      <c r="G1622" s="891" t="s">
        <v>23514</v>
      </c>
      <c r="H1622" s="890" t="s">
        <v>2886</v>
      </c>
      <c r="I1622" s="889" t="s">
        <v>3654</v>
      </c>
      <c r="J1622" s="889" t="s">
        <v>5525</v>
      </c>
      <c r="K1622" s="888">
        <v>1</v>
      </c>
      <c r="L1622" s="888">
        <v>12</v>
      </c>
      <c r="M1622" s="887">
        <v>61793.100000000006</v>
      </c>
      <c r="N1622" s="888">
        <v>1</v>
      </c>
      <c r="O1622" s="888">
        <v>6</v>
      </c>
      <c r="P1622" s="887">
        <v>31030.895326460824</v>
      </c>
    </row>
    <row r="1623" spans="1:16" x14ac:dyDescent="0.25">
      <c r="A1623" s="867" t="s">
        <v>19067</v>
      </c>
      <c r="B1623" s="867" t="s">
        <v>2672</v>
      </c>
      <c r="C1623" s="894" t="s">
        <v>3031</v>
      </c>
      <c r="D1623" s="893" t="s">
        <v>23513</v>
      </c>
      <c r="E1623" s="892">
        <v>13500</v>
      </c>
      <c r="F1623" s="895" t="s">
        <v>23512</v>
      </c>
      <c r="G1623" s="891" t="s">
        <v>23511</v>
      </c>
      <c r="H1623" s="890" t="s">
        <v>2872</v>
      </c>
      <c r="I1623" s="889" t="s">
        <v>3654</v>
      </c>
      <c r="J1623" s="889" t="s">
        <v>5525</v>
      </c>
      <c r="K1623" s="888" t="s">
        <v>385</v>
      </c>
      <c r="L1623" s="888">
        <v>1</v>
      </c>
      <c r="M1623" s="887">
        <v>10199.02</v>
      </c>
      <c r="N1623" s="888" t="s">
        <v>385</v>
      </c>
      <c r="O1623" s="888" t="s">
        <v>385</v>
      </c>
      <c r="P1623" s="887">
        <v>0</v>
      </c>
    </row>
    <row r="1624" spans="1:16" ht="22.5" x14ac:dyDescent="0.25">
      <c r="A1624" s="867" t="s">
        <v>19067</v>
      </c>
      <c r="B1624" s="867" t="s">
        <v>2672</v>
      </c>
      <c r="C1624" s="894" t="s">
        <v>3031</v>
      </c>
      <c r="D1624" s="893" t="s">
        <v>23510</v>
      </c>
      <c r="E1624" s="892">
        <v>8000</v>
      </c>
      <c r="F1624" s="895" t="s">
        <v>23509</v>
      </c>
      <c r="G1624" s="891" t="s">
        <v>23508</v>
      </c>
      <c r="H1624" s="890" t="s">
        <v>7371</v>
      </c>
      <c r="I1624" s="889" t="s">
        <v>3654</v>
      </c>
      <c r="J1624" s="889" t="s">
        <v>5525</v>
      </c>
      <c r="K1624" s="888">
        <v>1</v>
      </c>
      <c r="L1624" s="888">
        <v>12</v>
      </c>
      <c r="M1624" s="887">
        <v>97839.119999999981</v>
      </c>
      <c r="N1624" s="888">
        <v>1</v>
      </c>
      <c r="O1624" s="888">
        <v>4</v>
      </c>
      <c r="P1624" s="887">
        <v>35030.365326460822</v>
      </c>
    </row>
    <row r="1625" spans="1:16" ht="22.5" x14ac:dyDescent="0.25">
      <c r="A1625" s="867" t="s">
        <v>19067</v>
      </c>
      <c r="B1625" s="867" t="s">
        <v>2672</v>
      </c>
      <c r="C1625" s="894" t="s">
        <v>3031</v>
      </c>
      <c r="D1625" s="893" t="s">
        <v>23476</v>
      </c>
      <c r="E1625" s="892">
        <v>8000</v>
      </c>
      <c r="F1625" s="895" t="s">
        <v>23507</v>
      </c>
      <c r="G1625" s="891" t="s">
        <v>23506</v>
      </c>
      <c r="H1625" s="890" t="s">
        <v>2703</v>
      </c>
      <c r="I1625" s="889" t="s">
        <v>3654</v>
      </c>
      <c r="J1625" s="889" t="s">
        <v>5525</v>
      </c>
      <c r="K1625" s="888">
        <v>1</v>
      </c>
      <c r="L1625" s="888">
        <v>7</v>
      </c>
      <c r="M1625" s="887">
        <v>52936.51</v>
      </c>
      <c r="N1625" s="888">
        <v>1</v>
      </c>
      <c r="O1625" s="888">
        <v>6</v>
      </c>
      <c r="P1625" s="887">
        <v>49030.895326460828</v>
      </c>
    </row>
    <row r="1626" spans="1:16" ht="25.5" customHeight="1" x14ac:dyDescent="0.25">
      <c r="A1626" s="867" t="s">
        <v>19067</v>
      </c>
      <c r="B1626" s="867" t="s">
        <v>2672</v>
      </c>
      <c r="C1626" s="894" t="s">
        <v>3031</v>
      </c>
      <c r="D1626" s="893" t="s">
        <v>23505</v>
      </c>
      <c r="E1626" s="892">
        <v>12000</v>
      </c>
      <c r="F1626" s="895" t="s">
        <v>23504</v>
      </c>
      <c r="G1626" s="891" t="s">
        <v>23503</v>
      </c>
      <c r="H1626" s="890" t="s">
        <v>6902</v>
      </c>
      <c r="I1626" s="889" t="s">
        <v>3654</v>
      </c>
      <c r="J1626" s="889" t="s">
        <v>5525</v>
      </c>
      <c r="K1626" s="888">
        <v>1</v>
      </c>
      <c r="L1626" s="888">
        <v>8</v>
      </c>
      <c r="M1626" s="887">
        <v>99110.569999999992</v>
      </c>
      <c r="N1626" s="888" t="s">
        <v>385</v>
      </c>
      <c r="O1626" s="888" t="s">
        <v>385</v>
      </c>
      <c r="P1626" s="887">
        <v>0</v>
      </c>
    </row>
    <row r="1627" spans="1:16" ht="33.75" customHeight="1" x14ac:dyDescent="0.25">
      <c r="A1627" s="867" t="s">
        <v>19067</v>
      </c>
      <c r="B1627" s="867" t="s">
        <v>2672</v>
      </c>
      <c r="C1627" s="894" t="s">
        <v>3031</v>
      </c>
      <c r="D1627" s="893" t="s">
        <v>23502</v>
      </c>
      <c r="E1627" s="892">
        <v>5000</v>
      </c>
      <c r="F1627" s="895" t="s">
        <v>23501</v>
      </c>
      <c r="G1627" s="891" t="s">
        <v>23500</v>
      </c>
      <c r="H1627" s="890" t="s">
        <v>2886</v>
      </c>
      <c r="I1627" s="889" t="s">
        <v>3654</v>
      </c>
      <c r="J1627" s="889" t="s">
        <v>5525</v>
      </c>
      <c r="K1627" s="888">
        <v>1</v>
      </c>
      <c r="L1627" s="888">
        <v>12</v>
      </c>
      <c r="M1627" s="887">
        <v>61221.25</v>
      </c>
      <c r="N1627" s="888">
        <v>1</v>
      </c>
      <c r="O1627" s="888">
        <v>6</v>
      </c>
      <c r="P1627" s="887">
        <v>30864.235326460821</v>
      </c>
    </row>
    <row r="1628" spans="1:16" x14ac:dyDescent="0.25">
      <c r="A1628" s="867" t="s">
        <v>19067</v>
      </c>
      <c r="B1628" s="867" t="s">
        <v>2672</v>
      </c>
      <c r="C1628" s="894" t="s">
        <v>3031</v>
      </c>
      <c r="D1628" s="893" t="s">
        <v>23499</v>
      </c>
      <c r="E1628" s="892">
        <v>5000</v>
      </c>
      <c r="F1628" s="895" t="s">
        <v>23498</v>
      </c>
      <c r="G1628" s="891" t="s">
        <v>23497</v>
      </c>
      <c r="H1628" s="890" t="s">
        <v>23496</v>
      </c>
      <c r="I1628" s="889" t="s">
        <v>2684</v>
      </c>
      <c r="J1628" s="889" t="s">
        <v>5525</v>
      </c>
      <c r="K1628" s="888">
        <v>1</v>
      </c>
      <c r="L1628" s="888">
        <v>12</v>
      </c>
      <c r="M1628" s="887">
        <v>58373.98</v>
      </c>
      <c r="N1628" s="888">
        <v>1</v>
      </c>
      <c r="O1628" s="888">
        <v>6</v>
      </c>
      <c r="P1628" s="887">
        <v>30893.065326460823</v>
      </c>
    </row>
    <row r="1629" spans="1:16" ht="33.75" x14ac:dyDescent="0.25">
      <c r="A1629" s="867" t="s">
        <v>19067</v>
      </c>
      <c r="B1629" s="867" t="s">
        <v>2672</v>
      </c>
      <c r="C1629" s="894" t="s">
        <v>3031</v>
      </c>
      <c r="D1629" s="893" t="s">
        <v>23495</v>
      </c>
      <c r="E1629" s="892">
        <v>5000</v>
      </c>
      <c r="F1629" s="895" t="s">
        <v>23494</v>
      </c>
      <c r="G1629" s="891" t="s">
        <v>23493</v>
      </c>
      <c r="H1629" s="890" t="s">
        <v>3691</v>
      </c>
      <c r="I1629" s="889" t="s">
        <v>2684</v>
      </c>
      <c r="J1629" s="889" t="s">
        <v>5525</v>
      </c>
      <c r="K1629" s="888">
        <v>1</v>
      </c>
      <c r="L1629" s="888">
        <v>12</v>
      </c>
      <c r="M1629" s="887">
        <v>61279.61</v>
      </c>
      <c r="N1629" s="888">
        <v>1</v>
      </c>
      <c r="O1629" s="888">
        <v>6</v>
      </c>
      <c r="P1629" s="887">
        <v>30974.305326460821</v>
      </c>
    </row>
    <row r="1630" spans="1:16" ht="22.5" x14ac:dyDescent="0.25">
      <c r="A1630" s="867" t="s">
        <v>19067</v>
      </c>
      <c r="B1630" s="867" t="s">
        <v>2672</v>
      </c>
      <c r="C1630" s="894" t="s">
        <v>3031</v>
      </c>
      <c r="D1630" s="893" t="s">
        <v>23492</v>
      </c>
      <c r="E1630" s="892">
        <v>5000</v>
      </c>
      <c r="F1630" s="895" t="s">
        <v>23491</v>
      </c>
      <c r="G1630" s="891" t="s">
        <v>23490</v>
      </c>
      <c r="H1630" s="890" t="s">
        <v>2886</v>
      </c>
      <c r="I1630" s="889" t="s">
        <v>3654</v>
      </c>
      <c r="J1630" s="889" t="s">
        <v>5525</v>
      </c>
      <c r="K1630" s="888">
        <v>1</v>
      </c>
      <c r="L1630" s="888">
        <v>12</v>
      </c>
      <c r="M1630" s="887">
        <v>61723.66</v>
      </c>
      <c r="N1630" s="888">
        <v>1</v>
      </c>
      <c r="O1630" s="888">
        <v>6</v>
      </c>
      <c r="P1630" s="887">
        <v>30864.235326460821</v>
      </c>
    </row>
    <row r="1631" spans="1:16" x14ac:dyDescent="0.25">
      <c r="A1631" s="867" t="s">
        <v>19067</v>
      </c>
      <c r="B1631" s="867" t="s">
        <v>2672</v>
      </c>
      <c r="C1631" s="894" t="s">
        <v>3031</v>
      </c>
      <c r="D1631" s="893" t="s">
        <v>23489</v>
      </c>
      <c r="E1631" s="892">
        <v>10000</v>
      </c>
      <c r="F1631" s="895" t="s">
        <v>23488</v>
      </c>
      <c r="G1631" s="891" t="s">
        <v>23487</v>
      </c>
      <c r="H1631" s="890" t="s">
        <v>2703</v>
      </c>
      <c r="I1631" s="889" t="s">
        <v>3654</v>
      </c>
      <c r="J1631" s="889" t="s">
        <v>5525</v>
      </c>
      <c r="K1631" s="888">
        <v>1</v>
      </c>
      <c r="L1631" s="888">
        <v>4</v>
      </c>
      <c r="M1631" s="887">
        <v>40320.270000000004</v>
      </c>
      <c r="N1631" s="888">
        <v>1</v>
      </c>
      <c r="O1631" s="888">
        <v>2</v>
      </c>
      <c r="P1631" s="887">
        <v>14487.189999999999</v>
      </c>
    </row>
    <row r="1632" spans="1:16" ht="29.25" customHeight="1" x14ac:dyDescent="0.25">
      <c r="A1632" s="867" t="s">
        <v>19067</v>
      </c>
      <c r="B1632" s="867" t="s">
        <v>2672</v>
      </c>
      <c r="C1632" s="894" t="s">
        <v>3031</v>
      </c>
      <c r="D1632" s="893" t="s">
        <v>23486</v>
      </c>
      <c r="E1632" s="892">
        <v>5000</v>
      </c>
      <c r="F1632" s="895" t="s">
        <v>23485</v>
      </c>
      <c r="G1632" s="891" t="s">
        <v>23484</v>
      </c>
      <c r="H1632" s="890" t="s">
        <v>3101</v>
      </c>
      <c r="I1632" s="889" t="s">
        <v>3654</v>
      </c>
      <c r="J1632" s="889" t="s">
        <v>5525</v>
      </c>
      <c r="K1632" s="888">
        <v>1</v>
      </c>
      <c r="L1632" s="888">
        <v>12</v>
      </c>
      <c r="M1632" s="887">
        <v>61211.53</v>
      </c>
      <c r="N1632" s="888">
        <v>1</v>
      </c>
      <c r="O1632" s="888">
        <v>6</v>
      </c>
      <c r="P1632" s="887">
        <v>30263.235326460821</v>
      </c>
    </row>
    <row r="1633" spans="1:16" x14ac:dyDescent="0.25">
      <c r="A1633" s="867" t="s">
        <v>19067</v>
      </c>
      <c r="B1633" s="867" t="s">
        <v>2672</v>
      </c>
      <c r="C1633" s="894" t="s">
        <v>3031</v>
      </c>
      <c r="D1633" s="893" t="s">
        <v>23483</v>
      </c>
      <c r="E1633" s="892">
        <v>8000</v>
      </c>
      <c r="F1633" s="895" t="s">
        <v>23482</v>
      </c>
      <c r="G1633" s="891" t="s">
        <v>23481</v>
      </c>
      <c r="H1633" s="890" t="s">
        <v>2703</v>
      </c>
      <c r="I1633" s="889" t="s">
        <v>3654</v>
      </c>
      <c r="J1633" s="889" t="s">
        <v>5525</v>
      </c>
      <c r="K1633" s="888">
        <v>1</v>
      </c>
      <c r="L1633" s="888">
        <v>12</v>
      </c>
      <c r="M1633" s="887">
        <v>97870.239999999976</v>
      </c>
      <c r="N1633" s="888">
        <v>1</v>
      </c>
      <c r="O1633" s="888">
        <v>6</v>
      </c>
      <c r="P1633" s="887">
        <v>49020.895326460828</v>
      </c>
    </row>
    <row r="1634" spans="1:16" ht="22.5" x14ac:dyDescent="0.25">
      <c r="A1634" s="867" t="s">
        <v>19067</v>
      </c>
      <c r="B1634" s="867" t="s">
        <v>2672</v>
      </c>
      <c r="C1634" s="894" t="s">
        <v>3031</v>
      </c>
      <c r="D1634" s="893" t="s">
        <v>23480</v>
      </c>
      <c r="E1634" s="892">
        <v>6000</v>
      </c>
      <c r="F1634" s="895" t="s">
        <v>20794</v>
      </c>
      <c r="G1634" s="891" t="s">
        <v>20793</v>
      </c>
      <c r="H1634" s="890" t="s">
        <v>20792</v>
      </c>
      <c r="I1634" s="889" t="s">
        <v>3654</v>
      </c>
      <c r="J1634" s="889" t="s">
        <v>5525</v>
      </c>
      <c r="K1634" s="888">
        <v>1</v>
      </c>
      <c r="L1634" s="888">
        <v>12</v>
      </c>
      <c r="M1634" s="887">
        <v>73500.929999999993</v>
      </c>
      <c r="N1634" s="888" t="s">
        <v>385</v>
      </c>
      <c r="O1634" s="888" t="s">
        <v>385</v>
      </c>
      <c r="P1634" s="887">
        <v>0</v>
      </c>
    </row>
    <row r="1635" spans="1:16" ht="22.5" x14ac:dyDescent="0.25">
      <c r="A1635" s="867" t="s">
        <v>19067</v>
      </c>
      <c r="B1635" s="867" t="s">
        <v>2672</v>
      </c>
      <c r="C1635" s="894" t="s">
        <v>3031</v>
      </c>
      <c r="D1635" s="893" t="s">
        <v>23479</v>
      </c>
      <c r="E1635" s="892">
        <v>7000</v>
      </c>
      <c r="F1635" s="895" t="s">
        <v>23478</v>
      </c>
      <c r="G1635" s="891" t="s">
        <v>23477</v>
      </c>
      <c r="H1635" s="890" t="s">
        <v>17899</v>
      </c>
      <c r="I1635" s="889" t="s">
        <v>3654</v>
      </c>
      <c r="J1635" s="889" t="s">
        <v>5525</v>
      </c>
      <c r="K1635" s="888">
        <v>1</v>
      </c>
      <c r="L1635" s="888">
        <v>7</v>
      </c>
      <c r="M1635" s="887">
        <v>48860.07</v>
      </c>
      <c r="N1635" s="888">
        <v>1</v>
      </c>
      <c r="O1635" s="888">
        <v>6</v>
      </c>
      <c r="P1635" s="887">
        <v>42760.145326460828</v>
      </c>
    </row>
    <row r="1636" spans="1:16" ht="22.5" x14ac:dyDescent="0.25">
      <c r="A1636" s="867" t="s">
        <v>19067</v>
      </c>
      <c r="B1636" s="867" t="s">
        <v>2672</v>
      </c>
      <c r="C1636" s="894" t="s">
        <v>3031</v>
      </c>
      <c r="D1636" s="893" t="s">
        <v>23476</v>
      </c>
      <c r="E1636" s="892">
        <v>8500</v>
      </c>
      <c r="F1636" s="895" t="s">
        <v>23475</v>
      </c>
      <c r="G1636" s="891" t="s">
        <v>23474</v>
      </c>
      <c r="H1636" s="890" t="s">
        <v>3691</v>
      </c>
      <c r="I1636" s="889" t="s">
        <v>2684</v>
      </c>
      <c r="J1636" s="889" t="s">
        <v>5525</v>
      </c>
      <c r="K1636" s="888">
        <v>1</v>
      </c>
      <c r="L1636" s="888">
        <v>12</v>
      </c>
      <c r="M1636" s="887">
        <v>100889.88445595867</v>
      </c>
      <c r="N1636" s="888">
        <v>1</v>
      </c>
      <c r="O1636" s="888">
        <v>2</v>
      </c>
      <c r="P1636" s="887">
        <v>18096.150000000001</v>
      </c>
    </row>
    <row r="1637" spans="1:16" x14ac:dyDescent="0.25">
      <c r="A1637" s="867" t="s">
        <v>19067</v>
      </c>
      <c r="B1637" s="867" t="s">
        <v>2672</v>
      </c>
      <c r="C1637" s="894" t="s">
        <v>3031</v>
      </c>
      <c r="D1637" s="893" t="s">
        <v>23473</v>
      </c>
      <c r="E1637" s="892">
        <v>9500</v>
      </c>
      <c r="F1637" s="895" t="s">
        <v>23472</v>
      </c>
      <c r="G1637" s="891" t="s">
        <v>23471</v>
      </c>
      <c r="H1637" s="890" t="s">
        <v>23470</v>
      </c>
      <c r="I1637" s="889" t="s">
        <v>3654</v>
      </c>
      <c r="J1637" s="889" t="s">
        <v>5525</v>
      </c>
      <c r="K1637" s="888">
        <v>1</v>
      </c>
      <c r="L1637" s="888">
        <v>9</v>
      </c>
      <c r="M1637" s="887">
        <v>89097.95</v>
      </c>
      <c r="N1637" s="888" t="s">
        <v>385</v>
      </c>
      <c r="O1637" s="888" t="s">
        <v>385</v>
      </c>
      <c r="P1637" s="887">
        <v>0</v>
      </c>
    </row>
    <row r="1638" spans="1:16" x14ac:dyDescent="0.25">
      <c r="A1638" s="867" t="s">
        <v>19067</v>
      </c>
      <c r="B1638" s="867" t="s">
        <v>2672</v>
      </c>
      <c r="C1638" s="894" t="s">
        <v>3031</v>
      </c>
      <c r="D1638" s="893" t="s">
        <v>23469</v>
      </c>
      <c r="E1638" s="892">
        <v>5000</v>
      </c>
      <c r="F1638" s="895" t="s">
        <v>23468</v>
      </c>
      <c r="G1638" s="891" t="s">
        <v>23467</v>
      </c>
      <c r="H1638" s="890" t="s">
        <v>2703</v>
      </c>
      <c r="I1638" s="889" t="s">
        <v>3654</v>
      </c>
      <c r="J1638" s="889" t="s">
        <v>5525</v>
      </c>
      <c r="K1638" s="888">
        <v>1</v>
      </c>
      <c r="L1638" s="888">
        <v>12</v>
      </c>
      <c r="M1638" s="887">
        <v>61720.54</v>
      </c>
      <c r="N1638" s="888">
        <v>1</v>
      </c>
      <c r="O1638" s="888">
        <v>6</v>
      </c>
      <c r="P1638" s="887">
        <v>30767.025326460822</v>
      </c>
    </row>
    <row r="1639" spans="1:16" ht="22.5" x14ac:dyDescent="0.25">
      <c r="A1639" s="867" t="s">
        <v>19067</v>
      </c>
      <c r="B1639" s="867" t="s">
        <v>2672</v>
      </c>
      <c r="C1639" s="894" t="s">
        <v>3031</v>
      </c>
      <c r="D1639" s="893" t="s">
        <v>23466</v>
      </c>
      <c r="E1639" s="892">
        <v>5000</v>
      </c>
      <c r="F1639" s="895" t="s">
        <v>23465</v>
      </c>
      <c r="G1639" s="891" t="s">
        <v>23464</v>
      </c>
      <c r="H1639" s="890" t="s">
        <v>2886</v>
      </c>
      <c r="I1639" s="889" t="s">
        <v>3654</v>
      </c>
      <c r="J1639" s="889" t="s">
        <v>5525</v>
      </c>
      <c r="K1639" s="888">
        <v>1</v>
      </c>
      <c r="L1639" s="888">
        <v>12</v>
      </c>
      <c r="M1639" s="887">
        <v>61858.740000000005</v>
      </c>
      <c r="N1639" s="888">
        <v>1</v>
      </c>
      <c r="O1639" s="888">
        <v>6</v>
      </c>
      <c r="P1639" s="887">
        <v>30769.455326460822</v>
      </c>
    </row>
    <row r="1640" spans="1:16" ht="22.5" x14ac:dyDescent="0.25">
      <c r="A1640" s="867" t="s">
        <v>19067</v>
      </c>
      <c r="B1640" s="867" t="s">
        <v>2672</v>
      </c>
      <c r="C1640" s="894" t="s">
        <v>3031</v>
      </c>
      <c r="D1640" s="893" t="s">
        <v>23463</v>
      </c>
      <c r="E1640" s="892">
        <v>6000</v>
      </c>
      <c r="F1640" s="895" t="s">
        <v>23462</v>
      </c>
      <c r="G1640" s="891" t="s">
        <v>23461</v>
      </c>
      <c r="H1640" s="890" t="s">
        <v>23460</v>
      </c>
      <c r="I1640" s="889" t="s">
        <v>2684</v>
      </c>
      <c r="J1640" s="889" t="s">
        <v>5525</v>
      </c>
      <c r="K1640" s="888">
        <v>1</v>
      </c>
      <c r="L1640" s="888">
        <v>12</v>
      </c>
      <c r="M1640" s="887">
        <v>69216.36</v>
      </c>
      <c r="N1640" s="888">
        <v>1</v>
      </c>
      <c r="O1640" s="888">
        <v>6</v>
      </c>
      <c r="P1640" s="887">
        <v>37030.895326460828</v>
      </c>
    </row>
    <row r="1641" spans="1:16" ht="33" customHeight="1" x14ac:dyDescent="0.25">
      <c r="A1641" s="867" t="s">
        <v>19067</v>
      </c>
      <c r="B1641" s="867" t="s">
        <v>2672</v>
      </c>
      <c r="C1641" s="894" t="s">
        <v>3031</v>
      </c>
      <c r="D1641" s="893" t="s">
        <v>23459</v>
      </c>
      <c r="E1641" s="892">
        <v>10000</v>
      </c>
      <c r="F1641" s="895" t="s">
        <v>23458</v>
      </c>
      <c r="G1641" s="891" t="s">
        <v>23457</v>
      </c>
      <c r="H1641" s="890" t="s">
        <v>2772</v>
      </c>
      <c r="I1641" s="889" t="s">
        <v>3654</v>
      </c>
      <c r="J1641" s="889" t="s">
        <v>5525</v>
      </c>
      <c r="K1641" s="888">
        <v>1</v>
      </c>
      <c r="L1641" s="888">
        <v>8</v>
      </c>
      <c r="M1641" s="887">
        <v>80626.64</v>
      </c>
      <c r="N1641" s="888">
        <v>1</v>
      </c>
      <c r="O1641" s="888">
        <v>2</v>
      </c>
      <c r="P1641" s="887">
        <v>16126.07</v>
      </c>
    </row>
    <row r="1642" spans="1:16" ht="22.5" x14ac:dyDescent="0.25">
      <c r="A1642" s="867" t="s">
        <v>19067</v>
      </c>
      <c r="B1642" s="867" t="s">
        <v>2672</v>
      </c>
      <c r="C1642" s="894" t="s">
        <v>3031</v>
      </c>
      <c r="D1642" s="893" t="s">
        <v>23456</v>
      </c>
      <c r="E1642" s="892">
        <v>8000</v>
      </c>
      <c r="F1642" s="895" t="s">
        <v>23455</v>
      </c>
      <c r="G1642" s="891" t="s">
        <v>23454</v>
      </c>
      <c r="H1642" s="890" t="s">
        <v>2772</v>
      </c>
      <c r="I1642" s="889" t="s">
        <v>3654</v>
      </c>
      <c r="J1642" s="889" t="s">
        <v>5525</v>
      </c>
      <c r="K1642" s="888">
        <v>1</v>
      </c>
      <c r="L1642" s="888">
        <v>4</v>
      </c>
      <c r="M1642" s="887">
        <v>32453.599999999999</v>
      </c>
      <c r="N1642" s="888" t="s">
        <v>385</v>
      </c>
      <c r="O1642" s="888" t="s">
        <v>385</v>
      </c>
      <c r="P1642" s="887">
        <v>0</v>
      </c>
    </row>
    <row r="1643" spans="1:16" ht="33.75" x14ac:dyDescent="0.25">
      <c r="A1643" s="867" t="s">
        <v>19067</v>
      </c>
      <c r="B1643" s="867" t="s">
        <v>2672</v>
      </c>
      <c r="C1643" s="894" t="s">
        <v>3031</v>
      </c>
      <c r="D1643" s="893" t="s">
        <v>23453</v>
      </c>
      <c r="E1643" s="892">
        <v>15600</v>
      </c>
      <c r="F1643" s="895" t="s">
        <v>23452</v>
      </c>
      <c r="G1643" s="891" t="s">
        <v>23451</v>
      </c>
      <c r="H1643" s="890" t="s">
        <v>3691</v>
      </c>
      <c r="I1643" s="889" t="s">
        <v>2684</v>
      </c>
      <c r="J1643" s="889" t="s">
        <v>5525</v>
      </c>
      <c r="K1643" s="888" t="s">
        <v>385</v>
      </c>
      <c r="L1643" s="888" t="s">
        <v>385</v>
      </c>
      <c r="M1643" s="887">
        <v>0</v>
      </c>
      <c r="N1643" s="888">
        <v>1</v>
      </c>
      <c r="O1643" s="888">
        <v>5</v>
      </c>
      <c r="P1643" s="887">
        <v>70536.745326460819</v>
      </c>
    </row>
    <row r="1644" spans="1:16" x14ac:dyDescent="0.25">
      <c r="A1644" s="867" t="s">
        <v>19067</v>
      </c>
      <c r="B1644" s="867" t="s">
        <v>2672</v>
      </c>
      <c r="C1644" s="894" t="s">
        <v>3031</v>
      </c>
      <c r="D1644" s="893" t="s">
        <v>7589</v>
      </c>
      <c r="E1644" s="892">
        <v>13000</v>
      </c>
      <c r="F1644" s="895" t="s">
        <v>23450</v>
      </c>
      <c r="G1644" s="891" t="s">
        <v>23449</v>
      </c>
      <c r="H1644" s="890" t="s">
        <v>2772</v>
      </c>
      <c r="I1644" s="889" t="s">
        <v>3654</v>
      </c>
      <c r="J1644" s="889" t="s">
        <v>5525</v>
      </c>
      <c r="K1644" s="888">
        <v>1</v>
      </c>
      <c r="L1644" s="888">
        <v>6</v>
      </c>
      <c r="M1644" s="887">
        <v>79136.72</v>
      </c>
      <c r="N1644" s="888" t="s">
        <v>385</v>
      </c>
      <c r="O1644" s="888" t="s">
        <v>385</v>
      </c>
      <c r="P1644" s="887">
        <v>0</v>
      </c>
    </row>
    <row r="1645" spans="1:16" x14ac:dyDescent="0.25">
      <c r="A1645" s="867" t="s">
        <v>19067</v>
      </c>
      <c r="B1645" s="867" t="s">
        <v>2672</v>
      </c>
      <c r="C1645" s="894" t="s">
        <v>3031</v>
      </c>
      <c r="D1645" s="893" t="s">
        <v>23448</v>
      </c>
      <c r="E1645" s="892">
        <v>4550</v>
      </c>
      <c r="F1645" s="895" t="s">
        <v>23447</v>
      </c>
      <c r="G1645" s="891" t="s">
        <v>23446</v>
      </c>
      <c r="H1645" s="890" t="s">
        <v>2886</v>
      </c>
      <c r="I1645" s="889" t="s">
        <v>3654</v>
      </c>
      <c r="J1645" s="889" t="s">
        <v>5525</v>
      </c>
      <c r="K1645" s="888">
        <v>1</v>
      </c>
      <c r="L1645" s="888">
        <v>12</v>
      </c>
      <c r="M1645" s="887">
        <v>56560.80000000001</v>
      </c>
      <c r="N1645" s="888">
        <v>1</v>
      </c>
      <c r="O1645" s="888">
        <v>6</v>
      </c>
      <c r="P1645" s="887">
        <v>28344.9</v>
      </c>
    </row>
    <row r="1646" spans="1:16" ht="33.75" x14ac:dyDescent="0.25">
      <c r="A1646" s="867" t="s">
        <v>19067</v>
      </c>
      <c r="B1646" s="867" t="s">
        <v>2672</v>
      </c>
      <c r="C1646" s="894" t="s">
        <v>3031</v>
      </c>
      <c r="D1646" s="893" t="s">
        <v>23445</v>
      </c>
      <c r="E1646" s="892">
        <v>7000</v>
      </c>
      <c r="F1646" s="895" t="s">
        <v>23444</v>
      </c>
      <c r="G1646" s="891" t="s">
        <v>23443</v>
      </c>
      <c r="H1646" s="890" t="s">
        <v>2703</v>
      </c>
      <c r="I1646" s="889" t="s">
        <v>3654</v>
      </c>
      <c r="J1646" s="889" t="s">
        <v>5525</v>
      </c>
      <c r="K1646" s="888">
        <v>1</v>
      </c>
      <c r="L1646" s="888">
        <v>12</v>
      </c>
      <c r="M1646" s="887">
        <v>85960.799999999988</v>
      </c>
      <c r="N1646" s="888">
        <v>1</v>
      </c>
      <c r="O1646" s="888">
        <v>6</v>
      </c>
      <c r="P1646" s="887">
        <v>42922.495326460827</v>
      </c>
    </row>
    <row r="1647" spans="1:16" ht="30" customHeight="1" x14ac:dyDescent="0.25">
      <c r="A1647" s="867" t="s">
        <v>19067</v>
      </c>
      <c r="B1647" s="867" t="s">
        <v>2672</v>
      </c>
      <c r="C1647" s="894" t="s">
        <v>3031</v>
      </c>
      <c r="D1647" s="893" t="s">
        <v>23442</v>
      </c>
      <c r="E1647" s="892">
        <v>8500</v>
      </c>
      <c r="F1647" s="895" t="s">
        <v>23441</v>
      </c>
      <c r="G1647" s="891" t="s">
        <v>23440</v>
      </c>
      <c r="H1647" s="890" t="s">
        <v>2712</v>
      </c>
      <c r="I1647" s="889" t="s">
        <v>3654</v>
      </c>
      <c r="J1647" s="889" t="s">
        <v>5525</v>
      </c>
      <c r="K1647" s="888">
        <v>1</v>
      </c>
      <c r="L1647" s="888">
        <v>12</v>
      </c>
      <c r="M1647" s="887">
        <v>103588.74445595864</v>
      </c>
      <c r="N1647" s="888">
        <v>1</v>
      </c>
      <c r="O1647" s="888">
        <v>4</v>
      </c>
      <c r="P1647" s="887">
        <v>34581.65532646083</v>
      </c>
    </row>
    <row r="1648" spans="1:16" ht="22.5" x14ac:dyDescent="0.25">
      <c r="A1648" s="867" t="s">
        <v>19067</v>
      </c>
      <c r="B1648" s="867" t="s">
        <v>3626</v>
      </c>
      <c r="C1648" s="894" t="s">
        <v>3031</v>
      </c>
      <c r="D1648" s="893" t="s">
        <v>23439</v>
      </c>
      <c r="E1648" s="892">
        <v>2500</v>
      </c>
      <c r="F1648" s="895" t="s">
        <v>23438</v>
      </c>
      <c r="G1648" s="891" t="s">
        <v>23437</v>
      </c>
      <c r="H1648" s="890" t="s">
        <v>23436</v>
      </c>
      <c r="I1648" s="889" t="s">
        <v>3654</v>
      </c>
      <c r="J1648" s="889" t="s">
        <v>5525</v>
      </c>
      <c r="K1648" s="888">
        <v>1</v>
      </c>
      <c r="L1648" s="888">
        <v>8</v>
      </c>
      <c r="M1648" s="887">
        <v>21223.870000000003</v>
      </c>
      <c r="N1648" s="888">
        <v>1</v>
      </c>
      <c r="O1648" s="888">
        <v>6</v>
      </c>
      <c r="P1648" s="887">
        <v>16044.38</v>
      </c>
    </row>
    <row r="1649" spans="1:16" ht="22.5" x14ac:dyDescent="0.25">
      <c r="A1649" s="867" t="s">
        <v>19067</v>
      </c>
      <c r="B1649" s="867" t="s">
        <v>2672</v>
      </c>
      <c r="C1649" s="894" t="s">
        <v>3031</v>
      </c>
      <c r="D1649" s="893" t="s">
        <v>23435</v>
      </c>
      <c r="E1649" s="892">
        <v>6000</v>
      </c>
      <c r="F1649" s="895" t="s">
        <v>23434</v>
      </c>
      <c r="G1649" s="891" t="s">
        <v>23433</v>
      </c>
      <c r="H1649" s="890" t="s">
        <v>2886</v>
      </c>
      <c r="I1649" s="889" t="s">
        <v>3654</v>
      </c>
      <c r="J1649" s="889" t="s">
        <v>5525</v>
      </c>
      <c r="K1649" s="888">
        <v>1</v>
      </c>
      <c r="L1649" s="888">
        <v>10</v>
      </c>
      <c r="M1649" s="887">
        <v>59831.429999999993</v>
      </c>
      <c r="N1649" s="888">
        <v>1</v>
      </c>
      <c r="O1649" s="888">
        <v>6</v>
      </c>
      <c r="P1649" s="887">
        <v>36708.365326460829</v>
      </c>
    </row>
    <row r="1650" spans="1:16" x14ac:dyDescent="0.25">
      <c r="A1650" s="867" t="s">
        <v>19067</v>
      </c>
      <c r="B1650" s="867" t="s">
        <v>2672</v>
      </c>
      <c r="C1650" s="894" t="s">
        <v>3031</v>
      </c>
      <c r="D1650" s="893" t="s">
        <v>23432</v>
      </c>
      <c r="E1650" s="892">
        <v>2800</v>
      </c>
      <c r="F1650" s="895" t="s">
        <v>23431</v>
      </c>
      <c r="G1650" s="891" t="s">
        <v>23430</v>
      </c>
      <c r="H1650" s="890" t="s">
        <v>23429</v>
      </c>
      <c r="I1650" s="889" t="s">
        <v>2684</v>
      </c>
      <c r="J1650" s="889" t="s">
        <v>5525</v>
      </c>
      <c r="K1650" s="888">
        <v>1</v>
      </c>
      <c r="L1650" s="888">
        <v>12</v>
      </c>
      <c r="M1650" s="887">
        <v>32987.469999999994</v>
      </c>
      <c r="N1650" s="888">
        <v>1</v>
      </c>
      <c r="O1650" s="888">
        <v>6</v>
      </c>
      <c r="P1650" s="887">
        <v>13991.099999999999</v>
      </c>
    </row>
    <row r="1651" spans="1:16" ht="22.5" x14ac:dyDescent="0.25">
      <c r="A1651" s="867" t="s">
        <v>19067</v>
      </c>
      <c r="B1651" s="867" t="s">
        <v>2672</v>
      </c>
      <c r="C1651" s="894" t="s">
        <v>3031</v>
      </c>
      <c r="D1651" s="893" t="s">
        <v>23428</v>
      </c>
      <c r="E1651" s="892">
        <v>8000</v>
      </c>
      <c r="F1651" s="895" t="s">
        <v>23427</v>
      </c>
      <c r="G1651" s="891" t="s">
        <v>23426</v>
      </c>
      <c r="H1651" s="890" t="s">
        <v>4615</v>
      </c>
      <c r="I1651" s="889" t="s">
        <v>2684</v>
      </c>
      <c r="J1651" s="889" t="s">
        <v>5525</v>
      </c>
      <c r="K1651" s="888">
        <v>1</v>
      </c>
      <c r="L1651" s="888">
        <v>12</v>
      </c>
      <c r="M1651" s="887">
        <v>95581.72</v>
      </c>
      <c r="N1651" s="888">
        <v>1</v>
      </c>
      <c r="O1651" s="888">
        <v>6</v>
      </c>
      <c r="P1651" s="887">
        <v>48768.105326460827</v>
      </c>
    </row>
    <row r="1652" spans="1:16" x14ac:dyDescent="0.25">
      <c r="A1652" s="867" t="s">
        <v>19067</v>
      </c>
      <c r="B1652" s="867" t="s">
        <v>2672</v>
      </c>
      <c r="C1652" s="894" t="s">
        <v>3031</v>
      </c>
      <c r="D1652" s="893" t="s">
        <v>23425</v>
      </c>
      <c r="E1652" s="892">
        <v>5500</v>
      </c>
      <c r="F1652" s="895" t="s">
        <v>23424</v>
      </c>
      <c r="G1652" s="891" t="s">
        <v>23423</v>
      </c>
      <c r="H1652" s="890" t="s">
        <v>2745</v>
      </c>
      <c r="I1652" s="889" t="s">
        <v>2684</v>
      </c>
      <c r="J1652" s="889" t="s">
        <v>5525</v>
      </c>
      <c r="K1652" s="888">
        <v>1</v>
      </c>
      <c r="L1652" s="888">
        <v>12</v>
      </c>
      <c r="M1652" s="887">
        <v>67810.7</v>
      </c>
      <c r="N1652" s="888">
        <v>1</v>
      </c>
      <c r="O1652" s="888">
        <v>2</v>
      </c>
      <c r="P1652" s="887">
        <v>8915.7000000000007</v>
      </c>
    </row>
    <row r="1653" spans="1:16" ht="22.5" x14ac:dyDescent="0.25">
      <c r="A1653" s="867" t="s">
        <v>19067</v>
      </c>
      <c r="B1653" s="867" t="s">
        <v>2672</v>
      </c>
      <c r="C1653" s="894" t="s">
        <v>3031</v>
      </c>
      <c r="D1653" s="893" t="s">
        <v>23422</v>
      </c>
      <c r="E1653" s="892">
        <v>6000</v>
      </c>
      <c r="F1653" s="895" t="s">
        <v>23421</v>
      </c>
      <c r="G1653" s="891" t="s">
        <v>23420</v>
      </c>
      <c r="H1653" s="890" t="s">
        <v>3259</v>
      </c>
      <c r="I1653" s="889" t="s">
        <v>2822</v>
      </c>
      <c r="J1653" s="889" t="s">
        <v>2822</v>
      </c>
      <c r="K1653" s="888">
        <v>1</v>
      </c>
      <c r="L1653" s="888">
        <v>12</v>
      </c>
      <c r="M1653" s="887">
        <v>73760.78</v>
      </c>
      <c r="N1653" s="888">
        <v>1</v>
      </c>
      <c r="O1653" s="888">
        <v>6</v>
      </c>
      <c r="P1653" s="887">
        <v>37030.895326460828</v>
      </c>
    </row>
    <row r="1654" spans="1:16" ht="34.5" customHeight="1" x14ac:dyDescent="0.25">
      <c r="A1654" s="867" t="s">
        <v>19067</v>
      </c>
      <c r="B1654" s="867" t="s">
        <v>2672</v>
      </c>
      <c r="C1654" s="894" t="s">
        <v>3031</v>
      </c>
      <c r="D1654" s="893" t="s">
        <v>23419</v>
      </c>
      <c r="E1654" s="892">
        <v>5000</v>
      </c>
      <c r="F1654" s="895" t="s">
        <v>23418</v>
      </c>
      <c r="G1654" s="891" t="s">
        <v>23417</v>
      </c>
      <c r="H1654" s="890" t="s">
        <v>22075</v>
      </c>
      <c r="I1654" s="889" t="s">
        <v>3654</v>
      </c>
      <c r="J1654" s="889" t="s">
        <v>5525</v>
      </c>
      <c r="K1654" s="888">
        <v>1</v>
      </c>
      <c r="L1654" s="888">
        <v>12</v>
      </c>
      <c r="M1654" s="887">
        <v>61810.81</v>
      </c>
      <c r="N1654" s="888">
        <v>1</v>
      </c>
      <c r="O1654" s="888">
        <v>6</v>
      </c>
      <c r="P1654" s="887">
        <v>30960.065326460823</v>
      </c>
    </row>
    <row r="1655" spans="1:16" ht="22.5" x14ac:dyDescent="0.25">
      <c r="A1655" s="867" t="s">
        <v>19067</v>
      </c>
      <c r="B1655" s="867" t="s">
        <v>2672</v>
      </c>
      <c r="C1655" s="894" t="s">
        <v>3031</v>
      </c>
      <c r="D1655" s="893" t="s">
        <v>23416</v>
      </c>
      <c r="E1655" s="892">
        <v>5000</v>
      </c>
      <c r="F1655" s="895" t="s">
        <v>23415</v>
      </c>
      <c r="G1655" s="891" t="s">
        <v>23414</v>
      </c>
      <c r="H1655" s="890" t="s">
        <v>3259</v>
      </c>
      <c r="I1655" s="889" t="s">
        <v>2822</v>
      </c>
      <c r="J1655" s="889" t="s">
        <v>2822</v>
      </c>
      <c r="K1655" s="888">
        <v>1</v>
      </c>
      <c r="L1655" s="888">
        <v>12</v>
      </c>
      <c r="M1655" s="887">
        <v>61283.750000000007</v>
      </c>
      <c r="N1655" s="888">
        <v>1</v>
      </c>
      <c r="O1655" s="888">
        <v>6</v>
      </c>
      <c r="P1655" s="887">
        <v>30902.785326460824</v>
      </c>
    </row>
    <row r="1656" spans="1:16" x14ac:dyDescent="0.25">
      <c r="A1656" s="867" t="s">
        <v>19067</v>
      </c>
      <c r="B1656" s="867" t="s">
        <v>2672</v>
      </c>
      <c r="C1656" s="894" t="s">
        <v>3031</v>
      </c>
      <c r="D1656" s="893" t="s">
        <v>7060</v>
      </c>
      <c r="E1656" s="892">
        <v>6000</v>
      </c>
      <c r="F1656" s="895" t="s">
        <v>23413</v>
      </c>
      <c r="G1656" s="891" t="s">
        <v>23412</v>
      </c>
      <c r="H1656" s="890" t="s">
        <v>7572</v>
      </c>
      <c r="I1656" s="889" t="s">
        <v>2684</v>
      </c>
      <c r="J1656" s="889" t="s">
        <v>5525</v>
      </c>
      <c r="K1656" s="888" t="s">
        <v>385</v>
      </c>
      <c r="L1656" s="888">
        <v>1</v>
      </c>
      <c r="M1656" s="887">
        <v>9746.73</v>
      </c>
      <c r="N1656" s="888" t="s">
        <v>385</v>
      </c>
      <c r="O1656" s="888" t="s">
        <v>385</v>
      </c>
      <c r="P1656" s="887">
        <v>0</v>
      </c>
    </row>
    <row r="1657" spans="1:16" x14ac:dyDescent="0.25">
      <c r="A1657" s="867" t="s">
        <v>19067</v>
      </c>
      <c r="B1657" s="867" t="s">
        <v>2672</v>
      </c>
      <c r="C1657" s="894" t="s">
        <v>3031</v>
      </c>
      <c r="D1657" s="893" t="s">
        <v>7511</v>
      </c>
      <c r="E1657" s="892">
        <v>3500</v>
      </c>
      <c r="F1657" s="895" t="s">
        <v>6497</v>
      </c>
      <c r="G1657" s="891" t="s">
        <v>6496</v>
      </c>
      <c r="H1657" s="890" t="s">
        <v>2712</v>
      </c>
      <c r="I1657" s="889" t="s">
        <v>3654</v>
      </c>
      <c r="J1657" s="889" t="s">
        <v>5525</v>
      </c>
      <c r="K1657" s="888" t="s">
        <v>385</v>
      </c>
      <c r="L1657" s="888" t="s">
        <v>385</v>
      </c>
      <c r="M1657" s="887">
        <v>0</v>
      </c>
      <c r="N1657" s="888">
        <v>1</v>
      </c>
      <c r="O1657" s="888">
        <v>1</v>
      </c>
      <c r="P1657" s="887">
        <v>3674.15</v>
      </c>
    </row>
    <row r="1658" spans="1:16" x14ac:dyDescent="0.25">
      <c r="A1658" s="867" t="s">
        <v>19067</v>
      </c>
      <c r="B1658" s="867" t="s">
        <v>2672</v>
      </c>
      <c r="C1658" s="894" t="s">
        <v>3031</v>
      </c>
      <c r="D1658" s="893" t="s">
        <v>7618</v>
      </c>
      <c r="E1658" s="892">
        <v>10000</v>
      </c>
      <c r="F1658" s="895" t="s">
        <v>23411</v>
      </c>
      <c r="G1658" s="891" t="s">
        <v>23410</v>
      </c>
      <c r="H1658" s="890" t="s">
        <v>2772</v>
      </c>
      <c r="I1658" s="889" t="s">
        <v>3654</v>
      </c>
      <c r="J1658" s="889" t="s">
        <v>5525</v>
      </c>
      <c r="K1658" s="888">
        <v>1</v>
      </c>
      <c r="L1658" s="888">
        <v>12</v>
      </c>
      <c r="M1658" s="887">
        <v>120893.5</v>
      </c>
      <c r="N1658" s="888">
        <v>1</v>
      </c>
      <c r="O1658" s="888">
        <v>6</v>
      </c>
      <c r="P1658" s="887">
        <v>58762.355326460827</v>
      </c>
    </row>
    <row r="1659" spans="1:16" ht="19.5" customHeight="1" x14ac:dyDescent="0.25">
      <c r="A1659" s="867" t="s">
        <v>19067</v>
      </c>
      <c r="B1659" s="867" t="s">
        <v>2672</v>
      </c>
      <c r="C1659" s="894" t="s">
        <v>3031</v>
      </c>
      <c r="D1659" s="893" t="s">
        <v>23409</v>
      </c>
      <c r="E1659" s="892">
        <v>10000</v>
      </c>
      <c r="F1659" s="895" t="s">
        <v>23408</v>
      </c>
      <c r="G1659" s="891" t="s">
        <v>23407</v>
      </c>
      <c r="H1659" s="890" t="s">
        <v>5061</v>
      </c>
      <c r="I1659" s="889" t="s">
        <v>3654</v>
      </c>
      <c r="J1659" s="889" t="s">
        <v>5525</v>
      </c>
      <c r="K1659" s="888">
        <v>1</v>
      </c>
      <c r="L1659" s="888">
        <v>12</v>
      </c>
      <c r="M1659" s="887">
        <v>114461.98445595868</v>
      </c>
      <c r="N1659" s="888">
        <v>1</v>
      </c>
      <c r="O1659" s="888">
        <v>6</v>
      </c>
      <c r="P1659" s="887">
        <v>60680.915326460832</v>
      </c>
    </row>
    <row r="1660" spans="1:16" ht="33.75" x14ac:dyDescent="0.25">
      <c r="A1660" s="867" t="s">
        <v>19067</v>
      </c>
      <c r="B1660" s="867" t="s">
        <v>2672</v>
      </c>
      <c r="C1660" s="894" t="s">
        <v>3031</v>
      </c>
      <c r="D1660" s="893" t="s">
        <v>23406</v>
      </c>
      <c r="E1660" s="892">
        <v>9000</v>
      </c>
      <c r="F1660" s="895" t="s">
        <v>23405</v>
      </c>
      <c r="G1660" s="891" t="s">
        <v>23404</v>
      </c>
      <c r="H1660" s="890" t="s">
        <v>23403</v>
      </c>
      <c r="I1660" s="889" t="s">
        <v>3654</v>
      </c>
      <c r="J1660" s="889" t="s">
        <v>5525</v>
      </c>
      <c r="K1660" s="888">
        <v>1</v>
      </c>
      <c r="L1660" s="888">
        <v>12</v>
      </c>
      <c r="M1660" s="887">
        <v>109501.54445595865</v>
      </c>
      <c r="N1660" s="888">
        <v>1</v>
      </c>
      <c r="O1660" s="888">
        <v>6</v>
      </c>
      <c r="P1660" s="887">
        <v>54964.025326460825</v>
      </c>
    </row>
    <row r="1661" spans="1:16" x14ac:dyDescent="0.25">
      <c r="A1661" s="867" t="s">
        <v>19067</v>
      </c>
      <c r="B1661" s="867" t="s">
        <v>2672</v>
      </c>
      <c r="C1661" s="894" t="s">
        <v>3031</v>
      </c>
      <c r="D1661" s="893" t="s">
        <v>23402</v>
      </c>
      <c r="E1661" s="892">
        <v>10000</v>
      </c>
      <c r="F1661" s="895" t="s">
        <v>23401</v>
      </c>
      <c r="G1661" s="891" t="s">
        <v>23400</v>
      </c>
      <c r="H1661" s="890" t="s">
        <v>2703</v>
      </c>
      <c r="I1661" s="889" t="s">
        <v>3654</v>
      </c>
      <c r="J1661" s="889" t="s">
        <v>5525</v>
      </c>
      <c r="K1661" s="888">
        <v>1</v>
      </c>
      <c r="L1661" s="888">
        <v>4</v>
      </c>
      <c r="M1661" s="887">
        <v>31979.090000000004</v>
      </c>
      <c r="N1661" s="888" t="s">
        <v>385</v>
      </c>
      <c r="O1661" s="888" t="s">
        <v>385</v>
      </c>
      <c r="P1661" s="887">
        <v>0</v>
      </c>
    </row>
    <row r="1662" spans="1:16" x14ac:dyDescent="0.25">
      <c r="A1662" s="867" t="s">
        <v>19067</v>
      </c>
      <c r="B1662" s="867" t="s">
        <v>2672</v>
      </c>
      <c r="C1662" s="894" t="s">
        <v>3031</v>
      </c>
      <c r="D1662" s="893" t="s">
        <v>23399</v>
      </c>
      <c r="E1662" s="892">
        <v>7000</v>
      </c>
      <c r="F1662" s="895" t="s">
        <v>23398</v>
      </c>
      <c r="G1662" s="891" t="s">
        <v>23397</v>
      </c>
      <c r="H1662" s="890" t="s">
        <v>2688</v>
      </c>
      <c r="I1662" s="889" t="s">
        <v>3654</v>
      </c>
      <c r="J1662" s="889" t="s">
        <v>5525</v>
      </c>
      <c r="K1662" s="888">
        <v>1</v>
      </c>
      <c r="L1662" s="888">
        <v>12</v>
      </c>
      <c r="M1662" s="887">
        <v>85899.56</v>
      </c>
      <c r="N1662" s="888">
        <v>1</v>
      </c>
      <c r="O1662" s="888">
        <v>6</v>
      </c>
      <c r="P1662" s="887">
        <v>43030.895326460828</v>
      </c>
    </row>
    <row r="1663" spans="1:16" x14ac:dyDescent="0.25">
      <c r="A1663" s="867" t="s">
        <v>19067</v>
      </c>
      <c r="B1663" s="867" t="s">
        <v>2672</v>
      </c>
      <c r="C1663" s="894" t="s">
        <v>3031</v>
      </c>
      <c r="D1663" s="893" t="s">
        <v>23396</v>
      </c>
      <c r="E1663" s="892">
        <v>8000</v>
      </c>
      <c r="F1663" s="895" t="s">
        <v>23395</v>
      </c>
      <c r="G1663" s="891" t="s">
        <v>23394</v>
      </c>
      <c r="H1663" s="890" t="s">
        <v>2886</v>
      </c>
      <c r="I1663" s="889" t="s">
        <v>3654</v>
      </c>
      <c r="J1663" s="889" t="s">
        <v>5525</v>
      </c>
      <c r="K1663" s="888">
        <v>1</v>
      </c>
      <c r="L1663" s="888">
        <v>12</v>
      </c>
      <c r="M1663" s="887">
        <v>97885.229999999981</v>
      </c>
      <c r="N1663" s="888">
        <v>1</v>
      </c>
      <c r="O1663" s="888">
        <v>6</v>
      </c>
      <c r="P1663" s="887">
        <v>49030.895326460828</v>
      </c>
    </row>
    <row r="1664" spans="1:16" ht="22.5" x14ac:dyDescent="0.25">
      <c r="A1664" s="867" t="s">
        <v>19067</v>
      </c>
      <c r="B1664" s="867" t="s">
        <v>3626</v>
      </c>
      <c r="C1664" s="894" t="s">
        <v>3031</v>
      </c>
      <c r="D1664" s="893" t="s">
        <v>23275</v>
      </c>
      <c r="E1664" s="892">
        <v>9500</v>
      </c>
      <c r="F1664" s="895" t="s">
        <v>8771</v>
      </c>
      <c r="G1664" s="891" t="s">
        <v>8770</v>
      </c>
      <c r="H1664" s="890" t="s">
        <v>2772</v>
      </c>
      <c r="I1664" s="889" t="s">
        <v>3654</v>
      </c>
      <c r="J1664" s="889" t="s">
        <v>5525</v>
      </c>
      <c r="K1664" s="888">
        <v>1</v>
      </c>
      <c r="L1664" s="888">
        <v>8</v>
      </c>
      <c r="M1664" s="887">
        <v>77180.81</v>
      </c>
      <c r="N1664" s="888" t="s">
        <v>385</v>
      </c>
      <c r="O1664" s="888" t="s">
        <v>385</v>
      </c>
      <c r="P1664" s="887">
        <v>0</v>
      </c>
    </row>
    <row r="1665" spans="1:16" x14ac:dyDescent="0.25">
      <c r="A1665" s="867" t="s">
        <v>19067</v>
      </c>
      <c r="B1665" s="867" t="s">
        <v>2672</v>
      </c>
      <c r="C1665" s="894" t="s">
        <v>3031</v>
      </c>
      <c r="D1665" s="893" t="s">
        <v>23393</v>
      </c>
      <c r="E1665" s="892">
        <v>4176</v>
      </c>
      <c r="F1665" s="895" t="s">
        <v>23392</v>
      </c>
      <c r="G1665" s="891" t="s">
        <v>23391</v>
      </c>
      <c r="H1665" s="890" t="s">
        <v>3691</v>
      </c>
      <c r="I1665" s="889" t="s">
        <v>2684</v>
      </c>
      <c r="J1665" s="889" t="s">
        <v>5525</v>
      </c>
      <c r="K1665" s="888">
        <v>1</v>
      </c>
      <c r="L1665" s="888">
        <v>12</v>
      </c>
      <c r="M1665" s="887">
        <v>52051.630000000005</v>
      </c>
      <c r="N1665" s="888">
        <v>1</v>
      </c>
      <c r="O1665" s="888">
        <v>6</v>
      </c>
      <c r="P1665" s="887">
        <v>26100.32</v>
      </c>
    </row>
    <row r="1666" spans="1:16" ht="22.5" x14ac:dyDescent="0.25">
      <c r="A1666" s="867" t="s">
        <v>19067</v>
      </c>
      <c r="B1666" s="867" t="s">
        <v>2672</v>
      </c>
      <c r="C1666" s="894" t="s">
        <v>3031</v>
      </c>
      <c r="D1666" s="893" t="s">
        <v>23390</v>
      </c>
      <c r="E1666" s="892">
        <v>7000</v>
      </c>
      <c r="F1666" s="895" t="s">
        <v>23389</v>
      </c>
      <c r="G1666" s="891" t="s">
        <v>23388</v>
      </c>
      <c r="H1666" s="890" t="s">
        <v>2703</v>
      </c>
      <c r="I1666" s="889" t="s">
        <v>3654</v>
      </c>
      <c r="J1666" s="889" t="s">
        <v>5525</v>
      </c>
      <c r="K1666" s="888">
        <v>1</v>
      </c>
      <c r="L1666" s="888">
        <v>12</v>
      </c>
      <c r="M1666" s="887">
        <v>81513.329999999987</v>
      </c>
      <c r="N1666" s="888">
        <v>1</v>
      </c>
      <c r="O1666" s="888">
        <v>6</v>
      </c>
      <c r="P1666" s="887">
        <v>42901.105326460827</v>
      </c>
    </row>
    <row r="1667" spans="1:16" ht="33" customHeight="1" x14ac:dyDescent="0.25">
      <c r="A1667" s="867" t="s">
        <v>19067</v>
      </c>
      <c r="B1667" s="867" t="s">
        <v>2672</v>
      </c>
      <c r="C1667" s="894" t="s">
        <v>3031</v>
      </c>
      <c r="D1667" s="893" t="s">
        <v>23387</v>
      </c>
      <c r="E1667" s="892">
        <v>5000</v>
      </c>
      <c r="F1667" s="895" t="s">
        <v>23386</v>
      </c>
      <c r="G1667" s="891" t="s">
        <v>23385</v>
      </c>
      <c r="H1667" s="890" t="s">
        <v>2886</v>
      </c>
      <c r="I1667" s="889" t="s">
        <v>3654</v>
      </c>
      <c r="J1667" s="889" t="s">
        <v>5525</v>
      </c>
      <c r="K1667" s="888">
        <v>1</v>
      </c>
      <c r="L1667" s="888">
        <v>12</v>
      </c>
      <c r="M1667" s="887">
        <v>61957.670000000013</v>
      </c>
      <c r="N1667" s="888">
        <v>1</v>
      </c>
      <c r="O1667" s="888">
        <v>6</v>
      </c>
      <c r="P1667" s="887">
        <v>31024.295326460826</v>
      </c>
    </row>
    <row r="1668" spans="1:16" x14ac:dyDescent="0.25">
      <c r="A1668" s="867" t="s">
        <v>19067</v>
      </c>
      <c r="B1668" s="867" t="s">
        <v>2672</v>
      </c>
      <c r="C1668" s="894" t="s">
        <v>3031</v>
      </c>
      <c r="D1668" s="893" t="s">
        <v>23229</v>
      </c>
      <c r="E1668" s="892">
        <v>4000</v>
      </c>
      <c r="F1668" s="895" t="s">
        <v>23384</v>
      </c>
      <c r="G1668" s="891" t="s">
        <v>23383</v>
      </c>
      <c r="H1668" s="890" t="s">
        <v>2688</v>
      </c>
      <c r="I1668" s="889" t="s">
        <v>3654</v>
      </c>
      <c r="J1668" s="889" t="s">
        <v>5525</v>
      </c>
      <c r="K1668" s="888">
        <v>1</v>
      </c>
      <c r="L1668" s="888">
        <v>12</v>
      </c>
      <c r="M1668" s="887">
        <v>48691.83</v>
      </c>
      <c r="N1668" s="888">
        <v>1</v>
      </c>
      <c r="O1668" s="888">
        <v>6</v>
      </c>
      <c r="P1668" s="887">
        <v>24941.279999999999</v>
      </c>
    </row>
    <row r="1669" spans="1:16" ht="22.5" x14ac:dyDescent="0.25">
      <c r="A1669" s="867" t="s">
        <v>19067</v>
      </c>
      <c r="B1669" s="867" t="s">
        <v>2672</v>
      </c>
      <c r="C1669" s="894" t="s">
        <v>3031</v>
      </c>
      <c r="D1669" s="893" t="s">
        <v>23382</v>
      </c>
      <c r="E1669" s="892">
        <v>4700</v>
      </c>
      <c r="F1669" s="895" t="s">
        <v>23381</v>
      </c>
      <c r="G1669" s="891" t="s">
        <v>23380</v>
      </c>
      <c r="H1669" s="890" t="s">
        <v>2688</v>
      </c>
      <c r="I1669" s="889" t="s">
        <v>3654</v>
      </c>
      <c r="J1669" s="889" t="s">
        <v>5525</v>
      </c>
      <c r="K1669" s="888">
        <v>1</v>
      </c>
      <c r="L1669" s="888">
        <v>12</v>
      </c>
      <c r="M1669" s="887">
        <v>47946.990000000005</v>
      </c>
      <c r="N1669" s="888">
        <v>1</v>
      </c>
      <c r="O1669" s="888">
        <v>6</v>
      </c>
      <c r="P1669" s="887">
        <v>29244.57</v>
      </c>
    </row>
    <row r="1670" spans="1:16" ht="22.5" x14ac:dyDescent="0.25">
      <c r="A1670" s="867" t="s">
        <v>19067</v>
      </c>
      <c r="B1670" s="867" t="s">
        <v>2672</v>
      </c>
      <c r="C1670" s="894" t="s">
        <v>3031</v>
      </c>
      <c r="D1670" s="893" t="s">
        <v>23379</v>
      </c>
      <c r="E1670" s="892">
        <v>8500</v>
      </c>
      <c r="F1670" s="895" t="s">
        <v>23378</v>
      </c>
      <c r="G1670" s="891" t="s">
        <v>23377</v>
      </c>
      <c r="H1670" s="890" t="s">
        <v>3691</v>
      </c>
      <c r="I1670" s="889" t="s">
        <v>2684</v>
      </c>
      <c r="J1670" s="889" t="s">
        <v>5525</v>
      </c>
      <c r="K1670" s="888">
        <v>1</v>
      </c>
      <c r="L1670" s="888">
        <v>12</v>
      </c>
      <c r="M1670" s="887">
        <v>103396.91445595864</v>
      </c>
      <c r="N1670" s="888">
        <v>1</v>
      </c>
      <c r="O1670" s="888">
        <v>6</v>
      </c>
      <c r="P1670" s="887">
        <v>51807.175326460827</v>
      </c>
    </row>
    <row r="1671" spans="1:16" ht="15" customHeight="1" x14ac:dyDescent="0.25">
      <c r="A1671" s="867" t="s">
        <v>19067</v>
      </c>
      <c r="B1671" s="867" t="s">
        <v>3626</v>
      </c>
      <c r="C1671" s="894" t="s">
        <v>3031</v>
      </c>
      <c r="D1671" s="893" t="s">
        <v>23376</v>
      </c>
      <c r="E1671" s="892">
        <v>6500</v>
      </c>
      <c r="F1671" s="895" t="s">
        <v>23374</v>
      </c>
      <c r="G1671" s="891" t="s">
        <v>23373</v>
      </c>
      <c r="H1671" s="890" t="s">
        <v>2772</v>
      </c>
      <c r="I1671" s="889" t="s">
        <v>3654</v>
      </c>
      <c r="J1671" s="889" t="s">
        <v>5525</v>
      </c>
      <c r="K1671" s="888">
        <v>1</v>
      </c>
      <c r="L1671" s="888">
        <v>2</v>
      </c>
      <c r="M1671" s="887">
        <v>23418.799999999999</v>
      </c>
      <c r="N1671" s="888" t="s">
        <v>385</v>
      </c>
      <c r="O1671" s="888" t="s">
        <v>385</v>
      </c>
      <c r="P1671" s="887">
        <v>0</v>
      </c>
    </row>
    <row r="1672" spans="1:16" ht="22.5" x14ac:dyDescent="0.25">
      <c r="A1672" s="867" t="s">
        <v>19067</v>
      </c>
      <c r="B1672" s="867" t="s">
        <v>2672</v>
      </c>
      <c r="C1672" s="894" t="s">
        <v>3031</v>
      </c>
      <c r="D1672" s="893" t="s">
        <v>23375</v>
      </c>
      <c r="E1672" s="892">
        <v>7000</v>
      </c>
      <c r="F1672" s="895" t="s">
        <v>23374</v>
      </c>
      <c r="G1672" s="891" t="s">
        <v>23373</v>
      </c>
      <c r="H1672" s="890" t="s">
        <v>2772</v>
      </c>
      <c r="I1672" s="889" t="s">
        <v>3654</v>
      </c>
      <c r="J1672" s="889" t="s">
        <v>5525</v>
      </c>
      <c r="K1672" s="888">
        <v>1</v>
      </c>
      <c r="L1672" s="888">
        <v>10</v>
      </c>
      <c r="M1672" s="887">
        <v>67592.679999999993</v>
      </c>
      <c r="N1672" s="888">
        <v>1</v>
      </c>
      <c r="O1672" s="888">
        <v>6</v>
      </c>
      <c r="P1672" s="887">
        <v>42951.175326460827</v>
      </c>
    </row>
    <row r="1673" spans="1:16" x14ac:dyDescent="0.25">
      <c r="A1673" s="867" t="s">
        <v>19067</v>
      </c>
      <c r="B1673" s="867" t="s">
        <v>2672</v>
      </c>
      <c r="C1673" s="894" t="s">
        <v>3031</v>
      </c>
      <c r="D1673" s="893" t="s">
        <v>23372</v>
      </c>
      <c r="E1673" s="892">
        <v>8000</v>
      </c>
      <c r="F1673" s="895" t="s">
        <v>23371</v>
      </c>
      <c r="G1673" s="891" t="s">
        <v>23370</v>
      </c>
      <c r="H1673" s="890" t="s">
        <v>2703</v>
      </c>
      <c r="I1673" s="889" t="s">
        <v>3654</v>
      </c>
      <c r="J1673" s="889" t="s">
        <v>5525</v>
      </c>
      <c r="K1673" s="888">
        <v>1</v>
      </c>
      <c r="L1673" s="888">
        <v>12</v>
      </c>
      <c r="M1673" s="887">
        <v>97933.01999999999</v>
      </c>
      <c r="N1673" s="888">
        <v>1</v>
      </c>
      <c r="O1673" s="888">
        <v>6</v>
      </c>
      <c r="P1673" s="887">
        <v>45417.925326460827</v>
      </c>
    </row>
    <row r="1674" spans="1:16" x14ac:dyDescent="0.25">
      <c r="A1674" s="867" t="s">
        <v>19067</v>
      </c>
      <c r="B1674" s="867" t="s">
        <v>2672</v>
      </c>
      <c r="C1674" s="894" t="s">
        <v>3031</v>
      </c>
      <c r="D1674" s="893" t="s">
        <v>23369</v>
      </c>
      <c r="E1674" s="892">
        <v>6500</v>
      </c>
      <c r="F1674" s="895" t="s">
        <v>23368</v>
      </c>
      <c r="G1674" s="891" t="s">
        <v>23367</v>
      </c>
      <c r="H1674" s="890" t="s">
        <v>2745</v>
      </c>
      <c r="I1674" s="889" t="s">
        <v>2684</v>
      </c>
      <c r="J1674" s="889" t="s">
        <v>5525</v>
      </c>
      <c r="K1674" s="888">
        <v>1</v>
      </c>
      <c r="L1674" s="888">
        <v>1</v>
      </c>
      <c r="M1674" s="887">
        <v>1180.83</v>
      </c>
      <c r="N1674" s="888">
        <v>1</v>
      </c>
      <c r="O1674" s="888">
        <v>6</v>
      </c>
      <c r="P1674" s="887">
        <v>38453.605326460827</v>
      </c>
    </row>
    <row r="1675" spans="1:16" ht="22.5" x14ac:dyDescent="0.25">
      <c r="A1675" s="867" t="s">
        <v>19067</v>
      </c>
      <c r="B1675" s="867" t="s">
        <v>3626</v>
      </c>
      <c r="C1675" s="894" t="s">
        <v>3031</v>
      </c>
      <c r="D1675" s="893" t="s">
        <v>23366</v>
      </c>
      <c r="E1675" s="892">
        <v>3500</v>
      </c>
      <c r="F1675" s="895" t="s">
        <v>9241</v>
      </c>
      <c r="G1675" s="891" t="s">
        <v>9240</v>
      </c>
      <c r="H1675" s="890" t="s">
        <v>2772</v>
      </c>
      <c r="I1675" s="889" t="s">
        <v>3654</v>
      </c>
      <c r="J1675" s="889" t="s">
        <v>5525</v>
      </c>
      <c r="K1675" s="888">
        <v>1</v>
      </c>
      <c r="L1675" s="888">
        <v>8</v>
      </c>
      <c r="M1675" s="887">
        <v>29069.219999999998</v>
      </c>
      <c r="N1675" s="888">
        <v>1</v>
      </c>
      <c r="O1675" s="888">
        <v>3</v>
      </c>
      <c r="P1675" s="887">
        <v>9128.4500000000007</v>
      </c>
    </row>
    <row r="1676" spans="1:16" ht="29.25" customHeight="1" x14ac:dyDescent="0.25">
      <c r="A1676" s="867" t="s">
        <v>19067</v>
      </c>
      <c r="B1676" s="867" t="s">
        <v>2672</v>
      </c>
      <c r="C1676" s="894" t="s">
        <v>3031</v>
      </c>
      <c r="D1676" s="893" t="s">
        <v>23365</v>
      </c>
      <c r="E1676" s="892">
        <v>5000</v>
      </c>
      <c r="F1676" s="895" t="s">
        <v>23364</v>
      </c>
      <c r="G1676" s="891" t="s">
        <v>23363</v>
      </c>
      <c r="H1676" s="890" t="s">
        <v>2725</v>
      </c>
      <c r="I1676" s="889" t="s">
        <v>2684</v>
      </c>
      <c r="J1676" s="889" t="s">
        <v>5525</v>
      </c>
      <c r="K1676" s="888">
        <v>1</v>
      </c>
      <c r="L1676" s="888">
        <v>12</v>
      </c>
      <c r="M1676" s="887">
        <v>61942.05</v>
      </c>
      <c r="N1676" s="888">
        <v>1</v>
      </c>
      <c r="O1676" s="888">
        <v>6</v>
      </c>
      <c r="P1676" s="887">
        <v>30946.175326460823</v>
      </c>
    </row>
    <row r="1677" spans="1:16" ht="22.5" x14ac:dyDescent="0.25">
      <c r="A1677" s="867" t="s">
        <v>19067</v>
      </c>
      <c r="B1677" s="867" t="s">
        <v>2672</v>
      </c>
      <c r="C1677" s="894" t="s">
        <v>3031</v>
      </c>
      <c r="D1677" s="893" t="s">
        <v>23362</v>
      </c>
      <c r="E1677" s="892">
        <v>9000</v>
      </c>
      <c r="F1677" s="895" t="s">
        <v>20740</v>
      </c>
      <c r="G1677" s="891" t="s">
        <v>20739</v>
      </c>
      <c r="H1677" s="890" t="s">
        <v>2872</v>
      </c>
      <c r="I1677" s="889" t="s">
        <v>3654</v>
      </c>
      <c r="J1677" s="889" t="s">
        <v>5525</v>
      </c>
      <c r="K1677" s="888">
        <v>1</v>
      </c>
      <c r="L1677" s="888">
        <v>8</v>
      </c>
      <c r="M1677" s="887">
        <v>71149.710000000006</v>
      </c>
      <c r="N1677" s="888">
        <v>1</v>
      </c>
      <c r="O1677" s="888">
        <v>6</v>
      </c>
      <c r="P1677" s="887">
        <v>54947.15532646083</v>
      </c>
    </row>
    <row r="1678" spans="1:16" x14ac:dyDescent="0.25">
      <c r="A1678" s="1772" t="s">
        <v>2848</v>
      </c>
      <c r="B1678" s="1772"/>
      <c r="C1678" s="1772"/>
      <c r="D1678" s="1772"/>
      <c r="E1678" s="1772"/>
      <c r="F1678" s="1772" t="s">
        <v>378</v>
      </c>
      <c r="G1678" s="1772"/>
      <c r="H1678" s="1772"/>
      <c r="I1678" s="1772"/>
      <c r="J1678" s="1772"/>
      <c r="K1678" s="1771" t="s">
        <v>2847</v>
      </c>
      <c r="L1678" s="1771"/>
      <c r="M1678" s="1771"/>
      <c r="N1678" s="1771" t="s">
        <v>2846</v>
      </c>
      <c r="O1678" s="1771"/>
      <c r="P1678" s="1771"/>
    </row>
    <row r="1679" spans="1:16" ht="69.75" x14ac:dyDescent="0.25">
      <c r="A1679" s="1535" t="s">
        <v>2845</v>
      </c>
      <c r="B1679" s="1535" t="s">
        <v>5</v>
      </c>
      <c r="C1679" s="1535" t="s">
        <v>2844</v>
      </c>
      <c r="D1679" s="1535" t="s">
        <v>2843</v>
      </c>
      <c r="E1679" s="1536" t="s">
        <v>2842</v>
      </c>
      <c r="F1679" s="1537" t="s">
        <v>2841</v>
      </c>
      <c r="G1679" s="1535" t="s">
        <v>2840</v>
      </c>
      <c r="H1679" s="1535" t="s">
        <v>2839</v>
      </c>
      <c r="I1679" s="1535" t="s">
        <v>2838</v>
      </c>
      <c r="J1679" s="1535" t="s">
        <v>2837</v>
      </c>
      <c r="K1679" s="1538" t="s">
        <v>2836</v>
      </c>
      <c r="L1679" s="1538" t="s">
        <v>2835</v>
      </c>
      <c r="M1679" s="1539" t="s">
        <v>2834</v>
      </c>
      <c r="N1679" s="1538" t="s">
        <v>2836</v>
      </c>
      <c r="O1679" s="1538" t="s">
        <v>2835</v>
      </c>
      <c r="P1679" s="1539" t="s">
        <v>2834</v>
      </c>
    </row>
    <row r="1680" spans="1:16" ht="22.5" x14ac:dyDescent="0.25">
      <c r="A1680" s="867" t="s">
        <v>19067</v>
      </c>
      <c r="B1680" s="867" t="s">
        <v>2672</v>
      </c>
      <c r="C1680" s="894" t="s">
        <v>3031</v>
      </c>
      <c r="D1680" s="893" t="s">
        <v>23361</v>
      </c>
      <c r="E1680" s="892">
        <v>3000</v>
      </c>
      <c r="F1680" s="895" t="s">
        <v>23360</v>
      </c>
      <c r="G1680" s="891" t="s">
        <v>23359</v>
      </c>
      <c r="H1680" s="890" t="s">
        <v>2745</v>
      </c>
      <c r="I1680" s="889" t="s">
        <v>2822</v>
      </c>
      <c r="J1680" s="889" t="s">
        <v>2822</v>
      </c>
      <c r="K1680" s="888">
        <v>1</v>
      </c>
      <c r="L1680" s="888">
        <v>12</v>
      </c>
      <c r="M1680" s="887">
        <v>37959.340000000004</v>
      </c>
      <c r="N1680" s="888">
        <v>1</v>
      </c>
      <c r="O1680" s="888">
        <v>6</v>
      </c>
      <c r="P1680" s="887">
        <v>19022.400000000001</v>
      </c>
    </row>
    <row r="1681" spans="1:16" ht="32.25" customHeight="1" x14ac:dyDescent="0.25">
      <c r="A1681" s="867" t="s">
        <v>19067</v>
      </c>
      <c r="B1681" s="867" t="s">
        <v>2672</v>
      </c>
      <c r="C1681" s="894" t="s">
        <v>3031</v>
      </c>
      <c r="D1681" s="893" t="s">
        <v>23358</v>
      </c>
      <c r="E1681" s="892">
        <v>10000</v>
      </c>
      <c r="F1681" s="895" t="s">
        <v>23357</v>
      </c>
      <c r="G1681" s="891" t="s">
        <v>23356</v>
      </c>
      <c r="H1681" s="890" t="s">
        <v>18233</v>
      </c>
      <c r="I1681" s="889" t="s">
        <v>3654</v>
      </c>
      <c r="J1681" s="889" t="s">
        <v>5525</v>
      </c>
      <c r="K1681" s="888">
        <v>1</v>
      </c>
      <c r="L1681" s="888">
        <v>12</v>
      </c>
      <c r="M1681" s="887">
        <v>121439.73445595865</v>
      </c>
      <c r="N1681" s="888">
        <v>1</v>
      </c>
      <c r="O1681" s="888">
        <v>6</v>
      </c>
      <c r="P1681" s="887">
        <v>60723.97532646083</v>
      </c>
    </row>
    <row r="1682" spans="1:16" ht="33" customHeight="1" x14ac:dyDescent="0.25">
      <c r="A1682" s="867" t="s">
        <v>19067</v>
      </c>
      <c r="B1682" s="867" t="s">
        <v>2672</v>
      </c>
      <c r="C1682" s="894" t="s">
        <v>3031</v>
      </c>
      <c r="D1682" s="893" t="s">
        <v>23355</v>
      </c>
      <c r="E1682" s="892">
        <v>9000</v>
      </c>
      <c r="F1682" s="895" t="s">
        <v>23354</v>
      </c>
      <c r="G1682" s="891" t="s">
        <v>23353</v>
      </c>
      <c r="H1682" s="890" t="s">
        <v>2688</v>
      </c>
      <c r="I1682" s="889" t="s">
        <v>3654</v>
      </c>
      <c r="J1682" s="889" t="s">
        <v>5525</v>
      </c>
      <c r="K1682" s="888">
        <v>1</v>
      </c>
      <c r="L1682" s="888">
        <v>12</v>
      </c>
      <c r="M1682" s="887">
        <v>111170.29445595865</v>
      </c>
      <c r="N1682" s="888">
        <v>1</v>
      </c>
      <c r="O1682" s="888">
        <v>6</v>
      </c>
      <c r="P1682" s="887">
        <v>55030.895326460828</v>
      </c>
    </row>
    <row r="1683" spans="1:16" ht="22.5" x14ac:dyDescent="0.25">
      <c r="A1683" s="867" t="s">
        <v>19067</v>
      </c>
      <c r="B1683" s="867" t="s">
        <v>2672</v>
      </c>
      <c r="C1683" s="894" t="s">
        <v>3031</v>
      </c>
      <c r="D1683" s="893" t="s">
        <v>23352</v>
      </c>
      <c r="E1683" s="892">
        <v>5000</v>
      </c>
      <c r="F1683" s="895" t="s">
        <v>23351</v>
      </c>
      <c r="G1683" s="891" t="s">
        <v>23350</v>
      </c>
      <c r="H1683" s="890" t="s">
        <v>2886</v>
      </c>
      <c r="I1683" s="889" t="s">
        <v>3654</v>
      </c>
      <c r="J1683" s="889" t="s">
        <v>5525</v>
      </c>
      <c r="K1683" s="888">
        <v>1</v>
      </c>
      <c r="L1683" s="888">
        <v>12</v>
      </c>
      <c r="M1683" s="887">
        <v>61654.21</v>
      </c>
      <c r="N1683" s="888">
        <v>1</v>
      </c>
      <c r="O1683" s="888">
        <v>1</v>
      </c>
      <c r="P1683" s="887">
        <v>7674.15</v>
      </c>
    </row>
    <row r="1684" spans="1:16" ht="22.5" x14ac:dyDescent="0.25">
      <c r="A1684" s="867" t="s">
        <v>19067</v>
      </c>
      <c r="B1684" s="867" t="s">
        <v>2672</v>
      </c>
      <c r="C1684" s="894" t="s">
        <v>3031</v>
      </c>
      <c r="D1684" s="893" t="s">
        <v>23349</v>
      </c>
      <c r="E1684" s="892">
        <v>10000</v>
      </c>
      <c r="F1684" s="895" t="s">
        <v>23348</v>
      </c>
      <c r="G1684" s="891" t="s">
        <v>23347</v>
      </c>
      <c r="H1684" s="890" t="s">
        <v>2772</v>
      </c>
      <c r="I1684" s="889" t="s">
        <v>3654</v>
      </c>
      <c r="J1684" s="889" t="s">
        <v>5525</v>
      </c>
      <c r="K1684" s="888">
        <v>1</v>
      </c>
      <c r="L1684" s="888">
        <v>6</v>
      </c>
      <c r="M1684" s="887">
        <v>33552.240000000005</v>
      </c>
      <c r="N1684" s="888">
        <v>1</v>
      </c>
      <c r="O1684" s="888">
        <v>6</v>
      </c>
      <c r="P1684" s="887">
        <v>60982.97532646083</v>
      </c>
    </row>
    <row r="1685" spans="1:16" ht="22.5" x14ac:dyDescent="0.25">
      <c r="A1685" s="867" t="s">
        <v>19067</v>
      </c>
      <c r="B1685" s="867" t="s">
        <v>2672</v>
      </c>
      <c r="C1685" s="894" t="s">
        <v>3031</v>
      </c>
      <c r="D1685" s="893" t="s">
        <v>23346</v>
      </c>
      <c r="E1685" s="892">
        <v>5500</v>
      </c>
      <c r="F1685" s="895" t="s">
        <v>23345</v>
      </c>
      <c r="G1685" s="891" t="s">
        <v>23344</v>
      </c>
      <c r="H1685" s="890" t="s">
        <v>23343</v>
      </c>
      <c r="I1685" s="889" t="s">
        <v>3654</v>
      </c>
      <c r="J1685" s="889" t="s">
        <v>5525</v>
      </c>
      <c r="K1685" s="888">
        <v>1</v>
      </c>
      <c r="L1685" s="888">
        <v>12</v>
      </c>
      <c r="M1685" s="887">
        <v>67447.91</v>
      </c>
      <c r="N1685" s="888">
        <v>1</v>
      </c>
      <c r="O1685" s="888">
        <v>6</v>
      </c>
      <c r="P1685" s="887">
        <v>33950.705326460826</v>
      </c>
    </row>
    <row r="1686" spans="1:16" x14ac:dyDescent="0.25">
      <c r="A1686" s="867" t="s">
        <v>19067</v>
      </c>
      <c r="B1686" s="867" t="s">
        <v>2672</v>
      </c>
      <c r="C1686" s="894" t="s">
        <v>3031</v>
      </c>
      <c r="D1686" s="893" t="s">
        <v>23342</v>
      </c>
      <c r="E1686" s="892">
        <v>9000</v>
      </c>
      <c r="F1686" s="895" t="s">
        <v>23341</v>
      </c>
      <c r="G1686" s="891" t="s">
        <v>23340</v>
      </c>
      <c r="H1686" s="890" t="s">
        <v>2703</v>
      </c>
      <c r="I1686" s="889" t="s">
        <v>3654</v>
      </c>
      <c r="J1686" s="889" t="s">
        <v>5525</v>
      </c>
      <c r="K1686" s="888">
        <v>1</v>
      </c>
      <c r="L1686" s="888">
        <v>1</v>
      </c>
      <c r="M1686" s="887">
        <v>8813.4</v>
      </c>
      <c r="N1686" s="888">
        <v>1</v>
      </c>
      <c r="O1686" s="888">
        <v>6</v>
      </c>
      <c r="P1686" s="887">
        <v>51060.845326460825</v>
      </c>
    </row>
    <row r="1687" spans="1:16" ht="22.5" x14ac:dyDescent="0.25">
      <c r="A1687" s="867" t="s">
        <v>19067</v>
      </c>
      <c r="B1687" s="867" t="s">
        <v>2672</v>
      </c>
      <c r="C1687" s="894" t="s">
        <v>3031</v>
      </c>
      <c r="D1687" s="893" t="s">
        <v>23339</v>
      </c>
      <c r="E1687" s="892">
        <v>7000</v>
      </c>
      <c r="F1687" s="895" t="s">
        <v>23338</v>
      </c>
      <c r="G1687" s="891" t="s">
        <v>23337</v>
      </c>
      <c r="H1687" s="890" t="s">
        <v>2703</v>
      </c>
      <c r="I1687" s="889" t="s">
        <v>3654</v>
      </c>
      <c r="J1687" s="889" t="s">
        <v>5525</v>
      </c>
      <c r="K1687" s="888">
        <v>1</v>
      </c>
      <c r="L1687" s="888">
        <v>12</v>
      </c>
      <c r="M1687" s="887">
        <v>84045.489999999991</v>
      </c>
      <c r="N1687" s="888">
        <v>1</v>
      </c>
      <c r="O1687" s="888">
        <v>6</v>
      </c>
      <c r="P1687" s="887">
        <v>43030.895326460828</v>
      </c>
    </row>
    <row r="1688" spans="1:16" x14ac:dyDescent="0.25">
      <c r="A1688" s="867" t="s">
        <v>19067</v>
      </c>
      <c r="B1688" s="867" t="s">
        <v>2672</v>
      </c>
      <c r="C1688" s="894" t="s">
        <v>3031</v>
      </c>
      <c r="D1688" s="893" t="s">
        <v>23336</v>
      </c>
      <c r="E1688" s="892">
        <v>5580</v>
      </c>
      <c r="F1688" s="895" t="s">
        <v>23335</v>
      </c>
      <c r="G1688" s="891" t="s">
        <v>23334</v>
      </c>
      <c r="H1688" s="890" t="s">
        <v>2688</v>
      </c>
      <c r="I1688" s="889" t="s">
        <v>3654</v>
      </c>
      <c r="J1688" s="889" t="s">
        <v>5525</v>
      </c>
      <c r="K1688" s="888">
        <v>1</v>
      </c>
      <c r="L1688" s="888">
        <v>10</v>
      </c>
      <c r="M1688" s="887">
        <v>54964.039999999994</v>
      </c>
      <c r="N1688" s="888" t="s">
        <v>385</v>
      </c>
      <c r="O1688" s="888" t="s">
        <v>385</v>
      </c>
      <c r="P1688" s="887">
        <v>0</v>
      </c>
    </row>
    <row r="1689" spans="1:16" x14ac:dyDescent="0.25">
      <c r="A1689" s="867" t="s">
        <v>19067</v>
      </c>
      <c r="B1689" s="867" t="s">
        <v>2672</v>
      </c>
      <c r="C1689" s="894" t="s">
        <v>3031</v>
      </c>
      <c r="D1689" s="893" t="s">
        <v>23333</v>
      </c>
      <c r="E1689" s="892">
        <v>7000</v>
      </c>
      <c r="F1689" s="895" t="s">
        <v>23332</v>
      </c>
      <c r="G1689" s="891" t="s">
        <v>23331</v>
      </c>
      <c r="H1689" s="890" t="s">
        <v>3212</v>
      </c>
      <c r="I1689" s="889" t="s">
        <v>3654</v>
      </c>
      <c r="J1689" s="889" t="s">
        <v>5525</v>
      </c>
      <c r="K1689" s="888">
        <v>1</v>
      </c>
      <c r="L1689" s="888">
        <v>5</v>
      </c>
      <c r="M1689" s="887">
        <v>44944.1</v>
      </c>
      <c r="N1689" s="888" t="s">
        <v>385</v>
      </c>
      <c r="O1689" s="888" t="s">
        <v>385</v>
      </c>
      <c r="P1689" s="887">
        <v>0</v>
      </c>
    </row>
    <row r="1690" spans="1:16" ht="33.75" x14ac:dyDescent="0.25">
      <c r="A1690" s="867" t="s">
        <v>19067</v>
      </c>
      <c r="B1690" s="867" t="s">
        <v>2672</v>
      </c>
      <c r="C1690" s="894" t="s">
        <v>3031</v>
      </c>
      <c r="D1690" s="893" t="s">
        <v>23330</v>
      </c>
      <c r="E1690" s="892">
        <v>7000</v>
      </c>
      <c r="F1690" s="895" t="s">
        <v>23329</v>
      </c>
      <c r="G1690" s="891" t="s">
        <v>23328</v>
      </c>
      <c r="H1690" s="890" t="s">
        <v>2703</v>
      </c>
      <c r="I1690" s="889" t="s">
        <v>3654</v>
      </c>
      <c r="J1690" s="889" t="s">
        <v>5525</v>
      </c>
      <c r="K1690" s="888">
        <v>1</v>
      </c>
      <c r="L1690" s="888">
        <v>12</v>
      </c>
      <c r="M1690" s="887">
        <v>85756.15</v>
      </c>
      <c r="N1690" s="888">
        <v>1</v>
      </c>
      <c r="O1690" s="888">
        <v>3</v>
      </c>
      <c r="P1690" s="887">
        <v>27744.67</v>
      </c>
    </row>
    <row r="1691" spans="1:16" ht="22.5" x14ac:dyDescent="0.25">
      <c r="A1691" s="867" t="s">
        <v>19067</v>
      </c>
      <c r="B1691" s="867" t="s">
        <v>2672</v>
      </c>
      <c r="C1691" s="894" t="s">
        <v>3031</v>
      </c>
      <c r="D1691" s="893" t="s">
        <v>23327</v>
      </c>
      <c r="E1691" s="892">
        <v>15600</v>
      </c>
      <c r="F1691" s="895" t="s">
        <v>20729</v>
      </c>
      <c r="G1691" s="891" t="s">
        <v>20728</v>
      </c>
      <c r="H1691" s="890" t="s">
        <v>2772</v>
      </c>
      <c r="I1691" s="889" t="s">
        <v>3654</v>
      </c>
      <c r="J1691" s="889" t="s">
        <v>5525</v>
      </c>
      <c r="K1691" s="888">
        <v>1</v>
      </c>
      <c r="L1691" s="888">
        <v>3</v>
      </c>
      <c r="M1691" s="887">
        <v>37186.869999999995</v>
      </c>
      <c r="N1691" s="888" t="s">
        <v>385</v>
      </c>
      <c r="O1691" s="888" t="s">
        <v>385</v>
      </c>
      <c r="P1691" s="887">
        <v>0</v>
      </c>
    </row>
    <row r="1692" spans="1:16" ht="27" customHeight="1" x14ac:dyDescent="0.25">
      <c r="A1692" s="867" t="s">
        <v>19067</v>
      </c>
      <c r="B1692" s="867" t="s">
        <v>2672</v>
      </c>
      <c r="C1692" s="894" t="s">
        <v>3031</v>
      </c>
      <c r="D1692" s="893" t="s">
        <v>23326</v>
      </c>
      <c r="E1692" s="892">
        <v>5300</v>
      </c>
      <c r="F1692" s="895" t="s">
        <v>23325</v>
      </c>
      <c r="G1692" s="891" t="s">
        <v>23324</v>
      </c>
      <c r="H1692" s="890" t="s">
        <v>2886</v>
      </c>
      <c r="I1692" s="889" t="s">
        <v>3654</v>
      </c>
      <c r="J1692" s="889" t="s">
        <v>5525</v>
      </c>
      <c r="K1692" s="888">
        <v>1</v>
      </c>
      <c r="L1692" s="888">
        <v>12</v>
      </c>
      <c r="M1692" s="887">
        <v>65560.800000000003</v>
      </c>
      <c r="N1692" s="888">
        <v>1</v>
      </c>
      <c r="O1692" s="888">
        <v>6</v>
      </c>
      <c r="P1692" s="887">
        <v>32830.895326460828</v>
      </c>
    </row>
    <row r="1693" spans="1:16" x14ac:dyDescent="0.25">
      <c r="A1693" s="867" t="s">
        <v>19067</v>
      </c>
      <c r="B1693" s="867" t="s">
        <v>2672</v>
      </c>
      <c r="C1693" s="894" t="s">
        <v>3031</v>
      </c>
      <c r="D1693" s="893" t="s">
        <v>23292</v>
      </c>
      <c r="E1693" s="892">
        <v>2200</v>
      </c>
      <c r="F1693" s="895" t="s">
        <v>23323</v>
      </c>
      <c r="G1693" s="891" t="s">
        <v>23322</v>
      </c>
      <c r="H1693" s="890" t="s">
        <v>3259</v>
      </c>
      <c r="I1693" s="889" t="s">
        <v>2822</v>
      </c>
      <c r="J1693" s="889" t="s">
        <v>2822</v>
      </c>
      <c r="K1693" s="888">
        <v>1</v>
      </c>
      <c r="L1693" s="888">
        <v>12</v>
      </c>
      <c r="M1693" s="887">
        <v>27927.17</v>
      </c>
      <c r="N1693" s="888">
        <v>1</v>
      </c>
      <c r="O1693" s="888">
        <v>6</v>
      </c>
      <c r="P1693" s="887">
        <v>14135.8</v>
      </c>
    </row>
    <row r="1694" spans="1:16" x14ac:dyDescent="0.25">
      <c r="A1694" s="867" t="s">
        <v>19067</v>
      </c>
      <c r="B1694" s="867" t="s">
        <v>2672</v>
      </c>
      <c r="C1694" s="894" t="s">
        <v>3031</v>
      </c>
      <c r="D1694" s="893" t="s">
        <v>23321</v>
      </c>
      <c r="E1694" s="892">
        <v>3000</v>
      </c>
      <c r="F1694" s="895" t="s">
        <v>23320</v>
      </c>
      <c r="G1694" s="891" t="s">
        <v>23319</v>
      </c>
      <c r="H1694" s="890" t="s">
        <v>3135</v>
      </c>
      <c r="I1694" s="889" t="s">
        <v>3135</v>
      </c>
      <c r="J1694" s="889" t="s">
        <v>40</v>
      </c>
      <c r="K1694" s="888" t="s">
        <v>385</v>
      </c>
      <c r="L1694" s="888">
        <v>1</v>
      </c>
      <c r="M1694" s="887">
        <v>2613.4</v>
      </c>
      <c r="N1694" s="888" t="s">
        <v>385</v>
      </c>
      <c r="O1694" s="888" t="s">
        <v>385</v>
      </c>
      <c r="P1694" s="887">
        <v>0</v>
      </c>
    </row>
    <row r="1695" spans="1:16" x14ac:dyDescent="0.25">
      <c r="A1695" s="867" t="s">
        <v>19067</v>
      </c>
      <c r="B1695" s="867" t="s">
        <v>2672</v>
      </c>
      <c r="C1695" s="894" t="s">
        <v>3031</v>
      </c>
      <c r="D1695" s="893" t="s">
        <v>23318</v>
      </c>
      <c r="E1695" s="892">
        <v>6000</v>
      </c>
      <c r="F1695" s="895" t="s">
        <v>23317</v>
      </c>
      <c r="G1695" s="891" t="s">
        <v>23316</v>
      </c>
      <c r="H1695" s="890" t="s">
        <v>20905</v>
      </c>
      <c r="I1695" s="889" t="s">
        <v>2684</v>
      </c>
      <c r="J1695" s="889" t="s">
        <v>5525</v>
      </c>
      <c r="K1695" s="888">
        <v>1</v>
      </c>
      <c r="L1695" s="888">
        <v>3</v>
      </c>
      <c r="M1695" s="887">
        <v>16754.739999999998</v>
      </c>
      <c r="N1695" s="888">
        <v>1</v>
      </c>
      <c r="O1695" s="888">
        <v>1</v>
      </c>
      <c r="P1695" s="887">
        <v>8188.16</v>
      </c>
    </row>
    <row r="1696" spans="1:16" ht="22.5" x14ac:dyDescent="0.25">
      <c r="A1696" s="867" t="s">
        <v>19067</v>
      </c>
      <c r="B1696" s="867" t="s">
        <v>2672</v>
      </c>
      <c r="C1696" s="894" t="s">
        <v>3031</v>
      </c>
      <c r="D1696" s="893" t="s">
        <v>23315</v>
      </c>
      <c r="E1696" s="892">
        <v>8000</v>
      </c>
      <c r="F1696" s="895" t="s">
        <v>23314</v>
      </c>
      <c r="G1696" s="891" t="s">
        <v>23313</v>
      </c>
      <c r="H1696" s="890" t="s">
        <v>4016</v>
      </c>
      <c r="I1696" s="889" t="s">
        <v>3654</v>
      </c>
      <c r="J1696" s="889" t="s">
        <v>5525</v>
      </c>
      <c r="K1696" s="888">
        <v>1</v>
      </c>
      <c r="L1696" s="888">
        <v>12</v>
      </c>
      <c r="M1696" s="887">
        <v>97245.75</v>
      </c>
      <c r="N1696" s="888">
        <v>1</v>
      </c>
      <c r="O1696" s="888">
        <v>6</v>
      </c>
      <c r="P1696" s="887">
        <v>48984.775326460825</v>
      </c>
    </row>
    <row r="1697" spans="1:16" ht="31.5" customHeight="1" x14ac:dyDescent="0.25">
      <c r="A1697" s="867" t="s">
        <v>19067</v>
      </c>
      <c r="B1697" s="867" t="s">
        <v>2672</v>
      </c>
      <c r="C1697" s="894" t="s">
        <v>3031</v>
      </c>
      <c r="D1697" s="893" t="s">
        <v>23312</v>
      </c>
      <c r="E1697" s="892">
        <v>5000</v>
      </c>
      <c r="F1697" s="895" t="s">
        <v>23311</v>
      </c>
      <c r="G1697" s="891" t="s">
        <v>23310</v>
      </c>
      <c r="H1697" s="890" t="s">
        <v>2886</v>
      </c>
      <c r="I1697" s="889" t="s">
        <v>3654</v>
      </c>
      <c r="J1697" s="889" t="s">
        <v>5525</v>
      </c>
      <c r="K1697" s="888">
        <v>1</v>
      </c>
      <c r="L1697" s="888">
        <v>12</v>
      </c>
      <c r="M1697" s="887">
        <v>61299.37</v>
      </c>
      <c r="N1697" s="888">
        <v>1</v>
      </c>
      <c r="O1697" s="888">
        <v>6</v>
      </c>
      <c r="P1697" s="887">
        <v>31017.005326460825</v>
      </c>
    </row>
    <row r="1698" spans="1:16" ht="22.5" x14ac:dyDescent="0.25">
      <c r="A1698" s="867" t="s">
        <v>19067</v>
      </c>
      <c r="B1698" s="867" t="s">
        <v>2672</v>
      </c>
      <c r="C1698" s="894" t="s">
        <v>3031</v>
      </c>
      <c r="D1698" s="893" t="s">
        <v>23309</v>
      </c>
      <c r="E1698" s="892">
        <v>6500</v>
      </c>
      <c r="F1698" s="895" t="s">
        <v>23308</v>
      </c>
      <c r="G1698" s="891" t="s">
        <v>23307</v>
      </c>
      <c r="H1698" s="890" t="s">
        <v>2886</v>
      </c>
      <c r="I1698" s="889" t="s">
        <v>3654</v>
      </c>
      <c r="J1698" s="889" t="s">
        <v>5525</v>
      </c>
      <c r="K1698" s="888">
        <v>1</v>
      </c>
      <c r="L1698" s="888">
        <v>12</v>
      </c>
      <c r="M1698" s="887">
        <v>79960.799999999988</v>
      </c>
      <c r="N1698" s="888">
        <v>1</v>
      </c>
      <c r="O1698" s="888">
        <v>6</v>
      </c>
      <c r="P1698" s="887">
        <v>40030.895326460828</v>
      </c>
    </row>
    <row r="1699" spans="1:16" ht="22.5" x14ac:dyDescent="0.25">
      <c r="A1699" s="867" t="s">
        <v>19067</v>
      </c>
      <c r="B1699" s="867" t="s">
        <v>2672</v>
      </c>
      <c r="C1699" s="894" t="s">
        <v>3031</v>
      </c>
      <c r="D1699" s="893" t="s">
        <v>23306</v>
      </c>
      <c r="E1699" s="892">
        <v>7000</v>
      </c>
      <c r="F1699" s="895" t="s">
        <v>23305</v>
      </c>
      <c r="G1699" s="891" t="s">
        <v>23304</v>
      </c>
      <c r="H1699" s="890" t="s">
        <v>3140</v>
      </c>
      <c r="I1699" s="889" t="s">
        <v>3654</v>
      </c>
      <c r="J1699" s="889" t="s">
        <v>5525</v>
      </c>
      <c r="K1699" s="888">
        <v>1</v>
      </c>
      <c r="L1699" s="888">
        <v>12</v>
      </c>
      <c r="M1699" s="887">
        <v>82246.989999999991</v>
      </c>
      <c r="N1699" s="888">
        <v>1</v>
      </c>
      <c r="O1699" s="888">
        <v>6</v>
      </c>
      <c r="P1699" s="887">
        <v>42030.505326460829</v>
      </c>
    </row>
    <row r="1700" spans="1:16" ht="33.75" x14ac:dyDescent="0.25">
      <c r="A1700" s="867" t="s">
        <v>19067</v>
      </c>
      <c r="B1700" s="867" t="s">
        <v>2672</v>
      </c>
      <c r="C1700" s="894" t="s">
        <v>3031</v>
      </c>
      <c r="D1700" s="893" t="s">
        <v>23303</v>
      </c>
      <c r="E1700" s="892">
        <v>15600</v>
      </c>
      <c r="F1700" s="895" t="s">
        <v>20712</v>
      </c>
      <c r="G1700" s="891" t="s">
        <v>20713</v>
      </c>
      <c r="H1700" s="890" t="s">
        <v>3691</v>
      </c>
      <c r="I1700" s="889" t="s">
        <v>2684</v>
      </c>
      <c r="J1700" s="889" t="s">
        <v>5525</v>
      </c>
      <c r="K1700" s="888">
        <v>1</v>
      </c>
      <c r="L1700" s="888">
        <v>11</v>
      </c>
      <c r="M1700" s="887">
        <v>169807.39999999997</v>
      </c>
      <c r="N1700" s="888">
        <v>1</v>
      </c>
      <c r="O1700" s="888">
        <v>4</v>
      </c>
      <c r="P1700" s="887">
        <v>39548.815326460826</v>
      </c>
    </row>
    <row r="1701" spans="1:16" ht="34.5" customHeight="1" x14ac:dyDescent="0.25">
      <c r="A1701" s="867" t="s">
        <v>19067</v>
      </c>
      <c r="B1701" s="867" t="s">
        <v>2672</v>
      </c>
      <c r="C1701" s="894" t="s">
        <v>3031</v>
      </c>
      <c r="D1701" s="893" t="s">
        <v>23302</v>
      </c>
      <c r="E1701" s="892">
        <v>7000</v>
      </c>
      <c r="F1701" s="895" t="s">
        <v>23301</v>
      </c>
      <c r="G1701" s="891" t="s">
        <v>23300</v>
      </c>
      <c r="H1701" s="890" t="s">
        <v>2703</v>
      </c>
      <c r="I1701" s="889" t="s">
        <v>3654</v>
      </c>
      <c r="J1701" s="889" t="s">
        <v>5525</v>
      </c>
      <c r="K1701" s="888">
        <v>1</v>
      </c>
      <c r="L1701" s="888">
        <v>12</v>
      </c>
      <c r="M1701" s="887">
        <v>85217.049999999988</v>
      </c>
      <c r="N1701" s="888">
        <v>1</v>
      </c>
      <c r="O1701" s="888">
        <v>6</v>
      </c>
      <c r="P1701" s="887">
        <v>42850.065326460826</v>
      </c>
    </row>
    <row r="1702" spans="1:16" ht="22.5" x14ac:dyDescent="0.25">
      <c r="A1702" s="867" t="s">
        <v>19067</v>
      </c>
      <c r="B1702" s="867" t="s">
        <v>2672</v>
      </c>
      <c r="C1702" s="894" t="s">
        <v>3031</v>
      </c>
      <c r="D1702" s="893" t="s">
        <v>23299</v>
      </c>
      <c r="E1702" s="892">
        <v>5300</v>
      </c>
      <c r="F1702" s="895" t="s">
        <v>23298</v>
      </c>
      <c r="G1702" s="891" t="s">
        <v>23297</v>
      </c>
      <c r="H1702" s="890" t="s">
        <v>2886</v>
      </c>
      <c r="I1702" s="889" t="s">
        <v>3654</v>
      </c>
      <c r="J1702" s="889" t="s">
        <v>5525</v>
      </c>
      <c r="K1702" s="888">
        <v>1</v>
      </c>
      <c r="L1702" s="888">
        <v>12</v>
      </c>
      <c r="M1702" s="887">
        <v>65560.800000000003</v>
      </c>
      <c r="N1702" s="888">
        <v>1</v>
      </c>
      <c r="O1702" s="888">
        <v>6</v>
      </c>
      <c r="P1702" s="887">
        <v>32830.895326460828</v>
      </c>
    </row>
    <row r="1703" spans="1:16" ht="22.5" x14ac:dyDescent="0.25">
      <c r="A1703" s="867" t="s">
        <v>19067</v>
      </c>
      <c r="B1703" s="867" t="s">
        <v>2672</v>
      </c>
      <c r="C1703" s="894" t="s">
        <v>3031</v>
      </c>
      <c r="D1703" s="893" t="s">
        <v>23296</v>
      </c>
      <c r="E1703" s="892">
        <v>14000</v>
      </c>
      <c r="F1703" s="895" t="s">
        <v>23294</v>
      </c>
      <c r="G1703" s="891" t="s">
        <v>23293</v>
      </c>
      <c r="H1703" s="890" t="s">
        <v>20905</v>
      </c>
      <c r="I1703" s="889" t="s">
        <v>2684</v>
      </c>
      <c r="J1703" s="889" t="s">
        <v>5525</v>
      </c>
      <c r="K1703" s="888">
        <v>1</v>
      </c>
      <c r="L1703" s="888">
        <v>4</v>
      </c>
      <c r="M1703" s="887">
        <v>54134.899999999994</v>
      </c>
      <c r="N1703" s="888" t="s">
        <v>385</v>
      </c>
      <c r="O1703" s="888" t="s">
        <v>385</v>
      </c>
      <c r="P1703" s="887">
        <v>0</v>
      </c>
    </row>
    <row r="1704" spans="1:16" ht="22.5" x14ac:dyDescent="0.25">
      <c r="A1704" s="867" t="s">
        <v>19067</v>
      </c>
      <c r="B1704" s="867" t="s">
        <v>2672</v>
      </c>
      <c r="C1704" s="894" t="s">
        <v>3031</v>
      </c>
      <c r="D1704" s="893" t="s">
        <v>23295</v>
      </c>
      <c r="E1704" s="892">
        <v>15600</v>
      </c>
      <c r="F1704" s="895" t="s">
        <v>23294</v>
      </c>
      <c r="G1704" s="891" t="s">
        <v>23293</v>
      </c>
      <c r="H1704" s="890" t="s">
        <v>20905</v>
      </c>
      <c r="I1704" s="889" t="s">
        <v>2684</v>
      </c>
      <c r="J1704" s="889" t="s">
        <v>5525</v>
      </c>
      <c r="K1704" s="888" t="s">
        <v>385</v>
      </c>
      <c r="L1704" s="888" t="s">
        <v>385</v>
      </c>
      <c r="M1704" s="887">
        <v>0</v>
      </c>
      <c r="N1704" s="888">
        <v>1</v>
      </c>
      <c r="O1704" s="888">
        <v>6</v>
      </c>
      <c r="P1704" s="887">
        <v>86310.895326460814</v>
      </c>
    </row>
    <row r="1705" spans="1:16" x14ac:dyDescent="0.25">
      <c r="A1705" s="867" t="s">
        <v>19067</v>
      </c>
      <c r="B1705" s="867" t="s">
        <v>2672</v>
      </c>
      <c r="C1705" s="894" t="s">
        <v>3031</v>
      </c>
      <c r="D1705" s="893" t="s">
        <v>23292</v>
      </c>
      <c r="E1705" s="892">
        <v>2200</v>
      </c>
      <c r="F1705" s="895" t="s">
        <v>23291</v>
      </c>
      <c r="G1705" s="891" t="s">
        <v>23290</v>
      </c>
      <c r="H1705" s="890" t="s">
        <v>3135</v>
      </c>
      <c r="I1705" s="889" t="s">
        <v>3135</v>
      </c>
      <c r="J1705" s="889" t="s">
        <v>40</v>
      </c>
      <c r="K1705" s="888">
        <v>1</v>
      </c>
      <c r="L1705" s="888">
        <v>12</v>
      </c>
      <c r="M1705" s="887">
        <v>28304.420000000006</v>
      </c>
      <c r="N1705" s="888">
        <v>1</v>
      </c>
      <c r="O1705" s="888">
        <v>6</v>
      </c>
      <c r="P1705" s="887">
        <v>14217.39</v>
      </c>
    </row>
    <row r="1706" spans="1:16" ht="22.5" x14ac:dyDescent="0.25">
      <c r="A1706" s="867" t="s">
        <v>19067</v>
      </c>
      <c r="B1706" s="867" t="s">
        <v>2672</v>
      </c>
      <c r="C1706" s="894" t="s">
        <v>3031</v>
      </c>
      <c r="D1706" s="893" t="s">
        <v>23289</v>
      </c>
      <c r="E1706" s="892">
        <v>5000</v>
      </c>
      <c r="F1706" s="895" t="s">
        <v>23288</v>
      </c>
      <c r="G1706" s="891" t="s">
        <v>23287</v>
      </c>
      <c r="H1706" s="890" t="s">
        <v>2886</v>
      </c>
      <c r="I1706" s="889" t="s">
        <v>3654</v>
      </c>
      <c r="J1706" s="889" t="s">
        <v>5525</v>
      </c>
      <c r="K1706" s="888">
        <v>1</v>
      </c>
      <c r="L1706" s="888">
        <v>12</v>
      </c>
      <c r="M1706" s="887">
        <v>61960.450000000012</v>
      </c>
      <c r="N1706" s="888">
        <v>1</v>
      </c>
      <c r="O1706" s="888">
        <v>6</v>
      </c>
      <c r="P1706" s="887">
        <v>31024.645326460824</v>
      </c>
    </row>
    <row r="1707" spans="1:16" ht="22.5" x14ac:dyDescent="0.25">
      <c r="A1707" s="867" t="s">
        <v>19067</v>
      </c>
      <c r="B1707" s="867" t="s">
        <v>2672</v>
      </c>
      <c r="C1707" s="894" t="s">
        <v>3031</v>
      </c>
      <c r="D1707" s="893" t="s">
        <v>23286</v>
      </c>
      <c r="E1707" s="892">
        <v>9000</v>
      </c>
      <c r="F1707" s="895" t="s">
        <v>23285</v>
      </c>
      <c r="G1707" s="891" t="s">
        <v>23284</v>
      </c>
      <c r="H1707" s="890" t="s">
        <v>2703</v>
      </c>
      <c r="I1707" s="889" t="s">
        <v>3654</v>
      </c>
      <c r="J1707" s="889" t="s">
        <v>5525</v>
      </c>
      <c r="K1707" s="888">
        <v>1</v>
      </c>
      <c r="L1707" s="888">
        <v>11</v>
      </c>
      <c r="M1707" s="887">
        <v>104260.00445595865</v>
      </c>
      <c r="N1707" s="888">
        <v>1</v>
      </c>
      <c r="O1707" s="888">
        <v>6</v>
      </c>
      <c r="P1707" s="887">
        <v>54675.90532646083</v>
      </c>
    </row>
    <row r="1708" spans="1:16" x14ac:dyDescent="0.25">
      <c r="A1708" s="867" t="s">
        <v>19067</v>
      </c>
      <c r="B1708" s="867" t="s">
        <v>2672</v>
      </c>
      <c r="C1708" s="894" t="s">
        <v>3031</v>
      </c>
      <c r="D1708" s="893" t="s">
        <v>1876</v>
      </c>
      <c r="E1708" s="892">
        <v>2500</v>
      </c>
      <c r="F1708" s="895" t="s">
        <v>23283</v>
      </c>
      <c r="G1708" s="891" t="s">
        <v>23282</v>
      </c>
      <c r="H1708" s="890" t="s">
        <v>3691</v>
      </c>
      <c r="I1708" s="889" t="s">
        <v>2684</v>
      </c>
      <c r="J1708" s="889" t="s">
        <v>5525</v>
      </c>
      <c r="K1708" s="888">
        <v>1</v>
      </c>
      <c r="L1708" s="888">
        <v>1</v>
      </c>
      <c r="M1708" s="887">
        <v>500.37</v>
      </c>
      <c r="N1708" s="888">
        <v>1</v>
      </c>
      <c r="O1708" s="888">
        <v>6</v>
      </c>
      <c r="P1708" s="887">
        <v>16044.9</v>
      </c>
    </row>
    <row r="1709" spans="1:16" ht="22.5" x14ac:dyDescent="0.25">
      <c r="A1709" s="867" t="s">
        <v>19067</v>
      </c>
      <c r="B1709" s="867" t="s">
        <v>2672</v>
      </c>
      <c r="C1709" s="894" t="s">
        <v>3031</v>
      </c>
      <c r="D1709" s="893" t="s">
        <v>23281</v>
      </c>
      <c r="E1709" s="892">
        <v>3000</v>
      </c>
      <c r="F1709" s="895" t="s">
        <v>23280</v>
      </c>
      <c r="G1709" s="891" t="s">
        <v>23279</v>
      </c>
      <c r="H1709" s="890" t="s">
        <v>2712</v>
      </c>
      <c r="I1709" s="889" t="s">
        <v>2822</v>
      </c>
      <c r="J1709" s="889" t="s">
        <v>2822</v>
      </c>
      <c r="K1709" s="888">
        <v>1</v>
      </c>
      <c r="L1709" s="888">
        <v>12</v>
      </c>
      <c r="M1709" s="887">
        <v>37915.19000000001</v>
      </c>
      <c r="N1709" s="888">
        <v>1</v>
      </c>
      <c r="O1709" s="888">
        <v>6</v>
      </c>
      <c r="P1709" s="887">
        <v>19044.900000000001</v>
      </c>
    </row>
    <row r="1710" spans="1:16" ht="33.75" x14ac:dyDescent="0.25">
      <c r="A1710" s="867" t="s">
        <v>19067</v>
      </c>
      <c r="B1710" s="867" t="s">
        <v>2672</v>
      </c>
      <c r="C1710" s="894" t="s">
        <v>3031</v>
      </c>
      <c r="D1710" s="893" t="s">
        <v>23278</v>
      </c>
      <c r="E1710" s="892">
        <v>12000</v>
      </c>
      <c r="F1710" s="895" t="s">
        <v>23277</v>
      </c>
      <c r="G1710" s="891" t="s">
        <v>23276</v>
      </c>
      <c r="H1710" s="890" t="s">
        <v>2772</v>
      </c>
      <c r="I1710" s="889" t="s">
        <v>3654</v>
      </c>
      <c r="J1710" s="889" t="s">
        <v>5525</v>
      </c>
      <c r="K1710" s="888">
        <v>1</v>
      </c>
      <c r="L1710" s="888">
        <v>12</v>
      </c>
      <c r="M1710" s="887">
        <v>170496.09445595866</v>
      </c>
      <c r="N1710" s="888">
        <v>1</v>
      </c>
      <c r="O1710" s="888">
        <v>6</v>
      </c>
      <c r="P1710" s="887">
        <v>73010.895326460814</v>
      </c>
    </row>
    <row r="1711" spans="1:16" ht="22.5" x14ac:dyDescent="0.25">
      <c r="A1711" s="867" t="s">
        <v>19067</v>
      </c>
      <c r="B1711" s="867" t="s">
        <v>3626</v>
      </c>
      <c r="C1711" s="894" t="s">
        <v>3031</v>
      </c>
      <c r="D1711" s="893" t="s">
        <v>23275</v>
      </c>
      <c r="E1711" s="892">
        <v>9500</v>
      </c>
      <c r="F1711" s="895" t="s">
        <v>23274</v>
      </c>
      <c r="G1711" s="891" t="s">
        <v>23273</v>
      </c>
      <c r="H1711" s="890" t="s">
        <v>2772</v>
      </c>
      <c r="I1711" s="889" t="s">
        <v>3654</v>
      </c>
      <c r="J1711" s="889" t="s">
        <v>5525</v>
      </c>
      <c r="K1711" s="888">
        <v>1</v>
      </c>
      <c r="L1711" s="888">
        <v>12</v>
      </c>
      <c r="M1711" s="887">
        <v>114717.92</v>
      </c>
      <c r="N1711" s="888">
        <v>1</v>
      </c>
      <c r="O1711" s="888">
        <v>6</v>
      </c>
      <c r="P1711" s="887">
        <v>57651.07</v>
      </c>
    </row>
    <row r="1712" spans="1:16" ht="22.5" x14ac:dyDescent="0.25">
      <c r="A1712" s="867" t="s">
        <v>19067</v>
      </c>
      <c r="B1712" s="867" t="s">
        <v>2672</v>
      </c>
      <c r="C1712" s="894" t="s">
        <v>3031</v>
      </c>
      <c r="D1712" s="893" t="s">
        <v>23272</v>
      </c>
      <c r="E1712" s="892">
        <v>2000</v>
      </c>
      <c r="F1712" s="895" t="s">
        <v>23271</v>
      </c>
      <c r="G1712" s="891" t="s">
        <v>23270</v>
      </c>
      <c r="H1712" s="890" t="s">
        <v>3135</v>
      </c>
      <c r="I1712" s="889" t="s">
        <v>3135</v>
      </c>
      <c r="J1712" s="889" t="s">
        <v>40</v>
      </c>
      <c r="K1712" s="888">
        <v>1</v>
      </c>
      <c r="L1712" s="888">
        <v>1</v>
      </c>
      <c r="M1712" s="887">
        <v>1980.0700000000002</v>
      </c>
      <c r="N1712" s="888" t="s">
        <v>385</v>
      </c>
      <c r="O1712" s="888" t="s">
        <v>385</v>
      </c>
      <c r="P1712" s="887">
        <v>0</v>
      </c>
    </row>
    <row r="1713" spans="1:16" ht="22.5" x14ac:dyDescent="0.25">
      <c r="A1713" s="867" t="s">
        <v>19067</v>
      </c>
      <c r="B1713" s="867" t="s">
        <v>3626</v>
      </c>
      <c r="C1713" s="894" t="s">
        <v>3031</v>
      </c>
      <c r="D1713" s="893" t="s">
        <v>23269</v>
      </c>
      <c r="E1713" s="892">
        <v>7500</v>
      </c>
      <c r="F1713" s="895" t="s">
        <v>23268</v>
      </c>
      <c r="G1713" s="891" t="s">
        <v>23267</v>
      </c>
      <c r="H1713" s="890" t="s">
        <v>2772</v>
      </c>
      <c r="I1713" s="889" t="s">
        <v>3654</v>
      </c>
      <c r="J1713" s="889" t="s">
        <v>5525</v>
      </c>
      <c r="K1713" s="888">
        <v>1</v>
      </c>
      <c r="L1713" s="888">
        <v>6</v>
      </c>
      <c r="M1713" s="887">
        <v>36218.939999999995</v>
      </c>
      <c r="N1713" s="888" t="s">
        <v>385</v>
      </c>
      <c r="O1713" s="888" t="s">
        <v>385</v>
      </c>
      <c r="P1713" s="887">
        <v>0</v>
      </c>
    </row>
    <row r="1714" spans="1:16" ht="22.5" x14ac:dyDescent="0.25">
      <c r="A1714" s="867" t="s">
        <v>19067</v>
      </c>
      <c r="B1714" s="867" t="s">
        <v>2672</v>
      </c>
      <c r="C1714" s="894" t="s">
        <v>3031</v>
      </c>
      <c r="D1714" s="893" t="s">
        <v>23266</v>
      </c>
      <c r="E1714" s="892">
        <v>5000</v>
      </c>
      <c r="F1714" s="895" t="s">
        <v>23265</v>
      </c>
      <c r="G1714" s="891" t="s">
        <v>23264</v>
      </c>
      <c r="H1714" s="890" t="s">
        <v>2886</v>
      </c>
      <c r="I1714" s="889" t="s">
        <v>3654</v>
      </c>
      <c r="J1714" s="889" t="s">
        <v>5525</v>
      </c>
      <c r="K1714" s="888">
        <v>1</v>
      </c>
      <c r="L1714" s="888">
        <v>12</v>
      </c>
      <c r="M1714" s="887">
        <v>61802.13</v>
      </c>
      <c r="N1714" s="888">
        <v>1</v>
      </c>
      <c r="O1714" s="888">
        <v>6</v>
      </c>
      <c r="P1714" s="887">
        <v>30985.755326460825</v>
      </c>
    </row>
    <row r="1715" spans="1:16" ht="22.5" x14ac:dyDescent="0.25">
      <c r="A1715" s="867" t="s">
        <v>19067</v>
      </c>
      <c r="B1715" s="867" t="s">
        <v>2672</v>
      </c>
      <c r="C1715" s="894" t="s">
        <v>3031</v>
      </c>
      <c r="D1715" s="893" t="s">
        <v>23263</v>
      </c>
      <c r="E1715" s="892">
        <v>15600</v>
      </c>
      <c r="F1715" s="895" t="s">
        <v>23262</v>
      </c>
      <c r="G1715" s="891" t="s">
        <v>23261</v>
      </c>
      <c r="H1715" s="890" t="s">
        <v>2872</v>
      </c>
      <c r="I1715" s="889" t="s">
        <v>3654</v>
      </c>
      <c r="J1715" s="889" t="s">
        <v>5525</v>
      </c>
      <c r="K1715" s="888" t="s">
        <v>385</v>
      </c>
      <c r="L1715" s="888" t="s">
        <v>385</v>
      </c>
      <c r="M1715" s="887">
        <v>0</v>
      </c>
      <c r="N1715" s="888">
        <v>1</v>
      </c>
      <c r="O1715" s="888">
        <v>6</v>
      </c>
      <c r="P1715" s="887">
        <v>90470.895326460814</v>
      </c>
    </row>
    <row r="1716" spans="1:16" x14ac:dyDescent="0.25">
      <c r="A1716" s="867" t="s">
        <v>19067</v>
      </c>
      <c r="B1716" s="867" t="s">
        <v>2672</v>
      </c>
      <c r="C1716" s="894" t="s">
        <v>3031</v>
      </c>
      <c r="D1716" s="893" t="s">
        <v>23260</v>
      </c>
      <c r="E1716" s="892">
        <v>5000</v>
      </c>
      <c r="F1716" s="895" t="s">
        <v>23259</v>
      </c>
      <c r="G1716" s="891" t="s">
        <v>23258</v>
      </c>
      <c r="H1716" s="890" t="s">
        <v>2772</v>
      </c>
      <c r="I1716" s="889" t="s">
        <v>3654</v>
      </c>
      <c r="J1716" s="889" t="s">
        <v>5525</v>
      </c>
      <c r="K1716" s="888">
        <v>1</v>
      </c>
      <c r="L1716" s="888">
        <v>12</v>
      </c>
      <c r="M1716" s="887">
        <v>61835.119999999988</v>
      </c>
      <c r="N1716" s="888">
        <v>1</v>
      </c>
      <c r="O1716" s="888">
        <v>6</v>
      </c>
      <c r="P1716" s="887">
        <v>30986.445326460827</v>
      </c>
    </row>
    <row r="1717" spans="1:16" x14ac:dyDescent="0.25">
      <c r="A1717" s="867" t="s">
        <v>19067</v>
      </c>
      <c r="B1717" s="867" t="s">
        <v>2672</v>
      </c>
      <c r="C1717" s="894" t="s">
        <v>3031</v>
      </c>
      <c r="D1717" s="893" t="s">
        <v>8272</v>
      </c>
      <c r="E1717" s="892">
        <v>2500</v>
      </c>
      <c r="F1717" s="895" t="s">
        <v>23257</v>
      </c>
      <c r="G1717" s="891" t="s">
        <v>23256</v>
      </c>
      <c r="H1717" s="890" t="s">
        <v>3259</v>
      </c>
      <c r="I1717" s="889" t="s">
        <v>2822</v>
      </c>
      <c r="J1717" s="889" t="s">
        <v>2822</v>
      </c>
      <c r="K1717" s="888">
        <v>1</v>
      </c>
      <c r="L1717" s="888">
        <v>12</v>
      </c>
      <c r="M1717" s="887">
        <v>31960.800000000003</v>
      </c>
      <c r="N1717" s="888">
        <v>1</v>
      </c>
      <c r="O1717" s="888">
        <v>1</v>
      </c>
      <c r="P1717" s="887">
        <v>2306.09</v>
      </c>
    </row>
    <row r="1718" spans="1:16" ht="22.5" x14ac:dyDescent="0.25">
      <c r="A1718" s="867" t="s">
        <v>19067</v>
      </c>
      <c r="B1718" s="867" t="s">
        <v>2672</v>
      </c>
      <c r="C1718" s="894" t="s">
        <v>3031</v>
      </c>
      <c r="D1718" s="893" t="s">
        <v>23255</v>
      </c>
      <c r="E1718" s="892">
        <v>15600</v>
      </c>
      <c r="F1718" s="895" t="s">
        <v>23254</v>
      </c>
      <c r="G1718" s="891" t="s">
        <v>23253</v>
      </c>
      <c r="H1718" s="890" t="s">
        <v>2772</v>
      </c>
      <c r="I1718" s="889" t="s">
        <v>3654</v>
      </c>
      <c r="J1718" s="889" t="s">
        <v>5525</v>
      </c>
      <c r="K1718" s="888">
        <v>1</v>
      </c>
      <c r="L1718" s="888">
        <v>2</v>
      </c>
      <c r="M1718" s="887">
        <v>31526.799999999999</v>
      </c>
      <c r="N1718" s="888">
        <v>1</v>
      </c>
      <c r="O1718" s="888">
        <v>6</v>
      </c>
      <c r="P1718" s="887">
        <v>93070.895326460814</v>
      </c>
    </row>
    <row r="1719" spans="1:16" x14ac:dyDescent="0.25">
      <c r="A1719" s="867" t="s">
        <v>19067</v>
      </c>
      <c r="B1719" s="867" t="s">
        <v>2672</v>
      </c>
      <c r="C1719" s="894" t="s">
        <v>3031</v>
      </c>
      <c r="D1719" s="893" t="s">
        <v>23252</v>
      </c>
      <c r="E1719" s="892">
        <v>8000</v>
      </c>
      <c r="F1719" s="895" t="s">
        <v>23251</v>
      </c>
      <c r="G1719" s="891" t="s">
        <v>23250</v>
      </c>
      <c r="H1719" s="890" t="s">
        <v>2772</v>
      </c>
      <c r="I1719" s="889" t="s">
        <v>3654</v>
      </c>
      <c r="J1719" s="889" t="s">
        <v>5525</v>
      </c>
      <c r="K1719" s="888">
        <v>1</v>
      </c>
      <c r="L1719" s="888">
        <v>11</v>
      </c>
      <c r="M1719" s="887">
        <v>87174.059999999983</v>
      </c>
      <c r="N1719" s="888" t="s">
        <v>385</v>
      </c>
      <c r="O1719" s="888" t="s">
        <v>385</v>
      </c>
      <c r="P1719" s="887">
        <v>0</v>
      </c>
    </row>
    <row r="1720" spans="1:16" ht="29.25" customHeight="1" x14ac:dyDescent="0.25">
      <c r="A1720" s="867" t="s">
        <v>19067</v>
      </c>
      <c r="B1720" s="867" t="s">
        <v>2672</v>
      </c>
      <c r="C1720" s="894" t="s">
        <v>3031</v>
      </c>
      <c r="D1720" s="893" t="s">
        <v>23249</v>
      </c>
      <c r="E1720" s="892">
        <v>15600</v>
      </c>
      <c r="F1720" s="895" t="s">
        <v>23248</v>
      </c>
      <c r="G1720" s="891" t="s">
        <v>23247</v>
      </c>
      <c r="H1720" s="890" t="s">
        <v>2772</v>
      </c>
      <c r="I1720" s="889" t="s">
        <v>3654</v>
      </c>
      <c r="J1720" s="889" t="s">
        <v>5525</v>
      </c>
      <c r="K1720" s="888">
        <v>1</v>
      </c>
      <c r="L1720" s="888">
        <v>4</v>
      </c>
      <c r="M1720" s="887">
        <v>51362.27</v>
      </c>
      <c r="N1720" s="888">
        <v>1</v>
      </c>
      <c r="O1720" s="888">
        <v>5</v>
      </c>
      <c r="P1720" s="887">
        <v>78316.175326460812</v>
      </c>
    </row>
    <row r="1721" spans="1:16" ht="22.5" x14ac:dyDescent="0.25">
      <c r="A1721" s="867" t="s">
        <v>19067</v>
      </c>
      <c r="B1721" s="867" t="s">
        <v>3626</v>
      </c>
      <c r="C1721" s="894" t="s">
        <v>3031</v>
      </c>
      <c r="D1721" s="893" t="s">
        <v>23246</v>
      </c>
      <c r="E1721" s="892">
        <v>14000</v>
      </c>
      <c r="F1721" s="895" t="s">
        <v>23245</v>
      </c>
      <c r="G1721" s="891" t="s">
        <v>23244</v>
      </c>
      <c r="H1721" s="890" t="s">
        <v>2772</v>
      </c>
      <c r="I1721" s="889" t="s">
        <v>3654</v>
      </c>
      <c r="J1721" s="889" t="s">
        <v>5525</v>
      </c>
      <c r="K1721" s="888">
        <v>1</v>
      </c>
      <c r="L1721" s="888">
        <v>12</v>
      </c>
      <c r="M1721" s="887">
        <v>165850.34</v>
      </c>
      <c r="N1721" s="888">
        <v>1</v>
      </c>
      <c r="O1721" s="888">
        <v>6</v>
      </c>
      <c r="P1721" s="887">
        <v>83887.98</v>
      </c>
    </row>
    <row r="1722" spans="1:16" ht="22.5" x14ac:dyDescent="0.25">
      <c r="A1722" s="867" t="s">
        <v>19067</v>
      </c>
      <c r="B1722" s="867" t="s">
        <v>2672</v>
      </c>
      <c r="C1722" s="894" t="s">
        <v>3031</v>
      </c>
      <c r="D1722" s="893" t="s">
        <v>23243</v>
      </c>
      <c r="E1722" s="892">
        <v>6500</v>
      </c>
      <c r="F1722" s="895" t="s">
        <v>23242</v>
      </c>
      <c r="G1722" s="891" t="s">
        <v>23241</v>
      </c>
      <c r="H1722" s="890" t="s">
        <v>3259</v>
      </c>
      <c r="I1722" s="889" t="s">
        <v>2822</v>
      </c>
      <c r="J1722" s="889" t="s">
        <v>2822</v>
      </c>
      <c r="K1722" s="888">
        <v>1</v>
      </c>
      <c r="L1722" s="888">
        <v>12</v>
      </c>
      <c r="M1722" s="887">
        <v>78000.37</v>
      </c>
      <c r="N1722" s="888">
        <v>1</v>
      </c>
      <c r="O1722" s="888">
        <v>6</v>
      </c>
      <c r="P1722" s="887">
        <v>39506.825326460828</v>
      </c>
    </row>
    <row r="1723" spans="1:16" x14ac:dyDescent="0.25">
      <c r="A1723" s="867" t="s">
        <v>19067</v>
      </c>
      <c r="B1723" s="867" t="s">
        <v>2672</v>
      </c>
      <c r="C1723" s="894" t="s">
        <v>3031</v>
      </c>
      <c r="D1723" s="893" t="s">
        <v>23240</v>
      </c>
      <c r="E1723" s="892">
        <v>4000</v>
      </c>
      <c r="F1723" s="895" t="s">
        <v>23239</v>
      </c>
      <c r="G1723" s="891" t="s">
        <v>23238</v>
      </c>
      <c r="H1723" s="890" t="s">
        <v>23237</v>
      </c>
      <c r="I1723" s="889" t="s">
        <v>2684</v>
      </c>
      <c r="J1723" s="889" t="s">
        <v>5525</v>
      </c>
      <c r="K1723" s="888">
        <v>1</v>
      </c>
      <c r="L1723" s="888">
        <v>2</v>
      </c>
      <c r="M1723" s="887">
        <v>7826.7999999999993</v>
      </c>
      <c r="N1723" s="888">
        <v>1</v>
      </c>
      <c r="O1723" s="888">
        <v>6</v>
      </c>
      <c r="P1723" s="887">
        <v>25044.9</v>
      </c>
    </row>
    <row r="1724" spans="1:16" ht="33.75" x14ac:dyDescent="0.25">
      <c r="A1724" s="867" t="s">
        <v>19067</v>
      </c>
      <c r="B1724" s="867" t="s">
        <v>2672</v>
      </c>
      <c r="C1724" s="894" t="s">
        <v>3031</v>
      </c>
      <c r="D1724" s="893" t="s">
        <v>23236</v>
      </c>
      <c r="E1724" s="892">
        <v>7000</v>
      </c>
      <c r="F1724" s="895" t="s">
        <v>23235</v>
      </c>
      <c r="G1724" s="891" t="s">
        <v>23234</v>
      </c>
      <c r="H1724" s="890" t="s">
        <v>23233</v>
      </c>
      <c r="I1724" s="889" t="s">
        <v>3654</v>
      </c>
      <c r="J1724" s="889" t="s">
        <v>5525</v>
      </c>
      <c r="K1724" s="888">
        <v>1</v>
      </c>
      <c r="L1724" s="888">
        <v>12</v>
      </c>
      <c r="M1724" s="887">
        <v>85535.94</v>
      </c>
      <c r="N1724" s="888">
        <v>1</v>
      </c>
      <c r="O1724" s="888">
        <v>6</v>
      </c>
      <c r="P1724" s="887">
        <v>43030.895326460828</v>
      </c>
    </row>
    <row r="1725" spans="1:16" ht="22.5" x14ac:dyDescent="0.25">
      <c r="A1725" s="867" t="s">
        <v>19067</v>
      </c>
      <c r="B1725" s="867" t="s">
        <v>2672</v>
      </c>
      <c r="C1725" s="894" t="s">
        <v>3031</v>
      </c>
      <c r="D1725" s="893" t="s">
        <v>23232</v>
      </c>
      <c r="E1725" s="892">
        <v>3500</v>
      </c>
      <c r="F1725" s="895" t="s">
        <v>23231</v>
      </c>
      <c r="G1725" s="891" t="s">
        <v>23230</v>
      </c>
      <c r="H1725" s="890" t="s">
        <v>4016</v>
      </c>
      <c r="I1725" s="889" t="s">
        <v>3654</v>
      </c>
      <c r="J1725" s="889" t="s">
        <v>5525</v>
      </c>
      <c r="K1725" s="888">
        <v>1</v>
      </c>
      <c r="L1725" s="888">
        <v>12</v>
      </c>
      <c r="M1725" s="887">
        <v>43533.43</v>
      </c>
      <c r="N1725" s="888">
        <v>1</v>
      </c>
      <c r="O1725" s="888">
        <v>6</v>
      </c>
      <c r="P1725" s="887">
        <v>21913.15</v>
      </c>
    </row>
    <row r="1726" spans="1:16" x14ac:dyDescent="0.25">
      <c r="A1726" s="867" t="s">
        <v>19067</v>
      </c>
      <c r="B1726" s="867" t="s">
        <v>2672</v>
      </c>
      <c r="C1726" s="894" t="s">
        <v>3031</v>
      </c>
      <c r="D1726" s="893" t="s">
        <v>23229</v>
      </c>
      <c r="E1726" s="892">
        <v>3900</v>
      </c>
      <c r="F1726" s="895" t="s">
        <v>23228</v>
      </c>
      <c r="G1726" s="891" t="s">
        <v>23227</v>
      </c>
      <c r="H1726" s="890" t="s">
        <v>23226</v>
      </c>
      <c r="I1726" s="889" t="s">
        <v>2822</v>
      </c>
      <c r="J1726" s="889" t="s">
        <v>2822</v>
      </c>
      <c r="K1726" s="888">
        <v>1</v>
      </c>
      <c r="L1726" s="888">
        <v>12</v>
      </c>
      <c r="M1726" s="887">
        <v>48738.860000000008</v>
      </c>
      <c r="N1726" s="888">
        <v>1</v>
      </c>
      <c r="O1726" s="888">
        <v>6</v>
      </c>
      <c r="P1726" s="887">
        <v>24444.9</v>
      </c>
    </row>
    <row r="1727" spans="1:16" ht="30" customHeight="1" x14ac:dyDescent="0.25">
      <c r="A1727" s="867" t="s">
        <v>19067</v>
      </c>
      <c r="B1727" s="867" t="s">
        <v>2672</v>
      </c>
      <c r="C1727" s="894" t="s">
        <v>3031</v>
      </c>
      <c r="D1727" s="893" t="s">
        <v>23225</v>
      </c>
      <c r="E1727" s="892">
        <v>9000</v>
      </c>
      <c r="F1727" s="895" t="s">
        <v>23224</v>
      </c>
      <c r="G1727" s="891" t="s">
        <v>23223</v>
      </c>
      <c r="H1727" s="890" t="s">
        <v>2712</v>
      </c>
      <c r="I1727" s="889" t="s">
        <v>3654</v>
      </c>
      <c r="J1727" s="889" t="s">
        <v>5525</v>
      </c>
      <c r="K1727" s="888">
        <v>1</v>
      </c>
      <c r="L1727" s="888">
        <v>12</v>
      </c>
      <c r="M1727" s="887">
        <v>109660.79999999997</v>
      </c>
      <c r="N1727" s="888">
        <v>1</v>
      </c>
      <c r="O1727" s="888">
        <v>6</v>
      </c>
      <c r="P1727" s="887">
        <v>55030.895326460828</v>
      </c>
    </row>
    <row r="1728" spans="1:16" ht="22.5" x14ac:dyDescent="0.25">
      <c r="A1728" s="867" t="s">
        <v>19067</v>
      </c>
      <c r="B1728" s="867" t="s">
        <v>2672</v>
      </c>
      <c r="C1728" s="894" t="s">
        <v>3031</v>
      </c>
      <c r="D1728" s="893" t="s">
        <v>23222</v>
      </c>
      <c r="E1728" s="892">
        <v>3000</v>
      </c>
      <c r="F1728" s="895" t="s">
        <v>23221</v>
      </c>
      <c r="G1728" s="891" t="s">
        <v>23220</v>
      </c>
      <c r="H1728" s="890" t="s">
        <v>23219</v>
      </c>
      <c r="I1728" s="889" t="s">
        <v>2707</v>
      </c>
      <c r="J1728" s="889" t="s">
        <v>2822</v>
      </c>
      <c r="K1728" s="888">
        <v>1</v>
      </c>
      <c r="L1728" s="888">
        <v>1</v>
      </c>
      <c r="M1728" s="887">
        <v>2913.4</v>
      </c>
      <c r="N1728" s="888" t="s">
        <v>385</v>
      </c>
      <c r="O1728" s="888" t="s">
        <v>385</v>
      </c>
      <c r="P1728" s="887">
        <v>0</v>
      </c>
    </row>
    <row r="1729" spans="1:16" x14ac:dyDescent="0.25">
      <c r="A1729" s="867" t="s">
        <v>19067</v>
      </c>
      <c r="B1729" s="867" t="s">
        <v>2672</v>
      </c>
      <c r="C1729" s="894" t="s">
        <v>3031</v>
      </c>
      <c r="D1729" s="893" t="s">
        <v>23218</v>
      </c>
      <c r="E1729" s="892">
        <v>12000</v>
      </c>
      <c r="F1729" s="895" t="s">
        <v>23217</v>
      </c>
      <c r="G1729" s="891" t="s">
        <v>23216</v>
      </c>
      <c r="H1729" s="890" t="s">
        <v>2772</v>
      </c>
      <c r="I1729" s="889" t="s">
        <v>3654</v>
      </c>
      <c r="J1729" s="889" t="s">
        <v>5525</v>
      </c>
      <c r="K1729" s="888">
        <v>1</v>
      </c>
      <c r="L1729" s="888">
        <v>1</v>
      </c>
      <c r="M1729" s="887">
        <v>6113.4</v>
      </c>
      <c r="N1729" s="888">
        <v>1</v>
      </c>
      <c r="O1729" s="888">
        <v>6</v>
      </c>
      <c r="P1729" s="887">
        <v>72777.575326460821</v>
      </c>
    </row>
    <row r="1730" spans="1:16" ht="22.5" x14ac:dyDescent="0.25">
      <c r="A1730" s="867" t="s">
        <v>19067</v>
      </c>
      <c r="B1730" s="867" t="s">
        <v>2672</v>
      </c>
      <c r="C1730" s="894" t="s">
        <v>3031</v>
      </c>
      <c r="D1730" s="893" t="s">
        <v>23215</v>
      </c>
      <c r="E1730" s="892">
        <v>8000</v>
      </c>
      <c r="F1730" s="895" t="s">
        <v>23214</v>
      </c>
      <c r="G1730" s="891" t="s">
        <v>23213</v>
      </c>
      <c r="H1730" s="890" t="s">
        <v>2688</v>
      </c>
      <c r="I1730" s="889" t="s">
        <v>3654</v>
      </c>
      <c r="J1730" s="889" t="s">
        <v>5525</v>
      </c>
      <c r="K1730" s="888">
        <v>1</v>
      </c>
      <c r="L1730" s="888">
        <v>12</v>
      </c>
      <c r="M1730" s="887">
        <v>93795.339999999982</v>
      </c>
      <c r="N1730" s="888">
        <v>1</v>
      </c>
      <c r="O1730" s="888">
        <v>6</v>
      </c>
      <c r="P1730" s="887">
        <v>48840.875326460831</v>
      </c>
    </row>
    <row r="1731" spans="1:16" x14ac:dyDescent="0.25">
      <c r="A1731" s="867" t="s">
        <v>19067</v>
      </c>
      <c r="B1731" s="867" t="s">
        <v>2672</v>
      </c>
      <c r="C1731" s="894" t="s">
        <v>3031</v>
      </c>
      <c r="D1731" s="893" t="s">
        <v>23212</v>
      </c>
      <c r="E1731" s="892">
        <v>10000</v>
      </c>
      <c r="F1731" s="895" t="s">
        <v>14411</v>
      </c>
      <c r="G1731" s="891" t="s">
        <v>14410</v>
      </c>
      <c r="H1731" s="890" t="s">
        <v>3691</v>
      </c>
      <c r="I1731" s="889" t="s">
        <v>2684</v>
      </c>
      <c r="J1731" s="889" t="s">
        <v>5525</v>
      </c>
      <c r="K1731" s="888">
        <v>1</v>
      </c>
      <c r="L1731" s="888">
        <v>1</v>
      </c>
      <c r="M1731" s="887">
        <v>1446.73</v>
      </c>
      <c r="N1731" s="888">
        <v>1</v>
      </c>
      <c r="O1731" s="888">
        <v>6</v>
      </c>
      <c r="P1731" s="887">
        <v>60985.065326460834</v>
      </c>
    </row>
    <row r="1732" spans="1:16" x14ac:dyDescent="0.25">
      <c r="A1732" s="867" t="s">
        <v>19067</v>
      </c>
      <c r="B1732" s="867" t="s">
        <v>2672</v>
      </c>
      <c r="C1732" s="894" t="s">
        <v>3031</v>
      </c>
      <c r="D1732" s="893" t="s">
        <v>8272</v>
      </c>
      <c r="E1732" s="892">
        <v>4000</v>
      </c>
      <c r="F1732" s="895" t="s">
        <v>23211</v>
      </c>
      <c r="G1732" s="891" t="s">
        <v>23210</v>
      </c>
      <c r="H1732" s="890" t="s">
        <v>3135</v>
      </c>
      <c r="I1732" s="889" t="s">
        <v>3135</v>
      </c>
      <c r="J1732" s="889" t="s">
        <v>40</v>
      </c>
      <c r="K1732" s="888">
        <v>1</v>
      </c>
      <c r="L1732" s="888">
        <v>12</v>
      </c>
      <c r="M1732" s="887">
        <v>49960.520000000011</v>
      </c>
      <c r="N1732" s="888">
        <v>1</v>
      </c>
      <c r="O1732" s="888">
        <v>6</v>
      </c>
      <c r="P1732" s="887">
        <v>24773.79</v>
      </c>
    </row>
    <row r="1733" spans="1:16" ht="22.5" x14ac:dyDescent="0.25">
      <c r="A1733" s="867" t="s">
        <v>19067</v>
      </c>
      <c r="B1733" s="867" t="s">
        <v>2672</v>
      </c>
      <c r="C1733" s="894" t="s">
        <v>3031</v>
      </c>
      <c r="D1733" s="893" t="s">
        <v>23209</v>
      </c>
      <c r="E1733" s="892">
        <v>2500</v>
      </c>
      <c r="F1733" s="895" t="s">
        <v>23208</v>
      </c>
      <c r="G1733" s="891" t="s">
        <v>23207</v>
      </c>
      <c r="H1733" s="890" t="s">
        <v>3135</v>
      </c>
      <c r="I1733" s="889" t="s">
        <v>3135</v>
      </c>
      <c r="J1733" s="889" t="s">
        <v>40</v>
      </c>
      <c r="K1733" s="888">
        <v>1</v>
      </c>
      <c r="L1733" s="888">
        <v>12</v>
      </c>
      <c r="M1733" s="887">
        <v>31767.230000000003</v>
      </c>
      <c r="N1733" s="888">
        <v>1</v>
      </c>
      <c r="O1733" s="888">
        <v>6</v>
      </c>
      <c r="P1733" s="887">
        <v>16022.15</v>
      </c>
    </row>
    <row r="1734" spans="1:16" x14ac:dyDescent="0.25">
      <c r="A1734" s="867" t="s">
        <v>19067</v>
      </c>
      <c r="B1734" s="867" t="s">
        <v>2672</v>
      </c>
      <c r="C1734" s="894" t="s">
        <v>19066</v>
      </c>
      <c r="D1734" s="893" t="s">
        <v>18209</v>
      </c>
      <c r="E1734" s="892">
        <v>15600</v>
      </c>
      <c r="F1734" s="895" t="s">
        <v>23206</v>
      </c>
      <c r="G1734" s="891" t="s">
        <v>23205</v>
      </c>
      <c r="H1734" s="890" t="s">
        <v>20662</v>
      </c>
      <c r="I1734" s="889" t="s">
        <v>3654</v>
      </c>
      <c r="J1734" s="889" t="s">
        <v>5525</v>
      </c>
      <c r="K1734" s="888">
        <v>1</v>
      </c>
      <c r="L1734" s="888">
        <v>2</v>
      </c>
      <c r="M1734" s="887">
        <v>38480</v>
      </c>
      <c r="N1734" s="888">
        <v>1</v>
      </c>
      <c r="O1734" s="888">
        <v>6</v>
      </c>
      <c r="P1734" s="887">
        <v>92040</v>
      </c>
    </row>
    <row r="1735" spans="1:16" x14ac:dyDescent="0.25">
      <c r="A1735" s="867" t="s">
        <v>19067</v>
      </c>
      <c r="B1735" s="867" t="s">
        <v>2672</v>
      </c>
      <c r="C1735" s="894" t="s">
        <v>19066</v>
      </c>
      <c r="D1735" s="893" t="s">
        <v>18209</v>
      </c>
      <c r="E1735" s="892">
        <v>12000</v>
      </c>
      <c r="F1735" s="895" t="s">
        <v>23206</v>
      </c>
      <c r="G1735" s="891" t="s">
        <v>23205</v>
      </c>
      <c r="H1735" s="890" t="s">
        <v>20662</v>
      </c>
      <c r="I1735" s="889" t="s">
        <v>3654</v>
      </c>
      <c r="J1735" s="889" t="s">
        <v>5525</v>
      </c>
      <c r="K1735" s="888">
        <v>1</v>
      </c>
      <c r="L1735" s="888">
        <v>2</v>
      </c>
      <c r="M1735" s="887">
        <v>25200</v>
      </c>
      <c r="N1735" s="888">
        <v>0</v>
      </c>
      <c r="O1735" s="888">
        <v>0</v>
      </c>
      <c r="P1735" s="887">
        <v>0</v>
      </c>
    </row>
    <row r="1736" spans="1:16" x14ac:dyDescent="0.25">
      <c r="A1736" s="867" t="s">
        <v>19067</v>
      </c>
      <c r="B1736" s="867" t="s">
        <v>2672</v>
      </c>
      <c r="C1736" s="894" t="s">
        <v>19066</v>
      </c>
      <c r="D1736" s="893" t="s">
        <v>18209</v>
      </c>
      <c r="E1736" s="892">
        <v>8000</v>
      </c>
      <c r="F1736" s="895" t="s">
        <v>23204</v>
      </c>
      <c r="G1736" s="891" t="s">
        <v>23203</v>
      </c>
      <c r="H1736" s="890" t="s">
        <v>20766</v>
      </c>
      <c r="I1736" s="889" t="s">
        <v>3654</v>
      </c>
      <c r="J1736" s="889" t="s">
        <v>5525</v>
      </c>
      <c r="K1736" s="888">
        <v>1</v>
      </c>
      <c r="L1736" s="888">
        <v>10</v>
      </c>
      <c r="M1736" s="887">
        <v>93333.33</v>
      </c>
      <c r="N1736" s="888">
        <v>1</v>
      </c>
      <c r="O1736" s="888">
        <v>4</v>
      </c>
      <c r="P1736" s="887">
        <v>32000</v>
      </c>
    </row>
    <row r="1737" spans="1:16" x14ac:dyDescent="0.25">
      <c r="A1737" s="867" t="s">
        <v>19067</v>
      </c>
      <c r="B1737" s="867" t="s">
        <v>2672</v>
      </c>
      <c r="C1737" s="894" t="s">
        <v>19066</v>
      </c>
      <c r="D1737" s="893" t="s">
        <v>18209</v>
      </c>
      <c r="E1737" s="892">
        <v>15000</v>
      </c>
      <c r="F1737" s="895" t="s">
        <v>23202</v>
      </c>
      <c r="G1737" s="891" t="s">
        <v>23201</v>
      </c>
      <c r="H1737" s="890" t="s">
        <v>16216</v>
      </c>
      <c r="I1737" s="889" t="s">
        <v>3654</v>
      </c>
      <c r="J1737" s="889" t="s">
        <v>5525</v>
      </c>
      <c r="K1737" s="888">
        <v>1</v>
      </c>
      <c r="L1737" s="888">
        <v>6</v>
      </c>
      <c r="M1737" s="887">
        <v>90000</v>
      </c>
      <c r="N1737" s="888">
        <v>0</v>
      </c>
      <c r="O1737" s="888">
        <v>0</v>
      </c>
      <c r="P1737" s="887">
        <v>0</v>
      </c>
    </row>
    <row r="1738" spans="1:16" x14ac:dyDescent="0.25">
      <c r="A1738" s="1772" t="s">
        <v>2848</v>
      </c>
      <c r="B1738" s="1772"/>
      <c r="C1738" s="1772"/>
      <c r="D1738" s="1772"/>
      <c r="E1738" s="1772"/>
      <c r="F1738" s="1772" t="s">
        <v>378</v>
      </c>
      <c r="G1738" s="1772"/>
      <c r="H1738" s="1772"/>
      <c r="I1738" s="1772"/>
      <c r="J1738" s="1772"/>
      <c r="K1738" s="1771" t="s">
        <v>2847</v>
      </c>
      <c r="L1738" s="1771"/>
      <c r="M1738" s="1771"/>
      <c r="N1738" s="1771" t="s">
        <v>2846</v>
      </c>
      <c r="O1738" s="1771"/>
      <c r="P1738" s="1771"/>
    </row>
    <row r="1739" spans="1:16" ht="69.75" x14ac:dyDescent="0.25">
      <c r="A1739" s="1535" t="s">
        <v>2845</v>
      </c>
      <c r="B1739" s="1535" t="s">
        <v>5</v>
      </c>
      <c r="C1739" s="1535" t="s">
        <v>2844</v>
      </c>
      <c r="D1739" s="1535" t="s">
        <v>2843</v>
      </c>
      <c r="E1739" s="1536" t="s">
        <v>2842</v>
      </c>
      <c r="F1739" s="1537" t="s">
        <v>2841</v>
      </c>
      <c r="G1739" s="1535" t="s">
        <v>2840</v>
      </c>
      <c r="H1739" s="1535" t="s">
        <v>2839</v>
      </c>
      <c r="I1739" s="1535" t="s">
        <v>2838</v>
      </c>
      <c r="J1739" s="1535" t="s">
        <v>2837</v>
      </c>
      <c r="K1739" s="1538" t="s">
        <v>2836</v>
      </c>
      <c r="L1739" s="1538" t="s">
        <v>2835</v>
      </c>
      <c r="M1739" s="1539" t="s">
        <v>2834</v>
      </c>
      <c r="N1739" s="1538" t="s">
        <v>2836</v>
      </c>
      <c r="O1739" s="1538" t="s">
        <v>2835</v>
      </c>
      <c r="P1739" s="1539" t="s">
        <v>2834</v>
      </c>
    </row>
    <row r="1740" spans="1:16" ht="33.75" x14ac:dyDescent="0.25">
      <c r="A1740" s="867" t="s">
        <v>19067</v>
      </c>
      <c r="B1740" s="867" t="s">
        <v>2672</v>
      </c>
      <c r="C1740" s="894" t="s">
        <v>19066</v>
      </c>
      <c r="D1740" s="893" t="s">
        <v>23200</v>
      </c>
      <c r="E1740" s="892">
        <v>6000</v>
      </c>
      <c r="F1740" s="895" t="s">
        <v>23199</v>
      </c>
      <c r="G1740" s="891" t="s">
        <v>23198</v>
      </c>
      <c r="H1740" s="890" t="s">
        <v>20667</v>
      </c>
      <c r="I1740" s="889" t="s">
        <v>3654</v>
      </c>
      <c r="J1740" s="889" t="s">
        <v>5525</v>
      </c>
      <c r="K1740" s="888">
        <v>0</v>
      </c>
      <c r="L1740" s="888">
        <v>0</v>
      </c>
      <c r="M1740" s="887">
        <v>0</v>
      </c>
      <c r="N1740" s="888">
        <v>1</v>
      </c>
      <c r="O1740" s="888">
        <v>4</v>
      </c>
      <c r="P1740" s="887">
        <v>35600</v>
      </c>
    </row>
    <row r="1741" spans="1:16" x14ac:dyDescent="0.25">
      <c r="A1741" s="867" t="s">
        <v>19067</v>
      </c>
      <c r="B1741" s="867" t="s">
        <v>2672</v>
      </c>
      <c r="C1741" s="894" t="s">
        <v>19066</v>
      </c>
      <c r="D1741" s="893" t="s">
        <v>18209</v>
      </c>
      <c r="E1741" s="892">
        <v>6000</v>
      </c>
      <c r="F1741" s="895" t="s">
        <v>23199</v>
      </c>
      <c r="G1741" s="891" t="s">
        <v>23198</v>
      </c>
      <c r="H1741" s="890" t="s">
        <v>20667</v>
      </c>
      <c r="I1741" s="889" t="s">
        <v>3654</v>
      </c>
      <c r="J1741" s="889" t="s">
        <v>5525</v>
      </c>
      <c r="K1741" s="888">
        <v>1</v>
      </c>
      <c r="L1741" s="888">
        <v>10</v>
      </c>
      <c r="M1741" s="887">
        <v>70600</v>
      </c>
      <c r="N1741" s="888">
        <v>0</v>
      </c>
      <c r="O1741" s="888">
        <v>0</v>
      </c>
      <c r="P1741" s="887">
        <v>0</v>
      </c>
    </row>
    <row r="1742" spans="1:16" x14ac:dyDescent="0.25">
      <c r="A1742" s="867" t="s">
        <v>19067</v>
      </c>
      <c r="B1742" s="867" t="s">
        <v>2672</v>
      </c>
      <c r="C1742" s="894" t="s">
        <v>19066</v>
      </c>
      <c r="D1742" s="893" t="s">
        <v>18209</v>
      </c>
      <c r="E1742" s="892">
        <v>8000</v>
      </c>
      <c r="F1742" s="895" t="s">
        <v>23197</v>
      </c>
      <c r="G1742" s="891" t="s">
        <v>23196</v>
      </c>
      <c r="H1742" s="890" t="s">
        <v>20662</v>
      </c>
      <c r="I1742" s="889" t="s">
        <v>3654</v>
      </c>
      <c r="J1742" s="889" t="s">
        <v>5525</v>
      </c>
      <c r="K1742" s="888">
        <v>1</v>
      </c>
      <c r="L1742" s="888">
        <v>10</v>
      </c>
      <c r="M1742" s="887">
        <v>88000</v>
      </c>
      <c r="N1742" s="888">
        <v>1</v>
      </c>
      <c r="O1742" s="888">
        <v>6</v>
      </c>
      <c r="P1742" s="887">
        <v>48000</v>
      </c>
    </row>
    <row r="1743" spans="1:16" x14ac:dyDescent="0.25">
      <c r="A1743" s="867" t="s">
        <v>19067</v>
      </c>
      <c r="B1743" s="867" t="s">
        <v>2672</v>
      </c>
      <c r="C1743" s="894" t="s">
        <v>19066</v>
      </c>
      <c r="D1743" s="893" t="s">
        <v>18209</v>
      </c>
      <c r="E1743" s="892">
        <v>15600</v>
      </c>
      <c r="F1743" s="895" t="s">
        <v>20650</v>
      </c>
      <c r="G1743" s="891" t="s">
        <v>20649</v>
      </c>
      <c r="H1743" s="890" t="s">
        <v>2703</v>
      </c>
      <c r="I1743" s="889" t="s">
        <v>3654</v>
      </c>
      <c r="J1743" s="889" t="s">
        <v>5525</v>
      </c>
      <c r="K1743" s="888">
        <v>1</v>
      </c>
      <c r="L1743" s="888">
        <v>1</v>
      </c>
      <c r="M1743" s="887">
        <v>3120</v>
      </c>
      <c r="N1743" s="888">
        <v>0</v>
      </c>
      <c r="O1743" s="888">
        <v>0</v>
      </c>
      <c r="P1743" s="887">
        <v>0</v>
      </c>
    </row>
    <row r="1744" spans="1:16" ht="22.5" x14ac:dyDescent="0.25">
      <c r="A1744" s="867" t="s">
        <v>19067</v>
      </c>
      <c r="B1744" s="867" t="s">
        <v>2672</v>
      </c>
      <c r="C1744" s="894" t="s">
        <v>19066</v>
      </c>
      <c r="D1744" s="893" t="s">
        <v>23195</v>
      </c>
      <c r="E1744" s="892">
        <v>9500</v>
      </c>
      <c r="F1744" s="895" t="s">
        <v>23193</v>
      </c>
      <c r="G1744" s="891" t="s">
        <v>23194</v>
      </c>
      <c r="H1744" s="890" t="s">
        <v>20667</v>
      </c>
      <c r="I1744" s="889" t="s">
        <v>3654</v>
      </c>
      <c r="J1744" s="889" t="s">
        <v>5525</v>
      </c>
      <c r="K1744" s="888">
        <v>1</v>
      </c>
      <c r="L1744" s="888">
        <v>5</v>
      </c>
      <c r="M1744" s="887">
        <v>56683.33</v>
      </c>
      <c r="N1744" s="888">
        <v>0</v>
      </c>
      <c r="O1744" s="888">
        <v>0</v>
      </c>
      <c r="P1744" s="887">
        <v>0</v>
      </c>
    </row>
    <row r="1745" spans="1:16" x14ac:dyDescent="0.25">
      <c r="A1745" s="867" t="s">
        <v>19067</v>
      </c>
      <c r="B1745" s="867" t="s">
        <v>2672</v>
      </c>
      <c r="C1745" s="894" t="s">
        <v>19066</v>
      </c>
      <c r="D1745" s="893" t="s">
        <v>20797</v>
      </c>
      <c r="E1745" s="892">
        <v>9000</v>
      </c>
      <c r="F1745" s="895" t="s">
        <v>23193</v>
      </c>
      <c r="G1745" s="891" t="s">
        <v>23192</v>
      </c>
      <c r="H1745" s="890" t="s">
        <v>20667</v>
      </c>
      <c r="I1745" s="889" t="s">
        <v>3654</v>
      </c>
      <c r="J1745" s="889" t="s">
        <v>5525</v>
      </c>
      <c r="K1745" s="888">
        <v>1</v>
      </c>
      <c r="L1745" s="888">
        <v>5</v>
      </c>
      <c r="M1745" s="887">
        <v>54000</v>
      </c>
      <c r="N1745" s="888">
        <v>1</v>
      </c>
      <c r="O1745" s="888">
        <v>5</v>
      </c>
      <c r="P1745" s="887">
        <v>37200</v>
      </c>
    </row>
    <row r="1746" spans="1:16" ht="33.75" x14ac:dyDescent="0.25">
      <c r="A1746" s="867" t="s">
        <v>19067</v>
      </c>
      <c r="B1746" s="867" t="s">
        <v>2672</v>
      </c>
      <c r="C1746" s="894" t="s">
        <v>19066</v>
      </c>
      <c r="D1746" s="893" t="s">
        <v>20900</v>
      </c>
      <c r="E1746" s="892">
        <v>10000</v>
      </c>
      <c r="F1746" s="895" t="s">
        <v>23191</v>
      </c>
      <c r="G1746" s="891" t="s">
        <v>23190</v>
      </c>
      <c r="H1746" s="890" t="s">
        <v>21524</v>
      </c>
      <c r="I1746" s="889" t="s">
        <v>3654</v>
      </c>
      <c r="J1746" s="889" t="s">
        <v>5525</v>
      </c>
      <c r="K1746" s="888">
        <v>0</v>
      </c>
      <c r="L1746" s="888">
        <v>0</v>
      </c>
      <c r="M1746" s="887">
        <v>0</v>
      </c>
      <c r="N1746" s="888">
        <v>1</v>
      </c>
      <c r="O1746" s="888">
        <v>4</v>
      </c>
      <c r="P1746" s="887">
        <v>44000</v>
      </c>
    </row>
    <row r="1747" spans="1:16" x14ac:dyDescent="0.25">
      <c r="A1747" s="867" t="s">
        <v>19067</v>
      </c>
      <c r="B1747" s="867" t="s">
        <v>2672</v>
      </c>
      <c r="C1747" s="894" t="s">
        <v>19066</v>
      </c>
      <c r="D1747" s="893" t="s">
        <v>18209</v>
      </c>
      <c r="E1747" s="892">
        <v>15600</v>
      </c>
      <c r="F1747" s="895" t="s">
        <v>23189</v>
      </c>
      <c r="G1747" s="891" t="s">
        <v>23188</v>
      </c>
      <c r="H1747" s="890" t="s">
        <v>21934</v>
      </c>
      <c r="I1747" s="889" t="s">
        <v>3654</v>
      </c>
      <c r="J1747" s="889" t="s">
        <v>5525</v>
      </c>
      <c r="K1747" s="888">
        <v>1</v>
      </c>
      <c r="L1747" s="888">
        <v>2</v>
      </c>
      <c r="M1747" s="887">
        <v>31200</v>
      </c>
      <c r="N1747" s="888">
        <v>0</v>
      </c>
      <c r="O1747" s="888">
        <v>0</v>
      </c>
      <c r="P1747" s="887">
        <v>0</v>
      </c>
    </row>
    <row r="1748" spans="1:16" x14ac:dyDescent="0.25">
      <c r="A1748" s="867" t="s">
        <v>19067</v>
      </c>
      <c r="B1748" s="867" t="s">
        <v>2672</v>
      </c>
      <c r="C1748" s="894" t="s">
        <v>19066</v>
      </c>
      <c r="D1748" s="893" t="s">
        <v>23187</v>
      </c>
      <c r="E1748" s="892">
        <v>9000</v>
      </c>
      <c r="F1748" s="895" t="s">
        <v>23186</v>
      </c>
      <c r="G1748" s="891" t="s">
        <v>23185</v>
      </c>
      <c r="H1748" s="890" t="s">
        <v>3107</v>
      </c>
      <c r="I1748" s="889" t="s">
        <v>3654</v>
      </c>
      <c r="J1748" s="889" t="s">
        <v>5525</v>
      </c>
      <c r="K1748" s="888">
        <v>1</v>
      </c>
      <c r="L1748" s="888">
        <v>9</v>
      </c>
      <c r="M1748" s="887">
        <v>99000</v>
      </c>
      <c r="N1748" s="888">
        <v>1</v>
      </c>
      <c r="O1748" s="888">
        <v>6</v>
      </c>
      <c r="P1748" s="887">
        <v>54000</v>
      </c>
    </row>
    <row r="1749" spans="1:16" x14ac:dyDescent="0.25">
      <c r="A1749" s="867" t="s">
        <v>19067</v>
      </c>
      <c r="B1749" s="867" t="s">
        <v>2672</v>
      </c>
      <c r="C1749" s="894" t="s">
        <v>19066</v>
      </c>
      <c r="D1749" s="893" t="s">
        <v>18209</v>
      </c>
      <c r="E1749" s="892">
        <v>14500</v>
      </c>
      <c r="F1749" s="895" t="s">
        <v>23184</v>
      </c>
      <c r="G1749" s="891" t="s">
        <v>23183</v>
      </c>
      <c r="H1749" s="890" t="s">
        <v>2703</v>
      </c>
      <c r="I1749" s="889" t="s">
        <v>3654</v>
      </c>
      <c r="J1749" s="889" t="s">
        <v>5525</v>
      </c>
      <c r="K1749" s="888">
        <v>1</v>
      </c>
      <c r="L1749" s="888">
        <v>6</v>
      </c>
      <c r="M1749" s="887">
        <v>77816.67</v>
      </c>
      <c r="N1749" s="888">
        <v>0</v>
      </c>
      <c r="O1749" s="888">
        <v>0</v>
      </c>
      <c r="P1749" s="887">
        <v>0</v>
      </c>
    </row>
    <row r="1750" spans="1:16" x14ac:dyDescent="0.25">
      <c r="A1750" s="867" t="s">
        <v>19067</v>
      </c>
      <c r="B1750" s="867" t="s">
        <v>2672</v>
      </c>
      <c r="C1750" s="894" t="s">
        <v>19066</v>
      </c>
      <c r="D1750" s="893" t="s">
        <v>18209</v>
      </c>
      <c r="E1750" s="892">
        <v>15600</v>
      </c>
      <c r="F1750" s="895" t="s">
        <v>23181</v>
      </c>
      <c r="G1750" s="891" t="s">
        <v>23182</v>
      </c>
      <c r="H1750" s="890" t="s">
        <v>20662</v>
      </c>
      <c r="I1750" s="889" t="s">
        <v>3654</v>
      </c>
      <c r="J1750" s="889" t="s">
        <v>5525</v>
      </c>
      <c r="K1750" s="888">
        <v>1</v>
      </c>
      <c r="L1750" s="888">
        <v>5</v>
      </c>
      <c r="M1750" s="887">
        <v>72280</v>
      </c>
      <c r="N1750" s="888">
        <v>0</v>
      </c>
      <c r="O1750" s="888">
        <v>0</v>
      </c>
      <c r="P1750" s="887">
        <v>0</v>
      </c>
    </row>
    <row r="1751" spans="1:16" x14ac:dyDescent="0.25">
      <c r="A1751" s="867" t="s">
        <v>19067</v>
      </c>
      <c r="B1751" s="867" t="s">
        <v>2672</v>
      </c>
      <c r="C1751" s="894" t="s">
        <v>19066</v>
      </c>
      <c r="D1751" s="893" t="s">
        <v>18209</v>
      </c>
      <c r="E1751" s="892">
        <v>11500</v>
      </c>
      <c r="F1751" s="895" t="s">
        <v>23181</v>
      </c>
      <c r="G1751" s="891" t="s">
        <v>23180</v>
      </c>
      <c r="H1751" s="890" t="s">
        <v>20662</v>
      </c>
      <c r="I1751" s="889" t="s">
        <v>3654</v>
      </c>
      <c r="J1751" s="889" t="s">
        <v>5525</v>
      </c>
      <c r="K1751" s="888">
        <v>1</v>
      </c>
      <c r="L1751" s="888">
        <v>6</v>
      </c>
      <c r="M1751" s="887">
        <v>68616.67</v>
      </c>
      <c r="N1751" s="888">
        <v>1</v>
      </c>
      <c r="O1751" s="888">
        <v>2</v>
      </c>
      <c r="P1751" s="887">
        <v>16866.669999999998</v>
      </c>
    </row>
    <row r="1752" spans="1:16" x14ac:dyDescent="0.25">
      <c r="A1752" s="867" t="s">
        <v>19067</v>
      </c>
      <c r="B1752" s="867" t="s">
        <v>2672</v>
      </c>
      <c r="C1752" s="894" t="s">
        <v>19066</v>
      </c>
      <c r="D1752" s="893" t="s">
        <v>18209</v>
      </c>
      <c r="E1752" s="892">
        <v>15600</v>
      </c>
      <c r="F1752" s="895" t="s">
        <v>23179</v>
      </c>
      <c r="G1752" s="891" t="s">
        <v>23178</v>
      </c>
      <c r="H1752" s="890" t="s">
        <v>20766</v>
      </c>
      <c r="I1752" s="889" t="s">
        <v>3654</v>
      </c>
      <c r="J1752" s="889" t="s">
        <v>5525</v>
      </c>
      <c r="K1752" s="888">
        <v>1</v>
      </c>
      <c r="L1752" s="888">
        <v>4</v>
      </c>
      <c r="M1752" s="887">
        <v>39000</v>
      </c>
      <c r="N1752" s="888">
        <v>1</v>
      </c>
      <c r="O1752" s="888">
        <v>6</v>
      </c>
      <c r="P1752" s="887">
        <v>76960</v>
      </c>
    </row>
    <row r="1753" spans="1:16" x14ac:dyDescent="0.25">
      <c r="A1753" s="867" t="s">
        <v>19067</v>
      </c>
      <c r="B1753" s="867" t="s">
        <v>2672</v>
      </c>
      <c r="C1753" s="894" t="s">
        <v>19066</v>
      </c>
      <c r="D1753" s="893" t="s">
        <v>18209</v>
      </c>
      <c r="E1753" s="892">
        <v>13000</v>
      </c>
      <c r="F1753" s="895" t="s">
        <v>23177</v>
      </c>
      <c r="G1753" s="891" t="s">
        <v>23176</v>
      </c>
      <c r="H1753" s="890" t="s">
        <v>22768</v>
      </c>
      <c r="I1753" s="889" t="s">
        <v>3654</v>
      </c>
      <c r="J1753" s="889" t="s">
        <v>5525</v>
      </c>
      <c r="K1753" s="888">
        <v>1</v>
      </c>
      <c r="L1753" s="888">
        <v>6</v>
      </c>
      <c r="M1753" s="887">
        <v>77566.67</v>
      </c>
      <c r="N1753" s="888">
        <v>0</v>
      </c>
      <c r="O1753" s="888">
        <v>0</v>
      </c>
      <c r="P1753" s="887">
        <v>0</v>
      </c>
    </row>
    <row r="1754" spans="1:16" x14ac:dyDescent="0.25">
      <c r="A1754" s="867" t="s">
        <v>19067</v>
      </c>
      <c r="B1754" s="867" t="s">
        <v>2672</v>
      </c>
      <c r="C1754" s="894" t="s">
        <v>19066</v>
      </c>
      <c r="D1754" s="893" t="s">
        <v>18209</v>
      </c>
      <c r="E1754" s="892">
        <v>8000</v>
      </c>
      <c r="F1754" s="895" t="s">
        <v>23175</v>
      </c>
      <c r="G1754" s="891" t="s">
        <v>23174</v>
      </c>
      <c r="H1754" s="890" t="s">
        <v>3107</v>
      </c>
      <c r="I1754" s="889" t="s">
        <v>3654</v>
      </c>
      <c r="J1754" s="889" t="s">
        <v>5525</v>
      </c>
      <c r="K1754" s="888">
        <v>1</v>
      </c>
      <c r="L1754" s="888">
        <v>5</v>
      </c>
      <c r="M1754" s="887">
        <v>37600</v>
      </c>
      <c r="N1754" s="888">
        <v>0</v>
      </c>
      <c r="O1754" s="888">
        <v>0</v>
      </c>
      <c r="P1754" s="887">
        <v>0</v>
      </c>
    </row>
    <row r="1755" spans="1:16" x14ac:dyDescent="0.25">
      <c r="A1755" s="867" t="s">
        <v>19067</v>
      </c>
      <c r="B1755" s="867" t="s">
        <v>2672</v>
      </c>
      <c r="C1755" s="894" t="s">
        <v>19066</v>
      </c>
      <c r="D1755" s="893" t="s">
        <v>18209</v>
      </c>
      <c r="E1755" s="892">
        <v>6000</v>
      </c>
      <c r="F1755" s="895" t="s">
        <v>23173</v>
      </c>
      <c r="G1755" s="891" t="s">
        <v>23172</v>
      </c>
      <c r="H1755" s="890" t="s">
        <v>23171</v>
      </c>
      <c r="I1755" s="889" t="s">
        <v>3654</v>
      </c>
      <c r="J1755" s="889" t="s">
        <v>5525</v>
      </c>
      <c r="K1755" s="888">
        <v>0</v>
      </c>
      <c r="L1755" s="888">
        <v>0</v>
      </c>
      <c r="M1755" s="887">
        <v>0</v>
      </c>
      <c r="N1755" s="888">
        <v>1</v>
      </c>
      <c r="O1755" s="888">
        <v>5</v>
      </c>
      <c r="P1755" s="887">
        <v>35800</v>
      </c>
    </row>
    <row r="1756" spans="1:16" x14ac:dyDescent="0.25">
      <c r="A1756" s="867" t="s">
        <v>19067</v>
      </c>
      <c r="B1756" s="867" t="s">
        <v>2672</v>
      </c>
      <c r="C1756" s="894" t="s">
        <v>19066</v>
      </c>
      <c r="D1756" s="893" t="s">
        <v>18209</v>
      </c>
      <c r="E1756" s="892">
        <v>6000</v>
      </c>
      <c r="F1756" s="895" t="s">
        <v>23170</v>
      </c>
      <c r="G1756" s="891" t="s">
        <v>23169</v>
      </c>
      <c r="H1756" s="890" t="s">
        <v>20964</v>
      </c>
      <c r="I1756" s="889" t="s">
        <v>3654</v>
      </c>
      <c r="J1756" s="889" t="s">
        <v>5525</v>
      </c>
      <c r="K1756" s="888">
        <v>1</v>
      </c>
      <c r="L1756" s="888">
        <v>5</v>
      </c>
      <c r="M1756" s="887">
        <v>30000</v>
      </c>
      <c r="N1756" s="888">
        <v>0</v>
      </c>
      <c r="O1756" s="888">
        <v>0</v>
      </c>
      <c r="P1756" s="887">
        <v>0</v>
      </c>
    </row>
    <row r="1757" spans="1:16" x14ac:dyDescent="0.25">
      <c r="A1757" s="867" t="s">
        <v>19067</v>
      </c>
      <c r="B1757" s="867" t="s">
        <v>2672</v>
      </c>
      <c r="C1757" s="894" t="s">
        <v>19066</v>
      </c>
      <c r="D1757" s="893" t="s">
        <v>18209</v>
      </c>
      <c r="E1757" s="892">
        <v>7850</v>
      </c>
      <c r="F1757" s="895" t="s">
        <v>23170</v>
      </c>
      <c r="G1757" s="891" t="s">
        <v>23169</v>
      </c>
      <c r="H1757" s="890" t="s">
        <v>20964</v>
      </c>
      <c r="I1757" s="889" t="s">
        <v>3654</v>
      </c>
      <c r="J1757" s="889" t="s">
        <v>5525</v>
      </c>
      <c r="K1757" s="888">
        <v>1</v>
      </c>
      <c r="L1757" s="888">
        <v>1</v>
      </c>
      <c r="M1757" s="887">
        <v>7850</v>
      </c>
      <c r="N1757" s="888">
        <v>0</v>
      </c>
      <c r="O1757" s="888">
        <v>0</v>
      </c>
      <c r="P1757" s="887">
        <v>0</v>
      </c>
    </row>
    <row r="1758" spans="1:16" x14ac:dyDescent="0.25">
      <c r="A1758" s="867" t="s">
        <v>19067</v>
      </c>
      <c r="B1758" s="867" t="s">
        <v>2672</v>
      </c>
      <c r="C1758" s="894" t="s">
        <v>19066</v>
      </c>
      <c r="D1758" s="893" t="s">
        <v>18209</v>
      </c>
      <c r="E1758" s="892">
        <v>15000</v>
      </c>
      <c r="F1758" s="895" t="s">
        <v>23168</v>
      </c>
      <c r="G1758" s="891" t="s">
        <v>23167</v>
      </c>
      <c r="H1758" s="890" t="s">
        <v>2855</v>
      </c>
      <c r="I1758" s="889" t="s">
        <v>3654</v>
      </c>
      <c r="J1758" s="889" t="s">
        <v>5525</v>
      </c>
      <c r="K1758" s="888">
        <v>1</v>
      </c>
      <c r="L1758" s="888">
        <v>1</v>
      </c>
      <c r="M1758" s="887">
        <v>7500</v>
      </c>
      <c r="N1758" s="888">
        <v>1</v>
      </c>
      <c r="O1758" s="888">
        <v>3</v>
      </c>
      <c r="P1758" s="887">
        <v>45000</v>
      </c>
    </row>
    <row r="1759" spans="1:16" x14ac:dyDescent="0.25">
      <c r="A1759" s="867" t="s">
        <v>19067</v>
      </c>
      <c r="B1759" s="867" t="s">
        <v>2672</v>
      </c>
      <c r="C1759" s="894" t="s">
        <v>19066</v>
      </c>
      <c r="D1759" s="893" t="s">
        <v>18209</v>
      </c>
      <c r="E1759" s="892">
        <v>15600</v>
      </c>
      <c r="F1759" s="895" t="s">
        <v>23166</v>
      </c>
      <c r="G1759" s="891" t="s">
        <v>23165</v>
      </c>
      <c r="H1759" s="890" t="s">
        <v>20905</v>
      </c>
      <c r="I1759" s="889" t="s">
        <v>2684</v>
      </c>
      <c r="J1759" s="889" t="s">
        <v>5525</v>
      </c>
      <c r="K1759" s="888">
        <v>0</v>
      </c>
      <c r="L1759" s="888">
        <v>0</v>
      </c>
      <c r="M1759" s="887">
        <v>0</v>
      </c>
      <c r="N1759" s="888">
        <v>1</v>
      </c>
      <c r="O1759" s="888">
        <v>2</v>
      </c>
      <c r="P1759" s="887">
        <v>31720</v>
      </c>
    </row>
    <row r="1760" spans="1:16" x14ac:dyDescent="0.25">
      <c r="A1760" s="867" t="s">
        <v>19067</v>
      </c>
      <c r="B1760" s="867" t="s">
        <v>2672</v>
      </c>
      <c r="C1760" s="894" t="s">
        <v>19066</v>
      </c>
      <c r="D1760" s="893" t="s">
        <v>18209</v>
      </c>
      <c r="E1760" s="892">
        <v>7000</v>
      </c>
      <c r="F1760" s="895" t="s">
        <v>23164</v>
      </c>
      <c r="G1760" s="891" t="s">
        <v>23163</v>
      </c>
      <c r="H1760" s="890" t="s">
        <v>2703</v>
      </c>
      <c r="I1760" s="889" t="s">
        <v>3654</v>
      </c>
      <c r="J1760" s="889" t="s">
        <v>5525</v>
      </c>
      <c r="K1760" s="888">
        <v>1</v>
      </c>
      <c r="L1760" s="888">
        <v>11</v>
      </c>
      <c r="M1760" s="887">
        <v>77000</v>
      </c>
      <c r="N1760" s="888">
        <v>1</v>
      </c>
      <c r="O1760" s="888">
        <v>6</v>
      </c>
      <c r="P1760" s="887">
        <v>42000</v>
      </c>
    </row>
    <row r="1761" spans="1:16" x14ac:dyDescent="0.25">
      <c r="A1761" s="867" t="s">
        <v>19067</v>
      </c>
      <c r="B1761" s="867" t="s">
        <v>2672</v>
      </c>
      <c r="C1761" s="894" t="s">
        <v>19066</v>
      </c>
      <c r="D1761" s="893" t="s">
        <v>18209</v>
      </c>
      <c r="E1761" s="892">
        <v>14000</v>
      </c>
      <c r="F1761" s="895" t="s">
        <v>23162</v>
      </c>
      <c r="G1761" s="891" t="s">
        <v>23161</v>
      </c>
      <c r="H1761" s="890" t="s">
        <v>2925</v>
      </c>
      <c r="I1761" s="889" t="s">
        <v>3654</v>
      </c>
      <c r="J1761" s="889" t="s">
        <v>5525</v>
      </c>
      <c r="K1761" s="888">
        <v>1</v>
      </c>
      <c r="L1761" s="888">
        <v>10</v>
      </c>
      <c r="M1761" s="887">
        <v>130666.67</v>
      </c>
      <c r="N1761" s="888">
        <v>0</v>
      </c>
      <c r="O1761" s="888">
        <v>0</v>
      </c>
      <c r="P1761" s="887">
        <v>0</v>
      </c>
    </row>
    <row r="1762" spans="1:16" x14ac:dyDescent="0.25">
      <c r="A1762" s="867" t="s">
        <v>19067</v>
      </c>
      <c r="B1762" s="867" t="s">
        <v>2672</v>
      </c>
      <c r="C1762" s="894" t="s">
        <v>19066</v>
      </c>
      <c r="D1762" s="893" t="s">
        <v>18209</v>
      </c>
      <c r="E1762" s="892">
        <v>8000</v>
      </c>
      <c r="F1762" s="895" t="s">
        <v>23160</v>
      </c>
      <c r="G1762" s="891" t="s">
        <v>23159</v>
      </c>
      <c r="H1762" s="890" t="s">
        <v>20667</v>
      </c>
      <c r="I1762" s="889" t="s">
        <v>3654</v>
      </c>
      <c r="J1762" s="889" t="s">
        <v>5525</v>
      </c>
      <c r="K1762" s="888">
        <v>1</v>
      </c>
      <c r="L1762" s="888">
        <v>1</v>
      </c>
      <c r="M1762" s="887">
        <v>4000</v>
      </c>
      <c r="N1762" s="888">
        <v>0</v>
      </c>
      <c r="O1762" s="888">
        <v>0</v>
      </c>
      <c r="P1762" s="887">
        <v>0</v>
      </c>
    </row>
    <row r="1763" spans="1:16" x14ac:dyDescent="0.25">
      <c r="A1763" s="867" t="s">
        <v>19067</v>
      </c>
      <c r="B1763" s="867" t="s">
        <v>2672</v>
      </c>
      <c r="C1763" s="894" t="s">
        <v>19066</v>
      </c>
      <c r="D1763" s="893" t="s">
        <v>18209</v>
      </c>
      <c r="E1763" s="892">
        <v>10000</v>
      </c>
      <c r="F1763" s="895" t="s">
        <v>23158</v>
      </c>
      <c r="G1763" s="891" t="s">
        <v>23157</v>
      </c>
      <c r="H1763" s="890" t="s">
        <v>2729</v>
      </c>
      <c r="I1763" s="889" t="s">
        <v>3654</v>
      </c>
      <c r="J1763" s="889" t="s">
        <v>5525</v>
      </c>
      <c r="K1763" s="888">
        <v>1</v>
      </c>
      <c r="L1763" s="888">
        <v>2</v>
      </c>
      <c r="M1763" s="887">
        <v>24333.33</v>
      </c>
      <c r="N1763" s="888">
        <v>0</v>
      </c>
      <c r="O1763" s="888">
        <v>0</v>
      </c>
      <c r="P1763" s="887">
        <v>0</v>
      </c>
    </row>
    <row r="1764" spans="1:16" x14ac:dyDescent="0.25">
      <c r="A1764" s="867" t="s">
        <v>19067</v>
      </c>
      <c r="B1764" s="867" t="s">
        <v>2672</v>
      </c>
      <c r="C1764" s="894" t="s">
        <v>19066</v>
      </c>
      <c r="D1764" s="893" t="s">
        <v>18209</v>
      </c>
      <c r="E1764" s="892">
        <v>7000</v>
      </c>
      <c r="F1764" s="895" t="s">
        <v>23156</v>
      </c>
      <c r="G1764" s="891" t="s">
        <v>23155</v>
      </c>
      <c r="H1764" s="890" t="s">
        <v>20662</v>
      </c>
      <c r="I1764" s="889" t="s">
        <v>3654</v>
      </c>
      <c r="J1764" s="889" t="s">
        <v>5525</v>
      </c>
      <c r="K1764" s="888">
        <v>1</v>
      </c>
      <c r="L1764" s="888">
        <v>3</v>
      </c>
      <c r="M1764" s="887">
        <v>24033.33</v>
      </c>
      <c r="N1764" s="888">
        <v>1</v>
      </c>
      <c r="O1764" s="888">
        <v>6</v>
      </c>
      <c r="P1764" s="887">
        <v>42000</v>
      </c>
    </row>
    <row r="1765" spans="1:16" x14ac:dyDescent="0.25">
      <c r="A1765" s="867" t="s">
        <v>19067</v>
      </c>
      <c r="B1765" s="867" t="s">
        <v>2672</v>
      </c>
      <c r="C1765" s="894" t="s">
        <v>19066</v>
      </c>
      <c r="D1765" s="893" t="s">
        <v>18209</v>
      </c>
      <c r="E1765" s="892">
        <v>13000</v>
      </c>
      <c r="F1765" s="895" t="s">
        <v>23153</v>
      </c>
      <c r="G1765" s="891" t="s">
        <v>23152</v>
      </c>
      <c r="H1765" s="890" t="s">
        <v>20662</v>
      </c>
      <c r="I1765" s="889" t="s">
        <v>3654</v>
      </c>
      <c r="J1765" s="889" t="s">
        <v>5525</v>
      </c>
      <c r="K1765" s="888">
        <v>1</v>
      </c>
      <c r="L1765" s="888">
        <v>10</v>
      </c>
      <c r="M1765" s="887">
        <v>123933.33</v>
      </c>
      <c r="N1765" s="888">
        <v>1</v>
      </c>
      <c r="O1765" s="888">
        <v>1</v>
      </c>
      <c r="P1765" s="887">
        <v>13866.67</v>
      </c>
    </row>
    <row r="1766" spans="1:16" ht="22.5" x14ac:dyDescent="0.25">
      <c r="A1766" s="867" t="s">
        <v>19067</v>
      </c>
      <c r="B1766" s="867" t="s">
        <v>2672</v>
      </c>
      <c r="C1766" s="894" t="s">
        <v>19066</v>
      </c>
      <c r="D1766" s="893" t="s">
        <v>23154</v>
      </c>
      <c r="E1766" s="892">
        <v>15600</v>
      </c>
      <c r="F1766" s="895" t="s">
        <v>23153</v>
      </c>
      <c r="G1766" s="891" t="s">
        <v>23152</v>
      </c>
      <c r="H1766" s="890" t="s">
        <v>20662</v>
      </c>
      <c r="I1766" s="889" t="s">
        <v>3654</v>
      </c>
      <c r="J1766" s="889" t="s">
        <v>5525</v>
      </c>
      <c r="K1766" s="888">
        <v>1</v>
      </c>
      <c r="L1766" s="888">
        <v>2</v>
      </c>
      <c r="M1766" s="887">
        <v>38480</v>
      </c>
      <c r="N1766" s="888">
        <v>1</v>
      </c>
      <c r="O1766" s="888">
        <v>5</v>
      </c>
      <c r="P1766" s="887">
        <v>76960</v>
      </c>
    </row>
    <row r="1767" spans="1:16" x14ac:dyDescent="0.25">
      <c r="A1767" s="867" t="s">
        <v>19067</v>
      </c>
      <c r="B1767" s="867" t="s">
        <v>2672</v>
      </c>
      <c r="C1767" s="894" t="s">
        <v>19066</v>
      </c>
      <c r="D1767" s="893" t="s">
        <v>18209</v>
      </c>
      <c r="E1767" s="892">
        <v>15600</v>
      </c>
      <c r="F1767" s="895" t="s">
        <v>23151</v>
      </c>
      <c r="G1767" s="891" t="s">
        <v>23150</v>
      </c>
      <c r="H1767" s="890" t="s">
        <v>20662</v>
      </c>
      <c r="I1767" s="889" t="s">
        <v>3654</v>
      </c>
      <c r="J1767" s="889" t="s">
        <v>5525</v>
      </c>
      <c r="K1767" s="888">
        <v>1</v>
      </c>
      <c r="L1767" s="888">
        <v>1</v>
      </c>
      <c r="M1767" s="887">
        <v>25480</v>
      </c>
      <c r="N1767" s="888">
        <v>1</v>
      </c>
      <c r="O1767" s="888">
        <v>6</v>
      </c>
      <c r="P1767" s="887">
        <v>92040</v>
      </c>
    </row>
    <row r="1768" spans="1:16" x14ac:dyDescent="0.25">
      <c r="A1768" s="867" t="s">
        <v>19067</v>
      </c>
      <c r="B1768" s="867" t="s">
        <v>2672</v>
      </c>
      <c r="C1768" s="894" t="s">
        <v>19066</v>
      </c>
      <c r="D1768" s="893" t="s">
        <v>18209</v>
      </c>
      <c r="E1768" s="892">
        <v>12000</v>
      </c>
      <c r="F1768" s="895" t="s">
        <v>23149</v>
      </c>
      <c r="G1768" s="891" t="s">
        <v>23148</v>
      </c>
      <c r="H1768" s="890" t="s">
        <v>20291</v>
      </c>
      <c r="I1768" s="889" t="s">
        <v>3654</v>
      </c>
      <c r="J1768" s="889" t="s">
        <v>5525</v>
      </c>
      <c r="K1768" s="888">
        <v>1</v>
      </c>
      <c r="L1768" s="888">
        <v>12</v>
      </c>
      <c r="M1768" s="887">
        <v>144000</v>
      </c>
      <c r="N1768" s="888">
        <v>1</v>
      </c>
      <c r="O1768" s="888">
        <v>6</v>
      </c>
      <c r="P1768" s="887">
        <v>72000</v>
      </c>
    </row>
    <row r="1769" spans="1:16" x14ac:dyDescent="0.25">
      <c r="A1769" s="867" t="s">
        <v>19067</v>
      </c>
      <c r="B1769" s="867" t="s">
        <v>2672</v>
      </c>
      <c r="C1769" s="894" t="s">
        <v>19066</v>
      </c>
      <c r="D1769" s="893" t="s">
        <v>22323</v>
      </c>
      <c r="E1769" s="892">
        <v>15600</v>
      </c>
      <c r="F1769" s="895" t="s">
        <v>20639</v>
      </c>
      <c r="G1769" s="891" t="s">
        <v>20638</v>
      </c>
      <c r="H1769" s="890" t="s">
        <v>2965</v>
      </c>
      <c r="I1769" s="889" t="s">
        <v>3654</v>
      </c>
      <c r="J1769" s="889" t="s">
        <v>5525</v>
      </c>
      <c r="K1769" s="888">
        <v>1</v>
      </c>
      <c r="L1769" s="888">
        <v>2</v>
      </c>
      <c r="M1769" s="887">
        <v>31200</v>
      </c>
      <c r="N1769" s="888">
        <v>0</v>
      </c>
      <c r="O1769" s="888">
        <v>0</v>
      </c>
      <c r="P1769" s="887">
        <v>0</v>
      </c>
    </row>
    <row r="1770" spans="1:16" x14ac:dyDescent="0.25">
      <c r="A1770" s="867" t="s">
        <v>19067</v>
      </c>
      <c r="B1770" s="867" t="s">
        <v>2672</v>
      </c>
      <c r="C1770" s="894" t="s">
        <v>19066</v>
      </c>
      <c r="D1770" s="893" t="s">
        <v>18209</v>
      </c>
      <c r="E1770" s="892">
        <v>5000</v>
      </c>
      <c r="F1770" s="895" t="s">
        <v>23147</v>
      </c>
      <c r="G1770" s="891" t="s">
        <v>23146</v>
      </c>
      <c r="H1770" s="890" t="s">
        <v>2703</v>
      </c>
      <c r="I1770" s="889" t="s">
        <v>3654</v>
      </c>
      <c r="J1770" s="889" t="s">
        <v>5525</v>
      </c>
      <c r="K1770" s="888">
        <v>1</v>
      </c>
      <c r="L1770" s="888">
        <v>5</v>
      </c>
      <c r="M1770" s="887">
        <v>30000</v>
      </c>
      <c r="N1770" s="888">
        <v>1</v>
      </c>
      <c r="O1770" s="888">
        <v>2</v>
      </c>
      <c r="P1770" s="887">
        <v>14000</v>
      </c>
    </row>
    <row r="1771" spans="1:16" x14ac:dyDescent="0.25">
      <c r="A1771" s="867" t="s">
        <v>19067</v>
      </c>
      <c r="B1771" s="867" t="s">
        <v>2672</v>
      </c>
      <c r="C1771" s="894" t="s">
        <v>19066</v>
      </c>
      <c r="D1771" s="893" t="s">
        <v>18209</v>
      </c>
      <c r="E1771" s="892">
        <v>8000</v>
      </c>
      <c r="F1771" s="895" t="s">
        <v>23147</v>
      </c>
      <c r="G1771" s="891" t="s">
        <v>23146</v>
      </c>
      <c r="H1771" s="890" t="s">
        <v>2703</v>
      </c>
      <c r="I1771" s="889" t="s">
        <v>3654</v>
      </c>
      <c r="J1771" s="889" t="s">
        <v>5525</v>
      </c>
      <c r="K1771" s="888">
        <v>1</v>
      </c>
      <c r="L1771" s="888">
        <v>5</v>
      </c>
      <c r="M1771" s="887">
        <v>47733.33</v>
      </c>
      <c r="N1771" s="888">
        <v>0</v>
      </c>
      <c r="O1771" s="888">
        <v>0</v>
      </c>
      <c r="P1771" s="887">
        <v>0</v>
      </c>
    </row>
    <row r="1772" spans="1:16" x14ac:dyDescent="0.25">
      <c r="A1772" s="867" t="s">
        <v>19067</v>
      </c>
      <c r="B1772" s="867" t="s">
        <v>2672</v>
      </c>
      <c r="C1772" s="894" t="s">
        <v>19066</v>
      </c>
      <c r="D1772" s="893" t="s">
        <v>18209</v>
      </c>
      <c r="E1772" s="892">
        <v>13000</v>
      </c>
      <c r="F1772" s="895" t="s">
        <v>23145</v>
      </c>
      <c r="G1772" s="891" t="s">
        <v>23144</v>
      </c>
      <c r="H1772" s="890" t="s">
        <v>20662</v>
      </c>
      <c r="I1772" s="889" t="s">
        <v>3654</v>
      </c>
      <c r="J1772" s="889" t="s">
        <v>5525</v>
      </c>
      <c r="K1772" s="888">
        <v>1</v>
      </c>
      <c r="L1772" s="888">
        <v>12</v>
      </c>
      <c r="M1772" s="887">
        <v>156000</v>
      </c>
      <c r="N1772" s="888">
        <v>1</v>
      </c>
      <c r="O1772" s="888">
        <v>6</v>
      </c>
      <c r="P1772" s="887">
        <v>78000</v>
      </c>
    </row>
    <row r="1773" spans="1:16" ht="22.5" x14ac:dyDescent="0.25">
      <c r="A1773" s="867" t="s">
        <v>19067</v>
      </c>
      <c r="B1773" s="867" t="s">
        <v>2672</v>
      </c>
      <c r="C1773" s="894" t="s">
        <v>19066</v>
      </c>
      <c r="D1773" s="893" t="s">
        <v>23143</v>
      </c>
      <c r="E1773" s="892">
        <v>7500</v>
      </c>
      <c r="F1773" s="895" t="s">
        <v>23142</v>
      </c>
      <c r="G1773" s="891" t="s">
        <v>23141</v>
      </c>
      <c r="H1773" s="890" t="s">
        <v>20662</v>
      </c>
      <c r="I1773" s="889" t="s">
        <v>3654</v>
      </c>
      <c r="J1773" s="889" t="s">
        <v>5525</v>
      </c>
      <c r="K1773" s="888">
        <v>1</v>
      </c>
      <c r="L1773" s="888">
        <v>1</v>
      </c>
      <c r="M1773" s="887">
        <v>9750</v>
      </c>
      <c r="N1773" s="888">
        <v>0</v>
      </c>
      <c r="O1773" s="888">
        <v>0</v>
      </c>
      <c r="P1773" s="887">
        <v>0</v>
      </c>
    </row>
    <row r="1774" spans="1:16" ht="22.5" x14ac:dyDescent="0.25">
      <c r="A1774" s="867" t="s">
        <v>19067</v>
      </c>
      <c r="B1774" s="867" t="s">
        <v>2672</v>
      </c>
      <c r="C1774" s="894" t="s">
        <v>19066</v>
      </c>
      <c r="D1774" s="893" t="s">
        <v>23140</v>
      </c>
      <c r="E1774" s="892">
        <v>15600</v>
      </c>
      <c r="F1774" s="895" t="s">
        <v>20633</v>
      </c>
      <c r="G1774" s="891" t="s">
        <v>20632</v>
      </c>
      <c r="H1774" s="890" t="s">
        <v>2676</v>
      </c>
      <c r="I1774" s="889" t="s">
        <v>3654</v>
      </c>
      <c r="J1774" s="889" t="s">
        <v>5525</v>
      </c>
      <c r="K1774" s="888">
        <v>1</v>
      </c>
      <c r="L1774" s="888">
        <v>1</v>
      </c>
      <c r="M1774" s="887">
        <v>29120</v>
      </c>
      <c r="N1774" s="888">
        <v>1</v>
      </c>
      <c r="O1774" s="888">
        <v>1</v>
      </c>
      <c r="P1774" s="887">
        <v>4160</v>
      </c>
    </row>
    <row r="1775" spans="1:16" x14ac:dyDescent="0.25">
      <c r="A1775" s="867" t="s">
        <v>19067</v>
      </c>
      <c r="B1775" s="867" t="s">
        <v>2672</v>
      </c>
      <c r="C1775" s="894" t="s">
        <v>19066</v>
      </c>
      <c r="D1775" s="893" t="s">
        <v>18209</v>
      </c>
      <c r="E1775" s="892">
        <v>10000</v>
      </c>
      <c r="F1775" s="895" t="s">
        <v>23139</v>
      </c>
      <c r="G1775" s="891" t="s">
        <v>23138</v>
      </c>
      <c r="H1775" s="890" t="s">
        <v>20662</v>
      </c>
      <c r="I1775" s="889" t="s">
        <v>3654</v>
      </c>
      <c r="J1775" s="889" t="s">
        <v>5525</v>
      </c>
      <c r="K1775" s="888">
        <v>1</v>
      </c>
      <c r="L1775" s="888">
        <v>1</v>
      </c>
      <c r="M1775" s="887">
        <v>11666.67</v>
      </c>
      <c r="N1775" s="888">
        <v>0</v>
      </c>
      <c r="O1775" s="888">
        <v>0</v>
      </c>
      <c r="P1775" s="887">
        <v>0</v>
      </c>
    </row>
    <row r="1776" spans="1:16" x14ac:dyDescent="0.25">
      <c r="A1776" s="867" t="s">
        <v>19067</v>
      </c>
      <c r="B1776" s="867" t="s">
        <v>2672</v>
      </c>
      <c r="C1776" s="894" t="s">
        <v>19066</v>
      </c>
      <c r="D1776" s="893" t="s">
        <v>18209</v>
      </c>
      <c r="E1776" s="892">
        <v>10000</v>
      </c>
      <c r="F1776" s="895" t="s">
        <v>23137</v>
      </c>
      <c r="G1776" s="891" t="s">
        <v>23136</v>
      </c>
      <c r="H1776" s="890" t="s">
        <v>20719</v>
      </c>
      <c r="I1776" s="889" t="s">
        <v>3654</v>
      </c>
      <c r="J1776" s="889" t="s">
        <v>5525</v>
      </c>
      <c r="K1776" s="888">
        <v>1</v>
      </c>
      <c r="L1776" s="888">
        <v>5</v>
      </c>
      <c r="M1776" s="887">
        <v>63333.33</v>
      </c>
      <c r="N1776" s="888">
        <v>0</v>
      </c>
      <c r="O1776" s="888">
        <v>0</v>
      </c>
      <c r="P1776" s="887">
        <v>0</v>
      </c>
    </row>
    <row r="1777" spans="1:16" x14ac:dyDescent="0.25">
      <c r="A1777" s="867" t="s">
        <v>19067</v>
      </c>
      <c r="B1777" s="867" t="s">
        <v>2672</v>
      </c>
      <c r="C1777" s="894" t="s">
        <v>19066</v>
      </c>
      <c r="D1777" s="893" t="s">
        <v>18209</v>
      </c>
      <c r="E1777" s="892">
        <v>14000</v>
      </c>
      <c r="F1777" s="895" t="s">
        <v>23135</v>
      </c>
      <c r="G1777" s="891" t="s">
        <v>23134</v>
      </c>
      <c r="H1777" s="890" t="s">
        <v>2722</v>
      </c>
      <c r="I1777" s="889" t="s">
        <v>2684</v>
      </c>
      <c r="J1777" s="889" t="s">
        <v>5525</v>
      </c>
      <c r="K1777" s="888">
        <v>1</v>
      </c>
      <c r="L1777" s="888">
        <v>8</v>
      </c>
      <c r="M1777" s="887">
        <v>110600</v>
      </c>
      <c r="N1777" s="888">
        <v>0</v>
      </c>
      <c r="O1777" s="888">
        <v>0</v>
      </c>
      <c r="P1777" s="887">
        <v>0</v>
      </c>
    </row>
    <row r="1778" spans="1:16" x14ac:dyDescent="0.25">
      <c r="A1778" s="867" t="s">
        <v>19067</v>
      </c>
      <c r="B1778" s="867" t="s">
        <v>2672</v>
      </c>
      <c r="C1778" s="894" t="s">
        <v>19066</v>
      </c>
      <c r="D1778" s="893" t="s">
        <v>18209</v>
      </c>
      <c r="E1778" s="892">
        <v>13500</v>
      </c>
      <c r="F1778" s="895" t="s">
        <v>23133</v>
      </c>
      <c r="G1778" s="891" t="s">
        <v>23132</v>
      </c>
      <c r="H1778" s="890" t="s">
        <v>20662</v>
      </c>
      <c r="I1778" s="889" t="s">
        <v>3654</v>
      </c>
      <c r="J1778" s="889" t="s">
        <v>5525</v>
      </c>
      <c r="K1778" s="888">
        <v>1</v>
      </c>
      <c r="L1778" s="888">
        <v>7</v>
      </c>
      <c r="M1778" s="887">
        <v>92700</v>
      </c>
      <c r="N1778" s="888">
        <v>0</v>
      </c>
      <c r="O1778" s="888">
        <v>0</v>
      </c>
      <c r="P1778" s="887">
        <v>0</v>
      </c>
    </row>
    <row r="1779" spans="1:16" x14ac:dyDescent="0.25">
      <c r="A1779" s="867" t="s">
        <v>19067</v>
      </c>
      <c r="B1779" s="867" t="s">
        <v>2672</v>
      </c>
      <c r="C1779" s="894" t="s">
        <v>19066</v>
      </c>
      <c r="D1779" s="893" t="s">
        <v>20910</v>
      </c>
      <c r="E1779" s="892">
        <v>10000</v>
      </c>
      <c r="F1779" s="895" t="s">
        <v>23131</v>
      </c>
      <c r="G1779" s="891" t="s">
        <v>23130</v>
      </c>
      <c r="H1779" s="890" t="s">
        <v>3107</v>
      </c>
      <c r="I1779" s="889" t="s">
        <v>3654</v>
      </c>
      <c r="J1779" s="889" t="s">
        <v>5525</v>
      </c>
      <c r="K1779" s="888">
        <v>1</v>
      </c>
      <c r="L1779" s="888">
        <v>3</v>
      </c>
      <c r="M1779" s="887">
        <v>39666.67</v>
      </c>
      <c r="N1779" s="888">
        <v>1</v>
      </c>
      <c r="O1779" s="888">
        <v>4</v>
      </c>
      <c r="P1779" s="887">
        <v>34333.33</v>
      </c>
    </row>
    <row r="1780" spans="1:16" x14ac:dyDescent="0.25">
      <c r="A1780" s="867" t="s">
        <v>19067</v>
      </c>
      <c r="B1780" s="867" t="s">
        <v>2672</v>
      </c>
      <c r="C1780" s="894" t="s">
        <v>19066</v>
      </c>
      <c r="D1780" s="893" t="s">
        <v>18209</v>
      </c>
      <c r="E1780" s="892">
        <v>10000</v>
      </c>
      <c r="F1780" s="895" t="s">
        <v>23129</v>
      </c>
      <c r="G1780" s="891" t="s">
        <v>23128</v>
      </c>
      <c r="H1780" s="890" t="s">
        <v>20662</v>
      </c>
      <c r="I1780" s="889" t="s">
        <v>3654</v>
      </c>
      <c r="J1780" s="889" t="s">
        <v>5525</v>
      </c>
      <c r="K1780" s="888">
        <v>1</v>
      </c>
      <c r="L1780" s="888">
        <v>2</v>
      </c>
      <c r="M1780" s="887">
        <v>20333.330000000002</v>
      </c>
      <c r="N1780" s="888">
        <v>1</v>
      </c>
      <c r="O1780" s="888">
        <v>3</v>
      </c>
      <c r="P1780" s="887">
        <v>21666.67</v>
      </c>
    </row>
    <row r="1781" spans="1:16" x14ac:dyDescent="0.25">
      <c r="A1781" s="867" t="s">
        <v>19067</v>
      </c>
      <c r="B1781" s="867" t="s">
        <v>2672</v>
      </c>
      <c r="C1781" s="894" t="s">
        <v>19066</v>
      </c>
      <c r="D1781" s="893" t="s">
        <v>20779</v>
      </c>
      <c r="E1781" s="892">
        <v>12000</v>
      </c>
      <c r="F1781" s="895" t="s">
        <v>23127</v>
      </c>
      <c r="G1781" s="891" t="s">
        <v>23126</v>
      </c>
      <c r="H1781" s="890" t="s">
        <v>2849</v>
      </c>
      <c r="I1781" s="889" t="s">
        <v>3654</v>
      </c>
      <c r="J1781" s="889" t="s">
        <v>5525</v>
      </c>
      <c r="K1781" s="888">
        <v>1</v>
      </c>
      <c r="L1781" s="888">
        <v>8</v>
      </c>
      <c r="M1781" s="887">
        <v>96000</v>
      </c>
      <c r="N1781" s="888">
        <v>0</v>
      </c>
      <c r="O1781" s="888">
        <v>0</v>
      </c>
      <c r="P1781" s="887">
        <v>0</v>
      </c>
    </row>
    <row r="1782" spans="1:16" x14ac:dyDescent="0.25">
      <c r="A1782" s="867" t="s">
        <v>19067</v>
      </c>
      <c r="B1782" s="867" t="s">
        <v>2672</v>
      </c>
      <c r="C1782" s="894" t="s">
        <v>19066</v>
      </c>
      <c r="D1782" s="893" t="s">
        <v>20910</v>
      </c>
      <c r="E1782" s="892">
        <v>12000</v>
      </c>
      <c r="F1782" s="895" t="s">
        <v>23125</v>
      </c>
      <c r="G1782" s="891" t="s">
        <v>23124</v>
      </c>
      <c r="H1782" s="890" t="s">
        <v>20833</v>
      </c>
      <c r="I1782" s="889" t="s">
        <v>3654</v>
      </c>
      <c r="J1782" s="889" t="s">
        <v>5525</v>
      </c>
      <c r="K1782" s="888">
        <v>1</v>
      </c>
      <c r="L1782" s="888">
        <v>2</v>
      </c>
      <c r="M1782" s="887">
        <v>22000</v>
      </c>
      <c r="N1782" s="888">
        <v>0</v>
      </c>
      <c r="O1782" s="888">
        <v>0</v>
      </c>
      <c r="P1782" s="887">
        <v>0</v>
      </c>
    </row>
    <row r="1783" spans="1:16" x14ac:dyDescent="0.25">
      <c r="A1783" s="867" t="s">
        <v>19067</v>
      </c>
      <c r="B1783" s="867" t="s">
        <v>2672</v>
      </c>
      <c r="C1783" s="894" t="s">
        <v>19066</v>
      </c>
      <c r="D1783" s="893" t="s">
        <v>18209</v>
      </c>
      <c r="E1783" s="892">
        <v>15600</v>
      </c>
      <c r="F1783" s="895" t="s">
        <v>23123</v>
      </c>
      <c r="G1783" s="891" t="s">
        <v>23122</v>
      </c>
      <c r="H1783" s="890" t="s">
        <v>20662</v>
      </c>
      <c r="I1783" s="889" t="s">
        <v>3654</v>
      </c>
      <c r="J1783" s="889" t="s">
        <v>5525</v>
      </c>
      <c r="K1783" s="888">
        <v>1</v>
      </c>
      <c r="L1783" s="888">
        <v>10</v>
      </c>
      <c r="M1783" s="887">
        <v>148200</v>
      </c>
      <c r="N1783" s="888">
        <v>1</v>
      </c>
      <c r="O1783" s="888">
        <v>4</v>
      </c>
      <c r="P1783" s="887">
        <v>60320</v>
      </c>
    </row>
    <row r="1784" spans="1:16" x14ac:dyDescent="0.25">
      <c r="A1784" s="867" t="s">
        <v>19067</v>
      </c>
      <c r="B1784" s="867" t="s">
        <v>2672</v>
      </c>
      <c r="C1784" s="894" t="s">
        <v>19066</v>
      </c>
      <c r="D1784" s="893" t="s">
        <v>18209</v>
      </c>
      <c r="E1784" s="892">
        <v>15000</v>
      </c>
      <c r="F1784" s="895" t="s">
        <v>23121</v>
      </c>
      <c r="G1784" s="891" t="s">
        <v>23120</v>
      </c>
      <c r="H1784" s="890" t="s">
        <v>16874</v>
      </c>
      <c r="I1784" s="889" t="s">
        <v>3654</v>
      </c>
      <c r="J1784" s="889" t="s">
        <v>5525</v>
      </c>
      <c r="K1784" s="888">
        <v>1</v>
      </c>
      <c r="L1784" s="888">
        <v>3</v>
      </c>
      <c r="M1784" s="887">
        <v>43500</v>
      </c>
      <c r="N1784" s="888">
        <v>0</v>
      </c>
      <c r="O1784" s="888">
        <v>0</v>
      </c>
      <c r="P1784" s="887">
        <v>0</v>
      </c>
    </row>
    <row r="1785" spans="1:16" ht="27" customHeight="1" x14ac:dyDescent="0.25">
      <c r="A1785" s="867" t="s">
        <v>19067</v>
      </c>
      <c r="B1785" s="867" t="s">
        <v>2672</v>
      </c>
      <c r="C1785" s="894" t="s">
        <v>19066</v>
      </c>
      <c r="D1785" s="893" t="s">
        <v>23119</v>
      </c>
      <c r="E1785" s="892">
        <v>15600</v>
      </c>
      <c r="F1785" s="895" t="s">
        <v>23118</v>
      </c>
      <c r="G1785" s="891" t="s">
        <v>23117</v>
      </c>
      <c r="H1785" s="890" t="s">
        <v>20667</v>
      </c>
      <c r="I1785" s="889" t="s">
        <v>3654</v>
      </c>
      <c r="J1785" s="889" t="s">
        <v>5525</v>
      </c>
      <c r="K1785" s="888">
        <v>1</v>
      </c>
      <c r="L1785" s="888">
        <v>7</v>
      </c>
      <c r="M1785" s="887">
        <v>112320</v>
      </c>
      <c r="N1785" s="888">
        <v>0</v>
      </c>
      <c r="O1785" s="888">
        <v>0</v>
      </c>
      <c r="P1785" s="887">
        <v>0</v>
      </c>
    </row>
    <row r="1786" spans="1:16" ht="22.5" x14ac:dyDescent="0.25">
      <c r="A1786" s="867" t="s">
        <v>19067</v>
      </c>
      <c r="B1786" s="867" t="s">
        <v>2672</v>
      </c>
      <c r="C1786" s="894" t="s">
        <v>19066</v>
      </c>
      <c r="D1786" s="893" t="s">
        <v>20801</v>
      </c>
      <c r="E1786" s="892">
        <v>15600</v>
      </c>
      <c r="F1786" s="895" t="s">
        <v>23116</v>
      </c>
      <c r="G1786" s="891" t="s">
        <v>23115</v>
      </c>
      <c r="H1786" s="890" t="s">
        <v>20833</v>
      </c>
      <c r="I1786" s="889" t="s">
        <v>3654</v>
      </c>
      <c r="J1786" s="889" t="s">
        <v>5525</v>
      </c>
      <c r="K1786" s="888">
        <v>1</v>
      </c>
      <c r="L1786" s="888">
        <v>12</v>
      </c>
      <c r="M1786" s="887">
        <v>187200</v>
      </c>
      <c r="N1786" s="888">
        <v>1</v>
      </c>
      <c r="O1786" s="888">
        <v>6</v>
      </c>
      <c r="P1786" s="887">
        <v>92040</v>
      </c>
    </row>
    <row r="1787" spans="1:16" ht="22.5" x14ac:dyDescent="0.25">
      <c r="A1787" s="867" t="s">
        <v>19067</v>
      </c>
      <c r="B1787" s="867" t="s">
        <v>2672</v>
      </c>
      <c r="C1787" s="894" t="s">
        <v>19066</v>
      </c>
      <c r="D1787" s="893" t="s">
        <v>23114</v>
      </c>
      <c r="E1787" s="892">
        <v>14000</v>
      </c>
      <c r="F1787" s="895" t="s">
        <v>23113</v>
      </c>
      <c r="G1787" s="891" t="s">
        <v>23112</v>
      </c>
      <c r="H1787" s="890" t="s">
        <v>23111</v>
      </c>
      <c r="I1787" s="889" t="s">
        <v>3654</v>
      </c>
      <c r="J1787" s="889" t="s">
        <v>5525</v>
      </c>
      <c r="K1787" s="888">
        <v>1</v>
      </c>
      <c r="L1787" s="888">
        <v>9</v>
      </c>
      <c r="M1787" s="887">
        <v>126000</v>
      </c>
      <c r="N1787" s="888">
        <v>1</v>
      </c>
      <c r="O1787" s="888">
        <v>6</v>
      </c>
      <c r="P1787" s="887">
        <v>84000</v>
      </c>
    </row>
    <row r="1788" spans="1:16" x14ac:dyDescent="0.25">
      <c r="A1788" s="867" t="s">
        <v>19067</v>
      </c>
      <c r="B1788" s="867" t="s">
        <v>2672</v>
      </c>
      <c r="C1788" s="894" t="s">
        <v>19066</v>
      </c>
      <c r="D1788" s="893" t="s">
        <v>18209</v>
      </c>
      <c r="E1788" s="892">
        <v>9000</v>
      </c>
      <c r="F1788" s="895" t="s">
        <v>23110</v>
      </c>
      <c r="G1788" s="891" t="s">
        <v>23109</v>
      </c>
      <c r="H1788" s="890" t="s">
        <v>20662</v>
      </c>
      <c r="I1788" s="889" t="s">
        <v>3654</v>
      </c>
      <c r="J1788" s="889" t="s">
        <v>5525</v>
      </c>
      <c r="K1788" s="888">
        <v>1</v>
      </c>
      <c r="L1788" s="888">
        <v>6</v>
      </c>
      <c r="M1788" s="887">
        <v>50100</v>
      </c>
      <c r="N1788" s="888">
        <v>0</v>
      </c>
      <c r="O1788" s="888">
        <v>0</v>
      </c>
      <c r="P1788" s="887">
        <v>0</v>
      </c>
    </row>
    <row r="1789" spans="1:16" x14ac:dyDescent="0.25">
      <c r="A1789" s="867" t="s">
        <v>19067</v>
      </c>
      <c r="B1789" s="867" t="s">
        <v>2672</v>
      </c>
      <c r="C1789" s="894" t="s">
        <v>19066</v>
      </c>
      <c r="D1789" s="893" t="s">
        <v>18209</v>
      </c>
      <c r="E1789" s="892">
        <v>15000</v>
      </c>
      <c r="F1789" s="895" t="s">
        <v>23108</v>
      </c>
      <c r="G1789" s="891" t="s">
        <v>23107</v>
      </c>
      <c r="H1789" s="890" t="s">
        <v>18753</v>
      </c>
      <c r="I1789" s="889" t="s">
        <v>3654</v>
      </c>
      <c r="J1789" s="889" t="s">
        <v>5525</v>
      </c>
      <c r="K1789" s="888">
        <v>1</v>
      </c>
      <c r="L1789" s="888">
        <v>2</v>
      </c>
      <c r="M1789" s="887">
        <v>33000</v>
      </c>
      <c r="N1789" s="888">
        <v>1</v>
      </c>
      <c r="O1789" s="888">
        <v>6</v>
      </c>
      <c r="P1789" s="887">
        <v>88500</v>
      </c>
    </row>
    <row r="1790" spans="1:16" x14ac:dyDescent="0.25">
      <c r="A1790" s="867" t="s">
        <v>19067</v>
      </c>
      <c r="B1790" s="867" t="s">
        <v>2672</v>
      </c>
      <c r="C1790" s="894" t="s">
        <v>19066</v>
      </c>
      <c r="D1790" s="893" t="s">
        <v>20779</v>
      </c>
      <c r="E1790" s="892">
        <v>6000</v>
      </c>
      <c r="F1790" s="895" t="s">
        <v>23106</v>
      </c>
      <c r="G1790" s="891" t="s">
        <v>23105</v>
      </c>
      <c r="H1790" s="890" t="s">
        <v>20662</v>
      </c>
      <c r="I1790" s="889" t="s">
        <v>3654</v>
      </c>
      <c r="J1790" s="889" t="s">
        <v>5525</v>
      </c>
      <c r="K1790" s="888">
        <v>1</v>
      </c>
      <c r="L1790" s="888">
        <v>4</v>
      </c>
      <c r="M1790" s="887">
        <v>24000</v>
      </c>
      <c r="N1790" s="888">
        <v>0</v>
      </c>
      <c r="O1790" s="888">
        <v>0</v>
      </c>
      <c r="P1790" s="887">
        <v>0</v>
      </c>
    </row>
    <row r="1791" spans="1:16" x14ac:dyDescent="0.25">
      <c r="A1791" s="867" t="s">
        <v>19067</v>
      </c>
      <c r="B1791" s="867" t="s">
        <v>2672</v>
      </c>
      <c r="C1791" s="894" t="s">
        <v>19066</v>
      </c>
      <c r="D1791" s="893" t="s">
        <v>18209</v>
      </c>
      <c r="E1791" s="892">
        <v>15000</v>
      </c>
      <c r="F1791" s="895" t="s">
        <v>20615</v>
      </c>
      <c r="G1791" s="891" t="s">
        <v>23104</v>
      </c>
      <c r="H1791" s="890" t="s">
        <v>21076</v>
      </c>
      <c r="I1791" s="889" t="s">
        <v>2684</v>
      </c>
      <c r="J1791" s="889" t="s">
        <v>5525</v>
      </c>
      <c r="K1791" s="888">
        <v>1</v>
      </c>
      <c r="L1791" s="888">
        <v>3</v>
      </c>
      <c r="M1791" s="887">
        <v>45000</v>
      </c>
      <c r="N1791" s="888">
        <v>0</v>
      </c>
      <c r="O1791" s="888">
        <v>0</v>
      </c>
      <c r="P1791" s="887">
        <v>0</v>
      </c>
    </row>
    <row r="1792" spans="1:16" x14ac:dyDescent="0.25">
      <c r="A1792" s="867" t="s">
        <v>19067</v>
      </c>
      <c r="B1792" s="867" t="s">
        <v>2672</v>
      </c>
      <c r="C1792" s="894" t="s">
        <v>19066</v>
      </c>
      <c r="D1792" s="893" t="s">
        <v>18209</v>
      </c>
      <c r="E1792" s="892">
        <v>14500</v>
      </c>
      <c r="F1792" s="895" t="s">
        <v>23103</v>
      </c>
      <c r="G1792" s="891" t="s">
        <v>23102</v>
      </c>
      <c r="H1792" s="890" t="s">
        <v>13484</v>
      </c>
      <c r="I1792" s="889" t="s">
        <v>3654</v>
      </c>
      <c r="J1792" s="889" t="s">
        <v>5525</v>
      </c>
      <c r="K1792" s="888">
        <v>1</v>
      </c>
      <c r="L1792" s="888">
        <v>1</v>
      </c>
      <c r="M1792" s="887">
        <v>7250</v>
      </c>
      <c r="N1792" s="888">
        <v>0</v>
      </c>
      <c r="O1792" s="888">
        <v>0</v>
      </c>
      <c r="P1792" s="887">
        <v>0</v>
      </c>
    </row>
    <row r="1793" spans="1:16" x14ac:dyDescent="0.25">
      <c r="A1793" s="867" t="s">
        <v>19067</v>
      </c>
      <c r="B1793" s="867" t="s">
        <v>2672</v>
      </c>
      <c r="C1793" s="894" t="s">
        <v>19066</v>
      </c>
      <c r="D1793" s="893" t="s">
        <v>18209</v>
      </c>
      <c r="E1793" s="892">
        <v>6000</v>
      </c>
      <c r="F1793" s="895" t="s">
        <v>23101</v>
      </c>
      <c r="G1793" s="891" t="s">
        <v>23100</v>
      </c>
      <c r="H1793" s="890" t="s">
        <v>20662</v>
      </c>
      <c r="I1793" s="889" t="s">
        <v>3654</v>
      </c>
      <c r="J1793" s="889" t="s">
        <v>5525</v>
      </c>
      <c r="K1793" s="888">
        <v>1</v>
      </c>
      <c r="L1793" s="888">
        <v>3</v>
      </c>
      <c r="M1793" s="887">
        <v>24800</v>
      </c>
      <c r="N1793" s="888">
        <v>0</v>
      </c>
      <c r="O1793" s="888">
        <v>0</v>
      </c>
      <c r="P1793" s="887">
        <v>0</v>
      </c>
    </row>
    <row r="1794" spans="1:16" ht="22.5" x14ac:dyDescent="0.25">
      <c r="A1794" s="867" t="s">
        <v>19067</v>
      </c>
      <c r="B1794" s="867" t="s">
        <v>2672</v>
      </c>
      <c r="C1794" s="894" t="s">
        <v>19066</v>
      </c>
      <c r="D1794" s="893" t="s">
        <v>23099</v>
      </c>
      <c r="E1794" s="892">
        <v>8000</v>
      </c>
      <c r="F1794" s="895" t="s">
        <v>23098</v>
      </c>
      <c r="G1794" s="891" t="s">
        <v>23097</v>
      </c>
      <c r="H1794" s="890" t="s">
        <v>20662</v>
      </c>
      <c r="I1794" s="889" t="s">
        <v>3654</v>
      </c>
      <c r="J1794" s="889" t="s">
        <v>5525</v>
      </c>
      <c r="K1794" s="888">
        <v>1</v>
      </c>
      <c r="L1794" s="888">
        <v>7</v>
      </c>
      <c r="M1794" s="887">
        <v>71200</v>
      </c>
      <c r="N1794" s="888">
        <v>0</v>
      </c>
      <c r="O1794" s="888">
        <v>0</v>
      </c>
      <c r="P1794" s="887">
        <v>0</v>
      </c>
    </row>
    <row r="1795" spans="1:16" x14ac:dyDescent="0.25">
      <c r="A1795" s="867" t="s">
        <v>19067</v>
      </c>
      <c r="B1795" s="867" t="s">
        <v>2672</v>
      </c>
      <c r="C1795" s="894" t="s">
        <v>19066</v>
      </c>
      <c r="D1795" s="893" t="s">
        <v>18209</v>
      </c>
      <c r="E1795" s="892">
        <v>12000</v>
      </c>
      <c r="F1795" s="895" t="s">
        <v>23096</v>
      </c>
      <c r="G1795" s="891" t="s">
        <v>23095</v>
      </c>
      <c r="H1795" s="890" t="s">
        <v>20662</v>
      </c>
      <c r="I1795" s="889" t="s">
        <v>3654</v>
      </c>
      <c r="J1795" s="889" t="s">
        <v>5525</v>
      </c>
      <c r="K1795" s="888">
        <v>1</v>
      </c>
      <c r="L1795" s="888">
        <v>8</v>
      </c>
      <c r="M1795" s="887">
        <v>95600</v>
      </c>
      <c r="N1795" s="888">
        <v>1</v>
      </c>
      <c r="O1795" s="888">
        <v>6</v>
      </c>
      <c r="P1795" s="887">
        <v>72000</v>
      </c>
    </row>
    <row r="1796" spans="1:16" x14ac:dyDescent="0.25">
      <c r="A1796" s="867" t="s">
        <v>19067</v>
      </c>
      <c r="B1796" s="867" t="s">
        <v>2672</v>
      </c>
      <c r="C1796" s="894" t="s">
        <v>19066</v>
      </c>
      <c r="D1796" s="893" t="s">
        <v>18209</v>
      </c>
      <c r="E1796" s="892">
        <v>5000</v>
      </c>
      <c r="F1796" s="895" t="s">
        <v>23094</v>
      </c>
      <c r="G1796" s="891" t="s">
        <v>23093</v>
      </c>
      <c r="H1796" s="890" t="s">
        <v>6522</v>
      </c>
      <c r="I1796" s="889" t="s">
        <v>3654</v>
      </c>
      <c r="J1796" s="889" t="s">
        <v>5525</v>
      </c>
      <c r="K1796" s="888">
        <v>1</v>
      </c>
      <c r="L1796" s="888">
        <v>10</v>
      </c>
      <c r="M1796" s="887">
        <v>59500</v>
      </c>
      <c r="N1796" s="888">
        <v>1</v>
      </c>
      <c r="O1796" s="888">
        <v>6</v>
      </c>
      <c r="P1796" s="887">
        <v>30000</v>
      </c>
    </row>
    <row r="1797" spans="1:16" x14ac:dyDescent="0.25">
      <c r="A1797" s="867" t="s">
        <v>19067</v>
      </c>
      <c r="B1797" s="867" t="s">
        <v>2672</v>
      </c>
      <c r="C1797" s="894" t="s">
        <v>19066</v>
      </c>
      <c r="D1797" s="893" t="s">
        <v>18209</v>
      </c>
      <c r="E1797" s="892">
        <v>7000</v>
      </c>
      <c r="F1797" s="895" t="s">
        <v>23092</v>
      </c>
      <c r="G1797" s="891" t="s">
        <v>23091</v>
      </c>
      <c r="H1797" s="890" t="s">
        <v>20662</v>
      </c>
      <c r="I1797" s="889" t="s">
        <v>3654</v>
      </c>
      <c r="J1797" s="889" t="s">
        <v>5525</v>
      </c>
      <c r="K1797" s="888">
        <v>1</v>
      </c>
      <c r="L1797" s="888">
        <v>1</v>
      </c>
      <c r="M1797" s="887">
        <v>13300</v>
      </c>
      <c r="N1797" s="888">
        <v>0</v>
      </c>
      <c r="O1797" s="888">
        <v>0</v>
      </c>
      <c r="P1797" s="887">
        <v>0</v>
      </c>
    </row>
    <row r="1798" spans="1:16" ht="22.5" x14ac:dyDescent="0.25">
      <c r="A1798" s="867" t="s">
        <v>19067</v>
      </c>
      <c r="B1798" s="867" t="s">
        <v>2672</v>
      </c>
      <c r="C1798" s="894" t="s">
        <v>19066</v>
      </c>
      <c r="D1798" s="893" t="s">
        <v>22281</v>
      </c>
      <c r="E1798" s="892">
        <v>6500</v>
      </c>
      <c r="F1798" s="895" t="s">
        <v>23090</v>
      </c>
      <c r="G1798" s="891" t="s">
        <v>23089</v>
      </c>
      <c r="H1798" s="890" t="s">
        <v>20760</v>
      </c>
      <c r="I1798" s="889" t="s">
        <v>3654</v>
      </c>
      <c r="J1798" s="889" t="s">
        <v>5525</v>
      </c>
      <c r="K1798" s="888">
        <v>1</v>
      </c>
      <c r="L1798" s="888">
        <v>7</v>
      </c>
      <c r="M1798" s="887">
        <v>44850</v>
      </c>
      <c r="N1798" s="888">
        <v>0</v>
      </c>
      <c r="O1798" s="888">
        <v>0</v>
      </c>
      <c r="P1798" s="887">
        <v>0</v>
      </c>
    </row>
    <row r="1799" spans="1:16" x14ac:dyDescent="0.25">
      <c r="A1799" s="867" t="s">
        <v>19067</v>
      </c>
      <c r="B1799" s="867" t="s">
        <v>2672</v>
      </c>
      <c r="C1799" s="894" t="s">
        <v>19066</v>
      </c>
      <c r="D1799" s="893" t="s">
        <v>18209</v>
      </c>
      <c r="E1799" s="892">
        <v>15000</v>
      </c>
      <c r="F1799" s="895" t="s">
        <v>23088</v>
      </c>
      <c r="G1799" s="891" t="s">
        <v>23087</v>
      </c>
      <c r="H1799" s="890" t="s">
        <v>20662</v>
      </c>
      <c r="I1799" s="889" t="s">
        <v>3654</v>
      </c>
      <c r="J1799" s="889" t="s">
        <v>5525</v>
      </c>
      <c r="K1799" s="888">
        <v>1</v>
      </c>
      <c r="L1799" s="888">
        <v>12</v>
      </c>
      <c r="M1799" s="887">
        <v>180000</v>
      </c>
      <c r="N1799" s="888">
        <v>1</v>
      </c>
      <c r="O1799" s="888">
        <v>6</v>
      </c>
      <c r="P1799" s="887">
        <v>87500</v>
      </c>
    </row>
    <row r="1800" spans="1:16" ht="22.5" x14ac:dyDescent="0.25">
      <c r="A1800" s="867" t="s">
        <v>19067</v>
      </c>
      <c r="B1800" s="867" t="s">
        <v>2672</v>
      </c>
      <c r="C1800" s="894" t="s">
        <v>19066</v>
      </c>
      <c r="D1800" s="893" t="s">
        <v>23086</v>
      </c>
      <c r="E1800" s="892">
        <v>10000</v>
      </c>
      <c r="F1800" s="895" t="s">
        <v>23085</v>
      </c>
      <c r="G1800" s="891" t="s">
        <v>23084</v>
      </c>
      <c r="H1800" s="890" t="s">
        <v>20667</v>
      </c>
      <c r="I1800" s="889" t="s">
        <v>3654</v>
      </c>
      <c r="J1800" s="889" t="s">
        <v>5525</v>
      </c>
      <c r="K1800" s="888">
        <v>1</v>
      </c>
      <c r="L1800" s="888">
        <v>8</v>
      </c>
      <c r="M1800" s="887">
        <v>110000</v>
      </c>
      <c r="N1800" s="888">
        <v>1</v>
      </c>
      <c r="O1800" s="888">
        <v>6</v>
      </c>
      <c r="P1800" s="887">
        <v>60000</v>
      </c>
    </row>
    <row r="1801" spans="1:16" x14ac:dyDescent="0.25">
      <c r="A1801" s="867" t="s">
        <v>19067</v>
      </c>
      <c r="B1801" s="867" t="s">
        <v>2672</v>
      </c>
      <c r="C1801" s="894" t="s">
        <v>19066</v>
      </c>
      <c r="D1801" s="893" t="s">
        <v>18209</v>
      </c>
      <c r="E1801" s="892">
        <v>15600</v>
      </c>
      <c r="F1801" s="895" t="s">
        <v>23083</v>
      </c>
      <c r="G1801" s="891" t="s">
        <v>23082</v>
      </c>
      <c r="H1801" s="890" t="s">
        <v>20662</v>
      </c>
      <c r="I1801" s="889" t="s">
        <v>3654</v>
      </c>
      <c r="J1801" s="889" t="s">
        <v>5525</v>
      </c>
      <c r="K1801" s="888">
        <v>1</v>
      </c>
      <c r="L1801" s="888">
        <v>5</v>
      </c>
      <c r="M1801" s="887">
        <v>86320</v>
      </c>
      <c r="N1801" s="888">
        <v>1</v>
      </c>
      <c r="O1801" s="888">
        <v>6</v>
      </c>
      <c r="P1801" s="887">
        <v>92040</v>
      </c>
    </row>
    <row r="1802" spans="1:16" x14ac:dyDescent="0.25">
      <c r="A1802" s="867" t="s">
        <v>19067</v>
      </c>
      <c r="B1802" s="867" t="s">
        <v>2672</v>
      </c>
      <c r="C1802" s="894" t="s">
        <v>19066</v>
      </c>
      <c r="D1802" s="893" t="s">
        <v>18209</v>
      </c>
      <c r="E1802" s="892">
        <v>15600</v>
      </c>
      <c r="F1802" s="895" t="s">
        <v>23083</v>
      </c>
      <c r="G1802" s="891" t="s">
        <v>23082</v>
      </c>
      <c r="H1802" s="890" t="s">
        <v>20662</v>
      </c>
      <c r="I1802" s="889" t="s">
        <v>3654</v>
      </c>
      <c r="J1802" s="889" t="s">
        <v>5525</v>
      </c>
      <c r="K1802" s="888">
        <v>1</v>
      </c>
      <c r="L1802" s="888">
        <v>2</v>
      </c>
      <c r="M1802" s="887">
        <v>30680</v>
      </c>
      <c r="N1802" s="888">
        <v>0</v>
      </c>
      <c r="O1802" s="888">
        <v>0</v>
      </c>
      <c r="P1802" s="887">
        <v>0</v>
      </c>
    </row>
    <row r="1803" spans="1:16" x14ac:dyDescent="0.25">
      <c r="A1803" s="867" t="s">
        <v>19067</v>
      </c>
      <c r="B1803" s="867" t="s">
        <v>2672</v>
      </c>
      <c r="C1803" s="894" t="s">
        <v>19066</v>
      </c>
      <c r="D1803" s="893" t="s">
        <v>18209</v>
      </c>
      <c r="E1803" s="892">
        <v>10500</v>
      </c>
      <c r="F1803" s="895" t="s">
        <v>23081</v>
      </c>
      <c r="G1803" s="891" t="s">
        <v>23080</v>
      </c>
      <c r="H1803" s="890" t="s">
        <v>2703</v>
      </c>
      <c r="I1803" s="889" t="s">
        <v>3654</v>
      </c>
      <c r="J1803" s="889" t="s">
        <v>5525</v>
      </c>
      <c r="K1803" s="888">
        <v>1</v>
      </c>
      <c r="L1803" s="888">
        <v>6</v>
      </c>
      <c r="M1803" s="887">
        <v>64750</v>
      </c>
      <c r="N1803" s="888">
        <v>1</v>
      </c>
      <c r="O1803" s="888">
        <v>6</v>
      </c>
      <c r="P1803" s="887">
        <v>63000</v>
      </c>
    </row>
    <row r="1804" spans="1:16" x14ac:dyDescent="0.25">
      <c r="A1804" s="867" t="s">
        <v>19067</v>
      </c>
      <c r="B1804" s="867" t="s">
        <v>2672</v>
      </c>
      <c r="C1804" s="894" t="s">
        <v>19066</v>
      </c>
      <c r="D1804" s="893" t="s">
        <v>18209</v>
      </c>
      <c r="E1804" s="892">
        <v>15600</v>
      </c>
      <c r="F1804" s="895" t="s">
        <v>23079</v>
      </c>
      <c r="G1804" s="891" t="s">
        <v>23078</v>
      </c>
      <c r="H1804" s="890" t="s">
        <v>20662</v>
      </c>
      <c r="I1804" s="889" t="s">
        <v>3654</v>
      </c>
      <c r="J1804" s="889" t="s">
        <v>5525</v>
      </c>
      <c r="K1804" s="888">
        <v>1</v>
      </c>
      <c r="L1804" s="888">
        <v>12</v>
      </c>
      <c r="M1804" s="887">
        <v>187200</v>
      </c>
      <c r="N1804" s="888">
        <v>1</v>
      </c>
      <c r="O1804" s="888">
        <v>6</v>
      </c>
      <c r="P1804" s="887">
        <v>92040</v>
      </c>
    </row>
    <row r="1805" spans="1:16" ht="22.5" x14ac:dyDescent="0.25">
      <c r="A1805" s="867" t="s">
        <v>19067</v>
      </c>
      <c r="B1805" s="867" t="s">
        <v>2672</v>
      </c>
      <c r="C1805" s="894" t="s">
        <v>19066</v>
      </c>
      <c r="D1805" s="893" t="s">
        <v>23077</v>
      </c>
      <c r="E1805" s="892">
        <v>15600</v>
      </c>
      <c r="F1805" s="895" t="s">
        <v>23076</v>
      </c>
      <c r="G1805" s="891" t="s">
        <v>23075</v>
      </c>
      <c r="H1805" s="890" t="s">
        <v>20662</v>
      </c>
      <c r="I1805" s="889" t="s">
        <v>3654</v>
      </c>
      <c r="J1805" s="889" t="s">
        <v>5525</v>
      </c>
      <c r="K1805" s="888">
        <v>1</v>
      </c>
      <c r="L1805" s="888">
        <v>4</v>
      </c>
      <c r="M1805" s="887">
        <v>62400</v>
      </c>
      <c r="N1805" s="888">
        <v>0</v>
      </c>
      <c r="O1805" s="888">
        <v>0</v>
      </c>
      <c r="P1805" s="887">
        <v>0</v>
      </c>
    </row>
    <row r="1806" spans="1:16" x14ac:dyDescent="0.25">
      <c r="A1806" s="867" t="s">
        <v>19067</v>
      </c>
      <c r="B1806" s="867" t="s">
        <v>2672</v>
      </c>
      <c r="C1806" s="894" t="s">
        <v>19066</v>
      </c>
      <c r="D1806" s="893" t="s">
        <v>18209</v>
      </c>
      <c r="E1806" s="892">
        <v>15600</v>
      </c>
      <c r="F1806" s="895" t="s">
        <v>23074</v>
      </c>
      <c r="G1806" s="891" t="s">
        <v>23073</v>
      </c>
      <c r="H1806" s="890" t="s">
        <v>20662</v>
      </c>
      <c r="I1806" s="889" t="s">
        <v>3654</v>
      </c>
      <c r="J1806" s="889" t="s">
        <v>5525</v>
      </c>
      <c r="K1806" s="888">
        <v>1</v>
      </c>
      <c r="L1806" s="888">
        <v>6</v>
      </c>
      <c r="M1806" s="887">
        <v>94640</v>
      </c>
      <c r="N1806" s="888">
        <v>0</v>
      </c>
      <c r="O1806" s="888">
        <v>0</v>
      </c>
      <c r="P1806" s="887">
        <v>0</v>
      </c>
    </row>
    <row r="1807" spans="1:16" x14ac:dyDescent="0.25">
      <c r="A1807" s="867" t="s">
        <v>19067</v>
      </c>
      <c r="B1807" s="867" t="s">
        <v>2672</v>
      </c>
      <c r="C1807" s="894" t="s">
        <v>19066</v>
      </c>
      <c r="D1807" s="893" t="s">
        <v>18209</v>
      </c>
      <c r="E1807" s="892">
        <v>12000</v>
      </c>
      <c r="F1807" s="895" t="s">
        <v>23072</v>
      </c>
      <c r="G1807" s="891" t="s">
        <v>23071</v>
      </c>
      <c r="H1807" s="890" t="s">
        <v>21524</v>
      </c>
      <c r="I1807" s="889" t="s">
        <v>3654</v>
      </c>
      <c r="J1807" s="889" t="s">
        <v>5525</v>
      </c>
      <c r="K1807" s="888">
        <v>1</v>
      </c>
      <c r="L1807" s="888">
        <v>1</v>
      </c>
      <c r="M1807" s="887">
        <v>4800</v>
      </c>
      <c r="N1807" s="888">
        <v>1</v>
      </c>
      <c r="O1807" s="888">
        <v>6</v>
      </c>
      <c r="P1807" s="887">
        <v>72000</v>
      </c>
    </row>
    <row r="1808" spans="1:16" x14ac:dyDescent="0.25">
      <c r="A1808" s="867" t="s">
        <v>19067</v>
      </c>
      <c r="B1808" s="867" t="s">
        <v>2672</v>
      </c>
      <c r="C1808" s="894" t="s">
        <v>19066</v>
      </c>
      <c r="D1808" s="893" t="s">
        <v>18209</v>
      </c>
      <c r="E1808" s="892">
        <v>13500</v>
      </c>
      <c r="F1808" s="895" t="s">
        <v>23070</v>
      </c>
      <c r="G1808" s="891" t="s">
        <v>23069</v>
      </c>
      <c r="H1808" s="890" t="s">
        <v>23068</v>
      </c>
      <c r="I1808" s="889" t="s">
        <v>3654</v>
      </c>
      <c r="J1808" s="889" t="s">
        <v>5525</v>
      </c>
      <c r="K1808" s="888">
        <v>1</v>
      </c>
      <c r="L1808" s="888">
        <v>12</v>
      </c>
      <c r="M1808" s="887">
        <v>162000</v>
      </c>
      <c r="N1808" s="888">
        <v>1</v>
      </c>
      <c r="O1808" s="888">
        <v>6</v>
      </c>
      <c r="P1808" s="887">
        <v>81000</v>
      </c>
    </row>
    <row r="1809" spans="1:16" x14ac:dyDescent="0.25">
      <c r="A1809" s="867" t="s">
        <v>19067</v>
      </c>
      <c r="B1809" s="867" t="s">
        <v>2672</v>
      </c>
      <c r="C1809" s="894" t="s">
        <v>19066</v>
      </c>
      <c r="D1809" s="893" t="s">
        <v>18209</v>
      </c>
      <c r="E1809" s="892">
        <v>7000</v>
      </c>
      <c r="F1809" s="895" t="s">
        <v>23067</v>
      </c>
      <c r="G1809" s="891" t="s">
        <v>23066</v>
      </c>
      <c r="H1809" s="890" t="s">
        <v>2886</v>
      </c>
      <c r="I1809" s="889" t="s">
        <v>2684</v>
      </c>
      <c r="J1809" s="889" t="s">
        <v>5525</v>
      </c>
      <c r="K1809" s="888">
        <v>1</v>
      </c>
      <c r="L1809" s="888">
        <v>1</v>
      </c>
      <c r="M1809" s="887">
        <v>5833.33</v>
      </c>
      <c r="N1809" s="888">
        <v>0</v>
      </c>
      <c r="O1809" s="888">
        <v>0</v>
      </c>
      <c r="P1809" s="887">
        <v>0</v>
      </c>
    </row>
    <row r="1810" spans="1:16" x14ac:dyDescent="0.25">
      <c r="A1810" s="867" t="s">
        <v>19067</v>
      </c>
      <c r="B1810" s="867" t="s">
        <v>2672</v>
      </c>
      <c r="C1810" s="894" t="s">
        <v>19066</v>
      </c>
      <c r="D1810" s="893" t="s">
        <v>18209</v>
      </c>
      <c r="E1810" s="892">
        <v>14500</v>
      </c>
      <c r="F1810" s="895" t="s">
        <v>23065</v>
      </c>
      <c r="G1810" s="891" t="s">
        <v>23064</v>
      </c>
      <c r="H1810" s="890" t="s">
        <v>20662</v>
      </c>
      <c r="I1810" s="889" t="s">
        <v>3654</v>
      </c>
      <c r="J1810" s="889" t="s">
        <v>5525</v>
      </c>
      <c r="K1810" s="888">
        <v>1</v>
      </c>
      <c r="L1810" s="888">
        <v>12</v>
      </c>
      <c r="M1810" s="887">
        <v>156600.00000000003</v>
      </c>
      <c r="N1810" s="888">
        <v>0</v>
      </c>
      <c r="O1810" s="888">
        <v>0</v>
      </c>
      <c r="P1810" s="887">
        <v>0</v>
      </c>
    </row>
    <row r="1811" spans="1:16" x14ac:dyDescent="0.25">
      <c r="A1811" s="867" t="s">
        <v>19067</v>
      </c>
      <c r="B1811" s="867" t="s">
        <v>2672</v>
      </c>
      <c r="C1811" s="894" t="s">
        <v>19066</v>
      </c>
      <c r="D1811" s="893" t="s">
        <v>18209</v>
      </c>
      <c r="E1811" s="892">
        <v>12000</v>
      </c>
      <c r="F1811" s="895" t="s">
        <v>23065</v>
      </c>
      <c r="G1811" s="891" t="s">
        <v>23064</v>
      </c>
      <c r="H1811" s="890" t="s">
        <v>20662</v>
      </c>
      <c r="I1811" s="889" t="s">
        <v>3654</v>
      </c>
      <c r="J1811" s="889" t="s">
        <v>5525</v>
      </c>
      <c r="K1811" s="888">
        <v>0</v>
      </c>
      <c r="L1811" s="888">
        <v>0</v>
      </c>
      <c r="M1811" s="887">
        <v>0</v>
      </c>
      <c r="N1811" s="888">
        <v>1</v>
      </c>
      <c r="O1811" s="888">
        <v>1</v>
      </c>
      <c r="P1811" s="887">
        <v>9200</v>
      </c>
    </row>
    <row r="1812" spans="1:16" x14ac:dyDescent="0.25">
      <c r="A1812" s="867" t="s">
        <v>19067</v>
      </c>
      <c r="B1812" s="867" t="s">
        <v>2672</v>
      </c>
      <c r="C1812" s="894" t="s">
        <v>19066</v>
      </c>
      <c r="D1812" s="893" t="s">
        <v>18209</v>
      </c>
      <c r="E1812" s="892">
        <v>12500</v>
      </c>
      <c r="F1812" s="895" t="s">
        <v>23063</v>
      </c>
      <c r="G1812" s="891" t="s">
        <v>23062</v>
      </c>
      <c r="H1812" s="890" t="s">
        <v>20662</v>
      </c>
      <c r="I1812" s="889" t="s">
        <v>3654</v>
      </c>
      <c r="J1812" s="889" t="s">
        <v>5525</v>
      </c>
      <c r="K1812" s="888">
        <v>1</v>
      </c>
      <c r="L1812" s="888">
        <v>2</v>
      </c>
      <c r="M1812" s="887">
        <v>35000</v>
      </c>
      <c r="N1812" s="888">
        <v>0</v>
      </c>
      <c r="O1812" s="888">
        <v>0</v>
      </c>
      <c r="P1812" s="887">
        <v>0</v>
      </c>
    </row>
    <row r="1813" spans="1:16" x14ac:dyDescent="0.25">
      <c r="A1813" s="867" t="s">
        <v>19067</v>
      </c>
      <c r="B1813" s="867" t="s">
        <v>2672</v>
      </c>
      <c r="C1813" s="894" t="s">
        <v>19066</v>
      </c>
      <c r="D1813" s="893" t="s">
        <v>18209</v>
      </c>
      <c r="E1813" s="892">
        <v>15600</v>
      </c>
      <c r="F1813" s="895" t="s">
        <v>20605</v>
      </c>
      <c r="G1813" s="891" t="s">
        <v>20604</v>
      </c>
      <c r="H1813" s="890" t="s">
        <v>20760</v>
      </c>
      <c r="I1813" s="889" t="s">
        <v>3654</v>
      </c>
      <c r="J1813" s="889" t="s">
        <v>5525</v>
      </c>
      <c r="K1813" s="888">
        <v>0</v>
      </c>
      <c r="L1813" s="888">
        <v>0</v>
      </c>
      <c r="M1813" s="887">
        <v>0</v>
      </c>
      <c r="N1813" s="888">
        <v>1</v>
      </c>
      <c r="O1813" s="888">
        <v>6</v>
      </c>
      <c r="P1813" s="887">
        <v>91520</v>
      </c>
    </row>
    <row r="1814" spans="1:16" x14ac:dyDescent="0.25">
      <c r="A1814" s="867" t="s">
        <v>19067</v>
      </c>
      <c r="B1814" s="867" t="s">
        <v>2672</v>
      </c>
      <c r="C1814" s="894" t="s">
        <v>19066</v>
      </c>
      <c r="D1814" s="893" t="s">
        <v>18209</v>
      </c>
      <c r="E1814" s="892">
        <v>15600</v>
      </c>
      <c r="F1814" s="895" t="s">
        <v>23061</v>
      </c>
      <c r="G1814" s="891" t="s">
        <v>23060</v>
      </c>
      <c r="H1814" s="890" t="s">
        <v>2855</v>
      </c>
      <c r="I1814" s="889" t="s">
        <v>3654</v>
      </c>
      <c r="J1814" s="889" t="s">
        <v>5525</v>
      </c>
      <c r="K1814" s="888">
        <v>1</v>
      </c>
      <c r="L1814" s="888">
        <v>1</v>
      </c>
      <c r="M1814" s="887">
        <v>17680</v>
      </c>
      <c r="N1814" s="888">
        <v>1</v>
      </c>
      <c r="O1814" s="888">
        <v>6</v>
      </c>
      <c r="P1814" s="887">
        <v>92040</v>
      </c>
    </row>
    <row r="1815" spans="1:16" x14ac:dyDescent="0.25">
      <c r="A1815" s="867" t="s">
        <v>19067</v>
      </c>
      <c r="B1815" s="867" t="s">
        <v>2672</v>
      </c>
      <c r="C1815" s="894" t="s">
        <v>19066</v>
      </c>
      <c r="D1815" s="893" t="s">
        <v>18209</v>
      </c>
      <c r="E1815" s="892">
        <v>8000</v>
      </c>
      <c r="F1815" s="895" t="s">
        <v>23059</v>
      </c>
      <c r="G1815" s="891" t="s">
        <v>23058</v>
      </c>
      <c r="H1815" s="890" t="s">
        <v>2688</v>
      </c>
      <c r="I1815" s="889" t="s">
        <v>3654</v>
      </c>
      <c r="J1815" s="889" t="s">
        <v>5525</v>
      </c>
      <c r="K1815" s="888">
        <v>1</v>
      </c>
      <c r="L1815" s="888">
        <v>5</v>
      </c>
      <c r="M1815" s="887">
        <v>37600</v>
      </c>
      <c r="N1815" s="888">
        <v>0</v>
      </c>
      <c r="O1815" s="888">
        <v>0</v>
      </c>
      <c r="P1815" s="887">
        <v>0</v>
      </c>
    </row>
    <row r="1816" spans="1:16" x14ac:dyDescent="0.25">
      <c r="A1816" s="867" t="s">
        <v>19067</v>
      </c>
      <c r="B1816" s="867" t="s">
        <v>2672</v>
      </c>
      <c r="C1816" s="894" t="s">
        <v>19066</v>
      </c>
      <c r="D1816" s="893" t="s">
        <v>18209</v>
      </c>
      <c r="E1816" s="892">
        <v>6000</v>
      </c>
      <c r="F1816" s="895" t="s">
        <v>23057</v>
      </c>
      <c r="G1816" s="891" t="s">
        <v>23056</v>
      </c>
      <c r="H1816" s="890" t="s">
        <v>20662</v>
      </c>
      <c r="I1816" s="889" t="s">
        <v>3654</v>
      </c>
      <c r="J1816" s="889" t="s">
        <v>5525</v>
      </c>
      <c r="K1816" s="888">
        <v>1</v>
      </c>
      <c r="L1816" s="888">
        <v>1</v>
      </c>
      <c r="M1816" s="887">
        <v>11400</v>
      </c>
      <c r="N1816" s="888">
        <v>1</v>
      </c>
      <c r="O1816" s="888">
        <v>4</v>
      </c>
      <c r="P1816" s="887">
        <v>36000</v>
      </c>
    </row>
    <row r="1817" spans="1:16" x14ac:dyDescent="0.25">
      <c r="A1817" s="1772" t="s">
        <v>2848</v>
      </c>
      <c r="B1817" s="1772"/>
      <c r="C1817" s="1772"/>
      <c r="D1817" s="1772"/>
      <c r="E1817" s="1772"/>
      <c r="F1817" s="1772" t="s">
        <v>378</v>
      </c>
      <c r="G1817" s="1772"/>
      <c r="H1817" s="1772"/>
      <c r="I1817" s="1772"/>
      <c r="J1817" s="1772"/>
      <c r="K1817" s="1771" t="s">
        <v>2847</v>
      </c>
      <c r="L1817" s="1771"/>
      <c r="M1817" s="1771"/>
      <c r="N1817" s="1771" t="s">
        <v>2846</v>
      </c>
      <c r="O1817" s="1771"/>
      <c r="P1817" s="1771"/>
    </row>
    <row r="1818" spans="1:16" ht="69.75" x14ac:dyDescent="0.25">
      <c r="A1818" s="1535" t="s">
        <v>2845</v>
      </c>
      <c r="B1818" s="1535" t="s">
        <v>5</v>
      </c>
      <c r="C1818" s="1535" t="s">
        <v>2844</v>
      </c>
      <c r="D1818" s="1535" t="s">
        <v>2843</v>
      </c>
      <c r="E1818" s="1536" t="s">
        <v>2842</v>
      </c>
      <c r="F1818" s="1537" t="s">
        <v>2841</v>
      </c>
      <c r="G1818" s="1535" t="s">
        <v>2840</v>
      </c>
      <c r="H1818" s="1535" t="s">
        <v>2839</v>
      </c>
      <c r="I1818" s="1535" t="s">
        <v>2838</v>
      </c>
      <c r="J1818" s="1535" t="s">
        <v>2837</v>
      </c>
      <c r="K1818" s="1538" t="s">
        <v>2836</v>
      </c>
      <c r="L1818" s="1538" t="s">
        <v>2835</v>
      </c>
      <c r="M1818" s="1539" t="s">
        <v>2834</v>
      </c>
      <c r="N1818" s="1538" t="s">
        <v>2836</v>
      </c>
      <c r="O1818" s="1538" t="s">
        <v>2835</v>
      </c>
      <c r="P1818" s="1539" t="s">
        <v>2834</v>
      </c>
    </row>
    <row r="1819" spans="1:16" x14ac:dyDescent="0.25">
      <c r="A1819" s="867" t="s">
        <v>19067</v>
      </c>
      <c r="B1819" s="867" t="s">
        <v>2672</v>
      </c>
      <c r="C1819" s="894" t="s">
        <v>19066</v>
      </c>
      <c r="D1819" s="893" t="s">
        <v>18209</v>
      </c>
      <c r="E1819" s="892">
        <v>8000</v>
      </c>
      <c r="F1819" s="895" t="s">
        <v>23055</v>
      </c>
      <c r="G1819" s="891" t="s">
        <v>23054</v>
      </c>
      <c r="H1819" s="890" t="s">
        <v>20662</v>
      </c>
      <c r="I1819" s="889" t="s">
        <v>3654</v>
      </c>
      <c r="J1819" s="889" t="s">
        <v>5525</v>
      </c>
      <c r="K1819" s="888">
        <v>1</v>
      </c>
      <c r="L1819" s="888">
        <v>6</v>
      </c>
      <c r="M1819" s="887">
        <v>54666.67</v>
      </c>
      <c r="N1819" s="888">
        <v>0</v>
      </c>
      <c r="O1819" s="888">
        <v>0</v>
      </c>
      <c r="P1819" s="887">
        <v>0</v>
      </c>
    </row>
    <row r="1820" spans="1:16" x14ac:dyDescent="0.25">
      <c r="A1820" s="867" t="s">
        <v>19067</v>
      </c>
      <c r="B1820" s="867" t="s">
        <v>2672</v>
      </c>
      <c r="C1820" s="894" t="s">
        <v>19066</v>
      </c>
      <c r="D1820" s="893" t="s">
        <v>18209</v>
      </c>
      <c r="E1820" s="892">
        <v>14000</v>
      </c>
      <c r="F1820" s="895" t="s">
        <v>23053</v>
      </c>
      <c r="G1820" s="891" t="s">
        <v>23052</v>
      </c>
      <c r="H1820" s="890" t="s">
        <v>20662</v>
      </c>
      <c r="I1820" s="889" t="s">
        <v>3654</v>
      </c>
      <c r="J1820" s="889" t="s">
        <v>5525</v>
      </c>
      <c r="K1820" s="888">
        <v>0</v>
      </c>
      <c r="L1820" s="888">
        <v>0</v>
      </c>
      <c r="M1820" s="887">
        <v>0</v>
      </c>
      <c r="N1820" s="888">
        <v>1</v>
      </c>
      <c r="O1820" s="888">
        <v>6</v>
      </c>
      <c r="P1820" s="887">
        <v>78400</v>
      </c>
    </row>
    <row r="1821" spans="1:16" ht="22.5" x14ac:dyDescent="0.25">
      <c r="A1821" s="867" t="s">
        <v>19067</v>
      </c>
      <c r="B1821" s="867" t="s">
        <v>2672</v>
      </c>
      <c r="C1821" s="894" t="s">
        <v>19066</v>
      </c>
      <c r="D1821" s="893" t="s">
        <v>23051</v>
      </c>
      <c r="E1821" s="892">
        <v>15600</v>
      </c>
      <c r="F1821" s="895" t="s">
        <v>20601</v>
      </c>
      <c r="G1821" s="891" t="s">
        <v>20600</v>
      </c>
      <c r="H1821" s="890" t="s">
        <v>2703</v>
      </c>
      <c r="I1821" s="889" t="s">
        <v>3654</v>
      </c>
      <c r="J1821" s="889" t="s">
        <v>5525</v>
      </c>
      <c r="K1821" s="888">
        <v>1</v>
      </c>
      <c r="L1821" s="888">
        <v>1</v>
      </c>
      <c r="M1821" s="887">
        <v>11960</v>
      </c>
      <c r="N1821" s="888">
        <v>0</v>
      </c>
      <c r="O1821" s="888">
        <v>0</v>
      </c>
      <c r="P1821" s="887">
        <v>0</v>
      </c>
    </row>
    <row r="1822" spans="1:16" x14ac:dyDescent="0.25">
      <c r="A1822" s="867" t="s">
        <v>19067</v>
      </c>
      <c r="B1822" s="867" t="s">
        <v>2672</v>
      </c>
      <c r="C1822" s="894" t="s">
        <v>19066</v>
      </c>
      <c r="D1822" s="893" t="s">
        <v>18209</v>
      </c>
      <c r="E1822" s="892">
        <v>10000</v>
      </c>
      <c r="F1822" s="895" t="s">
        <v>23050</v>
      </c>
      <c r="G1822" s="891" t="s">
        <v>23049</v>
      </c>
      <c r="H1822" s="890" t="s">
        <v>20662</v>
      </c>
      <c r="I1822" s="889" t="s">
        <v>3654</v>
      </c>
      <c r="J1822" s="889" t="s">
        <v>5525</v>
      </c>
      <c r="K1822" s="888">
        <v>1</v>
      </c>
      <c r="L1822" s="888">
        <v>12</v>
      </c>
      <c r="M1822" s="887">
        <v>120000</v>
      </c>
      <c r="N1822" s="888">
        <v>1</v>
      </c>
      <c r="O1822" s="888">
        <v>6</v>
      </c>
      <c r="P1822" s="887">
        <v>60000</v>
      </c>
    </row>
    <row r="1823" spans="1:16" x14ac:dyDescent="0.25">
      <c r="A1823" s="867" t="s">
        <v>19067</v>
      </c>
      <c r="B1823" s="867" t="s">
        <v>2672</v>
      </c>
      <c r="C1823" s="894" t="s">
        <v>19066</v>
      </c>
      <c r="D1823" s="893" t="s">
        <v>18209</v>
      </c>
      <c r="E1823" s="892">
        <v>15600</v>
      </c>
      <c r="F1823" s="895" t="s">
        <v>23048</v>
      </c>
      <c r="G1823" s="891" t="s">
        <v>23047</v>
      </c>
      <c r="H1823" s="890" t="s">
        <v>20662</v>
      </c>
      <c r="I1823" s="889" t="s">
        <v>3654</v>
      </c>
      <c r="J1823" s="889" t="s">
        <v>5525</v>
      </c>
      <c r="K1823" s="888">
        <v>1</v>
      </c>
      <c r="L1823" s="888">
        <v>2</v>
      </c>
      <c r="M1823" s="887">
        <v>26520</v>
      </c>
      <c r="N1823" s="888">
        <v>0</v>
      </c>
      <c r="O1823" s="888">
        <v>0</v>
      </c>
      <c r="P1823" s="887">
        <v>0</v>
      </c>
    </row>
    <row r="1824" spans="1:16" x14ac:dyDescent="0.25">
      <c r="A1824" s="867" t="s">
        <v>19067</v>
      </c>
      <c r="B1824" s="867" t="s">
        <v>2672</v>
      </c>
      <c r="C1824" s="894" t="s">
        <v>19066</v>
      </c>
      <c r="D1824" s="893" t="s">
        <v>18209</v>
      </c>
      <c r="E1824" s="892">
        <v>8000</v>
      </c>
      <c r="F1824" s="895" t="s">
        <v>23046</v>
      </c>
      <c r="G1824" s="891" t="s">
        <v>23045</v>
      </c>
      <c r="H1824" s="890" t="s">
        <v>2872</v>
      </c>
      <c r="I1824" s="889" t="s">
        <v>3654</v>
      </c>
      <c r="J1824" s="889" t="s">
        <v>5525</v>
      </c>
      <c r="K1824" s="888">
        <v>1</v>
      </c>
      <c r="L1824" s="888">
        <v>4</v>
      </c>
      <c r="M1824" s="887">
        <v>32000</v>
      </c>
      <c r="N1824" s="888">
        <v>0</v>
      </c>
      <c r="O1824" s="888">
        <v>0</v>
      </c>
      <c r="P1824" s="887">
        <v>0</v>
      </c>
    </row>
    <row r="1825" spans="1:16" x14ac:dyDescent="0.25">
      <c r="A1825" s="867" t="s">
        <v>19067</v>
      </c>
      <c r="B1825" s="867" t="s">
        <v>2672</v>
      </c>
      <c r="C1825" s="894" t="s">
        <v>19066</v>
      </c>
      <c r="D1825" s="893" t="s">
        <v>18209</v>
      </c>
      <c r="E1825" s="892">
        <v>7000</v>
      </c>
      <c r="F1825" s="895" t="s">
        <v>23046</v>
      </c>
      <c r="G1825" s="891" t="s">
        <v>23045</v>
      </c>
      <c r="H1825" s="890" t="s">
        <v>2872</v>
      </c>
      <c r="I1825" s="889" t="s">
        <v>3654</v>
      </c>
      <c r="J1825" s="889" t="s">
        <v>5525</v>
      </c>
      <c r="K1825" s="888">
        <v>1</v>
      </c>
      <c r="L1825" s="888">
        <v>1</v>
      </c>
      <c r="M1825" s="887">
        <v>13300</v>
      </c>
      <c r="N1825" s="888">
        <v>0</v>
      </c>
      <c r="O1825" s="888">
        <v>0</v>
      </c>
      <c r="P1825" s="887">
        <v>0</v>
      </c>
    </row>
    <row r="1826" spans="1:16" x14ac:dyDescent="0.25">
      <c r="A1826" s="867" t="s">
        <v>19067</v>
      </c>
      <c r="B1826" s="867" t="s">
        <v>2672</v>
      </c>
      <c r="C1826" s="894" t="s">
        <v>19066</v>
      </c>
      <c r="D1826" s="893" t="s">
        <v>18209</v>
      </c>
      <c r="E1826" s="892">
        <v>5000</v>
      </c>
      <c r="F1826" s="895" t="s">
        <v>23044</v>
      </c>
      <c r="G1826" s="891" t="s">
        <v>23043</v>
      </c>
      <c r="H1826" s="890" t="s">
        <v>20086</v>
      </c>
      <c r="I1826" s="889" t="s">
        <v>3654</v>
      </c>
      <c r="J1826" s="889" t="s">
        <v>5525</v>
      </c>
      <c r="K1826" s="888">
        <v>1</v>
      </c>
      <c r="L1826" s="888">
        <v>9</v>
      </c>
      <c r="M1826" s="887">
        <v>59500</v>
      </c>
      <c r="N1826" s="888">
        <v>1</v>
      </c>
      <c r="O1826" s="888">
        <v>2</v>
      </c>
      <c r="P1826" s="887">
        <v>10000</v>
      </c>
    </row>
    <row r="1827" spans="1:16" x14ac:dyDescent="0.25">
      <c r="A1827" s="867" t="s">
        <v>19067</v>
      </c>
      <c r="B1827" s="867" t="s">
        <v>2672</v>
      </c>
      <c r="C1827" s="894" t="s">
        <v>19066</v>
      </c>
      <c r="D1827" s="893" t="s">
        <v>18209</v>
      </c>
      <c r="E1827" s="892">
        <v>15000</v>
      </c>
      <c r="F1827" s="895" t="s">
        <v>23042</v>
      </c>
      <c r="G1827" s="891" t="s">
        <v>23041</v>
      </c>
      <c r="H1827" s="890" t="s">
        <v>20662</v>
      </c>
      <c r="I1827" s="889" t="s">
        <v>3654</v>
      </c>
      <c r="J1827" s="889" t="s">
        <v>5525</v>
      </c>
      <c r="K1827" s="888">
        <v>1</v>
      </c>
      <c r="L1827" s="888">
        <v>3</v>
      </c>
      <c r="M1827" s="887">
        <v>49000</v>
      </c>
      <c r="N1827" s="888">
        <v>0</v>
      </c>
      <c r="O1827" s="888">
        <v>0</v>
      </c>
      <c r="P1827" s="887">
        <v>0</v>
      </c>
    </row>
    <row r="1828" spans="1:16" x14ac:dyDescent="0.25">
      <c r="A1828" s="867" t="s">
        <v>19067</v>
      </c>
      <c r="B1828" s="867" t="s">
        <v>2672</v>
      </c>
      <c r="C1828" s="894" t="s">
        <v>19066</v>
      </c>
      <c r="D1828" s="893" t="s">
        <v>23040</v>
      </c>
      <c r="E1828" s="892">
        <v>8000</v>
      </c>
      <c r="F1828" s="895" t="s">
        <v>23039</v>
      </c>
      <c r="G1828" s="891" t="s">
        <v>23038</v>
      </c>
      <c r="H1828" s="890" t="s">
        <v>2872</v>
      </c>
      <c r="I1828" s="889" t="s">
        <v>3654</v>
      </c>
      <c r="J1828" s="889" t="s">
        <v>5525</v>
      </c>
      <c r="K1828" s="888">
        <v>1</v>
      </c>
      <c r="L1828" s="888">
        <v>2</v>
      </c>
      <c r="M1828" s="887">
        <v>24000</v>
      </c>
      <c r="N1828" s="888">
        <v>1</v>
      </c>
      <c r="O1828" s="888">
        <v>3</v>
      </c>
      <c r="P1828" s="887">
        <v>16533.330000000002</v>
      </c>
    </row>
    <row r="1829" spans="1:16" x14ac:dyDescent="0.25">
      <c r="A1829" s="867" t="s">
        <v>19067</v>
      </c>
      <c r="B1829" s="867" t="s">
        <v>2672</v>
      </c>
      <c r="C1829" s="894" t="s">
        <v>19066</v>
      </c>
      <c r="D1829" s="893" t="s">
        <v>18209</v>
      </c>
      <c r="E1829" s="892">
        <v>7000</v>
      </c>
      <c r="F1829" s="895" t="s">
        <v>23037</v>
      </c>
      <c r="G1829" s="891" t="s">
        <v>23036</v>
      </c>
      <c r="H1829" s="890" t="s">
        <v>2703</v>
      </c>
      <c r="I1829" s="889" t="s">
        <v>3654</v>
      </c>
      <c r="J1829" s="889" t="s">
        <v>5525</v>
      </c>
      <c r="K1829" s="888">
        <v>1</v>
      </c>
      <c r="L1829" s="888">
        <v>1</v>
      </c>
      <c r="M1829" s="887">
        <v>13066.67</v>
      </c>
      <c r="N1829" s="888">
        <v>1</v>
      </c>
      <c r="O1829" s="888">
        <v>1</v>
      </c>
      <c r="P1829" s="887">
        <v>3966.67</v>
      </c>
    </row>
    <row r="1830" spans="1:16" x14ac:dyDescent="0.25">
      <c r="A1830" s="867" t="s">
        <v>19067</v>
      </c>
      <c r="B1830" s="867" t="s">
        <v>2672</v>
      </c>
      <c r="C1830" s="894" t="s">
        <v>19066</v>
      </c>
      <c r="D1830" s="893" t="s">
        <v>18209</v>
      </c>
      <c r="E1830" s="892">
        <v>14500</v>
      </c>
      <c r="F1830" s="895" t="s">
        <v>23035</v>
      </c>
      <c r="G1830" s="891" t="s">
        <v>23034</v>
      </c>
      <c r="H1830" s="890" t="s">
        <v>20662</v>
      </c>
      <c r="I1830" s="889" t="s">
        <v>3654</v>
      </c>
      <c r="J1830" s="889" t="s">
        <v>5525</v>
      </c>
      <c r="K1830" s="888">
        <v>1</v>
      </c>
      <c r="L1830" s="888">
        <v>2</v>
      </c>
      <c r="M1830" s="887">
        <v>35766.67</v>
      </c>
      <c r="N1830" s="888">
        <v>0</v>
      </c>
      <c r="O1830" s="888">
        <v>0</v>
      </c>
      <c r="P1830" s="887">
        <v>0</v>
      </c>
    </row>
    <row r="1831" spans="1:16" x14ac:dyDescent="0.25">
      <c r="A1831" s="867" t="s">
        <v>19067</v>
      </c>
      <c r="B1831" s="867" t="s">
        <v>2672</v>
      </c>
      <c r="C1831" s="894" t="s">
        <v>19066</v>
      </c>
      <c r="D1831" s="893" t="s">
        <v>18209</v>
      </c>
      <c r="E1831" s="892">
        <v>12000</v>
      </c>
      <c r="F1831" s="895" t="s">
        <v>23033</v>
      </c>
      <c r="G1831" s="891" t="s">
        <v>23032</v>
      </c>
      <c r="H1831" s="890" t="s">
        <v>21605</v>
      </c>
      <c r="I1831" s="889" t="s">
        <v>3654</v>
      </c>
      <c r="J1831" s="889" t="s">
        <v>5525</v>
      </c>
      <c r="K1831" s="888">
        <v>1</v>
      </c>
      <c r="L1831" s="888">
        <v>12</v>
      </c>
      <c r="M1831" s="887">
        <v>136400</v>
      </c>
      <c r="N1831" s="888">
        <v>0</v>
      </c>
      <c r="O1831" s="888">
        <v>0</v>
      </c>
      <c r="P1831" s="887">
        <v>0</v>
      </c>
    </row>
    <row r="1832" spans="1:16" x14ac:dyDescent="0.25">
      <c r="A1832" s="867" t="s">
        <v>19067</v>
      </c>
      <c r="B1832" s="867" t="s">
        <v>2672</v>
      </c>
      <c r="C1832" s="894" t="s">
        <v>19066</v>
      </c>
      <c r="D1832" s="893" t="s">
        <v>18209</v>
      </c>
      <c r="E1832" s="892">
        <v>10000</v>
      </c>
      <c r="F1832" s="895" t="s">
        <v>23031</v>
      </c>
      <c r="G1832" s="891" t="s">
        <v>23030</v>
      </c>
      <c r="H1832" s="890" t="s">
        <v>20662</v>
      </c>
      <c r="I1832" s="889" t="s">
        <v>3654</v>
      </c>
      <c r="J1832" s="889" t="s">
        <v>5525</v>
      </c>
      <c r="K1832" s="888">
        <v>1</v>
      </c>
      <c r="L1832" s="888">
        <v>11</v>
      </c>
      <c r="M1832" s="887">
        <v>120000</v>
      </c>
      <c r="N1832" s="888">
        <v>1</v>
      </c>
      <c r="O1832" s="888">
        <v>6</v>
      </c>
      <c r="P1832" s="887">
        <v>60000</v>
      </c>
    </row>
    <row r="1833" spans="1:16" x14ac:dyDescent="0.25">
      <c r="A1833" s="867" t="s">
        <v>19067</v>
      </c>
      <c r="B1833" s="867" t="s">
        <v>2672</v>
      </c>
      <c r="C1833" s="894" t="s">
        <v>19066</v>
      </c>
      <c r="D1833" s="893" t="s">
        <v>18209</v>
      </c>
      <c r="E1833" s="892">
        <v>7500</v>
      </c>
      <c r="F1833" s="895" t="s">
        <v>23029</v>
      </c>
      <c r="G1833" s="891" t="s">
        <v>23028</v>
      </c>
      <c r="H1833" s="890" t="s">
        <v>2703</v>
      </c>
      <c r="I1833" s="889" t="s">
        <v>3654</v>
      </c>
      <c r="J1833" s="889" t="s">
        <v>5525</v>
      </c>
      <c r="K1833" s="888">
        <v>1</v>
      </c>
      <c r="L1833" s="888">
        <v>4</v>
      </c>
      <c r="M1833" s="887">
        <v>32000</v>
      </c>
      <c r="N1833" s="888">
        <v>1</v>
      </c>
      <c r="O1833" s="888">
        <v>4</v>
      </c>
      <c r="P1833" s="887">
        <v>27750</v>
      </c>
    </row>
    <row r="1834" spans="1:16" x14ac:dyDescent="0.25">
      <c r="A1834" s="867" t="s">
        <v>19067</v>
      </c>
      <c r="B1834" s="867" t="s">
        <v>2672</v>
      </c>
      <c r="C1834" s="894" t="s">
        <v>19066</v>
      </c>
      <c r="D1834" s="893" t="s">
        <v>18209</v>
      </c>
      <c r="E1834" s="892">
        <v>14000</v>
      </c>
      <c r="F1834" s="895" t="s">
        <v>23027</v>
      </c>
      <c r="G1834" s="891" t="s">
        <v>23026</v>
      </c>
      <c r="H1834" s="890" t="s">
        <v>2703</v>
      </c>
      <c r="I1834" s="889" t="s">
        <v>3654</v>
      </c>
      <c r="J1834" s="889" t="s">
        <v>5525</v>
      </c>
      <c r="K1834" s="888">
        <v>1</v>
      </c>
      <c r="L1834" s="888">
        <v>10</v>
      </c>
      <c r="M1834" s="887">
        <v>127866.67</v>
      </c>
      <c r="N1834" s="888">
        <v>0</v>
      </c>
      <c r="O1834" s="888">
        <v>0</v>
      </c>
      <c r="P1834" s="887">
        <v>0</v>
      </c>
    </row>
    <row r="1835" spans="1:16" x14ac:dyDescent="0.25">
      <c r="A1835" s="867" t="s">
        <v>19067</v>
      </c>
      <c r="B1835" s="867" t="s">
        <v>2672</v>
      </c>
      <c r="C1835" s="894" t="s">
        <v>19066</v>
      </c>
      <c r="D1835" s="893" t="s">
        <v>18209</v>
      </c>
      <c r="E1835" s="892">
        <v>14000</v>
      </c>
      <c r="F1835" s="895" t="s">
        <v>23025</v>
      </c>
      <c r="G1835" s="891" t="s">
        <v>23024</v>
      </c>
      <c r="H1835" s="890" t="s">
        <v>3107</v>
      </c>
      <c r="I1835" s="889" t="s">
        <v>3654</v>
      </c>
      <c r="J1835" s="889" t="s">
        <v>5525</v>
      </c>
      <c r="K1835" s="888">
        <v>0</v>
      </c>
      <c r="L1835" s="888">
        <v>0</v>
      </c>
      <c r="M1835" s="887">
        <v>0</v>
      </c>
      <c r="N1835" s="888">
        <v>1</v>
      </c>
      <c r="O1835" s="888">
        <v>5</v>
      </c>
      <c r="P1835" s="887">
        <v>75133.33</v>
      </c>
    </row>
    <row r="1836" spans="1:16" x14ac:dyDescent="0.25">
      <c r="A1836" s="867" t="s">
        <v>19067</v>
      </c>
      <c r="B1836" s="867" t="s">
        <v>2672</v>
      </c>
      <c r="C1836" s="894" t="s">
        <v>19066</v>
      </c>
      <c r="D1836" s="893" t="s">
        <v>18209</v>
      </c>
      <c r="E1836" s="892">
        <v>15600</v>
      </c>
      <c r="F1836" s="895" t="s">
        <v>23023</v>
      </c>
      <c r="G1836" s="891" t="s">
        <v>23022</v>
      </c>
      <c r="H1836" s="890" t="s">
        <v>2703</v>
      </c>
      <c r="I1836" s="889" t="s">
        <v>3654</v>
      </c>
      <c r="J1836" s="889" t="s">
        <v>5525</v>
      </c>
      <c r="K1836" s="888">
        <v>1</v>
      </c>
      <c r="L1836" s="888">
        <v>1</v>
      </c>
      <c r="M1836" s="887">
        <v>26000</v>
      </c>
      <c r="N1836" s="888">
        <v>1</v>
      </c>
      <c r="O1836" s="888">
        <v>3</v>
      </c>
      <c r="P1836" s="887">
        <v>32240</v>
      </c>
    </row>
    <row r="1837" spans="1:16" x14ac:dyDescent="0.25">
      <c r="A1837" s="867" t="s">
        <v>19067</v>
      </c>
      <c r="B1837" s="867" t="s">
        <v>2672</v>
      </c>
      <c r="C1837" s="894" t="s">
        <v>19066</v>
      </c>
      <c r="D1837" s="893" t="s">
        <v>18209</v>
      </c>
      <c r="E1837" s="892">
        <v>12000</v>
      </c>
      <c r="F1837" s="895" t="s">
        <v>23021</v>
      </c>
      <c r="G1837" s="891" t="s">
        <v>23020</v>
      </c>
      <c r="H1837" s="890" t="s">
        <v>20662</v>
      </c>
      <c r="I1837" s="889" t="s">
        <v>3654</v>
      </c>
      <c r="J1837" s="889" t="s">
        <v>5525</v>
      </c>
      <c r="K1837" s="888">
        <v>1</v>
      </c>
      <c r="L1837" s="888">
        <v>1</v>
      </c>
      <c r="M1837" s="887">
        <v>15200</v>
      </c>
      <c r="N1837" s="888">
        <v>1</v>
      </c>
      <c r="O1837" s="888">
        <v>6</v>
      </c>
      <c r="P1837" s="887">
        <v>72000</v>
      </c>
    </row>
    <row r="1838" spans="1:16" x14ac:dyDescent="0.25">
      <c r="A1838" s="867" t="s">
        <v>19067</v>
      </c>
      <c r="B1838" s="867" t="s">
        <v>2672</v>
      </c>
      <c r="C1838" s="894" t="s">
        <v>19066</v>
      </c>
      <c r="D1838" s="893" t="s">
        <v>20910</v>
      </c>
      <c r="E1838" s="892">
        <v>10000</v>
      </c>
      <c r="F1838" s="895" t="s">
        <v>23019</v>
      </c>
      <c r="G1838" s="891" t="s">
        <v>23018</v>
      </c>
      <c r="H1838" s="890" t="s">
        <v>20760</v>
      </c>
      <c r="I1838" s="889" t="s">
        <v>3654</v>
      </c>
      <c r="J1838" s="889" t="s">
        <v>5525</v>
      </c>
      <c r="K1838" s="888">
        <v>1</v>
      </c>
      <c r="L1838" s="888">
        <v>8</v>
      </c>
      <c r="M1838" s="887">
        <v>78000</v>
      </c>
      <c r="N1838" s="888">
        <v>0</v>
      </c>
      <c r="O1838" s="888">
        <v>0</v>
      </c>
      <c r="P1838" s="887">
        <v>0</v>
      </c>
    </row>
    <row r="1839" spans="1:16" ht="22.5" x14ac:dyDescent="0.25">
      <c r="A1839" s="867" t="s">
        <v>19067</v>
      </c>
      <c r="B1839" s="867" t="s">
        <v>2672</v>
      </c>
      <c r="C1839" s="894" t="s">
        <v>19066</v>
      </c>
      <c r="D1839" s="893" t="s">
        <v>23017</v>
      </c>
      <c r="E1839" s="892">
        <v>7000</v>
      </c>
      <c r="F1839" s="895" t="s">
        <v>20582</v>
      </c>
      <c r="G1839" s="891" t="s">
        <v>23016</v>
      </c>
      <c r="H1839" s="890" t="s">
        <v>23015</v>
      </c>
      <c r="I1839" s="889" t="s">
        <v>3654</v>
      </c>
      <c r="J1839" s="889" t="s">
        <v>5525</v>
      </c>
      <c r="K1839" s="888">
        <v>0</v>
      </c>
      <c r="L1839" s="888">
        <v>0</v>
      </c>
      <c r="M1839" s="887">
        <v>0</v>
      </c>
      <c r="N1839" s="888">
        <v>1</v>
      </c>
      <c r="O1839" s="888">
        <v>1</v>
      </c>
      <c r="P1839" s="887">
        <v>8633.33</v>
      </c>
    </row>
    <row r="1840" spans="1:16" ht="22.5" x14ac:dyDescent="0.25">
      <c r="A1840" s="867" t="s">
        <v>19067</v>
      </c>
      <c r="B1840" s="867" t="s">
        <v>2672</v>
      </c>
      <c r="C1840" s="894" t="s">
        <v>19066</v>
      </c>
      <c r="D1840" s="893" t="s">
        <v>23014</v>
      </c>
      <c r="E1840" s="892">
        <v>8000</v>
      </c>
      <c r="F1840" s="895" t="s">
        <v>23013</v>
      </c>
      <c r="G1840" s="891" t="s">
        <v>23012</v>
      </c>
      <c r="H1840" s="890" t="s">
        <v>2872</v>
      </c>
      <c r="I1840" s="889" t="s">
        <v>3654</v>
      </c>
      <c r="J1840" s="889" t="s">
        <v>5525</v>
      </c>
      <c r="K1840" s="888">
        <v>1</v>
      </c>
      <c r="L1840" s="888">
        <v>4</v>
      </c>
      <c r="M1840" s="887">
        <v>32000</v>
      </c>
      <c r="N1840" s="888">
        <v>0</v>
      </c>
      <c r="O1840" s="888">
        <v>0</v>
      </c>
      <c r="P1840" s="887">
        <v>0</v>
      </c>
    </row>
    <row r="1841" spans="1:16" x14ac:dyDescent="0.25">
      <c r="A1841" s="867" t="s">
        <v>19067</v>
      </c>
      <c r="B1841" s="867" t="s">
        <v>2672</v>
      </c>
      <c r="C1841" s="894" t="s">
        <v>19066</v>
      </c>
      <c r="D1841" s="893" t="s">
        <v>18209</v>
      </c>
      <c r="E1841" s="892">
        <v>15600</v>
      </c>
      <c r="F1841" s="895" t="s">
        <v>23011</v>
      </c>
      <c r="G1841" s="891" t="s">
        <v>23010</v>
      </c>
      <c r="H1841" s="890" t="s">
        <v>20662</v>
      </c>
      <c r="I1841" s="889" t="s">
        <v>3654</v>
      </c>
      <c r="J1841" s="889" t="s">
        <v>5525</v>
      </c>
      <c r="K1841" s="888">
        <v>1</v>
      </c>
      <c r="L1841" s="888">
        <v>3</v>
      </c>
      <c r="M1841" s="887">
        <v>43680</v>
      </c>
      <c r="N1841" s="888">
        <v>0</v>
      </c>
      <c r="O1841" s="888">
        <v>0</v>
      </c>
      <c r="P1841" s="887">
        <v>0</v>
      </c>
    </row>
    <row r="1842" spans="1:16" x14ac:dyDescent="0.25">
      <c r="A1842" s="867" t="s">
        <v>19067</v>
      </c>
      <c r="B1842" s="867" t="s">
        <v>2672</v>
      </c>
      <c r="C1842" s="894" t="s">
        <v>19066</v>
      </c>
      <c r="D1842" s="893" t="s">
        <v>18209</v>
      </c>
      <c r="E1842" s="892">
        <v>5000</v>
      </c>
      <c r="F1842" s="895" t="s">
        <v>23009</v>
      </c>
      <c r="G1842" s="891" t="s">
        <v>23008</v>
      </c>
      <c r="H1842" s="890" t="s">
        <v>20662</v>
      </c>
      <c r="I1842" s="889" t="s">
        <v>3654</v>
      </c>
      <c r="J1842" s="889" t="s">
        <v>5525</v>
      </c>
      <c r="K1842" s="888">
        <v>1</v>
      </c>
      <c r="L1842" s="888">
        <v>6</v>
      </c>
      <c r="M1842" s="887">
        <v>37666.67</v>
      </c>
      <c r="N1842" s="888">
        <v>0</v>
      </c>
      <c r="O1842" s="888">
        <v>0</v>
      </c>
      <c r="P1842" s="887">
        <v>0</v>
      </c>
    </row>
    <row r="1843" spans="1:16" x14ac:dyDescent="0.25">
      <c r="A1843" s="867" t="s">
        <v>19067</v>
      </c>
      <c r="B1843" s="867" t="s">
        <v>2672</v>
      </c>
      <c r="C1843" s="894" t="s">
        <v>19066</v>
      </c>
      <c r="D1843" s="893" t="s">
        <v>18209</v>
      </c>
      <c r="E1843" s="892">
        <v>14000</v>
      </c>
      <c r="F1843" s="895" t="s">
        <v>23007</v>
      </c>
      <c r="G1843" s="891" t="s">
        <v>23006</v>
      </c>
      <c r="H1843" s="890" t="s">
        <v>2722</v>
      </c>
      <c r="I1843" s="889" t="s">
        <v>2684</v>
      </c>
      <c r="J1843" s="889" t="s">
        <v>5525</v>
      </c>
      <c r="K1843" s="888">
        <v>1</v>
      </c>
      <c r="L1843" s="888">
        <v>3</v>
      </c>
      <c r="M1843" s="887">
        <v>42000</v>
      </c>
      <c r="N1843" s="888">
        <v>1</v>
      </c>
      <c r="O1843" s="888">
        <v>6</v>
      </c>
      <c r="P1843" s="887">
        <v>84000</v>
      </c>
    </row>
    <row r="1844" spans="1:16" x14ac:dyDescent="0.25">
      <c r="A1844" s="867" t="s">
        <v>19067</v>
      </c>
      <c r="B1844" s="867" t="s">
        <v>2672</v>
      </c>
      <c r="C1844" s="894" t="s">
        <v>19066</v>
      </c>
      <c r="D1844" s="893" t="s">
        <v>18209</v>
      </c>
      <c r="E1844" s="892">
        <v>7000</v>
      </c>
      <c r="F1844" s="895" t="s">
        <v>23005</v>
      </c>
      <c r="G1844" s="891" t="s">
        <v>23004</v>
      </c>
      <c r="H1844" s="890" t="s">
        <v>2703</v>
      </c>
      <c r="I1844" s="889" t="s">
        <v>3654</v>
      </c>
      <c r="J1844" s="889" t="s">
        <v>5525</v>
      </c>
      <c r="K1844" s="888">
        <v>1</v>
      </c>
      <c r="L1844" s="888">
        <v>1</v>
      </c>
      <c r="M1844" s="887">
        <v>11666.66</v>
      </c>
      <c r="N1844" s="888">
        <v>0</v>
      </c>
      <c r="O1844" s="888">
        <v>0</v>
      </c>
      <c r="P1844" s="887">
        <v>0</v>
      </c>
    </row>
    <row r="1845" spans="1:16" x14ac:dyDescent="0.25">
      <c r="A1845" s="867" t="s">
        <v>19067</v>
      </c>
      <c r="B1845" s="867" t="s">
        <v>2672</v>
      </c>
      <c r="C1845" s="894" t="s">
        <v>19066</v>
      </c>
      <c r="D1845" s="893" t="s">
        <v>18209</v>
      </c>
      <c r="E1845" s="892">
        <v>15600</v>
      </c>
      <c r="F1845" s="895" t="s">
        <v>23003</v>
      </c>
      <c r="G1845" s="891" t="s">
        <v>23002</v>
      </c>
      <c r="H1845" s="890" t="s">
        <v>23001</v>
      </c>
      <c r="I1845" s="889" t="s">
        <v>3654</v>
      </c>
      <c r="J1845" s="889" t="s">
        <v>5525</v>
      </c>
      <c r="K1845" s="888">
        <v>1</v>
      </c>
      <c r="L1845" s="888">
        <v>3</v>
      </c>
      <c r="M1845" s="887">
        <v>46800</v>
      </c>
      <c r="N1845" s="888">
        <v>0</v>
      </c>
      <c r="O1845" s="888">
        <v>0</v>
      </c>
      <c r="P1845" s="887">
        <v>0</v>
      </c>
    </row>
    <row r="1846" spans="1:16" x14ac:dyDescent="0.25">
      <c r="A1846" s="867" t="s">
        <v>19067</v>
      </c>
      <c r="B1846" s="867" t="s">
        <v>2672</v>
      </c>
      <c r="C1846" s="894" t="s">
        <v>19066</v>
      </c>
      <c r="D1846" s="893" t="s">
        <v>18209</v>
      </c>
      <c r="E1846" s="892">
        <v>15000</v>
      </c>
      <c r="F1846" s="895" t="s">
        <v>23000</v>
      </c>
      <c r="G1846" s="891" t="s">
        <v>22999</v>
      </c>
      <c r="H1846" s="890" t="s">
        <v>2703</v>
      </c>
      <c r="I1846" s="889" t="s">
        <v>3654</v>
      </c>
      <c r="J1846" s="889" t="s">
        <v>5525</v>
      </c>
      <c r="K1846" s="888">
        <v>0</v>
      </c>
      <c r="L1846" s="888">
        <v>0</v>
      </c>
      <c r="M1846" s="887">
        <v>0</v>
      </c>
      <c r="N1846" s="888">
        <v>1</v>
      </c>
      <c r="O1846" s="888">
        <v>1</v>
      </c>
      <c r="P1846" s="887">
        <v>9000</v>
      </c>
    </row>
    <row r="1847" spans="1:16" x14ac:dyDescent="0.25">
      <c r="A1847" s="867" t="s">
        <v>19067</v>
      </c>
      <c r="B1847" s="867" t="s">
        <v>2672</v>
      </c>
      <c r="C1847" s="894" t="s">
        <v>19066</v>
      </c>
      <c r="D1847" s="893" t="s">
        <v>18209</v>
      </c>
      <c r="E1847" s="892">
        <v>14000</v>
      </c>
      <c r="F1847" s="895" t="s">
        <v>22998</v>
      </c>
      <c r="G1847" s="891" t="s">
        <v>22997</v>
      </c>
      <c r="H1847" s="890" t="s">
        <v>20662</v>
      </c>
      <c r="I1847" s="889" t="s">
        <v>3654</v>
      </c>
      <c r="J1847" s="889" t="s">
        <v>5525</v>
      </c>
      <c r="K1847" s="888">
        <v>0</v>
      </c>
      <c r="L1847" s="888">
        <v>0</v>
      </c>
      <c r="M1847" s="887">
        <v>0</v>
      </c>
      <c r="N1847" s="888">
        <v>1</v>
      </c>
      <c r="O1847" s="888">
        <v>5</v>
      </c>
      <c r="P1847" s="887">
        <v>69066.67</v>
      </c>
    </row>
    <row r="1848" spans="1:16" x14ac:dyDescent="0.25">
      <c r="A1848" s="867" t="s">
        <v>19067</v>
      </c>
      <c r="B1848" s="867" t="s">
        <v>2672</v>
      </c>
      <c r="C1848" s="894" t="s">
        <v>19066</v>
      </c>
      <c r="D1848" s="893" t="s">
        <v>18209</v>
      </c>
      <c r="E1848" s="892">
        <v>8000</v>
      </c>
      <c r="F1848" s="895" t="s">
        <v>22996</v>
      </c>
      <c r="G1848" s="891" t="s">
        <v>22995</v>
      </c>
      <c r="H1848" s="890" t="s">
        <v>6522</v>
      </c>
      <c r="I1848" s="889" t="s">
        <v>3654</v>
      </c>
      <c r="J1848" s="889" t="s">
        <v>5525</v>
      </c>
      <c r="K1848" s="888">
        <v>1</v>
      </c>
      <c r="L1848" s="888">
        <v>4</v>
      </c>
      <c r="M1848" s="887">
        <v>38666.67</v>
      </c>
      <c r="N1848" s="888">
        <v>1</v>
      </c>
      <c r="O1848" s="888">
        <v>5</v>
      </c>
      <c r="P1848" s="887">
        <v>40000</v>
      </c>
    </row>
    <row r="1849" spans="1:16" x14ac:dyDescent="0.25">
      <c r="A1849" s="867" t="s">
        <v>19067</v>
      </c>
      <c r="B1849" s="867" t="s">
        <v>2672</v>
      </c>
      <c r="C1849" s="894" t="s">
        <v>19066</v>
      </c>
      <c r="D1849" s="893" t="s">
        <v>18209</v>
      </c>
      <c r="E1849" s="892">
        <v>8000</v>
      </c>
      <c r="F1849" s="895" t="s">
        <v>22994</v>
      </c>
      <c r="G1849" s="891" t="s">
        <v>22993</v>
      </c>
      <c r="H1849" s="890" t="s">
        <v>20662</v>
      </c>
      <c r="I1849" s="889" t="s">
        <v>3654</v>
      </c>
      <c r="J1849" s="889" t="s">
        <v>5525</v>
      </c>
      <c r="K1849" s="888">
        <v>1</v>
      </c>
      <c r="L1849" s="888">
        <v>9</v>
      </c>
      <c r="M1849" s="887">
        <v>77333.33</v>
      </c>
      <c r="N1849" s="888">
        <v>1</v>
      </c>
      <c r="O1849" s="888">
        <v>4</v>
      </c>
      <c r="P1849" s="887">
        <v>38933.33</v>
      </c>
    </row>
    <row r="1850" spans="1:16" ht="21.75" customHeight="1" x14ac:dyDescent="0.25">
      <c r="A1850" s="867" t="s">
        <v>19067</v>
      </c>
      <c r="B1850" s="867" t="s">
        <v>2672</v>
      </c>
      <c r="C1850" s="894" t="s">
        <v>19066</v>
      </c>
      <c r="D1850" s="893" t="s">
        <v>22992</v>
      </c>
      <c r="E1850" s="892">
        <v>8000</v>
      </c>
      <c r="F1850" s="895" t="s">
        <v>22991</v>
      </c>
      <c r="G1850" s="891" t="s">
        <v>22990</v>
      </c>
      <c r="H1850" s="890" t="s">
        <v>20667</v>
      </c>
      <c r="I1850" s="889" t="s">
        <v>3654</v>
      </c>
      <c r="J1850" s="889" t="s">
        <v>5525</v>
      </c>
      <c r="K1850" s="888">
        <v>0</v>
      </c>
      <c r="L1850" s="888">
        <v>0</v>
      </c>
      <c r="M1850" s="887">
        <v>0</v>
      </c>
      <c r="N1850" s="888">
        <v>1</v>
      </c>
      <c r="O1850" s="888">
        <v>5</v>
      </c>
      <c r="P1850" s="887">
        <v>39466.67</v>
      </c>
    </row>
    <row r="1851" spans="1:16" x14ac:dyDescent="0.25">
      <c r="A1851" s="867" t="s">
        <v>19067</v>
      </c>
      <c r="B1851" s="867" t="s">
        <v>2672</v>
      </c>
      <c r="C1851" s="894" t="s">
        <v>19066</v>
      </c>
      <c r="D1851" s="893" t="s">
        <v>21127</v>
      </c>
      <c r="E1851" s="892">
        <v>8000</v>
      </c>
      <c r="F1851" s="895" t="s">
        <v>22988</v>
      </c>
      <c r="G1851" s="891" t="s">
        <v>22989</v>
      </c>
      <c r="H1851" s="890" t="s">
        <v>2872</v>
      </c>
      <c r="I1851" s="889" t="s">
        <v>3654</v>
      </c>
      <c r="J1851" s="889" t="s">
        <v>5525</v>
      </c>
      <c r="K1851" s="888">
        <v>1</v>
      </c>
      <c r="L1851" s="888">
        <v>5</v>
      </c>
      <c r="M1851" s="887">
        <v>48000</v>
      </c>
      <c r="N1851" s="888">
        <v>1</v>
      </c>
      <c r="O1851" s="888">
        <v>6</v>
      </c>
      <c r="P1851" s="887">
        <v>48000</v>
      </c>
    </row>
    <row r="1852" spans="1:16" x14ac:dyDescent="0.25">
      <c r="A1852" s="867" t="s">
        <v>19067</v>
      </c>
      <c r="B1852" s="867" t="s">
        <v>2672</v>
      </c>
      <c r="C1852" s="894" t="s">
        <v>19066</v>
      </c>
      <c r="D1852" s="893" t="s">
        <v>21127</v>
      </c>
      <c r="E1852" s="892">
        <v>8500</v>
      </c>
      <c r="F1852" s="895" t="s">
        <v>22988</v>
      </c>
      <c r="G1852" s="891" t="s">
        <v>22987</v>
      </c>
      <c r="H1852" s="890" t="s">
        <v>2872</v>
      </c>
      <c r="I1852" s="889" t="s">
        <v>3654</v>
      </c>
      <c r="J1852" s="889" t="s">
        <v>5525</v>
      </c>
      <c r="K1852" s="888">
        <v>1</v>
      </c>
      <c r="L1852" s="888">
        <v>5</v>
      </c>
      <c r="M1852" s="887">
        <v>50716.67</v>
      </c>
      <c r="N1852" s="888">
        <v>0</v>
      </c>
      <c r="O1852" s="888">
        <v>0</v>
      </c>
      <c r="P1852" s="887">
        <v>0</v>
      </c>
    </row>
    <row r="1853" spans="1:16" x14ac:dyDescent="0.25">
      <c r="A1853" s="867" t="s">
        <v>19067</v>
      </c>
      <c r="B1853" s="867" t="s">
        <v>2672</v>
      </c>
      <c r="C1853" s="894" t="s">
        <v>19066</v>
      </c>
      <c r="D1853" s="893" t="s">
        <v>18209</v>
      </c>
      <c r="E1853" s="892">
        <v>13000</v>
      </c>
      <c r="F1853" s="895" t="s">
        <v>22986</v>
      </c>
      <c r="G1853" s="891" t="s">
        <v>22985</v>
      </c>
      <c r="H1853" s="890" t="s">
        <v>20662</v>
      </c>
      <c r="I1853" s="889" t="s">
        <v>3654</v>
      </c>
      <c r="J1853" s="889" t="s">
        <v>5525</v>
      </c>
      <c r="K1853" s="888">
        <v>1</v>
      </c>
      <c r="L1853" s="888">
        <v>12</v>
      </c>
      <c r="M1853" s="887">
        <v>155566.66999999998</v>
      </c>
      <c r="N1853" s="888">
        <v>1</v>
      </c>
      <c r="O1853" s="888">
        <v>6</v>
      </c>
      <c r="P1853" s="887">
        <v>78000</v>
      </c>
    </row>
    <row r="1854" spans="1:16" x14ac:dyDescent="0.25">
      <c r="A1854" s="867" t="s">
        <v>19067</v>
      </c>
      <c r="B1854" s="867" t="s">
        <v>2672</v>
      </c>
      <c r="C1854" s="894" t="s">
        <v>19066</v>
      </c>
      <c r="D1854" s="893" t="s">
        <v>18209</v>
      </c>
      <c r="E1854" s="892">
        <v>15600</v>
      </c>
      <c r="F1854" s="895" t="s">
        <v>22984</v>
      </c>
      <c r="G1854" s="891" t="s">
        <v>22983</v>
      </c>
      <c r="H1854" s="890" t="s">
        <v>20964</v>
      </c>
      <c r="I1854" s="889" t="s">
        <v>3654</v>
      </c>
      <c r="J1854" s="889" t="s">
        <v>5525</v>
      </c>
      <c r="K1854" s="888">
        <v>1</v>
      </c>
      <c r="L1854" s="888">
        <v>12</v>
      </c>
      <c r="M1854" s="887">
        <v>187200</v>
      </c>
      <c r="N1854" s="888">
        <v>1</v>
      </c>
      <c r="O1854" s="888">
        <v>6</v>
      </c>
      <c r="P1854" s="887">
        <v>92040</v>
      </c>
    </row>
    <row r="1855" spans="1:16" x14ac:dyDescent="0.25">
      <c r="A1855" s="867" t="s">
        <v>19067</v>
      </c>
      <c r="B1855" s="867" t="s">
        <v>2672</v>
      </c>
      <c r="C1855" s="894" t="s">
        <v>19066</v>
      </c>
      <c r="D1855" s="893" t="s">
        <v>22982</v>
      </c>
      <c r="E1855" s="892">
        <v>10000</v>
      </c>
      <c r="F1855" s="895" t="s">
        <v>22981</v>
      </c>
      <c r="G1855" s="891" t="s">
        <v>22980</v>
      </c>
      <c r="H1855" s="890" t="s">
        <v>20662</v>
      </c>
      <c r="I1855" s="889" t="s">
        <v>3654</v>
      </c>
      <c r="J1855" s="889" t="s">
        <v>5525</v>
      </c>
      <c r="K1855" s="888">
        <v>1</v>
      </c>
      <c r="L1855" s="888">
        <v>9</v>
      </c>
      <c r="M1855" s="887">
        <v>100000</v>
      </c>
      <c r="N1855" s="888">
        <v>0</v>
      </c>
      <c r="O1855" s="888">
        <v>0</v>
      </c>
      <c r="P1855" s="887">
        <v>0</v>
      </c>
    </row>
    <row r="1856" spans="1:16" x14ac:dyDescent="0.25">
      <c r="A1856" s="867" t="s">
        <v>19067</v>
      </c>
      <c r="B1856" s="867" t="s">
        <v>2672</v>
      </c>
      <c r="C1856" s="894" t="s">
        <v>19066</v>
      </c>
      <c r="D1856" s="893" t="s">
        <v>18209</v>
      </c>
      <c r="E1856" s="892">
        <v>10000</v>
      </c>
      <c r="F1856" s="895" t="s">
        <v>22979</v>
      </c>
      <c r="G1856" s="891" t="s">
        <v>22978</v>
      </c>
      <c r="H1856" s="890" t="s">
        <v>20662</v>
      </c>
      <c r="I1856" s="889" t="s">
        <v>3654</v>
      </c>
      <c r="J1856" s="889" t="s">
        <v>5525</v>
      </c>
      <c r="K1856" s="888">
        <v>1</v>
      </c>
      <c r="L1856" s="888">
        <v>12</v>
      </c>
      <c r="M1856" s="887">
        <v>120000</v>
      </c>
      <c r="N1856" s="888">
        <v>1</v>
      </c>
      <c r="O1856" s="888">
        <v>6</v>
      </c>
      <c r="P1856" s="887">
        <v>60000</v>
      </c>
    </row>
    <row r="1857" spans="1:16" x14ac:dyDescent="0.25">
      <c r="A1857" s="867" t="s">
        <v>19067</v>
      </c>
      <c r="B1857" s="867" t="s">
        <v>2672</v>
      </c>
      <c r="C1857" s="894" t="s">
        <v>19066</v>
      </c>
      <c r="D1857" s="893" t="s">
        <v>18209</v>
      </c>
      <c r="E1857" s="892">
        <v>14000</v>
      </c>
      <c r="F1857" s="895" t="s">
        <v>22977</v>
      </c>
      <c r="G1857" s="891" t="s">
        <v>22976</v>
      </c>
      <c r="H1857" s="890" t="s">
        <v>2703</v>
      </c>
      <c r="I1857" s="889" t="s">
        <v>3654</v>
      </c>
      <c r="J1857" s="889" t="s">
        <v>5525</v>
      </c>
      <c r="K1857" s="888">
        <v>1</v>
      </c>
      <c r="L1857" s="888">
        <v>2</v>
      </c>
      <c r="M1857" s="887">
        <v>20066.669999999998</v>
      </c>
      <c r="N1857" s="888">
        <v>0</v>
      </c>
      <c r="O1857" s="888">
        <v>0</v>
      </c>
      <c r="P1857" s="887">
        <v>0</v>
      </c>
    </row>
    <row r="1858" spans="1:16" x14ac:dyDescent="0.25">
      <c r="A1858" s="867" t="s">
        <v>19067</v>
      </c>
      <c r="B1858" s="867" t="s">
        <v>2672</v>
      </c>
      <c r="C1858" s="894" t="s">
        <v>19066</v>
      </c>
      <c r="D1858" s="893" t="s">
        <v>18209</v>
      </c>
      <c r="E1858" s="892">
        <v>14300</v>
      </c>
      <c r="F1858" s="895" t="s">
        <v>22975</v>
      </c>
      <c r="G1858" s="891" t="s">
        <v>22974</v>
      </c>
      <c r="H1858" s="890" t="s">
        <v>20662</v>
      </c>
      <c r="I1858" s="889" t="s">
        <v>3654</v>
      </c>
      <c r="J1858" s="889" t="s">
        <v>5525</v>
      </c>
      <c r="K1858" s="888">
        <v>1</v>
      </c>
      <c r="L1858" s="888">
        <v>12</v>
      </c>
      <c r="M1858" s="887">
        <v>171600</v>
      </c>
      <c r="N1858" s="888">
        <v>1</v>
      </c>
      <c r="O1858" s="888">
        <v>6</v>
      </c>
      <c r="P1858" s="887">
        <v>85300</v>
      </c>
    </row>
    <row r="1859" spans="1:16" x14ac:dyDescent="0.25">
      <c r="A1859" s="867" t="s">
        <v>19067</v>
      </c>
      <c r="B1859" s="867" t="s">
        <v>2672</v>
      </c>
      <c r="C1859" s="894" t="s">
        <v>19066</v>
      </c>
      <c r="D1859" s="893" t="s">
        <v>18209</v>
      </c>
      <c r="E1859" s="892">
        <v>15600</v>
      </c>
      <c r="F1859" s="895" t="s">
        <v>20569</v>
      </c>
      <c r="G1859" s="891" t="s">
        <v>20568</v>
      </c>
      <c r="H1859" s="890" t="s">
        <v>20662</v>
      </c>
      <c r="I1859" s="889" t="s">
        <v>3654</v>
      </c>
      <c r="J1859" s="889" t="s">
        <v>5525</v>
      </c>
      <c r="K1859" s="888">
        <v>1</v>
      </c>
      <c r="L1859" s="888">
        <v>6</v>
      </c>
      <c r="M1859" s="887">
        <v>84760</v>
      </c>
      <c r="N1859" s="888">
        <v>0</v>
      </c>
      <c r="O1859" s="888">
        <v>0</v>
      </c>
      <c r="P1859" s="887">
        <v>0</v>
      </c>
    </row>
    <row r="1860" spans="1:16" x14ac:dyDescent="0.25">
      <c r="A1860" s="867" t="s">
        <v>19067</v>
      </c>
      <c r="B1860" s="867" t="s">
        <v>2672</v>
      </c>
      <c r="C1860" s="894" t="s">
        <v>19066</v>
      </c>
      <c r="D1860" s="893" t="s">
        <v>18209</v>
      </c>
      <c r="E1860" s="892">
        <v>15600</v>
      </c>
      <c r="F1860" s="895" t="s">
        <v>20562</v>
      </c>
      <c r="G1860" s="891" t="s">
        <v>22973</v>
      </c>
      <c r="H1860" s="890" t="s">
        <v>2703</v>
      </c>
      <c r="I1860" s="889" t="s">
        <v>3654</v>
      </c>
      <c r="J1860" s="889" t="s">
        <v>5525</v>
      </c>
      <c r="K1860" s="888">
        <v>1</v>
      </c>
      <c r="L1860" s="888">
        <v>1</v>
      </c>
      <c r="M1860" s="887">
        <v>6760</v>
      </c>
      <c r="N1860" s="888">
        <v>0</v>
      </c>
      <c r="O1860" s="888">
        <v>0</v>
      </c>
      <c r="P1860" s="887">
        <v>0</v>
      </c>
    </row>
    <row r="1861" spans="1:16" x14ac:dyDescent="0.25">
      <c r="A1861" s="867" t="s">
        <v>19067</v>
      </c>
      <c r="B1861" s="867" t="s">
        <v>2672</v>
      </c>
      <c r="C1861" s="894" t="s">
        <v>19066</v>
      </c>
      <c r="D1861" s="893" t="s">
        <v>18209</v>
      </c>
      <c r="E1861" s="892">
        <v>15600</v>
      </c>
      <c r="F1861" s="895" t="s">
        <v>22972</v>
      </c>
      <c r="G1861" s="891" t="s">
        <v>22971</v>
      </c>
      <c r="H1861" s="890" t="s">
        <v>20847</v>
      </c>
      <c r="I1861" s="889" t="s">
        <v>3654</v>
      </c>
      <c r="J1861" s="889" t="s">
        <v>5525</v>
      </c>
      <c r="K1861" s="888">
        <v>0</v>
      </c>
      <c r="L1861" s="888">
        <v>0</v>
      </c>
      <c r="M1861" s="887">
        <v>0</v>
      </c>
      <c r="N1861" s="888">
        <v>1</v>
      </c>
      <c r="O1861" s="888">
        <v>1</v>
      </c>
      <c r="P1861" s="887">
        <v>16640</v>
      </c>
    </row>
    <row r="1862" spans="1:16" x14ac:dyDescent="0.25">
      <c r="A1862" s="867" t="s">
        <v>19067</v>
      </c>
      <c r="B1862" s="867" t="s">
        <v>2672</v>
      </c>
      <c r="C1862" s="894" t="s">
        <v>19066</v>
      </c>
      <c r="D1862" s="893" t="s">
        <v>18209</v>
      </c>
      <c r="E1862" s="892">
        <v>12000</v>
      </c>
      <c r="F1862" s="895" t="s">
        <v>22970</v>
      </c>
      <c r="G1862" s="891" t="s">
        <v>22969</v>
      </c>
      <c r="H1862" s="890" t="s">
        <v>20662</v>
      </c>
      <c r="I1862" s="889" t="s">
        <v>3654</v>
      </c>
      <c r="J1862" s="889" t="s">
        <v>5525</v>
      </c>
      <c r="K1862" s="888">
        <v>1</v>
      </c>
      <c r="L1862" s="888">
        <v>12</v>
      </c>
      <c r="M1862" s="887">
        <v>144000</v>
      </c>
      <c r="N1862" s="888">
        <v>1</v>
      </c>
      <c r="O1862" s="888">
        <v>6</v>
      </c>
      <c r="P1862" s="887">
        <v>72000</v>
      </c>
    </row>
    <row r="1863" spans="1:16" x14ac:dyDescent="0.25">
      <c r="A1863" s="867" t="s">
        <v>19067</v>
      </c>
      <c r="B1863" s="867" t="s">
        <v>2672</v>
      </c>
      <c r="C1863" s="894" t="s">
        <v>19066</v>
      </c>
      <c r="D1863" s="893" t="s">
        <v>18209</v>
      </c>
      <c r="E1863" s="892">
        <v>15000</v>
      </c>
      <c r="F1863" s="895" t="s">
        <v>22968</v>
      </c>
      <c r="G1863" s="891" t="s">
        <v>22967</v>
      </c>
      <c r="H1863" s="890" t="s">
        <v>20662</v>
      </c>
      <c r="I1863" s="889" t="s">
        <v>3654</v>
      </c>
      <c r="J1863" s="889" t="s">
        <v>5525</v>
      </c>
      <c r="K1863" s="888">
        <v>1</v>
      </c>
      <c r="L1863" s="888">
        <v>12</v>
      </c>
      <c r="M1863" s="887">
        <v>180000</v>
      </c>
      <c r="N1863" s="888">
        <v>0</v>
      </c>
      <c r="O1863" s="888">
        <v>0</v>
      </c>
      <c r="P1863" s="887">
        <v>0</v>
      </c>
    </row>
    <row r="1864" spans="1:16" x14ac:dyDescent="0.25">
      <c r="A1864" s="867" t="s">
        <v>19067</v>
      </c>
      <c r="B1864" s="867" t="s">
        <v>2672</v>
      </c>
      <c r="C1864" s="894" t="s">
        <v>19066</v>
      </c>
      <c r="D1864" s="893" t="s">
        <v>18209</v>
      </c>
      <c r="E1864" s="892">
        <v>14000</v>
      </c>
      <c r="F1864" s="895" t="s">
        <v>22966</v>
      </c>
      <c r="G1864" s="891" t="s">
        <v>22965</v>
      </c>
      <c r="H1864" s="890" t="s">
        <v>2703</v>
      </c>
      <c r="I1864" s="889" t="s">
        <v>3654</v>
      </c>
      <c r="J1864" s="889" t="s">
        <v>5525</v>
      </c>
      <c r="K1864" s="888">
        <v>1</v>
      </c>
      <c r="L1864" s="888">
        <v>10</v>
      </c>
      <c r="M1864" s="887">
        <v>133466.67000000001</v>
      </c>
      <c r="N1864" s="888">
        <v>0</v>
      </c>
      <c r="O1864" s="888">
        <v>0</v>
      </c>
      <c r="P1864" s="887">
        <v>0</v>
      </c>
    </row>
    <row r="1865" spans="1:16" ht="22.5" x14ac:dyDescent="0.25">
      <c r="A1865" s="867" t="s">
        <v>19067</v>
      </c>
      <c r="B1865" s="867" t="s">
        <v>2672</v>
      </c>
      <c r="C1865" s="894" t="s">
        <v>19066</v>
      </c>
      <c r="D1865" s="893" t="s">
        <v>22964</v>
      </c>
      <c r="E1865" s="892">
        <v>10000</v>
      </c>
      <c r="F1865" s="895" t="s">
        <v>22963</v>
      </c>
      <c r="G1865" s="891" t="s">
        <v>22962</v>
      </c>
      <c r="H1865" s="890" t="s">
        <v>2703</v>
      </c>
      <c r="I1865" s="889" t="s">
        <v>3654</v>
      </c>
      <c r="J1865" s="889" t="s">
        <v>5525</v>
      </c>
      <c r="K1865" s="888">
        <v>1</v>
      </c>
      <c r="L1865" s="888">
        <v>4</v>
      </c>
      <c r="M1865" s="887">
        <v>47666.67</v>
      </c>
      <c r="N1865" s="888">
        <v>0</v>
      </c>
      <c r="O1865" s="888">
        <v>0</v>
      </c>
      <c r="P1865" s="887">
        <v>0</v>
      </c>
    </row>
    <row r="1866" spans="1:16" x14ac:dyDescent="0.25">
      <c r="A1866" s="867" t="s">
        <v>19067</v>
      </c>
      <c r="B1866" s="867" t="s">
        <v>2672</v>
      </c>
      <c r="C1866" s="894" t="s">
        <v>19066</v>
      </c>
      <c r="D1866" s="893" t="s">
        <v>20910</v>
      </c>
      <c r="E1866" s="892">
        <v>12000</v>
      </c>
      <c r="F1866" s="895" t="s">
        <v>22961</v>
      </c>
      <c r="G1866" s="891" t="s">
        <v>22960</v>
      </c>
      <c r="H1866" s="890" t="s">
        <v>20667</v>
      </c>
      <c r="I1866" s="889" t="s">
        <v>3654</v>
      </c>
      <c r="J1866" s="889" t="s">
        <v>5525</v>
      </c>
      <c r="K1866" s="888">
        <v>1</v>
      </c>
      <c r="L1866" s="888">
        <v>3</v>
      </c>
      <c r="M1866" s="887">
        <v>36000</v>
      </c>
      <c r="N1866" s="888">
        <v>0</v>
      </c>
      <c r="O1866" s="888">
        <v>0</v>
      </c>
      <c r="P1866" s="887">
        <v>0</v>
      </c>
    </row>
    <row r="1867" spans="1:16" x14ac:dyDescent="0.25">
      <c r="A1867" s="867" t="s">
        <v>19067</v>
      </c>
      <c r="B1867" s="867" t="s">
        <v>2672</v>
      </c>
      <c r="C1867" s="894" t="s">
        <v>19066</v>
      </c>
      <c r="D1867" s="893" t="s">
        <v>18209</v>
      </c>
      <c r="E1867" s="892">
        <v>8000</v>
      </c>
      <c r="F1867" s="895" t="s">
        <v>22959</v>
      </c>
      <c r="G1867" s="891" t="s">
        <v>22958</v>
      </c>
      <c r="H1867" s="890" t="s">
        <v>3107</v>
      </c>
      <c r="I1867" s="889" t="s">
        <v>3654</v>
      </c>
      <c r="J1867" s="889" t="s">
        <v>5525</v>
      </c>
      <c r="K1867" s="888">
        <v>0</v>
      </c>
      <c r="L1867" s="888">
        <v>0</v>
      </c>
      <c r="M1867" s="887">
        <v>0</v>
      </c>
      <c r="N1867" s="888">
        <v>1</v>
      </c>
      <c r="O1867" s="888">
        <v>5</v>
      </c>
      <c r="P1867" s="887">
        <v>39466.67</v>
      </c>
    </row>
    <row r="1868" spans="1:16" x14ac:dyDescent="0.25">
      <c r="A1868" s="867" t="s">
        <v>19067</v>
      </c>
      <c r="B1868" s="867" t="s">
        <v>2672</v>
      </c>
      <c r="C1868" s="894" t="s">
        <v>19066</v>
      </c>
      <c r="D1868" s="893" t="s">
        <v>22957</v>
      </c>
      <c r="E1868" s="892">
        <v>8000</v>
      </c>
      <c r="F1868" s="895" t="s">
        <v>22956</v>
      </c>
      <c r="G1868" s="891" t="s">
        <v>22955</v>
      </c>
      <c r="H1868" s="890" t="s">
        <v>2872</v>
      </c>
      <c r="I1868" s="889" t="s">
        <v>3654</v>
      </c>
      <c r="J1868" s="889" t="s">
        <v>5525</v>
      </c>
      <c r="K1868" s="888">
        <v>1</v>
      </c>
      <c r="L1868" s="888">
        <v>4</v>
      </c>
      <c r="M1868" s="887">
        <v>48000</v>
      </c>
      <c r="N1868" s="888">
        <v>1</v>
      </c>
      <c r="O1868" s="888">
        <v>6</v>
      </c>
      <c r="P1868" s="887">
        <v>48000</v>
      </c>
    </row>
    <row r="1869" spans="1:16" x14ac:dyDescent="0.25">
      <c r="A1869" s="867" t="s">
        <v>19067</v>
      </c>
      <c r="B1869" s="867" t="s">
        <v>2672</v>
      </c>
      <c r="C1869" s="894" t="s">
        <v>19066</v>
      </c>
      <c r="D1869" s="893" t="s">
        <v>18209</v>
      </c>
      <c r="E1869" s="892">
        <v>6000</v>
      </c>
      <c r="F1869" s="895" t="s">
        <v>22954</v>
      </c>
      <c r="G1869" s="891" t="s">
        <v>22953</v>
      </c>
      <c r="H1869" s="890" t="s">
        <v>22952</v>
      </c>
      <c r="I1869" s="889" t="s">
        <v>3654</v>
      </c>
      <c r="J1869" s="889" t="s">
        <v>5525</v>
      </c>
      <c r="K1869" s="888">
        <v>0</v>
      </c>
      <c r="L1869" s="888">
        <v>0</v>
      </c>
      <c r="M1869" s="887">
        <v>0</v>
      </c>
      <c r="N1869" s="888">
        <v>1</v>
      </c>
      <c r="O1869" s="888">
        <v>4</v>
      </c>
      <c r="P1869" s="887">
        <v>28400</v>
      </c>
    </row>
    <row r="1870" spans="1:16" x14ac:dyDescent="0.25">
      <c r="A1870" s="867" t="s">
        <v>19067</v>
      </c>
      <c r="B1870" s="867" t="s">
        <v>2672</v>
      </c>
      <c r="C1870" s="894" t="s">
        <v>19066</v>
      </c>
      <c r="D1870" s="893" t="s">
        <v>18209</v>
      </c>
      <c r="E1870" s="892">
        <v>15000</v>
      </c>
      <c r="F1870" s="895" t="s">
        <v>22951</v>
      </c>
      <c r="G1870" s="891" t="s">
        <v>22950</v>
      </c>
      <c r="H1870" s="890" t="s">
        <v>20662</v>
      </c>
      <c r="I1870" s="889" t="s">
        <v>3654</v>
      </c>
      <c r="J1870" s="889" t="s">
        <v>5525</v>
      </c>
      <c r="K1870" s="888">
        <v>1</v>
      </c>
      <c r="L1870" s="888">
        <v>2</v>
      </c>
      <c r="M1870" s="887">
        <v>27000</v>
      </c>
      <c r="N1870" s="888">
        <v>1</v>
      </c>
      <c r="O1870" s="888">
        <v>6</v>
      </c>
      <c r="P1870" s="887">
        <v>88500</v>
      </c>
    </row>
    <row r="1871" spans="1:16" x14ac:dyDescent="0.25">
      <c r="A1871" s="867" t="s">
        <v>19067</v>
      </c>
      <c r="B1871" s="867" t="s">
        <v>2672</v>
      </c>
      <c r="C1871" s="894" t="s">
        <v>19066</v>
      </c>
      <c r="D1871" s="893" t="s">
        <v>18209</v>
      </c>
      <c r="E1871" s="892">
        <v>13000</v>
      </c>
      <c r="F1871" s="895" t="s">
        <v>22949</v>
      </c>
      <c r="G1871" s="891" t="s">
        <v>22948</v>
      </c>
      <c r="H1871" s="890" t="s">
        <v>22947</v>
      </c>
      <c r="I1871" s="889" t="s">
        <v>3654</v>
      </c>
      <c r="J1871" s="889" t="s">
        <v>5525</v>
      </c>
      <c r="K1871" s="888">
        <v>1</v>
      </c>
      <c r="L1871" s="888">
        <v>6</v>
      </c>
      <c r="M1871" s="887">
        <v>78000</v>
      </c>
      <c r="N1871" s="888">
        <v>0</v>
      </c>
      <c r="O1871" s="888">
        <v>0</v>
      </c>
      <c r="P1871" s="887">
        <v>0</v>
      </c>
    </row>
    <row r="1872" spans="1:16" x14ac:dyDescent="0.25">
      <c r="A1872" s="867" t="s">
        <v>19067</v>
      </c>
      <c r="B1872" s="867" t="s">
        <v>2672</v>
      </c>
      <c r="C1872" s="894" t="s">
        <v>19066</v>
      </c>
      <c r="D1872" s="893" t="s">
        <v>18209</v>
      </c>
      <c r="E1872" s="892">
        <v>15600</v>
      </c>
      <c r="F1872" s="895" t="s">
        <v>22946</v>
      </c>
      <c r="G1872" s="891" t="s">
        <v>22945</v>
      </c>
      <c r="H1872" s="890" t="s">
        <v>20662</v>
      </c>
      <c r="I1872" s="889" t="s">
        <v>3654</v>
      </c>
      <c r="J1872" s="889" t="s">
        <v>5525</v>
      </c>
      <c r="K1872" s="888">
        <v>0</v>
      </c>
      <c r="L1872" s="888">
        <v>0</v>
      </c>
      <c r="M1872" s="887">
        <v>0</v>
      </c>
      <c r="N1872" s="888">
        <v>1</v>
      </c>
      <c r="O1872" s="888">
        <v>4</v>
      </c>
      <c r="P1872" s="887">
        <v>63960</v>
      </c>
    </row>
    <row r="1873" spans="1:16" ht="22.5" x14ac:dyDescent="0.25">
      <c r="A1873" s="867" t="s">
        <v>19067</v>
      </c>
      <c r="B1873" s="867" t="s">
        <v>2672</v>
      </c>
      <c r="C1873" s="894" t="s">
        <v>19066</v>
      </c>
      <c r="D1873" s="893" t="s">
        <v>22944</v>
      </c>
      <c r="E1873" s="892">
        <v>10000</v>
      </c>
      <c r="F1873" s="895" t="s">
        <v>22943</v>
      </c>
      <c r="G1873" s="891" t="s">
        <v>22942</v>
      </c>
      <c r="H1873" s="890" t="s">
        <v>20662</v>
      </c>
      <c r="I1873" s="889" t="s">
        <v>3654</v>
      </c>
      <c r="J1873" s="889" t="s">
        <v>5525</v>
      </c>
      <c r="K1873" s="888">
        <v>1</v>
      </c>
      <c r="L1873" s="888">
        <v>10</v>
      </c>
      <c r="M1873" s="887">
        <v>110000</v>
      </c>
      <c r="N1873" s="888">
        <v>1</v>
      </c>
      <c r="O1873" s="888">
        <v>6</v>
      </c>
      <c r="P1873" s="887">
        <v>60000</v>
      </c>
    </row>
    <row r="1874" spans="1:16" x14ac:dyDescent="0.25">
      <c r="A1874" s="867" t="s">
        <v>19067</v>
      </c>
      <c r="B1874" s="867" t="s">
        <v>2672</v>
      </c>
      <c r="C1874" s="894" t="s">
        <v>19066</v>
      </c>
      <c r="D1874" s="893" t="s">
        <v>18209</v>
      </c>
      <c r="E1874" s="892">
        <v>6000</v>
      </c>
      <c r="F1874" s="895" t="s">
        <v>22941</v>
      </c>
      <c r="G1874" s="891" t="s">
        <v>22940</v>
      </c>
      <c r="H1874" s="890" t="s">
        <v>20662</v>
      </c>
      <c r="I1874" s="889" t="s">
        <v>3654</v>
      </c>
      <c r="J1874" s="889" t="s">
        <v>5525</v>
      </c>
      <c r="K1874" s="888">
        <v>1</v>
      </c>
      <c r="L1874" s="888">
        <v>10</v>
      </c>
      <c r="M1874" s="887">
        <v>66000</v>
      </c>
      <c r="N1874" s="888">
        <v>1</v>
      </c>
      <c r="O1874" s="888">
        <v>6</v>
      </c>
      <c r="P1874" s="887">
        <v>36000</v>
      </c>
    </row>
    <row r="1875" spans="1:16" x14ac:dyDescent="0.25">
      <c r="A1875" s="867" t="s">
        <v>19067</v>
      </c>
      <c r="B1875" s="867" t="s">
        <v>2672</v>
      </c>
      <c r="C1875" s="894" t="s">
        <v>19066</v>
      </c>
      <c r="D1875" s="893" t="s">
        <v>18209</v>
      </c>
      <c r="E1875" s="892">
        <v>10000</v>
      </c>
      <c r="F1875" s="895" t="s">
        <v>22939</v>
      </c>
      <c r="G1875" s="891" t="s">
        <v>22938</v>
      </c>
      <c r="H1875" s="890" t="s">
        <v>2925</v>
      </c>
      <c r="I1875" s="889" t="s">
        <v>3654</v>
      </c>
      <c r="J1875" s="889" t="s">
        <v>5525</v>
      </c>
      <c r="K1875" s="888">
        <v>1</v>
      </c>
      <c r="L1875" s="888">
        <v>4</v>
      </c>
      <c r="M1875" s="887">
        <v>32666.67</v>
      </c>
      <c r="N1875" s="888">
        <v>0</v>
      </c>
      <c r="O1875" s="888">
        <v>0</v>
      </c>
      <c r="P1875" s="887">
        <v>0</v>
      </c>
    </row>
    <row r="1876" spans="1:16" x14ac:dyDescent="0.25">
      <c r="A1876" s="867" t="s">
        <v>19067</v>
      </c>
      <c r="B1876" s="867" t="s">
        <v>2672</v>
      </c>
      <c r="C1876" s="894" t="s">
        <v>19066</v>
      </c>
      <c r="D1876" s="893" t="s">
        <v>18209</v>
      </c>
      <c r="E1876" s="892">
        <v>14000</v>
      </c>
      <c r="F1876" s="895" t="s">
        <v>22937</v>
      </c>
      <c r="G1876" s="891" t="s">
        <v>22936</v>
      </c>
      <c r="H1876" s="890" t="s">
        <v>20662</v>
      </c>
      <c r="I1876" s="889" t="s">
        <v>3654</v>
      </c>
      <c r="J1876" s="889" t="s">
        <v>5525</v>
      </c>
      <c r="K1876" s="888">
        <v>2</v>
      </c>
      <c r="L1876" s="888">
        <v>12</v>
      </c>
      <c r="M1876" s="887">
        <v>168000</v>
      </c>
      <c r="N1876" s="888">
        <v>1</v>
      </c>
      <c r="O1876" s="888">
        <v>6</v>
      </c>
      <c r="P1876" s="887">
        <v>84000</v>
      </c>
    </row>
    <row r="1877" spans="1:16" x14ac:dyDescent="0.25">
      <c r="A1877" s="867" t="s">
        <v>19067</v>
      </c>
      <c r="B1877" s="867" t="s">
        <v>2672</v>
      </c>
      <c r="C1877" s="894" t="s">
        <v>19066</v>
      </c>
      <c r="D1877" s="893" t="s">
        <v>18209</v>
      </c>
      <c r="E1877" s="892">
        <v>10000</v>
      </c>
      <c r="F1877" s="895" t="s">
        <v>22935</v>
      </c>
      <c r="G1877" s="891" t="s">
        <v>22934</v>
      </c>
      <c r="H1877" s="890" t="s">
        <v>20662</v>
      </c>
      <c r="I1877" s="889" t="s">
        <v>3654</v>
      </c>
      <c r="J1877" s="889" t="s">
        <v>5525</v>
      </c>
      <c r="K1877" s="888">
        <v>1</v>
      </c>
      <c r="L1877" s="888">
        <v>2</v>
      </c>
      <c r="M1877" s="887">
        <v>20000</v>
      </c>
      <c r="N1877" s="888">
        <v>0</v>
      </c>
      <c r="O1877" s="888">
        <v>0</v>
      </c>
      <c r="P1877" s="887">
        <v>0</v>
      </c>
    </row>
    <row r="1878" spans="1:16" x14ac:dyDescent="0.25">
      <c r="A1878" s="867" t="s">
        <v>19067</v>
      </c>
      <c r="B1878" s="867" t="s">
        <v>2672</v>
      </c>
      <c r="C1878" s="894" t="s">
        <v>19066</v>
      </c>
      <c r="D1878" s="893" t="s">
        <v>18209</v>
      </c>
      <c r="E1878" s="892">
        <v>15600</v>
      </c>
      <c r="F1878" s="895" t="s">
        <v>20545</v>
      </c>
      <c r="G1878" s="891" t="s">
        <v>20544</v>
      </c>
      <c r="H1878" s="890" t="s">
        <v>22270</v>
      </c>
      <c r="I1878" s="889" t="s">
        <v>3654</v>
      </c>
      <c r="J1878" s="889" t="s">
        <v>5525</v>
      </c>
      <c r="K1878" s="888">
        <v>1</v>
      </c>
      <c r="L1878" s="888">
        <v>1</v>
      </c>
      <c r="M1878" s="887">
        <v>9880</v>
      </c>
      <c r="N1878" s="888">
        <v>1</v>
      </c>
      <c r="O1878" s="888">
        <v>4</v>
      </c>
      <c r="P1878" s="887">
        <v>62400</v>
      </c>
    </row>
    <row r="1879" spans="1:16" x14ac:dyDescent="0.25">
      <c r="A1879" s="867" t="s">
        <v>19067</v>
      </c>
      <c r="B1879" s="867" t="s">
        <v>2672</v>
      </c>
      <c r="C1879" s="894" t="s">
        <v>19066</v>
      </c>
      <c r="D1879" s="893" t="s">
        <v>18209</v>
      </c>
      <c r="E1879" s="892">
        <v>14500</v>
      </c>
      <c r="F1879" s="895" t="s">
        <v>22933</v>
      </c>
      <c r="G1879" s="891" t="s">
        <v>22932</v>
      </c>
      <c r="H1879" s="890" t="s">
        <v>2814</v>
      </c>
      <c r="I1879" s="889" t="s">
        <v>3654</v>
      </c>
      <c r="J1879" s="889" t="s">
        <v>5525</v>
      </c>
      <c r="K1879" s="888">
        <v>0</v>
      </c>
      <c r="L1879" s="888">
        <v>0</v>
      </c>
      <c r="M1879" s="887">
        <v>0</v>
      </c>
      <c r="N1879" s="888">
        <v>1</v>
      </c>
      <c r="O1879" s="888">
        <v>3</v>
      </c>
      <c r="P1879" s="887">
        <v>37700</v>
      </c>
    </row>
    <row r="1880" spans="1:16" x14ac:dyDescent="0.25">
      <c r="A1880" s="867" t="s">
        <v>19067</v>
      </c>
      <c r="B1880" s="867" t="s">
        <v>2672</v>
      </c>
      <c r="C1880" s="894" t="s">
        <v>19066</v>
      </c>
      <c r="D1880" s="893" t="s">
        <v>18209</v>
      </c>
      <c r="E1880" s="892">
        <v>10000</v>
      </c>
      <c r="F1880" s="895" t="s">
        <v>22931</v>
      </c>
      <c r="G1880" s="891" t="s">
        <v>22930</v>
      </c>
      <c r="H1880" s="890" t="s">
        <v>20662</v>
      </c>
      <c r="I1880" s="889" t="s">
        <v>3654</v>
      </c>
      <c r="J1880" s="889" t="s">
        <v>5525</v>
      </c>
      <c r="K1880" s="888">
        <v>1</v>
      </c>
      <c r="L1880" s="888">
        <v>5</v>
      </c>
      <c r="M1880" s="887">
        <v>59333.33</v>
      </c>
      <c r="N1880" s="888">
        <v>1</v>
      </c>
      <c r="O1880" s="888">
        <v>1</v>
      </c>
      <c r="P1880" s="887">
        <v>9000</v>
      </c>
    </row>
    <row r="1881" spans="1:16" ht="22.5" x14ac:dyDescent="0.25">
      <c r="A1881" s="867" t="s">
        <v>19067</v>
      </c>
      <c r="B1881" s="867" t="s">
        <v>2672</v>
      </c>
      <c r="C1881" s="894" t="s">
        <v>19066</v>
      </c>
      <c r="D1881" s="893" t="s">
        <v>22929</v>
      </c>
      <c r="E1881" s="892">
        <v>6000</v>
      </c>
      <c r="F1881" s="895" t="s">
        <v>22928</v>
      </c>
      <c r="G1881" s="891" t="s">
        <v>22927</v>
      </c>
      <c r="H1881" s="890" t="s">
        <v>2703</v>
      </c>
      <c r="I1881" s="889" t="s">
        <v>3654</v>
      </c>
      <c r="J1881" s="889" t="s">
        <v>5525</v>
      </c>
      <c r="K1881" s="888">
        <v>1</v>
      </c>
      <c r="L1881" s="888">
        <v>5</v>
      </c>
      <c r="M1881" s="887">
        <v>36000</v>
      </c>
      <c r="N1881" s="888">
        <v>0</v>
      </c>
      <c r="O1881" s="888">
        <v>0</v>
      </c>
      <c r="P1881" s="887">
        <v>0</v>
      </c>
    </row>
    <row r="1882" spans="1:16" ht="22.5" x14ac:dyDescent="0.25">
      <c r="A1882" s="867" t="s">
        <v>19067</v>
      </c>
      <c r="B1882" s="867" t="s">
        <v>2672</v>
      </c>
      <c r="C1882" s="894" t="s">
        <v>19066</v>
      </c>
      <c r="D1882" s="893" t="s">
        <v>22929</v>
      </c>
      <c r="E1882" s="892">
        <v>8000</v>
      </c>
      <c r="F1882" s="895" t="s">
        <v>22928</v>
      </c>
      <c r="G1882" s="891" t="s">
        <v>22927</v>
      </c>
      <c r="H1882" s="890" t="s">
        <v>2703</v>
      </c>
      <c r="I1882" s="889" t="s">
        <v>3654</v>
      </c>
      <c r="J1882" s="889" t="s">
        <v>5525</v>
      </c>
      <c r="K1882" s="888">
        <v>1</v>
      </c>
      <c r="L1882" s="888">
        <v>1</v>
      </c>
      <c r="M1882" s="887">
        <v>8000</v>
      </c>
      <c r="N1882" s="888">
        <v>0</v>
      </c>
      <c r="O1882" s="888">
        <v>0</v>
      </c>
      <c r="P1882" s="887">
        <v>0</v>
      </c>
    </row>
    <row r="1883" spans="1:16" x14ac:dyDescent="0.25">
      <c r="A1883" s="867" t="s">
        <v>19067</v>
      </c>
      <c r="B1883" s="867" t="s">
        <v>2672</v>
      </c>
      <c r="C1883" s="894" t="s">
        <v>19066</v>
      </c>
      <c r="D1883" s="893" t="s">
        <v>18209</v>
      </c>
      <c r="E1883" s="892">
        <v>10000</v>
      </c>
      <c r="F1883" s="895" t="s">
        <v>22926</v>
      </c>
      <c r="G1883" s="891" t="s">
        <v>22925</v>
      </c>
      <c r="H1883" s="890" t="s">
        <v>20662</v>
      </c>
      <c r="I1883" s="889" t="s">
        <v>3654</v>
      </c>
      <c r="J1883" s="889" t="s">
        <v>5525</v>
      </c>
      <c r="K1883" s="888">
        <v>1</v>
      </c>
      <c r="L1883" s="888">
        <v>5</v>
      </c>
      <c r="M1883" s="887">
        <v>50000</v>
      </c>
      <c r="N1883" s="888">
        <v>0</v>
      </c>
      <c r="O1883" s="888">
        <v>0</v>
      </c>
      <c r="P1883" s="887">
        <v>0</v>
      </c>
    </row>
    <row r="1884" spans="1:16" x14ac:dyDescent="0.25">
      <c r="A1884" s="867" t="s">
        <v>19067</v>
      </c>
      <c r="B1884" s="867" t="s">
        <v>2672</v>
      </c>
      <c r="C1884" s="894" t="s">
        <v>19066</v>
      </c>
      <c r="D1884" s="893" t="s">
        <v>18209</v>
      </c>
      <c r="E1884" s="892">
        <v>7375</v>
      </c>
      <c r="F1884" s="895" t="s">
        <v>22923</v>
      </c>
      <c r="G1884" s="891" t="s">
        <v>22922</v>
      </c>
      <c r="H1884" s="890" t="s">
        <v>20719</v>
      </c>
      <c r="I1884" s="889" t="s">
        <v>3654</v>
      </c>
      <c r="J1884" s="889" t="s">
        <v>5525</v>
      </c>
      <c r="K1884" s="888">
        <v>1</v>
      </c>
      <c r="L1884" s="888">
        <v>2</v>
      </c>
      <c r="M1884" s="887">
        <v>25320.83</v>
      </c>
      <c r="N1884" s="888">
        <v>0</v>
      </c>
      <c r="O1884" s="888">
        <v>0</v>
      </c>
      <c r="P1884" s="887">
        <v>0</v>
      </c>
    </row>
    <row r="1885" spans="1:16" ht="22.5" x14ac:dyDescent="0.25">
      <c r="A1885" s="867" t="s">
        <v>19067</v>
      </c>
      <c r="B1885" s="867" t="s">
        <v>2672</v>
      </c>
      <c r="C1885" s="894" t="s">
        <v>19066</v>
      </c>
      <c r="D1885" s="893" t="s">
        <v>22924</v>
      </c>
      <c r="E1885" s="892">
        <v>8500</v>
      </c>
      <c r="F1885" s="895" t="s">
        <v>22923</v>
      </c>
      <c r="G1885" s="891" t="s">
        <v>22922</v>
      </c>
      <c r="H1885" s="890" t="s">
        <v>20719</v>
      </c>
      <c r="I1885" s="889" t="s">
        <v>3654</v>
      </c>
      <c r="J1885" s="889" t="s">
        <v>5525</v>
      </c>
      <c r="K1885" s="888">
        <v>1</v>
      </c>
      <c r="L1885" s="888">
        <v>8</v>
      </c>
      <c r="M1885" s="887">
        <v>69416.67</v>
      </c>
      <c r="N1885" s="888">
        <v>0</v>
      </c>
      <c r="O1885" s="888">
        <v>0</v>
      </c>
      <c r="P1885" s="887">
        <v>0</v>
      </c>
    </row>
    <row r="1886" spans="1:16" x14ac:dyDescent="0.25">
      <c r="A1886" s="867" t="s">
        <v>19067</v>
      </c>
      <c r="B1886" s="867" t="s">
        <v>2672</v>
      </c>
      <c r="C1886" s="894" t="s">
        <v>19066</v>
      </c>
      <c r="D1886" s="893" t="s">
        <v>18209</v>
      </c>
      <c r="E1886" s="892">
        <v>8500</v>
      </c>
      <c r="F1886" s="895" t="s">
        <v>22921</v>
      </c>
      <c r="G1886" s="891" t="s">
        <v>22920</v>
      </c>
      <c r="H1886" s="890" t="s">
        <v>22919</v>
      </c>
      <c r="I1886" s="889" t="s">
        <v>3654</v>
      </c>
      <c r="J1886" s="889" t="s">
        <v>5525</v>
      </c>
      <c r="K1886" s="888">
        <v>1</v>
      </c>
      <c r="L1886" s="888">
        <v>12</v>
      </c>
      <c r="M1886" s="887">
        <v>102000</v>
      </c>
      <c r="N1886" s="888">
        <v>1</v>
      </c>
      <c r="O1886" s="888">
        <v>6</v>
      </c>
      <c r="P1886" s="887">
        <v>51000</v>
      </c>
    </row>
    <row r="1887" spans="1:16" x14ac:dyDescent="0.25">
      <c r="A1887" s="867" t="s">
        <v>19067</v>
      </c>
      <c r="B1887" s="867" t="s">
        <v>2672</v>
      </c>
      <c r="C1887" s="894" t="s">
        <v>19066</v>
      </c>
      <c r="D1887" s="893" t="s">
        <v>21032</v>
      </c>
      <c r="E1887" s="892">
        <v>14000</v>
      </c>
      <c r="F1887" s="895" t="s">
        <v>22918</v>
      </c>
      <c r="G1887" s="891" t="s">
        <v>22917</v>
      </c>
      <c r="H1887" s="890" t="s">
        <v>20662</v>
      </c>
      <c r="I1887" s="889" t="s">
        <v>3654</v>
      </c>
      <c r="J1887" s="889" t="s">
        <v>5525</v>
      </c>
      <c r="K1887" s="888">
        <v>1</v>
      </c>
      <c r="L1887" s="888">
        <v>4</v>
      </c>
      <c r="M1887" s="887">
        <v>46200</v>
      </c>
      <c r="N1887" s="888">
        <v>0</v>
      </c>
      <c r="O1887" s="888">
        <v>0</v>
      </c>
      <c r="P1887" s="887">
        <v>0</v>
      </c>
    </row>
    <row r="1888" spans="1:16" ht="22.5" x14ac:dyDescent="0.25">
      <c r="A1888" s="867" t="s">
        <v>19067</v>
      </c>
      <c r="B1888" s="867" t="s">
        <v>2672</v>
      </c>
      <c r="C1888" s="894" t="s">
        <v>19066</v>
      </c>
      <c r="D1888" s="893" t="s">
        <v>22916</v>
      </c>
      <c r="E1888" s="892">
        <v>15600</v>
      </c>
      <c r="F1888" s="895" t="s">
        <v>22915</v>
      </c>
      <c r="G1888" s="891" t="s">
        <v>22914</v>
      </c>
      <c r="H1888" s="890" t="s">
        <v>2703</v>
      </c>
      <c r="I1888" s="889" t="s">
        <v>3654</v>
      </c>
      <c r="J1888" s="889" t="s">
        <v>5525</v>
      </c>
      <c r="K1888" s="888">
        <v>1</v>
      </c>
      <c r="L1888" s="888">
        <v>12</v>
      </c>
      <c r="M1888" s="887">
        <v>187200</v>
      </c>
      <c r="N1888" s="888">
        <v>1</v>
      </c>
      <c r="O1888" s="888">
        <v>6</v>
      </c>
      <c r="P1888" s="887">
        <v>92040</v>
      </c>
    </row>
    <row r="1889" spans="1:16" x14ac:dyDescent="0.25">
      <c r="A1889" s="867" t="s">
        <v>19067</v>
      </c>
      <c r="B1889" s="867" t="s">
        <v>2672</v>
      </c>
      <c r="C1889" s="894" t="s">
        <v>19066</v>
      </c>
      <c r="D1889" s="893" t="s">
        <v>18209</v>
      </c>
      <c r="E1889" s="892">
        <v>5000</v>
      </c>
      <c r="F1889" s="895" t="s">
        <v>22913</v>
      </c>
      <c r="G1889" s="891" t="s">
        <v>22912</v>
      </c>
      <c r="H1889" s="890" t="s">
        <v>20662</v>
      </c>
      <c r="I1889" s="889" t="s">
        <v>3654</v>
      </c>
      <c r="J1889" s="889" t="s">
        <v>5525</v>
      </c>
      <c r="K1889" s="888">
        <v>1</v>
      </c>
      <c r="L1889" s="888">
        <v>3</v>
      </c>
      <c r="M1889" s="887">
        <v>18833.330000000002</v>
      </c>
      <c r="N1889" s="888">
        <v>0</v>
      </c>
      <c r="O1889" s="888">
        <v>0</v>
      </c>
      <c r="P1889" s="887">
        <v>0</v>
      </c>
    </row>
    <row r="1890" spans="1:16" x14ac:dyDescent="0.25">
      <c r="A1890" s="867" t="s">
        <v>19067</v>
      </c>
      <c r="B1890" s="867" t="s">
        <v>2672</v>
      </c>
      <c r="C1890" s="894" t="s">
        <v>19066</v>
      </c>
      <c r="D1890" s="893" t="s">
        <v>20797</v>
      </c>
      <c r="E1890" s="892">
        <v>8000</v>
      </c>
      <c r="F1890" s="895" t="s">
        <v>22911</v>
      </c>
      <c r="G1890" s="891" t="s">
        <v>22910</v>
      </c>
      <c r="H1890" s="890" t="s">
        <v>20667</v>
      </c>
      <c r="I1890" s="889" t="s">
        <v>3654</v>
      </c>
      <c r="J1890" s="889" t="s">
        <v>5525</v>
      </c>
      <c r="K1890" s="888">
        <v>0</v>
      </c>
      <c r="L1890" s="888">
        <v>0</v>
      </c>
      <c r="M1890" s="887">
        <v>0</v>
      </c>
      <c r="N1890" s="888">
        <v>1</v>
      </c>
      <c r="O1890" s="888">
        <v>4</v>
      </c>
      <c r="P1890" s="887">
        <v>37600</v>
      </c>
    </row>
    <row r="1891" spans="1:16" x14ac:dyDescent="0.25">
      <c r="A1891" s="867" t="s">
        <v>19067</v>
      </c>
      <c r="B1891" s="867" t="s">
        <v>2672</v>
      </c>
      <c r="C1891" s="894" t="s">
        <v>19066</v>
      </c>
      <c r="D1891" s="893" t="s">
        <v>21127</v>
      </c>
      <c r="E1891" s="892">
        <v>10000</v>
      </c>
      <c r="F1891" s="895" t="s">
        <v>22909</v>
      </c>
      <c r="G1891" s="891" t="s">
        <v>22908</v>
      </c>
      <c r="H1891" s="890" t="s">
        <v>2872</v>
      </c>
      <c r="I1891" s="889" t="s">
        <v>3654</v>
      </c>
      <c r="J1891" s="889" t="s">
        <v>5525</v>
      </c>
      <c r="K1891" s="888">
        <v>1</v>
      </c>
      <c r="L1891" s="888">
        <v>5</v>
      </c>
      <c r="M1891" s="887">
        <v>47333.33</v>
      </c>
      <c r="N1891" s="888">
        <v>0</v>
      </c>
      <c r="O1891" s="888">
        <v>0</v>
      </c>
      <c r="P1891" s="887">
        <v>0</v>
      </c>
    </row>
    <row r="1892" spans="1:16" x14ac:dyDescent="0.25">
      <c r="A1892" s="867" t="s">
        <v>19067</v>
      </c>
      <c r="B1892" s="867" t="s">
        <v>2672</v>
      </c>
      <c r="C1892" s="894" t="s">
        <v>19066</v>
      </c>
      <c r="D1892" s="893" t="s">
        <v>18209</v>
      </c>
      <c r="E1892" s="892">
        <v>5500</v>
      </c>
      <c r="F1892" s="895" t="s">
        <v>22907</v>
      </c>
      <c r="G1892" s="891" t="s">
        <v>22906</v>
      </c>
      <c r="H1892" s="890" t="s">
        <v>22905</v>
      </c>
      <c r="I1892" s="889" t="s">
        <v>3654</v>
      </c>
      <c r="J1892" s="889" t="s">
        <v>5525</v>
      </c>
      <c r="K1892" s="888">
        <v>0</v>
      </c>
      <c r="L1892" s="888">
        <v>0</v>
      </c>
      <c r="M1892" s="887">
        <v>0</v>
      </c>
      <c r="N1892" s="888">
        <v>1</v>
      </c>
      <c r="O1892" s="888">
        <v>2</v>
      </c>
      <c r="P1892" s="887">
        <v>10633.33</v>
      </c>
    </row>
    <row r="1893" spans="1:16" x14ac:dyDescent="0.25">
      <c r="A1893" s="867" t="s">
        <v>19067</v>
      </c>
      <c r="B1893" s="867" t="s">
        <v>2672</v>
      </c>
      <c r="C1893" s="894" t="s">
        <v>19066</v>
      </c>
      <c r="D1893" s="893" t="s">
        <v>18209</v>
      </c>
      <c r="E1893" s="892">
        <v>15600</v>
      </c>
      <c r="F1893" s="895" t="s">
        <v>22904</v>
      </c>
      <c r="G1893" s="891" t="s">
        <v>22903</v>
      </c>
      <c r="H1893" s="890" t="s">
        <v>22902</v>
      </c>
      <c r="I1893" s="889" t="s">
        <v>3654</v>
      </c>
      <c r="J1893" s="889" t="s">
        <v>5525</v>
      </c>
      <c r="K1893" s="888">
        <v>1</v>
      </c>
      <c r="L1893" s="888">
        <v>4</v>
      </c>
      <c r="M1893" s="887">
        <v>67080</v>
      </c>
      <c r="N1893" s="888">
        <v>0</v>
      </c>
      <c r="O1893" s="888">
        <v>0</v>
      </c>
      <c r="P1893" s="887">
        <v>0</v>
      </c>
    </row>
    <row r="1894" spans="1:16" ht="21.75" customHeight="1" x14ac:dyDescent="0.25">
      <c r="A1894" s="867" t="s">
        <v>19067</v>
      </c>
      <c r="B1894" s="867" t="s">
        <v>2672</v>
      </c>
      <c r="C1894" s="894" t="s">
        <v>19066</v>
      </c>
      <c r="D1894" s="893" t="s">
        <v>22901</v>
      </c>
      <c r="E1894" s="892">
        <v>8000</v>
      </c>
      <c r="F1894" s="895" t="s">
        <v>22900</v>
      </c>
      <c r="G1894" s="891" t="s">
        <v>22899</v>
      </c>
      <c r="H1894" s="890" t="s">
        <v>2988</v>
      </c>
      <c r="I1894" s="889" t="s">
        <v>3654</v>
      </c>
      <c r="J1894" s="889" t="s">
        <v>5525</v>
      </c>
      <c r="K1894" s="888">
        <v>0</v>
      </c>
      <c r="L1894" s="888">
        <v>0</v>
      </c>
      <c r="M1894" s="887">
        <v>0</v>
      </c>
      <c r="N1894" s="888">
        <v>2</v>
      </c>
      <c r="O1894" s="888">
        <v>4</v>
      </c>
      <c r="P1894" s="887">
        <v>33866.67</v>
      </c>
    </row>
    <row r="1895" spans="1:16" x14ac:dyDescent="0.25">
      <c r="A1895" s="867" t="s">
        <v>19067</v>
      </c>
      <c r="B1895" s="867" t="s">
        <v>2672</v>
      </c>
      <c r="C1895" s="894" t="s">
        <v>19066</v>
      </c>
      <c r="D1895" s="893" t="s">
        <v>201</v>
      </c>
      <c r="E1895" s="892">
        <v>10000</v>
      </c>
      <c r="F1895" s="895" t="s">
        <v>22900</v>
      </c>
      <c r="G1895" s="891" t="s">
        <v>22899</v>
      </c>
      <c r="H1895" s="890" t="s">
        <v>2988</v>
      </c>
      <c r="I1895" s="889" t="s">
        <v>3654</v>
      </c>
      <c r="J1895" s="889" t="s">
        <v>5525</v>
      </c>
      <c r="K1895" s="888">
        <v>1</v>
      </c>
      <c r="L1895" s="888">
        <v>5</v>
      </c>
      <c r="M1895" s="887">
        <v>60000</v>
      </c>
      <c r="N1895" s="888">
        <v>0</v>
      </c>
      <c r="O1895" s="888">
        <v>0</v>
      </c>
      <c r="P1895" s="887">
        <v>0</v>
      </c>
    </row>
    <row r="1896" spans="1:16" x14ac:dyDescent="0.25">
      <c r="A1896" s="867" t="s">
        <v>19067</v>
      </c>
      <c r="B1896" s="867" t="s">
        <v>2672</v>
      </c>
      <c r="C1896" s="894" t="s">
        <v>19066</v>
      </c>
      <c r="D1896" s="893" t="s">
        <v>18209</v>
      </c>
      <c r="E1896" s="892">
        <v>13000</v>
      </c>
      <c r="F1896" s="895" t="s">
        <v>22898</v>
      </c>
      <c r="G1896" s="891" t="s">
        <v>22897</v>
      </c>
      <c r="H1896" s="890" t="s">
        <v>2703</v>
      </c>
      <c r="I1896" s="889" t="s">
        <v>3654</v>
      </c>
      <c r="J1896" s="889" t="s">
        <v>5525</v>
      </c>
      <c r="K1896" s="888">
        <v>1</v>
      </c>
      <c r="L1896" s="888">
        <v>6</v>
      </c>
      <c r="M1896" s="887">
        <v>78000</v>
      </c>
      <c r="N1896" s="888">
        <v>0</v>
      </c>
      <c r="O1896" s="888">
        <v>0</v>
      </c>
      <c r="P1896" s="887">
        <v>0</v>
      </c>
    </row>
    <row r="1897" spans="1:16" ht="22.5" x14ac:dyDescent="0.25">
      <c r="A1897" s="867" t="s">
        <v>19067</v>
      </c>
      <c r="B1897" s="867" t="s">
        <v>2672</v>
      </c>
      <c r="C1897" s="894" t="s">
        <v>19066</v>
      </c>
      <c r="D1897" s="893" t="s">
        <v>22896</v>
      </c>
      <c r="E1897" s="892">
        <v>15600</v>
      </c>
      <c r="F1897" s="895" t="s">
        <v>20526</v>
      </c>
      <c r="G1897" s="891" t="s">
        <v>22895</v>
      </c>
      <c r="H1897" s="890" t="s">
        <v>20662</v>
      </c>
      <c r="I1897" s="889" t="s">
        <v>3654</v>
      </c>
      <c r="J1897" s="889" t="s">
        <v>5525</v>
      </c>
      <c r="K1897" s="888">
        <v>1</v>
      </c>
      <c r="L1897" s="888">
        <v>1</v>
      </c>
      <c r="M1897" s="887">
        <v>15600</v>
      </c>
      <c r="N1897" s="888">
        <v>0</v>
      </c>
      <c r="O1897" s="888">
        <v>0</v>
      </c>
      <c r="P1897" s="887">
        <v>0</v>
      </c>
    </row>
    <row r="1898" spans="1:16" x14ac:dyDescent="0.25">
      <c r="A1898" s="1772" t="s">
        <v>2848</v>
      </c>
      <c r="B1898" s="1772"/>
      <c r="C1898" s="1772"/>
      <c r="D1898" s="1772"/>
      <c r="E1898" s="1772"/>
      <c r="F1898" s="1772" t="s">
        <v>378</v>
      </c>
      <c r="G1898" s="1772"/>
      <c r="H1898" s="1772"/>
      <c r="I1898" s="1772"/>
      <c r="J1898" s="1772"/>
      <c r="K1898" s="1771" t="s">
        <v>2847</v>
      </c>
      <c r="L1898" s="1771"/>
      <c r="M1898" s="1771"/>
      <c r="N1898" s="1771" t="s">
        <v>2846</v>
      </c>
      <c r="O1898" s="1771"/>
      <c r="P1898" s="1771"/>
    </row>
    <row r="1899" spans="1:16" ht="69.75" x14ac:dyDescent="0.25">
      <c r="A1899" s="1535" t="s">
        <v>2845</v>
      </c>
      <c r="B1899" s="1535" t="s">
        <v>5</v>
      </c>
      <c r="C1899" s="1535" t="s">
        <v>2844</v>
      </c>
      <c r="D1899" s="1535" t="s">
        <v>2843</v>
      </c>
      <c r="E1899" s="1536" t="s">
        <v>2842</v>
      </c>
      <c r="F1899" s="1537" t="s">
        <v>2841</v>
      </c>
      <c r="G1899" s="1535" t="s">
        <v>2840</v>
      </c>
      <c r="H1899" s="1535" t="s">
        <v>2839</v>
      </c>
      <c r="I1899" s="1535" t="s">
        <v>2838</v>
      </c>
      <c r="J1899" s="1535" t="s">
        <v>2837</v>
      </c>
      <c r="K1899" s="1538" t="s">
        <v>2836</v>
      </c>
      <c r="L1899" s="1538" t="s">
        <v>2835</v>
      </c>
      <c r="M1899" s="1539" t="s">
        <v>2834</v>
      </c>
      <c r="N1899" s="1538" t="s">
        <v>2836</v>
      </c>
      <c r="O1899" s="1538" t="s">
        <v>2835</v>
      </c>
      <c r="P1899" s="1539" t="s">
        <v>2834</v>
      </c>
    </row>
    <row r="1900" spans="1:16" ht="22.5" x14ac:dyDescent="0.25">
      <c r="A1900" s="867" t="s">
        <v>19067</v>
      </c>
      <c r="B1900" s="867" t="s">
        <v>2672</v>
      </c>
      <c r="C1900" s="894" t="s">
        <v>19066</v>
      </c>
      <c r="D1900" s="893" t="s">
        <v>19256</v>
      </c>
      <c r="E1900" s="892">
        <v>15600</v>
      </c>
      <c r="F1900" s="895" t="s">
        <v>20519</v>
      </c>
      <c r="G1900" s="891" t="s">
        <v>20518</v>
      </c>
      <c r="H1900" s="890" t="s">
        <v>19811</v>
      </c>
      <c r="I1900" s="889" t="s">
        <v>3654</v>
      </c>
      <c r="J1900" s="889" t="s">
        <v>5525</v>
      </c>
      <c r="K1900" s="888">
        <v>1</v>
      </c>
      <c r="L1900" s="888">
        <v>1</v>
      </c>
      <c r="M1900" s="887">
        <v>16120</v>
      </c>
      <c r="N1900" s="888">
        <v>0</v>
      </c>
      <c r="O1900" s="888">
        <v>0</v>
      </c>
      <c r="P1900" s="887">
        <v>0</v>
      </c>
    </row>
    <row r="1901" spans="1:16" x14ac:dyDescent="0.25">
      <c r="A1901" s="867" t="s">
        <v>19067</v>
      </c>
      <c r="B1901" s="867" t="s">
        <v>2672</v>
      </c>
      <c r="C1901" s="894" t="s">
        <v>19066</v>
      </c>
      <c r="D1901" s="893" t="s">
        <v>18209</v>
      </c>
      <c r="E1901" s="892">
        <v>6000</v>
      </c>
      <c r="F1901" s="895" t="s">
        <v>22894</v>
      </c>
      <c r="G1901" s="891" t="s">
        <v>22893</v>
      </c>
      <c r="H1901" s="890" t="s">
        <v>2872</v>
      </c>
      <c r="I1901" s="889" t="s">
        <v>3654</v>
      </c>
      <c r="J1901" s="889" t="s">
        <v>5525</v>
      </c>
      <c r="K1901" s="888">
        <v>1</v>
      </c>
      <c r="L1901" s="888">
        <v>3</v>
      </c>
      <c r="M1901" s="887">
        <v>22200</v>
      </c>
      <c r="N1901" s="888">
        <v>1</v>
      </c>
      <c r="O1901" s="888">
        <v>1</v>
      </c>
      <c r="P1901" s="887">
        <v>3000</v>
      </c>
    </row>
    <row r="1902" spans="1:16" x14ac:dyDescent="0.25">
      <c r="A1902" s="867" t="s">
        <v>19067</v>
      </c>
      <c r="B1902" s="867" t="s">
        <v>2672</v>
      </c>
      <c r="C1902" s="894" t="s">
        <v>19066</v>
      </c>
      <c r="D1902" s="893" t="s">
        <v>18209</v>
      </c>
      <c r="E1902" s="892">
        <v>15600</v>
      </c>
      <c r="F1902" s="895" t="s">
        <v>20516</v>
      </c>
      <c r="G1902" s="891" t="s">
        <v>20515</v>
      </c>
      <c r="H1902" s="890" t="s">
        <v>3569</v>
      </c>
      <c r="I1902" s="889" t="s">
        <v>3654</v>
      </c>
      <c r="J1902" s="889" t="s">
        <v>5525</v>
      </c>
      <c r="K1902" s="888">
        <v>1</v>
      </c>
      <c r="L1902" s="888">
        <v>2</v>
      </c>
      <c r="M1902" s="887">
        <v>41600</v>
      </c>
      <c r="N1902" s="888">
        <v>1</v>
      </c>
      <c r="O1902" s="888">
        <v>2</v>
      </c>
      <c r="P1902" s="887">
        <v>23920</v>
      </c>
    </row>
    <row r="1903" spans="1:16" x14ac:dyDescent="0.25">
      <c r="A1903" s="867" t="s">
        <v>19067</v>
      </c>
      <c r="B1903" s="867" t="s">
        <v>2672</v>
      </c>
      <c r="C1903" s="894" t="s">
        <v>19066</v>
      </c>
      <c r="D1903" s="893" t="s">
        <v>18209</v>
      </c>
      <c r="E1903" s="892">
        <v>6000</v>
      </c>
      <c r="F1903" s="895" t="s">
        <v>22892</v>
      </c>
      <c r="G1903" s="891" t="s">
        <v>22891</v>
      </c>
      <c r="H1903" s="890" t="s">
        <v>22890</v>
      </c>
      <c r="I1903" s="889" t="s">
        <v>3654</v>
      </c>
      <c r="J1903" s="889" t="s">
        <v>5525</v>
      </c>
      <c r="K1903" s="888">
        <v>0</v>
      </c>
      <c r="L1903" s="888">
        <v>0</v>
      </c>
      <c r="M1903" s="887">
        <v>0</v>
      </c>
      <c r="N1903" s="888">
        <v>1</v>
      </c>
      <c r="O1903" s="888">
        <v>2</v>
      </c>
      <c r="P1903" s="887">
        <v>15200</v>
      </c>
    </row>
    <row r="1904" spans="1:16" ht="22.5" x14ac:dyDescent="0.25">
      <c r="A1904" s="867" t="s">
        <v>19067</v>
      </c>
      <c r="B1904" s="867" t="s">
        <v>2672</v>
      </c>
      <c r="C1904" s="894" t="s">
        <v>19066</v>
      </c>
      <c r="D1904" s="893" t="s">
        <v>22889</v>
      </c>
      <c r="E1904" s="892">
        <v>15600</v>
      </c>
      <c r="F1904" s="895" t="s">
        <v>22888</v>
      </c>
      <c r="G1904" s="891" t="s">
        <v>22887</v>
      </c>
      <c r="H1904" s="890" t="s">
        <v>20662</v>
      </c>
      <c r="I1904" s="889" t="s">
        <v>3654</v>
      </c>
      <c r="J1904" s="889" t="s">
        <v>5525</v>
      </c>
      <c r="K1904" s="888">
        <v>1</v>
      </c>
      <c r="L1904" s="888">
        <v>6</v>
      </c>
      <c r="M1904" s="887">
        <v>93080</v>
      </c>
      <c r="N1904" s="888">
        <v>1</v>
      </c>
      <c r="O1904" s="888">
        <v>6</v>
      </c>
      <c r="P1904" s="887">
        <v>92040</v>
      </c>
    </row>
    <row r="1905" spans="1:16" x14ac:dyDescent="0.25">
      <c r="A1905" s="867" t="s">
        <v>19067</v>
      </c>
      <c r="B1905" s="867" t="s">
        <v>2672</v>
      </c>
      <c r="C1905" s="894" t="s">
        <v>19066</v>
      </c>
      <c r="D1905" s="893" t="s">
        <v>18209</v>
      </c>
      <c r="E1905" s="892">
        <v>11500</v>
      </c>
      <c r="F1905" s="895" t="s">
        <v>22888</v>
      </c>
      <c r="G1905" s="891" t="s">
        <v>22887</v>
      </c>
      <c r="H1905" s="890" t="s">
        <v>20662</v>
      </c>
      <c r="I1905" s="889" t="s">
        <v>3654</v>
      </c>
      <c r="J1905" s="889" t="s">
        <v>5525</v>
      </c>
      <c r="K1905" s="888">
        <v>1</v>
      </c>
      <c r="L1905" s="888">
        <v>6</v>
      </c>
      <c r="M1905" s="887">
        <v>69000</v>
      </c>
      <c r="N1905" s="888">
        <v>0</v>
      </c>
      <c r="O1905" s="888">
        <v>0</v>
      </c>
      <c r="P1905" s="887">
        <v>0</v>
      </c>
    </row>
    <row r="1906" spans="1:16" x14ac:dyDescent="0.25">
      <c r="A1906" s="867" t="s">
        <v>19067</v>
      </c>
      <c r="B1906" s="867" t="s">
        <v>2672</v>
      </c>
      <c r="C1906" s="894" t="s">
        <v>19066</v>
      </c>
      <c r="D1906" s="893" t="s">
        <v>18209</v>
      </c>
      <c r="E1906" s="892">
        <v>15000</v>
      </c>
      <c r="F1906" s="895" t="s">
        <v>22886</v>
      </c>
      <c r="G1906" s="891" t="s">
        <v>22885</v>
      </c>
      <c r="H1906" s="890" t="s">
        <v>20662</v>
      </c>
      <c r="I1906" s="889" t="s">
        <v>3654</v>
      </c>
      <c r="J1906" s="889" t="s">
        <v>5525</v>
      </c>
      <c r="K1906" s="888">
        <v>1</v>
      </c>
      <c r="L1906" s="888">
        <v>10</v>
      </c>
      <c r="M1906" s="887">
        <v>159500</v>
      </c>
      <c r="N1906" s="888">
        <v>1</v>
      </c>
      <c r="O1906" s="888">
        <v>6</v>
      </c>
      <c r="P1906" s="887">
        <v>88500</v>
      </c>
    </row>
    <row r="1907" spans="1:16" x14ac:dyDescent="0.25">
      <c r="A1907" s="867" t="s">
        <v>19067</v>
      </c>
      <c r="B1907" s="867" t="s">
        <v>2672</v>
      </c>
      <c r="C1907" s="894" t="s">
        <v>19066</v>
      </c>
      <c r="D1907" s="893" t="s">
        <v>18209</v>
      </c>
      <c r="E1907" s="892">
        <v>12800</v>
      </c>
      <c r="F1907" s="895" t="s">
        <v>22886</v>
      </c>
      <c r="G1907" s="891" t="s">
        <v>22885</v>
      </c>
      <c r="H1907" s="890" t="s">
        <v>20662</v>
      </c>
      <c r="I1907" s="889" t="s">
        <v>3654</v>
      </c>
      <c r="J1907" s="889" t="s">
        <v>5525</v>
      </c>
      <c r="K1907" s="888">
        <v>1</v>
      </c>
      <c r="L1907" s="888">
        <v>2</v>
      </c>
      <c r="M1907" s="887">
        <v>17493.330000000002</v>
      </c>
      <c r="N1907" s="888">
        <v>0</v>
      </c>
      <c r="O1907" s="888">
        <v>0</v>
      </c>
      <c r="P1907" s="887">
        <v>0</v>
      </c>
    </row>
    <row r="1908" spans="1:16" x14ac:dyDescent="0.25">
      <c r="A1908" s="867" t="s">
        <v>19067</v>
      </c>
      <c r="B1908" s="867" t="s">
        <v>2672</v>
      </c>
      <c r="C1908" s="894" t="s">
        <v>19066</v>
      </c>
      <c r="D1908" s="893" t="s">
        <v>20779</v>
      </c>
      <c r="E1908" s="892">
        <v>15200</v>
      </c>
      <c r="F1908" s="895" t="s">
        <v>22884</v>
      </c>
      <c r="G1908" s="891" t="s">
        <v>22883</v>
      </c>
      <c r="H1908" s="890" t="s">
        <v>20662</v>
      </c>
      <c r="I1908" s="889" t="s">
        <v>3654</v>
      </c>
      <c r="J1908" s="889" t="s">
        <v>5525</v>
      </c>
      <c r="K1908" s="888">
        <v>1</v>
      </c>
      <c r="L1908" s="888">
        <v>5</v>
      </c>
      <c r="M1908" s="887">
        <v>63333.34</v>
      </c>
      <c r="N1908" s="888">
        <v>0</v>
      </c>
      <c r="O1908" s="888">
        <v>0</v>
      </c>
      <c r="P1908" s="887">
        <v>0</v>
      </c>
    </row>
    <row r="1909" spans="1:16" x14ac:dyDescent="0.25">
      <c r="A1909" s="867" t="s">
        <v>19067</v>
      </c>
      <c r="B1909" s="867" t="s">
        <v>2672</v>
      </c>
      <c r="C1909" s="894" t="s">
        <v>19066</v>
      </c>
      <c r="D1909" s="893" t="s">
        <v>3264</v>
      </c>
      <c r="E1909" s="892">
        <v>15600</v>
      </c>
      <c r="F1909" s="895" t="s">
        <v>22882</v>
      </c>
      <c r="G1909" s="891" t="s">
        <v>22881</v>
      </c>
      <c r="H1909" s="890" t="s">
        <v>20662</v>
      </c>
      <c r="I1909" s="889" t="s">
        <v>3654</v>
      </c>
      <c r="J1909" s="889" t="s">
        <v>5525</v>
      </c>
      <c r="K1909" s="888">
        <v>1</v>
      </c>
      <c r="L1909" s="888">
        <v>12</v>
      </c>
      <c r="M1909" s="887">
        <v>187200</v>
      </c>
      <c r="N1909" s="888">
        <v>1</v>
      </c>
      <c r="O1909" s="888">
        <v>6</v>
      </c>
      <c r="P1909" s="887">
        <v>92040</v>
      </c>
    </row>
    <row r="1910" spans="1:16" x14ac:dyDescent="0.25">
      <c r="A1910" s="867" t="s">
        <v>19067</v>
      </c>
      <c r="B1910" s="867" t="s">
        <v>2672</v>
      </c>
      <c r="C1910" s="894" t="s">
        <v>19066</v>
      </c>
      <c r="D1910" s="893" t="s">
        <v>18209</v>
      </c>
      <c r="E1910" s="892">
        <v>8000</v>
      </c>
      <c r="F1910" s="895" t="s">
        <v>22880</v>
      </c>
      <c r="G1910" s="891" t="s">
        <v>22879</v>
      </c>
      <c r="H1910" s="890" t="s">
        <v>2704</v>
      </c>
      <c r="I1910" s="889" t="s">
        <v>2684</v>
      </c>
      <c r="J1910" s="889" t="s">
        <v>5525</v>
      </c>
      <c r="K1910" s="888">
        <v>1</v>
      </c>
      <c r="L1910" s="888">
        <v>7</v>
      </c>
      <c r="M1910" s="887">
        <v>56000</v>
      </c>
      <c r="N1910" s="888">
        <v>0</v>
      </c>
      <c r="O1910" s="888">
        <v>0</v>
      </c>
      <c r="P1910" s="887">
        <v>0</v>
      </c>
    </row>
    <row r="1911" spans="1:16" x14ac:dyDescent="0.25">
      <c r="A1911" s="867" t="s">
        <v>19067</v>
      </c>
      <c r="B1911" s="867" t="s">
        <v>2672</v>
      </c>
      <c r="C1911" s="894" t="s">
        <v>19066</v>
      </c>
      <c r="D1911" s="893" t="s">
        <v>18209</v>
      </c>
      <c r="E1911" s="892">
        <v>7000</v>
      </c>
      <c r="F1911" s="895" t="s">
        <v>22878</v>
      </c>
      <c r="G1911" s="891" t="s">
        <v>22877</v>
      </c>
      <c r="H1911" s="890" t="s">
        <v>21059</v>
      </c>
      <c r="I1911" s="889" t="s">
        <v>3654</v>
      </c>
      <c r="J1911" s="889" t="s">
        <v>5525</v>
      </c>
      <c r="K1911" s="888">
        <v>0</v>
      </c>
      <c r="L1911" s="888">
        <v>0</v>
      </c>
      <c r="M1911" s="887">
        <v>0</v>
      </c>
      <c r="N1911" s="888">
        <v>1</v>
      </c>
      <c r="O1911" s="888">
        <v>1</v>
      </c>
      <c r="P1911" s="887">
        <v>10733.33</v>
      </c>
    </row>
    <row r="1912" spans="1:16" x14ac:dyDescent="0.25">
      <c r="A1912" s="867" t="s">
        <v>19067</v>
      </c>
      <c r="B1912" s="867" t="s">
        <v>2672</v>
      </c>
      <c r="C1912" s="894" t="s">
        <v>19066</v>
      </c>
      <c r="D1912" s="893" t="s">
        <v>20910</v>
      </c>
      <c r="E1912" s="892">
        <v>10000</v>
      </c>
      <c r="F1912" s="895" t="s">
        <v>22876</v>
      </c>
      <c r="G1912" s="891" t="s">
        <v>22875</v>
      </c>
      <c r="H1912" s="890" t="s">
        <v>20667</v>
      </c>
      <c r="I1912" s="889" t="s">
        <v>3654</v>
      </c>
      <c r="J1912" s="889" t="s">
        <v>5525</v>
      </c>
      <c r="K1912" s="888">
        <v>1</v>
      </c>
      <c r="L1912" s="888">
        <v>11</v>
      </c>
      <c r="M1912" s="887">
        <v>118000</v>
      </c>
      <c r="N1912" s="888">
        <v>1</v>
      </c>
      <c r="O1912" s="888">
        <v>5</v>
      </c>
      <c r="P1912" s="887">
        <v>58000</v>
      </c>
    </row>
    <row r="1913" spans="1:16" x14ac:dyDescent="0.25">
      <c r="A1913" s="867" t="s">
        <v>19067</v>
      </c>
      <c r="B1913" s="867" t="s">
        <v>2672</v>
      </c>
      <c r="C1913" s="894" t="s">
        <v>19066</v>
      </c>
      <c r="D1913" s="893" t="s">
        <v>18209</v>
      </c>
      <c r="E1913" s="892">
        <v>11000</v>
      </c>
      <c r="F1913" s="895" t="s">
        <v>22874</v>
      </c>
      <c r="G1913" s="891" t="s">
        <v>22873</v>
      </c>
      <c r="H1913" s="890" t="s">
        <v>2703</v>
      </c>
      <c r="I1913" s="889" t="s">
        <v>3654</v>
      </c>
      <c r="J1913" s="889" t="s">
        <v>5525</v>
      </c>
      <c r="K1913" s="888">
        <v>1</v>
      </c>
      <c r="L1913" s="888">
        <v>7</v>
      </c>
      <c r="M1913" s="887">
        <v>77000</v>
      </c>
      <c r="N1913" s="888">
        <v>0</v>
      </c>
      <c r="O1913" s="888">
        <v>0</v>
      </c>
      <c r="P1913" s="887">
        <v>0</v>
      </c>
    </row>
    <row r="1914" spans="1:16" x14ac:dyDescent="0.25">
      <c r="A1914" s="867" t="s">
        <v>19067</v>
      </c>
      <c r="B1914" s="867" t="s">
        <v>2672</v>
      </c>
      <c r="C1914" s="894" t="s">
        <v>19066</v>
      </c>
      <c r="D1914" s="893" t="s">
        <v>18209</v>
      </c>
      <c r="E1914" s="892">
        <v>10000</v>
      </c>
      <c r="F1914" s="895" t="s">
        <v>22872</v>
      </c>
      <c r="G1914" s="891" t="s">
        <v>22871</v>
      </c>
      <c r="H1914" s="890" t="s">
        <v>20766</v>
      </c>
      <c r="I1914" s="889" t="s">
        <v>3654</v>
      </c>
      <c r="J1914" s="889" t="s">
        <v>5525</v>
      </c>
      <c r="K1914" s="888">
        <v>0</v>
      </c>
      <c r="L1914" s="888">
        <v>0</v>
      </c>
      <c r="M1914" s="887">
        <v>0</v>
      </c>
      <c r="N1914" s="888">
        <v>1</v>
      </c>
      <c r="O1914" s="888">
        <v>1</v>
      </c>
      <c r="P1914" s="887">
        <v>10000</v>
      </c>
    </row>
    <row r="1915" spans="1:16" x14ac:dyDescent="0.25">
      <c r="A1915" s="867" t="s">
        <v>19067</v>
      </c>
      <c r="B1915" s="867" t="s">
        <v>2672</v>
      </c>
      <c r="C1915" s="894" t="s">
        <v>19066</v>
      </c>
      <c r="D1915" s="893" t="s">
        <v>18209</v>
      </c>
      <c r="E1915" s="892">
        <v>8000</v>
      </c>
      <c r="F1915" s="895" t="s">
        <v>22872</v>
      </c>
      <c r="G1915" s="891" t="s">
        <v>22871</v>
      </c>
      <c r="H1915" s="890" t="s">
        <v>20766</v>
      </c>
      <c r="I1915" s="889" t="s">
        <v>3654</v>
      </c>
      <c r="J1915" s="889" t="s">
        <v>5525</v>
      </c>
      <c r="K1915" s="888">
        <v>1</v>
      </c>
      <c r="L1915" s="888">
        <v>5</v>
      </c>
      <c r="M1915" s="887">
        <v>46933.33</v>
      </c>
      <c r="N1915" s="888">
        <v>1</v>
      </c>
      <c r="O1915" s="888">
        <v>5</v>
      </c>
      <c r="P1915" s="887">
        <v>40000</v>
      </c>
    </row>
    <row r="1916" spans="1:16" x14ac:dyDescent="0.25">
      <c r="A1916" s="867" t="s">
        <v>19067</v>
      </c>
      <c r="B1916" s="867" t="s">
        <v>2672</v>
      </c>
      <c r="C1916" s="894" t="s">
        <v>19066</v>
      </c>
      <c r="D1916" s="893" t="s">
        <v>18209</v>
      </c>
      <c r="E1916" s="892">
        <v>9000</v>
      </c>
      <c r="F1916" s="895" t="s">
        <v>22870</v>
      </c>
      <c r="G1916" s="891" t="s">
        <v>22869</v>
      </c>
      <c r="H1916" s="890" t="s">
        <v>20662</v>
      </c>
      <c r="I1916" s="889" t="s">
        <v>3654</v>
      </c>
      <c r="J1916" s="889" t="s">
        <v>5525</v>
      </c>
      <c r="K1916" s="888">
        <v>1</v>
      </c>
      <c r="L1916" s="888">
        <v>1</v>
      </c>
      <c r="M1916" s="887">
        <v>15000</v>
      </c>
      <c r="N1916" s="888">
        <v>1</v>
      </c>
      <c r="O1916" s="888">
        <v>6</v>
      </c>
      <c r="P1916" s="887">
        <v>54000</v>
      </c>
    </row>
    <row r="1917" spans="1:16" x14ac:dyDescent="0.25">
      <c r="A1917" s="867" t="s">
        <v>19067</v>
      </c>
      <c r="B1917" s="867" t="s">
        <v>2672</v>
      </c>
      <c r="C1917" s="894" t="s">
        <v>19066</v>
      </c>
      <c r="D1917" s="893" t="s">
        <v>18209</v>
      </c>
      <c r="E1917" s="892">
        <v>13000</v>
      </c>
      <c r="F1917" s="895" t="s">
        <v>22868</v>
      </c>
      <c r="G1917" s="891" t="s">
        <v>22867</v>
      </c>
      <c r="H1917" s="890" t="s">
        <v>20833</v>
      </c>
      <c r="I1917" s="889" t="s">
        <v>3654</v>
      </c>
      <c r="J1917" s="889" t="s">
        <v>5525</v>
      </c>
      <c r="K1917" s="888">
        <v>1</v>
      </c>
      <c r="L1917" s="888">
        <v>6</v>
      </c>
      <c r="M1917" s="887">
        <v>71933.34</v>
      </c>
      <c r="N1917" s="888">
        <v>0</v>
      </c>
      <c r="O1917" s="888">
        <v>0</v>
      </c>
      <c r="P1917" s="887">
        <v>0</v>
      </c>
    </row>
    <row r="1918" spans="1:16" x14ac:dyDescent="0.25">
      <c r="A1918" s="867" t="s">
        <v>19067</v>
      </c>
      <c r="B1918" s="867" t="s">
        <v>2672</v>
      </c>
      <c r="C1918" s="894" t="s">
        <v>19066</v>
      </c>
      <c r="D1918" s="893" t="s">
        <v>18209</v>
      </c>
      <c r="E1918" s="892">
        <v>15600</v>
      </c>
      <c r="F1918" s="895" t="s">
        <v>22866</v>
      </c>
      <c r="G1918" s="891" t="s">
        <v>22865</v>
      </c>
      <c r="H1918" s="890" t="s">
        <v>22864</v>
      </c>
      <c r="I1918" s="889" t="s">
        <v>2684</v>
      </c>
      <c r="J1918" s="889" t="s">
        <v>5525</v>
      </c>
      <c r="K1918" s="888">
        <v>1</v>
      </c>
      <c r="L1918" s="888">
        <v>12</v>
      </c>
      <c r="M1918" s="887">
        <v>187200</v>
      </c>
      <c r="N1918" s="888">
        <v>1</v>
      </c>
      <c r="O1918" s="888">
        <v>6</v>
      </c>
      <c r="P1918" s="887">
        <v>92040</v>
      </c>
    </row>
    <row r="1919" spans="1:16" x14ac:dyDescent="0.25">
      <c r="A1919" s="867" t="s">
        <v>19067</v>
      </c>
      <c r="B1919" s="867" t="s">
        <v>2672</v>
      </c>
      <c r="C1919" s="894" t="s">
        <v>19066</v>
      </c>
      <c r="D1919" s="893" t="s">
        <v>20779</v>
      </c>
      <c r="E1919" s="892">
        <v>12000</v>
      </c>
      <c r="F1919" s="895" t="s">
        <v>22863</v>
      </c>
      <c r="G1919" s="891" t="s">
        <v>22862</v>
      </c>
      <c r="H1919" s="890" t="s">
        <v>3013</v>
      </c>
      <c r="I1919" s="889" t="s">
        <v>2684</v>
      </c>
      <c r="J1919" s="889" t="s">
        <v>5525</v>
      </c>
      <c r="K1919" s="888">
        <v>1</v>
      </c>
      <c r="L1919" s="888">
        <v>12</v>
      </c>
      <c r="M1919" s="887">
        <v>144000</v>
      </c>
      <c r="N1919" s="888">
        <v>1</v>
      </c>
      <c r="O1919" s="888">
        <v>2</v>
      </c>
      <c r="P1919" s="887">
        <v>13600</v>
      </c>
    </row>
    <row r="1920" spans="1:16" x14ac:dyDescent="0.25">
      <c r="A1920" s="867" t="s">
        <v>19067</v>
      </c>
      <c r="B1920" s="867" t="s">
        <v>2672</v>
      </c>
      <c r="C1920" s="894" t="s">
        <v>19066</v>
      </c>
      <c r="D1920" s="893" t="s">
        <v>18209</v>
      </c>
      <c r="E1920" s="892">
        <v>15600</v>
      </c>
      <c r="F1920" s="895" t="s">
        <v>22861</v>
      </c>
      <c r="G1920" s="891" t="s">
        <v>22860</v>
      </c>
      <c r="H1920" s="890" t="s">
        <v>20662</v>
      </c>
      <c r="I1920" s="889" t="s">
        <v>3654</v>
      </c>
      <c r="J1920" s="889" t="s">
        <v>5525</v>
      </c>
      <c r="K1920" s="888">
        <v>0</v>
      </c>
      <c r="L1920" s="888">
        <v>0</v>
      </c>
      <c r="M1920" s="887">
        <v>0</v>
      </c>
      <c r="N1920" s="888">
        <v>1</v>
      </c>
      <c r="O1920" s="888">
        <v>3</v>
      </c>
      <c r="P1920" s="887">
        <v>45760</v>
      </c>
    </row>
    <row r="1921" spans="1:16" x14ac:dyDescent="0.25">
      <c r="A1921" s="867" t="s">
        <v>19067</v>
      </c>
      <c r="B1921" s="867" t="s">
        <v>2672</v>
      </c>
      <c r="C1921" s="894" t="s">
        <v>19066</v>
      </c>
      <c r="D1921" s="893" t="s">
        <v>18209</v>
      </c>
      <c r="E1921" s="892">
        <v>15000</v>
      </c>
      <c r="F1921" s="895" t="s">
        <v>22861</v>
      </c>
      <c r="G1921" s="891" t="s">
        <v>22860</v>
      </c>
      <c r="H1921" s="890" t="s">
        <v>20662</v>
      </c>
      <c r="I1921" s="889" t="s">
        <v>3654</v>
      </c>
      <c r="J1921" s="889" t="s">
        <v>5525</v>
      </c>
      <c r="K1921" s="888">
        <v>1</v>
      </c>
      <c r="L1921" s="888">
        <v>1</v>
      </c>
      <c r="M1921" s="887">
        <v>14500</v>
      </c>
      <c r="N1921" s="888">
        <v>1</v>
      </c>
      <c r="O1921" s="888">
        <v>1</v>
      </c>
      <c r="P1921" s="887">
        <v>15000</v>
      </c>
    </row>
    <row r="1922" spans="1:16" x14ac:dyDescent="0.25">
      <c r="A1922" s="867" t="s">
        <v>19067</v>
      </c>
      <c r="B1922" s="867" t="s">
        <v>2672</v>
      </c>
      <c r="C1922" s="894" t="s">
        <v>19066</v>
      </c>
      <c r="D1922" s="893" t="s">
        <v>22548</v>
      </c>
      <c r="E1922" s="892">
        <v>7000</v>
      </c>
      <c r="F1922" s="895" t="s">
        <v>20509</v>
      </c>
      <c r="G1922" s="891" t="s">
        <v>20508</v>
      </c>
      <c r="H1922" s="890" t="s">
        <v>2860</v>
      </c>
      <c r="I1922" s="889" t="s">
        <v>3654</v>
      </c>
      <c r="J1922" s="889" t="s">
        <v>5525</v>
      </c>
      <c r="K1922" s="888">
        <v>1</v>
      </c>
      <c r="L1922" s="888">
        <v>7</v>
      </c>
      <c r="M1922" s="887">
        <v>49000</v>
      </c>
      <c r="N1922" s="888">
        <v>0</v>
      </c>
      <c r="O1922" s="888">
        <v>0</v>
      </c>
      <c r="P1922" s="887">
        <v>0</v>
      </c>
    </row>
    <row r="1923" spans="1:16" x14ac:dyDescent="0.25">
      <c r="A1923" s="867" t="s">
        <v>19067</v>
      </c>
      <c r="B1923" s="867" t="s">
        <v>2672</v>
      </c>
      <c r="C1923" s="894" t="s">
        <v>19066</v>
      </c>
      <c r="D1923" s="893" t="s">
        <v>18209</v>
      </c>
      <c r="E1923" s="892">
        <v>15600</v>
      </c>
      <c r="F1923" s="895" t="s">
        <v>22859</v>
      </c>
      <c r="G1923" s="891" t="s">
        <v>22858</v>
      </c>
      <c r="H1923" s="890" t="s">
        <v>20662</v>
      </c>
      <c r="I1923" s="889" t="s">
        <v>3654</v>
      </c>
      <c r="J1923" s="889" t="s">
        <v>5525</v>
      </c>
      <c r="K1923" s="888">
        <v>0</v>
      </c>
      <c r="L1923" s="888">
        <v>0</v>
      </c>
      <c r="M1923" s="887">
        <v>0</v>
      </c>
      <c r="N1923" s="888">
        <v>1</v>
      </c>
      <c r="O1923" s="888">
        <v>1</v>
      </c>
      <c r="P1923" s="887">
        <v>22880</v>
      </c>
    </row>
    <row r="1924" spans="1:16" x14ac:dyDescent="0.25">
      <c r="A1924" s="867" t="s">
        <v>19067</v>
      </c>
      <c r="B1924" s="867" t="s">
        <v>2672</v>
      </c>
      <c r="C1924" s="894" t="s">
        <v>19066</v>
      </c>
      <c r="D1924" s="893" t="s">
        <v>18209</v>
      </c>
      <c r="E1924" s="892">
        <v>7850</v>
      </c>
      <c r="F1924" s="895" t="s">
        <v>22857</v>
      </c>
      <c r="G1924" s="891" t="s">
        <v>22856</v>
      </c>
      <c r="H1924" s="890" t="s">
        <v>2722</v>
      </c>
      <c r="I1924" s="889" t="s">
        <v>2684</v>
      </c>
      <c r="J1924" s="889" t="s">
        <v>5525</v>
      </c>
      <c r="K1924" s="888">
        <v>1</v>
      </c>
      <c r="L1924" s="888">
        <v>3</v>
      </c>
      <c r="M1924" s="887">
        <v>31138.33</v>
      </c>
      <c r="N1924" s="888">
        <v>1</v>
      </c>
      <c r="O1924" s="888">
        <v>6</v>
      </c>
      <c r="P1924" s="887">
        <v>47100</v>
      </c>
    </row>
    <row r="1925" spans="1:16" ht="22.5" x14ac:dyDescent="0.25">
      <c r="A1925" s="867" t="s">
        <v>19067</v>
      </c>
      <c r="B1925" s="867" t="s">
        <v>2672</v>
      </c>
      <c r="C1925" s="894" t="s">
        <v>19066</v>
      </c>
      <c r="D1925" s="893" t="s">
        <v>18209</v>
      </c>
      <c r="E1925" s="892">
        <v>15600</v>
      </c>
      <c r="F1925" s="895" t="s">
        <v>22855</v>
      </c>
      <c r="G1925" s="891" t="s">
        <v>22854</v>
      </c>
      <c r="H1925" s="890" t="s">
        <v>22853</v>
      </c>
      <c r="I1925" s="889" t="s">
        <v>3654</v>
      </c>
      <c r="J1925" s="889" t="s">
        <v>5525</v>
      </c>
      <c r="K1925" s="888">
        <v>1</v>
      </c>
      <c r="L1925" s="888">
        <v>3</v>
      </c>
      <c r="M1925" s="887">
        <v>46800</v>
      </c>
      <c r="N1925" s="888">
        <v>0</v>
      </c>
      <c r="O1925" s="888">
        <v>0</v>
      </c>
      <c r="P1925" s="887">
        <v>0</v>
      </c>
    </row>
    <row r="1926" spans="1:16" x14ac:dyDescent="0.25">
      <c r="A1926" s="867" t="s">
        <v>19067</v>
      </c>
      <c r="B1926" s="867" t="s">
        <v>2672</v>
      </c>
      <c r="C1926" s="894" t="s">
        <v>19066</v>
      </c>
      <c r="D1926" s="893" t="s">
        <v>18209</v>
      </c>
      <c r="E1926" s="892">
        <v>8000</v>
      </c>
      <c r="F1926" s="895" t="s">
        <v>22852</v>
      </c>
      <c r="G1926" s="891" t="s">
        <v>22851</v>
      </c>
      <c r="H1926" s="890" t="s">
        <v>11600</v>
      </c>
      <c r="I1926" s="889" t="s">
        <v>3654</v>
      </c>
      <c r="J1926" s="889" t="s">
        <v>5525</v>
      </c>
      <c r="K1926" s="888">
        <v>0</v>
      </c>
      <c r="L1926" s="888">
        <v>0</v>
      </c>
      <c r="M1926" s="887">
        <v>0</v>
      </c>
      <c r="N1926" s="888">
        <v>1</v>
      </c>
      <c r="O1926" s="888">
        <v>4</v>
      </c>
      <c r="P1926" s="887">
        <v>37333.33</v>
      </c>
    </row>
    <row r="1927" spans="1:16" x14ac:dyDescent="0.25">
      <c r="A1927" s="867" t="s">
        <v>19067</v>
      </c>
      <c r="B1927" s="867" t="s">
        <v>2672</v>
      </c>
      <c r="C1927" s="894" t="s">
        <v>19066</v>
      </c>
      <c r="D1927" s="893" t="s">
        <v>20797</v>
      </c>
      <c r="E1927" s="892">
        <v>9000</v>
      </c>
      <c r="F1927" s="895" t="s">
        <v>22850</v>
      </c>
      <c r="G1927" s="891" t="s">
        <v>22849</v>
      </c>
      <c r="H1927" s="890" t="s">
        <v>2892</v>
      </c>
      <c r="I1927" s="889" t="s">
        <v>2684</v>
      </c>
      <c r="J1927" s="889" t="s">
        <v>5525</v>
      </c>
      <c r="K1927" s="888">
        <v>0</v>
      </c>
      <c r="L1927" s="888">
        <v>0</v>
      </c>
      <c r="M1927" s="887">
        <v>0</v>
      </c>
      <c r="N1927" s="888">
        <v>1</v>
      </c>
      <c r="O1927" s="888">
        <v>1</v>
      </c>
      <c r="P1927" s="887">
        <v>16800</v>
      </c>
    </row>
    <row r="1928" spans="1:16" x14ac:dyDescent="0.25">
      <c r="A1928" s="867" t="s">
        <v>19067</v>
      </c>
      <c r="B1928" s="867" t="s">
        <v>2672</v>
      </c>
      <c r="C1928" s="894" t="s">
        <v>19066</v>
      </c>
      <c r="D1928" s="893" t="s">
        <v>18209</v>
      </c>
      <c r="E1928" s="892">
        <v>12000</v>
      </c>
      <c r="F1928" s="895" t="s">
        <v>22848</v>
      </c>
      <c r="G1928" s="891" t="s">
        <v>22847</v>
      </c>
      <c r="H1928" s="890" t="s">
        <v>20017</v>
      </c>
      <c r="I1928" s="889" t="s">
        <v>3654</v>
      </c>
      <c r="J1928" s="889" t="s">
        <v>5525</v>
      </c>
      <c r="K1928" s="888">
        <v>1</v>
      </c>
      <c r="L1928" s="888">
        <v>2</v>
      </c>
      <c r="M1928" s="887">
        <v>14000</v>
      </c>
      <c r="N1928" s="888">
        <v>0</v>
      </c>
      <c r="O1928" s="888">
        <v>0</v>
      </c>
      <c r="P1928" s="887">
        <v>0</v>
      </c>
    </row>
    <row r="1929" spans="1:16" x14ac:dyDescent="0.25">
      <c r="A1929" s="867" t="s">
        <v>19067</v>
      </c>
      <c r="B1929" s="867" t="s">
        <v>2672</v>
      </c>
      <c r="C1929" s="894" t="s">
        <v>19066</v>
      </c>
      <c r="D1929" s="893" t="s">
        <v>18209</v>
      </c>
      <c r="E1929" s="892">
        <v>15600</v>
      </c>
      <c r="F1929" s="895" t="s">
        <v>22846</v>
      </c>
      <c r="G1929" s="891" t="s">
        <v>22845</v>
      </c>
      <c r="H1929" s="890" t="s">
        <v>2722</v>
      </c>
      <c r="I1929" s="889" t="s">
        <v>2684</v>
      </c>
      <c r="J1929" s="889" t="s">
        <v>5525</v>
      </c>
      <c r="K1929" s="888">
        <v>1</v>
      </c>
      <c r="L1929" s="888">
        <v>1</v>
      </c>
      <c r="M1929" s="887">
        <v>15600</v>
      </c>
      <c r="N1929" s="888">
        <v>0</v>
      </c>
      <c r="O1929" s="888">
        <v>0</v>
      </c>
      <c r="P1929" s="887">
        <v>0</v>
      </c>
    </row>
    <row r="1930" spans="1:16" x14ac:dyDescent="0.25">
      <c r="A1930" s="867" t="s">
        <v>19067</v>
      </c>
      <c r="B1930" s="867" t="s">
        <v>2672</v>
      </c>
      <c r="C1930" s="894" t="s">
        <v>19066</v>
      </c>
      <c r="D1930" s="893" t="s">
        <v>22844</v>
      </c>
      <c r="E1930" s="892">
        <v>7000</v>
      </c>
      <c r="F1930" s="895" t="s">
        <v>22843</v>
      </c>
      <c r="G1930" s="891" t="s">
        <v>22842</v>
      </c>
      <c r="H1930" s="890" t="s">
        <v>20662</v>
      </c>
      <c r="I1930" s="889" t="s">
        <v>3654</v>
      </c>
      <c r="J1930" s="889" t="s">
        <v>5525</v>
      </c>
      <c r="K1930" s="888">
        <v>0</v>
      </c>
      <c r="L1930" s="888">
        <v>0</v>
      </c>
      <c r="M1930" s="887">
        <v>0</v>
      </c>
      <c r="N1930" s="888">
        <v>1</v>
      </c>
      <c r="O1930" s="888">
        <v>1</v>
      </c>
      <c r="P1930" s="887">
        <v>7000</v>
      </c>
    </row>
    <row r="1931" spans="1:16" x14ac:dyDescent="0.25">
      <c r="A1931" s="867" t="s">
        <v>19067</v>
      </c>
      <c r="B1931" s="867" t="s">
        <v>2672</v>
      </c>
      <c r="C1931" s="894" t="s">
        <v>19066</v>
      </c>
      <c r="D1931" s="893" t="s">
        <v>20933</v>
      </c>
      <c r="E1931" s="892">
        <v>8000</v>
      </c>
      <c r="F1931" s="895" t="s">
        <v>22841</v>
      </c>
      <c r="G1931" s="891" t="s">
        <v>22840</v>
      </c>
      <c r="H1931" s="890" t="s">
        <v>2872</v>
      </c>
      <c r="I1931" s="889" t="s">
        <v>3654</v>
      </c>
      <c r="J1931" s="889" t="s">
        <v>5525</v>
      </c>
      <c r="K1931" s="888">
        <v>1</v>
      </c>
      <c r="L1931" s="888">
        <v>5</v>
      </c>
      <c r="M1931" s="887">
        <v>49866.67</v>
      </c>
      <c r="N1931" s="888">
        <v>1</v>
      </c>
      <c r="O1931" s="888">
        <v>1</v>
      </c>
      <c r="P1931" s="887">
        <v>8000</v>
      </c>
    </row>
    <row r="1932" spans="1:16" x14ac:dyDescent="0.25">
      <c r="A1932" s="867" t="s">
        <v>19067</v>
      </c>
      <c r="B1932" s="867" t="s">
        <v>2672</v>
      </c>
      <c r="C1932" s="894" t="s">
        <v>19066</v>
      </c>
      <c r="D1932" s="893" t="s">
        <v>18209</v>
      </c>
      <c r="E1932" s="892">
        <v>15000</v>
      </c>
      <c r="F1932" s="895" t="s">
        <v>22839</v>
      </c>
      <c r="G1932" s="891" t="s">
        <v>22838</v>
      </c>
      <c r="H1932" s="890" t="s">
        <v>22837</v>
      </c>
      <c r="I1932" s="889" t="s">
        <v>2684</v>
      </c>
      <c r="J1932" s="889" t="s">
        <v>5525</v>
      </c>
      <c r="K1932" s="888">
        <v>1</v>
      </c>
      <c r="L1932" s="888">
        <v>9</v>
      </c>
      <c r="M1932" s="887">
        <v>131500</v>
      </c>
      <c r="N1932" s="888">
        <v>0</v>
      </c>
      <c r="O1932" s="888">
        <v>0</v>
      </c>
      <c r="P1932" s="887">
        <v>0</v>
      </c>
    </row>
    <row r="1933" spans="1:16" x14ac:dyDescent="0.25">
      <c r="A1933" s="867" t="s">
        <v>19067</v>
      </c>
      <c r="B1933" s="867" t="s">
        <v>2672</v>
      </c>
      <c r="C1933" s="894" t="s">
        <v>19066</v>
      </c>
      <c r="D1933" s="893" t="s">
        <v>18209</v>
      </c>
      <c r="E1933" s="892">
        <v>5000</v>
      </c>
      <c r="F1933" s="895" t="s">
        <v>22836</v>
      </c>
      <c r="G1933" s="891" t="s">
        <v>22835</v>
      </c>
      <c r="H1933" s="890" t="s">
        <v>22834</v>
      </c>
      <c r="I1933" s="889" t="s">
        <v>3654</v>
      </c>
      <c r="J1933" s="889" t="s">
        <v>5525</v>
      </c>
      <c r="K1933" s="888">
        <v>1</v>
      </c>
      <c r="L1933" s="888">
        <v>10</v>
      </c>
      <c r="M1933" s="887">
        <v>59500</v>
      </c>
      <c r="N1933" s="888">
        <v>0</v>
      </c>
      <c r="O1933" s="888">
        <v>0</v>
      </c>
      <c r="P1933" s="887">
        <v>0</v>
      </c>
    </row>
    <row r="1934" spans="1:16" x14ac:dyDescent="0.25">
      <c r="A1934" s="867" t="s">
        <v>19067</v>
      </c>
      <c r="B1934" s="867" t="s">
        <v>2672</v>
      </c>
      <c r="C1934" s="894" t="s">
        <v>19066</v>
      </c>
      <c r="D1934" s="893" t="s">
        <v>18209</v>
      </c>
      <c r="E1934" s="892">
        <v>12000</v>
      </c>
      <c r="F1934" s="895" t="s">
        <v>22833</v>
      </c>
      <c r="G1934" s="891" t="s">
        <v>22832</v>
      </c>
      <c r="H1934" s="890" t="s">
        <v>20662</v>
      </c>
      <c r="I1934" s="889" t="s">
        <v>3654</v>
      </c>
      <c r="J1934" s="889" t="s">
        <v>5525</v>
      </c>
      <c r="K1934" s="888">
        <v>1</v>
      </c>
      <c r="L1934" s="888">
        <v>1</v>
      </c>
      <c r="M1934" s="887">
        <v>11600</v>
      </c>
      <c r="N1934" s="888">
        <v>1</v>
      </c>
      <c r="O1934" s="888">
        <v>6</v>
      </c>
      <c r="P1934" s="887">
        <v>72000</v>
      </c>
    </row>
    <row r="1935" spans="1:16" x14ac:dyDescent="0.25">
      <c r="A1935" s="867" t="s">
        <v>19067</v>
      </c>
      <c r="B1935" s="867" t="s">
        <v>2672</v>
      </c>
      <c r="C1935" s="894" t="s">
        <v>19066</v>
      </c>
      <c r="D1935" s="893" t="s">
        <v>18209</v>
      </c>
      <c r="E1935" s="892">
        <v>15200</v>
      </c>
      <c r="F1935" s="895" t="s">
        <v>22833</v>
      </c>
      <c r="G1935" s="891" t="s">
        <v>22832</v>
      </c>
      <c r="H1935" s="890" t="s">
        <v>20662</v>
      </c>
      <c r="I1935" s="889" t="s">
        <v>3654</v>
      </c>
      <c r="J1935" s="889" t="s">
        <v>5525</v>
      </c>
      <c r="K1935" s="888">
        <v>1</v>
      </c>
      <c r="L1935" s="888">
        <v>7</v>
      </c>
      <c r="M1935" s="887">
        <v>105386.67</v>
      </c>
      <c r="N1935" s="888">
        <v>0</v>
      </c>
      <c r="O1935" s="888">
        <v>0</v>
      </c>
      <c r="P1935" s="887">
        <v>0</v>
      </c>
    </row>
    <row r="1936" spans="1:16" x14ac:dyDescent="0.25">
      <c r="A1936" s="867" t="s">
        <v>19067</v>
      </c>
      <c r="B1936" s="867" t="s">
        <v>2672</v>
      </c>
      <c r="C1936" s="894" t="s">
        <v>19066</v>
      </c>
      <c r="D1936" s="893" t="s">
        <v>18209</v>
      </c>
      <c r="E1936" s="892">
        <v>6500</v>
      </c>
      <c r="F1936" s="895" t="s">
        <v>22831</v>
      </c>
      <c r="G1936" s="891" t="s">
        <v>22830</v>
      </c>
      <c r="H1936" s="890" t="s">
        <v>2728</v>
      </c>
      <c r="I1936" s="889" t="s">
        <v>3654</v>
      </c>
      <c r="J1936" s="889" t="s">
        <v>5525</v>
      </c>
      <c r="K1936" s="888">
        <v>1</v>
      </c>
      <c r="L1936" s="888">
        <v>2</v>
      </c>
      <c r="M1936" s="887">
        <v>19500</v>
      </c>
      <c r="N1936" s="888">
        <v>1</v>
      </c>
      <c r="O1936" s="888">
        <v>6</v>
      </c>
      <c r="P1936" s="887">
        <v>39000</v>
      </c>
    </row>
    <row r="1937" spans="1:16" x14ac:dyDescent="0.25">
      <c r="A1937" s="867" t="s">
        <v>19067</v>
      </c>
      <c r="B1937" s="867" t="s">
        <v>2672</v>
      </c>
      <c r="C1937" s="894" t="s">
        <v>19066</v>
      </c>
      <c r="D1937" s="893" t="s">
        <v>18209</v>
      </c>
      <c r="E1937" s="892">
        <v>7000</v>
      </c>
      <c r="F1937" s="895" t="s">
        <v>22829</v>
      </c>
      <c r="G1937" s="891" t="s">
        <v>22828</v>
      </c>
      <c r="H1937" s="890" t="s">
        <v>20667</v>
      </c>
      <c r="I1937" s="889" t="s">
        <v>3654</v>
      </c>
      <c r="J1937" s="889" t="s">
        <v>5525</v>
      </c>
      <c r="K1937" s="888">
        <v>1</v>
      </c>
      <c r="L1937" s="888">
        <v>4</v>
      </c>
      <c r="M1937" s="887">
        <v>33133.33</v>
      </c>
      <c r="N1937" s="888">
        <v>1</v>
      </c>
      <c r="O1937" s="888">
        <v>6</v>
      </c>
      <c r="P1937" s="887">
        <v>42000</v>
      </c>
    </row>
    <row r="1938" spans="1:16" x14ac:dyDescent="0.25">
      <c r="A1938" s="867" t="s">
        <v>19067</v>
      </c>
      <c r="B1938" s="867" t="s">
        <v>2672</v>
      </c>
      <c r="C1938" s="894" t="s">
        <v>19066</v>
      </c>
      <c r="D1938" s="893" t="s">
        <v>18209</v>
      </c>
      <c r="E1938" s="892">
        <v>6500</v>
      </c>
      <c r="F1938" s="895" t="s">
        <v>22827</v>
      </c>
      <c r="G1938" s="891" t="s">
        <v>22826</v>
      </c>
      <c r="H1938" s="890" t="s">
        <v>20719</v>
      </c>
      <c r="I1938" s="889" t="s">
        <v>3654</v>
      </c>
      <c r="J1938" s="889" t="s">
        <v>5525</v>
      </c>
      <c r="K1938" s="888">
        <v>0</v>
      </c>
      <c r="L1938" s="888">
        <v>0</v>
      </c>
      <c r="M1938" s="887">
        <v>0</v>
      </c>
      <c r="N1938" s="888">
        <v>1</v>
      </c>
      <c r="O1938" s="888">
        <v>5</v>
      </c>
      <c r="P1938" s="887">
        <v>38783.33</v>
      </c>
    </row>
    <row r="1939" spans="1:16" x14ac:dyDescent="0.25">
      <c r="A1939" s="867" t="s">
        <v>19067</v>
      </c>
      <c r="B1939" s="867" t="s">
        <v>2672</v>
      </c>
      <c r="C1939" s="894" t="s">
        <v>19066</v>
      </c>
      <c r="D1939" s="893" t="s">
        <v>18209</v>
      </c>
      <c r="E1939" s="892">
        <v>5000</v>
      </c>
      <c r="F1939" s="895" t="s">
        <v>22827</v>
      </c>
      <c r="G1939" s="891" t="s">
        <v>22826</v>
      </c>
      <c r="H1939" s="890" t="s">
        <v>20719</v>
      </c>
      <c r="I1939" s="889" t="s">
        <v>3654</v>
      </c>
      <c r="J1939" s="889" t="s">
        <v>5525</v>
      </c>
      <c r="K1939" s="888">
        <v>1</v>
      </c>
      <c r="L1939" s="888">
        <v>9</v>
      </c>
      <c r="M1939" s="887">
        <v>59500</v>
      </c>
      <c r="N1939" s="888">
        <v>0</v>
      </c>
      <c r="O1939" s="888">
        <v>0</v>
      </c>
      <c r="P1939" s="887">
        <v>0</v>
      </c>
    </row>
    <row r="1940" spans="1:16" x14ac:dyDescent="0.25">
      <c r="A1940" s="867" t="s">
        <v>19067</v>
      </c>
      <c r="B1940" s="867" t="s">
        <v>2672</v>
      </c>
      <c r="C1940" s="894" t="s">
        <v>19066</v>
      </c>
      <c r="D1940" s="893" t="s">
        <v>22825</v>
      </c>
      <c r="E1940" s="892">
        <v>8000</v>
      </c>
      <c r="F1940" s="895" t="s">
        <v>22824</v>
      </c>
      <c r="G1940" s="891" t="s">
        <v>22823</v>
      </c>
      <c r="H1940" s="890" t="s">
        <v>20667</v>
      </c>
      <c r="I1940" s="889" t="s">
        <v>3654</v>
      </c>
      <c r="J1940" s="889" t="s">
        <v>5525</v>
      </c>
      <c r="K1940" s="888">
        <v>1</v>
      </c>
      <c r="L1940" s="888">
        <v>6</v>
      </c>
      <c r="M1940" s="887">
        <v>61866.67</v>
      </c>
      <c r="N1940" s="888">
        <v>1</v>
      </c>
      <c r="O1940" s="888">
        <v>6</v>
      </c>
      <c r="P1940" s="887">
        <v>48000</v>
      </c>
    </row>
    <row r="1941" spans="1:16" x14ac:dyDescent="0.25">
      <c r="A1941" s="867" t="s">
        <v>19067</v>
      </c>
      <c r="B1941" s="867" t="s">
        <v>2672</v>
      </c>
      <c r="C1941" s="894" t="s">
        <v>19066</v>
      </c>
      <c r="D1941" s="893" t="s">
        <v>18209</v>
      </c>
      <c r="E1941" s="892">
        <v>8000</v>
      </c>
      <c r="F1941" s="895" t="s">
        <v>22822</v>
      </c>
      <c r="G1941" s="891" t="s">
        <v>22821</v>
      </c>
      <c r="H1941" s="890" t="s">
        <v>20662</v>
      </c>
      <c r="I1941" s="889" t="s">
        <v>3654</v>
      </c>
      <c r="J1941" s="889" t="s">
        <v>5525</v>
      </c>
      <c r="K1941" s="888">
        <v>1</v>
      </c>
      <c r="L1941" s="888">
        <v>9</v>
      </c>
      <c r="M1941" s="887">
        <v>72000</v>
      </c>
      <c r="N1941" s="888">
        <v>1</v>
      </c>
      <c r="O1941" s="888">
        <v>6</v>
      </c>
      <c r="P1941" s="887">
        <v>48000</v>
      </c>
    </row>
    <row r="1942" spans="1:16" x14ac:dyDescent="0.25">
      <c r="A1942" s="867" t="s">
        <v>19067</v>
      </c>
      <c r="B1942" s="867" t="s">
        <v>2672</v>
      </c>
      <c r="C1942" s="894" t="s">
        <v>19066</v>
      </c>
      <c r="D1942" s="893" t="s">
        <v>18209</v>
      </c>
      <c r="E1942" s="892">
        <v>15600</v>
      </c>
      <c r="F1942" s="895" t="s">
        <v>22820</v>
      </c>
      <c r="G1942" s="891" t="s">
        <v>22819</v>
      </c>
      <c r="H1942" s="890" t="s">
        <v>20662</v>
      </c>
      <c r="I1942" s="889" t="s">
        <v>3654</v>
      </c>
      <c r="J1942" s="889" t="s">
        <v>5525</v>
      </c>
      <c r="K1942" s="888">
        <v>1</v>
      </c>
      <c r="L1942" s="888">
        <v>1</v>
      </c>
      <c r="M1942" s="887">
        <v>18720</v>
      </c>
      <c r="N1942" s="888">
        <v>1</v>
      </c>
      <c r="O1942" s="888">
        <v>6</v>
      </c>
      <c r="P1942" s="887">
        <v>92040</v>
      </c>
    </row>
    <row r="1943" spans="1:16" x14ac:dyDescent="0.25">
      <c r="A1943" s="867" t="s">
        <v>19067</v>
      </c>
      <c r="B1943" s="867" t="s">
        <v>2672</v>
      </c>
      <c r="C1943" s="894" t="s">
        <v>19066</v>
      </c>
      <c r="D1943" s="893" t="s">
        <v>18209</v>
      </c>
      <c r="E1943" s="892">
        <v>13000</v>
      </c>
      <c r="F1943" s="895" t="s">
        <v>22818</v>
      </c>
      <c r="G1943" s="891" t="s">
        <v>22817</v>
      </c>
      <c r="H1943" s="890" t="s">
        <v>14250</v>
      </c>
      <c r="I1943" s="889" t="s">
        <v>2684</v>
      </c>
      <c r="J1943" s="889" t="s">
        <v>5525</v>
      </c>
      <c r="K1943" s="888">
        <v>1</v>
      </c>
      <c r="L1943" s="888">
        <v>2</v>
      </c>
      <c r="M1943" s="887">
        <v>26000</v>
      </c>
      <c r="N1943" s="888">
        <v>0</v>
      </c>
      <c r="O1943" s="888">
        <v>0</v>
      </c>
      <c r="P1943" s="887">
        <v>0</v>
      </c>
    </row>
    <row r="1944" spans="1:16" x14ac:dyDescent="0.25">
      <c r="A1944" s="867" t="s">
        <v>19067</v>
      </c>
      <c r="B1944" s="867" t="s">
        <v>2672</v>
      </c>
      <c r="C1944" s="894" t="s">
        <v>19066</v>
      </c>
      <c r="D1944" s="893" t="s">
        <v>18209</v>
      </c>
      <c r="E1944" s="892">
        <v>11000</v>
      </c>
      <c r="F1944" s="895" t="s">
        <v>22816</v>
      </c>
      <c r="G1944" s="891" t="s">
        <v>22815</v>
      </c>
      <c r="H1944" s="890" t="s">
        <v>20662</v>
      </c>
      <c r="I1944" s="889" t="s">
        <v>3654</v>
      </c>
      <c r="J1944" s="889" t="s">
        <v>5525</v>
      </c>
      <c r="K1944" s="888">
        <v>1</v>
      </c>
      <c r="L1944" s="888">
        <v>6</v>
      </c>
      <c r="M1944" s="887">
        <v>66000</v>
      </c>
      <c r="N1944" s="888">
        <v>0</v>
      </c>
      <c r="O1944" s="888">
        <v>0</v>
      </c>
      <c r="P1944" s="887">
        <v>0</v>
      </c>
    </row>
    <row r="1945" spans="1:16" x14ac:dyDescent="0.25">
      <c r="A1945" s="867" t="s">
        <v>19067</v>
      </c>
      <c r="B1945" s="867" t="s">
        <v>2672</v>
      </c>
      <c r="C1945" s="894" t="s">
        <v>19066</v>
      </c>
      <c r="D1945" s="893" t="s">
        <v>18209</v>
      </c>
      <c r="E1945" s="892">
        <v>8000</v>
      </c>
      <c r="F1945" s="895" t="s">
        <v>22814</v>
      </c>
      <c r="G1945" s="891" t="s">
        <v>22813</v>
      </c>
      <c r="H1945" s="890" t="s">
        <v>2722</v>
      </c>
      <c r="I1945" s="889" t="s">
        <v>2684</v>
      </c>
      <c r="J1945" s="889" t="s">
        <v>5525</v>
      </c>
      <c r="K1945" s="888">
        <v>1</v>
      </c>
      <c r="L1945" s="888">
        <v>7</v>
      </c>
      <c r="M1945" s="887">
        <v>68266.67</v>
      </c>
      <c r="N1945" s="888">
        <v>1</v>
      </c>
      <c r="O1945" s="888">
        <v>6</v>
      </c>
      <c r="P1945" s="887">
        <v>48000</v>
      </c>
    </row>
    <row r="1946" spans="1:16" x14ac:dyDescent="0.25">
      <c r="A1946" s="867" t="s">
        <v>19067</v>
      </c>
      <c r="B1946" s="867" t="s">
        <v>2672</v>
      </c>
      <c r="C1946" s="894" t="s">
        <v>19066</v>
      </c>
      <c r="D1946" s="893" t="s">
        <v>18209</v>
      </c>
      <c r="E1946" s="892">
        <v>8000</v>
      </c>
      <c r="F1946" s="895" t="s">
        <v>22812</v>
      </c>
      <c r="G1946" s="891" t="s">
        <v>22811</v>
      </c>
      <c r="H1946" s="890" t="s">
        <v>20833</v>
      </c>
      <c r="I1946" s="889" t="s">
        <v>3654</v>
      </c>
      <c r="J1946" s="889" t="s">
        <v>5525</v>
      </c>
      <c r="K1946" s="888">
        <v>1</v>
      </c>
      <c r="L1946" s="888">
        <v>5</v>
      </c>
      <c r="M1946" s="887">
        <v>48000</v>
      </c>
      <c r="N1946" s="888">
        <v>1</v>
      </c>
      <c r="O1946" s="888">
        <v>4</v>
      </c>
      <c r="P1946" s="887">
        <v>38400</v>
      </c>
    </row>
    <row r="1947" spans="1:16" x14ac:dyDescent="0.25">
      <c r="A1947" s="867" t="s">
        <v>19067</v>
      </c>
      <c r="B1947" s="867" t="s">
        <v>2672</v>
      </c>
      <c r="C1947" s="894" t="s">
        <v>19066</v>
      </c>
      <c r="D1947" s="893" t="s">
        <v>18209</v>
      </c>
      <c r="E1947" s="892">
        <v>5000</v>
      </c>
      <c r="F1947" s="895" t="s">
        <v>22812</v>
      </c>
      <c r="G1947" s="891" t="s">
        <v>22811</v>
      </c>
      <c r="H1947" s="890" t="s">
        <v>20833</v>
      </c>
      <c r="I1947" s="889" t="s">
        <v>3654</v>
      </c>
      <c r="J1947" s="889" t="s">
        <v>5525</v>
      </c>
      <c r="K1947" s="888">
        <v>1</v>
      </c>
      <c r="L1947" s="888">
        <v>3</v>
      </c>
      <c r="M1947" s="887">
        <v>15000</v>
      </c>
      <c r="N1947" s="888">
        <v>0</v>
      </c>
      <c r="O1947" s="888">
        <v>0</v>
      </c>
      <c r="P1947" s="887">
        <v>0</v>
      </c>
    </row>
    <row r="1948" spans="1:16" x14ac:dyDescent="0.25">
      <c r="A1948" s="867" t="s">
        <v>19067</v>
      </c>
      <c r="B1948" s="867" t="s">
        <v>2672</v>
      </c>
      <c r="C1948" s="894" t="s">
        <v>19066</v>
      </c>
      <c r="D1948" s="893" t="s">
        <v>18209</v>
      </c>
      <c r="E1948" s="892">
        <v>15600</v>
      </c>
      <c r="F1948" s="895" t="s">
        <v>22810</v>
      </c>
      <c r="G1948" s="891" t="s">
        <v>22809</v>
      </c>
      <c r="H1948" s="890" t="s">
        <v>20662</v>
      </c>
      <c r="I1948" s="889" t="s">
        <v>3654</v>
      </c>
      <c r="J1948" s="889" t="s">
        <v>5525</v>
      </c>
      <c r="K1948" s="888">
        <v>0</v>
      </c>
      <c r="L1948" s="888">
        <v>0</v>
      </c>
      <c r="M1948" s="887">
        <v>0</v>
      </c>
      <c r="N1948" s="888">
        <v>2</v>
      </c>
      <c r="O1948" s="888">
        <v>4</v>
      </c>
      <c r="P1948" s="887">
        <v>38480</v>
      </c>
    </row>
    <row r="1949" spans="1:16" x14ac:dyDescent="0.25">
      <c r="A1949" s="867" t="s">
        <v>19067</v>
      </c>
      <c r="B1949" s="867" t="s">
        <v>2672</v>
      </c>
      <c r="C1949" s="894" t="s">
        <v>19066</v>
      </c>
      <c r="D1949" s="893" t="s">
        <v>18209</v>
      </c>
      <c r="E1949" s="892">
        <v>6000</v>
      </c>
      <c r="F1949" s="895" t="s">
        <v>22808</v>
      </c>
      <c r="G1949" s="891" t="s">
        <v>22807</v>
      </c>
      <c r="H1949" s="890" t="s">
        <v>20662</v>
      </c>
      <c r="I1949" s="889" t="s">
        <v>3654</v>
      </c>
      <c r="J1949" s="889" t="s">
        <v>5525</v>
      </c>
      <c r="K1949" s="888">
        <v>1</v>
      </c>
      <c r="L1949" s="888">
        <v>1</v>
      </c>
      <c r="M1949" s="887">
        <v>9200</v>
      </c>
      <c r="N1949" s="888">
        <v>0</v>
      </c>
      <c r="O1949" s="888">
        <v>0</v>
      </c>
      <c r="P1949" s="887">
        <v>0</v>
      </c>
    </row>
    <row r="1950" spans="1:16" x14ac:dyDescent="0.25">
      <c r="A1950" s="867" t="s">
        <v>19067</v>
      </c>
      <c r="B1950" s="867" t="s">
        <v>2672</v>
      </c>
      <c r="C1950" s="894" t="s">
        <v>19066</v>
      </c>
      <c r="D1950" s="893" t="s">
        <v>18209</v>
      </c>
      <c r="E1950" s="892">
        <v>10000</v>
      </c>
      <c r="F1950" s="895" t="s">
        <v>22806</v>
      </c>
      <c r="G1950" s="891" t="s">
        <v>22805</v>
      </c>
      <c r="H1950" s="890" t="s">
        <v>20662</v>
      </c>
      <c r="I1950" s="889" t="s">
        <v>3654</v>
      </c>
      <c r="J1950" s="889" t="s">
        <v>5525</v>
      </c>
      <c r="K1950" s="888">
        <v>1</v>
      </c>
      <c r="L1950" s="888">
        <v>12</v>
      </c>
      <c r="M1950" s="887">
        <v>120000</v>
      </c>
      <c r="N1950" s="888">
        <v>1</v>
      </c>
      <c r="O1950" s="888">
        <v>6</v>
      </c>
      <c r="P1950" s="887">
        <v>60000</v>
      </c>
    </row>
    <row r="1951" spans="1:16" x14ac:dyDescent="0.25">
      <c r="A1951" s="867" t="s">
        <v>19067</v>
      </c>
      <c r="B1951" s="867" t="s">
        <v>2672</v>
      </c>
      <c r="C1951" s="894" t="s">
        <v>19066</v>
      </c>
      <c r="D1951" s="893" t="s">
        <v>18209</v>
      </c>
      <c r="E1951" s="892">
        <v>11000</v>
      </c>
      <c r="F1951" s="895" t="s">
        <v>22804</v>
      </c>
      <c r="G1951" s="891" t="s">
        <v>22803</v>
      </c>
      <c r="H1951" s="890" t="s">
        <v>20662</v>
      </c>
      <c r="I1951" s="889" t="s">
        <v>3654</v>
      </c>
      <c r="J1951" s="889" t="s">
        <v>5525</v>
      </c>
      <c r="K1951" s="888">
        <v>1</v>
      </c>
      <c r="L1951" s="888">
        <v>12</v>
      </c>
      <c r="M1951" s="887">
        <v>132000</v>
      </c>
      <c r="N1951" s="888">
        <v>1</v>
      </c>
      <c r="O1951" s="888">
        <v>6</v>
      </c>
      <c r="P1951" s="887">
        <v>66000</v>
      </c>
    </row>
    <row r="1952" spans="1:16" x14ac:dyDescent="0.25">
      <c r="A1952" s="867" t="s">
        <v>19067</v>
      </c>
      <c r="B1952" s="867" t="s">
        <v>2672</v>
      </c>
      <c r="C1952" s="894" t="s">
        <v>19066</v>
      </c>
      <c r="D1952" s="893" t="s">
        <v>18209</v>
      </c>
      <c r="E1952" s="892">
        <v>12000</v>
      </c>
      <c r="F1952" s="895" t="s">
        <v>22802</v>
      </c>
      <c r="G1952" s="891" t="s">
        <v>22801</v>
      </c>
      <c r="H1952" s="890" t="s">
        <v>2872</v>
      </c>
      <c r="I1952" s="889" t="s">
        <v>3654</v>
      </c>
      <c r="J1952" s="889" t="s">
        <v>5525</v>
      </c>
      <c r="K1952" s="888">
        <v>1</v>
      </c>
      <c r="L1952" s="888">
        <v>5</v>
      </c>
      <c r="M1952" s="887">
        <v>60000</v>
      </c>
      <c r="N1952" s="888">
        <v>0</v>
      </c>
      <c r="O1952" s="888">
        <v>0</v>
      </c>
      <c r="P1952" s="887">
        <v>0</v>
      </c>
    </row>
    <row r="1953" spans="1:16" x14ac:dyDescent="0.25">
      <c r="A1953" s="867" t="s">
        <v>19067</v>
      </c>
      <c r="B1953" s="867" t="s">
        <v>2672</v>
      </c>
      <c r="C1953" s="894" t="s">
        <v>19066</v>
      </c>
      <c r="D1953" s="893" t="s">
        <v>18209</v>
      </c>
      <c r="E1953" s="892">
        <v>12500</v>
      </c>
      <c r="F1953" s="895" t="s">
        <v>22798</v>
      </c>
      <c r="G1953" s="891" t="s">
        <v>22797</v>
      </c>
      <c r="H1953" s="890" t="s">
        <v>20662</v>
      </c>
      <c r="I1953" s="889" t="s">
        <v>3654</v>
      </c>
      <c r="J1953" s="889" t="s">
        <v>5525</v>
      </c>
      <c r="K1953" s="888">
        <v>1</v>
      </c>
      <c r="L1953" s="888">
        <v>2</v>
      </c>
      <c r="M1953" s="887">
        <v>22916.67</v>
      </c>
      <c r="N1953" s="888">
        <v>1</v>
      </c>
      <c r="O1953" s="888">
        <v>6</v>
      </c>
      <c r="P1953" s="887">
        <v>75000</v>
      </c>
    </row>
    <row r="1954" spans="1:16" x14ac:dyDescent="0.25">
      <c r="A1954" s="867" t="s">
        <v>19067</v>
      </c>
      <c r="B1954" s="867" t="s">
        <v>2672</v>
      </c>
      <c r="C1954" s="894" t="s">
        <v>19066</v>
      </c>
      <c r="D1954" s="893" t="s">
        <v>22800</v>
      </c>
      <c r="E1954" s="892">
        <v>12500</v>
      </c>
      <c r="F1954" s="895" t="s">
        <v>22798</v>
      </c>
      <c r="G1954" s="891" t="s">
        <v>22797</v>
      </c>
      <c r="H1954" s="890" t="s">
        <v>20662</v>
      </c>
      <c r="I1954" s="889" t="s">
        <v>3654</v>
      </c>
      <c r="J1954" s="889" t="s">
        <v>5525</v>
      </c>
      <c r="K1954" s="888">
        <v>1</v>
      </c>
      <c r="L1954" s="888">
        <v>3</v>
      </c>
      <c r="M1954" s="887">
        <v>35000</v>
      </c>
      <c r="N1954" s="888">
        <v>0</v>
      </c>
      <c r="O1954" s="888">
        <v>0</v>
      </c>
      <c r="P1954" s="887">
        <v>0</v>
      </c>
    </row>
    <row r="1955" spans="1:16" ht="33.75" x14ac:dyDescent="0.25">
      <c r="A1955" s="867" t="s">
        <v>19067</v>
      </c>
      <c r="B1955" s="867" t="s">
        <v>2672</v>
      </c>
      <c r="C1955" s="894" t="s">
        <v>19066</v>
      </c>
      <c r="D1955" s="893" t="s">
        <v>22799</v>
      </c>
      <c r="E1955" s="892">
        <v>12500</v>
      </c>
      <c r="F1955" s="895" t="s">
        <v>22798</v>
      </c>
      <c r="G1955" s="891" t="s">
        <v>22797</v>
      </c>
      <c r="H1955" s="890" t="s">
        <v>20662</v>
      </c>
      <c r="I1955" s="889" t="s">
        <v>3654</v>
      </c>
      <c r="J1955" s="889" t="s">
        <v>5525</v>
      </c>
      <c r="K1955" s="888">
        <v>1</v>
      </c>
      <c r="L1955" s="888">
        <v>7</v>
      </c>
      <c r="M1955" s="887">
        <v>92083.33</v>
      </c>
      <c r="N1955" s="888">
        <v>0</v>
      </c>
      <c r="O1955" s="888">
        <v>0</v>
      </c>
      <c r="P1955" s="887">
        <v>0</v>
      </c>
    </row>
    <row r="1956" spans="1:16" x14ac:dyDescent="0.25">
      <c r="A1956" s="867" t="s">
        <v>19067</v>
      </c>
      <c r="B1956" s="867" t="s">
        <v>2672</v>
      </c>
      <c r="C1956" s="894" t="s">
        <v>19066</v>
      </c>
      <c r="D1956" s="893" t="s">
        <v>18209</v>
      </c>
      <c r="E1956" s="892">
        <v>12000</v>
      </c>
      <c r="F1956" s="895" t="s">
        <v>22796</v>
      </c>
      <c r="G1956" s="891" t="s">
        <v>22795</v>
      </c>
      <c r="H1956" s="890" t="s">
        <v>2703</v>
      </c>
      <c r="I1956" s="889" t="s">
        <v>3654</v>
      </c>
      <c r="J1956" s="889" t="s">
        <v>5525</v>
      </c>
      <c r="K1956" s="888">
        <v>1</v>
      </c>
      <c r="L1956" s="888">
        <v>12</v>
      </c>
      <c r="M1956" s="887">
        <v>144000</v>
      </c>
      <c r="N1956" s="888">
        <v>1</v>
      </c>
      <c r="O1956" s="888">
        <v>6</v>
      </c>
      <c r="P1956" s="887">
        <v>72000</v>
      </c>
    </row>
    <row r="1957" spans="1:16" x14ac:dyDescent="0.25">
      <c r="A1957" s="867" t="s">
        <v>19067</v>
      </c>
      <c r="B1957" s="867" t="s">
        <v>2672</v>
      </c>
      <c r="C1957" s="894" t="s">
        <v>19066</v>
      </c>
      <c r="D1957" s="893" t="s">
        <v>18209</v>
      </c>
      <c r="E1957" s="892">
        <v>6000</v>
      </c>
      <c r="F1957" s="895" t="s">
        <v>22794</v>
      </c>
      <c r="G1957" s="891" t="s">
        <v>22793</v>
      </c>
      <c r="H1957" s="890" t="s">
        <v>20662</v>
      </c>
      <c r="I1957" s="889" t="s">
        <v>3654</v>
      </c>
      <c r="J1957" s="889" t="s">
        <v>5525</v>
      </c>
      <c r="K1957" s="888">
        <v>0</v>
      </c>
      <c r="L1957" s="888">
        <v>0</v>
      </c>
      <c r="M1957" s="887">
        <v>0</v>
      </c>
      <c r="N1957" s="888">
        <v>1</v>
      </c>
      <c r="O1957" s="888">
        <v>1</v>
      </c>
      <c r="P1957" s="887">
        <v>11800</v>
      </c>
    </row>
    <row r="1958" spans="1:16" x14ac:dyDescent="0.25">
      <c r="A1958" s="867" t="s">
        <v>19067</v>
      </c>
      <c r="B1958" s="867" t="s">
        <v>2672</v>
      </c>
      <c r="C1958" s="894" t="s">
        <v>19066</v>
      </c>
      <c r="D1958" s="893" t="s">
        <v>18209</v>
      </c>
      <c r="E1958" s="892">
        <v>15600</v>
      </c>
      <c r="F1958" s="895" t="s">
        <v>22792</v>
      </c>
      <c r="G1958" s="891" t="s">
        <v>22791</v>
      </c>
      <c r="H1958" s="890" t="s">
        <v>20662</v>
      </c>
      <c r="I1958" s="889" t="s">
        <v>3654</v>
      </c>
      <c r="J1958" s="889" t="s">
        <v>5525</v>
      </c>
      <c r="K1958" s="888">
        <v>1</v>
      </c>
      <c r="L1958" s="888">
        <v>11</v>
      </c>
      <c r="M1958" s="887">
        <v>184080</v>
      </c>
      <c r="N1958" s="888">
        <v>1</v>
      </c>
      <c r="O1958" s="888">
        <v>6</v>
      </c>
      <c r="P1958" s="887">
        <v>92040</v>
      </c>
    </row>
    <row r="1959" spans="1:16" x14ac:dyDescent="0.25">
      <c r="A1959" s="867" t="s">
        <v>19067</v>
      </c>
      <c r="B1959" s="867" t="s">
        <v>2672</v>
      </c>
      <c r="C1959" s="894" t="s">
        <v>19066</v>
      </c>
      <c r="D1959" s="893" t="s">
        <v>18209</v>
      </c>
      <c r="E1959" s="892">
        <v>13000</v>
      </c>
      <c r="F1959" s="895" t="s">
        <v>22792</v>
      </c>
      <c r="G1959" s="891" t="s">
        <v>22791</v>
      </c>
      <c r="H1959" s="890" t="s">
        <v>20662</v>
      </c>
      <c r="I1959" s="889" t="s">
        <v>3654</v>
      </c>
      <c r="J1959" s="889" t="s">
        <v>5525</v>
      </c>
      <c r="K1959" s="888">
        <v>1</v>
      </c>
      <c r="L1959" s="888">
        <v>1</v>
      </c>
      <c r="M1959" s="887">
        <v>2600</v>
      </c>
      <c r="N1959" s="888">
        <v>0</v>
      </c>
      <c r="O1959" s="888">
        <v>0</v>
      </c>
      <c r="P1959" s="887">
        <v>0</v>
      </c>
    </row>
    <row r="1960" spans="1:16" ht="22.5" x14ac:dyDescent="0.25">
      <c r="A1960" s="867" t="s">
        <v>19067</v>
      </c>
      <c r="B1960" s="867" t="s">
        <v>2672</v>
      </c>
      <c r="C1960" s="894" t="s">
        <v>19066</v>
      </c>
      <c r="D1960" s="893" t="s">
        <v>21627</v>
      </c>
      <c r="E1960" s="892">
        <v>7000</v>
      </c>
      <c r="F1960" s="895" t="s">
        <v>22790</v>
      </c>
      <c r="G1960" s="891" t="s">
        <v>22789</v>
      </c>
      <c r="H1960" s="890" t="s">
        <v>2852</v>
      </c>
      <c r="I1960" s="889" t="s">
        <v>2684</v>
      </c>
      <c r="J1960" s="889" t="s">
        <v>5525</v>
      </c>
      <c r="K1960" s="888">
        <v>1</v>
      </c>
      <c r="L1960" s="888">
        <v>1</v>
      </c>
      <c r="M1960" s="887">
        <v>8633.34</v>
      </c>
      <c r="N1960" s="888">
        <v>0</v>
      </c>
      <c r="O1960" s="888">
        <v>0</v>
      </c>
      <c r="P1960" s="887">
        <v>0</v>
      </c>
    </row>
    <row r="1961" spans="1:16" x14ac:dyDescent="0.25">
      <c r="A1961" s="867" t="s">
        <v>19067</v>
      </c>
      <c r="B1961" s="867" t="s">
        <v>2672</v>
      </c>
      <c r="C1961" s="894" t="s">
        <v>19066</v>
      </c>
      <c r="D1961" s="893" t="s">
        <v>18209</v>
      </c>
      <c r="E1961" s="892">
        <v>6000</v>
      </c>
      <c r="F1961" s="895" t="s">
        <v>22788</v>
      </c>
      <c r="G1961" s="891" t="s">
        <v>22787</v>
      </c>
      <c r="H1961" s="890" t="s">
        <v>2872</v>
      </c>
      <c r="I1961" s="889" t="s">
        <v>3654</v>
      </c>
      <c r="J1961" s="889" t="s">
        <v>5525</v>
      </c>
      <c r="K1961" s="888">
        <v>1</v>
      </c>
      <c r="L1961" s="888">
        <v>10</v>
      </c>
      <c r="M1961" s="887">
        <v>70800</v>
      </c>
      <c r="N1961" s="888">
        <v>0</v>
      </c>
      <c r="O1961" s="888">
        <v>0</v>
      </c>
      <c r="P1961" s="887">
        <v>0</v>
      </c>
    </row>
    <row r="1962" spans="1:16" x14ac:dyDescent="0.25">
      <c r="A1962" s="867" t="s">
        <v>19067</v>
      </c>
      <c r="B1962" s="867" t="s">
        <v>2672</v>
      </c>
      <c r="C1962" s="894" t="s">
        <v>19066</v>
      </c>
      <c r="D1962" s="893" t="s">
        <v>18209</v>
      </c>
      <c r="E1962" s="892">
        <v>8000</v>
      </c>
      <c r="F1962" s="895" t="s">
        <v>22786</v>
      </c>
      <c r="G1962" s="891" t="s">
        <v>22785</v>
      </c>
      <c r="H1962" s="890" t="s">
        <v>2722</v>
      </c>
      <c r="I1962" s="889" t="s">
        <v>2684</v>
      </c>
      <c r="J1962" s="889" t="s">
        <v>5525</v>
      </c>
      <c r="K1962" s="888">
        <v>1</v>
      </c>
      <c r="L1962" s="888">
        <v>12</v>
      </c>
      <c r="M1962" s="887">
        <v>96000</v>
      </c>
      <c r="N1962" s="888">
        <v>2</v>
      </c>
      <c r="O1962" s="888">
        <v>3</v>
      </c>
      <c r="P1962" s="887">
        <v>21333.33</v>
      </c>
    </row>
    <row r="1963" spans="1:16" x14ac:dyDescent="0.25">
      <c r="A1963" s="867" t="s">
        <v>19067</v>
      </c>
      <c r="B1963" s="867" t="s">
        <v>2672</v>
      </c>
      <c r="C1963" s="894" t="s">
        <v>19066</v>
      </c>
      <c r="D1963" s="893" t="s">
        <v>18209</v>
      </c>
      <c r="E1963" s="892">
        <v>11000</v>
      </c>
      <c r="F1963" s="895" t="s">
        <v>22784</v>
      </c>
      <c r="G1963" s="891" t="s">
        <v>22783</v>
      </c>
      <c r="H1963" s="890" t="s">
        <v>20667</v>
      </c>
      <c r="I1963" s="889" t="s">
        <v>3654</v>
      </c>
      <c r="J1963" s="889" t="s">
        <v>5525</v>
      </c>
      <c r="K1963" s="888">
        <v>1</v>
      </c>
      <c r="L1963" s="888">
        <v>12</v>
      </c>
      <c r="M1963" s="887">
        <v>132000</v>
      </c>
      <c r="N1963" s="888">
        <v>1</v>
      </c>
      <c r="O1963" s="888">
        <v>6</v>
      </c>
      <c r="P1963" s="887">
        <v>61600</v>
      </c>
    </row>
    <row r="1964" spans="1:16" x14ac:dyDescent="0.25">
      <c r="A1964" s="867" t="s">
        <v>19067</v>
      </c>
      <c r="B1964" s="867" t="s">
        <v>2672</v>
      </c>
      <c r="C1964" s="894" t="s">
        <v>19066</v>
      </c>
      <c r="D1964" s="893" t="s">
        <v>18209</v>
      </c>
      <c r="E1964" s="892">
        <v>15600</v>
      </c>
      <c r="F1964" s="895" t="s">
        <v>22782</v>
      </c>
      <c r="G1964" s="891" t="s">
        <v>22781</v>
      </c>
      <c r="H1964" s="890" t="s">
        <v>20662</v>
      </c>
      <c r="I1964" s="889" t="s">
        <v>3654</v>
      </c>
      <c r="J1964" s="889" t="s">
        <v>5525</v>
      </c>
      <c r="K1964" s="888">
        <v>1</v>
      </c>
      <c r="L1964" s="888">
        <v>5</v>
      </c>
      <c r="M1964" s="887">
        <v>73320</v>
      </c>
      <c r="N1964" s="888">
        <v>0</v>
      </c>
      <c r="O1964" s="888">
        <v>0</v>
      </c>
      <c r="P1964" s="887">
        <v>0</v>
      </c>
    </row>
    <row r="1965" spans="1:16" x14ac:dyDescent="0.25">
      <c r="A1965" s="867" t="s">
        <v>19067</v>
      </c>
      <c r="B1965" s="867" t="s">
        <v>2672</v>
      </c>
      <c r="C1965" s="894" t="s">
        <v>19066</v>
      </c>
      <c r="D1965" s="893" t="s">
        <v>18209</v>
      </c>
      <c r="E1965" s="892">
        <v>7000</v>
      </c>
      <c r="F1965" s="895" t="s">
        <v>22780</v>
      </c>
      <c r="G1965" s="891" t="s">
        <v>22779</v>
      </c>
      <c r="H1965" s="890" t="s">
        <v>20667</v>
      </c>
      <c r="I1965" s="889" t="s">
        <v>3654</v>
      </c>
      <c r="J1965" s="889" t="s">
        <v>5525</v>
      </c>
      <c r="K1965" s="888">
        <v>1</v>
      </c>
      <c r="L1965" s="888">
        <v>8</v>
      </c>
      <c r="M1965" s="887">
        <v>61366.67</v>
      </c>
      <c r="N1965" s="888">
        <v>1</v>
      </c>
      <c r="O1965" s="888">
        <v>6</v>
      </c>
      <c r="P1965" s="887">
        <v>42000</v>
      </c>
    </row>
    <row r="1966" spans="1:16" x14ac:dyDescent="0.25">
      <c r="A1966" s="867" t="s">
        <v>19067</v>
      </c>
      <c r="B1966" s="867" t="s">
        <v>2672</v>
      </c>
      <c r="C1966" s="894" t="s">
        <v>19066</v>
      </c>
      <c r="D1966" s="893" t="s">
        <v>18209</v>
      </c>
      <c r="E1966" s="892">
        <v>12000</v>
      </c>
      <c r="F1966" s="895" t="s">
        <v>22778</v>
      </c>
      <c r="G1966" s="891" t="s">
        <v>22777</v>
      </c>
      <c r="H1966" s="890" t="s">
        <v>20662</v>
      </c>
      <c r="I1966" s="889" t="s">
        <v>3654</v>
      </c>
      <c r="J1966" s="889" t="s">
        <v>5525</v>
      </c>
      <c r="K1966" s="888">
        <v>1</v>
      </c>
      <c r="L1966" s="888">
        <v>12</v>
      </c>
      <c r="M1966" s="887">
        <v>144000</v>
      </c>
      <c r="N1966" s="888">
        <v>1</v>
      </c>
      <c r="O1966" s="888">
        <v>6</v>
      </c>
      <c r="P1966" s="887">
        <v>72000</v>
      </c>
    </row>
    <row r="1967" spans="1:16" x14ac:dyDescent="0.25">
      <c r="A1967" s="867" t="s">
        <v>19067</v>
      </c>
      <c r="B1967" s="867" t="s">
        <v>2672</v>
      </c>
      <c r="C1967" s="894" t="s">
        <v>19066</v>
      </c>
      <c r="D1967" s="893" t="s">
        <v>18209</v>
      </c>
      <c r="E1967" s="892">
        <v>12000</v>
      </c>
      <c r="F1967" s="895" t="s">
        <v>22776</v>
      </c>
      <c r="G1967" s="891" t="s">
        <v>22775</v>
      </c>
      <c r="H1967" s="890" t="s">
        <v>2708</v>
      </c>
      <c r="I1967" s="889" t="s">
        <v>3654</v>
      </c>
      <c r="J1967" s="889" t="s">
        <v>5525</v>
      </c>
      <c r="K1967" s="888">
        <v>1</v>
      </c>
      <c r="L1967" s="888">
        <v>5</v>
      </c>
      <c r="M1967" s="887">
        <v>52000</v>
      </c>
      <c r="N1967" s="888">
        <v>0</v>
      </c>
      <c r="O1967" s="888">
        <v>0</v>
      </c>
      <c r="P1967" s="887">
        <v>0</v>
      </c>
    </row>
    <row r="1968" spans="1:16" x14ac:dyDescent="0.25">
      <c r="A1968" s="867" t="s">
        <v>19067</v>
      </c>
      <c r="B1968" s="867" t="s">
        <v>2672</v>
      </c>
      <c r="C1968" s="894" t="s">
        <v>19066</v>
      </c>
      <c r="D1968" s="893" t="s">
        <v>18209</v>
      </c>
      <c r="E1968" s="892">
        <v>15000</v>
      </c>
      <c r="F1968" s="895" t="s">
        <v>20478</v>
      </c>
      <c r="G1968" s="891" t="s">
        <v>20477</v>
      </c>
      <c r="H1968" s="890" t="s">
        <v>20662</v>
      </c>
      <c r="I1968" s="889" t="s">
        <v>3654</v>
      </c>
      <c r="J1968" s="889" t="s">
        <v>5525</v>
      </c>
      <c r="K1968" s="888">
        <v>1</v>
      </c>
      <c r="L1968" s="888">
        <v>4</v>
      </c>
      <c r="M1968" s="887">
        <v>65000</v>
      </c>
      <c r="N1968" s="888">
        <v>1</v>
      </c>
      <c r="O1968" s="888">
        <v>1</v>
      </c>
      <c r="P1968" s="887">
        <v>15000</v>
      </c>
    </row>
    <row r="1969" spans="1:16" x14ac:dyDescent="0.25">
      <c r="A1969" s="867" t="s">
        <v>19067</v>
      </c>
      <c r="B1969" s="867" t="s">
        <v>2672</v>
      </c>
      <c r="C1969" s="894" t="s">
        <v>19066</v>
      </c>
      <c r="D1969" s="893" t="s">
        <v>18209</v>
      </c>
      <c r="E1969" s="892">
        <v>14000</v>
      </c>
      <c r="F1969" s="895" t="s">
        <v>22774</v>
      </c>
      <c r="G1969" s="891" t="s">
        <v>22773</v>
      </c>
      <c r="H1969" s="890" t="s">
        <v>20833</v>
      </c>
      <c r="I1969" s="889" t="s">
        <v>3654</v>
      </c>
      <c r="J1969" s="889" t="s">
        <v>5525</v>
      </c>
      <c r="K1969" s="888">
        <v>1</v>
      </c>
      <c r="L1969" s="888">
        <v>7</v>
      </c>
      <c r="M1969" s="887">
        <v>97066.67</v>
      </c>
      <c r="N1969" s="888">
        <v>1</v>
      </c>
      <c r="O1969" s="888">
        <v>1</v>
      </c>
      <c r="P1969" s="887">
        <v>14000</v>
      </c>
    </row>
    <row r="1970" spans="1:16" x14ac:dyDescent="0.25">
      <c r="A1970" s="867" t="s">
        <v>19067</v>
      </c>
      <c r="B1970" s="867" t="s">
        <v>2672</v>
      </c>
      <c r="C1970" s="894" t="s">
        <v>19066</v>
      </c>
      <c r="D1970" s="893" t="s">
        <v>18209</v>
      </c>
      <c r="E1970" s="892">
        <v>11000</v>
      </c>
      <c r="F1970" s="895" t="s">
        <v>22772</v>
      </c>
      <c r="G1970" s="891" t="s">
        <v>22771</v>
      </c>
      <c r="H1970" s="890" t="s">
        <v>20662</v>
      </c>
      <c r="I1970" s="889" t="s">
        <v>3654</v>
      </c>
      <c r="J1970" s="889" t="s">
        <v>5525</v>
      </c>
      <c r="K1970" s="888">
        <v>1</v>
      </c>
      <c r="L1970" s="888">
        <v>5</v>
      </c>
      <c r="M1970" s="887">
        <v>55000</v>
      </c>
      <c r="N1970" s="888">
        <v>0</v>
      </c>
      <c r="O1970" s="888">
        <v>0</v>
      </c>
      <c r="P1970" s="887">
        <v>0</v>
      </c>
    </row>
    <row r="1971" spans="1:16" x14ac:dyDescent="0.25">
      <c r="A1971" s="867" t="s">
        <v>19067</v>
      </c>
      <c r="B1971" s="867" t="s">
        <v>2672</v>
      </c>
      <c r="C1971" s="894" t="s">
        <v>19066</v>
      </c>
      <c r="D1971" s="893" t="s">
        <v>18209</v>
      </c>
      <c r="E1971" s="892">
        <v>9000</v>
      </c>
      <c r="F1971" s="895" t="s">
        <v>22770</v>
      </c>
      <c r="G1971" s="891" t="s">
        <v>22769</v>
      </c>
      <c r="H1971" s="890" t="s">
        <v>22768</v>
      </c>
      <c r="I1971" s="889" t="s">
        <v>3654</v>
      </c>
      <c r="J1971" s="889" t="s">
        <v>5525</v>
      </c>
      <c r="K1971" s="888">
        <v>1</v>
      </c>
      <c r="L1971" s="888">
        <v>5</v>
      </c>
      <c r="M1971" s="887">
        <v>45000</v>
      </c>
      <c r="N1971" s="888">
        <v>1</v>
      </c>
      <c r="O1971" s="888">
        <v>6</v>
      </c>
      <c r="P1971" s="887">
        <v>54000</v>
      </c>
    </row>
    <row r="1972" spans="1:16" x14ac:dyDescent="0.25">
      <c r="A1972" s="867" t="s">
        <v>19067</v>
      </c>
      <c r="B1972" s="867" t="s">
        <v>2672</v>
      </c>
      <c r="C1972" s="894" t="s">
        <v>19066</v>
      </c>
      <c r="D1972" s="893" t="s">
        <v>18209</v>
      </c>
      <c r="E1972" s="892">
        <v>8000</v>
      </c>
      <c r="F1972" s="895" t="s">
        <v>22770</v>
      </c>
      <c r="G1972" s="891" t="s">
        <v>22769</v>
      </c>
      <c r="H1972" s="890" t="s">
        <v>22768</v>
      </c>
      <c r="I1972" s="889" t="s">
        <v>3654</v>
      </c>
      <c r="J1972" s="889" t="s">
        <v>5525</v>
      </c>
      <c r="K1972" s="888">
        <v>1</v>
      </c>
      <c r="L1972" s="888">
        <v>7</v>
      </c>
      <c r="M1972" s="887">
        <v>56000</v>
      </c>
      <c r="N1972" s="888">
        <v>0</v>
      </c>
      <c r="O1972" s="888">
        <v>0</v>
      </c>
      <c r="P1972" s="887">
        <v>0</v>
      </c>
    </row>
    <row r="1973" spans="1:16" x14ac:dyDescent="0.25">
      <c r="A1973" s="867" t="s">
        <v>19067</v>
      </c>
      <c r="B1973" s="867" t="s">
        <v>2672</v>
      </c>
      <c r="C1973" s="894" t="s">
        <v>19066</v>
      </c>
      <c r="D1973" s="893" t="s">
        <v>18209</v>
      </c>
      <c r="E1973" s="892">
        <v>8000</v>
      </c>
      <c r="F1973" s="895" t="s">
        <v>22767</v>
      </c>
      <c r="G1973" s="891" t="s">
        <v>22766</v>
      </c>
      <c r="H1973" s="890" t="s">
        <v>20662</v>
      </c>
      <c r="I1973" s="889" t="s">
        <v>3654</v>
      </c>
      <c r="J1973" s="889" t="s">
        <v>5525</v>
      </c>
      <c r="K1973" s="888">
        <v>1</v>
      </c>
      <c r="L1973" s="888">
        <v>1</v>
      </c>
      <c r="M1973" s="887">
        <v>12533.33</v>
      </c>
      <c r="N1973" s="888">
        <v>0</v>
      </c>
      <c r="O1973" s="888">
        <v>0</v>
      </c>
      <c r="P1973" s="887">
        <v>0</v>
      </c>
    </row>
    <row r="1974" spans="1:16" x14ac:dyDescent="0.25">
      <c r="A1974" s="867" t="s">
        <v>19067</v>
      </c>
      <c r="B1974" s="867" t="s">
        <v>2672</v>
      </c>
      <c r="C1974" s="894" t="s">
        <v>19066</v>
      </c>
      <c r="D1974" s="893" t="s">
        <v>18209</v>
      </c>
      <c r="E1974" s="892">
        <v>15600</v>
      </c>
      <c r="F1974" s="895" t="s">
        <v>22765</v>
      </c>
      <c r="G1974" s="891" t="s">
        <v>22764</v>
      </c>
      <c r="H1974" s="890" t="s">
        <v>2703</v>
      </c>
      <c r="I1974" s="889" t="s">
        <v>3654</v>
      </c>
      <c r="J1974" s="889" t="s">
        <v>5525</v>
      </c>
      <c r="K1974" s="888">
        <v>1</v>
      </c>
      <c r="L1974" s="888">
        <v>10</v>
      </c>
      <c r="M1974" s="887">
        <v>144560</v>
      </c>
      <c r="N1974" s="888">
        <v>0</v>
      </c>
      <c r="O1974" s="888">
        <v>0</v>
      </c>
      <c r="P1974" s="887">
        <v>0</v>
      </c>
    </row>
    <row r="1975" spans="1:16" x14ac:dyDescent="0.25">
      <c r="A1975" s="867" t="s">
        <v>19067</v>
      </c>
      <c r="B1975" s="867" t="s">
        <v>2672</v>
      </c>
      <c r="C1975" s="894" t="s">
        <v>19066</v>
      </c>
      <c r="D1975" s="893" t="s">
        <v>18209</v>
      </c>
      <c r="E1975" s="892">
        <v>15600</v>
      </c>
      <c r="F1975" s="895" t="s">
        <v>22763</v>
      </c>
      <c r="G1975" s="891" t="s">
        <v>22762</v>
      </c>
      <c r="H1975" s="890" t="s">
        <v>6655</v>
      </c>
      <c r="I1975" s="889" t="s">
        <v>3654</v>
      </c>
      <c r="J1975" s="889" t="s">
        <v>5525</v>
      </c>
      <c r="K1975" s="888">
        <v>1</v>
      </c>
      <c r="L1975" s="888">
        <v>5</v>
      </c>
      <c r="M1975" s="887">
        <v>93600</v>
      </c>
      <c r="N1975" s="888">
        <v>1</v>
      </c>
      <c r="O1975" s="888">
        <v>1</v>
      </c>
      <c r="P1975" s="887">
        <v>15600</v>
      </c>
    </row>
    <row r="1976" spans="1:16" x14ac:dyDescent="0.25">
      <c r="A1976" s="867" t="s">
        <v>19067</v>
      </c>
      <c r="B1976" s="867" t="s">
        <v>2672</v>
      </c>
      <c r="C1976" s="894" t="s">
        <v>19066</v>
      </c>
      <c r="D1976" s="893" t="s">
        <v>18209</v>
      </c>
      <c r="E1976" s="892">
        <v>15600</v>
      </c>
      <c r="F1976" s="895" t="s">
        <v>22761</v>
      </c>
      <c r="G1976" s="891" t="s">
        <v>22760</v>
      </c>
      <c r="H1976" s="890" t="s">
        <v>13484</v>
      </c>
      <c r="I1976" s="889" t="s">
        <v>3654</v>
      </c>
      <c r="J1976" s="889" t="s">
        <v>5525</v>
      </c>
      <c r="K1976" s="888">
        <v>0</v>
      </c>
      <c r="L1976" s="888">
        <v>0</v>
      </c>
      <c r="M1976" s="887">
        <v>0</v>
      </c>
      <c r="N1976" s="888">
        <v>1</v>
      </c>
      <c r="O1976" s="888">
        <v>3</v>
      </c>
      <c r="P1976" s="887">
        <v>39000</v>
      </c>
    </row>
    <row r="1977" spans="1:16" x14ac:dyDescent="0.25">
      <c r="A1977" s="867" t="s">
        <v>19067</v>
      </c>
      <c r="B1977" s="867" t="s">
        <v>2672</v>
      </c>
      <c r="C1977" s="894" t="s">
        <v>19066</v>
      </c>
      <c r="D1977" s="893" t="s">
        <v>20910</v>
      </c>
      <c r="E1977" s="892">
        <v>12000</v>
      </c>
      <c r="F1977" s="895" t="s">
        <v>22759</v>
      </c>
      <c r="G1977" s="891" t="s">
        <v>22758</v>
      </c>
      <c r="H1977" s="890" t="s">
        <v>21076</v>
      </c>
      <c r="I1977" s="889" t="s">
        <v>2684</v>
      </c>
      <c r="J1977" s="889" t="s">
        <v>5525</v>
      </c>
      <c r="K1977" s="888">
        <v>1</v>
      </c>
      <c r="L1977" s="888">
        <v>11</v>
      </c>
      <c r="M1977" s="887">
        <v>143600</v>
      </c>
      <c r="N1977" s="888">
        <v>1</v>
      </c>
      <c r="O1977" s="888">
        <v>6</v>
      </c>
      <c r="P1977" s="887">
        <v>72000</v>
      </c>
    </row>
    <row r="1978" spans="1:16" ht="22.5" x14ac:dyDescent="0.25">
      <c r="A1978" s="867" t="s">
        <v>19067</v>
      </c>
      <c r="B1978" s="867" t="s">
        <v>2672</v>
      </c>
      <c r="C1978" s="894" t="s">
        <v>19066</v>
      </c>
      <c r="D1978" s="893" t="s">
        <v>18209</v>
      </c>
      <c r="E1978" s="892">
        <v>5000</v>
      </c>
      <c r="F1978" s="895" t="s">
        <v>22757</v>
      </c>
      <c r="G1978" s="891" t="s">
        <v>22756</v>
      </c>
      <c r="H1978" s="890" t="s">
        <v>22755</v>
      </c>
      <c r="I1978" s="889" t="s">
        <v>3654</v>
      </c>
      <c r="J1978" s="889" t="s">
        <v>5525</v>
      </c>
      <c r="K1978" s="888">
        <v>1</v>
      </c>
      <c r="L1978" s="888">
        <v>9</v>
      </c>
      <c r="M1978" s="887">
        <v>50000</v>
      </c>
      <c r="N1978" s="888">
        <v>2</v>
      </c>
      <c r="O1978" s="888">
        <v>2</v>
      </c>
      <c r="P1978" s="887">
        <v>14666.67</v>
      </c>
    </row>
    <row r="1979" spans="1:16" x14ac:dyDescent="0.25">
      <c r="A1979" s="867" t="s">
        <v>19067</v>
      </c>
      <c r="B1979" s="867" t="s">
        <v>2672</v>
      </c>
      <c r="C1979" s="894" t="s">
        <v>19066</v>
      </c>
      <c r="D1979" s="893" t="s">
        <v>21822</v>
      </c>
      <c r="E1979" s="892">
        <v>12000</v>
      </c>
      <c r="F1979" s="895" t="s">
        <v>22754</v>
      </c>
      <c r="G1979" s="891" t="s">
        <v>22753</v>
      </c>
      <c r="H1979" s="890" t="s">
        <v>20662</v>
      </c>
      <c r="I1979" s="889" t="s">
        <v>3654</v>
      </c>
      <c r="J1979" s="889" t="s">
        <v>5525</v>
      </c>
      <c r="K1979" s="888">
        <v>1</v>
      </c>
      <c r="L1979" s="888">
        <v>12</v>
      </c>
      <c r="M1979" s="887">
        <v>144000</v>
      </c>
      <c r="N1979" s="888">
        <v>1</v>
      </c>
      <c r="O1979" s="888">
        <v>1</v>
      </c>
      <c r="P1979" s="887">
        <v>9600</v>
      </c>
    </row>
    <row r="1980" spans="1:16" x14ac:dyDescent="0.25">
      <c r="A1980" s="867" t="s">
        <v>19067</v>
      </c>
      <c r="B1980" s="867" t="s">
        <v>2672</v>
      </c>
      <c r="C1980" s="894" t="s">
        <v>19066</v>
      </c>
      <c r="D1980" s="893" t="s">
        <v>20797</v>
      </c>
      <c r="E1980" s="892">
        <v>8000</v>
      </c>
      <c r="F1980" s="895" t="s">
        <v>22752</v>
      </c>
      <c r="G1980" s="891" t="s">
        <v>22751</v>
      </c>
      <c r="H1980" s="890" t="s">
        <v>20667</v>
      </c>
      <c r="I1980" s="889" t="s">
        <v>3654</v>
      </c>
      <c r="J1980" s="889" t="s">
        <v>5525</v>
      </c>
      <c r="K1980" s="888">
        <v>1</v>
      </c>
      <c r="L1980" s="888">
        <v>3</v>
      </c>
      <c r="M1980" s="887">
        <v>31200</v>
      </c>
      <c r="N1980" s="888">
        <v>1</v>
      </c>
      <c r="O1980" s="888">
        <v>1</v>
      </c>
      <c r="P1980" s="887">
        <v>1333.33</v>
      </c>
    </row>
    <row r="1981" spans="1:16" x14ac:dyDescent="0.25">
      <c r="A1981" s="1772" t="s">
        <v>2848</v>
      </c>
      <c r="B1981" s="1772"/>
      <c r="C1981" s="1772"/>
      <c r="D1981" s="1772"/>
      <c r="E1981" s="1772"/>
      <c r="F1981" s="1772" t="s">
        <v>378</v>
      </c>
      <c r="G1981" s="1772"/>
      <c r="H1981" s="1772"/>
      <c r="I1981" s="1772"/>
      <c r="J1981" s="1772"/>
      <c r="K1981" s="1771" t="s">
        <v>2847</v>
      </c>
      <c r="L1981" s="1771"/>
      <c r="M1981" s="1771"/>
      <c r="N1981" s="1771" t="s">
        <v>2846</v>
      </c>
      <c r="O1981" s="1771"/>
      <c r="P1981" s="1771"/>
    </row>
    <row r="1982" spans="1:16" ht="69.75" x14ac:dyDescent="0.25">
      <c r="A1982" s="1535" t="s">
        <v>2845</v>
      </c>
      <c r="B1982" s="1535" t="s">
        <v>5</v>
      </c>
      <c r="C1982" s="1535" t="s">
        <v>2844</v>
      </c>
      <c r="D1982" s="1535" t="s">
        <v>2843</v>
      </c>
      <c r="E1982" s="1536" t="s">
        <v>2842</v>
      </c>
      <c r="F1982" s="1537" t="s">
        <v>2841</v>
      </c>
      <c r="G1982" s="1535" t="s">
        <v>2840</v>
      </c>
      <c r="H1982" s="1535" t="s">
        <v>2839</v>
      </c>
      <c r="I1982" s="1535" t="s">
        <v>2838</v>
      </c>
      <c r="J1982" s="1535" t="s">
        <v>2837</v>
      </c>
      <c r="K1982" s="1538" t="s">
        <v>2836</v>
      </c>
      <c r="L1982" s="1538" t="s">
        <v>2835</v>
      </c>
      <c r="M1982" s="1539" t="s">
        <v>2834</v>
      </c>
      <c r="N1982" s="1538" t="s">
        <v>2836</v>
      </c>
      <c r="O1982" s="1538" t="s">
        <v>2835</v>
      </c>
      <c r="P1982" s="1539" t="s">
        <v>2834</v>
      </c>
    </row>
    <row r="1983" spans="1:16" x14ac:dyDescent="0.25">
      <c r="A1983" s="867" t="s">
        <v>19067</v>
      </c>
      <c r="B1983" s="867" t="s">
        <v>2672</v>
      </c>
      <c r="C1983" s="894" t="s">
        <v>19066</v>
      </c>
      <c r="D1983" s="893" t="s">
        <v>18209</v>
      </c>
      <c r="E1983" s="892">
        <v>6000</v>
      </c>
      <c r="F1983" s="895" t="s">
        <v>22750</v>
      </c>
      <c r="G1983" s="891" t="s">
        <v>22749</v>
      </c>
      <c r="H1983" s="890" t="s">
        <v>22748</v>
      </c>
      <c r="I1983" s="889" t="s">
        <v>3654</v>
      </c>
      <c r="J1983" s="889" t="s">
        <v>5525</v>
      </c>
      <c r="K1983" s="888">
        <v>1</v>
      </c>
      <c r="L1983" s="888">
        <v>4</v>
      </c>
      <c r="M1983" s="887">
        <v>28800</v>
      </c>
      <c r="N1983" s="888">
        <v>0</v>
      </c>
      <c r="O1983" s="888">
        <v>0</v>
      </c>
      <c r="P1983" s="887">
        <v>0</v>
      </c>
    </row>
    <row r="1984" spans="1:16" x14ac:dyDescent="0.25">
      <c r="A1984" s="867" t="s">
        <v>19067</v>
      </c>
      <c r="B1984" s="867" t="s">
        <v>2672</v>
      </c>
      <c r="C1984" s="894" t="s">
        <v>19066</v>
      </c>
      <c r="D1984" s="893" t="s">
        <v>18209</v>
      </c>
      <c r="E1984" s="892">
        <v>5000</v>
      </c>
      <c r="F1984" s="895" t="s">
        <v>22750</v>
      </c>
      <c r="G1984" s="891" t="s">
        <v>22749</v>
      </c>
      <c r="H1984" s="890" t="s">
        <v>22748</v>
      </c>
      <c r="I1984" s="889" t="s">
        <v>3654</v>
      </c>
      <c r="J1984" s="889" t="s">
        <v>5525</v>
      </c>
      <c r="K1984" s="888">
        <v>1</v>
      </c>
      <c r="L1984" s="888">
        <v>1</v>
      </c>
      <c r="M1984" s="887">
        <v>8166.67</v>
      </c>
      <c r="N1984" s="888">
        <v>0</v>
      </c>
      <c r="O1984" s="888">
        <v>0</v>
      </c>
      <c r="P1984" s="887">
        <v>0</v>
      </c>
    </row>
    <row r="1985" spans="1:16" x14ac:dyDescent="0.25">
      <c r="A1985" s="867" t="s">
        <v>19067</v>
      </c>
      <c r="B1985" s="867" t="s">
        <v>2672</v>
      </c>
      <c r="C1985" s="894" t="s">
        <v>19066</v>
      </c>
      <c r="D1985" s="893" t="s">
        <v>18209</v>
      </c>
      <c r="E1985" s="892">
        <v>15600</v>
      </c>
      <c r="F1985" s="895" t="s">
        <v>22747</v>
      </c>
      <c r="G1985" s="891" t="s">
        <v>22746</v>
      </c>
      <c r="H1985" s="890" t="s">
        <v>22745</v>
      </c>
      <c r="I1985" s="889" t="s">
        <v>3654</v>
      </c>
      <c r="J1985" s="889" t="s">
        <v>5525</v>
      </c>
      <c r="K1985" s="888">
        <v>1</v>
      </c>
      <c r="L1985" s="888">
        <v>5</v>
      </c>
      <c r="M1985" s="887">
        <v>81640</v>
      </c>
      <c r="N1985" s="888">
        <v>0</v>
      </c>
      <c r="O1985" s="888">
        <v>0</v>
      </c>
      <c r="P1985" s="887">
        <v>0</v>
      </c>
    </row>
    <row r="1986" spans="1:16" x14ac:dyDescent="0.25">
      <c r="A1986" s="867" t="s">
        <v>19067</v>
      </c>
      <c r="B1986" s="867" t="s">
        <v>2672</v>
      </c>
      <c r="C1986" s="894" t="s">
        <v>19066</v>
      </c>
      <c r="D1986" s="893" t="s">
        <v>18209</v>
      </c>
      <c r="E1986" s="892">
        <v>13000</v>
      </c>
      <c r="F1986" s="895" t="s">
        <v>22744</v>
      </c>
      <c r="G1986" s="891" t="s">
        <v>22743</v>
      </c>
      <c r="H1986" s="890" t="s">
        <v>2703</v>
      </c>
      <c r="I1986" s="889" t="s">
        <v>3654</v>
      </c>
      <c r="J1986" s="889" t="s">
        <v>5525</v>
      </c>
      <c r="K1986" s="888">
        <v>1</v>
      </c>
      <c r="L1986" s="888">
        <v>6</v>
      </c>
      <c r="M1986" s="887">
        <v>86666.67</v>
      </c>
      <c r="N1986" s="888">
        <v>1</v>
      </c>
      <c r="O1986" s="888">
        <v>6</v>
      </c>
      <c r="P1986" s="887">
        <v>78000</v>
      </c>
    </row>
    <row r="1987" spans="1:16" x14ac:dyDescent="0.25">
      <c r="A1987" s="867" t="s">
        <v>19067</v>
      </c>
      <c r="B1987" s="867" t="s">
        <v>2672</v>
      </c>
      <c r="C1987" s="894" t="s">
        <v>19066</v>
      </c>
      <c r="D1987" s="893" t="s">
        <v>20779</v>
      </c>
      <c r="E1987" s="892">
        <v>15600</v>
      </c>
      <c r="F1987" s="895" t="s">
        <v>20455</v>
      </c>
      <c r="G1987" s="891" t="s">
        <v>20454</v>
      </c>
      <c r="H1987" s="890" t="s">
        <v>20662</v>
      </c>
      <c r="I1987" s="889" t="s">
        <v>3654</v>
      </c>
      <c r="J1987" s="889" t="s">
        <v>5525</v>
      </c>
      <c r="K1987" s="888">
        <v>1</v>
      </c>
      <c r="L1987" s="888">
        <v>1</v>
      </c>
      <c r="M1987" s="887">
        <v>12480</v>
      </c>
      <c r="N1987" s="888">
        <v>0</v>
      </c>
      <c r="O1987" s="888">
        <v>0</v>
      </c>
      <c r="P1987" s="887">
        <v>0</v>
      </c>
    </row>
    <row r="1988" spans="1:16" x14ac:dyDescent="0.25">
      <c r="A1988" s="867" t="s">
        <v>19067</v>
      </c>
      <c r="B1988" s="867" t="s">
        <v>2672</v>
      </c>
      <c r="C1988" s="894" t="s">
        <v>19066</v>
      </c>
      <c r="D1988" s="893" t="s">
        <v>18209</v>
      </c>
      <c r="E1988" s="892">
        <v>11000</v>
      </c>
      <c r="F1988" s="895" t="s">
        <v>22742</v>
      </c>
      <c r="G1988" s="891" t="s">
        <v>22741</v>
      </c>
      <c r="H1988" s="890" t="s">
        <v>6213</v>
      </c>
      <c r="I1988" s="889" t="s">
        <v>3654</v>
      </c>
      <c r="J1988" s="889" t="s">
        <v>5525</v>
      </c>
      <c r="K1988" s="888">
        <v>0</v>
      </c>
      <c r="L1988" s="888">
        <v>0</v>
      </c>
      <c r="M1988" s="887">
        <v>0</v>
      </c>
      <c r="N1988" s="888">
        <v>1</v>
      </c>
      <c r="O1988" s="888">
        <v>1</v>
      </c>
      <c r="P1988" s="887">
        <v>12466.67</v>
      </c>
    </row>
    <row r="1989" spans="1:16" x14ac:dyDescent="0.25">
      <c r="A1989" s="867" t="s">
        <v>19067</v>
      </c>
      <c r="B1989" s="867" t="s">
        <v>2672</v>
      </c>
      <c r="C1989" s="894" t="s">
        <v>19066</v>
      </c>
      <c r="D1989" s="893" t="s">
        <v>18209</v>
      </c>
      <c r="E1989" s="892">
        <v>15000</v>
      </c>
      <c r="F1989" s="895" t="s">
        <v>20449</v>
      </c>
      <c r="G1989" s="891" t="s">
        <v>22740</v>
      </c>
      <c r="H1989" s="890" t="s">
        <v>2703</v>
      </c>
      <c r="I1989" s="889" t="s">
        <v>3654</v>
      </c>
      <c r="J1989" s="889" t="s">
        <v>5525</v>
      </c>
      <c r="K1989" s="888">
        <v>1</v>
      </c>
      <c r="L1989" s="888">
        <v>2</v>
      </c>
      <c r="M1989" s="887">
        <v>33500</v>
      </c>
      <c r="N1989" s="888">
        <v>0</v>
      </c>
      <c r="O1989" s="888">
        <v>0</v>
      </c>
      <c r="P1989" s="887">
        <v>0</v>
      </c>
    </row>
    <row r="1990" spans="1:16" x14ac:dyDescent="0.25">
      <c r="A1990" s="867" t="s">
        <v>19067</v>
      </c>
      <c r="B1990" s="867" t="s">
        <v>2672</v>
      </c>
      <c r="C1990" s="894" t="s">
        <v>19066</v>
      </c>
      <c r="D1990" s="893" t="s">
        <v>18209</v>
      </c>
      <c r="E1990" s="892">
        <v>9000</v>
      </c>
      <c r="F1990" s="895" t="s">
        <v>22739</v>
      </c>
      <c r="G1990" s="891" t="s">
        <v>22738</v>
      </c>
      <c r="H1990" s="890" t="s">
        <v>17988</v>
      </c>
      <c r="I1990" s="889" t="s">
        <v>3654</v>
      </c>
      <c r="J1990" s="889" t="s">
        <v>5525</v>
      </c>
      <c r="K1990" s="888">
        <v>0</v>
      </c>
      <c r="L1990" s="888">
        <v>0</v>
      </c>
      <c r="M1990" s="887">
        <v>0</v>
      </c>
      <c r="N1990" s="888">
        <v>1</v>
      </c>
      <c r="O1990" s="888">
        <v>5</v>
      </c>
      <c r="P1990" s="887">
        <v>52200</v>
      </c>
    </row>
    <row r="1991" spans="1:16" x14ac:dyDescent="0.25">
      <c r="A1991" s="867" t="s">
        <v>19067</v>
      </c>
      <c r="B1991" s="867" t="s">
        <v>2672</v>
      </c>
      <c r="C1991" s="894" t="s">
        <v>19066</v>
      </c>
      <c r="D1991" s="893" t="s">
        <v>18209</v>
      </c>
      <c r="E1991" s="892">
        <v>8000</v>
      </c>
      <c r="F1991" s="895" t="s">
        <v>22739</v>
      </c>
      <c r="G1991" s="891" t="s">
        <v>22738</v>
      </c>
      <c r="H1991" s="890" t="s">
        <v>17988</v>
      </c>
      <c r="I1991" s="889" t="s">
        <v>3654</v>
      </c>
      <c r="J1991" s="889" t="s">
        <v>5525</v>
      </c>
      <c r="K1991" s="888">
        <v>1</v>
      </c>
      <c r="L1991" s="888">
        <v>10</v>
      </c>
      <c r="M1991" s="887">
        <v>95733.33</v>
      </c>
      <c r="N1991" s="888">
        <v>0</v>
      </c>
      <c r="O1991" s="888">
        <v>0</v>
      </c>
      <c r="P1991" s="887">
        <v>0</v>
      </c>
    </row>
    <row r="1992" spans="1:16" x14ac:dyDescent="0.25">
      <c r="A1992" s="867" t="s">
        <v>19067</v>
      </c>
      <c r="B1992" s="867" t="s">
        <v>2672</v>
      </c>
      <c r="C1992" s="894" t="s">
        <v>19066</v>
      </c>
      <c r="D1992" s="893" t="s">
        <v>18209</v>
      </c>
      <c r="E1992" s="892">
        <v>15000</v>
      </c>
      <c r="F1992" s="895" t="s">
        <v>22737</v>
      </c>
      <c r="G1992" s="891" t="s">
        <v>22736</v>
      </c>
      <c r="H1992" s="890" t="s">
        <v>20662</v>
      </c>
      <c r="I1992" s="889" t="s">
        <v>3654</v>
      </c>
      <c r="J1992" s="889" t="s">
        <v>5525</v>
      </c>
      <c r="K1992" s="888">
        <v>1</v>
      </c>
      <c r="L1992" s="888">
        <v>1</v>
      </c>
      <c r="M1992" s="887">
        <v>13000</v>
      </c>
      <c r="N1992" s="888">
        <v>1</v>
      </c>
      <c r="O1992" s="888">
        <v>6</v>
      </c>
      <c r="P1992" s="887">
        <v>88500</v>
      </c>
    </row>
    <row r="1993" spans="1:16" x14ac:dyDescent="0.25">
      <c r="A1993" s="867" t="s">
        <v>19067</v>
      </c>
      <c r="B1993" s="867" t="s">
        <v>2672</v>
      </c>
      <c r="C1993" s="894" t="s">
        <v>19066</v>
      </c>
      <c r="D1993" s="893" t="s">
        <v>18209</v>
      </c>
      <c r="E1993" s="892">
        <v>8000</v>
      </c>
      <c r="F1993" s="895" t="s">
        <v>22735</v>
      </c>
      <c r="G1993" s="891" t="s">
        <v>22734</v>
      </c>
      <c r="H1993" s="890" t="s">
        <v>22733</v>
      </c>
      <c r="I1993" s="889" t="s">
        <v>3654</v>
      </c>
      <c r="J1993" s="889" t="s">
        <v>5525</v>
      </c>
      <c r="K1993" s="888">
        <v>1</v>
      </c>
      <c r="L1993" s="888">
        <v>8</v>
      </c>
      <c r="M1993" s="887">
        <v>58133.33</v>
      </c>
      <c r="N1993" s="888">
        <v>0</v>
      </c>
      <c r="O1993" s="888">
        <v>0</v>
      </c>
      <c r="P1993" s="887">
        <v>0</v>
      </c>
    </row>
    <row r="1994" spans="1:16" x14ac:dyDescent="0.25">
      <c r="A1994" s="867" t="s">
        <v>19067</v>
      </c>
      <c r="B1994" s="867" t="s">
        <v>2672</v>
      </c>
      <c r="C1994" s="894" t="s">
        <v>19066</v>
      </c>
      <c r="D1994" s="893" t="s">
        <v>18209</v>
      </c>
      <c r="E1994" s="892">
        <v>12000</v>
      </c>
      <c r="F1994" s="895" t="s">
        <v>22731</v>
      </c>
      <c r="G1994" s="891" t="s">
        <v>22732</v>
      </c>
      <c r="H1994" s="890" t="s">
        <v>20662</v>
      </c>
      <c r="I1994" s="889" t="s">
        <v>3654</v>
      </c>
      <c r="J1994" s="889" t="s">
        <v>5525</v>
      </c>
      <c r="K1994" s="888">
        <v>1</v>
      </c>
      <c r="L1994" s="888">
        <v>3</v>
      </c>
      <c r="M1994" s="887">
        <v>25600</v>
      </c>
      <c r="N1994" s="888">
        <v>0</v>
      </c>
      <c r="O1994" s="888">
        <v>0</v>
      </c>
      <c r="P1994" s="887">
        <v>0</v>
      </c>
    </row>
    <row r="1995" spans="1:16" x14ac:dyDescent="0.25">
      <c r="A1995" s="867" t="s">
        <v>19067</v>
      </c>
      <c r="B1995" s="867" t="s">
        <v>2672</v>
      </c>
      <c r="C1995" s="894" t="s">
        <v>19066</v>
      </c>
      <c r="D1995" s="893" t="s">
        <v>18209</v>
      </c>
      <c r="E1995" s="892">
        <v>14000</v>
      </c>
      <c r="F1995" s="895" t="s">
        <v>22731</v>
      </c>
      <c r="G1995" s="891" t="s">
        <v>22730</v>
      </c>
      <c r="H1995" s="890" t="s">
        <v>20662</v>
      </c>
      <c r="I1995" s="889" t="s">
        <v>3654</v>
      </c>
      <c r="J1995" s="889" t="s">
        <v>5525</v>
      </c>
      <c r="K1995" s="888">
        <v>0</v>
      </c>
      <c r="L1995" s="888">
        <v>0</v>
      </c>
      <c r="M1995" s="887">
        <v>0</v>
      </c>
      <c r="N1995" s="888">
        <v>1</v>
      </c>
      <c r="O1995" s="888">
        <v>6</v>
      </c>
      <c r="P1995" s="887">
        <v>83533.33</v>
      </c>
    </row>
    <row r="1996" spans="1:16" x14ac:dyDescent="0.25">
      <c r="A1996" s="867" t="s">
        <v>19067</v>
      </c>
      <c r="B1996" s="867" t="s">
        <v>2672</v>
      </c>
      <c r="C1996" s="894" t="s">
        <v>19066</v>
      </c>
      <c r="D1996" s="893" t="s">
        <v>18209</v>
      </c>
      <c r="E1996" s="892">
        <v>13000</v>
      </c>
      <c r="F1996" s="895" t="s">
        <v>22729</v>
      </c>
      <c r="G1996" s="891" t="s">
        <v>22728</v>
      </c>
      <c r="H1996" s="890" t="s">
        <v>20662</v>
      </c>
      <c r="I1996" s="889" t="s">
        <v>3654</v>
      </c>
      <c r="J1996" s="889" t="s">
        <v>5525</v>
      </c>
      <c r="K1996" s="888">
        <v>1</v>
      </c>
      <c r="L1996" s="888">
        <v>1</v>
      </c>
      <c r="M1996" s="887">
        <v>13000</v>
      </c>
      <c r="N1996" s="888">
        <v>0</v>
      </c>
      <c r="O1996" s="888">
        <v>0</v>
      </c>
      <c r="P1996" s="887">
        <v>0</v>
      </c>
    </row>
    <row r="1997" spans="1:16" x14ac:dyDescent="0.25">
      <c r="A1997" s="867" t="s">
        <v>19067</v>
      </c>
      <c r="B1997" s="867" t="s">
        <v>2672</v>
      </c>
      <c r="C1997" s="894" t="s">
        <v>19066</v>
      </c>
      <c r="D1997" s="893" t="s">
        <v>18209</v>
      </c>
      <c r="E1997" s="892">
        <v>15600</v>
      </c>
      <c r="F1997" s="895" t="s">
        <v>20444</v>
      </c>
      <c r="G1997" s="891" t="s">
        <v>20443</v>
      </c>
      <c r="H1997" s="890" t="s">
        <v>20662</v>
      </c>
      <c r="I1997" s="889" t="s">
        <v>3654</v>
      </c>
      <c r="J1997" s="889" t="s">
        <v>5525</v>
      </c>
      <c r="K1997" s="888">
        <v>1</v>
      </c>
      <c r="L1997" s="888">
        <v>1</v>
      </c>
      <c r="M1997" s="887">
        <v>15080</v>
      </c>
      <c r="N1997" s="888">
        <v>0</v>
      </c>
      <c r="O1997" s="888">
        <v>0</v>
      </c>
      <c r="P1997" s="887">
        <v>0</v>
      </c>
    </row>
    <row r="1998" spans="1:16" x14ac:dyDescent="0.25">
      <c r="A1998" s="867" t="s">
        <v>19067</v>
      </c>
      <c r="B1998" s="867" t="s">
        <v>2672</v>
      </c>
      <c r="C1998" s="894" t="s">
        <v>19066</v>
      </c>
      <c r="D1998" s="893" t="s">
        <v>18209</v>
      </c>
      <c r="E1998" s="892">
        <v>12000</v>
      </c>
      <c r="F1998" s="895" t="s">
        <v>22727</v>
      </c>
      <c r="G1998" s="891" t="s">
        <v>22726</v>
      </c>
      <c r="H1998" s="890" t="s">
        <v>20662</v>
      </c>
      <c r="I1998" s="889" t="s">
        <v>3654</v>
      </c>
      <c r="J1998" s="889" t="s">
        <v>5525</v>
      </c>
      <c r="K1998" s="888">
        <v>0</v>
      </c>
      <c r="L1998" s="888">
        <v>0</v>
      </c>
      <c r="M1998" s="887">
        <v>0</v>
      </c>
      <c r="N1998" s="888">
        <v>1</v>
      </c>
      <c r="O1998" s="888">
        <v>2</v>
      </c>
      <c r="P1998" s="887">
        <v>22800</v>
      </c>
    </row>
    <row r="1999" spans="1:16" x14ac:dyDescent="0.25">
      <c r="A1999" s="867" t="s">
        <v>19067</v>
      </c>
      <c r="B1999" s="867" t="s">
        <v>2672</v>
      </c>
      <c r="C1999" s="894" t="s">
        <v>19066</v>
      </c>
      <c r="D1999" s="893" t="s">
        <v>18209</v>
      </c>
      <c r="E1999" s="892">
        <v>6000</v>
      </c>
      <c r="F1999" s="895" t="s">
        <v>22725</v>
      </c>
      <c r="G1999" s="891" t="s">
        <v>22724</v>
      </c>
      <c r="H1999" s="890" t="s">
        <v>3569</v>
      </c>
      <c r="I1999" s="889" t="s">
        <v>3654</v>
      </c>
      <c r="J1999" s="889" t="s">
        <v>5525</v>
      </c>
      <c r="K1999" s="888">
        <v>1</v>
      </c>
      <c r="L1999" s="888">
        <v>1</v>
      </c>
      <c r="M1999" s="887">
        <v>11400</v>
      </c>
      <c r="N1999" s="888">
        <v>1</v>
      </c>
      <c r="O1999" s="888">
        <v>6</v>
      </c>
      <c r="P1999" s="887">
        <v>36000</v>
      </c>
    </row>
    <row r="2000" spans="1:16" x14ac:dyDescent="0.25">
      <c r="A2000" s="867" t="s">
        <v>19067</v>
      </c>
      <c r="B2000" s="867" t="s">
        <v>2672</v>
      </c>
      <c r="C2000" s="894" t="s">
        <v>19066</v>
      </c>
      <c r="D2000" s="893" t="s">
        <v>18209</v>
      </c>
      <c r="E2000" s="892">
        <v>9000</v>
      </c>
      <c r="F2000" s="895" t="s">
        <v>22723</v>
      </c>
      <c r="G2000" s="891" t="s">
        <v>22722</v>
      </c>
      <c r="H2000" s="890" t="s">
        <v>2703</v>
      </c>
      <c r="I2000" s="889" t="s">
        <v>3654</v>
      </c>
      <c r="J2000" s="889" t="s">
        <v>5525</v>
      </c>
      <c r="K2000" s="888">
        <v>0</v>
      </c>
      <c r="L2000" s="888">
        <v>0</v>
      </c>
      <c r="M2000" s="887">
        <v>0</v>
      </c>
      <c r="N2000" s="888">
        <v>1</v>
      </c>
      <c r="O2000" s="888">
        <v>4</v>
      </c>
      <c r="P2000" s="887">
        <v>42000</v>
      </c>
    </row>
    <row r="2001" spans="1:16" x14ac:dyDescent="0.25">
      <c r="A2001" s="867" t="s">
        <v>19067</v>
      </c>
      <c r="B2001" s="867" t="s">
        <v>2672</v>
      </c>
      <c r="C2001" s="894" t="s">
        <v>19066</v>
      </c>
      <c r="D2001" s="893" t="s">
        <v>18209</v>
      </c>
      <c r="E2001" s="892">
        <v>8000</v>
      </c>
      <c r="F2001" s="895" t="s">
        <v>22723</v>
      </c>
      <c r="G2001" s="891" t="s">
        <v>22722</v>
      </c>
      <c r="H2001" s="890" t="s">
        <v>2704</v>
      </c>
      <c r="I2001" s="889" t="s">
        <v>2684</v>
      </c>
      <c r="J2001" s="889" t="s">
        <v>5525</v>
      </c>
      <c r="K2001" s="888">
        <v>1</v>
      </c>
      <c r="L2001" s="888">
        <v>12</v>
      </c>
      <c r="M2001" s="887">
        <v>96000</v>
      </c>
      <c r="N2001" s="888">
        <v>1</v>
      </c>
      <c r="O2001" s="888">
        <v>2</v>
      </c>
      <c r="P2001" s="887">
        <v>10666.67</v>
      </c>
    </row>
    <row r="2002" spans="1:16" x14ac:dyDescent="0.25">
      <c r="A2002" s="867" t="s">
        <v>19067</v>
      </c>
      <c r="B2002" s="867" t="s">
        <v>2672</v>
      </c>
      <c r="C2002" s="894" t="s">
        <v>19066</v>
      </c>
      <c r="D2002" s="893" t="s">
        <v>18209</v>
      </c>
      <c r="E2002" s="892">
        <v>12000</v>
      </c>
      <c r="F2002" s="895" t="s">
        <v>22721</v>
      </c>
      <c r="G2002" s="891" t="s">
        <v>22720</v>
      </c>
      <c r="H2002" s="890" t="s">
        <v>20662</v>
      </c>
      <c r="I2002" s="889" t="s">
        <v>3654</v>
      </c>
      <c r="J2002" s="889" t="s">
        <v>5525</v>
      </c>
      <c r="K2002" s="888">
        <v>0</v>
      </c>
      <c r="L2002" s="888">
        <v>0</v>
      </c>
      <c r="M2002" s="887">
        <v>0</v>
      </c>
      <c r="N2002" s="888">
        <v>1</v>
      </c>
      <c r="O2002" s="888">
        <v>1</v>
      </c>
      <c r="P2002" s="887">
        <v>11200</v>
      </c>
    </row>
    <row r="2003" spans="1:16" x14ac:dyDescent="0.25">
      <c r="A2003" s="867" t="s">
        <v>19067</v>
      </c>
      <c r="B2003" s="867" t="s">
        <v>2672</v>
      </c>
      <c r="C2003" s="894" t="s">
        <v>19066</v>
      </c>
      <c r="D2003" s="893" t="s">
        <v>18209</v>
      </c>
      <c r="E2003" s="892">
        <v>14000</v>
      </c>
      <c r="F2003" s="895" t="s">
        <v>22721</v>
      </c>
      <c r="G2003" s="891" t="s">
        <v>22720</v>
      </c>
      <c r="H2003" s="890" t="s">
        <v>20662</v>
      </c>
      <c r="I2003" s="889" t="s">
        <v>3654</v>
      </c>
      <c r="J2003" s="889" t="s">
        <v>5525</v>
      </c>
      <c r="K2003" s="888">
        <v>1</v>
      </c>
      <c r="L2003" s="888">
        <v>11</v>
      </c>
      <c r="M2003" s="887">
        <v>154000</v>
      </c>
      <c r="N2003" s="888">
        <v>1</v>
      </c>
      <c r="O2003" s="888">
        <v>5</v>
      </c>
      <c r="P2003" s="887">
        <v>65800</v>
      </c>
    </row>
    <row r="2004" spans="1:16" x14ac:dyDescent="0.25">
      <c r="A2004" s="867" t="s">
        <v>19067</v>
      </c>
      <c r="B2004" s="867" t="s">
        <v>2672</v>
      </c>
      <c r="C2004" s="894" t="s">
        <v>19066</v>
      </c>
      <c r="D2004" s="893" t="s">
        <v>22719</v>
      </c>
      <c r="E2004" s="892">
        <v>15600</v>
      </c>
      <c r="F2004" s="895" t="s">
        <v>22718</v>
      </c>
      <c r="G2004" s="891" t="s">
        <v>22717</v>
      </c>
      <c r="H2004" s="890" t="s">
        <v>20662</v>
      </c>
      <c r="I2004" s="889" t="s">
        <v>3654</v>
      </c>
      <c r="J2004" s="889" t="s">
        <v>5525</v>
      </c>
      <c r="K2004" s="888">
        <v>1</v>
      </c>
      <c r="L2004" s="888">
        <v>3</v>
      </c>
      <c r="M2004" s="887">
        <v>46800</v>
      </c>
      <c r="N2004" s="888">
        <v>0</v>
      </c>
      <c r="O2004" s="888">
        <v>0</v>
      </c>
      <c r="P2004" s="887">
        <v>0</v>
      </c>
    </row>
    <row r="2005" spans="1:16" x14ac:dyDescent="0.25">
      <c r="A2005" s="867" t="s">
        <v>19067</v>
      </c>
      <c r="B2005" s="867" t="s">
        <v>2672</v>
      </c>
      <c r="C2005" s="894" t="s">
        <v>19066</v>
      </c>
      <c r="D2005" s="893" t="s">
        <v>20779</v>
      </c>
      <c r="E2005" s="892">
        <v>15600</v>
      </c>
      <c r="F2005" s="895" t="s">
        <v>22715</v>
      </c>
      <c r="G2005" s="891" t="s">
        <v>22716</v>
      </c>
      <c r="H2005" s="890" t="s">
        <v>20662</v>
      </c>
      <c r="I2005" s="889" t="s">
        <v>3654</v>
      </c>
      <c r="J2005" s="889" t="s">
        <v>5525</v>
      </c>
      <c r="K2005" s="888">
        <v>1</v>
      </c>
      <c r="L2005" s="888">
        <v>2</v>
      </c>
      <c r="M2005" s="887">
        <v>35880</v>
      </c>
      <c r="N2005" s="888">
        <v>2</v>
      </c>
      <c r="O2005" s="888">
        <v>6</v>
      </c>
      <c r="P2005" s="887">
        <v>92040</v>
      </c>
    </row>
    <row r="2006" spans="1:16" x14ac:dyDescent="0.25">
      <c r="A2006" s="867" t="s">
        <v>19067</v>
      </c>
      <c r="B2006" s="867" t="s">
        <v>2672</v>
      </c>
      <c r="C2006" s="894" t="s">
        <v>19066</v>
      </c>
      <c r="D2006" s="893" t="s">
        <v>20779</v>
      </c>
      <c r="E2006" s="892">
        <v>15600</v>
      </c>
      <c r="F2006" s="895" t="s">
        <v>22715</v>
      </c>
      <c r="G2006" s="891" t="s">
        <v>22714</v>
      </c>
      <c r="H2006" s="890" t="s">
        <v>2722</v>
      </c>
      <c r="I2006" s="889" t="s">
        <v>2684</v>
      </c>
      <c r="J2006" s="889" t="s">
        <v>5525</v>
      </c>
      <c r="K2006" s="888">
        <v>1</v>
      </c>
      <c r="L2006" s="888">
        <v>10</v>
      </c>
      <c r="M2006" s="887">
        <v>150800</v>
      </c>
      <c r="N2006" s="888">
        <v>0</v>
      </c>
      <c r="O2006" s="888">
        <v>0</v>
      </c>
      <c r="P2006" s="887">
        <v>0</v>
      </c>
    </row>
    <row r="2007" spans="1:16" x14ac:dyDescent="0.25">
      <c r="A2007" s="867" t="s">
        <v>19067</v>
      </c>
      <c r="B2007" s="867" t="s">
        <v>2672</v>
      </c>
      <c r="C2007" s="894" t="s">
        <v>19066</v>
      </c>
      <c r="D2007" s="893" t="s">
        <v>18209</v>
      </c>
      <c r="E2007" s="892">
        <v>12000</v>
      </c>
      <c r="F2007" s="895" t="s">
        <v>22713</v>
      </c>
      <c r="G2007" s="891" t="s">
        <v>22712</v>
      </c>
      <c r="H2007" s="890" t="s">
        <v>20760</v>
      </c>
      <c r="I2007" s="889" t="s">
        <v>3654</v>
      </c>
      <c r="J2007" s="889" t="s">
        <v>5525</v>
      </c>
      <c r="K2007" s="888">
        <v>0</v>
      </c>
      <c r="L2007" s="888">
        <v>0</v>
      </c>
      <c r="M2007" s="887">
        <v>0</v>
      </c>
      <c r="N2007" s="888">
        <v>1</v>
      </c>
      <c r="O2007" s="888">
        <v>6</v>
      </c>
      <c r="P2007" s="887">
        <v>71600</v>
      </c>
    </row>
    <row r="2008" spans="1:16" x14ac:dyDescent="0.25">
      <c r="A2008" s="867" t="s">
        <v>19067</v>
      </c>
      <c r="B2008" s="867" t="s">
        <v>2672</v>
      </c>
      <c r="C2008" s="894" t="s">
        <v>19066</v>
      </c>
      <c r="D2008" s="893" t="s">
        <v>18209</v>
      </c>
      <c r="E2008" s="892">
        <v>12000</v>
      </c>
      <c r="F2008" s="895" t="s">
        <v>22711</v>
      </c>
      <c r="G2008" s="891" t="s">
        <v>22710</v>
      </c>
      <c r="H2008" s="890" t="s">
        <v>20662</v>
      </c>
      <c r="I2008" s="889" t="s">
        <v>3654</v>
      </c>
      <c r="J2008" s="889" t="s">
        <v>5525</v>
      </c>
      <c r="K2008" s="888">
        <v>0</v>
      </c>
      <c r="L2008" s="888">
        <v>0</v>
      </c>
      <c r="M2008" s="887">
        <v>0</v>
      </c>
      <c r="N2008" s="888">
        <v>1</v>
      </c>
      <c r="O2008" s="888">
        <v>1</v>
      </c>
      <c r="P2008" s="887">
        <v>9200</v>
      </c>
    </row>
    <row r="2009" spans="1:16" x14ac:dyDescent="0.25">
      <c r="A2009" s="867" t="s">
        <v>19067</v>
      </c>
      <c r="B2009" s="867" t="s">
        <v>2672</v>
      </c>
      <c r="C2009" s="894" t="s">
        <v>19066</v>
      </c>
      <c r="D2009" s="893" t="s">
        <v>18209</v>
      </c>
      <c r="E2009" s="892">
        <v>7500</v>
      </c>
      <c r="F2009" s="895" t="s">
        <v>22709</v>
      </c>
      <c r="G2009" s="891" t="s">
        <v>22708</v>
      </c>
      <c r="H2009" s="890" t="s">
        <v>2703</v>
      </c>
      <c r="I2009" s="889" t="s">
        <v>3654</v>
      </c>
      <c r="J2009" s="889" t="s">
        <v>5525</v>
      </c>
      <c r="K2009" s="888">
        <v>0</v>
      </c>
      <c r="L2009" s="888">
        <v>0</v>
      </c>
      <c r="M2009" s="887">
        <v>0</v>
      </c>
      <c r="N2009" s="888">
        <v>1</v>
      </c>
      <c r="O2009" s="888">
        <v>2</v>
      </c>
      <c r="P2009" s="887">
        <v>19500</v>
      </c>
    </row>
    <row r="2010" spans="1:16" x14ac:dyDescent="0.25">
      <c r="A2010" s="867" t="s">
        <v>19067</v>
      </c>
      <c r="B2010" s="867" t="s">
        <v>2672</v>
      </c>
      <c r="C2010" s="894" t="s">
        <v>19066</v>
      </c>
      <c r="D2010" s="893" t="s">
        <v>18209</v>
      </c>
      <c r="E2010" s="892">
        <v>7200</v>
      </c>
      <c r="F2010" s="895" t="s">
        <v>22707</v>
      </c>
      <c r="G2010" s="891" t="s">
        <v>22706</v>
      </c>
      <c r="H2010" s="890" t="s">
        <v>3107</v>
      </c>
      <c r="I2010" s="889" t="s">
        <v>3654</v>
      </c>
      <c r="J2010" s="889" t="s">
        <v>5525</v>
      </c>
      <c r="K2010" s="888">
        <v>1</v>
      </c>
      <c r="L2010" s="888">
        <v>6</v>
      </c>
      <c r="M2010" s="887">
        <v>50640</v>
      </c>
      <c r="N2010" s="888">
        <v>1</v>
      </c>
      <c r="O2010" s="888">
        <v>1</v>
      </c>
      <c r="P2010" s="887">
        <v>7200</v>
      </c>
    </row>
    <row r="2011" spans="1:16" ht="26.25" customHeight="1" x14ac:dyDescent="0.25">
      <c r="A2011" s="867" t="s">
        <v>19067</v>
      </c>
      <c r="B2011" s="867" t="s">
        <v>2672</v>
      </c>
      <c r="C2011" s="894" t="s">
        <v>19066</v>
      </c>
      <c r="D2011" s="893" t="s">
        <v>20950</v>
      </c>
      <c r="E2011" s="892">
        <v>8000</v>
      </c>
      <c r="F2011" s="895" t="s">
        <v>22705</v>
      </c>
      <c r="G2011" s="891" t="s">
        <v>22704</v>
      </c>
      <c r="H2011" s="890" t="s">
        <v>20766</v>
      </c>
      <c r="I2011" s="889" t="s">
        <v>3654</v>
      </c>
      <c r="J2011" s="889" t="s">
        <v>5525</v>
      </c>
      <c r="K2011" s="888">
        <v>1</v>
      </c>
      <c r="L2011" s="888">
        <v>4</v>
      </c>
      <c r="M2011" s="887">
        <v>39200</v>
      </c>
      <c r="N2011" s="888">
        <v>0</v>
      </c>
      <c r="O2011" s="888">
        <v>0</v>
      </c>
      <c r="P2011" s="887">
        <v>0</v>
      </c>
    </row>
    <row r="2012" spans="1:16" x14ac:dyDescent="0.25">
      <c r="A2012" s="867" t="s">
        <v>19067</v>
      </c>
      <c r="B2012" s="867" t="s">
        <v>2672</v>
      </c>
      <c r="C2012" s="894" t="s">
        <v>19066</v>
      </c>
      <c r="D2012" s="893" t="s">
        <v>18209</v>
      </c>
      <c r="E2012" s="892">
        <v>13000</v>
      </c>
      <c r="F2012" s="895" t="s">
        <v>22703</v>
      </c>
      <c r="G2012" s="891" t="s">
        <v>22702</v>
      </c>
      <c r="H2012" s="890" t="s">
        <v>20662</v>
      </c>
      <c r="I2012" s="889" t="s">
        <v>3654</v>
      </c>
      <c r="J2012" s="889" t="s">
        <v>5525</v>
      </c>
      <c r="K2012" s="888">
        <v>1</v>
      </c>
      <c r="L2012" s="888">
        <v>12</v>
      </c>
      <c r="M2012" s="887">
        <v>156000</v>
      </c>
      <c r="N2012" s="888">
        <v>1</v>
      </c>
      <c r="O2012" s="888">
        <v>6</v>
      </c>
      <c r="P2012" s="887">
        <v>78000</v>
      </c>
    </row>
    <row r="2013" spans="1:16" x14ac:dyDescent="0.25">
      <c r="A2013" s="867" t="s">
        <v>19067</v>
      </c>
      <c r="B2013" s="867" t="s">
        <v>2672</v>
      </c>
      <c r="C2013" s="894" t="s">
        <v>19066</v>
      </c>
      <c r="D2013" s="893" t="s">
        <v>18209</v>
      </c>
      <c r="E2013" s="892">
        <v>14500</v>
      </c>
      <c r="F2013" s="895" t="s">
        <v>22701</v>
      </c>
      <c r="G2013" s="891" t="s">
        <v>22700</v>
      </c>
      <c r="H2013" s="890" t="s">
        <v>20833</v>
      </c>
      <c r="I2013" s="889" t="s">
        <v>3654</v>
      </c>
      <c r="J2013" s="889" t="s">
        <v>5525</v>
      </c>
      <c r="K2013" s="888">
        <v>1</v>
      </c>
      <c r="L2013" s="888">
        <v>4</v>
      </c>
      <c r="M2013" s="887">
        <v>46883.33</v>
      </c>
      <c r="N2013" s="888">
        <v>0</v>
      </c>
      <c r="O2013" s="888">
        <v>0</v>
      </c>
      <c r="P2013" s="887">
        <v>0</v>
      </c>
    </row>
    <row r="2014" spans="1:16" ht="28.5" customHeight="1" x14ac:dyDescent="0.25">
      <c r="A2014" s="867" t="s">
        <v>19067</v>
      </c>
      <c r="B2014" s="867" t="s">
        <v>2672</v>
      </c>
      <c r="C2014" s="894" t="s">
        <v>19066</v>
      </c>
      <c r="D2014" s="893" t="s">
        <v>22699</v>
      </c>
      <c r="E2014" s="892">
        <v>15600</v>
      </c>
      <c r="F2014" s="895" t="s">
        <v>22698</v>
      </c>
      <c r="G2014" s="891" t="s">
        <v>22697</v>
      </c>
      <c r="H2014" s="890" t="s">
        <v>20662</v>
      </c>
      <c r="I2014" s="889" t="s">
        <v>3654</v>
      </c>
      <c r="J2014" s="889" t="s">
        <v>5525</v>
      </c>
      <c r="K2014" s="888">
        <v>1</v>
      </c>
      <c r="L2014" s="888">
        <v>10</v>
      </c>
      <c r="M2014" s="887">
        <v>156000</v>
      </c>
      <c r="N2014" s="888">
        <v>0</v>
      </c>
      <c r="O2014" s="888">
        <v>0</v>
      </c>
      <c r="P2014" s="887">
        <v>0</v>
      </c>
    </row>
    <row r="2015" spans="1:16" x14ac:dyDescent="0.25">
      <c r="A2015" s="867" t="s">
        <v>19067</v>
      </c>
      <c r="B2015" s="867" t="s">
        <v>2672</v>
      </c>
      <c r="C2015" s="894" t="s">
        <v>19066</v>
      </c>
      <c r="D2015" s="893" t="s">
        <v>18209</v>
      </c>
      <c r="E2015" s="892">
        <v>10000</v>
      </c>
      <c r="F2015" s="895" t="s">
        <v>22696</v>
      </c>
      <c r="G2015" s="891" t="s">
        <v>22695</v>
      </c>
      <c r="H2015" s="890" t="s">
        <v>2704</v>
      </c>
      <c r="I2015" s="889" t="s">
        <v>2684</v>
      </c>
      <c r="J2015" s="889" t="s">
        <v>5525</v>
      </c>
      <c r="K2015" s="888">
        <v>1</v>
      </c>
      <c r="L2015" s="888">
        <v>8</v>
      </c>
      <c r="M2015" s="887">
        <v>74000</v>
      </c>
      <c r="N2015" s="888">
        <v>0</v>
      </c>
      <c r="O2015" s="888">
        <v>0</v>
      </c>
      <c r="P2015" s="887">
        <v>0</v>
      </c>
    </row>
    <row r="2016" spans="1:16" x14ac:dyDescent="0.25">
      <c r="A2016" s="867" t="s">
        <v>19067</v>
      </c>
      <c r="B2016" s="867" t="s">
        <v>2672</v>
      </c>
      <c r="C2016" s="894" t="s">
        <v>19066</v>
      </c>
      <c r="D2016" s="893" t="s">
        <v>18209</v>
      </c>
      <c r="E2016" s="892">
        <v>15600</v>
      </c>
      <c r="F2016" s="895" t="s">
        <v>22694</v>
      </c>
      <c r="G2016" s="891" t="s">
        <v>22693</v>
      </c>
      <c r="H2016" s="890" t="s">
        <v>20662</v>
      </c>
      <c r="I2016" s="889" t="s">
        <v>3654</v>
      </c>
      <c r="J2016" s="889" t="s">
        <v>5525</v>
      </c>
      <c r="K2016" s="888">
        <v>1</v>
      </c>
      <c r="L2016" s="888">
        <v>4</v>
      </c>
      <c r="M2016" s="887">
        <v>64480</v>
      </c>
      <c r="N2016" s="888">
        <v>1</v>
      </c>
      <c r="O2016" s="888">
        <v>6</v>
      </c>
      <c r="P2016" s="887">
        <v>92040</v>
      </c>
    </row>
    <row r="2017" spans="1:16" x14ac:dyDescent="0.25">
      <c r="A2017" s="867" t="s">
        <v>19067</v>
      </c>
      <c r="B2017" s="867" t="s">
        <v>2672</v>
      </c>
      <c r="C2017" s="894" t="s">
        <v>19066</v>
      </c>
      <c r="D2017" s="893" t="s">
        <v>18209</v>
      </c>
      <c r="E2017" s="892">
        <v>15600</v>
      </c>
      <c r="F2017" s="895" t="s">
        <v>22692</v>
      </c>
      <c r="G2017" s="891" t="s">
        <v>22691</v>
      </c>
      <c r="H2017" s="890" t="s">
        <v>20662</v>
      </c>
      <c r="I2017" s="889" t="s">
        <v>3654</v>
      </c>
      <c r="J2017" s="889" t="s">
        <v>5525</v>
      </c>
      <c r="K2017" s="888">
        <v>1</v>
      </c>
      <c r="L2017" s="888">
        <v>10</v>
      </c>
      <c r="M2017" s="887">
        <v>165360</v>
      </c>
      <c r="N2017" s="888">
        <v>1</v>
      </c>
      <c r="O2017" s="888">
        <v>6</v>
      </c>
      <c r="P2017" s="887">
        <v>85020</v>
      </c>
    </row>
    <row r="2018" spans="1:16" x14ac:dyDescent="0.25">
      <c r="A2018" s="867" t="s">
        <v>19067</v>
      </c>
      <c r="B2018" s="867" t="s">
        <v>2672</v>
      </c>
      <c r="C2018" s="894" t="s">
        <v>19066</v>
      </c>
      <c r="D2018" s="893" t="s">
        <v>18209</v>
      </c>
      <c r="E2018" s="892">
        <v>15000</v>
      </c>
      <c r="F2018" s="895" t="s">
        <v>22692</v>
      </c>
      <c r="G2018" s="891" t="s">
        <v>22691</v>
      </c>
      <c r="H2018" s="890" t="s">
        <v>20662</v>
      </c>
      <c r="I2018" s="889" t="s">
        <v>3654</v>
      </c>
      <c r="J2018" s="889" t="s">
        <v>5525</v>
      </c>
      <c r="K2018" s="888">
        <v>1</v>
      </c>
      <c r="L2018" s="888">
        <v>2</v>
      </c>
      <c r="M2018" s="887">
        <v>19000</v>
      </c>
      <c r="N2018" s="888">
        <v>0</v>
      </c>
      <c r="O2018" s="888">
        <v>0</v>
      </c>
      <c r="P2018" s="887">
        <v>0</v>
      </c>
    </row>
    <row r="2019" spans="1:16" x14ac:dyDescent="0.25">
      <c r="A2019" s="867" t="s">
        <v>19067</v>
      </c>
      <c r="B2019" s="867" t="s">
        <v>2672</v>
      </c>
      <c r="C2019" s="894" t="s">
        <v>19066</v>
      </c>
      <c r="D2019" s="893" t="s">
        <v>18209</v>
      </c>
      <c r="E2019" s="892">
        <v>12000</v>
      </c>
      <c r="F2019" s="895" t="s">
        <v>22690</v>
      </c>
      <c r="G2019" s="891" t="s">
        <v>22689</v>
      </c>
      <c r="H2019" s="890" t="s">
        <v>2704</v>
      </c>
      <c r="I2019" s="889" t="s">
        <v>2684</v>
      </c>
      <c r="J2019" s="889" t="s">
        <v>5525</v>
      </c>
      <c r="K2019" s="888">
        <v>0</v>
      </c>
      <c r="L2019" s="888">
        <v>0</v>
      </c>
      <c r="M2019" s="887">
        <v>0</v>
      </c>
      <c r="N2019" s="888">
        <v>1</v>
      </c>
      <c r="O2019" s="888">
        <v>1</v>
      </c>
      <c r="P2019" s="887">
        <v>12000</v>
      </c>
    </row>
    <row r="2020" spans="1:16" x14ac:dyDescent="0.25">
      <c r="A2020" s="867" t="s">
        <v>19067</v>
      </c>
      <c r="B2020" s="867" t="s">
        <v>2672</v>
      </c>
      <c r="C2020" s="894" t="s">
        <v>19066</v>
      </c>
      <c r="D2020" s="893" t="s">
        <v>18209</v>
      </c>
      <c r="E2020" s="892">
        <v>10000</v>
      </c>
      <c r="F2020" s="895" t="s">
        <v>22690</v>
      </c>
      <c r="G2020" s="891" t="s">
        <v>22689</v>
      </c>
      <c r="H2020" s="890" t="s">
        <v>2704</v>
      </c>
      <c r="I2020" s="889" t="s">
        <v>2684</v>
      </c>
      <c r="J2020" s="889" t="s">
        <v>5525</v>
      </c>
      <c r="K2020" s="888">
        <v>1</v>
      </c>
      <c r="L2020" s="888">
        <v>10</v>
      </c>
      <c r="M2020" s="887">
        <v>100000</v>
      </c>
      <c r="N2020" s="888">
        <v>1</v>
      </c>
      <c r="O2020" s="888">
        <v>5</v>
      </c>
      <c r="P2020" s="887">
        <v>50000</v>
      </c>
    </row>
    <row r="2021" spans="1:16" x14ac:dyDescent="0.25">
      <c r="A2021" s="867" t="s">
        <v>19067</v>
      </c>
      <c r="B2021" s="867" t="s">
        <v>2672</v>
      </c>
      <c r="C2021" s="894" t="s">
        <v>19066</v>
      </c>
      <c r="D2021" s="893" t="s">
        <v>18209</v>
      </c>
      <c r="E2021" s="892">
        <v>8000</v>
      </c>
      <c r="F2021" s="895" t="s">
        <v>22690</v>
      </c>
      <c r="G2021" s="891" t="s">
        <v>22689</v>
      </c>
      <c r="H2021" s="890" t="s">
        <v>2704</v>
      </c>
      <c r="I2021" s="889" t="s">
        <v>2684</v>
      </c>
      <c r="J2021" s="889" t="s">
        <v>5525</v>
      </c>
      <c r="K2021" s="888">
        <v>1</v>
      </c>
      <c r="L2021" s="888">
        <v>2</v>
      </c>
      <c r="M2021" s="887">
        <v>16000</v>
      </c>
      <c r="N2021" s="888">
        <v>0</v>
      </c>
      <c r="O2021" s="888">
        <v>0</v>
      </c>
      <c r="P2021" s="887">
        <v>0</v>
      </c>
    </row>
    <row r="2022" spans="1:16" x14ac:dyDescent="0.25">
      <c r="A2022" s="867" t="s">
        <v>19067</v>
      </c>
      <c r="B2022" s="867" t="s">
        <v>2672</v>
      </c>
      <c r="C2022" s="894" t="s">
        <v>19066</v>
      </c>
      <c r="D2022" s="893" t="s">
        <v>18209</v>
      </c>
      <c r="E2022" s="892">
        <v>15600</v>
      </c>
      <c r="F2022" s="895" t="s">
        <v>22688</v>
      </c>
      <c r="G2022" s="891" t="s">
        <v>22687</v>
      </c>
      <c r="H2022" s="890" t="s">
        <v>2703</v>
      </c>
      <c r="I2022" s="889" t="s">
        <v>3654</v>
      </c>
      <c r="J2022" s="889" t="s">
        <v>5525</v>
      </c>
      <c r="K2022" s="888">
        <v>1</v>
      </c>
      <c r="L2022" s="888">
        <v>12</v>
      </c>
      <c r="M2022" s="887">
        <v>187200</v>
      </c>
      <c r="N2022" s="888">
        <v>1</v>
      </c>
      <c r="O2022" s="888">
        <v>6</v>
      </c>
      <c r="P2022" s="887">
        <v>92040</v>
      </c>
    </row>
    <row r="2023" spans="1:16" x14ac:dyDescent="0.25">
      <c r="A2023" s="867" t="s">
        <v>19067</v>
      </c>
      <c r="B2023" s="867" t="s">
        <v>2672</v>
      </c>
      <c r="C2023" s="894" t="s">
        <v>19066</v>
      </c>
      <c r="D2023" s="893" t="s">
        <v>18209</v>
      </c>
      <c r="E2023" s="892">
        <v>5000</v>
      </c>
      <c r="F2023" s="895" t="s">
        <v>22686</v>
      </c>
      <c r="G2023" s="891" t="s">
        <v>22685</v>
      </c>
      <c r="H2023" s="890" t="s">
        <v>20766</v>
      </c>
      <c r="I2023" s="889" t="s">
        <v>3654</v>
      </c>
      <c r="J2023" s="889" t="s">
        <v>5525</v>
      </c>
      <c r="K2023" s="888">
        <v>1</v>
      </c>
      <c r="L2023" s="888">
        <v>2</v>
      </c>
      <c r="M2023" s="887">
        <v>15000</v>
      </c>
      <c r="N2023" s="888">
        <v>0</v>
      </c>
      <c r="O2023" s="888">
        <v>0</v>
      </c>
      <c r="P2023" s="887">
        <v>0</v>
      </c>
    </row>
    <row r="2024" spans="1:16" x14ac:dyDescent="0.25">
      <c r="A2024" s="867" t="s">
        <v>19067</v>
      </c>
      <c r="B2024" s="867" t="s">
        <v>2672</v>
      </c>
      <c r="C2024" s="894" t="s">
        <v>19066</v>
      </c>
      <c r="D2024" s="893" t="s">
        <v>18209</v>
      </c>
      <c r="E2024" s="892">
        <v>10000</v>
      </c>
      <c r="F2024" s="895" t="s">
        <v>22684</v>
      </c>
      <c r="G2024" s="891" t="s">
        <v>22683</v>
      </c>
      <c r="H2024" s="890" t="s">
        <v>22459</v>
      </c>
      <c r="I2024" s="889" t="s">
        <v>3654</v>
      </c>
      <c r="J2024" s="889" t="s">
        <v>5525</v>
      </c>
      <c r="K2024" s="888">
        <v>1</v>
      </c>
      <c r="L2024" s="888">
        <v>3</v>
      </c>
      <c r="M2024" s="887">
        <v>39333.33</v>
      </c>
      <c r="N2024" s="888">
        <v>1</v>
      </c>
      <c r="O2024" s="888">
        <v>6</v>
      </c>
      <c r="P2024" s="887">
        <v>60000</v>
      </c>
    </row>
    <row r="2025" spans="1:16" x14ac:dyDescent="0.25">
      <c r="A2025" s="867" t="s">
        <v>19067</v>
      </c>
      <c r="B2025" s="867" t="s">
        <v>2672</v>
      </c>
      <c r="C2025" s="894" t="s">
        <v>19066</v>
      </c>
      <c r="D2025" s="893" t="s">
        <v>18209</v>
      </c>
      <c r="E2025" s="892">
        <v>15600</v>
      </c>
      <c r="F2025" s="895" t="s">
        <v>20416</v>
      </c>
      <c r="G2025" s="891" t="s">
        <v>22682</v>
      </c>
      <c r="H2025" s="890" t="s">
        <v>13484</v>
      </c>
      <c r="I2025" s="889" t="s">
        <v>3654</v>
      </c>
      <c r="J2025" s="889" t="s">
        <v>5525</v>
      </c>
      <c r="K2025" s="888">
        <v>1</v>
      </c>
      <c r="L2025" s="888">
        <v>2</v>
      </c>
      <c r="M2025" s="887">
        <v>26520</v>
      </c>
      <c r="N2025" s="888">
        <v>0</v>
      </c>
      <c r="O2025" s="888">
        <v>0</v>
      </c>
      <c r="P2025" s="887">
        <v>0</v>
      </c>
    </row>
    <row r="2026" spans="1:16" x14ac:dyDescent="0.25">
      <c r="A2026" s="867" t="s">
        <v>19067</v>
      </c>
      <c r="B2026" s="867" t="s">
        <v>2672</v>
      </c>
      <c r="C2026" s="894" t="s">
        <v>19066</v>
      </c>
      <c r="D2026" s="893" t="s">
        <v>18209</v>
      </c>
      <c r="E2026" s="892">
        <v>14000</v>
      </c>
      <c r="F2026" s="895" t="s">
        <v>22681</v>
      </c>
      <c r="G2026" s="891" t="s">
        <v>22680</v>
      </c>
      <c r="H2026" s="890" t="s">
        <v>20662</v>
      </c>
      <c r="I2026" s="889" t="s">
        <v>3654</v>
      </c>
      <c r="J2026" s="889" t="s">
        <v>5525</v>
      </c>
      <c r="K2026" s="888">
        <v>1</v>
      </c>
      <c r="L2026" s="888">
        <v>12</v>
      </c>
      <c r="M2026" s="887">
        <v>167533.33000000002</v>
      </c>
      <c r="N2026" s="888">
        <v>1</v>
      </c>
      <c r="O2026" s="888">
        <v>6</v>
      </c>
      <c r="P2026" s="887">
        <v>84000</v>
      </c>
    </row>
    <row r="2027" spans="1:16" x14ac:dyDescent="0.25">
      <c r="A2027" s="867" t="s">
        <v>19067</v>
      </c>
      <c r="B2027" s="867" t="s">
        <v>2672</v>
      </c>
      <c r="C2027" s="894" t="s">
        <v>19066</v>
      </c>
      <c r="D2027" s="893" t="s">
        <v>18209</v>
      </c>
      <c r="E2027" s="892">
        <v>15600</v>
      </c>
      <c r="F2027" s="895" t="s">
        <v>20413</v>
      </c>
      <c r="G2027" s="891" t="s">
        <v>22679</v>
      </c>
      <c r="H2027" s="890" t="s">
        <v>2703</v>
      </c>
      <c r="I2027" s="889" t="s">
        <v>3654</v>
      </c>
      <c r="J2027" s="889" t="s">
        <v>5525</v>
      </c>
      <c r="K2027" s="888">
        <v>1</v>
      </c>
      <c r="L2027" s="888">
        <v>2</v>
      </c>
      <c r="M2027" s="887">
        <v>19760</v>
      </c>
      <c r="N2027" s="888">
        <v>0</v>
      </c>
      <c r="O2027" s="888">
        <v>0</v>
      </c>
      <c r="P2027" s="887">
        <v>0</v>
      </c>
    </row>
    <row r="2028" spans="1:16" x14ac:dyDescent="0.25">
      <c r="A2028" s="867" t="s">
        <v>19067</v>
      </c>
      <c r="B2028" s="867" t="s">
        <v>2672</v>
      </c>
      <c r="C2028" s="894" t="s">
        <v>19066</v>
      </c>
      <c r="D2028" s="893" t="s">
        <v>18209</v>
      </c>
      <c r="E2028" s="892">
        <v>15600</v>
      </c>
      <c r="F2028" s="895" t="s">
        <v>20410</v>
      </c>
      <c r="G2028" s="891" t="s">
        <v>20409</v>
      </c>
      <c r="H2028" s="890" t="s">
        <v>20662</v>
      </c>
      <c r="I2028" s="889" t="s">
        <v>3654</v>
      </c>
      <c r="J2028" s="889" t="s">
        <v>5525</v>
      </c>
      <c r="K2028" s="888">
        <v>1</v>
      </c>
      <c r="L2028" s="888">
        <v>1</v>
      </c>
      <c r="M2028" s="887">
        <v>13520</v>
      </c>
      <c r="N2028" s="888">
        <v>0</v>
      </c>
      <c r="O2028" s="888">
        <v>0</v>
      </c>
      <c r="P2028" s="887">
        <v>0</v>
      </c>
    </row>
    <row r="2029" spans="1:16" x14ac:dyDescent="0.25">
      <c r="A2029" s="867" t="s">
        <v>19067</v>
      </c>
      <c r="B2029" s="867" t="s">
        <v>2672</v>
      </c>
      <c r="C2029" s="894" t="s">
        <v>19066</v>
      </c>
      <c r="D2029" s="893" t="s">
        <v>18209</v>
      </c>
      <c r="E2029" s="892">
        <v>6000</v>
      </c>
      <c r="F2029" s="895" t="s">
        <v>22678</v>
      </c>
      <c r="G2029" s="891" t="s">
        <v>22677</v>
      </c>
      <c r="H2029" s="890" t="s">
        <v>19062</v>
      </c>
      <c r="I2029" s="889" t="s">
        <v>3654</v>
      </c>
      <c r="J2029" s="889" t="s">
        <v>5525</v>
      </c>
      <c r="K2029" s="888">
        <v>1</v>
      </c>
      <c r="L2029" s="888">
        <v>9</v>
      </c>
      <c r="M2029" s="887">
        <v>59000</v>
      </c>
      <c r="N2029" s="888">
        <v>1</v>
      </c>
      <c r="O2029" s="888">
        <v>2</v>
      </c>
      <c r="P2029" s="887">
        <v>11400</v>
      </c>
    </row>
    <row r="2030" spans="1:16" x14ac:dyDescent="0.25">
      <c r="A2030" s="867" t="s">
        <v>19067</v>
      </c>
      <c r="B2030" s="867" t="s">
        <v>2672</v>
      </c>
      <c r="C2030" s="894" t="s">
        <v>19066</v>
      </c>
      <c r="D2030" s="893" t="s">
        <v>18209</v>
      </c>
      <c r="E2030" s="892">
        <v>5000</v>
      </c>
      <c r="F2030" s="895" t="s">
        <v>22678</v>
      </c>
      <c r="G2030" s="891" t="s">
        <v>22677</v>
      </c>
      <c r="H2030" s="890" t="s">
        <v>19062</v>
      </c>
      <c r="I2030" s="889" t="s">
        <v>3654</v>
      </c>
      <c r="J2030" s="889" t="s">
        <v>5525</v>
      </c>
      <c r="K2030" s="888">
        <v>0</v>
      </c>
      <c r="L2030" s="888">
        <v>0</v>
      </c>
      <c r="M2030" s="887">
        <v>0</v>
      </c>
      <c r="N2030" s="888">
        <v>1</v>
      </c>
      <c r="O2030" s="888">
        <v>3</v>
      </c>
      <c r="P2030" s="887">
        <v>19166.669999999998</v>
      </c>
    </row>
    <row r="2031" spans="1:16" x14ac:dyDescent="0.25">
      <c r="A2031" s="867" t="s">
        <v>19067</v>
      </c>
      <c r="B2031" s="867" t="s">
        <v>2672</v>
      </c>
      <c r="C2031" s="894" t="s">
        <v>19066</v>
      </c>
      <c r="D2031" s="893" t="s">
        <v>18209</v>
      </c>
      <c r="E2031" s="892">
        <v>14500</v>
      </c>
      <c r="F2031" s="895" t="s">
        <v>22676</v>
      </c>
      <c r="G2031" s="891" t="s">
        <v>22675</v>
      </c>
      <c r="H2031" s="890" t="s">
        <v>20662</v>
      </c>
      <c r="I2031" s="889" t="s">
        <v>3654</v>
      </c>
      <c r="J2031" s="889" t="s">
        <v>5525</v>
      </c>
      <c r="K2031" s="888">
        <v>1</v>
      </c>
      <c r="L2031" s="888">
        <v>12</v>
      </c>
      <c r="M2031" s="887">
        <v>174000</v>
      </c>
      <c r="N2031" s="888">
        <v>1</v>
      </c>
      <c r="O2031" s="888">
        <v>6</v>
      </c>
      <c r="P2031" s="887">
        <v>87000</v>
      </c>
    </row>
    <row r="2032" spans="1:16" x14ac:dyDescent="0.25">
      <c r="A2032" s="867" t="s">
        <v>19067</v>
      </c>
      <c r="B2032" s="867" t="s">
        <v>2672</v>
      </c>
      <c r="C2032" s="894" t="s">
        <v>19066</v>
      </c>
      <c r="D2032" s="893" t="s">
        <v>18209</v>
      </c>
      <c r="E2032" s="892">
        <v>15500</v>
      </c>
      <c r="F2032" s="895" t="s">
        <v>22674</v>
      </c>
      <c r="G2032" s="891" t="s">
        <v>22673</v>
      </c>
      <c r="H2032" s="890" t="s">
        <v>2703</v>
      </c>
      <c r="I2032" s="889" t="s">
        <v>3654</v>
      </c>
      <c r="J2032" s="889" t="s">
        <v>5525</v>
      </c>
      <c r="K2032" s="888">
        <v>1</v>
      </c>
      <c r="L2032" s="888">
        <v>5</v>
      </c>
      <c r="M2032" s="887">
        <v>72850</v>
      </c>
      <c r="N2032" s="888">
        <v>0</v>
      </c>
      <c r="O2032" s="888">
        <v>0</v>
      </c>
      <c r="P2032" s="887">
        <v>0</v>
      </c>
    </row>
    <row r="2033" spans="1:16" x14ac:dyDescent="0.25">
      <c r="A2033" s="867" t="s">
        <v>19067</v>
      </c>
      <c r="B2033" s="867" t="s">
        <v>2672</v>
      </c>
      <c r="C2033" s="894" t="s">
        <v>19066</v>
      </c>
      <c r="D2033" s="893" t="s">
        <v>18209</v>
      </c>
      <c r="E2033" s="892">
        <v>8000</v>
      </c>
      <c r="F2033" s="895" t="s">
        <v>22672</v>
      </c>
      <c r="G2033" s="891" t="s">
        <v>22671</v>
      </c>
      <c r="H2033" s="890" t="s">
        <v>2688</v>
      </c>
      <c r="I2033" s="889" t="s">
        <v>3654</v>
      </c>
      <c r="J2033" s="889" t="s">
        <v>5525</v>
      </c>
      <c r="K2033" s="888">
        <v>1</v>
      </c>
      <c r="L2033" s="888">
        <v>1</v>
      </c>
      <c r="M2033" s="887">
        <v>9600</v>
      </c>
      <c r="N2033" s="888">
        <v>1</v>
      </c>
      <c r="O2033" s="888">
        <v>5</v>
      </c>
      <c r="P2033" s="887">
        <v>46400</v>
      </c>
    </row>
    <row r="2034" spans="1:16" ht="22.5" x14ac:dyDescent="0.25">
      <c r="A2034" s="867" t="s">
        <v>19067</v>
      </c>
      <c r="B2034" s="867" t="s">
        <v>2672</v>
      </c>
      <c r="C2034" s="894" t="s">
        <v>19066</v>
      </c>
      <c r="D2034" s="893" t="s">
        <v>22417</v>
      </c>
      <c r="E2034" s="892">
        <v>10000</v>
      </c>
      <c r="F2034" s="895" t="s">
        <v>22670</v>
      </c>
      <c r="G2034" s="891" t="s">
        <v>22669</v>
      </c>
      <c r="H2034" s="890" t="s">
        <v>21290</v>
      </c>
      <c r="I2034" s="889" t="s">
        <v>3654</v>
      </c>
      <c r="J2034" s="889" t="s">
        <v>5525</v>
      </c>
      <c r="K2034" s="888">
        <v>1</v>
      </c>
      <c r="L2034" s="888">
        <v>9</v>
      </c>
      <c r="M2034" s="887">
        <v>110000</v>
      </c>
      <c r="N2034" s="888">
        <v>1</v>
      </c>
      <c r="O2034" s="888">
        <v>6</v>
      </c>
      <c r="P2034" s="887">
        <v>60000</v>
      </c>
    </row>
    <row r="2035" spans="1:16" x14ac:dyDescent="0.25">
      <c r="A2035" s="867" t="s">
        <v>19067</v>
      </c>
      <c r="B2035" s="867" t="s">
        <v>2672</v>
      </c>
      <c r="C2035" s="894" t="s">
        <v>19066</v>
      </c>
      <c r="D2035" s="893" t="s">
        <v>18209</v>
      </c>
      <c r="E2035" s="892">
        <v>12000</v>
      </c>
      <c r="F2035" s="895" t="s">
        <v>22668</v>
      </c>
      <c r="G2035" s="891" t="s">
        <v>22667</v>
      </c>
      <c r="H2035" s="890" t="s">
        <v>20662</v>
      </c>
      <c r="I2035" s="889" t="s">
        <v>3654</v>
      </c>
      <c r="J2035" s="889" t="s">
        <v>5525</v>
      </c>
      <c r="K2035" s="888">
        <v>1</v>
      </c>
      <c r="L2035" s="888">
        <v>2</v>
      </c>
      <c r="M2035" s="887">
        <v>22400</v>
      </c>
      <c r="N2035" s="888">
        <v>1</v>
      </c>
      <c r="O2035" s="888">
        <v>6</v>
      </c>
      <c r="P2035" s="887">
        <v>72000</v>
      </c>
    </row>
    <row r="2036" spans="1:16" x14ac:dyDescent="0.25">
      <c r="A2036" s="867" t="s">
        <v>19067</v>
      </c>
      <c r="B2036" s="867" t="s">
        <v>2672</v>
      </c>
      <c r="C2036" s="894" t="s">
        <v>19066</v>
      </c>
      <c r="D2036" s="893" t="s">
        <v>18209</v>
      </c>
      <c r="E2036" s="892">
        <v>6000</v>
      </c>
      <c r="F2036" s="895" t="s">
        <v>22666</v>
      </c>
      <c r="G2036" s="891" t="s">
        <v>22665</v>
      </c>
      <c r="H2036" s="890" t="s">
        <v>22267</v>
      </c>
      <c r="I2036" s="889" t="s">
        <v>3654</v>
      </c>
      <c r="J2036" s="889" t="s">
        <v>5525</v>
      </c>
      <c r="K2036" s="888">
        <v>1</v>
      </c>
      <c r="L2036" s="888">
        <v>6</v>
      </c>
      <c r="M2036" s="887">
        <v>45000</v>
      </c>
      <c r="N2036" s="888">
        <v>1</v>
      </c>
      <c r="O2036" s="888">
        <v>6</v>
      </c>
      <c r="P2036" s="887">
        <v>36000</v>
      </c>
    </row>
    <row r="2037" spans="1:16" x14ac:dyDescent="0.25">
      <c r="A2037" s="867" t="s">
        <v>19067</v>
      </c>
      <c r="B2037" s="867" t="s">
        <v>2672</v>
      </c>
      <c r="C2037" s="894" t="s">
        <v>19066</v>
      </c>
      <c r="D2037" s="893" t="s">
        <v>18209</v>
      </c>
      <c r="E2037" s="892">
        <v>12000</v>
      </c>
      <c r="F2037" s="895" t="s">
        <v>22664</v>
      </c>
      <c r="G2037" s="891" t="s">
        <v>22663</v>
      </c>
      <c r="H2037" s="890" t="s">
        <v>2703</v>
      </c>
      <c r="I2037" s="889" t="s">
        <v>3654</v>
      </c>
      <c r="J2037" s="889" t="s">
        <v>5525</v>
      </c>
      <c r="K2037" s="888">
        <v>1</v>
      </c>
      <c r="L2037" s="888">
        <v>3</v>
      </c>
      <c r="M2037" s="887">
        <v>30800</v>
      </c>
      <c r="N2037" s="888">
        <v>0</v>
      </c>
      <c r="O2037" s="888">
        <v>0</v>
      </c>
      <c r="P2037" s="887">
        <v>0</v>
      </c>
    </row>
    <row r="2038" spans="1:16" x14ac:dyDescent="0.25">
      <c r="A2038" s="867" t="s">
        <v>19067</v>
      </c>
      <c r="B2038" s="867" t="s">
        <v>2672</v>
      </c>
      <c r="C2038" s="894" t="s">
        <v>19066</v>
      </c>
      <c r="D2038" s="893" t="s">
        <v>18209</v>
      </c>
      <c r="E2038" s="892">
        <v>13000</v>
      </c>
      <c r="F2038" s="895" t="s">
        <v>22664</v>
      </c>
      <c r="G2038" s="891" t="s">
        <v>22663</v>
      </c>
      <c r="H2038" s="890" t="s">
        <v>2703</v>
      </c>
      <c r="I2038" s="889" t="s">
        <v>3654</v>
      </c>
      <c r="J2038" s="889" t="s">
        <v>5525</v>
      </c>
      <c r="K2038" s="888">
        <v>1</v>
      </c>
      <c r="L2038" s="888">
        <v>1</v>
      </c>
      <c r="M2038" s="887">
        <v>18200</v>
      </c>
      <c r="N2038" s="888">
        <v>1</v>
      </c>
      <c r="O2038" s="888">
        <v>6</v>
      </c>
      <c r="P2038" s="887">
        <v>78000</v>
      </c>
    </row>
    <row r="2039" spans="1:16" ht="22.5" x14ac:dyDescent="0.25">
      <c r="A2039" s="867" t="s">
        <v>19067</v>
      </c>
      <c r="B2039" s="867" t="s">
        <v>2672</v>
      </c>
      <c r="C2039" s="894" t="s">
        <v>19066</v>
      </c>
      <c r="D2039" s="893" t="s">
        <v>22662</v>
      </c>
      <c r="E2039" s="892">
        <v>7000</v>
      </c>
      <c r="F2039" s="895" t="s">
        <v>22661</v>
      </c>
      <c r="G2039" s="891" t="s">
        <v>22660</v>
      </c>
      <c r="H2039" s="890" t="s">
        <v>20760</v>
      </c>
      <c r="I2039" s="889" t="s">
        <v>3654</v>
      </c>
      <c r="J2039" s="889" t="s">
        <v>5525</v>
      </c>
      <c r="K2039" s="888">
        <v>1</v>
      </c>
      <c r="L2039" s="888">
        <v>3</v>
      </c>
      <c r="M2039" s="887">
        <v>26600</v>
      </c>
      <c r="N2039" s="888">
        <v>0</v>
      </c>
      <c r="O2039" s="888">
        <v>0</v>
      </c>
      <c r="P2039" s="887">
        <v>0</v>
      </c>
    </row>
    <row r="2040" spans="1:16" ht="22.5" x14ac:dyDescent="0.25">
      <c r="A2040" s="867" t="s">
        <v>19067</v>
      </c>
      <c r="B2040" s="867" t="s">
        <v>2672</v>
      </c>
      <c r="C2040" s="894" t="s">
        <v>19066</v>
      </c>
      <c r="D2040" s="893" t="s">
        <v>18209</v>
      </c>
      <c r="E2040" s="892">
        <v>6427</v>
      </c>
      <c r="F2040" s="895" t="s">
        <v>22659</v>
      </c>
      <c r="G2040" s="891" t="s">
        <v>22658</v>
      </c>
      <c r="H2040" s="890" t="s">
        <v>20152</v>
      </c>
      <c r="I2040" s="889" t="s">
        <v>3654</v>
      </c>
      <c r="J2040" s="889" t="s">
        <v>5525</v>
      </c>
      <c r="K2040" s="888">
        <v>1</v>
      </c>
      <c r="L2040" s="888">
        <v>12</v>
      </c>
      <c r="M2040" s="887">
        <v>77124</v>
      </c>
      <c r="N2040" s="888">
        <v>1</v>
      </c>
      <c r="O2040" s="888">
        <v>6</v>
      </c>
      <c r="P2040" s="887">
        <v>32563.47</v>
      </c>
    </row>
    <row r="2041" spans="1:16" x14ac:dyDescent="0.25">
      <c r="A2041" s="867" t="s">
        <v>19067</v>
      </c>
      <c r="B2041" s="867" t="s">
        <v>2672</v>
      </c>
      <c r="C2041" s="894" t="s">
        <v>19066</v>
      </c>
      <c r="D2041" s="893" t="s">
        <v>18209</v>
      </c>
      <c r="E2041" s="892">
        <v>12000</v>
      </c>
      <c r="F2041" s="895" t="s">
        <v>22657</v>
      </c>
      <c r="G2041" s="891" t="s">
        <v>22656</v>
      </c>
      <c r="H2041" s="890" t="s">
        <v>20662</v>
      </c>
      <c r="I2041" s="889" t="s">
        <v>3654</v>
      </c>
      <c r="J2041" s="889" t="s">
        <v>5525</v>
      </c>
      <c r="K2041" s="888">
        <v>1</v>
      </c>
      <c r="L2041" s="888">
        <v>9</v>
      </c>
      <c r="M2041" s="887">
        <v>108000</v>
      </c>
      <c r="N2041" s="888">
        <v>1</v>
      </c>
      <c r="O2041" s="888">
        <v>6</v>
      </c>
      <c r="P2041" s="887">
        <v>72000</v>
      </c>
    </row>
    <row r="2042" spans="1:16" x14ac:dyDescent="0.25">
      <c r="A2042" s="867" t="s">
        <v>19067</v>
      </c>
      <c r="B2042" s="867" t="s">
        <v>2672</v>
      </c>
      <c r="C2042" s="894" t="s">
        <v>19066</v>
      </c>
      <c r="D2042" s="893" t="s">
        <v>18209</v>
      </c>
      <c r="E2042" s="892">
        <v>10000</v>
      </c>
      <c r="F2042" s="895" t="s">
        <v>22655</v>
      </c>
      <c r="G2042" s="891" t="s">
        <v>22654</v>
      </c>
      <c r="H2042" s="890" t="s">
        <v>20662</v>
      </c>
      <c r="I2042" s="889" t="s">
        <v>3654</v>
      </c>
      <c r="J2042" s="889" t="s">
        <v>5525</v>
      </c>
      <c r="K2042" s="888">
        <v>1</v>
      </c>
      <c r="L2042" s="888">
        <v>2</v>
      </c>
      <c r="M2042" s="887">
        <v>23333.33</v>
      </c>
      <c r="N2042" s="888">
        <v>0</v>
      </c>
      <c r="O2042" s="888">
        <v>0</v>
      </c>
      <c r="P2042" s="887">
        <v>0</v>
      </c>
    </row>
    <row r="2043" spans="1:16" x14ac:dyDescent="0.25">
      <c r="A2043" s="867" t="s">
        <v>19067</v>
      </c>
      <c r="B2043" s="867" t="s">
        <v>2672</v>
      </c>
      <c r="C2043" s="894" t="s">
        <v>19066</v>
      </c>
      <c r="D2043" s="893" t="s">
        <v>18209</v>
      </c>
      <c r="E2043" s="892">
        <v>11000</v>
      </c>
      <c r="F2043" s="895" t="s">
        <v>22653</v>
      </c>
      <c r="G2043" s="891" t="s">
        <v>22652</v>
      </c>
      <c r="H2043" s="890" t="s">
        <v>2855</v>
      </c>
      <c r="I2043" s="889" t="s">
        <v>3654</v>
      </c>
      <c r="J2043" s="889" t="s">
        <v>5525</v>
      </c>
      <c r="K2043" s="888">
        <v>1</v>
      </c>
      <c r="L2043" s="888">
        <v>4</v>
      </c>
      <c r="M2043" s="887">
        <v>44733.33</v>
      </c>
      <c r="N2043" s="888">
        <v>0</v>
      </c>
      <c r="O2043" s="888">
        <v>0</v>
      </c>
      <c r="P2043" s="887">
        <v>0</v>
      </c>
    </row>
    <row r="2044" spans="1:16" x14ac:dyDescent="0.25">
      <c r="A2044" s="867" t="s">
        <v>19067</v>
      </c>
      <c r="B2044" s="867" t="s">
        <v>2672</v>
      </c>
      <c r="C2044" s="894" t="s">
        <v>19066</v>
      </c>
      <c r="D2044" s="893" t="s">
        <v>18209</v>
      </c>
      <c r="E2044" s="892">
        <v>15600</v>
      </c>
      <c r="F2044" s="895" t="s">
        <v>20400</v>
      </c>
      <c r="G2044" s="891" t="s">
        <v>20399</v>
      </c>
      <c r="H2044" s="890" t="s">
        <v>22651</v>
      </c>
      <c r="I2044" s="889" t="s">
        <v>3654</v>
      </c>
      <c r="J2044" s="889" t="s">
        <v>5525</v>
      </c>
      <c r="K2044" s="888">
        <v>0</v>
      </c>
      <c r="L2044" s="888">
        <v>0</v>
      </c>
      <c r="M2044" s="887">
        <v>0</v>
      </c>
      <c r="N2044" s="888">
        <v>1</v>
      </c>
      <c r="O2044" s="888">
        <v>1</v>
      </c>
      <c r="P2044" s="887">
        <v>14040</v>
      </c>
    </row>
    <row r="2045" spans="1:16" x14ac:dyDescent="0.25">
      <c r="A2045" s="867" t="s">
        <v>19067</v>
      </c>
      <c r="B2045" s="867" t="s">
        <v>2672</v>
      </c>
      <c r="C2045" s="894" t="s">
        <v>19066</v>
      </c>
      <c r="D2045" s="893" t="s">
        <v>18209</v>
      </c>
      <c r="E2045" s="892">
        <v>8000</v>
      </c>
      <c r="F2045" s="895" t="s">
        <v>22650</v>
      </c>
      <c r="G2045" s="891" t="s">
        <v>22649</v>
      </c>
      <c r="H2045" s="890" t="s">
        <v>20667</v>
      </c>
      <c r="I2045" s="889" t="s">
        <v>3654</v>
      </c>
      <c r="J2045" s="889" t="s">
        <v>5525</v>
      </c>
      <c r="K2045" s="888">
        <v>1</v>
      </c>
      <c r="L2045" s="888">
        <v>2</v>
      </c>
      <c r="M2045" s="887">
        <v>16800</v>
      </c>
      <c r="N2045" s="888">
        <v>0</v>
      </c>
      <c r="O2045" s="888">
        <v>0</v>
      </c>
      <c r="P2045" s="887">
        <v>0</v>
      </c>
    </row>
    <row r="2046" spans="1:16" x14ac:dyDescent="0.25">
      <c r="A2046" s="867" t="s">
        <v>19067</v>
      </c>
      <c r="B2046" s="867" t="s">
        <v>2672</v>
      </c>
      <c r="C2046" s="894" t="s">
        <v>19066</v>
      </c>
      <c r="D2046" s="893" t="s">
        <v>18209</v>
      </c>
      <c r="E2046" s="892">
        <v>15600</v>
      </c>
      <c r="F2046" s="895" t="s">
        <v>22648</v>
      </c>
      <c r="G2046" s="891" t="s">
        <v>22647</v>
      </c>
      <c r="H2046" s="890" t="s">
        <v>20662</v>
      </c>
      <c r="I2046" s="889" t="s">
        <v>3654</v>
      </c>
      <c r="J2046" s="889" t="s">
        <v>5525</v>
      </c>
      <c r="K2046" s="888">
        <v>1</v>
      </c>
      <c r="L2046" s="888">
        <v>9</v>
      </c>
      <c r="M2046" s="887">
        <v>150280</v>
      </c>
      <c r="N2046" s="888">
        <v>1</v>
      </c>
      <c r="O2046" s="888">
        <v>6</v>
      </c>
      <c r="P2046" s="887">
        <v>92040</v>
      </c>
    </row>
    <row r="2047" spans="1:16" x14ac:dyDescent="0.25">
      <c r="A2047" s="867" t="s">
        <v>19067</v>
      </c>
      <c r="B2047" s="867" t="s">
        <v>2672</v>
      </c>
      <c r="C2047" s="894" t="s">
        <v>19066</v>
      </c>
      <c r="D2047" s="893" t="s">
        <v>18209</v>
      </c>
      <c r="E2047" s="892">
        <v>10000</v>
      </c>
      <c r="F2047" s="895" t="s">
        <v>22646</v>
      </c>
      <c r="G2047" s="891" t="s">
        <v>22645</v>
      </c>
      <c r="H2047" s="890" t="s">
        <v>4016</v>
      </c>
      <c r="I2047" s="889" t="s">
        <v>2684</v>
      </c>
      <c r="J2047" s="889" t="s">
        <v>5525</v>
      </c>
      <c r="K2047" s="888">
        <v>0</v>
      </c>
      <c r="L2047" s="888">
        <v>0</v>
      </c>
      <c r="M2047" s="887">
        <v>0</v>
      </c>
      <c r="N2047" s="888">
        <v>1</v>
      </c>
      <c r="O2047" s="888">
        <v>1</v>
      </c>
      <c r="P2047" s="887">
        <v>11666.67</v>
      </c>
    </row>
    <row r="2048" spans="1:16" x14ac:dyDescent="0.25">
      <c r="A2048" s="867" t="s">
        <v>19067</v>
      </c>
      <c r="B2048" s="867" t="s">
        <v>2672</v>
      </c>
      <c r="C2048" s="894" t="s">
        <v>19066</v>
      </c>
      <c r="D2048" s="893" t="s">
        <v>18209</v>
      </c>
      <c r="E2048" s="892">
        <v>15600</v>
      </c>
      <c r="F2048" s="895" t="s">
        <v>22644</v>
      </c>
      <c r="G2048" s="891" t="s">
        <v>22643</v>
      </c>
      <c r="H2048" s="890" t="s">
        <v>20766</v>
      </c>
      <c r="I2048" s="889" t="s">
        <v>3654</v>
      </c>
      <c r="J2048" s="889" t="s">
        <v>5525</v>
      </c>
      <c r="K2048" s="888">
        <v>0</v>
      </c>
      <c r="L2048" s="888">
        <v>0</v>
      </c>
      <c r="M2048" s="887">
        <v>0</v>
      </c>
      <c r="N2048" s="888">
        <v>1</v>
      </c>
      <c r="O2048" s="888">
        <v>3</v>
      </c>
      <c r="P2048" s="887">
        <v>32240</v>
      </c>
    </row>
    <row r="2049" spans="1:16" ht="22.5" x14ac:dyDescent="0.25">
      <c r="A2049" s="867" t="s">
        <v>19067</v>
      </c>
      <c r="B2049" s="867" t="s">
        <v>2672</v>
      </c>
      <c r="C2049" s="894" t="s">
        <v>19066</v>
      </c>
      <c r="D2049" s="893" t="s">
        <v>18209</v>
      </c>
      <c r="E2049" s="892">
        <v>5000</v>
      </c>
      <c r="F2049" s="895" t="s">
        <v>22642</v>
      </c>
      <c r="G2049" s="891" t="s">
        <v>22641</v>
      </c>
      <c r="H2049" s="890" t="s">
        <v>22640</v>
      </c>
      <c r="I2049" s="889" t="s">
        <v>3654</v>
      </c>
      <c r="J2049" s="889" t="s">
        <v>5525</v>
      </c>
      <c r="K2049" s="888">
        <v>1</v>
      </c>
      <c r="L2049" s="888">
        <v>10</v>
      </c>
      <c r="M2049" s="887">
        <v>59500</v>
      </c>
      <c r="N2049" s="888">
        <v>1</v>
      </c>
      <c r="O2049" s="888">
        <v>6</v>
      </c>
      <c r="P2049" s="887">
        <v>30000</v>
      </c>
    </row>
    <row r="2050" spans="1:16" x14ac:dyDescent="0.25">
      <c r="A2050" s="867" t="s">
        <v>19067</v>
      </c>
      <c r="B2050" s="867" t="s">
        <v>2672</v>
      </c>
      <c r="C2050" s="894" t="s">
        <v>19066</v>
      </c>
      <c r="D2050" s="893" t="s">
        <v>18209</v>
      </c>
      <c r="E2050" s="892">
        <v>15000</v>
      </c>
      <c r="F2050" s="895" t="s">
        <v>22639</v>
      </c>
      <c r="G2050" s="891" t="s">
        <v>22638</v>
      </c>
      <c r="H2050" s="890" t="s">
        <v>2855</v>
      </c>
      <c r="I2050" s="889" t="s">
        <v>3654</v>
      </c>
      <c r="J2050" s="889" t="s">
        <v>5525</v>
      </c>
      <c r="K2050" s="888">
        <v>1</v>
      </c>
      <c r="L2050" s="888">
        <v>12</v>
      </c>
      <c r="M2050" s="887">
        <v>180000</v>
      </c>
      <c r="N2050" s="888">
        <v>1</v>
      </c>
      <c r="O2050" s="888">
        <v>6</v>
      </c>
      <c r="P2050" s="887">
        <v>77250</v>
      </c>
    </row>
    <row r="2051" spans="1:16" x14ac:dyDescent="0.25">
      <c r="A2051" s="867" t="s">
        <v>19067</v>
      </c>
      <c r="B2051" s="867" t="s">
        <v>2672</v>
      </c>
      <c r="C2051" s="894" t="s">
        <v>19066</v>
      </c>
      <c r="D2051" s="893" t="s">
        <v>18209</v>
      </c>
      <c r="E2051" s="892">
        <v>15600</v>
      </c>
      <c r="F2051" s="895" t="s">
        <v>22637</v>
      </c>
      <c r="G2051" s="891" t="s">
        <v>22636</v>
      </c>
      <c r="H2051" s="890" t="s">
        <v>20662</v>
      </c>
      <c r="I2051" s="889" t="s">
        <v>3654</v>
      </c>
      <c r="J2051" s="889" t="s">
        <v>5525</v>
      </c>
      <c r="K2051" s="888">
        <v>1</v>
      </c>
      <c r="L2051" s="888">
        <v>6</v>
      </c>
      <c r="M2051" s="887">
        <v>96720</v>
      </c>
      <c r="N2051" s="888">
        <v>1</v>
      </c>
      <c r="O2051" s="888">
        <v>6</v>
      </c>
      <c r="P2051" s="887">
        <v>92040</v>
      </c>
    </row>
    <row r="2052" spans="1:16" x14ac:dyDescent="0.25">
      <c r="A2052" s="867" t="s">
        <v>19067</v>
      </c>
      <c r="B2052" s="867" t="s">
        <v>2672</v>
      </c>
      <c r="C2052" s="894" t="s">
        <v>19066</v>
      </c>
      <c r="D2052" s="893" t="s">
        <v>21512</v>
      </c>
      <c r="E2052" s="892">
        <v>7000</v>
      </c>
      <c r="F2052" s="895" t="s">
        <v>22635</v>
      </c>
      <c r="G2052" s="891" t="s">
        <v>22634</v>
      </c>
      <c r="H2052" s="890" t="s">
        <v>2872</v>
      </c>
      <c r="I2052" s="889" t="s">
        <v>3654</v>
      </c>
      <c r="J2052" s="889" t="s">
        <v>5525</v>
      </c>
      <c r="K2052" s="888">
        <v>1</v>
      </c>
      <c r="L2052" s="888">
        <v>2</v>
      </c>
      <c r="M2052" s="887">
        <v>21000</v>
      </c>
      <c r="N2052" s="888">
        <v>1</v>
      </c>
      <c r="O2052" s="888">
        <v>6</v>
      </c>
      <c r="P2052" s="887">
        <v>42000</v>
      </c>
    </row>
    <row r="2053" spans="1:16" x14ac:dyDescent="0.25">
      <c r="A2053" s="867" t="s">
        <v>19067</v>
      </c>
      <c r="B2053" s="867" t="s">
        <v>2672</v>
      </c>
      <c r="C2053" s="894" t="s">
        <v>19066</v>
      </c>
      <c r="D2053" s="893" t="s">
        <v>18209</v>
      </c>
      <c r="E2053" s="892">
        <v>7000</v>
      </c>
      <c r="F2053" s="895" t="s">
        <v>22635</v>
      </c>
      <c r="G2053" s="891" t="s">
        <v>22634</v>
      </c>
      <c r="H2053" s="890" t="s">
        <v>2872</v>
      </c>
      <c r="I2053" s="889" t="s">
        <v>3654</v>
      </c>
      <c r="J2053" s="889" t="s">
        <v>5525</v>
      </c>
      <c r="K2053" s="888">
        <v>1</v>
      </c>
      <c r="L2053" s="888">
        <v>4</v>
      </c>
      <c r="M2053" s="887">
        <v>41300</v>
      </c>
      <c r="N2053" s="888">
        <v>0</v>
      </c>
      <c r="O2053" s="888">
        <v>0</v>
      </c>
      <c r="P2053" s="887">
        <v>0</v>
      </c>
    </row>
    <row r="2054" spans="1:16" ht="24.75" customHeight="1" x14ac:dyDescent="0.25">
      <c r="A2054" s="867" t="s">
        <v>19067</v>
      </c>
      <c r="B2054" s="867" t="s">
        <v>2672</v>
      </c>
      <c r="C2054" s="894" t="s">
        <v>19066</v>
      </c>
      <c r="D2054" s="893" t="s">
        <v>21127</v>
      </c>
      <c r="E2054" s="892">
        <v>10000</v>
      </c>
      <c r="F2054" s="895" t="s">
        <v>22633</v>
      </c>
      <c r="G2054" s="891" t="s">
        <v>22632</v>
      </c>
      <c r="H2054" s="890" t="s">
        <v>2872</v>
      </c>
      <c r="I2054" s="889" t="s">
        <v>3654</v>
      </c>
      <c r="J2054" s="889" t="s">
        <v>5525</v>
      </c>
      <c r="K2054" s="888">
        <v>0</v>
      </c>
      <c r="L2054" s="888">
        <v>0</v>
      </c>
      <c r="M2054" s="887">
        <v>0</v>
      </c>
      <c r="N2054" s="888">
        <v>1</v>
      </c>
      <c r="O2054" s="888">
        <v>2</v>
      </c>
      <c r="P2054" s="887">
        <v>19000</v>
      </c>
    </row>
    <row r="2055" spans="1:16" x14ac:dyDescent="0.25">
      <c r="A2055" s="867" t="s">
        <v>19067</v>
      </c>
      <c r="B2055" s="867" t="s">
        <v>2672</v>
      </c>
      <c r="C2055" s="894" t="s">
        <v>19066</v>
      </c>
      <c r="D2055" s="893" t="s">
        <v>18209</v>
      </c>
      <c r="E2055" s="892">
        <v>15000</v>
      </c>
      <c r="F2055" s="895" t="s">
        <v>20371</v>
      </c>
      <c r="G2055" s="891" t="s">
        <v>20370</v>
      </c>
      <c r="H2055" s="890" t="s">
        <v>20662</v>
      </c>
      <c r="I2055" s="889" t="s">
        <v>3654</v>
      </c>
      <c r="J2055" s="889" t="s">
        <v>5525</v>
      </c>
      <c r="K2055" s="888">
        <v>1</v>
      </c>
      <c r="L2055" s="888">
        <v>1</v>
      </c>
      <c r="M2055" s="887">
        <v>8500</v>
      </c>
      <c r="N2055" s="888">
        <v>0</v>
      </c>
      <c r="O2055" s="888">
        <v>0</v>
      </c>
      <c r="P2055" s="887">
        <v>0</v>
      </c>
    </row>
    <row r="2056" spans="1:16" x14ac:dyDescent="0.25">
      <c r="A2056" s="867" t="s">
        <v>19067</v>
      </c>
      <c r="B2056" s="867" t="s">
        <v>2672</v>
      </c>
      <c r="C2056" s="894" t="s">
        <v>19066</v>
      </c>
      <c r="D2056" s="893" t="s">
        <v>18209</v>
      </c>
      <c r="E2056" s="892">
        <v>15600</v>
      </c>
      <c r="F2056" s="895" t="s">
        <v>3003</v>
      </c>
      <c r="G2056" s="891" t="s">
        <v>3362</v>
      </c>
      <c r="H2056" s="890" t="s">
        <v>22631</v>
      </c>
      <c r="I2056" s="889" t="s">
        <v>3654</v>
      </c>
      <c r="J2056" s="889" t="s">
        <v>5525</v>
      </c>
      <c r="K2056" s="888">
        <v>1</v>
      </c>
      <c r="L2056" s="888">
        <v>1</v>
      </c>
      <c r="M2056" s="887">
        <v>21840</v>
      </c>
      <c r="N2056" s="888">
        <v>1</v>
      </c>
      <c r="O2056" s="888">
        <v>6</v>
      </c>
      <c r="P2056" s="887">
        <v>92040</v>
      </c>
    </row>
    <row r="2057" spans="1:16" x14ac:dyDescent="0.25">
      <c r="A2057" s="867" t="s">
        <v>19067</v>
      </c>
      <c r="B2057" s="867" t="s">
        <v>2672</v>
      </c>
      <c r="C2057" s="894" t="s">
        <v>19066</v>
      </c>
      <c r="D2057" s="893" t="s">
        <v>18209</v>
      </c>
      <c r="E2057" s="892">
        <v>8000</v>
      </c>
      <c r="F2057" s="895" t="s">
        <v>22630</v>
      </c>
      <c r="G2057" s="891" t="s">
        <v>22629</v>
      </c>
      <c r="H2057" s="890" t="s">
        <v>20719</v>
      </c>
      <c r="I2057" s="889" t="s">
        <v>3654</v>
      </c>
      <c r="J2057" s="889" t="s">
        <v>5525</v>
      </c>
      <c r="K2057" s="888">
        <v>1</v>
      </c>
      <c r="L2057" s="888">
        <v>1</v>
      </c>
      <c r="M2057" s="887">
        <v>15466.67</v>
      </c>
      <c r="N2057" s="888">
        <v>0</v>
      </c>
      <c r="O2057" s="888">
        <v>0</v>
      </c>
      <c r="P2057" s="887">
        <v>0</v>
      </c>
    </row>
    <row r="2058" spans="1:16" x14ac:dyDescent="0.25">
      <c r="A2058" s="867" t="s">
        <v>19067</v>
      </c>
      <c r="B2058" s="867" t="s">
        <v>2672</v>
      </c>
      <c r="C2058" s="894" t="s">
        <v>19066</v>
      </c>
      <c r="D2058" s="893" t="s">
        <v>18209</v>
      </c>
      <c r="E2058" s="892">
        <v>15000</v>
      </c>
      <c r="F2058" s="895" t="s">
        <v>22627</v>
      </c>
      <c r="G2058" s="891" t="s">
        <v>22628</v>
      </c>
      <c r="H2058" s="890" t="s">
        <v>20662</v>
      </c>
      <c r="I2058" s="889" t="s">
        <v>3654</v>
      </c>
      <c r="J2058" s="889" t="s">
        <v>5525</v>
      </c>
      <c r="K2058" s="888">
        <v>0</v>
      </c>
      <c r="L2058" s="888">
        <v>0</v>
      </c>
      <c r="M2058" s="887">
        <v>0</v>
      </c>
      <c r="N2058" s="888">
        <v>1</v>
      </c>
      <c r="O2058" s="888">
        <v>6</v>
      </c>
      <c r="P2058" s="887">
        <v>88000</v>
      </c>
    </row>
    <row r="2059" spans="1:16" x14ac:dyDescent="0.25">
      <c r="A2059" s="867" t="s">
        <v>19067</v>
      </c>
      <c r="B2059" s="867" t="s">
        <v>2672</v>
      </c>
      <c r="C2059" s="894" t="s">
        <v>19066</v>
      </c>
      <c r="D2059" s="893" t="s">
        <v>18209</v>
      </c>
      <c r="E2059" s="892">
        <v>14000</v>
      </c>
      <c r="F2059" s="895" t="s">
        <v>22627</v>
      </c>
      <c r="G2059" s="891" t="s">
        <v>22628</v>
      </c>
      <c r="H2059" s="890" t="s">
        <v>20662</v>
      </c>
      <c r="I2059" s="889" t="s">
        <v>3654</v>
      </c>
      <c r="J2059" s="889" t="s">
        <v>5525</v>
      </c>
      <c r="K2059" s="888">
        <v>1</v>
      </c>
      <c r="L2059" s="888">
        <v>1</v>
      </c>
      <c r="M2059" s="887">
        <v>13533.33</v>
      </c>
      <c r="N2059" s="888">
        <v>0</v>
      </c>
      <c r="O2059" s="888">
        <v>0</v>
      </c>
      <c r="P2059" s="887">
        <v>0</v>
      </c>
    </row>
    <row r="2060" spans="1:16" x14ac:dyDescent="0.25">
      <c r="A2060" s="867" t="s">
        <v>19067</v>
      </c>
      <c r="B2060" s="867" t="s">
        <v>2672</v>
      </c>
      <c r="C2060" s="894" t="s">
        <v>19066</v>
      </c>
      <c r="D2060" s="893" t="s">
        <v>18209</v>
      </c>
      <c r="E2060" s="892">
        <v>12000</v>
      </c>
      <c r="F2060" s="895" t="s">
        <v>22627</v>
      </c>
      <c r="G2060" s="891" t="s">
        <v>22626</v>
      </c>
      <c r="H2060" s="890" t="s">
        <v>20662</v>
      </c>
      <c r="I2060" s="889" t="s">
        <v>3654</v>
      </c>
      <c r="J2060" s="889" t="s">
        <v>5525</v>
      </c>
      <c r="K2060" s="888">
        <v>1</v>
      </c>
      <c r="L2060" s="888">
        <v>3</v>
      </c>
      <c r="M2060" s="887">
        <v>25600</v>
      </c>
      <c r="N2060" s="888">
        <v>0</v>
      </c>
      <c r="O2060" s="888">
        <v>0</v>
      </c>
      <c r="P2060" s="887">
        <v>0</v>
      </c>
    </row>
    <row r="2061" spans="1:16" x14ac:dyDescent="0.25">
      <c r="A2061" s="867" t="s">
        <v>19067</v>
      </c>
      <c r="B2061" s="867" t="s">
        <v>2672</v>
      </c>
      <c r="C2061" s="894" t="s">
        <v>19066</v>
      </c>
      <c r="D2061" s="893" t="s">
        <v>18209</v>
      </c>
      <c r="E2061" s="892">
        <v>15600</v>
      </c>
      <c r="F2061" s="895" t="s">
        <v>22625</v>
      </c>
      <c r="G2061" s="891" t="s">
        <v>22624</v>
      </c>
      <c r="H2061" s="890" t="s">
        <v>20662</v>
      </c>
      <c r="I2061" s="889" t="s">
        <v>3654</v>
      </c>
      <c r="J2061" s="889" t="s">
        <v>5525</v>
      </c>
      <c r="K2061" s="888">
        <v>1</v>
      </c>
      <c r="L2061" s="888">
        <v>10</v>
      </c>
      <c r="M2061" s="887">
        <v>159120</v>
      </c>
      <c r="N2061" s="888">
        <v>1</v>
      </c>
      <c r="O2061" s="888">
        <v>1</v>
      </c>
      <c r="P2061" s="887">
        <v>5200</v>
      </c>
    </row>
    <row r="2062" spans="1:16" x14ac:dyDescent="0.25">
      <c r="A2062" s="867" t="s">
        <v>19067</v>
      </c>
      <c r="B2062" s="867" t="s">
        <v>2672</v>
      </c>
      <c r="C2062" s="894" t="s">
        <v>19066</v>
      </c>
      <c r="D2062" s="893" t="s">
        <v>20910</v>
      </c>
      <c r="E2062" s="892">
        <v>12250</v>
      </c>
      <c r="F2062" s="895" t="s">
        <v>22623</v>
      </c>
      <c r="G2062" s="891" t="s">
        <v>22622</v>
      </c>
      <c r="H2062" s="890" t="s">
        <v>3558</v>
      </c>
      <c r="I2062" s="889" t="s">
        <v>3654</v>
      </c>
      <c r="J2062" s="889" t="s">
        <v>5525</v>
      </c>
      <c r="K2062" s="888">
        <v>0</v>
      </c>
      <c r="L2062" s="888">
        <v>0</v>
      </c>
      <c r="M2062" s="887">
        <v>0</v>
      </c>
      <c r="N2062" s="888">
        <v>1</v>
      </c>
      <c r="O2062" s="888">
        <v>6</v>
      </c>
      <c r="P2062" s="887">
        <v>73091.67</v>
      </c>
    </row>
    <row r="2063" spans="1:16" x14ac:dyDescent="0.25">
      <c r="A2063" s="867" t="s">
        <v>19067</v>
      </c>
      <c r="B2063" s="867" t="s">
        <v>2672</v>
      </c>
      <c r="C2063" s="894" t="s">
        <v>19066</v>
      </c>
      <c r="D2063" s="893" t="s">
        <v>18209</v>
      </c>
      <c r="E2063" s="892">
        <v>8000</v>
      </c>
      <c r="F2063" s="895" t="s">
        <v>22623</v>
      </c>
      <c r="G2063" s="891" t="s">
        <v>22622</v>
      </c>
      <c r="H2063" s="890" t="s">
        <v>3558</v>
      </c>
      <c r="I2063" s="889" t="s">
        <v>3654</v>
      </c>
      <c r="J2063" s="889" t="s">
        <v>5525</v>
      </c>
      <c r="K2063" s="888">
        <v>1</v>
      </c>
      <c r="L2063" s="888">
        <v>10</v>
      </c>
      <c r="M2063" s="887">
        <v>95733.33</v>
      </c>
      <c r="N2063" s="888">
        <v>0</v>
      </c>
      <c r="O2063" s="888">
        <v>0</v>
      </c>
      <c r="P2063" s="887">
        <v>0</v>
      </c>
    </row>
    <row r="2064" spans="1:16" x14ac:dyDescent="0.25">
      <c r="A2064" s="1772" t="s">
        <v>2848</v>
      </c>
      <c r="B2064" s="1772"/>
      <c r="C2064" s="1772"/>
      <c r="D2064" s="1772"/>
      <c r="E2064" s="1772"/>
      <c r="F2064" s="1772" t="s">
        <v>378</v>
      </c>
      <c r="G2064" s="1772"/>
      <c r="H2064" s="1772"/>
      <c r="I2064" s="1772"/>
      <c r="J2064" s="1772"/>
      <c r="K2064" s="1771" t="s">
        <v>2847</v>
      </c>
      <c r="L2064" s="1771"/>
      <c r="M2064" s="1771"/>
      <c r="N2064" s="1771" t="s">
        <v>2846</v>
      </c>
      <c r="O2064" s="1771"/>
      <c r="P2064" s="1771"/>
    </row>
    <row r="2065" spans="1:16" ht="69.75" x14ac:dyDescent="0.25">
      <c r="A2065" s="1535" t="s">
        <v>2845</v>
      </c>
      <c r="B2065" s="1535" t="s">
        <v>5</v>
      </c>
      <c r="C2065" s="1535" t="s">
        <v>2844</v>
      </c>
      <c r="D2065" s="1535" t="s">
        <v>2843</v>
      </c>
      <c r="E2065" s="1536" t="s">
        <v>2842</v>
      </c>
      <c r="F2065" s="1537" t="s">
        <v>2841</v>
      </c>
      <c r="G2065" s="1535" t="s">
        <v>2840</v>
      </c>
      <c r="H2065" s="1535" t="s">
        <v>2839</v>
      </c>
      <c r="I2065" s="1535" t="s">
        <v>2838</v>
      </c>
      <c r="J2065" s="1535" t="s">
        <v>2837</v>
      </c>
      <c r="K2065" s="1538" t="s">
        <v>2836</v>
      </c>
      <c r="L2065" s="1538" t="s">
        <v>2835</v>
      </c>
      <c r="M2065" s="1539" t="s">
        <v>2834</v>
      </c>
      <c r="N2065" s="1538" t="s">
        <v>2836</v>
      </c>
      <c r="O2065" s="1538" t="s">
        <v>2835</v>
      </c>
      <c r="P2065" s="1539" t="s">
        <v>2834</v>
      </c>
    </row>
    <row r="2066" spans="1:16" x14ac:dyDescent="0.25">
      <c r="A2066" s="867" t="s">
        <v>19067</v>
      </c>
      <c r="B2066" s="867" t="s">
        <v>2672</v>
      </c>
      <c r="C2066" s="894" t="s">
        <v>19066</v>
      </c>
      <c r="D2066" s="893" t="s">
        <v>18209</v>
      </c>
      <c r="E2066" s="892">
        <v>8000</v>
      </c>
      <c r="F2066" s="895" t="s">
        <v>22621</v>
      </c>
      <c r="G2066" s="891" t="s">
        <v>22620</v>
      </c>
      <c r="H2066" s="890" t="s">
        <v>20760</v>
      </c>
      <c r="I2066" s="889" t="s">
        <v>3654</v>
      </c>
      <c r="J2066" s="889" t="s">
        <v>5525</v>
      </c>
      <c r="K2066" s="888">
        <v>0</v>
      </c>
      <c r="L2066" s="888">
        <v>0</v>
      </c>
      <c r="M2066" s="887">
        <v>0</v>
      </c>
      <c r="N2066" s="888">
        <v>1</v>
      </c>
      <c r="O2066" s="888">
        <v>1</v>
      </c>
      <c r="P2066" s="887">
        <v>8000</v>
      </c>
    </row>
    <row r="2067" spans="1:16" x14ac:dyDescent="0.25">
      <c r="A2067" s="867" t="s">
        <v>19067</v>
      </c>
      <c r="B2067" s="867" t="s">
        <v>2672</v>
      </c>
      <c r="C2067" s="894" t="s">
        <v>19066</v>
      </c>
      <c r="D2067" s="893" t="s">
        <v>18209</v>
      </c>
      <c r="E2067" s="892">
        <v>15000</v>
      </c>
      <c r="F2067" s="895" t="s">
        <v>22619</v>
      </c>
      <c r="G2067" s="891" t="s">
        <v>22618</v>
      </c>
      <c r="H2067" s="890" t="s">
        <v>20662</v>
      </c>
      <c r="I2067" s="889" t="s">
        <v>3654</v>
      </c>
      <c r="J2067" s="889" t="s">
        <v>5525</v>
      </c>
      <c r="K2067" s="888">
        <v>0</v>
      </c>
      <c r="L2067" s="888">
        <v>0</v>
      </c>
      <c r="M2067" s="887">
        <v>0</v>
      </c>
      <c r="N2067" s="888">
        <v>1</v>
      </c>
      <c r="O2067" s="888">
        <v>1</v>
      </c>
      <c r="P2067" s="887">
        <v>9900</v>
      </c>
    </row>
    <row r="2068" spans="1:16" x14ac:dyDescent="0.25">
      <c r="A2068" s="867" t="s">
        <v>19067</v>
      </c>
      <c r="B2068" s="867" t="s">
        <v>2672</v>
      </c>
      <c r="C2068" s="894" t="s">
        <v>19066</v>
      </c>
      <c r="D2068" s="893" t="s">
        <v>18209</v>
      </c>
      <c r="E2068" s="892">
        <v>6000</v>
      </c>
      <c r="F2068" s="895" t="s">
        <v>22617</v>
      </c>
      <c r="G2068" s="891" t="s">
        <v>22616</v>
      </c>
      <c r="H2068" s="890" t="s">
        <v>22615</v>
      </c>
      <c r="I2068" s="889" t="s">
        <v>3654</v>
      </c>
      <c r="J2068" s="889" t="s">
        <v>5525</v>
      </c>
      <c r="K2068" s="888">
        <v>1</v>
      </c>
      <c r="L2068" s="888">
        <v>10</v>
      </c>
      <c r="M2068" s="887">
        <v>70600</v>
      </c>
      <c r="N2068" s="888">
        <v>0</v>
      </c>
      <c r="O2068" s="888">
        <v>0</v>
      </c>
      <c r="P2068" s="887">
        <v>0</v>
      </c>
    </row>
    <row r="2069" spans="1:16" ht="30" customHeight="1" x14ac:dyDescent="0.25">
      <c r="A2069" s="867" t="s">
        <v>19067</v>
      </c>
      <c r="B2069" s="867" t="s">
        <v>2672</v>
      </c>
      <c r="C2069" s="894" t="s">
        <v>19066</v>
      </c>
      <c r="D2069" s="893" t="s">
        <v>22614</v>
      </c>
      <c r="E2069" s="892">
        <v>15600</v>
      </c>
      <c r="F2069" s="895" t="s">
        <v>22612</v>
      </c>
      <c r="G2069" s="891" t="s">
        <v>22611</v>
      </c>
      <c r="H2069" s="890" t="s">
        <v>20662</v>
      </c>
      <c r="I2069" s="889" t="s">
        <v>3654</v>
      </c>
      <c r="J2069" s="889" t="s">
        <v>5525</v>
      </c>
      <c r="K2069" s="888">
        <v>0</v>
      </c>
      <c r="L2069" s="888">
        <v>0</v>
      </c>
      <c r="M2069" s="887">
        <v>0</v>
      </c>
      <c r="N2069" s="888">
        <v>1</v>
      </c>
      <c r="O2069" s="888">
        <v>3</v>
      </c>
      <c r="P2069" s="887">
        <v>57720</v>
      </c>
    </row>
    <row r="2070" spans="1:16" ht="32.25" customHeight="1" x14ac:dyDescent="0.25">
      <c r="A2070" s="867" t="s">
        <v>19067</v>
      </c>
      <c r="B2070" s="867" t="s">
        <v>2672</v>
      </c>
      <c r="C2070" s="894" t="s">
        <v>19066</v>
      </c>
      <c r="D2070" s="893" t="s">
        <v>22613</v>
      </c>
      <c r="E2070" s="892">
        <v>15000</v>
      </c>
      <c r="F2070" s="895" t="s">
        <v>22612</v>
      </c>
      <c r="G2070" s="891" t="s">
        <v>22611</v>
      </c>
      <c r="H2070" s="890" t="s">
        <v>20662</v>
      </c>
      <c r="I2070" s="889" t="s">
        <v>3654</v>
      </c>
      <c r="J2070" s="889" t="s">
        <v>5525</v>
      </c>
      <c r="K2070" s="888">
        <v>1</v>
      </c>
      <c r="L2070" s="888">
        <v>12</v>
      </c>
      <c r="M2070" s="887">
        <v>180000</v>
      </c>
      <c r="N2070" s="888">
        <v>1</v>
      </c>
      <c r="O2070" s="888">
        <v>3</v>
      </c>
      <c r="P2070" s="887">
        <v>30500</v>
      </c>
    </row>
    <row r="2071" spans="1:16" ht="24.75" customHeight="1" x14ac:dyDescent="0.25">
      <c r="A2071" s="867" t="s">
        <v>19067</v>
      </c>
      <c r="B2071" s="867" t="s">
        <v>2672</v>
      </c>
      <c r="C2071" s="894" t="s">
        <v>19066</v>
      </c>
      <c r="D2071" s="893" t="s">
        <v>22610</v>
      </c>
      <c r="E2071" s="892">
        <v>8000</v>
      </c>
      <c r="F2071" s="895" t="s">
        <v>22609</v>
      </c>
      <c r="G2071" s="891" t="s">
        <v>22608</v>
      </c>
      <c r="H2071" s="890" t="s">
        <v>20667</v>
      </c>
      <c r="I2071" s="889" t="s">
        <v>3654</v>
      </c>
      <c r="J2071" s="889" t="s">
        <v>5525</v>
      </c>
      <c r="K2071" s="888">
        <v>1</v>
      </c>
      <c r="L2071" s="888">
        <v>6</v>
      </c>
      <c r="M2071" s="887">
        <v>66400</v>
      </c>
      <c r="N2071" s="888">
        <v>1</v>
      </c>
      <c r="O2071" s="888">
        <v>6</v>
      </c>
      <c r="P2071" s="887">
        <v>48000</v>
      </c>
    </row>
    <row r="2072" spans="1:16" x14ac:dyDescent="0.25">
      <c r="A2072" s="867" t="s">
        <v>19067</v>
      </c>
      <c r="B2072" s="867" t="s">
        <v>2672</v>
      </c>
      <c r="C2072" s="894" t="s">
        <v>19066</v>
      </c>
      <c r="D2072" s="893" t="s">
        <v>18209</v>
      </c>
      <c r="E2072" s="892">
        <v>5000</v>
      </c>
      <c r="F2072" s="895" t="s">
        <v>22607</v>
      </c>
      <c r="G2072" s="891" t="s">
        <v>22606</v>
      </c>
      <c r="H2072" s="890" t="s">
        <v>20766</v>
      </c>
      <c r="I2072" s="889" t="s">
        <v>3654</v>
      </c>
      <c r="J2072" s="889" t="s">
        <v>5525</v>
      </c>
      <c r="K2072" s="888">
        <v>1</v>
      </c>
      <c r="L2072" s="888">
        <v>1</v>
      </c>
      <c r="M2072" s="887">
        <v>14500</v>
      </c>
      <c r="N2072" s="888">
        <v>0</v>
      </c>
      <c r="O2072" s="888">
        <v>0</v>
      </c>
      <c r="P2072" s="887">
        <v>0</v>
      </c>
    </row>
    <row r="2073" spans="1:16" x14ac:dyDescent="0.25">
      <c r="A2073" s="867" t="s">
        <v>19067</v>
      </c>
      <c r="B2073" s="867" t="s">
        <v>2672</v>
      </c>
      <c r="C2073" s="894" t="s">
        <v>19066</v>
      </c>
      <c r="D2073" s="893" t="s">
        <v>18209</v>
      </c>
      <c r="E2073" s="892">
        <v>15600</v>
      </c>
      <c r="F2073" s="895" t="s">
        <v>22605</v>
      </c>
      <c r="G2073" s="891" t="s">
        <v>22604</v>
      </c>
      <c r="H2073" s="890" t="s">
        <v>20719</v>
      </c>
      <c r="I2073" s="889" t="s">
        <v>3654</v>
      </c>
      <c r="J2073" s="889" t="s">
        <v>5525</v>
      </c>
      <c r="K2073" s="888">
        <v>1</v>
      </c>
      <c r="L2073" s="888">
        <v>5</v>
      </c>
      <c r="M2073" s="887">
        <v>79040</v>
      </c>
      <c r="N2073" s="888">
        <v>0</v>
      </c>
      <c r="O2073" s="888">
        <v>0</v>
      </c>
      <c r="P2073" s="887">
        <v>0</v>
      </c>
    </row>
    <row r="2074" spans="1:16" x14ac:dyDescent="0.25">
      <c r="A2074" s="867" t="s">
        <v>19067</v>
      </c>
      <c r="B2074" s="867" t="s">
        <v>2672</v>
      </c>
      <c r="C2074" s="894" t="s">
        <v>19066</v>
      </c>
      <c r="D2074" s="893" t="s">
        <v>18209</v>
      </c>
      <c r="E2074" s="892">
        <v>14700</v>
      </c>
      <c r="F2074" s="895" t="s">
        <v>22603</v>
      </c>
      <c r="G2074" s="891" t="s">
        <v>22602</v>
      </c>
      <c r="H2074" s="890" t="s">
        <v>20662</v>
      </c>
      <c r="I2074" s="889" t="s">
        <v>3654</v>
      </c>
      <c r="J2074" s="889" t="s">
        <v>5525</v>
      </c>
      <c r="K2074" s="888">
        <v>0</v>
      </c>
      <c r="L2074" s="888">
        <v>0</v>
      </c>
      <c r="M2074" s="887">
        <v>0</v>
      </c>
      <c r="N2074" s="888">
        <v>1</v>
      </c>
      <c r="O2074" s="888">
        <v>5</v>
      </c>
      <c r="P2074" s="887">
        <v>68110</v>
      </c>
    </row>
    <row r="2075" spans="1:16" x14ac:dyDescent="0.25">
      <c r="A2075" s="867" t="s">
        <v>19067</v>
      </c>
      <c r="B2075" s="867" t="s">
        <v>2672</v>
      </c>
      <c r="C2075" s="894" t="s">
        <v>19066</v>
      </c>
      <c r="D2075" s="893" t="s">
        <v>20779</v>
      </c>
      <c r="E2075" s="892">
        <v>15600</v>
      </c>
      <c r="F2075" s="895" t="s">
        <v>22603</v>
      </c>
      <c r="G2075" s="891" t="s">
        <v>22602</v>
      </c>
      <c r="H2075" s="890" t="s">
        <v>20662</v>
      </c>
      <c r="I2075" s="889" t="s">
        <v>3654</v>
      </c>
      <c r="J2075" s="889" t="s">
        <v>5525</v>
      </c>
      <c r="K2075" s="888">
        <v>1</v>
      </c>
      <c r="L2075" s="888">
        <v>9</v>
      </c>
      <c r="M2075" s="887">
        <v>156000</v>
      </c>
      <c r="N2075" s="888">
        <v>0</v>
      </c>
      <c r="O2075" s="888">
        <v>0</v>
      </c>
      <c r="P2075" s="887">
        <v>0</v>
      </c>
    </row>
    <row r="2076" spans="1:16" x14ac:dyDescent="0.25">
      <c r="A2076" s="867" t="s">
        <v>19067</v>
      </c>
      <c r="B2076" s="867" t="s">
        <v>2672</v>
      </c>
      <c r="C2076" s="894" t="s">
        <v>19066</v>
      </c>
      <c r="D2076" s="893" t="s">
        <v>18209</v>
      </c>
      <c r="E2076" s="892">
        <v>10000</v>
      </c>
      <c r="F2076" s="895" t="s">
        <v>22601</v>
      </c>
      <c r="G2076" s="891" t="s">
        <v>22600</v>
      </c>
      <c r="H2076" s="890" t="s">
        <v>20662</v>
      </c>
      <c r="I2076" s="889" t="s">
        <v>3654</v>
      </c>
      <c r="J2076" s="889" t="s">
        <v>5525</v>
      </c>
      <c r="K2076" s="888">
        <v>1</v>
      </c>
      <c r="L2076" s="888">
        <v>1</v>
      </c>
      <c r="M2076" s="887">
        <v>17666.669999999998</v>
      </c>
      <c r="N2076" s="888">
        <v>1</v>
      </c>
      <c r="O2076" s="888">
        <v>6</v>
      </c>
      <c r="P2076" s="887">
        <v>60000</v>
      </c>
    </row>
    <row r="2077" spans="1:16" x14ac:dyDescent="0.25">
      <c r="A2077" s="867" t="s">
        <v>19067</v>
      </c>
      <c r="B2077" s="867" t="s">
        <v>2672</v>
      </c>
      <c r="C2077" s="894" t="s">
        <v>19066</v>
      </c>
      <c r="D2077" s="893" t="s">
        <v>18209</v>
      </c>
      <c r="E2077" s="892">
        <v>7000</v>
      </c>
      <c r="F2077" s="895" t="s">
        <v>22599</v>
      </c>
      <c r="G2077" s="891" t="s">
        <v>22598</v>
      </c>
      <c r="H2077" s="890" t="s">
        <v>21934</v>
      </c>
      <c r="I2077" s="889" t="s">
        <v>3654</v>
      </c>
      <c r="J2077" s="889" t="s">
        <v>5525</v>
      </c>
      <c r="K2077" s="888">
        <v>0</v>
      </c>
      <c r="L2077" s="888">
        <v>0</v>
      </c>
      <c r="M2077" s="887">
        <v>0</v>
      </c>
      <c r="N2077" s="888">
        <v>1</v>
      </c>
      <c r="O2077" s="888">
        <v>5</v>
      </c>
      <c r="P2077" s="887">
        <v>34533.33</v>
      </c>
    </row>
    <row r="2078" spans="1:16" x14ac:dyDescent="0.25">
      <c r="A2078" s="867" t="s">
        <v>19067</v>
      </c>
      <c r="B2078" s="867" t="s">
        <v>2672</v>
      </c>
      <c r="C2078" s="894" t="s">
        <v>19066</v>
      </c>
      <c r="D2078" s="893" t="s">
        <v>18209</v>
      </c>
      <c r="E2078" s="892">
        <v>15600</v>
      </c>
      <c r="F2078" s="895" t="s">
        <v>20354</v>
      </c>
      <c r="G2078" s="891" t="s">
        <v>20353</v>
      </c>
      <c r="H2078" s="890" t="s">
        <v>22597</v>
      </c>
      <c r="I2078" s="889" t="s">
        <v>2684</v>
      </c>
      <c r="J2078" s="889" t="s">
        <v>5525</v>
      </c>
      <c r="K2078" s="888">
        <v>1</v>
      </c>
      <c r="L2078" s="888">
        <v>1</v>
      </c>
      <c r="M2078" s="887">
        <v>11440</v>
      </c>
      <c r="N2078" s="888">
        <v>0</v>
      </c>
      <c r="O2078" s="888">
        <v>0</v>
      </c>
      <c r="P2078" s="887">
        <v>0</v>
      </c>
    </row>
    <row r="2079" spans="1:16" x14ac:dyDescent="0.25">
      <c r="A2079" s="867" t="s">
        <v>19067</v>
      </c>
      <c r="B2079" s="867" t="s">
        <v>2672</v>
      </c>
      <c r="C2079" s="894" t="s">
        <v>19066</v>
      </c>
      <c r="D2079" s="893" t="s">
        <v>18209</v>
      </c>
      <c r="E2079" s="892">
        <v>10000</v>
      </c>
      <c r="F2079" s="895" t="s">
        <v>22596</v>
      </c>
      <c r="G2079" s="891" t="s">
        <v>22595</v>
      </c>
      <c r="H2079" s="890" t="s">
        <v>20662</v>
      </c>
      <c r="I2079" s="889" t="s">
        <v>3654</v>
      </c>
      <c r="J2079" s="889" t="s">
        <v>5525</v>
      </c>
      <c r="K2079" s="888">
        <v>1</v>
      </c>
      <c r="L2079" s="888">
        <v>1</v>
      </c>
      <c r="M2079" s="887">
        <v>7000</v>
      </c>
      <c r="N2079" s="888">
        <v>1</v>
      </c>
      <c r="O2079" s="888">
        <v>6</v>
      </c>
      <c r="P2079" s="887">
        <v>60000</v>
      </c>
    </row>
    <row r="2080" spans="1:16" ht="23.25" customHeight="1" x14ac:dyDescent="0.25">
      <c r="A2080" s="867" t="s">
        <v>19067</v>
      </c>
      <c r="B2080" s="867" t="s">
        <v>2672</v>
      </c>
      <c r="C2080" s="894" t="s">
        <v>19066</v>
      </c>
      <c r="D2080" s="893" t="s">
        <v>20950</v>
      </c>
      <c r="E2080" s="892">
        <v>15600</v>
      </c>
      <c r="F2080" s="895" t="s">
        <v>22594</v>
      </c>
      <c r="G2080" s="891" t="s">
        <v>22593</v>
      </c>
      <c r="H2080" s="890" t="s">
        <v>20662</v>
      </c>
      <c r="I2080" s="889" t="s">
        <v>3654</v>
      </c>
      <c r="J2080" s="889" t="s">
        <v>5525</v>
      </c>
      <c r="K2080" s="888">
        <v>1</v>
      </c>
      <c r="L2080" s="888">
        <v>11</v>
      </c>
      <c r="M2080" s="887">
        <v>187200</v>
      </c>
      <c r="N2080" s="888">
        <v>1</v>
      </c>
      <c r="O2080" s="888">
        <v>6</v>
      </c>
      <c r="P2080" s="887">
        <v>92040</v>
      </c>
    </row>
    <row r="2081" spans="1:16" x14ac:dyDescent="0.25">
      <c r="A2081" s="867" t="s">
        <v>19067</v>
      </c>
      <c r="B2081" s="867" t="s">
        <v>2672</v>
      </c>
      <c r="C2081" s="894" t="s">
        <v>19066</v>
      </c>
      <c r="D2081" s="893" t="s">
        <v>18209</v>
      </c>
      <c r="E2081" s="892">
        <v>10000</v>
      </c>
      <c r="F2081" s="895" t="s">
        <v>22592</v>
      </c>
      <c r="G2081" s="891" t="s">
        <v>22591</v>
      </c>
      <c r="H2081" s="890" t="s">
        <v>20833</v>
      </c>
      <c r="I2081" s="889" t="s">
        <v>3654</v>
      </c>
      <c r="J2081" s="889" t="s">
        <v>5525</v>
      </c>
      <c r="K2081" s="888">
        <v>1</v>
      </c>
      <c r="L2081" s="888">
        <v>4</v>
      </c>
      <c r="M2081" s="887">
        <v>50000</v>
      </c>
      <c r="N2081" s="888">
        <v>1</v>
      </c>
      <c r="O2081" s="888">
        <v>4</v>
      </c>
      <c r="P2081" s="887">
        <v>48666.67</v>
      </c>
    </row>
    <row r="2082" spans="1:16" x14ac:dyDescent="0.25">
      <c r="A2082" s="867" t="s">
        <v>19067</v>
      </c>
      <c r="B2082" s="867" t="s">
        <v>2672</v>
      </c>
      <c r="C2082" s="894" t="s">
        <v>19066</v>
      </c>
      <c r="D2082" s="893" t="s">
        <v>18209</v>
      </c>
      <c r="E2082" s="892">
        <v>8000</v>
      </c>
      <c r="F2082" s="895" t="s">
        <v>22590</v>
      </c>
      <c r="G2082" s="891" t="s">
        <v>22589</v>
      </c>
      <c r="H2082" s="890" t="s">
        <v>2872</v>
      </c>
      <c r="I2082" s="889" t="s">
        <v>3654</v>
      </c>
      <c r="J2082" s="889" t="s">
        <v>5525</v>
      </c>
      <c r="K2082" s="888">
        <v>0</v>
      </c>
      <c r="L2082" s="888">
        <v>0</v>
      </c>
      <c r="M2082" s="887">
        <v>0</v>
      </c>
      <c r="N2082" s="888">
        <v>1</v>
      </c>
      <c r="O2082" s="888">
        <v>1</v>
      </c>
      <c r="P2082" s="887">
        <v>8000</v>
      </c>
    </row>
    <row r="2083" spans="1:16" x14ac:dyDescent="0.25">
      <c r="A2083" s="867" t="s">
        <v>19067</v>
      </c>
      <c r="B2083" s="867" t="s">
        <v>2672</v>
      </c>
      <c r="C2083" s="894" t="s">
        <v>19066</v>
      </c>
      <c r="D2083" s="893" t="s">
        <v>18209</v>
      </c>
      <c r="E2083" s="892">
        <v>5000</v>
      </c>
      <c r="F2083" s="895" t="s">
        <v>22590</v>
      </c>
      <c r="G2083" s="891" t="s">
        <v>22589</v>
      </c>
      <c r="H2083" s="890" t="s">
        <v>2872</v>
      </c>
      <c r="I2083" s="889" t="s">
        <v>3654</v>
      </c>
      <c r="J2083" s="889" t="s">
        <v>5525</v>
      </c>
      <c r="K2083" s="888">
        <v>0</v>
      </c>
      <c r="L2083" s="888">
        <v>0</v>
      </c>
      <c r="M2083" s="887">
        <v>0</v>
      </c>
      <c r="N2083" s="888">
        <v>1</v>
      </c>
      <c r="O2083" s="888">
        <v>2</v>
      </c>
      <c r="P2083" s="887">
        <v>10000</v>
      </c>
    </row>
    <row r="2084" spans="1:16" x14ac:dyDescent="0.25">
      <c r="A2084" s="867" t="s">
        <v>19067</v>
      </c>
      <c r="B2084" s="867" t="s">
        <v>2672</v>
      </c>
      <c r="C2084" s="894" t="s">
        <v>19066</v>
      </c>
      <c r="D2084" s="893" t="s">
        <v>3026</v>
      </c>
      <c r="E2084" s="892">
        <v>5000</v>
      </c>
      <c r="F2084" s="895" t="s">
        <v>22588</v>
      </c>
      <c r="G2084" s="891" t="s">
        <v>22587</v>
      </c>
      <c r="H2084" s="890" t="s">
        <v>20662</v>
      </c>
      <c r="I2084" s="889" t="s">
        <v>3654</v>
      </c>
      <c r="J2084" s="889" t="s">
        <v>5525</v>
      </c>
      <c r="K2084" s="888">
        <v>0</v>
      </c>
      <c r="L2084" s="888">
        <v>0</v>
      </c>
      <c r="M2084" s="887">
        <v>0</v>
      </c>
      <c r="N2084" s="888">
        <v>1</v>
      </c>
      <c r="O2084" s="888">
        <v>4</v>
      </c>
      <c r="P2084" s="887">
        <v>29666.67</v>
      </c>
    </row>
    <row r="2085" spans="1:16" x14ac:dyDescent="0.25">
      <c r="A2085" s="867" t="s">
        <v>19067</v>
      </c>
      <c r="B2085" s="867" t="s">
        <v>2672</v>
      </c>
      <c r="C2085" s="894" t="s">
        <v>19066</v>
      </c>
      <c r="D2085" s="893" t="s">
        <v>18209</v>
      </c>
      <c r="E2085" s="892">
        <v>11000</v>
      </c>
      <c r="F2085" s="895" t="s">
        <v>22586</v>
      </c>
      <c r="G2085" s="891" t="s">
        <v>22585</v>
      </c>
      <c r="H2085" s="890" t="s">
        <v>2703</v>
      </c>
      <c r="I2085" s="889" t="s">
        <v>3654</v>
      </c>
      <c r="J2085" s="889" t="s">
        <v>5525</v>
      </c>
      <c r="K2085" s="888">
        <v>1</v>
      </c>
      <c r="L2085" s="888">
        <v>11</v>
      </c>
      <c r="M2085" s="887">
        <v>128333.33</v>
      </c>
      <c r="N2085" s="888">
        <v>1</v>
      </c>
      <c r="O2085" s="888">
        <v>6</v>
      </c>
      <c r="P2085" s="887">
        <v>66000</v>
      </c>
    </row>
    <row r="2086" spans="1:16" x14ac:dyDescent="0.25">
      <c r="A2086" s="867" t="s">
        <v>19067</v>
      </c>
      <c r="B2086" s="867" t="s">
        <v>2672</v>
      </c>
      <c r="C2086" s="894" t="s">
        <v>19066</v>
      </c>
      <c r="D2086" s="893" t="s">
        <v>18209</v>
      </c>
      <c r="E2086" s="892">
        <v>13000</v>
      </c>
      <c r="F2086" s="895" t="s">
        <v>22584</v>
      </c>
      <c r="G2086" s="891" t="s">
        <v>22583</v>
      </c>
      <c r="H2086" s="890" t="s">
        <v>20667</v>
      </c>
      <c r="I2086" s="889" t="s">
        <v>3654</v>
      </c>
      <c r="J2086" s="889" t="s">
        <v>5525</v>
      </c>
      <c r="K2086" s="888">
        <v>1</v>
      </c>
      <c r="L2086" s="888">
        <v>2</v>
      </c>
      <c r="M2086" s="887">
        <v>22533.33</v>
      </c>
      <c r="N2086" s="888">
        <v>0</v>
      </c>
      <c r="O2086" s="888">
        <v>0</v>
      </c>
      <c r="P2086" s="887">
        <v>0</v>
      </c>
    </row>
    <row r="2087" spans="1:16" x14ac:dyDescent="0.25">
      <c r="A2087" s="867" t="s">
        <v>19067</v>
      </c>
      <c r="B2087" s="867" t="s">
        <v>2672</v>
      </c>
      <c r="C2087" s="894" t="s">
        <v>19066</v>
      </c>
      <c r="D2087" s="893" t="s">
        <v>18209</v>
      </c>
      <c r="E2087" s="892">
        <v>5000</v>
      </c>
      <c r="F2087" s="895" t="s">
        <v>22582</v>
      </c>
      <c r="G2087" s="891" t="s">
        <v>22581</v>
      </c>
      <c r="H2087" s="890" t="s">
        <v>3107</v>
      </c>
      <c r="I2087" s="889" t="s">
        <v>3654</v>
      </c>
      <c r="J2087" s="889" t="s">
        <v>5525</v>
      </c>
      <c r="K2087" s="888">
        <v>1</v>
      </c>
      <c r="L2087" s="888">
        <v>1</v>
      </c>
      <c r="M2087" s="887">
        <v>8833.33</v>
      </c>
      <c r="N2087" s="888">
        <v>0</v>
      </c>
      <c r="O2087" s="888">
        <v>0</v>
      </c>
      <c r="P2087" s="887">
        <v>0</v>
      </c>
    </row>
    <row r="2088" spans="1:16" x14ac:dyDescent="0.25">
      <c r="A2088" s="867" t="s">
        <v>19067</v>
      </c>
      <c r="B2088" s="867" t="s">
        <v>2672</v>
      </c>
      <c r="C2088" s="894" t="s">
        <v>19066</v>
      </c>
      <c r="D2088" s="893" t="s">
        <v>18209</v>
      </c>
      <c r="E2088" s="892">
        <v>15600</v>
      </c>
      <c r="F2088" s="895" t="s">
        <v>22580</v>
      </c>
      <c r="G2088" s="891" t="s">
        <v>22579</v>
      </c>
      <c r="H2088" s="890" t="s">
        <v>20662</v>
      </c>
      <c r="I2088" s="889" t="s">
        <v>3654</v>
      </c>
      <c r="J2088" s="889" t="s">
        <v>5525</v>
      </c>
      <c r="K2088" s="888">
        <v>0</v>
      </c>
      <c r="L2088" s="888">
        <v>0</v>
      </c>
      <c r="M2088" s="887">
        <v>0</v>
      </c>
      <c r="N2088" s="888">
        <v>1</v>
      </c>
      <c r="O2088" s="888">
        <v>5</v>
      </c>
      <c r="P2088" s="887">
        <v>74880</v>
      </c>
    </row>
    <row r="2089" spans="1:16" x14ac:dyDescent="0.25">
      <c r="A2089" s="867" t="s">
        <v>19067</v>
      </c>
      <c r="B2089" s="867" t="s">
        <v>2672</v>
      </c>
      <c r="C2089" s="894" t="s">
        <v>19066</v>
      </c>
      <c r="D2089" s="893" t="s">
        <v>18209</v>
      </c>
      <c r="E2089" s="892">
        <v>12000</v>
      </c>
      <c r="F2089" s="895" t="s">
        <v>22578</v>
      </c>
      <c r="G2089" s="891" t="s">
        <v>22577</v>
      </c>
      <c r="H2089" s="890" t="s">
        <v>20760</v>
      </c>
      <c r="I2089" s="889" t="s">
        <v>3654</v>
      </c>
      <c r="J2089" s="889" t="s">
        <v>5525</v>
      </c>
      <c r="K2089" s="888">
        <v>1</v>
      </c>
      <c r="L2089" s="888">
        <v>1</v>
      </c>
      <c r="M2089" s="887">
        <v>10800</v>
      </c>
      <c r="N2089" s="888">
        <v>0</v>
      </c>
      <c r="O2089" s="888">
        <v>0</v>
      </c>
      <c r="P2089" s="887">
        <v>0</v>
      </c>
    </row>
    <row r="2090" spans="1:16" ht="22.5" x14ac:dyDescent="0.25">
      <c r="A2090" s="867" t="s">
        <v>19067</v>
      </c>
      <c r="B2090" s="867" t="s">
        <v>2672</v>
      </c>
      <c r="C2090" s="894" t="s">
        <v>19066</v>
      </c>
      <c r="D2090" s="893" t="s">
        <v>22576</v>
      </c>
      <c r="E2090" s="892">
        <v>10000</v>
      </c>
      <c r="F2090" s="895" t="s">
        <v>22575</v>
      </c>
      <c r="G2090" s="891" t="s">
        <v>22574</v>
      </c>
      <c r="H2090" s="890" t="s">
        <v>20667</v>
      </c>
      <c r="I2090" s="889" t="s">
        <v>3654</v>
      </c>
      <c r="J2090" s="889" t="s">
        <v>5525</v>
      </c>
      <c r="K2090" s="888">
        <v>1</v>
      </c>
      <c r="L2090" s="888">
        <v>8</v>
      </c>
      <c r="M2090" s="887">
        <v>109666.67</v>
      </c>
      <c r="N2090" s="888">
        <v>1</v>
      </c>
      <c r="O2090" s="888">
        <v>6</v>
      </c>
      <c r="P2090" s="887">
        <v>60000</v>
      </c>
    </row>
    <row r="2091" spans="1:16" x14ac:dyDescent="0.25">
      <c r="A2091" s="867" t="s">
        <v>19067</v>
      </c>
      <c r="B2091" s="867" t="s">
        <v>2672</v>
      </c>
      <c r="C2091" s="894" t="s">
        <v>19066</v>
      </c>
      <c r="D2091" s="893" t="s">
        <v>18209</v>
      </c>
      <c r="E2091" s="892">
        <v>15000</v>
      </c>
      <c r="F2091" s="895" t="s">
        <v>22573</v>
      </c>
      <c r="G2091" s="891" t="s">
        <v>22572</v>
      </c>
      <c r="H2091" s="890" t="s">
        <v>2703</v>
      </c>
      <c r="I2091" s="889" t="s">
        <v>3654</v>
      </c>
      <c r="J2091" s="889" t="s">
        <v>5525</v>
      </c>
      <c r="K2091" s="888">
        <v>1</v>
      </c>
      <c r="L2091" s="888">
        <v>12</v>
      </c>
      <c r="M2091" s="887">
        <v>165500</v>
      </c>
      <c r="N2091" s="888">
        <v>0</v>
      </c>
      <c r="O2091" s="888">
        <v>0</v>
      </c>
      <c r="P2091" s="887">
        <v>0</v>
      </c>
    </row>
    <row r="2092" spans="1:16" x14ac:dyDescent="0.25">
      <c r="A2092" s="867" t="s">
        <v>19067</v>
      </c>
      <c r="B2092" s="867" t="s">
        <v>2672</v>
      </c>
      <c r="C2092" s="894" t="s">
        <v>19066</v>
      </c>
      <c r="D2092" s="893" t="s">
        <v>18209</v>
      </c>
      <c r="E2092" s="892">
        <v>15600</v>
      </c>
      <c r="F2092" s="895" t="s">
        <v>22571</v>
      </c>
      <c r="G2092" s="891" t="s">
        <v>22570</v>
      </c>
      <c r="H2092" s="890" t="s">
        <v>19290</v>
      </c>
      <c r="I2092" s="889" t="s">
        <v>2684</v>
      </c>
      <c r="J2092" s="889" t="s">
        <v>5525</v>
      </c>
      <c r="K2092" s="888">
        <v>1</v>
      </c>
      <c r="L2092" s="888">
        <v>1</v>
      </c>
      <c r="M2092" s="887">
        <v>3640</v>
      </c>
      <c r="N2092" s="888">
        <v>0</v>
      </c>
      <c r="O2092" s="888">
        <v>0</v>
      </c>
      <c r="P2092" s="887">
        <v>0</v>
      </c>
    </row>
    <row r="2093" spans="1:16" x14ac:dyDescent="0.25">
      <c r="A2093" s="867" t="s">
        <v>19067</v>
      </c>
      <c r="B2093" s="867" t="s">
        <v>2672</v>
      </c>
      <c r="C2093" s="894" t="s">
        <v>19066</v>
      </c>
      <c r="D2093" s="893" t="s">
        <v>18209</v>
      </c>
      <c r="E2093" s="892">
        <v>10000</v>
      </c>
      <c r="F2093" s="895" t="s">
        <v>22569</v>
      </c>
      <c r="G2093" s="891" t="s">
        <v>22568</v>
      </c>
      <c r="H2093" s="890" t="s">
        <v>20662</v>
      </c>
      <c r="I2093" s="889" t="s">
        <v>3654</v>
      </c>
      <c r="J2093" s="889" t="s">
        <v>5525</v>
      </c>
      <c r="K2093" s="888">
        <v>1</v>
      </c>
      <c r="L2093" s="888">
        <v>3</v>
      </c>
      <c r="M2093" s="887">
        <v>22666.67</v>
      </c>
      <c r="N2093" s="888">
        <v>0</v>
      </c>
      <c r="O2093" s="888">
        <v>0</v>
      </c>
      <c r="P2093" s="887">
        <v>0</v>
      </c>
    </row>
    <row r="2094" spans="1:16" x14ac:dyDescent="0.25">
      <c r="A2094" s="867" t="s">
        <v>19067</v>
      </c>
      <c r="B2094" s="867" t="s">
        <v>2672</v>
      </c>
      <c r="C2094" s="894" t="s">
        <v>19066</v>
      </c>
      <c r="D2094" s="893" t="s">
        <v>18209</v>
      </c>
      <c r="E2094" s="892">
        <v>9000</v>
      </c>
      <c r="F2094" s="895" t="s">
        <v>22567</v>
      </c>
      <c r="G2094" s="891" t="s">
        <v>22566</v>
      </c>
      <c r="H2094" s="890" t="s">
        <v>20833</v>
      </c>
      <c r="I2094" s="889" t="s">
        <v>3654</v>
      </c>
      <c r="J2094" s="889" t="s">
        <v>5525</v>
      </c>
      <c r="K2094" s="888">
        <v>1</v>
      </c>
      <c r="L2094" s="888">
        <v>3</v>
      </c>
      <c r="M2094" s="887">
        <v>20100</v>
      </c>
      <c r="N2094" s="888">
        <v>0</v>
      </c>
      <c r="O2094" s="888">
        <v>0</v>
      </c>
      <c r="P2094" s="887">
        <v>0</v>
      </c>
    </row>
    <row r="2095" spans="1:16" x14ac:dyDescent="0.25">
      <c r="A2095" s="867" t="s">
        <v>19067</v>
      </c>
      <c r="B2095" s="867" t="s">
        <v>2672</v>
      </c>
      <c r="C2095" s="894" t="s">
        <v>19066</v>
      </c>
      <c r="D2095" s="893" t="s">
        <v>18209</v>
      </c>
      <c r="E2095" s="892">
        <v>5000</v>
      </c>
      <c r="F2095" s="895" t="s">
        <v>22565</v>
      </c>
      <c r="G2095" s="891" t="s">
        <v>22564</v>
      </c>
      <c r="H2095" s="890" t="s">
        <v>20662</v>
      </c>
      <c r="I2095" s="889" t="s">
        <v>3654</v>
      </c>
      <c r="J2095" s="889" t="s">
        <v>5525</v>
      </c>
      <c r="K2095" s="888">
        <v>1</v>
      </c>
      <c r="L2095" s="888">
        <v>10</v>
      </c>
      <c r="M2095" s="887">
        <v>58333.33</v>
      </c>
      <c r="N2095" s="888">
        <v>0</v>
      </c>
      <c r="O2095" s="888">
        <v>0</v>
      </c>
      <c r="P2095" s="887">
        <v>0</v>
      </c>
    </row>
    <row r="2096" spans="1:16" x14ac:dyDescent="0.25">
      <c r="A2096" s="867" t="s">
        <v>19067</v>
      </c>
      <c r="B2096" s="867" t="s">
        <v>2672</v>
      </c>
      <c r="C2096" s="894" t="s">
        <v>19066</v>
      </c>
      <c r="D2096" s="893" t="s">
        <v>18209</v>
      </c>
      <c r="E2096" s="892">
        <v>7500</v>
      </c>
      <c r="F2096" s="895" t="s">
        <v>22563</v>
      </c>
      <c r="G2096" s="891" t="s">
        <v>22562</v>
      </c>
      <c r="H2096" s="890" t="s">
        <v>2872</v>
      </c>
      <c r="I2096" s="889" t="s">
        <v>3654</v>
      </c>
      <c r="J2096" s="889" t="s">
        <v>5525</v>
      </c>
      <c r="K2096" s="888">
        <v>1</v>
      </c>
      <c r="L2096" s="888">
        <v>2</v>
      </c>
      <c r="M2096" s="887">
        <v>18750</v>
      </c>
      <c r="N2096" s="888">
        <v>0</v>
      </c>
      <c r="O2096" s="888">
        <v>0</v>
      </c>
      <c r="P2096" s="887">
        <v>0</v>
      </c>
    </row>
    <row r="2097" spans="1:16" x14ac:dyDescent="0.25">
      <c r="A2097" s="867" t="s">
        <v>19067</v>
      </c>
      <c r="B2097" s="867" t="s">
        <v>2672</v>
      </c>
      <c r="C2097" s="894" t="s">
        <v>19066</v>
      </c>
      <c r="D2097" s="893" t="s">
        <v>18209</v>
      </c>
      <c r="E2097" s="892">
        <v>6000</v>
      </c>
      <c r="F2097" s="895" t="s">
        <v>22563</v>
      </c>
      <c r="G2097" s="891" t="s">
        <v>22562</v>
      </c>
      <c r="H2097" s="890" t="s">
        <v>2872</v>
      </c>
      <c r="I2097" s="889" t="s">
        <v>3654</v>
      </c>
      <c r="J2097" s="889" t="s">
        <v>5525</v>
      </c>
      <c r="K2097" s="888">
        <v>1</v>
      </c>
      <c r="L2097" s="888">
        <v>3</v>
      </c>
      <c r="M2097" s="887">
        <v>18000</v>
      </c>
      <c r="N2097" s="888">
        <v>0</v>
      </c>
      <c r="O2097" s="888">
        <v>0</v>
      </c>
      <c r="P2097" s="887">
        <v>0</v>
      </c>
    </row>
    <row r="2098" spans="1:16" x14ac:dyDescent="0.25">
      <c r="A2098" s="867" t="s">
        <v>19067</v>
      </c>
      <c r="B2098" s="867" t="s">
        <v>2672</v>
      </c>
      <c r="C2098" s="894" t="s">
        <v>19066</v>
      </c>
      <c r="D2098" s="893" t="s">
        <v>18209</v>
      </c>
      <c r="E2098" s="892">
        <v>10000</v>
      </c>
      <c r="F2098" s="895" t="s">
        <v>22561</v>
      </c>
      <c r="G2098" s="891" t="s">
        <v>22560</v>
      </c>
      <c r="H2098" s="890" t="s">
        <v>20662</v>
      </c>
      <c r="I2098" s="889" t="s">
        <v>3654</v>
      </c>
      <c r="J2098" s="889" t="s">
        <v>5525</v>
      </c>
      <c r="K2098" s="888">
        <v>1</v>
      </c>
      <c r="L2098" s="888">
        <v>2</v>
      </c>
      <c r="M2098" s="887">
        <v>23000</v>
      </c>
      <c r="N2098" s="888">
        <v>0</v>
      </c>
      <c r="O2098" s="888">
        <v>0</v>
      </c>
      <c r="P2098" s="887">
        <v>0</v>
      </c>
    </row>
    <row r="2099" spans="1:16" ht="22.5" x14ac:dyDescent="0.25">
      <c r="A2099" s="867" t="s">
        <v>19067</v>
      </c>
      <c r="B2099" s="867" t="s">
        <v>2672</v>
      </c>
      <c r="C2099" s="894" t="s">
        <v>19066</v>
      </c>
      <c r="D2099" s="893" t="s">
        <v>22559</v>
      </c>
      <c r="E2099" s="892">
        <v>5000</v>
      </c>
      <c r="F2099" s="895" t="s">
        <v>22558</v>
      </c>
      <c r="G2099" s="891" t="s">
        <v>22557</v>
      </c>
      <c r="H2099" s="890" t="s">
        <v>20017</v>
      </c>
      <c r="I2099" s="889" t="s">
        <v>3654</v>
      </c>
      <c r="J2099" s="889" t="s">
        <v>5525</v>
      </c>
      <c r="K2099" s="888">
        <v>2</v>
      </c>
      <c r="L2099" s="888">
        <v>4</v>
      </c>
      <c r="M2099" s="887">
        <v>19666.66</v>
      </c>
      <c r="N2099" s="888">
        <v>1</v>
      </c>
      <c r="O2099" s="888">
        <v>1</v>
      </c>
      <c r="P2099" s="887">
        <v>1166.67</v>
      </c>
    </row>
    <row r="2100" spans="1:16" x14ac:dyDescent="0.25">
      <c r="A2100" s="867" t="s">
        <v>19067</v>
      </c>
      <c r="B2100" s="867" t="s">
        <v>2672</v>
      </c>
      <c r="C2100" s="894" t="s">
        <v>19066</v>
      </c>
      <c r="D2100" s="893" t="s">
        <v>18209</v>
      </c>
      <c r="E2100" s="892">
        <v>7375</v>
      </c>
      <c r="F2100" s="895" t="s">
        <v>22556</v>
      </c>
      <c r="G2100" s="891" t="s">
        <v>22555</v>
      </c>
      <c r="H2100" s="890" t="s">
        <v>20662</v>
      </c>
      <c r="I2100" s="889" t="s">
        <v>3654</v>
      </c>
      <c r="J2100" s="889" t="s">
        <v>5525</v>
      </c>
      <c r="K2100" s="888">
        <v>1</v>
      </c>
      <c r="L2100" s="888">
        <v>2</v>
      </c>
      <c r="M2100" s="887">
        <v>22125</v>
      </c>
      <c r="N2100" s="888">
        <v>1</v>
      </c>
      <c r="O2100" s="888">
        <v>6</v>
      </c>
      <c r="P2100" s="887">
        <v>44250</v>
      </c>
    </row>
    <row r="2101" spans="1:16" x14ac:dyDescent="0.25">
      <c r="A2101" s="867" t="s">
        <v>19067</v>
      </c>
      <c r="B2101" s="867" t="s">
        <v>2672</v>
      </c>
      <c r="C2101" s="894" t="s">
        <v>19066</v>
      </c>
      <c r="D2101" s="893" t="s">
        <v>18209</v>
      </c>
      <c r="E2101" s="892">
        <v>6250</v>
      </c>
      <c r="F2101" s="895" t="s">
        <v>22556</v>
      </c>
      <c r="G2101" s="891" t="s">
        <v>22555</v>
      </c>
      <c r="H2101" s="890" t="s">
        <v>20662</v>
      </c>
      <c r="I2101" s="889" t="s">
        <v>3654</v>
      </c>
      <c r="J2101" s="889" t="s">
        <v>5525</v>
      </c>
      <c r="K2101" s="888">
        <v>1</v>
      </c>
      <c r="L2101" s="888">
        <v>7</v>
      </c>
      <c r="M2101" s="887">
        <v>55000</v>
      </c>
      <c r="N2101" s="888">
        <v>0</v>
      </c>
      <c r="O2101" s="888">
        <v>0</v>
      </c>
      <c r="P2101" s="887">
        <v>0</v>
      </c>
    </row>
    <row r="2102" spans="1:16" x14ac:dyDescent="0.25">
      <c r="A2102" s="867" t="s">
        <v>19067</v>
      </c>
      <c r="B2102" s="867" t="s">
        <v>2672</v>
      </c>
      <c r="C2102" s="894" t="s">
        <v>19066</v>
      </c>
      <c r="D2102" s="893" t="s">
        <v>18209</v>
      </c>
      <c r="E2102" s="892">
        <v>9500</v>
      </c>
      <c r="F2102" s="895" t="s">
        <v>22554</v>
      </c>
      <c r="G2102" s="891" t="s">
        <v>22553</v>
      </c>
      <c r="H2102" s="890" t="s">
        <v>2703</v>
      </c>
      <c r="I2102" s="889" t="s">
        <v>3654</v>
      </c>
      <c r="J2102" s="889" t="s">
        <v>5525</v>
      </c>
      <c r="K2102" s="888">
        <v>1</v>
      </c>
      <c r="L2102" s="888">
        <v>8</v>
      </c>
      <c r="M2102" s="887">
        <v>68400</v>
      </c>
      <c r="N2102" s="888">
        <v>0</v>
      </c>
      <c r="O2102" s="888">
        <v>0</v>
      </c>
      <c r="P2102" s="887">
        <v>0</v>
      </c>
    </row>
    <row r="2103" spans="1:16" x14ac:dyDescent="0.25">
      <c r="A2103" s="867" t="s">
        <v>19067</v>
      </c>
      <c r="B2103" s="867" t="s">
        <v>2672</v>
      </c>
      <c r="C2103" s="894" t="s">
        <v>19066</v>
      </c>
      <c r="D2103" s="893" t="s">
        <v>18209</v>
      </c>
      <c r="E2103" s="892">
        <v>15600</v>
      </c>
      <c r="F2103" s="895" t="s">
        <v>22552</v>
      </c>
      <c r="G2103" s="891" t="s">
        <v>22551</v>
      </c>
      <c r="H2103" s="890" t="s">
        <v>20662</v>
      </c>
      <c r="I2103" s="889" t="s">
        <v>3654</v>
      </c>
      <c r="J2103" s="889" t="s">
        <v>5525</v>
      </c>
      <c r="K2103" s="888">
        <v>1</v>
      </c>
      <c r="L2103" s="888">
        <v>3</v>
      </c>
      <c r="M2103" s="887">
        <v>48880</v>
      </c>
      <c r="N2103" s="888">
        <v>1</v>
      </c>
      <c r="O2103" s="888">
        <v>1</v>
      </c>
      <c r="P2103" s="887">
        <v>1560</v>
      </c>
    </row>
    <row r="2104" spans="1:16" x14ac:dyDescent="0.25">
      <c r="A2104" s="867" t="s">
        <v>19067</v>
      </c>
      <c r="B2104" s="867" t="s">
        <v>2672</v>
      </c>
      <c r="C2104" s="894" t="s">
        <v>19066</v>
      </c>
      <c r="D2104" s="893" t="s">
        <v>18209</v>
      </c>
      <c r="E2104" s="892">
        <v>15600</v>
      </c>
      <c r="F2104" s="895" t="s">
        <v>22552</v>
      </c>
      <c r="G2104" s="891" t="s">
        <v>22551</v>
      </c>
      <c r="H2104" s="890" t="s">
        <v>20662</v>
      </c>
      <c r="I2104" s="889" t="s">
        <v>3654</v>
      </c>
      <c r="J2104" s="889" t="s">
        <v>5525</v>
      </c>
      <c r="K2104" s="888">
        <v>1</v>
      </c>
      <c r="L2104" s="888">
        <v>1</v>
      </c>
      <c r="M2104" s="887">
        <v>3120</v>
      </c>
      <c r="N2104" s="888">
        <v>0</v>
      </c>
      <c r="O2104" s="888">
        <v>0</v>
      </c>
      <c r="P2104" s="887">
        <v>0</v>
      </c>
    </row>
    <row r="2105" spans="1:16" x14ac:dyDescent="0.25">
      <c r="A2105" s="867" t="s">
        <v>19067</v>
      </c>
      <c r="B2105" s="867" t="s">
        <v>2672</v>
      </c>
      <c r="C2105" s="894" t="s">
        <v>19066</v>
      </c>
      <c r="D2105" s="893" t="s">
        <v>18209</v>
      </c>
      <c r="E2105" s="892">
        <v>15600</v>
      </c>
      <c r="F2105" s="895" t="s">
        <v>22550</v>
      </c>
      <c r="G2105" s="891" t="s">
        <v>22549</v>
      </c>
      <c r="H2105" s="890" t="s">
        <v>2703</v>
      </c>
      <c r="I2105" s="889" t="s">
        <v>3654</v>
      </c>
      <c r="J2105" s="889" t="s">
        <v>5525</v>
      </c>
      <c r="K2105" s="888">
        <v>1</v>
      </c>
      <c r="L2105" s="888">
        <v>1</v>
      </c>
      <c r="M2105" s="887">
        <v>1560</v>
      </c>
      <c r="N2105" s="888">
        <v>0</v>
      </c>
      <c r="O2105" s="888">
        <v>0</v>
      </c>
      <c r="P2105" s="887">
        <v>0</v>
      </c>
    </row>
    <row r="2106" spans="1:16" x14ac:dyDescent="0.25">
      <c r="A2106" s="867" t="s">
        <v>19067</v>
      </c>
      <c r="B2106" s="867" t="s">
        <v>2672</v>
      </c>
      <c r="C2106" s="894" t="s">
        <v>19066</v>
      </c>
      <c r="D2106" s="893" t="s">
        <v>22548</v>
      </c>
      <c r="E2106" s="892">
        <v>15600</v>
      </c>
      <c r="F2106" s="895" t="s">
        <v>22547</v>
      </c>
      <c r="G2106" s="891" t="s">
        <v>22546</v>
      </c>
      <c r="H2106" s="890" t="s">
        <v>20662</v>
      </c>
      <c r="I2106" s="889" t="s">
        <v>3654</v>
      </c>
      <c r="J2106" s="889" t="s">
        <v>5525</v>
      </c>
      <c r="K2106" s="888">
        <v>1</v>
      </c>
      <c r="L2106" s="888">
        <v>12</v>
      </c>
      <c r="M2106" s="887">
        <v>187200</v>
      </c>
      <c r="N2106" s="888">
        <v>1</v>
      </c>
      <c r="O2106" s="888">
        <v>6</v>
      </c>
      <c r="P2106" s="887">
        <v>92040</v>
      </c>
    </row>
    <row r="2107" spans="1:16" x14ac:dyDescent="0.25">
      <c r="A2107" s="867" t="s">
        <v>19067</v>
      </c>
      <c r="B2107" s="867" t="s">
        <v>2672</v>
      </c>
      <c r="C2107" s="894" t="s">
        <v>19066</v>
      </c>
      <c r="D2107" s="893" t="s">
        <v>18209</v>
      </c>
      <c r="E2107" s="892">
        <v>14000</v>
      </c>
      <c r="F2107" s="895" t="s">
        <v>22545</v>
      </c>
      <c r="G2107" s="891" t="s">
        <v>22544</v>
      </c>
      <c r="H2107" s="890" t="s">
        <v>20667</v>
      </c>
      <c r="I2107" s="889" t="s">
        <v>3654</v>
      </c>
      <c r="J2107" s="889" t="s">
        <v>5525</v>
      </c>
      <c r="K2107" s="888">
        <v>1</v>
      </c>
      <c r="L2107" s="888">
        <v>2</v>
      </c>
      <c r="M2107" s="887">
        <v>31733.33</v>
      </c>
      <c r="N2107" s="888">
        <v>1</v>
      </c>
      <c r="O2107" s="888">
        <v>6</v>
      </c>
      <c r="P2107" s="887">
        <v>84000</v>
      </c>
    </row>
    <row r="2108" spans="1:16" x14ac:dyDescent="0.25">
      <c r="A2108" s="867" t="s">
        <v>19067</v>
      </c>
      <c r="B2108" s="867" t="s">
        <v>2672</v>
      </c>
      <c r="C2108" s="894" t="s">
        <v>19066</v>
      </c>
      <c r="D2108" s="893" t="s">
        <v>18209</v>
      </c>
      <c r="E2108" s="892">
        <v>10000</v>
      </c>
      <c r="F2108" s="895" t="s">
        <v>22543</v>
      </c>
      <c r="G2108" s="891" t="s">
        <v>22542</v>
      </c>
      <c r="H2108" s="890" t="s">
        <v>20662</v>
      </c>
      <c r="I2108" s="889" t="s">
        <v>3654</v>
      </c>
      <c r="J2108" s="889" t="s">
        <v>5525</v>
      </c>
      <c r="K2108" s="888">
        <v>1</v>
      </c>
      <c r="L2108" s="888">
        <v>2</v>
      </c>
      <c r="M2108" s="887">
        <v>16333.33</v>
      </c>
      <c r="N2108" s="888">
        <v>0</v>
      </c>
      <c r="O2108" s="888">
        <v>0</v>
      </c>
      <c r="P2108" s="887">
        <v>0</v>
      </c>
    </row>
    <row r="2109" spans="1:16" x14ac:dyDescent="0.25">
      <c r="A2109" s="867" t="s">
        <v>19067</v>
      </c>
      <c r="B2109" s="867" t="s">
        <v>2672</v>
      </c>
      <c r="C2109" s="894" t="s">
        <v>19066</v>
      </c>
      <c r="D2109" s="893" t="s">
        <v>22541</v>
      </c>
      <c r="E2109" s="892">
        <v>8000</v>
      </c>
      <c r="F2109" s="895" t="s">
        <v>22540</v>
      </c>
      <c r="G2109" s="891" t="s">
        <v>22539</v>
      </c>
      <c r="H2109" s="890" t="s">
        <v>20662</v>
      </c>
      <c r="I2109" s="889" t="s">
        <v>3654</v>
      </c>
      <c r="J2109" s="889" t="s">
        <v>5525</v>
      </c>
      <c r="K2109" s="888">
        <v>1</v>
      </c>
      <c r="L2109" s="888">
        <v>6</v>
      </c>
      <c r="M2109" s="887">
        <v>63733.33</v>
      </c>
      <c r="N2109" s="888">
        <v>1</v>
      </c>
      <c r="O2109" s="888">
        <v>1</v>
      </c>
      <c r="P2109" s="887">
        <v>4266.67</v>
      </c>
    </row>
    <row r="2110" spans="1:16" x14ac:dyDescent="0.25">
      <c r="A2110" s="867" t="s">
        <v>19067</v>
      </c>
      <c r="B2110" s="867" t="s">
        <v>2672</v>
      </c>
      <c r="C2110" s="894" t="s">
        <v>19066</v>
      </c>
      <c r="D2110" s="893" t="s">
        <v>18209</v>
      </c>
      <c r="E2110" s="892">
        <v>10000</v>
      </c>
      <c r="F2110" s="895" t="s">
        <v>22538</v>
      </c>
      <c r="G2110" s="891" t="s">
        <v>22537</v>
      </c>
      <c r="H2110" s="890" t="s">
        <v>20662</v>
      </c>
      <c r="I2110" s="889" t="s">
        <v>3654</v>
      </c>
      <c r="J2110" s="889" t="s">
        <v>5525</v>
      </c>
      <c r="K2110" s="888">
        <v>0</v>
      </c>
      <c r="L2110" s="888">
        <v>0</v>
      </c>
      <c r="M2110" s="887">
        <v>0</v>
      </c>
      <c r="N2110" s="888">
        <v>1</v>
      </c>
      <c r="O2110" s="888">
        <v>5</v>
      </c>
      <c r="P2110" s="887">
        <v>57666.67</v>
      </c>
    </row>
    <row r="2111" spans="1:16" x14ac:dyDescent="0.25">
      <c r="A2111" s="867" t="s">
        <v>19067</v>
      </c>
      <c r="B2111" s="867" t="s">
        <v>2672</v>
      </c>
      <c r="C2111" s="894" t="s">
        <v>19066</v>
      </c>
      <c r="D2111" s="893" t="s">
        <v>18209</v>
      </c>
      <c r="E2111" s="892">
        <v>15000</v>
      </c>
      <c r="F2111" s="895" t="s">
        <v>22536</v>
      </c>
      <c r="G2111" s="891" t="s">
        <v>22535</v>
      </c>
      <c r="H2111" s="890" t="s">
        <v>20964</v>
      </c>
      <c r="I2111" s="889" t="s">
        <v>3654</v>
      </c>
      <c r="J2111" s="889" t="s">
        <v>5525</v>
      </c>
      <c r="K2111" s="888">
        <v>1</v>
      </c>
      <c r="L2111" s="888">
        <v>2</v>
      </c>
      <c r="M2111" s="887">
        <v>27500</v>
      </c>
      <c r="N2111" s="888">
        <v>1</v>
      </c>
      <c r="O2111" s="888">
        <v>6</v>
      </c>
      <c r="P2111" s="887">
        <v>88500</v>
      </c>
    </row>
    <row r="2112" spans="1:16" x14ac:dyDescent="0.25">
      <c r="A2112" s="867" t="s">
        <v>19067</v>
      </c>
      <c r="B2112" s="867" t="s">
        <v>2672</v>
      </c>
      <c r="C2112" s="894" t="s">
        <v>19066</v>
      </c>
      <c r="D2112" s="893" t="s">
        <v>18209</v>
      </c>
      <c r="E2112" s="892">
        <v>5000</v>
      </c>
      <c r="F2112" s="895" t="s">
        <v>22534</v>
      </c>
      <c r="G2112" s="891" t="s">
        <v>22533</v>
      </c>
      <c r="H2112" s="890" t="s">
        <v>20662</v>
      </c>
      <c r="I2112" s="889" t="s">
        <v>3654</v>
      </c>
      <c r="J2112" s="889" t="s">
        <v>5525</v>
      </c>
      <c r="K2112" s="888">
        <v>1</v>
      </c>
      <c r="L2112" s="888">
        <v>10</v>
      </c>
      <c r="M2112" s="887">
        <v>57833.33</v>
      </c>
      <c r="N2112" s="888">
        <v>1</v>
      </c>
      <c r="O2112" s="888">
        <v>1</v>
      </c>
      <c r="P2112" s="887">
        <v>9833.33</v>
      </c>
    </row>
    <row r="2113" spans="1:16" x14ac:dyDescent="0.25">
      <c r="A2113" s="867" t="s">
        <v>19067</v>
      </c>
      <c r="B2113" s="867" t="s">
        <v>2672</v>
      </c>
      <c r="C2113" s="894" t="s">
        <v>19066</v>
      </c>
      <c r="D2113" s="893" t="s">
        <v>18209</v>
      </c>
      <c r="E2113" s="892">
        <v>5500</v>
      </c>
      <c r="F2113" s="895" t="s">
        <v>22532</v>
      </c>
      <c r="G2113" s="891" t="s">
        <v>22531</v>
      </c>
      <c r="H2113" s="890" t="s">
        <v>6522</v>
      </c>
      <c r="I2113" s="889" t="s">
        <v>3654</v>
      </c>
      <c r="J2113" s="889" t="s">
        <v>5525</v>
      </c>
      <c r="K2113" s="888">
        <v>1</v>
      </c>
      <c r="L2113" s="888">
        <v>4</v>
      </c>
      <c r="M2113" s="887">
        <v>23283.33</v>
      </c>
      <c r="N2113" s="888">
        <v>0</v>
      </c>
      <c r="O2113" s="888">
        <v>0</v>
      </c>
      <c r="P2113" s="887">
        <v>0</v>
      </c>
    </row>
    <row r="2114" spans="1:16" x14ac:dyDescent="0.25">
      <c r="A2114" s="867" t="s">
        <v>19067</v>
      </c>
      <c r="B2114" s="867" t="s">
        <v>2672</v>
      </c>
      <c r="C2114" s="894" t="s">
        <v>19066</v>
      </c>
      <c r="D2114" s="893" t="s">
        <v>21562</v>
      </c>
      <c r="E2114" s="892">
        <v>8600</v>
      </c>
      <c r="F2114" s="895" t="s">
        <v>22530</v>
      </c>
      <c r="G2114" s="891" t="s">
        <v>22529</v>
      </c>
      <c r="H2114" s="890" t="s">
        <v>22528</v>
      </c>
      <c r="I2114" s="889" t="s">
        <v>3654</v>
      </c>
      <c r="J2114" s="889" t="s">
        <v>5525</v>
      </c>
      <c r="K2114" s="888">
        <v>0</v>
      </c>
      <c r="L2114" s="888">
        <v>0</v>
      </c>
      <c r="M2114" s="887">
        <v>0</v>
      </c>
      <c r="N2114" s="888">
        <v>1</v>
      </c>
      <c r="O2114" s="888">
        <v>2</v>
      </c>
      <c r="P2114" s="887">
        <v>16053.33</v>
      </c>
    </row>
    <row r="2115" spans="1:16" x14ac:dyDescent="0.25">
      <c r="A2115" s="867" t="s">
        <v>19067</v>
      </c>
      <c r="B2115" s="867" t="s">
        <v>2672</v>
      </c>
      <c r="C2115" s="894" t="s">
        <v>19066</v>
      </c>
      <c r="D2115" s="893" t="s">
        <v>21562</v>
      </c>
      <c r="E2115" s="892">
        <v>7500</v>
      </c>
      <c r="F2115" s="895" t="s">
        <v>22530</v>
      </c>
      <c r="G2115" s="891" t="s">
        <v>22529</v>
      </c>
      <c r="H2115" s="890" t="s">
        <v>22528</v>
      </c>
      <c r="I2115" s="889" t="s">
        <v>3654</v>
      </c>
      <c r="J2115" s="889" t="s">
        <v>5525</v>
      </c>
      <c r="K2115" s="888">
        <v>1</v>
      </c>
      <c r="L2115" s="888">
        <v>10</v>
      </c>
      <c r="M2115" s="887">
        <v>82500</v>
      </c>
      <c r="N2115" s="888">
        <v>1</v>
      </c>
      <c r="O2115" s="888">
        <v>4</v>
      </c>
      <c r="P2115" s="887">
        <v>30000</v>
      </c>
    </row>
    <row r="2116" spans="1:16" x14ac:dyDescent="0.25">
      <c r="A2116" s="867" t="s">
        <v>19067</v>
      </c>
      <c r="B2116" s="867" t="s">
        <v>2672</v>
      </c>
      <c r="C2116" s="894" t="s">
        <v>19066</v>
      </c>
      <c r="D2116" s="893" t="s">
        <v>22527</v>
      </c>
      <c r="E2116" s="892">
        <v>15600</v>
      </c>
      <c r="F2116" s="895" t="s">
        <v>22524</v>
      </c>
      <c r="G2116" s="891" t="s">
        <v>22526</v>
      </c>
      <c r="H2116" s="890" t="s">
        <v>20662</v>
      </c>
      <c r="I2116" s="889" t="s">
        <v>3654</v>
      </c>
      <c r="J2116" s="889" t="s">
        <v>5525</v>
      </c>
      <c r="K2116" s="888">
        <v>1</v>
      </c>
      <c r="L2116" s="888">
        <v>4</v>
      </c>
      <c r="M2116" s="887">
        <v>62400</v>
      </c>
      <c r="N2116" s="888">
        <v>0</v>
      </c>
      <c r="O2116" s="888">
        <v>0</v>
      </c>
      <c r="P2116" s="887">
        <v>0</v>
      </c>
    </row>
    <row r="2117" spans="1:16" ht="22.5" x14ac:dyDescent="0.25">
      <c r="A2117" s="867" t="s">
        <v>19067</v>
      </c>
      <c r="B2117" s="867" t="s">
        <v>2672</v>
      </c>
      <c r="C2117" s="894" t="s">
        <v>19066</v>
      </c>
      <c r="D2117" s="893" t="s">
        <v>22525</v>
      </c>
      <c r="E2117" s="892">
        <v>15600</v>
      </c>
      <c r="F2117" s="895" t="s">
        <v>22524</v>
      </c>
      <c r="G2117" s="891" t="s">
        <v>22523</v>
      </c>
      <c r="H2117" s="890" t="s">
        <v>20662</v>
      </c>
      <c r="I2117" s="889" t="s">
        <v>3654</v>
      </c>
      <c r="J2117" s="889" t="s">
        <v>5525</v>
      </c>
      <c r="K2117" s="888">
        <v>1</v>
      </c>
      <c r="L2117" s="888">
        <v>6</v>
      </c>
      <c r="M2117" s="887">
        <v>93600</v>
      </c>
      <c r="N2117" s="888">
        <v>0</v>
      </c>
      <c r="O2117" s="888">
        <v>0</v>
      </c>
      <c r="P2117" s="887">
        <v>0</v>
      </c>
    </row>
    <row r="2118" spans="1:16" x14ac:dyDescent="0.25">
      <c r="A2118" s="867" t="s">
        <v>19067</v>
      </c>
      <c r="B2118" s="867" t="s">
        <v>2672</v>
      </c>
      <c r="C2118" s="894" t="s">
        <v>19066</v>
      </c>
      <c r="D2118" s="893" t="s">
        <v>18209</v>
      </c>
      <c r="E2118" s="892">
        <v>14500</v>
      </c>
      <c r="F2118" s="895" t="s">
        <v>22522</v>
      </c>
      <c r="G2118" s="891" t="s">
        <v>22521</v>
      </c>
      <c r="H2118" s="890" t="s">
        <v>20662</v>
      </c>
      <c r="I2118" s="889" t="s">
        <v>3654</v>
      </c>
      <c r="J2118" s="889" t="s">
        <v>5525</v>
      </c>
      <c r="K2118" s="888">
        <v>1</v>
      </c>
      <c r="L2118" s="888">
        <v>8</v>
      </c>
      <c r="M2118" s="887">
        <v>123733.33</v>
      </c>
      <c r="N2118" s="888">
        <v>1</v>
      </c>
      <c r="O2118" s="888">
        <v>6</v>
      </c>
      <c r="P2118" s="887">
        <v>87000</v>
      </c>
    </row>
    <row r="2119" spans="1:16" x14ac:dyDescent="0.25">
      <c r="A2119" s="867" t="s">
        <v>19067</v>
      </c>
      <c r="B2119" s="867" t="s">
        <v>2672</v>
      </c>
      <c r="C2119" s="894" t="s">
        <v>19066</v>
      </c>
      <c r="D2119" s="893" t="s">
        <v>18209</v>
      </c>
      <c r="E2119" s="892">
        <v>14000</v>
      </c>
      <c r="F2119" s="895" t="s">
        <v>22522</v>
      </c>
      <c r="G2119" s="891" t="s">
        <v>22521</v>
      </c>
      <c r="H2119" s="890" t="s">
        <v>20662</v>
      </c>
      <c r="I2119" s="889" t="s">
        <v>3654</v>
      </c>
      <c r="J2119" s="889" t="s">
        <v>5525</v>
      </c>
      <c r="K2119" s="888">
        <v>1</v>
      </c>
      <c r="L2119" s="888">
        <v>3</v>
      </c>
      <c r="M2119" s="887">
        <v>42000</v>
      </c>
      <c r="N2119" s="888">
        <v>0</v>
      </c>
      <c r="O2119" s="888">
        <v>0</v>
      </c>
      <c r="P2119" s="887">
        <v>0</v>
      </c>
    </row>
    <row r="2120" spans="1:16" x14ac:dyDescent="0.25">
      <c r="A2120" s="867" t="s">
        <v>19067</v>
      </c>
      <c r="B2120" s="867" t="s">
        <v>2672</v>
      </c>
      <c r="C2120" s="894" t="s">
        <v>19066</v>
      </c>
      <c r="D2120" s="893" t="s">
        <v>18209</v>
      </c>
      <c r="E2120" s="892">
        <v>15600</v>
      </c>
      <c r="F2120" s="895" t="s">
        <v>22520</v>
      </c>
      <c r="G2120" s="891" t="s">
        <v>22519</v>
      </c>
      <c r="H2120" s="890" t="s">
        <v>20662</v>
      </c>
      <c r="I2120" s="889" t="s">
        <v>3654</v>
      </c>
      <c r="J2120" s="889" t="s">
        <v>5525</v>
      </c>
      <c r="K2120" s="888">
        <v>1</v>
      </c>
      <c r="L2120" s="888">
        <v>5</v>
      </c>
      <c r="M2120" s="887">
        <v>78000</v>
      </c>
      <c r="N2120" s="888">
        <v>1</v>
      </c>
      <c r="O2120" s="888">
        <v>6</v>
      </c>
      <c r="P2120" s="887">
        <v>92040</v>
      </c>
    </row>
    <row r="2121" spans="1:16" ht="19.5" customHeight="1" x14ac:dyDescent="0.25">
      <c r="A2121" s="867" t="s">
        <v>19067</v>
      </c>
      <c r="B2121" s="867" t="s">
        <v>2672</v>
      </c>
      <c r="C2121" s="894" t="s">
        <v>19066</v>
      </c>
      <c r="D2121" s="893" t="s">
        <v>22518</v>
      </c>
      <c r="E2121" s="892">
        <v>8000</v>
      </c>
      <c r="F2121" s="895" t="s">
        <v>22517</v>
      </c>
      <c r="G2121" s="891" t="s">
        <v>22516</v>
      </c>
      <c r="H2121" s="890" t="s">
        <v>21934</v>
      </c>
      <c r="I2121" s="889" t="s">
        <v>3654</v>
      </c>
      <c r="J2121" s="889" t="s">
        <v>5525</v>
      </c>
      <c r="K2121" s="888">
        <v>0</v>
      </c>
      <c r="L2121" s="888">
        <v>0</v>
      </c>
      <c r="M2121" s="887">
        <v>0</v>
      </c>
      <c r="N2121" s="888">
        <v>1</v>
      </c>
      <c r="O2121" s="888">
        <v>3</v>
      </c>
      <c r="P2121" s="887">
        <v>28266.67</v>
      </c>
    </row>
    <row r="2122" spans="1:16" x14ac:dyDescent="0.25">
      <c r="A2122" s="867" t="s">
        <v>19067</v>
      </c>
      <c r="B2122" s="867" t="s">
        <v>2672</v>
      </c>
      <c r="C2122" s="894" t="s">
        <v>19066</v>
      </c>
      <c r="D2122" s="893" t="s">
        <v>18209</v>
      </c>
      <c r="E2122" s="892">
        <v>7000</v>
      </c>
      <c r="F2122" s="895" t="s">
        <v>22515</v>
      </c>
      <c r="G2122" s="891" t="s">
        <v>22514</v>
      </c>
      <c r="H2122" s="890" t="s">
        <v>20662</v>
      </c>
      <c r="I2122" s="889" t="s">
        <v>3654</v>
      </c>
      <c r="J2122" s="889" t="s">
        <v>5525</v>
      </c>
      <c r="K2122" s="888">
        <v>1</v>
      </c>
      <c r="L2122" s="888">
        <v>2</v>
      </c>
      <c r="M2122" s="887">
        <v>21000</v>
      </c>
      <c r="N2122" s="888">
        <v>1</v>
      </c>
      <c r="O2122" s="888">
        <v>4</v>
      </c>
      <c r="P2122" s="887">
        <v>34533.33</v>
      </c>
    </row>
    <row r="2123" spans="1:16" x14ac:dyDescent="0.25">
      <c r="A2123" s="867" t="s">
        <v>19067</v>
      </c>
      <c r="B2123" s="867" t="s">
        <v>2672</v>
      </c>
      <c r="C2123" s="894" t="s">
        <v>19066</v>
      </c>
      <c r="D2123" s="893" t="s">
        <v>18209</v>
      </c>
      <c r="E2123" s="892">
        <v>14982</v>
      </c>
      <c r="F2123" s="895" t="s">
        <v>22513</v>
      </c>
      <c r="G2123" s="891" t="s">
        <v>22512</v>
      </c>
      <c r="H2123" s="890" t="s">
        <v>19811</v>
      </c>
      <c r="I2123" s="889" t="s">
        <v>3654</v>
      </c>
      <c r="J2123" s="889" t="s">
        <v>5525</v>
      </c>
      <c r="K2123" s="888">
        <v>1</v>
      </c>
      <c r="L2123" s="888">
        <v>7</v>
      </c>
      <c r="M2123" s="887">
        <v>97383</v>
      </c>
      <c r="N2123" s="888">
        <v>0</v>
      </c>
      <c r="O2123" s="888">
        <v>0</v>
      </c>
      <c r="P2123" s="887">
        <v>0</v>
      </c>
    </row>
    <row r="2124" spans="1:16" x14ac:dyDescent="0.25">
      <c r="A2124" s="867" t="s">
        <v>19067</v>
      </c>
      <c r="B2124" s="867" t="s">
        <v>2672</v>
      </c>
      <c r="C2124" s="894" t="s">
        <v>19066</v>
      </c>
      <c r="D2124" s="893" t="s">
        <v>20779</v>
      </c>
      <c r="E2124" s="892">
        <v>15600</v>
      </c>
      <c r="F2124" s="895" t="s">
        <v>20310</v>
      </c>
      <c r="G2124" s="891" t="s">
        <v>20309</v>
      </c>
      <c r="H2124" s="890" t="s">
        <v>20662</v>
      </c>
      <c r="I2124" s="889" t="s">
        <v>3654</v>
      </c>
      <c r="J2124" s="889" t="s">
        <v>5525</v>
      </c>
      <c r="K2124" s="888">
        <v>1</v>
      </c>
      <c r="L2124" s="888">
        <v>3</v>
      </c>
      <c r="M2124" s="887">
        <v>40560</v>
      </c>
      <c r="N2124" s="888">
        <v>0</v>
      </c>
      <c r="O2124" s="888">
        <v>0</v>
      </c>
      <c r="P2124" s="887">
        <v>0</v>
      </c>
    </row>
    <row r="2125" spans="1:16" x14ac:dyDescent="0.25">
      <c r="A2125" s="867" t="s">
        <v>19067</v>
      </c>
      <c r="B2125" s="867" t="s">
        <v>2672</v>
      </c>
      <c r="C2125" s="894" t="s">
        <v>19066</v>
      </c>
      <c r="D2125" s="893" t="s">
        <v>18209</v>
      </c>
      <c r="E2125" s="892">
        <v>15600</v>
      </c>
      <c r="F2125" s="895" t="s">
        <v>22511</v>
      </c>
      <c r="G2125" s="891" t="s">
        <v>22510</v>
      </c>
      <c r="H2125" s="890" t="s">
        <v>20662</v>
      </c>
      <c r="I2125" s="889" t="s">
        <v>3654</v>
      </c>
      <c r="J2125" s="889" t="s">
        <v>5525</v>
      </c>
      <c r="K2125" s="888">
        <v>0</v>
      </c>
      <c r="L2125" s="888">
        <v>0</v>
      </c>
      <c r="M2125" s="887">
        <v>0</v>
      </c>
      <c r="N2125" s="888">
        <v>1</v>
      </c>
      <c r="O2125" s="888">
        <v>1</v>
      </c>
      <c r="P2125" s="887">
        <v>10764</v>
      </c>
    </row>
    <row r="2126" spans="1:16" x14ac:dyDescent="0.25">
      <c r="A2126" s="867" t="s">
        <v>19067</v>
      </c>
      <c r="B2126" s="867" t="s">
        <v>2672</v>
      </c>
      <c r="C2126" s="894" t="s">
        <v>19066</v>
      </c>
      <c r="D2126" s="893" t="s">
        <v>18209</v>
      </c>
      <c r="E2126" s="892">
        <v>15600</v>
      </c>
      <c r="F2126" s="895" t="s">
        <v>22509</v>
      </c>
      <c r="G2126" s="891" t="s">
        <v>22508</v>
      </c>
      <c r="H2126" s="890" t="s">
        <v>20662</v>
      </c>
      <c r="I2126" s="889" t="s">
        <v>3654</v>
      </c>
      <c r="J2126" s="889" t="s">
        <v>5525</v>
      </c>
      <c r="K2126" s="888">
        <v>1</v>
      </c>
      <c r="L2126" s="888">
        <v>2</v>
      </c>
      <c r="M2126" s="887">
        <v>30000</v>
      </c>
      <c r="N2126" s="888">
        <v>1</v>
      </c>
      <c r="O2126" s="888">
        <v>6</v>
      </c>
      <c r="P2126" s="887">
        <v>92040</v>
      </c>
    </row>
    <row r="2127" spans="1:16" x14ac:dyDescent="0.25">
      <c r="A2127" s="867" t="s">
        <v>19067</v>
      </c>
      <c r="B2127" s="867" t="s">
        <v>2672</v>
      </c>
      <c r="C2127" s="894" t="s">
        <v>19066</v>
      </c>
      <c r="D2127" s="893" t="s">
        <v>18209</v>
      </c>
      <c r="E2127" s="892">
        <v>15000</v>
      </c>
      <c r="F2127" s="895" t="s">
        <v>22509</v>
      </c>
      <c r="G2127" s="891" t="s">
        <v>22508</v>
      </c>
      <c r="H2127" s="890" t="s">
        <v>2722</v>
      </c>
      <c r="I2127" s="889" t="s">
        <v>2684</v>
      </c>
      <c r="J2127" s="889" t="s">
        <v>5525</v>
      </c>
      <c r="K2127" s="888">
        <v>1</v>
      </c>
      <c r="L2127" s="888">
        <v>2</v>
      </c>
      <c r="M2127" s="887">
        <v>22500</v>
      </c>
      <c r="N2127" s="888">
        <v>0</v>
      </c>
      <c r="O2127" s="888">
        <v>0</v>
      </c>
      <c r="P2127" s="887">
        <v>0</v>
      </c>
    </row>
    <row r="2128" spans="1:16" x14ac:dyDescent="0.25">
      <c r="A2128" s="867" t="s">
        <v>19067</v>
      </c>
      <c r="B2128" s="867" t="s">
        <v>2672</v>
      </c>
      <c r="C2128" s="894" t="s">
        <v>19066</v>
      </c>
      <c r="D2128" s="893" t="s">
        <v>18209</v>
      </c>
      <c r="E2128" s="892">
        <v>12000</v>
      </c>
      <c r="F2128" s="895" t="s">
        <v>22507</v>
      </c>
      <c r="G2128" s="891" t="s">
        <v>22506</v>
      </c>
      <c r="H2128" s="890" t="s">
        <v>20662</v>
      </c>
      <c r="I2128" s="889" t="s">
        <v>3654</v>
      </c>
      <c r="J2128" s="889" t="s">
        <v>5525</v>
      </c>
      <c r="K2128" s="888">
        <v>1</v>
      </c>
      <c r="L2128" s="888">
        <v>2</v>
      </c>
      <c r="M2128" s="887">
        <v>16400</v>
      </c>
      <c r="N2128" s="888">
        <v>0</v>
      </c>
      <c r="O2128" s="888">
        <v>0</v>
      </c>
      <c r="P2128" s="887">
        <v>0</v>
      </c>
    </row>
    <row r="2129" spans="1:16" x14ac:dyDescent="0.25">
      <c r="A2129" s="867" t="s">
        <v>19067</v>
      </c>
      <c r="B2129" s="867" t="s">
        <v>2672</v>
      </c>
      <c r="C2129" s="894" t="s">
        <v>19066</v>
      </c>
      <c r="D2129" s="893" t="s">
        <v>18209</v>
      </c>
      <c r="E2129" s="892">
        <v>13500</v>
      </c>
      <c r="F2129" s="895" t="s">
        <v>22505</v>
      </c>
      <c r="G2129" s="891" t="s">
        <v>22504</v>
      </c>
      <c r="H2129" s="890" t="s">
        <v>20662</v>
      </c>
      <c r="I2129" s="889" t="s">
        <v>3654</v>
      </c>
      <c r="J2129" s="889" t="s">
        <v>5525</v>
      </c>
      <c r="K2129" s="888">
        <v>1</v>
      </c>
      <c r="L2129" s="888">
        <v>3</v>
      </c>
      <c r="M2129" s="887">
        <v>40500</v>
      </c>
      <c r="N2129" s="888">
        <v>0</v>
      </c>
      <c r="O2129" s="888">
        <v>0</v>
      </c>
      <c r="P2129" s="887">
        <v>0</v>
      </c>
    </row>
    <row r="2130" spans="1:16" x14ac:dyDescent="0.25">
      <c r="A2130" s="867" t="s">
        <v>19067</v>
      </c>
      <c r="B2130" s="867" t="s">
        <v>2672</v>
      </c>
      <c r="C2130" s="894" t="s">
        <v>19066</v>
      </c>
      <c r="D2130" s="893" t="s">
        <v>18209</v>
      </c>
      <c r="E2130" s="892">
        <v>15600</v>
      </c>
      <c r="F2130" s="895" t="s">
        <v>22503</v>
      </c>
      <c r="G2130" s="891" t="s">
        <v>22502</v>
      </c>
      <c r="H2130" s="890" t="s">
        <v>20662</v>
      </c>
      <c r="I2130" s="889" t="s">
        <v>3654</v>
      </c>
      <c r="J2130" s="889" t="s">
        <v>5525</v>
      </c>
      <c r="K2130" s="888">
        <v>1</v>
      </c>
      <c r="L2130" s="888">
        <v>2</v>
      </c>
      <c r="M2130" s="887">
        <v>38480</v>
      </c>
      <c r="N2130" s="888">
        <v>1</v>
      </c>
      <c r="O2130" s="888">
        <v>1</v>
      </c>
      <c r="P2130" s="887">
        <v>15600</v>
      </c>
    </row>
    <row r="2131" spans="1:16" x14ac:dyDescent="0.25">
      <c r="A2131" s="867" t="s">
        <v>19067</v>
      </c>
      <c r="B2131" s="867" t="s">
        <v>2672</v>
      </c>
      <c r="C2131" s="894" t="s">
        <v>19066</v>
      </c>
      <c r="D2131" s="893" t="s">
        <v>18209</v>
      </c>
      <c r="E2131" s="892">
        <v>14000</v>
      </c>
      <c r="F2131" s="895" t="s">
        <v>22503</v>
      </c>
      <c r="G2131" s="891" t="s">
        <v>22502</v>
      </c>
      <c r="H2131" s="890" t="s">
        <v>20662</v>
      </c>
      <c r="I2131" s="889" t="s">
        <v>3654</v>
      </c>
      <c r="J2131" s="889" t="s">
        <v>5525</v>
      </c>
      <c r="K2131" s="888">
        <v>1</v>
      </c>
      <c r="L2131" s="888">
        <v>8</v>
      </c>
      <c r="M2131" s="887">
        <v>112000</v>
      </c>
      <c r="N2131" s="888">
        <v>0</v>
      </c>
      <c r="O2131" s="888">
        <v>0</v>
      </c>
      <c r="P2131" s="887">
        <v>0</v>
      </c>
    </row>
    <row r="2132" spans="1:16" ht="22.5" x14ac:dyDescent="0.25">
      <c r="A2132" s="867" t="s">
        <v>19067</v>
      </c>
      <c r="B2132" s="867" t="s">
        <v>2672</v>
      </c>
      <c r="C2132" s="894" t="s">
        <v>19066</v>
      </c>
      <c r="D2132" s="893" t="s">
        <v>21642</v>
      </c>
      <c r="E2132" s="892">
        <v>15600</v>
      </c>
      <c r="F2132" s="895" t="s">
        <v>22501</v>
      </c>
      <c r="G2132" s="891" t="s">
        <v>22500</v>
      </c>
      <c r="H2132" s="890" t="s">
        <v>22499</v>
      </c>
      <c r="I2132" s="889" t="s">
        <v>2684</v>
      </c>
      <c r="J2132" s="889" t="s">
        <v>5525</v>
      </c>
      <c r="K2132" s="888">
        <v>1</v>
      </c>
      <c r="L2132" s="888">
        <v>1</v>
      </c>
      <c r="M2132" s="887">
        <v>13000</v>
      </c>
      <c r="N2132" s="888">
        <v>0</v>
      </c>
      <c r="O2132" s="888">
        <v>0</v>
      </c>
      <c r="P2132" s="887">
        <v>0</v>
      </c>
    </row>
    <row r="2133" spans="1:16" x14ac:dyDescent="0.25">
      <c r="A2133" s="867" t="s">
        <v>19067</v>
      </c>
      <c r="B2133" s="867" t="s">
        <v>2672</v>
      </c>
      <c r="C2133" s="894" t="s">
        <v>19066</v>
      </c>
      <c r="D2133" s="893" t="s">
        <v>18209</v>
      </c>
      <c r="E2133" s="892">
        <v>15600</v>
      </c>
      <c r="F2133" s="895" t="s">
        <v>22498</v>
      </c>
      <c r="G2133" s="891" t="s">
        <v>22497</v>
      </c>
      <c r="H2133" s="890" t="s">
        <v>20662</v>
      </c>
      <c r="I2133" s="889" t="s">
        <v>3654</v>
      </c>
      <c r="J2133" s="889" t="s">
        <v>5525</v>
      </c>
      <c r="K2133" s="888">
        <v>0</v>
      </c>
      <c r="L2133" s="888">
        <v>0</v>
      </c>
      <c r="M2133" s="887">
        <v>0</v>
      </c>
      <c r="N2133" s="888">
        <v>1</v>
      </c>
      <c r="O2133" s="888">
        <v>4</v>
      </c>
      <c r="P2133" s="887">
        <v>50960</v>
      </c>
    </row>
    <row r="2134" spans="1:16" x14ac:dyDescent="0.25">
      <c r="A2134" s="867" t="s">
        <v>19067</v>
      </c>
      <c r="B2134" s="867" t="s">
        <v>2672</v>
      </c>
      <c r="C2134" s="894" t="s">
        <v>19066</v>
      </c>
      <c r="D2134" s="893" t="s">
        <v>18209</v>
      </c>
      <c r="E2134" s="892">
        <v>12000</v>
      </c>
      <c r="F2134" s="895" t="s">
        <v>22496</v>
      </c>
      <c r="G2134" s="891" t="s">
        <v>22495</v>
      </c>
      <c r="H2134" s="890" t="s">
        <v>20662</v>
      </c>
      <c r="I2134" s="889" t="s">
        <v>3654</v>
      </c>
      <c r="J2134" s="889" t="s">
        <v>5525</v>
      </c>
      <c r="K2134" s="888">
        <v>2</v>
      </c>
      <c r="L2134" s="888">
        <v>2</v>
      </c>
      <c r="M2134" s="887">
        <v>19600</v>
      </c>
      <c r="N2134" s="888">
        <v>0</v>
      </c>
      <c r="O2134" s="888">
        <v>0</v>
      </c>
      <c r="P2134" s="887">
        <v>0</v>
      </c>
    </row>
    <row r="2135" spans="1:16" x14ac:dyDescent="0.25">
      <c r="A2135" s="867" t="s">
        <v>19067</v>
      </c>
      <c r="B2135" s="867" t="s">
        <v>2672</v>
      </c>
      <c r="C2135" s="894" t="s">
        <v>19066</v>
      </c>
      <c r="D2135" s="893" t="s">
        <v>18209</v>
      </c>
      <c r="E2135" s="892">
        <v>13000</v>
      </c>
      <c r="F2135" s="895" t="s">
        <v>22494</v>
      </c>
      <c r="G2135" s="891" t="s">
        <v>22493</v>
      </c>
      <c r="H2135" s="890" t="s">
        <v>20662</v>
      </c>
      <c r="I2135" s="889" t="s">
        <v>3654</v>
      </c>
      <c r="J2135" s="889" t="s">
        <v>5525</v>
      </c>
      <c r="K2135" s="888">
        <v>1</v>
      </c>
      <c r="L2135" s="888">
        <v>3</v>
      </c>
      <c r="M2135" s="887">
        <v>39000</v>
      </c>
      <c r="N2135" s="888">
        <v>0</v>
      </c>
      <c r="O2135" s="888">
        <v>0</v>
      </c>
      <c r="P2135" s="887">
        <v>0</v>
      </c>
    </row>
    <row r="2136" spans="1:16" x14ac:dyDescent="0.25">
      <c r="A2136" s="867" t="s">
        <v>19067</v>
      </c>
      <c r="B2136" s="867" t="s">
        <v>2672</v>
      </c>
      <c r="C2136" s="894" t="s">
        <v>19066</v>
      </c>
      <c r="D2136" s="893" t="s">
        <v>22143</v>
      </c>
      <c r="E2136" s="892">
        <v>10000</v>
      </c>
      <c r="F2136" s="895" t="s">
        <v>22492</v>
      </c>
      <c r="G2136" s="891" t="s">
        <v>22491</v>
      </c>
      <c r="H2136" s="890" t="s">
        <v>20667</v>
      </c>
      <c r="I2136" s="889" t="s">
        <v>3654</v>
      </c>
      <c r="J2136" s="889" t="s">
        <v>5525</v>
      </c>
      <c r="K2136" s="888">
        <v>1</v>
      </c>
      <c r="L2136" s="888">
        <v>5</v>
      </c>
      <c r="M2136" s="887">
        <v>49666.67</v>
      </c>
      <c r="N2136" s="888">
        <v>0</v>
      </c>
      <c r="O2136" s="888">
        <v>0</v>
      </c>
      <c r="P2136" s="887">
        <v>0</v>
      </c>
    </row>
    <row r="2137" spans="1:16" x14ac:dyDescent="0.25">
      <c r="A2137" s="867" t="s">
        <v>19067</v>
      </c>
      <c r="B2137" s="867" t="s">
        <v>2672</v>
      </c>
      <c r="C2137" s="894" t="s">
        <v>19066</v>
      </c>
      <c r="D2137" s="893" t="s">
        <v>18209</v>
      </c>
      <c r="E2137" s="892">
        <v>15600</v>
      </c>
      <c r="F2137" s="895" t="s">
        <v>22490</v>
      </c>
      <c r="G2137" s="891" t="s">
        <v>22489</v>
      </c>
      <c r="H2137" s="890" t="s">
        <v>20833</v>
      </c>
      <c r="I2137" s="889" t="s">
        <v>3654</v>
      </c>
      <c r="J2137" s="889" t="s">
        <v>5525</v>
      </c>
      <c r="K2137" s="888">
        <v>1</v>
      </c>
      <c r="L2137" s="888">
        <v>2</v>
      </c>
      <c r="M2137" s="887">
        <v>28080</v>
      </c>
      <c r="N2137" s="888">
        <v>0</v>
      </c>
      <c r="O2137" s="888">
        <v>0</v>
      </c>
      <c r="P2137" s="887">
        <v>0</v>
      </c>
    </row>
    <row r="2138" spans="1:16" ht="22.5" x14ac:dyDescent="0.25">
      <c r="A2138" s="867" t="s">
        <v>19067</v>
      </c>
      <c r="B2138" s="867" t="s">
        <v>2672</v>
      </c>
      <c r="C2138" s="894" t="s">
        <v>19066</v>
      </c>
      <c r="D2138" s="893" t="s">
        <v>22488</v>
      </c>
      <c r="E2138" s="892">
        <v>15600</v>
      </c>
      <c r="F2138" s="895" t="s">
        <v>22487</v>
      </c>
      <c r="G2138" s="891" t="s">
        <v>22486</v>
      </c>
      <c r="H2138" s="890" t="s">
        <v>20662</v>
      </c>
      <c r="I2138" s="889" t="s">
        <v>3654</v>
      </c>
      <c r="J2138" s="889" t="s">
        <v>5525</v>
      </c>
      <c r="K2138" s="888">
        <v>1</v>
      </c>
      <c r="L2138" s="888">
        <v>2</v>
      </c>
      <c r="M2138" s="887">
        <v>31200</v>
      </c>
      <c r="N2138" s="888">
        <v>0</v>
      </c>
      <c r="O2138" s="888">
        <v>0</v>
      </c>
      <c r="P2138" s="887">
        <v>0</v>
      </c>
    </row>
    <row r="2139" spans="1:16" x14ac:dyDescent="0.25">
      <c r="A2139" s="867" t="s">
        <v>19067</v>
      </c>
      <c r="B2139" s="867" t="s">
        <v>2672</v>
      </c>
      <c r="C2139" s="894" t="s">
        <v>19066</v>
      </c>
      <c r="D2139" s="893" t="s">
        <v>18209</v>
      </c>
      <c r="E2139" s="892">
        <v>7000</v>
      </c>
      <c r="F2139" s="895" t="s">
        <v>22485</v>
      </c>
      <c r="G2139" s="891" t="s">
        <v>22484</v>
      </c>
      <c r="H2139" s="890" t="s">
        <v>20763</v>
      </c>
      <c r="I2139" s="889" t="s">
        <v>3654</v>
      </c>
      <c r="J2139" s="889" t="s">
        <v>5525</v>
      </c>
      <c r="K2139" s="888">
        <v>1</v>
      </c>
      <c r="L2139" s="888">
        <v>6</v>
      </c>
      <c r="M2139" s="887">
        <v>41066.67</v>
      </c>
      <c r="N2139" s="888">
        <v>0</v>
      </c>
      <c r="O2139" s="888">
        <v>0</v>
      </c>
      <c r="P2139" s="887">
        <v>0</v>
      </c>
    </row>
    <row r="2140" spans="1:16" x14ac:dyDescent="0.25">
      <c r="A2140" s="867" t="s">
        <v>19067</v>
      </c>
      <c r="B2140" s="867" t="s">
        <v>2672</v>
      </c>
      <c r="C2140" s="894" t="s">
        <v>19066</v>
      </c>
      <c r="D2140" s="893" t="s">
        <v>18209</v>
      </c>
      <c r="E2140" s="892">
        <v>15600</v>
      </c>
      <c r="F2140" s="895" t="s">
        <v>22483</v>
      </c>
      <c r="G2140" s="891" t="s">
        <v>22482</v>
      </c>
      <c r="H2140" s="890" t="s">
        <v>20662</v>
      </c>
      <c r="I2140" s="889" t="s">
        <v>3654</v>
      </c>
      <c r="J2140" s="889" t="s">
        <v>5525</v>
      </c>
      <c r="K2140" s="888">
        <v>1</v>
      </c>
      <c r="L2140" s="888">
        <v>12</v>
      </c>
      <c r="M2140" s="887">
        <v>186160</v>
      </c>
      <c r="N2140" s="888">
        <v>1</v>
      </c>
      <c r="O2140" s="888">
        <v>6</v>
      </c>
      <c r="P2140" s="887">
        <v>92040</v>
      </c>
    </row>
    <row r="2141" spans="1:16" x14ac:dyDescent="0.25">
      <c r="A2141" s="867" t="s">
        <v>19067</v>
      </c>
      <c r="B2141" s="867" t="s">
        <v>2672</v>
      </c>
      <c r="C2141" s="894" t="s">
        <v>19066</v>
      </c>
      <c r="D2141" s="893" t="s">
        <v>18209</v>
      </c>
      <c r="E2141" s="892">
        <v>13400</v>
      </c>
      <c r="F2141" s="895" t="s">
        <v>22481</v>
      </c>
      <c r="G2141" s="891" t="s">
        <v>22480</v>
      </c>
      <c r="H2141" s="890" t="s">
        <v>2703</v>
      </c>
      <c r="I2141" s="889" t="s">
        <v>3654</v>
      </c>
      <c r="J2141" s="889" t="s">
        <v>5525</v>
      </c>
      <c r="K2141" s="888">
        <v>1</v>
      </c>
      <c r="L2141" s="888">
        <v>11</v>
      </c>
      <c r="M2141" s="887">
        <v>146506.66999999998</v>
      </c>
      <c r="N2141" s="888">
        <v>0</v>
      </c>
      <c r="O2141" s="888">
        <v>0</v>
      </c>
      <c r="P2141" s="887">
        <v>0</v>
      </c>
    </row>
    <row r="2142" spans="1:16" x14ac:dyDescent="0.25">
      <c r="A2142" s="867" t="s">
        <v>19067</v>
      </c>
      <c r="B2142" s="867" t="s">
        <v>2672</v>
      </c>
      <c r="C2142" s="894" t="s">
        <v>19066</v>
      </c>
      <c r="D2142" s="893" t="s">
        <v>18209</v>
      </c>
      <c r="E2142" s="892">
        <v>5000</v>
      </c>
      <c r="F2142" s="895" t="s">
        <v>22479</v>
      </c>
      <c r="G2142" s="891" t="s">
        <v>22478</v>
      </c>
      <c r="H2142" s="890" t="s">
        <v>13484</v>
      </c>
      <c r="I2142" s="889" t="s">
        <v>3654</v>
      </c>
      <c r="J2142" s="889" t="s">
        <v>5525</v>
      </c>
      <c r="K2142" s="888">
        <v>0</v>
      </c>
      <c r="L2142" s="888">
        <v>0</v>
      </c>
      <c r="M2142" s="887">
        <v>0</v>
      </c>
      <c r="N2142" s="888">
        <v>1</v>
      </c>
      <c r="O2142" s="888">
        <v>3</v>
      </c>
      <c r="P2142" s="887">
        <v>19833.330000000002</v>
      </c>
    </row>
    <row r="2143" spans="1:16" x14ac:dyDescent="0.25">
      <c r="A2143" s="867" t="s">
        <v>19067</v>
      </c>
      <c r="B2143" s="867" t="s">
        <v>2672</v>
      </c>
      <c r="C2143" s="894" t="s">
        <v>19066</v>
      </c>
      <c r="D2143" s="893" t="s">
        <v>18209</v>
      </c>
      <c r="E2143" s="892">
        <v>15600</v>
      </c>
      <c r="F2143" s="895" t="s">
        <v>20281</v>
      </c>
      <c r="G2143" s="891" t="s">
        <v>22477</v>
      </c>
      <c r="H2143" s="890" t="s">
        <v>20662</v>
      </c>
      <c r="I2143" s="889" t="s">
        <v>3654</v>
      </c>
      <c r="J2143" s="889" t="s">
        <v>5525</v>
      </c>
      <c r="K2143" s="888">
        <v>1</v>
      </c>
      <c r="L2143" s="888">
        <v>12</v>
      </c>
      <c r="M2143" s="887">
        <v>187200</v>
      </c>
      <c r="N2143" s="888">
        <v>1</v>
      </c>
      <c r="O2143" s="888">
        <v>2</v>
      </c>
      <c r="P2143" s="887">
        <v>31200</v>
      </c>
    </row>
    <row r="2144" spans="1:16" x14ac:dyDescent="0.25">
      <c r="A2144" s="1772" t="s">
        <v>2848</v>
      </c>
      <c r="B2144" s="1772"/>
      <c r="C2144" s="1772"/>
      <c r="D2144" s="1772"/>
      <c r="E2144" s="1772"/>
      <c r="F2144" s="1772" t="s">
        <v>378</v>
      </c>
      <c r="G2144" s="1772"/>
      <c r="H2144" s="1772"/>
      <c r="I2144" s="1772"/>
      <c r="J2144" s="1772"/>
      <c r="K2144" s="1771" t="s">
        <v>2847</v>
      </c>
      <c r="L2144" s="1771"/>
      <c r="M2144" s="1771"/>
      <c r="N2144" s="1771" t="s">
        <v>2846</v>
      </c>
      <c r="O2144" s="1771"/>
      <c r="P2144" s="1771"/>
    </row>
    <row r="2145" spans="1:16" ht="69.75" x14ac:dyDescent="0.25">
      <c r="A2145" s="1535" t="s">
        <v>2845</v>
      </c>
      <c r="B2145" s="1535" t="s">
        <v>5</v>
      </c>
      <c r="C2145" s="1535" t="s">
        <v>2844</v>
      </c>
      <c r="D2145" s="1535" t="s">
        <v>2843</v>
      </c>
      <c r="E2145" s="1536" t="s">
        <v>2842</v>
      </c>
      <c r="F2145" s="1537" t="s">
        <v>2841</v>
      </c>
      <c r="G2145" s="1535" t="s">
        <v>2840</v>
      </c>
      <c r="H2145" s="1535" t="s">
        <v>2839</v>
      </c>
      <c r="I2145" s="1535" t="s">
        <v>2838</v>
      </c>
      <c r="J2145" s="1535" t="s">
        <v>2837</v>
      </c>
      <c r="K2145" s="1538" t="s">
        <v>2836</v>
      </c>
      <c r="L2145" s="1538" t="s">
        <v>2835</v>
      </c>
      <c r="M2145" s="1539" t="s">
        <v>2834</v>
      </c>
      <c r="N2145" s="1538" t="s">
        <v>2836</v>
      </c>
      <c r="O2145" s="1538" t="s">
        <v>2835</v>
      </c>
      <c r="P2145" s="1539" t="s">
        <v>2834</v>
      </c>
    </row>
    <row r="2146" spans="1:16" ht="21.75" customHeight="1" x14ac:dyDescent="0.25">
      <c r="A2146" s="867" t="s">
        <v>19067</v>
      </c>
      <c r="B2146" s="867" t="s">
        <v>2672</v>
      </c>
      <c r="C2146" s="894" t="s">
        <v>19066</v>
      </c>
      <c r="D2146" s="893" t="s">
        <v>22476</v>
      </c>
      <c r="E2146" s="892">
        <v>12500</v>
      </c>
      <c r="F2146" s="895" t="s">
        <v>22475</v>
      </c>
      <c r="G2146" s="891" t="s">
        <v>22474</v>
      </c>
      <c r="H2146" s="890" t="s">
        <v>20662</v>
      </c>
      <c r="I2146" s="889" t="s">
        <v>3654</v>
      </c>
      <c r="J2146" s="889" t="s">
        <v>5525</v>
      </c>
      <c r="K2146" s="888">
        <v>1</v>
      </c>
      <c r="L2146" s="888">
        <v>12</v>
      </c>
      <c r="M2146" s="887">
        <v>150000</v>
      </c>
      <c r="N2146" s="888">
        <v>0</v>
      </c>
      <c r="O2146" s="888">
        <v>0</v>
      </c>
      <c r="P2146" s="887">
        <v>0</v>
      </c>
    </row>
    <row r="2147" spans="1:16" x14ac:dyDescent="0.25">
      <c r="A2147" s="867" t="s">
        <v>19067</v>
      </c>
      <c r="B2147" s="867" t="s">
        <v>2672</v>
      </c>
      <c r="C2147" s="894" t="s">
        <v>19066</v>
      </c>
      <c r="D2147" s="893" t="s">
        <v>18209</v>
      </c>
      <c r="E2147" s="892">
        <v>15000</v>
      </c>
      <c r="F2147" s="895" t="s">
        <v>22473</v>
      </c>
      <c r="G2147" s="891" t="s">
        <v>22472</v>
      </c>
      <c r="H2147" s="890" t="s">
        <v>20662</v>
      </c>
      <c r="I2147" s="889" t="s">
        <v>3654</v>
      </c>
      <c r="J2147" s="889" t="s">
        <v>5525</v>
      </c>
      <c r="K2147" s="888">
        <v>1</v>
      </c>
      <c r="L2147" s="888">
        <v>12</v>
      </c>
      <c r="M2147" s="887">
        <v>180000</v>
      </c>
      <c r="N2147" s="888">
        <v>1</v>
      </c>
      <c r="O2147" s="888">
        <v>6</v>
      </c>
      <c r="P2147" s="887">
        <v>88500</v>
      </c>
    </row>
    <row r="2148" spans="1:16" ht="24.75" customHeight="1" x14ac:dyDescent="0.25">
      <c r="A2148" s="867" t="s">
        <v>19067</v>
      </c>
      <c r="B2148" s="867" t="s">
        <v>2672</v>
      </c>
      <c r="C2148" s="894" t="s">
        <v>19066</v>
      </c>
      <c r="D2148" s="893" t="s">
        <v>22471</v>
      </c>
      <c r="E2148" s="892">
        <v>8000</v>
      </c>
      <c r="F2148" s="895" t="s">
        <v>22470</v>
      </c>
      <c r="G2148" s="891" t="s">
        <v>22469</v>
      </c>
      <c r="H2148" s="890" t="s">
        <v>21524</v>
      </c>
      <c r="I2148" s="889" t="s">
        <v>3654</v>
      </c>
      <c r="J2148" s="889" t="s">
        <v>5525</v>
      </c>
      <c r="K2148" s="888">
        <v>0</v>
      </c>
      <c r="L2148" s="888">
        <v>0</v>
      </c>
      <c r="M2148" s="887">
        <v>0</v>
      </c>
      <c r="N2148" s="888">
        <v>1</v>
      </c>
      <c r="O2148" s="888">
        <v>5</v>
      </c>
      <c r="P2148" s="887">
        <v>46666.67</v>
      </c>
    </row>
    <row r="2149" spans="1:16" x14ac:dyDescent="0.25">
      <c r="A2149" s="867" t="s">
        <v>19067</v>
      </c>
      <c r="B2149" s="867" t="s">
        <v>2672</v>
      </c>
      <c r="C2149" s="894" t="s">
        <v>19066</v>
      </c>
      <c r="D2149" s="893" t="s">
        <v>18209</v>
      </c>
      <c r="E2149" s="892">
        <v>6000</v>
      </c>
      <c r="F2149" s="895" t="s">
        <v>22470</v>
      </c>
      <c r="G2149" s="891" t="s">
        <v>22469</v>
      </c>
      <c r="H2149" s="890" t="s">
        <v>21524</v>
      </c>
      <c r="I2149" s="889" t="s">
        <v>3654</v>
      </c>
      <c r="J2149" s="889" t="s">
        <v>5525</v>
      </c>
      <c r="K2149" s="888">
        <v>1</v>
      </c>
      <c r="L2149" s="888">
        <v>10</v>
      </c>
      <c r="M2149" s="887">
        <v>71400</v>
      </c>
      <c r="N2149" s="888">
        <v>0</v>
      </c>
      <c r="O2149" s="888">
        <v>0</v>
      </c>
      <c r="P2149" s="887">
        <v>0</v>
      </c>
    </row>
    <row r="2150" spans="1:16" x14ac:dyDescent="0.25">
      <c r="A2150" s="867" t="s">
        <v>19067</v>
      </c>
      <c r="B2150" s="867" t="s">
        <v>2672</v>
      </c>
      <c r="C2150" s="894" t="s">
        <v>19066</v>
      </c>
      <c r="D2150" s="893" t="s">
        <v>18209</v>
      </c>
      <c r="E2150" s="892">
        <v>13000</v>
      </c>
      <c r="F2150" s="895" t="s">
        <v>22468</v>
      </c>
      <c r="G2150" s="891" t="s">
        <v>22467</v>
      </c>
      <c r="H2150" s="890" t="s">
        <v>22466</v>
      </c>
      <c r="I2150" s="889" t="s">
        <v>2684</v>
      </c>
      <c r="J2150" s="889" t="s">
        <v>5525</v>
      </c>
      <c r="K2150" s="888">
        <v>1</v>
      </c>
      <c r="L2150" s="888">
        <v>2</v>
      </c>
      <c r="M2150" s="887">
        <v>18200</v>
      </c>
      <c r="N2150" s="888">
        <v>0</v>
      </c>
      <c r="O2150" s="888">
        <v>0</v>
      </c>
      <c r="P2150" s="887">
        <v>0</v>
      </c>
    </row>
    <row r="2151" spans="1:16" x14ac:dyDescent="0.25">
      <c r="A2151" s="867" t="s">
        <v>19067</v>
      </c>
      <c r="B2151" s="867" t="s">
        <v>2672</v>
      </c>
      <c r="C2151" s="894" t="s">
        <v>19066</v>
      </c>
      <c r="D2151" s="893" t="s">
        <v>18209</v>
      </c>
      <c r="E2151" s="892">
        <v>15000</v>
      </c>
      <c r="F2151" s="895" t="s">
        <v>22468</v>
      </c>
      <c r="G2151" s="891" t="s">
        <v>22467</v>
      </c>
      <c r="H2151" s="890" t="s">
        <v>22466</v>
      </c>
      <c r="I2151" s="889" t="s">
        <v>2684</v>
      </c>
      <c r="J2151" s="889" t="s">
        <v>5525</v>
      </c>
      <c r="K2151" s="888">
        <v>1</v>
      </c>
      <c r="L2151" s="888">
        <v>9</v>
      </c>
      <c r="M2151" s="887">
        <v>131000</v>
      </c>
      <c r="N2151" s="888">
        <v>0</v>
      </c>
      <c r="O2151" s="888">
        <v>0</v>
      </c>
      <c r="P2151" s="887">
        <v>0</v>
      </c>
    </row>
    <row r="2152" spans="1:16" x14ac:dyDescent="0.25">
      <c r="A2152" s="867" t="s">
        <v>19067</v>
      </c>
      <c r="B2152" s="867" t="s">
        <v>2672</v>
      </c>
      <c r="C2152" s="894" t="s">
        <v>19066</v>
      </c>
      <c r="D2152" s="893" t="s">
        <v>18209</v>
      </c>
      <c r="E2152" s="892">
        <v>7850</v>
      </c>
      <c r="F2152" s="895" t="s">
        <v>22465</v>
      </c>
      <c r="G2152" s="891" t="s">
        <v>22464</v>
      </c>
      <c r="H2152" s="890" t="s">
        <v>20662</v>
      </c>
      <c r="I2152" s="889" t="s">
        <v>3654</v>
      </c>
      <c r="J2152" s="889" t="s">
        <v>5525</v>
      </c>
      <c r="K2152" s="888">
        <v>1</v>
      </c>
      <c r="L2152" s="888">
        <v>9</v>
      </c>
      <c r="M2152" s="887">
        <v>76930</v>
      </c>
      <c r="N2152" s="888">
        <v>1</v>
      </c>
      <c r="O2152" s="888">
        <v>6</v>
      </c>
      <c r="P2152" s="887">
        <v>47100</v>
      </c>
    </row>
    <row r="2153" spans="1:16" x14ac:dyDescent="0.25">
      <c r="A2153" s="867" t="s">
        <v>19067</v>
      </c>
      <c r="B2153" s="867" t="s">
        <v>2672</v>
      </c>
      <c r="C2153" s="894" t="s">
        <v>19066</v>
      </c>
      <c r="D2153" s="893" t="s">
        <v>18209</v>
      </c>
      <c r="E2153" s="892">
        <v>15600</v>
      </c>
      <c r="F2153" s="895" t="s">
        <v>22463</v>
      </c>
      <c r="G2153" s="891" t="s">
        <v>22462</v>
      </c>
      <c r="H2153" s="890" t="s">
        <v>20827</v>
      </c>
      <c r="I2153" s="889" t="s">
        <v>2684</v>
      </c>
      <c r="J2153" s="889" t="s">
        <v>5525</v>
      </c>
      <c r="K2153" s="888">
        <v>0</v>
      </c>
      <c r="L2153" s="888">
        <v>0</v>
      </c>
      <c r="M2153" s="887">
        <v>0</v>
      </c>
      <c r="N2153" s="888">
        <v>1</v>
      </c>
      <c r="O2153" s="888">
        <v>6</v>
      </c>
      <c r="P2153" s="887">
        <v>89440</v>
      </c>
    </row>
    <row r="2154" spans="1:16" x14ac:dyDescent="0.25">
      <c r="A2154" s="867" t="s">
        <v>19067</v>
      </c>
      <c r="B2154" s="867" t="s">
        <v>2672</v>
      </c>
      <c r="C2154" s="894" t="s">
        <v>19066</v>
      </c>
      <c r="D2154" s="893" t="s">
        <v>18209</v>
      </c>
      <c r="E2154" s="892">
        <v>7000</v>
      </c>
      <c r="F2154" s="895" t="s">
        <v>22461</v>
      </c>
      <c r="G2154" s="891" t="s">
        <v>22460</v>
      </c>
      <c r="H2154" s="890" t="s">
        <v>22459</v>
      </c>
      <c r="I2154" s="889" t="s">
        <v>3654</v>
      </c>
      <c r="J2154" s="889" t="s">
        <v>5525</v>
      </c>
      <c r="K2154" s="888">
        <v>1</v>
      </c>
      <c r="L2154" s="888">
        <v>2</v>
      </c>
      <c r="M2154" s="887">
        <v>15400</v>
      </c>
      <c r="N2154" s="888">
        <v>0</v>
      </c>
      <c r="O2154" s="888">
        <v>0</v>
      </c>
      <c r="P2154" s="887">
        <v>0</v>
      </c>
    </row>
    <row r="2155" spans="1:16" x14ac:dyDescent="0.25">
      <c r="A2155" s="867" t="s">
        <v>19067</v>
      </c>
      <c r="B2155" s="867" t="s">
        <v>2672</v>
      </c>
      <c r="C2155" s="894" t="s">
        <v>19066</v>
      </c>
      <c r="D2155" s="893" t="s">
        <v>18209</v>
      </c>
      <c r="E2155" s="892">
        <v>14900</v>
      </c>
      <c r="F2155" s="895" t="s">
        <v>2983</v>
      </c>
      <c r="G2155" s="891" t="s">
        <v>2982</v>
      </c>
      <c r="H2155" s="890" t="s">
        <v>2703</v>
      </c>
      <c r="I2155" s="889" t="s">
        <v>3654</v>
      </c>
      <c r="J2155" s="889" t="s">
        <v>5525</v>
      </c>
      <c r="K2155" s="888">
        <v>0</v>
      </c>
      <c r="L2155" s="888">
        <v>0</v>
      </c>
      <c r="M2155" s="887">
        <v>0</v>
      </c>
      <c r="N2155" s="888">
        <v>1</v>
      </c>
      <c r="O2155" s="888">
        <v>1</v>
      </c>
      <c r="P2155" s="887">
        <v>14900</v>
      </c>
    </row>
    <row r="2156" spans="1:16" ht="12.75" customHeight="1" x14ac:dyDescent="0.25">
      <c r="A2156" s="867" t="s">
        <v>19067</v>
      </c>
      <c r="B2156" s="867" t="s">
        <v>2672</v>
      </c>
      <c r="C2156" s="894" t="s">
        <v>19066</v>
      </c>
      <c r="D2156" s="893" t="s">
        <v>22458</v>
      </c>
      <c r="E2156" s="892">
        <v>10000</v>
      </c>
      <c r="F2156" s="895" t="s">
        <v>22457</v>
      </c>
      <c r="G2156" s="891" t="s">
        <v>22456</v>
      </c>
      <c r="H2156" s="890" t="s">
        <v>20662</v>
      </c>
      <c r="I2156" s="889" t="s">
        <v>3654</v>
      </c>
      <c r="J2156" s="889" t="s">
        <v>5525</v>
      </c>
      <c r="K2156" s="888">
        <v>1</v>
      </c>
      <c r="L2156" s="888">
        <v>10</v>
      </c>
      <c r="M2156" s="887">
        <v>116666.67</v>
      </c>
      <c r="N2156" s="888">
        <v>1</v>
      </c>
      <c r="O2156" s="888">
        <v>6</v>
      </c>
      <c r="P2156" s="887">
        <v>60000</v>
      </c>
    </row>
    <row r="2157" spans="1:16" x14ac:dyDescent="0.25">
      <c r="A2157" s="867" t="s">
        <v>19067</v>
      </c>
      <c r="B2157" s="867" t="s">
        <v>2672</v>
      </c>
      <c r="C2157" s="894" t="s">
        <v>19066</v>
      </c>
      <c r="D2157" s="893" t="s">
        <v>18209</v>
      </c>
      <c r="E2157" s="892">
        <v>15600</v>
      </c>
      <c r="F2157" s="895" t="s">
        <v>22455</v>
      </c>
      <c r="G2157" s="891" t="s">
        <v>22454</v>
      </c>
      <c r="H2157" s="890" t="s">
        <v>3478</v>
      </c>
      <c r="I2157" s="889" t="s">
        <v>3654</v>
      </c>
      <c r="J2157" s="889" t="s">
        <v>5525</v>
      </c>
      <c r="K2157" s="888">
        <v>1</v>
      </c>
      <c r="L2157" s="888">
        <v>9</v>
      </c>
      <c r="M2157" s="887">
        <v>146120</v>
      </c>
      <c r="N2157" s="888">
        <v>1</v>
      </c>
      <c r="O2157" s="888">
        <v>1</v>
      </c>
      <c r="P2157" s="887">
        <v>6760</v>
      </c>
    </row>
    <row r="2158" spans="1:16" x14ac:dyDescent="0.25">
      <c r="A2158" s="867" t="s">
        <v>19067</v>
      </c>
      <c r="B2158" s="867" t="s">
        <v>2672</v>
      </c>
      <c r="C2158" s="894" t="s">
        <v>19066</v>
      </c>
      <c r="D2158" s="893" t="s">
        <v>20779</v>
      </c>
      <c r="E2158" s="892">
        <v>14000</v>
      </c>
      <c r="F2158" s="895" t="s">
        <v>22453</v>
      </c>
      <c r="G2158" s="891" t="s">
        <v>22452</v>
      </c>
      <c r="H2158" s="890" t="s">
        <v>20662</v>
      </c>
      <c r="I2158" s="889" t="s">
        <v>3654</v>
      </c>
      <c r="J2158" s="889" t="s">
        <v>5525</v>
      </c>
      <c r="K2158" s="888">
        <v>1</v>
      </c>
      <c r="L2158" s="888">
        <v>1</v>
      </c>
      <c r="M2158" s="887">
        <v>9333.33</v>
      </c>
      <c r="N2158" s="888">
        <v>0</v>
      </c>
      <c r="O2158" s="888">
        <v>0</v>
      </c>
      <c r="P2158" s="887">
        <v>0</v>
      </c>
    </row>
    <row r="2159" spans="1:16" x14ac:dyDescent="0.25">
      <c r="A2159" s="867" t="s">
        <v>19067</v>
      </c>
      <c r="B2159" s="867" t="s">
        <v>2672</v>
      </c>
      <c r="C2159" s="894" t="s">
        <v>19066</v>
      </c>
      <c r="D2159" s="893" t="s">
        <v>18209</v>
      </c>
      <c r="E2159" s="892">
        <v>5000</v>
      </c>
      <c r="F2159" s="895" t="s">
        <v>22451</v>
      </c>
      <c r="G2159" s="891" t="s">
        <v>22450</v>
      </c>
      <c r="H2159" s="890" t="s">
        <v>20662</v>
      </c>
      <c r="I2159" s="889" t="s">
        <v>3654</v>
      </c>
      <c r="J2159" s="889" t="s">
        <v>5525</v>
      </c>
      <c r="K2159" s="888">
        <v>1</v>
      </c>
      <c r="L2159" s="888">
        <v>5</v>
      </c>
      <c r="M2159" s="887">
        <v>29500</v>
      </c>
      <c r="N2159" s="888">
        <v>1</v>
      </c>
      <c r="O2159" s="888">
        <v>1</v>
      </c>
      <c r="P2159" s="887">
        <v>4833.33</v>
      </c>
    </row>
    <row r="2160" spans="1:16" x14ac:dyDescent="0.25">
      <c r="A2160" s="867" t="s">
        <v>19067</v>
      </c>
      <c r="B2160" s="867" t="s">
        <v>2672</v>
      </c>
      <c r="C2160" s="894" t="s">
        <v>19066</v>
      </c>
      <c r="D2160" s="893" t="s">
        <v>199</v>
      </c>
      <c r="E2160" s="892">
        <v>5500</v>
      </c>
      <c r="F2160" s="895" t="s">
        <v>22449</v>
      </c>
      <c r="G2160" s="891" t="s">
        <v>22448</v>
      </c>
      <c r="H2160" s="890" t="s">
        <v>22447</v>
      </c>
      <c r="I2160" s="889" t="s">
        <v>2684</v>
      </c>
      <c r="J2160" s="889" t="s">
        <v>5525</v>
      </c>
      <c r="K2160" s="888">
        <v>0</v>
      </c>
      <c r="L2160" s="888">
        <v>0</v>
      </c>
      <c r="M2160" s="887">
        <v>0</v>
      </c>
      <c r="N2160" s="888">
        <v>1</v>
      </c>
      <c r="O2160" s="888">
        <v>4</v>
      </c>
      <c r="P2160" s="887">
        <v>25666.67</v>
      </c>
    </row>
    <row r="2161" spans="1:16" x14ac:dyDescent="0.25">
      <c r="A2161" s="867" t="s">
        <v>19067</v>
      </c>
      <c r="B2161" s="867" t="s">
        <v>2672</v>
      </c>
      <c r="C2161" s="894" t="s">
        <v>19066</v>
      </c>
      <c r="D2161" s="893" t="s">
        <v>18209</v>
      </c>
      <c r="E2161" s="892">
        <v>5000</v>
      </c>
      <c r="F2161" s="895" t="s">
        <v>22449</v>
      </c>
      <c r="G2161" s="891" t="s">
        <v>22448</v>
      </c>
      <c r="H2161" s="890" t="s">
        <v>22447</v>
      </c>
      <c r="I2161" s="889" t="s">
        <v>2684</v>
      </c>
      <c r="J2161" s="889" t="s">
        <v>5525</v>
      </c>
      <c r="K2161" s="888">
        <v>1</v>
      </c>
      <c r="L2161" s="888">
        <v>10</v>
      </c>
      <c r="M2161" s="887">
        <v>58833.33</v>
      </c>
      <c r="N2161" s="888">
        <v>0</v>
      </c>
      <c r="O2161" s="888">
        <v>0</v>
      </c>
      <c r="P2161" s="887">
        <v>0</v>
      </c>
    </row>
    <row r="2162" spans="1:16" x14ac:dyDescent="0.25">
      <c r="A2162" s="867" t="s">
        <v>19067</v>
      </c>
      <c r="B2162" s="867" t="s">
        <v>2672</v>
      </c>
      <c r="C2162" s="894" t="s">
        <v>19066</v>
      </c>
      <c r="D2162" s="893" t="s">
        <v>18209</v>
      </c>
      <c r="E2162" s="892">
        <v>10000</v>
      </c>
      <c r="F2162" s="895" t="s">
        <v>22446</v>
      </c>
      <c r="G2162" s="891" t="s">
        <v>22445</v>
      </c>
      <c r="H2162" s="890" t="s">
        <v>20833</v>
      </c>
      <c r="I2162" s="889" t="s">
        <v>3654</v>
      </c>
      <c r="J2162" s="889" t="s">
        <v>5525</v>
      </c>
      <c r="K2162" s="888">
        <v>1</v>
      </c>
      <c r="L2162" s="888">
        <v>9</v>
      </c>
      <c r="M2162" s="887">
        <v>90000</v>
      </c>
      <c r="N2162" s="888">
        <v>1</v>
      </c>
      <c r="O2162" s="888">
        <v>2</v>
      </c>
      <c r="P2162" s="887">
        <v>18000</v>
      </c>
    </row>
    <row r="2163" spans="1:16" x14ac:dyDescent="0.25">
      <c r="A2163" s="867" t="s">
        <v>19067</v>
      </c>
      <c r="B2163" s="867" t="s">
        <v>2672</v>
      </c>
      <c r="C2163" s="894" t="s">
        <v>19066</v>
      </c>
      <c r="D2163" s="893" t="s">
        <v>18209</v>
      </c>
      <c r="E2163" s="892">
        <v>13000</v>
      </c>
      <c r="F2163" s="895" t="s">
        <v>22446</v>
      </c>
      <c r="G2163" s="891" t="s">
        <v>22445</v>
      </c>
      <c r="H2163" s="890" t="s">
        <v>20833</v>
      </c>
      <c r="I2163" s="889" t="s">
        <v>3654</v>
      </c>
      <c r="J2163" s="889" t="s">
        <v>5525</v>
      </c>
      <c r="K2163" s="888">
        <v>1</v>
      </c>
      <c r="L2163" s="888">
        <v>3</v>
      </c>
      <c r="M2163" s="887">
        <v>39000</v>
      </c>
      <c r="N2163" s="888">
        <v>0</v>
      </c>
      <c r="O2163" s="888">
        <v>0</v>
      </c>
      <c r="P2163" s="887">
        <v>0</v>
      </c>
    </row>
    <row r="2164" spans="1:16" x14ac:dyDescent="0.25">
      <c r="A2164" s="867" t="s">
        <v>19067</v>
      </c>
      <c r="B2164" s="867" t="s">
        <v>2672</v>
      </c>
      <c r="C2164" s="894" t="s">
        <v>19066</v>
      </c>
      <c r="D2164" s="893" t="s">
        <v>18209</v>
      </c>
      <c r="E2164" s="892">
        <v>14500</v>
      </c>
      <c r="F2164" s="895" t="s">
        <v>18007</v>
      </c>
      <c r="G2164" s="891" t="s">
        <v>22444</v>
      </c>
      <c r="H2164" s="890" t="s">
        <v>20667</v>
      </c>
      <c r="I2164" s="889" t="s">
        <v>3654</v>
      </c>
      <c r="J2164" s="889" t="s">
        <v>5525</v>
      </c>
      <c r="K2164" s="888">
        <v>0</v>
      </c>
      <c r="L2164" s="888">
        <v>0</v>
      </c>
      <c r="M2164" s="887">
        <v>0</v>
      </c>
      <c r="N2164" s="888">
        <v>1</v>
      </c>
      <c r="O2164" s="888">
        <v>3</v>
      </c>
      <c r="P2164" s="887">
        <v>37700</v>
      </c>
    </row>
    <row r="2165" spans="1:16" x14ac:dyDescent="0.25">
      <c r="A2165" s="867" t="s">
        <v>19067</v>
      </c>
      <c r="B2165" s="867" t="s">
        <v>2672</v>
      </c>
      <c r="C2165" s="894" t="s">
        <v>19066</v>
      </c>
      <c r="D2165" s="893" t="s">
        <v>18209</v>
      </c>
      <c r="E2165" s="892">
        <v>6500</v>
      </c>
      <c r="F2165" s="895" t="s">
        <v>22443</v>
      </c>
      <c r="G2165" s="891" t="s">
        <v>22442</v>
      </c>
      <c r="H2165" s="890" t="s">
        <v>20719</v>
      </c>
      <c r="I2165" s="889" t="s">
        <v>3654</v>
      </c>
      <c r="J2165" s="889" t="s">
        <v>5525</v>
      </c>
      <c r="K2165" s="888">
        <v>1</v>
      </c>
      <c r="L2165" s="888">
        <v>2</v>
      </c>
      <c r="M2165" s="887">
        <v>17333.330000000002</v>
      </c>
      <c r="N2165" s="888">
        <v>0</v>
      </c>
      <c r="O2165" s="888">
        <v>0</v>
      </c>
      <c r="P2165" s="887">
        <v>0</v>
      </c>
    </row>
    <row r="2166" spans="1:16" x14ac:dyDescent="0.25">
      <c r="A2166" s="867" t="s">
        <v>19067</v>
      </c>
      <c r="B2166" s="867" t="s">
        <v>2672</v>
      </c>
      <c r="C2166" s="894" t="s">
        <v>19066</v>
      </c>
      <c r="D2166" s="893" t="s">
        <v>18209</v>
      </c>
      <c r="E2166" s="892">
        <v>15600</v>
      </c>
      <c r="F2166" s="895" t="s">
        <v>22441</v>
      </c>
      <c r="G2166" s="891" t="s">
        <v>22440</v>
      </c>
      <c r="H2166" s="890" t="s">
        <v>2703</v>
      </c>
      <c r="I2166" s="889" t="s">
        <v>3654</v>
      </c>
      <c r="J2166" s="889" t="s">
        <v>5525</v>
      </c>
      <c r="K2166" s="888">
        <v>1</v>
      </c>
      <c r="L2166" s="888">
        <v>1</v>
      </c>
      <c r="M2166" s="887">
        <v>18720</v>
      </c>
      <c r="N2166" s="888">
        <v>1</v>
      </c>
      <c r="O2166" s="888">
        <v>6</v>
      </c>
      <c r="P2166" s="887">
        <v>92040</v>
      </c>
    </row>
    <row r="2167" spans="1:16" x14ac:dyDescent="0.25">
      <c r="A2167" s="867" t="s">
        <v>19067</v>
      </c>
      <c r="B2167" s="867" t="s">
        <v>2672</v>
      </c>
      <c r="C2167" s="894" t="s">
        <v>19066</v>
      </c>
      <c r="D2167" s="893" t="s">
        <v>192</v>
      </c>
      <c r="E2167" s="892">
        <v>10000</v>
      </c>
      <c r="F2167" s="895" t="s">
        <v>22439</v>
      </c>
      <c r="G2167" s="891" t="s">
        <v>22438</v>
      </c>
      <c r="H2167" s="890" t="s">
        <v>20662</v>
      </c>
      <c r="I2167" s="889" t="s">
        <v>3654</v>
      </c>
      <c r="J2167" s="889" t="s">
        <v>5525</v>
      </c>
      <c r="K2167" s="888">
        <v>0</v>
      </c>
      <c r="L2167" s="888">
        <v>0</v>
      </c>
      <c r="M2167" s="887">
        <v>0</v>
      </c>
      <c r="N2167" s="888">
        <v>1</v>
      </c>
      <c r="O2167" s="888">
        <v>2</v>
      </c>
      <c r="P2167" s="887">
        <v>21000</v>
      </c>
    </row>
    <row r="2168" spans="1:16" x14ac:dyDescent="0.25">
      <c r="A2168" s="867" t="s">
        <v>19067</v>
      </c>
      <c r="B2168" s="867" t="s">
        <v>2672</v>
      </c>
      <c r="C2168" s="894" t="s">
        <v>19066</v>
      </c>
      <c r="D2168" s="893" t="s">
        <v>18209</v>
      </c>
      <c r="E2168" s="892">
        <v>5000</v>
      </c>
      <c r="F2168" s="895" t="s">
        <v>22437</v>
      </c>
      <c r="G2168" s="891" t="s">
        <v>22436</v>
      </c>
      <c r="H2168" s="890" t="s">
        <v>3255</v>
      </c>
      <c r="I2168" s="889" t="s">
        <v>3654</v>
      </c>
      <c r="J2168" s="889" t="s">
        <v>5525</v>
      </c>
      <c r="K2168" s="888">
        <v>0</v>
      </c>
      <c r="L2168" s="888">
        <v>0</v>
      </c>
      <c r="M2168" s="887">
        <v>0</v>
      </c>
      <c r="N2168" s="888">
        <v>1</v>
      </c>
      <c r="O2168" s="888">
        <v>4</v>
      </c>
      <c r="P2168" s="887">
        <v>29666.67</v>
      </c>
    </row>
    <row r="2169" spans="1:16" x14ac:dyDescent="0.25">
      <c r="A2169" s="867" t="s">
        <v>19067</v>
      </c>
      <c r="B2169" s="867" t="s">
        <v>2672</v>
      </c>
      <c r="C2169" s="894" t="s">
        <v>19066</v>
      </c>
      <c r="D2169" s="893" t="s">
        <v>18209</v>
      </c>
      <c r="E2169" s="892">
        <v>15000</v>
      </c>
      <c r="F2169" s="895" t="s">
        <v>22435</v>
      </c>
      <c r="G2169" s="891" t="s">
        <v>22434</v>
      </c>
      <c r="H2169" s="890" t="s">
        <v>20667</v>
      </c>
      <c r="I2169" s="889" t="s">
        <v>3654</v>
      </c>
      <c r="J2169" s="889" t="s">
        <v>5525</v>
      </c>
      <c r="K2169" s="888">
        <v>1</v>
      </c>
      <c r="L2169" s="888">
        <v>11</v>
      </c>
      <c r="M2169" s="887">
        <v>166000</v>
      </c>
      <c r="N2169" s="888">
        <v>1</v>
      </c>
      <c r="O2169" s="888">
        <v>6</v>
      </c>
      <c r="P2169" s="887">
        <v>86000</v>
      </c>
    </row>
    <row r="2170" spans="1:16" x14ac:dyDescent="0.25">
      <c r="A2170" s="867" t="s">
        <v>19067</v>
      </c>
      <c r="B2170" s="867" t="s">
        <v>2672</v>
      </c>
      <c r="C2170" s="894" t="s">
        <v>19066</v>
      </c>
      <c r="D2170" s="893" t="s">
        <v>18209</v>
      </c>
      <c r="E2170" s="892">
        <v>15600</v>
      </c>
      <c r="F2170" s="895" t="s">
        <v>22432</v>
      </c>
      <c r="G2170" s="891" t="s">
        <v>22433</v>
      </c>
      <c r="H2170" s="890" t="s">
        <v>2703</v>
      </c>
      <c r="I2170" s="889" t="s">
        <v>3654</v>
      </c>
      <c r="J2170" s="889" t="s">
        <v>5525</v>
      </c>
      <c r="K2170" s="888">
        <v>0</v>
      </c>
      <c r="L2170" s="888">
        <v>0</v>
      </c>
      <c r="M2170" s="887">
        <v>0</v>
      </c>
      <c r="N2170" s="888">
        <v>1</v>
      </c>
      <c r="O2170" s="888">
        <v>6</v>
      </c>
      <c r="P2170" s="887">
        <v>89440</v>
      </c>
    </row>
    <row r="2171" spans="1:16" x14ac:dyDescent="0.25">
      <c r="A2171" s="867" t="s">
        <v>19067</v>
      </c>
      <c r="B2171" s="867" t="s">
        <v>2672</v>
      </c>
      <c r="C2171" s="894" t="s">
        <v>19066</v>
      </c>
      <c r="D2171" s="893" t="s">
        <v>20779</v>
      </c>
      <c r="E2171" s="892">
        <v>15000</v>
      </c>
      <c r="F2171" s="895" t="s">
        <v>22432</v>
      </c>
      <c r="G2171" s="891" t="s">
        <v>22431</v>
      </c>
      <c r="H2171" s="890" t="s">
        <v>2703</v>
      </c>
      <c r="I2171" s="889" t="s">
        <v>3654</v>
      </c>
      <c r="J2171" s="889" t="s">
        <v>5525</v>
      </c>
      <c r="K2171" s="888">
        <v>1</v>
      </c>
      <c r="L2171" s="888">
        <v>6</v>
      </c>
      <c r="M2171" s="887">
        <v>72500</v>
      </c>
      <c r="N2171" s="888">
        <v>0</v>
      </c>
      <c r="O2171" s="888">
        <v>0</v>
      </c>
      <c r="P2171" s="887">
        <v>0</v>
      </c>
    </row>
    <row r="2172" spans="1:16" ht="20.25" customHeight="1" x14ac:dyDescent="0.25">
      <c r="A2172" s="867" t="s">
        <v>19067</v>
      </c>
      <c r="B2172" s="867" t="s">
        <v>2672</v>
      </c>
      <c r="C2172" s="894" t="s">
        <v>19066</v>
      </c>
      <c r="D2172" s="893" t="s">
        <v>22430</v>
      </c>
      <c r="E2172" s="892">
        <v>10500</v>
      </c>
      <c r="F2172" s="895" t="s">
        <v>22429</v>
      </c>
      <c r="G2172" s="891" t="s">
        <v>22428</v>
      </c>
      <c r="H2172" s="890" t="s">
        <v>18753</v>
      </c>
      <c r="I2172" s="889" t="s">
        <v>3654</v>
      </c>
      <c r="J2172" s="889" t="s">
        <v>5525</v>
      </c>
      <c r="K2172" s="888">
        <v>1</v>
      </c>
      <c r="L2172" s="888">
        <v>11</v>
      </c>
      <c r="M2172" s="887">
        <v>126000</v>
      </c>
      <c r="N2172" s="888">
        <v>1</v>
      </c>
      <c r="O2172" s="888">
        <v>6</v>
      </c>
      <c r="P2172" s="887">
        <v>63000</v>
      </c>
    </row>
    <row r="2173" spans="1:16" x14ac:dyDescent="0.25">
      <c r="A2173" s="867" t="s">
        <v>19067</v>
      </c>
      <c r="B2173" s="867" t="s">
        <v>2672</v>
      </c>
      <c r="C2173" s="894" t="s">
        <v>19066</v>
      </c>
      <c r="D2173" s="893" t="s">
        <v>18209</v>
      </c>
      <c r="E2173" s="892">
        <v>7800</v>
      </c>
      <c r="F2173" s="895" t="s">
        <v>22427</v>
      </c>
      <c r="G2173" s="891" t="s">
        <v>22426</v>
      </c>
      <c r="H2173" s="890" t="s">
        <v>20662</v>
      </c>
      <c r="I2173" s="889" t="s">
        <v>3654</v>
      </c>
      <c r="J2173" s="889" t="s">
        <v>5525</v>
      </c>
      <c r="K2173" s="888">
        <v>1</v>
      </c>
      <c r="L2173" s="888">
        <v>1</v>
      </c>
      <c r="M2173" s="887">
        <v>11180</v>
      </c>
      <c r="N2173" s="888">
        <v>0</v>
      </c>
      <c r="O2173" s="888">
        <v>0</v>
      </c>
      <c r="P2173" s="887">
        <v>0</v>
      </c>
    </row>
    <row r="2174" spans="1:16" x14ac:dyDescent="0.25">
      <c r="A2174" s="867" t="s">
        <v>19067</v>
      </c>
      <c r="B2174" s="867" t="s">
        <v>2672</v>
      </c>
      <c r="C2174" s="894" t="s">
        <v>19066</v>
      </c>
      <c r="D2174" s="893" t="s">
        <v>18209</v>
      </c>
      <c r="E2174" s="892">
        <v>10000</v>
      </c>
      <c r="F2174" s="895" t="s">
        <v>22425</v>
      </c>
      <c r="G2174" s="891" t="s">
        <v>22424</v>
      </c>
      <c r="H2174" s="890" t="s">
        <v>20662</v>
      </c>
      <c r="I2174" s="889" t="s">
        <v>3654</v>
      </c>
      <c r="J2174" s="889" t="s">
        <v>5525</v>
      </c>
      <c r="K2174" s="888">
        <v>1</v>
      </c>
      <c r="L2174" s="888">
        <v>3</v>
      </c>
      <c r="M2174" s="887">
        <v>27666.67</v>
      </c>
      <c r="N2174" s="888">
        <v>0</v>
      </c>
      <c r="O2174" s="888">
        <v>0</v>
      </c>
      <c r="P2174" s="887">
        <v>0</v>
      </c>
    </row>
    <row r="2175" spans="1:16" x14ac:dyDescent="0.25">
      <c r="A2175" s="867" t="s">
        <v>19067</v>
      </c>
      <c r="B2175" s="867" t="s">
        <v>2672</v>
      </c>
      <c r="C2175" s="894" t="s">
        <v>19066</v>
      </c>
      <c r="D2175" s="893" t="s">
        <v>22423</v>
      </c>
      <c r="E2175" s="892">
        <v>8000</v>
      </c>
      <c r="F2175" s="895" t="s">
        <v>22422</v>
      </c>
      <c r="G2175" s="891" t="s">
        <v>22421</v>
      </c>
      <c r="H2175" s="890" t="s">
        <v>20662</v>
      </c>
      <c r="I2175" s="889" t="s">
        <v>3654</v>
      </c>
      <c r="J2175" s="889" t="s">
        <v>5525</v>
      </c>
      <c r="K2175" s="888">
        <v>1</v>
      </c>
      <c r="L2175" s="888">
        <v>4</v>
      </c>
      <c r="M2175" s="887">
        <v>25066.660000000003</v>
      </c>
      <c r="N2175" s="888">
        <v>0</v>
      </c>
      <c r="O2175" s="888">
        <v>0</v>
      </c>
      <c r="P2175" s="887">
        <v>0</v>
      </c>
    </row>
    <row r="2176" spans="1:16" ht="12.75" customHeight="1" x14ac:dyDescent="0.25">
      <c r="A2176" s="867" t="s">
        <v>19067</v>
      </c>
      <c r="B2176" s="867" t="s">
        <v>2672</v>
      </c>
      <c r="C2176" s="894" t="s">
        <v>19066</v>
      </c>
      <c r="D2176" s="893" t="s">
        <v>22420</v>
      </c>
      <c r="E2176" s="892">
        <v>12000</v>
      </c>
      <c r="F2176" s="895" t="s">
        <v>22419</v>
      </c>
      <c r="G2176" s="891" t="s">
        <v>22418</v>
      </c>
      <c r="H2176" s="890" t="s">
        <v>16338</v>
      </c>
      <c r="I2176" s="889" t="s">
        <v>2684</v>
      </c>
      <c r="J2176" s="889" t="s">
        <v>5525</v>
      </c>
      <c r="K2176" s="888">
        <v>1</v>
      </c>
      <c r="L2176" s="888">
        <v>12</v>
      </c>
      <c r="M2176" s="887">
        <v>144000</v>
      </c>
      <c r="N2176" s="888">
        <v>1</v>
      </c>
      <c r="O2176" s="888">
        <v>6</v>
      </c>
      <c r="P2176" s="887">
        <v>72000</v>
      </c>
    </row>
    <row r="2177" spans="1:16" ht="13.5" customHeight="1" x14ac:dyDescent="0.25">
      <c r="A2177" s="867" t="s">
        <v>19067</v>
      </c>
      <c r="B2177" s="867" t="s">
        <v>2672</v>
      </c>
      <c r="C2177" s="894" t="s">
        <v>19066</v>
      </c>
      <c r="D2177" s="893" t="s">
        <v>22417</v>
      </c>
      <c r="E2177" s="892">
        <v>8000</v>
      </c>
      <c r="F2177" s="895" t="s">
        <v>22416</v>
      </c>
      <c r="G2177" s="891" t="s">
        <v>22415</v>
      </c>
      <c r="H2177" s="890" t="s">
        <v>18753</v>
      </c>
      <c r="I2177" s="889" t="s">
        <v>3654</v>
      </c>
      <c r="J2177" s="889" t="s">
        <v>5525</v>
      </c>
      <c r="K2177" s="888">
        <v>1</v>
      </c>
      <c r="L2177" s="888">
        <v>5</v>
      </c>
      <c r="M2177" s="887">
        <v>48000</v>
      </c>
      <c r="N2177" s="888">
        <v>1</v>
      </c>
      <c r="O2177" s="888">
        <v>6</v>
      </c>
      <c r="P2177" s="887">
        <v>48000</v>
      </c>
    </row>
    <row r="2178" spans="1:16" ht="10.5" customHeight="1" x14ac:dyDescent="0.25">
      <c r="A2178" s="867" t="s">
        <v>19067</v>
      </c>
      <c r="B2178" s="867" t="s">
        <v>2672</v>
      </c>
      <c r="C2178" s="894" t="s">
        <v>19066</v>
      </c>
      <c r="D2178" s="893" t="s">
        <v>22417</v>
      </c>
      <c r="E2178" s="892">
        <v>8500</v>
      </c>
      <c r="F2178" s="895" t="s">
        <v>22416</v>
      </c>
      <c r="G2178" s="891" t="s">
        <v>22415</v>
      </c>
      <c r="H2178" s="890" t="s">
        <v>18753</v>
      </c>
      <c r="I2178" s="889" t="s">
        <v>3654</v>
      </c>
      <c r="J2178" s="889" t="s">
        <v>5525</v>
      </c>
      <c r="K2178" s="888">
        <v>1</v>
      </c>
      <c r="L2178" s="888">
        <v>5</v>
      </c>
      <c r="M2178" s="887">
        <v>50716.67</v>
      </c>
      <c r="N2178" s="888">
        <v>0</v>
      </c>
      <c r="O2178" s="888">
        <v>0</v>
      </c>
      <c r="P2178" s="887">
        <v>0</v>
      </c>
    </row>
    <row r="2179" spans="1:16" x14ac:dyDescent="0.25">
      <c r="A2179" s="867" t="s">
        <v>19067</v>
      </c>
      <c r="B2179" s="867" t="s">
        <v>2672</v>
      </c>
      <c r="C2179" s="894" t="s">
        <v>19066</v>
      </c>
      <c r="D2179" s="893" t="s">
        <v>18209</v>
      </c>
      <c r="E2179" s="892">
        <v>13500</v>
      </c>
      <c r="F2179" s="895" t="s">
        <v>22414</v>
      </c>
      <c r="G2179" s="891" t="s">
        <v>22413</v>
      </c>
      <c r="H2179" s="890" t="s">
        <v>2703</v>
      </c>
      <c r="I2179" s="889" t="s">
        <v>3654</v>
      </c>
      <c r="J2179" s="889" t="s">
        <v>5525</v>
      </c>
      <c r="K2179" s="888">
        <v>1</v>
      </c>
      <c r="L2179" s="888">
        <v>3</v>
      </c>
      <c r="M2179" s="887">
        <v>40500</v>
      </c>
      <c r="N2179" s="888">
        <v>0</v>
      </c>
      <c r="O2179" s="888">
        <v>0</v>
      </c>
      <c r="P2179" s="887">
        <v>0</v>
      </c>
    </row>
    <row r="2180" spans="1:16" ht="12.75" customHeight="1" x14ac:dyDescent="0.25">
      <c r="A2180" s="867" t="s">
        <v>19067</v>
      </c>
      <c r="B2180" s="867" t="s">
        <v>2672</v>
      </c>
      <c r="C2180" s="894" t="s">
        <v>19066</v>
      </c>
      <c r="D2180" s="893" t="s">
        <v>22412</v>
      </c>
      <c r="E2180" s="892">
        <v>15600</v>
      </c>
      <c r="F2180" s="895" t="s">
        <v>22411</v>
      </c>
      <c r="G2180" s="891" t="s">
        <v>22410</v>
      </c>
      <c r="H2180" s="890" t="s">
        <v>20662</v>
      </c>
      <c r="I2180" s="889" t="s">
        <v>3654</v>
      </c>
      <c r="J2180" s="889" t="s">
        <v>5525</v>
      </c>
      <c r="K2180" s="888">
        <v>1</v>
      </c>
      <c r="L2180" s="888">
        <v>12</v>
      </c>
      <c r="M2180" s="887">
        <v>187200</v>
      </c>
      <c r="N2180" s="888">
        <v>1</v>
      </c>
      <c r="O2180" s="888">
        <v>6</v>
      </c>
      <c r="P2180" s="887">
        <v>92040</v>
      </c>
    </row>
    <row r="2181" spans="1:16" x14ac:dyDescent="0.25">
      <c r="A2181" s="867" t="s">
        <v>19067</v>
      </c>
      <c r="B2181" s="867" t="s">
        <v>2672</v>
      </c>
      <c r="C2181" s="894" t="s">
        <v>19066</v>
      </c>
      <c r="D2181" s="893" t="s">
        <v>3264</v>
      </c>
      <c r="E2181" s="892">
        <v>9000</v>
      </c>
      <c r="F2181" s="895" t="s">
        <v>22409</v>
      </c>
      <c r="G2181" s="891" t="s">
        <v>22408</v>
      </c>
      <c r="H2181" s="890" t="s">
        <v>3107</v>
      </c>
      <c r="I2181" s="889" t="s">
        <v>3654</v>
      </c>
      <c r="J2181" s="889" t="s">
        <v>5525</v>
      </c>
      <c r="K2181" s="888">
        <v>1</v>
      </c>
      <c r="L2181" s="888">
        <v>3</v>
      </c>
      <c r="M2181" s="887">
        <v>35400</v>
      </c>
      <c r="N2181" s="888">
        <v>0</v>
      </c>
      <c r="O2181" s="888">
        <v>0</v>
      </c>
      <c r="P2181" s="887">
        <v>0</v>
      </c>
    </row>
    <row r="2182" spans="1:16" x14ac:dyDescent="0.25">
      <c r="A2182" s="867" t="s">
        <v>19067</v>
      </c>
      <c r="B2182" s="867" t="s">
        <v>2672</v>
      </c>
      <c r="C2182" s="894" t="s">
        <v>19066</v>
      </c>
      <c r="D2182" s="893" t="s">
        <v>21546</v>
      </c>
      <c r="E2182" s="892">
        <v>10000</v>
      </c>
      <c r="F2182" s="895" t="s">
        <v>22407</v>
      </c>
      <c r="G2182" s="891" t="s">
        <v>22406</v>
      </c>
      <c r="H2182" s="890" t="s">
        <v>2872</v>
      </c>
      <c r="I2182" s="889" t="s">
        <v>3654</v>
      </c>
      <c r="J2182" s="889" t="s">
        <v>5525</v>
      </c>
      <c r="K2182" s="888">
        <v>1</v>
      </c>
      <c r="L2182" s="888">
        <v>3</v>
      </c>
      <c r="M2182" s="887">
        <v>33000</v>
      </c>
      <c r="N2182" s="888">
        <v>0</v>
      </c>
      <c r="O2182" s="888">
        <v>0</v>
      </c>
      <c r="P2182" s="887">
        <v>0</v>
      </c>
    </row>
    <row r="2183" spans="1:16" x14ac:dyDescent="0.25">
      <c r="A2183" s="867" t="s">
        <v>19067</v>
      </c>
      <c r="B2183" s="867" t="s">
        <v>2672</v>
      </c>
      <c r="C2183" s="894" t="s">
        <v>19066</v>
      </c>
      <c r="D2183" s="893" t="s">
        <v>18209</v>
      </c>
      <c r="E2183" s="892">
        <v>15600</v>
      </c>
      <c r="F2183" s="895" t="s">
        <v>20266</v>
      </c>
      <c r="G2183" s="891" t="s">
        <v>20265</v>
      </c>
      <c r="H2183" s="890" t="s">
        <v>20662</v>
      </c>
      <c r="I2183" s="889" t="s">
        <v>3654</v>
      </c>
      <c r="J2183" s="889" t="s">
        <v>5525</v>
      </c>
      <c r="K2183" s="888">
        <v>1</v>
      </c>
      <c r="L2183" s="888">
        <v>2</v>
      </c>
      <c r="M2183" s="887">
        <v>36400</v>
      </c>
      <c r="N2183" s="888">
        <v>0</v>
      </c>
      <c r="O2183" s="888">
        <v>0</v>
      </c>
      <c r="P2183" s="887">
        <v>0</v>
      </c>
    </row>
    <row r="2184" spans="1:16" x14ac:dyDescent="0.25">
      <c r="A2184" s="867" t="s">
        <v>19067</v>
      </c>
      <c r="B2184" s="867" t="s">
        <v>2672</v>
      </c>
      <c r="C2184" s="894" t="s">
        <v>19066</v>
      </c>
      <c r="D2184" s="893" t="s">
        <v>18209</v>
      </c>
      <c r="E2184" s="892">
        <v>12000</v>
      </c>
      <c r="F2184" s="895" t="s">
        <v>22403</v>
      </c>
      <c r="G2184" s="891" t="s">
        <v>22405</v>
      </c>
      <c r="H2184" s="890" t="s">
        <v>22404</v>
      </c>
      <c r="I2184" s="889" t="s">
        <v>3654</v>
      </c>
      <c r="J2184" s="889" t="s">
        <v>5525</v>
      </c>
      <c r="K2184" s="888">
        <v>0</v>
      </c>
      <c r="L2184" s="888">
        <v>0</v>
      </c>
      <c r="M2184" s="887">
        <v>0</v>
      </c>
      <c r="N2184" s="888">
        <v>1</v>
      </c>
      <c r="O2184" s="888">
        <v>3</v>
      </c>
      <c r="P2184" s="887">
        <v>47200</v>
      </c>
    </row>
    <row r="2185" spans="1:16" x14ac:dyDescent="0.25">
      <c r="A2185" s="867" t="s">
        <v>19067</v>
      </c>
      <c r="B2185" s="867" t="s">
        <v>2672</v>
      </c>
      <c r="C2185" s="894" t="s">
        <v>19066</v>
      </c>
      <c r="D2185" s="893" t="s">
        <v>20779</v>
      </c>
      <c r="E2185" s="892">
        <v>10000</v>
      </c>
      <c r="F2185" s="895" t="s">
        <v>22403</v>
      </c>
      <c r="G2185" s="891" t="s">
        <v>22402</v>
      </c>
      <c r="H2185" s="890" t="s">
        <v>20074</v>
      </c>
      <c r="I2185" s="889" t="s">
        <v>3654</v>
      </c>
      <c r="J2185" s="889" t="s">
        <v>5525</v>
      </c>
      <c r="K2185" s="888">
        <v>1</v>
      </c>
      <c r="L2185" s="888">
        <v>12</v>
      </c>
      <c r="M2185" s="887">
        <v>120000</v>
      </c>
      <c r="N2185" s="888">
        <v>1</v>
      </c>
      <c r="O2185" s="888">
        <v>3</v>
      </c>
      <c r="P2185" s="887">
        <v>20666.669999999998</v>
      </c>
    </row>
    <row r="2186" spans="1:16" ht="22.5" x14ac:dyDescent="0.25">
      <c r="A2186" s="867" t="s">
        <v>19067</v>
      </c>
      <c r="B2186" s="867" t="s">
        <v>2672</v>
      </c>
      <c r="C2186" s="894" t="s">
        <v>19066</v>
      </c>
      <c r="D2186" s="893" t="s">
        <v>18209</v>
      </c>
      <c r="E2186" s="892">
        <v>5500</v>
      </c>
      <c r="F2186" s="895" t="s">
        <v>22401</v>
      </c>
      <c r="G2186" s="891" t="s">
        <v>22400</v>
      </c>
      <c r="H2186" s="890" t="s">
        <v>22399</v>
      </c>
      <c r="I2186" s="889" t="s">
        <v>3654</v>
      </c>
      <c r="J2186" s="889" t="s">
        <v>5525</v>
      </c>
      <c r="K2186" s="888">
        <v>0</v>
      </c>
      <c r="L2186" s="888">
        <v>0</v>
      </c>
      <c r="M2186" s="887">
        <v>0</v>
      </c>
      <c r="N2186" s="888">
        <v>1</v>
      </c>
      <c r="O2186" s="888">
        <v>5</v>
      </c>
      <c r="P2186" s="887">
        <v>27133.33</v>
      </c>
    </row>
    <row r="2187" spans="1:16" ht="22.5" x14ac:dyDescent="0.25">
      <c r="A2187" s="867" t="s">
        <v>19067</v>
      </c>
      <c r="B2187" s="867" t="s">
        <v>2672</v>
      </c>
      <c r="C2187" s="894" t="s">
        <v>19066</v>
      </c>
      <c r="D2187" s="893" t="s">
        <v>18209</v>
      </c>
      <c r="E2187" s="892">
        <v>5000</v>
      </c>
      <c r="F2187" s="895" t="s">
        <v>22401</v>
      </c>
      <c r="G2187" s="891" t="s">
        <v>22400</v>
      </c>
      <c r="H2187" s="890" t="s">
        <v>22399</v>
      </c>
      <c r="I2187" s="889" t="s">
        <v>3654</v>
      </c>
      <c r="J2187" s="889" t="s">
        <v>5525</v>
      </c>
      <c r="K2187" s="888">
        <v>1</v>
      </c>
      <c r="L2187" s="888">
        <v>9</v>
      </c>
      <c r="M2187" s="887">
        <v>50000</v>
      </c>
      <c r="N2187" s="888">
        <v>0</v>
      </c>
      <c r="O2187" s="888">
        <v>0</v>
      </c>
      <c r="P2187" s="887">
        <v>0</v>
      </c>
    </row>
    <row r="2188" spans="1:16" x14ac:dyDescent="0.25">
      <c r="A2188" s="867" t="s">
        <v>19067</v>
      </c>
      <c r="B2188" s="867" t="s">
        <v>2672</v>
      </c>
      <c r="C2188" s="894" t="s">
        <v>19066</v>
      </c>
      <c r="D2188" s="893" t="s">
        <v>18209</v>
      </c>
      <c r="E2188" s="892">
        <v>13500</v>
      </c>
      <c r="F2188" s="895" t="s">
        <v>22398</v>
      </c>
      <c r="G2188" s="891" t="s">
        <v>22397</v>
      </c>
      <c r="H2188" s="890" t="s">
        <v>2703</v>
      </c>
      <c r="I2188" s="889" t="s">
        <v>3654</v>
      </c>
      <c r="J2188" s="889" t="s">
        <v>5525</v>
      </c>
      <c r="K2188" s="888">
        <v>1</v>
      </c>
      <c r="L2188" s="888">
        <v>1</v>
      </c>
      <c r="M2188" s="887">
        <v>12600</v>
      </c>
      <c r="N2188" s="888">
        <v>1</v>
      </c>
      <c r="O2188" s="888">
        <v>5</v>
      </c>
      <c r="P2188" s="887">
        <v>57600</v>
      </c>
    </row>
    <row r="2189" spans="1:16" x14ac:dyDescent="0.25">
      <c r="A2189" s="867" t="s">
        <v>19067</v>
      </c>
      <c r="B2189" s="867" t="s">
        <v>2672</v>
      </c>
      <c r="C2189" s="894" t="s">
        <v>19066</v>
      </c>
      <c r="D2189" s="893" t="s">
        <v>18209</v>
      </c>
      <c r="E2189" s="892">
        <v>15600</v>
      </c>
      <c r="F2189" s="895" t="s">
        <v>22396</v>
      </c>
      <c r="G2189" s="891" t="s">
        <v>22395</v>
      </c>
      <c r="H2189" s="890" t="s">
        <v>20662</v>
      </c>
      <c r="I2189" s="889" t="s">
        <v>3654</v>
      </c>
      <c r="J2189" s="889" t="s">
        <v>5525</v>
      </c>
      <c r="K2189" s="888">
        <v>1</v>
      </c>
      <c r="L2189" s="888">
        <v>6</v>
      </c>
      <c r="M2189" s="887">
        <v>93600</v>
      </c>
      <c r="N2189" s="888">
        <v>1</v>
      </c>
      <c r="O2189" s="888">
        <v>2</v>
      </c>
      <c r="P2189" s="887">
        <v>20800</v>
      </c>
    </row>
    <row r="2190" spans="1:16" x14ac:dyDescent="0.25">
      <c r="A2190" s="867" t="s">
        <v>19067</v>
      </c>
      <c r="B2190" s="867" t="s">
        <v>2672</v>
      </c>
      <c r="C2190" s="894" t="s">
        <v>19066</v>
      </c>
      <c r="D2190" s="893" t="s">
        <v>201</v>
      </c>
      <c r="E2190" s="892">
        <v>10000</v>
      </c>
      <c r="F2190" s="895" t="s">
        <v>22394</v>
      </c>
      <c r="G2190" s="891" t="s">
        <v>22393</v>
      </c>
      <c r="H2190" s="890" t="s">
        <v>2703</v>
      </c>
      <c r="I2190" s="889" t="s">
        <v>3654</v>
      </c>
      <c r="J2190" s="889" t="s">
        <v>5525</v>
      </c>
      <c r="K2190" s="888">
        <v>1</v>
      </c>
      <c r="L2190" s="888">
        <v>10</v>
      </c>
      <c r="M2190" s="887">
        <v>102000</v>
      </c>
      <c r="N2190" s="888">
        <v>1</v>
      </c>
      <c r="O2190" s="888">
        <v>6</v>
      </c>
      <c r="P2190" s="887">
        <v>60000</v>
      </c>
    </row>
    <row r="2191" spans="1:16" x14ac:dyDescent="0.25">
      <c r="A2191" s="867" t="s">
        <v>19067</v>
      </c>
      <c r="B2191" s="867" t="s">
        <v>2672</v>
      </c>
      <c r="C2191" s="894" t="s">
        <v>19066</v>
      </c>
      <c r="D2191" s="893" t="s">
        <v>18209</v>
      </c>
      <c r="E2191" s="892">
        <v>8000</v>
      </c>
      <c r="F2191" s="895" t="s">
        <v>22392</v>
      </c>
      <c r="G2191" s="891" t="s">
        <v>22391</v>
      </c>
      <c r="H2191" s="890" t="s">
        <v>19062</v>
      </c>
      <c r="I2191" s="889" t="s">
        <v>3654</v>
      </c>
      <c r="J2191" s="889" t="s">
        <v>5525</v>
      </c>
      <c r="K2191" s="888">
        <v>1</v>
      </c>
      <c r="L2191" s="888">
        <v>8</v>
      </c>
      <c r="M2191" s="887">
        <v>72000</v>
      </c>
      <c r="N2191" s="888">
        <v>2</v>
      </c>
      <c r="O2191" s="888">
        <v>3</v>
      </c>
      <c r="P2191" s="887">
        <v>24800</v>
      </c>
    </row>
    <row r="2192" spans="1:16" x14ac:dyDescent="0.25">
      <c r="A2192" s="867" t="s">
        <v>19067</v>
      </c>
      <c r="B2192" s="867" t="s">
        <v>2672</v>
      </c>
      <c r="C2192" s="894" t="s">
        <v>19066</v>
      </c>
      <c r="D2192" s="893" t="s">
        <v>18209</v>
      </c>
      <c r="E2192" s="892">
        <v>9800</v>
      </c>
      <c r="F2192" s="895" t="s">
        <v>22389</v>
      </c>
      <c r="G2192" s="891" t="s">
        <v>22388</v>
      </c>
      <c r="H2192" s="890" t="s">
        <v>22390</v>
      </c>
      <c r="I2192" s="889" t="s">
        <v>3654</v>
      </c>
      <c r="J2192" s="889" t="s">
        <v>5525</v>
      </c>
      <c r="K2192" s="888">
        <v>1</v>
      </c>
      <c r="L2192" s="888">
        <v>8</v>
      </c>
      <c r="M2192" s="887">
        <v>78400</v>
      </c>
      <c r="N2192" s="888">
        <v>0</v>
      </c>
      <c r="O2192" s="888">
        <v>0</v>
      </c>
      <c r="P2192" s="887">
        <v>0</v>
      </c>
    </row>
    <row r="2193" spans="1:16" x14ac:dyDescent="0.25">
      <c r="A2193" s="867" t="s">
        <v>19067</v>
      </c>
      <c r="B2193" s="867" t="s">
        <v>2672</v>
      </c>
      <c r="C2193" s="894" t="s">
        <v>19066</v>
      </c>
      <c r="D2193" s="893" t="s">
        <v>18209</v>
      </c>
      <c r="E2193" s="892">
        <v>8500</v>
      </c>
      <c r="F2193" s="895" t="s">
        <v>22389</v>
      </c>
      <c r="G2193" s="891" t="s">
        <v>22388</v>
      </c>
      <c r="H2193" s="890" t="s">
        <v>22387</v>
      </c>
      <c r="I2193" s="889" t="s">
        <v>2684</v>
      </c>
      <c r="J2193" s="889" t="s">
        <v>5525</v>
      </c>
      <c r="K2193" s="888">
        <v>1</v>
      </c>
      <c r="L2193" s="888">
        <v>2</v>
      </c>
      <c r="M2193" s="887">
        <v>17000</v>
      </c>
      <c r="N2193" s="888">
        <v>0</v>
      </c>
      <c r="O2193" s="888">
        <v>0</v>
      </c>
      <c r="P2193" s="887">
        <v>0</v>
      </c>
    </row>
    <row r="2194" spans="1:16" x14ac:dyDescent="0.25">
      <c r="A2194" s="867" t="s">
        <v>19067</v>
      </c>
      <c r="B2194" s="867" t="s">
        <v>2672</v>
      </c>
      <c r="C2194" s="894" t="s">
        <v>19066</v>
      </c>
      <c r="D2194" s="893" t="s">
        <v>18209</v>
      </c>
      <c r="E2194" s="892">
        <v>15600</v>
      </c>
      <c r="F2194" s="895" t="s">
        <v>22386</v>
      </c>
      <c r="G2194" s="891" t="s">
        <v>22385</v>
      </c>
      <c r="H2194" s="890" t="s">
        <v>20662</v>
      </c>
      <c r="I2194" s="889" t="s">
        <v>3654</v>
      </c>
      <c r="J2194" s="889" t="s">
        <v>5525</v>
      </c>
      <c r="K2194" s="888">
        <v>1</v>
      </c>
      <c r="L2194" s="888">
        <v>2</v>
      </c>
      <c r="M2194" s="887">
        <v>36400</v>
      </c>
      <c r="N2194" s="888">
        <v>2</v>
      </c>
      <c r="O2194" s="888">
        <v>6</v>
      </c>
      <c r="P2194" s="887">
        <v>91000</v>
      </c>
    </row>
    <row r="2195" spans="1:16" x14ac:dyDescent="0.25">
      <c r="A2195" s="867" t="s">
        <v>19067</v>
      </c>
      <c r="B2195" s="867" t="s">
        <v>2672</v>
      </c>
      <c r="C2195" s="894" t="s">
        <v>19066</v>
      </c>
      <c r="D2195" s="893" t="s">
        <v>18209</v>
      </c>
      <c r="E2195" s="892">
        <v>14700</v>
      </c>
      <c r="F2195" s="895" t="s">
        <v>22384</v>
      </c>
      <c r="G2195" s="891" t="s">
        <v>22383</v>
      </c>
      <c r="H2195" s="890" t="s">
        <v>20662</v>
      </c>
      <c r="I2195" s="889" t="s">
        <v>3654</v>
      </c>
      <c r="J2195" s="889" t="s">
        <v>5525</v>
      </c>
      <c r="K2195" s="888">
        <v>1</v>
      </c>
      <c r="L2195" s="888">
        <v>2</v>
      </c>
      <c r="M2195" s="887">
        <v>27930</v>
      </c>
      <c r="N2195" s="888">
        <v>1</v>
      </c>
      <c r="O2195" s="888">
        <v>1</v>
      </c>
      <c r="P2195" s="887">
        <v>14700</v>
      </c>
    </row>
    <row r="2196" spans="1:16" x14ac:dyDescent="0.25">
      <c r="A2196" s="867" t="s">
        <v>19067</v>
      </c>
      <c r="B2196" s="867" t="s">
        <v>2672</v>
      </c>
      <c r="C2196" s="894" t="s">
        <v>19066</v>
      </c>
      <c r="D2196" s="893" t="s">
        <v>18209</v>
      </c>
      <c r="E2196" s="892">
        <v>10000</v>
      </c>
      <c r="F2196" s="895" t="s">
        <v>22382</v>
      </c>
      <c r="G2196" s="891" t="s">
        <v>22381</v>
      </c>
      <c r="H2196" s="890" t="s">
        <v>2700</v>
      </c>
      <c r="I2196" s="889" t="s">
        <v>2684</v>
      </c>
      <c r="J2196" s="889" t="s">
        <v>5525</v>
      </c>
      <c r="K2196" s="888">
        <v>1</v>
      </c>
      <c r="L2196" s="888">
        <v>8</v>
      </c>
      <c r="M2196" s="887">
        <v>90000</v>
      </c>
      <c r="N2196" s="888">
        <v>1</v>
      </c>
      <c r="O2196" s="888">
        <v>6</v>
      </c>
      <c r="P2196" s="887">
        <v>58666.67</v>
      </c>
    </row>
    <row r="2197" spans="1:16" x14ac:dyDescent="0.25">
      <c r="A2197" s="867" t="s">
        <v>19067</v>
      </c>
      <c r="B2197" s="867" t="s">
        <v>2672</v>
      </c>
      <c r="C2197" s="894" t="s">
        <v>19066</v>
      </c>
      <c r="D2197" s="893" t="s">
        <v>18209</v>
      </c>
      <c r="E2197" s="892">
        <v>15000</v>
      </c>
      <c r="F2197" s="895" t="s">
        <v>20252</v>
      </c>
      <c r="G2197" s="891" t="s">
        <v>20251</v>
      </c>
      <c r="H2197" s="890" t="s">
        <v>20662</v>
      </c>
      <c r="I2197" s="889" t="s">
        <v>3654</v>
      </c>
      <c r="J2197" s="889" t="s">
        <v>5525</v>
      </c>
      <c r="K2197" s="888">
        <v>1</v>
      </c>
      <c r="L2197" s="888">
        <v>2</v>
      </c>
      <c r="M2197" s="887">
        <v>34500</v>
      </c>
      <c r="N2197" s="888">
        <v>0</v>
      </c>
      <c r="O2197" s="888">
        <v>0</v>
      </c>
      <c r="P2197" s="887">
        <v>0</v>
      </c>
    </row>
    <row r="2198" spans="1:16" x14ac:dyDescent="0.25">
      <c r="A2198" s="867" t="s">
        <v>19067</v>
      </c>
      <c r="B2198" s="867" t="s">
        <v>2672</v>
      </c>
      <c r="C2198" s="894" t="s">
        <v>19066</v>
      </c>
      <c r="D2198" s="893" t="s">
        <v>20779</v>
      </c>
      <c r="E2198" s="892">
        <v>14000</v>
      </c>
      <c r="F2198" s="895" t="s">
        <v>22380</v>
      </c>
      <c r="G2198" s="891" t="s">
        <v>22379</v>
      </c>
      <c r="H2198" s="890" t="s">
        <v>2703</v>
      </c>
      <c r="I2198" s="889" t="s">
        <v>3654</v>
      </c>
      <c r="J2198" s="889" t="s">
        <v>5525</v>
      </c>
      <c r="K2198" s="888">
        <v>1</v>
      </c>
      <c r="L2198" s="888">
        <v>7</v>
      </c>
      <c r="M2198" s="887">
        <v>98000</v>
      </c>
      <c r="N2198" s="888">
        <v>0</v>
      </c>
      <c r="O2198" s="888">
        <v>0</v>
      </c>
      <c r="P2198" s="887">
        <v>0</v>
      </c>
    </row>
    <row r="2199" spans="1:16" x14ac:dyDescent="0.25">
      <c r="A2199" s="867" t="s">
        <v>19067</v>
      </c>
      <c r="B2199" s="867" t="s">
        <v>2672</v>
      </c>
      <c r="C2199" s="894" t="s">
        <v>19066</v>
      </c>
      <c r="D2199" s="893" t="s">
        <v>18209</v>
      </c>
      <c r="E2199" s="892">
        <v>10000</v>
      </c>
      <c r="F2199" s="895" t="s">
        <v>22378</v>
      </c>
      <c r="G2199" s="891" t="s">
        <v>22377</v>
      </c>
      <c r="H2199" s="890" t="s">
        <v>2703</v>
      </c>
      <c r="I2199" s="889" t="s">
        <v>3654</v>
      </c>
      <c r="J2199" s="889" t="s">
        <v>5525</v>
      </c>
      <c r="K2199" s="888">
        <v>2</v>
      </c>
      <c r="L2199" s="888">
        <v>4</v>
      </c>
      <c r="M2199" s="887">
        <v>52000</v>
      </c>
      <c r="N2199" s="888">
        <v>1</v>
      </c>
      <c r="O2199" s="888">
        <v>6</v>
      </c>
      <c r="P2199" s="887">
        <v>60000</v>
      </c>
    </row>
    <row r="2200" spans="1:16" x14ac:dyDescent="0.25">
      <c r="A2200" s="867" t="s">
        <v>19067</v>
      </c>
      <c r="B2200" s="867" t="s">
        <v>2672</v>
      </c>
      <c r="C2200" s="894" t="s">
        <v>19066</v>
      </c>
      <c r="D2200" s="893" t="s">
        <v>18209</v>
      </c>
      <c r="E2200" s="892">
        <v>15600</v>
      </c>
      <c r="F2200" s="895" t="s">
        <v>22376</v>
      </c>
      <c r="G2200" s="891" t="s">
        <v>22375</v>
      </c>
      <c r="H2200" s="890" t="s">
        <v>2704</v>
      </c>
      <c r="I2200" s="889" t="s">
        <v>2684</v>
      </c>
      <c r="J2200" s="889" t="s">
        <v>5525</v>
      </c>
      <c r="K2200" s="888">
        <v>1</v>
      </c>
      <c r="L2200" s="888">
        <v>5</v>
      </c>
      <c r="M2200" s="887">
        <v>89960</v>
      </c>
      <c r="N2200" s="888">
        <v>1</v>
      </c>
      <c r="O2200" s="888">
        <v>6</v>
      </c>
      <c r="P2200" s="887">
        <v>92040</v>
      </c>
    </row>
    <row r="2201" spans="1:16" x14ac:dyDescent="0.25">
      <c r="A2201" s="867" t="s">
        <v>19067</v>
      </c>
      <c r="B2201" s="867" t="s">
        <v>2672</v>
      </c>
      <c r="C2201" s="894" t="s">
        <v>19066</v>
      </c>
      <c r="D2201" s="893" t="s">
        <v>18209</v>
      </c>
      <c r="E2201" s="892">
        <v>5000</v>
      </c>
      <c r="F2201" s="895" t="s">
        <v>22374</v>
      </c>
      <c r="G2201" s="891" t="s">
        <v>22373</v>
      </c>
      <c r="H2201" s="890" t="s">
        <v>2722</v>
      </c>
      <c r="I2201" s="889" t="s">
        <v>2684</v>
      </c>
      <c r="J2201" s="889" t="s">
        <v>5525</v>
      </c>
      <c r="K2201" s="888">
        <v>0</v>
      </c>
      <c r="L2201" s="888">
        <v>0</v>
      </c>
      <c r="M2201" s="887">
        <v>0</v>
      </c>
      <c r="N2201" s="888">
        <v>1</v>
      </c>
      <c r="O2201" s="888">
        <v>4</v>
      </c>
      <c r="P2201" s="887">
        <v>29666.67</v>
      </c>
    </row>
    <row r="2202" spans="1:16" x14ac:dyDescent="0.25">
      <c r="A2202" s="867" t="s">
        <v>19067</v>
      </c>
      <c r="B2202" s="867" t="s">
        <v>2672</v>
      </c>
      <c r="C2202" s="894" t="s">
        <v>19066</v>
      </c>
      <c r="D2202" s="893" t="s">
        <v>18209</v>
      </c>
      <c r="E2202" s="892">
        <v>9000</v>
      </c>
      <c r="F2202" s="895" t="s">
        <v>22372</v>
      </c>
      <c r="G2202" s="891" t="s">
        <v>22371</v>
      </c>
      <c r="H2202" s="890" t="s">
        <v>20662</v>
      </c>
      <c r="I2202" s="889" t="s">
        <v>3654</v>
      </c>
      <c r="J2202" s="889" t="s">
        <v>5525</v>
      </c>
      <c r="K2202" s="888">
        <v>1</v>
      </c>
      <c r="L2202" s="888">
        <v>9</v>
      </c>
      <c r="M2202" s="887">
        <v>75600</v>
      </c>
      <c r="N2202" s="888">
        <v>0</v>
      </c>
      <c r="O2202" s="888">
        <v>0</v>
      </c>
      <c r="P2202" s="887">
        <v>0</v>
      </c>
    </row>
    <row r="2203" spans="1:16" x14ac:dyDescent="0.25">
      <c r="A2203" s="867" t="s">
        <v>19067</v>
      </c>
      <c r="B2203" s="867" t="s">
        <v>2672</v>
      </c>
      <c r="C2203" s="894" t="s">
        <v>19066</v>
      </c>
      <c r="D2203" s="893" t="s">
        <v>18209</v>
      </c>
      <c r="E2203" s="892">
        <v>5500</v>
      </c>
      <c r="F2203" s="895" t="s">
        <v>22370</v>
      </c>
      <c r="G2203" s="891" t="s">
        <v>22369</v>
      </c>
      <c r="H2203" s="890" t="s">
        <v>20760</v>
      </c>
      <c r="I2203" s="889" t="s">
        <v>3654</v>
      </c>
      <c r="J2203" s="889" t="s">
        <v>5525</v>
      </c>
      <c r="K2203" s="888">
        <v>1</v>
      </c>
      <c r="L2203" s="888">
        <v>3</v>
      </c>
      <c r="M2203" s="887">
        <v>20716.669999999998</v>
      </c>
      <c r="N2203" s="888">
        <v>0</v>
      </c>
      <c r="O2203" s="888">
        <v>0</v>
      </c>
      <c r="P2203" s="887">
        <v>0</v>
      </c>
    </row>
    <row r="2204" spans="1:16" ht="19.5" customHeight="1" x14ac:dyDescent="0.25">
      <c r="A2204" s="867" t="s">
        <v>19067</v>
      </c>
      <c r="B2204" s="867" t="s">
        <v>2672</v>
      </c>
      <c r="C2204" s="894" t="s">
        <v>19066</v>
      </c>
      <c r="D2204" s="893" t="s">
        <v>22368</v>
      </c>
      <c r="E2204" s="892">
        <v>10000</v>
      </c>
      <c r="F2204" s="895" t="s">
        <v>22367</v>
      </c>
      <c r="G2204" s="891" t="s">
        <v>22366</v>
      </c>
      <c r="H2204" s="890" t="s">
        <v>20662</v>
      </c>
      <c r="I2204" s="889" t="s">
        <v>3654</v>
      </c>
      <c r="J2204" s="889" t="s">
        <v>5525</v>
      </c>
      <c r="K2204" s="888">
        <v>1</v>
      </c>
      <c r="L2204" s="888">
        <v>6</v>
      </c>
      <c r="M2204" s="887">
        <v>69333.33</v>
      </c>
      <c r="N2204" s="888">
        <v>1</v>
      </c>
      <c r="O2204" s="888">
        <v>5</v>
      </c>
      <c r="P2204" s="887">
        <v>49333.33</v>
      </c>
    </row>
    <row r="2205" spans="1:16" x14ac:dyDescent="0.25">
      <c r="A2205" s="867" t="s">
        <v>19067</v>
      </c>
      <c r="B2205" s="867" t="s">
        <v>2672</v>
      </c>
      <c r="C2205" s="894" t="s">
        <v>19066</v>
      </c>
      <c r="D2205" s="893" t="s">
        <v>18209</v>
      </c>
      <c r="E2205" s="892">
        <v>8000</v>
      </c>
      <c r="F2205" s="895" t="s">
        <v>22365</v>
      </c>
      <c r="G2205" s="891" t="s">
        <v>22364</v>
      </c>
      <c r="H2205" s="890" t="s">
        <v>20662</v>
      </c>
      <c r="I2205" s="889" t="s">
        <v>3654</v>
      </c>
      <c r="J2205" s="889" t="s">
        <v>5525</v>
      </c>
      <c r="K2205" s="888">
        <v>1</v>
      </c>
      <c r="L2205" s="888">
        <v>11</v>
      </c>
      <c r="M2205" s="887">
        <v>93333.33</v>
      </c>
      <c r="N2205" s="888">
        <v>1</v>
      </c>
      <c r="O2205" s="888">
        <v>5</v>
      </c>
      <c r="P2205" s="887">
        <v>39466.67</v>
      </c>
    </row>
    <row r="2206" spans="1:16" x14ac:dyDescent="0.25">
      <c r="A2206" s="867" t="s">
        <v>19067</v>
      </c>
      <c r="B2206" s="867" t="s">
        <v>2672</v>
      </c>
      <c r="C2206" s="894" t="s">
        <v>19066</v>
      </c>
      <c r="D2206" s="893" t="s">
        <v>18209</v>
      </c>
      <c r="E2206" s="892">
        <v>14000</v>
      </c>
      <c r="F2206" s="895" t="s">
        <v>22363</v>
      </c>
      <c r="G2206" s="891" t="s">
        <v>22362</v>
      </c>
      <c r="H2206" s="890" t="s">
        <v>20662</v>
      </c>
      <c r="I2206" s="889" t="s">
        <v>3654</v>
      </c>
      <c r="J2206" s="889" t="s">
        <v>5525</v>
      </c>
      <c r="K2206" s="888">
        <v>1</v>
      </c>
      <c r="L2206" s="888">
        <v>6</v>
      </c>
      <c r="M2206" s="887">
        <v>79333.33</v>
      </c>
      <c r="N2206" s="888">
        <v>0</v>
      </c>
      <c r="O2206" s="888">
        <v>0</v>
      </c>
      <c r="P2206" s="887">
        <v>0</v>
      </c>
    </row>
    <row r="2207" spans="1:16" x14ac:dyDescent="0.25">
      <c r="A2207" s="867" t="s">
        <v>19067</v>
      </c>
      <c r="B2207" s="867" t="s">
        <v>2672</v>
      </c>
      <c r="C2207" s="894" t="s">
        <v>19066</v>
      </c>
      <c r="D2207" s="893" t="s">
        <v>18209</v>
      </c>
      <c r="E2207" s="892">
        <v>15600</v>
      </c>
      <c r="F2207" s="895" t="s">
        <v>22361</v>
      </c>
      <c r="G2207" s="891" t="s">
        <v>22360</v>
      </c>
      <c r="H2207" s="890" t="s">
        <v>21524</v>
      </c>
      <c r="I2207" s="889" t="s">
        <v>3654</v>
      </c>
      <c r="J2207" s="889" t="s">
        <v>5525</v>
      </c>
      <c r="K2207" s="888">
        <v>2</v>
      </c>
      <c r="L2207" s="888">
        <v>8</v>
      </c>
      <c r="M2207" s="887">
        <v>129480</v>
      </c>
      <c r="N2207" s="888">
        <v>0</v>
      </c>
      <c r="O2207" s="888">
        <v>0</v>
      </c>
      <c r="P2207" s="887">
        <v>0</v>
      </c>
    </row>
    <row r="2208" spans="1:16" x14ac:dyDescent="0.25">
      <c r="A2208" s="867" t="s">
        <v>19067</v>
      </c>
      <c r="B2208" s="867" t="s">
        <v>2672</v>
      </c>
      <c r="C2208" s="894" t="s">
        <v>19066</v>
      </c>
      <c r="D2208" s="893" t="s">
        <v>18209</v>
      </c>
      <c r="E2208" s="892">
        <v>12000</v>
      </c>
      <c r="F2208" s="895" t="s">
        <v>22359</v>
      </c>
      <c r="G2208" s="891" t="s">
        <v>22358</v>
      </c>
      <c r="H2208" s="890" t="s">
        <v>21059</v>
      </c>
      <c r="I2208" s="889" t="s">
        <v>3654</v>
      </c>
      <c r="J2208" s="889" t="s">
        <v>5525</v>
      </c>
      <c r="K2208" s="888">
        <v>0</v>
      </c>
      <c r="L2208" s="888">
        <v>0</v>
      </c>
      <c r="M2208" s="887">
        <v>0</v>
      </c>
      <c r="N2208" s="888">
        <v>1</v>
      </c>
      <c r="O2208" s="888">
        <v>2</v>
      </c>
      <c r="P2208" s="887">
        <v>18800</v>
      </c>
    </row>
    <row r="2209" spans="1:16" x14ac:dyDescent="0.25">
      <c r="A2209" s="867" t="s">
        <v>19067</v>
      </c>
      <c r="B2209" s="867" t="s">
        <v>2672</v>
      </c>
      <c r="C2209" s="894" t="s">
        <v>19066</v>
      </c>
      <c r="D2209" s="893" t="s">
        <v>18209</v>
      </c>
      <c r="E2209" s="892">
        <v>12000</v>
      </c>
      <c r="F2209" s="895" t="s">
        <v>22357</v>
      </c>
      <c r="G2209" s="891" t="s">
        <v>22356</v>
      </c>
      <c r="H2209" s="890" t="s">
        <v>20833</v>
      </c>
      <c r="I2209" s="889" t="s">
        <v>3654</v>
      </c>
      <c r="J2209" s="889" t="s">
        <v>5525</v>
      </c>
      <c r="K2209" s="888">
        <v>1</v>
      </c>
      <c r="L2209" s="888">
        <v>3</v>
      </c>
      <c r="M2209" s="887">
        <v>36000</v>
      </c>
      <c r="N2209" s="888">
        <v>1</v>
      </c>
      <c r="O2209" s="888">
        <v>6</v>
      </c>
      <c r="P2209" s="887">
        <v>72000</v>
      </c>
    </row>
    <row r="2210" spans="1:16" x14ac:dyDescent="0.25">
      <c r="A2210" s="867" t="s">
        <v>19067</v>
      </c>
      <c r="B2210" s="867" t="s">
        <v>2672</v>
      </c>
      <c r="C2210" s="894" t="s">
        <v>19066</v>
      </c>
      <c r="D2210" s="893" t="s">
        <v>18209</v>
      </c>
      <c r="E2210" s="892">
        <v>9000</v>
      </c>
      <c r="F2210" s="895" t="s">
        <v>22355</v>
      </c>
      <c r="G2210" s="891" t="s">
        <v>22354</v>
      </c>
      <c r="H2210" s="890" t="s">
        <v>2925</v>
      </c>
      <c r="I2210" s="889" t="s">
        <v>3654</v>
      </c>
      <c r="J2210" s="889" t="s">
        <v>5525</v>
      </c>
      <c r="K2210" s="888">
        <v>1</v>
      </c>
      <c r="L2210" s="888">
        <v>9</v>
      </c>
      <c r="M2210" s="887">
        <v>81000</v>
      </c>
      <c r="N2210" s="888">
        <v>0</v>
      </c>
      <c r="O2210" s="888">
        <v>0</v>
      </c>
      <c r="P2210" s="887">
        <v>0</v>
      </c>
    </row>
    <row r="2211" spans="1:16" x14ac:dyDescent="0.25">
      <c r="A2211" s="867" t="s">
        <v>19067</v>
      </c>
      <c r="B2211" s="867" t="s">
        <v>2672</v>
      </c>
      <c r="C2211" s="894" t="s">
        <v>19066</v>
      </c>
      <c r="D2211" s="893" t="s">
        <v>18209</v>
      </c>
      <c r="E2211" s="892">
        <v>12000</v>
      </c>
      <c r="F2211" s="895" t="s">
        <v>22353</v>
      </c>
      <c r="G2211" s="891" t="s">
        <v>22352</v>
      </c>
      <c r="H2211" s="890" t="s">
        <v>20662</v>
      </c>
      <c r="I2211" s="889" t="s">
        <v>3654</v>
      </c>
      <c r="J2211" s="889" t="s">
        <v>5525</v>
      </c>
      <c r="K2211" s="888">
        <v>1</v>
      </c>
      <c r="L2211" s="888">
        <v>5</v>
      </c>
      <c r="M2211" s="887">
        <v>58000</v>
      </c>
      <c r="N2211" s="888">
        <v>1</v>
      </c>
      <c r="O2211" s="888">
        <v>6</v>
      </c>
      <c r="P2211" s="887">
        <v>72000</v>
      </c>
    </row>
    <row r="2212" spans="1:16" x14ac:dyDescent="0.25">
      <c r="A2212" s="867" t="s">
        <v>19067</v>
      </c>
      <c r="B2212" s="867" t="s">
        <v>2672</v>
      </c>
      <c r="C2212" s="894" t="s">
        <v>19066</v>
      </c>
      <c r="D2212" s="893" t="s">
        <v>18209</v>
      </c>
      <c r="E2212" s="892">
        <v>15600</v>
      </c>
      <c r="F2212" s="895" t="s">
        <v>22351</v>
      </c>
      <c r="G2212" s="891" t="s">
        <v>22350</v>
      </c>
      <c r="H2212" s="890" t="s">
        <v>20662</v>
      </c>
      <c r="I2212" s="889" t="s">
        <v>3654</v>
      </c>
      <c r="J2212" s="889" t="s">
        <v>5525</v>
      </c>
      <c r="K2212" s="888">
        <v>0</v>
      </c>
      <c r="L2212" s="888">
        <v>0</v>
      </c>
      <c r="M2212" s="887">
        <v>0</v>
      </c>
      <c r="N2212" s="888">
        <v>1</v>
      </c>
      <c r="O2212" s="888">
        <v>1</v>
      </c>
      <c r="P2212" s="887">
        <v>4160</v>
      </c>
    </row>
    <row r="2213" spans="1:16" x14ac:dyDescent="0.25">
      <c r="A2213" s="867" t="s">
        <v>19067</v>
      </c>
      <c r="B2213" s="867" t="s">
        <v>2672</v>
      </c>
      <c r="C2213" s="894" t="s">
        <v>19066</v>
      </c>
      <c r="D2213" s="893" t="s">
        <v>18209</v>
      </c>
      <c r="E2213" s="892">
        <v>15600</v>
      </c>
      <c r="F2213" s="895" t="s">
        <v>22349</v>
      </c>
      <c r="G2213" s="891" t="s">
        <v>22348</v>
      </c>
      <c r="H2213" s="890" t="s">
        <v>20662</v>
      </c>
      <c r="I2213" s="889" t="s">
        <v>3654</v>
      </c>
      <c r="J2213" s="889" t="s">
        <v>5525</v>
      </c>
      <c r="K2213" s="888">
        <v>1</v>
      </c>
      <c r="L2213" s="888">
        <v>7</v>
      </c>
      <c r="M2213" s="887">
        <v>109200</v>
      </c>
      <c r="N2213" s="888">
        <v>0</v>
      </c>
      <c r="O2213" s="888">
        <v>0</v>
      </c>
      <c r="P2213" s="887">
        <v>0</v>
      </c>
    </row>
    <row r="2214" spans="1:16" x14ac:dyDescent="0.25">
      <c r="A2214" s="867" t="s">
        <v>19067</v>
      </c>
      <c r="B2214" s="867" t="s">
        <v>2672</v>
      </c>
      <c r="C2214" s="894" t="s">
        <v>19066</v>
      </c>
      <c r="D2214" s="893" t="s">
        <v>18209</v>
      </c>
      <c r="E2214" s="892">
        <v>8000</v>
      </c>
      <c r="F2214" s="895" t="s">
        <v>22347</v>
      </c>
      <c r="G2214" s="891" t="s">
        <v>22346</v>
      </c>
      <c r="H2214" s="890" t="s">
        <v>20833</v>
      </c>
      <c r="I2214" s="889" t="s">
        <v>3654</v>
      </c>
      <c r="J2214" s="889" t="s">
        <v>5525</v>
      </c>
      <c r="K2214" s="888">
        <v>1</v>
      </c>
      <c r="L2214" s="888">
        <v>8</v>
      </c>
      <c r="M2214" s="887">
        <v>70933.33</v>
      </c>
      <c r="N2214" s="888">
        <v>1</v>
      </c>
      <c r="O2214" s="888">
        <v>6</v>
      </c>
      <c r="P2214" s="887">
        <v>48000</v>
      </c>
    </row>
    <row r="2215" spans="1:16" x14ac:dyDescent="0.25">
      <c r="A2215" s="867" t="s">
        <v>19067</v>
      </c>
      <c r="B2215" s="867" t="s">
        <v>2672</v>
      </c>
      <c r="C2215" s="894" t="s">
        <v>19066</v>
      </c>
      <c r="D2215" s="893" t="s">
        <v>18209</v>
      </c>
      <c r="E2215" s="892">
        <v>14000</v>
      </c>
      <c r="F2215" s="895" t="s">
        <v>22345</v>
      </c>
      <c r="G2215" s="891" t="s">
        <v>22344</v>
      </c>
      <c r="H2215" s="890" t="s">
        <v>20662</v>
      </c>
      <c r="I2215" s="889" t="s">
        <v>3654</v>
      </c>
      <c r="J2215" s="889" t="s">
        <v>5525</v>
      </c>
      <c r="K2215" s="888">
        <v>1</v>
      </c>
      <c r="L2215" s="888">
        <v>8</v>
      </c>
      <c r="M2215" s="887">
        <v>113866.67</v>
      </c>
      <c r="N2215" s="888">
        <v>0</v>
      </c>
      <c r="O2215" s="888">
        <v>0</v>
      </c>
      <c r="P2215" s="887">
        <v>0</v>
      </c>
    </row>
    <row r="2216" spans="1:16" x14ac:dyDescent="0.25">
      <c r="A2216" s="867" t="s">
        <v>19067</v>
      </c>
      <c r="B2216" s="867" t="s">
        <v>2672</v>
      </c>
      <c r="C2216" s="894" t="s">
        <v>19066</v>
      </c>
      <c r="D2216" s="893" t="s">
        <v>18209</v>
      </c>
      <c r="E2216" s="892">
        <v>15000</v>
      </c>
      <c r="F2216" s="895" t="s">
        <v>20234</v>
      </c>
      <c r="G2216" s="891" t="s">
        <v>20233</v>
      </c>
      <c r="H2216" s="890" t="s">
        <v>13484</v>
      </c>
      <c r="I2216" s="889" t="s">
        <v>3654</v>
      </c>
      <c r="J2216" s="889" t="s">
        <v>5525</v>
      </c>
      <c r="K2216" s="888">
        <v>1</v>
      </c>
      <c r="L2216" s="888">
        <v>7</v>
      </c>
      <c r="M2216" s="887">
        <v>110000</v>
      </c>
      <c r="N2216" s="888">
        <v>1</v>
      </c>
      <c r="O2216" s="888">
        <v>6</v>
      </c>
      <c r="P2216" s="887">
        <v>85000</v>
      </c>
    </row>
    <row r="2217" spans="1:16" x14ac:dyDescent="0.25">
      <c r="A2217" s="867" t="s">
        <v>19067</v>
      </c>
      <c r="B2217" s="867" t="s">
        <v>2672</v>
      </c>
      <c r="C2217" s="894" t="s">
        <v>19066</v>
      </c>
      <c r="D2217" s="893" t="s">
        <v>18209</v>
      </c>
      <c r="E2217" s="892">
        <v>7000</v>
      </c>
      <c r="F2217" s="895" t="s">
        <v>22343</v>
      </c>
      <c r="G2217" s="891" t="s">
        <v>22342</v>
      </c>
      <c r="H2217" s="890" t="s">
        <v>9122</v>
      </c>
      <c r="I2217" s="889" t="s">
        <v>2684</v>
      </c>
      <c r="J2217" s="889" t="s">
        <v>5525</v>
      </c>
      <c r="K2217" s="888">
        <v>1</v>
      </c>
      <c r="L2217" s="888">
        <v>5</v>
      </c>
      <c r="M2217" s="887">
        <v>35000</v>
      </c>
      <c r="N2217" s="888">
        <v>1</v>
      </c>
      <c r="O2217" s="888">
        <v>6</v>
      </c>
      <c r="P2217" s="887">
        <v>42000</v>
      </c>
    </row>
    <row r="2218" spans="1:16" x14ac:dyDescent="0.25">
      <c r="A2218" s="867" t="s">
        <v>19067</v>
      </c>
      <c r="B2218" s="867" t="s">
        <v>2672</v>
      </c>
      <c r="C2218" s="894" t="s">
        <v>19066</v>
      </c>
      <c r="D2218" s="893" t="s">
        <v>18209</v>
      </c>
      <c r="E2218" s="892">
        <v>6000</v>
      </c>
      <c r="F2218" s="895" t="s">
        <v>22343</v>
      </c>
      <c r="G2218" s="891" t="s">
        <v>22342</v>
      </c>
      <c r="H2218" s="890" t="s">
        <v>9122</v>
      </c>
      <c r="I2218" s="889" t="s">
        <v>2684</v>
      </c>
      <c r="J2218" s="889" t="s">
        <v>5525</v>
      </c>
      <c r="K2218" s="888">
        <v>1</v>
      </c>
      <c r="L2218" s="888">
        <v>7</v>
      </c>
      <c r="M2218" s="887">
        <v>42000</v>
      </c>
      <c r="N2218" s="888">
        <v>0</v>
      </c>
      <c r="O2218" s="888">
        <v>0</v>
      </c>
      <c r="P2218" s="887">
        <v>0</v>
      </c>
    </row>
    <row r="2219" spans="1:16" x14ac:dyDescent="0.25">
      <c r="A2219" s="867" t="s">
        <v>19067</v>
      </c>
      <c r="B2219" s="867" t="s">
        <v>2672</v>
      </c>
      <c r="C2219" s="894" t="s">
        <v>19066</v>
      </c>
      <c r="D2219" s="893" t="s">
        <v>18209</v>
      </c>
      <c r="E2219" s="892">
        <v>13000</v>
      </c>
      <c r="F2219" s="895" t="s">
        <v>22341</v>
      </c>
      <c r="G2219" s="891" t="s">
        <v>22340</v>
      </c>
      <c r="H2219" s="890" t="s">
        <v>20662</v>
      </c>
      <c r="I2219" s="889" t="s">
        <v>3654</v>
      </c>
      <c r="J2219" s="889" t="s">
        <v>5525</v>
      </c>
      <c r="K2219" s="888">
        <v>0</v>
      </c>
      <c r="L2219" s="888">
        <v>0</v>
      </c>
      <c r="M2219" s="887">
        <v>0</v>
      </c>
      <c r="N2219" s="888">
        <v>1</v>
      </c>
      <c r="O2219" s="888">
        <v>3</v>
      </c>
      <c r="P2219" s="887">
        <v>26433.33</v>
      </c>
    </row>
    <row r="2220" spans="1:16" x14ac:dyDescent="0.25">
      <c r="A2220" s="867" t="s">
        <v>19067</v>
      </c>
      <c r="B2220" s="867" t="s">
        <v>2672</v>
      </c>
      <c r="C2220" s="894" t="s">
        <v>19066</v>
      </c>
      <c r="D2220" s="893" t="s">
        <v>18209</v>
      </c>
      <c r="E2220" s="892">
        <v>15000</v>
      </c>
      <c r="F2220" s="895" t="s">
        <v>22339</v>
      </c>
      <c r="G2220" s="891" t="s">
        <v>22338</v>
      </c>
      <c r="H2220" s="890" t="s">
        <v>20662</v>
      </c>
      <c r="I2220" s="889" t="s">
        <v>3654</v>
      </c>
      <c r="J2220" s="889" t="s">
        <v>5525</v>
      </c>
      <c r="K2220" s="888">
        <v>1</v>
      </c>
      <c r="L2220" s="888">
        <v>1</v>
      </c>
      <c r="M2220" s="887">
        <v>23000</v>
      </c>
      <c r="N2220" s="888">
        <v>1</v>
      </c>
      <c r="O2220" s="888">
        <v>6</v>
      </c>
      <c r="P2220" s="887">
        <v>88500</v>
      </c>
    </row>
    <row r="2221" spans="1:16" x14ac:dyDescent="0.25">
      <c r="A2221" s="867" t="s">
        <v>19067</v>
      </c>
      <c r="B2221" s="867" t="s">
        <v>2672</v>
      </c>
      <c r="C2221" s="894" t="s">
        <v>19066</v>
      </c>
      <c r="D2221" s="893" t="s">
        <v>18209</v>
      </c>
      <c r="E2221" s="892">
        <v>14000</v>
      </c>
      <c r="F2221" s="895" t="s">
        <v>22337</v>
      </c>
      <c r="G2221" s="891" t="s">
        <v>22336</v>
      </c>
      <c r="H2221" s="890" t="s">
        <v>2703</v>
      </c>
      <c r="I2221" s="889" t="s">
        <v>3654</v>
      </c>
      <c r="J2221" s="889" t="s">
        <v>5525</v>
      </c>
      <c r="K2221" s="888">
        <v>1</v>
      </c>
      <c r="L2221" s="888">
        <v>12</v>
      </c>
      <c r="M2221" s="887">
        <v>167533.33000000002</v>
      </c>
      <c r="N2221" s="888">
        <v>1</v>
      </c>
      <c r="O2221" s="888">
        <v>6</v>
      </c>
      <c r="P2221" s="887">
        <v>84000</v>
      </c>
    </row>
    <row r="2222" spans="1:16" ht="15" customHeight="1" x14ac:dyDescent="0.25">
      <c r="A2222" s="1772" t="s">
        <v>2848</v>
      </c>
      <c r="B2222" s="1772"/>
      <c r="C2222" s="1772"/>
      <c r="D2222" s="1772"/>
      <c r="E2222" s="1772"/>
      <c r="F2222" s="1772" t="s">
        <v>378</v>
      </c>
      <c r="G2222" s="1772"/>
      <c r="H2222" s="1772"/>
      <c r="I2222" s="1772"/>
      <c r="J2222" s="1772"/>
      <c r="K2222" s="1771" t="s">
        <v>2847</v>
      </c>
      <c r="L2222" s="1771"/>
      <c r="M2222" s="1771"/>
      <c r="N2222" s="1771" t="s">
        <v>2846</v>
      </c>
      <c r="O2222" s="1771"/>
      <c r="P2222" s="1771"/>
    </row>
    <row r="2223" spans="1:16" ht="69.75" x14ac:dyDescent="0.25">
      <c r="A2223" s="1535" t="s">
        <v>2845</v>
      </c>
      <c r="B2223" s="1535" t="s">
        <v>5</v>
      </c>
      <c r="C2223" s="1535" t="s">
        <v>2844</v>
      </c>
      <c r="D2223" s="1535" t="s">
        <v>2843</v>
      </c>
      <c r="E2223" s="1536" t="s">
        <v>2842</v>
      </c>
      <c r="F2223" s="1537" t="s">
        <v>2841</v>
      </c>
      <c r="G2223" s="1535" t="s">
        <v>2840</v>
      </c>
      <c r="H2223" s="1535" t="s">
        <v>2839</v>
      </c>
      <c r="I2223" s="1535" t="s">
        <v>2838</v>
      </c>
      <c r="J2223" s="1535" t="s">
        <v>2837</v>
      </c>
      <c r="K2223" s="1538" t="s">
        <v>2836</v>
      </c>
      <c r="L2223" s="1538" t="s">
        <v>2835</v>
      </c>
      <c r="M2223" s="1539" t="s">
        <v>2834</v>
      </c>
      <c r="N2223" s="1538" t="s">
        <v>2836</v>
      </c>
      <c r="O2223" s="1538" t="s">
        <v>2835</v>
      </c>
      <c r="P2223" s="1539" t="s">
        <v>2834</v>
      </c>
    </row>
    <row r="2224" spans="1:16" x14ac:dyDescent="0.25">
      <c r="A2224" s="867" t="s">
        <v>19067</v>
      </c>
      <c r="B2224" s="867" t="s">
        <v>2672</v>
      </c>
      <c r="C2224" s="894" t="s">
        <v>19066</v>
      </c>
      <c r="D2224" s="893" t="s">
        <v>201</v>
      </c>
      <c r="E2224" s="892">
        <v>10000</v>
      </c>
      <c r="F2224" s="895" t="s">
        <v>22335</v>
      </c>
      <c r="G2224" s="891" t="s">
        <v>22334</v>
      </c>
      <c r="H2224" s="890" t="s">
        <v>3107</v>
      </c>
      <c r="I2224" s="889" t="s">
        <v>3654</v>
      </c>
      <c r="J2224" s="889" t="s">
        <v>5525</v>
      </c>
      <c r="K2224" s="888">
        <v>1</v>
      </c>
      <c r="L2224" s="888">
        <v>10</v>
      </c>
      <c r="M2224" s="887">
        <v>119666.67</v>
      </c>
      <c r="N2224" s="888">
        <v>1</v>
      </c>
      <c r="O2224" s="888">
        <v>6</v>
      </c>
      <c r="P2224" s="887">
        <v>60000</v>
      </c>
    </row>
    <row r="2225" spans="1:16" x14ac:dyDescent="0.25">
      <c r="A2225" s="867" t="s">
        <v>19067</v>
      </c>
      <c r="B2225" s="867" t="s">
        <v>2672</v>
      </c>
      <c r="C2225" s="894" t="s">
        <v>19066</v>
      </c>
      <c r="D2225" s="893" t="s">
        <v>18209</v>
      </c>
      <c r="E2225" s="892">
        <v>6000</v>
      </c>
      <c r="F2225" s="895" t="s">
        <v>22333</v>
      </c>
      <c r="G2225" s="891" t="s">
        <v>22332</v>
      </c>
      <c r="H2225" s="890" t="s">
        <v>20667</v>
      </c>
      <c r="I2225" s="889" t="s">
        <v>3654</v>
      </c>
      <c r="J2225" s="889" t="s">
        <v>5525</v>
      </c>
      <c r="K2225" s="888">
        <v>1</v>
      </c>
      <c r="L2225" s="888">
        <v>3</v>
      </c>
      <c r="M2225" s="887">
        <v>22200</v>
      </c>
      <c r="N2225" s="888">
        <v>1</v>
      </c>
      <c r="O2225" s="888">
        <v>5</v>
      </c>
      <c r="P2225" s="887">
        <v>30000</v>
      </c>
    </row>
    <row r="2226" spans="1:16" x14ac:dyDescent="0.25">
      <c r="A2226" s="867" t="s">
        <v>19067</v>
      </c>
      <c r="B2226" s="867" t="s">
        <v>2672</v>
      </c>
      <c r="C2226" s="894" t="s">
        <v>19066</v>
      </c>
      <c r="D2226" s="893" t="s">
        <v>18209</v>
      </c>
      <c r="E2226" s="892">
        <v>6000</v>
      </c>
      <c r="F2226" s="895" t="s">
        <v>22331</v>
      </c>
      <c r="G2226" s="891" t="s">
        <v>22330</v>
      </c>
      <c r="H2226" s="890" t="s">
        <v>20667</v>
      </c>
      <c r="I2226" s="889" t="s">
        <v>3654</v>
      </c>
      <c r="J2226" s="889" t="s">
        <v>5525</v>
      </c>
      <c r="K2226" s="888">
        <v>1</v>
      </c>
      <c r="L2226" s="888">
        <v>1</v>
      </c>
      <c r="M2226" s="887">
        <v>3600</v>
      </c>
      <c r="N2226" s="888">
        <v>1</v>
      </c>
      <c r="O2226" s="888">
        <v>4</v>
      </c>
      <c r="P2226" s="887">
        <v>28200</v>
      </c>
    </row>
    <row r="2227" spans="1:16" x14ac:dyDescent="0.25">
      <c r="A2227" s="867" t="s">
        <v>19067</v>
      </c>
      <c r="B2227" s="867" t="s">
        <v>2672</v>
      </c>
      <c r="C2227" s="894" t="s">
        <v>19066</v>
      </c>
      <c r="D2227" s="893" t="s">
        <v>22329</v>
      </c>
      <c r="E2227" s="892">
        <v>10000</v>
      </c>
      <c r="F2227" s="895" t="s">
        <v>22328</v>
      </c>
      <c r="G2227" s="891" t="s">
        <v>22327</v>
      </c>
      <c r="H2227" s="890" t="s">
        <v>20662</v>
      </c>
      <c r="I2227" s="889" t="s">
        <v>3654</v>
      </c>
      <c r="J2227" s="889" t="s">
        <v>5525</v>
      </c>
      <c r="K2227" s="888">
        <v>1</v>
      </c>
      <c r="L2227" s="888">
        <v>10</v>
      </c>
      <c r="M2227" s="887">
        <v>110000</v>
      </c>
      <c r="N2227" s="888">
        <v>1</v>
      </c>
      <c r="O2227" s="888">
        <v>6</v>
      </c>
      <c r="P2227" s="887">
        <v>60000</v>
      </c>
    </row>
    <row r="2228" spans="1:16" x14ac:dyDescent="0.25">
      <c r="A2228" s="867" t="s">
        <v>19067</v>
      </c>
      <c r="B2228" s="867" t="s">
        <v>2672</v>
      </c>
      <c r="C2228" s="894" t="s">
        <v>19066</v>
      </c>
      <c r="D2228" s="893" t="s">
        <v>18209</v>
      </c>
      <c r="E2228" s="892">
        <v>8000</v>
      </c>
      <c r="F2228" s="895" t="s">
        <v>22326</v>
      </c>
      <c r="G2228" s="891" t="s">
        <v>22325</v>
      </c>
      <c r="H2228" s="890" t="s">
        <v>20667</v>
      </c>
      <c r="I2228" s="889" t="s">
        <v>3654</v>
      </c>
      <c r="J2228" s="889" t="s">
        <v>5525</v>
      </c>
      <c r="K2228" s="888">
        <v>1</v>
      </c>
      <c r="L2228" s="888">
        <v>3</v>
      </c>
      <c r="M2228" s="887">
        <v>36800</v>
      </c>
      <c r="N2228" s="888">
        <v>0</v>
      </c>
      <c r="O2228" s="888">
        <v>0</v>
      </c>
      <c r="P2228" s="887">
        <v>0</v>
      </c>
    </row>
    <row r="2229" spans="1:16" ht="22.5" x14ac:dyDescent="0.25">
      <c r="A2229" s="867" t="s">
        <v>19067</v>
      </c>
      <c r="B2229" s="867" t="s">
        <v>2672</v>
      </c>
      <c r="C2229" s="894" t="s">
        <v>19066</v>
      </c>
      <c r="D2229" s="893" t="s">
        <v>22324</v>
      </c>
      <c r="E2229" s="892">
        <v>15600</v>
      </c>
      <c r="F2229" s="895" t="s">
        <v>22322</v>
      </c>
      <c r="G2229" s="891" t="s">
        <v>22321</v>
      </c>
      <c r="H2229" s="890" t="s">
        <v>20662</v>
      </c>
      <c r="I2229" s="889" t="s">
        <v>3654</v>
      </c>
      <c r="J2229" s="889" t="s">
        <v>5525</v>
      </c>
      <c r="K2229" s="888">
        <v>1</v>
      </c>
      <c r="L2229" s="888">
        <v>7</v>
      </c>
      <c r="M2229" s="887">
        <v>107120</v>
      </c>
      <c r="N2229" s="888">
        <v>0</v>
      </c>
      <c r="O2229" s="888">
        <v>0</v>
      </c>
      <c r="P2229" s="887">
        <v>0</v>
      </c>
    </row>
    <row r="2230" spans="1:16" x14ac:dyDescent="0.25">
      <c r="A2230" s="867" t="s">
        <v>19067</v>
      </c>
      <c r="B2230" s="867" t="s">
        <v>2672</v>
      </c>
      <c r="C2230" s="894" t="s">
        <v>19066</v>
      </c>
      <c r="D2230" s="893" t="s">
        <v>22323</v>
      </c>
      <c r="E2230" s="892">
        <v>15600</v>
      </c>
      <c r="F2230" s="895" t="s">
        <v>22322</v>
      </c>
      <c r="G2230" s="891" t="s">
        <v>22321</v>
      </c>
      <c r="H2230" s="890" t="s">
        <v>20662</v>
      </c>
      <c r="I2230" s="889" t="s">
        <v>3654</v>
      </c>
      <c r="J2230" s="889" t="s">
        <v>5525</v>
      </c>
      <c r="K2230" s="888">
        <v>1</v>
      </c>
      <c r="L2230" s="888">
        <v>5</v>
      </c>
      <c r="M2230" s="887">
        <v>68640</v>
      </c>
      <c r="N2230" s="888">
        <v>0</v>
      </c>
      <c r="O2230" s="888">
        <v>0</v>
      </c>
      <c r="P2230" s="887">
        <v>0</v>
      </c>
    </row>
    <row r="2231" spans="1:16" x14ac:dyDescent="0.25">
      <c r="A2231" s="867" t="s">
        <v>19067</v>
      </c>
      <c r="B2231" s="867" t="s">
        <v>2672</v>
      </c>
      <c r="C2231" s="894" t="s">
        <v>19066</v>
      </c>
      <c r="D2231" s="893" t="s">
        <v>18209</v>
      </c>
      <c r="E2231" s="892">
        <v>5000</v>
      </c>
      <c r="F2231" s="895" t="s">
        <v>22320</v>
      </c>
      <c r="G2231" s="891" t="s">
        <v>22319</v>
      </c>
      <c r="H2231" s="890" t="s">
        <v>19160</v>
      </c>
      <c r="I2231" s="889" t="s">
        <v>2684</v>
      </c>
      <c r="J2231" s="889" t="s">
        <v>5525</v>
      </c>
      <c r="K2231" s="888">
        <v>0</v>
      </c>
      <c r="L2231" s="888">
        <v>0</v>
      </c>
      <c r="M2231" s="887">
        <v>0</v>
      </c>
      <c r="N2231" s="888">
        <v>1</v>
      </c>
      <c r="O2231" s="888">
        <v>3</v>
      </c>
      <c r="P2231" s="887">
        <v>19166.669999999998</v>
      </c>
    </row>
    <row r="2232" spans="1:16" x14ac:dyDescent="0.25">
      <c r="A2232" s="867" t="s">
        <v>19067</v>
      </c>
      <c r="B2232" s="867" t="s">
        <v>2672</v>
      </c>
      <c r="C2232" s="894" t="s">
        <v>19066</v>
      </c>
      <c r="D2232" s="893" t="s">
        <v>18209</v>
      </c>
      <c r="E2232" s="892">
        <v>10000</v>
      </c>
      <c r="F2232" s="895" t="s">
        <v>22318</v>
      </c>
      <c r="G2232" s="891" t="s">
        <v>22317</v>
      </c>
      <c r="H2232" s="890" t="s">
        <v>22316</v>
      </c>
      <c r="I2232" s="889" t="s">
        <v>2684</v>
      </c>
      <c r="J2232" s="889" t="s">
        <v>5525</v>
      </c>
      <c r="K2232" s="888">
        <v>0</v>
      </c>
      <c r="L2232" s="888">
        <v>0</v>
      </c>
      <c r="M2232" s="887">
        <v>0</v>
      </c>
      <c r="N2232" s="888">
        <v>1</v>
      </c>
      <c r="O2232" s="888">
        <v>1</v>
      </c>
      <c r="P2232" s="887">
        <v>11333.33</v>
      </c>
    </row>
    <row r="2233" spans="1:16" x14ac:dyDescent="0.25">
      <c r="A2233" s="867" t="s">
        <v>19067</v>
      </c>
      <c r="B2233" s="867" t="s">
        <v>2672</v>
      </c>
      <c r="C2233" s="894" t="s">
        <v>19066</v>
      </c>
      <c r="D2233" s="893" t="s">
        <v>18209</v>
      </c>
      <c r="E2233" s="892">
        <v>12000</v>
      </c>
      <c r="F2233" s="895" t="s">
        <v>22315</v>
      </c>
      <c r="G2233" s="891" t="s">
        <v>22314</v>
      </c>
      <c r="H2233" s="890" t="s">
        <v>20662</v>
      </c>
      <c r="I2233" s="889" t="s">
        <v>3654</v>
      </c>
      <c r="J2233" s="889" t="s">
        <v>5525</v>
      </c>
      <c r="K2233" s="888">
        <v>0</v>
      </c>
      <c r="L2233" s="888">
        <v>0</v>
      </c>
      <c r="M2233" s="887">
        <v>0</v>
      </c>
      <c r="N2233" s="888">
        <v>1</v>
      </c>
      <c r="O2233" s="888">
        <v>5</v>
      </c>
      <c r="P2233" s="887">
        <v>61200</v>
      </c>
    </row>
    <row r="2234" spans="1:16" x14ac:dyDescent="0.25">
      <c r="A2234" s="867" t="s">
        <v>19067</v>
      </c>
      <c r="B2234" s="867" t="s">
        <v>2672</v>
      </c>
      <c r="C2234" s="894" t="s">
        <v>19066</v>
      </c>
      <c r="D2234" s="893" t="s">
        <v>18209</v>
      </c>
      <c r="E2234" s="892">
        <v>5000</v>
      </c>
      <c r="F2234" s="895" t="s">
        <v>22313</v>
      </c>
      <c r="G2234" s="891" t="s">
        <v>22312</v>
      </c>
      <c r="H2234" s="890" t="s">
        <v>20760</v>
      </c>
      <c r="I2234" s="889" t="s">
        <v>3654</v>
      </c>
      <c r="J2234" s="889" t="s">
        <v>5525</v>
      </c>
      <c r="K2234" s="888">
        <v>1</v>
      </c>
      <c r="L2234" s="888">
        <v>8</v>
      </c>
      <c r="M2234" s="887">
        <v>48833.33</v>
      </c>
      <c r="N2234" s="888">
        <v>0</v>
      </c>
      <c r="O2234" s="888">
        <v>0</v>
      </c>
      <c r="P2234" s="887">
        <v>0</v>
      </c>
    </row>
    <row r="2235" spans="1:16" x14ac:dyDescent="0.25">
      <c r="A2235" s="867" t="s">
        <v>19067</v>
      </c>
      <c r="B2235" s="867" t="s">
        <v>2672</v>
      </c>
      <c r="C2235" s="894" t="s">
        <v>19066</v>
      </c>
      <c r="D2235" s="893" t="s">
        <v>18209</v>
      </c>
      <c r="E2235" s="892">
        <v>6000</v>
      </c>
      <c r="F2235" s="895" t="s">
        <v>22311</v>
      </c>
      <c r="G2235" s="891" t="s">
        <v>22310</v>
      </c>
      <c r="H2235" s="890" t="s">
        <v>2872</v>
      </c>
      <c r="I2235" s="889" t="s">
        <v>3654</v>
      </c>
      <c r="J2235" s="889" t="s">
        <v>5525</v>
      </c>
      <c r="K2235" s="888">
        <v>1</v>
      </c>
      <c r="L2235" s="888">
        <v>8</v>
      </c>
      <c r="M2235" s="887">
        <v>58600</v>
      </c>
      <c r="N2235" s="888">
        <v>0</v>
      </c>
      <c r="O2235" s="888">
        <v>0</v>
      </c>
      <c r="P2235" s="887">
        <v>0</v>
      </c>
    </row>
    <row r="2236" spans="1:16" x14ac:dyDescent="0.25">
      <c r="A2236" s="867" t="s">
        <v>19067</v>
      </c>
      <c r="B2236" s="867" t="s">
        <v>2672</v>
      </c>
      <c r="C2236" s="894" t="s">
        <v>19066</v>
      </c>
      <c r="D2236" s="893" t="s">
        <v>18209</v>
      </c>
      <c r="E2236" s="892">
        <v>14000</v>
      </c>
      <c r="F2236" s="895" t="s">
        <v>22309</v>
      </c>
      <c r="G2236" s="891" t="s">
        <v>22308</v>
      </c>
      <c r="H2236" s="890" t="s">
        <v>20662</v>
      </c>
      <c r="I2236" s="889" t="s">
        <v>3654</v>
      </c>
      <c r="J2236" s="889" t="s">
        <v>5525</v>
      </c>
      <c r="K2236" s="888">
        <v>1</v>
      </c>
      <c r="L2236" s="888">
        <v>12</v>
      </c>
      <c r="M2236" s="887">
        <v>165200</v>
      </c>
      <c r="N2236" s="888">
        <v>1</v>
      </c>
      <c r="O2236" s="888">
        <v>5</v>
      </c>
      <c r="P2236" s="887">
        <v>67666.67</v>
      </c>
    </row>
    <row r="2237" spans="1:16" x14ac:dyDescent="0.25">
      <c r="A2237" s="867" t="s">
        <v>19067</v>
      </c>
      <c r="B2237" s="867" t="s">
        <v>2672</v>
      </c>
      <c r="C2237" s="894" t="s">
        <v>19066</v>
      </c>
      <c r="D2237" s="893" t="s">
        <v>18209</v>
      </c>
      <c r="E2237" s="892">
        <v>15600</v>
      </c>
      <c r="F2237" s="895" t="s">
        <v>22307</v>
      </c>
      <c r="G2237" s="891" t="s">
        <v>22306</v>
      </c>
      <c r="H2237" s="890" t="s">
        <v>21076</v>
      </c>
      <c r="I2237" s="889" t="s">
        <v>2684</v>
      </c>
      <c r="J2237" s="889" t="s">
        <v>5525</v>
      </c>
      <c r="K2237" s="888">
        <v>1</v>
      </c>
      <c r="L2237" s="888">
        <v>8</v>
      </c>
      <c r="M2237" s="887">
        <v>124800</v>
      </c>
      <c r="N2237" s="888">
        <v>0</v>
      </c>
      <c r="O2237" s="888">
        <v>0</v>
      </c>
      <c r="P2237" s="887">
        <v>0</v>
      </c>
    </row>
    <row r="2238" spans="1:16" x14ac:dyDescent="0.25">
      <c r="A2238" s="867" t="s">
        <v>19067</v>
      </c>
      <c r="B2238" s="867" t="s">
        <v>2672</v>
      </c>
      <c r="C2238" s="894" t="s">
        <v>19066</v>
      </c>
      <c r="D2238" s="893" t="s">
        <v>18209</v>
      </c>
      <c r="E2238" s="892">
        <v>7000</v>
      </c>
      <c r="F2238" s="895" t="s">
        <v>22305</v>
      </c>
      <c r="G2238" s="891" t="s">
        <v>22304</v>
      </c>
      <c r="H2238" s="890" t="s">
        <v>20662</v>
      </c>
      <c r="I2238" s="889" t="s">
        <v>3654</v>
      </c>
      <c r="J2238" s="889" t="s">
        <v>5525</v>
      </c>
      <c r="K2238" s="888">
        <v>1</v>
      </c>
      <c r="L2238" s="888">
        <v>5</v>
      </c>
      <c r="M2238" s="887">
        <v>41300</v>
      </c>
      <c r="N2238" s="888">
        <v>0</v>
      </c>
      <c r="O2238" s="888">
        <v>0</v>
      </c>
      <c r="P2238" s="887">
        <v>0</v>
      </c>
    </row>
    <row r="2239" spans="1:16" x14ac:dyDescent="0.25">
      <c r="A2239" s="867" t="s">
        <v>19067</v>
      </c>
      <c r="B2239" s="867" t="s">
        <v>2672</v>
      </c>
      <c r="C2239" s="894" t="s">
        <v>19066</v>
      </c>
      <c r="D2239" s="893" t="s">
        <v>18209</v>
      </c>
      <c r="E2239" s="892">
        <v>14000</v>
      </c>
      <c r="F2239" s="895" t="s">
        <v>22303</v>
      </c>
      <c r="G2239" s="891" t="s">
        <v>22302</v>
      </c>
      <c r="H2239" s="890" t="s">
        <v>20760</v>
      </c>
      <c r="I2239" s="889" t="s">
        <v>3654</v>
      </c>
      <c r="J2239" s="889" t="s">
        <v>5525</v>
      </c>
      <c r="K2239" s="888">
        <v>0</v>
      </c>
      <c r="L2239" s="888">
        <v>0</v>
      </c>
      <c r="M2239" s="887">
        <v>0</v>
      </c>
      <c r="N2239" s="888">
        <v>2</v>
      </c>
      <c r="O2239" s="888">
        <v>5</v>
      </c>
      <c r="P2239" s="887">
        <v>77466.67</v>
      </c>
    </row>
    <row r="2240" spans="1:16" x14ac:dyDescent="0.25">
      <c r="A2240" s="867" t="s">
        <v>19067</v>
      </c>
      <c r="B2240" s="867" t="s">
        <v>2672</v>
      </c>
      <c r="C2240" s="894" t="s">
        <v>19066</v>
      </c>
      <c r="D2240" s="893" t="s">
        <v>20779</v>
      </c>
      <c r="E2240" s="892">
        <v>15600</v>
      </c>
      <c r="F2240" s="895" t="s">
        <v>22301</v>
      </c>
      <c r="G2240" s="891" t="s">
        <v>22300</v>
      </c>
      <c r="H2240" s="890" t="s">
        <v>20662</v>
      </c>
      <c r="I2240" s="889" t="s">
        <v>3654</v>
      </c>
      <c r="J2240" s="889" t="s">
        <v>5525</v>
      </c>
      <c r="K2240" s="888">
        <v>1</v>
      </c>
      <c r="L2240" s="888">
        <v>12</v>
      </c>
      <c r="M2240" s="887">
        <v>187200</v>
      </c>
      <c r="N2240" s="888">
        <v>1</v>
      </c>
      <c r="O2240" s="888">
        <v>6</v>
      </c>
      <c r="P2240" s="887">
        <v>92040</v>
      </c>
    </row>
    <row r="2241" spans="1:16" x14ac:dyDescent="0.25">
      <c r="A2241" s="867" t="s">
        <v>19067</v>
      </c>
      <c r="B2241" s="867" t="s">
        <v>2672</v>
      </c>
      <c r="C2241" s="894" t="s">
        <v>19066</v>
      </c>
      <c r="D2241" s="893" t="s">
        <v>22299</v>
      </c>
      <c r="E2241" s="892">
        <v>8000</v>
      </c>
      <c r="F2241" s="895" t="s">
        <v>22298</v>
      </c>
      <c r="G2241" s="891" t="s">
        <v>22297</v>
      </c>
      <c r="H2241" s="890" t="s">
        <v>2872</v>
      </c>
      <c r="I2241" s="889" t="s">
        <v>3654</v>
      </c>
      <c r="J2241" s="889" t="s">
        <v>5525</v>
      </c>
      <c r="K2241" s="888">
        <v>2</v>
      </c>
      <c r="L2241" s="888">
        <v>9</v>
      </c>
      <c r="M2241" s="887">
        <v>84266.66</v>
      </c>
      <c r="N2241" s="888">
        <v>1</v>
      </c>
      <c r="O2241" s="888">
        <v>6</v>
      </c>
      <c r="P2241" s="887">
        <v>48000</v>
      </c>
    </row>
    <row r="2242" spans="1:16" x14ac:dyDescent="0.25">
      <c r="A2242" s="867" t="s">
        <v>19067</v>
      </c>
      <c r="B2242" s="867" t="s">
        <v>2672</v>
      </c>
      <c r="C2242" s="894" t="s">
        <v>19066</v>
      </c>
      <c r="D2242" s="893" t="s">
        <v>18209</v>
      </c>
      <c r="E2242" s="892">
        <v>8000</v>
      </c>
      <c r="F2242" s="895" t="s">
        <v>22296</v>
      </c>
      <c r="G2242" s="891" t="s">
        <v>22295</v>
      </c>
      <c r="H2242" s="890" t="s">
        <v>2703</v>
      </c>
      <c r="I2242" s="889" t="s">
        <v>3654</v>
      </c>
      <c r="J2242" s="889" t="s">
        <v>5525</v>
      </c>
      <c r="K2242" s="888">
        <v>1</v>
      </c>
      <c r="L2242" s="888">
        <v>12</v>
      </c>
      <c r="M2242" s="887">
        <v>96000</v>
      </c>
      <c r="N2242" s="888">
        <v>1</v>
      </c>
      <c r="O2242" s="888">
        <v>6</v>
      </c>
      <c r="P2242" s="887">
        <v>48000</v>
      </c>
    </row>
    <row r="2243" spans="1:16" x14ac:dyDescent="0.25">
      <c r="A2243" s="867" t="s">
        <v>19067</v>
      </c>
      <c r="B2243" s="867" t="s">
        <v>2672</v>
      </c>
      <c r="C2243" s="894" t="s">
        <v>19066</v>
      </c>
      <c r="D2243" s="893" t="s">
        <v>18209</v>
      </c>
      <c r="E2243" s="892">
        <v>14500</v>
      </c>
      <c r="F2243" s="895" t="s">
        <v>22294</v>
      </c>
      <c r="G2243" s="891" t="s">
        <v>22293</v>
      </c>
      <c r="H2243" s="890" t="s">
        <v>18811</v>
      </c>
      <c r="I2243" s="889" t="s">
        <v>3654</v>
      </c>
      <c r="J2243" s="889" t="s">
        <v>5525</v>
      </c>
      <c r="K2243" s="888">
        <v>1</v>
      </c>
      <c r="L2243" s="888">
        <v>2</v>
      </c>
      <c r="M2243" s="887">
        <v>29000</v>
      </c>
      <c r="N2243" s="888">
        <v>0</v>
      </c>
      <c r="O2243" s="888">
        <v>0</v>
      </c>
      <c r="P2243" s="887">
        <v>0</v>
      </c>
    </row>
    <row r="2244" spans="1:16" x14ac:dyDescent="0.25">
      <c r="A2244" s="867" t="s">
        <v>19067</v>
      </c>
      <c r="B2244" s="867" t="s">
        <v>2672</v>
      </c>
      <c r="C2244" s="894" t="s">
        <v>19066</v>
      </c>
      <c r="D2244" s="893" t="s">
        <v>18209</v>
      </c>
      <c r="E2244" s="892">
        <v>15000</v>
      </c>
      <c r="F2244" s="895" t="s">
        <v>22292</v>
      </c>
      <c r="G2244" s="891" t="s">
        <v>22291</v>
      </c>
      <c r="H2244" s="890" t="s">
        <v>20662</v>
      </c>
      <c r="I2244" s="889" t="s">
        <v>3654</v>
      </c>
      <c r="J2244" s="889" t="s">
        <v>5525</v>
      </c>
      <c r="K2244" s="888">
        <v>1</v>
      </c>
      <c r="L2244" s="888">
        <v>7</v>
      </c>
      <c r="M2244" s="887">
        <v>101500</v>
      </c>
      <c r="N2244" s="888">
        <v>0</v>
      </c>
      <c r="O2244" s="888">
        <v>0</v>
      </c>
      <c r="P2244" s="887">
        <v>0</v>
      </c>
    </row>
    <row r="2245" spans="1:16" x14ac:dyDescent="0.25">
      <c r="A2245" s="867" t="s">
        <v>19067</v>
      </c>
      <c r="B2245" s="867" t="s">
        <v>2672</v>
      </c>
      <c r="C2245" s="894" t="s">
        <v>19066</v>
      </c>
      <c r="D2245" s="893" t="s">
        <v>18209</v>
      </c>
      <c r="E2245" s="892">
        <v>13000</v>
      </c>
      <c r="F2245" s="895" t="s">
        <v>22289</v>
      </c>
      <c r="G2245" s="891" t="s">
        <v>22290</v>
      </c>
      <c r="H2245" s="890" t="s">
        <v>2703</v>
      </c>
      <c r="I2245" s="889" t="s">
        <v>3654</v>
      </c>
      <c r="J2245" s="889" t="s">
        <v>5525</v>
      </c>
      <c r="K2245" s="888">
        <v>1</v>
      </c>
      <c r="L2245" s="888">
        <v>3</v>
      </c>
      <c r="M2245" s="887">
        <v>41166.67</v>
      </c>
      <c r="N2245" s="888">
        <v>1</v>
      </c>
      <c r="O2245" s="888">
        <v>6</v>
      </c>
      <c r="P2245" s="887">
        <v>78000</v>
      </c>
    </row>
    <row r="2246" spans="1:16" x14ac:dyDescent="0.25">
      <c r="A2246" s="867" t="s">
        <v>19067</v>
      </c>
      <c r="B2246" s="867" t="s">
        <v>2672</v>
      </c>
      <c r="C2246" s="894" t="s">
        <v>19066</v>
      </c>
      <c r="D2246" s="893" t="s">
        <v>18209</v>
      </c>
      <c r="E2246" s="892">
        <v>13000</v>
      </c>
      <c r="F2246" s="895" t="s">
        <v>22289</v>
      </c>
      <c r="G2246" s="891" t="s">
        <v>22288</v>
      </c>
      <c r="H2246" s="890" t="s">
        <v>2704</v>
      </c>
      <c r="I2246" s="889" t="s">
        <v>2684</v>
      </c>
      <c r="J2246" s="889" t="s">
        <v>5525</v>
      </c>
      <c r="K2246" s="888">
        <v>1</v>
      </c>
      <c r="L2246" s="888">
        <v>8</v>
      </c>
      <c r="M2246" s="887">
        <v>104000</v>
      </c>
      <c r="N2246" s="888">
        <v>0</v>
      </c>
      <c r="O2246" s="888">
        <v>0</v>
      </c>
      <c r="P2246" s="887">
        <v>0</v>
      </c>
    </row>
    <row r="2247" spans="1:16" x14ac:dyDescent="0.25">
      <c r="A2247" s="867" t="s">
        <v>19067</v>
      </c>
      <c r="B2247" s="867" t="s">
        <v>2672</v>
      </c>
      <c r="C2247" s="894" t="s">
        <v>19066</v>
      </c>
      <c r="D2247" s="893" t="s">
        <v>22287</v>
      </c>
      <c r="E2247" s="892">
        <v>10000</v>
      </c>
      <c r="F2247" s="895" t="s">
        <v>22286</v>
      </c>
      <c r="G2247" s="891" t="s">
        <v>22285</v>
      </c>
      <c r="H2247" s="890" t="s">
        <v>20662</v>
      </c>
      <c r="I2247" s="889" t="s">
        <v>3654</v>
      </c>
      <c r="J2247" s="889" t="s">
        <v>5525</v>
      </c>
      <c r="K2247" s="888">
        <v>1</v>
      </c>
      <c r="L2247" s="888">
        <v>10</v>
      </c>
      <c r="M2247" s="887">
        <v>110000</v>
      </c>
      <c r="N2247" s="888">
        <v>1</v>
      </c>
      <c r="O2247" s="888">
        <v>6</v>
      </c>
      <c r="P2247" s="887">
        <v>60000</v>
      </c>
    </row>
    <row r="2248" spans="1:16" ht="24" customHeight="1" x14ac:dyDescent="0.25">
      <c r="A2248" s="867" t="s">
        <v>19067</v>
      </c>
      <c r="B2248" s="867" t="s">
        <v>2672</v>
      </c>
      <c r="C2248" s="894" t="s">
        <v>19066</v>
      </c>
      <c r="D2248" s="893" t="s">
        <v>22284</v>
      </c>
      <c r="E2248" s="892">
        <v>7000</v>
      </c>
      <c r="F2248" s="895" t="s">
        <v>22283</v>
      </c>
      <c r="G2248" s="891" t="s">
        <v>22282</v>
      </c>
      <c r="H2248" s="890" t="s">
        <v>3107</v>
      </c>
      <c r="I2248" s="889" t="s">
        <v>3654</v>
      </c>
      <c r="J2248" s="889" t="s">
        <v>5525</v>
      </c>
      <c r="K2248" s="888">
        <v>1</v>
      </c>
      <c r="L2248" s="888">
        <v>7</v>
      </c>
      <c r="M2248" s="887">
        <v>55766.67</v>
      </c>
      <c r="N2248" s="888">
        <v>1</v>
      </c>
      <c r="O2248" s="888">
        <v>1</v>
      </c>
      <c r="P2248" s="887">
        <v>2800</v>
      </c>
    </row>
    <row r="2249" spans="1:16" ht="22.5" x14ac:dyDescent="0.25">
      <c r="A2249" s="867" t="s">
        <v>19067</v>
      </c>
      <c r="B2249" s="867" t="s">
        <v>2672</v>
      </c>
      <c r="C2249" s="894" t="s">
        <v>19066</v>
      </c>
      <c r="D2249" s="893" t="s">
        <v>22281</v>
      </c>
      <c r="E2249" s="892">
        <v>6000</v>
      </c>
      <c r="F2249" s="895" t="s">
        <v>22280</v>
      </c>
      <c r="G2249" s="891" t="s">
        <v>22279</v>
      </c>
      <c r="H2249" s="890" t="s">
        <v>20760</v>
      </c>
      <c r="I2249" s="889" t="s">
        <v>3654</v>
      </c>
      <c r="J2249" s="889" t="s">
        <v>5525</v>
      </c>
      <c r="K2249" s="888">
        <v>1</v>
      </c>
      <c r="L2249" s="888">
        <v>9</v>
      </c>
      <c r="M2249" s="887">
        <v>59000</v>
      </c>
      <c r="N2249" s="888">
        <v>1</v>
      </c>
      <c r="O2249" s="888">
        <v>5</v>
      </c>
      <c r="P2249" s="887">
        <v>35000</v>
      </c>
    </row>
    <row r="2250" spans="1:16" x14ac:dyDescent="0.25">
      <c r="A2250" s="867" t="s">
        <v>19067</v>
      </c>
      <c r="B2250" s="867" t="s">
        <v>2672</v>
      </c>
      <c r="C2250" s="894" t="s">
        <v>19066</v>
      </c>
      <c r="D2250" s="893" t="s">
        <v>18209</v>
      </c>
      <c r="E2250" s="892">
        <v>14000</v>
      </c>
      <c r="F2250" s="895" t="s">
        <v>22278</v>
      </c>
      <c r="G2250" s="891" t="s">
        <v>22277</v>
      </c>
      <c r="H2250" s="890" t="s">
        <v>20662</v>
      </c>
      <c r="I2250" s="889" t="s">
        <v>3654</v>
      </c>
      <c r="J2250" s="889" t="s">
        <v>5525</v>
      </c>
      <c r="K2250" s="888">
        <v>1</v>
      </c>
      <c r="L2250" s="888">
        <v>9</v>
      </c>
      <c r="M2250" s="887">
        <v>140000</v>
      </c>
      <c r="N2250" s="888">
        <v>1</v>
      </c>
      <c r="O2250" s="888">
        <v>6</v>
      </c>
      <c r="P2250" s="887">
        <v>84000</v>
      </c>
    </row>
    <row r="2251" spans="1:16" x14ac:dyDescent="0.25">
      <c r="A2251" s="867" t="s">
        <v>19067</v>
      </c>
      <c r="B2251" s="867" t="s">
        <v>2672</v>
      </c>
      <c r="C2251" s="894" t="s">
        <v>19066</v>
      </c>
      <c r="D2251" s="893" t="s">
        <v>18209</v>
      </c>
      <c r="E2251" s="892">
        <v>12000</v>
      </c>
      <c r="F2251" s="895" t="s">
        <v>22276</v>
      </c>
      <c r="G2251" s="891" t="s">
        <v>22275</v>
      </c>
      <c r="H2251" s="890" t="s">
        <v>2703</v>
      </c>
      <c r="I2251" s="889" t="s">
        <v>3654</v>
      </c>
      <c r="J2251" s="889" t="s">
        <v>5525</v>
      </c>
      <c r="K2251" s="888">
        <v>0</v>
      </c>
      <c r="L2251" s="888">
        <v>0</v>
      </c>
      <c r="M2251" s="887">
        <v>0</v>
      </c>
      <c r="N2251" s="888">
        <v>1</v>
      </c>
      <c r="O2251" s="888">
        <v>1</v>
      </c>
      <c r="P2251" s="887">
        <v>9200</v>
      </c>
    </row>
    <row r="2252" spans="1:16" x14ac:dyDescent="0.25">
      <c r="A2252" s="867" t="s">
        <v>19067</v>
      </c>
      <c r="B2252" s="867" t="s">
        <v>2672</v>
      </c>
      <c r="C2252" s="894" t="s">
        <v>19066</v>
      </c>
      <c r="D2252" s="893" t="s">
        <v>18209</v>
      </c>
      <c r="E2252" s="892">
        <v>12000</v>
      </c>
      <c r="F2252" s="895" t="s">
        <v>22274</v>
      </c>
      <c r="G2252" s="891" t="s">
        <v>22273</v>
      </c>
      <c r="H2252" s="890" t="s">
        <v>2855</v>
      </c>
      <c r="I2252" s="889" t="s">
        <v>3654</v>
      </c>
      <c r="J2252" s="889" t="s">
        <v>5525</v>
      </c>
      <c r="K2252" s="888">
        <v>1</v>
      </c>
      <c r="L2252" s="888">
        <v>7</v>
      </c>
      <c r="M2252" s="887">
        <v>84000</v>
      </c>
      <c r="N2252" s="888">
        <v>0</v>
      </c>
      <c r="O2252" s="888">
        <v>0</v>
      </c>
      <c r="P2252" s="887">
        <v>0</v>
      </c>
    </row>
    <row r="2253" spans="1:16" x14ac:dyDescent="0.25">
      <c r="A2253" s="867" t="s">
        <v>19067</v>
      </c>
      <c r="B2253" s="867" t="s">
        <v>2672</v>
      </c>
      <c r="C2253" s="894" t="s">
        <v>19066</v>
      </c>
      <c r="D2253" s="893" t="s">
        <v>18209</v>
      </c>
      <c r="E2253" s="892">
        <v>10000</v>
      </c>
      <c r="F2253" s="895" t="s">
        <v>22272</v>
      </c>
      <c r="G2253" s="891" t="s">
        <v>22271</v>
      </c>
      <c r="H2253" s="890" t="s">
        <v>22270</v>
      </c>
      <c r="I2253" s="889" t="s">
        <v>3654</v>
      </c>
      <c r="J2253" s="889" t="s">
        <v>5525</v>
      </c>
      <c r="K2253" s="888">
        <v>1</v>
      </c>
      <c r="L2253" s="888">
        <v>4</v>
      </c>
      <c r="M2253" s="887">
        <v>46333.33</v>
      </c>
      <c r="N2253" s="888">
        <v>1</v>
      </c>
      <c r="O2253" s="888">
        <v>6</v>
      </c>
      <c r="P2253" s="887">
        <v>60000</v>
      </c>
    </row>
    <row r="2254" spans="1:16" x14ac:dyDescent="0.25">
      <c r="A2254" s="867" t="s">
        <v>19067</v>
      </c>
      <c r="B2254" s="867" t="s">
        <v>2672</v>
      </c>
      <c r="C2254" s="894" t="s">
        <v>19066</v>
      </c>
      <c r="D2254" s="893" t="s">
        <v>18209</v>
      </c>
      <c r="E2254" s="892">
        <v>5500</v>
      </c>
      <c r="F2254" s="895" t="s">
        <v>22269</v>
      </c>
      <c r="G2254" s="891" t="s">
        <v>22268</v>
      </c>
      <c r="H2254" s="890" t="s">
        <v>22267</v>
      </c>
      <c r="I2254" s="889" t="s">
        <v>3654</v>
      </c>
      <c r="J2254" s="889" t="s">
        <v>5525</v>
      </c>
      <c r="K2254" s="888">
        <v>1</v>
      </c>
      <c r="L2254" s="888">
        <v>3</v>
      </c>
      <c r="M2254" s="887">
        <v>21083.33</v>
      </c>
      <c r="N2254" s="888">
        <v>1</v>
      </c>
      <c r="O2254" s="888">
        <v>4</v>
      </c>
      <c r="P2254" s="887">
        <v>22000</v>
      </c>
    </row>
    <row r="2255" spans="1:16" x14ac:dyDescent="0.25">
      <c r="A2255" s="867" t="s">
        <v>19067</v>
      </c>
      <c r="B2255" s="867" t="s">
        <v>2672</v>
      </c>
      <c r="C2255" s="894" t="s">
        <v>19066</v>
      </c>
      <c r="D2255" s="893" t="s">
        <v>20961</v>
      </c>
      <c r="E2255" s="892">
        <v>8000</v>
      </c>
      <c r="F2255" s="895" t="s">
        <v>22266</v>
      </c>
      <c r="G2255" s="891" t="s">
        <v>22265</v>
      </c>
      <c r="H2255" s="890" t="s">
        <v>20760</v>
      </c>
      <c r="I2255" s="889" t="s">
        <v>3654</v>
      </c>
      <c r="J2255" s="889" t="s">
        <v>5525</v>
      </c>
      <c r="K2255" s="888">
        <v>0</v>
      </c>
      <c r="L2255" s="888">
        <v>0</v>
      </c>
      <c r="M2255" s="887">
        <v>0</v>
      </c>
      <c r="N2255" s="888">
        <v>1</v>
      </c>
      <c r="O2255" s="888">
        <v>5</v>
      </c>
      <c r="P2255" s="887">
        <v>43733.33</v>
      </c>
    </row>
    <row r="2256" spans="1:16" ht="22.5" x14ac:dyDescent="0.25">
      <c r="A2256" s="867" t="s">
        <v>19067</v>
      </c>
      <c r="B2256" s="867" t="s">
        <v>2672</v>
      </c>
      <c r="C2256" s="894" t="s">
        <v>19066</v>
      </c>
      <c r="D2256" s="893" t="s">
        <v>20823</v>
      </c>
      <c r="E2256" s="892">
        <v>7000</v>
      </c>
      <c r="F2256" s="895" t="s">
        <v>22266</v>
      </c>
      <c r="G2256" s="891" t="s">
        <v>22265</v>
      </c>
      <c r="H2256" s="890" t="s">
        <v>20760</v>
      </c>
      <c r="I2256" s="889" t="s">
        <v>3654</v>
      </c>
      <c r="J2256" s="889" t="s">
        <v>5525</v>
      </c>
      <c r="K2256" s="888">
        <v>1</v>
      </c>
      <c r="L2256" s="888">
        <v>10</v>
      </c>
      <c r="M2256" s="887">
        <v>77000</v>
      </c>
      <c r="N2256" s="888">
        <v>1</v>
      </c>
      <c r="O2256" s="888">
        <v>1</v>
      </c>
      <c r="P2256" s="887">
        <v>1633.33</v>
      </c>
    </row>
    <row r="2257" spans="1:16" x14ac:dyDescent="0.25">
      <c r="A2257" s="867" t="s">
        <v>19067</v>
      </c>
      <c r="B2257" s="867" t="s">
        <v>2672</v>
      </c>
      <c r="C2257" s="894" t="s">
        <v>19066</v>
      </c>
      <c r="D2257" s="893" t="s">
        <v>18209</v>
      </c>
      <c r="E2257" s="892">
        <v>15600</v>
      </c>
      <c r="F2257" s="895" t="s">
        <v>20190</v>
      </c>
      <c r="G2257" s="891" t="s">
        <v>20189</v>
      </c>
      <c r="H2257" s="890" t="s">
        <v>20662</v>
      </c>
      <c r="I2257" s="889" t="s">
        <v>3654</v>
      </c>
      <c r="J2257" s="889" t="s">
        <v>5525</v>
      </c>
      <c r="K2257" s="888">
        <v>1</v>
      </c>
      <c r="L2257" s="888">
        <v>4</v>
      </c>
      <c r="M2257" s="887">
        <v>58760</v>
      </c>
      <c r="N2257" s="888">
        <v>0</v>
      </c>
      <c r="O2257" s="888">
        <v>0</v>
      </c>
      <c r="P2257" s="887">
        <v>0</v>
      </c>
    </row>
    <row r="2258" spans="1:16" x14ac:dyDescent="0.25">
      <c r="A2258" s="867" t="s">
        <v>19067</v>
      </c>
      <c r="B2258" s="867" t="s">
        <v>2672</v>
      </c>
      <c r="C2258" s="894" t="s">
        <v>19066</v>
      </c>
      <c r="D2258" s="893" t="s">
        <v>18209</v>
      </c>
      <c r="E2258" s="892">
        <v>5500</v>
      </c>
      <c r="F2258" s="895" t="s">
        <v>22250</v>
      </c>
      <c r="G2258" s="891" t="s">
        <v>22264</v>
      </c>
      <c r="H2258" s="890" t="s">
        <v>20964</v>
      </c>
      <c r="I2258" s="889" t="s">
        <v>3654</v>
      </c>
      <c r="J2258" s="889" t="s">
        <v>5525</v>
      </c>
      <c r="K2258" s="888">
        <v>1</v>
      </c>
      <c r="L2258" s="888">
        <v>2</v>
      </c>
      <c r="M2258" s="887">
        <v>16316.67</v>
      </c>
      <c r="N2258" s="888">
        <v>1</v>
      </c>
      <c r="O2258" s="888">
        <v>4</v>
      </c>
      <c r="P2258" s="887">
        <v>22000</v>
      </c>
    </row>
    <row r="2259" spans="1:16" x14ac:dyDescent="0.25">
      <c r="A2259" s="867" t="s">
        <v>19067</v>
      </c>
      <c r="B2259" s="867" t="s">
        <v>2672</v>
      </c>
      <c r="C2259" s="894" t="s">
        <v>19066</v>
      </c>
      <c r="D2259" s="893" t="s">
        <v>18209</v>
      </c>
      <c r="E2259" s="892">
        <v>15600</v>
      </c>
      <c r="F2259" s="895" t="s">
        <v>20172</v>
      </c>
      <c r="G2259" s="891" t="s">
        <v>22263</v>
      </c>
      <c r="H2259" s="890" t="s">
        <v>20662</v>
      </c>
      <c r="I2259" s="889" t="s">
        <v>3654</v>
      </c>
      <c r="J2259" s="889" t="s">
        <v>5525</v>
      </c>
      <c r="K2259" s="888">
        <v>0</v>
      </c>
      <c r="L2259" s="888">
        <v>0</v>
      </c>
      <c r="M2259" s="887">
        <v>0</v>
      </c>
      <c r="N2259" s="888">
        <v>1</v>
      </c>
      <c r="O2259" s="888">
        <v>4</v>
      </c>
      <c r="P2259" s="887">
        <v>60320</v>
      </c>
    </row>
    <row r="2260" spans="1:16" x14ac:dyDescent="0.25">
      <c r="A2260" s="867" t="s">
        <v>19067</v>
      </c>
      <c r="B2260" s="867" t="s">
        <v>2672</v>
      </c>
      <c r="C2260" s="894" t="s">
        <v>19066</v>
      </c>
      <c r="D2260" s="893" t="s">
        <v>18209</v>
      </c>
      <c r="E2260" s="892">
        <v>15000</v>
      </c>
      <c r="F2260" s="895" t="s">
        <v>22262</v>
      </c>
      <c r="G2260" s="891" t="s">
        <v>22261</v>
      </c>
      <c r="H2260" s="890" t="s">
        <v>20833</v>
      </c>
      <c r="I2260" s="889" t="s">
        <v>3654</v>
      </c>
      <c r="J2260" s="889" t="s">
        <v>5525</v>
      </c>
      <c r="K2260" s="888">
        <v>1</v>
      </c>
      <c r="L2260" s="888">
        <v>3</v>
      </c>
      <c r="M2260" s="887">
        <v>52000</v>
      </c>
      <c r="N2260" s="888">
        <v>1</v>
      </c>
      <c r="O2260" s="888">
        <v>6</v>
      </c>
      <c r="P2260" s="887">
        <v>88500</v>
      </c>
    </row>
    <row r="2261" spans="1:16" x14ac:dyDescent="0.25">
      <c r="A2261" s="867" t="s">
        <v>19067</v>
      </c>
      <c r="B2261" s="867" t="s">
        <v>2672</v>
      </c>
      <c r="C2261" s="894" t="s">
        <v>19066</v>
      </c>
      <c r="D2261" s="893" t="s">
        <v>18209</v>
      </c>
      <c r="E2261" s="892">
        <v>8000</v>
      </c>
      <c r="F2261" s="895" t="s">
        <v>22260</v>
      </c>
      <c r="G2261" s="891" t="s">
        <v>22259</v>
      </c>
      <c r="H2261" s="890" t="s">
        <v>22258</v>
      </c>
      <c r="I2261" s="889" t="s">
        <v>3654</v>
      </c>
      <c r="J2261" s="889" t="s">
        <v>5525</v>
      </c>
      <c r="K2261" s="888">
        <v>1</v>
      </c>
      <c r="L2261" s="888">
        <v>1</v>
      </c>
      <c r="M2261" s="887">
        <v>12533.33</v>
      </c>
      <c r="N2261" s="888">
        <v>1</v>
      </c>
      <c r="O2261" s="888">
        <v>6</v>
      </c>
      <c r="P2261" s="887">
        <v>48000</v>
      </c>
    </row>
    <row r="2262" spans="1:16" ht="22.5" x14ac:dyDescent="0.25">
      <c r="A2262" s="867" t="s">
        <v>19067</v>
      </c>
      <c r="B2262" s="867" t="s">
        <v>2672</v>
      </c>
      <c r="C2262" s="894" t="s">
        <v>19066</v>
      </c>
      <c r="D2262" s="893" t="s">
        <v>22257</v>
      </c>
      <c r="E2262" s="892">
        <v>13000</v>
      </c>
      <c r="F2262" s="895" t="s">
        <v>22256</v>
      </c>
      <c r="G2262" s="891" t="s">
        <v>22255</v>
      </c>
      <c r="H2262" s="890" t="s">
        <v>20662</v>
      </c>
      <c r="I2262" s="889" t="s">
        <v>3654</v>
      </c>
      <c r="J2262" s="889" t="s">
        <v>5525</v>
      </c>
      <c r="K2262" s="888">
        <v>1</v>
      </c>
      <c r="L2262" s="888">
        <v>2</v>
      </c>
      <c r="M2262" s="887">
        <v>32500</v>
      </c>
      <c r="N2262" s="888">
        <v>0</v>
      </c>
      <c r="O2262" s="888">
        <v>0</v>
      </c>
      <c r="P2262" s="887">
        <v>0</v>
      </c>
    </row>
    <row r="2263" spans="1:16" x14ac:dyDescent="0.25">
      <c r="A2263" s="867" t="s">
        <v>19067</v>
      </c>
      <c r="B2263" s="867" t="s">
        <v>2672</v>
      </c>
      <c r="C2263" s="894" t="s">
        <v>19066</v>
      </c>
      <c r="D2263" s="893" t="s">
        <v>18209</v>
      </c>
      <c r="E2263" s="892">
        <v>7950</v>
      </c>
      <c r="F2263" s="895" t="s">
        <v>22254</v>
      </c>
      <c r="G2263" s="891" t="s">
        <v>22253</v>
      </c>
      <c r="H2263" s="890" t="s">
        <v>19160</v>
      </c>
      <c r="I2263" s="889" t="s">
        <v>3654</v>
      </c>
      <c r="J2263" s="889" t="s">
        <v>5525</v>
      </c>
      <c r="K2263" s="888">
        <v>1</v>
      </c>
      <c r="L2263" s="888">
        <v>10</v>
      </c>
      <c r="M2263" s="887">
        <v>87450</v>
      </c>
      <c r="N2263" s="888">
        <v>1</v>
      </c>
      <c r="O2263" s="888">
        <v>6</v>
      </c>
      <c r="P2263" s="887">
        <v>47700</v>
      </c>
    </row>
    <row r="2264" spans="1:16" x14ac:dyDescent="0.25">
      <c r="A2264" s="867" t="s">
        <v>19067</v>
      </c>
      <c r="B2264" s="867" t="s">
        <v>2672</v>
      </c>
      <c r="C2264" s="894" t="s">
        <v>19066</v>
      </c>
      <c r="D2264" s="893" t="s">
        <v>18209</v>
      </c>
      <c r="E2264" s="892">
        <v>6500</v>
      </c>
      <c r="F2264" s="895" t="s">
        <v>22252</v>
      </c>
      <c r="G2264" s="891" t="s">
        <v>22251</v>
      </c>
      <c r="H2264" s="890" t="s">
        <v>6822</v>
      </c>
      <c r="I2264" s="889" t="s">
        <v>3654</v>
      </c>
      <c r="J2264" s="889" t="s">
        <v>5525</v>
      </c>
      <c r="K2264" s="888">
        <v>1</v>
      </c>
      <c r="L2264" s="888">
        <v>6</v>
      </c>
      <c r="M2264" s="887">
        <v>51783.33</v>
      </c>
      <c r="N2264" s="888">
        <v>0</v>
      </c>
      <c r="O2264" s="888">
        <v>0</v>
      </c>
      <c r="P2264" s="887">
        <v>0</v>
      </c>
    </row>
    <row r="2265" spans="1:16" x14ac:dyDescent="0.25">
      <c r="A2265" s="867" t="s">
        <v>19067</v>
      </c>
      <c r="B2265" s="867" t="s">
        <v>2672</v>
      </c>
      <c r="C2265" s="894" t="s">
        <v>19066</v>
      </c>
      <c r="D2265" s="893" t="s">
        <v>18209</v>
      </c>
      <c r="E2265" s="892">
        <v>5000</v>
      </c>
      <c r="F2265" s="895" t="s">
        <v>22250</v>
      </c>
      <c r="G2265" s="891" t="s">
        <v>22249</v>
      </c>
      <c r="H2265" s="890" t="s">
        <v>20964</v>
      </c>
      <c r="I2265" s="889" t="s">
        <v>3654</v>
      </c>
      <c r="J2265" s="889" t="s">
        <v>5525</v>
      </c>
      <c r="K2265" s="888">
        <v>1</v>
      </c>
      <c r="L2265" s="888">
        <v>3</v>
      </c>
      <c r="M2265" s="887">
        <v>19666.669999999998</v>
      </c>
      <c r="N2265" s="888">
        <v>0</v>
      </c>
      <c r="O2265" s="888">
        <v>0</v>
      </c>
      <c r="P2265" s="887">
        <v>0</v>
      </c>
    </row>
    <row r="2266" spans="1:16" x14ac:dyDescent="0.25">
      <c r="A2266" s="867" t="s">
        <v>19067</v>
      </c>
      <c r="B2266" s="867" t="s">
        <v>2672</v>
      </c>
      <c r="C2266" s="894" t="s">
        <v>19066</v>
      </c>
      <c r="D2266" s="893" t="s">
        <v>18209</v>
      </c>
      <c r="E2266" s="892">
        <v>15000</v>
      </c>
      <c r="F2266" s="895" t="s">
        <v>22248</v>
      </c>
      <c r="G2266" s="891" t="s">
        <v>22247</v>
      </c>
      <c r="H2266" s="890" t="s">
        <v>20662</v>
      </c>
      <c r="I2266" s="889" t="s">
        <v>3654</v>
      </c>
      <c r="J2266" s="889" t="s">
        <v>5525</v>
      </c>
      <c r="K2266" s="888">
        <v>1</v>
      </c>
      <c r="L2266" s="888">
        <v>12</v>
      </c>
      <c r="M2266" s="887">
        <v>180000</v>
      </c>
      <c r="N2266" s="888">
        <v>1</v>
      </c>
      <c r="O2266" s="888">
        <v>6</v>
      </c>
      <c r="P2266" s="887">
        <v>88500</v>
      </c>
    </row>
    <row r="2267" spans="1:16" x14ac:dyDescent="0.25">
      <c r="A2267" s="867" t="s">
        <v>19067</v>
      </c>
      <c r="B2267" s="867" t="s">
        <v>2672</v>
      </c>
      <c r="C2267" s="894" t="s">
        <v>19066</v>
      </c>
      <c r="D2267" s="893" t="s">
        <v>20779</v>
      </c>
      <c r="E2267" s="892">
        <v>13000</v>
      </c>
      <c r="F2267" s="895" t="s">
        <v>22246</v>
      </c>
      <c r="G2267" s="891" t="s">
        <v>22245</v>
      </c>
      <c r="H2267" s="890" t="s">
        <v>3255</v>
      </c>
      <c r="I2267" s="889" t="s">
        <v>3654</v>
      </c>
      <c r="J2267" s="889" t="s">
        <v>5525</v>
      </c>
      <c r="K2267" s="888">
        <v>1</v>
      </c>
      <c r="L2267" s="888">
        <v>2</v>
      </c>
      <c r="M2267" s="887">
        <v>23400</v>
      </c>
      <c r="N2267" s="888">
        <v>0</v>
      </c>
      <c r="O2267" s="888">
        <v>0</v>
      </c>
      <c r="P2267" s="887">
        <v>0</v>
      </c>
    </row>
    <row r="2268" spans="1:16" x14ac:dyDescent="0.25">
      <c r="A2268" s="867" t="s">
        <v>19067</v>
      </c>
      <c r="B2268" s="867" t="s">
        <v>2672</v>
      </c>
      <c r="C2268" s="894" t="s">
        <v>19066</v>
      </c>
      <c r="D2268" s="893" t="s">
        <v>18209</v>
      </c>
      <c r="E2268" s="892">
        <v>15000</v>
      </c>
      <c r="F2268" s="895" t="s">
        <v>22244</v>
      </c>
      <c r="G2268" s="891" t="s">
        <v>22243</v>
      </c>
      <c r="H2268" s="890" t="s">
        <v>22242</v>
      </c>
      <c r="I2268" s="889" t="s">
        <v>3654</v>
      </c>
      <c r="J2268" s="889" t="s">
        <v>5525</v>
      </c>
      <c r="K2268" s="888">
        <v>1</v>
      </c>
      <c r="L2268" s="888">
        <v>4</v>
      </c>
      <c r="M2268" s="887">
        <v>60000</v>
      </c>
      <c r="N2268" s="888">
        <v>0</v>
      </c>
      <c r="O2268" s="888">
        <v>0</v>
      </c>
      <c r="P2268" s="887">
        <v>0</v>
      </c>
    </row>
    <row r="2269" spans="1:16" x14ac:dyDescent="0.25">
      <c r="A2269" s="867" t="s">
        <v>19067</v>
      </c>
      <c r="B2269" s="867" t="s">
        <v>2672</v>
      </c>
      <c r="C2269" s="894" t="s">
        <v>19066</v>
      </c>
      <c r="D2269" s="893" t="s">
        <v>3264</v>
      </c>
      <c r="E2269" s="892">
        <v>15600</v>
      </c>
      <c r="F2269" s="895" t="s">
        <v>22241</v>
      </c>
      <c r="G2269" s="891" t="s">
        <v>22240</v>
      </c>
      <c r="H2269" s="890" t="s">
        <v>20662</v>
      </c>
      <c r="I2269" s="889" t="s">
        <v>3654</v>
      </c>
      <c r="J2269" s="889" t="s">
        <v>5525</v>
      </c>
      <c r="K2269" s="888">
        <v>1</v>
      </c>
      <c r="L2269" s="888">
        <v>1</v>
      </c>
      <c r="M2269" s="887">
        <v>4160</v>
      </c>
      <c r="N2269" s="888">
        <v>0</v>
      </c>
      <c r="O2269" s="888">
        <v>0</v>
      </c>
      <c r="P2269" s="887">
        <v>0</v>
      </c>
    </row>
    <row r="2270" spans="1:16" x14ac:dyDescent="0.25">
      <c r="A2270" s="867" t="s">
        <v>19067</v>
      </c>
      <c r="B2270" s="867" t="s">
        <v>2672</v>
      </c>
      <c r="C2270" s="894" t="s">
        <v>19066</v>
      </c>
      <c r="D2270" s="893" t="s">
        <v>18209</v>
      </c>
      <c r="E2270" s="892">
        <v>13000</v>
      </c>
      <c r="F2270" s="895" t="s">
        <v>22239</v>
      </c>
      <c r="G2270" s="891" t="s">
        <v>22238</v>
      </c>
      <c r="H2270" s="890" t="s">
        <v>20662</v>
      </c>
      <c r="I2270" s="889" t="s">
        <v>3654</v>
      </c>
      <c r="J2270" s="889" t="s">
        <v>5525</v>
      </c>
      <c r="K2270" s="888">
        <v>0</v>
      </c>
      <c r="L2270" s="888">
        <v>0</v>
      </c>
      <c r="M2270" s="887">
        <v>0</v>
      </c>
      <c r="N2270" s="888">
        <v>1</v>
      </c>
      <c r="O2270" s="888">
        <v>6</v>
      </c>
      <c r="P2270" s="887">
        <v>75833.33</v>
      </c>
    </row>
    <row r="2271" spans="1:16" x14ac:dyDescent="0.25">
      <c r="A2271" s="867" t="s">
        <v>19067</v>
      </c>
      <c r="B2271" s="867" t="s">
        <v>2672</v>
      </c>
      <c r="C2271" s="894" t="s">
        <v>19066</v>
      </c>
      <c r="D2271" s="893" t="s">
        <v>18209</v>
      </c>
      <c r="E2271" s="892">
        <v>8000</v>
      </c>
      <c r="F2271" s="895" t="s">
        <v>22237</v>
      </c>
      <c r="G2271" s="891" t="s">
        <v>22236</v>
      </c>
      <c r="H2271" s="890" t="s">
        <v>2872</v>
      </c>
      <c r="I2271" s="889" t="s">
        <v>3654</v>
      </c>
      <c r="J2271" s="889" t="s">
        <v>5525</v>
      </c>
      <c r="K2271" s="888">
        <v>1</v>
      </c>
      <c r="L2271" s="888">
        <v>7</v>
      </c>
      <c r="M2271" s="887">
        <v>71200</v>
      </c>
      <c r="N2271" s="888">
        <v>1</v>
      </c>
      <c r="O2271" s="888">
        <v>4</v>
      </c>
      <c r="P2271" s="887">
        <v>38666.67</v>
      </c>
    </row>
    <row r="2272" spans="1:16" x14ac:dyDescent="0.25">
      <c r="A2272" s="867" t="s">
        <v>19067</v>
      </c>
      <c r="B2272" s="867" t="s">
        <v>2672</v>
      </c>
      <c r="C2272" s="894" t="s">
        <v>19066</v>
      </c>
      <c r="D2272" s="893" t="s">
        <v>18209</v>
      </c>
      <c r="E2272" s="892">
        <v>13000</v>
      </c>
      <c r="F2272" s="895" t="s">
        <v>22235</v>
      </c>
      <c r="G2272" s="891" t="s">
        <v>22234</v>
      </c>
      <c r="H2272" s="890" t="s">
        <v>2722</v>
      </c>
      <c r="I2272" s="889" t="s">
        <v>2684</v>
      </c>
      <c r="J2272" s="889" t="s">
        <v>5525</v>
      </c>
      <c r="K2272" s="888">
        <v>1</v>
      </c>
      <c r="L2272" s="888">
        <v>7</v>
      </c>
      <c r="M2272" s="887">
        <v>91866.67</v>
      </c>
      <c r="N2272" s="888">
        <v>1</v>
      </c>
      <c r="O2272" s="888">
        <v>6</v>
      </c>
      <c r="P2272" s="887">
        <v>78000</v>
      </c>
    </row>
    <row r="2273" spans="1:16" x14ac:dyDescent="0.25">
      <c r="A2273" s="867" t="s">
        <v>19067</v>
      </c>
      <c r="B2273" s="867" t="s">
        <v>2672</v>
      </c>
      <c r="C2273" s="894" t="s">
        <v>19066</v>
      </c>
      <c r="D2273" s="893" t="s">
        <v>18209</v>
      </c>
      <c r="E2273" s="892">
        <v>15600</v>
      </c>
      <c r="F2273" s="895" t="s">
        <v>22233</v>
      </c>
      <c r="G2273" s="891" t="s">
        <v>22232</v>
      </c>
      <c r="H2273" s="890" t="s">
        <v>20662</v>
      </c>
      <c r="I2273" s="889" t="s">
        <v>3654</v>
      </c>
      <c r="J2273" s="889" t="s">
        <v>5525</v>
      </c>
      <c r="K2273" s="888">
        <v>0</v>
      </c>
      <c r="L2273" s="888">
        <v>0</v>
      </c>
      <c r="M2273" s="887">
        <v>0</v>
      </c>
      <c r="N2273" s="888">
        <v>1</v>
      </c>
      <c r="O2273" s="888">
        <v>1</v>
      </c>
      <c r="P2273" s="887">
        <v>14040</v>
      </c>
    </row>
    <row r="2274" spans="1:16" x14ac:dyDescent="0.25">
      <c r="A2274" s="867" t="s">
        <v>19067</v>
      </c>
      <c r="B2274" s="867" t="s">
        <v>2672</v>
      </c>
      <c r="C2274" s="894" t="s">
        <v>19066</v>
      </c>
      <c r="D2274" s="893" t="s">
        <v>18209</v>
      </c>
      <c r="E2274" s="892">
        <v>12000</v>
      </c>
      <c r="F2274" s="895" t="s">
        <v>22233</v>
      </c>
      <c r="G2274" s="891" t="s">
        <v>22232</v>
      </c>
      <c r="H2274" s="890" t="s">
        <v>20662</v>
      </c>
      <c r="I2274" s="889" t="s">
        <v>3654</v>
      </c>
      <c r="J2274" s="889" t="s">
        <v>5525</v>
      </c>
      <c r="K2274" s="888">
        <v>1</v>
      </c>
      <c r="L2274" s="888">
        <v>1</v>
      </c>
      <c r="M2274" s="887">
        <v>11200</v>
      </c>
      <c r="N2274" s="888">
        <v>1</v>
      </c>
      <c r="O2274" s="888">
        <v>5</v>
      </c>
      <c r="P2274" s="887">
        <v>60000</v>
      </c>
    </row>
    <row r="2275" spans="1:16" x14ac:dyDescent="0.25">
      <c r="A2275" s="867" t="s">
        <v>19067</v>
      </c>
      <c r="B2275" s="867" t="s">
        <v>2672</v>
      </c>
      <c r="C2275" s="894" t="s">
        <v>19066</v>
      </c>
      <c r="D2275" s="893" t="s">
        <v>20779</v>
      </c>
      <c r="E2275" s="892">
        <v>15600</v>
      </c>
      <c r="F2275" s="895" t="s">
        <v>22231</v>
      </c>
      <c r="G2275" s="891" t="s">
        <v>22230</v>
      </c>
      <c r="H2275" s="890" t="s">
        <v>2722</v>
      </c>
      <c r="I2275" s="889" t="s">
        <v>2684</v>
      </c>
      <c r="J2275" s="889" t="s">
        <v>5525</v>
      </c>
      <c r="K2275" s="888">
        <v>1</v>
      </c>
      <c r="L2275" s="888">
        <v>12</v>
      </c>
      <c r="M2275" s="887">
        <v>187200</v>
      </c>
      <c r="N2275" s="888">
        <v>1</v>
      </c>
      <c r="O2275" s="888">
        <v>6</v>
      </c>
      <c r="P2275" s="887">
        <v>92040</v>
      </c>
    </row>
    <row r="2276" spans="1:16" x14ac:dyDescent="0.25">
      <c r="A2276" s="867" t="s">
        <v>19067</v>
      </c>
      <c r="B2276" s="867" t="s">
        <v>2672</v>
      </c>
      <c r="C2276" s="894" t="s">
        <v>19066</v>
      </c>
      <c r="D2276" s="893" t="s">
        <v>18209</v>
      </c>
      <c r="E2276" s="892">
        <v>15600</v>
      </c>
      <c r="F2276" s="895" t="s">
        <v>22229</v>
      </c>
      <c r="G2276" s="891" t="s">
        <v>22228</v>
      </c>
      <c r="H2276" s="890" t="s">
        <v>20662</v>
      </c>
      <c r="I2276" s="889" t="s">
        <v>3654</v>
      </c>
      <c r="J2276" s="889" t="s">
        <v>5525</v>
      </c>
      <c r="K2276" s="888">
        <v>1</v>
      </c>
      <c r="L2276" s="888">
        <v>1</v>
      </c>
      <c r="M2276" s="887">
        <v>7800</v>
      </c>
      <c r="N2276" s="888">
        <v>0</v>
      </c>
      <c r="O2276" s="888">
        <v>0</v>
      </c>
      <c r="P2276" s="887">
        <v>0</v>
      </c>
    </row>
    <row r="2277" spans="1:16" x14ac:dyDescent="0.25">
      <c r="A2277" s="867" t="s">
        <v>19067</v>
      </c>
      <c r="B2277" s="867" t="s">
        <v>2672</v>
      </c>
      <c r="C2277" s="894" t="s">
        <v>19066</v>
      </c>
      <c r="D2277" s="893" t="s">
        <v>18209</v>
      </c>
      <c r="E2277" s="892">
        <v>6500</v>
      </c>
      <c r="F2277" s="895" t="s">
        <v>22227</v>
      </c>
      <c r="G2277" s="891" t="s">
        <v>22226</v>
      </c>
      <c r="H2277" s="890" t="s">
        <v>20662</v>
      </c>
      <c r="I2277" s="889" t="s">
        <v>3654</v>
      </c>
      <c r="J2277" s="889" t="s">
        <v>5525</v>
      </c>
      <c r="K2277" s="888">
        <v>1</v>
      </c>
      <c r="L2277" s="888">
        <v>4</v>
      </c>
      <c r="M2277" s="887">
        <v>37266.67</v>
      </c>
      <c r="N2277" s="888">
        <v>1</v>
      </c>
      <c r="O2277" s="888">
        <v>2</v>
      </c>
      <c r="P2277" s="887">
        <v>13000</v>
      </c>
    </row>
    <row r="2278" spans="1:16" ht="22.5" x14ac:dyDescent="0.25">
      <c r="A2278" s="867" t="s">
        <v>19067</v>
      </c>
      <c r="B2278" s="867" t="s">
        <v>2672</v>
      </c>
      <c r="C2278" s="894" t="s">
        <v>19066</v>
      </c>
      <c r="D2278" s="893" t="s">
        <v>22225</v>
      </c>
      <c r="E2278" s="892">
        <v>12000</v>
      </c>
      <c r="F2278" s="895" t="s">
        <v>22224</v>
      </c>
      <c r="G2278" s="891" t="s">
        <v>22223</v>
      </c>
      <c r="H2278" s="890" t="s">
        <v>2703</v>
      </c>
      <c r="I2278" s="889" t="s">
        <v>3654</v>
      </c>
      <c r="J2278" s="889" t="s">
        <v>5525</v>
      </c>
      <c r="K2278" s="888">
        <v>1</v>
      </c>
      <c r="L2278" s="888">
        <v>12</v>
      </c>
      <c r="M2278" s="887">
        <v>144000</v>
      </c>
      <c r="N2278" s="888">
        <v>1</v>
      </c>
      <c r="O2278" s="888">
        <v>6</v>
      </c>
      <c r="P2278" s="887">
        <v>72000</v>
      </c>
    </row>
    <row r="2279" spans="1:16" x14ac:dyDescent="0.25">
      <c r="A2279" s="867" t="s">
        <v>19067</v>
      </c>
      <c r="B2279" s="867" t="s">
        <v>2672</v>
      </c>
      <c r="C2279" s="894" t="s">
        <v>19066</v>
      </c>
      <c r="D2279" s="893" t="s">
        <v>18209</v>
      </c>
      <c r="E2279" s="892">
        <v>15600</v>
      </c>
      <c r="F2279" s="895" t="s">
        <v>22222</v>
      </c>
      <c r="G2279" s="891" t="s">
        <v>22221</v>
      </c>
      <c r="H2279" s="890" t="s">
        <v>2703</v>
      </c>
      <c r="I2279" s="889" t="s">
        <v>3654</v>
      </c>
      <c r="J2279" s="889" t="s">
        <v>5525</v>
      </c>
      <c r="K2279" s="888">
        <v>0</v>
      </c>
      <c r="L2279" s="888">
        <v>0</v>
      </c>
      <c r="M2279" s="887">
        <v>0</v>
      </c>
      <c r="N2279" s="888">
        <v>1</v>
      </c>
      <c r="O2279" s="888">
        <v>1</v>
      </c>
      <c r="P2279" s="887">
        <v>17160</v>
      </c>
    </row>
    <row r="2280" spans="1:16" x14ac:dyDescent="0.25">
      <c r="A2280" s="867" t="s">
        <v>19067</v>
      </c>
      <c r="B2280" s="867" t="s">
        <v>2672</v>
      </c>
      <c r="C2280" s="894" t="s">
        <v>19066</v>
      </c>
      <c r="D2280" s="893" t="s">
        <v>18209</v>
      </c>
      <c r="E2280" s="892">
        <v>8000</v>
      </c>
      <c r="F2280" s="895" t="s">
        <v>22220</v>
      </c>
      <c r="G2280" s="891" t="s">
        <v>22219</v>
      </c>
      <c r="H2280" s="890" t="s">
        <v>20833</v>
      </c>
      <c r="I2280" s="889" t="s">
        <v>3654</v>
      </c>
      <c r="J2280" s="889" t="s">
        <v>5525</v>
      </c>
      <c r="K2280" s="888">
        <v>1</v>
      </c>
      <c r="L2280" s="888">
        <v>8</v>
      </c>
      <c r="M2280" s="887">
        <v>71733.33</v>
      </c>
      <c r="N2280" s="888">
        <v>1</v>
      </c>
      <c r="O2280" s="888">
        <v>5</v>
      </c>
      <c r="P2280" s="887">
        <v>40000</v>
      </c>
    </row>
    <row r="2281" spans="1:16" x14ac:dyDescent="0.25">
      <c r="A2281" s="867" t="s">
        <v>19067</v>
      </c>
      <c r="B2281" s="867" t="s">
        <v>2672</v>
      </c>
      <c r="C2281" s="894" t="s">
        <v>19066</v>
      </c>
      <c r="D2281" s="893" t="s">
        <v>18209</v>
      </c>
      <c r="E2281" s="892">
        <v>6000</v>
      </c>
      <c r="F2281" s="895" t="s">
        <v>22218</v>
      </c>
      <c r="G2281" s="891" t="s">
        <v>22217</v>
      </c>
      <c r="H2281" s="890" t="s">
        <v>2872</v>
      </c>
      <c r="I2281" s="889" t="s">
        <v>2684</v>
      </c>
      <c r="J2281" s="889" t="s">
        <v>5525</v>
      </c>
      <c r="K2281" s="888">
        <v>1</v>
      </c>
      <c r="L2281" s="888">
        <v>1</v>
      </c>
      <c r="M2281" s="887">
        <v>11800</v>
      </c>
      <c r="N2281" s="888">
        <v>0</v>
      </c>
      <c r="O2281" s="888">
        <v>0</v>
      </c>
      <c r="P2281" s="887">
        <v>0</v>
      </c>
    </row>
    <row r="2282" spans="1:16" x14ac:dyDescent="0.25">
      <c r="A2282" s="867" t="s">
        <v>19067</v>
      </c>
      <c r="B2282" s="867" t="s">
        <v>2672</v>
      </c>
      <c r="C2282" s="894" t="s">
        <v>19066</v>
      </c>
      <c r="D2282" s="893" t="s">
        <v>18209</v>
      </c>
      <c r="E2282" s="892">
        <v>15600</v>
      </c>
      <c r="F2282" s="895" t="s">
        <v>22216</v>
      </c>
      <c r="G2282" s="891" t="s">
        <v>22215</v>
      </c>
      <c r="H2282" s="890" t="s">
        <v>20662</v>
      </c>
      <c r="I2282" s="889" t="s">
        <v>3654</v>
      </c>
      <c r="J2282" s="889" t="s">
        <v>5525</v>
      </c>
      <c r="K2282" s="888">
        <v>0</v>
      </c>
      <c r="L2282" s="888">
        <v>0</v>
      </c>
      <c r="M2282" s="887">
        <v>0</v>
      </c>
      <c r="N2282" s="888">
        <v>1</v>
      </c>
      <c r="O2282" s="888">
        <v>1</v>
      </c>
      <c r="P2282" s="887">
        <v>14040</v>
      </c>
    </row>
    <row r="2283" spans="1:16" x14ac:dyDescent="0.25">
      <c r="A2283" s="867" t="s">
        <v>19067</v>
      </c>
      <c r="B2283" s="867" t="s">
        <v>2672</v>
      </c>
      <c r="C2283" s="894" t="s">
        <v>19066</v>
      </c>
      <c r="D2283" s="893" t="s">
        <v>18209</v>
      </c>
      <c r="E2283" s="892">
        <v>8000</v>
      </c>
      <c r="F2283" s="895" t="s">
        <v>22214</v>
      </c>
      <c r="G2283" s="891" t="s">
        <v>22213</v>
      </c>
      <c r="H2283" s="890" t="s">
        <v>18811</v>
      </c>
      <c r="I2283" s="889" t="s">
        <v>3654</v>
      </c>
      <c r="J2283" s="889" t="s">
        <v>5525</v>
      </c>
      <c r="K2283" s="888">
        <v>1</v>
      </c>
      <c r="L2283" s="888">
        <v>10</v>
      </c>
      <c r="M2283" s="887">
        <v>95733.33</v>
      </c>
      <c r="N2283" s="888">
        <v>1</v>
      </c>
      <c r="O2283" s="888">
        <v>6</v>
      </c>
      <c r="P2283" s="887">
        <v>48000</v>
      </c>
    </row>
    <row r="2284" spans="1:16" x14ac:dyDescent="0.25">
      <c r="A2284" s="867" t="s">
        <v>19067</v>
      </c>
      <c r="B2284" s="867" t="s">
        <v>2672</v>
      </c>
      <c r="C2284" s="894" t="s">
        <v>19066</v>
      </c>
      <c r="D2284" s="893" t="s">
        <v>22212</v>
      </c>
      <c r="E2284" s="892">
        <v>15600</v>
      </c>
      <c r="F2284" s="895" t="s">
        <v>22211</v>
      </c>
      <c r="G2284" s="891" t="s">
        <v>22210</v>
      </c>
      <c r="H2284" s="890" t="s">
        <v>20662</v>
      </c>
      <c r="I2284" s="889" t="s">
        <v>3654</v>
      </c>
      <c r="J2284" s="889" t="s">
        <v>5525</v>
      </c>
      <c r="K2284" s="888">
        <v>1</v>
      </c>
      <c r="L2284" s="888">
        <v>12</v>
      </c>
      <c r="M2284" s="887">
        <v>187200</v>
      </c>
      <c r="N2284" s="888">
        <v>1</v>
      </c>
      <c r="O2284" s="888">
        <v>6</v>
      </c>
      <c r="P2284" s="887">
        <v>92040</v>
      </c>
    </row>
    <row r="2285" spans="1:16" x14ac:dyDescent="0.25">
      <c r="A2285" s="867" t="s">
        <v>19067</v>
      </c>
      <c r="B2285" s="867" t="s">
        <v>2672</v>
      </c>
      <c r="C2285" s="894" t="s">
        <v>19066</v>
      </c>
      <c r="D2285" s="893" t="s">
        <v>18209</v>
      </c>
      <c r="E2285" s="892">
        <v>13800</v>
      </c>
      <c r="F2285" s="895" t="s">
        <v>22209</v>
      </c>
      <c r="G2285" s="891" t="s">
        <v>22208</v>
      </c>
      <c r="H2285" s="890" t="s">
        <v>20662</v>
      </c>
      <c r="I2285" s="889" t="s">
        <v>3654</v>
      </c>
      <c r="J2285" s="889" t="s">
        <v>5525</v>
      </c>
      <c r="K2285" s="888">
        <v>1</v>
      </c>
      <c r="L2285" s="888">
        <v>10</v>
      </c>
      <c r="M2285" s="887">
        <v>138000</v>
      </c>
      <c r="N2285" s="888">
        <v>1</v>
      </c>
      <c r="O2285" s="888">
        <v>6</v>
      </c>
      <c r="P2285" s="887">
        <v>82800</v>
      </c>
    </row>
    <row r="2286" spans="1:16" x14ac:dyDescent="0.25">
      <c r="A2286" s="867" t="s">
        <v>19067</v>
      </c>
      <c r="B2286" s="867" t="s">
        <v>2672</v>
      </c>
      <c r="C2286" s="894" t="s">
        <v>19066</v>
      </c>
      <c r="D2286" s="893" t="s">
        <v>18209</v>
      </c>
      <c r="E2286" s="892">
        <v>7000</v>
      </c>
      <c r="F2286" s="895" t="s">
        <v>22207</v>
      </c>
      <c r="G2286" s="891" t="s">
        <v>22206</v>
      </c>
      <c r="H2286" s="890" t="s">
        <v>2704</v>
      </c>
      <c r="I2286" s="889" t="s">
        <v>2684</v>
      </c>
      <c r="J2286" s="889" t="s">
        <v>5525</v>
      </c>
      <c r="K2286" s="888">
        <v>1</v>
      </c>
      <c r="L2286" s="888">
        <v>3</v>
      </c>
      <c r="M2286" s="887">
        <v>21000</v>
      </c>
      <c r="N2286" s="888">
        <v>1</v>
      </c>
      <c r="O2286" s="888">
        <v>6</v>
      </c>
      <c r="P2286" s="887">
        <v>42000</v>
      </c>
    </row>
    <row r="2287" spans="1:16" x14ac:dyDescent="0.25">
      <c r="A2287" s="867" t="s">
        <v>19067</v>
      </c>
      <c r="B2287" s="867" t="s">
        <v>2672</v>
      </c>
      <c r="C2287" s="894" t="s">
        <v>19066</v>
      </c>
      <c r="D2287" s="893" t="s">
        <v>18209</v>
      </c>
      <c r="E2287" s="892">
        <v>13000</v>
      </c>
      <c r="F2287" s="895" t="s">
        <v>22205</v>
      </c>
      <c r="G2287" s="891" t="s">
        <v>22204</v>
      </c>
      <c r="H2287" s="890" t="s">
        <v>20662</v>
      </c>
      <c r="I2287" s="889" t="s">
        <v>3654</v>
      </c>
      <c r="J2287" s="889" t="s">
        <v>5525</v>
      </c>
      <c r="K2287" s="888">
        <v>1</v>
      </c>
      <c r="L2287" s="888">
        <v>10</v>
      </c>
      <c r="M2287" s="887">
        <v>121333.33</v>
      </c>
      <c r="N2287" s="888">
        <v>0</v>
      </c>
      <c r="O2287" s="888">
        <v>0</v>
      </c>
      <c r="P2287" s="887">
        <v>0</v>
      </c>
    </row>
    <row r="2288" spans="1:16" x14ac:dyDescent="0.25">
      <c r="A2288" s="867" t="s">
        <v>19067</v>
      </c>
      <c r="B2288" s="867" t="s">
        <v>2672</v>
      </c>
      <c r="C2288" s="894" t="s">
        <v>19066</v>
      </c>
      <c r="D2288" s="893" t="s">
        <v>18209</v>
      </c>
      <c r="E2288" s="892">
        <v>6000</v>
      </c>
      <c r="F2288" s="895" t="s">
        <v>22203</v>
      </c>
      <c r="G2288" s="891" t="s">
        <v>22202</v>
      </c>
      <c r="H2288" s="890" t="s">
        <v>6522</v>
      </c>
      <c r="I2288" s="889" t="s">
        <v>3654</v>
      </c>
      <c r="J2288" s="889" t="s">
        <v>5525</v>
      </c>
      <c r="K2288" s="888">
        <v>0</v>
      </c>
      <c r="L2288" s="888">
        <v>0</v>
      </c>
      <c r="M2288" s="887">
        <v>0</v>
      </c>
      <c r="N2288" s="888">
        <v>1</v>
      </c>
      <c r="O2288" s="888">
        <v>2</v>
      </c>
      <c r="P2288" s="887">
        <v>15600</v>
      </c>
    </row>
    <row r="2289" spans="1:16" x14ac:dyDescent="0.25">
      <c r="A2289" s="867" t="s">
        <v>19067</v>
      </c>
      <c r="B2289" s="867" t="s">
        <v>2672</v>
      </c>
      <c r="C2289" s="894" t="s">
        <v>19066</v>
      </c>
      <c r="D2289" s="893" t="s">
        <v>18209</v>
      </c>
      <c r="E2289" s="892">
        <v>14000</v>
      </c>
      <c r="F2289" s="895" t="s">
        <v>22201</v>
      </c>
      <c r="G2289" s="891" t="s">
        <v>22200</v>
      </c>
      <c r="H2289" s="890" t="s">
        <v>5061</v>
      </c>
      <c r="I2289" s="889" t="s">
        <v>2684</v>
      </c>
      <c r="J2289" s="889" t="s">
        <v>5525</v>
      </c>
      <c r="K2289" s="888">
        <v>1</v>
      </c>
      <c r="L2289" s="888">
        <v>2</v>
      </c>
      <c r="M2289" s="887">
        <v>35466.67</v>
      </c>
      <c r="N2289" s="888">
        <v>1</v>
      </c>
      <c r="O2289" s="888">
        <v>1</v>
      </c>
      <c r="P2289" s="887">
        <v>14000</v>
      </c>
    </row>
    <row r="2290" spans="1:16" x14ac:dyDescent="0.25">
      <c r="A2290" s="867" t="s">
        <v>19067</v>
      </c>
      <c r="B2290" s="867" t="s">
        <v>2672</v>
      </c>
      <c r="C2290" s="894" t="s">
        <v>19066</v>
      </c>
      <c r="D2290" s="893" t="s">
        <v>18209</v>
      </c>
      <c r="E2290" s="892">
        <v>5000</v>
      </c>
      <c r="F2290" s="895" t="s">
        <v>22199</v>
      </c>
      <c r="G2290" s="891" t="s">
        <v>22198</v>
      </c>
      <c r="H2290" s="890" t="s">
        <v>20662</v>
      </c>
      <c r="I2290" s="889" t="s">
        <v>3654</v>
      </c>
      <c r="J2290" s="889" t="s">
        <v>5525</v>
      </c>
      <c r="K2290" s="888">
        <v>1</v>
      </c>
      <c r="L2290" s="888">
        <v>2</v>
      </c>
      <c r="M2290" s="887">
        <v>15000</v>
      </c>
      <c r="N2290" s="888">
        <v>0</v>
      </c>
      <c r="O2290" s="888">
        <v>0</v>
      </c>
      <c r="P2290" s="887">
        <v>0</v>
      </c>
    </row>
    <row r="2291" spans="1:16" x14ac:dyDescent="0.25">
      <c r="A2291" s="867" t="s">
        <v>19067</v>
      </c>
      <c r="B2291" s="867" t="s">
        <v>2672</v>
      </c>
      <c r="C2291" s="894" t="s">
        <v>19066</v>
      </c>
      <c r="D2291" s="893" t="s">
        <v>18209</v>
      </c>
      <c r="E2291" s="892">
        <v>9000</v>
      </c>
      <c r="F2291" s="895" t="s">
        <v>22194</v>
      </c>
      <c r="G2291" s="891" t="s">
        <v>22197</v>
      </c>
      <c r="H2291" s="890" t="s">
        <v>9122</v>
      </c>
      <c r="I2291" s="889" t="s">
        <v>2684</v>
      </c>
      <c r="J2291" s="889" t="s">
        <v>5525</v>
      </c>
      <c r="K2291" s="888">
        <v>1</v>
      </c>
      <c r="L2291" s="888">
        <v>7</v>
      </c>
      <c r="M2291" s="887">
        <v>62700</v>
      </c>
      <c r="N2291" s="888">
        <v>0</v>
      </c>
      <c r="O2291" s="888">
        <v>0</v>
      </c>
      <c r="P2291" s="887">
        <v>0</v>
      </c>
    </row>
    <row r="2292" spans="1:16" x14ac:dyDescent="0.25">
      <c r="A2292" s="867" t="s">
        <v>19067</v>
      </c>
      <c r="B2292" s="867" t="s">
        <v>2672</v>
      </c>
      <c r="C2292" s="894" t="s">
        <v>19066</v>
      </c>
      <c r="D2292" s="893" t="s">
        <v>18209</v>
      </c>
      <c r="E2292" s="892">
        <v>15000</v>
      </c>
      <c r="F2292" s="895" t="s">
        <v>22196</v>
      </c>
      <c r="G2292" s="891" t="s">
        <v>22195</v>
      </c>
      <c r="H2292" s="890" t="s">
        <v>2703</v>
      </c>
      <c r="I2292" s="889" t="s">
        <v>3654</v>
      </c>
      <c r="J2292" s="889" t="s">
        <v>5525</v>
      </c>
      <c r="K2292" s="888">
        <v>1</v>
      </c>
      <c r="L2292" s="888">
        <v>3</v>
      </c>
      <c r="M2292" s="887">
        <v>49500</v>
      </c>
      <c r="N2292" s="888">
        <v>0</v>
      </c>
      <c r="O2292" s="888">
        <v>0</v>
      </c>
      <c r="P2292" s="887">
        <v>0</v>
      </c>
    </row>
    <row r="2293" spans="1:16" x14ac:dyDescent="0.25">
      <c r="A2293" s="867" t="s">
        <v>19067</v>
      </c>
      <c r="B2293" s="867" t="s">
        <v>2672</v>
      </c>
      <c r="C2293" s="894" t="s">
        <v>19066</v>
      </c>
      <c r="D2293" s="893" t="s">
        <v>18209</v>
      </c>
      <c r="E2293" s="892">
        <v>10000</v>
      </c>
      <c r="F2293" s="895" t="s">
        <v>22194</v>
      </c>
      <c r="G2293" s="891" t="s">
        <v>22193</v>
      </c>
      <c r="H2293" s="890" t="s">
        <v>22192</v>
      </c>
      <c r="I2293" s="889" t="s">
        <v>3654</v>
      </c>
      <c r="J2293" s="889" t="s">
        <v>5525</v>
      </c>
      <c r="K2293" s="888">
        <v>1</v>
      </c>
      <c r="L2293" s="888">
        <v>5</v>
      </c>
      <c r="M2293" s="887">
        <v>50000</v>
      </c>
      <c r="N2293" s="888">
        <v>1</v>
      </c>
      <c r="O2293" s="888">
        <v>6</v>
      </c>
      <c r="P2293" s="887">
        <v>60000</v>
      </c>
    </row>
    <row r="2294" spans="1:16" x14ac:dyDescent="0.25">
      <c r="A2294" s="867" t="s">
        <v>19067</v>
      </c>
      <c r="B2294" s="867" t="s">
        <v>2672</v>
      </c>
      <c r="C2294" s="894" t="s">
        <v>19066</v>
      </c>
      <c r="D2294" s="893" t="s">
        <v>21127</v>
      </c>
      <c r="E2294" s="892">
        <v>10000</v>
      </c>
      <c r="F2294" s="895" t="s">
        <v>22191</v>
      </c>
      <c r="G2294" s="891" t="s">
        <v>22190</v>
      </c>
      <c r="H2294" s="890" t="s">
        <v>2872</v>
      </c>
      <c r="I2294" s="889" t="s">
        <v>3654</v>
      </c>
      <c r="J2294" s="889" t="s">
        <v>5525</v>
      </c>
      <c r="K2294" s="888">
        <v>1</v>
      </c>
      <c r="L2294" s="888">
        <v>10</v>
      </c>
      <c r="M2294" s="887">
        <v>116666.67</v>
      </c>
      <c r="N2294" s="888">
        <v>1</v>
      </c>
      <c r="O2294" s="888">
        <v>6</v>
      </c>
      <c r="P2294" s="887">
        <v>60000</v>
      </c>
    </row>
    <row r="2295" spans="1:16" x14ac:dyDescent="0.25">
      <c r="A2295" s="867" t="s">
        <v>19067</v>
      </c>
      <c r="B2295" s="867" t="s">
        <v>2672</v>
      </c>
      <c r="C2295" s="894" t="s">
        <v>19066</v>
      </c>
      <c r="D2295" s="893" t="s">
        <v>18209</v>
      </c>
      <c r="E2295" s="892">
        <v>15600</v>
      </c>
      <c r="F2295" s="895" t="s">
        <v>20136</v>
      </c>
      <c r="G2295" s="891" t="s">
        <v>22189</v>
      </c>
      <c r="H2295" s="890" t="s">
        <v>20662</v>
      </c>
      <c r="I2295" s="889" t="s">
        <v>3654</v>
      </c>
      <c r="J2295" s="889" t="s">
        <v>5525</v>
      </c>
      <c r="K2295" s="888">
        <v>0</v>
      </c>
      <c r="L2295" s="888">
        <v>0</v>
      </c>
      <c r="M2295" s="887">
        <v>0</v>
      </c>
      <c r="N2295" s="888">
        <v>1</v>
      </c>
      <c r="O2295" s="888">
        <v>6</v>
      </c>
      <c r="P2295" s="887">
        <v>85280</v>
      </c>
    </row>
    <row r="2296" spans="1:16" x14ac:dyDescent="0.25">
      <c r="A2296" s="867" t="s">
        <v>19067</v>
      </c>
      <c r="B2296" s="867" t="s">
        <v>2672</v>
      </c>
      <c r="C2296" s="894" t="s">
        <v>19066</v>
      </c>
      <c r="D2296" s="893" t="s">
        <v>18209</v>
      </c>
      <c r="E2296" s="892">
        <v>5000</v>
      </c>
      <c r="F2296" s="895" t="s">
        <v>22188</v>
      </c>
      <c r="G2296" s="891" t="s">
        <v>22187</v>
      </c>
      <c r="H2296" s="890" t="s">
        <v>6522</v>
      </c>
      <c r="I2296" s="889" t="s">
        <v>3654</v>
      </c>
      <c r="J2296" s="889" t="s">
        <v>5525</v>
      </c>
      <c r="K2296" s="888">
        <v>0</v>
      </c>
      <c r="L2296" s="888">
        <v>0</v>
      </c>
      <c r="M2296" s="887">
        <v>0</v>
      </c>
      <c r="N2296" s="888">
        <v>1</v>
      </c>
      <c r="O2296" s="888">
        <v>2</v>
      </c>
      <c r="P2296" s="887">
        <v>9500</v>
      </c>
    </row>
    <row r="2297" spans="1:16" x14ac:dyDescent="0.25">
      <c r="A2297" s="867" t="s">
        <v>19067</v>
      </c>
      <c r="B2297" s="867" t="s">
        <v>2672</v>
      </c>
      <c r="C2297" s="894" t="s">
        <v>19066</v>
      </c>
      <c r="D2297" s="893" t="s">
        <v>18209</v>
      </c>
      <c r="E2297" s="892">
        <v>13000</v>
      </c>
      <c r="F2297" s="895" t="s">
        <v>22186</v>
      </c>
      <c r="G2297" s="891" t="s">
        <v>22185</v>
      </c>
      <c r="H2297" s="890" t="s">
        <v>3255</v>
      </c>
      <c r="I2297" s="889" t="s">
        <v>3654</v>
      </c>
      <c r="J2297" s="889" t="s">
        <v>5525</v>
      </c>
      <c r="K2297" s="888">
        <v>1</v>
      </c>
      <c r="L2297" s="888">
        <v>3</v>
      </c>
      <c r="M2297" s="887">
        <v>48100</v>
      </c>
      <c r="N2297" s="888">
        <v>1</v>
      </c>
      <c r="O2297" s="888">
        <v>6</v>
      </c>
      <c r="P2297" s="887">
        <v>78000</v>
      </c>
    </row>
    <row r="2298" spans="1:16" x14ac:dyDescent="0.25">
      <c r="A2298" s="867" t="s">
        <v>19067</v>
      </c>
      <c r="B2298" s="867" t="s">
        <v>2672</v>
      </c>
      <c r="C2298" s="894" t="s">
        <v>19066</v>
      </c>
      <c r="D2298" s="893" t="s">
        <v>18209</v>
      </c>
      <c r="E2298" s="892">
        <v>15600</v>
      </c>
      <c r="F2298" s="895" t="s">
        <v>22184</v>
      </c>
      <c r="G2298" s="891" t="s">
        <v>22183</v>
      </c>
      <c r="H2298" s="890" t="s">
        <v>20662</v>
      </c>
      <c r="I2298" s="889" t="s">
        <v>3654</v>
      </c>
      <c r="J2298" s="889" t="s">
        <v>5525</v>
      </c>
      <c r="K2298" s="888">
        <v>0</v>
      </c>
      <c r="L2298" s="888">
        <v>0</v>
      </c>
      <c r="M2298" s="887">
        <v>0</v>
      </c>
      <c r="N2298" s="888">
        <v>1</v>
      </c>
      <c r="O2298" s="888">
        <v>4</v>
      </c>
      <c r="P2298" s="887">
        <v>55120</v>
      </c>
    </row>
    <row r="2299" spans="1:16" ht="22.5" x14ac:dyDescent="0.25">
      <c r="A2299" s="867" t="s">
        <v>19067</v>
      </c>
      <c r="B2299" s="867" t="s">
        <v>2672</v>
      </c>
      <c r="C2299" s="894" t="s">
        <v>19066</v>
      </c>
      <c r="D2299" s="893" t="s">
        <v>22182</v>
      </c>
      <c r="E2299" s="892">
        <v>15600</v>
      </c>
      <c r="F2299" s="895" t="s">
        <v>22180</v>
      </c>
      <c r="G2299" s="891" t="s">
        <v>22181</v>
      </c>
      <c r="H2299" s="890" t="s">
        <v>19803</v>
      </c>
      <c r="I2299" s="889" t="s">
        <v>3654</v>
      </c>
      <c r="J2299" s="889" t="s">
        <v>5525</v>
      </c>
      <c r="K2299" s="888">
        <v>1</v>
      </c>
      <c r="L2299" s="888">
        <v>6</v>
      </c>
      <c r="M2299" s="887">
        <v>93600</v>
      </c>
      <c r="N2299" s="888">
        <v>0</v>
      </c>
      <c r="O2299" s="888">
        <v>0</v>
      </c>
      <c r="P2299" s="887">
        <v>0</v>
      </c>
    </row>
    <row r="2300" spans="1:16" x14ac:dyDescent="0.25">
      <c r="A2300" s="867" t="s">
        <v>19067</v>
      </c>
      <c r="B2300" s="867" t="s">
        <v>2672</v>
      </c>
      <c r="C2300" s="894" t="s">
        <v>19066</v>
      </c>
      <c r="D2300" s="893" t="s">
        <v>18209</v>
      </c>
      <c r="E2300" s="892">
        <v>15000</v>
      </c>
      <c r="F2300" s="895" t="s">
        <v>22180</v>
      </c>
      <c r="G2300" s="891" t="s">
        <v>22179</v>
      </c>
      <c r="H2300" s="890" t="s">
        <v>2703</v>
      </c>
      <c r="I2300" s="889" t="s">
        <v>3654</v>
      </c>
      <c r="J2300" s="889" t="s">
        <v>5525</v>
      </c>
      <c r="K2300" s="888">
        <v>1</v>
      </c>
      <c r="L2300" s="888">
        <v>5</v>
      </c>
      <c r="M2300" s="887">
        <v>71500</v>
      </c>
      <c r="N2300" s="888">
        <v>0</v>
      </c>
      <c r="O2300" s="888">
        <v>0</v>
      </c>
      <c r="P2300" s="887">
        <v>0</v>
      </c>
    </row>
    <row r="2301" spans="1:16" x14ac:dyDescent="0.25">
      <c r="A2301" s="867" t="s">
        <v>19067</v>
      </c>
      <c r="B2301" s="867" t="s">
        <v>2672</v>
      </c>
      <c r="C2301" s="894" t="s">
        <v>19066</v>
      </c>
      <c r="D2301" s="893" t="s">
        <v>18209</v>
      </c>
      <c r="E2301" s="892">
        <v>10000</v>
      </c>
      <c r="F2301" s="895" t="s">
        <v>22178</v>
      </c>
      <c r="G2301" s="891" t="s">
        <v>22177</v>
      </c>
      <c r="H2301" s="890" t="s">
        <v>4016</v>
      </c>
      <c r="I2301" s="889" t="s">
        <v>2684</v>
      </c>
      <c r="J2301" s="889" t="s">
        <v>5525</v>
      </c>
      <c r="K2301" s="888">
        <v>1</v>
      </c>
      <c r="L2301" s="888">
        <v>1</v>
      </c>
      <c r="M2301" s="887">
        <v>4666.67</v>
      </c>
      <c r="N2301" s="888">
        <v>1</v>
      </c>
      <c r="O2301" s="888">
        <v>6</v>
      </c>
      <c r="P2301" s="887">
        <v>60000</v>
      </c>
    </row>
    <row r="2302" spans="1:16" x14ac:dyDescent="0.25">
      <c r="A2302" s="867" t="s">
        <v>19067</v>
      </c>
      <c r="B2302" s="867" t="s">
        <v>2672</v>
      </c>
      <c r="C2302" s="894" t="s">
        <v>19066</v>
      </c>
      <c r="D2302" s="893" t="s">
        <v>18209</v>
      </c>
      <c r="E2302" s="892">
        <v>14000</v>
      </c>
      <c r="F2302" s="895" t="s">
        <v>22176</v>
      </c>
      <c r="G2302" s="891" t="s">
        <v>22175</v>
      </c>
      <c r="H2302" s="890" t="s">
        <v>20662</v>
      </c>
      <c r="I2302" s="889" t="s">
        <v>3654</v>
      </c>
      <c r="J2302" s="889" t="s">
        <v>5525</v>
      </c>
      <c r="K2302" s="888">
        <v>1</v>
      </c>
      <c r="L2302" s="888">
        <v>3</v>
      </c>
      <c r="M2302" s="887">
        <v>41533.33</v>
      </c>
      <c r="N2302" s="888">
        <v>0</v>
      </c>
      <c r="O2302" s="888">
        <v>0</v>
      </c>
      <c r="P2302" s="887">
        <v>0</v>
      </c>
    </row>
    <row r="2303" spans="1:16" x14ac:dyDescent="0.25">
      <c r="A2303" s="867" t="s">
        <v>19067</v>
      </c>
      <c r="B2303" s="867" t="s">
        <v>2672</v>
      </c>
      <c r="C2303" s="894" t="s">
        <v>19066</v>
      </c>
      <c r="D2303" s="893" t="s">
        <v>18209</v>
      </c>
      <c r="E2303" s="892">
        <v>12000</v>
      </c>
      <c r="F2303" s="895" t="s">
        <v>22174</v>
      </c>
      <c r="G2303" s="891" t="s">
        <v>22173</v>
      </c>
      <c r="H2303" s="890" t="s">
        <v>20662</v>
      </c>
      <c r="I2303" s="889" t="s">
        <v>3654</v>
      </c>
      <c r="J2303" s="889" t="s">
        <v>5525</v>
      </c>
      <c r="K2303" s="888">
        <v>1</v>
      </c>
      <c r="L2303" s="888">
        <v>3</v>
      </c>
      <c r="M2303" s="887">
        <v>26000</v>
      </c>
      <c r="N2303" s="888">
        <v>0</v>
      </c>
      <c r="O2303" s="888">
        <v>0</v>
      </c>
      <c r="P2303" s="887">
        <v>0</v>
      </c>
    </row>
    <row r="2304" spans="1:16" x14ac:dyDescent="0.25">
      <c r="A2304" s="867" t="s">
        <v>19067</v>
      </c>
      <c r="B2304" s="867" t="s">
        <v>2672</v>
      </c>
      <c r="C2304" s="894" t="s">
        <v>19066</v>
      </c>
      <c r="D2304" s="893" t="s">
        <v>3264</v>
      </c>
      <c r="E2304" s="892">
        <v>15600</v>
      </c>
      <c r="F2304" s="895" t="s">
        <v>20126</v>
      </c>
      <c r="G2304" s="891" t="s">
        <v>20125</v>
      </c>
      <c r="H2304" s="890" t="s">
        <v>20662</v>
      </c>
      <c r="I2304" s="889" t="s">
        <v>3654</v>
      </c>
      <c r="J2304" s="889" t="s">
        <v>5525</v>
      </c>
      <c r="K2304" s="888">
        <v>1</v>
      </c>
      <c r="L2304" s="888">
        <v>10</v>
      </c>
      <c r="M2304" s="887">
        <v>156000</v>
      </c>
      <c r="N2304" s="888">
        <v>0</v>
      </c>
      <c r="O2304" s="888">
        <v>0</v>
      </c>
      <c r="P2304" s="887">
        <v>0</v>
      </c>
    </row>
    <row r="2305" spans="1:16" x14ac:dyDescent="0.25">
      <c r="A2305" s="1772" t="s">
        <v>2848</v>
      </c>
      <c r="B2305" s="1772"/>
      <c r="C2305" s="1772"/>
      <c r="D2305" s="1772"/>
      <c r="E2305" s="1772"/>
      <c r="F2305" s="1772" t="s">
        <v>378</v>
      </c>
      <c r="G2305" s="1772"/>
      <c r="H2305" s="1772"/>
      <c r="I2305" s="1772"/>
      <c r="J2305" s="1772"/>
      <c r="K2305" s="1771" t="s">
        <v>2847</v>
      </c>
      <c r="L2305" s="1771"/>
      <c r="M2305" s="1771"/>
      <c r="N2305" s="1771" t="s">
        <v>2846</v>
      </c>
      <c r="O2305" s="1771"/>
      <c r="P2305" s="1771"/>
    </row>
    <row r="2306" spans="1:16" ht="69.75" x14ac:dyDescent="0.25">
      <c r="A2306" s="1535" t="s">
        <v>2845</v>
      </c>
      <c r="B2306" s="1535" t="s">
        <v>5</v>
      </c>
      <c r="C2306" s="1535" t="s">
        <v>2844</v>
      </c>
      <c r="D2306" s="1535" t="s">
        <v>2843</v>
      </c>
      <c r="E2306" s="1536" t="s">
        <v>2842</v>
      </c>
      <c r="F2306" s="1537" t="s">
        <v>2841</v>
      </c>
      <c r="G2306" s="1535" t="s">
        <v>2840</v>
      </c>
      <c r="H2306" s="1535" t="s">
        <v>2839</v>
      </c>
      <c r="I2306" s="1535" t="s">
        <v>2838</v>
      </c>
      <c r="J2306" s="1535" t="s">
        <v>2837</v>
      </c>
      <c r="K2306" s="1538" t="s">
        <v>2836</v>
      </c>
      <c r="L2306" s="1538" t="s">
        <v>2835</v>
      </c>
      <c r="M2306" s="1539" t="s">
        <v>2834</v>
      </c>
      <c r="N2306" s="1538" t="s">
        <v>2836</v>
      </c>
      <c r="O2306" s="1538" t="s">
        <v>2835</v>
      </c>
      <c r="P2306" s="1539" t="s">
        <v>2834</v>
      </c>
    </row>
    <row r="2307" spans="1:16" ht="33.75" x14ac:dyDescent="0.25">
      <c r="A2307" s="867" t="s">
        <v>19067</v>
      </c>
      <c r="B2307" s="867" t="s">
        <v>2672</v>
      </c>
      <c r="C2307" s="894" t="s">
        <v>19066</v>
      </c>
      <c r="D2307" s="893" t="s">
        <v>22172</v>
      </c>
      <c r="E2307" s="892">
        <v>15000</v>
      </c>
      <c r="F2307" s="895" t="s">
        <v>22171</v>
      </c>
      <c r="G2307" s="891" t="s">
        <v>22170</v>
      </c>
      <c r="H2307" s="890" t="s">
        <v>2703</v>
      </c>
      <c r="I2307" s="889" t="s">
        <v>3654</v>
      </c>
      <c r="J2307" s="889" t="s">
        <v>5525</v>
      </c>
      <c r="K2307" s="888">
        <v>1</v>
      </c>
      <c r="L2307" s="888">
        <v>12</v>
      </c>
      <c r="M2307" s="887">
        <v>180000</v>
      </c>
      <c r="N2307" s="888">
        <v>1</v>
      </c>
      <c r="O2307" s="888">
        <v>6</v>
      </c>
      <c r="P2307" s="887">
        <v>88500</v>
      </c>
    </row>
    <row r="2308" spans="1:16" x14ac:dyDescent="0.25">
      <c r="A2308" s="867" t="s">
        <v>19067</v>
      </c>
      <c r="B2308" s="867" t="s">
        <v>2672</v>
      </c>
      <c r="C2308" s="894" t="s">
        <v>19066</v>
      </c>
      <c r="D2308" s="893" t="s">
        <v>18209</v>
      </c>
      <c r="E2308" s="892">
        <v>5000</v>
      </c>
      <c r="F2308" s="895" t="s">
        <v>22169</v>
      </c>
      <c r="G2308" s="891" t="s">
        <v>22168</v>
      </c>
      <c r="H2308" s="890" t="s">
        <v>2872</v>
      </c>
      <c r="I2308" s="889" t="s">
        <v>3654</v>
      </c>
      <c r="J2308" s="889" t="s">
        <v>5525</v>
      </c>
      <c r="K2308" s="888">
        <v>1</v>
      </c>
      <c r="L2308" s="888">
        <v>2</v>
      </c>
      <c r="M2308" s="887">
        <v>15000</v>
      </c>
      <c r="N2308" s="888">
        <v>1</v>
      </c>
      <c r="O2308" s="888">
        <v>6</v>
      </c>
      <c r="P2308" s="887">
        <v>30000</v>
      </c>
    </row>
    <row r="2309" spans="1:16" ht="33.75" x14ac:dyDescent="0.25">
      <c r="A2309" s="867" t="s">
        <v>19067</v>
      </c>
      <c r="B2309" s="867" t="s">
        <v>2672</v>
      </c>
      <c r="C2309" s="894" t="s">
        <v>19066</v>
      </c>
      <c r="D2309" s="893" t="s">
        <v>20900</v>
      </c>
      <c r="E2309" s="892">
        <v>8000</v>
      </c>
      <c r="F2309" s="895" t="s">
        <v>22167</v>
      </c>
      <c r="G2309" s="891" t="s">
        <v>22166</v>
      </c>
      <c r="H2309" s="890" t="s">
        <v>22165</v>
      </c>
      <c r="I2309" s="889" t="s">
        <v>3654</v>
      </c>
      <c r="J2309" s="889" t="s">
        <v>5525</v>
      </c>
      <c r="K2309" s="888">
        <v>0</v>
      </c>
      <c r="L2309" s="888">
        <v>0</v>
      </c>
      <c r="M2309" s="887">
        <v>0</v>
      </c>
      <c r="N2309" s="888">
        <v>1</v>
      </c>
      <c r="O2309" s="888">
        <v>2</v>
      </c>
      <c r="P2309" s="887">
        <v>15200</v>
      </c>
    </row>
    <row r="2310" spans="1:16" x14ac:dyDescent="0.25">
      <c r="A2310" s="867" t="s">
        <v>19067</v>
      </c>
      <c r="B2310" s="867" t="s">
        <v>2672</v>
      </c>
      <c r="C2310" s="894" t="s">
        <v>19066</v>
      </c>
      <c r="D2310" s="893" t="s">
        <v>18209</v>
      </c>
      <c r="E2310" s="892">
        <v>8000</v>
      </c>
      <c r="F2310" s="895" t="s">
        <v>22164</v>
      </c>
      <c r="G2310" s="891" t="s">
        <v>22163</v>
      </c>
      <c r="H2310" s="890" t="s">
        <v>3107</v>
      </c>
      <c r="I2310" s="889" t="s">
        <v>3654</v>
      </c>
      <c r="J2310" s="889" t="s">
        <v>5525</v>
      </c>
      <c r="K2310" s="888">
        <v>1</v>
      </c>
      <c r="L2310" s="888">
        <v>11</v>
      </c>
      <c r="M2310" s="887">
        <v>88000</v>
      </c>
      <c r="N2310" s="888">
        <v>1</v>
      </c>
      <c r="O2310" s="888">
        <v>6</v>
      </c>
      <c r="P2310" s="887">
        <v>48000</v>
      </c>
    </row>
    <row r="2311" spans="1:16" x14ac:dyDescent="0.25">
      <c r="A2311" s="867" t="s">
        <v>19067</v>
      </c>
      <c r="B2311" s="867" t="s">
        <v>2672</v>
      </c>
      <c r="C2311" s="894" t="s">
        <v>19066</v>
      </c>
      <c r="D2311" s="893" t="s">
        <v>22162</v>
      </c>
      <c r="E2311" s="892">
        <v>10000</v>
      </c>
      <c r="F2311" s="895" t="s">
        <v>22161</v>
      </c>
      <c r="G2311" s="891" t="s">
        <v>22160</v>
      </c>
      <c r="H2311" s="890" t="s">
        <v>2872</v>
      </c>
      <c r="I2311" s="889" t="s">
        <v>3654</v>
      </c>
      <c r="J2311" s="889" t="s">
        <v>5525</v>
      </c>
      <c r="K2311" s="888">
        <v>1</v>
      </c>
      <c r="L2311" s="888">
        <v>1</v>
      </c>
      <c r="M2311" s="887">
        <v>19333.330000000002</v>
      </c>
      <c r="N2311" s="888">
        <v>0</v>
      </c>
      <c r="O2311" s="888">
        <v>0</v>
      </c>
      <c r="P2311" s="887">
        <v>0</v>
      </c>
    </row>
    <row r="2312" spans="1:16" x14ac:dyDescent="0.25">
      <c r="A2312" s="867" t="s">
        <v>19067</v>
      </c>
      <c r="B2312" s="867" t="s">
        <v>2672</v>
      </c>
      <c r="C2312" s="894" t="s">
        <v>19066</v>
      </c>
      <c r="D2312" s="893" t="s">
        <v>18209</v>
      </c>
      <c r="E2312" s="892">
        <v>15000</v>
      </c>
      <c r="F2312" s="895" t="s">
        <v>22159</v>
      </c>
      <c r="G2312" s="891" t="s">
        <v>22158</v>
      </c>
      <c r="H2312" s="890" t="s">
        <v>20964</v>
      </c>
      <c r="I2312" s="889" t="s">
        <v>3654</v>
      </c>
      <c r="J2312" s="889" t="s">
        <v>5525</v>
      </c>
      <c r="K2312" s="888">
        <v>1</v>
      </c>
      <c r="L2312" s="888">
        <v>2</v>
      </c>
      <c r="M2312" s="887">
        <v>41000</v>
      </c>
      <c r="N2312" s="888">
        <v>1</v>
      </c>
      <c r="O2312" s="888">
        <v>6</v>
      </c>
      <c r="P2312" s="887">
        <v>88500</v>
      </c>
    </row>
    <row r="2313" spans="1:16" x14ac:dyDescent="0.25">
      <c r="A2313" s="867" t="s">
        <v>19067</v>
      </c>
      <c r="B2313" s="867" t="s">
        <v>2672</v>
      </c>
      <c r="C2313" s="894" t="s">
        <v>19066</v>
      </c>
      <c r="D2313" s="893" t="s">
        <v>18209</v>
      </c>
      <c r="E2313" s="892">
        <v>15000</v>
      </c>
      <c r="F2313" s="895" t="s">
        <v>20120</v>
      </c>
      <c r="G2313" s="891" t="s">
        <v>20119</v>
      </c>
      <c r="H2313" s="890" t="s">
        <v>20662</v>
      </c>
      <c r="I2313" s="889" t="s">
        <v>3654</v>
      </c>
      <c r="J2313" s="889" t="s">
        <v>5525</v>
      </c>
      <c r="K2313" s="888">
        <v>2</v>
      </c>
      <c r="L2313" s="888">
        <v>8</v>
      </c>
      <c r="M2313" s="887">
        <v>109000</v>
      </c>
      <c r="N2313" s="888">
        <v>0</v>
      </c>
      <c r="O2313" s="888">
        <v>0</v>
      </c>
      <c r="P2313" s="887">
        <v>0</v>
      </c>
    </row>
    <row r="2314" spans="1:16" x14ac:dyDescent="0.25">
      <c r="A2314" s="867" t="s">
        <v>19067</v>
      </c>
      <c r="B2314" s="867" t="s">
        <v>2672</v>
      </c>
      <c r="C2314" s="894" t="s">
        <v>19066</v>
      </c>
      <c r="D2314" s="893" t="s">
        <v>18209</v>
      </c>
      <c r="E2314" s="892">
        <v>5000</v>
      </c>
      <c r="F2314" s="895" t="s">
        <v>22157</v>
      </c>
      <c r="G2314" s="891" t="s">
        <v>22156</v>
      </c>
      <c r="H2314" s="890" t="s">
        <v>20719</v>
      </c>
      <c r="I2314" s="889" t="s">
        <v>3654</v>
      </c>
      <c r="J2314" s="889" t="s">
        <v>5525</v>
      </c>
      <c r="K2314" s="888">
        <v>1</v>
      </c>
      <c r="L2314" s="888">
        <v>6</v>
      </c>
      <c r="M2314" s="887">
        <v>39500</v>
      </c>
      <c r="N2314" s="888">
        <v>0</v>
      </c>
      <c r="O2314" s="888">
        <v>0</v>
      </c>
      <c r="P2314" s="887">
        <v>0</v>
      </c>
    </row>
    <row r="2315" spans="1:16" x14ac:dyDescent="0.25">
      <c r="A2315" s="867" t="s">
        <v>19067</v>
      </c>
      <c r="B2315" s="867" t="s">
        <v>2672</v>
      </c>
      <c r="C2315" s="894" t="s">
        <v>19066</v>
      </c>
      <c r="D2315" s="893" t="s">
        <v>18209</v>
      </c>
      <c r="E2315" s="892">
        <v>13000</v>
      </c>
      <c r="F2315" s="895" t="s">
        <v>22155</v>
      </c>
      <c r="G2315" s="891" t="s">
        <v>22154</v>
      </c>
      <c r="H2315" s="890" t="s">
        <v>20662</v>
      </c>
      <c r="I2315" s="889" t="s">
        <v>3654</v>
      </c>
      <c r="J2315" s="889" t="s">
        <v>5525</v>
      </c>
      <c r="K2315" s="888">
        <v>1</v>
      </c>
      <c r="L2315" s="888">
        <v>5</v>
      </c>
      <c r="M2315" s="887">
        <v>70200</v>
      </c>
      <c r="N2315" s="888">
        <v>0</v>
      </c>
      <c r="O2315" s="888">
        <v>0</v>
      </c>
      <c r="P2315" s="887">
        <v>0</v>
      </c>
    </row>
    <row r="2316" spans="1:16" ht="22.5" x14ac:dyDescent="0.25">
      <c r="A2316" s="867" t="s">
        <v>19067</v>
      </c>
      <c r="B2316" s="867" t="s">
        <v>2672</v>
      </c>
      <c r="C2316" s="894" t="s">
        <v>19066</v>
      </c>
      <c r="D2316" s="893" t="s">
        <v>22153</v>
      </c>
      <c r="E2316" s="892">
        <v>7200</v>
      </c>
      <c r="F2316" s="895" t="s">
        <v>22152</v>
      </c>
      <c r="G2316" s="891" t="s">
        <v>22151</v>
      </c>
      <c r="H2316" s="890" t="s">
        <v>20662</v>
      </c>
      <c r="I2316" s="889" t="s">
        <v>3654</v>
      </c>
      <c r="J2316" s="889" t="s">
        <v>5525</v>
      </c>
      <c r="K2316" s="888">
        <v>1</v>
      </c>
      <c r="L2316" s="888">
        <v>12</v>
      </c>
      <c r="M2316" s="887">
        <v>86400</v>
      </c>
      <c r="N2316" s="888">
        <v>1</v>
      </c>
      <c r="O2316" s="888">
        <v>6</v>
      </c>
      <c r="P2316" s="887">
        <v>43200</v>
      </c>
    </row>
    <row r="2317" spans="1:16" x14ac:dyDescent="0.25">
      <c r="A2317" s="867" t="s">
        <v>19067</v>
      </c>
      <c r="B2317" s="867" t="s">
        <v>2672</v>
      </c>
      <c r="C2317" s="894" t="s">
        <v>19066</v>
      </c>
      <c r="D2317" s="893" t="s">
        <v>18209</v>
      </c>
      <c r="E2317" s="892">
        <v>9000</v>
      </c>
      <c r="F2317" s="895" t="s">
        <v>22150</v>
      </c>
      <c r="G2317" s="891" t="s">
        <v>22149</v>
      </c>
      <c r="H2317" s="890" t="s">
        <v>7801</v>
      </c>
      <c r="I2317" s="889" t="s">
        <v>2684</v>
      </c>
      <c r="J2317" s="889" t="s">
        <v>5525</v>
      </c>
      <c r="K2317" s="888">
        <v>1</v>
      </c>
      <c r="L2317" s="888">
        <v>12</v>
      </c>
      <c r="M2317" s="887">
        <v>108000</v>
      </c>
      <c r="N2317" s="888">
        <v>1</v>
      </c>
      <c r="O2317" s="888">
        <v>6</v>
      </c>
      <c r="P2317" s="887">
        <v>54000</v>
      </c>
    </row>
    <row r="2318" spans="1:16" ht="24" customHeight="1" x14ac:dyDescent="0.25">
      <c r="A2318" s="867" t="s">
        <v>19067</v>
      </c>
      <c r="B2318" s="867" t="s">
        <v>2672</v>
      </c>
      <c r="C2318" s="894" t="s">
        <v>19066</v>
      </c>
      <c r="D2318" s="893" t="s">
        <v>21459</v>
      </c>
      <c r="E2318" s="892">
        <v>9000</v>
      </c>
      <c r="F2318" s="895" t="s">
        <v>22147</v>
      </c>
      <c r="G2318" s="891" t="s">
        <v>22148</v>
      </c>
      <c r="H2318" s="890" t="s">
        <v>2852</v>
      </c>
      <c r="I2318" s="889" t="s">
        <v>2684</v>
      </c>
      <c r="J2318" s="889" t="s">
        <v>5525</v>
      </c>
      <c r="K2318" s="888">
        <v>0</v>
      </c>
      <c r="L2318" s="888">
        <v>0</v>
      </c>
      <c r="M2318" s="887">
        <v>0</v>
      </c>
      <c r="N2318" s="888">
        <v>1</v>
      </c>
      <c r="O2318" s="888">
        <v>1</v>
      </c>
      <c r="P2318" s="887">
        <v>8700</v>
      </c>
    </row>
    <row r="2319" spans="1:16" ht="24" customHeight="1" x14ac:dyDescent="0.25">
      <c r="A2319" s="867" t="s">
        <v>19067</v>
      </c>
      <c r="B2319" s="867" t="s">
        <v>2672</v>
      </c>
      <c r="C2319" s="894" t="s">
        <v>19066</v>
      </c>
      <c r="D2319" s="893" t="s">
        <v>21459</v>
      </c>
      <c r="E2319" s="892">
        <v>8500</v>
      </c>
      <c r="F2319" s="895" t="s">
        <v>22147</v>
      </c>
      <c r="G2319" s="891" t="s">
        <v>22146</v>
      </c>
      <c r="H2319" s="890" t="s">
        <v>20833</v>
      </c>
      <c r="I2319" s="889" t="s">
        <v>3654</v>
      </c>
      <c r="J2319" s="889" t="s">
        <v>5525</v>
      </c>
      <c r="K2319" s="888">
        <v>0</v>
      </c>
      <c r="L2319" s="888">
        <v>0</v>
      </c>
      <c r="M2319" s="887">
        <v>0</v>
      </c>
      <c r="N2319" s="888">
        <v>1</v>
      </c>
      <c r="O2319" s="888">
        <v>5</v>
      </c>
      <c r="P2319" s="887">
        <v>41933.33</v>
      </c>
    </row>
    <row r="2320" spans="1:16" ht="24" customHeight="1" x14ac:dyDescent="0.25">
      <c r="A2320" s="867" t="s">
        <v>19067</v>
      </c>
      <c r="B2320" s="867" t="s">
        <v>2672</v>
      </c>
      <c r="C2320" s="894" t="s">
        <v>19066</v>
      </c>
      <c r="D2320" s="893" t="s">
        <v>21205</v>
      </c>
      <c r="E2320" s="892">
        <v>8500</v>
      </c>
      <c r="F2320" s="895" t="s">
        <v>22147</v>
      </c>
      <c r="G2320" s="891" t="s">
        <v>22146</v>
      </c>
      <c r="H2320" s="890" t="s">
        <v>2852</v>
      </c>
      <c r="I2320" s="889" t="s">
        <v>2684</v>
      </c>
      <c r="J2320" s="889" t="s">
        <v>5525</v>
      </c>
      <c r="K2320" s="888">
        <v>1</v>
      </c>
      <c r="L2320" s="888">
        <v>3</v>
      </c>
      <c r="M2320" s="887">
        <v>33716.67</v>
      </c>
      <c r="N2320" s="888">
        <v>0</v>
      </c>
      <c r="O2320" s="888">
        <v>0</v>
      </c>
      <c r="P2320" s="887">
        <v>0</v>
      </c>
    </row>
    <row r="2321" spans="1:16" x14ac:dyDescent="0.25">
      <c r="A2321" s="867" t="s">
        <v>19067</v>
      </c>
      <c r="B2321" s="867" t="s">
        <v>2672</v>
      </c>
      <c r="C2321" s="894" t="s">
        <v>19066</v>
      </c>
      <c r="D2321" s="893" t="s">
        <v>18209</v>
      </c>
      <c r="E2321" s="892">
        <v>6000</v>
      </c>
      <c r="F2321" s="895" t="s">
        <v>22145</v>
      </c>
      <c r="G2321" s="891" t="s">
        <v>22144</v>
      </c>
      <c r="H2321" s="890" t="s">
        <v>20662</v>
      </c>
      <c r="I2321" s="889" t="s">
        <v>3654</v>
      </c>
      <c r="J2321" s="889" t="s">
        <v>5525</v>
      </c>
      <c r="K2321" s="888">
        <v>1</v>
      </c>
      <c r="L2321" s="888">
        <v>5</v>
      </c>
      <c r="M2321" s="887">
        <v>34600</v>
      </c>
      <c r="N2321" s="888">
        <v>0</v>
      </c>
      <c r="O2321" s="888">
        <v>0</v>
      </c>
      <c r="P2321" s="887">
        <v>0</v>
      </c>
    </row>
    <row r="2322" spans="1:16" x14ac:dyDescent="0.25">
      <c r="A2322" s="867" t="s">
        <v>19067</v>
      </c>
      <c r="B2322" s="867" t="s">
        <v>2672</v>
      </c>
      <c r="C2322" s="894" t="s">
        <v>19066</v>
      </c>
      <c r="D2322" s="893" t="s">
        <v>22143</v>
      </c>
      <c r="E2322" s="892">
        <v>10000</v>
      </c>
      <c r="F2322" s="895" t="s">
        <v>22142</v>
      </c>
      <c r="G2322" s="891" t="s">
        <v>22141</v>
      </c>
      <c r="H2322" s="890" t="s">
        <v>6655</v>
      </c>
      <c r="I2322" s="889" t="s">
        <v>2684</v>
      </c>
      <c r="J2322" s="889" t="s">
        <v>5525</v>
      </c>
      <c r="K2322" s="888">
        <v>0</v>
      </c>
      <c r="L2322" s="888">
        <v>0</v>
      </c>
      <c r="M2322" s="887">
        <v>0</v>
      </c>
      <c r="N2322" s="888">
        <v>1</v>
      </c>
      <c r="O2322" s="888">
        <v>2</v>
      </c>
      <c r="P2322" s="887">
        <v>28000</v>
      </c>
    </row>
    <row r="2323" spans="1:16" x14ac:dyDescent="0.25">
      <c r="A2323" s="867" t="s">
        <v>19067</v>
      </c>
      <c r="B2323" s="867" t="s">
        <v>2672</v>
      </c>
      <c r="C2323" s="894" t="s">
        <v>19066</v>
      </c>
      <c r="D2323" s="893" t="s">
        <v>18209</v>
      </c>
      <c r="E2323" s="892">
        <v>15600</v>
      </c>
      <c r="F2323" s="895" t="s">
        <v>22140</v>
      </c>
      <c r="G2323" s="891" t="s">
        <v>22139</v>
      </c>
      <c r="H2323" s="890" t="s">
        <v>2703</v>
      </c>
      <c r="I2323" s="889" t="s">
        <v>3654</v>
      </c>
      <c r="J2323" s="889" t="s">
        <v>5525</v>
      </c>
      <c r="K2323" s="888">
        <v>0</v>
      </c>
      <c r="L2323" s="888">
        <v>0</v>
      </c>
      <c r="M2323" s="887">
        <v>0</v>
      </c>
      <c r="N2323" s="888">
        <v>1</v>
      </c>
      <c r="O2323" s="888">
        <v>2</v>
      </c>
      <c r="P2323" s="887">
        <v>25480</v>
      </c>
    </row>
    <row r="2324" spans="1:16" x14ac:dyDescent="0.25">
      <c r="A2324" s="867" t="s">
        <v>19067</v>
      </c>
      <c r="B2324" s="867" t="s">
        <v>2672</v>
      </c>
      <c r="C2324" s="894" t="s">
        <v>19066</v>
      </c>
      <c r="D2324" s="893" t="s">
        <v>18209</v>
      </c>
      <c r="E2324" s="892">
        <v>12000</v>
      </c>
      <c r="F2324" s="895" t="s">
        <v>22138</v>
      </c>
      <c r="G2324" s="891" t="s">
        <v>22137</v>
      </c>
      <c r="H2324" s="890" t="s">
        <v>20760</v>
      </c>
      <c r="I2324" s="889" t="s">
        <v>3654</v>
      </c>
      <c r="J2324" s="889" t="s">
        <v>5525</v>
      </c>
      <c r="K2324" s="888">
        <v>0</v>
      </c>
      <c r="L2324" s="888">
        <v>0</v>
      </c>
      <c r="M2324" s="887">
        <v>0</v>
      </c>
      <c r="N2324" s="888">
        <v>1</v>
      </c>
      <c r="O2324" s="888">
        <v>4</v>
      </c>
      <c r="P2324" s="887">
        <v>47600</v>
      </c>
    </row>
    <row r="2325" spans="1:16" x14ac:dyDescent="0.25">
      <c r="A2325" s="867" t="s">
        <v>19067</v>
      </c>
      <c r="B2325" s="867" t="s">
        <v>2672</v>
      </c>
      <c r="C2325" s="894" t="s">
        <v>19066</v>
      </c>
      <c r="D2325" s="893" t="s">
        <v>18209</v>
      </c>
      <c r="E2325" s="892">
        <v>12000</v>
      </c>
      <c r="F2325" s="895" t="s">
        <v>22135</v>
      </c>
      <c r="G2325" s="891" t="s">
        <v>22136</v>
      </c>
      <c r="H2325" s="890" t="s">
        <v>20662</v>
      </c>
      <c r="I2325" s="889" t="s">
        <v>3654</v>
      </c>
      <c r="J2325" s="889" t="s">
        <v>5525</v>
      </c>
      <c r="K2325" s="888">
        <v>1</v>
      </c>
      <c r="L2325" s="888">
        <v>10</v>
      </c>
      <c r="M2325" s="887">
        <v>123200</v>
      </c>
      <c r="N2325" s="888">
        <v>0</v>
      </c>
      <c r="O2325" s="888">
        <v>0</v>
      </c>
      <c r="P2325" s="887">
        <v>0</v>
      </c>
    </row>
    <row r="2326" spans="1:16" x14ac:dyDescent="0.25">
      <c r="A2326" s="867" t="s">
        <v>19067</v>
      </c>
      <c r="B2326" s="867" t="s">
        <v>2672</v>
      </c>
      <c r="C2326" s="894" t="s">
        <v>19066</v>
      </c>
      <c r="D2326" s="893" t="s">
        <v>18209</v>
      </c>
      <c r="E2326" s="892">
        <v>15600</v>
      </c>
      <c r="F2326" s="895" t="s">
        <v>22135</v>
      </c>
      <c r="G2326" s="891" t="s">
        <v>22134</v>
      </c>
      <c r="H2326" s="890" t="s">
        <v>20662</v>
      </c>
      <c r="I2326" s="889" t="s">
        <v>3654</v>
      </c>
      <c r="J2326" s="889" t="s">
        <v>5525</v>
      </c>
      <c r="K2326" s="888">
        <v>1</v>
      </c>
      <c r="L2326" s="888">
        <v>2</v>
      </c>
      <c r="M2326" s="887">
        <v>16200</v>
      </c>
      <c r="N2326" s="888">
        <v>0</v>
      </c>
      <c r="O2326" s="888">
        <v>0</v>
      </c>
      <c r="P2326" s="887">
        <v>0</v>
      </c>
    </row>
    <row r="2327" spans="1:16" x14ac:dyDescent="0.25">
      <c r="A2327" s="867" t="s">
        <v>19067</v>
      </c>
      <c r="B2327" s="867" t="s">
        <v>2672</v>
      </c>
      <c r="C2327" s="894" t="s">
        <v>19066</v>
      </c>
      <c r="D2327" s="893" t="s">
        <v>18209</v>
      </c>
      <c r="E2327" s="892">
        <v>13000</v>
      </c>
      <c r="F2327" s="895" t="s">
        <v>22133</v>
      </c>
      <c r="G2327" s="891" t="s">
        <v>22132</v>
      </c>
      <c r="H2327" s="890" t="s">
        <v>2700</v>
      </c>
      <c r="I2327" s="889" t="s">
        <v>2684</v>
      </c>
      <c r="J2327" s="889" t="s">
        <v>5525</v>
      </c>
      <c r="K2327" s="888">
        <v>1</v>
      </c>
      <c r="L2327" s="888">
        <v>12</v>
      </c>
      <c r="M2327" s="887">
        <v>148633.32999999999</v>
      </c>
      <c r="N2327" s="888">
        <v>0</v>
      </c>
      <c r="O2327" s="888">
        <v>0</v>
      </c>
      <c r="P2327" s="887">
        <v>0</v>
      </c>
    </row>
    <row r="2328" spans="1:16" x14ac:dyDescent="0.25">
      <c r="A2328" s="867" t="s">
        <v>19067</v>
      </c>
      <c r="B2328" s="867" t="s">
        <v>2672</v>
      </c>
      <c r="C2328" s="894" t="s">
        <v>19066</v>
      </c>
      <c r="D2328" s="893" t="s">
        <v>18209</v>
      </c>
      <c r="E2328" s="892">
        <v>14000</v>
      </c>
      <c r="F2328" s="895" t="s">
        <v>22130</v>
      </c>
      <c r="G2328" s="891" t="s">
        <v>22129</v>
      </c>
      <c r="H2328" s="890" t="s">
        <v>20662</v>
      </c>
      <c r="I2328" s="889" t="s">
        <v>3654</v>
      </c>
      <c r="J2328" s="889" t="s">
        <v>5525</v>
      </c>
      <c r="K2328" s="888">
        <v>1</v>
      </c>
      <c r="L2328" s="888">
        <v>5</v>
      </c>
      <c r="M2328" s="887">
        <v>65333.33</v>
      </c>
      <c r="N2328" s="888">
        <v>0</v>
      </c>
      <c r="O2328" s="888">
        <v>0</v>
      </c>
      <c r="P2328" s="887">
        <v>0</v>
      </c>
    </row>
    <row r="2329" spans="1:16" ht="33.75" x14ac:dyDescent="0.25">
      <c r="A2329" s="867" t="s">
        <v>19067</v>
      </c>
      <c r="B2329" s="867" t="s">
        <v>2672</v>
      </c>
      <c r="C2329" s="894" t="s">
        <v>19066</v>
      </c>
      <c r="D2329" s="893" t="s">
        <v>22131</v>
      </c>
      <c r="E2329" s="892">
        <v>15600</v>
      </c>
      <c r="F2329" s="895" t="s">
        <v>22130</v>
      </c>
      <c r="G2329" s="891" t="s">
        <v>22129</v>
      </c>
      <c r="H2329" s="890" t="s">
        <v>20662</v>
      </c>
      <c r="I2329" s="889" t="s">
        <v>3654</v>
      </c>
      <c r="J2329" s="889" t="s">
        <v>5525</v>
      </c>
      <c r="K2329" s="888">
        <v>1</v>
      </c>
      <c r="L2329" s="888">
        <v>6</v>
      </c>
      <c r="M2329" s="887">
        <v>92560</v>
      </c>
      <c r="N2329" s="888">
        <v>0</v>
      </c>
      <c r="O2329" s="888">
        <v>0</v>
      </c>
      <c r="P2329" s="887">
        <v>0</v>
      </c>
    </row>
    <row r="2330" spans="1:16" ht="22.5" x14ac:dyDescent="0.25">
      <c r="A2330" s="867" t="s">
        <v>19067</v>
      </c>
      <c r="B2330" s="867" t="s">
        <v>2672</v>
      </c>
      <c r="C2330" s="894" t="s">
        <v>19066</v>
      </c>
      <c r="D2330" s="893" t="s">
        <v>22128</v>
      </c>
      <c r="E2330" s="892">
        <v>10000</v>
      </c>
      <c r="F2330" s="895" t="s">
        <v>22127</v>
      </c>
      <c r="G2330" s="891" t="s">
        <v>22126</v>
      </c>
      <c r="H2330" s="890" t="s">
        <v>20766</v>
      </c>
      <c r="I2330" s="889" t="s">
        <v>3654</v>
      </c>
      <c r="J2330" s="889" t="s">
        <v>5525</v>
      </c>
      <c r="K2330" s="888">
        <v>1</v>
      </c>
      <c r="L2330" s="888">
        <v>8</v>
      </c>
      <c r="M2330" s="887">
        <v>97666.67</v>
      </c>
      <c r="N2330" s="888">
        <v>1</v>
      </c>
      <c r="O2330" s="888">
        <v>6</v>
      </c>
      <c r="P2330" s="887">
        <v>60000</v>
      </c>
    </row>
    <row r="2331" spans="1:16" x14ac:dyDescent="0.25">
      <c r="A2331" s="867" t="s">
        <v>19067</v>
      </c>
      <c r="B2331" s="867" t="s">
        <v>2672</v>
      </c>
      <c r="C2331" s="894" t="s">
        <v>19066</v>
      </c>
      <c r="D2331" s="893" t="s">
        <v>18209</v>
      </c>
      <c r="E2331" s="892">
        <v>7000</v>
      </c>
      <c r="F2331" s="895" t="s">
        <v>22125</v>
      </c>
      <c r="G2331" s="891" t="s">
        <v>22124</v>
      </c>
      <c r="H2331" s="890" t="s">
        <v>20662</v>
      </c>
      <c r="I2331" s="889" t="s">
        <v>3654</v>
      </c>
      <c r="J2331" s="889" t="s">
        <v>5525</v>
      </c>
      <c r="K2331" s="888">
        <v>1</v>
      </c>
      <c r="L2331" s="888">
        <v>1</v>
      </c>
      <c r="M2331" s="887">
        <v>7000</v>
      </c>
      <c r="N2331" s="888">
        <v>0</v>
      </c>
      <c r="O2331" s="888">
        <v>0</v>
      </c>
      <c r="P2331" s="887">
        <v>0</v>
      </c>
    </row>
    <row r="2332" spans="1:16" x14ac:dyDescent="0.25">
      <c r="A2332" s="867" t="s">
        <v>19067</v>
      </c>
      <c r="B2332" s="867" t="s">
        <v>2672</v>
      </c>
      <c r="C2332" s="894" t="s">
        <v>19066</v>
      </c>
      <c r="D2332" s="893" t="s">
        <v>18209</v>
      </c>
      <c r="E2332" s="892">
        <v>8000</v>
      </c>
      <c r="F2332" s="895" t="s">
        <v>22123</v>
      </c>
      <c r="G2332" s="891" t="s">
        <v>22122</v>
      </c>
      <c r="H2332" s="890" t="s">
        <v>2703</v>
      </c>
      <c r="I2332" s="889" t="s">
        <v>3654</v>
      </c>
      <c r="J2332" s="889" t="s">
        <v>5525</v>
      </c>
      <c r="K2332" s="888">
        <v>0</v>
      </c>
      <c r="L2332" s="888">
        <v>0</v>
      </c>
      <c r="M2332" s="887">
        <v>0</v>
      </c>
      <c r="N2332" s="888">
        <v>1</v>
      </c>
      <c r="O2332" s="888">
        <v>1</v>
      </c>
      <c r="P2332" s="887">
        <v>12533.33</v>
      </c>
    </row>
    <row r="2333" spans="1:16" x14ac:dyDescent="0.25">
      <c r="A2333" s="867" t="s">
        <v>19067</v>
      </c>
      <c r="B2333" s="867" t="s">
        <v>2672</v>
      </c>
      <c r="C2333" s="894" t="s">
        <v>19066</v>
      </c>
      <c r="D2333" s="893" t="s">
        <v>18209</v>
      </c>
      <c r="E2333" s="892">
        <v>7000</v>
      </c>
      <c r="F2333" s="895" t="s">
        <v>22121</v>
      </c>
      <c r="G2333" s="891" t="s">
        <v>22120</v>
      </c>
      <c r="H2333" s="890" t="s">
        <v>20662</v>
      </c>
      <c r="I2333" s="889" t="s">
        <v>3654</v>
      </c>
      <c r="J2333" s="889" t="s">
        <v>5525</v>
      </c>
      <c r="K2333" s="888">
        <v>1</v>
      </c>
      <c r="L2333" s="888">
        <v>10</v>
      </c>
      <c r="M2333" s="887">
        <v>82366.67</v>
      </c>
      <c r="N2333" s="888">
        <v>0</v>
      </c>
      <c r="O2333" s="888">
        <v>0</v>
      </c>
      <c r="P2333" s="887">
        <v>0</v>
      </c>
    </row>
    <row r="2334" spans="1:16" x14ac:dyDescent="0.25">
      <c r="A2334" s="867" t="s">
        <v>19067</v>
      </c>
      <c r="B2334" s="867" t="s">
        <v>2672</v>
      </c>
      <c r="C2334" s="894" t="s">
        <v>19066</v>
      </c>
      <c r="D2334" s="893" t="s">
        <v>18209</v>
      </c>
      <c r="E2334" s="892">
        <v>14000</v>
      </c>
      <c r="F2334" s="895" t="s">
        <v>22119</v>
      </c>
      <c r="G2334" s="891" t="s">
        <v>22118</v>
      </c>
      <c r="H2334" s="890" t="s">
        <v>2722</v>
      </c>
      <c r="I2334" s="889" t="s">
        <v>2684</v>
      </c>
      <c r="J2334" s="889" t="s">
        <v>5525</v>
      </c>
      <c r="K2334" s="888">
        <v>1</v>
      </c>
      <c r="L2334" s="888">
        <v>2</v>
      </c>
      <c r="M2334" s="887">
        <v>34533.33</v>
      </c>
      <c r="N2334" s="888">
        <v>1</v>
      </c>
      <c r="O2334" s="888">
        <v>6</v>
      </c>
      <c r="P2334" s="887">
        <v>84000</v>
      </c>
    </row>
    <row r="2335" spans="1:16" x14ac:dyDescent="0.25">
      <c r="A2335" s="867" t="s">
        <v>19067</v>
      </c>
      <c r="B2335" s="867" t="s">
        <v>2672</v>
      </c>
      <c r="C2335" s="894" t="s">
        <v>19066</v>
      </c>
      <c r="D2335" s="893" t="s">
        <v>18209</v>
      </c>
      <c r="E2335" s="892">
        <v>14000</v>
      </c>
      <c r="F2335" s="895" t="s">
        <v>22117</v>
      </c>
      <c r="G2335" s="891" t="s">
        <v>22116</v>
      </c>
      <c r="H2335" s="890" t="s">
        <v>20662</v>
      </c>
      <c r="I2335" s="889" t="s">
        <v>3654</v>
      </c>
      <c r="J2335" s="889" t="s">
        <v>5525</v>
      </c>
      <c r="K2335" s="888">
        <v>1</v>
      </c>
      <c r="L2335" s="888">
        <v>1</v>
      </c>
      <c r="M2335" s="887">
        <v>21466.67</v>
      </c>
      <c r="N2335" s="888">
        <v>1</v>
      </c>
      <c r="O2335" s="888">
        <v>6</v>
      </c>
      <c r="P2335" s="887">
        <v>84000</v>
      </c>
    </row>
    <row r="2336" spans="1:16" x14ac:dyDescent="0.25">
      <c r="A2336" s="867" t="s">
        <v>19067</v>
      </c>
      <c r="B2336" s="867" t="s">
        <v>2672</v>
      </c>
      <c r="C2336" s="894" t="s">
        <v>19066</v>
      </c>
      <c r="D2336" s="893" t="s">
        <v>18209</v>
      </c>
      <c r="E2336" s="892">
        <v>15600</v>
      </c>
      <c r="F2336" s="895" t="s">
        <v>22115</v>
      </c>
      <c r="G2336" s="891" t="s">
        <v>22114</v>
      </c>
      <c r="H2336" s="890" t="s">
        <v>20662</v>
      </c>
      <c r="I2336" s="889" t="s">
        <v>3654</v>
      </c>
      <c r="J2336" s="889" t="s">
        <v>5525</v>
      </c>
      <c r="K2336" s="888">
        <v>0</v>
      </c>
      <c r="L2336" s="888">
        <v>0</v>
      </c>
      <c r="M2336" s="887">
        <v>0</v>
      </c>
      <c r="N2336" s="888">
        <v>1</v>
      </c>
      <c r="O2336" s="888">
        <v>1</v>
      </c>
      <c r="P2336" s="887">
        <v>14040</v>
      </c>
    </row>
    <row r="2337" spans="1:16" x14ac:dyDescent="0.25">
      <c r="A2337" s="867" t="s">
        <v>19067</v>
      </c>
      <c r="B2337" s="867" t="s">
        <v>2672</v>
      </c>
      <c r="C2337" s="894" t="s">
        <v>19066</v>
      </c>
      <c r="D2337" s="893" t="s">
        <v>18209</v>
      </c>
      <c r="E2337" s="892">
        <v>15500</v>
      </c>
      <c r="F2337" s="895" t="s">
        <v>22113</v>
      </c>
      <c r="G2337" s="891" t="s">
        <v>22112</v>
      </c>
      <c r="H2337" s="890" t="s">
        <v>20662</v>
      </c>
      <c r="I2337" s="889" t="s">
        <v>3654</v>
      </c>
      <c r="J2337" s="889" t="s">
        <v>5525</v>
      </c>
      <c r="K2337" s="888">
        <v>1</v>
      </c>
      <c r="L2337" s="888">
        <v>2</v>
      </c>
      <c r="M2337" s="887">
        <v>29450</v>
      </c>
      <c r="N2337" s="888">
        <v>1</v>
      </c>
      <c r="O2337" s="888">
        <v>1</v>
      </c>
      <c r="P2337" s="887">
        <v>3616.67</v>
      </c>
    </row>
    <row r="2338" spans="1:16" x14ac:dyDescent="0.25">
      <c r="A2338" s="867" t="s">
        <v>19067</v>
      </c>
      <c r="B2338" s="867" t="s">
        <v>2672</v>
      </c>
      <c r="C2338" s="894" t="s">
        <v>19066</v>
      </c>
      <c r="D2338" s="893" t="s">
        <v>18209</v>
      </c>
      <c r="E2338" s="892">
        <v>6000</v>
      </c>
      <c r="F2338" s="895" t="s">
        <v>22111</v>
      </c>
      <c r="G2338" s="891" t="s">
        <v>22110</v>
      </c>
      <c r="H2338" s="890" t="s">
        <v>20662</v>
      </c>
      <c r="I2338" s="889" t="s">
        <v>3654</v>
      </c>
      <c r="J2338" s="889" t="s">
        <v>5525</v>
      </c>
      <c r="K2338" s="888">
        <v>0</v>
      </c>
      <c r="L2338" s="888">
        <v>0</v>
      </c>
      <c r="M2338" s="887">
        <v>0</v>
      </c>
      <c r="N2338" s="888">
        <v>1</v>
      </c>
      <c r="O2338" s="888">
        <v>4</v>
      </c>
      <c r="P2338" s="887">
        <v>23800</v>
      </c>
    </row>
    <row r="2339" spans="1:16" x14ac:dyDescent="0.25">
      <c r="A2339" s="867" t="s">
        <v>19067</v>
      </c>
      <c r="B2339" s="867" t="s">
        <v>2672</v>
      </c>
      <c r="C2339" s="894" t="s">
        <v>19066</v>
      </c>
      <c r="D2339" s="893" t="s">
        <v>18209</v>
      </c>
      <c r="E2339" s="892">
        <v>8000</v>
      </c>
      <c r="F2339" s="895" t="s">
        <v>22109</v>
      </c>
      <c r="G2339" s="891" t="s">
        <v>22108</v>
      </c>
      <c r="H2339" s="890" t="s">
        <v>18933</v>
      </c>
      <c r="I2339" s="889" t="s">
        <v>2684</v>
      </c>
      <c r="J2339" s="889" t="s">
        <v>5525</v>
      </c>
      <c r="K2339" s="888">
        <v>0</v>
      </c>
      <c r="L2339" s="888">
        <v>0</v>
      </c>
      <c r="M2339" s="887">
        <v>0</v>
      </c>
      <c r="N2339" s="888">
        <v>1</v>
      </c>
      <c r="O2339" s="888">
        <v>5</v>
      </c>
      <c r="P2339" s="887">
        <v>40800</v>
      </c>
    </row>
    <row r="2340" spans="1:16" x14ac:dyDescent="0.25">
      <c r="A2340" s="867" t="s">
        <v>19067</v>
      </c>
      <c r="B2340" s="867" t="s">
        <v>2672</v>
      </c>
      <c r="C2340" s="894" t="s">
        <v>19066</v>
      </c>
      <c r="D2340" s="893" t="s">
        <v>18209</v>
      </c>
      <c r="E2340" s="892">
        <v>15600</v>
      </c>
      <c r="F2340" s="895" t="s">
        <v>20095</v>
      </c>
      <c r="G2340" s="891" t="s">
        <v>20094</v>
      </c>
      <c r="H2340" s="890" t="s">
        <v>20662</v>
      </c>
      <c r="I2340" s="889" t="s">
        <v>3654</v>
      </c>
      <c r="J2340" s="889" t="s">
        <v>5525</v>
      </c>
      <c r="K2340" s="888">
        <v>1</v>
      </c>
      <c r="L2340" s="888">
        <v>7</v>
      </c>
      <c r="M2340" s="887">
        <v>106080</v>
      </c>
      <c r="N2340" s="888">
        <v>0</v>
      </c>
      <c r="O2340" s="888">
        <v>0</v>
      </c>
      <c r="P2340" s="887">
        <v>0</v>
      </c>
    </row>
    <row r="2341" spans="1:16" x14ac:dyDescent="0.25">
      <c r="A2341" s="867" t="s">
        <v>19067</v>
      </c>
      <c r="B2341" s="867" t="s">
        <v>2672</v>
      </c>
      <c r="C2341" s="894" t="s">
        <v>19066</v>
      </c>
      <c r="D2341" s="893" t="s">
        <v>22107</v>
      </c>
      <c r="E2341" s="892">
        <v>10000</v>
      </c>
      <c r="F2341" s="895" t="s">
        <v>22106</v>
      </c>
      <c r="G2341" s="891" t="s">
        <v>22105</v>
      </c>
      <c r="H2341" s="890" t="s">
        <v>20662</v>
      </c>
      <c r="I2341" s="889" t="s">
        <v>3654</v>
      </c>
      <c r="J2341" s="889" t="s">
        <v>5525</v>
      </c>
      <c r="K2341" s="888">
        <v>1</v>
      </c>
      <c r="L2341" s="888">
        <v>10</v>
      </c>
      <c r="M2341" s="887">
        <v>109000</v>
      </c>
      <c r="N2341" s="888">
        <v>1</v>
      </c>
      <c r="O2341" s="888">
        <v>2</v>
      </c>
      <c r="P2341" s="887">
        <v>18333.330000000002</v>
      </c>
    </row>
    <row r="2342" spans="1:16" x14ac:dyDescent="0.25">
      <c r="A2342" s="867" t="s">
        <v>19067</v>
      </c>
      <c r="B2342" s="867" t="s">
        <v>2672</v>
      </c>
      <c r="C2342" s="894" t="s">
        <v>19066</v>
      </c>
      <c r="D2342" s="893" t="s">
        <v>18209</v>
      </c>
      <c r="E2342" s="892">
        <v>7000</v>
      </c>
      <c r="F2342" s="895" t="s">
        <v>22104</v>
      </c>
      <c r="G2342" s="891" t="s">
        <v>22103</v>
      </c>
      <c r="H2342" s="890" t="s">
        <v>20662</v>
      </c>
      <c r="I2342" s="889" t="s">
        <v>3654</v>
      </c>
      <c r="J2342" s="889" t="s">
        <v>5525</v>
      </c>
      <c r="K2342" s="888">
        <v>1</v>
      </c>
      <c r="L2342" s="888">
        <v>2</v>
      </c>
      <c r="M2342" s="887">
        <v>21000</v>
      </c>
      <c r="N2342" s="888">
        <v>1</v>
      </c>
      <c r="O2342" s="888">
        <v>6</v>
      </c>
      <c r="P2342" s="887">
        <v>42000</v>
      </c>
    </row>
    <row r="2343" spans="1:16" x14ac:dyDescent="0.25">
      <c r="A2343" s="867" t="s">
        <v>19067</v>
      </c>
      <c r="B2343" s="867" t="s">
        <v>2672</v>
      </c>
      <c r="C2343" s="894" t="s">
        <v>19066</v>
      </c>
      <c r="D2343" s="893" t="s">
        <v>18209</v>
      </c>
      <c r="E2343" s="892">
        <v>6000</v>
      </c>
      <c r="F2343" s="895" t="s">
        <v>22104</v>
      </c>
      <c r="G2343" s="891" t="s">
        <v>22103</v>
      </c>
      <c r="H2343" s="890" t="s">
        <v>20662</v>
      </c>
      <c r="I2343" s="889" t="s">
        <v>3654</v>
      </c>
      <c r="J2343" s="889" t="s">
        <v>5525</v>
      </c>
      <c r="K2343" s="888">
        <v>1</v>
      </c>
      <c r="L2343" s="888">
        <v>3</v>
      </c>
      <c r="M2343" s="887">
        <v>27600</v>
      </c>
      <c r="N2343" s="888">
        <v>0</v>
      </c>
      <c r="O2343" s="888">
        <v>0</v>
      </c>
      <c r="P2343" s="887">
        <v>0</v>
      </c>
    </row>
    <row r="2344" spans="1:16" ht="22.5" x14ac:dyDescent="0.25">
      <c r="A2344" s="867" t="s">
        <v>19067</v>
      </c>
      <c r="B2344" s="867" t="s">
        <v>2672</v>
      </c>
      <c r="C2344" s="894" t="s">
        <v>19066</v>
      </c>
      <c r="D2344" s="893" t="s">
        <v>22102</v>
      </c>
      <c r="E2344" s="892">
        <v>15600</v>
      </c>
      <c r="F2344" s="895" t="s">
        <v>22101</v>
      </c>
      <c r="G2344" s="891" t="s">
        <v>22100</v>
      </c>
      <c r="H2344" s="890" t="s">
        <v>22099</v>
      </c>
      <c r="I2344" s="889" t="s">
        <v>2684</v>
      </c>
      <c r="J2344" s="889" t="s">
        <v>5525</v>
      </c>
      <c r="K2344" s="888">
        <v>1</v>
      </c>
      <c r="L2344" s="888">
        <v>3</v>
      </c>
      <c r="M2344" s="887">
        <v>61880</v>
      </c>
      <c r="N2344" s="888">
        <v>0</v>
      </c>
      <c r="O2344" s="888">
        <v>0</v>
      </c>
      <c r="P2344" s="887">
        <v>0</v>
      </c>
    </row>
    <row r="2345" spans="1:16" x14ac:dyDescent="0.25">
      <c r="A2345" s="867" t="s">
        <v>19067</v>
      </c>
      <c r="B2345" s="867" t="s">
        <v>2672</v>
      </c>
      <c r="C2345" s="894" t="s">
        <v>19066</v>
      </c>
      <c r="D2345" s="893" t="s">
        <v>18209</v>
      </c>
      <c r="E2345" s="892">
        <v>15000</v>
      </c>
      <c r="F2345" s="895" t="s">
        <v>22098</v>
      </c>
      <c r="G2345" s="891" t="s">
        <v>22097</v>
      </c>
      <c r="H2345" s="890" t="s">
        <v>20662</v>
      </c>
      <c r="I2345" s="889" t="s">
        <v>3654</v>
      </c>
      <c r="J2345" s="889" t="s">
        <v>5525</v>
      </c>
      <c r="K2345" s="888">
        <v>1</v>
      </c>
      <c r="L2345" s="888">
        <v>8</v>
      </c>
      <c r="M2345" s="887">
        <v>113000</v>
      </c>
      <c r="N2345" s="888">
        <v>0</v>
      </c>
      <c r="O2345" s="888">
        <v>0</v>
      </c>
      <c r="P2345" s="887">
        <v>0</v>
      </c>
    </row>
    <row r="2346" spans="1:16" x14ac:dyDescent="0.25">
      <c r="A2346" s="867" t="s">
        <v>19067</v>
      </c>
      <c r="B2346" s="867" t="s">
        <v>2672</v>
      </c>
      <c r="C2346" s="894" t="s">
        <v>19066</v>
      </c>
      <c r="D2346" s="893" t="s">
        <v>18209</v>
      </c>
      <c r="E2346" s="892">
        <v>15600</v>
      </c>
      <c r="F2346" s="895" t="s">
        <v>22096</v>
      </c>
      <c r="G2346" s="891" t="s">
        <v>22095</v>
      </c>
      <c r="H2346" s="890" t="s">
        <v>20662</v>
      </c>
      <c r="I2346" s="889" t="s">
        <v>3654</v>
      </c>
      <c r="J2346" s="889" t="s">
        <v>5525</v>
      </c>
      <c r="K2346" s="888">
        <v>1</v>
      </c>
      <c r="L2346" s="888">
        <v>2</v>
      </c>
      <c r="M2346" s="887">
        <v>15600</v>
      </c>
      <c r="N2346" s="888">
        <v>0</v>
      </c>
      <c r="O2346" s="888">
        <v>0</v>
      </c>
      <c r="P2346" s="887">
        <v>0</v>
      </c>
    </row>
    <row r="2347" spans="1:16" x14ac:dyDescent="0.25">
      <c r="A2347" s="867" t="s">
        <v>19067</v>
      </c>
      <c r="B2347" s="867" t="s">
        <v>2672</v>
      </c>
      <c r="C2347" s="894" t="s">
        <v>19066</v>
      </c>
      <c r="D2347" s="893" t="s">
        <v>18209</v>
      </c>
      <c r="E2347" s="892">
        <v>15600</v>
      </c>
      <c r="F2347" s="895" t="s">
        <v>22094</v>
      </c>
      <c r="G2347" s="891" t="s">
        <v>22093</v>
      </c>
      <c r="H2347" s="890" t="s">
        <v>20662</v>
      </c>
      <c r="I2347" s="889" t="s">
        <v>3654</v>
      </c>
      <c r="J2347" s="889" t="s">
        <v>5525</v>
      </c>
      <c r="K2347" s="888">
        <v>1</v>
      </c>
      <c r="L2347" s="888">
        <v>1</v>
      </c>
      <c r="M2347" s="887">
        <v>25480</v>
      </c>
      <c r="N2347" s="888">
        <v>1</v>
      </c>
      <c r="O2347" s="888">
        <v>6</v>
      </c>
      <c r="P2347" s="887">
        <v>92040</v>
      </c>
    </row>
    <row r="2348" spans="1:16" x14ac:dyDescent="0.25">
      <c r="A2348" s="867" t="s">
        <v>19067</v>
      </c>
      <c r="B2348" s="867" t="s">
        <v>2672</v>
      </c>
      <c r="C2348" s="894" t="s">
        <v>19066</v>
      </c>
      <c r="D2348" s="893" t="s">
        <v>18209</v>
      </c>
      <c r="E2348" s="892">
        <v>15000</v>
      </c>
      <c r="F2348" s="895" t="s">
        <v>22092</v>
      </c>
      <c r="G2348" s="891" t="s">
        <v>22091</v>
      </c>
      <c r="H2348" s="890" t="s">
        <v>19040</v>
      </c>
      <c r="I2348" s="889" t="s">
        <v>2684</v>
      </c>
      <c r="J2348" s="889" t="s">
        <v>5525</v>
      </c>
      <c r="K2348" s="888">
        <v>1</v>
      </c>
      <c r="L2348" s="888">
        <v>9</v>
      </c>
      <c r="M2348" s="887">
        <v>135000</v>
      </c>
      <c r="N2348" s="888">
        <v>1</v>
      </c>
      <c r="O2348" s="888">
        <v>6</v>
      </c>
      <c r="P2348" s="887">
        <v>88500</v>
      </c>
    </row>
    <row r="2349" spans="1:16" x14ac:dyDescent="0.25">
      <c r="A2349" s="867" t="s">
        <v>19067</v>
      </c>
      <c r="B2349" s="867" t="s">
        <v>2672</v>
      </c>
      <c r="C2349" s="894" t="s">
        <v>19066</v>
      </c>
      <c r="D2349" s="893" t="s">
        <v>18209</v>
      </c>
      <c r="E2349" s="892">
        <v>12000</v>
      </c>
      <c r="F2349" s="895" t="s">
        <v>22092</v>
      </c>
      <c r="G2349" s="891" t="s">
        <v>22091</v>
      </c>
      <c r="H2349" s="890" t="s">
        <v>19040</v>
      </c>
      <c r="I2349" s="889" t="s">
        <v>2684</v>
      </c>
      <c r="J2349" s="889" t="s">
        <v>5525</v>
      </c>
      <c r="K2349" s="888">
        <v>1</v>
      </c>
      <c r="L2349" s="888">
        <v>3</v>
      </c>
      <c r="M2349" s="887">
        <v>35600</v>
      </c>
      <c r="N2349" s="888">
        <v>0</v>
      </c>
      <c r="O2349" s="888">
        <v>0</v>
      </c>
      <c r="P2349" s="887">
        <v>0</v>
      </c>
    </row>
    <row r="2350" spans="1:16" x14ac:dyDescent="0.25">
      <c r="A2350" s="867" t="s">
        <v>19067</v>
      </c>
      <c r="B2350" s="867" t="s">
        <v>2672</v>
      </c>
      <c r="C2350" s="894" t="s">
        <v>19066</v>
      </c>
      <c r="D2350" s="893" t="s">
        <v>18209</v>
      </c>
      <c r="E2350" s="892">
        <v>15000</v>
      </c>
      <c r="F2350" s="895" t="s">
        <v>22090</v>
      </c>
      <c r="G2350" s="891" t="s">
        <v>22089</v>
      </c>
      <c r="H2350" s="890" t="s">
        <v>21076</v>
      </c>
      <c r="I2350" s="889" t="s">
        <v>3654</v>
      </c>
      <c r="J2350" s="889" t="s">
        <v>5525</v>
      </c>
      <c r="K2350" s="888">
        <v>1</v>
      </c>
      <c r="L2350" s="888">
        <v>5</v>
      </c>
      <c r="M2350" s="887">
        <v>81500</v>
      </c>
      <c r="N2350" s="888">
        <v>1</v>
      </c>
      <c r="O2350" s="888">
        <v>1</v>
      </c>
      <c r="P2350" s="887">
        <v>15000</v>
      </c>
    </row>
    <row r="2351" spans="1:16" x14ac:dyDescent="0.25">
      <c r="A2351" s="867" t="s">
        <v>19067</v>
      </c>
      <c r="B2351" s="867" t="s">
        <v>2672</v>
      </c>
      <c r="C2351" s="894" t="s">
        <v>19066</v>
      </c>
      <c r="D2351" s="893" t="s">
        <v>20701</v>
      </c>
      <c r="E2351" s="892">
        <v>9500</v>
      </c>
      <c r="F2351" s="895" t="s">
        <v>22088</v>
      </c>
      <c r="G2351" s="891" t="s">
        <v>22087</v>
      </c>
      <c r="H2351" s="890" t="s">
        <v>2872</v>
      </c>
      <c r="I2351" s="889" t="s">
        <v>3654</v>
      </c>
      <c r="J2351" s="889" t="s">
        <v>5525</v>
      </c>
      <c r="K2351" s="888">
        <v>1</v>
      </c>
      <c r="L2351" s="888">
        <v>10</v>
      </c>
      <c r="M2351" s="887">
        <v>107666.67</v>
      </c>
      <c r="N2351" s="888">
        <v>1</v>
      </c>
      <c r="O2351" s="888">
        <v>6</v>
      </c>
      <c r="P2351" s="887">
        <v>57000</v>
      </c>
    </row>
    <row r="2352" spans="1:16" x14ac:dyDescent="0.25">
      <c r="A2352" s="867" t="s">
        <v>19067</v>
      </c>
      <c r="B2352" s="867" t="s">
        <v>2672</v>
      </c>
      <c r="C2352" s="894" t="s">
        <v>19066</v>
      </c>
      <c r="D2352" s="893" t="s">
        <v>18209</v>
      </c>
      <c r="E2352" s="892">
        <v>13000</v>
      </c>
      <c r="F2352" s="895" t="s">
        <v>22086</v>
      </c>
      <c r="G2352" s="891" t="s">
        <v>22085</v>
      </c>
      <c r="H2352" s="890" t="s">
        <v>2855</v>
      </c>
      <c r="I2352" s="889" t="s">
        <v>3654</v>
      </c>
      <c r="J2352" s="889" t="s">
        <v>5525</v>
      </c>
      <c r="K2352" s="888">
        <v>1</v>
      </c>
      <c r="L2352" s="888">
        <v>11</v>
      </c>
      <c r="M2352" s="887">
        <v>143000</v>
      </c>
      <c r="N2352" s="888">
        <v>1</v>
      </c>
      <c r="O2352" s="888">
        <v>6</v>
      </c>
      <c r="P2352" s="887">
        <v>78000</v>
      </c>
    </row>
    <row r="2353" spans="1:16" x14ac:dyDescent="0.25">
      <c r="A2353" s="867" t="s">
        <v>19067</v>
      </c>
      <c r="B2353" s="867" t="s">
        <v>2672</v>
      </c>
      <c r="C2353" s="894" t="s">
        <v>19066</v>
      </c>
      <c r="D2353" s="893" t="s">
        <v>18209</v>
      </c>
      <c r="E2353" s="892">
        <v>12000</v>
      </c>
      <c r="F2353" s="895" t="s">
        <v>22086</v>
      </c>
      <c r="G2353" s="891" t="s">
        <v>22085</v>
      </c>
      <c r="H2353" s="890" t="s">
        <v>2855</v>
      </c>
      <c r="I2353" s="889" t="s">
        <v>3654</v>
      </c>
      <c r="J2353" s="889" t="s">
        <v>5525</v>
      </c>
      <c r="K2353" s="888">
        <v>1</v>
      </c>
      <c r="L2353" s="888">
        <v>1</v>
      </c>
      <c r="M2353" s="887">
        <v>12000</v>
      </c>
      <c r="N2353" s="888">
        <v>0</v>
      </c>
      <c r="O2353" s="888">
        <v>0</v>
      </c>
      <c r="P2353" s="887">
        <v>0</v>
      </c>
    </row>
    <row r="2354" spans="1:16" x14ac:dyDescent="0.25">
      <c r="A2354" s="867" t="s">
        <v>19067</v>
      </c>
      <c r="B2354" s="867" t="s">
        <v>2672</v>
      </c>
      <c r="C2354" s="894" t="s">
        <v>19066</v>
      </c>
      <c r="D2354" s="893" t="s">
        <v>22084</v>
      </c>
      <c r="E2354" s="892">
        <v>7000</v>
      </c>
      <c r="F2354" s="895" t="s">
        <v>22083</v>
      </c>
      <c r="G2354" s="891" t="s">
        <v>22082</v>
      </c>
      <c r="H2354" s="890" t="s">
        <v>2872</v>
      </c>
      <c r="I2354" s="889" t="s">
        <v>3654</v>
      </c>
      <c r="J2354" s="889" t="s">
        <v>5525</v>
      </c>
      <c r="K2354" s="888">
        <v>1</v>
      </c>
      <c r="L2354" s="888">
        <v>7</v>
      </c>
      <c r="M2354" s="887">
        <v>62300</v>
      </c>
      <c r="N2354" s="888">
        <v>1</v>
      </c>
      <c r="O2354" s="888">
        <v>6</v>
      </c>
      <c r="P2354" s="887">
        <v>42000</v>
      </c>
    </row>
    <row r="2355" spans="1:16" x14ac:dyDescent="0.25">
      <c r="A2355" s="867" t="s">
        <v>19067</v>
      </c>
      <c r="B2355" s="867" t="s">
        <v>2672</v>
      </c>
      <c r="C2355" s="894" t="s">
        <v>19066</v>
      </c>
      <c r="D2355" s="893" t="s">
        <v>18209</v>
      </c>
      <c r="E2355" s="892">
        <v>6000</v>
      </c>
      <c r="F2355" s="895" t="s">
        <v>22081</v>
      </c>
      <c r="G2355" s="891" t="s">
        <v>22080</v>
      </c>
      <c r="H2355" s="890" t="s">
        <v>20086</v>
      </c>
      <c r="I2355" s="889" t="s">
        <v>3654</v>
      </c>
      <c r="J2355" s="889" t="s">
        <v>5525</v>
      </c>
      <c r="K2355" s="888">
        <v>1</v>
      </c>
      <c r="L2355" s="888">
        <v>3</v>
      </c>
      <c r="M2355" s="887">
        <v>23600</v>
      </c>
      <c r="N2355" s="888">
        <v>0</v>
      </c>
      <c r="O2355" s="888">
        <v>0</v>
      </c>
      <c r="P2355" s="887">
        <v>0</v>
      </c>
    </row>
    <row r="2356" spans="1:16" x14ac:dyDescent="0.25">
      <c r="A2356" s="867" t="s">
        <v>19067</v>
      </c>
      <c r="B2356" s="867" t="s">
        <v>2672</v>
      </c>
      <c r="C2356" s="894" t="s">
        <v>19066</v>
      </c>
      <c r="D2356" s="893" t="s">
        <v>18209</v>
      </c>
      <c r="E2356" s="892">
        <v>15600</v>
      </c>
      <c r="F2356" s="895" t="s">
        <v>20071</v>
      </c>
      <c r="G2356" s="891" t="s">
        <v>20070</v>
      </c>
      <c r="H2356" s="890" t="s">
        <v>2703</v>
      </c>
      <c r="I2356" s="889" t="s">
        <v>3654</v>
      </c>
      <c r="J2356" s="889" t="s">
        <v>5525</v>
      </c>
      <c r="K2356" s="888">
        <v>1</v>
      </c>
      <c r="L2356" s="888">
        <v>1</v>
      </c>
      <c r="M2356" s="887">
        <v>21840</v>
      </c>
      <c r="N2356" s="888">
        <v>0</v>
      </c>
      <c r="O2356" s="888">
        <v>0</v>
      </c>
      <c r="P2356" s="887">
        <v>0</v>
      </c>
    </row>
    <row r="2357" spans="1:16" x14ac:dyDescent="0.25">
      <c r="A2357" s="867" t="s">
        <v>19067</v>
      </c>
      <c r="B2357" s="867" t="s">
        <v>2672</v>
      </c>
      <c r="C2357" s="894" t="s">
        <v>19066</v>
      </c>
      <c r="D2357" s="893" t="s">
        <v>18209</v>
      </c>
      <c r="E2357" s="892">
        <v>15600</v>
      </c>
      <c r="F2357" s="895" t="s">
        <v>22079</v>
      </c>
      <c r="G2357" s="891" t="s">
        <v>22078</v>
      </c>
      <c r="H2357" s="890" t="s">
        <v>20833</v>
      </c>
      <c r="I2357" s="889" t="s">
        <v>3654</v>
      </c>
      <c r="J2357" s="889" t="s">
        <v>5525</v>
      </c>
      <c r="K2357" s="888">
        <v>1</v>
      </c>
      <c r="L2357" s="888">
        <v>4</v>
      </c>
      <c r="M2357" s="887">
        <v>60840</v>
      </c>
      <c r="N2357" s="888">
        <v>0</v>
      </c>
      <c r="O2357" s="888">
        <v>0</v>
      </c>
      <c r="P2357" s="887">
        <v>0</v>
      </c>
    </row>
    <row r="2358" spans="1:16" x14ac:dyDescent="0.25">
      <c r="A2358" s="867" t="s">
        <v>19067</v>
      </c>
      <c r="B2358" s="867" t="s">
        <v>2672</v>
      </c>
      <c r="C2358" s="894" t="s">
        <v>19066</v>
      </c>
      <c r="D2358" s="893" t="s">
        <v>20910</v>
      </c>
      <c r="E2358" s="892">
        <v>12250</v>
      </c>
      <c r="F2358" s="895" t="s">
        <v>22077</v>
      </c>
      <c r="G2358" s="891" t="s">
        <v>22076</v>
      </c>
      <c r="H2358" s="890" t="s">
        <v>22075</v>
      </c>
      <c r="I2358" s="889" t="s">
        <v>3654</v>
      </c>
      <c r="J2358" s="889" t="s">
        <v>5525</v>
      </c>
      <c r="K2358" s="888">
        <v>1</v>
      </c>
      <c r="L2358" s="888">
        <v>9</v>
      </c>
      <c r="M2358" s="887">
        <v>143325</v>
      </c>
      <c r="N2358" s="888">
        <v>1</v>
      </c>
      <c r="O2358" s="888">
        <v>5</v>
      </c>
      <c r="P2358" s="887">
        <v>61250</v>
      </c>
    </row>
    <row r="2359" spans="1:16" x14ac:dyDescent="0.25">
      <c r="A2359" s="867" t="s">
        <v>19067</v>
      </c>
      <c r="B2359" s="867" t="s">
        <v>2672</v>
      </c>
      <c r="C2359" s="894" t="s">
        <v>19066</v>
      </c>
      <c r="D2359" s="893" t="s">
        <v>18209</v>
      </c>
      <c r="E2359" s="892">
        <v>13000</v>
      </c>
      <c r="F2359" s="895" t="s">
        <v>22074</v>
      </c>
      <c r="G2359" s="891" t="s">
        <v>22073</v>
      </c>
      <c r="H2359" s="890" t="s">
        <v>22072</v>
      </c>
      <c r="I2359" s="889" t="s">
        <v>2684</v>
      </c>
      <c r="J2359" s="889" t="s">
        <v>5525</v>
      </c>
      <c r="K2359" s="888">
        <v>1</v>
      </c>
      <c r="L2359" s="888">
        <v>12</v>
      </c>
      <c r="M2359" s="887">
        <v>156000</v>
      </c>
      <c r="N2359" s="888">
        <v>1</v>
      </c>
      <c r="O2359" s="888">
        <v>6</v>
      </c>
      <c r="P2359" s="887">
        <v>78000</v>
      </c>
    </row>
    <row r="2360" spans="1:16" ht="26.25" customHeight="1" x14ac:dyDescent="0.25">
      <c r="A2360" s="867" t="s">
        <v>19067</v>
      </c>
      <c r="B2360" s="867" t="s">
        <v>2672</v>
      </c>
      <c r="C2360" s="894" t="s">
        <v>19066</v>
      </c>
      <c r="D2360" s="893" t="s">
        <v>21127</v>
      </c>
      <c r="E2360" s="892">
        <v>10000</v>
      </c>
      <c r="F2360" s="895" t="s">
        <v>22071</v>
      </c>
      <c r="G2360" s="891" t="s">
        <v>22070</v>
      </c>
      <c r="H2360" s="890" t="s">
        <v>2872</v>
      </c>
      <c r="I2360" s="889" t="s">
        <v>3654</v>
      </c>
      <c r="J2360" s="889" t="s">
        <v>5525</v>
      </c>
      <c r="K2360" s="888">
        <v>2</v>
      </c>
      <c r="L2360" s="888">
        <v>8</v>
      </c>
      <c r="M2360" s="887">
        <v>90000</v>
      </c>
      <c r="N2360" s="888">
        <v>0</v>
      </c>
      <c r="O2360" s="888">
        <v>0</v>
      </c>
      <c r="P2360" s="887">
        <v>0</v>
      </c>
    </row>
    <row r="2361" spans="1:16" x14ac:dyDescent="0.25">
      <c r="A2361" s="867" t="s">
        <v>19067</v>
      </c>
      <c r="B2361" s="867" t="s">
        <v>2672</v>
      </c>
      <c r="C2361" s="894" t="s">
        <v>19066</v>
      </c>
      <c r="D2361" s="893" t="s">
        <v>18209</v>
      </c>
      <c r="E2361" s="892">
        <v>8000</v>
      </c>
      <c r="F2361" s="895" t="s">
        <v>22071</v>
      </c>
      <c r="G2361" s="891" t="s">
        <v>22070</v>
      </c>
      <c r="H2361" s="890" t="s">
        <v>2872</v>
      </c>
      <c r="I2361" s="889" t="s">
        <v>3654</v>
      </c>
      <c r="J2361" s="889" t="s">
        <v>5525</v>
      </c>
      <c r="K2361" s="888">
        <v>1</v>
      </c>
      <c r="L2361" s="888">
        <v>1</v>
      </c>
      <c r="M2361" s="887">
        <v>8333.34</v>
      </c>
      <c r="N2361" s="888">
        <v>0</v>
      </c>
      <c r="O2361" s="888">
        <v>0</v>
      </c>
      <c r="P2361" s="887">
        <v>0</v>
      </c>
    </row>
    <row r="2362" spans="1:16" x14ac:dyDescent="0.25">
      <c r="A2362" s="867" t="s">
        <v>19067</v>
      </c>
      <c r="B2362" s="867" t="s">
        <v>2672</v>
      </c>
      <c r="C2362" s="894" t="s">
        <v>19066</v>
      </c>
      <c r="D2362" s="893" t="s">
        <v>18209</v>
      </c>
      <c r="E2362" s="892">
        <v>5000</v>
      </c>
      <c r="F2362" s="895" t="s">
        <v>22069</v>
      </c>
      <c r="G2362" s="891" t="s">
        <v>22068</v>
      </c>
      <c r="H2362" s="890" t="s">
        <v>13484</v>
      </c>
      <c r="I2362" s="889" t="s">
        <v>3654</v>
      </c>
      <c r="J2362" s="889" t="s">
        <v>5525</v>
      </c>
      <c r="K2362" s="888">
        <v>1</v>
      </c>
      <c r="L2362" s="888">
        <v>4</v>
      </c>
      <c r="M2362" s="887">
        <v>25000</v>
      </c>
      <c r="N2362" s="888">
        <v>0</v>
      </c>
      <c r="O2362" s="888">
        <v>0</v>
      </c>
      <c r="P2362" s="887">
        <v>0</v>
      </c>
    </row>
    <row r="2363" spans="1:16" ht="28.5" customHeight="1" x14ac:dyDescent="0.25">
      <c r="A2363" s="867" t="s">
        <v>19067</v>
      </c>
      <c r="B2363" s="867" t="s">
        <v>2672</v>
      </c>
      <c r="C2363" s="894" t="s">
        <v>19066</v>
      </c>
      <c r="D2363" s="893" t="s">
        <v>20950</v>
      </c>
      <c r="E2363" s="892">
        <v>8000</v>
      </c>
      <c r="F2363" s="895" t="s">
        <v>22067</v>
      </c>
      <c r="G2363" s="891" t="s">
        <v>22066</v>
      </c>
      <c r="H2363" s="890" t="s">
        <v>20662</v>
      </c>
      <c r="I2363" s="889" t="s">
        <v>3654</v>
      </c>
      <c r="J2363" s="889" t="s">
        <v>5525</v>
      </c>
      <c r="K2363" s="888">
        <v>1</v>
      </c>
      <c r="L2363" s="888">
        <v>4</v>
      </c>
      <c r="M2363" s="887">
        <v>39733.33</v>
      </c>
      <c r="N2363" s="888">
        <v>0</v>
      </c>
      <c r="O2363" s="888">
        <v>0</v>
      </c>
      <c r="P2363" s="887">
        <v>0</v>
      </c>
    </row>
    <row r="2364" spans="1:16" ht="22.5" x14ac:dyDescent="0.25">
      <c r="A2364" s="867" t="s">
        <v>19067</v>
      </c>
      <c r="B2364" s="867" t="s">
        <v>2672</v>
      </c>
      <c r="C2364" s="894" t="s">
        <v>19066</v>
      </c>
      <c r="D2364" s="893" t="s">
        <v>22065</v>
      </c>
      <c r="E2364" s="892">
        <v>8000</v>
      </c>
      <c r="F2364" s="895" t="s">
        <v>22064</v>
      </c>
      <c r="G2364" s="891" t="s">
        <v>22063</v>
      </c>
      <c r="H2364" s="890" t="s">
        <v>20662</v>
      </c>
      <c r="I2364" s="889" t="s">
        <v>3654</v>
      </c>
      <c r="J2364" s="889" t="s">
        <v>5525</v>
      </c>
      <c r="K2364" s="888">
        <v>1</v>
      </c>
      <c r="L2364" s="888">
        <v>2</v>
      </c>
      <c r="M2364" s="887">
        <v>24000</v>
      </c>
      <c r="N2364" s="888">
        <v>1</v>
      </c>
      <c r="O2364" s="888">
        <v>6</v>
      </c>
      <c r="P2364" s="887">
        <v>48000</v>
      </c>
    </row>
    <row r="2365" spans="1:16" ht="22.5" x14ac:dyDescent="0.25">
      <c r="A2365" s="867" t="s">
        <v>19067</v>
      </c>
      <c r="B2365" s="867" t="s">
        <v>2672</v>
      </c>
      <c r="C2365" s="894" t="s">
        <v>19066</v>
      </c>
      <c r="D2365" s="893" t="s">
        <v>22065</v>
      </c>
      <c r="E2365" s="892">
        <v>7000</v>
      </c>
      <c r="F2365" s="895" t="s">
        <v>22064</v>
      </c>
      <c r="G2365" s="891" t="s">
        <v>22063</v>
      </c>
      <c r="H2365" s="890" t="s">
        <v>20662</v>
      </c>
      <c r="I2365" s="889" t="s">
        <v>3654</v>
      </c>
      <c r="J2365" s="889" t="s">
        <v>5525</v>
      </c>
      <c r="K2365" s="888">
        <v>1</v>
      </c>
      <c r="L2365" s="888">
        <v>7</v>
      </c>
      <c r="M2365" s="887">
        <v>55300</v>
      </c>
      <c r="N2365" s="888">
        <v>0</v>
      </c>
      <c r="O2365" s="888">
        <v>0</v>
      </c>
      <c r="P2365" s="887">
        <v>0</v>
      </c>
    </row>
    <row r="2366" spans="1:16" x14ac:dyDescent="0.25">
      <c r="A2366" s="867" t="s">
        <v>19067</v>
      </c>
      <c r="B2366" s="867" t="s">
        <v>2672</v>
      </c>
      <c r="C2366" s="894" t="s">
        <v>19066</v>
      </c>
      <c r="D2366" s="893" t="s">
        <v>18209</v>
      </c>
      <c r="E2366" s="892">
        <v>7000</v>
      </c>
      <c r="F2366" s="895" t="s">
        <v>22062</v>
      </c>
      <c r="G2366" s="891" t="s">
        <v>22061</v>
      </c>
      <c r="H2366" s="890" t="s">
        <v>20667</v>
      </c>
      <c r="I2366" s="889" t="s">
        <v>3654</v>
      </c>
      <c r="J2366" s="889" t="s">
        <v>5525</v>
      </c>
      <c r="K2366" s="888">
        <v>1</v>
      </c>
      <c r="L2366" s="888">
        <v>2</v>
      </c>
      <c r="M2366" s="887">
        <v>21000</v>
      </c>
      <c r="N2366" s="888">
        <v>1</v>
      </c>
      <c r="O2366" s="888">
        <v>6</v>
      </c>
      <c r="P2366" s="887">
        <v>42000</v>
      </c>
    </row>
    <row r="2367" spans="1:16" x14ac:dyDescent="0.25">
      <c r="A2367" s="867" t="s">
        <v>19067</v>
      </c>
      <c r="B2367" s="867" t="s">
        <v>2672</v>
      </c>
      <c r="C2367" s="894" t="s">
        <v>19066</v>
      </c>
      <c r="D2367" s="893" t="s">
        <v>18209</v>
      </c>
      <c r="E2367" s="892">
        <v>6500</v>
      </c>
      <c r="F2367" s="895" t="s">
        <v>22059</v>
      </c>
      <c r="G2367" s="891" t="s">
        <v>22060</v>
      </c>
      <c r="H2367" s="890" t="s">
        <v>20662</v>
      </c>
      <c r="I2367" s="889" t="s">
        <v>3654</v>
      </c>
      <c r="J2367" s="889" t="s">
        <v>5525</v>
      </c>
      <c r="K2367" s="888">
        <v>0</v>
      </c>
      <c r="L2367" s="888">
        <v>0</v>
      </c>
      <c r="M2367" s="887">
        <v>0</v>
      </c>
      <c r="N2367" s="888">
        <v>1</v>
      </c>
      <c r="O2367" s="888">
        <v>4</v>
      </c>
      <c r="P2367" s="887">
        <v>34883.33</v>
      </c>
    </row>
    <row r="2368" spans="1:16" x14ac:dyDescent="0.25">
      <c r="A2368" s="867" t="s">
        <v>19067</v>
      </c>
      <c r="B2368" s="867" t="s">
        <v>2672</v>
      </c>
      <c r="C2368" s="894" t="s">
        <v>19066</v>
      </c>
      <c r="D2368" s="893" t="s">
        <v>192</v>
      </c>
      <c r="E2368" s="892">
        <v>7000</v>
      </c>
      <c r="F2368" s="895" t="s">
        <v>22059</v>
      </c>
      <c r="G2368" s="891" t="s">
        <v>22058</v>
      </c>
      <c r="H2368" s="890" t="s">
        <v>20662</v>
      </c>
      <c r="I2368" s="889" t="s">
        <v>3654</v>
      </c>
      <c r="J2368" s="889" t="s">
        <v>5525</v>
      </c>
      <c r="K2368" s="888">
        <v>1</v>
      </c>
      <c r="L2368" s="888">
        <v>1</v>
      </c>
      <c r="M2368" s="887">
        <v>13066.67</v>
      </c>
      <c r="N2368" s="888">
        <v>0</v>
      </c>
      <c r="O2368" s="888">
        <v>0</v>
      </c>
      <c r="P2368" s="887">
        <v>0</v>
      </c>
    </row>
    <row r="2369" spans="1:16" x14ac:dyDescent="0.25">
      <c r="A2369" s="867" t="s">
        <v>19067</v>
      </c>
      <c r="B2369" s="867" t="s">
        <v>2672</v>
      </c>
      <c r="C2369" s="894" t="s">
        <v>19066</v>
      </c>
      <c r="D2369" s="893" t="s">
        <v>22057</v>
      </c>
      <c r="E2369" s="892">
        <v>7000</v>
      </c>
      <c r="F2369" s="895" t="s">
        <v>22056</v>
      </c>
      <c r="G2369" s="891" t="s">
        <v>22055</v>
      </c>
      <c r="H2369" s="890" t="s">
        <v>2703</v>
      </c>
      <c r="I2369" s="889" t="s">
        <v>3654</v>
      </c>
      <c r="J2369" s="889" t="s">
        <v>5525</v>
      </c>
      <c r="K2369" s="888">
        <v>1</v>
      </c>
      <c r="L2369" s="888">
        <v>1</v>
      </c>
      <c r="M2369" s="887">
        <v>13300</v>
      </c>
      <c r="N2369" s="888">
        <v>1</v>
      </c>
      <c r="O2369" s="888">
        <v>6</v>
      </c>
      <c r="P2369" s="887">
        <v>42000</v>
      </c>
    </row>
    <row r="2370" spans="1:16" x14ac:dyDescent="0.25">
      <c r="A2370" s="867" t="s">
        <v>19067</v>
      </c>
      <c r="B2370" s="867" t="s">
        <v>2672</v>
      </c>
      <c r="C2370" s="894" t="s">
        <v>19066</v>
      </c>
      <c r="D2370" s="893" t="s">
        <v>18209</v>
      </c>
      <c r="E2370" s="892">
        <v>8000</v>
      </c>
      <c r="F2370" s="895" t="s">
        <v>22054</v>
      </c>
      <c r="G2370" s="891" t="s">
        <v>22053</v>
      </c>
      <c r="H2370" s="890" t="s">
        <v>2703</v>
      </c>
      <c r="I2370" s="889" t="s">
        <v>3654</v>
      </c>
      <c r="J2370" s="889" t="s">
        <v>5525</v>
      </c>
      <c r="K2370" s="888">
        <v>0</v>
      </c>
      <c r="L2370" s="888">
        <v>0</v>
      </c>
      <c r="M2370" s="887">
        <v>0</v>
      </c>
      <c r="N2370" s="888">
        <v>1</v>
      </c>
      <c r="O2370" s="888">
        <v>5</v>
      </c>
      <c r="P2370" s="887">
        <v>39733.33</v>
      </c>
    </row>
    <row r="2371" spans="1:16" x14ac:dyDescent="0.25">
      <c r="A2371" s="867" t="s">
        <v>19067</v>
      </c>
      <c r="B2371" s="867" t="s">
        <v>2672</v>
      </c>
      <c r="C2371" s="894" t="s">
        <v>19066</v>
      </c>
      <c r="D2371" s="893" t="s">
        <v>20779</v>
      </c>
      <c r="E2371" s="892">
        <v>14000</v>
      </c>
      <c r="F2371" s="895" t="s">
        <v>22052</v>
      </c>
      <c r="G2371" s="891" t="s">
        <v>22051</v>
      </c>
      <c r="H2371" s="890" t="s">
        <v>20662</v>
      </c>
      <c r="I2371" s="889" t="s">
        <v>3654</v>
      </c>
      <c r="J2371" s="889" t="s">
        <v>5525</v>
      </c>
      <c r="K2371" s="888">
        <v>1</v>
      </c>
      <c r="L2371" s="888">
        <v>12</v>
      </c>
      <c r="M2371" s="887">
        <v>168000</v>
      </c>
      <c r="N2371" s="888">
        <v>1</v>
      </c>
      <c r="O2371" s="888">
        <v>6</v>
      </c>
      <c r="P2371" s="887">
        <v>84000</v>
      </c>
    </row>
    <row r="2372" spans="1:16" ht="22.5" x14ac:dyDescent="0.25">
      <c r="A2372" s="867" t="s">
        <v>19067</v>
      </c>
      <c r="B2372" s="867" t="s">
        <v>2672</v>
      </c>
      <c r="C2372" s="894" t="s">
        <v>19066</v>
      </c>
      <c r="D2372" s="893" t="s">
        <v>22050</v>
      </c>
      <c r="E2372" s="892">
        <v>7000</v>
      </c>
      <c r="F2372" s="895" t="s">
        <v>22049</v>
      </c>
      <c r="G2372" s="891" t="s">
        <v>22048</v>
      </c>
      <c r="H2372" s="890" t="s">
        <v>20760</v>
      </c>
      <c r="I2372" s="889" t="s">
        <v>3654</v>
      </c>
      <c r="J2372" s="889" t="s">
        <v>5525</v>
      </c>
      <c r="K2372" s="888">
        <v>2</v>
      </c>
      <c r="L2372" s="888">
        <v>9</v>
      </c>
      <c r="M2372" s="887">
        <v>68833.33</v>
      </c>
      <c r="N2372" s="888">
        <v>1</v>
      </c>
      <c r="O2372" s="888">
        <v>6</v>
      </c>
      <c r="P2372" s="887">
        <v>37100</v>
      </c>
    </row>
    <row r="2373" spans="1:16" x14ac:dyDescent="0.25">
      <c r="A2373" s="867" t="s">
        <v>19067</v>
      </c>
      <c r="B2373" s="867" t="s">
        <v>2672</v>
      </c>
      <c r="C2373" s="894" t="s">
        <v>19066</v>
      </c>
      <c r="D2373" s="893" t="s">
        <v>18209</v>
      </c>
      <c r="E2373" s="892">
        <v>8000</v>
      </c>
      <c r="F2373" s="895" t="s">
        <v>22047</v>
      </c>
      <c r="G2373" s="891" t="s">
        <v>22046</v>
      </c>
      <c r="H2373" s="890" t="s">
        <v>2703</v>
      </c>
      <c r="I2373" s="889" t="s">
        <v>3654</v>
      </c>
      <c r="J2373" s="889" t="s">
        <v>5525</v>
      </c>
      <c r="K2373" s="888">
        <v>1</v>
      </c>
      <c r="L2373" s="888">
        <v>12</v>
      </c>
      <c r="M2373" s="887">
        <v>96000</v>
      </c>
      <c r="N2373" s="888">
        <v>1</v>
      </c>
      <c r="O2373" s="888">
        <v>6</v>
      </c>
      <c r="P2373" s="887">
        <v>48000</v>
      </c>
    </row>
    <row r="2374" spans="1:16" ht="22.5" x14ac:dyDescent="0.25">
      <c r="A2374" s="867" t="s">
        <v>19067</v>
      </c>
      <c r="B2374" s="867" t="s">
        <v>2672</v>
      </c>
      <c r="C2374" s="894" t="s">
        <v>19066</v>
      </c>
      <c r="D2374" s="893" t="s">
        <v>22045</v>
      </c>
      <c r="E2374" s="892">
        <v>7200</v>
      </c>
      <c r="F2374" s="895" t="s">
        <v>22044</v>
      </c>
      <c r="G2374" s="891" t="s">
        <v>22043</v>
      </c>
      <c r="H2374" s="890" t="s">
        <v>22042</v>
      </c>
      <c r="I2374" s="889" t="s">
        <v>3654</v>
      </c>
      <c r="J2374" s="889" t="s">
        <v>5525</v>
      </c>
      <c r="K2374" s="888">
        <v>1</v>
      </c>
      <c r="L2374" s="888">
        <v>12</v>
      </c>
      <c r="M2374" s="887">
        <v>86400</v>
      </c>
      <c r="N2374" s="888">
        <v>1</v>
      </c>
      <c r="O2374" s="888">
        <v>6</v>
      </c>
      <c r="P2374" s="887">
        <v>43200</v>
      </c>
    </row>
    <row r="2375" spans="1:16" x14ac:dyDescent="0.25">
      <c r="A2375" s="867" t="s">
        <v>19067</v>
      </c>
      <c r="B2375" s="867" t="s">
        <v>2672</v>
      </c>
      <c r="C2375" s="894" t="s">
        <v>19066</v>
      </c>
      <c r="D2375" s="893" t="s">
        <v>18209</v>
      </c>
      <c r="E2375" s="892">
        <v>15600</v>
      </c>
      <c r="F2375" s="895" t="s">
        <v>22041</v>
      </c>
      <c r="G2375" s="891" t="s">
        <v>22040</v>
      </c>
      <c r="H2375" s="890" t="s">
        <v>20662</v>
      </c>
      <c r="I2375" s="889" t="s">
        <v>3654</v>
      </c>
      <c r="J2375" s="889" t="s">
        <v>5525</v>
      </c>
      <c r="K2375" s="888">
        <v>1</v>
      </c>
      <c r="L2375" s="888">
        <v>10</v>
      </c>
      <c r="M2375" s="887">
        <v>156000</v>
      </c>
      <c r="N2375" s="888">
        <v>0</v>
      </c>
      <c r="O2375" s="888">
        <v>0</v>
      </c>
      <c r="P2375" s="887">
        <v>0</v>
      </c>
    </row>
    <row r="2376" spans="1:16" x14ac:dyDescent="0.25">
      <c r="A2376" s="867" t="s">
        <v>19067</v>
      </c>
      <c r="B2376" s="867" t="s">
        <v>2672</v>
      </c>
      <c r="C2376" s="894" t="s">
        <v>19066</v>
      </c>
      <c r="D2376" s="893" t="s">
        <v>18209</v>
      </c>
      <c r="E2376" s="892">
        <v>14000</v>
      </c>
      <c r="F2376" s="895" t="s">
        <v>22039</v>
      </c>
      <c r="G2376" s="891" t="s">
        <v>22038</v>
      </c>
      <c r="H2376" s="890" t="s">
        <v>20662</v>
      </c>
      <c r="I2376" s="889" t="s">
        <v>3654</v>
      </c>
      <c r="J2376" s="889" t="s">
        <v>5525</v>
      </c>
      <c r="K2376" s="888">
        <v>1</v>
      </c>
      <c r="L2376" s="888">
        <v>12</v>
      </c>
      <c r="M2376" s="887">
        <v>168000</v>
      </c>
      <c r="N2376" s="888">
        <v>1</v>
      </c>
      <c r="O2376" s="888">
        <v>6</v>
      </c>
      <c r="P2376" s="887">
        <v>84000</v>
      </c>
    </row>
    <row r="2377" spans="1:16" x14ac:dyDescent="0.25">
      <c r="A2377" s="867" t="s">
        <v>19067</v>
      </c>
      <c r="B2377" s="867" t="s">
        <v>2672</v>
      </c>
      <c r="C2377" s="894" t="s">
        <v>19066</v>
      </c>
      <c r="D2377" s="893" t="s">
        <v>18209</v>
      </c>
      <c r="E2377" s="892">
        <v>14000</v>
      </c>
      <c r="F2377" s="895" t="s">
        <v>22037</v>
      </c>
      <c r="G2377" s="891" t="s">
        <v>22036</v>
      </c>
      <c r="H2377" s="890" t="s">
        <v>20662</v>
      </c>
      <c r="I2377" s="889" t="s">
        <v>3654</v>
      </c>
      <c r="J2377" s="889" t="s">
        <v>5525</v>
      </c>
      <c r="K2377" s="888">
        <v>1</v>
      </c>
      <c r="L2377" s="888">
        <v>2</v>
      </c>
      <c r="M2377" s="887">
        <v>21000</v>
      </c>
      <c r="N2377" s="888">
        <v>0</v>
      </c>
      <c r="O2377" s="888">
        <v>0</v>
      </c>
      <c r="P2377" s="887">
        <v>0</v>
      </c>
    </row>
    <row r="2378" spans="1:16" x14ac:dyDescent="0.25">
      <c r="A2378" s="867" t="s">
        <v>19067</v>
      </c>
      <c r="B2378" s="867" t="s">
        <v>2672</v>
      </c>
      <c r="C2378" s="894" t="s">
        <v>19066</v>
      </c>
      <c r="D2378" s="893" t="s">
        <v>18209</v>
      </c>
      <c r="E2378" s="892">
        <v>9000</v>
      </c>
      <c r="F2378" s="895" t="s">
        <v>22035</v>
      </c>
      <c r="G2378" s="891" t="s">
        <v>22034</v>
      </c>
      <c r="H2378" s="890" t="s">
        <v>8393</v>
      </c>
      <c r="I2378" s="889" t="s">
        <v>2684</v>
      </c>
      <c r="J2378" s="889" t="s">
        <v>5525</v>
      </c>
      <c r="K2378" s="888">
        <v>1</v>
      </c>
      <c r="L2378" s="888">
        <v>8</v>
      </c>
      <c r="M2378" s="887">
        <v>70500</v>
      </c>
      <c r="N2378" s="888">
        <v>0</v>
      </c>
      <c r="O2378" s="888">
        <v>0</v>
      </c>
      <c r="P2378" s="887">
        <v>0</v>
      </c>
    </row>
    <row r="2379" spans="1:16" x14ac:dyDescent="0.25">
      <c r="A2379" s="867" t="s">
        <v>19067</v>
      </c>
      <c r="B2379" s="867" t="s">
        <v>2672</v>
      </c>
      <c r="C2379" s="894" t="s">
        <v>19066</v>
      </c>
      <c r="D2379" s="893" t="s">
        <v>18209</v>
      </c>
      <c r="E2379" s="892">
        <v>8000</v>
      </c>
      <c r="F2379" s="895" t="s">
        <v>22033</v>
      </c>
      <c r="G2379" s="891" t="s">
        <v>22032</v>
      </c>
      <c r="H2379" s="890" t="s">
        <v>20760</v>
      </c>
      <c r="I2379" s="889" t="s">
        <v>3654</v>
      </c>
      <c r="J2379" s="889" t="s">
        <v>5525</v>
      </c>
      <c r="K2379" s="888">
        <v>1</v>
      </c>
      <c r="L2379" s="888">
        <v>7</v>
      </c>
      <c r="M2379" s="887">
        <v>78666.67</v>
      </c>
      <c r="N2379" s="888">
        <v>0</v>
      </c>
      <c r="O2379" s="888">
        <v>0</v>
      </c>
      <c r="P2379" s="887">
        <v>0</v>
      </c>
    </row>
    <row r="2380" spans="1:16" x14ac:dyDescent="0.25">
      <c r="A2380" s="867" t="s">
        <v>19067</v>
      </c>
      <c r="B2380" s="867" t="s">
        <v>2672</v>
      </c>
      <c r="C2380" s="894" t="s">
        <v>19066</v>
      </c>
      <c r="D2380" s="893" t="s">
        <v>18209</v>
      </c>
      <c r="E2380" s="892">
        <v>8000</v>
      </c>
      <c r="F2380" s="895" t="s">
        <v>22031</v>
      </c>
      <c r="G2380" s="891" t="s">
        <v>22030</v>
      </c>
      <c r="H2380" s="890" t="s">
        <v>22029</v>
      </c>
      <c r="I2380" s="889" t="s">
        <v>3654</v>
      </c>
      <c r="J2380" s="889" t="s">
        <v>5525</v>
      </c>
      <c r="K2380" s="888">
        <v>1</v>
      </c>
      <c r="L2380" s="888">
        <v>10</v>
      </c>
      <c r="M2380" s="887">
        <v>95200</v>
      </c>
      <c r="N2380" s="888">
        <v>0</v>
      </c>
      <c r="O2380" s="888">
        <v>0</v>
      </c>
      <c r="P2380" s="887">
        <v>0</v>
      </c>
    </row>
    <row r="2381" spans="1:16" x14ac:dyDescent="0.25">
      <c r="A2381" s="1772" t="s">
        <v>2848</v>
      </c>
      <c r="B2381" s="1772"/>
      <c r="C2381" s="1772"/>
      <c r="D2381" s="1772"/>
      <c r="E2381" s="1772"/>
      <c r="F2381" s="1772" t="s">
        <v>378</v>
      </c>
      <c r="G2381" s="1772"/>
      <c r="H2381" s="1772"/>
      <c r="I2381" s="1772"/>
      <c r="J2381" s="1772"/>
      <c r="K2381" s="1771" t="s">
        <v>2847</v>
      </c>
      <c r="L2381" s="1771"/>
      <c r="M2381" s="1771"/>
      <c r="N2381" s="1771" t="s">
        <v>2846</v>
      </c>
      <c r="O2381" s="1771"/>
      <c r="P2381" s="1771"/>
    </row>
    <row r="2382" spans="1:16" ht="69.75" x14ac:dyDescent="0.25">
      <c r="A2382" s="1535" t="s">
        <v>2845</v>
      </c>
      <c r="B2382" s="1535" t="s">
        <v>5</v>
      </c>
      <c r="C2382" s="1535" t="s">
        <v>2844</v>
      </c>
      <c r="D2382" s="1535" t="s">
        <v>2843</v>
      </c>
      <c r="E2382" s="1536" t="s">
        <v>2842</v>
      </c>
      <c r="F2382" s="1537" t="s">
        <v>2841</v>
      </c>
      <c r="G2382" s="1535" t="s">
        <v>2840</v>
      </c>
      <c r="H2382" s="1535" t="s">
        <v>2839</v>
      </c>
      <c r="I2382" s="1535" t="s">
        <v>2838</v>
      </c>
      <c r="J2382" s="1535" t="s">
        <v>2837</v>
      </c>
      <c r="K2382" s="1538" t="s">
        <v>2836</v>
      </c>
      <c r="L2382" s="1538" t="s">
        <v>2835</v>
      </c>
      <c r="M2382" s="1539" t="s">
        <v>2834</v>
      </c>
      <c r="N2382" s="1538" t="s">
        <v>2836</v>
      </c>
      <c r="O2382" s="1538" t="s">
        <v>2835</v>
      </c>
      <c r="P2382" s="1539" t="s">
        <v>2834</v>
      </c>
    </row>
    <row r="2383" spans="1:16" ht="24" customHeight="1" x14ac:dyDescent="0.25">
      <c r="A2383" s="867" t="s">
        <v>19067</v>
      </c>
      <c r="B2383" s="867" t="s">
        <v>2672</v>
      </c>
      <c r="C2383" s="894" t="s">
        <v>19066</v>
      </c>
      <c r="D2383" s="893" t="s">
        <v>21459</v>
      </c>
      <c r="E2383" s="892">
        <v>9000</v>
      </c>
      <c r="F2383" s="895" t="s">
        <v>22028</v>
      </c>
      <c r="G2383" s="891" t="s">
        <v>22027</v>
      </c>
      <c r="H2383" s="890" t="s">
        <v>22026</v>
      </c>
      <c r="I2383" s="889" t="s">
        <v>2684</v>
      </c>
      <c r="J2383" s="889" t="s">
        <v>5525</v>
      </c>
      <c r="K2383" s="888">
        <v>1</v>
      </c>
      <c r="L2383" s="888">
        <v>3</v>
      </c>
      <c r="M2383" s="887">
        <v>35700</v>
      </c>
      <c r="N2383" s="888">
        <v>0</v>
      </c>
      <c r="O2383" s="888">
        <v>0</v>
      </c>
      <c r="P2383" s="887">
        <v>0</v>
      </c>
    </row>
    <row r="2384" spans="1:16" x14ac:dyDescent="0.25">
      <c r="A2384" s="867" t="s">
        <v>19067</v>
      </c>
      <c r="B2384" s="867" t="s">
        <v>2672</v>
      </c>
      <c r="C2384" s="894" t="s">
        <v>19066</v>
      </c>
      <c r="D2384" s="893" t="s">
        <v>18209</v>
      </c>
      <c r="E2384" s="892">
        <v>15600</v>
      </c>
      <c r="F2384" s="895" t="s">
        <v>22025</v>
      </c>
      <c r="G2384" s="891" t="s">
        <v>22024</v>
      </c>
      <c r="H2384" s="890" t="s">
        <v>20662</v>
      </c>
      <c r="I2384" s="889" t="s">
        <v>3654</v>
      </c>
      <c r="J2384" s="889" t="s">
        <v>5525</v>
      </c>
      <c r="K2384" s="888">
        <v>1</v>
      </c>
      <c r="L2384" s="888">
        <v>1</v>
      </c>
      <c r="M2384" s="887">
        <v>25480</v>
      </c>
      <c r="N2384" s="888">
        <v>0</v>
      </c>
      <c r="O2384" s="888">
        <v>0</v>
      </c>
      <c r="P2384" s="887">
        <v>0</v>
      </c>
    </row>
    <row r="2385" spans="1:16" x14ac:dyDescent="0.25">
      <c r="A2385" s="867" t="s">
        <v>19067</v>
      </c>
      <c r="B2385" s="867" t="s">
        <v>2672</v>
      </c>
      <c r="C2385" s="894" t="s">
        <v>19066</v>
      </c>
      <c r="D2385" s="893" t="s">
        <v>18209</v>
      </c>
      <c r="E2385" s="892">
        <v>13000</v>
      </c>
      <c r="F2385" s="895" t="s">
        <v>22025</v>
      </c>
      <c r="G2385" s="891" t="s">
        <v>22024</v>
      </c>
      <c r="H2385" s="890" t="s">
        <v>20662</v>
      </c>
      <c r="I2385" s="889" t="s">
        <v>3654</v>
      </c>
      <c r="J2385" s="889" t="s">
        <v>5525</v>
      </c>
      <c r="K2385" s="888">
        <v>1</v>
      </c>
      <c r="L2385" s="888">
        <v>2</v>
      </c>
      <c r="M2385" s="887">
        <v>17766.669999999998</v>
      </c>
      <c r="N2385" s="888">
        <v>0</v>
      </c>
      <c r="O2385" s="888">
        <v>0</v>
      </c>
      <c r="P2385" s="887">
        <v>0</v>
      </c>
    </row>
    <row r="2386" spans="1:16" ht="23.25" customHeight="1" x14ac:dyDescent="0.25">
      <c r="A2386" s="867" t="s">
        <v>19067</v>
      </c>
      <c r="B2386" s="867" t="s">
        <v>2672</v>
      </c>
      <c r="C2386" s="894" t="s">
        <v>19066</v>
      </c>
      <c r="D2386" s="893" t="s">
        <v>21127</v>
      </c>
      <c r="E2386" s="892">
        <v>10000</v>
      </c>
      <c r="F2386" s="895" t="s">
        <v>22023</v>
      </c>
      <c r="G2386" s="891" t="s">
        <v>22022</v>
      </c>
      <c r="H2386" s="890" t="s">
        <v>2872</v>
      </c>
      <c r="I2386" s="889" t="s">
        <v>3654</v>
      </c>
      <c r="J2386" s="889" t="s">
        <v>5525</v>
      </c>
      <c r="K2386" s="888">
        <v>1</v>
      </c>
      <c r="L2386" s="888">
        <v>2</v>
      </c>
      <c r="M2386" s="887">
        <v>32333.33</v>
      </c>
      <c r="N2386" s="888">
        <v>0</v>
      </c>
      <c r="O2386" s="888">
        <v>0</v>
      </c>
      <c r="P2386" s="887">
        <v>0</v>
      </c>
    </row>
    <row r="2387" spans="1:16" ht="22.5" x14ac:dyDescent="0.25">
      <c r="A2387" s="867" t="s">
        <v>19067</v>
      </c>
      <c r="B2387" s="867" t="s">
        <v>2672</v>
      </c>
      <c r="C2387" s="894" t="s">
        <v>19066</v>
      </c>
      <c r="D2387" s="893" t="s">
        <v>19524</v>
      </c>
      <c r="E2387" s="892">
        <v>15600</v>
      </c>
      <c r="F2387" s="895" t="s">
        <v>22021</v>
      </c>
      <c r="G2387" s="891" t="s">
        <v>22020</v>
      </c>
      <c r="H2387" s="890" t="s">
        <v>2703</v>
      </c>
      <c r="I2387" s="889" t="s">
        <v>3654</v>
      </c>
      <c r="J2387" s="889" t="s">
        <v>5525</v>
      </c>
      <c r="K2387" s="888">
        <v>1</v>
      </c>
      <c r="L2387" s="888">
        <v>7</v>
      </c>
      <c r="M2387" s="887">
        <v>100880</v>
      </c>
      <c r="N2387" s="888">
        <v>0</v>
      </c>
      <c r="O2387" s="888">
        <v>0</v>
      </c>
      <c r="P2387" s="887">
        <v>0</v>
      </c>
    </row>
    <row r="2388" spans="1:16" x14ac:dyDescent="0.25">
      <c r="A2388" s="867" t="s">
        <v>19067</v>
      </c>
      <c r="B2388" s="867" t="s">
        <v>2672</v>
      </c>
      <c r="C2388" s="894" t="s">
        <v>19066</v>
      </c>
      <c r="D2388" s="893" t="s">
        <v>18209</v>
      </c>
      <c r="E2388" s="892">
        <v>6000</v>
      </c>
      <c r="F2388" s="895" t="s">
        <v>22019</v>
      </c>
      <c r="G2388" s="891" t="s">
        <v>22018</v>
      </c>
      <c r="H2388" s="890" t="s">
        <v>2703</v>
      </c>
      <c r="I2388" s="889" t="s">
        <v>3654</v>
      </c>
      <c r="J2388" s="889" t="s">
        <v>5525</v>
      </c>
      <c r="K2388" s="888">
        <v>1</v>
      </c>
      <c r="L2388" s="888">
        <v>10</v>
      </c>
      <c r="M2388" s="887">
        <v>66000</v>
      </c>
      <c r="N2388" s="888">
        <v>1</v>
      </c>
      <c r="O2388" s="888">
        <v>5</v>
      </c>
      <c r="P2388" s="887">
        <v>30000</v>
      </c>
    </row>
    <row r="2389" spans="1:16" x14ac:dyDescent="0.25">
      <c r="A2389" s="867" t="s">
        <v>19067</v>
      </c>
      <c r="B2389" s="867" t="s">
        <v>2672</v>
      </c>
      <c r="C2389" s="894" t="s">
        <v>19066</v>
      </c>
      <c r="D2389" s="893" t="s">
        <v>18209</v>
      </c>
      <c r="E2389" s="892">
        <v>7000</v>
      </c>
      <c r="F2389" s="895" t="s">
        <v>22017</v>
      </c>
      <c r="G2389" s="891" t="s">
        <v>22016</v>
      </c>
      <c r="H2389" s="890" t="s">
        <v>2703</v>
      </c>
      <c r="I2389" s="889" t="s">
        <v>3654</v>
      </c>
      <c r="J2389" s="889" t="s">
        <v>5525</v>
      </c>
      <c r="K2389" s="888">
        <v>0</v>
      </c>
      <c r="L2389" s="888">
        <v>0</v>
      </c>
      <c r="M2389" s="887">
        <v>0</v>
      </c>
      <c r="N2389" s="888">
        <v>1</v>
      </c>
      <c r="O2389" s="888">
        <v>5</v>
      </c>
      <c r="P2389" s="887">
        <v>34533.33</v>
      </c>
    </row>
    <row r="2390" spans="1:16" x14ac:dyDescent="0.25">
      <c r="A2390" s="867" t="s">
        <v>19067</v>
      </c>
      <c r="B2390" s="867" t="s">
        <v>2672</v>
      </c>
      <c r="C2390" s="894" t="s">
        <v>19066</v>
      </c>
      <c r="D2390" s="893" t="s">
        <v>18209</v>
      </c>
      <c r="E2390" s="892">
        <v>8000</v>
      </c>
      <c r="F2390" s="895" t="s">
        <v>22015</v>
      </c>
      <c r="G2390" s="891" t="s">
        <v>22014</v>
      </c>
      <c r="H2390" s="890" t="s">
        <v>20766</v>
      </c>
      <c r="I2390" s="889" t="s">
        <v>3654</v>
      </c>
      <c r="J2390" s="889" t="s">
        <v>5525</v>
      </c>
      <c r="K2390" s="888">
        <v>1</v>
      </c>
      <c r="L2390" s="888">
        <v>2</v>
      </c>
      <c r="M2390" s="887">
        <v>24000</v>
      </c>
      <c r="N2390" s="888">
        <v>0</v>
      </c>
      <c r="O2390" s="888">
        <v>0</v>
      </c>
      <c r="P2390" s="887">
        <v>0</v>
      </c>
    </row>
    <row r="2391" spans="1:16" x14ac:dyDescent="0.25">
      <c r="A2391" s="867" t="s">
        <v>19067</v>
      </c>
      <c r="B2391" s="867" t="s">
        <v>2672</v>
      </c>
      <c r="C2391" s="894" t="s">
        <v>19066</v>
      </c>
      <c r="D2391" s="893" t="s">
        <v>20910</v>
      </c>
      <c r="E2391" s="892">
        <v>12000</v>
      </c>
      <c r="F2391" s="895" t="s">
        <v>22015</v>
      </c>
      <c r="G2391" s="891" t="s">
        <v>22014</v>
      </c>
      <c r="H2391" s="890" t="s">
        <v>20766</v>
      </c>
      <c r="I2391" s="889" t="s">
        <v>3654</v>
      </c>
      <c r="J2391" s="889" t="s">
        <v>5525</v>
      </c>
      <c r="K2391" s="888">
        <v>1</v>
      </c>
      <c r="L2391" s="888">
        <v>6</v>
      </c>
      <c r="M2391" s="887">
        <v>73600</v>
      </c>
      <c r="N2391" s="888">
        <v>0</v>
      </c>
      <c r="O2391" s="888">
        <v>0</v>
      </c>
      <c r="P2391" s="887">
        <v>0</v>
      </c>
    </row>
    <row r="2392" spans="1:16" x14ac:dyDescent="0.25">
      <c r="A2392" s="867" t="s">
        <v>19067</v>
      </c>
      <c r="B2392" s="867" t="s">
        <v>2672</v>
      </c>
      <c r="C2392" s="894" t="s">
        <v>19066</v>
      </c>
      <c r="D2392" s="893" t="s">
        <v>18209</v>
      </c>
      <c r="E2392" s="892">
        <v>15600</v>
      </c>
      <c r="F2392" s="895" t="s">
        <v>22013</v>
      </c>
      <c r="G2392" s="891" t="s">
        <v>22012</v>
      </c>
      <c r="H2392" s="890" t="s">
        <v>2703</v>
      </c>
      <c r="I2392" s="889" t="s">
        <v>3654</v>
      </c>
      <c r="J2392" s="889" t="s">
        <v>5525</v>
      </c>
      <c r="K2392" s="888">
        <v>1</v>
      </c>
      <c r="L2392" s="888">
        <v>1</v>
      </c>
      <c r="M2392" s="887">
        <v>12480</v>
      </c>
      <c r="N2392" s="888">
        <v>0</v>
      </c>
      <c r="O2392" s="888">
        <v>0</v>
      </c>
      <c r="P2392" s="887">
        <v>0</v>
      </c>
    </row>
    <row r="2393" spans="1:16" ht="17.25" customHeight="1" x14ac:dyDescent="0.25">
      <c r="A2393" s="867" t="s">
        <v>19067</v>
      </c>
      <c r="B2393" s="867" t="s">
        <v>2672</v>
      </c>
      <c r="C2393" s="894" t="s">
        <v>19066</v>
      </c>
      <c r="D2393" s="893" t="s">
        <v>18209</v>
      </c>
      <c r="E2393" s="892">
        <v>9500</v>
      </c>
      <c r="F2393" s="895" t="s">
        <v>22011</v>
      </c>
      <c r="G2393" s="891" t="s">
        <v>22010</v>
      </c>
      <c r="H2393" s="890" t="s">
        <v>8333</v>
      </c>
      <c r="I2393" s="889" t="s">
        <v>2684</v>
      </c>
      <c r="J2393" s="889" t="s">
        <v>5525</v>
      </c>
      <c r="K2393" s="888">
        <v>1</v>
      </c>
      <c r="L2393" s="888">
        <v>5</v>
      </c>
      <c r="M2393" s="887">
        <v>47500</v>
      </c>
      <c r="N2393" s="888">
        <v>0</v>
      </c>
      <c r="O2393" s="888">
        <v>0</v>
      </c>
      <c r="P2393" s="887">
        <v>0</v>
      </c>
    </row>
    <row r="2394" spans="1:16" ht="22.5" customHeight="1" x14ac:dyDescent="0.25">
      <c r="A2394" s="867" t="s">
        <v>19067</v>
      </c>
      <c r="B2394" s="867" t="s">
        <v>2672</v>
      </c>
      <c r="C2394" s="894" t="s">
        <v>19066</v>
      </c>
      <c r="D2394" s="893" t="s">
        <v>22009</v>
      </c>
      <c r="E2394" s="892">
        <v>14000</v>
      </c>
      <c r="F2394" s="895" t="s">
        <v>22008</v>
      </c>
      <c r="G2394" s="891" t="s">
        <v>22007</v>
      </c>
      <c r="H2394" s="890" t="s">
        <v>20662</v>
      </c>
      <c r="I2394" s="889" t="s">
        <v>3654</v>
      </c>
      <c r="J2394" s="889" t="s">
        <v>5525</v>
      </c>
      <c r="K2394" s="888">
        <v>1</v>
      </c>
      <c r="L2394" s="888">
        <v>1</v>
      </c>
      <c r="M2394" s="887">
        <v>933.33</v>
      </c>
      <c r="N2394" s="888">
        <v>0</v>
      </c>
      <c r="O2394" s="888">
        <v>0</v>
      </c>
      <c r="P2394" s="887">
        <v>0</v>
      </c>
    </row>
    <row r="2395" spans="1:16" x14ac:dyDescent="0.25">
      <c r="A2395" s="867" t="s">
        <v>19067</v>
      </c>
      <c r="B2395" s="867" t="s">
        <v>2672</v>
      </c>
      <c r="C2395" s="894" t="s">
        <v>19066</v>
      </c>
      <c r="D2395" s="893" t="s">
        <v>20779</v>
      </c>
      <c r="E2395" s="892">
        <v>15000</v>
      </c>
      <c r="F2395" s="895" t="s">
        <v>22006</v>
      </c>
      <c r="G2395" s="891" t="s">
        <v>22005</v>
      </c>
      <c r="H2395" s="890" t="s">
        <v>19257</v>
      </c>
      <c r="I2395" s="889" t="s">
        <v>2684</v>
      </c>
      <c r="J2395" s="889" t="s">
        <v>5525</v>
      </c>
      <c r="K2395" s="888">
        <v>1</v>
      </c>
      <c r="L2395" s="888">
        <v>9</v>
      </c>
      <c r="M2395" s="887">
        <v>133000</v>
      </c>
      <c r="N2395" s="888">
        <v>1</v>
      </c>
      <c r="O2395" s="888">
        <v>5</v>
      </c>
      <c r="P2395" s="887">
        <v>75000</v>
      </c>
    </row>
    <row r="2396" spans="1:16" x14ac:dyDescent="0.25">
      <c r="A2396" s="867" t="s">
        <v>19067</v>
      </c>
      <c r="B2396" s="867" t="s">
        <v>2672</v>
      </c>
      <c r="C2396" s="894" t="s">
        <v>19066</v>
      </c>
      <c r="D2396" s="893" t="s">
        <v>18209</v>
      </c>
      <c r="E2396" s="892">
        <v>8000</v>
      </c>
      <c r="F2396" s="895" t="s">
        <v>22004</v>
      </c>
      <c r="G2396" s="891" t="s">
        <v>22003</v>
      </c>
      <c r="H2396" s="890" t="s">
        <v>3278</v>
      </c>
      <c r="I2396" s="889" t="s">
        <v>3654</v>
      </c>
      <c r="J2396" s="889" t="s">
        <v>5525</v>
      </c>
      <c r="K2396" s="888">
        <v>1</v>
      </c>
      <c r="L2396" s="888">
        <v>3</v>
      </c>
      <c r="M2396" s="887">
        <v>29866.67</v>
      </c>
      <c r="N2396" s="888">
        <v>1</v>
      </c>
      <c r="O2396" s="888">
        <v>6</v>
      </c>
      <c r="P2396" s="887">
        <v>48000</v>
      </c>
    </row>
    <row r="2397" spans="1:16" x14ac:dyDescent="0.25">
      <c r="A2397" s="867" t="s">
        <v>19067</v>
      </c>
      <c r="B2397" s="867" t="s">
        <v>2672</v>
      </c>
      <c r="C2397" s="894" t="s">
        <v>19066</v>
      </c>
      <c r="D2397" s="893" t="s">
        <v>18209</v>
      </c>
      <c r="E2397" s="892">
        <v>10000</v>
      </c>
      <c r="F2397" s="895" t="s">
        <v>22002</v>
      </c>
      <c r="G2397" s="891" t="s">
        <v>22001</v>
      </c>
      <c r="H2397" s="890" t="s">
        <v>20662</v>
      </c>
      <c r="I2397" s="889" t="s">
        <v>3654</v>
      </c>
      <c r="J2397" s="889" t="s">
        <v>5525</v>
      </c>
      <c r="K2397" s="888">
        <v>1</v>
      </c>
      <c r="L2397" s="888">
        <v>1</v>
      </c>
      <c r="M2397" s="887">
        <v>13333.33</v>
      </c>
      <c r="N2397" s="888">
        <v>1</v>
      </c>
      <c r="O2397" s="888">
        <v>4</v>
      </c>
      <c r="P2397" s="887">
        <v>40000</v>
      </c>
    </row>
    <row r="2398" spans="1:16" x14ac:dyDescent="0.25">
      <c r="A2398" s="867" t="s">
        <v>19067</v>
      </c>
      <c r="B2398" s="867" t="s">
        <v>2672</v>
      </c>
      <c r="C2398" s="894" t="s">
        <v>19066</v>
      </c>
      <c r="D2398" s="893" t="s">
        <v>20779</v>
      </c>
      <c r="E2398" s="892">
        <v>15600</v>
      </c>
      <c r="F2398" s="895" t="s">
        <v>22000</v>
      </c>
      <c r="G2398" s="891" t="s">
        <v>21999</v>
      </c>
      <c r="H2398" s="890" t="s">
        <v>20662</v>
      </c>
      <c r="I2398" s="889" t="s">
        <v>3654</v>
      </c>
      <c r="J2398" s="889" t="s">
        <v>5525</v>
      </c>
      <c r="K2398" s="888">
        <v>1</v>
      </c>
      <c r="L2398" s="888">
        <v>8</v>
      </c>
      <c r="M2398" s="887">
        <v>125320</v>
      </c>
      <c r="N2398" s="888">
        <v>1</v>
      </c>
      <c r="O2398" s="888">
        <v>6</v>
      </c>
      <c r="P2398" s="887">
        <v>92040</v>
      </c>
    </row>
    <row r="2399" spans="1:16" x14ac:dyDescent="0.25">
      <c r="A2399" s="867" t="s">
        <v>19067</v>
      </c>
      <c r="B2399" s="867" t="s">
        <v>2672</v>
      </c>
      <c r="C2399" s="894" t="s">
        <v>19066</v>
      </c>
      <c r="D2399" s="893" t="s">
        <v>18209</v>
      </c>
      <c r="E2399" s="892">
        <v>15000</v>
      </c>
      <c r="F2399" s="895" t="s">
        <v>21998</v>
      </c>
      <c r="G2399" s="891" t="s">
        <v>21997</v>
      </c>
      <c r="H2399" s="890" t="s">
        <v>3322</v>
      </c>
      <c r="I2399" s="889" t="s">
        <v>3654</v>
      </c>
      <c r="J2399" s="889" t="s">
        <v>5525</v>
      </c>
      <c r="K2399" s="888">
        <v>1</v>
      </c>
      <c r="L2399" s="888">
        <v>12</v>
      </c>
      <c r="M2399" s="887">
        <v>180000</v>
      </c>
      <c r="N2399" s="888">
        <v>1</v>
      </c>
      <c r="O2399" s="888">
        <v>6</v>
      </c>
      <c r="P2399" s="887">
        <v>88500</v>
      </c>
    </row>
    <row r="2400" spans="1:16" ht="22.5" x14ac:dyDescent="0.25">
      <c r="A2400" s="867" t="s">
        <v>19067</v>
      </c>
      <c r="B2400" s="867" t="s">
        <v>2672</v>
      </c>
      <c r="C2400" s="894" t="s">
        <v>19066</v>
      </c>
      <c r="D2400" s="893" t="s">
        <v>18209</v>
      </c>
      <c r="E2400" s="892">
        <v>14000</v>
      </c>
      <c r="F2400" s="895" t="s">
        <v>21995</v>
      </c>
      <c r="G2400" s="891" t="s">
        <v>21994</v>
      </c>
      <c r="H2400" s="890" t="s">
        <v>21996</v>
      </c>
      <c r="I2400" s="889" t="s">
        <v>3654</v>
      </c>
      <c r="J2400" s="889" t="s">
        <v>5525</v>
      </c>
      <c r="K2400" s="888">
        <v>1</v>
      </c>
      <c r="L2400" s="888">
        <v>4</v>
      </c>
      <c r="M2400" s="887">
        <v>55533.33</v>
      </c>
      <c r="N2400" s="888">
        <v>1</v>
      </c>
      <c r="O2400" s="888">
        <v>3</v>
      </c>
      <c r="P2400" s="887">
        <v>33600</v>
      </c>
    </row>
    <row r="2401" spans="1:16" ht="15.75" customHeight="1" x14ac:dyDescent="0.25">
      <c r="A2401" s="867" t="s">
        <v>19067</v>
      </c>
      <c r="B2401" s="867" t="s">
        <v>2672</v>
      </c>
      <c r="C2401" s="894" t="s">
        <v>19066</v>
      </c>
      <c r="D2401" s="893" t="s">
        <v>18209</v>
      </c>
      <c r="E2401" s="892">
        <v>15600</v>
      </c>
      <c r="F2401" s="895" t="s">
        <v>21995</v>
      </c>
      <c r="G2401" s="891" t="s">
        <v>21994</v>
      </c>
      <c r="H2401" s="890" t="s">
        <v>21993</v>
      </c>
      <c r="I2401" s="889" t="s">
        <v>3654</v>
      </c>
      <c r="J2401" s="889" t="s">
        <v>5525</v>
      </c>
      <c r="K2401" s="888">
        <v>1</v>
      </c>
      <c r="L2401" s="888">
        <v>5</v>
      </c>
      <c r="M2401" s="887">
        <v>83720</v>
      </c>
      <c r="N2401" s="888">
        <v>0</v>
      </c>
      <c r="O2401" s="888">
        <v>0</v>
      </c>
      <c r="P2401" s="887">
        <v>0</v>
      </c>
    </row>
    <row r="2402" spans="1:16" x14ac:dyDescent="0.25">
      <c r="A2402" s="867" t="s">
        <v>19067</v>
      </c>
      <c r="B2402" s="867" t="s">
        <v>2672</v>
      </c>
      <c r="C2402" s="894" t="s">
        <v>19066</v>
      </c>
      <c r="D2402" s="893" t="s">
        <v>18209</v>
      </c>
      <c r="E2402" s="892">
        <v>14000</v>
      </c>
      <c r="F2402" s="895" t="s">
        <v>21992</v>
      </c>
      <c r="G2402" s="891" t="s">
        <v>21991</v>
      </c>
      <c r="H2402" s="890" t="s">
        <v>2703</v>
      </c>
      <c r="I2402" s="889" t="s">
        <v>3654</v>
      </c>
      <c r="J2402" s="889" t="s">
        <v>5525</v>
      </c>
      <c r="K2402" s="888">
        <v>1</v>
      </c>
      <c r="L2402" s="888">
        <v>3</v>
      </c>
      <c r="M2402" s="887">
        <v>48533.33</v>
      </c>
      <c r="N2402" s="888">
        <v>1</v>
      </c>
      <c r="O2402" s="888">
        <v>3</v>
      </c>
      <c r="P2402" s="887">
        <v>42000</v>
      </c>
    </row>
    <row r="2403" spans="1:16" x14ac:dyDescent="0.25">
      <c r="A2403" s="867" t="s">
        <v>19067</v>
      </c>
      <c r="B2403" s="867" t="s">
        <v>2672</v>
      </c>
      <c r="C2403" s="894" t="s">
        <v>19066</v>
      </c>
      <c r="D2403" s="893" t="s">
        <v>18209</v>
      </c>
      <c r="E2403" s="892">
        <v>15600</v>
      </c>
      <c r="F2403" s="895" t="s">
        <v>21990</v>
      </c>
      <c r="G2403" s="891" t="s">
        <v>21989</v>
      </c>
      <c r="H2403" s="890" t="s">
        <v>20662</v>
      </c>
      <c r="I2403" s="889" t="s">
        <v>3654</v>
      </c>
      <c r="J2403" s="889" t="s">
        <v>5525</v>
      </c>
      <c r="K2403" s="888">
        <v>1</v>
      </c>
      <c r="L2403" s="888">
        <v>7</v>
      </c>
      <c r="M2403" s="887">
        <v>116480</v>
      </c>
      <c r="N2403" s="888">
        <v>0</v>
      </c>
      <c r="O2403" s="888">
        <v>0</v>
      </c>
      <c r="P2403" s="887">
        <v>0</v>
      </c>
    </row>
    <row r="2404" spans="1:16" x14ac:dyDescent="0.25">
      <c r="A2404" s="867" t="s">
        <v>19067</v>
      </c>
      <c r="B2404" s="867" t="s">
        <v>2672</v>
      </c>
      <c r="C2404" s="894" t="s">
        <v>19066</v>
      </c>
      <c r="D2404" s="893" t="s">
        <v>18209</v>
      </c>
      <c r="E2404" s="892">
        <v>14000</v>
      </c>
      <c r="F2404" s="895" t="s">
        <v>21988</v>
      </c>
      <c r="G2404" s="891" t="s">
        <v>21987</v>
      </c>
      <c r="H2404" s="890" t="s">
        <v>21986</v>
      </c>
      <c r="I2404" s="889" t="s">
        <v>3654</v>
      </c>
      <c r="J2404" s="889" t="s">
        <v>5525</v>
      </c>
      <c r="K2404" s="888">
        <v>1</v>
      </c>
      <c r="L2404" s="888">
        <v>5</v>
      </c>
      <c r="M2404" s="887">
        <v>71400</v>
      </c>
      <c r="N2404" s="888">
        <v>0</v>
      </c>
      <c r="O2404" s="888">
        <v>0</v>
      </c>
      <c r="P2404" s="887">
        <v>0</v>
      </c>
    </row>
    <row r="2405" spans="1:16" x14ac:dyDescent="0.25">
      <c r="A2405" s="867" t="s">
        <v>19067</v>
      </c>
      <c r="B2405" s="867" t="s">
        <v>2672</v>
      </c>
      <c r="C2405" s="894" t="s">
        <v>19066</v>
      </c>
      <c r="D2405" s="893" t="s">
        <v>18209</v>
      </c>
      <c r="E2405" s="892">
        <v>8000</v>
      </c>
      <c r="F2405" s="895" t="s">
        <v>21985</v>
      </c>
      <c r="G2405" s="891" t="s">
        <v>21984</v>
      </c>
      <c r="H2405" s="890" t="s">
        <v>20760</v>
      </c>
      <c r="I2405" s="889" t="s">
        <v>3654</v>
      </c>
      <c r="J2405" s="889" t="s">
        <v>5525</v>
      </c>
      <c r="K2405" s="888">
        <v>0</v>
      </c>
      <c r="L2405" s="888">
        <v>0</v>
      </c>
      <c r="M2405" s="887">
        <v>0</v>
      </c>
      <c r="N2405" s="888">
        <v>1</v>
      </c>
      <c r="O2405" s="888">
        <v>1</v>
      </c>
      <c r="P2405" s="887">
        <v>17866.669999999998</v>
      </c>
    </row>
    <row r="2406" spans="1:16" x14ac:dyDescent="0.25">
      <c r="A2406" s="867" t="s">
        <v>19067</v>
      </c>
      <c r="B2406" s="867" t="s">
        <v>2672</v>
      </c>
      <c r="C2406" s="894" t="s">
        <v>19066</v>
      </c>
      <c r="D2406" s="893" t="s">
        <v>18209</v>
      </c>
      <c r="E2406" s="892">
        <v>12000</v>
      </c>
      <c r="F2406" s="895" t="s">
        <v>21983</v>
      </c>
      <c r="G2406" s="891" t="s">
        <v>21982</v>
      </c>
      <c r="H2406" s="890" t="s">
        <v>20662</v>
      </c>
      <c r="I2406" s="889" t="s">
        <v>3654</v>
      </c>
      <c r="J2406" s="889" t="s">
        <v>5525</v>
      </c>
      <c r="K2406" s="888">
        <v>1</v>
      </c>
      <c r="L2406" s="888">
        <v>3</v>
      </c>
      <c r="M2406" s="887">
        <v>44000</v>
      </c>
      <c r="N2406" s="888">
        <v>0</v>
      </c>
      <c r="O2406" s="888">
        <v>0</v>
      </c>
      <c r="P2406" s="887">
        <v>0</v>
      </c>
    </row>
    <row r="2407" spans="1:16" x14ac:dyDescent="0.25">
      <c r="A2407" s="867" t="s">
        <v>19067</v>
      </c>
      <c r="B2407" s="867" t="s">
        <v>2672</v>
      </c>
      <c r="C2407" s="894" t="s">
        <v>19066</v>
      </c>
      <c r="D2407" s="893" t="s">
        <v>20933</v>
      </c>
      <c r="E2407" s="892">
        <v>8000</v>
      </c>
      <c r="F2407" s="895" t="s">
        <v>21981</v>
      </c>
      <c r="G2407" s="891" t="s">
        <v>21980</v>
      </c>
      <c r="H2407" s="890" t="s">
        <v>2872</v>
      </c>
      <c r="I2407" s="889" t="s">
        <v>3654</v>
      </c>
      <c r="J2407" s="889" t="s">
        <v>5525</v>
      </c>
      <c r="K2407" s="888">
        <v>0</v>
      </c>
      <c r="L2407" s="888">
        <v>0</v>
      </c>
      <c r="M2407" s="887">
        <v>0</v>
      </c>
      <c r="N2407" s="888">
        <v>1</v>
      </c>
      <c r="O2407" s="888">
        <v>4</v>
      </c>
      <c r="P2407" s="887">
        <v>35733.33</v>
      </c>
    </row>
    <row r="2408" spans="1:16" x14ac:dyDescent="0.25">
      <c r="A2408" s="867" t="s">
        <v>19067</v>
      </c>
      <c r="B2408" s="867" t="s">
        <v>2672</v>
      </c>
      <c r="C2408" s="894" t="s">
        <v>19066</v>
      </c>
      <c r="D2408" s="893" t="s">
        <v>18209</v>
      </c>
      <c r="E2408" s="892">
        <v>11000</v>
      </c>
      <c r="F2408" s="895" t="s">
        <v>21979</v>
      </c>
      <c r="G2408" s="891" t="s">
        <v>21978</v>
      </c>
      <c r="H2408" s="890" t="s">
        <v>3255</v>
      </c>
      <c r="I2408" s="889" t="s">
        <v>3654</v>
      </c>
      <c r="J2408" s="889" t="s">
        <v>5525</v>
      </c>
      <c r="K2408" s="888">
        <v>1</v>
      </c>
      <c r="L2408" s="888">
        <v>2</v>
      </c>
      <c r="M2408" s="887">
        <v>25666.67</v>
      </c>
      <c r="N2408" s="888">
        <v>1</v>
      </c>
      <c r="O2408" s="888">
        <v>6</v>
      </c>
      <c r="P2408" s="887">
        <v>66000</v>
      </c>
    </row>
    <row r="2409" spans="1:16" ht="24" customHeight="1" x14ac:dyDescent="0.25">
      <c r="A2409" s="867" t="s">
        <v>19067</v>
      </c>
      <c r="B2409" s="867" t="s">
        <v>2672</v>
      </c>
      <c r="C2409" s="894" t="s">
        <v>19066</v>
      </c>
      <c r="D2409" s="893" t="s">
        <v>20950</v>
      </c>
      <c r="E2409" s="892">
        <v>15600</v>
      </c>
      <c r="F2409" s="895" t="s">
        <v>21977</v>
      </c>
      <c r="G2409" s="891" t="s">
        <v>21976</v>
      </c>
      <c r="H2409" s="890" t="s">
        <v>20662</v>
      </c>
      <c r="I2409" s="889" t="s">
        <v>3654</v>
      </c>
      <c r="J2409" s="889" t="s">
        <v>5525</v>
      </c>
      <c r="K2409" s="888">
        <v>1</v>
      </c>
      <c r="L2409" s="888">
        <v>4</v>
      </c>
      <c r="M2409" s="887">
        <v>62400</v>
      </c>
      <c r="N2409" s="888">
        <v>0</v>
      </c>
      <c r="O2409" s="888">
        <v>0</v>
      </c>
      <c r="P2409" s="887">
        <v>0</v>
      </c>
    </row>
    <row r="2410" spans="1:16" ht="22.5" x14ac:dyDescent="0.25">
      <c r="A2410" s="867" t="s">
        <v>19067</v>
      </c>
      <c r="B2410" s="867" t="s">
        <v>2672</v>
      </c>
      <c r="C2410" s="894" t="s">
        <v>19066</v>
      </c>
      <c r="D2410" s="893" t="s">
        <v>21975</v>
      </c>
      <c r="E2410" s="892">
        <v>10000</v>
      </c>
      <c r="F2410" s="895" t="s">
        <v>21974</v>
      </c>
      <c r="G2410" s="891" t="s">
        <v>21973</v>
      </c>
      <c r="H2410" s="890" t="s">
        <v>21290</v>
      </c>
      <c r="I2410" s="889" t="s">
        <v>3654</v>
      </c>
      <c r="J2410" s="889" t="s">
        <v>5525</v>
      </c>
      <c r="K2410" s="888">
        <v>1</v>
      </c>
      <c r="L2410" s="888">
        <v>7</v>
      </c>
      <c r="M2410" s="887">
        <v>90000</v>
      </c>
      <c r="N2410" s="888">
        <v>1</v>
      </c>
      <c r="O2410" s="888">
        <v>6</v>
      </c>
      <c r="P2410" s="887">
        <v>60000</v>
      </c>
    </row>
    <row r="2411" spans="1:16" x14ac:dyDescent="0.25">
      <c r="A2411" s="867" t="s">
        <v>19067</v>
      </c>
      <c r="B2411" s="867" t="s">
        <v>2672</v>
      </c>
      <c r="C2411" s="894" t="s">
        <v>19066</v>
      </c>
      <c r="D2411" s="893" t="s">
        <v>20696</v>
      </c>
      <c r="E2411" s="892">
        <v>5000</v>
      </c>
      <c r="F2411" s="895" t="s">
        <v>21974</v>
      </c>
      <c r="G2411" s="891" t="s">
        <v>21973</v>
      </c>
      <c r="H2411" s="890" t="s">
        <v>21290</v>
      </c>
      <c r="I2411" s="889" t="s">
        <v>3654</v>
      </c>
      <c r="J2411" s="889" t="s">
        <v>5525</v>
      </c>
      <c r="K2411" s="888">
        <v>1</v>
      </c>
      <c r="L2411" s="888">
        <v>1</v>
      </c>
      <c r="M2411" s="887">
        <v>4666.67</v>
      </c>
      <c r="N2411" s="888">
        <v>0</v>
      </c>
      <c r="O2411" s="888">
        <v>0</v>
      </c>
      <c r="P2411" s="887">
        <v>0</v>
      </c>
    </row>
    <row r="2412" spans="1:16" x14ac:dyDescent="0.25">
      <c r="A2412" s="867" t="s">
        <v>19067</v>
      </c>
      <c r="B2412" s="867" t="s">
        <v>2672</v>
      </c>
      <c r="C2412" s="894" t="s">
        <v>19066</v>
      </c>
      <c r="D2412" s="893" t="s">
        <v>18209</v>
      </c>
      <c r="E2412" s="892">
        <v>10000</v>
      </c>
      <c r="F2412" s="895" t="s">
        <v>21972</v>
      </c>
      <c r="G2412" s="891" t="s">
        <v>21971</v>
      </c>
      <c r="H2412" s="890" t="s">
        <v>21524</v>
      </c>
      <c r="I2412" s="889" t="s">
        <v>3654</v>
      </c>
      <c r="J2412" s="889" t="s">
        <v>5525</v>
      </c>
      <c r="K2412" s="888">
        <v>1</v>
      </c>
      <c r="L2412" s="888">
        <v>6</v>
      </c>
      <c r="M2412" s="887">
        <v>66000</v>
      </c>
      <c r="N2412" s="888">
        <v>1</v>
      </c>
      <c r="O2412" s="888">
        <v>6</v>
      </c>
      <c r="P2412" s="887">
        <v>60000</v>
      </c>
    </row>
    <row r="2413" spans="1:16" x14ac:dyDescent="0.25">
      <c r="A2413" s="867" t="s">
        <v>19067</v>
      </c>
      <c r="B2413" s="867" t="s">
        <v>2672</v>
      </c>
      <c r="C2413" s="894" t="s">
        <v>19066</v>
      </c>
      <c r="D2413" s="893" t="s">
        <v>18209</v>
      </c>
      <c r="E2413" s="892">
        <v>15600</v>
      </c>
      <c r="F2413" s="895" t="s">
        <v>21970</v>
      </c>
      <c r="G2413" s="891" t="s">
        <v>21969</v>
      </c>
      <c r="H2413" s="890" t="s">
        <v>19692</v>
      </c>
      <c r="I2413" s="889" t="s">
        <v>2684</v>
      </c>
      <c r="J2413" s="889" t="s">
        <v>5525</v>
      </c>
      <c r="K2413" s="888">
        <v>1</v>
      </c>
      <c r="L2413" s="888">
        <v>12</v>
      </c>
      <c r="M2413" s="887">
        <v>187200</v>
      </c>
      <c r="N2413" s="888">
        <v>1</v>
      </c>
      <c r="O2413" s="888">
        <v>6</v>
      </c>
      <c r="P2413" s="887">
        <v>92040</v>
      </c>
    </row>
    <row r="2414" spans="1:16" x14ac:dyDescent="0.25">
      <c r="A2414" s="867" t="s">
        <v>19067</v>
      </c>
      <c r="B2414" s="867" t="s">
        <v>2672</v>
      </c>
      <c r="C2414" s="894" t="s">
        <v>19066</v>
      </c>
      <c r="D2414" s="893" t="s">
        <v>18209</v>
      </c>
      <c r="E2414" s="892">
        <v>15000</v>
      </c>
      <c r="F2414" s="895" t="s">
        <v>21968</v>
      </c>
      <c r="G2414" s="891" t="s">
        <v>21967</v>
      </c>
      <c r="H2414" s="890" t="s">
        <v>20662</v>
      </c>
      <c r="I2414" s="889" t="s">
        <v>3654</v>
      </c>
      <c r="J2414" s="889" t="s">
        <v>5525</v>
      </c>
      <c r="K2414" s="888">
        <v>1</v>
      </c>
      <c r="L2414" s="888">
        <v>12</v>
      </c>
      <c r="M2414" s="887">
        <v>180000</v>
      </c>
      <c r="N2414" s="888">
        <v>1</v>
      </c>
      <c r="O2414" s="888">
        <v>6</v>
      </c>
      <c r="P2414" s="887">
        <v>88500</v>
      </c>
    </row>
    <row r="2415" spans="1:16" x14ac:dyDescent="0.25">
      <c r="A2415" s="867" t="s">
        <v>19067</v>
      </c>
      <c r="B2415" s="867" t="s">
        <v>2672</v>
      </c>
      <c r="C2415" s="894" t="s">
        <v>19066</v>
      </c>
      <c r="D2415" s="893" t="s">
        <v>18209</v>
      </c>
      <c r="E2415" s="892">
        <v>14000</v>
      </c>
      <c r="F2415" s="895" t="s">
        <v>21966</v>
      </c>
      <c r="G2415" s="891" t="s">
        <v>21965</v>
      </c>
      <c r="H2415" s="890" t="s">
        <v>20667</v>
      </c>
      <c r="I2415" s="889" t="s">
        <v>3654</v>
      </c>
      <c r="J2415" s="889" t="s">
        <v>5525</v>
      </c>
      <c r="K2415" s="888">
        <v>1</v>
      </c>
      <c r="L2415" s="888">
        <v>12</v>
      </c>
      <c r="M2415" s="887">
        <v>167533.33000000002</v>
      </c>
      <c r="N2415" s="888">
        <v>1</v>
      </c>
      <c r="O2415" s="888">
        <v>6</v>
      </c>
      <c r="P2415" s="887">
        <v>84000</v>
      </c>
    </row>
    <row r="2416" spans="1:16" x14ac:dyDescent="0.25">
      <c r="A2416" s="867" t="s">
        <v>19067</v>
      </c>
      <c r="B2416" s="867" t="s">
        <v>2672</v>
      </c>
      <c r="C2416" s="894" t="s">
        <v>19066</v>
      </c>
      <c r="D2416" s="893" t="s">
        <v>18209</v>
      </c>
      <c r="E2416" s="892">
        <v>15600</v>
      </c>
      <c r="F2416" s="895" t="s">
        <v>21964</v>
      </c>
      <c r="G2416" s="891" t="s">
        <v>21963</v>
      </c>
      <c r="H2416" s="890" t="s">
        <v>20662</v>
      </c>
      <c r="I2416" s="889" t="s">
        <v>3654</v>
      </c>
      <c r="J2416" s="889" t="s">
        <v>5525</v>
      </c>
      <c r="K2416" s="888">
        <v>1</v>
      </c>
      <c r="L2416" s="888">
        <v>2</v>
      </c>
      <c r="M2416" s="887">
        <v>34320</v>
      </c>
      <c r="N2416" s="888">
        <v>1</v>
      </c>
      <c r="O2416" s="888">
        <v>2</v>
      </c>
      <c r="P2416" s="887">
        <v>31200</v>
      </c>
    </row>
    <row r="2417" spans="1:16" x14ac:dyDescent="0.25">
      <c r="A2417" s="867" t="s">
        <v>19067</v>
      </c>
      <c r="B2417" s="867" t="s">
        <v>2672</v>
      </c>
      <c r="C2417" s="894" t="s">
        <v>19066</v>
      </c>
      <c r="D2417" s="893" t="s">
        <v>18209</v>
      </c>
      <c r="E2417" s="892">
        <v>9000</v>
      </c>
      <c r="F2417" s="895" t="s">
        <v>21962</v>
      </c>
      <c r="G2417" s="891" t="s">
        <v>21961</v>
      </c>
      <c r="H2417" s="890" t="s">
        <v>20662</v>
      </c>
      <c r="I2417" s="889" t="s">
        <v>3654</v>
      </c>
      <c r="J2417" s="889" t="s">
        <v>5525</v>
      </c>
      <c r="K2417" s="888">
        <v>1</v>
      </c>
      <c r="L2417" s="888">
        <v>6</v>
      </c>
      <c r="M2417" s="887">
        <v>50400</v>
      </c>
      <c r="N2417" s="888">
        <v>1</v>
      </c>
      <c r="O2417" s="888">
        <v>6</v>
      </c>
      <c r="P2417" s="887">
        <v>54000</v>
      </c>
    </row>
    <row r="2418" spans="1:16" x14ac:dyDescent="0.25">
      <c r="A2418" s="867" t="s">
        <v>19067</v>
      </c>
      <c r="B2418" s="867" t="s">
        <v>2672</v>
      </c>
      <c r="C2418" s="894" t="s">
        <v>19066</v>
      </c>
      <c r="D2418" s="893" t="s">
        <v>18209</v>
      </c>
      <c r="E2418" s="892">
        <v>15000</v>
      </c>
      <c r="F2418" s="895" t="s">
        <v>21960</v>
      </c>
      <c r="G2418" s="891" t="s">
        <v>21959</v>
      </c>
      <c r="H2418" s="890" t="s">
        <v>2722</v>
      </c>
      <c r="I2418" s="889" t="s">
        <v>2684</v>
      </c>
      <c r="J2418" s="889" t="s">
        <v>5525</v>
      </c>
      <c r="K2418" s="888">
        <v>1</v>
      </c>
      <c r="L2418" s="888">
        <v>5</v>
      </c>
      <c r="M2418" s="887">
        <v>84500</v>
      </c>
      <c r="N2418" s="888">
        <v>1</v>
      </c>
      <c r="O2418" s="888">
        <v>5</v>
      </c>
      <c r="P2418" s="887">
        <v>74000</v>
      </c>
    </row>
    <row r="2419" spans="1:16" x14ac:dyDescent="0.25">
      <c r="A2419" s="867" t="s">
        <v>19067</v>
      </c>
      <c r="B2419" s="867" t="s">
        <v>2672</v>
      </c>
      <c r="C2419" s="894" t="s">
        <v>19066</v>
      </c>
      <c r="D2419" s="893" t="s">
        <v>18209</v>
      </c>
      <c r="E2419" s="892">
        <v>5500</v>
      </c>
      <c r="F2419" s="895" t="s">
        <v>21958</v>
      </c>
      <c r="G2419" s="891" t="s">
        <v>21957</v>
      </c>
      <c r="H2419" s="890" t="s">
        <v>6121</v>
      </c>
      <c r="I2419" s="889" t="s">
        <v>2684</v>
      </c>
      <c r="J2419" s="889" t="s">
        <v>5525</v>
      </c>
      <c r="K2419" s="888">
        <v>0</v>
      </c>
      <c r="L2419" s="888">
        <v>0</v>
      </c>
      <c r="M2419" s="887">
        <v>0</v>
      </c>
      <c r="N2419" s="888">
        <v>1</v>
      </c>
      <c r="O2419" s="888">
        <v>1</v>
      </c>
      <c r="P2419" s="887">
        <v>5500</v>
      </c>
    </row>
    <row r="2420" spans="1:16" x14ac:dyDescent="0.25">
      <c r="A2420" s="867" t="s">
        <v>19067</v>
      </c>
      <c r="B2420" s="867" t="s">
        <v>2672</v>
      </c>
      <c r="C2420" s="894" t="s">
        <v>19066</v>
      </c>
      <c r="D2420" s="893" t="s">
        <v>18209</v>
      </c>
      <c r="E2420" s="892">
        <v>8000</v>
      </c>
      <c r="F2420" s="895" t="s">
        <v>21956</v>
      </c>
      <c r="G2420" s="891" t="s">
        <v>21955</v>
      </c>
      <c r="H2420" s="890" t="s">
        <v>2703</v>
      </c>
      <c r="I2420" s="889" t="s">
        <v>3654</v>
      </c>
      <c r="J2420" s="889" t="s">
        <v>5525</v>
      </c>
      <c r="K2420" s="888">
        <v>1</v>
      </c>
      <c r="L2420" s="888">
        <v>9</v>
      </c>
      <c r="M2420" s="887">
        <v>80000</v>
      </c>
      <c r="N2420" s="888">
        <v>1</v>
      </c>
      <c r="O2420" s="888">
        <v>6</v>
      </c>
      <c r="P2420" s="887">
        <v>48000</v>
      </c>
    </row>
    <row r="2421" spans="1:16" x14ac:dyDescent="0.25">
      <c r="A2421" s="867" t="s">
        <v>19067</v>
      </c>
      <c r="B2421" s="867" t="s">
        <v>2672</v>
      </c>
      <c r="C2421" s="894" t="s">
        <v>19066</v>
      </c>
      <c r="D2421" s="893" t="s">
        <v>199</v>
      </c>
      <c r="E2421" s="892">
        <v>10000</v>
      </c>
      <c r="F2421" s="895" t="s">
        <v>21954</v>
      </c>
      <c r="G2421" s="891" t="s">
        <v>21953</v>
      </c>
      <c r="H2421" s="890" t="s">
        <v>20662</v>
      </c>
      <c r="I2421" s="889" t="s">
        <v>3654</v>
      </c>
      <c r="J2421" s="889" t="s">
        <v>5525</v>
      </c>
      <c r="K2421" s="888">
        <v>1</v>
      </c>
      <c r="L2421" s="888">
        <v>5</v>
      </c>
      <c r="M2421" s="887">
        <v>60000</v>
      </c>
      <c r="N2421" s="888">
        <v>0</v>
      </c>
      <c r="O2421" s="888">
        <v>0</v>
      </c>
      <c r="P2421" s="887">
        <v>0</v>
      </c>
    </row>
    <row r="2422" spans="1:16" ht="22.5" x14ac:dyDescent="0.25">
      <c r="A2422" s="867" t="s">
        <v>19067</v>
      </c>
      <c r="B2422" s="867" t="s">
        <v>2672</v>
      </c>
      <c r="C2422" s="894" t="s">
        <v>19066</v>
      </c>
      <c r="D2422" s="893" t="s">
        <v>20832</v>
      </c>
      <c r="E2422" s="892">
        <v>7500</v>
      </c>
      <c r="F2422" s="895" t="s">
        <v>21952</v>
      </c>
      <c r="G2422" s="891" t="s">
        <v>21951</v>
      </c>
      <c r="H2422" s="890" t="s">
        <v>20662</v>
      </c>
      <c r="I2422" s="889" t="s">
        <v>3654</v>
      </c>
      <c r="J2422" s="889" t="s">
        <v>5525</v>
      </c>
      <c r="K2422" s="888">
        <v>1</v>
      </c>
      <c r="L2422" s="888">
        <v>7</v>
      </c>
      <c r="M2422" s="887">
        <v>67500</v>
      </c>
      <c r="N2422" s="888">
        <v>0</v>
      </c>
      <c r="O2422" s="888">
        <v>0</v>
      </c>
      <c r="P2422" s="887">
        <v>0</v>
      </c>
    </row>
    <row r="2423" spans="1:16" x14ac:dyDescent="0.25">
      <c r="A2423" s="867" t="s">
        <v>19067</v>
      </c>
      <c r="B2423" s="867" t="s">
        <v>2672</v>
      </c>
      <c r="C2423" s="894" t="s">
        <v>19066</v>
      </c>
      <c r="D2423" s="893" t="s">
        <v>18209</v>
      </c>
      <c r="E2423" s="892">
        <v>13000</v>
      </c>
      <c r="F2423" s="895" t="s">
        <v>21950</v>
      </c>
      <c r="G2423" s="891" t="s">
        <v>21949</v>
      </c>
      <c r="H2423" s="890" t="s">
        <v>6522</v>
      </c>
      <c r="I2423" s="889" t="s">
        <v>3654</v>
      </c>
      <c r="J2423" s="889" t="s">
        <v>5525</v>
      </c>
      <c r="K2423" s="888">
        <v>0</v>
      </c>
      <c r="L2423" s="888">
        <v>0</v>
      </c>
      <c r="M2423" s="887">
        <v>0</v>
      </c>
      <c r="N2423" s="888">
        <v>1</v>
      </c>
      <c r="O2423" s="888">
        <v>6</v>
      </c>
      <c r="P2423" s="887">
        <v>65433.34</v>
      </c>
    </row>
    <row r="2424" spans="1:16" x14ac:dyDescent="0.25">
      <c r="A2424" s="867" t="s">
        <v>19067</v>
      </c>
      <c r="B2424" s="867" t="s">
        <v>2672</v>
      </c>
      <c r="C2424" s="894" t="s">
        <v>19066</v>
      </c>
      <c r="D2424" s="893" t="s">
        <v>18209</v>
      </c>
      <c r="E2424" s="892">
        <v>6500</v>
      </c>
      <c r="F2424" s="895" t="s">
        <v>21948</v>
      </c>
      <c r="G2424" s="891" t="s">
        <v>21947</v>
      </c>
      <c r="H2424" s="890" t="s">
        <v>20662</v>
      </c>
      <c r="I2424" s="889" t="s">
        <v>3654</v>
      </c>
      <c r="J2424" s="889" t="s">
        <v>5525</v>
      </c>
      <c r="K2424" s="888">
        <v>1</v>
      </c>
      <c r="L2424" s="888">
        <v>5</v>
      </c>
      <c r="M2424" s="887">
        <v>39000</v>
      </c>
      <c r="N2424" s="888">
        <v>1</v>
      </c>
      <c r="O2424" s="888">
        <v>1</v>
      </c>
      <c r="P2424" s="887">
        <v>4550</v>
      </c>
    </row>
    <row r="2425" spans="1:16" x14ac:dyDescent="0.25">
      <c r="A2425" s="867" t="s">
        <v>19067</v>
      </c>
      <c r="B2425" s="867" t="s">
        <v>2672</v>
      </c>
      <c r="C2425" s="894" t="s">
        <v>19066</v>
      </c>
      <c r="D2425" s="893" t="s">
        <v>21104</v>
      </c>
      <c r="E2425" s="892">
        <v>8000</v>
      </c>
      <c r="F2425" s="895" t="s">
        <v>21948</v>
      </c>
      <c r="G2425" s="891" t="s">
        <v>21947</v>
      </c>
      <c r="H2425" s="890" t="s">
        <v>20662</v>
      </c>
      <c r="I2425" s="889" t="s">
        <v>3654</v>
      </c>
      <c r="J2425" s="889" t="s">
        <v>5525</v>
      </c>
      <c r="K2425" s="888">
        <v>1</v>
      </c>
      <c r="L2425" s="888">
        <v>5</v>
      </c>
      <c r="M2425" s="887">
        <v>47733.33</v>
      </c>
      <c r="N2425" s="888">
        <v>0</v>
      </c>
      <c r="O2425" s="888">
        <v>0</v>
      </c>
      <c r="P2425" s="887">
        <v>0</v>
      </c>
    </row>
    <row r="2426" spans="1:16" ht="22.5" x14ac:dyDescent="0.25">
      <c r="A2426" s="867" t="s">
        <v>19067</v>
      </c>
      <c r="B2426" s="867" t="s">
        <v>2672</v>
      </c>
      <c r="C2426" s="894" t="s">
        <v>19066</v>
      </c>
      <c r="D2426" s="893" t="s">
        <v>21946</v>
      </c>
      <c r="E2426" s="892">
        <v>15600</v>
      </c>
      <c r="F2426" s="895" t="s">
        <v>21945</v>
      </c>
      <c r="G2426" s="891" t="s">
        <v>21944</v>
      </c>
      <c r="H2426" s="890" t="s">
        <v>20662</v>
      </c>
      <c r="I2426" s="889" t="s">
        <v>3654</v>
      </c>
      <c r="J2426" s="889" t="s">
        <v>5525</v>
      </c>
      <c r="K2426" s="888">
        <v>1</v>
      </c>
      <c r="L2426" s="888">
        <v>1</v>
      </c>
      <c r="M2426" s="887">
        <v>23920</v>
      </c>
      <c r="N2426" s="888">
        <v>1</v>
      </c>
      <c r="O2426" s="888">
        <v>6</v>
      </c>
      <c r="P2426" s="887">
        <v>92040</v>
      </c>
    </row>
    <row r="2427" spans="1:16" x14ac:dyDescent="0.25">
      <c r="A2427" s="867" t="s">
        <v>19067</v>
      </c>
      <c r="B2427" s="867" t="s">
        <v>2672</v>
      </c>
      <c r="C2427" s="894" t="s">
        <v>19066</v>
      </c>
      <c r="D2427" s="893" t="s">
        <v>21943</v>
      </c>
      <c r="E2427" s="892">
        <v>8000</v>
      </c>
      <c r="F2427" s="895" t="s">
        <v>21942</v>
      </c>
      <c r="G2427" s="891" t="s">
        <v>21941</v>
      </c>
      <c r="H2427" s="890" t="s">
        <v>2872</v>
      </c>
      <c r="I2427" s="889" t="s">
        <v>3654</v>
      </c>
      <c r="J2427" s="889" t="s">
        <v>5525</v>
      </c>
      <c r="K2427" s="888">
        <v>1</v>
      </c>
      <c r="L2427" s="888">
        <v>4</v>
      </c>
      <c r="M2427" s="887">
        <v>36800</v>
      </c>
      <c r="N2427" s="888">
        <v>0</v>
      </c>
      <c r="O2427" s="888">
        <v>0</v>
      </c>
      <c r="P2427" s="887">
        <v>0</v>
      </c>
    </row>
    <row r="2428" spans="1:16" x14ac:dyDescent="0.25">
      <c r="A2428" s="867" t="s">
        <v>19067</v>
      </c>
      <c r="B2428" s="867" t="s">
        <v>2672</v>
      </c>
      <c r="C2428" s="894" t="s">
        <v>19066</v>
      </c>
      <c r="D2428" s="893" t="s">
        <v>18209</v>
      </c>
      <c r="E2428" s="892">
        <v>14000</v>
      </c>
      <c r="F2428" s="895" t="s">
        <v>21940</v>
      </c>
      <c r="G2428" s="891" t="s">
        <v>21939</v>
      </c>
      <c r="H2428" s="890" t="s">
        <v>20662</v>
      </c>
      <c r="I2428" s="889" t="s">
        <v>3654</v>
      </c>
      <c r="J2428" s="889" t="s">
        <v>5525</v>
      </c>
      <c r="K2428" s="888">
        <v>1</v>
      </c>
      <c r="L2428" s="888">
        <v>1</v>
      </c>
      <c r="M2428" s="887">
        <v>13066.67</v>
      </c>
      <c r="N2428" s="888">
        <v>1</v>
      </c>
      <c r="O2428" s="888">
        <v>1</v>
      </c>
      <c r="P2428" s="887">
        <v>14000</v>
      </c>
    </row>
    <row r="2429" spans="1:16" x14ac:dyDescent="0.25">
      <c r="A2429" s="867" t="s">
        <v>19067</v>
      </c>
      <c r="B2429" s="867" t="s">
        <v>2672</v>
      </c>
      <c r="C2429" s="894" t="s">
        <v>19066</v>
      </c>
      <c r="D2429" s="893" t="s">
        <v>18209</v>
      </c>
      <c r="E2429" s="892">
        <v>15600</v>
      </c>
      <c r="F2429" s="895" t="s">
        <v>21938</v>
      </c>
      <c r="G2429" s="891" t="s">
        <v>21937</v>
      </c>
      <c r="H2429" s="890" t="s">
        <v>2704</v>
      </c>
      <c r="I2429" s="889" t="s">
        <v>2684</v>
      </c>
      <c r="J2429" s="889" t="s">
        <v>5525</v>
      </c>
      <c r="K2429" s="888">
        <v>0</v>
      </c>
      <c r="L2429" s="888">
        <v>0</v>
      </c>
      <c r="M2429" s="887">
        <v>0</v>
      </c>
      <c r="N2429" s="888">
        <v>1</v>
      </c>
      <c r="O2429" s="888">
        <v>2</v>
      </c>
      <c r="P2429" s="887">
        <v>31720</v>
      </c>
    </row>
    <row r="2430" spans="1:16" x14ac:dyDescent="0.25">
      <c r="A2430" s="867" t="s">
        <v>19067</v>
      </c>
      <c r="B2430" s="867" t="s">
        <v>2672</v>
      </c>
      <c r="C2430" s="894" t="s">
        <v>19066</v>
      </c>
      <c r="D2430" s="893" t="s">
        <v>18209</v>
      </c>
      <c r="E2430" s="892">
        <v>8000</v>
      </c>
      <c r="F2430" s="895" t="s">
        <v>21936</v>
      </c>
      <c r="G2430" s="891" t="s">
        <v>21935</v>
      </c>
      <c r="H2430" s="890" t="s">
        <v>21934</v>
      </c>
      <c r="I2430" s="889" t="s">
        <v>3654</v>
      </c>
      <c r="J2430" s="889" t="s">
        <v>5525</v>
      </c>
      <c r="K2430" s="888">
        <v>1</v>
      </c>
      <c r="L2430" s="888">
        <v>11</v>
      </c>
      <c r="M2430" s="887">
        <v>95733.33</v>
      </c>
      <c r="N2430" s="888">
        <v>1</v>
      </c>
      <c r="O2430" s="888">
        <v>5</v>
      </c>
      <c r="P2430" s="887">
        <v>46400</v>
      </c>
    </row>
    <row r="2431" spans="1:16" x14ac:dyDescent="0.25">
      <c r="A2431" s="867" t="s">
        <v>19067</v>
      </c>
      <c r="B2431" s="867" t="s">
        <v>2672</v>
      </c>
      <c r="C2431" s="894" t="s">
        <v>19066</v>
      </c>
      <c r="D2431" s="893" t="s">
        <v>18209</v>
      </c>
      <c r="E2431" s="892">
        <v>12000</v>
      </c>
      <c r="F2431" s="895" t="s">
        <v>21933</v>
      </c>
      <c r="G2431" s="891" t="s">
        <v>21932</v>
      </c>
      <c r="H2431" s="890" t="s">
        <v>20760</v>
      </c>
      <c r="I2431" s="889" t="s">
        <v>3654</v>
      </c>
      <c r="J2431" s="889" t="s">
        <v>5525</v>
      </c>
      <c r="K2431" s="888">
        <v>1</v>
      </c>
      <c r="L2431" s="888">
        <v>5</v>
      </c>
      <c r="M2431" s="887">
        <v>60400</v>
      </c>
      <c r="N2431" s="888">
        <v>0</v>
      </c>
      <c r="O2431" s="888">
        <v>0</v>
      </c>
      <c r="P2431" s="887">
        <v>0</v>
      </c>
    </row>
    <row r="2432" spans="1:16" x14ac:dyDescent="0.25">
      <c r="A2432" s="867" t="s">
        <v>19067</v>
      </c>
      <c r="B2432" s="867" t="s">
        <v>2672</v>
      </c>
      <c r="C2432" s="894" t="s">
        <v>19066</v>
      </c>
      <c r="D2432" s="893" t="s">
        <v>18209</v>
      </c>
      <c r="E2432" s="892">
        <v>14000</v>
      </c>
      <c r="F2432" s="895" t="s">
        <v>21931</v>
      </c>
      <c r="G2432" s="891" t="s">
        <v>21930</v>
      </c>
      <c r="H2432" s="890" t="s">
        <v>20662</v>
      </c>
      <c r="I2432" s="889" t="s">
        <v>3654</v>
      </c>
      <c r="J2432" s="889" t="s">
        <v>5525</v>
      </c>
      <c r="K2432" s="888">
        <v>1</v>
      </c>
      <c r="L2432" s="888">
        <v>2</v>
      </c>
      <c r="M2432" s="887">
        <v>22866.67</v>
      </c>
      <c r="N2432" s="888">
        <v>1</v>
      </c>
      <c r="O2432" s="888">
        <v>6</v>
      </c>
      <c r="P2432" s="887">
        <v>84000</v>
      </c>
    </row>
    <row r="2433" spans="1:16" x14ac:dyDescent="0.25">
      <c r="A2433" s="867" t="s">
        <v>19067</v>
      </c>
      <c r="B2433" s="867" t="s">
        <v>2672</v>
      </c>
      <c r="C2433" s="894" t="s">
        <v>19066</v>
      </c>
      <c r="D2433" s="893" t="s">
        <v>18209</v>
      </c>
      <c r="E2433" s="892">
        <v>15000</v>
      </c>
      <c r="F2433" s="895" t="s">
        <v>21931</v>
      </c>
      <c r="G2433" s="891" t="s">
        <v>21930</v>
      </c>
      <c r="H2433" s="890" t="s">
        <v>20662</v>
      </c>
      <c r="I2433" s="889" t="s">
        <v>3654</v>
      </c>
      <c r="J2433" s="889" t="s">
        <v>5525</v>
      </c>
      <c r="K2433" s="888">
        <v>1</v>
      </c>
      <c r="L2433" s="888">
        <v>1</v>
      </c>
      <c r="M2433" s="887">
        <v>9000</v>
      </c>
      <c r="N2433" s="888">
        <v>0</v>
      </c>
      <c r="O2433" s="888">
        <v>0</v>
      </c>
      <c r="P2433" s="887">
        <v>0</v>
      </c>
    </row>
    <row r="2434" spans="1:16" x14ac:dyDescent="0.25">
      <c r="A2434" s="867" t="s">
        <v>19067</v>
      </c>
      <c r="B2434" s="867" t="s">
        <v>2672</v>
      </c>
      <c r="C2434" s="894" t="s">
        <v>19066</v>
      </c>
      <c r="D2434" s="893" t="s">
        <v>18209</v>
      </c>
      <c r="E2434" s="892">
        <v>15000</v>
      </c>
      <c r="F2434" s="895" t="s">
        <v>20007</v>
      </c>
      <c r="G2434" s="891" t="s">
        <v>20006</v>
      </c>
      <c r="H2434" s="890" t="s">
        <v>20833</v>
      </c>
      <c r="I2434" s="889" t="s">
        <v>3654</v>
      </c>
      <c r="J2434" s="889" t="s">
        <v>5525</v>
      </c>
      <c r="K2434" s="888">
        <v>1</v>
      </c>
      <c r="L2434" s="888">
        <v>1</v>
      </c>
      <c r="M2434" s="887">
        <v>14500</v>
      </c>
      <c r="N2434" s="888">
        <v>1</v>
      </c>
      <c r="O2434" s="888">
        <v>2</v>
      </c>
      <c r="P2434" s="887">
        <v>30000</v>
      </c>
    </row>
    <row r="2435" spans="1:16" x14ac:dyDescent="0.25">
      <c r="A2435" s="867" t="s">
        <v>19067</v>
      </c>
      <c r="B2435" s="867" t="s">
        <v>2672</v>
      </c>
      <c r="C2435" s="894" t="s">
        <v>19066</v>
      </c>
      <c r="D2435" s="893" t="s">
        <v>18209</v>
      </c>
      <c r="E2435" s="892">
        <v>14000</v>
      </c>
      <c r="F2435" s="895" t="s">
        <v>21929</v>
      </c>
      <c r="G2435" s="891" t="s">
        <v>21928</v>
      </c>
      <c r="H2435" s="890" t="s">
        <v>2872</v>
      </c>
      <c r="I2435" s="889" t="s">
        <v>3654</v>
      </c>
      <c r="J2435" s="889" t="s">
        <v>5525</v>
      </c>
      <c r="K2435" s="888">
        <v>1</v>
      </c>
      <c r="L2435" s="888">
        <v>12</v>
      </c>
      <c r="M2435" s="887">
        <v>168000</v>
      </c>
      <c r="N2435" s="888">
        <v>1</v>
      </c>
      <c r="O2435" s="888">
        <v>6</v>
      </c>
      <c r="P2435" s="887">
        <v>84000</v>
      </c>
    </row>
    <row r="2436" spans="1:16" x14ac:dyDescent="0.25">
      <c r="A2436" s="867" t="s">
        <v>19067</v>
      </c>
      <c r="B2436" s="867" t="s">
        <v>2672</v>
      </c>
      <c r="C2436" s="894" t="s">
        <v>19066</v>
      </c>
      <c r="D2436" s="893" t="s">
        <v>18209</v>
      </c>
      <c r="E2436" s="892">
        <v>15000</v>
      </c>
      <c r="F2436" s="895" t="s">
        <v>21927</v>
      </c>
      <c r="G2436" s="891" t="s">
        <v>21926</v>
      </c>
      <c r="H2436" s="890" t="s">
        <v>20662</v>
      </c>
      <c r="I2436" s="889" t="s">
        <v>3654</v>
      </c>
      <c r="J2436" s="889" t="s">
        <v>5525</v>
      </c>
      <c r="K2436" s="888">
        <v>0</v>
      </c>
      <c r="L2436" s="888">
        <v>0</v>
      </c>
      <c r="M2436" s="887">
        <v>0</v>
      </c>
      <c r="N2436" s="888">
        <v>1</v>
      </c>
      <c r="O2436" s="888">
        <v>2</v>
      </c>
      <c r="P2436" s="887">
        <v>30500</v>
      </c>
    </row>
    <row r="2437" spans="1:16" x14ac:dyDescent="0.25">
      <c r="A2437" s="867" t="s">
        <v>19067</v>
      </c>
      <c r="B2437" s="867" t="s">
        <v>2672</v>
      </c>
      <c r="C2437" s="894" t="s">
        <v>19066</v>
      </c>
      <c r="D2437" s="893" t="s">
        <v>18209</v>
      </c>
      <c r="E2437" s="892">
        <v>15600</v>
      </c>
      <c r="F2437" s="895" t="s">
        <v>21925</v>
      </c>
      <c r="G2437" s="891" t="s">
        <v>21924</v>
      </c>
      <c r="H2437" s="890" t="s">
        <v>20662</v>
      </c>
      <c r="I2437" s="889" t="s">
        <v>3654</v>
      </c>
      <c r="J2437" s="889" t="s">
        <v>5525</v>
      </c>
      <c r="K2437" s="888">
        <v>0</v>
      </c>
      <c r="L2437" s="888">
        <v>0</v>
      </c>
      <c r="M2437" s="887">
        <v>0</v>
      </c>
      <c r="N2437" s="888">
        <v>1</v>
      </c>
      <c r="O2437" s="888">
        <v>5</v>
      </c>
      <c r="P2437" s="887">
        <v>81640</v>
      </c>
    </row>
    <row r="2438" spans="1:16" x14ac:dyDescent="0.25">
      <c r="A2438" s="867" t="s">
        <v>19067</v>
      </c>
      <c r="B2438" s="867" t="s">
        <v>2672</v>
      </c>
      <c r="C2438" s="894" t="s">
        <v>19066</v>
      </c>
      <c r="D2438" s="893" t="s">
        <v>18209</v>
      </c>
      <c r="E2438" s="892">
        <v>5000</v>
      </c>
      <c r="F2438" s="895" t="s">
        <v>21923</v>
      </c>
      <c r="G2438" s="891" t="s">
        <v>21922</v>
      </c>
      <c r="H2438" s="890" t="s">
        <v>20667</v>
      </c>
      <c r="I2438" s="889" t="s">
        <v>3654</v>
      </c>
      <c r="J2438" s="889" t="s">
        <v>5525</v>
      </c>
      <c r="K2438" s="888">
        <v>0</v>
      </c>
      <c r="L2438" s="888">
        <v>0</v>
      </c>
      <c r="M2438" s="887">
        <v>0</v>
      </c>
      <c r="N2438" s="888">
        <v>1</v>
      </c>
      <c r="O2438" s="888">
        <v>3</v>
      </c>
      <c r="P2438" s="887">
        <v>14833.33</v>
      </c>
    </row>
    <row r="2439" spans="1:16" x14ac:dyDescent="0.25">
      <c r="A2439" s="867" t="s">
        <v>19067</v>
      </c>
      <c r="B2439" s="867" t="s">
        <v>2672</v>
      </c>
      <c r="C2439" s="894" t="s">
        <v>19066</v>
      </c>
      <c r="D2439" s="893" t="s">
        <v>18209</v>
      </c>
      <c r="E2439" s="892">
        <v>13000</v>
      </c>
      <c r="F2439" s="895" t="s">
        <v>19999</v>
      </c>
      <c r="G2439" s="891" t="s">
        <v>19998</v>
      </c>
      <c r="H2439" s="890" t="s">
        <v>20662</v>
      </c>
      <c r="I2439" s="889" t="s">
        <v>3654</v>
      </c>
      <c r="J2439" s="889" t="s">
        <v>5525</v>
      </c>
      <c r="K2439" s="888">
        <v>1</v>
      </c>
      <c r="L2439" s="888">
        <v>5</v>
      </c>
      <c r="M2439" s="887">
        <v>55900</v>
      </c>
      <c r="N2439" s="888">
        <v>0</v>
      </c>
      <c r="O2439" s="888">
        <v>0</v>
      </c>
      <c r="P2439" s="887">
        <v>0</v>
      </c>
    </row>
    <row r="2440" spans="1:16" ht="22.5" x14ac:dyDescent="0.25">
      <c r="A2440" s="867" t="s">
        <v>19067</v>
      </c>
      <c r="B2440" s="867" t="s">
        <v>2672</v>
      </c>
      <c r="C2440" s="894" t="s">
        <v>19066</v>
      </c>
      <c r="D2440" s="893" t="s">
        <v>18209</v>
      </c>
      <c r="E2440" s="892">
        <v>6750</v>
      </c>
      <c r="F2440" s="895" t="s">
        <v>21921</v>
      </c>
      <c r="G2440" s="891" t="s">
        <v>21920</v>
      </c>
      <c r="H2440" s="890" t="s">
        <v>21919</v>
      </c>
      <c r="I2440" s="889" t="s">
        <v>3654</v>
      </c>
      <c r="J2440" s="889" t="s">
        <v>5525</v>
      </c>
      <c r="K2440" s="888">
        <v>1</v>
      </c>
      <c r="L2440" s="888">
        <v>1</v>
      </c>
      <c r="M2440" s="887">
        <v>11475</v>
      </c>
      <c r="N2440" s="888">
        <v>0</v>
      </c>
      <c r="O2440" s="888">
        <v>0</v>
      </c>
      <c r="P2440" s="887">
        <v>0</v>
      </c>
    </row>
    <row r="2441" spans="1:16" x14ac:dyDescent="0.25">
      <c r="A2441" s="867" t="s">
        <v>19067</v>
      </c>
      <c r="B2441" s="867" t="s">
        <v>2672</v>
      </c>
      <c r="C2441" s="894" t="s">
        <v>19066</v>
      </c>
      <c r="D2441" s="893" t="s">
        <v>18209</v>
      </c>
      <c r="E2441" s="892">
        <v>5000</v>
      </c>
      <c r="F2441" s="895" t="s">
        <v>21918</v>
      </c>
      <c r="G2441" s="891" t="s">
        <v>21917</v>
      </c>
      <c r="H2441" s="890" t="s">
        <v>20662</v>
      </c>
      <c r="I2441" s="889" t="s">
        <v>3654</v>
      </c>
      <c r="J2441" s="889" t="s">
        <v>5525</v>
      </c>
      <c r="K2441" s="888">
        <v>1</v>
      </c>
      <c r="L2441" s="888">
        <v>2</v>
      </c>
      <c r="M2441" s="887">
        <v>15000</v>
      </c>
      <c r="N2441" s="888">
        <v>1</v>
      </c>
      <c r="O2441" s="888">
        <v>2</v>
      </c>
      <c r="P2441" s="887">
        <v>14666.67</v>
      </c>
    </row>
    <row r="2442" spans="1:16" x14ac:dyDescent="0.25">
      <c r="A2442" s="867" t="s">
        <v>19067</v>
      </c>
      <c r="B2442" s="867" t="s">
        <v>2672</v>
      </c>
      <c r="C2442" s="894" t="s">
        <v>19066</v>
      </c>
      <c r="D2442" s="893" t="s">
        <v>18209</v>
      </c>
      <c r="E2442" s="892">
        <v>5500</v>
      </c>
      <c r="F2442" s="895" t="s">
        <v>21916</v>
      </c>
      <c r="G2442" s="891" t="s">
        <v>21915</v>
      </c>
      <c r="H2442" s="890" t="s">
        <v>20667</v>
      </c>
      <c r="I2442" s="889" t="s">
        <v>3654</v>
      </c>
      <c r="J2442" s="889" t="s">
        <v>5525</v>
      </c>
      <c r="K2442" s="888">
        <v>1</v>
      </c>
      <c r="L2442" s="888">
        <v>7</v>
      </c>
      <c r="M2442" s="887">
        <v>48216.67</v>
      </c>
      <c r="N2442" s="888">
        <v>0</v>
      </c>
      <c r="O2442" s="888">
        <v>0</v>
      </c>
      <c r="P2442" s="887">
        <v>0</v>
      </c>
    </row>
    <row r="2443" spans="1:16" x14ac:dyDescent="0.25">
      <c r="A2443" s="867" t="s">
        <v>19067</v>
      </c>
      <c r="B2443" s="867" t="s">
        <v>2672</v>
      </c>
      <c r="C2443" s="894" t="s">
        <v>19066</v>
      </c>
      <c r="D2443" s="893" t="s">
        <v>18209</v>
      </c>
      <c r="E2443" s="892">
        <v>5000</v>
      </c>
      <c r="F2443" s="895" t="s">
        <v>21914</v>
      </c>
      <c r="G2443" s="891" t="s">
        <v>21913</v>
      </c>
      <c r="H2443" s="890" t="s">
        <v>20766</v>
      </c>
      <c r="I2443" s="889" t="s">
        <v>3654</v>
      </c>
      <c r="J2443" s="889" t="s">
        <v>5525</v>
      </c>
      <c r="K2443" s="888">
        <v>1</v>
      </c>
      <c r="L2443" s="888">
        <v>2</v>
      </c>
      <c r="M2443" s="887">
        <v>14833.33</v>
      </c>
      <c r="N2443" s="888">
        <v>0</v>
      </c>
      <c r="O2443" s="888">
        <v>0</v>
      </c>
      <c r="P2443" s="887">
        <v>0</v>
      </c>
    </row>
    <row r="2444" spans="1:16" ht="26.25" customHeight="1" x14ac:dyDescent="0.25">
      <c r="A2444" s="867" t="s">
        <v>19067</v>
      </c>
      <c r="B2444" s="867" t="s">
        <v>2672</v>
      </c>
      <c r="C2444" s="894" t="s">
        <v>19066</v>
      </c>
      <c r="D2444" s="893" t="s">
        <v>21912</v>
      </c>
      <c r="E2444" s="892">
        <v>15600</v>
      </c>
      <c r="F2444" s="895" t="s">
        <v>19990</v>
      </c>
      <c r="G2444" s="891" t="s">
        <v>19989</v>
      </c>
      <c r="H2444" s="890" t="s">
        <v>2703</v>
      </c>
      <c r="I2444" s="889" t="s">
        <v>3654</v>
      </c>
      <c r="J2444" s="889" t="s">
        <v>5525</v>
      </c>
      <c r="K2444" s="888">
        <v>1</v>
      </c>
      <c r="L2444" s="888">
        <v>4</v>
      </c>
      <c r="M2444" s="887">
        <v>62400</v>
      </c>
      <c r="N2444" s="888">
        <v>0</v>
      </c>
      <c r="O2444" s="888">
        <v>0</v>
      </c>
      <c r="P2444" s="887">
        <v>0</v>
      </c>
    </row>
    <row r="2445" spans="1:16" ht="22.5" x14ac:dyDescent="0.25">
      <c r="A2445" s="867" t="s">
        <v>19067</v>
      </c>
      <c r="B2445" s="867" t="s">
        <v>2672</v>
      </c>
      <c r="C2445" s="894" t="s">
        <v>19066</v>
      </c>
      <c r="D2445" s="893" t="s">
        <v>21911</v>
      </c>
      <c r="E2445" s="892">
        <v>14000</v>
      </c>
      <c r="F2445" s="895" t="s">
        <v>21910</v>
      </c>
      <c r="G2445" s="891" t="s">
        <v>21909</v>
      </c>
      <c r="H2445" s="890" t="s">
        <v>20847</v>
      </c>
      <c r="I2445" s="889" t="s">
        <v>3654</v>
      </c>
      <c r="J2445" s="889" t="s">
        <v>5525</v>
      </c>
      <c r="K2445" s="888">
        <v>1</v>
      </c>
      <c r="L2445" s="888">
        <v>3</v>
      </c>
      <c r="M2445" s="887">
        <v>41066.67</v>
      </c>
      <c r="N2445" s="888">
        <v>0</v>
      </c>
      <c r="O2445" s="888">
        <v>0</v>
      </c>
      <c r="P2445" s="887">
        <v>0</v>
      </c>
    </row>
    <row r="2446" spans="1:16" ht="47.25" customHeight="1" x14ac:dyDescent="0.25">
      <c r="A2446" s="867" t="s">
        <v>19067</v>
      </c>
      <c r="B2446" s="867" t="s">
        <v>2672</v>
      </c>
      <c r="C2446" s="894" t="s">
        <v>19066</v>
      </c>
      <c r="D2446" s="893" t="s">
        <v>21908</v>
      </c>
      <c r="E2446" s="892">
        <v>15600</v>
      </c>
      <c r="F2446" s="895" t="s">
        <v>21907</v>
      </c>
      <c r="G2446" s="891" t="s">
        <v>21906</v>
      </c>
      <c r="H2446" s="890" t="s">
        <v>21905</v>
      </c>
      <c r="I2446" s="889" t="s">
        <v>2684</v>
      </c>
      <c r="J2446" s="889" t="s">
        <v>5525</v>
      </c>
      <c r="K2446" s="888">
        <v>1</v>
      </c>
      <c r="L2446" s="888">
        <v>12</v>
      </c>
      <c r="M2446" s="887">
        <v>185640</v>
      </c>
      <c r="N2446" s="888">
        <v>1</v>
      </c>
      <c r="O2446" s="888">
        <v>6</v>
      </c>
      <c r="P2446" s="887">
        <v>92040</v>
      </c>
    </row>
    <row r="2447" spans="1:16" x14ac:dyDescent="0.25">
      <c r="A2447" s="867" t="s">
        <v>19067</v>
      </c>
      <c r="B2447" s="867" t="s">
        <v>2672</v>
      </c>
      <c r="C2447" s="894" t="s">
        <v>19066</v>
      </c>
      <c r="D2447" s="893" t="s">
        <v>20779</v>
      </c>
      <c r="E2447" s="892">
        <v>14000</v>
      </c>
      <c r="F2447" s="895" t="s">
        <v>21904</v>
      </c>
      <c r="G2447" s="891" t="s">
        <v>21903</v>
      </c>
      <c r="H2447" s="890" t="s">
        <v>2708</v>
      </c>
      <c r="I2447" s="889" t="s">
        <v>2684</v>
      </c>
      <c r="J2447" s="889" t="s">
        <v>5525</v>
      </c>
      <c r="K2447" s="888">
        <v>1</v>
      </c>
      <c r="L2447" s="888">
        <v>7</v>
      </c>
      <c r="M2447" s="887">
        <v>98000</v>
      </c>
      <c r="N2447" s="888">
        <v>0</v>
      </c>
      <c r="O2447" s="888">
        <v>0</v>
      </c>
      <c r="P2447" s="887">
        <v>0</v>
      </c>
    </row>
    <row r="2448" spans="1:16" x14ac:dyDescent="0.25">
      <c r="A2448" s="867" t="s">
        <v>19067</v>
      </c>
      <c r="B2448" s="867" t="s">
        <v>2672</v>
      </c>
      <c r="C2448" s="894" t="s">
        <v>19066</v>
      </c>
      <c r="D2448" s="893" t="s">
        <v>18209</v>
      </c>
      <c r="E2448" s="892">
        <v>14500</v>
      </c>
      <c r="F2448" s="895" t="s">
        <v>21902</v>
      </c>
      <c r="G2448" s="891" t="s">
        <v>21901</v>
      </c>
      <c r="H2448" s="890" t="s">
        <v>20662</v>
      </c>
      <c r="I2448" s="889" t="s">
        <v>3654</v>
      </c>
      <c r="J2448" s="889" t="s">
        <v>5525</v>
      </c>
      <c r="K2448" s="888">
        <v>2</v>
      </c>
      <c r="L2448" s="888">
        <v>11</v>
      </c>
      <c r="M2448" s="887">
        <v>174000</v>
      </c>
      <c r="N2448" s="888">
        <v>1</v>
      </c>
      <c r="O2448" s="888">
        <v>6</v>
      </c>
      <c r="P2448" s="887">
        <v>87000</v>
      </c>
    </row>
    <row r="2449" spans="1:16" x14ac:dyDescent="0.25">
      <c r="A2449" s="867" t="s">
        <v>19067</v>
      </c>
      <c r="B2449" s="867" t="s">
        <v>2672</v>
      </c>
      <c r="C2449" s="894" t="s">
        <v>19066</v>
      </c>
      <c r="D2449" s="893" t="s">
        <v>18209</v>
      </c>
      <c r="E2449" s="892">
        <v>5000</v>
      </c>
      <c r="F2449" s="895" t="s">
        <v>21900</v>
      </c>
      <c r="G2449" s="891" t="s">
        <v>21899</v>
      </c>
      <c r="H2449" s="890" t="s">
        <v>20662</v>
      </c>
      <c r="I2449" s="889" t="s">
        <v>3654</v>
      </c>
      <c r="J2449" s="889" t="s">
        <v>5525</v>
      </c>
      <c r="K2449" s="888">
        <v>2</v>
      </c>
      <c r="L2449" s="888">
        <v>4</v>
      </c>
      <c r="M2449" s="887">
        <v>24333.33</v>
      </c>
      <c r="N2449" s="888">
        <v>0</v>
      </c>
      <c r="O2449" s="888">
        <v>0</v>
      </c>
      <c r="P2449" s="887">
        <v>0</v>
      </c>
    </row>
    <row r="2450" spans="1:16" x14ac:dyDescent="0.25">
      <c r="A2450" s="867" t="s">
        <v>19067</v>
      </c>
      <c r="B2450" s="867" t="s">
        <v>2672</v>
      </c>
      <c r="C2450" s="894" t="s">
        <v>19066</v>
      </c>
      <c r="D2450" s="893" t="s">
        <v>18209</v>
      </c>
      <c r="E2450" s="892">
        <v>15000</v>
      </c>
      <c r="F2450" s="895" t="s">
        <v>21898</v>
      </c>
      <c r="G2450" s="891" t="s">
        <v>21897</v>
      </c>
      <c r="H2450" s="890" t="s">
        <v>20662</v>
      </c>
      <c r="I2450" s="889" t="s">
        <v>3654</v>
      </c>
      <c r="J2450" s="889" t="s">
        <v>5525</v>
      </c>
      <c r="K2450" s="888">
        <v>2</v>
      </c>
      <c r="L2450" s="888">
        <v>2</v>
      </c>
      <c r="M2450" s="887">
        <v>30000</v>
      </c>
      <c r="N2450" s="888">
        <v>0</v>
      </c>
      <c r="O2450" s="888">
        <v>0</v>
      </c>
      <c r="P2450" s="887">
        <v>0</v>
      </c>
    </row>
    <row r="2451" spans="1:16" x14ac:dyDescent="0.25">
      <c r="A2451" s="867" t="s">
        <v>19067</v>
      </c>
      <c r="B2451" s="867" t="s">
        <v>2672</v>
      </c>
      <c r="C2451" s="894" t="s">
        <v>19066</v>
      </c>
      <c r="D2451" s="893" t="s">
        <v>18209</v>
      </c>
      <c r="E2451" s="892">
        <v>10000</v>
      </c>
      <c r="F2451" s="895" t="s">
        <v>21896</v>
      </c>
      <c r="G2451" s="891" t="s">
        <v>21895</v>
      </c>
      <c r="H2451" s="890" t="s">
        <v>2703</v>
      </c>
      <c r="I2451" s="889" t="s">
        <v>3654</v>
      </c>
      <c r="J2451" s="889" t="s">
        <v>5525</v>
      </c>
      <c r="K2451" s="888">
        <v>1</v>
      </c>
      <c r="L2451" s="888">
        <v>10</v>
      </c>
      <c r="M2451" s="887">
        <v>104333.33</v>
      </c>
      <c r="N2451" s="888">
        <v>1</v>
      </c>
      <c r="O2451" s="888">
        <v>6</v>
      </c>
      <c r="P2451" s="887">
        <v>60000</v>
      </c>
    </row>
    <row r="2452" spans="1:16" x14ac:dyDescent="0.25">
      <c r="A2452" s="867" t="s">
        <v>19067</v>
      </c>
      <c r="B2452" s="867" t="s">
        <v>2672</v>
      </c>
      <c r="C2452" s="894" t="s">
        <v>19066</v>
      </c>
      <c r="D2452" s="893" t="s">
        <v>18209</v>
      </c>
      <c r="E2452" s="892">
        <v>15600</v>
      </c>
      <c r="F2452" s="895" t="s">
        <v>21894</v>
      </c>
      <c r="G2452" s="891" t="s">
        <v>21893</v>
      </c>
      <c r="H2452" s="890" t="s">
        <v>19692</v>
      </c>
      <c r="I2452" s="889" t="s">
        <v>2684</v>
      </c>
      <c r="J2452" s="889" t="s">
        <v>5525</v>
      </c>
      <c r="K2452" s="888">
        <v>1</v>
      </c>
      <c r="L2452" s="888">
        <v>2</v>
      </c>
      <c r="M2452" s="887">
        <v>36400</v>
      </c>
      <c r="N2452" s="888">
        <v>0</v>
      </c>
      <c r="O2452" s="888">
        <v>0</v>
      </c>
      <c r="P2452" s="887">
        <v>0</v>
      </c>
    </row>
    <row r="2453" spans="1:16" x14ac:dyDescent="0.25">
      <c r="A2453" s="867" t="s">
        <v>19067</v>
      </c>
      <c r="B2453" s="867" t="s">
        <v>2672</v>
      </c>
      <c r="C2453" s="894" t="s">
        <v>19066</v>
      </c>
      <c r="D2453" s="893" t="s">
        <v>18209</v>
      </c>
      <c r="E2453" s="892">
        <v>13500</v>
      </c>
      <c r="F2453" s="895" t="s">
        <v>21892</v>
      </c>
      <c r="G2453" s="891" t="s">
        <v>21891</v>
      </c>
      <c r="H2453" s="890" t="s">
        <v>20662</v>
      </c>
      <c r="I2453" s="889" t="s">
        <v>3654</v>
      </c>
      <c r="J2453" s="889" t="s">
        <v>5525</v>
      </c>
      <c r="K2453" s="888">
        <v>1</v>
      </c>
      <c r="L2453" s="888">
        <v>12</v>
      </c>
      <c r="M2453" s="887">
        <v>162000</v>
      </c>
      <c r="N2453" s="888">
        <v>1</v>
      </c>
      <c r="O2453" s="888">
        <v>6</v>
      </c>
      <c r="P2453" s="887">
        <v>81000</v>
      </c>
    </row>
    <row r="2454" spans="1:16" x14ac:dyDescent="0.25">
      <c r="A2454" s="867" t="s">
        <v>19067</v>
      </c>
      <c r="B2454" s="867" t="s">
        <v>2672</v>
      </c>
      <c r="C2454" s="894" t="s">
        <v>19066</v>
      </c>
      <c r="D2454" s="893" t="s">
        <v>18209</v>
      </c>
      <c r="E2454" s="892">
        <v>8000</v>
      </c>
      <c r="F2454" s="895" t="s">
        <v>21890</v>
      </c>
      <c r="G2454" s="891" t="s">
        <v>21889</v>
      </c>
      <c r="H2454" s="890" t="s">
        <v>21888</v>
      </c>
      <c r="I2454" s="889" t="s">
        <v>3654</v>
      </c>
      <c r="J2454" s="889" t="s">
        <v>5525</v>
      </c>
      <c r="K2454" s="888">
        <v>1</v>
      </c>
      <c r="L2454" s="888">
        <v>10</v>
      </c>
      <c r="M2454" s="887">
        <v>81866.66</v>
      </c>
      <c r="N2454" s="888">
        <v>0</v>
      </c>
      <c r="O2454" s="888">
        <v>0</v>
      </c>
      <c r="P2454" s="887">
        <v>0</v>
      </c>
    </row>
    <row r="2455" spans="1:16" ht="17.25" customHeight="1" x14ac:dyDescent="0.25">
      <c r="A2455" s="867" t="s">
        <v>19067</v>
      </c>
      <c r="B2455" s="867" t="s">
        <v>2672</v>
      </c>
      <c r="C2455" s="894" t="s">
        <v>19066</v>
      </c>
      <c r="D2455" s="893" t="s">
        <v>21150</v>
      </c>
      <c r="E2455" s="892">
        <v>15600</v>
      </c>
      <c r="F2455" s="895" t="s">
        <v>21887</v>
      </c>
      <c r="G2455" s="891" t="s">
        <v>21886</v>
      </c>
      <c r="H2455" s="890" t="s">
        <v>21885</v>
      </c>
      <c r="I2455" s="889" t="s">
        <v>3654</v>
      </c>
      <c r="J2455" s="889" t="s">
        <v>5525</v>
      </c>
      <c r="K2455" s="888">
        <v>1</v>
      </c>
      <c r="L2455" s="888">
        <v>2</v>
      </c>
      <c r="M2455" s="887">
        <v>23400</v>
      </c>
      <c r="N2455" s="888">
        <v>0</v>
      </c>
      <c r="O2455" s="888">
        <v>0</v>
      </c>
      <c r="P2455" s="887">
        <v>0</v>
      </c>
    </row>
    <row r="2456" spans="1:16" x14ac:dyDescent="0.25">
      <c r="A2456" s="867" t="s">
        <v>19067</v>
      </c>
      <c r="B2456" s="867" t="s">
        <v>2672</v>
      </c>
      <c r="C2456" s="894" t="s">
        <v>19066</v>
      </c>
      <c r="D2456" s="893" t="s">
        <v>18209</v>
      </c>
      <c r="E2456" s="892">
        <v>5000</v>
      </c>
      <c r="F2456" s="895" t="s">
        <v>21884</v>
      </c>
      <c r="G2456" s="891" t="s">
        <v>21883</v>
      </c>
      <c r="H2456" s="890" t="s">
        <v>20662</v>
      </c>
      <c r="I2456" s="889" t="s">
        <v>3654</v>
      </c>
      <c r="J2456" s="889" t="s">
        <v>5525</v>
      </c>
      <c r="K2456" s="888">
        <v>1</v>
      </c>
      <c r="L2456" s="888">
        <v>2</v>
      </c>
      <c r="M2456" s="887">
        <v>14833.33</v>
      </c>
      <c r="N2456" s="888">
        <v>1</v>
      </c>
      <c r="O2456" s="888">
        <v>6</v>
      </c>
      <c r="P2456" s="887">
        <v>30000</v>
      </c>
    </row>
    <row r="2457" spans="1:16" x14ac:dyDescent="0.25">
      <c r="A2457" s="867" t="s">
        <v>19067</v>
      </c>
      <c r="B2457" s="867" t="s">
        <v>2672</v>
      </c>
      <c r="C2457" s="894" t="s">
        <v>19066</v>
      </c>
      <c r="D2457" s="893" t="s">
        <v>18209</v>
      </c>
      <c r="E2457" s="892">
        <v>7000</v>
      </c>
      <c r="F2457" s="895" t="s">
        <v>21882</v>
      </c>
      <c r="G2457" s="891" t="s">
        <v>21881</v>
      </c>
      <c r="H2457" s="890" t="s">
        <v>2872</v>
      </c>
      <c r="I2457" s="889" t="s">
        <v>3654</v>
      </c>
      <c r="J2457" s="889" t="s">
        <v>5525</v>
      </c>
      <c r="K2457" s="888">
        <v>0</v>
      </c>
      <c r="L2457" s="888">
        <v>0</v>
      </c>
      <c r="M2457" s="887">
        <v>0</v>
      </c>
      <c r="N2457" s="888">
        <v>1</v>
      </c>
      <c r="O2457" s="888">
        <v>6</v>
      </c>
      <c r="P2457" s="887">
        <v>41766.67</v>
      </c>
    </row>
    <row r="2458" spans="1:16" x14ac:dyDescent="0.25">
      <c r="A2458" s="867" t="s">
        <v>19067</v>
      </c>
      <c r="B2458" s="867" t="s">
        <v>2672</v>
      </c>
      <c r="C2458" s="894" t="s">
        <v>19066</v>
      </c>
      <c r="D2458" s="893" t="s">
        <v>18209</v>
      </c>
      <c r="E2458" s="892">
        <v>5000</v>
      </c>
      <c r="F2458" s="895" t="s">
        <v>21882</v>
      </c>
      <c r="G2458" s="891" t="s">
        <v>21881</v>
      </c>
      <c r="H2458" s="890" t="s">
        <v>2872</v>
      </c>
      <c r="I2458" s="889" t="s">
        <v>3654</v>
      </c>
      <c r="J2458" s="889" t="s">
        <v>5525</v>
      </c>
      <c r="K2458" s="888">
        <v>2</v>
      </c>
      <c r="L2458" s="888">
        <v>7</v>
      </c>
      <c r="M2458" s="887">
        <v>39333.33</v>
      </c>
      <c r="N2458" s="888">
        <v>0</v>
      </c>
      <c r="O2458" s="888">
        <v>0</v>
      </c>
      <c r="P2458" s="887">
        <v>0</v>
      </c>
    </row>
    <row r="2459" spans="1:16" x14ac:dyDescent="0.25">
      <c r="A2459" s="1772" t="s">
        <v>2848</v>
      </c>
      <c r="B2459" s="1772"/>
      <c r="C2459" s="1772"/>
      <c r="D2459" s="1772"/>
      <c r="E2459" s="1772"/>
      <c r="F2459" s="1772" t="s">
        <v>378</v>
      </c>
      <c r="G2459" s="1772"/>
      <c r="H2459" s="1772"/>
      <c r="I2459" s="1772"/>
      <c r="J2459" s="1772"/>
      <c r="K2459" s="1771" t="s">
        <v>2847</v>
      </c>
      <c r="L2459" s="1771"/>
      <c r="M2459" s="1771"/>
      <c r="N2459" s="1771" t="s">
        <v>2846</v>
      </c>
      <c r="O2459" s="1771"/>
      <c r="P2459" s="1771"/>
    </row>
    <row r="2460" spans="1:16" ht="69.75" x14ac:dyDescent="0.25">
      <c r="A2460" s="1535" t="s">
        <v>2845</v>
      </c>
      <c r="B2460" s="1535" t="s">
        <v>5</v>
      </c>
      <c r="C2460" s="1535" t="s">
        <v>2844</v>
      </c>
      <c r="D2460" s="1535" t="s">
        <v>2843</v>
      </c>
      <c r="E2460" s="1536" t="s">
        <v>2842</v>
      </c>
      <c r="F2460" s="1537" t="s">
        <v>2841</v>
      </c>
      <c r="G2460" s="1535" t="s">
        <v>2840</v>
      </c>
      <c r="H2460" s="1535" t="s">
        <v>2839</v>
      </c>
      <c r="I2460" s="1535" t="s">
        <v>2838</v>
      </c>
      <c r="J2460" s="1535" t="s">
        <v>2837</v>
      </c>
      <c r="K2460" s="1538" t="s">
        <v>2836</v>
      </c>
      <c r="L2460" s="1538" t="s">
        <v>2835</v>
      </c>
      <c r="M2460" s="1539" t="s">
        <v>2834</v>
      </c>
      <c r="N2460" s="1538" t="s">
        <v>2836</v>
      </c>
      <c r="O2460" s="1538" t="s">
        <v>2835</v>
      </c>
      <c r="P2460" s="1539" t="s">
        <v>2834</v>
      </c>
    </row>
    <row r="2461" spans="1:16" x14ac:dyDescent="0.25">
      <c r="A2461" s="867" t="s">
        <v>19067</v>
      </c>
      <c r="B2461" s="867" t="s">
        <v>2672</v>
      </c>
      <c r="C2461" s="894" t="s">
        <v>19066</v>
      </c>
      <c r="D2461" s="893" t="s">
        <v>18209</v>
      </c>
      <c r="E2461" s="892">
        <v>15000</v>
      </c>
      <c r="F2461" s="895" t="s">
        <v>21880</v>
      </c>
      <c r="G2461" s="891" t="s">
        <v>21879</v>
      </c>
      <c r="H2461" s="890" t="s">
        <v>2704</v>
      </c>
      <c r="I2461" s="889" t="s">
        <v>2684</v>
      </c>
      <c r="J2461" s="889" t="s">
        <v>5525</v>
      </c>
      <c r="K2461" s="888">
        <v>1</v>
      </c>
      <c r="L2461" s="888">
        <v>6</v>
      </c>
      <c r="M2461" s="887">
        <v>83000</v>
      </c>
      <c r="N2461" s="888">
        <v>0</v>
      </c>
      <c r="O2461" s="888">
        <v>0</v>
      </c>
      <c r="P2461" s="887">
        <v>0</v>
      </c>
    </row>
    <row r="2462" spans="1:16" x14ac:dyDescent="0.25">
      <c r="A2462" s="867" t="s">
        <v>19067</v>
      </c>
      <c r="B2462" s="867" t="s">
        <v>2672</v>
      </c>
      <c r="C2462" s="894" t="s">
        <v>19066</v>
      </c>
      <c r="D2462" s="893" t="s">
        <v>18209</v>
      </c>
      <c r="E2462" s="892">
        <v>6000</v>
      </c>
      <c r="F2462" s="895" t="s">
        <v>21878</v>
      </c>
      <c r="G2462" s="891" t="s">
        <v>21877</v>
      </c>
      <c r="H2462" s="890" t="s">
        <v>21876</v>
      </c>
      <c r="I2462" s="889" t="s">
        <v>3654</v>
      </c>
      <c r="J2462" s="889" t="s">
        <v>5525</v>
      </c>
      <c r="K2462" s="888">
        <v>1</v>
      </c>
      <c r="L2462" s="888">
        <v>3</v>
      </c>
      <c r="M2462" s="887">
        <v>22000</v>
      </c>
      <c r="N2462" s="888">
        <v>0</v>
      </c>
      <c r="O2462" s="888">
        <v>0</v>
      </c>
      <c r="P2462" s="887">
        <v>0</v>
      </c>
    </row>
    <row r="2463" spans="1:16" ht="22.5" x14ac:dyDescent="0.25">
      <c r="A2463" s="867" t="s">
        <v>19067</v>
      </c>
      <c r="B2463" s="867" t="s">
        <v>2672</v>
      </c>
      <c r="C2463" s="894" t="s">
        <v>19066</v>
      </c>
      <c r="D2463" s="893" t="s">
        <v>21875</v>
      </c>
      <c r="E2463" s="892">
        <v>15600</v>
      </c>
      <c r="F2463" s="895" t="s">
        <v>21874</v>
      </c>
      <c r="G2463" s="891" t="s">
        <v>21873</v>
      </c>
      <c r="H2463" s="890" t="s">
        <v>20662</v>
      </c>
      <c r="I2463" s="889" t="s">
        <v>3654</v>
      </c>
      <c r="J2463" s="889" t="s">
        <v>5525</v>
      </c>
      <c r="K2463" s="888">
        <v>1</v>
      </c>
      <c r="L2463" s="888">
        <v>5</v>
      </c>
      <c r="M2463" s="887">
        <v>78000</v>
      </c>
      <c r="N2463" s="888">
        <v>0</v>
      </c>
      <c r="O2463" s="888">
        <v>0</v>
      </c>
      <c r="P2463" s="887">
        <v>0</v>
      </c>
    </row>
    <row r="2464" spans="1:16" x14ac:dyDescent="0.25">
      <c r="A2464" s="867" t="s">
        <v>19067</v>
      </c>
      <c r="B2464" s="867" t="s">
        <v>2672</v>
      </c>
      <c r="C2464" s="894" t="s">
        <v>19066</v>
      </c>
      <c r="D2464" s="893" t="s">
        <v>21872</v>
      </c>
      <c r="E2464" s="892">
        <v>6000</v>
      </c>
      <c r="F2464" s="895" t="s">
        <v>21871</v>
      </c>
      <c r="G2464" s="891" t="s">
        <v>21870</v>
      </c>
      <c r="H2464" s="890" t="s">
        <v>20662</v>
      </c>
      <c r="I2464" s="889" t="s">
        <v>3654</v>
      </c>
      <c r="J2464" s="889" t="s">
        <v>5525</v>
      </c>
      <c r="K2464" s="888">
        <v>0</v>
      </c>
      <c r="L2464" s="888">
        <v>0</v>
      </c>
      <c r="M2464" s="887">
        <v>0</v>
      </c>
      <c r="N2464" s="888">
        <v>1</v>
      </c>
      <c r="O2464" s="888">
        <v>4</v>
      </c>
      <c r="P2464" s="887">
        <v>35600</v>
      </c>
    </row>
    <row r="2465" spans="1:16" x14ac:dyDescent="0.25">
      <c r="A2465" s="867" t="s">
        <v>19067</v>
      </c>
      <c r="B2465" s="867" t="s">
        <v>2672</v>
      </c>
      <c r="C2465" s="894" t="s">
        <v>19066</v>
      </c>
      <c r="D2465" s="893" t="s">
        <v>18209</v>
      </c>
      <c r="E2465" s="892">
        <v>15000</v>
      </c>
      <c r="F2465" s="895" t="s">
        <v>21869</v>
      </c>
      <c r="G2465" s="891" t="s">
        <v>21868</v>
      </c>
      <c r="H2465" s="890" t="s">
        <v>2703</v>
      </c>
      <c r="I2465" s="889" t="s">
        <v>3654</v>
      </c>
      <c r="J2465" s="889" t="s">
        <v>5525</v>
      </c>
      <c r="K2465" s="888">
        <v>1</v>
      </c>
      <c r="L2465" s="888">
        <v>8</v>
      </c>
      <c r="M2465" s="887">
        <v>134000</v>
      </c>
      <c r="N2465" s="888">
        <v>1</v>
      </c>
      <c r="O2465" s="888">
        <v>6</v>
      </c>
      <c r="P2465" s="887">
        <v>88500</v>
      </c>
    </row>
    <row r="2466" spans="1:16" ht="22.5" x14ac:dyDescent="0.25">
      <c r="A2466" s="867" t="s">
        <v>19067</v>
      </c>
      <c r="B2466" s="867" t="s">
        <v>2672</v>
      </c>
      <c r="C2466" s="894" t="s">
        <v>19066</v>
      </c>
      <c r="D2466" s="893" t="s">
        <v>21867</v>
      </c>
      <c r="E2466" s="892">
        <v>8500</v>
      </c>
      <c r="F2466" s="895" t="s">
        <v>21866</v>
      </c>
      <c r="G2466" s="891" t="s">
        <v>21865</v>
      </c>
      <c r="H2466" s="890" t="s">
        <v>20667</v>
      </c>
      <c r="I2466" s="889" t="s">
        <v>3654</v>
      </c>
      <c r="J2466" s="889" t="s">
        <v>5525</v>
      </c>
      <c r="K2466" s="888">
        <v>0</v>
      </c>
      <c r="L2466" s="888">
        <v>0</v>
      </c>
      <c r="M2466" s="887">
        <v>0</v>
      </c>
      <c r="N2466" s="888">
        <v>1</v>
      </c>
      <c r="O2466" s="888">
        <v>4</v>
      </c>
      <c r="P2466" s="887">
        <v>41933.33</v>
      </c>
    </row>
    <row r="2467" spans="1:16" x14ac:dyDescent="0.25">
      <c r="A2467" s="867" t="s">
        <v>19067</v>
      </c>
      <c r="B2467" s="867" t="s">
        <v>2672</v>
      </c>
      <c r="C2467" s="894" t="s">
        <v>19066</v>
      </c>
      <c r="D2467" s="893" t="s">
        <v>18209</v>
      </c>
      <c r="E2467" s="892">
        <v>12000</v>
      </c>
      <c r="F2467" s="895" t="s">
        <v>21864</v>
      </c>
      <c r="G2467" s="891" t="s">
        <v>21863</v>
      </c>
      <c r="H2467" s="890" t="s">
        <v>20833</v>
      </c>
      <c r="I2467" s="889" t="s">
        <v>3654</v>
      </c>
      <c r="J2467" s="889" t="s">
        <v>5525</v>
      </c>
      <c r="K2467" s="888">
        <v>0</v>
      </c>
      <c r="L2467" s="888">
        <v>0</v>
      </c>
      <c r="M2467" s="887">
        <v>0</v>
      </c>
      <c r="N2467" s="888">
        <v>1</v>
      </c>
      <c r="O2467" s="888">
        <v>5</v>
      </c>
      <c r="P2467" s="887">
        <v>56400</v>
      </c>
    </row>
    <row r="2468" spans="1:16" x14ac:dyDescent="0.25">
      <c r="A2468" s="867" t="s">
        <v>19067</v>
      </c>
      <c r="B2468" s="867" t="s">
        <v>2672</v>
      </c>
      <c r="C2468" s="894" t="s">
        <v>19066</v>
      </c>
      <c r="D2468" s="893" t="s">
        <v>18209</v>
      </c>
      <c r="E2468" s="892">
        <v>15600</v>
      </c>
      <c r="F2468" s="895" t="s">
        <v>21862</v>
      </c>
      <c r="G2468" s="891" t="s">
        <v>21861</v>
      </c>
      <c r="H2468" s="890" t="s">
        <v>20662</v>
      </c>
      <c r="I2468" s="889" t="s">
        <v>3654</v>
      </c>
      <c r="J2468" s="889" t="s">
        <v>5525</v>
      </c>
      <c r="K2468" s="888">
        <v>1</v>
      </c>
      <c r="L2468" s="888">
        <v>1</v>
      </c>
      <c r="M2468" s="887">
        <v>24440</v>
      </c>
      <c r="N2468" s="888">
        <v>1</v>
      </c>
      <c r="O2468" s="888">
        <v>1</v>
      </c>
      <c r="P2468" s="887">
        <v>8320</v>
      </c>
    </row>
    <row r="2469" spans="1:16" x14ac:dyDescent="0.25">
      <c r="A2469" s="867" t="s">
        <v>19067</v>
      </c>
      <c r="B2469" s="867" t="s">
        <v>2672</v>
      </c>
      <c r="C2469" s="894" t="s">
        <v>19066</v>
      </c>
      <c r="D2469" s="893" t="s">
        <v>20779</v>
      </c>
      <c r="E2469" s="892">
        <v>15600</v>
      </c>
      <c r="F2469" s="895" t="s">
        <v>21862</v>
      </c>
      <c r="G2469" s="891" t="s">
        <v>21861</v>
      </c>
      <c r="H2469" s="890" t="s">
        <v>20662</v>
      </c>
      <c r="I2469" s="889" t="s">
        <v>3654</v>
      </c>
      <c r="J2469" s="889" t="s">
        <v>5525</v>
      </c>
      <c r="K2469" s="888">
        <v>2</v>
      </c>
      <c r="L2469" s="888">
        <v>11</v>
      </c>
      <c r="M2469" s="887">
        <v>159640</v>
      </c>
      <c r="N2469" s="888">
        <v>1</v>
      </c>
      <c r="O2469" s="888">
        <v>4</v>
      </c>
      <c r="P2469" s="887">
        <v>61516</v>
      </c>
    </row>
    <row r="2470" spans="1:16" x14ac:dyDescent="0.25">
      <c r="A2470" s="867" t="s">
        <v>19067</v>
      </c>
      <c r="B2470" s="867" t="s">
        <v>2672</v>
      </c>
      <c r="C2470" s="894" t="s">
        <v>19066</v>
      </c>
      <c r="D2470" s="893" t="s">
        <v>18209</v>
      </c>
      <c r="E2470" s="892">
        <v>14000</v>
      </c>
      <c r="F2470" s="895" t="s">
        <v>21860</v>
      </c>
      <c r="G2470" s="891" t="s">
        <v>21859</v>
      </c>
      <c r="H2470" s="890" t="s">
        <v>20662</v>
      </c>
      <c r="I2470" s="889" t="s">
        <v>3654</v>
      </c>
      <c r="J2470" s="889" t="s">
        <v>5525</v>
      </c>
      <c r="K2470" s="888">
        <v>1</v>
      </c>
      <c r="L2470" s="888">
        <v>7</v>
      </c>
      <c r="M2470" s="887">
        <v>98000</v>
      </c>
      <c r="N2470" s="888">
        <v>0</v>
      </c>
      <c r="O2470" s="888">
        <v>0</v>
      </c>
      <c r="P2470" s="887">
        <v>0</v>
      </c>
    </row>
    <row r="2471" spans="1:16" x14ac:dyDescent="0.25">
      <c r="A2471" s="867" t="s">
        <v>19067</v>
      </c>
      <c r="B2471" s="867" t="s">
        <v>2672</v>
      </c>
      <c r="C2471" s="894" t="s">
        <v>19066</v>
      </c>
      <c r="D2471" s="893" t="s">
        <v>18209</v>
      </c>
      <c r="E2471" s="892">
        <v>15600</v>
      </c>
      <c r="F2471" s="895" t="s">
        <v>21858</v>
      </c>
      <c r="G2471" s="891" t="s">
        <v>21857</v>
      </c>
      <c r="H2471" s="890" t="s">
        <v>21856</v>
      </c>
      <c r="I2471" s="889" t="s">
        <v>3654</v>
      </c>
      <c r="J2471" s="889" t="s">
        <v>5525</v>
      </c>
      <c r="K2471" s="888">
        <v>0</v>
      </c>
      <c r="L2471" s="888">
        <v>0</v>
      </c>
      <c r="M2471" s="887">
        <v>0</v>
      </c>
      <c r="N2471" s="888">
        <v>1</v>
      </c>
      <c r="O2471" s="888">
        <v>3</v>
      </c>
      <c r="P2471" s="887">
        <v>39000</v>
      </c>
    </row>
    <row r="2472" spans="1:16" x14ac:dyDescent="0.25">
      <c r="A2472" s="867" t="s">
        <v>19067</v>
      </c>
      <c r="B2472" s="867" t="s">
        <v>2672</v>
      </c>
      <c r="C2472" s="894" t="s">
        <v>19066</v>
      </c>
      <c r="D2472" s="893" t="s">
        <v>18209</v>
      </c>
      <c r="E2472" s="892">
        <v>12000</v>
      </c>
      <c r="F2472" s="895" t="s">
        <v>21855</v>
      </c>
      <c r="G2472" s="891" t="s">
        <v>21854</v>
      </c>
      <c r="H2472" s="890" t="s">
        <v>20662</v>
      </c>
      <c r="I2472" s="889" t="s">
        <v>3654</v>
      </c>
      <c r="J2472" s="889" t="s">
        <v>5525</v>
      </c>
      <c r="K2472" s="888">
        <v>1</v>
      </c>
      <c r="L2472" s="888">
        <v>4</v>
      </c>
      <c r="M2472" s="887">
        <v>54400</v>
      </c>
      <c r="N2472" s="888">
        <v>0</v>
      </c>
      <c r="O2472" s="888">
        <v>0</v>
      </c>
      <c r="P2472" s="887">
        <v>0</v>
      </c>
    </row>
    <row r="2473" spans="1:16" x14ac:dyDescent="0.25">
      <c r="A2473" s="867" t="s">
        <v>19067</v>
      </c>
      <c r="B2473" s="867" t="s">
        <v>2672</v>
      </c>
      <c r="C2473" s="894" t="s">
        <v>19066</v>
      </c>
      <c r="D2473" s="893" t="s">
        <v>18209</v>
      </c>
      <c r="E2473" s="892">
        <v>12000</v>
      </c>
      <c r="F2473" s="895" t="s">
        <v>21853</v>
      </c>
      <c r="G2473" s="891" t="s">
        <v>21852</v>
      </c>
      <c r="H2473" s="890" t="s">
        <v>20662</v>
      </c>
      <c r="I2473" s="889" t="s">
        <v>3654</v>
      </c>
      <c r="J2473" s="889" t="s">
        <v>5525</v>
      </c>
      <c r="K2473" s="888">
        <v>2</v>
      </c>
      <c r="L2473" s="888">
        <v>5</v>
      </c>
      <c r="M2473" s="887">
        <v>69200</v>
      </c>
      <c r="N2473" s="888">
        <v>1</v>
      </c>
      <c r="O2473" s="888">
        <v>6</v>
      </c>
      <c r="P2473" s="887">
        <v>72000</v>
      </c>
    </row>
    <row r="2474" spans="1:16" x14ac:dyDescent="0.25">
      <c r="A2474" s="867" t="s">
        <v>19067</v>
      </c>
      <c r="B2474" s="867" t="s">
        <v>2672</v>
      </c>
      <c r="C2474" s="894" t="s">
        <v>19066</v>
      </c>
      <c r="D2474" s="893" t="s">
        <v>18209</v>
      </c>
      <c r="E2474" s="892">
        <v>7000</v>
      </c>
      <c r="F2474" s="895" t="s">
        <v>21851</v>
      </c>
      <c r="G2474" s="891" t="s">
        <v>21850</v>
      </c>
      <c r="H2474" s="890" t="s">
        <v>21849</v>
      </c>
      <c r="I2474" s="889" t="s">
        <v>2684</v>
      </c>
      <c r="J2474" s="889" t="s">
        <v>5525</v>
      </c>
      <c r="K2474" s="888">
        <v>0</v>
      </c>
      <c r="L2474" s="888">
        <v>0</v>
      </c>
      <c r="M2474" s="887">
        <v>0</v>
      </c>
      <c r="N2474" s="888">
        <v>1</v>
      </c>
      <c r="O2474" s="888">
        <v>5</v>
      </c>
      <c r="P2474" s="887">
        <v>41766.67</v>
      </c>
    </row>
    <row r="2475" spans="1:16" x14ac:dyDescent="0.25">
      <c r="A2475" s="867" t="s">
        <v>19067</v>
      </c>
      <c r="B2475" s="867" t="s">
        <v>2672</v>
      </c>
      <c r="C2475" s="894" t="s">
        <v>19066</v>
      </c>
      <c r="D2475" s="893" t="s">
        <v>18209</v>
      </c>
      <c r="E2475" s="892">
        <v>8000</v>
      </c>
      <c r="F2475" s="895" t="s">
        <v>21848</v>
      </c>
      <c r="G2475" s="891" t="s">
        <v>21847</v>
      </c>
      <c r="H2475" s="890" t="s">
        <v>21846</v>
      </c>
      <c r="I2475" s="889" t="s">
        <v>3654</v>
      </c>
      <c r="J2475" s="889" t="s">
        <v>5525</v>
      </c>
      <c r="K2475" s="888">
        <v>0</v>
      </c>
      <c r="L2475" s="888">
        <v>0</v>
      </c>
      <c r="M2475" s="887">
        <v>0</v>
      </c>
      <c r="N2475" s="888">
        <v>1</v>
      </c>
      <c r="O2475" s="888">
        <v>4</v>
      </c>
      <c r="P2475" s="887">
        <v>37333.33</v>
      </c>
    </row>
    <row r="2476" spans="1:16" ht="24" customHeight="1" x14ac:dyDescent="0.25">
      <c r="A2476" s="867" t="s">
        <v>19067</v>
      </c>
      <c r="B2476" s="867" t="s">
        <v>2672</v>
      </c>
      <c r="C2476" s="894" t="s">
        <v>19066</v>
      </c>
      <c r="D2476" s="893" t="s">
        <v>20950</v>
      </c>
      <c r="E2476" s="892">
        <v>8000</v>
      </c>
      <c r="F2476" s="895" t="s">
        <v>21845</v>
      </c>
      <c r="G2476" s="891" t="s">
        <v>21844</v>
      </c>
      <c r="H2476" s="890" t="s">
        <v>20719</v>
      </c>
      <c r="I2476" s="889" t="s">
        <v>3654</v>
      </c>
      <c r="J2476" s="889" t="s">
        <v>5525</v>
      </c>
      <c r="K2476" s="888">
        <v>1</v>
      </c>
      <c r="L2476" s="888">
        <v>4</v>
      </c>
      <c r="M2476" s="887">
        <v>39733.33</v>
      </c>
      <c r="N2476" s="888">
        <v>0</v>
      </c>
      <c r="O2476" s="888">
        <v>0</v>
      </c>
      <c r="P2476" s="887">
        <v>0</v>
      </c>
    </row>
    <row r="2477" spans="1:16" ht="25.5" customHeight="1" x14ac:dyDescent="0.25">
      <c r="A2477" s="867" t="s">
        <v>19067</v>
      </c>
      <c r="B2477" s="867" t="s">
        <v>2672</v>
      </c>
      <c r="C2477" s="894" t="s">
        <v>19066</v>
      </c>
      <c r="D2477" s="893" t="s">
        <v>21843</v>
      </c>
      <c r="E2477" s="892">
        <v>10000</v>
      </c>
      <c r="F2477" s="895" t="s">
        <v>21842</v>
      </c>
      <c r="G2477" s="891" t="s">
        <v>21841</v>
      </c>
      <c r="H2477" s="890" t="s">
        <v>20667</v>
      </c>
      <c r="I2477" s="889" t="s">
        <v>3654</v>
      </c>
      <c r="J2477" s="889" t="s">
        <v>5525</v>
      </c>
      <c r="K2477" s="888">
        <v>1</v>
      </c>
      <c r="L2477" s="888">
        <v>10</v>
      </c>
      <c r="M2477" s="887">
        <v>110000</v>
      </c>
      <c r="N2477" s="888">
        <v>1</v>
      </c>
      <c r="O2477" s="888">
        <v>6</v>
      </c>
      <c r="P2477" s="887">
        <v>60000</v>
      </c>
    </row>
    <row r="2478" spans="1:16" x14ac:dyDescent="0.25">
      <c r="A2478" s="867" t="s">
        <v>19067</v>
      </c>
      <c r="B2478" s="867" t="s">
        <v>2672</v>
      </c>
      <c r="C2478" s="894" t="s">
        <v>19066</v>
      </c>
      <c r="D2478" s="893" t="s">
        <v>18209</v>
      </c>
      <c r="E2478" s="892">
        <v>6000</v>
      </c>
      <c r="F2478" s="895" t="s">
        <v>21840</v>
      </c>
      <c r="G2478" s="891" t="s">
        <v>21839</v>
      </c>
      <c r="H2478" s="890" t="s">
        <v>20667</v>
      </c>
      <c r="I2478" s="889" t="s">
        <v>3654</v>
      </c>
      <c r="J2478" s="889" t="s">
        <v>5525</v>
      </c>
      <c r="K2478" s="888">
        <v>0</v>
      </c>
      <c r="L2478" s="888">
        <v>0</v>
      </c>
      <c r="M2478" s="887">
        <v>0</v>
      </c>
      <c r="N2478" s="888">
        <v>1</v>
      </c>
      <c r="O2478" s="888">
        <v>4</v>
      </c>
      <c r="P2478" s="887">
        <v>29600</v>
      </c>
    </row>
    <row r="2479" spans="1:16" ht="26.25" customHeight="1" x14ac:dyDescent="0.25">
      <c r="A2479" s="867" t="s">
        <v>19067</v>
      </c>
      <c r="B2479" s="867" t="s">
        <v>2672</v>
      </c>
      <c r="C2479" s="894" t="s">
        <v>19066</v>
      </c>
      <c r="D2479" s="893" t="s">
        <v>20950</v>
      </c>
      <c r="E2479" s="892">
        <v>10000</v>
      </c>
      <c r="F2479" s="895" t="s">
        <v>21838</v>
      </c>
      <c r="G2479" s="891" t="s">
        <v>21837</v>
      </c>
      <c r="H2479" s="890" t="s">
        <v>19264</v>
      </c>
      <c r="I2479" s="889" t="s">
        <v>3654</v>
      </c>
      <c r="J2479" s="889" t="s">
        <v>5525</v>
      </c>
      <c r="K2479" s="888">
        <v>1</v>
      </c>
      <c r="L2479" s="888">
        <v>6</v>
      </c>
      <c r="M2479" s="887">
        <v>60000</v>
      </c>
      <c r="N2479" s="888">
        <v>0</v>
      </c>
      <c r="O2479" s="888">
        <v>0</v>
      </c>
      <c r="P2479" s="887">
        <v>0</v>
      </c>
    </row>
    <row r="2480" spans="1:16" ht="22.5" x14ac:dyDescent="0.25">
      <c r="A2480" s="867" t="s">
        <v>19067</v>
      </c>
      <c r="B2480" s="867" t="s">
        <v>2672</v>
      </c>
      <c r="C2480" s="894" t="s">
        <v>19066</v>
      </c>
      <c r="D2480" s="893" t="s">
        <v>21836</v>
      </c>
      <c r="E2480" s="892">
        <v>10000</v>
      </c>
      <c r="F2480" s="895" t="s">
        <v>21834</v>
      </c>
      <c r="G2480" s="891" t="s">
        <v>21833</v>
      </c>
      <c r="H2480" s="890" t="s">
        <v>3107</v>
      </c>
      <c r="I2480" s="889" t="s">
        <v>3654</v>
      </c>
      <c r="J2480" s="889" t="s">
        <v>5525</v>
      </c>
      <c r="K2480" s="888">
        <v>0</v>
      </c>
      <c r="L2480" s="888">
        <v>0</v>
      </c>
      <c r="M2480" s="887">
        <v>0</v>
      </c>
      <c r="N2480" s="888">
        <v>1</v>
      </c>
      <c r="O2480" s="888">
        <v>3</v>
      </c>
      <c r="P2480" s="887">
        <v>32000</v>
      </c>
    </row>
    <row r="2481" spans="1:16" ht="26.25" customHeight="1" x14ac:dyDescent="0.25">
      <c r="A2481" s="867" t="s">
        <v>19067</v>
      </c>
      <c r="B2481" s="867" t="s">
        <v>2672</v>
      </c>
      <c r="C2481" s="894" t="s">
        <v>19066</v>
      </c>
      <c r="D2481" s="893" t="s">
        <v>21835</v>
      </c>
      <c r="E2481" s="892">
        <v>8000</v>
      </c>
      <c r="F2481" s="895" t="s">
        <v>21834</v>
      </c>
      <c r="G2481" s="891" t="s">
        <v>21833</v>
      </c>
      <c r="H2481" s="890" t="s">
        <v>3107</v>
      </c>
      <c r="I2481" s="889" t="s">
        <v>3654</v>
      </c>
      <c r="J2481" s="889" t="s">
        <v>5525</v>
      </c>
      <c r="K2481" s="888">
        <v>1</v>
      </c>
      <c r="L2481" s="888">
        <v>3</v>
      </c>
      <c r="M2481" s="887">
        <v>38666.67</v>
      </c>
      <c r="N2481" s="888">
        <v>0</v>
      </c>
      <c r="O2481" s="888">
        <v>0</v>
      </c>
      <c r="P2481" s="887">
        <v>0</v>
      </c>
    </row>
    <row r="2482" spans="1:16" ht="33.75" x14ac:dyDescent="0.25">
      <c r="A2482" s="867" t="s">
        <v>19067</v>
      </c>
      <c r="B2482" s="867" t="s">
        <v>2672</v>
      </c>
      <c r="C2482" s="894" t="s">
        <v>19066</v>
      </c>
      <c r="D2482" s="893" t="s">
        <v>21832</v>
      </c>
      <c r="E2482" s="892">
        <v>10000</v>
      </c>
      <c r="F2482" s="895" t="s">
        <v>21831</v>
      </c>
      <c r="G2482" s="891" t="s">
        <v>21830</v>
      </c>
      <c r="H2482" s="890" t="s">
        <v>2703</v>
      </c>
      <c r="I2482" s="889" t="s">
        <v>3654</v>
      </c>
      <c r="J2482" s="889" t="s">
        <v>5525</v>
      </c>
      <c r="K2482" s="888">
        <v>1</v>
      </c>
      <c r="L2482" s="888">
        <v>5</v>
      </c>
      <c r="M2482" s="887">
        <v>61333.33</v>
      </c>
      <c r="N2482" s="888">
        <v>0</v>
      </c>
      <c r="O2482" s="888">
        <v>0</v>
      </c>
      <c r="P2482" s="887">
        <v>0</v>
      </c>
    </row>
    <row r="2483" spans="1:16" x14ac:dyDescent="0.25">
      <c r="A2483" s="867" t="s">
        <v>19067</v>
      </c>
      <c r="B2483" s="867" t="s">
        <v>2672</v>
      </c>
      <c r="C2483" s="894" t="s">
        <v>19066</v>
      </c>
      <c r="D2483" s="893" t="s">
        <v>18209</v>
      </c>
      <c r="E2483" s="892">
        <v>12000</v>
      </c>
      <c r="F2483" s="895" t="s">
        <v>21829</v>
      </c>
      <c r="G2483" s="891" t="s">
        <v>21828</v>
      </c>
      <c r="H2483" s="890" t="s">
        <v>20964</v>
      </c>
      <c r="I2483" s="889" t="s">
        <v>3654</v>
      </c>
      <c r="J2483" s="889" t="s">
        <v>5525</v>
      </c>
      <c r="K2483" s="888">
        <v>1</v>
      </c>
      <c r="L2483" s="888">
        <v>1</v>
      </c>
      <c r="M2483" s="887">
        <v>20400</v>
      </c>
      <c r="N2483" s="888">
        <v>0</v>
      </c>
      <c r="O2483" s="888">
        <v>0</v>
      </c>
      <c r="P2483" s="887">
        <v>0</v>
      </c>
    </row>
    <row r="2484" spans="1:16" x14ac:dyDescent="0.25">
      <c r="A2484" s="867" t="s">
        <v>19067</v>
      </c>
      <c r="B2484" s="867" t="s">
        <v>2672</v>
      </c>
      <c r="C2484" s="894" t="s">
        <v>19066</v>
      </c>
      <c r="D2484" s="893" t="s">
        <v>18209</v>
      </c>
      <c r="E2484" s="892">
        <v>15600</v>
      </c>
      <c r="F2484" s="895" t="s">
        <v>21827</v>
      </c>
      <c r="G2484" s="891" t="s">
        <v>21826</v>
      </c>
      <c r="H2484" s="890" t="s">
        <v>21825</v>
      </c>
      <c r="I2484" s="889" t="s">
        <v>2684</v>
      </c>
      <c r="J2484" s="889" t="s">
        <v>5525</v>
      </c>
      <c r="K2484" s="888">
        <v>1</v>
      </c>
      <c r="L2484" s="888">
        <v>10</v>
      </c>
      <c r="M2484" s="887">
        <v>150800</v>
      </c>
      <c r="N2484" s="888">
        <v>1</v>
      </c>
      <c r="O2484" s="888">
        <v>1</v>
      </c>
      <c r="P2484" s="887">
        <v>2080</v>
      </c>
    </row>
    <row r="2485" spans="1:16" x14ac:dyDescent="0.25">
      <c r="A2485" s="867" t="s">
        <v>19067</v>
      </c>
      <c r="B2485" s="867" t="s">
        <v>2672</v>
      </c>
      <c r="C2485" s="894" t="s">
        <v>19066</v>
      </c>
      <c r="D2485" s="893" t="s">
        <v>18209</v>
      </c>
      <c r="E2485" s="892">
        <v>14000</v>
      </c>
      <c r="F2485" s="895" t="s">
        <v>21824</v>
      </c>
      <c r="G2485" s="891" t="s">
        <v>21823</v>
      </c>
      <c r="H2485" s="890" t="s">
        <v>21524</v>
      </c>
      <c r="I2485" s="889" t="s">
        <v>3654</v>
      </c>
      <c r="J2485" s="889" t="s">
        <v>5525</v>
      </c>
      <c r="K2485" s="888">
        <v>1</v>
      </c>
      <c r="L2485" s="888">
        <v>12</v>
      </c>
      <c r="M2485" s="887">
        <v>168000</v>
      </c>
      <c r="N2485" s="888">
        <v>1</v>
      </c>
      <c r="O2485" s="888">
        <v>5</v>
      </c>
      <c r="P2485" s="887">
        <v>63000</v>
      </c>
    </row>
    <row r="2486" spans="1:16" x14ac:dyDescent="0.25">
      <c r="A2486" s="867" t="s">
        <v>19067</v>
      </c>
      <c r="B2486" s="867" t="s">
        <v>2672</v>
      </c>
      <c r="C2486" s="894" t="s">
        <v>19066</v>
      </c>
      <c r="D2486" s="893" t="s">
        <v>21822</v>
      </c>
      <c r="E2486" s="892">
        <v>15000</v>
      </c>
      <c r="F2486" s="895" t="s">
        <v>19948</v>
      </c>
      <c r="G2486" s="891" t="s">
        <v>21821</v>
      </c>
      <c r="H2486" s="890" t="s">
        <v>20766</v>
      </c>
      <c r="I2486" s="889" t="s">
        <v>3654</v>
      </c>
      <c r="J2486" s="889" t="s">
        <v>5525</v>
      </c>
      <c r="K2486" s="888">
        <v>1</v>
      </c>
      <c r="L2486" s="888">
        <v>1</v>
      </c>
      <c r="M2486" s="887">
        <v>8000</v>
      </c>
      <c r="N2486" s="888">
        <v>0</v>
      </c>
      <c r="O2486" s="888">
        <v>0</v>
      </c>
      <c r="P2486" s="887">
        <v>0</v>
      </c>
    </row>
    <row r="2487" spans="1:16" x14ac:dyDescent="0.25">
      <c r="A2487" s="867" t="s">
        <v>19067</v>
      </c>
      <c r="B2487" s="867" t="s">
        <v>2672</v>
      </c>
      <c r="C2487" s="894" t="s">
        <v>19066</v>
      </c>
      <c r="D2487" s="893" t="s">
        <v>21062</v>
      </c>
      <c r="E2487" s="892">
        <v>15600</v>
      </c>
      <c r="F2487" s="895" t="s">
        <v>19948</v>
      </c>
      <c r="G2487" s="891" t="s">
        <v>19947</v>
      </c>
      <c r="H2487" s="890" t="s">
        <v>20766</v>
      </c>
      <c r="I2487" s="889" t="s">
        <v>3654</v>
      </c>
      <c r="J2487" s="889" t="s">
        <v>5525</v>
      </c>
      <c r="K2487" s="888">
        <v>1</v>
      </c>
      <c r="L2487" s="888">
        <v>4</v>
      </c>
      <c r="M2487" s="887">
        <v>49920</v>
      </c>
      <c r="N2487" s="888">
        <v>0</v>
      </c>
      <c r="O2487" s="888">
        <v>0</v>
      </c>
      <c r="P2487" s="887">
        <v>0</v>
      </c>
    </row>
    <row r="2488" spans="1:16" x14ac:dyDescent="0.25">
      <c r="A2488" s="867" t="s">
        <v>19067</v>
      </c>
      <c r="B2488" s="867" t="s">
        <v>2672</v>
      </c>
      <c r="C2488" s="894" t="s">
        <v>19066</v>
      </c>
      <c r="D2488" s="893" t="s">
        <v>18209</v>
      </c>
      <c r="E2488" s="892">
        <v>10000</v>
      </c>
      <c r="F2488" s="895" t="s">
        <v>21820</v>
      </c>
      <c r="G2488" s="891" t="s">
        <v>21819</v>
      </c>
      <c r="H2488" s="890" t="s">
        <v>19264</v>
      </c>
      <c r="I2488" s="889" t="s">
        <v>3654</v>
      </c>
      <c r="J2488" s="889" t="s">
        <v>5525</v>
      </c>
      <c r="K2488" s="888">
        <v>1</v>
      </c>
      <c r="L2488" s="888">
        <v>1</v>
      </c>
      <c r="M2488" s="887">
        <v>12000</v>
      </c>
      <c r="N2488" s="888">
        <v>1</v>
      </c>
      <c r="O2488" s="888">
        <v>6</v>
      </c>
      <c r="P2488" s="887">
        <v>60000</v>
      </c>
    </row>
    <row r="2489" spans="1:16" x14ac:dyDescent="0.25">
      <c r="A2489" s="867" t="s">
        <v>19067</v>
      </c>
      <c r="B2489" s="867" t="s">
        <v>2672</v>
      </c>
      <c r="C2489" s="894" t="s">
        <v>19066</v>
      </c>
      <c r="D2489" s="893" t="s">
        <v>18209</v>
      </c>
      <c r="E2489" s="892">
        <v>12500</v>
      </c>
      <c r="F2489" s="895" t="s">
        <v>21816</v>
      </c>
      <c r="G2489" s="891" t="s">
        <v>21818</v>
      </c>
      <c r="H2489" s="890" t="s">
        <v>21817</v>
      </c>
      <c r="I2489" s="889" t="s">
        <v>2684</v>
      </c>
      <c r="J2489" s="889" t="s">
        <v>5525</v>
      </c>
      <c r="K2489" s="888">
        <v>1</v>
      </c>
      <c r="L2489" s="888">
        <v>11</v>
      </c>
      <c r="M2489" s="887">
        <v>137500</v>
      </c>
      <c r="N2489" s="888">
        <v>0</v>
      </c>
      <c r="O2489" s="888">
        <v>0</v>
      </c>
      <c r="P2489" s="887">
        <v>0</v>
      </c>
    </row>
    <row r="2490" spans="1:16" x14ac:dyDescent="0.25">
      <c r="A2490" s="867" t="s">
        <v>19067</v>
      </c>
      <c r="B2490" s="867" t="s">
        <v>2672</v>
      </c>
      <c r="C2490" s="894" t="s">
        <v>19066</v>
      </c>
      <c r="D2490" s="893" t="s">
        <v>18209</v>
      </c>
      <c r="E2490" s="892">
        <v>14000</v>
      </c>
      <c r="F2490" s="895" t="s">
        <v>21816</v>
      </c>
      <c r="G2490" s="891" t="s">
        <v>21815</v>
      </c>
      <c r="H2490" s="890" t="s">
        <v>21814</v>
      </c>
      <c r="I2490" s="889" t="s">
        <v>2684</v>
      </c>
      <c r="J2490" s="889" t="s">
        <v>5525</v>
      </c>
      <c r="K2490" s="888">
        <v>1</v>
      </c>
      <c r="L2490" s="888">
        <v>1</v>
      </c>
      <c r="M2490" s="887">
        <v>13533.33</v>
      </c>
      <c r="N2490" s="888">
        <v>1</v>
      </c>
      <c r="O2490" s="888">
        <v>6</v>
      </c>
      <c r="P2490" s="887">
        <v>84000</v>
      </c>
    </row>
    <row r="2491" spans="1:16" x14ac:dyDescent="0.25">
      <c r="A2491" s="867" t="s">
        <v>19067</v>
      </c>
      <c r="B2491" s="867" t="s">
        <v>2672</v>
      </c>
      <c r="C2491" s="894" t="s">
        <v>19066</v>
      </c>
      <c r="D2491" s="893" t="s">
        <v>21813</v>
      </c>
      <c r="E2491" s="892">
        <v>8000</v>
      </c>
      <c r="F2491" s="895" t="s">
        <v>21812</v>
      </c>
      <c r="G2491" s="891" t="s">
        <v>21811</v>
      </c>
      <c r="H2491" s="890" t="s">
        <v>2872</v>
      </c>
      <c r="I2491" s="889" t="s">
        <v>3654</v>
      </c>
      <c r="J2491" s="889" t="s">
        <v>5525</v>
      </c>
      <c r="K2491" s="888">
        <v>1</v>
      </c>
      <c r="L2491" s="888">
        <v>4</v>
      </c>
      <c r="M2491" s="887">
        <v>44000</v>
      </c>
      <c r="N2491" s="888">
        <v>1</v>
      </c>
      <c r="O2491" s="888">
        <v>6</v>
      </c>
      <c r="P2491" s="887">
        <v>48000</v>
      </c>
    </row>
    <row r="2492" spans="1:16" x14ac:dyDescent="0.25">
      <c r="A2492" s="867" t="s">
        <v>19067</v>
      </c>
      <c r="B2492" s="867" t="s">
        <v>2672</v>
      </c>
      <c r="C2492" s="894" t="s">
        <v>19066</v>
      </c>
      <c r="D2492" s="893" t="s">
        <v>18209</v>
      </c>
      <c r="E2492" s="892">
        <v>15600</v>
      </c>
      <c r="F2492" s="895" t="s">
        <v>21810</v>
      </c>
      <c r="G2492" s="891" t="s">
        <v>21809</v>
      </c>
      <c r="H2492" s="890" t="s">
        <v>20074</v>
      </c>
      <c r="I2492" s="889" t="s">
        <v>3654</v>
      </c>
      <c r="J2492" s="889" t="s">
        <v>5525</v>
      </c>
      <c r="K2492" s="888">
        <v>0</v>
      </c>
      <c r="L2492" s="888">
        <v>0</v>
      </c>
      <c r="M2492" s="887">
        <v>0</v>
      </c>
      <c r="N2492" s="888">
        <v>1</v>
      </c>
      <c r="O2492" s="888">
        <v>2</v>
      </c>
      <c r="P2492" s="887">
        <v>39000</v>
      </c>
    </row>
    <row r="2493" spans="1:16" x14ac:dyDescent="0.25">
      <c r="A2493" s="867" t="s">
        <v>19067</v>
      </c>
      <c r="B2493" s="867" t="s">
        <v>2672</v>
      </c>
      <c r="C2493" s="894" t="s">
        <v>19066</v>
      </c>
      <c r="D2493" s="893" t="s">
        <v>18209</v>
      </c>
      <c r="E2493" s="892">
        <v>15600</v>
      </c>
      <c r="F2493" s="895" t="s">
        <v>21808</v>
      </c>
      <c r="G2493" s="891" t="s">
        <v>21807</v>
      </c>
      <c r="H2493" s="890" t="s">
        <v>20662</v>
      </c>
      <c r="I2493" s="889" t="s">
        <v>3654</v>
      </c>
      <c r="J2493" s="889" t="s">
        <v>5525</v>
      </c>
      <c r="K2493" s="888">
        <v>0</v>
      </c>
      <c r="L2493" s="888">
        <v>0</v>
      </c>
      <c r="M2493" s="887">
        <v>0</v>
      </c>
      <c r="N2493" s="888">
        <v>1</v>
      </c>
      <c r="O2493" s="888">
        <v>1</v>
      </c>
      <c r="P2493" s="887">
        <v>8320</v>
      </c>
    </row>
    <row r="2494" spans="1:16" x14ac:dyDescent="0.25">
      <c r="A2494" s="867" t="s">
        <v>19067</v>
      </c>
      <c r="B2494" s="867" t="s">
        <v>2672</v>
      </c>
      <c r="C2494" s="894" t="s">
        <v>19066</v>
      </c>
      <c r="D2494" s="893" t="s">
        <v>18209</v>
      </c>
      <c r="E2494" s="892">
        <v>11000</v>
      </c>
      <c r="F2494" s="895" t="s">
        <v>21806</v>
      </c>
      <c r="G2494" s="891" t="s">
        <v>21805</v>
      </c>
      <c r="H2494" s="890" t="s">
        <v>6213</v>
      </c>
      <c r="I2494" s="889" t="s">
        <v>2684</v>
      </c>
      <c r="J2494" s="889" t="s">
        <v>5525</v>
      </c>
      <c r="K2494" s="888">
        <v>0</v>
      </c>
      <c r="L2494" s="888">
        <v>0</v>
      </c>
      <c r="M2494" s="887">
        <v>0</v>
      </c>
      <c r="N2494" s="888">
        <v>1</v>
      </c>
      <c r="O2494" s="888">
        <v>1</v>
      </c>
      <c r="P2494" s="887">
        <v>12466.67</v>
      </c>
    </row>
    <row r="2495" spans="1:16" x14ac:dyDescent="0.25">
      <c r="A2495" s="867" t="s">
        <v>19067</v>
      </c>
      <c r="B2495" s="867" t="s">
        <v>2672</v>
      </c>
      <c r="C2495" s="894" t="s">
        <v>19066</v>
      </c>
      <c r="D2495" s="893" t="s">
        <v>18209</v>
      </c>
      <c r="E2495" s="892">
        <v>15000</v>
      </c>
      <c r="F2495" s="895" t="s">
        <v>21804</v>
      </c>
      <c r="G2495" s="891" t="s">
        <v>21803</v>
      </c>
      <c r="H2495" s="890" t="s">
        <v>2703</v>
      </c>
      <c r="I2495" s="889" t="s">
        <v>3654</v>
      </c>
      <c r="J2495" s="889" t="s">
        <v>5525</v>
      </c>
      <c r="K2495" s="888">
        <v>1</v>
      </c>
      <c r="L2495" s="888">
        <v>1</v>
      </c>
      <c r="M2495" s="887">
        <v>25000</v>
      </c>
      <c r="N2495" s="888">
        <v>1</v>
      </c>
      <c r="O2495" s="888">
        <v>3</v>
      </c>
      <c r="P2495" s="887">
        <v>45000</v>
      </c>
    </row>
    <row r="2496" spans="1:16" x14ac:dyDescent="0.25">
      <c r="A2496" s="867" t="s">
        <v>19067</v>
      </c>
      <c r="B2496" s="867" t="s">
        <v>2672</v>
      </c>
      <c r="C2496" s="894" t="s">
        <v>19066</v>
      </c>
      <c r="D2496" s="893" t="s">
        <v>18209</v>
      </c>
      <c r="E2496" s="892">
        <v>15600</v>
      </c>
      <c r="F2496" s="895" t="s">
        <v>21802</v>
      </c>
      <c r="G2496" s="891" t="s">
        <v>21801</v>
      </c>
      <c r="H2496" s="890" t="s">
        <v>20964</v>
      </c>
      <c r="I2496" s="889" t="s">
        <v>3654</v>
      </c>
      <c r="J2496" s="889" t="s">
        <v>5525</v>
      </c>
      <c r="K2496" s="888">
        <v>1</v>
      </c>
      <c r="L2496" s="888">
        <v>5</v>
      </c>
      <c r="M2496" s="887">
        <v>75920</v>
      </c>
      <c r="N2496" s="888">
        <v>0</v>
      </c>
      <c r="O2496" s="888">
        <v>0</v>
      </c>
      <c r="P2496" s="887">
        <v>0</v>
      </c>
    </row>
    <row r="2497" spans="1:16" x14ac:dyDescent="0.25">
      <c r="A2497" s="867" t="s">
        <v>19067</v>
      </c>
      <c r="B2497" s="867" t="s">
        <v>2672</v>
      </c>
      <c r="C2497" s="894" t="s">
        <v>19066</v>
      </c>
      <c r="D2497" s="893" t="s">
        <v>20779</v>
      </c>
      <c r="E2497" s="892">
        <v>15600</v>
      </c>
      <c r="F2497" s="895" t="s">
        <v>19935</v>
      </c>
      <c r="G2497" s="891" t="s">
        <v>21800</v>
      </c>
      <c r="H2497" s="890" t="s">
        <v>20662</v>
      </c>
      <c r="I2497" s="889" t="s">
        <v>3654</v>
      </c>
      <c r="J2497" s="889" t="s">
        <v>5525</v>
      </c>
      <c r="K2497" s="888">
        <v>1</v>
      </c>
      <c r="L2497" s="888">
        <v>2</v>
      </c>
      <c r="M2497" s="887">
        <v>17680</v>
      </c>
      <c r="N2497" s="888">
        <v>0</v>
      </c>
      <c r="O2497" s="888">
        <v>0</v>
      </c>
      <c r="P2497" s="887">
        <v>0</v>
      </c>
    </row>
    <row r="2498" spans="1:16" x14ac:dyDescent="0.25">
      <c r="A2498" s="867" t="s">
        <v>19067</v>
      </c>
      <c r="B2498" s="867" t="s">
        <v>2672</v>
      </c>
      <c r="C2498" s="894" t="s">
        <v>19066</v>
      </c>
      <c r="D2498" s="893" t="s">
        <v>18209</v>
      </c>
      <c r="E2498" s="892">
        <v>15600</v>
      </c>
      <c r="F2498" s="895" t="s">
        <v>21799</v>
      </c>
      <c r="G2498" s="891" t="s">
        <v>21798</v>
      </c>
      <c r="H2498" s="890" t="s">
        <v>5061</v>
      </c>
      <c r="I2498" s="889" t="s">
        <v>2684</v>
      </c>
      <c r="J2498" s="889" t="s">
        <v>5525</v>
      </c>
      <c r="K2498" s="888">
        <v>1</v>
      </c>
      <c r="L2498" s="888">
        <v>2</v>
      </c>
      <c r="M2498" s="887">
        <v>30160</v>
      </c>
      <c r="N2498" s="888">
        <v>0</v>
      </c>
      <c r="O2498" s="888">
        <v>0</v>
      </c>
      <c r="P2498" s="887">
        <v>0</v>
      </c>
    </row>
    <row r="2499" spans="1:16" x14ac:dyDescent="0.25">
      <c r="A2499" s="867" t="s">
        <v>19067</v>
      </c>
      <c r="B2499" s="867" t="s">
        <v>2672</v>
      </c>
      <c r="C2499" s="894" t="s">
        <v>19066</v>
      </c>
      <c r="D2499" s="893" t="s">
        <v>18209</v>
      </c>
      <c r="E2499" s="892">
        <v>8000</v>
      </c>
      <c r="F2499" s="895" t="s">
        <v>21797</v>
      </c>
      <c r="G2499" s="891" t="s">
        <v>21796</v>
      </c>
      <c r="H2499" s="890" t="s">
        <v>21795</v>
      </c>
      <c r="I2499" s="889" t="s">
        <v>3654</v>
      </c>
      <c r="J2499" s="889" t="s">
        <v>5525</v>
      </c>
      <c r="K2499" s="888">
        <v>1</v>
      </c>
      <c r="L2499" s="888">
        <v>1</v>
      </c>
      <c r="M2499" s="887">
        <v>11733.33</v>
      </c>
      <c r="N2499" s="888">
        <v>1</v>
      </c>
      <c r="O2499" s="888">
        <v>1</v>
      </c>
      <c r="P2499" s="887">
        <v>6666.66</v>
      </c>
    </row>
    <row r="2500" spans="1:16" x14ac:dyDescent="0.25">
      <c r="A2500" s="867" t="s">
        <v>19067</v>
      </c>
      <c r="B2500" s="867" t="s">
        <v>2672</v>
      </c>
      <c r="C2500" s="894" t="s">
        <v>19066</v>
      </c>
      <c r="D2500" s="893" t="s">
        <v>18209</v>
      </c>
      <c r="E2500" s="892">
        <v>14000</v>
      </c>
      <c r="F2500" s="895" t="s">
        <v>21794</v>
      </c>
      <c r="G2500" s="891" t="s">
        <v>21793</v>
      </c>
      <c r="H2500" s="890" t="s">
        <v>21792</v>
      </c>
      <c r="I2500" s="889" t="s">
        <v>3654</v>
      </c>
      <c r="J2500" s="889" t="s">
        <v>5525</v>
      </c>
      <c r="K2500" s="888">
        <v>1</v>
      </c>
      <c r="L2500" s="888">
        <v>1</v>
      </c>
      <c r="M2500" s="887">
        <v>23800</v>
      </c>
      <c r="N2500" s="888">
        <v>0</v>
      </c>
      <c r="O2500" s="888">
        <v>0</v>
      </c>
      <c r="P2500" s="887">
        <v>0</v>
      </c>
    </row>
    <row r="2501" spans="1:16" x14ac:dyDescent="0.25">
      <c r="A2501" s="867" t="s">
        <v>19067</v>
      </c>
      <c r="B2501" s="867" t="s">
        <v>2672</v>
      </c>
      <c r="C2501" s="894" t="s">
        <v>19066</v>
      </c>
      <c r="D2501" s="893" t="s">
        <v>18209</v>
      </c>
      <c r="E2501" s="892">
        <v>15600</v>
      </c>
      <c r="F2501" s="895" t="s">
        <v>21791</v>
      </c>
      <c r="G2501" s="891" t="s">
        <v>21790</v>
      </c>
      <c r="H2501" s="890" t="s">
        <v>2703</v>
      </c>
      <c r="I2501" s="889" t="s">
        <v>3654</v>
      </c>
      <c r="J2501" s="889" t="s">
        <v>5525</v>
      </c>
      <c r="K2501" s="888">
        <v>0</v>
      </c>
      <c r="L2501" s="888">
        <v>0</v>
      </c>
      <c r="M2501" s="887">
        <v>0</v>
      </c>
      <c r="N2501" s="888">
        <v>1</v>
      </c>
      <c r="O2501" s="888">
        <v>5</v>
      </c>
      <c r="P2501" s="887">
        <v>74880</v>
      </c>
    </row>
    <row r="2502" spans="1:16" x14ac:dyDescent="0.25">
      <c r="A2502" s="867" t="s">
        <v>19067</v>
      </c>
      <c r="B2502" s="867" t="s">
        <v>2672</v>
      </c>
      <c r="C2502" s="894" t="s">
        <v>19066</v>
      </c>
      <c r="D2502" s="893" t="s">
        <v>20910</v>
      </c>
      <c r="E2502" s="892">
        <v>12000</v>
      </c>
      <c r="F2502" s="895" t="s">
        <v>21789</v>
      </c>
      <c r="G2502" s="891" t="s">
        <v>21788</v>
      </c>
      <c r="H2502" s="890" t="s">
        <v>2703</v>
      </c>
      <c r="I2502" s="889" t="s">
        <v>3654</v>
      </c>
      <c r="J2502" s="889" t="s">
        <v>5525</v>
      </c>
      <c r="K2502" s="888">
        <v>1</v>
      </c>
      <c r="L2502" s="888">
        <v>1</v>
      </c>
      <c r="M2502" s="887">
        <v>11600</v>
      </c>
      <c r="N2502" s="888">
        <v>0</v>
      </c>
      <c r="O2502" s="888">
        <v>0</v>
      </c>
      <c r="P2502" s="887">
        <v>0</v>
      </c>
    </row>
    <row r="2503" spans="1:16" x14ac:dyDescent="0.25">
      <c r="A2503" s="867" t="s">
        <v>19067</v>
      </c>
      <c r="B2503" s="867" t="s">
        <v>2672</v>
      </c>
      <c r="C2503" s="894" t="s">
        <v>19066</v>
      </c>
      <c r="D2503" s="893" t="s">
        <v>18209</v>
      </c>
      <c r="E2503" s="892">
        <v>11000</v>
      </c>
      <c r="F2503" s="895" t="s">
        <v>21787</v>
      </c>
      <c r="G2503" s="891" t="s">
        <v>21786</v>
      </c>
      <c r="H2503" s="890" t="s">
        <v>20662</v>
      </c>
      <c r="I2503" s="889" t="s">
        <v>3654</v>
      </c>
      <c r="J2503" s="889" t="s">
        <v>5525</v>
      </c>
      <c r="K2503" s="888">
        <v>1</v>
      </c>
      <c r="L2503" s="888">
        <v>2</v>
      </c>
      <c r="M2503" s="887">
        <v>20533.330000000002</v>
      </c>
      <c r="N2503" s="888">
        <v>1</v>
      </c>
      <c r="O2503" s="888">
        <v>6</v>
      </c>
      <c r="P2503" s="887">
        <v>66000</v>
      </c>
    </row>
    <row r="2504" spans="1:16" x14ac:dyDescent="0.25">
      <c r="A2504" s="867" t="s">
        <v>19067</v>
      </c>
      <c r="B2504" s="867" t="s">
        <v>2672</v>
      </c>
      <c r="C2504" s="894" t="s">
        <v>19066</v>
      </c>
      <c r="D2504" s="893" t="s">
        <v>18209</v>
      </c>
      <c r="E2504" s="892">
        <v>15600</v>
      </c>
      <c r="F2504" s="895" t="s">
        <v>19933</v>
      </c>
      <c r="G2504" s="891" t="s">
        <v>19932</v>
      </c>
      <c r="H2504" s="890" t="s">
        <v>20662</v>
      </c>
      <c r="I2504" s="889" t="s">
        <v>3654</v>
      </c>
      <c r="J2504" s="889" t="s">
        <v>5525</v>
      </c>
      <c r="K2504" s="888">
        <v>1</v>
      </c>
      <c r="L2504" s="888">
        <v>6</v>
      </c>
      <c r="M2504" s="887">
        <v>93600</v>
      </c>
      <c r="N2504" s="888">
        <v>0</v>
      </c>
      <c r="O2504" s="888">
        <v>0</v>
      </c>
      <c r="P2504" s="887">
        <v>0</v>
      </c>
    </row>
    <row r="2505" spans="1:16" ht="22.5" x14ac:dyDescent="0.25">
      <c r="A2505" s="867" t="s">
        <v>19067</v>
      </c>
      <c r="B2505" s="867" t="s">
        <v>2672</v>
      </c>
      <c r="C2505" s="894" t="s">
        <v>19066</v>
      </c>
      <c r="D2505" s="893" t="s">
        <v>21785</v>
      </c>
      <c r="E2505" s="892">
        <v>15600</v>
      </c>
      <c r="F2505" s="895" t="s">
        <v>21784</v>
      </c>
      <c r="G2505" s="891" t="s">
        <v>21783</v>
      </c>
      <c r="H2505" s="890" t="s">
        <v>20662</v>
      </c>
      <c r="I2505" s="889" t="s">
        <v>3654</v>
      </c>
      <c r="J2505" s="889" t="s">
        <v>5525</v>
      </c>
      <c r="K2505" s="888">
        <v>1</v>
      </c>
      <c r="L2505" s="888">
        <v>12</v>
      </c>
      <c r="M2505" s="887">
        <v>187200</v>
      </c>
      <c r="N2505" s="888">
        <v>1</v>
      </c>
      <c r="O2505" s="888">
        <v>6</v>
      </c>
      <c r="P2505" s="887">
        <v>92040</v>
      </c>
    </row>
    <row r="2506" spans="1:16" x14ac:dyDescent="0.25">
      <c r="A2506" s="867" t="s">
        <v>19067</v>
      </c>
      <c r="B2506" s="867" t="s">
        <v>2672</v>
      </c>
      <c r="C2506" s="894" t="s">
        <v>19066</v>
      </c>
      <c r="D2506" s="893" t="s">
        <v>18209</v>
      </c>
      <c r="E2506" s="892">
        <v>12000</v>
      </c>
      <c r="F2506" s="895" t="s">
        <v>21782</v>
      </c>
      <c r="G2506" s="891" t="s">
        <v>21781</v>
      </c>
      <c r="H2506" s="890" t="s">
        <v>21780</v>
      </c>
      <c r="I2506" s="889" t="s">
        <v>3654</v>
      </c>
      <c r="J2506" s="889" t="s">
        <v>5525</v>
      </c>
      <c r="K2506" s="888">
        <v>0</v>
      </c>
      <c r="L2506" s="888">
        <v>0</v>
      </c>
      <c r="M2506" s="887">
        <v>0</v>
      </c>
      <c r="N2506" s="888">
        <v>1</v>
      </c>
      <c r="O2506" s="888">
        <v>2</v>
      </c>
      <c r="P2506" s="887">
        <v>21600</v>
      </c>
    </row>
    <row r="2507" spans="1:16" x14ac:dyDescent="0.25">
      <c r="A2507" s="867" t="s">
        <v>19067</v>
      </c>
      <c r="B2507" s="867" t="s">
        <v>2672</v>
      </c>
      <c r="C2507" s="894" t="s">
        <v>19066</v>
      </c>
      <c r="D2507" s="893" t="s">
        <v>18209</v>
      </c>
      <c r="E2507" s="892">
        <v>13500</v>
      </c>
      <c r="F2507" s="895" t="s">
        <v>21779</v>
      </c>
      <c r="G2507" s="891" t="s">
        <v>21778</v>
      </c>
      <c r="H2507" s="890" t="s">
        <v>20662</v>
      </c>
      <c r="I2507" s="889" t="s">
        <v>3654</v>
      </c>
      <c r="J2507" s="889" t="s">
        <v>5525</v>
      </c>
      <c r="K2507" s="888">
        <v>0</v>
      </c>
      <c r="L2507" s="888">
        <v>0</v>
      </c>
      <c r="M2507" s="887">
        <v>0</v>
      </c>
      <c r="N2507" s="888">
        <v>1</v>
      </c>
      <c r="O2507" s="888">
        <v>6</v>
      </c>
      <c r="P2507" s="887">
        <v>80550</v>
      </c>
    </row>
    <row r="2508" spans="1:16" x14ac:dyDescent="0.25">
      <c r="A2508" s="867" t="s">
        <v>19067</v>
      </c>
      <c r="B2508" s="867" t="s">
        <v>2672</v>
      </c>
      <c r="C2508" s="894" t="s">
        <v>19066</v>
      </c>
      <c r="D2508" s="893" t="s">
        <v>18209</v>
      </c>
      <c r="E2508" s="892">
        <v>15600</v>
      </c>
      <c r="F2508" s="895" t="s">
        <v>19927</v>
      </c>
      <c r="G2508" s="891" t="s">
        <v>19926</v>
      </c>
      <c r="H2508" s="890" t="s">
        <v>20662</v>
      </c>
      <c r="I2508" s="889" t="s">
        <v>3654</v>
      </c>
      <c r="J2508" s="889" t="s">
        <v>5525</v>
      </c>
      <c r="K2508" s="888">
        <v>1</v>
      </c>
      <c r="L2508" s="888">
        <v>10</v>
      </c>
      <c r="M2508" s="887">
        <v>145080</v>
      </c>
      <c r="N2508" s="888">
        <v>0</v>
      </c>
      <c r="O2508" s="888">
        <v>0</v>
      </c>
      <c r="P2508" s="887">
        <v>0</v>
      </c>
    </row>
    <row r="2509" spans="1:16" x14ac:dyDescent="0.25">
      <c r="A2509" s="867" t="s">
        <v>19067</v>
      </c>
      <c r="B2509" s="867" t="s">
        <v>2672</v>
      </c>
      <c r="C2509" s="894" t="s">
        <v>19066</v>
      </c>
      <c r="D2509" s="893" t="s">
        <v>18209</v>
      </c>
      <c r="E2509" s="892">
        <v>7000</v>
      </c>
      <c r="F2509" s="895" t="s">
        <v>21777</v>
      </c>
      <c r="G2509" s="891" t="s">
        <v>21776</v>
      </c>
      <c r="H2509" s="890" t="s">
        <v>2722</v>
      </c>
      <c r="I2509" s="889" t="s">
        <v>2684</v>
      </c>
      <c r="J2509" s="889" t="s">
        <v>5525</v>
      </c>
      <c r="K2509" s="888">
        <v>1</v>
      </c>
      <c r="L2509" s="888">
        <v>6</v>
      </c>
      <c r="M2509" s="887">
        <v>52500</v>
      </c>
      <c r="N2509" s="888">
        <v>1</v>
      </c>
      <c r="O2509" s="888">
        <v>6</v>
      </c>
      <c r="P2509" s="887">
        <v>42000</v>
      </c>
    </row>
    <row r="2510" spans="1:16" x14ac:dyDescent="0.25">
      <c r="A2510" s="867" t="s">
        <v>19067</v>
      </c>
      <c r="B2510" s="867" t="s">
        <v>2672</v>
      </c>
      <c r="C2510" s="894" t="s">
        <v>19066</v>
      </c>
      <c r="D2510" s="893" t="s">
        <v>18209</v>
      </c>
      <c r="E2510" s="892">
        <v>10500</v>
      </c>
      <c r="F2510" s="895" t="s">
        <v>21775</v>
      </c>
      <c r="G2510" s="891" t="s">
        <v>21774</v>
      </c>
      <c r="H2510" s="890" t="s">
        <v>3013</v>
      </c>
      <c r="I2510" s="889" t="s">
        <v>2684</v>
      </c>
      <c r="J2510" s="889" t="s">
        <v>5525</v>
      </c>
      <c r="K2510" s="888">
        <v>1</v>
      </c>
      <c r="L2510" s="888">
        <v>5</v>
      </c>
      <c r="M2510" s="887">
        <v>43050</v>
      </c>
      <c r="N2510" s="888">
        <v>0</v>
      </c>
      <c r="O2510" s="888">
        <v>0</v>
      </c>
      <c r="P2510" s="887">
        <v>0</v>
      </c>
    </row>
    <row r="2511" spans="1:16" x14ac:dyDescent="0.25">
      <c r="A2511" s="867" t="s">
        <v>19067</v>
      </c>
      <c r="B2511" s="867" t="s">
        <v>2672</v>
      </c>
      <c r="C2511" s="894" t="s">
        <v>19066</v>
      </c>
      <c r="D2511" s="893" t="s">
        <v>20797</v>
      </c>
      <c r="E2511" s="892">
        <v>7000</v>
      </c>
      <c r="F2511" s="895" t="s">
        <v>21773</v>
      </c>
      <c r="G2511" s="891" t="s">
        <v>21772</v>
      </c>
      <c r="H2511" s="890" t="s">
        <v>20667</v>
      </c>
      <c r="I2511" s="889" t="s">
        <v>3654</v>
      </c>
      <c r="J2511" s="889" t="s">
        <v>5525</v>
      </c>
      <c r="K2511" s="888">
        <v>0</v>
      </c>
      <c r="L2511" s="888">
        <v>0</v>
      </c>
      <c r="M2511" s="887">
        <v>0</v>
      </c>
      <c r="N2511" s="888">
        <v>1</v>
      </c>
      <c r="O2511" s="888">
        <v>2</v>
      </c>
      <c r="P2511" s="887">
        <v>13066.67</v>
      </c>
    </row>
    <row r="2512" spans="1:16" x14ac:dyDescent="0.25">
      <c r="A2512" s="867" t="s">
        <v>19067</v>
      </c>
      <c r="B2512" s="867" t="s">
        <v>2672</v>
      </c>
      <c r="C2512" s="894" t="s">
        <v>19066</v>
      </c>
      <c r="D2512" s="893" t="s">
        <v>18209</v>
      </c>
      <c r="E2512" s="892">
        <v>12000</v>
      </c>
      <c r="F2512" s="895" t="s">
        <v>19916</v>
      </c>
      <c r="G2512" s="891" t="s">
        <v>21771</v>
      </c>
      <c r="H2512" s="890" t="s">
        <v>20662</v>
      </c>
      <c r="I2512" s="889" t="s">
        <v>3654</v>
      </c>
      <c r="J2512" s="889" t="s">
        <v>5525</v>
      </c>
      <c r="K2512" s="888">
        <v>1</v>
      </c>
      <c r="L2512" s="888">
        <v>1</v>
      </c>
      <c r="M2512" s="887">
        <v>18400</v>
      </c>
      <c r="N2512" s="888">
        <v>0</v>
      </c>
      <c r="O2512" s="888">
        <v>0</v>
      </c>
      <c r="P2512" s="887">
        <v>0</v>
      </c>
    </row>
    <row r="2513" spans="1:16" x14ac:dyDescent="0.25">
      <c r="A2513" s="867" t="s">
        <v>19067</v>
      </c>
      <c r="B2513" s="867" t="s">
        <v>2672</v>
      </c>
      <c r="C2513" s="894" t="s">
        <v>19066</v>
      </c>
      <c r="D2513" s="893" t="s">
        <v>18209</v>
      </c>
      <c r="E2513" s="892">
        <v>13500</v>
      </c>
      <c r="F2513" s="895" t="s">
        <v>21770</v>
      </c>
      <c r="G2513" s="891" t="s">
        <v>21769</v>
      </c>
      <c r="H2513" s="890" t="s">
        <v>2703</v>
      </c>
      <c r="I2513" s="889" t="s">
        <v>3654</v>
      </c>
      <c r="J2513" s="889" t="s">
        <v>5525</v>
      </c>
      <c r="K2513" s="888">
        <v>1</v>
      </c>
      <c r="L2513" s="888">
        <v>1</v>
      </c>
      <c r="M2513" s="887">
        <v>11250</v>
      </c>
      <c r="N2513" s="888">
        <v>1</v>
      </c>
      <c r="O2513" s="888">
        <v>6</v>
      </c>
      <c r="P2513" s="887">
        <v>81000</v>
      </c>
    </row>
    <row r="2514" spans="1:16" x14ac:dyDescent="0.25">
      <c r="A2514" s="867" t="s">
        <v>19067</v>
      </c>
      <c r="B2514" s="867" t="s">
        <v>2672</v>
      </c>
      <c r="C2514" s="894" t="s">
        <v>19066</v>
      </c>
      <c r="D2514" s="893" t="s">
        <v>18209</v>
      </c>
      <c r="E2514" s="892">
        <v>15600</v>
      </c>
      <c r="F2514" s="895" t="s">
        <v>19911</v>
      </c>
      <c r="G2514" s="891" t="s">
        <v>21768</v>
      </c>
      <c r="H2514" s="890" t="s">
        <v>21524</v>
      </c>
      <c r="I2514" s="889" t="s">
        <v>3654</v>
      </c>
      <c r="J2514" s="889" t="s">
        <v>5525</v>
      </c>
      <c r="K2514" s="888">
        <v>1</v>
      </c>
      <c r="L2514" s="888">
        <v>1</v>
      </c>
      <c r="M2514" s="887">
        <v>22360</v>
      </c>
      <c r="N2514" s="888">
        <v>1</v>
      </c>
      <c r="O2514" s="888">
        <v>6</v>
      </c>
      <c r="P2514" s="887">
        <v>92040</v>
      </c>
    </row>
    <row r="2515" spans="1:16" x14ac:dyDescent="0.25">
      <c r="A2515" s="867" t="s">
        <v>19067</v>
      </c>
      <c r="B2515" s="867" t="s">
        <v>2672</v>
      </c>
      <c r="C2515" s="894" t="s">
        <v>19066</v>
      </c>
      <c r="D2515" s="893" t="s">
        <v>18209</v>
      </c>
      <c r="E2515" s="892">
        <v>9000</v>
      </c>
      <c r="F2515" s="895" t="s">
        <v>21767</v>
      </c>
      <c r="G2515" s="891" t="s">
        <v>21766</v>
      </c>
      <c r="H2515" s="890" t="s">
        <v>21056</v>
      </c>
      <c r="I2515" s="889" t="s">
        <v>3654</v>
      </c>
      <c r="J2515" s="889" t="s">
        <v>5525</v>
      </c>
      <c r="K2515" s="888">
        <v>0</v>
      </c>
      <c r="L2515" s="888">
        <v>0</v>
      </c>
      <c r="M2515" s="887">
        <v>0</v>
      </c>
      <c r="N2515" s="888">
        <v>1</v>
      </c>
      <c r="O2515" s="888">
        <v>4</v>
      </c>
      <c r="P2515" s="887">
        <v>35400</v>
      </c>
    </row>
    <row r="2516" spans="1:16" ht="22.5" x14ac:dyDescent="0.25">
      <c r="A2516" s="867" t="s">
        <v>19067</v>
      </c>
      <c r="B2516" s="867" t="s">
        <v>2672</v>
      </c>
      <c r="C2516" s="894" t="s">
        <v>19066</v>
      </c>
      <c r="D2516" s="893" t="s">
        <v>18209</v>
      </c>
      <c r="E2516" s="892">
        <v>15600</v>
      </c>
      <c r="F2516" s="895" t="s">
        <v>21765</v>
      </c>
      <c r="G2516" s="891" t="s">
        <v>21764</v>
      </c>
      <c r="H2516" s="890" t="s">
        <v>21763</v>
      </c>
      <c r="I2516" s="889" t="s">
        <v>2684</v>
      </c>
      <c r="J2516" s="889" t="s">
        <v>5525</v>
      </c>
      <c r="K2516" s="888">
        <v>1</v>
      </c>
      <c r="L2516" s="888">
        <v>12</v>
      </c>
      <c r="M2516" s="887">
        <v>187200</v>
      </c>
      <c r="N2516" s="888">
        <v>1</v>
      </c>
      <c r="O2516" s="888">
        <v>6</v>
      </c>
      <c r="P2516" s="887">
        <v>92040</v>
      </c>
    </row>
    <row r="2517" spans="1:16" x14ac:dyDescent="0.25">
      <c r="A2517" s="867" t="s">
        <v>19067</v>
      </c>
      <c r="B2517" s="867" t="s">
        <v>2672</v>
      </c>
      <c r="C2517" s="894" t="s">
        <v>19066</v>
      </c>
      <c r="D2517" s="893" t="s">
        <v>18209</v>
      </c>
      <c r="E2517" s="892">
        <v>8000</v>
      </c>
      <c r="F2517" s="895" t="s">
        <v>21762</v>
      </c>
      <c r="G2517" s="891" t="s">
        <v>21761</v>
      </c>
      <c r="H2517" s="890" t="s">
        <v>20662</v>
      </c>
      <c r="I2517" s="889" t="s">
        <v>3654</v>
      </c>
      <c r="J2517" s="889" t="s">
        <v>5525</v>
      </c>
      <c r="K2517" s="888">
        <v>1</v>
      </c>
      <c r="L2517" s="888">
        <v>9</v>
      </c>
      <c r="M2517" s="887">
        <v>80533.33</v>
      </c>
      <c r="N2517" s="888">
        <v>0</v>
      </c>
      <c r="O2517" s="888">
        <v>0</v>
      </c>
      <c r="P2517" s="887">
        <v>0</v>
      </c>
    </row>
    <row r="2518" spans="1:16" x14ac:dyDescent="0.25">
      <c r="A2518" s="867" t="s">
        <v>19067</v>
      </c>
      <c r="B2518" s="867" t="s">
        <v>2672</v>
      </c>
      <c r="C2518" s="894" t="s">
        <v>19066</v>
      </c>
      <c r="D2518" s="893" t="s">
        <v>18209</v>
      </c>
      <c r="E2518" s="892">
        <v>8000</v>
      </c>
      <c r="F2518" s="895" t="s">
        <v>21760</v>
      </c>
      <c r="G2518" s="891" t="s">
        <v>21759</v>
      </c>
      <c r="H2518" s="890" t="s">
        <v>2872</v>
      </c>
      <c r="I2518" s="889" t="s">
        <v>3654</v>
      </c>
      <c r="J2518" s="889" t="s">
        <v>5525</v>
      </c>
      <c r="K2518" s="888">
        <v>1</v>
      </c>
      <c r="L2518" s="888">
        <v>5</v>
      </c>
      <c r="M2518" s="887">
        <v>40000</v>
      </c>
      <c r="N2518" s="888">
        <v>0</v>
      </c>
      <c r="O2518" s="888">
        <v>0</v>
      </c>
      <c r="P2518" s="887">
        <v>0</v>
      </c>
    </row>
    <row r="2519" spans="1:16" x14ac:dyDescent="0.25">
      <c r="A2519" s="867" t="s">
        <v>19067</v>
      </c>
      <c r="B2519" s="867" t="s">
        <v>2672</v>
      </c>
      <c r="C2519" s="894" t="s">
        <v>19066</v>
      </c>
      <c r="D2519" s="893" t="s">
        <v>18209</v>
      </c>
      <c r="E2519" s="892">
        <v>13000</v>
      </c>
      <c r="F2519" s="895" t="s">
        <v>21758</v>
      </c>
      <c r="G2519" s="891" t="s">
        <v>21757</v>
      </c>
      <c r="H2519" s="890" t="s">
        <v>20766</v>
      </c>
      <c r="I2519" s="889" t="s">
        <v>3654</v>
      </c>
      <c r="J2519" s="889" t="s">
        <v>5525</v>
      </c>
      <c r="K2519" s="888">
        <v>1</v>
      </c>
      <c r="L2519" s="888">
        <v>4</v>
      </c>
      <c r="M2519" s="887">
        <v>45500</v>
      </c>
      <c r="N2519" s="888">
        <v>0</v>
      </c>
      <c r="O2519" s="888">
        <v>0</v>
      </c>
      <c r="P2519" s="887">
        <v>0</v>
      </c>
    </row>
    <row r="2520" spans="1:16" x14ac:dyDescent="0.25">
      <c r="A2520" s="867" t="s">
        <v>19067</v>
      </c>
      <c r="B2520" s="867" t="s">
        <v>2672</v>
      </c>
      <c r="C2520" s="894" t="s">
        <v>19066</v>
      </c>
      <c r="D2520" s="893" t="s">
        <v>18209</v>
      </c>
      <c r="E2520" s="892">
        <v>7800</v>
      </c>
      <c r="F2520" s="895" t="s">
        <v>21756</v>
      </c>
      <c r="G2520" s="891" t="s">
        <v>21755</v>
      </c>
      <c r="H2520" s="890" t="s">
        <v>2708</v>
      </c>
      <c r="I2520" s="889" t="s">
        <v>2684</v>
      </c>
      <c r="J2520" s="889" t="s">
        <v>5525</v>
      </c>
      <c r="K2520" s="888">
        <v>0</v>
      </c>
      <c r="L2520" s="888">
        <v>0</v>
      </c>
      <c r="M2520" s="887">
        <v>0</v>
      </c>
      <c r="N2520" s="888">
        <v>1</v>
      </c>
      <c r="O2520" s="888">
        <v>5</v>
      </c>
      <c r="P2520" s="887">
        <v>46540</v>
      </c>
    </row>
    <row r="2521" spans="1:16" x14ac:dyDescent="0.25">
      <c r="A2521" s="867" t="s">
        <v>19067</v>
      </c>
      <c r="B2521" s="867" t="s">
        <v>2672</v>
      </c>
      <c r="C2521" s="894" t="s">
        <v>19066</v>
      </c>
      <c r="D2521" s="893" t="s">
        <v>18209</v>
      </c>
      <c r="E2521" s="892">
        <v>5000</v>
      </c>
      <c r="F2521" s="895" t="s">
        <v>21756</v>
      </c>
      <c r="G2521" s="891" t="s">
        <v>21755</v>
      </c>
      <c r="H2521" s="890" t="s">
        <v>2708</v>
      </c>
      <c r="I2521" s="889" t="s">
        <v>2684</v>
      </c>
      <c r="J2521" s="889" t="s">
        <v>5525</v>
      </c>
      <c r="K2521" s="888">
        <v>1</v>
      </c>
      <c r="L2521" s="888">
        <v>3</v>
      </c>
      <c r="M2521" s="887">
        <v>18000</v>
      </c>
      <c r="N2521" s="888">
        <v>0</v>
      </c>
      <c r="O2521" s="888">
        <v>0</v>
      </c>
      <c r="P2521" s="887">
        <v>0</v>
      </c>
    </row>
    <row r="2522" spans="1:16" x14ac:dyDescent="0.25">
      <c r="A2522" s="867" t="s">
        <v>19067</v>
      </c>
      <c r="B2522" s="867" t="s">
        <v>2672</v>
      </c>
      <c r="C2522" s="894" t="s">
        <v>19066</v>
      </c>
      <c r="D2522" s="893" t="s">
        <v>18209</v>
      </c>
      <c r="E2522" s="892">
        <v>12000</v>
      </c>
      <c r="F2522" s="895" t="s">
        <v>21754</v>
      </c>
      <c r="G2522" s="891" t="s">
        <v>21753</v>
      </c>
      <c r="H2522" s="890" t="s">
        <v>20662</v>
      </c>
      <c r="I2522" s="889" t="s">
        <v>3654</v>
      </c>
      <c r="J2522" s="889" t="s">
        <v>5525</v>
      </c>
      <c r="K2522" s="888">
        <v>1</v>
      </c>
      <c r="L2522" s="888">
        <v>12</v>
      </c>
      <c r="M2522" s="887">
        <v>136800</v>
      </c>
      <c r="N2522" s="888">
        <v>0</v>
      </c>
      <c r="O2522" s="888">
        <v>0</v>
      </c>
      <c r="P2522" s="887">
        <v>0</v>
      </c>
    </row>
    <row r="2523" spans="1:16" x14ac:dyDescent="0.25">
      <c r="A2523" s="867" t="s">
        <v>19067</v>
      </c>
      <c r="B2523" s="867" t="s">
        <v>2672</v>
      </c>
      <c r="C2523" s="894" t="s">
        <v>19066</v>
      </c>
      <c r="D2523" s="893" t="s">
        <v>18209</v>
      </c>
      <c r="E2523" s="892">
        <v>15000</v>
      </c>
      <c r="F2523" s="895" t="s">
        <v>21752</v>
      </c>
      <c r="G2523" s="891" t="s">
        <v>21751</v>
      </c>
      <c r="H2523" s="890" t="s">
        <v>20782</v>
      </c>
      <c r="I2523" s="889" t="s">
        <v>3654</v>
      </c>
      <c r="J2523" s="889" t="s">
        <v>5525</v>
      </c>
      <c r="K2523" s="888">
        <v>0</v>
      </c>
      <c r="L2523" s="888">
        <v>0</v>
      </c>
      <c r="M2523" s="887">
        <v>0</v>
      </c>
      <c r="N2523" s="888">
        <v>1</v>
      </c>
      <c r="O2523" s="888">
        <v>5</v>
      </c>
      <c r="P2523" s="887">
        <v>78500</v>
      </c>
    </row>
    <row r="2524" spans="1:16" x14ac:dyDescent="0.25">
      <c r="A2524" s="867" t="s">
        <v>19067</v>
      </c>
      <c r="B2524" s="867" t="s">
        <v>2672</v>
      </c>
      <c r="C2524" s="894" t="s">
        <v>19066</v>
      </c>
      <c r="D2524" s="893" t="s">
        <v>18209</v>
      </c>
      <c r="E2524" s="892">
        <v>10000</v>
      </c>
      <c r="F2524" s="895" t="s">
        <v>21750</v>
      </c>
      <c r="G2524" s="891" t="s">
        <v>21749</v>
      </c>
      <c r="H2524" s="890" t="s">
        <v>20833</v>
      </c>
      <c r="I2524" s="889" t="s">
        <v>3654</v>
      </c>
      <c r="J2524" s="889" t="s">
        <v>5525</v>
      </c>
      <c r="K2524" s="888">
        <v>1</v>
      </c>
      <c r="L2524" s="888">
        <v>1</v>
      </c>
      <c r="M2524" s="887">
        <v>15333.33</v>
      </c>
      <c r="N2524" s="888">
        <v>1</v>
      </c>
      <c r="O2524" s="888">
        <v>6</v>
      </c>
      <c r="P2524" s="887">
        <v>60000</v>
      </c>
    </row>
    <row r="2525" spans="1:16" x14ac:dyDescent="0.25">
      <c r="A2525" s="867" t="s">
        <v>19067</v>
      </c>
      <c r="B2525" s="867" t="s">
        <v>2672</v>
      </c>
      <c r="C2525" s="894" t="s">
        <v>19066</v>
      </c>
      <c r="D2525" s="893" t="s">
        <v>18209</v>
      </c>
      <c r="E2525" s="892">
        <v>12000</v>
      </c>
      <c r="F2525" s="895" t="s">
        <v>21748</v>
      </c>
      <c r="G2525" s="891" t="s">
        <v>21747</v>
      </c>
      <c r="H2525" s="890" t="s">
        <v>20662</v>
      </c>
      <c r="I2525" s="889" t="s">
        <v>3654</v>
      </c>
      <c r="J2525" s="889" t="s">
        <v>5525</v>
      </c>
      <c r="K2525" s="888">
        <v>0</v>
      </c>
      <c r="L2525" s="888">
        <v>0</v>
      </c>
      <c r="M2525" s="887">
        <v>0</v>
      </c>
      <c r="N2525" s="888">
        <v>1</v>
      </c>
      <c r="O2525" s="888">
        <v>1</v>
      </c>
      <c r="P2525" s="887">
        <v>9200</v>
      </c>
    </row>
    <row r="2526" spans="1:16" x14ac:dyDescent="0.25">
      <c r="A2526" s="867" t="s">
        <v>19067</v>
      </c>
      <c r="B2526" s="867" t="s">
        <v>2672</v>
      </c>
      <c r="C2526" s="894" t="s">
        <v>19066</v>
      </c>
      <c r="D2526" s="893" t="s">
        <v>18209</v>
      </c>
      <c r="E2526" s="892">
        <v>8000</v>
      </c>
      <c r="F2526" s="895" t="s">
        <v>21746</v>
      </c>
      <c r="G2526" s="891" t="s">
        <v>21745</v>
      </c>
      <c r="H2526" s="890" t="s">
        <v>2722</v>
      </c>
      <c r="I2526" s="889" t="s">
        <v>2684</v>
      </c>
      <c r="J2526" s="889" t="s">
        <v>5525</v>
      </c>
      <c r="K2526" s="888">
        <v>1</v>
      </c>
      <c r="L2526" s="888">
        <v>8</v>
      </c>
      <c r="M2526" s="887">
        <v>80000</v>
      </c>
      <c r="N2526" s="888">
        <v>1</v>
      </c>
      <c r="O2526" s="888">
        <v>2</v>
      </c>
      <c r="P2526" s="887">
        <v>16000</v>
      </c>
    </row>
    <row r="2527" spans="1:16" x14ac:dyDescent="0.25">
      <c r="A2527" s="867" t="s">
        <v>19067</v>
      </c>
      <c r="B2527" s="867" t="s">
        <v>2672</v>
      </c>
      <c r="C2527" s="894" t="s">
        <v>19066</v>
      </c>
      <c r="D2527" s="893" t="s">
        <v>18209</v>
      </c>
      <c r="E2527" s="892">
        <v>6000</v>
      </c>
      <c r="F2527" s="895" t="s">
        <v>21744</v>
      </c>
      <c r="G2527" s="891" t="s">
        <v>21743</v>
      </c>
      <c r="H2527" s="890" t="s">
        <v>20662</v>
      </c>
      <c r="I2527" s="889" t="s">
        <v>3654</v>
      </c>
      <c r="J2527" s="889" t="s">
        <v>5525</v>
      </c>
      <c r="K2527" s="888">
        <v>0</v>
      </c>
      <c r="L2527" s="888">
        <v>0</v>
      </c>
      <c r="M2527" s="887">
        <v>0</v>
      </c>
      <c r="N2527" s="888">
        <v>1</v>
      </c>
      <c r="O2527" s="888">
        <v>4</v>
      </c>
      <c r="P2527" s="887">
        <v>26800</v>
      </c>
    </row>
    <row r="2528" spans="1:16" x14ac:dyDescent="0.25">
      <c r="A2528" s="867" t="s">
        <v>19067</v>
      </c>
      <c r="B2528" s="867" t="s">
        <v>2672</v>
      </c>
      <c r="C2528" s="894" t="s">
        <v>19066</v>
      </c>
      <c r="D2528" s="893" t="s">
        <v>18209</v>
      </c>
      <c r="E2528" s="892">
        <v>7000</v>
      </c>
      <c r="F2528" s="895" t="s">
        <v>21744</v>
      </c>
      <c r="G2528" s="891" t="s">
        <v>21743</v>
      </c>
      <c r="H2528" s="890" t="s">
        <v>20662</v>
      </c>
      <c r="I2528" s="889" t="s">
        <v>3654</v>
      </c>
      <c r="J2528" s="889" t="s">
        <v>5525</v>
      </c>
      <c r="K2528" s="888">
        <v>1</v>
      </c>
      <c r="L2528" s="888">
        <v>9</v>
      </c>
      <c r="M2528" s="887">
        <v>77000</v>
      </c>
      <c r="N2528" s="888">
        <v>1</v>
      </c>
      <c r="O2528" s="888">
        <v>1</v>
      </c>
      <c r="P2528" s="887">
        <v>3500</v>
      </c>
    </row>
    <row r="2529" spans="1:16" x14ac:dyDescent="0.25">
      <c r="A2529" s="867" t="s">
        <v>19067</v>
      </c>
      <c r="B2529" s="867" t="s">
        <v>2672</v>
      </c>
      <c r="C2529" s="894" t="s">
        <v>19066</v>
      </c>
      <c r="D2529" s="893" t="s">
        <v>18209</v>
      </c>
      <c r="E2529" s="892">
        <v>15600</v>
      </c>
      <c r="F2529" s="895" t="s">
        <v>19903</v>
      </c>
      <c r="G2529" s="891" t="s">
        <v>21742</v>
      </c>
      <c r="H2529" s="890" t="s">
        <v>2704</v>
      </c>
      <c r="I2529" s="889" t="s">
        <v>2684</v>
      </c>
      <c r="J2529" s="889" t="s">
        <v>5525</v>
      </c>
      <c r="K2529" s="888">
        <v>1</v>
      </c>
      <c r="L2529" s="888">
        <v>1</v>
      </c>
      <c r="M2529" s="887">
        <v>10400</v>
      </c>
      <c r="N2529" s="888">
        <v>0</v>
      </c>
      <c r="O2529" s="888">
        <v>0</v>
      </c>
      <c r="P2529" s="887">
        <v>0</v>
      </c>
    </row>
    <row r="2530" spans="1:16" x14ac:dyDescent="0.25">
      <c r="A2530" s="867" t="s">
        <v>19067</v>
      </c>
      <c r="B2530" s="867" t="s">
        <v>2672</v>
      </c>
      <c r="C2530" s="894" t="s">
        <v>19066</v>
      </c>
      <c r="D2530" s="893" t="s">
        <v>21741</v>
      </c>
      <c r="E2530" s="892">
        <v>15600</v>
      </c>
      <c r="F2530" s="895" t="s">
        <v>21740</v>
      </c>
      <c r="G2530" s="891" t="s">
        <v>21739</v>
      </c>
      <c r="H2530" s="890" t="s">
        <v>20662</v>
      </c>
      <c r="I2530" s="889" t="s">
        <v>3654</v>
      </c>
      <c r="J2530" s="889" t="s">
        <v>5525</v>
      </c>
      <c r="K2530" s="888">
        <v>1</v>
      </c>
      <c r="L2530" s="888">
        <v>5</v>
      </c>
      <c r="M2530" s="887">
        <v>82680</v>
      </c>
      <c r="N2530" s="888">
        <v>0</v>
      </c>
      <c r="O2530" s="888">
        <v>0</v>
      </c>
      <c r="P2530" s="887">
        <v>0</v>
      </c>
    </row>
    <row r="2531" spans="1:16" x14ac:dyDescent="0.25">
      <c r="A2531" s="867" t="s">
        <v>19067</v>
      </c>
      <c r="B2531" s="867" t="s">
        <v>2672</v>
      </c>
      <c r="C2531" s="894" t="s">
        <v>19066</v>
      </c>
      <c r="D2531" s="893" t="s">
        <v>18209</v>
      </c>
      <c r="E2531" s="892">
        <v>15600</v>
      </c>
      <c r="F2531" s="895" t="s">
        <v>21738</v>
      </c>
      <c r="G2531" s="891" t="s">
        <v>21737</v>
      </c>
      <c r="H2531" s="890" t="s">
        <v>13484</v>
      </c>
      <c r="I2531" s="889" t="s">
        <v>3654</v>
      </c>
      <c r="J2531" s="889" t="s">
        <v>5525</v>
      </c>
      <c r="K2531" s="888">
        <v>1</v>
      </c>
      <c r="L2531" s="888">
        <v>10</v>
      </c>
      <c r="M2531" s="887">
        <v>173160</v>
      </c>
      <c r="N2531" s="888">
        <v>1</v>
      </c>
      <c r="O2531" s="888">
        <v>1</v>
      </c>
      <c r="P2531" s="887">
        <v>15600</v>
      </c>
    </row>
    <row r="2532" spans="1:16" ht="45" customHeight="1" x14ac:dyDescent="0.25">
      <c r="A2532" s="867" t="s">
        <v>19067</v>
      </c>
      <c r="B2532" s="867" t="s">
        <v>2672</v>
      </c>
      <c r="C2532" s="894" t="s">
        <v>19066</v>
      </c>
      <c r="D2532" s="893" t="s">
        <v>21736</v>
      </c>
      <c r="E2532" s="892">
        <v>15600</v>
      </c>
      <c r="F2532" s="895" t="s">
        <v>21735</v>
      </c>
      <c r="G2532" s="891" t="s">
        <v>21734</v>
      </c>
      <c r="H2532" s="890" t="s">
        <v>2703</v>
      </c>
      <c r="I2532" s="889" t="s">
        <v>3654</v>
      </c>
      <c r="J2532" s="889" t="s">
        <v>5525</v>
      </c>
      <c r="K2532" s="888">
        <v>1</v>
      </c>
      <c r="L2532" s="888">
        <v>4</v>
      </c>
      <c r="M2532" s="887">
        <v>62400</v>
      </c>
      <c r="N2532" s="888">
        <v>0</v>
      </c>
      <c r="O2532" s="888">
        <v>0</v>
      </c>
      <c r="P2532" s="887">
        <v>0</v>
      </c>
    </row>
    <row r="2533" spans="1:16" x14ac:dyDescent="0.25">
      <c r="A2533" s="867" t="s">
        <v>19067</v>
      </c>
      <c r="B2533" s="867" t="s">
        <v>2672</v>
      </c>
      <c r="C2533" s="894" t="s">
        <v>19066</v>
      </c>
      <c r="D2533" s="893" t="s">
        <v>21733</v>
      </c>
      <c r="E2533" s="892">
        <v>15600</v>
      </c>
      <c r="F2533" s="895" t="s">
        <v>19901</v>
      </c>
      <c r="G2533" s="891" t="s">
        <v>19900</v>
      </c>
      <c r="H2533" s="890" t="s">
        <v>20662</v>
      </c>
      <c r="I2533" s="889" t="s">
        <v>3654</v>
      </c>
      <c r="J2533" s="889" t="s">
        <v>5525</v>
      </c>
      <c r="K2533" s="888">
        <v>1</v>
      </c>
      <c r="L2533" s="888">
        <v>10</v>
      </c>
      <c r="M2533" s="887">
        <v>145600</v>
      </c>
      <c r="N2533" s="888">
        <v>0</v>
      </c>
      <c r="O2533" s="888">
        <v>0</v>
      </c>
      <c r="P2533" s="887">
        <v>0</v>
      </c>
    </row>
    <row r="2534" spans="1:16" x14ac:dyDescent="0.25">
      <c r="A2534" s="867" t="s">
        <v>19067</v>
      </c>
      <c r="B2534" s="867" t="s">
        <v>2672</v>
      </c>
      <c r="C2534" s="894" t="s">
        <v>19066</v>
      </c>
      <c r="D2534" s="893" t="s">
        <v>18209</v>
      </c>
      <c r="E2534" s="892">
        <v>14000</v>
      </c>
      <c r="F2534" s="895" t="s">
        <v>21732</v>
      </c>
      <c r="G2534" s="891" t="s">
        <v>21731</v>
      </c>
      <c r="H2534" s="890" t="s">
        <v>2725</v>
      </c>
      <c r="I2534" s="889" t="s">
        <v>2684</v>
      </c>
      <c r="J2534" s="889" t="s">
        <v>5525</v>
      </c>
      <c r="K2534" s="888">
        <v>1</v>
      </c>
      <c r="L2534" s="888">
        <v>2</v>
      </c>
      <c r="M2534" s="887">
        <v>15866.67</v>
      </c>
      <c r="N2534" s="888">
        <v>0</v>
      </c>
      <c r="O2534" s="888">
        <v>0</v>
      </c>
      <c r="P2534" s="887">
        <v>0</v>
      </c>
    </row>
    <row r="2535" spans="1:16" x14ac:dyDescent="0.25">
      <c r="A2535" s="867" t="s">
        <v>19067</v>
      </c>
      <c r="B2535" s="867" t="s">
        <v>2672</v>
      </c>
      <c r="C2535" s="894" t="s">
        <v>19066</v>
      </c>
      <c r="D2535" s="893" t="s">
        <v>18209</v>
      </c>
      <c r="E2535" s="892">
        <v>9000</v>
      </c>
      <c r="F2535" s="895" t="s">
        <v>21732</v>
      </c>
      <c r="G2535" s="891" t="s">
        <v>21731</v>
      </c>
      <c r="H2535" s="890" t="s">
        <v>2725</v>
      </c>
      <c r="I2535" s="889" t="s">
        <v>2684</v>
      </c>
      <c r="J2535" s="889" t="s">
        <v>5525</v>
      </c>
      <c r="K2535" s="888">
        <v>1</v>
      </c>
      <c r="L2535" s="888">
        <v>1</v>
      </c>
      <c r="M2535" s="887">
        <v>3900</v>
      </c>
      <c r="N2535" s="888">
        <v>0</v>
      </c>
      <c r="O2535" s="888">
        <v>0</v>
      </c>
      <c r="P2535" s="887">
        <v>0</v>
      </c>
    </row>
    <row r="2536" spans="1:16" x14ac:dyDescent="0.25">
      <c r="A2536" s="867" t="s">
        <v>19067</v>
      </c>
      <c r="B2536" s="867" t="s">
        <v>2672</v>
      </c>
      <c r="C2536" s="894" t="s">
        <v>19066</v>
      </c>
      <c r="D2536" s="893" t="s">
        <v>18209</v>
      </c>
      <c r="E2536" s="892">
        <v>15000</v>
      </c>
      <c r="F2536" s="895" t="s">
        <v>21730</v>
      </c>
      <c r="G2536" s="891" t="s">
        <v>21729</v>
      </c>
      <c r="H2536" s="890" t="s">
        <v>20662</v>
      </c>
      <c r="I2536" s="889" t="s">
        <v>3654</v>
      </c>
      <c r="J2536" s="889" t="s">
        <v>5525</v>
      </c>
      <c r="K2536" s="888">
        <v>1</v>
      </c>
      <c r="L2536" s="888">
        <v>9</v>
      </c>
      <c r="M2536" s="887">
        <v>135000</v>
      </c>
      <c r="N2536" s="888">
        <v>1</v>
      </c>
      <c r="O2536" s="888">
        <v>6</v>
      </c>
      <c r="P2536" s="887">
        <v>88500</v>
      </c>
    </row>
    <row r="2537" spans="1:16" x14ac:dyDescent="0.25">
      <c r="A2537" s="1772" t="s">
        <v>2848</v>
      </c>
      <c r="B2537" s="1772"/>
      <c r="C2537" s="1772"/>
      <c r="D2537" s="1772"/>
      <c r="E2537" s="1772"/>
      <c r="F2537" s="1772" t="s">
        <v>378</v>
      </c>
      <c r="G2537" s="1772"/>
      <c r="H2537" s="1772"/>
      <c r="I2537" s="1772"/>
      <c r="J2537" s="1772"/>
      <c r="K2537" s="1771" t="s">
        <v>2847</v>
      </c>
      <c r="L2537" s="1771"/>
      <c r="M2537" s="1771"/>
      <c r="N2537" s="1771" t="s">
        <v>2846</v>
      </c>
      <c r="O2537" s="1771"/>
      <c r="P2537" s="1771"/>
    </row>
    <row r="2538" spans="1:16" ht="69.75" x14ac:dyDescent="0.25">
      <c r="A2538" s="1535" t="s">
        <v>2845</v>
      </c>
      <c r="B2538" s="1535" t="s">
        <v>5</v>
      </c>
      <c r="C2538" s="1535" t="s">
        <v>2844</v>
      </c>
      <c r="D2538" s="1535" t="s">
        <v>2843</v>
      </c>
      <c r="E2538" s="1536" t="s">
        <v>2842</v>
      </c>
      <c r="F2538" s="1537" t="s">
        <v>2841</v>
      </c>
      <c r="G2538" s="1535" t="s">
        <v>2840</v>
      </c>
      <c r="H2538" s="1535" t="s">
        <v>2839</v>
      </c>
      <c r="I2538" s="1535" t="s">
        <v>2838</v>
      </c>
      <c r="J2538" s="1535" t="s">
        <v>2837</v>
      </c>
      <c r="K2538" s="1538" t="s">
        <v>2836</v>
      </c>
      <c r="L2538" s="1538" t="s">
        <v>2835</v>
      </c>
      <c r="M2538" s="1539" t="s">
        <v>2834</v>
      </c>
      <c r="N2538" s="1538" t="s">
        <v>2836</v>
      </c>
      <c r="O2538" s="1538" t="s">
        <v>2835</v>
      </c>
      <c r="P2538" s="1539" t="s">
        <v>2834</v>
      </c>
    </row>
    <row r="2539" spans="1:16" x14ac:dyDescent="0.25">
      <c r="A2539" s="867" t="s">
        <v>19067</v>
      </c>
      <c r="B2539" s="867" t="s">
        <v>2672</v>
      </c>
      <c r="C2539" s="894" t="s">
        <v>19066</v>
      </c>
      <c r="D2539" s="893" t="s">
        <v>18209</v>
      </c>
      <c r="E2539" s="892">
        <v>11000</v>
      </c>
      <c r="F2539" s="895" t="s">
        <v>21728</v>
      </c>
      <c r="G2539" s="891" t="s">
        <v>21727</v>
      </c>
      <c r="H2539" s="890" t="s">
        <v>20667</v>
      </c>
      <c r="I2539" s="889" t="s">
        <v>3654</v>
      </c>
      <c r="J2539" s="889" t="s">
        <v>5525</v>
      </c>
      <c r="K2539" s="888">
        <v>1</v>
      </c>
      <c r="L2539" s="888">
        <v>10</v>
      </c>
      <c r="M2539" s="887">
        <v>104500</v>
      </c>
      <c r="N2539" s="888">
        <v>0</v>
      </c>
      <c r="O2539" s="888">
        <v>0</v>
      </c>
      <c r="P2539" s="887">
        <v>0</v>
      </c>
    </row>
    <row r="2540" spans="1:16" x14ac:dyDescent="0.25">
      <c r="A2540" s="867" t="s">
        <v>19067</v>
      </c>
      <c r="B2540" s="867" t="s">
        <v>2672</v>
      </c>
      <c r="C2540" s="894" t="s">
        <v>19066</v>
      </c>
      <c r="D2540" s="893" t="s">
        <v>18209</v>
      </c>
      <c r="E2540" s="892">
        <v>5000</v>
      </c>
      <c r="F2540" s="895" t="s">
        <v>21726</v>
      </c>
      <c r="G2540" s="891" t="s">
        <v>21725</v>
      </c>
      <c r="H2540" s="890" t="s">
        <v>20662</v>
      </c>
      <c r="I2540" s="889" t="s">
        <v>3654</v>
      </c>
      <c r="J2540" s="889" t="s">
        <v>5525</v>
      </c>
      <c r="K2540" s="888">
        <v>1</v>
      </c>
      <c r="L2540" s="888">
        <v>5</v>
      </c>
      <c r="M2540" s="887">
        <v>30000</v>
      </c>
      <c r="N2540" s="888">
        <v>0</v>
      </c>
      <c r="O2540" s="888">
        <v>0</v>
      </c>
      <c r="P2540" s="887">
        <v>0</v>
      </c>
    </row>
    <row r="2541" spans="1:16" x14ac:dyDescent="0.25">
      <c r="A2541" s="867" t="s">
        <v>19067</v>
      </c>
      <c r="B2541" s="867" t="s">
        <v>2672</v>
      </c>
      <c r="C2541" s="894" t="s">
        <v>19066</v>
      </c>
      <c r="D2541" s="893" t="s">
        <v>18209</v>
      </c>
      <c r="E2541" s="892">
        <v>8000</v>
      </c>
      <c r="F2541" s="895" t="s">
        <v>21724</v>
      </c>
      <c r="G2541" s="891" t="s">
        <v>21723</v>
      </c>
      <c r="H2541" s="890" t="s">
        <v>3107</v>
      </c>
      <c r="I2541" s="889" t="s">
        <v>3654</v>
      </c>
      <c r="J2541" s="889" t="s">
        <v>5525</v>
      </c>
      <c r="K2541" s="888">
        <v>1</v>
      </c>
      <c r="L2541" s="888">
        <v>3</v>
      </c>
      <c r="M2541" s="887">
        <v>19200</v>
      </c>
      <c r="N2541" s="888">
        <v>0</v>
      </c>
      <c r="O2541" s="888">
        <v>0</v>
      </c>
      <c r="P2541" s="887">
        <v>0</v>
      </c>
    </row>
    <row r="2542" spans="1:16" ht="22.5" x14ac:dyDescent="0.25">
      <c r="A2542" s="867" t="s">
        <v>19067</v>
      </c>
      <c r="B2542" s="867" t="s">
        <v>2672</v>
      </c>
      <c r="C2542" s="894" t="s">
        <v>19066</v>
      </c>
      <c r="D2542" s="893" t="s">
        <v>18209</v>
      </c>
      <c r="E2542" s="892">
        <v>8000</v>
      </c>
      <c r="F2542" s="895" t="s">
        <v>21722</v>
      </c>
      <c r="G2542" s="891" t="s">
        <v>21721</v>
      </c>
      <c r="H2542" s="890" t="s">
        <v>21720</v>
      </c>
      <c r="I2542" s="889" t="s">
        <v>3654</v>
      </c>
      <c r="J2542" s="889" t="s">
        <v>5525</v>
      </c>
      <c r="K2542" s="888">
        <v>1</v>
      </c>
      <c r="L2542" s="888">
        <v>8</v>
      </c>
      <c r="M2542" s="887">
        <v>68533.33</v>
      </c>
      <c r="N2542" s="888">
        <v>0</v>
      </c>
      <c r="O2542" s="888">
        <v>0</v>
      </c>
      <c r="P2542" s="887">
        <v>0</v>
      </c>
    </row>
    <row r="2543" spans="1:16" ht="30" customHeight="1" x14ac:dyDescent="0.25">
      <c r="A2543" s="867" t="s">
        <v>19067</v>
      </c>
      <c r="B2543" s="867" t="s">
        <v>2672</v>
      </c>
      <c r="C2543" s="894" t="s">
        <v>19066</v>
      </c>
      <c r="D2543" s="893" t="s">
        <v>19896</v>
      </c>
      <c r="E2543" s="892">
        <v>15600</v>
      </c>
      <c r="F2543" s="895" t="s">
        <v>19895</v>
      </c>
      <c r="G2543" s="891" t="s">
        <v>19894</v>
      </c>
      <c r="H2543" s="890" t="s">
        <v>20760</v>
      </c>
      <c r="I2543" s="889" t="s">
        <v>3654</v>
      </c>
      <c r="J2543" s="889" t="s">
        <v>5525</v>
      </c>
      <c r="K2543" s="888">
        <v>1</v>
      </c>
      <c r="L2543" s="888">
        <v>3</v>
      </c>
      <c r="M2543" s="887">
        <v>34320</v>
      </c>
      <c r="N2543" s="888">
        <v>0</v>
      </c>
      <c r="O2543" s="888">
        <v>0</v>
      </c>
      <c r="P2543" s="887">
        <v>0</v>
      </c>
    </row>
    <row r="2544" spans="1:16" x14ac:dyDescent="0.25">
      <c r="A2544" s="867" t="s">
        <v>19067</v>
      </c>
      <c r="B2544" s="867" t="s">
        <v>2672</v>
      </c>
      <c r="C2544" s="894" t="s">
        <v>19066</v>
      </c>
      <c r="D2544" s="893" t="s">
        <v>18209</v>
      </c>
      <c r="E2544" s="892">
        <v>7200</v>
      </c>
      <c r="F2544" s="895" t="s">
        <v>21719</v>
      </c>
      <c r="G2544" s="891" t="s">
        <v>21718</v>
      </c>
      <c r="H2544" s="890" t="s">
        <v>7614</v>
      </c>
      <c r="I2544" s="889" t="s">
        <v>2684</v>
      </c>
      <c r="J2544" s="889" t="s">
        <v>5525</v>
      </c>
      <c r="K2544" s="888">
        <v>1</v>
      </c>
      <c r="L2544" s="888">
        <v>3</v>
      </c>
      <c r="M2544" s="887">
        <v>25920</v>
      </c>
      <c r="N2544" s="888">
        <v>1</v>
      </c>
      <c r="O2544" s="888">
        <v>6</v>
      </c>
      <c r="P2544" s="887">
        <v>43200</v>
      </c>
    </row>
    <row r="2545" spans="1:16" x14ac:dyDescent="0.25">
      <c r="A2545" s="867" t="s">
        <v>19067</v>
      </c>
      <c r="B2545" s="867" t="s">
        <v>2672</v>
      </c>
      <c r="C2545" s="894" t="s">
        <v>19066</v>
      </c>
      <c r="D2545" s="893" t="s">
        <v>18209</v>
      </c>
      <c r="E2545" s="892">
        <v>5000</v>
      </c>
      <c r="F2545" s="895" t="s">
        <v>21719</v>
      </c>
      <c r="G2545" s="891" t="s">
        <v>21718</v>
      </c>
      <c r="H2545" s="890" t="s">
        <v>7614</v>
      </c>
      <c r="I2545" s="889" t="s">
        <v>2684</v>
      </c>
      <c r="J2545" s="889" t="s">
        <v>5525</v>
      </c>
      <c r="K2545" s="888">
        <v>1</v>
      </c>
      <c r="L2545" s="888">
        <v>1</v>
      </c>
      <c r="M2545" s="887">
        <v>5000</v>
      </c>
      <c r="N2545" s="888">
        <v>0</v>
      </c>
      <c r="O2545" s="888">
        <v>0</v>
      </c>
      <c r="P2545" s="887">
        <v>0</v>
      </c>
    </row>
    <row r="2546" spans="1:16" x14ac:dyDescent="0.25">
      <c r="A2546" s="867" t="s">
        <v>19067</v>
      </c>
      <c r="B2546" s="867" t="s">
        <v>2672</v>
      </c>
      <c r="C2546" s="894" t="s">
        <v>19066</v>
      </c>
      <c r="D2546" s="893" t="s">
        <v>20779</v>
      </c>
      <c r="E2546" s="892">
        <v>15600</v>
      </c>
      <c r="F2546" s="895" t="s">
        <v>21717</v>
      </c>
      <c r="G2546" s="891" t="s">
        <v>21716</v>
      </c>
      <c r="H2546" s="890" t="s">
        <v>20766</v>
      </c>
      <c r="I2546" s="889" t="s">
        <v>3654</v>
      </c>
      <c r="J2546" s="889" t="s">
        <v>5525</v>
      </c>
      <c r="K2546" s="888">
        <v>1</v>
      </c>
      <c r="L2546" s="888">
        <v>4</v>
      </c>
      <c r="M2546" s="887">
        <v>61880</v>
      </c>
      <c r="N2546" s="888">
        <v>0</v>
      </c>
      <c r="O2546" s="888">
        <v>0</v>
      </c>
      <c r="P2546" s="887">
        <v>0</v>
      </c>
    </row>
    <row r="2547" spans="1:16" x14ac:dyDescent="0.25">
      <c r="A2547" s="867" t="s">
        <v>19067</v>
      </c>
      <c r="B2547" s="867" t="s">
        <v>2672</v>
      </c>
      <c r="C2547" s="894" t="s">
        <v>19066</v>
      </c>
      <c r="D2547" s="893" t="s">
        <v>18209</v>
      </c>
      <c r="E2547" s="892">
        <v>8000</v>
      </c>
      <c r="F2547" s="895" t="s">
        <v>21715</v>
      </c>
      <c r="G2547" s="891" t="s">
        <v>21714</v>
      </c>
      <c r="H2547" s="890" t="s">
        <v>20662</v>
      </c>
      <c r="I2547" s="889" t="s">
        <v>3654</v>
      </c>
      <c r="J2547" s="889" t="s">
        <v>5525</v>
      </c>
      <c r="K2547" s="888">
        <v>1</v>
      </c>
      <c r="L2547" s="888">
        <v>2</v>
      </c>
      <c r="M2547" s="887">
        <v>24000</v>
      </c>
      <c r="N2547" s="888">
        <v>0</v>
      </c>
      <c r="O2547" s="888">
        <v>0</v>
      </c>
      <c r="P2547" s="887">
        <v>0</v>
      </c>
    </row>
    <row r="2548" spans="1:16" ht="22.5" x14ac:dyDescent="0.25">
      <c r="A2548" s="867" t="s">
        <v>19067</v>
      </c>
      <c r="B2548" s="867" t="s">
        <v>2672</v>
      </c>
      <c r="C2548" s="894" t="s">
        <v>19066</v>
      </c>
      <c r="D2548" s="893" t="s">
        <v>20832</v>
      </c>
      <c r="E2548" s="892">
        <v>5000</v>
      </c>
      <c r="F2548" s="895" t="s">
        <v>21713</v>
      </c>
      <c r="G2548" s="891" t="s">
        <v>21712</v>
      </c>
      <c r="H2548" s="890" t="s">
        <v>21711</v>
      </c>
      <c r="I2548" s="889" t="s">
        <v>3654</v>
      </c>
      <c r="J2548" s="889" t="s">
        <v>5525</v>
      </c>
      <c r="K2548" s="888">
        <v>0</v>
      </c>
      <c r="L2548" s="888">
        <v>0</v>
      </c>
      <c r="M2548" s="887">
        <v>0</v>
      </c>
      <c r="N2548" s="888">
        <v>1</v>
      </c>
      <c r="O2548" s="888">
        <v>5</v>
      </c>
      <c r="P2548" s="887">
        <v>24666.67</v>
      </c>
    </row>
    <row r="2549" spans="1:16" ht="22.5" x14ac:dyDescent="0.25">
      <c r="A2549" s="867" t="s">
        <v>19067</v>
      </c>
      <c r="B2549" s="867" t="s">
        <v>2672</v>
      </c>
      <c r="C2549" s="894" t="s">
        <v>19066</v>
      </c>
      <c r="D2549" s="893" t="s">
        <v>20832</v>
      </c>
      <c r="E2549" s="892">
        <v>5500</v>
      </c>
      <c r="F2549" s="895" t="s">
        <v>21713</v>
      </c>
      <c r="G2549" s="891" t="s">
        <v>21712</v>
      </c>
      <c r="H2549" s="890" t="s">
        <v>21711</v>
      </c>
      <c r="I2549" s="889" t="s">
        <v>2684</v>
      </c>
      <c r="J2549" s="889" t="s">
        <v>5525</v>
      </c>
      <c r="K2549" s="888">
        <v>0</v>
      </c>
      <c r="L2549" s="888">
        <v>0</v>
      </c>
      <c r="M2549" s="887">
        <v>0</v>
      </c>
      <c r="N2549" s="888">
        <v>1</v>
      </c>
      <c r="O2549" s="888">
        <v>1</v>
      </c>
      <c r="P2549" s="887">
        <v>5316.67</v>
      </c>
    </row>
    <row r="2550" spans="1:16" x14ac:dyDescent="0.25">
      <c r="A2550" s="867" t="s">
        <v>19067</v>
      </c>
      <c r="B2550" s="867" t="s">
        <v>2672</v>
      </c>
      <c r="C2550" s="894" t="s">
        <v>19066</v>
      </c>
      <c r="D2550" s="893" t="s">
        <v>18209</v>
      </c>
      <c r="E2550" s="892">
        <v>15000</v>
      </c>
      <c r="F2550" s="895" t="s">
        <v>21710</v>
      </c>
      <c r="G2550" s="891" t="s">
        <v>21709</v>
      </c>
      <c r="H2550" s="890" t="s">
        <v>20662</v>
      </c>
      <c r="I2550" s="889" t="s">
        <v>3654</v>
      </c>
      <c r="J2550" s="889" t="s">
        <v>5525</v>
      </c>
      <c r="K2550" s="888">
        <v>1</v>
      </c>
      <c r="L2550" s="888">
        <v>1</v>
      </c>
      <c r="M2550" s="887">
        <v>20500</v>
      </c>
      <c r="N2550" s="888">
        <v>0</v>
      </c>
      <c r="O2550" s="888">
        <v>0</v>
      </c>
      <c r="P2550" s="887">
        <v>0</v>
      </c>
    </row>
    <row r="2551" spans="1:16" x14ac:dyDescent="0.25">
      <c r="A2551" s="867" t="s">
        <v>19067</v>
      </c>
      <c r="B2551" s="867" t="s">
        <v>2672</v>
      </c>
      <c r="C2551" s="894" t="s">
        <v>19066</v>
      </c>
      <c r="D2551" s="893" t="s">
        <v>18209</v>
      </c>
      <c r="E2551" s="892">
        <v>5000</v>
      </c>
      <c r="F2551" s="895" t="s">
        <v>21708</v>
      </c>
      <c r="G2551" s="891" t="s">
        <v>21707</v>
      </c>
      <c r="H2551" s="890" t="s">
        <v>2703</v>
      </c>
      <c r="I2551" s="889" t="s">
        <v>3654</v>
      </c>
      <c r="J2551" s="889" t="s">
        <v>5525</v>
      </c>
      <c r="K2551" s="888">
        <v>1</v>
      </c>
      <c r="L2551" s="888">
        <v>12</v>
      </c>
      <c r="M2551" s="887">
        <v>60000</v>
      </c>
      <c r="N2551" s="888">
        <v>1</v>
      </c>
      <c r="O2551" s="888">
        <v>6</v>
      </c>
      <c r="P2551" s="887">
        <v>30000</v>
      </c>
    </row>
    <row r="2552" spans="1:16" x14ac:dyDescent="0.25">
      <c r="A2552" s="867" t="s">
        <v>19067</v>
      </c>
      <c r="B2552" s="867" t="s">
        <v>2672</v>
      </c>
      <c r="C2552" s="894" t="s">
        <v>19066</v>
      </c>
      <c r="D2552" s="893" t="s">
        <v>18209</v>
      </c>
      <c r="E2552" s="892">
        <v>12000</v>
      </c>
      <c r="F2552" s="895" t="s">
        <v>21706</v>
      </c>
      <c r="G2552" s="891" t="s">
        <v>21705</v>
      </c>
      <c r="H2552" s="890" t="s">
        <v>20662</v>
      </c>
      <c r="I2552" s="889" t="s">
        <v>3654</v>
      </c>
      <c r="J2552" s="889" t="s">
        <v>5525</v>
      </c>
      <c r="K2552" s="888">
        <v>0</v>
      </c>
      <c r="L2552" s="888">
        <v>0</v>
      </c>
      <c r="M2552" s="887">
        <v>0</v>
      </c>
      <c r="N2552" s="888">
        <v>1</v>
      </c>
      <c r="O2552" s="888">
        <v>4</v>
      </c>
      <c r="P2552" s="887">
        <v>47600</v>
      </c>
    </row>
    <row r="2553" spans="1:16" x14ac:dyDescent="0.25">
      <c r="A2553" s="867" t="s">
        <v>19067</v>
      </c>
      <c r="B2553" s="867" t="s">
        <v>2672</v>
      </c>
      <c r="C2553" s="894" t="s">
        <v>19066</v>
      </c>
      <c r="D2553" s="893" t="s">
        <v>18209</v>
      </c>
      <c r="E2553" s="892">
        <v>10000</v>
      </c>
      <c r="F2553" s="895" t="s">
        <v>21704</v>
      </c>
      <c r="G2553" s="891" t="s">
        <v>21703</v>
      </c>
      <c r="H2553" s="890" t="s">
        <v>2703</v>
      </c>
      <c r="I2553" s="889" t="s">
        <v>3654</v>
      </c>
      <c r="J2553" s="889" t="s">
        <v>5525</v>
      </c>
      <c r="K2553" s="888">
        <v>0</v>
      </c>
      <c r="L2553" s="888">
        <v>0</v>
      </c>
      <c r="M2553" s="887">
        <v>0</v>
      </c>
      <c r="N2553" s="888">
        <v>1</v>
      </c>
      <c r="O2553" s="888">
        <v>4</v>
      </c>
      <c r="P2553" s="887">
        <v>39666.67</v>
      </c>
    </row>
    <row r="2554" spans="1:16" x14ac:dyDescent="0.25">
      <c r="A2554" s="867" t="s">
        <v>19067</v>
      </c>
      <c r="B2554" s="867" t="s">
        <v>2672</v>
      </c>
      <c r="C2554" s="894" t="s">
        <v>19066</v>
      </c>
      <c r="D2554" s="893" t="s">
        <v>18209</v>
      </c>
      <c r="E2554" s="892">
        <v>12000</v>
      </c>
      <c r="F2554" s="895" t="s">
        <v>3428</v>
      </c>
      <c r="G2554" s="891" t="s">
        <v>3427</v>
      </c>
      <c r="H2554" s="890" t="s">
        <v>2688</v>
      </c>
      <c r="I2554" s="889" t="s">
        <v>3654</v>
      </c>
      <c r="J2554" s="889" t="s">
        <v>5525</v>
      </c>
      <c r="K2554" s="888">
        <v>1</v>
      </c>
      <c r="L2554" s="888">
        <v>5</v>
      </c>
      <c r="M2554" s="887">
        <v>60000</v>
      </c>
      <c r="N2554" s="888">
        <v>1</v>
      </c>
      <c r="O2554" s="888">
        <v>5</v>
      </c>
      <c r="P2554" s="887">
        <v>60000</v>
      </c>
    </row>
    <row r="2555" spans="1:16" x14ac:dyDescent="0.25">
      <c r="A2555" s="867" t="s">
        <v>19067</v>
      </c>
      <c r="B2555" s="867" t="s">
        <v>2672</v>
      </c>
      <c r="C2555" s="894" t="s">
        <v>19066</v>
      </c>
      <c r="D2555" s="893" t="s">
        <v>18209</v>
      </c>
      <c r="E2555" s="892">
        <v>15600</v>
      </c>
      <c r="F2555" s="895" t="s">
        <v>19873</v>
      </c>
      <c r="G2555" s="891" t="s">
        <v>19872</v>
      </c>
      <c r="H2555" s="890" t="s">
        <v>2703</v>
      </c>
      <c r="I2555" s="889" t="s">
        <v>3654</v>
      </c>
      <c r="J2555" s="889" t="s">
        <v>5525</v>
      </c>
      <c r="K2555" s="888">
        <v>1</v>
      </c>
      <c r="L2555" s="888">
        <v>2</v>
      </c>
      <c r="M2555" s="887">
        <v>39000</v>
      </c>
      <c r="N2555" s="888">
        <v>1</v>
      </c>
      <c r="O2555" s="888">
        <v>6</v>
      </c>
      <c r="P2555" s="887">
        <v>92040</v>
      </c>
    </row>
    <row r="2556" spans="1:16" x14ac:dyDescent="0.25">
      <c r="A2556" s="867" t="s">
        <v>19067</v>
      </c>
      <c r="B2556" s="867" t="s">
        <v>2672</v>
      </c>
      <c r="C2556" s="894" t="s">
        <v>19066</v>
      </c>
      <c r="D2556" s="893" t="s">
        <v>21702</v>
      </c>
      <c r="E2556" s="892">
        <v>15600</v>
      </c>
      <c r="F2556" s="895" t="s">
        <v>21701</v>
      </c>
      <c r="G2556" s="891" t="s">
        <v>21700</v>
      </c>
      <c r="H2556" s="890" t="s">
        <v>20662</v>
      </c>
      <c r="I2556" s="889" t="s">
        <v>3654</v>
      </c>
      <c r="J2556" s="889" t="s">
        <v>5525</v>
      </c>
      <c r="K2556" s="888">
        <v>1</v>
      </c>
      <c r="L2556" s="888">
        <v>12</v>
      </c>
      <c r="M2556" s="887">
        <v>187200</v>
      </c>
      <c r="N2556" s="888">
        <v>1</v>
      </c>
      <c r="O2556" s="888">
        <v>6</v>
      </c>
      <c r="P2556" s="887">
        <v>92040</v>
      </c>
    </row>
    <row r="2557" spans="1:16" x14ac:dyDescent="0.25">
      <c r="A2557" s="867" t="s">
        <v>19067</v>
      </c>
      <c r="B2557" s="867" t="s">
        <v>2672</v>
      </c>
      <c r="C2557" s="894" t="s">
        <v>19066</v>
      </c>
      <c r="D2557" s="893" t="s">
        <v>18209</v>
      </c>
      <c r="E2557" s="892">
        <v>14000</v>
      </c>
      <c r="F2557" s="895" t="s">
        <v>21699</v>
      </c>
      <c r="G2557" s="891" t="s">
        <v>21698</v>
      </c>
      <c r="H2557" s="890" t="s">
        <v>20662</v>
      </c>
      <c r="I2557" s="889" t="s">
        <v>3654</v>
      </c>
      <c r="J2557" s="889" t="s">
        <v>5525</v>
      </c>
      <c r="K2557" s="888">
        <v>1</v>
      </c>
      <c r="L2557" s="888">
        <v>2</v>
      </c>
      <c r="M2557" s="887">
        <v>35933.33</v>
      </c>
      <c r="N2557" s="888">
        <v>1</v>
      </c>
      <c r="O2557" s="888">
        <v>2</v>
      </c>
      <c r="P2557" s="887">
        <v>28000</v>
      </c>
    </row>
    <row r="2558" spans="1:16" x14ac:dyDescent="0.25">
      <c r="A2558" s="867" t="s">
        <v>19067</v>
      </c>
      <c r="B2558" s="867" t="s">
        <v>2672</v>
      </c>
      <c r="C2558" s="894" t="s">
        <v>19066</v>
      </c>
      <c r="D2558" s="893" t="s">
        <v>18209</v>
      </c>
      <c r="E2558" s="892">
        <v>15600</v>
      </c>
      <c r="F2558" s="895" t="s">
        <v>21697</v>
      </c>
      <c r="G2558" s="891" t="s">
        <v>21696</v>
      </c>
      <c r="H2558" s="890" t="s">
        <v>20662</v>
      </c>
      <c r="I2558" s="889" t="s">
        <v>3654</v>
      </c>
      <c r="J2558" s="889" t="s">
        <v>5525</v>
      </c>
      <c r="K2558" s="888">
        <v>1</v>
      </c>
      <c r="L2558" s="888">
        <v>1</v>
      </c>
      <c r="M2558" s="887">
        <v>14560</v>
      </c>
      <c r="N2558" s="888">
        <v>1</v>
      </c>
      <c r="O2558" s="888">
        <v>6</v>
      </c>
      <c r="P2558" s="887">
        <v>92040</v>
      </c>
    </row>
    <row r="2559" spans="1:16" x14ac:dyDescent="0.25">
      <c r="A2559" s="867" t="s">
        <v>19067</v>
      </c>
      <c r="B2559" s="867" t="s">
        <v>2672</v>
      </c>
      <c r="C2559" s="894" t="s">
        <v>19066</v>
      </c>
      <c r="D2559" s="893" t="s">
        <v>18209</v>
      </c>
      <c r="E2559" s="892">
        <v>15600</v>
      </c>
      <c r="F2559" s="895" t="s">
        <v>21697</v>
      </c>
      <c r="G2559" s="891" t="s">
        <v>21696</v>
      </c>
      <c r="H2559" s="890" t="s">
        <v>20662</v>
      </c>
      <c r="I2559" s="889" t="s">
        <v>3654</v>
      </c>
      <c r="J2559" s="889" t="s">
        <v>5525</v>
      </c>
      <c r="K2559" s="888">
        <v>2</v>
      </c>
      <c r="L2559" s="888">
        <v>2</v>
      </c>
      <c r="M2559" s="887">
        <v>31200</v>
      </c>
      <c r="N2559" s="888">
        <v>0</v>
      </c>
      <c r="O2559" s="888">
        <v>0</v>
      </c>
      <c r="P2559" s="887">
        <v>0</v>
      </c>
    </row>
    <row r="2560" spans="1:16" x14ac:dyDescent="0.25">
      <c r="A2560" s="867" t="s">
        <v>19067</v>
      </c>
      <c r="B2560" s="867" t="s">
        <v>2672</v>
      </c>
      <c r="C2560" s="894" t="s">
        <v>19066</v>
      </c>
      <c r="D2560" s="893" t="s">
        <v>18209</v>
      </c>
      <c r="E2560" s="892">
        <v>15600</v>
      </c>
      <c r="F2560" s="895" t="s">
        <v>21695</v>
      </c>
      <c r="G2560" s="891" t="s">
        <v>21694</v>
      </c>
      <c r="H2560" s="890" t="s">
        <v>20662</v>
      </c>
      <c r="I2560" s="889" t="s">
        <v>3654</v>
      </c>
      <c r="J2560" s="889" t="s">
        <v>5525</v>
      </c>
      <c r="K2560" s="888">
        <v>1</v>
      </c>
      <c r="L2560" s="888">
        <v>5</v>
      </c>
      <c r="M2560" s="887">
        <v>78000</v>
      </c>
      <c r="N2560" s="888">
        <v>0</v>
      </c>
      <c r="O2560" s="888">
        <v>0</v>
      </c>
      <c r="P2560" s="887">
        <v>0</v>
      </c>
    </row>
    <row r="2561" spans="1:16" x14ac:dyDescent="0.25">
      <c r="A2561" s="867" t="s">
        <v>19067</v>
      </c>
      <c r="B2561" s="867" t="s">
        <v>2672</v>
      </c>
      <c r="C2561" s="894" t="s">
        <v>19066</v>
      </c>
      <c r="D2561" s="893" t="s">
        <v>18209</v>
      </c>
      <c r="E2561" s="892">
        <v>6000</v>
      </c>
      <c r="F2561" s="895" t="s">
        <v>21693</v>
      </c>
      <c r="G2561" s="891" t="s">
        <v>21692</v>
      </c>
      <c r="H2561" s="890" t="s">
        <v>20662</v>
      </c>
      <c r="I2561" s="889" t="s">
        <v>3654</v>
      </c>
      <c r="J2561" s="889" t="s">
        <v>5525</v>
      </c>
      <c r="K2561" s="888">
        <v>1</v>
      </c>
      <c r="L2561" s="888">
        <v>8</v>
      </c>
      <c r="M2561" s="887">
        <v>58600</v>
      </c>
      <c r="N2561" s="888">
        <v>0</v>
      </c>
      <c r="O2561" s="888">
        <v>0</v>
      </c>
      <c r="P2561" s="887">
        <v>0</v>
      </c>
    </row>
    <row r="2562" spans="1:16" x14ac:dyDescent="0.25">
      <c r="A2562" s="867" t="s">
        <v>19067</v>
      </c>
      <c r="B2562" s="867" t="s">
        <v>2672</v>
      </c>
      <c r="C2562" s="894" t="s">
        <v>19066</v>
      </c>
      <c r="D2562" s="893" t="s">
        <v>18209</v>
      </c>
      <c r="E2562" s="892">
        <v>15000</v>
      </c>
      <c r="F2562" s="895" t="s">
        <v>21691</v>
      </c>
      <c r="G2562" s="891" t="s">
        <v>21690</v>
      </c>
      <c r="H2562" s="890" t="s">
        <v>2883</v>
      </c>
      <c r="I2562" s="889" t="s">
        <v>2684</v>
      </c>
      <c r="J2562" s="889" t="s">
        <v>5525</v>
      </c>
      <c r="K2562" s="888">
        <v>1</v>
      </c>
      <c r="L2562" s="888">
        <v>2</v>
      </c>
      <c r="M2562" s="887">
        <v>37000</v>
      </c>
      <c r="N2562" s="888">
        <v>0</v>
      </c>
      <c r="O2562" s="888">
        <v>0</v>
      </c>
      <c r="P2562" s="887">
        <v>0</v>
      </c>
    </row>
    <row r="2563" spans="1:16" x14ac:dyDescent="0.25">
      <c r="A2563" s="867" t="s">
        <v>19067</v>
      </c>
      <c r="B2563" s="867" t="s">
        <v>2672</v>
      </c>
      <c r="C2563" s="894" t="s">
        <v>19066</v>
      </c>
      <c r="D2563" s="893" t="s">
        <v>18209</v>
      </c>
      <c r="E2563" s="892">
        <v>9000</v>
      </c>
      <c r="F2563" s="895" t="s">
        <v>21689</v>
      </c>
      <c r="G2563" s="891" t="s">
        <v>21688</v>
      </c>
      <c r="H2563" s="890" t="s">
        <v>21524</v>
      </c>
      <c r="I2563" s="889" t="s">
        <v>3654</v>
      </c>
      <c r="J2563" s="889" t="s">
        <v>5525</v>
      </c>
      <c r="K2563" s="888">
        <v>1</v>
      </c>
      <c r="L2563" s="888">
        <v>1</v>
      </c>
      <c r="M2563" s="887">
        <v>2100</v>
      </c>
      <c r="N2563" s="888">
        <v>0</v>
      </c>
      <c r="O2563" s="888">
        <v>0</v>
      </c>
      <c r="P2563" s="887">
        <v>0</v>
      </c>
    </row>
    <row r="2564" spans="1:16" x14ac:dyDescent="0.25">
      <c r="A2564" s="867" t="s">
        <v>19067</v>
      </c>
      <c r="B2564" s="867" t="s">
        <v>2672</v>
      </c>
      <c r="C2564" s="894" t="s">
        <v>19066</v>
      </c>
      <c r="D2564" s="893" t="s">
        <v>18209</v>
      </c>
      <c r="E2564" s="892">
        <v>6000</v>
      </c>
      <c r="F2564" s="895" t="s">
        <v>21687</v>
      </c>
      <c r="G2564" s="891" t="s">
        <v>21686</v>
      </c>
      <c r="H2564" s="890" t="s">
        <v>20760</v>
      </c>
      <c r="I2564" s="889" t="s">
        <v>3654</v>
      </c>
      <c r="J2564" s="889" t="s">
        <v>5525</v>
      </c>
      <c r="K2564" s="888">
        <v>0</v>
      </c>
      <c r="L2564" s="888">
        <v>0</v>
      </c>
      <c r="M2564" s="887">
        <v>0</v>
      </c>
      <c r="N2564" s="888">
        <v>1</v>
      </c>
      <c r="O2564" s="888">
        <v>3</v>
      </c>
      <c r="P2564" s="887">
        <v>23600</v>
      </c>
    </row>
    <row r="2565" spans="1:16" x14ac:dyDescent="0.25">
      <c r="A2565" s="867" t="s">
        <v>19067</v>
      </c>
      <c r="B2565" s="867" t="s">
        <v>2672</v>
      </c>
      <c r="C2565" s="894" t="s">
        <v>19066</v>
      </c>
      <c r="D2565" s="893" t="s">
        <v>21067</v>
      </c>
      <c r="E2565" s="892">
        <v>10000</v>
      </c>
      <c r="F2565" s="895" t="s">
        <v>21685</v>
      </c>
      <c r="G2565" s="891" t="s">
        <v>21684</v>
      </c>
      <c r="H2565" s="890" t="s">
        <v>20662</v>
      </c>
      <c r="I2565" s="889" t="s">
        <v>3654</v>
      </c>
      <c r="J2565" s="889" t="s">
        <v>5525</v>
      </c>
      <c r="K2565" s="888">
        <v>1</v>
      </c>
      <c r="L2565" s="888">
        <v>10</v>
      </c>
      <c r="M2565" s="887">
        <v>110000</v>
      </c>
      <c r="N2565" s="888">
        <v>1</v>
      </c>
      <c r="O2565" s="888">
        <v>6</v>
      </c>
      <c r="P2565" s="887">
        <v>60000</v>
      </c>
    </row>
    <row r="2566" spans="1:16" x14ac:dyDescent="0.25">
      <c r="A2566" s="867" t="s">
        <v>19067</v>
      </c>
      <c r="B2566" s="867" t="s">
        <v>2672</v>
      </c>
      <c r="C2566" s="894" t="s">
        <v>19066</v>
      </c>
      <c r="D2566" s="893" t="s">
        <v>18209</v>
      </c>
      <c r="E2566" s="892">
        <v>14000</v>
      </c>
      <c r="F2566" s="895" t="s">
        <v>21683</v>
      </c>
      <c r="G2566" s="891" t="s">
        <v>21682</v>
      </c>
      <c r="H2566" s="890" t="s">
        <v>20291</v>
      </c>
      <c r="I2566" s="889" t="s">
        <v>3654</v>
      </c>
      <c r="J2566" s="889" t="s">
        <v>5525</v>
      </c>
      <c r="K2566" s="888">
        <v>1</v>
      </c>
      <c r="L2566" s="888">
        <v>7</v>
      </c>
      <c r="M2566" s="887">
        <v>98000</v>
      </c>
      <c r="N2566" s="888">
        <v>0</v>
      </c>
      <c r="O2566" s="888">
        <v>0</v>
      </c>
      <c r="P2566" s="887">
        <v>0</v>
      </c>
    </row>
    <row r="2567" spans="1:16" x14ac:dyDescent="0.25">
      <c r="A2567" s="867" t="s">
        <v>19067</v>
      </c>
      <c r="B2567" s="867" t="s">
        <v>2672</v>
      </c>
      <c r="C2567" s="894" t="s">
        <v>19066</v>
      </c>
      <c r="D2567" s="893" t="s">
        <v>18209</v>
      </c>
      <c r="E2567" s="892">
        <v>8000</v>
      </c>
      <c r="F2567" s="895" t="s">
        <v>21681</v>
      </c>
      <c r="G2567" s="891" t="s">
        <v>21680</v>
      </c>
      <c r="H2567" s="890" t="s">
        <v>16216</v>
      </c>
      <c r="I2567" s="889" t="s">
        <v>3654</v>
      </c>
      <c r="J2567" s="889" t="s">
        <v>5525</v>
      </c>
      <c r="K2567" s="888">
        <v>1</v>
      </c>
      <c r="L2567" s="888">
        <v>8</v>
      </c>
      <c r="M2567" s="887">
        <v>68533.33</v>
      </c>
      <c r="N2567" s="888">
        <v>0</v>
      </c>
      <c r="O2567" s="888">
        <v>0</v>
      </c>
      <c r="P2567" s="887">
        <v>0</v>
      </c>
    </row>
    <row r="2568" spans="1:16" x14ac:dyDescent="0.25">
      <c r="A2568" s="867" t="s">
        <v>19067</v>
      </c>
      <c r="B2568" s="867" t="s">
        <v>2672</v>
      </c>
      <c r="C2568" s="894" t="s">
        <v>19066</v>
      </c>
      <c r="D2568" s="893" t="s">
        <v>18209</v>
      </c>
      <c r="E2568" s="892">
        <v>6500</v>
      </c>
      <c r="F2568" s="895" t="s">
        <v>21679</v>
      </c>
      <c r="G2568" s="891" t="s">
        <v>21678</v>
      </c>
      <c r="H2568" s="890" t="s">
        <v>21524</v>
      </c>
      <c r="I2568" s="889" t="s">
        <v>3654</v>
      </c>
      <c r="J2568" s="889" t="s">
        <v>5525</v>
      </c>
      <c r="K2568" s="888">
        <v>1</v>
      </c>
      <c r="L2568" s="888">
        <v>1</v>
      </c>
      <c r="M2568" s="887">
        <v>10616.67</v>
      </c>
      <c r="N2568" s="888">
        <v>0</v>
      </c>
      <c r="O2568" s="888">
        <v>0</v>
      </c>
      <c r="P2568" s="887">
        <v>0</v>
      </c>
    </row>
    <row r="2569" spans="1:16" ht="21" customHeight="1" x14ac:dyDescent="0.25">
      <c r="A2569" s="867" t="s">
        <v>19067</v>
      </c>
      <c r="B2569" s="867" t="s">
        <v>2672</v>
      </c>
      <c r="C2569" s="894" t="s">
        <v>19066</v>
      </c>
      <c r="D2569" s="893" t="s">
        <v>21205</v>
      </c>
      <c r="E2569" s="892">
        <v>8000</v>
      </c>
      <c r="F2569" s="895" t="s">
        <v>21677</v>
      </c>
      <c r="G2569" s="891" t="s">
        <v>21676</v>
      </c>
      <c r="H2569" s="890" t="s">
        <v>13484</v>
      </c>
      <c r="I2569" s="889" t="s">
        <v>3654</v>
      </c>
      <c r="J2569" s="889" t="s">
        <v>5525</v>
      </c>
      <c r="K2569" s="888">
        <v>1</v>
      </c>
      <c r="L2569" s="888">
        <v>5</v>
      </c>
      <c r="M2569" s="887">
        <v>48000</v>
      </c>
      <c r="N2569" s="888">
        <v>1</v>
      </c>
      <c r="O2569" s="888">
        <v>5</v>
      </c>
      <c r="P2569" s="887">
        <v>40000</v>
      </c>
    </row>
    <row r="2570" spans="1:16" ht="21" customHeight="1" x14ac:dyDescent="0.25">
      <c r="A2570" s="867" t="s">
        <v>19067</v>
      </c>
      <c r="B2570" s="867" t="s">
        <v>2672</v>
      </c>
      <c r="C2570" s="894" t="s">
        <v>19066</v>
      </c>
      <c r="D2570" s="893" t="s">
        <v>21205</v>
      </c>
      <c r="E2570" s="892">
        <v>8500</v>
      </c>
      <c r="F2570" s="895" t="s">
        <v>21677</v>
      </c>
      <c r="G2570" s="891" t="s">
        <v>21676</v>
      </c>
      <c r="H2570" s="890" t="s">
        <v>13484</v>
      </c>
      <c r="I2570" s="889" t="s">
        <v>3654</v>
      </c>
      <c r="J2570" s="889" t="s">
        <v>5525</v>
      </c>
      <c r="K2570" s="888">
        <v>1</v>
      </c>
      <c r="L2570" s="888">
        <v>5</v>
      </c>
      <c r="M2570" s="887">
        <v>50716.67</v>
      </c>
      <c r="N2570" s="888">
        <v>0</v>
      </c>
      <c r="O2570" s="888">
        <v>0</v>
      </c>
      <c r="P2570" s="887">
        <v>0</v>
      </c>
    </row>
    <row r="2571" spans="1:16" ht="22.5" x14ac:dyDescent="0.25">
      <c r="A2571" s="867" t="s">
        <v>19067</v>
      </c>
      <c r="B2571" s="867" t="s">
        <v>2672</v>
      </c>
      <c r="C2571" s="894" t="s">
        <v>19066</v>
      </c>
      <c r="D2571" s="893" t="s">
        <v>18209</v>
      </c>
      <c r="E2571" s="892">
        <v>15600</v>
      </c>
      <c r="F2571" s="895" t="s">
        <v>19850</v>
      </c>
      <c r="G2571" s="891" t="s">
        <v>19849</v>
      </c>
      <c r="H2571" s="890" t="s">
        <v>21675</v>
      </c>
      <c r="I2571" s="889" t="s">
        <v>3654</v>
      </c>
      <c r="J2571" s="889" t="s">
        <v>5525</v>
      </c>
      <c r="K2571" s="888">
        <v>1</v>
      </c>
      <c r="L2571" s="888">
        <v>3</v>
      </c>
      <c r="M2571" s="887">
        <v>52520</v>
      </c>
      <c r="N2571" s="888">
        <v>0</v>
      </c>
      <c r="O2571" s="888">
        <v>0</v>
      </c>
      <c r="P2571" s="887">
        <v>0</v>
      </c>
    </row>
    <row r="2572" spans="1:16" x14ac:dyDescent="0.25">
      <c r="A2572" s="867" t="s">
        <v>19067</v>
      </c>
      <c r="B2572" s="867" t="s">
        <v>2672</v>
      </c>
      <c r="C2572" s="894" t="s">
        <v>19066</v>
      </c>
      <c r="D2572" s="893" t="s">
        <v>18209</v>
      </c>
      <c r="E2572" s="892">
        <v>12500</v>
      </c>
      <c r="F2572" s="895" t="s">
        <v>21674</v>
      </c>
      <c r="G2572" s="891" t="s">
        <v>21673</v>
      </c>
      <c r="H2572" s="890" t="s">
        <v>20662</v>
      </c>
      <c r="I2572" s="889" t="s">
        <v>3654</v>
      </c>
      <c r="J2572" s="889" t="s">
        <v>5525</v>
      </c>
      <c r="K2572" s="888">
        <v>1</v>
      </c>
      <c r="L2572" s="888">
        <v>12</v>
      </c>
      <c r="M2572" s="887">
        <v>150000</v>
      </c>
      <c r="N2572" s="888">
        <v>1</v>
      </c>
      <c r="O2572" s="888">
        <v>6</v>
      </c>
      <c r="P2572" s="887">
        <v>75000</v>
      </c>
    </row>
    <row r="2573" spans="1:16" x14ac:dyDescent="0.25">
      <c r="A2573" s="867" t="s">
        <v>19067</v>
      </c>
      <c r="B2573" s="867" t="s">
        <v>2672</v>
      </c>
      <c r="C2573" s="894" t="s">
        <v>19066</v>
      </c>
      <c r="D2573" s="893" t="s">
        <v>18209</v>
      </c>
      <c r="E2573" s="892">
        <v>5000</v>
      </c>
      <c r="F2573" s="895" t="s">
        <v>21672</v>
      </c>
      <c r="G2573" s="891" t="s">
        <v>21671</v>
      </c>
      <c r="H2573" s="890" t="s">
        <v>20662</v>
      </c>
      <c r="I2573" s="889" t="s">
        <v>3654</v>
      </c>
      <c r="J2573" s="889" t="s">
        <v>5525</v>
      </c>
      <c r="K2573" s="888">
        <v>0</v>
      </c>
      <c r="L2573" s="888">
        <v>0</v>
      </c>
      <c r="M2573" s="887">
        <v>0</v>
      </c>
      <c r="N2573" s="888">
        <v>1</v>
      </c>
      <c r="O2573" s="888">
        <v>1</v>
      </c>
      <c r="P2573" s="887">
        <v>4833.33</v>
      </c>
    </row>
    <row r="2574" spans="1:16" ht="22.5" x14ac:dyDescent="0.25">
      <c r="A2574" s="867" t="s">
        <v>19067</v>
      </c>
      <c r="B2574" s="867" t="s">
        <v>2672</v>
      </c>
      <c r="C2574" s="894" t="s">
        <v>19066</v>
      </c>
      <c r="D2574" s="893" t="s">
        <v>21670</v>
      </c>
      <c r="E2574" s="892">
        <v>7200</v>
      </c>
      <c r="F2574" s="895" t="s">
        <v>19848</v>
      </c>
      <c r="G2574" s="891" t="s">
        <v>19847</v>
      </c>
      <c r="H2574" s="890" t="s">
        <v>19387</v>
      </c>
      <c r="I2574" s="889" t="s">
        <v>3654</v>
      </c>
      <c r="J2574" s="889" t="s">
        <v>5525</v>
      </c>
      <c r="K2574" s="888">
        <v>0</v>
      </c>
      <c r="L2574" s="888">
        <v>0</v>
      </c>
      <c r="M2574" s="887">
        <v>0</v>
      </c>
      <c r="N2574" s="888">
        <v>1</v>
      </c>
      <c r="O2574" s="888">
        <v>5</v>
      </c>
      <c r="P2574" s="887">
        <v>35520</v>
      </c>
    </row>
    <row r="2575" spans="1:16" x14ac:dyDescent="0.25">
      <c r="A2575" s="867" t="s">
        <v>19067</v>
      </c>
      <c r="B2575" s="867" t="s">
        <v>2672</v>
      </c>
      <c r="C2575" s="894" t="s">
        <v>19066</v>
      </c>
      <c r="D2575" s="893" t="s">
        <v>18209</v>
      </c>
      <c r="E2575" s="892">
        <v>9000</v>
      </c>
      <c r="F2575" s="895" t="s">
        <v>21669</v>
      </c>
      <c r="G2575" s="891" t="s">
        <v>21668</v>
      </c>
      <c r="H2575" s="890" t="s">
        <v>2703</v>
      </c>
      <c r="I2575" s="889" t="s">
        <v>3654</v>
      </c>
      <c r="J2575" s="889" t="s">
        <v>5525</v>
      </c>
      <c r="K2575" s="888">
        <v>0</v>
      </c>
      <c r="L2575" s="888">
        <v>0</v>
      </c>
      <c r="M2575" s="887">
        <v>0</v>
      </c>
      <c r="N2575" s="888">
        <v>2</v>
      </c>
      <c r="O2575" s="888">
        <v>4</v>
      </c>
      <c r="P2575" s="887">
        <v>40200</v>
      </c>
    </row>
    <row r="2576" spans="1:16" x14ac:dyDescent="0.25">
      <c r="A2576" s="867" t="s">
        <v>19067</v>
      </c>
      <c r="B2576" s="867" t="s">
        <v>2672</v>
      </c>
      <c r="C2576" s="894" t="s">
        <v>19066</v>
      </c>
      <c r="D2576" s="893" t="s">
        <v>18209</v>
      </c>
      <c r="E2576" s="892">
        <v>6000</v>
      </c>
      <c r="F2576" s="895" t="s">
        <v>21669</v>
      </c>
      <c r="G2576" s="891" t="s">
        <v>21668</v>
      </c>
      <c r="H2576" s="890" t="s">
        <v>2703</v>
      </c>
      <c r="I2576" s="889" t="s">
        <v>3654</v>
      </c>
      <c r="J2576" s="889" t="s">
        <v>5525</v>
      </c>
      <c r="K2576" s="888">
        <v>1</v>
      </c>
      <c r="L2576" s="888">
        <v>10</v>
      </c>
      <c r="M2576" s="887">
        <v>71800</v>
      </c>
      <c r="N2576" s="888">
        <v>0</v>
      </c>
      <c r="O2576" s="888">
        <v>0</v>
      </c>
      <c r="P2576" s="887">
        <v>0</v>
      </c>
    </row>
    <row r="2577" spans="1:16" x14ac:dyDescent="0.25">
      <c r="A2577" s="867" t="s">
        <v>19067</v>
      </c>
      <c r="B2577" s="867" t="s">
        <v>2672</v>
      </c>
      <c r="C2577" s="894" t="s">
        <v>19066</v>
      </c>
      <c r="D2577" s="893" t="s">
        <v>20779</v>
      </c>
      <c r="E2577" s="892">
        <v>15600</v>
      </c>
      <c r="F2577" s="895" t="s">
        <v>21667</v>
      </c>
      <c r="G2577" s="891" t="s">
        <v>21666</v>
      </c>
      <c r="H2577" s="890" t="s">
        <v>20662</v>
      </c>
      <c r="I2577" s="889" t="s">
        <v>3654</v>
      </c>
      <c r="J2577" s="889" t="s">
        <v>5525</v>
      </c>
      <c r="K2577" s="888">
        <v>1</v>
      </c>
      <c r="L2577" s="888">
        <v>2</v>
      </c>
      <c r="M2577" s="887">
        <v>31720</v>
      </c>
      <c r="N2577" s="888">
        <v>1</v>
      </c>
      <c r="O2577" s="888">
        <v>6</v>
      </c>
      <c r="P2577" s="887">
        <v>92040</v>
      </c>
    </row>
    <row r="2578" spans="1:16" x14ac:dyDescent="0.25">
      <c r="A2578" s="867" t="s">
        <v>19067</v>
      </c>
      <c r="B2578" s="867" t="s">
        <v>2672</v>
      </c>
      <c r="C2578" s="894" t="s">
        <v>19066</v>
      </c>
      <c r="D2578" s="893" t="s">
        <v>18209</v>
      </c>
      <c r="E2578" s="892">
        <v>15600</v>
      </c>
      <c r="F2578" s="895" t="s">
        <v>21663</v>
      </c>
      <c r="G2578" s="891" t="s">
        <v>21662</v>
      </c>
      <c r="H2578" s="890" t="s">
        <v>20662</v>
      </c>
      <c r="I2578" s="889" t="s">
        <v>3654</v>
      </c>
      <c r="J2578" s="889" t="s">
        <v>5525</v>
      </c>
      <c r="K2578" s="888">
        <v>1</v>
      </c>
      <c r="L2578" s="888">
        <v>1</v>
      </c>
      <c r="M2578" s="887">
        <v>24440</v>
      </c>
      <c r="N2578" s="888">
        <v>1</v>
      </c>
      <c r="O2578" s="888">
        <v>6</v>
      </c>
      <c r="P2578" s="887">
        <v>87880</v>
      </c>
    </row>
    <row r="2579" spans="1:16" ht="22.5" x14ac:dyDescent="0.25">
      <c r="A2579" s="867" t="s">
        <v>19067</v>
      </c>
      <c r="B2579" s="867" t="s">
        <v>2672</v>
      </c>
      <c r="C2579" s="894" t="s">
        <v>19066</v>
      </c>
      <c r="D2579" s="893" t="s">
        <v>20679</v>
      </c>
      <c r="E2579" s="892">
        <v>13000</v>
      </c>
      <c r="F2579" s="895" t="s">
        <v>21665</v>
      </c>
      <c r="G2579" s="891" t="s">
        <v>21664</v>
      </c>
      <c r="H2579" s="890" t="s">
        <v>20662</v>
      </c>
      <c r="I2579" s="889" t="s">
        <v>3654</v>
      </c>
      <c r="J2579" s="889" t="s">
        <v>5525</v>
      </c>
      <c r="K2579" s="888">
        <v>1</v>
      </c>
      <c r="L2579" s="888">
        <v>11</v>
      </c>
      <c r="M2579" s="887">
        <v>154700</v>
      </c>
      <c r="N2579" s="888">
        <v>1</v>
      </c>
      <c r="O2579" s="888">
        <v>6</v>
      </c>
      <c r="P2579" s="887">
        <v>78000</v>
      </c>
    </row>
    <row r="2580" spans="1:16" x14ac:dyDescent="0.25">
      <c r="A2580" s="867" t="s">
        <v>19067</v>
      </c>
      <c r="B2580" s="867" t="s">
        <v>2672</v>
      </c>
      <c r="C2580" s="894" t="s">
        <v>19066</v>
      </c>
      <c r="D2580" s="893" t="s">
        <v>18209</v>
      </c>
      <c r="E2580" s="892">
        <v>12000</v>
      </c>
      <c r="F2580" s="895" t="s">
        <v>21665</v>
      </c>
      <c r="G2580" s="891" t="s">
        <v>21664</v>
      </c>
      <c r="H2580" s="890" t="s">
        <v>20662</v>
      </c>
      <c r="I2580" s="889" t="s">
        <v>3654</v>
      </c>
      <c r="J2580" s="889" t="s">
        <v>5525</v>
      </c>
      <c r="K2580" s="888">
        <v>1</v>
      </c>
      <c r="L2580" s="888">
        <v>1</v>
      </c>
      <c r="M2580" s="887">
        <v>1200</v>
      </c>
      <c r="N2580" s="888">
        <v>0</v>
      </c>
      <c r="O2580" s="888">
        <v>0</v>
      </c>
      <c r="P2580" s="887">
        <v>0</v>
      </c>
    </row>
    <row r="2581" spans="1:16" x14ac:dyDescent="0.25">
      <c r="A2581" s="867" t="s">
        <v>19067</v>
      </c>
      <c r="B2581" s="867" t="s">
        <v>2672</v>
      </c>
      <c r="C2581" s="894" t="s">
        <v>19066</v>
      </c>
      <c r="D2581" s="893" t="s">
        <v>20779</v>
      </c>
      <c r="E2581" s="892">
        <v>15600</v>
      </c>
      <c r="F2581" s="895" t="s">
        <v>21663</v>
      </c>
      <c r="G2581" s="891" t="s">
        <v>21662</v>
      </c>
      <c r="H2581" s="890" t="s">
        <v>20662</v>
      </c>
      <c r="I2581" s="889" t="s">
        <v>3654</v>
      </c>
      <c r="J2581" s="889" t="s">
        <v>5525</v>
      </c>
      <c r="K2581" s="888">
        <v>1</v>
      </c>
      <c r="L2581" s="888">
        <v>8</v>
      </c>
      <c r="M2581" s="887">
        <v>109200</v>
      </c>
      <c r="N2581" s="888">
        <v>0</v>
      </c>
      <c r="O2581" s="888">
        <v>0</v>
      </c>
      <c r="P2581" s="887">
        <v>0</v>
      </c>
    </row>
    <row r="2582" spans="1:16" x14ac:dyDescent="0.25">
      <c r="A2582" s="867" t="s">
        <v>19067</v>
      </c>
      <c r="B2582" s="867" t="s">
        <v>2672</v>
      </c>
      <c r="C2582" s="894" t="s">
        <v>19066</v>
      </c>
      <c r="D2582" s="893" t="s">
        <v>18209</v>
      </c>
      <c r="E2582" s="892">
        <v>7000</v>
      </c>
      <c r="F2582" s="895" t="s">
        <v>21661</v>
      </c>
      <c r="G2582" s="891" t="s">
        <v>21660</v>
      </c>
      <c r="H2582" s="890" t="s">
        <v>2722</v>
      </c>
      <c r="I2582" s="889" t="s">
        <v>2684</v>
      </c>
      <c r="J2582" s="889" t="s">
        <v>5525</v>
      </c>
      <c r="K2582" s="888">
        <v>1</v>
      </c>
      <c r="L2582" s="888">
        <v>1</v>
      </c>
      <c r="M2582" s="887">
        <v>15400</v>
      </c>
      <c r="N2582" s="888">
        <v>1</v>
      </c>
      <c r="O2582" s="888">
        <v>4</v>
      </c>
      <c r="P2582" s="887">
        <v>34533.33</v>
      </c>
    </row>
    <row r="2583" spans="1:16" x14ac:dyDescent="0.25">
      <c r="A2583" s="867" t="s">
        <v>19067</v>
      </c>
      <c r="B2583" s="867" t="s">
        <v>2672</v>
      </c>
      <c r="C2583" s="894" t="s">
        <v>19066</v>
      </c>
      <c r="D2583" s="893" t="s">
        <v>18209</v>
      </c>
      <c r="E2583" s="892">
        <v>5000</v>
      </c>
      <c r="F2583" s="895" t="s">
        <v>21659</v>
      </c>
      <c r="G2583" s="891" t="s">
        <v>21658</v>
      </c>
      <c r="H2583" s="890" t="s">
        <v>20662</v>
      </c>
      <c r="I2583" s="889" t="s">
        <v>3654</v>
      </c>
      <c r="J2583" s="889" t="s">
        <v>5525</v>
      </c>
      <c r="K2583" s="888">
        <v>1</v>
      </c>
      <c r="L2583" s="888">
        <v>5</v>
      </c>
      <c r="M2583" s="887">
        <v>29500</v>
      </c>
      <c r="N2583" s="888">
        <v>1</v>
      </c>
      <c r="O2583" s="888">
        <v>1</v>
      </c>
      <c r="P2583" s="887">
        <v>4833.33</v>
      </c>
    </row>
    <row r="2584" spans="1:16" x14ac:dyDescent="0.25">
      <c r="A2584" s="867" t="s">
        <v>19067</v>
      </c>
      <c r="B2584" s="867" t="s">
        <v>2672</v>
      </c>
      <c r="C2584" s="894" t="s">
        <v>19066</v>
      </c>
      <c r="D2584" s="893" t="s">
        <v>18209</v>
      </c>
      <c r="E2584" s="892">
        <v>9000</v>
      </c>
      <c r="F2584" s="895" t="s">
        <v>21657</v>
      </c>
      <c r="G2584" s="891" t="s">
        <v>21656</v>
      </c>
      <c r="H2584" s="890" t="s">
        <v>20662</v>
      </c>
      <c r="I2584" s="889" t="s">
        <v>3654</v>
      </c>
      <c r="J2584" s="889" t="s">
        <v>5525</v>
      </c>
      <c r="K2584" s="888">
        <v>1</v>
      </c>
      <c r="L2584" s="888">
        <v>3</v>
      </c>
      <c r="M2584" s="887">
        <v>26100</v>
      </c>
      <c r="N2584" s="888">
        <v>0</v>
      </c>
      <c r="O2584" s="888">
        <v>0</v>
      </c>
      <c r="P2584" s="887">
        <v>0</v>
      </c>
    </row>
    <row r="2585" spans="1:16" ht="22.5" x14ac:dyDescent="0.25">
      <c r="A2585" s="867" t="s">
        <v>19067</v>
      </c>
      <c r="B2585" s="867" t="s">
        <v>2672</v>
      </c>
      <c r="C2585" s="894" t="s">
        <v>19066</v>
      </c>
      <c r="D2585" s="893" t="s">
        <v>21655</v>
      </c>
      <c r="E2585" s="892">
        <v>6000</v>
      </c>
      <c r="F2585" s="895" t="s">
        <v>21654</v>
      </c>
      <c r="G2585" s="891" t="s">
        <v>21653</v>
      </c>
      <c r="H2585" s="890" t="s">
        <v>2704</v>
      </c>
      <c r="I2585" s="889" t="s">
        <v>2684</v>
      </c>
      <c r="J2585" s="889" t="s">
        <v>5525</v>
      </c>
      <c r="K2585" s="888">
        <v>1</v>
      </c>
      <c r="L2585" s="888">
        <v>9</v>
      </c>
      <c r="M2585" s="887">
        <v>66000</v>
      </c>
      <c r="N2585" s="888">
        <v>1</v>
      </c>
      <c r="O2585" s="888">
        <v>6</v>
      </c>
      <c r="P2585" s="887">
        <v>36000</v>
      </c>
    </row>
    <row r="2586" spans="1:16" ht="22.5" x14ac:dyDescent="0.25">
      <c r="A2586" s="867" t="s">
        <v>19067</v>
      </c>
      <c r="B2586" s="867" t="s">
        <v>2672</v>
      </c>
      <c r="C2586" s="894" t="s">
        <v>19066</v>
      </c>
      <c r="D2586" s="893" t="s">
        <v>18209</v>
      </c>
      <c r="E2586" s="892">
        <v>9000</v>
      </c>
      <c r="F2586" s="895" t="s">
        <v>21652</v>
      </c>
      <c r="G2586" s="891" t="s">
        <v>21651</v>
      </c>
      <c r="H2586" s="890" t="s">
        <v>21650</v>
      </c>
      <c r="I2586" s="889" t="s">
        <v>3654</v>
      </c>
      <c r="J2586" s="889" t="s">
        <v>5525</v>
      </c>
      <c r="K2586" s="888">
        <v>1</v>
      </c>
      <c r="L2586" s="888">
        <v>12</v>
      </c>
      <c r="M2586" s="887">
        <v>105900</v>
      </c>
      <c r="N2586" s="888">
        <v>1</v>
      </c>
      <c r="O2586" s="888">
        <v>1</v>
      </c>
      <c r="P2586" s="887">
        <v>7200</v>
      </c>
    </row>
    <row r="2587" spans="1:16" ht="22.5" x14ac:dyDescent="0.25">
      <c r="A2587" s="867" t="s">
        <v>19067</v>
      </c>
      <c r="B2587" s="867" t="s">
        <v>2672</v>
      </c>
      <c r="C2587" s="894" t="s">
        <v>19066</v>
      </c>
      <c r="D2587" s="893" t="s">
        <v>19122</v>
      </c>
      <c r="E2587" s="892">
        <v>15600</v>
      </c>
      <c r="F2587" s="895" t="s">
        <v>21649</v>
      </c>
      <c r="G2587" s="891" t="s">
        <v>21648</v>
      </c>
      <c r="H2587" s="890" t="s">
        <v>20662</v>
      </c>
      <c r="I2587" s="889" t="s">
        <v>3654</v>
      </c>
      <c r="J2587" s="889" t="s">
        <v>5525</v>
      </c>
      <c r="K2587" s="888">
        <v>1</v>
      </c>
      <c r="L2587" s="888">
        <v>8</v>
      </c>
      <c r="M2587" s="887">
        <v>124800</v>
      </c>
      <c r="N2587" s="888">
        <v>0</v>
      </c>
      <c r="O2587" s="888">
        <v>0</v>
      </c>
      <c r="P2587" s="887">
        <v>0</v>
      </c>
    </row>
    <row r="2588" spans="1:16" x14ac:dyDescent="0.25">
      <c r="A2588" s="867" t="s">
        <v>19067</v>
      </c>
      <c r="B2588" s="867" t="s">
        <v>2672</v>
      </c>
      <c r="C2588" s="894" t="s">
        <v>19066</v>
      </c>
      <c r="D2588" s="893" t="s">
        <v>18209</v>
      </c>
      <c r="E2588" s="892">
        <v>5000</v>
      </c>
      <c r="F2588" s="895" t="s">
        <v>21647</v>
      </c>
      <c r="G2588" s="891" t="s">
        <v>21646</v>
      </c>
      <c r="H2588" s="890" t="s">
        <v>20667</v>
      </c>
      <c r="I2588" s="889" t="s">
        <v>3654</v>
      </c>
      <c r="J2588" s="889" t="s">
        <v>5525</v>
      </c>
      <c r="K2588" s="888">
        <v>0</v>
      </c>
      <c r="L2588" s="888">
        <v>0</v>
      </c>
      <c r="M2588" s="887">
        <v>0</v>
      </c>
      <c r="N2588" s="888">
        <v>1</v>
      </c>
      <c r="O2588" s="888">
        <v>3</v>
      </c>
      <c r="P2588" s="887">
        <v>14833.33</v>
      </c>
    </row>
    <row r="2589" spans="1:16" ht="22.5" x14ac:dyDescent="0.25">
      <c r="A2589" s="867" t="s">
        <v>19067</v>
      </c>
      <c r="B2589" s="867" t="s">
        <v>2672</v>
      </c>
      <c r="C2589" s="894" t="s">
        <v>19066</v>
      </c>
      <c r="D2589" s="893" t="s">
        <v>21645</v>
      </c>
      <c r="E2589" s="892">
        <v>15600</v>
      </c>
      <c r="F2589" s="895" t="s">
        <v>21644</v>
      </c>
      <c r="G2589" s="891" t="s">
        <v>21643</v>
      </c>
      <c r="H2589" s="890" t="s">
        <v>20662</v>
      </c>
      <c r="I2589" s="889" t="s">
        <v>3654</v>
      </c>
      <c r="J2589" s="889" t="s">
        <v>5525</v>
      </c>
      <c r="K2589" s="888">
        <v>1</v>
      </c>
      <c r="L2589" s="888">
        <v>3</v>
      </c>
      <c r="M2589" s="887">
        <v>38480</v>
      </c>
      <c r="N2589" s="888">
        <v>0</v>
      </c>
      <c r="O2589" s="888">
        <v>0</v>
      </c>
      <c r="P2589" s="887">
        <v>0</v>
      </c>
    </row>
    <row r="2590" spans="1:16" ht="25.5" customHeight="1" x14ac:dyDescent="0.25">
      <c r="A2590" s="867" t="s">
        <v>19067</v>
      </c>
      <c r="B2590" s="867" t="s">
        <v>2672</v>
      </c>
      <c r="C2590" s="894" t="s">
        <v>19066</v>
      </c>
      <c r="D2590" s="893" t="s">
        <v>21642</v>
      </c>
      <c r="E2590" s="892">
        <v>15600</v>
      </c>
      <c r="F2590" s="895" t="s">
        <v>21641</v>
      </c>
      <c r="G2590" s="891" t="s">
        <v>21640</v>
      </c>
      <c r="H2590" s="890" t="s">
        <v>20662</v>
      </c>
      <c r="I2590" s="889" t="s">
        <v>3654</v>
      </c>
      <c r="J2590" s="889" t="s">
        <v>5525</v>
      </c>
      <c r="K2590" s="888">
        <v>1</v>
      </c>
      <c r="L2590" s="888">
        <v>4</v>
      </c>
      <c r="M2590" s="887">
        <v>62400</v>
      </c>
      <c r="N2590" s="888">
        <v>0</v>
      </c>
      <c r="O2590" s="888">
        <v>0</v>
      </c>
      <c r="P2590" s="887">
        <v>0</v>
      </c>
    </row>
    <row r="2591" spans="1:16" x14ac:dyDescent="0.25">
      <c r="A2591" s="867" t="s">
        <v>19067</v>
      </c>
      <c r="B2591" s="867" t="s">
        <v>2672</v>
      </c>
      <c r="C2591" s="894" t="s">
        <v>19066</v>
      </c>
      <c r="D2591" s="893" t="s">
        <v>18209</v>
      </c>
      <c r="E2591" s="892">
        <v>8000</v>
      </c>
      <c r="F2591" s="895" t="s">
        <v>21639</v>
      </c>
      <c r="G2591" s="891" t="s">
        <v>21638</v>
      </c>
      <c r="H2591" s="890" t="s">
        <v>20667</v>
      </c>
      <c r="I2591" s="889" t="s">
        <v>3654</v>
      </c>
      <c r="J2591" s="889" t="s">
        <v>5525</v>
      </c>
      <c r="K2591" s="888">
        <v>0</v>
      </c>
      <c r="L2591" s="888">
        <v>0</v>
      </c>
      <c r="M2591" s="887">
        <v>0</v>
      </c>
      <c r="N2591" s="888">
        <v>1</v>
      </c>
      <c r="O2591" s="888">
        <v>1</v>
      </c>
      <c r="P2591" s="887">
        <v>13066.67</v>
      </c>
    </row>
    <row r="2592" spans="1:16" x14ac:dyDescent="0.25">
      <c r="A2592" s="867" t="s">
        <v>19067</v>
      </c>
      <c r="B2592" s="867" t="s">
        <v>2672</v>
      </c>
      <c r="C2592" s="894" t="s">
        <v>19066</v>
      </c>
      <c r="D2592" s="893" t="s">
        <v>20910</v>
      </c>
      <c r="E2592" s="892">
        <v>12250</v>
      </c>
      <c r="F2592" s="895" t="s">
        <v>21639</v>
      </c>
      <c r="G2592" s="891" t="s">
        <v>21638</v>
      </c>
      <c r="H2592" s="890" t="s">
        <v>20667</v>
      </c>
      <c r="I2592" s="889" t="s">
        <v>3654</v>
      </c>
      <c r="J2592" s="889" t="s">
        <v>5525</v>
      </c>
      <c r="K2592" s="888">
        <v>1</v>
      </c>
      <c r="L2592" s="888">
        <v>10</v>
      </c>
      <c r="M2592" s="887">
        <v>146591.66999999998</v>
      </c>
      <c r="N2592" s="888">
        <v>0</v>
      </c>
      <c r="O2592" s="888">
        <v>0</v>
      </c>
      <c r="P2592" s="887">
        <v>0</v>
      </c>
    </row>
    <row r="2593" spans="1:16" x14ac:dyDescent="0.25">
      <c r="A2593" s="867" t="s">
        <v>19067</v>
      </c>
      <c r="B2593" s="867" t="s">
        <v>2672</v>
      </c>
      <c r="C2593" s="894" t="s">
        <v>19066</v>
      </c>
      <c r="D2593" s="893" t="s">
        <v>18209</v>
      </c>
      <c r="E2593" s="892">
        <v>7000</v>
      </c>
      <c r="F2593" s="895" t="s">
        <v>21637</v>
      </c>
      <c r="G2593" s="891" t="s">
        <v>21636</v>
      </c>
      <c r="H2593" s="890" t="s">
        <v>20662</v>
      </c>
      <c r="I2593" s="889" t="s">
        <v>3654</v>
      </c>
      <c r="J2593" s="889" t="s">
        <v>5525</v>
      </c>
      <c r="K2593" s="888">
        <v>0</v>
      </c>
      <c r="L2593" s="888">
        <v>0</v>
      </c>
      <c r="M2593" s="887">
        <v>0</v>
      </c>
      <c r="N2593" s="888">
        <v>1</v>
      </c>
      <c r="O2593" s="888">
        <v>4</v>
      </c>
      <c r="P2593" s="887">
        <v>41766.67</v>
      </c>
    </row>
    <row r="2594" spans="1:16" x14ac:dyDescent="0.25">
      <c r="A2594" s="867" t="s">
        <v>19067</v>
      </c>
      <c r="B2594" s="867" t="s">
        <v>2672</v>
      </c>
      <c r="C2594" s="894" t="s">
        <v>19066</v>
      </c>
      <c r="D2594" s="893" t="s">
        <v>18209</v>
      </c>
      <c r="E2594" s="892">
        <v>8000</v>
      </c>
      <c r="F2594" s="895" t="s">
        <v>21637</v>
      </c>
      <c r="G2594" s="891" t="s">
        <v>21636</v>
      </c>
      <c r="H2594" s="890" t="s">
        <v>20662</v>
      </c>
      <c r="I2594" s="889" t="s">
        <v>3654</v>
      </c>
      <c r="J2594" s="889" t="s">
        <v>5525</v>
      </c>
      <c r="K2594" s="888">
        <v>1</v>
      </c>
      <c r="L2594" s="888">
        <v>1</v>
      </c>
      <c r="M2594" s="887">
        <v>15733.33</v>
      </c>
      <c r="N2594" s="888">
        <v>0</v>
      </c>
      <c r="O2594" s="888">
        <v>0</v>
      </c>
      <c r="P2594" s="887">
        <v>0</v>
      </c>
    </row>
    <row r="2595" spans="1:16" x14ac:dyDescent="0.25">
      <c r="A2595" s="867" t="s">
        <v>19067</v>
      </c>
      <c r="B2595" s="867" t="s">
        <v>2672</v>
      </c>
      <c r="C2595" s="894" t="s">
        <v>19066</v>
      </c>
      <c r="D2595" s="893" t="s">
        <v>18209</v>
      </c>
      <c r="E2595" s="892">
        <v>15600</v>
      </c>
      <c r="F2595" s="895" t="s">
        <v>21635</v>
      </c>
      <c r="G2595" s="891" t="s">
        <v>21634</v>
      </c>
      <c r="H2595" s="890" t="s">
        <v>20662</v>
      </c>
      <c r="I2595" s="889" t="s">
        <v>3654</v>
      </c>
      <c r="J2595" s="889" t="s">
        <v>5525</v>
      </c>
      <c r="K2595" s="888">
        <v>0</v>
      </c>
      <c r="L2595" s="888">
        <v>0</v>
      </c>
      <c r="M2595" s="887">
        <v>0</v>
      </c>
      <c r="N2595" s="888">
        <v>1</v>
      </c>
      <c r="O2595" s="888">
        <v>1</v>
      </c>
      <c r="P2595" s="887">
        <v>23920</v>
      </c>
    </row>
    <row r="2596" spans="1:16" x14ac:dyDescent="0.25">
      <c r="A2596" s="867" t="s">
        <v>19067</v>
      </c>
      <c r="B2596" s="867" t="s">
        <v>2672</v>
      </c>
      <c r="C2596" s="894" t="s">
        <v>19066</v>
      </c>
      <c r="D2596" s="893" t="s">
        <v>18209</v>
      </c>
      <c r="E2596" s="892">
        <v>15600</v>
      </c>
      <c r="F2596" s="895" t="s">
        <v>21635</v>
      </c>
      <c r="G2596" s="891" t="s">
        <v>21634</v>
      </c>
      <c r="H2596" s="890" t="s">
        <v>20662</v>
      </c>
      <c r="I2596" s="889" t="s">
        <v>3654</v>
      </c>
      <c r="J2596" s="889" t="s">
        <v>5525</v>
      </c>
      <c r="K2596" s="888">
        <v>1</v>
      </c>
      <c r="L2596" s="888">
        <v>1</v>
      </c>
      <c r="M2596" s="887">
        <v>14560</v>
      </c>
      <c r="N2596" s="888">
        <v>1</v>
      </c>
      <c r="O2596" s="888">
        <v>5</v>
      </c>
      <c r="P2596" s="887">
        <v>68120</v>
      </c>
    </row>
    <row r="2597" spans="1:16" x14ac:dyDescent="0.25">
      <c r="A2597" s="867" t="s">
        <v>19067</v>
      </c>
      <c r="B2597" s="867" t="s">
        <v>2672</v>
      </c>
      <c r="C2597" s="894" t="s">
        <v>19066</v>
      </c>
      <c r="D2597" s="893" t="s">
        <v>21630</v>
      </c>
      <c r="E2597" s="892">
        <v>15600</v>
      </c>
      <c r="F2597" s="895" t="s">
        <v>21635</v>
      </c>
      <c r="G2597" s="891" t="s">
        <v>21634</v>
      </c>
      <c r="H2597" s="890" t="s">
        <v>20662</v>
      </c>
      <c r="I2597" s="889" t="s">
        <v>3654</v>
      </c>
      <c r="J2597" s="889" t="s">
        <v>5525</v>
      </c>
      <c r="K2597" s="888">
        <v>1</v>
      </c>
      <c r="L2597" s="888">
        <v>7</v>
      </c>
      <c r="M2597" s="887">
        <v>99320</v>
      </c>
      <c r="N2597" s="888">
        <v>0</v>
      </c>
      <c r="O2597" s="888">
        <v>0</v>
      </c>
      <c r="P2597" s="887">
        <v>0</v>
      </c>
    </row>
    <row r="2598" spans="1:16" x14ac:dyDescent="0.25">
      <c r="A2598" s="867" t="s">
        <v>19067</v>
      </c>
      <c r="B2598" s="867" t="s">
        <v>2672</v>
      </c>
      <c r="C2598" s="894" t="s">
        <v>19066</v>
      </c>
      <c r="D2598" s="893" t="s">
        <v>18209</v>
      </c>
      <c r="E2598" s="892">
        <v>15000</v>
      </c>
      <c r="F2598" s="895" t="s">
        <v>21635</v>
      </c>
      <c r="G2598" s="891" t="s">
        <v>21634</v>
      </c>
      <c r="H2598" s="890" t="s">
        <v>20662</v>
      </c>
      <c r="I2598" s="889" t="s">
        <v>3654</v>
      </c>
      <c r="J2598" s="889" t="s">
        <v>5525</v>
      </c>
      <c r="K2598" s="888">
        <v>1</v>
      </c>
      <c r="L2598" s="888">
        <v>4</v>
      </c>
      <c r="M2598" s="887">
        <v>52500</v>
      </c>
      <c r="N2598" s="888">
        <v>0</v>
      </c>
      <c r="O2598" s="888">
        <v>0</v>
      </c>
      <c r="P2598" s="887">
        <v>0</v>
      </c>
    </row>
    <row r="2599" spans="1:16" x14ac:dyDescent="0.25">
      <c r="A2599" s="867" t="s">
        <v>19067</v>
      </c>
      <c r="B2599" s="867" t="s">
        <v>2672</v>
      </c>
      <c r="C2599" s="894" t="s">
        <v>19066</v>
      </c>
      <c r="D2599" s="893" t="s">
        <v>18209</v>
      </c>
      <c r="E2599" s="892">
        <v>12000</v>
      </c>
      <c r="F2599" s="895" t="s">
        <v>21633</v>
      </c>
      <c r="G2599" s="891" t="s">
        <v>21632</v>
      </c>
      <c r="H2599" s="890" t="s">
        <v>21631</v>
      </c>
      <c r="I2599" s="889" t="s">
        <v>3654</v>
      </c>
      <c r="J2599" s="889" t="s">
        <v>5525</v>
      </c>
      <c r="K2599" s="888">
        <v>1</v>
      </c>
      <c r="L2599" s="888">
        <v>9</v>
      </c>
      <c r="M2599" s="887">
        <v>96400</v>
      </c>
      <c r="N2599" s="888">
        <v>0</v>
      </c>
      <c r="O2599" s="888">
        <v>0</v>
      </c>
      <c r="P2599" s="887">
        <v>0</v>
      </c>
    </row>
    <row r="2600" spans="1:16" x14ac:dyDescent="0.25">
      <c r="A2600" s="867" t="s">
        <v>19067</v>
      </c>
      <c r="B2600" s="867" t="s">
        <v>2672</v>
      </c>
      <c r="C2600" s="894" t="s">
        <v>19066</v>
      </c>
      <c r="D2600" s="893" t="s">
        <v>21630</v>
      </c>
      <c r="E2600" s="892">
        <v>15600</v>
      </c>
      <c r="F2600" s="895" t="s">
        <v>21629</v>
      </c>
      <c r="G2600" s="891" t="s">
        <v>21628</v>
      </c>
      <c r="H2600" s="890" t="s">
        <v>19290</v>
      </c>
      <c r="I2600" s="889" t="s">
        <v>2684</v>
      </c>
      <c r="J2600" s="889" t="s">
        <v>5525</v>
      </c>
      <c r="K2600" s="888">
        <v>2</v>
      </c>
      <c r="L2600" s="888">
        <v>4</v>
      </c>
      <c r="M2600" s="887">
        <v>82160</v>
      </c>
      <c r="N2600" s="888">
        <v>1</v>
      </c>
      <c r="O2600" s="888">
        <v>6</v>
      </c>
      <c r="P2600" s="887">
        <v>92040</v>
      </c>
    </row>
    <row r="2601" spans="1:16" ht="22.5" x14ac:dyDescent="0.25">
      <c r="A2601" s="867" t="s">
        <v>19067</v>
      </c>
      <c r="B2601" s="867" t="s">
        <v>2672</v>
      </c>
      <c r="C2601" s="894" t="s">
        <v>19066</v>
      </c>
      <c r="D2601" s="893" t="s">
        <v>21627</v>
      </c>
      <c r="E2601" s="892">
        <v>6500</v>
      </c>
      <c r="F2601" s="895" t="s">
        <v>21626</v>
      </c>
      <c r="G2601" s="891" t="s">
        <v>21625</v>
      </c>
      <c r="H2601" s="890" t="s">
        <v>3107</v>
      </c>
      <c r="I2601" s="889" t="s">
        <v>3654</v>
      </c>
      <c r="J2601" s="889" t="s">
        <v>5525</v>
      </c>
      <c r="K2601" s="888">
        <v>0</v>
      </c>
      <c r="L2601" s="888">
        <v>0</v>
      </c>
      <c r="M2601" s="887">
        <v>0</v>
      </c>
      <c r="N2601" s="888">
        <v>1</v>
      </c>
      <c r="O2601" s="888">
        <v>6</v>
      </c>
      <c r="P2601" s="887">
        <v>37483.33</v>
      </c>
    </row>
    <row r="2602" spans="1:16" x14ac:dyDescent="0.25">
      <c r="A2602" s="867" t="s">
        <v>19067</v>
      </c>
      <c r="B2602" s="867" t="s">
        <v>2672</v>
      </c>
      <c r="C2602" s="894" t="s">
        <v>19066</v>
      </c>
      <c r="D2602" s="893" t="s">
        <v>21624</v>
      </c>
      <c r="E2602" s="892">
        <v>6250</v>
      </c>
      <c r="F2602" s="895" t="s">
        <v>21623</v>
      </c>
      <c r="G2602" s="891" t="s">
        <v>21622</v>
      </c>
      <c r="H2602" s="890" t="s">
        <v>2665</v>
      </c>
      <c r="I2602" s="889" t="s">
        <v>3654</v>
      </c>
      <c r="J2602" s="889" t="s">
        <v>5525</v>
      </c>
      <c r="K2602" s="888">
        <v>1</v>
      </c>
      <c r="L2602" s="888">
        <v>2</v>
      </c>
      <c r="M2602" s="887">
        <v>18750</v>
      </c>
      <c r="N2602" s="888">
        <v>1</v>
      </c>
      <c r="O2602" s="888">
        <v>6</v>
      </c>
      <c r="P2602" s="887">
        <v>37500</v>
      </c>
    </row>
    <row r="2603" spans="1:16" x14ac:dyDescent="0.25">
      <c r="A2603" s="867" t="s">
        <v>19067</v>
      </c>
      <c r="B2603" s="867" t="s">
        <v>2672</v>
      </c>
      <c r="C2603" s="894" t="s">
        <v>19066</v>
      </c>
      <c r="D2603" s="893" t="s">
        <v>18209</v>
      </c>
      <c r="E2603" s="892">
        <v>15600</v>
      </c>
      <c r="F2603" s="895" t="s">
        <v>18083</v>
      </c>
      <c r="G2603" s="891" t="s">
        <v>18082</v>
      </c>
      <c r="H2603" s="890" t="s">
        <v>2703</v>
      </c>
      <c r="I2603" s="889" t="s">
        <v>3654</v>
      </c>
      <c r="J2603" s="889" t="s">
        <v>5525</v>
      </c>
      <c r="K2603" s="888">
        <v>0</v>
      </c>
      <c r="L2603" s="888">
        <v>0</v>
      </c>
      <c r="M2603" s="887">
        <v>0</v>
      </c>
      <c r="N2603" s="888">
        <v>1</v>
      </c>
      <c r="O2603" s="888">
        <v>4</v>
      </c>
      <c r="P2603" s="887">
        <v>60320</v>
      </c>
    </row>
    <row r="2604" spans="1:16" x14ac:dyDescent="0.25">
      <c r="A2604" s="867" t="s">
        <v>19067</v>
      </c>
      <c r="B2604" s="867" t="s">
        <v>2672</v>
      </c>
      <c r="C2604" s="894" t="s">
        <v>19066</v>
      </c>
      <c r="D2604" s="893" t="s">
        <v>18209</v>
      </c>
      <c r="E2604" s="892">
        <v>13000</v>
      </c>
      <c r="F2604" s="895" t="s">
        <v>21621</v>
      </c>
      <c r="G2604" s="891" t="s">
        <v>21620</v>
      </c>
      <c r="H2604" s="890" t="s">
        <v>19360</v>
      </c>
      <c r="I2604" s="889" t="s">
        <v>3654</v>
      </c>
      <c r="J2604" s="889" t="s">
        <v>5525</v>
      </c>
      <c r="K2604" s="888">
        <v>0</v>
      </c>
      <c r="L2604" s="888">
        <v>0</v>
      </c>
      <c r="M2604" s="887">
        <v>0</v>
      </c>
      <c r="N2604" s="888">
        <v>1</v>
      </c>
      <c r="O2604" s="888">
        <v>4</v>
      </c>
      <c r="P2604" s="887">
        <v>60233.34</v>
      </c>
    </row>
    <row r="2605" spans="1:16" x14ac:dyDescent="0.25">
      <c r="A2605" s="867" t="s">
        <v>19067</v>
      </c>
      <c r="B2605" s="867" t="s">
        <v>2672</v>
      </c>
      <c r="C2605" s="894" t="s">
        <v>19066</v>
      </c>
      <c r="D2605" s="893" t="s">
        <v>192</v>
      </c>
      <c r="E2605" s="892">
        <v>10000</v>
      </c>
      <c r="F2605" s="895" t="s">
        <v>21619</v>
      </c>
      <c r="G2605" s="891" t="s">
        <v>21618</v>
      </c>
      <c r="H2605" s="890" t="s">
        <v>20662</v>
      </c>
      <c r="I2605" s="889" t="s">
        <v>3654</v>
      </c>
      <c r="J2605" s="889" t="s">
        <v>5525</v>
      </c>
      <c r="K2605" s="888">
        <v>1</v>
      </c>
      <c r="L2605" s="888">
        <v>1</v>
      </c>
      <c r="M2605" s="887">
        <v>13666.66</v>
      </c>
      <c r="N2605" s="888">
        <v>0</v>
      </c>
      <c r="O2605" s="888">
        <v>0</v>
      </c>
      <c r="P2605" s="887">
        <v>0</v>
      </c>
    </row>
    <row r="2606" spans="1:16" x14ac:dyDescent="0.25">
      <c r="A2606" s="867" t="s">
        <v>19067</v>
      </c>
      <c r="B2606" s="867" t="s">
        <v>2672</v>
      </c>
      <c r="C2606" s="894" t="s">
        <v>19066</v>
      </c>
      <c r="D2606" s="893" t="s">
        <v>20910</v>
      </c>
      <c r="E2606" s="892">
        <v>12000</v>
      </c>
      <c r="F2606" s="895" t="s">
        <v>21619</v>
      </c>
      <c r="G2606" s="891" t="s">
        <v>21618</v>
      </c>
      <c r="H2606" s="890" t="s">
        <v>20662</v>
      </c>
      <c r="I2606" s="889" t="s">
        <v>3654</v>
      </c>
      <c r="J2606" s="889" t="s">
        <v>5525</v>
      </c>
      <c r="K2606" s="888">
        <v>1</v>
      </c>
      <c r="L2606" s="888">
        <v>2</v>
      </c>
      <c r="M2606" s="887">
        <v>28000</v>
      </c>
      <c r="N2606" s="888">
        <v>0</v>
      </c>
      <c r="O2606" s="888">
        <v>0</v>
      </c>
      <c r="P2606" s="887">
        <v>0</v>
      </c>
    </row>
    <row r="2607" spans="1:16" x14ac:dyDescent="0.25">
      <c r="A2607" s="867" t="s">
        <v>19067</v>
      </c>
      <c r="B2607" s="867" t="s">
        <v>2672</v>
      </c>
      <c r="C2607" s="894" t="s">
        <v>19066</v>
      </c>
      <c r="D2607" s="893" t="s">
        <v>18209</v>
      </c>
      <c r="E2607" s="892">
        <v>15600</v>
      </c>
      <c r="F2607" s="895" t="s">
        <v>21617</v>
      </c>
      <c r="G2607" s="891" t="s">
        <v>21616</v>
      </c>
      <c r="H2607" s="890" t="s">
        <v>20833</v>
      </c>
      <c r="I2607" s="889" t="s">
        <v>3654</v>
      </c>
      <c r="J2607" s="889" t="s">
        <v>5525</v>
      </c>
      <c r="K2607" s="888">
        <v>1</v>
      </c>
      <c r="L2607" s="888">
        <v>8</v>
      </c>
      <c r="M2607" s="887">
        <v>132600</v>
      </c>
      <c r="N2607" s="888">
        <v>1</v>
      </c>
      <c r="O2607" s="888">
        <v>3</v>
      </c>
      <c r="P2607" s="887">
        <v>35880</v>
      </c>
    </row>
    <row r="2608" spans="1:16" x14ac:dyDescent="0.25">
      <c r="A2608" s="867" t="s">
        <v>19067</v>
      </c>
      <c r="B2608" s="867" t="s">
        <v>2672</v>
      </c>
      <c r="C2608" s="894" t="s">
        <v>19066</v>
      </c>
      <c r="D2608" s="893" t="s">
        <v>18209</v>
      </c>
      <c r="E2608" s="892">
        <v>15600</v>
      </c>
      <c r="F2608" s="895" t="s">
        <v>21615</v>
      </c>
      <c r="G2608" s="891" t="s">
        <v>21614</v>
      </c>
      <c r="H2608" s="890" t="s">
        <v>20662</v>
      </c>
      <c r="I2608" s="889" t="s">
        <v>3654</v>
      </c>
      <c r="J2608" s="889" t="s">
        <v>5525</v>
      </c>
      <c r="K2608" s="888">
        <v>0</v>
      </c>
      <c r="L2608" s="888">
        <v>0</v>
      </c>
      <c r="M2608" s="887">
        <v>0</v>
      </c>
      <c r="N2608" s="888">
        <v>1</v>
      </c>
      <c r="O2608" s="888">
        <v>4</v>
      </c>
      <c r="P2608" s="887">
        <v>60320</v>
      </c>
    </row>
    <row r="2609" spans="1:16" x14ac:dyDescent="0.25">
      <c r="A2609" s="867" t="s">
        <v>19067</v>
      </c>
      <c r="B2609" s="867" t="s">
        <v>2672</v>
      </c>
      <c r="C2609" s="894" t="s">
        <v>19066</v>
      </c>
      <c r="D2609" s="893" t="s">
        <v>18209</v>
      </c>
      <c r="E2609" s="892">
        <v>6000</v>
      </c>
      <c r="F2609" s="895" t="s">
        <v>21613</v>
      </c>
      <c r="G2609" s="891" t="s">
        <v>21612</v>
      </c>
      <c r="H2609" s="890" t="s">
        <v>2703</v>
      </c>
      <c r="I2609" s="889" t="s">
        <v>3654</v>
      </c>
      <c r="J2609" s="889" t="s">
        <v>5525</v>
      </c>
      <c r="K2609" s="888">
        <v>1</v>
      </c>
      <c r="L2609" s="888">
        <v>10</v>
      </c>
      <c r="M2609" s="887">
        <v>70000</v>
      </c>
      <c r="N2609" s="888">
        <v>1</v>
      </c>
      <c r="O2609" s="888">
        <v>2</v>
      </c>
      <c r="P2609" s="887">
        <v>8000</v>
      </c>
    </row>
    <row r="2610" spans="1:16" x14ac:dyDescent="0.25">
      <c r="A2610" s="867" t="s">
        <v>19067</v>
      </c>
      <c r="B2610" s="867" t="s">
        <v>2672</v>
      </c>
      <c r="C2610" s="894" t="s">
        <v>19066</v>
      </c>
      <c r="D2610" s="893" t="s">
        <v>18209</v>
      </c>
      <c r="E2610" s="892">
        <v>12000</v>
      </c>
      <c r="F2610" s="895" t="s">
        <v>21611</v>
      </c>
      <c r="G2610" s="891" t="s">
        <v>21610</v>
      </c>
      <c r="H2610" s="890" t="s">
        <v>20662</v>
      </c>
      <c r="I2610" s="889" t="s">
        <v>3654</v>
      </c>
      <c r="J2610" s="889" t="s">
        <v>5525</v>
      </c>
      <c r="K2610" s="888">
        <v>1</v>
      </c>
      <c r="L2610" s="888">
        <v>12</v>
      </c>
      <c r="M2610" s="887">
        <v>144000</v>
      </c>
      <c r="N2610" s="888">
        <v>1</v>
      </c>
      <c r="O2610" s="888">
        <v>6</v>
      </c>
      <c r="P2610" s="887">
        <v>69600</v>
      </c>
    </row>
    <row r="2611" spans="1:16" x14ac:dyDescent="0.25">
      <c r="A2611" s="867" t="s">
        <v>19067</v>
      </c>
      <c r="B2611" s="867" t="s">
        <v>2672</v>
      </c>
      <c r="C2611" s="894" t="s">
        <v>19066</v>
      </c>
      <c r="D2611" s="893" t="s">
        <v>20779</v>
      </c>
      <c r="E2611" s="892">
        <v>14000</v>
      </c>
      <c r="F2611" s="895" t="s">
        <v>21609</v>
      </c>
      <c r="G2611" s="891" t="s">
        <v>21608</v>
      </c>
      <c r="H2611" s="890" t="s">
        <v>21138</v>
      </c>
      <c r="I2611" s="889" t="s">
        <v>3654</v>
      </c>
      <c r="J2611" s="889" t="s">
        <v>5525</v>
      </c>
      <c r="K2611" s="888">
        <v>1</v>
      </c>
      <c r="L2611" s="888">
        <v>7</v>
      </c>
      <c r="M2611" s="887">
        <v>98000</v>
      </c>
      <c r="N2611" s="888">
        <v>0</v>
      </c>
      <c r="O2611" s="888">
        <v>0</v>
      </c>
      <c r="P2611" s="887">
        <v>0</v>
      </c>
    </row>
    <row r="2612" spans="1:16" x14ac:dyDescent="0.25">
      <c r="A2612" s="867" t="s">
        <v>19067</v>
      </c>
      <c r="B2612" s="867" t="s">
        <v>2672</v>
      </c>
      <c r="C2612" s="894" t="s">
        <v>19066</v>
      </c>
      <c r="D2612" s="893" t="s">
        <v>18209</v>
      </c>
      <c r="E2612" s="892">
        <v>12000</v>
      </c>
      <c r="F2612" s="895" t="s">
        <v>21607</v>
      </c>
      <c r="G2612" s="891" t="s">
        <v>21606</v>
      </c>
      <c r="H2612" s="890" t="s">
        <v>21605</v>
      </c>
      <c r="I2612" s="889" t="s">
        <v>3654</v>
      </c>
      <c r="J2612" s="889" t="s">
        <v>5525</v>
      </c>
      <c r="K2612" s="888">
        <v>1</v>
      </c>
      <c r="L2612" s="888">
        <v>4</v>
      </c>
      <c r="M2612" s="887">
        <v>56800</v>
      </c>
      <c r="N2612" s="888">
        <v>1</v>
      </c>
      <c r="O2612" s="888">
        <v>2</v>
      </c>
      <c r="P2612" s="887">
        <v>24000</v>
      </c>
    </row>
    <row r="2613" spans="1:16" x14ac:dyDescent="0.25">
      <c r="A2613" s="867" t="s">
        <v>19067</v>
      </c>
      <c r="B2613" s="867" t="s">
        <v>2672</v>
      </c>
      <c r="C2613" s="894" t="s">
        <v>19066</v>
      </c>
      <c r="D2613" s="893" t="s">
        <v>198</v>
      </c>
      <c r="E2613" s="892">
        <v>13000</v>
      </c>
      <c r="F2613" s="895" t="s">
        <v>21604</v>
      </c>
      <c r="G2613" s="891" t="s">
        <v>21603</v>
      </c>
      <c r="H2613" s="890" t="s">
        <v>20662</v>
      </c>
      <c r="I2613" s="889" t="s">
        <v>3654</v>
      </c>
      <c r="J2613" s="889" t="s">
        <v>5525</v>
      </c>
      <c r="K2613" s="888">
        <v>0</v>
      </c>
      <c r="L2613" s="888">
        <v>0</v>
      </c>
      <c r="M2613" s="887">
        <v>0</v>
      </c>
      <c r="N2613" s="888">
        <v>1</v>
      </c>
      <c r="O2613" s="888">
        <v>4</v>
      </c>
      <c r="P2613" s="887">
        <v>54166.67</v>
      </c>
    </row>
    <row r="2614" spans="1:16" x14ac:dyDescent="0.25">
      <c r="A2614" s="867" t="s">
        <v>19067</v>
      </c>
      <c r="B2614" s="867" t="s">
        <v>2672</v>
      </c>
      <c r="C2614" s="894" t="s">
        <v>19066</v>
      </c>
      <c r="D2614" s="893" t="s">
        <v>18209</v>
      </c>
      <c r="E2614" s="892">
        <v>5000</v>
      </c>
      <c r="F2614" s="895" t="s">
        <v>21602</v>
      </c>
      <c r="G2614" s="891" t="s">
        <v>21601</v>
      </c>
      <c r="H2614" s="890" t="s">
        <v>20086</v>
      </c>
      <c r="I2614" s="889" t="s">
        <v>3654</v>
      </c>
      <c r="J2614" s="889" t="s">
        <v>5525</v>
      </c>
      <c r="K2614" s="888">
        <v>1</v>
      </c>
      <c r="L2614" s="888">
        <v>1</v>
      </c>
      <c r="M2614" s="887">
        <v>12666.67</v>
      </c>
      <c r="N2614" s="888">
        <v>0</v>
      </c>
      <c r="O2614" s="888">
        <v>0</v>
      </c>
      <c r="P2614" s="887">
        <v>0</v>
      </c>
    </row>
    <row r="2615" spans="1:16" x14ac:dyDescent="0.25">
      <c r="A2615" s="867" t="s">
        <v>19067</v>
      </c>
      <c r="B2615" s="867" t="s">
        <v>2672</v>
      </c>
      <c r="C2615" s="894" t="s">
        <v>19066</v>
      </c>
      <c r="D2615" s="893" t="s">
        <v>18209</v>
      </c>
      <c r="E2615" s="892">
        <v>6500</v>
      </c>
      <c r="F2615" s="895" t="s">
        <v>21600</v>
      </c>
      <c r="G2615" s="891" t="s">
        <v>21599</v>
      </c>
      <c r="H2615" s="890" t="s">
        <v>19403</v>
      </c>
      <c r="I2615" s="889" t="s">
        <v>2684</v>
      </c>
      <c r="J2615" s="889" t="s">
        <v>5525</v>
      </c>
      <c r="K2615" s="888">
        <v>0</v>
      </c>
      <c r="L2615" s="888">
        <v>0</v>
      </c>
      <c r="M2615" s="887">
        <v>0</v>
      </c>
      <c r="N2615" s="888">
        <v>1</v>
      </c>
      <c r="O2615" s="888">
        <v>5</v>
      </c>
      <c r="P2615" s="887">
        <v>38783.33</v>
      </c>
    </row>
    <row r="2616" spans="1:16" x14ac:dyDescent="0.25">
      <c r="A2616" s="1772" t="s">
        <v>2848</v>
      </c>
      <c r="B2616" s="1772"/>
      <c r="C2616" s="1772"/>
      <c r="D2616" s="1772"/>
      <c r="E2616" s="1772"/>
      <c r="F2616" s="1772" t="s">
        <v>378</v>
      </c>
      <c r="G2616" s="1772"/>
      <c r="H2616" s="1772"/>
      <c r="I2616" s="1772"/>
      <c r="J2616" s="1772"/>
      <c r="K2616" s="1771" t="s">
        <v>2847</v>
      </c>
      <c r="L2616" s="1771"/>
      <c r="M2616" s="1771"/>
      <c r="N2616" s="1771" t="s">
        <v>2846</v>
      </c>
      <c r="O2616" s="1771"/>
      <c r="P2616" s="1771"/>
    </row>
    <row r="2617" spans="1:16" ht="69.75" x14ac:dyDescent="0.25">
      <c r="A2617" s="1535" t="s">
        <v>2845</v>
      </c>
      <c r="B2617" s="1535" t="s">
        <v>5</v>
      </c>
      <c r="C2617" s="1535" t="s">
        <v>2844</v>
      </c>
      <c r="D2617" s="1535" t="s">
        <v>2843</v>
      </c>
      <c r="E2617" s="1536" t="s">
        <v>2842</v>
      </c>
      <c r="F2617" s="1537" t="s">
        <v>2841</v>
      </c>
      <c r="G2617" s="1535" t="s">
        <v>2840</v>
      </c>
      <c r="H2617" s="1535" t="s">
        <v>2839</v>
      </c>
      <c r="I2617" s="1535" t="s">
        <v>2838</v>
      </c>
      <c r="J2617" s="1535" t="s">
        <v>2837</v>
      </c>
      <c r="K2617" s="1538" t="s">
        <v>2836</v>
      </c>
      <c r="L2617" s="1538" t="s">
        <v>2835</v>
      </c>
      <c r="M2617" s="1539" t="s">
        <v>2834</v>
      </c>
      <c r="N2617" s="1538" t="s">
        <v>2836</v>
      </c>
      <c r="O2617" s="1538" t="s">
        <v>2835</v>
      </c>
      <c r="P2617" s="1539" t="s">
        <v>2834</v>
      </c>
    </row>
    <row r="2618" spans="1:16" x14ac:dyDescent="0.25">
      <c r="A2618" s="867" t="s">
        <v>19067</v>
      </c>
      <c r="B2618" s="867" t="s">
        <v>2672</v>
      </c>
      <c r="C2618" s="894" t="s">
        <v>19066</v>
      </c>
      <c r="D2618" s="893" t="s">
        <v>18209</v>
      </c>
      <c r="E2618" s="892">
        <v>5000</v>
      </c>
      <c r="F2618" s="895" t="s">
        <v>21600</v>
      </c>
      <c r="G2618" s="891" t="s">
        <v>21599</v>
      </c>
      <c r="H2618" s="890" t="s">
        <v>21598</v>
      </c>
      <c r="I2618" s="889" t="s">
        <v>2684</v>
      </c>
      <c r="J2618" s="889" t="s">
        <v>5525</v>
      </c>
      <c r="K2618" s="888">
        <v>1</v>
      </c>
      <c r="L2618" s="888">
        <v>8</v>
      </c>
      <c r="M2618" s="887">
        <v>49500</v>
      </c>
      <c r="N2618" s="888">
        <v>0</v>
      </c>
      <c r="O2618" s="888">
        <v>0</v>
      </c>
      <c r="P2618" s="887">
        <v>0</v>
      </c>
    </row>
    <row r="2619" spans="1:16" x14ac:dyDescent="0.25">
      <c r="A2619" s="867" t="s">
        <v>19067</v>
      </c>
      <c r="B2619" s="867" t="s">
        <v>2672</v>
      </c>
      <c r="C2619" s="894" t="s">
        <v>19066</v>
      </c>
      <c r="D2619" s="893" t="s">
        <v>18209</v>
      </c>
      <c r="E2619" s="892">
        <v>15000</v>
      </c>
      <c r="F2619" s="895" t="s">
        <v>21597</v>
      </c>
      <c r="G2619" s="891" t="s">
        <v>21596</v>
      </c>
      <c r="H2619" s="890" t="s">
        <v>21076</v>
      </c>
      <c r="I2619" s="889" t="s">
        <v>2684</v>
      </c>
      <c r="J2619" s="889" t="s">
        <v>5525</v>
      </c>
      <c r="K2619" s="888">
        <v>1</v>
      </c>
      <c r="L2619" s="888">
        <v>3</v>
      </c>
      <c r="M2619" s="887">
        <v>48000</v>
      </c>
      <c r="N2619" s="888">
        <v>1</v>
      </c>
      <c r="O2619" s="888">
        <v>6</v>
      </c>
      <c r="P2619" s="887">
        <v>88500</v>
      </c>
    </row>
    <row r="2620" spans="1:16" x14ac:dyDescent="0.25">
      <c r="A2620" s="867" t="s">
        <v>19067</v>
      </c>
      <c r="B2620" s="867" t="s">
        <v>2672</v>
      </c>
      <c r="C2620" s="894" t="s">
        <v>19066</v>
      </c>
      <c r="D2620" s="893" t="s">
        <v>18209</v>
      </c>
      <c r="E2620" s="892">
        <v>14000</v>
      </c>
      <c r="F2620" s="895" t="s">
        <v>21597</v>
      </c>
      <c r="G2620" s="891" t="s">
        <v>21596</v>
      </c>
      <c r="H2620" s="890" t="s">
        <v>2703</v>
      </c>
      <c r="I2620" s="889" t="s">
        <v>3654</v>
      </c>
      <c r="J2620" s="889" t="s">
        <v>5525</v>
      </c>
      <c r="K2620" s="888">
        <v>1</v>
      </c>
      <c r="L2620" s="888">
        <v>9</v>
      </c>
      <c r="M2620" s="887">
        <v>122733.33</v>
      </c>
      <c r="N2620" s="888">
        <v>0</v>
      </c>
      <c r="O2620" s="888">
        <v>0</v>
      </c>
      <c r="P2620" s="887">
        <v>0</v>
      </c>
    </row>
    <row r="2621" spans="1:16" x14ac:dyDescent="0.25">
      <c r="A2621" s="867" t="s">
        <v>19067</v>
      </c>
      <c r="B2621" s="867" t="s">
        <v>2672</v>
      </c>
      <c r="C2621" s="894" t="s">
        <v>19066</v>
      </c>
      <c r="D2621" s="893" t="s">
        <v>18209</v>
      </c>
      <c r="E2621" s="892">
        <v>14500</v>
      </c>
      <c r="F2621" s="895" t="s">
        <v>21595</v>
      </c>
      <c r="G2621" s="891" t="s">
        <v>21594</v>
      </c>
      <c r="H2621" s="890" t="s">
        <v>20662</v>
      </c>
      <c r="I2621" s="889" t="s">
        <v>3654</v>
      </c>
      <c r="J2621" s="889" t="s">
        <v>5525</v>
      </c>
      <c r="K2621" s="888">
        <v>1</v>
      </c>
      <c r="L2621" s="888">
        <v>12</v>
      </c>
      <c r="M2621" s="887">
        <v>174000</v>
      </c>
      <c r="N2621" s="888">
        <v>1</v>
      </c>
      <c r="O2621" s="888">
        <v>6</v>
      </c>
      <c r="P2621" s="887">
        <v>87000</v>
      </c>
    </row>
    <row r="2622" spans="1:16" x14ac:dyDescent="0.25">
      <c r="A2622" s="867" t="s">
        <v>19067</v>
      </c>
      <c r="B2622" s="867" t="s">
        <v>2672</v>
      </c>
      <c r="C2622" s="894" t="s">
        <v>19066</v>
      </c>
      <c r="D2622" s="893" t="s">
        <v>18209</v>
      </c>
      <c r="E2622" s="892">
        <v>15600</v>
      </c>
      <c r="F2622" s="895" t="s">
        <v>21593</v>
      </c>
      <c r="G2622" s="891" t="s">
        <v>21592</v>
      </c>
      <c r="H2622" s="890" t="s">
        <v>2722</v>
      </c>
      <c r="I2622" s="889" t="s">
        <v>2684</v>
      </c>
      <c r="J2622" s="889" t="s">
        <v>5525</v>
      </c>
      <c r="K2622" s="888">
        <v>1</v>
      </c>
      <c r="L2622" s="888">
        <v>3</v>
      </c>
      <c r="M2622" s="887">
        <v>46280</v>
      </c>
      <c r="N2622" s="888">
        <v>1</v>
      </c>
      <c r="O2622" s="888">
        <v>6</v>
      </c>
      <c r="P2622" s="887">
        <v>92040</v>
      </c>
    </row>
    <row r="2623" spans="1:16" x14ac:dyDescent="0.25">
      <c r="A2623" s="867" t="s">
        <v>19067</v>
      </c>
      <c r="B2623" s="867" t="s">
        <v>2672</v>
      </c>
      <c r="C2623" s="894" t="s">
        <v>19066</v>
      </c>
      <c r="D2623" s="893" t="s">
        <v>18209</v>
      </c>
      <c r="E2623" s="892">
        <v>15600</v>
      </c>
      <c r="F2623" s="895" t="s">
        <v>21593</v>
      </c>
      <c r="G2623" s="891" t="s">
        <v>21592</v>
      </c>
      <c r="H2623" s="890" t="s">
        <v>2722</v>
      </c>
      <c r="I2623" s="889" t="s">
        <v>2684</v>
      </c>
      <c r="J2623" s="889" t="s">
        <v>5525</v>
      </c>
      <c r="K2623" s="888">
        <v>3</v>
      </c>
      <c r="L2623" s="888">
        <v>4</v>
      </c>
      <c r="M2623" s="887">
        <v>54080</v>
      </c>
      <c r="N2623" s="888">
        <v>0</v>
      </c>
      <c r="O2623" s="888">
        <v>0</v>
      </c>
      <c r="P2623" s="887">
        <v>0</v>
      </c>
    </row>
    <row r="2624" spans="1:16" x14ac:dyDescent="0.25">
      <c r="A2624" s="867" t="s">
        <v>19067</v>
      </c>
      <c r="B2624" s="867" t="s">
        <v>2672</v>
      </c>
      <c r="C2624" s="894" t="s">
        <v>19066</v>
      </c>
      <c r="D2624" s="893" t="s">
        <v>18209</v>
      </c>
      <c r="E2624" s="892">
        <v>15600</v>
      </c>
      <c r="F2624" s="895" t="s">
        <v>21591</v>
      </c>
      <c r="G2624" s="891" t="s">
        <v>21590</v>
      </c>
      <c r="H2624" s="890" t="s">
        <v>21589</v>
      </c>
      <c r="I2624" s="889" t="s">
        <v>3654</v>
      </c>
      <c r="J2624" s="889" t="s">
        <v>5525</v>
      </c>
      <c r="K2624" s="888">
        <v>2</v>
      </c>
      <c r="L2624" s="888">
        <v>6</v>
      </c>
      <c r="M2624" s="887">
        <v>108160</v>
      </c>
      <c r="N2624" s="888">
        <v>2</v>
      </c>
      <c r="O2624" s="888">
        <v>6</v>
      </c>
      <c r="P2624" s="887">
        <v>85280</v>
      </c>
    </row>
    <row r="2625" spans="1:16" x14ac:dyDescent="0.25">
      <c r="A2625" s="867" t="s">
        <v>19067</v>
      </c>
      <c r="B2625" s="867" t="s">
        <v>2672</v>
      </c>
      <c r="C2625" s="894" t="s">
        <v>19066</v>
      </c>
      <c r="D2625" s="893" t="s">
        <v>18209</v>
      </c>
      <c r="E2625" s="892">
        <v>15600</v>
      </c>
      <c r="F2625" s="895" t="s">
        <v>21591</v>
      </c>
      <c r="G2625" s="891" t="s">
        <v>21590</v>
      </c>
      <c r="H2625" s="890" t="s">
        <v>21589</v>
      </c>
      <c r="I2625" s="889" t="s">
        <v>3654</v>
      </c>
      <c r="J2625" s="889" t="s">
        <v>5525</v>
      </c>
      <c r="K2625" s="888">
        <v>1</v>
      </c>
      <c r="L2625" s="888">
        <v>3</v>
      </c>
      <c r="M2625" s="887">
        <v>54080</v>
      </c>
      <c r="N2625" s="888">
        <v>0</v>
      </c>
      <c r="O2625" s="888">
        <v>0</v>
      </c>
      <c r="P2625" s="887">
        <v>0</v>
      </c>
    </row>
    <row r="2626" spans="1:16" x14ac:dyDescent="0.25">
      <c r="A2626" s="867" t="s">
        <v>19067</v>
      </c>
      <c r="B2626" s="867" t="s">
        <v>2672</v>
      </c>
      <c r="C2626" s="894" t="s">
        <v>19066</v>
      </c>
      <c r="D2626" s="893" t="s">
        <v>18209</v>
      </c>
      <c r="E2626" s="892">
        <v>11000</v>
      </c>
      <c r="F2626" s="895" t="s">
        <v>21588</v>
      </c>
      <c r="G2626" s="891" t="s">
        <v>21587</v>
      </c>
      <c r="H2626" s="890" t="s">
        <v>20662</v>
      </c>
      <c r="I2626" s="889" t="s">
        <v>3654</v>
      </c>
      <c r="J2626" s="889" t="s">
        <v>5525</v>
      </c>
      <c r="K2626" s="888">
        <v>1</v>
      </c>
      <c r="L2626" s="888">
        <v>1</v>
      </c>
      <c r="M2626" s="887">
        <v>15400</v>
      </c>
      <c r="N2626" s="888">
        <v>1</v>
      </c>
      <c r="O2626" s="888">
        <v>6</v>
      </c>
      <c r="P2626" s="887">
        <v>66000</v>
      </c>
    </row>
    <row r="2627" spans="1:16" x14ac:dyDescent="0.25">
      <c r="A2627" s="867" t="s">
        <v>19067</v>
      </c>
      <c r="B2627" s="867" t="s">
        <v>2672</v>
      </c>
      <c r="C2627" s="894" t="s">
        <v>19066</v>
      </c>
      <c r="D2627" s="893" t="s">
        <v>20910</v>
      </c>
      <c r="E2627" s="892">
        <v>12250</v>
      </c>
      <c r="F2627" s="895" t="s">
        <v>21586</v>
      </c>
      <c r="G2627" s="891" t="s">
        <v>21585</v>
      </c>
      <c r="H2627" s="890" t="s">
        <v>20667</v>
      </c>
      <c r="I2627" s="889" t="s">
        <v>3654</v>
      </c>
      <c r="J2627" s="889" t="s">
        <v>5525</v>
      </c>
      <c r="K2627" s="888">
        <v>0</v>
      </c>
      <c r="L2627" s="888">
        <v>0</v>
      </c>
      <c r="M2627" s="887">
        <v>0</v>
      </c>
      <c r="N2627" s="888">
        <v>1</v>
      </c>
      <c r="O2627" s="888">
        <v>1</v>
      </c>
      <c r="P2627" s="887">
        <v>11841.67</v>
      </c>
    </row>
    <row r="2628" spans="1:16" x14ac:dyDescent="0.25">
      <c r="A2628" s="867" t="s">
        <v>19067</v>
      </c>
      <c r="B2628" s="867" t="s">
        <v>2672</v>
      </c>
      <c r="C2628" s="894" t="s">
        <v>19066</v>
      </c>
      <c r="D2628" s="893" t="s">
        <v>18209</v>
      </c>
      <c r="E2628" s="892">
        <v>6000</v>
      </c>
      <c r="F2628" s="895" t="s">
        <v>21586</v>
      </c>
      <c r="G2628" s="891" t="s">
        <v>21585</v>
      </c>
      <c r="H2628" s="890" t="s">
        <v>20667</v>
      </c>
      <c r="I2628" s="889" t="s">
        <v>3654</v>
      </c>
      <c r="J2628" s="889" t="s">
        <v>5525</v>
      </c>
      <c r="K2628" s="888">
        <v>1</v>
      </c>
      <c r="L2628" s="888">
        <v>1</v>
      </c>
      <c r="M2628" s="887">
        <v>9200</v>
      </c>
      <c r="N2628" s="888">
        <v>1</v>
      </c>
      <c r="O2628" s="888">
        <v>5</v>
      </c>
      <c r="P2628" s="887">
        <v>30000</v>
      </c>
    </row>
    <row r="2629" spans="1:16" x14ac:dyDescent="0.25">
      <c r="A2629" s="867" t="s">
        <v>19067</v>
      </c>
      <c r="B2629" s="867" t="s">
        <v>2672</v>
      </c>
      <c r="C2629" s="894" t="s">
        <v>19066</v>
      </c>
      <c r="D2629" s="893" t="s">
        <v>18209</v>
      </c>
      <c r="E2629" s="892">
        <v>12000</v>
      </c>
      <c r="F2629" s="895" t="s">
        <v>21584</v>
      </c>
      <c r="G2629" s="891" t="s">
        <v>21583</v>
      </c>
      <c r="H2629" s="890" t="s">
        <v>20662</v>
      </c>
      <c r="I2629" s="889" t="s">
        <v>3654</v>
      </c>
      <c r="J2629" s="889" t="s">
        <v>5525</v>
      </c>
      <c r="K2629" s="888">
        <v>1</v>
      </c>
      <c r="L2629" s="888">
        <v>1</v>
      </c>
      <c r="M2629" s="887">
        <v>18400</v>
      </c>
      <c r="N2629" s="888">
        <v>1</v>
      </c>
      <c r="O2629" s="888">
        <v>6</v>
      </c>
      <c r="P2629" s="887">
        <v>72000</v>
      </c>
    </row>
    <row r="2630" spans="1:16" x14ac:dyDescent="0.25">
      <c r="A2630" s="867" t="s">
        <v>19067</v>
      </c>
      <c r="B2630" s="867" t="s">
        <v>2672</v>
      </c>
      <c r="C2630" s="894" t="s">
        <v>19066</v>
      </c>
      <c r="D2630" s="893" t="s">
        <v>21582</v>
      </c>
      <c r="E2630" s="892">
        <v>15600</v>
      </c>
      <c r="F2630" s="895" t="s">
        <v>21581</v>
      </c>
      <c r="G2630" s="891" t="s">
        <v>21580</v>
      </c>
      <c r="H2630" s="890" t="s">
        <v>20662</v>
      </c>
      <c r="I2630" s="889" t="s">
        <v>3654</v>
      </c>
      <c r="J2630" s="889" t="s">
        <v>5525</v>
      </c>
      <c r="K2630" s="888">
        <v>0</v>
      </c>
      <c r="L2630" s="888">
        <v>0</v>
      </c>
      <c r="M2630" s="887">
        <v>0</v>
      </c>
      <c r="N2630" s="888">
        <v>1</v>
      </c>
      <c r="O2630" s="888">
        <v>5</v>
      </c>
      <c r="P2630" s="887">
        <v>89440</v>
      </c>
    </row>
    <row r="2631" spans="1:16" x14ac:dyDescent="0.25">
      <c r="A2631" s="867" t="s">
        <v>19067</v>
      </c>
      <c r="B2631" s="867" t="s">
        <v>2672</v>
      </c>
      <c r="C2631" s="894" t="s">
        <v>19066</v>
      </c>
      <c r="D2631" s="893" t="s">
        <v>18209</v>
      </c>
      <c r="E2631" s="892">
        <v>14500</v>
      </c>
      <c r="F2631" s="895" t="s">
        <v>21581</v>
      </c>
      <c r="G2631" s="891" t="s">
        <v>21580</v>
      </c>
      <c r="H2631" s="890" t="s">
        <v>20662</v>
      </c>
      <c r="I2631" s="889" t="s">
        <v>3654</v>
      </c>
      <c r="J2631" s="889" t="s">
        <v>5525</v>
      </c>
      <c r="K2631" s="888">
        <v>1</v>
      </c>
      <c r="L2631" s="888">
        <v>6</v>
      </c>
      <c r="M2631" s="887">
        <v>93766.67</v>
      </c>
      <c r="N2631" s="888">
        <v>1</v>
      </c>
      <c r="O2631" s="888">
        <v>1</v>
      </c>
      <c r="P2631" s="887">
        <v>2416.67</v>
      </c>
    </row>
    <row r="2632" spans="1:16" x14ac:dyDescent="0.25">
      <c r="A2632" s="867" t="s">
        <v>19067</v>
      </c>
      <c r="B2632" s="867" t="s">
        <v>2672</v>
      </c>
      <c r="C2632" s="894" t="s">
        <v>19066</v>
      </c>
      <c r="D2632" s="893" t="s">
        <v>18209</v>
      </c>
      <c r="E2632" s="892">
        <v>11000</v>
      </c>
      <c r="F2632" s="895" t="s">
        <v>21579</v>
      </c>
      <c r="G2632" s="891" t="s">
        <v>21578</v>
      </c>
      <c r="H2632" s="890" t="s">
        <v>3525</v>
      </c>
      <c r="I2632" s="889" t="s">
        <v>3654</v>
      </c>
      <c r="J2632" s="889" t="s">
        <v>5525</v>
      </c>
      <c r="K2632" s="888">
        <v>1</v>
      </c>
      <c r="L2632" s="888">
        <v>2</v>
      </c>
      <c r="M2632" s="887">
        <v>28233.33</v>
      </c>
      <c r="N2632" s="888">
        <v>1</v>
      </c>
      <c r="O2632" s="888">
        <v>2</v>
      </c>
      <c r="P2632" s="887">
        <v>22000</v>
      </c>
    </row>
    <row r="2633" spans="1:16" x14ac:dyDescent="0.25">
      <c r="A2633" s="867" t="s">
        <v>19067</v>
      </c>
      <c r="B2633" s="867" t="s">
        <v>2672</v>
      </c>
      <c r="C2633" s="894" t="s">
        <v>19066</v>
      </c>
      <c r="D2633" s="893" t="s">
        <v>18209</v>
      </c>
      <c r="E2633" s="892">
        <v>15600</v>
      </c>
      <c r="F2633" s="895" t="s">
        <v>19779</v>
      </c>
      <c r="G2633" s="891" t="s">
        <v>19778</v>
      </c>
      <c r="H2633" s="890" t="s">
        <v>20662</v>
      </c>
      <c r="I2633" s="889" t="s">
        <v>3654</v>
      </c>
      <c r="J2633" s="889" t="s">
        <v>5525</v>
      </c>
      <c r="K2633" s="888">
        <v>1</v>
      </c>
      <c r="L2633" s="888">
        <v>9</v>
      </c>
      <c r="M2633" s="887">
        <v>128960</v>
      </c>
      <c r="N2633" s="888">
        <v>0</v>
      </c>
      <c r="O2633" s="888">
        <v>0</v>
      </c>
      <c r="P2633" s="887">
        <v>0</v>
      </c>
    </row>
    <row r="2634" spans="1:16" x14ac:dyDescent="0.25">
      <c r="A2634" s="867" t="s">
        <v>19067</v>
      </c>
      <c r="B2634" s="867" t="s">
        <v>2672</v>
      </c>
      <c r="C2634" s="894" t="s">
        <v>19066</v>
      </c>
      <c r="D2634" s="893" t="s">
        <v>18209</v>
      </c>
      <c r="E2634" s="892">
        <v>15600</v>
      </c>
      <c r="F2634" s="895" t="s">
        <v>19779</v>
      </c>
      <c r="G2634" s="891" t="s">
        <v>19778</v>
      </c>
      <c r="H2634" s="890" t="s">
        <v>20662</v>
      </c>
      <c r="I2634" s="889" t="s">
        <v>3654</v>
      </c>
      <c r="J2634" s="889" t="s">
        <v>5525</v>
      </c>
      <c r="K2634" s="888">
        <v>1</v>
      </c>
      <c r="L2634" s="888">
        <v>1</v>
      </c>
      <c r="M2634" s="887">
        <v>3640</v>
      </c>
      <c r="N2634" s="888">
        <v>0</v>
      </c>
      <c r="O2634" s="888">
        <v>0</v>
      </c>
      <c r="P2634" s="887">
        <v>0</v>
      </c>
    </row>
    <row r="2635" spans="1:16" ht="33.75" x14ac:dyDescent="0.25">
      <c r="A2635" s="867" t="s">
        <v>19067</v>
      </c>
      <c r="B2635" s="867" t="s">
        <v>2672</v>
      </c>
      <c r="C2635" s="894" t="s">
        <v>19066</v>
      </c>
      <c r="D2635" s="893" t="s">
        <v>21577</v>
      </c>
      <c r="E2635" s="892">
        <v>15600</v>
      </c>
      <c r="F2635" s="895" t="s">
        <v>19773</v>
      </c>
      <c r="G2635" s="891" t="s">
        <v>19772</v>
      </c>
      <c r="H2635" s="890" t="s">
        <v>2703</v>
      </c>
      <c r="I2635" s="889" t="s">
        <v>3654</v>
      </c>
      <c r="J2635" s="889" t="s">
        <v>5525</v>
      </c>
      <c r="K2635" s="888">
        <v>1</v>
      </c>
      <c r="L2635" s="888">
        <v>8</v>
      </c>
      <c r="M2635" s="887">
        <v>136240</v>
      </c>
      <c r="N2635" s="888">
        <v>0</v>
      </c>
      <c r="O2635" s="888">
        <v>0</v>
      </c>
      <c r="P2635" s="887">
        <v>0</v>
      </c>
    </row>
    <row r="2636" spans="1:16" x14ac:dyDescent="0.25">
      <c r="A2636" s="867" t="s">
        <v>19067</v>
      </c>
      <c r="B2636" s="867" t="s">
        <v>2672</v>
      </c>
      <c r="C2636" s="894" t="s">
        <v>19066</v>
      </c>
      <c r="D2636" s="893" t="s">
        <v>18209</v>
      </c>
      <c r="E2636" s="892">
        <v>8000</v>
      </c>
      <c r="F2636" s="895" t="s">
        <v>21576</v>
      </c>
      <c r="G2636" s="891" t="s">
        <v>21575</v>
      </c>
      <c r="H2636" s="890" t="s">
        <v>18753</v>
      </c>
      <c r="I2636" s="889" t="s">
        <v>3654</v>
      </c>
      <c r="J2636" s="889" t="s">
        <v>5525</v>
      </c>
      <c r="K2636" s="888">
        <v>1</v>
      </c>
      <c r="L2636" s="888">
        <v>10</v>
      </c>
      <c r="M2636" s="887">
        <v>94400</v>
      </c>
      <c r="N2636" s="888">
        <v>1</v>
      </c>
      <c r="O2636" s="888">
        <v>6</v>
      </c>
      <c r="P2636" s="887">
        <v>48000</v>
      </c>
    </row>
    <row r="2637" spans="1:16" x14ac:dyDescent="0.25">
      <c r="A2637" s="867" t="s">
        <v>19067</v>
      </c>
      <c r="B2637" s="867" t="s">
        <v>2672</v>
      </c>
      <c r="C2637" s="894" t="s">
        <v>19066</v>
      </c>
      <c r="D2637" s="893" t="s">
        <v>18209</v>
      </c>
      <c r="E2637" s="892">
        <v>7000</v>
      </c>
      <c r="F2637" s="895" t="s">
        <v>21574</v>
      </c>
      <c r="G2637" s="891" t="s">
        <v>21573</v>
      </c>
      <c r="H2637" s="890" t="s">
        <v>20719</v>
      </c>
      <c r="I2637" s="889" t="s">
        <v>3654</v>
      </c>
      <c r="J2637" s="889" t="s">
        <v>5525</v>
      </c>
      <c r="K2637" s="888">
        <v>1</v>
      </c>
      <c r="L2637" s="888">
        <v>2</v>
      </c>
      <c r="M2637" s="887">
        <v>19600</v>
      </c>
      <c r="N2637" s="888">
        <v>0</v>
      </c>
      <c r="O2637" s="888">
        <v>0</v>
      </c>
      <c r="P2637" s="887">
        <v>0</v>
      </c>
    </row>
    <row r="2638" spans="1:16" x14ac:dyDescent="0.25">
      <c r="A2638" s="867" t="s">
        <v>19067</v>
      </c>
      <c r="B2638" s="867" t="s">
        <v>2672</v>
      </c>
      <c r="C2638" s="894" t="s">
        <v>19066</v>
      </c>
      <c r="D2638" s="893" t="s">
        <v>18209</v>
      </c>
      <c r="E2638" s="892">
        <v>15600</v>
      </c>
      <c r="F2638" s="895" t="s">
        <v>21572</v>
      </c>
      <c r="G2638" s="891" t="s">
        <v>21571</v>
      </c>
      <c r="H2638" s="890" t="s">
        <v>3045</v>
      </c>
      <c r="I2638" s="889" t="s">
        <v>2684</v>
      </c>
      <c r="J2638" s="889" t="s">
        <v>5525</v>
      </c>
      <c r="K2638" s="888">
        <v>1</v>
      </c>
      <c r="L2638" s="888">
        <v>1</v>
      </c>
      <c r="M2638" s="887">
        <v>14040</v>
      </c>
      <c r="N2638" s="888">
        <v>1</v>
      </c>
      <c r="O2638" s="888">
        <v>2</v>
      </c>
      <c r="P2638" s="887">
        <v>22880</v>
      </c>
    </row>
    <row r="2639" spans="1:16" ht="23.25" customHeight="1" x14ac:dyDescent="0.25">
      <c r="A2639" s="867" t="s">
        <v>19067</v>
      </c>
      <c r="B2639" s="867" t="s">
        <v>2672</v>
      </c>
      <c r="C2639" s="894" t="s">
        <v>19066</v>
      </c>
      <c r="D2639" s="893" t="s">
        <v>20950</v>
      </c>
      <c r="E2639" s="892">
        <v>15600</v>
      </c>
      <c r="F2639" s="895" t="s">
        <v>21572</v>
      </c>
      <c r="G2639" s="891" t="s">
        <v>21571</v>
      </c>
      <c r="H2639" s="890" t="s">
        <v>3045</v>
      </c>
      <c r="I2639" s="889" t="s">
        <v>2684</v>
      </c>
      <c r="J2639" s="889" t="s">
        <v>5525</v>
      </c>
      <c r="K2639" s="888">
        <v>1</v>
      </c>
      <c r="L2639" s="888">
        <v>11</v>
      </c>
      <c r="M2639" s="887">
        <v>171600</v>
      </c>
      <c r="N2639" s="888">
        <v>0</v>
      </c>
      <c r="O2639" s="888">
        <v>0</v>
      </c>
      <c r="P2639" s="887">
        <v>0</v>
      </c>
    </row>
    <row r="2640" spans="1:16" x14ac:dyDescent="0.25">
      <c r="A2640" s="867" t="s">
        <v>19067</v>
      </c>
      <c r="B2640" s="867" t="s">
        <v>2672</v>
      </c>
      <c r="C2640" s="894" t="s">
        <v>19066</v>
      </c>
      <c r="D2640" s="893" t="s">
        <v>18209</v>
      </c>
      <c r="E2640" s="892">
        <v>8000</v>
      </c>
      <c r="F2640" s="895" t="s">
        <v>21570</v>
      </c>
      <c r="G2640" s="891" t="s">
        <v>21569</v>
      </c>
      <c r="H2640" s="890" t="s">
        <v>21076</v>
      </c>
      <c r="I2640" s="889" t="s">
        <v>2684</v>
      </c>
      <c r="J2640" s="889" t="s">
        <v>5525</v>
      </c>
      <c r="K2640" s="888">
        <v>1</v>
      </c>
      <c r="L2640" s="888">
        <v>9</v>
      </c>
      <c r="M2640" s="887">
        <v>79200</v>
      </c>
      <c r="N2640" s="888">
        <v>1</v>
      </c>
      <c r="O2640" s="888">
        <v>6</v>
      </c>
      <c r="P2640" s="887">
        <v>48000</v>
      </c>
    </row>
    <row r="2641" spans="1:16" x14ac:dyDescent="0.25">
      <c r="A2641" s="867" t="s">
        <v>19067</v>
      </c>
      <c r="B2641" s="867" t="s">
        <v>2672</v>
      </c>
      <c r="C2641" s="894" t="s">
        <v>19066</v>
      </c>
      <c r="D2641" s="893" t="s">
        <v>18209</v>
      </c>
      <c r="E2641" s="892">
        <v>8000</v>
      </c>
      <c r="F2641" s="895" t="s">
        <v>21568</v>
      </c>
      <c r="G2641" s="891" t="s">
        <v>21567</v>
      </c>
      <c r="H2641" s="890" t="s">
        <v>2814</v>
      </c>
      <c r="I2641" s="889" t="s">
        <v>3654</v>
      </c>
      <c r="J2641" s="889" t="s">
        <v>5525</v>
      </c>
      <c r="K2641" s="888">
        <v>1</v>
      </c>
      <c r="L2641" s="888">
        <v>6</v>
      </c>
      <c r="M2641" s="887">
        <v>63466.67</v>
      </c>
      <c r="N2641" s="888">
        <v>1</v>
      </c>
      <c r="O2641" s="888">
        <v>6</v>
      </c>
      <c r="P2641" s="887">
        <v>48000</v>
      </c>
    </row>
    <row r="2642" spans="1:16" x14ac:dyDescent="0.25">
      <c r="A2642" s="867" t="s">
        <v>19067</v>
      </c>
      <c r="B2642" s="867" t="s">
        <v>2672</v>
      </c>
      <c r="C2642" s="894" t="s">
        <v>19066</v>
      </c>
      <c r="D2642" s="893" t="s">
        <v>18209</v>
      </c>
      <c r="E2642" s="892">
        <v>15600</v>
      </c>
      <c r="F2642" s="895" t="s">
        <v>19768</v>
      </c>
      <c r="G2642" s="891" t="s">
        <v>19767</v>
      </c>
      <c r="H2642" s="890" t="s">
        <v>2703</v>
      </c>
      <c r="I2642" s="889" t="s">
        <v>3654</v>
      </c>
      <c r="J2642" s="889" t="s">
        <v>5525</v>
      </c>
      <c r="K2642" s="888">
        <v>1</v>
      </c>
      <c r="L2642" s="888">
        <v>1</v>
      </c>
      <c r="M2642" s="887">
        <v>11440</v>
      </c>
      <c r="N2642" s="888">
        <v>0</v>
      </c>
      <c r="O2642" s="888">
        <v>0</v>
      </c>
      <c r="P2642" s="887">
        <v>0</v>
      </c>
    </row>
    <row r="2643" spans="1:16" x14ac:dyDescent="0.25">
      <c r="A2643" s="867" t="s">
        <v>19067</v>
      </c>
      <c r="B2643" s="867" t="s">
        <v>2672</v>
      </c>
      <c r="C2643" s="894" t="s">
        <v>19066</v>
      </c>
      <c r="D2643" s="893" t="s">
        <v>18209</v>
      </c>
      <c r="E2643" s="892">
        <v>11000</v>
      </c>
      <c r="F2643" s="895" t="s">
        <v>21566</v>
      </c>
      <c r="G2643" s="891" t="s">
        <v>21565</v>
      </c>
      <c r="H2643" s="890" t="s">
        <v>2703</v>
      </c>
      <c r="I2643" s="889" t="s">
        <v>3654</v>
      </c>
      <c r="J2643" s="889" t="s">
        <v>5525</v>
      </c>
      <c r="K2643" s="888">
        <v>1</v>
      </c>
      <c r="L2643" s="888">
        <v>1</v>
      </c>
      <c r="M2643" s="887">
        <v>12833.33</v>
      </c>
      <c r="N2643" s="888">
        <v>1</v>
      </c>
      <c r="O2643" s="888">
        <v>6</v>
      </c>
      <c r="P2643" s="887">
        <v>66000</v>
      </c>
    </row>
    <row r="2644" spans="1:16" x14ac:dyDescent="0.25">
      <c r="A2644" s="867" t="s">
        <v>19067</v>
      </c>
      <c r="B2644" s="867" t="s">
        <v>2672</v>
      </c>
      <c r="C2644" s="894" t="s">
        <v>19066</v>
      </c>
      <c r="D2644" s="893" t="s">
        <v>18209</v>
      </c>
      <c r="E2644" s="892">
        <v>8000</v>
      </c>
      <c r="F2644" s="895" t="s">
        <v>21564</v>
      </c>
      <c r="G2644" s="891" t="s">
        <v>21563</v>
      </c>
      <c r="H2644" s="890" t="s">
        <v>20667</v>
      </c>
      <c r="I2644" s="889" t="s">
        <v>3654</v>
      </c>
      <c r="J2644" s="889" t="s">
        <v>5525</v>
      </c>
      <c r="K2644" s="888">
        <v>2</v>
      </c>
      <c r="L2644" s="888">
        <v>6</v>
      </c>
      <c r="M2644" s="887">
        <v>63466.67</v>
      </c>
      <c r="N2644" s="888">
        <v>0</v>
      </c>
      <c r="O2644" s="888">
        <v>0</v>
      </c>
      <c r="P2644" s="887">
        <v>0</v>
      </c>
    </row>
    <row r="2645" spans="1:16" x14ac:dyDescent="0.25">
      <c r="A2645" s="867" t="s">
        <v>19067</v>
      </c>
      <c r="B2645" s="867" t="s">
        <v>2672</v>
      </c>
      <c r="C2645" s="894" t="s">
        <v>19066</v>
      </c>
      <c r="D2645" s="893" t="s">
        <v>21562</v>
      </c>
      <c r="E2645" s="892">
        <v>7000</v>
      </c>
      <c r="F2645" s="895" t="s">
        <v>21561</v>
      </c>
      <c r="G2645" s="891" t="s">
        <v>21560</v>
      </c>
      <c r="H2645" s="890" t="s">
        <v>20719</v>
      </c>
      <c r="I2645" s="889" t="s">
        <v>3654</v>
      </c>
      <c r="J2645" s="889" t="s">
        <v>5525</v>
      </c>
      <c r="K2645" s="888">
        <v>1</v>
      </c>
      <c r="L2645" s="888">
        <v>9</v>
      </c>
      <c r="M2645" s="887">
        <v>70000</v>
      </c>
      <c r="N2645" s="888">
        <v>1</v>
      </c>
      <c r="O2645" s="888">
        <v>6</v>
      </c>
      <c r="P2645" s="887">
        <v>42000</v>
      </c>
    </row>
    <row r="2646" spans="1:16" x14ac:dyDescent="0.25">
      <c r="A2646" s="867" t="s">
        <v>19067</v>
      </c>
      <c r="B2646" s="867" t="s">
        <v>2672</v>
      </c>
      <c r="C2646" s="894" t="s">
        <v>19066</v>
      </c>
      <c r="D2646" s="893" t="s">
        <v>18209</v>
      </c>
      <c r="E2646" s="892">
        <v>14000</v>
      </c>
      <c r="F2646" s="895" t="s">
        <v>21559</v>
      </c>
      <c r="G2646" s="891" t="s">
        <v>21558</v>
      </c>
      <c r="H2646" s="890" t="s">
        <v>20662</v>
      </c>
      <c r="I2646" s="889" t="s">
        <v>3654</v>
      </c>
      <c r="J2646" s="889" t="s">
        <v>5525</v>
      </c>
      <c r="K2646" s="888">
        <v>0</v>
      </c>
      <c r="L2646" s="888">
        <v>0</v>
      </c>
      <c r="M2646" s="887">
        <v>0</v>
      </c>
      <c r="N2646" s="888">
        <v>1</v>
      </c>
      <c r="O2646" s="888">
        <v>1</v>
      </c>
      <c r="P2646" s="887">
        <v>18200</v>
      </c>
    </row>
    <row r="2647" spans="1:16" ht="22.5" x14ac:dyDescent="0.25">
      <c r="A2647" s="867" t="s">
        <v>19067</v>
      </c>
      <c r="B2647" s="867" t="s">
        <v>2672</v>
      </c>
      <c r="C2647" s="894" t="s">
        <v>19066</v>
      </c>
      <c r="D2647" s="893" t="s">
        <v>21557</v>
      </c>
      <c r="E2647" s="892">
        <v>15600</v>
      </c>
      <c r="F2647" s="895" t="s">
        <v>19765</v>
      </c>
      <c r="G2647" s="891" t="s">
        <v>21556</v>
      </c>
      <c r="H2647" s="890" t="s">
        <v>2703</v>
      </c>
      <c r="I2647" s="889" t="s">
        <v>3654</v>
      </c>
      <c r="J2647" s="889" t="s">
        <v>5525</v>
      </c>
      <c r="K2647" s="888">
        <v>1</v>
      </c>
      <c r="L2647" s="888">
        <v>3</v>
      </c>
      <c r="M2647" s="887">
        <v>62400</v>
      </c>
      <c r="N2647" s="888">
        <v>0</v>
      </c>
      <c r="O2647" s="888">
        <v>0</v>
      </c>
      <c r="P2647" s="887">
        <v>0</v>
      </c>
    </row>
    <row r="2648" spans="1:16" x14ac:dyDescent="0.25">
      <c r="A2648" s="867" t="s">
        <v>19067</v>
      </c>
      <c r="B2648" s="867" t="s">
        <v>2672</v>
      </c>
      <c r="C2648" s="894" t="s">
        <v>19066</v>
      </c>
      <c r="D2648" s="893" t="s">
        <v>18209</v>
      </c>
      <c r="E2648" s="892">
        <v>15000</v>
      </c>
      <c r="F2648" s="895" t="s">
        <v>19760</v>
      </c>
      <c r="G2648" s="891" t="s">
        <v>21555</v>
      </c>
      <c r="H2648" s="890" t="s">
        <v>3255</v>
      </c>
      <c r="I2648" s="889" t="s">
        <v>3654</v>
      </c>
      <c r="J2648" s="889" t="s">
        <v>5525</v>
      </c>
      <c r="K2648" s="888">
        <v>1</v>
      </c>
      <c r="L2648" s="888">
        <v>1</v>
      </c>
      <c r="M2648" s="887">
        <v>12000</v>
      </c>
      <c r="N2648" s="888">
        <v>0</v>
      </c>
      <c r="O2648" s="888">
        <v>0</v>
      </c>
      <c r="P2648" s="887">
        <v>0</v>
      </c>
    </row>
    <row r="2649" spans="1:16" x14ac:dyDescent="0.25">
      <c r="A2649" s="867" t="s">
        <v>19067</v>
      </c>
      <c r="B2649" s="867" t="s">
        <v>2672</v>
      </c>
      <c r="C2649" s="894" t="s">
        <v>19066</v>
      </c>
      <c r="D2649" s="893" t="s">
        <v>3264</v>
      </c>
      <c r="E2649" s="892">
        <v>13000</v>
      </c>
      <c r="F2649" s="895" t="s">
        <v>21554</v>
      </c>
      <c r="G2649" s="891" t="s">
        <v>21553</v>
      </c>
      <c r="H2649" s="890" t="s">
        <v>21552</v>
      </c>
      <c r="I2649" s="889" t="s">
        <v>3654</v>
      </c>
      <c r="J2649" s="889" t="s">
        <v>5525</v>
      </c>
      <c r="K2649" s="888">
        <v>1</v>
      </c>
      <c r="L2649" s="888">
        <v>12</v>
      </c>
      <c r="M2649" s="887">
        <v>156000</v>
      </c>
      <c r="N2649" s="888">
        <v>1</v>
      </c>
      <c r="O2649" s="888">
        <v>6</v>
      </c>
      <c r="P2649" s="887">
        <v>78000</v>
      </c>
    </row>
    <row r="2650" spans="1:16" x14ac:dyDescent="0.25">
      <c r="A2650" s="867" t="s">
        <v>19067</v>
      </c>
      <c r="B2650" s="867" t="s">
        <v>2672</v>
      </c>
      <c r="C2650" s="894" t="s">
        <v>19066</v>
      </c>
      <c r="D2650" s="893" t="s">
        <v>21551</v>
      </c>
      <c r="E2650" s="892">
        <v>8000</v>
      </c>
      <c r="F2650" s="895" t="s">
        <v>21550</v>
      </c>
      <c r="G2650" s="891" t="s">
        <v>21549</v>
      </c>
      <c r="H2650" s="890" t="s">
        <v>20719</v>
      </c>
      <c r="I2650" s="889" t="s">
        <v>3654</v>
      </c>
      <c r="J2650" s="889" t="s">
        <v>5525</v>
      </c>
      <c r="K2650" s="888">
        <v>0</v>
      </c>
      <c r="L2650" s="888">
        <v>0</v>
      </c>
      <c r="M2650" s="887">
        <v>0</v>
      </c>
      <c r="N2650" s="888">
        <v>1</v>
      </c>
      <c r="O2650" s="888">
        <v>5</v>
      </c>
      <c r="P2650" s="887">
        <v>44533.33</v>
      </c>
    </row>
    <row r="2651" spans="1:16" x14ac:dyDescent="0.25">
      <c r="A2651" s="867" t="s">
        <v>19067</v>
      </c>
      <c r="B2651" s="867" t="s">
        <v>2672</v>
      </c>
      <c r="C2651" s="894" t="s">
        <v>19066</v>
      </c>
      <c r="D2651" s="893" t="s">
        <v>18209</v>
      </c>
      <c r="E2651" s="892">
        <v>8000</v>
      </c>
      <c r="F2651" s="895" t="s">
        <v>21550</v>
      </c>
      <c r="G2651" s="891" t="s">
        <v>21549</v>
      </c>
      <c r="H2651" s="890" t="s">
        <v>20719</v>
      </c>
      <c r="I2651" s="889" t="s">
        <v>3654</v>
      </c>
      <c r="J2651" s="889" t="s">
        <v>5525</v>
      </c>
      <c r="K2651" s="888">
        <v>1</v>
      </c>
      <c r="L2651" s="888">
        <v>8</v>
      </c>
      <c r="M2651" s="887">
        <v>77066.67</v>
      </c>
      <c r="N2651" s="888">
        <v>1</v>
      </c>
      <c r="O2651" s="888">
        <v>1</v>
      </c>
      <c r="P2651" s="887">
        <v>3466.67</v>
      </c>
    </row>
    <row r="2652" spans="1:16" x14ac:dyDescent="0.25">
      <c r="A2652" s="867" t="s">
        <v>19067</v>
      </c>
      <c r="B2652" s="867" t="s">
        <v>2672</v>
      </c>
      <c r="C2652" s="894" t="s">
        <v>19066</v>
      </c>
      <c r="D2652" s="893" t="s">
        <v>18209</v>
      </c>
      <c r="E2652" s="892">
        <v>15600</v>
      </c>
      <c r="F2652" s="895" t="s">
        <v>21548</v>
      </c>
      <c r="G2652" s="891" t="s">
        <v>21547</v>
      </c>
      <c r="H2652" s="890" t="s">
        <v>14157</v>
      </c>
      <c r="I2652" s="889" t="s">
        <v>3654</v>
      </c>
      <c r="J2652" s="889" t="s">
        <v>5525</v>
      </c>
      <c r="K2652" s="888">
        <v>0</v>
      </c>
      <c r="L2652" s="888">
        <v>0</v>
      </c>
      <c r="M2652" s="887">
        <v>0</v>
      </c>
      <c r="N2652" s="888">
        <v>1</v>
      </c>
      <c r="O2652" s="888">
        <v>2</v>
      </c>
      <c r="P2652" s="887">
        <v>42120</v>
      </c>
    </row>
    <row r="2653" spans="1:16" x14ac:dyDescent="0.25">
      <c r="A2653" s="867" t="s">
        <v>19067</v>
      </c>
      <c r="B2653" s="867" t="s">
        <v>2672</v>
      </c>
      <c r="C2653" s="894" t="s">
        <v>19066</v>
      </c>
      <c r="D2653" s="893" t="s">
        <v>18209</v>
      </c>
      <c r="E2653" s="892">
        <v>14500</v>
      </c>
      <c r="F2653" s="895" t="s">
        <v>21548</v>
      </c>
      <c r="G2653" s="891" t="s">
        <v>21547</v>
      </c>
      <c r="H2653" s="890" t="s">
        <v>14157</v>
      </c>
      <c r="I2653" s="889" t="s">
        <v>3654</v>
      </c>
      <c r="J2653" s="889" t="s">
        <v>5525</v>
      </c>
      <c r="K2653" s="888">
        <v>1</v>
      </c>
      <c r="L2653" s="888">
        <v>12</v>
      </c>
      <c r="M2653" s="887">
        <v>174000</v>
      </c>
      <c r="N2653" s="888">
        <v>1</v>
      </c>
      <c r="O2653" s="888">
        <v>4</v>
      </c>
      <c r="P2653" s="887">
        <v>46400</v>
      </c>
    </row>
    <row r="2654" spans="1:16" x14ac:dyDescent="0.25">
      <c r="A2654" s="867" t="s">
        <v>19067</v>
      </c>
      <c r="B2654" s="867" t="s">
        <v>2672</v>
      </c>
      <c r="C2654" s="894" t="s">
        <v>19066</v>
      </c>
      <c r="D2654" s="893" t="s">
        <v>21546</v>
      </c>
      <c r="E2654" s="892">
        <v>10000</v>
      </c>
      <c r="F2654" s="895" t="s">
        <v>21545</v>
      </c>
      <c r="G2654" s="891" t="s">
        <v>21544</v>
      </c>
      <c r="H2654" s="890" t="s">
        <v>21543</v>
      </c>
      <c r="I2654" s="889" t="s">
        <v>3654</v>
      </c>
      <c r="J2654" s="889" t="s">
        <v>5525</v>
      </c>
      <c r="K2654" s="888">
        <v>1</v>
      </c>
      <c r="L2654" s="888">
        <v>4</v>
      </c>
      <c r="M2654" s="887">
        <v>57666.67</v>
      </c>
      <c r="N2654" s="888">
        <v>0</v>
      </c>
      <c r="O2654" s="888">
        <v>0</v>
      </c>
      <c r="P2654" s="887">
        <v>0</v>
      </c>
    </row>
    <row r="2655" spans="1:16" x14ac:dyDescent="0.25">
      <c r="A2655" s="867" t="s">
        <v>19067</v>
      </c>
      <c r="B2655" s="867" t="s">
        <v>2672</v>
      </c>
      <c r="C2655" s="894" t="s">
        <v>19066</v>
      </c>
      <c r="D2655" s="893" t="s">
        <v>18209</v>
      </c>
      <c r="E2655" s="892">
        <v>6500</v>
      </c>
      <c r="F2655" s="895" t="s">
        <v>21542</v>
      </c>
      <c r="G2655" s="891" t="s">
        <v>21541</v>
      </c>
      <c r="H2655" s="890" t="s">
        <v>20662</v>
      </c>
      <c r="I2655" s="889" t="s">
        <v>3654</v>
      </c>
      <c r="J2655" s="889" t="s">
        <v>5525</v>
      </c>
      <c r="K2655" s="888">
        <v>1</v>
      </c>
      <c r="L2655" s="888">
        <v>2</v>
      </c>
      <c r="M2655" s="887">
        <v>12783.33</v>
      </c>
      <c r="N2655" s="888">
        <v>0</v>
      </c>
      <c r="O2655" s="888">
        <v>0</v>
      </c>
      <c r="P2655" s="887">
        <v>0</v>
      </c>
    </row>
    <row r="2656" spans="1:16" x14ac:dyDescent="0.25">
      <c r="A2656" s="867" t="s">
        <v>19067</v>
      </c>
      <c r="B2656" s="867" t="s">
        <v>2672</v>
      </c>
      <c r="C2656" s="894" t="s">
        <v>19066</v>
      </c>
      <c r="D2656" s="893" t="s">
        <v>18209</v>
      </c>
      <c r="E2656" s="892">
        <v>6000</v>
      </c>
      <c r="F2656" s="895" t="s">
        <v>21540</v>
      </c>
      <c r="G2656" s="891" t="s">
        <v>21539</v>
      </c>
      <c r="H2656" s="890" t="s">
        <v>20662</v>
      </c>
      <c r="I2656" s="889" t="s">
        <v>3654</v>
      </c>
      <c r="J2656" s="889" t="s">
        <v>5525</v>
      </c>
      <c r="K2656" s="888">
        <v>1</v>
      </c>
      <c r="L2656" s="888">
        <v>8</v>
      </c>
      <c r="M2656" s="887">
        <v>49600</v>
      </c>
      <c r="N2656" s="888">
        <v>1</v>
      </c>
      <c r="O2656" s="888">
        <v>4</v>
      </c>
      <c r="P2656" s="887">
        <v>35000</v>
      </c>
    </row>
    <row r="2657" spans="1:16" x14ac:dyDescent="0.25">
      <c r="A2657" s="867" t="s">
        <v>19067</v>
      </c>
      <c r="B2657" s="867" t="s">
        <v>2672</v>
      </c>
      <c r="C2657" s="894" t="s">
        <v>19066</v>
      </c>
      <c r="D2657" s="893" t="s">
        <v>21127</v>
      </c>
      <c r="E2657" s="892">
        <v>10000</v>
      </c>
      <c r="F2657" s="895" t="s">
        <v>21538</v>
      </c>
      <c r="G2657" s="891" t="s">
        <v>21537</v>
      </c>
      <c r="H2657" s="890" t="s">
        <v>2872</v>
      </c>
      <c r="I2657" s="889" t="s">
        <v>3654</v>
      </c>
      <c r="J2657" s="889" t="s">
        <v>5525</v>
      </c>
      <c r="K2657" s="888">
        <v>1</v>
      </c>
      <c r="L2657" s="888">
        <v>10</v>
      </c>
      <c r="M2657" s="887">
        <v>119000</v>
      </c>
      <c r="N2657" s="888">
        <v>1</v>
      </c>
      <c r="O2657" s="888">
        <v>6</v>
      </c>
      <c r="P2657" s="887">
        <v>60000</v>
      </c>
    </row>
    <row r="2658" spans="1:16" x14ac:dyDescent="0.25">
      <c r="A2658" s="867" t="s">
        <v>19067</v>
      </c>
      <c r="B2658" s="867" t="s">
        <v>2672</v>
      </c>
      <c r="C2658" s="894" t="s">
        <v>19066</v>
      </c>
      <c r="D2658" s="893" t="s">
        <v>18209</v>
      </c>
      <c r="E2658" s="892">
        <v>5000</v>
      </c>
      <c r="F2658" s="895" t="s">
        <v>21536</v>
      </c>
      <c r="G2658" s="891" t="s">
        <v>21535</v>
      </c>
      <c r="H2658" s="890" t="s">
        <v>20662</v>
      </c>
      <c r="I2658" s="889" t="s">
        <v>3654</v>
      </c>
      <c r="J2658" s="889" t="s">
        <v>5525</v>
      </c>
      <c r="K2658" s="888">
        <v>1</v>
      </c>
      <c r="L2658" s="888">
        <v>1</v>
      </c>
      <c r="M2658" s="887">
        <v>5000</v>
      </c>
      <c r="N2658" s="888">
        <v>0</v>
      </c>
      <c r="O2658" s="888">
        <v>0</v>
      </c>
      <c r="P2658" s="887">
        <v>0</v>
      </c>
    </row>
    <row r="2659" spans="1:16" x14ac:dyDescent="0.25">
      <c r="A2659" s="867" t="s">
        <v>19067</v>
      </c>
      <c r="B2659" s="867" t="s">
        <v>2672</v>
      </c>
      <c r="C2659" s="894" t="s">
        <v>19066</v>
      </c>
      <c r="D2659" s="893" t="s">
        <v>18209</v>
      </c>
      <c r="E2659" s="892">
        <v>14000</v>
      </c>
      <c r="F2659" s="895" t="s">
        <v>21534</v>
      </c>
      <c r="G2659" s="891" t="s">
        <v>21533</v>
      </c>
      <c r="H2659" s="890" t="s">
        <v>20662</v>
      </c>
      <c r="I2659" s="889" t="s">
        <v>3654</v>
      </c>
      <c r="J2659" s="889" t="s">
        <v>5525</v>
      </c>
      <c r="K2659" s="888">
        <v>1</v>
      </c>
      <c r="L2659" s="888">
        <v>12</v>
      </c>
      <c r="M2659" s="887">
        <v>168000</v>
      </c>
      <c r="N2659" s="888">
        <v>1</v>
      </c>
      <c r="O2659" s="888">
        <v>6</v>
      </c>
      <c r="P2659" s="887">
        <v>84000</v>
      </c>
    </row>
    <row r="2660" spans="1:16" x14ac:dyDescent="0.25">
      <c r="A2660" s="867" t="s">
        <v>19067</v>
      </c>
      <c r="B2660" s="867" t="s">
        <v>2672</v>
      </c>
      <c r="C2660" s="894" t="s">
        <v>19066</v>
      </c>
      <c r="D2660" s="893" t="s">
        <v>18209</v>
      </c>
      <c r="E2660" s="892">
        <v>12500</v>
      </c>
      <c r="F2660" s="895" t="s">
        <v>21532</v>
      </c>
      <c r="G2660" s="891" t="s">
        <v>21531</v>
      </c>
      <c r="H2660" s="890" t="s">
        <v>20662</v>
      </c>
      <c r="I2660" s="889" t="s">
        <v>3654</v>
      </c>
      <c r="J2660" s="889" t="s">
        <v>5525</v>
      </c>
      <c r="K2660" s="888">
        <v>0</v>
      </c>
      <c r="L2660" s="888">
        <v>0</v>
      </c>
      <c r="M2660" s="887">
        <v>0</v>
      </c>
      <c r="N2660" s="888">
        <v>1</v>
      </c>
      <c r="O2660" s="888">
        <v>6</v>
      </c>
      <c r="P2660" s="887">
        <v>74583.33</v>
      </c>
    </row>
    <row r="2661" spans="1:16" x14ac:dyDescent="0.25">
      <c r="A2661" s="867" t="s">
        <v>19067</v>
      </c>
      <c r="B2661" s="867" t="s">
        <v>2672</v>
      </c>
      <c r="C2661" s="894" t="s">
        <v>19066</v>
      </c>
      <c r="D2661" s="893" t="s">
        <v>18209</v>
      </c>
      <c r="E2661" s="892">
        <v>11000</v>
      </c>
      <c r="F2661" s="895" t="s">
        <v>21532</v>
      </c>
      <c r="G2661" s="891" t="s">
        <v>21531</v>
      </c>
      <c r="H2661" s="890" t="s">
        <v>20662</v>
      </c>
      <c r="I2661" s="889" t="s">
        <v>3654</v>
      </c>
      <c r="J2661" s="889" t="s">
        <v>5525</v>
      </c>
      <c r="K2661" s="888">
        <v>1</v>
      </c>
      <c r="L2661" s="888">
        <v>12</v>
      </c>
      <c r="M2661" s="887">
        <v>132000</v>
      </c>
      <c r="N2661" s="888">
        <v>0</v>
      </c>
      <c r="O2661" s="888">
        <v>0</v>
      </c>
      <c r="P2661" s="887">
        <v>0</v>
      </c>
    </row>
    <row r="2662" spans="1:16" x14ac:dyDescent="0.25">
      <c r="A2662" s="867" t="s">
        <v>19067</v>
      </c>
      <c r="B2662" s="867" t="s">
        <v>2672</v>
      </c>
      <c r="C2662" s="894" t="s">
        <v>19066</v>
      </c>
      <c r="D2662" s="893" t="s">
        <v>18209</v>
      </c>
      <c r="E2662" s="892">
        <v>15000</v>
      </c>
      <c r="F2662" s="895" t="s">
        <v>21530</v>
      </c>
      <c r="G2662" s="891" t="s">
        <v>21529</v>
      </c>
      <c r="H2662" s="890" t="s">
        <v>20662</v>
      </c>
      <c r="I2662" s="889" t="s">
        <v>3654</v>
      </c>
      <c r="J2662" s="889" t="s">
        <v>5525</v>
      </c>
      <c r="K2662" s="888">
        <v>1</v>
      </c>
      <c r="L2662" s="888">
        <v>1</v>
      </c>
      <c r="M2662" s="887">
        <v>11000</v>
      </c>
      <c r="N2662" s="888">
        <v>1</v>
      </c>
      <c r="O2662" s="888">
        <v>6</v>
      </c>
      <c r="P2662" s="887">
        <v>88500</v>
      </c>
    </row>
    <row r="2663" spans="1:16" x14ac:dyDescent="0.25">
      <c r="A2663" s="867" t="s">
        <v>19067</v>
      </c>
      <c r="B2663" s="867" t="s">
        <v>2672</v>
      </c>
      <c r="C2663" s="894" t="s">
        <v>19066</v>
      </c>
      <c r="D2663" s="893" t="s">
        <v>18209</v>
      </c>
      <c r="E2663" s="892">
        <v>8000</v>
      </c>
      <c r="F2663" s="895" t="s">
        <v>21528</v>
      </c>
      <c r="G2663" s="891" t="s">
        <v>21527</v>
      </c>
      <c r="H2663" s="890" t="s">
        <v>20086</v>
      </c>
      <c r="I2663" s="889" t="s">
        <v>3654</v>
      </c>
      <c r="J2663" s="889" t="s">
        <v>5525</v>
      </c>
      <c r="K2663" s="888">
        <v>1</v>
      </c>
      <c r="L2663" s="888">
        <v>2</v>
      </c>
      <c r="M2663" s="887">
        <v>24000</v>
      </c>
      <c r="N2663" s="888">
        <v>1</v>
      </c>
      <c r="O2663" s="888">
        <v>6</v>
      </c>
      <c r="P2663" s="887">
        <v>48000</v>
      </c>
    </row>
    <row r="2664" spans="1:16" x14ac:dyDescent="0.25">
      <c r="A2664" s="867" t="s">
        <v>19067</v>
      </c>
      <c r="B2664" s="867" t="s">
        <v>2672</v>
      </c>
      <c r="C2664" s="894" t="s">
        <v>19066</v>
      </c>
      <c r="D2664" s="893" t="s">
        <v>18209</v>
      </c>
      <c r="E2664" s="892">
        <v>15600</v>
      </c>
      <c r="F2664" s="895" t="s">
        <v>19737</v>
      </c>
      <c r="G2664" s="891" t="s">
        <v>19736</v>
      </c>
      <c r="H2664" s="890" t="s">
        <v>20662</v>
      </c>
      <c r="I2664" s="889" t="s">
        <v>3654</v>
      </c>
      <c r="J2664" s="889" t="s">
        <v>5525</v>
      </c>
      <c r="K2664" s="888">
        <v>1</v>
      </c>
      <c r="L2664" s="888">
        <v>1</v>
      </c>
      <c r="M2664" s="887">
        <v>15080</v>
      </c>
      <c r="N2664" s="888">
        <v>0</v>
      </c>
      <c r="O2664" s="888">
        <v>0</v>
      </c>
      <c r="P2664" s="887">
        <v>0</v>
      </c>
    </row>
    <row r="2665" spans="1:16" x14ac:dyDescent="0.25">
      <c r="A2665" s="867" t="s">
        <v>19067</v>
      </c>
      <c r="B2665" s="867" t="s">
        <v>2672</v>
      </c>
      <c r="C2665" s="894" t="s">
        <v>19066</v>
      </c>
      <c r="D2665" s="893" t="s">
        <v>18209</v>
      </c>
      <c r="E2665" s="892">
        <v>15000</v>
      </c>
      <c r="F2665" s="895" t="s">
        <v>21526</v>
      </c>
      <c r="G2665" s="891" t="s">
        <v>21525</v>
      </c>
      <c r="H2665" s="890" t="s">
        <v>21524</v>
      </c>
      <c r="I2665" s="889" t="s">
        <v>3654</v>
      </c>
      <c r="J2665" s="889" t="s">
        <v>5525</v>
      </c>
      <c r="K2665" s="888">
        <v>2</v>
      </c>
      <c r="L2665" s="888">
        <v>8</v>
      </c>
      <c r="M2665" s="887">
        <v>110000</v>
      </c>
      <c r="N2665" s="888">
        <v>0</v>
      </c>
      <c r="O2665" s="888">
        <v>0</v>
      </c>
      <c r="P2665" s="887">
        <v>0</v>
      </c>
    </row>
    <row r="2666" spans="1:16" x14ac:dyDescent="0.25">
      <c r="A2666" s="867" t="s">
        <v>19067</v>
      </c>
      <c r="B2666" s="867" t="s">
        <v>2672</v>
      </c>
      <c r="C2666" s="894" t="s">
        <v>19066</v>
      </c>
      <c r="D2666" s="893" t="s">
        <v>21205</v>
      </c>
      <c r="E2666" s="892">
        <v>10000</v>
      </c>
      <c r="F2666" s="895" t="s">
        <v>21523</v>
      </c>
      <c r="G2666" s="891" t="s">
        <v>21522</v>
      </c>
      <c r="H2666" s="890" t="s">
        <v>20662</v>
      </c>
      <c r="I2666" s="889" t="s">
        <v>3654</v>
      </c>
      <c r="J2666" s="889" t="s">
        <v>5525</v>
      </c>
      <c r="K2666" s="888">
        <v>1</v>
      </c>
      <c r="L2666" s="888">
        <v>3</v>
      </c>
      <c r="M2666" s="887">
        <v>48333.33</v>
      </c>
      <c r="N2666" s="888">
        <v>0</v>
      </c>
      <c r="O2666" s="888">
        <v>0</v>
      </c>
      <c r="P2666" s="887">
        <v>0</v>
      </c>
    </row>
    <row r="2667" spans="1:16" x14ac:dyDescent="0.25">
      <c r="A2667" s="867" t="s">
        <v>19067</v>
      </c>
      <c r="B2667" s="867" t="s">
        <v>2672</v>
      </c>
      <c r="C2667" s="894" t="s">
        <v>19066</v>
      </c>
      <c r="D2667" s="893" t="s">
        <v>21521</v>
      </c>
      <c r="E2667" s="892">
        <v>15600</v>
      </c>
      <c r="F2667" s="895" t="s">
        <v>21520</v>
      </c>
      <c r="G2667" s="891" t="s">
        <v>21519</v>
      </c>
      <c r="H2667" s="890" t="s">
        <v>20662</v>
      </c>
      <c r="I2667" s="889" t="s">
        <v>3654</v>
      </c>
      <c r="J2667" s="889" t="s">
        <v>5525</v>
      </c>
      <c r="K2667" s="888">
        <v>1</v>
      </c>
      <c r="L2667" s="888">
        <v>1</v>
      </c>
      <c r="M2667" s="887">
        <v>22880</v>
      </c>
      <c r="N2667" s="888">
        <v>0</v>
      </c>
      <c r="O2667" s="888">
        <v>0</v>
      </c>
      <c r="P2667" s="887">
        <v>0</v>
      </c>
    </row>
    <row r="2668" spans="1:16" x14ac:dyDescent="0.25">
      <c r="A2668" s="867" t="s">
        <v>19067</v>
      </c>
      <c r="B2668" s="867" t="s">
        <v>2672</v>
      </c>
      <c r="C2668" s="894" t="s">
        <v>19066</v>
      </c>
      <c r="D2668" s="893" t="s">
        <v>18209</v>
      </c>
      <c r="E2668" s="892">
        <v>13000</v>
      </c>
      <c r="F2668" s="895" t="s">
        <v>21518</v>
      </c>
      <c r="G2668" s="891" t="s">
        <v>21517</v>
      </c>
      <c r="H2668" s="890" t="s">
        <v>20833</v>
      </c>
      <c r="I2668" s="889" t="s">
        <v>3654</v>
      </c>
      <c r="J2668" s="889" t="s">
        <v>5525</v>
      </c>
      <c r="K2668" s="888">
        <v>2</v>
      </c>
      <c r="L2668" s="888">
        <v>7</v>
      </c>
      <c r="M2668" s="887">
        <v>99666.67</v>
      </c>
      <c r="N2668" s="888">
        <v>0</v>
      </c>
      <c r="O2668" s="888">
        <v>0</v>
      </c>
      <c r="P2668" s="887">
        <v>0</v>
      </c>
    </row>
    <row r="2669" spans="1:16" x14ac:dyDescent="0.25">
      <c r="A2669" s="867" t="s">
        <v>19067</v>
      </c>
      <c r="B2669" s="867" t="s">
        <v>2672</v>
      </c>
      <c r="C2669" s="894" t="s">
        <v>19066</v>
      </c>
      <c r="D2669" s="893" t="s">
        <v>3264</v>
      </c>
      <c r="E2669" s="892">
        <v>10000</v>
      </c>
      <c r="F2669" s="895" t="s">
        <v>21516</v>
      </c>
      <c r="G2669" s="891" t="s">
        <v>21515</v>
      </c>
      <c r="H2669" s="890" t="s">
        <v>20662</v>
      </c>
      <c r="I2669" s="889" t="s">
        <v>3654</v>
      </c>
      <c r="J2669" s="889" t="s">
        <v>5525</v>
      </c>
      <c r="K2669" s="888">
        <v>1</v>
      </c>
      <c r="L2669" s="888">
        <v>1</v>
      </c>
      <c r="M2669" s="887">
        <v>10000</v>
      </c>
      <c r="N2669" s="888">
        <v>0</v>
      </c>
      <c r="O2669" s="888">
        <v>0</v>
      </c>
      <c r="P2669" s="887">
        <v>0</v>
      </c>
    </row>
    <row r="2670" spans="1:16" x14ac:dyDescent="0.25">
      <c r="A2670" s="867" t="s">
        <v>19067</v>
      </c>
      <c r="B2670" s="867" t="s">
        <v>2672</v>
      </c>
      <c r="C2670" s="894" t="s">
        <v>19066</v>
      </c>
      <c r="D2670" s="893" t="s">
        <v>18209</v>
      </c>
      <c r="E2670" s="892">
        <v>5000</v>
      </c>
      <c r="F2670" s="895" t="s">
        <v>21514</v>
      </c>
      <c r="G2670" s="891" t="s">
        <v>21513</v>
      </c>
      <c r="H2670" s="890" t="s">
        <v>2925</v>
      </c>
      <c r="I2670" s="889" t="s">
        <v>3654</v>
      </c>
      <c r="J2670" s="889" t="s">
        <v>5525</v>
      </c>
      <c r="K2670" s="888">
        <v>1</v>
      </c>
      <c r="L2670" s="888">
        <v>2</v>
      </c>
      <c r="M2670" s="887">
        <v>15000</v>
      </c>
      <c r="N2670" s="888">
        <v>0</v>
      </c>
      <c r="O2670" s="888">
        <v>0</v>
      </c>
      <c r="P2670" s="887">
        <v>0</v>
      </c>
    </row>
    <row r="2671" spans="1:16" x14ac:dyDescent="0.25">
      <c r="A2671" s="867" t="s">
        <v>19067</v>
      </c>
      <c r="B2671" s="867" t="s">
        <v>2672</v>
      </c>
      <c r="C2671" s="894" t="s">
        <v>19066</v>
      </c>
      <c r="D2671" s="893" t="s">
        <v>21512</v>
      </c>
      <c r="E2671" s="892">
        <v>7000</v>
      </c>
      <c r="F2671" s="895" t="s">
        <v>21511</v>
      </c>
      <c r="G2671" s="891" t="s">
        <v>21510</v>
      </c>
      <c r="H2671" s="890" t="s">
        <v>2872</v>
      </c>
      <c r="I2671" s="889" t="s">
        <v>3654</v>
      </c>
      <c r="J2671" s="889" t="s">
        <v>5525</v>
      </c>
      <c r="K2671" s="888">
        <v>1</v>
      </c>
      <c r="L2671" s="888">
        <v>6</v>
      </c>
      <c r="M2671" s="887">
        <v>48533.33</v>
      </c>
      <c r="N2671" s="888">
        <v>1</v>
      </c>
      <c r="O2671" s="888">
        <v>6</v>
      </c>
      <c r="P2671" s="887">
        <v>42000</v>
      </c>
    </row>
    <row r="2672" spans="1:16" x14ac:dyDescent="0.25">
      <c r="A2672" s="867" t="s">
        <v>19067</v>
      </c>
      <c r="B2672" s="867" t="s">
        <v>2672</v>
      </c>
      <c r="C2672" s="894" t="s">
        <v>19066</v>
      </c>
      <c r="D2672" s="893" t="s">
        <v>18209</v>
      </c>
      <c r="E2672" s="892">
        <v>6000</v>
      </c>
      <c r="F2672" s="895" t="s">
        <v>21509</v>
      </c>
      <c r="G2672" s="891" t="s">
        <v>21508</v>
      </c>
      <c r="H2672" s="890" t="s">
        <v>2703</v>
      </c>
      <c r="I2672" s="889" t="s">
        <v>3654</v>
      </c>
      <c r="J2672" s="889" t="s">
        <v>5525</v>
      </c>
      <c r="K2672" s="888">
        <v>1</v>
      </c>
      <c r="L2672" s="888">
        <v>5</v>
      </c>
      <c r="M2672" s="887">
        <v>34400</v>
      </c>
      <c r="N2672" s="888">
        <v>0</v>
      </c>
      <c r="O2672" s="888">
        <v>0</v>
      </c>
      <c r="P2672" s="887">
        <v>0</v>
      </c>
    </row>
    <row r="2673" spans="1:16" x14ac:dyDescent="0.25">
      <c r="A2673" s="867" t="s">
        <v>19067</v>
      </c>
      <c r="B2673" s="867" t="s">
        <v>2672</v>
      </c>
      <c r="C2673" s="894" t="s">
        <v>19066</v>
      </c>
      <c r="D2673" s="893" t="s">
        <v>18209</v>
      </c>
      <c r="E2673" s="892">
        <v>11500</v>
      </c>
      <c r="F2673" s="895" t="s">
        <v>21507</v>
      </c>
      <c r="G2673" s="891" t="s">
        <v>21506</v>
      </c>
      <c r="H2673" s="890" t="s">
        <v>20662</v>
      </c>
      <c r="I2673" s="889" t="s">
        <v>3654</v>
      </c>
      <c r="J2673" s="889" t="s">
        <v>5525</v>
      </c>
      <c r="K2673" s="888">
        <v>1</v>
      </c>
      <c r="L2673" s="888">
        <v>9</v>
      </c>
      <c r="M2673" s="887">
        <v>103500</v>
      </c>
      <c r="N2673" s="888">
        <v>1</v>
      </c>
      <c r="O2673" s="888">
        <v>6</v>
      </c>
      <c r="P2673" s="887">
        <v>69000</v>
      </c>
    </row>
    <row r="2674" spans="1:16" x14ac:dyDescent="0.25">
      <c r="A2674" s="867" t="s">
        <v>19067</v>
      </c>
      <c r="B2674" s="867" t="s">
        <v>2672</v>
      </c>
      <c r="C2674" s="894" t="s">
        <v>19066</v>
      </c>
      <c r="D2674" s="893" t="s">
        <v>18209</v>
      </c>
      <c r="E2674" s="892">
        <v>15600</v>
      </c>
      <c r="F2674" s="895" t="s">
        <v>21505</v>
      </c>
      <c r="G2674" s="891" t="s">
        <v>21504</v>
      </c>
      <c r="H2674" s="890" t="s">
        <v>20662</v>
      </c>
      <c r="I2674" s="889" t="s">
        <v>3654</v>
      </c>
      <c r="J2674" s="889" t="s">
        <v>5525</v>
      </c>
      <c r="K2674" s="888">
        <v>1</v>
      </c>
      <c r="L2674" s="888">
        <v>1</v>
      </c>
      <c r="M2674" s="887">
        <v>13520</v>
      </c>
      <c r="N2674" s="888">
        <v>1</v>
      </c>
      <c r="O2674" s="888">
        <v>2</v>
      </c>
      <c r="P2674" s="887">
        <v>29120</v>
      </c>
    </row>
    <row r="2675" spans="1:16" x14ac:dyDescent="0.25">
      <c r="A2675" s="867" t="s">
        <v>19067</v>
      </c>
      <c r="B2675" s="867" t="s">
        <v>2672</v>
      </c>
      <c r="C2675" s="894" t="s">
        <v>19066</v>
      </c>
      <c r="D2675" s="893" t="s">
        <v>21032</v>
      </c>
      <c r="E2675" s="892">
        <v>15600</v>
      </c>
      <c r="F2675" s="895" t="s">
        <v>21505</v>
      </c>
      <c r="G2675" s="891" t="s">
        <v>21504</v>
      </c>
      <c r="H2675" s="890" t="s">
        <v>20662</v>
      </c>
      <c r="I2675" s="889" t="s">
        <v>3654</v>
      </c>
      <c r="J2675" s="889" t="s">
        <v>5525</v>
      </c>
      <c r="K2675" s="888">
        <v>1</v>
      </c>
      <c r="L2675" s="888">
        <v>11</v>
      </c>
      <c r="M2675" s="887">
        <v>172640</v>
      </c>
      <c r="N2675" s="888">
        <v>0</v>
      </c>
      <c r="O2675" s="888">
        <v>0</v>
      </c>
      <c r="P2675" s="887">
        <v>0</v>
      </c>
    </row>
    <row r="2676" spans="1:16" x14ac:dyDescent="0.25">
      <c r="A2676" s="867" t="s">
        <v>19067</v>
      </c>
      <c r="B2676" s="867" t="s">
        <v>2672</v>
      </c>
      <c r="C2676" s="894" t="s">
        <v>19066</v>
      </c>
      <c r="D2676" s="893" t="s">
        <v>20910</v>
      </c>
      <c r="E2676" s="892">
        <v>12000</v>
      </c>
      <c r="F2676" s="895" t="s">
        <v>21503</v>
      </c>
      <c r="G2676" s="891" t="s">
        <v>21502</v>
      </c>
      <c r="H2676" s="890" t="s">
        <v>2703</v>
      </c>
      <c r="I2676" s="889" t="s">
        <v>3654</v>
      </c>
      <c r="J2676" s="889" t="s">
        <v>5525</v>
      </c>
      <c r="K2676" s="888">
        <v>0</v>
      </c>
      <c r="L2676" s="888">
        <v>0</v>
      </c>
      <c r="M2676" s="887">
        <v>0</v>
      </c>
      <c r="N2676" s="888">
        <v>1</v>
      </c>
      <c r="O2676" s="888">
        <v>4</v>
      </c>
      <c r="P2676" s="887">
        <v>56400</v>
      </c>
    </row>
    <row r="2677" spans="1:16" x14ac:dyDescent="0.25">
      <c r="A2677" s="867" t="s">
        <v>19067</v>
      </c>
      <c r="B2677" s="867" t="s">
        <v>2672</v>
      </c>
      <c r="C2677" s="894" t="s">
        <v>19066</v>
      </c>
      <c r="D2677" s="893" t="s">
        <v>18209</v>
      </c>
      <c r="E2677" s="892">
        <v>15600</v>
      </c>
      <c r="F2677" s="895" t="s">
        <v>21501</v>
      </c>
      <c r="G2677" s="891" t="s">
        <v>21500</v>
      </c>
      <c r="H2677" s="890" t="s">
        <v>20760</v>
      </c>
      <c r="I2677" s="889" t="s">
        <v>3654</v>
      </c>
      <c r="J2677" s="889" t="s">
        <v>5525</v>
      </c>
      <c r="K2677" s="888">
        <v>0</v>
      </c>
      <c r="L2677" s="888">
        <v>0</v>
      </c>
      <c r="M2677" s="887">
        <v>0</v>
      </c>
      <c r="N2677" s="888">
        <v>1</v>
      </c>
      <c r="O2677" s="888">
        <v>1</v>
      </c>
      <c r="P2677" s="887">
        <v>14560</v>
      </c>
    </row>
    <row r="2678" spans="1:16" ht="22.5" x14ac:dyDescent="0.25">
      <c r="A2678" s="867" t="s">
        <v>19067</v>
      </c>
      <c r="B2678" s="867" t="s">
        <v>2672</v>
      </c>
      <c r="C2678" s="894" t="s">
        <v>19066</v>
      </c>
      <c r="D2678" s="893" t="s">
        <v>21499</v>
      </c>
      <c r="E2678" s="892">
        <v>7000</v>
      </c>
      <c r="F2678" s="895" t="s">
        <v>21498</v>
      </c>
      <c r="G2678" s="891" t="s">
        <v>21497</v>
      </c>
      <c r="H2678" s="890" t="s">
        <v>19253</v>
      </c>
      <c r="I2678" s="889" t="s">
        <v>2684</v>
      </c>
      <c r="J2678" s="889" t="s">
        <v>5525</v>
      </c>
      <c r="K2678" s="888">
        <v>1</v>
      </c>
      <c r="L2678" s="888">
        <v>12</v>
      </c>
      <c r="M2678" s="887">
        <v>84000</v>
      </c>
      <c r="N2678" s="888">
        <v>1</v>
      </c>
      <c r="O2678" s="888">
        <v>5</v>
      </c>
      <c r="P2678" s="887">
        <v>35000</v>
      </c>
    </row>
    <row r="2679" spans="1:16" ht="22.5" x14ac:dyDescent="0.25">
      <c r="A2679" s="867" t="s">
        <v>19067</v>
      </c>
      <c r="B2679" s="867" t="s">
        <v>2672</v>
      </c>
      <c r="C2679" s="894" t="s">
        <v>19066</v>
      </c>
      <c r="D2679" s="893" t="s">
        <v>21496</v>
      </c>
      <c r="E2679" s="892">
        <v>7000</v>
      </c>
      <c r="F2679" s="895" t="s">
        <v>21495</v>
      </c>
      <c r="G2679" s="891" t="s">
        <v>21494</v>
      </c>
      <c r="H2679" s="890" t="s">
        <v>20662</v>
      </c>
      <c r="I2679" s="889" t="s">
        <v>3654</v>
      </c>
      <c r="J2679" s="889" t="s">
        <v>5525</v>
      </c>
      <c r="K2679" s="888">
        <v>1</v>
      </c>
      <c r="L2679" s="888">
        <v>9</v>
      </c>
      <c r="M2679" s="887">
        <v>68833.33</v>
      </c>
      <c r="N2679" s="888">
        <v>1</v>
      </c>
      <c r="O2679" s="888">
        <v>6</v>
      </c>
      <c r="P2679" s="887">
        <v>42000</v>
      </c>
    </row>
    <row r="2680" spans="1:16" x14ac:dyDescent="0.25">
      <c r="A2680" s="867" t="s">
        <v>19067</v>
      </c>
      <c r="B2680" s="867" t="s">
        <v>2672</v>
      </c>
      <c r="C2680" s="894" t="s">
        <v>19066</v>
      </c>
      <c r="D2680" s="893" t="s">
        <v>20910</v>
      </c>
      <c r="E2680" s="892">
        <v>12250</v>
      </c>
      <c r="F2680" s="895" t="s">
        <v>21493</v>
      </c>
      <c r="G2680" s="891" t="s">
        <v>21492</v>
      </c>
      <c r="H2680" s="890" t="s">
        <v>2665</v>
      </c>
      <c r="I2680" s="889" t="s">
        <v>3654</v>
      </c>
      <c r="J2680" s="889" t="s">
        <v>5525</v>
      </c>
      <c r="K2680" s="888">
        <v>1</v>
      </c>
      <c r="L2680" s="888">
        <v>11</v>
      </c>
      <c r="M2680" s="887">
        <v>146591.66999999998</v>
      </c>
      <c r="N2680" s="888">
        <v>1</v>
      </c>
      <c r="O2680" s="888">
        <v>6</v>
      </c>
      <c r="P2680" s="887">
        <v>73500</v>
      </c>
    </row>
    <row r="2681" spans="1:16" x14ac:dyDescent="0.25">
      <c r="A2681" s="867" t="s">
        <v>19067</v>
      </c>
      <c r="B2681" s="867" t="s">
        <v>2672</v>
      </c>
      <c r="C2681" s="894" t="s">
        <v>19066</v>
      </c>
      <c r="D2681" s="893" t="s">
        <v>18209</v>
      </c>
      <c r="E2681" s="892">
        <v>8000</v>
      </c>
      <c r="F2681" s="895" t="s">
        <v>21491</v>
      </c>
      <c r="G2681" s="891" t="s">
        <v>21490</v>
      </c>
      <c r="H2681" s="890" t="s">
        <v>2703</v>
      </c>
      <c r="I2681" s="889" t="s">
        <v>3654</v>
      </c>
      <c r="J2681" s="889" t="s">
        <v>5525</v>
      </c>
      <c r="K2681" s="888">
        <v>1</v>
      </c>
      <c r="L2681" s="888">
        <v>5</v>
      </c>
      <c r="M2681" s="887">
        <v>35466.660000000003</v>
      </c>
      <c r="N2681" s="888">
        <v>0</v>
      </c>
      <c r="O2681" s="888">
        <v>0</v>
      </c>
      <c r="P2681" s="887">
        <v>0</v>
      </c>
    </row>
    <row r="2682" spans="1:16" x14ac:dyDescent="0.25">
      <c r="A2682" s="867" t="s">
        <v>19067</v>
      </c>
      <c r="B2682" s="867" t="s">
        <v>2672</v>
      </c>
      <c r="C2682" s="894" t="s">
        <v>19066</v>
      </c>
      <c r="D2682" s="893" t="s">
        <v>18209</v>
      </c>
      <c r="E2682" s="892">
        <v>15600</v>
      </c>
      <c r="F2682" s="895" t="s">
        <v>21489</v>
      </c>
      <c r="G2682" s="891" t="s">
        <v>21488</v>
      </c>
      <c r="H2682" s="890" t="s">
        <v>3255</v>
      </c>
      <c r="I2682" s="889" t="s">
        <v>3654</v>
      </c>
      <c r="J2682" s="889" t="s">
        <v>5525</v>
      </c>
      <c r="K2682" s="888">
        <v>1</v>
      </c>
      <c r="L2682" s="888">
        <v>3</v>
      </c>
      <c r="M2682" s="887">
        <v>50960</v>
      </c>
      <c r="N2682" s="888">
        <v>0</v>
      </c>
      <c r="O2682" s="888">
        <v>0</v>
      </c>
      <c r="P2682" s="887">
        <v>0</v>
      </c>
    </row>
    <row r="2683" spans="1:16" x14ac:dyDescent="0.25">
      <c r="A2683" s="867" t="s">
        <v>19067</v>
      </c>
      <c r="B2683" s="867" t="s">
        <v>2672</v>
      </c>
      <c r="C2683" s="894" t="s">
        <v>19066</v>
      </c>
      <c r="D2683" s="893" t="s">
        <v>18209</v>
      </c>
      <c r="E2683" s="892">
        <v>15600</v>
      </c>
      <c r="F2683" s="895" t="s">
        <v>21487</v>
      </c>
      <c r="G2683" s="891" t="s">
        <v>21486</v>
      </c>
      <c r="H2683" s="890" t="s">
        <v>20166</v>
      </c>
      <c r="I2683" s="889" t="s">
        <v>3654</v>
      </c>
      <c r="J2683" s="889" t="s">
        <v>5525</v>
      </c>
      <c r="K2683" s="888">
        <v>1</v>
      </c>
      <c r="L2683" s="888">
        <v>12</v>
      </c>
      <c r="M2683" s="887">
        <v>175240</v>
      </c>
      <c r="N2683" s="888">
        <v>1</v>
      </c>
      <c r="O2683" s="888">
        <v>6</v>
      </c>
      <c r="P2683" s="887">
        <v>92040</v>
      </c>
    </row>
    <row r="2684" spans="1:16" x14ac:dyDescent="0.25">
      <c r="A2684" s="867" t="s">
        <v>19067</v>
      </c>
      <c r="B2684" s="867" t="s">
        <v>2672</v>
      </c>
      <c r="C2684" s="894" t="s">
        <v>19066</v>
      </c>
      <c r="D2684" s="893" t="s">
        <v>18209</v>
      </c>
      <c r="E2684" s="892">
        <v>15600</v>
      </c>
      <c r="F2684" s="895" t="s">
        <v>19719</v>
      </c>
      <c r="G2684" s="891" t="s">
        <v>21485</v>
      </c>
      <c r="H2684" s="890" t="s">
        <v>20662</v>
      </c>
      <c r="I2684" s="889" t="s">
        <v>3654</v>
      </c>
      <c r="J2684" s="889" t="s">
        <v>5525</v>
      </c>
      <c r="K2684" s="888">
        <v>1</v>
      </c>
      <c r="L2684" s="888">
        <v>1</v>
      </c>
      <c r="M2684" s="887">
        <v>22360</v>
      </c>
      <c r="N2684" s="888">
        <v>1</v>
      </c>
      <c r="O2684" s="888">
        <v>6</v>
      </c>
      <c r="P2684" s="887">
        <v>81276</v>
      </c>
    </row>
    <row r="2685" spans="1:16" x14ac:dyDescent="0.25">
      <c r="A2685" s="867" t="s">
        <v>19067</v>
      </c>
      <c r="B2685" s="867" t="s">
        <v>2672</v>
      </c>
      <c r="C2685" s="894" t="s">
        <v>19066</v>
      </c>
      <c r="D2685" s="893" t="s">
        <v>18209</v>
      </c>
      <c r="E2685" s="892">
        <v>10000</v>
      </c>
      <c r="F2685" s="895" t="s">
        <v>21484</v>
      </c>
      <c r="G2685" s="891" t="s">
        <v>21483</v>
      </c>
      <c r="H2685" s="890" t="s">
        <v>2703</v>
      </c>
      <c r="I2685" s="889" t="s">
        <v>3654</v>
      </c>
      <c r="J2685" s="889" t="s">
        <v>5525</v>
      </c>
      <c r="K2685" s="888">
        <v>1</v>
      </c>
      <c r="L2685" s="888">
        <v>5</v>
      </c>
      <c r="M2685" s="887">
        <v>50000</v>
      </c>
      <c r="N2685" s="888">
        <v>1</v>
      </c>
      <c r="O2685" s="888">
        <v>6</v>
      </c>
      <c r="P2685" s="887">
        <v>60000</v>
      </c>
    </row>
    <row r="2686" spans="1:16" x14ac:dyDescent="0.25">
      <c r="A2686" s="867" t="s">
        <v>19067</v>
      </c>
      <c r="B2686" s="867" t="s">
        <v>2672</v>
      </c>
      <c r="C2686" s="894" t="s">
        <v>19066</v>
      </c>
      <c r="D2686" s="893" t="s">
        <v>18209</v>
      </c>
      <c r="E2686" s="892">
        <v>13000</v>
      </c>
      <c r="F2686" s="895" t="s">
        <v>21482</v>
      </c>
      <c r="G2686" s="891" t="s">
        <v>21481</v>
      </c>
      <c r="H2686" s="890" t="s">
        <v>20662</v>
      </c>
      <c r="I2686" s="889" t="s">
        <v>3654</v>
      </c>
      <c r="J2686" s="889" t="s">
        <v>5525</v>
      </c>
      <c r="K2686" s="888">
        <v>0</v>
      </c>
      <c r="L2686" s="888">
        <v>0</v>
      </c>
      <c r="M2686" s="887">
        <v>0</v>
      </c>
      <c r="N2686" s="888">
        <v>1</v>
      </c>
      <c r="O2686" s="888">
        <v>1</v>
      </c>
      <c r="P2686" s="887">
        <v>9100</v>
      </c>
    </row>
    <row r="2687" spans="1:16" x14ac:dyDescent="0.25">
      <c r="A2687" s="867" t="s">
        <v>19067</v>
      </c>
      <c r="B2687" s="867" t="s">
        <v>2672</v>
      </c>
      <c r="C2687" s="894" t="s">
        <v>19066</v>
      </c>
      <c r="D2687" s="893" t="s">
        <v>18209</v>
      </c>
      <c r="E2687" s="892">
        <v>9000</v>
      </c>
      <c r="F2687" s="895" t="s">
        <v>21482</v>
      </c>
      <c r="G2687" s="891" t="s">
        <v>21481</v>
      </c>
      <c r="H2687" s="890" t="s">
        <v>20662</v>
      </c>
      <c r="I2687" s="889" t="s">
        <v>3654</v>
      </c>
      <c r="J2687" s="889" t="s">
        <v>5525</v>
      </c>
      <c r="K2687" s="888">
        <v>0</v>
      </c>
      <c r="L2687" s="888">
        <v>0</v>
      </c>
      <c r="M2687" s="887">
        <v>0</v>
      </c>
      <c r="N2687" s="888">
        <v>1</v>
      </c>
      <c r="O2687" s="888">
        <v>2</v>
      </c>
      <c r="P2687" s="887">
        <v>17700</v>
      </c>
    </row>
    <row r="2688" spans="1:16" x14ac:dyDescent="0.25">
      <c r="A2688" s="867" t="s">
        <v>19067</v>
      </c>
      <c r="B2688" s="867" t="s">
        <v>2672</v>
      </c>
      <c r="C2688" s="894" t="s">
        <v>19066</v>
      </c>
      <c r="D2688" s="893" t="s">
        <v>18209</v>
      </c>
      <c r="E2688" s="892">
        <v>15600</v>
      </c>
      <c r="F2688" s="895" t="s">
        <v>19717</v>
      </c>
      <c r="G2688" s="891" t="s">
        <v>21480</v>
      </c>
      <c r="H2688" s="890" t="s">
        <v>20662</v>
      </c>
      <c r="I2688" s="889" t="s">
        <v>3654</v>
      </c>
      <c r="J2688" s="889" t="s">
        <v>5525</v>
      </c>
      <c r="K2688" s="888">
        <v>1</v>
      </c>
      <c r="L2688" s="888">
        <v>5</v>
      </c>
      <c r="M2688" s="887">
        <v>71240</v>
      </c>
      <c r="N2688" s="888">
        <v>0</v>
      </c>
      <c r="O2688" s="888">
        <v>0</v>
      </c>
      <c r="P2688" s="887">
        <v>0</v>
      </c>
    </row>
    <row r="2689" spans="1:16" x14ac:dyDescent="0.25">
      <c r="A2689" s="867" t="s">
        <v>19067</v>
      </c>
      <c r="B2689" s="867" t="s">
        <v>2672</v>
      </c>
      <c r="C2689" s="894" t="s">
        <v>19066</v>
      </c>
      <c r="D2689" s="893" t="s">
        <v>18209</v>
      </c>
      <c r="E2689" s="892">
        <v>15600</v>
      </c>
      <c r="F2689" s="895" t="s">
        <v>21479</v>
      </c>
      <c r="G2689" s="891" t="s">
        <v>21478</v>
      </c>
      <c r="H2689" s="890" t="s">
        <v>20662</v>
      </c>
      <c r="I2689" s="889" t="s">
        <v>3654</v>
      </c>
      <c r="J2689" s="889" t="s">
        <v>5525</v>
      </c>
      <c r="K2689" s="888">
        <v>0</v>
      </c>
      <c r="L2689" s="888">
        <v>0</v>
      </c>
      <c r="M2689" s="887">
        <v>0</v>
      </c>
      <c r="N2689" s="888">
        <v>1</v>
      </c>
      <c r="O2689" s="888">
        <v>1</v>
      </c>
      <c r="P2689" s="887">
        <v>20280</v>
      </c>
    </row>
    <row r="2690" spans="1:16" x14ac:dyDescent="0.25">
      <c r="A2690" s="867" t="s">
        <v>19067</v>
      </c>
      <c r="B2690" s="867" t="s">
        <v>2672</v>
      </c>
      <c r="C2690" s="894" t="s">
        <v>19066</v>
      </c>
      <c r="D2690" s="893" t="s">
        <v>18209</v>
      </c>
      <c r="E2690" s="892">
        <v>15600</v>
      </c>
      <c r="F2690" s="895" t="s">
        <v>21477</v>
      </c>
      <c r="G2690" s="891" t="s">
        <v>21476</v>
      </c>
      <c r="H2690" s="890" t="s">
        <v>6522</v>
      </c>
      <c r="I2690" s="889" t="s">
        <v>3654</v>
      </c>
      <c r="J2690" s="889" t="s">
        <v>5525</v>
      </c>
      <c r="K2690" s="888">
        <v>1</v>
      </c>
      <c r="L2690" s="888">
        <v>8</v>
      </c>
      <c r="M2690" s="887">
        <v>117520</v>
      </c>
      <c r="N2690" s="888">
        <v>0</v>
      </c>
      <c r="O2690" s="888">
        <v>0</v>
      </c>
      <c r="P2690" s="887">
        <v>0</v>
      </c>
    </row>
    <row r="2691" spans="1:16" x14ac:dyDescent="0.25">
      <c r="A2691" s="867" t="s">
        <v>19067</v>
      </c>
      <c r="B2691" s="867" t="s">
        <v>2672</v>
      </c>
      <c r="C2691" s="894" t="s">
        <v>19066</v>
      </c>
      <c r="D2691" s="893" t="s">
        <v>18209</v>
      </c>
      <c r="E2691" s="892">
        <v>15600</v>
      </c>
      <c r="F2691" s="895" t="s">
        <v>21475</v>
      </c>
      <c r="G2691" s="891" t="s">
        <v>21474</v>
      </c>
      <c r="H2691" s="890" t="s">
        <v>20662</v>
      </c>
      <c r="I2691" s="889" t="s">
        <v>3654</v>
      </c>
      <c r="J2691" s="889" t="s">
        <v>5525</v>
      </c>
      <c r="K2691" s="888">
        <v>1</v>
      </c>
      <c r="L2691" s="888">
        <v>12</v>
      </c>
      <c r="M2691" s="887">
        <v>187200</v>
      </c>
      <c r="N2691" s="888">
        <v>1</v>
      </c>
      <c r="O2691" s="888">
        <v>6</v>
      </c>
      <c r="P2691" s="887">
        <v>92040</v>
      </c>
    </row>
    <row r="2692" spans="1:16" x14ac:dyDescent="0.25">
      <c r="A2692" s="867" t="s">
        <v>19067</v>
      </c>
      <c r="B2692" s="867" t="s">
        <v>2672</v>
      </c>
      <c r="C2692" s="894" t="s">
        <v>19066</v>
      </c>
      <c r="D2692" s="893" t="s">
        <v>18209</v>
      </c>
      <c r="E2692" s="892">
        <v>7000</v>
      </c>
      <c r="F2692" s="895" t="s">
        <v>21473</v>
      </c>
      <c r="G2692" s="891" t="s">
        <v>21472</v>
      </c>
      <c r="H2692" s="890" t="s">
        <v>3570</v>
      </c>
      <c r="I2692" s="889" t="s">
        <v>2684</v>
      </c>
      <c r="J2692" s="889" t="s">
        <v>5525</v>
      </c>
      <c r="K2692" s="888">
        <v>0</v>
      </c>
      <c r="L2692" s="888">
        <v>0</v>
      </c>
      <c r="M2692" s="887">
        <v>0</v>
      </c>
      <c r="N2692" s="888">
        <v>1</v>
      </c>
      <c r="O2692" s="888">
        <v>4</v>
      </c>
      <c r="P2692" s="887">
        <v>34533.33</v>
      </c>
    </row>
    <row r="2693" spans="1:16" x14ac:dyDescent="0.25">
      <c r="A2693" s="867" t="s">
        <v>19067</v>
      </c>
      <c r="B2693" s="867" t="s">
        <v>2672</v>
      </c>
      <c r="C2693" s="894" t="s">
        <v>19066</v>
      </c>
      <c r="D2693" s="893" t="s">
        <v>18209</v>
      </c>
      <c r="E2693" s="892">
        <v>7000</v>
      </c>
      <c r="F2693" s="895" t="s">
        <v>21471</v>
      </c>
      <c r="G2693" s="891" t="s">
        <v>21470</v>
      </c>
      <c r="H2693" s="890" t="s">
        <v>20662</v>
      </c>
      <c r="I2693" s="889" t="s">
        <v>3654</v>
      </c>
      <c r="J2693" s="889" t="s">
        <v>5525</v>
      </c>
      <c r="K2693" s="888">
        <v>1</v>
      </c>
      <c r="L2693" s="888">
        <v>4</v>
      </c>
      <c r="M2693" s="887">
        <v>32433.33</v>
      </c>
      <c r="N2693" s="888">
        <v>1</v>
      </c>
      <c r="O2693" s="888">
        <v>6</v>
      </c>
      <c r="P2693" s="887">
        <v>42000</v>
      </c>
    </row>
    <row r="2694" spans="1:16" x14ac:dyDescent="0.25">
      <c r="A2694" s="867" t="s">
        <v>19067</v>
      </c>
      <c r="B2694" s="867" t="s">
        <v>2672</v>
      </c>
      <c r="C2694" s="894" t="s">
        <v>19066</v>
      </c>
      <c r="D2694" s="893" t="s">
        <v>18209</v>
      </c>
      <c r="E2694" s="892">
        <v>15600</v>
      </c>
      <c r="F2694" s="895" t="s">
        <v>21469</v>
      </c>
      <c r="G2694" s="891" t="s">
        <v>21468</v>
      </c>
      <c r="H2694" s="890" t="s">
        <v>20662</v>
      </c>
      <c r="I2694" s="889" t="s">
        <v>3654</v>
      </c>
      <c r="J2694" s="889" t="s">
        <v>5525</v>
      </c>
      <c r="K2694" s="888">
        <v>1</v>
      </c>
      <c r="L2694" s="888">
        <v>11</v>
      </c>
      <c r="M2694" s="887">
        <v>171600</v>
      </c>
      <c r="N2694" s="888">
        <v>0</v>
      </c>
      <c r="O2694" s="888">
        <v>0</v>
      </c>
      <c r="P2694" s="887">
        <v>0</v>
      </c>
    </row>
    <row r="2695" spans="1:16" x14ac:dyDescent="0.25">
      <c r="A2695" s="867" t="s">
        <v>19067</v>
      </c>
      <c r="B2695" s="867" t="s">
        <v>2672</v>
      </c>
      <c r="C2695" s="894" t="s">
        <v>19066</v>
      </c>
      <c r="D2695" s="893" t="s">
        <v>18209</v>
      </c>
      <c r="E2695" s="892">
        <v>8000</v>
      </c>
      <c r="F2695" s="895" t="s">
        <v>21467</v>
      </c>
      <c r="G2695" s="891" t="s">
        <v>21466</v>
      </c>
      <c r="H2695" s="890" t="s">
        <v>20813</v>
      </c>
      <c r="I2695" s="889" t="s">
        <v>2684</v>
      </c>
      <c r="J2695" s="889" t="s">
        <v>5525</v>
      </c>
      <c r="K2695" s="888">
        <v>1</v>
      </c>
      <c r="L2695" s="888">
        <v>6</v>
      </c>
      <c r="M2695" s="887">
        <v>58933.33</v>
      </c>
      <c r="N2695" s="888">
        <v>0</v>
      </c>
      <c r="O2695" s="888">
        <v>0</v>
      </c>
      <c r="P2695" s="887">
        <v>0</v>
      </c>
    </row>
    <row r="2696" spans="1:16" ht="33.75" x14ac:dyDescent="0.25">
      <c r="A2696" s="867" t="s">
        <v>19067</v>
      </c>
      <c r="B2696" s="867" t="s">
        <v>2672</v>
      </c>
      <c r="C2696" s="894" t="s">
        <v>19066</v>
      </c>
      <c r="D2696" s="893" t="s">
        <v>21465</v>
      </c>
      <c r="E2696" s="892">
        <v>8000</v>
      </c>
      <c r="F2696" s="895" t="s">
        <v>21463</v>
      </c>
      <c r="G2696" s="891" t="s">
        <v>21462</v>
      </c>
      <c r="H2696" s="890" t="s">
        <v>2872</v>
      </c>
      <c r="I2696" s="889" t="s">
        <v>3654</v>
      </c>
      <c r="J2696" s="889" t="s">
        <v>5525</v>
      </c>
      <c r="K2696" s="888">
        <v>0</v>
      </c>
      <c r="L2696" s="888">
        <v>0</v>
      </c>
      <c r="M2696" s="887">
        <v>0</v>
      </c>
      <c r="N2696" s="888">
        <v>1</v>
      </c>
      <c r="O2696" s="888">
        <v>1</v>
      </c>
      <c r="P2696" s="887">
        <v>12266.67</v>
      </c>
    </row>
    <row r="2697" spans="1:16" ht="22.5" x14ac:dyDescent="0.25">
      <c r="A2697" s="867" t="s">
        <v>19067</v>
      </c>
      <c r="B2697" s="867" t="s">
        <v>2672</v>
      </c>
      <c r="C2697" s="894" t="s">
        <v>19066</v>
      </c>
      <c r="D2697" s="893" t="s">
        <v>21464</v>
      </c>
      <c r="E2697" s="892">
        <v>8000</v>
      </c>
      <c r="F2697" s="895" t="s">
        <v>21463</v>
      </c>
      <c r="G2697" s="891" t="s">
        <v>21462</v>
      </c>
      <c r="H2697" s="890" t="s">
        <v>2872</v>
      </c>
      <c r="I2697" s="889" t="s">
        <v>3654</v>
      </c>
      <c r="J2697" s="889" t="s">
        <v>5525</v>
      </c>
      <c r="K2697" s="888">
        <v>1</v>
      </c>
      <c r="L2697" s="888">
        <v>10</v>
      </c>
      <c r="M2697" s="887">
        <v>90666.67</v>
      </c>
      <c r="N2697" s="888">
        <v>1</v>
      </c>
      <c r="O2697" s="888">
        <v>3</v>
      </c>
      <c r="P2697" s="887">
        <v>24000</v>
      </c>
    </row>
    <row r="2698" spans="1:16" x14ac:dyDescent="0.25">
      <c r="A2698" s="1772" t="s">
        <v>2848</v>
      </c>
      <c r="B2698" s="1772"/>
      <c r="C2698" s="1772"/>
      <c r="D2698" s="1772"/>
      <c r="E2698" s="1772"/>
      <c r="F2698" s="1772" t="s">
        <v>378</v>
      </c>
      <c r="G2698" s="1772"/>
      <c r="H2698" s="1772"/>
      <c r="I2698" s="1772"/>
      <c r="J2698" s="1772"/>
      <c r="K2698" s="1771" t="s">
        <v>2847</v>
      </c>
      <c r="L2698" s="1771"/>
      <c r="M2698" s="1771"/>
      <c r="N2698" s="1771" t="s">
        <v>2846</v>
      </c>
      <c r="O2698" s="1771"/>
      <c r="P2698" s="1771"/>
    </row>
    <row r="2699" spans="1:16" ht="69.75" x14ac:dyDescent="0.25">
      <c r="A2699" s="1535" t="s">
        <v>2845</v>
      </c>
      <c r="B2699" s="1535" t="s">
        <v>5</v>
      </c>
      <c r="C2699" s="1535" t="s">
        <v>2844</v>
      </c>
      <c r="D2699" s="1535" t="s">
        <v>2843</v>
      </c>
      <c r="E2699" s="1536" t="s">
        <v>2842</v>
      </c>
      <c r="F2699" s="1537" t="s">
        <v>2841</v>
      </c>
      <c r="G2699" s="1535" t="s">
        <v>2840</v>
      </c>
      <c r="H2699" s="1535" t="s">
        <v>2839</v>
      </c>
      <c r="I2699" s="1535" t="s">
        <v>2838</v>
      </c>
      <c r="J2699" s="1535" t="s">
        <v>2837</v>
      </c>
      <c r="K2699" s="1538" t="s">
        <v>2836</v>
      </c>
      <c r="L2699" s="1538" t="s">
        <v>2835</v>
      </c>
      <c r="M2699" s="1539" t="s">
        <v>2834</v>
      </c>
      <c r="N2699" s="1538" t="s">
        <v>2836</v>
      </c>
      <c r="O2699" s="1538" t="s">
        <v>2835</v>
      </c>
      <c r="P2699" s="1539" t="s">
        <v>2834</v>
      </c>
    </row>
    <row r="2700" spans="1:16" x14ac:dyDescent="0.25">
      <c r="A2700" s="867" t="s">
        <v>19067</v>
      </c>
      <c r="B2700" s="867" t="s">
        <v>2672</v>
      </c>
      <c r="C2700" s="894" t="s">
        <v>19066</v>
      </c>
      <c r="D2700" s="893" t="s">
        <v>18209</v>
      </c>
      <c r="E2700" s="892">
        <v>5400</v>
      </c>
      <c r="F2700" s="895" t="s">
        <v>21461</v>
      </c>
      <c r="G2700" s="891" t="s">
        <v>21460</v>
      </c>
      <c r="H2700" s="890" t="s">
        <v>20662</v>
      </c>
      <c r="I2700" s="889" t="s">
        <v>3654</v>
      </c>
      <c r="J2700" s="889" t="s">
        <v>5525</v>
      </c>
      <c r="K2700" s="888">
        <v>0</v>
      </c>
      <c r="L2700" s="888">
        <v>0</v>
      </c>
      <c r="M2700" s="887">
        <v>0</v>
      </c>
      <c r="N2700" s="888">
        <v>1</v>
      </c>
      <c r="O2700" s="888">
        <v>2</v>
      </c>
      <c r="P2700" s="887">
        <v>11520</v>
      </c>
    </row>
    <row r="2701" spans="1:16" ht="25.5" customHeight="1" x14ac:dyDescent="0.25">
      <c r="A2701" s="867" t="s">
        <v>19067</v>
      </c>
      <c r="B2701" s="867" t="s">
        <v>2672</v>
      </c>
      <c r="C2701" s="894" t="s">
        <v>19066</v>
      </c>
      <c r="D2701" s="893" t="s">
        <v>21459</v>
      </c>
      <c r="E2701" s="892">
        <v>10000</v>
      </c>
      <c r="F2701" s="895" t="s">
        <v>21458</v>
      </c>
      <c r="G2701" s="891" t="s">
        <v>21457</v>
      </c>
      <c r="H2701" s="890" t="s">
        <v>2703</v>
      </c>
      <c r="I2701" s="889" t="s">
        <v>3654</v>
      </c>
      <c r="J2701" s="889" t="s">
        <v>5525</v>
      </c>
      <c r="K2701" s="888">
        <v>1</v>
      </c>
      <c r="L2701" s="888">
        <v>10</v>
      </c>
      <c r="M2701" s="887">
        <v>110000</v>
      </c>
      <c r="N2701" s="888">
        <v>1</v>
      </c>
      <c r="O2701" s="888">
        <v>2</v>
      </c>
      <c r="P2701" s="887">
        <v>20000</v>
      </c>
    </row>
    <row r="2702" spans="1:16" ht="22.5" x14ac:dyDescent="0.25">
      <c r="A2702" s="867" t="s">
        <v>19067</v>
      </c>
      <c r="B2702" s="867" t="s">
        <v>2672</v>
      </c>
      <c r="C2702" s="894" t="s">
        <v>19066</v>
      </c>
      <c r="D2702" s="893" t="s">
        <v>21456</v>
      </c>
      <c r="E2702" s="892">
        <v>10000</v>
      </c>
      <c r="F2702" s="895" t="s">
        <v>21455</v>
      </c>
      <c r="G2702" s="891" t="s">
        <v>21454</v>
      </c>
      <c r="H2702" s="890" t="s">
        <v>20662</v>
      </c>
      <c r="I2702" s="889" t="s">
        <v>3654</v>
      </c>
      <c r="J2702" s="889" t="s">
        <v>5525</v>
      </c>
      <c r="K2702" s="888">
        <v>1</v>
      </c>
      <c r="L2702" s="888">
        <v>8</v>
      </c>
      <c r="M2702" s="887">
        <v>96333.33</v>
      </c>
      <c r="N2702" s="888">
        <v>1</v>
      </c>
      <c r="O2702" s="888">
        <v>6</v>
      </c>
      <c r="P2702" s="887">
        <v>60000</v>
      </c>
    </row>
    <row r="2703" spans="1:16" x14ac:dyDescent="0.25">
      <c r="A2703" s="867" t="s">
        <v>19067</v>
      </c>
      <c r="B2703" s="867" t="s">
        <v>2672</v>
      </c>
      <c r="C2703" s="894" t="s">
        <v>19066</v>
      </c>
      <c r="D2703" s="893" t="s">
        <v>18209</v>
      </c>
      <c r="E2703" s="892">
        <v>8000</v>
      </c>
      <c r="F2703" s="895" t="s">
        <v>21453</v>
      </c>
      <c r="G2703" s="891" t="s">
        <v>21452</v>
      </c>
      <c r="H2703" s="890" t="s">
        <v>2703</v>
      </c>
      <c r="I2703" s="889" t="s">
        <v>3654</v>
      </c>
      <c r="J2703" s="889" t="s">
        <v>5525</v>
      </c>
      <c r="K2703" s="888">
        <v>1</v>
      </c>
      <c r="L2703" s="888">
        <v>5</v>
      </c>
      <c r="M2703" s="887">
        <v>40000</v>
      </c>
      <c r="N2703" s="888">
        <v>0</v>
      </c>
      <c r="O2703" s="888">
        <v>0</v>
      </c>
      <c r="P2703" s="887">
        <v>0</v>
      </c>
    </row>
    <row r="2704" spans="1:16" x14ac:dyDescent="0.25">
      <c r="A2704" s="867" t="s">
        <v>19067</v>
      </c>
      <c r="B2704" s="867" t="s">
        <v>2672</v>
      </c>
      <c r="C2704" s="894" t="s">
        <v>19066</v>
      </c>
      <c r="D2704" s="893" t="s">
        <v>18209</v>
      </c>
      <c r="E2704" s="892">
        <v>10000</v>
      </c>
      <c r="F2704" s="895" t="s">
        <v>21451</v>
      </c>
      <c r="G2704" s="891" t="s">
        <v>21450</v>
      </c>
      <c r="H2704" s="890" t="s">
        <v>2703</v>
      </c>
      <c r="I2704" s="889" t="s">
        <v>3654</v>
      </c>
      <c r="J2704" s="889" t="s">
        <v>5525</v>
      </c>
      <c r="K2704" s="888">
        <v>1</v>
      </c>
      <c r="L2704" s="888">
        <v>3</v>
      </c>
      <c r="M2704" s="887">
        <v>36666.67</v>
      </c>
      <c r="N2704" s="888">
        <v>1</v>
      </c>
      <c r="O2704" s="888">
        <v>6</v>
      </c>
      <c r="P2704" s="887">
        <v>60000</v>
      </c>
    </row>
    <row r="2705" spans="1:16" x14ac:dyDescent="0.25">
      <c r="A2705" s="867" t="s">
        <v>19067</v>
      </c>
      <c r="B2705" s="867" t="s">
        <v>2672</v>
      </c>
      <c r="C2705" s="894" t="s">
        <v>19066</v>
      </c>
      <c r="D2705" s="893" t="s">
        <v>18209</v>
      </c>
      <c r="E2705" s="892">
        <v>8000</v>
      </c>
      <c r="F2705" s="895" t="s">
        <v>21449</v>
      </c>
      <c r="G2705" s="891" t="s">
        <v>21448</v>
      </c>
      <c r="H2705" s="890" t="s">
        <v>20667</v>
      </c>
      <c r="I2705" s="889" t="s">
        <v>3654</v>
      </c>
      <c r="J2705" s="889" t="s">
        <v>5525</v>
      </c>
      <c r="K2705" s="888">
        <v>1</v>
      </c>
      <c r="L2705" s="888">
        <v>3</v>
      </c>
      <c r="M2705" s="887">
        <v>20266.660000000003</v>
      </c>
      <c r="N2705" s="888">
        <v>0</v>
      </c>
      <c r="O2705" s="888">
        <v>0</v>
      </c>
      <c r="P2705" s="887">
        <v>0</v>
      </c>
    </row>
    <row r="2706" spans="1:16" ht="22.5" x14ac:dyDescent="0.25">
      <c r="A2706" s="867" t="s">
        <v>19067</v>
      </c>
      <c r="B2706" s="867" t="s">
        <v>2672</v>
      </c>
      <c r="C2706" s="894" t="s">
        <v>19066</v>
      </c>
      <c r="D2706" s="893" t="s">
        <v>21447</v>
      </c>
      <c r="E2706" s="892">
        <v>15000</v>
      </c>
      <c r="F2706" s="895" t="s">
        <v>21446</v>
      </c>
      <c r="G2706" s="891" t="s">
        <v>21445</v>
      </c>
      <c r="H2706" s="890" t="s">
        <v>2703</v>
      </c>
      <c r="I2706" s="889" t="s">
        <v>3654</v>
      </c>
      <c r="J2706" s="889" t="s">
        <v>5525</v>
      </c>
      <c r="K2706" s="888">
        <v>1</v>
      </c>
      <c r="L2706" s="888">
        <v>11</v>
      </c>
      <c r="M2706" s="887">
        <v>165000</v>
      </c>
      <c r="N2706" s="888">
        <v>1</v>
      </c>
      <c r="O2706" s="888">
        <v>6</v>
      </c>
      <c r="P2706" s="887">
        <v>88500</v>
      </c>
    </row>
    <row r="2707" spans="1:16" x14ac:dyDescent="0.25">
      <c r="A2707" s="867" t="s">
        <v>19067</v>
      </c>
      <c r="B2707" s="867" t="s">
        <v>2672</v>
      </c>
      <c r="C2707" s="894" t="s">
        <v>19066</v>
      </c>
      <c r="D2707" s="893" t="s">
        <v>18209</v>
      </c>
      <c r="E2707" s="892">
        <v>12000</v>
      </c>
      <c r="F2707" s="895" t="s">
        <v>21446</v>
      </c>
      <c r="G2707" s="891" t="s">
        <v>21445</v>
      </c>
      <c r="H2707" s="890" t="s">
        <v>2703</v>
      </c>
      <c r="I2707" s="889" t="s">
        <v>3654</v>
      </c>
      <c r="J2707" s="889" t="s">
        <v>5525</v>
      </c>
      <c r="K2707" s="888">
        <v>1</v>
      </c>
      <c r="L2707" s="888">
        <v>1</v>
      </c>
      <c r="M2707" s="887">
        <v>12000</v>
      </c>
      <c r="N2707" s="888">
        <v>0</v>
      </c>
      <c r="O2707" s="888">
        <v>0</v>
      </c>
      <c r="P2707" s="887">
        <v>0</v>
      </c>
    </row>
    <row r="2708" spans="1:16" x14ac:dyDescent="0.25">
      <c r="A2708" s="867" t="s">
        <v>19067</v>
      </c>
      <c r="B2708" s="867" t="s">
        <v>2672</v>
      </c>
      <c r="C2708" s="894" t="s">
        <v>19066</v>
      </c>
      <c r="D2708" s="893" t="s">
        <v>18209</v>
      </c>
      <c r="E2708" s="892">
        <v>5000</v>
      </c>
      <c r="F2708" s="895" t="s">
        <v>21444</v>
      </c>
      <c r="G2708" s="891" t="s">
        <v>21443</v>
      </c>
      <c r="H2708" s="890" t="s">
        <v>19160</v>
      </c>
      <c r="I2708" s="889" t="s">
        <v>3654</v>
      </c>
      <c r="J2708" s="889" t="s">
        <v>5525</v>
      </c>
      <c r="K2708" s="888">
        <v>1</v>
      </c>
      <c r="L2708" s="888">
        <v>10</v>
      </c>
      <c r="M2708" s="887">
        <v>57833.33</v>
      </c>
      <c r="N2708" s="888">
        <v>1</v>
      </c>
      <c r="O2708" s="888">
        <v>6</v>
      </c>
      <c r="P2708" s="887">
        <v>30000</v>
      </c>
    </row>
    <row r="2709" spans="1:16" x14ac:dyDescent="0.25">
      <c r="A2709" s="867" t="s">
        <v>19067</v>
      </c>
      <c r="B2709" s="867" t="s">
        <v>2672</v>
      </c>
      <c r="C2709" s="894" t="s">
        <v>19066</v>
      </c>
      <c r="D2709" s="893" t="s">
        <v>21442</v>
      </c>
      <c r="E2709" s="892">
        <v>15600</v>
      </c>
      <c r="F2709" s="895" t="s">
        <v>19671</v>
      </c>
      <c r="G2709" s="891" t="s">
        <v>19670</v>
      </c>
      <c r="H2709" s="890" t="s">
        <v>20662</v>
      </c>
      <c r="I2709" s="889" t="s">
        <v>3654</v>
      </c>
      <c r="J2709" s="889" t="s">
        <v>5525</v>
      </c>
      <c r="K2709" s="888">
        <v>0</v>
      </c>
      <c r="L2709" s="888">
        <v>0</v>
      </c>
      <c r="M2709" s="887">
        <v>0</v>
      </c>
      <c r="N2709" s="888">
        <v>1</v>
      </c>
      <c r="O2709" s="888">
        <v>2</v>
      </c>
      <c r="P2709" s="887">
        <v>20800</v>
      </c>
    </row>
    <row r="2710" spans="1:16" ht="33.75" customHeight="1" x14ac:dyDescent="0.25">
      <c r="A2710" s="867" t="s">
        <v>19067</v>
      </c>
      <c r="B2710" s="867" t="s">
        <v>2672</v>
      </c>
      <c r="C2710" s="894" t="s">
        <v>19066</v>
      </c>
      <c r="D2710" s="893" t="s">
        <v>21441</v>
      </c>
      <c r="E2710" s="892">
        <v>15600</v>
      </c>
      <c r="F2710" s="895" t="s">
        <v>19671</v>
      </c>
      <c r="G2710" s="891" t="s">
        <v>19670</v>
      </c>
      <c r="H2710" s="890" t="s">
        <v>20662</v>
      </c>
      <c r="I2710" s="889" t="s">
        <v>3654</v>
      </c>
      <c r="J2710" s="889" t="s">
        <v>5525</v>
      </c>
      <c r="K2710" s="888">
        <v>1</v>
      </c>
      <c r="L2710" s="888">
        <v>1</v>
      </c>
      <c r="M2710" s="887">
        <v>17160</v>
      </c>
      <c r="N2710" s="888">
        <v>0</v>
      </c>
      <c r="O2710" s="888">
        <v>0</v>
      </c>
      <c r="P2710" s="887">
        <v>0</v>
      </c>
    </row>
    <row r="2711" spans="1:16" x14ac:dyDescent="0.25">
      <c r="A2711" s="867" t="s">
        <v>19067</v>
      </c>
      <c r="B2711" s="867" t="s">
        <v>2672</v>
      </c>
      <c r="C2711" s="894" t="s">
        <v>19066</v>
      </c>
      <c r="D2711" s="893" t="s">
        <v>18209</v>
      </c>
      <c r="E2711" s="892">
        <v>15600</v>
      </c>
      <c r="F2711" s="895" t="s">
        <v>19671</v>
      </c>
      <c r="G2711" s="891" t="s">
        <v>19670</v>
      </c>
      <c r="H2711" s="890" t="s">
        <v>20662</v>
      </c>
      <c r="I2711" s="889" t="s">
        <v>3654</v>
      </c>
      <c r="J2711" s="889" t="s">
        <v>5525</v>
      </c>
      <c r="K2711" s="888">
        <v>1</v>
      </c>
      <c r="L2711" s="888">
        <v>10</v>
      </c>
      <c r="M2711" s="887">
        <v>156000</v>
      </c>
      <c r="N2711" s="888">
        <v>1</v>
      </c>
      <c r="O2711" s="888">
        <v>1</v>
      </c>
      <c r="P2711" s="887">
        <v>14040</v>
      </c>
    </row>
    <row r="2712" spans="1:16" x14ac:dyDescent="0.25">
      <c r="A2712" s="867" t="s">
        <v>19067</v>
      </c>
      <c r="B2712" s="867" t="s">
        <v>2672</v>
      </c>
      <c r="C2712" s="894" t="s">
        <v>19066</v>
      </c>
      <c r="D2712" s="893" t="s">
        <v>18209</v>
      </c>
      <c r="E2712" s="892">
        <v>12346</v>
      </c>
      <c r="F2712" s="895" t="s">
        <v>21440</v>
      </c>
      <c r="G2712" s="891" t="s">
        <v>21439</v>
      </c>
      <c r="H2712" s="890" t="s">
        <v>20760</v>
      </c>
      <c r="I2712" s="889" t="s">
        <v>3654</v>
      </c>
      <c r="J2712" s="889" t="s">
        <v>5525</v>
      </c>
      <c r="K2712" s="888">
        <v>1</v>
      </c>
      <c r="L2712" s="888">
        <v>1</v>
      </c>
      <c r="M2712" s="887">
        <v>2880.73</v>
      </c>
      <c r="N2712" s="888">
        <v>0</v>
      </c>
      <c r="O2712" s="888">
        <v>0</v>
      </c>
      <c r="P2712" s="887">
        <v>0</v>
      </c>
    </row>
    <row r="2713" spans="1:16" ht="21.75" customHeight="1" x14ac:dyDescent="0.25">
      <c r="A2713" s="867" t="s">
        <v>19067</v>
      </c>
      <c r="B2713" s="867" t="s">
        <v>2672</v>
      </c>
      <c r="C2713" s="894" t="s">
        <v>19066</v>
      </c>
      <c r="D2713" s="893" t="s">
        <v>21438</v>
      </c>
      <c r="E2713" s="892">
        <v>15600</v>
      </c>
      <c r="F2713" s="895" t="s">
        <v>21437</v>
      </c>
      <c r="G2713" s="891" t="s">
        <v>21436</v>
      </c>
      <c r="H2713" s="890" t="s">
        <v>20662</v>
      </c>
      <c r="I2713" s="889" t="s">
        <v>3654</v>
      </c>
      <c r="J2713" s="889" t="s">
        <v>5525</v>
      </c>
      <c r="K2713" s="888">
        <v>1</v>
      </c>
      <c r="L2713" s="888">
        <v>4</v>
      </c>
      <c r="M2713" s="887">
        <v>62400</v>
      </c>
      <c r="N2713" s="888">
        <v>0</v>
      </c>
      <c r="O2713" s="888">
        <v>0</v>
      </c>
      <c r="P2713" s="887">
        <v>0</v>
      </c>
    </row>
    <row r="2714" spans="1:16" x14ac:dyDescent="0.25">
      <c r="A2714" s="867" t="s">
        <v>19067</v>
      </c>
      <c r="B2714" s="867" t="s">
        <v>2672</v>
      </c>
      <c r="C2714" s="894" t="s">
        <v>19066</v>
      </c>
      <c r="D2714" s="893" t="s">
        <v>18209</v>
      </c>
      <c r="E2714" s="892">
        <v>14500</v>
      </c>
      <c r="F2714" s="895" t="s">
        <v>21435</v>
      </c>
      <c r="G2714" s="891" t="s">
        <v>21434</v>
      </c>
      <c r="H2714" s="890" t="s">
        <v>2855</v>
      </c>
      <c r="I2714" s="889" t="s">
        <v>3654</v>
      </c>
      <c r="J2714" s="889" t="s">
        <v>5525</v>
      </c>
      <c r="K2714" s="888">
        <v>1</v>
      </c>
      <c r="L2714" s="888">
        <v>1</v>
      </c>
      <c r="M2714" s="887">
        <v>10633.33</v>
      </c>
      <c r="N2714" s="888">
        <v>1</v>
      </c>
      <c r="O2714" s="888">
        <v>1</v>
      </c>
      <c r="P2714" s="887">
        <v>4350</v>
      </c>
    </row>
    <row r="2715" spans="1:16" ht="22.5" x14ac:dyDescent="0.25">
      <c r="A2715" s="867" t="s">
        <v>19067</v>
      </c>
      <c r="B2715" s="867" t="s">
        <v>2672</v>
      </c>
      <c r="C2715" s="894" t="s">
        <v>19066</v>
      </c>
      <c r="D2715" s="893" t="s">
        <v>18209</v>
      </c>
      <c r="E2715" s="892">
        <v>9500</v>
      </c>
      <c r="F2715" s="895" t="s">
        <v>21433</v>
      </c>
      <c r="G2715" s="891" t="s">
        <v>21432</v>
      </c>
      <c r="H2715" s="890" t="s">
        <v>21431</v>
      </c>
      <c r="I2715" s="889" t="s">
        <v>2684</v>
      </c>
      <c r="J2715" s="889" t="s">
        <v>5525</v>
      </c>
      <c r="K2715" s="888">
        <v>1</v>
      </c>
      <c r="L2715" s="888">
        <v>1</v>
      </c>
      <c r="M2715" s="887">
        <v>8233.33</v>
      </c>
      <c r="N2715" s="888">
        <v>1</v>
      </c>
      <c r="O2715" s="888">
        <v>3</v>
      </c>
      <c r="P2715" s="887">
        <v>20266.669999999998</v>
      </c>
    </row>
    <row r="2716" spans="1:16" x14ac:dyDescent="0.25">
      <c r="A2716" s="867" t="s">
        <v>19067</v>
      </c>
      <c r="B2716" s="867" t="s">
        <v>2672</v>
      </c>
      <c r="C2716" s="894" t="s">
        <v>19066</v>
      </c>
      <c r="D2716" s="893" t="s">
        <v>18209</v>
      </c>
      <c r="E2716" s="892">
        <v>12000</v>
      </c>
      <c r="F2716" s="895" t="s">
        <v>21430</v>
      </c>
      <c r="G2716" s="891" t="s">
        <v>21429</v>
      </c>
      <c r="H2716" s="890" t="s">
        <v>21428</v>
      </c>
      <c r="I2716" s="889" t="s">
        <v>3654</v>
      </c>
      <c r="J2716" s="889" t="s">
        <v>5525</v>
      </c>
      <c r="K2716" s="888">
        <v>0</v>
      </c>
      <c r="L2716" s="888">
        <v>0</v>
      </c>
      <c r="M2716" s="887">
        <v>0</v>
      </c>
      <c r="N2716" s="888">
        <v>1</v>
      </c>
      <c r="O2716" s="888">
        <v>5</v>
      </c>
      <c r="P2716" s="887">
        <v>56800</v>
      </c>
    </row>
    <row r="2717" spans="1:16" x14ac:dyDescent="0.25">
      <c r="A2717" s="867" t="s">
        <v>19067</v>
      </c>
      <c r="B2717" s="867" t="s">
        <v>2672</v>
      </c>
      <c r="C2717" s="894" t="s">
        <v>19066</v>
      </c>
      <c r="D2717" s="893" t="s">
        <v>18209</v>
      </c>
      <c r="E2717" s="892">
        <v>13000</v>
      </c>
      <c r="F2717" s="895" t="s">
        <v>21430</v>
      </c>
      <c r="G2717" s="891" t="s">
        <v>21429</v>
      </c>
      <c r="H2717" s="890" t="s">
        <v>21428</v>
      </c>
      <c r="I2717" s="889" t="s">
        <v>3654</v>
      </c>
      <c r="J2717" s="889" t="s">
        <v>5525</v>
      </c>
      <c r="K2717" s="888">
        <v>1</v>
      </c>
      <c r="L2717" s="888">
        <v>1</v>
      </c>
      <c r="M2717" s="887">
        <v>19933.330000000002</v>
      </c>
      <c r="N2717" s="888">
        <v>1</v>
      </c>
      <c r="O2717" s="888">
        <v>1</v>
      </c>
      <c r="P2717" s="887">
        <v>13000</v>
      </c>
    </row>
    <row r="2718" spans="1:16" x14ac:dyDescent="0.25">
      <c r="A2718" s="867" t="s">
        <v>19067</v>
      </c>
      <c r="B2718" s="867" t="s">
        <v>2672</v>
      </c>
      <c r="C2718" s="894" t="s">
        <v>19066</v>
      </c>
      <c r="D2718" s="893" t="s">
        <v>18209</v>
      </c>
      <c r="E2718" s="892">
        <v>8000</v>
      </c>
      <c r="F2718" s="895" t="s">
        <v>21427</v>
      </c>
      <c r="G2718" s="891" t="s">
        <v>21426</v>
      </c>
      <c r="H2718" s="890" t="s">
        <v>20662</v>
      </c>
      <c r="I2718" s="889" t="s">
        <v>3654</v>
      </c>
      <c r="J2718" s="889" t="s">
        <v>5525</v>
      </c>
      <c r="K2718" s="888">
        <v>1</v>
      </c>
      <c r="L2718" s="888">
        <v>8</v>
      </c>
      <c r="M2718" s="887">
        <v>78666.67</v>
      </c>
      <c r="N2718" s="888">
        <v>1</v>
      </c>
      <c r="O2718" s="888">
        <v>6</v>
      </c>
      <c r="P2718" s="887">
        <v>48000</v>
      </c>
    </row>
    <row r="2719" spans="1:16" x14ac:dyDescent="0.25">
      <c r="A2719" s="867" t="s">
        <v>19067</v>
      </c>
      <c r="B2719" s="867" t="s">
        <v>2672</v>
      </c>
      <c r="C2719" s="894" t="s">
        <v>19066</v>
      </c>
      <c r="D2719" s="893" t="s">
        <v>18209</v>
      </c>
      <c r="E2719" s="892">
        <v>15600</v>
      </c>
      <c r="F2719" s="895" t="s">
        <v>21420</v>
      </c>
      <c r="G2719" s="891" t="s">
        <v>21425</v>
      </c>
      <c r="H2719" s="890" t="s">
        <v>13484</v>
      </c>
      <c r="I2719" s="889" t="s">
        <v>3654</v>
      </c>
      <c r="J2719" s="889" t="s">
        <v>5525</v>
      </c>
      <c r="K2719" s="888">
        <v>1</v>
      </c>
      <c r="L2719" s="888">
        <v>5</v>
      </c>
      <c r="M2719" s="887">
        <v>78000</v>
      </c>
      <c r="N2719" s="888">
        <v>1</v>
      </c>
      <c r="O2719" s="888">
        <v>2</v>
      </c>
      <c r="P2719" s="887">
        <v>31200</v>
      </c>
    </row>
    <row r="2720" spans="1:16" x14ac:dyDescent="0.25">
      <c r="A2720" s="867" t="s">
        <v>19067</v>
      </c>
      <c r="B2720" s="867" t="s">
        <v>2672</v>
      </c>
      <c r="C2720" s="894" t="s">
        <v>19066</v>
      </c>
      <c r="D2720" s="893" t="s">
        <v>18209</v>
      </c>
      <c r="E2720" s="892">
        <v>15600</v>
      </c>
      <c r="F2720" s="895" t="s">
        <v>21424</v>
      </c>
      <c r="G2720" s="891" t="s">
        <v>21423</v>
      </c>
      <c r="H2720" s="890" t="s">
        <v>20662</v>
      </c>
      <c r="I2720" s="889" t="s">
        <v>3654</v>
      </c>
      <c r="J2720" s="889" t="s">
        <v>5525</v>
      </c>
      <c r="K2720" s="888">
        <v>2</v>
      </c>
      <c r="L2720" s="888">
        <v>4</v>
      </c>
      <c r="M2720" s="887">
        <v>59280</v>
      </c>
      <c r="N2720" s="888">
        <v>1</v>
      </c>
      <c r="O2720" s="888">
        <v>6</v>
      </c>
      <c r="P2720" s="887">
        <v>92040</v>
      </c>
    </row>
    <row r="2721" spans="1:16" x14ac:dyDescent="0.25">
      <c r="A2721" s="867" t="s">
        <v>19067</v>
      </c>
      <c r="B2721" s="867" t="s">
        <v>2672</v>
      </c>
      <c r="C2721" s="894" t="s">
        <v>19066</v>
      </c>
      <c r="D2721" s="893" t="s">
        <v>18209</v>
      </c>
      <c r="E2721" s="892">
        <v>15600</v>
      </c>
      <c r="F2721" s="895" t="s">
        <v>21422</v>
      </c>
      <c r="G2721" s="891" t="s">
        <v>21421</v>
      </c>
      <c r="H2721" s="890" t="s">
        <v>4071</v>
      </c>
      <c r="I2721" s="889" t="s">
        <v>2684</v>
      </c>
      <c r="J2721" s="889" t="s">
        <v>5525</v>
      </c>
      <c r="K2721" s="888">
        <v>1</v>
      </c>
      <c r="L2721" s="888">
        <v>1</v>
      </c>
      <c r="M2721" s="887">
        <v>19240</v>
      </c>
      <c r="N2721" s="888">
        <v>0</v>
      </c>
      <c r="O2721" s="888">
        <v>0</v>
      </c>
      <c r="P2721" s="887">
        <v>0</v>
      </c>
    </row>
    <row r="2722" spans="1:16" x14ac:dyDescent="0.25">
      <c r="A2722" s="867" t="s">
        <v>19067</v>
      </c>
      <c r="B2722" s="867" t="s">
        <v>2672</v>
      </c>
      <c r="C2722" s="894" t="s">
        <v>19066</v>
      </c>
      <c r="D2722" s="893" t="s">
        <v>18209</v>
      </c>
      <c r="E2722" s="892">
        <v>15600</v>
      </c>
      <c r="F2722" s="895" t="s">
        <v>21420</v>
      </c>
      <c r="G2722" s="891" t="s">
        <v>21419</v>
      </c>
      <c r="H2722" s="890" t="s">
        <v>13484</v>
      </c>
      <c r="I2722" s="889" t="s">
        <v>3654</v>
      </c>
      <c r="J2722" s="889" t="s">
        <v>5525</v>
      </c>
      <c r="K2722" s="888">
        <v>1</v>
      </c>
      <c r="L2722" s="888">
        <v>1</v>
      </c>
      <c r="M2722" s="887">
        <v>3640</v>
      </c>
      <c r="N2722" s="888">
        <v>0</v>
      </c>
      <c r="O2722" s="888">
        <v>0</v>
      </c>
      <c r="P2722" s="887">
        <v>0</v>
      </c>
    </row>
    <row r="2723" spans="1:16" x14ac:dyDescent="0.25">
      <c r="A2723" s="867" t="s">
        <v>19067</v>
      </c>
      <c r="B2723" s="867" t="s">
        <v>2672</v>
      </c>
      <c r="C2723" s="894" t="s">
        <v>19066</v>
      </c>
      <c r="D2723" s="893" t="s">
        <v>21127</v>
      </c>
      <c r="E2723" s="892">
        <v>8000</v>
      </c>
      <c r="F2723" s="895" t="s">
        <v>21418</v>
      </c>
      <c r="G2723" s="891" t="s">
        <v>21417</v>
      </c>
      <c r="H2723" s="890" t="s">
        <v>2872</v>
      </c>
      <c r="I2723" s="889" t="s">
        <v>3654</v>
      </c>
      <c r="J2723" s="889" t="s">
        <v>5525</v>
      </c>
      <c r="K2723" s="888">
        <v>1</v>
      </c>
      <c r="L2723" s="888">
        <v>10</v>
      </c>
      <c r="M2723" s="887">
        <v>94400</v>
      </c>
      <c r="N2723" s="888">
        <v>1</v>
      </c>
      <c r="O2723" s="888">
        <v>1</v>
      </c>
      <c r="P2723" s="887">
        <v>8000</v>
      </c>
    </row>
    <row r="2724" spans="1:16" ht="24" customHeight="1" x14ac:dyDescent="0.25">
      <c r="A2724" s="867" t="s">
        <v>19067</v>
      </c>
      <c r="B2724" s="867" t="s">
        <v>2672</v>
      </c>
      <c r="C2724" s="894" t="s">
        <v>19066</v>
      </c>
      <c r="D2724" s="893" t="s">
        <v>21416</v>
      </c>
      <c r="E2724" s="892">
        <v>15600</v>
      </c>
      <c r="F2724" s="895" t="s">
        <v>19662</v>
      </c>
      <c r="G2724" s="891" t="s">
        <v>19661</v>
      </c>
      <c r="H2724" s="890" t="s">
        <v>20662</v>
      </c>
      <c r="I2724" s="889" t="s">
        <v>3654</v>
      </c>
      <c r="J2724" s="889" t="s">
        <v>5525</v>
      </c>
      <c r="K2724" s="888">
        <v>1</v>
      </c>
      <c r="L2724" s="888">
        <v>3</v>
      </c>
      <c r="M2724" s="887">
        <v>38480</v>
      </c>
      <c r="N2724" s="888">
        <v>0</v>
      </c>
      <c r="O2724" s="888">
        <v>0</v>
      </c>
      <c r="P2724" s="887">
        <v>0</v>
      </c>
    </row>
    <row r="2725" spans="1:16" x14ac:dyDescent="0.25">
      <c r="A2725" s="867" t="s">
        <v>19067</v>
      </c>
      <c r="B2725" s="867" t="s">
        <v>2672</v>
      </c>
      <c r="C2725" s="894" t="s">
        <v>19066</v>
      </c>
      <c r="D2725" s="893" t="s">
        <v>18209</v>
      </c>
      <c r="E2725" s="892">
        <v>15600</v>
      </c>
      <c r="F2725" s="895" t="s">
        <v>21415</v>
      </c>
      <c r="G2725" s="891" t="s">
        <v>21414</v>
      </c>
      <c r="H2725" s="890" t="s">
        <v>19647</v>
      </c>
      <c r="I2725" s="889" t="s">
        <v>3654</v>
      </c>
      <c r="J2725" s="889" t="s">
        <v>5525</v>
      </c>
      <c r="K2725" s="888">
        <v>1</v>
      </c>
      <c r="L2725" s="888">
        <v>3</v>
      </c>
      <c r="M2725" s="887">
        <v>46800</v>
      </c>
      <c r="N2725" s="888">
        <v>0</v>
      </c>
      <c r="O2725" s="888">
        <v>0</v>
      </c>
      <c r="P2725" s="887">
        <v>0</v>
      </c>
    </row>
    <row r="2726" spans="1:16" x14ac:dyDescent="0.25">
      <c r="A2726" s="867" t="s">
        <v>19067</v>
      </c>
      <c r="B2726" s="867" t="s">
        <v>2672</v>
      </c>
      <c r="C2726" s="894" t="s">
        <v>19066</v>
      </c>
      <c r="D2726" s="893" t="s">
        <v>20779</v>
      </c>
      <c r="E2726" s="892">
        <v>15600</v>
      </c>
      <c r="F2726" s="895" t="s">
        <v>21413</v>
      </c>
      <c r="G2726" s="891" t="s">
        <v>21412</v>
      </c>
      <c r="H2726" s="890" t="s">
        <v>20662</v>
      </c>
      <c r="I2726" s="889" t="s">
        <v>3654</v>
      </c>
      <c r="J2726" s="889" t="s">
        <v>5525</v>
      </c>
      <c r="K2726" s="888">
        <v>1</v>
      </c>
      <c r="L2726" s="888">
        <v>2</v>
      </c>
      <c r="M2726" s="887">
        <v>18720</v>
      </c>
      <c r="N2726" s="888">
        <v>0</v>
      </c>
      <c r="O2726" s="888">
        <v>0</v>
      </c>
      <c r="P2726" s="887">
        <v>0</v>
      </c>
    </row>
    <row r="2727" spans="1:16" x14ac:dyDescent="0.25">
      <c r="A2727" s="867" t="s">
        <v>19067</v>
      </c>
      <c r="B2727" s="867" t="s">
        <v>2672</v>
      </c>
      <c r="C2727" s="894" t="s">
        <v>19066</v>
      </c>
      <c r="D2727" s="893" t="s">
        <v>18209</v>
      </c>
      <c r="E2727" s="892">
        <v>13000</v>
      </c>
      <c r="F2727" s="895" t="s">
        <v>21411</v>
      </c>
      <c r="G2727" s="891" t="s">
        <v>21410</v>
      </c>
      <c r="H2727" s="890" t="s">
        <v>20833</v>
      </c>
      <c r="I2727" s="889" t="s">
        <v>3654</v>
      </c>
      <c r="J2727" s="889" t="s">
        <v>5525</v>
      </c>
      <c r="K2727" s="888">
        <v>1</v>
      </c>
      <c r="L2727" s="888">
        <v>3</v>
      </c>
      <c r="M2727" s="887">
        <v>44633.33</v>
      </c>
      <c r="N2727" s="888">
        <v>1</v>
      </c>
      <c r="O2727" s="888">
        <v>6</v>
      </c>
      <c r="P2727" s="887">
        <v>78000</v>
      </c>
    </row>
    <row r="2728" spans="1:16" x14ac:dyDescent="0.25">
      <c r="A2728" s="867" t="s">
        <v>19067</v>
      </c>
      <c r="B2728" s="867" t="s">
        <v>2672</v>
      </c>
      <c r="C2728" s="894" t="s">
        <v>19066</v>
      </c>
      <c r="D2728" s="893" t="s">
        <v>18209</v>
      </c>
      <c r="E2728" s="892">
        <v>15000</v>
      </c>
      <c r="F2728" s="895" t="s">
        <v>21409</v>
      </c>
      <c r="G2728" s="891" t="s">
        <v>21408</v>
      </c>
      <c r="H2728" s="890" t="s">
        <v>21407</v>
      </c>
      <c r="I2728" s="889" t="s">
        <v>3654</v>
      </c>
      <c r="J2728" s="889" t="s">
        <v>5525</v>
      </c>
      <c r="K2728" s="888">
        <v>1</v>
      </c>
      <c r="L2728" s="888">
        <v>7</v>
      </c>
      <c r="M2728" s="887">
        <v>105000</v>
      </c>
      <c r="N2728" s="888">
        <v>1</v>
      </c>
      <c r="O2728" s="888">
        <v>6</v>
      </c>
      <c r="P2728" s="887">
        <v>88500</v>
      </c>
    </row>
    <row r="2729" spans="1:16" x14ac:dyDescent="0.25">
      <c r="A2729" s="867" t="s">
        <v>19067</v>
      </c>
      <c r="B2729" s="867" t="s">
        <v>2672</v>
      </c>
      <c r="C2729" s="894" t="s">
        <v>19066</v>
      </c>
      <c r="D2729" s="893" t="s">
        <v>18209</v>
      </c>
      <c r="E2729" s="892">
        <v>9000</v>
      </c>
      <c r="F2729" s="895" t="s">
        <v>21406</v>
      </c>
      <c r="G2729" s="891" t="s">
        <v>21405</v>
      </c>
      <c r="H2729" s="890" t="s">
        <v>20662</v>
      </c>
      <c r="I2729" s="889" t="s">
        <v>3654</v>
      </c>
      <c r="J2729" s="889" t="s">
        <v>5525</v>
      </c>
      <c r="K2729" s="888">
        <v>0</v>
      </c>
      <c r="L2729" s="888">
        <v>0</v>
      </c>
      <c r="M2729" s="887">
        <v>0</v>
      </c>
      <c r="N2729" s="888">
        <v>1</v>
      </c>
      <c r="O2729" s="888">
        <v>5</v>
      </c>
      <c r="P2729" s="887">
        <v>52200</v>
      </c>
    </row>
    <row r="2730" spans="1:16" x14ac:dyDescent="0.25">
      <c r="A2730" s="867" t="s">
        <v>19067</v>
      </c>
      <c r="B2730" s="867" t="s">
        <v>2672</v>
      </c>
      <c r="C2730" s="894" t="s">
        <v>19066</v>
      </c>
      <c r="D2730" s="893" t="s">
        <v>18209</v>
      </c>
      <c r="E2730" s="892">
        <v>8000</v>
      </c>
      <c r="F2730" s="895" t="s">
        <v>21406</v>
      </c>
      <c r="G2730" s="891" t="s">
        <v>21405</v>
      </c>
      <c r="H2730" s="890" t="s">
        <v>20662</v>
      </c>
      <c r="I2730" s="889" t="s">
        <v>3654</v>
      </c>
      <c r="J2730" s="889" t="s">
        <v>5525</v>
      </c>
      <c r="K2730" s="888">
        <v>1</v>
      </c>
      <c r="L2730" s="888">
        <v>10</v>
      </c>
      <c r="M2730" s="887">
        <v>95733.33</v>
      </c>
      <c r="N2730" s="888">
        <v>0</v>
      </c>
      <c r="O2730" s="888">
        <v>0</v>
      </c>
      <c r="P2730" s="887">
        <v>0</v>
      </c>
    </row>
    <row r="2731" spans="1:16" x14ac:dyDescent="0.25">
      <c r="A2731" s="867" t="s">
        <v>19067</v>
      </c>
      <c r="B2731" s="867" t="s">
        <v>2672</v>
      </c>
      <c r="C2731" s="894" t="s">
        <v>19066</v>
      </c>
      <c r="D2731" s="893" t="s">
        <v>18209</v>
      </c>
      <c r="E2731" s="892">
        <v>13000</v>
      </c>
      <c r="F2731" s="895" t="s">
        <v>21404</v>
      </c>
      <c r="G2731" s="891" t="s">
        <v>21403</v>
      </c>
      <c r="H2731" s="890" t="s">
        <v>20662</v>
      </c>
      <c r="I2731" s="889" t="s">
        <v>3654</v>
      </c>
      <c r="J2731" s="889" t="s">
        <v>5525</v>
      </c>
      <c r="K2731" s="888">
        <v>1</v>
      </c>
      <c r="L2731" s="888">
        <v>1</v>
      </c>
      <c r="M2731" s="887">
        <v>19933.330000000002</v>
      </c>
      <c r="N2731" s="888">
        <v>1</v>
      </c>
      <c r="O2731" s="888">
        <v>6</v>
      </c>
      <c r="P2731" s="887">
        <v>78000</v>
      </c>
    </row>
    <row r="2732" spans="1:16" x14ac:dyDescent="0.25">
      <c r="A2732" s="867" t="s">
        <v>19067</v>
      </c>
      <c r="B2732" s="867" t="s">
        <v>2672</v>
      </c>
      <c r="C2732" s="894" t="s">
        <v>19066</v>
      </c>
      <c r="D2732" s="893" t="s">
        <v>18209</v>
      </c>
      <c r="E2732" s="892">
        <v>9500</v>
      </c>
      <c r="F2732" s="895" t="s">
        <v>21402</v>
      </c>
      <c r="G2732" s="891" t="s">
        <v>21401</v>
      </c>
      <c r="H2732" s="890" t="s">
        <v>2703</v>
      </c>
      <c r="I2732" s="889" t="s">
        <v>3654</v>
      </c>
      <c r="J2732" s="889" t="s">
        <v>5525</v>
      </c>
      <c r="K2732" s="888">
        <v>1</v>
      </c>
      <c r="L2732" s="888">
        <v>4</v>
      </c>
      <c r="M2732" s="887">
        <v>40850</v>
      </c>
      <c r="N2732" s="888">
        <v>1</v>
      </c>
      <c r="O2732" s="888">
        <v>6</v>
      </c>
      <c r="P2732" s="887">
        <v>57000</v>
      </c>
    </row>
    <row r="2733" spans="1:16" x14ac:dyDescent="0.25">
      <c r="A2733" s="867" t="s">
        <v>19067</v>
      </c>
      <c r="B2733" s="867" t="s">
        <v>2672</v>
      </c>
      <c r="C2733" s="894" t="s">
        <v>19066</v>
      </c>
      <c r="D2733" s="893" t="s">
        <v>18209</v>
      </c>
      <c r="E2733" s="892">
        <v>7000</v>
      </c>
      <c r="F2733" s="895" t="s">
        <v>21400</v>
      </c>
      <c r="G2733" s="891" t="s">
        <v>21399</v>
      </c>
      <c r="H2733" s="890" t="s">
        <v>21076</v>
      </c>
      <c r="I2733" s="889" t="s">
        <v>2684</v>
      </c>
      <c r="J2733" s="889" t="s">
        <v>5525</v>
      </c>
      <c r="K2733" s="888">
        <v>0</v>
      </c>
      <c r="L2733" s="888">
        <v>0</v>
      </c>
      <c r="M2733" s="887">
        <v>0</v>
      </c>
      <c r="N2733" s="888">
        <v>1</v>
      </c>
      <c r="O2733" s="888">
        <v>4</v>
      </c>
      <c r="P2733" s="887">
        <v>26833.33</v>
      </c>
    </row>
    <row r="2734" spans="1:16" x14ac:dyDescent="0.25">
      <c r="A2734" s="867" t="s">
        <v>19067</v>
      </c>
      <c r="B2734" s="867" t="s">
        <v>2672</v>
      </c>
      <c r="C2734" s="894" t="s">
        <v>19066</v>
      </c>
      <c r="D2734" s="893" t="s">
        <v>18209</v>
      </c>
      <c r="E2734" s="892">
        <v>14000</v>
      </c>
      <c r="F2734" s="895" t="s">
        <v>21398</v>
      </c>
      <c r="G2734" s="891" t="s">
        <v>21397</v>
      </c>
      <c r="H2734" s="890" t="s">
        <v>20662</v>
      </c>
      <c r="I2734" s="889" t="s">
        <v>3654</v>
      </c>
      <c r="J2734" s="889" t="s">
        <v>5525</v>
      </c>
      <c r="K2734" s="888">
        <v>1</v>
      </c>
      <c r="L2734" s="888">
        <v>3</v>
      </c>
      <c r="M2734" s="887">
        <v>42000</v>
      </c>
      <c r="N2734" s="888">
        <v>0</v>
      </c>
      <c r="O2734" s="888">
        <v>0</v>
      </c>
      <c r="P2734" s="887">
        <v>0</v>
      </c>
    </row>
    <row r="2735" spans="1:16" x14ac:dyDescent="0.25">
      <c r="A2735" s="867" t="s">
        <v>19067</v>
      </c>
      <c r="B2735" s="867" t="s">
        <v>2672</v>
      </c>
      <c r="C2735" s="894" t="s">
        <v>19066</v>
      </c>
      <c r="D2735" s="893" t="s">
        <v>18209</v>
      </c>
      <c r="E2735" s="892">
        <v>5000</v>
      </c>
      <c r="F2735" s="895" t="s">
        <v>21396</v>
      </c>
      <c r="G2735" s="891" t="s">
        <v>21395</v>
      </c>
      <c r="H2735" s="890" t="s">
        <v>21394</v>
      </c>
      <c r="I2735" s="889" t="s">
        <v>2684</v>
      </c>
      <c r="J2735" s="889" t="s">
        <v>5525</v>
      </c>
      <c r="K2735" s="888">
        <v>1</v>
      </c>
      <c r="L2735" s="888">
        <v>8</v>
      </c>
      <c r="M2735" s="887">
        <v>49500</v>
      </c>
      <c r="N2735" s="888">
        <v>1</v>
      </c>
      <c r="O2735" s="888">
        <v>6</v>
      </c>
      <c r="P2735" s="887">
        <v>30000</v>
      </c>
    </row>
    <row r="2736" spans="1:16" x14ac:dyDescent="0.25">
      <c r="A2736" s="867" t="s">
        <v>19067</v>
      </c>
      <c r="B2736" s="867" t="s">
        <v>2672</v>
      </c>
      <c r="C2736" s="894" t="s">
        <v>19066</v>
      </c>
      <c r="D2736" s="893" t="s">
        <v>18209</v>
      </c>
      <c r="E2736" s="892">
        <v>6000</v>
      </c>
      <c r="F2736" s="895" t="s">
        <v>21393</v>
      </c>
      <c r="G2736" s="891" t="s">
        <v>21392</v>
      </c>
      <c r="H2736" s="890" t="s">
        <v>20662</v>
      </c>
      <c r="I2736" s="889" t="s">
        <v>3654</v>
      </c>
      <c r="J2736" s="889" t="s">
        <v>5525</v>
      </c>
      <c r="K2736" s="888">
        <v>1</v>
      </c>
      <c r="L2736" s="888">
        <v>8</v>
      </c>
      <c r="M2736" s="887">
        <v>47800</v>
      </c>
      <c r="N2736" s="888">
        <v>1</v>
      </c>
      <c r="O2736" s="888">
        <v>6</v>
      </c>
      <c r="P2736" s="887">
        <v>36000</v>
      </c>
    </row>
    <row r="2737" spans="1:16" x14ac:dyDescent="0.25">
      <c r="A2737" s="867" t="s">
        <v>19067</v>
      </c>
      <c r="B2737" s="867" t="s">
        <v>2672</v>
      </c>
      <c r="C2737" s="894" t="s">
        <v>19066</v>
      </c>
      <c r="D2737" s="893" t="s">
        <v>18209</v>
      </c>
      <c r="E2737" s="892">
        <v>8000</v>
      </c>
      <c r="F2737" s="895" t="s">
        <v>21391</v>
      </c>
      <c r="G2737" s="891" t="s">
        <v>21390</v>
      </c>
      <c r="H2737" s="890" t="s">
        <v>3558</v>
      </c>
      <c r="I2737" s="889" t="s">
        <v>3654</v>
      </c>
      <c r="J2737" s="889" t="s">
        <v>5525</v>
      </c>
      <c r="K2737" s="888">
        <v>1</v>
      </c>
      <c r="L2737" s="888">
        <v>2</v>
      </c>
      <c r="M2737" s="887">
        <v>24000</v>
      </c>
      <c r="N2737" s="888">
        <v>1</v>
      </c>
      <c r="O2737" s="888">
        <v>2</v>
      </c>
      <c r="P2737" s="887">
        <v>11466.67</v>
      </c>
    </row>
    <row r="2738" spans="1:16" ht="22.5" x14ac:dyDescent="0.25">
      <c r="A2738" s="867" t="s">
        <v>19067</v>
      </c>
      <c r="B2738" s="867" t="s">
        <v>2672</v>
      </c>
      <c r="C2738" s="894" t="s">
        <v>19066</v>
      </c>
      <c r="D2738" s="893" t="s">
        <v>21389</v>
      </c>
      <c r="E2738" s="892">
        <v>15600</v>
      </c>
      <c r="F2738" s="895" t="s">
        <v>21388</v>
      </c>
      <c r="G2738" s="891" t="s">
        <v>21387</v>
      </c>
      <c r="H2738" s="890" t="s">
        <v>20291</v>
      </c>
      <c r="I2738" s="889" t="s">
        <v>3654</v>
      </c>
      <c r="J2738" s="889" t="s">
        <v>5525</v>
      </c>
      <c r="K2738" s="888">
        <v>1</v>
      </c>
      <c r="L2738" s="888">
        <v>2</v>
      </c>
      <c r="M2738" s="887">
        <v>38480</v>
      </c>
      <c r="N2738" s="888">
        <v>1</v>
      </c>
      <c r="O2738" s="888">
        <v>1</v>
      </c>
      <c r="P2738" s="887">
        <v>4680</v>
      </c>
    </row>
    <row r="2739" spans="1:16" ht="22.5" x14ac:dyDescent="0.25">
      <c r="A2739" s="867" t="s">
        <v>19067</v>
      </c>
      <c r="B2739" s="867" t="s">
        <v>2672</v>
      </c>
      <c r="C2739" s="894" t="s">
        <v>19066</v>
      </c>
      <c r="D2739" s="893" t="s">
        <v>21320</v>
      </c>
      <c r="E2739" s="892">
        <v>10000</v>
      </c>
      <c r="F2739" s="895" t="s">
        <v>21386</v>
      </c>
      <c r="G2739" s="891" t="s">
        <v>21385</v>
      </c>
      <c r="H2739" s="890" t="s">
        <v>2814</v>
      </c>
      <c r="I2739" s="889" t="s">
        <v>3654</v>
      </c>
      <c r="J2739" s="889" t="s">
        <v>5525</v>
      </c>
      <c r="K2739" s="888">
        <v>1</v>
      </c>
      <c r="L2739" s="888">
        <v>7</v>
      </c>
      <c r="M2739" s="887">
        <v>89000</v>
      </c>
      <c r="N2739" s="888">
        <v>1</v>
      </c>
      <c r="O2739" s="888">
        <v>6</v>
      </c>
      <c r="P2739" s="887">
        <v>60000</v>
      </c>
    </row>
    <row r="2740" spans="1:16" x14ac:dyDescent="0.25">
      <c r="A2740" s="867" t="s">
        <v>19067</v>
      </c>
      <c r="B2740" s="867" t="s">
        <v>2672</v>
      </c>
      <c r="C2740" s="894" t="s">
        <v>19066</v>
      </c>
      <c r="D2740" s="893" t="s">
        <v>18209</v>
      </c>
      <c r="E2740" s="892">
        <v>5500</v>
      </c>
      <c r="F2740" s="895" t="s">
        <v>21384</v>
      </c>
      <c r="G2740" s="891" t="s">
        <v>21383</v>
      </c>
      <c r="H2740" s="890" t="s">
        <v>20667</v>
      </c>
      <c r="I2740" s="889" t="s">
        <v>3654</v>
      </c>
      <c r="J2740" s="889" t="s">
        <v>5525</v>
      </c>
      <c r="K2740" s="888">
        <v>1</v>
      </c>
      <c r="L2740" s="888">
        <v>1</v>
      </c>
      <c r="M2740" s="887">
        <v>9716.67</v>
      </c>
      <c r="N2740" s="888">
        <v>1</v>
      </c>
      <c r="O2740" s="888">
        <v>4</v>
      </c>
      <c r="P2740" s="887">
        <v>32633.33</v>
      </c>
    </row>
    <row r="2741" spans="1:16" x14ac:dyDescent="0.25">
      <c r="A2741" s="867" t="s">
        <v>19067</v>
      </c>
      <c r="B2741" s="867" t="s">
        <v>2672</v>
      </c>
      <c r="C2741" s="894" t="s">
        <v>19066</v>
      </c>
      <c r="D2741" s="893" t="s">
        <v>3264</v>
      </c>
      <c r="E2741" s="892">
        <v>10000</v>
      </c>
      <c r="F2741" s="895" t="s">
        <v>21382</v>
      </c>
      <c r="G2741" s="891" t="s">
        <v>21381</v>
      </c>
      <c r="H2741" s="890" t="s">
        <v>19811</v>
      </c>
      <c r="I2741" s="889" t="s">
        <v>3654</v>
      </c>
      <c r="J2741" s="889" t="s">
        <v>5525</v>
      </c>
      <c r="K2741" s="888">
        <v>1</v>
      </c>
      <c r="L2741" s="888">
        <v>2</v>
      </c>
      <c r="M2741" s="887">
        <v>19000</v>
      </c>
      <c r="N2741" s="888">
        <v>0</v>
      </c>
      <c r="O2741" s="888">
        <v>0</v>
      </c>
      <c r="P2741" s="887">
        <v>0</v>
      </c>
    </row>
    <row r="2742" spans="1:16" x14ac:dyDescent="0.25">
      <c r="A2742" s="867" t="s">
        <v>19067</v>
      </c>
      <c r="B2742" s="867" t="s">
        <v>2672</v>
      </c>
      <c r="C2742" s="894" t="s">
        <v>19066</v>
      </c>
      <c r="D2742" s="893" t="s">
        <v>21127</v>
      </c>
      <c r="E2742" s="892">
        <v>8000</v>
      </c>
      <c r="F2742" s="895" t="s">
        <v>21380</v>
      </c>
      <c r="G2742" s="891" t="s">
        <v>21379</v>
      </c>
      <c r="H2742" s="890" t="s">
        <v>2872</v>
      </c>
      <c r="I2742" s="889" t="s">
        <v>3654</v>
      </c>
      <c r="J2742" s="889" t="s">
        <v>5525</v>
      </c>
      <c r="K2742" s="888">
        <v>0</v>
      </c>
      <c r="L2742" s="888">
        <v>0</v>
      </c>
      <c r="M2742" s="887">
        <v>0</v>
      </c>
      <c r="N2742" s="888">
        <v>1</v>
      </c>
      <c r="O2742" s="888">
        <v>5</v>
      </c>
      <c r="P2742" s="887">
        <v>39466.67</v>
      </c>
    </row>
    <row r="2743" spans="1:16" ht="22.5" x14ac:dyDescent="0.25">
      <c r="A2743" s="867" t="s">
        <v>19067</v>
      </c>
      <c r="B2743" s="867" t="s">
        <v>2672</v>
      </c>
      <c r="C2743" s="894" t="s">
        <v>19066</v>
      </c>
      <c r="D2743" s="893" t="s">
        <v>21378</v>
      </c>
      <c r="E2743" s="892">
        <v>10000</v>
      </c>
      <c r="F2743" s="895" t="s">
        <v>21377</v>
      </c>
      <c r="G2743" s="891" t="s">
        <v>21376</v>
      </c>
      <c r="H2743" s="890" t="s">
        <v>3107</v>
      </c>
      <c r="I2743" s="889" t="s">
        <v>3654</v>
      </c>
      <c r="J2743" s="889" t="s">
        <v>5525</v>
      </c>
      <c r="K2743" s="888">
        <v>0</v>
      </c>
      <c r="L2743" s="888">
        <v>0</v>
      </c>
      <c r="M2743" s="887">
        <v>0</v>
      </c>
      <c r="N2743" s="888">
        <v>1</v>
      </c>
      <c r="O2743" s="888">
        <v>3</v>
      </c>
      <c r="P2743" s="887">
        <v>39666.67</v>
      </c>
    </row>
    <row r="2744" spans="1:16" x14ac:dyDescent="0.25">
      <c r="A2744" s="867" t="s">
        <v>19067</v>
      </c>
      <c r="B2744" s="867" t="s">
        <v>2672</v>
      </c>
      <c r="C2744" s="894" t="s">
        <v>19066</v>
      </c>
      <c r="D2744" s="893" t="s">
        <v>18209</v>
      </c>
      <c r="E2744" s="892">
        <v>12000</v>
      </c>
      <c r="F2744" s="895" t="s">
        <v>21375</v>
      </c>
      <c r="G2744" s="891" t="s">
        <v>21374</v>
      </c>
      <c r="H2744" s="890" t="s">
        <v>20662</v>
      </c>
      <c r="I2744" s="889" t="s">
        <v>3654</v>
      </c>
      <c r="J2744" s="889" t="s">
        <v>5525</v>
      </c>
      <c r="K2744" s="888">
        <v>1</v>
      </c>
      <c r="L2744" s="888">
        <v>6</v>
      </c>
      <c r="M2744" s="887">
        <v>80400</v>
      </c>
      <c r="N2744" s="888">
        <v>1</v>
      </c>
      <c r="O2744" s="888">
        <v>6</v>
      </c>
      <c r="P2744" s="887">
        <v>72000</v>
      </c>
    </row>
    <row r="2745" spans="1:16" x14ac:dyDescent="0.25">
      <c r="A2745" s="867" t="s">
        <v>19067</v>
      </c>
      <c r="B2745" s="867" t="s">
        <v>2672</v>
      </c>
      <c r="C2745" s="894" t="s">
        <v>19066</v>
      </c>
      <c r="D2745" s="893" t="s">
        <v>18209</v>
      </c>
      <c r="E2745" s="892">
        <v>15600</v>
      </c>
      <c r="F2745" s="895" t="s">
        <v>21373</v>
      </c>
      <c r="G2745" s="891" t="s">
        <v>21372</v>
      </c>
      <c r="H2745" s="890" t="s">
        <v>20662</v>
      </c>
      <c r="I2745" s="889" t="s">
        <v>3654</v>
      </c>
      <c r="J2745" s="889" t="s">
        <v>5525</v>
      </c>
      <c r="K2745" s="888">
        <v>1</v>
      </c>
      <c r="L2745" s="888">
        <v>1</v>
      </c>
      <c r="M2745" s="887">
        <v>21320</v>
      </c>
      <c r="N2745" s="888">
        <v>1</v>
      </c>
      <c r="O2745" s="888">
        <v>6</v>
      </c>
      <c r="P2745" s="887">
        <v>92040</v>
      </c>
    </row>
    <row r="2746" spans="1:16" x14ac:dyDescent="0.25">
      <c r="A2746" s="867" t="s">
        <v>19067</v>
      </c>
      <c r="B2746" s="867" t="s">
        <v>2672</v>
      </c>
      <c r="C2746" s="894" t="s">
        <v>19066</v>
      </c>
      <c r="D2746" s="893" t="s">
        <v>18209</v>
      </c>
      <c r="E2746" s="892">
        <v>5000</v>
      </c>
      <c r="F2746" s="895" t="s">
        <v>21371</v>
      </c>
      <c r="G2746" s="891" t="s">
        <v>21370</v>
      </c>
      <c r="H2746" s="890" t="s">
        <v>20833</v>
      </c>
      <c r="I2746" s="889" t="s">
        <v>3654</v>
      </c>
      <c r="J2746" s="889" t="s">
        <v>5525</v>
      </c>
      <c r="K2746" s="888">
        <v>0</v>
      </c>
      <c r="L2746" s="888">
        <v>0</v>
      </c>
      <c r="M2746" s="887">
        <v>0</v>
      </c>
      <c r="N2746" s="888">
        <v>1</v>
      </c>
      <c r="O2746" s="888">
        <v>5</v>
      </c>
      <c r="P2746" s="887">
        <v>28666.67</v>
      </c>
    </row>
    <row r="2747" spans="1:16" x14ac:dyDescent="0.25">
      <c r="A2747" s="867" t="s">
        <v>19067</v>
      </c>
      <c r="B2747" s="867" t="s">
        <v>2672</v>
      </c>
      <c r="C2747" s="894" t="s">
        <v>19066</v>
      </c>
      <c r="D2747" s="893" t="s">
        <v>18209</v>
      </c>
      <c r="E2747" s="892">
        <v>14000</v>
      </c>
      <c r="F2747" s="895" t="s">
        <v>21369</v>
      </c>
      <c r="G2747" s="891" t="s">
        <v>21368</v>
      </c>
      <c r="H2747" s="890" t="s">
        <v>20667</v>
      </c>
      <c r="I2747" s="889" t="s">
        <v>3654</v>
      </c>
      <c r="J2747" s="889" t="s">
        <v>5525</v>
      </c>
      <c r="K2747" s="888">
        <v>1</v>
      </c>
      <c r="L2747" s="888">
        <v>2</v>
      </c>
      <c r="M2747" s="887">
        <v>35933.33</v>
      </c>
      <c r="N2747" s="888">
        <v>1</v>
      </c>
      <c r="O2747" s="888">
        <v>6</v>
      </c>
      <c r="P2747" s="887">
        <v>84000</v>
      </c>
    </row>
    <row r="2748" spans="1:16" ht="17.25" customHeight="1" x14ac:dyDescent="0.25">
      <c r="A2748" s="867" t="s">
        <v>19067</v>
      </c>
      <c r="B2748" s="867" t="s">
        <v>2672</v>
      </c>
      <c r="C2748" s="894" t="s">
        <v>19066</v>
      </c>
      <c r="D2748" s="893" t="s">
        <v>18209</v>
      </c>
      <c r="E2748" s="892">
        <v>7000</v>
      </c>
      <c r="F2748" s="895" t="s">
        <v>21367</v>
      </c>
      <c r="G2748" s="891" t="s">
        <v>21366</v>
      </c>
      <c r="H2748" s="890" t="s">
        <v>19995</v>
      </c>
      <c r="I2748" s="889" t="s">
        <v>3654</v>
      </c>
      <c r="J2748" s="889" t="s">
        <v>5525</v>
      </c>
      <c r="K2748" s="888">
        <v>0</v>
      </c>
      <c r="L2748" s="888">
        <v>0</v>
      </c>
      <c r="M2748" s="887">
        <v>0</v>
      </c>
      <c r="N2748" s="888">
        <v>1</v>
      </c>
      <c r="O2748" s="888">
        <v>5</v>
      </c>
      <c r="P2748" s="887">
        <v>37333.33</v>
      </c>
    </row>
    <row r="2749" spans="1:16" x14ac:dyDescent="0.25">
      <c r="A2749" s="867" t="s">
        <v>19067</v>
      </c>
      <c r="B2749" s="867" t="s">
        <v>2672</v>
      </c>
      <c r="C2749" s="894" t="s">
        <v>19066</v>
      </c>
      <c r="D2749" s="893" t="s">
        <v>18209</v>
      </c>
      <c r="E2749" s="892">
        <v>13000</v>
      </c>
      <c r="F2749" s="895" t="s">
        <v>21365</v>
      </c>
      <c r="G2749" s="891" t="s">
        <v>21364</v>
      </c>
      <c r="H2749" s="890" t="s">
        <v>20662</v>
      </c>
      <c r="I2749" s="889" t="s">
        <v>3654</v>
      </c>
      <c r="J2749" s="889" t="s">
        <v>5525</v>
      </c>
      <c r="K2749" s="888">
        <v>1</v>
      </c>
      <c r="L2749" s="888">
        <v>11</v>
      </c>
      <c r="M2749" s="887">
        <v>141700</v>
      </c>
      <c r="N2749" s="888">
        <v>0</v>
      </c>
      <c r="O2749" s="888">
        <v>0</v>
      </c>
      <c r="P2749" s="887">
        <v>0</v>
      </c>
    </row>
    <row r="2750" spans="1:16" x14ac:dyDescent="0.25">
      <c r="A2750" s="867" t="s">
        <v>19067</v>
      </c>
      <c r="B2750" s="867" t="s">
        <v>2672</v>
      </c>
      <c r="C2750" s="894" t="s">
        <v>19066</v>
      </c>
      <c r="D2750" s="893" t="s">
        <v>18209</v>
      </c>
      <c r="E2750" s="892">
        <v>15600</v>
      </c>
      <c r="F2750" s="895" t="s">
        <v>21363</v>
      </c>
      <c r="G2750" s="891" t="s">
        <v>21362</v>
      </c>
      <c r="H2750" s="890" t="s">
        <v>20662</v>
      </c>
      <c r="I2750" s="889" t="s">
        <v>3654</v>
      </c>
      <c r="J2750" s="889" t="s">
        <v>5525</v>
      </c>
      <c r="K2750" s="888">
        <v>1</v>
      </c>
      <c r="L2750" s="888">
        <v>1</v>
      </c>
      <c r="M2750" s="887">
        <v>22360</v>
      </c>
      <c r="N2750" s="888">
        <v>1</v>
      </c>
      <c r="O2750" s="888">
        <v>6</v>
      </c>
      <c r="P2750" s="887">
        <v>92040</v>
      </c>
    </row>
    <row r="2751" spans="1:16" x14ac:dyDescent="0.25">
      <c r="A2751" s="867" t="s">
        <v>19067</v>
      </c>
      <c r="B2751" s="867" t="s">
        <v>2672</v>
      </c>
      <c r="C2751" s="894" t="s">
        <v>19066</v>
      </c>
      <c r="D2751" s="893" t="s">
        <v>18209</v>
      </c>
      <c r="E2751" s="892">
        <v>15600</v>
      </c>
      <c r="F2751" s="895" t="s">
        <v>21360</v>
      </c>
      <c r="G2751" s="891" t="s">
        <v>21359</v>
      </c>
      <c r="H2751" s="890" t="s">
        <v>2703</v>
      </c>
      <c r="I2751" s="889" t="s">
        <v>3654</v>
      </c>
      <c r="J2751" s="889" t="s">
        <v>5525</v>
      </c>
      <c r="K2751" s="888">
        <v>1</v>
      </c>
      <c r="L2751" s="888">
        <v>2</v>
      </c>
      <c r="M2751" s="887">
        <v>29120</v>
      </c>
      <c r="N2751" s="888">
        <v>2</v>
      </c>
      <c r="O2751" s="888">
        <v>6</v>
      </c>
      <c r="P2751" s="887">
        <v>92040</v>
      </c>
    </row>
    <row r="2752" spans="1:16" ht="22.5" x14ac:dyDescent="0.25">
      <c r="A2752" s="867" t="s">
        <v>19067</v>
      </c>
      <c r="B2752" s="867" t="s">
        <v>2672</v>
      </c>
      <c r="C2752" s="894" t="s">
        <v>19066</v>
      </c>
      <c r="D2752" s="893" t="s">
        <v>21361</v>
      </c>
      <c r="E2752" s="892">
        <v>15600</v>
      </c>
      <c r="F2752" s="895" t="s">
        <v>21360</v>
      </c>
      <c r="G2752" s="891" t="s">
        <v>21359</v>
      </c>
      <c r="H2752" s="890" t="s">
        <v>2703</v>
      </c>
      <c r="I2752" s="889" t="s">
        <v>3654</v>
      </c>
      <c r="J2752" s="889" t="s">
        <v>5525</v>
      </c>
      <c r="K2752" s="888">
        <v>1</v>
      </c>
      <c r="L2752" s="888">
        <v>2</v>
      </c>
      <c r="M2752" s="887">
        <v>39520</v>
      </c>
      <c r="N2752" s="888">
        <v>0</v>
      </c>
      <c r="O2752" s="888">
        <v>0</v>
      </c>
      <c r="P2752" s="887">
        <v>0</v>
      </c>
    </row>
    <row r="2753" spans="1:16" x14ac:dyDescent="0.25">
      <c r="A2753" s="867" t="s">
        <v>19067</v>
      </c>
      <c r="B2753" s="867" t="s">
        <v>2672</v>
      </c>
      <c r="C2753" s="894" t="s">
        <v>19066</v>
      </c>
      <c r="D2753" s="893" t="s">
        <v>18209</v>
      </c>
      <c r="E2753" s="892">
        <v>15500</v>
      </c>
      <c r="F2753" s="895" t="s">
        <v>21360</v>
      </c>
      <c r="G2753" s="891" t="s">
        <v>21359</v>
      </c>
      <c r="H2753" s="890" t="s">
        <v>2703</v>
      </c>
      <c r="I2753" s="889" t="s">
        <v>3654</v>
      </c>
      <c r="J2753" s="889" t="s">
        <v>5525</v>
      </c>
      <c r="K2753" s="888">
        <v>1</v>
      </c>
      <c r="L2753" s="888">
        <v>6</v>
      </c>
      <c r="M2753" s="887">
        <v>84733.33</v>
      </c>
      <c r="N2753" s="888">
        <v>0</v>
      </c>
      <c r="O2753" s="888">
        <v>0</v>
      </c>
      <c r="P2753" s="887">
        <v>0</v>
      </c>
    </row>
    <row r="2754" spans="1:16" x14ac:dyDescent="0.25">
      <c r="A2754" s="867" t="s">
        <v>19067</v>
      </c>
      <c r="B2754" s="867" t="s">
        <v>2672</v>
      </c>
      <c r="C2754" s="894" t="s">
        <v>19066</v>
      </c>
      <c r="D2754" s="893" t="s">
        <v>18209</v>
      </c>
      <c r="E2754" s="892">
        <v>15000</v>
      </c>
      <c r="F2754" s="895" t="s">
        <v>21360</v>
      </c>
      <c r="G2754" s="891" t="s">
        <v>21359</v>
      </c>
      <c r="H2754" s="890" t="s">
        <v>2703</v>
      </c>
      <c r="I2754" s="889" t="s">
        <v>3654</v>
      </c>
      <c r="J2754" s="889" t="s">
        <v>5525</v>
      </c>
      <c r="K2754" s="888">
        <v>1</v>
      </c>
      <c r="L2754" s="888">
        <v>2</v>
      </c>
      <c r="M2754" s="887">
        <v>30000</v>
      </c>
      <c r="N2754" s="888">
        <v>0</v>
      </c>
      <c r="O2754" s="888">
        <v>0</v>
      </c>
      <c r="P2754" s="887">
        <v>0</v>
      </c>
    </row>
    <row r="2755" spans="1:16" x14ac:dyDescent="0.25">
      <c r="A2755" s="867" t="s">
        <v>19067</v>
      </c>
      <c r="B2755" s="867" t="s">
        <v>2672</v>
      </c>
      <c r="C2755" s="894" t="s">
        <v>19066</v>
      </c>
      <c r="D2755" s="893" t="s">
        <v>18209</v>
      </c>
      <c r="E2755" s="892">
        <v>10000</v>
      </c>
      <c r="F2755" s="895" t="s">
        <v>21358</v>
      </c>
      <c r="G2755" s="891" t="s">
        <v>21357</v>
      </c>
      <c r="H2755" s="890" t="s">
        <v>2925</v>
      </c>
      <c r="I2755" s="889" t="s">
        <v>3654</v>
      </c>
      <c r="J2755" s="889" t="s">
        <v>5525</v>
      </c>
      <c r="K2755" s="888">
        <v>1</v>
      </c>
      <c r="L2755" s="888">
        <v>11</v>
      </c>
      <c r="M2755" s="887">
        <v>110000</v>
      </c>
      <c r="N2755" s="888">
        <v>1</v>
      </c>
      <c r="O2755" s="888">
        <v>6</v>
      </c>
      <c r="P2755" s="887">
        <v>60000</v>
      </c>
    </row>
    <row r="2756" spans="1:16" x14ac:dyDescent="0.25">
      <c r="A2756" s="867" t="s">
        <v>19067</v>
      </c>
      <c r="B2756" s="867" t="s">
        <v>2672</v>
      </c>
      <c r="C2756" s="894" t="s">
        <v>19066</v>
      </c>
      <c r="D2756" s="893" t="s">
        <v>18209</v>
      </c>
      <c r="E2756" s="892">
        <v>9000</v>
      </c>
      <c r="F2756" s="895" t="s">
        <v>21358</v>
      </c>
      <c r="G2756" s="891" t="s">
        <v>21357</v>
      </c>
      <c r="H2756" s="890" t="s">
        <v>2925</v>
      </c>
      <c r="I2756" s="889" t="s">
        <v>3654</v>
      </c>
      <c r="J2756" s="889" t="s">
        <v>5525</v>
      </c>
      <c r="K2756" s="888">
        <v>1</v>
      </c>
      <c r="L2756" s="888">
        <v>1</v>
      </c>
      <c r="M2756" s="887">
        <v>9000</v>
      </c>
      <c r="N2756" s="888">
        <v>0</v>
      </c>
      <c r="O2756" s="888">
        <v>0</v>
      </c>
      <c r="P2756" s="887">
        <v>0</v>
      </c>
    </row>
    <row r="2757" spans="1:16" x14ac:dyDescent="0.25">
      <c r="A2757" s="867" t="s">
        <v>19067</v>
      </c>
      <c r="B2757" s="867" t="s">
        <v>2672</v>
      </c>
      <c r="C2757" s="894" t="s">
        <v>19066</v>
      </c>
      <c r="D2757" s="893" t="s">
        <v>20779</v>
      </c>
      <c r="E2757" s="892">
        <v>12000</v>
      </c>
      <c r="F2757" s="895" t="s">
        <v>21356</v>
      </c>
      <c r="G2757" s="891" t="s">
        <v>21355</v>
      </c>
      <c r="H2757" s="890" t="s">
        <v>2855</v>
      </c>
      <c r="I2757" s="889" t="s">
        <v>3654</v>
      </c>
      <c r="J2757" s="889" t="s">
        <v>5525</v>
      </c>
      <c r="K2757" s="888">
        <v>1</v>
      </c>
      <c r="L2757" s="888">
        <v>9</v>
      </c>
      <c r="M2757" s="887">
        <v>114800</v>
      </c>
      <c r="N2757" s="888">
        <v>1</v>
      </c>
      <c r="O2757" s="888">
        <v>6</v>
      </c>
      <c r="P2757" s="887">
        <v>72000</v>
      </c>
    </row>
    <row r="2758" spans="1:16" x14ac:dyDescent="0.25">
      <c r="A2758" s="867" t="s">
        <v>19067</v>
      </c>
      <c r="B2758" s="867" t="s">
        <v>2672</v>
      </c>
      <c r="C2758" s="894" t="s">
        <v>19066</v>
      </c>
      <c r="D2758" s="893" t="s">
        <v>21354</v>
      </c>
      <c r="E2758" s="892">
        <v>10000</v>
      </c>
      <c r="F2758" s="895" t="s">
        <v>21353</v>
      </c>
      <c r="G2758" s="891" t="s">
        <v>21352</v>
      </c>
      <c r="H2758" s="890" t="s">
        <v>19360</v>
      </c>
      <c r="I2758" s="889" t="s">
        <v>3654</v>
      </c>
      <c r="J2758" s="889" t="s">
        <v>5525</v>
      </c>
      <c r="K2758" s="888">
        <v>1</v>
      </c>
      <c r="L2758" s="888">
        <v>1</v>
      </c>
      <c r="M2758" s="887">
        <v>15666.67</v>
      </c>
      <c r="N2758" s="888">
        <v>1</v>
      </c>
      <c r="O2758" s="888">
        <v>2</v>
      </c>
      <c r="P2758" s="887">
        <v>20000</v>
      </c>
    </row>
    <row r="2759" spans="1:16" ht="22.5" x14ac:dyDescent="0.25">
      <c r="A2759" s="867" t="s">
        <v>19067</v>
      </c>
      <c r="B2759" s="867" t="s">
        <v>2672</v>
      </c>
      <c r="C2759" s="894" t="s">
        <v>19066</v>
      </c>
      <c r="D2759" s="893" t="s">
        <v>21351</v>
      </c>
      <c r="E2759" s="892">
        <v>15600</v>
      </c>
      <c r="F2759" s="895" t="s">
        <v>21350</v>
      </c>
      <c r="G2759" s="891" t="s">
        <v>21349</v>
      </c>
      <c r="H2759" s="890" t="s">
        <v>20662</v>
      </c>
      <c r="I2759" s="889" t="s">
        <v>3654</v>
      </c>
      <c r="J2759" s="889" t="s">
        <v>5525</v>
      </c>
      <c r="K2759" s="888">
        <v>1</v>
      </c>
      <c r="L2759" s="888">
        <v>11</v>
      </c>
      <c r="M2759" s="887">
        <v>187200</v>
      </c>
      <c r="N2759" s="888">
        <v>1</v>
      </c>
      <c r="O2759" s="888">
        <v>6</v>
      </c>
      <c r="P2759" s="887">
        <v>92040</v>
      </c>
    </row>
    <row r="2760" spans="1:16" x14ac:dyDescent="0.25">
      <c r="A2760" s="867" t="s">
        <v>19067</v>
      </c>
      <c r="B2760" s="867" t="s">
        <v>2672</v>
      </c>
      <c r="C2760" s="894" t="s">
        <v>19066</v>
      </c>
      <c r="D2760" s="893" t="s">
        <v>18209</v>
      </c>
      <c r="E2760" s="892">
        <v>10000</v>
      </c>
      <c r="F2760" s="895" t="s">
        <v>21348</v>
      </c>
      <c r="G2760" s="891" t="s">
        <v>21347</v>
      </c>
      <c r="H2760" s="890" t="s">
        <v>20662</v>
      </c>
      <c r="I2760" s="889" t="s">
        <v>3654</v>
      </c>
      <c r="J2760" s="889" t="s">
        <v>5525</v>
      </c>
      <c r="K2760" s="888">
        <v>1</v>
      </c>
      <c r="L2760" s="888">
        <v>6</v>
      </c>
      <c r="M2760" s="887">
        <v>60000</v>
      </c>
      <c r="N2760" s="888">
        <v>0</v>
      </c>
      <c r="O2760" s="888">
        <v>0</v>
      </c>
      <c r="P2760" s="887">
        <v>0</v>
      </c>
    </row>
    <row r="2761" spans="1:16" x14ac:dyDescent="0.25">
      <c r="A2761" s="867" t="s">
        <v>19067</v>
      </c>
      <c r="B2761" s="867" t="s">
        <v>2672</v>
      </c>
      <c r="C2761" s="894" t="s">
        <v>19066</v>
      </c>
      <c r="D2761" s="893" t="s">
        <v>18209</v>
      </c>
      <c r="E2761" s="892">
        <v>15000</v>
      </c>
      <c r="F2761" s="895" t="s">
        <v>21346</v>
      </c>
      <c r="G2761" s="891" t="s">
        <v>21345</v>
      </c>
      <c r="H2761" s="890" t="s">
        <v>20662</v>
      </c>
      <c r="I2761" s="889" t="s">
        <v>3654</v>
      </c>
      <c r="J2761" s="889" t="s">
        <v>5525</v>
      </c>
      <c r="K2761" s="888">
        <v>1</v>
      </c>
      <c r="L2761" s="888">
        <v>10</v>
      </c>
      <c r="M2761" s="887">
        <v>150000</v>
      </c>
      <c r="N2761" s="888">
        <v>1</v>
      </c>
      <c r="O2761" s="888">
        <v>3</v>
      </c>
      <c r="P2761" s="887">
        <v>41500</v>
      </c>
    </row>
    <row r="2762" spans="1:16" x14ac:dyDescent="0.25">
      <c r="A2762" s="867" t="s">
        <v>19067</v>
      </c>
      <c r="B2762" s="867" t="s">
        <v>2672</v>
      </c>
      <c r="C2762" s="894" t="s">
        <v>19066</v>
      </c>
      <c r="D2762" s="893" t="s">
        <v>18209</v>
      </c>
      <c r="E2762" s="892">
        <v>12000</v>
      </c>
      <c r="F2762" s="895" t="s">
        <v>21346</v>
      </c>
      <c r="G2762" s="891" t="s">
        <v>21345</v>
      </c>
      <c r="H2762" s="890" t="s">
        <v>20662</v>
      </c>
      <c r="I2762" s="889" t="s">
        <v>3654</v>
      </c>
      <c r="J2762" s="889" t="s">
        <v>5525</v>
      </c>
      <c r="K2762" s="888">
        <v>1</v>
      </c>
      <c r="L2762" s="888">
        <v>1</v>
      </c>
      <c r="M2762" s="887">
        <v>18400</v>
      </c>
      <c r="N2762" s="888">
        <v>0</v>
      </c>
      <c r="O2762" s="888">
        <v>0</v>
      </c>
      <c r="P2762" s="887">
        <v>0</v>
      </c>
    </row>
    <row r="2763" spans="1:16" x14ac:dyDescent="0.25">
      <c r="A2763" s="867" t="s">
        <v>19067</v>
      </c>
      <c r="B2763" s="867" t="s">
        <v>2672</v>
      </c>
      <c r="C2763" s="894" t="s">
        <v>19066</v>
      </c>
      <c r="D2763" s="893" t="s">
        <v>18209</v>
      </c>
      <c r="E2763" s="892">
        <v>8000</v>
      </c>
      <c r="F2763" s="895" t="s">
        <v>21344</v>
      </c>
      <c r="G2763" s="891" t="s">
        <v>21343</v>
      </c>
      <c r="H2763" s="890" t="s">
        <v>13484</v>
      </c>
      <c r="I2763" s="889" t="s">
        <v>3654</v>
      </c>
      <c r="J2763" s="889" t="s">
        <v>5525</v>
      </c>
      <c r="K2763" s="888">
        <v>1</v>
      </c>
      <c r="L2763" s="888">
        <v>2</v>
      </c>
      <c r="M2763" s="887">
        <v>25333.33</v>
      </c>
      <c r="N2763" s="888">
        <v>1</v>
      </c>
      <c r="O2763" s="888">
        <v>5</v>
      </c>
      <c r="P2763" s="887">
        <v>40000</v>
      </c>
    </row>
    <row r="2764" spans="1:16" x14ac:dyDescent="0.25">
      <c r="A2764" s="867" t="s">
        <v>19067</v>
      </c>
      <c r="B2764" s="867" t="s">
        <v>2672</v>
      </c>
      <c r="C2764" s="894" t="s">
        <v>19066</v>
      </c>
      <c r="D2764" s="893" t="s">
        <v>18209</v>
      </c>
      <c r="E2764" s="892">
        <v>15600</v>
      </c>
      <c r="F2764" s="895" t="s">
        <v>21342</v>
      </c>
      <c r="G2764" s="891" t="s">
        <v>21341</v>
      </c>
      <c r="H2764" s="890" t="s">
        <v>20662</v>
      </c>
      <c r="I2764" s="889" t="s">
        <v>3654</v>
      </c>
      <c r="J2764" s="889" t="s">
        <v>5525</v>
      </c>
      <c r="K2764" s="888">
        <v>0</v>
      </c>
      <c r="L2764" s="888">
        <v>0</v>
      </c>
      <c r="M2764" s="887">
        <v>0</v>
      </c>
      <c r="N2764" s="888">
        <v>1</v>
      </c>
      <c r="O2764" s="888">
        <v>4</v>
      </c>
      <c r="P2764" s="887">
        <v>71240</v>
      </c>
    </row>
    <row r="2765" spans="1:16" x14ac:dyDescent="0.25">
      <c r="A2765" s="867" t="s">
        <v>19067</v>
      </c>
      <c r="B2765" s="867" t="s">
        <v>2672</v>
      </c>
      <c r="C2765" s="894" t="s">
        <v>19066</v>
      </c>
      <c r="D2765" s="893" t="s">
        <v>18209</v>
      </c>
      <c r="E2765" s="892">
        <v>10000</v>
      </c>
      <c r="F2765" s="895" t="s">
        <v>21340</v>
      </c>
      <c r="G2765" s="891" t="s">
        <v>21339</v>
      </c>
      <c r="H2765" s="890" t="s">
        <v>20662</v>
      </c>
      <c r="I2765" s="889" t="s">
        <v>3654</v>
      </c>
      <c r="J2765" s="889" t="s">
        <v>5525</v>
      </c>
      <c r="K2765" s="888">
        <v>0</v>
      </c>
      <c r="L2765" s="888">
        <v>0</v>
      </c>
      <c r="M2765" s="887">
        <v>0</v>
      </c>
      <c r="N2765" s="888">
        <v>1</v>
      </c>
      <c r="O2765" s="888">
        <v>4</v>
      </c>
      <c r="P2765" s="887">
        <v>39666.67</v>
      </c>
    </row>
    <row r="2766" spans="1:16" x14ac:dyDescent="0.25">
      <c r="A2766" s="867" t="s">
        <v>19067</v>
      </c>
      <c r="B2766" s="867" t="s">
        <v>2672</v>
      </c>
      <c r="C2766" s="894" t="s">
        <v>19066</v>
      </c>
      <c r="D2766" s="893" t="s">
        <v>18209</v>
      </c>
      <c r="E2766" s="892">
        <v>5000</v>
      </c>
      <c r="F2766" s="895" t="s">
        <v>21338</v>
      </c>
      <c r="G2766" s="891" t="s">
        <v>21337</v>
      </c>
      <c r="H2766" s="890" t="s">
        <v>20833</v>
      </c>
      <c r="I2766" s="889" t="s">
        <v>3654</v>
      </c>
      <c r="J2766" s="889" t="s">
        <v>5525</v>
      </c>
      <c r="K2766" s="888">
        <v>0</v>
      </c>
      <c r="L2766" s="888">
        <v>0</v>
      </c>
      <c r="M2766" s="887">
        <v>0</v>
      </c>
      <c r="N2766" s="888">
        <v>1</v>
      </c>
      <c r="O2766" s="888">
        <v>1</v>
      </c>
      <c r="P2766" s="887">
        <v>5000</v>
      </c>
    </row>
    <row r="2767" spans="1:16" x14ac:dyDescent="0.25">
      <c r="A2767" s="867" t="s">
        <v>19067</v>
      </c>
      <c r="B2767" s="867" t="s">
        <v>2672</v>
      </c>
      <c r="C2767" s="894" t="s">
        <v>19066</v>
      </c>
      <c r="D2767" s="893" t="s">
        <v>18209</v>
      </c>
      <c r="E2767" s="892">
        <v>6000</v>
      </c>
      <c r="F2767" s="895" t="s">
        <v>21338</v>
      </c>
      <c r="G2767" s="891" t="s">
        <v>21337</v>
      </c>
      <c r="H2767" s="890" t="s">
        <v>20833</v>
      </c>
      <c r="I2767" s="889" t="s">
        <v>3654</v>
      </c>
      <c r="J2767" s="889" t="s">
        <v>5525</v>
      </c>
      <c r="K2767" s="888">
        <v>1</v>
      </c>
      <c r="L2767" s="888">
        <v>5</v>
      </c>
      <c r="M2767" s="887">
        <v>36000</v>
      </c>
      <c r="N2767" s="888">
        <v>1</v>
      </c>
      <c r="O2767" s="888">
        <v>4</v>
      </c>
      <c r="P2767" s="887">
        <v>28800</v>
      </c>
    </row>
    <row r="2768" spans="1:16" x14ac:dyDescent="0.25">
      <c r="A2768" s="867" t="s">
        <v>19067</v>
      </c>
      <c r="B2768" s="867" t="s">
        <v>2672</v>
      </c>
      <c r="C2768" s="894" t="s">
        <v>19066</v>
      </c>
      <c r="D2768" s="893" t="s">
        <v>18209</v>
      </c>
      <c r="E2768" s="892">
        <v>14000</v>
      </c>
      <c r="F2768" s="895" t="s">
        <v>21336</v>
      </c>
      <c r="G2768" s="891" t="s">
        <v>21335</v>
      </c>
      <c r="H2768" s="890" t="s">
        <v>20667</v>
      </c>
      <c r="I2768" s="889" t="s">
        <v>3654</v>
      </c>
      <c r="J2768" s="889" t="s">
        <v>5525</v>
      </c>
      <c r="K2768" s="888">
        <v>1</v>
      </c>
      <c r="L2768" s="888">
        <v>1</v>
      </c>
      <c r="M2768" s="887">
        <v>13533.33</v>
      </c>
      <c r="N2768" s="888">
        <v>1</v>
      </c>
      <c r="O2768" s="888">
        <v>6</v>
      </c>
      <c r="P2768" s="887">
        <v>84000</v>
      </c>
    </row>
    <row r="2769" spans="1:16" x14ac:dyDescent="0.25">
      <c r="A2769" s="867" t="s">
        <v>19067</v>
      </c>
      <c r="B2769" s="867" t="s">
        <v>2672</v>
      </c>
      <c r="C2769" s="894" t="s">
        <v>19066</v>
      </c>
      <c r="D2769" s="893" t="s">
        <v>18209</v>
      </c>
      <c r="E2769" s="892">
        <v>13000</v>
      </c>
      <c r="F2769" s="895" t="s">
        <v>21334</v>
      </c>
      <c r="G2769" s="891" t="s">
        <v>21333</v>
      </c>
      <c r="H2769" s="890" t="s">
        <v>2676</v>
      </c>
      <c r="I2769" s="889" t="s">
        <v>2684</v>
      </c>
      <c r="J2769" s="889" t="s">
        <v>5525</v>
      </c>
      <c r="K2769" s="888">
        <v>1</v>
      </c>
      <c r="L2769" s="888">
        <v>12</v>
      </c>
      <c r="M2769" s="887">
        <v>156000</v>
      </c>
      <c r="N2769" s="888">
        <v>1</v>
      </c>
      <c r="O2769" s="888">
        <v>6</v>
      </c>
      <c r="P2769" s="887">
        <v>78000</v>
      </c>
    </row>
    <row r="2770" spans="1:16" x14ac:dyDescent="0.25">
      <c r="A2770" s="867" t="s">
        <v>19067</v>
      </c>
      <c r="B2770" s="867" t="s">
        <v>2672</v>
      </c>
      <c r="C2770" s="894" t="s">
        <v>19066</v>
      </c>
      <c r="D2770" s="893" t="s">
        <v>20797</v>
      </c>
      <c r="E2770" s="892">
        <v>6000</v>
      </c>
      <c r="F2770" s="895" t="s">
        <v>21332</v>
      </c>
      <c r="G2770" s="891" t="s">
        <v>21331</v>
      </c>
      <c r="H2770" s="890" t="s">
        <v>20667</v>
      </c>
      <c r="I2770" s="889" t="s">
        <v>3654</v>
      </c>
      <c r="J2770" s="889" t="s">
        <v>5525</v>
      </c>
      <c r="K2770" s="888">
        <v>1</v>
      </c>
      <c r="L2770" s="888">
        <v>1</v>
      </c>
      <c r="M2770" s="887">
        <v>11600</v>
      </c>
      <c r="N2770" s="888">
        <v>0</v>
      </c>
      <c r="O2770" s="888">
        <v>0</v>
      </c>
      <c r="P2770" s="887">
        <v>0</v>
      </c>
    </row>
    <row r="2771" spans="1:16" x14ac:dyDescent="0.25">
      <c r="A2771" s="867" t="s">
        <v>19067</v>
      </c>
      <c r="B2771" s="867" t="s">
        <v>2672</v>
      </c>
      <c r="C2771" s="894" t="s">
        <v>19066</v>
      </c>
      <c r="D2771" s="893" t="s">
        <v>18209</v>
      </c>
      <c r="E2771" s="892">
        <v>15600</v>
      </c>
      <c r="F2771" s="895" t="s">
        <v>21330</v>
      </c>
      <c r="G2771" s="891" t="s">
        <v>21329</v>
      </c>
      <c r="H2771" s="890" t="s">
        <v>13484</v>
      </c>
      <c r="I2771" s="889" t="s">
        <v>3654</v>
      </c>
      <c r="J2771" s="889" t="s">
        <v>5525</v>
      </c>
      <c r="K2771" s="888">
        <v>0</v>
      </c>
      <c r="L2771" s="888">
        <v>0</v>
      </c>
      <c r="M2771" s="887">
        <v>0</v>
      </c>
      <c r="N2771" s="888">
        <v>1</v>
      </c>
      <c r="O2771" s="888">
        <v>3</v>
      </c>
      <c r="P2771" s="887">
        <v>39000</v>
      </c>
    </row>
    <row r="2772" spans="1:16" x14ac:dyDescent="0.25">
      <c r="A2772" s="867" t="s">
        <v>19067</v>
      </c>
      <c r="B2772" s="867" t="s">
        <v>2672</v>
      </c>
      <c r="C2772" s="894" t="s">
        <v>19066</v>
      </c>
      <c r="D2772" s="893" t="s">
        <v>20961</v>
      </c>
      <c r="E2772" s="892">
        <v>6000</v>
      </c>
      <c r="F2772" s="895" t="s">
        <v>21328</v>
      </c>
      <c r="G2772" s="891" t="s">
        <v>21327</v>
      </c>
      <c r="H2772" s="890" t="s">
        <v>20833</v>
      </c>
      <c r="I2772" s="889" t="s">
        <v>3654</v>
      </c>
      <c r="J2772" s="889" t="s">
        <v>5525</v>
      </c>
      <c r="K2772" s="888">
        <v>1</v>
      </c>
      <c r="L2772" s="888">
        <v>10</v>
      </c>
      <c r="M2772" s="887">
        <v>71400</v>
      </c>
      <c r="N2772" s="888">
        <v>1</v>
      </c>
      <c r="O2772" s="888">
        <v>5</v>
      </c>
      <c r="P2772" s="887">
        <v>30600</v>
      </c>
    </row>
    <row r="2773" spans="1:16" x14ac:dyDescent="0.25">
      <c r="A2773" s="867" t="s">
        <v>19067</v>
      </c>
      <c r="B2773" s="867" t="s">
        <v>2672</v>
      </c>
      <c r="C2773" s="894" t="s">
        <v>19066</v>
      </c>
      <c r="D2773" s="893" t="s">
        <v>21127</v>
      </c>
      <c r="E2773" s="892">
        <v>10000</v>
      </c>
      <c r="F2773" s="895" t="s">
        <v>21326</v>
      </c>
      <c r="G2773" s="891" t="s">
        <v>21325</v>
      </c>
      <c r="H2773" s="890" t="s">
        <v>2872</v>
      </c>
      <c r="I2773" s="889" t="s">
        <v>3654</v>
      </c>
      <c r="J2773" s="889" t="s">
        <v>5525</v>
      </c>
      <c r="K2773" s="888">
        <v>1</v>
      </c>
      <c r="L2773" s="888">
        <v>2</v>
      </c>
      <c r="M2773" s="887">
        <v>14333.33</v>
      </c>
      <c r="N2773" s="888">
        <v>0</v>
      </c>
      <c r="O2773" s="888">
        <v>0</v>
      </c>
      <c r="P2773" s="887">
        <v>0</v>
      </c>
    </row>
    <row r="2774" spans="1:16" x14ac:dyDescent="0.25">
      <c r="A2774" s="867" t="s">
        <v>19067</v>
      </c>
      <c r="B2774" s="867" t="s">
        <v>2672</v>
      </c>
      <c r="C2774" s="894" t="s">
        <v>19066</v>
      </c>
      <c r="D2774" s="893" t="s">
        <v>18209</v>
      </c>
      <c r="E2774" s="892">
        <v>6000</v>
      </c>
      <c r="F2774" s="895" t="s">
        <v>21324</v>
      </c>
      <c r="G2774" s="891" t="s">
        <v>21323</v>
      </c>
      <c r="H2774" s="890" t="s">
        <v>20833</v>
      </c>
      <c r="I2774" s="889" t="s">
        <v>3654</v>
      </c>
      <c r="J2774" s="889" t="s">
        <v>5525</v>
      </c>
      <c r="K2774" s="888">
        <v>1</v>
      </c>
      <c r="L2774" s="888">
        <v>5</v>
      </c>
      <c r="M2774" s="887">
        <v>34200</v>
      </c>
      <c r="N2774" s="888">
        <v>1</v>
      </c>
      <c r="O2774" s="888">
        <v>6</v>
      </c>
      <c r="P2774" s="887">
        <v>36000</v>
      </c>
    </row>
    <row r="2775" spans="1:16" x14ac:dyDescent="0.25">
      <c r="A2775" s="867" t="s">
        <v>19067</v>
      </c>
      <c r="B2775" s="867" t="s">
        <v>2672</v>
      </c>
      <c r="C2775" s="894" t="s">
        <v>19066</v>
      </c>
      <c r="D2775" s="893" t="s">
        <v>18209</v>
      </c>
      <c r="E2775" s="892">
        <v>12000</v>
      </c>
      <c r="F2775" s="895" t="s">
        <v>21322</v>
      </c>
      <c r="G2775" s="891" t="s">
        <v>21321</v>
      </c>
      <c r="H2775" s="890" t="s">
        <v>20662</v>
      </c>
      <c r="I2775" s="889" t="s">
        <v>3654</v>
      </c>
      <c r="J2775" s="889" t="s">
        <v>5525</v>
      </c>
      <c r="K2775" s="888">
        <v>1</v>
      </c>
      <c r="L2775" s="888">
        <v>2</v>
      </c>
      <c r="M2775" s="887">
        <v>23600</v>
      </c>
      <c r="N2775" s="888">
        <v>1</v>
      </c>
      <c r="O2775" s="888">
        <v>6</v>
      </c>
      <c r="P2775" s="887">
        <v>72000</v>
      </c>
    </row>
    <row r="2776" spans="1:16" ht="26.25" customHeight="1" x14ac:dyDescent="0.25">
      <c r="A2776" s="867" t="s">
        <v>19067</v>
      </c>
      <c r="B2776" s="867" t="s">
        <v>2672</v>
      </c>
      <c r="C2776" s="894" t="s">
        <v>19066</v>
      </c>
      <c r="D2776" s="893" t="s">
        <v>21320</v>
      </c>
      <c r="E2776" s="892">
        <v>10000</v>
      </c>
      <c r="F2776" s="895" t="s">
        <v>21318</v>
      </c>
      <c r="G2776" s="891" t="s">
        <v>21317</v>
      </c>
      <c r="H2776" s="890" t="s">
        <v>2688</v>
      </c>
      <c r="I2776" s="889" t="s">
        <v>3654</v>
      </c>
      <c r="J2776" s="889" t="s">
        <v>5525</v>
      </c>
      <c r="K2776" s="888">
        <v>1</v>
      </c>
      <c r="L2776" s="888">
        <v>2</v>
      </c>
      <c r="M2776" s="887">
        <v>19000</v>
      </c>
      <c r="N2776" s="888">
        <v>1</v>
      </c>
      <c r="O2776" s="888">
        <v>5</v>
      </c>
      <c r="P2776" s="887">
        <v>45333.33</v>
      </c>
    </row>
    <row r="2777" spans="1:16" ht="16.5" customHeight="1" x14ac:dyDescent="0.25">
      <c r="A2777" s="1772" t="s">
        <v>2848</v>
      </c>
      <c r="B2777" s="1772"/>
      <c r="C2777" s="1772"/>
      <c r="D2777" s="1772"/>
      <c r="E2777" s="1772"/>
      <c r="F2777" s="1772" t="s">
        <v>378</v>
      </c>
      <c r="G2777" s="1772"/>
      <c r="H2777" s="1772"/>
      <c r="I2777" s="1772"/>
      <c r="J2777" s="1772"/>
      <c r="K2777" s="1771" t="s">
        <v>2847</v>
      </c>
      <c r="L2777" s="1771"/>
      <c r="M2777" s="1771"/>
      <c r="N2777" s="1771" t="s">
        <v>2846</v>
      </c>
      <c r="O2777" s="1771"/>
      <c r="P2777" s="1771"/>
    </row>
    <row r="2778" spans="1:16" ht="56.25" customHeight="1" x14ac:dyDescent="0.25">
      <c r="A2778" s="1535" t="s">
        <v>2845</v>
      </c>
      <c r="B2778" s="1535" t="s">
        <v>5</v>
      </c>
      <c r="C2778" s="1535" t="s">
        <v>2844</v>
      </c>
      <c r="D2778" s="1535" t="s">
        <v>2843</v>
      </c>
      <c r="E2778" s="1536" t="s">
        <v>2842</v>
      </c>
      <c r="F2778" s="1537" t="s">
        <v>2841</v>
      </c>
      <c r="G2778" s="1535" t="s">
        <v>2840</v>
      </c>
      <c r="H2778" s="1535" t="s">
        <v>2839</v>
      </c>
      <c r="I2778" s="1535" t="s">
        <v>2838</v>
      </c>
      <c r="J2778" s="1535" t="s">
        <v>2837</v>
      </c>
      <c r="K2778" s="1538" t="s">
        <v>2836</v>
      </c>
      <c r="L2778" s="1538" t="s">
        <v>2835</v>
      </c>
      <c r="M2778" s="1539" t="s">
        <v>2834</v>
      </c>
      <c r="N2778" s="1538" t="s">
        <v>2836</v>
      </c>
      <c r="O2778" s="1538" t="s">
        <v>2835</v>
      </c>
      <c r="P2778" s="1539" t="s">
        <v>2834</v>
      </c>
    </row>
    <row r="2779" spans="1:16" ht="22.5" x14ac:dyDescent="0.25">
      <c r="A2779" s="867" t="s">
        <v>19067</v>
      </c>
      <c r="B2779" s="867" t="s">
        <v>2672</v>
      </c>
      <c r="C2779" s="894" t="s">
        <v>19066</v>
      </c>
      <c r="D2779" s="893" t="s">
        <v>21319</v>
      </c>
      <c r="E2779" s="892">
        <v>8000</v>
      </c>
      <c r="F2779" s="895" t="s">
        <v>21318</v>
      </c>
      <c r="G2779" s="891" t="s">
        <v>21317</v>
      </c>
      <c r="H2779" s="890" t="s">
        <v>2688</v>
      </c>
      <c r="I2779" s="889" t="s">
        <v>3654</v>
      </c>
      <c r="J2779" s="889" t="s">
        <v>5525</v>
      </c>
      <c r="K2779" s="888">
        <v>1</v>
      </c>
      <c r="L2779" s="888">
        <v>8</v>
      </c>
      <c r="M2779" s="887">
        <v>60533.33</v>
      </c>
      <c r="N2779" s="888">
        <v>0</v>
      </c>
      <c r="O2779" s="888">
        <v>0</v>
      </c>
      <c r="P2779" s="887">
        <v>0</v>
      </c>
    </row>
    <row r="2780" spans="1:16" x14ac:dyDescent="0.25">
      <c r="A2780" s="867" t="s">
        <v>19067</v>
      </c>
      <c r="B2780" s="867" t="s">
        <v>2672</v>
      </c>
      <c r="C2780" s="894" t="s">
        <v>19066</v>
      </c>
      <c r="D2780" s="893" t="s">
        <v>18209</v>
      </c>
      <c r="E2780" s="892">
        <v>12000</v>
      </c>
      <c r="F2780" s="895" t="s">
        <v>21316</v>
      </c>
      <c r="G2780" s="891" t="s">
        <v>21315</v>
      </c>
      <c r="H2780" s="890" t="s">
        <v>20766</v>
      </c>
      <c r="I2780" s="889" t="s">
        <v>3654</v>
      </c>
      <c r="J2780" s="889" t="s">
        <v>5525</v>
      </c>
      <c r="K2780" s="888">
        <v>0</v>
      </c>
      <c r="L2780" s="888">
        <v>0</v>
      </c>
      <c r="M2780" s="887">
        <v>0</v>
      </c>
      <c r="N2780" s="888">
        <v>1</v>
      </c>
      <c r="O2780" s="888">
        <v>2</v>
      </c>
      <c r="P2780" s="887">
        <v>25600</v>
      </c>
    </row>
    <row r="2781" spans="1:16" ht="22.5" x14ac:dyDescent="0.25">
      <c r="A2781" s="867" t="s">
        <v>19067</v>
      </c>
      <c r="B2781" s="867" t="s">
        <v>2672</v>
      </c>
      <c r="C2781" s="894" t="s">
        <v>19066</v>
      </c>
      <c r="D2781" s="893" t="s">
        <v>21314</v>
      </c>
      <c r="E2781" s="892">
        <v>8000</v>
      </c>
      <c r="F2781" s="895" t="s">
        <v>21313</v>
      </c>
      <c r="G2781" s="891" t="s">
        <v>21312</v>
      </c>
      <c r="H2781" s="890" t="s">
        <v>2872</v>
      </c>
      <c r="I2781" s="889" t="s">
        <v>3654</v>
      </c>
      <c r="J2781" s="889" t="s">
        <v>5525</v>
      </c>
      <c r="K2781" s="888">
        <v>1</v>
      </c>
      <c r="L2781" s="888">
        <v>5</v>
      </c>
      <c r="M2781" s="887">
        <v>40000</v>
      </c>
      <c r="N2781" s="888">
        <v>1</v>
      </c>
      <c r="O2781" s="888">
        <v>6</v>
      </c>
      <c r="P2781" s="887">
        <v>48000</v>
      </c>
    </row>
    <row r="2782" spans="1:16" ht="22.5" x14ac:dyDescent="0.25">
      <c r="A2782" s="867" t="s">
        <v>19067</v>
      </c>
      <c r="B2782" s="867" t="s">
        <v>2672</v>
      </c>
      <c r="C2782" s="894" t="s">
        <v>19066</v>
      </c>
      <c r="D2782" s="893" t="s">
        <v>21311</v>
      </c>
      <c r="E2782" s="892">
        <v>7000</v>
      </c>
      <c r="F2782" s="895" t="s">
        <v>21310</v>
      </c>
      <c r="G2782" s="891" t="s">
        <v>21309</v>
      </c>
      <c r="H2782" s="890" t="s">
        <v>2703</v>
      </c>
      <c r="I2782" s="889" t="s">
        <v>3654</v>
      </c>
      <c r="J2782" s="889" t="s">
        <v>5525</v>
      </c>
      <c r="K2782" s="888">
        <v>1</v>
      </c>
      <c r="L2782" s="888">
        <v>10</v>
      </c>
      <c r="M2782" s="887">
        <v>83533.33</v>
      </c>
      <c r="N2782" s="888">
        <v>1</v>
      </c>
      <c r="O2782" s="888">
        <v>6</v>
      </c>
      <c r="P2782" s="887">
        <v>42000</v>
      </c>
    </row>
    <row r="2783" spans="1:16" x14ac:dyDescent="0.25">
      <c r="A2783" s="867" t="s">
        <v>19067</v>
      </c>
      <c r="B2783" s="867" t="s">
        <v>2672</v>
      </c>
      <c r="C2783" s="894" t="s">
        <v>19066</v>
      </c>
      <c r="D2783" s="893" t="s">
        <v>18209</v>
      </c>
      <c r="E2783" s="892">
        <v>14000</v>
      </c>
      <c r="F2783" s="895" t="s">
        <v>21308</v>
      </c>
      <c r="G2783" s="891" t="s">
        <v>21307</v>
      </c>
      <c r="H2783" s="890" t="s">
        <v>21306</v>
      </c>
      <c r="I2783" s="889" t="s">
        <v>2684</v>
      </c>
      <c r="J2783" s="889" t="s">
        <v>5525</v>
      </c>
      <c r="K2783" s="888">
        <v>0</v>
      </c>
      <c r="L2783" s="888">
        <v>0</v>
      </c>
      <c r="M2783" s="887">
        <v>0</v>
      </c>
      <c r="N2783" s="888">
        <v>1</v>
      </c>
      <c r="O2783" s="888">
        <v>3</v>
      </c>
      <c r="P2783" s="887">
        <v>57866.67</v>
      </c>
    </row>
    <row r="2784" spans="1:16" x14ac:dyDescent="0.25">
      <c r="A2784" s="867" t="s">
        <v>19067</v>
      </c>
      <c r="B2784" s="867" t="s">
        <v>2672</v>
      </c>
      <c r="C2784" s="894" t="s">
        <v>19066</v>
      </c>
      <c r="D2784" s="893" t="s">
        <v>18209</v>
      </c>
      <c r="E2784" s="892">
        <v>12500</v>
      </c>
      <c r="F2784" s="895" t="s">
        <v>21305</v>
      </c>
      <c r="G2784" s="891" t="s">
        <v>21304</v>
      </c>
      <c r="H2784" s="890" t="s">
        <v>20662</v>
      </c>
      <c r="I2784" s="889" t="s">
        <v>3654</v>
      </c>
      <c r="J2784" s="889" t="s">
        <v>5525</v>
      </c>
      <c r="K2784" s="888">
        <v>1</v>
      </c>
      <c r="L2784" s="888">
        <v>12</v>
      </c>
      <c r="M2784" s="887">
        <v>150000</v>
      </c>
      <c r="N2784" s="888">
        <v>1</v>
      </c>
      <c r="O2784" s="888">
        <v>6</v>
      </c>
      <c r="P2784" s="887">
        <v>75000</v>
      </c>
    </row>
    <row r="2785" spans="1:16" x14ac:dyDescent="0.25">
      <c r="A2785" s="867" t="s">
        <v>19067</v>
      </c>
      <c r="B2785" s="867" t="s">
        <v>2672</v>
      </c>
      <c r="C2785" s="894" t="s">
        <v>19066</v>
      </c>
      <c r="D2785" s="893" t="s">
        <v>20779</v>
      </c>
      <c r="E2785" s="892">
        <v>15600</v>
      </c>
      <c r="F2785" s="895" t="s">
        <v>21303</v>
      </c>
      <c r="G2785" s="891" t="s">
        <v>21302</v>
      </c>
      <c r="H2785" s="890" t="s">
        <v>20662</v>
      </c>
      <c r="I2785" s="889" t="s">
        <v>3654</v>
      </c>
      <c r="J2785" s="889" t="s">
        <v>5525</v>
      </c>
      <c r="K2785" s="888">
        <v>1</v>
      </c>
      <c r="L2785" s="888">
        <v>7</v>
      </c>
      <c r="M2785" s="887">
        <v>107640</v>
      </c>
      <c r="N2785" s="888">
        <v>0</v>
      </c>
      <c r="O2785" s="888">
        <v>0</v>
      </c>
      <c r="P2785" s="887">
        <v>0</v>
      </c>
    </row>
    <row r="2786" spans="1:16" x14ac:dyDescent="0.25">
      <c r="A2786" s="867" t="s">
        <v>19067</v>
      </c>
      <c r="B2786" s="867" t="s">
        <v>2672</v>
      </c>
      <c r="C2786" s="894" t="s">
        <v>19066</v>
      </c>
      <c r="D2786" s="893" t="s">
        <v>18209</v>
      </c>
      <c r="E2786" s="892">
        <v>15000</v>
      </c>
      <c r="F2786" s="895" t="s">
        <v>21303</v>
      </c>
      <c r="G2786" s="891" t="s">
        <v>21302</v>
      </c>
      <c r="H2786" s="890" t="s">
        <v>20662</v>
      </c>
      <c r="I2786" s="889" t="s">
        <v>3654</v>
      </c>
      <c r="J2786" s="889" t="s">
        <v>5525</v>
      </c>
      <c r="K2786" s="888">
        <v>1</v>
      </c>
      <c r="L2786" s="888">
        <v>3</v>
      </c>
      <c r="M2786" s="887">
        <v>45000</v>
      </c>
      <c r="N2786" s="888">
        <v>0</v>
      </c>
      <c r="O2786" s="888">
        <v>0</v>
      </c>
      <c r="P2786" s="887">
        <v>0</v>
      </c>
    </row>
    <row r="2787" spans="1:16" x14ac:dyDescent="0.25">
      <c r="A2787" s="867" t="s">
        <v>19067</v>
      </c>
      <c r="B2787" s="867" t="s">
        <v>2672</v>
      </c>
      <c r="C2787" s="894" t="s">
        <v>19066</v>
      </c>
      <c r="D2787" s="893" t="s">
        <v>18209</v>
      </c>
      <c r="E2787" s="892">
        <v>7850</v>
      </c>
      <c r="F2787" s="895" t="s">
        <v>21301</v>
      </c>
      <c r="G2787" s="891" t="s">
        <v>21300</v>
      </c>
      <c r="H2787" s="890" t="s">
        <v>2872</v>
      </c>
      <c r="I2787" s="889" t="s">
        <v>3654</v>
      </c>
      <c r="J2787" s="889" t="s">
        <v>5525</v>
      </c>
      <c r="K2787" s="888">
        <v>1</v>
      </c>
      <c r="L2787" s="888">
        <v>5</v>
      </c>
      <c r="M2787" s="887">
        <v>39250</v>
      </c>
      <c r="N2787" s="888">
        <v>1</v>
      </c>
      <c r="O2787" s="888">
        <v>1</v>
      </c>
      <c r="P2787" s="887">
        <v>12821.67</v>
      </c>
    </row>
    <row r="2788" spans="1:16" x14ac:dyDescent="0.25">
      <c r="A2788" s="867" t="s">
        <v>19067</v>
      </c>
      <c r="B2788" s="867" t="s">
        <v>2672</v>
      </c>
      <c r="C2788" s="894" t="s">
        <v>19066</v>
      </c>
      <c r="D2788" s="893" t="s">
        <v>18209</v>
      </c>
      <c r="E2788" s="892">
        <v>12000</v>
      </c>
      <c r="F2788" s="895" t="s">
        <v>21299</v>
      </c>
      <c r="G2788" s="891" t="s">
        <v>21298</v>
      </c>
      <c r="H2788" s="890" t="s">
        <v>20662</v>
      </c>
      <c r="I2788" s="889" t="s">
        <v>3654</v>
      </c>
      <c r="J2788" s="889" t="s">
        <v>5525</v>
      </c>
      <c r="K2788" s="888">
        <v>1</v>
      </c>
      <c r="L2788" s="888">
        <v>12</v>
      </c>
      <c r="M2788" s="887">
        <v>144000</v>
      </c>
      <c r="N2788" s="888">
        <v>1</v>
      </c>
      <c r="O2788" s="888">
        <v>6</v>
      </c>
      <c r="P2788" s="887">
        <v>72000</v>
      </c>
    </row>
    <row r="2789" spans="1:16" x14ac:dyDescent="0.25">
      <c r="A2789" s="867" t="s">
        <v>19067</v>
      </c>
      <c r="B2789" s="867" t="s">
        <v>2672</v>
      </c>
      <c r="C2789" s="894" t="s">
        <v>19066</v>
      </c>
      <c r="D2789" s="893" t="s">
        <v>18209</v>
      </c>
      <c r="E2789" s="892">
        <v>11800</v>
      </c>
      <c r="F2789" s="895" t="s">
        <v>21297</v>
      </c>
      <c r="G2789" s="891" t="s">
        <v>21296</v>
      </c>
      <c r="H2789" s="890" t="s">
        <v>2913</v>
      </c>
      <c r="I2789" s="889" t="s">
        <v>3654</v>
      </c>
      <c r="J2789" s="889" t="s">
        <v>5525</v>
      </c>
      <c r="K2789" s="888">
        <v>1</v>
      </c>
      <c r="L2789" s="888">
        <v>6</v>
      </c>
      <c r="M2789" s="887">
        <v>70800</v>
      </c>
      <c r="N2789" s="888">
        <v>0</v>
      </c>
      <c r="O2789" s="888">
        <v>0</v>
      </c>
      <c r="P2789" s="887">
        <v>0</v>
      </c>
    </row>
    <row r="2790" spans="1:16" x14ac:dyDescent="0.25">
      <c r="A2790" s="867" t="s">
        <v>19067</v>
      </c>
      <c r="B2790" s="867" t="s">
        <v>2672</v>
      </c>
      <c r="C2790" s="894" t="s">
        <v>19066</v>
      </c>
      <c r="D2790" s="893" t="s">
        <v>18209</v>
      </c>
      <c r="E2790" s="892">
        <v>15600</v>
      </c>
      <c r="F2790" s="895" t="s">
        <v>19598</v>
      </c>
      <c r="G2790" s="891" t="s">
        <v>19597</v>
      </c>
      <c r="H2790" s="890" t="s">
        <v>2872</v>
      </c>
      <c r="I2790" s="889" t="s">
        <v>3654</v>
      </c>
      <c r="J2790" s="889" t="s">
        <v>5525</v>
      </c>
      <c r="K2790" s="888">
        <v>0</v>
      </c>
      <c r="L2790" s="888">
        <v>0</v>
      </c>
      <c r="M2790" s="887">
        <v>0</v>
      </c>
      <c r="N2790" s="888">
        <v>1</v>
      </c>
      <c r="O2790" s="888">
        <v>1</v>
      </c>
      <c r="P2790" s="887">
        <v>14040</v>
      </c>
    </row>
    <row r="2791" spans="1:16" x14ac:dyDescent="0.25">
      <c r="A2791" s="867" t="s">
        <v>19067</v>
      </c>
      <c r="B2791" s="867" t="s">
        <v>2672</v>
      </c>
      <c r="C2791" s="894" t="s">
        <v>19066</v>
      </c>
      <c r="D2791" s="893" t="s">
        <v>18209</v>
      </c>
      <c r="E2791" s="892">
        <v>15600</v>
      </c>
      <c r="F2791" s="895" t="s">
        <v>19595</v>
      </c>
      <c r="G2791" s="891" t="s">
        <v>21295</v>
      </c>
      <c r="H2791" s="890" t="s">
        <v>20662</v>
      </c>
      <c r="I2791" s="889" t="s">
        <v>3654</v>
      </c>
      <c r="J2791" s="889" t="s">
        <v>5525</v>
      </c>
      <c r="K2791" s="888">
        <v>1</v>
      </c>
      <c r="L2791" s="888">
        <v>1</v>
      </c>
      <c r="M2791" s="887">
        <v>8320</v>
      </c>
      <c r="N2791" s="888">
        <v>0</v>
      </c>
      <c r="O2791" s="888">
        <v>0</v>
      </c>
      <c r="P2791" s="887">
        <v>0</v>
      </c>
    </row>
    <row r="2792" spans="1:16" ht="22.5" x14ac:dyDescent="0.25">
      <c r="A2792" s="867" t="s">
        <v>19067</v>
      </c>
      <c r="B2792" s="867" t="s">
        <v>2672</v>
      </c>
      <c r="C2792" s="894" t="s">
        <v>19066</v>
      </c>
      <c r="D2792" s="893" t="s">
        <v>21294</v>
      </c>
      <c r="E2792" s="892">
        <v>15600</v>
      </c>
      <c r="F2792" s="895" t="s">
        <v>19595</v>
      </c>
      <c r="G2792" s="891" t="s">
        <v>19594</v>
      </c>
      <c r="H2792" s="890" t="s">
        <v>20662</v>
      </c>
      <c r="I2792" s="889" t="s">
        <v>3654</v>
      </c>
      <c r="J2792" s="889" t="s">
        <v>5525</v>
      </c>
      <c r="K2792" s="888">
        <v>1</v>
      </c>
      <c r="L2792" s="888">
        <v>3</v>
      </c>
      <c r="M2792" s="887">
        <v>49400</v>
      </c>
      <c r="N2792" s="888">
        <v>1</v>
      </c>
      <c r="O2792" s="888">
        <v>6</v>
      </c>
      <c r="P2792" s="887">
        <v>92040</v>
      </c>
    </row>
    <row r="2793" spans="1:16" x14ac:dyDescent="0.25">
      <c r="A2793" s="867" t="s">
        <v>19067</v>
      </c>
      <c r="B2793" s="867" t="s">
        <v>2672</v>
      </c>
      <c r="C2793" s="894" t="s">
        <v>19066</v>
      </c>
      <c r="D2793" s="893" t="s">
        <v>21293</v>
      </c>
      <c r="E2793" s="892">
        <v>15600</v>
      </c>
      <c r="F2793" s="895" t="s">
        <v>19595</v>
      </c>
      <c r="G2793" s="891" t="s">
        <v>19594</v>
      </c>
      <c r="H2793" s="890" t="s">
        <v>2722</v>
      </c>
      <c r="I2793" s="889" t="s">
        <v>2684</v>
      </c>
      <c r="J2793" s="889" t="s">
        <v>5525</v>
      </c>
      <c r="K2793" s="888">
        <v>1</v>
      </c>
      <c r="L2793" s="888">
        <v>1</v>
      </c>
      <c r="M2793" s="887">
        <v>1040</v>
      </c>
      <c r="N2793" s="888">
        <v>0</v>
      </c>
      <c r="O2793" s="888">
        <v>0</v>
      </c>
      <c r="P2793" s="887">
        <v>0</v>
      </c>
    </row>
    <row r="2794" spans="1:16" x14ac:dyDescent="0.25">
      <c r="A2794" s="867" t="s">
        <v>19067</v>
      </c>
      <c r="B2794" s="867" t="s">
        <v>2672</v>
      </c>
      <c r="C2794" s="894" t="s">
        <v>19066</v>
      </c>
      <c r="D2794" s="893" t="s">
        <v>20696</v>
      </c>
      <c r="E2794" s="892">
        <v>6000</v>
      </c>
      <c r="F2794" s="895" t="s">
        <v>21292</v>
      </c>
      <c r="G2794" s="891" t="s">
        <v>21291</v>
      </c>
      <c r="H2794" s="890" t="s">
        <v>21290</v>
      </c>
      <c r="I2794" s="889" t="s">
        <v>3654</v>
      </c>
      <c r="J2794" s="889" t="s">
        <v>5525</v>
      </c>
      <c r="K2794" s="888">
        <v>0</v>
      </c>
      <c r="L2794" s="888">
        <v>0</v>
      </c>
      <c r="M2794" s="887">
        <v>0</v>
      </c>
      <c r="N2794" s="888">
        <v>1</v>
      </c>
      <c r="O2794" s="888">
        <v>2</v>
      </c>
      <c r="P2794" s="887">
        <v>11400</v>
      </c>
    </row>
    <row r="2795" spans="1:16" x14ac:dyDescent="0.25">
      <c r="A2795" s="867" t="s">
        <v>19067</v>
      </c>
      <c r="B2795" s="867" t="s">
        <v>2672</v>
      </c>
      <c r="C2795" s="894" t="s">
        <v>19066</v>
      </c>
      <c r="D2795" s="893" t="s">
        <v>18209</v>
      </c>
      <c r="E2795" s="892">
        <v>8000</v>
      </c>
      <c r="F2795" s="895" t="s">
        <v>21289</v>
      </c>
      <c r="G2795" s="891" t="s">
        <v>21288</v>
      </c>
      <c r="H2795" s="890" t="s">
        <v>2722</v>
      </c>
      <c r="I2795" s="889" t="s">
        <v>2684</v>
      </c>
      <c r="J2795" s="889" t="s">
        <v>5525</v>
      </c>
      <c r="K2795" s="888">
        <v>1</v>
      </c>
      <c r="L2795" s="888">
        <v>3</v>
      </c>
      <c r="M2795" s="887">
        <v>26133.33</v>
      </c>
      <c r="N2795" s="888">
        <v>0</v>
      </c>
      <c r="O2795" s="888">
        <v>0</v>
      </c>
      <c r="P2795" s="887">
        <v>0</v>
      </c>
    </row>
    <row r="2796" spans="1:16" x14ac:dyDescent="0.25">
      <c r="A2796" s="867" t="s">
        <v>19067</v>
      </c>
      <c r="B2796" s="867" t="s">
        <v>2672</v>
      </c>
      <c r="C2796" s="894" t="s">
        <v>19066</v>
      </c>
      <c r="D2796" s="893" t="s">
        <v>18209</v>
      </c>
      <c r="E2796" s="892">
        <v>5000</v>
      </c>
      <c r="F2796" s="895" t="s">
        <v>21287</v>
      </c>
      <c r="G2796" s="891" t="s">
        <v>21286</v>
      </c>
      <c r="H2796" s="890" t="s">
        <v>20662</v>
      </c>
      <c r="I2796" s="889" t="s">
        <v>3654</v>
      </c>
      <c r="J2796" s="889" t="s">
        <v>5525</v>
      </c>
      <c r="K2796" s="888">
        <v>0</v>
      </c>
      <c r="L2796" s="888">
        <v>0</v>
      </c>
      <c r="M2796" s="887">
        <v>0</v>
      </c>
      <c r="N2796" s="888">
        <v>1</v>
      </c>
      <c r="O2796" s="888">
        <v>5</v>
      </c>
      <c r="P2796" s="887">
        <v>26833.33</v>
      </c>
    </row>
    <row r="2797" spans="1:16" x14ac:dyDescent="0.25">
      <c r="A2797" s="867" t="s">
        <v>19067</v>
      </c>
      <c r="B2797" s="867" t="s">
        <v>2672</v>
      </c>
      <c r="C2797" s="894" t="s">
        <v>19066</v>
      </c>
      <c r="D2797" s="893" t="s">
        <v>18209</v>
      </c>
      <c r="E2797" s="892">
        <v>15600</v>
      </c>
      <c r="F2797" s="895" t="s">
        <v>21285</v>
      </c>
      <c r="G2797" s="891" t="s">
        <v>21284</v>
      </c>
      <c r="H2797" s="890" t="s">
        <v>20662</v>
      </c>
      <c r="I2797" s="889" t="s">
        <v>3654</v>
      </c>
      <c r="J2797" s="889" t="s">
        <v>5525</v>
      </c>
      <c r="K2797" s="888">
        <v>1</v>
      </c>
      <c r="L2797" s="888">
        <v>3</v>
      </c>
      <c r="M2797" s="887">
        <v>34840</v>
      </c>
      <c r="N2797" s="888">
        <v>0</v>
      </c>
      <c r="O2797" s="888">
        <v>0</v>
      </c>
      <c r="P2797" s="887">
        <v>0</v>
      </c>
    </row>
    <row r="2798" spans="1:16" x14ac:dyDescent="0.25">
      <c r="A2798" s="867" t="s">
        <v>19067</v>
      </c>
      <c r="B2798" s="867" t="s">
        <v>2672</v>
      </c>
      <c r="C2798" s="894" t="s">
        <v>19066</v>
      </c>
      <c r="D2798" s="893" t="s">
        <v>201</v>
      </c>
      <c r="E2798" s="892">
        <v>15600</v>
      </c>
      <c r="F2798" s="895" t="s">
        <v>21285</v>
      </c>
      <c r="G2798" s="891" t="s">
        <v>21284</v>
      </c>
      <c r="H2798" s="890" t="s">
        <v>20662</v>
      </c>
      <c r="I2798" s="889" t="s">
        <v>3654</v>
      </c>
      <c r="J2798" s="889" t="s">
        <v>5525</v>
      </c>
      <c r="K2798" s="888">
        <v>1</v>
      </c>
      <c r="L2798" s="888">
        <v>1</v>
      </c>
      <c r="M2798" s="887">
        <v>14040</v>
      </c>
      <c r="N2798" s="888">
        <v>0</v>
      </c>
      <c r="O2798" s="888">
        <v>0</v>
      </c>
      <c r="P2798" s="887">
        <v>0</v>
      </c>
    </row>
    <row r="2799" spans="1:16" x14ac:dyDescent="0.25">
      <c r="A2799" s="867" t="s">
        <v>19067</v>
      </c>
      <c r="B2799" s="867" t="s">
        <v>2672</v>
      </c>
      <c r="C2799" s="894" t="s">
        <v>19066</v>
      </c>
      <c r="D2799" s="893" t="s">
        <v>18209</v>
      </c>
      <c r="E2799" s="892">
        <v>13500</v>
      </c>
      <c r="F2799" s="895" t="s">
        <v>21283</v>
      </c>
      <c r="G2799" s="891" t="s">
        <v>21282</v>
      </c>
      <c r="H2799" s="890" t="s">
        <v>20662</v>
      </c>
      <c r="I2799" s="889" t="s">
        <v>3654</v>
      </c>
      <c r="J2799" s="889" t="s">
        <v>5525</v>
      </c>
      <c r="K2799" s="888">
        <v>1</v>
      </c>
      <c r="L2799" s="888">
        <v>7</v>
      </c>
      <c r="M2799" s="887">
        <v>83250</v>
      </c>
      <c r="N2799" s="888">
        <v>0</v>
      </c>
      <c r="O2799" s="888">
        <v>0</v>
      </c>
      <c r="P2799" s="887">
        <v>0</v>
      </c>
    </row>
    <row r="2800" spans="1:16" ht="22.5" x14ac:dyDescent="0.25">
      <c r="A2800" s="867" t="s">
        <v>19067</v>
      </c>
      <c r="B2800" s="867" t="s">
        <v>2672</v>
      </c>
      <c r="C2800" s="894" t="s">
        <v>19066</v>
      </c>
      <c r="D2800" s="893" t="s">
        <v>21281</v>
      </c>
      <c r="E2800" s="892">
        <v>6000</v>
      </c>
      <c r="F2800" s="895" t="s">
        <v>21280</v>
      </c>
      <c r="G2800" s="891" t="s">
        <v>21279</v>
      </c>
      <c r="H2800" s="890" t="s">
        <v>7502</v>
      </c>
      <c r="I2800" s="889" t="s">
        <v>3654</v>
      </c>
      <c r="J2800" s="889" t="s">
        <v>5525</v>
      </c>
      <c r="K2800" s="888">
        <v>1</v>
      </c>
      <c r="L2800" s="888">
        <v>5</v>
      </c>
      <c r="M2800" s="887">
        <v>36000</v>
      </c>
      <c r="N2800" s="888">
        <v>1</v>
      </c>
      <c r="O2800" s="888">
        <v>5</v>
      </c>
      <c r="P2800" s="887">
        <v>36000</v>
      </c>
    </row>
    <row r="2801" spans="1:16" x14ac:dyDescent="0.25">
      <c r="A2801" s="867" t="s">
        <v>19067</v>
      </c>
      <c r="B2801" s="867" t="s">
        <v>2672</v>
      </c>
      <c r="C2801" s="894" t="s">
        <v>19066</v>
      </c>
      <c r="D2801" s="893" t="s">
        <v>21278</v>
      </c>
      <c r="E2801" s="892">
        <v>8000</v>
      </c>
      <c r="F2801" s="895" t="s">
        <v>21277</v>
      </c>
      <c r="G2801" s="891" t="s">
        <v>21276</v>
      </c>
      <c r="H2801" s="890" t="s">
        <v>2872</v>
      </c>
      <c r="I2801" s="889" t="s">
        <v>3654</v>
      </c>
      <c r="J2801" s="889" t="s">
        <v>5525</v>
      </c>
      <c r="K2801" s="888">
        <v>1</v>
      </c>
      <c r="L2801" s="888">
        <v>9</v>
      </c>
      <c r="M2801" s="887">
        <v>88000</v>
      </c>
      <c r="N2801" s="888">
        <v>1</v>
      </c>
      <c r="O2801" s="888">
        <v>6</v>
      </c>
      <c r="P2801" s="887">
        <v>48000</v>
      </c>
    </row>
    <row r="2802" spans="1:16" x14ac:dyDescent="0.25">
      <c r="A2802" s="867" t="s">
        <v>19067</v>
      </c>
      <c r="B2802" s="867" t="s">
        <v>2672</v>
      </c>
      <c r="C2802" s="894" t="s">
        <v>19066</v>
      </c>
      <c r="D2802" s="893" t="s">
        <v>21275</v>
      </c>
      <c r="E2802" s="892">
        <v>15600</v>
      </c>
      <c r="F2802" s="895" t="s">
        <v>21274</v>
      </c>
      <c r="G2802" s="891" t="s">
        <v>21273</v>
      </c>
      <c r="H2802" s="890" t="s">
        <v>2703</v>
      </c>
      <c r="I2802" s="889" t="s">
        <v>3654</v>
      </c>
      <c r="J2802" s="889" t="s">
        <v>5525</v>
      </c>
      <c r="K2802" s="888">
        <v>0</v>
      </c>
      <c r="L2802" s="888">
        <v>0</v>
      </c>
      <c r="M2802" s="887">
        <v>0</v>
      </c>
      <c r="N2802" s="888">
        <v>1</v>
      </c>
      <c r="O2802" s="888">
        <v>5</v>
      </c>
      <c r="P2802" s="887">
        <v>82160</v>
      </c>
    </row>
    <row r="2803" spans="1:16" x14ac:dyDescent="0.25">
      <c r="A2803" s="867" t="s">
        <v>19067</v>
      </c>
      <c r="B2803" s="867" t="s">
        <v>2672</v>
      </c>
      <c r="C2803" s="894" t="s">
        <v>19066</v>
      </c>
      <c r="D2803" s="893" t="s">
        <v>18209</v>
      </c>
      <c r="E2803" s="892">
        <v>15600</v>
      </c>
      <c r="F2803" s="895" t="s">
        <v>19563</v>
      </c>
      <c r="G2803" s="891" t="s">
        <v>19562</v>
      </c>
      <c r="H2803" s="890" t="s">
        <v>20662</v>
      </c>
      <c r="I2803" s="889" t="s">
        <v>3654</v>
      </c>
      <c r="J2803" s="889" t="s">
        <v>5525</v>
      </c>
      <c r="K2803" s="888">
        <v>0</v>
      </c>
      <c r="L2803" s="888">
        <v>0</v>
      </c>
      <c r="M2803" s="887">
        <v>0</v>
      </c>
      <c r="N2803" s="888">
        <v>1</v>
      </c>
      <c r="O2803" s="888">
        <v>1</v>
      </c>
      <c r="P2803" s="887">
        <v>14040</v>
      </c>
    </row>
    <row r="2804" spans="1:16" x14ac:dyDescent="0.25">
      <c r="A2804" s="867" t="s">
        <v>19067</v>
      </c>
      <c r="B2804" s="867" t="s">
        <v>2672</v>
      </c>
      <c r="C2804" s="894" t="s">
        <v>19066</v>
      </c>
      <c r="D2804" s="893" t="s">
        <v>18209</v>
      </c>
      <c r="E2804" s="892">
        <v>15000</v>
      </c>
      <c r="F2804" s="895" t="s">
        <v>19563</v>
      </c>
      <c r="G2804" s="891" t="s">
        <v>19562</v>
      </c>
      <c r="H2804" s="890" t="s">
        <v>20662</v>
      </c>
      <c r="I2804" s="889" t="s">
        <v>3654</v>
      </c>
      <c r="J2804" s="889" t="s">
        <v>5525</v>
      </c>
      <c r="K2804" s="888">
        <v>1</v>
      </c>
      <c r="L2804" s="888">
        <v>5</v>
      </c>
      <c r="M2804" s="887">
        <v>67000</v>
      </c>
      <c r="N2804" s="888">
        <v>0</v>
      </c>
      <c r="O2804" s="888">
        <v>0</v>
      </c>
      <c r="P2804" s="887">
        <v>0</v>
      </c>
    </row>
    <row r="2805" spans="1:16" x14ac:dyDescent="0.25">
      <c r="A2805" s="867" t="s">
        <v>19067</v>
      </c>
      <c r="B2805" s="867" t="s">
        <v>2672</v>
      </c>
      <c r="C2805" s="894" t="s">
        <v>19066</v>
      </c>
      <c r="D2805" s="893" t="s">
        <v>18209</v>
      </c>
      <c r="E2805" s="892">
        <v>13600</v>
      </c>
      <c r="F2805" s="895" t="s">
        <v>19558</v>
      </c>
      <c r="G2805" s="891" t="s">
        <v>21272</v>
      </c>
      <c r="H2805" s="890" t="s">
        <v>20662</v>
      </c>
      <c r="I2805" s="889" t="s">
        <v>3654</v>
      </c>
      <c r="J2805" s="889" t="s">
        <v>5525</v>
      </c>
      <c r="K2805" s="888">
        <v>1</v>
      </c>
      <c r="L2805" s="888">
        <v>1</v>
      </c>
      <c r="M2805" s="887">
        <v>13600</v>
      </c>
      <c r="N2805" s="888">
        <v>0</v>
      </c>
      <c r="O2805" s="888">
        <v>0</v>
      </c>
      <c r="P2805" s="887">
        <v>0</v>
      </c>
    </row>
    <row r="2806" spans="1:16" x14ac:dyDescent="0.25">
      <c r="A2806" s="867" t="s">
        <v>19067</v>
      </c>
      <c r="B2806" s="867" t="s">
        <v>2672</v>
      </c>
      <c r="C2806" s="894" t="s">
        <v>19066</v>
      </c>
      <c r="D2806" s="893" t="s">
        <v>18209</v>
      </c>
      <c r="E2806" s="892">
        <v>12000</v>
      </c>
      <c r="F2806" s="895" t="s">
        <v>21271</v>
      </c>
      <c r="G2806" s="891" t="s">
        <v>21270</v>
      </c>
      <c r="H2806" s="890" t="s">
        <v>20662</v>
      </c>
      <c r="I2806" s="889" t="s">
        <v>3654</v>
      </c>
      <c r="J2806" s="889" t="s">
        <v>5525</v>
      </c>
      <c r="K2806" s="888">
        <v>1</v>
      </c>
      <c r="L2806" s="888">
        <v>2</v>
      </c>
      <c r="M2806" s="887">
        <v>24000</v>
      </c>
      <c r="N2806" s="888">
        <v>0</v>
      </c>
      <c r="O2806" s="888">
        <v>0</v>
      </c>
      <c r="P2806" s="887">
        <v>0</v>
      </c>
    </row>
    <row r="2807" spans="1:16" x14ac:dyDescent="0.25">
      <c r="A2807" s="867" t="s">
        <v>19067</v>
      </c>
      <c r="B2807" s="867" t="s">
        <v>2672</v>
      </c>
      <c r="C2807" s="894" t="s">
        <v>19066</v>
      </c>
      <c r="D2807" s="893" t="s">
        <v>18209</v>
      </c>
      <c r="E2807" s="892">
        <v>10000</v>
      </c>
      <c r="F2807" s="895" t="s">
        <v>21269</v>
      </c>
      <c r="G2807" s="891" t="s">
        <v>21268</v>
      </c>
      <c r="H2807" s="890" t="s">
        <v>20662</v>
      </c>
      <c r="I2807" s="889" t="s">
        <v>3654</v>
      </c>
      <c r="J2807" s="889" t="s">
        <v>5525</v>
      </c>
      <c r="K2807" s="888">
        <v>1</v>
      </c>
      <c r="L2807" s="888">
        <v>2</v>
      </c>
      <c r="M2807" s="887">
        <v>30000</v>
      </c>
      <c r="N2807" s="888">
        <v>1</v>
      </c>
      <c r="O2807" s="888">
        <v>6</v>
      </c>
      <c r="P2807" s="887">
        <v>60000</v>
      </c>
    </row>
    <row r="2808" spans="1:16" x14ac:dyDescent="0.25">
      <c r="A2808" s="867" t="s">
        <v>19067</v>
      </c>
      <c r="B2808" s="867" t="s">
        <v>2672</v>
      </c>
      <c r="C2808" s="894" t="s">
        <v>19066</v>
      </c>
      <c r="D2808" s="893" t="s">
        <v>18209</v>
      </c>
      <c r="E2808" s="892">
        <v>8000</v>
      </c>
      <c r="F2808" s="895" t="s">
        <v>21269</v>
      </c>
      <c r="G2808" s="891" t="s">
        <v>21268</v>
      </c>
      <c r="H2808" s="890" t="s">
        <v>20662</v>
      </c>
      <c r="I2808" s="889" t="s">
        <v>3654</v>
      </c>
      <c r="J2808" s="889" t="s">
        <v>5525</v>
      </c>
      <c r="K2808" s="888">
        <v>1</v>
      </c>
      <c r="L2808" s="888">
        <v>6</v>
      </c>
      <c r="M2808" s="887">
        <v>48000</v>
      </c>
      <c r="N2808" s="888">
        <v>0</v>
      </c>
      <c r="O2808" s="888">
        <v>0</v>
      </c>
      <c r="P2808" s="887">
        <v>0</v>
      </c>
    </row>
    <row r="2809" spans="1:16" x14ac:dyDescent="0.25">
      <c r="A2809" s="867" t="s">
        <v>19067</v>
      </c>
      <c r="B2809" s="867" t="s">
        <v>2672</v>
      </c>
      <c r="C2809" s="894" t="s">
        <v>19066</v>
      </c>
      <c r="D2809" s="893" t="s">
        <v>18209</v>
      </c>
      <c r="E2809" s="892">
        <v>10000</v>
      </c>
      <c r="F2809" s="895" t="s">
        <v>21267</v>
      </c>
      <c r="G2809" s="891" t="s">
        <v>21266</v>
      </c>
      <c r="H2809" s="890" t="s">
        <v>20662</v>
      </c>
      <c r="I2809" s="889" t="s">
        <v>3654</v>
      </c>
      <c r="J2809" s="889" t="s">
        <v>5525</v>
      </c>
      <c r="K2809" s="888">
        <v>1</v>
      </c>
      <c r="L2809" s="888">
        <v>6</v>
      </c>
      <c r="M2809" s="887">
        <v>63333.33</v>
      </c>
      <c r="N2809" s="888">
        <v>0</v>
      </c>
      <c r="O2809" s="888">
        <v>0</v>
      </c>
      <c r="P2809" s="887">
        <v>0</v>
      </c>
    </row>
    <row r="2810" spans="1:16" x14ac:dyDescent="0.25">
      <c r="A2810" s="867" t="s">
        <v>19067</v>
      </c>
      <c r="B2810" s="867" t="s">
        <v>2672</v>
      </c>
      <c r="C2810" s="894" t="s">
        <v>19066</v>
      </c>
      <c r="D2810" s="893" t="s">
        <v>18209</v>
      </c>
      <c r="E2810" s="892">
        <v>10000</v>
      </c>
      <c r="F2810" s="895" t="s">
        <v>21265</v>
      </c>
      <c r="G2810" s="891" t="s">
        <v>21264</v>
      </c>
      <c r="H2810" s="890" t="s">
        <v>20760</v>
      </c>
      <c r="I2810" s="889" t="s">
        <v>3654</v>
      </c>
      <c r="J2810" s="889" t="s">
        <v>5525</v>
      </c>
      <c r="K2810" s="888">
        <v>1</v>
      </c>
      <c r="L2810" s="888">
        <v>12</v>
      </c>
      <c r="M2810" s="887">
        <v>120000</v>
      </c>
      <c r="N2810" s="888">
        <v>1</v>
      </c>
      <c r="O2810" s="888">
        <v>6</v>
      </c>
      <c r="P2810" s="887">
        <v>60000</v>
      </c>
    </row>
    <row r="2811" spans="1:16" x14ac:dyDescent="0.25">
      <c r="A2811" s="867" t="s">
        <v>19067</v>
      </c>
      <c r="B2811" s="867" t="s">
        <v>2672</v>
      </c>
      <c r="C2811" s="894" t="s">
        <v>19066</v>
      </c>
      <c r="D2811" s="893" t="s">
        <v>18209</v>
      </c>
      <c r="E2811" s="892">
        <v>14000</v>
      </c>
      <c r="F2811" s="895" t="s">
        <v>21263</v>
      </c>
      <c r="G2811" s="891" t="s">
        <v>21262</v>
      </c>
      <c r="H2811" s="890" t="s">
        <v>20662</v>
      </c>
      <c r="I2811" s="889" t="s">
        <v>3654</v>
      </c>
      <c r="J2811" s="889" t="s">
        <v>5525</v>
      </c>
      <c r="K2811" s="888">
        <v>1</v>
      </c>
      <c r="L2811" s="888">
        <v>1</v>
      </c>
      <c r="M2811" s="887">
        <v>7000</v>
      </c>
      <c r="N2811" s="888">
        <v>1</v>
      </c>
      <c r="O2811" s="888">
        <v>6</v>
      </c>
      <c r="P2811" s="887">
        <v>84000</v>
      </c>
    </row>
    <row r="2812" spans="1:16" x14ac:dyDescent="0.25">
      <c r="A2812" s="867" t="s">
        <v>19067</v>
      </c>
      <c r="B2812" s="867" t="s">
        <v>2672</v>
      </c>
      <c r="C2812" s="894" t="s">
        <v>19066</v>
      </c>
      <c r="D2812" s="893" t="s">
        <v>18209</v>
      </c>
      <c r="E2812" s="892">
        <v>10000</v>
      </c>
      <c r="F2812" s="895" t="s">
        <v>6741</v>
      </c>
      <c r="G2812" s="891" t="s">
        <v>6740</v>
      </c>
      <c r="H2812" s="890" t="s">
        <v>4986</v>
      </c>
      <c r="I2812" s="889" t="s">
        <v>3654</v>
      </c>
      <c r="J2812" s="889" t="s">
        <v>5525</v>
      </c>
      <c r="K2812" s="888">
        <v>1</v>
      </c>
      <c r="L2812" s="888">
        <v>1</v>
      </c>
      <c r="M2812" s="887">
        <v>13333.33</v>
      </c>
      <c r="N2812" s="888">
        <v>1</v>
      </c>
      <c r="O2812" s="888">
        <v>6</v>
      </c>
      <c r="P2812" s="887">
        <v>60000</v>
      </c>
    </row>
    <row r="2813" spans="1:16" x14ac:dyDescent="0.25">
      <c r="A2813" s="867" t="s">
        <v>19067</v>
      </c>
      <c r="B2813" s="867" t="s">
        <v>2672</v>
      </c>
      <c r="C2813" s="894" t="s">
        <v>19066</v>
      </c>
      <c r="D2813" s="893" t="s">
        <v>18209</v>
      </c>
      <c r="E2813" s="892">
        <v>8000</v>
      </c>
      <c r="F2813" s="895" t="s">
        <v>21261</v>
      </c>
      <c r="G2813" s="891" t="s">
        <v>21260</v>
      </c>
      <c r="H2813" s="890" t="s">
        <v>20766</v>
      </c>
      <c r="I2813" s="889" t="s">
        <v>3654</v>
      </c>
      <c r="J2813" s="889" t="s">
        <v>5525</v>
      </c>
      <c r="K2813" s="888">
        <v>1</v>
      </c>
      <c r="L2813" s="888">
        <v>5</v>
      </c>
      <c r="M2813" s="887">
        <v>60266.67</v>
      </c>
      <c r="N2813" s="888">
        <v>0</v>
      </c>
      <c r="O2813" s="888">
        <v>0</v>
      </c>
      <c r="P2813" s="887">
        <v>0</v>
      </c>
    </row>
    <row r="2814" spans="1:16" x14ac:dyDescent="0.25">
      <c r="A2814" s="867" t="s">
        <v>19067</v>
      </c>
      <c r="B2814" s="867" t="s">
        <v>2672</v>
      </c>
      <c r="C2814" s="894" t="s">
        <v>19066</v>
      </c>
      <c r="D2814" s="893" t="s">
        <v>18209</v>
      </c>
      <c r="E2814" s="892">
        <v>6500</v>
      </c>
      <c r="F2814" s="895" t="s">
        <v>21259</v>
      </c>
      <c r="G2814" s="891" t="s">
        <v>21258</v>
      </c>
      <c r="H2814" s="890" t="s">
        <v>20667</v>
      </c>
      <c r="I2814" s="889" t="s">
        <v>3654</v>
      </c>
      <c r="J2814" s="889" t="s">
        <v>5525</v>
      </c>
      <c r="K2814" s="888">
        <v>1</v>
      </c>
      <c r="L2814" s="888">
        <v>1</v>
      </c>
      <c r="M2814" s="887">
        <v>10400</v>
      </c>
      <c r="N2814" s="888">
        <v>0</v>
      </c>
      <c r="O2814" s="888">
        <v>0</v>
      </c>
      <c r="P2814" s="887">
        <v>0</v>
      </c>
    </row>
    <row r="2815" spans="1:16" x14ac:dyDescent="0.25">
      <c r="A2815" s="867" t="s">
        <v>19067</v>
      </c>
      <c r="B2815" s="867" t="s">
        <v>2672</v>
      </c>
      <c r="C2815" s="894" t="s">
        <v>19066</v>
      </c>
      <c r="D2815" s="893" t="s">
        <v>18209</v>
      </c>
      <c r="E2815" s="892">
        <v>7000</v>
      </c>
      <c r="F2815" s="895" t="s">
        <v>19548</v>
      </c>
      <c r="G2815" s="891" t="s">
        <v>21257</v>
      </c>
      <c r="H2815" s="890" t="s">
        <v>19387</v>
      </c>
      <c r="I2815" s="889" t="s">
        <v>3654</v>
      </c>
      <c r="J2815" s="889" t="s">
        <v>5525</v>
      </c>
      <c r="K2815" s="888">
        <v>1</v>
      </c>
      <c r="L2815" s="888">
        <v>4</v>
      </c>
      <c r="M2815" s="887">
        <v>35000</v>
      </c>
      <c r="N2815" s="888">
        <v>1</v>
      </c>
      <c r="O2815" s="888">
        <v>6</v>
      </c>
      <c r="P2815" s="887">
        <v>42000</v>
      </c>
    </row>
    <row r="2816" spans="1:16" x14ac:dyDescent="0.25">
      <c r="A2816" s="867" t="s">
        <v>19067</v>
      </c>
      <c r="B2816" s="867" t="s">
        <v>2672</v>
      </c>
      <c r="C2816" s="894" t="s">
        <v>19066</v>
      </c>
      <c r="D2816" s="893" t="s">
        <v>21256</v>
      </c>
      <c r="E2816" s="892">
        <v>7500</v>
      </c>
      <c r="F2816" s="895" t="s">
        <v>21255</v>
      </c>
      <c r="G2816" s="891" t="s">
        <v>21254</v>
      </c>
      <c r="H2816" s="890" t="s">
        <v>2703</v>
      </c>
      <c r="I2816" s="889" t="s">
        <v>3654</v>
      </c>
      <c r="J2816" s="889" t="s">
        <v>5525</v>
      </c>
      <c r="K2816" s="888">
        <v>1</v>
      </c>
      <c r="L2816" s="888">
        <v>2</v>
      </c>
      <c r="M2816" s="887">
        <v>14250</v>
      </c>
      <c r="N2816" s="888">
        <v>1</v>
      </c>
      <c r="O2816" s="888">
        <v>6</v>
      </c>
      <c r="P2816" s="887">
        <v>45000</v>
      </c>
    </row>
    <row r="2817" spans="1:16" x14ac:dyDescent="0.25">
      <c r="A2817" s="867" t="s">
        <v>19067</v>
      </c>
      <c r="B2817" s="867" t="s">
        <v>2672</v>
      </c>
      <c r="C2817" s="894" t="s">
        <v>19066</v>
      </c>
      <c r="D2817" s="893" t="s">
        <v>21253</v>
      </c>
      <c r="E2817" s="892">
        <v>7000</v>
      </c>
      <c r="F2817" s="895" t="s">
        <v>21252</v>
      </c>
      <c r="G2817" s="891" t="s">
        <v>21251</v>
      </c>
      <c r="H2817" s="890" t="s">
        <v>20662</v>
      </c>
      <c r="I2817" s="889" t="s">
        <v>3654</v>
      </c>
      <c r="J2817" s="889" t="s">
        <v>5525</v>
      </c>
      <c r="K2817" s="888">
        <v>1</v>
      </c>
      <c r="L2817" s="888">
        <v>10</v>
      </c>
      <c r="M2817" s="887">
        <v>83533.33</v>
      </c>
      <c r="N2817" s="888">
        <v>1</v>
      </c>
      <c r="O2817" s="888">
        <v>6</v>
      </c>
      <c r="P2817" s="887">
        <v>42000</v>
      </c>
    </row>
    <row r="2818" spans="1:16" x14ac:dyDescent="0.25">
      <c r="A2818" s="867" t="s">
        <v>19067</v>
      </c>
      <c r="B2818" s="867" t="s">
        <v>2672</v>
      </c>
      <c r="C2818" s="894" t="s">
        <v>19066</v>
      </c>
      <c r="D2818" s="893" t="s">
        <v>18209</v>
      </c>
      <c r="E2818" s="892">
        <v>7000</v>
      </c>
      <c r="F2818" s="895" t="s">
        <v>21250</v>
      </c>
      <c r="G2818" s="891" t="s">
        <v>21249</v>
      </c>
      <c r="H2818" s="890" t="s">
        <v>2925</v>
      </c>
      <c r="I2818" s="889" t="s">
        <v>3654</v>
      </c>
      <c r="J2818" s="889" t="s">
        <v>5525</v>
      </c>
      <c r="K2818" s="888">
        <v>1</v>
      </c>
      <c r="L2818" s="888">
        <v>1</v>
      </c>
      <c r="M2818" s="887">
        <v>7000</v>
      </c>
      <c r="N2818" s="888">
        <v>0</v>
      </c>
      <c r="O2818" s="888">
        <v>0</v>
      </c>
      <c r="P2818" s="887">
        <v>0</v>
      </c>
    </row>
    <row r="2819" spans="1:16" x14ac:dyDescent="0.25">
      <c r="A2819" s="867" t="s">
        <v>19067</v>
      </c>
      <c r="B2819" s="867" t="s">
        <v>2672</v>
      </c>
      <c r="C2819" s="894" t="s">
        <v>19066</v>
      </c>
      <c r="D2819" s="893" t="s">
        <v>3264</v>
      </c>
      <c r="E2819" s="892">
        <v>15600</v>
      </c>
      <c r="F2819" s="895" t="s">
        <v>21248</v>
      </c>
      <c r="G2819" s="891" t="s">
        <v>21247</v>
      </c>
      <c r="H2819" s="890" t="s">
        <v>20662</v>
      </c>
      <c r="I2819" s="889" t="s">
        <v>3654</v>
      </c>
      <c r="J2819" s="889" t="s">
        <v>5525</v>
      </c>
      <c r="K2819" s="888">
        <v>1</v>
      </c>
      <c r="L2819" s="888">
        <v>5</v>
      </c>
      <c r="M2819" s="887">
        <v>66040</v>
      </c>
      <c r="N2819" s="888">
        <v>0</v>
      </c>
      <c r="O2819" s="888">
        <v>0</v>
      </c>
      <c r="P2819" s="887">
        <v>0</v>
      </c>
    </row>
    <row r="2820" spans="1:16" x14ac:dyDescent="0.25">
      <c r="A2820" s="867" t="s">
        <v>19067</v>
      </c>
      <c r="B2820" s="867" t="s">
        <v>2672</v>
      </c>
      <c r="C2820" s="894" t="s">
        <v>19066</v>
      </c>
      <c r="D2820" s="893" t="s">
        <v>18209</v>
      </c>
      <c r="E2820" s="892">
        <v>10000</v>
      </c>
      <c r="F2820" s="895" t="s">
        <v>21246</v>
      </c>
      <c r="G2820" s="891" t="s">
        <v>21245</v>
      </c>
      <c r="H2820" s="890" t="s">
        <v>4217</v>
      </c>
      <c r="I2820" s="889" t="s">
        <v>2684</v>
      </c>
      <c r="J2820" s="889" t="s">
        <v>5525</v>
      </c>
      <c r="K2820" s="888">
        <v>1</v>
      </c>
      <c r="L2820" s="888">
        <v>10</v>
      </c>
      <c r="M2820" s="887">
        <v>104333.33</v>
      </c>
      <c r="N2820" s="888">
        <v>1</v>
      </c>
      <c r="O2820" s="888">
        <v>6</v>
      </c>
      <c r="P2820" s="887">
        <v>60000</v>
      </c>
    </row>
    <row r="2821" spans="1:16" x14ac:dyDescent="0.25">
      <c r="A2821" s="867" t="s">
        <v>19067</v>
      </c>
      <c r="B2821" s="867" t="s">
        <v>2672</v>
      </c>
      <c r="C2821" s="894" t="s">
        <v>19066</v>
      </c>
      <c r="D2821" s="893" t="s">
        <v>18209</v>
      </c>
      <c r="E2821" s="892">
        <v>14000</v>
      </c>
      <c r="F2821" s="895" t="s">
        <v>21244</v>
      </c>
      <c r="G2821" s="891" t="s">
        <v>21243</v>
      </c>
      <c r="H2821" s="890" t="s">
        <v>20662</v>
      </c>
      <c r="I2821" s="889" t="s">
        <v>3654</v>
      </c>
      <c r="J2821" s="889" t="s">
        <v>5525</v>
      </c>
      <c r="K2821" s="888">
        <v>1</v>
      </c>
      <c r="L2821" s="888">
        <v>1</v>
      </c>
      <c r="M2821" s="887">
        <v>12600</v>
      </c>
      <c r="N2821" s="888">
        <v>0</v>
      </c>
      <c r="O2821" s="888">
        <v>0</v>
      </c>
      <c r="P2821" s="887">
        <v>0</v>
      </c>
    </row>
    <row r="2822" spans="1:16" ht="22.5" x14ac:dyDescent="0.25">
      <c r="A2822" s="867" t="s">
        <v>19067</v>
      </c>
      <c r="B2822" s="867" t="s">
        <v>2672</v>
      </c>
      <c r="C2822" s="894" t="s">
        <v>19066</v>
      </c>
      <c r="D2822" s="893" t="s">
        <v>21242</v>
      </c>
      <c r="E2822" s="892">
        <v>15600</v>
      </c>
      <c r="F2822" s="895" t="s">
        <v>21240</v>
      </c>
      <c r="G2822" s="891" t="s">
        <v>21239</v>
      </c>
      <c r="H2822" s="890" t="s">
        <v>20662</v>
      </c>
      <c r="I2822" s="889" t="s">
        <v>3654</v>
      </c>
      <c r="J2822" s="889" t="s">
        <v>5525</v>
      </c>
      <c r="K2822" s="888">
        <v>1</v>
      </c>
      <c r="L2822" s="888">
        <v>4</v>
      </c>
      <c r="M2822" s="887">
        <v>51480</v>
      </c>
      <c r="N2822" s="888">
        <v>0</v>
      </c>
      <c r="O2822" s="888">
        <v>0</v>
      </c>
      <c r="P2822" s="887">
        <v>0</v>
      </c>
    </row>
    <row r="2823" spans="1:16" ht="22.5" x14ac:dyDescent="0.25">
      <c r="A2823" s="867" t="s">
        <v>19067</v>
      </c>
      <c r="B2823" s="867" t="s">
        <v>2672</v>
      </c>
      <c r="C2823" s="894" t="s">
        <v>19066</v>
      </c>
      <c r="D2823" s="893" t="s">
        <v>21241</v>
      </c>
      <c r="E2823" s="892">
        <v>15600</v>
      </c>
      <c r="F2823" s="895" t="s">
        <v>21240</v>
      </c>
      <c r="G2823" s="891" t="s">
        <v>21239</v>
      </c>
      <c r="H2823" s="890" t="s">
        <v>20662</v>
      </c>
      <c r="I2823" s="889" t="s">
        <v>3654</v>
      </c>
      <c r="J2823" s="889" t="s">
        <v>5525</v>
      </c>
      <c r="K2823" s="888">
        <v>1</v>
      </c>
      <c r="L2823" s="888">
        <v>3</v>
      </c>
      <c r="M2823" s="887">
        <v>46800</v>
      </c>
      <c r="N2823" s="888">
        <v>0</v>
      </c>
      <c r="O2823" s="888">
        <v>0</v>
      </c>
      <c r="P2823" s="887">
        <v>0</v>
      </c>
    </row>
    <row r="2824" spans="1:16" x14ac:dyDescent="0.25">
      <c r="A2824" s="867" t="s">
        <v>19067</v>
      </c>
      <c r="B2824" s="867" t="s">
        <v>2672</v>
      </c>
      <c r="C2824" s="894" t="s">
        <v>19066</v>
      </c>
      <c r="D2824" s="893" t="s">
        <v>18209</v>
      </c>
      <c r="E2824" s="892">
        <v>15600</v>
      </c>
      <c r="F2824" s="895" t="s">
        <v>21238</v>
      </c>
      <c r="G2824" s="891" t="s">
        <v>21237</v>
      </c>
      <c r="H2824" s="890" t="s">
        <v>2703</v>
      </c>
      <c r="I2824" s="889" t="s">
        <v>3654</v>
      </c>
      <c r="J2824" s="889" t="s">
        <v>5525</v>
      </c>
      <c r="K2824" s="888">
        <v>0</v>
      </c>
      <c r="L2824" s="888">
        <v>0</v>
      </c>
      <c r="M2824" s="887">
        <v>0</v>
      </c>
      <c r="N2824" s="888">
        <v>1</v>
      </c>
      <c r="O2824" s="888">
        <v>4</v>
      </c>
      <c r="P2824" s="887">
        <v>58760</v>
      </c>
    </row>
    <row r="2825" spans="1:16" x14ac:dyDescent="0.25">
      <c r="A2825" s="867" t="s">
        <v>19067</v>
      </c>
      <c r="B2825" s="867" t="s">
        <v>2672</v>
      </c>
      <c r="C2825" s="894" t="s">
        <v>19066</v>
      </c>
      <c r="D2825" s="893" t="s">
        <v>21236</v>
      </c>
      <c r="E2825" s="892">
        <v>15600</v>
      </c>
      <c r="F2825" s="895" t="s">
        <v>21235</v>
      </c>
      <c r="G2825" s="891" t="s">
        <v>21234</v>
      </c>
      <c r="H2825" s="890" t="s">
        <v>20662</v>
      </c>
      <c r="I2825" s="889" t="s">
        <v>3654</v>
      </c>
      <c r="J2825" s="889" t="s">
        <v>5525</v>
      </c>
      <c r="K2825" s="888">
        <v>0</v>
      </c>
      <c r="L2825" s="888">
        <v>0</v>
      </c>
      <c r="M2825" s="887">
        <v>0</v>
      </c>
      <c r="N2825" s="888">
        <v>1</v>
      </c>
      <c r="O2825" s="888">
        <v>1</v>
      </c>
      <c r="P2825" s="887">
        <v>15080</v>
      </c>
    </row>
    <row r="2826" spans="1:16" x14ac:dyDescent="0.25">
      <c r="A2826" s="867" t="s">
        <v>19067</v>
      </c>
      <c r="B2826" s="867" t="s">
        <v>2672</v>
      </c>
      <c r="C2826" s="894" t="s">
        <v>19066</v>
      </c>
      <c r="D2826" s="893" t="s">
        <v>18209</v>
      </c>
      <c r="E2826" s="892">
        <v>15000</v>
      </c>
      <c r="F2826" s="895" t="s">
        <v>21235</v>
      </c>
      <c r="G2826" s="891" t="s">
        <v>21234</v>
      </c>
      <c r="H2826" s="890" t="s">
        <v>20662</v>
      </c>
      <c r="I2826" s="889" t="s">
        <v>3654</v>
      </c>
      <c r="J2826" s="889" t="s">
        <v>5525</v>
      </c>
      <c r="K2826" s="888">
        <v>0</v>
      </c>
      <c r="L2826" s="888">
        <v>0</v>
      </c>
      <c r="M2826" s="887">
        <v>0</v>
      </c>
      <c r="N2826" s="888">
        <v>1</v>
      </c>
      <c r="O2826" s="888">
        <v>3</v>
      </c>
      <c r="P2826" s="887">
        <v>54000</v>
      </c>
    </row>
    <row r="2827" spans="1:16" x14ac:dyDescent="0.25">
      <c r="A2827" s="867" t="s">
        <v>19067</v>
      </c>
      <c r="B2827" s="867" t="s">
        <v>2672</v>
      </c>
      <c r="C2827" s="894" t="s">
        <v>19066</v>
      </c>
      <c r="D2827" s="893" t="s">
        <v>18209</v>
      </c>
      <c r="E2827" s="892">
        <v>14000</v>
      </c>
      <c r="F2827" s="895" t="s">
        <v>21235</v>
      </c>
      <c r="G2827" s="891" t="s">
        <v>21234</v>
      </c>
      <c r="H2827" s="890" t="s">
        <v>20662</v>
      </c>
      <c r="I2827" s="889" t="s">
        <v>3654</v>
      </c>
      <c r="J2827" s="889" t="s">
        <v>5525</v>
      </c>
      <c r="K2827" s="888">
        <v>1</v>
      </c>
      <c r="L2827" s="888">
        <v>12</v>
      </c>
      <c r="M2827" s="887">
        <v>168000</v>
      </c>
      <c r="N2827" s="888">
        <v>1</v>
      </c>
      <c r="O2827" s="888">
        <v>2</v>
      </c>
      <c r="P2827" s="887">
        <v>18666.669999999998</v>
      </c>
    </row>
    <row r="2828" spans="1:16" x14ac:dyDescent="0.25">
      <c r="A2828" s="867" t="s">
        <v>19067</v>
      </c>
      <c r="B2828" s="867" t="s">
        <v>2672</v>
      </c>
      <c r="C2828" s="894" t="s">
        <v>19066</v>
      </c>
      <c r="D2828" s="893" t="s">
        <v>21127</v>
      </c>
      <c r="E2828" s="892">
        <v>10000</v>
      </c>
      <c r="F2828" s="895" t="s">
        <v>21233</v>
      </c>
      <c r="G2828" s="891" t="s">
        <v>21232</v>
      </c>
      <c r="H2828" s="890" t="s">
        <v>2872</v>
      </c>
      <c r="I2828" s="889" t="s">
        <v>3654</v>
      </c>
      <c r="J2828" s="889" t="s">
        <v>5525</v>
      </c>
      <c r="K2828" s="888">
        <v>1</v>
      </c>
      <c r="L2828" s="888">
        <v>1</v>
      </c>
      <c r="M2828" s="887">
        <v>9666.67</v>
      </c>
      <c r="N2828" s="888">
        <v>1</v>
      </c>
      <c r="O2828" s="888">
        <v>6</v>
      </c>
      <c r="P2828" s="887">
        <v>59666.67</v>
      </c>
    </row>
    <row r="2829" spans="1:16" x14ac:dyDescent="0.25">
      <c r="A2829" s="867" t="s">
        <v>19067</v>
      </c>
      <c r="B2829" s="867" t="s">
        <v>2672</v>
      </c>
      <c r="C2829" s="894" t="s">
        <v>19066</v>
      </c>
      <c r="D2829" s="893" t="s">
        <v>18209</v>
      </c>
      <c r="E2829" s="892">
        <v>6000</v>
      </c>
      <c r="F2829" s="895" t="s">
        <v>21231</v>
      </c>
      <c r="G2829" s="891" t="s">
        <v>21230</v>
      </c>
      <c r="H2829" s="890" t="s">
        <v>21229</v>
      </c>
      <c r="I2829" s="889" t="s">
        <v>3654</v>
      </c>
      <c r="J2829" s="889" t="s">
        <v>5525</v>
      </c>
      <c r="K2829" s="888">
        <v>1</v>
      </c>
      <c r="L2829" s="888">
        <v>9</v>
      </c>
      <c r="M2829" s="887">
        <v>62200</v>
      </c>
      <c r="N2829" s="888">
        <v>1</v>
      </c>
      <c r="O2829" s="888">
        <v>6</v>
      </c>
      <c r="P2829" s="887">
        <v>36000</v>
      </c>
    </row>
    <row r="2830" spans="1:16" x14ac:dyDescent="0.25">
      <c r="A2830" s="867" t="s">
        <v>19067</v>
      </c>
      <c r="B2830" s="867" t="s">
        <v>2672</v>
      </c>
      <c r="C2830" s="894" t="s">
        <v>19066</v>
      </c>
      <c r="D2830" s="893" t="s">
        <v>18209</v>
      </c>
      <c r="E2830" s="892">
        <v>9000</v>
      </c>
      <c r="F2830" s="895" t="s">
        <v>21228</v>
      </c>
      <c r="G2830" s="891" t="s">
        <v>21227</v>
      </c>
      <c r="H2830" s="890" t="s">
        <v>2703</v>
      </c>
      <c r="I2830" s="889" t="s">
        <v>3654</v>
      </c>
      <c r="J2830" s="889" t="s">
        <v>5525</v>
      </c>
      <c r="K2830" s="888">
        <v>1</v>
      </c>
      <c r="L2830" s="888">
        <v>9</v>
      </c>
      <c r="M2830" s="887">
        <v>72600</v>
      </c>
      <c r="N2830" s="888">
        <v>0</v>
      </c>
      <c r="O2830" s="888">
        <v>0</v>
      </c>
      <c r="P2830" s="887">
        <v>0</v>
      </c>
    </row>
    <row r="2831" spans="1:16" x14ac:dyDescent="0.25">
      <c r="A2831" s="867" t="s">
        <v>19067</v>
      </c>
      <c r="B2831" s="867" t="s">
        <v>2672</v>
      </c>
      <c r="C2831" s="894" t="s">
        <v>19066</v>
      </c>
      <c r="D2831" s="893" t="s">
        <v>18209</v>
      </c>
      <c r="E2831" s="892">
        <v>14000</v>
      </c>
      <c r="F2831" s="895" t="s">
        <v>21226</v>
      </c>
      <c r="G2831" s="891" t="s">
        <v>21225</v>
      </c>
      <c r="H2831" s="890" t="s">
        <v>2872</v>
      </c>
      <c r="I2831" s="889" t="s">
        <v>3654</v>
      </c>
      <c r="J2831" s="889" t="s">
        <v>5525</v>
      </c>
      <c r="K2831" s="888">
        <v>1</v>
      </c>
      <c r="L2831" s="888">
        <v>3</v>
      </c>
      <c r="M2831" s="887">
        <v>44800</v>
      </c>
      <c r="N2831" s="888">
        <v>0</v>
      </c>
      <c r="O2831" s="888">
        <v>0</v>
      </c>
      <c r="P2831" s="887">
        <v>0</v>
      </c>
    </row>
    <row r="2832" spans="1:16" ht="15" customHeight="1" x14ac:dyDescent="0.25">
      <c r="A2832" s="867" t="s">
        <v>19067</v>
      </c>
      <c r="B2832" s="867" t="s">
        <v>2672</v>
      </c>
      <c r="C2832" s="894" t="s">
        <v>19066</v>
      </c>
      <c r="D2832" s="893" t="s">
        <v>18209</v>
      </c>
      <c r="E2832" s="892">
        <v>15000</v>
      </c>
      <c r="F2832" s="895" t="s">
        <v>21224</v>
      </c>
      <c r="G2832" s="891" t="s">
        <v>21223</v>
      </c>
      <c r="H2832" s="890" t="s">
        <v>20987</v>
      </c>
      <c r="I2832" s="889" t="s">
        <v>2684</v>
      </c>
      <c r="J2832" s="889" t="s">
        <v>5525</v>
      </c>
      <c r="K2832" s="888">
        <v>0</v>
      </c>
      <c r="L2832" s="888">
        <v>0</v>
      </c>
      <c r="M2832" s="887">
        <v>0</v>
      </c>
      <c r="N2832" s="888">
        <v>1</v>
      </c>
      <c r="O2832" s="888">
        <v>4</v>
      </c>
      <c r="P2832" s="887">
        <v>58000</v>
      </c>
    </row>
    <row r="2833" spans="1:16" x14ac:dyDescent="0.25">
      <c r="A2833" s="867" t="s">
        <v>19067</v>
      </c>
      <c r="B2833" s="867" t="s">
        <v>2672</v>
      </c>
      <c r="C2833" s="894" t="s">
        <v>19066</v>
      </c>
      <c r="D2833" s="893" t="s">
        <v>18209</v>
      </c>
      <c r="E2833" s="892">
        <v>13000</v>
      </c>
      <c r="F2833" s="895" t="s">
        <v>21222</v>
      </c>
      <c r="G2833" s="891" t="s">
        <v>21221</v>
      </c>
      <c r="H2833" s="890" t="s">
        <v>20667</v>
      </c>
      <c r="I2833" s="889" t="s">
        <v>3654</v>
      </c>
      <c r="J2833" s="889" t="s">
        <v>5525</v>
      </c>
      <c r="K2833" s="888">
        <v>1</v>
      </c>
      <c r="L2833" s="888">
        <v>9</v>
      </c>
      <c r="M2833" s="887">
        <v>124366.67</v>
      </c>
      <c r="N2833" s="888">
        <v>1</v>
      </c>
      <c r="O2833" s="888">
        <v>6</v>
      </c>
      <c r="P2833" s="887">
        <v>78000</v>
      </c>
    </row>
    <row r="2834" spans="1:16" x14ac:dyDescent="0.25">
      <c r="A2834" s="867" t="s">
        <v>19067</v>
      </c>
      <c r="B2834" s="867" t="s">
        <v>2672</v>
      </c>
      <c r="C2834" s="894" t="s">
        <v>19066</v>
      </c>
      <c r="D2834" s="893" t="s">
        <v>18209</v>
      </c>
      <c r="E2834" s="892">
        <v>15600</v>
      </c>
      <c r="F2834" s="895" t="s">
        <v>21220</v>
      </c>
      <c r="G2834" s="891" t="s">
        <v>21219</v>
      </c>
      <c r="H2834" s="890" t="s">
        <v>20662</v>
      </c>
      <c r="I2834" s="889" t="s">
        <v>3654</v>
      </c>
      <c r="J2834" s="889" t="s">
        <v>5525</v>
      </c>
      <c r="K2834" s="888">
        <v>1</v>
      </c>
      <c r="L2834" s="888">
        <v>12</v>
      </c>
      <c r="M2834" s="887">
        <v>187200</v>
      </c>
      <c r="N2834" s="888">
        <v>1</v>
      </c>
      <c r="O2834" s="888">
        <v>6</v>
      </c>
      <c r="P2834" s="887">
        <v>92040</v>
      </c>
    </row>
    <row r="2835" spans="1:16" x14ac:dyDescent="0.25">
      <c r="A2835" s="867" t="s">
        <v>19067</v>
      </c>
      <c r="B2835" s="867" t="s">
        <v>2672</v>
      </c>
      <c r="C2835" s="894" t="s">
        <v>19066</v>
      </c>
      <c r="D2835" s="893" t="s">
        <v>18209</v>
      </c>
      <c r="E2835" s="892">
        <v>12000</v>
      </c>
      <c r="F2835" s="895" t="s">
        <v>21218</v>
      </c>
      <c r="G2835" s="891" t="s">
        <v>21217</v>
      </c>
      <c r="H2835" s="890" t="s">
        <v>2703</v>
      </c>
      <c r="I2835" s="889" t="s">
        <v>3654</v>
      </c>
      <c r="J2835" s="889" t="s">
        <v>5525</v>
      </c>
      <c r="K2835" s="888">
        <v>1</v>
      </c>
      <c r="L2835" s="888">
        <v>9</v>
      </c>
      <c r="M2835" s="887">
        <v>115200</v>
      </c>
      <c r="N2835" s="888">
        <v>1</v>
      </c>
      <c r="O2835" s="888">
        <v>3</v>
      </c>
      <c r="P2835" s="887">
        <v>36000</v>
      </c>
    </row>
    <row r="2836" spans="1:16" x14ac:dyDescent="0.25">
      <c r="A2836" s="867" t="s">
        <v>19067</v>
      </c>
      <c r="B2836" s="867" t="s">
        <v>2672</v>
      </c>
      <c r="C2836" s="894" t="s">
        <v>19066</v>
      </c>
      <c r="D2836" s="893" t="s">
        <v>21127</v>
      </c>
      <c r="E2836" s="892">
        <v>10000</v>
      </c>
      <c r="F2836" s="895" t="s">
        <v>21216</v>
      </c>
      <c r="G2836" s="891" t="s">
        <v>21215</v>
      </c>
      <c r="H2836" s="890" t="s">
        <v>2872</v>
      </c>
      <c r="I2836" s="889" t="s">
        <v>3654</v>
      </c>
      <c r="J2836" s="889" t="s">
        <v>5525</v>
      </c>
      <c r="K2836" s="888">
        <v>1</v>
      </c>
      <c r="L2836" s="888">
        <v>6</v>
      </c>
      <c r="M2836" s="887">
        <v>80000</v>
      </c>
      <c r="N2836" s="888">
        <v>0</v>
      </c>
      <c r="O2836" s="888">
        <v>0</v>
      </c>
      <c r="P2836" s="887">
        <v>0</v>
      </c>
    </row>
    <row r="2837" spans="1:16" x14ac:dyDescent="0.25">
      <c r="A2837" s="867" t="s">
        <v>19067</v>
      </c>
      <c r="B2837" s="867" t="s">
        <v>2672</v>
      </c>
      <c r="C2837" s="894" t="s">
        <v>19066</v>
      </c>
      <c r="D2837" s="893" t="s">
        <v>18209</v>
      </c>
      <c r="E2837" s="892">
        <v>8000</v>
      </c>
      <c r="F2837" s="895" t="s">
        <v>21214</v>
      </c>
      <c r="G2837" s="891" t="s">
        <v>21213</v>
      </c>
      <c r="H2837" s="890" t="s">
        <v>20662</v>
      </c>
      <c r="I2837" s="889" t="s">
        <v>3654</v>
      </c>
      <c r="J2837" s="889" t="s">
        <v>5525</v>
      </c>
      <c r="K2837" s="888">
        <v>1</v>
      </c>
      <c r="L2837" s="888">
        <v>2</v>
      </c>
      <c r="M2837" s="887">
        <v>13866.66</v>
      </c>
      <c r="N2837" s="888">
        <v>0</v>
      </c>
      <c r="O2837" s="888">
        <v>0</v>
      </c>
      <c r="P2837" s="887">
        <v>0</v>
      </c>
    </row>
    <row r="2838" spans="1:16" x14ac:dyDescent="0.25">
      <c r="A2838" s="867" t="s">
        <v>19067</v>
      </c>
      <c r="B2838" s="867" t="s">
        <v>2672</v>
      </c>
      <c r="C2838" s="894" t="s">
        <v>19066</v>
      </c>
      <c r="D2838" s="893" t="s">
        <v>18209</v>
      </c>
      <c r="E2838" s="892">
        <v>7000</v>
      </c>
      <c r="F2838" s="895" t="s">
        <v>21212</v>
      </c>
      <c r="G2838" s="891" t="s">
        <v>21211</v>
      </c>
      <c r="H2838" s="890" t="s">
        <v>20662</v>
      </c>
      <c r="I2838" s="889" t="s">
        <v>3654</v>
      </c>
      <c r="J2838" s="889" t="s">
        <v>5525</v>
      </c>
      <c r="K2838" s="888">
        <v>0</v>
      </c>
      <c r="L2838" s="888">
        <v>0</v>
      </c>
      <c r="M2838" s="887">
        <v>0</v>
      </c>
      <c r="N2838" s="888">
        <v>1</v>
      </c>
      <c r="O2838" s="888">
        <v>5</v>
      </c>
      <c r="P2838" s="887">
        <v>41766.67</v>
      </c>
    </row>
    <row r="2839" spans="1:16" x14ac:dyDescent="0.25">
      <c r="A2839" s="867" t="s">
        <v>19067</v>
      </c>
      <c r="B2839" s="867" t="s">
        <v>2672</v>
      </c>
      <c r="C2839" s="894" t="s">
        <v>19066</v>
      </c>
      <c r="D2839" s="893" t="s">
        <v>18209</v>
      </c>
      <c r="E2839" s="892">
        <v>5500</v>
      </c>
      <c r="F2839" s="895" t="s">
        <v>21212</v>
      </c>
      <c r="G2839" s="891" t="s">
        <v>21211</v>
      </c>
      <c r="H2839" s="890" t="s">
        <v>20662</v>
      </c>
      <c r="I2839" s="889" t="s">
        <v>3654</v>
      </c>
      <c r="J2839" s="889" t="s">
        <v>5525</v>
      </c>
      <c r="K2839" s="888">
        <v>1</v>
      </c>
      <c r="L2839" s="888">
        <v>8</v>
      </c>
      <c r="M2839" s="887">
        <v>44000</v>
      </c>
      <c r="N2839" s="888">
        <v>0</v>
      </c>
      <c r="O2839" s="888">
        <v>0</v>
      </c>
      <c r="P2839" s="887">
        <v>0</v>
      </c>
    </row>
    <row r="2840" spans="1:16" x14ac:dyDescent="0.25">
      <c r="A2840" s="867" t="s">
        <v>19067</v>
      </c>
      <c r="B2840" s="867" t="s">
        <v>2672</v>
      </c>
      <c r="C2840" s="894" t="s">
        <v>19066</v>
      </c>
      <c r="D2840" s="893" t="s">
        <v>18209</v>
      </c>
      <c r="E2840" s="892">
        <v>15600</v>
      </c>
      <c r="F2840" s="895" t="s">
        <v>19520</v>
      </c>
      <c r="G2840" s="891" t="s">
        <v>21210</v>
      </c>
      <c r="H2840" s="890" t="s">
        <v>20662</v>
      </c>
      <c r="I2840" s="889" t="s">
        <v>3654</v>
      </c>
      <c r="J2840" s="889" t="s">
        <v>5525</v>
      </c>
      <c r="K2840" s="888">
        <v>1</v>
      </c>
      <c r="L2840" s="888">
        <v>1</v>
      </c>
      <c r="M2840" s="887">
        <v>12480</v>
      </c>
      <c r="N2840" s="888">
        <v>0</v>
      </c>
      <c r="O2840" s="888">
        <v>0</v>
      </c>
      <c r="P2840" s="887">
        <v>0</v>
      </c>
    </row>
    <row r="2841" spans="1:16" x14ac:dyDescent="0.25">
      <c r="A2841" s="867" t="s">
        <v>19067</v>
      </c>
      <c r="B2841" s="867" t="s">
        <v>2672</v>
      </c>
      <c r="C2841" s="894" t="s">
        <v>19066</v>
      </c>
      <c r="D2841" s="893" t="s">
        <v>18209</v>
      </c>
      <c r="E2841" s="892">
        <v>15000</v>
      </c>
      <c r="F2841" s="895" t="s">
        <v>21209</v>
      </c>
      <c r="G2841" s="891" t="s">
        <v>21208</v>
      </c>
      <c r="H2841" s="890" t="s">
        <v>2722</v>
      </c>
      <c r="I2841" s="889" t="s">
        <v>2684</v>
      </c>
      <c r="J2841" s="889" t="s">
        <v>5525</v>
      </c>
      <c r="K2841" s="888">
        <v>1</v>
      </c>
      <c r="L2841" s="888">
        <v>12</v>
      </c>
      <c r="M2841" s="887">
        <v>180000</v>
      </c>
      <c r="N2841" s="888">
        <v>1</v>
      </c>
      <c r="O2841" s="888">
        <v>6</v>
      </c>
      <c r="P2841" s="887">
        <v>88500</v>
      </c>
    </row>
    <row r="2842" spans="1:16" x14ac:dyDescent="0.25">
      <c r="A2842" s="867" t="s">
        <v>19067</v>
      </c>
      <c r="B2842" s="867" t="s">
        <v>2672</v>
      </c>
      <c r="C2842" s="894" t="s">
        <v>19066</v>
      </c>
      <c r="D2842" s="893" t="s">
        <v>21127</v>
      </c>
      <c r="E2842" s="892">
        <v>10000</v>
      </c>
      <c r="F2842" s="895" t="s">
        <v>21207</v>
      </c>
      <c r="G2842" s="891" t="s">
        <v>21206</v>
      </c>
      <c r="H2842" s="890" t="s">
        <v>2872</v>
      </c>
      <c r="I2842" s="889" t="s">
        <v>3654</v>
      </c>
      <c r="J2842" s="889" t="s">
        <v>5525</v>
      </c>
      <c r="K2842" s="888">
        <v>1</v>
      </c>
      <c r="L2842" s="888">
        <v>1</v>
      </c>
      <c r="M2842" s="887">
        <v>17666.669999999998</v>
      </c>
      <c r="N2842" s="888">
        <v>1</v>
      </c>
      <c r="O2842" s="888">
        <v>6</v>
      </c>
      <c r="P2842" s="887">
        <v>60000</v>
      </c>
    </row>
    <row r="2843" spans="1:16" x14ac:dyDescent="0.25">
      <c r="A2843" s="867" t="s">
        <v>19067</v>
      </c>
      <c r="B2843" s="867" t="s">
        <v>2672</v>
      </c>
      <c r="C2843" s="894" t="s">
        <v>19066</v>
      </c>
      <c r="D2843" s="893" t="s">
        <v>21205</v>
      </c>
      <c r="E2843" s="892">
        <v>10000</v>
      </c>
      <c r="F2843" s="895" t="s">
        <v>21204</v>
      </c>
      <c r="G2843" s="891" t="s">
        <v>21203</v>
      </c>
      <c r="H2843" s="890" t="s">
        <v>20662</v>
      </c>
      <c r="I2843" s="889" t="s">
        <v>3654</v>
      </c>
      <c r="J2843" s="889" t="s">
        <v>5525</v>
      </c>
      <c r="K2843" s="888">
        <v>1</v>
      </c>
      <c r="L2843" s="888">
        <v>9</v>
      </c>
      <c r="M2843" s="887">
        <v>100000</v>
      </c>
      <c r="N2843" s="888">
        <v>0</v>
      </c>
      <c r="O2843" s="888">
        <v>0</v>
      </c>
      <c r="P2843" s="887">
        <v>0</v>
      </c>
    </row>
    <row r="2844" spans="1:16" x14ac:dyDescent="0.25">
      <c r="A2844" s="867" t="s">
        <v>19067</v>
      </c>
      <c r="B2844" s="867" t="s">
        <v>2672</v>
      </c>
      <c r="C2844" s="894" t="s">
        <v>19066</v>
      </c>
      <c r="D2844" s="893" t="s">
        <v>18209</v>
      </c>
      <c r="E2844" s="892">
        <v>6000</v>
      </c>
      <c r="F2844" s="895" t="s">
        <v>21202</v>
      </c>
      <c r="G2844" s="891" t="s">
        <v>21201</v>
      </c>
      <c r="H2844" s="890" t="s">
        <v>19264</v>
      </c>
      <c r="I2844" s="889" t="s">
        <v>3654</v>
      </c>
      <c r="J2844" s="889" t="s">
        <v>5525</v>
      </c>
      <c r="K2844" s="888">
        <v>1</v>
      </c>
      <c r="L2844" s="888">
        <v>4</v>
      </c>
      <c r="M2844" s="887">
        <v>24000</v>
      </c>
      <c r="N2844" s="888">
        <v>1</v>
      </c>
      <c r="O2844" s="888">
        <v>5</v>
      </c>
      <c r="P2844" s="887">
        <v>29600</v>
      </c>
    </row>
    <row r="2845" spans="1:16" x14ac:dyDescent="0.25">
      <c r="A2845" s="867" t="s">
        <v>19067</v>
      </c>
      <c r="B2845" s="867" t="s">
        <v>2672</v>
      </c>
      <c r="C2845" s="894" t="s">
        <v>19066</v>
      </c>
      <c r="D2845" s="893" t="s">
        <v>18209</v>
      </c>
      <c r="E2845" s="892">
        <v>15600</v>
      </c>
      <c r="F2845" s="895" t="s">
        <v>21200</v>
      </c>
      <c r="G2845" s="891" t="s">
        <v>21199</v>
      </c>
      <c r="H2845" s="890" t="s">
        <v>13484</v>
      </c>
      <c r="I2845" s="889" t="s">
        <v>3654</v>
      </c>
      <c r="J2845" s="889" t="s">
        <v>5525</v>
      </c>
      <c r="K2845" s="888">
        <v>0</v>
      </c>
      <c r="L2845" s="888">
        <v>0</v>
      </c>
      <c r="M2845" s="887">
        <v>0</v>
      </c>
      <c r="N2845" s="888">
        <v>1</v>
      </c>
      <c r="O2845" s="888">
        <v>3</v>
      </c>
      <c r="P2845" s="887">
        <v>46280</v>
      </c>
    </row>
    <row r="2846" spans="1:16" x14ac:dyDescent="0.25">
      <c r="A2846" s="867" t="s">
        <v>19067</v>
      </c>
      <c r="B2846" s="867" t="s">
        <v>2672</v>
      </c>
      <c r="C2846" s="894" t="s">
        <v>19066</v>
      </c>
      <c r="D2846" s="893" t="s">
        <v>18209</v>
      </c>
      <c r="E2846" s="892">
        <v>13000</v>
      </c>
      <c r="F2846" s="895" t="s">
        <v>21198</v>
      </c>
      <c r="G2846" s="891" t="s">
        <v>21197</v>
      </c>
      <c r="H2846" s="890" t="s">
        <v>7801</v>
      </c>
      <c r="I2846" s="889" t="s">
        <v>2684</v>
      </c>
      <c r="J2846" s="889" t="s">
        <v>5525</v>
      </c>
      <c r="K2846" s="888">
        <v>1</v>
      </c>
      <c r="L2846" s="888">
        <v>11</v>
      </c>
      <c r="M2846" s="887">
        <v>152100</v>
      </c>
      <c r="N2846" s="888">
        <v>1</v>
      </c>
      <c r="O2846" s="888">
        <v>6</v>
      </c>
      <c r="P2846" s="887">
        <v>78000</v>
      </c>
    </row>
    <row r="2847" spans="1:16" x14ac:dyDescent="0.25">
      <c r="A2847" s="867" t="s">
        <v>19067</v>
      </c>
      <c r="B2847" s="867" t="s">
        <v>2672</v>
      </c>
      <c r="C2847" s="894" t="s">
        <v>19066</v>
      </c>
      <c r="D2847" s="893" t="s">
        <v>18209</v>
      </c>
      <c r="E2847" s="892">
        <v>11000</v>
      </c>
      <c r="F2847" s="895" t="s">
        <v>21198</v>
      </c>
      <c r="G2847" s="891" t="s">
        <v>21197</v>
      </c>
      <c r="H2847" s="890" t="s">
        <v>7801</v>
      </c>
      <c r="I2847" s="889" t="s">
        <v>2684</v>
      </c>
      <c r="J2847" s="889" t="s">
        <v>5525</v>
      </c>
      <c r="K2847" s="888">
        <v>1</v>
      </c>
      <c r="L2847" s="888">
        <v>1</v>
      </c>
      <c r="M2847" s="887">
        <v>3300</v>
      </c>
      <c r="N2847" s="888">
        <v>0</v>
      </c>
      <c r="O2847" s="888">
        <v>0</v>
      </c>
      <c r="P2847" s="887">
        <v>0</v>
      </c>
    </row>
    <row r="2848" spans="1:16" x14ac:dyDescent="0.25">
      <c r="A2848" s="867" t="s">
        <v>19067</v>
      </c>
      <c r="B2848" s="867" t="s">
        <v>2672</v>
      </c>
      <c r="C2848" s="894" t="s">
        <v>19066</v>
      </c>
      <c r="D2848" s="893" t="s">
        <v>18209</v>
      </c>
      <c r="E2848" s="892">
        <v>7000</v>
      </c>
      <c r="F2848" s="895" t="s">
        <v>21196</v>
      </c>
      <c r="G2848" s="891" t="s">
        <v>21195</v>
      </c>
      <c r="H2848" s="890" t="s">
        <v>2703</v>
      </c>
      <c r="I2848" s="889" t="s">
        <v>3654</v>
      </c>
      <c r="J2848" s="889" t="s">
        <v>5525</v>
      </c>
      <c r="K2848" s="888">
        <v>1</v>
      </c>
      <c r="L2848" s="888">
        <v>4</v>
      </c>
      <c r="M2848" s="887">
        <v>23566.67</v>
      </c>
      <c r="N2848" s="888">
        <v>0</v>
      </c>
      <c r="O2848" s="888">
        <v>0</v>
      </c>
      <c r="P2848" s="887">
        <v>0</v>
      </c>
    </row>
    <row r="2849" spans="1:16" x14ac:dyDescent="0.25">
      <c r="A2849" s="867" t="s">
        <v>19067</v>
      </c>
      <c r="B2849" s="867" t="s">
        <v>2672</v>
      </c>
      <c r="C2849" s="894" t="s">
        <v>19066</v>
      </c>
      <c r="D2849" s="893" t="s">
        <v>18209</v>
      </c>
      <c r="E2849" s="892">
        <v>6500</v>
      </c>
      <c r="F2849" s="895" t="s">
        <v>21194</v>
      </c>
      <c r="G2849" s="891" t="s">
        <v>21193</v>
      </c>
      <c r="H2849" s="890" t="s">
        <v>2855</v>
      </c>
      <c r="I2849" s="889" t="s">
        <v>3654</v>
      </c>
      <c r="J2849" s="889" t="s">
        <v>5525</v>
      </c>
      <c r="K2849" s="888">
        <v>1</v>
      </c>
      <c r="L2849" s="888">
        <v>7</v>
      </c>
      <c r="M2849" s="887">
        <v>62616.67</v>
      </c>
      <c r="N2849" s="888">
        <v>1</v>
      </c>
      <c r="O2849" s="888">
        <v>5</v>
      </c>
      <c r="P2849" s="887">
        <v>39000</v>
      </c>
    </row>
    <row r="2850" spans="1:16" x14ac:dyDescent="0.25">
      <c r="A2850" s="867" t="s">
        <v>19067</v>
      </c>
      <c r="B2850" s="867" t="s">
        <v>2672</v>
      </c>
      <c r="C2850" s="894" t="s">
        <v>19066</v>
      </c>
      <c r="D2850" s="893" t="s">
        <v>18209</v>
      </c>
      <c r="E2850" s="892">
        <v>7000</v>
      </c>
      <c r="F2850" s="895" t="s">
        <v>21192</v>
      </c>
      <c r="G2850" s="891" t="s">
        <v>21191</v>
      </c>
      <c r="H2850" s="890" t="s">
        <v>20662</v>
      </c>
      <c r="I2850" s="889" t="s">
        <v>3654</v>
      </c>
      <c r="J2850" s="889" t="s">
        <v>5525</v>
      </c>
      <c r="K2850" s="888">
        <v>1</v>
      </c>
      <c r="L2850" s="888">
        <v>2</v>
      </c>
      <c r="M2850" s="887">
        <v>21000</v>
      </c>
      <c r="N2850" s="888">
        <v>0</v>
      </c>
      <c r="O2850" s="888">
        <v>0</v>
      </c>
      <c r="P2850" s="887">
        <v>0</v>
      </c>
    </row>
    <row r="2851" spans="1:16" x14ac:dyDescent="0.25">
      <c r="A2851" s="867" t="s">
        <v>19067</v>
      </c>
      <c r="B2851" s="867" t="s">
        <v>2672</v>
      </c>
      <c r="C2851" s="894" t="s">
        <v>19066</v>
      </c>
      <c r="D2851" s="893" t="s">
        <v>18209</v>
      </c>
      <c r="E2851" s="892">
        <v>5000</v>
      </c>
      <c r="F2851" s="895" t="s">
        <v>21192</v>
      </c>
      <c r="G2851" s="891" t="s">
        <v>21191</v>
      </c>
      <c r="H2851" s="890" t="s">
        <v>20662</v>
      </c>
      <c r="I2851" s="889" t="s">
        <v>3654</v>
      </c>
      <c r="J2851" s="889" t="s">
        <v>5525</v>
      </c>
      <c r="K2851" s="888">
        <v>1</v>
      </c>
      <c r="L2851" s="888">
        <v>3</v>
      </c>
      <c r="M2851" s="887">
        <v>12666.67</v>
      </c>
      <c r="N2851" s="888">
        <v>0</v>
      </c>
      <c r="O2851" s="888">
        <v>0</v>
      </c>
      <c r="P2851" s="887">
        <v>0</v>
      </c>
    </row>
    <row r="2852" spans="1:16" x14ac:dyDescent="0.25">
      <c r="A2852" s="867" t="s">
        <v>19067</v>
      </c>
      <c r="B2852" s="867" t="s">
        <v>2672</v>
      </c>
      <c r="C2852" s="894" t="s">
        <v>19066</v>
      </c>
      <c r="D2852" s="893" t="s">
        <v>18209</v>
      </c>
      <c r="E2852" s="892">
        <v>15600</v>
      </c>
      <c r="F2852" s="895" t="s">
        <v>21190</v>
      </c>
      <c r="G2852" s="891" t="s">
        <v>21189</v>
      </c>
      <c r="H2852" s="890" t="s">
        <v>20662</v>
      </c>
      <c r="I2852" s="889" t="s">
        <v>3654</v>
      </c>
      <c r="J2852" s="889" t="s">
        <v>5525</v>
      </c>
      <c r="K2852" s="888">
        <v>1</v>
      </c>
      <c r="L2852" s="888">
        <v>9</v>
      </c>
      <c r="M2852" s="887">
        <v>140400</v>
      </c>
      <c r="N2852" s="888">
        <v>1</v>
      </c>
      <c r="O2852" s="888">
        <v>6</v>
      </c>
      <c r="P2852" s="887">
        <v>92040</v>
      </c>
    </row>
    <row r="2853" spans="1:16" x14ac:dyDescent="0.25">
      <c r="A2853" s="867" t="s">
        <v>19067</v>
      </c>
      <c r="B2853" s="867" t="s">
        <v>2672</v>
      </c>
      <c r="C2853" s="894" t="s">
        <v>19066</v>
      </c>
      <c r="D2853" s="893" t="s">
        <v>18209</v>
      </c>
      <c r="E2853" s="892">
        <v>12000</v>
      </c>
      <c r="F2853" s="895" t="s">
        <v>21188</v>
      </c>
      <c r="G2853" s="891" t="s">
        <v>21187</v>
      </c>
      <c r="H2853" s="890" t="s">
        <v>20662</v>
      </c>
      <c r="I2853" s="889" t="s">
        <v>3654</v>
      </c>
      <c r="J2853" s="889" t="s">
        <v>5525</v>
      </c>
      <c r="K2853" s="888">
        <v>1</v>
      </c>
      <c r="L2853" s="888">
        <v>7</v>
      </c>
      <c r="M2853" s="887">
        <v>83200</v>
      </c>
      <c r="N2853" s="888">
        <v>1</v>
      </c>
      <c r="O2853" s="888">
        <v>6</v>
      </c>
      <c r="P2853" s="887">
        <v>72000</v>
      </c>
    </row>
    <row r="2854" spans="1:16" x14ac:dyDescent="0.25">
      <c r="A2854" s="867" t="s">
        <v>19067</v>
      </c>
      <c r="B2854" s="867" t="s">
        <v>2672</v>
      </c>
      <c r="C2854" s="894" t="s">
        <v>19066</v>
      </c>
      <c r="D2854" s="893" t="s">
        <v>18209</v>
      </c>
      <c r="E2854" s="892">
        <v>10000</v>
      </c>
      <c r="F2854" s="895" t="s">
        <v>21188</v>
      </c>
      <c r="G2854" s="891" t="s">
        <v>21187</v>
      </c>
      <c r="H2854" s="890" t="s">
        <v>20662</v>
      </c>
      <c r="I2854" s="889" t="s">
        <v>3654</v>
      </c>
      <c r="J2854" s="889" t="s">
        <v>5525</v>
      </c>
      <c r="K2854" s="888">
        <v>1</v>
      </c>
      <c r="L2854" s="888">
        <v>3</v>
      </c>
      <c r="M2854" s="887">
        <v>24000</v>
      </c>
      <c r="N2854" s="888">
        <v>0</v>
      </c>
      <c r="O2854" s="888">
        <v>0</v>
      </c>
      <c r="P2854" s="887">
        <v>0</v>
      </c>
    </row>
    <row r="2855" spans="1:16" x14ac:dyDescent="0.25">
      <c r="A2855" s="867" t="s">
        <v>19067</v>
      </c>
      <c r="B2855" s="867" t="s">
        <v>2672</v>
      </c>
      <c r="C2855" s="894" t="s">
        <v>19066</v>
      </c>
      <c r="D2855" s="893" t="s">
        <v>18209</v>
      </c>
      <c r="E2855" s="892">
        <v>9000</v>
      </c>
      <c r="F2855" s="895" t="s">
        <v>21186</v>
      </c>
      <c r="G2855" s="891" t="s">
        <v>21185</v>
      </c>
      <c r="H2855" s="890" t="s">
        <v>2966</v>
      </c>
      <c r="I2855" s="889" t="s">
        <v>2684</v>
      </c>
      <c r="J2855" s="889" t="s">
        <v>5525</v>
      </c>
      <c r="K2855" s="888">
        <v>1</v>
      </c>
      <c r="L2855" s="888">
        <v>3</v>
      </c>
      <c r="M2855" s="887">
        <v>20100</v>
      </c>
      <c r="N2855" s="888">
        <v>0</v>
      </c>
      <c r="O2855" s="888">
        <v>0</v>
      </c>
      <c r="P2855" s="887">
        <v>0</v>
      </c>
    </row>
    <row r="2856" spans="1:16" x14ac:dyDescent="0.25">
      <c r="A2856" s="867" t="s">
        <v>19067</v>
      </c>
      <c r="B2856" s="867" t="s">
        <v>2672</v>
      </c>
      <c r="C2856" s="894" t="s">
        <v>19066</v>
      </c>
      <c r="D2856" s="893" t="s">
        <v>18209</v>
      </c>
      <c r="E2856" s="892">
        <v>15600</v>
      </c>
      <c r="F2856" s="895" t="s">
        <v>21184</v>
      </c>
      <c r="G2856" s="891" t="s">
        <v>21183</v>
      </c>
      <c r="H2856" s="890" t="s">
        <v>13484</v>
      </c>
      <c r="I2856" s="889" t="s">
        <v>3654</v>
      </c>
      <c r="J2856" s="889" t="s">
        <v>5525</v>
      </c>
      <c r="K2856" s="888">
        <v>0</v>
      </c>
      <c r="L2856" s="888">
        <v>0</v>
      </c>
      <c r="M2856" s="887">
        <v>0</v>
      </c>
      <c r="N2856" s="888">
        <v>1</v>
      </c>
      <c r="O2856" s="888">
        <v>2</v>
      </c>
      <c r="P2856" s="887">
        <v>24960</v>
      </c>
    </row>
    <row r="2857" spans="1:16" x14ac:dyDescent="0.25">
      <c r="A2857" s="867" t="s">
        <v>19067</v>
      </c>
      <c r="B2857" s="867" t="s">
        <v>2672</v>
      </c>
      <c r="C2857" s="894" t="s">
        <v>19066</v>
      </c>
      <c r="D2857" s="893" t="s">
        <v>18209</v>
      </c>
      <c r="E2857" s="892">
        <v>12000</v>
      </c>
      <c r="F2857" s="895" t="s">
        <v>21182</v>
      </c>
      <c r="G2857" s="891" t="s">
        <v>21181</v>
      </c>
      <c r="H2857" s="890" t="s">
        <v>20662</v>
      </c>
      <c r="I2857" s="889" t="s">
        <v>3654</v>
      </c>
      <c r="J2857" s="889" t="s">
        <v>5525</v>
      </c>
      <c r="K2857" s="888">
        <v>1</v>
      </c>
      <c r="L2857" s="888">
        <v>5</v>
      </c>
      <c r="M2857" s="887">
        <v>58400</v>
      </c>
      <c r="N2857" s="888">
        <v>1</v>
      </c>
      <c r="O2857" s="888">
        <v>3</v>
      </c>
      <c r="P2857" s="887">
        <v>36000</v>
      </c>
    </row>
    <row r="2858" spans="1:16" x14ac:dyDescent="0.25">
      <c r="A2858" s="867" t="s">
        <v>19067</v>
      </c>
      <c r="B2858" s="867" t="s">
        <v>2672</v>
      </c>
      <c r="C2858" s="894" t="s">
        <v>19066</v>
      </c>
      <c r="D2858" s="893" t="s">
        <v>18209</v>
      </c>
      <c r="E2858" s="892">
        <v>15000</v>
      </c>
      <c r="F2858" s="895" t="s">
        <v>21180</v>
      </c>
      <c r="G2858" s="891" t="s">
        <v>21179</v>
      </c>
      <c r="H2858" s="890" t="s">
        <v>20662</v>
      </c>
      <c r="I2858" s="889" t="s">
        <v>3654</v>
      </c>
      <c r="J2858" s="889" t="s">
        <v>5525</v>
      </c>
      <c r="K2858" s="888">
        <v>1</v>
      </c>
      <c r="L2858" s="888">
        <v>12</v>
      </c>
      <c r="M2858" s="887">
        <v>180000</v>
      </c>
      <c r="N2858" s="888">
        <v>1</v>
      </c>
      <c r="O2858" s="888">
        <v>2</v>
      </c>
      <c r="P2858" s="887">
        <v>30000</v>
      </c>
    </row>
    <row r="2859" spans="1:16" ht="22.5" x14ac:dyDescent="0.25">
      <c r="A2859" s="867" t="s">
        <v>19067</v>
      </c>
      <c r="B2859" s="867" t="s">
        <v>2672</v>
      </c>
      <c r="C2859" s="894" t="s">
        <v>19066</v>
      </c>
      <c r="D2859" s="893" t="s">
        <v>21178</v>
      </c>
      <c r="E2859" s="892">
        <v>8000</v>
      </c>
      <c r="F2859" s="895" t="s">
        <v>21177</v>
      </c>
      <c r="G2859" s="891" t="s">
        <v>21176</v>
      </c>
      <c r="H2859" s="890" t="s">
        <v>19264</v>
      </c>
      <c r="I2859" s="889" t="s">
        <v>3654</v>
      </c>
      <c r="J2859" s="889" t="s">
        <v>5525</v>
      </c>
      <c r="K2859" s="888">
        <v>1</v>
      </c>
      <c r="L2859" s="888">
        <v>6</v>
      </c>
      <c r="M2859" s="887">
        <v>63733.33</v>
      </c>
      <c r="N2859" s="888">
        <v>1</v>
      </c>
      <c r="O2859" s="888">
        <v>6</v>
      </c>
      <c r="P2859" s="887">
        <v>48000</v>
      </c>
    </row>
    <row r="2860" spans="1:16" x14ac:dyDescent="0.25">
      <c r="A2860" s="1772" t="s">
        <v>2848</v>
      </c>
      <c r="B2860" s="1772"/>
      <c r="C2860" s="1772"/>
      <c r="D2860" s="1772"/>
      <c r="E2860" s="1772"/>
      <c r="F2860" s="1772" t="s">
        <v>378</v>
      </c>
      <c r="G2860" s="1772"/>
      <c r="H2860" s="1772"/>
      <c r="I2860" s="1772"/>
      <c r="J2860" s="1772"/>
      <c r="K2860" s="1771" t="s">
        <v>2847</v>
      </c>
      <c r="L2860" s="1771"/>
      <c r="M2860" s="1771"/>
      <c r="N2860" s="1771" t="s">
        <v>2846</v>
      </c>
      <c r="O2860" s="1771"/>
      <c r="P2860" s="1771"/>
    </row>
    <row r="2861" spans="1:16" ht="69.75" x14ac:dyDescent="0.25">
      <c r="A2861" s="1535" t="s">
        <v>2845</v>
      </c>
      <c r="B2861" s="1535" t="s">
        <v>5</v>
      </c>
      <c r="C2861" s="1535" t="s">
        <v>2844</v>
      </c>
      <c r="D2861" s="1535" t="s">
        <v>2843</v>
      </c>
      <c r="E2861" s="1536" t="s">
        <v>2842</v>
      </c>
      <c r="F2861" s="1537" t="s">
        <v>2841</v>
      </c>
      <c r="G2861" s="1535" t="s">
        <v>2840</v>
      </c>
      <c r="H2861" s="1535" t="s">
        <v>2839</v>
      </c>
      <c r="I2861" s="1535" t="s">
        <v>2838</v>
      </c>
      <c r="J2861" s="1535" t="s">
        <v>2837</v>
      </c>
      <c r="K2861" s="1538" t="s">
        <v>2836</v>
      </c>
      <c r="L2861" s="1538" t="s">
        <v>2835</v>
      </c>
      <c r="M2861" s="1539" t="s">
        <v>2834</v>
      </c>
      <c r="N2861" s="1538" t="s">
        <v>2836</v>
      </c>
      <c r="O2861" s="1538" t="s">
        <v>2835</v>
      </c>
      <c r="P2861" s="1539" t="s">
        <v>2834</v>
      </c>
    </row>
    <row r="2862" spans="1:16" ht="22.5" x14ac:dyDescent="0.25">
      <c r="A2862" s="867" t="s">
        <v>19067</v>
      </c>
      <c r="B2862" s="867" t="s">
        <v>2672</v>
      </c>
      <c r="C2862" s="894" t="s">
        <v>19066</v>
      </c>
      <c r="D2862" s="893" t="s">
        <v>21178</v>
      </c>
      <c r="E2862" s="892">
        <v>7000</v>
      </c>
      <c r="F2862" s="895" t="s">
        <v>21177</v>
      </c>
      <c r="G2862" s="891" t="s">
        <v>21176</v>
      </c>
      <c r="H2862" s="890" t="s">
        <v>19264</v>
      </c>
      <c r="I2862" s="889" t="s">
        <v>3654</v>
      </c>
      <c r="J2862" s="889" t="s">
        <v>5525</v>
      </c>
      <c r="K2862" s="888">
        <v>1</v>
      </c>
      <c r="L2862" s="888">
        <v>2</v>
      </c>
      <c r="M2862" s="887">
        <v>20300</v>
      </c>
      <c r="N2862" s="888">
        <v>0</v>
      </c>
      <c r="O2862" s="888">
        <v>0</v>
      </c>
      <c r="P2862" s="887">
        <v>0</v>
      </c>
    </row>
    <row r="2863" spans="1:16" x14ac:dyDescent="0.25">
      <c r="A2863" s="867" t="s">
        <v>19067</v>
      </c>
      <c r="B2863" s="867" t="s">
        <v>2672</v>
      </c>
      <c r="C2863" s="894" t="s">
        <v>19066</v>
      </c>
      <c r="D2863" s="893" t="s">
        <v>18209</v>
      </c>
      <c r="E2863" s="892">
        <v>15600</v>
      </c>
      <c r="F2863" s="895" t="s">
        <v>21175</v>
      </c>
      <c r="G2863" s="891" t="s">
        <v>21174</v>
      </c>
      <c r="H2863" s="890" t="s">
        <v>20662</v>
      </c>
      <c r="I2863" s="889" t="s">
        <v>3654</v>
      </c>
      <c r="J2863" s="889" t="s">
        <v>5525</v>
      </c>
      <c r="K2863" s="888">
        <v>1</v>
      </c>
      <c r="L2863" s="888">
        <v>4</v>
      </c>
      <c r="M2863" s="887">
        <v>48880</v>
      </c>
      <c r="N2863" s="888">
        <v>0</v>
      </c>
      <c r="O2863" s="888">
        <v>0</v>
      </c>
      <c r="P2863" s="887">
        <v>0</v>
      </c>
    </row>
    <row r="2864" spans="1:16" x14ac:dyDescent="0.25">
      <c r="A2864" s="867" t="s">
        <v>19067</v>
      </c>
      <c r="B2864" s="867" t="s">
        <v>2672</v>
      </c>
      <c r="C2864" s="894" t="s">
        <v>19066</v>
      </c>
      <c r="D2864" s="893" t="s">
        <v>18209</v>
      </c>
      <c r="E2864" s="892">
        <v>15600</v>
      </c>
      <c r="F2864" s="895" t="s">
        <v>21173</v>
      </c>
      <c r="G2864" s="891" t="s">
        <v>21172</v>
      </c>
      <c r="H2864" s="890" t="s">
        <v>20662</v>
      </c>
      <c r="I2864" s="889" t="s">
        <v>3654</v>
      </c>
      <c r="J2864" s="889" t="s">
        <v>5525</v>
      </c>
      <c r="K2864" s="888">
        <v>1</v>
      </c>
      <c r="L2864" s="888">
        <v>11</v>
      </c>
      <c r="M2864" s="887">
        <v>187200</v>
      </c>
      <c r="N2864" s="888">
        <v>1</v>
      </c>
      <c r="O2864" s="888">
        <v>6</v>
      </c>
      <c r="P2864" s="887">
        <v>92040</v>
      </c>
    </row>
    <row r="2865" spans="1:16" x14ac:dyDescent="0.25">
      <c r="A2865" s="867" t="s">
        <v>19067</v>
      </c>
      <c r="B2865" s="867" t="s">
        <v>2672</v>
      </c>
      <c r="C2865" s="894" t="s">
        <v>19066</v>
      </c>
      <c r="D2865" s="893" t="s">
        <v>18209</v>
      </c>
      <c r="E2865" s="892">
        <v>5000</v>
      </c>
      <c r="F2865" s="895" t="s">
        <v>21171</v>
      </c>
      <c r="G2865" s="891" t="s">
        <v>21170</v>
      </c>
      <c r="H2865" s="890" t="s">
        <v>17988</v>
      </c>
      <c r="I2865" s="889" t="s">
        <v>3654</v>
      </c>
      <c r="J2865" s="889" t="s">
        <v>5525</v>
      </c>
      <c r="K2865" s="888">
        <v>1</v>
      </c>
      <c r="L2865" s="888">
        <v>6</v>
      </c>
      <c r="M2865" s="887">
        <v>30666.660000000003</v>
      </c>
      <c r="N2865" s="888">
        <v>0</v>
      </c>
      <c r="O2865" s="888">
        <v>0</v>
      </c>
      <c r="P2865" s="887">
        <v>0</v>
      </c>
    </row>
    <row r="2866" spans="1:16" x14ac:dyDescent="0.25">
      <c r="A2866" s="867" t="s">
        <v>19067</v>
      </c>
      <c r="B2866" s="867" t="s">
        <v>2672</v>
      </c>
      <c r="C2866" s="894" t="s">
        <v>19066</v>
      </c>
      <c r="D2866" s="893" t="s">
        <v>18209</v>
      </c>
      <c r="E2866" s="892">
        <v>13500</v>
      </c>
      <c r="F2866" s="895" t="s">
        <v>21169</v>
      </c>
      <c r="G2866" s="891" t="s">
        <v>21168</v>
      </c>
      <c r="H2866" s="890" t="s">
        <v>2703</v>
      </c>
      <c r="I2866" s="889" t="s">
        <v>3654</v>
      </c>
      <c r="J2866" s="889" t="s">
        <v>5525</v>
      </c>
      <c r="K2866" s="888">
        <v>1</v>
      </c>
      <c r="L2866" s="888">
        <v>3</v>
      </c>
      <c r="M2866" s="887">
        <v>45450</v>
      </c>
      <c r="N2866" s="888">
        <v>1</v>
      </c>
      <c r="O2866" s="888">
        <v>3</v>
      </c>
      <c r="P2866" s="887">
        <v>29250</v>
      </c>
    </row>
    <row r="2867" spans="1:16" x14ac:dyDescent="0.25">
      <c r="A2867" s="867" t="s">
        <v>19067</v>
      </c>
      <c r="B2867" s="867" t="s">
        <v>2672</v>
      </c>
      <c r="C2867" s="894" t="s">
        <v>19066</v>
      </c>
      <c r="D2867" s="893" t="s">
        <v>18209</v>
      </c>
      <c r="E2867" s="892">
        <v>10000</v>
      </c>
      <c r="F2867" s="895" t="s">
        <v>21167</v>
      </c>
      <c r="G2867" s="891" t="s">
        <v>21166</v>
      </c>
      <c r="H2867" s="890" t="s">
        <v>20662</v>
      </c>
      <c r="I2867" s="889" t="s">
        <v>3654</v>
      </c>
      <c r="J2867" s="889" t="s">
        <v>5525</v>
      </c>
      <c r="K2867" s="888">
        <v>1</v>
      </c>
      <c r="L2867" s="888">
        <v>1</v>
      </c>
      <c r="M2867" s="887">
        <v>18666.669999999998</v>
      </c>
      <c r="N2867" s="888">
        <v>1</v>
      </c>
      <c r="O2867" s="888">
        <v>6</v>
      </c>
      <c r="P2867" s="887">
        <v>60000</v>
      </c>
    </row>
    <row r="2868" spans="1:16" x14ac:dyDescent="0.25">
      <c r="A2868" s="867" t="s">
        <v>19067</v>
      </c>
      <c r="B2868" s="867" t="s">
        <v>2672</v>
      </c>
      <c r="C2868" s="894" t="s">
        <v>19066</v>
      </c>
      <c r="D2868" s="893" t="s">
        <v>18209</v>
      </c>
      <c r="E2868" s="892">
        <v>15500</v>
      </c>
      <c r="F2868" s="895" t="s">
        <v>21165</v>
      </c>
      <c r="G2868" s="891" t="s">
        <v>21164</v>
      </c>
      <c r="H2868" s="890" t="s">
        <v>20833</v>
      </c>
      <c r="I2868" s="889" t="s">
        <v>3654</v>
      </c>
      <c r="J2868" s="889" t="s">
        <v>5525</v>
      </c>
      <c r="K2868" s="888">
        <v>1</v>
      </c>
      <c r="L2868" s="888">
        <v>1</v>
      </c>
      <c r="M2868" s="887">
        <v>14983.33</v>
      </c>
      <c r="N2868" s="888">
        <v>1</v>
      </c>
      <c r="O2868" s="888">
        <v>6</v>
      </c>
      <c r="P2868" s="887">
        <v>91450</v>
      </c>
    </row>
    <row r="2869" spans="1:16" x14ac:dyDescent="0.25">
      <c r="A2869" s="867" t="s">
        <v>19067</v>
      </c>
      <c r="B2869" s="867" t="s">
        <v>2672</v>
      </c>
      <c r="C2869" s="894" t="s">
        <v>19066</v>
      </c>
      <c r="D2869" s="893" t="s">
        <v>21127</v>
      </c>
      <c r="E2869" s="892">
        <v>8500</v>
      </c>
      <c r="F2869" s="895" t="s">
        <v>21163</v>
      </c>
      <c r="G2869" s="891" t="s">
        <v>21162</v>
      </c>
      <c r="H2869" s="890" t="s">
        <v>2872</v>
      </c>
      <c r="I2869" s="889" t="s">
        <v>3654</v>
      </c>
      <c r="J2869" s="889" t="s">
        <v>5525</v>
      </c>
      <c r="K2869" s="888">
        <v>0</v>
      </c>
      <c r="L2869" s="888">
        <v>0</v>
      </c>
      <c r="M2869" s="887">
        <v>0</v>
      </c>
      <c r="N2869" s="888">
        <v>1</v>
      </c>
      <c r="O2869" s="888">
        <v>4</v>
      </c>
      <c r="P2869" s="887">
        <v>41933.33</v>
      </c>
    </row>
    <row r="2870" spans="1:16" x14ac:dyDescent="0.25">
      <c r="A2870" s="867" t="s">
        <v>19067</v>
      </c>
      <c r="B2870" s="867" t="s">
        <v>2672</v>
      </c>
      <c r="C2870" s="894" t="s">
        <v>19066</v>
      </c>
      <c r="D2870" s="893" t="s">
        <v>18209</v>
      </c>
      <c r="E2870" s="892">
        <v>7000</v>
      </c>
      <c r="F2870" s="895" t="s">
        <v>21161</v>
      </c>
      <c r="G2870" s="891" t="s">
        <v>21160</v>
      </c>
      <c r="H2870" s="890" t="s">
        <v>20667</v>
      </c>
      <c r="I2870" s="889" t="s">
        <v>3654</v>
      </c>
      <c r="J2870" s="889" t="s">
        <v>5525</v>
      </c>
      <c r="K2870" s="888">
        <v>1</v>
      </c>
      <c r="L2870" s="888">
        <v>2</v>
      </c>
      <c r="M2870" s="887">
        <v>17500</v>
      </c>
      <c r="N2870" s="888">
        <v>0</v>
      </c>
      <c r="O2870" s="888">
        <v>0</v>
      </c>
      <c r="P2870" s="887">
        <v>0</v>
      </c>
    </row>
    <row r="2871" spans="1:16" x14ac:dyDescent="0.25">
      <c r="A2871" s="867" t="s">
        <v>19067</v>
      </c>
      <c r="B2871" s="867" t="s">
        <v>2672</v>
      </c>
      <c r="C2871" s="894" t="s">
        <v>19066</v>
      </c>
      <c r="D2871" s="893" t="s">
        <v>18209</v>
      </c>
      <c r="E2871" s="892">
        <v>15000</v>
      </c>
      <c r="F2871" s="895" t="s">
        <v>19467</v>
      </c>
      <c r="G2871" s="891" t="s">
        <v>21159</v>
      </c>
      <c r="H2871" s="890" t="s">
        <v>18753</v>
      </c>
      <c r="I2871" s="889" t="s">
        <v>3654</v>
      </c>
      <c r="J2871" s="889" t="s">
        <v>5525</v>
      </c>
      <c r="K2871" s="888">
        <v>1</v>
      </c>
      <c r="L2871" s="888">
        <v>1</v>
      </c>
      <c r="M2871" s="887">
        <v>27000</v>
      </c>
      <c r="N2871" s="888">
        <v>1</v>
      </c>
      <c r="O2871" s="888">
        <v>6</v>
      </c>
      <c r="P2871" s="887">
        <v>88500</v>
      </c>
    </row>
    <row r="2872" spans="1:16" x14ac:dyDescent="0.25">
      <c r="A2872" s="867" t="s">
        <v>19067</v>
      </c>
      <c r="B2872" s="867" t="s">
        <v>2672</v>
      </c>
      <c r="C2872" s="894" t="s">
        <v>19066</v>
      </c>
      <c r="D2872" s="893" t="s">
        <v>18209</v>
      </c>
      <c r="E2872" s="892">
        <v>15600</v>
      </c>
      <c r="F2872" s="895" t="s">
        <v>21158</v>
      </c>
      <c r="G2872" s="891" t="s">
        <v>21157</v>
      </c>
      <c r="H2872" s="890" t="s">
        <v>20662</v>
      </c>
      <c r="I2872" s="889" t="s">
        <v>3654</v>
      </c>
      <c r="J2872" s="889" t="s">
        <v>5525</v>
      </c>
      <c r="K2872" s="888">
        <v>1</v>
      </c>
      <c r="L2872" s="888">
        <v>3</v>
      </c>
      <c r="M2872" s="887">
        <v>49400</v>
      </c>
      <c r="N2872" s="888">
        <v>0</v>
      </c>
      <c r="O2872" s="888">
        <v>0</v>
      </c>
      <c r="P2872" s="887">
        <v>0</v>
      </c>
    </row>
    <row r="2873" spans="1:16" x14ac:dyDescent="0.25">
      <c r="A2873" s="867" t="s">
        <v>19067</v>
      </c>
      <c r="B2873" s="867" t="s">
        <v>2672</v>
      </c>
      <c r="C2873" s="894" t="s">
        <v>19066</v>
      </c>
      <c r="D2873" s="893" t="s">
        <v>18209</v>
      </c>
      <c r="E2873" s="892">
        <v>15600</v>
      </c>
      <c r="F2873" s="895" t="s">
        <v>21156</v>
      </c>
      <c r="G2873" s="891" t="s">
        <v>21155</v>
      </c>
      <c r="H2873" s="890" t="s">
        <v>20662</v>
      </c>
      <c r="I2873" s="889" t="s">
        <v>3654</v>
      </c>
      <c r="J2873" s="889" t="s">
        <v>5525</v>
      </c>
      <c r="K2873" s="888">
        <v>1</v>
      </c>
      <c r="L2873" s="888">
        <v>10</v>
      </c>
      <c r="M2873" s="887">
        <v>156000</v>
      </c>
      <c r="N2873" s="888">
        <v>0</v>
      </c>
      <c r="O2873" s="888">
        <v>0</v>
      </c>
      <c r="P2873" s="887">
        <v>0</v>
      </c>
    </row>
    <row r="2874" spans="1:16" x14ac:dyDescent="0.25">
      <c r="A2874" s="867" t="s">
        <v>19067</v>
      </c>
      <c r="B2874" s="867" t="s">
        <v>2672</v>
      </c>
      <c r="C2874" s="894" t="s">
        <v>19066</v>
      </c>
      <c r="D2874" s="893" t="s">
        <v>18209</v>
      </c>
      <c r="E2874" s="892">
        <v>14000</v>
      </c>
      <c r="F2874" s="895" t="s">
        <v>21154</v>
      </c>
      <c r="G2874" s="891" t="s">
        <v>21153</v>
      </c>
      <c r="H2874" s="890" t="s">
        <v>16338</v>
      </c>
      <c r="I2874" s="889" t="s">
        <v>3654</v>
      </c>
      <c r="J2874" s="889" t="s">
        <v>5525</v>
      </c>
      <c r="K2874" s="888">
        <v>2</v>
      </c>
      <c r="L2874" s="888">
        <v>12</v>
      </c>
      <c r="M2874" s="887">
        <v>166600</v>
      </c>
      <c r="N2874" s="888">
        <v>1</v>
      </c>
      <c r="O2874" s="888">
        <v>6</v>
      </c>
      <c r="P2874" s="887">
        <v>84000</v>
      </c>
    </row>
    <row r="2875" spans="1:16" x14ac:dyDescent="0.25">
      <c r="A2875" s="867" t="s">
        <v>19067</v>
      </c>
      <c r="B2875" s="867" t="s">
        <v>2672</v>
      </c>
      <c r="C2875" s="894" t="s">
        <v>19066</v>
      </c>
      <c r="D2875" s="893" t="s">
        <v>18209</v>
      </c>
      <c r="E2875" s="892">
        <v>15600</v>
      </c>
      <c r="F2875" s="895" t="s">
        <v>21152</v>
      </c>
      <c r="G2875" s="891" t="s">
        <v>21151</v>
      </c>
      <c r="H2875" s="890" t="s">
        <v>2703</v>
      </c>
      <c r="I2875" s="889" t="s">
        <v>3654</v>
      </c>
      <c r="J2875" s="889" t="s">
        <v>5525</v>
      </c>
      <c r="K2875" s="888">
        <v>1</v>
      </c>
      <c r="L2875" s="888">
        <v>1</v>
      </c>
      <c r="M2875" s="887">
        <v>15080</v>
      </c>
      <c r="N2875" s="888">
        <v>1</v>
      </c>
      <c r="O2875" s="888">
        <v>6</v>
      </c>
      <c r="P2875" s="887">
        <v>92040</v>
      </c>
    </row>
    <row r="2876" spans="1:16" ht="17.25" customHeight="1" x14ac:dyDescent="0.25">
      <c r="A2876" s="867" t="s">
        <v>19067</v>
      </c>
      <c r="B2876" s="867" t="s">
        <v>2672</v>
      </c>
      <c r="C2876" s="894" t="s">
        <v>19066</v>
      </c>
      <c r="D2876" s="893" t="s">
        <v>21150</v>
      </c>
      <c r="E2876" s="892">
        <v>15600</v>
      </c>
      <c r="F2876" s="895" t="s">
        <v>21149</v>
      </c>
      <c r="G2876" s="891" t="s">
        <v>21148</v>
      </c>
      <c r="H2876" s="890" t="s">
        <v>2692</v>
      </c>
      <c r="I2876" s="889" t="s">
        <v>2684</v>
      </c>
      <c r="J2876" s="889" t="s">
        <v>5525</v>
      </c>
      <c r="K2876" s="888">
        <v>1</v>
      </c>
      <c r="L2876" s="888">
        <v>4</v>
      </c>
      <c r="M2876" s="887">
        <v>67600</v>
      </c>
      <c r="N2876" s="888">
        <v>0</v>
      </c>
      <c r="O2876" s="888">
        <v>0</v>
      </c>
      <c r="P2876" s="887">
        <v>0</v>
      </c>
    </row>
    <row r="2877" spans="1:16" x14ac:dyDescent="0.25">
      <c r="A2877" s="867" t="s">
        <v>19067</v>
      </c>
      <c r="B2877" s="867" t="s">
        <v>2672</v>
      </c>
      <c r="C2877" s="894" t="s">
        <v>19066</v>
      </c>
      <c r="D2877" s="893" t="s">
        <v>18209</v>
      </c>
      <c r="E2877" s="892">
        <v>13000</v>
      </c>
      <c r="F2877" s="895" t="s">
        <v>21147</v>
      </c>
      <c r="G2877" s="891" t="s">
        <v>21146</v>
      </c>
      <c r="H2877" s="890" t="s">
        <v>20964</v>
      </c>
      <c r="I2877" s="889" t="s">
        <v>3654</v>
      </c>
      <c r="J2877" s="889" t="s">
        <v>5525</v>
      </c>
      <c r="K2877" s="888">
        <v>1</v>
      </c>
      <c r="L2877" s="888">
        <v>12</v>
      </c>
      <c r="M2877" s="887">
        <v>148200</v>
      </c>
      <c r="N2877" s="888">
        <v>0</v>
      </c>
      <c r="O2877" s="888">
        <v>0</v>
      </c>
      <c r="P2877" s="887">
        <v>0</v>
      </c>
    </row>
    <row r="2878" spans="1:16" x14ac:dyDescent="0.25">
      <c r="A2878" s="867" t="s">
        <v>19067</v>
      </c>
      <c r="B2878" s="867" t="s">
        <v>2672</v>
      </c>
      <c r="C2878" s="894" t="s">
        <v>19066</v>
      </c>
      <c r="D2878" s="893" t="s">
        <v>21145</v>
      </c>
      <c r="E2878" s="892">
        <v>8000</v>
      </c>
      <c r="F2878" s="895" t="s">
        <v>21144</v>
      </c>
      <c r="G2878" s="891" t="s">
        <v>21143</v>
      </c>
      <c r="H2878" s="890" t="s">
        <v>20662</v>
      </c>
      <c r="I2878" s="889" t="s">
        <v>3654</v>
      </c>
      <c r="J2878" s="889" t="s">
        <v>5525</v>
      </c>
      <c r="K2878" s="888">
        <v>1</v>
      </c>
      <c r="L2878" s="888">
        <v>9</v>
      </c>
      <c r="M2878" s="887">
        <v>80000</v>
      </c>
      <c r="N2878" s="888">
        <v>1</v>
      </c>
      <c r="O2878" s="888">
        <v>6</v>
      </c>
      <c r="P2878" s="887">
        <v>48000</v>
      </c>
    </row>
    <row r="2879" spans="1:16" x14ac:dyDescent="0.25">
      <c r="A2879" s="867" t="s">
        <v>19067</v>
      </c>
      <c r="B2879" s="867" t="s">
        <v>2672</v>
      </c>
      <c r="C2879" s="894" t="s">
        <v>19066</v>
      </c>
      <c r="D2879" s="893" t="s">
        <v>18209</v>
      </c>
      <c r="E2879" s="892">
        <v>10000</v>
      </c>
      <c r="F2879" s="895" t="s">
        <v>21142</v>
      </c>
      <c r="G2879" s="891" t="s">
        <v>21141</v>
      </c>
      <c r="H2879" s="890" t="s">
        <v>20833</v>
      </c>
      <c r="I2879" s="889" t="s">
        <v>3654</v>
      </c>
      <c r="J2879" s="889" t="s">
        <v>5525</v>
      </c>
      <c r="K2879" s="888">
        <v>1</v>
      </c>
      <c r="L2879" s="888">
        <v>4</v>
      </c>
      <c r="M2879" s="887">
        <v>48000</v>
      </c>
      <c r="N2879" s="888">
        <v>1</v>
      </c>
      <c r="O2879" s="888">
        <v>6</v>
      </c>
      <c r="P2879" s="887">
        <v>60000</v>
      </c>
    </row>
    <row r="2880" spans="1:16" x14ac:dyDescent="0.25">
      <c r="A2880" s="867" t="s">
        <v>19067</v>
      </c>
      <c r="B2880" s="867" t="s">
        <v>2672</v>
      </c>
      <c r="C2880" s="894" t="s">
        <v>19066</v>
      </c>
      <c r="D2880" s="893" t="s">
        <v>18209</v>
      </c>
      <c r="E2880" s="892">
        <v>13000</v>
      </c>
      <c r="F2880" s="895" t="s">
        <v>21140</v>
      </c>
      <c r="G2880" s="891" t="s">
        <v>21139</v>
      </c>
      <c r="H2880" s="890" t="s">
        <v>21138</v>
      </c>
      <c r="I2880" s="889" t="s">
        <v>3654</v>
      </c>
      <c r="J2880" s="889" t="s">
        <v>5525</v>
      </c>
      <c r="K2880" s="888">
        <v>1</v>
      </c>
      <c r="L2880" s="888">
        <v>3</v>
      </c>
      <c r="M2880" s="887">
        <v>48533.33</v>
      </c>
      <c r="N2880" s="888">
        <v>1</v>
      </c>
      <c r="O2880" s="888">
        <v>6</v>
      </c>
      <c r="P2880" s="887">
        <v>78000</v>
      </c>
    </row>
    <row r="2881" spans="1:16" x14ac:dyDescent="0.25">
      <c r="A2881" s="867" t="s">
        <v>19067</v>
      </c>
      <c r="B2881" s="867" t="s">
        <v>2672</v>
      </c>
      <c r="C2881" s="894" t="s">
        <v>19066</v>
      </c>
      <c r="D2881" s="893" t="s">
        <v>18209</v>
      </c>
      <c r="E2881" s="892">
        <v>5000</v>
      </c>
      <c r="F2881" s="895" t="s">
        <v>21137</v>
      </c>
      <c r="G2881" s="891" t="s">
        <v>21136</v>
      </c>
      <c r="H2881" s="890" t="s">
        <v>21135</v>
      </c>
      <c r="I2881" s="889" t="s">
        <v>3654</v>
      </c>
      <c r="J2881" s="889" t="s">
        <v>5525</v>
      </c>
      <c r="K2881" s="888">
        <v>0</v>
      </c>
      <c r="L2881" s="888">
        <v>0</v>
      </c>
      <c r="M2881" s="887">
        <v>0</v>
      </c>
      <c r="N2881" s="888">
        <v>1</v>
      </c>
      <c r="O2881" s="888">
        <v>1</v>
      </c>
      <c r="P2881" s="887">
        <v>5000</v>
      </c>
    </row>
    <row r="2882" spans="1:16" x14ac:dyDescent="0.25">
      <c r="A2882" s="867" t="s">
        <v>19067</v>
      </c>
      <c r="B2882" s="867" t="s">
        <v>2672</v>
      </c>
      <c r="C2882" s="894" t="s">
        <v>19066</v>
      </c>
      <c r="D2882" s="893" t="s">
        <v>18209</v>
      </c>
      <c r="E2882" s="892">
        <v>8000</v>
      </c>
      <c r="F2882" s="895" t="s">
        <v>21137</v>
      </c>
      <c r="G2882" s="891" t="s">
        <v>21136</v>
      </c>
      <c r="H2882" s="890" t="s">
        <v>21135</v>
      </c>
      <c r="I2882" s="889" t="s">
        <v>3654</v>
      </c>
      <c r="J2882" s="889" t="s">
        <v>5525</v>
      </c>
      <c r="K2882" s="888">
        <v>1</v>
      </c>
      <c r="L2882" s="888">
        <v>10</v>
      </c>
      <c r="M2882" s="887">
        <v>95733.33</v>
      </c>
      <c r="N2882" s="888">
        <v>1</v>
      </c>
      <c r="O2882" s="888">
        <v>4</v>
      </c>
      <c r="P2882" s="887">
        <v>38400</v>
      </c>
    </row>
    <row r="2883" spans="1:16" x14ac:dyDescent="0.25">
      <c r="A2883" s="867" t="s">
        <v>19067</v>
      </c>
      <c r="B2883" s="867" t="s">
        <v>2672</v>
      </c>
      <c r="C2883" s="894" t="s">
        <v>19066</v>
      </c>
      <c r="D2883" s="893" t="s">
        <v>18209</v>
      </c>
      <c r="E2883" s="892">
        <v>15600</v>
      </c>
      <c r="F2883" s="895" t="s">
        <v>21134</v>
      </c>
      <c r="G2883" s="891" t="s">
        <v>21133</v>
      </c>
      <c r="H2883" s="890" t="s">
        <v>2703</v>
      </c>
      <c r="I2883" s="889" t="s">
        <v>3654</v>
      </c>
      <c r="J2883" s="889" t="s">
        <v>5525</v>
      </c>
      <c r="K2883" s="888">
        <v>0</v>
      </c>
      <c r="L2883" s="888">
        <v>0</v>
      </c>
      <c r="M2883" s="887">
        <v>0</v>
      </c>
      <c r="N2883" s="888">
        <v>1</v>
      </c>
      <c r="O2883" s="888">
        <v>4</v>
      </c>
      <c r="P2883" s="887">
        <v>68120</v>
      </c>
    </row>
    <row r="2884" spans="1:16" x14ac:dyDescent="0.25">
      <c r="A2884" s="867" t="s">
        <v>19067</v>
      </c>
      <c r="B2884" s="867" t="s">
        <v>2672</v>
      </c>
      <c r="C2884" s="894" t="s">
        <v>19066</v>
      </c>
      <c r="D2884" s="893" t="s">
        <v>18209</v>
      </c>
      <c r="E2884" s="892">
        <v>13500</v>
      </c>
      <c r="F2884" s="895" t="s">
        <v>21132</v>
      </c>
      <c r="G2884" s="891" t="s">
        <v>21131</v>
      </c>
      <c r="H2884" s="890" t="s">
        <v>2703</v>
      </c>
      <c r="I2884" s="889" t="s">
        <v>3654</v>
      </c>
      <c r="J2884" s="889" t="s">
        <v>5525</v>
      </c>
      <c r="K2884" s="888">
        <v>1</v>
      </c>
      <c r="L2884" s="888">
        <v>9</v>
      </c>
      <c r="M2884" s="887">
        <v>129600</v>
      </c>
      <c r="N2884" s="888">
        <v>0</v>
      </c>
      <c r="O2884" s="888">
        <v>0</v>
      </c>
      <c r="P2884" s="887">
        <v>0</v>
      </c>
    </row>
    <row r="2885" spans="1:16" ht="24" customHeight="1" x14ac:dyDescent="0.25">
      <c r="A2885" s="867" t="s">
        <v>19067</v>
      </c>
      <c r="B2885" s="867" t="s">
        <v>2672</v>
      </c>
      <c r="C2885" s="894" t="s">
        <v>19066</v>
      </c>
      <c r="D2885" s="893" t="s">
        <v>21130</v>
      </c>
      <c r="E2885" s="892">
        <v>8000</v>
      </c>
      <c r="F2885" s="895" t="s">
        <v>21129</v>
      </c>
      <c r="G2885" s="891" t="s">
        <v>21128</v>
      </c>
      <c r="H2885" s="890" t="s">
        <v>20667</v>
      </c>
      <c r="I2885" s="889" t="s">
        <v>3654</v>
      </c>
      <c r="J2885" s="889" t="s">
        <v>5525</v>
      </c>
      <c r="K2885" s="888">
        <v>1</v>
      </c>
      <c r="L2885" s="888">
        <v>1</v>
      </c>
      <c r="M2885" s="887">
        <v>7733.33</v>
      </c>
      <c r="N2885" s="888">
        <v>0</v>
      </c>
      <c r="O2885" s="888">
        <v>0</v>
      </c>
      <c r="P2885" s="887">
        <v>0</v>
      </c>
    </row>
    <row r="2886" spans="1:16" x14ac:dyDescent="0.25">
      <c r="A2886" s="867" t="s">
        <v>19067</v>
      </c>
      <c r="B2886" s="867" t="s">
        <v>2672</v>
      </c>
      <c r="C2886" s="894" t="s">
        <v>19066</v>
      </c>
      <c r="D2886" s="893" t="s">
        <v>21127</v>
      </c>
      <c r="E2886" s="892">
        <v>8000</v>
      </c>
      <c r="F2886" s="895" t="s">
        <v>21126</v>
      </c>
      <c r="G2886" s="891" t="s">
        <v>21125</v>
      </c>
      <c r="H2886" s="890" t="s">
        <v>2872</v>
      </c>
      <c r="I2886" s="889" t="s">
        <v>3654</v>
      </c>
      <c r="J2886" s="889" t="s">
        <v>5525</v>
      </c>
      <c r="K2886" s="888">
        <v>1</v>
      </c>
      <c r="L2886" s="888">
        <v>2</v>
      </c>
      <c r="M2886" s="887">
        <v>24000</v>
      </c>
      <c r="N2886" s="888">
        <v>1</v>
      </c>
      <c r="O2886" s="888">
        <v>5</v>
      </c>
      <c r="P2886" s="887">
        <v>40533.339999999997</v>
      </c>
    </row>
    <row r="2887" spans="1:16" x14ac:dyDescent="0.25">
      <c r="A2887" s="867" t="s">
        <v>19067</v>
      </c>
      <c r="B2887" s="867" t="s">
        <v>2672</v>
      </c>
      <c r="C2887" s="894" t="s">
        <v>19066</v>
      </c>
      <c r="D2887" s="893" t="s">
        <v>21127</v>
      </c>
      <c r="E2887" s="892">
        <v>7000</v>
      </c>
      <c r="F2887" s="895" t="s">
        <v>21126</v>
      </c>
      <c r="G2887" s="891" t="s">
        <v>21125</v>
      </c>
      <c r="H2887" s="890" t="s">
        <v>2872</v>
      </c>
      <c r="I2887" s="889" t="s">
        <v>3654</v>
      </c>
      <c r="J2887" s="889" t="s">
        <v>5525</v>
      </c>
      <c r="K2887" s="888">
        <v>1</v>
      </c>
      <c r="L2887" s="888">
        <v>6</v>
      </c>
      <c r="M2887" s="887">
        <v>47833.33</v>
      </c>
      <c r="N2887" s="888">
        <v>0</v>
      </c>
      <c r="O2887" s="888">
        <v>0</v>
      </c>
      <c r="P2887" s="887">
        <v>0</v>
      </c>
    </row>
    <row r="2888" spans="1:16" ht="33.75" customHeight="1" x14ac:dyDescent="0.25">
      <c r="A2888" s="867" t="s">
        <v>19067</v>
      </c>
      <c r="B2888" s="867" t="s">
        <v>2672</v>
      </c>
      <c r="C2888" s="894" t="s">
        <v>19066</v>
      </c>
      <c r="D2888" s="893" t="s">
        <v>21124</v>
      </c>
      <c r="E2888" s="892">
        <v>8600</v>
      </c>
      <c r="F2888" s="895" t="s">
        <v>21123</v>
      </c>
      <c r="G2888" s="891" t="s">
        <v>21122</v>
      </c>
      <c r="H2888" s="890" t="s">
        <v>20667</v>
      </c>
      <c r="I2888" s="889" t="s">
        <v>3654</v>
      </c>
      <c r="J2888" s="889" t="s">
        <v>5525</v>
      </c>
      <c r="K2888" s="888">
        <v>1</v>
      </c>
      <c r="L2888" s="888">
        <v>4</v>
      </c>
      <c r="M2888" s="887">
        <v>34400</v>
      </c>
      <c r="N2888" s="888">
        <v>0</v>
      </c>
      <c r="O2888" s="888">
        <v>0</v>
      </c>
      <c r="P2888" s="887">
        <v>0</v>
      </c>
    </row>
    <row r="2889" spans="1:16" ht="22.5" x14ac:dyDescent="0.25">
      <c r="A2889" s="867" t="s">
        <v>19067</v>
      </c>
      <c r="B2889" s="867" t="s">
        <v>2672</v>
      </c>
      <c r="C2889" s="894" t="s">
        <v>19066</v>
      </c>
      <c r="D2889" s="893" t="s">
        <v>21121</v>
      </c>
      <c r="E2889" s="892">
        <v>6000</v>
      </c>
      <c r="F2889" s="895" t="s">
        <v>21120</v>
      </c>
      <c r="G2889" s="891" t="s">
        <v>21119</v>
      </c>
      <c r="H2889" s="890" t="s">
        <v>20667</v>
      </c>
      <c r="I2889" s="889" t="s">
        <v>3654</v>
      </c>
      <c r="J2889" s="889" t="s">
        <v>5525</v>
      </c>
      <c r="K2889" s="888">
        <v>0</v>
      </c>
      <c r="L2889" s="888">
        <v>0</v>
      </c>
      <c r="M2889" s="887">
        <v>0</v>
      </c>
      <c r="N2889" s="888">
        <v>1</v>
      </c>
      <c r="O2889" s="888">
        <v>4</v>
      </c>
      <c r="P2889" s="887">
        <v>35600</v>
      </c>
    </row>
    <row r="2890" spans="1:16" x14ac:dyDescent="0.25">
      <c r="A2890" s="867" t="s">
        <v>19067</v>
      </c>
      <c r="B2890" s="867" t="s">
        <v>2672</v>
      </c>
      <c r="C2890" s="894" t="s">
        <v>19066</v>
      </c>
      <c r="D2890" s="893" t="s">
        <v>18209</v>
      </c>
      <c r="E2890" s="892">
        <v>6000</v>
      </c>
      <c r="F2890" s="895" t="s">
        <v>21120</v>
      </c>
      <c r="G2890" s="891" t="s">
        <v>21119</v>
      </c>
      <c r="H2890" s="890" t="s">
        <v>20667</v>
      </c>
      <c r="I2890" s="889" t="s">
        <v>3654</v>
      </c>
      <c r="J2890" s="889" t="s">
        <v>5525</v>
      </c>
      <c r="K2890" s="888">
        <v>1</v>
      </c>
      <c r="L2890" s="888">
        <v>10</v>
      </c>
      <c r="M2890" s="887">
        <v>70600</v>
      </c>
      <c r="N2890" s="888">
        <v>0</v>
      </c>
      <c r="O2890" s="888">
        <v>0</v>
      </c>
      <c r="P2890" s="887">
        <v>0</v>
      </c>
    </row>
    <row r="2891" spans="1:16" x14ac:dyDescent="0.25">
      <c r="A2891" s="867" t="s">
        <v>19067</v>
      </c>
      <c r="B2891" s="867" t="s">
        <v>2672</v>
      </c>
      <c r="C2891" s="894" t="s">
        <v>19066</v>
      </c>
      <c r="D2891" s="893" t="s">
        <v>18209</v>
      </c>
      <c r="E2891" s="892">
        <v>15600</v>
      </c>
      <c r="F2891" s="895" t="s">
        <v>21107</v>
      </c>
      <c r="G2891" s="891" t="s">
        <v>21118</v>
      </c>
      <c r="H2891" s="890" t="s">
        <v>20662</v>
      </c>
      <c r="I2891" s="889" t="s">
        <v>3654</v>
      </c>
      <c r="J2891" s="889" t="s">
        <v>5525</v>
      </c>
      <c r="K2891" s="888">
        <v>0</v>
      </c>
      <c r="L2891" s="888">
        <v>0</v>
      </c>
      <c r="M2891" s="887">
        <v>0</v>
      </c>
      <c r="N2891" s="888">
        <v>1</v>
      </c>
      <c r="O2891" s="888">
        <v>4</v>
      </c>
      <c r="P2891" s="887">
        <v>70200</v>
      </c>
    </row>
    <row r="2892" spans="1:16" x14ac:dyDescent="0.25">
      <c r="A2892" s="867" t="s">
        <v>19067</v>
      </c>
      <c r="B2892" s="867" t="s">
        <v>2672</v>
      </c>
      <c r="C2892" s="894" t="s">
        <v>19066</v>
      </c>
      <c r="D2892" s="893" t="s">
        <v>18209</v>
      </c>
      <c r="E2892" s="892">
        <v>10000</v>
      </c>
      <c r="F2892" s="895" t="s">
        <v>21117</v>
      </c>
      <c r="G2892" s="891" t="s">
        <v>21116</v>
      </c>
      <c r="H2892" s="890" t="s">
        <v>20662</v>
      </c>
      <c r="I2892" s="889" t="s">
        <v>3654</v>
      </c>
      <c r="J2892" s="889" t="s">
        <v>5525</v>
      </c>
      <c r="K2892" s="888">
        <v>1</v>
      </c>
      <c r="L2892" s="888">
        <v>2</v>
      </c>
      <c r="M2892" s="887">
        <v>19666.669999999998</v>
      </c>
      <c r="N2892" s="888">
        <v>0</v>
      </c>
      <c r="O2892" s="888">
        <v>0</v>
      </c>
      <c r="P2892" s="887">
        <v>0</v>
      </c>
    </row>
    <row r="2893" spans="1:16" x14ac:dyDescent="0.25">
      <c r="A2893" s="867" t="s">
        <v>19067</v>
      </c>
      <c r="B2893" s="867" t="s">
        <v>2672</v>
      </c>
      <c r="C2893" s="894" t="s">
        <v>19066</v>
      </c>
      <c r="D2893" s="893" t="s">
        <v>18209</v>
      </c>
      <c r="E2893" s="892">
        <v>15600</v>
      </c>
      <c r="F2893" s="895" t="s">
        <v>19431</v>
      </c>
      <c r="G2893" s="891" t="s">
        <v>21115</v>
      </c>
      <c r="H2893" s="890" t="s">
        <v>20662</v>
      </c>
      <c r="I2893" s="889" t="s">
        <v>3654</v>
      </c>
      <c r="J2893" s="889" t="s">
        <v>5525</v>
      </c>
      <c r="K2893" s="888">
        <v>0</v>
      </c>
      <c r="L2893" s="888">
        <v>0</v>
      </c>
      <c r="M2893" s="887">
        <v>0</v>
      </c>
      <c r="N2893" s="888">
        <v>1</v>
      </c>
      <c r="O2893" s="888">
        <v>1</v>
      </c>
      <c r="P2893" s="887">
        <v>23400</v>
      </c>
    </row>
    <row r="2894" spans="1:16" x14ac:dyDescent="0.25">
      <c r="A2894" s="867" t="s">
        <v>19067</v>
      </c>
      <c r="B2894" s="867" t="s">
        <v>2672</v>
      </c>
      <c r="C2894" s="894" t="s">
        <v>19066</v>
      </c>
      <c r="D2894" s="893" t="s">
        <v>18209</v>
      </c>
      <c r="E2894" s="892">
        <v>15600</v>
      </c>
      <c r="F2894" s="895" t="s">
        <v>19431</v>
      </c>
      <c r="G2894" s="891" t="s">
        <v>21115</v>
      </c>
      <c r="H2894" s="890" t="s">
        <v>20662</v>
      </c>
      <c r="I2894" s="889" t="s">
        <v>3654</v>
      </c>
      <c r="J2894" s="889" t="s">
        <v>5525</v>
      </c>
      <c r="K2894" s="888">
        <v>0</v>
      </c>
      <c r="L2894" s="888">
        <v>0</v>
      </c>
      <c r="M2894" s="887">
        <v>0</v>
      </c>
      <c r="N2894" s="888">
        <v>1</v>
      </c>
      <c r="O2894" s="888">
        <v>3</v>
      </c>
      <c r="P2894" s="887">
        <v>34840</v>
      </c>
    </row>
    <row r="2895" spans="1:16" x14ac:dyDescent="0.25">
      <c r="A2895" s="867" t="s">
        <v>19067</v>
      </c>
      <c r="B2895" s="867" t="s">
        <v>2672</v>
      </c>
      <c r="C2895" s="894" t="s">
        <v>19066</v>
      </c>
      <c r="D2895" s="893" t="s">
        <v>18209</v>
      </c>
      <c r="E2895" s="892">
        <v>12000</v>
      </c>
      <c r="F2895" s="895" t="s">
        <v>21114</v>
      </c>
      <c r="G2895" s="891" t="s">
        <v>21113</v>
      </c>
      <c r="H2895" s="890" t="s">
        <v>20667</v>
      </c>
      <c r="I2895" s="889" t="s">
        <v>3654</v>
      </c>
      <c r="J2895" s="889" t="s">
        <v>5525</v>
      </c>
      <c r="K2895" s="888">
        <v>1</v>
      </c>
      <c r="L2895" s="888">
        <v>4</v>
      </c>
      <c r="M2895" s="887">
        <v>51600</v>
      </c>
      <c r="N2895" s="888">
        <v>0</v>
      </c>
      <c r="O2895" s="888">
        <v>0</v>
      </c>
      <c r="P2895" s="887">
        <v>0</v>
      </c>
    </row>
    <row r="2896" spans="1:16" x14ac:dyDescent="0.25">
      <c r="A2896" s="867" t="s">
        <v>19067</v>
      </c>
      <c r="B2896" s="867" t="s">
        <v>2672</v>
      </c>
      <c r="C2896" s="894" t="s">
        <v>19066</v>
      </c>
      <c r="D2896" s="893" t="s">
        <v>18209</v>
      </c>
      <c r="E2896" s="892">
        <v>10000</v>
      </c>
      <c r="F2896" s="895" t="s">
        <v>19428</v>
      </c>
      <c r="G2896" s="891" t="s">
        <v>21112</v>
      </c>
      <c r="H2896" s="890" t="s">
        <v>2703</v>
      </c>
      <c r="I2896" s="889" t="s">
        <v>3654</v>
      </c>
      <c r="J2896" s="889" t="s">
        <v>5525</v>
      </c>
      <c r="K2896" s="888">
        <v>1</v>
      </c>
      <c r="L2896" s="888">
        <v>2</v>
      </c>
      <c r="M2896" s="887">
        <v>18666.669999999998</v>
      </c>
      <c r="N2896" s="888">
        <v>1</v>
      </c>
      <c r="O2896" s="888">
        <v>1</v>
      </c>
      <c r="P2896" s="887">
        <v>10000</v>
      </c>
    </row>
    <row r="2897" spans="1:16" x14ac:dyDescent="0.25">
      <c r="A2897" s="867" t="s">
        <v>19067</v>
      </c>
      <c r="B2897" s="867" t="s">
        <v>2672</v>
      </c>
      <c r="C2897" s="894" t="s">
        <v>19066</v>
      </c>
      <c r="D2897" s="893" t="s">
        <v>18209</v>
      </c>
      <c r="E2897" s="892">
        <v>15600</v>
      </c>
      <c r="F2897" s="895" t="s">
        <v>21111</v>
      </c>
      <c r="G2897" s="891" t="s">
        <v>21110</v>
      </c>
      <c r="H2897" s="890" t="s">
        <v>20662</v>
      </c>
      <c r="I2897" s="889" t="s">
        <v>3654</v>
      </c>
      <c r="J2897" s="889" t="s">
        <v>5525</v>
      </c>
      <c r="K2897" s="888">
        <v>1</v>
      </c>
      <c r="L2897" s="888">
        <v>1</v>
      </c>
      <c r="M2897" s="887">
        <v>10400</v>
      </c>
      <c r="N2897" s="888">
        <v>1</v>
      </c>
      <c r="O2897" s="888">
        <v>6</v>
      </c>
      <c r="P2897" s="887">
        <v>92040</v>
      </c>
    </row>
    <row r="2898" spans="1:16" x14ac:dyDescent="0.25">
      <c r="A2898" s="867" t="s">
        <v>19067</v>
      </c>
      <c r="B2898" s="867" t="s">
        <v>2672</v>
      </c>
      <c r="C2898" s="894" t="s">
        <v>19066</v>
      </c>
      <c r="D2898" s="893" t="s">
        <v>18209</v>
      </c>
      <c r="E2898" s="892">
        <v>15000</v>
      </c>
      <c r="F2898" s="895" t="s">
        <v>21109</v>
      </c>
      <c r="G2898" s="891" t="s">
        <v>21108</v>
      </c>
      <c r="H2898" s="890" t="s">
        <v>2703</v>
      </c>
      <c r="I2898" s="889" t="s">
        <v>3654</v>
      </c>
      <c r="J2898" s="889" t="s">
        <v>5525</v>
      </c>
      <c r="K2898" s="888">
        <v>1</v>
      </c>
      <c r="L2898" s="888">
        <v>3</v>
      </c>
      <c r="M2898" s="887">
        <v>45000</v>
      </c>
      <c r="N2898" s="888">
        <v>1</v>
      </c>
      <c r="O2898" s="888">
        <v>6</v>
      </c>
      <c r="P2898" s="887">
        <v>88500</v>
      </c>
    </row>
    <row r="2899" spans="1:16" x14ac:dyDescent="0.25">
      <c r="A2899" s="867" t="s">
        <v>19067</v>
      </c>
      <c r="B2899" s="867" t="s">
        <v>2672</v>
      </c>
      <c r="C2899" s="894" t="s">
        <v>19066</v>
      </c>
      <c r="D2899" s="893" t="s">
        <v>18209</v>
      </c>
      <c r="E2899" s="892">
        <v>15600</v>
      </c>
      <c r="F2899" s="895" t="s">
        <v>21107</v>
      </c>
      <c r="G2899" s="891" t="s">
        <v>21106</v>
      </c>
      <c r="H2899" s="890" t="s">
        <v>21105</v>
      </c>
      <c r="I2899" s="889" t="s">
        <v>2684</v>
      </c>
      <c r="J2899" s="889" t="s">
        <v>5525</v>
      </c>
      <c r="K2899" s="888">
        <v>1</v>
      </c>
      <c r="L2899" s="888">
        <v>10</v>
      </c>
      <c r="M2899" s="887">
        <v>148200</v>
      </c>
      <c r="N2899" s="888">
        <v>0</v>
      </c>
      <c r="O2899" s="888">
        <v>0</v>
      </c>
      <c r="P2899" s="887">
        <v>0</v>
      </c>
    </row>
    <row r="2900" spans="1:16" x14ac:dyDescent="0.25">
      <c r="A2900" s="867" t="s">
        <v>19067</v>
      </c>
      <c r="B2900" s="867" t="s">
        <v>2672</v>
      </c>
      <c r="C2900" s="894" t="s">
        <v>19066</v>
      </c>
      <c r="D2900" s="893" t="s">
        <v>21104</v>
      </c>
      <c r="E2900" s="892">
        <v>8000</v>
      </c>
      <c r="F2900" s="895" t="s">
        <v>21103</v>
      </c>
      <c r="G2900" s="891" t="s">
        <v>21102</v>
      </c>
      <c r="H2900" s="890" t="s">
        <v>20662</v>
      </c>
      <c r="I2900" s="889" t="s">
        <v>3654</v>
      </c>
      <c r="J2900" s="889" t="s">
        <v>5525</v>
      </c>
      <c r="K2900" s="888">
        <v>1</v>
      </c>
      <c r="L2900" s="888">
        <v>10</v>
      </c>
      <c r="M2900" s="887">
        <v>93600</v>
      </c>
      <c r="N2900" s="888">
        <v>1</v>
      </c>
      <c r="O2900" s="888">
        <v>6</v>
      </c>
      <c r="P2900" s="887">
        <v>48000</v>
      </c>
    </row>
    <row r="2901" spans="1:16" x14ac:dyDescent="0.25">
      <c r="A2901" s="867" t="s">
        <v>19067</v>
      </c>
      <c r="B2901" s="867" t="s">
        <v>2672</v>
      </c>
      <c r="C2901" s="894" t="s">
        <v>19066</v>
      </c>
      <c r="D2901" s="893" t="s">
        <v>18209</v>
      </c>
      <c r="E2901" s="892">
        <v>15600</v>
      </c>
      <c r="F2901" s="895" t="s">
        <v>21101</v>
      </c>
      <c r="G2901" s="891" t="s">
        <v>21100</v>
      </c>
      <c r="H2901" s="890" t="s">
        <v>20662</v>
      </c>
      <c r="I2901" s="889" t="s">
        <v>3654</v>
      </c>
      <c r="J2901" s="889" t="s">
        <v>5525</v>
      </c>
      <c r="K2901" s="888">
        <v>1</v>
      </c>
      <c r="L2901" s="888">
        <v>12</v>
      </c>
      <c r="M2901" s="887">
        <v>186680</v>
      </c>
      <c r="N2901" s="888">
        <v>1</v>
      </c>
      <c r="O2901" s="888">
        <v>6</v>
      </c>
      <c r="P2901" s="887">
        <v>92040</v>
      </c>
    </row>
    <row r="2902" spans="1:16" x14ac:dyDescent="0.25">
      <c r="A2902" s="867" t="s">
        <v>19067</v>
      </c>
      <c r="B2902" s="867" t="s">
        <v>2672</v>
      </c>
      <c r="C2902" s="894" t="s">
        <v>19066</v>
      </c>
      <c r="D2902" s="893" t="s">
        <v>18209</v>
      </c>
      <c r="E2902" s="892">
        <v>10000</v>
      </c>
      <c r="F2902" s="895" t="s">
        <v>21099</v>
      </c>
      <c r="G2902" s="891" t="s">
        <v>21098</v>
      </c>
      <c r="H2902" s="890" t="s">
        <v>20719</v>
      </c>
      <c r="I2902" s="889" t="s">
        <v>3654</v>
      </c>
      <c r="J2902" s="889" t="s">
        <v>5525</v>
      </c>
      <c r="K2902" s="888">
        <v>1</v>
      </c>
      <c r="L2902" s="888">
        <v>5</v>
      </c>
      <c r="M2902" s="887">
        <v>63333.33</v>
      </c>
      <c r="N2902" s="888">
        <v>0</v>
      </c>
      <c r="O2902" s="888">
        <v>0</v>
      </c>
      <c r="P2902" s="887">
        <v>0</v>
      </c>
    </row>
    <row r="2903" spans="1:16" x14ac:dyDescent="0.25">
      <c r="A2903" s="867" t="s">
        <v>19067</v>
      </c>
      <c r="B2903" s="867" t="s">
        <v>2672</v>
      </c>
      <c r="C2903" s="894" t="s">
        <v>19066</v>
      </c>
      <c r="D2903" s="893" t="s">
        <v>18209</v>
      </c>
      <c r="E2903" s="892">
        <v>15600</v>
      </c>
      <c r="F2903" s="895" t="s">
        <v>21097</v>
      </c>
      <c r="G2903" s="891" t="s">
        <v>21096</v>
      </c>
      <c r="H2903" s="890" t="s">
        <v>2703</v>
      </c>
      <c r="I2903" s="889" t="s">
        <v>3654</v>
      </c>
      <c r="J2903" s="889" t="s">
        <v>5525</v>
      </c>
      <c r="K2903" s="888">
        <v>1</v>
      </c>
      <c r="L2903" s="888">
        <v>11</v>
      </c>
      <c r="M2903" s="887">
        <v>171600</v>
      </c>
      <c r="N2903" s="888">
        <v>0</v>
      </c>
      <c r="O2903" s="888">
        <v>0</v>
      </c>
      <c r="P2903" s="887">
        <v>0</v>
      </c>
    </row>
    <row r="2904" spans="1:16" x14ac:dyDescent="0.25">
      <c r="A2904" s="867" t="s">
        <v>19067</v>
      </c>
      <c r="B2904" s="867" t="s">
        <v>2672</v>
      </c>
      <c r="C2904" s="894" t="s">
        <v>19066</v>
      </c>
      <c r="D2904" s="893" t="s">
        <v>18209</v>
      </c>
      <c r="E2904" s="892">
        <v>13000</v>
      </c>
      <c r="F2904" s="895" t="s">
        <v>21095</v>
      </c>
      <c r="G2904" s="891" t="s">
        <v>21094</v>
      </c>
      <c r="H2904" s="890" t="s">
        <v>21093</v>
      </c>
      <c r="I2904" s="889" t="s">
        <v>3654</v>
      </c>
      <c r="J2904" s="889" t="s">
        <v>5525</v>
      </c>
      <c r="K2904" s="888">
        <v>2</v>
      </c>
      <c r="L2904" s="888">
        <v>5</v>
      </c>
      <c r="M2904" s="887">
        <v>65000</v>
      </c>
      <c r="N2904" s="888">
        <v>0</v>
      </c>
      <c r="O2904" s="888">
        <v>0</v>
      </c>
      <c r="P2904" s="887">
        <v>0</v>
      </c>
    </row>
    <row r="2905" spans="1:16" x14ac:dyDescent="0.25">
      <c r="A2905" s="867" t="s">
        <v>19067</v>
      </c>
      <c r="B2905" s="867" t="s">
        <v>2672</v>
      </c>
      <c r="C2905" s="894" t="s">
        <v>19066</v>
      </c>
      <c r="D2905" s="893" t="s">
        <v>18209</v>
      </c>
      <c r="E2905" s="892">
        <v>14000</v>
      </c>
      <c r="F2905" s="895" t="s">
        <v>21092</v>
      </c>
      <c r="G2905" s="891" t="s">
        <v>21091</v>
      </c>
      <c r="H2905" s="890" t="s">
        <v>20667</v>
      </c>
      <c r="I2905" s="889" t="s">
        <v>3654</v>
      </c>
      <c r="J2905" s="889" t="s">
        <v>5525</v>
      </c>
      <c r="K2905" s="888">
        <v>1</v>
      </c>
      <c r="L2905" s="888">
        <v>6</v>
      </c>
      <c r="M2905" s="887">
        <v>70933.33</v>
      </c>
      <c r="N2905" s="888">
        <v>0</v>
      </c>
      <c r="O2905" s="888">
        <v>0</v>
      </c>
      <c r="P2905" s="887">
        <v>0</v>
      </c>
    </row>
    <row r="2906" spans="1:16" x14ac:dyDescent="0.25">
      <c r="A2906" s="867" t="s">
        <v>19067</v>
      </c>
      <c r="B2906" s="867" t="s">
        <v>2672</v>
      </c>
      <c r="C2906" s="894" t="s">
        <v>19066</v>
      </c>
      <c r="D2906" s="893" t="s">
        <v>18209</v>
      </c>
      <c r="E2906" s="892">
        <v>6500</v>
      </c>
      <c r="F2906" s="895" t="s">
        <v>21090</v>
      </c>
      <c r="G2906" s="891" t="s">
        <v>21089</v>
      </c>
      <c r="H2906" s="890" t="s">
        <v>2703</v>
      </c>
      <c r="I2906" s="889" t="s">
        <v>3654</v>
      </c>
      <c r="J2906" s="889" t="s">
        <v>5525</v>
      </c>
      <c r="K2906" s="888">
        <v>1</v>
      </c>
      <c r="L2906" s="888">
        <v>12</v>
      </c>
      <c r="M2906" s="887">
        <v>78000</v>
      </c>
      <c r="N2906" s="888">
        <v>0</v>
      </c>
      <c r="O2906" s="888">
        <v>0</v>
      </c>
      <c r="P2906" s="887">
        <v>0</v>
      </c>
    </row>
    <row r="2907" spans="1:16" x14ac:dyDescent="0.25">
      <c r="A2907" s="867" t="s">
        <v>19067</v>
      </c>
      <c r="B2907" s="867" t="s">
        <v>2672</v>
      </c>
      <c r="C2907" s="894" t="s">
        <v>19066</v>
      </c>
      <c r="D2907" s="893" t="s">
        <v>18209</v>
      </c>
      <c r="E2907" s="892">
        <v>15000</v>
      </c>
      <c r="F2907" s="895" t="s">
        <v>21088</v>
      </c>
      <c r="G2907" s="891" t="s">
        <v>21087</v>
      </c>
      <c r="H2907" s="890" t="s">
        <v>3558</v>
      </c>
      <c r="I2907" s="889" t="s">
        <v>3654</v>
      </c>
      <c r="J2907" s="889" t="s">
        <v>5525</v>
      </c>
      <c r="K2907" s="888">
        <v>1</v>
      </c>
      <c r="L2907" s="888">
        <v>2</v>
      </c>
      <c r="M2907" s="887">
        <v>18500</v>
      </c>
      <c r="N2907" s="888">
        <v>0</v>
      </c>
      <c r="O2907" s="888">
        <v>0</v>
      </c>
      <c r="P2907" s="887">
        <v>0</v>
      </c>
    </row>
    <row r="2908" spans="1:16" x14ac:dyDescent="0.25">
      <c r="A2908" s="867" t="s">
        <v>19067</v>
      </c>
      <c r="B2908" s="867" t="s">
        <v>2672</v>
      </c>
      <c r="C2908" s="894" t="s">
        <v>19066</v>
      </c>
      <c r="D2908" s="893" t="s">
        <v>18209</v>
      </c>
      <c r="E2908" s="892">
        <v>9000</v>
      </c>
      <c r="F2908" s="895" t="s">
        <v>21083</v>
      </c>
      <c r="G2908" s="891" t="s">
        <v>21086</v>
      </c>
      <c r="H2908" s="890" t="s">
        <v>21081</v>
      </c>
      <c r="I2908" s="889" t="s">
        <v>3654</v>
      </c>
      <c r="J2908" s="889" t="s">
        <v>5525</v>
      </c>
      <c r="K2908" s="888">
        <v>1</v>
      </c>
      <c r="L2908" s="888">
        <v>7</v>
      </c>
      <c r="M2908" s="887">
        <v>62700</v>
      </c>
      <c r="N2908" s="888">
        <v>0</v>
      </c>
      <c r="O2908" s="888">
        <v>0</v>
      </c>
      <c r="P2908" s="887">
        <v>0</v>
      </c>
    </row>
    <row r="2909" spans="1:16" x14ac:dyDescent="0.25">
      <c r="A2909" s="867" t="s">
        <v>19067</v>
      </c>
      <c r="B2909" s="867" t="s">
        <v>2672</v>
      </c>
      <c r="C2909" s="894" t="s">
        <v>19066</v>
      </c>
      <c r="D2909" s="893" t="s">
        <v>18209</v>
      </c>
      <c r="E2909" s="892">
        <v>15600</v>
      </c>
      <c r="F2909" s="895" t="s">
        <v>21085</v>
      </c>
      <c r="G2909" s="891" t="s">
        <v>21084</v>
      </c>
      <c r="H2909" s="890" t="s">
        <v>20662</v>
      </c>
      <c r="I2909" s="889" t="s">
        <v>3654</v>
      </c>
      <c r="J2909" s="889" t="s">
        <v>5525</v>
      </c>
      <c r="K2909" s="888">
        <v>1</v>
      </c>
      <c r="L2909" s="888">
        <v>12</v>
      </c>
      <c r="M2909" s="887">
        <v>187200</v>
      </c>
      <c r="N2909" s="888">
        <v>0</v>
      </c>
      <c r="O2909" s="888">
        <v>0</v>
      </c>
      <c r="P2909" s="887">
        <v>0</v>
      </c>
    </row>
    <row r="2910" spans="1:16" x14ac:dyDescent="0.25">
      <c r="A2910" s="867" t="s">
        <v>19067</v>
      </c>
      <c r="B2910" s="867" t="s">
        <v>2672</v>
      </c>
      <c r="C2910" s="894" t="s">
        <v>19066</v>
      </c>
      <c r="D2910" s="893" t="s">
        <v>18209</v>
      </c>
      <c r="E2910" s="892">
        <v>10000</v>
      </c>
      <c r="F2910" s="895" t="s">
        <v>21083</v>
      </c>
      <c r="G2910" s="891" t="s">
        <v>21082</v>
      </c>
      <c r="H2910" s="890" t="s">
        <v>21081</v>
      </c>
      <c r="I2910" s="889" t="s">
        <v>3654</v>
      </c>
      <c r="J2910" s="889" t="s">
        <v>5525</v>
      </c>
      <c r="K2910" s="888">
        <v>1</v>
      </c>
      <c r="L2910" s="888">
        <v>5</v>
      </c>
      <c r="M2910" s="887">
        <v>50000</v>
      </c>
      <c r="N2910" s="888">
        <v>1</v>
      </c>
      <c r="O2910" s="888">
        <v>6</v>
      </c>
      <c r="P2910" s="887">
        <v>60000</v>
      </c>
    </row>
    <row r="2911" spans="1:16" x14ac:dyDescent="0.25">
      <c r="A2911" s="867" t="s">
        <v>19067</v>
      </c>
      <c r="B2911" s="867" t="s">
        <v>2672</v>
      </c>
      <c r="C2911" s="894" t="s">
        <v>19066</v>
      </c>
      <c r="D2911" s="893" t="s">
        <v>18209</v>
      </c>
      <c r="E2911" s="892">
        <v>7000</v>
      </c>
      <c r="F2911" s="895" t="s">
        <v>21080</v>
      </c>
      <c r="G2911" s="891" t="s">
        <v>21079</v>
      </c>
      <c r="H2911" s="890" t="s">
        <v>2703</v>
      </c>
      <c r="I2911" s="889" t="s">
        <v>3654</v>
      </c>
      <c r="J2911" s="889" t="s">
        <v>5525</v>
      </c>
      <c r="K2911" s="888">
        <v>1</v>
      </c>
      <c r="L2911" s="888">
        <v>2</v>
      </c>
      <c r="M2911" s="887">
        <v>16100</v>
      </c>
      <c r="N2911" s="888">
        <v>0</v>
      </c>
      <c r="O2911" s="888">
        <v>0</v>
      </c>
      <c r="P2911" s="887">
        <v>0</v>
      </c>
    </row>
    <row r="2912" spans="1:16" x14ac:dyDescent="0.25">
      <c r="A2912" s="867" t="s">
        <v>19067</v>
      </c>
      <c r="B2912" s="867" t="s">
        <v>2672</v>
      </c>
      <c r="C2912" s="894" t="s">
        <v>19066</v>
      </c>
      <c r="D2912" s="893" t="s">
        <v>18209</v>
      </c>
      <c r="E2912" s="892">
        <v>12000</v>
      </c>
      <c r="F2912" s="895" t="s">
        <v>21078</v>
      </c>
      <c r="G2912" s="891" t="s">
        <v>21077</v>
      </c>
      <c r="H2912" s="890" t="s">
        <v>21076</v>
      </c>
      <c r="I2912" s="889" t="s">
        <v>2684</v>
      </c>
      <c r="J2912" s="889" t="s">
        <v>5525</v>
      </c>
      <c r="K2912" s="888">
        <v>1</v>
      </c>
      <c r="L2912" s="888">
        <v>8</v>
      </c>
      <c r="M2912" s="887">
        <v>96000</v>
      </c>
      <c r="N2912" s="888">
        <v>0</v>
      </c>
      <c r="O2912" s="888">
        <v>0</v>
      </c>
      <c r="P2912" s="887">
        <v>0</v>
      </c>
    </row>
    <row r="2913" spans="1:16" x14ac:dyDescent="0.25">
      <c r="A2913" s="867" t="s">
        <v>19067</v>
      </c>
      <c r="B2913" s="867" t="s">
        <v>2672</v>
      </c>
      <c r="C2913" s="894" t="s">
        <v>19066</v>
      </c>
      <c r="D2913" s="893" t="s">
        <v>18209</v>
      </c>
      <c r="E2913" s="892">
        <v>15600</v>
      </c>
      <c r="F2913" s="895" t="s">
        <v>21075</v>
      </c>
      <c r="G2913" s="891" t="s">
        <v>21074</v>
      </c>
      <c r="H2913" s="890" t="s">
        <v>21059</v>
      </c>
      <c r="I2913" s="889" t="s">
        <v>3654</v>
      </c>
      <c r="J2913" s="889" t="s">
        <v>5525</v>
      </c>
      <c r="K2913" s="888">
        <v>0</v>
      </c>
      <c r="L2913" s="888">
        <v>0</v>
      </c>
      <c r="M2913" s="887">
        <v>0</v>
      </c>
      <c r="N2913" s="888">
        <v>1</v>
      </c>
      <c r="O2913" s="888">
        <v>2</v>
      </c>
      <c r="P2913" s="887">
        <v>31720</v>
      </c>
    </row>
    <row r="2914" spans="1:16" x14ac:dyDescent="0.25">
      <c r="A2914" s="867" t="s">
        <v>19067</v>
      </c>
      <c r="B2914" s="867" t="s">
        <v>2672</v>
      </c>
      <c r="C2914" s="894" t="s">
        <v>19066</v>
      </c>
      <c r="D2914" s="893" t="s">
        <v>18209</v>
      </c>
      <c r="E2914" s="892">
        <v>10000</v>
      </c>
      <c r="F2914" s="895" t="s">
        <v>21073</v>
      </c>
      <c r="G2914" s="891" t="s">
        <v>21072</v>
      </c>
      <c r="H2914" s="890" t="s">
        <v>3478</v>
      </c>
      <c r="I2914" s="889" t="s">
        <v>3654</v>
      </c>
      <c r="J2914" s="889" t="s">
        <v>5525</v>
      </c>
      <c r="K2914" s="888">
        <v>1</v>
      </c>
      <c r="L2914" s="888">
        <v>1</v>
      </c>
      <c r="M2914" s="887">
        <v>18000</v>
      </c>
      <c r="N2914" s="888">
        <v>1</v>
      </c>
      <c r="O2914" s="888">
        <v>6</v>
      </c>
      <c r="P2914" s="887">
        <v>60000</v>
      </c>
    </row>
    <row r="2915" spans="1:16" x14ac:dyDescent="0.25">
      <c r="A2915" s="867" t="s">
        <v>19067</v>
      </c>
      <c r="B2915" s="867" t="s">
        <v>2672</v>
      </c>
      <c r="C2915" s="894" t="s">
        <v>19066</v>
      </c>
      <c r="D2915" s="893" t="s">
        <v>18209</v>
      </c>
      <c r="E2915" s="892">
        <v>12000</v>
      </c>
      <c r="F2915" s="895" t="s">
        <v>21071</v>
      </c>
      <c r="G2915" s="891" t="s">
        <v>21070</v>
      </c>
      <c r="H2915" s="890" t="s">
        <v>2703</v>
      </c>
      <c r="I2915" s="889" t="s">
        <v>3654</v>
      </c>
      <c r="J2915" s="889" t="s">
        <v>5525</v>
      </c>
      <c r="K2915" s="888">
        <v>0</v>
      </c>
      <c r="L2915" s="888">
        <v>0</v>
      </c>
      <c r="M2915" s="887">
        <v>0</v>
      </c>
      <c r="N2915" s="888">
        <v>1</v>
      </c>
      <c r="O2915" s="888">
        <v>1</v>
      </c>
      <c r="P2915" s="887">
        <v>13600</v>
      </c>
    </row>
    <row r="2916" spans="1:16" x14ac:dyDescent="0.25">
      <c r="A2916" s="867" t="s">
        <v>19067</v>
      </c>
      <c r="B2916" s="867" t="s">
        <v>2672</v>
      </c>
      <c r="C2916" s="894" t="s">
        <v>19066</v>
      </c>
      <c r="D2916" s="893" t="s">
        <v>18209</v>
      </c>
      <c r="E2916" s="892">
        <v>15000</v>
      </c>
      <c r="F2916" s="895" t="s">
        <v>21069</v>
      </c>
      <c r="G2916" s="891" t="s">
        <v>21068</v>
      </c>
      <c r="H2916" s="890" t="s">
        <v>20760</v>
      </c>
      <c r="I2916" s="889" t="s">
        <v>3654</v>
      </c>
      <c r="J2916" s="889" t="s">
        <v>5525</v>
      </c>
      <c r="K2916" s="888">
        <v>1</v>
      </c>
      <c r="L2916" s="888">
        <v>3</v>
      </c>
      <c r="M2916" s="887">
        <v>39500</v>
      </c>
      <c r="N2916" s="888">
        <v>0</v>
      </c>
      <c r="O2916" s="888">
        <v>0</v>
      </c>
      <c r="P2916" s="887">
        <v>0</v>
      </c>
    </row>
    <row r="2917" spans="1:16" x14ac:dyDescent="0.25">
      <c r="A2917" s="867" t="s">
        <v>19067</v>
      </c>
      <c r="B2917" s="867" t="s">
        <v>2672</v>
      </c>
      <c r="C2917" s="894" t="s">
        <v>19066</v>
      </c>
      <c r="D2917" s="893" t="s">
        <v>201</v>
      </c>
      <c r="E2917" s="892">
        <v>10000</v>
      </c>
      <c r="F2917" s="895" t="s">
        <v>21066</v>
      </c>
      <c r="G2917" s="891" t="s">
        <v>21065</v>
      </c>
      <c r="H2917" s="890" t="s">
        <v>20766</v>
      </c>
      <c r="I2917" s="889" t="s">
        <v>3654</v>
      </c>
      <c r="J2917" s="889" t="s">
        <v>5525</v>
      </c>
      <c r="K2917" s="888">
        <v>0</v>
      </c>
      <c r="L2917" s="888">
        <v>0</v>
      </c>
      <c r="M2917" s="887">
        <v>0</v>
      </c>
      <c r="N2917" s="888">
        <v>1</v>
      </c>
      <c r="O2917" s="888">
        <v>3</v>
      </c>
      <c r="P2917" s="887">
        <v>30000</v>
      </c>
    </row>
    <row r="2918" spans="1:16" x14ac:dyDescent="0.25">
      <c r="A2918" s="867" t="s">
        <v>19067</v>
      </c>
      <c r="B2918" s="867" t="s">
        <v>2672</v>
      </c>
      <c r="C2918" s="894" t="s">
        <v>19066</v>
      </c>
      <c r="D2918" s="893" t="s">
        <v>21067</v>
      </c>
      <c r="E2918" s="892">
        <v>10000</v>
      </c>
      <c r="F2918" s="895" t="s">
        <v>21066</v>
      </c>
      <c r="G2918" s="891" t="s">
        <v>21065</v>
      </c>
      <c r="H2918" s="890" t="s">
        <v>20766</v>
      </c>
      <c r="I2918" s="889" t="s">
        <v>3654</v>
      </c>
      <c r="J2918" s="889" t="s">
        <v>5525</v>
      </c>
      <c r="K2918" s="888">
        <v>1</v>
      </c>
      <c r="L2918" s="888">
        <v>10</v>
      </c>
      <c r="M2918" s="887">
        <v>103333.33</v>
      </c>
      <c r="N2918" s="888">
        <v>0</v>
      </c>
      <c r="O2918" s="888">
        <v>0</v>
      </c>
      <c r="P2918" s="887">
        <v>0</v>
      </c>
    </row>
    <row r="2919" spans="1:16" x14ac:dyDescent="0.25">
      <c r="A2919" s="867" t="s">
        <v>19067</v>
      </c>
      <c r="B2919" s="867" t="s">
        <v>2672</v>
      </c>
      <c r="C2919" s="894" t="s">
        <v>19066</v>
      </c>
      <c r="D2919" s="893" t="s">
        <v>18209</v>
      </c>
      <c r="E2919" s="892">
        <v>15600</v>
      </c>
      <c r="F2919" s="895" t="s">
        <v>21064</v>
      </c>
      <c r="G2919" s="891" t="s">
        <v>21063</v>
      </c>
      <c r="H2919" s="890" t="s">
        <v>13484</v>
      </c>
      <c r="I2919" s="889" t="s">
        <v>3654</v>
      </c>
      <c r="J2919" s="889" t="s">
        <v>5525</v>
      </c>
      <c r="K2919" s="888">
        <v>1</v>
      </c>
      <c r="L2919" s="888">
        <v>12</v>
      </c>
      <c r="M2919" s="887">
        <v>187200</v>
      </c>
      <c r="N2919" s="888">
        <v>1</v>
      </c>
      <c r="O2919" s="888">
        <v>6</v>
      </c>
      <c r="P2919" s="887">
        <v>92040</v>
      </c>
    </row>
    <row r="2920" spans="1:16" x14ac:dyDescent="0.25">
      <c r="A2920" s="867" t="s">
        <v>19067</v>
      </c>
      <c r="B2920" s="867" t="s">
        <v>2672</v>
      </c>
      <c r="C2920" s="894" t="s">
        <v>19066</v>
      </c>
      <c r="D2920" s="893" t="s">
        <v>21062</v>
      </c>
      <c r="E2920" s="892">
        <v>15600</v>
      </c>
      <c r="F2920" s="895" t="s">
        <v>21061</v>
      </c>
      <c r="G2920" s="891" t="s">
        <v>21060</v>
      </c>
      <c r="H2920" s="890" t="s">
        <v>21059</v>
      </c>
      <c r="I2920" s="889" t="s">
        <v>3654</v>
      </c>
      <c r="J2920" s="889" t="s">
        <v>5525</v>
      </c>
      <c r="K2920" s="888">
        <v>1</v>
      </c>
      <c r="L2920" s="888">
        <v>4</v>
      </c>
      <c r="M2920" s="887">
        <v>52520</v>
      </c>
      <c r="N2920" s="888">
        <v>0</v>
      </c>
      <c r="O2920" s="888">
        <v>0</v>
      </c>
      <c r="P2920" s="887">
        <v>0</v>
      </c>
    </row>
    <row r="2921" spans="1:16" x14ac:dyDescent="0.25">
      <c r="A2921" s="867" t="s">
        <v>19067</v>
      </c>
      <c r="B2921" s="867" t="s">
        <v>2672</v>
      </c>
      <c r="C2921" s="894" t="s">
        <v>19066</v>
      </c>
      <c r="D2921" s="893" t="s">
        <v>18209</v>
      </c>
      <c r="E2921" s="892">
        <v>15000</v>
      </c>
      <c r="F2921" s="895" t="s">
        <v>21058</v>
      </c>
      <c r="G2921" s="891" t="s">
        <v>21057</v>
      </c>
      <c r="H2921" s="890" t="s">
        <v>21056</v>
      </c>
      <c r="I2921" s="889" t="s">
        <v>3654</v>
      </c>
      <c r="J2921" s="889" t="s">
        <v>5525</v>
      </c>
      <c r="K2921" s="888">
        <v>1</v>
      </c>
      <c r="L2921" s="888">
        <v>4</v>
      </c>
      <c r="M2921" s="887">
        <v>51000</v>
      </c>
      <c r="N2921" s="888">
        <v>0</v>
      </c>
      <c r="O2921" s="888">
        <v>0</v>
      </c>
      <c r="P2921" s="887">
        <v>0</v>
      </c>
    </row>
    <row r="2922" spans="1:16" x14ac:dyDescent="0.25">
      <c r="A2922" s="867" t="s">
        <v>19067</v>
      </c>
      <c r="B2922" s="867" t="s">
        <v>2672</v>
      </c>
      <c r="C2922" s="894" t="s">
        <v>19066</v>
      </c>
      <c r="D2922" s="893" t="s">
        <v>18209</v>
      </c>
      <c r="E2922" s="892">
        <v>15000</v>
      </c>
      <c r="F2922" s="895" t="s">
        <v>21055</v>
      </c>
      <c r="G2922" s="891" t="s">
        <v>21054</v>
      </c>
      <c r="H2922" s="890" t="s">
        <v>2703</v>
      </c>
      <c r="I2922" s="889" t="s">
        <v>3654</v>
      </c>
      <c r="J2922" s="889" t="s">
        <v>5525</v>
      </c>
      <c r="K2922" s="888">
        <v>0</v>
      </c>
      <c r="L2922" s="888">
        <v>0</v>
      </c>
      <c r="M2922" s="887">
        <v>0</v>
      </c>
      <c r="N2922" s="888">
        <v>1</v>
      </c>
      <c r="O2922" s="888">
        <v>1</v>
      </c>
      <c r="P2922" s="887">
        <v>22500</v>
      </c>
    </row>
    <row r="2923" spans="1:16" x14ac:dyDescent="0.25">
      <c r="A2923" s="867" t="s">
        <v>19067</v>
      </c>
      <c r="B2923" s="867" t="s">
        <v>2672</v>
      </c>
      <c r="C2923" s="894" t="s">
        <v>19066</v>
      </c>
      <c r="D2923" s="893" t="s">
        <v>18209</v>
      </c>
      <c r="E2923" s="892">
        <v>15000</v>
      </c>
      <c r="F2923" s="895" t="s">
        <v>21053</v>
      </c>
      <c r="G2923" s="891" t="s">
        <v>21052</v>
      </c>
      <c r="H2923" s="890" t="s">
        <v>20662</v>
      </c>
      <c r="I2923" s="889" t="s">
        <v>3654</v>
      </c>
      <c r="J2923" s="889" t="s">
        <v>5525</v>
      </c>
      <c r="K2923" s="888">
        <v>1</v>
      </c>
      <c r="L2923" s="888">
        <v>12</v>
      </c>
      <c r="M2923" s="887">
        <v>179000</v>
      </c>
      <c r="N2923" s="888">
        <v>1</v>
      </c>
      <c r="O2923" s="888">
        <v>6</v>
      </c>
      <c r="P2923" s="887">
        <v>88500</v>
      </c>
    </row>
    <row r="2924" spans="1:16" x14ac:dyDescent="0.25">
      <c r="A2924" s="867" t="s">
        <v>19067</v>
      </c>
      <c r="B2924" s="867" t="s">
        <v>2672</v>
      </c>
      <c r="C2924" s="894" t="s">
        <v>19066</v>
      </c>
      <c r="D2924" s="893" t="s">
        <v>18209</v>
      </c>
      <c r="E2924" s="892">
        <v>5000</v>
      </c>
      <c r="F2924" s="895" t="s">
        <v>21051</v>
      </c>
      <c r="G2924" s="891" t="s">
        <v>21050</v>
      </c>
      <c r="H2924" s="890" t="s">
        <v>5061</v>
      </c>
      <c r="I2924" s="889" t="s">
        <v>2684</v>
      </c>
      <c r="J2924" s="889" t="s">
        <v>5525</v>
      </c>
      <c r="K2924" s="888">
        <v>1</v>
      </c>
      <c r="L2924" s="888">
        <v>10</v>
      </c>
      <c r="M2924" s="887">
        <v>59500</v>
      </c>
      <c r="N2924" s="888">
        <v>1</v>
      </c>
      <c r="O2924" s="888">
        <v>6</v>
      </c>
      <c r="P2924" s="887">
        <v>30000</v>
      </c>
    </row>
    <row r="2925" spans="1:16" x14ac:dyDescent="0.25">
      <c r="A2925" s="867" t="s">
        <v>19067</v>
      </c>
      <c r="B2925" s="867" t="s">
        <v>2672</v>
      </c>
      <c r="C2925" s="894" t="s">
        <v>19066</v>
      </c>
      <c r="D2925" s="893" t="s">
        <v>18209</v>
      </c>
      <c r="E2925" s="892">
        <v>15600</v>
      </c>
      <c r="F2925" s="895" t="s">
        <v>21049</v>
      </c>
      <c r="G2925" s="891" t="s">
        <v>21048</v>
      </c>
      <c r="H2925" s="890" t="s">
        <v>2703</v>
      </c>
      <c r="I2925" s="889" t="s">
        <v>3654</v>
      </c>
      <c r="J2925" s="889" t="s">
        <v>5525</v>
      </c>
      <c r="K2925" s="888">
        <v>1</v>
      </c>
      <c r="L2925" s="888">
        <v>9</v>
      </c>
      <c r="M2925" s="887">
        <v>149760</v>
      </c>
      <c r="N2925" s="888">
        <v>1</v>
      </c>
      <c r="O2925" s="888">
        <v>6</v>
      </c>
      <c r="P2925" s="887">
        <v>92040</v>
      </c>
    </row>
    <row r="2926" spans="1:16" x14ac:dyDescent="0.25">
      <c r="A2926" s="867" t="s">
        <v>19067</v>
      </c>
      <c r="B2926" s="867" t="s">
        <v>2672</v>
      </c>
      <c r="C2926" s="894" t="s">
        <v>19066</v>
      </c>
      <c r="D2926" s="893" t="s">
        <v>18209</v>
      </c>
      <c r="E2926" s="892">
        <v>15600</v>
      </c>
      <c r="F2926" s="895" t="s">
        <v>21047</v>
      </c>
      <c r="G2926" s="891" t="s">
        <v>21046</v>
      </c>
      <c r="H2926" s="890" t="s">
        <v>20662</v>
      </c>
      <c r="I2926" s="889" t="s">
        <v>3654</v>
      </c>
      <c r="J2926" s="889" t="s">
        <v>5525</v>
      </c>
      <c r="K2926" s="888">
        <v>1</v>
      </c>
      <c r="L2926" s="888">
        <v>9</v>
      </c>
      <c r="M2926" s="887">
        <v>139880</v>
      </c>
      <c r="N2926" s="888">
        <v>1</v>
      </c>
      <c r="O2926" s="888">
        <v>6</v>
      </c>
      <c r="P2926" s="887">
        <v>92040</v>
      </c>
    </row>
    <row r="2927" spans="1:16" x14ac:dyDescent="0.25">
      <c r="A2927" s="867" t="s">
        <v>19067</v>
      </c>
      <c r="B2927" s="867" t="s">
        <v>2672</v>
      </c>
      <c r="C2927" s="894" t="s">
        <v>19066</v>
      </c>
      <c r="D2927" s="893" t="s">
        <v>18209</v>
      </c>
      <c r="E2927" s="892">
        <v>12000</v>
      </c>
      <c r="F2927" s="895" t="s">
        <v>21042</v>
      </c>
      <c r="G2927" s="891" t="s">
        <v>21045</v>
      </c>
      <c r="H2927" s="890" t="s">
        <v>20662</v>
      </c>
      <c r="I2927" s="889" t="s">
        <v>3654</v>
      </c>
      <c r="J2927" s="889" t="s">
        <v>5525</v>
      </c>
      <c r="K2927" s="888">
        <v>1</v>
      </c>
      <c r="L2927" s="888">
        <v>3</v>
      </c>
      <c r="M2927" s="887">
        <v>44800</v>
      </c>
      <c r="N2927" s="888">
        <v>1</v>
      </c>
      <c r="O2927" s="888">
        <v>6</v>
      </c>
      <c r="P2927" s="887">
        <v>72000</v>
      </c>
    </row>
    <row r="2928" spans="1:16" x14ac:dyDescent="0.25">
      <c r="A2928" s="867" t="s">
        <v>19067</v>
      </c>
      <c r="B2928" s="867" t="s">
        <v>2672</v>
      </c>
      <c r="C2928" s="894" t="s">
        <v>19066</v>
      </c>
      <c r="D2928" s="893" t="s">
        <v>18209</v>
      </c>
      <c r="E2928" s="892">
        <v>15000</v>
      </c>
      <c r="F2928" s="895" t="s">
        <v>21044</v>
      </c>
      <c r="G2928" s="891" t="s">
        <v>21043</v>
      </c>
      <c r="H2928" s="890" t="s">
        <v>2703</v>
      </c>
      <c r="I2928" s="889" t="s">
        <v>3654</v>
      </c>
      <c r="J2928" s="889" t="s">
        <v>5525</v>
      </c>
      <c r="K2928" s="888">
        <v>1</v>
      </c>
      <c r="L2928" s="888">
        <v>1</v>
      </c>
      <c r="M2928" s="887">
        <v>21000</v>
      </c>
      <c r="N2928" s="888">
        <v>1</v>
      </c>
      <c r="O2928" s="888">
        <v>6</v>
      </c>
      <c r="P2928" s="887">
        <v>88500</v>
      </c>
    </row>
    <row r="2929" spans="1:16" x14ac:dyDescent="0.25">
      <c r="A2929" s="867" t="s">
        <v>19067</v>
      </c>
      <c r="B2929" s="867" t="s">
        <v>2672</v>
      </c>
      <c r="C2929" s="894" t="s">
        <v>19066</v>
      </c>
      <c r="D2929" s="893" t="s">
        <v>192</v>
      </c>
      <c r="E2929" s="892">
        <v>10000</v>
      </c>
      <c r="F2929" s="895" t="s">
        <v>21042</v>
      </c>
      <c r="G2929" s="891" t="s">
        <v>21041</v>
      </c>
      <c r="H2929" s="890" t="s">
        <v>20662</v>
      </c>
      <c r="I2929" s="889" t="s">
        <v>3654</v>
      </c>
      <c r="J2929" s="889" t="s">
        <v>5525</v>
      </c>
      <c r="K2929" s="888">
        <v>1</v>
      </c>
      <c r="L2929" s="888">
        <v>7</v>
      </c>
      <c r="M2929" s="887">
        <v>71666.67</v>
      </c>
      <c r="N2929" s="888">
        <v>0</v>
      </c>
      <c r="O2929" s="888">
        <v>0</v>
      </c>
      <c r="P2929" s="887">
        <v>0</v>
      </c>
    </row>
    <row r="2930" spans="1:16" x14ac:dyDescent="0.25">
      <c r="A2930" s="867" t="s">
        <v>19067</v>
      </c>
      <c r="B2930" s="867" t="s">
        <v>2672</v>
      </c>
      <c r="C2930" s="894" t="s">
        <v>19066</v>
      </c>
      <c r="D2930" s="893" t="s">
        <v>18209</v>
      </c>
      <c r="E2930" s="892">
        <v>6000</v>
      </c>
      <c r="F2930" s="895" t="s">
        <v>21039</v>
      </c>
      <c r="G2930" s="891" t="s">
        <v>21040</v>
      </c>
      <c r="H2930" s="890" t="s">
        <v>2703</v>
      </c>
      <c r="I2930" s="889" t="s">
        <v>3654</v>
      </c>
      <c r="J2930" s="889" t="s">
        <v>5525</v>
      </c>
      <c r="K2930" s="888">
        <v>1</v>
      </c>
      <c r="L2930" s="888">
        <v>2</v>
      </c>
      <c r="M2930" s="887">
        <v>18000</v>
      </c>
      <c r="N2930" s="888">
        <v>0</v>
      </c>
      <c r="O2930" s="888">
        <v>0</v>
      </c>
      <c r="P2930" s="887">
        <v>0</v>
      </c>
    </row>
    <row r="2931" spans="1:16" x14ac:dyDescent="0.25">
      <c r="A2931" s="867" t="s">
        <v>19067</v>
      </c>
      <c r="B2931" s="867" t="s">
        <v>2672</v>
      </c>
      <c r="C2931" s="894" t="s">
        <v>19066</v>
      </c>
      <c r="D2931" s="893" t="s">
        <v>18209</v>
      </c>
      <c r="E2931" s="892">
        <v>5500</v>
      </c>
      <c r="F2931" s="895" t="s">
        <v>21039</v>
      </c>
      <c r="G2931" s="891" t="s">
        <v>21040</v>
      </c>
      <c r="H2931" s="890" t="s">
        <v>2703</v>
      </c>
      <c r="I2931" s="889" t="s">
        <v>3654</v>
      </c>
      <c r="J2931" s="889" t="s">
        <v>5525</v>
      </c>
      <c r="K2931" s="888">
        <v>2</v>
      </c>
      <c r="L2931" s="888">
        <v>3</v>
      </c>
      <c r="M2931" s="887">
        <v>21450</v>
      </c>
      <c r="N2931" s="888">
        <v>0</v>
      </c>
      <c r="O2931" s="888">
        <v>0</v>
      </c>
      <c r="P2931" s="887">
        <v>0</v>
      </c>
    </row>
    <row r="2932" spans="1:16" x14ac:dyDescent="0.25">
      <c r="A2932" s="867" t="s">
        <v>19067</v>
      </c>
      <c r="B2932" s="867" t="s">
        <v>2672</v>
      </c>
      <c r="C2932" s="894" t="s">
        <v>19066</v>
      </c>
      <c r="D2932" s="893" t="s">
        <v>18209</v>
      </c>
      <c r="E2932" s="892">
        <v>6600</v>
      </c>
      <c r="F2932" s="895" t="s">
        <v>21039</v>
      </c>
      <c r="G2932" s="891" t="s">
        <v>21038</v>
      </c>
      <c r="H2932" s="890" t="s">
        <v>2703</v>
      </c>
      <c r="I2932" s="889" t="s">
        <v>3654</v>
      </c>
      <c r="J2932" s="889" t="s">
        <v>5525</v>
      </c>
      <c r="K2932" s="888">
        <v>2</v>
      </c>
      <c r="L2932" s="888">
        <v>3</v>
      </c>
      <c r="M2932" s="887">
        <v>31240</v>
      </c>
      <c r="N2932" s="888">
        <v>0</v>
      </c>
      <c r="O2932" s="888">
        <v>0</v>
      </c>
      <c r="P2932" s="887">
        <v>0</v>
      </c>
    </row>
    <row r="2933" spans="1:16" ht="21" customHeight="1" x14ac:dyDescent="0.25">
      <c r="A2933" s="867" t="s">
        <v>19067</v>
      </c>
      <c r="B2933" s="867" t="s">
        <v>2672</v>
      </c>
      <c r="C2933" s="894" t="s">
        <v>19066</v>
      </c>
      <c r="D2933" s="893" t="s">
        <v>21037</v>
      </c>
      <c r="E2933" s="892">
        <v>8500</v>
      </c>
      <c r="F2933" s="895" t="s">
        <v>21036</v>
      </c>
      <c r="G2933" s="891" t="s">
        <v>21035</v>
      </c>
      <c r="H2933" s="890" t="s">
        <v>5061</v>
      </c>
      <c r="I2933" s="889" t="s">
        <v>2684</v>
      </c>
      <c r="J2933" s="889" t="s">
        <v>5525</v>
      </c>
      <c r="K2933" s="888">
        <v>1</v>
      </c>
      <c r="L2933" s="888">
        <v>9</v>
      </c>
      <c r="M2933" s="887">
        <v>84150</v>
      </c>
      <c r="N2933" s="888">
        <v>0</v>
      </c>
      <c r="O2933" s="888">
        <v>0</v>
      </c>
      <c r="P2933" s="887">
        <v>0</v>
      </c>
    </row>
    <row r="2934" spans="1:16" x14ac:dyDescent="0.25">
      <c r="A2934" s="867" t="s">
        <v>19067</v>
      </c>
      <c r="B2934" s="867" t="s">
        <v>2672</v>
      </c>
      <c r="C2934" s="894" t="s">
        <v>19066</v>
      </c>
      <c r="D2934" s="893" t="s">
        <v>18209</v>
      </c>
      <c r="E2934" s="892">
        <v>15600</v>
      </c>
      <c r="F2934" s="895" t="s">
        <v>21034</v>
      </c>
      <c r="G2934" s="891" t="s">
        <v>21033</v>
      </c>
      <c r="H2934" s="890" t="s">
        <v>20662</v>
      </c>
      <c r="I2934" s="889" t="s">
        <v>3654</v>
      </c>
      <c r="J2934" s="889" t="s">
        <v>5525</v>
      </c>
      <c r="K2934" s="888">
        <v>1</v>
      </c>
      <c r="L2934" s="888">
        <v>12</v>
      </c>
      <c r="M2934" s="887">
        <v>187200</v>
      </c>
      <c r="N2934" s="888">
        <v>1</v>
      </c>
      <c r="O2934" s="888">
        <v>6</v>
      </c>
      <c r="P2934" s="887">
        <v>92040</v>
      </c>
    </row>
    <row r="2935" spans="1:16" ht="21" customHeight="1" x14ac:dyDescent="0.25">
      <c r="A2935" s="867" t="s">
        <v>19067</v>
      </c>
      <c r="B2935" s="867" t="s">
        <v>2672</v>
      </c>
      <c r="C2935" s="894" t="s">
        <v>19066</v>
      </c>
      <c r="D2935" s="893" t="s">
        <v>21032</v>
      </c>
      <c r="E2935" s="892">
        <v>14000</v>
      </c>
      <c r="F2935" s="895" t="s">
        <v>21031</v>
      </c>
      <c r="G2935" s="891" t="s">
        <v>21030</v>
      </c>
      <c r="H2935" s="890" t="s">
        <v>20662</v>
      </c>
      <c r="I2935" s="889" t="s">
        <v>3654</v>
      </c>
      <c r="J2935" s="889" t="s">
        <v>5525</v>
      </c>
      <c r="K2935" s="888">
        <v>1</v>
      </c>
      <c r="L2935" s="888">
        <v>4</v>
      </c>
      <c r="M2935" s="887">
        <v>45733.33</v>
      </c>
      <c r="N2935" s="888">
        <v>0</v>
      </c>
      <c r="O2935" s="888">
        <v>0</v>
      </c>
      <c r="P2935" s="887">
        <v>0</v>
      </c>
    </row>
    <row r="2936" spans="1:16" x14ac:dyDescent="0.25">
      <c r="A2936" s="867" t="s">
        <v>19067</v>
      </c>
      <c r="B2936" s="867" t="s">
        <v>2672</v>
      </c>
      <c r="C2936" s="894" t="s">
        <v>19066</v>
      </c>
      <c r="D2936" s="893" t="s">
        <v>18209</v>
      </c>
      <c r="E2936" s="892">
        <v>8000</v>
      </c>
      <c r="F2936" s="895" t="s">
        <v>21029</v>
      </c>
      <c r="G2936" s="891" t="s">
        <v>21028</v>
      </c>
      <c r="H2936" s="890" t="s">
        <v>20662</v>
      </c>
      <c r="I2936" s="889" t="s">
        <v>3654</v>
      </c>
      <c r="J2936" s="889" t="s">
        <v>5525</v>
      </c>
      <c r="K2936" s="888">
        <v>0</v>
      </c>
      <c r="L2936" s="888">
        <v>0</v>
      </c>
      <c r="M2936" s="887">
        <v>0</v>
      </c>
      <c r="N2936" s="888">
        <v>1</v>
      </c>
      <c r="O2936" s="888">
        <v>1</v>
      </c>
      <c r="P2936" s="887">
        <v>8000</v>
      </c>
    </row>
    <row r="2937" spans="1:16" x14ac:dyDescent="0.25">
      <c r="A2937" s="867" t="s">
        <v>19067</v>
      </c>
      <c r="B2937" s="867" t="s">
        <v>2672</v>
      </c>
      <c r="C2937" s="894" t="s">
        <v>19066</v>
      </c>
      <c r="D2937" s="893" t="s">
        <v>18209</v>
      </c>
      <c r="E2937" s="892">
        <v>7000</v>
      </c>
      <c r="F2937" s="895" t="s">
        <v>21027</v>
      </c>
      <c r="G2937" s="891" t="s">
        <v>21026</v>
      </c>
      <c r="H2937" s="890" t="s">
        <v>20662</v>
      </c>
      <c r="I2937" s="889" t="s">
        <v>3654</v>
      </c>
      <c r="J2937" s="889" t="s">
        <v>5525</v>
      </c>
      <c r="K2937" s="888">
        <v>1</v>
      </c>
      <c r="L2937" s="888">
        <v>7</v>
      </c>
      <c r="M2937" s="887">
        <v>52966.67</v>
      </c>
      <c r="N2937" s="888">
        <v>0</v>
      </c>
      <c r="O2937" s="888">
        <v>0</v>
      </c>
      <c r="P2937" s="887">
        <v>0</v>
      </c>
    </row>
    <row r="2938" spans="1:16" x14ac:dyDescent="0.25">
      <c r="A2938" s="867" t="s">
        <v>19067</v>
      </c>
      <c r="B2938" s="867" t="s">
        <v>2672</v>
      </c>
      <c r="C2938" s="894" t="s">
        <v>19066</v>
      </c>
      <c r="D2938" s="893" t="s">
        <v>18209</v>
      </c>
      <c r="E2938" s="892">
        <v>7000</v>
      </c>
      <c r="F2938" s="895" t="s">
        <v>21025</v>
      </c>
      <c r="G2938" s="891" t="s">
        <v>21024</v>
      </c>
      <c r="H2938" s="890" t="s">
        <v>20662</v>
      </c>
      <c r="I2938" s="889" t="s">
        <v>3654</v>
      </c>
      <c r="J2938" s="889" t="s">
        <v>5525</v>
      </c>
      <c r="K2938" s="888">
        <v>1</v>
      </c>
      <c r="L2938" s="888">
        <v>10</v>
      </c>
      <c r="M2938" s="887">
        <v>81666.67</v>
      </c>
      <c r="N2938" s="888">
        <v>0</v>
      </c>
      <c r="O2938" s="888">
        <v>0</v>
      </c>
      <c r="P2938" s="887">
        <v>0</v>
      </c>
    </row>
    <row r="2939" spans="1:16" x14ac:dyDescent="0.25">
      <c r="A2939" s="867" t="s">
        <v>19067</v>
      </c>
      <c r="B2939" s="867" t="s">
        <v>2672</v>
      </c>
      <c r="C2939" s="894" t="s">
        <v>19066</v>
      </c>
      <c r="D2939" s="893" t="s">
        <v>18209</v>
      </c>
      <c r="E2939" s="892">
        <v>15600</v>
      </c>
      <c r="F2939" s="895" t="s">
        <v>21023</v>
      </c>
      <c r="G2939" s="891" t="s">
        <v>21022</v>
      </c>
      <c r="H2939" s="890" t="s">
        <v>20662</v>
      </c>
      <c r="I2939" s="889" t="s">
        <v>3654</v>
      </c>
      <c r="J2939" s="889" t="s">
        <v>5525</v>
      </c>
      <c r="K2939" s="888">
        <v>1</v>
      </c>
      <c r="L2939" s="888">
        <v>10</v>
      </c>
      <c r="M2939" s="887">
        <v>156000</v>
      </c>
      <c r="N2939" s="888">
        <v>0</v>
      </c>
      <c r="O2939" s="888">
        <v>0</v>
      </c>
      <c r="P2939" s="887">
        <v>0</v>
      </c>
    </row>
    <row r="2940" spans="1:16" x14ac:dyDescent="0.25">
      <c r="A2940" s="867" t="s">
        <v>19067</v>
      </c>
      <c r="B2940" s="867" t="s">
        <v>2672</v>
      </c>
      <c r="C2940" s="894" t="s">
        <v>19066</v>
      </c>
      <c r="D2940" s="893" t="s">
        <v>3264</v>
      </c>
      <c r="E2940" s="892">
        <v>8000</v>
      </c>
      <c r="F2940" s="895" t="s">
        <v>21021</v>
      </c>
      <c r="G2940" s="891" t="s">
        <v>21020</v>
      </c>
      <c r="H2940" s="890" t="s">
        <v>2703</v>
      </c>
      <c r="I2940" s="889" t="s">
        <v>3654</v>
      </c>
      <c r="J2940" s="889" t="s">
        <v>5525</v>
      </c>
      <c r="K2940" s="888">
        <v>0</v>
      </c>
      <c r="L2940" s="888">
        <v>0</v>
      </c>
      <c r="M2940" s="887">
        <v>0</v>
      </c>
      <c r="N2940" s="888">
        <v>1</v>
      </c>
      <c r="O2940" s="888">
        <v>2</v>
      </c>
      <c r="P2940" s="887">
        <v>22666.67</v>
      </c>
    </row>
    <row r="2941" spans="1:16" x14ac:dyDescent="0.25">
      <c r="A2941" s="867" t="s">
        <v>19067</v>
      </c>
      <c r="B2941" s="867" t="s">
        <v>2672</v>
      </c>
      <c r="C2941" s="894" t="s">
        <v>19066</v>
      </c>
      <c r="D2941" s="893" t="s">
        <v>18209</v>
      </c>
      <c r="E2941" s="892">
        <v>8000</v>
      </c>
      <c r="F2941" s="895" t="s">
        <v>21019</v>
      </c>
      <c r="G2941" s="891" t="s">
        <v>21018</v>
      </c>
      <c r="H2941" s="890" t="s">
        <v>20662</v>
      </c>
      <c r="I2941" s="889" t="s">
        <v>3654</v>
      </c>
      <c r="J2941" s="889" t="s">
        <v>5525</v>
      </c>
      <c r="K2941" s="888">
        <v>1</v>
      </c>
      <c r="L2941" s="888">
        <v>8</v>
      </c>
      <c r="M2941" s="887">
        <v>63733.33</v>
      </c>
      <c r="N2941" s="888">
        <v>1</v>
      </c>
      <c r="O2941" s="888">
        <v>2</v>
      </c>
      <c r="P2941" s="887">
        <v>16000</v>
      </c>
    </row>
    <row r="2942" spans="1:16" x14ac:dyDescent="0.25">
      <c r="A2942" s="1772" t="s">
        <v>2848</v>
      </c>
      <c r="B2942" s="1772"/>
      <c r="C2942" s="1772"/>
      <c r="D2942" s="1772"/>
      <c r="E2942" s="1772"/>
      <c r="F2942" s="1772" t="s">
        <v>378</v>
      </c>
      <c r="G2942" s="1772"/>
      <c r="H2942" s="1772"/>
      <c r="I2942" s="1772"/>
      <c r="J2942" s="1772"/>
      <c r="K2942" s="1771" t="s">
        <v>2847</v>
      </c>
      <c r="L2942" s="1771"/>
      <c r="M2942" s="1771"/>
      <c r="N2942" s="1771" t="s">
        <v>2846</v>
      </c>
      <c r="O2942" s="1771"/>
      <c r="P2942" s="1771"/>
    </row>
    <row r="2943" spans="1:16" ht="69.75" x14ac:dyDescent="0.25">
      <c r="A2943" s="1535" t="s">
        <v>2845</v>
      </c>
      <c r="B2943" s="1535" t="s">
        <v>5</v>
      </c>
      <c r="C2943" s="1535" t="s">
        <v>2844</v>
      </c>
      <c r="D2943" s="1535" t="s">
        <v>2843</v>
      </c>
      <c r="E2943" s="1536" t="s">
        <v>2842</v>
      </c>
      <c r="F2943" s="1537" t="s">
        <v>2841</v>
      </c>
      <c r="G2943" s="1535" t="s">
        <v>2840</v>
      </c>
      <c r="H2943" s="1535" t="s">
        <v>2839</v>
      </c>
      <c r="I2943" s="1535" t="s">
        <v>2838</v>
      </c>
      <c r="J2943" s="1535" t="s">
        <v>2837</v>
      </c>
      <c r="K2943" s="1538" t="s">
        <v>2836</v>
      </c>
      <c r="L2943" s="1538" t="s">
        <v>2835</v>
      </c>
      <c r="M2943" s="1539" t="s">
        <v>2834</v>
      </c>
      <c r="N2943" s="1538" t="s">
        <v>2836</v>
      </c>
      <c r="O2943" s="1538" t="s">
        <v>2835</v>
      </c>
      <c r="P2943" s="1539" t="s">
        <v>2834</v>
      </c>
    </row>
    <row r="2944" spans="1:16" x14ac:dyDescent="0.25">
      <c r="A2944" s="867" t="s">
        <v>19067</v>
      </c>
      <c r="B2944" s="867" t="s">
        <v>2672</v>
      </c>
      <c r="C2944" s="894" t="s">
        <v>19066</v>
      </c>
      <c r="D2944" s="893" t="s">
        <v>18209</v>
      </c>
      <c r="E2944" s="892">
        <v>15600</v>
      </c>
      <c r="F2944" s="895" t="s">
        <v>21017</v>
      </c>
      <c r="G2944" s="891" t="s">
        <v>21016</v>
      </c>
      <c r="H2944" s="890" t="s">
        <v>20662</v>
      </c>
      <c r="I2944" s="889" t="s">
        <v>3654</v>
      </c>
      <c r="J2944" s="889" t="s">
        <v>5525</v>
      </c>
      <c r="K2944" s="888">
        <v>1</v>
      </c>
      <c r="L2944" s="888">
        <v>4</v>
      </c>
      <c r="M2944" s="887">
        <v>71760</v>
      </c>
      <c r="N2944" s="888">
        <v>0</v>
      </c>
      <c r="O2944" s="888">
        <v>0</v>
      </c>
      <c r="P2944" s="887">
        <v>0</v>
      </c>
    </row>
    <row r="2945" spans="1:16" x14ac:dyDescent="0.25">
      <c r="A2945" s="867" t="s">
        <v>19067</v>
      </c>
      <c r="B2945" s="867" t="s">
        <v>2672</v>
      </c>
      <c r="C2945" s="894" t="s">
        <v>19066</v>
      </c>
      <c r="D2945" s="893" t="s">
        <v>20910</v>
      </c>
      <c r="E2945" s="892">
        <v>11000</v>
      </c>
      <c r="F2945" s="895" t="s">
        <v>21015</v>
      </c>
      <c r="G2945" s="891" t="s">
        <v>21014</v>
      </c>
      <c r="H2945" s="890" t="s">
        <v>21013</v>
      </c>
      <c r="I2945" s="889" t="s">
        <v>3654</v>
      </c>
      <c r="J2945" s="889" t="s">
        <v>5525</v>
      </c>
      <c r="K2945" s="888">
        <v>0</v>
      </c>
      <c r="L2945" s="888">
        <v>0</v>
      </c>
      <c r="M2945" s="887">
        <v>0</v>
      </c>
      <c r="N2945" s="888">
        <v>1</v>
      </c>
      <c r="O2945" s="888">
        <v>2</v>
      </c>
      <c r="P2945" s="887">
        <v>20900</v>
      </c>
    </row>
    <row r="2946" spans="1:16" x14ac:dyDescent="0.25">
      <c r="A2946" s="867" t="s">
        <v>19067</v>
      </c>
      <c r="B2946" s="867" t="s">
        <v>2672</v>
      </c>
      <c r="C2946" s="894" t="s">
        <v>19066</v>
      </c>
      <c r="D2946" s="893" t="s">
        <v>201</v>
      </c>
      <c r="E2946" s="892">
        <v>9500</v>
      </c>
      <c r="F2946" s="895" t="s">
        <v>21015</v>
      </c>
      <c r="G2946" s="891" t="s">
        <v>21014</v>
      </c>
      <c r="H2946" s="890" t="s">
        <v>21013</v>
      </c>
      <c r="I2946" s="889" t="s">
        <v>3654</v>
      </c>
      <c r="J2946" s="889" t="s">
        <v>5525</v>
      </c>
      <c r="K2946" s="888">
        <v>1</v>
      </c>
      <c r="L2946" s="888">
        <v>5</v>
      </c>
      <c r="M2946" s="887">
        <v>57000</v>
      </c>
      <c r="N2946" s="888">
        <v>1</v>
      </c>
      <c r="O2946" s="888">
        <v>4</v>
      </c>
      <c r="P2946" s="887">
        <v>38000</v>
      </c>
    </row>
    <row r="2947" spans="1:16" x14ac:dyDescent="0.25">
      <c r="A2947" s="867" t="s">
        <v>19067</v>
      </c>
      <c r="B2947" s="867" t="s">
        <v>2672</v>
      </c>
      <c r="C2947" s="894" t="s">
        <v>19066</v>
      </c>
      <c r="D2947" s="893" t="s">
        <v>18209</v>
      </c>
      <c r="E2947" s="892">
        <v>9000</v>
      </c>
      <c r="F2947" s="895" t="s">
        <v>21015</v>
      </c>
      <c r="G2947" s="891" t="s">
        <v>21014</v>
      </c>
      <c r="H2947" s="890" t="s">
        <v>21013</v>
      </c>
      <c r="I2947" s="889" t="s">
        <v>3654</v>
      </c>
      <c r="J2947" s="889" t="s">
        <v>5525</v>
      </c>
      <c r="K2947" s="888">
        <v>1</v>
      </c>
      <c r="L2947" s="888">
        <v>6</v>
      </c>
      <c r="M2947" s="887">
        <v>53700</v>
      </c>
      <c r="N2947" s="888">
        <v>0</v>
      </c>
      <c r="O2947" s="888">
        <v>0</v>
      </c>
      <c r="P2947" s="887">
        <v>0</v>
      </c>
    </row>
    <row r="2948" spans="1:16" ht="45" x14ac:dyDescent="0.25">
      <c r="A2948" s="867" t="s">
        <v>19067</v>
      </c>
      <c r="B2948" s="867" t="s">
        <v>2672</v>
      </c>
      <c r="C2948" s="894" t="s">
        <v>19066</v>
      </c>
      <c r="D2948" s="893" t="s">
        <v>21012</v>
      </c>
      <c r="E2948" s="892">
        <v>7238</v>
      </c>
      <c r="F2948" s="895" t="s">
        <v>21011</v>
      </c>
      <c r="G2948" s="891" t="s">
        <v>21010</v>
      </c>
      <c r="H2948" s="890" t="s">
        <v>19995</v>
      </c>
      <c r="I2948" s="889" t="s">
        <v>3654</v>
      </c>
      <c r="J2948" s="889" t="s">
        <v>5525</v>
      </c>
      <c r="K2948" s="888">
        <v>1</v>
      </c>
      <c r="L2948" s="888">
        <v>8</v>
      </c>
      <c r="M2948" s="887">
        <v>57904</v>
      </c>
      <c r="N2948" s="888">
        <v>1</v>
      </c>
      <c r="O2948" s="888">
        <v>1</v>
      </c>
      <c r="P2948" s="887">
        <v>7238</v>
      </c>
    </row>
    <row r="2949" spans="1:16" x14ac:dyDescent="0.25">
      <c r="A2949" s="867" t="s">
        <v>19067</v>
      </c>
      <c r="B2949" s="867" t="s">
        <v>2672</v>
      </c>
      <c r="C2949" s="894" t="s">
        <v>19066</v>
      </c>
      <c r="D2949" s="893" t="s">
        <v>18209</v>
      </c>
      <c r="E2949" s="892">
        <v>15600</v>
      </c>
      <c r="F2949" s="895" t="s">
        <v>21009</v>
      </c>
      <c r="G2949" s="891" t="s">
        <v>21008</v>
      </c>
      <c r="H2949" s="890" t="s">
        <v>20662</v>
      </c>
      <c r="I2949" s="889" t="s">
        <v>3654</v>
      </c>
      <c r="J2949" s="889" t="s">
        <v>5525</v>
      </c>
      <c r="K2949" s="888">
        <v>1</v>
      </c>
      <c r="L2949" s="888">
        <v>10</v>
      </c>
      <c r="M2949" s="887">
        <v>156000</v>
      </c>
      <c r="N2949" s="888">
        <v>1</v>
      </c>
      <c r="O2949" s="888">
        <v>6</v>
      </c>
      <c r="P2949" s="887">
        <v>92040</v>
      </c>
    </row>
    <row r="2950" spans="1:16" x14ac:dyDescent="0.25">
      <c r="A2950" s="867" t="s">
        <v>19067</v>
      </c>
      <c r="B2950" s="867" t="s">
        <v>2672</v>
      </c>
      <c r="C2950" s="894" t="s">
        <v>19066</v>
      </c>
      <c r="D2950" s="893" t="s">
        <v>18209</v>
      </c>
      <c r="E2950" s="892">
        <v>15600</v>
      </c>
      <c r="F2950" s="895" t="s">
        <v>21009</v>
      </c>
      <c r="G2950" s="891" t="s">
        <v>21008</v>
      </c>
      <c r="H2950" s="890" t="s">
        <v>20662</v>
      </c>
      <c r="I2950" s="889" t="s">
        <v>3654</v>
      </c>
      <c r="J2950" s="889" t="s">
        <v>5525</v>
      </c>
      <c r="K2950" s="888">
        <v>1</v>
      </c>
      <c r="L2950" s="888">
        <v>2</v>
      </c>
      <c r="M2950" s="887">
        <v>31200</v>
      </c>
      <c r="N2950" s="888">
        <v>0</v>
      </c>
      <c r="O2950" s="888">
        <v>0</v>
      </c>
      <c r="P2950" s="887">
        <v>0</v>
      </c>
    </row>
    <row r="2951" spans="1:16" x14ac:dyDescent="0.25">
      <c r="A2951" s="867" t="s">
        <v>19067</v>
      </c>
      <c r="B2951" s="867" t="s">
        <v>2672</v>
      </c>
      <c r="C2951" s="894" t="s">
        <v>19066</v>
      </c>
      <c r="D2951" s="893" t="s">
        <v>18209</v>
      </c>
      <c r="E2951" s="892">
        <v>15600</v>
      </c>
      <c r="F2951" s="895" t="s">
        <v>21007</v>
      </c>
      <c r="G2951" s="891" t="s">
        <v>21006</v>
      </c>
      <c r="H2951" s="890" t="s">
        <v>20662</v>
      </c>
      <c r="I2951" s="889" t="s">
        <v>3654</v>
      </c>
      <c r="J2951" s="889" t="s">
        <v>5525</v>
      </c>
      <c r="K2951" s="888">
        <v>0</v>
      </c>
      <c r="L2951" s="888">
        <v>0</v>
      </c>
      <c r="M2951" s="887">
        <v>0</v>
      </c>
      <c r="N2951" s="888">
        <v>1</v>
      </c>
      <c r="O2951" s="888">
        <v>5</v>
      </c>
      <c r="P2951" s="887">
        <v>71760</v>
      </c>
    </row>
    <row r="2952" spans="1:16" x14ac:dyDescent="0.25">
      <c r="A2952" s="867" t="s">
        <v>19067</v>
      </c>
      <c r="B2952" s="867" t="s">
        <v>2672</v>
      </c>
      <c r="C2952" s="894" t="s">
        <v>19066</v>
      </c>
      <c r="D2952" s="893" t="s">
        <v>18209</v>
      </c>
      <c r="E2952" s="892">
        <v>8000</v>
      </c>
      <c r="F2952" s="895" t="s">
        <v>21005</v>
      </c>
      <c r="G2952" s="891" t="s">
        <v>21004</v>
      </c>
      <c r="H2952" s="890" t="s">
        <v>20662</v>
      </c>
      <c r="I2952" s="889" t="s">
        <v>3654</v>
      </c>
      <c r="J2952" s="889" t="s">
        <v>5525</v>
      </c>
      <c r="K2952" s="888">
        <v>1</v>
      </c>
      <c r="L2952" s="888">
        <v>10</v>
      </c>
      <c r="M2952" s="887">
        <v>88000</v>
      </c>
      <c r="N2952" s="888">
        <v>1</v>
      </c>
      <c r="O2952" s="888">
        <v>6</v>
      </c>
      <c r="P2952" s="887">
        <v>48000</v>
      </c>
    </row>
    <row r="2953" spans="1:16" x14ac:dyDescent="0.25">
      <c r="A2953" s="867" t="s">
        <v>19067</v>
      </c>
      <c r="B2953" s="867" t="s">
        <v>2672</v>
      </c>
      <c r="C2953" s="894" t="s">
        <v>19066</v>
      </c>
      <c r="D2953" s="893" t="s">
        <v>18209</v>
      </c>
      <c r="E2953" s="892">
        <v>6000</v>
      </c>
      <c r="F2953" s="895" t="s">
        <v>21003</v>
      </c>
      <c r="G2953" s="891" t="s">
        <v>21002</v>
      </c>
      <c r="H2953" s="890" t="s">
        <v>20662</v>
      </c>
      <c r="I2953" s="889" t="s">
        <v>3654</v>
      </c>
      <c r="J2953" s="889" t="s">
        <v>5525</v>
      </c>
      <c r="K2953" s="888">
        <v>1</v>
      </c>
      <c r="L2953" s="888">
        <v>9</v>
      </c>
      <c r="M2953" s="887">
        <v>52400</v>
      </c>
      <c r="N2953" s="888">
        <v>0</v>
      </c>
      <c r="O2953" s="888">
        <v>0</v>
      </c>
      <c r="P2953" s="887">
        <v>0</v>
      </c>
    </row>
    <row r="2954" spans="1:16" x14ac:dyDescent="0.25">
      <c r="A2954" s="867" t="s">
        <v>19067</v>
      </c>
      <c r="B2954" s="867" t="s">
        <v>2672</v>
      </c>
      <c r="C2954" s="894" t="s">
        <v>19066</v>
      </c>
      <c r="D2954" s="893" t="s">
        <v>18209</v>
      </c>
      <c r="E2954" s="892">
        <v>14000</v>
      </c>
      <c r="F2954" s="895" t="s">
        <v>18186</v>
      </c>
      <c r="G2954" s="891" t="s">
        <v>21001</v>
      </c>
      <c r="H2954" s="890" t="s">
        <v>2703</v>
      </c>
      <c r="I2954" s="889" t="s">
        <v>3654</v>
      </c>
      <c r="J2954" s="889" t="s">
        <v>5525</v>
      </c>
      <c r="K2954" s="888">
        <v>1</v>
      </c>
      <c r="L2954" s="888">
        <v>12</v>
      </c>
      <c r="M2954" s="887">
        <v>154933.32999999999</v>
      </c>
      <c r="N2954" s="888">
        <v>0</v>
      </c>
      <c r="O2954" s="888">
        <v>0</v>
      </c>
      <c r="P2954" s="887">
        <v>0</v>
      </c>
    </row>
    <row r="2955" spans="1:16" x14ac:dyDescent="0.25">
      <c r="A2955" s="867" t="s">
        <v>19067</v>
      </c>
      <c r="B2955" s="867" t="s">
        <v>2672</v>
      </c>
      <c r="C2955" s="894" t="s">
        <v>19066</v>
      </c>
      <c r="D2955" s="893" t="s">
        <v>18209</v>
      </c>
      <c r="E2955" s="892">
        <v>15600</v>
      </c>
      <c r="F2955" s="895" t="s">
        <v>19373</v>
      </c>
      <c r="G2955" s="891" t="s">
        <v>19372</v>
      </c>
      <c r="H2955" s="890" t="s">
        <v>20662</v>
      </c>
      <c r="I2955" s="889" t="s">
        <v>3654</v>
      </c>
      <c r="J2955" s="889" t="s">
        <v>5525</v>
      </c>
      <c r="K2955" s="888">
        <v>1</v>
      </c>
      <c r="L2955" s="888">
        <v>3</v>
      </c>
      <c r="M2955" s="887">
        <v>60840</v>
      </c>
      <c r="N2955" s="888">
        <v>1</v>
      </c>
      <c r="O2955" s="888">
        <v>6</v>
      </c>
      <c r="P2955" s="887">
        <v>84032</v>
      </c>
    </row>
    <row r="2956" spans="1:16" x14ac:dyDescent="0.25">
      <c r="A2956" s="867" t="s">
        <v>19067</v>
      </c>
      <c r="B2956" s="867" t="s">
        <v>2672</v>
      </c>
      <c r="C2956" s="894" t="s">
        <v>19066</v>
      </c>
      <c r="D2956" s="893" t="s">
        <v>18209</v>
      </c>
      <c r="E2956" s="892">
        <v>15600</v>
      </c>
      <c r="F2956" s="895" t="s">
        <v>21000</v>
      </c>
      <c r="G2956" s="891" t="s">
        <v>20999</v>
      </c>
      <c r="H2956" s="890" t="s">
        <v>20662</v>
      </c>
      <c r="I2956" s="889" t="s">
        <v>3654</v>
      </c>
      <c r="J2956" s="889" t="s">
        <v>5525</v>
      </c>
      <c r="K2956" s="888">
        <v>1</v>
      </c>
      <c r="L2956" s="888">
        <v>12</v>
      </c>
      <c r="M2956" s="887">
        <v>169520</v>
      </c>
      <c r="N2956" s="888">
        <v>1</v>
      </c>
      <c r="O2956" s="888">
        <v>6</v>
      </c>
      <c r="P2956" s="887">
        <v>92040</v>
      </c>
    </row>
    <row r="2957" spans="1:16" x14ac:dyDescent="0.25">
      <c r="A2957" s="867" t="s">
        <v>19067</v>
      </c>
      <c r="B2957" s="867" t="s">
        <v>2672</v>
      </c>
      <c r="C2957" s="894" t="s">
        <v>19066</v>
      </c>
      <c r="D2957" s="893" t="s">
        <v>18209</v>
      </c>
      <c r="E2957" s="892">
        <v>6000</v>
      </c>
      <c r="F2957" s="895" t="s">
        <v>20998</v>
      </c>
      <c r="G2957" s="891" t="s">
        <v>20997</v>
      </c>
      <c r="H2957" s="890" t="s">
        <v>20760</v>
      </c>
      <c r="I2957" s="889" t="s">
        <v>3654</v>
      </c>
      <c r="J2957" s="889" t="s">
        <v>5525</v>
      </c>
      <c r="K2957" s="888">
        <v>0</v>
      </c>
      <c r="L2957" s="888">
        <v>0</v>
      </c>
      <c r="M2957" s="887">
        <v>0</v>
      </c>
      <c r="N2957" s="888">
        <v>1</v>
      </c>
      <c r="O2957" s="888">
        <v>4</v>
      </c>
      <c r="P2957" s="887">
        <v>35600</v>
      </c>
    </row>
    <row r="2958" spans="1:16" x14ac:dyDescent="0.25">
      <c r="A2958" s="867" t="s">
        <v>19067</v>
      </c>
      <c r="B2958" s="867" t="s">
        <v>2672</v>
      </c>
      <c r="C2958" s="894" t="s">
        <v>19066</v>
      </c>
      <c r="D2958" s="893" t="s">
        <v>20779</v>
      </c>
      <c r="E2958" s="892">
        <v>14000</v>
      </c>
      <c r="F2958" s="895" t="s">
        <v>20996</v>
      </c>
      <c r="G2958" s="891" t="s">
        <v>20995</v>
      </c>
      <c r="H2958" s="890" t="s">
        <v>20662</v>
      </c>
      <c r="I2958" s="889" t="s">
        <v>3654</v>
      </c>
      <c r="J2958" s="889" t="s">
        <v>5525</v>
      </c>
      <c r="K2958" s="888">
        <v>1</v>
      </c>
      <c r="L2958" s="888">
        <v>2</v>
      </c>
      <c r="M2958" s="887">
        <v>38266.67</v>
      </c>
      <c r="N2958" s="888">
        <v>0</v>
      </c>
      <c r="O2958" s="888">
        <v>0</v>
      </c>
      <c r="P2958" s="887">
        <v>0</v>
      </c>
    </row>
    <row r="2959" spans="1:16" ht="22.5" x14ac:dyDescent="0.25">
      <c r="A2959" s="867" t="s">
        <v>19067</v>
      </c>
      <c r="B2959" s="867" t="s">
        <v>2672</v>
      </c>
      <c r="C2959" s="894" t="s">
        <v>19066</v>
      </c>
      <c r="D2959" s="893" t="s">
        <v>20994</v>
      </c>
      <c r="E2959" s="892">
        <v>9000</v>
      </c>
      <c r="F2959" s="895" t="s">
        <v>20993</v>
      </c>
      <c r="G2959" s="891" t="s">
        <v>20992</v>
      </c>
      <c r="H2959" s="890" t="s">
        <v>2703</v>
      </c>
      <c r="I2959" s="889" t="s">
        <v>3654</v>
      </c>
      <c r="J2959" s="889" t="s">
        <v>5525</v>
      </c>
      <c r="K2959" s="888">
        <v>1</v>
      </c>
      <c r="L2959" s="888">
        <v>9</v>
      </c>
      <c r="M2959" s="887">
        <v>93000</v>
      </c>
      <c r="N2959" s="888">
        <v>1</v>
      </c>
      <c r="O2959" s="888">
        <v>6</v>
      </c>
      <c r="P2959" s="887">
        <v>54000</v>
      </c>
    </row>
    <row r="2960" spans="1:16" x14ac:dyDescent="0.25">
      <c r="A2960" s="867" t="s">
        <v>19067</v>
      </c>
      <c r="B2960" s="867" t="s">
        <v>2672</v>
      </c>
      <c r="C2960" s="894" t="s">
        <v>19066</v>
      </c>
      <c r="D2960" s="893" t="s">
        <v>18209</v>
      </c>
      <c r="E2960" s="892">
        <v>15600</v>
      </c>
      <c r="F2960" s="895" t="s">
        <v>20991</v>
      </c>
      <c r="G2960" s="891" t="s">
        <v>20990</v>
      </c>
      <c r="H2960" s="890" t="s">
        <v>20662</v>
      </c>
      <c r="I2960" s="889" t="s">
        <v>3654</v>
      </c>
      <c r="J2960" s="889" t="s">
        <v>5525</v>
      </c>
      <c r="K2960" s="888">
        <v>1</v>
      </c>
      <c r="L2960" s="888">
        <v>3</v>
      </c>
      <c r="M2960" s="887">
        <v>32760</v>
      </c>
      <c r="N2960" s="888">
        <v>0</v>
      </c>
      <c r="O2960" s="888">
        <v>0</v>
      </c>
      <c r="P2960" s="887">
        <v>0</v>
      </c>
    </row>
    <row r="2961" spans="1:16" ht="12.75" customHeight="1" x14ac:dyDescent="0.25">
      <c r="A2961" s="867" t="s">
        <v>19067</v>
      </c>
      <c r="B2961" s="867" t="s">
        <v>2672</v>
      </c>
      <c r="C2961" s="894" t="s">
        <v>19066</v>
      </c>
      <c r="D2961" s="893" t="s">
        <v>18209</v>
      </c>
      <c r="E2961" s="892">
        <v>5000</v>
      </c>
      <c r="F2961" s="895" t="s">
        <v>20989</v>
      </c>
      <c r="G2961" s="891" t="s">
        <v>20988</v>
      </c>
      <c r="H2961" s="890" t="s">
        <v>20987</v>
      </c>
      <c r="I2961" s="889" t="s">
        <v>3654</v>
      </c>
      <c r="J2961" s="889" t="s">
        <v>5525</v>
      </c>
      <c r="K2961" s="888">
        <v>1</v>
      </c>
      <c r="L2961" s="888">
        <v>5</v>
      </c>
      <c r="M2961" s="887">
        <v>28333.33</v>
      </c>
      <c r="N2961" s="888">
        <v>1</v>
      </c>
      <c r="O2961" s="888">
        <v>6</v>
      </c>
      <c r="P2961" s="887">
        <v>30000</v>
      </c>
    </row>
    <row r="2962" spans="1:16" x14ac:dyDescent="0.25">
      <c r="A2962" s="867" t="s">
        <v>19067</v>
      </c>
      <c r="B2962" s="867" t="s">
        <v>2672</v>
      </c>
      <c r="C2962" s="894" t="s">
        <v>19066</v>
      </c>
      <c r="D2962" s="893" t="s">
        <v>18209</v>
      </c>
      <c r="E2962" s="892">
        <v>13000</v>
      </c>
      <c r="F2962" s="895" t="s">
        <v>20986</v>
      </c>
      <c r="G2962" s="891" t="s">
        <v>20985</v>
      </c>
      <c r="H2962" s="890" t="s">
        <v>20662</v>
      </c>
      <c r="I2962" s="889" t="s">
        <v>3654</v>
      </c>
      <c r="J2962" s="889" t="s">
        <v>5525</v>
      </c>
      <c r="K2962" s="888">
        <v>1</v>
      </c>
      <c r="L2962" s="888">
        <v>10</v>
      </c>
      <c r="M2962" s="887">
        <v>138666.66999999998</v>
      </c>
      <c r="N2962" s="888">
        <v>1</v>
      </c>
      <c r="O2962" s="888">
        <v>3</v>
      </c>
      <c r="P2962" s="887">
        <v>39000</v>
      </c>
    </row>
    <row r="2963" spans="1:16" x14ac:dyDescent="0.25">
      <c r="A2963" s="867" t="s">
        <v>19067</v>
      </c>
      <c r="B2963" s="867" t="s">
        <v>2672</v>
      </c>
      <c r="C2963" s="894" t="s">
        <v>19066</v>
      </c>
      <c r="D2963" s="893" t="s">
        <v>18209</v>
      </c>
      <c r="E2963" s="892">
        <v>13000</v>
      </c>
      <c r="F2963" s="895" t="s">
        <v>20981</v>
      </c>
      <c r="G2963" s="891" t="s">
        <v>20984</v>
      </c>
      <c r="H2963" s="890" t="s">
        <v>20662</v>
      </c>
      <c r="I2963" s="889" t="s">
        <v>3654</v>
      </c>
      <c r="J2963" s="889" t="s">
        <v>5525</v>
      </c>
      <c r="K2963" s="888">
        <v>0</v>
      </c>
      <c r="L2963" s="888">
        <v>0</v>
      </c>
      <c r="M2963" s="887">
        <v>0</v>
      </c>
      <c r="N2963" s="888">
        <v>1</v>
      </c>
      <c r="O2963" s="888">
        <v>2</v>
      </c>
      <c r="P2963" s="887">
        <v>27733.33</v>
      </c>
    </row>
    <row r="2964" spans="1:16" x14ac:dyDescent="0.25">
      <c r="A2964" s="867" t="s">
        <v>19067</v>
      </c>
      <c r="B2964" s="867" t="s">
        <v>2672</v>
      </c>
      <c r="C2964" s="894" t="s">
        <v>19066</v>
      </c>
      <c r="D2964" s="893" t="s">
        <v>18209</v>
      </c>
      <c r="E2964" s="892">
        <v>15600</v>
      </c>
      <c r="F2964" s="895" t="s">
        <v>20983</v>
      </c>
      <c r="G2964" s="891" t="s">
        <v>20982</v>
      </c>
      <c r="H2964" s="890" t="s">
        <v>20662</v>
      </c>
      <c r="I2964" s="889" t="s">
        <v>3654</v>
      </c>
      <c r="J2964" s="889" t="s">
        <v>5525</v>
      </c>
      <c r="K2964" s="888">
        <v>0</v>
      </c>
      <c r="L2964" s="888">
        <v>0</v>
      </c>
      <c r="M2964" s="887">
        <v>0</v>
      </c>
      <c r="N2964" s="888">
        <v>1</v>
      </c>
      <c r="O2964" s="888">
        <v>4</v>
      </c>
      <c r="P2964" s="887">
        <v>60320</v>
      </c>
    </row>
    <row r="2965" spans="1:16" x14ac:dyDescent="0.25">
      <c r="A2965" s="867" t="s">
        <v>19067</v>
      </c>
      <c r="B2965" s="867" t="s">
        <v>2672</v>
      </c>
      <c r="C2965" s="894" t="s">
        <v>19066</v>
      </c>
      <c r="D2965" s="893" t="s">
        <v>18209</v>
      </c>
      <c r="E2965" s="892">
        <v>15600</v>
      </c>
      <c r="F2965" s="895" t="s">
        <v>20981</v>
      </c>
      <c r="G2965" s="891" t="s">
        <v>20980</v>
      </c>
      <c r="H2965" s="890" t="s">
        <v>20662</v>
      </c>
      <c r="I2965" s="889" t="s">
        <v>3654</v>
      </c>
      <c r="J2965" s="889" t="s">
        <v>5525</v>
      </c>
      <c r="K2965" s="888">
        <v>1</v>
      </c>
      <c r="L2965" s="888">
        <v>3</v>
      </c>
      <c r="M2965" s="887">
        <v>47840</v>
      </c>
      <c r="N2965" s="888">
        <v>0</v>
      </c>
      <c r="O2965" s="888">
        <v>0</v>
      </c>
      <c r="P2965" s="887">
        <v>0</v>
      </c>
    </row>
    <row r="2966" spans="1:16" x14ac:dyDescent="0.25">
      <c r="A2966" s="867" t="s">
        <v>19067</v>
      </c>
      <c r="B2966" s="867" t="s">
        <v>2672</v>
      </c>
      <c r="C2966" s="894" t="s">
        <v>19066</v>
      </c>
      <c r="D2966" s="893" t="s">
        <v>18209</v>
      </c>
      <c r="E2966" s="892">
        <v>15600</v>
      </c>
      <c r="F2966" s="895" t="s">
        <v>20979</v>
      </c>
      <c r="G2966" s="891" t="s">
        <v>20978</v>
      </c>
      <c r="H2966" s="890" t="s">
        <v>20074</v>
      </c>
      <c r="I2966" s="889" t="s">
        <v>3654</v>
      </c>
      <c r="J2966" s="889" t="s">
        <v>5525</v>
      </c>
      <c r="K2966" s="888">
        <v>1</v>
      </c>
      <c r="L2966" s="888">
        <v>2</v>
      </c>
      <c r="M2966" s="887">
        <v>28600</v>
      </c>
      <c r="N2966" s="888">
        <v>0</v>
      </c>
      <c r="O2966" s="888">
        <v>0</v>
      </c>
      <c r="P2966" s="887">
        <v>0</v>
      </c>
    </row>
    <row r="2967" spans="1:16" x14ac:dyDescent="0.25">
      <c r="A2967" s="867" t="s">
        <v>19067</v>
      </c>
      <c r="B2967" s="867" t="s">
        <v>2672</v>
      </c>
      <c r="C2967" s="894" t="s">
        <v>19066</v>
      </c>
      <c r="D2967" s="893" t="s">
        <v>18209</v>
      </c>
      <c r="E2967" s="892">
        <v>9000</v>
      </c>
      <c r="F2967" s="895" t="s">
        <v>20976</v>
      </c>
      <c r="G2967" s="891" t="s">
        <v>20977</v>
      </c>
      <c r="H2967" s="890" t="s">
        <v>20662</v>
      </c>
      <c r="I2967" s="889" t="s">
        <v>3654</v>
      </c>
      <c r="J2967" s="889" t="s">
        <v>5525</v>
      </c>
      <c r="K2967" s="888">
        <v>2</v>
      </c>
      <c r="L2967" s="888">
        <v>9</v>
      </c>
      <c r="M2967" s="887">
        <v>75900</v>
      </c>
      <c r="N2967" s="888">
        <v>0</v>
      </c>
      <c r="O2967" s="888">
        <v>0</v>
      </c>
      <c r="P2967" s="887">
        <v>0</v>
      </c>
    </row>
    <row r="2968" spans="1:16" x14ac:dyDescent="0.25">
      <c r="A2968" s="867" t="s">
        <v>19067</v>
      </c>
      <c r="B2968" s="867" t="s">
        <v>2672</v>
      </c>
      <c r="C2968" s="894" t="s">
        <v>19066</v>
      </c>
      <c r="D2968" s="893" t="s">
        <v>18209</v>
      </c>
      <c r="E2968" s="892">
        <v>12000</v>
      </c>
      <c r="F2968" s="895" t="s">
        <v>20976</v>
      </c>
      <c r="G2968" s="891" t="s">
        <v>20975</v>
      </c>
      <c r="H2968" s="890" t="s">
        <v>20662</v>
      </c>
      <c r="I2968" s="889" t="s">
        <v>3654</v>
      </c>
      <c r="J2968" s="889" t="s">
        <v>5525</v>
      </c>
      <c r="K2968" s="888">
        <v>0</v>
      </c>
      <c r="L2968" s="888">
        <v>0</v>
      </c>
      <c r="M2968" s="887">
        <v>0</v>
      </c>
      <c r="N2968" s="888">
        <v>1</v>
      </c>
      <c r="O2968" s="888">
        <v>6</v>
      </c>
      <c r="P2968" s="887">
        <v>71600</v>
      </c>
    </row>
    <row r="2969" spans="1:16" x14ac:dyDescent="0.25">
      <c r="A2969" s="867" t="s">
        <v>19067</v>
      </c>
      <c r="B2969" s="867" t="s">
        <v>2672</v>
      </c>
      <c r="C2969" s="894" t="s">
        <v>19066</v>
      </c>
      <c r="D2969" s="893" t="s">
        <v>18209</v>
      </c>
      <c r="E2969" s="892">
        <v>11000</v>
      </c>
      <c r="F2969" s="895" t="s">
        <v>20976</v>
      </c>
      <c r="G2969" s="891" t="s">
        <v>20975</v>
      </c>
      <c r="H2969" s="890" t="s">
        <v>20662</v>
      </c>
      <c r="I2969" s="889" t="s">
        <v>3654</v>
      </c>
      <c r="J2969" s="889" t="s">
        <v>5525</v>
      </c>
      <c r="K2969" s="888">
        <v>1</v>
      </c>
      <c r="L2969" s="888">
        <v>3</v>
      </c>
      <c r="M2969" s="887">
        <v>35566.67</v>
      </c>
      <c r="N2969" s="888">
        <v>0</v>
      </c>
      <c r="O2969" s="888">
        <v>0</v>
      </c>
      <c r="P2969" s="887">
        <v>0</v>
      </c>
    </row>
    <row r="2970" spans="1:16" x14ac:dyDescent="0.25">
      <c r="A2970" s="867" t="s">
        <v>19067</v>
      </c>
      <c r="B2970" s="867" t="s">
        <v>2672</v>
      </c>
      <c r="C2970" s="894" t="s">
        <v>19066</v>
      </c>
      <c r="D2970" s="893" t="s">
        <v>18209</v>
      </c>
      <c r="E2970" s="892">
        <v>6000</v>
      </c>
      <c r="F2970" s="895" t="s">
        <v>20974</v>
      </c>
      <c r="G2970" s="891" t="s">
        <v>20973</v>
      </c>
      <c r="H2970" s="890" t="s">
        <v>20719</v>
      </c>
      <c r="I2970" s="889" t="s">
        <v>3654</v>
      </c>
      <c r="J2970" s="889" t="s">
        <v>5525</v>
      </c>
      <c r="K2970" s="888">
        <v>1</v>
      </c>
      <c r="L2970" s="888">
        <v>5</v>
      </c>
      <c r="M2970" s="887">
        <v>35800</v>
      </c>
      <c r="N2970" s="888">
        <v>0</v>
      </c>
      <c r="O2970" s="888">
        <v>0</v>
      </c>
      <c r="P2970" s="887">
        <v>0</v>
      </c>
    </row>
    <row r="2971" spans="1:16" x14ac:dyDescent="0.25">
      <c r="A2971" s="867" t="s">
        <v>19067</v>
      </c>
      <c r="B2971" s="867" t="s">
        <v>2672</v>
      </c>
      <c r="C2971" s="894" t="s">
        <v>19066</v>
      </c>
      <c r="D2971" s="893" t="s">
        <v>18209</v>
      </c>
      <c r="E2971" s="892">
        <v>14500</v>
      </c>
      <c r="F2971" s="895" t="s">
        <v>20972</v>
      </c>
      <c r="G2971" s="891" t="s">
        <v>20971</v>
      </c>
      <c r="H2971" s="890" t="s">
        <v>20662</v>
      </c>
      <c r="I2971" s="889" t="s">
        <v>3654</v>
      </c>
      <c r="J2971" s="889" t="s">
        <v>5525</v>
      </c>
      <c r="K2971" s="888">
        <v>1</v>
      </c>
      <c r="L2971" s="888">
        <v>9</v>
      </c>
      <c r="M2971" s="887">
        <v>133400</v>
      </c>
      <c r="N2971" s="888">
        <v>1</v>
      </c>
      <c r="O2971" s="888">
        <v>6</v>
      </c>
      <c r="P2971" s="887">
        <v>87000</v>
      </c>
    </row>
    <row r="2972" spans="1:16" x14ac:dyDescent="0.25">
      <c r="A2972" s="867" t="s">
        <v>19067</v>
      </c>
      <c r="B2972" s="867" t="s">
        <v>2672</v>
      </c>
      <c r="C2972" s="894" t="s">
        <v>19066</v>
      </c>
      <c r="D2972" s="893" t="s">
        <v>18209</v>
      </c>
      <c r="E2972" s="892">
        <v>15600</v>
      </c>
      <c r="F2972" s="895" t="s">
        <v>19342</v>
      </c>
      <c r="G2972" s="891" t="s">
        <v>19341</v>
      </c>
      <c r="H2972" s="890" t="s">
        <v>2703</v>
      </c>
      <c r="I2972" s="889" t="s">
        <v>3654</v>
      </c>
      <c r="J2972" s="889" t="s">
        <v>5525</v>
      </c>
      <c r="K2972" s="888">
        <v>1</v>
      </c>
      <c r="L2972" s="888">
        <v>1</v>
      </c>
      <c r="M2972" s="887">
        <v>15080</v>
      </c>
      <c r="N2972" s="888">
        <v>1</v>
      </c>
      <c r="O2972" s="888">
        <v>1</v>
      </c>
      <c r="P2972" s="887">
        <v>8840</v>
      </c>
    </row>
    <row r="2973" spans="1:16" x14ac:dyDescent="0.25">
      <c r="A2973" s="867" t="s">
        <v>19067</v>
      </c>
      <c r="B2973" s="867" t="s">
        <v>2672</v>
      </c>
      <c r="C2973" s="894" t="s">
        <v>19066</v>
      </c>
      <c r="D2973" s="893" t="s">
        <v>18209</v>
      </c>
      <c r="E2973" s="892">
        <v>15600</v>
      </c>
      <c r="F2973" s="895" t="s">
        <v>19339</v>
      </c>
      <c r="G2973" s="891" t="s">
        <v>19338</v>
      </c>
      <c r="H2973" s="890" t="s">
        <v>20662</v>
      </c>
      <c r="I2973" s="889" t="s">
        <v>3654</v>
      </c>
      <c r="J2973" s="889" t="s">
        <v>5525</v>
      </c>
      <c r="K2973" s="888">
        <v>1</v>
      </c>
      <c r="L2973" s="888">
        <v>1</v>
      </c>
      <c r="M2973" s="887">
        <v>7800</v>
      </c>
      <c r="N2973" s="888">
        <v>1</v>
      </c>
      <c r="O2973" s="888">
        <v>5</v>
      </c>
      <c r="P2973" s="887">
        <v>78000</v>
      </c>
    </row>
    <row r="2974" spans="1:16" x14ac:dyDescent="0.25">
      <c r="A2974" s="867" t="s">
        <v>19067</v>
      </c>
      <c r="B2974" s="867" t="s">
        <v>2672</v>
      </c>
      <c r="C2974" s="894" t="s">
        <v>19066</v>
      </c>
      <c r="D2974" s="893" t="s">
        <v>18209</v>
      </c>
      <c r="E2974" s="892">
        <v>15600</v>
      </c>
      <c r="F2974" s="895" t="s">
        <v>19332</v>
      </c>
      <c r="G2974" s="891" t="s">
        <v>19331</v>
      </c>
      <c r="H2974" s="890" t="s">
        <v>20662</v>
      </c>
      <c r="I2974" s="889" t="s">
        <v>3654</v>
      </c>
      <c r="J2974" s="889" t="s">
        <v>5525</v>
      </c>
      <c r="K2974" s="888">
        <v>1</v>
      </c>
      <c r="L2974" s="888">
        <v>2</v>
      </c>
      <c r="M2974" s="887">
        <v>28600</v>
      </c>
      <c r="N2974" s="888">
        <v>1</v>
      </c>
      <c r="O2974" s="888">
        <v>6</v>
      </c>
      <c r="P2974" s="887">
        <v>92040</v>
      </c>
    </row>
    <row r="2975" spans="1:16" x14ac:dyDescent="0.25">
      <c r="A2975" s="867" t="s">
        <v>19067</v>
      </c>
      <c r="B2975" s="867" t="s">
        <v>2672</v>
      </c>
      <c r="C2975" s="894" t="s">
        <v>19066</v>
      </c>
      <c r="D2975" s="893" t="s">
        <v>18209</v>
      </c>
      <c r="E2975" s="892">
        <v>8000</v>
      </c>
      <c r="F2975" s="895" t="s">
        <v>20970</v>
      </c>
      <c r="G2975" s="891" t="s">
        <v>20969</v>
      </c>
      <c r="H2975" s="890" t="s">
        <v>20662</v>
      </c>
      <c r="I2975" s="889" t="s">
        <v>3654</v>
      </c>
      <c r="J2975" s="889" t="s">
        <v>5525</v>
      </c>
      <c r="K2975" s="888">
        <v>1</v>
      </c>
      <c r="L2975" s="888">
        <v>9</v>
      </c>
      <c r="M2975" s="887">
        <v>88000</v>
      </c>
      <c r="N2975" s="888">
        <v>1</v>
      </c>
      <c r="O2975" s="888">
        <v>6</v>
      </c>
      <c r="P2975" s="887">
        <v>48000</v>
      </c>
    </row>
    <row r="2976" spans="1:16" x14ac:dyDescent="0.25">
      <c r="A2976" s="867" t="s">
        <v>19067</v>
      </c>
      <c r="B2976" s="867" t="s">
        <v>2672</v>
      </c>
      <c r="C2976" s="894" t="s">
        <v>19066</v>
      </c>
      <c r="D2976" s="893" t="s">
        <v>18209</v>
      </c>
      <c r="E2976" s="892">
        <v>15600</v>
      </c>
      <c r="F2976" s="895" t="s">
        <v>20968</v>
      </c>
      <c r="G2976" s="891" t="s">
        <v>20967</v>
      </c>
      <c r="H2976" s="890" t="s">
        <v>2883</v>
      </c>
      <c r="I2976" s="889" t="s">
        <v>2684</v>
      </c>
      <c r="J2976" s="889" t="s">
        <v>5525</v>
      </c>
      <c r="K2976" s="888">
        <v>1</v>
      </c>
      <c r="L2976" s="888">
        <v>5</v>
      </c>
      <c r="M2976" s="887">
        <v>85280</v>
      </c>
      <c r="N2976" s="888">
        <v>1</v>
      </c>
      <c r="O2976" s="888">
        <v>6</v>
      </c>
      <c r="P2976" s="887">
        <v>92040</v>
      </c>
    </row>
    <row r="2977" spans="1:16" x14ac:dyDescent="0.25">
      <c r="A2977" s="867" t="s">
        <v>19067</v>
      </c>
      <c r="B2977" s="867" t="s">
        <v>2672</v>
      </c>
      <c r="C2977" s="894" t="s">
        <v>19066</v>
      </c>
      <c r="D2977" s="893" t="s">
        <v>18209</v>
      </c>
      <c r="E2977" s="892">
        <v>15600</v>
      </c>
      <c r="F2977" s="895" t="s">
        <v>20968</v>
      </c>
      <c r="G2977" s="891" t="s">
        <v>20967</v>
      </c>
      <c r="H2977" s="890" t="s">
        <v>2733</v>
      </c>
      <c r="I2977" s="889" t="s">
        <v>2684</v>
      </c>
      <c r="J2977" s="889" t="s">
        <v>5525</v>
      </c>
      <c r="K2977" s="888">
        <v>1</v>
      </c>
      <c r="L2977" s="888">
        <v>3</v>
      </c>
      <c r="M2977" s="887">
        <v>44200</v>
      </c>
      <c r="N2977" s="888">
        <v>0</v>
      </c>
      <c r="O2977" s="888">
        <v>0</v>
      </c>
      <c r="P2977" s="887">
        <v>0</v>
      </c>
    </row>
    <row r="2978" spans="1:16" x14ac:dyDescent="0.25">
      <c r="A2978" s="867" t="s">
        <v>19067</v>
      </c>
      <c r="B2978" s="867" t="s">
        <v>2672</v>
      </c>
      <c r="C2978" s="894" t="s">
        <v>19066</v>
      </c>
      <c r="D2978" s="893" t="s">
        <v>3264</v>
      </c>
      <c r="E2978" s="892">
        <v>15000</v>
      </c>
      <c r="F2978" s="895" t="s">
        <v>20968</v>
      </c>
      <c r="G2978" s="891" t="s">
        <v>20967</v>
      </c>
      <c r="H2978" s="890" t="s">
        <v>2733</v>
      </c>
      <c r="I2978" s="889" t="s">
        <v>2684</v>
      </c>
      <c r="J2978" s="889" t="s">
        <v>5525</v>
      </c>
      <c r="K2978" s="888">
        <v>1</v>
      </c>
      <c r="L2978" s="888">
        <v>1</v>
      </c>
      <c r="M2978" s="887">
        <v>15000</v>
      </c>
      <c r="N2978" s="888">
        <v>0</v>
      </c>
      <c r="O2978" s="888">
        <v>0</v>
      </c>
      <c r="P2978" s="887">
        <v>0</v>
      </c>
    </row>
    <row r="2979" spans="1:16" x14ac:dyDescent="0.25">
      <c r="A2979" s="867" t="s">
        <v>19067</v>
      </c>
      <c r="B2979" s="867" t="s">
        <v>2672</v>
      </c>
      <c r="C2979" s="894" t="s">
        <v>19066</v>
      </c>
      <c r="D2979" s="893" t="s">
        <v>18209</v>
      </c>
      <c r="E2979" s="892">
        <v>6000</v>
      </c>
      <c r="F2979" s="895" t="s">
        <v>20966</v>
      </c>
      <c r="G2979" s="891" t="s">
        <v>20965</v>
      </c>
      <c r="H2979" s="890" t="s">
        <v>20964</v>
      </c>
      <c r="I2979" s="889" t="s">
        <v>3654</v>
      </c>
      <c r="J2979" s="889" t="s">
        <v>5525</v>
      </c>
      <c r="K2979" s="888">
        <v>1</v>
      </c>
      <c r="L2979" s="888">
        <v>1</v>
      </c>
      <c r="M2979" s="887">
        <v>5000</v>
      </c>
      <c r="N2979" s="888">
        <v>0</v>
      </c>
      <c r="O2979" s="888">
        <v>0</v>
      </c>
      <c r="P2979" s="887">
        <v>0</v>
      </c>
    </row>
    <row r="2980" spans="1:16" x14ac:dyDescent="0.25">
      <c r="A2980" s="867" t="s">
        <v>19067</v>
      </c>
      <c r="B2980" s="867" t="s">
        <v>2672</v>
      </c>
      <c r="C2980" s="894" t="s">
        <v>19066</v>
      </c>
      <c r="D2980" s="893" t="s">
        <v>18209</v>
      </c>
      <c r="E2980" s="892">
        <v>5000</v>
      </c>
      <c r="F2980" s="895" t="s">
        <v>20966</v>
      </c>
      <c r="G2980" s="891" t="s">
        <v>20965</v>
      </c>
      <c r="H2980" s="890" t="s">
        <v>20964</v>
      </c>
      <c r="I2980" s="889" t="s">
        <v>3654</v>
      </c>
      <c r="J2980" s="889" t="s">
        <v>5525</v>
      </c>
      <c r="K2980" s="888">
        <v>1</v>
      </c>
      <c r="L2980" s="888">
        <v>1</v>
      </c>
      <c r="M2980" s="887">
        <v>5000</v>
      </c>
      <c r="N2980" s="888">
        <v>0</v>
      </c>
      <c r="O2980" s="888">
        <v>0</v>
      </c>
      <c r="P2980" s="887">
        <v>0</v>
      </c>
    </row>
    <row r="2981" spans="1:16" x14ac:dyDescent="0.25">
      <c r="A2981" s="867" t="s">
        <v>19067</v>
      </c>
      <c r="B2981" s="867" t="s">
        <v>2672</v>
      </c>
      <c r="C2981" s="894" t="s">
        <v>19066</v>
      </c>
      <c r="D2981" s="893" t="s">
        <v>20910</v>
      </c>
      <c r="E2981" s="892">
        <v>12250</v>
      </c>
      <c r="F2981" s="895" t="s">
        <v>20963</v>
      </c>
      <c r="G2981" s="891" t="s">
        <v>20962</v>
      </c>
      <c r="H2981" s="890" t="s">
        <v>20662</v>
      </c>
      <c r="I2981" s="889" t="s">
        <v>3654</v>
      </c>
      <c r="J2981" s="889" t="s">
        <v>5525</v>
      </c>
      <c r="K2981" s="888">
        <v>1</v>
      </c>
      <c r="L2981" s="888">
        <v>5</v>
      </c>
      <c r="M2981" s="887">
        <v>73500</v>
      </c>
      <c r="N2981" s="888">
        <v>1</v>
      </c>
      <c r="O2981" s="888">
        <v>6</v>
      </c>
      <c r="P2981" s="887">
        <v>70250</v>
      </c>
    </row>
    <row r="2982" spans="1:16" x14ac:dyDescent="0.25">
      <c r="A2982" s="867" t="s">
        <v>19067</v>
      </c>
      <c r="B2982" s="867" t="s">
        <v>2672</v>
      </c>
      <c r="C2982" s="894" t="s">
        <v>19066</v>
      </c>
      <c r="D2982" s="893" t="s">
        <v>18209</v>
      </c>
      <c r="E2982" s="892">
        <v>8000</v>
      </c>
      <c r="F2982" s="895" t="s">
        <v>20963</v>
      </c>
      <c r="G2982" s="891" t="s">
        <v>20962</v>
      </c>
      <c r="H2982" s="890" t="s">
        <v>20662</v>
      </c>
      <c r="I2982" s="889" t="s">
        <v>3654</v>
      </c>
      <c r="J2982" s="889" t="s">
        <v>5525</v>
      </c>
      <c r="K2982" s="888">
        <v>1</v>
      </c>
      <c r="L2982" s="888">
        <v>5</v>
      </c>
      <c r="M2982" s="887">
        <v>42133.33</v>
      </c>
      <c r="N2982" s="888">
        <v>0</v>
      </c>
      <c r="O2982" s="888">
        <v>0</v>
      </c>
      <c r="P2982" s="887">
        <v>0</v>
      </c>
    </row>
    <row r="2983" spans="1:16" x14ac:dyDescent="0.25">
      <c r="A2983" s="867" t="s">
        <v>19067</v>
      </c>
      <c r="B2983" s="867" t="s">
        <v>2672</v>
      </c>
      <c r="C2983" s="894" t="s">
        <v>19066</v>
      </c>
      <c r="D2983" s="893" t="s">
        <v>18209</v>
      </c>
      <c r="E2983" s="892">
        <v>15600</v>
      </c>
      <c r="F2983" s="895" t="s">
        <v>19326</v>
      </c>
      <c r="G2983" s="891" t="s">
        <v>19325</v>
      </c>
      <c r="H2983" s="890" t="s">
        <v>20662</v>
      </c>
      <c r="I2983" s="889" t="s">
        <v>3654</v>
      </c>
      <c r="J2983" s="889" t="s">
        <v>5525</v>
      </c>
      <c r="K2983" s="888">
        <v>0</v>
      </c>
      <c r="L2983" s="888">
        <v>0</v>
      </c>
      <c r="M2983" s="887">
        <v>0</v>
      </c>
      <c r="N2983" s="888">
        <v>1</v>
      </c>
      <c r="O2983" s="888">
        <v>4</v>
      </c>
      <c r="P2983" s="887">
        <v>67080</v>
      </c>
    </row>
    <row r="2984" spans="1:16" x14ac:dyDescent="0.25">
      <c r="A2984" s="867" t="s">
        <v>19067</v>
      </c>
      <c r="B2984" s="867" t="s">
        <v>2672</v>
      </c>
      <c r="C2984" s="894" t="s">
        <v>19066</v>
      </c>
      <c r="D2984" s="893" t="s">
        <v>20961</v>
      </c>
      <c r="E2984" s="892">
        <v>8500</v>
      </c>
      <c r="F2984" s="895" t="s">
        <v>20960</v>
      </c>
      <c r="G2984" s="891" t="s">
        <v>20959</v>
      </c>
      <c r="H2984" s="890" t="s">
        <v>2872</v>
      </c>
      <c r="I2984" s="889" t="s">
        <v>2684</v>
      </c>
      <c r="J2984" s="889" t="s">
        <v>5525</v>
      </c>
      <c r="K2984" s="888">
        <v>1</v>
      </c>
      <c r="L2984" s="888">
        <v>5</v>
      </c>
      <c r="M2984" s="887">
        <v>50150</v>
      </c>
      <c r="N2984" s="888">
        <v>0</v>
      </c>
      <c r="O2984" s="888">
        <v>0</v>
      </c>
      <c r="P2984" s="887">
        <v>0</v>
      </c>
    </row>
    <row r="2985" spans="1:16" x14ac:dyDescent="0.25">
      <c r="A2985" s="867" t="s">
        <v>19067</v>
      </c>
      <c r="B2985" s="867" t="s">
        <v>2672</v>
      </c>
      <c r="C2985" s="894" t="s">
        <v>19066</v>
      </c>
      <c r="D2985" s="893" t="s">
        <v>18209</v>
      </c>
      <c r="E2985" s="892">
        <v>15600</v>
      </c>
      <c r="F2985" s="895" t="s">
        <v>20958</v>
      </c>
      <c r="G2985" s="891" t="s">
        <v>20957</v>
      </c>
      <c r="H2985" s="890" t="s">
        <v>20662</v>
      </c>
      <c r="I2985" s="889" t="s">
        <v>3654</v>
      </c>
      <c r="J2985" s="889" t="s">
        <v>5525</v>
      </c>
      <c r="K2985" s="888">
        <v>1</v>
      </c>
      <c r="L2985" s="888">
        <v>12</v>
      </c>
      <c r="M2985" s="887">
        <v>187200</v>
      </c>
      <c r="N2985" s="888">
        <v>1</v>
      </c>
      <c r="O2985" s="888">
        <v>6</v>
      </c>
      <c r="P2985" s="887">
        <v>92040</v>
      </c>
    </row>
    <row r="2986" spans="1:16" x14ac:dyDescent="0.25">
      <c r="A2986" s="867" t="s">
        <v>19067</v>
      </c>
      <c r="B2986" s="867" t="s">
        <v>2672</v>
      </c>
      <c r="C2986" s="894" t="s">
        <v>19066</v>
      </c>
      <c r="D2986" s="893" t="s">
        <v>18209</v>
      </c>
      <c r="E2986" s="892">
        <v>15600</v>
      </c>
      <c r="F2986" s="895" t="s">
        <v>20956</v>
      </c>
      <c r="G2986" s="891" t="s">
        <v>20955</v>
      </c>
      <c r="H2986" s="890" t="s">
        <v>20954</v>
      </c>
      <c r="I2986" s="889" t="s">
        <v>2684</v>
      </c>
      <c r="J2986" s="889" t="s">
        <v>5525</v>
      </c>
      <c r="K2986" s="888">
        <v>1</v>
      </c>
      <c r="L2986" s="888">
        <v>7</v>
      </c>
      <c r="M2986" s="887">
        <v>124800</v>
      </c>
      <c r="N2986" s="888">
        <v>0</v>
      </c>
      <c r="O2986" s="888">
        <v>0</v>
      </c>
      <c r="P2986" s="887">
        <v>0</v>
      </c>
    </row>
    <row r="2987" spans="1:16" x14ac:dyDescent="0.25">
      <c r="A2987" s="867" t="s">
        <v>19067</v>
      </c>
      <c r="B2987" s="867" t="s">
        <v>2672</v>
      </c>
      <c r="C2987" s="894" t="s">
        <v>19066</v>
      </c>
      <c r="D2987" s="893" t="s">
        <v>18209</v>
      </c>
      <c r="E2987" s="892">
        <v>7000</v>
      </c>
      <c r="F2987" s="895" t="s">
        <v>20953</v>
      </c>
      <c r="G2987" s="891" t="s">
        <v>20952</v>
      </c>
      <c r="H2987" s="890" t="s">
        <v>20662</v>
      </c>
      <c r="I2987" s="889" t="s">
        <v>3654</v>
      </c>
      <c r="J2987" s="889" t="s">
        <v>5525</v>
      </c>
      <c r="K2987" s="888">
        <v>1</v>
      </c>
      <c r="L2987" s="888">
        <v>7</v>
      </c>
      <c r="M2987" s="887">
        <v>48533.33</v>
      </c>
      <c r="N2987" s="888">
        <v>0</v>
      </c>
      <c r="O2987" s="888">
        <v>0</v>
      </c>
      <c r="P2987" s="887">
        <v>0</v>
      </c>
    </row>
    <row r="2988" spans="1:16" x14ac:dyDescent="0.25">
      <c r="A2988" s="867" t="s">
        <v>19067</v>
      </c>
      <c r="B2988" s="867" t="s">
        <v>2672</v>
      </c>
      <c r="C2988" s="894" t="s">
        <v>19066</v>
      </c>
      <c r="D2988" s="893" t="s">
        <v>18209</v>
      </c>
      <c r="E2988" s="892">
        <v>15600</v>
      </c>
      <c r="F2988" s="895" t="s">
        <v>20949</v>
      </c>
      <c r="G2988" s="891" t="s">
        <v>20948</v>
      </c>
      <c r="H2988" s="890" t="s">
        <v>19257</v>
      </c>
      <c r="I2988" s="889" t="s">
        <v>2684</v>
      </c>
      <c r="J2988" s="889" t="s">
        <v>5525</v>
      </c>
      <c r="K2988" s="888">
        <v>0</v>
      </c>
      <c r="L2988" s="888">
        <v>0</v>
      </c>
      <c r="M2988" s="887">
        <v>0</v>
      </c>
      <c r="N2988" s="888">
        <v>1</v>
      </c>
      <c r="O2988" s="888">
        <v>4</v>
      </c>
      <c r="P2988" s="887">
        <v>58760</v>
      </c>
    </row>
    <row r="2989" spans="1:16" x14ac:dyDescent="0.25">
      <c r="A2989" s="867" t="s">
        <v>19067</v>
      </c>
      <c r="B2989" s="867" t="s">
        <v>2672</v>
      </c>
      <c r="C2989" s="894" t="s">
        <v>19066</v>
      </c>
      <c r="D2989" s="893" t="s">
        <v>18209</v>
      </c>
      <c r="E2989" s="892">
        <v>15600</v>
      </c>
      <c r="F2989" s="895" t="s">
        <v>20949</v>
      </c>
      <c r="G2989" s="891" t="s">
        <v>20948</v>
      </c>
      <c r="H2989" s="890" t="s">
        <v>20951</v>
      </c>
      <c r="I2989" s="889" t="s">
        <v>2684</v>
      </c>
      <c r="J2989" s="889" t="s">
        <v>5525</v>
      </c>
      <c r="K2989" s="888">
        <v>1</v>
      </c>
      <c r="L2989" s="888">
        <v>1</v>
      </c>
      <c r="M2989" s="887">
        <v>14040</v>
      </c>
      <c r="N2989" s="888">
        <v>1</v>
      </c>
      <c r="O2989" s="888">
        <v>2</v>
      </c>
      <c r="P2989" s="887">
        <v>22880</v>
      </c>
    </row>
    <row r="2990" spans="1:16" ht="21" customHeight="1" x14ac:dyDescent="0.25">
      <c r="A2990" s="867" t="s">
        <v>19067</v>
      </c>
      <c r="B2990" s="867" t="s">
        <v>2672</v>
      </c>
      <c r="C2990" s="894" t="s">
        <v>19066</v>
      </c>
      <c r="D2990" s="893" t="s">
        <v>20950</v>
      </c>
      <c r="E2990" s="892">
        <v>15600</v>
      </c>
      <c r="F2990" s="895" t="s">
        <v>20949</v>
      </c>
      <c r="G2990" s="891" t="s">
        <v>20948</v>
      </c>
      <c r="H2990" s="890" t="s">
        <v>19257</v>
      </c>
      <c r="I2990" s="889" t="s">
        <v>2684</v>
      </c>
      <c r="J2990" s="889" t="s">
        <v>5525</v>
      </c>
      <c r="K2990" s="888">
        <v>1</v>
      </c>
      <c r="L2990" s="888">
        <v>11</v>
      </c>
      <c r="M2990" s="887">
        <v>171600</v>
      </c>
      <c r="N2990" s="888">
        <v>0</v>
      </c>
      <c r="O2990" s="888">
        <v>0</v>
      </c>
      <c r="P2990" s="887">
        <v>0</v>
      </c>
    </row>
    <row r="2991" spans="1:16" ht="21" customHeight="1" x14ac:dyDescent="0.25">
      <c r="A2991" s="867" t="s">
        <v>19067</v>
      </c>
      <c r="B2991" s="867" t="s">
        <v>2672</v>
      </c>
      <c r="C2991" s="894" t="s">
        <v>19066</v>
      </c>
      <c r="D2991" s="893" t="s">
        <v>20947</v>
      </c>
      <c r="E2991" s="892">
        <v>7000</v>
      </c>
      <c r="F2991" s="895" t="s">
        <v>20946</v>
      </c>
      <c r="G2991" s="891" t="s">
        <v>20945</v>
      </c>
      <c r="H2991" s="890" t="s">
        <v>2886</v>
      </c>
      <c r="I2991" s="889" t="s">
        <v>2684</v>
      </c>
      <c r="J2991" s="889" t="s">
        <v>5525</v>
      </c>
      <c r="K2991" s="888">
        <v>1</v>
      </c>
      <c r="L2991" s="888">
        <v>2</v>
      </c>
      <c r="M2991" s="887">
        <v>12133.36</v>
      </c>
      <c r="N2991" s="888">
        <v>0</v>
      </c>
      <c r="O2991" s="888">
        <v>0</v>
      </c>
      <c r="P2991" s="887">
        <v>0</v>
      </c>
    </row>
    <row r="2992" spans="1:16" x14ac:dyDescent="0.25">
      <c r="A2992" s="867" t="s">
        <v>19067</v>
      </c>
      <c r="B2992" s="867" t="s">
        <v>2672</v>
      </c>
      <c r="C2992" s="894" t="s">
        <v>19066</v>
      </c>
      <c r="D2992" s="893" t="s">
        <v>18209</v>
      </c>
      <c r="E2992" s="892">
        <v>13000</v>
      </c>
      <c r="F2992" s="895" t="s">
        <v>20944</v>
      </c>
      <c r="G2992" s="891" t="s">
        <v>20943</v>
      </c>
      <c r="H2992" s="890" t="s">
        <v>18961</v>
      </c>
      <c r="I2992" s="889" t="s">
        <v>2684</v>
      </c>
      <c r="J2992" s="889" t="s">
        <v>5525</v>
      </c>
      <c r="K2992" s="888">
        <v>1</v>
      </c>
      <c r="L2992" s="888">
        <v>3</v>
      </c>
      <c r="M2992" s="887">
        <v>40300</v>
      </c>
      <c r="N2992" s="888">
        <v>0</v>
      </c>
      <c r="O2992" s="888">
        <v>0</v>
      </c>
      <c r="P2992" s="887">
        <v>0</v>
      </c>
    </row>
    <row r="2993" spans="1:16" x14ac:dyDescent="0.25">
      <c r="A2993" s="867" t="s">
        <v>19067</v>
      </c>
      <c r="B2993" s="867" t="s">
        <v>2672</v>
      </c>
      <c r="C2993" s="894" t="s">
        <v>19066</v>
      </c>
      <c r="D2993" s="893" t="s">
        <v>18209</v>
      </c>
      <c r="E2993" s="892">
        <v>15600</v>
      </c>
      <c r="F2993" s="895" t="s">
        <v>20942</v>
      </c>
      <c r="G2993" s="891" t="s">
        <v>20941</v>
      </c>
      <c r="H2993" s="890" t="s">
        <v>20662</v>
      </c>
      <c r="I2993" s="889" t="s">
        <v>3654</v>
      </c>
      <c r="J2993" s="889" t="s">
        <v>5525</v>
      </c>
      <c r="K2993" s="888">
        <v>1</v>
      </c>
      <c r="L2993" s="888">
        <v>12</v>
      </c>
      <c r="M2993" s="887">
        <v>187200</v>
      </c>
      <c r="N2993" s="888">
        <v>1</v>
      </c>
      <c r="O2993" s="888">
        <v>6</v>
      </c>
      <c r="P2993" s="887">
        <v>92040</v>
      </c>
    </row>
    <row r="2994" spans="1:16" x14ac:dyDescent="0.25">
      <c r="A2994" s="867" t="s">
        <v>19067</v>
      </c>
      <c r="B2994" s="867" t="s">
        <v>2672</v>
      </c>
      <c r="C2994" s="894" t="s">
        <v>19066</v>
      </c>
      <c r="D2994" s="893" t="s">
        <v>20910</v>
      </c>
      <c r="E2994" s="892">
        <v>12000</v>
      </c>
      <c r="F2994" s="895" t="s">
        <v>20940</v>
      </c>
      <c r="G2994" s="891" t="s">
        <v>20939</v>
      </c>
      <c r="H2994" s="890" t="s">
        <v>2703</v>
      </c>
      <c r="I2994" s="889" t="s">
        <v>3654</v>
      </c>
      <c r="J2994" s="889" t="s">
        <v>5525</v>
      </c>
      <c r="K2994" s="888">
        <v>1</v>
      </c>
      <c r="L2994" s="888">
        <v>6</v>
      </c>
      <c r="M2994" s="887">
        <v>95600</v>
      </c>
      <c r="N2994" s="888">
        <v>1</v>
      </c>
      <c r="O2994" s="888">
        <v>1</v>
      </c>
      <c r="P2994" s="887">
        <v>12000</v>
      </c>
    </row>
    <row r="2995" spans="1:16" x14ac:dyDescent="0.25">
      <c r="A2995" s="867" t="s">
        <v>19067</v>
      </c>
      <c r="B2995" s="867" t="s">
        <v>2672</v>
      </c>
      <c r="C2995" s="894" t="s">
        <v>19066</v>
      </c>
      <c r="D2995" s="893" t="s">
        <v>18209</v>
      </c>
      <c r="E2995" s="892">
        <v>8000</v>
      </c>
      <c r="F2995" s="895" t="s">
        <v>20938</v>
      </c>
      <c r="G2995" s="891" t="s">
        <v>20937</v>
      </c>
      <c r="H2995" s="890" t="s">
        <v>2872</v>
      </c>
      <c r="I2995" s="889" t="s">
        <v>2684</v>
      </c>
      <c r="J2995" s="889" t="s">
        <v>5525</v>
      </c>
      <c r="K2995" s="888">
        <v>0</v>
      </c>
      <c r="L2995" s="888">
        <v>0</v>
      </c>
      <c r="M2995" s="887">
        <v>0</v>
      </c>
      <c r="N2995" s="888">
        <v>1</v>
      </c>
      <c r="O2995" s="888">
        <v>5</v>
      </c>
      <c r="P2995" s="887">
        <v>46400</v>
      </c>
    </row>
    <row r="2996" spans="1:16" x14ac:dyDescent="0.25">
      <c r="A2996" s="867" t="s">
        <v>19067</v>
      </c>
      <c r="B2996" s="867" t="s">
        <v>2672</v>
      </c>
      <c r="C2996" s="894" t="s">
        <v>19066</v>
      </c>
      <c r="D2996" s="893" t="s">
        <v>18209</v>
      </c>
      <c r="E2996" s="892">
        <v>5000</v>
      </c>
      <c r="F2996" s="895" t="s">
        <v>20938</v>
      </c>
      <c r="G2996" s="891" t="s">
        <v>20937</v>
      </c>
      <c r="H2996" s="890" t="s">
        <v>2872</v>
      </c>
      <c r="I2996" s="889" t="s">
        <v>3654</v>
      </c>
      <c r="J2996" s="889" t="s">
        <v>5525</v>
      </c>
      <c r="K2996" s="888">
        <v>1</v>
      </c>
      <c r="L2996" s="888">
        <v>2</v>
      </c>
      <c r="M2996" s="887">
        <v>15000</v>
      </c>
      <c r="N2996" s="888">
        <v>0</v>
      </c>
      <c r="O2996" s="888">
        <v>0</v>
      </c>
      <c r="P2996" s="887">
        <v>0</v>
      </c>
    </row>
    <row r="2997" spans="1:16" ht="12.75" customHeight="1" x14ac:dyDescent="0.25">
      <c r="A2997" s="867" t="s">
        <v>19067</v>
      </c>
      <c r="B2997" s="867" t="s">
        <v>2672</v>
      </c>
      <c r="C2997" s="894" t="s">
        <v>19066</v>
      </c>
      <c r="D2997" s="893" t="s">
        <v>18209</v>
      </c>
      <c r="E2997" s="892">
        <v>15600</v>
      </c>
      <c r="F2997" s="895" t="s">
        <v>20936</v>
      </c>
      <c r="G2997" s="891" t="s">
        <v>20935</v>
      </c>
      <c r="H2997" s="890" t="s">
        <v>20934</v>
      </c>
      <c r="I2997" s="889" t="s">
        <v>3654</v>
      </c>
      <c r="J2997" s="889" t="s">
        <v>5525</v>
      </c>
      <c r="K2997" s="888">
        <v>1</v>
      </c>
      <c r="L2997" s="888">
        <v>3</v>
      </c>
      <c r="M2997" s="887">
        <v>60320</v>
      </c>
      <c r="N2997" s="888">
        <v>1</v>
      </c>
      <c r="O2997" s="888">
        <v>6</v>
      </c>
      <c r="P2997" s="887">
        <v>92040</v>
      </c>
    </row>
    <row r="2998" spans="1:16" x14ac:dyDescent="0.25">
      <c r="A2998" s="867" t="s">
        <v>19067</v>
      </c>
      <c r="B2998" s="867" t="s">
        <v>2672</v>
      </c>
      <c r="C2998" s="894" t="s">
        <v>19066</v>
      </c>
      <c r="D2998" s="893" t="s">
        <v>20933</v>
      </c>
      <c r="E2998" s="892">
        <v>8000</v>
      </c>
      <c r="F2998" s="895" t="s">
        <v>20932</v>
      </c>
      <c r="G2998" s="891" t="s">
        <v>20931</v>
      </c>
      <c r="H2998" s="890" t="s">
        <v>20760</v>
      </c>
      <c r="I2998" s="889" t="s">
        <v>3654</v>
      </c>
      <c r="J2998" s="889" t="s">
        <v>5525</v>
      </c>
      <c r="K2998" s="888">
        <v>1</v>
      </c>
      <c r="L2998" s="888">
        <v>3</v>
      </c>
      <c r="M2998" s="887">
        <v>32800.01</v>
      </c>
      <c r="N2998" s="888">
        <v>0</v>
      </c>
      <c r="O2998" s="888">
        <v>0</v>
      </c>
      <c r="P2998" s="887">
        <v>0</v>
      </c>
    </row>
    <row r="2999" spans="1:16" x14ac:dyDescent="0.25">
      <c r="A2999" s="867" t="s">
        <v>19067</v>
      </c>
      <c r="B2999" s="867" t="s">
        <v>2672</v>
      </c>
      <c r="C2999" s="894" t="s">
        <v>19066</v>
      </c>
      <c r="D2999" s="893" t="s">
        <v>18209</v>
      </c>
      <c r="E2999" s="892">
        <v>14500</v>
      </c>
      <c r="F2999" s="895" t="s">
        <v>20930</v>
      </c>
      <c r="G2999" s="891" t="s">
        <v>20929</v>
      </c>
      <c r="H2999" s="890" t="s">
        <v>20662</v>
      </c>
      <c r="I2999" s="889" t="s">
        <v>3654</v>
      </c>
      <c r="J2999" s="889" t="s">
        <v>5525</v>
      </c>
      <c r="K2999" s="888">
        <v>2</v>
      </c>
      <c r="L2999" s="888">
        <v>4</v>
      </c>
      <c r="M2999" s="887">
        <v>57516.67</v>
      </c>
      <c r="N2999" s="888">
        <v>1</v>
      </c>
      <c r="O2999" s="888">
        <v>6</v>
      </c>
      <c r="P2999" s="887">
        <v>87000</v>
      </c>
    </row>
    <row r="3000" spans="1:16" x14ac:dyDescent="0.25">
      <c r="A3000" s="867" t="s">
        <v>19067</v>
      </c>
      <c r="B3000" s="867" t="s">
        <v>2672</v>
      </c>
      <c r="C3000" s="894" t="s">
        <v>19066</v>
      </c>
      <c r="D3000" s="893" t="s">
        <v>18209</v>
      </c>
      <c r="E3000" s="892">
        <v>12000</v>
      </c>
      <c r="F3000" s="895" t="s">
        <v>20930</v>
      </c>
      <c r="G3000" s="891" t="s">
        <v>20929</v>
      </c>
      <c r="H3000" s="890" t="s">
        <v>20662</v>
      </c>
      <c r="I3000" s="889" t="s">
        <v>3654</v>
      </c>
      <c r="J3000" s="889" t="s">
        <v>5525</v>
      </c>
      <c r="K3000" s="888">
        <v>1</v>
      </c>
      <c r="L3000" s="888">
        <v>8</v>
      </c>
      <c r="M3000" s="887">
        <v>96000</v>
      </c>
      <c r="N3000" s="888">
        <v>0</v>
      </c>
      <c r="O3000" s="888">
        <v>0</v>
      </c>
      <c r="P3000" s="887">
        <v>0</v>
      </c>
    </row>
    <row r="3001" spans="1:16" x14ac:dyDescent="0.25">
      <c r="A3001" s="867" t="s">
        <v>19067</v>
      </c>
      <c r="B3001" s="867" t="s">
        <v>2672</v>
      </c>
      <c r="C3001" s="894" t="s">
        <v>19066</v>
      </c>
      <c r="D3001" s="893" t="s">
        <v>18209</v>
      </c>
      <c r="E3001" s="892">
        <v>5000</v>
      </c>
      <c r="F3001" s="895" t="s">
        <v>20928</v>
      </c>
      <c r="G3001" s="891" t="s">
        <v>20927</v>
      </c>
      <c r="H3001" s="890" t="s">
        <v>2688</v>
      </c>
      <c r="I3001" s="889" t="s">
        <v>3654</v>
      </c>
      <c r="J3001" s="889" t="s">
        <v>5525</v>
      </c>
      <c r="K3001" s="888">
        <v>1</v>
      </c>
      <c r="L3001" s="888">
        <v>5</v>
      </c>
      <c r="M3001" s="887">
        <v>30000</v>
      </c>
      <c r="N3001" s="888">
        <v>1</v>
      </c>
      <c r="O3001" s="888">
        <v>6</v>
      </c>
      <c r="P3001" s="887">
        <v>30000</v>
      </c>
    </row>
    <row r="3002" spans="1:16" x14ac:dyDescent="0.25">
      <c r="A3002" s="867" t="s">
        <v>19067</v>
      </c>
      <c r="B3002" s="867" t="s">
        <v>2672</v>
      </c>
      <c r="C3002" s="894" t="s">
        <v>19066</v>
      </c>
      <c r="D3002" s="893" t="s">
        <v>18209</v>
      </c>
      <c r="E3002" s="892">
        <v>15600</v>
      </c>
      <c r="F3002" s="895" t="s">
        <v>20926</v>
      </c>
      <c r="G3002" s="891" t="s">
        <v>20925</v>
      </c>
      <c r="H3002" s="890" t="s">
        <v>20662</v>
      </c>
      <c r="I3002" s="889" t="s">
        <v>3654</v>
      </c>
      <c r="J3002" s="889" t="s">
        <v>5525</v>
      </c>
      <c r="K3002" s="888">
        <v>2</v>
      </c>
      <c r="L3002" s="888">
        <v>9</v>
      </c>
      <c r="M3002" s="887">
        <v>137280</v>
      </c>
      <c r="N3002" s="888">
        <v>0</v>
      </c>
      <c r="O3002" s="888">
        <v>0</v>
      </c>
      <c r="P3002" s="887">
        <v>0</v>
      </c>
    </row>
    <row r="3003" spans="1:16" x14ac:dyDescent="0.25">
      <c r="A3003" s="867" t="s">
        <v>19067</v>
      </c>
      <c r="B3003" s="867" t="s">
        <v>2672</v>
      </c>
      <c r="C3003" s="894" t="s">
        <v>19066</v>
      </c>
      <c r="D3003" s="893" t="s">
        <v>18209</v>
      </c>
      <c r="E3003" s="892">
        <v>11000</v>
      </c>
      <c r="F3003" s="895" t="s">
        <v>20924</v>
      </c>
      <c r="G3003" s="891" t="s">
        <v>20923</v>
      </c>
      <c r="H3003" s="890" t="s">
        <v>20662</v>
      </c>
      <c r="I3003" s="889" t="s">
        <v>3654</v>
      </c>
      <c r="J3003" s="889" t="s">
        <v>5525</v>
      </c>
      <c r="K3003" s="888">
        <v>1</v>
      </c>
      <c r="L3003" s="888">
        <v>4</v>
      </c>
      <c r="M3003" s="887">
        <v>53166.67</v>
      </c>
      <c r="N3003" s="888">
        <v>1</v>
      </c>
      <c r="O3003" s="888">
        <v>6</v>
      </c>
      <c r="P3003" s="887">
        <v>66000</v>
      </c>
    </row>
    <row r="3004" spans="1:16" x14ac:dyDescent="0.25">
      <c r="A3004" s="867" t="s">
        <v>19067</v>
      </c>
      <c r="B3004" s="867" t="s">
        <v>2672</v>
      </c>
      <c r="C3004" s="894" t="s">
        <v>19066</v>
      </c>
      <c r="D3004" s="893" t="s">
        <v>18209</v>
      </c>
      <c r="E3004" s="892">
        <v>9000</v>
      </c>
      <c r="F3004" s="895" t="s">
        <v>20924</v>
      </c>
      <c r="G3004" s="891" t="s">
        <v>20923</v>
      </c>
      <c r="H3004" s="890" t="s">
        <v>20662</v>
      </c>
      <c r="I3004" s="889" t="s">
        <v>3654</v>
      </c>
      <c r="J3004" s="889" t="s">
        <v>5525</v>
      </c>
      <c r="K3004" s="888">
        <v>1</v>
      </c>
      <c r="L3004" s="888">
        <v>8</v>
      </c>
      <c r="M3004" s="887">
        <v>63900</v>
      </c>
      <c r="N3004" s="888">
        <v>0</v>
      </c>
      <c r="O3004" s="888">
        <v>0</v>
      </c>
      <c r="P3004" s="887">
        <v>0</v>
      </c>
    </row>
    <row r="3005" spans="1:16" x14ac:dyDescent="0.25">
      <c r="A3005" s="867" t="s">
        <v>19067</v>
      </c>
      <c r="B3005" s="867" t="s">
        <v>2672</v>
      </c>
      <c r="C3005" s="894" t="s">
        <v>19066</v>
      </c>
      <c r="D3005" s="893" t="s">
        <v>20779</v>
      </c>
      <c r="E3005" s="892">
        <v>15600</v>
      </c>
      <c r="F3005" s="895" t="s">
        <v>20922</v>
      </c>
      <c r="G3005" s="891" t="s">
        <v>20921</v>
      </c>
      <c r="H3005" s="890" t="s">
        <v>2703</v>
      </c>
      <c r="I3005" s="889" t="s">
        <v>3654</v>
      </c>
      <c r="J3005" s="889" t="s">
        <v>5525</v>
      </c>
      <c r="K3005" s="888">
        <v>1</v>
      </c>
      <c r="L3005" s="888">
        <v>6</v>
      </c>
      <c r="M3005" s="887">
        <v>87880</v>
      </c>
      <c r="N3005" s="888">
        <v>0</v>
      </c>
      <c r="O3005" s="888">
        <v>0</v>
      </c>
      <c r="P3005" s="887">
        <v>0</v>
      </c>
    </row>
    <row r="3006" spans="1:16" ht="22.5" x14ac:dyDescent="0.25">
      <c r="A3006" s="867" t="s">
        <v>19067</v>
      </c>
      <c r="B3006" s="867" t="s">
        <v>2672</v>
      </c>
      <c r="C3006" s="894" t="s">
        <v>19066</v>
      </c>
      <c r="D3006" s="893" t="s">
        <v>20920</v>
      </c>
      <c r="E3006" s="892">
        <v>15600</v>
      </c>
      <c r="F3006" s="895" t="s">
        <v>19299</v>
      </c>
      <c r="G3006" s="891" t="s">
        <v>19298</v>
      </c>
      <c r="H3006" s="890" t="s">
        <v>20662</v>
      </c>
      <c r="I3006" s="889" t="s">
        <v>3654</v>
      </c>
      <c r="J3006" s="889" t="s">
        <v>5525</v>
      </c>
      <c r="K3006" s="888">
        <v>1</v>
      </c>
      <c r="L3006" s="888">
        <v>2</v>
      </c>
      <c r="M3006" s="887">
        <v>38480</v>
      </c>
      <c r="N3006" s="888">
        <v>1</v>
      </c>
      <c r="O3006" s="888">
        <v>6</v>
      </c>
      <c r="P3006" s="887">
        <v>92040</v>
      </c>
    </row>
    <row r="3007" spans="1:16" x14ac:dyDescent="0.25">
      <c r="A3007" s="867" t="s">
        <v>19067</v>
      </c>
      <c r="B3007" s="867" t="s">
        <v>2672</v>
      </c>
      <c r="C3007" s="894" t="s">
        <v>19066</v>
      </c>
      <c r="D3007" s="893" t="s">
        <v>18209</v>
      </c>
      <c r="E3007" s="892">
        <v>10000</v>
      </c>
      <c r="F3007" s="895" t="s">
        <v>20919</v>
      </c>
      <c r="G3007" s="891" t="s">
        <v>20918</v>
      </c>
      <c r="H3007" s="890" t="s">
        <v>16874</v>
      </c>
      <c r="I3007" s="889" t="s">
        <v>3654</v>
      </c>
      <c r="J3007" s="889" t="s">
        <v>5525</v>
      </c>
      <c r="K3007" s="888">
        <v>0</v>
      </c>
      <c r="L3007" s="888">
        <v>0</v>
      </c>
      <c r="M3007" s="887">
        <v>0</v>
      </c>
      <c r="N3007" s="888">
        <v>1</v>
      </c>
      <c r="O3007" s="888">
        <v>1</v>
      </c>
      <c r="P3007" s="887">
        <v>10000</v>
      </c>
    </row>
    <row r="3008" spans="1:16" ht="22.5" x14ac:dyDescent="0.25">
      <c r="A3008" s="867" t="s">
        <v>19067</v>
      </c>
      <c r="B3008" s="867" t="s">
        <v>2672</v>
      </c>
      <c r="C3008" s="894" t="s">
        <v>19066</v>
      </c>
      <c r="D3008" s="893" t="s">
        <v>20917</v>
      </c>
      <c r="E3008" s="892">
        <v>15600</v>
      </c>
      <c r="F3008" s="895" t="s">
        <v>20916</v>
      </c>
      <c r="G3008" s="891" t="s">
        <v>20915</v>
      </c>
      <c r="H3008" s="890" t="s">
        <v>20662</v>
      </c>
      <c r="I3008" s="889" t="s">
        <v>3654</v>
      </c>
      <c r="J3008" s="889" t="s">
        <v>5525</v>
      </c>
      <c r="K3008" s="888">
        <v>1</v>
      </c>
      <c r="L3008" s="888">
        <v>12</v>
      </c>
      <c r="M3008" s="887">
        <v>187200</v>
      </c>
      <c r="N3008" s="888">
        <v>1</v>
      </c>
      <c r="O3008" s="888">
        <v>6</v>
      </c>
      <c r="P3008" s="887">
        <v>92040</v>
      </c>
    </row>
    <row r="3009" spans="1:16" x14ac:dyDescent="0.25">
      <c r="A3009" s="867" t="s">
        <v>19067</v>
      </c>
      <c r="B3009" s="867" t="s">
        <v>2672</v>
      </c>
      <c r="C3009" s="894" t="s">
        <v>19066</v>
      </c>
      <c r="D3009" s="893" t="s">
        <v>18209</v>
      </c>
      <c r="E3009" s="892">
        <v>9000</v>
      </c>
      <c r="F3009" s="895" t="s">
        <v>20914</v>
      </c>
      <c r="G3009" s="891" t="s">
        <v>20913</v>
      </c>
      <c r="H3009" s="890" t="s">
        <v>20662</v>
      </c>
      <c r="I3009" s="889" t="s">
        <v>3654</v>
      </c>
      <c r="J3009" s="889" t="s">
        <v>5525</v>
      </c>
      <c r="K3009" s="888">
        <v>1</v>
      </c>
      <c r="L3009" s="888">
        <v>3</v>
      </c>
      <c r="M3009" s="887">
        <v>22500</v>
      </c>
      <c r="N3009" s="888">
        <v>0</v>
      </c>
      <c r="O3009" s="888">
        <v>0</v>
      </c>
      <c r="P3009" s="887">
        <v>0</v>
      </c>
    </row>
    <row r="3010" spans="1:16" x14ac:dyDescent="0.25">
      <c r="A3010" s="867" t="s">
        <v>19067</v>
      </c>
      <c r="B3010" s="867" t="s">
        <v>2672</v>
      </c>
      <c r="C3010" s="894" t="s">
        <v>19066</v>
      </c>
      <c r="D3010" s="893" t="s">
        <v>18209</v>
      </c>
      <c r="E3010" s="892">
        <v>10000</v>
      </c>
      <c r="F3010" s="895" t="s">
        <v>20912</v>
      </c>
      <c r="G3010" s="891" t="s">
        <v>20911</v>
      </c>
      <c r="H3010" s="890" t="s">
        <v>20833</v>
      </c>
      <c r="I3010" s="889" t="s">
        <v>3654</v>
      </c>
      <c r="J3010" s="889" t="s">
        <v>5525</v>
      </c>
      <c r="K3010" s="888">
        <v>1</v>
      </c>
      <c r="L3010" s="888">
        <v>3</v>
      </c>
      <c r="M3010" s="887">
        <v>30000</v>
      </c>
      <c r="N3010" s="888">
        <v>0</v>
      </c>
      <c r="O3010" s="888">
        <v>0</v>
      </c>
      <c r="P3010" s="887">
        <v>0</v>
      </c>
    </row>
    <row r="3011" spans="1:16" x14ac:dyDescent="0.25">
      <c r="A3011" s="867" t="s">
        <v>19067</v>
      </c>
      <c r="B3011" s="867" t="s">
        <v>2672</v>
      </c>
      <c r="C3011" s="894" t="s">
        <v>19066</v>
      </c>
      <c r="D3011" s="893" t="s">
        <v>20910</v>
      </c>
      <c r="E3011" s="892">
        <v>7000</v>
      </c>
      <c r="F3011" s="895" t="s">
        <v>20909</v>
      </c>
      <c r="G3011" s="891" t="s">
        <v>20908</v>
      </c>
      <c r="H3011" s="890" t="s">
        <v>20766</v>
      </c>
      <c r="I3011" s="889" t="s">
        <v>3654</v>
      </c>
      <c r="J3011" s="889" t="s">
        <v>5525</v>
      </c>
      <c r="K3011" s="888">
        <v>0</v>
      </c>
      <c r="L3011" s="888">
        <v>0</v>
      </c>
      <c r="M3011" s="887">
        <v>0</v>
      </c>
      <c r="N3011" s="888">
        <v>1</v>
      </c>
      <c r="O3011" s="888">
        <v>4</v>
      </c>
      <c r="P3011" s="887">
        <v>41533.33</v>
      </c>
    </row>
    <row r="3012" spans="1:16" x14ac:dyDescent="0.25">
      <c r="A3012" s="867" t="s">
        <v>19067</v>
      </c>
      <c r="B3012" s="867" t="s">
        <v>2672</v>
      </c>
      <c r="C3012" s="894" t="s">
        <v>19066</v>
      </c>
      <c r="D3012" s="893" t="s">
        <v>18209</v>
      </c>
      <c r="E3012" s="892">
        <v>12000</v>
      </c>
      <c r="F3012" s="895" t="s">
        <v>20907</v>
      </c>
      <c r="G3012" s="891" t="s">
        <v>20906</v>
      </c>
      <c r="H3012" s="890" t="s">
        <v>4217</v>
      </c>
      <c r="I3012" s="889" t="s">
        <v>2684</v>
      </c>
      <c r="J3012" s="889" t="s">
        <v>5525</v>
      </c>
      <c r="K3012" s="888">
        <v>0</v>
      </c>
      <c r="L3012" s="888">
        <v>0</v>
      </c>
      <c r="M3012" s="887">
        <v>0</v>
      </c>
      <c r="N3012" s="888">
        <v>1</v>
      </c>
      <c r="O3012" s="888">
        <v>5</v>
      </c>
      <c r="P3012" s="887">
        <v>56400</v>
      </c>
    </row>
    <row r="3013" spans="1:16" x14ac:dyDescent="0.25">
      <c r="A3013" s="867" t="s">
        <v>19067</v>
      </c>
      <c r="B3013" s="867" t="s">
        <v>2672</v>
      </c>
      <c r="C3013" s="894" t="s">
        <v>19066</v>
      </c>
      <c r="D3013" s="893" t="s">
        <v>18209</v>
      </c>
      <c r="E3013" s="892">
        <v>11500</v>
      </c>
      <c r="F3013" s="895" t="s">
        <v>20907</v>
      </c>
      <c r="G3013" s="891" t="s">
        <v>20906</v>
      </c>
      <c r="H3013" s="890" t="s">
        <v>20905</v>
      </c>
      <c r="I3013" s="889" t="s">
        <v>2684</v>
      </c>
      <c r="J3013" s="889" t="s">
        <v>5525</v>
      </c>
      <c r="K3013" s="888">
        <v>1</v>
      </c>
      <c r="L3013" s="888">
        <v>3</v>
      </c>
      <c r="M3013" s="887">
        <v>29133.33</v>
      </c>
      <c r="N3013" s="888">
        <v>0</v>
      </c>
      <c r="O3013" s="888">
        <v>0</v>
      </c>
      <c r="P3013" s="887">
        <v>0</v>
      </c>
    </row>
    <row r="3014" spans="1:16" x14ac:dyDescent="0.25">
      <c r="A3014" s="867" t="s">
        <v>19067</v>
      </c>
      <c r="B3014" s="867" t="s">
        <v>2672</v>
      </c>
      <c r="C3014" s="894" t="s">
        <v>19066</v>
      </c>
      <c r="D3014" s="893" t="s">
        <v>18209</v>
      </c>
      <c r="E3014" s="892">
        <v>12000</v>
      </c>
      <c r="F3014" s="895" t="s">
        <v>20904</v>
      </c>
      <c r="G3014" s="891" t="s">
        <v>20903</v>
      </c>
      <c r="H3014" s="890" t="s">
        <v>18811</v>
      </c>
      <c r="I3014" s="889" t="s">
        <v>3654</v>
      </c>
      <c r="J3014" s="889" t="s">
        <v>5525</v>
      </c>
      <c r="K3014" s="888">
        <v>0</v>
      </c>
      <c r="L3014" s="888">
        <v>0</v>
      </c>
      <c r="M3014" s="887">
        <v>0</v>
      </c>
      <c r="N3014" s="888">
        <v>1</v>
      </c>
      <c r="O3014" s="888">
        <v>3</v>
      </c>
      <c r="P3014" s="887">
        <v>42000</v>
      </c>
    </row>
    <row r="3015" spans="1:16" x14ac:dyDescent="0.25">
      <c r="A3015" s="867" t="s">
        <v>19067</v>
      </c>
      <c r="B3015" s="867" t="s">
        <v>2672</v>
      </c>
      <c r="C3015" s="894" t="s">
        <v>19066</v>
      </c>
      <c r="D3015" s="893" t="s">
        <v>18209</v>
      </c>
      <c r="E3015" s="892">
        <v>6000</v>
      </c>
      <c r="F3015" s="895" t="s">
        <v>20902</v>
      </c>
      <c r="G3015" s="891" t="s">
        <v>20901</v>
      </c>
      <c r="H3015" s="890" t="s">
        <v>2703</v>
      </c>
      <c r="I3015" s="889" t="s">
        <v>3654</v>
      </c>
      <c r="J3015" s="889" t="s">
        <v>5525</v>
      </c>
      <c r="K3015" s="888">
        <v>1</v>
      </c>
      <c r="L3015" s="888">
        <v>1</v>
      </c>
      <c r="M3015" s="887">
        <v>8600</v>
      </c>
      <c r="N3015" s="888">
        <v>1</v>
      </c>
      <c r="O3015" s="888">
        <v>6</v>
      </c>
      <c r="P3015" s="887">
        <v>36000</v>
      </c>
    </row>
    <row r="3016" spans="1:16" ht="33.75" x14ac:dyDescent="0.25">
      <c r="A3016" s="867" t="s">
        <v>19067</v>
      </c>
      <c r="B3016" s="867" t="s">
        <v>2672</v>
      </c>
      <c r="C3016" s="894" t="s">
        <v>19066</v>
      </c>
      <c r="D3016" s="893" t="s">
        <v>20900</v>
      </c>
      <c r="E3016" s="892">
        <v>8000</v>
      </c>
      <c r="F3016" s="895" t="s">
        <v>20899</v>
      </c>
      <c r="G3016" s="891" t="s">
        <v>20898</v>
      </c>
      <c r="H3016" s="890" t="s">
        <v>2703</v>
      </c>
      <c r="I3016" s="889" t="s">
        <v>3654</v>
      </c>
      <c r="J3016" s="889" t="s">
        <v>5525</v>
      </c>
      <c r="K3016" s="888">
        <v>1</v>
      </c>
      <c r="L3016" s="888">
        <v>5</v>
      </c>
      <c r="M3016" s="887">
        <v>48000</v>
      </c>
      <c r="N3016" s="888">
        <v>1</v>
      </c>
      <c r="O3016" s="888">
        <v>2</v>
      </c>
      <c r="P3016" s="887">
        <v>11733.33</v>
      </c>
    </row>
    <row r="3017" spans="1:16" ht="33.75" x14ac:dyDescent="0.25">
      <c r="A3017" s="867" t="s">
        <v>19067</v>
      </c>
      <c r="B3017" s="867" t="s">
        <v>2672</v>
      </c>
      <c r="C3017" s="894" t="s">
        <v>19066</v>
      </c>
      <c r="D3017" s="893" t="s">
        <v>20900</v>
      </c>
      <c r="E3017" s="892">
        <v>9000</v>
      </c>
      <c r="F3017" s="895" t="s">
        <v>20899</v>
      </c>
      <c r="G3017" s="891" t="s">
        <v>20898</v>
      </c>
      <c r="H3017" s="890" t="s">
        <v>2703</v>
      </c>
      <c r="I3017" s="889" t="s">
        <v>3654</v>
      </c>
      <c r="J3017" s="889" t="s">
        <v>5525</v>
      </c>
      <c r="K3017" s="888">
        <v>1</v>
      </c>
      <c r="L3017" s="888">
        <v>3</v>
      </c>
      <c r="M3017" s="887">
        <v>27000</v>
      </c>
      <c r="N3017" s="888">
        <v>0</v>
      </c>
      <c r="O3017" s="888">
        <v>0</v>
      </c>
      <c r="P3017" s="887">
        <v>0</v>
      </c>
    </row>
    <row r="3018" spans="1:16" x14ac:dyDescent="0.25">
      <c r="A3018" s="867" t="s">
        <v>19067</v>
      </c>
      <c r="B3018" s="867" t="s">
        <v>2672</v>
      </c>
      <c r="C3018" s="894" t="s">
        <v>19066</v>
      </c>
      <c r="D3018" s="893" t="s">
        <v>18209</v>
      </c>
      <c r="E3018" s="892">
        <v>7000</v>
      </c>
      <c r="F3018" s="895" t="s">
        <v>20897</v>
      </c>
      <c r="G3018" s="891" t="s">
        <v>20896</v>
      </c>
      <c r="H3018" s="890" t="s">
        <v>20766</v>
      </c>
      <c r="I3018" s="889" t="s">
        <v>3654</v>
      </c>
      <c r="J3018" s="889" t="s">
        <v>5525</v>
      </c>
      <c r="K3018" s="888">
        <v>1</v>
      </c>
      <c r="L3018" s="888">
        <v>1</v>
      </c>
      <c r="M3018" s="887">
        <v>12366.67</v>
      </c>
      <c r="N3018" s="888">
        <v>1</v>
      </c>
      <c r="O3018" s="888">
        <v>4</v>
      </c>
      <c r="P3018" s="887">
        <v>34533.33</v>
      </c>
    </row>
    <row r="3019" spans="1:16" x14ac:dyDescent="0.25">
      <c r="A3019" s="867" t="s">
        <v>19067</v>
      </c>
      <c r="B3019" s="867" t="s">
        <v>2672</v>
      </c>
      <c r="C3019" s="894" t="s">
        <v>19066</v>
      </c>
      <c r="D3019" s="893" t="s">
        <v>18209</v>
      </c>
      <c r="E3019" s="892">
        <v>15000</v>
      </c>
      <c r="F3019" s="895" t="s">
        <v>20895</v>
      </c>
      <c r="G3019" s="891" t="s">
        <v>20894</v>
      </c>
      <c r="H3019" s="890" t="s">
        <v>2703</v>
      </c>
      <c r="I3019" s="889" t="s">
        <v>3654</v>
      </c>
      <c r="J3019" s="889" t="s">
        <v>5525</v>
      </c>
      <c r="K3019" s="888">
        <v>1</v>
      </c>
      <c r="L3019" s="888">
        <v>8</v>
      </c>
      <c r="M3019" s="887">
        <v>119500</v>
      </c>
      <c r="N3019" s="888">
        <v>1</v>
      </c>
      <c r="O3019" s="888">
        <v>6</v>
      </c>
      <c r="P3019" s="887">
        <v>88500</v>
      </c>
    </row>
    <row r="3020" spans="1:16" x14ac:dyDescent="0.25">
      <c r="A3020" s="867" t="s">
        <v>19067</v>
      </c>
      <c r="B3020" s="867" t="s">
        <v>2672</v>
      </c>
      <c r="C3020" s="894" t="s">
        <v>19066</v>
      </c>
      <c r="D3020" s="893" t="s">
        <v>18209</v>
      </c>
      <c r="E3020" s="892">
        <v>8000</v>
      </c>
      <c r="F3020" s="895" t="s">
        <v>20893</v>
      </c>
      <c r="G3020" s="891" t="s">
        <v>20892</v>
      </c>
      <c r="H3020" s="890" t="s">
        <v>20662</v>
      </c>
      <c r="I3020" s="889" t="s">
        <v>3654</v>
      </c>
      <c r="J3020" s="889" t="s">
        <v>5525</v>
      </c>
      <c r="K3020" s="888">
        <v>1</v>
      </c>
      <c r="L3020" s="888">
        <v>9</v>
      </c>
      <c r="M3020" s="887">
        <v>79200</v>
      </c>
      <c r="N3020" s="888">
        <v>0</v>
      </c>
      <c r="O3020" s="888">
        <v>0</v>
      </c>
      <c r="P3020" s="887">
        <v>0</v>
      </c>
    </row>
    <row r="3021" spans="1:16" x14ac:dyDescent="0.25">
      <c r="A3021" s="867" t="s">
        <v>19067</v>
      </c>
      <c r="B3021" s="867" t="s">
        <v>2672</v>
      </c>
      <c r="C3021" s="894" t="s">
        <v>19066</v>
      </c>
      <c r="D3021" s="893" t="s">
        <v>18209</v>
      </c>
      <c r="E3021" s="892">
        <v>7500</v>
      </c>
      <c r="F3021" s="895" t="s">
        <v>20891</v>
      </c>
      <c r="G3021" s="891" t="s">
        <v>20890</v>
      </c>
      <c r="H3021" s="890" t="s">
        <v>19294</v>
      </c>
      <c r="I3021" s="889" t="s">
        <v>3654</v>
      </c>
      <c r="J3021" s="889" t="s">
        <v>5525</v>
      </c>
      <c r="K3021" s="888">
        <v>1</v>
      </c>
      <c r="L3021" s="888">
        <v>1</v>
      </c>
      <c r="M3021" s="887">
        <v>10750</v>
      </c>
      <c r="N3021" s="888">
        <v>1</v>
      </c>
      <c r="O3021" s="888">
        <v>5</v>
      </c>
      <c r="P3021" s="887">
        <v>37500</v>
      </c>
    </row>
    <row r="3022" spans="1:16" x14ac:dyDescent="0.25">
      <c r="A3022" s="1772" t="s">
        <v>2848</v>
      </c>
      <c r="B3022" s="1772"/>
      <c r="C3022" s="1772"/>
      <c r="D3022" s="1772"/>
      <c r="E3022" s="1772"/>
      <c r="F3022" s="1772" t="s">
        <v>378</v>
      </c>
      <c r="G3022" s="1772"/>
      <c r="H3022" s="1772"/>
      <c r="I3022" s="1772"/>
      <c r="J3022" s="1772"/>
      <c r="K3022" s="1771" t="s">
        <v>2847</v>
      </c>
      <c r="L3022" s="1771"/>
      <c r="M3022" s="1771"/>
      <c r="N3022" s="1771" t="s">
        <v>2846</v>
      </c>
      <c r="O3022" s="1771"/>
      <c r="P3022" s="1771"/>
    </row>
    <row r="3023" spans="1:16" ht="69.75" x14ac:dyDescent="0.25">
      <c r="A3023" s="1535" t="s">
        <v>2845</v>
      </c>
      <c r="B3023" s="1535" t="s">
        <v>5</v>
      </c>
      <c r="C3023" s="1535" t="s">
        <v>2844</v>
      </c>
      <c r="D3023" s="1535" t="s">
        <v>2843</v>
      </c>
      <c r="E3023" s="1536" t="s">
        <v>2842</v>
      </c>
      <c r="F3023" s="1537" t="s">
        <v>2841</v>
      </c>
      <c r="G3023" s="1535" t="s">
        <v>2840</v>
      </c>
      <c r="H3023" s="1535" t="s">
        <v>2839</v>
      </c>
      <c r="I3023" s="1535" t="s">
        <v>2838</v>
      </c>
      <c r="J3023" s="1535" t="s">
        <v>2837</v>
      </c>
      <c r="K3023" s="1538" t="s">
        <v>2836</v>
      </c>
      <c r="L3023" s="1538" t="s">
        <v>2835</v>
      </c>
      <c r="M3023" s="1539" t="s">
        <v>2834</v>
      </c>
      <c r="N3023" s="1538" t="s">
        <v>2836</v>
      </c>
      <c r="O3023" s="1538" t="s">
        <v>2835</v>
      </c>
      <c r="P3023" s="1539" t="s">
        <v>2834</v>
      </c>
    </row>
    <row r="3024" spans="1:16" x14ac:dyDescent="0.25">
      <c r="A3024" s="867" t="s">
        <v>19067</v>
      </c>
      <c r="B3024" s="867" t="s">
        <v>2672</v>
      </c>
      <c r="C3024" s="894" t="s">
        <v>19066</v>
      </c>
      <c r="D3024" s="893" t="s">
        <v>18209</v>
      </c>
      <c r="E3024" s="892">
        <v>6000</v>
      </c>
      <c r="F3024" s="895" t="s">
        <v>20889</v>
      </c>
      <c r="G3024" s="891" t="s">
        <v>20888</v>
      </c>
      <c r="H3024" s="890" t="s">
        <v>2722</v>
      </c>
      <c r="I3024" s="889" t="s">
        <v>2684</v>
      </c>
      <c r="J3024" s="889" t="s">
        <v>5525</v>
      </c>
      <c r="K3024" s="888">
        <v>0</v>
      </c>
      <c r="L3024" s="888">
        <v>0</v>
      </c>
      <c r="M3024" s="887">
        <v>0</v>
      </c>
      <c r="N3024" s="888">
        <v>1</v>
      </c>
      <c r="O3024" s="888">
        <v>2</v>
      </c>
      <c r="P3024" s="887">
        <v>10600</v>
      </c>
    </row>
    <row r="3025" spans="1:16" x14ac:dyDescent="0.25">
      <c r="A3025" s="867" t="s">
        <v>19067</v>
      </c>
      <c r="B3025" s="867" t="s">
        <v>2672</v>
      </c>
      <c r="C3025" s="894" t="s">
        <v>19066</v>
      </c>
      <c r="D3025" s="893" t="s">
        <v>18209</v>
      </c>
      <c r="E3025" s="892">
        <v>9000</v>
      </c>
      <c r="F3025" s="895" t="s">
        <v>20887</v>
      </c>
      <c r="G3025" s="891" t="s">
        <v>20886</v>
      </c>
      <c r="H3025" s="890" t="s">
        <v>20885</v>
      </c>
      <c r="I3025" s="889" t="s">
        <v>2684</v>
      </c>
      <c r="J3025" s="889" t="s">
        <v>5525</v>
      </c>
      <c r="K3025" s="888">
        <v>1</v>
      </c>
      <c r="L3025" s="888">
        <v>11</v>
      </c>
      <c r="M3025" s="887">
        <v>97500</v>
      </c>
      <c r="N3025" s="888">
        <v>1</v>
      </c>
      <c r="O3025" s="888">
        <v>6</v>
      </c>
      <c r="P3025" s="887">
        <v>54000</v>
      </c>
    </row>
    <row r="3026" spans="1:16" x14ac:dyDescent="0.25">
      <c r="A3026" s="867" t="s">
        <v>19067</v>
      </c>
      <c r="B3026" s="867" t="s">
        <v>2672</v>
      </c>
      <c r="C3026" s="894" t="s">
        <v>19066</v>
      </c>
      <c r="D3026" s="893" t="s">
        <v>18209</v>
      </c>
      <c r="E3026" s="892">
        <v>13000</v>
      </c>
      <c r="F3026" s="895" t="s">
        <v>20884</v>
      </c>
      <c r="G3026" s="891" t="s">
        <v>20883</v>
      </c>
      <c r="H3026" s="890" t="s">
        <v>2704</v>
      </c>
      <c r="I3026" s="889" t="s">
        <v>2684</v>
      </c>
      <c r="J3026" s="889" t="s">
        <v>5525</v>
      </c>
      <c r="K3026" s="888">
        <v>1</v>
      </c>
      <c r="L3026" s="888">
        <v>12</v>
      </c>
      <c r="M3026" s="887">
        <v>156000</v>
      </c>
      <c r="N3026" s="888">
        <v>1</v>
      </c>
      <c r="O3026" s="888">
        <v>6</v>
      </c>
      <c r="P3026" s="887">
        <v>78000</v>
      </c>
    </row>
    <row r="3027" spans="1:16" x14ac:dyDescent="0.25">
      <c r="A3027" s="867" t="s">
        <v>19067</v>
      </c>
      <c r="B3027" s="867" t="s">
        <v>2672</v>
      </c>
      <c r="C3027" s="894" t="s">
        <v>19066</v>
      </c>
      <c r="D3027" s="893" t="s">
        <v>18209</v>
      </c>
      <c r="E3027" s="892">
        <v>8000</v>
      </c>
      <c r="F3027" s="895" t="s">
        <v>20882</v>
      </c>
      <c r="G3027" s="891" t="s">
        <v>20881</v>
      </c>
      <c r="H3027" s="890" t="s">
        <v>20662</v>
      </c>
      <c r="I3027" s="889" t="s">
        <v>3654</v>
      </c>
      <c r="J3027" s="889" t="s">
        <v>5525</v>
      </c>
      <c r="K3027" s="888">
        <v>2</v>
      </c>
      <c r="L3027" s="888">
        <v>4</v>
      </c>
      <c r="M3027" s="887">
        <v>31733.33</v>
      </c>
      <c r="N3027" s="888">
        <v>1</v>
      </c>
      <c r="O3027" s="888">
        <v>6</v>
      </c>
      <c r="P3027" s="887">
        <v>48000</v>
      </c>
    </row>
    <row r="3028" spans="1:16" x14ac:dyDescent="0.25">
      <c r="A3028" s="867" t="s">
        <v>19067</v>
      </c>
      <c r="B3028" s="867" t="s">
        <v>2672</v>
      </c>
      <c r="C3028" s="894" t="s">
        <v>19066</v>
      </c>
      <c r="D3028" s="893" t="s">
        <v>18209</v>
      </c>
      <c r="E3028" s="892">
        <v>5000</v>
      </c>
      <c r="F3028" s="895" t="s">
        <v>20880</v>
      </c>
      <c r="G3028" s="891" t="s">
        <v>20879</v>
      </c>
      <c r="H3028" s="890" t="s">
        <v>20667</v>
      </c>
      <c r="I3028" s="889" t="s">
        <v>3654</v>
      </c>
      <c r="J3028" s="889" t="s">
        <v>5525</v>
      </c>
      <c r="K3028" s="888">
        <v>0</v>
      </c>
      <c r="L3028" s="888">
        <v>0</v>
      </c>
      <c r="M3028" s="887">
        <v>0</v>
      </c>
      <c r="N3028" s="888">
        <v>1</v>
      </c>
      <c r="O3028" s="888">
        <v>2</v>
      </c>
      <c r="P3028" s="887">
        <v>15000</v>
      </c>
    </row>
    <row r="3029" spans="1:16" x14ac:dyDescent="0.25">
      <c r="A3029" s="867" t="s">
        <v>19067</v>
      </c>
      <c r="B3029" s="867" t="s">
        <v>2672</v>
      </c>
      <c r="C3029" s="894" t="s">
        <v>19066</v>
      </c>
      <c r="D3029" s="893" t="s">
        <v>18209</v>
      </c>
      <c r="E3029" s="892">
        <v>15600</v>
      </c>
      <c r="F3029" s="895" t="s">
        <v>20878</v>
      </c>
      <c r="G3029" s="891" t="s">
        <v>20877</v>
      </c>
      <c r="H3029" s="890" t="s">
        <v>20662</v>
      </c>
      <c r="I3029" s="889" t="s">
        <v>3654</v>
      </c>
      <c r="J3029" s="889" t="s">
        <v>5525</v>
      </c>
      <c r="K3029" s="888">
        <v>0</v>
      </c>
      <c r="L3029" s="888">
        <v>0</v>
      </c>
      <c r="M3029" s="887">
        <v>0</v>
      </c>
      <c r="N3029" s="888">
        <v>1</v>
      </c>
      <c r="O3029" s="888">
        <v>4</v>
      </c>
      <c r="P3029" s="887">
        <v>59800</v>
      </c>
    </row>
    <row r="3030" spans="1:16" x14ac:dyDescent="0.25">
      <c r="A3030" s="867" t="s">
        <v>19067</v>
      </c>
      <c r="B3030" s="867" t="s">
        <v>2672</v>
      </c>
      <c r="C3030" s="894" t="s">
        <v>19066</v>
      </c>
      <c r="D3030" s="893" t="s">
        <v>18209</v>
      </c>
      <c r="E3030" s="892">
        <v>13000</v>
      </c>
      <c r="F3030" s="895" t="s">
        <v>20876</v>
      </c>
      <c r="G3030" s="891" t="s">
        <v>20875</v>
      </c>
      <c r="H3030" s="890" t="s">
        <v>20662</v>
      </c>
      <c r="I3030" s="889" t="s">
        <v>3654</v>
      </c>
      <c r="J3030" s="889" t="s">
        <v>5525</v>
      </c>
      <c r="K3030" s="888">
        <v>1</v>
      </c>
      <c r="L3030" s="888">
        <v>1</v>
      </c>
      <c r="M3030" s="887">
        <v>15166.67</v>
      </c>
      <c r="N3030" s="888">
        <v>1</v>
      </c>
      <c r="O3030" s="888">
        <v>4</v>
      </c>
      <c r="P3030" s="887">
        <v>52000</v>
      </c>
    </row>
    <row r="3031" spans="1:16" x14ac:dyDescent="0.25">
      <c r="A3031" s="867" t="s">
        <v>19067</v>
      </c>
      <c r="B3031" s="867" t="s">
        <v>2672</v>
      </c>
      <c r="C3031" s="894" t="s">
        <v>19066</v>
      </c>
      <c r="D3031" s="893" t="s">
        <v>18209</v>
      </c>
      <c r="E3031" s="892">
        <v>9000</v>
      </c>
      <c r="F3031" s="895" t="s">
        <v>20874</v>
      </c>
      <c r="G3031" s="891" t="s">
        <v>20873</v>
      </c>
      <c r="H3031" s="890" t="s">
        <v>20872</v>
      </c>
      <c r="I3031" s="889" t="s">
        <v>3654</v>
      </c>
      <c r="J3031" s="889" t="s">
        <v>5525</v>
      </c>
      <c r="K3031" s="888">
        <v>1</v>
      </c>
      <c r="L3031" s="888">
        <v>2</v>
      </c>
      <c r="M3031" s="887">
        <v>22800</v>
      </c>
      <c r="N3031" s="888">
        <v>1</v>
      </c>
      <c r="O3031" s="888">
        <v>6</v>
      </c>
      <c r="P3031" s="887">
        <v>49500</v>
      </c>
    </row>
    <row r="3032" spans="1:16" x14ac:dyDescent="0.25">
      <c r="A3032" s="867" t="s">
        <v>19067</v>
      </c>
      <c r="B3032" s="867" t="s">
        <v>2672</v>
      </c>
      <c r="C3032" s="894" t="s">
        <v>19066</v>
      </c>
      <c r="D3032" s="893" t="s">
        <v>20871</v>
      </c>
      <c r="E3032" s="892">
        <v>10000</v>
      </c>
      <c r="F3032" s="895" t="s">
        <v>20870</v>
      </c>
      <c r="G3032" s="891" t="s">
        <v>20869</v>
      </c>
      <c r="H3032" s="890" t="s">
        <v>20662</v>
      </c>
      <c r="I3032" s="889" t="s">
        <v>3654</v>
      </c>
      <c r="J3032" s="889" t="s">
        <v>5525</v>
      </c>
      <c r="K3032" s="888">
        <v>1</v>
      </c>
      <c r="L3032" s="888">
        <v>10</v>
      </c>
      <c r="M3032" s="887">
        <v>110000</v>
      </c>
      <c r="N3032" s="888">
        <v>1</v>
      </c>
      <c r="O3032" s="888">
        <v>6</v>
      </c>
      <c r="P3032" s="887">
        <v>60000</v>
      </c>
    </row>
    <row r="3033" spans="1:16" ht="24" customHeight="1" x14ac:dyDescent="0.25">
      <c r="A3033" s="867" t="s">
        <v>19067</v>
      </c>
      <c r="B3033" s="867" t="s">
        <v>2672</v>
      </c>
      <c r="C3033" s="894" t="s">
        <v>19066</v>
      </c>
      <c r="D3033" s="893" t="s">
        <v>20868</v>
      </c>
      <c r="E3033" s="892">
        <v>9500</v>
      </c>
      <c r="F3033" s="895" t="s">
        <v>20867</v>
      </c>
      <c r="G3033" s="891" t="s">
        <v>20866</v>
      </c>
      <c r="H3033" s="890" t="s">
        <v>2872</v>
      </c>
      <c r="I3033" s="889" t="s">
        <v>3654</v>
      </c>
      <c r="J3033" s="889" t="s">
        <v>5525</v>
      </c>
      <c r="K3033" s="888">
        <v>1</v>
      </c>
      <c r="L3033" s="888">
        <v>10</v>
      </c>
      <c r="M3033" s="887">
        <v>107666.67</v>
      </c>
      <c r="N3033" s="888">
        <v>1</v>
      </c>
      <c r="O3033" s="888">
        <v>6</v>
      </c>
      <c r="P3033" s="887">
        <v>57000</v>
      </c>
    </row>
    <row r="3034" spans="1:16" x14ac:dyDescent="0.25">
      <c r="A3034" s="867" t="s">
        <v>19067</v>
      </c>
      <c r="B3034" s="867" t="s">
        <v>2672</v>
      </c>
      <c r="C3034" s="894" t="s">
        <v>19066</v>
      </c>
      <c r="D3034" s="893" t="s">
        <v>18209</v>
      </c>
      <c r="E3034" s="892">
        <v>15600</v>
      </c>
      <c r="F3034" s="895" t="s">
        <v>19221</v>
      </c>
      <c r="G3034" s="891" t="s">
        <v>20865</v>
      </c>
      <c r="H3034" s="890" t="s">
        <v>2703</v>
      </c>
      <c r="I3034" s="889" t="s">
        <v>3654</v>
      </c>
      <c r="J3034" s="889" t="s">
        <v>5525</v>
      </c>
      <c r="K3034" s="888">
        <v>1</v>
      </c>
      <c r="L3034" s="888">
        <v>3</v>
      </c>
      <c r="M3034" s="887">
        <v>38480</v>
      </c>
      <c r="N3034" s="888">
        <v>0</v>
      </c>
      <c r="O3034" s="888">
        <v>0</v>
      </c>
      <c r="P3034" s="887">
        <v>0</v>
      </c>
    </row>
    <row r="3035" spans="1:16" x14ac:dyDescent="0.25">
      <c r="A3035" s="867" t="s">
        <v>19067</v>
      </c>
      <c r="B3035" s="867" t="s">
        <v>2672</v>
      </c>
      <c r="C3035" s="894" t="s">
        <v>19066</v>
      </c>
      <c r="D3035" s="893" t="s">
        <v>20779</v>
      </c>
      <c r="E3035" s="892">
        <v>14000</v>
      </c>
      <c r="F3035" s="895" t="s">
        <v>19221</v>
      </c>
      <c r="G3035" s="891" t="s">
        <v>20865</v>
      </c>
      <c r="H3035" s="890" t="s">
        <v>2703</v>
      </c>
      <c r="I3035" s="889" t="s">
        <v>3654</v>
      </c>
      <c r="J3035" s="889" t="s">
        <v>5525</v>
      </c>
      <c r="K3035" s="888">
        <v>1</v>
      </c>
      <c r="L3035" s="888">
        <v>7</v>
      </c>
      <c r="M3035" s="887">
        <v>98000</v>
      </c>
      <c r="N3035" s="888">
        <v>0</v>
      </c>
      <c r="O3035" s="888">
        <v>0</v>
      </c>
      <c r="P3035" s="887">
        <v>0</v>
      </c>
    </row>
    <row r="3036" spans="1:16" x14ac:dyDescent="0.25">
      <c r="A3036" s="867" t="s">
        <v>19067</v>
      </c>
      <c r="B3036" s="867" t="s">
        <v>2672</v>
      </c>
      <c r="C3036" s="894" t="s">
        <v>19066</v>
      </c>
      <c r="D3036" s="893" t="s">
        <v>18209</v>
      </c>
      <c r="E3036" s="892">
        <v>15000</v>
      </c>
      <c r="F3036" s="895" t="s">
        <v>20864</v>
      </c>
      <c r="G3036" s="891" t="s">
        <v>20863</v>
      </c>
      <c r="H3036" s="890" t="s">
        <v>20766</v>
      </c>
      <c r="I3036" s="889" t="s">
        <v>3654</v>
      </c>
      <c r="J3036" s="889" t="s">
        <v>5525</v>
      </c>
      <c r="K3036" s="888">
        <v>1</v>
      </c>
      <c r="L3036" s="888">
        <v>4</v>
      </c>
      <c r="M3036" s="887">
        <v>69500</v>
      </c>
      <c r="N3036" s="888">
        <v>0</v>
      </c>
      <c r="O3036" s="888">
        <v>0</v>
      </c>
      <c r="P3036" s="887">
        <v>0</v>
      </c>
    </row>
    <row r="3037" spans="1:16" ht="25.5" customHeight="1" x14ac:dyDescent="0.25">
      <c r="A3037" s="867" t="s">
        <v>19067</v>
      </c>
      <c r="B3037" s="867" t="s">
        <v>2672</v>
      </c>
      <c r="C3037" s="894" t="s">
        <v>19066</v>
      </c>
      <c r="D3037" s="893" t="s">
        <v>20862</v>
      </c>
      <c r="E3037" s="892">
        <v>8000</v>
      </c>
      <c r="F3037" s="895" t="s">
        <v>20861</v>
      </c>
      <c r="G3037" s="891" t="s">
        <v>20860</v>
      </c>
      <c r="H3037" s="890" t="s">
        <v>18753</v>
      </c>
      <c r="I3037" s="889" t="s">
        <v>3654</v>
      </c>
      <c r="J3037" s="889" t="s">
        <v>5525</v>
      </c>
      <c r="K3037" s="888">
        <v>1</v>
      </c>
      <c r="L3037" s="888">
        <v>11</v>
      </c>
      <c r="M3037" s="887">
        <v>88000</v>
      </c>
      <c r="N3037" s="888">
        <v>1</v>
      </c>
      <c r="O3037" s="888">
        <v>6</v>
      </c>
      <c r="P3037" s="887">
        <v>48000</v>
      </c>
    </row>
    <row r="3038" spans="1:16" x14ac:dyDescent="0.25">
      <c r="A3038" s="867" t="s">
        <v>19067</v>
      </c>
      <c r="B3038" s="867" t="s">
        <v>2672</v>
      </c>
      <c r="C3038" s="894" t="s">
        <v>19066</v>
      </c>
      <c r="D3038" s="893" t="s">
        <v>18209</v>
      </c>
      <c r="E3038" s="892">
        <v>5000</v>
      </c>
      <c r="F3038" s="895" t="s">
        <v>20859</v>
      </c>
      <c r="G3038" s="891" t="s">
        <v>20858</v>
      </c>
      <c r="H3038" s="890" t="s">
        <v>20662</v>
      </c>
      <c r="I3038" s="889" t="s">
        <v>3654</v>
      </c>
      <c r="J3038" s="889" t="s">
        <v>5525</v>
      </c>
      <c r="K3038" s="888">
        <v>2</v>
      </c>
      <c r="L3038" s="888">
        <v>5</v>
      </c>
      <c r="M3038" s="887">
        <v>32833.33</v>
      </c>
      <c r="N3038" s="888">
        <v>0</v>
      </c>
      <c r="O3038" s="888">
        <v>0</v>
      </c>
      <c r="P3038" s="887">
        <v>0</v>
      </c>
    </row>
    <row r="3039" spans="1:16" x14ac:dyDescent="0.25">
      <c r="A3039" s="867" t="s">
        <v>19067</v>
      </c>
      <c r="B3039" s="867" t="s">
        <v>2672</v>
      </c>
      <c r="C3039" s="894" t="s">
        <v>19066</v>
      </c>
      <c r="D3039" s="893" t="s">
        <v>18209</v>
      </c>
      <c r="E3039" s="892">
        <v>6700</v>
      </c>
      <c r="F3039" s="895" t="s">
        <v>20859</v>
      </c>
      <c r="G3039" s="891" t="s">
        <v>20858</v>
      </c>
      <c r="H3039" s="890" t="s">
        <v>20662</v>
      </c>
      <c r="I3039" s="889" t="s">
        <v>3654</v>
      </c>
      <c r="J3039" s="889" t="s">
        <v>5525</v>
      </c>
      <c r="K3039" s="888">
        <v>1</v>
      </c>
      <c r="L3039" s="888">
        <v>4</v>
      </c>
      <c r="M3039" s="887">
        <v>26800</v>
      </c>
      <c r="N3039" s="888">
        <v>0</v>
      </c>
      <c r="O3039" s="888">
        <v>0</v>
      </c>
      <c r="P3039" s="887">
        <v>0</v>
      </c>
    </row>
    <row r="3040" spans="1:16" ht="22.5" x14ac:dyDescent="0.25">
      <c r="A3040" s="867" t="s">
        <v>19067</v>
      </c>
      <c r="B3040" s="867" t="s">
        <v>2672</v>
      </c>
      <c r="C3040" s="894" t="s">
        <v>19066</v>
      </c>
      <c r="D3040" s="893" t="s">
        <v>20823</v>
      </c>
      <c r="E3040" s="892">
        <v>5000</v>
      </c>
      <c r="F3040" s="895" t="s">
        <v>20857</v>
      </c>
      <c r="G3040" s="891" t="s">
        <v>20856</v>
      </c>
      <c r="H3040" s="890" t="s">
        <v>2872</v>
      </c>
      <c r="I3040" s="889" t="s">
        <v>2684</v>
      </c>
      <c r="J3040" s="889" t="s">
        <v>5525</v>
      </c>
      <c r="K3040" s="888">
        <v>1</v>
      </c>
      <c r="L3040" s="888">
        <v>1</v>
      </c>
      <c r="M3040" s="887">
        <v>9500</v>
      </c>
      <c r="N3040" s="888">
        <v>0</v>
      </c>
      <c r="O3040" s="888">
        <v>0</v>
      </c>
      <c r="P3040" s="887">
        <v>0</v>
      </c>
    </row>
    <row r="3041" spans="1:16" ht="22.5" x14ac:dyDescent="0.25">
      <c r="A3041" s="867" t="s">
        <v>19067</v>
      </c>
      <c r="B3041" s="867" t="s">
        <v>2672</v>
      </c>
      <c r="C3041" s="894" t="s">
        <v>19066</v>
      </c>
      <c r="D3041" s="893" t="s">
        <v>20855</v>
      </c>
      <c r="E3041" s="892">
        <v>9000</v>
      </c>
      <c r="F3041" s="895" t="s">
        <v>20854</v>
      </c>
      <c r="G3041" s="891" t="s">
        <v>20853</v>
      </c>
      <c r="H3041" s="890" t="s">
        <v>2722</v>
      </c>
      <c r="I3041" s="889" t="s">
        <v>2684</v>
      </c>
      <c r="J3041" s="889" t="s">
        <v>5525</v>
      </c>
      <c r="K3041" s="888">
        <v>1</v>
      </c>
      <c r="L3041" s="888">
        <v>3</v>
      </c>
      <c r="M3041" s="887">
        <v>35700</v>
      </c>
      <c r="N3041" s="888">
        <v>1</v>
      </c>
      <c r="O3041" s="888">
        <v>6</v>
      </c>
      <c r="P3041" s="887">
        <v>54000</v>
      </c>
    </row>
    <row r="3042" spans="1:16" x14ac:dyDescent="0.25">
      <c r="A3042" s="867" t="s">
        <v>19067</v>
      </c>
      <c r="B3042" s="867" t="s">
        <v>2672</v>
      </c>
      <c r="C3042" s="894" t="s">
        <v>19066</v>
      </c>
      <c r="D3042" s="893" t="s">
        <v>18209</v>
      </c>
      <c r="E3042" s="892">
        <v>15600</v>
      </c>
      <c r="F3042" s="895" t="s">
        <v>19218</v>
      </c>
      <c r="G3042" s="891" t="s">
        <v>19217</v>
      </c>
      <c r="H3042" s="890" t="s">
        <v>20662</v>
      </c>
      <c r="I3042" s="889" t="s">
        <v>3654</v>
      </c>
      <c r="J3042" s="889" t="s">
        <v>5525</v>
      </c>
      <c r="K3042" s="888">
        <v>1</v>
      </c>
      <c r="L3042" s="888">
        <v>8</v>
      </c>
      <c r="M3042" s="887">
        <v>124280</v>
      </c>
      <c r="N3042" s="888">
        <v>1</v>
      </c>
      <c r="O3042" s="888">
        <v>1</v>
      </c>
      <c r="P3042" s="887">
        <v>1560</v>
      </c>
    </row>
    <row r="3043" spans="1:16" x14ac:dyDescent="0.25">
      <c r="A3043" s="867" t="s">
        <v>19067</v>
      </c>
      <c r="B3043" s="867" t="s">
        <v>2672</v>
      </c>
      <c r="C3043" s="894" t="s">
        <v>19066</v>
      </c>
      <c r="D3043" s="893" t="s">
        <v>18209</v>
      </c>
      <c r="E3043" s="892">
        <v>6000</v>
      </c>
      <c r="F3043" s="895" t="s">
        <v>20852</v>
      </c>
      <c r="G3043" s="891" t="s">
        <v>20851</v>
      </c>
      <c r="H3043" s="890" t="s">
        <v>20766</v>
      </c>
      <c r="I3043" s="889" t="s">
        <v>3654</v>
      </c>
      <c r="J3043" s="889" t="s">
        <v>5525</v>
      </c>
      <c r="K3043" s="888">
        <v>1</v>
      </c>
      <c r="L3043" s="888">
        <v>5</v>
      </c>
      <c r="M3043" s="887">
        <v>30000</v>
      </c>
      <c r="N3043" s="888">
        <v>1</v>
      </c>
      <c r="O3043" s="888">
        <v>2</v>
      </c>
      <c r="P3043" s="887">
        <v>9800</v>
      </c>
    </row>
    <row r="3044" spans="1:16" x14ac:dyDescent="0.25">
      <c r="A3044" s="867" t="s">
        <v>19067</v>
      </c>
      <c r="B3044" s="867" t="s">
        <v>2672</v>
      </c>
      <c r="C3044" s="894" t="s">
        <v>19066</v>
      </c>
      <c r="D3044" s="893" t="s">
        <v>18209</v>
      </c>
      <c r="E3044" s="892">
        <v>15600</v>
      </c>
      <c r="F3044" s="895" t="s">
        <v>20849</v>
      </c>
      <c r="G3044" s="891" t="s">
        <v>20850</v>
      </c>
      <c r="H3044" s="890" t="s">
        <v>20847</v>
      </c>
      <c r="I3044" s="889" t="s">
        <v>3654</v>
      </c>
      <c r="J3044" s="889" t="s">
        <v>5525</v>
      </c>
      <c r="K3044" s="888">
        <v>1</v>
      </c>
      <c r="L3044" s="888">
        <v>3</v>
      </c>
      <c r="M3044" s="887">
        <v>50440</v>
      </c>
      <c r="N3044" s="888">
        <v>0</v>
      </c>
      <c r="O3044" s="888">
        <v>0</v>
      </c>
      <c r="P3044" s="887">
        <v>0</v>
      </c>
    </row>
    <row r="3045" spans="1:16" x14ac:dyDescent="0.25">
      <c r="A3045" s="867" t="s">
        <v>19067</v>
      </c>
      <c r="B3045" s="867" t="s">
        <v>2672</v>
      </c>
      <c r="C3045" s="894" t="s">
        <v>19066</v>
      </c>
      <c r="D3045" s="893" t="s">
        <v>18209</v>
      </c>
      <c r="E3045" s="892">
        <v>13000</v>
      </c>
      <c r="F3045" s="895" t="s">
        <v>20849</v>
      </c>
      <c r="G3045" s="891" t="s">
        <v>20848</v>
      </c>
      <c r="H3045" s="890" t="s">
        <v>20847</v>
      </c>
      <c r="I3045" s="889" t="s">
        <v>3654</v>
      </c>
      <c r="J3045" s="889" t="s">
        <v>5525</v>
      </c>
      <c r="K3045" s="888">
        <v>1</v>
      </c>
      <c r="L3045" s="888">
        <v>3</v>
      </c>
      <c r="M3045" s="887">
        <v>34666.67</v>
      </c>
      <c r="N3045" s="888">
        <v>1</v>
      </c>
      <c r="O3045" s="888">
        <v>5</v>
      </c>
      <c r="P3045" s="887">
        <v>70633.33</v>
      </c>
    </row>
    <row r="3046" spans="1:16" ht="24" customHeight="1" x14ac:dyDescent="0.25">
      <c r="A3046" s="867" t="s">
        <v>19067</v>
      </c>
      <c r="B3046" s="867" t="s">
        <v>2672</v>
      </c>
      <c r="C3046" s="894" t="s">
        <v>19066</v>
      </c>
      <c r="D3046" s="893" t="s">
        <v>20846</v>
      </c>
      <c r="E3046" s="892">
        <v>12000</v>
      </c>
      <c r="F3046" s="895" t="s">
        <v>20845</v>
      </c>
      <c r="G3046" s="891" t="s">
        <v>20844</v>
      </c>
      <c r="H3046" s="890" t="s">
        <v>20662</v>
      </c>
      <c r="I3046" s="889" t="s">
        <v>3654</v>
      </c>
      <c r="J3046" s="889" t="s">
        <v>5525</v>
      </c>
      <c r="K3046" s="888">
        <v>1</v>
      </c>
      <c r="L3046" s="888">
        <v>2</v>
      </c>
      <c r="M3046" s="887">
        <v>17600</v>
      </c>
      <c r="N3046" s="888">
        <v>0</v>
      </c>
      <c r="O3046" s="888">
        <v>0</v>
      </c>
      <c r="P3046" s="887">
        <v>0</v>
      </c>
    </row>
    <row r="3047" spans="1:16" x14ac:dyDescent="0.25">
      <c r="A3047" s="867" t="s">
        <v>19067</v>
      </c>
      <c r="B3047" s="867" t="s">
        <v>2672</v>
      </c>
      <c r="C3047" s="894" t="s">
        <v>19066</v>
      </c>
      <c r="D3047" s="893" t="s">
        <v>18209</v>
      </c>
      <c r="E3047" s="892">
        <v>12500</v>
      </c>
      <c r="F3047" s="895" t="s">
        <v>20843</v>
      </c>
      <c r="G3047" s="891" t="s">
        <v>20842</v>
      </c>
      <c r="H3047" s="890" t="s">
        <v>20662</v>
      </c>
      <c r="I3047" s="889" t="s">
        <v>3654</v>
      </c>
      <c r="J3047" s="889" t="s">
        <v>5525</v>
      </c>
      <c r="K3047" s="888">
        <v>1</v>
      </c>
      <c r="L3047" s="888">
        <v>2</v>
      </c>
      <c r="M3047" s="887">
        <v>35000</v>
      </c>
      <c r="N3047" s="888">
        <v>1</v>
      </c>
      <c r="O3047" s="888">
        <v>6</v>
      </c>
      <c r="P3047" s="887">
        <v>75000</v>
      </c>
    </row>
    <row r="3048" spans="1:16" x14ac:dyDescent="0.25">
      <c r="A3048" s="867" t="s">
        <v>19067</v>
      </c>
      <c r="B3048" s="867" t="s">
        <v>2672</v>
      </c>
      <c r="C3048" s="894" t="s">
        <v>19066</v>
      </c>
      <c r="D3048" s="893" t="s">
        <v>18209</v>
      </c>
      <c r="E3048" s="892">
        <v>6000</v>
      </c>
      <c r="F3048" s="895" t="s">
        <v>20841</v>
      </c>
      <c r="G3048" s="891" t="s">
        <v>20840</v>
      </c>
      <c r="H3048" s="890" t="s">
        <v>2872</v>
      </c>
      <c r="I3048" s="889" t="s">
        <v>3654</v>
      </c>
      <c r="J3048" s="889" t="s">
        <v>5525</v>
      </c>
      <c r="K3048" s="888">
        <v>0</v>
      </c>
      <c r="L3048" s="888">
        <v>0</v>
      </c>
      <c r="M3048" s="887">
        <v>0</v>
      </c>
      <c r="N3048" s="888">
        <v>1</v>
      </c>
      <c r="O3048" s="888">
        <v>5</v>
      </c>
      <c r="P3048" s="887">
        <v>34600</v>
      </c>
    </row>
    <row r="3049" spans="1:16" x14ac:dyDescent="0.25">
      <c r="A3049" s="867" t="s">
        <v>19067</v>
      </c>
      <c r="B3049" s="867" t="s">
        <v>2672</v>
      </c>
      <c r="C3049" s="894" t="s">
        <v>19066</v>
      </c>
      <c r="D3049" s="893" t="s">
        <v>18209</v>
      </c>
      <c r="E3049" s="892">
        <v>15600</v>
      </c>
      <c r="F3049" s="895" t="s">
        <v>20839</v>
      </c>
      <c r="G3049" s="891" t="s">
        <v>20838</v>
      </c>
      <c r="H3049" s="890" t="s">
        <v>2703</v>
      </c>
      <c r="I3049" s="889" t="s">
        <v>3654</v>
      </c>
      <c r="J3049" s="889" t="s">
        <v>5525</v>
      </c>
      <c r="K3049" s="888">
        <v>1</v>
      </c>
      <c r="L3049" s="888">
        <v>3</v>
      </c>
      <c r="M3049" s="887">
        <v>33800</v>
      </c>
      <c r="N3049" s="888">
        <v>0</v>
      </c>
      <c r="O3049" s="888">
        <v>0</v>
      </c>
      <c r="P3049" s="887">
        <v>0</v>
      </c>
    </row>
    <row r="3050" spans="1:16" x14ac:dyDescent="0.25">
      <c r="A3050" s="867" t="s">
        <v>19067</v>
      </c>
      <c r="B3050" s="867" t="s">
        <v>2672</v>
      </c>
      <c r="C3050" s="894" t="s">
        <v>19066</v>
      </c>
      <c r="D3050" s="893" t="s">
        <v>20779</v>
      </c>
      <c r="E3050" s="892">
        <v>15600</v>
      </c>
      <c r="F3050" s="895" t="s">
        <v>20837</v>
      </c>
      <c r="G3050" s="891" t="s">
        <v>20836</v>
      </c>
      <c r="H3050" s="890" t="s">
        <v>19257</v>
      </c>
      <c r="I3050" s="889" t="s">
        <v>2684</v>
      </c>
      <c r="J3050" s="889" t="s">
        <v>5525</v>
      </c>
      <c r="K3050" s="888">
        <v>1</v>
      </c>
      <c r="L3050" s="888">
        <v>12</v>
      </c>
      <c r="M3050" s="887">
        <v>187200</v>
      </c>
      <c r="N3050" s="888">
        <v>1</v>
      </c>
      <c r="O3050" s="888">
        <v>6</v>
      </c>
      <c r="P3050" s="887">
        <v>92040</v>
      </c>
    </row>
    <row r="3051" spans="1:16" x14ac:dyDescent="0.25">
      <c r="A3051" s="867" t="s">
        <v>19067</v>
      </c>
      <c r="B3051" s="867" t="s">
        <v>2672</v>
      </c>
      <c r="C3051" s="894" t="s">
        <v>19066</v>
      </c>
      <c r="D3051" s="893" t="s">
        <v>18209</v>
      </c>
      <c r="E3051" s="892">
        <v>14500</v>
      </c>
      <c r="F3051" s="895" t="s">
        <v>20835</v>
      </c>
      <c r="G3051" s="891" t="s">
        <v>20834</v>
      </c>
      <c r="H3051" s="890" t="s">
        <v>20833</v>
      </c>
      <c r="I3051" s="889" t="s">
        <v>3654</v>
      </c>
      <c r="J3051" s="889" t="s">
        <v>5525</v>
      </c>
      <c r="K3051" s="888">
        <v>1</v>
      </c>
      <c r="L3051" s="888">
        <v>1</v>
      </c>
      <c r="M3051" s="887">
        <v>20783.330000000002</v>
      </c>
      <c r="N3051" s="888">
        <v>1</v>
      </c>
      <c r="O3051" s="888">
        <v>6</v>
      </c>
      <c r="P3051" s="887">
        <v>87000</v>
      </c>
    </row>
    <row r="3052" spans="1:16" ht="22.5" x14ac:dyDescent="0.25">
      <c r="A3052" s="867" t="s">
        <v>19067</v>
      </c>
      <c r="B3052" s="867" t="s">
        <v>2672</v>
      </c>
      <c r="C3052" s="894" t="s">
        <v>19066</v>
      </c>
      <c r="D3052" s="893" t="s">
        <v>20832</v>
      </c>
      <c r="E3052" s="892">
        <v>7500</v>
      </c>
      <c r="F3052" s="895" t="s">
        <v>20831</v>
      </c>
      <c r="G3052" s="891" t="s">
        <v>20830</v>
      </c>
      <c r="H3052" s="890" t="s">
        <v>20662</v>
      </c>
      <c r="I3052" s="889" t="s">
        <v>3654</v>
      </c>
      <c r="J3052" s="889" t="s">
        <v>5525</v>
      </c>
      <c r="K3052" s="888">
        <v>1</v>
      </c>
      <c r="L3052" s="888">
        <v>1</v>
      </c>
      <c r="M3052" s="887">
        <v>14000</v>
      </c>
      <c r="N3052" s="888">
        <v>0</v>
      </c>
      <c r="O3052" s="888">
        <v>0</v>
      </c>
      <c r="P3052" s="887">
        <v>0</v>
      </c>
    </row>
    <row r="3053" spans="1:16" x14ac:dyDescent="0.25">
      <c r="A3053" s="867" t="s">
        <v>19067</v>
      </c>
      <c r="B3053" s="867" t="s">
        <v>2672</v>
      </c>
      <c r="C3053" s="894" t="s">
        <v>19066</v>
      </c>
      <c r="D3053" s="893" t="s">
        <v>18209</v>
      </c>
      <c r="E3053" s="892">
        <v>10000</v>
      </c>
      <c r="F3053" s="895" t="s">
        <v>20829</v>
      </c>
      <c r="G3053" s="891" t="s">
        <v>20828</v>
      </c>
      <c r="H3053" s="890" t="s">
        <v>20827</v>
      </c>
      <c r="I3053" s="889" t="s">
        <v>2684</v>
      </c>
      <c r="J3053" s="889" t="s">
        <v>5525</v>
      </c>
      <c r="K3053" s="888">
        <v>1</v>
      </c>
      <c r="L3053" s="888">
        <v>12</v>
      </c>
      <c r="M3053" s="887">
        <v>120000</v>
      </c>
      <c r="N3053" s="888">
        <v>1</v>
      </c>
      <c r="O3053" s="888">
        <v>6</v>
      </c>
      <c r="P3053" s="887">
        <v>60000</v>
      </c>
    </row>
    <row r="3054" spans="1:16" ht="26.25" customHeight="1" x14ac:dyDescent="0.25">
      <c r="A3054" s="867" t="s">
        <v>19067</v>
      </c>
      <c r="B3054" s="867" t="s">
        <v>2672</v>
      </c>
      <c r="C3054" s="894" t="s">
        <v>19066</v>
      </c>
      <c r="D3054" s="893" t="s">
        <v>20826</v>
      </c>
      <c r="E3054" s="892">
        <v>8000</v>
      </c>
      <c r="F3054" s="895" t="s">
        <v>20825</v>
      </c>
      <c r="G3054" s="891" t="s">
        <v>20824</v>
      </c>
      <c r="H3054" s="890" t="s">
        <v>2688</v>
      </c>
      <c r="I3054" s="889" t="s">
        <v>3654</v>
      </c>
      <c r="J3054" s="889" t="s">
        <v>5525</v>
      </c>
      <c r="K3054" s="888">
        <v>1</v>
      </c>
      <c r="L3054" s="888">
        <v>6</v>
      </c>
      <c r="M3054" s="887">
        <v>48000</v>
      </c>
      <c r="N3054" s="888">
        <v>0</v>
      </c>
      <c r="O3054" s="888">
        <v>0</v>
      </c>
      <c r="P3054" s="887">
        <v>0</v>
      </c>
    </row>
    <row r="3055" spans="1:16" ht="22.5" x14ac:dyDescent="0.25">
      <c r="A3055" s="867" t="s">
        <v>19067</v>
      </c>
      <c r="B3055" s="867" t="s">
        <v>2672</v>
      </c>
      <c r="C3055" s="894" t="s">
        <v>19066</v>
      </c>
      <c r="D3055" s="893" t="s">
        <v>20823</v>
      </c>
      <c r="E3055" s="892">
        <v>7000</v>
      </c>
      <c r="F3055" s="895" t="s">
        <v>20822</v>
      </c>
      <c r="G3055" s="891" t="s">
        <v>20821</v>
      </c>
      <c r="H3055" s="890" t="s">
        <v>2872</v>
      </c>
      <c r="I3055" s="889" t="s">
        <v>3654</v>
      </c>
      <c r="J3055" s="889" t="s">
        <v>5525</v>
      </c>
      <c r="K3055" s="888">
        <v>0</v>
      </c>
      <c r="L3055" s="888">
        <v>0</v>
      </c>
      <c r="M3055" s="887">
        <v>0</v>
      </c>
      <c r="N3055" s="888">
        <v>1</v>
      </c>
      <c r="O3055" s="888">
        <v>1</v>
      </c>
      <c r="P3055" s="887">
        <v>7000</v>
      </c>
    </row>
    <row r="3056" spans="1:16" x14ac:dyDescent="0.25">
      <c r="A3056" s="867" t="s">
        <v>19067</v>
      </c>
      <c r="B3056" s="867" t="s">
        <v>2672</v>
      </c>
      <c r="C3056" s="894" t="s">
        <v>19066</v>
      </c>
      <c r="D3056" s="893" t="s">
        <v>18209</v>
      </c>
      <c r="E3056" s="892">
        <v>15000</v>
      </c>
      <c r="F3056" s="895" t="s">
        <v>20820</v>
      </c>
      <c r="G3056" s="891" t="s">
        <v>20819</v>
      </c>
      <c r="H3056" s="890" t="s">
        <v>20662</v>
      </c>
      <c r="I3056" s="889" t="s">
        <v>3654</v>
      </c>
      <c r="J3056" s="889" t="s">
        <v>5525</v>
      </c>
      <c r="K3056" s="888">
        <v>1</v>
      </c>
      <c r="L3056" s="888">
        <v>1</v>
      </c>
      <c r="M3056" s="887">
        <v>23500</v>
      </c>
      <c r="N3056" s="888">
        <v>0</v>
      </c>
      <c r="O3056" s="888">
        <v>0</v>
      </c>
      <c r="P3056" s="887">
        <v>0</v>
      </c>
    </row>
    <row r="3057" spans="1:16" ht="22.5" x14ac:dyDescent="0.25">
      <c r="A3057" s="867" t="s">
        <v>19067</v>
      </c>
      <c r="B3057" s="867" t="s">
        <v>2672</v>
      </c>
      <c r="C3057" s="894" t="s">
        <v>19066</v>
      </c>
      <c r="D3057" s="893" t="s">
        <v>20818</v>
      </c>
      <c r="E3057" s="892">
        <v>14000</v>
      </c>
      <c r="F3057" s="895" t="s">
        <v>20817</v>
      </c>
      <c r="G3057" s="891" t="s">
        <v>20816</v>
      </c>
      <c r="H3057" s="890" t="s">
        <v>20662</v>
      </c>
      <c r="I3057" s="889" t="s">
        <v>3654</v>
      </c>
      <c r="J3057" s="889" t="s">
        <v>5525</v>
      </c>
      <c r="K3057" s="888">
        <v>1</v>
      </c>
      <c r="L3057" s="888">
        <v>2</v>
      </c>
      <c r="M3057" s="887">
        <v>24266.67</v>
      </c>
      <c r="N3057" s="888">
        <v>0</v>
      </c>
      <c r="O3057" s="888">
        <v>0</v>
      </c>
      <c r="P3057" s="887">
        <v>0</v>
      </c>
    </row>
    <row r="3058" spans="1:16" x14ac:dyDescent="0.25">
      <c r="A3058" s="867" t="s">
        <v>19067</v>
      </c>
      <c r="B3058" s="867" t="s">
        <v>2672</v>
      </c>
      <c r="C3058" s="894" t="s">
        <v>19066</v>
      </c>
      <c r="D3058" s="893" t="s">
        <v>18209</v>
      </c>
      <c r="E3058" s="892">
        <v>8000</v>
      </c>
      <c r="F3058" s="895" t="s">
        <v>20815</v>
      </c>
      <c r="G3058" s="891" t="s">
        <v>20814</v>
      </c>
      <c r="H3058" s="890" t="s">
        <v>20813</v>
      </c>
      <c r="I3058" s="889" t="s">
        <v>2684</v>
      </c>
      <c r="J3058" s="889" t="s">
        <v>5525</v>
      </c>
      <c r="K3058" s="888">
        <v>1</v>
      </c>
      <c r="L3058" s="888">
        <v>5</v>
      </c>
      <c r="M3058" s="887">
        <v>48000</v>
      </c>
      <c r="N3058" s="888">
        <v>0</v>
      </c>
      <c r="O3058" s="888">
        <v>0</v>
      </c>
      <c r="P3058" s="887">
        <v>0</v>
      </c>
    </row>
    <row r="3059" spans="1:16" x14ac:dyDescent="0.25">
      <c r="A3059" s="867" t="s">
        <v>19067</v>
      </c>
      <c r="B3059" s="867" t="s">
        <v>2672</v>
      </c>
      <c r="C3059" s="894" t="s">
        <v>19066</v>
      </c>
      <c r="D3059" s="893" t="s">
        <v>18209</v>
      </c>
      <c r="E3059" s="892">
        <v>15600</v>
      </c>
      <c r="F3059" s="895" t="s">
        <v>20812</v>
      </c>
      <c r="G3059" s="891" t="s">
        <v>20811</v>
      </c>
      <c r="H3059" s="890" t="s">
        <v>20662</v>
      </c>
      <c r="I3059" s="889" t="s">
        <v>3654</v>
      </c>
      <c r="J3059" s="889" t="s">
        <v>5525</v>
      </c>
      <c r="K3059" s="888">
        <v>1</v>
      </c>
      <c r="L3059" s="888">
        <v>1</v>
      </c>
      <c r="M3059" s="887">
        <v>26000</v>
      </c>
      <c r="N3059" s="888">
        <v>1</v>
      </c>
      <c r="O3059" s="888">
        <v>6</v>
      </c>
      <c r="P3059" s="887">
        <v>92040</v>
      </c>
    </row>
    <row r="3060" spans="1:16" x14ac:dyDescent="0.25">
      <c r="A3060" s="867" t="s">
        <v>19067</v>
      </c>
      <c r="B3060" s="867" t="s">
        <v>2672</v>
      </c>
      <c r="C3060" s="894" t="s">
        <v>19066</v>
      </c>
      <c r="D3060" s="893" t="s">
        <v>18209</v>
      </c>
      <c r="E3060" s="892">
        <v>7500</v>
      </c>
      <c r="F3060" s="895" t="s">
        <v>20810</v>
      </c>
      <c r="G3060" s="891" t="s">
        <v>20809</v>
      </c>
      <c r="H3060" s="890" t="s">
        <v>5415</v>
      </c>
      <c r="I3060" s="889" t="s">
        <v>2684</v>
      </c>
      <c r="J3060" s="889" t="s">
        <v>5525</v>
      </c>
      <c r="K3060" s="888">
        <v>1</v>
      </c>
      <c r="L3060" s="888">
        <v>3</v>
      </c>
      <c r="M3060" s="887">
        <v>27000</v>
      </c>
      <c r="N3060" s="888">
        <v>0</v>
      </c>
      <c r="O3060" s="888">
        <v>0</v>
      </c>
      <c r="P3060" s="887">
        <v>0</v>
      </c>
    </row>
    <row r="3061" spans="1:16" x14ac:dyDescent="0.25">
      <c r="A3061" s="867" t="s">
        <v>19067</v>
      </c>
      <c r="B3061" s="867" t="s">
        <v>2672</v>
      </c>
      <c r="C3061" s="894" t="s">
        <v>19066</v>
      </c>
      <c r="D3061" s="893" t="s">
        <v>18209</v>
      </c>
      <c r="E3061" s="892">
        <v>12000</v>
      </c>
      <c r="F3061" s="895" t="s">
        <v>20808</v>
      </c>
      <c r="G3061" s="891" t="s">
        <v>20807</v>
      </c>
      <c r="H3061" s="890" t="s">
        <v>20662</v>
      </c>
      <c r="I3061" s="889" t="s">
        <v>3654</v>
      </c>
      <c r="J3061" s="889" t="s">
        <v>5525</v>
      </c>
      <c r="K3061" s="888">
        <v>1</v>
      </c>
      <c r="L3061" s="888">
        <v>10</v>
      </c>
      <c r="M3061" s="887">
        <v>120000</v>
      </c>
      <c r="N3061" s="888">
        <v>0</v>
      </c>
      <c r="O3061" s="888">
        <v>0</v>
      </c>
      <c r="P3061" s="887">
        <v>0</v>
      </c>
    </row>
    <row r="3062" spans="1:16" x14ac:dyDescent="0.25">
      <c r="A3062" s="867" t="s">
        <v>19067</v>
      </c>
      <c r="B3062" s="867" t="s">
        <v>2672</v>
      </c>
      <c r="C3062" s="894" t="s">
        <v>19066</v>
      </c>
      <c r="D3062" s="893" t="s">
        <v>18209</v>
      </c>
      <c r="E3062" s="892">
        <v>14500</v>
      </c>
      <c r="F3062" s="895" t="s">
        <v>20806</v>
      </c>
      <c r="G3062" s="891" t="s">
        <v>20805</v>
      </c>
      <c r="H3062" s="890" t="s">
        <v>20662</v>
      </c>
      <c r="I3062" s="889" t="s">
        <v>3654</v>
      </c>
      <c r="J3062" s="889" t="s">
        <v>5525</v>
      </c>
      <c r="K3062" s="888">
        <v>1</v>
      </c>
      <c r="L3062" s="888">
        <v>10</v>
      </c>
      <c r="M3062" s="887">
        <v>153216.66999999998</v>
      </c>
      <c r="N3062" s="888">
        <v>1</v>
      </c>
      <c r="O3062" s="888">
        <v>6</v>
      </c>
      <c r="P3062" s="887">
        <v>87000</v>
      </c>
    </row>
    <row r="3063" spans="1:16" x14ac:dyDescent="0.25">
      <c r="A3063" s="867" t="s">
        <v>19067</v>
      </c>
      <c r="B3063" s="867" t="s">
        <v>2672</v>
      </c>
      <c r="C3063" s="894" t="s">
        <v>19066</v>
      </c>
      <c r="D3063" s="893" t="s">
        <v>18209</v>
      </c>
      <c r="E3063" s="892">
        <v>11000</v>
      </c>
      <c r="F3063" s="895" t="s">
        <v>20804</v>
      </c>
      <c r="G3063" s="891" t="s">
        <v>20803</v>
      </c>
      <c r="H3063" s="890" t="s">
        <v>20662</v>
      </c>
      <c r="I3063" s="889" t="s">
        <v>3654</v>
      </c>
      <c r="J3063" s="889" t="s">
        <v>5525</v>
      </c>
      <c r="K3063" s="888">
        <v>1</v>
      </c>
      <c r="L3063" s="888">
        <v>1</v>
      </c>
      <c r="M3063" s="887">
        <v>17233.330000000002</v>
      </c>
      <c r="N3063" s="888">
        <v>0</v>
      </c>
      <c r="O3063" s="888">
        <v>0</v>
      </c>
      <c r="P3063" s="887">
        <v>0</v>
      </c>
    </row>
    <row r="3064" spans="1:16" x14ac:dyDescent="0.25">
      <c r="A3064" s="867" t="s">
        <v>19067</v>
      </c>
      <c r="B3064" s="867" t="s">
        <v>2672</v>
      </c>
      <c r="C3064" s="894" t="s">
        <v>19066</v>
      </c>
      <c r="D3064" s="893" t="s">
        <v>18209</v>
      </c>
      <c r="E3064" s="892">
        <v>15600</v>
      </c>
      <c r="F3064" s="895" t="s">
        <v>19194</v>
      </c>
      <c r="G3064" s="891" t="s">
        <v>20802</v>
      </c>
      <c r="H3064" s="890" t="s">
        <v>20662</v>
      </c>
      <c r="I3064" s="889" t="s">
        <v>3654</v>
      </c>
      <c r="J3064" s="889" t="s">
        <v>5525</v>
      </c>
      <c r="K3064" s="888">
        <v>1</v>
      </c>
      <c r="L3064" s="888">
        <v>7</v>
      </c>
      <c r="M3064" s="887">
        <v>109200</v>
      </c>
      <c r="N3064" s="888">
        <v>0</v>
      </c>
      <c r="O3064" s="888">
        <v>0</v>
      </c>
      <c r="P3064" s="887">
        <v>0</v>
      </c>
    </row>
    <row r="3065" spans="1:16" ht="22.5" x14ac:dyDescent="0.25">
      <c r="A3065" s="867" t="s">
        <v>19067</v>
      </c>
      <c r="B3065" s="867" t="s">
        <v>2672</v>
      </c>
      <c r="C3065" s="894" t="s">
        <v>19066</v>
      </c>
      <c r="D3065" s="893" t="s">
        <v>20801</v>
      </c>
      <c r="E3065" s="892">
        <v>7238</v>
      </c>
      <c r="F3065" s="895" t="s">
        <v>20800</v>
      </c>
      <c r="G3065" s="891" t="s">
        <v>20799</v>
      </c>
      <c r="H3065" s="890" t="s">
        <v>20798</v>
      </c>
      <c r="I3065" s="889" t="s">
        <v>2684</v>
      </c>
      <c r="J3065" s="889" t="s">
        <v>5525</v>
      </c>
      <c r="K3065" s="888">
        <v>1</v>
      </c>
      <c r="L3065" s="888">
        <v>2</v>
      </c>
      <c r="M3065" s="887">
        <v>7479.27</v>
      </c>
      <c r="N3065" s="888">
        <v>0</v>
      </c>
      <c r="O3065" s="888">
        <v>0</v>
      </c>
      <c r="P3065" s="887">
        <v>0</v>
      </c>
    </row>
    <row r="3066" spans="1:16" x14ac:dyDescent="0.25">
      <c r="A3066" s="867" t="s">
        <v>19067</v>
      </c>
      <c r="B3066" s="867" t="s">
        <v>2672</v>
      </c>
      <c r="C3066" s="894" t="s">
        <v>19066</v>
      </c>
      <c r="D3066" s="893" t="s">
        <v>20797</v>
      </c>
      <c r="E3066" s="892">
        <v>7000</v>
      </c>
      <c r="F3066" s="895" t="s">
        <v>20796</v>
      </c>
      <c r="G3066" s="891" t="s">
        <v>20795</v>
      </c>
      <c r="H3066" s="890" t="s">
        <v>20667</v>
      </c>
      <c r="I3066" s="889" t="s">
        <v>3654</v>
      </c>
      <c r="J3066" s="889" t="s">
        <v>5525</v>
      </c>
      <c r="K3066" s="888">
        <v>1</v>
      </c>
      <c r="L3066" s="888">
        <v>5</v>
      </c>
      <c r="M3066" s="887">
        <v>42000</v>
      </c>
      <c r="N3066" s="888">
        <v>1</v>
      </c>
      <c r="O3066" s="888">
        <v>4</v>
      </c>
      <c r="P3066" s="887">
        <v>25666.67</v>
      </c>
    </row>
    <row r="3067" spans="1:16" x14ac:dyDescent="0.25">
      <c r="A3067" s="867" t="s">
        <v>19067</v>
      </c>
      <c r="B3067" s="867" t="s">
        <v>2672</v>
      </c>
      <c r="C3067" s="894" t="s">
        <v>19066</v>
      </c>
      <c r="D3067" s="893" t="s">
        <v>20797</v>
      </c>
      <c r="E3067" s="892">
        <v>6000</v>
      </c>
      <c r="F3067" s="895" t="s">
        <v>20796</v>
      </c>
      <c r="G3067" s="891" t="s">
        <v>20795</v>
      </c>
      <c r="H3067" s="890" t="s">
        <v>20667</v>
      </c>
      <c r="I3067" s="889" t="s">
        <v>3654</v>
      </c>
      <c r="J3067" s="889" t="s">
        <v>5525</v>
      </c>
      <c r="K3067" s="888">
        <v>1</v>
      </c>
      <c r="L3067" s="888">
        <v>3</v>
      </c>
      <c r="M3067" s="887">
        <v>22000</v>
      </c>
      <c r="N3067" s="888">
        <v>0</v>
      </c>
      <c r="O3067" s="888">
        <v>0</v>
      </c>
      <c r="P3067" s="887">
        <v>0</v>
      </c>
    </row>
    <row r="3068" spans="1:16" x14ac:dyDescent="0.25">
      <c r="A3068" s="867" t="s">
        <v>19067</v>
      </c>
      <c r="B3068" s="867" t="s">
        <v>2672</v>
      </c>
      <c r="C3068" s="894" t="s">
        <v>19066</v>
      </c>
      <c r="D3068" s="893" t="s">
        <v>18209</v>
      </c>
      <c r="E3068" s="892">
        <v>11000</v>
      </c>
      <c r="F3068" s="895" t="s">
        <v>20794</v>
      </c>
      <c r="G3068" s="891" t="s">
        <v>20793</v>
      </c>
      <c r="H3068" s="890" t="s">
        <v>3861</v>
      </c>
      <c r="I3068" s="889" t="s">
        <v>3654</v>
      </c>
      <c r="J3068" s="889" t="s">
        <v>5525</v>
      </c>
      <c r="K3068" s="888">
        <v>0</v>
      </c>
      <c r="L3068" s="888">
        <v>0</v>
      </c>
      <c r="M3068" s="887">
        <v>0</v>
      </c>
      <c r="N3068" s="888">
        <v>1</v>
      </c>
      <c r="O3068" s="888">
        <v>1</v>
      </c>
      <c r="P3068" s="887">
        <v>11000</v>
      </c>
    </row>
    <row r="3069" spans="1:16" ht="15" customHeight="1" x14ac:dyDescent="0.25">
      <c r="A3069" s="867" t="s">
        <v>19067</v>
      </c>
      <c r="B3069" s="867" t="s">
        <v>2672</v>
      </c>
      <c r="C3069" s="894" t="s">
        <v>19066</v>
      </c>
      <c r="D3069" s="893" t="s">
        <v>18209</v>
      </c>
      <c r="E3069" s="892">
        <v>8000</v>
      </c>
      <c r="F3069" s="895" t="s">
        <v>20794</v>
      </c>
      <c r="G3069" s="891" t="s">
        <v>20793</v>
      </c>
      <c r="H3069" s="890" t="s">
        <v>20792</v>
      </c>
      <c r="I3069" s="889" t="s">
        <v>3654</v>
      </c>
      <c r="J3069" s="889" t="s">
        <v>5525</v>
      </c>
      <c r="K3069" s="888">
        <v>1</v>
      </c>
      <c r="L3069" s="888">
        <v>1</v>
      </c>
      <c r="M3069" s="887">
        <v>7466.67</v>
      </c>
      <c r="N3069" s="888">
        <v>1</v>
      </c>
      <c r="O3069" s="888">
        <v>5</v>
      </c>
      <c r="P3069" s="887">
        <v>38400</v>
      </c>
    </row>
    <row r="3070" spans="1:16" x14ac:dyDescent="0.25">
      <c r="A3070" s="867" t="s">
        <v>19067</v>
      </c>
      <c r="B3070" s="867" t="s">
        <v>2672</v>
      </c>
      <c r="C3070" s="894" t="s">
        <v>19066</v>
      </c>
      <c r="D3070" s="893" t="s">
        <v>20791</v>
      </c>
      <c r="E3070" s="892">
        <v>8000</v>
      </c>
      <c r="F3070" s="895" t="s">
        <v>20790</v>
      </c>
      <c r="G3070" s="891" t="s">
        <v>20789</v>
      </c>
      <c r="H3070" s="890" t="s">
        <v>2872</v>
      </c>
      <c r="I3070" s="889" t="s">
        <v>3654</v>
      </c>
      <c r="J3070" s="889" t="s">
        <v>5525</v>
      </c>
      <c r="K3070" s="888">
        <v>0</v>
      </c>
      <c r="L3070" s="888">
        <v>0</v>
      </c>
      <c r="M3070" s="887">
        <v>0</v>
      </c>
      <c r="N3070" s="888">
        <v>1</v>
      </c>
      <c r="O3070" s="888">
        <v>1</v>
      </c>
      <c r="P3070" s="887">
        <v>8000</v>
      </c>
    </row>
    <row r="3071" spans="1:16" x14ac:dyDescent="0.25">
      <c r="A3071" s="867" t="s">
        <v>19067</v>
      </c>
      <c r="B3071" s="867" t="s">
        <v>2672</v>
      </c>
      <c r="C3071" s="894" t="s">
        <v>19066</v>
      </c>
      <c r="D3071" s="893" t="s">
        <v>18209</v>
      </c>
      <c r="E3071" s="892">
        <v>15600</v>
      </c>
      <c r="F3071" s="895" t="s">
        <v>20788</v>
      </c>
      <c r="G3071" s="891" t="s">
        <v>20787</v>
      </c>
      <c r="H3071" s="890" t="s">
        <v>20662</v>
      </c>
      <c r="I3071" s="889" t="s">
        <v>3654</v>
      </c>
      <c r="J3071" s="889" t="s">
        <v>5525</v>
      </c>
      <c r="K3071" s="888">
        <v>1</v>
      </c>
      <c r="L3071" s="888">
        <v>3</v>
      </c>
      <c r="M3071" s="887">
        <v>46800</v>
      </c>
      <c r="N3071" s="888">
        <v>1</v>
      </c>
      <c r="O3071" s="888">
        <v>6</v>
      </c>
      <c r="P3071" s="887">
        <v>92040</v>
      </c>
    </row>
    <row r="3072" spans="1:16" x14ac:dyDescent="0.25">
      <c r="A3072" s="867" t="s">
        <v>19067</v>
      </c>
      <c r="B3072" s="867" t="s">
        <v>2672</v>
      </c>
      <c r="C3072" s="894" t="s">
        <v>19066</v>
      </c>
      <c r="D3072" s="893" t="s">
        <v>18209</v>
      </c>
      <c r="E3072" s="892">
        <v>15000</v>
      </c>
      <c r="F3072" s="895" t="s">
        <v>20788</v>
      </c>
      <c r="G3072" s="891" t="s">
        <v>20787</v>
      </c>
      <c r="H3072" s="890" t="s">
        <v>20662</v>
      </c>
      <c r="I3072" s="889" t="s">
        <v>3654</v>
      </c>
      <c r="J3072" s="889" t="s">
        <v>5525</v>
      </c>
      <c r="K3072" s="888">
        <v>1</v>
      </c>
      <c r="L3072" s="888">
        <v>9</v>
      </c>
      <c r="M3072" s="887">
        <v>135000</v>
      </c>
      <c r="N3072" s="888">
        <v>0</v>
      </c>
      <c r="O3072" s="888">
        <v>0</v>
      </c>
      <c r="P3072" s="887">
        <v>0</v>
      </c>
    </row>
    <row r="3073" spans="1:16" x14ac:dyDescent="0.25">
      <c r="A3073" s="867" t="s">
        <v>19067</v>
      </c>
      <c r="B3073" s="867" t="s">
        <v>2672</v>
      </c>
      <c r="C3073" s="894" t="s">
        <v>19066</v>
      </c>
      <c r="D3073" s="893" t="s">
        <v>18209</v>
      </c>
      <c r="E3073" s="892">
        <v>5000</v>
      </c>
      <c r="F3073" s="895" t="s">
        <v>20786</v>
      </c>
      <c r="G3073" s="891" t="s">
        <v>20785</v>
      </c>
      <c r="H3073" s="890" t="s">
        <v>20719</v>
      </c>
      <c r="I3073" s="889" t="s">
        <v>3654</v>
      </c>
      <c r="J3073" s="889" t="s">
        <v>5525</v>
      </c>
      <c r="K3073" s="888">
        <v>1</v>
      </c>
      <c r="L3073" s="888">
        <v>1</v>
      </c>
      <c r="M3073" s="887">
        <v>9500</v>
      </c>
      <c r="N3073" s="888">
        <v>0</v>
      </c>
      <c r="O3073" s="888">
        <v>0</v>
      </c>
      <c r="P3073" s="887">
        <v>0</v>
      </c>
    </row>
    <row r="3074" spans="1:16" x14ac:dyDescent="0.25">
      <c r="A3074" s="867" t="s">
        <v>19067</v>
      </c>
      <c r="B3074" s="867" t="s">
        <v>2672</v>
      </c>
      <c r="C3074" s="894" t="s">
        <v>19066</v>
      </c>
      <c r="D3074" s="893" t="s">
        <v>18209</v>
      </c>
      <c r="E3074" s="892">
        <v>5000</v>
      </c>
      <c r="F3074" s="895" t="s">
        <v>20784</v>
      </c>
      <c r="G3074" s="891" t="s">
        <v>20783</v>
      </c>
      <c r="H3074" s="890" t="s">
        <v>20782</v>
      </c>
      <c r="I3074" s="889" t="s">
        <v>3654</v>
      </c>
      <c r="J3074" s="889" t="s">
        <v>5525</v>
      </c>
      <c r="K3074" s="888">
        <v>3</v>
      </c>
      <c r="L3074" s="888">
        <v>7</v>
      </c>
      <c r="M3074" s="887">
        <v>43166.67</v>
      </c>
      <c r="N3074" s="888">
        <v>0</v>
      </c>
      <c r="O3074" s="888">
        <v>0</v>
      </c>
      <c r="P3074" s="887">
        <v>0</v>
      </c>
    </row>
    <row r="3075" spans="1:16" x14ac:dyDescent="0.25">
      <c r="A3075" s="867" t="s">
        <v>19067</v>
      </c>
      <c r="B3075" s="867" t="s">
        <v>2672</v>
      </c>
      <c r="C3075" s="894" t="s">
        <v>19066</v>
      </c>
      <c r="D3075" s="893" t="s">
        <v>18209</v>
      </c>
      <c r="E3075" s="892">
        <v>5000</v>
      </c>
      <c r="F3075" s="895" t="s">
        <v>20781</v>
      </c>
      <c r="G3075" s="891" t="s">
        <v>20780</v>
      </c>
      <c r="H3075" s="890" t="s">
        <v>3525</v>
      </c>
      <c r="I3075" s="889" t="s">
        <v>3654</v>
      </c>
      <c r="J3075" s="889" t="s">
        <v>5525</v>
      </c>
      <c r="K3075" s="888">
        <v>1</v>
      </c>
      <c r="L3075" s="888">
        <v>2</v>
      </c>
      <c r="M3075" s="887">
        <v>14000</v>
      </c>
      <c r="N3075" s="888">
        <v>1</v>
      </c>
      <c r="O3075" s="888">
        <v>5</v>
      </c>
      <c r="P3075" s="887">
        <v>29166.67</v>
      </c>
    </row>
    <row r="3076" spans="1:16" x14ac:dyDescent="0.25">
      <c r="A3076" s="867" t="s">
        <v>19067</v>
      </c>
      <c r="B3076" s="867" t="s">
        <v>2672</v>
      </c>
      <c r="C3076" s="894" t="s">
        <v>19066</v>
      </c>
      <c r="D3076" s="893" t="s">
        <v>20779</v>
      </c>
      <c r="E3076" s="892">
        <v>15600</v>
      </c>
      <c r="F3076" s="895" t="s">
        <v>19181</v>
      </c>
      <c r="G3076" s="891" t="s">
        <v>20778</v>
      </c>
      <c r="H3076" s="890" t="s">
        <v>20760</v>
      </c>
      <c r="I3076" s="889" t="s">
        <v>3654</v>
      </c>
      <c r="J3076" s="889" t="s">
        <v>5525</v>
      </c>
      <c r="K3076" s="888">
        <v>1</v>
      </c>
      <c r="L3076" s="888">
        <v>8</v>
      </c>
      <c r="M3076" s="887">
        <v>134680</v>
      </c>
      <c r="N3076" s="888">
        <v>1</v>
      </c>
      <c r="O3076" s="888">
        <v>3</v>
      </c>
      <c r="P3076" s="887">
        <v>39520</v>
      </c>
    </row>
    <row r="3077" spans="1:16" x14ac:dyDescent="0.25">
      <c r="A3077" s="867" t="s">
        <v>19067</v>
      </c>
      <c r="B3077" s="867" t="s">
        <v>2672</v>
      </c>
      <c r="C3077" s="894" t="s">
        <v>19066</v>
      </c>
      <c r="D3077" s="893" t="s">
        <v>20777</v>
      </c>
      <c r="E3077" s="892">
        <v>13000</v>
      </c>
      <c r="F3077" s="895" t="s">
        <v>20776</v>
      </c>
      <c r="G3077" s="891" t="s">
        <v>20775</v>
      </c>
      <c r="H3077" s="890" t="s">
        <v>2872</v>
      </c>
      <c r="I3077" s="889" t="s">
        <v>3654</v>
      </c>
      <c r="J3077" s="889" t="s">
        <v>5525</v>
      </c>
      <c r="K3077" s="888">
        <v>1</v>
      </c>
      <c r="L3077" s="888">
        <v>12</v>
      </c>
      <c r="M3077" s="887">
        <v>155566.66999999998</v>
      </c>
      <c r="N3077" s="888">
        <v>1</v>
      </c>
      <c r="O3077" s="888">
        <v>6</v>
      </c>
      <c r="P3077" s="887">
        <v>78000</v>
      </c>
    </row>
    <row r="3078" spans="1:16" ht="22.5" x14ac:dyDescent="0.25">
      <c r="A3078" s="867" t="s">
        <v>19067</v>
      </c>
      <c r="B3078" s="867" t="s">
        <v>2672</v>
      </c>
      <c r="C3078" s="894" t="s">
        <v>19066</v>
      </c>
      <c r="D3078" s="893" t="s">
        <v>20774</v>
      </c>
      <c r="E3078" s="892">
        <v>7000</v>
      </c>
      <c r="F3078" s="895" t="s">
        <v>20773</v>
      </c>
      <c r="G3078" s="891" t="s">
        <v>20772</v>
      </c>
      <c r="H3078" s="890" t="s">
        <v>20017</v>
      </c>
      <c r="I3078" s="889" t="s">
        <v>3654</v>
      </c>
      <c r="J3078" s="889" t="s">
        <v>5525</v>
      </c>
      <c r="K3078" s="888">
        <v>1</v>
      </c>
      <c r="L3078" s="888">
        <v>4</v>
      </c>
      <c r="M3078" s="887">
        <v>28000</v>
      </c>
      <c r="N3078" s="888">
        <v>0</v>
      </c>
      <c r="O3078" s="888">
        <v>0</v>
      </c>
      <c r="P3078" s="887">
        <v>0</v>
      </c>
    </row>
    <row r="3079" spans="1:16" ht="34.5" customHeight="1" x14ac:dyDescent="0.25">
      <c r="A3079" s="867" t="s">
        <v>19067</v>
      </c>
      <c r="B3079" s="867" t="s">
        <v>2672</v>
      </c>
      <c r="C3079" s="894" t="s">
        <v>19066</v>
      </c>
      <c r="D3079" s="893" t="s">
        <v>20771</v>
      </c>
      <c r="E3079" s="892">
        <v>15600</v>
      </c>
      <c r="F3079" s="895" t="s">
        <v>20770</v>
      </c>
      <c r="G3079" s="891" t="s">
        <v>20769</v>
      </c>
      <c r="H3079" s="890" t="s">
        <v>20662</v>
      </c>
      <c r="I3079" s="889" t="s">
        <v>3654</v>
      </c>
      <c r="J3079" s="889" t="s">
        <v>5525</v>
      </c>
      <c r="K3079" s="888">
        <v>1</v>
      </c>
      <c r="L3079" s="888">
        <v>12</v>
      </c>
      <c r="M3079" s="887">
        <v>187200</v>
      </c>
      <c r="N3079" s="888">
        <v>1</v>
      </c>
      <c r="O3079" s="888">
        <v>2</v>
      </c>
      <c r="P3079" s="887">
        <v>24960</v>
      </c>
    </row>
    <row r="3080" spans="1:16" x14ac:dyDescent="0.25">
      <c r="A3080" s="867" t="s">
        <v>19067</v>
      </c>
      <c r="B3080" s="867" t="s">
        <v>2672</v>
      </c>
      <c r="C3080" s="894" t="s">
        <v>19066</v>
      </c>
      <c r="D3080" s="893" t="s">
        <v>18209</v>
      </c>
      <c r="E3080" s="892">
        <v>10000</v>
      </c>
      <c r="F3080" s="895" t="s">
        <v>20768</v>
      </c>
      <c r="G3080" s="891" t="s">
        <v>20767</v>
      </c>
      <c r="H3080" s="890" t="s">
        <v>20766</v>
      </c>
      <c r="I3080" s="889" t="s">
        <v>3654</v>
      </c>
      <c r="J3080" s="889" t="s">
        <v>5525</v>
      </c>
      <c r="K3080" s="888">
        <v>1</v>
      </c>
      <c r="L3080" s="888">
        <v>9</v>
      </c>
      <c r="M3080" s="887">
        <v>96000</v>
      </c>
      <c r="N3080" s="888">
        <v>1</v>
      </c>
      <c r="O3080" s="888">
        <v>2</v>
      </c>
      <c r="P3080" s="887">
        <v>20000</v>
      </c>
    </row>
    <row r="3081" spans="1:16" x14ac:dyDescent="0.25">
      <c r="A3081" s="867" t="s">
        <v>19067</v>
      </c>
      <c r="B3081" s="867" t="s">
        <v>2672</v>
      </c>
      <c r="C3081" s="894" t="s">
        <v>19066</v>
      </c>
      <c r="D3081" s="893" t="s">
        <v>18209</v>
      </c>
      <c r="E3081" s="892">
        <v>6000</v>
      </c>
      <c r="F3081" s="895" t="s">
        <v>20765</v>
      </c>
      <c r="G3081" s="891" t="s">
        <v>20764</v>
      </c>
      <c r="H3081" s="890" t="s">
        <v>20763</v>
      </c>
      <c r="I3081" s="889" t="s">
        <v>2684</v>
      </c>
      <c r="J3081" s="889" t="s">
        <v>5525</v>
      </c>
      <c r="K3081" s="888">
        <v>1</v>
      </c>
      <c r="L3081" s="888">
        <v>3</v>
      </c>
      <c r="M3081" s="887">
        <v>23800</v>
      </c>
      <c r="N3081" s="888">
        <v>0</v>
      </c>
      <c r="O3081" s="888">
        <v>0</v>
      </c>
      <c r="P3081" s="887">
        <v>0</v>
      </c>
    </row>
    <row r="3082" spans="1:16" x14ac:dyDescent="0.25">
      <c r="A3082" s="867" t="s">
        <v>19067</v>
      </c>
      <c r="B3082" s="867" t="s">
        <v>2672</v>
      </c>
      <c r="C3082" s="894" t="s">
        <v>19066</v>
      </c>
      <c r="D3082" s="893" t="s">
        <v>18209</v>
      </c>
      <c r="E3082" s="892">
        <v>6000</v>
      </c>
      <c r="F3082" s="895" t="s">
        <v>20762</v>
      </c>
      <c r="G3082" s="891" t="s">
        <v>20761</v>
      </c>
      <c r="H3082" s="890" t="s">
        <v>20760</v>
      </c>
      <c r="I3082" s="889" t="s">
        <v>3654</v>
      </c>
      <c r="J3082" s="889" t="s">
        <v>5525</v>
      </c>
      <c r="K3082" s="888">
        <v>1</v>
      </c>
      <c r="L3082" s="888">
        <v>1</v>
      </c>
      <c r="M3082" s="887">
        <v>6600</v>
      </c>
      <c r="N3082" s="888">
        <v>0</v>
      </c>
      <c r="O3082" s="888">
        <v>0</v>
      </c>
      <c r="P3082" s="887">
        <v>0</v>
      </c>
    </row>
    <row r="3083" spans="1:16" x14ac:dyDescent="0.25">
      <c r="A3083" s="867" t="s">
        <v>19067</v>
      </c>
      <c r="B3083" s="867" t="s">
        <v>2672</v>
      </c>
      <c r="C3083" s="894" t="s">
        <v>19066</v>
      </c>
      <c r="D3083" s="893" t="s">
        <v>18209</v>
      </c>
      <c r="E3083" s="892">
        <v>12000</v>
      </c>
      <c r="F3083" s="895" t="s">
        <v>20759</v>
      </c>
      <c r="G3083" s="891" t="s">
        <v>20758</v>
      </c>
      <c r="H3083" s="890" t="s">
        <v>3861</v>
      </c>
      <c r="I3083" s="889" t="s">
        <v>3654</v>
      </c>
      <c r="J3083" s="889" t="s">
        <v>5525</v>
      </c>
      <c r="K3083" s="888">
        <v>0</v>
      </c>
      <c r="L3083" s="888">
        <v>0</v>
      </c>
      <c r="M3083" s="887">
        <v>0</v>
      </c>
      <c r="N3083" s="888">
        <v>1</v>
      </c>
      <c r="O3083" s="888">
        <v>5</v>
      </c>
      <c r="P3083" s="887">
        <v>55600</v>
      </c>
    </row>
    <row r="3084" spans="1:16" x14ac:dyDescent="0.25">
      <c r="A3084" s="867" t="s">
        <v>19067</v>
      </c>
      <c r="B3084" s="867" t="s">
        <v>2672</v>
      </c>
      <c r="C3084" s="894" t="s">
        <v>19066</v>
      </c>
      <c r="D3084" s="893" t="s">
        <v>18209</v>
      </c>
      <c r="E3084" s="892">
        <v>15600</v>
      </c>
      <c r="F3084" s="895" t="s">
        <v>20757</v>
      </c>
      <c r="G3084" s="891" t="s">
        <v>20756</v>
      </c>
      <c r="H3084" s="890" t="s">
        <v>20662</v>
      </c>
      <c r="I3084" s="889" t="s">
        <v>3654</v>
      </c>
      <c r="J3084" s="889" t="s">
        <v>5525</v>
      </c>
      <c r="K3084" s="888">
        <v>1</v>
      </c>
      <c r="L3084" s="888">
        <v>5</v>
      </c>
      <c r="M3084" s="887">
        <v>64480</v>
      </c>
      <c r="N3084" s="888">
        <v>0</v>
      </c>
      <c r="O3084" s="888">
        <v>0</v>
      </c>
      <c r="P3084" s="887">
        <v>0</v>
      </c>
    </row>
    <row r="3085" spans="1:16" x14ac:dyDescent="0.25">
      <c r="A3085" s="867" t="s">
        <v>19067</v>
      </c>
      <c r="B3085" s="867" t="s">
        <v>2672</v>
      </c>
      <c r="C3085" s="894" t="s">
        <v>19066</v>
      </c>
      <c r="D3085" s="893" t="s">
        <v>18209</v>
      </c>
      <c r="E3085" s="892">
        <v>8000</v>
      </c>
      <c r="F3085" s="895" t="s">
        <v>20755</v>
      </c>
      <c r="G3085" s="891" t="s">
        <v>20754</v>
      </c>
      <c r="H3085" s="890" t="s">
        <v>20753</v>
      </c>
      <c r="I3085" s="889" t="s">
        <v>3654</v>
      </c>
      <c r="J3085" s="889" t="s">
        <v>5525</v>
      </c>
      <c r="K3085" s="888">
        <v>1</v>
      </c>
      <c r="L3085" s="888">
        <v>1</v>
      </c>
      <c r="M3085" s="887">
        <v>14400</v>
      </c>
      <c r="N3085" s="888">
        <v>0</v>
      </c>
      <c r="O3085" s="888">
        <v>0</v>
      </c>
      <c r="P3085" s="887">
        <v>0</v>
      </c>
    </row>
    <row r="3086" spans="1:16" x14ac:dyDescent="0.25">
      <c r="A3086" s="867" t="s">
        <v>19067</v>
      </c>
      <c r="B3086" s="867" t="s">
        <v>2672</v>
      </c>
      <c r="C3086" s="894" t="s">
        <v>19066</v>
      </c>
      <c r="D3086" s="893" t="s">
        <v>18209</v>
      </c>
      <c r="E3086" s="892">
        <v>9000</v>
      </c>
      <c r="F3086" s="895" t="s">
        <v>20752</v>
      </c>
      <c r="G3086" s="891" t="s">
        <v>20751</v>
      </c>
      <c r="H3086" s="890" t="s">
        <v>2688</v>
      </c>
      <c r="I3086" s="889" t="s">
        <v>3654</v>
      </c>
      <c r="J3086" s="889" t="s">
        <v>5525</v>
      </c>
      <c r="K3086" s="888">
        <v>1</v>
      </c>
      <c r="L3086" s="888">
        <v>5</v>
      </c>
      <c r="M3086" s="887">
        <v>41700</v>
      </c>
      <c r="N3086" s="888">
        <v>0</v>
      </c>
      <c r="O3086" s="888">
        <v>0</v>
      </c>
      <c r="P3086" s="887">
        <v>0</v>
      </c>
    </row>
    <row r="3087" spans="1:16" x14ac:dyDescent="0.25">
      <c r="A3087" s="867" t="s">
        <v>19067</v>
      </c>
      <c r="B3087" s="867" t="s">
        <v>2672</v>
      </c>
      <c r="C3087" s="894" t="s">
        <v>19066</v>
      </c>
      <c r="D3087" s="893" t="s">
        <v>18209</v>
      </c>
      <c r="E3087" s="892">
        <v>6000</v>
      </c>
      <c r="F3087" s="895" t="s">
        <v>20750</v>
      </c>
      <c r="G3087" s="891" t="s">
        <v>20749</v>
      </c>
      <c r="H3087" s="890" t="s">
        <v>20719</v>
      </c>
      <c r="I3087" s="889" t="s">
        <v>3654</v>
      </c>
      <c r="J3087" s="889" t="s">
        <v>5525</v>
      </c>
      <c r="K3087" s="888">
        <v>1</v>
      </c>
      <c r="L3087" s="888">
        <v>2</v>
      </c>
      <c r="M3087" s="887">
        <v>12000</v>
      </c>
      <c r="N3087" s="888">
        <v>0</v>
      </c>
      <c r="O3087" s="888">
        <v>0</v>
      </c>
      <c r="P3087" s="887">
        <v>0</v>
      </c>
    </row>
    <row r="3088" spans="1:16" x14ac:dyDescent="0.25">
      <c r="A3088" s="867" t="s">
        <v>19067</v>
      </c>
      <c r="B3088" s="867" t="s">
        <v>2672</v>
      </c>
      <c r="C3088" s="894" t="s">
        <v>19066</v>
      </c>
      <c r="D3088" s="893" t="s">
        <v>18209</v>
      </c>
      <c r="E3088" s="892">
        <v>7000</v>
      </c>
      <c r="F3088" s="895" t="s">
        <v>20750</v>
      </c>
      <c r="G3088" s="891" t="s">
        <v>20749</v>
      </c>
      <c r="H3088" s="890" t="s">
        <v>20719</v>
      </c>
      <c r="I3088" s="889" t="s">
        <v>3654</v>
      </c>
      <c r="J3088" s="889" t="s">
        <v>5525</v>
      </c>
      <c r="K3088" s="888">
        <v>1</v>
      </c>
      <c r="L3088" s="888">
        <v>3</v>
      </c>
      <c r="M3088" s="887">
        <v>21000</v>
      </c>
      <c r="N3088" s="888">
        <v>0</v>
      </c>
      <c r="O3088" s="888">
        <v>0</v>
      </c>
      <c r="P3088" s="887">
        <v>0</v>
      </c>
    </row>
    <row r="3089" spans="1:16" x14ac:dyDescent="0.25">
      <c r="A3089" s="867" t="s">
        <v>19067</v>
      </c>
      <c r="B3089" s="867" t="s">
        <v>2672</v>
      </c>
      <c r="C3089" s="894" t="s">
        <v>19066</v>
      </c>
      <c r="D3089" s="893" t="s">
        <v>18209</v>
      </c>
      <c r="E3089" s="892">
        <v>13000</v>
      </c>
      <c r="F3089" s="895" t="s">
        <v>20748</v>
      </c>
      <c r="G3089" s="891" t="s">
        <v>20747</v>
      </c>
      <c r="H3089" s="890" t="s">
        <v>2855</v>
      </c>
      <c r="I3089" s="889" t="s">
        <v>3654</v>
      </c>
      <c r="J3089" s="889" t="s">
        <v>5525</v>
      </c>
      <c r="K3089" s="888">
        <v>1</v>
      </c>
      <c r="L3089" s="888">
        <v>8</v>
      </c>
      <c r="M3089" s="887">
        <v>104000</v>
      </c>
      <c r="N3089" s="888">
        <v>1</v>
      </c>
      <c r="O3089" s="888">
        <v>6</v>
      </c>
      <c r="P3089" s="887">
        <v>78000</v>
      </c>
    </row>
    <row r="3090" spans="1:16" x14ac:dyDescent="0.25">
      <c r="A3090" s="867" t="s">
        <v>19067</v>
      </c>
      <c r="B3090" s="867" t="s">
        <v>2672</v>
      </c>
      <c r="C3090" s="894" t="s">
        <v>19066</v>
      </c>
      <c r="D3090" s="893" t="s">
        <v>18209</v>
      </c>
      <c r="E3090" s="892">
        <v>15600</v>
      </c>
      <c r="F3090" s="895" t="s">
        <v>20748</v>
      </c>
      <c r="G3090" s="891" t="s">
        <v>20747</v>
      </c>
      <c r="H3090" s="890" t="s">
        <v>2855</v>
      </c>
      <c r="I3090" s="889" t="s">
        <v>3654</v>
      </c>
      <c r="J3090" s="889" t="s">
        <v>5525</v>
      </c>
      <c r="K3090" s="888">
        <v>1</v>
      </c>
      <c r="L3090" s="888">
        <v>3</v>
      </c>
      <c r="M3090" s="887">
        <v>46800</v>
      </c>
      <c r="N3090" s="888">
        <v>0</v>
      </c>
      <c r="O3090" s="888">
        <v>0</v>
      </c>
      <c r="P3090" s="887">
        <v>0</v>
      </c>
    </row>
    <row r="3091" spans="1:16" x14ac:dyDescent="0.25">
      <c r="A3091" s="867" t="s">
        <v>19067</v>
      </c>
      <c r="B3091" s="867" t="s">
        <v>2672</v>
      </c>
      <c r="C3091" s="894" t="s">
        <v>19066</v>
      </c>
      <c r="D3091" s="893" t="s">
        <v>18209</v>
      </c>
      <c r="E3091" s="892">
        <v>15600</v>
      </c>
      <c r="F3091" s="895" t="s">
        <v>20748</v>
      </c>
      <c r="G3091" s="891" t="s">
        <v>20747</v>
      </c>
      <c r="H3091" s="890" t="s">
        <v>2855</v>
      </c>
      <c r="I3091" s="889" t="s">
        <v>3654</v>
      </c>
      <c r="J3091" s="889" t="s">
        <v>5525</v>
      </c>
      <c r="K3091" s="888">
        <v>1</v>
      </c>
      <c r="L3091" s="888">
        <v>1</v>
      </c>
      <c r="M3091" s="887">
        <v>3640</v>
      </c>
      <c r="N3091" s="888">
        <v>0</v>
      </c>
      <c r="O3091" s="888">
        <v>0</v>
      </c>
      <c r="P3091" s="887">
        <v>0</v>
      </c>
    </row>
    <row r="3092" spans="1:16" x14ac:dyDescent="0.25">
      <c r="A3092" s="867" t="s">
        <v>19067</v>
      </c>
      <c r="B3092" s="867" t="s">
        <v>2672</v>
      </c>
      <c r="C3092" s="894" t="s">
        <v>19066</v>
      </c>
      <c r="D3092" s="893" t="s">
        <v>18209</v>
      </c>
      <c r="E3092" s="892">
        <v>15600</v>
      </c>
      <c r="F3092" s="895" t="s">
        <v>20746</v>
      </c>
      <c r="G3092" s="891" t="s">
        <v>20745</v>
      </c>
      <c r="H3092" s="890" t="s">
        <v>20744</v>
      </c>
      <c r="I3092" s="889" t="s">
        <v>3654</v>
      </c>
      <c r="J3092" s="889" t="s">
        <v>5525</v>
      </c>
      <c r="K3092" s="888">
        <v>1</v>
      </c>
      <c r="L3092" s="888">
        <v>8</v>
      </c>
      <c r="M3092" s="887">
        <v>121680</v>
      </c>
      <c r="N3092" s="888">
        <v>1</v>
      </c>
      <c r="O3092" s="888">
        <v>6</v>
      </c>
      <c r="P3092" s="887">
        <v>92040</v>
      </c>
    </row>
    <row r="3093" spans="1:16" x14ac:dyDescent="0.25">
      <c r="A3093" s="867" t="s">
        <v>19067</v>
      </c>
      <c r="B3093" s="867" t="s">
        <v>2672</v>
      </c>
      <c r="C3093" s="894" t="s">
        <v>19066</v>
      </c>
      <c r="D3093" s="893" t="s">
        <v>18209</v>
      </c>
      <c r="E3093" s="892">
        <v>15600</v>
      </c>
      <c r="F3093" s="895" t="s">
        <v>19158</v>
      </c>
      <c r="G3093" s="891" t="s">
        <v>19157</v>
      </c>
      <c r="H3093" s="890" t="s">
        <v>20662</v>
      </c>
      <c r="I3093" s="889" t="s">
        <v>3654</v>
      </c>
      <c r="J3093" s="889" t="s">
        <v>5525</v>
      </c>
      <c r="K3093" s="888">
        <v>1</v>
      </c>
      <c r="L3093" s="888">
        <v>2</v>
      </c>
      <c r="M3093" s="887">
        <v>30680</v>
      </c>
      <c r="N3093" s="888">
        <v>1</v>
      </c>
      <c r="O3093" s="888">
        <v>6</v>
      </c>
      <c r="P3093" s="887">
        <v>92040</v>
      </c>
    </row>
    <row r="3094" spans="1:16" ht="22.5" x14ac:dyDescent="0.25">
      <c r="A3094" s="867" t="s">
        <v>19067</v>
      </c>
      <c r="B3094" s="867" t="s">
        <v>2672</v>
      </c>
      <c r="C3094" s="894" t="s">
        <v>19066</v>
      </c>
      <c r="D3094" s="893" t="s">
        <v>20743</v>
      </c>
      <c r="E3094" s="892">
        <v>15600</v>
      </c>
      <c r="F3094" s="895" t="s">
        <v>19158</v>
      </c>
      <c r="G3094" s="891" t="s">
        <v>19157</v>
      </c>
      <c r="H3094" s="890" t="s">
        <v>20662</v>
      </c>
      <c r="I3094" s="889" t="s">
        <v>3654</v>
      </c>
      <c r="J3094" s="889" t="s">
        <v>5525</v>
      </c>
      <c r="K3094" s="888">
        <v>1</v>
      </c>
      <c r="L3094" s="888">
        <v>1</v>
      </c>
      <c r="M3094" s="887">
        <v>7800</v>
      </c>
      <c r="N3094" s="888">
        <v>0</v>
      </c>
      <c r="O3094" s="888">
        <v>0</v>
      </c>
      <c r="P3094" s="887">
        <v>0</v>
      </c>
    </row>
    <row r="3095" spans="1:16" x14ac:dyDescent="0.25">
      <c r="A3095" s="867" t="s">
        <v>19067</v>
      </c>
      <c r="B3095" s="867" t="s">
        <v>2672</v>
      </c>
      <c r="C3095" s="894" t="s">
        <v>19066</v>
      </c>
      <c r="D3095" s="893" t="s">
        <v>18209</v>
      </c>
      <c r="E3095" s="892">
        <v>6000</v>
      </c>
      <c r="F3095" s="895" t="s">
        <v>20742</v>
      </c>
      <c r="G3095" s="891" t="s">
        <v>20741</v>
      </c>
      <c r="H3095" s="890" t="s">
        <v>20667</v>
      </c>
      <c r="I3095" s="889" t="s">
        <v>3654</v>
      </c>
      <c r="J3095" s="889" t="s">
        <v>5525</v>
      </c>
      <c r="K3095" s="888">
        <v>0</v>
      </c>
      <c r="L3095" s="888">
        <v>0</v>
      </c>
      <c r="M3095" s="887">
        <v>0</v>
      </c>
      <c r="N3095" s="888">
        <v>1</v>
      </c>
      <c r="O3095" s="888">
        <v>1</v>
      </c>
      <c r="P3095" s="887">
        <v>11400</v>
      </c>
    </row>
    <row r="3096" spans="1:16" x14ac:dyDescent="0.25">
      <c r="A3096" s="867" t="s">
        <v>19067</v>
      </c>
      <c r="B3096" s="867" t="s">
        <v>2672</v>
      </c>
      <c r="C3096" s="894" t="s">
        <v>19066</v>
      </c>
      <c r="D3096" s="893" t="s">
        <v>18209</v>
      </c>
      <c r="E3096" s="892">
        <v>9000</v>
      </c>
      <c r="F3096" s="895" t="s">
        <v>20740</v>
      </c>
      <c r="G3096" s="891" t="s">
        <v>20739</v>
      </c>
      <c r="H3096" s="890" t="s">
        <v>2872</v>
      </c>
      <c r="I3096" s="889" t="s">
        <v>3654</v>
      </c>
      <c r="J3096" s="889" t="s">
        <v>5525</v>
      </c>
      <c r="K3096" s="888">
        <v>1</v>
      </c>
      <c r="L3096" s="888">
        <v>4</v>
      </c>
      <c r="M3096" s="887">
        <v>35400</v>
      </c>
      <c r="N3096" s="888">
        <v>0</v>
      </c>
      <c r="O3096" s="888">
        <v>0</v>
      </c>
      <c r="P3096" s="887">
        <v>0</v>
      </c>
    </row>
    <row r="3097" spans="1:16" x14ac:dyDescent="0.25">
      <c r="A3097" s="867" t="s">
        <v>19067</v>
      </c>
      <c r="B3097" s="867" t="s">
        <v>2672</v>
      </c>
      <c r="C3097" s="894" t="s">
        <v>19066</v>
      </c>
      <c r="D3097" s="893" t="s">
        <v>18209</v>
      </c>
      <c r="E3097" s="892">
        <v>15600</v>
      </c>
      <c r="F3097" s="895" t="s">
        <v>20738</v>
      </c>
      <c r="G3097" s="891" t="s">
        <v>20737</v>
      </c>
      <c r="H3097" s="890" t="s">
        <v>20662</v>
      </c>
      <c r="I3097" s="889" t="s">
        <v>3654</v>
      </c>
      <c r="J3097" s="889" t="s">
        <v>5525</v>
      </c>
      <c r="K3097" s="888">
        <v>1</v>
      </c>
      <c r="L3097" s="888">
        <v>2</v>
      </c>
      <c r="M3097" s="887">
        <v>28080</v>
      </c>
      <c r="N3097" s="888">
        <v>0</v>
      </c>
      <c r="O3097" s="888">
        <v>0</v>
      </c>
      <c r="P3097" s="887">
        <v>0</v>
      </c>
    </row>
    <row r="3098" spans="1:16" x14ac:dyDescent="0.25">
      <c r="A3098" s="867" t="s">
        <v>19067</v>
      </c>
      <c r="B3098" s="867" t="s">
        <v>2672</v>
      </c>
      <c r="C3098" s="894" t="s">
        <v>19066</v>
      </c>
      <c r="D3098" s="893" t="s">
        <v>18209</v>
      </c>
      <c r="E3098" s="892">
        <v>6600</v>
      </c>
      <c r="F3098" s="895" t="s">
        <v>20736</v>
      </c>
      <c r="G3098" s="891" t="s">
        <v>20735</v>
      </c>
      <c r="H3098" s="890" t="s">
        <v>2872</v>
      </c>
      <c r="I3098" s="889" t="s">
        <v>3654</v>
      </c>
      <c r="J3098" s="889" t="s">
        <v>5525</v>
      </c>
      <c r="K3098" s="888">
        <v>1</v>
      </c>
      <c r="L3098" s="888">
        <v>2</v>
      </c>
      <c r="M3098" s="887">
        <v>6380</v>
      </c>
      <c r="N3098" s="888">
        <v>0</v>
      </c>
      <c r="O3098" s="888">
        <v>0</v>
      </c>
      <c r="P3098" s="887">
        <v>0</v>
      </c>
    </row>
    <row r="3099" spans="1:16" x14ac:dyDescent="0.25">
      <c r="A3099" s="867" t="s">
        <v>19067</v>
      </c>
      <c r="B3099" s="867" t="s">
        <v>2672</v>
      </c>
      <c r="C3099" s="894" t="s">
        <v>19066</v>
      </c>
      <c r="D3099" s="893" t="s">
        <v>18209</v>
      </c>
      <c r="E3099" s="892">
        <v>5500</v>
      </c>
      <c r="F3099" s="895" t="s">
        <v>20736</v>
      </c>
      <c r="G3099" s="891" t="s">
        <v>20735</v>
      </c>
      <c r="H3099" s="890" t="s">
        <v>2872</v>
      </c>
      <c r="I3099" s="889" t="s">
        <v>3654</v>
      </c>
      <c r="J3099" s="889" t="s">
        <v>5525</v>
      </c>
      <c r="K3099" s="888">
        <v>1</v>
      </c>
      <c r="L3099" s="888">
        <v>1</v>
      </c>
      <c r="M3099" s="887">
        <v>5500</v>
      </c>
      <c r="N3099" s="888">
        <v>0</v>
      </c>
      <c r="O3099" s="888">
        <v>0</v>
      </c>
      <c r="P3099" s="887">
        <v>0</v>
      </c>
    </row>
    <row r="3100" spans="1:16" x14ac:dyDescent="0.25">
      <c r="A3100" s="1772" t="s">
        <v>2848</v>
      </c>
      <c r="B3100" s="1772"/>
      <c r="C3100" s="1772"/>
      <c r="D3100" s="1772"/>
      <c r="E3100" s="1772"/>
      <c r="F3100" s="1772" t="s">
        <v>378</v>
      </c>
      <c r="G3100" s="1772"/>
      <c r="H3100" s="1772"/>
      <c r="I3100" s="1772"/>
      <c r="J3100" s="1772"/>
      <c r="K3100" s="1771" t="s">
        <v>2847</v>
      </c>
      <c r="L3100" s="1771"/>
      <c r="M3100" s="1771"/>
      <c r="N3100" s="1771" t="s">
        <v>2846</v>
      </c>
      <c r="O3100" s="1771"/>
      <c r="P3100" s="1771"/>
    </row>
    <row r="3101" spans="1:16" ht="69.75" x14ac:dyDescent="0.25">
      <c r="A3101" s="1535" t="s">
        <v>2845</v>
      </c>
      <c r="B3101" s="1535" t="s">
        <v>5</v>
      </c>
      <c r="C3101" s="1535" t="s">
        <v>2844</v>
      </c>
      <c r="D3101" s="1535" t="s">
        <v>2843</v>
      </c>
      <c r="E3101" s="1536" t="s">
        <v>2842</v>
      </c>
      <c r="F3101" s="1537" t="s">
        <v>2841</v>
      </c>
      <c r="G3101" s="1535" t="s">
        <v>2840</v>
      </c>
      <c r="H3101" s="1535" t="s">
        <v>2839</v>
      </c>
      <c r="I3101" s="1535" t="s">
        <v>2838</v>
      </c>
      <c r="J3101" s="1535" t="s">
        <v>2837</v>
      </c>
      <c r="K3101" s="1538" t="s">
        <v>2836</v>
      </c>
      <c r="L3101" s="1538" t="s">
        <v>2835</v>
      </c>
      <c r="M3101" s="1539" t="s">
        <v>2834</v>
      </c>
      <c r="N3101" s="1538" t="s">
        <v>2836</v>
      </c>
      <c r="O3101" s="1538" t="s">
        <v>2835</v>
      </c>
      <c r="P3101" s="1539" t="s">
        <v>2834</v>
      </c>
    </row>
    <row r="3102" spans="1:16" ht="22.5" x14ac:dyDescent="0.25">
      <c r="A3102" s="867" t="s">
        <v>19067</v>
      </c>
      <c r="B3102" s="867" t="s">
        <v>2672</v>
      </c>
      <c r="C3102" s="894" t="s">
        <v>19066</v>
      </c>
      <c r="D3102" s="893" t="s">
        <v>20734</v>
      </c>
      <c r="E3102" s="892">
        <v>15600</v>
      </c>
      <c r="F3102" s="895" t="s">
        <v>19144</v>
      </c>
      <c r="G3102" s="891" t="s">
        <v>19143</v>
      </c>
      <c r="H3102" s="890" t="s">
        <v>20662</v>
      </c>
      <c r="I3102" s="889" t="s">
        <v>3654</v>
      </c>
      <c r="J3102" s="889" t="s">
        <v>5525</v>
      </c>
      <c r="K3102" s="888">
        <v>1</v>
      </c>
      <c r="L3102" s="888">
        <v>11</v>
      </c>
      <c r="M3102" s="887">
        <v>164840</v>
      </c>
      <c r="N3102" s="888">
        <v>0</v>
      </c>
      <c r="O3102" s="888">
        <v>0</v>
      </c>
      <c r="P3102" s="887">
        <v>0</v>
      </c>
    </row>
    <row r="3103" spans="1:16" x14ac:dyDescent="0.25">
      <c r="A3103" s="867" t="s">
        <v>19067</v>
      </c>
      <c r="B3103" s="867" t="s">
        <v>2672</v>
      </c>
      <c r="C3103" s="894" t="s">
        <v>19066</v>
      </c>
      <c r="D3103" s="893" t="s">
        <v>18209</v>
      </c>
      <c r="E3103" s="892">
        <v>15600</v>
      </c>
      <c r="F3103" s="895" t="s">
        <v>20733</v>
      </c>
      <c r="G3103" s="891" t="s">
        <v>20732</v>
      </c>
      <c r="H3103" s="890" t="s">
        <v>20662</v>
      </c>
      <c r="I3103" s="889" t="s">
        <v>3654</v>
      </c>
      <c r="J3103" s="889" t="s">
        <v>5525</v>
      </c>
      <c r="K3103" s="888">
        <v>1</v>
      </c>
      <c r="L3103" s="888">
        <v>8</v>
      </c>
      <c r="M3103" s="887">
        <v>132080</v>
      </c>
      <c r="N3103" s="888">
        <v>1</v>
      </c>
      <c r="O3103" s="888">
        <v>6</v>
      </c>
      <c r="P3103" s="887">
        <v>92040</v>
      </c>
    </row>
    <row r="3104" spans="1:16" x14ac:dyDescent="0.25">
      <c r="A3104" s="867" t="s">
        <v>19067</v>
      </c>
      <c r="B3104" s="867" t="s">
        <v>2672</v>
      </c>
      <c r="C3104" s="894" t="s">
        <v>19066</v>
      </c>
      <c r="D3104" s="893" t="s">
        <v>18209</v>
      </c>
      <c r="E3104" s="892">
        <v>15600</v>
      </c>
      <c r="F3104" s="895" t="s">
        <v>19140</v>
      </c>
      <c r="G3104" s="891" t="s">
        <v>19139</v>
      </c>
      <c r="H3104" s="890" t="s">
        <v>20662</v>
      </c>
      <c r="I3104" s="889" t="s">
        <v>3654</v>
      </c>
      <c r="J3104" s="889" t="s">
        <v>5525</v>
      </c>
      <c r="K3104" s="888">
        <v>0</v>
      </c>
      <c r="L3104" s="888">
        <v>0</v>
      </c>
      <c r="M3104" s="887">
        <v>0</v>
      </c>
      <c r="N3104" s="888">
        <v>1</v>
      </c>
      <c r="O3104" s="888">
        <v>6</v>
      </c>
      <c r="P3104" s="887">
        <v>91000</v>
      </c>
    </row>
    <row r="3105" spans="1:16" x14ac:dyDescent="0.25">
      <c r="A3105" s="867" t="s">
        <v>19067</v>
      </c>
      <c r="B3105" s="867" t="s">
        <v>2672</v>
      </c>
      <c r="C3105" s="894" t="s">
        <v>19066</v>
      </c>
      <c r="D3105" s="893" t="s">
        <v>18209</v>
      </c>
      <c r="E3105" s="892">
        <v>5000</v>
      </c>
      <c r="F3105" s="895" t="s">
        <v>20731</v>
      </c>
      <c r="G3105" s="891" t="s">
        <v>20730</v>
      </c>
      <c r="H3105" s="890" t="s">
        <v>2703</v>
      </c>
      <c r="I3105" s="889" t="s">
        <v>3654</v>
      </c>
      <c r="J3105" s="889" t="s">
        <v>5525</v>
      </c>
      <c r="K3105" s="888">
        <v>0</v>
      </c>
      <c r="L3105" s="888">
        <v>0</v>
      </c>
      <c r="M3105" s="887">
        <v>0</v>
      </c>
      <c r="N3105" s="888">
        <v>1</v>
      </c>
      <c r="O3105" s="888">
        <v>4</v>
      </c>
      <c r="P3105" s="887">
        <v>24666.67</v>
      </c>
    </row>
    <row r="3106" spans="1:16" x14ac:dyDescent="0.25">
      <c r="A3106" s="867" t="s">
        <v>19067</v>
      </c>
      <c r="B3106" s="867" t="s">
        <v>2672</v>
      </c>
      <c r="C3106" s="894" t="s">
        <v>19066</v>
      </c>
      <c r="D3106" s="893" t="s">
        <v>18209</v>
      </c>
      <c r="E3106" s="892">
        <v>15000</v>
      </c>
      <c r="F3106" s="895" t="s">
        <v>20729</v>
      </c>
      <c r="G3106" s="891" t="s">
        <v>20728</v>
      </c>
      <c r="H3106" s="890" t="s">
        <v>20662</v>
      </c>
      <c r="I3106" s="889" t="s">
        <v>3654</v>
      </c>
      <c r="J3106" s="889" t="s">
        <v>5525</v>
      </c>
      <c r="K3106" s="888">
        <v>1</v>
      </c>
      <c r="L3106" s="888">
        <v>10</v>
      </c>
      <c r="M3106" s="887">
        <v>147000</v>
      </c>
      <c r="N3106" s="888">
        <v>0</v>
      </c>
      <c r="O3106" s="888">
        <v>0</v>
      </c>
      <c r="P3106" s="887">
        <v>0</v>
      </c>
    </row>
    <row r="3107" spans="1:16" x14ac:dyDescent="0.25">
      <c r="A3107" s="867" t="s">
        <v>19067</v>
      </c>
      <c r="B3107" s="867" t="s">
        <v>2672</v>
      </c>
      <c r="C3107" s="894" t="s">
        <v>19066</v>
      </c>
      <c r="D3107" s="893" t="s">
        <v>18209</v>
      </c>
      <c r="E3107" s="892">
        <v>12000</v>
      </c>
      <c r="F3107" s="895" t="s">
        <v>20727</v>
      </c>
      <c r="G3107" s="891" t="s">
        <v>20726</v>
      </c>
      <c r="H3107" s="890" t="s">
        <v>2704</v>
      </c>
      <c r="I3107" s="889" t="s">
        <v>2684</v>
      </c>
      <c r="J3107" s="889" t="s">
        <v>5525</v>
      </c>
      <c r="K3107" s="888">
        <v>1</v>
      </c>
      <c r="L3107" s="888">
        <v>2</v>
      </c>
      <c r="M3107" s="887">
        <v>19200</v>
      </c>
      <c r="N3107" s="888">
        <v>1</v>
      </c>
      <c r="O3107" s="888">
        <v>6</v>
      </c>
      <c r="P3107" s="887">
        <v>72000</v>
      </c>
    </row>
    <row r="3108" spans="1:16" x14ac:dyDescent="0.25">
      <c r="A3108" s="867" t="s">
        <v>19067</v>
      </c>
      <c r="B3108" s="867" t="s">
        <v>2672</v>
      </c>
      <c r="C3108" s="894" t="s">
        <v>19066</v>
      </c>
      <c r="D3108" s="893" t="s">
        <v>18209</v>
      </c>
      <c r="E3108" s="892">
        <v>8000</v>
      </c>
      <c r="F3108" s="895" t="s">
        <v>20727</v>
      </c>
      <c r="G3108" s="891" t="s">
        <v>20726</v>
      </c>
      <c r="H3108" s="890" t="s">
        <v>2704</v>
      </c>
      <c r="I3108" s="889" t="s">
        <v>2684</v>
      </c>
      <c r="J3108" s="889" t="s">
        <v>5525</v>
      </c>
      <c r="K3108" s="888">
        <v>1</v>
      </c>
      <c r="L3108" s="888">
        <v>10</v>
      </c>
      <c r="M3108" s="887">
        <v>80800</v>
      </c>
      <c r="N3108" s="888">
        <v>0</v>
      </c>
      <c r="O3108" s="888">
        <v>0</v>
      </c>
      <c r="P3108" s="887">
        <v>0</v>
      </c>
    </row>
    <row r="3109" spans="1:16" x14ac:dyDescent="0.25">
      <c r="A3109" s="867" t="s">
        <v>19067</v>
      </c>
      <c r="B3109" s="867" t="s">
        <v>2672</v>
      </c>
      <c r="C3109" s="894" t="s">
        <v>19066</v>
      </c>
      <c r="D3109" s="893" t="s">
        <v>18209</v>
      </c>
      <c r="E3109" s="892">
        <v>15600</v>
      </c>
      <c r="F3109" s="895" t="s">
        <v>20725</v>
      </c>
      <c r="G3109" s="891" t="s">
        <v>20724</v>
      </c>
      <c r="H3109" s="890" t="s">
        <v>2708</v>
      </c>
      <c r="I3109" s="889" t="s">
        <v>2684</v>
      </c>
      <c r="J3109" s="889" t="s">
        <v>5525</v>
      </c>
      <c r="K3109" s="888">
        <v>1</v>
      </c>
      <c r="L3109" s="888">
        <v>1</v>
      </c>
      <c r="M3109" s="887">
        <v>3640</v>
      </c>
      <c r="N3109" s="888">
        <v>0</v>
      </c>
      <c r="O3109" s="888">
        <v>0</v>
      </c>
      <c r="P3109" s="887">
        <v>0</v>
      </c>
    </row>
    <row r="3110" spans="1:16" x14ac:dyDescent="0.25">
      <c r="A3110" s="867" t="s">
        <v>19067</v>
      </c>
      <c r="B3110" s="867" t="s">
        <v>2672</v>
      </c>
      <c r="C3110" s="894" t="s">
        <v>19066</v>
      </c>
      <c r="D3110" s="893" t="s">
        <v>18209</v>
      </c>
      <c r="E3110" s="892">
        <v>15600</v>
      </c>
      <c r="F3110" s="895" t="s">
        <v>19133</v>
      </c>
      <c r="G3110" s="891" t="s">
        <v>20723</v>
      </c>
      <c r="H3110" s="890" t="s">
        <v>20662</v>
      </c>
      <c r="I3110" s="889" t="s">
        <v>3654</v>
      </c>
      <c r="J3110" s="889" t="s">
        <v>5525</v>
      </c>
      <c r="K3110" s="888">
        <v>0</v>
      </c>
      <c r="L3110" s="888">
        <v>0</v>
      </c>
      <c r="M3110" s="887">
        <v>0</v>
      </c>
      <c r="N3110" s="888">
        <v>1</v>
      </c>
      <c r="O3110" s="888">
        <v>6</v>
      </c>
      <c r="P3110" s="887">
        <v>91520</v>
      </c>
    </row>
    <row r="3111" spans="1:16" x14ac:dyDescent="0.25">
      <c r="A3111" s="867" t="s">
        <v>19067</v>
      </c>
      <c r="B3111" s="867" t="s">
        <v>2672</v>
      </c>
      <c r="C3111" s="894" t="s">
        <v>19066</v>
      </c>
      <c r="D3111" s="893" t="s">
        <v>18209</v>
      </c>
      <c r="E3111" s="892">
        <v>15540</v>
      </c>
      <c r="F3111" s="895" t="s">
        <v>19124</v>
      </c>
      <c r="G3111" s="891" t="s">
        <v>19123</v>
      </c>
      <c r="H3111" s="890" t="s">
        <v>20662</v>
      </c>
      <c r="I3111" s="889" t="s">
        <v>3654</v>
      </c>
      <c r="J3111" s="889" t="s">
        <v>5525</v>
      </c>
      <c r="K3111" s="888">
        <v>0</v>
      </c>
      <c r="L3111" s="888">
        <v>0</v>
      </c>
      <c r="M3111" s="887">
        <v>0</v>
      </c>
      <c r="N3111" s="888">
        <v>1</v>
      </c>
      <c r="O3111" s="888">
        <v>6</v>
      </c>
      <c r="P3111" s="887">
        <v>87024</v>
      </c>
    </row>
    <row r="3112" spans="1:16" x14ac:dyDescent="0.25">
      <c r="A3112" s="867" t="s">
        <v>19067</v>
      </c>
      <c r="B3112" s="867" t="s">
        <v>2672</v>
      </c>
      <c r="C3112" s="894" t="s">
        <v>19066</v>
      </c>
      <c r="D3112" s="893" t="s">
        <v>18209</v>
      </c>
      <c r="E3112" s="892">
        <v>15600</v>
      </c>
      <c r="F3112" s="895" t="s">
        <v>19124</v>
      </c>
      <c r="G3112" s="891" t="s">
        <v>20722</v>
      </c>
      <c r="H3112" s="890" t="s">
        <v>20662</v>
      </c>
      <c r="I3112" s="889" t="s">
        <v>3654</v>
      </c>
      <c r="J3112" s="889" t="s">
        <v>5525</v>
      </c>
      <c r="K3112" s="888">
        <v>1</v>
      </c>
      <c r="L3112" s="888">
        <v>1</v>
      </c>
      <c r="M3112" s="887">
        <v>2600</v>
      </c>
      <c r="N3112" s="888">
        <v>0</v>
      </c>
      <c r="O3112" s="888">
        <v>0</v>
      </c>
      <c r="P3112" s="887">
        <v>0</v>
      </c>
    </row>
    <row r="3113" spans="1:16" x14ac:dyDescent="0.25">
      <c r="A3113" s="867" t="s">
        <v>19067</v>
      </c>
      <c r="B3113" s="867" t="s">
        <v>2672</v>
      </c>
      <c r="C3113" s="894" t="s">
        <v>19066</v>
      </c>
      <c r="D3113" s="893" t="s">
        <v>18209</v>
      </c>
      <c r="E3113" s="892">
        <v>8000</v>
      </c>
      <c r="F3113" s="895" t="s">
        <v>20721</v>
      </c>
      <c r="G3113" s="891" t="s">
        <v>20720</v>
      </c>
      <c r="H3113" s="890" t="s">
        <v>20719</v>
      </c>
      <c r="I3113" s="889" t="s">
        <v>3654</v>
      </c>
      <c r="J3113" s="889" t="s">
        <v>5525</v>
      </c>
      <c r="K3113" s="888">
        <v>0</v>
      </c>
      <c r="L3113" s="888">
        <v>0</v>
      </c>
      <c r="M3113" s="887">
        <v>0</v>
      </c>
      <c r="N3113" s="888">
        <v>1</v>
      </c>
      <c r="O3113" s="888">
        <v>4</v>
      </c>
      <c r="P3113" s="887">
        <v>39466.67</v>
      </c>
    </row>
    <row r="3114" spans="1:16" ht="22.5" x14ac:dyDescent="0.25">
      <c r="A3114" s="867" t="s">
        <v>19067</v>
      </c>
      <c r="B3114" s="867" t="s">
        <v>2672</v>
      </c>
      <c r="C3114" s="894" t="s">
        <v>19066</v>
      </c>
      <c r="D3114" s="893" t="s">
        <v>20718</v>
      </c>
      <c r="E3114" s="892">
        <v>15600</v>
      </c>
      <c r="F3114" s="895" t="s">
        <v>20717</v>
      </c>
      <c r="G3114" s="891" t="s">
        <v>20716</v>
      </c>
      <c r="H3114" s="890" t="s">
        <v>19692</v>
      </c>
      <c r="I3114" s="889" t="s">
        <v>2684</v>
      </c>
      <c r="J3114" s="889" t="s">
        <v>5525</v>
      </c>
      <c r="K3114" s="888">
        <v>1</v>
      </c>
      <c r="L3114" s="888">
        <v>12</v>
      </c>
      <c r="M3114" s="887">
        <v>187200</v>
      </c>
      <c r="N3114" s="888">
        <v>1</v>
      </c>
      <c r="O3114" s="888">
        <v>6</v>
      </c>
      <c r="P3114" s="887">
        <v>92040</v>
      </c>
    </row>
    <row r="3115" spans="1:16" x14ac:dyDescent="0.25">
      <c r="A3115" s="867" t="s">
        <v>19067</v>
      </c>
      <c r="B3115" s="867" t="s">
        <v>2672</v>
      </c>
      <c r="C3115" s="894" t="s">
        <v>19066</v>
      </c>
      <c r="D3115" s="893" t="s">
        <v>18209</v>
      </c>
      <c r="E3115" s="892">
        <v>6000</v>
      </c>
      <c r="F3115" s="895" t="s">
        <v>20715</v>
      </c>
      <c r="G3115" s="891" t="s">
        <v>20714</v>
      </c>
      <c r="H3115" s="890" t="s">
        <v>2872</v>
      </c>
      <c r="I3115" s="889" t="s">
        <v>3654</v>
      </c>
      <c r="J3115" s="889" t="s">
        <v>5525</v>
      </c>
      <c r="K3115" s="888">
        <v>1</v>
      </c>
      <c r="L3115" s="888">
        <v>1</v>
      </c>
      <c r="M3115" s="887">
        <v>4600</v>
      </c>
      <c r="N3115" s="888">
        <v>0</v>
      </c>
      <c r="O3115" s="888">
        <v>0</v>
      </c>
      <c r="P3115" s="887">
        <v>0</v>
      </c>
    </row>
    <row r="3116" spans="1:16" x14ac:dyDescent="0.25">
      <c r="A3116" s="867" t="s">
        <v>19067</v>
      </c>
      <c r="B3116" s="867" t="s">
        <v>2672</v>
      </c>
      <c r="C3116" s="894" t="s">
        <v>19066</v>
      </c>
      <c r="D3116" s="893" t="s">
        <v>18209</v>
      </c>
      <c r="E3116" s="892">
        <v>15600</v>
      </c>
      <c r="F3116" s="895" t="s">
        <v>20712</v>
      </c>
      <c r="G3116" s="891" t="s">
        <v>20713</v>
      </c>
      <c r="H3116" s="890" t="s">
        <v>2703</v>
      </c>
      <c r="I3116" s="889" t="s">
        <v>3654</v>
      </c>
      <c r="J3116" s="889" t="s">
        <v>5525</v>
      </c>
      <c r="K3116" s="888">
        <v>0</v>
      </c>
      <c r="L3116" s="888">
        <v>0</v>
      </c>
      <c r="M3116" s="887">
        <v>0</v>
      </c>
      <c r="N3116" s="888">
        <v>1</v>
      </c>
      <c r="O3116" s="888">
        <v>4</v>
      </c>
      <c r="P3116" s="887">
        <v>59280</v>
      </c>
    </row>
    <row r="3117" spans="1:16" x14ac:dyDescent="0.25">
      <c r="A3117" s="867" t="s">
        <v>19067</v>
      </c>
      <c r="B3117" s="867" t="s">
        <v>2672</v>
      </c>
      <c r="C3117" s="894" t="s">
        <v>19066</v>
      </c>
      <c r="D3117" s="893" t="s">
        <v>18209</v>
      </c>
      <c r="E3117" s="892">
        <v>13000</v>
      </c>
      <c r="F3117" s="895" t="s">
        <v>20712</v>
      </c>
      <c r="G3117" s="891" t="s">
        <v>20711</v>
      </c>
      <c r="H3117" s="890" t="s">
        <v>2703</v>
      </c>
      <c r="I3117" s="889" t="s">
        <v>3654</v>
      </c>
      <c r="J3117" s="889" t="s">
        <v>5525</v>
      </c>
      <c r="K3117" s="888">
        <v>1</v>
      </c>
      <c r="L3117" s="888">
        <v>2</v>
      </c>
      <c r="M3117" s="887">
        <v>16033.33</v>
      </c>
      <c r="N3117" s="888">
        <v>0</v>
      </c>
      <c r="O3117" s="888">
        <v>0</v>
      </c>
      <c r="P3117" s="887">
        <v>0</v>
      </c>
    </row>
    <row r="3118" spans="1:16" x14ac:dyDescent="0.25">
      <c r="A3118" s="867" t="s">
        <v>19067</v>
      </c>
      <c r="B3118" s="867" t="s">
        <v>2672</v>
      </c>
      <c r="C3118" s="894" t="s">
        <v>19066</v>
      </c>
      <c r="D3118" s="893" t="s">
        <v>18209</v>
      </c>
      <c r="E3118" s="892">
        <v>12000</v>
      </c>
      <c r="F3118" s="895" t="s">
        <v>20710</v>
      </c>
      <c r="G3118" s="891" t="s">
        <v>20709</v>
      </c>
      <c r="H3118" s="890" t="s">
        <v>2703</v>
      </c>
      <c r="I3118" s="889" t="s">
        <v>3654</v>
      </c>
      <c r="J3118" s="889" t="s">
        <v>5525</v>
      </c>
      <c r="K3118" s="888">
        <v>1</v>
      </c>
      <c r="L3118" s="888">
        <v>5</v>
      </c>
      <c r="M3118" s="887">
        <v>59600</v>
      </c>
      <c r="N3118" s="888">
        <v>0</v>
      </c>
      <c r="O3118" s="888">
        <v>0</v>
      </c>
      <c r="P3118" s="887">
        <v>0</v>
      </c>
    </row>
    <row r="3119" spans="1:16" x14ac:dyDescent="0.25">
      <c r="A3119" s="867" t="s">
        <v>19067</v>
      </c>
      <c r="B3119" s="867" t="s">
        <v>2672</v>
      </c>
      <c r="C3119" s="894" t="s">
        <v>19066</v>
      </c>
      <c r="D3119" s="893" t="s">
        <v>18209</v>
      </c>
      <c r="E3119" s="892">
        <v>13000</v>
      </c>
      <c r="F3119" s="895" t="s">
        <v>20708</v>
      </c>
      <c r="G3119" s="891" t="s">
        <v>20707</v>
      </c>
      <c r="H3119" s="890" t="s">
        <v>2703</v>
      </c>
      <c r="I3119" s="889" t="s">
        <v>3654</v>
      </c>
      <c r="J3119" s="889" t="s">
        <v>5525</v>
      </c>
      <c r="K3119" s="888">
        <v>1</v>
      </c>
      <c r="L3119" s="888">
        <v>3</v>
      </c>
      <c r="M3119" s="887">
        <v>33800</v>
      </c>
      <c r="N3119" s="888">
        <v>0</v>
      </c>
      <c r="O3119" s="888">
        <v>0</v>
      </c>
      <c r="P3119" s="887">
        <v>0</v>
      </c>
    </row>
    <row r="3120" spans="1:16" ht="22.5" x14ac:dyDescent="0.25">
      <c r="A3120" s="867" t="s">
        <v>19067</v>
      </c>
      <c r="B3120" s="867" t="s">
        <v>2672</v>
      </c>
      <c r="C3120" s="894" t="s">
        <v>19066</v>
      </c>
      <c r="D3120" s="893" t="s">
        <v>18209</v>
      </c>
      <c r="E3120" s="892">
        <v>12000</v>
      </c>
      <c r="F3120" s="895" t="s">
        <v>20706</v>
      </c>
      <c r="G3120" s="891" t="s">
        <v>20705</v>
      </c>
      <c r="H3120" s="890" t="s">
        <v>20704</v>
      </c>
      <c r="I3120" s="889" t="s">
        <v>3654</v>
      </c>
      <c r="J3120" s="889" t="s">
        <v>5525</v>
      </c>
      <c r="K3120" s="888">
        <v>1</v>
      </c>
      <c r="L3120" s="888">
        <v>2</v>
      </c>
      <c r="M3120" s="887">
        <v>28000</v>
      </c>
      <c r="N3120" s="888">
        <v>1</v>
      </c>
      <c r="O3120" s="888">
        <v>6</v>
      </c>
      <c r="P3120" s="887">
        <v>72000</v>
      </c>
    </row>
    <row r="3121" spans="1:16" x14ac:dyDescent="0.25">
      <c r="A3121" s="867" t="s">
        <v>19067</v>
      </c>
      <c r="B3121" s="867" t="s">
        <v>2672</v>
      </c>
      <c r="C3121" s="894" t="s">
        <v>19066</v>
      </c>
      <c r="D3121" s="893" t="s">
        <v>18209</v>
      </c>
      <c r="E3121" s="892">
        <v>8000</v>
      </c>
      <c r="F3121" s="895" t="s">
        <v>20703</v>
      </c>
      <c r="G3121" s="891" t="s">
        <v>20702</v>
      </c>
      <c r="H3121" s="890" t="s">
        <v>20662</v>
      </c>
      <c r="I3121" s="889" t="s">
        <v>3654</v>
      </c>
      <c r="J3121" s="889" t="s">
        <v>5525</v>
      </c>
      <c r="K3121" s="888">
        <v>1</v>
      </c>
      <c r="L3121" s="888">
        <v>2</v>
      </c>
      <c r="M3121" s="887">
        <v>22400</v>
      </c>
      <c r="N3121" s="888">
        <v>1</v>
      </c>
      <c r="O3121" s="888">
        <v>6</v>
      </c>
      <c r="P3121" s="887">
        <v>48000</v>
      </c>
    </row>
    <row r="3122" spans="1:16" x14ac:dyDescent="0.25">
      <c r="A3122" s="867" t="s">
        <v>19067</v>
      </c>
      <c r="B3122" s="867" t="s">
        <v>2672</v>
      </c>
      <c r="C3122" s="894" t="s">
        <v>19066</v>
      </c>
      <c r="D3122" s="893" t="s">
        <v>20701</v>
      </c>
      <c r="E3122" s="892">
        <v>8000</v>
      </c>
      <c r="F3122" s="895" t="s">
        <v>20700</v>
      </c>
      <c r="G3122" s="891" t="s">
        <v>20699</v>
      </c>
      <c r="H3122" s="890" t="s">
        <v>2872</v>
      </c>
      <c r="I3122" s="889" t="s">
        <v>3654</v>
      </c>
      <c r="J3122" s="889" t="s">
        <v>5525</v>
      </c>
      <c r="K3122" s="888">
        <v>1</v>
      </c>
      <c r="L3122" s="888">
        <v>2</v>
      </c>
      <c r="M3122" s="887">
        <v>22400</v>
      </c>
      <c r="N3122" s="888">
        <v>1</v>
      </c>
      <c r="O3122" s="888">
        <v>6</v>
      </c>
      <c r="P3122" s="887">
        <v>48000</v>
      </c>
    </row>
    <row r="3123" spans="1:16" x14ac:dyDescent="0.25">
      <c r="A3123" s="867" t="s">
        <v>19067</v>
      </c>
      <c r="B3123" s="867" t="s">
        <v>2672</v>
      </c>
      <c r="C3123" s="894" t="s">
        <v>19066</v>
      </c>
      <c r="D3123" s="893" t="s">
        <v>18209</v>
      </c>
      <c r="E3123" s="892">
        <v>13500</v>
      </c>
      <c r="F3123" s="895" t="s">
        <v>20698</v>
      </c>
      <c r="G3123" s="891" t="s">
        <v>20697</v>
      </c>
      <c r="H3123" s="890" t="s">
        <v>2855</v>
      </c>
      <c r="I3123" s="889" t="s">
        <v>3654</v>
      </c>
      <c r="J3123" s="889" t="s">
        <v>5525</v>
      </c>
      <c r="K3123" s="888">
        <v>1</v>
      </c>
      <c r="L3123" s="888">
        <v>3</v>
      </c>
      <c r="M3123" s="887">
        <v>40500</v>
      </c>
      <c r="N3123" s="888">
        <v>0</v>
      </c>
      <c r="O3123" s="888">
        <v>0</v>
      </c>
      <c r="P3123" s="887">
        <v>0</v>
      </c>
    </row>
    <row r="3124" spans="1:16" x14ac:dyDescent="0.25">
      <c r="A3124" s="867" t="s">
        <v>19067</v>
      </c>
      <c r="B3124" s="867" t="s">
        <v>2672</v>
      </c>
      <c r="C3124" s="894" t="s">
        <v>19066</v>
      </c>
      <c r="D3124" s="893" t="s">
        <v>20696</v>
      </c>
      <c r="E3124" s="892">
        <v>6000</v>
      </c>
      <c r="F3124" s="895" t="s">
        <v>20695</v>
      </c>
      <c r="G3124" s="891" t="s">
        <v>20694</v>
      </c>
      <c r="H3124" s="890" t="s">
        <v>3430</v>
      </c>
      <c r="I3124" s="889" t="s">
        <v>3654</v>
      </c>
      <c r="J3124" s="889" t="s">
        <v>5525</v>
      </c>
      <c r="K3124" s="888">
        <v>1</v>
      </c>
      <c r="L3124" s="888">
        <v>1</v>
      </c>
      <c r="M3124" s="887">
        <v>5400</v>
      </c>
      <c r="N3124" s="888">
        <v>0</v>
      </c>
      <c r="O3124" s="888">
        <v>0</v>
      </c>
      <c r="P3124" s="887">
        <v>0</v>
      </c>
    </row>
    <row r="3125" spans="1:16" x14ac:dyDescent="0.25">
      <c r="A3125" s="867" t="s">
        <v>19067</v>
      </c>
      <c r="B3125" s="867" t="s">
        <v>2672</v>
      </c>
      <c r="C3125" s="894" t="s">
        <v>19066</v>
      </c>
      <c r="D3125" s="893" t="s">
        <v>18209</v>
      </c>
      <c r="E3125" s="892">
        <v>10000</v>
      </c>
      <c r="F3125" s="895" t="s">
        <v>20693</v>
      </c>
      <c r="G3125" s="891" t="s">
        <v>20692</v>
      </c>
      <c r="H3125" s="890" t="s">
        <v>20662</v>
      </c>
      <c r="I3125" s="889" t="s">
        <v>3654</v>
      </c>
      <c r="J3125" s="889" t="s">
        <v>5525</v>
      </c>
      <c r="K3125" s="888">
        <v>1</v>
      </c>
      <c r="L3125" s="888">
        <v>4</v>
      </c>
      <c r="M3125" s="887">
        <v>40000</v>
      </c>
      <c r="N3125" s="888">
        <v>0</v>
      </c>
      <c r="O3125" s="888">
        <v>0</v>
      </c>
      <c r="P3125" s="887">
        <v>0</v>
      </c>
    </row>
    <row r="3126" spans="1:16" x14ac:dyDescent="0.25">
      <c r="A3126" s="867" t="s">
        <v>19067</v>
      </c>
      <c r="B3126" s="867" t="s">
        <v>2672</v>
      </c>
      <c r="C3126" s="894" t="s">
        <v>19066</v>
      </c>
      <c r="D3126" s="893" t="s">
        <v>18209</v>
      </c>
      <c r="E3126" s="892">
        <v>13000</v>
      </c>
      <c r="F3126" s="895" t="s">
        <v>20691</v>
      </c>
      <c r="G3126" s="891" t="s">
        <v>20690</v>
      </c>
      <c r="H3126" s="890" t="s">
        <v>20662</v>
      </c>
      <c r="I3126" s="889" t="s">
        <v>3654</v>
      </c>
      <c r="J3126" s="889" t="s">
        <v>5525</v>
      </c>
      <c r="K3126" s="888">
        <v>1</v>
      </c>
      <c r="L3126" s="888">
        <v>1</v>
      </c>
      <c r="M3126" s="887">
        <v>9966.67</v>
      </c>
      <c r="N3126" s="888">
        <v>0</v>
      </c>
      <c r="O3126" s="888">
        <v>0</v>
      </c>
      <c r="P3126" s="887">
        <v>0</v>
      </c>
    </row>
    <row r="3127" spans="1:16" x14ac:dyDescent="0.25">
      <c r="A3127" s="867" t="s">
        <v>19067</v>
      </c>
      <c r="B3127" s="867" t="s">
        <v>2672</v>
      </c>
      <c r="C3127" s="894" t="s">
        <v>19066</v>
      </c>
      <c r="D3127" s="893" t="s">
        <v>18209</v>
      </c>
      <c r="E3127" s="892">
        <v>15600</v>
      </c>
      <c r="F3127" s="895" t="s">
        <v>19086</v>
      </c>
      <c r="G3127" s="891" t="s">
        <v>19085</v>
      </c>
      <c r="H3127" s="890" t="s">
        <v>20662</v>
      </c>
      <c r="I3127" s="889" t="s">
        <v>3654</v>
      </c>
      <c r="J3127" s="889" t="s">
        <v>5525</v>
      </c>
      <c r="K3127" s="888">
        <v>1</v>
      </c>
      <c r="L3127" s="888">
        <v>1</v>
      </c>
      <c r="M3127" s="887">
        <v>14040</v>
      </c>
      <c r="N3127" s="888">
        <v>0</v>
      </c>
      <c r="O3127" s="888">
        <v>0</v>
      </c>
      <c r="P3127" s="887">
        <v>0</v>
      </c>
    </row>
    <row r="3128" spans="1:16" x14ac:dyDescent="0.25">
      <c r="A3128" s="867" t="s">
        <v>19067</v>
      </c>
      <c r="B3128" s="867" t="s">
        <v>2672</v>
      </c>
      <c r="C3128" s="894" t="s">
        <v>19066</v>
      </c>
      <c r="D3128" s="893" t="s">
        <v>18209</v>
      </c>
      <c r="E3128" s="892">
        <v>15600</v>
      </c>
      <c r="F3128" s="895" t="s">
        <v>20689</v>
      </c>
      <c r="G3128" s="891" t="s">
        <v>20688</v>
      </c>
      <c r="H3128" s="890" t="s">
        <v>2722</v>
      </c>
      <c r="I3128" s="889" t="s">
        <v>2684</v>
      </c>
      <c r="J3128" s="889" t="s">
        <v>5525</v>
      </c>
      <c r="K3128" s="888">
        <v>0</v>
      </c>
      <c r="L3128" s="888">
        <v>0</v>
      </c>
      <c r="M3128" s="887">
        <v>0</v>
      </c>
      <c r="N3128" s="888">
        <v>1</v>
      </c>
      <c r="O3128" s="888">
        <v>2</v>
      </c>
      <c r="P3128" s="887">
        <v>15392</v>
      </c>
    </row>
    <row r="3129" spans="1:16" x14ac:dyDescent="0.25">
      <c r="A3129" s="867" t="s">
        <v>19067</v>
      </c>
      <c r="B3129" s="867" t="s">
        <v>2672</v>
      </c>
      <c r="C3129" s="894" t="s">
        <v>19066</v>
      </c>
      <c r="D3129" s="893" t="s">
        <v>18209</v>
      </c>
      <c r="E3129" s="892">
        <v>15600</v>
      </c>
      <c r="F3129" s="895" t="s">
        <v>20687</v>
      </c>
      <c r="G3129" s="891" t="s">
        <v>20686</v>
      </c>
      <c r="H3129" s="890" t="s">
        <v>20662</v>
      </c>
      <c r="I3129" s="889" t="s">
        <v>3654</v>
      </c>
      <c r="J3129" s="889" t="s">
        <v>5525</v>
      </c>
      <c r="K3129" s="888">
        <v>1</v>
      </c>
      <c r="L3129" s="888">
        <v>1</v>
      </c>
      <c r="M3129" s="887">
        <v>26000</v>
      </c>
      <c r="N3129" s="888">
        <v>1</v>
      </c>
      <c r="O3129" s="888">
        <v>6</v>
      </c>
      <c r="P3129" s="887">
        <v>92040</v>
      </c>
    </row>
    <row r="3130" spans="1:16" x14ac:dyDescent="0.25">
      <c r="A3130" s="867" t="s">
        <v>19067</v>
      </c>
      <c r="B3130" s="867" t="s">
        <v>2672</v>
      </c>
      <c r="C3130" s="894" t="s">
        <v>19066</v>
      </c>
      <c r="D3130" s="893" t="s">
        <v>18209</v>
      </c>
      <c r="E3130" s="892">
        <v>15600</v>
      </c>
      <c r="F3130" s="895" t="s">
        <v>20687</v>
      </c>
      <c r="G3130" s="891" t="s">
        <v>20686</v>
      </c>
      <c r="H3130" s="890" t="s">
        <v>20662</v>
      </c>
      <c r="I3130" s="889" t="s">
        <v>3654</v>
      </c>
      <c r="J3130" s="889" t="s">
        <v>5525</v>
      </c>
      <c r="K3130" s="888">
        <v>1</v>
      </c>
      <c r="L3130" s="888">
        <v>6</v>
      </c>
      <c r="M3130" s="887">
        <v>89960</v>
      </c>
      <c r="N3130" s="888">
        <v>0</v>
      </c>
      <c r="O3130" s="888">
        <v>0</v>
      </c>
      <c r="P3130" s="887">
        <v>0</v>
      </c>
    </row>
    <row r="3131" spans="1:16" x14ac:dyDescent="0.25">
      <c r="A3131" s="867" t="s">
        <v>19067</v>
      </c>
      <c r="B3131" s="867" t="s">
        <v>2672</v>
      </c>
      <c r="C3131" s="894" t="s">
        <v>19066</v>
      </c>
      <c r="D3131" s="893" t="s">
        <v>18209</v>
      </c>
      <c r="E3131" s="892">
        <v>12000</v>
      </c>
      <c r="F3131" s="895" t="s">
        <v>20685</v>
      </c>
      <c r="G3131" s="891" t="s">
        <v>20684</v>
      </c>
      <c r="H3131" s="890" t="s">
        <v>20315</v>
      </c>
      <c r="I3131" s="889" t="s">
        <v>3654</v>
      </c>
      <c r="J3131" s="889" t="s">
        <v>5525</v>
      </c>
      <c r="K3131" s="888">
        <v>0</v>
      </c>
      <c r="L3131" s="888">
        <v>0</v>
      </c>
      <c r="M3131" s="887">
        <v>0</v>
      </c>
      <c r="N3131" s="888">
        <v>1</v>
      </c>
      <c r="O3131" s="888">
        <v>4</v>
      </c>
      <c r="P3131" s="887">
        <v>44800</v>
      </c>
    </row>
    <row r="3132" spans="1:16" x14ac:dyDescent="0.25">
      <c r="A3132" s="867" t="s">
        <v>19067</v>
      </c>
      <c r="B3132" s="867" t="s">
        <v>2672</v>
      </c>
      <c r="C3132" s="894" t="s">
        <v>19066</v>
      </c>
      <c r="D3132" s="893" t="s">
        <v>18209</v>
      </c>
      <c r="E3132" s="892">
        <v>13000</v>
      </c>
      <c r="F3132" s="895" t="s">
        <v>20685</v>
      </c>
      <c r="G3132" s="891" t="s">
        <v>20684</v>
      </c>
      <c r="H3132" s="890" t="s">
        <v>20315</v>
      </c>
      <c r="I3132" s="889" t="s">
        <v>3654</v>
      </c>
      <c r="J3132" s="889" t="s">
        <v>5525</v>
      </c>
      <c r="K3132" s="888">
        <v>2</v>
      </c>
      <c r="L3132" s="888">
        <v>9</v>
      </c>
      <c r="M3132" s="887">
        <v>117000</v>
      </c>
      <c r="N3132" s="888">
        <v>0</v>
      </c>
      <c r="O3132" s="888">
        <v>0</v>
      </c>
      <c r="P3132" s="887">
        <v>0</v>
      </c>
    </row>
    <row r="3133" spans="1:16" x14ac:dyDescent="0.25">
      <c r="A3133" s="867" t="s">
        <v>19067</v>
      </c>
      <c r="B3133" s="867" t="s">
        <v>2672</v>
      </c>
      <c r="C3133" s="894" t="s">
        <v>19066</v>
      </c>
      <c r="D3133" s="893" t="s">
        <v>18209</v>
      </c>
      <c r="E3133" s="892">
        <v>6000</v>
      </c>
      <c r="F3133" s="895" t="s">
        <v>20683</v>
      </c>
      <c r="G3133" s="891" t="s">
        <v>20682</v>
      </c>
      <c r="H3133" s="890" t="s">
        <v>20662</v>
      </c>
      <c r="I3133" s="889" t="s">
        <v>3654</v>
      </c>
      <c r="J3133" s="889" t="s">
        <v>5525</v>
      </c>
      <c r="K3133" s="888">
        <v>1</v>
      </c>
      <c r="L3133" s="888">
        <v>7</v>
      </c>
      <c r="M3133" s="887">
        <v>48400</v>
      </c>
      <c r="N3133" s="888">
        <v>0</v>
      </c>
      <c r="O3133" s="888">
        <v>0</v>
      </c>
      <c r="P3133" s="887">
        <v>0</v>
      </c>
    </row>
    <row r="3134" spans="1:16" x14ac:dyDescent="0.25">
      <c r="A3134" s="867" t="s">
        <v>19067</v>
      </c>
      <c r="B3134" s="867" t="s">
        <v>2672</v>
      </c>
      <c r="C3134" s="894" t="s">
        <v>19066</v>
      </c>
      <c r="D3134" s="893" t="s">
        <v>18209</v>
      </c>
      <c r="E3134" s="892">
        <v>12000</v>
      </c>
      <c r="F3134" s="895" t="s">
        <v>20681</v>
      </c>
      <c r="G3134" s="891" t="s">
        <v>20680</v>
      </c>
      <c r="H3134" s="890" t="s">
        <v>20662</v>
      </c>
      <c r="I3134" s="889" t="s">
        <v>3654</v>
      </c>
      <c r="J3134" s="889" t="s">
        <v>5525</v>
      </c>
      <c r="K3134" s="888">
        <v>1</v>
      </c>
      <c r="L3134" s="888">
        <v>3</v>
      </c>
      <c r="M3134" s="887">
        <v>42000</v>
      </c>
      <c r="N3134" s="888">
        <v>1</v>
      </c>
      <c r="O3134" s="888">
        <v>6</v>
      </c>
      <c r="P3134" s="887">
        <v>72000</v>
      </c>
    </row>
    <row r="3135" spans="1:16" ht="22.5" x14ac:dyDescent="0.25">
      <c r="A3135" s="867" t="s">
        <v>19067</v>
      </c>
      <c r="B3135" s="867" t="s">
        <v>2672</v>
      </c>
      <c r="C3135" s="894" t="s">
        <v>19066</v>
      </c>
      <c r="D3135" s="893" t="s">
        <v>20679</v>
      </c>
      <c r="E3135" s="892">
        <v>12000</v>
      </c>
      <c r="F3135" s="895" t="s">
        <v>20678</v>
      </c>
      <c r="G3135" s="891" t="s">
        <v>20677</v>
      </c>
      <c r="H3135" s="890" t="s">
        <v>20662</v>
      </c>
      <c r="I3135" s="889" t="s">
        <v>3654</v>
      </c>
      <c r="J3135" s="889" t="s">
        <v>5525</v>
      </c>
      <c r="K3135" s="888">
        <v>1</v>
      </c>
      <c r="L3135" s="888">
        <v>12</v>
      </c>
      <c r="M3135" s="887">
        <v>143200</v>
      </c>
      <c r="N3135" s="888">
        <v>1</v>
      </c>
      <c r="O3135" s="888">
        <v>6</v>
      </c>
      <c r="P3135" s="887">
        <v>72000</v>
      </c>
    </row>
    <row r="3136" spans="1:16" x14ac:dyDescent="0.25">
      <c r="A3136" s="867" t="s">
        <v>19067</v>
      </c>
      <c r="B3136" s="867" t="s">
        <v>2672</v>
      </c>
      <c r="C3136" s="894" t="s">
        <v>19066</v>
      </c>
      <c r="D3136" s="893" t="s">
        <v>18209</v>
      </c>
      <c r="E3136" s="892">
        <v>10000</v>
      </c>
      <c r="F3136" s="895" t="s">
        <v>20676</v>
      </c>
      <c r="G3136" s="891" t="s">
        <v>20675</v>
      </c>
      <c r="H3136" s="890" t="s">
        <v>2703</v>
      </c>
      <c r="I3136" s="889" t="s">
        <v>3654</v>
      </c>
      <c r="J3136" s="889" t="s">
        <v>5525</v>
      </c>
      <c r="K3136" s="888">
        <v>0</v>
      </c>
      <c r="L3136" s="888">
        <v>0</v>
      </c>
      <c r="M3136" s="887">
        <v>0</v>
      </c>
      <c r="N3136" s="888">
        <v>1</v>
      </c>
      <c r="O3136" s="888">
        <v>4</v>
      </c>
      <c r="P3136" s="887">
        <v>39666.67</v>
      </c>
    </row>
    <row r="3137" spans="1:16" x14ac:dyDescent="0.25">
      <c r="A3137" s="867" t="s">
        <v>19067</v>
      </c>
      <c r="B3137" s="867" t="s">
        <v>2672</v>
      </c>
      <c r="C3137" s="894" t="s">
        <v>19066</v>
      </c>
      <c r="D3137" s="893" t="s">
        <v>18209</v>
      </c>
      <c r="E3137" s="892">
        <v>15600</v>
      </c>
      <c r="F3137" s="895" t="s">
        <v>20674</v>
      </c>
      <c r="G3137" s="891" t="s">
        <v>20673</v>
      </c>
      <c r="H3137" s="890" t="s">
        <v>20662</v>
      </c>
      <c r="I3137" s="889" t="s">
        <v>3654</v>
      </c>
      <c r="J3137" s="889" t="s">
        <v>5525</v>
      </c>
      <c r="K3137" s="888">
        <v>0</v>
      </c>
      <c r="L3137" s="888">
        <v>0</v>
      </c>
      <c r="M3137" s="887">
        <v>0</v>
      </c>
      <c r="N3137" s="888">
        <v>1</v>
      </c>
      <c r="O3137" s="888">
        <v>2</v>
      </c>
      <c r="P3137" s="887">
        <v>23920</v>
      </c>
    </row>
    <row r="3138" spans="1:16" x14ac:dyDescent="0.25">
      <c r="A3138" s="867" t="s">
        <v>19067</v>
      </c>
      <c r="B3138" s="867" t="s">
        <v>2672</v>
      </c>
      <c r="C3138" s="894" t="s">
        <v>19066</v>
      </c>
      <c r="D3138" s="893" t="s">
        <v>18209</v>
      </c>
      <c r="E3138" s="892">
        <v>15500</v>
      </c>
      <c r="F3138" s="895" t="s">
        <v>20674</v>
      </c>
      <c r="G3138" s="891" t="s">
        <v>20673</v>
      </c>
      <c r="H3138" s="890" t="s">
        <v>20662</v>
      </c>
      <c r="I3138" s="889" t="s">
        <v>3654</v>
      </c>
      <c r="J3138" s="889" t="s">
        <v>5525</v>
      </c>
      <c r="K3138" s="888">
        <v>0</v>
      </c>
      <c r="L3138" s="888">
        <v>0</v>
      </c>
      <c r="M3138" s="887">
        <v>0</v>
      </c>
      <c r="N3138" s="888">
        <v>1</v>
      </c>
      <c r="O3138" s="888">
        <v>3</v>
      </c>
      <c r="P3138" s="887">
        <v>39783.339999999997</v>
      </c>
    </row>
    <row r="3139" spans="1:16" x14ac:dyDescent="0.25">
      <c r="A3139" s="867" t="s">
        <v>19067</v>
      </c>
      <c r="B3139" s="867" t="s">
        <v>2672</v>
      </c>
      <c r="C3139" s="894" t="s">
        <v>19066</v>
      </c>
      <c r="D3139" s="893" t="s">
        <v>18209</v>
      </c>
      <c r="E3139" s="892">
        <v>5000</v>
      </c>
      <c r="F3139" s="895" t="s">
        <v>20672</v>
      </c>
      <c r="G3139" s="891" t="s">
        <v>20671</v>
      </c>
      <c r="H3139" s="890" t="s">
        <v>3569</v>
      </c>
      <c r="I3139" s="889" t="s">
        <v>3654</v>
      </c>
      <c r="J3139" s="889" t="s">
        <v>5525</v>
      </c>
      <c r="K3139" s="888">
        <v>1</v>
      </c>
      <c r="L3139" s="888">
        <v>2</v>
      </c>
      <c r="M3139" s="887">
        <v>13166.67</v>
      </c>
      <c r="N3139" s="888">
        <v>0</v>
      </c>
      <c r="O3139" s="888">
        <v>0</v>
      </c>
      <c r="P3139" s="887">
        <v>0</v>
      </c>
    </row>
    <row r="3140" spans="1:16" ht="22.5" x14ac:dyDescent="0.25">
      <c r="A3140" s="867" t="s">
        <v>19067</v>
      </c>
      <c r="B3140" s="867" t="s">
        <v>2672</v>
      </c>
      <c r="C3140" s="894" t="s">
        <v>19066</v>
      </c>
      <c r="D3140" s="893" t="s">
        <v>20670</v>
      </c>
      <c r="E3140" s="892">
        <v>10000</v>
      </c>
      <c r="F3140" s="895" t="s">
        <v>20669</v>
      </c>
      <c r="G3140" s="891" t="s">
        <v>20668</v>
      </c>
      <c r="H3140" s="890" t="s">
        <v>20667</v>
      </c>
      <c r="I3140" s="889" t="s">
        <v>3654</v>
      </c>
      <c r="J3140" s="889" t="s">
        <v>5525</v>
      </c>
      <c r="K3140" s="888">
        <v>1</v>
      </c>
      <c r="L3140" s="888">
        <v>3</v>
      </c>
      <c r="M3140" s="887">
        <v>27666.67</v>
      </c>
      <c r="N3140" s="888">
        <v>0</v>
      </c>
      <c r="O3140" s="888">
        <v>0</v>
      </c>
      <c r="P3140" s="887">
        <v>0</v>
      </c>
    </row>
    <row r="3141" spans="1:16" x14ac:dyDescent="0.25">
      <c r="A3141" s="867" t="s">
        <v>19067</v>
      </c>
      <c r="B3141" s="867" t="s">
        <v>2672</v>
      </c>
      <c r="C3141" s="894" t="s">
        <v>19066</v>
      </c>
      <c r="D3141" s="893" t="s">
        <v>18209</v>
      </c>
      <c r="E3141" s="892">
        <v>5000</v>
      </c>
      <c r="F3141" s="895" t="s">
        <v>20666</v>
      </c>
      <c r="G3141" s="891" t="s">
        <v>20665</v>
      </c>
      <c r="H3141" s="890" t="s">
        <v>20662</v>
      </c>
      <c r="I3141" s="889" t="s">
        <v>3654</v>
      </c>
      <c r="J3141" s="889" t="s">
        <v>5525</v>
      </c>
      <c r="K3141" s="888">
        <v>0</v>
      </c>
      <c r="L3141" s="888">
        <v>0</v>
      </c>
      <c r="M3141" s="887">
        <v>0</v>
      </c>
      <c r="N3141" s="888">
        <v>1</v>
      </c>
      <c r="O3141" s="888">
        <v>5</v>
      </c>
      <c r="P3141" s="887">
        <v>28666.67</v>
      </c>
    </row>
    <row r="3142" spans="1:16" x14ac:dyDescent="0.25">
      <c r="A3142" s="867" t="s">
        <v>19067</v>
      </c>
      <c r="B3142" s="867" t="s">
        <v>2672</v>
      </c>
      <c r="C3142" s="894" t="s">
        <v>19066</v>
      </c>
      <c r="D3142" s="893" t="s">
        <v>18209</v>
      </c>
      <c r="E3142" s="892">
        <v>9000</v>
      </c>
      <c r="F3142" s="895" t="s">
        <v>20664</v>
      </c>
      <c r="G3142" s="891" t="s">
        <v>20663</v>
      </c>
      <c r="H3142" s="890" t="s">
        <v>20662</v>
      </c>
      <c r="I3142" s="889" t="s">
        <v>3654</v>
      </c>
      <c r="J3142" s="889" t="s">
        <v>5525</v>
      </c>
      <c r="K3142" s="888">
        <v>1</v>
      </c>
      <c r="L3142" s="888">
        <v>12</v>
      </c>
      <c r="M3142" s="887">
        <v>108000</v>
      </c>
      <c r="N3142" s="888">
        <v>1</v>
      </c>
      <c r="O3142" s="888">
        <v>6</v>
      </c>
      <c r="P3142" s="887">
        <v>54000</v>
      </c>
    </row>
    <row r="3143" spans="1:16" ht="31.5" customHeight="1" x14ac:dyDescent="0.25">
      <c r="A3143" s="867" t="s">
        <v>19067</v>
      </c>
      <c r="B3143" s="867" t="s">
        <v>2672</v>
      </c>
      <c r="C3143" s="894" t="s">
        <v>19066</v>
      </c>
      <c r="D3143" s="893" t="s">
        <v>20661</v>
      </c>
      <c r="E3143" s="892">
        <v>22750</v>
      </c>
      <c r="F3143" s="895" t="s">
        <v>20660</v>
      </c>
      <c r="G3143" s="891" t="s">
        <v>20659</v>
      </c>
      <c r="H3143" s="890" t="s">
        <v>2722</v>
      </c>
      <c r="I3143" s="889" t="s">
        <v>3654</v>
      </c>
      <c r="J3143" s="889" t="s">
        <v>5525</v>
      </c>
      <c r="K3143" s="888">
        <v>1</v>
      </c>
      <c r="L3143" s="888">
        <v>1</v>
      </c>
      <c r="M3143" s="887">
        <v>22750</v>
      </c>
      <c r="N3143" s="888">
        <v>0</v>
      </c>
      <c r="O3143" s="888">
        <v>0</v>
      </c>
      <c r="P3143" s="887">
        <v>0</v>
      </c>
    </row>
    <row r="3144" spans="1:16" ht="22.5" x14ac:dyDescent="0.25">
      <c r="A3144" s="867" t="s">
        <v>19067</v>
      </c>
      <c r="B3144" s="867" t="s">
        <v>2672</v>
      </c>
      <c r="C3144" s="894" t="s">
        <v>19066</v>
      </c>
      <c r="D3144" s="893" t="s">
        <v>20658</v>
      </c>
      <c r="E3144" s="892">
        <v>19500</v>
      </c>
      <c r="F3144" s="895" t="s">
        <v>20657</v>
      </c>
      <c r="G3144" s="891" t="s">
        <v>20656</v>
      </c>
      <c r="H3144" s="890" t="s">
        <v>19387</v>
      </c>
      <c r="I3144" s="889" t="s">
        <v>3654</v>
      </c>
      <c r="J3144" s="889" t="s">
        <v>5525</v>
      </c>
      <c r="K3144" s="888">
        <v>1</v>
      </c>
      <c r="L3144" s="888">
        <v>12</v>
      </c>
      <c r="M3144" s="887">
        <v>234000</v>
      </c>
      <c r="N3144" s="888">
        <v>1</v>
      </c>
      <c r="O3144" s="888">
        <v>6</v>
      </c>
      <c r="P3144" s="887">
        <v>115050</v>
      </c>
    </row>
    <row r="3145" spans="1:16" ht="22.5" x14ac:dyDescent="0.25">
      <c r="A3145" s="867" t="s">
        <v>19067</v>
      </c>
      <c r="B3145" s="867" t="s">
        <v>2672</v>
      </c>
      <c r="C3145" s="894" t="s">
        <v>19066</v>
      </c>
      <c r="D3145" s="893" t="s">
        <v>20296</v>
      </c>
      <c r="E3145" s="892">
        <v>25000</v>
      </c>
      <c r="F3145" s="895" t="s">
        <v>20655</v>
      </c>
      <c r="G3145" s="891" t="s">
        <v>20654</v>
      </c>
      <c r="H3145" s="890" t="s">
        <v>13484</v>
      </c>
      <c r="I3145" s="889" t="s">
        <v>3654</v>
      </c>
      <c r="J3145" s="889" t="s">
        <v>5525</v>
      </c>
      <c r="K3145" s="888">
        <v>1</v>
      </c>
      <c r="L3145" s="888">
        <v>7</v>
      </c>
      <c r="M3145" s="887">
        <v>187500</v>
      </c>
      <c r="N3145" s="888">
        <v>1</v>
      </c>
      <c r="O3145" s="888">
        <v>5</v>
      </c>
      <c r="P3145" s="887">
        <v>128083.33</v>
      </c>
    </row>
    <row r="3146" spans="1:16" ht="22.5" x14ac:dyDescent="0.25">
      <c r="A3146" s="867" t="s">
        <v>19067</v>
      </c>
      <c r="B3146" s="867" t="s">
        <v>2672</v>
      </c>
      <c r="C3146" s="894" t="s">
        <v>19066</v>
      </c>
      <c r="D3146" s="893" t="s">
        <v>19103</v>
      </c>
      <c r="E3146" s="892">
        <v>20500</v>
      </c>
      <c r="F3146" s="895" t="s">
        <v>20655</v>
      </c>
      <c r="G3146" s="891" t="s">
        <v>20654</v>
      </c>
      <c r="H3146" s="890" t="s">
        <v>13484</v>
      </c>
      <c r="I3146" s="889" t="s">
        <v>3654</v>
      </c>
      <c r="J3146" s="889" t="s">
        <v>5525</v>
      </c>
      <c r="K3146" s="888">
        <v>1</v>
      </c>
      <c r="L3146" s="888">
        <v>2</v>
      </c>
      <c r="M3146" s="887">
        <v>36216.67</v>
      </c>
      <c r="N3146" s="888">
        <v>0</v>
      </c>
      <c r="O3146" s="888">
        <v>0</v>
      </c>
      <c r="P3146" s="887">
        <v>0</v>
      </c>
    </row>
    <row r="3147" spans="1:16" x14ac:dyDescent="0.25">
      <c r="A3147" s="867" t="s">
        <v>19067</v>
      </c>
      <c r="B3147" s="867" t="s">
        <v>2672</v>
      </c>
      <c r="C3147" s="894" t="s">
        <v>19066</v>
      </c>
      <c r="D3147" s="893" t="s">
        <v>20653</v>
      </c>
      <c r="E3147" s="892">
        <v>25000</v>
      </c>
      <c r="F3147" s="895" t="s">
        <v>20652</v>
      </c>
      <c r="G3147" s="891" t="s">
        <v>20651</v>
      </c>
      <c r="H3147" s="890" t="s">
        <v>7502</v>
      </c>
      <c r="I3147" s="889" t="s">
        <v>3654</v>
      </c>
      <c r="J3147" s="889" t="s">
        <v>5525</v>
      </c>
      <c r="K3147" s="888">
        <v>1</v>
      </c>
      <c r="L3147" s="888">
        <v>12</v>
      </c>
      <c r="M3147" s="887">
        <v>300000</v>
      </c>
      <c r="N3147" s="888">
        <v>1</v>
      </c>
      <c r="O3147" s="888">
        <v>6</v>
      </c>
      <c r="P3147" s="887">
        <v>147250</v>
      </c>
    </row>
    <row r="3148" spans="1:16" ht="33" customHeight="1" x14ac:dyDescent="0.25">
      <c r="A3148" s="867" t="s">
        <v>19067</v>
      </c>
      <c r="B3148" s="867" t="s">
        <v>2672</v>
      </c>
      <c r="C3148" s="894" t="s">
        <v>19066</v>
      </c>
      <c r="D3148" s="893" t="s">
        <v>19429</v>
      </c>
      <c r="E3148" s="892">
        <v>20500</v>
      </c>
      <c r="F3148" s="895" t="s">
        <v>20650</v>
      </c>
      <c r="G3148" s="891" t="s">
        <v>20649</v>
      </c>
      <c r="H3148" s="890" t="s">
        <v>2703</v>
      </c>
      <c r="I3148" s="889" t="s">
        <v>3654</v>
      </c>
      <c r="J3148" s="889" t="s">
        <v>5525</v>
      </c>
      <c r="K3148" s="888">
        <v>1</v>
      </c>
      <c r="L3148" s="888">
        <v>8</v>
      </c>
      <c r="M3148" s="887">
        <v>157166.66999999998</v>
      </c>
      <c r="N3148" s="888">
        <v>1</v>
      </c>
      <c r="O3148" s="888">
        <v>6</v>
      </c>
      <c r="P3148" s="887">
        <v>120925</v>
      </c>
    </row>
    <row r="3149" spans="1:16" ht="22.5" x14ac:dyDescent="0.25">
      <c r="A3149" s="867" t="s">
        <v>19067</v>
      </c>
      <c r="B3149" s="867" t="s">
        <v>2672</v>
      </c>
      <c r="C3149" s="894" t="s">
        <v>19066</v>
      </c>
      <c r="D3149" s="893" t="s">
        <v>19629</v>
      </c>
      <c r="E3149" s="892">
        <v>20500</v>
      </c>
      <c r="F3149" s="895" t="s">
        <v>20650</v>
      </c>
      <c r="G3149" s="891" t="s">
        <v>20649</v>
      </c>
      <c r="H3149" s="890" t="s">
        <v>2703</v>
      </c>
      <c r="I3149" s="889" t="s">
        <v>3654</v>
      </c>
      <c r="J3149" s="889" t="s">
        <v>5525</v>
      </c>
      <c r="K3149" s="888">
        <v>1</v>
      </c>
      <c r="L3149" s="888">
        <v>3</v>
      </c>
      <c r="M3149" s="887">
        <v>54666.67</v>
      </c>
      <c r="N3149" s="888">
        <v>0</v>
      </c>
      <c r="O3149" s="888">
        <v>0</v>
      </c>
      <c r="P3149" s="887">
        <v>0</v>
      </c>
    </row>
    <row r="3150" spans="1:16" ht="24" customHeight="1" x14ac:dyDescent="0.25">
      <c r="A3150" s="867" t="s">
        <v>19067</v>
      </c>
      <c r="B3150" s="867" t="s">
        <v>2672</v>
      </c>
      <c r="C3150" s="894" t="s">
        <v>19066</v>
      </c>
      <c r="D3150" s="893" t="s">
        <v>19376</v>
      </c>
      <c r="E3150" s="892">
        <v>20500</v>
      </c>
      <c r="F3150" s="895" t="s">
        <v>20648</v>
      </c>
      <c r="G3150" s="891" t="s">
        <v>20647</v>
      </c>
      <c r="H3150" s="890" t="s">
        <v>2855</v>
      </c>
      <c r="I3150" s="889" t="s">
        <v>3654</v>
      </c>
      <c r="J3150" s="889" t="s">
        <v>5525</v>
      </c>
      <c r="K3150" s="888">
        <v>0</v>
      </c>
      <c r="L3150" s="888">
        <v>0</v>
      </c>
      <c r="M3150" s="887">
        <v>0</v>
      </c>
      <c r="N3150" s="888">
        <v>1</v>
      </c>
      <c r="O3150" s="888">
        <v>3</v>
      </c>
      <c r="P3150" s="887">
        <v>47833.33</v>
      </c>
    </row>
    <row r="3151" spans="1:16" ht="31.5" customHeight="1" x14ac:dyDescent="0.25">
      <c r="A3151" s="867" t="s">
        <v>19067</v>
      </c>
      <c r="B3151" s="867" t="s">
        <v>2672</v>
      </c>
      <c r="C3151" s="894" t="s">
        <v>19066</v>
      </c>
      <c r="D3151" s="893" t="s">
        <v>20646</v>
      </c>
      <c r="E3151" s="892">
        <v>22750</v>
      </c>
      <c r="F3151" s="895" t="s">
        <v>20645</v>
      </c>
      <c r="G3151" s="891" t="s">
        <v>20644</v>
      </c>
      <c r="H3151" s="890" t="s">
        <v>3013</v>
      </c>
      <c r="I3151" s="889" t="s">
        <v>3654</v>
      </c>
      <c r="J3151" s="889" t="s">
        <v>5525</v>
      </c>
      <c r="K3151" s="888">
        <v>1</v>
      </c>
      <c r="L3151" s="888">
        <v>12</v>
      </c>
      <c r="M3151" s="887">
        <v>273000</v>
      </c>
      <c r="N3151" s="888">
        <v>1</v>
      </c>
      <c r="O3151" s="888">
        <v>6</v>
      </c>
      <c r="P3151" s="887">
        <v>134087.5</v>
      </c>
    </row>
    <row r="3152" spans="1:16" ht="22.5" x14ac:dyDescent="0.25">
      <c r="A3152" s="867" t="s">
        <v>19067</v>
      </c>
      <c r="B3152" s="867" t="s">
        <v>2672</v>
      </c>
      <c r="C3152" s="894" t="s">
        <v>19066</v>
      </c>
      <c r="D3152" s="893" t="s">
        <v>20643</v>
      </c>
      <c r="E3152" s="892">
        <v>22750</v>
      </c>
      <c r="F3152" s="895" t="s">
        <v>20642</v>
      </c>
      <c r="G3152" s="891" t="s">
        <v>20641</v>
      </c>
      <c r="H3152" s="890" t="s">
        <v>2772</v>
      </c>
      <c r="I3152" s="889" t="s">
        <v>3654</v>
      </c>
      <c r="J3152" s="889" t="s">
        <v>5525</v>
      </c>
      <c r="K3152" s="888">
        <v>1</v>
      </c>
      <c r="L3152" s="888">
        <v>3</v>
      </c>
      <c r="M3152" s="887">
        <v>50808.34</v>
      </c>
      <c r="N3152" s="888">
        <v>0</v>
      </c>
      <c r="O3152" s="888">
        <v>0</v>
      </c>
      <c r="P3152" s="887">
        <v>0</v>
      </c>
    </row>
    <row r="3153" spans="1:16" ht="22.5" x14ac:dyDescent="0.25">
      <c r="A3153" s="867" t="s">
        <v>19067</v>
      </c>
      <c r="B3153" s="867" t="s">
        <v>2672</v>
      </c>
      <c r="C3153" s="894" t="s">
        <v>19066</v>
      </c>
      <c r="D3153" s="893" t="s">
        <v>20640</v>
      </c>
      <c r="E3153" s="892">
        <v>20500</v>
      </c>
      <c r="F3153" s="895" t="s">
        <v>20639</v>
      </c>
      <c r="G3153" s="891" t="s">
        <v>20638</v>
      </c>
      <c r="H3153" s="890" t="s">
        <v>2965</v>
      </c>
      <c r="I3153" s="889" t="s">
        <v>3654</v>
      </c>
      <c r="J3153" s="889" t="s">
        <v>5525</v>
      </c>
      <c r="K3153" s="888">
        <v>1</v>
      </c>
      <c r="L3153" s="888">
        <v>1</v>
      </c>
      <c r="M3153" s="887">
        <v>34166.67</v>
      </c>
      <c r="N3153" s="888">
        <v>1</v>
      </c>
      <c r="O3153" s="888">
        <v>6</v>
      </c>
      <c r="P3153" s="887">
        <v>120925</v>
      </c>
    </row>
    <row r="3154" spans="1:16" ht="35.25" customHeight="1" x14ac:dyDescent="0.25">
      <c r="A3154" s="867" t="s">
        <v>19067</v>
      </c>
      <c r="B3154" s="867" t="s">
        <v>2672</v>
      </c>
      <c r="C3154" s="894" t="s">
        <v>19066</v>
      </c>
      <c r="D3154" s="893" t="s">
        <v>20637</v>
      </c>
      <c r="E3154" s="892">
        <v>25000</v>
      </c>
      <c r="F3154" s="895" t="s">
        <v>20636</v>
      </c>
      <c r="G3154" s="891" t="s">
        <v>20635</v>
      </c>
      <c r="H3154" s="890" t="s">
        <v>2782</v>
      </c>
      <c r="I3154" s="889" t="s">
        <v>3654</v>
      </c>
      <c r="J3154" s="889" t="s">
        <v>5525</v>
      </c>
      <c r="K3154" s="888">
        <v>1</v>
      </c>
      <c r="L3154" s="888">
        <v>12</v>
      </c>
      <c r="M3154" s="887">
        <v>295833.33</v>
      </c>
      <c r="N3154" s="888">
        <v>1</v>
      </c>
      <c r="O3154" s="888">
        <v>6</v>
      </c>
      <c r="P3154" s="887">
        <v>147250</v>
      </c>
    </row>
    <row r="3155" spans="1:16" ht="22.5" x14ac:dyDescent="0.25">
      <c r="A3155" s="867" t="s">
        <v>19067</v>
      </c>
      <c r="B3155" s="867" t="s">
        <v>2672</v>
      </c>
      <c r="C3155" s="894" t="s">
        <v>19066</v>
      </c>
      <c r="D3155" s="893" t="s">
        <v>20634</v>
      </c>
      <c r="E3155" s="892">
        <v>25000</v>
      </c>
      <c r="F3155" s="895" t="s">
        <v>20633</v>
      </c>
      <c r="G3155" s="891" t="s">
        <v>20632</v>
      </c>
      <c r="H3155" s="890" t="s">
        <v>2925</v>
      </c>
      <c r="I3155" s="889" t="s">
        <v>3654</v>
      </c>
      <c r="J3155" s="889" t="s">
        <v>5525</v>
      </c>
      <c r="K3155" s="888">
        <v>0</v>
      </c>
      <c r="L3155" s="888">
        <v>0</v>
      </c>
      <c r="M3155" s="887">
        <v>0</v>
      </c>
      <c r="N3155" s="888">
        <v>1</v>
      </c>
      <c r="O3155" s="888">
        <v>6</v>
      </c>
      <c r="P3155" s="887">
        <v>140583.33000000002</v>
      </c>
    </row>
    <row r="3156" spans="1:16" ht="22.5" x14ac:dyDescent="0.25">
      <c r="A3156" s="867" t="s">
        <v>19067</v>
      </c>
      <c r="B3156" s="867" t="s">
        <v>2672</v>
      </c>
      <c r="C3156" s="894" t="s">
        <v>19066</v>
      </c>
      <c r="D3156" s="893" t="s">
        <v>20631</v>
      </c>
      <c r="E3156" s="892">
        <v>20500</v>
      </c>
      <c r="F3156" s="895" t="s">
        <v>20630</v>
      </c>
      <c r="G3156" s="891" t="s">
        <v>20629</v>
      </c>
      <c r="H3156" s="890" t="s">
        <v>2892</v>
      </c>
      <c r="I3156" s="889" t="s">
        <v>3654</v>
      </c>
      <c r="J3156" s="889" t="s">
        <v>5525</v>
      </c>
      <c r="K3156" s="888">
        <v>0</v>
      </c>
      <c r="L3156" s="888">
        <v>0</v>
      </c>
      <c r="M3156" s="887">
        <v>0</v>
      </c>
      <c r="N3156" s="888">
        <v>1</v>
      </c>
      <c r="O3156" s="888">
        <v>5</v>
      </c>
      <c r="P3156" s="887">
        <v>107258.33</v>
      </c>
    </row>
    <row r="3157" spans="1:16" ht="22.5" x14ac:dyDescent="0.25">
      <c r="A3157" s="867" t="s">
        <v>19067</v>
      </c>
      <c r="B3157" s="867" t="s">
        <v>2672</v>
      </c>
      <c r="C3157" s="894" t="s">
        <v>19066</v>
      </c>
      <c r="D3157" s="893" t="s">
        <v>19300</v>
      </c>
      <c r="E3157" s="892">
        <v>20500</v>
      </c>
      <c r="F3157" s="895" t="s">
        <v>20630</v>
      </c>
      <c r="G3157" s="891" t="s">
        <v>20629</v>
      </c>
      <c r="H3157" s="890" t="s">
        <v>2892</v>
      </c>
      <c r="I3157" s="889" t="s">
        <v>3654</v>
      </c>
      <c r="J3157" s="889" t="s">
        <v>5525</v>
      </c>
      <c r="K3157" s="888">
        <v>1</v>
      </c>
      <c r="L3157" s="888">
        <v>3</v>
      </c>
      <c r="M3157" s="887">
        <v>61500</v>
      </c>
      <c r="N3157" s="888">
        <v>0</v>
      </c>
      <c r="O3157" s="888">
        <v>0</v>
      </c>
      <c r="P3157" s="887">
        <v>0</v>
      </c>
    </row>
    <row r="3158" spans="1:16" ht="22.5" x14ac:dyDescent="0.25">
      <c r="A3158" s="867" t="s">
        <v>19067</v>
      </c>
      <c r="B3158" s="867" t="s">
        <v>2672</v>
      </c>
      <c r="C3158" s="894" t="s">
        <v>19066</v>
      </c>
      <c r="D3158" s="893" t="s">
        <v>20628</v>
      </c>
      <c r="E3158" s="892">
        <v>19000</v>
      </c>
      <c r="F3158" s="895" t="s">
        <v>20627</v>
      </c>
      <c r="G3158" s="891" t="s">
        <v>20626</v>
      </c>
      <c r="H3158" s="890" t="s">
        <v>6690</v>
      </c>
      <c r="I3158" s="889" t="s">
        <v>3654</v>
      </c>
      <c r="J3158" s="889" t="s">
        <v>5525</v>
      </c>
      <c r="K3158" s="888">
        <v>1</v>
      </c>
      <c r="L3158" s="888">
        <v>3</v>
      </c>
      <c r="M3158" s="887">
        <v>57000</v>
      </c>
      <c r="N3158" s="888">
        <v>1</v>
      </c>
      <c r="O3158" s="888">
        <v>6</v>
      </c>
      <c r="P3158" s="887">
        <v>112100</v>
      </c>
    </row>
    <row r="3159" spans="1:16" ht="22.5" x14ac:dyDescent="0.25">
      <c r="A3159" s="867" t="s">
        <v>19067</v>
      </c>
      <c r="B3159" s="867" t="s">
        <v>2672</v>
      </c>
      <c r="C3159" s="894" t="s">
        <v>19066</v>
      </c>
      <c r="D3159" s="893" t="s">
        <v>20625</v>
      </c>
      <c r="E3159" s="892">
        <v>22750</v>
      </c>
      <c r="F3159" s="895" t="s">
        <v>20624</v>
      </c>
      <c r="G3159" s="891" t="s">
        <v>20623</v>
      </c>
      <c r="H3159" s="890" t="s">
        <v>19399</v>
      </c>
      <c r="I3159" s="889" t="s">
        <v>3654</v>
      </c>
      <c r="J3159" s="889" t="s">
        <v>5525</v>
      </c>
      <c r="K3159" s="888">
        <v>1</v>
      </c>
      <c r="L3159" s="888">
        <v>7</v>
      </c>
      <c r="M3159" s="887">
        <v>165316.66999999998</v>
      </c>
      <c r="N3159" s="888">
        <v>1</v>
      </c>
      <c r="O3159" s="888">
        <v>6</v>
      </c>
      <c r="P3159" s="887">
        <v>134087.5</v>
      </c>
    </row>
    <row r="3160" spans="1:16" ht="22.5" x14ac:dyDescent="0.25">
      <c r="A3160" s="867" t="s">
        <v>19067</v>
      </c>
      <c r="B3160" s="867" t="s">
        <v>2672</v>
      </c>
      <c r="C3160" s="894" t="s">
        <v>19066</v>
      </c>
      <c r="D3160" s="893" t="s">
        <v>20622</v>
      </c>
      <c r="E3160" s="892">
        <v>25000</v>
      </c>
      <c r="F3160" s="895" t="s">
        <v>20621</v>
      </c>
      <c r="G3160" s="891" t="s">
        <v>20620</v>
      </c>
      <c r="H3160" s="890" t="s">
        <v>2704</v>
      </c>
      <c r="I3160" s="889" t="s">
        <v>2684</v>
      </c>
      <c r="J3160" s="889" t="s">
        <v>5525</v>
      </c>
      <c r="K3160" s="888">
        <v>1</v>
      </c>
      <c r="L3160" s="888">
        <v>10</v>
      </c>
      <c r="M3160" s="887">
        <v>227500</v>
      </c>
      <c r="N3160" s="888">
        <v>0</v>
      </c>
      <c r="O3160" s="888">
        <v>0</v>
      </c>
      <c r="P3160" s="887">
        <v>0</v>
      </c>
    </row>
    <row r="3161" spans="1:16" x14ac:dyDescent="0.25">
      <c r="A3161" s="867" t="s">
        <v>19067</v>
      </c>
      <c r="B3161" s="867" t="s">
        <v>2672</v>
      </c>
      <c r="C3161" s="894" t="s">
        <v>19066</v>
      </c>
      <c r="D3161" s="893" t="s">
        <v>20619</v>
      </c>
      <c r="E3161" s="892">
        <v>20500</v>
      </c>
      <c r="F3161" s="895" t="s">
        <v>20618</v>
      </c>
      <c r="G3161" s="891" t="s">
        <v>20617</v>
      </c>
      <c r="H3161" s="890" t="s">
        <v>19749</v>
      </c>
      <c r="I3161" s="889" t="s">
        <v>3654</v>
      </c>
      <c r="J3161" s="889" t="s">
        <v>5525</v>
      </c>
      <c r="K3161" s="888">
        <v>1</v>
      </c>
      <c r="L3161" s="888">
        <v>12</v>
      </c>
      <c r="M3161" s="887">
        <v>246000</v>
      </c>
      <c r="N3161" s="888">
        <v>1</v>
      </c>
      <c r="O3161" s="888">
        <v>6</v>
      </c>
      <c r="P3161" s="887">
        <v>120925</v>
      </c>
    </row>
    <row r="3162" spans="1:16" ht="33.75" x14ac:dyDescent="0.25">
      <c r="A3162" s="867" t="s">
        <v>19067</v>
      </c>
      <c r="B3162" s="867" t="s">
        <v>2672</v>
      </c>
      <c r="C3162" s="894" t="s">
        <v>19066</v>
      </c>
      <c r="D3162" s="893" t="s">
        <v>20616</v>
      </c>
      <c r="E3162" s="892">
        <v>22750</v>
      </c>
      <c r="F3162" s="895" t="s">
        <v>20615</v>
      </c>
      <c r="G3162" s="891" t="s">
        <v>20614</v>
      </c>
      <c r="H3162" s="890" t="s">
        <v>2703</v>
      </c>
      <c r="I3162" s="889" t="s">
        <v>3654</v>
      </c>
      <c r="J3162" s="889" t="s">
        <v>5525</v>
      </c>
      <c r="K3162" s="888">
        <v>1</v>
      </c>
      <c r="L3162" s="888">
        <v>8</v>
      </c>
      <c r="M3162" s="887">
        <v>177450</v>
      </c>
      <c r="N3162" s="888">
        <v>1</v>
      </c>
      <c r="O3162" s="888">
        <v>6</v>
      </c>
      <c r="P3162" s="887">
        <v>134087.5</v>
      </c>
    </row>
    <row r="3163" spans="1:16" x14ac:dyDescent="0.25">
      <c r="A3163" s="867" t="s">
        <v>19067</v>
      </c>
      <c r="B3163" s="867" t="s">
        <v>2672</v>
      </c>
      <c r="C3163" s="894" t="s">
        <v>19066</v>
      </c>
      <c r="D3163" s="893" t="s">
        <v>20613</v>
      </c>
      <c r="E3163" s="892">
        <v>18000</v>
      </c>
      <c r="F3163" s="895" t="s">
        <v>20612</v>
      </c>
      <c r="G3163" s="891" t="s">
        <v>20611</v>
      </c>
      <c r="H3163" s="890" t="s">
        <v>6690</v>
      </c>
      <c r="I3163" s="889" t="s">
        <v>3654</v>
      </c>
      <c r="J3163" s="889" t="s">
        <v>5525</v>
      </c>
      <c r="K3163" s="888">
        <v>1</v>
      </c>
      <c r="L3163" s="888">
        <v>5</v>
      </c>
      <c r="M3163" s="887">
        <v>100200</v>
      </c>
      <c r="N3163" s="888">
        <v>0</v>
      </c>
      <c r="O3163" s="888">
        <v>0</v>
      </c>
      <c r="P3163" s="887">
        <v>0</v>
      </c>
    </row>
    <row r="3164" spans="1:16" ht="22.5" x14ac:dyDescent="0.25">
      <c r="A3164" s="867" t="s">
        <v>19067</v>
      </c>
      <c r="B3164" s="867" t="s">
        <v>2672</v>
      </c>
      <c r="C3164" s="894" t="s">
        <v>19066</v>
      </c>
      <c r="D3164" s="893" t="s">
        <v>19093</v>
      </c>
      <c r="E3164" s="892">
        <v>20500</v>
      </c>
      <c r="F3164" s="895" t="s">
        <v>20610</v>
      </c>
      <c r="G3164" s="891" t="s">
        <v>20609</v>
      </c>
      <c r="H3164" s="890" t="s">
        <v>3013</v>
      </c>
      <c r="I3164" s="889" t="s">
        <v>3654</v>
      </c>
      <c r="J3164" s="889" t="s">
        <v>5525</v>
      </c>
      <c r="K3164" s="888">
        <v>1</v>
      </c>
      <c r="L3164" s="888">
        <v>7</v>
      </c>
      <c r="M3164" s="887">
        <v>138716.66999999998</v>
      </c>
      <c r="N3164" s="888">
        <v>1</v>
      </c>
      <c r="O3164" s="888">
        <v>1</v>
      </c>
      <c r="P3164" s="887">
        <v>10250</v>
      </c>
    </row>
    <row r="3165" spans="1:16" x14ac:dyDescent="0.25">
      <c r="A3165" s="867" t="s">
        <v>19067</v>
      </c>
      <c r="B3165" s="867" t="s">
        <v>2672</v>
      </c>
      <c r="C3165" s="894" t="s">
        <v>19066</v>
      </c>
      <c r="D3165" s="893" t="s">
        <v>201</v>
      </c>
      <c r="E3165" s="892">
        <v>20500</v>
      </c>
      <c r="F3165" s="895" t="s">
        <v>20610</v>
      </c>
      <c r="G3165" s="891" t="s">
        <v>20609</v>
      </c>
      <c r="H3165" s="890" t="s">
        <v>3013</v>
      </c>
      <c r="I3165" s="889" t="s">
        <v>3654</v>
      </c>
      <c r="J3165" s="889" t="s">
        <v>5525</v>
      </c>
      <c r="K3165" s="888">
        <v>1</v>
      </c>
      <c r="L3165" s="888">
        <v>4</v>
      </c>
      <c r="M3165" s="887">
        <v>72433.33</v>
      </c>
      <c r="N3165" s="888">
        <v>0</v>
      </c>
      <c r="O3165" s="888">
        <v>0</v>
      </c>
      <c r="P3165" s="887">
        <v>0</v>
      </c>
    </row>
    <row r="3166" spans="1:16" x14ac:dyDescent="0.25">
      <c r="A3166" s="867" t="s">
        <v>19067</v>
      </c>
      <c r="B3166" s="867" t="s">
        <v>2672</v>
      </c>
      <c r="C3166" s="894" t="s">
        <v>19066</v>
      </c>
      <c r="D3166" s="893" t="s">
        <v>19159</v>
      </c>
      <c r="E3166" s="892">
        <v>18200</v>
      </c>
      <c r="F3166" s="895" t="s">
        <v>20608</v>
      </c>
      <c r="G3166" s="891" t="s">
        <v>20607</v>
      </c>
      <c r="H3166" s="890" t="s">
        <v>2772</v>
      </c>
      <c r="I3166" s="889" t="s">
        <v>3654</v>
      </c>
      <c r="J3166" s="889" t="s">
        <v>5525</v>
      </c>
      <c r="K3166" s="888">
        <v>1</v>
      </c>
      <c r="L3166" s="888">
        <v>3</v>
      </c>
      <c r="M3166" s="887">
        <v>44286.67</v>
      </c>
      <c r="N3166" s="888">
        <v>0</v>
      </c>
      <c r="O3166" s="888">
        <v>0</v>
      </c>
      <c r="P3166" s="887">
        <v>0</v>
      </c>
    </row>
    <row r="3167" spans="1:16" ht="22.5" x14ac:dyDescent="0.25">
      <c r="A3167" s="867" t="s">
        <v>19067</v>
      </c>
      <c r="B3167" s="867" t="s">
        <v>2672</v>
      </c>
      <c r="C3167" s="894" t="s">
        <v>19066</v>
      </c>
      <c r="D3167" s="893" t="s">
        <v>20606</v>
      </c>
      <c r="E3167" s="892">
        <v>22750</v>
      </c>
      <c r="F3167" s="895" t="s">
        <v>20605</v>
      </c>
      <c r="G3167" s="891" t="s">
        <v>20604</v>
      </c>
      <c r="H3167" s="890" t="s">
        <v>19469</v>
      </c>
      <c r="I3167" s="889" t="s">
        <v>3654</v>
      </c>
      <c r="J3167" s="889" t="s">
        <v>5525</v>
      </c>
      <c r="K3167" s="888">
        <v>1</v>
      </c>
      <c r="L3167" s="888">
        <v>11</v>
      </c>
      <c r="M3167" s="887">
        <v>233566.67</v>
      </c>
      <c r="N3167" s="888">
        <v>0</v>
      </c>
      <c r="O3167" s="888">
        <v>0</v>
      </c>
      <c r="P3167" s="887">
        <v>0</v>
      </c>
    </row>
    <row r="3168" spans="1:16" x14ac:dyDescent="0.25">
      <c r="A3168" s="867" t="s">
        <v>19067</v>
      </c>
      <c r="B3168" s="867" t="s">
        <v>2672</v>
      </c>
      <c r="C3168" s="894" t="s">
        <v>19066</v>
      </c>
      <c r="D3168" s="893" t="s">
        <v>19327</v>
      </c>
      <c r="E3168" s="892">
        <v>25000</v>
      </c>
      <c r="F3168" s="895" t="s">
        <v>20603</v>
      </c>
      <c r="G3168" s="891" t="s">
        <v>20602</v>
      </c>
      <c r="H3168" s="890" t="s">
        <v>2772</v>
      </c>
      <c r="I3168" s="889" t="s">
        <v>3654</v>
      </c>
      <c r="J3168" s="889" t="s">
        <v>5525</v>
      </c>
      <c r="K3168" s="888">
        <v>1</v>
      </c>
      <c r="L3168" s="888">
        <v>4</v>
      </c>
      <c r="M3168" s="887">
        <v>92500</v>
      </c>
      <c r="N3168" s="888">
        <v>0</v>
      </c>
      <c r="O3168" s="888">
        <v>0</v>
      </c>
      <c r="P3168" s="887">
        <v>0</v>
      </c>
    </row>
    <row r="3169" spans="1:16" x14ac:dyDescent="0.25">
      <c r="A3169" s="867" t="s">
        <v>19067</v>
      </c>
      <c r="B3169" s="867" t="s">
        <v>2672</v>
      </c>
      <c r="C3169" s="894" t="s">
        <v>19066</v>
      </c>
      <c r="D3169" s="893" t="s">
        <v>19468</v>
      </c>
      <c r="E3169" s="892">
        <v>25000</v>
      </c>
      <c r="F3169" s="895" t="s">
        <v>20601</v>
      </c>
      <c r="G3169" s="891" t="s">
        <v>20600</v>
      </c>
      <c r="H3169" s="890" t="s">
        <v>2703</v>
      </c>
      <c r="I3169" s="889" t="s">
        <v>3654</v>
      </c>
      <c r="J3169" s="889" t="s">
        <v>5525</v>
      </c>
      <c r="K3169" s="888">
        <v>1</v>
      </c>
      <c r="L3169" s="888">
        <v>7</v>
      </c>
      <c r="M3169" s="887">
        <v>180000</v>
      </c>
      <c r="N3169" s="888">
        <v>0</v>
      </c>
      <c r="O3169" s="888">
        <v>0</v>
      </c>
      <c r="P3169" s="887">
        <v>0</v>
      </c>
    </row>
    <row r="3170" spans="1:16" x14ac:dyDescent="0.25">
      <c r="A3170" s="1772" t="s">
        <v>2848</v>
      </c>
      <c r="B3170" s="1772"/>
      <c r="C3170" s="1772"/>
      <c r="D3170" s="1772"/>
      <c r="E3170" s="1772"/>
      <c r="F3170" s="1772" t="s">
        <v>378</v>
      </c>
      <c r="G3170" s="1772"/>
      <c r="H3170" s="1772"/>
      <c r="I3170" s="1772"/>
      <c r="J3170" s="1772"/>
      <c r="K3170" s="1771" t="s">
        <v>2847</v>
      </c>
      <c r="L3170" s="1771"/>
      <c r="M3170" s="1771"/>
      <c r="N3170" s="1771" t="s">
        <v>2846</v>
      </c>
      <c r="O3170" s="1771"/>
      <c r="P3170" s="1771"/>
    </row>
    <row r="3171" spans="1:16" ht="69.75" x14ac:dyDescent="0.25">
      <c r="A3171" s="1535" t="s">
        <v>2845</v>
      </c>
      <c r="B3171" s="1535" t="s">
        <v>5</v>
      </c>
      <c r="C3171" s="1535" t="s">
        <v>2844</v>
      </c>
      <c r="D3171" s="1535" t="s">
        <v>2843</v>
      </c>
      <c r="E3171" s="1536" t="s">
        <v>2842</v>
      </c>
      <c r="F3171" s="1537" t="s">
        <v>2841</v>
      </c>
      <c r="G3171" s="1535" t="s">
        <v>2840</v>
      </c>
      <c r="H3171" s="1535" t="s">
        <v>2839</v>
      </c>
      <c r="I3171" s="1535" t="s">
        <v>2838</v>
      </c>
      <c r="J3171" s="1535" t="s">
        <v>2837</v>
      </c>
      <c r="K3171" s="1538" t="s">
        <v>2836</v>
      </c>
      <c r="L3171" s="1538" t="s">
        <v>2835</v>
      </c>
      <c r="M3171" s="1539" t="s">
        <v>2834</v>
      </c>
      <c r="N3171" s="1538" t="s">
        <v>2836</v>
      </c>
      <c r="O3171" s="1538" t="s">
        <v>2835</v>
      </c>
      <c r="P3171" s="1539" t="s">
        <v>2834</v>
      </c>
    </row>
    <row r="3172" spans="1:16" ht="22.5" x14ac:dyDescent="0.25">
      <c r="A3172" s="867" t="s">
        <v>19067</v>
      </c>
      <c r="B3172" s="867" t="s">
        <v>2672</v>
      </c>
      <c r="C3172" s="894" t="s">
        <v>19066</v>
      </c>
      <c r="D3172" s="893" t="s">
        <v>20599</v>
      </c>
      <c r="E3172" s="892">
        <v>20500</v>
      </c>
      <c r="F3172" s="895" t="s">
        <v>20598</v>
      </c>
      <c r="G3172" s="891" t="s">
        <v>20597</v>
      </c>
      <c r="H3172" s="890" t="s">
        <v>20596</v>
      </c>
      <c r="I3172" s="889" t="s">
        <v>3654</v>
      </c>
      <c r="J3172" s="889" t="s">
        <v>5525</v>
      </c>
      <c r="K3172" s="888">
        <v>1</v>
      </c>
      <c r="L3172" s="888">
        <v>3</v>
      </c>
      <c r="M3172" s="887">
        <v>79950</v>
      </c>
      <c r="N3172" s="888">
        <v>1</v>
      </c>
      <c r="O3172" s="888">
        <v>6</v>
      </c>
      <c r="P3172" s="887">
        <v>120925</v>
      </c>
    </row>
    <row r="3173" spans="1:16" x14ac:dyDescent="0.25">
      <c r="A3173" s="867" t="s">
        <v>19067</v>
      </c>
      <c r="B3173" s="867" t="s">
        <v>2672</v>
      </c>
      <c r="C3173" s="894" t="s">
        <v>19066</v>
      </c>
      <c r="D3173" s="893" t="s">
        <v>20173</v>
      </c>
      <c r="E3173" s="892">
        <v>25000</v>
      </c>
      <c r="F3173" s="895" t="s">
        <v>20595</v>
      </c>
      <c r="G3173" s="891" t="s">
        <v>20594</v>
      </c>
      <c r="H3173" s="890" t="s">
        <v>2703</v>
      </c>
      <c r="I3173" s="889" t="s">
        <v>3654</v>
      </c>
      <c r="J3173" s="889" t="s">
        <v>5525</v>
      </c>
      <c r="K3173" s="888">
        <v>1</v>
      </c>
      <c r="L3173" s="888">
        <v>2</v>
      </c>
      <c r="M3173" s="887">
        <v>47500</v>
      </c>
      <c r="N3173" s="888">
        <v>1</v>
      </c>
      <c r="O3173" s="888">
        <v>2</v>
      </c>
      <c r="P3173" s="887">
        <v>35833.33</v>
      </c>
    </row>
    <row r="3174" spans="1:16" x14ac:dyDescent="0.25">
      <c r="A3174" s="867" t="s">
        <v>19067</v>
      </c>
      <c r="B3174" s="867" t="s">
        <v>2672</v>
      </c>
      <c r="C3174" s="894" t="s">
        <v>19066</v>
      </c>
      <c r="D3174" s="893" t="s">
        <v>20593</v>
      </c>
      <c r="E3174" s="892">
        <v>22750</v>
      </c>
      <c r="F3174" s="895" t="s">
        <v>20591</v>
      </c>
      <c r="G3174" s="891" t="s">
        <v>20590</v>
      </c>
      <c r="H3174" s="890" t="s">
        <v>2772</v>
      </c>
      <c r="I3174" s="889" t="s">
        <v>3654</v>
      </c>
      <c r="J3174" s="889" t="s">
        <v>5525</v>
      </c>
      <c r="K3174" s="888">
        <v>1</v>
      </c>
      <c r="L3174" s="888">
        <v>9</v>
      </c>
      <c r="M3174" s="887">
        <v>213850</v>
      </c>
      <c r="N3174" s="888">
        <v>1</v>
      </c>
      <c r="O3174" s="888">
        <v>6</v>
      </c>
      <c r="P3174" s="887">
        <v>125952.5</v>
      </c>
    </row>
    <row r="3175" spans="1:16" ht="22.5" x14ac:dyDescent="0.25">
      <c r="A3175" s="867" t="s">
        <v>19067</v>
      </c>
      <c r="B3175" s="867" t="s">
        <v>2672</v>
      </c>
      <c r="C3175" s="894" t="s">
        <v>19066</v>
      </c>
      <c r="D3175" s="893" t="s">
        <v>20592</v>
      </c>
      <c r="E3175" s="892">
        <v>20500</v>
      </c>
      <c r="F3175" s="895" t="s">
        <v>20591</v>
      </c>
      <c r="G3175" s="891" t="s">
        <v>20590</v>
      </c>
      <c r="H3175" s="890" t="s">
        <v>2772</v>
      </c>
      <c r="I3175" s="889" t="s">
        <v>3654</v>
      </c>
      <c r="J3175" s="889" t="s">
        <v>5525</v>
      </c>
      <c r="K3175" s="888">
        <v>1</v>
      </c>
      <c r="L3175" s="888">
        <v>2</v>
      </c>
      <c r="M3175" s="887">
        <v>41000</v>
      </c>
      <c r="N3175" s="888">
        <v>0</v>
      </c>
      <c r="O3175" s="888">
        <v>0</v>
      </c>
      <c r="P3175" s="887">
        <v>0</v>
      </c>
    </row>
    <row r="3176" spans="1:16" x14ac:dyDescent="0.25">
      <c r="A3176" s="867" t="s">
        <v>19067</v>
      </c>
      <c r="B3176" s="867" t="s">
        <v>2672</v>
      </c>
      <c r="C3176" s="894" t="s">
        <v>19066</v>
      </c>
      <c r="D3176" s="893" t="s">
        <v>20589</v>
      </c>
      <c r="E3176" s="892">
        <v>25000</v>
      </c>
      <c r="F3176" s="895" t="s">
        <v>20588</v>
      </c>
      <c r="G3176" s="891" t="s">
        <v>20587</v>
      </c>
      <c r="H3176" s="890" t="s">
        <v>19183</v>
      </c>
      <c r="I3176" s="889" t="s">
        <v>3654</v>
      </c>
      <c r="J3176" s="889" t="s">
        <v>5525</v>
      </c>
      <c r="K3176" s="888">
        <v>0</v>
      </c>
      <c r="L3176" s="888">
        <v>0</v>
      </c>
      <c r="M3176" s="887">
        <v>0</v>
      </c>
      <c r="N3176" s="888">
        <v>1</v>
      </c>
      <c r="O3176" s="888">
        <v>2</v>
      </c>
      <c r="P3176" s="887">
        <v>53916.67</v>
      </c>
    </row>
    <row r="3177" spans="1:16" ht="22.5" x14ac:dyDescent="0.25">
      <c r="A3177" s="867" t="s">
        <v>19067</v>
      </c>
      <c r="B3177" s="867" t="s">
        <v>2672</v>
      </c>
      <c r="C3177" s="894" t="s">
        <v>19066</v>
      </c>
      <c r="D3177" s="893" t="s">
        <v>20586</v>
      </c>
      <c r="E3177" s="892">
        <v>25000</v>
      </c>
      <c r="F3177" s="895" t="s">
        <v>20585</v>
      </c>
      <c r="G3177" s="891" t="s">
        <v>20584</v>
      </c>
      <c r="H3177" s="890" t="s">
        <v>19692</v>
      </c>
      <c r="I3177" s="889" t="s">
        <v>2684</v>
      </c>
      <c r="J3177" s="889" t="s">
        <v>5525</v>
      </c>
      <c r="K3177" s="888">
        <v>1</v>
      </c>
      <c r="L3177" s="888">
        <v>2</v>
      </c>
      <c r="M3177" s="887">
        <v>50000</v>
      </c>
      <c r="N3177" s="888">
        <v>1</v>
      </c>
      <c r="O3177" s="888">
        <v>6</v>
      </c>
      <c r="P3177" s="887">
        <v>147250</v>
      </c>
    </row>
    <row r="3178" spans="1:16" x14ac:dyDescent="0.25">
      <c r="A3178" s="867" t="s">
        <v>19067</v>
      </c>
      <c r="B3178" s="867" t="s">
        <v>2672</v>
      </c>
      <c r="C3178" s="894" t="s">
        <v>19066</v>
      </c>
      <c r="D3178" s="893" t="s">
        <v>19327</v>
      </c>
      <c r="E3178" s="892">
        <v>25000</v>
      </c>
      <c r="F3178" s="895" t="s">
        <v>20585</v>
      </c>
      <c r="G3178" s="891" t="s">
        <v>20584</v>
      </c>
      <c r="H3178" s="890" t="s">
        <v>19692</v>
      </c>
      <c r="I3178" s="889" t="s">
        <v>2684</v>
      </c>
      <c r="J3178" s="889" t="s">
        <v>5525</v>
      </c>
      <c r="K3178" s="888">
        <v>1</v>
      </c>
      <c r="L3178" s="888">
        <v>5</v>
      </c>
      <c r="M3178" s="887">
        <v>95833.33</v>
      </c>
      <c r="N3178" s="888">
        <v>0</v>
      </c>
      <c r="O3178" s="888">
        <v>0</v>
      </c>
      <c r="P3178" s="887">
        <v>0</v>
      </c>
    </row>
    <row r="3179" spans="1:16" ht="22.5" x14ac:dyDescent="0.25">
      <c r="A3179" s="867" t="s">
        <v>19067</v>
      </c>
      <c r="B3179" s="867" t="s">
        <v>2672</v>
      </c>
      <c r="C3179" s="894" t="s">
        <v>19066</v>
      </c>
      <c r="D3179" s="893" t="s">
        <v>20583</v>
      </c>
      <c r="E3179" s="892">
        <v>20500</v>
      </c>
      <c r="F3179" s="895" t="s">
        <v>20582</v>
      </c>
      <c r="G3179" s="891" t="s">
        <v>20581</v>
      </c>
      <c r="H3179" s="890" t="s">
        <v>19387</v>
      </c>
      <c r="I3179" s="889" t="s">
        <v>3654</v>
      </c>
      <c r="J3179" s="889" t="s">
        <v>5525</v>
      </c>
      <c r="K3179" s="888">
        <v>0</v>
      </c>
      <c r="L3179" s="888">
        <v>0</v>
      </c>
      <c r="M3179" s="887">
        <v>0</v>
      </c>
      <c r="N3179" s="888">
        <v>1</v>
      </c>
      <c r="O3179" s="888">
        <v>4</v>
      </c>
      <c r="P3179" s="887">
        <v>86758.33</v>
      </c>
    </row>
    <row r="3180" spans="1:16" x14ac:dyDescent="0.25">
      <c r="A3180" s="867" t="s">
        <v>19067</v>
      </c>
      <c r="B3180" s="867" t="s">
        <v>2672</v>
      </c>
      <c r="C3180" s="894" t="s">
        <v>19066</v>
      </c>
      <c r="D3180" s="893" t="s">
        <v>19327</v>
      </c>
      <c r="E3180" s="892">
        <v>25000</v>
      </c>
      <c r="F3180" s="895" t="s">
        <v>20580</v>
      </c>
      <c r="G3180" s="891" t="s">
        <v>20579</v>
      </c>
      <c r="H3180" s="890" t="s">
        <v>2772</v>
      </c>
      <c r="I3180" s="889" t="s">
        <v>3654</v>
      </c>
      <c r="J3180" s="889" t="s">
        <v>5525</v>
      </c>
      <c r="K3180" s="888">
        <v>1</v>
      </c>
      <c r="L3180" s="888">
        <v>1</v>
      </c>
      <c r="M3180" s="887">
        <v>16666.669999999998</v>
      </c>
      <c r="N3180" s="888">
        <v>0</v>
      </c>
      <c r="O3180" s="888">
        <v>0</v>
      </c>
      <c r="P3180" s="887">
        <v>0</v>
      </c>
    </row>
    <row r="3181" spans="1:16" x14ac:dyDescent="0.25">
      <c r="A3181" s="867" t="s">
        <v>19067</v>
      </c>
      <c r="B3181" s="867" t="s">
        <v>2672</v>
      </c>
      <c r="C3181" s="894" t="s">
        <v>19066</v>
      </c>
      <c r="D3181" s="893" t="s">
        <v>201</v>
      </c>
      <c r="E3181" s="892">
        <v>20500</v>
      </c>
      <c r="F3181" s="895" t="s">
        <v>20580</v>
      </c>
      <c r="G3181" s="891" t="s">
        <v>20579</v>
      </c>
      <c r="H3181" s="890" t="s">
        <v>2772</v>
      </c>
      <c r="I3181" s="889" t="s">
        <v>3654</v>
      </c>
      <c r="J3181" s="889" t="s">
        <v>5525</v>
      </c>
      <c r="K3181" s="888">
        <v>1</v>
      </c>
      <c r="L3181" s="888">
        <v>2</v>
      </c>
      <c r="M3181" s="887">
        <v>28016.67</v>
      </c>
      <c r="N3181" s="888">
        <v>0</v>
      </c>
      <c r="O3181" s="888">
        <v>0</v>
      </c>
      <c r="P3181" s="887">
        <v>0</v>
      </c>
    </row>
    <row r="3182" spans="1:16" ht="33.75" x14ac:dyDescent="0.25">
      <c r="A3182" s="867" t="s">
        <v>19067</v>
      </c>
      <c r="B3182" s="867" t="s">
        <v>2672</v>
      </c>
      <c r="C3182" s="894" t="s">
        <v>19066</v>
      </c>
      <c r="D3182" s="893" t="s">
        <v>19775</v>
      </c>
      <c r="E3182" s="892">
        <v>20500</v>
      </c>
      <c r="F3182" s="895" t="s">
        <v>20578</v>
      </c>
      <c r="G3182" s="891" t="s">
        <v>20577</v>
      </c>
      <c r="H3182" s="890" t="s">
        <v>2772</v>
      </c>
      <c r="I3182" s="889" t="s">
        <v>3654</v>
      </c>
      <c r="J3182" s="889" t="s">
        <v>5525</v>
      </c>
      <c r="K3182" s="888">
        <v>1</v>
      </c>
      <c r="L3182" s="888">
        <v>3</v>
      </c>
      <c r="M3182" s="887">
        <v>53300</v>
      </c>
      <c r="N3182" s="888">
        <v>0</v>
      </c>
      <c r="O3182" s="888">
        <v>0</v>
      </c>
      <c r="P3182" s="887">
        <v>0</v>
      </c>
    </row>
    <row r="3183" spans="1:16" ht="22.5" x14ac:dyDescent="0.25">
      <c r="A3183" s="867" t="s">
        <v>19067</v>
      </c>
      <c r="B3183" s="867" t="s">
        <v>2672</v>
      </c>
      <c r="C3183" s="894" t="s">
        <v>19066</v>
      </c>
      <c r="D3183" s="893" t="s">
        <v>20576</v>
      </c>
      <c r="E3183" s="892">
        <v>18000</v>
      </c>
      <c r="F3183" s="895" t="s">
        <v>20575</v>
      </c>
      <c r="G3183" s="891" t="s">
        <v>20574</v>
      </c>
      <c r="H3183" s="890" t="s">
        <v>2772</v>
      </c>
      <c r="I3183" s="889" t="s">
        <v>3654</v>
      </c>
      <c r="J3183" s="889" t="s">
        <v>5525</v>
      </c>
      <c r="K3183" s="888">
        <v>1</v>
      </c>
      <c r="L3183" s="888">
        <v>7</v>
      </c>
      <c r="M3183" s="887">
        <v>134400</v>
      </c>
      <c r="N3183" s="888">
        <v>1</v>
      </c>
      <c r="O3183" s="888">
        <v>6</v>
      </c>
      <c r="P3183" s="887">
        <v>106200</v>
      </c>
    </row>
    <row r="3184" spans="1:16" ht="33.75" x14ac:dyDescent="0.25">
      <c r="A3184" s="867" t="s">
        <v>19067</v>
      </c>
      <c r="B3184" s="867" t="s">
        <v>2672</v>
      </c>
      <c r="C3184" s="894" t="s">
        <v>19066</v>
      </c>
      <c r="D3184" s="893" t="s">
        <v>20573</v>
      </c>
      <c r="E3184" s="892">
        <v>22500</v>
      </c>
      <c r="F3184" s="895" t="s">
        <v>20572</v>
      </c>
      <c r="G3184" s="891" t="s">
        <v>20571</v>
      </c>
      <c r="H3184" s="890" t="s">
        <v>19474</v>
      </c>
      <c r="I3184" s="889" t="s">
        <v>3654</v>
      </c>
      <c r="J3184" s="889" t="s">
        <v>5525</v>
      </c>
      <c r="K3184" s="888">
        <v>1</v>
      </c>
      <c r="L3184" s="888">
        <v>4</v>
      </c>
      <c r="M3184" s="887">
        <v>97500</v>
      </c>
      <c r="N3184" s="888">
        <v>0</v>
      </c>
      <c r="O3184" s="888">
        <v>0</v>
      </c>
      <c r="P3184" s="887">
        <v>0</v>
      </c>
    </row>
    <row r="3185" spans="1:16" ht="22.5" x14ac:dyDescent="0.25">
      <c r="A3185" s="867" t="s">
        <v>19067</v>
      </c>
      <c r="B3185" s="867" t="s">
        <v>2672</v>
      </c>
      <c r="C3185" s="894" t="s">
        <v>19066</v>
      </c>
      <c r="D3185" s="893" t="s">
        <v>20570</v>
      </c>
      <c r="E3185" s="892">
        <v>22750</v>
      </c>
      <c r="F3185" s="895" t="s">
        <v>20569</v>
      </c>
      <c r="G3185" s="891" t="s">
        <v>20568</v>
      </c>
      <c r="H3185" s="890" t="s">
        <v>2772</v>
      </c>
      <c r="I3185" s="889" t="s">
        <v>3654</v>
      </c>
      <c r="J3185" s="889" t="s">
        <v>5525</v>
      </c>
      <c r="K3185" s="888">
        <v>1</v>
      </c>
      <c r="L3185" s="888">
        <v>3</v>
      </c>
      <c r="M3185" s="887">
        <v>58391.66</v>
      </c>
      <c r="N3185" s="888">
        <v>0</v>
      </c>
      <c r="O3185" s="888">
        <v>0</v>
      </c>
      <c r="P3185" s="887">
        <v>0</v>
      </c>
    </row>
    <row r="3186" spans="1:16" ht="22.5" x14ac:dyDescent="0.25">
      <c r="A3186" s="867" t="s">
        <v>19067</v>
      </c>
      <c r="B3186" s="867" t="s">
        <v>2672</v>
      </c>
      <c r="C3186" s="894" t="s">
        <v>19066</v>
      </c>
      <c r="D3186" s="893" t="s">
        <v>20567</v>
      </c>
      <c r="E3186" s="892">
        <v>21625</v>
      </c>
      <c r="F3186" s="895" t="s">
        <v>20566</v>
      </c>
      <c r="G3186" s="891" t="s">
        <v>20565</v>
      </c>
      <c r="H3186" s="890" t="s">
        <v>19803</v>
      </c>
      <c r="I3186" s="889" t="s">
        <v>3654</v>
      </c>
      <c r="J3186" s="889" t="s">
        <v>5525</v>
      </c>
      <c r="K3186" s="888">
        <v>1</v>
      </c>
      <c r="L3186" s="888">
        <v>12</v>
      </c>
      <c r="M3186" s="887">
        <v>259500</v>
      </c>
      <c r="N3186" s="888">
        <v>1</v>
      </c>
      <c r="O3186" s="888">
        <v>6</v>
      </c>
      <c r="P3186" s="887">
        <v>117815.63</v>
      </c>
    </row>
    <row r="3187" spans="1:16" x14ac:dyDescent="0.25">
      <c r="A3187" s="867" t="s">
        <v>19067</v>
      </c>
      <c r="B3187" s="867" t="s">
        <v>2672</v>
      </c>
      <c r="C3187" s="894" t="s">
        <v>19066</v>
      </c>
      <c r="D3187" s="893" t="s">
        <v>201</v>
      </c>
      <c r="E3187" s="892">
        <v>22750</v>
      </c>
      <c r="F3187" s="895" t="s">
        <v>20562</v>
      </c>
      <c r="G3187" s="891" t="s">
        <v>20561</v>
      </c>
      <c r="H3187" s="890" t="s">
        <v>19803</v>
      </c>
      <c r="I3187" s="889" t="s">
        <v>3654</v>
      </c>
      <c r="J3187" s="889" t="s">
        <v>5525</v>
      </c>
      <c r="K3187" s="888">
        <v>0</v>
      </c>
      <c r="L3187" s="888">
        <v>0</v>
      </c>
      <c r="M3187" s="887">
        <v>0</v>
      </c>
      <c r="N3187" s="888">
        <v>1</v>
      </c>
      <c r="O3187" s="888">
        <v>4</v>
      </c>
      <c r="P3187" s="887">
        <v>76454.17</v>
      </c>
    </row>
    <row r="3188" spans="1:16" x14ac:dyDescent="0.25">
      <c r="A3188" s="867" t="s">
        <v>19067</v>
      </c>
      <c r="B3188" s="867" t="s">
        <v>2672</v>
      </c>
      <c r="C3188" s="894" t="s">
        <v>19066</v>
      </c>
      <c r="D3188" s="893" t="s">
        <v>19327</v>
      </c>
      <c r="E3188" s="892">
        <v>22500</v>
      </c>
      <c r="F3188" s="895" t="s">
        <v>20562</v>
      </c>
      <c r="G3188" s="891" t="s">
        <v>20561</v>
      </c>
      <c r="H3188" s="890" t="s">
        <v>19803</v>
      </c>
      <c r="I3188" s="889" t="s">
        <v>3654</v>
      </c>
      <c r="J3188" s="889" t="s">
        <v>5525</v>
      </c>
      <c r="K3188" s="888">
        <v>1</v>
      </c>
      <c r="L3188" s="888">
        <v>1</v>
      </c>
      <c r="M3188" s="887">
        <v>21750</v>
      </c>
      <c r="N3188" s="888">
        <v>1</v>
      </c>
      <c r="O3188" s="888">
        <v>1</v>
      </c>
      <c r="P3188" s="887">
        <v>22500</v>
      </c>
    </row>
    <row r="3189" spans="1:16" x14ac:dyDescent="0.25">
      <c r="A3189" s="867" t="s">
        <v>19067</v>
      </c>
      <c r="B3189" s="867" t="s">
        <v>2672</v>
      </c>
      <c r="C3189" s="894" t="s">
        <v>19066</v>
      </c>
      <c r="D3189" s="893" t="s">
        <v>20564</v>
      </c>
      <c r="E3189" s="892">
        <v>25000</v>
      </c>
      <c r="F3189" s="895" t="s">
        <v>20562</v>
      </c>
      <c r="G3189" s="891" t="s">
        <v>20561</v>
      </c>
      <c r="H3189" s="890" t="s">
        <v>19803</v>
      </c>
      <c r="I3189" s="889" t="s">
        <v>3654</v>
      </c>
      <c r="J3189" s="889" t="s">
        <v>5525</v>
      </c>
      <c r="K3189" s="888">
        <v>1</v>
      </c>
      <c r="L3189" s="888">
        <v>5</v>
      </c>
      <c r="M3189" s="887">
        <v>122500</v>
      </c>
      <c r="N3189" s="888">
        <v>0</v>
      </c>
      <c r="O3189" s="888">
        <v>0</v>
      </c>
      <c r="P3189" s="887">
        <v>0</v>
      </c>
    </row>
    <row r="3190" spans="1:16" x14ac:dyDescent="0.25">
      <c r="A3190" s="867" t="s">
        <v>19067</v>
      </c>
      <c r="B3190" s="867" t="s">
        <v>2672</v>
      </c>
      <c r="C3190" s="894" t="s">
        <v>19066</v>
      </c>
      <c r="D3190" s="893" t="s">
        <v>20563</v>
      </c>
      <c r="E3190" s="892">
        <v>25000</v>
      </c>
      <c r="F3190" s="895" t="s">
        <v>20562</v>
      </c>
      <c r="G3190" s="891" t="s">
        <v>20561</v>
      </c>
      <c r="H3190" s="890" t="s">
        <v>19803</v>
      </c>
      <c r="I3190" s="889" t="s">
        <v>3654</v>
      </c>
      <c r="J3190" s="889" t="s">
        <v>5525</v>
      </c>
      <c r="K3190" s="888">
        <v>1</v>
      </c>
      <c r="L3190" s="888">
        <v>3</v>
      </c>
      <c r="M3190" s="887">
        <v>61666.67</v>
      </c>
      <c r="N3190" s="888">
        <v>0</v>
      </c>
      <c r="O3190" s="888">
        <v>0</v>
      </c>
      <c r="P3190" s="887">
        <v>0</v>
      </c>
    </row>
    <row r="3191" spans="1:16" ht="33.75" x14ac:dyDescent="0.25">
      <c r="A3191" s="867" t="s">
        <v>19067</v>
      </c>
      <c r="B3191" s="867" t="s">
        <v>2672</v>
      </c>
      <c r="C3191" s="894" t="s">
        <v>19066</v>
      </c>
      <c r="D3191" s="893" t="s">
        <v>20560</v>
      </c>
      <c r="E3191" s="892">
        <v>25000</v>
      </c>
      <c r="F3191" s="895" t="s">
        <v>20559</v>
      </c>
      <c r="G3191" s="891" t="s">
        <v>20558</v>
      </c>
      <c r="H3191" s="890" t="s">
        <v>2772</v>
      </c>
      <c r="I3191" s="889" t="s">
        <v>3654</v>
      </c>
      <c r="J3191" s="889" t="s">
        <v>5525</v>
      </c>
      <c r="K3191" s="888">
        <v>1</v>
      </c>
      <c r="L3191" s="888">
        <v>7</v>
      </c>
      <c r="M3191" s="887">
        <v>175000</v>
      </c>
      <c r="N3191" s="888">
        <v>1</v>
      </c>
      <c r="O3191" s="888">
        <v>6</v>
      </c>
      <c r="P3191" s="887">
        <v>147250</v>
      </c>
    </row>
    <row r="3192" spans="1:16" ht="22.5" x14ac:dyDescent="0.25">
      <c r="A3192" s="867" t="s">
        <v>19067</v>
      </c>
      <c r="B3192" s="867" t="s">
        <v>2672</v>
      </c>
      <c r="C3192" s="894" t="s">
        <v>19066</v>
      </c>
      <c r="D3192" s="893" t="s">
        <v>20557</v>
      </c>
      <c r="E3192" s="892">
        <v>22750</v>
      </c>
      <c r="F3192" s="895" t="s">
        <v>20556</v>
      </c>
      <c r="G3192" s="891" t="s">
        <v>20555</v>
      </c>
      <c r="H3192" s="890" t="s">
        <v>2772</v>
      </c>
      <c r="I3192" s="889" t="s">
        <v>3654</v>
      </c>
      <c r="J3192" s="889" t="s">
        <v>5525</v>
      </c>
      <c r="K3192" s="888">
        <v>1</v>
      </c>
      <c r="L3192" s="888">
        <v>1</v>
      </c>
      <c r="M3192" s="887">
        <v>20475</v>
      </c>
      <c r="N3192" s="888">
        <v>1</v>
      </c>
      <c r="O3192" s="888">
        <v>6</v>
      </c>
      <c r="P3192" s="887">
        <v>134087.5</v>
      </c>
    </row>
    <row r="3193" spans="1:16" x14ac:dyDescent="0.25">
      <c r="A3193" s="867" t="s">
        <v>19067</v>
      </c>
      <c r="B3193" s="867" t="s">
        <v>2672</v>
      </c>
      <c r="C3193" s="894" t="s">
        <v>19066</v>
      </c>
      <c r="D3193" s="893" t="s">
        <v>3264</v>
      </c>
      <c r="E3193" s="892">
        <v>18250</v>
      </c>
      <c r="F3193" s="895" t="s">
        <v>20554</v>
      </c>
      <c r="G3193" s="891" t="s">
        <v>20553</v>
      </c>
      <c r="H3193" s="890" t="s">
        <v>2772</v>
      </c>
      <c r="I3193" s="889" t="s">
        <v>3654</v>
      </c>
      <c r="J3193" s="889" t="s">
        <v>5525</v>
      </c>
      <c r="K3193" s="888">
        <v>1</v>
      </c>
      <c r="L3193" s="888">
        <v>8</v>
      </c>
      <c r="M3193" s="887">
        <v>146000</v>
      </c>
      <c r="N3193" s="888">
        <v>1</v>
      </c>
      <c r="O3193" s="888">
        <v>6</v>
      </c>
      <c r="P3193" s="887">
        <v>107675</v>
      </c>
    </row>
    <row r="3194" spans="1:16" x14ac:dyDescent="0.25">
      <c r="A3194" s="867" t="s">
        <v>19067</v>
      </c>
      <c r="B3194" s="867" t="s">
        <v>2672</v>
      </c>
      <c r="C3194" s="894" t="s">
        <v>19066</v>
      </c>
      <c r="D3194" s="893" t="s">
        <v>19655</v>
      </c>
      <c r="E3194" s="892">
        <v>25000</v>
      </c>
      <c r="F3194" s="895" t="s">
        <v>20552</v>
      </c>
      <c r="G3194" s="891" t="s">
        <v>20551</v>
      </c>
      <c r="H3194" s="890" t="s">
        <v>2772</v>
      </c>
      <c r="I3194" s="889" t="s">
        <v>3654</v>
      </c>
      <c r="J3194" s="889" t="s">
        <v>5525</v>
      </c>
      <c r="K3194" s="888">
        <v>1</v>
      </c>
      <c r="L3194" s="888">
        <v>3</v>
      </c>
      <c r="M3194" s="887">
        <v>59166.67</v>
      </c>
      <c r="N3194" s="888">
        <v>0</v>
      </c>
      <c r="O3194" s="888">
        <v>0</v>
      </c>
      <c r="P3194" s="887">
        <v>0</v>
      </c>
    </row>
    <row r="3195" spans="1:16" x14ac:dyDescent="0.25">
      <c r="A3195" s="867" t="s">
        <v>19067</v>
      </c>
      <c r="B3195" s="867" t="s">
        <v>2672</v>
      </c>
      <c r="C3195" s="894" t="s">
        <v>19066</v>
      </c>
      <c r="D3195" s="893" t="s">
        <v>20481</v>
      </c>
      <c r="E3195" s="892">
        <v>18250</v>
      </c>
      <c r="F3195" s="895" t="s">
        <v>20550</v>
      </c>
      <c r="G3195" s="891" t="s">
        <v>20549</v>
      </c>
      <c r="H3195" s="890" t="s">
        <v>2703</v>
      </c>
      <c r="I3195" s="889" t="s">
        <v>3654</v>
      </c>
      <c r="J3195" s="889" t="s">
        <v>5525</v>
      </c>
      <c r="K3195" s="888">
        <v>0</v>
      </c>
      <c r="L3195" s="888">
        <v>0</v>
      </c>
      <c r="M3195" s="887">
        <v>0</v>
      </c>
      <c r="N3195" s="888">
        <v>1</v>
      </c>
      <c r="O3195" s="888">
        <v>6</v>
      </c>
      <c r="P3195" s="887">
        <v>99158.33</v>
      </c>
    </row>
    <row r="3196" spans="1:16" ht="22.5" x14ac:dyDescent="0.25">
      <c r="A3196" s="867" t="s">
        <v>19067</v>
      </c>
      <c r="B3196" s="867" t="s">
        <v>2672</v>
      </c>
      <c r="C3196" s="894" t="s">
        <v>19066</v>
      </c>
      <c r="D3196" s="893" t="s">
        <v>19406</v>
      </c>
      <c r="E3196" s="892">
        <v>18750</v>
      </c>
      <c r="F3196" s="895" t="s">
        <v>20548</v>
      </c>
      <c r="G3196" s="891" t="s">
        <v>20547</v>
      </c>
      <c r="H3196" s="890" t="s">
        <v>20546</v>
      </c>
      <c r="I3196" s="889" t="s">
        <v>3654</v>
      </c>
      <c r="J3196" s="889" t="s">
        <v>5525</v>
      </c>
      <c r="K3196" s="888">
        <v>1</v>
      </c>
      <c r="L3196" s="888">
        <v>1</v>
      </c>
      <c r="M3196" s="887">
        <v>8750</v>
      </c>
      <c r="N3196" s="888">
        <v>0</v>
      </c>
      <c r="O3196" s="888">
        <v>0</v>
      </c>
      <c r="P3196" s="887">
        <v>0</v>
      </c>
    </row>
    <row r="3197" spans="1:16" ht="22.5" x14ac:dyDescent="0.25">
      <c r="A3197" s="867" t="s">
        <v>19067</v>
      </c>
      <c r="B3197" s="867" t="s">
        <v>2672</v>
      </c>
      <c r="C3197" s="894" t="s">
        <v>19066</v>
      </c>
      <c r="D3197" s="893" t="s">
        <v>19590</v>
      </c>
      <c r="E3197" s="892">
        <v>22750</v>
      </c>
      <c r="F3197" s="895" t="s">
        <v>20545</v>
      </c>
      <c r="G3197" s="891" t="s">
        <v>20544</v>
      </c>
      <c r="H3197" s="890" t="s">
        <v>20543</v>
      </c>
      <c r="I3197" s="889" t="s">
        <v>3654</v>
      </c>
      <c r="J3197" s="889" t="s">
        <v>5525</v>
      </c>
      <c r="K3197" s="888">
        <v>1</v>
      </c>
      <c r="L3197" s="888">
        <v>7</v>
      </c>
      <c r="M3197" s="887">
        <v>136500</v>
      </c>
      <c r="N3197" s="888">
        <v>0</v>
      </c>
      <c r="O3197" s="888">
        <v>0</v>
      </c>
      <c r="P3197" s="887">
        <v>0</v>
      </c>
    </row>
    <row r="3198" spans="1:16" x14ac:dyDescent="0.25">
      <c r="A3198" s="867" t="s">
        <v>19067</v>
      </c>
      <c r="B3198" s="867" t="s">
        <v>2672</v>
      </c>
      <c r="C3198" s="894" t="s">
        <v>19066</v>
      </c>
      <c r="D3198" s="893" t="s">
        <v>20542</v>
      </c>
      <c r="E3198" s="892">
        <v>20500</v>
      </c>
      <c r="F3198" s="895" t="s">
        <v>20541</v>
      </c>
      <c r="G3198" s="891" t="s">
        <v>20540</v>
      </c>
      <c r="H3198" s="890" t="s">
        <v>20539</v>
      </c>
      <c r="I3198" s="889" t="s">
        <v>3654</v>
      </c>
      <c r="J3198" s="889" t="s">
        <v>5525</v>
      </c>
      <c r="K3198" s="888">
        <v>1</v>
      </c>
      <c r="L3198" s="888">
        <v>12</v>
      </c>
      <c r="M3198" s="887">
        <v>246000</v>
      </c>
      <c r="N3198" s="888">
        <v>1</v>
      </c>
      <c r="O3198" s="888">
        <v>1</v>
      </c>
      <c r="P3198" s="887">
        <v>19816.669999999998</v>
      </c>
    </row>
    <row r="3199" spans="1:16" ht="35.25" customHeight="1" x14ac:dyDescent="0.25">
      <c r="A3199" s="867" t="s">
        <v>19067</v>
      </c>
      <c r="B3199" s="867" t="s">
        <v>2672</v>
      </c>
      <c r="C3199" s="894" t="s">
        <v>19066</v>
      </c>
      <c r="D3199" s="893" t="s">
        <v>20321</v>
      </c>
      <c r="E3199" s="892">
        <v>25000</v>
      </c>
      <c r="F3199" s="895" t="s">
        <v>20538</v>
      </c>
      <c r="G3199" s="891" t="s">
        <v>20537</v>
      </c>
      <c r="H3199" s="890" t="s">
        <v>2704</v>
      </c>
      <c r="I3199" s="889" t="s">
        <v>2684</v>
      </c>
      <c r="J3199" s="889" t="s">
        <v>5525</v>
      </c>
      <c r="K3199" s="888">
        <v>0</v>
      </c>
      <c r="L3199" s="888">
        <v>0</v>
      </c>
      <c r="M3199" s="887">
        <v>0</v>
      </c>
      <c r="N3199" s="888">
        <v>1</v>
      </c>
      <c r="O3199" s="888">
        <v>2</v>
      </c>
      <c r="P3199" s="887">
        <v>43083.33</v>
      </c>
    </row>
    <row r="3200" spans="1:16" ht="22.5" x14ac:dyDescent="0.25">
      <c r="A3200" s="867" t="s">
        <v>19067</v>
      </c>
      <c r="B3200" s="867" t="s">
        <v>2672</v>
      </c>
      <c r="C3200" s="894" t="s">
        <v>19066</v>
      </c>
      <c r="D3200" s="893" t="s">
        <v>19245</v>
      </c>
      <c r="E3200" s="892">
        <v>20500</v>
      </c>
      <c r="F3200" s="895" t="s">
        <v>20536</v>
      </c>
      <c r="G3200" s="891" t="s">
        <v>20535</v>
      </c>
      <c r="H3200" s="890" t="s">
        <v>2855</v>
      </c>
      <c r="I3200" s="889" t="s">
        <v>3654</v>
      </c>
      <c r="J3200" s="889" t="s">
        <v>5525</v>
      </c>
      <c r="K3200" s="888">
        <v>1</v>
      </c>
      <c r="L3200" s="888">
        <v>3</v>
      </c>
      <c r="M3200" s="887">
        <v>62183.33</v>
      </c>
      <c r="N3200" s="888">
        <v>0</v>
      </c>
      <c r="O3200" s="888">
        <v>0</v>
      </c>
      <c r="P3200" s="887">
        <v>0</v>
      </c>
    </row>
    <row r="3201" spans="1:16" ht="22.5" x14ac:dyDescent="0.25">
      <c r="A3201" s="867" t="s">
        <v>19067</v>
      </c>
      <c r="B3201" s="867" t="s">
        <v>2672</v>
      </c>
      <c r="C3201" s="894" t="s">
        <v>19066</v>
      </c>
      <c r="D3201" s="893" t="s">
        <v>19810</v>
      </c>
      <c r="E3201" s="892">
        <v>22750</v>
      </c>
      <c r="F3201" s="895" t="s">
        <v>20534</v>
      </c>
      <c r="G3201" s="891" t="s">
        <v>20533</v>
      </c>
      <c r="H3201" s="890" t="s">
        <v>3691</v>
      </c>
      <c r="I3201" s="889" t="s">
        <v>3654</v>
      </c>
      <c r="J3201" s="889" t="s">
        <v>5525</v>
      </c>
      <c r="K3201" s="888">
        <v>1</v>
      </c>
      <c r="L3201" s="888">
        <v>1</v>
      </c>
      <c r="M3201" s="887">
        <v>22750</v>
      </c>
      <c r="N3201" s="888">
        <v>0</v>
      </c>
      <c r="O3201" s="888">
        <v>0</v>
      </c>
      <c r="P3201" s="887">
        <v>0</v>
      </c>
    </row>
    <row r="3202" spans="1:16" x14ac:dyDescent="0.25">
      <c r="A3202" s="867" t="s">
        <v>19067</v>
      </c>
      <c r="B3202" s="867" t="s">
        <v>2672</v>
      </c>
      <c r="C3202" s="894" t="s">
        <v>19066</v>
      </c>
      <c r="D3202" s="893" t="s">
        <v>439</v>
      </c>
      <c r="E3202" s="892">
        <v>25000</v>
      </c>
      <c r="F3202" s="895" t="s">
        <v>20532</v>
      </c>
      <c r="G3202" s="891" t="s">
        <v>20531</v>
      </c>
      <c r="H3202" s="890" t="s">
        <v>19183</v>
      </c>
      <c r="I3202" s="889" t="s">
        <v>3654</v>
      </c>
      <c r="J3202" s="889" t="s">
        <v>5525</v>
      </c>
      <c r="K3202" s="888">
        <v>1</v>
      </c>
      <c r="L3202" s="888">
        <v>12</v>
      </c>
      <c r="M3202" s="887">
        <v>300000</v>
      </c>
      <c r="N3202" s="888">
        <v>1</v>
      </c>
      <c r="O3202" s="888">
        <v>2</v>
      </c>
      <c r="P3202" s="887">
        <v>35833.33</v>
      </c>
    </row>
    <row r="3203" spans="1:16" x14ac:dyDescent="0.25">
      <c r="A3203" s="867" t="s">
        <v>19067</v>
      </c>
      <c r="B3203" s="867" t="s">
        <v>2672</v>
      </c>
      <c r="C3203" s="894" t="s">
        <v>19066</v>
      </c>
      <c r="D3203" s="893" t="s">
        <v>19608</v>
      </c>
      <c r="E3203" s="892">
        <v>20000</v>
      </c>
      <c r="F3203" s="895" t="s">
        <v>20529</v>
      </c>
      <c r="G3203" s="891" t="s">
        <v>20530</v>
      </c>
      <c r="H3203" s="890" t="s">
        <v>2772</v>
      </c>
      <c r="I3203" s="889" t="s">
        <v>3654</v>
      </c>
      <c r="J3203" s="889" t="s">
        <v>5525</v>
      </c>
      <c r="K3203" s="888">
        <v>1</v>
      </c>
      <c r="L3203" s="888">
        <v>10</v>
      </c>
      <c r="M3203" s="887">
        <v>204000</v>
      </c>
      <c r="N3203" s="888">
        <v>0</v>
      </c>
      <c r="O3203" s="888">
        <v>0</v>
      </c>
      <c r="P3203" s="887">
        <v>0</v>
      </c>
    </row>
    <row r="3204" spans="1:16" x14ac:dyDescent="0.25">
      <c r="A3204" s="867" t="s">
        <v>19067</v>
      </c>
      <c r="B3204" s="867" t="s">
        <v>2672</v>
      </c>
      <c r="C3204" s="894" t="s">
        <v>19066</v>
      </c>
      <c r="D3204" s="893" t="s">
        <v>19327</v>
      </c>
      <c r="E3204" s="892">
        <v>25000</v>
      </c>
      <c r="F3204" s="895" t="s">
        <v>20529</v>
      </c>
      <c r="G3204" s="891" t="s">
        <v>20528</v>
      </c>
      <c r="H3204" s="890" t="s">
        <v>2772</v>
      </c>
      <c r="I3204" s="889" t="s">
        <v>3654</v>
      </c>
      <c r="J3204" s="889" t="s">
        <v>5525</v>
      </c>
      <c r="K3204" s="888">
        <v>0</v>
      </c>
      <c r="L3204" s="888">
        <v>0</v>
      </c>
      <c r="M3204" s="887">
        <v>0</v>
      </c>
      <c r="N3204" s="888">
        <v>1</v>
      </c>
      <c r="O3204" s="888">
        <v>6</v>
      </c>
      <c r="P3204" s="887">
        <v>129458.33</v>
      </c>
    </row>
    <row r="3205" spans="1:16" ht="22.5" x14ac:dyDescent="0.25">
      <c r="A3205" s="867" t="s">
        <v>19067</v>
      </c>
      <c r="B3205" s="867" t="s">
        <v>2672</v>
      </c>
      <c r="C3205" s="894" t="s">
        <v>19066</v>
      </c>
      <c r="D3205" s="893" t="s">
        <v>19559</v>
      </c>
      <c r="E3205" s="892">
        <v>20500</v>
      </c>
      <c r="F3205" s="895" t="s">
        <v>20529</v>
      </c>
      <c r="G3205" s="891" t="s">
        <v>20528</v>
      </c>
      <c r="H3205" s="890" t="s">
        <v>2772</v>
      </c>
      <c r="I3205" s="889" t="s">
        <v>3654</v>
      </c>
      <c r="J3205" s="889" t="s">
        <v>5525</v>
      </c>
      <c r="K3205" s="888">
        <v>1</v>
      </c>
      <c r="L3205" s="888">
        <v>1</v>
      </c>
      <c r="M3205" s="887">
        <v>20500</v>
      </c>
      <c r="N3205" s="888">
        <v>0</v>
      </c>
      <c r="O3205" s="888">
        <v>0</v>
      </c>
      <c r="P3205" s="887">
        <v>0</v>
      </c>
    </row>
    <row r="3206" spans="1:16" ht="22.5" x14ac:dyDescent="0.25">
      <c r="A3206" s="867" t="s">
        <v>19067</v>
      </c>
      <c r="B3206" s="867" t="s">
        <v>2672</v>
      </c>
      <c r="C3206" s="894" t="s">
        <v>19066</v>
      </c>
      <c r="D3206" s="893" t="s">
        <v>20527</v>
      </c>
      <c r="E3206" s="892">
        <v>22750</v>
      </c>
      <c r="F3206" s="895" t="s">
        <v>20526</v>
      </c>
      <c r="G3206" s="891" t="s">
        <v>20525</v>
      </c>
      <c r="H3206" s="890" t="s">
        <v>2772</v>
      </c>
      <c r="I3206" s="889" t="s">
        <v>3654</v>
      </c>
      <c r="J3206" s="889" t="s">
        <v>5525</v>
      </c>
      <c r="K3206" s="888">
        <v>1</v>
      </c>
      <c r="L3206" s="888">
        <v>1</v>
      </c>
      <c r="M3206" s="887">
        <v>34883.33</v>
      </c>
      <c r="N3206" s="888">
        <v>1</v>
      </c>
      <c r="O3206" s="888">
        <v>6</v>
      </c>
      <c r="P3206" s="887">
        <v>134087.5</v>
      </c>
    </row>
    <row r="3207" spans="1:16" ht="22.5" x14ac:dyDescent="0.25">
      <c r="A3207" s="867" t="s">
        <v>19067</v>
      </c>
      <c r="B3207" s="867" t="s">
        <v>2672</v>
      </c>
      <c r="C3207" s="894" t="s">
        <v>19066</v>
      </c>
      <c r="D3207" s="893" t="s">
        <v>19672</v>
      </c>
      <c r="E3207" s="892">
        <v>22750</v>
      </c>
      <c r="F3207" s="895" t="s">
        <v>20526</v>
      </c>
      <c r="G3207" s="891" t="s">
        <v>20525</v>
      </c>
      <c r="H3207" s="890" t="s">
        <v>2772</v>
      </c>
      <c r="I3207" s="889" t="s">
        <v>3654</v>
      </c>
      <c r="J3207" s="889" t="s">
        <v>5525</v>
      </c>
      <c r="K3207" s="888">
        <v>1</v>
      </c>
      <c r="L3207" s="888">
        <v>6</v>
      </c>
      <c r="M3207" s="887">
        <v>121333.33</v>
      </c>
      <c r="N3207" s="888">
        <v>0</v>
      </c>
      <c r="O3207" s="888">
        <v>0</v>
      </c>
      <c r="P3207" s="887">
        <v>0</v>
      </c>
    </row>
    <row r="3208" spans="1:16" ht="22.5" x14ac:dyDescent="0.25">
      <c r="A3208" s="867" t="s">
        <v>19067</v>
      </c>
      <c r="B3208" s="867" t="s">
        <v>2672</v>
      </c>
      <c r="C3208" s="894" t="s">
        <v>19066</v>
      </c>
      <c r="D3208" s="893" t="s">
        <v>19103</v>
      </c>
      <c r="E3208" s="892">
        <v>20500</v>
      </c>
      <c r="F3208" s="895" t="s">
        <v>20524</v>
      </c>
      <c r="G3208" s="891" t="s">
        <v>20523</v>
      </c>
      <c r="H3208" s="890" t="s">
        <v>13484</v>
      </c>
      <c r="I3208" s="889" t="s">
        <v>3654</v>
      </c>
      <c r="J3208" s="889" t="s">
        <v>5525</v>
      </c>
      <c r="K3208" s="888">
        <v>1</v>
      </c>
      <c r="L3208" s="888">
        <v>6</v>
      </c>
      <c r="M3208" s="887">
        <v>113433.34</v>
      </c>
      <c r="N3208" s="888">
        <v>0</v>
      </c>
      <c r="O3208" s="888">
        <v>0</v>
      </c>
      <c r="P3208" s="887">
        <v>0</v>
      </c>
    </row>
    <row r="3209" spans="1:16" ht="22.5" x14ac:dyDescent="0.25">
      <c r="A3209" s="867" t="s">
        <v>19067</v>
      </c>
      <c r="B3209" s="867" t="s">
        <v>2672</v>
      </c>
      <c r="C3209" s="894" t="s">
        <v>19066</v>
      </c>
      <c r="D3209" s="893" t="s">
        <v>19206</v>
      </c>
      <c r="E3209" s="892">
        <v>20500</v>
      </c>
      <c r="F3209" s="895" t="s">
        <v>20522</v>
      </c>
      <c r="G3209" s="891" t="s">
        <v>20521</v>
      </c>
      <c r="H3209" s="890" t="s">
        <v>20520</v>
      </c>
      <c r="I3209" s="889" t="s">
        <v>3654</v>
      </c>
      <c r="J3209" s="889" t="s">
        <v>5525</v>
      </c>
      <c r="K3209" s="888">
        <v>0</v>
      </c>
      <c r="L3209" s="888">
        <v>0</v>
      </c>
      <c r="M3209" s="887">
        <v>0</v>
      </c>
      <c r="N3209" s="888">
        <v>1</v>
      </c>
      <c r="O3209" s="888">
        <v>1</v>
      </c>
      <c r="P3209" s="887">
        <v>15968.33</v>
      </c>
    </row>
    <row r="3210" spans="1:16" ht="22.5" x14ac:dyDescent="0.25">
      <c r="A3210" s="867" t="s">
        <v>19067</v>
      </c>
      <c r="B3210" s="867" t="s">
        <v>2672</v>
      </c>
      <c r="C3210" s="894" t="s">
        <v>19066</v>
      </c>
      <c r="D3210" s="893" t="s">
        <v>19256</v>
      </c>
      <c r="E3210" s="892">
        <v>20500</v>
      </c>
      <c r="F3210" s="895" t="s">
        <v>20519</v>
      </c>
      <c r="G3210" s="891" t="s">
        <v>20518</v>
      </c>
      <c r="H3210" s="890" t="s">
        <v>19074</v>
      </c>
      <c r="I3210" s="889" t="s">
        <v>3654</v>
      </c>
      <c r="J3210" s="889" t="s">
        <v>5525</v>
      </c>
      <c r="K3210" s="888">
        <v>1</v>
      </c>
      <c r="L3210" s="888">
        <v>9</v>
      </c>
      <c r="M3210" s="887">
        <v>184500</v>
      </c>
      <c r="N3210" s="888">
        <v>1</v>
      </c>
      <c r="O3210" s="888">
        <v>6</v>
      </c>
      <c r="P3210" s="887">
        <v>120925</v>
      </c>
    </row>
    <row r="3211" spans="1:16" ht="22.5" x14ac:dyDescent="0.25">
      <c r="A3211" s="867" t="s">
        <v>19067</v>
      </c>
      <c r="B3211" s="867" t="s">
        <v>2672</v>
      </c>
      <c r="C3211" s="894" t="s">
        <v>19066</v>
      </c>
      <c r="D3211" s="893" t="s">
        <v>20517</v>
      </c>
      <c r="E3211" s="892">
        <v>18250</v>
      </c>
      <c r="F3211" s="895" t="s">
        <v>20516</v>
      </c>
      <c r="G3211" s="891" t="s">
        <v>20515</v>
      </c>
      <c r="H3211" s="890" t="s">
        <v>3569</v>
      </c>
      <c r="I3211" s="889" t="s">
        <v>3654</v>
      </c>
      <c r="J3211" s="889" t="s">
        <v>5525</v>
      </c>
      <c r="K3211" s="888">
        <v>0</v>
      </c>
      <c r="L3211" s="888">
        <v>0</v>
      </c>
      <c r="M3211" s="887">
        <v>0</v>
      </c>
      <c r="N3211" s="888">
        <v>1</v>
      </c>
      <c r="O3211" s="888">
        <v>4</v>
      </c>
      <c r="P3211" s="887">
        <v>65700</v>
      </c>
    </row>
    <row r="3212" spans="1:16" ht="22.5" x14ac:dyDescent="0.25">
      <c r="A3212" s="867" t="s">
        <v>19067</v>
      </c>
      <c r="B3212" s="867" t="s">
        <v>2672</v>
      </c>
      <c r="C3212" s="894" t="s">
        <v>19066</v>
      </c>
      <c r="D3212" s="893" t="s">
        <v>19732</v>
      </c>
      <c r="E3212" s="892">
        <v>18250</v>
      </c>
      <c r="F3212" s="895" t="s">
        <v>20516</v>
      </c>
      <c r="G3212" s="891" t="s">
        <v>20515</v>
      </c>
      <c r="H3212" s="890" t="s">
        <v>3569</v>
      </c>
      <c r="I3212" s="889" t="s">
        <v>3654</v>
      </c>
      <c r="J3212" s="889" t="s">
        <v>5525</v>
      </c>
      <c r="K3212" s="888">
        <v>1</v>
      </c>
      <c r="L3212" s="888">
        <v>6</v>
      </c>
      <c r="M3212" s="887">
        <v>102808.33</v>
      </c>
      <c r="N3212" s="888">
        <v>0</v>
      </c>
      <c r="O3212" s="888">
        <v>0</v>
      </c>
      <c r="P3212" s="887">
        <v>0</v>
      </c>
    </row>
    <row r="3213" spans="1:16" x14ac:dyDescent="0.25">
      <c r="A3213" s="867" t="s">
        <v>19067</v>
      </c>
      <c r="B3213" s="867" t="s">
        <v>2672</v>
      </c>
      <c r="C3213" s="894" t="s">
        <v>19066</v>
      </c>
      <c r="D3213" s="893" t="s">
        <v>201</v>
      </c>
      <c r="E3213" s="892">
        <v>22750</v>
      </c>
      <c r="F3213" s="895" t="s">
        <v>20514</v>
      </c>
      <c r="G3213" s="891" t="s">
        <v>20513</v>
      </c>
      <c r="H3213" s="890" t="s">
        <v>6690</v>
      </c>
      <c r="I3213" s="889" t="s">
        <v>3654</v>
      </c>
      <c r="J3213" s="889" t="s">
        <v>5525</v>
      </c>
      <c r="K3213" s="888">
        <v>1</v>
      </c>
      <c r="L3213" s="888">
        <v>2</v>
      </c>
      <c r="M3213" s="887">
        <v>32383.33</v>
      </c>
      <c r="N3213" s="888">
        <v>1</v>
      </c>
      <c r="O3213" s="888">
        <v>6</v>
      </c>
      <c r="P3213" s="887">
        <v>134087.5</v>
      </c>
    </row>
    <row r="3214" spans="1:16" x14ac:dyDescent="0.25">
      <c r="A3214" s="867" t="s">
        <v>19067</v>
      </c>
      <c r="B3214" s="867" t="s">
        <v>2672</v>
      </c>
      <c r="C3214" s="894" t="s">
        <v>19066</v>
      </c>
      <c r="D3214" s="893" t="s">
        <v>201</v>
      </c>
      <c r="E3214" s="892">
        <v>17000</v>
      </c>
      <c r="F3214" s="895" t="s">
        <v>20514</v>
      </c>
      <c r="G3214" s="891" t="s">
        <v>20513</v>
      </c>
      <c r="H3214" s="890" t="s">
        <v>6690</v>
      </c>
      <c r="I3214" s="889" t="s">
        <v>3654</v>
      </c>
      <c r="J3214" s="889" t="s">
        <v>5525</v>
      </c>
      <c r="K3214" s="888">
        <v>1</v>
      </c>
      <c r="L3214" s="888">
        <v>7</v>
      </c>
      <c r="M3214" s="887">
        <v>115825</v>
      </c>
      <c r="N3214" s="888">
        <v>0</v>
      </c>
      <c r="O3214" s="888">
        <v>0</v>
      </c>
      <c r="P3214" s="887">
        <v>0</v>
      </c>
    </row>
    <row r="3215" spans="1:16" x14ac:dyDescent="0.25">
      <c r="A3215" s="867" t="s">
        <v>19067</v>
      </c>
      <c r="B3215" s="867" t="s">
        <v>2672</v>
      </c>
      <c r="C3215" s="894" t="s">
        <v>19066</v>
      </c>
      <c r="D3215" s="893" t="s">
        <v>20512</v>
      </c>
      <c r="E3215" s="892">
        <v>22750</v>
      </c>
      <c r="F3215" s="895" t="s">
        <v>20511</v>
      </c>
      <c r="G3215" s="891" t="s">
        <v>20510</v>
      </c>
      <c r="H3215" s="890" t="s">
        <v>2855</v>
      </c>
      <c r="I3215" s="889" t="s">
        <v>3654</v>
      </c>
      <c r="J3215" s="889" t="s">
        <v>5525</v>
      </c>
      <c r="K3215" s="888">
        <v>1</v>
      </c>
      <c r="L3215" s="888">
        <v>12</v>
      </c>
      <c r="M3215" s="887">
        <v>273000</v>
      </c>
      <c r="N3215" s="888">
        <v>1</v>
      </c>
      <c r="O3215" s="888">
        <v>6</v>
      </c>
      <c r="P3215" s="887">
        <v>134087.5</v>
      </c>
    </row>
    <row r="3216" spans="1:16" x14ac:dyDescent="0.25">
      <c r="A3216" s="867" t="s">
        <v>19067</v>
      </c>
      <c r="B3216" s="867" t="s">
        <v>2672</v>
      </c>
      <c r="C3216" s="894" t="s">
        <v>19066</v>
      </c>
      <c r="D3216" s="893" t="s">
        <v>19327</v>
      </c>
      <c r="E3216" s="892">
        <v>22500</v>
      </c>
      <c r="F3216" s="895" t="s">
        <v>20509</v>
      </c>
      <c r="G3216" s="891" t="s">
        <v>20508</v>
      </c>
      <c r="H3216" s="890" t="s">
        <v>19387</v>
      </c>
      <c r="I3216" s="889" t="s">
        <v>3654</v>
      </c>
      <c r="J3216" s="889" t="s">
        <v>5525</v>
      </c>
      <c r="K3216" s="888">
        <v>1</v>
      </c>
      <c r="L3216" s="888">
        <v>1</v>
      </c>
      <c r="M3216" s="887">
        <v>21750</v>
      </c>
      <c r="N3216" s="888">
        <v>1</v>
      </c>
      <c r="O3216" s="888">
        <v>6</v>
      </c>
      <c r="P3216" s="887">
        <v>132625</v>
      </c>
    </row>
    <row r="3217" spans="1:16" x14ac:dyDescent="0.25">
      <c r="A3217" s="867" t="s">
        <v>19067</v>
      </c>
      <c r="B3217" s="867" t="s">
        <v>2672</v>
      </c>
      <c r="C3217" s="894" t="s">
        <v>19066</v>
      </c>
      <c r="D3217" s="893" t="s">
        <v>20481</v>
      </c>
      <c r="E3217" s="892">
        <v>18000</v>
      </c>
      <c r="F3217" s="895" t="s">
        <v>20507</v>
      </c>
      <c r="G3217" s="891" t="s">
        <v>20506</v>
      </c>
      <c r="H3217" s="890" t="s">
        <v>2772</v>
      </c>
      <c r="I3217" s="889" t="s">
        <v>3654</v>
      </c>
      <c r="J3217" s="889" t="s">
        <v>5525</v>
      </c>
      <c r="K3217" s="888">
        <v>0</v>
      </c>
      <c r="L3217" s="888">
        <v>0</v>
      </c>
      <c r="M3217" s="887">
        <v>0</v>
      </c>
      <c r="N3217" s="888">
        <v>1</v>
      </c>
      <c r="O3217" s="888">
        <v>5</v>
      </c>
      <c r="P3217" s="887">
        <v>88200</v>
      </c>
    </row>
    <row r="3218" spans="1:16" x14ac:dyDescent="0.25">
      <c r="A3218" s="867" t="s">
        <v>19067</v>
      </c>
      <c r="B3218" s="867" t="s">
        <v>2672</v>
      </c>
      <c r="C3218" s="894" t="s">
        <v>19066</v>
      </c>
      <c r="D3218" s="893" t="s">
        <v>20262</v>
      </c>
      <c r="E3218" s="892">
        <v>25000</v>
      </c>
      <c r="F3218" s="895" t="s">
        <v>20505</v>
      </c>
      <c r="G3218" s="891" t="s">
        <v>20504</v>
      </c>
      <c r="H3218" s="890" t="s">
        <v>2772</v>
      </c>
      <c r="I3218" s="889" t="s">
        <v>3654</v>
      </c>
      <c r="J3218" s="889" t="s">
        <v>5525</v>
      </c>
      <c r="K3218" s="888">
        <v>1</v>
      </c>
      <c r="L3218" s="888">
        <v>2</v>
      </c>
      <c r="M3218" s="887">
        <v>50000</v>
      </c>
      <c r="N3218" s="888">
        <v>1</v>
      </c>
      <c r="O3218" s="888">
        <v>6</v>
      </c>
      <c r="P3218" s="887">
        <v>147250</v>
      </c>
    </row>
    <row r="3219" spans="1:16" ht="22.5" x14ac:dyDescent="0.25">
      <c r="A3219" s="867" t="s">
        <v>19067</v>
      </c>
      <c r="B3219" s="867" t="s">
        <v>2672</v>
      </c>
      <c r="C3219" s="894" t="s">
        <v>19066</v>
      </c>
      <c r="D3219" s="893" t="s">
        <v>19122</v>
      </c>
      <c r="E3219" s="892">
        <v>20500</v>
      </c>
      <c r="F3219" s="895" t="s">
        <v>20503</v>
      </c>
      <c r="G3219" s="891" t="s">
        <v>20502</v>
      </c>
      <c r="H3219" s="890" t="s">
        <v>2772</v>
      </c>
      <c r="I3219" s="889" t="s">
        <v>3654</v>
      </c>
      <c r="J3219" s="889" t="s">
        <v>5525</v>
      </c>
      <c r="K3219" s="888">
        <v>1</v>
      </c>
      <c r="L3219" s="888">
        <v>2</v>
      </c>
      <c r="M3219" s="887">
        <v>41000</v>
      </c>
      <c r="N3219" s="888">
        <v>0</v>
      </c>
      <c r="O3219" s="888">
        <v>0</v>
      </c>
      <c r="P3219" s="887">
        <v>0</v>
      </c>
    </row>
    <row r="3220" spans="1:16" x14ac:dyDescent="0.25">
      <c r="A3220" s="867" t="s">
        <v>19067</v>
      </c>
      <c r="B3220" s="867" t="s">
        <v>2672</v>
      </c>
      <c r="C3220" s="894" t="s">
        <v>19066</v>
      </c>
      <c r="D3220" s="893" t="s">
        <v>19740</v>
      </c>
      <c r="E3220" s="892">
        <v>20500</v>
      </c>
      <c r="F3220" s="895" t="s">
        <v>20501</v>
      </c>
      <c r="G3220" s="891" t="s">
        <v>20500</v>
      </c>
      <c r="H3220" s="890" t="s">
        <v>2772</v>
      </c>
      <c r="I3220" s="889" t="s">
        <v>3654</v>
      </c>
      <c r="J3220" s="889" t="s">
        <v>5525</v>
      </c>
      <c r="K3220" s="888">
        <v>1</v>
      </c>
      <c r="L3220" s="888">
        <v>7</v>
      </c>
      <c r="M3220" s="887">
        <v>154433.33000000002</v>
      </c>
      <c r="N3220" s="888">
        <v>1</v>
      </c>
      <c r="O3220" s="888">
        <v>6</v>
      </c>
      <c r="P3220" s="887">
        <v>120925</v>
      </c>
    </row>
    <row r="3221" spans="1:16" ht="22.5" x14ac:dyDescent="0.25">
      <c r="A3221" s="867" t="s">
        <v>19067</v>
      </c>
      <c r="B3221" s="867" t="s">
        <v>2672</v>
      </c>
      <c r="C3221" s="894" t="s">
        <v>19066</v>
      </c>
      <c r="D3221" s="893" t="s">
        <v>19096</v>
      </c>
      <c r="E3221" s="892">
        <v>22750</v>
      </c>
      <c r="F3221" s="895" t="s">
        <v>20499</v>
      </c>
      <c r="G3221" s="891" t="s">
        <v>20498</v>
      </c>
      <c r="H3221" s="890" t="s">
        <v>2852</v>
      </c>
      <c r="I3221" s="889" t="s">
        <v>3654</v>
      </c>
      <c r="J3221" s="889" t="s">
        <v>5525</v>
      </c>
      <c r="K3221" s="888">
        <v>1</v>
      </c>
      <c r="L3221" s="888">
        <v>12</v>
      </c>
      <c r="M3221" s="887">
        <v>273000</v>
      </c>
      <c r="N3221" s="888">
        <v>1</v>
      </c>
      <c r="O3221" s="888">
        <v>6</v>
      </c>
      <c r="P3221" s="887">
        <v>134087.5</v>
      </c>
    </row>
    <row r="3222" spans="1:16" x14ac:dyDescent="0.25">
      <c r="A3222" s="867" t="s">
        <v>19067</v>
      </c>
      <c r="B3222" s="867" t="s">
        <v>2672</v>
      </c>
      <c r="C3222" s="894" t="s">
        <v>19066</v>
      </c>
      <c r="D3222" s="893" t="s">
        <v>19141</v>
      </c>
      <c r="E3222" s="892">
        <v>20000</v>
      </c>
      <c r="F3222" s="895" t="s">
        <v>20497</v>
      </c>
      <c r="G3222" s="891" t="s">
        <v>20496</v>
      </c>
      <c r="H3222" s="890" t="s">
        <v>2772</v>
      </c>
      <c r="I3222" s="889" t="s">
        <v>3654</v>
      </c>
      <c r="J3222" s="889" t="s">
        <v>5525</v>
      </c>
      <c r="K3222" s="888">
        <v>0</v>
      </c>
      <c r="L3222" s="888">
        <v>0</v>
      </c>
      <c r="M3222" s="887">
        <v>0</v>
      </c>
      <c r="N3222" s="888">
        <v>1</v>
      </c>
      <c r="O3222" s="888">
        <v>1</v>
      </c>
      <c r="P3222" s="887">
        <v>18000</v>
      </c>
    </row>
    <row r="3223" spans="1:16" ht="22.5" x14ac:dyDescent="0.25">
      <c r="A3223" s="867" t="s">
        <v>19067</v>
      </c>
      <c r="B3223" s="867" t="s">
        <v>2672</v>
      </c>
      <c r="C3223" s="894" t="s">
        <v>19066</v>
      </c>
      <c r="D3223" s="893" t="s">
        <v>20495</v>
      </c>
      <c r="E3223" s="892">
        <v>18250</v>
      </c>
      <c r="F3223" s="895" t="s">
        <v>20494</v>
      </c>
      <c r="G3223" s="891" t="s">
        <v>20493</v>
      </c>
      <c r="H3223" s="890" t="s">
        <v>19257</v>
      </c>
      <c r="I3223" s="889" t="s">
        <v>2684</v>
      </c>
      <c r="J3223" s="889" t="s">
        <v>5525</v>
      </c>
      <c r="K3223" s="888">
        <v>1</v>
      </c>
      <c r="L3223" s="888">
        <v>8</v>
      </c>
      <c r="M3223" s="887">
        <v>144783.33000000002</v>
      </c>
      <c r="N3223" s="888">
        <v>0</v>
      </c>
      <c r="O3223" s="888">
        <v>0</v>
      </c>
      <c r="P3223" s="887">
        <v>0</v>
      </c>
    </row>
    <row r="3224" spans="1:16" ht="33.75" x14ac:dyDescent="0.25">
      <c r="A3224" s="867" t="s">
        <v>19067</v>
      </c>
      <c r="B3224" s="867" t="s">
        <v>2672</v>
      </c>
      <c r="C3224" s="894" t="s">
        <v>19066</v>
      </c>
      <c r="D3224" s="893" t="s">
        <v>19775</v>
      </c>
      <c r="E3224" s="892">
        <v>22750</v>
      </c>
      <c r="F3224" s="895" t="s">
        <v>20492</v>
      </c>
      <c r="G3224" s="891" t="s">
        <v>20491</v>
      </c>
      <c r="H3224" s="890" t="s">
        <v>2703</v>
      </c>
      <c r="I3224" s="889" t="s">
        <v>3654</v>
      </c>
      <c r="J3224" s="889" t="s">
        <v>5525</v>
      </c>
      <c r="K3224" s="888">
        <v>1</v>
      </c>
      <c r="L3224" s="888">
        <v>12</v>
      </c>
      <c r="M3224" s="887">
        <v>273000</v>
      </c>
      <c r="N3224" s="888">
        <v>1</v>
      </c>
      <c r="O3224" s="888">
        <v>6</v>
      </c>
      <c r="P3224" s="887">
        <v>134087.5</v>
      </c>
    </row>
    <row r="3225" spans="1:16" ht="22.5" x14ac:dyDescent="0.25">
      <c r="A3225" s="867" t="s">
        <v>19067</v>
      </c>
      <c r="B3225" s="867" t="s">
        <v>2672</v>
      </c>
      <c r="C3225" s="894" t="s">
        <v>19066</v>
      </c>
      <c r="D3225" s="893" t="s">
        <v>20490</v>
      </c>
      <c r="E3225" s="892">
        <v>25000</v>
      </c>
      <c r="F3225" s="895" t="s">
        <v>20489</v>
      </c>
      <c r="G3225" s="891" t="s">
        <v>20488</v>
      </c>
      <c r="H3225" s="890" t="s">
        <v>2704</v>
      </c>
      <c r="I3225" s="889" t="s">
        <v>3654</v>
      </c>
      <c r="J3225" s="889" t="s">
        <v>5525</v>
      </c>
      <c r="K3225" s="888">
        <v>1</v>
      </c>
      <c r="L3225" s="888">
        <v>12</v>
      </c>
      <c r="M3225" s="887">
        <v>300000</v>
      </c>
      <c r="N3225" s="888">
        <v>1</v>
      </c>
      <c r="O3225" s="888">
        <v>6</v>
      </c>
      <c r="P3225" s="887">
        <v>147250</v>
      </c>
    </row>
    <row r="3226" spans="1:16" ht="22.5" x14ac:dyDescent="0.25">
      <c r="A3226" s="867" t="s">
        <v>19067</v>
      </c>
      <c r="B3226" s="867" t="s">
        <v>2672</v>
      </c>
      <c r="C3226" s="894" t="s">
        <v>19066</v>
      </c>
      <c r="D3226" s="893" t="s">
        <v>20311</v>
      </c>
      <c r="E3226" s="892">
        <v>22750</v>
      </c>
      <c r="F3226" s="895" t="s">
        <v>20487</v>
      </c>
      <c r="G3226" s="891" t="s">
        <v>20486</v>
      </c>
      <c r="H3226" s="890" t="s">
        <v>3013</v>
      </c>
      <c r="I3226" s="889" t="s">
        <v>3654</v>
      </c>
      <c r="J3226" s="889" t="s">
        <v>5525</v>
      </c>
      <c r="K3226" s="888">
        <v>1</v>
      </c>
      <c r="L3226" s="888">
        <v>1</v>
      </c>
      <c r="M3226" s="887">
        <v>15166.67</v>
      </c>
      <c r="N3226" s="888">
        <v>1</v>
      </c>
      <c r="O3226" s="888">
        <v>6</v>
      </c>
      <c r="P3226" s="887">
        <v>134087.5</v>
      </c>
    </row>
    <row r="3227" spans="1:16" ht="22.5" x14ac:dyDescent="0.25">
      <c r="A3227" s="867" t="s">
        <v>19067</v>
      </c>
      <c r="B3227" s="867" t="s">
        <v>2672</v>
      </c>
      <c r="C3227" s="894" t="s">
        <v>19066</v>
      </c>
      <c r="D3227" s="893" t="s">
        <v>20485</v>
      </c>
      <c r="E3227" s="892">
        <v>20500</v>
      </c>
      <c r="F3227" s="895" t="s">
        <v>20483</v>
      </c>
      <c r="G3227" s="891" t="s">
        <v>20482</v>
      </c>
      <c r="H3227" s="890" t="s">
        <v>2703</v>
      </c>
      <c r="I3227" s="889" t="s">
        <v>3654</v>
      </c>
      <c r="J3227" s="889" t="s">
        <v>5525</v>
      </c>
      <c r="K3227" s="888">
        <v>1</v>
      </c>
      <c r="L3227" s="888">
        <v>1</v>
      </c>
      <c r="M3227" s="887">
        <v>18450</v>
      </c>
      <c r="N3227" s="888">
        <v>1</v>
      </c>
      <c r="O3227" s="888">
        <v>4</v>
      </c>
      <c r="P3227" s="887">
        <v>82000</v>
      </c>
    </row>
    <row r="3228" spans="1:16" ht="22.5" x14ac:dyDescent="0.25">
      <c r="A3228" s="867" t="s">
        <v>19067</v>
      </c>
      <c r="B3228" s="867" t="s">
        <v>2672</v>
      </c>
      <c r="C3228" s="894" t="s">
        <v>19066</v>
      </c>
      <c r="D3228" s="893" t="s">
        <v>20484</v>
      </c>
      <c r="E3228" s="892">
        <v>22750</v>
      </c>
      <c r="F3228" s="895" t="s">
        <v>20483</v>
      </c>
      <c r="G3228" s="891" t="s">
        <v>20482</v>
      </c>
      <c r="H3228" s="890" t="s">
        <v>2703</v>
      </c>
      <c r="I3228" s="889" t="s">
        <v>3654</v>
      </c>
      <c r="J3228" s="889" t="s">
        <v>5525</v>
      </c>
      <c r="K3228" s="888">
        <v>1</v>
      </c>
      <c r="L3228" s="888">
        <v>5</v>
      </c>
      <c r="M3228" s="887">
        <v>93275</v>
      </c>
      <c r="N3228" s="888">
        <v>0</v>
      </c>
      <c r="O3228" s="888">
        <v>0</v>
      </c>
      <c r="P3228" s="887">
        <v>0</v>
      </c>
    </row>
    <row r="3229" spans="1:16" x14ac:dyDescent="0.25">
      <c r="A3229" s="867" t="s">
        <v>19067</v>
      </c>
      <c r="B3229" s="867" t="s">
        <v>2672</v>
      </c>
      <c r="C3229" s="894" t="s">
        <v>19066</v>
      </c>
      <c r="D3229" s="893" t="s">
        <v>20481</v>
      </c>
      <c r="E3229" s="892">
        <v>20000</v>
      </c>
      <c r="F3229" s="895" t="s">
        <v>20480</v>
      </c>
      <c r="G3229" s="891" t="s">
        <v>20479</v>
      </c>
      <c r="H3229" s="890" t="s">
        <v>19074</v>
      </c>
      <c r="I3229" s="889" t="s">
        <v>3654</v>
      </c>
      <c r="J3229" s="889" t="s">
        <v>5525</v>
      </c>
      <c r="K3229" s="888">
        <v>0</v>
      </c>
      <c r="L3229" s="888">
        <v>0</v>
      </c>
      <c r="M3229" s="887">
        <v>0</v>
      </c>
      <c r="N3229" s="888">
        <v>1</v>
      </c>
      <c r="O3229" s="888">
        <v>5</v>
      </c>
      <c r="P3229" s="887">
        <v>96000</v>
      </c>
    </row>
    <row r="3230" spans="1:16" ht="22.5" x14ac:dyDescent="0.25">
      <c r="A3230" s="867" t="s">
        <v>19067</v>
      </c>
      <c r="B3230" s="867" t="s">
        <v>2672</v>
      </c>
      <c r="C3230" s="894" t="s">
        <v>19066</v>
      </c>
      <c r="D3230" s="893" t="s">
        <v>19134</v>
      </c>
      <c r="E3230" s="892">
        <v>18250</v>
      </c>
      <c r="F3230" s="895" t="s">
        <v>20478</v>
      </c>
      <c r="G3230" s="891" t="s">
        <v>20477</v>
      </c>
      <c r="H3230" s="890" t="s">
        <v>2772</v>
      </c>
      <c r="I3230" s="889" t="s">
        <v>3654</v>
      </c>
      <c r="J3230" s="889" t="s">
        <v>5525</v>
      </c>
      <c r="K3230" s="888">
        <v>1</v>
      </c>
      <c r="L3230" s="888">
        <v>1</v>
      </c>
      <c r="M3230" s="887">
        <v>10341.67</v>
      </c>
      <c r="N3230" s="888">
        <v>0</v>
      </c>
      <c r="O3230" s="888">
        <v>0</v>
      </c>
      <c r="P3230" s="887">
        <v>0</v>
      </c>
    </row>
    <row r="3231" spans="1:16" x14ac:dyDescent="0.25">
      <c r="A3231" s="867" t="s">
        <v>19067</v>
      </c>
      <c r="B3231" s="867" t="s">
        <v>2672</v>
      </c>
      <c r="C3231" s="894" t="s">
        <v>19066</v>
      </c>
      <c r="D3231" s="893" t="s">
        <v>3264</v>
      </c>
      <c r="E3231" s="892">
        <v>22750</v>
      </c>
      <c r="F3231" s="895" t="s">
        <v>20476</v>
      </c>
      <c r="G3231" s="891" t="s">
        <v>20475</v>
      </c>
      <c r="H3231" s="890" t="s">
        <v>2772</v>
      </c>
      <c r="I3231" s="889" t="s">
        <v>3654</v>
      </c>
      <c r="J3231" s="889" t="s">
        <v>5525</v>
      </c>
      <c r="K3231" s="888">
        <v>1</v>
      </c>
      <c r="L3231" s="888">
        <v>12</v>
      </c>
      <c r="M3231" s="887">
        <v>273000</v>
      </c>
      <c r="N3231" s="888">
        <v>1</v>
      </c>
      <c r="O3231" s="888">
        <v>6</v>
      </c>
      <c r="P3231" s="887">
        <v>123918.75</v>
      </c>
    </row>
    <row r="3232" spans="1:16" ht="22.5" x14ac:dyDescent="0.25">
      <c r="A3232" s="867" t="s">
        <v>19067</v>
      </c>
      <c r="B3232" s="867" t="s">
        <v>2672</v>
      </c>
      <c r="C3232" s="894" t="s">
        <v>19066</v>
      </c>
      <c r="D3232" s="893" t="s">
        <v>20474</v>
      </c>
      <c r="E3232" s="892">
        <v>25000</v>
      </c>
      <c r="F3232" s="895" t="s">
        <v>20473</v>
      </c>
      <c r="G3232" s="891" t="s">
        <v>20472</v>
      </c>
      <c r="H3232" s="890" t="s">
        <v>20166</v>
      </c>
      <c r="I3232" s="889" t="s">
        <v>3654</v>
      </c>
      <c r="J3232" s="889" t="s">
        <v>5525</v>
      </c>
      <c r="K3232" s="888">
        <v>1</v>
      </c>
      <c r="L3232" s="888">
        <v>1</v>
      </c>
      <c r="M3232" s="887">
        <v>17500</v>
      </c>
      <c r="N3232" s="888">
        <v>0</v>
      </c>
      <c r="O3232" s="888">
        <v>0</v>
      </c>
      <c r="P3232" s="887">
        <v>0</v>
      </c>
    </row>
    <row r="3233" spans="1:16" ht="22.5" x14ac:dyDescent="0.25">
      <c r="A3233" s="867" t="s">
        <v>19067</v>
      </c>
      <c r="B3233" s="867" t="s">
        <v>2672</v>
      </c>
      <c r="C3233" s="894" t="s">
        <v>19066</v>
      </c>
      <c r="D3233" s="893" t="s">
        <v>19096</v>
      </c>
      <c r="E3233" s="892">
        <v>22750</v>
      </c>
      <c r="F3233" s="895" t="s">
        <v>20471</v>
      </c>
      <c r="G3233" s="891" t="s">
        <v>20470</v>
      </c>
      <c r="H3233" s="890" t="s">
        <v>2872</v>
      </c>
      <c r="I3233" s="889" t="s">
        <v>3654</v>
      </c>
      <c r="J3233" s="889" t="s">
        <v>5525</v>
      </c>
      <c r="K3233" s="888">
        <v>1</v>
      </c>
      <c r="L3233" s="888">
        <v>4</v>
      </c>
      <c r="M3233" s="887">
        <v>102375</v>
      </c>
      <c r="N3233" s="888">
        <v>1</v>
      </c>
      <c r="O3233" s="888">
        <v>6</v>
      </c>
      <c r="P3233" s="887">
        <v>121207.08</v>
      </c>
    </row>
    <row r="3234" spans="1:16" ht="22.5" x14ac:dyDescent="0.25">
      <c r="A3234" s="867" t="s">
        <v>19067</v>
      </c>
      <c r="B3234" s="867" t="s">
        <v>2672</v>
      </c>
      <c r="C3234" s="894" t="s">
        <v>19066</v>
      </c>
      <c r="D3234" s="893" t="s">
        <v>19512</v>
      </c>
      <c r="E3234" s="892">
        <v>25000</v>
      </c>
      <c r="F3234" s="895" t="s">
        <v>20469</v>
      </c>
      <c r="G3234" s="891" t="s">
        <v>20468</v>
      </c>
      <c r="H3234" s="890" t="s">
        <v>2772</v>
      </c>
      <c r="I3234" s="889" t="s">
        <v>3654</v>
      </c>
      <c r="J3234" s="889" t="s">
        <v>5525</v>
      </c>
      <c r="K3234" s="888">
        <v>1</v>
      </c>
      <c r="L3234" s="888">
        <v>5</v>
      </c>
      <c r="M3234" s="887">
        <v>125000</v>
      </c>
      <c r="N3234" s="888">
        <v>1</v>
      </c>
      <c r="O3234" s="888">
        <v>3</v>
      </c>
      <c r="P3234" s="887">
        <v>75000</v>
      </c>
    </row>
    <row r="3235" spans="1:16" x14ac:dyDescent="0.25">
      <c r="A3235" s="1772" t="s">
        <v>2848</v>
      </c>
      <c r="B3235" s="1772"/>
      <c r="C3235" s="1772"/>
      <c r="D3235" s="1772"/>
      <c r="E3235" s="1772"/>
      <c r="F3235" s="1772" t="s">
        <v>378</v>
      </c>
      <c r="G3235" s="1772"/>
      <c r="H3235" s="1772"/>
      <c r="I3235" s="1772"/>
      <c r="J3235" s="1772"/>
      <c r="K3235" s="1771" t="s">
        <v>2847</v>
      </c>
      <c r="L3235" s="1771"/>
      <c r="M3235" s="1771"/>
      <c r="N3235" s="1771" t="s">
        <v>2846</v>
      </c>
      <c r="O3235" s="1771"/>
      <c r="P3235" s="1771"/>
    </row>
    <row r="3236" spans="1:16" ht="69.75" x14ac:dyDescent="0.25">
      <c r="A3236" s="1535" t="s">
        <v>2845</v>
      </c>
      <c r="B3236" s="1535" t="s">
        <v>5</v>
      </c>
      <c r="C3236" s="1535" t="s">
        <v>2844</v>
      </c>
      <c r="D3236" s="1535" t="s">
        <v>2843</v>
      </c>
      <c r="E3236" s="1536" t="s">
        <v>2842</v>
      </c>
      <c r="F3236" s="1537" t="s">
        <v>2841</v>
      </c>
      <c r="G3236" s="1535" t="s">
        <v>2840</v>
      </c>
      <c r="H3236" s="1535" t="s">
        <v>2839</v>
      </c>
      <c r="I3236" s="1535" t="s">
        <v>2838</v>
      </c>
      <c r="J3236" s="1535" t="s">
        <v>2837</v>
      </c>
      <c r="K3236" s="1538" t="s">
        <v>2836</v>
      </c>
      <c r="L3236" s="1538" t="s">
        <v>2835</v>
      </c>
      <c r="M3236" s="1539" t="s">
        <v>2834</v>
      </c>
      <c r="N3236" s="1538" t="s">
        <v>2836</v>
      </c>
      <c r="O3236" s="1538" t="s">
        <v>2835</v>
      </c>
      <c r="P3236" s="1539" t="s">
        <v>2834</v>
      </c>
    </row>
    <row r="3237" spans="1:16" ht="22.5" x14ac:dyDescent="0.25">
      <c r="A3237" s="867" t="s">
        <v>19067</v>
      </c>
      <c r="B3237" s="867" t="s">
        <v>2672</v>
      </c>
      <c r="C3237" s="894" t="s">
        <v>19066</v>
      </c>
      <c r="D3237" s="893" t="s">
        <v>20253</v>
      </c>
      <c r="E3237" s="892">
        <v>25000</v>
      </c>
      <c r="F3237" s="895" t="s">
        <v>20469</v>
      </c>
      <c r="G3237" s="891" t="s">
        <v>20468</v>
      </c>
      <c r="H3237" s="890" t="s">
        <v>2772</v>
      </c>
      <c r="I3237" s="889" t="s">
        <v>3654</v>
      </c>
      <c r="J3237" s="889" t="s">
        <v>5525</v>
      </c>
      <c r="K3237" s="888">
        <v>1</v>
      </c>
      <c r="L3237" s="888">
        <v>7</v>
      </c>
      <c r="M3237" s="887">
        <v>154166.67000000001</v>
      </c>
      <c r="N3237" s="888">
        <v>0</v>
      </c>
      <c r="O3237" s="888">
        <v>0</v>
      </c>
      <c r="P3237" s="887">
        <v>0</v>
      </c>
    </row>
    <row r="3238" spans="1:16" ht="22.5" x14ac:dyDescent="0.25">
      <c r="A3238" s="867" t="s">
        <v>19067</v>
      </c>
      <c r="B3238" s="867" t="s">
        <v>2672</v>
      </c>
      <c r="C3238" s="894" t="s">
        <v>19066</v>
      </c>
      <c r="D3238" s="893" t="s">
        <v>20467</v>
      </c>
      <c r="E3238" s="892">
        <v>25000</v>
      </c>
      <c r="F3238" s="895" t="s">
        <v>20466</v>
      </c>
      <c r="G3238" s="891" t="s">
        <v>20465</v>
      </c>
      <c r="H3238" s="890" t="s">
        <v>2703</v>
      </c>
      <c r="I3238" s="889" t="s">
        <v>3654</v>
      </c>
      <c r="J3238" s="889" t="s">
        <v>5525</v>
      </c>
      <c r="K3238" s="888">
        <v>0</v>
      </c>
      <c r="L3238" s="888">
        <v>0</v>
      </c>
      <c r="M3238" s="887">
        <v>0</v>
      </c>
      <c r="N3238" s="888">
        <v>1</v>
      </c>
      <c r="O3238" s="888">
        <v>6</v>
      </c>
      <c r="P3238" s="887">
        <v>135583.33000000002</v>
      </c>
    </row>
    <row r="3239" spans="1:16" ht="22.5" x14ac:dyDescent="0.25">
      <c r="A3239" s="867" t="s">
        <v>19067</v>
      </c>
      <c r="B3239" s="867" t="s">
        <v>2672</v>
      </c>
      <c r="C3239" s="894" t="s">
        <v>19066</v>
      </c>
      <c r="D3239" s="893" t="s">
        <v>20464</v>
      </c>
      <c r="E3239" s="892">
        <v>20500</v>
      </c>
      <c r="F3239" s="895" t="s">
        <v>20461</v>
      </c>
      <c r="G3239" s="891" t="s">
        <v>20463</v>
      </c>
      <c r="H3239" s="890" t="s">
        <v>20459</v>
      </c>
      <c r="I3239" s="889" t="s">
        <v>3654</v>
      </c>
      <c r="J3239" s="889" t="s">
        <v>5525</v>
      </c>
      <c r="K3239" s="888">
        <v>1</v>
      </c>
      <c r="L3239" s="888">
        <v>7</v>
      </c>
      <c r="M3239" s="887">
        <v>141450</v>
      </c>
      <c r="N3239" s="888">
        <v>1</v>
      </c>
      <c r="O3239" s="888">
        <v>6</v>
      </c>
      <c r="P3239" s="887">
        <v>120925</v>
      </c>
    </row>
    <row r="3240" spans="1:16" ht="33.75" x14ac:dyDescent="0.25">
      <c r="A3240" s="867" t="s">
        <v>19067</v>
      </c>
      <c r="B3240" s="867" t="s">
        <v>2672</v>
      </c>
      <c r="C3240" s="894" t="s">
        <v>19066</v>
      </c>
      <c r="D3240" s="893" t="s">
        <v>20462</v>
      </c>
      <c r="E3240" s="892">
        <v>25000</v>
      </c>
      <c r="F3240" s="895" t="s">
        <v>20461</v>
      </c>
      <c r="G3240" s="891" t="s">
        <v>20460</v>
      </c>
      <c r="H3240" s="890" t="s">
        <v>20459</v>
      </c>
      <c r="I3240" s="889" t="s">
        <v>3654</v>
      </c>
      <c r="J3240" s="889" t="s">
        <v>5525</v>
      </c>
      <c r="K3240" s="888">
        <v>1</v>
      </c>
      <c r="L3240" s="888">
        <v>3</v>
      </c>
      <c r="M3240" s="887">
        <v>71666.67</v>
      </c>
      <c r="N3240" s="888">
        <v>0</v>
      </c>
      <c r="O3240" s="888">
        <v>0</v>
      </c>
      <c r="P3240" s="887">
        <v>0</v>
      </c>
    </row>
    <row r="3241" spans="1:16" ht="22.5" x14ac:dyDescent="0.25">
      <c r="A3241" s="867" t="s">
        <v>19067</v>
      </c>
      <c r="B3241" s="867" t="s">
        <v>2672</v>
      </c>
      <c r="C3241" s="894" t="s">
        <v>19066</v>
      </c>
      <c r="D3241" s="893" t="s">
        <v>20458</v>
      </c>
      <c r="E3241" s="892">
        <v>22750</v>
      </c>
      <c r="F3241" s="895" t="s">
        <v>20457</v>
      </c>
      <c r="G3241" s="891" t="s">
        <v>20456</v>
      </c>
      <c r="H3241" s="890" t="s">
        <v>19160</v>
      </c>
      <c r="I3241" s="889" t="s">
        <v>3654</v>
      </c>
      <c r="J3241" s="889" t="s">
        <v>5525</v>
      </c>
      <c r="K3241" s="888">
        <v>1</v>
      </c>
      <c r="L3241" s="888">
        <v>11</v>
      </c>
      <c r="M3241" s="887">
        <v>250250</v>
      </c>
      <c r="N3241" s="888">
        <v>0</v>
      </c>
      <c r="O3241" s="888">
        <v>0</v>
      </c>
      <c r="P3241" s="887">
        <v>0</v>
      </c>
    </row>
    <row r="3242" spans="1:16" ht="22.5" x14ac:dyDescent="0.25">
      <c r="A3242" s="867" t="s">
        <v>19067</v>
      </c>
      <c r="B3242" s="867" t="s">
        <v>2672</v>
      </c>
      <c r="C3242" s="894" t="s">
        <v>19066</v>
      </c>
      <c r="D3242" s="893" t="s">
        <v>19704</v>
      </c>
      <c r="E3242" s="892">
        <v>20500</v>
      </c>
      <c r="F3242" s="895" t="s">
        <v>20455</v>
      </c>
      <c r="G3242" s="891" t="s">
        <v>20454</v>
      </c>
      <c r="H3242" s="890" t="s">
        <v>2772</v>
      </c>
      <c r="I3242" s="889" t="s">
        <v>3654</v>
      </c>
      <c r="J3242" s="889" t="s">
        <v>5525</v>
      </c>
      <c r="K3242" s="888">
        <v>1</v>
      </c>
      <c r="L3242" s="888">
        <v>8</v>
      </c>
      <c r="M3242" s="887">
        <v>154433.33000000002</v>
      </c>
      <c r="N3242" s="888">
        <v>1</v>
      </c>
      <c r="O3242" s="888">
        <v>6</v>
      </c>
      <c r="P3242" s="887">
        <v>112940.83</v>
      </c>
    </row>
    <row r="3243" spans="1:16" ht="31.5" customHeight="1" x14ac:dyDescent="0.25">
      <c r="A3243" s="867" t="s">
        <v>19067</v>
      </c>
      <c r="B3243" s="867" t="s">
        <v>2672</v>
      </c>
      <c r="C3243" s="894" t="s">
        <v>19066</v>
      </c>
      <c r="D3243" s="893" t="s">
        <v>20453</v>
      </c>
      <c r="E3243" s="892">
        <v>22750</v>
      </c>
      <c r="F3243" s="895" t="s">
        <v>20452</v>
      </c>
      <c r="G3243" s="891" t="s">
        <v>20451</v>
      </c>
      <c r="H3243" s="890" t="s">
        <v>2782</v>
      </c>
      <c r="I3243" s="889" t="s">
        <v>3654</v>
      </c>
      <c r="J3243" s="889" t="s">
        <v>5525</v>
      </c>
      <c r="K3243" s="888">
        <v>1</v>
      </c>
      <c r="L3243" s="888">
        <v>12</v>
      </c>
      <c r="M3243" s="887">
        <v>273000</v>
      </c>
      <c r="N3243" s="888">
        <v>1</v>
      </c>
      <c r="O3243" s="888">
        <v>6</v>
      </c>
      <c r="P3243" s="887">
        <v>134087.5</v>
      </c>
    </row>
    <row r="3244" spans="1:16" ht="25.5" customHeight="1" x14ac:dyDescent="0.25">
      <c r="A3244" s="867" t="s">
        <v>19067</v>
      </c>
      <c r="B3244" s="867" t="s">
        <v>2672</v>
      </c>
      <c r="C3244" s="894" t="s">
        <v>19066</v>
      </c>
      <c r="D3244" s="893" t="s">
        <v>20450</v>
      </c>
      <c r="E3244" s="892">
        <v>22750</v>
      </c>
      <c r="F3244" s="895" t="s">
        <v>20449</v>
      </c>
      <c r="G3244" s="891" t="s">
        <v>20448</v>
      </c>
      <c r="H3244" s="890" t="s">
        <v>3013</v>
      </c>
      <c r="I3244" s="889" t="s">
        <v>3654</v>
      </c>
      <c r="J3244" s="889" t="s">
        <v>5525</v>
      </c>
      <c r="K3244" s="888">
        <v>0</v>
      </c>
      <c r="L3244" s="888">
        <v>0</v>
      </c>
      <c r="M3244" s="887">
        <v>0</v>
      </c>
      <c r="N3244" s="888">
        <v>1</v>
      </c>
      <c r="O3244" s="888">
        <v>1</v>
      </c>
      <c r="P3244" s="887">
        <v>13558.33</v>
      </c>
    </row>
    <row r="3245" spans="1:16" ht="22.5" x14ac:dyDescent="0.25">
      <c r="A3245" s="867" t="s">
        <v>19067</v>
      </c>
      <c r="B3245" s="867" t="s">
        <v>2672</v>
      </c>
      <c r="C3245" s="894" t="s">
        <v>19066</v>
      </c>
      <c r="D3245" s="893" t="s">
        <v>19473</v>
      </c>
      <c r="E3245" s="892">
        <v>22750</v>
      </c>
      <c r="F3245" s="895" t="s">
        <v>20449</v>
      </c>
      <c r="G3245" s="891" t="s">
        <v>20448</v>
      </c>
      <c r="H3245" s="890" t="s">
        <v>3013</v>
      </c>
      <c r="I3245" s="889" t="s">
        <v>3654</v>
      </c>
      <c r="J3245" s="889" t="s">
        <v>5525</v>
      </c>
      <c r="K3245" s="888">
        <v>2</v>
      </c>
      <c r="L3245" s="888">
        <v>9</v>
      </c>
      <c r="M3245" s="887">
        <v>196408.33</v>
      </c>
      <c r="N3245" s="888">
        <v>1</v>
      </c>
      <c r="O3245" s="888">
        <v>5</v>
      </c>
      <c r="P3245" s="887">
        <v>98583.33</v>
      </c>
    </row>
    <row r="3246" spans="1:16" ht="33.75" x14ac:dyDescent="0.25">
      <c r="A3246" s="867" t="s">
        <v>19067</v>
      </c>
      <c r="B3246" s="867" t="s">
        <v>2672</v>
      </c>
      <c r="C3246" s="894" t="s">
        <v>19066</v>
      </c>
      <c r="D3246" s="893" t="s">
        <v>19343</v>
      </c>
      <c r="E3246" s="892">
        <v>20500</v>
      </c>
      <c r="F3246" s="895" t="s">
        <v>20447</v>
      </c>
      <c r="G3246" s="891" t="s">
        <v>20446</v>
      </c>
      <c r="H3246" s="890" t="s">
        <v>2703</v>
      </c>
      <c r="I3246" s="889" t="s">
        <v>3654</v>
      </c>
      <c r="J3246" s="889" t="s">
        <v>5525</v>
      </c>
      <c r="K3246" s="888">
        <v>0</v>
      </c>
      <c r="L3246" s="888">
        <v>0</v>
      </c>
      <c r="M3246" s="887">
        <v>0</v>
      </c>
      <c r="N3246" s="888">
        <v>1</v>
      </c>
      <c r="O3246" s="888">
        <v>5</v>
      </c>
      <c r="P3246" s="887">
        <v>87397.5</v>
      </c>
    </row>
    <row r="3247" spans="1:16" ht="22.5" x14ac:dyDescent="0.25">
      <c r="A3247" s="867" t="s">
        <v>19067</v>
      </c>
      <c r="B3247" s="867" t="s">
        <v>2672</v>
      </c>
      <c r="C3247" s="894" t="s">
        <v>19066</v>
      </c>
      <c r="D3247" s="893" t="s">
        <v>20445</v>
      </c>
      <c r="E3247" s="892">
        <v>22750</v>
      </c>
      <c r="F3247" s="895" t="s">
        <v>20444</v>
      </c>
      <c r="G3247" s="891" t="s">
        <v>20443</v>
      </c>
      <c r="H3247" s="890" t="s">
        <v>2772</v>
      </c>
      <c r="I3247" s="889" t="s">
        <v>3654</v>
      </c>
      <c r="J3247" s="889" t="s">
        <v>5525</v>
      </c>
      <c r="K3247" s="888">
        <v>1</v>
      </c>
      <c r="L3247" s="888">
        <v>10</v>
      </c>
      <c r="M3247" s="887">
        <v>235841.66999999998</v>
      </c>
      <c r="N3247" s="888">
        <v>1</v>
      </c>
      <c r="O3247" s="888">
        <v>5</v>
      </c>
      <c r="P3247" s="887">
        <v>134087.5</v>
      </c>
    </row>
    <row r="3248" spans="1:16" ht="22.5" x14ac:dyDescent="0.25">
      <c r="A3248" s="867" t="s">
        <v>19067</v>
      </c>
      <c r="B3248" s="867" t="s">
        <v>2672</v>
      </c>
      <c r="C3248" s="894" t="s">
        <v>19066</v>
      </c>
      <c r="D3248" s="893" t="s">
        <v>20442</v>
      </c>
      <c r="E3248" s="892">
        <v>18750</v>
      </c>
      <c r="F3248" s="895" t="s">
        <v>20441</v>
      </c>
      <c r="G3248" s="891" t="s">
        <v>20440</v>
      </c>
      <c r="H3248" s="890" t="s">
        <v>19803</v>
      </c>
      <c r="I3248" s="889" t="s">
        <v>3654</v>
      </c>
      <c r="J3248" s="889" t="s">
        <v>5525</v>
      </c>
      <c r="K3248" s="888">
        <v>1</v>
      </c>
      <c r="L3248" s="888">
        <v>5</v>
      </c>
      <c r="M3248" s="887">
        <v>80000</v>
      </c>
      <c r="N3248" s="888">
        <v>0</v>
      </c>
      <c r="O3248" s="888">
        <v>0</v>
      </c>
      <c r="P3248" s="887">
        <v>0</v>
      </c>
    </row>
    <row r="3249" spans="1:16" ht="33.75" x14ac:dyDescent="0.25">
      <c r="A3249" s="867" t="s">
        <v>19067</v>
      </c>
      <c r="B3249" s="867" t="s">
        <v>2672</v>
      </c>
      <c r="C3249" s="894" t="s">
        <v>19066</v>
      </c>
      <c r="D3249" s="893" t="s">
        <v>20439</v>
      </c>
      <c r="E3249" s="892">
        <v>25000</v>
      </c>
      <c r="F3249" s="895" t="s">
        <v>20438</v>
      </c>
      <c r="G3249" s="891" t="s">
        <v>20437</v>
      </c>
      <c r="H3249" s="890" t="s">
        <v>2704</v>
      </c>
      <c r="I3249" s="889" t="s">
        <v>3654</v>
      </c>
      <c r="J3249" s="889" t="s">
        <v>5525</v>
      </c>
      <c r="K3249" s="888">
        <v>1</v>
      </c>
      <c r="L3249" s="888">
        <v>12</v>
      </c>
      <c r="M3249" s="887">
        <v>296666.67</v>
      </c>
      <c r="N3249" s="888">
        <v>0</v>
      </c>
      <c r="O3249" s="888">
        <v>0</v>
      </c>
      <c r="P3249" s="887">
        <v>0</v>
      </c>
    </row>
    <row r="3250" spans="1:16" ht="34.5" customHeight="1" x14ac:dyDescent="0.25">
      <c r="A3250" s="867" t="s">
        <v>19067</v>
      </c>
      <c r="B3250" s="867" t="s">
        <v>2672</v>
      </c>
      <c r="C3250" s="894" t="s">
        <v>19066</v>
      </c>
      <c r="D3250" s="893" t="s">
        <v>20436</v>
      </c>
      <c r="E3250" s="892">
        <v>22750</v>
      </c>
      <c r="F3250" s="895" t="s">
        <v>20435</v>
      </c>
      <c r="G3250" s="891" t="s">
        <v>20434</v>
      </c>
      <c r="H3250" s="890" t="s">
        <v>20433</v>
      </c>
      <c r="I3250" s="889" t="s">
        <v>3654</v>
      </c>
      <c r="J3250" s="889" t="s">
        <v>5525</v>
      </c>
      <c r="K3250" s="888">
        <v>1</v>
      </c>
      <c r="L3250" s="888">
        <v>5</v>
      </c>
      <c r="M3250" s="887">
        <v>109200</v>
      </c>
      <c r="N3250" s="888">
        <v>0</v>
      </c>
      <c r="O3250" s="888">
        <v>0</v>
      </c>
      <c r="P3250" s="887">
        <v>0</v>
      </c>
    </row>
    <row r="3251" spans="1:16" x14ac:dyDescent="0.25">
      <c r="A3251" s="867" t="s">
        <v>19067</v>
      </c>
      <c r="B3251" s="867" t="s">
        <v>2672</v>
      </c>
      <c r="C3251" s="894" t="s">
        <v>19066</v>
      </c>
      <c r="D3251" s="893" t="s">
        <v>19590</v>
      </c>
      <c r="E3251" s="892">
        <v>22750</v>
      </c>
      <c r="F3251" s="895" t="s">
        <v>20432</v>
      </c>
      <c r="G3251" s="891" t="s">
        <v>20431</v>
      </c>
      <c r="H3251" s="890" t="s">
        <v>2892</v>
      </c>
      <c r="I3251" s="889" t="s">
        <v>3654</v>
      </c>
      <c r="J3251" s="889" t="s">
        <v>5525</v>
      </c>
      <c r="K3251" s="888">
        <v>0</v>
      </c>
      <c r="L3251" s="888">
        <v>0</v>
      </c>
      <c r="M3251" s="887">
        <v>0</v>
      </c>
      <c r="N3251" s="888">
        <v>1</v>
      </c>
      <c r="O3251" s="888">
        <v>1</v>
      </c>
      <c r="P3251" s="887">
        <v>22750</v>
      </c>
    </row>
    <row r="3252" spans="1:16" ht="22.5" x14ac:dyDescent="0.25">
      <c r="A3252" s="867" t="s">
        <v>19067</v>
      </c>
      <c r="B3252" s="867" t="s">
        <v>2672</v>
      </c>
      <c r="C3252" s="894" t="s">
        <v>19066</v>
      </c>
      <c r="D3252" s="893" t="s">
        <v>19103</v>
      </c>
      <c r="E3252" s="892">
        <v>20500</v>
      </c>
      <c r="F3252" s="895" t="s">
        <v>20429</v>
      </c>
      <c r="G3252" s="891" t="s">
        <v>20428</v>
      </c>
      <c r="H3252" s="890" t="s">
        <v>2872</v>
      </c>
      <c r="I3252" s="889" t="s">
        <v>3654</v>
      </c>
      <c r="J3252" s="889" t="s">
        <v>5525</v>
      </c>
      <c r="K3252" s="888">
        <v>1</v>
      </c>
      <c r="L3252" s="888">
        <v>11</v>
      </c>
      <c r="M3252" s="887">
        <v>209099.99999999997</v>
      </c>
      <c r="N3252" s="888">
        <v>0</v>
      </c>
      <c r="O3252" s="888">
        <v>0</v>
      </c>
      <c r="P3252" s="887">
        <v>0</v>
      </c>
    </row>
    <row r="3253" spans="1:16" x14ac:dyDescent="0.25">
      <c r="A3253" s="867" t="s">
        <v>19067</v>
      </c>
      <c r="B3253" s="867" t="s">
        <v>2672</v>
      </c>
      <c r="C3253" s="894" t="s">
        <v>19066</v>
      </c>
      <c r="D3253" s="893" t="s">
        <v>20430</v>
      </c>
      <c r="E3253" s="892">
        <v>25000</v>
      </c>
      <c r="F3253" s="895" t="s">
        <v>20429</v>
      </c>
      <c r="G3253" s="891" t="s">
        <v>20428</v>
      </c>
      <c r="H3253" s="890" t="s">
        <v>2872</v>
      </c>
      <c r="I3253" s="889" t="s">
        <v>3654</v>
      </c>
      <c r="J3253" s="889" t="s">
        <v>5525</v>
      </c>
      <c r="K3253" s="888">
        <v>1</v>
      </c>
      <c r="L3253" s="888">
        <v>1</v>
      </c>
      <c r="M3253" s="887">
        <v>14166.67</v>
      </c>
      <c r="N3253" s="888">
        <v>0</v>
      </c>
      <c r="O3253" s="888">
        <v>0</v>
      </c>
      <c r="P3253" s="887">
        <v>0</v>
      </c>
    </row>
    <row r="3254" spans="1:16" x14ac:dyDescent="0.25">
      <c r="A3254" s="867" t="s">
        <v>19067</v>
      </c>
      <c r="B3254" s="867" t="s">
        <v>2672</v>
      </c>
      <c r="C3254" s="894" t="s">
        <v>19066</v>
      </c>
      <c r="D3254" s="893" t="s">
        <v>201</v>
      </c>
      <c r="E3254" s="892">
        <v>20500</v>
      </c>
      <c r="F3254" s="895" t="s">
        <v>20427</v>
      </c>
      <c r="G3254" s="891" t="s">
        <v>20426</v>
      </c>
      <c r="H3254" s="890" t="s">
        <v>2772</v>
      </c>
      <c r="I3254" s="889" t="s">
        <v>3654</v>
      </c>
      <c r="J3254" s="889" t="s">
        <v>5525</v>
      </c>
      <c r="K3254" s="888">
        <v>0</v>
      </c>
      <c r="L3254" s="888">
        <v>0</v>
      </c>
      <c r="M3254" s="887">
        <v>0</v>
      </c>
      <c r="N3254" s="888">
        <v>1</v>
      </c>
      <c r="O3254" s="888">
        <v>1</v>
      </c>
      <c r="P3254" s="887">
        <v>20475</v>
      </c>
    </row>
    <row r="3255" spans="1:16" ht="22.5" x14ac:dyDescent="0.25">
      <c r="A3255" s="867" t="s">
        <v>19067</v>
      </c>
      <c r="B3255" s="867" t="s">
        <v>2672</v>
      </c>
      <c r="C3255" s="894" t="s">
        <v>19066</v>
      </c>
      <c r="D3255" s="893" t="s">
        <v>19559</v>
      </c>
      <c r="E3255" s="892">
        <v>20500</v>
      </c>
      <c r="F3255" s="895" t="s">
        <v>20424</v>
      </c>
      <c r="G3255" s="891" t="s">
        <v>20423</v>
      </c>
      <c r="H3255" s="890" t="s">
        <v>2772</v>
      </c>
      <c r="I3255" s="889" t="s">
        <v>3654</v>
      </c>
      <c r="J3255" s="889" t="s">
        <v>5525</v>
      </c>
      <c r="K3255" s="888">
        <v>1</v>
      </c>
      <c r="L3255" s="888">
        <v>7</v>
      </c>
      <c r="M3255" s="887">
        <v>127100</v>
      </c>
      <c r="N3255" s="888">
        <v>0</v>
      </c>
      <c r="O3255" s="888">
        <v>0</v>
      </c>
      <c r="P3255" s="887">
        <v>0</v>
      </c>
    </row>
    <row r="3256" spans="1:16" ht="27.75" customHeight="1" x14ac:dyDescent="0.25">
      <c r="A3256" s="867" t="s">
        <v>19067</v>
      </c>
      <c r="B3256" s="867" t="s">
        <v>2672</v>
      </c>
      <c r="C3256" s="894" t="s">
        <v>19066</v>
      </c>
      <c r="D3256" s="893" t="s">
        <v>20425</v>
      </c>
      <c r="E3256" s="892">
        <v>20500</v>
      </c>
      <c r="F3256" s="895" t="s">
        <v>20424</v>
      </c>
      <c r="G3256" s="891" t="s">
        <v>20423</v>
      </c>
      <c r="H3256" s="890" t="s">
        <v>2772</v>
      </c>
      <c r="I3256" s="889" t="s">
        <v>3654</v>
      </c>
      <c r="J3256" s="889" t="s">
        <v>5525</v>
      </c>
      <c r="K3256" s="888">
        <v>1</v>
      </c>
      <c r="L3256" s="888">
        <v>2</v>
      </c>
      <c r="M3256" s="887">
        <v>41000</v>
      </c>
      <c r="N3256" s="888">
        <v>0</v>
      </c>
      <c r="O3256" s="888">
        <v>0</v>
      </c>
      <c r="P3256" s="887">
        <v>0</v>
      </c>
    </row>
    <row r="3257" spans="1:16" x14ac:dyDescent="0.25">
      <c r="A3257" s="867" t="s">
        <v>19067</v>
      </c>
      <c r="B3257" s="867" t="s">
        <v>2672</v>
      </c>
      <c r="C3257" s="894" t="s">
        <v>19066</v>
      </c>
      <c r="D3257" s="893" t="s">
        <v>19395</v>
      </c>
      <c r="E3257" s="892">
        <v>25000</v>
      </c>
      <c r="F3257" s="895" t="s">
        <v>20421</v>
      </c>
      <c r="G3257" s="891" t="s">
        <v>20420</v>
      </c>
      <c r="H3257" s="890" t="s">
        <v>19183</v>
      </c>
      <c r="I3257" s="889" t="s">
        <v>3654</v>
      </c>
      <c r="J3257" s="889" t="s">
        <v>5525</v>
      </c>
      <c r="K3257" s="888">
        <v>1</v>
      </c>
      <c r="L3257" s="888">
        <v>1</v>
      </c>
      <c r="M3257" s="887">
        <v>30000</v>
      </c>
      <c r="N3257" s="888">
        <v>1</v>
      </c>
      <c r="O3257" s="888">
        <v>6</v>
      </c>
      <c r="P3257" s="887">
        <v>147250</v>
      </c>
    </row>
    <row r="3258" spans="1:16" ht="22.5" x14ac:dyDescent="0.25">
      <c r="A3258" s="867" t="s">
        <v>19067</v>
      </c>
      <c r="B3258" s="867" t="s">
        <v>2672</v>
      </c>
      <c r="C3258" s="894" t="s">
        <v>19066</v>
      </c>
      <c r="D3258" s="893" t="s">
        <v>20422</v>
      </c>
      <c r="E3258" s="892">
        <v>22750</v>
      </c>
      <c r="F3258" s="895" t="s">
        <v>20421</v>
      </c>
      <c r="G3258" s="891" t="s">
        <v>20420</v>
      </c>
      <c r="H3258" s="890" t="s">
        <v>19183</v>
      </c>
      <c r="I3258" s="889" t="s">
        <v>3654</v>
      </c>
      <c r="J3258" s="889" t="s">
        <v>5525</v>
      </c>
      <c r="K3258" s="888">
        <v>1</v>
      </c>
      <c r="L3258" s="888">
        <v>5</v>
      </c>
      <c r="M3258" s="887">
        <v>110716.66</v>
      </c>
      <c r="N3258" s="888">
        <v>0</v>
      </c>
      <c r="O3258" s="888">
        <v>0</v>
      </c>
      <c r="P3258" s="887">
        <v>0</v>
      </c>
    </row>
    <row r="3259" spans="1:16" ht="31.5" customHeight="1" x14ac:dyDescent="0.25">
      <c r="A3259" s="867" t="s">
        <v>19067</v>
      </c>
      <c r="B3259" s="867" t="s">
        <v>2672</v>
      </c>
      <c r="C3259" s="894" t="s">
        <v>19066</v>
      </c>
      <c r="D3259" s="893" t="s">
        <v>19462</v>
      </c>
      <c r="E3259" s="892">
        <v>22750</v>
      </c>
      <c r="F3259" s="895" t="s">
        <v>20419</v>
      </c>
      <c r="G3259" s="891" t="s">
        <v>20418</v>
      </c>
      <c r="H3259" s="890" t="s">
        <v>2872</v>
      </c>
      <c r="I3259" s="889" t="s">
        <v>3654</v>
      </c>
      <c r="J3259" s="889" t="s">
        <v>5525</v>
      </c>
      <c r="K3259" s="888">
        <v>1</v>
      </c>
      <c r="L3259" s="888">
        <v>2</v>
      </c>
      <c r="M3259" s="887">
        <v>43225</v>
      </c>
      <c r="N3259" s="888">
        <v>1</v>
      </c>
      <c r="O3259" s="888">
        <v>6</v>
      </c>
      <c r="P3259" s="887">
        <v>134087.5</v>
      </c>
    </row>
    <row r="3260" spans="1:16" ht="22.5" x14ac:dyDescent="0.25">
      <c r="A3260" s="867" t="s">
        <v>19067</v>
      </c>
      <c r="B3260" s="867" t="s">
        <v>2672</v>
      </c>
      <c r="C3260" s="894" t="s">
        <v>19066</v>
      </c>
      <c r="D3260" s="893" t="s">
        <v>20417</v>
      </c>
      <c r="E3260" s="892">
        <v>20500</v>
      </c>
      <c r="F3260" s="895" t="s">
        <v>20416</v>
      </c>
      <c r="G3260" s="891" t="s">
        <v>20415</v>
      </c>
      <c r="H3260" s="890" t="s">
        <v>6655</v>
      </c>
      <c r="I3260" s="889" t="s">
        <v>3654</v>
      </c>
      <c r="J3260" s="889" t="s">
        <v>5525</v>
      </c>
      <c r="K3260" s="888">
        <v>1</v>
      </c>
      <c r="L3260" s="888">
        <v>1</v>
      </c>
      <c r="M3260" s="887">
        <v>7516.67</v>
      </c>
      <c r="N3260" s="888">
        <v>0</v>
      </c>
      <c r="O3260" s="888">
        <v>0</v>
      </c>
      <c r="P3260" s="887">
        <v>0</v>
      </c>
    </row>
    <row r="3261" spans="1:16" ht="26.25" customHeight="1" x14ac:dyDescent="0.25">
      <c r="A3261" s="867" t="s">
        <v>19067</v>
      </c>
      <c r="B3261" s="867" t="s">
        <v>2672</v>
      </c>
      <c r="C3261" s="894" t="s">
        <v>19066</v>
      </c>
      <c r="D3261" s="893" t="s">
        <v>20414</v>
      </c>
      <c r="E3261" s="892">
        <v>22750</v>
      </c>
      <c r="F3261" s="895" t="s">
        <v>20413</v>
      </c>
      <c r="G3261" s="891" t="s">
        <v>20412</v>
      </c>
      <c r="H3261" s="890" t="s">
        <v>3013</v>
      </c>
      <c r="I3261" s="889" t="s">
        <v>3654</v>
      </c>
      <c r="J3261" s="889" t="s">
        <v>5525</v>
      </c>
      <c r="K3261" s="888">
        <v>1</v>
      </c>
      <c r="L3261" s="888">
        <v>3</v>
      </c>
      <c r="M3261" s="887">
        <v>67491.67</v>
      </c>
      <c r="N3261" s="888">
        <v>0</v>
      </c>
      <c r="O3261" s="888">
        <v>0</v>
      </c>
      <c r="P3261" s="887">
        <v>0</v>
      </c>
    </row>
    <row r="3262" spans="1:16" x14ac:dyDescent="0.25">
      <c r="A3262" s="867" t="s">
        <v>19067</v>
      </c>
      <c r="B3262" s="867" t="s">
        <v>2672</v>
      </c>
      <c r="C3262" s="894" t="s">
        <v>19066</v>
      </c>
      <c r="D3262" s="893" t="s">
        <v>20411</v>
      </c>
      <c r="E3262" s="892">
        <v>20500</v>
      </c>
      <c r="F3262" s="895" t="s">
        <v>20410</v>
      </c>
      <c r="G3262" s="891" t="s">
        <v>20409</v>
      </c>
      <c r="H3262" s="890" t="s">
        <v>2772</v>
      </c>
      <c r="I3262" s="889" t="s">
        <v>3654</v>
      </c>
      <c r="J3262" s="889" t="s">
        <v>5525</v>
      </c>
      <c r="K3262" s="888">
        <v>1</v>
      </c>
      <c r="L3262" s="888">
        <v>7</v>
      </c>
      <c r="M3262" s="887">
        <v>139400</v>
      </c>
      <c r="N3262" s="888">
        <v>1</v>
      </c>
      <c r="O3262" s="888">
        <v>2</v>
      </c>
      <c r="P3262" s="887">
        <v>32800</v>
      </c>
    </row>
    <row r="3263" spans="1:16" x14ac:dyDescent="0.25">
      <c r="A3263" s="867" t="s">
        <v>19067</v>
      </c>
      <c r="B3263" s="867" t="s">
        <v>2672</v>
      </c>
      <c r="C3263" s="894" t="s">
        <v>19066</v>
      </c>
      <c r="D3263" s="893" t="s">
        <v>20408</v>
      </c>
      <c r="E3263" s="892">
        <v>20500</v>
      </c>
      <c r="F3263" s="895" t="s">
        <v>20407</v>
      </c>
      <c r="G3263" s="891" t="s">
        <v>7567</v>
      </c>
      <c r="H3263" s="890" t="s">
        <v>2703</v>
      </c>
      <c r="I3263" s="889" t="s">
        <v>3654</v>
      </c>
      <c r="J3263" s="889" t="s">
        <v>5525</v>
      </c>
      <c r="K3263" s="888">
        <v>1</v>
      </c>
      <c r="L3263" s="888">
        <v>11</v>
      </c>
      <c r="M3263" s="887">
        <v>229600</v>
      </c>
      <c r="N3263" s="888">
        <v>1</v>
      </c>
      <c r="O3263" s="888">
        <v>6</v>
      </c>
      <c r="P3263" s="887">
        <v>120925</v>
      </c>
    </row>
    <row r="3264" spans="1:16" ht="33.75" x14ac:dyDescent="0.25">
      <c r="A3264" s="867" t="s">
        <v>19067</v>
      </c>
      <c r="B3264" s="867" t="s">
        <v>2672</v>
      </c>
      <c r="C3264" s="894" t="s">
        <v>19066</v>
      </c>
      <c r="D3264" s="893" t="s">
        <v>20406</v>
      </c>
      <c r="E3264" s="892">
        <v>22750</v>
      </c>
      <c r="F3264" s="895" t="s">
        <v>20404</v>
      </c>
      <c r="G3264" s="891" t="s">
        <v>20403</v>
      </c>
      <c r="H3264" s="890" t="s">
        <v>3170</v>
      </c>
      <c r="I3264" s="889" t="s">
        <v>3654</v>
      </c>
      <c r="J3264" s="889" t="s">
        <v>5525</v>
      </c>
      <c r="K3264" s="888">
        <v>1</v>
      </c>
      <c r="L3264" s="888">
        <v>9</v>
      </c>
      <c r="M3264" s="887">
        <v>211575</v>
      </c>
      <c r="N3264" s="888">
        <v>1</v>
      </c>
      <c r="O3264" s="888">
        <v>6</v>
      </c>
      <c r="P3264" s="887">
        <v>134087.5</v>
      </c>
    </row>
    <row r="3265" spans="1:16" ht="22.5" x14ac:dyDescent="0.25">
      <c r="A3265" s="867" t="s">
        <v>19067</v>
      </c>
      <c r="B3265" s="867" t="s">
        <v>2672</v>
      </c>
      <c r="C3265" s="894" t="s">
        <v>19066</v>
      </c>
      <c r="D3265" s="893" t="s">
        <v>20405</v>
      </c>
      <c r="E3265" s="892">
        <v>22750</v>
      </c>
      <c r="F3265" s="895" t="s">
        <v>20404</v>
      </c>
      <c r="G3265" s="891" t="s">
        <v>20403</v>
      </c>
      <c r="H3265" s="890" t="s">
        <v>3170</v>
      </c>
      <c r="I3265" s="889" t="s">
        <v>3654</v>
      </c>
      <c r="J3265" s="889" t="s">
        <v>5525</v>
      </c>
      <c r="K3265" s="888">
        <v>1</v>
      </c>
      <c r="L3265" s="888">
        <v>1</v>
      </c>
      <c r="M3265" s="887">
        <v>29575</v>
      </c>
      <c r="N3265" s="888">
        <v>0</v>
      </c>
      <c r="O3265" s="888">
        <v>0</v>
      </c>
      <c r="P3265" s="887">
        <v>0</v>
      </c>
    </row>
    <row r="3266" spans="1:16" x14ac:dyDescent="0.25">
      <c r="A3266" s="867" t="s">
        <v>19067</v>
      </c>
      <c r="B3266" s="867" t="s">
        <v>2672</v>
      </c>
      <c r="C3266" s="894" t="s">
        <v>19066</v>
      </c>
      <c r="D3266" s="893" t="s">
        <v>201</v>
      </c>
      <c r="E3266" s="892">
        <v>18250</v>
      </c>
      <c r="F3266" s="895" t="s">
        <v>20402</v>
      </c>
      <c r="G3266" s="891" t="s">
        <v>20401</v>
      </c>
      <c r="H3266" s="890" t="s">
        <v>2772</v>
      </c>
      <c r="I3266" s="889" t="s">
        <v>3654</v>
      </c>
      <c r="J3266" s="889" t="s">
        <v>5525</v>
      </c>
      <c r="K3266" s="888">
        <v>1</v>
      </c>
      <c r="L3266" s="888">
        <v>1</v>
      </c>
      <c r="M3266" s="887">
        <v>27983.33</v>
      </c>
      <c r="N3266" s="888">
        <v>1</v>
      </c>
      <c r="O3266" s="888">
        <v>6</v>
      </c>
      <c r="P3266" s="887">
        <v>107675</v>
      </c>
    </row>
    <row r="3267" spans="1:16" x14ac:dyDescent="0.25">
      <c r="A3267" s="867" t="s">
        <v>19067</v>
      </c>
      <c r="B3267" s="867" t="s">
        <v>2672</v>
      </c>
      <c r="C3267" s="894" t="s">
        <v>19066</v>
      </c>
      <c r="D3267" s="893" t="s">
        <v>19432</v>
      </c>
      <c r="E3267" s="892">
        <v>18250</v>
      </c>
      <c r="F3267" s="895" t="s">
        <v>20402</v>
      </c>
      <c r="G3267" s="891" t="s">
        <v>20401</v>
      </c>
      <c r="H3267" s="890" t="s">
        <v>2772</v>
      </c>
      <c r="I3267" s="889" t="s">
        <v>3654</v>
      </c>
      <c r="J3267" s="889" t="s">
        <v>5525</v>
      </c>
      <c r="K3267" s="888">
        <v>1</v>
      </c>
      <c r="L3267" s="888">
        <v>10</v>
      </c>
      <c r="M3267" s="887">
        <v>172158.33</v>
      </c>
      <c r="N3267" s="888">
        <v>0</v>
      </c>
      <c r="O3267" s="888">
        <v>0</v>
      </c>
      <c r="P3267" s="887">
        <v>0</v>
      </c>
    </row>
    <row r="3268" spans="1:16" x14ac:dyDescent="0.25">
      <c r="A3268" s="867" t="s">
        <v>19067</v>
      </c>
      <c r="B3268" s="867" t="s">
        <v>2672</v>
      </c>
      <c r="C3268" s="894" t="s">
        <v>19066</v>
      </c>
      <c r="D3268" s="893" t="s">
        <v>19141</v>
      </c>
      <c r="E3268" s="892">
        <v>22750</v>
      </c>
      <c r="F3268" s="895" t="s">
        <v>20400</v>
      </c>
      <c r="G3268" s="891" t="s">
        <v>20399</v>
      </c>
      <c r="H3268" s="890" t="s">
        <v>20398</v>
      </c>
      <c r="I3268" s="889" t="s">
        <v>3654</v>
      </c>
      <c r="J3268" s="889" t="s">
        <v>5525</v>
      </c>
      <c r="K3268" s="888">
        <v>1</v>
      </c>
      <c r="L3268" s="888">
        <v>5</v>
      </c>
      <c r="M3268" s="887">
        <v>129675</v>
      </c>
      <c r="N3268" s="888">
        <v>1</v>
      </c>
      <c r="O3268" s="888">
        <v>5</v>
      </c>
      <c r="P3268" s="887">
        <v>113750</v>
      </c>
    </row>
    <row r="3269" spans="1:16" ht="33.75" x14ac:dyDescent="0.25">
      <c r="A3269" s="867" t="s">
        <v>19067</v>
      </c>
      <c r="B3269" s="867" t="s">
        <v>2672</v>
      </c>
      <c r="C3269" s="894" t="s">
        <v>19066</v>
      </c>
      <c r="D3269" s="893" t="s">
        <v>19976</v>
      </c>
      <c r="E3269" s="892">
        <v>25000</v>
      </c>
      <c r="F3269" s="895" t="s">
        <v>20397</v>
      </c>
      <c r="G3269" s="891" t="s">
        <v>20396</v>
      </c>
      <c r="H3269" s="890" t="s">
        <v>2872</v>
      </c>
      <c r="I3269" s="889" t="s">
        <v>3654</v>
      </c>
      <c r="J3269" s="889" t="s">
        <v>5525</v>
      </c>
      <c r="K3269" s="888">
        <v>0</v>
      </c>
      <c r="L3269" s="888">
        <v>0</v>
      </c>
      <c r="M3269" s="887">
        <v>0</v>
      </c>
      <c r="N3269" s="888">
        <v>1</v>
      </c>
      <c r="O3269" s="888">
        <v>3</v>
      </c>
      <c r="P3269" s="887">
        <v>62250</v>
      </c>
    </row>
    <row r="3270" spans="1:16" ht="22.5" x14ac:dyDescent="0.25">
      <c r="A3270" s="867" t="s">
        <v>19067</v>
      </c>
      <c r="B3270" s="867" t="s">
        <v>2672</v>
      </c>
      <c r="C3270" s="894" t="s">
        <v>19066</v>
      </c>
      <c r="D3270" s="893" t="s">
        <v>20395</v>
      </c>
      <c r="E3270" s="892">
        <v>20000</v>
      </c>
      <c r="F3270" s="895" t="s">
        <v>20394</v>
      </c>
      <c r="G3270" s="891" t="s">
        <v>20393</v>
      </c>
      <c r="H3270" s="890" t="s">
        <v>2855</v>
      </c>
      <c r="I3270" s="889" t="s">
        <v>3654</v>
      </c>
      <c r="J3270" s="889" t="s">
        <v>5525</v>
      </c>
      <c r="K3270" s="888">
        <v>1</v>
      </c>
      <c r="L3270" s="888">
        <v>8</v>
      </c>
      <c r="M3270" s="887">
        <v>170666.66999999998</v>
      </c>
      <c r="N3270" s="888">
        <v>1</v>
      </c>
      <c r="O3270" s="888">
        <v>2</v>
      </c>
      <c r="P3270" s="887">
        <v>40000</v>
      </c>
    </row>
    <row r="3271" spans="1:16" ht="22.5" x14ac:dyDescent="0.25">
      <c r="A3271" s="867" t="s">
        <v>19067</v>
      </c>
      <c r="B3271" s="867" t="s">
        <v>2672</v>
      </c>
      <c r="C3271" s="894" t="s">
        <v>19066</v>
      </c>
      <c r="D3271" s="893" t="s">
        <v>20392</v>
      </c>
      <c r="E3271" s="892">
        <v>20500</v>
      </c>
      <c r="F3271" s="895" t="s">
        <v>20391</v>
      </c>
      <c r="G3271" s="891" t="s">
        <v>20390</v>
      </c>
      <c r="H3271" s="890" t="s">
        <v>20389</v>
      </c>
      <c r="I3271" s="889" t="s">
        <v>3654</v>
      </c>
      <c r="J3271" s="889" t="s">
        <v>5525</v>
      </c>
      <c r="K3271" s="888">
        <v>1</v>
      </c>
      <c r="L3271" s="888">
        <v>12</v>
      </c>
      <c r="M3271" s="887">
        <v>246000</v>
      </c>
      <c r="N3271" s="888">
        <v>1</v>
      </c>
      <c r="O3271" s="888">
        <v>6</v>
      </c>
      <c r="P3271" s="887">
        <v>120925</v>
      </c>
    </row>
    <row r="3272" spans="1:16" ht="24.75" customHeight="1" x14ac:dyDescent="0.25">
      <c r="A3272" s="867" t="s">
        <v>19067</v>
      </c>
      <c r="B3272" s="867" t="s">
        <v>2672</v>
      </c>
      <c r="C3272" s="894" t="s">
        <v>19066</v>
      </c>
      <c r="D3272" s="893" t="s">
        <v>20388</v>
      </c>
      <c r="E3272" s="892">
        <v>22500</v>
      </c>
      <c r="F3272" s="895" t="s">
        <v>20387</v>
      </c>
      <c r="G3272" s="891" t="s">
        <v>20386</v>
      </c>
      <c r="H3272" s="890" t="s">
        <v>2772</v>
      </c>
      <c r="I3272" s="889" t="s">
        <v>3654</v>
      </c>
      <c r="J3272" s="889" t="s">
        <v>5525</v>
      </c>
      <c r="K3272" s="888">
        <v>1</v>
      </c>
      <c r="L3272" s="888">
        <v>10</v>
      </c>
      <c r="M3272" s="887">
        <v>237000</v>
      </c>
      <c r="N3272" s="888">
        <v>1</v>
      </c>
      <c r="O3272" s="888">
        <v>6</v>
      </c>
      <c r="P3272" s="887">
        <v>132625</v>
      </c>
    </row>
    <row r="3273" spans="1:16" ht="17.25" customHeight="1" x14ac:dyDescent="0.25">
      <c r="A3273" s="867" t="s">
        <v>19067</v>
      </c>
      <c r="B3273" s="867" t="s">
        <v>2672</v>
      </c>
      <c r="C3273" s="894" t="s">
        <v>19066</v>
      </c>
      <c r="D3273" s="893" t="s">
        <v>20385</v>
      </c>
      <c r="E3273" s="892">
        <v>22750</v>
      </c>
      <c r="F3273" s="895" t="s">
        <v>20384</v>
      </c>
      <c r="G3273" s="891" t="s">
        <v>20383</v>
      </c>
      <c r="H3273" s="890" t="s">
        <v>19692</v>
      </c>
      <c r="I3273" s="889" t="s">
        <v>2684</v>
      </c>
      <c r="J3273" s="889" t="s">
        <v>5525</v>
      </c>
      <c r="K3273" s="888">
        <v>1</v>
      </c>
      <c r="L3273" s="888">
        <v>5</v>
      </c>
      <c r="M3273" s="887">
        <v>94791.66</v>
      </c>
      <c r="N3273" s="888">
        <v>0</v>
      </c>
      <c r="O3273" s="888">
        <v>0</v>
      </c>
      <c r="P3273" s="887">
        <v>0</v>
      </c>
    </row>
    <row r="3274" spans="1:16" ht="22.5" x14ac:dyDescent="0.25">
      <c r="A3274" s="867" t="s">
        <v>19067</v>
      </c>
      <c r="B3274" s="867" t="s">
        <v>2672</v>
      </c>
      <c r="C3274" s="894" t="s">
        <v>19066</v>
      </c>
      <c r="D3274" s="893" t="s">
        <v>20382</v>
      </c>
      <c r="E3274" s="892">
        <v>20500</v>
      </c>
      <c r="F3274" s="895" t="s">
        <v>20381</v>
      </c>
      <c r="G3274" s="891" t="s">
        <v>20380</v>
      </c>
      <c r="H3274" s="890" t="s">
        <v>2703</v>
      </c>
      <c r="I3274" s="889" t="s">
        <v>3654</v>
      </c>
      <c r="J3274" s="889" t="s">
        <v>5525</v>
      </c>
      <c r="K3274" s="888">
        <v>1</v>
      </c>
      <c r="L3274" s="888">
        <v>1</v>
      </c>
      <c r="M3274" s="887">
        <v>19133.330000000002</v>
      </c>
      <c r="N3274" s="888">
        <v>0</v>
      </c>
      <c r="O3274" s="888">
        <v>0</v>
      </c>
      <c r="P3274" s="887">
        <v>0</v>
      </c>
    </row>
    <row r="3275" spans="1:16" x14ac:dyDescent="0.25">
      <c r="A3275" s="867" t="s">
        <v>19067</v>
      </c>
      <c r="B3275" s="867" t="s">
        <v>2672</v>
      </c>
      <c r="C3275" s="894" t="s">
        <v>19066</v>
      </c>
      <c r="D3275" s="893" t="s">
        <v>20379</v>
      </c>
      <c r="E3275" s="892">
        <v>22750</v>
      </c>
      <c r="F3275" s="895" t="s">
        <v>20378</v>
      </c>
      <c r="G3275" s="891" t="s">
        <v>20377</v>
      </c>
      <c r="H3275" s="890" t="s">
        <v>2772</v>
      </c>
      <c r="I3275" s="889" t="s">
        <v>3654</v>
      </c>
      <c r="J3275" s="889" t="s">
        <v>5525</v>
      </c>
      <c r="K3275" s="888">
        <v>1</v>
      </c>
      <c r="L3275" s="888">
        <v>2</v>
      </c>
      <c r="M3275" s="887">
        <v>37916.67</v>
      </c>
      <c r="N3275" s="888">
        <v>0</v>
      </c>
      <c r="O3275" s="888">
        <v>0</v>
      </c>
      <c r="P3275" s="887">
        <v>0</v>
      </c>
    </row>
    <row r="3276" spans="1:16" ht="22.5" x14ac:dyDescent="0.25">
      <c r="A3276" s="867" t="s">
        <v>19067</v>
      </c>
      <c r="B3276" s="867" t="s">
        <v>2672</v>
      </c>
      <c r="C3276" s="894" t="s">
        <v>19066</v>
      </c>
      <c r="D3276" s="893" t="s">
        <v>19096</v>
      </c>
      <c r="E3276" s="892">
        <v>20500</v>
      </c>
      <c r="F3276" s="895" t="s">
        <v>20376</v>
      </c>
      <c r="G3276" s="891" t="s">
        <v>20375</v>
      </c>
      <c r="H3276" s="890" t="s">
        <v>3691</v>
      </c>
      <c r="I3276" s="889" t="s">
        <v>3654</v>
      </c>
      <c r="J3276" s="889" t="s">
        <v>5525</v>
      </c>
      <c r="K3276" s="888">
        <v>1</v>
      </c>
      <c r="L3276" s="888">
        <v>12</v>
      </c>
      <c r="M3276" s="887">
        <v>246000</v>
      </c>
      <c r="N3276" s="888">
        <v>1</v>
      </c>
      <c r="O3276" s="888">
        <v>6</v>
      </c>
      <c r="P3276" s="887">
        <v>120925</v>
      </c>
    </row>
    <row r="3277" spans="1:16" x14ac:dyDescent="0.25">
      <c r="A3277" s="867" t="s">
        <v>19067</v>
      </c>
      <c r="B3277" s="867" t="s">
        <v>2672</v>
      </c>
      <c r="C3277" s="894" t="s">
        <v>19066</v>
      </c>
      <c r="D3277" s="893" t="s">
        <v>20374</v>
      </c>
      <c r="E3277" s="892">
        <v>25000</v>
      </c>
      <c r="F3277" s="895" t="s">
        <v>20373</v>
      </c>
      <c r="G3277" s="891" t="s">
        <v>20372</v>
      </c>
      <c r="H3277" s="890" t="s">
        <v>2852</v>
      </c>
      <c r="I3277" s="889" t="s">
        <v>3654</v>
      </c>
      <c r="J3277" s="889" t="s">
        <v>5525</v>
      </c>
      <c r="K3277" s="888">
        <v>1</v>
      </c>
      <c r="L3277" s="888">
        <v>12</v>
      </c>
      <c r="M3277" s="887">
        <v>300000</v>
      </c>
      <c r="N3277" s="888">
        <v>1</v>
      </c>
      <c r="O3277" s="888">
        <v>6</v>
      </c>
      <c r="P3277" s="887">
        <v>147250</v>
      </c>
    </row>
    <row r="3278" spans="1:16" ht="22.5" x14ac:dyDescent="0.25">
      <c r="A3278" s="867" t="s">
        <v>19067</v>
      </c>
      <c r="B3278" s="867" t="s">
        <v>2672</v>
      </c>
      <c r="C3278" s="894" t="s">
        <v>19066</v>
      </c>
      <c r="D3278" s="893" t="s">
        <v>19134</v>
      </c>
      <c r="E3278" s="892">
        <v>18250</v>
      </c>
      <c r="F3278" s="895" t="s">
        <v>20371</v>
      </c>
      <c r="G3278" s="891" t="s">
        <v>20370</v>
      </c>
      <c r="H3278" s="890" t="s">
        <v>2772</v>
      </c>
      <c r="I3278" s="889" t="s">
        <v>3654</v>
      </c>
      <c r="J3278" s="889" t="s">
        <v>5525</v>
      </c>
      <c r="K3278" s="888">
        <v>1</v>
      </c>
      <c r="L3278" s="888">
        <v>11</v>
      </c>
      <c r="M3278" s="887">
        <v>186758.34</v>
      </c>
      <c r="N3278" s="888">
        <v>0</v>
      </c>
      <c r="O3278" s="888">
        <v>0</v>
      </c>
      <c r="P3278" s="887">
        <v>0</v>
      </c>
    </row>
    <row r="3279" spans="1:16" ht="22.5" x14ac:dyDescent="0.25">
      <c r="A3279" s="867" t="s">
        <v>19067</v>
      </c>
      <c r="B3279" s="867" t="s">
        <v>2672</v>
      </c>
      <c r="C3279" s="894" t="s">
        <v>19066</v>
      </c>
      <c r="D3279" s="893" t="s">
        <v>19304</v>
      </c>
      <c r="E3279" s="892">
        <v>17000</v>
      </c>
      <c r="F3279" s="895" t="s">
        <v>20369</v>
      </c>
      <c r="G3279" s="891" t="s">
        <v>20368</v>
      </c>
      <c r="H3279" s="890" t="s">
        <v>2782</v>
      </c>
      <c r="I3279" s="889" t="s">
        <v>3654</v>
      </c>
      <c r="J3279" s="889" t="s">
        <v>5525</v>
      </c>
      <c r="K3279" s="888">
        <v>0</v>
      </c>
      <c r="L3279" s="888">
        <v>0</v>
      </c>
      <c r="M3279" s="887">
        <v>0</v>
      </c>
      <c r="N3279" s="888">
        <v>1</v>
      </c>
      <c r="O3279" s="888">
        <v>4</v>
      </c>
      <c r="P3279" s="887">
        <v>61766.67</v>
      </c>
    </row>
    <row r="3280" spans="1:16" ht="33.75" x14ac:dyDescent="0.25">
      <c r="A3280" s="867" t="s">
        <v>19067</v>
      </c>
      <c r="B3280" s="867" t="s">
        <v>2672</v>
      </c>
      <c r="C3280" s="894" t="s">
        <v>19066</v>
      </c>
      <c r="D3280" s="893" t="s">
        <v>19343</v>
      </c>
      <c r="E3280" s="892">
        <v>20500</v>
      </c>
      <c r="F3280" s="895" t="s">
        <v>20367</v>
      </c>
      <c r="G3280" s="891" t="s">
        <v>20366</v>
      </c>
      <c r="H3280" s="890" t="s">
        <v>2852</v>
      </c>
      <c r="I3280" s="889" t="s">
        <v>3654</v>
      </c>
      <c r="J3280" s="889" t="s">
        <v>5525</v>
      </c>
      <c r="K3280" s="888">
        <v>1</v>
      </c>
      <c r="L3280" s="888">
        <v>2</v>
      </c>
      <c r="M3280" s="887">
        <v>21183.34</v>
      </c>
      <c r="N3280" s="888">
        <v>0</v>
      </c>
      <c r="O3280" s="888">
        <v>0</v>
      </c>
      <c r="P3280" s="887">
        <v>0</v>
      </c>
    </row>
    <row r="3281" spans="1:16" ht="22.5" x14ac:dyDescent="0.25">
      <c r="A3281" s="867" t="s">
        <v>19067</v>
      </c>
      <c r="B3281" s="867" t="s">
        <v>2672</v>
      </c>
      <c r="C3281" s="894" t="s">
        <v>19066</v>
      </c>
      <c r="D3281" s="893" t="s">
        <v>20365</v>
      </c>
      <c r="E3281" s="892">
        <v>23000</v>
      </c>
      <c r="F3281" s="895" t="s">
        <v>20362</v>
      </c>
      <c r="G3281" s="891" t="s">
        <v>20361</v>
      </c>
      <c r="H3281" s="890" t="s">
        <v>20364</v>
      </c>
      <c r="I3281" s="889" t="s">
        <v>3654</v>
      </c>
      <c r="J3281" s="889" t="s">
        <v>5525</v>
      </c>
      <c r="K3281" s="888">
        <v>1</v>
      </c>
      <c r="L3281" s="888">
        <v>5</v>
      </c>
      <c r="M3281" s="887">
        <v>97366.67</v>
      </c>
      <c r="N3281" s="888">
        <v>0</v>
      </c>
      <c r="O3281" s="888">
        <v>0</v>
      </c>
      <c r="P3281" s="887">
        <v>0</v>
      </c>
    </row>
    <row r="3282" spans="1:16" ht="22.5" x14ac:dyDescent="0.25">
      <c r="A3282" s="867" t="s">
        <v>19067</v>
      </c>
      <c r="B3282" s="867" t="s">
        <v>2672</v>
      </c>
      <c r="C3282" s="894" t="s">
        <v>19066</v>
      </c>
      <c r="D3282" s="893" t="s">
        <v>20363</v>
      </c>
      <c r="E3282" s="892">
        <v>19000</v>
      </c>
      <c r="F3282" s="895" t="s">
        <v>20362</v>
      </c>
      <c r="G3282" s="891" t="s">
        <v>20361</v>
      </c>
      <c r="H3282" s="890" t="s">
        <v>3430</v>
      </c>
      <c r="I3282" s="889" t="s">
        <v>3654</v>
      </c>
      <c r="J3282" s="889" t="s">
        <v>5525</v>
      </c>
      <c r="K3282" s="888">
        <v>1</v>
      </c>
      <c r="L3282" s="888">
        <v>3</v>
      </c>
      <c r="M3282" s="887">
        <v>50033.33</v>
      </c>
      <c r="N3282" s="888">
        <v>0</v>
      </c>
      <c r="O3282" s="888">
        <v>0</v>
      </c>
      <c r="P3282" s="887">
        <v>0</v>
      </c>
    </row>
    <row r="3283" spans="1:16" ht="22.5" x14ac:dyDescent="0.25">
      <c r="A3283" s="867" t="s">
        <v>19067</v>
      </c>
      <c r="B3283" s="867" t="s">
        <v>2672</v>
      </c>
      <c r="C3283" s="894" t="s">
        <v>19066</v>
      </c>
      <c r="D3283" s="893" t="s">
        <v>19245</v>
      </c>
      <c r="E3283" s="892">
        <v>20500</v>
      </c>
      <c r="F3283" s="895" t="s">
        <v>20360</v>
      </c>
      <c r="G3283" s="891" t="s">
        <v>20359</v>
      </c>
      <c r="H3283" s="890" t="s">
        <v>20358</v>
      </c>
      <c r="I3283" s="889" t="s">
        <v>3654</v>
      </c>
      <c r="J3283" s="889" t="s">
        <v>5525</v>
      </c>
      <c r="K3283" s="888">
        <v>1</v>
      </c>
      <c r="L3283" s="888">
        <v>2</v>
      </c>
      <c r="M3283" s="887">
        <v>29383.33</v>
      </c>
      <c r="N3283" s="888">
        <v>0</v>
      </c>
      <c r="O3283" s="888">
        <v>0</v>
      </c>
      <c r="P3283" s="887">
        <v>0</v>
      </c>
    </row>
    <row r="3284" spans="1:16" ht="22.5" x14ac:dyDescent="0.25">
      <c r="A3284" s="867" t="s">
        <v>19067</v>
      </c>
      <c r="B3284" s="867" t="s">
        <v>2672</v>
      </c>
      <c r="C3284" s="894" t="s">
        <v>19066</v>
      </c>
      <c r="D3284" s="893" t="s">
        <v>19629</v>
      </c>
      <c r="E3284" s="892">
        <v>22750</v>
      </c>
      <c r="F3284" s="895" t="s">
        <v>20357</v>
      </c>
      <c r="G3284" s="891" t="s">
        <v>20356</v>
      </c>
      <c r="H3284" s="890" t="s">
        <v>2772</v>
      </c>
      <c r="I3284" s="889" t="s">
        <v>3654</v>
      </c>
      <c r="J3284" s="889" t="s">
        <v>5525</v>
      </c>
      <c r="K3284" s="888">
        <v>1</v>
      </c>
      <c r="L3284" s="888">
        <v>2</v>
      </c>
      <c r="M3284" s="887">
        <v>41708.33</v>
      </c>
      <c r="N3284" s="888">
        <v>1</v>
      </c>
      <c r="O3284" s="888">
        <v>6</v>
      </c>
      <c r="P3284" s="887">
        <v>124987.5</v>
      </c>
    </row>
    <row r="3285" spans="1:16" ht="33.75" x14ac:dyDescent="0.25">
      <c r="A3285" s="867" t="s">
        <v>19067</v>
      </c>
      <c r="B3285" s="867" t="s">
        <v>2672</v>
      </c>
      <c r="C3285" s="894" t="s">
        <v>19066</v>
      </c>
      <c r="D3285" s="893" t="s">
        <v>20355</v>
      </c>
      <c r="E3285" s="892">
        <v>25000</v>
      </c>
      <c r="F3285" s="895" t="s">
        <v>20354</v>
      </c>
      <c r="G3285" s="891" t="s">
        <v>20353</v>
      </c>
      <c r="H3285" s="890" t="s">
        <v>20352</v>
      </c>
      <c r="I3285" s="889" t="s">
        <v>3654</v>
      </c>
      <c r="J3285" s="889" t="s">
        <v>5525</v>
      </c>
      <c r="K3285" s="888">
        <v>1</v>
      </c>
      <c r="L3285" s="888">
        <v>10</v>
      </c>
      <c r="M3285" s="887">
        <v>259166.66999999998</v>
      </c>
      <c r="N3285" s="888">
        <v>1</v>
      </c>
      <c r="O3285" s="888">
        <v>6</v>
      </c>
      <c r="P3285" s="887">
        <v>147250</v>
      </c>
    </row>
    <row r="3286" spans="1:16" ht="26.25" customHeight="1" x14ac:dyDescent="0.25">
      <c r="A3286" s="867" t="s">
        <v>19067</v>
      </c>
      <c r="B3286" s="867" t="s">
        <v>2672</v>
      </c>
      <c r="C3286" s="894" t="s">
        <v>19066</v>
      </c>
      <c r="D3286" s="893" t="s">
        <v>19800</v>
      </c>
      <c r="E3286" s="892">
        <v>20500</v>
      </c>
      <c r="F3286" s="895" t="s">
        <v>20351</v>
      </c>
      <c r="G3286" s="891" t="s">
        <v>20350</v>
      </c>
      <c r="H3286" s="890" t="s">
        <v>2703</v>
      </c>
      <c r="I3286" s="889" t="s">
        <v>3654</v>
      </c>
      <c r="J3286" s="889" t="s">
        <v>5525</v>
      </c>
      <c r="K3286" s="888">
        <v>1</v>
      </c>
      <c r="L3286" s="888">
        <v>12</v>
      </c>
      <c r="M3286" s="887">
        <v>246000</v>
      </c>
      <c r="N3286" s="888">
        <v>1</v>
      </c>
      <c r="O3286" s="888">
        <v>6</v>
      </c>
      <c r="P3286" s="887">
        <v>120925</v>
      </c>
    </row>
    <row r="3287" spans="1:16" ht="22.5" x14ac:dyDescent="0.25">
      <c r="A3287" s="867" t="s">
        <v>19067</v>
      </c>
      <c r="B3287" s="867" t="s">
        <v>2672</v>
      </c>
      <c r="C3287" s="894" t="s">
        <v>19066</v>
      </c>
      <c r="D3287" s="893" t="s">
        <v>19416</v>
      </c>
      <c r="E3287" s="892">
        <v>20500</v>
      </c>
      <c r="F3287" s="895" t="s">
        <v>20349</v>
      </c>
      <c r="G3287" s="891" t="s">
        <v>20348</v>
      </c>
      <c r="H3287" s="890" t="s">
        <v>13484</v>
      </c>
      <c r="I3287" s="889" t="s">
        <v>3654</v>
      </c>
      <c r="J3287" s="889" t="s">
        <v>5525</v>
      </c>
      <c r="K3287" s="888">
        <v>1</v>
      </c>
      <c r="L3287" s="888">
        <v>2</v>
      </c>
      <c r="M3287" s="887">
        <v>49883.33</v>
      </c>
      <c r="N3287" s="888">
        <v>1</v>
      </c>
      <c r="O3287" s="888">
        <v>2</v>
      </c>
      <c r="P3287" s="887">
        <v>47833.33</v>
      </c>
    </row>
    <row r="3288" spans="1:16" ht="22.5" x14ac:dyDescent="0.25">
      <c r="A3288" s="867" t="s">
        <v>19067</v>
      </c>
      <c r="B3288" s="867" t="s">
        <v>2672</v>
      </c>
      <c r="C3288" s="894" t="s">
        <v>19066</v>
      </c>
      <c r="D3288" s="893" t="s">
        <v>20347</v>
      </c>
      <c r="E3288" s="892">
        <v>20500</v>
      </c>
      <c r="F3288" s="895" t="s">
        <v>20346</v>
      </c>
      <c r="G3288" s="891" t="s">
        <v>20345</v>
      </c>
      <c r="H3288" s="890" t="s">
        <v>2772</v>
      </c>
      <c r="I3288" s="889" t="s">
        <v>3654</v>
      </c>
      <c r="J3288" s="889" t="s">
        <v>5525</v>
      </c>
      <c r="K3288" s="888">
        <v>1</v>
      </c>
      <c r="L3288" s="888">
        <v>5</v>
      </c>
      <c r="M3288" s="887">
        <v>97716.67</v>
      </c>
      <c r="N3288" s="888">
        <v>0</v>
      </c>
      <c r="O3288" s="888">
        <v>0</v>
      </c>
      <c r="P3288" s="887">
        <v>0</v>
      </c>
    </row>
    <row r="3289" spans="1:16" x14ac:dyDescent="0.25">
      <c r="A3289" s="867" t="s">
        <v>19067</v>
      </c>
      <c r="B3289" s="867" t="s">
        <v>2672</v>
      </c>
      <c r="C3289" s="894" t="s">
        <v>19066</v>
      </c>
      <c r="D3289" s="893" t="s">
        <v>20228</v>
      </c>
      <c r="E3289" s="892">
        <v>20500</v>
      </c>
      <c r="F3289" s="895" t="s">
        <v>20344</v>
      </c>
      <c r="G3289" s="891" t="s">
        <v>20343</v>
      </c>
      <c r="H3289" s="890" t="s">
        <v>2772</v>
      </c>
      <c r="I3289" s="889" t="s">
        <v>3654</v>
      </c>
      <c r="J3289" s="889" t="s">
        <v>5525</v>
      </c>
      <c r="K3289" s="888">
        <v>1</v>
      </c>
      <c r="L3289" s="888">
        <v>7</v>
      </c>
      <c r="M3289" s="887">
        <v>142133.33000000002</v>
      </c>
      <c r="N3289" s="888">
        <v>1</v>
      </c>
      <c r="O3289" s="888">
        <v>6</v>
      </c>
      <c r="P3289" s="887">
        <v>120925</v>
      </c>
    </row>
    <row r="3290" spans="1:16" ht="22.5" x14ac:dyDescent="0.25">
      <c r="A3290" s="867" t="s">
        <v>19067</v>
      </c>
      <c r="B3290" s="867" t="s">
        <v>2672</v>
      </c>
      <c r="C3290" s="894" t="s">
        <v>19066</v>
      </c>
      <c r="D3290" s="893" t="s">
        <v>20342</v>
      </c>
      <c r="E3290" s="892">
        <v>25000</v>
      </c>
      <c r="F3290" s="895" t="s">
        <v>20341</v>
      </c>
      <c r="G3290" s="891" t="s">
        <v>20340</v>
      </c>
      <c r="H3290" s="890" t="s">
        <v>19360</v>
      </c>
      <c r="I3290" s="889" t="s">
        <v>3654</v>
      </c>
      <c r="J3290" s="889" t="s">
        <v>5525</v>
      </c>
      <c r="K3290" s="888">
        <v>1</v>
      </c>
      <c r="L3290" s="888">
        <v>11</v>
      </c>
      <c r="M3290" s="887">
        <v>275000</v>
      </c>
      <c r="N3290" s="888">
        <v>1</v>
      </c>
      <c r="O3290" s="888">
        <v>6</v>
      </c>
      <c r="P3290" s="887">
        <v>147250</v>
      </c>
    </row>
    <row r="3291" spans="1:16" ht="22.5" x14ac:dyDescent="0.25">
      <c r="A3291" s="867" t="s">
        <v>19067</v>
      </c>
      <c r="B3291" s="867" t="s">
        <v>2672</v>
      </c>
      <c r="C3291" s="894" t="s">
        <v>19066</v>
      </c>
      <c r="D3291" s="893" t="s">
        <v>20339</v>
      </c>
      <c r="E3291" s="892">
        <v>25000</v>
      </c>
      <c r="F3291" s="895" t="s">
        <v>20338</v>
      </c>
      <c r="G3291" s="891" t="s">
        <v>20337</v>
      </c>
      <c r="H3291" s="890" t="s">
        <v>3569</v>
      </c>
      <c r="I3291" s="889" t="s">
        <v>3654</v>
      </c>
      <c r="J3291" s="889" t="s">
        <v>5525</v>
      </c>
      <c r="K3291" s="888">
        <v>1</v>
      </c>
      <c r="L3291" s="888">
        <v>8</v>
      </c>
      <c r="M3291" s="887">
        <v>207500</v>
      </c>
      <c r="N3291" s="888">
        <v>0</v>
      </c>
      <c r="O3291" s="888">
        <v>0</v>
      </c>
      <c r="P3291" s="887">
        <v>0</v>
      </c>
    </row>
    <row r="3292" spans="1:16" x14ac:dyDescent="0.25">
      <c r="A3292" s="1772" t="s">
        <v>2848</v>
      </c>
      <c r="B3292" s="1772"/>
      <c r="C3292" s="1772"/>
      <c r="D3292" s="1772"/>
      <c r="E3292" s="1772"/>
      <c r="F3292" s="1772" t="s">
        <v>378</v>
      </c>
      <c r="G3292" s="1772"/>
      <c r="H3292" s="1772"/>
      <c r="I3292" s="1772"/>
      <c r="J3292" s="1772"/>
      <c r="K3292" s="1771" t="s">
        <v>2847</v>
      </c>
      <c r="L3292" s="1771"/>
      <c r="M3292" s="1771"/>
      <c r="N3292" s="1771" t="s">
        <v>2846</v>
      </c>
      <c r="O3292" s="1771"/>
      <c r="P3292" s="1771"/>
    </row>
    <row r="3293" spans="1:16" ht="69.75" x14ac:dyDescent="0.25">
      <c r="A3293" s="1535" t="s">
        <v>2845</v>
      </c>
      <c r="B3293" s="1535" t="s">
        <v>5</v>
      </c>
      <c r="C3293" s="1535" t="s">
        <v>2844</v>
      </c>
      <c r="D3293" s="1535" t="s">
        <v>2843</v>
      </c>
      <c r="E3293" s="1536" t="s">
        <v>2842</v>
      </c>
      <c r="F3293" s="1537" t="s">
        <v>2841</v>
      </c>
      <c r="G3293" s="1535" t="s">
        <v>2840</v>
      </c>
      <c r="H3293" s="1535" t="s">
        <v>2839</v>
      </c>
      <c r="I3293" s="1535" t="s">
        <v>2838</v>
      </c>
      <c r="J3293" s="1535" t="s">
        <v>2837</v>
      </c>
      <c r="K3293" s="1538" t="s">
        <v>2836</v>
      </c>
      <c r="L3293" s="1538" t="s">
        <v>2835</v>
      </c>
      <c r="M3293" s="1539" t="s">
        <v>2834</v>
      </c>
      <c r="N3293" s="1538" t="s">
        <v>2836</v>
      </c>
      <c r="O3293" s="1538" t="s">
        <v>2835</v>
      </c>
      <c r="P3293" s="1539" t="s">
        <v>2834</v>
      </c>
    </row>
    <row r="3294" spans="1:16" x14ac:dyDescent="0.25">
      <c r="A3294" s="867" t="s">
        <v>19067</v>
      </c>
      <c r="B3294" s="867" t="s">
        <v>2672</v>
      </c>
      <c r="C3294" s="894" t="s">
        <v>19066</v>
      </c>
      <c r="D3294" s="893" t="s">
        <v>19141</v>
      </c>
      <c r="E3294" s="892">
        <v>22750</v>
      </c>
      <c r="F3294" s="895" t="s">
        <v>20336</v>
      </c>
      <c r="G3294" s="891" t="s">
        <v>20335</v>
      </c>
      <c r="H3294" s="890" t="s">
        <v>20334</v>
      </c>
      <c r="I3294" s="889" t="s">
        <v>3654</v>
      </c>
      <c r="J3294" s="889" t="s">
        <v>5525</v>
      </c>
      <c r="K3294" s="888">
        <v>1</v>
      </c>
      <c r="L3294" s="888">
        <v>1</v>
      </c>
      <c r="M3294" s="887">
        <v>22750</v>
      </c>
      <c r="N3294" s="888">
        <v>1</v>
      </c>
      <c r="O3294" s="888">
        <v>6</v>
      </c>
      <c r="P3294" s="887">
        <v>134087.5</v>
      </c>
    </row>
    <row r="3295" spans="1:16" x14ac:dyDescent="0.25">
      <c r="A3295" s="867" t="s">
        <v>19067</v>
      </c>
      <c r="B3295" s="867" t="s">
        <v>2672</v>
      </c>
      <c r="C3295" s="894" t="s">
        <v>19066</v>
      </c>
      <c r="D3295" s="893" t="s">
        <v>19141</v>
      </c>
      <c r="E3295" s="892">
        <v>22750</v>
      </c>
      <c r="F3295" s="895" t="s">
        <v>20336</v>
      </c>
      <c r="G3295" s="891" t="s">
        <v>20335</v>
      </c>
      <c r="H3295" s="890" t="s">
        <v>20334</v>
      </c>
      <c r="I3295" s="889" t="s">
        <v>3654</v>
      </c>
      <c r="J3295" s="889" t="s">
        <v>5525</v>
      </c>
      <c r="K3295" s="888">
        <v>1</v>
      </c>
      <c r="L3295" s="888">
        <v>11</v>
      </c>
      <c r="M3295" s="887">
        <v>232050</v>
      </c>
      <c r="N3295" s="888">
        <v>0</v>
      </c>
      <c r="O3295" s="888">
        <v>0</v>
      </c>
      <c r="P3295" s="887">
        <v>0</v>
      </c>
    </row>
    <row r="3296" spans="1:16" x14ac:dyDescent="0.25">
      <c r="A3296" s="867" t="s">
        <v>19067</v>
      </c>
      <c r="B3296" s="867" t="s">
        <v>2672</v>
      </c>
      <c r="C3296" s="894" t="s">
        <v>19066</v>
      </c>
      <c r="D3296" s="893" t="s">
        <v>20333</v>
      </c>
      <c r="E3296" s="892">
        <v>25000</v>
      </c>
      <c r="F3296" s="895" t="s">
        <v>20332</v>
      </c>
      <c r="G3296" s="891" t="s">
        <v>20331</v>
      </c>
      <c r="H3296" s="890" t="s">
        <v>2704</v>
      </c>
      <c r="I3296" s="889" t="s">
        <v>3654</v>
      </c>
      <c r="J3296" s="889" t="s">
        <v>5525</v>
      </c>
      <c r="K3296" s="888">
        <v>1</v>
      </c>
      <c r="L3296" s="888">
        <v>12</v>
      </c>
      <c r="M3296" s="887">
        <v>296666.67</v>
      </c>
      <c r="N3296" s="888">
        <v>1</v>
      </c>
      <c r="O3296" s="888">
        <v>6</v>
      </c>
      <c r="P3296" s="887">
        <v>147250</v>
      </c>
    </row>
    <row r="3297" spans="1:16" ht="22.5" x14ac:dyDescent="0.25">
      <c r="A3297" s="867" t="s">
        <v>19067</v>
      </c>
      <c r="B3297" s="867" t="s">
        <v>2672</v>
      </c>
      <c r="C3297" s="894" t="s">
        <v>19066</v>
      </c>
      <c r="D3297" s="893" t="s">
        <v>19206</v>
      </c>
      <c r="E3297" s="892">
        <v>20500</v>
      </c>
      <c r="F3297" s="895" t="s">
        <v>20330</v>
      </c>
      <c r="G3297" s="891" t="s">
        <v>20329</v>
      </c>
      <c r="H3297" s="890" t="s">
        <v>19183</v>
      </c>
      <c r="I3297" s="889" t="s">
        <v>3654</v>
      </c>
      <c r="J3297" s="889" t="s">
        <v>5525</v>
      </c>
      <c r="K3297" s="888">
        <v>0</v>
      </c>
      <c r="L3297" s="888">
        <v>0</v>
      </c>
      <c r="M3297" s="887">
        <v>0</v>
      </c>
      <c r="N3297" s="888">
        <v>1</v>
      </c>
      <c r="O3297" s="888">
        <v>3</v>
      </c>
      <c r="P3297" s="887">
        <v>61500</v>
      </c>
    </row>
    <row r="3298" spans="1:16" ht="22.5" x14ac:dyDescent="0.25">
      <c r="A3298" s="867" t="s">
        <v>19067</v>
      </c>
      <c r="B3298" s="867" t="s">
        <v>2672</v>
      </c>
      <c r="C3298" s="894" t="s">
        <v>19066</v>
      </c>
      <c r="D3298" s="893" t="s">
        <v>20328</v>
      </c>
      <c r="E3298" s="892">
        <v>20500</v>
      </c>
      <c r="F3298" s="895" t="s">
        <v>20327</v>
      </c>
      <c r="G3298" s="891" t="s">
        <v>20326</v>
      </c>
      <c r="H3298" s="890" t="s">
        <v>3013</v>
      </c>
      <c r="I3298" s="889" t="s">
        <v>3654</v>
      </c>
      <c r="J3298" s="889" t="s">
        <v>5525</v>
      </c>
      <c r="K3298" s="888">
        <v>1</v>
      </c>
      <c r="L3298" s="888">
        <v>6</v>
      </c>
      <c r="M3298" s="887">
        <v>110016.67</v>
      </c>
      <c r="N3298" s="888">
        <v>1</v>
      </c>
      <c r="O3298" s="888">
        <v>6</v>
      </c>
      <c r="P3298" s="887">
        <v>120925</v>
      </c>
    </row>
    <row r="3299" spans="1:16" ht="22.5" x14ac:dyDescent="0.25">
      <c r="A3299" s="867" t="s">
        <v>19067</v>
      </c>
      <c r="B3299" s="867" t="s">
        <v>2672</v>
      </c>
      <c r="C3299" s="894" t="s">
        <v>19066</v>
      </c>
      <c r="D3299" s="893" t="s">
        <v>19080</v>
      </c>
      <c r="E3299" s="892">
        <v>20500</v>
      </c>
      <c r="F3299" s="895" t="s">
        <v>20325</v>
      </c>
      <c r="G3299" s="891" t="s">
        <v>20324</v>
      </c>
      <c r="H3299" s="890" t="s">
        <v>2772</v>
      </c>
      <c r="I3299" s="889" t="s">
        <v>3654</v>
      </c>
      <c r="J3299" s="889" t="s">
        <v>5525</v>
      </c>
      <c r="K3299" s="888">
        <v>0</v>
      </c>
      <c r="L3299" s="888">
        <v>0</v>
      </c>
      <c r="M3299" s="887">
        <v>0</v>
      </c>
      <c r="N3299" s="888">
        <v>1</v>
      </c>
      <c r="O3299" s="888">
        <v>2</v>
      </c>
      <c r="P3299" s="887">
        <v>44391.67</v>
      </c>
    </row>
    <row r="3300" spans="1:16" ht="22.5" x14ac:dyDescent="0.25">
      <c r="A3300" s="867" t="s">
        <v>19067</v>
      </c>
      <c r="B3300" s="867" t="s">
        <v>2672</v>
      </c>
      <c r="C3300" s="894" t="s">
        <v>19066</v>
      </c>
      <c r="D3300" s="893" t="s">
        <v>19103</v>
      </c>
      <c r="E3300" s="892">
        <v>20500</v>
      </c>
      <c r="F3300" s="895" t="s">
        <v>20325</v>
      </c>
      <c r="G3300" s="891" t="s">
        <v>20324</v>
      </c>
      <c r="H3300" s="890" t="s">
        <v>2772</v>
      </c>
      <c r="I3300" s="889" t="s">
        <v>3654</v>
      </c>
      <c r="J3300" s="889" t="s">
        <v>5525</v>
      </c>
      <c r="K3300" s="888">
        <v>1</v>
      </c>
      <c r="L3300" s="888">
        <v>1</v>
      </c>
      <c r="M3300" s="887">
        <v>8883.33</v>
      </c>
      <c r="N3300" s="888">
        <v>1</v>
      </c>
      <c r="O3300" s="888">
        <v>2</v>
      </c>
      <c r="P3300" s="887">
        <v>43733.33</v>
      </c>
    </row>
    <row r="3301" spans="1:16" x14ac:dyDescent="0.25">
      <c r="A3301" s="867" t="s">
        <v>19067</v>
      </c>
      <c r="B3301" s="867" t="s">
        <v>2672</v>
      </c>
      <c r="C3301" s="894" t="s">
        <v>19066</v>
      </c>
      <c r="D3301" s="893" t="s">
        <v>19159</v>
      </c>
      <c r="E3301" s="892">
        <v>18000</v>
      </c>
      <c r="F3301" s="895" t="s">
        <v>20325</v>
      </c>
      <c r="G3301" s="891" t="s">
        <v>20324</v>
      </c>
      <c r="H3301" s="890" t="s">
        <v>2772</v>
      </c>
      <c r="I3301" s="889" t="s">
        <v>3654</v>
      </c>
      <c r="J3301" s="889" t="s">
        <v>5525</v>
      </c>
      <c r="K3301" s="888">
        <v>1</v>
      </c>
      <c r="L3301" s="888">
        <v>9</v>
      </c>
      <c r="M3301" s="887">
        <v>159600</v>
      </c>
      <c r="N3301" s="888">
        <v>0</v>
      </c>
      <c r="O3301" s="888">
        <v>0</v>
      </c>
      <c r="P3301" s="887">
        <v>0</v>
      </c>
    </row>
    <row r="3302" spans="1:16" ht="22.5" x14ac:dyDescent="0.25">
      <c r="A3302" s="867" t="s">
        <v>19067</v>
      </c>
      <c r="B3302" s="867" t="s">
        <v>2672</v>
      </c>
      <c r="C3302" s="894" t="s">
        <v>19066</v>
      </c>
      <c r="D3302" s="893" t="s">
        <v>19080</v>
      </c>
      <c r="E3302" s="892">
        <v>20500</v>
      </c>
      <c r="F3302" s="895" t="s">
        <v>20323</v>
      </c>
      <c r="G3302" s="891" t="s">
        <v>20322</v>
      </c>
      <c r="H3302" s="890" t="s">
        <v>2772</v>
      </c>
      <c r="I3302" s="889" t="s">
        <v>3654</v>
      </c>
      <c r="J3302" s="889" t="s">
        <v>5525</v>
      </c>
      <c r="K3302" s="888">
        <v>2</v>
      </c>
      <c r="L3302" s="888">
        <v>12</v>
      </c>
      <c r="M3302" s="887">
        <v>242583.33</v>
      </c>
      <c r="N3302" s="888">
        <v>1</v>
      </c>
      <c r="O3302" s="888">
        <v>6</v>
      </c>
      <c r="P3302" s="887">
        <v>118875</v>
      </c>
    </row>
    <row r="3303" spans="1:16" ht="32.25" customHeight="1" x14ac:dyDescent="0.25">
      <c r="A3303" s="867" t="s">
        <v>19067</v>
      </c>
      <c r="B3303" s="867" t="s">
        <v>2672</v>
      </c>
      <c r="C3303" s="894" t="s">
        <v>19066</v>
      </c>
      <c r="D3303" s="893" t="s">
        <v>20321</v>
      </c>
      <c r="E3303" s="892">
        <v>25000</v>
      </c>
      <c r="F3303" s="895" t="s">
        <v>20320</v>
      </c>
      <c r="G3303" s="891" t="s">
        <v>20319</v>
      </c>
      <c r="H3303" s="890" t="s">
        <v>3013</v>
      </c>
      <c r="I3303" s="889" t="s">
        <v>3654</v>
      </c>
      <c r="J3303" s="889" t="s">
        <v>5525</v>
      </c>
      <c r="K3303" s="888">
        <v>1</v>
      </c>
      <c r="L3303" s="888">
        <v>1</v>
      </c>
      <c r="M3303" s="887">
        <v>16666.669999999998</v>
      </c>
      <c r="N3303" s="888">
        <v>1</v>
      </c>
      <c r="O3303" s="888">
        <v>3</v>
      </c>
      <c r="P3303" s="887">
        <v>59166.67</v>
      </c>
    </row>
    <row r="3304" spans="1:16" ht="33.75" x14ac:dyDescent="0.25">
      <c r="A3304" s="867" t="s">
        <v>19067</v>
      </c>
      <c r="B3304" s="867" t="s">
        <v>2672</v>
      </c>
      <c r="C3304" s="894" t="s">
        <v>19066</v>
      </c>
      <c r="D3304" s="893" t="s">
        <v>20318</v>
      </c>
      <c r="E3304" s="892">
        <v>25000</v>
      </c>
      <c r="F3304" s="895" t="s">
        <v>20317</v>
      </c>
      <c r="G3304" s="891" t="s">
        <v>20316</v>
      </c>
      <c r="H3304" s="890" t="s">
        <v>20315</v>
      </c>
      <c r="I3304" s="889" t="s">
        <v>3654</v>
      </c>
      <c r="J3304" s="889" t="s">
        <v>5525</v>
      </c>
      <c r="K3304" s="888">
        <v>1</v>
      </c>
      <c r="L3304" s="888">
        <v>12</v>
      </c>
      <c r="M3304" s="887">
        <v>300000</v>
      </c>
      <c r="N3304" s="888">
        <v>1</v>
      </c>
      <c r="O3304" s="888">
        <v>6</v>
      </c>
      <c r="P3304" s="887">
        <v>147250</v>
      </c>
    </row>
    <row r="3305" spans="1:16" ht="22.5" x14ac:dyDescent="0.25">
      <c r="A3305" s="867" t="s">
        <v>19067</v>
      </c>
      <c r="B3305" s="867" t="s">
        <v>2672</v>
      </c>
      <c r="C3305" s="894" t="s">
        <v>19066</v>
      </c>
      <c r="D3305" s="893" t="s">
        <v>20314</v>
      </c>
      <c r="E3305" s="892">
        <v>20500</v>
      </c>
      <c r="F3305" s="895" t="s">
        <v>20313</v>
      </c>
      <c r="G3305" s="891" t="s">
        <v>20312</v>
      </c>
      <c r="H3305" s="890" t="s">
        <v>2729</v>
      </c>
      <c r="I3305" s="889" t="s">
        <v>3654</v>
      </c>
      <c r="J3305" s="889" t="s">
        <v>5525</v>
      </c>
      <c r="K3305" s="888">
        <v>1</v>
      </c>
      <c r="L3305" s="888">
        <v>12</v>
      </c>
      <c r="M3305" s="887">
        <v>246000</v>
      </c>
      <c r="N3305" s="888">
        <v>1</v>
      </c>
      <c r="O3305" s="888">
        <v>6</v>
      </c>
      <c r="P3305" s="887">
        <v>120925</v>
      </c>
    </row>
    <row r="3306" spans="1:16" ht="22.5" x14ac:dyDescent="0.25">
      <c r="A3306" s="867" t="s">
        <v>19067</v>
      </c>
      <c r="B3306" s="867" t="s">
        <v>2672</v>
      </c>
      <c r="C3306" s="894" t="s">
        <v>19066</v>
      </c>
      <c r="D3306" s="893" t="s">
        <v>20311</v>
      </c>
      <c r="E3306" s="892">
        <v>22750</v>
      </c>
      <c r="F3306" s="895" t="s">
        <v>20310</v>
      </c>
      <c r="G3306" s="891" t="s">
        <v>20309</v>
      </c>
      <c r="H3306" s="890" t="s">
        <v>2782</v>
      </c>
      <c r="I3306" s="889" t="s">
        <v>3654</v>
      </c>
      <c r="J3306" s="889" t="s">
        <v>5525</v>
      </c>
      <c r="K3306" s="888">
        <v>1</v>
      </c>
      <c r="L3306" s="888">
        <v>1</v>
      </c>
      <c r="M3306" s="887">
        <v>15166.67</v>
      </c>
      <c r="N3306" s="888">
        <v>1</v>
      </c>
      <c r="O3306" s="888">
        <v>1</v>
      </c>
      <c r="P3306" s="887">
        <v>22750</v>
      </c>
    </row>
    <row r="3307" spans="1:16" ht="22.5" x14ac:dyDescent="0.25">
      <c r="A3307" s="867" t="s">
        <v>19067</v>
      </c>
      <c r="B3307" s="867" t="s">
        <v>2672</v>
      </c>
      <c r="C3307" s="894" t="s">
        <v>19066</v>
      </c>
      <c r="D3307" s="893" t="s">
        <v>20308</v>
      </c>
      <c r="E3307" s="892">
        <v>20500</v>
      </c>
      <c r="F3307" s="895" t="s">
        <v>20307</v>
      </c>
      <c r="G3307" s="891" t="s">
        <v>20306</v>
      </c>
      <c r="H3307" s="890" t="s">
        <v>13484</v>
      </c>
      <c r="I3307" s="889" t="s">
        <v>3654</v>
      </c>
      <c r="J3307" s="889" t="s">
        <v>5525</v>
      </c>
      <c r="K3307" s="888">
        <v>1</v>
      </c>
      <c r="L3307" s="888">
        <v>8</v>
      </c>
      <c r="M3307" s="887">
        <v>163999.99999999997</v>
      </c>
      <c r="N3307" s="888">
        <v>0</v>
      </c>
      <c r="O3307" s="888">
        <v>0</v>
      </c>
      <c r="P3307" s="887">
        <v>0</v>
      </c>
    </row>
    <row r="3308" spans="1:16" ht="22.5" x14ac:dyDescent="0.25">
      <c r="A3308" s="867" t="s">
        <v>19067</v>
      </c>
      <c r="B3308" s="867" t="s">
        <v>2672</v>
      </c>
      <c r="C3308" s="894" t="s">
        <v>19066</v>
      </c>
      <c r="D3308" s="893" t="s">
        <v>19080</v>
      </c>
      <c r="E3308" s="892">
        <v>20500</v>
      </c>
      <c r="F3308" s="895" t="s">
        <v>20305</v>
      </c>
      <c r="G3308" s="891" t="s">
        <v>20304</v>
      </c>
      <c r="H3308" s="890" t="s">
        <v>2772</v>
      </c>
      <c r="I3308" s="889" t="s">
        <v>3654</v>
      </c>
      <c r="J3308" s="889" t="s">
        <v>5525</v>
      </c>
      <c r="K3308" s="888">
        <v>1</v>
      </c>
      <c r="L3308" s="888">
        <v>1</v>
      </c>
      <c r="M3308" s="887">
        <v>4100</v>
      </c>
      <c r="N3308" s="888">
        <v>0</v>
      </c>
      <c r="O3308" s="888">
        <v>0</v>
      </c>
      <c r="P3308" s="887">
        <v>0</v>
      </c>
    </row>
    <row r="3309" spans="1:16" ht="22.5" x14ac:dyDescent="0.25">
      <c r="A3309" s="867" t="s">
        <v>19067</v>
      </c>
      <c r="B3309" s="867" t="s">
        <v>2672</v>
      </c>
      <c r="C3309" s="894" t="s">
        <v>19066</v>
      </c>
      <c r="D3309" s="893" t="s">
        <v>19669</v>
      </c>
      <c r="E3309" s="892">
        <v>22750</v>
      </c>
      <c r="F3309" s="895" t="s">
        <v>20303</v>
      </c>
      <c r="G3309" s="891" t="s">
        <v>20302</v>
      </c>
      <c r="H3309" s="890" t="s">
        <v>19666</v>
      </c>
      <c r="I3309" s="889" t="s">
        <v>3654</v>
      </c>
      <c r="J3309" s="889" t="s">
        <v>5525</v>
      </c>
      <c r="K3309" s="888">
        <v>1</v>
      </c>
      <c r="L3309" s="888">
        <v>6</v>
      </c>
      <c r="M3309" s="887">
        <v>136500</v>
      </c>
      <c r="N3309" s="888">
        <v>0</v>
      </c>
      <c r="O3309" s="888">
        <v>0</v>
      </c>
      <c r="P3309" s="887">
        <v>0</v>
      </c>
    </row>
    <row r="3310" spans="1:16" ht="22.5" x14ac:dyDescent="0.25">
      <c r="A3310" s="867" t="s">
        <v>19067</v>
      </c>
      <c r="B3310" s="867" t="s">
        <v>2672</v>
      </c>
      <c r="C3310" s="894" t="s">
        <v>19066</v>
      </c>
      <c r="D3310" s="893" t="s">
        <v>20301</v>
      </c>
      <c r="E3310" s="892">
        <v>20500</v>
      </c>
      <c r="F3310" s="895" t="s">
        <v>20300</v>
      </c>
      <c r="G3310" s="891" t="s">
        <v>20299</v>
      </c>
      <c r="H3310" s="890" t="s">
        <v>19387</v>
      </c>
      <c r="I3310" s="889" t="s">
        <v>3654</v>
      </c>
      <c r="J3310" s="889" t="s">
        <v>5525</v>
      </c>
      <c r="K3310" s="888">
        <v>1</v>
      </c>
      <c r="L3310" s="888">
        <v>12</v>
      </c>
      <c r="M3310" s="887">
        <v>246000</v>
      </c>
      <c r="N3310" s="888">
        <v>0</v>
      </c>
      <c r="O3310" s="888">
        <v>0</v>
      </c>
      <c r="P3310" s="887">
        <v>0</v>
      </c>
    </row>
    <row r="3311" spans="1:16" ht="22.5" x14ac:dyDescent="0.25">
      <c r="A3311" s="867" t="s">
        <v>19067</v>
      </c>
      <c r="B3311" s="867" t="s">
        <v>2672</v>
      </c>
      <c r="C3311" s="894" t="s">
        <v>19066</v>
      </c>
      <c r="D3311" s="893" t="s">
        <v>19914</v>
      </c>
      <c r="E3311" s="892">
        <v>18000</v>
      </c>
      <c r="F3311" s="895" t="s">
        <v>20298</v>
      </c>
      <c r="G3311" s="891" t="s">
        <v>20297</v>
      </c>
      <c r="H3311" s="890" t="s">
        <v>19602</v>
      </c>
      <c r="I3311" s="889" t="s">
        <v>3654</v>
      </c>
      <c r="J3311" s="889" t="s">
        <v>5525</v>
      </c>
      <c r="K3311" s="888">
        <v>1</v>
      </c>
      <c r="L3311" s="888">
        <v>3</v>
      </c>
      <c r="M3311" s="887">
        <v>62400</v>
      </c>
      <c r="N3311" s="888">
        <v>0</v>
      </c>
      <c r="O3311" s="888">
        <v>0</v>
      </c>
      <c r="P3311" s="887">
        <v>0</v>
      </c>
    </row>
    <row r="3312" spans="1:16" ht="22.5" x14ac:dyDescent="0.25">
      <c r="A3312" s="867" t="s">
        <v>19067</v>
      </c>
      <c r="B3312" s="867" t="s">
        <v>2672</v>
      </c>
      <c r="C3312" s="894" t="s">
        <v>19066</v>
      </c>
      <c r="D3312" s="893" t="s">
        <v>20296</v>
      </c>
      <c r="E3312" s="892">
        <v>25000</v>
      </c>
      <c r="F3312" s="895" t="s">
        <v>20295</v>
      </c>
      <c r="G3312" s="891" t="s">
        <v>20294</v>
      </c>
      <c r="H3312" s="890" t="s">
        <v>13484</v>
      </c>
      <c r="I3312" s="889" t="s">
        <v>3654</v>
      </c>
      <c r="J3312" s="889" t="s">
        <v>5525</v>
      </c>
      <c r="K3312" s="888">
        <v>1</v>
      </c>
      <c r="L3312" s="888">
        <v>4</v>
      </c>
      <c r="M3312" s="887">
        <v>86666.67</v>
      </c>
      <c r="N3312" s="888">
        <v>0</v>
      </c>
      <c r="O3312" s="888">
        <v>0</v>
      </c>
      <c r="P3312" s="887">
        <v>0</v>
      </c>
    </row>
    <row r="3313" spans="1:16" x14ac:dyDescent="0.25">
      <c r="A3313" s="867" t="s">
        <v>19067</v>
      </c>
      <c r="B3313" s="867" t="s">
        <v>2672</v>
      </c>
      <c r="C3313" s="894" t="s">
        <v>19066</v>
      </c>
      <c r="D3313" s="893" t="s">
        <v>20267</v>
      </c>
      <c r="E3313" s="892">
        <v>25000</v>
      </c>
      <c r="F3313" s="895" t="s">
        <v>20293</v>
      </c>
      <c r="G3313" s="891" t="s">
        <v>20292</v>
      </c>
      <c r="H3313" s="890" t="s">
        <v>20291</v>
      </c>
      <c r="I3313" s="889" t="s">
        <v>3654</v>
      </c>
      <c r="J3313" s="889" t="s">
        <v>5525</v>
      </c>
      <c r="K3313" s="888">
        <v>2</v>
      </c>
      <c r="L3313" s="888">
        <v>7</v>
      </c>
      <c r="M3313" s="887">
        <v>158333.34</v>
      </c>
      <c r="N3313" s="888">
        <v>1</v>
      </c>
      <c r="O3313" s="888">
        <v>6</v>
      </c>
      <c r="P3313" s="887">
        <v>147250</v>
      </c>
    </row>
    <row r="3314" spans="1:16" ht="22.5" x14ac:dyDescent="0.25">
      <c r="A3314" s="867" t="s">
        <v>19067</v>
      </c>
      <c r="B3314" s="867" t="s">
        <v>2672</v>
      </c>
      <c r="C3314" s="894" t="s">
        <v>19066</v>
      </c>
      <c r="D3314" s="893" t="s">
        <v>20290</v>
      </c>
      <c r="E3314" s="892">
        <v>20500</v>
      </c>
      <c r="F3314" s="895" t="s">
        <v>20289</v>
      </c>
      <c r="G3314" s="891" t="s">
        <v>20288</v>
      </c>
      <c r="H3314" s="890" t="s">
        <v>2772</v>
      </c>
      <c r="I3314" s="889" t="s">
        <v>3654</v>
      </c>
      <c r="J3314" s="889" t="s">
        <v>5525</v>
      </c>
      <c r="K3314" s="888">
        <v>1</v>
      </c>
      <c r="L3314" s="888">
        <v>12</v>
      </c>
      <c r="M3314" s="887">
        <v>246000</v>
      </c>
      <c r="N3314" s="888">
        <v>1</v>
      </c>
      <c r="O3314" s="888">
        <v>2</v>
      </c>
      <c r="P3314" s="887">
        <v>31433.33</v>
      </c>
    </row>
    <row r="3315" spans="1:16" x14ac:dyDescent="0.25">
      <c r="A3315" s="867" t="s">
        <v>19067</v>
      </c>
      <c r="B3315" s="867" t="s">
        <v>2672</v>
      </c>
      <c r="C3315" s="894" t="s">
        <v>19066</v>
      </c>
      <c r="D3315" s="893" t="s">
        <v>19141</v>
      </c>
      <c r="E3315" s="892">
        <v>22750</v>
      </c>
      <c r="F3315" s="895" t="s">
        <v>20287</v>
      </c>
      <c r="G3315" s="891" t="s">
        <v>20286</v>
      </c>
      <c r="H3315" s="890" t="s">
        <v>2782</v>
      </c>
      <c r="I3315" s="889" t="s">
        <v>3654</v>
      </c>
      <c r="J3315" s="889" t="s">
        <v>5525</v>
      </c>
      <c r="K3315" s="888">
        <v>0</v>
      </c>
      <c r="L3315" s="888">
        <v>0</v>
      </c>
      <c r="M3315" s="887">
        <v>0</v>
      </c>
      <c r="N3315" s="888">
        <v>1</v>
      </c>
      <c r="O3315" s="888">
        <v>1</v>
      </c>
      <c r="P3315" s="887">
        <v>8341.67</v>
      </c>
    </row>
    <row r="3316" spans="1:16" ht="22.5" x14ac:dyDescent="0.25">
      <c r="A3316" s="867" t="s">
        <v>19067</v>
      </c>
      <c r="B3316" s="867" t="s">
        <v>2672</v>
      </c>
      <c r="C3316" s="894" t="s">
        <v>19066</v>
      </c>
      <c r="D3316" s="893" t="s">
        <v>20285</v>
      </c>
      <c r="E3316" s="892">
        <v>22750</v>
      </c>
      <c r="F3316" s="895" t="s">
        <v>20284</v>
      </c>
      <c r="G3316" s="891" t="s">
        <v>20283</v>
      </c>
      <c r="H3316" s="890" t="s">
        <v>2772</v>
      </c>
      <c r="I3316" s="889" t="s">
        <v>3654</v>
      </c>
      <c r="J3316" s="889" t="s">
        <v>5525</v>
      </c>
      <c r="K3316" s="888">
        <v>1</v>
      </c>
      <c r="L3316" s="888">
        <v>3</v>
      </c>
      <c r="M3316" s="887">
        <v>56116.67</v>
      </c>
      <c r="N3316" s="888">
        <v>0</v>
      </c>
      <c r="O3316" s="888">
        <v>0</v>
      </c>
      <c r="P3316" s="887">
        <v>0</v>
      </c>
    </row>
    <row r="3317" spans="1:16" ht="31.5" customHeight="1" x14ac:dyDescent="0.25">
      <c r="A3317" s="867" t="s">
        <v>19067</v>
      </c>
      <c r="B3317" s="867" t="s">
        <v>2672</v>
      </c>
      <c r="C3317" s="894" t="s">
        <v>19066</v>
      </c>
      <c r="D3317" s="893" t="s">
        <v>20282</v>
      </c>
      <c r="E3317" s="892">
        <v>21500</v>
      </c>
      <c r="F3317" s="895" t="s">
        <v>20281</v>
      </c>
      <c r="G3317" s="891" t="s">
        <v>20280</v>
      </c>
      <c r="H3317" s="890" t="s">
        <v>2772</v>
      </c>
      <c r="I3317" s="889" t="s">
        <v>3654</v>
      </c>
      <c r="J3317" s="889" t="s">
        <v>5525</v>
      </c>
      <c r="K3317" s="888">
        <v>0</v>
      </c>
      <c r="L3317" s="888">
        <v>0</v>
      </c>
      <c r="M3317" s="887">
        <v>0</v>
      </c>
      <c r="N3317" s="888">
        <v>1</v>
      </c>
      <c r="O3317" s="888">
        <v>3</v>
      </c>
      <c r="P3317" s="887">
        <v>75891.67</v>
      </c>
    </row>
    <row r="3318" spans="1:16" ht="22.5" x14ac:dyDescent="0.25">
      <c r="A3318" s="867" t="s">
        <v>19067</v>
      </c>
      <c r="B3318" s="867" t="s">
        <v>2672</v>
      </c>
      <c r="C3318" s="894" t="s">
        <v>19066</v>
      </c>
      <c r="D3318" s="893" t="s">
        <v>19273</v>
      </c>
      <c r="E3318" s="892">
        <v>20500</v>
      </c>
      <c r="F3318" s="895" t="s">
        <v>20279</v>
      </c>
      <c r="G3318" s="891" t="s">
        <v>20278</v>
      </c>
      <c r="H3318" s="890" t="s">
        <v>2925</v>
      </c>
      <c r="I3318" s="889" t="s">
        <v>3654</v>
      </c>
      <c r="J3318" s="889" t="s">
        <v>5525</v>
      </c>
      <c r="K3318" s="888">
        <v>1</v>
      </c>
      <c r="L3318" s="888">
        <v>12</v>
      </c>
      <c r="M3318" s="887">
        <v>246000</v>
      </c>
      <c r="N3318" s="888">
        <v>1</v>
      </c>
      <c r="O3318" s="888">
        <v>6</v>
      </c>
      <c r="P3318" s="887">
        <v>120925</v>
      </c>
    </row>
    <row r="3319" spans="1:16" ht="33.75" x14ac:dyDescent="0.25">
      <c r="A3319" s="867" t="s">
        <v>19067</v>
      </c>
      <c r="B3319" s="867" t="s">
        <v>2672</v>
      </c>
      <c r="C3319" s="894" t="s">
        <v>19066</v>
      </c>
      <c r="D3319" s="893" t="s">
        <v>19960</v>
      </c>
      <c r="E3319" s="892">
        <v>22750</v>
      </c>
      <c r="F3319" s="895" t="s">
        <v>20277</v>
      </c>
      <c r="G3319" s="891" t="s">
        <v>20276</v>
      </c>
      <c r="H3319" s="890" t="s">
        <v>19160</v>
      </c>
      <c r="I3319" s="889" t="s">
        <v>3654</v>
      </c>
      <c r="J3319" s="889" t="s">
        <v>5525</v>
      </c>
      <c r="K3319" s="888">
        <v>1</v>
      </c>
      <c r="L3319" s="888">
        <v>3</v>
      </c>
      <c r="M3319" s="887">
        <v>63700</v>
      </c>
      <c r="N3319" s="888">
        <v>1</v>
      </c>
      <c r="O3319" s="888">
        <v>6</v>
      </c>
      <c r="P3319" s="887">
        <v>134087.5</v>
      </c>
    </row>
    <row r="3320" spans="1:16" ht="22.5" x14ac:dyDescent="0.25">
      <c r="A3320" s="867" t="s">
        <v>19067</v>
      </c>
      <c r="B3320" s="867" t="s">
        <v>2672</v>
      </c>
      <c r="C3320" s="894" t="s">
        <v>19066</v>
      </c>
      <c r="D3320" s="893" t="s">
        <v>19273</v>
      </c>
      <c r="E3320" s="892">
        <v>20500</v>
      </c>
      <c r="F3320" s="895" t="s">
        <v>18105</v>
      </c>
      <c r="G3320" s="891" t="s">
        <v>18104</v>
      </c>
      <c r="H3320" s="890" t="s">
        <v>20275</v>
      </c>
      <c r="I3320" s="889" t="s">
        <v>3654</v>
      </c>
      <c r="J3320" s="889" t="s">
        <v>5525</v>
      </c>
      <c r="K3320" s="888">
        <v>1</v>
      </c>
      <c r="L3320" s="888">
        <v>1</v>
      </c>
      <c r="M3320" s="887">
        <v>19816.669999999998</v>
      </c>
      <c r="N3320" s="888">
        <v>1</v>
      </c>
      <c r="O3320" s="888">
        <v>6</v>
      </c>
      <c r="P3320" s="887">
        <v>120925</v>
      </c>
    </row>
    <row r="3321" spans="1:16" ht="22.5" x14ac:dyDescent="0.25">
      <c r="A3321" s="867" t="s">
        <v>19067</v>
      </c>
      <c r="B3321" s="867" t="s">
        <v>2672</v>
      </c>
      <c r="C3321" s="894" t="s">
        <v>19066</v>
      </c>
      <c r="D3321" s="893" t="s">
        <v>20274</v>
      </c>
      <c r="E3321" s="892">
        <v>18500</v>
      </c>
      <c r="F3321" s="895" t="s">
        <v>18105</v>
      </c>
      <c r="G3321" s="891" t="s">
        <v>18104</v>
      </c>
      <c r="H3321" s="890" t="s">
        <v>2925</v>
      </c>
      <c r="I3321" s="889" t="s">
        <v>3654</v>
      </c>
      <c r="J3321" s="889" t="s">
        <v>5525</v>
      </c>
      <c r="K3321" s="888">
        <v>1</v>
      </c>
      <c r="L3321" s="888">
        <v>7</v>
      </c>
      <c r="M3321" s="887">
        <v>105450</v>
      </c>
      <c r="N3321" s="888">
        <v>0</v>
      </c>
      <c r="O3321" s="888">
        <v>0</v>
      </c>
      <c r="P3321" s="887">
        <v>0</v>
      </c>
    </row>
    <row r="3322" spans="1:16" ht="22.5" x14ac:dyDescent="0.25">
      <c r="A3322" s="867" t="s">
        <v>19067</v>
      </c>
      <c r="B3322" s="867" t="s">
        <v>2672</v>
      </c>
      <c r="C3322" s="894" t="s">
        <v>19066</v>
      </c>
      <c r="D3322" s="893" t="s">
        <v>20273</v>
      </c>
      <c r="E3322" s="892">
        <v>25000</v>
      </c>
      <c r="F3322" s="895" t="s">
        <v>20272</v>
      </c>
      <c r="G3322" s="891" t="s">
        <v>20271</v>
      </c>
      <c r="H3322" s="890" t="s">
        <v>2772</v>
      </c>
      <c r="I3322" s="889" t="s">
        <v>3654</v>
      </c>
      <c r="J3322" s="889" t="s">
        <v>5525</v>
      </c>
      <c r="K3322" s="888">
        <v>1</v>
      </c>
      <c r="L3322" s="888">
        <v>2</v>
      </c>
      <c r="M3322" s="887">
        <v>56666.67</v>
      </c>
      <c r="N3322" s="888">
        <v>0</v>
      </c>
      <c r="O3322" s="888">
        <v>0</v>
      </c>
      <c r="P3322" s="887">
        <v>0</v>
      </c>
    </row>
    <row r="3323" spans="1:16" ht="30" customHeight="1" x14ac:dyDescent="0.25">
      <c r="A3323" s="867" t="s">
        <v>19067</v>
      </c>
      <c r="B3323" s="867" t="s">
        <v>2672</v>
      </c>
      <c r="C3323" s="894" t="s">
        <v>19066</v>
      </c>
      <c r="D3323" s="893" t="s">
        <v>20270</v>
      </c>
      <c r="E3323" s="892">
        <v>20500</v>
      </c>
      <c r="F3323" s="895" t="s">
        <v>20269</v>
      </c>
      <c r="G3323" s="891" t="s">
        <v>20268</v>
      </c>
      <c r="H3323" s="890" t="s">
        <v>2782</v>
      </c>
      <c r="I3323" s="889" t="s">
        <v>3654</v>
      </c>
      <c r="J3323" s="889" t="s">
        <v>5525</v>
      </c>
      <c r="K3323" s="888">
        <v>2</v>
      </c>
      <c r="L3323" s="888">
        <v>5</v>
      </c>
      <c r="M3323" s="887">
        <v>95666.67</v>
      </c>
      <c r="N3323" s="888">
        <v>1</v>
      </c>
      <c r="O3323" s="888">
        <v>6</v>
      </c>
      <c r="P3323" s="887">
        <v>116825</v>
      </c>
    </row>
    <row r="3324" spans="1:16" x14ac:dyDescent="0.25">
      <c r="A3324" s="867" t="s">
        <v>19067</v>
      </c>
      <c r="B3324" s="867" t="s">
        <v>2672</v>
      </c>
      <c r="C3324" s="894" t="s">
        <v>19066</v>
      </c>
      <c r="D3324" s="893" t="s">
        <v>20267</v>
      </c>
      <c r="E3324" s="892">
        <v>25000</v>
      </c>
      <c r="F3324" s="895" t="s">
        <v>20266</v>
      </c>
      <c r="G3324" s="891" t="s">
        <v>20265</v>
      </c>
      <c r="H3324" s="890" t="s">
        <v>2772</v>
      </c>
      <c r="I3324" s="889" t="s">
        <v>3654</v>
      </c>
      <c r="J3324" s="889" t="s">
        <v>5525</v>
      </c>
      <c r="K3324" s="888">
        <v>1</v>
      </c>
      <c r="L3324" s="888">
        <v>5</v>
      </c>
      <c r="M3324" s="887">
        <v>109166.67</v>
      </c>
      <c r="N3324" s="888">
        <v>0</v>
      </c>
      <c r="O3324" s="888">
        <v>0</v>
      </c>
      <c r="P3324" s="887">
        <v>0</v>
      </c>
    </row>
    <row r="3325" spans="1:16" x14ac:dyDescent="0.25">
      <c r="A3325" s="867" t="s">
        <v>19067</v>
      </c>
      <c r="B3325" s="867" t="s">
        <v>2672</v>
      </c>
      <c r="C3325" s="894" t="s">
        <v>19066</v>
      </c>
      <c r="D3325" s="893" t="s">
        <v>19740</v>
      </c>
      <c r="E3325" s="892">
        <v>22750</v>
      </c>
      <c r="F3325" s="895" t="s">
        <v>20266</v>
      </c>
      <c r="G3325" s="891" t="s">
        <v>20265</v>
      </c>
      <c r="H3325" s="890" t="s">
        <v>2772</v>
      </c>
      <c r="I3325" s="889" t="s">
        <v>3654</v>
      </c>
      <c r="J3325" s="889" t="s">
        <v>5525</v>
      </c>
      <c r="K3325" s="888">
        <v>1</v>
      </c>
      <c r="L3325" s="888">
        <v>2</v>
      </c>
      <c r="M3325" s="887">
        <v>34883.339999999997</v>
      </c>
      <c r="N3325" s="888">
        <v>0</v>
      </c>
      <c r="O3325" s="888">
        <v>0</v>
      </c>
      <c r="P3325" s="887">
        <v>0</v>
      </c>
    </row>
    <row r="3326" spans="1:16" ht="22.5" x14ac:dyDescent="0.25">
      <c r="A3326" s="867" t="s">
        <v>19067</v>
      </c>
      <c r="B3326" s="867" t="s">
        <v>2672</v>
      </c>
      <c r="C3326" s="894" t="s">
        <v>19066</v>
      </c>
      <c r="D3326" s="893" t="s">
        <v>19187</v>
      </c>
      <c r="E3326" s="892">
        <v>21625</v>
      </c>
      <c r="F3326" s="895" t="s">
        <v>20266</v>
      </c>
      <c r="G3326" s="891" t="s">
        <v>20265</v>
      </c>
      <c r="H3326" s="890" t="s">
        <v>2772</v>
      </c>
      <c r="I3326" s="889" t="s">
        <v>3654</v>
      </c>
      <c r="J3326" s="889" t="s">
        <v>5525</v>
      </c>
      <c r="K3326" s="888">
        <v>1</v>
      </c>
      <c r="L3326" s="888">
        <v>2</v>
      </c>
      <c r="M3326" s="887">
        <v>30995.83</v>
      </c>
      <c r="N3326" s="888">
        <v>0</v>
      </c>
      <c r="O3326" s="888">
        <v>0</v>
      </c>
      <c r="P3326" s="887">
        <v>0</v>
      </c>
    </row>
    <row r="3327" spans="1:16" x14ac:dyDescent="0.25">
      <c r="A3327" s="867" t="s">
        <v>19067</v>
      </c>
      <c r="B3327" s="867" t="s">
        <v>2672</v>
      </c>
      <c r="C3327" s="894" t="s">
        <v>19066</v>
      </c>
      <c r="D3327" s="893" t="s">
        <v>19141</v>
      </c>
      <c r="E3327" s="892">
        <v>22750</v>
      </c>
      <c r="F3327" s="895" t="s">
        <v>20264</v>
      </c>
      <c r="G3327" s="891" t="s">
        <v>20263</v>
      </c>
      <c r="H3327" s="890" t="s">
        <v>2772</v>
      </c>
      <c r="I3327" s="889" t="s">
        <v>3654</v>
      </c>
      <c r="J3327" s="889" t="s">
        <v>5525</v>
      </c>
      <c r="K3327" s="888">
        <v>1</v>
      </c>
      <c r="L3327" s="888">
        <v>1</v>
      </c>
      <c r="M3327" s="887">
        <v>14408.33</v>
      </c>
      <c r="N3327" s="888">
        <v>1</v>
      </c>
      <c r="O3327" s="888">
        <v>2</v>
      </c>
      <c r="P3327" s="887">
        <v>38675</v>
      </c>
    </row>
    <row r="3328" spans="1:16" x14ac:dyDescent="0.25">
      <c r="A3328" s="867" t="s">
        <v>19067</v>
      </c>
      <c r="B3328" s="867" t="s">
        <v>2672</v>
      </c>
      <c r="C3328" s="894" t="s">
        <v>19066</v>
      </c>
      <c r="D3328" s="893" t="s">
        <v>20262</v>
      </c>
      <c r="E3328" s="892">
        <v>20000</v>
      </c>
      <c r="F3328" s="895" t="s">
        <v>20261</v>
      </c>
      <c r="G3328" s="891" t="s">
        <v>20260</v>
      </c>
      <c r="H3328" s="890" t="s">
        <v>2772</v>
      </c>
      <c r="I3328" s="889" t="s">
        <v>3654</v>
      </c>
      <c r="J3328" s="889" t="s">
        <v>5525</v>
      </c>
      <c r="K3328" s="888">
        <v>0</v>
      </c>
      <c r="L3328" s="888">
        <v>0</v>
      </c>
      <c r="M3328" s="887">
        <v>0</v>
      </c>
      <c r="N3328" s="888">
        <v>1</v>
      </c>
      <c r="O3328" s="888">
        <v>5</v>
      </c>
      <c r="P3328" s="887">
        <v>104000</v>
      </c>
    </row>
    <row r="3329" spans="1:16" ht="22.5" x14ac:dyDescent="0.25">
      <c r="A3329" s="867" t="s">
        <v>19067</v>
      </c>
      <c r="B3329" s="867" t="s">
        <v>2672</v>
      </c>
      <c r="C3329" s="894" t="s">
        <v>19066</v>
      </c>
      <c r="D3329" s="893" t="s">
        <v>19473</v>
      </c>
      <c r="E3329" s="892">
        <v>18250</v>
      </c>
      <c r="F3329" s="895" t="s">
        <v>20261</v>
      </c>
      <c r="G3329" s="891" t="s">
        <v>20260</v>
      </c>
      <c r="H3329" s="890" t="s">
        <v>2782</v>
      </c>
      <c r="I3329" s="889" t="s">
        <v>3654</v>
      </c>
      <c r="J3329" s="889" t="s">
        <v>5525</v>
      </c>
      <c r="K3329" s="888">
        <v>1</v>
      </c>
      <c r="L3329" s="888">
        <v>8</v>
      </c>
      <c r="M3329" s="887">
        <v>134441.67000000001</v>
      </c>
      <c r="N3329" s="888">
        <v>0</v>
      </c>
      <c r="O3329" s="888">
        <v>0</v>
      </c>
      <c r="P3329" s="887">
        <v>0</v>
      </c>
    </row>
    <row r="3330" spans="1:16" ht="33.75" x14ac:dyDescent="0.25">
      <c r="A3330" s="867" t="s">
        <v>19067</v>
      </c>
      <c r="B3330" s="867" t="s">
        <v>2672</v>
      </c>
      <c r="C3330" s="894" t="s">
        <v>19066</v>
      </c>
      <c r="D3330" s="893" t="s">
        <v>19450</v>
      </c>
      <c r="E3330" s="892">
        <v>20500</v>
      </c>
      <c r="F3330" s="895" t="s">
        <v>20259</v>
      </c>
      <c r="G3330" s="891" t="s">
        <v>20258</v>
      </c>
      <c r="H3330" s="890" t="s">
        <v>2703</v>
      </c>
      <c r="I3330" s="889" t="s">
        <v>3654</v>
      </c>
      <c r="J3330" s="889" t="s">
        <v>5525</v>
      </c>
      <c r="K3330" s="888">
        <v>1</v>
      </c>
      <c r="L3330" s="888">
        <v>3</v>
      </c>
      <c r="M3330" s="887">
        <v>66966.67</v>
      </c>
      <c r="N3330" s="888">
        <v>0</v>
      </c>
      <c r="O3330" s="888">
        <v>0</v>
      </c>
      <c r="P3330" s="887">
        <v>0</v>
      </c>
    </row>
    <row r="3331" spans="1:16" x14ac:dyDescent="0.25">
      <c r="A3331" s="867" t="s">
        <v>19067</v>
      </c>
      <c r="B3331" s="867" t="s">
        <v>2672</v>
      </c>
      <c r="C3331" s="894" t="s">
        <v>19066</v>
      </c>
      <c r="D3331" s="893" t="s">
        <v>195</v>
      </c>
      <c r="E3331" s="892">
        <v>18000</v>
      </c>
      <c r="F3331" s="895" t="s">
        <v>20257</v>
      </c>
      <c r="G3331" s="891" t="s">
        <v>20256</v>
      </c>
      <c r="H3331" s="890" t="s">
        <v>2855</v>
      </c>
      <c r="I3331" s="889" t="s">
        <v>3654</v>
      </c>
      <c r="J3331" s="889" t="s">
        <v>5525</v>
      </c>
      <c r="K3331" s="888">
        <v>1</v>
      </c>
      <c r="L3331" s="888">
        <v>8</v>
      </c>
      <c r="M3331" s="887">
        <v>139800</v>
      </c>
      <c r="N3331" s="888">
        <v>1</v>
      </c>
      <c r="O3331" s="888">
        <v>6</v>
      </c>
      <c r="P3331" s="887">
        <v>106200</v>
      </c>
    </row>
    <row r="3332" spans="1:16" ht="22.5" x14ac:dyDescent="0.25">
      <c r="A3332" s="867" t="s">
        <v>19067</v>
      </c>
      <c r="B3332" s="867" t="s">
        <v>2672</v>
      </c>
      <c r="C3332" s="894" t="s">
        <v>19066</v>
      </c>
      <c r="D3332" s="893" t="s">
        <v>19103</v>
      </c>
      <c r="E3332" s="892">
        <v>20500</v>
      </c>
      <c r="F3332" s="895" t="s">
        <v>20255</v>
      </c>
      <c r="G3332" s="891" t="s">
        <v>20254</v>
      </c>
      <c r="H3332" s="890" t="s">
        <v>13484</v>
      </c>
      <c r="I3332" s="889" t="s">
        <v>3654</v>
      </c>
      <c r="J3332" s="889" t="s">
        <v>5525</v>
      </c>
      <c r="K3332" s="888">
        <v>1</v>
      </c>
      <c r="L3332" s="888">
        <v>6</v>
      </c>
      <c r="M3332" s="887">
        <v>121633.33</v>
      </c>
      <c r="N3332" s="888">
        <v>0</v>
      </c>
      <c r="O3332" s="888">
        <v>0</v>
      </c>
      <c r="P3332" s="887">
        <v>0</v>
      </c>
    </row>
    <row r="3333" spans="1:16" ht="22.5" x14ac:dyDescent="0.25">
      <c r="A3333" s="867" t="s">
        <v>19067</v>
      </c>
      <c r="B3333" s="867" t="s">
        <v>2672</v>
      </c>
      <c r="C3333" s="894" t="s">
        <v>19066</v>
      </c>
      <c r="D3333" s="893" t="s">
        <v>20253</v>
      </c>
      <c r="E3333" s="892">
        <v>25000</v>
      </c>
      <c r="F3333" s="895" t="s">
        <v>20252</v>
      </c>
      <c r="G3333" s="891" t="s">
        <v>20251</v>
      </c>
      <c r="H3333" s="890" t="s">
        <v>2782</v>
      </c>
      <c r="I3333" s="889" t="s">
        <v>3654</v>
      </c>
      <c r="J3333" s="889" t="s">
        <v>5525</v>
      </c>
      <c r="K3333" s="888">
        <v>1</v>
      </c>
      <c r="L3333" s="888">
        <v>2</v>
      </c>
      <c r="M3333" s="887">
        <v>58333.33</v>
      </c>
      <c r="N3333" s="888">
        <v>1</v>
      </c>
      <c r="O3333" s="888">
        <v>6</v>
      </c>
      <c r="P3333" s="887">
        <v>147250</v>
      </c>
    </row>
    <row r="3334" spans="1:16" x14ac:dyDescent="0.25">
      <c r="A3334" s="867" t="s">
        <v>19067</v>
      </c>
      <c r="B3334" s="867" t="s">
        <v>2672</v>
      </c>
      <c r="C3334" s="894" t="s">
        <v>19066</v>
      </c>
      <c r="D3334" s="893" t="s">
        <v>19141</v>
      </c>
      <c r="E3334" s="892">
        <v>20500</v>
      </c>
      <c r="F3334" s="895" t="s">
        <v>20250</v>
      </c>
      <c r="G3334" s="891" t="s">
        <v>20249</v>
      </c>
      <c r="H3334" s="890" t="s">
        <v>16874</v>
      </c>
      <c r="I3334" s="889" t="s">
        <v>3654</v>
      </c>
      <c r="J3334" s="889" t="s">
        <v>5525</v>
      </c>
      <c r="K3334" s="888">
        <v>1</v>
      </c>
      <c r="L3334" s="888">
        <v>1</v>
      </c>
      <c r="M3334" s="887">
        <v>34166.67</v>
      </c>
      <c r="N3334" s="888">
        <v>1</v>
      </c>
      <c r="O3334" s="888">
        <v>6</v>
      </c>
      <c r="P3334" s="887">
        <v>120925</v>
      </c>
    </row>
    <row r="3335" spans="1:16" ht="33.75" x14ac:dyDescent="0.25">
      <c r="A3335" s="867" t="s">
        <v>19067</v>
      </c>
      <c r="B3335" s="867" t="s">
        <v>2672</v>
      </c>
      <c r="C3335" s="894" t="s">
        <v>19066</v>
      </c>
      <c r="D3335" s="893" t="s">
        <v>20248</v>
      </c>
      <c r="E3335" s="892">
        <v>22750</v>
      </c>
      <c r="F3335" s="895" t="s">
        <v>20247</v>
      </c>
      <c r="G3335" s="891" t="s">
        <v>20246</v>
      </c>
      <c r="H3335" s="890" t="s">
        <v>2772</v>
      </c>
      <c r="I3335" s="889" t="s">
        <v>3654</v>
      </c>
      <c r="J3335" s="889" t="s">
        <v>5525</v>
      </c>
      <c r="K3335" s="888">
        <v>0</v>
      </c>
      <c r="L3335" s="888">
        <v>0</v>
      </c>
      <c r="M3335" s="887">
        <v>0</v>
      </c>
      <c r="N3335" s="888">
        <v>1</v>
      </c>
      <c r="O3335" s="888">
        <v>3</v>
      </c>
      <c r="P3335" s="887">
        <v>65975</v>
      </c>
    </row>
    <row r="3336" spans="1:16" ht="33.75" x14ac:dyDescent="0.25">
      <c r="A3336" s="867" t="s">
        <v>19067</v>
      </c>
      <c r="B3336" s="867" t="s">
        <v>2672</v>
      </c>
      <c r="C3336" s="894" t="s">
        <v>19066</v>
      </c>
      <c r="D3336" s="893" t="s">
        <v>20245</v>
      </c>
      <c r="E3336" s="892">
        <v>25000</v>
      </c>
      <c r="F3336" s="895" t="s">
        <v>20244</v>
      </c>
      <c r="G3336" s="891" t="s">
        <v>20243</v>
      </c>
      <c r="H3336" s="890" t="s">
        <v>2872</v>
      </c>
      <c r="I3336" s="889" t="s">
        <v>3654</v>
      </c>
      <c r="J3336" s="889" t="s">
        <v>5525</v>
      </c>
      <c r="K3336" s="888">
        <v>1</v>
      </c>
      <c r="L3336" s="888">
        <v>4</v>
      </c>
      <c r="M3336" s="887">
        <v>96666.67</v>
      </c>
      <c r="N3336" s="888">
        <v>0</v>
      </c>
      <c r="O3336" s="888">
        <v>0</v>
      </c>
      <c r="P3336" s="887">
        <v>0</v>
      </c>
    </row>
    <row r="3337" spans="1:16" ht="22.5" x14ac:dyDescent="0.25">
      <c r="A3337" s="867" t="s">
        <v>19067</v>
      </c>
      <c r="B3337" s="867" t="s">
        <v>2672</v>
      </c>
      <c r="C3337" s="894" t="s">
        <v>19066</v>
      </c>
      <c r="D3337" s="893" t="s">
        <v>20242</v>
      </c>
      <c r="E3337" s="892">
        <v>23000</v>
      </c>
      <c r="F3337" s="895" t="s">
        <v>20241</v>
      </c>
      <c r="G3337" s="891" t="s">
        <v>20240</v>
      </c>
      <c r="H3337" s="890" t="s">
        <v>2872</v>
      </c>
      <c r="I3337" s="889" t="s">
        <v>3654</v>
      </c>
      <c r="J3337" s="889" t="s">
        <v>5525</v>
      </c>
      <c r="K3337" s="888">
        <v>1</v>
      </c>
      <c r="L3337" s="888">
        <v>12</v>
      </c>
      <c r="M3337" s="887">
        <v>276000</v>
      </c>
      <c r="N3337" s="888">
        <v>1</v>
      </c>
      <c r="O3337" s="888">
        <v>6</v>
      </c>
      <c r="P3337" s="887">
        <v>135550</v>
      </c>
    </row>
    <row r="3338" spans="1:16" x14ac:dyDescent="0.25">
      <c r="A3338" s="867" t="s">
        <v>19067</v>
      </c>
      <c r="B3338" s="867" t="s">
        <v>2672</v>
      </c>
      <c r="C3338" s="894" t="s">
        <v>19066</v>
      </c>
      <c r="D3338" s="893" t="s">
        <v>20239</v>
      </c>
      <c r="E3338" s="892">
        <v>25000</v>
      </c>
      <c r="F3338" s="895" t="s">
        <v>20238</v>
      </c>
      <c r="G3338" s="891" t="s">
        <v>20237</v>
      </c>
      <c r="H3338" s="890" t="s">
        <v>19290</v>
      </c>
      <c r="I3338" s="889" t="s">
        <v>3654</v>
      </c>
      <c r="J3338" s="889" t="s">
        <v>5525</v>
      </c>
      <c r="K3338" s="888">
        <v>1</v>
      </c>
      <c r="L3338" s="888">
        <v>4</v>
      </c>
      <c r="M3338" s="887">
        <v>100000</v>
      </c>
      <c r="N3338" s="888">
        <v>0</v>
      </c>
      <c r="O3338" s="888">
        <v>0</v>
      </c>
      <c r="P3338" s="887">
        <v>0</v>
      </c>
    </row>
    <row r="3339" spans="1:16" ht="22.5" x14ac:dyDescent="0.25">
      <c r="A3339" s="867" t="s">
        <v>19067</v>
      </c>
      <c r="B3339" s="867" t="s">
        <v>2672</v>
      </c>
      <c r="C3339" s="894" t="s">
        <v>19066</v>
      </c>
      <c r="D3339" s="893" t="s">
        <v>19551</v>
      </c>
      <c r="E3339" s="892">
        <v>22750</v>
      </c>
      <c r="F3339" s="895" t="s">
        <v>20236</v>
      </c>
      <c r="G3339" s="891" t="s">
        <v>20235</v>
      </c>
      <c r="H3339" s="890" t="s">
        <v>2703</v>
      </c>
      <c r="I3339" s="889" t="s">
        <v>3654</v>
      </c>
      <c r="J3339" s="889" t="s">
        <v>5525</v>
      </c>
      <c r="K3339" s="888">
        <v>0</v>
      </c>
      <c r="L3339" s="888">
        <v>0</v>
      </c>
      <c r="M3339" s="887">
        <v>0</v>
      </c>
      <c r="N3339" s="888">
        <v>1</v>
      </c>
      <c r="O3339" s="888">
        <v>2</v>
      </c>
      <c r="P3339" s="887">
        <v>49154.17</v>
      </c>
    </row>
    <row r="3340" spans="1:16" ht="22.5" x14ac:dyDescent="0.25">
      <c r="A3340" s="867" t="s">
        <v>19067</v>
      </c>
      <c r="B3340" s="867" t="s">
        <v>2672</v>
      </c>
      <c r="C3340" s="894" t="s">
        <v>19066</v>
      </c>
      <c r="D3340" s="893" t="s">
        <v>19103</v>
      </c>
      <c r="E3340" s="892">
        <v>20500</v>
      </c>
      <c r="F3340" s="895" t="s">
        <v>20234</v>
      </c>
      <c r="G3340" s="891" t="s">
        <v>20233</v>
      </c>
      <c r="H3340" s="890" t="s">
        <v>13484</v>
      </c>
      <c r="I3340" s="889" t="s">
        <v>3654</v>
      </c>
      <c r="J3340" s="889" t="s">
        <v>5525</v>
      </c>
      <c r="K3340" s="888">
        <v>1</v>
      </c>
      <c r="L3340" s="888">
        <v>1</v>
      </c>
      <c r="M3340" s="887">
        <v>20500</v>
      </c>
      <c r="N3340" s="888">
        <v>0</v>
      </c>
      <c r="O3340" s="888">
        <v>0</v>
      </c>
      <c r="P3340" s="887">
        <v>0</v>
      </c>
    </row>
    <row r="3341" spans="1:16" ht="22.5" x14ac:dyDescent="0.25">
      <c r="A3341" s="867" t="s">
        <v>19067</v>
      </c>
      <c r="B3341" s="867" t="s">
        <v>2672</v>
      </c>
      <c r="C3341" s="894" t="s">
        <v>19066</v>
      </c>
      <c r="D3341" s="893" t="s">
        <v>19301</v>
      </c>
      <c r="E3341" s="892">
        <v>20500</v>
      </c>
      <c r="F3341" s="895" t="s">
        <v>20232</v>
      </c>
      <c r="G3341" s="891" t="s">
        <v>20231</v>
      </c>
      <c r="H3341" s="890" t="s">
        <v>2772</v>
      </c>
      <c r="I3341" s="889" t="s">
        <v>3654</v>
      </c>
      <c r="J3341" s="889" t="s">
        <v>5525</v>
      </c>
      <c r="K3341" s="888">
        <v>1</v>
      </c>
      <c r="L3341" s="888">
        <v>10</v>
      </c>
      <c r="M3341" s="887">
        <v>208416.66999999998</v>
      </c>
      <c r="N3341" s="888">
        <v>1</v>
      </c>
      <c r="O3341" s="888">
        <v>6</v>
      </c>
      <c r="P3341" s="887">
        <v>114169.17</v>
      </c>
    </row>
    <row r="3342" spans="1:16" x14ac:dyDescent="0.25">
      <c r="A3342" s="867" t="s">
        <v>19067</v>
      </c>
      <c r="B3342" s="867" t="s">
        <v>2672</v>
      </c>
      <c r="C3342" s="894" t="s">
        <v>19066</v>
      </c>
      <c r="D3342" s="893" t="s">
        <v>195</v>
      </c>
      <c r="E3342" s="892">
        <v>22750</v>
      </c>
      <c r="F3342" s="895" t="s">
        <v>20230</v>
      </c>
      <c r="G3342" s="891" t="s">
        <v>20229</v>
      </c>
      <c r="H3342" s="890" t="s">
        <v>2855</v>
      </c>
      <c r="I3342" s="889" t="s">
        <v>3654</v>
      </c>
      <c r="J3342" s="889" t="s">
        <v>5525</v>
      </c>
      <c r="K3342" s="888">
        <v>1</v>
      </c>
      <c r="L3342" s="888">
        <v>4</v>
      </c>
      <c r="M3342" s="887">
        <v>93275</v>
      </c>
      <c r="N3342" s="888">
        <v>1</v>
      </c>
      <c r="O3342" s="888">
        <v>6</v>
      </c>
      <c r="P3342" s="887">
        <v>131812.5</v>
      </c>
    </row>
    <row r="3343" spans="1:16" x14ac:dyDescent="0.25">
      <c r="A3343" s="867" t="s">
        <v>19067</v>
      </c>
      <c r="B3343" s="867" t="s">
        <v>2672</v>
      </c>
      <c r="C3343" s="894" t="s">
        <v>19066</v>
      </c>
      <c r="D3343" s="893" t="s">
        <v>20228</v>
      </c>
      <c r="E3343" s="892">
        <v>20500</v>
      </c>
      <c r="F3343" s="895" t="s">
        <v>20227</v>
      </c>
      <c r="G3343" s="891" t="s">
        <v>20226</v>
      </c>
      <c r="H3343" s="890" t="s">
        <v>2772</v>
      </c>
      <c r="I3343" s="889" t="s">
        <v>3654</v>
      </c>
      <c r="J3343" s="889" t="s">
        <v>5525</v>
      </c>
      <c r="K3343" s="888">
        <v>1</v>
      </c>
      <c r="L3343" s="888">
        <v>10</v>
      </c>
      <c r="M3343" s="887">
        <v>225500</v>
      </c>
      <c r="N3343" s="888">
        <v>1</v>
      </c>
      <c r="O3343" s="888">
        <v>6</v>
      </c>
      <c r="P3343" s="887">
        <v>120925</v>
      </c>
    </row>
    <row r="3344" spans="1:16" ht="22.5" x14ac:dyDescent="0.25">
      <c r="A3344" s="867" t="s">
        <v>19067</v>
      </c>
      <c r="B3344" s="867" t="s">
        <v>2672</v>
      </c>
      <c r="C3344" s="894" t="s">
        <v>19066</v>
      </c>
      <c r="D3344" s="893" t="s">
        <v>20225</v>
      </c>
      <c r="E3344" s="892">
        <v>25000</v>
      </c>
      <c r="F3344" s="895" t="s">
        <v>20224</v>
      </c>
      <c r="G3344" s="891" t="s">
        <v>20223</v>
      </c>
      <c r="H3344" s="890" t="s">
        <v>2772</v>
      </c>
      <c r="I3344" s="889" t="s">
        <v>3654</v>
      </c>
      <c r="J3344" s="889" t="s">
        <v>5525</v>
      </c>
      <c r="K3344" s="888">
        <v>1</v>
      </c>
      <c r="L3344" s="888">
        <v>12</v>
      </c>
      <c r="M3344" s="887">
        <v>300000</v>
      </c>
      <c r="N3344" s="888">
        <v>2</v>
      </c>
      <c r="O3344" s="888">
        <v>4</v>
      </c>
      <c r="P3344" s="887">
        <v>70833.33</v>
      </c>
    </row>
    <row r="3345" spans="1:16" ht="33.75" x14ac:dyDescent="0.25">
      <c r="A3345" s="867" t="s">
        <v>19067</v>
      </c>
      <c r="B3345" s="867" t="s">
        <v>2672</v>
      </c>
      <c r="C3345" s="894" t="s">
        <v>19066</v>
      </c>
      <c r="D3345" s="893" t="s">
        <v>20222</v>
      </c>
      <c r="E3345" s="892">
        <v>20500</v>
      </c>
      <c r="F3345" s="895" t="s">
        <v>20221</v>
      </c>
      <c r="G3345" s="891" t="s">
        <v>20220</v>
      </c>
      <c r="H3345" s="890" t="s">
        <v>20219</v>
      </c>
      <c r="I3345" s="889" t="s">
        <v>3654</v>
      </c>
      <c r="J3345" s="889" t="s">
        <v>5525</v>
      </c>
      <c r="K3345" s="888">
        <v>1</v>
      </c>
      <c r="L3345" s="888">
        <v>3</v>
      </c>
      <c r="M3345" s="887">
        <v>41683.33</v>
      </c>
      <c r="N3345" s="888">
        <v>0</v>
      </c>
      <c r="O3345" s="888">
        <v>0</v>
      </c>
      <c r="P3345" s="887">
        <v>0</v>
      </c>
    </row>
    <row r="3346" spans="1:16" x14ac:dyDescent="0.25">
      <c r="A3346" s="867" t="s">
        <v>19067</v>
      </c>
      <c r="B3346" s="867" t="s">
        <v>2672</v>
      </c>
      <c r="C3346" s="894" t="s">
        <v>19066</v>
      </c>
      <c r="D3346" s="893" t="s">
        <v>201</v>
      </c>
      <c r="E3346" s="892">
        <v>20500</v>
      </c>
      <c r="F3346" s="895" t="s">
        <v>20221</v>
      </c>
      <c r="G3346" s="891" t="s">
        <v>20220</v>
      </c>
      <c r="H3346" s="890" t="s">
        <v>20219</v>
      </c>
      <c r="I3346" s="889" t="s">
        <v>3654</v>
      </c>
      <c r="J3346" s="889" t="s">
        <v>5525</v>
      </c>
      <c r="K3346" s="888">
        <v>1</v>
      </c>
      <c r="L3346" s="888">
        <v>1</v>
      </c>
      <c r="M3346" s="887">
        <v>11616.67</v>
      </c>
      <c r="N3346" s="888">
        <v>0</v>
      </c>
      <c r="O3346" s="888">
        <v>0</v>
      </c>
      <c r="P3346" s="887">
        <v>0</v>
      </c>
    </row>
    <row r="3347" spans="1:16" x14ac:dyDescent="0.25">
      <c r="A3347" s="867" t="s">
        <v>19067</v>
      </c>
      <c r="B3347" s="867" t="s">
        <v>2672</v>
      </c>
      <c r="C3347" s="894" t="s">
        <v>19066</v>
      </c>
      <c r="D3347" s="893" t="s">
        <v>19424</v>
      </c>
      <c r="E3347" s="892">
        <v>22750</v>
      </c>
      <c r="F3347" s="895" t="s">
        <v>20217</v>
      </c>
      <c r="G3347" s="891" t="s">
        <v>20216</v>
      </c>
      <c r="H3347" s="890" t="s">
        <v>19183</v>
      </c>
      <c r="I3347" s="889" t="s">
        <v>3654</v>
      </c>
      <c r="J3347" s="889" t="s">
        <v>5525</v>
      </c>
      <c r="K3347" s="888">
        <v>1</v>
      </c>
      <c r="L3347" s="888">
        <v>5</v>
      </c>
      <c r="M3347" s="887">
        <v>122850</v>
      </c>
      <c r="N3347" s="888">
        <v>1</v>
      </c>
      <c r="O3347" s="888">
        <v>4</v>
      </c>
      <c r="P3347" s="887">
        <v>91000</v>
      </c>
    </row>
    <row r="3348" spans="1:16" ht="22.5" x14ac:dyDescent="0.25">
      <c r="A3348" s="867" t="s">
        <v>19067</v>
      </c>
      <c r="B3348" s="867" t="s">
        <v>2672</v>
      </c>
      <c r="C3348" s="894" t="s">
        <v>19066</v>
      </c>
      <c r="D3348" s="893" t="s">
        <v>20218</v>
      </c>
      <c r="E3348" s="892">
        <v>20500</v>
      </c>
      <c r="F3348" s="895" t="s">
        <v>20217</v>
      </c>
      <c r="G3348" s="891" t="s">
        <v>20216</v>
      </c>
      <c r="H3348" s="890" t="s">
        <v>19183</v>
      </c>
      <c r="I3348" s="889" t="s">
        <v>3654</v>
      </c>
      <c r="J3348" s="889" t="s">
        <v>5525</v>
      </c>
      <c r="K3348" s="888">
        <v>1</v>
      </c>
      <c r="L3348" s="888">
        <v>1</v>
      </c>
      <c r="M3348" s="887">
        <v>16400</v>
      </c>
      <c r="N3348" s="888">
        <v>0</v>
      </c>
      <c r="O3348" s="888">
        <v>0</v>
      </c>
      <c r="P3348" s="887">
        <v>0</v>
      </c>
    </row>
    <row r="3349" spans="1:16" x14ac:dyDescent="0.25">
      <c r="A3349" s="867" t="s">
        <v>19067</v>
      </c>
      <c r="B3349" s="867" t="s">
        <v>2672</v>
      </c>
      <c r="C3349" s="894" t="s">
        <v>19066</v>
      </c>
      <c r="D3349" s="893" t="s">
        <v>19327</v>
      </c>
      <c r="E3349" s="892">
        <v>22500</v>
      </c>
      <c r="F3349" s="895" t="s">
        <v>20215</v>
      </c>
      <c r="G3349" s="891" t="s">
        <v>20214</v>
      </c>
      <c r="H3349" s="890" t="s">
        <v>2772</v>
      </c>
      <c r="I3349" s="889" t="s">
        <v>3654</v>
      </c>
      <c r="J3349" s="889" t="s">
        <v>5525</v>
      </c>
      <c r="K3349" s="888">
        <v>0</v>
      </c>
      <c r="L3349" s="888">
        <v>0</v>
      </c>
      <c r="M3349" s="887">
        <v>0</v>
      </c>
      <c r="N3349" s="888">
        <v>1</v>
      </c>
      <c r="O3349" s="888">
        <v>4</v>
      </c>
      <c r="P3349" s="887">
        <v>96625</v>
      </c>
    </row>
    <row r="3350" spans="1:16" ht="22.5" x14ac:dyDescent="0.25">
      <c r="A3350" s="867" t="s">
        <v>19067</v>
      </c>
      <c r="B3350" s="867" t="s">
        <v>2672</v>
      </c>
      <c r="C3350" s="894" t="s">
        <v>19066</v>
      </c>
      <c r="D3350" s="893" t="s">
        <v>20213</v>
      </c>
      <c r="E3350" s="892">
        <v>22750</v>
      </c>
      <c r="F3350" s="895" t="s">
        <v>20212</v>
      </c>
      <c r="G3350" s="891" t="s">
        <v>20211</v>
      </c>
      <c r="H3350" s="890" t="s">
        <v>2872</v>
      </c>
      <c r="I3350" s="889" t="s">
        <v>3654</v>
      </c>
      <c r="J3350" s="889" t="s">
        <v>5525</v>
      </c>
      <c r="K3350" s="888">
        <v>1</v>
      </c>
      <c r="L3350" s="888">
        <v>11</v>
      </c>
      <c r="M3350" s="887">
        <v>250250</v>
      </c>
      <c r="N3350" s="888">
        <v>0</v>
      </c>
      <c r="O3350" s="888">
        <v>0</v>
      </c>
      <c r="P3350" s="887">
        <v>0</v>
      </c>
    </row>
    <row r="3351" spans="1:16" x14ac:dyDescent="0.25">
      <c r="A3351" s="1772" t="s">
        <v>2848</v>
      </c>
      <c r="B3351" s="1772"/>
      <c r="C3351" s="1772"/>
      <c r="D3351" s="1772"/>
      <c r="E3351" s="1772"/>
      <c r="F3351" s="1772" t="s">
        <v>378</v>
      </c>
      <c r="G3351" s="1772"/>
      <c r="H3351" s="1772"/>
      <c r="I3351" s="1772"/>
      <c r="J3351" s="1772"/>
      <c r="K3351" s="1771" t="s">
        <v>2847</v>
      </c>
      <c r="L3351" s="1771"/>
      <c r="M3351" s="1771"/>
      <c r="N3351" s="1771" t="s">
        <v>2846</v>
      </c>
      <c r="O3351" s="1771"/>
      <c r="P3351" s="1771"/>
    </row>
    <row r="3352" spans="1:16" ht="69.75" x14ac:dyDescent="0.25">
      <c r="A3352" s="1535" t="s">
        <v>2845</v>
      </c>
      <c r="B3352" s="1535" t="s">
        <v>5</v>
      </c>
      <c r="C3352" s="1535" t="s">
        <v>2844</v>
      </c>
      <c r="D3352" s="1535" t="s">
        <v>2843</v>
      </c>
      <c r="E3352" s="1536" t="s">
        <v>2842</v>
      </c>
      <c r="F3352" s="1537" t="s">
        <v>2841</v>
      </c>
      <c r="G3352" s="1535" t="s">
        <v>2840</v>
      </c>
      <c r="H3352" s="1535" t="s">
        <v>2839</v>
      </c>
      <c r="I3352" s="1535" t="s">
        <v>2838</v>
      </c>
      <c r="J3352" s="1535" t="s">
        <v>2837</v>
      </c>
      <c r="K3352" s="1538" t="s">
        <v>2836</v>
      </c>
      <c r="L3352" s="1538" t="s">
        <v>2835</v>
      </c>
      <c r="M3352" s="1539" t="s">
        <v>2834</v>
      </c>
      <c r="N3352" s="1538" t="s">
        <v>2836</v>
      </c>
      <c r="O3352" s="1538" t="s">
        <v>2835</v>
      </c>
      <c r="P3352" s="1539" t="s">
        <v>2834</v>
      </c>
    </row>
    <row r="3353" spans="1:16" ht="45" x14ac:dyDescent="0.25">
      <c r="A3353" s="867" t="s">
        <v>19067</v>
      </c>
      <c r="B3353" s="867" t="s">
        <v>2672</v>
      </c>
      <c r="C3353" s="894" t="s">
        <v>19066</v>
      </c>
      <c r="D3353" s="893" t="s">
        <v>20210</v>
      </c>
      <c r="E3353" s="892">
        <v>25000</v>
      </c>
      <c r="F3353" s="895" t="s">
        <v>20209</v>
      </c>
      <c r="G3353" s="891" t="s">
        <v>20208</v>
      </c>
      <c r="H3353" s="890" t="s">
        <v>2772</v>
      </c>
      <c r="I3353" s="889" t="s">
        <v>3654</v>
      </c>
      <c r="J3353" s="889" t="s">
        <v>5525</v>
      </c>
      <c r="K3353" s="888">
        <v>1</v>
      </c>
      <c r="L3353" s="888">
        <v>12</v>
      </c>
      <c r="M3353" s="887">
        <v>300000</v>
      </c>
      <c r="N3353" s="888">
        <v>1</v>
      </c>
      <c r="O3353" s="888">
        <v>6</v>
      </c>
      <c r="P3353" s="887">
        <v>136125</v>
      </c>
    </row>
    <row r="3354" spans="1:16" ht="22.5" x14ac:dyDescent="0.25">
      <c r="A3354" s="867" t="s">
        <v>19067</v>
      </c>
      <c r="B3354" s="867" t="s">
        <v>2672</v>
      </c>
      <c r="C3354" s="894" t="s">
        <v>19066</v>
      </c>
      <c r="D3354" s="893" t="s">
        <v>19138</v>
      </c>
      <c r="E3354" s="892">
        <v>22750</v>
      </c>
      <c r="F3354" s="895" t="s">
        <v>20207</v>
      </c>
      <c r="G3354" s="891" t="s">
        <v>20206</v>
      </c>
      <c r="H3354" s="890" t="s">
        <v>2772</v>
      </c>
      <c r="I3354" s="889" t="s">
        <v>3654</v>
      </c>
      <c r="J3354" s="889" t="s">
        <v>5525</v>
      </c>
      <c r="K3354" s="888">
        <v>1</v>
      </c>
      <c r="L3354" s="888">
        <v>5</v>
      </c>
      <c r="M3354" s="887">
        <v>97825</v>
      </c>
      <c r="N3354" s="888">
        <v>0</v>
      </c>
      <c r="O3354" s="888">
        <v>0</v>
      </c>
      <c r="P3354" s="887">
        <v>0</v>
      </c>
    </row>
    <row r="3355" spans="1:16" ht="33.75" x14ac:dyDescent="0.25">
      <c r="A3355" s="867" t="s">
        <v>19067</v>
      </c>
      <c r="B3355" s="867" t="s">
        <v>2672</v>
      </c>
      <c r="C3355" s="894" t="s">
        <v>19066</v>
      </c>
      <c r="D3355" s="893" t="s">
        <v>20205</v>
      </c>
      <c r="E3355" s="892">
        <v>25000</v>
      </c>
      <c r="F3355" s="895" t="s">
        <v>20204</v>
      </c>
      <c r="G3355" s="891" t="s">
        <v>20203</v>
      </c>
      <c r="H3355" s="890" t="s">
        <v>3013</v>
      </c>
      <c r="I3355" s="889" t="s">
        <v>3654</v>
      </c>
      <c r="J3355" s="889" t="s">
        <v>5525</v>
      </c>
      <c r="K3355" s="888">
        <v>0</v>
      </c>
      <c r="L3355" s="888">
        <v>0</v>
      </c>
      <c r="M3355" s="887">
        <v>0</v>
      </c>
      <c r="N3355" s="888">
        <v>1</v>
      </c>
      <c r="O3355" s="888">
        <v>5</v>
      </c>
      <c r="P3355" s="887">
        <v>128083.33</v>
      </c>
    </row>
    <row r="3356" spans="1:16" x14ac:dyDescent="0.25">
      <c r="A3356" s="867" t="s">
        <v>19067</v>
      </c>
      <c r="B3356" s="867" t="s">
        <v>2672</v>
      </c>
      <c r="C3356" s="894" t="s">
        <v>19066</v>
      </c>
      <c r="D3356" s="893" t="s">
        <v>19608</v>
      </c>
      <c r="E3356" s="892">
        <v>25000</v>
      </c>
      <c r="F3356" s="895" t="s">
        <v>20204</v>
      </c>
      <c r="G3356" s="891" t="s">
        <v>20203</v>
      </c>
      <c r="H3356" s="890" t="s">
        <v>3013</v>
      </c>
      <c r="I3356" s="889" t="s">
        <v>3654</v>
      </c>
      <c r="J3356" s="889" t="s">
        <v>5525</v>
      </c>
      <c r="K3356" s="888">
        <v>1</v>
      </c>
      <c r="L3356" s="888">
        <v>1</v>
      </c>
      <c r="M3356" s="887">
        <v>16666.669999999998</v>
      </c>
      <c r="N3356" s="888">
        <v>1</v>
      </c>
      <c r="O3356" s="888">
        <v>1</v>
      </c>
      <c r="P3356" s="887">
        <v>6666.67</v>
      </c>
    </row>
    <row r="3357" spans="1:16" ht="22.5" x14ac:dyDescent="0.25">
      <c r="A3357" s="867" t="s">
        <v>19067</v>
      </c>
      <c r="B3357" s="867" t="s">
        <v>2672</v>
      </c>
      <c r="C3357" s="894" t="s">
        <v>19066</v>
      </c>
      <c r="D3357" s="893" t="s">
        <v>20202</v>
      </c>
      <c r="E3357" s="892">
        <v>25000</v>
      </c>
      <c r="F3357" s="895" t="s">
        <v>20201</v>
      </c>
      <c r="G3357" s="891" t="s">
        <v>20200</v>
      </c>
      <c r="H3357" s="890" t="s">
        <v>2925</v>
      </c>
      <c r="I3357" s="889" t="s">
        <v>3654</v>
      </c>
      <c r="J3357" s="889" t="s">
        <v>5525</v>
      </c>
      <c r="K3357" s="888">
        <v>1</v>
      </c>
      <c r="L3357" s="888">
        <v>6</v>
      </c>
      <c r="M3357" s="887">
        <v>142500</v>
      </c>
      <c r="N3357" s="888">
        <v>1</v>
      </c>
      <c r="O3357" s="888">
        <v>6</v>
      </c>
      <c r="P3357" s="887">
        <v>147250</v>
      </c>
    </row>
    <row r="3358" spans="1:16" ht="22.5" x14ac:dyDescent="0.25">
      <c r="A3358" s="867" t="s">
        <v>19067</v>
      </c>
      <c r="B3358" s="867" t="s">
        <v>2672</v>
      </c>
      <c r="C3358" s="894" t="s">
        <v>19066</v>
      </c>
      <c r="D3358" s="893" t="s">
        <v>20199</v>
      </c>
      <c r="E3358" s="892">
        <v>25000</v>
      </c>
      <c r="F3358" s="895" t="s">
        <v>20198</v>
      </c>
      <c r="G3358" s="891" t="s">
        <v>20197</v>
      </c>
      <c r="H3358" s="890" t="s">
        <v>3013</v>
      </c>
      <c r="I3358" s="889" t="s">
        <v>3654</v>
      </c>
      <c r="J3358" s="889" t="s">
        <v>5525</v>
      </c>
      <c r="K3358" s="888">
        <v>1</v>
      </c>
      <c r="L3358" s="888">
        <v>6</v>
      </c>
      <c r="M3358" s="887">
        <v>138333.32999999999</v>
      </c>
      <c r="N3358" s="888">
        <v>0</v>
      </c>
      <c r="O3358" s="888">
        <v>0</v>
      </c>
      <c r="P3358" s="887">
        <v>0</v>
      </c>
    </row>
    <row r="3359" spans="1:16" ht="33.75" x14ac:dyDescent="0.25">
      <c r="A3359" s="867" t="s">
        <v>19067</v>
      </c>
      <c r="B3359" s="867" t="s">
        <v>2672</v>
      </c>
      <c r="C3359" s="894" t="s">
        <v>19066</v>
      </c>
      <c r="D3359" s="893" t="s">
        <v>20151</v>
      </c>
      <c r="E3359" s="892">
        <v>22800</v>
      </c>
      <c r="F3359" s="895" t="s">
        <v>20196</v>
      </c>
      <c r="G3359" s="891" t="s">
        <v>20195</v>
      </c>
      <c r="H3359" s="890" t="s">
        <v>2855</v>
      </c>
      <c r="I3359" s="889" t="s">
        <v>3654</v>
      </c>
      <c r="J3359" s="889" t="s">
        <v>5525</v>
      </c>
      <c r="K3359" s="888">
        <v>1</v>
      </c>
      <c r="L3359" s="888">
        <v>2</v>
      </c>
      <c r="M3359" s="887">
        <v>25840</v>
      </c>
      <c r="N3359" s="888">
        <v>0</v>
      </c>
      <c r="O3359" s="888">
        <v>0</v>
      </c>
      <c r="P3359" s="887">
        <v>0</v>
      </c>
    </row>
    <row r="3360" spans="1:16" ht="22.5" x14ac:dyDescent="0.25">
      <c r="A3360" s="867" t="s">
        <v>19067</v>
      </c>
      <c r="B3360" s="867" t="s">
        <v>2672</v>
      </c>
      <c r="C3360" s="894" t="s">
        <v>19066</v>
      </c>
      <c r="D3360" s="893" t="s">
        <v>20194</v>
      </c>
      <c r="E3360" s="892">
        <v>25000</v>
      </c>
      <c r="F3360" s="895" t="s">
        <v>20193</v>
      </c>
      <c r="G3360" s="891" t="s">
        <v>20192</v>
      </c>
      <c r="H3360" s="890" t="s">
        <v>3285</v>
      </c>
      <c r="I3360" s="889" t="s">
        <v>3654</v>
      </c>
      <c r="J3360" s="889" t="s">
        <v>5525</v>
      </c>
      <c r="K3360" s="888">
        <v>1</v>
      </c>
      <c r="L3360" s="888">
        <v>12</v>
      </c>
      <c r="M3360" s="887">
        <v>300000</v>
      </c>
      <c r="N3360" s="888">
        <v>1</v>
      </c>
      <c r="O3360" s="888">
        <v>6</v>
      </c>
      <c r="P3360" s="887">
        <v>147250</v>
      </c>
    </row>
    <row r="3361" spans="1:16" ht="34.5" customHeight="1" x14ac:dyDescent="0.25">
      <c r="A3361" s="867" t="s">
        <v>19067</v>
      </c>
      <c r="B3361" s="867" t="s">
        <v>2672</v>
      </c>
      <c r="C3361" s="894" t="s">
        <v>19066</v>
      </c>
      <c r="D3361" s="893" t="s">
        <v>20191</v>
      </c>
      <c r="E3361" s="892">
        <v>20500</v>
      </c>
      <c r="F3361" s="895" t="s">
        <v>20190</v>
      </c>
      <c r="G3361" s="891" t="s">
        <v>20189</v>
      </c>
      <c r="H3361" s="890" t="s">
        <v>2782</v>
      </c>
      <c r="I3361" s="889" t="s">
        <v>3654</v>
      </c>
      <c r="J3361" s="889" t="s">
        <v>5525</v>
      </c>
      <c r="K3361" s="888">
        <v>0</v>
      </c>
      <c r="L3361" s="888">
        <v>0</v>
      </c>
      <c r="M3361" s="887">
        <v>0</v>
      </c>
      <c r="N3361" s="888">
        <v>1</v>
      </c>
      <c r="O3361" s="888">
        <v>4</v>
      </c>
      <c r="P3361" s="887">
        <v>87441.67</v>
      </c>
    </row>
    <row r="3362" spans="1:16" ht="22.5" x14ac:dyDescent="0.25">
      <c r="A3362" s="867" t="s">
        <v>19067</v>
      </c>
      <c r="B3362" s="867" t="s">
        <v>2672</v>
      </c>
      <c r="C3362" s="894" t="s">
        <v>19066</v>
      </c>
      <c r="D3362" s="893" t="s">
        <v>19684</v>
      </c>
      <c r="E3362" s="892">
        <v>20500</v>
      </c>
      <c r="F3362" s="895" t="s">
        <v>20190</v>
      </c>
      <c r="G3362" s="891" t="s">
        <v>20189</v>
      </c>
      <c r="H3362" s="890" t="s">
        <v>2782</v>
      </c>
      <c r="I3362" s="889" t="s">
        <v>3654</v>
      </c>
      <c r="J3362" s="889" t="s">
        <v>5525</v>
      </c>
      <c r="K3362" s="888">
        <v>1</v>
      </c>
      <c r="L3362" s="888">
        <v>4</v>
      </c>
      <c r="M3362" s="887">
        <v>64233.33</v>
      </c>
      <c r="N3362" s="888">
        <v>0</v>
      </c>
      <c r="O3362" s="888">
        <v>0</v>
      </c>
      <c r="P3362" s="887">
        <v>0</v>
      </c>
    </row>
    <row r="3363" spans="1:16" ht="32.25" customHeight="1" x14ac:dyDescent="0.25">
      <c r="A3363" s="867" t="s">
        <v>19067</v>
      </c>
      <c r="B3363" s="867" t="s">
        <v>2672</v>
      </c>
      <c r="C3363" s="894" t="s">
        <v>19066</v>
      </c>
      <c r="D3363" s="893" t="s">
        <v>20022</v>
      </c>
      <c r="E3363" s="892">
        <v>18000</v>
      </c>
      <c r="F3363" s="895" t="s">
        <v>20188</v>
      </c>
      <c r="G3363" s="891" t="s">
        <v>20187</v>
      </c>
      <c r="H3363" s="890" t="s">
        <v>2703</v>
      </c>
      <c r="I3363" s="889" t="s">
        <v>3654</v>
      </c>
      <c r="J3363" s="889" t="s">
        <v>5525</v>
      </c>
      <c r="K3363" s="888">
        <v>0</v>
      </c>
      <c r="L3363" s="888">
        <v>0</v>
      </c>
      <c r="M3363" s="887">
        <v>0</v>
      </c>
      <c r="N3363" s="888">
        <v>1</v>
      </c>
      <c r="O3363" s="888">
        <v>4</v>
      </c>
      <c r="P3363" s="887">
        <v>78000</v>
      </c>
    </row>
    <row r="3364" spans="1:16" ht="33.75" x14ac:dyDescent="0.25">
      <c r="A3364" s="867" t="s">
        <v>19067</v>
      </c>
      <c r="B3364" s="867" t="s">
        <v>2672</v>
      </c>
      <c r="C3364" s="894" t="s">
        <v>19066</v>
      </c>
      <c r="D3364" s="893" t="s">
        <v>19176</v>
      </c>
      <c r="E3364" s="892">
        <v>20500</v>
      </c>
      <c r="F3364" s="895" t="s">
        <v>20186</v>
      </c>
      <c r="G3364" s="891" t="s">
        <v>20185</v>
      </c>
      <c r="H3364" s="890" t="s">
        <v>2772</v>
      </c>
      <c r="I3364" s="889" t="s">
        <v>3654</v>
      </c>
      <c r="J3364" s="889" t="s">
        <v>5525</v>
      </c>
      <c r="K3364" s="888">
        <v>1</v>
      </c>
      <c r="L3364" s="888">
        <v>1</v>
      </c>
      <c r="M3364" s="887">
        <v>25283.33</v>
      </c>
      <c r="N3364" s="888">
        <v>0</v>
      </c>
      <c r="O3364" s="888">
        <v>0</v>
      </c>
      <c r="P3364" s="887">
        <v>0</v>
      </c>
    </row>
    <row r="3365" spans="1:16" ht="22.5" x14ac:dyDescent="0.25">
      <c r="A3365" s="867" t="s">
        <v>19067</v>
      </c>
      <c r="B3365" s="867" t="s">
        <v>2672</v>
      </c>
      <c r="C3365" s="894" t="s">
        <v>19066</v>
      </c>
      <c r="D3365" s="893" t="s">
        <v>19245</v>
      </c>
      <c r="E3365" s="892">
        <v>20500</v>
      </c>
      <c r="F3365" s="895" t="s">
        <v>20184</v>
      </c>
      <c r="G3365" s="891" t="s">
        <v>20183</v>
      </c>
      <c r="H3365" s="890" t="s">
        <v>2892</v>
      </c>
      <c r="I3365" s="889" t="s">
        <v>3654</v>
      </c>
      <c r="J3365" s="889" t="s">
        <v>5525</v>
      </c>
      <c r="K3365" s="888">
        <v>1</v>
      </c>
      <c r="L3365" s="888">
        <v>4</v>
      </c>
      <c r="M3365" s="887">
        <v>74850</v>
      </c>
      <c r="N3365" s="888">
        <v>0</v>
      </c>
      <c r="O3365" s="888">
        <v>0</v>
      </c>
      <c r="P3365" s="887">
        <v>0</v>
      </c>
    </row>
    <row r="3366" spans="1:16" ht="33.75" x14ac:dyDescent="0.25">
      <c r="A3366" s="867" t="s">
        <v>19067</v>
      </c>
      <c r="B3366" s="867" t="s">
        <v>2672</v>
      </c>
      <c r="C3366" s="894" t="s">
        <v>19066</v>
      </c>
      <c r="D3366" s="893" t="s">
        <v>19070</v>
      </c>
      <c r="E3366" s="892">
        <v>20500</v>
      </c>
      <c r="F3366" s="895" t="s">
        <v>20182</v>
      </c>
      <c r="G3366" s="891" t="s">
        <v>20181</v>
      </c>
      <c r="H3366" s="890" t="s">
        <v>2772</v>
      </c>
      <c r="I3366" s="889" t="s">
        <v>3654</v>
      </c>
      <c r="J3366" s="889" t="s">
        <v>5525</v>
      </c>
      <c r="K3366" s="888">
        <v>1</v>
      </c>
      <c r="L3366" s="888">
        <v>2</v>
      </c>
      <c r="M3366" s="887">
        <v>40316.67</v>
      </c>
      <c r="N3366" s="888">
        <v>0</v>
      </c>
      <c r="O3366" s="888">
        <v>0</v>
      </c>
      <c r="P3366" s="887">
        <v>0</v>
      </c>
    </row>
    <row r="3367" spans="1:16" ht="22.5" x14ac:dyDescent="0.25">
      <c r="A3367" s="867" t="s">
        <v>19067</v>
      </c>
      <c r="B3367" s="867" t="s">
        <v>2672</v>
      </c>
      <c r="C3367" s="894" t="s">
        <v>19066</v>
      </c>
      <c r="D3367" s="893" t="s">
        <v>20124</v>
      </c>
      <c r="E3367" s="892">
        <v>20500</v>
      </c>
      <c r="F3367" s="895" t="s">
        <v>20182</v>
      </c>
      <c r="G3367" s="891" t="s">
        <v>20181</v>
      </c>
      <c r="H3367" s="890" t="s">
        <v>2772</v>
      </c>
      <c r="I3367" s="889" t="s">
        <v>3654</v>
      </c>
      <c r="J3367" s="889" t="s">
        <v>5525</v>
      </c>
      <c r="K3367" s="888">
        <v>1</v>
      </c>
      <c r="L3367" s="888">
        <v>1</v>
      </c>
      <c r="M3367" s="887">
        <v>2733.33</v>
      </c>
      <c r="N3367" s="888">
        <v>0</v>
      </c>
      <c r="O3367" s="888">
        <v>0</v>
      </c>
      <c r="P3367" s="887">
        <v>0</v>
      </c>
    </row>
    <row r="3368" spans="1:16" x14ac:dyDescent="0.25">
      <c r="A3368" s="867" t="s">
        <v>19067</v>
      </c>
      <c r="B3368" s="867" t="s">
        <v>2672</v>
      </c>
      <c r="C3368" s="894" t="s">
        <v>19066</v>
      </c>
      <c r="D3368" s="893" t="s">
        <v>20180</v>
      </c>
      <c r="E3368" s="892">
        <v>22750</v>
      </c>
      <c r="F3368" s="895" t="s">
        <v>20179</v>
      </c>
      <c r="G3368" s="891" t="s">
        <v>20178</v>
      </c>
      <c r="H3368" s="890" t="s">
        <v>19666</v>
      </c>
      <c r="I3368" s="889" t="s">
        <v>3654</v>
      </c>
      <c r="J3368" s="889" t="s">
        <v>5525</v>
      </c>
      <c r="K3368" s="888">
        <v>1</v>
      </c>
      <c r="L3368" s="888">
        <v>12</v>
      </c>
      <c r="M3368" s="887">
        <v>273000</v>
      </c>
      <c r="N3368" s="888">
        <v>1</v>
      </c>
      <c r="O3368" s="888">
        <v>6</v>
      </c>
      <c r="P3368" s="887">
        <v>134087.5</v>
      </c>
    </row>
    <row r="3369" spans="1:16" ht="33.75" x14ac:dyDescent="0.25">
      <c r="A3369" s="867" t="s">
        <v>19067</v>
      </c>
      <c r="B3369" s="867" t="s">
        <v>2672</v>
      </c>
      <c r="C3369" s="894" t="s">
        <v>19066</v>
      </c>
      <c r="D3369" s="893" t="s">
        <v>20177</v>
      </c>
      <c r="E3369" s="892">
        <v>22750</v>
      </c>
      <c r="F3369" s="895" t="s">
        <v>20176</v>
      </c>
      <c r="G3369" s="891" t="s">
        <v>20175</v>
      </c>
      <c r="H3369" s="890" t="s">
        <v>20174</v>
      </c>
      <c r="I3369" s="889" t="s">
        <v>3654</v>
      </c>
      <c r="J3369" s="889" t="s">
        <v>5525</v>
      </c>
      <c r="K3369" s="888">
        <v>1</v>
      </c>
      <c r="L3369" s="888">
        <v>3</v>
      </c>
      <c r="M3369" s="887">
        <v>78108.33</v>
      </c>
      <c r="N3369" s="888">
        <v>0</v>
      </c>
      <c r="O3369" s="888">
        <v>0</v>
      </c>
      <c r="P3369" s="887">
        <v>0</v>
      </c>
    </row>
    <row r="3370" spans="1:16" x14ac:dyDescent="0.25">
      <c r="A3370" s="867" t="s">
        <v>19067</v>
      </c>
      <c r="B3370" s="867" t="s">
        <v>2672</v>
      </c>
      <c r="C3370" s="894" t="s">
        <v>19066</v>
      </c>
      <c r="D3370" s="893" t="s">
        <v>20173</v>
      </c>
      <c r="E3370" s="892">
        <v>25000</v>
      </c>
      <c r="F3370" s="895" t="s">
        <v>20172</v>
      </c>
      <c r="G3370" s="891" t="s">
        <v>20171</v>
      </c>
      <c r="H3370" s="890" t="s">
        <v>2772</v>
      </c>
      <c r="I3370" s="889" t="s">
        <v>3654</v>
      </c>
      <c r="J3370" s="889" t="s">
        <v>5525</v>
      </c>
      <c r="K3370" s="888">
        <v>1</v>
      </c>
      <c r="L3370" s="888">
        <v>9</v>
      </c>
      <c r="M3370" s="887">
        <v>222500</v>
      </c>
      <c r="N3370" s="888">
        <v>1</v>
      </c>
      <c r="O3370" s="888">
        <v>2</v>
      </c>
      <c r="P3370" s="887">
        <v>50000</v>
      </c>
    </row>
    <row r="3371" spans="1:16" x14ac:dyDescent="0.25">
      <c r="A3371" s="867" t="s">
        <v>19067</v>
      </c>
      <c r="B3371" s="867" t="s">
        <v>2672</v>
      </c>
      <c r="C3371" s="894" t="s">
        <v>19066</v>
      </c>
      <c r="D3371" s="893" t="s">
        <v>19141</v>
      </c>
      <c r="E3371" s="892">
        <v>18000</v>
      </c>
      <c r="F3371" s="895" t="s">
        <v>20170</v>
      </c>
      <c r="G3371" s="891" t="s">
        <v>20169</v>
      </c>
      <c r="H3371" s="890" t="s">
        <v>2872</v>
      </c>
      <c r="I3371" s="889" t="s">
        <v>3654</v>
      </c>
      <c r="J3371" s="889" t="s">
        <v>5525</v>
      </c>
      <c r="K3371" s="888">
        <v>1</v>
      </c>
      <c r="L3371" s="888">
        <v>7</v>
      </c>
      <c r="M3371" s="887">
        <v>135000</v>
      </c>
      <c r="N3371" s="888">
        <v>1</v>
      </c>
      <c r="O3371" s="888">
        <v>5</v>
      </c>
      <c r="P3371" s="887">
        <v>90000</v>
      </c>
    </row>
    <row r="3372" spans="1:16" ht="22.5" x14ac:dyDescent="0.25">
      <c r="A3372" s="867" t="s">
        <v>19067</v>
      </c>
      <c r="B3372" s="867" t="s">
        <v>2672</v>
      </c>
      <c r="C3372" s="894" t="s">
        <v>19066</v>
      </c>
      <c r="D3372" s="893" t="s">
        <v>19314</v>
      </c>
      <c r="E3372" s="892">
        <v>25000</v>
      </c>
      <c r="F3372" s="895" t="s">
        <v>20168</v>
      </c>
      <c r="G3372" s="891" t="s">
        <v>20167</v>
      </c>
      <c r="H3372" s="890" t="s">
        <v>20166</v>
      </c>
      <c r="I3372" s="889" t="s">
        <v>3654</v>
      </c>
      <c r="J3372" s="889" t="s">
        <v>5525</v>
      </c>
      <c r="K3372" s="888">
        <v>0</v>
      </c>
      <c r="L3372" s="888">
        <v>0</v>
      </c>
      <c r="M3372" s="887">
        <v>0</v>
      </c>
      <c r="N3372" s="888">
        <v>1</v>
      </c>
      <c r="O3372" s="888">
        <v>5</v>
      </c>
      <c r="P3372" s="887">
        <v>129750</v>
      </c>
    </row>
    <row r="3373" spans="1:16" ht="22.5" x14ac:dyDescent="0.25">
      <c r="A3373" s="867" t="s">
        <v>19067</v>
      </c>
      <c r="B3373" s="867" t="s">
        <v>2672</v>
      </c>
      <c r="C3373" s="894" t="s">
        <v>19066</v>
      </c>
      <c r="D3373" s="893" t="s">
        <v>20165</v>
      </c>
      <c r="E3373" s="892">
        <v>22750</v>
      </c>
      <c r="F3373" s="895" t="s">
        <v>20164</v>
      </c>
      <c r="G3373" s="891" t="s">
        <v>20163</v>
      </c>
      <c r="H3373" s="890" t="s">
        <v>20162</v>
      </c>
      <c r="I3373" s="889" t="s">
        <v>3654</v>
      </c>
      <c r="J3373" s="889" t="s">
        <v>5525</v>
      </c>
      <c r="K3373" s="888">
        <v>0</v>
      </c>
      <c r="L3373" s="888">
        <v>0</v>
      </c>
      <c r="M3373" s="887">
        <v>0</v>
      </c>
      <c r="N3373" s="888">
        <v>1</v>
      </c>
      <c r="O3373" s="888">
        <v>2</v>
      </c>
      <c r="P3373" s="887">
        <v>31712.5</v>
      </c>
    </row>
    <row r="3374" spans="1:16" x14ac:dyDescent="0.25">
      <c r="A3374" s="867" t="s">
        <v>19067</v>
      </c>
      <c r="B3374" s="867" t="s">
        <v>2672</v>
      </c>
      <c r="C3374" s="894" t="s">
        <v>19066</v>
      </c>
      <c r="D3374" s="893" t="s">
        <v>20161</v>
      </c>
      <c r="E3374" s="892">
        <v>25000</v>
      </c>
      <c r="F3374" s="895" t="s">
        <v>20160</v>
      </c>
      <c r="G3374" s="891" t="s">
        <v>20159</v>
      </c>
      <c r="H3374" s="890" t="s">
        <v>19074</v>
      </c>
      <c r="I3374" s="889" t="s">
        <v>3654</v>
      </c>
      <c r="J3374" s="889" t="s">
        <v>5525</v>
      </c>
      <c r="K3374" s="888">
        <v>1</v>
      </c>
      <c r="L3374" s="888">
        <v>12</v>
      </c>
      <c r="M3374" s="887">
        <v>300000</v>
      </c>
      <c r="N3374" s="888">
        <v>1</v>
      </c>
      <c r="O3374" s="888">
        <v>6</v>
      </c>
      <c r="P3374" s="887">
        <v>147250</v>
      </c>
    </row>
    <row r="3375" spans="1:16" ht="22.5" x14ac:dyDescent="0.25">
      <c r="A3375" s="867" t="s">
        <v>19067</v>
      </c>
      <c r="B3375" s="867" t="s">
        <v>2672</v>
      </c>
      <c r="C3375" s="894" t="s">
        <v>19066</v>
      </c>
      <c r="D3375" s="893" t="s">
        <v>20158</v>
      </c>
      <c r="E3375" s="892">
        <v>20500</v>
      </c>
      <c r="F3375" s="895" t="s">
        <v>20157</v>
      </c>
      <c r="G3375" s="891" t="s">
        <v>20156</v>
      </c>
      <c r="H3375" s="890" t="s">
        <v>20152</v>
      </c>
      <c r="I3375" s="889" t="s">
        <v>3654</v>
      </c>
      <c r="J3375" s="889" t="s">
        <v>5525</v>
      </c>
      <c r="K3375" s="888">
        <v>1</v>
      </c>
      <c r="L3375" s="888">
        <v>9</v>
      </c>
      <c r="M3375" s="887">
        <v>200900</v>
      </c>
      <c r="N3375" s="888">
        <v>1</v>
      </c>
      <c r="O3375" s="888">
        <v>6</v>
      </c>
      <c r="P3375" s="887">
        <v>109255.83</v>
      </c>
    </row>
    <row r="3376" spans="1:16" ht="22.5" x14ac:dyDescent="0.25">
      <c r="A3376" s="867" t="s">
        <v>19067</v>
      </c>
      <c r="B3376" s="867" t="s">
        <v>2672</v>
      </c>
      <c r="C3376" s="894" t="s">
        <v>19066</v>
      </c>
      <c r="D3376" s="893" t="s">
        <v>20155</v>
      </c>
      <c r="E3376" s="892">
        <v>22750</v>
      </c>
      <c r="F3376" s="895" t="s">
        <v>20154</v>
      </c>
      <c r="G3376" s="891" t="s">
        <v>20153</v>
      </c>
      <c r="H3376" s="890" t="s">
        <v>20152</v>
      </c>
      <c r="I3376" s="889" t="s">
        <v>3654</v>
      </c>
      <c r="J3376" s="889" t="s">
        <v>5525</v>
      </c>
      <c r="K3376" s="888">
        <v>1</v>
      </c>
      <c r="L3376" s="888">
        <v>8</v>
      </c>
      <c r="M3376" s="887">
        <v>193375</v>
      </c>
      <c r="N3376" s="888">
        <v>0</v>
      </c>
      <c r="O3376" s="888">
        <v>0</v>
      </c>
      <c r="P3376" s="887">
        <v>0</v>
      </c>
    </row>
    <row r="3377" spans="1:16" ht="33.75" x14ac:dyDescent="0.25">
      <c r="A3377" s="867" t="s">
        <v>19067</v>
      </c>
      <c r="B3377" s="867" t="s">
        <v>2672</v>
      </c>
      <c r="C3377" s="894" t="s">
        <v>19066</v>
      </c>
      <c r="D3377" s="893" t="s">
        <v>20151</v>
      </c>
      <c r="E3377" s="892">
        <v>22800</v>
      </c>
      <c r="F3377" s="895" t="s">
        <v>20150</v>
      </c>
      <c r="G3377" s="891" t="s">
        <v>20149</v>
      </c>
      <c r="H3377" s="890" t="s">
        <v>2772</v>
      </c>
      <c r="I3377" s="889" t="s">
        <v>3654</v>
      </c>
      <c r="J3377" s="889" t="s">
        <v>5525</v>
      </c>
      <c r="K3377" s="888">
        <v>1</v>
      </c>
      <c r="L3377" s="888">
        <v>3</v>
      </c>
      <c r="M3377" s="887">
        <v>55480</v>
      </c>
      <c r="N3377" s="888">
        <v>0</v>
      </c>
      <c r="O3377" s="888">
        <v>0</v>
      </c>
      <c r="P3377" s="887">
        <v>0</v>
      </c>
    </row>
    <row r="3378" spans="1:16" ht="33.75" x14ac:dyDescent="0.25">
      <c r="A3378" s="867" t="s">
        <v>19067</v>
      </c>
      <c r="B3378" s="867" t="s">
        <v>2672</v>
      </c>
      <c r="C3378" s="894" t="s">
        <v>19066</v>
      </c>
      <c r="D3378" s="893" t="s">
        <v>20089</v>
      </c>
      <c r="E3378" s="892">
        <v>20500</v>
      </c>
      <c r="F3378" s="895" t="s">
        <v>20148</v>
      </c>
      <c r="G3378" s="891" t="s">
        <v>20147</v>
      </c>
      <c r="H3378" s="890" t="s">
        <v>20146</v>
      </c>
      <c r="I3378" s="889" t="s">
        <v>3654</v>
      </c>
      <c r="J3378" s="889" t="s">
        <v>5525</v>
      </c>
      <c r="K3378" s="888">
        <v>1</v>
      </c>
      <c r="L3378" s="888">
        <v>4</v>
      </c>
      <c r="M3378" s="887">
        <v>84733.33</v>
      </c>
      <c r="N3378" s="888">
        <v>0</v>
      </c>
      <c r="O3378" s="888">
        <v>0</v>
      </c>
      <c r="P3378" s="887">
        <v>0</v>
      </c>
    </row>
    <row r="3379" spans="1:16" ht="33.75" x14ac:dyDescent="0.25">
      <c r="A3379" s="867" t="s">
        <v>19067</v>
      </c>
      <c r="B3379" s="867" t="s">
        <v>2672</v>
      </c>
      <c r="C3379" s="894" t="s">
        <v>19066</v>
      </c>
      <c r="D3379" s="893" t="s">
        <v>19343</v>
      </c>
      <c r="E3379" s="892">
        <v>20500</v>
      </c>
      <c r="F3379" s="895" t="s">
        <v>20145</v>
      </c>
      <c r="G3379" s="891" t="s">
        <v>20144</v>
      </c>
      <c r="H3379" s="890" t="s">
        <v>2855</v>
      </c>
      <c r="I3379" s="889" t="s">
        <v>3654</v>
      </c>
      <c r="J3379" s="889" t="s">
        <v>5525</v>
      </c>
      <c r="K3379" s="888">
        <v>1</v>
      </c>
      <c r="L3379" s="888">
        <v>3</v>
      </c>
      <c r="M3379" s="887">
        <v>45783.33</v>
      </c>
      <c r="N3379" s="888">
        <v>0</v>
      </c>
      <c r="O3379" s="888">
        <v>0</v>
      </c>
      <c r="P3379" s="887">
        <v>0</v>
      </c>
    </row>
    <row r="3380" spans="1:16" x14ac:dyDescent="0.25">
      <c r="A3380" s="867" t="s">
        <v>19067</v>
      </c>
      <c r="B3380" s="867" t="s">
        <v>2672</v>
      </c>
      <c r="C3380" s="894" t="s">
        <v>19066</v>
      </c>
      <c r="D3380" s="893" t="s">
        <v>19327</v>
      </c>
      <c r="E3380" s="892">
        <v>25000</v>
      </c>
      <c r="F3380" s="895" t="s">
        <v>20142</v>
      </c>
      <c r="G3380" s="891" t="s">
        <v>20141</v>
      </c>
      <c r="H3380" s="890" t="s">
        <v>3569</v>
      </c>
      <c r="I3380" s="889" t="s">
        <v>3654</v>
      </c>
      <c r="J3380" s="889" t="s">
        <v>5525</v>
      </c>
      <c r="K3380" s="888">
        <v>1</v>
      </c>
      <c r="L3380" s="888">
        <v>2</v>
      </c>
      <c r="M3380" s="887">
        <v>56666.67</v>
      </c>
      <c r="N3380" s="888">
        <v>1</v>
      </c>
      <c r="O3380" s="888">
        <v>6</v>
      </c>
      <c r="P3380" s="887">
        <v>147250</v>
      </c>
    </row>
    <row r="3381" spans="1:16" x14ac:dyDescent="0.25">
      <c r="A3381" s="867" t="s">
        <v>19067</v>
      </c>
      <c r="B3381" s="867" t="s">
        <v>2672</v>
      </c>
      <c r="C3381" s="894" t="s">
        <v>19066</v>
      </c>
      <c r="D3381" s="893" t="s">
        <v>20143</v>
      </c>
      <c r="E3381" s="892">
        <v>25000</v>
      </c>
      <c r="F3381" s="895" t="s">
        <v>20142</v>
      </c>
      <c r="G3381" s="891" t="s">
        <v>20141</v>
      </c>
      <c r="H3381" s="890" t="s">
        <v>3569</v>
      </c>
      <c r="I3381" s="889" t="s">
        <v>3654</v>
      </c>
      <c r="J3381" s="889" t="s">
        <v>5525</v>
      </c>
      <c r="K3381" s="888">
        <v>1</v>
      </c>
      <c r="L3381" s="888">
        <v>10</v>
      </c>
      <c r="M3381" s="887">
        <v>225833.33</v>
      </c>
      <c r="N3381" s="888">
        <v>0</v>
      </c>
      <c r="O3381" s="888">
        <v>0</v>
      </c>
      <c r="P3381" s="887">
        <v>0</v>
      </c>
    </row>
    <row r="3382" spans="1:16" ht="33.75" x14ac:dyDescent="0.25">
      <c r="A3382" s="867" t="s">
        <v>19067</v>
      </c>
      <c r="B3382" s="867" t="s">
        <v>2672</v>
      </c>
      <c r="C3382" s="894" t="s">
        <v>19066</v>
      </c>
      <c r="D3382" s="893" t="s">
        <v>19199</v>
      </c>
      <c r="E3382" s="892">
        <v>22750</v>
      </c>
      <c r="F3382" s="895" t="s">
        <v>20140</v>
      </c>
      <c r="G3382" s="891" t="s">
        <v>20139</v>
      </c>
      <c r="H3382" s="890" t="s">
        <v>2772</v>
      </c>
      <c r="I3382" s="889" t="s">
        <v>3654</v>
      </c>
      <c r="J3382" s="889" t="s">
        <v>5525</v>
      </c>
      <c r="K3382" s="888">
        <v>1</v>
      </c>
      <c r="L3382" s="888">
        <v>3</v>
      </c>
      <c r="M3382" s="887">
        <v>62941.67</v>
      </c>
      <c r="N3382" s="888">
        <v>0</v>
      </c>
      <c r="O3382" s="888">
        <v>0</v>
      </c>
      <c r="P3382" s="887">
        <v>0</v>
      </c>
    </row>
    <row r="3383" spans="1:16" x14ac:dyDescent="0.25">
      <c r="A3383" s="867" t="s">
        <v>19067</v>
      </c>
      <c r="B3383" s="867" t="s">
        <v>2672</v>
      </c>
      <c r="C3383" s="894" t="s">
        <v>19066</v>
      </c>
      <c r="D3383" s="893" t="s">
        <v>19152</v>
      </c>
      <c r="E3383" s="892">
        <v>25000</v>
      </c>
      <c r="F3383" s="895" t="s">
        <v>20138</v>
      </c>
      <c r="G3383" s="891" t="s">
        <v>20137</v>
      </c>
      <c r="H3383" s="890" t="s">
        <v>19183</v>
      </c>
      <c r="I3383" s="889" t="s">
        <v>3654</v>
      </c>
      <c r="J3383" s="889" t="s">
        <v>5525</v>
      </c>
      <c r="K3383" s="888">
        <v>1</v>
      </c>
      <c r="L3383" s="888">
        <v>12</v>
      </c>
      <c r="M3383" s="887">
        <v>300000</v>
      </c>
      <c r="N3383" s="888">
        <v>1</v>
      </c>
      <c r="O3383" s="888">
        <v>6</v>
      </c>
      <c r="P3383" s="887">
        <v>147250</v>
      </c>
    </row>
    <row r="3384" spans="1:16" ht="22.5" x14ac:dyDescent="0.25">
      <c r="A3384" s="867" t="s">
        <v>19067</v>
      </c>
      <c r="B3384" s="867" t="s">
        <v>2672</v>
      </c>
      <c r="C3384" s="894" t="s">
        <v>19066</v>
      </c>
      <c r="D3384" s="893" t="s">
        <v>20077</v>
      </c>
      <c r="E3384" s="892">
        <v>22750</v>
      </c>
      <c r="F3384" s="895" t="s">
        <v>20136</v>
      </c>
      <c r="G3384" s="891" t="s">
        <v>20135</v>
      </c>
      <c r="H3384" s="890" t="s">
        <v>2772</v>
      </c>
      <c r="I3384" s="889" t="s">
        <v>3654</v>
      </c>
      <c r="J3384" s="889" t="s">
        <v>5525</v>
      </c>
      <c r="K3384" s="888">
        <v>1</v>
      </c>
      <c r="L3384" s="888">
        <v>12</v>
      </c>
      <c r="M3384" s="887">
        <v>273000</v>
      </c>
      <c r="N3384" s="888">
        <v>1</v>
      </c>
      <c r="O3384" s="888">
        <v>1</v>
      </c>
      <c r="P3384" s="887">
        <v>9858.33</v>
      </c>
    </row>
    <row r="3385" spans="1:16" ht="36.75" customHeight="1" x14ac:dyDescent="0.25">
      <c r="A3385" s="867" t="s">
        <v>19067</v>
      </c>
      <c r="B3385" s="867" t="s">
        <v>2672</v>
      </c>
      <c r="C3385" s="894" t="s">
        <v>19066</v>
      </c>
      <c r="D3385" s="893" t="s">
        <v>20134</v>
      </c>
      <c r="E3385" s="892">
        <v>25000</v>
      </c>
      <c r="F3385" s="895" t="s">
        <v>20133</v>
      </c>
      <c r="G3385" s="891" t="s">
        <v>20132</v>
      </c>
      <c r="H3385" s="890" t="s">
        <v>3691</v>
      </c>
      <c r="I3385" s="889" t="s">
        <v>3654</v>
      </c>
      <c r="J3385" s="889" t="s">
        <v>5525</v>
      </c>
      <c r="K3385" s="888">
        <v>0</v>
      </c>
      <c r="L3385" s="888">
        <v>0</v>
      </c>
      <c r="M3385" s="887">
        <v>0</v>
      </c>
      <c r="N3385" s="888">
        <v>1</v>
      </c>
      <c r="O3385" s="888">
        <v>5</v>
      </c>
      <c r="P3385" s="887">
        <v>128083.33</v>
      </c>
    </row>
    <row r="3386" spans="1:16" ht="22.5" x14ac:dyDescent="0.25">
      <c r="A3386" s="867" t="s">
        <v>19067</v>
      </c>
      <c r="B3386" s="867" t="s">
        <v>2672</v>
      </c>
      <c r="C3386" s="894" t="s">
        <v>19066</v>
      </c>
      <c r="D3386" s="893" t="s">
        <v>20131</v>
      </c>
      <c r="E3386" s="892">
        <v>20000</v>
      </c>
      <c r="F3386" s="895" t="s">
        <v>20130</v>
      </c>
      <c r="G3386" s="891" t="s">
        <v>20129</v>
      </c>
      <c r="H3386" s="890" t="s">
        <v>2772</v>
      </c>
      <c r="I3386" s="889" t="s">
        <v>3654</v>
      </c>
      <c r="J3386" s="889" t="s">
        <v>5525</v>
      </c>
      <c r="K3386" s="888">
        <v>1</v>
      </c>
      <c r="L3386" s="888">
        <v>4</v>
      </c>
      <c r="M3386" s="887">
        <v>48000</v>
      </c>
      <c r="N3386" s="888">
        <v>0</v>
      </c>
      <c r="O3386" s="888">
        <v>0</v>
      </c>
      <c r="P3386" s="887">
        <v>0</v>
      </c>
    </row>
    <row r="3387" spans="1:16" ht="22.5" x14ac:dyDescent="0.25">
      <c r="A3387" s="867" t="s">
        <v>19067</v>
      </c>
      <c r="B3387" s="867" t="s">
        <v>2672</v>
      </c>
      <c r="C3387" s="894" t="s">
        <v>19066</v>
      </c>
      <c r="D3387" s="893" t="s">
        <v>19541</v>
      </c>
      <c r="E3387" s="892">
        <v>22750</v>
      </c>
      <c r="F3387" s="895" t="s">
        <v>20128</v>
      </c>
      <c r="G3387" s="891" t="s">
        <v>20127</v>
      </c>
      <c r="H3387" s="890" t="s">
        <v>2772</v>
      </c>
      <c r="I3387" s="889" t="s">
        <v>3654</v>
      </c>
      <c r="J3387" s="889" t="s">
        <v>5525</v>
      </c>
      <c r="K3387" s="888">
        <v>1</v>
      </c>
      <c r="L3387" s="888">
        <v>6</v>
      </c>
      <c r="M3387" s="887">
        <v>127400</v>
      </c>
      <c r="N3387" s="888">
        <v>0</v>
      </c>
      <c r="O3387" s="888">
        <v>0</v>
      </c>
      <c r="P3387" s="887">
        <v>0</v>
      </c>
    </row>
    <row r="3388" spans="1:16" ht="22.5" x14ac:dyDescent="0.25">
      <c r="A3388" s="867" t="s">
        <v>19067</v>
      </c>
      <c r="B3388" s="867" t="s">
        <v>2672</v>
      </c>
      <c r="C3388" s="894" t="s">
        <v>19066</v>
      </c>
      <c r="D3388" s="893" t="s">
        <v>19559</v>
      </c>
      <c r="E3388" s="892">
        <v>20500</v>
      </c>
      <c r="F3388" s="895" t="s">
        <v>20126</v>
      </c>
      <c r="G3388" s="891" t="s">
        <v>20125</v>
      </c>
      <c r="H3388" s="890" t="s">
        <v>2965</v>
      </c>
      <c r="I3388" s="889" t="s">
        <v>3654</v>
      </c>
      <c r="J3388" s="889" t="s">
        <v>5525</v>
      </c>
      <c r="K3388" s="888">
        <v>1</v>
      </c>
      <c r="L3388" s="888">
        <v>1</v>
      </c>
      <c r="M3388" s="887">
        <v>34166.67</v>
      </c>
      <c r="N3388" s="888">
        <v>1</v>
      </c>
      <c r="O3388" s="888">
        <v>6</v>
      </c>
      <c r="P3388" s="887">
        <v>120925</v>
      </c>
    </row>
    <row r="3389" spans="1:16" ht="22.5" x14ac:dyDescent="0.25">
      <c r="A3389" s="867" t="s">
        <v>19067</v>
      </c>
      <c r="B3389" s="867" t="s">
        <v>2672</v>
      </c>
      <c r="C3389" s="894" t="s">
        <v>19066</v>
      </c>
      <c r="D3389" s="893" t="s">
        <v>20124</v>
      </c>
      <c r="E3389" s="892">
        <v>20500</v>
      </c>
      <c r="F3389" s="895" t="s">
        <v>20123</v>
      </c>
      <c r="G3389" s="891" t="s">
        <v>20122</v>
      </c>
      <c r="H3389" s="890" t="s">
        <v>2772</v>
      </c>
      <c r="I3389" s="889" t="s">
        <v>3654</v>
      </c>
      <c r="J3389" s="889" t="s">
        <v>5525</v>
      </c>
      <c r="K3389" s="888">
        <v>1</v>
      </c>
      <c r="L3389" s="888">
        <v>10</v>
      </c>
      <c r="M3389" s="887">
        <v>222766.66999999998</v>
      </c>
      <c r="N3389" s="888">
        <v>1</v>
      </c>
      <c r="O3389" s="888">
        <v>6</v>
      </c>
      <c r="P3389" s="887">
        <v>115458.33</v>
      </c>
    </row>
    <row r="3390" spans="1:16" x14ac:dyDescent="0.25">
      <c r="A3390" s="867" t="s">
        <v>19067</v>
      </c>
      <c r="B3390" s="867" t="s">
        <v>2672</v>
      </c>
      <c r="C3390" s="894" t="s">
        <v>19066</v>
      </c>
      <c r="D3390" s="893" t="s">
        <v>20121</v>
      </c>
      <c r="E3390" s="892">
        <v>18250</v>
      </c>
      <c r="F3390" s="895" t="s">
        <v>20120</v>
      </c>
      <c r="G3390" s="891" t="s">
        <v>20119</v>
      </c>
      <c r="H3390" s="890" t="s">
        <v>2772</v>
      </c>
      <c r="I3390" s="889" t="s">
        <v>3654</v>
      </c>
      <c r="J3390" s="889" t="s">
        <v>5525</v>
      </c>
      <c r="K3390" s="888">
        <v>1</v>
      </c>
      <c r="L3390" s="888">
        <v>3</v>
      </c>
      <c r="M3390" s="887">
        <v>69958.33</v>
      </c>
      <c r="N3390" s="888">
        <v>1</v>
      </c>
      <c r="O3390" s="888">
        <v>6</v>
      </c>
      <c r="P3390" s="887">
        <v>107675</v>
      </c>
    </row>
    <row r="3391" spans="1:16" ht="22.5" x14ac:dyDescent="0.25">
      <c r="A3391" s="867" t="s">
        <v>19067</v>
      </c>
      <c r="B3391" s="867" t="s">
        <v>2672</v>
      </c>
      <c r="C3391" s="894" t="s">
        <v>19066</v>
      </c>
      <c r="D3391" s="893" t="s">
        <v>19614</v>
      </c>
      <c r="E3391" s="892">
        <v>20500</v>
      </c>
      <c r="F3391" s="895" t="s">
        <v>20118</v>
      </c>
      <c r="G3391" s="891" t="s">
        <v>20117</v>
      </c>
      <c r="H3391" s="890" t="s">
        <v>2772</v>
      </c>
      <c r="I3391" s="889" t="s">
        <v>3654</v>
      </c>
      <c r="J3391" s="889" t="s">
        <v>5525</v>
      </c>
      <c r="K3391" s="888">
        <v>1</v>
      </c>
      <c r="L3391" s="888">
        <v>1</v>
      </c>
      <c r="M3391" s="887">
        <v>13666.67</v>
      </c>
      <c r="N3391" s="888">
        <v>1</v>
      </c>
      <c r="O3391" s="888">
        <v>6</v>
      </c>
      <c r="P3391" s="887">
        <v>120925</v>
      </c>
    </row>
    <row r="3392" spans="1:16" ht="22.5" x14ac:dyDescent="0.25">
      <c r="A3392" s="867" t="s">
        <v>19067</v>
      </c>
      <c r="B3392" s="867" t="s">
        <v>2672</v>
      </c>
      <c r="C3392" s="894" t="s">
        <v>19066</v>
      </c>
      <c r="D3392" s="893" t="s">
        <v>20116</v>
      </c>
      <c r="E3392" s="892">
        <v>25000</v>
      </c>
      <c r="F3392" s="895" t="s">
        <v>20115</v>
      </c>
      <c r="G3392" s="891" t="s">
        <v>20114</v>
      </c>
      <c r="H3392" s="890" t="s">
        <v>6522</v>
      </c>
      <c r="I3392" s="889" t="s">
        <v>3654</v>
      </c>
      <c r="J3392" s="889" t="s">
        <v>5525</v>
      </c>
      <c r="K3392" s="888">
        <v>0</v>
      </c>
      <c r="L3392" s="888">
        <v>0</v>
      </c>
      <c r="M3392" s="887">
        <v>0</v>
      </c>
      <c r="N3392" s="888">
        <v>1</v>
      </c>
      <c r="O3392" s="888">
        <v>4</v>
      </c>
      <c r="P3392" s="887">
        <v>90583.33</v>
      </c>
    </row>
    <row r="3393" spans="1:16" x14ac:dyDescent="0.25">
      <c r="A3393" s="867" t="s">
        <v>19067</v>
      </c>
      <c r="B3393" s="867" t="s">
        <v>2672</v>
      </c>
      <c r="C3393" s="894" t="s">
        <v>19066</v>
      </c>
      <c r="D3393" s="893" t="s">
        <v>19141</v>
      </c>
      <c r="E3393" s="892">
        <v>20500</v>
      </c>
      <c r="F3393" s="895" t="s">
        <v>20115</v>
      </c>
      <c r="G3393" s="891" t="s">
        <v>20114</v>
      </c>
      <c r="H3393" s="890" t="s">
        <v>6522</v>
      </c>
      <c r="I3393" s="889" t="s">
        <v>3654</v>
      </c>
      <c r="J3393" s="889" t="s">
        <v>5525</v>
      </c>
      <c r="K3393" s="888">
        <v>1</v>
      </c>
      <c r="L3393" s="888">
        <v>4</v>
      </c>
      <c r="M3393" s="887">
        <v>82000</v>
      </c>
      <c r="N3393" s="888">
        <v>0</v>
      </c>
      <c r="O3393" s="888">
        <v>0</v>
      </c>
      <c r="P3393" s="887">
        <v>0</v>
      </c>
    </row>
    <row r="3394" spans="1:16" ht="22.5" x14ac:dyDescent="0.25">
      <c r="A3394" s="867" t="s">
        <v>19067</v>
      </c>
      <c r="B3394" s="867" t="s">
        <v>2672</v>
      </c>
      <c r="C3394" s="894" t="s">
        <v>19066</v>
      </c>
      <c r="D3394" s="893" t="s">
        <v>19172</v>
      </c>
      <c r="E3394" s="892">
        <v>20500</v>
      </c>
      <c r="F3394" s="895" t="s">
        <v>20113</v>
      </c>
      <c r="G3394" s="891" t="s">
        <v>20112</v>
      </c>
      <c r="H3394" s="890" t="s">
        <v>2703</v>
      </c>
      <c r="I3394" s="889" t="s">
        <v>3654</v>
      </c>
      <c r="J3394" s="889" t="s">
        <v>5525</v>
      </c>
      <c r="K3394" s="888">
        <v>1</v>
      </c>
      <c r="L3394" s="888">
        <v>11</v>
      </c>
      <c r="M3394" s="887">
        <v>222766.66999999998</v>
      </c>
      <c r="N3394" s="888">
        <v>1</v>
      </c>
      <c r="O3394" s="888">
        <v>1</v>
      </c>
      <c r="P3394" s="887">
        <v>14350</v>
      </c>
    </row>
    <row r="3395" spans="1:16" x14ac:dyDescent="0.25">
      <c r="A3395" s="867" t="s">
        <v>19067</v>
      </c>
      <c r="B3395" s="867" t="s">
        <v>2672</v>
      </c>
      <c r="C3395" s="894" t="s">
        <v>19066</v>
      </c>
      <c r="D3395" s="893" t="s">
        <v>19740</v>
      </c>
      <c r="E3395" s="892">
        <v>20500</v>
      </c>
      <c r="F3395" s="895" t="s">
        <v>20111</v>
      </c>
      <c r="G3395" s="891" t="s">
        <v>20110</v>
      </c>
      <c r="H3395" s="890" t="s">
        <v>2703</v>
      </c>
      <c r="I3395" s="889" t="s">
        <v>3654</v>
      </c>
      <c r="J3395" s="889" t="s">
        <v>5525</v>
      </c>
      <c r="K3395" s="888">
        <v>1</v>
      </c>
      <c r="L3395" s="888">
        <v>7</v>
      </c>
      <c r="M3395" s="887">
        <v>154433.33000000002</v>
      </c>
      <c r="N3395" s="888">
        <v>1</v>
      </c>
      <c r="O3395" s="888">
        <v>6</v>
      </c>
      <c r="P3395" s="887">
        <v>120925</v>
      </c>
    </row>
    <row r="3396" spans="1:16" ht="22.5" x14ac:dyDescent="0.25">
      <c r="A3396" s="867" t="s">
        <v>19067</v>
      </c>
      <c r="B3396" s="867" t="s">
        <v>2672</v>
      </c>
      <c r="C3396" s="894" t="s">
        <v>19066</v>
      </c>
      <c r="D3396" s="893" t="s">
        <v>19300</v>
      </c>
      <c r="E3396" s="892">
        <v>20500</v>
      </c>
      <c r="F3396" s="895" t="s">
        <v>20109</v>
      </c>
      <c r="G3396" s="891" t="s">
        <v>20108</v>
      </c>
      <c r="H3396" s="890" t="s">
        <v>2772</v>
      </c>
      <c r="I3396" s="889" t="s">
        <v>3654</v>
      </c>
      <c r="J3396" s="889" t="s">
        <v>5525</v>
      </c>
      <c r="K3396" s="888">
        <v>1</v>
      </c>
      <c r="L3396" s="888">
        <v>12</v>
      </c>
      <c r="M3396" s="887">
        <v>246000</v>
      </c>
      <c r="N3396" s="888">
        <v>1</v>
      </c>
      <c r="O3396" s="888">
        <v>6</v>
      </c>
      <c r="P3396" s="887">
        <v>120925</v>
      </c>
    </row>
    <row r="3397" spans="1:16" ht="22.5" x14ac:dyDescent="0.25">
      <c r="A3397" s="867" t="s">
        <v>19067</v>
      </c>
      <c r="B3397" s="867" t="s">
        <v>2672</v>
      </c>
      <c r="C3397" s="894" t="s">
        <v>19066</v>
      </c>
      <c r="D3397" s="893" t="s">
        <v>20107</v>
      </c>
      <c r="E3397" s="892">
        <v>20500</v>
      </c>
      <c r="F3397" s="895" t="s">
        <v>20106</v>
      </c>
      <c r="G3397" s="891" t="s">
        <v>20105</v>
      </c>
      <c r="H3397" s="890" t="s">
        <v>2772</v>
      </c>
      <c r="I3397" s="889" t="s">
        <v>3654</v>
      </c>
      <c r="J3397" s="889" t="s">
        <v>5525</v>
      </c>
      <c r="K3397" s="888">
        <v>1</v>
      </c>
      <c r="L3397" s="888">
        <v>11</v>
      </c>
      <c r="M3397" s="887">
        <v>209783.33</v>
      </c>
      <c r="N3397" s="888">
        <v>0</v>
      </c>
      <c r="O3397" s="888">
        <v>0</v>
      </c>
      <c r="P3397" s="887">
        <v>0</v>
      </c>
    </row>
    <row r="3398" spans="1:16" ht="33.75" x14ac:dyDescent="0.25">
      <c r="A3398" s="867" t="s">
        <v>19067</v>
      </c>
      <c r="B3398" s="867" t="s">
        <v>2672</v>
      </c>
      <c r="C3398" s="894" t="s">
        <v>19066</v>
      </c>
      <c r="D3398" s="893" t="s">
        <v>20104</v>
      </c>
      <c r="E3398" s="892">
        <v>25000</v>
      </c>
      <c r="F3398" s="895" t="s">
        <v>20103</v>
      </c>
      <c r="G3398" s="891" t="s">
        <v>20102</v>
      </c>
      <c r="H3398" s="890" t="s">
        <v>3013</v>
      </c>
      <c r="I3398" s="889" t="s">
        <v>3654</v>
      </c>
      <c r="J3398" s="889" t="s">
        <v>5525</v>
      </c>
      <c r="K3398" s="888">
        <v>1</v>
      </c>
      <c r="L3398" s="888">
        <v>12</v>
      </c>
      <c r="M3398" s="887">
        <v>300000</v>
      </c>
      <c r="N3398" s="888">
        <v>1</v>
      </c>
      <c r="O3398" s="888">
        <v>1</v>
      </c>
      <c r="P3398" s="887">
        <v>6666.67</v>
      </c>
    </row>
    <row r="3399" spans="1:16" ht="22.5" x14ac:dyDescent="0.25">
      <c r="A3399" s="867" t="s">
        <v>19067</v>
      </c>
      <c r="B3399" s="867" t="s">
        <v>2672</v>
      </c>
      <c r="C3399" s="894" t="s">
        <v>19066</v>
      </c>
      <c r="D3399" s="893" t="s">
        <v>20101</v>
      </c>
      <c r="E3399" s="892">
        <v>20500</v>
      </c>
      <c r="F3399" s="895" t="s">
        <v>20100</v>
      </c>
      <c r="G3399" s="891" t="s">
        <v>20099</v>
      </c>
      <c r="H3399" s="890" t="s">
        <v>13484</v>
      </c>
      <c r="I3399" s="889" t="s">
        <v>3654</v>
      </c>
      <c r="J3399" s="889" t="s">
        <v>5525</v>
      </c>
      <c r="K3399" s="888">
        <v>1</v>
      </c>
      <c r="L3399" s="888">
        <v>4</v>
      </c>
      <c r="M3399" s="887">
        <v>88833.33</v>
      </c>
      <c r="N3399" s="888">
        <v>1</v>
      </c>
      <c r="O3399" s="888">
        <v>4</v>
      </c>
      <c r="P3399" s="887">
        <v>82000</v>
      </c>
    </row>
    <row r="3400" spans="1:16" x14ac:dyDescent="0.25">
      <c r="A3400" s="867" t="s">
        <v>19067</v>
      </c>
      <c r="B3400" s="867" t="s">
        <v>2672</v>
      </c>
      <c r="C3400" s="894" t="s">
        <v>19066</v>
      </c>
      <c r="D3400" s="893" t="s">
        <v>19141</v>
      </c>
      <c r="E3400" s="892">
        <v>22750</v>
      </c>
      <c r="F3400" s="895" t="s">
        <v>20098</v>
      </c>
      <c r="G3400" s="891" t="s">
        <v>20097</v>
      </c>
      <c r="H3400" s="890" t="s">
        <v>2772</v>
      </c>
      <c r="I3400" s="889" t="s">
        <v>3654</v>
      </c>
      <c r="J3400" s="889" t="s">
        <v>5525</v>
      </c>
      <c r="K3400" s="888">
        <v>1</v>
      </c>
      <c r="L3400" s="888">
        <v>12</v>
      </c>
      <c r="M3400" s="887">
        <v>273000</v>
      </c>
      <c r="N3400" s="888">
        <v>0</v>
      </c>
      <c r="O3400" s="888">
        <v>0</v>
      </c>
      <c r="P3400" s="887">
        <v>0</v>
      </c>
    </row>
    <row r="3401" spans="1:16" ht="22.5" x14ac:dyDescent="0.25">
      <c r="A3401" s="867" t="s">
        <v>19067</v>
      </c>
      <c r="B3401" s="867" t="s">
        <v>2672</v>
      </c>
      <c r="C3401" s="894" t="s">
        <v>19066</v>
      </c>
      <c r="D3401" s="893" t="s">
        <v>20096</v>
      </c>
      <c r="E3401" s="892">
        <v>18250</v>
      </c>
      <c r="F3401" s="895" t="s">
        <v>20095</v>
      </c>
      <c r="G3401" s="891" t="s">
        <v>20094</v>
      </c>
      <c r="H3401" s="890" t="s">
        <v>2772</v>
      </c>
      <c r="I3401" s="889" t="s">
        <v>3654</v>
      </c>
      <c r="J3401" s="889" t="s">
        <v>5525</v>
      </c>
      <c r="K3401" s="888">
        <v>1</v>
      </c>
      <c r="L3401" s="888">
        <v>4</v>
      </c>
      <c r="M3401" s="887">
        <v>60225</v>
      </c>
      <c r="N3401" s="888">
        <v>0</v>
      </c>
      <c r="O3401" s="888">
        <v>0</v>
      </c>
      <c r="P3401" s="887">
        <v>0</v>
      </c>
    </row>
    <row r="3402" spans="1:16" ht="22.5" x14ac:dyDescent="0.25">
      <c r="A3402" s="867" t="s">
        <v>19067</v>
      </c>
      <c r="B3402" s="867" t="s">
        <v>2672</v>
      </c>
      <c r="C3402" s="894" t="s">
        <v>19066</v>
      </c>
      <c r="D3402" s="893" t="s">
        <v>20093</v>
      </c>
      <c r="E3402" s="892">
        <v>25000</v>
      </c>
      <c r="F3402" s="895" t="s">
        <v>20092</v>
      </c>
      <c r="G3402" s="891" t="s">
        <v>20091</v>
      </c>
      <c r="H3402" s="890" t="s">
        <v>2772</v>
      </c>
      <c r="I3402" s="889" t="s">
        <v>3654</v>
      </c>
      <c r="J3402" s="889" t="s">
        <v>5525</v>
      </c>
      <c r="K3402" s="888">
        <v>1</v>
      </c>
      <c r="L3402" s="888">
        <v>8</v>
      </c>
      <c r="M3402" s="887">
        <v>194166.66999999998</v>
      </c>
      <c r="N3402" s="888">
        <v>1</v>
      </c>
      <c r="O3402" s="888">
        <v>6</v>
      </c>
      <c r="P3402" s="887">
        <v>147250</v>
      </c>
    </row>
    <row r="3403" spans="1:16" ht="48" customHeight="1" x14ac:dyDescent="0.25">
      <c r="A3403" s="867" t="s">
        <v>19067</v>
      </c>
      <c r="B3403" s="867" t="s">
        <v>2672</v>
      </c>
      <c r="C3403" s="894" t="s">
        <v>19066</v>
      </c>
      <c r="D3403" s="893" t="s">
        <v>20090</v>
      </c>
      <c r="E3403" s="892">
        <v>20500</v>
      </c>
      <c r="F3403" s="895" t="s">
        <v>20088</v>
      </c>
      <c r="G3403" s="891" t="s">
        <v>20087</v>
      </c>
      <c r="H3403" s="890" t="s">
        <v>20086</v>
      </c>
      <c r="I3403" s="889" t="s">
        <v>3654</v>
      </c>
      <c r="J3403" s="889" t="s">
        <v>5525</v>
      </c>
      <c r="K3403" s="888">
        <v>0</v>
      </c>
      <c r="L3403" s="888">
        <v>0</v>
      </c>
      <c r="M3403" s="887">
        <v>0</v>
      </c>
      <c r="N3403" s="888">
        <v>1</v>
      </c>
      <c r="O3403" s="888">
        <v>6</v>
      </c>
      <c r="P3403" s="887">
        <v>120925</v>
      </c>
    </row>
    <row r="3404" spans="1:16" ht="16.5" customHeight="1" x14ac:dyDescent="0.25">
      <c r="A3404" s="1772" t="s">
        <v>2848</v>
      </c>
      <c r="B3404" s="1772"/>
      <c r="C3404" s="1772"/>
      <c r="D3404" s="1772"/>
      <c r="E3404" s="1772"/>
      <c r="F3404" s="1772" t="s">
        <v>378</v>
      </c>
      <c r="G3404" s="1772"/>
      <c r="H3404" s="1772"/>
      <c r="I3404" s="1772"/>
      <c r="J3404" s="1772"/>
      <c r="K3404" s="1771" t="s">
        <v>2847</v>
      </c>
      <c r="L3404" s="1771"/>
      <c r="M3404" s="1771"/>
      <c r="N3404" s="1771" t="s">
        <v>2846</v>
      </c>
      <c r="O3404" s="1771"/>
      <c r="P3404" s="1771"/>
    </row>
    <row r="3405" spans="1:16" ht="69.75" customHeight="1" x14ac:dyDescent="0.25">
      <c r="A3405" s="1535" t="s">
        <v>2845</v>
      </c>
      <c r="B3405" s="1535" t="s">
        <v>5</v>
      </c>
      <c r="C3405" s="1535" t="s">
        <v>2844</v>
      </c>
      <c r="D3405" s="1535" t="s">
        <v>2843</v>
      </c>
      <c r="E3405" s="1536" t="s">
        <v>2842</v>
      </c>
      <c r="F3405" s="1537" t="s">
        <v>2841</v>
      </c>
      <c r="G3405" s="1535" t="s">
        <v>2840</v>
      </c>
      <c r="H3405" s="1535" t="s">
        <v>2839</v>
      </c>
      <c r="I3405" s="1535" t="s">
        <v>2838</v>
      </c>
      <c r="J3405" s="1535" t="s">
        <v>2837</v>
      </c>
      <c r="K3405" s="1538" t="s">
        <v>2836</v>
      </c>
      <c r="L3405" s="1538" t="s">
        <v>2835</v>
      </c>
      <c r="M3405" s="1539" t="s">
        <v>2834</v>
      </c>
      <c r="N3405" s="1538" t="s">
        <v>2836</v>
      </c>
      <c r="O3405" s="1538" t="s">
        <v>2835</v>
      </c>
      <c r="P3405" s="1539" t="s">
        <v>2834</v>
      </c>
    </row>
    <row r="3406" spans="1:16" ht="33.75" x14ac:dyDescent="0.25">
      <c r="A3406" s="867" t="s">
        <v>19067</v>
      </c>
      <c r="B3406" s="867" t="s">
        <v>2672</v>
      </c>
      <c r="C3406" s="894" t="s">
        <v>19066</v>
      </c>
      <c r="D3406" s="893" t="s">
        <v>20089</v>
      </c>
      <c r="E3406" s="892">
        <v>20500</v>
      </c>
      <c r="F3406" s="895" t="s">
        <v>20088</v>
      </c>
      <c r="G3406" s="891" t="s">
        <v>20087</v>
      </c>
      <c r="H3406" s="890" t="s">
        <v>20086</v>
      </c>
      <c r="I3406" s="889" t="s">
        <v>3654</v>
      </c>
      <c r="J3406" s="889" t="s">
        <v>5525</v>
      </c>
      <c r="K3406" s="888">
        <v>1</v>
      </c>
      <c r="L3406" s="888">
        <v>7</v>
      </c>
      <c r="M3406" s="887">
        <v>136666.66999999998</v>
      </c>
      <c r="N3406" s="888">
        <v>0</v>
      </c>
      <c r="O3406" s="888">
        <v>0</v>
      </c>
      <c r="P3406" s="887">
        <v>0</v>
      </c>
    </row>
    <row r="3407" spans="1:16" ht="22.5" x14ac:dyDescent="0.25">
      <c r="A3407" s="867" t="s">
        <v>19067</v>
      </c>
      <c r="B3407" s="867" t="s">
        <v>2672</v>
      </c>
      <c r="C3407" s="894" t="s">
        <v>19066</v>
      </c>
      <c r="D3407" s="893" t="s">
        <v>20085</v>
      </c>
      <c r="E3407" s="892">
        <v>18000</v>
      </c>
      <c r="F3407" s="895" t="s">
        <v>20084</v>
      </c>
      <c r="G3407" s="891" t="s">
        <v>20083</v>
      </c>
      <c r="H3407" s="890" t="s">
        <v>2772</v>
      </c>
      <c r="I3407" s="889" t="s">
        <v>3654</v>
      </c>
      <c r="J3407" s="889" t="s">
        <v>5525</v>
      </c>
      <c r="K3407" s="888">
        <v>1</v>
      </c>
      <c r="L3407" s="888">
        <v>2</v>
      </c>
      <c r="M3407" s="887">
        <v>21600</v>
      </c>
      <c r="N3407" s="888">
        <v>0</v>
      </c>
      <c r="O3407" s="888">
        <v>0</v>
      </c>
      <c r="P3407" s="887">
        <v>0</v>
      </c>
    </row>
    <row r="3408" spans="1:16" ht="33.75" x14ac:dyDescent="0.25">
      <c r="A3408" s="867" t="s">
        <v>19067</v>
      </c>
      <c r="B3408" s="867" t="s">
        <v>2672</v>
      </c>
      <c r="C3408" s="894" t="s">
        <v>19066</v>
      </c>
      <c r="D3408" s="893" t="s">
        <v>19465</v>
      </c>
      <c r="E3408" s="892">
        <v>20500</v>
      </c>
      <c r="F3408" s="895" t="s">
        <v>20082</v>
      </c>
      <c r="G3408" s="891" t="s">
        <v>20081</v>
      </c>
      <c r="H3408" s="890" t="s">
        <v>2729</v>
      </c>
      <c r="I3408" s="889" t="s">
        <v>3654</v>
      </c>
      <c r="J3408" s="889" t="s">
        <v>5525</v>
      </c>
      <c r="K3408" s="888">
        <v>1</v>
      </c>
      <c r="L3408" s="888">
        <v>10</v>
      </c>
      <c r="M3408" s="887">
        <v>205000</v>
      </c>
      <c r="N3408" s="888">
        <v>1</v>
      </c>
      <c r="O3408" s="888">
        <v>6</v>
      </c>
      <c r="P3408" s="887">
        <v>120925</v>
      </c>
    </row>
    <row r="3409" spans="1:16" ht="22.5" x14ac:dyDescent="0.25">
      <c r="A3409" s="867" t="s">
        <v>19067</v>
      </c>
      <c r="B3409" s="867" t="s">
        <v>2672</v>
      </c>
      <c r="C3409" s="894" t="s">
        <v>19066</v>
      </c>
      <c r="D3409" s="893" t="s">
        <v>20080</v>
      </c>
      <c r="E3409" s="892">
        <v>20500</v>
      </c>
      <c r="F3409" s="895" t="s">
        <v>20079</v>
      </c>
      <c r="G3409" s="891" t="s">
        <v>20078</v>
      </c>
      <c r="H3409" s="890" t="s">
        <v>13484</v>
      </c>
      <c r="I3409" s="889" t="s">
        <v>3654</v>
      </c>
      <c r="J3409" s="889" t="s">
        <v>5525</v>
      </c>
      <c r="K3409" s="888">
        <v>0</v>
      </c>
      <c r="L3409" s="888">
        <v>0</v>
      </c>
      <c r="M3409" s="887">
        <v>0</v>
      </c>
      <c r="N3409" s="888">
        <v>1</v>
      </c>
      <c r="O3409" s="888">
        <v>2</v>
      </c>
      <c r="P3409" s="887">
        <v>32091.67</v>
      </c>
    </row>
    <row r="3410" spans="1:16" ht="22.5" x14ac:dyDescent="0.25">
      <c r="A3410" s="867" t="s">
        <v>19067</v>
      </c>
      <c r="B3410" s="867" t="s">
        <v>2672</v>
      </c>
      <c r="C3410" s="894" t="s">
        <v>19066</v>
      </c>
      <c r="D3410" s="893" t="s">
        <v>20077</v>
      </c>
      <c r="E3410" s="892">
        <v>22750</v>
      </c>
      <c r="F3410" s="895" t="s">
        <v>20076</v>
      </c>
      <c r="G3410" s="891" t="s">
        <v>20075</v>
      </c>
      <c r="H3410" s="890" t="s">
        <v>20074</v>
      </c>
      <c r="I3410" s="889" t="s">
        <v>3654</v>
      </c>
      <c r="J3410" s="889" t="s">
        <v>5525</v>
      </c>
      <c r="K3410" s="888">
        <v>0</v>
      </c>
      <c r="L3410" s="888">
        <v>0</v>
      </c>
      <c r="M3410" s="887">
        <v>0</v>
      </c>
      <c r="N3410" s="888">
        <v>1</v>
      </c>
      <c r="O3410" s="888">
        <v>3</v>
      </c>
      <c r="P3410" s="887">
        <v>79487.5</v>
      </c>
    </row>
    <row r="3411" spans="1:16" ht="33.75" x14ac:dyDescent="0.25">
      <c r="A3411" s="867" t="s">
        <v>19067</v>
      </c>
      <c r="B3411" s="867" t="s">
        <v>2672</v>
      </c>
      <c r="C3411" s="894" t="s">
        <v>19066</v>
      </c>
      <c r="D3411" s="893" t="s">
        <v>19502</v>
      </c>
      <c r="E3411" s="892">
        <v>20500</v>
      </c>
      <c r="F3411" s="895" t="s">
        <v>20073</v>
      </c>
      <c r="G3411" s="891" t="s">
        <v>20072</v>
      </c>
      <c r="H3411" s="890" t="s">
        <v>13484</v>
      </c>
      <c r="I3411" s="889" t="s">
        <v>3654</v>
      </c>
      <c r="J3411" s="889" t="s">
        <v>5525</v>
      </c>
      <c r="K3411" s="888">
        <v>0</v>
      </c>
      <c r="L3411" s="888">
        <v>0</v>
      </c>
      <c r="M3411" s="887">
        <v>0</v>
      </c>
      <c r="N3411" s="888">
        <v>1</v>
      </c>
      <c r="O3411" s="888">
        <v>2</v>
      </c>
      <c r="P3411" s="887">
        <v>40291.67</v>
      </c>
    </row>
    <row r="3412" spans="1:16" x14ac:dyDescent="0.25">
      <c r="A3412" s="867" t="s">
        <v>19067</v>
      </c>
      <c r="B3412" s="867" t="s">
        <v>2672</v>
      </c>
      <c r="C3412" s="894" t="s">
        <v>19066</v>
      </c>
      <c r="D3412" s="893" t="s">
        <v>201</v>
      </c>
      <c r="E3412" s="892">
        <v>22750</v>
      </c>
      <c r="F3412" s="895" t="s">
        <v>20071</v>
      </c>
      <c r="G3412" s="891" t="s">
        <v>20070</v>
      </c>
      <c r="H3412" s="890" t="s">
        <v>19803</v>
      </c>
      <c r="I3412" s="889" t="s">
        <v>3654</v>
      </c>
      <c r="J3412" s="889" t="s">
        <v>5525</v>
      </c>
      <c r="K3412" s="888">
        <v>1</v>
      </c>
      <c r="L3412" s="888">
        <v>8</v>
      </c>
      <c r="M3412" s="887">
        <v>182000</v>
      </c>
      <c r="N3412" s="888">
        <v>1</v>
      </c>
      <c r="O3412" s="888">
        <v>3</v>
      </c>
      <c r="P3412" s="887">
        <v>48533.33</v>
      </c>
    </row>
    <row r="3413" spans="1:16" ht="23.25" customHeight="1" x14ac:dyDescent="0.25">
      <c r="A3413" s="867" t="s">
        <v>19067</v>
      </c>
      <c r="B3413" s="867" t="s">
        <v>2672</v>
      </c>
      <c r="C3413" s="894" t="s">
        <v>19066</v>
      </c>
      <c r="D3413" s="893" t="s">
        <v>20069</v>
      </c>
      <c r="E3413" s="892">
        <v>25000</v>
      </c>
      <c r="F3413" s="895" t="s">
        <v>20068</v>
      </c>
      <c r="G3413" s="891" t="s">
        <v>20067</v>
      </c>
      <c r="H3413" s="890" t="s">
        <v>2772</v>
      </c>
      <c r="I3413" s="889" t="s">
        <v>3654</v>
      </c>
      <c r="J3413" s="889" t="s">
        <v>5525</v>
      </c>
      <c r="K3413" s="888">
        <v>1</v>
      </c>
      <c r="L3413" s="888">
        <v>12</v>
      </c>
      <c r="M3413" s="887">
        <v>293333.33</v>
      </c>
      <c r="N3413" s="888">
        <v>1</v>
      </c>
      <c r="O3413" s="888">
        <v>6</v>
      </c>
      <c r="P3413" s="887">
        <v>147250</v>
      </c>
    </row>
    <row r="3414" spans="1:16" ht="22.5" x14ac:dyDescent="0.25">
      <c r="A3414" s="867" t="s">
        <v>19067</v>
      </c>
      <c r="B3414" s="867" t="s">
        <v>2672</v>
      </c>
      <c r="C3414" s="894" t="s">
        <v>19066</v>
      </c>
      <c r="D3414" s="893" t="s">
        <v>19163</v>
      </c>
      <c r="E3414" s="892">
        <v>22750</v>
      </c>
      <c r="F3414" s="895" t="s">
        <v>20066</v>
      </c>
      <c r="G3414" s="891" t="s">
        <v>20065</v>
      </c>
      <c r="H3414" s="890" t="s">
        <v>2703</v>
      </c>
      <c r="I3414" s="889" t="s">
        <v>3654</v>
      </c>
      <c r="J3414" s="889" t="s">
        <v>5525</v>
      </c>
      <c r="K3414" s="888">
        <v>0</v>
      </c>
      <c r="L3414" s="888">
        <v>0</v>
      </c>
      <c r="M3414" s="887">
        <v>0</v>
      </c>
      <c r="N3414" s="888">
        <v>1</v>
      </c>
      <c r="O3414" s="888">
        <v>6</v>
      </c>
      <c r="P3414" s="887">
        <v>132570.83000000002</v>
      </c>
    </row>
    <row r="3415" spans="1:16" x14ac:dyDescent="0.25">
      <c r="A3415" s="867" t="s">
        <v>19067</v>
      </c>
      <c r="B3415" s="867" t="s">
        <v>2672</v>
      </c>
      <c r="C3415" s="894" t="s">
        <v>19066</v>
      </c>
      <c r="D3415" s="893" t="s">
        <v>20064</v>
      </c>
      <c r="E3415" s="892">
        <v>25000</v>
      </c>
      <c r="F3415" s="895" t="s">
        <v>20063</v>
      </c>
      <c r="G3415" s="891" t="s">
        <v>20062</v>
      </c>
      <c r="H3415" s="890" t="s">
        <v>19253</v>
      </c>
      <c r="I3415" s="889" t="s">
        <v>2684</v>
      </c>
      <c r="J3415" s="889" t="s">
        <v>5525</v>
      </c>
      <c r="K3415" s="888">
        <v>1</v>
      </c>
      <c r="L3415" s="888">
        <v>12</v>
      </c>
      <c r="M3415" s="887">
        <v>300000</v>
      </c>
      <c r="N3415" s="888">
        <v>1</v>
      </c>
      <c r="O3415" s="888">
        <v>6</v>
      </c>
      <c r="P3415" s="887">
        <v>147250</v>
      </c>
    </row>
    <row r="3416" spans="1:16" x14ac:dyDescent="0.25">
      <c r="A3416" s="867" t="s">
        <v>19067</v>
      </c>
      <c r="B3416" s="867" t="s">
        <v>2672</v>
      </c>
      <c r="C3416" s="894" t="s">
        <v>19066</v>
      </c>
      <c r="D3416" s="893" t="s">
        <v>20061</v>
      </c>
      <c r="E3416" s="892">
        <v>22750</v>
      </c>
      <c r="F3416" s="895" t="s">
        <v>20060</v>
      </c>
      <c r="G3416" s="891" t="s">
        <v>20059</v>
      </c>
      <c r="H3416" s="890" t="s">
        <v>2722</v>
      </c>
      <c r="I3416" s="889" t="s">
        <v>3654</v>
      </c>
      <c r="J3416" s="889" t="s">
        <v>5525</v>
      </c>
      <c r="K3416" s="888">
        <v>0</v>
      </c>
      <c r="L3416" s="888">
        <v>0</v>
      </c>
      <c r="M3416" s="887">
        <v>0</v>
      </c>
      <c r="N3416" s="888">
        <v>1</v>
      </c>
      <c r="O3416" s="888">
        <v>4</v>
      </c>
      <c r="P3416" s="887">
        <v>79487.5</v>
      </c>
    </row>
    <row r="3417" spans="1:16" ht="22.5" x14ac:dyDescent="0.25">
      <c r="A3417" s="867" t="s">
        <v>19067</v>
      </c>
      <c r="B3417" s="867" t="s">
        <v>2672</v>
      </c>
      <c r="C3417" s="894" t="s">
        <v>19066</v>
      </c>
      <c r="D3417" s="893" t="s">
        <v>20058</v>
      </c>
      <c r="E3417" s="892">
        <v>25000</v>
      </c>
      <c r="F3417" s="895" t="s">
        <v>20057</v>
      </c>
      <c r="G3417" s="891" t="s">
        <v>20056</v>
      </c>
      <c r="H3417" s="890" t="s">
        <v>20055</v>
      </c>
      <c r="I3417" s="889" t="s">
        <v>3654</v>
      </c>
      <c r="J3417" s="889" t="s">
        <v>5525</v>
      </c>
      <c r="K3417" s="888">
        <v>1</v>
      </c>
      <c r="L3417" s="888">
        <v>12</v>
      </c>
      <c r="M3417" s="887">
        <v>300000</v>
      </c>
      <c r="N3417" s="888">
        <v>1</v>
      </c>
      <c r="O3417" s="888">
        <v>2</v>
      </c>
      <c r="P3417" s="887">
        <v>34166.67</v>
      </c>
    </row>
    <row r="3418" spans="1:16" ht="22.5" x14ac:dyDescent="0.25">
      <c r="A3418" s="867" t="s">
        <v>19067</v>
      </c>
      <c r="B3418" s="867" t="s">
        <v>2672</v>
      </c>
      <c r="C3418" s="894" t="s">
        <v>19066</v>
      </c>
      <c r="D3418" s="893" t="s">
        <v>20054</v>
      </c>
      <c r="E3418" s="892">
        <v>20500</v>
      </c>
      <c r="F3418" s="895" t="s">
        <v>20053</v>
      </c>
      <c r="G3418" s="891" t="s">
        <v>20052</v>
      </c>
      <c r="H3418" s="890" t="s">
        <v>2703</v>
      </c>
      <c r="I3418" s="889" t="s">
        <v>3654</v>
      </c>
      <c r="J3418" s="889" t="s">
        <v>5525</v>
      </c>
      <c r="K3418" s="888">
        <v>1</v>
      </c>
      <c r="L3418" s="888">
        <v>12</v>
      </c>
      <c r="M3418" s="887">
        <v>246000</v>
      </c>
      <c r="N3418" s="888">
        <v>1</v>
      </c>
      <c r="O3418" s="888">
        <v>6</v>
      </c>
      <c r="P3418" s="887">
        <v>120925</v>
      </c>
    </row>
    <row r="3419" spans="1:16" ht="22.5" x14ac:dyDescent="0.25">
      <c r="A3419" s="867" t="s">
        <v>19067</v>
      </c>
      <c r="B3419" s="867" t="s">
        <v>2672</v>
      </c>
      <c r="C3419" s="894" t="s">
        <v>19066</v>
      </c>
      <c r="D3419" s="893" t="s">
        <v>20051</v>
      </c>
      <c r="E3419" s="892">
        <v>25000</v>
      </c>
      <c r="F3419" s="895" t="s">
        <v>20050</v>
      </c>
      <c r="G3419" s="891" t="s">
        <v>20049</v>
      </c>
      <c r="H3419" s="890" t="s">
        <v>2772</v>
      </c>
      <c r="I3419" s="889" t="s">
        <v>3654</v>
      </c>
      <c r="J3419" s="889" t="s">
        <v>5525</v>
      </c>
      <c r="K3419" s="888">
        <v>1</v>
      </c>
      <c r="L3419" s="888">
        <v>1</v>
      </c>
      <c r="M3419" s="887">
        <v>41666.67</v>
      </c>
      <c r="N3419" s="888">
        <v>1</v>
      </c>
      <c r="O3419" s="888">
        <v>6</v>
      </c>
      <c r="P3419" s="887">
        <v>147250</v>
      </c>
    </row>
    <row r="3420" spans="1:16" x14ac:dyDescent="0.25">
      <c r="A3420" s="867" t="s">
        <v>19067</v>
      </c>
      <c r="B3420" s="867" t="s">
        <v>2672</v>
      </c>
      <c r="C3420" s="894" t="s">
        <v>19066</v>
      </c>
      <c r="D3420" s="893" t="s">
        <v>19267</v>
      </c>
      <c r="E3420" s="892">
        <v>20000</v>
      </c>
      <c r="F3420" s="895" t="s">
        <v>20048</v>
      </c>
      <c r="G3420" s="891" t="s">
        <v>20047</v>
      </c>
      <c r="H3420" s="890" t="s">
        <v>2852</v>
      </c>
      <c r="I3420" s="889" t="s">
        <v>3654</v>
      </c>
      <c r="J3420" s="889" t="s">
        <v>5525</v>
      </c>
      <c r="K3420" s="888">
        <v>0</v>
      </c>
      <c r="L3420" s="888">
        <v>0</v>
      </c>
      <c r="M3420" s="887">
        <v>0</v>
      </c>
      <c r="N3420" s="888">
        <v>1</v>
      </c>
      <c r="O3420" s="888">
        <v>4</v>
      </c>
      <c r="P3420" s="887">
        <v>86666.67</v>
      </c>
    </row>
    <row r="3421" spans="1:16" ht="22.5" x14ac:dyDescent="0.25">
      <c r="A3421" s="867" t="s">
        <v>19067</v>
      </c>
      <c r="B3421" s="867" t="s">
        <v>2672</v>
      </c>
      <c r="C3421" s="894" t="s">
        <v>19066</v>
      </c>
      <c r="D3421" s="893" t="s">
        <v>20046</v>
      </c>
      <c r="E3421" s="892">
        <v>20500</v>
      </c>
      <c r="F3421" s="895" t="s">
        <v>20045</v>
      </c>
      <c r="G3421" s="891" t="s">
        <v>20044</v>
      </c>
      <c r="H3421" s="890" t="s">
        <v>2892</v>
      </c>
      <c r="I3421" s="889" t="s">
        <v>3654</v>
      </c>
      <c r="J3421" s="889" t="s">
        <v>5525</v>
      </c>
      <c r="K3421" s="888">
        <v>1</v>
      </c>
      <c r="L3421" s="888">
        <v>2</v>
      </c>
      <c r="M3421" s="887">
        <v>42366.67</v>
      </c>
      <c r="N3421" s="888">
        <v>1</v>
      </c>
      <c r="O3421" s="888">
        <v>1</v>
      </c>
      <c r="P3421" s="887">
        <v>16400</v>
      </c>
    </row>
    <row r="3422" spans="1:16" ht="22.5" x14ac:dyDescent="0.25">
      <c r="A3422" s="867" t="s">
        <v>19067</v>
      </c>
      <c r="B3422" s="867" t="s">
        <v>2672</v>
      </c>
      <c r="C3422" s="894" t="s">
        <v>19066</v>
      </c>
      <c r="D3422" s="893" t="s">
        <v>20043</v>
      </c>
      <c r="E3422" s="892">
        <v>23000</v>
      </c>
      <c r="F3422" s="895" t="s">
        <v>20042</v>
      </c>
      <c r="G3422" s="891" t="s">
        <v>20041</v>
      </c>
      <c r="H3422" s="890" t="s">
        <v>16874</v>
      </c>
      <c r="I3422" s="889" t="s">
        <v>3654</v>
      </c>
      <c r="J3422" s="889" t="s">
        <v>5525</v>
      </c>
      <c r="K3422" s="888">
        <v>1</v>
      </c>
      <c r="L3422" s="888">
        <v>12</v>
      </c>
      <c r="M3422" s="887">
        <v>276000</v>
      </c>
      <c r="N3422" s="888">
        <v>1</v>
      </c>
      <c r="O3422" s="888">
        <v>6</v>
      </c>
      <c r="P3422" s="887">
        <v>135550</v>
      </c>
    </row>
    <row r="3423" spans="1:16" ht="33.75" x14ac:dyDescent="0.25">
      <c r="A3423" s="867" t="s">
        <v>19067</v>
      </c>
      <c r="B3423" s="867" t="s">
        <v>2672</v>
      </c>
      <c r="C3423" s="894" t="s">
        <v>19066</v>
      </c>
      <c r="D3423" s="893" t="s">
        <v>19196</v>
      </c>
      <c r="E3423" s="892">
        <v>22800</v>
      </c>
      <c r="F3423" s="895" t="s">
        <v>20040</v>
      </c>
      <c r="G3423" s="891" t="s">
        <v>20039</v>
      </c>
      <c r="H3423" s="890" t="s">
        <v>2703</v>
      </c>
      <c r="I3423" s="889" t="s">
        <v>3654</v>
      </c>
      <c r="J3423" s="889" t="s">
        <v>5525</v>
      </c>
      <c r="K3423" s="888">
        <v>1</v>
      </c>
      <c r="L3423" s="888">
        <v>7</v>
      </c>
      <c r="M3423" s="887">
        <v>143640</v>
      </c>
      <c r="N3423" s="888">
        <v>0</v>
      </c>
      <c r="O3423" s="888">
        <v>0</v>
      </c>
      <c r="P3423" s="887">
        <v>0</v>
      </c>
    </row>
    <row r="3424" spans="1:16" ht="28.5" customHeight="1" x14ac:dyDescent="0.25">
      <c r="A3424" s="867" t="s">
        <v>19067</v>
      </c>
      <c r="B3424" s="867" t="s">
        <v>2672</v>
      </c>
      <c r="C3424" s="894" t="s">
        <v>19066</v>
      </c>
      <c r="D3424" s="893" t="s">
        <v>20038</v>
      </c>
      <c r="E3424" s="892">
        <v>20500</v>
      </c>
      <c r="F3424" s="895" t="s">
        <v>20037</v>
      </c>
      <c r="G3424" s="891" t="s">
        <v>20036</v>
      </c>
      <c r="H3424" s="890" t="s">
        <v>2704</v>
      </c>
      <c r="I3424" s="889" t="s">
        <v>2684</v>
      </c>
      <c r="J3424" s="889" t="s">
        <v>5525</v>
      </c>
      <c r="K3424" s="888">
        <v>1</v>
      </c>
      <c r="L3424" s="888">
        <v>12</v>
      </c>
      <c r="M3424" s="887">
        <v>246000</v>
      </c>
      <c r="N3424" s="888">
        <v>1</v>
      </c>
      <c r="O3424" s="888">
        <v>6</v>
      </c>
      <c r="P3424" s="887">
        <v>120925</v>
      </c>
    </row>
    <row r="3425" spans="1:16" ht="33.75" x14ac:dyDescent="0.25">
      <c r="A3425" s="867" t="s">
        <v>19067</v>
      </c>
      <c r="B3425" s="867" t="s">
        <v>2672</v>
      </c>
      <c r="C3425" s="894" t="s">
        <v>19066</v>
      </c>
      <c r="D3425" s="893" t="s">
        <v>20035</v>
      </c>
      <c r="E3425" s="892">
        <v>20500</v>
      </c>
      <c r="F3425" s="895" t="s">
        <v>20034</v>
      </c>
      <c r="G3425" s="891" t="s">
        <v>20033</v>
      </c>
      <c r="H3425" s="890" t="s">
        <v>20032</v>
      </c>
      <c r="I3425" s="889" t="s">
        <v>3654</v>
      </c>
      <c r="J3425" s="889" t="s">
        <v>5525</v>
      </c>
      <c r="K3425" s="888">
        <v>1</v>
      </c>
      <c r="L3425" s="888">
        <v>8</v>
      </c>
      <c r="M3425" s="887">
        <v>157166.67000000001</v>
      </c>
      <c r="N3425" s="888">
        <v>0</v>
      </c>
      <c r="O3425" s="888">
        <v>0</v>
      </c>
      <c r="P3425" s="887">
        <v>0</v>
      </c>
    </row>
    <row r="3426" spans="1:16" ht="23.25" customHeight="1" x14ac:dyDescent="0.25">
      <c r="A3426" s="867" t="s">
        <v>19067</v>
      </c>
      <c r="B3426" s="867" t="s">
        <v>2672</v>
      </c>
      <c r="C3426" s="894" t="s">
        <v>19066</v>
      </c>
      <c r="D3426" s="893" t="s">
        <v>20031</v>
      </c>
      <c r="E3426" s="892">
        <v>20500</v>
      </c>
      <c r="F3426" s="895" t="s">
        <v>20030</v>
      </c>
      <c r="G3426" s="891" t="s">
        <v>20029</v>
      </c>
      <c r="H3426" s="890" t="s">
        <v>2772</v>
      </c>
      <c r="I3426" s="889" t="s">
        <v>3654</v>
      </c>
      <c r="J3426" s="889" t="s">
        <v>5525</v>
      </c>
      <c r="K3426" s="888">
        <v>1</v>
      </c>
      <c r="L3426" s="888">
        <v>8</v>
      </c>
      <c r="M3426" s="887">
        <v>167416.66999999998</v>
      </c>
      <c r="N3426" s="888">
        <v>1</v>
      </c>
      <c r="O3426" s="888">
        <v>6</v>
      </c>
      <c r="P3426" s="887">
        <v>120925</v>
      </c>
    </row>
    <row r="3427" spans="1:16" ht="23.25" customHeight="1" x14ac:dyDescent="0.25">
      <c r="A3427" s="867" t="s">
        <v>19067</v>
      </c>
      <c r="B3427" s="867" t="s">
        <v>2672</v>
      </c>
      <c r="C3427" s="894" t="s">
        <v>19066</v>
      </c>
      <c r="D3427" s="893" t="s">
        <v>19376</v>
      </c>
      <c r="E3427" s="892">
        <v>20500</v>
      </c>
      <c r="F3427" s="895" t="s">
        <v>20030</v>
      </c>
      <c r="G3427" s="891" t="s">
        <v>20029</v>
      </c>
      <c r="H3427" s="890" t="s">
        <v>2772</v>
      </c>
      <c r="I3427" s="889" t="s">
        <v>3654</v>
      </c>
      <c r="J3427" s="889" t="s">
        <v>5525</v>
      </c>
      <c r="K3427" s="888">
        <v>1</v>
      </c>
      <c r="L3427" s="888">
        <v>2</v>
      </c>
      <c r="M3427" s="887">
        <v>25966.67</v>
      </c>
      <c r="N3427" s="888">
        <v>0</v>
      </c>
      <c r="O3427" s="888">
        <v>0</v>
      </c>
      <c r="P3427" s="887">
        <v>0</v>
      </c>
    </row>
    <row r="3428" spans="1:16" ht="22.5" x14ac:dyDescent="0.25">
      <c r="A3428" s="867" t="s">
        <v>19067</v>
      </c>
      <c r="B3428" s="867" t="s">
        <v>2672</v>
      </c>
      <c r="C3428" s="894" t="s">
        <v>19066</v>
      </c>
      <c r="D3428" s="893" t="s">
        <v>20028</v>
      </c>
      <c r="E3428" s="892">
        <v>22750</v>
      </c>
      <c r="F3428" s="895" t="s">
        <v>20026</v>
      </c>
      <c r="G3428" s="891" t="s">
        <v>20025</v>
      </c>
      <c r="H3428" s="890" t="s">
        <v>2872</v>
      </c>
      <c r="I3428" s="889" t="s">
        <v>3654</v>
      </c>
      <c r="J3428" s="889" t="s">
        <v>5525</v>
      </c>
      <c r="K3428" s="888">
        <v>1</v>
      </c>
      <c r="L3428" s="888">
        <v>9</v>
      </c>
      <c r="M3428" s="887">
        <v>211575</v>
      </c>
      <c r="N3428" s="888">
        <v>1</v>
      </c>
      <c r="O3428" s="888">
        <v>6</v>
      </c>
      <c r="P3428" s="887">
        <v>134087.5</v>
      </c>
    </row>
    <row r="3429" spans="1:16" ht="22.5" x14ac:dyDescent="0.25">
      <c r="A3429" s="867" t="s">
        <v>19067</v>
      </c>
      <c r="B3429" s="867" t="s">
        <v>2672</v>
      </c>
      <c r="C3429" s="894" t="s">
        <v>19066</v>
      </c>
      <c r="D3429" s="893" t="s">
        <v>20027</v>
      </c>
      <c r="E3429" s="892">
        <v>22750</v>
      </c>
      <c r="F3429" s="895" t="s">
        <v>20026</v>
      </c>
      <c r="G3429" s="891" t="s">
        <v>20025</v>
      </c>
      <c r="H3429" s="890" t="s">
        <v>2872</v>
      </c>
      <c r="I3429" s="889" t="s">
        <v>3654</v>
      </c>
      <c r="J3429" s="889" t="s">
        <v>5525</v>
      </c>
      <c r="K3429" s="888">
        <v>1</v>
      </c>
      <c r="L3429" s="888">
        <v>2</v>
      </c>
      <c r="M3429" s="887">
        <v>45500</v>
      </c>
      <c r="N3429" s="888">
        <v>0</v>
      </c>
      <c r="O3429" s="888">
        <v>0</v>
      </c>
      <c r="P3429" s="887">
        <v>0</v>
      </c>
    </row>
    <row r="3430" spans="1:16" ht="22.5" x14ac:dyDescent="0.25">
      <c r="A3430" s="867" t="s">
        <v>19067</v>
      </c>
      <c r="B3430" s="867" t="s">
        <v>2672</v>
      </c>
      <c r="C3430" s="894" t="s">
        <v>19066</v>
      </c>
      <c r="D3430" s="893" t="s">
        <v>19304</v>
      </c>
      <c r="E3430" s="892">
        <v>20500</v>
      </c>
      <c r="F3430" s="895" t="s">
        <v>20024</v>
      </c>
      <c r="G3430" s="891" t="s">
        <v>20023</v>
      </c>
      <c r="H3430" s="890" t="s">
        <v>2772</v>
      </c>
      <c r="I3430" s="889" t="s">
        <v>3654</v>
      </c>
      <c r="J3430" s="889" t="s">
        <v>5525</v>
      </c>
      <c r="K3430" s="888">
        <v>1</v>
      </c>
      <c r="L3430" s="888">
        <v>12</v>
      </c>
      <c r="M3430" s="887">
        <v>246000</v>
      </c>
      <c r="N3430" s="888">
        <v>1</v>
      </c>
      <c r="O3430" s="888">
        <v>6</v>
      </c>
      <c r="P3430" s="887">
        <v>120925</v>
      </c>
    </row>
    <row r="3431" spans="1:16" ht="34.5" customHeight="1" x14ac:dyDescent="0.25">
      <c r="A3431" s="867" t="s">
        <v>19067</v>
      </c>
      <c r="B3431" s="867" t="s">
        <v>2672</v>
      </c>
      <c r="C3431" s="894" t="s">
        <v>19066</v>
      </c>
      <c r="D3431" s="893" t="s">
        <v>20022</v>
      </c>
      <c r="E3431" s="892">
        <v>20500</v>
      </c>
      <c r="F3431" s="895" t="s">
        <v>20021</v>
      </c>
      <c r="G3431" s="891" t="s">
        <v>20020</v>
      </c>
      <c r="H3431" s="890" t="s">
        <v>3478</v>
      </c>
      <c r="I3431" s="889" t="s">
        <v>3654</v>
      </c>
      <c r="J3431" s="889" t="s">
        <v>5525</v>
      </c>
      <c r="K3431" s="888">
        <v>1</v>
      </c>
      <c r="L3431" s="888">
        <v>9</v>
      </c>
      <c r="M3431" s="887">
        <v>174250</v>
      </c>
      <c r="N3431" s="888">
        <v>0</v>
      </c>
      <c r="O3431" s="888">
        <v>0</v>
      </c>
      <c r="P3431" s="887">
        <v>0</v>
      </c>
    </row>
    <row r="3432" spans="1:16" x14ac:dyDescent="0.25">
      <c r="A3432" s="867" t="s">
        <v>19067</v>
      </c>
      <c r="B3432" s="867" t="s">
        <v>2672</v>
      </c>
      <c r="C3432" s="894" t="s">
        <v>19066</v>
      </c>
      <c r="D3432" s="893" t="s">
        <v>3264</v>
      </c>
      <c r="E3432" s="892">
        <v>25000</v>
      </c>
      <c r="F3432" s="895" t="s">
        <v>20019</v>
      </c>
      <c r="G3432" s="891" t="s">
        <v>20018</v>
      </c>
      <c r="H3432" s="890" t="s">
        <v>20017</v>
      </c>
      <c r="I3432" s="889" t="s">
        <v>3654</v>
      </c>
      <c r="J3432" s="889" t="s">
        <v>5525</v>
      </c>
      <c r="K3432" s="888">
        <v>1</v>
      </c>
      <c r="L3432" s="888">
        <v>4</v>
      </c>
      <c r="M3432" s="887">
        <v>100000</v>
      </c>
      <c r="N3432" s="888">
        <v>0</v>
      </c>
      <c r="O3432" s="888">
        <v>0</v>
      </c>
      <c r="P3432" s="887">
        <v>0</v>
      </c>
    </row>
    <row r="3433" spans="1:16" ht="22.5" x14ac:dyDescent="0.25">
      <c r="A3433" s="867" t="s">
        <v>19067</v>
      </c>
      <c r="B3433" s="867" t="s">
        <v>2672</v>
      </c>
      <c r="C3433" s="894" t="s">
        <v>19066</v>
      </c>
      <c r="D3433" s="893" t="s">
        <v>20016</v>
      </c>
      <c r="E3433" s="892">
        <v>20500</v>
      </c>
      <c r="F3433" s="895" t="s">
        <v>20015</v>
      </c>
      <c r="G3433" s="891" t="s">
        <v>20014</v>
      </c>
      <c r="H3433" s="890" t="s">
        <v>2855</v>
      </c>
      <c r="I3433" s="889" t="s">
        <v>3654</v>
      </c>
      <c r="J3433" s="889" t="s">
        <v>5525</v>
      </c>
      <c r="K3433" s="888">
        <v>1</v>
      </c>
      <c r="L3433" s="888">
        <v>2</v>
      </c>
      <c r="M3433" s="887">
        <v>38266.67</v>
      </c>
      <c r="N3433" s="888">
        <v>1</v>
      </c>
      <c r="O3433" s="888">
        <v>3</v>
      </c>
      <c r="P3433" s="887">
        <v>49200</v>
      </c>
    </row>
    <row r="3434" spans="1:16" ht="22.5" x14ac:dyDescent="0.25">
      <c r="A3434" s="867" t="s">
        <v>19067</v>
      </c>
      <c r="B3434" s="867" t="s">
        <v>2672</v>
      </c>
      <c r="C3434" s="894" t="s">
        <v>19066</v>
      </c>
      <c r="D3434" s="893" t="s">
        <v>19134</v>
      </c>
      <c r="E3434" s="892">
        <v>18250</v>
      </c>
      <c r="F3434" s="895" t="s">
        <v>20015</v>
      </c>
      <c r="G3434" s="891" t="s">
        <v>20014</v>
      </c>
      <c r="H3434" s="890" t="s">
        <v>2855</v>
      </c>
      <c r="I3434" s="889" t="s">
        <v>3654</v>
      </c>
      <c r="J3434" s="889" t="s">
        <v>5525</v>
      </c>
      <c r="K3434" s="888">
        <v>1</v>
      </c>
      <c r="L3434" s="888">
        <v>8</v>
      </c>
      <c r="M3434" s="887">
        <v>127750</v>
      </c>
      <c r="N3434" s="888">
        <v>0</v>
      </c>
      <c r="O3434" s="888">
        <v>0</v>
      </c>
      <c r="P3434" s="887">
        <v>0</v>
      </c>
    </row>
    <row r="3435" spans="1:16" ht="22.5" x14ac:dyDescent="0.25">
      <c r="A3435" s="867" t="s">
        <v>19067</v>
      </c>
      <c r="B3435" s="867" t="s">
        <v>2672</v>
      </c>
      <c r="C3435" s="894" t="s">
        <v>19066</v>
      </c>
      <c r="D3435" s="893" t="s">
        <v>20013</v>
      </c>
      <c r="E3435" s="892">
        <v>22750</v>
      </c>
      <c r="F3435" s="895" t="s">
        <v>20012</v>
      </c>
      <c r="G3435" s="891" t="s">
        <v>20011</v>
      </c>
      <c r="H3435" s="890" t="s">
        <v>2772</v>
      </c>
      <c r="I3435" s="889" t="s">
        <v>3654</v>
      </c>
      <c r="J3435" s="889" t="s">
        <v>5525</v>
      </c>
      <c r="K3435" s="888">
        <v>1</v>
      </c>
      <c r="L3435" s="888">
        <v>1</v>
      </c>
      <c r="M3435" s="887">
        <v>22750</v>
      </c>
      <c r="N3435" s="888">
        <v>1</v>
      </c>
      <c r="O3435" s="888">
        <v>6</v>
      </c>
      <c r="P3435" s="887">
        <v>134087.5</v>
      </c>
    </row>
    <row r="3436" spans="1:16" ht="22.5" x14ac:dyDescent="0.25">
      <c r="A3436" s="867" t="s">
        <v>19067</v>
      </c>
      <c r="B3436" s="867" t="s">
        <v>2672</v>
      </c>
      <c r="C3436" s="894" t="s">
        <v>19066</v>
      </c>
      <c r="D3436" s="893" t="s">
        <v>20010</v>
      </c>
      <c r="E3436" s="892">
        <v>20500</v>
      </c>
      <c r="F3436" s="895" t="s">
        <v>20009</v>
      </c>
      <c r="G3436" s="891" t="s">
        <v>20008</v>
      </c>
      <c r="H3436" s="890" t="s">
        <v>2772</v>
      </c>
      <c r="I3436" s="889" t="s">
        <v>3654</v>
      </c>
      <c r="J3436" s="889" t="s">
        <v>5525</v>
      </c>
      <c r="K3436" s="888">
        <v>1</v>
      </c>
      <c r="L3436" s="888">
        <v>12</v>
      </c>
      <c r="M3436" s="887">
        <v>246000</v>
      </c>
      <c r="N3436" s="888">
        <v>1</v>
      </c>
      <c r="O3436" s="888">
        <v>6</v>
      </c>
      <c r="P3436" s="887">
        <v>120925</v>
      </c>
    </row>
    <row r="3437" spans="1:16" x14ac:dyDescent="0.25">
      <c r="A3437" s="867" t="s">
        <v>19067</v>
      </c>
      <c r="B3437" s="867" t="s">
        <v>2672</v>
      </c>
      <c r="C3437" s="894" t="s">
        <v>19066</v>
      </c>
      <c r="D3437" s="893" t="s">
        <v>19141</v>
      </c>
      <c r="E3437" s="892">
        <v>20000</v>
      </c>
      <c r="F3437" s="895" t="s">
        <v>20007</v>
      </c>
      <c r="G3437" s="891" t="s">
        <v>20006</v>
      </c>
      <c r="H3437" s="890" t="s">
        <v>2852</v>
      </c>
      <c r="I3437" s="889" t="s">
        <v>3654</v>
      </c>
      <c r="J3437" s="889" t="s">
        <v>5525</v>
      </c>
      <c r="K3437" s="888">
        <v>1</v>
      </c>
      <c r="L3437" s="888">
        <v>5</v>
      </c>
      <c r="M3437" s="887">
        <v>89333.33</v>
      </c>
      <c r="N3437" s="888">
        <v>0</v>
      </c>
      <c r="O3437" s="888">
        <v>0</v>
      </c>
      <c r="P3437" s="887">
        <v>0</v>
      </c>
    </row>
    <row r="3438" spans="1:16" x14ac:dyDescent="0.25">
      <c r="A3438" s="867" t="s">
        <v>19067</v>
      </c>
      <c r="B3438" s="867" t="s">
        <v>2672</v>
      </c>
      <c r="C3438" s="894" t="s">
        <v>19066</v>
      </c>
      <c r="D3438" s="893" t="s">
        <v>19395</v>
      </c>
      <c r="E3438" s="892">
        <v>25000</v>
      </c>
      <c r="F3438" s="895" t="s">
        <v>20005</v>
      </c>
      <c r="G3438" s="891" t="s">
        <v>20004</v>
      </c>
      <c r="H3438" s="890" t="s">
        <v>2782</v>
      </c>
      <c r="I3438" s="889" t="s">
        <v>3654</v>
      </c>
      <c r="J3438" s="889" t="s">
        <v>5525</v>
      </c>
      <c r="K3438" s="888">
        <v>1</v>
      </c>
      <c r="L3438" s="888">
        <v>4</v>
      </c>
      <c r="M3438" s="887">
        <v>86666.67</v>
      </c>
      <c r="N3438" s="888">
        <v>0</v>
      </c>
      <c r="O3438" s="888">
        <v>0</v>
      </c>
      <c r="P3438" s="887">
        <v>0</v>
      </c>
    </row>
    <row r="3439" spans="1:16" x14ac:dyDescent="0.25">
      <c r="A3439" s="867" t="s">
        <v>19067</v>
      </c>
      <c r="B3439" s="867" t="s">
        <v>2672</v>
      </c>
      <c r="C3439" s="894" t="s">
        <v>19066</v>
      </c>
      <c r="D3439" s="893" t="s">
        <v>20003</v>
      </c>
      <c r="E3439" s="892">
        <v>25000</v>
      </c>
      <c r="F3439" s="895" t="s">
        <v>20002</v>
      </c>
      <c r="G3439" s="891" t="s">
        <v>20001</v>
      </c>
      <c r="H3439" s="890" t="s">
        <v>13484</v>
      </c>
      <c r="I3439" s="889" t="s">
        <v>3654</v>
      </c>
      <c r="J3439" s="889" t="s">
        <v>5525</v>
      </c>
      <c r="K3439" s="888">
        <v>1</v>
      </c>
      <c r="L3439" s="888">
        <v>12</v>
      </c>
      <c r="M3439" s="887">
        <v>300000</v>
      </c>
      <c r="N3439" s="888">
        <v>1</v>
      </c>
      <c r="O3439" s="888">
        <v>4</v>
      </c>
      <c r="P3439" s="887">
        <v>108333.33</v>
      </c>
    </row>
    <row r="3440" spans="1:16" ht="22.5" x14ac:dyDescent="0.25">
      <c r="A3440" s="867" t="s">
        <v>19067</v>
      </c>
      <c r="B3440" s="867" t="s">
        <v>2672</v>
      </c>
      <c r="C3440" s="894" t="s">
        <v>19066</v>
      </c>
      <c r="D3440" s="893" t="s">
        <v>20000</v>
      </c>
      <c r="E3440" s="892">
        <v>18000</v>
      </c>
      <c r="F3440" s="895" t="s">
        <v>19999</v>
      </c>
      <c r="G3440" s="891" t="s">
        <v>19998</v>
      </c>
      <c r="H3440" s="890" t="s">
        <v>2772</v>
      </c>
      <c r="I3440" s="889" t="s">
        <v>3654</v>
      </c>
      <c r="J3440" s="889" t="s">
        <v>5525</v>
      </c>
      <c r="K3440" s="888">
        <v>1</v>
      </c>
      <c r="L3440" s="888">
        <v>3</v>
      </c>
      <c r="M3440" s="887">
        <v>69000</v>
      </c>
      <c r="N3440" s="888">
        <v>1</v>
      </c>
      <c r="O3440" s="888">
        <v>6</v>
      </c>
      <c r="P3440" s="887">
        <v>106200</v>
      </c>
    </row>
    <row r="3441" spans="1:16" ht="22.5" x14ac:dyDescent="0.25">
      <c r="A3441" s="867" t="s">
        <v>19067</v>
      </c>
      <c r="B3441" s="867" t="s">
        <v>2672</v>
      </c>
      <c r="C3441" s="894" t="s">
        <v>19066</v>
      </c>
      <c r="D3441" s="893" t="s">
        <v>19782</v>
      </c>
      <c r="E3441" s="892">
        <v>18000</v>
      </c>
      <c r="F3441" s="895" t="s">
        <v>19997</v>
      </c>
      <c r="G3441" s="891" t="s">
        <v>19996</v>
      </c>
      <c r="H3441" s="890" t="s">
        <v>19995</v>
      </c>
      <c r="I3441" s="889" t="s">
        <v>3654</v>
      </c>
      <c r="J3441" s="889" t="s">
        <v>5525</v>
      </c>
      <c r="K3441" s="888">
        <v>1</v>
      </c>
      <c r="L3441" s="888">
        <v>12</v>
      </c>
      <c r="M3441" s="887">
        <v>213600</v>
      </c>
      <c r="N3441" s="888">
        <v>1</v>
      </c>
      <c r="O3441" s="888">
        <v>1</v>
      </c>
      <c r="P3441" s="887">
        <v>9000</v>
      </c>
    </row>
    <row r="3442" spans="1:16" ht="33" customHeight="1" x14ac:dyDescent="0.25">
      <c r="A3442" s="867" t="s">
        <v>19067</v>
      </c>
      <c r="B3442" s="867" t="s">
        <v>2672</v>
      </c>
      <c r="C3442" s="894" t="s">
        <v>19066</v>
      </c>
      <c r="D3442" s="893" t="s">
        <v>19994</v>
      </c>
      <c r="E3442" s="892">
        <v>20500</v>
      </c>
      <c r="F3442" s="895" t="s">
        <v>19993</v>
      </c>
      <c r="G3442" s="891" t="s">
        <v>19992</v>
      </c>
      <c r="H3442" s="890" t="s">
        <v>2782</v>
      </c>
      <c r="I3442" s="889" t="s">
        <v>3654</v>
      </c>
      <c r="J3442" s="889" t="s">
        <v>5525</v>
      </c>
      <c r="K3442" s="888">
        <v>0</v>
      </c>
      <c r="L3442" s="888">
        <v>0</v>
      </c>
      <c r="M3442" s="887">
        <v>0</v>
      </c>
      <c r="N3442" s="888">
        <v>1</v>
      </c>
      <c r="O3442" s="888">
        <v>4</v>
      </c>
      <c r="P3442" s="887">
        <v>80279.17</v>
      </c>
    </row>
    <row r="3443" spans="1:16" ht="22.5" x14ac:dyDescent="0.25">
      <c r="A3443" s="867" t="s">
        <v>19067</v>
      </c>
      <c r="B3443" s="867" t="s">
        <v>2672</v>
      </c>
      <c r="C3443" s="894" t="s">
        <v>19066</v>
      </c>
      <c r="D3443" s="893" t="s">
        <v>19991</v>
      </c>
      <c r="E3443" s="892">
        <v>25000</v>
      </c>
      <c r="F3443" s="895" t="s">
        <v>19990</v>
      </c>
      <c r="G3443" s="891" t="s">
        <v>19989</v>
      </c>
      <c r="H3443" s="890" t="s">
        <v>19803</v>
      </c>
      <c r="I3443" s="889" t="s">
        <v>3654</v>
      </c>
      <c r="J3443" s="889" t="s">
        <v>5525</v>
      </c>
      <c r="K3443" s="888">
        <v>1</v>
      </c>
      <c r="L3443" s="888">
        <v>1</v>
      </c>
      <c r="M3443" s="887">
        <v>34166.67</v>
      </c>
      <c r="N3443" s="888">
        <v>1</v>
      </c>
      <c r="O3443" s="888">
        <v>6</v>
      </c>
      <c r="P3443" s="887">
        <v>147250</v>
      </c>
    </row>
    <row r="3444" spans="1:16" x14ac:dyDescent="0.25">
      <c r="A3444" s="867" t="s">
        <v>19067</v>
      </c>
      <c r="B3444" s="867" t="s">
        <v>2672</v>
      </c>
      <c r="C3444" s="894" t="s">
        <v>19066</v>
      </c>
      <c r="D3444" s="893" t="s">
        <v>19327</v>
      </c>
      <c r="E3444" s="892">
        <v>22500</v>
      </c>
      <c r="F3444" s="895" t="s">
        <v>19988</v>
      </c>
      <c r="G3444" s="891" t="s">
        <v>19987</v>
      </c>
      <c r="H3444" s="890" t="s">
        <v>19074</v>
      </c>
      <c r="I3444" s="889" t="s">
        <v>3654</v>
      </c>
      <c r="J3444" s="889" t="s">
        <v>5525</v>
      </c>
      <c r="K3444" s="888">
        <v>1</v>
      </c>
      <c r="L3444" s="888">
        <v>10</v>
      </c>
      <c r="M3444" s="887">
        <v>207750</v>
      </c>
      <c r="N3444" s="888">
        <v>0</v>
      </c>
      <c r="O3444" s="888">
        <v>0</v>
      </c>
      <c r="P3444" s="887">
        <v>0</v>
      </c>
    </row>
    <row r="3445" spans="1:16" ht="22.5" x14ac:dyDescent="0.25">
      <c r="A3445" s="867" t="s">
        <v>19067</v>
      </c>
      <c r="B3445" s="867" t="s">
        <v>2672</v>
      </c>
      <c r="C3445" s="894" t="s">
        <v>19066</v>
      </c>
      <c r="D3445" s="893" t="s">
        <v>19559</v>
      </c>
      <c r="E3445" s="892">
        <v>22750</v>
      </c>
      <c r="F3445" s="895" t="s">
        <v>19986</v>
      </c>
      <c r="G3445" s="891" t="s">
        <v>19985</v>
      </c>
      <c r="H3445" s="890" t="s">
        <v>2772</v>
      </c>
      <c r="I3445" s="889" t="s">
        <v>3654</v>
      </c>
      <c r="J3445" s="889" t="s">
        <v>5525</v>
      </c>
      <c r="K3445" s="888">
        <v>1</v>
      </c>
      <c r="L3445" s="888">
        <v>8</v>
      </c>
      <c r="M3445" s="887">
        <v>193375</v>
      </c>
      <c r="N3445" s="888">
        <v>1</v>
      </c>
      <c r="O3445" s="888">
        <v>6</v>
      </c>
      <c r="P3445" s="887">
        <v>134087.5</v>
      </c>
    </row>
    <row r="3446" spans="1:16" ht="22.5" x14ac:dyDescent="0.25">
      <c r="A3446" s="867" t="s">
        <v>19067</v>
      </c>
      <c r="B3446" s="867" t="s">
        <v>2672</v>
      </c>
      <c r="C3446" s="894" t="s">
        <v>19066</v>
      </c>
      <c r="D3446" s="893" t="s">
        <v>19984</v>
      </c>
      <c r="E3446" s="892">
        <v>20500</v>
      </c>
      <c r="F3446" s="895" t="s">
        <v>19983</v>
      </c>
      <c r="G3446" s="891" t="s">
        <v>19982</v>
      </c>
      <c r="H3446" s="890" t="s">
        <v>2703</v>
      </c>
      <c r="I3446" s="889" t="s">
        <v>3654</v>
      </c>
      <c r="J3446" s="889" t="s">
        <v>5525</v>
      </c>
      <c r="K3446" s="888">
        <v>1</v>
      </c>
      <c r="L3446" s="888">
        <v>3</v>
      </c>
      <c r="M3446" s="887">
        <v>61500</v>
      </c>
      <c r="N3446" s="888">
        <v>0</v>
      </c>
      <c r="O3446" s="888">
        <v>0</v>
      </c>
      <c r="P3446" s="887">
        <v>0</v>
      </c>
    </row>
    <row r="3447" spans="1:16" ht="22.5" x14ac:dyDescent="0.25">
      <c r="A3447" s="867" t="s">
        <v>19067</v>
      </c>
      <c r="B3447" s="867" t="s">
        <v>2672</v>
      </c>
      <c r="C3447" s="894" t="s">
        <v>19066</v>
      </c>
      <c r="D3447" s="893" t="s">
        <v>19981</v>
      </c>
      <c r="E3447" s="892">
        <v>22750</v>
      </c>
      <c r="F3447" s="895" t="s">
        <v>19980</v>
      </c>
      <c r="G3447" s="891" t="s">
        <v>19979</v>
      </c>
      <c r="H3447" s="890" t="s">
        <v>19183</v>
      </c>
      <c r="I3447" s="889" t="s">
        <v>3654</v>
      </c>
      <c r="J3447" s="889" t="s">
        <v>5525</v>
      </c>
      <c r="K3447" s="888">
        <v>1</v>
      </c>
      <c r="L3447" s="888">
        <v>12</v>
      </c>
      <c r="M3447" s="887">
        <v>273000</v>
      </c>
      <c r="N3447" s="888">
        <v>1</v>
      </c>
      <c r="O3447" s="888">
        <v>5</v>
      </c>
      <c r="P3447" s="887">
        <v>113750</v>
      </c>
    </row>
    <row r="3448" spans="1:16" x14ac:dyDescent="0.25">
      <c r="A3448" s="867" t="s">
        <v>19067</v>
      </c>
      <c r="B3448" s="867" t="s">
        <v>2672</v>
      </c>
      <c r="C3448" s="894" t="s">
        <v>19066</v>
      </c>
      <c r="D3448" s="893" t="s">
        <v>19327</v>
      </c>
      <c r="E3448" s="892">
        <v>25000</v>
      </c>
      <c r="F3448" s="895" t="s">
        <v>19978</v>
      </c>
      <c r="G3448" s="891" t="s">
        <v>19977</v>
      </c>
      <c r="H3448" s="890" t="s">
        <v>2772</v>
      </c>
      <c r="I3448" s="889" t="s">
        <v>3654</v>
      </c>
      <c r="J3448" s="889" t="s">
        <v>5525</v>
      </c>
      <c r="K3448" s="888">
        <v>1</v>
      </c>
      <c r="L3448" s="888">
        <v>1</v>
      </c>
      <c r="M3448" s="887">
        <v>31666.67</v>
      </c>
      <c r="N3448" s="888">
        <v>0</v>
      </c>
      <c r="O3448" s="888">
        <v>0</v>
      </c>
      <c r="P3448" s="887">
        <v>0</v>
      </c>
    </row>
    <row r="3449" spans="1:16" ht="33.75" x14ac:dyDescent="0.25">
      <c r="A3449" s="867" t="s">
        <v>19067</v>
      </c>
      <c r="B3449" s="867" t="s">
        <v>2672</v>
      </c>
      <c r="C3449" s="894" t="s">
        <v>19066</v>
      </c>
      <c r="D3449" s="893" t="s">
        <v>19976</v>
      </c>
      <c r="E3449" s="892">
        <v>25000</v>
      </c>
      <c r="F3449" s="895" t="s">
        <v>19975</v>
      </c>
      <c r="G3449" s="891" t="s">
        <v>19974</v>
      </c>
      <c r="H3449" s="890" t="s">
        <v>2872</v>
      </c>
      <c r="I3449" s="889" t="s">
        <v>3654</v>
      </c>
      <c r="J3449" s="889" t="s">
        <v>5525</v>
      </c>
      <c r="K3449" s="888">
        <v>1</v>
      </c>
      <c r="L3449" s="888">
        <v>12</v>
      </c>
      <c r="M3449" s="887">
        <v>300000</v>
      </c>
      <c r="N3449" s="888">
        <v>1</v>
      </c>
      <c r="O3449" s="888">
        <v>2</v>
      </c>
      <c r="P3449" s="887">
        <v>35833.33</v>
      </c>
    </row>
    <row r="3450" spans="1:16" ht="45.75" customHeight="1" x14ac:dyDescent="0.25">
      <c r="A3450" s="867" t="s">
        <v>19067</v>
      </c>
      <c r="B3450" s="867" t="s">
        <v>2672</v>
      </c>
      <c r="C3450" s="894" t="s">
        <v>19066</v>
      </c>
      <c r="D3450" s="893" t="s">
        <v>19973</v>
      </c>
      <c r="E3450" s="892">
        <v>20000</v>
      </c>
      <c r="F3450" s="895" t="s">
        <v>19972</v>
      </c>
      <c r="G3450" s="891" t="s">
        <v>19971</v>
      </c>
      <c r="H3450" s="890" t="s">
        <v>2772</v>
      </c>
      <c r="I3450" s="889" t="s">
        <v>3654</v>
      </c>
      <c r="J3450" s="889" t="s">
        <v>5525</v>
      </c>
      <c r="K3450" s="888">
        <v>1</v>
      </c>
      <c r="L3450" s="888">
        <v>1</v>
      </c>
      <c r="M3450" s="887">
        <v>13333.33</v>
      </c>
      <c r="N3450" s="888">
        <v>1</v>
      </c>
      <c r="O3450" s="888">
        <v>6</v>
      </c>
      <c r="P3450" s="887">
        <v>118000</v>
      </c>
    </row>
    <row r="3451" spans="1:16" ht="34.5" customHeight="1" x14ac:dyDescent="0.25">
      <c r="A3451" s="867" t="s">
        <v>19067</v>
      </c>
      <c r="B3451" s="867" t="s">
        <v>2672</v>
      </c>
      <c r="C3451" s="894" t="s">
        <v>19066</v>
      </c>
      <c r="D3451" s="893" t="s">
        <v>19970</v>
      </c>
      <c r="E3451" s="892">
        <v>20500</v>
      </c>
      <c r="F3451" s="895" t="s">
        <v>19969</v>
      </c>
      <c r="G3451" s="891" t="s">
        <v>19968</v>
      </c>
      <c r="H3451" s="890" t="s">
        <v>13484</v>
      </c>
      <c r="I3451" s="889" t="s">
        <v>3654</v>
      </c>
      <c r="J3451" s="889" t="s">
        <v>5525</v>
      </c>
      <c r="K3451" s="888">
        <v>1</v>
      </c>
      <c r="L3451" s="888">
        <v>12</v>
      </c>
      <c r="M3451" s="887">
        <v>240533.33</v>
      </c>
      <c r="N3451" s="888">
        <v>1</v>
      </c>
      <c r="O3451" s="888">
        <v>5</v>
      </c>
      <c r="P3451" s="887">
        <v>97008.33</v>
      </c>
    </row>
    <row r="3452" spans="1:16" ht="22.5" x14ac:dyDescent="0.25">
      <c r="A3452" s="867" t="s">
        <v>19067</v>
      </c>
      <c r="B3452" s="867" t="s">
        <v>2672</v>
      </c>
      <c r="C3452" s="894" t="s">
        <v>19066</v>
      </c>
      <c r="D3452" s="893" t="s">
        <v>19967</v>
      </c>
      <c r="E3452" s="892">
        <v>22750</v>
      </c>
      <c r="F3452" s="895" t="s">
        <v>19966</v>
      </c>
      <c r="G3452" s="891" t="s">
        <v>19965</v>
      </c>
      <c r="H3452" s="890" t="s">
        <v>2782</v>
      </c>
      <c r="I3452" s="889" t="s">
        <v>3654</v>
      </c>
      <c r="J3452" s="889" t="s">
        <v>5525</v>
      </c>
      <c r="K3452" s="888">
        <v>1</v>
      </c>
      <c r="L3452" s="888">
        <v>1</v>
      </c>
      <c r="M3452" s="887">
        <v>15166.67</v>
      </c>
      <c r="N3452" s="888">
        <v>1</v>
      </c>
      <c r="O3452" s="888">
        <v>5</v>
      </c>
      <c r="P3452" s="887">
        <v>134087.5</v>
      </c>
    </row>
    <row r="3453" spans="1:16" ht="22.5" x14ac:dyDescent="0.25">
      <c r="A3453" s="867" t="s">
        <v>19067</v>
      </c>
      <c r="B3453" s="867" t="s">
        <v>2672</v>
      </c>
      <c r="C3453" s="894" t="s">
        <v>19066</v>
      </c>
      <c r="D3453" s="893" t="s">
        <v>19964</v>
      </c>
      <c r="E3453" s="892">
        <v>25000</v>
      </c>
      <c r="F3453" s="895" t="s">
        <v>19963</v>
      </c>
      <c r="G3453" s="891" t="s">
        <v>19962</v>
      </c>
      <c r="H3453" s="890" t="s">
        <v>19961</v>
      </c>
      <c r="I3453" s="889" t="s">
        <v>3654</v>
      </c>
      <c r="J3453" s="889" t="s">
        <v>5525</v>
      </c>
      <c r="K3453" s="888">
        <v>1</v>
      </c>
      <c r="L3453" s="888">
        <v>12</v>
      </c>
      <c r="M3453" s="887">
        <v>296666.67</v>
      </c>
      <c r="N3453" s="888">
        <v>1</v>
      </c>
      <c r="O3453" s="888">
        <v>6</v>
      </c>
      <c r="P3453" s="887">
        <v>147250</v>
      </c>
    </row>
    <row r="3454" spans="1:16" ht="33.75" x14ac:dyDescent="0.25">
      <c r="A3454" s="867" t="s">
        <v>19067</v>
      </c>
      <c r="B3454" s="867" t="s">
        <v>2672</v>
      </c>
      <c r="C3454" s="894" t="s">
        <v>19066</v>
      </c>
      <c r="D3454" s="893" t="s">
        <v>19960</v>
      </c>
      <c r="E3454" s="892">
        <v>22750</v>
      </c>
      <c r="F3454" s="895" t="s">
        <v>19959</v>
      </c>
      <c r="G3454" s="891" t="s">
        <v>19958</v>
      </c>
      <c r="H3454" s="890" t="s">
        <v>19957</v>
      </c>
      <c r="I3454" s="889" t="s">
        <v>3654</v>
      </c>
      <c r="J3454" s="889" t="s">
        <v>5525</v>
      </c>
      <c r="K3454" s="888">
        <v>1</v>
      </c>
      <c r="L3454" s="888">
        <v>5</v>
      </c>
      <c r="M3454" s="887">
        <v>102375</v>
      </c>
      <c r="N3454" s="888">
        <v>0</v>
      </c>
      <c r="O3454" s="888">
        <v>0</v>
      </c>
      <c r="P3454" s="887">
        <v>0</v>
      </c>
    </row>
    <row r="3455" spans="1:16" ht="22.5" x14ac:dyDescent="0.25">
      <c r="A3455" s="867" t="s">
        <v>19067</v>
      </c>
      <c r="B3455" s="867" t="s">
        <v>2672</v>
      </c>
      <c r="C3455" s="894" t="s">
        <v>19066</v>
      </c>
      <c r="D3455" s="893" t="s">
        <v>19956</v>
      </c>
      <c r="E3455" s="892">
        <v>25000</v>
      </c>
      <c r="F3455" s="895" t="s">
        <v>19955</v>
      </c>
      <c r="G3455" s="891" t="s">
        <v>19954</v>
      </c>
      <c r="H3455" s="890" t="s">
        <v>18753</v>
      </c>
      <c r="I3455" s="889" t="s">
        <v>3654</v>
      </c>
      <c r="J3455" s="889" t="s">
        <v>5525</v>
      </c>
      <c r="K3455" s="888">
        <v>1</v>
      </c>
      <c r="L3455" s="888">
        <v>4</v>
      </c>
      <c r="M3455" s="887">
        <v>107500</v>
      </c>
      <c r="N3455" s="888">
        <v>1</v>
      </c>
      <c r="O3455" s="888">
        <v>6</v>
      </c>
      <c r="P3455" s="887">
        <v>147250</v>
      </c>
    </row>
    <row r="3456" spans="1:16" ht="22.5" x14ac:dyDescent="0.25">
      <c r="A3456" s="867" t="s">
        <v>19067</v>
      </c>
      <c r="B3456" s="867" t="s">
        <v>2672</v>
      </c>
      <c r="C3456" s="894" t="s">
        <v>19066</v>
      </c>
      <c r="D3456" s="893" t="s">
        <v>19953</v>
      </c>
      <c r="E3456" s="892">
        <v>20500</v>
      </c>
      <c r="F3456" s="895" t="s">
        <v>19952</v>
      </c>
      <c r="G3456" s="891" t="s">
        <v>19951</v>
      </c>
      <c r="H3456" s="890" t="s">
        <v>2703</v>
      </c>
      <c r="I3456" s="889" t="s">
        <v>3654</v>
      </c>
      <c r="J3456" s="889" t="s">
        <v>5525</v>
      </c>
      <c r="K3456" s="888">
        <v>1</v>
      </c>
      <c r="L3456" s="888">
        <v>9</v>
      </c>
      <c r="M3456" s="887">
        <v>161950</v>
      </c>
      <c r="N3456" s="888">
        <v>0</v>
      </c>
      <c r="O3456" s="888">
        <v>0</v>
      </c>
      <c r="P3456" s="887">
        <v>0</v>
      </c>
    </row>
    <row r="3457" spans="1:16" ht="22.5" x14ac:dyDescent="0.25">
      <c r="A3457" s="867" t="s">
        <v>19067</v>
      </c>
      <c r="B3457" s="867" t="s">
        <v>2672</v>
      </c>
      <c r="C3457" s="894" t="s">
        <v>19066</v>
      </c>
      <c r="D3457" s="893" t="s">
        <v>19795</v>
      </c>
      <c r="E3457" s="892">
        <v>25000</v>
      </c>
      <c r="F3457" s="895" t="s">
        <v>19950</v>
      </c>
      <c r="G3457" s="891" t="s">
        <v>19949</v>
      </c>
      <c r="H3457" s="890" t="s">
        <v>7540</v>
      </c>
      <c r="I3457" s="889" t="s">
        <v>3654</v>
      </c>
      <c r="J3457" s="889" t="s">
        <v>5525</v>
      </c>
      <c r="K3457" s="888">
        <v>2</v>
      </c>
      <c r="L3457" s="888">
        <v>11</v>
      </c>
      <c r="M3457" s="887">
        <v>275000</v>
      </c>
      <c r="N3457" s="888">
        <v>0</v>
      </c>
      <c r="O3457" s="888">
        <v>0</v>
      </c>
      <c r="P3457" s="887">
        <v>0</v>
      </c>
    </row>
    <row r="3458" spans="1:16" x14ac:dyDescent="0.25">
      <c r="A3458" s="867" t="s">
        <v>19067</v>
      </c>
      <c r="B3458" s="867" t="s">
        <v>2672</v>
      </c>
      <c r="C3458" s="894" t="s">
        <v>19066</v>
      </c>
      <c r="D3458" s="893" t="s">
        <v>19564</v>
      </c>
      <c r="E3458" s="892">
        <v>18000</v>
      </c>
      <c r="F3458" s="895" t="s">
        <v>19948</v>
      </c>
      <c r="G3458" s="891" t="s">
        <v>19947</v>
      </c>
      <c r="H3458" s="890" t="s">
        <v>19602</v>
      </c>
      <c r="I3458" s="889" t="s">
        <v>3654</v>
      </c>
      <c r="J3458" s="889" t="s">
        <v>5525</v>
      </c>
      <c r="K3458" s="888">
        <v>1</v>
      </c>
      <c r="L3458" s="888">
        <v>1</v>
      </c>
      <c r="M3458" s="887">
        <v>11400</v>
      </c>
      <c r="N3458" s="888">
        <v>0</v>
      </c>
      <c r="O3458" s="888">
        <v>0</v>
      </c>
      <c r="P3458" s="887">
        <v>0</v>
      </c>
    </row>
    <row r="3459" spans="1:16" ht="15" customHeight="1" x14ac:dyDescent="0.25">
      <c r="A3459" s="1772" t="s">
        <v>2848</v>
      </c>
      <c r="B3459" s="1772"/>
      <c r="C3459" s="1772"/>
      <c r="D3459" s="1772"/>
      <c r="E3459" s="1772"/>
      <c r="F3459" s="1772" t="s">
        <v>378</v>
      </c>
      <c r="G3459" s="1772"/>
      <c r="H3459" s="1772"/>
      <c r="I3459" s="1772"/>
      <c r="J3459" s="1772"/>
      <c r="K3459" s="1771" t="s">
        <v>2847</v>
      </c>
      <c r="L3459" s="1771"/>
      <c r="M3459" s="1771"/>
      <c r="N3459" s="1771" t="s">
        <v>2846</v>
      </c>
      <c r="O3459" s="1771"/>
      <c r="P3459" s="1771"/>
    </row>
    <row r="3460" spans="1:16" ht="69.75" x14ac:dyDescent="0.25">
      <c r="A3460" s="1535" t="s">
        <v>2845</v>
      </c>
      <c r="B3460" s="1535" t="s">
        <v>5</v>
      </c>
      <c r="C3460" s="1535" t="s">
        <v>2844</v>
      </c>
      <c r="D3460" s="1535" t="s">
        <v>2843</v>
      </c>
      <c r="E3460" s="1536" t="s">
        <v>2842</v>
      </c>
      <c r="F3460" s="1537" t="s">
        <v>2841</v>
      </c>
      <c r="G3460" s="1535" t="s">
        <v>2840</v>
      </c>
      <c r="H3460" s="1535" t="s">
        <v>2839</v>
      </c>
      <c r="I3460" s="1535" t="s">
        <v>2838</v>
      </c>
      <c r="J3460" s="1535" t="s">
        <v>2837</v>
      </c>
      <c r="K3460" s="1538" t="s">
        <v>2836</v>
      </c>
      <c r="L3460" s="1538" t="s">
        <v>2835</v>
      </c>
      <c r="M3460" s="1539" t="s">
        <v>2834</v>
      </c>
      <c r="N3460" s="1538" t="s">
        <v>2836</v>
      </c>
      <c r="O3460" s="1538" t="s">
        <v>2835</v>
      </c>
      <c r="P3460" s="1539" t="s">
        <v>2834</v>
      </c>
    </row>
    <row r="3461" spans="1:16" ht="22.5" x14ac:dyDescent="0.25">
      <c r="A3461" s="867" t="s">
        <v>19067</v>
      </c>
      <c r="B3461" s="867" t="s">
        <v>2672</v>
      </c>
      <c r="C3461" s="894" t="s">
        <v>19066</v>
      </c>
      <c r="D3461" s="893" t="s">
        <v>19138</v>
      </c>
      <c r="E3461" s="892">
        <v>22750</v>
      </c>
      <c r="F3461" s="895" t="s">
        <v>19946</v>
      </c>
      <c r="G3461" s="891" t="s">
        <v>19945</v>
      </c>
      <c r="H3461" s="890" t="s">
        <v>2772</v>
      </c>
      <c r="I3461" s="889" t="s">
        <v>3654</v>
      </c>
      <c r="J3461" s="889" t="s">
        <v>5525</v>
      </c>
      <c r="K3461" s="888">
        <v>2</v>
      </c>
      <c r="L3461" s="888">
        <v>4</v>
      </c>
      <c r="M3461" s="887">
        <v>71283.33</v>
      </c>
      <c r="N3461" s="888">
        <v>1</v>
      </c>
      <c r="O3461" s="888">
        <v>6</v>
      </c>
      <c r="P3461" s="887">
        <v>134087.5</v>
      </c>
    </row>
    <row r="3462" spans="1:16" ht="22.5" x14ac:dyDescent="0.25">
      <c r="A3462" s="867" t="s">
        <v>19067</v>
      </c>
      <c r="B3462" s="867" t="s">
        <v>2672</v>
      </c>
      <c r="C3462" s="894" t="s">
        <v>19066</v>
      </c>
      <c r="D3462" s="893" t="s">
        <v>19944</v>
      </c>
      <c r="E3462" s="892">
        <v>25000</v>
      </c>
      <c r="F3462" s="895" t="s">
        <v>19943</v>
      </c>
      <c r="G3462" s="891" t="s">
        <v>19942</v>
      </c>
      <c r="H3462" s="890" t="s">
        <v>16874</v>
      </c>
      <c r="I3462" s="889" t="s">
        <v>3654</v>
      </c>
      <c r="J3462" s="889" t="s">
        <v>5525</v>
      </c>
      <c r="K3462" s="888">
        <v>1</v>
      </c>
      <c r="L3462" s="888">
        <v>1</v>
      </c>
      <c r="M3462" s="887">
        <v>32500</v>
      </c>
      <c r="N3462" s="888">
        <v>1</v>
      </c>
      <c r="O3462" s="888">
        <v>6</v>
      </c>
      <c r="P3462" s="887">
        <v>147250</v>
      </c>
    </row>
    <row r="3463" spans="1:16" ht="22.5" x14ac:dyDescent="0.25">
      <c r="A3463" s="867" t="s">
        <v>19067</v>
      </c>
      <c r="B3463" s="867" t="s">
        <v>2672</v>
      </c>
      <c r="C3463" s="894" t="s">
        <v>19066</v>
      </c>
      <c r="D3463" s="893" t="s">
        <v>19669</v>
      </c>
      <c r="E3463" s="892">
        <v>22750</v>
      </c>
      <c r="F3463" s="895" t="s">
        <v>19941</v>
      </c>
      <c r="G3463" s="891" t="s">
        <v>19940</v>
      </c>
      <c r="H3463" s="890" t="s">
        <v>19666</v>
      </c>
      <c r="I3463" s="889" t="s">
        <v>3654</v>
      </c>
      <c r="J3463" s="889" t="s">
        <v>5525</v>
      </c>
      <c r="K3463" s="888">
        <v>1</v>
      </c>
      <c r="L3463" s="888">
        <v>1</v>
      </c>
      <c r="M3463" s="887">
        <v>22750</v>
      </c>
      <c r="N3463" s="888">
        <v>0</v>
      </c>
      <c r="O3463" s="888">
        <v>0</v>
      </c>
      <c r="P3463" s="887">
        <v>0</v>
      </c>
    </row>
    <row r="3464" spans="1:16" ht="22.5" x14ac:dyDescent="0.25">
      <c r="A3464" s="867" t="s">
        <v>19067</v>
      </c>
      <c r="B3464" s="867" t="s">
        <v>2672</v>
      </c>
      <c r="C3464" s="894" t="s">
        <v>19066</v>
      </c>
      <c r="D3464" s="893" t="s">
        <v>19939</v>
      </c>
      <c r="E3464" s="892">
        <v>20500</v>
      </c>
      <c r="F3464" s="895" t="s">
        <v>19938</v>
      </c>
      <c r="G3464" s="891" t="s">
        <v>19937</v>
      </c>
      <c r="H3464" s="890" t="s">
        <v>19692</v>
      </c>
      <c r="I3464" s="889" t="s">
        <v>2684</v>
      </c>
      <c r="J3464" s="889" t="s">
        <v>5525</v>
      </c>
      <c r="K3464" s="888">
        <v>1</v>
      </c>
      <c r="L3464" s="888">
        <v>7</v>
      </c>
      <c r="M3464" s="887">
        <v>143500</v>
      </c>
      <c r="N3464" s="888">
        <v>1</v>
      </c>
      <c r="O3464" s="888">
        <v>6</v>
      </c>
      <c r="P3464" s="887">
        <v>120925</v>
      </c>
    </row>
    <row r="3465" spans="1:16" x14ac:dyDescent="0.25">
      <c r="A3465" s="867" t="s">
        <v>19067</v>
      </c>
      <c r="B3465" s="867" t="s">
        <v>2672</v>
      </c>
      <c r="C3465" s="894" t="s">
        <v>19066</v>
      </c>
      <c r="D3465" s="893" t="s">
        <v>19936</v>
      </c>
      <c r="E3465" s="892">
        <v>22750</v>
      </c>
      <c r="F3465" s="895" t="s">
        <v>19935</v>
      </c>
      <c r="G3465" s="891" t="s">
        <v>19934</v>
      </c>
      <c r="H3465" s="890" t="s">
        <v>2772</v>
      </c>
      <c r="I3465" s="889" t="s">
        <v>3654</v>
      </c>
      <c r="J3465" s="889" t="s">
        <v>5525</v>
      </c>
      <c r="K3465" s="888">
        <v>1</v>
      </c>
      <c r="L3465" s="888">
        <v>10</v>
      </c>
      <c r="M3465" s="887">
        <v>242666.66999999998</v>
      </c>
      <c r="N3465" s="888">
        <v>1</v>
      </c>
      <c r="O3465" s="888">
        <v>6</v>
      </c>
      <c r="P3465" s="887">
        <v>134087.5</v>
      </c>
    </row>
    <row r="3466" spans="1:16" x14ac:dyDescent="0.25">
      <c r="A3466" s="867" t="s">
        <v>19067</v>
      </c>
      <c r="B3466" s="867" t="s">
        <v>2672</v>
      </c>
      <c r="C3466" s="894" t="s">
        <v>19066</v>
      </c>
      <c r="D3466" s="893" t="s">
        <v>184</v>
      </c>
      <c r="E3466" s="892">
        <v>25000</v>
      </c>
      <c r="F3466" s="895" t="s">
        <v>19933</v>
      </c>
      <c r="G3466" s="891" t="s">
        <v>19932</v>
      </c>
      <c r="H3466" s="890" t="s">
        <v>2772</v>
      </c>
      <c r="I3466" s="889" t="s">
        <v>3654</v>
      </c>
      <c r="J3466" s="889" t="s">
        <v>5525</v>
      </c>
      <c r="K3466" s="888">
        <v>1</v>
      </c>
      <c r="L3466" s="888">
        <v>3</v>
      </c>
      <c r="M3466" s="887">
        <v>81666.67</v>
      </c>
      <c r="N3466" s="888">
        <v>1</v>
      </c>
      <c r="O3466" s="888">
        <v>6</v>
      </c>
      <c r="P3466" s="887">
        <v>141416.66999999998</v>
      </c>
    </row>
    <row r="3467" spans="1:16" ht="22.5" x14ac:dyDescent="0.25">
      <c r="A3467" s="867" t="s">
        <v>19067</v>
      </c>
      <c r="B3467" s="867" t="s">
        <v>2672</v>
      </c>
      <c r="C3467" s="894" t="s">
        <v>19066</v>
      </c>
      <c r="D3467" s="893" t="s">
        <v>19931</v>
      </c>
      <c r="E3467" s="892">
        <v>20500</v>
      </c>
      <c r="F3467" s="895" t="s">
        <v>19930</v>
      </c>
      <c r="G3467" s="891" t="s">
        <v>19929</v>
      </c>
      <c r="H3467" s="890" t="s">
        <v>2872</v>
      </c>
      <c r="I3467" s="889" t="s">
        <v>3654</v>
      </c>
      <c r="J3467" s="889" t="s">
        <v>5525</v>
      </c>
      <c r="K3467" s="888">
        <v>1</v>
      </c>
      <c r="L3467" s="888">
        <v>5</v>
      </c>
      <c r="M3467" s="887">
        <v>90883.33</v>
      </c>
      <c r="N3467" s="888">
        <v>0</v>
      </c>
      <c r="O3467" s="888">
        <v>0</v>
      </c>
      <c r="P3467" s="887">
        <v>0</v>
      </c>
    </row>
    <row r="3468" spans="1:16" ht="22.5" x14ac:dyDescent="0.25">
      <c r="A3468" s="867" t="s">
        <v>19067</v>
      </c>
      <c r="B3468" s="867" t="s">
        <v>2672</v>
      </c>
      <c r="C3468" s="894" t="s">
        <v>19066</v>
      </c>
      <c r="D3468" s="893" t="s">
        <v>19928</v>
      </c>
      <c r="E3468" s="892">
        <v>20500</v>
      </c>
      <c r="F3468" s="895" t="s">
        <v>19927</v>
      </c>
      <c r="G3468" s="891" t="s">
        <v>19926</v>
      </c>
      <c r="H3468" s="890" t="s">
        <v>2772</v>
      </c>
      <c r="I3468" s="889" t="s">
        <v>3654</v>
      </c>
      <c r="J3468" s="889" t="s">
        <v>5525</v>
      </c>
      <c r="K3468" s="888">
        <v>1</v>
      </c>
      <c r="L3468" s="888">
        <v>1</v>
      </c>
      <c r="M3468" s="887">
        <v>31433.33</v>
      </c>
      <c r="N3468" s="888">
        <v>1</v>
      </c>
      <c r="O3468" s="888">
        <v>6</v>
      </c>
      <c r="P3468" s="887">
        <v>120925</v>
      </c>
    </row>
    <row r="3469" spans="1:16" ht="22.5" x14ac:dyDescent="0.25">
      <c r="A3469" s="867" t="s">
        <v>19067</v>
      </c>
      <c r="B3469" s="867" t="s">
        <v>2672</v>
      </c>
      <c r="C3469" s="894" t="s">
        <v>19066</v>
      </c>
      <c r="D3469" s="893" t="s">
        <v>19925</v>
      </c>
      <c r="E3469" s="892">
        <v>20500</v>
      </c>
      <c r="F3469" s="895" t="s">
        <v>19924</v>
      </c>
      <c r="G3469" s="891" t="s">
        <v>19923</v>
      </c>
      <c r="H3469" s="890" t="s">
        <v>2703</v>
      </c>
      <c r="I3469" s="889" t="s">
        <v>3654</v>
      </c>
      <c r="J3469" s="889" t="s">
        <v>5525</v>
      </c>
      <c r="K3469" s="888">
        <v>1</v>
      </c>
      <c r="L3469" s="888">
        <v>12</v>
      </c>
      <c r="M3469" s="887">
        <v>244633.33000000002</v>
      </c>
      <c r="N3469" s="888">
        <v>1</v>
      </c>
      <c r="O3469" s="888">
        <v>6</v>
      </c>
      <c r="P3469" s="887">
        <v>120925</v>
      </c>
    </row>
    <row r="3470" spans="1:16" ht="22.5" x14ac:dyDescent="0.25">
      <c r="A3470" s="867" t="s">
        <v>19067</v>
      </c>
      <c r="B3470" s="867" t="s">
        <v>2672</v>
      </c>
      <c r="C3470" s="894" t="s">
        <v>19066</v>
      </c>
      <c r="D3470" s="893" t="s">
        <v>19922</v>
      </c>
      <c r="E3470" s="892">
        <v>25000</v>
      </c>
      <c r="F3470" s="895" t="s">
        <v>19921</v>
      </c>
      <c r="G3470" s="891" t="s">
        <v>19920</v>
      </c>
      <c r="H3470" s="890" t="s">
        <v>19919</v>
      </c>
      <c r="I3470" s="889" t="s">
        <v>3654</v>
      </c>
      <c r="J3470" s="889" t="s">
        <v>5525</v>
      </c>
      <c r="K3470" s="888">
        <v>1</v>
      </c>
      <c r="L3470" s="888">
        <v>12</v>
      </c>
      <c r="M3470" s="887">
        <v>300000</v>
      </c>
      <c r="N3470" s="888">
        <v>1</v>
      </c>
      <c r="O3470" s="888">
        <v>6</v>
      </c>
      <c r="P3470" s="887">
        <v>147250</v>
      </c>
    </row>
    <row r="3471" spans="1:16" ht="22.5" x14ac:dyDescent="0.25">
      <c r="A3471" s="867" t="s">
        <v>19067</v>
      </c>
      <c r="B3471" s="867" t="s">
        <v>2672</v>
      </c>
      <c r="C3471" s="894" t="s">
        <v>19066</v>
      </c>
      <c r="D3471" s="893" t="s">
        <v>19300</v>
      </c>
      <c r="E3471" s="892">
        <v>20500</v>
      </c>
      <c r="F3471" s="895" t="s">
        <v>19918</v>
      </c>
      <c r="G3471" s="891" t="s">
        <v>19917</v>
      </c>
      <c r="H3471" s="890" t="s">
        <v>2852</v>
      </c>
      <c r="I3471" s="889" t="s">
        <v>3654</v>
      </c>
      <c r="J3471" s="889" t="s">
        <v>5525</v>
      </c>
      <c r="K3471" s="888">
        <v>1</v>
      </c>
      <c r="L3471" s="888">
        <v>8</v>
      </c>
      <c r="M3471" s="887">
        <v>154433.33000000002</v>
      </c>
      <c r="N3471" s="888">
        <v>1</v>
      </c>
      <c r="O3471" s="888">
        <v>6</v>
      </c>
      <c r="P3471" s="887">
        <v>120925</v>
      </c>
    </row>
    <row r="3472" spans="1:16" ht="22.5" x14ac:dyDescent="0.25">
      <c r="A3472" s="867" t="s">
        <v>19067</v>
      </c>
      <c r="B3472" s="867" t="s">
        <v>2672</v>
      </c>
      <c r="C3472" s="894" t="s">
        <v>19066</v>
      </c>
      <c r="D3472" s="893" t="s">
        <v>19458</v>
      </c>
      <c r="E3472" s="892">
        <v>20500</v>
      </c>
      <c r="F3472" s="895" t="s">
        <v>19918</v>
      </c>
      <c r="G3472" s="891" t="s">
        <v>19917</v>
      </c>
      <c r="H3472" s="890" t="s">
        <v>2852</v>
      </c>
      <c r="I3472" s="889" t="s">
        <v>3654</v>
      </c>
      <c r="J3472" s="889" t="s">
        <v>5525</v>
      </c>
      <c r="K3472" s="888">
        <v>1</v>
      </c>
      <c r="L3472" s="888">
        <v>2</v>
      </c>
      <c r="M3472" s="887">
        <v>47150</v>
      </c>
      <c r="N3472" s="888">
        <v>0</v>
      </c>
      <c r="O3472" s="888">
        <v>0</v>
      </c>
      <c r="P3472" s="887">
        <v>0</v>
      </c>
    </row>
    <row r="3473" spans="1:16" ht="22.5" x14ac:dyDescent="0.25">
      <c r="A3473" s="867" t="s">
        <v>19067</v>
      </c>
      <c r="B3473" s="867" t="s">
        <v>2672</v>
      </c>
      <c r="C3473" s="894" t="s">
        <v>19066</v>
      </c>
      <c r="D3473" s="893" t="s">
        <v>19245</v>
      </c>
      <c r="E3473" s="892">
        <v>20500</v>
      </c>
      <c r="F3473" s="895" t="s">
        <v>19916</v>
      </c>
      <c r="G3473" s="891" t="s">
        <v>19915</v>
      </c>
      <c r="H3473" s="890" t="s">
        <v>2772</v>
      </c>
      <c r="I3473" s="889" t="s">
        <v>3654</v>
      </c>
      <c r="J3473" s="889" t="s">
        <v>5525</v>
      </c>
      <c r="K3473" s="888">
        <v>1</v>
      </c>
      <c r="L3473" s="888">
        <v>3</v>
      </c>
      <c r="M3473" s="887">
        <v>69700</v>
      </c>
      <c r="N3473" s="888">
        <v>1</v>
      </c>
      <c r="O3473" s="888">
        <v>6</v>
      </c>
      <c r="P3473" s="887">
        <v>104342.5</v>
      </c>
    </row>
    <row r="3474" spans="1:16" ht="22.5" x14ac:dyDescent="0.25">
      <c r="A3474" s="867" t="s">
        <v>19067</v>
      </c>
      <c r="B3474" s="867" t="s">
        <v>2672</v>
      </c>
      <c r="C3474" s="894" t="s">
        <v>19066</v>
      </c>
      <c r="D3474" s="893" t="s">
        <v>19914</v>
      </c>
      <c r="E3474" s="892">
        <v>16000</v>
      </c>
      <c r="F3474" s="895" t="s">
        <v>19913</v>
      </c>
      <c r="G3474" s="891" t="s">
        <v>19912</v>
      </c>
      <c r="H3474" s="890" t="s">
        <v>2772</v>
      </c>
      <c r="I3474" s="889" t="s">
        <v>3654</v>
      </c>
      <c r="J3474" s="889" t="s">
        <v>5525</v>
      </c>
      <c r="K3474" s="888">
        <v>1</v>
      </c>
      <c r="L3474" s="888">
        <v>7</v>
      </c>
      <c r="M3474" s="887">
        <v>112000</v>
      </c>
      <c r="N3474" s="888">
        <v>0</v>
      </c>
      <c r="O3474" s="888">
        <v>0</v>
      </c>
      <c r="P3474" s="887">
        <v>0</v>
      </c>
    </row>
    <row r="3475" spans="1:16" ht="22.5" x14ac:dyDescent="0.25">
      <c r="A3475" s="867" t="s">
        <v>19067</v>
      </c>
      <c r="B3475" s="867" t="s">
        <v>2672</v>
      </c>
      <c r="C3475" s="894" t="s">
        <v>19066</v>
      </c>
      <c r="D3475" s="893" t="s">
        <v>19106</v>
      </c>
      <c r="E3475" s="892">
        <v>20500</v>
      </c>
      <c r="F3475" s="895" t="s">
        <v>19911</v>
      </c>
      <c r="G3475" s="891" t="s">
        <v>19910</v>
      </c>
      <c r="H3475" s="890" t="s">
        <v>3170</v>
      </c>
      <c r="I3475" s="889" t="s">
        <v>3654</v>
      </c>
      <c r="J3475" s="889" t="s">
        <v>5525</v>
      </c>
      <c r="K3475" s="888">
        <v>1</v>
      </c>
      <c r="L3475" s="888">
        <v>2</v>
      </c>
      <c r="M3475" s="887">
        <v>55350</v>
      </c>
      <c r="N3475" s="888">
        <v>0</v>
      </c>
      <c r="O3475" s="888">
        <v>0</v>
      </c>
      <c r="P3475" s="887">
        <v>0</v>
      </c>
    </row>
    <row r="3476" spans="1:16" ht="22.5" x14ac:dyDescent="0.25">
      <c r="A3476" s="867" t="s">
        <v>19067</v>
      </c>
      <c r="B3476" s="867" t="s">
        <v>2672</v>
      </c>
      <c r="C3476" s="894" t="s">
        <v>19066</v>
      </c>
      <c r="D3476" s="893" t="s">
        <v>19103</v>
      </c>
      <c r="E3476" s="892">
        <v>20500</v>
      </c>
      <c r="F3476" s="895" t="s">
        <v>19909</v>
      </c>
      <c r="G3476" s="891" t="s">
        <v>19908</v>
      </c>
      <c r="H3476" s="890" t="s">
        <v>13484</v>
      </c>
      <c r="I3476" s="889" t="s">
        <v>3654</v>
      </c>
      <c r="J3476" s="889" t="s">
        <v>5525</v>
      </c>
      <c r="K3476" s="888">
        <v>0</v>
      </c>
      <c r="L3476" s="888">
        <v>0</v>
      </c>
      <c r="M3476" s="887">
        <v>0</v>
      </c>
      <c r="N3476" s="888">
        <v>1</v>
      </c>
      <c r="O3476" s="888">
        <v>2</v>
      </c>
      <c r="P3476" s="887">
        <v>40291.67</v>
      </c>
    </row>
    <row r="3477" spans="1:16" ht="22.5" x14ac:dyDescent="0.25">
      <c r="A3477" s="867" t="s">
        <v>19067</v>
      </c>
      <c r="B3477" s="867" t="s">
        <v>2672</v>
      </c>
      <c r="C3477" s="894" t="s">
        <v>19066</v>
      </c>
      <c r="D3477" s="893" t="s">
        <v>19907</v>
      </c>
      <c r="E3477" s="892">
        <v>20500</v>
      </c>
      <c r="F3477" s="895" t="s">
        <v>19906</v>
      </c>
      <c r="G3477" s="891" t="s">
        <v>19905</v>
      </c>
      <c r="H3477" s="890" t="s">
        <v>2849</v>
      </c>
      <c r="I3477" s="889" t="s">
        <v>3654</v>
      </c>
      <c r="J3477" s="889" t="s">
        <v>5525</v>
      </c>
      <c r="K3477" s="888">
        <v>1</v>
      </c>
      <c r="L3477" s="888">
        <v>9</v>
      </c>
      <c r="M3477" s="887">
        <v>174933.33000000002</v>
      </c>
      <c r="N3477" s="888">
        <v>1</v>
      </c>
      <c r="O3477" s="888">
        <v>2</v>
      </c>
      <c r="P3477" s="887">
        <v>41000</v>
      </c>
    </row>
    <row r="3478" spans="1:16" ht="22.5" x14ac:dyDescent="0.25">
      <c r="A3478" s="867" t="s">
        <v>19067</v>
      </c>
      <c r="B3478" s="867" t="s">
        <v>2672</v>
      </c>
      <c r="C3478" s="894" t="s">
        <v>19066</v>
      </c>
      <c r="D3478" s="893" t="s">
        <v>19904</v>
      </c>
      <c r="E3478" s="892">
        <v>22750</v>
      </c>
      <c r="F3478" s="895" t="s">
        <v>19903</v>
      </c>
      <c r="G3478" s="891" t="s">
        <v>19902</v>
      </c>
      <c r="H3478" s="890" t="s">
        <v>2704</v>
      </c>
      <c r="I3478" s="889" t="s">
        <v>2684</v>
      </c>
      <c r="J3478" s="889" t="s">
        <v>5525</v>
      </c>
      <c r="K3478" s="888">
        <v>1</v>
      </c>
      <c r="L3478" s="888">
        <v>9</v>
      </c>
      <c r="M3478" s="887">
        <v>197924.99999999997</v>
      </c>
      <c r="N3478" s="888">
        <v>0</v>
      </c>
      <c r="O3478" s="888">
        <v>0</v>
      </c>
      <c r="P3478" s="887">
        <v>0</v>
      </c>
    </row>
    <row r="3479" spans="1:16" ht="22.5" x14ac:dyDescent="0.25">
      <c r="A3479" s="867" t="s">
        <v>19067</v>
      </c>
      <c r="B3479" s="867" t="s">
        <v>2672</v>
      </c>
      <c r="C3479" s="894" t="s">
        <v>19066</v>
      </c>
      <c r="D3479" s="893" t="s">
        <v>19122</v>
      </c>
      <c r="E3479" s="892">
        <v>22750</v>
      </c>
      <c r="F3479" s="895" t="s">
        <v>19901</v>
      </c>
      <c r="G3479" s="891" t="s">
        <v>19900</v>
      </c>
      <c r="H3479" s="890" t="s">
        <v>2772</v>
      </c>
      <c r="I3479" s="889" t="s">
        <v>3654</v>
      </c>
      <c r="J3479" s="889" t="s">
        <v>5525</v>
      </c>
      <c r="K3479" s="888">
        <v>1</v>
      </c>
      <c r="L3479" s="888">
        <v>1</v>
      </c>
      <c r="M3479" s="887">
        <v>34883.33</v>
      </c>
      <c r="N3479" s="888">
        <v>1</v>
      </c>
      <c r="O3479" s="888">
        <v>6</v>
      </c>
      <c r="P3479" s="887">
        <v>134087.5</v>
      </c>
    </row>
    <row r="3480" spans="1:16" ht="30" customHeight="1" x14ac:dyDescent="0.25">
      <c r="A3480" s="867" t="s">
        <v>19067</v>
      </c>
      <c r="B3480" s="867" t="s">
        <v>2672</v>
      </c>
      <c r="C3480" s="894" t="s">
        <v>19066</v>
      </c>
      <c r="D3480" s="893" t="s">
        <v>19490</v>
      </c>
      <c r="E3480" s="892">
        <v>25000</v>
      </c>
      <c r="F3480" s="895" t="s">
        <v>19899</v>
      </c>
      <c r="G3480" s="891" t="s">
        <v>19898</v>
      </c>
      <c r="H3480" s="890" t="s">
        <v>19897</v>
      </c>
      <c r="I3480" s="889" t="s">
        <v>3654</v>
      </c>
      <c r="J3480" s="889" t="s">
        <v>5525</v>
      </c>
      <c r="K3480" s="888">
        <v>1</v>
      </c>
      <c r="L3480" s="888">
        <v>10</v>
      </c>
      <c r="M3480" s="887">
        <v>243333.33000000002</v>
      </c>
      <c r="N3480" s="888">
        <v>1</v>
      </c>
      <c r="O3480" s="888">
        <v>3</v>
      </c>
      <c r="P3480" s="887">
        <v>53333.33</v>
      </c>
    </row>
    <row r="3481" spans="1:16" ht="34.5" customHeight="1" x14ac:dyDescent="0.25">
      <c r="A3481" s="867" t="s">
        <v>19067</v>
      </c>
      <c r="B3481" s="867" t="s">
        <v>2672</v>
      </c>
      <c r="C3481" s="894" t="s">
        <v>19066</v>
      </c>
      <c r="D3481" s="893" t="s">
        <v>19896</v>
      </c>
      <c r="E3481" s="892">
        <v>20000</v>
      </c>
      <c r="F3481" s="895" t="s">
        <v>19895</v>
      </c>
      <c r="G3481" s="891" t="s">
        <v>19894</v>
      </c>
      <c r="H3481" s="890" t="s">
        <v>6690</v>
      </c>
      <c r="I3481" s="889" t="s">
        <v>3654</v>
      </c>
      <c r="J3481" s="889" t="s">
        <v>5525</v>
      </c>
      <c r="K3481" s="888">
        <v>1</v>
      </c>
      <c r="L3481" s="888">
        <v>7</v>
      </c>
      <c r="M3481" s="887">
        <v>154000</v>
      </c>
      <c r="N3481" s="888">
        <v>1</v>
      </c>
      <c r="O3481" s="888">
        <v>6</v>
      </c>
      <c r="P3481" s="887">
        <v>118000</v>
      </c>
    </row>
    <row r="3482" spans="1:16" ht="22.5" x14ac:dyDescent="0.25">
      <c r="A3482" s="867" t="s">
        <v>19067</v>
      </c>
      <c r="B3482" s="867" t="s">
        <v>2672</v>
      </c>
      <c r="C3482" s="894" t="s">
        <v>19066</v>
      </c>
      <c r="D3482" s="893" t="s">
        <v>19893</v>
      </c>
      <c r="E3482" s="892">
        <v>22750</v>
      </c>
      <c r="F3482" s="895" t="s">
        <v>19891</v>
      </c>
      <c r="G3482" s="891" t="s">
        <v>19890</v>
      </c>
      <c r="H3482" s="890" t="s">
        <v>2772</v>
      </c>
      <c r="I3482" s="889" t="s">
        <v>3654</v>
      </c>
      <c r="J3482" s="889" t="s">
        <v>5525</v>
      </c>
      <c r="K3482" s="888">
        <v>1</v>
      </c>
      <c r="L3482" s="888">
        <v>2</v>
      </c>
      <c r="M3482" s="887">
        <v>46258.33</v>
      </c>
      <c r="N3482" s="888">
        <v>1</v>
      </c>
      <c r="O3482" s="888">
        <v>6</v>
      </c>
      <c r="P3482" s="887">
        <v>134087.5</v>
      </c>
    </row>
    <row r="3483" spans="1:16" ht="36.75" customHeight="1" x14ac:dyDescent="0.25">
      <c r="A3483" s="867" t="s">
        <v>19067</v>
      </c>
      <c r="B3483" s="867" t="s">
        <v>2672</v>
      </c>
      <c r="C3483" s="894" t="s">
        <v>19066</v>
      </c>
      <c r="D3483" s="893" t="s">
        <v>19892</v>
      </c>
      <c r="E3483" s="892">
        <v>22750</v>
      </c>
      <c r="F3483" s="895" t="s">
        <v>19891</v>
      </c>
      <c r="G3483" s="891" t="s">
        <v>19890</v>
      </c>
      <c r="H3483" s="890" t="s">
        <v>2772</v>
      </c>
      <c r="I3483" s="889" t="s">
        <v>3654</v>
      </c>
      <c r="J3483" s="889" t="s">
        <v>5525</v>
      </c>
      <c r="K3483" s="888">
        <v>1</v>
      </c>
      <c r="L3483" s="888">
        <v>8</v>
      </c>
      <c r="M3483" s="887">
        <v>168350</v>
      </c>
      <c r="N3483" s="888">
        <v>0</v>
      </c>
      <c r="O3483" s="888">
        <v>0</v>
      </c>
      <c r="P3483" s="887">
        <v>0</v>
      </c>
    </row>
    <row r="3484" spans="1:16" ht="22.5" x14ac:dyDescent="0.25">
      <c r="A3484" s="867" t="s">
        <v>19067</v>
      </c>
      <c r="B3484" s="867" t="s">
        <v>2672</v>
      </c>
      <c r="C3484" s="894" t="s">
        <v>19066</v>
      </c>
      <c r="D3484" s="893" t="s">
        <v>19761</v>
      </c>
      <c r="E3484" s="892">
        <v>20500</v>
      </c>
      <c r="F3484" s="895" t="s">
        <v>19889</v>
      </c>
      <c r="G3484" s="891" t="s">
        <v>19888</v>
      </c>
      <c r="H3484" s="890" t="s">
        <v>19887</v>
      </c>
      <c r="I3484" s="889" t="s">
        <v>3654</v>
      </c>
      <c r="J3484" s="889" t="s">
        <v>5525</v>
      </c>
      <c r="K3484" s="888">
        <v>0</v>
      </c>
      <c r="L3484" s="888">
        <v>0</v>
      </c>
      <c r="M3484" s="887">
        <v>0</v>
      </c>
      <c r="N3484" s="888">
        <v>1</v>
      </c>
      <c r="O3484" s="888">
        <v>2</v>
      </c>
      <c r="P3484" s="887">
        <v>47833.33</v>
      </c>
    </row>
    <row r="3485" spans="1:16" ht="22.5" x14ac:dyDescent="0.25">
      <c r="A3485" s="867" t="s">
        <v>19067</v>
      </c>
      <c r="B3485" s="867" t="s">
        <v>2672</v>
      </c>
      <c r="C3485" s="894" t="s">
        <v>19066</v>
      </c>
      <c r="D3485" s="893" t="s">
        <v>19886</v>
      </c>
      <c r="E3485" s="892">
        <v>20500</v>
      </c>
      <c r="F3485" s="895" t="s">
        <v>19885</v>
      </c>
      <c r="G3485" s="891" t="s">
        <v>19884</v>
      </c>
      <c r="H3485" s="890" t="s">
        <v>6522</v>
      </c>
      <c r="I3485" s="889" t="s">
        <v>3654</v>
      </c>
      <c r="J3485" s="889" t="s">
        <v>5525</v>
      </c>
      <c r="K3485" s="888">
        <v>1</v>
      </c>
      <c r="L3485" s="888">
        <v>12</v>
      </c>
      <c r="M3485" s="887">
        <v>246000</v>
      </c>
      <c r="N3485" s="888">
        <v>1</v>
      </c>
      <c r="O3485" s="888">
        <v>6</v>
      </c>
      <c r="P3485" s="887">
        <v>120925</v>
      </c>
    </row>
    <row r="3486" spans="1:16" ht="33.75" x14ac:dyDescent="0.25">
      <c r="A3486" s="867" t="s">
        <v>19067</v>
      </c>
      <c r="B3486" s="867" t="s">
        <v>2672</v>
      </c>
      <c r="C3486" s="894" t="s">
        <v>19066</v>
      </c>
      <c r="D3486" s="893" t="s">
        <v>19883</v>
      </c>
      <c r="E3486" s="892">
        <v>22750</v>
      </c>
      <c r="F3486" s="895" t="s">
        <v>19882</v>
      </c>
      <c r="G3486" s="891" t="s">
        <v>19881</v>
      </c>
      <c r="H3486" s="890" t="s">
        <v>8950</v>
      </c>
      <c r="I3486" s="889" t="s">
        <v>3654</v>
      </c>
      <c r="J3486" s="889" t="s">
        <v>5525</v>
      </c>
      <c r="K3486" s="888">
        <v>0</v>
      </c>
      <c r="L3486" s="888">
        <v>0</v>
      </c>
      <c r="M3486" s="887">
        <v>0</v>
      </c>
      <c r="N3486" s="888">
        <v>1</v>
      </c>
      <c r="O3486" s="888">
        <v>2</v>
      </c>
      <c r="P3486" s="887">
        <v>35504.17</v>
      </c>
    </row>
    <row r="3487" spans="1:16" ht="33.75" x14ac:dyDescent="0.25">
      <c r="A3487" s="867" t="s">
        <v>19067</v>
      </c>
      <c r="B3487" s="867" t="s">
        <v>2672</v>
      </c>
      <c r="C3487" s="894" t="s">
        <v>19066</v>
      </c>
      <c r="D3487" s="893" t="s">
        <v>19880</v>
      </c>
      <c r="E3487" s="892">
        <v>20500</v>
      </c>
      <c r="F3487" s="895" t="s">
        <v>19879</v>
      </c>
      <c r="G3487" s="891" t="s">
        <v>19878</v>
      </c>
      <c r="H3487" s="890" t="s">
        <v>13484</v>
      </c>
      <c r="I3487" s="889" t="s">
        <v>3654</v>
      </c>
      <c r="J3487" s="889" t="s">
        <v>5525</v>
      </c>
      <c r="K3487" s="888">
        <v>1</v>
      </c>
      <c r="L3487" s="888">
        <v>12</v>
      </c>
      <c r="M3487" s="887">
        <v>246000</v>
      </c>
      <c r="N3487" s="888">
        <v>1</v>
      </c>
      <c r="O3487" s="888">
        <v>5</v>
      </c>
      <c r="P3487" s="887">
        <v>107258.33</v>
      </c>
    </row>
    <row r="3488" spans="1:16" x14ac:dyDescent="0.25">
      <c r="A3488" s="867" t="s">
        <v>19067</v>
      </c>
      <c r="B3488" s="867" t="s">
        <v>2672</v>
      </c>
      <c r="C3488" s="894" t="s">
        <v>19066</v>
      </c>
      <c r="D3488" s="893" t="s">
        <v>19785</v>
      </c>
      <c r="E3488" s="892">
        <v>18250</v>
      </c>
      <c r="F3488" s="895" t="s">
        <v>19877</v>
      </c>
      <c r="G3488" s="891" t="s">
        <v>19876</v>
      </c>
      <c r="H3488" s="890" t="s">
        <v>19875</v>
      </c>
      <c r="I3488" s="889" t="s">
        <v>3654</v>
      </c>
      <c r="J3488" s="889" t="s">
        <v>5525</v>
      </c>
      <c r="K3488" s="888">
        <v>1</v>
      </c>
      <c r="L3488" s="888">
        <v>12</v>
      </c>
      <c r="M3488" s="887">
        <v>219000</v>
      </c>
      <c r="N3488" s="888">
        <v>1</v>
      </c>
      <c r="O3488" s="888">
        <v>6</v>
      </c>
      <c r="P3488" s="887">
        <v>107675</v>
      </c>
    </row>
    <row r="3489" spans="1:16" ht="22.5" x14ac:dyDescent="0.25">
      <c r="A3489" s="867" t="s">
        <v>19067</v>
      </c>
      <c r="B3489" s="867" t="s">
        <v>2672</v>
      </c>
      <c r="C3489" s="894" t="s">
        <v>19066</v>
      </c>
      <c r="D3489" s="893" t="s">
        <v>19874</v>
      </c>
      <c r="E3489" s="892">
        <v>25000</v>
      </c>
      <c r="F3489" s="895" t="s">
        <v>19873</v>
      </c>
      <c r="G3489" s="891" t="s">
        <v>19872</v>
      </c>
      <c r="H3489" s="890" t="s">
        <v>2703</v>
      </c>
      <c r="I3489" s="889" t="s">
        <v>3654</v>
      </c>
      <c r="J3489" s="889" t="s">
        <v>5525</v>
      </c>
      <c r="K3489" s="888">
        <v>1</v>
      </c>
      <c r="L3489" s="888">
        <v>10</v>
      </c>
      <c r="M3489" s="887">
        <v>233333.33</v>
      </c>
      <c r="N3489" s="888">
        <v>0</v>
      </c>
      <c r="O3489" s="888">
        <v>0</v>
      </c>
      <c r="P3489" s="887">
        <v>0</v>
      </c>
    </row>
    <row r="3490" spans="1:16" ht="22.5" x14ac:dyDescent="0.25">
      <c r="A3490" s="867" t="s">
        <v>19067</v>
      </c>
      <c r="B3490" s="867" t="s">
        <v>2672</v>
      </c>
      <c r="C3490" s="894" t="s">
        <v>19066</v>
      </c>
      <c r="D3490" s="893" t="s">
        <v>19871</v>
      </c>
      <c r="E3490" s="892">
        <v>25000</v>
      </c>
      <c r="F3490" s="895" t="s">
        <v>19870</v>
      </c>
      <c r="G3490" s="891" t="s">
        <v>19869</v>
      </c>
      <c r="H3490" s="890" t="s">
        <v>2852</v>
      </c>
      <c r="I3490" s="889" t="s">
        <v>3654</v>
      </c>
      <c r="J3490" s="889" t="s">
        <v>5525</v>
      </c>
      <c r="K3490" s="888">
        <v>1</v>
      </c>
      <c r="L3490" s="888">
        <v>9</v>
      </c>
      <c r="M3490" s="887">
        <v>209166.66999999998</v>
      </c>
      <c r="N3490" s="888">
        <v>0</v>
      </c>
      <c r="O3490" s="888">
        <v>0</v>
      </c>
      <c r="P3490" s="887">
        <v>0</v>
      </c>
    </row>
    <row r="3491" spans="1:16" x14ac:dyDescent="0.25">
      <c r="A3491" s="867" t="s">
        <v>19067</v>
      </c>
      <c r="B3491" s="867" t="s">
        <v>2672</v>
      </c>
      <c r="C3491" s="894" t="s">
        <v>19066</v>
      </c>
      <c r="D3491" s="893" t="s">
        <v>19395</v>
      </c>
      <c r="E3491" s="892">
        <v>25000</v>
      </c>
      <c r="F3491" s="895" t="s">
        <v>19868</v>
      </c>
      <c r="G3491" s="891" t="s">
        <v>19867</v>
      </c>
      <c r="H3491" s="890" t="s">
        <v>2772</v>
      </c>
      <c r="I3491" s="889" t="s">
        <v>3654</v>
      </c>
      <c r="J3491" s="889" t="s">
        <v>5525</v>
      </c>
      <c r="K3491" s="888">
        <v>1</v>
      </c>
      <c r="L3491" s="888">
        <v>1</v>
      </c>
      <c r="M3491" s="887">
        <v>35833.33</v>
      </c>
      <c r="N3491" s="888">
        <v>1</v>
      </c>
      <c r="O3491" s="888">
        <v>6</v>
      </c>
      <c r="P3491" s="887">
        <v>147250</v>
      </c>
    </row>
    <row r="3492" spans="1:16" ht="33.75" x14ac:dyDescent="0.25">
      <c r="A3492" s="867" t="s">
        <v>19067</v>
      </c>
      <c r="B3492" s="867" t="s">
        <v>2672</v>
      </c>
      <c r="C3492" s="894" t="s">
        <v>19066</v>
      </c>
      <c r="D3492" s="893" t="s">
        <v>19866</v>
      </c>
      <c r="E3492" s="892">
        <v>25000</v>
      </c>
      <c r="F3492" s="895" t="s">
        <v>19865</v>
      </c>
      <c r="G3492" s="891" t="s">
        <v>19864</v>
      </c>
      <c r="H3492" s="890" t="s">
        <v>2925</v>
      </c>
      <c r="I3492" s="889" t="s">
        <v>3654</v>
      </c>
      <c r="J3492" s="889" t="s">
        <v>5525</v>
      </c>
      <c r="K3492" s="888">
        <v>0</v>
      </c>
      <c r="L3492" s="888">
        <v>0</v>
      </c>
      <c r="M3492" s="887">
        <v>0</v>
      </c>
      <c r="N3492" s="888">
        <v>1</v>
      </c>
      <c r="O3492" s="888">
        <v>2</v>
      </c>
      <c r="P3492" s="887">
        <v>53916.67</v>
      </c>
    </row>
    <row r="3493" spans="1:16" ht="22.5" x14ac:dyDescent="0.25">
      <c r="A3493" s="867" t="s">
        <v>19067</v>
      </c>
      <c r="B3493" s="867" t="s">
        <v>2672</v>
      </c>
      <c r="C3493" s="894" t="s">
        <v>19066</v>
      </c>
      <c r="D3493" s="893" t="s">
        <v>19863</v>
      </c>
      <c r="E3493" s="892">
        <v>25000</v>
      </c>
      <c r="F3493" s="895" t="s">
        <v>19862</v>
      </c>
      <c r="G3493" s="891" t="s">
        <v>19861</v>
      </c>
      <c r="H3493" s="890" t="s">
        <v>2772</v>
      </c>
      <c r="I3493" s="889" t="s">
        <v>3654</v>
      </c>
      <c r="J3493" s="889" t="s">
        <v>5525</v>
      </c>
      <c r="K3493" s="888">
        <v>1</v>
      </c>
      <c r="L3493" s="888">
        <v>10</v>
      </c>
      <c r="M3493" s="887">
        <v>250000</v>
      </c>
      <c r="N3493" s="888">
        <v>0</v>
      </c>
      <c r="O3493" s="888">
        <v>0</v>
      </c>
      <c r="P3493" s="887">
        <v>0</v>
      </c>
    </row>
    <row r="3494" spans="1:16" ht="33.75" x14ac:dyDescent="0.25">
      <c r="A3494" s="867" t="s">
        <v>19067</v>
      </c>
      <c r="B3494" s="867" t="s">
        <v>2672</v>
      </c>
      <c r="C3494" s="894" t="s">
        <v>19066</v>
      </c>
      <c r="D3494" s="893" t="s">
        <v>19860</v>
      </c>
      <c r="E3494" s="892">
        <v>20500</v>
      </c>
      <c r="F3494" s="895" t="s">
        <v>19859</v>
      </c>
      <c r="G3494" s="891" t="s">
        <v>19858</v>
      </c>
      <c r="H3494" s="890" t="s">
        <v>19602</v>
      </c>
      <c r="I3494" s="889" t="s">
        <v>3654</v>
      </c>
      <c r="J3494" s="889" t="s">
        <v>5525</v>
      </c>
      <c r="K3494" s="888">
        <v>0</v>
      </c>
      <c r="L3494" s="888">
        <v>0</v>
      </c>
      <c r="M3494" s="887">
        <v>0</v>
      </c>
      <c r="N3494" s="888">
        <v>1</v>
      </c>
      <c r="O3494" s="888">
        <v>4</v>
      </c>
      <c r="P3494" s="887">
        <v>89491.67</v>
      </c>
    </row>
    <row r="3495" spans="1:16" ht="22.5" x14ac:dyDescent="0.25">
      <c r="A3495" s="867" t="s">
        <v>19067</v>
      </c>
      <c r="B3495" s="867" t="s">
        <v>2672</v>
      </c>
      <c r="C3495" s="894" t="s">
        <v>19066</v>
      </c>
      <c r="D3495" s="893" t="s">
        <v>19163</v>
      </c>
      <c r="E3495" s="892">
        <v>22750</v>
      </c>
      <c r="F3495" s="895" t="s">
        <v>19857</v>
      </c>
      <c r="G3495" s="891" t="s">
        <v>19856</v>
      </c>
      <c r="H3495" s="890" t="s">
        <v>2703</v>
      </c>
      <c r="I3495" s="889" t="s">
        <v>3654</v>
      </c>
      <c r="J3495" s="889" t="s">
        <v>5525</v>
      </c>
      <c r="K3495" s="888">
        <v>1</v>
      </c>
      <c r="L3495" s="888">
        <v>10</v>
      </c>
      <c r="M3495" s="887">
        <v>213850</v>
      </c>
      <c r="N3495" s="888">
        <v>0</v>
      </c>
      <c r="O3495" s="888">
        <v>0</v>
      </c>
      <c r="P3495" s="887">
        <v>0</v>
      </c>
    </row>
    <row r="3496" spans="1:16" ht="27" customHeight="1" x14ac:dyDescent="0.25">
      <c r="A3496" s="867" t="s">
        <v>19067</v>
      </c>
      <c r="B3496" s="867" t="s">
        <v>2672</v>
      </c>
      <c r="C3496" s="894" t="s">
        <v>19066</v>
      </c>
      <c r="D3496" s="893" t="s">
        <v>19376</v>
      </c>
      <c r="E3496" s="892">
        <v>20500</v>
      </c>
      <c r="F3496" s="895" t="s">
        <v>19855</v>
      </c>
      <c r="G3496" s="891" t="s">
        <v>19854</v>
      </c>
      <c r="H3496" s="890" t="s">
        <v>2852</v>
      </c>
      <c r="I3496" s="889" t="s">
        <v>3654</v>
      </c>
      <c r="J3496" s="889" t="s">
        <v>5525</v>
      </c>
      <c r="K3496" s="888">
        <v>1</v>
      </c>
      <c r="L3496" s="888">
        <v>9</v>
      </c>
      <c r="M3496" s="887">
        <v>179033.33000000002</v>
      </c>
      <c r="N3496" s="888">
        <v>1</v>
      </c>
      <c r="O3496" s="888">
        <v>6</v>
      </c>
      <c r="P3496" s="887">
        <v>120925</v>
      </c>
    </row>
    <row r="3497" spans="1:16" ht="22.5" x14ac:dyDescent="0.25">
      <c r="A3497" s="867" t="s">
        <v>19067</v>
      </c>
      <c r="B3497" s="867" t="s">
        <v>2672</v>
      </c>
      <c r="C3497" s="894" t="s">
        <v>19066</v>
      </c>
      <c r="D3497" s="893" t="s">
        <v>19245</v>
      </c>
      <c r="E3497" s="892">
        <v>18500</v>
      </c>
      <c r="F3497" s="895" t="s">
        <v>19855</v>
      </c>
      <c r="G3497" s="891" t="s">
        <v>19854</v>
      </c>
      <c r="H3497" s="890" t="s">
        <v>2852</v>
      </c>
      <c r="I3497" s="889" t="s">
        <v>3654</v>
      </c>
      <c r="J3497" s="889" t="s">
        <v>5525</v>
      </c>
      <c r="K3497" s="888">
        <v>1</v>
      </c>
      <c r="L3497" s="888">
        <v>1</v>
      </c>
      <c r="M3497" s="887">
        <v>23433.33</v>
      </c>
      <c r="N3497" s="888">
        <v>0</v>
      </c>
      <c r="O3497" s="888">
        <v>0</v>
      </c>
      <c r="P3497" s="887">
        <v>0</v>
      </c>
    </row>
    <row r="3498" spans="1:16" ht="22.5" x14ac:dyDescent="0.25">
      <c r="A3498" s="867" t="s">
        <v>19067</v>
      </c>
      <c r="B3498" s="867" t="s">
        <v>2672</v>
      </c>
      <c r="C3498" s="894" t="s">
        <v>19066</v>
      </c>
      <c r="D3498" s="893" t="s">
        <v>19245</v>
      </c>
      <c r="E3498" s="892">
        <v>20500</v>
      </c>
      <c r="F3498" s="895" t="s">
        <v>19855</v>
      </c>
      <c r="G3498" s="891" t="s">
        <v>19854</v>
      </c>
      <c r="H3498" s="890" t="s">
        <v>2852</v>
      </c>
      <c r="I3498" s="889" t="s">
        <v>3654</v>
      </c>
      <c r="J3498" s="889" t="s">
        <v>5525</v>
      </c>
      <c r="K3498" s="888">
        <v>1</v>
      </c>
      <c r="L3498" s="888">
        <v>1</v>
      </c>
      <c r="M3498" s="887">
        <v>4100</v>
      </c>
      <c r="N3498" s="888">
        <v>0</v>
      </c>
      <c r="O3498" s="888">
        <v>0</v>
      </c>
      <c r="P3498" s="887">
        <v>0</v>
      </c>
    </row>
    <row r="3499" spans="1:16" ht="22.5" x14ac:dyDescent="0.25">
      <c r="A3499" s="867" t="s">
        <v>19067</v>
      </c>
      <c r="B3499" s="867" t="s">
        <v>2672</v>
      </c>
      <c r="C3499" s="894" t="s">
        <v>19066</v>
      </c>
      <c r="D3499" s="893" t="s">
        <v>19853</v>
      </c>
      <c r="E3499" s="892">
        <v>25000</v>
      </c>
      <c r="F3499" s="895" t="s">
        <v>19850</v>
      </c>
      <c r="G3499" s="891" t="s">
        <v>19849</v>
      </c>
      <c r="H3499" s="890" t="s">
        <v>19852</v>
      </c>
      <c r="I3499" s="889" t="s">
        <v>3654</v>
      </c>
      <c r="J3499" s="889" t="s">
        <v>5525</v>
      </c>
      <c r="K3499" s="888">
        <v>1</v>
      </c>
      <c r="L3499" s="888">
        <v>1</v>
      </c>
      <c r="M3499" s="887">
        <v>30000</v>
      </c>
      <c r="N3499" s="888">
        <v>1</v>
      </c>
      <c r="O3499" s="888">
        <v>6</v>
      </c>
      <c r="P3499" s="887">
        <v>147250</v>
      </c>
    </row>
    <row r="3500" spans="1:16" ht="33.75" x14ac:dyDescent="0.25">
      <c r="A3500" s="867" t="s">
        <v>19067</v>
      </c>
      <c r="B3500" s="867" t="s">
        <v>2672</v>
      </c>
      <c r="C3500" s="894" t="s">
        <v>19066</v>
      </c>
      <c r="D3500" s="893" t="s">
        <v>19851</v>
      </c>
      <c r="E3500" s="892">
        <v>24000</v>
      </c>
      <c r="F3500" s="895" t="s">
        <v>19850</v>
      </c>
      <c r="G3500" s="891" t="s">
        <v>19849</v>
      </c>
      <c r="H3500" s="890" t="s">
        <v>8333</v>
      </c>
      <c r="I3500" s="889" t="s">
        <v>3654</v>
      </c>
      <c r="J3500" s="889" t="s">
        <v>5525</v>
      </c>
      <c r="K3500" s="888">
        <v>1</v>
      </c>
      <c r="L3500" s="888">
        <v>7</v>
      </c>
      <c r="M3500" s="887">
        <v>152000</v>
      </c>
      <c r="N3500" s="888">
        <v>0</v>
      </c>
      <c r="O3500" s="888">
        <v>0</v>
      </c>
      <c r="P3500" s="887">
        <v>0</v>
      </c>
    </row>
    <row r="3501" spans="1:16" x14ac:dyDescent="0.25">
      <c r="A3501" s="867" t="s">
        <v>19067</v>
      </c>
      <c r="B3501" s="867" t="s">
        <v>2672</v>
      </c>
      <c r="C3501" s="894" t="s">
        <v>19066</v>
      </c>
      <c r="D3501" s="893" t="s">
        <v>19141</v>
      </c>
      <c r="E3501" s="892">
        <v>20500</v>
      </c>
      <c r="F3501" s="895" t="s">
        <v>19848</v>
      </c>
      <c r="G3501" s="891" t="s">
        <v>19847</v>
      </c>
      <c r="H3501" s="890" t="s">
        <v>19387</v>
      </c>
      <c r="I3501" s="889" t="s">
        <v>3654</v>
      </c>
      <c r="J3501" s="889" t="s">
        <v>5525</v>
      </c>
      <c r="K3501" s="888">
        <v>1</v>
      </c>
      <c r="L3501" s="888">
        <v>7</v>
      </c>
      <c r="M3501" s="887">
        <v>143500</v>
      </c>
      <c r="N3501" s="888">
        <v>0</v>
      </c>
      <c r="O3501" s="888">
        <v>0</v>
      </c>
      <c r="P3501" s="887">
        <v>0</v>
      </c>
    </row>
    <row r="3502" spans="1:16" ht="33.75" x14ac:dyDescent="0.25">
      <c r="A3502" s="867" t="s">
        <v>19067</v>
      </c>
      <c r="B3502" s="867" t="s">
        <v>2672</v>
      </c>
      <c r="C3502" s="894" t="s">
        <v>19066</v>
      </c>
      <c r="D3502" s="893" t="s">
        <v>19195</v>
      </c>
      <c r="E3502" s="892">
        <v>22800</v>
      </c>
      <c r="F3502" s="895" t="s">
        <v>19846</v>
      </c>
      <c r="G3502" s="891" t="s">
        <v>19845</v>
      </c>
      <c r="H3502" s="890" t="s">
        <v>16874</v>
      </c>
      <c r="I3502" s="889" t="s">
        <v>3654</v>
      </c>
      <c r="J3502" s="889" t="s">
        <v>5525</v>
      </c>
      <c r="K3502" s="888">
        <v>1</v>
      </c>
      <c r="L3502" s="888">
        <v>8</v>
      </c>
      <c r="M3502" s="887">
        <v>162640</v>
      </c>
      <c r="N3502" s="888">
        <v>0</v>
      </c>
      <c r="O3502" s="888">
        <v>0</v>
      </c>
      <c r="P3502" s="887">
        <v>0</v>
      </c>
    </row>
    <row r="3503" spans="1:16" ht="22.5" x14ac:dyDescent="0.25">
      <c r="A3503" s="867" t="s">
        <v>19067</v>
      </c>
      <c r="B3503" s="867" t="s">
        <v>2672</v>
      </c>
      <c r="C3503" s="894" t="s">
        <v>19066</v>
      </c>
      <c r="D3503" s="893" t="s">
        <v>19844</v>
      </c>
      <c r="E3503" s="892">
        <v>25000</v>
      </c>
      <c r="F3503" s="895" t="s">
        <v>19843</v>
      </c>
      <c r="G3503" s="891" t="s">
        <v>19842</v>
      </c>
      <c r="H3503" s="890" t="s">
        <v>2772</v>
      </c>
      <c r="I3503" s="889" t="s">
        <v>3654</v>
      </c>
      <c r="J3503" s="889" t="s">
        <v>5525</v>
      </c>
      <c r="K3503" s="888">
        <v>1</v>
      </c>
      <c r="L3503" s="888">
        <v>10</v>
      </c>
      <c r="M3503" s="887">
        <v>275000</v>
      </c>
      <c r="N3503" s="888">
        <v>1</v>
      </c>
      <c r="O3503" s="888">
        <v>5</v>
      </c>
      <c r="P3503" s="887">
        <v>115000</v>
      </c>
    </row>
    <row r="3504" spans="1:16" ht="30" customHeight="1" x14ac:dyDescent="0.25">
      <c r="A3504" s="867" t="s">
        <v>19067</v>
      </c>
      <c r="B3504" s="867" t="s">
        <v>2672</v>
      </c>
      <c r="C3504" s="894" t="s">
        <v>19066</v>
      </c>
      <c r="D3504" s="893" t="s">
        <v>19841</v>
      </c>
      <c r="E3504" s="892">
        <v>25000</v>
      </c>
      <c r="F3504" s="895" t="s">
        <v>19840</v>
      </c>
      <c r="G3504" s="891" t="s">
        <v>19839</v>
      </c>
      <c r="H3504" s="890" t="s">
        <v>2772</v>
      </c>
      <c r="I3504" s="889" t="s">
        <v>3654</v>
      </c>
      <c r="J3504" s="889" t="s">
        <v>5525</v>
      </c>
      <c r="K3504" s="888">
        <v>1</v>
      </c>
      <c r="L3504" s="888">
        <v>1</v>
      </c>
      <c r="M3504" s="887">
        <v>35000</v>
      </c>
      <c r="N3504" s="888">
        <v>1</v>
      </c>
      <c r="O3504" s="888">
        <v>4</v>
      </c>
      <c r="P3504" s="887">
        <v>88333.33</v>
      </c>
    </row>
    <row r="3505" spans="1:16" ht="22.5" x14ac:dyDescent="0.25">
      <c r="A3505" s="867" t="s">
        <v>19067</v>
      </c>
      <c r="B3505" s="867" t="s">
        <v>2672</v>
      </c>
      <c r="C3505" s="894" t="s">
        <v>19066</v>
      </c>
      <c r="D3505" s="893" t="s">
        <v>19122</v>
      </c>
      <c r="E3505" s="892">
        <v>22750</v>
      </c>
      <c r="F3505" s="895" t="s">
        <v>19840</v>
      </c>
      <c r="G3505" s="891" t="s">
        <v>19839</v>
      </c>
      <c r="H3505" s="890" t="s">
        <v>2772</v>
      </c>
      <c r="I3505" s="889" t="s">
        <v>3654</v>
      </c>
      <c r="J3505" s="889" t="s">
        <v>5525</v>
      </c>
      <c r="K3505" s="888">
        <v>1</v>
      </c>
      <c r="L3505" s="888">
        <v>10</v>
      </c>
      <c r="M3505" s="887">
        <v>212333.33</v>
      </c>
      <c r="N3505" s="888">
        <v>0</v>
      </c>
      <c r="O3505" s="888">
        <v>0</v>
      </c>
      <c r="P3505" s="887">
        <v>0</v>
      </c>
    </row>
    <row r="3506" spans="1:16" ht="22.5" x14ac:dyDescent="0.25">
      <c r="A3506" s="867" t="s">
        <v>19067</v>
      </c>
      <c r="B3506" s="867" t="s">
        <v>2672</v>
      </c>
      <c r="C3506" s="894" t="s">
        <v>19066</v>
      </c>
      <c r="D3506" s="893" t="s">
        <v>19838</v>
      </c>
      <c r="E3506" s="892">
        <v>20500</v>
      </c>
      <c r="F3506" s="895" t="s">
        <v>19837</v>
      </c>
      <c r="G3506" s="891" t="s">
        <v>19836</v>
      </c>
      <c r="H3506" s="890" t="s">
        <v>2772</v>
      </c>
      <c r="I3506" s="889" t="s">
        <v>3654</v>
      </c>
      <c r="J3506" s="889" t="s">
        <v>5525</v>
      </c>
      <c r="K3506" s="888">
        <v>1</v>
      </c>
      <c r="L3506" s="888">
        <v>2</v>
      </c>
      <c r="M3506" s="887">
        <v>41000</v>
      </c>
      <c r="N3506" s="888">
        <v>0</v>
      </c>
      <c r="O3506" s="888">
        <v>0</v>
      </c>
      <c r="P3506" s="887">
        <v>0</v>
      </c>
    </row>
    <row r="3507" spans="1:16" ht="31.5" customHeight="1" x14ac:dyDescent="0.25">
      <c r="A3507" s="867" t="s">
        <v>19067</v>
      </c>
      <c r="B3507" s="867" t="s">
        <v>2672</v>
      </c>
      <c r="C3507" s="894" t="s">
        <v>19066</v>
      </c>
      <c r="D3507" s="893" t="s">
        <v>19429</v>
      </c>
      <c r="E3507" s="892">
        <v>22750</v>
      </c>
      <c r="F3507" s="895" t="s">
        <v>19835</v>
      </c>
      <c r="G3507" s="891" t="s">
        <v>19834</v>
      </c>
      <c r="H3507" s="890" t="s">
        <v>2703</v>
      </c>
      <c r="I3507" s="889" t="s">
        <v>3654</v>
      </c>
      <c r="J3507" s="889" t="s">
        <v>5525</v>
      </c>
      <c r="K3507" s="888">
        <v>1</v>
      </c>
      <c r="L3507" s="888">
        <v>1</v>
      </c>
      <c r="M3507" s="887">
        <v>29575</v>
      </c>
      <c r="N3507" s="888">
        <v>1</v>
      </c>
      <c r="O3507" s="888">
        <v>6</v>
      </c>
      <c r="P3507" s="887">
        <v>134087.5</v>
      </c>
    </row>
    <row r="3508" spans="1:16" ht="22.5" x14ac:dyDescent="0.25">
      <c r="A3508" s="867" t="s">
        <v>19067</v>
      </c>
      <c r="B3508" s="867" t="s">
        <v>2672</v>
      </c>
      <c r="C3508" s="894" t="s">
        <v>19066</v>
      </c>
      <c r="D3508" s="893" t="s">
        <v>19642</v>
      </c>
      <c r="E3508" s="892">
        <v>20500</v>
      </c>
      <c r="F3508" s="895" t="s">
        <v>19833</v>
      </c>
      <c r="G3508" s="891" t="s">
        <v>19832</v>
      </c>
      <c r="H3508" s="890" t="s">
        <v>2872</v>
      </c>
      <c r="I3508" s="889" t="s">
        <v>3654</v>
      </c>
      <c r="J3508" s="889" t="s">
        <v>5525</v>
      </c>
      <c r="K3508" s="888">
        <v>1</v>
      </c>
      <c r="L3508" s="888">
        <v>3</v>
      </c>
      <c r="M3508" s="887">
        <v>53300</v>
      </c>
      <c r="N3508" s="888">
        <v>0</v>
      </c>
      <c r="O3508" s="888">
        <v>0</v>
      </c>
      <c r="P3508" s="887">
        <v>0</v>
      </c>
    </row>
    <row r="3509" spans="1:16" ht="22.5" x14ac:dyDescent="0.25">
      <c r="A3509" s="867" t="s">
        <v>19067</v>
      </c>
      <c r="B3509" s="867" t="s">
        <v>2672</v>
      </c>
      <c r="C3509" s="894" t="s">
        <v>19066</v>
      </c>
      <c r="D3509" s="893" t="s">
        <v>19576</v>
      </c>
      <c r="E3509" s="892">
        <v>20500</v>
      </c>
      <c r="F3509" s="895" t="s">
        <v>19831</v>
      </c>
      <c r="G3509" s="891" t="s">
        <v>19830</v>
      </c>
      <c r="H3509" s="890" t="s">
        <v>2892</v>
      </c>
      <c r="I3509" s="889" t="s">
        <v>3654</v>
      </c>
      <c r="J3509" s="889" t="s">
        <v>5525</v>
      </c>
      <c r="K3509" s="888">
        <v>1</v>
      </c>
      <c r="L3509" s="888">
        <v>1</v>
      </c>
      <c r="M3509" s="887">
        <v>29383.33</v>
      </c>
      <c r="N3509" s="888">
        <v>1</v>
      </c>
      <c r="O3509" s="888">
        <v>6</v>
      </c>
      <c r="P3509" s="887">
        <v>120925</v>
      </c>
    </row>
    <row r="3510" spans="1:16" ht="22.5" x14ac:dyDescent="0.25">
      <c r="A3510" s="867" t="s">
        <v>19067</v>
      </c>
      <c r="B3510" s="867" t="s">
        <v>2672</v>
      </c>
      <c r="C3510" s="894" t="s">
        <v>19066</v>
      </c>
      <c r="D3510" s="893" t="s">
        <v>19829</v>
      </c>
      <c r="E3510" s="892">
        <v>20500</v>
      </c>
      <c r="F3510" s="895" t="s">
        <v>19828</v>
      </c>
      <c r="G3510" s="891" t="s">
        <v>19827</v>
      </c>
      <c r="H3510" s="890" t="s">
        <v>3691</v>
      </c>
      <c r="I3510" s="889" t="s">
        <v>3654</v>
      </c>
      <c r="J3510" s="889" t="s">
        <v>5525</v>
      </c>
      <c r="K3510" s="888">
        <v>1</v>
      </c>
      <c r="L3510" s="888">
        <v>10</v>
      </c>
      <c r="M3510" s="887">
        <v>205000</v>
      </c>
      <c r="N3510" s="888">
        <v>0</v>
      </c>
      <c r="O3510" s="888">
        <v>0</v>
      </c>
      <c r="P3510" s="887">
        <v>0</v>
      </c>
    </row>
    <row r="3511" spans="1:16" ht="22.5" x14ac:dyDescent="0.25">
      <c r="A3511" s="867" t="s">
        <v>19067</v>
      </c>
      <c r="B3511" s="867" t="s">
        <v>2672</v>
      </c>
      <c r="C3511" s="894" t="s">
        <v>19066</v>
      </c>
      <c r="D3511" s="893" t="s">
        <v>19826</v>
      </c>
      <c r="E3511" s="892">
        <v>25000</v>
      </c>
      <c r="F3511" s="895" t="s">
        <v>19825</v>
      </c>
      <c r="G3511" s="891" t="s">
        <v>19824</v>
      </c>
      <c r="H3511" s="890" t="s">
        <v>19823</v>
      </c>
      <c r="I3511" s="889" t="s">
        <v>3654</v>
      </c>
      <c r="J3511" s="889" t="s">
        <v>5525</v>
      </c>
      <c r="K3511" s="888">
        <v>1</v>
      </c>
      <c r="L3511" s="888">
        <v>6</v>
      </c>
      <c r="M3511" s="887">
        <v>147500</v>
      </c>
      <c r="N3511" s="888">
        <v>0</v>
      </c>
      <c r="O3511" s="888">
        <v>0</v>
      </c>
      <c r="P3511" s="887">
        <v>0</v>
      </c>
    </row>
    <row r="3512" spans="1:16" x14ac:dyDescent="0.25">
      <c r="A3512" s="867" t="s">
        <v>19067</v>
      </c>
      <c r="B3512" s="867" t="s">
        <v>2672</v>
      </c>
      <c r="C3512" s="894" t="s">
        <v>19066</v>
      </c>
      <c r="D3512" s="893" t="s">
        <v>19822</v>
      </c>
      <c r="E3512" s="892">
        <v>22750</v>
      </c>
      <c r="F3512" s="895" t="s">
        <v>19821</v>
      </c>
      <c r="G3512" s="891" t="s">
        <v>19820</v>
      </c>
      <c r="H3512" s="890" t="s">
        <v>2772</v>
      </c>
      <c r="I3512" s="889" t="s">
        <v>3654</v>
      </c>
      <c r="J3512" s="889" t="s">
        <v>5525</v>
      </c>
      <c r="K3512" s="888">
        <v>1</v>
      </c>
      <c r="L3512" s="888">
        <v>9</v>
      </c>
      <c r="M3512" s="887">
        <v>203991.66999999998</v>
      </c>
      <c r="N3512" s="888">
        <v>0</v>
      </c>
      <c r="O3512" s="888">
        <v>0</v>
      </c>
      <c r="P3512" s="887">
        <v>0</v>
      </c>
    </row>
    <row r="3513" spans="1:16" x14ac:dyDescent="0.25">
      <c r="A3513" s="867" t="s">
        <v>19067</v>
      </c>
      <c r="B3513" s="867" t="s">
        <v>2672</v>
      </c>
      <c r="C3513" s="894" t="s">
        <v>19066</v>
      </c>
      <c r="D3513" s="893" t="s">
        <v>19395</v>
      </c>
      <c r="E3513" s="892">
        <v>25000</v>
      </c>
      <c r="F3513" s="895" t="s">
        <v>19819</v>
      </c>
      <c r="G3513" s="891" t="s">
        <v>19818</v>
      </c>
      <c r="H3513" s="890" t="s">
        <v>2772</v>
      </c>
      <c r="I3513" s="889" t="s">
        <v>3654</v>
      </c>
      <c r="J3513" s="889" t="s">
        <v>5525</v>
      </c>
      <c r="K3513" s="888">
        <v>1</v>
      </c>
      <c r="L3513" s="888">
        <v>7</v>
      </c>
      <c r="M3513" s="887">
        <v>154166.66</v>
      </c>
      <c r="N3513" s="888">
        <v>0</v>
      </c>
      <c r="O3513" s="888">
        <v>0</v>
      </c>
      <c r="P3513" s="887">
        <v>0</v>
      </c>
    </row>
    <row r="3514" spans="1:16" x14ac:dyDescent="0.25">
      <c r="A3514" s="1772" t="s">
        <v>2848</v>
      </c>
      <c r="B3514" s="1772"/>
      <c r="C3514" s="1772"/>
      <c r="D3514" s="1772"/>
      <c r="E3514" s="1772"/>
      <c r="F3514" s="1772" t="s">
        <v>378</v>
      </c>
      <c r="G3514" s="1772"/>
      <c r="H3514" s="1772"/>
      <c r="I3514" s="1772"/>
      <c r="J3514" s="1772"/>
      <c r="K3514" s="1771" t="s">
        <v>2847</v>
      </c>
      <c r="L3514" s="1771"/>
      <c r="M3514" s="1771"/>
      <c r="N3514" s="1771" t="s">
        <v>2846</v>
      </c>
      <c r="O3514" s="1771"/>
      <c r="P3514" s="1771"/>
    </row>
    <row r="3515" spans="1:16" ht="69.75" x14ac:dyDescent="0.25">
      <c r="A3515" s="1535" t="s">
        <v>2845</v>
      </c>
      <c r="B3515" s="1535" t="s">
        <v>5</v>
      </c>
      <c r="C3515" s="1535" t="s">
        <v>2844</v>
      </c>
      <c r="D3515" s="1535" t="s">
        <v>2843</v>
      </c>
      <c r="E3515" s="1536" t="s">
        <v>2842</v>
      </c>
      <c r="F3515" s="1537" t="s">
        <v>2841</v>
      </c>
      <c r="G3515" s="1535" t="s">
        <v>2840</v>
      </c>
      <c r="H3515" s="1535" t="s">
        <v>2839</v>
      </c>
      <c r="I3515" s="1535" t="s">
        <v>2838</v>
      </c>
      <c r="J3515" s="1535" t="s">
        <v>2837</v>
      </c>
      <c r="K3515" s="1538" t="s">
        <v>2836</v>
      </c>
      <c r="L3515" s="1538" t="s">
        <v>2835</v>
      </c>
      <c r="M3515" s="1539" t="s">
        <v>2834</v>
      </c>
      <c r="N3515" s="1538" t="s">
        <v>2836</v>
      </c>
      <c r="O3515" s="1538" t="s">
        <v>2835</v>
      </c>
      <c r="P3515" s="1539" t="s">
        <v>2834</v>
      </c>
    </row>
    <row r="3516" spans="1:16" ht="22.5" x14ac:dyDescent="0.25">
      <c r="A3516" s="867" t="s">
        <v>19067</v>
      </c>
      <c r="B3516" s="867" t="s">
        <v>2672</v>
      </c>
      <c r="C3516" s="894" t="s">
        <v>19066</v>
      </c>
      <c r="D3516" s="893" t="s">
        <v>19817</v>
      </c>
      <c r="E3516" s="892">
        <v>20500</v>
      </c>
      <c r="F3516" s="895" t="s">
        <v>19816</v>
      </c>
      <c r="G3516" s="891" t="s">
        <v>19815</v>
      </c>
      <c r="H3516" s="890" t="s">
        <v>2772</v>
      </c>
      <c r="I3516" s="889" t="s">
        <v>3654</v>
      </c>
      <c r="J3516" s="889" t="s">
        <v>5525</v>
      </c>
      <c r="K3516" s="888">
        <v>1</v>
      </c>
      <c r="L3516" s="888">
        <v>2</v>
      </c>
      <c r="M3516" s="887">
        <v>47150</v>
      </c>
      <c r="N3516" s="888">
        <v>1</v>
      </c>
      <c r="O3516" s="888">
        <v>6</v>
      </c>
      <c r="P3516" s="887">
        <v>120925</v>
      </c>
    </row>
    <row r="3517" spans="1:16" ht="22.5" x14ac:dyDescent="0.25">
      <c r="A3517" s="867" t="s">
        <v>19067</v>
      </c>
      <c r="B3517" s="867" t="s">
        <v>2672</v>
      </c>
      <c r="C3517" s="894" t="s">
        <v>19066</v>
      </c>
      <c r="D3517" s="893" t="s">
        <v>19814</v>
      </c>
      <c r="E3517" s="892">
        <v>25000</v>
      </c>
      <c r="F3517" s="895" t="s">
        <v>19813</v>
      </c>
      <c r="G3517" s="891" t="s">
        <v>19812</v>
      </c>
      <c r="H3517" s="890" t="s">
        <v>19811</v>
      </c>
      <c r="I3517" s="889" t="s">
        <v>3654</v>
      </c>
      <c r="J3517" s="889" t="s">
        <v>5525</v>
      </c>
      <c r="K3517" s="888">
        <v>1</v>
      </c>
      <c r="L3517" s="888">
        <v>6</v>
      </c>
      <c r="M3517" s="887">
        <v>153333.34</v>
      </c>
      <c r="N3517" s="888">
        <v>0</v>
      </c>
      <c r="O3517" s="888">
        <v>0</v>
      </c>
      <c r="P3517" s="887">
        <v>0</v>
      </c>
    </row>
    <row r="3518" spans="1:16" ht="22.5" x14ac:dyDescent="0.25">
      <c r="A3518" s="867" t="s">
        <v>19067</v>
      </c>
      <c r="B3518" s="867" t="s">
        <v>2672</v>
      </c>
      <c r="C3518" s="894" t="s">
        <v>19066</v>
      </c>
      <c r="D3518" s="893" t="s">
        <v>19810</v>
      </c>
      <c r="E3518" s="892">
        <v>22750</v>
      </c>
      <c r="F3518" s="895" t="s">
        <v>19809</v>
      </c>
      <c r="G3518" s="891" t="s">
        <v>19808</v>
      </c>
      <c r="H3518" s="890" t="s">
        <v>6690</v>
      </c>
      <c r="I3518" s="889" t="s">
        <v>3654</v>
      </c>
      <c r="J3518" s="889" t="s">
        <v>5525</v>
      </c>
      <c r="K3518" s="888">
        <v>1</v>
      </c>
      <c r="L3518" s="888">
        <v>10</v>
      </c>
      <c r="M3518" s="887">
        <v>231291.66999999998</v>
      </c>
      <c r="N3518" s="888">
        <v>1</v>
      </c>
      <c r="O3518" s="888">
        <v>6</v>
      </c>
      <c r="P3518" s="887">
        <v>134087.5</v>
      </c>
    </row>
    <row r="3519" spans="1:16" x14ac:dyDescent="0.25">
      <c r="A3519" s="867" t="s">
        <v>19067</v>
      </c>
      <c r="B3519" s="867" t="s">
        <v>2672</v>
      </c>
      <c r="C3519" s="894" t="s">
        <v>19066</v>
      </c>
      <c r="D3519" s="893" t="s">
        <v>19807</v>
      </c>
      <c r="E3519" s="892">
        <v>22750</v>
      </c>
      <c r="F3519" s="895" t="s">
        <v>19805</v>
      </c>
      <c r="G3519" s="891" t="s">
        <v>19804</v>
      </c>
      <c r="H3519" s="890" t="s">
        <v>19803</v>
      </c>
      <c r="I3519" s="889" t="s">
        <v>3654</v>
      </c>
      <c r="J3519" s="889" t="s">
        <v>5525</v>
      </c>
      <c r="K3519" s="888">
        <v>1</v>
      </c>
      <c r="L3519" s="888">
        <v>1</v>
      </c>
      <c r="M3519" s="887">
        <v>30333.33</v>
      </c>
      <c r="N3519" s="888">
        <v>1</v>
      </c>
      <c r="O3519" s="888">
        <v>5</v>
      </c>
      <c r="P3519" s="887">
        <v>98583.33</v>
      </c>
    </row>
    <row r="3520" spans="1:16" ht="22.5" x14ac:dyDescent="0.25">
      <c r="A3520" s="867" t="s">
        <v>19067</v>
      </c>
      <c r="B3520" s="867" t="s">
        <v>2672</v>
      </c>
      <c r="C3520" s="894" t="s">
        <v>19066</v>
      </c>
      <c r="D3520" s="893" t="s">
        <v>19806</v>
      </c>
      <c r="E3520" s="892">
        <v>20500</v>
      </c>
      <c r="F3520" s="895" t="s">
        <v>19805</v>
      </c>
      <c r="G3520" s="891" t="s">
        <v>19804</v>
      </c>
      <c r="H3520" s="890" t="s">
        <v>19803</v>
      </c>
      <c r="I3520" s="889" t="s">
        <v>3654</v>
      </c>
      <c r="J3520" s="889" t="s">
        <v>5525</v>
      </c>
      <c r="K3520" s="888">
        <v>1</v>
      </c>
      <c r="L3520" s="888">
        <v>2</v>
      </c>
      <c r="M3520" s="887">
        <v>36900</v>
      </c>
      <c r="N3520" s="888">
        <v>0</v>
      </c>
      <c r="O3520" s="888">
        <v>0</v>
      </c>
      <c r="P3520" s="887">
        <v>0</v>
      </c>
    </row>
    <row r="3521" spans="1:16" ht="22.5" x14ac:dyDescent="0.25">
      <c r="A3521" s="867" t="s">
        <v>19067</v>
      </c>
      <c r="B3521" s="867" t="s">
        <v>2672</v>
      </c>
      <c r="C3521" s="894" t="s">
        <v>19066</v>
      </c>
      <c r="D3521" s="893" t="s">
        <v>19122</v>
      </c>
      <c r="E3521" s="892">
        <v>20500</v>
      </c>
      <c r="F3521" s="895" t="s">
        <v>19802</v>
      </c>
      <c r="G3521" s="891" t="s">
        <v>19801</v>
      </c>
      <c r="H3521" s="890" t="s">
        <v>2772</v>
      </c>
      <c r="I3521" s="889" t="s">
        <v>3654</v>
      </c>
      <c r="J3521" s="889" t="s">
        <v>5525</v>
      </c>
      <c r="K3521" s="888">
        <v>1</v>
      </c>
      <c r="L3521" s="888">
        <v>12</v>
      </c>
      <c r="M3521" s="887">
        <v>246000</v>
      </c>
      <c r="N3521" s="888">
        <v>1</v>
      </c>
      <c r="O3521" s="888">
        <v>6</v>
      </c>
      <c r="P3521" s="887">
        <v>105570.83</v>
      </c>
    </row>
    <row r="3522" spans="1:16" x14ac:dyDescent="0.25">
      <c r="A3522" s="867" t="s">
        <v>19067</v>
      </c>
      <c r="B3522" s="867" t="s">
        <v>2672</v>
      </c>
      <c r="C3522" s="894" t="s">
        <v>19066</v>
      </c>
      <c r="D3522" s="893" t="s">
        <v>19800</v>
      </c>
      <c r="E3522" s="892">
        <v>20500</v>
      </c>
      <c r="F3522" s="895" t="s">
        <v>19799</v>
      </c>
      <c r="G3522" s="891" t="s">
        <v>19798</v>
      </c>
      <c r="H3522" s="890" t="s">
        <v>2782</v>
      </c>
      <c r="I3522" s="889" t="s">
        <v>3654</v>
      </c>
      <c r="J3522" s="889" t="s">
        <v>5525</v>
      </c>
      <c r="K3522" s="888">
        <v>1</v>
      </c>
      <c r="L3522" s="888">
        <v>11</v>
      </c>
      <c r="M3522" s="887">
        <v>225500</v>
      </c>
      <c r="N3522" s="888">
        <v>1</v>
      </c>
      <c r="O3522" s="888">
        <v>6</v>
      </c>
      <c r="P3522" s="887">
        <v>120925</v>
      </c>
    </row>
    <row r="3523" spans="1:16" ht="45" x14ac:dyDescent="0.25">
      <c r="A3523" s="867" t="s">
        <v>19067</v>
      </c>
      <c r="B3523" s="867" t="s">
        <v>2672</v>
      </c>
      <c r="C3523" s="894" t="s">
        <v>19066</v>
      </c>
      <c r="D3523" s="893" t="s">
        <v>19249</v>
      </c>
      <c r="E3523" s="892">
        <v>25000</v>
      </c>
      <c r="F3523" s="895" t="s">
        <v>19797</v>
      </c>
      <c r="G3523" s="891" t="s">
        <v>19796</v>
      </c>
      <c r="H3523" s="890" t="s">
        <v>2756</v>
      </c>
      <c r="I3523" s="889" t="s">
        <v>2684</v>
      </c>
      <c r="J3523" s="889" t="s">
        <v>5525</v>
      </c>
      <c r="K3523" s="888">
        <v>1</v>
      </c>
      <c r="L3523" s="888">
        <v>12</v>
      </c>
      <c r="M3523" s="887">
        <v>300000</v>
      </c>
      <c r="N3523" s="888">
        <v>1</v>
      </c>
      <c r="O3523" s="888">
        <v>1</v>
      </c>
      <c r="P3523" s="887">
        <v>19166.669999999998</v>
      </c>
    </row>
    <row r="3524" spans="1:16" ht="22.5" x14ac:dyDescent="0.25">
      <c r="A3524" s="867" t="s">
        <v>19067</v>
      </c>
      <c r="B3524" s="867" t="s">
        <v>2672</v>
      </c>
      <c r="C3524" s="894" t="s">
        <v>19066</v>
      </c>
      <c r="D3524" s="893" t="s">
        <v>19795</v>
      </c>
      <c r="E3524" s="892">
        <v>25000</v>
      </c>
      <c r="F3524" s="895" t="s">
        <v>19794</v>
      </c>
      <c r="G3524" s="891" t="s">
        <v>19793</v>
      </c>
      <c r="H3524" s="890" t="s">
        <v>19257</v>
      </c>
      <c r="I3524" s="889" t="s">
        <v>3654</v>
      </c>
      <c r="J3524" s="889" t="s">
        <v>5525</v>
      </c>
      <c r="K3524" s="888">
        <v>0</v>
      </c>
      <c r="L3524" s="888">
        <v>0</v>
      </c>
      <c r="M3524" s="887">
        <v>0</v>
      </c>
      <c r="N3524" s="888">
        <v>1</v>
      </c>
      <c r="O3524" s="888">
        <v>4</v>
      </c>
      <c r="P3524" s="887">
        <v>112250</v>
      </c>
    </row>
    <row r="3525" spans="1:16" ht="22.5" x14ac:dyDescent="0.25">
      <c r="A3525" s="867" t="s">
        <v>19067</v>
      </c>
      <c r="B3525" s="867" t="s">
        <v>2672</v>
      </c>
      <c r="C3525" s="894" t="s">
        <v>19066</v>
      </c>
      <c r="D3525" s="893" t="s">
        <v>19792</v>
      </c>
      <c r="E3525" s="892">
        <v>20500</v>
      </c>
      <c r="F3525" s="895" t="s">
        <v>19791</v>
      </c>
      <c r="G3525" s="891" t="s">
        <v>19790</v>
      </c>
      <c r="H3525" s="890" t="s">
        <v>19469</v>
      </c>
      <c r="I3525" s="889" t="s">
        <v>3654</v>
      </c>
      <c r="J3525" s="889" t="s">
        <v>5525</v>
      </c>
      <c r="K3525" s="888">
        <v>1</v>
      </c>
      <c r="L3525" s="888">
        <v>12</v>
      </c>
      <c r="M3525" s="887">
        <v>246000</v>
      </c>
      <c r="N3525" s="888">
        <v>1</v>
      </c>
      <c r="O3525" s="888">
        <v>6</v>
      </c>
      <c r="P3525" s="887">
        <v>120925</v>
      </c>
    </row>
    <row r="3526" spans="1:16" ht="22.5" x14ac:dyDescent="0.25">
      <c r="A3526" s="867" t="s">
        <v>19067</v>
      </c>
      <c r="B3526" s="867" t="s">
        <v>2672</v>
      </c>
      <c r="C3526" s="894" t="s">
        <v>19066</v>
      </c>
      <c r="D3526" s="893" t="s">
        <v>19789</v>
      </c>
      <c r="E3526" s="892">
        <v>20500</v>
      </c>
      <c r="F3526" s="895" t="s">
        <v>19787</v>
      </c>
      <c r="G3526" s="891" t="s">
        <v>19786</v>
      </c>
      <c r="H3526" s="890" t="s">
        <v>2772</v>
      </c>
      <c r="I3526" s="889" t="s">
        <v>3654</v>
      </c>
      <c r="J3526" s="889" t="s">
        <v>5525</v>
      </c>
      <c r="K3526" s="888">
        <v>0</v>
      </c>
      <c r="L3526" s="888">
        <v>0</v>
      </c>
      <c r="M3526" s="887">
        <v>0</v>
      </c>
      <c r="N3526" s="888">
        <v>1</v>
      </c>
      <c r="O3526" s="888">
        <v>1</v>
      </c>
      <c r="P3526" s="887">
        <v>15968.33</v>
      </c>
    </row>
    <row r="3527" spans="1:16" x14ac:dyDescent="0.25">
      <c r="A3527" s="867" t="s">
        <v>19067</v>
      </c>
      <c r="B3527" s="867" t="s">
        <v>2672</v>
      </c>
      <c r="C3527" s="894" t="s">
        <v>19066</v>
      </c>
      <c r="D3527" s="893" t="s">
        <v>19590</v>
      </c>
      <c r="E3527" s="892">
        <v>22750</v>
      </c>
      <c r="F3527" s="895" t="s">
        <v>19787</v>
      </c>
      <c r="G3527" s="891" t="s">
        <v>19786</v>
      </c>
      <c r="H3527" s="890" t="s">
        <v>2772</v>
      </c>
      <c r="I3527" s="889" t="s">
        <v>3654</v>
      </c>
      <c r="J3527" s="889" t="s">
        <v>5525</v>
      </c>
      <c r="K3527" s="888">
        <v>0</v>
      </c>
      <c r="L3527" s="888">
        <v>0</v>
      </c>
      <c r="M3527" s="887">
        <v>0</v>
      </c>
      <c r="N3527" s="888">
        <v>1</v>
      </c>
      <c r="O3527" s="888">
        <v>3</v>
      </c>
      <c r="P3527" s="887">
        <v>43983.34</v>
      </c>
    </row>
    <row r="3528" spans="1:16" ht="22.5" x14ac:dyDescent="0.25">
      <c r="A3528" s="867" t="s">
        <v>19067</v>
      </c>
      <c r="B3528" s="867" t="s">
        <v>2672</v>
      </c>
      <c r="C3528" s="894" t="s">
        <v>19066</v>
      </c>
      <c r="D3528" s="893" t="s">
        <v>19788</v>
      </c>
      <c r="E3528" s="892">
        <v>20500</v>
      </c>
      <c r="F3528" s="895" t="s">
        <v>19787</v>
      </c>
      <c r="G3528" s="891" t="s">
        <v>19786</v>
      </c>
      <c r="H3528" s="890" t="s">
        <v>2772</v>
      </c>
      <c r="I3528" s="889" t="s">
        <v>3654</v>
      </c>
      <c r="J3528" s="889" t="s">
        <v>5525</v>
      </c>
      <c r="K3528" s="888">
        <v>1</v>
      </c>
      <c r="L3528" s="888">
        <v>12</v>
      </c>
      <c r="M3528" s="887">
        <v>246000</v>
      </c>
      <c r="N3528" s="888">
        <v>1</v>
      </c>
      <c r="O3528" s="888">
        <v>1</v>
      </c>
      <c r="P3528" s="887">
        <v>2050</v>
      </c>
    </row>
    <row r="3529" spans="1:16" x14ac:dyDescent="0.25">
      <c r="A3529" s="867" t="s">
        <v>19067</v>
      </c>
      <c r="B3529" s="867" t="s">
        <v>2672</v>
      </c>
      <c r="C3529" s="894" t="s">
        <v>19066</v>
      </c>
      <c r="D3529" s="893" t="s">
        <v>19785</v>
      </c>
      <c r="E3529" s="892">
        <v>20500</v>
      </c>
      <c r="F3529" s="895" t="s">
        <v>19784</v>
      </c>
      <c r="G3529" s="891" t="s">
        <v>19783</v>
      </c>
      <c r="H3529" s="890" t="s">
        <v>2725</v>
      </c>
      <c r="I3529" s="889" t="s">
        <v>3654</v>
      </c>
      <c r="J3529" s="889" t="s">
        <v>5525</v>
      </c>
      <c r="K3529" s="888">
        <v>1</v>
      </c>
      <c r="L3529" s="888">
        <v>12</v>
      </c>
      <c r="M3529" s="887">
        <v>246000</v>
      </c>
      <c r="N3529" s="888">
        <v>1</v>
      </c>
      <c r="O3529" s="888">
        <v>6</v>
      </c>
      <c r="P3529" s="887">
        <v>120925</v>
      </c>
    </row>
    <row r="3530" spans="1:16" ht="22.5" x14ac:dyDescent="0.25">
      <c r="A3530" s="867" t="s">
        <v>19067</v>
      </c>
      <c r="B3530" s="867" t="s">
        <v>2672</v>
      </c>
      <c r="C3530" s="894" t="s">
        <v>19066</v>
      </c>
      <c r="D3530" s="893" t="s">
        <v>19782</v>
      </c>
      <c r="E3530" s="892">
        <v>20500</v>
      </c>
      <c r="F3530" s="895" t="s">
        <v>19781</v>
      </c>
      <c r="G3530" s="891" t="s">
        <v>19780</v>
      </c>
      <c r="H3530" s="890" t="s">
        <v>19387</v>
      </c>
      <c r="I3530" s="889" t="s">
        <v>3654</v>
      </c>
      <c r="J3530" s="889" t="s">
        <v>5525</v>
      </c>
      <c r="K3530" s="888">
        <v>0</v>
      </c>
      <c r="L3530" s="888">
        <v>0</v>
      </c>
      <c r="M3530" s="887">
        <v>0</v>
      </c>
      <c r="N3530" s="888">
        <v>1</v>
      </c>
      <c r="O3530" s="888">
        <v>4</v>
      </c>
      <c r="P3530" s="887">
        <v>79925</v>
      </c>
    </row>
    <row r="3531" spans="1:16" x14ac:dyDescent="0.25">
      <c r="A3531" s="867" t="s">
        <v>19067</v>
      </c>
      <c r="B3531" s="867" t="s">
        <v>2672</v>
      </c>
      <c r="C3531" s="894" t="s">
        <v>19066</v>
      </c>
      <c r="D3531" s="893" t="s">
        <v>19141</v>
      </c>
      <c r="E3531" s="892">
        <v>22750</v>
      </c>
      <c r="F3531" s="895" t="s">
        <v>19779</v>
      </c>
      <c r="G3531" s="891" t="s">
        <v>19778</v>
      </c>
      <c r="H3531" s="890" t="s">
        <v>2772</v>
      </c>
      <c r="I3531" s="889" t="s">
        <v>3654</v>
      </c>
      <c r="J3531" s="889" t="s">
        <v>5525</v>
      </c>
      <c r="K3531" s="888">
        <v>1</v>
      </c>
      <c r="L3531" s="888">
        <v>1</v>
      </c>
      <c r="M3531" s="887">
        <v>20475</v>
      </c>
      <c r="N3531" s="888">
        <v>1</v>
      </c>
      <c r="O3531" s="888">
        <v>2</v>
      </c>
      <c r="P3531" s="887">
        <v>38675</v>
      </c>
    </row>
    <row r="3532" spans="1:16" ht="22.5" x14ac:dyDescent="0.25">
      <c r="A3532" s="867" t="s">
        <v>19067</v>
      </c>
      <c r="B3532" s="867" t="s">
        <v>2672</v>
      </c>
      <c r="C3532" s="894" t="s">
        <v>19066</v>
      </c>
      <c r="D3532" s="893" t="s">
        <v>19729</v>
      </c>
      <c r="E3532" s="892">
        <v>25000</v>
      </c>
      <c r="F3532" s="895" t="s">
        <v>19777</v>
      </c>
      <c r="G3532" s="891" t="s">
        <v>19776</v>
      </c>
      <c r="H3532" s="890" t="s">
        <v>2892</v>
      </c>
      <c r="I3532" s="889" t="s">
        <v>3654</v>
      </c>
      <c r="J3532" s="889" t="s">
        <v>5525</v>
      </c>
      <c r="K3532" s="888">
        <v>0</v>
      </c>
      <c r="L3532" s="888">
        <v>0</v>
      </c>
      <c r="M3532" s="887">
        <v>0</v>
      </c>
      <c r="N3532" s="888">
        <v>1</v>
      </c>
      <c r="O3532" s="888">
        <v>4</v>
      </c>
      <c r="P3532" s="887">
        <v>84750</v>
      </c>
    </row>
    <row r="3533" spans="1:16" ht="33.75" x14ac:dyDescent="0.25">
      <c r="A3533" s="867" t="s">
        <v>19067</v>
      </c>
      <c r="B3533" s="867" t="s">
        <v>2672</v>
      </c>
      <c r="C3533" s="894" t="s">
        <v>19066</v>
      </c>
      <c r="D3533" s="893" t="s">
        <v>19775</v>
      </c>
      <c r="E3533" s="892">
        <v>20500</v>
      </c>
      <c r="F3533" s="895" t="s">
        <v>19773</v>
      </c>
      <c r="G3533" s="891" t="s">
        <v>19772</v>
      </c>
      <c r="H3533" s="890" t="s">
        <v>2703</v>
      </c>
      <c r="I3533" s="889" t="s">
        <v>3654</v>
      </c>
      <c r="J3533" s="889" t="s">
        <v>5525</v>
      </c>
      <c r="K3533" s="888">
        <v>0</v>
      </c>
      <c r="L3533" s="888">
        <v>0</v>
      </c>
      <c r="M3533" s="887">
        <v>0</v>
      </c>
      <c r="N3533" s="888">
        <v>1</v>
      </c>
      <c r="O3533" s="888">
        <v>5</v>
      </c>
      <c r="P3533" s="887">
        <v>107258.33</v>
      </c>
    </row>
    <row r="3534" spans="1:16" ht="33.75" x14ac:dyDescent="0.25">
      <c r="A3534" s="867" t="s">
        <v>19067</v>
      </c>
      <c r="B3534" s="867" t="s">
        <v>2672</v>
      </c>
      <c r="C3534" s="894" t="s">
        <v>19066</v>
      </c>
      <c r="D3534" s="893" t="s">
        <v>19774</v>
      </c>
      <c r="E3534" s="892">
        <v>20500</v>
      </c>
      <c r="F3534" s="895" t="s">
        <v>19773</v>
      </c>
      <c r="G3534" s="891" t="s">
        <v>19772</v>
      </c>
      <c r="H3534" s="890" t="s">
        <v>2703</v>
      </c>
      <c r="I3534" s="889" t="s">
        <v>3654</v>
      </c>
      <c r="J3534" s="889" t="s">
        <v>5525</v>
      </c>
      <c r="K3534" s="888">
        <v>1</v>
      </c>
      <c r="L3534" s="888">
        <v>3</v>
      </c>
      <c r="M3534" s="887">
        <v>61500</v>
      </c>
      <c r="N3534" s="888">
        <v>0</v>
      </c>
      <c r="O3534" s="888">
        <v>0</v>
      </c>
      <c r="P3534" s="887">
        <v>0</v>
      </c>
    </row>
    <row r="3535" spans="1:16" ht="22.5" x14ac:dyDescent="0.25">
      <c r="A3535" s="867" t="s">
        <v>19067</v>
      </c>
      <c r="B3535" s="867" t="s">
        <v>2672</v>
      </c>
      <c r="C3535" s="894" t="s">
        <v>19066</v>
      </c>
      <c r="D3535" s="893" t="s">
        <v>19771</v>
      </c>
      <c r="E3535" s="892">
        <v>22750</v>
      </c>
      <c r="F3535" s="895" t="s">
        <v>19770</v>
      </c>
      <c r="G3535" s="891" t="s">
        <v>19769</v>
      </c>
      <c r="H3535" s="890" t="s">
        <v>19692</v>
      </c>
      <c r="I3535" s="889" t="s">
        <v>3654</v>
      </c>
      <c r="J3535" s="889" t="s">
        <v>5525</v>
      </c>
      <c r="K3535" s="888">
        <v>0</v>
      </c>
      <c r="L3535" s="888">
        <v>0</v>
      </c>
      <c r="M3535" s="887">
        <v>0</v>
      </c>
      <c r="N3535" s="888">
        <v>1</v>
      </c>
      <c r="O3535" s="888">
        <v>2</v>
      </c>
      <c r="P3535" s="887">
        <v>56737.5</v>
      </c>
    </row>
    <row r="3536" spans="1:16" ht="22.5" x14ac:dyDescent="0.25">
      <c r="A3536" s="867" t="s">
        <v>19067</v>
      </c>
      <c r="B3536" s="867" t="s">
        <v>2672</v>
      </c>
      <c r="C3536" s="894" t="s">
        <v>19066</v>
      </c>
      <c r="D3536" s="893" t="s">
        <v>19771</v>
      </c>
      <c r="E3536" s="892">
        <v>18000</v>
      </c>
      <c r="F3536" s="895" t="s">
        <v>19770</v>
      </c>
      <c r="G3536" s="891" t="s">
        <v>19769</v>
      </c>
      <c r="H3536" s="890" t="s">
        <v>19692</v>
      </c>
      <c r="I3536" s="889" t="s">
        <v>3654</v>
      </c>
      <c r="J3536" s="889" t="s">
        <v>5525</v>
      </c>
      <c r="K3536" s="888">
        <v>1</v>
      </c>
      <c r="L3536" s="888">
        <v>2</v>
      </c>
      <c r="M3536" s="887">
        <v>36600</v>
      </c>
      <c r="N3536" s="888">
        <v>1</v>
      </c>
      <c r="O3536" s="888">
        <v>4</v>
      </c>
      <c r="P3536" s="887">
        <v>58200</v>
      </c>
    </row>
    <row r="3537" spans="1:16" x14ac:dyDescent="0.25">
      <c r="A3537" s="867" t="s">
        <v>19067</v>
      </c>
      <c r="B3537" s="867" t="s">
        <v>2672</v>
      </c>
      <c r="C3537" s="894" t="s">
        <v>19066</v>
      </c>
      <c r="D3537" s="893" t="s">
        <v>19608</v>
      </c>
      <c r="E3537" s="892">
        <v>25000</v>
      </c>
      <c r="F3537" s="895" t="s">
        <v>19768</v>
      </c>
      <c r="G3537" s="891" t="s">
        <v>19767</v>
      </c>
      <c r="H3537" s="890" t="s">
        <v>3013</v>
      </c>
      <c r="I3537" s="889" t="s">
        <v>3654</v>
      </c>
      <c r="J3537" s="889" t="s">
        <v>5525</v>
      </c>
      <c r="K3537" s="888">
        <v>0</v>
      </c>
      <c r="L3537" s="888">
        <v>0</v>
      </c>
      <c r="M3537" s="887">
        <v>0</v>
      </c>
      <c r="N3537" s="888">
        <v>1</v>
      </c>
      <c r="O3537" s="888">
        <v>6</v>
      </c>
      <c r="P3537" s="887">
        <v>145583.33000000002</v>
      </c>
    </row>
    <row r="3538" spans="1:16" ht="22.5" x14ac:dyDescent="0.25">
      <c r="A3538" s="867" t="s">
        <v>19067</v>
      </c>
      <c r="B3538" s="867" t="s">
        <v>2672</v>
      </c>
      <c r="C3538" s="894" t="s">
        <v>19066</v>
      </c>
      <c r="D3538" s="893" t="s">
        <v>19766</v>
      </c>
      <c r="E3538" s="892">
        <v>25000</v>
      </c>
      <c r="F3538" s="895" t="s">
        <v>19765</v>
      </c>
      <c r="G3538" s="891" t="s">
        <v>19764</v>
      </c>
      <c r="H3538" s="890" t="s">
        <v>3013</v>
      </c>
      <c r="I3538" s="889" t="s">
        <v>3654</v>
      </c>
      <c r="J3538" s="889" t="s">
        <v>5525</v>
      </c>
      <c r="K3538" s="888">
        <v>1</v>
      </c>
      <c r="L3538" s="888">
        <v>1</v>
      </c>
      <c r="M3538" s="887">
        <v>35000</v>
      </c>
      <c r="N3538" s="888">
        <v>1</v>
      </c>
      <c r="O3538" s="888">
        <v>6</v>
      </c>
      <c r="P3538" s="887">
        <v>147250</v>
      </c>
    </row>
    <row r="3539" spans="1:16" x14ac:dyDescent="0.25">
      <c r="A3539" s="867" t="s">
        <v>19067</v>
      </c>
      <c r="B3539" s="867" t="s">
        <v>2672</v>
      </c>
      <c r="C3539" s="894" t="s">
        <v>19066</v>
      </c>
      <c r="D3539" s="893" t="s">
        <v>19159</v>
      </c>
      <c r="E3539" s="892">
        <v>18250</v>
      </c>
      <c r="F3539" s="895" t="s">
        <v>19763</v>
      </c>
      <c r="G3539" s="891" t="s">
        <v>19762</v>
      </c>
      <c r="H3539" s="890" t="s">
        <v>2772</v>
      </c>
      <c r="I3539" s="889" t="s">
        <v>3654</v>
      </c>
      <c r="J3539" s="889" t="s">
        <v>5525</v>
      </c>
      <c r="K3539" s="888">
        <v>1</v>
      </c>
      <c r="L3539" s="888">
        <v>6</v>
      </c>
      <c r="M3539" s="887">
        <v>108283.33</v>
      </c>
      <c r="N3539" s="888">
        <v>1</v>
      </c>
      <c r="O3539" s="888">
        <v>6</v>
      </c>
      <c r="P3539" s="887">
        <v>107675</v>
      </c>
    </row>
    <row r="3540" spans="1:16" ht="22.5" x14ac:dyDescent="0.25">
      <c r="A3540" s="867" t="s">
        <v>19067</v>
      </c>
      <c r="B3540" s="867" t="s">
        <v>2672</v>
      </c>
      <c r="C3540" s="894" t="s">
        <v>19066</v>
      </c>
      <c r="D3540" s="893" t="s">
        <v>19761</v>
      </c>
      <c r="E3540" s="892">
        <v>20500</v>
      </c>
      <c r="F3540" s="895" t="s">
        <v>19760</v>
      </c>
      <c r="G3540" s="891" t="s">
        <v>19759</v>
      </c>
      <c r="H3540" s="890" t="s">
        <v>3255</v>
      </c>
      <c r="I3540" s="889" t="s">
        <v>3654</v>
      </c>
      <c r="J3540" s="889" t="s">
        <v>5525</v>
      </c>
      <c r="K3540" s="888">
        <v>1</v>
      </c>
      <c r="L3540" s="888">
        <v>8</v>
      </c>
      <c r="M3540" s="887">
        <v>157166.66</v>
      </c>
      <c r="N3540" s="888">
        <v>0</v>
      </c>
      <c r="O3540" s="888">
        <v>0</v>
      </c>
      <c r="P3540" s="887">
        <v>0</v>
      </c>
    </row>
    <row r="3541" spans="1:16" x14ac:dyDescent="0.25">
      <c r="A3541" s="867" t="s">
        <v>19067</v>
      </c>
      <c r="B3541" s="867" t="s">
        <v>2672</v>
      </c>
      <c r="C3541" s="894" t="s">
        <v>19066</v>
      </c>
      <c r="D3541" s="893" t="s">
        <v>19758</v>
      </c>
      <c r="E3541" s="892">
        <v>25000</v>
      </c>
      <c r="F3541" s="895" t="s">
        <v>19757</v>
      </c>
      <c r="G3541" s="891" t="s">
        <v>19756</v>
      </c>
      <c r="H3541" s="890" t="s">
        <v>19360</v>
      </c>
      <c r="I3541" s="889" t="s">
        <v>3654</v>
      </c>
      <c r="J3541" s="889" t="s">
        <v>5525</v>
      </c>
      <c r="K3541" s="888">
        <v>1</v>
      </c>
      <c r="L3541" s="888">
        <v>1</v>
      </c>
      <c r="M3541" s="887">
        <v>16666.669999999998</v>
      </c>
      <c r="N3541" s="888">
        <v>1</v>
      </c>
      <c r="O3541" s="888">
        <v>6</v>
      </c>
      <c r="P3541" s="887">
        <v>147250</v>
      </c>
    </row>
    <row r="3542" spans="1:16" ht="45" x14ac:dyDescent="0.25">
      <c r="A3542" s="867" t="s">
        <v>19067</v>
      </c>
      <c r="B3542" s="867" t="s">
        <v>2672</v>
      </c>
      <c r="C3542" s="894" t="s">
        <v>19066</v>
      </c>
      <c r="D3542" s="893" t="s">
        <v>19755</v>
      </c>
      <c r="E3542" s="892">
        <v>20500</v>
      </c>
      <c r="F3542" s="895" t="s">
        <v>19754</v>
      </c>
      <c r="G3542" s="891" t="s">
        <v>19753</v>
      </c>
      <c r="H3542" s="890" t="s">
        <v>2772</v>
      </c>
      <c r="I3542" s="889" t="s">
        <v>3654</v>
      </c>
      <c r="J3542" s="889" t="s">
        <v>5525</v>
      </c>
      <c r="K3542" s="888">
        <v>0</v>
      </c>
      <c r="L3542" s="888">
        <v>0</v>
      </c>
      <c r="M3542" s="887">
        <v>0</v>
      </c>
      <c r="N3542" s="888">
        <v>1</v>
      </c>
      <c r="O3542" s="888">
        <v>5</v>
      </c>
      <c r="P3542" s="887">
        <v>98375</v>
      </c>
    </row>
    <row r="3543" spans="1:16" x14ac:dyDescent="0.25">
      <c r="A3543" s="867" t="s">
        <v>19067</v>
      </c>
      <c r="B3543" s="867" t="s">
        <v>2672</v>
      </c>
      <c r="C3543" s="894" t="s">
        <v>19066</v>
      </c>
      <c r="D3543" s="893" t="s">
        <v>19327</v>
      </c>
      <c r="E3543" s="892">
        <v>22750</v>
      </c>
      <c r="F3543" s="895" t="s">
        <v>19754</v>
      </c>
      <c r="G3543" s="891" t="s">
        <v>19753</v>
      </c>
      <c r="H3543" s="890" t="s">
        <v>2772</v>
      </c>
      <c r="I3543" s="889" t="s">
        <v>3654</v>
      </c>
      <c r="J3543" s="889" t="s">
        <v>5525</v>
      </c>
      <c r="K3543" s="888">
        <v>1</v>
      </c>
      <c r="L3543" s="888">
        <v>3</v>
      </c>
      <c r="M3543" s="887">
        <v>56116.67</v>
      </c>
      <c r="N3543" s="888">
        <v>0</v>
      </c>
      <c r="O3543" s="888">
        <v>0</v>
      </c>
      <c r="P3543" s="887">
        <v>0</v>
      </c>
    </row>
    <row r="3544" spans="1:16" ht="33.75" x14ac:dyDescent="0.25">
      <c r="A3544" s="867" t="s">
        <v>19067</v>
      </c>
      <c r="B3544" s="867" t="s">
        <v>2672</v>
      </c>
      <c r="C3544" s="894" t="s">
        <v>19066</v>
      </c>
      <c r="D3544" s="893" t="s">
        <v>19752</v>
      </c>
      <c r="E3544" s="892">
        <v>25000</v>
      </c>
      <c r="F3544" s="895" t="s">
        <v>19751</v>
      </c>
      <c r="G3544" s="891" t="s">
        <v>19750</v>
      </c>
      <c r="H3544" s="890" t="s">
        <v>19749</v>
      </c>
      <c r="I3544" s="889" t="s">
        <v>3654</v>
      </c>
      <c r="J3544" s="889" t="s">
        <v>5525</v>
      </c>
      <c r="K3544" s="888">
        <v>1</v>
      </c>
      <c r="L3544" s="888">
        <v>10</v>
      </c>
      <c r="M3544" s="887">
        <v>244166.66999999998</v>
      </c>
      <c r="N3544" s="888">
        <v>1</v>
      </c>
      <c r="O3544" s="888">
        <v>1</v>
      </c>
      <c r="P3544" s="887">
        <v>18333.330000000002</v>
      </c>
    </row>
    <row r="3545" spans="1:16" ht="22.5" x14ac:dyDescent="0.25">
      <c r="A3545" s="867" t="s">
        <v>19067</v>
      </c>
      <c r="B3545" s="867" t="s">
        <v>2672</v>
      </c>
      <c r="C3545" s="894" t="s">
        <v>19066</v>
      </c>
      <c r="D3545" s="893" t="s">
        <v>19658</v>
      </c>
      <c r="E3545" s="892">
        <v>20500</v>
      </c>
      <c r="F3545" s="895" t="s">
        <v>19748</v>
      </c>
      <c r="G3545" s="891" t="s">
        <v>19747</v>
      </c>
      <c r="H3545" s="890" t="s">
        <v>2925</v>
      </c>
      <c r="I3545" s="889" t="s">
        <v>3654</v>
      </c>
      <c r="J3545" s="889" t="s">
        <v>5525</v>
      </c>
      <c r="K3545" s="888">
        <v>1</v>
      </c>
      <c r="L3545" s="888">
        <v>1</v>
      </c>
      <c r="M3545" s="887">
        <v>4100</v>
      </c>
      <c r="N3545" s="888">
        <v>0</v>
      </c>
      <c r="O3545" s="888">
        <v>0</v>
      </c>
      <c r="P3545" s="887">
        <v>0</v>
      </c>
    </row>
    <row r="3546" spans="1:16" ht="22.5" x14ac:dyDescent="0.25">
      <c r="A3546" s="867" t="s">
        <v>19067</v>
      </c>
      <c r="B3546" s="867" t="s">
        <v>2672</v>
      </c>
      <c r="C3546" s="894" t="s">
        <v>19066</v>
      </c>
      <c r="D3546" s="893" t="s">
        <v>19746</v>
      </c>
      <c r="E3546" s="892">
        <v>20500</v>
      </c>
      <c r="F3546" s="895" t="s">
        <v>19745</v>
      </c>
      <c r="G3546" s="891" t="s">
        <v>19744</v>
      </c>
      <c r="H3546" s="890" t="s">
        <v>2772</v>
      </c>
      <c r="I3546" s="889" t="s">
        <v>3654</v>
      </c>
      <c r="J3546" s="889" t="s">
        <v>5525</v>
      </c>
      <c r="K3546" s="888">
        <v>1</v>
      </c>
      <c r="L3546" s="888">
        <v>7</v>
      </c>
      <c r="M3546" s="887">
        <v>153750</v>
      </c>
      <c r="N3546" s="888">
        <v>1</v>
      </c>
      <c r="O3546" s="888">
        <v>2</v>
      </c>
      <c r="P3546" s="887">
        <v>41000</v>
      </c>
    </row>
    <row r="3547" spans="1:16" ht="22.5" x14ac:dyDescent="0.25">
      <c r="A3547" s="867" t="s">
        <v>19067</v>
      </c>
      <c r="B3547" s="867" t="s">
        <v>2672</v>
      </c>
      <c r="C3547" s="894" t="s">
        <v>19066</v>
      </c>
      <c r="D3547" s="893" t="s">
        <v>19084</v>
      </c>
      <c r="E3547" s="892">
        <v>23000</v>
      </c>
      <c r="F3547" s="895" t="s">
        <v>19743</v>
      </c>
      <c r="G3547" s="891" t="s">
        <v>19742</v>
      </c>
      <c r="H3547" s="890" t="s">
        <v>19741</v>
      </c>
      <c r="I3547" s="889" t="s">
        <v>3654</v>
      </c>
      <c r="J3547" s="889" t="s">
        <v>5525</v>
      </c>
      <c r="K3547" s="888">
        <v>1</v>
      </c>
      <c r="L3547" s="888">
        <v>1</v>
      </c>
      <c r="M3547" s="887">
        <v>23000</v>
      </c>
      <c r="N3547" s="888">
        <v>0</v>
      </c>
      <c r="O3547" s="888">
        <v>0</v>
      </c>
      <c r="P3547" s="887">
        <v>0</v>
      </c>
    </row>
    <row r="3548" spans="1:16" x14ac:dyDescent="0.25">
      <c r="A3548" s="867" t="s">
        <v>19067</v>
      </c>
      <c r="B3548" s="867" t="s">
        <v>2672</v>
      </c>
      <c r="C3548" s="894" t="s">
        <v>19066</v>
      </c>
      <c r="D3548" s="893" t="s">
        <v>19740</v>
      </c>
      <c r="E3548" s="892">
        <v>20500</v>
      </c>
      <c r="F3548" s="895" t="s">
        <v>19739</v>
      </c>
      <c r="G3548" s="891" t="s">
        <v>19738</v>
      </c>
      <c r="H3548" s="890" t="s">
        <v>2855</v>
      </c>
      <c r="I3548" s="889" t="s">
        <v>3654</v>
      </c>
      <c r="J3548" s="889" t="s">
        <v>5525</v>
      </c>
      <c r="K3548" s="888">
        <v>1</v>
      </c>
      <c r="L3548" s="888">
        <v>5</v>
      </c>
      <c r="M3548" s="887">
        <v>107283.33</v>
      </c>
      <c r="N3548" s="888">
        <v>1</v>
      </c>
      <c r="O3548" s="888">
        <v>6</v>
      </c>
      <c r="P3548" s="887">
        <v>111712.5</v>
      </c>
    </row>
    <row r="3549" spans="1:16" x14ac:dyDescent="0.25">
      <c r="A3549" s="867" t="s">
        <v>19067</v>
      </c>
      <c r="B3549" s="867" t="s">
        <v>2672</v>
      </c>
      <c r="C3549" s="894" t="s">
        <v>19066</v>
      </c>
      <c r="D3549" s="893" t="s">
        <v>201</v>
      </c>
      <c r="E3549" s="892">
        <v>22750</v>
      </c>
      <c r="F3549" s="895" t="s">
        <v>19737</v>
      </c>
      <c r="G3549" s="891" t="s">
        <v>19736</v>
      </c>
      <c r="H3549" s="890" t="s">
        <v>2772</v>
      </c>
      <c r="I3549" s="889" t="s">
        <v>3654</v>
      </c>
      <c r="J3549" s="889" t="s">
        <v>5525</v>
      </c>
      <c r="K3549" s="888">
        <v>1</v>
      </c>
      <c r="L3549" s="888">
        <v>3</v>
      </c>
      <c r="M3549" s="887">
        <v>59908.33</v>
      </c>
      <c r="N3549" s="888">
        <v>0</v>
      </c>
      <c r="O3549" s="888">
        <v>0</v>
      </c>
      <c r="P3549" s="887">
        <v>0</v>
      </c>
    </row>
    <row r="3550" spans="1:16" ht="22.5" x14ac:dyDescent="0.25">
      <c r="A3550" s="867" t="s">
        <v>19067</v>
      </c>
      <c r="B3550" s="867" t="s">
        <v>2672</v>
      </c>
      <c r="C3550" s="894" t="s">
        <v>19066</v>
      </c>
      <c r="D3550" s="893" t="s">
        <v>19735</v>
      </c>
      <c r="E3550" s="892">
        <v>20500</v>
      </c>
      <c r="F3550" s="895" t="s">
        <v>19734</v>
      </c>
      <c r="G3550" s="891" t="s">
        <v>19733</v>
      </c>
      <c r="H3550" s="890" t="s">
        <v>18933</v>
      </c>
      <c r="I3550" s="889" t="s">
        <v>3654</v>
      </c>
      <c r="J3550" s="889" t="s">
        <v>5525</v>
      </c>
      <c r="K3550" s="888">
        <v>1</v>
      </c>
      <c r="L3550" s="888">
        <v>12</v>
      </c>
      <c r="M3550" s="887">
        <v>226866.67</v>
      </c>
      <c r="N3550" s="888">
        <v>0</v>
      </c>
      <c r="O3550" s="888">
        <v>0</v>
      </c>
      <c r="P3550" s="887">
        <v>0</v>
      </c>
    </row>
    <row r="3551" spans="1:16" x14ac:dyDescent="0.25">
      <c r="A3551" s="867" t="s">
        <v>19067</v>
      </c>
      <c r="B3551" s="867" t="s">
        <v>2672</v>
      </c>
      <c r="C3551" s="894" t="s">
        <v>19066</v>
      </c>
      <c r="D3551" s="893" t="s">
        <v>201</v>
      </c>
      <c r="E3551" s="892">
        <v>18250</v>
      </c>
      <c r="F3551" s="895" t="s">
        <v>19731</v>
      </c>
      <c r="G3551" s="891" t="s">
        <v>19730</v>
      </c>
      <c r="H3551" s="890" t="s">
        <v>6522</v>
      </c>
      <c r="I3551" s="889" t="s">
        <v>3654</v>
      </c>
      <c r="J3551" s="889" t="s">
        <v>5525</v>
      </c>
      <c r="K3551" s="888">
        <v>1</v>
      </c>
      <c r="L3551" s="888">
        <v>8</v>
      </c>
      <c r="M3551" s="887">
        <v>150866.66999999998</v>
      </c>
      <c r="N3551" s="888">
        <v>1</v>
      </c>
      <c r="O3551" s="888">
        <v>6</v>
      </c>
      <c r="P3551" s="887">
        <v>107675</v>
      </c>
    </row>
    <row r="3552" spans="1:16" ht="22.5" x14ac:dyDescent="0.25">
      <c r="A3552" s="867" t="s">
        <v>19067</v>
      </c>
      <c r="B3552" s="867" t="s">
        <v>2672</v>
      </c>
      <c r="C3552" s="894" t="s">
        <v>19066</v>
      </c>
      <c r="D3552" s="893" t="s">
        <v>19732</v>
      </c>
      <c r="E3552" s="892">
        <v>18250</v>
      </c>
      <c r="F3552" s="895" t="s">
        <v>19731</v>
      </c>
      <c r="G3552" s="891" t="s">
        <v>19730</v>
      </c>
      <c r="H3552" s="890" t="s">
        <v>6522</v>
      </c>
      <c r="I3552" s="889" t="s">
        <v>3654</v>
      </c>
      <c r="J3552" s="889" t="s">
        <v>5525</v>
      </c>
      <c r="K3552" s="888">
        <v>1</v>
      </c>
      <c r="L3552" s="888">
        <v>3</v>
      </c>
      <c r="M3552" s="887">
        <v>43800</v>
      </c>
      <c r="N3552" s="888">
        <v>0</v>
      </c>
      <c r="O3552" s="888">
        <v>0</v>
      </c>
      <c r="P3552" s="887">
        <v>0</v>
      </c>
    </row>
    <row r="3553" spans="1:16" ht="22.5" x14ac:dyDescent="0.25">
      <c r="A3553" s="867" t="s">
        <v>19067</v>
      </c>
      <c r="B3553" s="867" t="s">
        <v>2672</v>
      </c>
      <c r="C3553" s="894" t="s">
        <v>19066</v>
      </c>
      <c r="D3553" s="893" t="s">
        <v>19729</v>
      </c>
      <c r="E3553" s="892">
        <v>25000</v>
      </c>
      <c r="F3553" s="895" t="s">
        <v>19728</v>
      </c>
      <c r="G3553" s="891" t="s">
        <v>19727</v>
      </c>
      <c r="H3553" s="890" t="s">
        <v>19726</v>
      </c>
      <c r="I3553" s="889" t="s">
        <v>3654</v>
      </c>
      <c r="J3553" s="889" t="s">
        <v>5525</v>
      </c>
      <c r="K3553" s="888">
        <v>1</v>
      </c>
      <c r="L3553" s="888">
        <v>12</v>
      </c>
      <c r="M3553" s="887">
        <v>300000</v>
      </c>
      <c r="N3553" s="888">
        <v>1</v>
      </c>
      <c r="O3553" s="888">
        <v>2</v>
      </c>
      <c r="P3553" s="887">
        <v>33333.33</v>
      </c>
    </row>
    <row r="3554" spans="1:16" ht="33.75" x14ac:dyDescent="0.25">
      <c r="A3554" s="867" t="s">
        <v>19067</v>
      </c>
      <c r="B3554" s="867" t="s">
        <v>2672</v>
      </c>
      <c r="C3554" s="894" t="s">
        <v>19066</v>
      </c>
      <c r="D3554" s="893" t="s">
        <v>19725</v>
      </c>
      <c r="E3554" s="892">
        <v>20500</v>
      </c>
      <c r="F3554" s="895" t="s">
        <v>19724</v>
      </c>
      <c r="G3554" s="891" t="s">
        <v>19723</v>
      </c>
      <c r="H3554" s="890" t="s">
        <v>2688</v>
      </c>
      <c r="I3554" s="889" t="s">
        <v>3654</v>
      </c>
      <c r="J3554" s="889" t="s">
        <v>5525</v>
      </c>
      <c r="K3554" s="888">
        <v>1</v>
      </c>
      <c r="L3554" s="888">
        <v>12</v>
      </c>
      <c r="M3554" s="887">
        <v>246000</v>
      </c>
      <c r="N3554" s="888">
        <v>1</v>
      </c>
      <c r="O3554" s="888">
        <v>6</v>
      </c>
      <c r="P3554" s="887">
        <v>120925</v>
      </c>
    </row>
    <row r="3555" spans="1:16" ht="22.5" x14ac:dyDescent="0.25">
      <c r="A3555" s="867" t="s">
        <v>19067</v>
      </c>
      <c r="B3555" s="867" t="s">
        <v>2672</v>
      </c>
      <c r="C3555" s="894" t="s">
        <v>19066</v>
      </c>
      <c r="D3555" s="893" t="s">
        <v>19245</v>
      </c>
      <c r="E3555" s="892">
        <v>20000</v>
      </c>
      <c r="F3555" s="895" t="s">
        <v>19722</v>
      </c>
      <c r="G3555" s="891" t="s">
        <v>19721</v>
      </c>
      <c r="H3555" s="890" t="s">
        <v>2892</v>
      </c>
      <c r="I3555" s="889" t="s">
        <v>3654</v>
      </c>
      <c r="J3555" s="889" t="s">
        <v>5525</v>
      </c>
      <c r="K3555" s="888">
        <v>1</v>
      </c>
      <c r="L3555" s="888">
        <v>2</v>
      </c>
      <c r="M3555" s="887">
        <v>22000</v>
      </c>
      <c r="N3555" s="888">
        <v>0</v>
      </c>
      <c r="O3555" s="888">
        <v>0</v>
      </c>
      <c r="P3555" s="887">
        <v>0</v>
      </c>
    </row>
    <row r="3556" spans="1:16" ht="22.5" x14ac:dyDescent="0.25">
      <c r="A3556" s="867" t="s">
        <v>19067</v>
      </c>
      <c r="B3556" s="867" t="s">
        <v>2672</v>
      </c>
      <c r="C3556" s="894" t="s">
        <v>19066</v>
      </c>
      <c r="D3556" s="893" t="s">
        <v>19720</v>
      </c>
      <c r="E3556" s="892">
        <v>20500</v>
      </c>
      <c r="F3556" s="895" t="s">
        <v>19719</v>
      </c>
      <c r="G3556" s="891" t="s">
        <v>19718</v>
      </c>
      <c r="H3556" s="890" t="s">
        <v>2772</v>
      </c>
      <c r="I3556" s="889" t="s">
        <v>3654</v>
      </c>
      <c r="J3556" s="889" t="s">
        <v>5525</v>
      </c>
      <c r="K3556" s="888">
        <v>1</v>
      </c>
      <c r="L3556" s="888">
        <v>4</v>
      </c>
      <c r="M3556" s="887">
        <v>83366.67</v>
      </c>
      <c r="N3556" s="888">
        <v>0</v>
      </c>
      <c r="O3556" s="888">
        <v>0</v>
      </c>
      <c r="P3556" s="887">
        <v>0</v>
      </c>
    </row>
    <row r="3557" spans="1:16" ht="33.75" x14ac:dyDescent="0.25">
      <c r="A3557" s="867" t="s">
        <v>19067</v>
      </c>
      <c r="B3557" s="867" t="s">
        <v>2672</v>
      </c>
      <c r="C3557" s="894" t="s">
        <v>19066</v>
      </c>
      <c r="D3557" s="893" t="s">
        <v>19195</v>
      </c>
      <c r="E3557" s="892">
        <v>22800</v>
      </c>
      <c r="F3557" s="895" t="s">
        <v>19717</v>
      </c>
      <c r="G3557" s="891" t="s">
        <v>19716</v>
      </c>
      <c r="H3557" s="890" t="s">
        <v>2772</v>
      </c>
      <c r="I3557" s="889" t="s">
        <v>3654</v>
      </c>
      <c r="J3557" s="889" t="s">
        <v>5525</v>
      </c>
      <c r="K3557" s="888">
        <v>1</v>
      </c>
      <c r="L3557" s="888">
        <v>1</v>
      </c>
      <c r="M3557" s="887">
        <v>22800</v>
      </c>
      <c r="N3557" s="888">
        <v>1</v>
      </c>
      <c r="O3557" s="888">
        <v>6</v>
      </c>
      <c r="P3557" s="887">
        <v>134380</v>
      </c>
    </row>
    <row r="3558" spans="1:16" x14ac:dyDescent="0.25">
      <c r="A3558" s="867" t="s">
        <v>19067</v>
      </c>
      <c r="B3558" s="867" t="s">
        <v>2672</v>
      </c>
      <c r="C3558" s="894" t="s">
        <v>19066</v>
      </c>
      <c r="D3558" s="893" t="s">
        <v>19141</v>
      </c>
      <c r="E3558" s="892">
        <v>20500</v>
      </c>
      <c r="F3558" s="895" t="s">
        <v>19717</v>
      </c>
      <c r="G3558" s="891" t="s">
        <v>19716</v>
      </c>
      <c r="H3558" s="890" t="s">
        <v>2772</v>
      </c>
      <c r="I3558" s="889" t="s">
        <v>3654</v>
      </c>
      <c r="J3558" s="889" t="s">
        <v>5525</v>
      </c>
      <c r="K3558" s="888">
        <v>1</v>
      </c>
      <c r="L3558" s="888">
        <v>6</v>
      </c>
      <c r="M3558" s="887">
        <v>112066.67</v>
      </c>
      <c r="N3558" s="888">
        <v>0</v>
      </c>
      <c r="O3558" s="888">
        <v>0</v>
      </c>
      <c r="P3558" s="887">
        <v>0</v>
      </c>
    </row>
    <row r="3559" spans="1:16" ht="22.5" x14ac:dyDescent="0.25">
      <c r="A3559" s="867" t="s">
        <v>19067</v>
      </c>
      <c r="B3559" s="867" t="s">
        <v>2672</v>
      </c>
      <c r="C3559" s="894" t="s">
        <v>19066</v>
      </c>
      <c r="D3559" s="893" t="s">
        <v>19715</v>
      </c>
      <c r="E3559" s="892">
        <v>22750</v>
      </c>
      <c r="F3559" s="895" t="s">
        <v>19713</v>
      </c>
      <c r="G3559" s="891" t="s">
        <v>19712</v>
      </c>
      <c r="H3559" s="890" t="s">
        <v>2772</v>
      </c>
      <c r="I3559" s="889" t="s">
        <v>3654</v>
      </c>
      <c r="J3559" s="889" t="s">
        <v>5525</v>
      </c>
      <c r="K3559" s="888">
        <v>1</v>
      </c>
      <c r="L3559" s="888">
        <v>9</v>
      </c>
      <c r="M3559" s="887">
        <v>211575</v>
      </c>
      <c r="N3559" s="888">
        <v>1</v>
      </c>
      <c r="O3559" s="888">
        <v>6</v>
      </c>
      <c r="P3559" s="887">
        <v>134087.5</v>
      </c>
    </row>
    <row r="3560" spans="1:16" ht="22.5" x14ac:dyDescent="0.25">
      <c r="A3560" s="867" t="s">
        <v>19067</v>
      </c>
      <c r="B3560" s="867" t="s">
        <v>2672</v>
      </c>
      <c r="C3560" s="894" t="s">
        <v>19066</v>
      </c>
      <c r="D3560" s="893" t="s">
        <v>19714</v>
      </c>
      <c r="E3560" s="892">
        <v>22750</v>
      </c>
      <c r="F3560" s="895" t="s">
        <v>19713</v>
      </c>
      <c r="G3560" s="891" t="s">
        <v>19712</v>
      </c>
      <c r="H3560" s="890" t="s">
        <v>2772</v>
      </c>
      <c r="I3560" s="889" t="s">
        <v>3654</v>
      </c>
      <c r="J3560" s="889" t="s">
        <v>5525</v>
      </c>
      <c r="K3560" s="888">
        <v>1</v>
      </c>
      <c r="L3560" s="888">
        <v>2</v>
      </c>
      <c r="M3560" s="887">
        <v>45500</v>
      </c>
      <c r="N3560" s="888">
        <v>0</v>
      </c>
      <c r="O3560" s="888">
        <v>0</v>
      </c>
      <c r="P3560" s="887">
        <v>0</v>
      </c>
    </row>
    <row r="3561" spans="1:16" x14ac:dyDescent="0.25">
      <c r="A3561" s="867" t="s">
        <v>19067</v>
      </c>
      <c r="B3561" s="867" t="s">
        <v>2672</v>
      </c>
      <c r="C3561" s="894" t="s">
        <v>19066</v>
      </c>
      <c r="D3561" s="893" t="s">
        <v>19263</v>
      </c>
      <c r="E3561" s="892">
        <v>20500</v>
      </c>
      <c r="F3561" s="895" t="s">
        <v>19711</v>
      </c>
      <c r="G3561" s="891" t="s">
        <v>19710</v>
      </c>
      <c r="H3561" s="890" t="s">
        <v>19116</v>
      </c>
      <c r="I3561" s="889" t="s">
        <v>2684</v>
      </c>
      <c r="J3561" s="889" t="s">
        <v>5525</v>
      </c>
      <c r="K3561" s="888">
        <v>1</v>
      </c>
      <c r="L3561" s="888">
        <v>7</v>
      </c>
      <c r="M3561" s="887">
        <v>143500</v>
      </c>
      <c r="N3561" s="888">
        <v>0</v>
      </c>
      <c r="O3561" s="888">
        <v>0</v>
      </c>
      <c r="P3561" s="887">
        <v>0</v>
      </c>
    </row>
    <row r="3562" spans="1:16" x14ac:dyDescent="0.25">
      <c r="A3562" s="867" t="s">
        <v>19067</v>
      </c>
      <c r="B3562" s="867" t="s">
        <v>2672</v>
      </c>
      <c r="C3562" s="894" t="s">
        <v>19066</v>
      </c>
      <c r="D3562" s="893" t="s">
        <v>201</v>
      </c>
      <c r="E3562" s="892">
        <v>25000</v>
      </c>
      <c r="F3562" s="895" t="s">
        <v>19709</v>
      </c>
      <c r="G3562" s="891" t="s">
        <v>19708</v>
      </c>
      <c r="H3562" s="890" t="s">
        <v>2772</v>
      </c>
      <c r="I3562" s="889" t="s">
        <v>3654</v>
      </c>
      <c r="J3562" s="889" t="s">
        <v>5525</v>
      </c>
      <c r="K3562" s="888">
        <v>0</v>
      </c>
      <c r="L3562" s="888">
        <v>0</v>
      </c>
      <c r="M3562" s="887">
        <v>0</v>
      </c>
      <c r="N3562" s="888">
        <v>1</v>
      </c>
      <c r="O3562" s="888">
        <v>2</v>
      </c>
      <c r="P3562" s="887">
        <v>33083.33</v>
      </c>
    </row>
    <row r="3563" spans="1:16" ht="22.5" x14ac:dyDescent="0.25">
      <c r="A3563" s="867" t="s">
        <v>19067</v>
      </c>
      <c r="B3563" s="867" t="s">
        <v>2672</v>
      </c>
      <c r="C3563" s="894" t="s">
        <v>19066</v>
      </c>
      <c r="D3563" s="893" t="s">
        <v>19707</v>
      </c>
      <c r="E3563" s="892">
        <v>22750</v>
      </c>
      <c r="F3563" s="895" t="s">
        <v>19706</v>
      </c>
      <c r="G3563" s="891" t="s">
        <v>19705</v>
      </c>
      <c r="H3563" s="890" t="s">
        <v>19692</v>
      </c>
      <c r="I3563" s="889" t="s">
        <v>2684</v>
      </c>
      <c r="J3563" s="889" t="s">
        <v>5525</v>
      </c>
      <c r="K3563" s="888">
        <v>1</v>
      </c>
      <c r="L3563" s="888">
        <v>12</v>
      </c>
      <c r="M3563" s="887">
        <v>273000</v>
      </c>
      <c r="N3563" s="888">
        <v>1</v>
      </c>
      <c r="O3563" s="888">
        <v>2</v>
      </c>
      <c r="P3563" s="887">
        <v>45500</v>
      </c>
    </row>
    <row r="3564" spans="1:16" ht="22.5" x14ac:dyDescent="0.25">
      <c r="A3564" s="867" t="s">
        <v>19067</v>
      </c>
      <c r="B3564" s="867" t="s">
        <v>2672</v>
      </c>
      <c r="C3564" s="894" t="s">
        <v>19066</v>
      </c>
      <c r="D3564" s="893" t="s">
        <v>19704</v>
      </c>
      <c r="E3564" s="892">
        <v>20500</v>
      </c>
      <c r="F3564" s="895" t="s">
        <v>19703</v>
      </c>
      <c r="G3564" s="891" t="s">
        <v>19702</v>
      </c>
      <c r="H3564" s="890" t="s">
        <v>2772</v>
      </c>
      <c r="I3564" s="889" t="s">
        <v>3654</v>
      </c>
      <c r="J3564" s="889" t="s">
        <v>5525</v>
      </c>
      <c r="K3564" s="888">
        <v>1</v>
      </c>
      <c r="L3564" s="888">
        <v>2</v>
      </c>
      <c r="M3564" s="887">
        <v>49200</v>
      </c>
      <c r="N3564" s="888">
        <v>0</v>
      </c>
      <c r="O3564" s="888">
        <v>0</v>
      </c>
      <c r="P3564" s="887">
        <v>0</v>
      </c>
    </row>
    <row r="3565" spans="1:16" ht="22.5" x14ac:dyDescent="0.25">
      <c r="A3565" s="867" t="s">
        <v>19067</v>
      </c>
      <c r="B3565" s="867" t="s">
        <v>2672</v>
      </c>
      <c r="C3565" s="894" t="s">
        <v>19066</v>
      </c>
      <c r="D3565" s="893" t="s">
        <v>19704</v>
      </c>
      <c r="E3565" s="892">
        <v>18250</v>
      </c>
      <c r="F3565" s="895" t="s">
        <v>19703</v>
      </c>
      <c r="G3565" s="891" t="s">
        <v>19702</v>
      </c>
      <c r="H3565" s="890" t="s">
        <v>2772</v>
      </c>
      <c r="I3565" s="889" t="s">
        <v>3654</v>
      </c>
      <c r="J3565" s="889" t="s">
        <v>5525</v>
      </c>
      <c r="K3565" s="888">
        <v>1</v>
      </c>
      <c r="L3565" s="888">
        <v>1</v>
      </c>
      <c r="M3565" s="887">
        <v>6083.33</v>
      </c>
      <c r="N3565" s="888">
        <v>0</v>
      </c>
      <c r="O3565" s="888">
        <v>0</v>
      </c>
      <c r="P3565" s="887">
        <v>0</v>
      </c>
    </row>
    <row r="3566" spans="1:16" ht="33.75" x14ac:dyDescent="0.25">
      <c r="A3566" s="867" t="s">
        <v>19067</v>
      </c>
      <c r="B3566" s="867" t="s">
        <v>2672</v>
      </c>
      <c r="C3566" s="894" t="s">
        <v>19066</v>
      </c>
      <c r="D3566" s="893" t="s">
        <v>19701</v>
      </c>
      <c r="E3566" s="892">
        <v>25000</v>
      </c>
      <c r="F3566" s="895" t="s">
        <v>19700</v>
      </c>
      <c r="G3566" s="891" t="s">
        <v>19699</v>
      </c>
      <c r="H3566" s="890" t="s">
        <v>19535</v>
      </c>
      <c r="I3566" s="889" t="s">
        <v>3654</v>
      </c>
      <c r="J3566" s="889" t="s">
        <v>5525</v>
      </c>
      <c r="K3566" s="888">
        <v>1</v>
      </c>
      <c r="L3566" s="888">
        <v>12</v>
      </c>
      <c r="M3566" s="887">
        <v>300000</v>
      </c>
      <c r="N3566" s="888">
        <v>1</v>
      </c>
      <c r="O3566" s="888">
        <v>6</v>
      </c>
      <c r="P3566" s="887">
        <v>147250</v>
      </c>
    </row>
    <row r="3567" spans="1:16" x14ac:dyDescent="0.25">
      <c r="A3567" s="867" t="s">
        <v>19067</v>
      </c>
      <c r="B3567" s="867" t="s">
        <v>2672</v>
      </c>
      <c r="C3567" s="894" t="s">
        <v>19066</v>
      </c>
      <c r="D3567" s="893" t="s">
        <v>19698</v>
      </c>
      <c r="E3567" s="892">
        <v>25000</v>
      </c>
      <c r="F3567" s="895" t="s">
        <v>19697</v>
      </c>
      <c r="G3567" s="891" t="s">
        <v>19696</v>
      </c>
      <c r="H3567" s="890" t="s">
        <v>2872</v>
      </c>
      <c r="I3567" s="889" t="s">
        <v>3654</v>
      </c>
      <c r="J3567" s="889" t="s">
        <v>5525</v>
      </c>
      <c r="K3567" s="888">
        <v>1</v>
      </c>
      <c r="L3567" s="888">
        <v>2</v>
      </c>
      <c r="M3567" s="887">
        <v>34166.67</v>
      </c>
      <c r="N3567" s="888">
        <v>0</v>
      </c>
      <c r="O3567" s="888">
        <v>0</v>
      </c>
      <c r="P3567" s="887">
        <v>0</v>
      </c>
    </row>
    <row r="3568" spans="1:16" ht="22.5" x14ac:dyDescent="0.25">
      <c r="A3568" s="867" t="s">
        <v>19067</v>
      </c>
      <c r="B3568" s="867" t="s">
        <v>2672</v>
      </c>
      <c r="C3568" s="894" t="s">
        <v>19066</v>
      </c>
      <c r="D3568" s="893" t="s">
        <v>19695</v>
      </c>
      <c r="E3568" s="892">
        <v>20500</v>
      </c>
      <c r="F3568" s="895" t="s">
        <v>19694</v>
      </c>
      <c r="G3568" s="891" t="s">
        <v>19693</v>
      </c>
      <c r="H3568" s="890" t="s">
        <v>19692</v>
      </c>
      <c r="I3568" s="889" t="s">
        <v>2684</v>
      </c>
      <c r="J3568" s="889" t="s">
        <v>5525</v>
      </c>
      <c r="K3568" s="888">
        <v>1</v>
      </c>
      <c r="L3568" s="888">
        <v>10</v>
      </c>
      <c r="M3568" s="887">
        <v>246000</v>
      </c>
      <c r="N3568" s="888">
        <v>1</v>
      </c>
      <c r="O3568" s="888">
        <v>5</v>
      </c>
      <c r="P3568" s="887">
        <v>92250</v>
      </c>
    </row>
    <row r="3569" spans="1:16" ht="22.5" x14ac:dyDescent="0.25">
      <c r="A3569" s="867" t="s">
        <v>19067</v>
      </c>
      <c r="B3569" s="867" t="s">
        <v>2672</v>
      </c>
      <c r="C3569" s="894" t="s">
        <v>19066</v>
      </c>
      <c r="D3569" s="893" t="s">
        <v>19691</v>
      </c>
      <c r="E3569" s="892">
        <v>22750</v>
      </c>
      <c r="F3569" s="895" t="s">
        <v>19690</v>
      </c>
      <c r="G3569" s="891" t="s">
        <v>19689</v>
      </c>
      <c r="H3569" s="890" t="s">
        <v>2722</v>
      </c>
      <c r="I3569" s="889" t="s">
        <v>3654</v>
      </c>
      <c r="J3569" s="889" t="s">
        <v>5525</v>
      </c>
      <c r="K3569" s="888">
        <v>1</v>
      </c>
      <c r="L3569" s="888">
        <v>12</v>
      </c>
      <c r="M3569" s="887">
        <v>273000</v>
      </c>
      <c r="N3569" s="888">
        <v>1</v>
      </c>
      <c r="O3569" s="888">
        <v>6</v>
      </c>
      <c r="P3569" s="887">
        <v>134087.5</v>
      </c>
    </row>
    <row r="3570" spans="1:16" ht="22.5" x14ac:dyDescent="0.25">
      <c r="A3570" s="867" t="s">
        <v>19067</v>
      </c>
      <c r="B3570" s="867" t="s">
        <v>2672</v>
      </c>
      <c r="C3570" s="894" t="s">
        <v>19066</v>
      </c>
      <c r="D3570" s="893" t="s">
        <v>19688</v>
      </c>
      <c r="E3570" s="892">
        <v>25000</v>
      </c>
      <c r="F3570" s="895" t="s">
        <v>19687</v>
      </c>
      <c r="G3570" s="891" t="s">
        <v>19686</v>
      </c>
      <c r="H3570" s="890" t="s">
        <v>13484</v>
      </c>
      <c r="I3570" s="889" t="s">
        <v>3654</v>
      </c>
      <c r="J3570" s="889" t="s">
        <v>5525</v>
      </c>
      <c r="K3570" s="888">
        <v>1</v>
      </c>
      <c r="L3570" s="888">
        <v>12</v>
      </c>
      <c r="M3570" s="887">
        <v>300000</v>
      </c>
      <c r="N3570" s="888">
        <v>1</v>
      </c>
      <c r="O3570" s="888">
        <v>5</v>
      </c>
      <c r="P3570" s="887">
        <v>128083.33</v>
      </c>
    </row>
    <row r="3571" spans="1:16" x14ac:dyDescent="0.25">
      <c r="A3571" s="867" t="s">
        <v>19067</v>
      </c>
      <c r="B3571" s="867" t="s">
        <v>2672</v>
      </c>
      <c r="C3571" s="894" t="s">
        <v>19066</v>
      </c>
      <c r="D3571" s="893" t="s">
        <v>19685</v>
      </c>
      <c r="E3571" s="892">
        <v>20500</v>
      </c>
      <c r="F3571" s="895" t="s">
        <v>19683</v>
      </c>
      <c r="G3571" s="891" t="s">
        <v>19682</v>
      </c>
      <c r="H3571" s="890" t="s">
        <v>2772</v>
      </c>
      <c r="I3571" s="889" t="s">
        <v>3654</v>
      </c>
      <c r="J3571" s="889" t="s">
        <v>5525</v>
      </c>
      <c r="K3571" s="888">
        <v>1</v>
      </c>
      <c r="L3571" s="888">
        <v>3</v>
      </c>
      <c r="M3571" s="887">
        <v>55350</v>
      </c>
      <c r="N3571" s="888">
        <v>0</v>
      </c>
      <c r="O3571" s="888">
        <v>0</v>
      </c>
      <c r="P3571" s="887">
        <v>0</v>
      </c>
    </row>
    <row r="3572" spans="1:16" ht="22.5" x14ac:dyDescent="0.25">
      <c r="A3572" s="867" t="s">
        <v>19067</v>
      </c>
      <c r="B3572" s="867" t="s">
        <v>2672</v>
      </c>
      <c r="C3572" s="894" t="s">
        <v>19066</v>
      </c>
      <c r="D3572" s="893" t="s">
        <v>19304</v>
      </c>
      <c r="E3572" s="892">
        <v>20500</v>
      </c>
      <c r="F3572" s="895" t="s">
        <v>19683</v>
      </c>
      <c r="G3572" s="891" t="s">
        <v>19682</v>
      </c>
      <c r="H3572" s="890" t="s">
        <v>2772</v>
      </c>
      <c r="I3572" s="889" t="s">
        <v>3654</v>
      </c>
      <c r="J3572" s="889" t="s">
        <v>5525</v>
      </c>
      <c r="K3572" s="888">
        <v>1</v>
      </c>
      <c r="L3572" s="888">
        <v>1</v>
      </c>
      <c r="M3572" s="887">
        <v>26650</v>
      </c>
      <c r="N3572" s="888">
        <v>1</v>
      </c>
      <c r="O3572" s="888">
        <v>1</v>
      </c>
      <c r="P3572" s="887">
        <v>6833.33</v>
      </c>
    </row>
    <row r="3573" spans="1:16" ht="22.5" x14ac:dyDescent="0.25">
      <c r="A3573" s="867" t="s">
        <v>19067</v>
      </c>
      <c r="B3573" s="867" t="s">
        <v>2672</v>
      </c>
      <c r="C3573" s="894" t="s">
        <v>19066</v>
      </c>
      <c r="D3573" s="893" t="s">
        <v>19684</v>
      </c>
      <c r="E3573" s="892">
        <v>22750</v>
      </c>
      <c r="F3573" s="895" t="s">
        <v>19683</v>
      </c>
      <c r="G3573" s="891" t="s">
        <v>19682</v>
      </c>
      <c r="H3573" s="890" t="s">
        <v>2772</v>
      </c>
      <c r="I3573" s="889" t="s">
        <v>3654</v>
      </c>
      <c r="J3573" s="889" t="s">
        <v>5525</v>
      </c>
      <c r="K3573" s="888">
        <v>1</v>
      </c>
      <c r="L3573" s="888">
        <v>6</v>
      </c>
      <c r="M3573" s="887">
        <v>124366.66</v>
      </c>
      <c r="N3573" s="888">
        <v>0</v>
      </c>
      <c r="O3573" s="888">
        <v>0</v>
      </c>
      <c r="P3573" s="887">
        <v>0</v>
      </c>
    </row>
    <row r="3574" spans="1:16" x14ac:dyDescent="0.25">
      <c r="A3574" s="1772" t="s">
        <v>2848</v>
      </c>
      <c r="B3574" s="1772"/>
      <c r="C3574" s="1772"/>
      <c r="D3574" s="1772"/>
      <c r="E3574" s="1772"/>
      <c r="F3574" s="1772" t="s">
        <v>378</v>
      </c>
      <c r="G3574" s="1772"/>
      <c r="H3574" s="1772"/>
      <c r="I3574" s="1772"/>
      <c r="J3574" s="1772"/>
      <c r="K3574" s="1771" t="s">
        <v>2847</v>
      </c>
      <c r="L3574" s="1771"/>
      <c r="M3574" s="1771"/>
      <c r="N3574" s="1771" t="s">
        <v>2846</v>
      </c>
      <c r="O3574" s="1771"/>
      <c r="P3574" s="1771"/>
    </row>
    <row r="3575" spans="1:16" ht="69.75" x14ac:dyDescent="0.25">
      <c r="A3575" s="1535" t="s">
        <v>2845</v>
      </c>
      <c r="B3575" s="1535" t="s">
        <v>5</v>
      </c>
      <c r="C3575" s="1535" t="s">
        <v>2844</v>
      </c>
      <c r="D3575" s="1535" t="s">
        <v>2843</v>
      </c>
      <c r="E3575" s="1536" t="s">
        <v>2842</v>
      </c>
      <c r="F3575" s="1537" t="s">
        <v>2841</v>
      </c>
      <c r="G3575" s="1535" t="s">
        <v>2840</v>
      </c>
      <c r="H3575" s="1535" t="s">
        <v>2839</v>
      </c>
      <c r="I3575" s="1535" t="s">
        <v>2838</v>
      </c>
      <c r="J3575" s="1535" t="s">
        <v>2837</v>
      </c>
      <c r="K3575" s="1538" t="s">
        <v>2836</v>
      </c>
      <c r="L3575" s="1538" t="s">
        <v>2835</v>
      </c>
      <c r="M3575" s="1539" t="s">
        <v>2834</v>
      </c>
      <c r="N3575" s="1538" t="s">
        <v>2836</v>
      </c>
      <c r="O3575" s="1538" t="s">
        <v>2835</v>
      </c>
      <c r="P3575" s="1539" t="s">
        <v>2834</v>
      </c>
    </row>
    <row r="3576" spans="1:16" ht="33.75" x14ac:dyDescent="0.25">
      <c r="A3576" s="867" t="s">
        <v>19067</v>
      </c>
      <c r="B3576" s="867" t="s">
        <v>2672</v>
      </c>
      <c r="C3576" s="894" t="s">
        <v>19066</v>
      </c>
      <c r="D3576" s="893" t="s">
        <v>19070</v>
      </c>
      <c r="E3576" s="892">
        <v>20500</v>
      </c>
      <c r="F3576" s="895" t="s">
        <v>19678</v>
      </c>
      <c r="G3576" s="891" t="s">
        <v>19677</v>
      </c>
      <c r="H3576" s="890" t="s">
        <v>19680</v>
      </c>
      <c r="I3576" s="889" t="s">
        <v>3654</v>
      </c>
      <c r="J3576" s="889" t="s">
        <v>5525</v>
      </c>
      <c r="K3576" s="888">
        <v>0</v>
      </c>
      <c r="L3576" s="888">
        <v>0</v>
      </c>
      <c r="M3576" s="887">
        <v>0</v>
      </c>
      <c r="N3576" s="888">
        <v>1</v>
      </c>
      <c r="O3576" s="888">
        <v>6</v>
      </c>
      <c r="P3576" s="887">
        <v>120925</v>
      </c>
    </row>
    <row r="3577" spans="1:16" ht="22.5" x14ac:dyDescent="0.25">
      <c r="A3577" s="867" t="s">
        <v>19067</v>
      </c>
      <c r="B3577" s="867" t="s">
        <v>2672</v>
      </c>
      <c r="C3577" s="894" t="s">
        <v>19066</v>
      </c>
      <c r="D3577" s="893" t="s">
        <v>19681</v>
      </c>
      <c r="E3577" s="892">
        <v>20500</v>
      </c>
      <c r="F3577" s="895" t="s">
        <v>19678</v>
      </c>
      <c r="G3577" s="891" t="s">
        <v>19677</v>
      </c>
      <c r="H3577" s="890" t="s">
        <v>19680</v>
      </c>
      <c r="I3577" s="889" t="s">
        <v>3654</v>
      </c>
      <c r="J3577" s="889" t="s">
        <v>5525</v>
      </c>
      <c r="K3577" s="888">
        <v>1</v>
      </c>
      <c r="L3577" s="888">
        <v>2</v>
      </c>
      <c r="M3577" s="887">
        <v>45100</v>
      </c>
      <c r="N3577" s="888">
        <v>0</v>
      </c>
      <c r="O3577" s="888">
        <v>0</v>
      </c>
      <c r="P3577" s="887">
        <v>0</v>
      </c>
    </row>
    <row r="3578" spans="1:16" ht="22.5" x14ac:dyDescent="0.25">
      <c r="A3578" s="867" t="s">
        <v>19067</v>
      </c>
      <c r="B3578" s="867" t="s">
        <v>2672</v>
      </c>
      <c r="C3578" s="894" t="s">
        <v>19066</v>
      </c>
      <c r="D3578" s="893" t="s">
        <v>19679</v>
      </c>
      <c r="E3578" s="892">
        <v>25000</v>
      </c>
      <c r="F3578" s="895" t="s">
        <v>19678</v>
      </c>
      <c r="G3578" s="891" t="s">
        <v>19677</v>
      </c>
      <c r="H3578" s="890" t="s">
        <v>3013</v>
      </c>
      <c r="I3578" s="889" t="s">
        <v>3654</v>
      </c>
      <c r="J3578" s="889" t="s">
        <v>5525</v>
      </c>
      <c r="K3578" s="888">
        <v>1</v>
      </c>
      <c r="L3578" s="888">
        <v>1</v>
      </c>
      <c r="M3578" s="887">
        <v>35833.33</v>
      </c>
      <c r="N3578" s="888">
        <v>0</v>
      </c>
      <c r="O3578" s="888">
        <v>0</v>
      </c>
      <c r="P3578" s="887">
        <v>0</v>
      </c>
    </row>
    <row r="3579" spans="1:16" ht="33.75" x14ac:dyDescent="0.25">
      <c r="A3579" s="867" t="s">
        <v>19067</v>
      </c>
      <c r="B3579" s="867" t="s">
        <v>2672</v>
      </c>
      <c r="C3579" s="894" t="s">
        <v>19066</v>
      </c>
      <c r="D3579" s="893" t="s">
        <v>19676</v>
      </c>
      <c r="E3579" s="892">
        <v>22750</v>
      </c>
      <c r="F3579" s="895" t="s">
        <v>19675</v>
      </c>
      <c r="G3579" s="891" t="s">
        <v>19674</v>
      </c>
      <c r="H3579" s="890" t="s">
        <v>2772</v>
      </c>
      <c r="I3579" s="889" t="s">
        <v>3654</v>
      </c>
      <c r="J3579" s="889" t="s">
        <v>5525</v>
      </c>
      <c r="K3579" s="888">
        <v>1</v>
      </c>
      <c r="L3579" s="888">
        <v>10</v>
      </c>
      <c r="M3579" s="887">
        <v>227500</v>
      </c>
      <c r="N3579" s="888">
        <v>0</v>
      </c>
      <c r="O3579" s="888">
        <v>0</v>
      </c>
      <c r="P3579" s="887">
        <v>0</v>
      </c>
    </row>
    <row r="3580" spans="1:16" ht="22.5" x14ac:dyDescent="0.25">
      <c r="A3580" s="867" t="s">
        <v>19067</v>
      </c>
      <c r="B3580" s="867" t="s">
        <v>2672</v>
      </c>
      <c r="C3580" s="894" t="s">
        <v>19066</v>
      </c>
      <c r="D3580" s="893" t="s">
        <v>19673</v>
      </c>
      <c r="E3580" s="892">
        <v>22750</v>
      </c>
      <c r="F3580" s="895" t="s">
        <v>19671</v>
      </c>
      <c r="G3580" s="891" t="s">
        <v>19670</v>
      </c>
      <c r="H3580" s="890" t="s">
        <v>2772</v>
      </c>
      <c r="I3580" s="889" t="s">
        <v>3654</v>
      </c>
      <c r="J3580" s="889" t="s">
        <v>5525</v>
      </c>
      <c r="K3580" s="888">
        <v>0</v>
      </c>
      <c r="L3580" s="888">
        <v>0</v>
      </c>
      <c r="M3580" s="887">
        <v>0</v>
      </c>
      <c r="N3580" s="888">
        <v>1</v>
      </c>
      <c r="O3580" s="888">
        <v>3</v>
      </c>
      <c r="P3580" s="887">
        <v>59150</v>
      </c>
    </row>
    <row r="3581" spans="1:16" ht="22.5" x14ac:dyDescent="0.25">
      <c r="A3581" s="867" t="s">
        <v>19067</v>
      </c>
      <c r="B3581" s="867" t="s">
        <v>2672</v>
      </c>
      <c r="C3581" s="894" t="s">
        <v>19066</v>
      </c>
      <c r="D3581" s="893" t="s">
        <v>19672</v>
      </c>
      <c r="E3581" s="892">
        <v>22750</v>
      </c>
      <c r="F3581" s="895" t="s">
        <v>19671</v>
      </c>
      <c r="G3581" s="891" t="s">
        <v>19670</v>
      </c>
      <c r="H3581" s="890" t="s">
        <v>2772</v>
      </c>
      <c r="I3581" s="889" t="s">
        <v>3654</v>
      </c>
      <c r="J3581" s="889" t="s">
        <v>5525</v>
      </c>
      <c r="K3581" s="888">
        <v>1</v>
      </c>
      <c r="L3581" s="888">
        <v>1</v>
      </c>
      <c r="M3581" s="887">
        <v>31850</v>
      </c>
      <c r="N3581" s="888">
        <v>1</v>
      </c>
      <c r="O3581" s="888">
        <v>1</v>
      </c>
      <c r="P3581" s="887">
        <v>22750</v>
      </c>
    </row>
    <row r="3582" spans="1:16" ht="22.5" x14ac:dyDescent="0.25">
      <c r="A3582" s="867" t="s">
        <v>19067</v>
      </c>
      <c r="B3582" s="867" t="s">
        <v>2672</v>
      </c>
      <c r="C3582" s="894" t="s">
        <v>19066</v>
      </c>
      <c r="D3582" s="893" t="s">
        <v>19669</v>
      </c>
      <c r="E3582" s="892">
        <v>22750</v>
      </c>
      <c r="F3582" s="895" t="s">
        <v>19668</v>
      </c>
      <c r="G3582" s="891" t="s">
        <v>19667</v>
      </c>
      <c r="H3582" s="890" t="s">
        <v>19666</v>
      </c>
      <c r="I3582" s="889" t="s">
        <v>3654</v>
      </c>
      <c r="J3582" s="889" t="s">
        <v>5525</v>
      </c>
      <c r="K3582" s="888">
        <v>0</v>
      </c>
      <c r="L3582" s="888">
        <v>0</v>
      </c>
      <c r="M3582" s="887">
        <v>0</v>
      </c>
      <c r="N3582" s="888">
        <v>1</v>
      </c>
      <c r="O3582" s="888">
        <v>5</v>
      </c>
      <c r="P3582" s="887">
        <v>114370.83</v>
      </c>
    </row>
    <row r="3583" spans="1:16" ht="22.5" x14ac:dyDescent="0.25">
      <c r="A3583" s="867" t="s">
        <v>19067</v>
      </c>
      <c r="B3583" s="867" t="s">
        <v>2672</v>
      </c>
      <c r="C3583" s="894" t="s">
        <v>19066</v>
      </c>
      <c r="D3583" s="893" t="s">
        <v>19138</v>
      </c>
      <c r="E3583" s="892">
        <v>20500</v>
      </c>
      <c r="F3583" s="895" t="s">
        <v>19665</v>
      </c>
      <c r="G3583" s="891" t="s">
        <v>19664</v>
      </c>
      <c r="H3583" s="890" t="s">
        <v>19663</v>
      </c>
      <c r="I3583" s="889" t="s">
        <v>3654</v>
      </c>
      <c r="J3583" s="889" t="s">
        <v>5525</v>
      </c>
      <c r="K3583" s="888">
        <v>1</v>
      </c>
      <c r="L3583" s="888">
        <v>12</v>
      </c>
      <c r="M3583" s="887">
        <v>246000</v>
      </c>
      <c r="N3583" s="888">
        <v>1</v>
      </c>
      <c r="O3583" s="888">
        <v>3</v>
      </c>
      <c r="P3583" s="887">
        <v>47150</v>
      </c>
    </row>
    <row r="3584" spans="1:16" x14ac:dyDescent="0.25">
      <c r="A3584" s="867" t="s">
        <v>19067</v>
      </c>
      <c r="B3584" s="867" t="s">
        <v>2672</v>
      </c>
      <c r="C3584" s="894" t="s">
        <v>19066</v>
      </c>
      <c r="D3584" s="893" t="s">
        <v>201</v>
      </c>
      <c r="E3584" s="892">
        <v>22750</v>
      </c>
      <c r="F3584" s="895" t="s">
        <v>19662</v>
      </c>
      <c r="G3584" s="891" t="s">
        <v>19661</v>
      </c>
      <c r="H3584" s="890" t="s">
        <v>2772</v>
      </c>
      <c r="I3584" s="889" t="s">
        <v>3654</v>
      </c>
      <c r="J3584" s="889" t="s">
        <v>5525</v>
      </c>
      <c r="K3584" s="888">
        <v>1</v>
      </c>
      <c r="L3584" s="888">
        <v>2</v>
      </c>
      <c r="M3584" s="887">
        <v>52325</v>
      </c>
      <c r="N3584" s="888">
        <v>0</v>
      </c>
      <c r="O3584" s="888">
        <v>0</v>
      </c>
      <c r="P3584" s="887">
        <v>0</v>
      </c>
    </row>
    <row r="3585" spans="1:16" ht="22.5" x14ac:dyDescent="0.25">
      <c r="A3585" s="867" t="s">
        <v>19067</v>
      </c>
      <c r="B3585" s="867" t="s">
        <v>2672</v>
      </c>
      <c r="C3585" s="894" t="s">
        <v>19066</v>
      </c>
      <c r="D3585" s="893" t="s">
        <v>19080</v>
      </c>
      <c r="E3585" s="892">
        <v>22750</v>
      </c>
      <c r="F3585" s="895" t="s">
        <v>19662</v>
      </c>
      <c r="G3585" s="891" t="s">
        <v>19661</v>
      </c>
      <c r="H3585" s="890" t="s">
        <v>2772</v>
      </c>
      <c r="I3585" s="889" t="s">
        <v>3654</v>
      </c>
      <c r="J3585" s="889" t="s">
        <v>5525</v>
      </c>
      <c r="K3585" s="888">
        <v>1</v>
      </c>
      <c r="L3585" s="888">
        <v>6</v>
      </c>
      <c r="M3585" s="887">
        <v>134225</v>
      </c>
      <c r="N3585" s="888">
        <v>1</v>
      </c>
      <c r="O3585" s="888">
        <v>6</v>
      </c>
      <c r="P3585" s="887">
        <v>134087.5</v>
      </c>
    </row>
    <row r="3586" spans="1:16" ht="33.75" x14ac:dyDescent="0.25">
      <c r="A3586" s="867" t="s">
        <v>19067</v>
      </c>
      <c r="B3586" s="867" t="s">
        <v>2672</v>
      </c>
      <c r="C3586" s="894" t="s">
        <v>19066</v>
      </c>
      <c r="D3586" s="893" t="s">
        <v>19450</v>
      </c>
      <c r="E3586" s="892">
        <v>18250</v>
      </c>
      <c r="F3586" s="895" t="s">
        <v>19660</v>
      </c>
      <c r="G3586" s="891" t="s">
        <v>19659</v>
      </c>
      <c r="H3586" s="890" t="s">
        <v>13484</v>
      </c>
      <c r="I3586" s="889" t="s">
        <v>3654</v>
      </c>
      <c r="J3586" s="889" t="s">
        <v>5525</v>
      </c>
      <c r="K3586" s="888">
        <v>1</v>
      </c>
      <c r="L3586" s="888">
        <v>2</v>
      </c>
      <c r="M3586" s="887">
        <v>46841.67</v>
      </c>
      <c r="N3586" s="888">
        <v>0</v>
      </c>
      <c r="O3586" s="888">
        <v>0</v>
      </c>
      <c r="P3586" s="887">
        <v>0</v>
      </c>
    </row>
    <row r="3587" spans="1:16" ht="22.5" x14ac:dyDescent="0.25">
      <c r="A3587" s="867" t="s">
        <v>19067</v>
      </c>
      <c r="B3587" s="867" t="s">
        <v>2672</v>
      </c>
      <c r="C3587" s="894" t="s">
        <v>19066</v>
      </c>
      <c r="D3587" s="893" t="s">
        <v>19658</v>
      </c>
      <c r="E3587" s="892">
        <v>20500</v>
      </c>
      <c r="F3587" s="895" t="s">
        <v>19657</v>
      </c>
      <c r="G3587" s="891" t="s">
        <v>19656</v>
      </c>
      <c r="H3587" s="890" t="s">
        <v>2852</v>
      </c>
      <c r="I3587" s="889" t="s">
        <v>3654</v>
      </c>
      <c r="J3587" s="889" t="s">
        <v>5525</v>
      </c>
      <c r="K3587" s="888">
        <v>1</v>
      </c>
      <c r="L3587" s="888">
        <v>12</v>
      </c>
      <c r="M3587" s="887">
        <v>246000</v>
      </c>
      <c r="N3587" s="888">
        <v>0</v>
      </c>
      <c r="O3587" s="888">
        <v>0</v>
      </c>
      <c r="P3587" s="887">
        <v>0</v>
      </c>
    </row>
    <row r="3588" spans="1:16" x14ac:dyDescent="0.25">
      <c r="A3588" s="867" t="s">
        <v>19067</v>
      </c>
      <c r="B3588" s="867" t="s">
        <v>2672</v>
      </c>
      <c r="C3588" s="894" t="s">
        <v>19066</v>
      </c>
      <c r="D3588" s="893" t="s">
        <v>19655</v>
      </c>
      <c r="E3588" s="892">
        <v>25000</v>
      </c>
      <c r="F3588" s="895" t="s">
        <v>19654</v>
      </c>
      <c r="G3588" s="891" t="s">
        <v>19653</v>
      </c>
      <c r="H3588" s="890" t="s">
        <v>2772</v>
      </c>
      <c r="I3588" s="889" t="s">
        <v>3654</v>
      </c>
      <c r="J3588" s="889" t="s">
        <v>5525</v>
      </c>
      <c r="K3588" s="888">
        <v>1</v>
      </c>
      <c r="L3588" s="888">
        <v>12</v>
      </c>
      <c r="M3588" s="887">
        <v>300000</v>
      </c>
      <c r="N3588" s="888">
        <v>1</v>
      </c>
      <c r="O3588" s="888">
        <v>6</v>
      </c>
      <c r="P3588" s="887">
        <v>147250</v>
      </c>
    </row>
    <row r="3589" spans="1:16" ht="22.5" x14ac:dyDescent="0.25">
      <c r="A3589" s="867" t="s">
        <v>19067</v>
      </c>
      <c r="B3589" s="867" t="s">
        <v>2672</v>
      </c>
      <c r="C3589" s="894" t="s">
        <v>19066</v>
      </c>
      <c r="D3589" s="893" t="s">
        <v>19163</v>
      </c>
      <c r="E3589" s="892">
        <v>20500</v>
      </c>
      <c r="F3589" s="895" t="s">
        <v>19652</v>
      </c>
      <c r="G3589" s="891" t="s">
        <v>19651</v>
      </c>
      <c r="H3589" s="890" t="s">
        <v>19650</v>
      </c>
      <c r="I3589" s="889" t="s">
        <v>3654</v>
      </c>
      <c r="J3589" s="889" t="s">
        <v>5525</v>
      </c>
      <c r="K3589" s="888">
        <v>0</v>
      </c>
      <c r="L3589" s="888">
        <v>0</v>
      </c>
      <c r="M3589" s="887">
        <v>0</v>
      </c>
      <c r="N3589" s="888">
        <v>1</v>
      </c>
      <c r="O3589" s="888">
        <v>2</v>
      </c>
      <c r="P3589" s="887">
        <v>40291.67</v>
      </c>
    </row>
    <row r="3590" spans="1:16" x14ac:dyDescent="0.25">
      <c r="A3590" s="867" t="s">
        <v>19067</v>
      </c>
      <c r="B3590" s="867" t="s">
        <v>2672</v>
      </c>
      <c r="C3590" s="894" t="s">
        <v>19066</v>
      </c>
      <c r="D3590" s="893" t="s">
        <v>19327</v>
      </c>
      <c r="E3590" s="892">
        <v>22750</v>
      </c>
      <c r="F3590" s="895" t="s">
        <v>19649</v>
      </c>
      <c r="G3590" s="891" t="s">
        <v>19648</v>
      </c>
      <c r="H3590" s="890" t="s">
        <v>19647</v>
      </c>
      <c r="I3590" s="889" t="s">
        <v>3654</v>
      </c>
      <c r="J3590" s="889" t="s">
        <v>5525</v>
      </c>
      <c r="K3590" s="888">
        <v>0</v>
      </c>
      <c r="L3590" s="888">
        <v>0</v>
      </c>
      <c r="M3590" s="887">
        <v>0</v>
      </c>
      <c r="N3590" s="888">
        <v>1</v>
      </c>
      <c r="O3590" s="888">
        <v>1</v>
      </c>
      <c r="P3590" s="887">
        <v>13558.33</v>
      </c>
    </row>
    <row r="3591" spans="1:16" ht="22.5" x14ac:dyDescent="0.25">
      <c r="A3591" s="867" t="s">
        <v>19067</v>
      </c>
      <c r="B3591" s="867" t="s">
        <v>2672</v>
      </c>
      <c r="C3591" s="894" t="s">
        <v>19066</v>
      </c>
      <c r="D3591" s="893" t="s">
        <v>19587</v>
      </c>
      <c r="E3591" s="892">
        <v>25000</v>
      </c>
      <c r="F3591" s="895" t="s">
        <v>19649</v>
      </c>
      <c r="G3591" s="891" t="s">
        <v>19648</v>
      </c>
      <c r="H3591" s="890" t="s">
        <v>19647</v>
      </c>
      <c r="I3591" s="889" t="s">
        <v>3654</v>
      </c>
      <c r="J3591" s="889" t="s">
        <v>5525</v>
      </c>
      <c r="K3591" s="888">
        <v>1</v>
      </c>
      <c r="L3591" s="888">
        <v>4</v>
      </c>
      <c r="M3591" s="887">
        <v>80000</v>
      </c>
      <c r="N3591" s="888">
        <v>0</v>
      </c>
      <c r="O3591" s="888">
        <v>0</v>
      </c>
      <c r="P3591" s="887">
        <v>0</v>
      </c>
    </row>
    <row r="3592" spans="1:16" x14ac:dyDescent="0.25">
      <c r="A3592" s="867" t="s">
        <v>19067</v>
      </c>
      <c r="B3592" s="867" t="s">
        <v>2672</v>
      </c>
      <c r="C3592" s="894" t="s">
        <v>19066</v>
      </c>
      <c r="D3592" s="893" t="s">
        <v>19646</v>
      </c>
      <c r="E3592" s="892">
        <v>20500</v>
      </c>
      <c r="F3592" s="895" t="s">
        <v>19644</v>
      </c>
      <c r="G3592" s="891" t="s">
        <v>19643</v>
      </c>
      <c r="H3592" s="890" t="s">
        <v>19200</v>
      </c>
      <c r="I3592" s="889" t="s">
        <v>3654</v>
      </c>
      <c r="J3592" s="889" t="s">
        <v>5525</v>
      </c>
      <c r="K3592" s="888">
        <v>0</v>
      </c>
      <c r="L3592" s="888">
        <v>0</v>
      </c>
      <c r="M3592" s="887">
        <v>0</v>
      </c>
      <c r="N3592" s="888">
        <v>1</v>
      </c>
      <c r="O3592" s="888">
        <v>5</v>
      </c>
      <c r="P3592" s="887">
        <v>103158.33</v>
      </c>
    </row>
    <row r="3593" spans="1:16" ht="22.5" x14ac:dyDescent="0.25">
      <c r="A3593" s="867" t="s">
        <v>19067</v>
      </c>
      <c r="B3593" s="867" t="s">
        <v>2672</v>
      </c>
      <c r="C3593" s="894" t="s">
        <v>19066</v>
      </c>
      <c r="D3593" s="893" t="s">
        <v>19645</v>
      </c>
      <c r="E3593" s="892">
        <v>18250</v>
      </c>
      <c r="F3593" s="895" t="s">
        <v>19644</v>
      </c>
      <c r="G3593" s="891" t="s">
        <v>19643</v>
      </c>
      <c r="H3593" s="890" t="s">
        <v>19200</v>
      </c>
      <c r="I3593" s="889" t="s">
        <v>3654</v>
      </c>
      <c r="J3593" s="889" t="s">
        <v>5525</v>
      </c>
      <c r="K3593" s="888">
        <v>1</v>
      </c>
      <c r="L3593" s="888">
        <v>7</v>
      </c>
      <c r="M3593" s="887">
        <v>130183.33</v>
      </c>
      <c r="N3593" s="888">
        <v>1</v>
      </c>
      <c r="O3593" s="888">
        <v>1</v>
      </c>
      <c r="P3593" s="887">
        <v>3041.67</v>
      </c>
    </row>
    <row r="3594" spans="1:16" ht="22.5" x14ac:dyDescent="0.25">
      <c r="A3594" s="867" t="s">
        <v>19067</v>
      </c>
      <c r="B3594" s="867" t="s">
        <v>2672</v>
      </c>
      <c r="C3594" s="894" t="s">
        <v>19066</v>
      </c>
      <c r="D3594" s="893" t="s">
        <v>19642</v>
      </c>
      <c r="E3594" s="892">
        <v>20500</v>
      </c>
      <c r="F3594" s="895" t="s">
        <v>19641</v>
      </c>
      <c r="G3594" s="891" t="s">
        <v>19640</v>
      </c>
      <c r="H3594" s="890" t="s">
        <v>3170</v>
      </c>
      <c r="I3594" s="889" t="s">
        <v>3654</v>
      </c>
      <c r="J3594" s="889" t="s">
        <v>5525</v>
      </c>
      <c r="K3594" s="888">
        <v>1</v>
      </c>
      <c r="L3594" s="888">
        <v>1</v>
      </c>
      <c r="M3594" s="887">
        <v>20500</v>
      </c>
      <c r="N3594" s="888">
        <v>0</v>
      </c>
      <c r="O3594" s="888">
        <v>0</v>
      </c>
      <c r="P3594" s="887">
        <v>0</v>
      </c>
    </row>
    <row r="3595" spans="1:16" x14ac:dyDescent="0.25">
      <c r="A3595" s="867" t="s">
        <v>19067</v>
      </c>
      <c r="B3595" s="867" t="s">
        <v>2672</v>
      </c>
      <c r="C3595" s="894" t="s">
        <v>19066</v>
      </c>
      <c r="D3595" s="893" t="s">
        <v>195</v>
      </c>
      <c r="E3595" s="892">
        <v>20500</v>
      </c>
      <c r="F3595" s="895" t="s">
        <v>19639</v>
      </c>
      <c r="G3595" s="891" t="s">
        <v>19638</v>
      </c>
      <c r="H3595" s="890" t="s">
        <v>2722</v>
      </c>
      <c r="I3595" s="889" t="s">
        <v>3654</v>
      </c>
      <c r="J3595" s="889" t="s">
        <v>5525</v>
      </c>
      <c r="K3595" s="888">
        <v>1</v>
      </c>
      <c r="L3595" s="888">
        <v>11</v>
      </c>
      <c r="M3595" s="887">
        <v>246000</v>
      </c>
      <c r="N3595" s="888">
        <v>1</v>
      </c>
      <c r="O3595" s="888">
        <v>6</v>
      </c>
      <c r="P3595" s="887">
        <v>120925</v>
      </c>
    </row>
    <row r="3596" spans="1:16" ht="33.75" x14ac:dyDescent="0.25">
      <c r="A3596" s="867" t="s">
        <v>19067</v>
      </c>
      <c r="B3596" s="867" t="s">
        <v>2672</v>
      </c>
      <c r="C3596" s="894" t="s">
        <v>19066</v>
      </c>
      <c r="D3596" s="893" t="s">
        <v>19176</v>
      </c>
      <c r="E3596" s="892">
        <v>20500</v>
      </c>
      <c r="F3596" s="895" t="s">
        <v>19637</v>
      </c>
      <c r="G3596" s="891" t="s">
        <v>19636</v>
      </c>
      <c r="H3596" s="890" t="s">
        <v>2772</v>
      </c>
      <c r="I3596" s="889" t="s">
        <v>3654</v>
      </c>
      <c r="J3596" s="889" t="s">
        <v>5525</v>
      </c>
      <c r="K3596" s="888">
        <v>1</v>
      </c>
      <c r="L3596" s="888">
        <v>7</v>
      </c>
      <c r="M3596" s="887">
        <v>146233.33000000002</v>
      </c>
      <c r="N3596" s="888">
        <v>1</v>
      </c>
      <c r="O3596" s="888">
        <v>6</v>
      </c>
      <c r="P3596" s="887">
        <v>118875</v>
      </c>
    </row>
    <row r="3597" spans="1:16" ht="22.5" x14ac:dyDescent="0.25">
      <c r="A3597" s="867" t="s">
        <v>19067</v>
      </c>
      <c r="B3597" s="867" t="s">
        <v>2672</v>
      </c>
      <c r="C3597" s="894" t="s">
        <v>19066</v>
      </c>
      <c r="D3597" s="893" t="s">
        <v>19301</v>
      </c>
      <c r="E3597" s="892">
        <v>20500</v>
      </c>
      <c r="F3597" s="895" t="s">
        <v>19635</v>
      </c>
      <c r="G3597" s="891" t="s">
        <v>19634</v>
      </c>
      <c r="H3597" s="890" t="s">
        <v>2772</v>
      </c>
      <c r="I3597" s="889" t="s">
        <v>3654</v>
      </c>
      <c r="J3597" s="889" t="s">
        <v>5525</v>
      </c>
      <c r="K3597" s="888">
        <v>1</v>
      </c>
      <c r="L3597" s="888">
        <v>1</v>
      </c>
      <c r="M3597" s="887">
        <v>4100</v>
      </c>
      <c r="N3597" s="888">
        <v>0</v>
      </c>
      <c r="O3597" s="888">
        <v>0</v>
      </c>
      <c r="P3597" s="887">
        <v>0</v>
      </c>
    </row>
    <row r="3598" spans="1:16" ht="22.5" x14ac:dyDescent="0.25">
      <c r="A3598" s="867" t="s">
        <v>19067</v>
      </c>
      <c r="B3598" s="867" t="s">
        <v>2672</v>
      </c>
      <c r="C3598" s="894" t="s">
        <v>19066</v>
      </c>
      <c r="D3598" s="893" t="s">
        <v>19273</v>
      </c>
      <c r="E3598" s="892">
        <v>20500</v>
      </c>
      <c r="F3598" s="895" t="s">
        <v>19633</v>
      </c>
      <c r="G3598" s="891" t="s">
        <v>19632</v>
      </c>
      <c r="H3598" s="890" t="s">
        <v>2852</v>
      </c>
      <c r="I3598" s="889" t="s">
        <v>3654</v>
      </c>
      <c r="J3598" s="889" t="s">
        <v>5525</v>
      </c>
      <c r="K3598" s="888">
        <v>0</v>
      </c>
      <c r="L3598" s="888">
        <v>0</v>
      </c>
      <c r="M3598" s="887">
        <v>0</v>
      </c>
      <c r="N3598" s="888">
        <v>1</v>
      </c>
      <c r="O3598" s="888">
        <v>6</v>
      </c>
      <c r="P3598" s="887">
        <v>116825</v>
      </c>
    </row>
    <row r="3599" spans="1:16" ht="22.5" x14ac:dyDescent="0.25">
      <c r="A3599" s="867" t="s">
        <v>19067</v>
      </c>
      <c r="B3599" s="867" t="s">
        <v>2672</v>
      </c>
      <c r="C3599" s="894" t="s">
        <v>19066</v>
      </c>
      <c r="D3599" s="893" t="s">
        <v>19273</v>
      </c>
      <c r="E3599" s="892">
        <v>20500</v>
      </c>
      <c r="F3599" s="895" t="s">
        <v>19633</v>
      </c>
      <c r="G3599" s="891" t="s">
        <v>19632</v>
      </c>
      <c r="H3599" s="890" t="s">
        <v>2852</v>
      </c>
      <c r="I3599" s="889" t="s">
        <v>3654</v>
      </c>
      <c r="J3599" s="889" t="s">
        <v>5525</v>
      </c>
      <c r="K3599" s="888">
        <v>1</v>
      </c>
      <c r="L3599" s="888">
        <v>6</v>
      </c>
      <c r="M3599" s="887">
        <v>122316.66</v>
      </c>
      <c r="N3599" s="888">
        <v>0</v>
      </c>
      <c r="O3599" s="888">
        <v>0</v>
      </c>
      <c r="P3599" s="887">
        <v>0</v>
      </c>
    </row>
    <row r="3600" spans="1:16" x14ac:dyDescent="0.25">
      <c r="A3600" s="867" t="s">
        <v>19067</v>
      </c>
      <c r="B3600" s="867" t="s">
        <v>2672</v>
      </c>
      <c r="C3600" s="894" t="s">
        <v>19066</v>
      </c>
      <c r="D3600" s="893" t="s">
        <v>19141</v>
      </c>
      <c r="E3600" s="892">
        <v>22750</v>
      </c>
      <c r="F3600" s="895" t="s">
        <v>19631</v>
      </c>
      <c r="G3600" s="891" t="s">
        <v>19630</v>
      </c>
      <c r="H3600" s="890" t="s">
        <v>2703</v>
      </c>
      <c r="I3600" s="889" t="s">
        <v>3654</v>
      </c>
      <c r="J3600" s="889" t="s">
        <v>5525</v>
      </c>
      <c r="K3600" s="888">
        <v>1</v>
      </c>
      <c r="L3600" s="888">
        <v>4</v>
      </c>
      <c r="M3600" s="887">
        <v>134983.33000000002</v>
      </c>
      <c r="N3600" s="888">
        <v>1</v>
      </c>
      <c r="O3600" s="888">
        <v>5</v>
      </c>
      <c r="P3600" s="887">
        <v>134087.5</v>
      </c>
    </row>
    <row r="3601" spans="1:16" ht="22.5" x14ac:dyDescent="0.25">
      <c r="A3601" s="867" t="s">
        <v>19067</v>
      </c>
      <c r="B3601" s="867" t="s">
        <v>2672</v>
      </c>
      <c r="C3601" s="894" t="s">
        <v>19066</v>
      </c>
      <c r="D3601" s="893" t="s">
        <v>19629</v>
      </c>
      <c r="E3601" s="892">
        <v>20600</v>
      </c>
      <c r="F3601" s="895" t="s">
        <v>19628</v>
      </c>
      <c r="G3601" s="891" t="s">
        <v>19627</v>
      </c>
      <c r="H3601" s="890" t="s">
        <v>2892</v>
      </c>
      <c r="I3601" s="889" t="s">
        <v>3654</v>
      </c>
      <c r="J3601" s="889" t="s">
        <v>5525</v>
      </c>
      <c r="K3601" s="888">
        <v>1</v>
      </c>
      <c r="L3601" s="888">
        <v>6</v>
      </c>
      <c r="M3601" s="887">
        <v>120166.67</v>
      </c>
      <c r="N3601" s="888">
        <v>0</v>
      </c>
      <c r="O3601" s="888">
        <v>0</v>
      </c>
      <c r="P3601" s="887">
        <v>0</v>
      </c>
    </row>
    <row r="3602" spans="1:16" ht="33.75" x14ac:dyDescent="0.25">
      <c r="A3602" s="867" t="s">
        <v>19067</v>
      </c>
      <c r="B3602" s="867" t="s">
        <v>2672</v>
      </c>
      <c r="C3602" s="894" t="s">
        <v>19066</v>
      </c>
      <c r="D3602" s="893" t="s">
        <v>19199</v>
      </c>
      <c r="E3602" s="892">
        <v>22750</v>
      </c>
      <c r="F3602" s="895" t="s">
        <v>19619</v>
      </c>
      <c r="G3602" s="891" t="s">
        <v>19618</v>
      </c>
      <c r="H3602" s="890" t="s">
        <v>2704</v>
      </c>
      <c r="I3602" s="889" t="s">
        <v>2684</v>
      </c>
      <c r="J3602" s="889" t="s">
        <v>5525</v>
      </c>
      <c r="K3602" s="888">
        <v>1</v>
      </c>
      <c r="L3602" s="888">
        <v>4</v>
      </c>
      <c r="M3602" s="887">
        <v>73558.33</v>
      </c>
      <c r="N3602" s="888">
        <v>0</v>
      </c>
      <c r="O3602" s="888">
        <v>0</v>
      </c>
      <c r="P3602" s="887">
        <v>0</v>
      </c>
    </row>
    <row r="3603" spans="1:16" ht="22.5" x14ac:dyDescent="0.25">
      <c r="A3603" s="867" t="s">
        <v>19067</v>
      </c>
      <c r="B3603" s="867" t="s">
        <v>2672</v>
      </c>
      <c r="C3603" s="894" t="s">
        <v>19066</v>
      </c>
      <c r="D3603" s="893" t="s">
        <v>19626</v>
      </c>
      <c r="E3603" s="892">
        <v>20500</v>
      </c>
      <c r="F3603" s="895" t="s">
        <v>19625</v>
      </c>
      <c r="G3603" s="891" t="s">
        <v>19624</v>
      </c>
      <c r="H3603" s="890" t="s">
        <v>19623</v>
      </c>
      <c r="I3603" s="889" t="s">
        <v>3654</v>
      </c>
      <c r="J3603" s="889" t="s">
        <v>5525</v>
      </c>
      <c r="K3603" s="888">
        <v>1</v>
      </c>
      <c r="L3603" s="888">
        <v>7</v>
      </c>
      <c r="M3603" s="887">
        <v>155116.66999999998</v>
      </c>
      <c r="N3603" s="888">
        <v>1</v>
      </c>
      <c r="O3603" s="888">
        <v>6</v>
      </c>
      <c r="P3603" s="887">
        <v>120925</v>
      </c>
    </row>
    <row r="3604" spans="1:16" x14ac:dyDescent="0.25">
      <c r="A3604" s="867" t="s">
        <v>19067</v>
      </c>
      <c r="B3604" s="867" t="s">
        <v>2672</v>
      </c>
      <c r="C3604" s="894" t="s">
        <v>19066</v>
      </c>
      <c r="D3604" s="893" t="s">
        <v>19622</v>
      </c>
      <c r="E3604" s="892">
        <v>25000</v>
      </c>
      <c r="F3604" s="895" t="s">
        <v>19621</v>
      </c>
      <c r="G3604" s="891" t="s">
        <v>19620</v>
      </c>
      <c r="H3604" s="890" t="s">
        <v>19360</v>
      </c>
      <c r="I3604" s="889" t="s">
        <v>3654</v>
      </c>
      <c r="J3604" s="889" t="s">
        <v>5525</v>
      </c>
      <c r="K3604" s="888">
        <v>1</v>
      </c>
      <c r="L3604" s="888">
        <v>5</v>
      </c>
      <c r="M3604" s="887">
        <v>120000</v>
      </c>
      <c r="N3604" s="888">
        <v>0</v>
      </c>
      <c r="O3604" s="888">
        <v>0</v>
      </c>
      <c r="P3604" s="887">
        <v>0</v>
      </c>
    </row>
    <row r="3605" spans="1:16" ht="21.75" customHeight="1" x14ac:dyDescent="0.25">
      <c r="A3605" s="867" t="s">
        <v>19067</v>
      </c>
      <c r="B3605" s="867" t="s">
        <v>2672</v>
      </c>
      <c r="C3605" s="894" t="s">
        <v>19066</v>
      </c>
      <c r="D3605" s="893" t="s">
        <v>19551</v>
      </c>
      <c r="E3605" s="892">
        <v>22750</v>
      </c>
      <c r="F3605" s="895" t="s">
        <v>19619</v>
      </c>
      <c r="G3605" s="891" t="s">
        <v>19618</v>
      </c>
      <c r="H3605" s="890" t="s">
        <v>2704</v>
      </c>
      <c r="I3605" s="889" t="s">
        <v>3654</v>
      </c>
      <c r="J3605" s="889" t="s">
        <v>5525</v>
      </c>
      <c r="K3605" s="888">
        <v>1</v>
      </c>
      <c r="L3605" s="888">
        <v>3</v>
      </c>
      <c r="M3605" s="887">
        <v>78866.67</v>
      </c>
      <c r="N3605" s="888">
        <v>1</v>
      </c>
      <c r="O3605" s="888">
        <v>2</v>
      </c>
      <c r="P3605" s="887">
        <v>35641.67</v>
      </c>
    </row>
    <row r="3606" spans="1:16" ht="22.5" x14ac:dyDescent="0.25">
      <c r="A3606" s="867" t="s">
        <v>19067</v>
      </c>
      <c r="B3606" s="867" t="s">
        <v>2672</v>
      </c>
      <c r="C3606" s="894" t="s">
        <v>19066</v>
      </c>
      <c r="D3606" s="893" t="s">
        <v>19617</v>
      </c>
      <c r="E3606" s="892">
        <v>20500</v>
      </c>
      <c r="F3606" s="895" t="s">
        <v>19616</v>
      </c>
      <c r="G3606" s="891" t="s">
        <v>19615</v>
      </c>
      <c r="H3606" s="890" t="s">
        <v>2772</v>
      </c>
      <c r="I3606" s="889" t="s">
        <v>3654</v>
      </c>
      <c r="J3606" s="889" t="s">
        <v>5525</v>
      </c>
      <c r="K3606" s="888">
        <v>1</v>
      </c>
      <c r="L3606" s="888">
        <v>7</v>
      </c>
      <c r="M3606" s="887">
        <v>154433.33000000002</v>
      </c>
      <c r="N3606" s="888">
        <v>1</v>
      </c>
      <c r="O3606" s="888">
        <v>6</v>
      </c>
      <c r="P3606" s="887">
        <v>120925</v>
      </c>
    </row>
    <row r="3607" spans="1:16" x14ac:dyDescent="0.25">
      <c r="A3607" s="867" t="s">
        <v>19067</v>
      </c>
      <c r="B3607" s="867" t="s">
        <v>2672</v>
      </c>
      <c r="C3607" s="894" t="s">
        <v>19066</v>
      </c>
      <c r="D3607" s="893" t="s">
        <v>19395</v>
      </c>
      <c r="E3607" s="892">
        <v>25000</v>
      </c>
      <c r="F3607" s="895" t="s">
        <v>19613</v>
      </c>
      <c r="G3607" s="891" t="s">
        <v>19612</v>
      </c>
      <c r="H3607" s="890" t="s">
        <v>2772</v>
      </c>
      <c r="I3607" s="889" t="s">
        <v>3654</v>
      </c>
      <c r="J3607" s="889" t="s">
        <v>5525</v>
      </c>
      <c r="K3607" s="888">
        <v>0</v>
      </c>
      <c r="L3607" s="888">
        <v>0</v>
      </c>
      <c r="M3607" s="887">
        <v>0</v>
      </c>
      <c r="N3607" s="888">
        <v>1</v>
      </c>
      <c r="O3607" s="888">
        <v>2</v>
      </c>
      <c r="P3607" s="887">
        <v>37250</v>
      </c>
    </row>
    <row r="3608" spans="1:16" ht="22.5" x14ac:dyDescent="0.25">
      <c r="A3608" s="867" t="s">
        <v>19067</v>
      </c>
      <c r="B3608" s="867" t="s">
        <v>2672</v>
      </c>
      <c r="C3608" s="894" t="s">
        <v>19066</v>
      </c>
      <c r="D3608" s="893" t="s">
        <v>19304</v>
      </c>
      <c r="E3608" s="892">
        <v>20500</v>
      </c>
      <c r="F3608" s="895" t="s">
        <v>19613</v>
      </c>
      <c r="G3608" s="891" t="s">
        <v>19612</v>
      </c>
      <c r="H3608" s="890" t="s">
        <v>2772</v>
      </c>
      <c r="I3608" s="889" t="s">
        <v>3654</v>
      </c>
      <c r="J3608" s="889" t="s">
        <v>5525</v>
      </c>
      <c r="K3608" s="888">
        <v>1</v>
      </c>
      <c r="L3608" s="888">
        <v>2</v>
      </c>
      <c r="M3608" s="887">
        <v>38266.67</v>
      </c>
      <c r="N3608" s="888">
        <v>1</v>
      </c>
      <c r="O3608" s="888">
        <v>4</v>
      </c>
      <c r="P3608" s="887">
        <v>82000</v>
      </c>
    </row>
    <row r="3609" spans="1:16" ht="22.5" x14ac:dyDescent="0.25">
      <c r="A3609" s="867" t="s">
        <v>19067</v>
      </c>
      <c r="B3609" s="867" t="s">
        <v>2672</v>
      </c>
      <c r="C3609" s="894" t="s">
        <v>19066</v>
      </c>
      <c r="D3609" s="893" t="s">
        <v>19614</v>
      </c>
      <c r="E3609" s="892">
        <v>20500</v>
      </c>
      <c r="F3609" s="895" t="s">
        <v>19613</v>
      </c>
      <c r="G3609" s="891" t="s">
        <v>19612</v>
      </c>
      <c r="H3609" s="890" t="s">
        <v>2772</v>
      </c>
      <c r="I3609" s="889" t="s">
        <v>3654</v>
      </c>
      <c r="J3609" s="889" t="s">
        <v>5525</v>
      </c>
      <c r="K3609" s="888">
        <v>1</v>
      </c>
      <c r="L3609" s="888">
        <v>6</v>
      </c>
      <c r="M3609" s="887">
        <v>107966.67</v>
      </c>
      <c r="N3609" s="888">
        <v>0</v>
      </c>
      <c r="O3609" s="888">
        <v>0</v>
      </c>
      <c r="P3609" s="887">
        <v>0</v>
      </c>
    </row>
    <row r="3610" spans="1:16" ht="22.5" x14ac:dyDescent="0.25">
      <c r="A3610" s="867" t="s">
        <v>19067</v>
      </c>
      <c r="B3610" s="867" t="s">
        <v>2672</v>
      </c>
      <c r="C3610" s="894" t="s">
        <v>19066</v>
      </c>
      <c r="D3610" s="893" t="s">
        <v>19611</v>
      </c>
      <c r="E3610" s="892">
        <v>22750</v>
      </c>
      <c r="F3610" s="895" t="s">
        <v>19610</v>
      </c>
      <c r="G3610" s="891" t="s">
        <v>19609</v>
      </c>
      <c r="H3610" s="890" t="s">
        <v>6690</v>
      </c>
      <c r="I3610" s="889" t="s">
        <v>3654</v>
      </c>
      <c r="J3610" s="889" t="s">
        <v>5525</v>
      </c>
      <c r="K3610" s="888">
        <v>1</v>
      </c>
      <c r="L3610" s="888">
        <v>3</v>
      </c>
      <c r="M3610" s="887">
        <v>64458.33</v>
      </c>
      <c r="N3610" s="888">
        <v>0</v>
      </c>
      <c r="O3610" s="888">
        <v>0</v>
      </c>
      <c r="P3610" s="887">
        <v>0</v>
      </c>
    </row>
    <row r="3611" spans="1:16" x14ac:dyDescent="0.25">
      <c r="A3611" s="867" t="s">
        <v>19067</v>
      </c>
      <c r="B3611" s="867" t="s">
        <v>2672</v>
      </c>
      <c r="C3611" s="894" t="s">
        <v>19066</v>
      </c>
      <c r="D3611" s="893" t="s">
        <v>19608</v>
      </c>
      <c r="E3611" s="892">
        <v>22750</v>
      </c>
      <c r="F3611" s="895" t="s">
        <v>19607</v>
      </c>
      <c r="G3611" s="891" t="s">
        <v>19606</v>
      </c>
      <c r="H3611" s="890" t="s">
        <v>6522</v>
      </c>
      <c r="I3611" s="889" t="s">
        <v>3654</v>
      </c>
      <c r="J3611" s="889" t="s">
        <v>5525</v>
      </c>
      <c r="K3611" s="888">
        <v>0</v>
      </c>
      <c r="L3611" s="888">
        <v>0</v>
      </c>
      <c r="M3611" s="887">
        <v>0</v>
      </c>
      <c r="N3611" s="888">
        <v>1</v>
      </c>
      <c r="O3611" s="888">
        <v>6</v>
      </c>
      <c r="P3611" s="887">
        <v>132570.83000000002</v>
      </c>
    </row>
    <row r="3612" spans="1:16" ht="36.75" customHeight="1" x14ac:dyDescent="0.25">
      <c r="A3612" s="867" t="s">
        <v>19067</v>
      </c>
      <c r="B3612" s="867" t="s">
        <v>2672</v>
      </c>
      <c r="C3612" s="894" t="s">
        <v>19066</v>
      </c>
      <c r="D3612" s="893" t="s">
        <v>19605</v>
      </c>
      <c r="E3612" s="892">
        <v>20500</v>
      </c>
      <c r="F3612" s="895" t="s">
        <v>19604</v>
      </c>
      <c r="G3612" s="891" t="s">
        <v>19603</v>
      </c>
      <c r="H3612" s="890" t="s">
        <v>19602</v>
      </c>
      <c r="I3612" s="889" t="s">
        <v>3654</v>
      </c>
      <c r="J3612" s="889" t="s">
        <v>5525</v>
      </c>
      <c r="K3612" s="888">
        <v>1</v>
      </c>
      <c r="L3612" s="888">
        <v>12</v>
      </c>
      <c r="M3612" s="887">
        <v>246000</v>
      </c>
      <c r="N3612" s="888">
        <v>1</v>
      </c>
      <c r="O3612" s="888">
        <v>6</v>
      </c>
      <c r="P3612" s="887">
        <v>120925</v>
      </c>
    </row>
    <row r="3613" spans="1:16" x14ac:dyDescent="0.25">
      <c r="A3613" s="867" t="s">
        <v>19067</v>
      </c>
      <c r="B3613" s="867" t="s">
        <v>2672</v>
      </c>
      <c r="C3613" s="894" t="s">
        <v>19066</v>
      </c>
      <c r="D3613" s="893" t="s">
        <v>19141</v>
      </c>
      <c r="E3613" s="892">
        <v>20500</v>
      </c>
      <c r="F3613" s="895" t="s">
        <v>19601</v>
      </c>
      <c r="G3613" s="891" t="s">
        <v>19600</v>
      </c>
      <c r="H3613" s="890" t="s">
        <v>19074</v>
      </c>
      <c r="I3613" s="889" t="s">
        <v>3654</v>
      </c>
      <c r="J3613" s="889" t="s">
        <v>5525</v>
      </c>
      <c r="K3613" s="888">
        <v>1</v>
      </c>
      <c r="L3613" s="888">
        <v>3</v>
      </c>
      <c r="M3613" s="887">
        <v>75850</v>
      </c>
      <c r="N3613" s="888">
        <v>1</v>
      </c>
      <c r="O3613" s="888">
        <v>6</v>
      </c>
      <c r="P3613" s="887">
        <v>120925</v>
      </c>
    </row>
    <row r="3614" spans="1:16" ht="22.5" x14ac:dyDescent="0.25">
      <c r="A3614" s="867" t="s">
        <v>19067</v>
      </c>
      <c r="B3614" s="867" t="s">
        <v>2672</v>
      </c>
      <c r="C3614" s="894" t="s">
        <v>19066</v>
      </c>
      <c r="D3614" s="893" t="s">
        <v>19599</v>
      </c>
      <c r="E3614" s="892">
        <v>22750</v>
      </c>
      <c r="F3614" s="895" t="s">
        <v>19598</v>
      </c>
      <c r="G3614" s="891" t="s">
        <v>19597</v>
      </c>
      <c r="H3614" s="890" t="s">
        <v>2872</v>
      </c>
      <c r="I3614" s="889" t="s">
        <v>3654</v>
      </c>
      <c r="J3614" s="889" t="s">
        <v>5525</v>
      </c>
      <c r="K3614" s="888">
        <v>1</v>
      </c>
      <c r="L3614" s="888">
        <v>1</v>
      </c>
      <c r="M3614" s="887">
        <v>16683.330000000002</v>
      </c>
      <c r="N3614" s="888">
        <v>1</v>
      </c>
      <c r="O3614" s="888">
        <v>2</v>
      </c>
      <c r="P3614" s="887">
        <v>25783.33</v>
      </c>
    </row>
    <row r="3615" spans="1:16" x14ac:dyDescent="0.25">
      <c r="A3615" s="867" t="s">
        <v>19067</v>
      </c>
      <c r="B3615" s="867" t="s">
        <v>2672</v>
      </c>
      <c r="C3615" s="894" t="s">
        <v>19066</v>
      </c>
      <c r="D3615" s="893" t="s">
        <v>19141</v>
      </c>
      <c r="E3615" s="892">
        <v>22750</v>
      </c>
      <c r="F3615" s="895" t="s">
        <v>19595</v>
      </c>
      <c r="G3615" s="891" t="s">
        <v>19594</v>
      </c>
      <c r="H3615" s="890" t="s">
        <v>2772</v>
      </c>
      <c r="I3615" s="889" t="s">
        <v>3654</v>
      </c>
      <c r="J3615" s="889" t="s">
        <v>5525</v>
      </c>
      <c r="K3615" s="888">
        <v>1</v>
      </c>
      <c r="L3615" s="888">
        <v>1</v>
      </c>
      <c r="M3615" s="887">
        <v>34883.33</v>
      </c>
      <c r="N3615" s="888">
        <v>0</v>
      </c>
      <c r="O3615" s="888">
        <v>0</v>
      </c>
      <c r="P3615" s="887">
        <v>0</v>
      </c>
    </row>
    <row r="3616" spans="1:16" x14ac:dyDescent="0.25">
      <c r="A3616" s="867" t="s">
        <v>19067</v>
      </c>
      <c r="B3616" s="867" t="s">
        <v>2672</v>
      </c>
      <c r="C3616" s="894" t="s">
        <v>19066</v>
      </c>
      <c r="D3616" s="893" t="s">
        <v>19596</v>
      </c>
      <c r="E3616" s="892">
        <v>22750</v>
      </c>
      <c r="F3616" s="895" t="s">
        <v>19595</v>
      </c>
      <c r="G3616" s="891" t="s">
        <v>19594</v>
      </c>
      <c r="H3616" s="890" t="s">
        <v>2772</v>
      </c>
      <c r="I3616" s="889" t="s">
        <v>3654</v>
      </c>
      <c r="J3616" s="889" t="s">
        <v>5525</v>
      </c>
      <c r="K3616" s="888">
        <v>1</v>
      </c>
      <c r="L3616" s="888">
        <v>3</v>
      </c>
      <c r="M3616" s="887">
        <v>53841.67</v>
      </c>
      <c r="N3616" s="888">
        <v>0</v>
      </c>
      <c r="O3616" s="888">
        <v>0</v>
      </c>
      <c r="P3616" s="887">
        <v>0</v>
      </c>
    </row>
    <row r="3617" spans="1:16" x14ac:dyDescent="0.25">
      <c r="A3617" s="867" t="s">
        <v>19067</v>
      </c>
      <c r="B3617" s="867" t="s">
        <v>2672</v>
      </c>
      <c r="C3617" s="894" t="s">
        <v>19066</v>
      </c>
      <c r="D3617" s="893" t="s">
        <v>19593</v>
      </c>
      <c r="E3617" s="892">
        <v>25000</v>
      </c>
      <c r="F3617" s="895" t="s">
        <v>19592</v>
      </c>
      <c r="G3617" s="891" t="s">
        <v>19591</v>
      </c>
      <c r="H3617" s="890" t="s">
        <v>2772</v>
      </c>
      <c r="I3617" s="889" t="s">
        <v>3654</v>
      </c>
      <c r="J3617" s="889" t="s">
        <v>5525</v>
      </c>
      <c r="K3617" s="888">
        <v>0</v>
      </c>
      <c r="L3617" s="888">
        <v>0</v>
      </c>
      <c r="M3617" s="887">
        <v>0</v>
      </c>
      <c r="N3617" s="888">
        <v>1</v>
      </c>
      <c r="O3617" s="888">
        <v>4</v>
      </c>
      <c r="P3617" s="887">
        <v>90583.33</v>
      </c>
    </row>
    <row r="3618" spans="1:16" x14ac:dyDescent="0.25">
      <c r="A3618" s="867" t="s">
        <v>19067</v>
      </c>
      <c r="B3618" s="867" t="s">
        <v>2672</v>
      </c>
      <c r="C3618" s="894" t="s">
        <v>19066</v>
      </c>
      <c r="D3618" s="893" t="s">
        <v>19590</v>
      </c>
      <c r="E3618" s="892">
        <v>25000</v>
      </c>
      <c r="F3618" s="895" t="s">
        <v>19589</v>
      </c>
      <c r="G3618" s="891" t="s">
        <v>19588</v>
      </c>
      <c r="H3618" s="890" t="s">
        <v>3285</v>
      </c>
      <c r="I3618" s="889" t="s">
        <v>3654</v>
      </c>
      <c r="J3618" s="889" t="s">
        <v>5525</v>
      </c>
      <c r="K3618" s="888">
        <v>1</v>
      </c>
      <c r="L3618" s="888">
        <v>2</v>
      </c>
      <c r="M3618" s="887">
        <v>43333.33</v>
      </c>
      <c r="N3618" s="888">
        <v>1</v>
      </c>
      <c r="O3618" s="888">
        <v>6</v>
      </c>
      <c r="P3618" s="887">
        <v>143083.33000000002</v>
      </c>
    </row>
    <row r="3619" spans="1:16" ht="22.5" x14ac:dyDescent="0.25">
      <c r="A3619" s="867" t="s">
        <v>19067</v>
      </c>
      <c r="B3619" s="867" t="s">
        <v>2672</v>
      </c>
      <c r="C3619" s="894" t="s">
        <v>19066</v>
      </c>
      <c r="D3619" s="893" t="s">
        <v>19587</v>
      </c>
      <c r="E3619" s="892">
        <v>25000</v>
      </c>
      <c r="F3619" s="895" t="s">
        <v>19586</v>
      </c>
      <c r="G3619" s="891" t="s">
        <v>19585</v>
      </c>
      <c r="H3619" s="890" t="s">
        <v>19074</v>
      </c>
      <c r="I3619" s="889" t="s">
        <v>3654</v>
      </c>
      <c r="J3619" s="889" t="s">
        <v>5525</v>
      </c>
      <c r="K3619" s="888">
        <v>1</v>
      </c>
      <c r="L3619" s="888">
        <v>6</v>
      </c>
      <c r="M3619" s="887">
        <v>155833.33000000002</v>
      </c>
      <c r="N3619" s="888">
        <v>1</v>
      </c>
      <c r="O3619" s="888">
        <v>6</v>
      </c>
      <c r="P3619" s="887">
        <v>147250</v>
      </c>
    </row>
    <row r="3620" spans="1:16" ht="15.75" customHeight="1" x14ac:dyDescent="0.25">
      <c r="A3620" s="867" t="s">
        <v>19067</v>
      </c>
      <c r="B3620" s="867" t="s">
        <v>2672</v>
      </c>
      <c r="C3620" s="894" t="s">
        <v>19066</v>
      </c>
      <c r="D3620" s="893" t="s">
        <v>19584</v>
      </c>
      <c r="E3620" s="892">
        <v>25000</v>
      </c>
      <c r="F3620" s="895" t="s">
        <v>19583</v>
      </c>
      <c r="G3620" s="891" t="s">
        <v>19582</v>
      </c>
      <c r="H3620" s="890" t="s">
        <v>19581</v>
      </c>
      <c r="I3620" s="889" t="s">
        <v>3654</v>
      </c>
      <c r="J3620" s="889" t="s">
        <v>5525</v>
      </c>
      <c r="K3620" s="888">
        <v>2</v>
      </c>
      <c r="L3620" s="888">
        <v>4</v>
      </c>
      <c r="M3620" s="887">
        <v>98333.33</v>
      </c>
      <c r="N3620" s="888">
        <v>1</v>
      </c>
      <c r="O3620" s="888">
        <v>4</v>
      </c>
      <c r="P3620" s="887">
        <v>88333.33</v>
      </c>
    </row>
    <row r="3621" spans="1:16" x14ac:dyDescent="0.25">
      <c r="A3621" s="867" t="s">
        <v>19067</v>
      </c>
      <c r="B3621" s="867" t="s">
        <v>2672</v>
      </c>
      <c r="C3621" s="894" t="s">
        <v>19066</v>
      </c>
      <c r="D3621" s="893" t="s">
        <v>201</v>
      </c>
      <c r="E3621" s="892">
        <v>20500</v>
      </c>
      <c r="F3621" s="895" t="s">
        <v>19580</v>
      </c>
      <c r="G3621" s="891" t="s">
        <v>19579</v>
      </c>
      <c r="H3621" s="890" t="s">
        <v>2772</v>
      </c>
      <c r="I3621" s="889" t="s">
        <v>3654</v>
      </c>
      <c r="J3621" s="889" t="s">
        <v>5525</v>
      </c>
      <c r="K3621" s="888">
        <v>1</v>
      </c>
      <c r="L3621" s="888">
        <v>2</v>
      </c>
      <c r="M3621" s="887">
        <v>38950</v>
      </c>
      <c r="N3621" s="888">
        <v>0</v>
      </c>
      <c r="O3621" s="888">
        <v>0</v>
      </c>
      <c r="P3621" s="887">
        <v>0</v>
      </c>
    </row>
    <row r="3622" spans="1:16" ht="33" customHeight="1" x14ac:dyDescent="0.25">
      <c r="A3622" s="867" t="s">
        <v>19067</v>
      </c>
      <c r="B3622" s="867" t="s">
        <v>2672</v>
      </c>
      <c r="C3622" s="894" t="s">
        <v>19066</v>
      </c>
      <c r="D3622" s="893" t="s">
        <v>19324</v>
      </c>
      <c r="E3622" s="892">
        <v>25000</v>
      </c>
      <c r="F3622" s="895" t="s">
        <v>19578</v>
      </c>
      <c r="G3622" s="891" t="s">
        <v>19577</v>
      </c>
      <c r="H3622" s="890" t="s">
        <v>2772</v>
      </c>
      <c r="I3622" s="889" t="s">
        <v>3654</v>
      </c>
      <c r="J3622" s="889" t="s">
        <v>5525</v>
      </c>
      <c r="K3622" s="888">
        <v>1</v>
      </c>
      <c r="L3622" s="888">
        <v>11</v>
      </c>
      <c r="M3622" s="887">
        <v>275000</v>
      </c>
      <c r="N3622" s="888">
        <v>1</v>
      </c>
      <c r="O3622" s="888">
        <v>2</v>
      </c>
      <c r="P3622" s="887">
        <v>38333.33</v>
      </c>
    </row>
    <row r="3623" spans="1:16" ht="33" customHeight="1" x14ac:dyDescent="0.25">
      <c r="A3623" s="867" t="s">
        <v>19067</v>
      </c>
      <c r="B3623" s="867" t="s">
        <v>2672</v>
      </c>
      <c r="C3623" s="894" t="s">
        <v>19066</v>
      </c>
      <c r="D3623" s="893" t="s">
        <v>19576</v>
      </c>
      <c r="E3623" s="892">
        <v>20500</v>
      </c>
      <c r="F3623" s="895" t="s">
        <v>19575</v>
      </c>
      <c r="G3623" s="891" t="s">
        <v>19574</v>
      </c>
      <c r="H3623" s="890" t="s">
        <v>2703</v>
      </c>
      <c r="I3623" s="889" t="s">
        <v>3654</v>
      </c>
      <c r="J3623" s="889" t="s">
        <v>5525</v>
      </c>
      <c r="K3623" s="888">
        <v>1</v>
      </c>
      <c r="L3623" s="888">
        <v>2</v>
      </c>
      <c r="M3623" s="887">
        <v>25283.33</v>
      </c>
      <c r="N3623" s="888">
        <v>0</v>
      </c>
      <c r="O3623" s="888">
        <v>0</v>
      </c>
      <c r="P3623" s="887">
        <v>0</v>
      </c>
    </row>
    <row r="3624" spans="1:16" ht="49.5" customHeight="1" x14ac:dyDescent="0.25">
      <c r="A3624" s="867" t="s">
        <v>19067</v>
      </c>
      <c r="B3624" s="867" t="s">
        <v>2672</v>
      </c>
      <c r="C3624" s="894" t="s">
        <v>19066</v>
      </c>
      <c r="D3624" s="893" t="s">
        <v>19573</v>
      </c>
      <c r="E3624" s="892">
        <v>25000</v>
      </c>
      <c r="F3624" s="895" t="s">
        <v>19572</v>
      </c>
      <c r="G3624" s="891" t="s">
        <v>19571</v>
      </c>
      <c r="H3624" s="890" t="s">
        <v>19264</v>
      </c>
      <c r="I3624" s="889" t="s">
        <v>3654</v>
      </c>
      <c r="J3624" s="889" t="s">
        <v>5525</v>
      </c>
      <c r="K3624" s="888">
        <v>1</v>
      </c>
      <c r="L3624" s="888">
        <v>12</v>
      </c>
      <c r="M3624" s="887">
        <v>300000</v>
      </c>
      <c r="N3624" s="888">
        <v>1</v>
      </c>
      <c r="O3624" s="888">
        <v>6</v>
      </c>
      <c r="P3624" s="887">
        <v>147250</v>
      </c>
    </row>
    <row r="3625" spans="1:16" ht="32.25" customHeight="1" x14ac:dyDescent="0.25">
      <c r="A3625" s="867" t="s">
        <v>19067</v>
      </c>
      <c r="B3625" s="867" t="s">
        <v>2672</v>
      </c>
      <c r="C3625" s="894" t="s">
        <v>19066</v>
      </c>
      <c r="D3625" s="893" t="s">
        <v>19570</v>
      </c>
      <c r="E3625" s="892">
        <v>20500</v>
      </c>
      <c r="F3625" s="895" t="s">
        <v>19569</v>
      </c>
      <c r="G3625" s="891" t="s">
        <v>19568</v>
      </c>
      <c r="H3625" s="890" t="s">
        <v>13484</v>
      </c>
      <c r="I3625" s="889" t="s">
        <v>3654</v>
      </c>
      <c r="J3625" s="889" t="s">
        <v>5525</v>
      </c>
      <c r="K3625" s="888">
        <v>1</v>
      </c>
      <c r="L3625" s="888">
        <v>2</v>
      </c>
      <c r="M3625" s="887">
        <v>49883.33</v>
      </c>
      <c r="N3625" s="888">
        <v>1</v>
      </c>
      <c r="O3625" s="888">
        <v>5</v>
      </c>
      <c r="P3625" s="887">
        <v>107258.33</v>
      </c>
    </row>
    <row r="3626" spans="1:16" ht="22.5" x14ac:dyDescent="0.25">
      <c r="A3626" s="867" t="s">
        <v>19067</v>
      </c>
      <c r="B3626" s="867" t="s">
        <v>2672</v>
      </c>
      <c r="C3626" s="894" t="s">
        <v>19066</v>
      </c>
      <c r="D3626" s="893" t="s">
        <v>19567</v>
      </c>
      <c r="E3626" s="892">
        <v>20500</v>
      </c>
      <c r="F3626" s="895" t="s">
        <v>19566</v>
      </c>
      <c r="G3626" s="891" t="s">
        <v>19565</v>
      </c>
      <c r="H3626" s="890" t="s">
        <v>2772</v>
      </c>
      <c r="I3626" s="889" t="s">
        <v>3654</v>
      </c>
      <c r="J3626" s="889" t="s">
        <v>5525</v>
      </c>
      <c r="K3626" s="888">
        <v>1</v>
      </c>
      <c r="L3626" s="888">
        <v>10</v>
      </c>
      <c r="M3626" s="887">
        <v>181766.66999999998</v>
      </c>
      <c r="N3626" s="888">
        <v>0</v>
      </c>
      <c r="O3626" s="888">
        <v>0</v>
      </c>
      <c r="P3626" s="887">
        <v>0</v>
      </c>
    </row>
    <row r="3627" spans="1:16" ht="22.5" x14ac:dyDescent="0.25">
      <c r="A3627" s="867" t="s">
        <v>19067</v>
      </c>
      <c r="B3627" s="867" t="s">
        <v>2672</v>
      </c>
      <c r="C3627" s="894" t="s">
        <v>19066</v>
      </c>
      <c r="D3627" s="893" t="s">
        <v>19473</v>
      </c>
      <c r="E3627" s="892">
        <v>18250</v>
      </c>
      <c r="F3627" s="895" t="s">
        <v>19563</v>
      </c>
      <c r="G3627" s="891" t="s">
        <v>19562</v>
      </c>
      <c r="H3627" s="890" t="s">
        <v>2772</v>
      </c>
      <c r="I3627" s="889" t="s">
        <v>3654</v>
      </c>
      <c r="J3627" s="889" t="s">
        <v>5525</v>
      </c>
      <c r="K3627" s="888">
        <v>1</v>
      </c>
      <c r="L3627" s="888">
        <v>3</v>
      </c>
      <c r="M3627" s="887">
        <v>69958.33</v>
      </c>
      <c r="N3627" s="888">
        <v>1</v>
      </c>
      <c r="O3627" s="888">
        <v>5</v>
      </c>
      <c r="P3627" s="887">
        <v>86383.33</v>
      </c>
    </row>
    <row r="3628" spans="1:16" x14ac:dyDescent="0.25">
      <c r="A3628" s="867" t="s">
        <v>19067</v>
      </c>
      <c r="B3628" s="867" t="s">
        <v>2672</v>
      </c>
      <c r="C3628" s="894" t="s">
        <v>19066</v>
      </c>
      <c r="D3628" s="893" t="s">
        <v>19564</v>
      </c>
      <c r="E3628" s="892">
        <v>17000</v>
      </c>
      <c r="F3628" s="895" t="s">
        <v>19563</v>
      </c>
      <c r="G3628" s="891" t="s">
        <v>19562</v>
      </c>
      <c r="H3628" s="890" t="s">
        <v>2772</v>
      </c>
      <c r="I3628" s="889" t="s">
        <v>3654</v>
      </c>
      <c r="J3628" s="889" t="s">
        <v>5525</v>
      </c>
      <c r="K3628" s="888">
        <v>1</v>
      </c>
      <c r="L3628" s="888">
        <v>3</v>
      </c>
      <c r="M3628" s="887">
        <v>46466.67</v>
      </c>
      <c r="N3628" s="888">
        <v>0</v>
      </c>
      <c r="O3628" s="888">
        <v>0</v>
      </c>
      <c r="P3628" s="887">
        <v>0</v>
      </c>
    </row>
    <row r="3629" spans="1:16" x14ac:dyDescent="0.25">
      <c r="A3629" s="867" t="s">
        <v>19067</v>
      </c>
      <c r="B3629" s="867" t="s">
        <v>2672</v>
      </c>
      <c r="C3629" s="894" t="s">
        <v>19066</v>
      </c>
      <c r="D3629" s="893" t="s">
        <v>19561</v>
      </c>
      <c r="E3629" s="892">
        <v>22750</v>
      </c>
      <c r="F3629" s="895" t="s">
        <v>19558</v>
      </c>
      <c r="G3629" s="891" t="s">
        <v>19560</v>
      </c>
      <c r="H3629" s="890" t="s">
        <v>3285</v>
      </c>
      <c r="I3629" s="889" t="s">
        <v>3654</v>
      </c>
      <c r="J3629" s="889" t="s">
        <v>5525</v>
      </c>
      <c r="K3629" s="888">
        <v>1</v>
      </c>
      <c r="L3629" s="888">
        <v>1</v>
      </c>
      <c r="M3629" s="887">
        <v>9858.33</v>
      </c>
      <c r="N3629" s="888">
        <v>1</v>
      </c>
      <c r="O3629" s="888">
        <v>6</v>
      </c>
      <c r="P3629" s="887">
        <v>134087.5</v>
      </c>
    </row>
    <row r="3630" spans="1:16" ht="22.5" x14ac:dyDescent="0.25">
      <c r="A3630" s="867" t="s">
        <v>19067</v>
      </c>
      <c r="B3630" s="867" t="s">
        <v>2672</v>
      </c>
      <c r="C3630" s="894" t="s">
        <v>19066</v>
      </c>
      <c r="D3630" s="893" t="s">
        <v>19559</v>
      </c>
      <c r="E3630" s="892">
        <v>20500</v>
      </c>
      <c r="F3630" s="895" t="s">
        <v>19558</v>
      </c>
      <c r="G3630" s="891" t="s">
        <v>19557</v>
      </c>
      <c r="H3630" s="890" t="s">
        <v>2782</v>
      </c>
      <c r="I3630" s="889" t="s">
        <v>3654</v>
      </c>
      <c r="J3630" s="889" t="s">
        <v>5525</v>
      </c>
      <c r="K3630" s="888">
        <v>1</v>
      </c>
      <c r="L3630" s="888">
        <v>8</v>
      </c>
      <c r="M3630" s="887">
        <v>174250</v>
      </c>
      <c r="N3630" s="888">
        <v>0</v>
      </c>
      <c r="O3630" s="888">
        <v>0</v>
      </c>
      <c r="P3630" s="887">
        <v>0</v>
      </c>
    </row>
    <row r="3631" spans="1:16" ht="22.5" x14ac:dyDescent="0.25">
      <c r="A3631" s="867" t="s">
        <v>19067</v>
      </c>
      <c r="B3631" s="867" t="s">
        <v>2672</v>
      </c>
      <c r="C3631" s="894" t="s">
        <v>19066</v>
      </c>
      <c r="D3631" s="893" t="s">
        <v>19556</v>
      </c>
      <c r="E3631" s="892">
        <v>20500</v>
      </c>
      <c r="F3631" s="895" t="s">
        <v>19555</v>
      </c>
      <c r="G3631" s="891" t="s">
        <v>19554</v>
      </c>
      <c r="H3631" s="890" t="s">
        <v>19553</v>
      </c>
      <c r="I3631" s="889" t="s">
        <v>3654</v>
      </c>
      <c r="J3631" s="889" t="s">
        <v>5525</v>
      </c>
      <c r="K3631" s="888">
        <v>1</v>
      </c>
      <c r="L3631" s="888">
        <v>1</v>
      </c>
      <c r="M3631" s="887">
        <v>10933.33</v>
      </c>
      <c r="N3631" s="888">
        <v>0</v>
      </c>
      <c r="O3631" s="888">
        <v>0</v>
      </c>
      <c r="P3631" s="887">
        <v>0</v>
      </c>
    </row>
    <row r="3632" spans="1:16" ht="22.5" x14ac:dyDescent="0.25">
      <c r="A3632" s="867" t="s">
        <v>19067</v>
      </c>
      <c r="B3632" s="867" t="s">
        <v>2672</v>
      </c>
      <c r="C3632" s="894" t="s">
        <v>19066</v>
      </c>
      <c r="D3632" s="893" t="s">
        <v>19552</v>
      </c>
      <c r="E3632" s="892">
        <v>22750</v>
      </c>
      <c r="F3632" s="895" t="s">
        <v>19550</v>
      </c>
      <c r="G3632" s="891" t="s">
        <v>19549</v>
      </c>
      <c r="H3632" s="890" t="s">
        <v>19062</v>
      </c>
      <c r="I3632" s="889" t="s">
        <v>3654</v>
      </c>
      <c r="J3632" s="889" t="s">
        <v>5525</v>
      </c>
      <c r="K3632" s="888">
        <v>1</v>
      </c>
      <c r="L3632" s="888">
        <v>1</v>
      </c>
      <c r="M3632" s="887">
        <v>25025</v>
      </c>
      <c r="N3632" s="888">
        <v>0</v>
      </c>
      <c r="O3632" s="888">
        <v>0</v>
      </c>
      <c r="P3632" s="887">
        <v>0</v>
      </c>
    </row>
    <row r="3633" spans="1:16" x14ac:dyDescent="0.25">
      <c r="A3633" s="1772" t="s">
        <v>2848</v>
      </c>
      <c r="B3633" s="1772"/>
      <c r="C3633" s="1772"/>
      <c r="D3633" s="1772"/>
      <c r="E3633" s="1772"/>
      <c r="F3633" s="1772" t="s">
        <v>378</v>
      </c>
      <c r="G3633" s="1772"/>
      <c r="H3633" s="1772"/>
      <c r="I3633" s="1772"/>
      <c r="J3633" s="1772"/>
      <c r="K3633" s="1771" t="s">
        <v>2847</v>
      </c>
      <c r="L3633" s="1771"/>
      <c r="M3633" s="1771"/>
      <c r="N3633" s="1771" t="s">
        <v>2846</v>
      </c>
      <c r="O3633" s="1771"/>
      <c r="P3633" s="1771"/>
    </row>
    <row r="3634" spans="1:16" ht="69.75" x14ac:dyDescent="0.25">
      <c r="A3634" s="1535" t="s">
        <v>2845</v>
      </c>
      <c r="B3634" s="1535" t="s">
        <v>5</v>
      </c>
      <c r="C3634" s="1535" t="s">
        <v>2844</v>
      </c>
      <c r="D3634" s="1535" t="s">
        <v>2843</v>
      </c>
      <c r="E3634" s="1536" t="s">
        <v>2842</v>
      </c>
      <c r="F3634" s="1537" t="s">
        <v>2841</v>
      </c>
      <c r="G3634" s="1535" t="s">
        <v>2840</v>
      </c>
      <c r="H3634" s="1535" t="s">
        <v>2839</v>
      </c>
      <c r="I3634" s="1535" t="s">
        <v>2838</v>
      </c>
      <c r="J3634" s="1535" t="s">
        <v>2837</v>
      </c>
      <c r="K3634" s="1538" t="s">
        <v>2836</v>
      </c>
      <c r="L3634" s="1538" t="s">
        <v>2835</v>
      </c>
      <c r="M3634" s="1539" t="s">
        <v>2834</v>
      </c>
      <c r="N3634" s="1538" t="s">
        <v>2836</v>
      </c>
      <c r="O3634" s="1538" t="s">
        <v>2835</v>
      </c>
      <c r="P3634" s="1539" t="s">
        <v>2834</v>
      </c>
    </row>
    <row r="3635" spans="1:16" ht="22.5" x14ac:dyDescent="0.25">
      <c r="A3635" s="867" t="s">
        <v>19067</v>
      </c>
      <c r="B3635" s="867" t="s">
        <v>2672</v>
      </c>
      <c r="C3635" s="894" t="s">
        <v>19066</v>
      </c>
      <c r="D3635" s="893" t="s">
        <v>19551</v>
      </c>
      <c r="E3635" s="892">
        <v>22750</v>
      </c>
      <c r="F3635" s="895" t="s">
        <v>19550</v>
      </c>
      <c r="G3635" s="891" t="s">
        <v>19549</v>
      </c>
      <c r="H3635" s="890" t="s">
        <v>19062</v>
      </c>
      <c r="I3635" s="889" t="s">
        <v>3654</v>
      </c>
      <c r="J3635" s="889" t="s">
        <v>5525</v>
      </c>
      <c r="K3635" s="888">
        <v>1</v>
      </c>
      <c r="L3635" s="888">
        <v>4</v>
      </c>
      <c r="M3635" s="887">
        <v>89483.33</v>
      </c>
      <c r="N3635" s="888">
        <v>0</v>
      </c>
      <c r="O3635" s="888">
        <v>0</v>
      </c>
      <c r="P3635" s="887">
        <v>0</v>
      </c>
    </row>
    <row r="3636" spans="1:16" x14ac:dyDescent="0.25">
      <c r="A3636" s="867" t="s">
        <v>19067</v>
      </c>
      <c r="B3636" s="867" t="s">
        <v>2672</v>
      </c>
      <c r="C3636" s="894" t="s">
        <v>19066</v>
      </c>
      <c r="D3636" s="893" t="s">
        <v>19141</v>
      </c>
      <c r="E3636" s="892">
        <v>20500</v>
      </c>
      <c r="F3636" s="895" t="s">
        <v>19548</v>
      </c>
      <c r="G3636" s="891" t="s">
        <v>19547</v>
      </c>
      <c r="H3636" s="890" t="s">
        <v>19387</v>
      </c>
      <c r="I3636" s="889" t="s">
        <v>3654</v>
      </c>
      <c r="J3636" s="889" t="s">
        <v>5525</v>
      </c>
      <c r="K3636" s="888">
        <v>1</v>
      </c>
      <c r="L3636" s="888">
        <v>7</v>
      </c>
      <c r="M3636" s="887">
        <v>143500</v>
      </c>
      <c r="N3636" s="888">
        <v>0</v>
      </c>
      <c r="O3636" s="888">
        <v>0</v>
      </c>
      <c r="P3636" s="887">
        <v>0</v>
      </c>
    </row>
    <row r="3637" spans="1:16" ht="22.5" x14ac:dyDescent="0.25">
      <c r="A3637" s="867" t="s">
        <v>19067</v>
      </c>
      <c r="B3637" s="867" t="s">
        <v>2672</v>
      </c>
      <c r="C3637" s="894" t="s">
        <v>19066</v>
      </c>
      <c r="D3637" s="893" t="s">
        <v>19546</v>
      </c>
      <c r="E3637" s="892">
        <v>20500</v>
      </c>
      <c r="F3637" s="895" t="s">
        <v>19545</v>
      </c>
      <c r="G3637" s="891" t="s">
        <v>19544</v>
      </c>
      <c r="H3637" s="890" t="s">
        <v>2772</v>
      </c>
      <c r="I3637" s="889" t="s">
        <v>3654</v>
      </c>
      <c r="J3637" s="889" t="s">
        <v>5525</v>
      </c>
      <c r="K3637" s="888">
        <v>1</v>
      </c>
      <c r="L3637" s="888">
        <v>5</v>
      </c>
      <c r="M3637" s="887">
        <v>101133.33</v>
      </c>
      <c r="N3637" s="888">
        <v>0</v>
      </c>
      <c r="O3637" s="888">
        <v>0</v>
      </c>
      <c r="P3637" s="887">
        <v>0</v>
      </c>
    </row>
    <row r="3638" spans="1:16" ht="22.5" x14ac:dyDescent="0.25">
      <c r="A3638" s="867" t="s">
        <v>19067</v>
      </c>
      <c r="B3638" s="867" t="s">
        <v>2672</v>
      </c>
      <c r="C3638" s="894" t="s">
        <v>19066</v>
      </c>
      <c r="D3638" s="893" t="s">
        <v>19273</v>
      </c>
      <c r="E3638" s="892">
        <v>20500</v>
      </c>
      <c r="F3638" s="895" t="s">
        <v>19543</v>
      </c>
      <c r="G3638" s="891" t="s">
        <v>19542</v>
      </c>
      <c r="H3638" s="890" t="s">
        <v>2855</v>
      </c>
      <c r="I3638" s="889" t="s">
        <v>3654</v>
      </c>
      <c r="J3638" s="889" t="s">
        <v>5525</v>
      </c>
      <c r="K3638" s="888">
        <v>1</v>
      </c>
      <c r="L3638" s="888">
        <v>10</v>
      </c>
      <c r="M3638" s="887">
        <v>189966.67</v>
      </c>
      <c r="N3638" s="888">
        <v>0</v>
      </c>
      <c r="O3638" s="888">
        <v>0</v>
      </c>
      <c r="P3638" s="887">
        <v>0</v>
      </c>
    </row>
    <row r="3639" spans="1:16" ht="22.5" x14ac:dyDescent="0.25">
      <c r="A3639" s="867" t="s">
        <v>19067</v>
      </c>
      <c r="B3639" s="867" t="s">
        <v>2672</v>
      </c>
      <c r="C3639" s="894" t="s">
        <v>19066</v>
      </c>
      <c r="D3639" s="893" t="s">
        <v>19541</v>
      </c>
      <c r="E3639" s="892">
        <v>22750</v>
      </c>
      <c r="F3639" s="895" t="s">
        <v>19540</v>
      </c>
      <c r="G3639" s="891" t="s">
        <v>19539</v>
      </c>
      <c r="H3639" s="890" t="s">
        <v>2772</v>
      </c>
      <c r="I3639" s="889" t="s">
        <v>3654</v>
      </c>
      <c r="J3639" s="889" t="s">
        <v>5525</v>
      </c>
      <c r="K3639" s="888">
        <v>1</v>
      </c>
      <c r="L3639" s="888">
        <v>2</v>
      </c>
      <c r="M3639" s="887">
        <v>53083.33</v>
      </c>
      <c r="N3639" s="888">
        <v>1</v>
      </c>
      <c r="O3639" s="888">
        <v>6</v>
      </c>
      <c r="P3639" s="887">
        <v>134087.5</v>
      </c>
    </row>
    <row r="3640" spans="1:16" ht="22.5" x14ac:dyDescent="0.25">
      <c r="A3640" s="867" t="s">
        <v>19067</v>
      </c>
      <c r="B3640" s="867" t="s">
        <v>2672</v>
      </c>
      <c r="C3640" s="894" t="s">
        <v>19066</v>
      </c>
      <c r="D3640" s="893" t="s">
        <v>19538</v>
      </c>
      <c r="E3640" s="892">
        <v>25000</v>
      </c>
      <c r="F3640" s="895" t="s">
        <v>19537</v>
      </c>
      <c r="G3640" s="891" t="s">
        <v>19536</v>
      </c>
      <c r="H3640" s="890" t="s">
        <v>19535</v>
      </c>
      <c r="I3640" s="889" t="s">
        <v>3654</v>
      </c>
      <c r="J3640" s="889" t="s">
        <v>5525</v>
      </c>
      <c r="K3640" s="888">
        <v>1</v>
      </c>
      <c r="L3640" s="888">
        <v>12</v>
      </c>
      <c r="M3640" s="887">
        <v>300000</v>
      </c>
      <c r="N3640" s="888">
        <v>1</v>
      </c>
      <c r="O3640" s="888">
        <v>6</v>
      </c>
      <c r="P3640" s="887">
        <v>147250</v>
      </c>
    </row>
    <row r="3641" spans="1:16" x14ac:dyDescent="0.25">
      <c r="A3641" s="867" t="s">
        <v>19067</v>
      </c>
      <c r="B3641" s="867" t="s">
        <v>2672</v>
      </c>
      <c r="C3641" s="894" t="s">
        <v>19066</v>
      </c>
      <c r="D3641" s="893" t="s">
        <v>19534</v>
      </c>
      <c r="E3641" s="892">
        <v>25000</v>
      </c>
      <c r="F3641" s="895" t="s">
        <v>19533</v>
      </c>
      <c r="G3641" s="891" t="s">
        <v>19532</v>
      </c>
      <c r="H3641" s="890" t="s">
        <v>2772</v>
      </c>
      <c r="I3641" s="889" t="s">
        <v>3654</v>
      </c>
      <c r="J3641" s="889" t="s">
        <v>5525</v>
      </c>
      <c r="K3641" s="888">
        <v>1</v>
      </c>
      <c r="L3641" s="888">
        <v>9</v>
      </c>
      <c r="M3641" s="887">
        <v>222500</v>
      </c>
      <c r="N3641" s="888">
        <v>1</v>
      </c>
      <c r="O3641" s="888">
        <v>6</v>
      </c>
      <c r="P3641" s="887">
        <v>147250</v>
      </c>
    </row>
    <row r="3642" spans="1:16" x14ac:dyDescent="0.25">
      <c r="A3642" s="867" t="s">
        <v>19067</v>
      </c>
      <c r="B3642" s="867" t="s">
        <v>2672</v>
      </c>
      <c r="C3642" s="894" t="s">
        <v>19066</v>
      </c>
      <c r="D3642" s="893" t="s">
        <v>19152</v>
      </c>
      <c r="E3642" s="892">
        <v>25000</v>
      </c>
      <c r="F3642" s="895" t="s">
        <v>19531</v>
      </c>
      <c r="G3642" s="891" t="s">
        <v>19530</v>
      </c>
      <c r="H3642" s="890" t="s">
        <v>19160</v>
      </c>
      <c r="I3642" s="889" t="s">
        <v>3654</v>
      </c>
      <c r="J3642" s="889" t="s">
        <v>5525</v>
      </c>
      <c r="K3642" s="888">
        <v>1</v>
      </c>
      <c r="L3642" s="888">
        <v>7</v>
      </c>
      <c r="M3642" s="887">
        <v>181666.66999999998</v>
      </c>
      <c r="N3642" s="888">
        <v>1</v>
      </c>
      <c r="O3642" s="888">
        <v>6</v>
      </c>
      <c r="P3642" s="887">
        <v>147250</v>
      </c>
    </row>
    <row r="3643" spans="1:16" x14ac:dyDescent="0.25">
      <c r="A3643" s="867" t="s">
        <v>19067</v>
      </c>
      <c r="B3643" s="867" t="s">
        <v>2672</v>
      </c>
      <c r="C3643" s="894" t="s">
        <v>19066</v>
      </c>
      <c r="D3643" s="893" t="s">
        <v>19529</v>
      </c>
      <c r="E3643" s="892">
        <v>16000</v>
      </c>
      <c r="F3643" s="895" t="s">
        <v>19528</v>
      </c>
      <c r="G3643" s="891" t="s">
        <v>19527</v>
      </c>
      <c r="H3643" s="890" t="s">
        <v>2772</v>
      </c>
      <c r="I3643" s="889" t="s">
        <v>3654</v>
      </c>
      <c r="J3643" s="889" t="s">
        <v>5525</v>
      </c>
      <c r="K3643" s="888">
        <v>1</v>
      </c>
      <c r="L3643" s="888">
        <v>12</v>
      </c>
      <c r="M3643" s="887">
        <v>192000</v>
      </c>
      <c r="N3643" s="888">
        <v>1</v>
      </c>
      <c r="O3643" s="888">
        <v>6</v>
      </c>
      <c r="P3643" s="887">
        <v>94400</v>
      </c>
    </row>
    <row r="3644" spans="1:16" x14ac:dyDescent="0.25">
      <c r="A3644" s="867" t="s">
        <v>19067</v>
      </c>
      <c r="B3644" s="867" t="s">
        <v>2672</v>
      </c>
      <c r="C3644" s="894" t="s">
        <v>19066</v>
      </c>
      <c r="D3644" s="893" t="s">
        <v>3264</v>
      </c>
      <c r="E3644" s="892">
        <v>20500</v>
      </c>
      <c r="F3644" s="895" t="s">
        <v>19526</v>
      </c>
      <c r="G3644" s="891" t="s">
        <v>19525</v>
      </c>
      <c r="H3644" s="890" t="s">
        <v>2703</v>
      </c>
      <c r="I3644" s="889" t="s">
        <v>3654</v>
      </c>
      <c r="J3644" s="889" t="s">
        <v>5525</v>
      </c>
      <c r="K3644" s="888">
        <v>0</v>
      </c>
      <c r="L3644" s="888">
        <v>0</v>
      </c>
      <c r="M3644" s="887">
        <v>0</v>
      </c>
      <c r="N3644" s="888">
        <v>1</v>
      </c>
      <c r="O3644" s="888">
        <v>4</v>
      </c>
      <c r="P3644" s="887">
        <v>98375</v>
      </c>
    </row>
    <row r="3645" spans="1:16" ht="22.5" x14ac:dyDescent="0.25">
      <c r="A3645" s="867" t="s">
        <v>19067</v>
      </c>
      <c r="B3645" s="867" t="s">
        <v>2672</v>
      </c>
      <c r="C3645" s="894" t="s">
        <v>19066</v>
      </c>
      <c r="D3645" s="893" t="s">
        <v>19524</v>
      </c>
      <c r="E3645" s="892">
        <v>20500</v>
      </c>
      <c r="F3645" s="895" t="s">
        <v>19522</v>
      </c>
      <c r="G3645" s="891" t="s">
        <v>19523</v>
      </c>
      <c r="H3645" s="890" t="s">
        <v>2782</v>
      </c>
      <c r="I3645" s="889" t="s">
        <v>3654</v>
      </c>
      <c r="J3645" s="889" t="s">
        <v>5525</v>
      </c>
      <c r="K3645" s="888">
        <v>1</v>
      </c>
      <c r="L3645" s="888">
        <v>1</v>
      </c>
      <c r="M3645" s="887">
        <v>13666.67</v>
      </c>
      <c r="N3645" s="888">
        <v>1</v>
      </c>
      <c r="O3645" s="888">
        <v>6</v>
      </c>
      <c r="P3645" s="887">
        <v>120925</v>
      </c>
    </row>
    <row r="3646" spans="1:16" x14ac:dyDescent="0.25">
      <c r="A3646" s="867" t="s">
        <v>19067</v>
      </c>
      <c r="B3646" s="867" t="s">
        <v>2672</v>
      </c>
      <c r="C3646" s="894" t="s">
        <v>19066</v>
      </c>
      <c r="D3646" s="893" t="s">
        <v>19468</v>
      </c>
      <c r="E3646" s="892">
        <v>25000</v>
      </c>
      <c r="F3646" s="895" t="s">
        <v>19522</v>
      </c>
      <c r="G3646" s="891" t="s">
        <v>19521</v>
      </c>
      <c r="H3646" s="890" t="s">
        <v>2772</v>
      </c>
      <c r="I3646" s="889" t="s">
        <v>3654</v>
      </c>
      <c r="J3646" s="889" t="s">
        <v>5525</v>
      </c>
      <c r="K3646" s="888">
        <v>1</v>
      </c>
      <c r="L3646" s="888">
        <v>3</v>
      </c>
      <c r="M3646" s="887">
        <v>67500</v>
      </c>
      <c r="N3646" s="888">
        <v>0</v>
      </c>
      <c r="O3646" s="888">
        <v>0</v>
      </c>
      <c r="P3646" s="887">
        <v>0</v>
      </c>
    </row>
    <row r="3647" spans="1:16" ht="33.75" x14ac:dyDescent="0.25">
      <c r="A3647" s="867" t="s">
        <v>19067</v>
      </c>
      <c r="B3647" s="867" t="s">
        <v>2672</v>
      </c>
      <c r="C3647" s="894" t="s">
        <v>19066</v>
      </c>
      <c r="D3647" s="893" t="s">
        <v>19222</v>
      </c>
      <c r="E3647" s="892">
        <v>20000</v>
      </c>
      <c r="F3647" s="895" t="s">
        <v>19520</v>
      </c>
      <c r="G3647" s="891" t="s">
        <v>19519</v>
      </c>
      <c r="H3647" s="890" t="s">
        <v>2782</v>
      </c>
      <c r="I3647" s="889" t="s">
        <v>3654</v>
      </c>
      <c r="J3647" s="889" t="s">
        <v>5525</v>
      </c>
      <c r="K3647" s="888">
        <v>0</v>
      </c>
      <c r="L3647" s="888">
        <v>0</v>
      </c>
      <c r="M3647" s="887">
        <v>0</v>
      </c>
      <c r="N3647" s="888">
        <v>1</v>
      </c>
      <c r="O3647" s="888">
        <v>1</v>
      </c>
      <c r="P3647" s="887">
        <v>12000</v>
      </c>
    </row>
    <row r="3648" spans="1:16" ht="22.5" x14ac:dyDescent="0.25">
      <c r="A3648" s="867" t="s">
        <v>19067</v>
      </c>
      <c r="B3648" s="867" t="s">
        <v>2672</v>
      </c>
      <c r="C3648" s="894" t="s">
        <v>19066</v>
      </c>
      <c r="D3648" s="893" t="s">
        <v>19518</v>
      </c>
      <c r="E3648" s="892">
        <v>22750</v>
      </c>
      <c r="F3648" s="895" t="s">
        <v>19517</v>
      </c>
      <c r="G3648" s="891" t="s">
        <v>19516</v>
      </c>
      <c r="H3648" s="890" t="s">
        <v>2772</v>
      </c>
      <c r="I3648" s="889" t="s">
        <v>3654</v>
      </c>
      <c r="J3648" s="889" t="s">
        <v>5525</v>
      </c>
      <c r="K3648" s="888">
        <v>1</v>
      </c>
      <c r="L3648" s="888">
        <v>3</v>
      </c>
      <c r="M3648" s="887">
        <v>62941.67</v>
      </c>
      <c r="N3648" s="888">
        <v>0</v>
      </c>
      <c r="O3648" s="888">
        <v>0</v>
      </c>
      <c r="P3648" s="887">
        <v>0</v>
      </c>
    </row>
    <row r="3649" spans="1:16" ht="22.5" x14ac:dyDescent="0.25">
      <c r="A3649" s="867" t="s">
        <v>19067</v>
      </c>
      <c r="B3649" s="867" t="s">
        <v>2672</v>
      </c>
      <c r="C3649" s="894" t="s">
        <v>19066</v>
      </c>
      <c r="D3649" s="893" t="s">
        <v>19515</v>
      </c>
      <c r="E3649" s="892">
        <v>22750</v>
      </c>
      <c r="F3649" s="895" t="s">
        <v>19514</v>
      </c>
      <c r="G3649" s="891" t="s">
        <v>19513</v>
      </c>
      <c r="H3649" s="890" t="s">
        <v>19074</v>
      </c>
      <c r="I3649" s="889" t="s">
        <v>3654</v>
      </c>
      <c r="J3649" s="889" t="s">
        <v>5525</v>
      </c>
      <c r="K3649" s="888">
        <v>1</v>
      </c>
      <c r="L3649" s="888">
        <v>12</v>
      </c>
      <c r="M3649" s="887">
        <v>273000</v>
      </c>
      <c r="N3649" s="888">
        <v>1</v>
      </c>
      <c r="O3649" s="888">
        <v>5</v>
      </c>
      <c r="P3649" s="887">
        <v>96308.33</v>
      </c>
    </row>
    <row r="3650" spans="1:16" ht="22.5" x14ac:dyDescent="0.25">
      <c r="A3650" s="867" t="s">
        <v>19067</v>
      </c>
      <c r="B3650" s="867" t="s">
        <v>2672</v>
      </c>
      <c r="C3650" s="894" t="s">
        <v>19066</v>
      </c>
      <c r="D3650" s="893" t="s">
        <v>19512</v>
      </c>
      <c r="E3650" s="892">
        <v>25000</v>
      </c>
      <c r="F3650" s="895" t="s">
        <v>19511</v>
      </c>
      <c r="G3650" s="891" t="s">
        <v>19510</v>
      </c>
      <c r="H3650" s="890" t="s">
        <v>2772</v>
      </c>
      <c r="I3650" s="889" t="s">
        <v>3654</v>
      </c>
      <c r="J3650" s="889" t="s">
        <v>5525</v>
      </c>
      <c r="K3650" s="888">
        <v>1</v>
      </c>
      <c r="L3650" s="888">
        <v>5</v>
      </c>
      <c r="M3650" s="887">
        <v>122500</v>
      </c>
      <c r="N3650" s="888">
        <v>0</v>
      </c>
      <c r="O3650" s="888">
        <v>0</v>
      </c>
      <c r="P3650" s="887">
        <v>0</v>
      </c>
    </row>
    <row r="3651" spans="1:16" x14ac:dyDescent="0.25">
      <c r="A3651" s="867" t="s">
        <v>19067</v>
      </c>
      <c r="B3651" s="867" t="s">
        <v>2672</v>
      </c>
      <c r="C3651" s="894" t="s">
        <v>19066</v>
      </c>
      <c r="D3651" s="893" t="s">
        <v>19263</v>
      </c>
      <c r="E3651" s="892">
        <v>20500</v>
      </c>
      <c r="F3651" s="895" t="s">
        <v>19509</v>
      </c>
      <c r="G3651" s="891" t="s">
        <v>19508</v>
      </c>
      <c r="H3651" s="890" t="s">
        <v>19387</v>
      </c>
      <c r="I3651" s="889" t="s">
        <v>3654</v>
      </c>
      <c r="J3651" s="889" t="s">
        <v>5525</v>
      </c>
      <c r="K3651" s="888">
        <v>0</v>
      </c>
      <c r="L3651" s="888">
        <v>0</v>
      </c>
      <c r="M3651" s="887">
        <v>0</v>
      </c>
      <c r="N3651" s="888">
        <v>1</v>
      </c>
      <c r="O3651" s="888">
        <v>5</v>
      </c>
      <c r="P3651" s="887">
        <v>110675</v>
      </c>
    </row>
    <row r="3652" spans="1:16" ht="22.5" x14ac:dyDescent="0.25">
      <c r="A3652" s="867" t="s">
        <v>19067</v>
      </c>
      <c r="B3652" s="867" t="s">
        <v>2672</v>
      </c>
      <c r="C3652" s="894" t="s">
        <v>19066</v>
      </c>
      <c r="D3652" s="893" t="s">
        <v>19507</v>
      </c>
      <c r="E3652" s="892">
        <v>22750</v>
      </c>
      <c r="F3652" s="895" t="s">
        <v>19506</v>
      </c>
      <c r="G3652" s="891" t="s">
        <v>19505</v>
      </c>
      <c r="H3652" s="890" t="s">
        <v>16874</v>
      </c>
      <c r="I3652" s="889" t="s">
        <v>3654</v>
      </c>
      <c r="J3652" s="889" t="s">
        <v>5525</v>
      </c>
      <c r="K3652" s="888">
        <v>1</v>
      </c>
      <c r="L3652" s="888">
        <v>9</v>
      </c>
      <c r="M3652" s="887">
        <v>211575</v>
      </c>
      <c r="N3652" s="888">
        <v>1</v>
      </c>
      <c r="O3652" s="888">
        <v>6</v>
      </c>
      <c r="P3652" s="887">
        <v>134087.5</v>
      </c>
    </row>
    <row r="3653" spans="1:16" ht="22.5" x14ac:dyDescent="0.25">
      <c r="A3653" s="867" t="s">
        <v>19067</v>
      </c>
      <c r="B3653" s="867" t="s">
        <v>2672</v>
      </c>
      <c r="C3653" s="894" t="s">
        <v>19066</v>
      </c>
      <c r="D3653" s="893" t="s">
        <v>19304</v>
      </c>
      <c r="E3653" s="892">
        <v>20500</v>
      </c>
      <c r="F3653" s="895" t="s">
        <v>19504</v>
      </c>
      <c r="G3653" s="891" t="s">
        <v>19503</v>
      </c>
      <c r="H3653" s="890" t="s">
        <v>2772</v>
      </c>
      <c r="I3653" s="889" t="s">
        <v>3654</v>
      </c>
      <c r="J3653" s="889" t="s">
        <v>5525</v>
      </c>
      <c r="K3653" s="888">
        <v>1</v>
      </c>
      <c r="L3653" s="888">
        <v>10</v>
      </c>
      <c r="M3653" s="887">
        <v>202266.66999999998</v>
      </c>
      <c r="N3653" s="888">
        <v>1</v>
      </c>
      <c r="O3653" s="888">
        <v>5</v>
      </c>
      <c r="P3653" s="887">
        <v>103158.33</v>
      </c>
    </row>
    <row r="3654" spans="1:16" x14ac:dyDescent="0.25">
      <c r="A3654" s="867" t="s">
        <v>19067</v>
      </c>
      <c r="B3654" s="867" t="s">
        <v>2672</v>
      </c>
      <c r="C3654" s="894" t="s">
        <v>19066</v>
      </c>
      <c r="D3654" s="893" t="s">
        <v>201</v>
      </c>
      <c r="E3654" s="892">
        <v>22500</v>
      </c>
      <c r="F3654" s="895" t="s">
        <v>19504</v>
      </c>
      <c r="G3654" s="891" t="s">
        <v>19503</v>
      </c>
      <c r="H3654" s="890" t="s">
        <v>2772</v>
      </c>
      <c r="I3654" s="889" t="s">
        <v>3654</v>
      </c>
      <c r="J3654" s="889" t="s">
        <v>5525</v>
      </c>
      <c r="K3654" s="888">
        <v>1</v>
      </c>
      <c r="L3654" s="888">
        <v>1</v>
      </c>
      <c r="M3654" s="887">
        <v>29250</v>
      </c>
      <c r="N3654" s="888">
        <v>1</v>
      </c>
      <c r="O3654" s="888">
        <v>1</v>
      </c>
      <c r="P3654" s="887">
        <v>10500</v>
      </c>
    </row>
    <row r="3655" spans="1:16" ht="33.75" x14ac:dyDescent="0.25">
      <c r="A3655" s="867" t="s">
        <v>19067</v>
      </c>
      <c r="B3655" s="867" t="s">
        <v>2672</v>
      </c>
      <c r="C3655" s="894" t="s">
        <v>19066</v>
      </c>
      <c r="D3655" s="893" t="s">
        <v>19502</v>
      </c>
      <c r="E3655" s="892">
        <v>20500</v>
      </c>
      <c r="F3655" s="895" t="s">
        <v>19501</v>
      </c>
      <c r="G3655" s="891" t="s">
        <v>19500</v>
      </c>
      <c r="H3655" s="890" t="s">
        <v>13484</v>
      </c>
      <c r="I3655" s="889" t="s">
        <v>3654</v>
      </c>
      <c r="J3655" s="889" t="s">
        <v>5525</v>
      </c>
      <c r="K3655" s="888">
        <v>1</v>
      </c>
      <c r="L3655" s="888">
        <v>7</v>
      </c>
      <c r="M3655" s="887">
        <v>131883.32999999999</v>
      </c>
      <c r="N3655" s="888">
        <v>0</v>
      </c>
      <c r="O3655" s="888">
        <v>0</v>
      </c>
      <c r="P3655" s="887">
        <v>0</v>
      </c>
    </row>
    <row r="3656" spans="1:16" ht="22.5" x14ac:dyDescent="0.25">
      <c r="A3656" s="867" t="s">
        <v>19067</v>
      </c>
      <c r="B3656" s="867" t="s">
        <v>2672</v>
      </c>
      <c r="C3656" s="894" t="s">
        <v>19066</v>
      </c>
      <c r="D3656" s="893" t="s">
        <v>19499</v>
      </c>
      <c r="E3656" s="892">
        <v>20500</v>
      </c>
      <c r="F3656" s="895" t="s">
        <v>19498</v>
      </c>
      <c r="G3656" s="891" t="s">
        <v>19497</v>
      </c>
      <c r="H3656" s="890" t="s">
        <v>2772</v>
      </c>
      <c r="I3656" s="889" t="s">
        <v>3654</v>
      </c>
      <c r="J3656" s="889" t="s">
        <v>5525</v>
      </c>
      <c r="K3656" s="888">
        <v>1</v>
      </c>
      <c r="L3656" s="888">
        <v>10</v>
      </c>
      <c r="M3656" s="887">
        <v>205000</v>
      </c>
      <c r="N3656" s="888">
        <v>1</v>
      </c>
      <c r="O3656" s="888">
        <v>6</v>
      </c>
      <c r="P3656" s="887">
        <v>120925</v>
      </c>
    </row>
    <row r="3657" spans="1:16" x14ac:dyDescent="0.25">
      <c r="A3657" s="867" t="s">
        <v>19067</v>
      </c>
      <c r="B3657" s="867" t="s">
        <v>2672</v>
      </c>
      <c r="C3657" s="894" t="s">
        <v>19066</v>
      </c>
      <c r="D3657" s="893" t="s">
        <v>19496</v>
      </c>
      <c r="E3657" s="892">
        <v>25000</v>
      </c>
      <c r="F3657" s="895" t="s">
        <v>19495</v>
      </c>
      <c r="G3657" s="891" t="s">
        <v>19494</v>
      </c>
      <c r="H3657" s="890" t="s">
        <v>2772</v>
      </c>
      <c r="I3657" s="889" t="s">
        <v>3654</v>
      </c>
      <c r="J3657" s="889" t="s">
        <v>5525</v>
      </c>
      <c r="K3657" s="888">
        <v>1</v>
      </c>
      <c r="L3657" s="888">
        <v>12</v>
      </c>
      <c r="M3657" s="887">
        <v>300000</v>
      </c>
      <c r="N3657" s="888">
        <v>1</v>
      </c>
      <c r="O3657" s="888">
        <v>6</v>
      </c>
      <c r="P3657" s="887">
        <v>147250</v>
      </c>
    </row>
    <row r="3658" spans="1:16" ht="22.5" x14ac:dyDescent="0.25">
      <c r="A3658" s="867" t="s">
        <v>19067</v>
      </c>
      <c r="B3658" s="867" t="s">
        <v>2672</v>
      </c>
      <c r="C3658" s="894" t="s">
        <v>19066</v>
      </c>
      <c r="D3658" s="893" t="s">
        <v>19493</v>
      </c>
      <c r="E3658" s="892">
        <v>20500</v>
      </c>
      <c r="F3658" s="895" t="s">
        <v>19492</v>
      </c>
      <c r="G3658" s="891" t="s">
        <v>19491</v>
      </c>
      <c r="H3658" s="890" t="s">
        <v>2772</v>
      </c>
      <c r="I3658" s="889" t="s">
        <v>3654</v>
      </c>
      <c r="J3658" s="889" t="s">
        <v>5525</v>
      </c>
      <c r="K3658" s="888">
        <v>1</v>
      </c>
      <c r="L3658" s="888">
        <v>9</v>
      </c>
      <c r="M3658" s="887">
        <v>201583.33000000002</v>
      </c>
      <c r="N3658" s="888">
        <v>1</v>
      </c>
      <c r="O3658" s="888">
        <v>2</v>
      </c>
      <c r="P3658" s="887">
        <v>34850</v>
      </c>
    </row>
    <row r="3659" spans="1:16" ht="30.75" customHeight="1" x14ac:dyDescent="0.25">
      <c r="A3659" s="867" t="s">
        <v>19067</v>
      </c>
      <c r="B3659" s="867" t="s">
        <v>2672</v>
      </c>
      <c r="C3659" s="894" t="s">
        <v>19066</v>
      </c>
      <c r="D3659" s="893" t="s">
        <v>19490</v>
      </c>
      <c r="E3659" s="892">
        <v>25000</v>
      </c>
      <c r="F3659" s="895" t="s">
        <v>19489</v>
      </c>
      <c r="G3659" s="891" t="s">
        <v>19488</v>
      </c>
      <c r="H3659" s="890" t="s">
        <v>13484</v>
      </c>
      <c r="I3659" s="889" t="s">
        <v>3654</v>
      </c>
      <c r="J3659" s="889" t="s">
        <v>5525</v>
      </c>
      <c r="K3659" s="888">
        <v>0</v>
      </c>
      <c r="L3659" s="888">
        <v>0</v>
      </c>
      <c r="M3659" s="887">
        <v>0</v>
      </c>
      <c r="N3659" s="888">
        <v>1</v>
      </c>
      <c r="O3659" s="888">
        <v>2</v>
      </c>
      <c r="P3659" s="887">
        <v>53916.67</v>
      </c>
    </row>
    <row r="3660" spans="1:16" ht="22.5" x14ac:dyDescent="0.25">
      <c r="A3660" s="867" t="s">
        <v>19067</v>
      </c>
      <c r="B3660" s="867" t="s">
        <v>2672</v>
      </c>
      <c r="C3660" s="894" t="s">
        <v>19066</v>
      </c>
      <c r="D3660" s="893" t="s">
        <v>19487</v>
      </c>
      <c r="E3660" s="892">
        <v>20500</v>
      </c>
      <c r="F3660" s="895" t="s">
        <v>19486</v>
      </c>
      <c r="G3660" s="891" t="s">
        <v>19485</v>
      </c>
      <c r="H3660" s="890" t="s">
        <v>2703</v>
      </c>
      <c r="I3660" s="889" t="s">
        <v>3654</v>
      </c>
      <c r="J3660" s="889" t="s">
        <v>5525</v>
      </c>
      <c r="K3660" s="888">
        <v>1</v>
      </c>
      <c r="L3660" s="888">
        <v>12</v>
      </c>
      <c r="M3660" s="887">
        <v>246000</v>
      </c>
      <c r="N3660" s="888">
        <v>1</v>
      </c>
      <c r="O3660" s="888">
        <v>6</v>
      </c>
      <c r="P3660" s="887">
        <v>120925</v>
      </c>
    </row>
    <row r="3661" spans="1:16" ht="22.5" x14ac:dyDescent="0.25">
      <c r="A3661" s="867" t="s">
        <v>19067</v>
      </c>
      <c r="B3661" s="867" t="s">
        <v>2672</v>
      </c>
      <c r="C3661" s="894" t="s">
        <v>19066</v>
      </c>
      <c r="D3661" s="893" t="s">
        <v>19484</v>
      </c>
      <c r="E3661" s="892">
        <v>22750</v>
      </c>
      <c r="F3661" s="895" t="s">
        <v>19483</v>
      </c>
      <c r="G3661" s="891" t="s">
        <v>19482</v>
      </c>
      <c r="H3661" s="890" t="s">
        <v>2855</v>
      </c>
      <c r="I3661" s="889" t="s">
        <v>3654</v>
      </c>
      <c r="J3661" s="889" t="s">
        <v>5525</v>
      </c>
      <c r="K3661" s="888">
        <v>1</v>
      </c>
      <c r="L3661" s="888">
        <v>12</v>
      </c>
      <c r="M3661" s="887">
        <v>273000</v>
      </c>
      <c r="N3661" s="888">
        <v>1</v>
      </c>
      <c r="O3661" s="888">
        <v>6</v>
      </c>
      <c r="P3661" s="887">
        <v>134087.5</v>
      </c>
    </row>
    <row r="3662" spans="1:16" x14ac:dyDescent="0.25">
      <c r="A3662" s="867" t="s">
        <v>19067</v>
      </c>
      <c r="B3662" s="867" t="s">
        <v>2672</v>
      </c>
      <c r="C3662" s="894" t="s">
        <v>19066</v>
      </c>
      <c r="D3662" s="893" t="s">
        <v>195</v>
      </c>
      <c r="E3662" s="892">
        <v>20500</v>
      </c>
      <c r="F3662" s="895" t="s">
        <v>19481</v>
      </c>
      <c r="G3662" s="891" t="s">
        <v>19480</v>
      </c>
      <c r="H3662" s="890" t="s">
        <v>2782</v>
      </c>
      <c r="I3662" s="889" t="s">
        <v>3654</v>
      </c>
      <c r="J3662" s="889" t="s">
        <v>5525</v>
      </c>
      <c r="K3662" s="888">
        <v>1</v>
      </c>
      <c r="L3662" s="888">
        <v>3</v>
      </c>
      <c r="M3662" s="887">
        <v>61500</v>
      </c>
      <c r="N3662" s="888">
        <v>0</v>
      </c>
      <c r="O3662" s="888">
        <v>0</v>
      </c>
      <c r="P3662" s="887">
        <v>0</v>
      </c>
    </row>
    <row r="3663" spans="1:16" ht="22.5" x14ac:dyDescent="0.25">
      <c r="A3663" s="867" t="s">
        <v>19067</v>
      </c>
      <c r="B3663" s="867" t="s">
        <v>2672</v>
      </c>
      <c r="C3663" s="894" t="s">
        <v>19066</v>
      </c>
      <c r="D3663" s="893" t="s">
        <v>19080</v>
      </c>
      <c r="E3663" s="892">
        <v>20500</v>
      </c>
      <c r="F3663" s="895" t="s">
        <v>19479</v>
      </c>
      <c r="G3663" s="891" t="s">
        <v>19478</v>
      </c>
      <c r="H3663" s="890" t="s">
        <v>2772</v>
      </c>
      <c r="I3663" s="889" t="s">
        <v>3654</v>
      </c>
      <c r="J3663" s="889" t="s">
        <v>5525</v>
      </c>
      <c r="K3663" s="888">
        <v>1</v>
      </c>
      <c r="L3663" s="888">
        <v>1</v>
      </c>
      <c r="M3663" s="887">
        <v>23916.67</v>
      </c>
      <c r="N3663" s="888">
        <v>1</v>
      </c>
      <c r="O3663" s="888">
        <v>6</v>
      </c>
      <c r="P3663" s="887">
        <v>120925</v>
      </c>
    </row>
    <row r="3664" spans="1:16" ht="22.5" x14ac:dyDescent="0.25">
      <c r="A3664" s="867" t="s">
        <v>19067</v>
      </c>
      <c r="B3664" s="867" t="s">
        <v>2672</v>
      </c>
      <c r="C3664" s="894" t="s">
        <v>19066</v>
      </c>
      <c r="D3664" s="893" t="s">
        <v>19477</v>
      </c>
      <c r="E3664" s="892">
        <v>25000</v>
      </c>
      <c r="F3664" s="895" t="s">
        <v>19476</v>
      </c>
      <c r="G3664" s="891" t="s">
        <v>19475</v>
      </c>
      <c r="H3664" s="890" t="s">
        <v>19474</v>
      </c>
      <c r="I3664" s="889" t="s">
        <v>3654</v>
      </c>
      <c r="J3664" s="889" t="s">
        <v>5525</v>
      </c>
      <c r="K3664" s="888">
        <v>1</v>
      </c>
      <c r="L3664" s="888">
        <v>3</v>
      </c>
      <c r="M3664" s="887">
        <v>72500</v>
      </c>
      <c r="N3664" s="888">
        <v>0</v>
      </c>
      <c r="O3664" s="888">
        <v>0</v>
      </c>
      <c r="P3664" s="887">
        <v>0</v>
      </c>
    </row>
    <row r="3665" spans="1:16" ht="22.5" x14ac:dyDescent="0.25">
      <c r="A3665" s="867" t="s">
        <v>19067</v>
      </c>
      <c r="B3665" s="867" t="s">
        <v>2672</v>
      </c>
      <c r="C3665" s="894" t="s">
        <v>19066</v>
      </c>
      <c r="D3665" s="893" t="s">
        <v>19473</v>
      </c>
      <c r="E3665" s="892">
        <v>22750</v>
      </c>
      <c r="F3665" s="895" t="s">
        <v>19471</v>
      </c>
      <c r="G3665" s="891" t="s">
        <v>19470</v>
      </c>
      <c r="H3665" s="890" t="s">
        <v>19469</v>
      </c>
      <c r="I3665" s="889" t="s">
        <v>3654</v>
      </c>
      <c r="J3665" s="889" t="s">
        <v>5525</v>
      </c>
      <c r="K3665" s="888">
        <v>1</v>
      </c>
      <c r="L3665" s="888">
        <v>1</v>
      </c>
      <c r="M3665" s="887">
        <v>25783.33</v>
      </c>
      <c r="N3665" s="888">
        <v>0</v>
      </c>
      <c r="O3665" s="888">
        <v>0</v>
      </c>
      <c r="P3665" s="887">
        <v>0</v>
      </c>
    </row>
    <row r="3666" spans="1:16" x14ac:dyDescent="0.25">
      <c r="A3666" s="867" t="s">
        <v>19067</v>
      </c>
      <c r="B3666" s="867" t="s">
        <v>2672</v>
      </c>
      <c r="C3666" s="894" t="s">
        <v>19066</v>
      </c>
      <c r="D3666" s="893" t="s">
        <v>19472</v>
      </c>
      <c r="E3666" s="892">
        <v>20500</v>
      </c>
      <c r="F3666" s="895" t="s">
        <v>19471</v>
      </c>
      <c r="G3666" s="891" t="s">
        <v>19470</v>
      </c>
      <c r="H3666" s="890" t="s">
        <v>19469</v>
      </c>
      <c r="I3666" s="889" t="s">
        <v>3654</v>
      </c>
      <c r="J3666" s="889" t="s">
        <v>5525</v>
      </c>
      <c r="K3666" s="888">
        <v>1</v>
      </c>
      <c r="L3666" s="888">
        <v>2</v>
      </c>
      <c r="M3666" s="887">
        <v>28016.67</v>
      </c>
      <c r="N3666" s="888">
        <v>0</v>
      </c>
      <c r="O3666" s="888">
        <v>0</v>
      </c>
      <c r="P3666" s="887">
        <v>0</v>
      </c>
    </row>
    <row r="3667" spans="1:16" ht="20.25" customHeight="1" x14ac:dyDescent="0.25">
      <c r="A3667" s="867" t="s">
        <v>19067</v>
      </c>
      <c r="B3667" s="867" t="s">
        <v>2672</v>
      </c>
      <c r="C3667" s="894" t="s">
        <v>19066</v>
      </c>
      <c r="D3667" s="893" t="s">
        <v>19468</v>
      </c>
      <c r="E3667" s="892">
        <v>25000</v>
      </c>
      <c r="F3667" s="895" t="s">
        <v>19467</v>
      </c>
      <c r="G3667" s="891" t="s">
        <v>19466</v>
      </c>
      <c r="H3667" s="890" t="s">
        <v>18753</v>
      </c>
      <c r="I3667" s="889" t="s">
        <v>3654</v>
      </c>
      <c r="J3667" s="889" t="s">
        <v>5525</v>
      </c>
      <c r="K3667" s="888">
        <v>1</v>
      </c>
      <c r="L3667" s="888">
        <v>8</v>
      </c>
      <c r="M3667" s="887">
        <v>178333.34</v>
      </c>
      <c r="N3667" s="888">
        <v>0</v>
      </c>
      <c r="O3667" s="888">
        <v>0</v>
      </c>
      <c r="P3667" s="887">
        <v>0</v>
      </c>
    </row>
    <row r="3668" spans="1:16" ht="23.25" customHeight="1" x14ac:dyDescent="0.25">
      <c r="A3668" s="867" t="s">
        <v>19067</v>
      </c>
      <c r="B3668" s="867" t="s">
        <v>2672</v>
      </c>
      <c r="C3668" s="894" t="s">
        <v>19066</v>
      </c>
      <c r="D3668" s="893" t="s">
        <v>19468</v>
      </c>
      <c r="E3668" s="892">
        <v>22750</v>
      </c>
      <c r="F3668" s="895" t="s">
        <v>19467</v>
      </c>
      <c r="G3668" s="891" t="s">
        <v>19466</v>
      </c>
      <c r="H3668" s="890" t="s">
        <v>18753</v>
      </c>
      <c r="I3668" s="889" t="s">
        <v>3654</v>
      </c>
      <c r="J3668" s="889" t="s">
        <v>5525</v>
      </c>
      <c r="K3668" s="888">
        <v>1</v>
      </c>
      <c r="L3668" s="888">
        <v>3</v>
      </c>
      <c r="M3668" s="887">
        <v>48533.33</v>
      </c>
      <c r="N3668" s="888">
        <v>0</v>
      </c>
      <c r="O3668" s="888">
        <v>0</v>
      </c>
      <c r="P3668" s="887">
        <v>0</v>
      </c>
    </row>
    <row r="3669" spans="1:16" ht="33.75" x14ac:dyDescent="0.25">
      <c r="A3669" s="867" t="s">
        <v>19067</v>
      </c>
      <c r="B3669" s="867" t="s">
        <v>2672</v>
      </c>
      <c r="C3669" s="894" t="s">
        <v>19066</v>
      </c>
      <c r="D3669" s="893" t="s">
        <v>19465</v>
      </c>
      <c r="E3669" s="892">
        <v>20500</v>
      </c>
      <c r="F3669" s="895" t="s">
        <v>19464</v>
      </c>
      <c r="G3669" s="891" t="s">
        <v>19463</v>
      </c>
      <c r="H3669" s="890" t="s">
        <v>6567</v>
      </c>
      <c r="I3669" s="889" t="s">
        <v>3654</v>
      </c>
      <c r="J3669" s="889" t="s">
        <v>5525</v>
      </c>
      <c r="K3669" s="888">
        <v>1</v>
      </c>
      <c r="L3669" s="888">
        <v>1</v>
      </c>
      <c r="M3669" s="887">
        <v>11616.67</v>
      </c>
      <c r="N3669" s="888">
        <v>0</v>
      </c>
      <c r="O3669" s="888">
        <v>0</v>
      </c>
      <c r="P3669" s="887">
        <v>0</v>
      </c>
    </row>
    <row r="3670" spans="1:16" ht="33" customHeight="1" x14ac:dyDescent="0.25">
      <c r="A3670" s="867" t="s">
        <v>19067</v>
      </c>
      <c r="B3670" s="867" t="s">
        <v>2672</v>
      </c>
      <c r="C3670" s="894" t="s">
        <v>19066</v>
      </c>
      <c r="D3670" s="893" t="s">
        <v>19462</v>
      </c>
      <c r="E3670" s="892">
        <v>22750</v>
      </c>
      <c r="F3670" s="895" t="s">
        <v>19460</v>
      </c>
      <c r="G3670" s="891" t="s">
        <v>19459</v>
      </c>
      <c r="H3670" s="890" t="s">
        <v>2703</v>
      </c>
      <c r="I3670" s="889" t="s">
        <v>3654</v>
      </c>
      <c r="J3670" s="889" t="s">
        <v>5525</v>
      </c>
      <c r="K3670" s="888">
        <v>1</v>
      </c>
      <c r="L3670" s="888">
        <v>6</v>
      </c>
      <c r="M3670" s="887">
        <v>143325</v>
      </c>
      <c r="N3670" s="888">
        <v>0</v>
      </c>
      <c r="O3670" s="888">
        <v>0</v>
      </c>
      <c r="P3670" s="887">
        <v>0</v>
      </c>
    </row>
    <row r="3671" spans="1:16" ht="22.5" x14ac:dyDescent="0.25">
      <c r="A3671" s="867" t="s">
        <v>19067</v>
      </c>
      <c r="B3671" s="867" t="s">
        <v>2672</v>
      </c>
      <c r="C3671" s="894" t="s">
        <v>19066</v>
      </c>
      <c r="D3671" s="893" t="s">
        <v>19461</v>
      </c>
      <c r="E3671" s="892">
        <v>22750</v>
      </c>
      <c r="F3671" s="895" t="s">
        <v>19460</v>
      </c>
      <c r="G3671" s="891" t="s">
        <v>19459</v>
      </c>
      <c r="H3671" s="890" t="s">
        <v>2703</v>
      </c>
      <c r="I3671" s="889" t="s">
        <v>3654</v>
      </c>
      <c r="J3671" s="889" t="s">
        <v>5525</v>
      </c>
      <c r="K3671" s="888">
        <v>1</v>
      </c>
      <c r="L3671" s="888">
        <v>2</v>
      </c>
      <c r="M3671" s="887">
        <v>45500</v>
      </c>
      <c r="N3671" s="888">
        <v>0</v>
      </c>
      <c r="O3671" s="888">
        <v>0</v>
      </c>
      <c r="P3671" s="887">
        <v>0</v>
      </c>
    </row>
    <row r="3672" spans="1:16" x14ac:dyDescent="0.25">
      <c r="A3672" s="867" t="s">
        <v>19067</v>
      </c>
      <c r="B3672" s="867" t="s">
        <v>2672</v>
      </c>
      <c r="C3672" s="894" t="s">
        <v>19066</v>
      </c>
      <c r="D3672" s="893" t="s">
        <v>19327</v>
      </c>
      <c r="E3672" s="892">
        <v>25000</v>
      </c>
      <c r="F3672" s="895" t="s">
        <v>19457</v>
      </c>
      <c r="G3672" s="891" t="s">
        <v>19456</v>
      </c>
      <c r="H3672" s="890" t="s">
        <v>2772</v>
      </c>
      <c r="I3672" s="889" t="s">
        <v>3654</v>
      </c>
      <c r="J3672" s="889" t="s">
        <v>5525</v>
      </c>
      <c r="K3672" s="888">
        <v>1</v>
      </c>
      <c r="L3672" s="888">
        <v>2</v>
      </c>
      <c r="M3672" s="887">
        <v>52500</v>
      </c>
      <c r="N3672" s="888">
        <v>0</v>
      </c>
      <c r="O3672" s="888">
        <v>0</v>
      </c>
      <c r="P3672" s="887">
        <v>0</v>
      </c>
    </row>
    <row r="3673" spans="1:16" ht="22.5" x14ac:dyDescent="0.25">
      <c r="A3673" s="867" t="s">
        <v>19067</v>
      </c>
      <c r="B3673" s="867" t="s">
        <v>2672</v>
      </c>
      <c r="C3673" s="894" t="s">
        <v>19066</v>
      </c>
      <c r="D3673" s="893" t="s">
        <v>19458</v>
      </c>
      <c r="E3673" s="892">
        <v>20500</v>
      </c>
      <c r="F3673" s="895" t="s">
        <v>19457</v>
      </c>
      <c r="G3673" s="891" t="s">
        <v>19456</v>
      </c>
      <c r="H3673" s="890" t="s">
        <v>2772</v>
      </c>
      <c r="I3673" s="889" t="s">
        <v>3654</v>
      </c>
      <c r="J3673" s="889" t="s">
        <v>5525</v>
      </c>
      <c r="K3673" s="888">
        <v>1</v>
      </c>
      <c r="L3673" s="888">
        <v>6</v>
      </c>
      <c r="M3673" s="887">
        <v>109333.33</v>
      </c>
      <c r="N3673" s="888">
        <v>0</v>
      </c>
      <c r="O3673" s="888">
        <v>0</v>
      </c>
      <c r="P3673" s="887">
        <v>0</v>
      </c>
    </row>
    <row r="3674" spans="1:16" ht="22.5" x14ac:dyDescent="0.25">
      <c r="A3674" s="867" t="s">
        <v>19067</v>
      </c>
      <c r="B3674" s="867" t="s">
        <v>2672</v>
      </c>
      <c r="C3674" s="894" t="s">
        <v>19066</v>
      </c>
      <c r="D3674" s="893" t="s">
        <v>19455</v>
      </c>
      <c r="E3674" s="892">
        <v>20500</v>
      </c>
      <c r="F3674" s="895" t="s">
        <v>19454</v>
      </c>
      <c r="G3674" s="891" t="s">
        <v>19453</v>
      </c>
      <c r="H3674" s="890" t="s">
        <v>2772</v>
      </c>
      <c r="I3674" s="889" t="s">
        <v>3654</v>
      </c>
      <c r="J3674" s="889" t="s">
        <v>5525</v>
      </c>
      <c r="K3674" s="888">
        <v>1</v>
      </c>
      <c r="L3674" s="888">
        <v>5</v>
      </c>
      <c r="M3674" s="887">
        <v>108650</v>
      </c>
      <c r="N3674" s="888">
        <v>0</v>
      </c>
      <c r="O3674" s="888">
        <v>0</v>
      </c>
      <c r="P3674" s="887">
        <v>0</v>
      </c>
    </row>
    <row r="3675" spans="1:16" ht="22.5" x14ac:dyDescent="0.25">
      <c r="A3675" s="867" t="s">
        <v>19067</v>
      </c>
      <c r="B3675" s="867" t="s">
        <v>2672</v>
      </c>
      <c r="C3675" s="894" t="s">
        <v>19066</v>
      </c>
      <c r="D3675" s="893" t="s">
        <v>19084</v>
      </c>
      <c r="E3675" s="892">
        <v>23000</v>
      </c>
      <c r="F3675" s="895" t="s">
        <v>19452</v>
      </c>
      <c r="G3675" s="891" t="s">
        <v>19451</v>
      </c>
      <c r="H3675" s="890" t="s">
        <v>2872</v>
      </c>
      <c r="I3675" s="889" t="s">
        <v>3654</v>
      </c>
      <c r="J3675" s="889" t="s">
        <v>5525</v>
      </c>
      <c r="K3675" s="888">
        <v>1</v>
      </c>
      <c r="L3675" s="888">
        <v>1</v>
      </c>
      <c r="M3675" s="887">
        <v>23000</v>
      </c>
      <c r="N3675" s="888">
        <v>1</v>
      </c>
      <c r="O3675" s="888">
        <v>6</v>
      </c>
      <c r="P3675" s="887">
        <v>135550</v>
      </c>
    </row>
    <row r="3676" spans="1:16" ht="33.75" x14ac:dyDescent="0.25">
      <c r="A3676" s="867" t="s">
        <v>19067</v>
      </c>
      <c r="B3676" s="867" t="s">
        <v>2672</v>
      </c>
      <c r="C3676" s="894" t="s">
        <v>19066</v>
      </c>
      <c r="D3676" s="893" t="s">
        <v>19450</v>
      </c>
      <c r="E3676" s="892">
        <v>18250</v>
      </c>
      <c r="F3676" s="895" t="s">
        <v>19449</v>
      </c>
      <c r="G3676" s="891" t="s">
        <v>19448</v>
      </c>
      <c r="H3676" s="890" t="s">
        <v>2772</v>
      </c>
      <c r="I3676" s="889" t="s">
        <v>3654</v>
      </c>
      <c r="J3676" s="889" t="s">
        <v>5525</v>
      </c>
      <c r="K3676" s="888">
        <v>1</v>
      </c>
      <c r="L3676" s="888">
        <v>2</v>
      </c>
      <c r="M3676" s="887">
        <v>46841.67</v>
      </c>
      <c r="N3676" s="888">
        <v>0</v>
      </c>
      <c r="O3676" s="888">
        <v>0</v>
      </c>
      <c r="P3676" s="887">
        <v>0</v>
      </c>
    </row>
    <row r="3677" spans="1:16" ht="32.25" customHeight="1" x14ac:dyDescent="0.25">
      <c r="A3677" s="867" t="s">
        <v>19067</v>
      </c>
      <c r="B3677" s="867" t="s">
        <v>2672</v>
      </c>
      <c r="C3677" s="894" t="s">
        <v>19066</v>
      </c>
      <c r="D3677" s="893" t="s">
        <v>19447</v>
      </c>
      <c r="E3677" s="892">
        <v>20500</v>
      </c>
      <c r="F3677" s="895" t="s">
        <v>19446</v>
      </c>
      <c r="G3677" s="891" t="s">
        <v>19445</v>
      </c>
      <c r="H3677" s="890" t="s">
        <v>2782</v>
      </c>
      <c r="I3677" s="889" t="s">
        <v>3654</v>
      </c>
      <c r="J3677" s="889" t="s">
        <v>5525</v>
      </c>
      <c r="K3677" s="888">
        <v>1</v>
      </c>
      <c r="L3677" s="888">
        <v>2</v>
      </c>
      <c r="M3677" s="887">
        <v>33483.33</v>
      </c>
      <c r="N3677" s="888">
        <v>0</v>
      </c>
      <c r="O3677" s="888">
        <v>0</v>
      </c>
      <c r="P3677" s="887">
        <v>0</v>
      </c>
    </row>
    <row r="3678" spans="1:16" ht="22.5" x14ac:dyDescent="0.25">
      <c r="A3678" s="867" t="s">
        <v>19067</v>
      </c>
      <c r="B3678" s="867" t="s">
        <v>2672</v>
      </c>
      <c r="C3678" s="894" t="s">
        <v>19066</v>
      </c>
      <c r="D3678" s="893" t="s">
        <v>19301</v>
      </c>
      <c r="E3678" s="892">
        <v>20500</v>
      </c>
      <c r="F3678" s="895" t="s">
        <v>19444</v>
      </c>
      <c r="G3678" s="891" t="s">
        <v>19443</v>
      </c>
      <c r="H3678" s="890" t="s">
        <v>19442</v>
      </c>
      <c r="I3678" s="889" t="s">
        <v>3654</v>
      </c>
      <c r="J3678" s="889" t="s">
        <v>5525</v>
      </c>
      <c r="K3678" s="888">
        <v>1</v>
      </c>
      <c r="L3678" s="888">
        <v>10</v>
      </c>
      <c r="M3678" s="887">
        <v>192016.66999999998</v>
      </c>
      <c r="N3678" s="888">
        <v>0</v>
      </c>
      <c r="O3678" s="888">
        <v>0</v>
      </c>
      <c r="P3678" s="887">
        <v>0</v>
      </c>
    </row>
    <row r="3679" spans="1:16" ht="22.5" x14ac:dyDescent="0.25">
      <c r="A3679" s="867" t="s">
        <v>19067</v>
      </c>
      <c r="B3679" s="867" t="s">
        <v>2672</v>
      </c>
      <c r="C3679" s="894" t="s">
        <v>19066</v>
      </c>
      <c r="D3679" s="893" t="s">
        <v>19441</v>
      </c>
      <c r="E3679" s="892">
        <v>22750</v>
      </c>
      <c r="F3679" s="895" t="s">
        <v>19440</v>
      </c>
      <c r="G3679" s="891" t="s">
        <v>19439</v>
      </c>
      <c r="H3679" s="890" t="s">
        <v>2716</v>
      </c>
      <c r="I3679" s="889" t="s">
        <v>3654</v>
      </c>
      <c r="J3679" s="889" t="s">
        <v>5525</v>
      </c>
      <c r="K3679" s="888">
        <v>1</v>
      </c>
      <c r="L3679" s="888">
        <v>12</v>
      </c>
      <c r="M3679" s="887">
        <v>273000</v>
      </c>
      <c r="N3679" s="888">
        <v>1</v>
      </c>
      <c r="O3679" s="888">
        <v>6</v>
      </c>
      <c r="P3679" s="887">
        <v>134087.5</v>
      </c>
    </row>
    <row r="3680" spans="1:16" x14ac:dyDescent="0.25">
      <c r="A3680" s="867" t="s">
        <v>19067</v>
      </c>
      <c r="B3680" s="867" t="s">
        <v>2672</v>
      </c>
      <c r="C3680" s="894" t="s">
        <v>19066</v>
      </c>
      <c r="D3680" s="893" t="s">
        <v>19438</v>
      </c>
      <c r="E3680" s="892">
        <v>22750</v>
      </c>
      <c r="F3680" s="895" t="s">
        <v>19437</v>
      </c>
      <c r="G3680" s="891" t="s">
        <v>19436</v>
      </c>
      <c r="H3680" s="890" t="s">
        <v>2703</v>
      </c>
      <c r="I3680" s="889" t="s">
        <v>3654</v>
      </c>
      <c r="J3680" s="889" t="s">
        <v>5525</v>
      </c>
      <c r="K3680" s="888">
        <v>1</v>
      </c>
      <c r="L3680" s="888">
        <v>6</v>
      </c>
      <c r="M3680" s="887">
        <v>136500</v>
      </c>
      <c r="N3680" s="888">
        <v>0</v>
      </c>
      <c r="O3680" s="888">
        <v>0</v>
      </c>
      <c r="P3680" s="887">
        <v>0</v>
      </c>
    </row>
    <row r="3681" spans="1:16" ht="22.5" x14ac:dyDescent="0.25">
      <c r="A3681" s="867" t="s">
        <v>19067</v>
      </c>
      <c r="B3681" s="867" t="s">
        <v>2672</v>
      </c>
      <c r="C3681" s="894" t="s">
        <v>19066</v>
      </c>
      <c r="D3681" s="893" t="s">
        <v>19141</v>
      </c>
      <c r="E3681" s="892">
        <v>20500</v>
      </c>
      <c r="F3681" s="895" t="s">
        <v>19435</v>
      </c>
      <c r="G3681" s="891" t="s">
        <v>19434</v>
      </c>
      <c r="H3681" s="890" t="s">
        <v>19433</v>
      </c>
      <c r="I3681" s="889" t="s">
        <v>3654</v>
      </c>
      <c r="J3681" s="889" t="s">
        <v>5525</v>
      </c>
      <c r="K3681" s="888">
        <v>1</v>
      </c>
      <c r="L3681" s="888">
        <v>1</v>
      </c>
      <c r="M3681" s="887">
        <v>24600</v>
      </c>
      <c r="N3681" s="888">
        <v>0</v>
      </c>
      <c r="O3681" s="888">
        <v>0</v>
      </c>
      <c r="P3681" s="887">
        <v>0</v>
      </c>
    </row>
    <row r="3682" spans="1:16" x14ac:dyDescent="0.25">
      <c r="A3682" s="867" t="s">
        <v>19067</v>
      </c>
      <c r="B3682" s="867" t="s">
        <v>2672</v>
      </c>
      <c r="C3682" s="894" t="s">
        <v>19066</v>
      </c>
      <c r="D3682" s="893" t="s">
        <v>19432</v>
      </c>
      <c r="E3682" s="892">
        <v>18250</v>
      </c>
      <c r="F3682" s="895" t="s">
        <v>19431</v>
      </c>
      <c r="G3682" s="891" t="s">
        <v>19430</v>
      </c>
      <c r="H3682" s="890" t="s">
        <v>2772</v>
      </c>
      <c r="I3682" s="889" t="s">
        <v>3654</v>
      </c>
      <c r="J3682" s="889" t="s">
        <v>5525</v>
      </c>
      <c r="K3682" s="888">
        <v>1</v>
      </c>
      <c r="L3682" s="888">
        <v>1</v>
      </c>
      <c r="M3682" s="887">
        <v>1216.67</v>
      </c>
      <c r="N3682" s="888">
        <v>0</v>
      </c>
      <c r="O3682" s="888">
        <v>0</v>
      </c>
      <c r="P3682" s="887">
        <v>0</v>
      </c>
    </row>
    <row r="3683" spans="1:16" ht="34.5" customHeight="1" x14ac:dyDescent="0.25">
      <c r="A3683" s="867" t="s">
        <v>19067</v>
      </c>
      <c r="B3683" s="867" t="s">
        <v>2672</v>
      </c>
      <c r="C3683" s="894" t="s">
        <v>19066</v>
      </c>
      <c r="D3683" s="893" t="s">
        <v>19429</v>
      </c>
      <c r="E3683" s="892">
        <v>22750</v>
      </c>
      <c r="F3683" s="895" t="s">
        <v>19428</v>
      </c>
      <c r="G3683" s="891" t="s">
        <v>19427</v>
      </c>
      <c r="H3683" s="890" t="s">
        <v>2703</v>
      </c>
      <c r="I3683" s="889" t="s">
        <v>3654</v>
      </c>
      <c r="J3683" s="889" t="s">
        <v>5525</v>
      </c>
      <c r="K3683" s="888">
        <v>1</v>
      </c>
      <c r="L3683" s="888">
        <v>7</v>
      </c>
      <c r="M3683" s="887">
        <v>159250</v>
      </c>
      <c r="N3683" s="888">
        <v>0</v>
      </c>
      <c r="O3683" s="888">
        <v>0</v>
      </c>
      <c r="P3683" s="887">
        <v>0</v>
      </c>
    </row>
    <row r="3684" spans="1:16" x14ac:dyDescent="0.25">
      <c r="A3684" s="867" t="s">
        <v>19067</v>
      </c>
      <c r="B3684" s="867" t="s">
        <v>2672</v>
      </c>
      <c r="C3684" s="894" t="s">
        <v>19066</v>
      </c>
      <c r="D3684" s="893" t="s">
        <v>201</v>
      </c>
      <c r="E3684" s="892">
        <v>22750</v>
      </c>
      <c r="F3684" s="895" t="s">
        <v>19426</v>
      </c>
      <c r="G3684" s="891" t="s">
        <v>19425</v>
      </c>
      <c r="H3684" s="890" t="s">
        <v>3255</v>
      </c>
      <c r="I3684" s="889" t="s">
        <v>3654</v>
      </c>
      <c r="J3684" s="889" t="s">
        <v>5525</v>
      </c>
      <c r="K3684" s="888">
        <v>1</v>
      </c>
      <c r="L3684" s="888">
        <v>8</v>
      </c>
      <c r="M3684" s="887">
        <v>193375</v>
      </c>
      <c r="N3684" s="888">
        <v>1</v>
      </c>
      <c r="O3684" s="888">
        <v>6</v>
      </c>
      <c r="P3684" s="887">
        <v>124229.17</v>
      </c>
    </row>
    <row r="3685" spans="1:16" x14ac:dyDescent="0.25">
      <c r="A3685" s="867" t="s">
        <v>19067</v>
      </c>
      <c r="B3685" s="867" t="s">
        <v>2672</v>
      </c>
      <c r="C3685" s="894" t="s">
        <v>19066</v>
      </c>
      <c r="D3685" s="893" t="s">
        <v>19424</v>
      </c>
      <c r="E3685" s="892">
        <v>25000</v>
      </c>
      <c r="F3685" s="895" t="s">
        <v>19423</v>
      </c>
      <c r="G3685" s="891" t="s">
        <v>19422</v>
      </c>
      <c r="H3685" s="890" t="s">
        <v>3013</v>
      </c>
      <c r="I3685" s="889" t="s">
        <v>3654</v>
      </c>
      <c r="J3685" s="889" t="s">
        <v>5525</v>
      </c>
      <c r="K3685" s="888">
        <v>1</v>
      </c>
      <c r="L3685" s="888">
        <v>1</v>
      </c>
      <c r="M3685" s="887">
        <v>5833.33</v>
      </c>
      <c r="N3685" s="888">
        <v>0</v>
      </c>
      <c r="O3685" s="888">
        <v>0</v>
      </c>
      <c r="P3685" s="887">
        <v>0</v>
      </c>
    </row>
    <row r="3686" spans="1:16" ht="22.5" x14ac:dyDescent="0.25">
      <c r="A3686" s="867" t="s">
        <v>19067</v>
      </c>
      <c r="B3686" s="867" t="s">
        <v>2672</v>
      </c>
      <c r="C3686" s="894" t="s">
        <v>19066</v>
      </c>
      <c r="D3686" s="893" t="s">
        <v>19103</v>
      </c>
      <c r="E3686" s="892">
        <v>20500</v>
      </c>
      <c r="F3686" s="895" t="s">
        <v>19421</v>
      </c>
      <c r="G3686" s="891" t="s">
        <v>19420</v>
      </c>
      <c r="H3686" s="890" t="s">
        <v>19399</v>
      </c>
      <c r="I3686" s="889" t="s">
        <v>3654</v>
      </c>
      <c r="J3686" s="889" t="s">
        <v>5525</v>
      </c>
      <c r="K3686" s="888">
        <v>1</v>
      </c>
      <c r="L3686" s="888">
        <v>1</v>
      </c>
      <c r="M3686" s="887">
        <v>15033.33</v>
      </c>
      <c r="N3686" s="888">
        <v>0</v>
      </c>
      <c r="O3686" s="888">
        <v>0</v>
      </c>
      <c r="P3686" s="887">
        <v>0</v>
      </c>
    </row>
    <row r="3687" spans="1:16" ht="22.5" x14ac:dyDescent="0.25">
      <c r="A3687" s="867" t="s">
        <v>19067</v>
      </c>
      <c r="B3687" s="867" t="s">
        <v>2672</v>
      </c>
      <c r="C3687" s="894" t="s">
        <v>19066</v>
      </c>
      <c r="D3687" s="893" t="s">
        <v>19419</v>
      </c>
      <c r="E3687" s="892">
        <v>20500</v>
      </c>
      <c r="F3687" s="895" t="s">
        <v>19418</v>
      </c>
      <c r="G3687" s="891" t="s">
        <v>19417</v>
      </c>
      <c r="H3687" s="890" t="s">
        <v>2772</v>
      </c>
      <c r="I3687" s="889" t="s">
        <v>3654</v>
      </c>
      <c r="J3687" s="889" t="s">
        <v>5525</v>
      </c>
      <c r="K3687" s="888">
        <v>1</v>
      </c>
      <c r="L3687" s="888">
        <v>12</v>
      </c>
      <c r="M3687" s="887">
        <v>246000</v>
      </c>
      <c r="N3687" s="888">
        <v>1</v>
      </c>
      <c r="O3687" s="888">
        <v>6</v>
      </c>
      <c r="P3687" s="887">
        <v>120925</v>
      </c>
    </row>
    <row r="3688" spans="1:16" ht="22.5" x14ac:dyDescent="0.25">
      <c r="A3688" s="867" t="s">
        <v>19067</v>
      </c>
      <c r="B3688" s="867" t="s">
        <v>2672</v>
      </c>
      <c r="C3688" s="894" t="s">
        <v>19066</v>
      </c>
      <c r="D3688" s="893" t="s">
        <v>19416</v>
      </c>
      <c r="E3688" s="892">
        <v>20500</v>
      </c>
      <c r="F3688" s="895" t="s">
        <v>19414</v>
      </c>
      <c r="G3688" s="891" t="s">
        <v>19413</v>
      </c>
      <c r="H3688" s="890" t="s">
        <v>13484</v>
      </c>
      <c r="I3688" s="889" t="s">
        <v>3654</v>
      </c>
      <c r="J3688" s="889" t="s">
        <v>5525</v>
      </c>
      <c r="K3688" s="888">
        <v>0</v>
      </c>
      <c r="L3688" s="888">
        <v>0</v>
      </c>
      <c r="M3688" s="887">
        <v>0</v>
      </c>
      <c r="N3688" s="888">
        <v>1</v>
      </c>
      <c r="O3688" s="888">
        <v>2</v>
      </c>
      <c r="P3688" s="887">
        <v>40291.67</v>
      </c>
    </row>
    <row r="3689" spans="1:16" x14ac:dyDescent="0.25">
      <c r="A3689" s="867" t="s">
        <v>19067</v>
      </c>
      <c r="B3689" s="867" t="s">
        <v>2672</v>
      </c>
      <c r="C3689" s="894" t="s">
        <v>19066</v>
      </c>
      <c r="D3689" s="893" t="s">
        <v>19415</v>
      </c>
      <c r="E3689" s="892">
        <v>25000</v>
      </c>
      <c r="F3689" s="895" t="s">
        <v>19414</v>
      </c>
      <c r="G3689" s="891" t="s">
        <v>19413</v>
      </c>
      <c r="H3689" s="890" t="s">
        <v>13484</v>
      </c>
      <c r="I3689" s="889" t="s">
        <v>3654</v>
      </c>
      <c r="J3689" s="889" t="s">
        <v>5525</v>
      </c>
      <c r="K3689" s="888">
        <v>1</v>
      </c>
      <c r="L3689" s="888">
        <v>1</v>
      </c>
      <c r="M3689" s="887">
        <v>6666.67</v>
      </c>
      <c r="N3689" s="888">
        <v>0</v>
      </c>
      <c r="O3689" s="888">
        <v>0</v>
      </c>
      <c r="P3689" s="887">
        <v>0</v>
      </c>
    </row>
    <row r="3690" spans="1:16" ht="22.5" x14ac:dyDescent="0.25">
      <c r="A3690" s="867" t="s">
        <v>19067</v>
      </c>
      <c r="B3690" s="867" t="s">
        <v>2672</v>
      </c>
      <c r="C3690" s="894" t="s">
        <v>19066</v>
      </c>
      <c r="D3690" s="893" t="s">
        <v>19412</v>
      </c>
      <c r="E3690" s="892">
        <v>20500</v>
      </c>
      <c r="F3690" s="895" t="s">
        <v>19411</v>
      </c>
      <c r="G3690" s="891" t="s">
        <v>19410</v>
      </c>
      <c r="H3690" s="890" t="s">
        <v>2772</v>
      </c>
      <c r="I3690" s="889" t="s">
        <v>3654</v>
      </c>
      <c r="J3690" s="889" t="s">
        <v>5525</v>
      </c>
      <c r="K3690" s="888">
        <v>1</v>
      </c>
      <c r="L3690" s="888">
        <v>12</v>
      </c>
      <c r="M3690" s="887">
        <v>243266.66999999998</v>
      </c>
      <c r="N3690" s="888">
        <v>1</v>
      </c>
      <c r="O3690" s="888">
        <v>6</v>
      </c>
      <c r="P3690" s="887">
        <v>120925</v>
      </c>
    </row>
    <row r="3691" spans="1:16" x14ac:dyDescent="0.25">
      <c r="A3691" s="867" t="s">
        <v>19067</v>
      </c>
      <c r="B3691" s="867" t="s">
        <v>2672</v>
      </c>
      <c r="C3691" s="894" t="s">
        <v>19066</v>
      </c>
      <c r="D3691" s="893" t="s">
        <v>201</v>
      </c>
      <c r="E3691" s="892">
        <v>22500</v>
      </c>
      <c r="F3691" s="895" t="s">
        <v>19408</v>
      </c>
      <c r="G3691" s="891" t="s">
        <v>19407</v>
      </c>
      <c r="H3691" s="890" t="s">
        <v>2782</v>
      </c>
      <c r="I3691" s="889" t="s">
        <v>3654</v>
      </c>
      <c r="J3691" s="889" t="s">
        <v>5525</v>
      </c>
      <c r="K3691" s="888">
        <v>0</v>
      </c>
      <c r="L3691" s="888">
        <v>0</v>
      </c>
      <c r="M3691" s="887">
        <v>0</v>
      </c>
      <c r="N3691" s="888">
        <v>1</v>
      </c>
      <c r="O3691" s="888">
        <v>5</v>
      </c>
      <c r="P3691" s="887">
        <v>113125</v>
      </c>
    </row>
    <row r="3692" spans="1:16" ht="22.5" x14ac:dyDescent="0.25">
      <c r="A3692" s="867" t="s">
        <v>19067</v>
      </c>
      <c r="B3692" s="867" t="s">
        <v>2672</v>
      </c>
      <c r="C3692" s="894" t="s">
        <v>19066</v>
      </c>
      <c r="D3692" s="893" t="s">
        <v>19409</v>
      </c>
      <c r="E3692" s="892">
        <v>25000</v>
      </c>
      <c r="F3692" s="895" t="s">
        <v>19408</v>
      </c>
      <c r="G3692" s="891" t="s">
        <v>19407</v>
      </c>
      <c r="H3692" s="890" t="s">
        <v>2782</v>
      </c>
      <c r="I3692" s="889" t="s">
        <v>3654</v>
      </c>
      <c r="J3692" s="889" t="s">
        <v>5525</v>
      </c>
      <c r="K3692" s="888">
        <v>1</v>
      </c>
      <c r="L3692" s="888">
        <v>10</v>
      </c>
      <c r="M3692" s="887">
        <v>250000</v>
      </c>
      <c r="N3692" s="888">
        <v>0</v>
      </c>
      <c r="O3692" s="888">
        <v>0</v>
      </c>
      <c r="P3692" s="887">
        <v>0</v>
      </c>
    </row>
    <row r="3693" spans="1:16" ht="22.5" x14ac:dyDescent="0.25">
      <c r="A3693" s="867" t="s">
        <v>19067</v>
      </c>
      <c r="B3693" s="867" t="s">
        <v>2672</v>
      </c>
      <c r="C3693" s="894" t="s">
        <v>19066</v>
      </c>
      <c r="D3693" s="893" t="s">
        <v>19406</v>
      </c>
      <c r="E3693" s="892">
        <v>20500</v>
      </c>
      <c r="F3693" s="895" t="s">
        <v>19405</v>
      </c>
      <c r="G3693" s="891" t="s">
        <v>19404</v>
      </c>
      <c r="H3693" s="890" t="s">
        <v>19403</v>
      </c>
      <c r="I3693" s="889" t="s">
        <v>3654</v>
      </c>
      <c r="J3693" s="889" t="s">
        <v>5525</v>
      </c>
      <c r="K3693" s="888">
        <v>1</v>
      </c>
      <c r="L3693" s="888">
        <v>3</v>
      </c>
      <c r="M3693" s="887">
        <v>43733.33</v>
      </c>
      <c r="N3693" s="888">
        <v>0</v>
      </c>
      <c r="O3693" s="888">
        <v>0</v>
      </c>
      <c r="P3693" s="887">
        <v>0</v>
      </c>
    </row>
    <row r="3694" spans="1:16" x14ac:dyDescent="0.25">
      <c r="A3694" s="1772" t="s">
        <v>2848</v>
      </c>
      <c r="B3694" s="1772"/>
      <c r="C3694" s="1772"/>
      <c r="D3694" s="1772"/>
      <c r="E3694" s="1772"/>
      <c r="F3694" s="1772" t="s">
        <v>378</v>
      </c>
      <c r="G3694" s="1772"/>
      <c r="H3694" s="1772"/>
      <c r="I3694" s="1772"/>
      <c r="J3694" s="1772"/>
      <c r="K3694" s="1771" t="s">
        <v>2847</v>
      </c>
      <c r="L3694" s="1771"/>
      <c r="M3694" s="1771"/>
      <c r="N3694" s="1771" t="s">
        <v>2846</v>
      </c>
      <c r="O3694" s="1771"/>
      <c r="P3694" s="1771"/>
    </row>
    <row r="3695" spans="1:16" ht="69.75" x14ac:dyDescent="0.25">
      <c r="A3695" s="1535" t="s">
        <v>2845</v>
      </c>
      <c r="B3695" s="1535" t="s">
        <v>5</v>
      </c>
      <c r="C3695" s="1535" t="s">
        <v>2844</v>
      </c>
      <c r="D3695" s="1535" t="s">
        <v>2843</v>
      </c>
      <c r="E3695" s="1536" t="s">
        <v>2842</v>
      </c>
      <c r="F3695" s="1537" t="s">
        <v>2841</v>
      </c>
      <c r="G3695" s="1535" t="s">
        <v>2840</v>
      </c>
      <c r="H3695" s="1535" t="s">
        <v>2839</v>
      </c>
      <c r="I3695" s="1535" t="s">
        <v>2838</v>
      </c>
      <c r="J3695" s="1535" t="s">
        <v>2837</v>
      </c>
      <c r="K3695" s="1538" t="s">
        <v>2836</v>
      </c>
      <c r="L3695" s="1538" t="s">
        <v>2835</v>
      </c>
      <c r="M3695" s="1539" t="s">
        <v>2834</v>
      </c>
      <c r="N3695" s="1538" t="s">
        <v>2836</v>
      </c>
      <c r="O3695" s="1538" t="s">
        <v>2835</v>
      </c>
      <c r="P3695" s="1539" t="s">
        <v>2834</v>
      </c>
    </row>
    <row r="3696" spans="1:16" ht="22.5" x14ac:dyDescent="0.25">
      <c r="A3696" s="867" t="s">
        <v>19067</v>
      </c>
      <c r="B3696" s="867" t="s">
        <v>2672</v>
      </c>
      <c r="C3696" s="894" t="s">
        <v>19066</v>
      </c>
      <c r="D3696" s="893" t="s">
        <v>19402</v>
      </c>
      <c r="E3696" s="892">
        <v>20500</v>
      </c>
      <c r="F3696" s="895" t="s">
        <v>19401</v>
      </c>
      <c r="G3696" s="891" t="s">
        <v>19400</v>
      </c>
      <c r="H3696" s="890" t="s">
        <v>19399</v>
      </c>
      <c r="I3696" s="889" t="s">
        <v>3654</v>
      </c>
      <c r="J3696" s="889" t="s">
        <v>5525</v>
      </c>
      <c r="K3696" s="888">
        <v>1</v>
      </c>
      <c r="L3696" s="888">
        <v>1</v>
      </c>
      <c r="M3696" s="887">
        <v>14350</v>
      </c>
      <c r="N3696" s="888">
        <v>1</v>
      </c>
      <c r="O3696" s="888">
        <v>6</v>
      </c>
      <c r="P3696" s="887">
        <v>115458.33</v>
      </c>
    </row>
    <row r="3697" spans="1:16" ht="22.5" x14ac:dyDescent="0.25">
      <c r="A3697" s="867" t="s">
        <v>19067</v>
      </c>
      <c r="B3697" s="867" t="s">
        <v>2672</v>
      </c>
      <c r="C3697" s="894" t="s">
        <v>19066</v>
      </c>
      <c r="D3697" s="893" t="s">
        <v>19398</v>
      </c>
      <c r="E3697" s="892">
        <v>20500</v>
      </c>
      <c r="F3697" s="895" t="s">
        <v>19397</v>
      </c>
      <c r="G3697" s="891" t="s">
        <v>19396</v>
      </c>
      <c r="H3697" s="890" t="s">
        <v>2772</v>
      </c>
      <c r="I3697" s="889" t="s">
        <v>3654</v>
      </c>
      <c r="J3697" s="889" t="s">
        <v>5525</v>
      </c>
      <c r="K3697" s="888">
        <v>1</v>
      </c>
      <c r="L3697" s="888">
        <v>12</v>
      </c>
      <c r="M3697" s="887">
        <v>246000</v>
      </c>
      <c r="N3697" s="888">
        <v>1</v>
      </c>
      <c r="O3697" s="888">
        <v>6</v>
      </c>
      <c r="P3697" s="887">
        <v>109255.83</v>
      </c>
    </row>
    <row r="3698" spans="1:16" x14ac:dyDescent="0.25">
      <c r="A3698" s="867" t="s">
        <v>19067</v>
      </c>
      <c r="B3698" s="867" t="s">
        <v>2672</v>
      </c>
      <c r="C3698" s="894" t="s">
        <v>19066</v>
      </c>
      <c r="D3698" s="893" t="s">
        <v>19395</v>
      </c>
      <c r="E3698" s="892">
        <v>25000</v>
      </c>
      <c r="F3698" s="895" t="s">
        <v>19394</v>
      </c>
      <c r="G3698" s="891" t="s">
        <v>19393</v>
      </c>
      <c r="H3698" s="890" t="s">
        <v>2782</v>
      </c>
      <c r="I3698" s="889" t="s">
        <v>3654</v>
      </c>
      <c r="J3698" s="889" t="s">
        <v>5525</v>
      </c>
      <c r="K3698" s="888">
        <v>1</v>
      </c>
      <c r="L3698" s="888">
        <v>3</v>
      </c>
      <c r="M3698" s="887">
        <v>57500</v>
      </c>
      <c r="N3698" s="888">
        <v>0</v>
      </c>
      <c r="O3698" s="888">
        <v>0</v>
      </c>
      <c r="P3698" s="887">
        <v>0</v>
      </c>
    </row>
    <row r="3699" spans="1:16" ht="22.5" x14ac:dyDescent="0.25">
      <c r="A3699" s="867" t="s">
        <v>19067</v>
      </c>
      <c r="B3699" s="867" t="s">
        <v>2672</v>
      </c>
      <c r="C3699" s="894" t="s">
        <v>19066</v>
      </c>
      <c r="D3699" s="893" t="s">
        <v>19138</v>
      </c>
      <c r="E3699" s="892">
        <v>20500</v>
      </c>
      <c r="F3699" s="895" t="s">
        <v>19391</v>
      </c>
      <c r="G3699" s="891" t="s">
        <v>19390</v>
      </c>
      <c r="H3699" s="890" t="s">
        <v>19392</v>
      </c>
      <c r="I3699" s="889" t="s">
        <v>3654</v>
      </c>
      <c r="J3699" s="889" t="s">
        <v>5525</v>
      </c>
      <c r="K3699" s="888">
        <v>1</v>
      </c>
      <c r="L3699" s="888">
        <v>1</v>
      </c>
      <c r="M3699" s="887">
        <v>27333.33</v>
      </c>
      <c r="N3699" s="888">
        <v>1</v>
      </c>
      <c r="O3699" s="888">
        <v>6</v>
      </c>
      <c r="P3699" s="887">
        <v>116825</v>
      </c>
    </row>
    <row r="3700" spans="1:16" ht="22.5" x14ac:dyDescent="0.25">
      <c r="A3700" s="867" t="s">
        <v>19067</v>
      </c>
      <c r="B3700" s="867" t="s">
        <v>2672</v>
      </c>
      <c r="C3700" s="894" t="s">
        <v>19066</v>
      </c>
      <c r="D3700" s="893" t="s">
        <v>19138</v>
      </c>
      <c r="E3700" s="892">
        <v>20500</v>
      </c>
      <c r="F3700" s="895" t="s">
        <v>19391</v>
      </c>
      <c r="G3700" s="891" t="s">
        <v>19390</v>
      </c>
      <c r="H3700" s="890" t="s">
        <v>2892</v>
      </c>
      <c r="I3700" s="889" t="s">
        <v>3654</v>
      </c>
      <c r="J3700" s="889" t="s">
        <v>5525</v>
      </c>
      <c r="K3700" s="888">
        <v>1</v>
      </c>
      <c r="L3700" s="888">
        <v>10</v>
      </c>
      <c r="M3700" s="887">
        <v>189966.67</v>
      </c>
      <c r="N3700" s="888">
        <v>0</v>
      </c>
      <c r="O3700" s="888">
        <v>0</v>
      </c>
      <c r="P3700" s="887">
        <v>0</v>
      </c>
    </row>
    <row r="3701" spans="1:16" x14ac:dyDescent="0.25">
      <c r="A3701" s="867" t="s">
        <v>19067</v>
      </c>
      <c r="B3701" s="867" t="s">
        <v>2672</v>
      </c>
      <c r="C3701" s="894" t="s">
        <v>19066</v>
      </c>
      <c r="D3701" s="893" t="s">
        <v>19141</v>
      </c>
      <c r="E3701" s="892">
        <v>20500</v>
      </c>
      <c r="F3701" s="895" t="s">
        <v>19389</v>
      </c>
      <c r="G3701" s="891" t="s">
        <v>19388</v>
      </c>
      <c r="H3701" s="890" t="s">
        <v>19387</v>
      </c>
      <c r="I3701" s="889" t="s">
        <v>3654</v>
      </c>
      <c r="J3701" s="889" t="s">
        <v>5525</v>
      </c>
      <c r="K3701" s="888">
        <v>0</v>
      </c>
      <c r="L3701" s="888">
        <v>0</v>
      </c>
      <c r="M3701" s="887">
        <v>0</v>
      </c>
      <c r="N3701" s="888">
        <v>1</v>
      </c>
      <c r="O3701" s="888">
        <v>6</v>
      </c>
      <c r="P3701" s="887">
        <v>120925</v>
      </c>
    </row>
    <row r="3702" spans="1:16" x14ac:dyDescent="0.25">
      <c r="A3702" s="867" t="s">
        <v>19067</v>
      </c>
      <c r="B3702" s="867" t="s">
        <v>2672</v>
      </c>
      <c r="C3702" s="894" t="s">
        <v>19066</v>
      </c>
      <c r="D3702" s="893" t="s">
        <v>19386</v>
      </c>
      <c r="E3702" s="892">
        <v>25000</v>
      </c>
      <c r="F3702" s="895" t="s">
        <v>19385</v>
      </c>
      <c r="G3702" s="891" t="s">
        <v>19384</v>
      </c>
      <c r="H3702" s="890" t="s">
        <v>2772</v>
      </c>
      <c r="I3702" s="889" t="s">
        <v>3654</v>
      </c>
      <c r="J3702" s="889" t="s">
        <v>5525</v>
      </c>
      <c r="K3702" s="888">
        <v>1</v>
      </c>
      <c r="L3702" s="888">
        <v>12</v>
      </c>
      <c r="M3702" s="887">
        <v>300000</v>
      </c>
      <c r="N3702" s="888">
        <v>1</v>
      </c>
      <c r="O3702" s="888">
        <v>6</v>
      </c>
      <c r="P3702" s="887">
        <v>147250</v>
      </c>
    </row>
    <row r="3703" spans="1:16" ht="31.5" customHeight="1" x14ac:dyDescent="0.25">
      <c r="A3703" s="867" t="s">
        <v>19067</v>
      </c>
      <c r="B3703" s="867" t="s">
        <v>2672</v>
      </c>
      <c r="C3703" s="894" t="s">
        <v>19066</v>
      </c>
      <c r="D3703" s="893" t="s">
        <v>19383</v>
      </c>
      <c r="E3703" s="892">
        <v>22750</v>
      </c>
      <c r="F3703" s="895" t="s">
        <v>19382</v>
      </c>
      <c r="G3703" s="891" t="s">
        <v>19381</v>
      </c>
      <c r="H3703" s="890" t="s">
        <v>2772</v>
      </c>
      <c r="I3703" s="889" t="s">
        <v>3654</v>
      </c>
      <c r="J3703" s="889" t="s">
        <v>5525</v>
      </c>
      <c r="K3703" s="888">
        <v>1</v>
      </c>
      <c r="L3703" s="888">
        <v>11</v>
      </c>
      <c r="M3703" s="887">
        <v>250250</v>
      </c>
      <c r="N3703" s="888">
        <v>0</v>
      </c>
      <c r="O3703" s="888">
        <v>0</v>
      </c>
      <c r="P3703" s="887">
        <v>0</v>
      </c>
    </row>
    <row r="3704" spans="1:16" ht="22.5" x14ac:dyDescent="0.25">
      <c r="A3704" s="867" t="s">
        <v>19067</v>
      </c>
      <c r="B3704" s="867" t="s">
        <v>2672</v>
      </c>
      <c r="C3704" s="894" t="s">
        <v>19066</v>
      </c>
      <c r="D3704" s="893" t="s">
        <v>19380</v>
      </c>
      <c r="E3704" s="892">
        <v>25000</v>
      </c>
      <c r="F3704" s="895" t="s">
        <v>19379</v>
      </c>
      <c r="G3704" s="891" t="s">
        <v>19378</v>
      </c>
      <c r="H3704" s="890" t="s">
        <v>19377</v>
      </c>
      <c r="I3704" s="889" t="s">
        <v>3654</v>
      </c>
      <c r="J3704" s="889" t="s">
        <v>5525</v>
      </c>
      <c r="K3704" s="888">
        <v>1</v>
      </c>
      <c r="L3704" s="888">
        <v>9</v>
      </c>
      <c r="M3704" s="887">
        <v>225000</v>
      </c>
      <c r="N3704" s="888">
        <v>0</v>
      </c>
      <c r="O3704" s="888">
        <v>0</v>
      </c>
      <c r="P3704" s="887">
        <v>0</v>
      </c>
    </row>
    <row r="3705" spans="1:16" ht="21.75" customHeight="1" x14ac:dyDescent="0.25">
      <c r="A3705" s="867" t="s">
        <v>19067</v>
      </c>
      <c r="B3705" s="867" t="s">
        <v>2672</v>
      </c>
      <c r="C3705" s="894" t="s">
        <v>19066</v>
      </c>
      <c r="D3705" s="893" t="s">
        <v>19376</v>
      </c>
      <c r="E3705" s="892">
        <v>20500</v>
      </c>
      <c r="F3705" s="895" t="s">
        <v>19375</v>
      </c>
      <c r="G3705" s="891" t="s">
        <v>19374</v>
      </c>
      <c r="H3705" s="890" t="s">
        <v>2855</v>
      </c>
      <c r="I3705" s="889" t="s">
        <v>3654</v>
      </c>
      <c r="J3705" s="889" t="s">
        <v>5525</v>
      </c>
      <c r="K3705" s="888">
        <v>1</v>
      </c>
      <c r="L3705" s="888">
        <v>12</v>
      </c>
      <c r="M3705" s="887">
        <v>243950</v>
      </c>
      <c r="N3705" s="888">
        <v>2</v>
      </c>
      <c r="O3705" s="888">
        <v>3</v>
      </c>
      <c r="P3705" s="887">
        <v>34150</v>
      </c>
    </row>
    <row r="3706" spans="1:16" x14ac:dyDescent="0.25">
      <c r="A3706" s="867" t="s">
        <v>19067</v>
      </c>
      <c r="B3706" s="867" t="s">
        <v>2672</v>
      </c>
      <c r="C3706" s="894" t="s">
        <v>19066</v>
      </c>
      <c r="D3706" s="893" t="s">
        <v>201</v>
      </c>
      <c r="E3706" s="892">
        <v>22750</v>
      </c>
      <c r="F3706" s="895" t="s">
        <v>19373</v>
      </c>
      <c r="G3706" s="891" t="s">
        <v>19372</v>
      </c>
      <c r="H3706" s="890" t="s">
        <v>2782</v>
      </c>
      <c r="I3706" s="889" t="s">
        <v>3654</v>
      </c>
      <c r="J3706" s="889" t="s">
        <v>5525</v>
      </c>
      <c r="K3706" s="888">
        <v>1</v>
      </c>
      <c r="L3706" s="888">
        <v>3</v>
      </c>
      <c r="M3706" s="887">
        <v>56116.67</v>
      </c>
      <c r="N3706" s="888">
        <v>0</v>
      </c>
      <c r="O3706" s="888">
        <v>0</v>
      </c>
      <c r="P3706" s="887">
        <v>0</v>
      </c>
    </row>
    <row r="3707" spans="1:16" ht="22.5" x14ac:dyDescent="0.25">
      <c r="A3707" s="867" t="s">
        <v>19067</v>
      </c>
      <c r="B3707" s="867" t="s">
        <v>2672</v>
      </c>
      <c r="C3707" s="894" t="s">
        <v>19066</v>
      </c>
      <c r="D3707" s="893" t="s">
        <v>19371</v>
      </c>
      <c r="E3707" s="892">
        <v>22750</v>
      </c>
      <c r="F3707" s="895" t="s">
        <v>19370</v>
      </c>
      <c r="G3707" s="891" t="s">
        <v>19369</v>
      </c>
      <c r="H3707" s="890" t="s">
        <v>2703</v>
      </c>
      <c r="I3707" s="889" t="s">
        <v>3654</v>
      </c>
      <c r="J3707" s="889" t="s">
        <v>5525</v>
      </c>
      <c r="K3707" s="888">
        <v>0</v>
      </c>
      <c r="L3707" s="888">
        <v>0</v>
      </c>
      <c r="M3707" s="887">
        <v>0</v>
      </c>
      <c r="N3707" s="888">
        <v>1</v>
      </c>
      <c r="O3707" s="888">
        <v>5</v>
      </c>
      <c r="P3707" s="887">
        <v>119679.17</v>
      </c>
    </row>
    <row r="3708" spans="1:16" x14ac:dyDescent="0.25">
      <c r="A3708" s="867" t="s">
        <v>19067</v>
      </c>
      <c r="B3708" s="867" t="s">
        <v>2672</v>
      </c>
      <c r="C3708" s="894" t="s">
        <v>19066</v>
      </c>
      <c r="D3708" s="893" t="s">
        <v>201</v>
      </c>
      <c r="E3708" s="892">
        <v>20000</v>
      </c>
      <c r="F3708" s="895" t="s">
        <v>19368</v>
      </c>
      <c r="G3708" s="891" t="s">
        <v>19367</v>
      </c>
      <c r="H3708" s="890" t="s">
        <v>2772</v>
      </c>
      <c r="I3708" s="889" t="s">
        <v>3654</v>
      </c>
      <c r="J3708" s="889" t="s">
        <v>5525</v>
      </c>
      <c r="K3708" s="888">
        <v>0</v>
      </c>
      <c r="L3708" s="888">
        <v>0</v>
      </c>
      <c r="M3708" s="887">
        <v>0</v>
      </c>
      <c r="N3708" s="888">
        <v>1</v>
      </c>
      <c r="O3708" s="888">
        <v>4</v>
      </c>
      <c r="P3708" s="887">
        <v>72666.67</v>
      </c>
    </row>
    <row r="3709" spans="1:16" ht="22.5" x14ac:dyDescent="0.25">
      <c r="A3709" s="867" t="s">
        <v>19067</v>
      </c>
      <c r="B3709" s="867" t="s">
        <v>2672</v>
      </c>
      <c r="C3709" s="894" t="s">
        <v>19066</v>
      </c>
      <c r="D3709" s="893" t="s">
        <v>19366</v>
      </c>
      <c r="E3709" s="892">
        <v>22750</v>
      </c>
      <c r="F3709" s="895" t="s">
        <v>19365</v>
      </c>
      <c r="G3709" s="891" t="s">
        <v>19364</v>
      </c>
      <c r="H3709" s="890" t="s">
        <v>2782</v>
      </c>
      <c r="I3709" s="889" t="s">
        <v>3654</v>
      </c>
      <c r="J3709" s="889" t="s">
        <v>5525</v>
      </c>
      <c r="K3709" s="888">
        <v>0</v>
      </c>
      <c r="L3709" s="888">
        <v>0</v>
      </c>
      <c r="M3709" s="887">
        <v>0</v>
      </c>
      <c r="N3709" s="888">
        <v>1</v>
      </c>
      <c r="O3709" s="888">
        <v>3</v>
      </c>
      <c r="P3709" s="887">
        <v>56737.5</v>
      </c>
    </row>
    <row r="3710" spans="1:16" x14ac:dyDescent="0.25">
      <c r="A3710" s="867" t="s">
        <v>19067</v>
      </c>
      <c r="B3710" s="867" t="s">
        <v>2672</v>
      </c>
      <c r="C3710" s="894" t="s">
        <v>19066</v>
      </c>
      <c r="D3710" s="893" t="s">
        <v>201</v>
      </c>
      <c r="E3710" s="892">
        <v>22500</v>
      </c>
      <c r="F3710" s="895" t="s">
        <v>19365</v>
      </c>
      <c r="G3710" s="891" t="s">
        <v>19364</v>
      </c>
      <c r="H3710" s="890" t="s">
        <v>2782</v>
      </c>
      <c r="I3710" s="889" t="s">
        <v>3654</v>
      </c>
      <c r="J3710" s="889" t="s">
        <v>5525</v>
      </c>
      <c r="K3710" s="888">
        <v>1</v>
      </c>
      <c r="L3710" s="888">
        <v>8</v>
      </c>
      <c r="M3710" s="887">
        <v>174000</v>
      </c>
      <c r="N3710" s="888">
        <v>0</v>
      </c>
      <c r="O3710" s="888">
        <v>0</v>
      </c>
      <c r="P3710" s="887">
        <v>0</v>
      </c>
    </row>
    <row r="3711" spans="1:16" ht="22.5" x14ac:dyDescent="0.25">
      <c r="A3711" s="867" t="s">
        <v>19067</v>
      </c>
      <c r="B3711" s="867" t="s">
        <v>2672</v>
      </c>
      <c r="C3711" s="894" t="s">
        <v>19066</v>
      </c>
      <c r="D3711" s="893" t="s">
        <v>19363</v>
      </c>
      <c r="E3711" s="892">
        <v>25000</v>
      </c>
      <c r="F3711" s="895" t="s">
        <v>19362</v>
      </c>
      <c r="G3711" s="891" t="s">
        <v>19361</v>
      </c>
      <c r="H3711" s="890" t="s">
        <v>19360</v>
      </c>
      <c r="I3711" s="889" t="s">
        <v>3654</v>
      </c>
      <c r="J3711" s="889" t="s">
        <v>5525</v>
      </c>
      <c r="K3711" s="888">
        <v>0</v>
      </c>
      <c r="L3711" s="888">
        <v>0</v>
      </c>
      <c r="M3711" s="887">
        <v>0</v>
      </c>
      <c r="N3711" s="888">
        <v>1</v>
      </c>
      <c r="O3711" s="888">
        <v>4</v>
      </c>
      <c r="P3711" s="887">
        <v>112250</v>
      </c>
    </row>
    <row r="3712" spans="1:16" ht="22.5" x14ac:dyDescent="0.25">
      <c r="A3712" s="867" t="s">
        <v>19067</v>
      </c>
      <c r="B3712" s="867" t="s">
        <v>2672</v>
      </c>
      <c r="C3712" s="894" t="s">
        <v>19066</v>
      </c>
      <c r="D3712" s="893" t="s">
        <v>19245</v>
      </c>
      <c r="E3712" s="892">
        <v>20500</v>
      </c>
      <c r="F3712" s="895" t="s">
        <v>19359</v>
      </c>
      <c r="G3712" s="891" t="s">
        <v>19358</v>
      </c>
      <c r="H3712" s="890" t="s">
        <v>19357</v>
      </c>
      <c r="I3712" s="889" t="s">
        <v>3654</v>
      </c>
      <c r="J3712" s="889" t="s">
        <v>5525</v>
      </c>
      <c r="K3712" s="888">
        <v>0</v>
      </c>
      <c r="L3712" s="888">
        <v>0</v>
      </c>
      <c r="M3712" s="887">
        <v>0</v>
      </c>
      <c r="N3712" s="888">
        <v>1</v>
      </c>
      <c r="O3712" s="888">
        <v>2</v>
      </c>
      <c r="P3712" s="887">
        <v>30725</v>
      </c>
    </row>
    <row r="3713" spans="1:16" x14ac:dyDescent="0.25">
      <c r="A3713" s="867" t="s">
        <v>19067</v>
      </c>
      <c r="B3713" s="867" t="s">
        <v>2672</v>
      </c>
      <c r="C3713" s="894" t="s">
        <v>19066</v>
      </c>
      <c r="D3713" s="893" t="s">
        <v>19356</v>
      </c>
      <c r="E3713" s="892">
        <v>25000</v>
      </c>
      <c r="F3713" s="895" t="s">
        <v>19355</v>
      </c>
      <c r="G3713" s="891" t="s">
        <v>19354</v>
      </c>
      <c r="H3713" s="890" t="s">
        <v>2772</v>
      </c>
      <c r="I3713" s="889" t="s">
        <v>3654</v>
      </c>
      <c r="J3713" s="889" t="s">
        <v>5525</v>
      </c>
      <c r="K3713" s="888">
        <v>1</v>
      </c>
      <c r="L3713" s="888">
        <v>9</v>
      </c>
      <c r="M3713" s="887">
        <v>211666.66</v>
      </c>
      <c r="N3713" s="888">
        <v>0</v>
      </c>
      <c r="O3713" s="888">
        <v>0</v>
      </c>
      <c r="P3713" s="887">
        <v>0</v>
      </c>
    </row>
    <row r="3714" spans="1:16" ht="22.5" x14ac:dyDescent="0.25">
      <c r="A3714" s="867" t="s">
        <v>19067</v>
      </c>
      <c r="B3714" s="867" t="s">
        <v>2672</v>
      </c>
      <c r="C3714" s="894" t="s">
        <v>19066</v>
      </c>
      <c r="D3714" s="893" t="s">
        <v>19103</v>
      </c>
      <c r="E3714" s="892">
        <v>20500</v>
      </c>
      <c r="F3714" s="895" t="s">
        <v>19355</v>
      </c>
      <c r="G3714" s="891" t="s">
        <v>19354</v>
      </c>
      <c r="H3714" s="890" t="s">
        <v>2772</v>
      </c>
      <c r="I3714" s="889" t="s">
        <v>3654</v>
      </c>
      <c r="J3714" s="889" t="s">
        <v>5525</v>
      </c>
      <c r="K3714" s="888">
        <v>1</v>
      </c>
      <c r="L3714" s="888">
        <v>1</v>
      </c>
      <c r="M3714" s="887">
        <v>5466.67</v>
      </c>
      <c r="N3714" s="888">
        <v>0</v>
      </c>
      <c r="O3714" s="888">
        <v>0</v>
      </c>
      <c r="P3714" s="887">
        <v>0</v>
      </c>
    </row>
    <row r="3715" spans="1:16" ht="22.5" x14ac:dyDescent="0.25">
      <c r="A3715" s="867" t="s">
        <v>19067</v>
      </c>
      <c r="B3715" s="867" t="s">
        <v>2672</v>
      </c>
      <c r="C3715" s="894" t="s">
        <v>19066</v>
      </c>
      <c r="D3715" s="893" t="s">
        <v>19353</v>
      </c>
      <c r="E3715" s="892">
        <v>25000</v>
      </c>
      <c r="F3715" s="895" t="s">
        <v>19352</v>
      </c>
      <c r="G3715" s="891" t="s">
        <v>19351</v>
      </c>
      <c r="H3715" s="890" t="s">
        <v>2772</v>
      </c>
      <c r="I3715" s="889" t="s">
        <v>3654</v>
      </c>
      <c r="J3715" s="889" t="s">
        <v>5525</v>
      </c>
      <c r="K3715" s="888">
        <v>1</v>
      </c>
      <c r="L3715" s="888">
        <v>12</v>
      </c>
      <c r="M3715" s="887">
        <v>300000</v>
      </c>
      <c r="N3715" s="888">
        <v>1</v>
      </c>
      <c r="O3715" s="888">
        <v>6</v>
      </c>
      <c r="P3715" s="887">
        <v>147250</v>
      </c>
    </row>
    <row r="3716" spans="1:16" ht="22.5" x14ac:dyDescent="0.25">
      <c r="A3716" s="867" t="s">
        <v>19067</v>
      </c>
      <c r="B3716" s="867" t="s">
        <v>2672</v>
      </c>
      <c r="C3716" s="894" t="s">
        <v>19066</v>
      </c>
      <c r="D3716" s="893" t="s">
        <v>19350</v>
      </c>
      <c r="E3716" s="892">
        <v>25000</v>
      </c>
      <c r="F3716" s="895" t="s">
        <v>19349</v>
      </c>
      <c r="G3716" s="891" t="s">
        <v>19348</v>
      </c>
      <c r="H3716" s="890" t="s">
        <v>2692</v>
      </c>
      <c r="I3716" s="889" t="s">
        <v>3654</v>
      </c>
      <c r="J3716" s="889" t="s">
        <v>5525</v>
      </c>
      <c r="K3716" s="888">
        <v>1</v>
      </c>
      <c r="L3716" s="888">
        <v>2</v>
      </c>
      <c r="M3716" s="887">
        <v>36666.67</v>
      </c>
      <c r="N3716" s="888">
        <v>0</v>
      </c>
      <c r="O3716" s="888">
        <v>0</v>
      </c>
      <c r="P3716" s="887">
        <v>0</v>
      </c>
    </row>
    <row r="3717" spans="1:16" x14ac:dyDescent="0.25">
      <c r="A3717" s="867" t="s">
        <v>19067</v>
      </c>
      <c r="B3717" s="867" t="s">
        <v>2672</v>
      </c>
      <c r="C3717" s="894" t="s">
        <v>19066</v>
      </c>
      <c r="D3717" s="893" t="s">
        <v>19347</v>
      </c>
      <c r="E3717" s="892">
        <v>25000</v>
      </c>
      <c r="F3717" s="895" t="s">
        <v>19346</v>
      </c>
      <c r="G3717" s="891" t="s">
        <v>19345</v>
      </c>
      <c r="H3717" s="890" t="s">
        <v>19344</v>
      </c>
      <c r="I3717" s="889" t="s">
        <v>2684</v>
      </c>
      <c r="J3717" s="889" t="s">
        <v>5525</v>
      </c>
      <c r="K3717" s="888">
        <v>1</v>
      </c>
      <c r="L3717" s="888">
        <v>12</v>
      </c>
      <c r="M3717" s="887">
        <v>300000</v>
      </c>
      <c r="N3717" s="888">
        <v>1</v>
      </c>
      <c r="O3717" s="888">
        <v>6</v>
      </c>
      <c r="P3717" s="887">
        <v>147250</v>
      </c>
    </row>
    <row r="3718" spans="1:16" ht="33.75" x14ac:dyDescent="0.25">
      <c r="A3718" s="867" t="s">
        <v>19067</v>
      </c>
      <c r="B3718" s="867" t="s">
        <v>2672</v>
      </c>
      <c r="C3718" s="894" t="s">
        <v>19066</v>
      </c>
      <c r="D3718" s="893" t="s">
        <v>19343</v>
      </c>
      <c r="E3718" s="892">
        <v>20500</v>
      </c>
      <c r="F3718" s="895" t="s">
        <v>19342</v>
      </c>
      <c r="G3718" s="891" t="s">
        <v>19341</v>
      </c>
      <c r="H3718" s="890" t="s">
        <v>2703</v>
      </c>
      <c r="I3718" s="889" t="s">
        <v>3654</v>
      </c>
      <c r="J3718" s="889" t="s">
        <v>5525</v>
      </c>
      <c r="K3718" s="888">
        <v>1</v>
      </c>
      <c r="L3718" s="888">
        <v>6</v>
      </c>
      <c r="M3718" s="887">
        <v>118900</v>
      </c>
      <c r="N3718" s="888">
        <v>0</v>
      </c>
      <c r="O3718" s="888">
        <v>0</v>
      </c>
      <c r="P3718" s="887">
        <v>0</v>
      </c>
    </row>
    <row r="3719" spans="1:16" ht="22.5" x14ac:dyDescent="0.25">
      <c r="A3719" s="867" t="s">
        <v>19067</v>
      </c>
      <c r="B3719" s="867" t="s">
        <v>2672</v>
      </c>
      <c r="C3719" s="894" t="s">
        <v>19066</v>
      </c>
      <c r="D3719" s="893" t="s">
        <v>19340</v>
      </c>
      <c r="E3719" s="892">
        <v>25000</v>
      </c>
      <c r="F3719" s="895" t="s">
        <v>19339</v>
      </c>
      <c r="G3719" s="891" t="s">
        <v>19338</v>
      </c>
      <c r="H3719" s="890" t="s">
        <v>2772</v>
      </c>
      <c r="I3719" s="889" t="s">
        <v>3654</v>
      </c>
      <c r="J3719" s="889" t="s">
        <v>5525</v>
      </c>
      <c r="K3719" s="888">
        <v>1</v>
      </c>
      <c r="L3719" s="888">
        <v>2</v>
      </c>
      <c r="M3719" s="887">
        <v>36666.660000000003</v>
      </c>
      <c r="N3719" s="888">
        <v>0</v>
      </c>
      <c r="O3719" s="888">
        <v>0</v>
      </c>
      <c r="P3719" s="887">
        <v>0</v>
      </c>
    </row>
    <row r="3720" spans="1:16" ht="22.5" x14ac:dyDescent="0.25">
      <c r="A3720" s="867" t="s">
        <v>19067</v>
      </c>
      <c r="B3720" s="867" t="s">
        <v>2672</v>
      </c>
      <c r="C3720" s="894" t="s">
        <v>19066</v>
      </c>
      <c r="D3720" s="893" t="s">
        <v>19337</v>
      </c>
      <c r="E3720" s="892">
        <v>22750</v>
      </c>
      <c r="F3720" s="895" t="s">
        <v>19336</v>
      </c>
      <c r="G3720" s="891" t="s">
        <v>19335</v>
      </c>
      <c r="H3720" s="890" t="s">
        <v>19334</v>
      </c>
      <c r="I3720" s="889" t="s">
        <v>3654</v>
      </c>
      <c r="J3720" s="889" t="s">
        <v>5525</v>
      </c>
      <c r="K3720" s="888">
        <v>1</v>
      </c>
      <c r="L3720" s="888">
        <v>1</v>
      </c>
      <c r="M3720" s="887">
        <v>14408.33</v>
      </c>
      <c r="N3720" s="888">
        <v>1</v>
      </c>
      <c r="O3720" s="888">
        <v>3</v>
      </c>
      <c r="P3720" s="887">
        <v>52325</v>
      </c>
    </row>
    <row r="3721" spans="1:16" x14ac:dyDescent="0.25">
      <c r="A3721" s="867" t="s">
        <v>19067</v>
      </c>
      <c r="B3721" s="867" t="s">
        <v>2672</v>
      </c>
      <c r="C3721" s="894" t="s">
        <v>19066</v>
      </c>
      <c r="D3721" s="893" t="s">
        <v>19333</v>
      </c>
      <c r="E3721" s="892">
        <v>18250</v>
      </c>
      <c r="F3721" s="895" t="s">
        <v>19332</v>
      </c>
      <c r="G3721" s="891" t="s">
        <v>19331</v>
      </c>
      <c r="H3721" s="890" t="s">
        <v>2782</v>
      </c>
      <c r="I3721" s="889" t="s">
        <v>3654</v>
      </c>
      <c r="J3721" s="889" t="s">
        <v>5525</v>
      </c>
      <c r="K3721" s="888">
        <v>1</v>
      </c>
      <c r="L3721" s="888">
        <v>2</v>
      </c>
      <c r="M3721" s="887">
        <v>27983.33</v>
      </c>
      <c r="N3721" s="888">
        <v>0</v>
      </c>
      <c r="O3721" s="888">
        <v>0</v>
      </c>
      <c r="P3721" s="887">
        <v>0</v>
      </c>
    </row>
    <row r="3722" spans="1:16" x14ac:dyDescent="0.25">
      <c r="A3722" s="867" t="s">
        <v>19067</v>
      </c>
      <c r="B3722" s="867" t="s">
        <v>2672</v>
      </c>
      <c r="C3722" s="894" t="s">
        <v>19066</v>
      </c>
      <c r="D3722" s="893" t="s">
        <v>19141</v>
      </c>
      <c r="E3722" s="892">
        <v>20500</v>
      </c>
      <c r="F3722" s="895" t="s">
        <v>19332</v>
      </c>
      <c r="G3722" s="891" t="s">
        <v>19331</v>
      </c>
      <c r="H3722" s="890" t="s">
        <v>2782</v>
      </c>
      <c r="I3722" s="889" t="s">
        <v>3654</v>
      </c>
      <c r="J3722" s="889" t="s">
        <v>5525</v>
      </c>
      <c r="K3722" s="888">
        <v>1</v>
      </c>
      <c r="L3722" s="888">
        <v>6</v>
      </c>
      <c r="M3722" s="887">
        <v>101816.67</v>
      </c>
      <c r="N3722" s="888">
        <v>0</v>
      </c>
      <c r="O3722" s="888">
        <v>0</v>
      </c>
      <c r="P3722" s="887">
        <v>0</v>
      </c>
    </row>
    <row r="3723" spans="1:16" x14ac:dyDescent="0.25">
      <c r="A3723" s="867" t="s">
        <v>19067</v>
      </c>
      <c r="B3723" s="867" t="s">
        <v>2672</v>
      </c>
      <c r="C3723" s="894" t="s">
        <v>19066</v>
      </c>
      <c r="D3723" s="893" t="s">
        <v>184</v>
      </c>
      <c r="E3723" s="892">
        <v>25000</v>
      </c>
      <c r="F3723" s="895" t="s">
        <v>19330</v>
      </c>
      <c r="G3723" s="891" t="s">
        <v>19329</v>
      </c>
      <c r="H3723" s="890" t="s">
        <v>19328</v>
      </c>
      <c r="I3723" s="889" t="s">
        <v>3654</v>
      </c>
      <c r="J3723" s="889" t="s">
        <v>5525</v>
      </c>
      <c r="K3723" s="888">
        <v>1</v>
      </c>
      <c r="L3723" s="888">
        <v>12</v>
      </c>
      <c r="M3723" s="887">
        <v>300000</v>
      </c>
      <c r="N3723" s="888">
        <v>1</v>
      </c>
      <c r="O3723" s="888">
        <v>6</v>
      </c>
      <c r="P3723" s="887">
        <v>147250</v>
      </c>
    </row>
    <row r="3724" spans="1:16" x14ac:dyDescent="0.25">
      <c r="A3724" s="867" t="s">
        <v>19067</v>
      </c>
      <c r="B3724" s="867" t="s">
        <v>2672</v>
      </c>
      <c r="C3724" s="894" t="s">
        <v>19066</v>
      </c>
      <c r="D3724" s="893" t="s">
        <v>19327</v>
      </c>
      <c r="E3724" s="892">
        <v>25000</v>
      </c>
      <c r="F3724" s="895" t="s">
        <v>19326</v>
      </c>
      <c r="G3724" s="891" t="s">
        <v>19325</v>
      </c>
      <c r="H3724" s="890" t="s">
        <v>2772</v>
      </c>
      <c r="I3724" s="889" t="s">
        <v>3654</v>
      </c>
      <c r="J3724" s="889" t="s">
        <v>5525</v>
      </c>
      <c r="K3724" s="888">
        <v>1</v>
      </c>
      <c r="L3724" s="888">
        <v>4</v>
      </c>
      <c r="M3724" s="887">
        <v>112500</v>
      </c>
      <c r="N3724" s="888">
        <v>0</v>
      </c>
      <c r="O3724" s="888">
        <v>0</v>
      </c>
      <c r="P3724" s="887">
        <v>0</v>
      </c>
    </row>
    <row r="3725" spans="1:16" ht="22.5" x14ac:dyDescent="0.25">
      <c r="A3725" s="867" t="s">
        <v>19067</v>
      </c>
      <c r="B3725" s="867" t="s">
        <v>2672</v>
      </c>
      <c r="C3725" s="894" t="s">
        <v>19066</v>
      </c>
      <c r="D3725" s="893" t="s">
        <v>19301</v>
      </c>
      <c r="E3725" s="892">
        <v>20500</v>
      </c>
      <c r="F3725" s="895" t="s">
        <v>19323</v>
      </c>
      <c r="G3725" s="891" t="s">
        <v>19322</v>
      </c>
      <c r="H3725" s="890" t="s">
        <v>2772</v>
      </c>
      <c r="I3725" s="889" t="s">
        <v>3654</v>
      </c>
      <c r="J3725" s="889" t="s">
        <v>5525</v>
      </c>
      <c r="K3725" s="888">
        <v>1</v>
      </c>
      <c r="L3725" s="888">
        <v>3</v>
      </c>
      <c r="M3725" s="887">
        <v>52616.67</v>
      </c>
      <c r="N3725" s="888">
        <v>0</v>
      </c>
      <c r="O3725" s="888">
        <v>0</v>
      </c>
      <c r="P3725" s="887">
        <v>0</v>
      </c>
    </row>
    <row r="3726" spans="1:16" ht="31.5" customHeight="1" x14ac:dyDescent="0.25">
      <c r="A3726" s="867" t="s">
        <v>19067</v>
      </c>
      <c r="B3726" s="867" t="s">
        <v>2672</v>
      </c>
      <c r="C3726" s="894" t="s">
        <v>19066</v>
      </c>
      <c r="D3726" s="893" t="s">
        <v>19324</v>
      </c>
      <c r="E3726" s="892">
        <v>25000</v>
      </c>
      <c r="F3726" s="895" t="s">
        <v>19323</v>
      </c>
      <c r="G3726" s="891" t="s">
        <v>19322</v>
      </c>
      <c r="H3726" s="890" t="s">
        <v>2772</v>
      </c>
      <c r="I3726" s="889" t="s">
        <v>3654</v>
      </c>
      <c r="J3726" s="889" t="s">
        <v>5525</v>
      </c>
      <c r="K3726" s="888">
        <v>0</v>
      </c>
      <c r="L3726" s="888">
        <v>0</v>
      </c>
      <c r="M3726" s="887">
        <v>0</v>
      </c>
      <c r="N3726" s="888">
        <v>1</v>
      </c>
      <c r="O3726" s="888">
        <v>3</v>
      </c>
      <c r="P3726" s="887">
        <v>62250</v>
      </c>
    </row>
    <row r="3727" spans="1:16" ht="22.5" x14ac:dyDescent="0.25">
      <c r="A3727" s="867" t="s">
        <v>19067</v>
      </c>
      <c r="B3727" s="867" t="s">
        <v>2672</v>
      </c>
      <c r="C3727" s="894" t="s">
        <v>19066</v>
      </c>
      <c r="D3727" s="893" t="s">
        <v>19300</v>
      </c>
      <c r="E3727" s="892">
        <v>20500</v>
      </c>
      <c r="F3727" s="895" t="s">
        <v>19323</v>
      </c>
      <c r="G3727" s="891" t="s">
        <v>19322</v>
      </c>
      <c r="H3727" s="890" t="s">
        <v>2772</v>
      </c>
      <c r="I3727" s="889" t="s">
        <v>3654</v>
      </c>
      <c r="J3727" s="889" t="s">
        <v>5525</v>
      </c>
      <c r="K3727" s="888">
        <v>1</v>
      </c>
      <c r="L3727" s="888">
        <v>8</v>
      </c>
      <c r="M3727" s="887">
        <v>170150</v>
      </c>
      <c r="N3727" s="888">
        <v>1</v>
      </c>
      <c r="O3727" s="888">
        <v>3</v>
      </c>
      <c r="P3727" s="887">
        <v>47833.33</v>
      </c>
    </row>
    <row r="3728" spans="1:16" ht="33.75" x14ac:dyDescent="0.25">
      <c r="A3728" s="867" t="s">
        <v>19067</v>
      </c>
      <c r="B3728" s="867" t="s">
        <v>2672</v>
      </c>
      <c r="C3728" s="894" t="s">
        <v>19066</v>
      </c>
      <c r="D3728" s="893" t="s">
        <v>19321</v>
      </c>
      <c r="E3728" s="892">
        <v>24000</v>
      </c>
      <c r="F3728" s="895" t="s">
        <v>19320</v>
      </c>
      <c r="G3728" s="891" t="s">
        <v>19319</v>
      </c>
      <c r="H3728" s="890" t="s">
        <v>19318</v>
      </c>
      <c r="I3728" s="889" t="s">
        <v>3654</v>
      </c>
      <c r="J3728" s="889" t="s">
        <v>5525</v>
      </c>
      <c r="K3728" s="888">
        <v>1</v>
      </c>
      <c r="L3728" s="888">
        <v>12</v>
      </c>
      <c r="M3728" s="887">
        <v>288000</v>
      </c>
      <c r="N3728" s="888">
        <v>1</v>
      </c>
      <c r="O3728" s="888">
        <v>6</v>
      </c>
      <c r="P3728" s="887">
        <v>126420</v>
      </c>
    </row>
    <row r="3729" spans="1:16" ht="33.75" x14ac:dyDescent="0.25">
      <c r="A3729" s="867" t="s">
        <v>19067</v>
      </c>
      <c r="B3729" s="867" t="s">
        <v>2672</v>
      </c>
      <c r="C3729" s="894" t="s">
        <v>19066</v>
      </c>
      <c r="D3729" s="893" t="s">
        <v>19317</v>
      </c>
      <c r="E3729" s="892">
        <v>25000</v>
      </c>
      <c r="F3729" s="895" t="s">
        <v>19316</v>
      </c>
      <c r="G3729" s="891" t="s">
        <v>19315</v>
      </c>
      <c r="H3729" s="890" t="s">
        <v>2872</v>
      </c>
      <c r="I3729" s="889" t="s">
        <v>3654</v>
      </c>
      <c r="J3729" s="889" t="s">
        <v>5525</v>
      </c>
      <c r="K3729" s="888">
        <v>1</v>
      </c>
      <c r="L3729" s="888">
        <v>5</v>
      </c>
      <c r="M3729" s="887">
        <v>135000</v>
      </c>
      <c r="N3729" s="888">
        <v>1</v>
      </c>
      <c r="O3729" s="888">
        <v>6</v>
      </c>
      <c r="P3729" s="887">
        <v>147250</v>
      </c>
    </row>
    <row r="3730" spans="1:16" ht="22.5" x14ac:dyDescent="0.25">
      <c r="A3730" s="867" t="s">
        <v>19067</v>
      </c>
      <c r="B3730" s="867" t="s">
        <v>2672</v>
      </c>
      <c r="C3730" s="894" t="s">
        <v>19066</v>
      </c>
      <c r="D3730" s="893" t="s">
        <v>19314</v>
      </c>
      <c r="E3730" s="892">
        <v>25000</v>
      </c>
      <c r="F3730" s="895" t="s">
        <v>19313</v>
      </c>
      <c r="G3730" s="891" t="s">
        <v>19312</v>
      </c>
      <c r="H3730" s="890" t="s">
        <v>2772</v>
      </c>
      <c r="I3730" s="889" t="s">
        <v>3654</v>
      </c>
      <c r="J3730" s="889" t="s">
        <v>5525</v>
      </c>
      <c r="K3730" s="888">
        <v>1</v>
      </c>
      <c r="L3730" s="888">
        <v>11</v>
      </c>
      <c r="M3730" s="887">
        <v>254166.67</v>
      </c>
      <c r="N3730" s="888">
        <v>0</v>
      </c>
      <c r="O3730" s="888">
        <v>0</v>
      </c>
      <c r="P3730" s="887">
        <v>0</v>
      </c>
    </row>
    <row r="3731" spans="1:16" x14ac:dyDescent="0.25">
      <c r="A3731" s="867" t="s">
        <v>19067</v>
      </c>
      <c r="B3731" s="867" t="s">
        <v>2672</v>
      </c>
      <c r="C3731" s="894" t="s">
        <v>19066</v>
      </c>
      <c r="D3731" s="893" t="s">
        <v>184</v>
      </c>
      <c r="E3731" s="892">
        <v>25000</v>
      </c>
      <c r="F3731" s="895" t="s">
        <v>19310</v>
      </c>
      <c r="G3731" s="891" t="s">
        <v>19309</v>
      </c>
      <c r="H3731" s="890" t="s">
        <v>2852</v>
      </c>
      <c r="I3731" s="889" t="s">
        <v>3654</v>
      </c>
      <c r="J3731" s="889" t="s">
        <v>5525</v>
      </c>
      <c r="K3731" s="888">
        <v>1</v>
      </c>
      <c r="L3731" s="888">
        <v>5</v>
      </c>
      <c r="M3731" s="887">
        <v>137500</v>
      </c>
      <c r="N3731" s="888">
        <v>1</v>
      </c>
      <c r="O3731" s="888">
        <v>6</v>
      </c>
      <c r="P3731" s="887">
        <v>147250</v>
      </c>
    </row>
    <row r="3732" spans="1:16" ht="22.5" x14ac:dyDescent="0.25">
      <c r="A3732" s="867" t="s">
        <v>19067</v>
      </c>
      <c r="B3732" s="867" t="s">
        <v>2672</v>
      </c>
      <c r="C3732" s="894" t="s">
        <v>19066</v>
      </c>
      <c r="D3732" s="893" t="s">
        <v>19311</v>
      </c>
      <c r="E3732" s="892">
        <v>25000</v>
      </c>
      <c r="F3732" s="895" t="s">
        <v>19310</v>
      </c>
      <c r="G3732" s="891" t="s">
        <v>19309</v>
      </c>
      <c r="H3732" s="890" t="s">
        <v>2852</v>
      </c>
      <c r="I3732" s="889" t="s">
        <v>3654</v>
      </c>
      <c r="J3732" s="889" t="s">
        <v>5525</v>
      </c>
      <c r="K3732" s="888">
        <v>1</v>
      </c>
      <c r="L3732" s="888">
        <v>6</v>
      </c>
      <c r="M3732" s="887">
        <v>141666.66999999998</v>
      </c>
      <c r="N3732" s="888">
        <v>0</v>
      </c>
      <c r="O3732" s="888">
        <v>0</v>
      </c>
      <c r="P3732" s="887">
        <v>0</v>
      </c>
    </row>
    <row r="3733" spans="1:16" ht="33.75" x14ac:dyDescent="0.25">
      <c r="A3733" s="867" t="s">
        <v>19067</v>
      </c>
      <c r="B3733" s="867" t="s">
        <v>2672</v>
      </c>
      <c r="C3733" s="894" t="s">
        <v>19066</v>
      </c>
      <c r="D3733" s="893" t="s">
        <v>19308</v>
      </c>
      <c r="E3733" s="892">
        <v>25000</v>
      </c>
      <c r="F3733" s="895" t="s">
        <v>19307</v>
      </c>
      <c r="G3733" s="891" t="s">
        <v>19306</v>
      </c>
      <c r="H3733" s="890" t="s">
        <v>19305</v>
      </c>
      <c r="I3733" s="889" t="s">
        <v>3654</v>
      </c>
      <c r="J3733" s="889" t="s">
        <v>5525</v>
      </c>
      <c r="K3733" s="888">
        <v>1</v>
      </c>
      <c r="L3733" s="888">
        <v>12</v>
      </c>
      <c r="M3733" s="887">
        <v>300000</v>
      </c>
      <c r="N3733" s="888">
        <v>1</v>
      </c>
      <c r="O3733" s="888">
        <v>6</v>
      </c>
      <c r="P3733" s="887">
        <v>147250</v>
      </c>
    </row>
    <row r="3734" spans="1:16" ht="22.5" x14ac:dyDescent="0.25">
      <c r="A3734" s="867" t="s">
        <v>19067</v>
      </c>
      <c r="B3734" s="867" t="s">
        <v>2672</v>
      </c>
      <c r="C3734" s="894" t="s">
        <v>19066</v>
      </c>
      <c r="D3734" s="893" t="s">
        <v>19304</v>
      </c>
      <c r="E3734" s="892">
        <v>18500</v>
      </c>
      <c r="F3734" s="895" t="s">
        <v>19303</v>
      </c>
      <c r="G3734" s="891" t="s">
        <v>19302</v>
      </c>
      <c r="H3734" s="890" t="s">
        <v>2772</v>
      </c>
      <c r="I3734" s="889" t="s">
        <v>3654</v>
      </c>
      <c r="J3734" s="889" t="s">
        <v>5525</v>
      </c>
      <c r="K3734" s="888">
        <v>1</v>
      </c>
      <c r="L3734" s="888">
        <v>12</v>
      </c>
      <c r="M3734" s="887">
        <v>222000</v>
      </c>
      <c r="N3734" s="888">
        <v>0</v>
      </c>
      <c r="O3734" s="888">
        <v>0</v>
      </c>
      <c r="P3734" s="887">
        <v>0</v>
      </c>
    </row>
    <row r="3735" spans="1:16" ht="22.5" x14ac:dyDescent="0.25">
      <c r="A3735" s="867" t="s">
        <v>19067</v>
      </c>
      <c r="B3735" s="867" t="s">
        <v>2672</v>
      </c>
      <c r="C3735" s="894" t="s">
        <v>19066</v>
      </c>
      <c r="D3735" s="893" t="s">
        <v>19301</v>
      </c>
      <c r="E3735" s="892">
        <v>20500</v>
      </c>
      <c r="F3735" s="895" t="s">
        <v>19299</v>
      </c>
      <c r="G3735" s="891" t="s">
        <v>19298</v>
      </c>
      <c r="H3735" s="890" t="s">
        <v>2772</v>
      </c>
      <c r="I3735" s="889" t="s">
        <v>3654</v>
      </c>
      <c r="J3735" s="889" t="s">
        <v>5525</v>
      </c>
      <c r="K3735" s="888">
        <v>1</v>
      </c>
      <c r="L3735" s="888">
        <v>5</v>
      </c>
      <c r="M3735" s="887">
        <v>118900</v>
      </c>
      <c r="N3735" s="888">
        <v>0</v>
      </c>
      <c r="O3735" s="888">
        <v>0</v>
      </c>
      <c r="P3735" s="887">
        <v>0</v>
      </c>
    </row>
    <row r="3736" spans="1:16" ht="22.5" x14ac:dyDescent="0.25">
      <c r="A3736" s="867" t="s">
        <v>19067</v>
      </c>
      <c r="B3736" s="867" t="s">
        <v>2672</v>
      </c>
      <c r="C3736" s="894" t="s">
        <v>19066</v>
      </c>
      <c r="D3736" s="893" t="s">
        <v>19300</v>
      </c>
      <c r="E3736" s="892">
        <v>20500</v>
      </c>
      <c r="F3736" s="895" t="s">
        <v>19299</v>
      </c>
      <c r="G3736" s="891" t="s">
        <v>19298</v>
      </c>
      <c r="H3736" s="890" t="s">
        <v>2772</v>
      </c>
      <c r="I3736" s="889" t="s">
        <v>3654</v>
      </c>
      <c r="J3736" s="889" t="s">
        <v>5525</v>
      </c>
      <c r="K3736" s="888">
        <v>1</v>
      </c>
      <c r="L3736" s="888">
        <v>3</v>
      </c>
      <c r="M3736" s="887">
        <v>52616.67</v>
      </c>
      <c r="N3736" s="888">
        <v>0</v>
      </c>
      <c r="O3736" s="888">
        <v>0</v>
      </c>
      <c r="P3736" s="887">
        <v>0</v>
      </c>
    </row>
    <row r="3737" spans="1:16" ht="45" x14ac:dyDescent="0.25">
      <c r="A3737" s="867" t="s">
        <v>19067</v>
      </c>
      <c r="B3737" s="867" t="s">
        <v>2672</v>
      </c>
      <c r="C3737" s="894" t="s">
        <v>19066</v>
      </c>
      <c r="D3737" s="893" t="s">
        <v>19297</v>
      </c>
      <c r="E3737" s="892">
        <v>22750</v>
      </c>
      <c r="F3737" s="895" t="s">
        <v>19296</v>
      </c>
      <c r="G3737" s="891" t="s">
        <v>19295</v>
      </c>
      <c r="H3737" s="890" t="s">
        <v>19294</v>
      </c>
      <c r="I3737" s="889" t="s">
        <v>3654</v>
      </c>
      <c r="J3737" s="889" t="s">
        <v>5525</v>
      </c>
      <c r="K3737" s="888">
        <v>0</v>
      </c>
      <c r="L3737" s="888">
        <v>0</v>
      </c>
      <c r="M3737" s="887">
        <v>0</v>
      </c>
      <c r="N3737" s="888">
        <v>1</v>
      </c>
      <c r="O3737" s="888">
        <v>5</v>
      </c>
      <c r="P3737" s="887">
        <v>109062.5</v>
      </c>
    </row>
    <row r="3738" spans="1:16" ht="22.5" x14ac:dyDescent="0.25">
      <c r="A3738" s="867" t="s">
        <v>19067</v>
      </c>
      <c r="B3738" s="867" t="s">
        <v>2672</v>
      </c>
      <c r="C3738" s="894" t="s">
        <v>19066</v>
      </c>
      <c r="D3738" s="893" t="s">
        <v>19293</v>
      </c>
      <c r="E3738" s="892">
        <v>22500</v>
      </c>
      <c r="F3738" s="895" t="s">
        <v>19292</v>
      </c>
      <c r="G3738" s="891" t="s">
        <v>19291</v>
      </c>
      <c r="H3738" s="890" t="s">
        <v>19290</v>
      </c>
      <c r="I3738" s="889" t="s">
        <v>2684</v>
      </c>
      <c r="J3738" s="889" t="s">
        <v>5525</v>
      </c>
      <c r="K3738" s="888">
        <v>1</v>
      </c>
      <c r="L3738" s="888">
        <v>2</v>
      </c>
      <c r="M3738" s="887">
        <v>45000</v>
      </c>
      <c r="N3738" s="888">
        <v>0</v>
      </c>
      <c r="O3738" s="888">
        <v>0</v>
      </c>
      <c r="P3738" s="887">
        <v>0</v>
      </c>
    </row>
    <row r="3739" spans="1:16" ht="22.5" x14ac:dyDescent="0.25">
      <c r="A3739" s="867" t="s">
        <v>19067</v>
      </c>
      <c r="B3739" s="867" t="s">
        <v>2672</v>
      </c>
      <c r="C3739" s="894" t="s">
        <v>19066</v>
      </c>
      <c r="D3739" s="893" t="s">
        <v>19289</v>
      </c>
      <c r="E3739" s="892">
        <v>20500</v>
      </c>
      <c r="F3739" s="895" t="s">
        <v>19288</v>
      </c>
      <c r="G3739" s="891" t="s">
        <v>19287</v>
      </c>
      <c r="H3739" s="890" t="s">
        <v>19286</v>
      </c>
      <c r="I3739" s="889" t="s">
        <v>3654</v>
      </c>
      <c r="J3739" s="889" t="s">
        <v>5525</v>
      </c>
      <c r="K3739" s="888">
        <v>1</v>
      </c>
      <c r="L3739" s="888">
        <v>12</v>
      </c>
      <c r="M3739" s="887">
        <v>245316.66999999998</v>
      </c>
      <c r="N3739" s="888">
        <v>1</v>
      </c>
      <c r="O3739" s="888">
        <v>6</v>
      </c>
      <c r="P3739" s="887">
        <v>120925</v>
      </c>
    </row>
    <row r="3740" spans="1:16" ht="22.5" x14ac:dyDescent="0.25">
      <c r="A3740" s="867" t="s">
        <v>19067</v>
      </c>
      <c r="B3740" s="867" t="s">
        <v>2672</v>
      </c>
      <c r="C3740" s="894" t="s">
        <v>19066</v>
      </c>
      <c r="D3740" s="893" t="s">
        <v>19285</v>
      </c>
      <c r="E3740" s="892">
        <v>25000</v>
      </c>
      <c r="F3740" s="895" t="s">
        <v>19284</v>
      </c>
      <c r="G3740" s="891" t="s">
        <v>19283</v>
      </c>
      <c r="H3740" s="890" t="s">
        <v>2722</v>
      </c>
      <c r="I3740" s="889" t="s">
        <v>3654</v>
      </c>
      <c r="J3740" s="889" t="s">
        <v>5525</v>
      </c>
      <c r="K3740" s="888">
        <v>1</v>
      </c>
      <c r="L3740" s="888">
        <v>2</v>
      </c>
      <c r="M3740" s="887">
        <v>50000</v>
      </c>
      <c r="N3740" s="888">
        <v>0</v>
      </c>
      <c r="O3740" s="888">
        <v>0</v>
      </c>
      <c r="P3740" s="887">
        <v>0</v>
      </c>
    </row>
    <row r="3741" spans="1:16" ht="33.75" x14ac:dyDescent="0.25">
      <c r="A3741" s="867" t="s">
        <v>19067</v>
      </c>
      <c r="B3741" s="867" t="s">
        <v>2672</v>
      </c>
      <c r="C3741" s="894" t="s">
        <v>19066</v>
      </c>
      <c r="D3741" s="893" t="s">
        <v>19282</v>
      </c>
      <c r="E3741" s="892">
        <v>25000</v>
      </c>
      <c r="F3741" s="895" t="s">
        <v>19281</v>
      </c>
      <c r="G3741" s="891" t="s">
        <v>19280</v>
      </c>
      <c r="H3741" s="890" t="s">
        <v>2772</v>
      </c>
      <c r="I3741" s="889" t="s">
        <v>3654</v>
      </c>
      <c r="J3741" s="889" t="s">
        <v>5525</v>
      </c>
      <c r="K3741" s="888">
        <v>1</v>
      </c>
      <c r="L3741" s="888">
        <v>9</v>
      </c>
      <c r="M3741" s="887">
        <v>219166.66000000003</v>
      </c>
      <c r="N3741" s="888">
        <v>0</v>
      </c>
      <c r="O3741" s="888">
        <v>0</v>
      </c>
      <c r="P3741" s="887">
        <v>0</v>
      </c>
    </row>
    <row r="3742" spans="1:16" ht="22.5" x14ac:dyDescent="0.25">
      <c r="A3742" s="867" t="s">
        <v>19067</v>
      </c>
      <c r="B3742" s="867" t="s">
        <v>2672</v>
      </c>
      <c r="C3742" s="894" t="s">
        <v>19066</v>
      </c>
      <c r="D3742" s="893" t="s">
        <v>19279</v>
      </c>
      <c r="E3742" s="892">
        <v>22750</v>
      </c>
      <c r="F3742" s="895" t="s">
        <v>19278</v>
      </c>
      <c r="G3742" s="891" t="s">
        <v>19277</v>
      </c>
      <c r="H3742" s="890" t="s">
        <v>2772</v>
      </c>
      <c r="I3742" s="889" t="s">
        <v>3654</v>
      </c>
      <c r="J3742" s="889" t="s">
        <v>5525</v>
      </c>
      <c r="K3742" s="888">
        <v>1</v>
      </c>
      <c r="L3742" s="888">
        <v>4</v>
      </c>
      <c r="M3742" s="887">
        <v>97825</v>
      </c>
      <c r="N3742" s="888">
        <v>1</v>
      </c>
      <c r="O3742" s="888">
        <v>6</v>
      </c>
      <c r="P3742" s="887">
        <v>134087.5</v>
      </c>
    </row>
    <row r="3743" spans="1:16" ht="33.75" x14ac:dyDescent="0.25">
      <c r="A3743" s="867" t="s">
        <v>19067</v>
      </c>
      <c r="B3743" s="867" t="s">
        <v>2672</v>
      </c>
      <c r="C3743" s="894" t="s">
        <v>19066</v>
      </c>
      <c r="D3743" s="893" t="s">
        <v>19276</v>
      </c>
      <c r="E3743" s="892">
        <v>20500</v>
      </c>
      <c r="F3743" s="895" t="s">
        <v>19275</v>
      </c>
      <c r="G3743" s="891" t="s">
        <v>19274</v>
      </c>
      <c r="H3743" s="890" t="s">
        <v>2852</v>
      </c>
      <c r="I3743" s="889" t="s">
        <v>3654</v>
      </c>
      <c r="J3743" s="889" t="s">
        <v>5525</v>
      </c>
      <c r="K3743" s="888">
        <v>1</v>
      </c>
      <c r="L3743" s="888">
        <v>5</v>
      </c>
      <c r="M3743" s="887">
        <v>108650</v>
      </c>
      <c r="N3743" s="888">
        <v>1</v>
      </c>
      <c r="O3743" s="888">
        <v>4</v>
      </c>
      <c r="P3743" s="887">
        <v>82000</v>
      </c>
    </row>
    <row r="3744" spans="1:16" ht="22.5" x14ac:dyDescent="0.25">
      <c r="A3744" s="867" t="s">
        <v>19067</v>
      </c>
      <c r="B3744" s="867" t="s">
        <v>2672</v>
      </c>
      <c r="C3744" s="894" t="s">
        <v>19066</v>
      </c>
      <c r="D3744" s="893" t="s">
        <v>19273</v>
      </c>
      <c r="E3744" s="892">
        <v>20500</v>
      </c>
      <c r="F3744" s="895" t="s">
        <v>19272</v>
      </c>
      <c r="G3744" s="891" t="s">
        <v>19271</v>
      </c>
      <c r="H3744" s="890" t="s">
        <v>2772</v>
      </c>
      <c r="I3744" s="889" t="s">
        <v>3654</v>
      </c>
      <c r="J3744" s="889" t="s">
        <v>5525</v>
      </c>
      <c r="K3744" s="888">
        <v>1</v>
      </c>
      <c r="L3744" s="888">
        <v>1</v>
      </c>
      <c r="M3744" s="887">
        <v>23233.33</v>
      </c>
      <c r="N3744" s="888">
        <v>1</v>
      </c>
      <c r="O3744" s="888">
        <v>6</v>
      </c>
      <c r="P3744" s="887">
        <v>120241.67</v>
      </c>
    </row>
    <row r="3745" spans="1:16" ht="30" customHeight="1" x14ac:dyDescent="0.25">
      <c r="A3745" s="867" t="s">
        <v>19067</v>
      </c>
      <c r="B3745" s="867" t="s">
        <v>2672</v>
      </c>
      <c r="C3745" s="894" t="s">
        <v>19066</v>
      </c>
      <c r="D3745" s="893" t="s">
        <v>19270</v>
      </c>
      <c r="E3745" s="892">
        <v>22750</v>
      </c>
      <c r="F3745" s="895" t="s">
        <v>19269</v>
      </c>
      <c r="G3745" s="891" t="s">
        <v>19268</v>
      </c>
      <c r="H3745" s="890" t="s">
        <v>2782</v>
      </c>
      <c r="I3745" s="889" t="s">
        <v>3654</v>
      </c>
      <c r="J3745" s="889" t="s">
        <v>5525</v>
      </c>
      <c r="K3745" s="888">
        <v>1</v>
      </c>
      <c r="L3745" s="888">
        <v>12</v>
      </c>
      <c r="M3745" s="887">
        <v>273000</v>
      </c>
      <c r="N3745" s="888">
        <v>1</v>
      </c>
      <c r="O3745" s="888">
        <v>5</v>
      </c>
      <c r="P3745" s="887">
        <v>101616.67</v>
      </c>
    </row>
    <row r="3746" spans="1:16" x14ac:dyDescent="0.25">
      <c r="A3746" s="867" t="s">
        <v>19067</v>
      </c>
      <c r="B3746" s="867" t="s">
        <v>2672</v>
      </c>
      <c r="C3746" s="894" t="s">
        <v>19066</v>
      </c>
      <c r="D3746" s="893" t="s">
        <v>19267</v>
      </c>
      <c r="E3746" s="892">
        <v>20000</v>
      </c>
      <c r="F3746" s="895" t="s">
        <v>19266</v>
      </c>
      <c r="G3746" s="891" t="s">
        <v>19265</v>
      </c>
      <c r="H3746" s="890" t="s">
        <v>19264</v>
      </c>
      <c r="I3746" s="889" t="s">
        <v>3654</v>
      </c>
      <c r="J3746" s="889" t="s">
        <v>5525</v>
      </c>
      <c r="K3746" s="888">
        <v>0</v>
      </c>
      <c r="L3746" s="888">
        <v>0</v>
      </c>
      <c r="M3746" s="887">
        <v>0</v>
      </c>
      <c r="N3746" s="888">
        <v>1</v>
      </c>
      <c r="O3746" s="888">
        <v>5</v>
      </c>
      <c r="P3746" s="887">
        <v>96000</v>
      </c>
    </row>
    <row r="3747" spans="1:16" x14ac:dyDescent="0.25">
      <c r="A3747" s="867" t="s">
        <v>19067</v>
      </c>
      <c r="B3747" s="867" t="s">
        <v>2672</v>
      </c>
      <c r="C3747" s="894" t="s">
        <v>19066</v>
      </c>
      <c r="D3747" s="893" t="s">
        <v>19263</v>
      </c>
      <c r="E3747" s="892">
        <v>20500</v>
      </c>
      <c r="F3747" s="895" t="s">
        <v>19262</v>
      </c>
      <c r="G3747" s="891" t="s">
        <v>19261</v>
      </c>
      <c r="H3747" s="890" t="s">
        <v>19253</v>
      </c>
      <c r="I3747" s="889" t="s">
        <v>2684</v>
      </c>
      <c r="J3747" s="889" t="s">
        <v>5525</v>
      </c>
      <c r="K3747" s="888">
        <v>1</v>
      </c>
      <c r="L3747" s="888">
        <v>1</v>
      </c>
      <c r="M3747" s="887">
        <v>24600</v>
      </c>
      <c r="N3747" s="888">
        <v>0</v>
      </c>
      <c r="O3747" s="888">
        <v>0</v>
      </c>
      <c r="P3747" s="887">
        <v>0</v>
      </c>
    </row>
    <row r="3748" spans="1:16" ht="22.5" x14ac:dyDescent="0.25">
      <c r="A3748" s="867" t="s">
        <v>19067</v>
      </c>
      <c r="B3748" s="867" t="s">
        <v>2672</v>
      </c>
      <c r="C3748" s="894" t="s">
        <v>19066</v>
      </c>
      <c r="D3748" s="893" t="s">
        <v>19260</v>
      </c>
      <c r="E3748" s="892">
        <v>25000</v>
      </c>
      <c r="F3748" s="895" t="s">
        <v>19259</v>
      </c>
      <c r="G3748" s="891" t="s">
        <v>19258</v>
      </c>
      <c r="H3748" s="890" t="s">
        <v>19257</v>
      </c>
      <c r="I3748" s="889" t="s">
        <v>2684</v>
      </c>
      <c r="J3748" s="889" t="s">
        <v>5525</v>
      </c>
      <c r="K3748" s="888">
        <v>1</v>
      </c>
      <c r="L3748" s="888">
        <v>7</v>
      </c>
      <c r="M3748" s="887">
        <v>187500</v>
      </c>
      <c r="N3748" s="888">
        <v>1</v>
      </c>
      <c r="O3748" s="888">
        <v>4</v>
      </c>
      <c r="P3748" s="887">
        <v>100000</v>
      </c>
    </row>
    <row r="3749" spans="1:16" ht="22.5" x14ac:dyDescent="0.25">
      <c r="A3749" s="867" t="s">
        <v>19067</v>
      </c>
      <c r="B3749" s="867" t="s">
        <v>2672</v>
      </c>
      <c r="C3749" s="894" t="s">
        <v>19066</v>
      </c>
      <c r="D3749" s="893" t="s">
        <v>19256</v>
      </c>
      <c r="E3749" s="892">
        <v>20500</v>
      </c>
      <c r="F3749" s="895" t="s">
        <v>19255</v>
      </c>
      <c r="G3749" s="891" t="s">
        <v>19254</v>
      </c>
      <c r="H3749" s="890" t="s">
        <v>19253</v>
      </c>
      <c r="I3749" s="889" t="s">
        <v>2684</v>
      </c>
      <c r="J3749" s="889" t="s">
        <v>5525</v>
      </c>
      <c r="K3749" s="888">
        <v>1</v>
      </c>
      <c r="L3749" s="888">
        <v>1</v>
      </c>
      <c r="M3749" s="887">
        <v>19133.330000000002</v>
      </c>
      <c r="N3749" s="888">
        <v>0</v>
      </c>
      <c r="O3749" s="888">
        <v>0</v>
      </c>
      <c r="P3749" s="887">
        <v>0</v>
      </c>
    </row>
    <row r="3750" spans="1:16" ht="31.5" customHeight="1" x14ac:dyDescent="0.25">
      <c r="A3750" s="867" t="s">
        <v>19067</v>
      </c>
      <c r="B3750" s="867" t="s">
        <v>2672</v>
      </c>
      <c r="C3750" s="894" t="s">
        <v>19066</v>
      </c>
      <c r="D3750" s="893" t="s">
        <v>19252</v>
      </c>
      <c r="E3750" s="892">
        <v>25000</v>
      </c>
      <c r="F3750" s="895" t="s">
        <v>19251</v>
      </c>
      <c r="G3750" s="891" t="s">
        <v>19250</v>
      </c>
      <c r="H3750" s="890" t="s">
        <v>2772</v>
      </c>
      <c r="I3750" s="889" t="s">
        <v>3654</v>
      </c>
      <c r="J3750" s="889" t="s">
        <v>5525</v>
      </c>
      <c r="K3750" s="888">
        <v>1</v>
      </c>
      <c r="L3750" s="888">
        <v>3</v>
      </c>
      <c r="M3750" s="887">
        <v>68333.33</v>
      </c>
      <c r="N3750" s="888">
        <v>0</v>
      </c>
      <c r="O3750" s="888">
        <v>0</v>
      </c>
      <c r="P3750" s="887">
        <v>0</v>
      </c>
    </row>
    <row r="3751" spans="1:16" x14ac:dyDescent="0.25">
      <c r="A3751" s="1772" t="s">
        <v>2848</v>
      </c>
      <c r="B3751" s="1772"/>
      <c r="C3751" s="1772"/>
      <c r="D3751" s="1772"/>
      <c r="E3751" s="1772"/>
      <c r="F3751" s="1772" t="s">
        <v>378</v>
      </c>
      <c r="G3751" s="1772"/>
      <c r="H3751" s="1772"/>
      <c r="I3751" s="1772"/>
      <c r="J3751" s="1772"/>
      <c r="K3751" s="1771" t="s">
        <v>2847</v>
      </c>
      <c r="L3751" s="1771"/>
      <c r="M3751" s="1771"/>
      <c r="N3751" s="1771" t="s">
        <v>2846</v>
      </c>
      <c r="O3751" s="1771"/>
      <c r="P3751" s="1771"/>
    </row>
    <row r="3752" spans="1:16" ht="69.75" x14ac:dyDescent="0.25">
      <c r="A3752" s="1535" t="s">
        <v>2845</v>
      </c>
      <c r="B3752" s="1535" t="s">
        <v>5</v>
      </c>
      <c r="C3752" s="1535" t="s">
        <v>2844</v>
      </c>
      <c r="D3752" s="1535" t="s">
        <v>2843</v>
      </c>
      <c r="E3752" s="1536" t="s">
        <v>2842</v>
      </c>
      <c r="F3752" s="1537" t="s">
        <v>2841</v>
      </c>
      <c r="G3752" s="1535" t="s">
        <v>2840</v>
      </c>
      <c r="H3752" s="1535" t="s">
        <v>2839</v>
      </c>
      <c r="I3752" s="1535" t="s">
        <v>2838</v>
      </c>
      <c r="J3752" s="1535" t="s">
        <v>2837</v>
      </c>
      <c r="K3752" s="1538" t="s">
        <v>2836</v>
      </c>
      <c r="L3752" s="1538" t="s">
        <v>2835</v>
      </c>
      <c r="M3752" s="1539" t="s">
        <v>2834</v>
      </c>
      <c r="N3752" s="1538" t="s">
        <v>2836</v>
      </c>
      <c r="O3752" s="1538" t="s">
        <v>2835</v>
      </c>
      <c r="P3752" s="1539" t="s">
        <v>2834</v>
      </c>
    </row>
    <row r="3753" spans="1:16" ht="45" x14ac:dyDescent="0.25">
      <c r="A3753" s="867" t="s">
        <v>19067</v>
      </c>
      <c r="B3753" s="867" t="s">
        <v>2672</v>
      </c>
      <c r="C3753" s="894" t="s">
        <v>19066</v>
      </c>
      <c r="D3753" s="893" t="s">
        <v>19249</v>
      </c>
      <c r="E3753" s="892">
        <v>25000</v>
      </c>
      <c r="F3753" s="895" t="s">
        <v>19247</v>
      </c>
      <c r="G3753" s="891" t="s">
        <v>19246</v>
      </c>
      <c r="H3753" s="890" t="s">
        <v>2756</v>
      </c>
      <c r="I3753" s="889" t="s">
        <v>2684</v>
      </c>
      <c r="J3753" s="889" t="s">
        <v>5525</v>
      </c>
      <c r="K3753" s="888">
        <v>0</v>
      </c>
      <c r="L3753" s="888">
        <v>0</v>
      </c>
      <c r="M3753" s="887">
        <v>0</v>
      </c>
      <c r="N3753" s="888">
        <v>1</v>
      </c>
      <c r="O3753" s="888">
        <v>4</v>
      </c>
      <c r="P3753" s="887">
        <v>108083.33</v>
      </c>
    </row>
    <row r="3754" spans="1:16" ht="26.25" customHeight="1" x14ac:dyDescent="0.25">
      <c r="A3754" s="867" t="s">
        <v>19067</v>
      </c>
      <c r="B3754" s="867" t="s">
        <v>2672</v>
      </c>
      <c r="C3754" s="894" t="s">
        <v>19066</v>
      </c>
      <c r="D3754" s="893" t="s">
        <v>19248</v>
      </c>
      <c r="E3754" s="892">
        <v>22750</v>
      </c>
      <c r="F3754" s="895" t="s">
        <v>19247</v>
      </c>
      <c r="G3754" s="891" t="s">
        <v>19246</v>
      </c>
      <c r="H3754" s="890" t="s">
        <v>2756</v>
      </c>
      <c r="I3754" s="889" t="s">
        <v>2684</v>
      </c>
      <c r="J3754" s="889" t="s">
        <v>5525</v>
      </c>
      <c r="K3754" s="888">
        <v>1</v>
      </c>
      <c r="L3754" s="888">
        <v>11</v>
      </c>
      <c r="M3754" s="887">
        <v>250250</v>
      </c>
      <c r="N3754" s="888">
        <v>0</v>
      </c>
      <c r="O3754" s="888">
        <v>0</v>
      </c>
      <c r="P3754" s="887">
        <v>0</v>
      </c>
    </row>
    <row r="3755" spans="1:16" ht="22.5" x14ac:dyDescent="0.25">
      <c r="A3755" s="867" t="s">
        <v>19067</v>
      </c>
      <c r="B3755" s="867" t="s">
        <v>2672</v>
      </c>
      <c r="C3755" s="894" t="s">
        <v>19066</v>
      </c>
      <c r="D3755" s="893" t="s">
        <v>19245</v>
      </c>
      <c r="E3755" s="892">
        <v>20500</v>
      </c>
      <c r="F3755" s="895" t="s">
        <v>19244</v>
      </c>
      <c r="G3755" s="891" t="s">
        <v>19243</v>
      </c>
      <c r="H3755" s="890" t="s">
        <v>2772</v>
      </c>
      <c r="I3755" s="889" t="s">
        <v>3654</v>
      </c>
      <c r="J3755" s="889" t="s">
        <v>5525</v>
      </c>
      <c r="K3755" s="888">
        <v>0</v>
      </c>
      <c r="L3755" s="888">
        <v>0</v>
      </c>
      <c r="M3755" s="887">
        <v>0</v>
      </c>
      <c r="N3755" s="888">
        <v>1</v>
      </c>
      <c r="O3755" s="888">
        <v>2</v>
      </c>
      <c r="P3755" s="887">
        <v>47150</v>
      </c>
    </row>
    <row r="3756" spans="1:16" x14ac:dyDescent="0.25">
      <c r="A3756" s="867" t="s">
        <v>19067</v>
      </c>
      <c r="B3756" s="867" t="s">
        <v>2672</v>
      </c>
      <c r="C3756" s="894" t="s">
        <v>19066</v>
      </c>
      <c r="D3756" s="893" t="s">
        <v>19242</v>
      </c>
      <c r="E3756" s="892">
        <v>25000</v>
      </c>
      <c r="F3756" s="895" t="s">
        <v>19241</v>
      </c>
      <c r="G3756" s="891" t="s">
        <v>19240</v>
      </c>
      <c r="H3756" s="890" t="s">
        <v>2772</v>
      </c>
      <c r="I3756" s="889" t="s">
        <v>3654</v>
      </c>
      <c r="J3756" s="889" t="s">
        <v>5525</v>
      </c>
      <c r="K3756" s="888">
        <v>1</v>
      </c>
      <c r="L3756" s="888">
        <v>2</v>
      </c>
      <c r="M3756" s="887">
        <v>62500</v>
      </c>
      <c r="N3756" s="888">
        <v>1</v>
      </c>
      <c r="O3756" s="888">
        <v>6</v>
      </c>
      <c r="P3756" s="887">
        <v>147250</v>
      </c>
    </row>
    <row r="3757" spans="1:16" ht="22.5" x14ac:dyDescent="0.25">
      <c r="A3757" s="867" t="s">
        <v>19067</v>
      </c>
      <c r="B3757" s="867" t="s">
        <v>2672</v>
      </c>
      <c r="C3757" s="894" t="s">
        <v>19066</v>
      </c>
      <c r="D3757" s="893" t="s">
        <v>19239</v>
      </c>
      <c r="E3757" s="892">
        <v>20500</v>
      </c>
      <c r="F3757" s="895" t="s">
        <v>19238</v>
      </c>
      <c r="G3757" s="891" t="s">
        <v>19237</v>
      </c>
      <c r="H3757" s="890" t="s">
        <v>2782</v>
      </c>
      <c r="I3757" s="889" t="s">
        <v>3654</v>
      </c>
      <c r="J3757" s="889" t="s">
        <v>5525</v>
      </c>
      <c r="K3757" s="888">
        <v>1</v>
      </c>
      <c r="L3757" s="888">
        <v>4</v>
      </c>
      <c r="M3757" s="887">
        <v>82000</v>
      </c>
      <c r="N3757" s="888">
        <v>0</v>
      </c>
      <c r="O3757" s="888">
        <v>0</v>
      </c>
      <c r="P3757" s="887">
        <v>0</v>
      </c>
    </row>
    <row r="3758" spans="1:16" ht="33.75" x14ac:dyDescent="0.25">
      <c r="A3758" s="867" t="s">
        <v>19067</v>
      </c>
      <c r="B3758" s="867" t="s">
        <v>2672</v>
      </c>
      <c r="C3758" s="894" t="s">
        <v>19066</v>
      </c>
      <c r="D3758" s="893" t="s">
        <v>19236</v>
      </c>
      <c r="E3758" s="892">
        <v>22750</v>
      </c>
      <c r="F3758" s="895" t="s">
        <v>19235</v>
      </c>
      <c r="G3758" s="891" t="s">
        <v>19234</v>
      </c>
      <c r="H3758" s="890" t="s">
        <v>2772</v>
      </c>
      <c r="I3758" s="889" t="s">
        <v>3654</v>
      </c>
      <c r="J3758" s="889" t="s">
        <v>5525</v>
      </c>
      <c r="K3758" s="888">
        <v>1</v>
      </c>
      <c r="L3758" s="888">
        <v>3</v>
      </c>
      <c r="M3758" s="887">
        <v>63700</v>
      </c>
      <c r="N3758" s="888">
        <v>0</v>
      </c>
      <c r="O3758" s="888">
        <v>0</v>
      </c>
      <c r="P3758" s="887">
        <v>0</v>
      </c>
    </row>
    <row r="3759" spans="1:16" ht="22.5" x14ac:dyDescent="0.25">
      <c r="A3759" s="867" t="s">
        <v>19067</v>
      </c>
      <c r="B3759" s="867" t="s">
        <v>2672</v>
      </c>
      <c r="C3759" s="894" t="s">
        <v>19066</v>
      </c>
      <c r="D3759" s="893" t="s">
        <v>19233</v>
      </c>
      <c r="E3759" s="892">
        <v>20500</v>
      </c>
      <c r="F3759" s="895" t="s">
        <v>19232</v>
      </c>
      <c r="G3759" s="891" t="s">
        <v>19231</v>
      </c>
      <c r="H3759" s="890" t="s">
        <v>2892</v>
      </c>
      <c r="I3759" s="889" t="s">
        <v>3654</v>
      </c>
      <c r="J3759" s="889" t="s">
        <v>5525</v>
      </c>
      <c r="K3759" s="888">
        <v>1</v>
      </c>
      <c r="L3759" s="888">
        <v>12</v>
      </c>
      <c r="M3759" s="887">
        <v>246000</v>
      </c>
      <c r="N3759" s="888">
        <v>1</v>
      </c>
      <c r="O3759" s="888">
        <v>6</v>
      </c>
      <c r="P3759" s="887">
        <v>120925</v>
      </c>
    </row>
    <row r="3760" spans="1:16" ht="22.5" x14ac:dyDescent="0.25">
      <c r="A3760" s="867" t="s">
        <v>19067</v>
      </c>
      <c r="B3760" s="867" t="s">
        <v>2672</v>
      </c>
      <c r="C3760" s="894" t="s">
        <v>19066</v>
      </c>
      <c r="D3760" s="893" t="s">
        <v>19230</v>
      </c>
      <c r="E3760" s="892">
        <v>20500</v>
      </c>
      <c r="F3760" s="895" t="s">
        <v>19229</v>
      </c>
      <c r="G3760" s="891" t="s">
        <v>19228</v>
      </c>
      <c r="H3760" s="890" t="s">
        <v>2772</v>
      </c>
      <c r="I3760" s="889" t="s">
        <v>3654</v>
      </c>
      <c r="J3760" s="889" t="s">
        <v>5525</v>
      </c>
      <c r="K3760" s="888">
        <v>1</v>
      </c>
      <c r="L3760" s="888">
        <v>3</v>
      </c>
      <c r="M3760" s="887">
        <v>43733.33</v>
      </c>
      <c r="N3760" s="888">
        <v>0</v>
      </c>
      <c r="O3760" s="888">
        <v>0</v>
      </c>
      <c r="P3760" s="887">
        <v>0</v>
      </c>
    </row>
    <row r="3761" spans="1:16" ht="22.5" x14ac:dyDescent="0.25">
      <c r="A3761" s="867" t="s">
        <v>19067</v>
      </c>
      <c r="B3761" s="867" t="s">
        <v>2672</v>
      </c>
      <c r="C3761" s="894" t="s">
        <v>19066</v>
      </c>
      <c r="D3761" s="893" t="s">
        <v>19227</v>
      </c>
      <c r="E3761" s="892">
        <v>20500</v>
      </c>
      <c r="F3761" s="895" t="s">
        <v>19226</v>
      </c>
      <c r="G3761" s="891" t="s">
        <v>19225</v>
      </c>
      <c r="H3761" s="890" t="s">
        <v>2855</v>
      </c>
      <c r="I3761" s="889" t="s">
        <v>3654</v>
      </c>
      <c r="J3761" s="889" t="s">
        <v>5525</v>
      </c>
      <c r="K3761" s="888">
        <v>0</v>
      </c>
      <c r="L3761" s="888">
        <v>0</v>
      </c>
      <c r="M3761" s="887">
        <v>0</v>
      </c>
      <c r="N3761" s="888">
        <v>1</v>
      </c>
      <c r="O3761" s="888">
        <v>3</v>
      </c>
      <c r="P3761" s="887">
        <v>51225</v>
      </c>
    </row>
    <row r="3762" spans="1:16" x14ac:dyDescent="0.25">
      <c r="A3762" s="867" t="s">
        <v>19067</v>
      </c>
      <c r="B3762" s="867" t="s">
        <v>2672</v>
      </c>
      <c r="C3762" s="894" t="s">
        <v>19066</v>
      </c>
      <c r="D3762" s="893" t="s">
        <v>201</v>
      </c>
      <c r="E3762" s="892">
        <v>22750</v>
      </c>
      <c r="F3762" s="895" t="s">
        <v>19224</v>
      </c>
      <c r="G3762" s="891" t="s">
        <v>19223</v>
      </c>
      <c r="H3762" s="890" t="s">
        <v>2772</v>
      </c>
      <c r="I3762" s="889" t="s">
        <v>3654</v>
      </c>
      <c r="J3762" s="889" t="s">
        <v>5525</v>
      </c>
      <c r="K3762" s="888">
        <v>1</v>
      </c>
      <c r="L3762" s="888">
        <v>9</v>
      </c>
      <c r="M3762" s="887">
        <v>197925</v>
      </c>
      <c r="N3762" s="888">
        <v>1</v>
      </c>
      <c r="O3762" s="888">
        <v>5</v>
      </c>
      <c r="P3762" s="887">
        <v>94033.33</v>
      </c>
    </row>
    <row r="3763" spans="1:16" ht="33.75" x14ac:dyDescent="0.25">
      <c r="A3763" s="867" t="s">
        <v>19067</v>
      </c>
      <c r="B3763" s="867" t="s">
        <v>2672</v>
      </c>
      <c r="C3763" s="894" t="s">
        <v>19066</v>
      </c>
      <c r="D3763" s="893" t="s">
        <v>19222</v>
      </c>
      <c r="E3763" s="892">
        <v>20000</v>
      </c>
      <c r="F3763" s="895" t="s">
        <v>19221</v>
      </c>
      <c r="G3763" s="891" t="s">
        <v>19220</v>
      </c>
      <c r="H3763" s="890" t="s">
        <v>3013</v>
      </c>
      <c r="I3763" s="889" t="s">
        <v>3654</v>
      </c>
      <c r="J3763" s="889" t="s">
        <v>5525</v>
      </c>
      <c r="K3763" s="888">
        <v>1</v>
      </c>
      <c r="L3763" s="888">
        <v>2</v>
      </c>
      <c r="M3763" s="887">
        <v>38000</v>
      </c>
      <c r="N3763" s="888">
        <v>1</v>
      </c>
      <c r="O3763" s="888">
        <v>5</v>
      </c>
      <c r="P3763" s="887">
        <v>96000</v>
      </c>
    </row>
    <row r="3764" spans="1:16" ht="22.5" x14ac:dyDescent="0.25">
      <c r="A3764" s="867" t="s">
        <v>19067</v>
      </c>
      <c r="B3764" s="867" t="s">
        <v>2672</v>
      </c>
      <c r="C3764" s="894" t="s">
        <v>19066</v>
      </c>
      <c r="D3764" s="893" t="s">
        <v>19219</v>
      </c>
      <c r="E3764" s="892">
        <v>20500</v>
      </c>
      <c r="F3764" s="895" t="s">
        <v>19218</v>
      </c>
      <c r="G3764" s="891" t="s">
        <v>19217</v>
      </c>
      <c r="H3764" s="890" t="s">
        <v>2772</v>
      </c>
      <c r="I3764" s="889" t="s">
        <v>3654</v>
      </c>
      <c r="J3764" s="889" t="s">
        <v>5525</v>
      </c>
      <c r="K3764" s="888">
        <v>0</v>
      </c>
      <c r="L3764" s="888">
        <v>0</v>
      </c>
      <c r="M3764" s="887">
        <v>0</v>
      </c>
      <c r="N3764" s="888">
        <v>1</v>
      </c>
      <c r="O3764" s="888">
        <v>1</v>
      </c>
      <c r="P3764" s="887">
        <v>24600</v>
      </c>
    </row>
    <row r="3765" spans="1:16" ht="41.25" customHeight="1" x14ac:dyDescent="0.25">
      <c r="A3765" s="867" t="s">
        <v>19067</v>
      </c>
      <c r="B3765" s="867" t="s">
        <v>2672</v>
      </c>
      <c r="C3765" s="894" t="s">
        <v>19066</v>
      </c>
      <c r="D3765" s="893" t="s">
        <v>19216</v>
      </c>
      <c r="E3765" s="892">
        <v>20500</v>
      </c>
      <c r="F3765" s="895" t="s">
        <v>19215</v>
      </c>
      <c r="G3765" s="891" t="s">
        <v>19214</v>
      </c>
      <c r="H3765" s="890" t="s">
        <v>3448</v>
      </c>
      <c r="I3765" s="889" t="s">
        <v>3654</v>
      </c>
      <c r="J3765" s="889" t="s">
        <v>5525</v>
      </c>
      <c r="K3765" s="888">
        <v>1</v>
      </c>
      <c r="L3765" s="888">
        <v>2</v>
      </c>
      <c r="M3765" s="887">
        <v>30066.67</v>
      </c>
      <c r="N3765" s="888">
        <v>0</v>
      </c>
      <c r="O3765" s="888">
        <v>0</v>
      </c>
      <c r="P3765" s="887">
        <v>0</v>
      </c>
    </row>
    <row r="3766" spans="1:16" x14ac:dyDescent="0.25">
      <c r="A3766" s="867" t="s">
        <v>19067</v>
      </c>
      <c r="B3766" s="867" t="s">
        <v>2672</v>
      </c>
      <c r="C3766" s="894" t="s">
        <v>19066</v>
      </c>
      <c r="D3766" s="893" t="s">
        <v>19213</v>
      </c>
      <c r="E3766" s="892">
        <v>25000</v>
      </c>
      <c r="F3766" s="895" t="s">
        <v>19212</v>
      </c>
      <c r="G3766" s="891" t="s">
        <v>19211</v>
      </c>
      <c r="H3766" s="890" t="s">
        <v>13484</v>
      </c>
      <c r="I3766" s="889" t="s">
        <v>3654</v>
      </c>
      <c r="J3766" s="889" t="s">
        <v>5525</v>
      </c>
      <c r="K3766" s="888">
        <v>1</v>
      </c>
      <c r="L3766" s="888">
        <v>12</v>
      </c>
      <c r="M3766" s="887">
        <v>300000</v>
      </c>
      <c r="N3766" s="888">
        <v>1</v>
      </c>
      <c r="O3766" s="888">
        <v>1</v>
      </c>
      <c r="P3766" s="887">
        <v>22500</v>
      </c>
    </row>
    <row r="3767" spans="1:16" x14ac:dyDescent="0.25">
      <c r="A3767" s="867" t="s">
        <v>19067</v>
      </c>
      <c r="B3767" s="867" t="s">
        <v>2672</v>
      </c>
      <c r="C3767" s="894" t="s">
        <v>19066</v>
      </c>
      <c r="D3767" s="893" t="s">
        <v>19141</v>
      </c>
      <c r="E3767" s="892">
        <v>20000</v>
      </c>
      <c r="F3767" s="895" t="s">
        <v>19210</v>
      </c>
      <c r="G3767" s="891" t="s">
        <v>19209</v>
      </c>
      <c r="H3767" s="890" t="s">
        <v>16874</v>
      </c>
      <c r="I3767" s="889" t="s">
        <v>3654</v>
      </c>
      <c r="J3767" s="889" t="s">
        <v>5525</v>
      </c>
      <c r="K3767" s="888">
        <v>1</v>
      </c>
      <c r="L3767" s="888">
        <v>3</v>
      </c>
      <c r="M3767" s="887">
        <v>60000</v>
      </c>
      <c r="N3767" s="888">
        <v>0</v>
      </c>
      <c r="O3767" s="888">
        <v>0</v>
      </c>
      <c r="P3767" s="887">
        <v>0</v>
      </c>
    </row>
    <row r="3768" spans="1:16" ht="22.5" x14ac:dyDescent="0.25">
      <c r="A3768" s="867" t="s">
        <v>19067</v>
      </c>
      <c r="B3768" s="867" t="s">
        <v>2672</v>
      </c>
      <c r="C3768" s="894" t="s">
        <v>19066</v>
      </c>
      <c r="D3768" s="893" t="s">
        <v>19122</v>
      </c>
      <c r="E3768" s="892">
        <v>20500</v>
      </c>
      <c r="F3768" s="895" t="s">
        <v>19208</v>
      </c>
      <c r="G3768" s="891" t="s">
        <v>19207</v>
      </c>
      <c r="H3768" s="890" t="s">
        <v>2772</v>
      </c>
      <c r="I3768" s="889" t="s">
        <v>3654</v>
      </c>
      <c r="J3768" s="889" t="s">
        <v>5525</v>
      </c>
      <c r="K3768" s="888">
        <v>1</v>
      </c>
      <c r="L3768" s="888">
        <v>2</v>
      </c>
      <c r="M3768" s="887">
        <v>41000</v>
      </c>
      <c r="N3768" s="888">
        <v>0</v>
      </c>
      <c r="O3768" s="888">
        <v>0</v>
      </c>
      <c r="P3768" s="887">
        <v>0</v>
      </c>
    </row>
    <row r="3769" spans="1:16" ht="22.5" x14ac:dyDescent="0.25">
      <c r="A3769" s="867" t="s">
        <v>19067</v>
      </c>
      <c r="B3769" s="867" t="s">
        <v>2672</v>
      </c>
      <c r="C3769" s="894" t="s">
        <v>19066</v>
      </c>
      <c r="D3769" s="893" t="s">
        <v>19206</v>
      </c>
      <c r="E3769" s="892">
        <v>20500</v>
      </c>
      <c r="F3769" s="895" t="s">
        <v>19205</v>
      </c>
      <c r="G3769" s="891" t="s">
        <v>19204</v>
      </c>
      <c r="H3769" s="890" t="s">
        <v>19203</v>
      </c>
      <c r="I3769" s="889" t="s">
        <v>3654</v>
      </c>
      <c r="J3769" s="889" t="s">
        <v>5525</v>
      </c>
      <c r="K3769" s="888">
        <v>1</v>
      </c>
      <c r="L3769" s="888">
        <v>10</v>
      </c>
      <c r="M3769" s="887">
        <v>205000</v>
      </c>
      <c r="N3769" s="888">
        <v>0</v>
      </c>
      <c r="O3769" s="888">
        <v>0</v>
      </c>
      <c r="P3769" s="887">
        <v>0</v>
      </c>
    </row>
    <row r="3770" spans="1:16" ht="22.5" x14ac:dyDescent="0.25">
      <c r="A3770" s="867" t="s">
        <v>19067</v>
      </c>
      <c r="B3770" s="867" t="s">
        <v>2672</v>
      </c>
      <c r="C3770" s="894" t="s">
        <v>19066</v>
      </c>
      <c r="D3770" s="893" t="s">
        <v>19103</v>
      </c>
      <c r="E3770" s="892">
        <v>20500</v>
      </c>
      <c r="F3770" s="895" t="s">
        <v>19202</v>
      </c>
      <c r="G3770" s="891" t="s">
        <v>19201</v>
      </c>
      <c r="H3770" s="890" t="s">
        <v>19200</v>
      </c>
      <c r="I3770" s="889" t="s">
        <v>3654</v>
      </c>
      <c r="J3770" s="889" t="s">
        <v>5525</v>
      </c>
      <c r="K3770" s="888">
        <v>1</v>
      </c>
      <c r="L3770" s="888">
        <v>12</v>
      </c>
      <c r="M3770" s="887">
        <v>246000</v>
      </c>
      <c r="N3770" s="888">
        <v>0</v>
      </c>
      <c r="O3770" s="888">
        <v>0</v>
      </c>
      <c r="P3770" s="887">
        <v>0</v>
      </c>
    </row>
    <row r="3771" spans="1:16" ht="33.75" x14ac:dyDescent="0.25">
      <c r="A3771" s="867" t="s">
        <v>19067</v>
      </c>
      <c r="B3771" s="867" t="s">
        <v>2672</v>
      </c>
      <c r="C3771" s="894" t="s">
        <v>19066</v>
      </c>
      <c r="D3771" s="893" t="s">
        <v>19199</v>
      </c>
      <c r="E3771" s="892">
        <v>22750</v>
      </c>
      <c r="F3771" s="895" t="s">
        <v>19198</v>
      </c>
      <c r="G3771" s="891" t="s">
        <v>19197</v>
      </c>
      <c r="H3771" s="890" t="s">
        <v>2772</v>
      </c>
      <c r="I3771" s="889" t="s">
        <v>3654</v>
      </c>
      <c r="J3771" s="889" t="s">
        <v>5525</v>
      </c>
      <c r="K3771" s="888">
        <v>1</v>
      </c>
      <c r="L3771" s="888">
        <v>3</v>
      </c>
      <c r="M3771" s="887">
        <v>71283.33</v>
      </c>
      <c r="N3771" s="888">
        <v>1</v>
      </c>
      <c r="O3771" s="888">
        <v>5</v>
      </c>
      <c r="P3771" s="887">
        <v>96308.33</v>
      </c>
    </row>
    <row r="3772" spans="1:16" ht="33.75" x14ac:dyDescent="0.25">
      <c r="A3772" s="867" t="s">
        <v>19067</v>
      </c>
      <c r="B3772" s="867" t="s">
        <v>2672</v>
      </c>
      <c r="C3772" s="894" t="s">
        <v>19066</v>
      </c>
      <c r="D3772" s="893" t="s">
        <v>19196</v>
      </c>
      <c r="E3772" s="892">
        <v>22800</v>
      </c>
      <c r="F3772" s="895" t="s">
        <v>19194</v>
      </c>
      <c r="G3772" s="891" t="s">
        <v>19193</v>
      </c>
      <c r="H3772" s="890" t="s">
        <v>2772</v>
      </c>
      <c r="I3772" s="889" t="s">
        <v>3654</v>
      </c>
      <c r="J3772" s="889" t="s">
        <v>5525</v>
      </c>
      <c r="K3772" s="888">
        <v>1</v>
      </c>
      <c r="L3772" s="888">
        <v>1</v>
      </c>
      <c r="M3772" s="887">
        <v>22800</v>
      </c>
      <c r="N3772" s="888">
        <v>1</v>
      </c>
      <c r="O3772" s="888">
        <v>6</v>
      </c>
      <c r="P3772" s="887">
        <v>133620</v>
      </c>
    </row>
    <row r="3773" spans="1:16" ht="33.75" x14ac:dyDescent="0.25">
      <c r="A3773" s="867" t="s">
        <v>19067</v>
      </c>
      <c r="B3773" s="867" t="s">
        <v>2672</v>
      </c>
      <c r="C3773" s="894" t="s">
        <v>19066</v>
      </c>
      <c r="D3773" s="893" t="s">
        <v>19195</v>
      </c>
      <c r="E3773" s="892">
        <v>22800</v>
      </c>
      <c r="F3773" s="895" t="s">
        <v>19194</v>
      </c>
      <c r="G3773" s="891" t="s">
        <v>19193</v>
      </c>
      <c r="H3773" s="890" t="s">
        <v>2772</v>
      </c>
      <c r="I3773" s="889" t="s">
        <v>3654</v>
      </c>
      <c r="J3773" s="889" t="s">
        <v>5525</v>
      </c>
      <c r="K3773" s="888">
        <v>1</v>
      </c>
      <c r="L3773" s="888">
        <v>3</v>
      </c>
      <c r="M3773" s="887">
        <v>66880</v>
      </c>
      <c r="N3773" s="888">
        <v>0</v>
      </c>
      <c r="O3773" s="888">
        <v>0</v>
      </c>
      <c r="P3773" s="887">
        <v>0</v>
      </c>
    </row>
    <row r="3774" spans="1:16" ht="22.5" x14ac:dyDescent="0.25">
      <c r="A3774" s="867" t="s">
        <v>19067</v>
      </c>
      <c r="B3774" s="867" t="s">
        <v>2672</v>
      </c>
      <c r="C3774" s="894" t="s">
        <v>19066</v>
      </c>
      <c r="D3774" s="893" t="s">
        <v>19192</v>
      </c>
      <c r="E3774" s="892">
        <v>16000</v>
      </c>
      <c r="F3774" s="895" t="s">
        <v>19191</v>
      </c>
      <c r="G3774" s="891" t="s">
        <v>19190</v>
      </c>
      <c r="H3774" s="890" t="s">
        <v>2772</v>
      </c>
      <c r="I3774" s="889" t="s">
        <v>3654</v>
      </c>
      <c r="J3774" s="889" t="s">
        <v>5525</v>
      </c>
      <c r="K3774" s="888">
        <v>1</v>
      </c>
      <c r="L3774" s="888">
        <v>3</v>
      </c>
      <c r="M3774" s="887">
        <v>44800</v>
      </c>
      <c r="N3774" s="888">
        <v>1</v>
      </c>
      <c r="O3774" s="888">
        <v>1</v>
      </c>
      <c r="P3774" s="887">
        <v>8000</v>
      </c>
    </row>
    <row r="3775" spans="1:16" ht="33.75" x14ac:dyDescent="0.25">
      <c r="A3775" s="867" t="s">
        <v>19067</v>
      </c>
      <c r="B3775" s="867" t="s">
        <v>2672</v>
      </c>
      <c r="C3775" s="894" t="s">
        <v>19066</v>
      </c>
      <c r="D3775" s="893" t="s">
        <v>19169</v>
      </c>
      <c r="E3775" s="892">
        <v>25000</v>
      </c>
      <c r="F3775" s="895" t="s">
        <v>19189</v>
      </c>
      <c r="G3775" s="891" t="s">
        <v>19188</v>
      </c>
      <c r="H3775" s="890" t="s">
        <v>2855</v>
      </c>
      <c r="I3775" s="889" t="s">
        <v>3654</v>
      </c>
      <c r="J3775" s="889" t="s">
        <v>5525</v>
      </c>
      <c r="K3775" s="888">
        <v>1</v>
      </c>
      <c r="L3775" s="888">
        <v>6</v>
      </c>
      <c r="M3775" s="887">
        <v>155000.01</v>
      </c>
      <c r="N3775" s="888">
        <v>0</v>
      </c>
      <c r="O3775" s="888">
        <v>0</v>
      </c>
      <c r="P3775" s="887">
        <v>0</v>
      </c>
    </row>
    <row r="3776" spans="1:16" ht="22.5" x14ac:dyDescent="0.25">
      <c r="A3776" s="867" t="s">
        <v>19067</v>
      </c>
      <c r="B3776" s="867" t="s">
        <v>2672</v>
      </c>
      <c r="C3776" s="894" t="s">
        <v>19066</v>
      </c>
      <c r="D3776" s="893" t="s">
        <v>19187</v>
      </c>
      <c r="E3776" s="892">
        <v>20500</v>
      </c>
      <c r="F3776" s="895" t="s">
        <v>19185</v>
      </c>
      <c r="G3776" s="891" t="s">
        <v>19184</v>
      </c>
      <c r="H3776" s="890" t="s">
        <v>19183</v>
      </c>
      <c r="I3776" s="889" t="s">
        <v>3654</v>
      </c>
      <c r="J3776" s="889" t="s">
        <v>5525</v>
      </c>
      <c r="K3776" s="888">
        <v>1</v>
      </c>
      <c r="L3776" s="888">
        <v>6</v>
      </c>
      <c r="M3776" s="887">
        <v>127783.33</v>
      </c>
      <c r="N3776" s="888">
        <v>1</v>
      </c>
      <c r="O3776" s="888">
        <v>6</v>
      </c>
      <c r="P3776" s="887">
        <v>120925</v>
      </c>
    </row>
    <row r="3777" spans="1:16" ht="22.5" x14ac:dyDescent="0.25">
      <c r="A3777" s="867" t="s">
        <v>19067</v>
      </c>
      <c r="B3777" s="867" t="s">
        <v>2672</v>
      </c>
      <c r="C3777" s="894" t="s">
        <v>19066</v>
      </c>
      <c r="D3777" s="893" t="s">
        <v>19186</v>
      </c>
      <c r="E3777" s="892">
        <v>22500</v>
      </c>
      <c r="F3777" s="895" t="s">
        <v>19185</v>
      </c>
      <c r="G3777" s="891" t="s">
        <v>19184</v>
      </c>
      <c r="H3777" s="890" t="s">
        <v>19183</v>
      </c>
      <c r="I3777" s="889" t="s">
        <v>3654</v>
      </c>
      <c r="J3777" s="889" t="s">
        <v>5525</v>
      </c>
      <c r="K3777" s="888">
        <v>1</v>
      </c>
      <c r="L3777" s="888">
        <v>3</v>
      </c>
      <c r="M3777" s="887">
        <v>69000</v>
      </c>
      <c r="N3777" s="888">
        <v>0</v>
      </c>
      <c r="O3777" s="888">
        <v>0</v>
      </c>
      <c r="P3777" s="887">
        <v>0</v>
      </c>
    </row>
    <row r="3778" spans="1:16" ht="22.5" x14ac:dyDescent="0.25">
      <c r="A3778" s="867" t="s">
        <v>19067</v>
      </c>
      <c r="B3778" s="867" t="s">
        <v>2672</v>
      </c>
      <c r="C3778" s="894" t="s">
        <v>19066</v>
      </c>
      <c r="D3778" s="893" t="s">
        <v>19182</v>
      </c>
      <c r="E3778" s="892">
        <v>20500</v>
      </c>
      <c r="F3778" s="895" t="s">
        <v>19181</v>
      </c>
      <c r="G3778" s="891" t="s">
        <v>19180</v>
      </c>
      <c r="H3778" s="890" t="s">
        <v>6690</v>
      </c>
      <c r="I3778" s="889" t="s">
        <v>3654</v>
      </c>
      <c r="J3778" s="889" t="s">
        <v>5525</v>
      </c>
      <c r="K3778" s="888">
        <v>1</v>
      </c>
      <c r="L3778" s="888">
        <v>3</v>
      </c>
      <c r="M3778" s="887">
        <v>58083.34</v>
      </c>
      <c r="N3778" s="888">
        <v>0</v>
      </c>
      <c r="O3778" s="888">
        <v>0</v>
      </c>
      <c r="P3778" s="887">
        <v>0</v>
      </c>
    </row>
    <row r="3779" spans="1:16" ht="22.5" x14ac:dyDescent="0.25">
      <c r="A3779" s="867" t="s">
        <v>19067</v>
      </c>
      <c r="B3779" s="867" t="s">
        <v>2672</v>
      </c>
      <c r="C3779" s="894" t="s">
        <v>19066</v>
      </c>
      <c r="D3779" s="893" t="s">
        <v>19179</v>
      </c>
      <c r="E3779" s="892">
        <v>20500</v>
      </c>
      <c r="F3779" s="895" t="s">
        <v>19178</v>
      </c>
      <c r="G3779" s="891" t="s">
        <v>19177</v>
      </c>
      <c r="H3779" s="890" t="s">
        <v>3013</v>
      </c>
      <c r="I3779" s="889" t="s">
        <v>3654</v>
      </c>
      <c r="J3779" s="889" t="s">
        <v>5525</v>
      </c>
      <c r="K3779" s="888">
        <v>0</v>
      </c>
      <c r="L3779" s="888">
        <v>0</v>
      </c>
      <c r="M3779" s="887">
        <v>0</v>
      </c>
      <c r="N3779" s="888">
        <v>1</v>
      </c>
      <c r="O3779" s="888">
        <v>6</v>
      </c>
      <c r="P3779" s="887">
        <v>115458.33</v>
      </c>
    </row>
    <row r="3780" spans="1:16" ht="33.75" x14ac:dyDescent="0.25">
      <c r="A3780" s="867" t="s">
        <v>19067</v>
      </c>
      <c r="B3780" s="867" t="s">
        <v>2672</v>
      </c>
      <c r="C3780" s="894" t="s">
        <v>19066</v>
      </c>
      <c r="D3780" s="893" t="s">
        <v>19176</v>
      </c>
      <c r="E3780" s="892">
        <v>20500</v>
      </c>
      <c r="F3780" s="895" t="s">
        <v>19175</v>
      </c>
      <c r="G3780" s="891" t="s">
        <v>19174</v>
      </c>
      <c r="H3780" s="890" t="s">
        <v>2772</v>
      </c>
      <c r="I3780" s="889" t="s">
        <v>3654</v>
      </c>
      <c r="J3780" s="889" t="s">
        <v>5525</v>
      </c>
      <c r="K3780" s="888">
        <v>1</v>
      </c>
      <c r="L3780" s="888">
        <v>1</v>
      </c>
      <c r="M3780" s="887">
        <v>13666.67</v>
      </c>
      <c r="N3780" s="888">
        <v>0</v>
      </c>
      <c r="O3780" s="888">
        <v>0</v>
      </c>
      <c r="P3780" s="887">
        <v>0</v>
      </c>
    </row>
    <row r="3781" spans="1:16" x14ac:dyDescent="0.25">
      <c r="A3781" s="867" t="s">
        <v>19067</v>
      </c>
      <c r="B3781" s="867" t="s">
        <v>2672</v>
      </c>
      <c r="C3781" s="894" t="s">
        <v>19066</v>
      </c>
      <c r="D3781" s="893" t="s">
        <v>19173</v>
      </c>
      <c r="E3781" s="892">
        <v>25000</v>
      </c>
      <c r="F3781" s="895" t="s">
        <v>19171</v>
      </c>
      <c r="G3781" s="891" t="s">
        <v>19170</v>
      </c>
      <c r="H3781" s="890" t="s">
        <v>2703</v>
      </c>
      <c r="I3781" s="889" t="s">
        <v>3654</v>
      </c>
      <c r="J3781" s="889" t="s">
        <v>5525</v>
      </c>
      <c r="K3781" s="888">
        <v>1</v>
      </c>
      <c r="L3781" s="888">
        <v>4</v>
      </c>
      <c r="M3781" s="887">
        <v>84166.67</v>
      </c>
      <c r="N3781" s="888">
        <v>0</v>
      </c>
      <c r="O3781" s="888">
        <v>0</v>
      </c>
      <c r="P3781" s="887">
        <v>0</v>
      </c>
    </row>
    <row r="3782" spans="1:16" ht="22.5" x14ac:dyDescent="0.25">
      <c r="A3782" s="867" t="s">
        <v>19067</v>
      </c>
      <c r="B3782" s="867" t="s">
        <v>2672</v>
      </c>
      <c r="C3782" s="894" t="s">
        <v>19066</v>
      </c>
      <c r="D3782" s="893" t="s">
        <v>19172</v>
      </c>
      <c r="E3782" s="892">
        <v>20500</v>
      </c>
      <c r="F3782" s="895" t="s">
        <v>19171</v>
      </c>
      <c r="G3782" s="891" t="s">
        <v>19170</v>
      </c>
      <c r="H3782" s="890" t="s">
        <v>2703</v>
      </c>
      <c r="I3782" s="889" t="s">
        <v>3654</v>
      </c>
      <c r="J3782" s="889" t="s">
        <v>5525</v>
      </c>
      <c r="K3782" s="888">
        <v>0</v>
      </c>
      <c r="L3782" s="888">
        <v>0</v>
      </c>
      <c r="M3782" s="887">
        <v>0</v>
      </c>
      <c r="N3782" s="888">
        <v>1</v>
      </c>
      <c r="O3782" s="888">
        <v>5</v>
      </c>
      <c r="P3782" s="887">
        <v>98375</v>
      </c>
    </row>
    <row r="3783" spans="1:16" ht="33.75" x14ac:dyDescent="0.25">
      <c r="A3783" s="867" t="s">
        <v>19067</v>
      </c>
      <c r="B3783" s="867" t="s">
        <v>2672</v>
      </c>
      <c r="C3783" s="894" t="s">
        <v>19066</v>
      </c>
      <c r="D3783" s="893" t="s">
        <v>19169</v>
      </c>
      <c r="E3783" s="892">
        <v>25000</v>
      </c>
      <c r="F3783" s="895" t="s">
        <v>19168</v>
      </c>
      <c r="G3783" s="891" t="s">
        <v>19167</v>
      </c>
      <c r="H3783" s="890" t="s">
        <v>18753</v>
      </c>
      <c r="I3783" s="889" t="s">
        <v>3654</v>
      </c>
      <c r="J3783" s="889" t="s">
        <v>5525</v>
      </c>
      <c r="K3783" s="888">
        <v>1</v>
      </c>
      <c r="L3783" s="888">
        <v>1</v>
      </c>
      <c r="M3783" s="887">
        <v>10833.33</v>
      </c>
      <c r="N3783" s="888">
        <v>1</v>
      </c>
      <c r="O3783" s="888">
        <v>6</v>
      </c>
      <c r="P3783" s="887">
        <v>147250</v>
      </c>
    </row>
    <row r="3784" spans="1:16" ht="22.5" x14ac:dyDescent="0.25">
      <c r="A3784" s="867" t="s">
        <v>19067</v>
      </c>
      <c r="B3784" s="867" t="s">
        <v>2672</v>
      </c>
      <c r="C3784" s="894" t="s">
        <v>19066</v>
      </c>
      <c r="D3784" s="893" t="s">
        <v>19166</v>
      </c>
      <c r="E3784" s="892">
        <v>20500</v>
      </c>
      <c r="F3784" s="895" t="s">
        <v>19165</v>
      </c>
      <c r="G3784" s="891" t="s">
        <v>19164</v>
      </c>
      <c r="H3784" s="890" t="s">
        <v>2772</v>
      </c>
      <c r="I3784" s="889" t="s">
        <v>3654</v>
      </c>
      <c r="J3784" s="889" t="s">
        <v>5525</v>
      </c>
      <c r="K3784" s="888">
        <v>1</v>
      </c>
      <c r="L3784" s="888">
        <v>1</v>
      </c>
      <c r="M3784" s="887">
        <v>22550</v>
      </c>
      <c r="N3784" s="888">
        <v>1</v>
      </c>
      <c r="O3784" s="888">
        <v>6</v>
      </c>
      <c r="P3784" s="887">
        <v>120925</v>
      </c>
    </row>
    <row r="3785" spans="1:16" x14ac:dyDescent="0.25">
      <c r="A3785" s="867" t="s">
        <v>19067</v>
      </c>
      <c r="B3785" s="867" t="s">
        <v>2672</v>
      </c>
      <c r="C3785" s="894" t="s">
        <v>19066</v>
      </c>
      <c r="D3785" s="893" t="s">
        <v>19099</v>
      </c>
      <c r="E3785" s="892">
        <v>20500</v>
      </c>
      <c r="F3785" s="895" t="s">
        <v>19165</v>
      </c>
      <c r="G3785" s="891" t="s">
        <v>19164</v>
      </c>
      <c r="H3785" s="890" t="s">
        <v>2772</v>
      </c>
      <c r="I3785" s="889" t="s">
        <v>3654</v>
      </c>
      <c r="J3785" s="889" t="s">
        <v>5525</v>
      </c>
      <c r="K3785" s="888">
        <v>1</v>
      </c>
      <c r="L3785" s="888">
        <v>11</v>
      </c>
      <c r="M3785" s="887">
        <v>209783.33</v>
      </c>
      <c r="N3785" s="888">
        <v>0</v>
      </c>
      <c r="O3785" s="888">
        <v>0</v>
      </c>
      <c r="P3785" s="887">
        <v>0</v>
      </c>
    </row>
    <row r="3786" spans="1:16" ht="22.5" x14ac:dyDescent="0.25">
      <c r="A3786" s="867" t="s">
        <v>19067</v>
      </c>
      <c r="B3786" s="867" t="s">
        <v>2672</v>
      </c>
      <c r="C3786" s="894" t="s">
        <v>19066</v>
      </c>
      <c r="D3786" s="893" t="s">
        <v>19163</v>
      </c>
      <c r="E3786" s="892">
        <v>20500</v>
      </c>
      <c r="F3786" s="895" t="s">
        <v>19162</v>
      </c>
      <c r="G3786" s="891" t="s">
        <v>19161</v>
      </c>
      <c r="H3786" s="890" t="s">
        <v>19160</v>
      </c>
      <c r="I3786" s="889" t="s">
        <v>3654</v>
      </c>
      <c r="J3786" s="889" t="s">
        <v>5525</v>
      </c>
      <c r="K3786" s="888">
        <v>0</v>
      </c>
      <c r="L3786" s="888">
        <v>0</v>
      </c>
      <c r="M3786" s="887">
        <v>0</v>
      </c>
      <c r="N3786" s="888">
        <v>1</v>
      </c>
      <c r="O3786" s="888">
        <v>2</v>
      </c>
      <c r="P3786" s="887">
        <v>45100</v>
      </c>
    </row>
    <row r="3787" spans="1:16" x14ac:dyDescent="0.25">
      <c r="A3787" s="867" t="s">
        <v>19067</v>
      </c>
      <c r="B3787" s="867" t="s">
        <v>2672</v>
      </c>
      <c r="C3787" s="894" t="s">
        <v>19066</v>
      </c>
      <c r="D3787" s="893" t="s">
        <v>19159</v>
      </c>
      <c r="E3787" s="892">
        <v>18250</v>
      </c>
      <c r="F3787" s="895" t="s">
        <v>19158</v>
      </c>
      <c r="G3787" s="891" t="s">
        <v>19157</v>
      </c>
      <c r="H3787" s="890" t="s">
        <v>2782</v>
      </c>
      <c r="I3787" s="889" t="s">
        <v>3654</v>
      </c>
      <c r="J3787" s="889" t="s">
        <v>5525</v>
      </c>
      <c r="K3787" s="888">
        <v>1</v>
      </c>
      <c r="L3787" s="888">
        <v>9</v>
      </c>
      <c r="M3787" s="887">
        <v>167900</v>
      </c>
      <c r="N3787" s="888">
        <v>0</v>
      </c>
      <c r="O3787" s="888">
        <v>0</v>
      </c>
      <c r="P3787" s="887">
        <v>0</v>
      </c>
    </row>
    <row r="3788" spans="1:16" ht="22.5" x14ac:dyDescent="0.25">
      <c r="A3788" s="867" t="s">
        <v>19067</v>
      </c>
      <c r="B3788" s="867" t="s">
        <v>2672</v>
      </c>
      <c r="C3788" s="894" t="s">
        <v>19066</v>
      </c>
      <c r="D3788" s="893" t="s">
        <v>19156</v>
      </c>
      <c r="E3788" s="892">
        <v>22750</v>
      </c>
      <c r="F3788" s="895" t="s">
        <v>19154</v>
      </c>
      <c r="G3788" s="891" t="s">
        <v>19153</v>
      </c>
      <c r="H3788" s="890" t="s">
        <v>2772</v>
      </c>
      <c r="I3788" s="889" t="s">
        <v>3654</v>
      </c>
      <c r="J3788" s="889" t="s">
        <v>5525</v>
      </c>
      <c r="K3788" s="888">
        <v>1</v>
      </c>
      <c r="L3788" s="888">
        <v>1</v>
      </c>
      <c r="M3788" s="887">
        <v>20475</v>
      </c>
      <c r="N3788" s="888">
        <v>1</v>
      </c>
      <c r="O3788" s="888">
        <v>3</v>
      </c>
      <c r="P3788" s="887">
        <v>68250</v>
      </c>
    </row>
    <row r="3789" spans="1:16" ht="22.5" x14ac:dyDescent="0.25">
      <c r="A3789" s="867" t="s">
        <v>19067</v>
      </c>
      <c r="B3789" s="867" t="s">
        <v>2672</v>
      </c>
      <c r="C3789" s="894" t="s">
        <v>19066</v>
      </c>
      <c r="D3789" s="893" t="s">
        <v>19155</v>
      </c>
      <c r="E3789" s="892">
        <v>20600</v>
      </c>
      <c r="F3789" s="895" t="s">
        <v>19154</v>
      </c>
      <c r="G3789" s="891" t="s">
        <v>19153</v>
      </c>
      <c r="H3789" s="890" t="s">
        <v>2772</v>
      </c>
      <c r="I3789" s="889" t="s">
        <v>3654</v>
      </c>
      <c r="J3789" s="889" t="s">
        <v>5525</v>
      </c>
      <c r="K3789" s="888">
        <v>1</v>
      </c>
      <c r="L3789" s="888">
        <v>1</v>
      </c>
      <c r="M3789" s="887">
        <v>20600</v>
      </c>
      <c r="N3789" s="888">
        <v>0</v>
      </c>
      <c r="O3789" s="888">
        <v>0</v>
      </c>
      <c r="P3789" s="887">
        <v>0</v>
      </c>
    </row>
    <row r="3790" spans="1:16" ht="45" x14ac:dyDescent="0.25">
      <c r="A3790" s="867" t="s">
        <v>19067</v>
      </c>
      <c r="B3790" s="867" t="s">
        <v>2672</v>
      </c>
      <c r="C3790" s="894" t="s">
        <v>19066</v>
      </c>
      <c r="D3790" s="893" t="s">
        <v>19152</v>
      </c>
      <c r="E3790" s="892">
        <v>25000</v>
      </c>
      <c r="F3790" s="895" t="s">
        <v>19151</v>
      </c>
      <c r="G3790" s="891" t="s">
        <v>19150</v>
      </c>
      <c r="H3790" s="890" t="s">
        <v>19149</v>
      </c>
      <c r="I3790" s="889" t="s">
        <v>3654</v>
      </c>
      <c r="J3790" s="889" t="s">
        <v>5525</v>
      </c>
      <c r="K3790" s="888">
        <v>1</v>
      </c>
      <c r="L3790" s="888">
        <v>3</v>
      </c>
      <c r="M3790" s="887">
        <v>73333.33</v>
      </c>
      <c r="N3790" s="888">
        <v>0</v>
      </c>
      <c r="O3790" s="888">
        <v>0</v>
      </c>
      <c r="P3790" s="887">
        <v>0</v>
      </c>
    </row>
    <row r="3791" spans="1:16" ht="33.75" x14ac:dyDescent="0.25">
      <c r="A3791" s="867" t="s">
        <v>19067</v>
      </c>
      <c r="B3791" s="867" t="s">
        <v>2672</v>
      </c>
      <c r="C3791" s="894" t="s">
        <v>19066</v>
      </c>
      <c r="D3791" s="893" t="s">
        <v>19148</v>
      </c>
      <c r="E3791" s="892">
        <v>22750</v>
      </c>
      <c r="F3791" s="895" t="s">
        <v>19147</v>
      </c>
      <c r="G3791" s="891" t="s">
        <v>19146</v>
      </c>
      <c r="H3791" s="890" t="s">
        <v>2782</v>
      </c>
      <c r="I3791" s="889" t="s">
        <v>3654</v>
      </c>
      <c r="J3791" s="889" t="s">
        <v>5525</v>
      </c>
      <c r="K3791" s="888">
        <v>1</v>
      </c>
      <c r="L3791" s="888">
        <v>12</v>
      </c>
      <c r="M3791" s="887">
        <v>273000</v>
      </c>
      <c r="N3791" s="888">
        <v>1</v>
      </c>
      <c r="O3791" s="888">
        <v>6</v>
      </c>
      <c r="P3791" s="887">
        <v>134087.5</v>
      </c>
    </row>
    <row r="3792" spans="1:16" ht="22.5" x14ac:dyDescent="0.25">
      <c r="A3792" s="867" t="s">
        <v>19067</v>
      </c>
      <c r="B3792" s="867" t="s">
        <v>2672</v>
      </c>
      <c r="C3792" s="894" t="s">
        <v>19066</v>
      </c>
      <c r="D3792" s="893" t="s">
        <v>19145</v>
      </c>
      <c r="E3792" s="892">
        <v>20500</v>
      </c>
      <c r="F3792" s="895" t="s">
        <v>19144</v>
      </c>
      <c r="G3792" s="891" t="s">
        <v>19143</v>
      </c>
      <c r="H3792" s="890" t="s">
        <v>2782</v>
      </c>
      <c r="I3792" s="889" t="s">
        <v>3654</v>
      </c>
      <c r="J3792" s="889" t="s">
        <v>5525</v>
      </c>
      <c r="K3792" s="888">
        <v>0</v>
      </c>
      <c r="L3792" s="888">
        <v>0</v>
      </c>
      <c r="M3792" s="887">
        <v>0</v>
      </c>
      <c r="N3792" s="888">
        <v>1</v>
      </c>
      <c r="O3792" s="888">
        <v>4</v>
      </c>
      <c r="P3792" s="887">
        <v>89491.67</v>
      </c>
    </row>
    <row r="3793" spans="1:16" ht="22.5" x14ac:dyDescent="0.25">
      <c r="A3793" s="867" t="s">
        <v>19067</v>
      </c>
      <c r="B3793" s="867" t="s">
        <v>2672</v>
      </c>
      <c r="C3793" s="894" t="s">
        <v>19066</v>
      </c>
      <c r="D3793" s="893" t="s">
        <v>19142</v>
      </c>
      <c r="E3793" s="892">
        <v>18000</v>
      </c>
      <c r="F3793" s="895" t="s">
        <v>19140</v>
      </c>
      <c r="G3793" s="891" t="s">
        <v>19139</v>
      </c>
      <c r="H3793" s="890" t="s">
        <v>2772</v>
      </c>
      <c r="I3793" s="889" t="s">
        <v>3654</v>
      </c>
      <c r="J3793" s="889" t="s">
        <v>5525</v>
      </c>
      <c r="K3793" s="888">
        <v>1</v>
      </c>
      <c r="L3793" s="888">
        <v>5</v>
      </c>
      <c r="M3793" s="887">
        <v>97200</v>
      </c>
      <c r="N3793" s="888">
        <v>0</v>
      </c>
      <c r="O3793" s="888">
        <v>0</v>
      </c>
      <c r="P3793" s="887">
        <v>0</v>
      </c>
    </row>
    <row r="3794" spans="1:16" x14ac:dyDescent="0.25">
      <c r="A3794" s="867" t="s">
        <v>19067</v>
      </c>
      <c r="B3794" s="867" t="s">
        <v>2672</v>
      </c>
      <c r="C3794" s="894" t="s">
        <v>19066</v>
      </c>
      <c r="D3794" s="893" t="s">
        <v>19141</v>
      </c>
      <c r="E3794" s="892">
        <v>18000</v>
      </c>
      <c r="F3794" s="895" t="s">
        <v>19140</v>
      </c>
      <c r="G3794" s="891" t="s">
        <v>19139</v>
      </c>
      <c r="H3794" s="890" t="s">
        <v>2772</v>
      </c>
      <c r="I3794" s="889" t="s">
        <v>3654</v>
      </c>
      <c r="J3794" s="889" t="s">
        <v>5525</v>
      </c>
      <c r="K3794" s="888">
        <v>1</v>
      </c>
      <c r="L3794" s="888">
        <v>2</v>
      </c>
      <c r="M3794" s="887">
        <v>35400</v>
      </c>
      <c r="N3794" s="888">
        <v>0</v>
      </c>
      <c r="O3794" s="888">
        <v>0</v>
      </c>
      <c r="P3794" s="887">
        <v>0</v>
      </c>
    </row>
    <row r="3795" spans="1:16" ht="22.5" x14ac:dyDescent="0.25">
      <c r="A3795" s="867" t="s">
        <v>19067</v>
      </c>
      <c r="B3795" s="867" t="s">
        <v>2672</v>
      </c>
      <c r="C3795" s="894" t="s">
        <v>19066</v>
      </c>
      <c r="D3795" s="893" t="s">
        <v>19138</v>
      </c>
      <c r="E3795" s="892">
        <v>22750</v>
      </c>
      <c r="F3795" s="895" t="s">
        <v>19137</v>
      </c>
      <c r="G3795" s="891" t="s">
        <v>19136</v>
      </c>
      <c r="H3795" s="890" t="s">
        <v>19135</v>
      </c>
      <c r="I3795" s="889" t="s">
        <v>3654</v>
      </c>
      <c r="J3795" s="889" t="s">
        <v>5525</v>
      </c>
      <c r="K3795" s="888">
        <v>1</v>
      </c>
      <c r="L3795" s="888">
        <v>3</v>
      </c>
      <c r="M3795" s="887">
        <v>54600</v>
      </c>
      <c r="N3795" s="888">
        <v>0</v>
      </c>
      <c r="O3795" s="888">
        <v>0</v>
      </c>
      <c r="P3795" s="887">
        <v>0</v>
      </c>
    </row>
    <row r="3796" spans="1:16" ht="22.5" x14ac:dyDescent="0.25">
      <c r="A3796" s="867" t="s">
        <v>19067</v>
      </c>
      <c r="B3796" s="867" t="s">
        <v>2672</v>
      </c>
      <c r="C3796" s="894" t="s">
        <v>19066</v>
      </c>
      <c r="D3796" s="893" t="s">
        <v>19134</v>
      </c>
      <c r="E3796" s="892">
        <v>18250</v>
      </c>
      <c r="F3796" s="895" t="s">
        <v>19133</v>
      </c>
      <c r="G3796" s="891" t="s">
        <v>19132</v>
      </c>
      <c r="H3796" s="890" t="s">
        <v>2722</v>
      </c>
      <c r="I3796" s="889" t="s">
        <v>3654</v>
      </c>
      <c r="J3796" s="889" t="s">
        <v>5525</v>
      </c>
      <c r="K3796" s="888">
        <v>1</v>
      </c>
      <c r="L3796" s="888">
        <v>2</v>
      </c>
      <c r="M3796" s="887">
        <v>32241.67</v>
      </c>
      <c r="N3796" s="888">
        <v>0</v>
      </c>
      <c r="O3796" s="888">
        <v>0</v>
      </c>
      <c r="P3796" s="887">
        <v>0</v>
      </c>
    </row>
    <row r="3797" spans="1:16" ht="22.5" x14ac:dyDescent="0.25">
      <c r="A3797" s="867" t="s">
        <v>19067</v>
      </c>
      <c r="B3797" s="867" t="s">
        <v>2672</v>
      </c>
      <c r="C3797" s="894" t="s">
        <v>19066</v>
      </c>
      <c r="D3797" s="893" t="s">
        <v>19131</v>
      </c>
      <c r="E3797" s="892">
        <v>20500</v>
      </c>
      <c r="F3797" s="895" t="s">
        <v>19130</v>
      </c>
      <c r="G3797" s="891" t="s">
        <v>19129</v>
      </c>
      <c r="H3797" s="890" t="s">
        <v>13484</v>
      </c>
      <c r="I3797" s="889" t="s">
        <v>3654</v>
      </c>
      <c r="J3797" s="889" t="s">
        <v>5525</v>
      </c>
      <c r="K3797" s="888">
        <v>0</v>
      </c>
      <c r="L3797" s="888">
        <v>0</v>
      </c>
      <c r="M3797" s="887">
        <v>0</v>
      </c>
      <c r="N3797" s="888">
        <v>1</v>
      </c>
      <c r="O3797" s="888">
        <v>2</v>
      </c>
      <c r="P3797" s="887">
        <v>40291.67</v>
      </c>
    </row>
    <row r="3798" spans="1:16" ht="22.5" x14ac:dyDescent="0.25">
      <c r="A3798" s="867" t="s">
        <v>19067</v>
      </c>
      <c r="B3798" s="867" t="s">
        <v>2672</v>
      </c>
      <c r="C3798" s="894" t="s">
        <v>19066</v>
      </c>
      <c r="D3798" s="893" t="s">
        <v>19128</v>
      </c>
      <c r="E3798" s="892">
        <v>20500</v>
      </c>
      <c r="F3798" s="895" t="s">
        <v>19126</v>
      </c>
      <c r="G3798" s="891" t="s">
        <v>19125</v>
      </c>
      <c r="H3798" s="890" t="s">
        <v>2703</v>
      </c>
      <c r="I3798" s="889" t="s">
        <v>3654</v>
      </c>
      <c r="J3798" s="889" t="s">
        <v>5525</v>
      </c>
      <c r="K3798" s="888">
        <v>1</v>
      </c>
      <c r="L3798" s="888">
        <v>1</v>
      </c>
      <c r="M3798" s="887">
        <v>21233.33</v>
      </c>
      <c r="N3798" s="888">
        <v>1</v>
      </c>
      <c r="O3798" s="888">
        <v>6</v>
      </c>
      <c r="P3798" s="887">
        <v>120925</v>
      </c>
    </row>
    <row r="3799" spans="1:16" ht="22.5" x14ac:dyDescent="0.25">
      <c r="A3799" s="867" t="s">
        <v>19067</v>
      </c>
      <c r="B3799" s="867" t="s">
        <v>2672</v>
      </c>
      <c r="C3799" s="894" t="s">
        <v>19066</v>
      </c>
      <c r="D3799" s="893" t="s">
        <v>19127</v>
      </c>
      <c r="E3799" s="892">
        <v>22000</v>
      </c>
      <c r="F3799" s="895" t="s">
        <v>19126</v>
      </c>
      <c r="G3799" s="891" t="s">
        <v>19125</v>
      </c>
      <c r="H3799" s="890" t="s">
        <v>2703</v>
      </c>
      <c r="I3799" s="889" t="s">
        <v>3654</v>
      </c>
      <c r="J3799" s="889" t="s">
        <v>5525</v>
      </c>
      <c r="K3799" s="888">
        <v>1</v>
      </c>
      <c r="L3799" s="888">
        <v>6</v>
      </c>
      <c r="M3799" s="887">
        <v>138600</v>
      </c>
      <c r="N3799" s="888">
        <v>0</v>
      </c>
      <c r="O3799" s="888">
        <v>0</v>
      </c>
      <c r="P3799" s="887">
        <v>0</v>
      </c>
    </row>
    <row r="3800" spans="1:16" ht="22.5" x14ac:dyDescent="0.25">
      <c r="A3800" s="867" t="s">
        <v>19067</v>
      </c>
      <c r="B3800" s="867" t="s">
        <v>2672</v>
      </c>
      <c r="C3800" s="894" t="s">
        <v>19066</v>
      </c>
      <c r="D3800" s="893" t="s">
        <v>19080</v>
      </c>
      <c r="E3800" s="892">
        <v>20500</v>
      </c>
      <c r="F3800" s="895" t="s">
        <v>19124</v>
      </c>
      <c r="G3800" s="891" t="s">
        <v>19123</v>
      </c>
      <c r="H3800" s="890" t="s">
        <v>2772</v>
      </c>
      <c r="I3800" s="889" t="s">
        <v>3654</v>
      </c>
      <c r="J3800" s="889" t="s">
        <v>5525</v>
      </c>
      <c r="K3800" s="888">
        <v>1</v>
      </c>
      <c r="L3800" s="888">
        <v>11</v>
      </c>
      <c r="M3800" s="887">
        <v>230283.33000000002</v>
      </c>
      <c r="N3800" s="888">
        <v>0</v>
      </c>
      <c r="O3800" s="888">
        <v>0</v>
      </c>
      <c r="P3800" s="887">
        <v>0</v>
      </c>
    </row>
    <row r="3801" spans="1:16" ht="22.5" x14ac:dyDescent="0.25">
      <c r="A3801" s="867" t="s">
        <v>19067</v>
      </c>
      <c r="B3801" s="867" t="s">
        <v>2672</v>
      </c>
      <c r="C3801" s="894" t="s">
        <v>19066</v>
      </c>
      <c r="D3801" s="893" t="s">
        <v>19122</v>
      </c>
      <c r="E3801" s="892">
        <v>20500</v>
      </c>
      <c r="F3801" s="895" t="s">
        <v>19121</v>
      </c>
      <c r="G3801" s="891" t="s">
        <v>19120</v>
      </c>
      <c r="H3801" s="890" t="s">
        <v>2772</v>
      </c>
      <c r="I3801" s="889" t="s">
        <v>3654</v>
      </c>
      <c r="J3801" s="889" t="s">
        <v>5525</v>
      </c>
      <c r="K3801" s="888">
        <v>1</v>
      </c>
      <c r="L3801" s="888">
        <v>4</v>
      </c>
      <c r="M3801" s="887">
        <v>61500</v>
      </c>
      <c r="N3801" s="888">
        <v>0</v>
      </c>
      <c r="O3801" s="888">
        <v>0</v>
      </c>
      <c r="P3801" s="887">
        <v>0</v>
      </c>
    </row>
    <row r="3802" spans="1:16" ht="22.5" x14ac:dyDescent="0.25">
      <c r="A3802" s="867" t="s">
        <v>19067</v>
      </c>
      <c r="B3802" s="867" t="s">
        <v>2672</v>
      </c>
      <c r="C3802" s="894" t="s">
        <v>19066</v>
      </c>
      <c r="D3802" s="893" t="s">
        <v>19119</v>
      </c>
      <c r="E3802" s="892">
        <v>20500</v>
      </c>
      <c r="F3802" s="895" t="s">
        <v>19118</v>
      </c>
      <c r="G3802" s="891" t="s">
        <v>19117</v>
      </c>
      <c r="H3802" s="890" t="s">
        <v>19116</v>
      </c>
      <c r="I3802" s="889" t="s">
        <v>2684</v>
      </c>
      <c r="J3802" s="889" t="s">
        <v>5525</v>
      </c>
      <c r="K3802" s="888">
        <v>1</v>
      </c>
      <c r="L3802" s="888">
        <v>12</v>
      </c>
      <c r="M3802" s="887">
        <v>246000</v>
      </c>
      <c r="N3802" s="888">
        <v>1</v>
      </c>
      <c r="O3802" s="888">
        <v>6</v>
      </c>
      <c r="P3802" s="887">
        <v>120925</v>
      </c>
    </row>
    <row r="3803" spans="1:16" ht="33.75" x14ac:dyDescent="0.25">
      <c r="A3803" s="867" t="s">
        <v>19067</v>
      </c>
      <c r="B3803" s="867" t="s">
        <v>2672</v>
      </c>
      <c r="C3803" s="894" t="s">
        <v>19066</v>
      </c>
      <c r="D3803" s="893" t="s">
        <v>19115</v>
      </c>
      <c r="E3803" s="892">
        <v>20500</v>
      </c>
      <c r="F3803" s="895" t="s">
        <v>19114</v>
      </c>
      <c r="G3803" s="891" t="s">
        <v>19113</v>
      </c>
      <c r="H3803" s="890" t="s">
        <v>2782</v>
      </c>
      <c r="I3803" s="889" t="s">
        <v>3654</v>
      </c>
      <c r="J3803" s="889" t="s">
        <v>5525</v>
      </c>
      <c r="K3803" s="888">
        <v>1</v>
      </c>
      <c r="L3803" s="888">
        <v>10</v>
      </c>
      <c r="M3803" s="887">
        <v>205000</v>
      </c>
      <c r="N3803" s="888">
        <v>0</v>
      </c>
      <c r="O3803" s="888">
        <v>0</v>
      </c>
      <c r="P3803" s="887">
        <v>0</v>
      </c>
    </row>
    <row r="3804" spans="1:16" ht="15" customHeight="1" x14ac:dyDescent="0.25">
      <c r="A3804" s="1772" t="s">
        <v>2848</v>
      </c>
      <c r="B3804" s="1772"/>
      <c r="C3804" s="1772"/>
      <c r="D3804" s="1772"/>
      <c r="E3804" s="1772"/>
      <c r="F3804" s="1772" t="s">
        <v>378</v>
      </c>
      <c r="G3804" s="1772"/>
      <c r="H3804" s="1772"/>
      <c r="I3804" s="1772"/>
      <c r="J3804" s="1772"/>
      <c r="K3804" s="1771" t="s">
        <v>2847</v>
      </c>
      <c r="L3804" s="1771"/>
      <c r="M3804" s="1771"/>
      <c r="N3804" s="1771" t="s">
        <v>2846</v>
      </c>
      <c r="O3804" s="1771"/>
      <c r="P3804" s="1771"/>
    </row>
    <row r="3805" spans="1:16" ht="69.75" x14ac:dyDescent="0.25">
      <c r="A3805" s="1535" t="s">
        <v>2845</v>
      </c>
      <c r="B3805" s="1535" t="s">
        <v>5</v>
      </c>
      <c r="C3805" s="1535" t="s">
        <v>2844</v>
      </c>
      <c r="D3805" s="1535" t="s">
        <v>2843</v>
      </c>
      <c r="E3805" s="1536" t="s">
        <v>2842</v>
      </c>
      <c r="F3805" s="1537" t="s">
        <v>2841</v>
      </c>
      <c r="G3805" s="1535" t="s">
        <v>2840</v>
      </c>
      <c r="H3805" s="1535" t="s">
        <v>2839</v>
      </c>
      <c r="I3805" s="1535" t="s">
        <v>2838</v>
      </c>
      <c r="J3805" s="1535" t="s">
        <v>2837</v>
      </c>
      <c r="K3805" s="1538" t="s">
        <v>2836</v>
      </c>
      <c r="L3805" s="1538" t="s">
        <v>2835</v>
      </c>
      <c r="M3805" s="1539" t="s">
        <v>2834</v>
      </c>
      <c r="N3805" s="1538" t="s">
        <v>2836</v>
      </c>
      <c r="O3805" s="1538" t="s">
        <v>2835</v>
      </c>
      <c r="P3805" s="1539" t="s">
        <v>2834</v>
      </c>
    </row>
    <row r="3806" spans="1:16" x14ac:dyDescent="0.25">
      <c r="A3806" s="867" t="s">
        <v>19067</v>
      </c>
      <c r="B3806" s="867" t="s">
        <v>2672</v>
      </c>
      <c r="C3806" s="894" t="s">
        <v>19066</v>
      </c>
      <c r="D3806" s="893" t="s">
        <v>19112</v>
      </c>
      <c r="E3806" s="892">
        <v>20500</v>
      </c>
      <c r="F3806" s="895" t="s">
        <v>19111</v>
      </c>
      <c r="G3806" s="891" t="s">
        <v>19110</v>
      </c>
      <c r="H3806" s="890" t="s">
        <v>2852</v>
      </c>
      <c r="I3806" s="889" t="s">
        <v>3654</v>
      </c>
      <c r="J3806" s="889" t="s">
        <v>5525</v>
      </c>
      <c r="K3806" s="888">
        <v>1</v>
      </c>
      <c r="L3806" s="888">
        <v>12</v>
      </c>
      <c r="M3806" s="887">
        <v>246000</v>
      </c>
      <c r="N3806" s="888">
        <v>1</v>
      </c>
      <c r="O3806" s="888">
        <v>6</v>
      </c>
      <c r="P3806" s="887">
        <v>120925</v>
      </c>
    </row>
    <row r="3807" spans="1:16" ht="22.5" x14ac:dyDescent="0.25">
      <c r="A3807" s="867" t="s">
        <v>19067</v>
      </c>
      <c r="B3807" s="867" t="s">
        <v>2672</v>
      </c>
      <c r="C3807" s="894" t="s">
        <v>19066</v>
      </c>
      <c r="D3807" s="893" t="s">
        <v>19109</v>
      </c>
      <c r="E3807" s="892">
        <v>22750</v>
      </c>
      <c r="F3807" s="895" t="s">
        <v>19108</v>
      </c>
      <c r="G3807" s="891" t="s">
        <v>19107</v>
      </c>
      <c r="H3807" s="890" t="s">
        <v>2772</v>
      </c>
      <c r="I3807" s="889" t="s">
        <v>3654</v>
      </c>
      <c r="J3807" s="889" t="s">
        <v>5525</v>
      </c>
      <c r="K3807" s="888">
        <v>1</v>
      </c>
      <c r="L3807" s="888">
        <v>10</v>
      </c>
      <c r="M3807" s="887">
        <v>227500</v>
      </c>
      <c r="N3807" s="888">
        <v>1</v>
      </c>
      <c r="O3807" s="888">
        <v>1</v>
      </c>
      <c r="P3807" s="887">
        <v>22750</v>
      </c>
    </row>
    <row r="3808" spans="1:16" ht="22.5" x14ac:dyDescent="0.25">
      <c r="A3808" s="867" t="s">
        <v>19067</v>
      </c>
      <c r="B3808" s="867" t="s">
        <v>2672</v>
      </c>
      <c r="C3808" s="894" t="s">
        <v>19066</v>
      </c>
      <c r="D3808" s="893" t="s">
        <v>19106</v>
      </c>
      <c r="E3808" s="892">
        <v>20500</v>
      </c>
      <c r="F3808" s="895" t="s">
        <v>19105</v>
      </c>
      <c r="G3808" s="891" t="s">
        <v>19104</v>
      </c>
      <c r="H3808" s="890" t="s">
        <v>8950</v>
      </c>
      <c r="I3808" s="889" t="s">
        <v>3654</v>
      </c>
      <c r="J3808" s="889" t="s">
        <v>5525</v>
      </c>
      <c r="K3808" s="888">
        <v>1</v>
      </c>
      <c r="L3808" s="888">
        <v>4</v>
      </c>
      <c r="M3808" s="887">
        <v>90200</v>
      </c>
      <c r="N3808" s="888">
        <v>1</v>
      </c>
      <c r="O3808" s="888">
        <v>6</v>
      </c>
      <c r="P3808" s="887">
        <v>120925</v>
      </c>
    </row>
    <row r="3809" spans="1:16" ht="22.5" x14ac:dyDescent="0.25">
      <c r="A3809" s="867" t="s">
        <v>19067</v>
      </c>
      <c r="B3809" s="867" t="s">
        <v>2672</v>
      </c>
      <c r="C3809" s="894" t="s">
        <v>19066</v>
      </c>
      <c r="D3809" s="893" t="s">
        <v>19103</v>
      </c>
      <c r="E3809" s="892">
        <v>20500</v>
      </c>
      <c r="F3809" s="895" t="s">
        <v>19101</v>
      </c>
      <c r="G3809" s="891" t="s">
        <v>19100</v>
      </c>
      <c r="H3809" s="890" t="s">
        <v>13484</v>
      </c>
      <c r="I3809" s="889" t="s">
        <v>3654</v>
      </c>
      <c r="J3809" s="889" t="s">
        <v>5525</v>
      </c>
      <c r="K3809" s="888">
        <v>1</v>
      </c>
      <c r="L3809" s="888">
        <v>2</v>
      </c>
      <c r="M3809" s="887">
        <v>52616.67</v>
      </c>
      <c r="N3809" s="888">
        <v>0</v>
      </c>
      <c r="O3809" s="888">
        <v>0</v>
      </c>
      <c r="P3809" s="887">
        <v>0</v>
      </c>
    </row>
    <row r="3810" spans="1:16" ht="22.5" x14ac:dyDescent="0.25">
      <c r="A3810" s="867" t="s">
        <v>19067</v>
      </c>
      <c r="B3810" s="867" t="s">
        <v>2672</v>
      </c>
      <c r="C3810" s="894" t="s">
        <v>19066</v>
      </c>
      <c r="D3810" s="893" t="s">
        <v>19102</v>
      </c>
      <c r="E3810" s="892">
        <v>20500</v>
      </c>
      <c r="F3810" s="895" t="s">
        <v>19101</v>
      </c>
      <c r="G3810" s="891" t="s">
        <v>19100</v>
      </c>
      <c r="H3810" s="890" t="s">
        <v>13484</v>
      </c>
      <c r="I3810" s="889" t="s">
        <v>3654</v>
      </c>
      <c r="J3810" s="889" t="s">
        <v>5525</v>
      </c>
      <c r="K3810" s="888">
        <v>1</v>
      </c>
      <c r="L3810" s="888">
        <v>5</v>
      </c>
      <c r="M3810" s="887">
        <v>105233.33</v>
      </c>
      <c r="N3810" s="888">
        <v>0</v>
      </c>
      <c r="O3810" s="888">
        <v>0</v>
      </c>
      <c r="P3810" s="887">
        <v>0</v>
      </c>
    </row>
    <row r="3811" spans="1:16" x14ac:dyDescent="0.25">
      <c r="A3811" s="867" t="s">
        <v>19067</v>
      </c>
      <c r="B3811" s="867" t="s">
        <v>2672</v>
      </c>
      <c r="C3811" s="894" t="s">
        <v>19066</v>
      </c>
      <c r="D3811" s="893" t="s">
        <v>19099</v>
      </c>
      <c r="E3811" s="892">
        <v>20500</v>
      </c>
      <c r="F3811" s="895" t="s">
        <v>19098</v>
      </c>
      <c r="G3811" s="891" t="s">
        <v>19097</v>
      </c>
      <c r="H3811" s="890" t="s">
        <v>2782</v>
      </c>
      <c r="I3811" s="889" t="s">
        <v>3654</v>
      </c>
      <c r="J3811" s="889" t="s">
        <v>5525</v>
      </c>
      <c r="K3811" s="888">
        <v>1</v>
      </c>
      <c r="L3811" s="888">
        <v>5</v>
      </c>
      <c r="M3811" s="887">
        <v>86100</v>
      </c>
      <c r="N3811" s="888">
        <v>0</v>
      </c>
      <c r="O3811" s="888">
        <v>0</v>
      </c>
      <c r="P3811" s="887">
        <v>0</v>
      </c>
    </row>
    <row r="3812" spans="1:16" ht="22.5" x14ac:dyDescent="0.25">
      <c r="A3812" s="867" t="s">
        <v>19067</v>
      </c>
      <c r="B3812" s="867" t="s">
        <v>2672</v>
      </c>
      <c r="C3812" s="894" t="s">
        <v>19066</v>
      </c>
      <c r="D3812" s="893" t="s">
        <v>19096</v>
      </c>
      <c r="E3812" s="892">
        <v>22750</v>
      </c>
      <c r="F3812" s="895" t="s">
        <v>19095</v>
      </c>
      <c r="G3812" s="891" t="s">
        <v>19094</v>
      </c>
      <c r="H3812" s="890" t="s">
        <v>2852</v>
      </c>
      <c r="I3812" s="889" t="s">
        <v>3654</v>
      </c>
      <c r="J3812" s="889" t="s">
        <v>5525</v>
      </c>
      <c r="K3812" s="888">
        <v>1</v>
      </c>
      <c r="L3812" s="888">
        <v>8</v>
      </c>
      <c r="M3812" s="887">
        <v>197166.66999999998</v>
      </c>
      <c r="N3812" s="888">
        <v>1</v>
      </c>
      <c r="O3812" s="888">
        <v>6</v>
      </c>
      <c r="P3812" s="887">
        <v>134087.5</v>
      </c>
    </row>
    <row r="3813" spans="1:16" ht="22.5" x14ac:dyDescent="0.25">
      <c r="A3813" s="867" t="s">
        <v>19067</v>
      </c>
      <c r="B3813" s="867" t="s">
        <v>2672</v>
      </c>
      <c r="C3813" s="894" t="s">
        <v>19066</v>
      </c>
      <c r="D3813" s="893" t="s">
        <v>19093</v>
      </c>
      <c r="E3813" s="892">
        <v>20500</v>
      </c>
      <c r="F3813" s="895" t="s">
        <v>19092</v>
      </c>
      <c r="G3813" s="891" t="s">
        <v>19091</v>
      </c>
      <c r="H3813" s="890" t="s">
        <v>2703</v>
      </c>
      <c r="I3813" s="889" t="s">
        <v>3654</v>
      </c>
      <c r="J3813" s="889" t="s">
        <v>5525</v>
      </c>
      <c r="K3813" s="888">
        <v>0</v>
      </c>
      <c r="L3813" s="888">
        <v>0</v>
      </c>
      <c r="M3813" s="887">
        <v>0</v>
      </c>
      <c r="N3813" s="888">
        <v>1</v>
      </c>
      <c r="O3813" s="888">
        <v>2</v>
      </c>
      <c r="P3813" s="887">
        <v>35508.33</v>
      </c>
    </row>
    <row r="3814" spans="1:16" ht="35.25" customHeight="1" x14ac:dyDescent="0.25">
      <c r="A3814" s="867" t="s">
        <v>19067</v>
      </c>
      <c r="B3814" s="867" t="s">
        <v>2672</v>
      </c>
      <c r="C3814" s="894" t="s">
        <v>19066</v>
      </c>
      <c r="D3814" s="893" t="s">
        <v>19090</v>
      </c>
      <c r="E3814" s="892">
        <v>22750</v>
      </c>
      <c r="F3814" s="895" t="s">
        <v>19089</v>
      </c>
      <c r="G3814" s="891" t="s">
        <v>19088</v>
      </c>
      <c r="H3814" s="890" t="s">
        <v>2722</v>
      </c>
      <c r="I3814" s="889" t="s">
        <v>3654</v>
      </c>
      <c r="J3814" s="889" t="s">
        <v>5525</v>
      </c>
      <c r="K3814" s="888">
        <v>1</v>
      </c>
      <c r="L3814" s="888">
        <v>12</v>
      </c>
      <c r="M3814" s="887">
        <v>273000</v>
      </c>
      <c r="N3814" s="888">
        <v>1</v>
      </c>
      <c r="O3814" s="888">
        <v>6</v>
      </c>
      <c r="P3814" s="887">
        <v>134087.5</v>
      </c>
    </row>
    <row r="3815" spans="1:16" x14ac:dyDescent="0.25">
      <c r="A3815" s="867" t="s">
        <v>19067</v>
      </c>
      <c r="B3815" s="867" t="s">
        <v>2672</v>
      </c>
      <c r="C3815" s="894" t="s">
        <v>19066</v>
      </c>
      <c r="D3815" s="893" t="s">
        <v>19087</v>
      </c>
      <c r="E3815" s="892">
        <v>22750</v>
      </c>
      <c r="F3815" s="895" t="s">
        <v>19086</v>
      </c>
      <c r="G3815" s="891" t="s">
        <v>19085</v>
      </c>
      <c r="H3815" s="890" t="s">
        <v>2772</v>
      </c>
      <c r="I3815" s="889" t="s">
        <v>3654</v>
      </c>
      <c r="J3815" s="889" t="s">
        <v>5525</v>
      </c>
      <c r="K3815" s="888">
        <v>1</v>
      </c>
      <c r="L3815" s="888">
        <v>9</v>
      </c>
      <c r="M3815" s="887">
        <v>209300</v>
      </c>
      <c r="N3815" s="888">
        <v>1</v>
      </c>
      <c r="O3815" s="888">
        <v>6</v>
      </c>
      <c r="P3815" s="887">
        <v>134087.5</v>
      </c>
    </row>
    <row r="3816" spans="1:16" ht="28.5" customHeight="1" x14ac:dyDescent="0.25">
      <c r="A3816" s="867" t="s">
        <v>19067</v>
      </c>
      <c r="B3816" s="867" t="s">
        <v>2672</v>
      </c>
      <c r="C3816" s="894" t="s">
        <v>19066</v>
      </c>
      <c r="D3816" s="893" t="s">
        <v>19084</v>
      </c>
      <c r="E3816" s="892">
        <v>23000</v>
      </c>
      <c r="F3816" s="895" t="s">
        <v>19083</v>
      </c>
      <c r="G3816" s="891" t="s">
        <v>19082</v>
      </c>
      <c r="H3816" s="890" t="s">
        <v>19081</v>
      </c>
      <c r="I3816" s="889" t="s">
        <v>3654</v>
      </c>
      <c r="J3816" s="889" t="s">
        <v>5525</v>
      </c>
      <c r="K3816" s="888">
        <v>1</v>
      </c>
      <c r="L3816" s="888">
        <v>7</v>
      </c>
      <c r="M3816" s="887">
        <v>141833.32999999999</v>
      </c>
      <c r="N3816" s="888">
        <v>0</v>
      </c>
      <c r="O3816" s="888">
        <v>0</v>
      </c>
      <c r="P3816" s="887">
        <v>0</v>
      </c>
    </row>
    <row r="3817" spans="1:16" ht="28.5" customHeight="1" x14ac:dyDescent="0.25">
      <c r="A3817" s="867" t="s">
        <v>19067</v>
      </c>
      <c r="B3817" s="867" t="s">
        <v>2672</v>
      </c>
      <c r="C3817" s="894" t="s">
        <v>19066</v>
      </c>
      <c r="D3817" s="893" t="s">
        <v>19080</v>
      </c>
      <c r="E3817" s="892">
        <v>22750</v>
      </c>
      <c r="F3817" s="895" t="s">
        <v>19079</v>
      </c>
      <c r="G3817" s="891" t="s">
        <v>19078</v>
      </c>
      <c r="H3817" s="890" t="s">
        <v>2772</v>
      </c>
      <c r="I3817" s="889" t="s">
        <v>3654</v>
      </c>
      <c r="J3817" s="889" t="s">
        <v>5525</v>
      </c>
      <c r="K3817" s="888">
        <v>1</v>
      </c>
      <c r="L3817" s="888">
        <v>3</v>
      </c>
      <c r="M3817" s="887">
        <v>63700</v>
      </c>
      <c r="N3817" s="888">
        <v>0</v>
      </c>
      <c r="O3817" s="888">
        <v>0</v>
      </c>
      <c r="P3817" s="887">
        <v>0</v>
      </c>
    </row>
    <row r="3818" spans="1:16" ht="22.5" x14ac:dyDescent="0.25">
      <c r="A3818" s="867" t="s">
        <v>19067</v>
      </c>
      <c r="B3818" s="867" t="s">
        <v>2672</v>
      </c>
      <c r="C3818" s="894" t="s">
        <v>19066</v>
      </c>
      <c r="D3818" s="893" t="s">
        <v>19077</v>
      </c>
      <c r="E3818" s="892">
        <v>16500</v>
      </c>
      <c r="F3818" s="895" t="s">
        <v>19076</v>
      </c>
      <c r="G3818" s="891" t="s">
        <v>19075</v>
      </c>
      <c r="H3818" s="890" t="s">
        <v>19074</v>
      </c>
      <c r="I3818" s="889" t="s">
        <v>3654</v>
      </c>
      <c r="J3818" s="889" t="s">
        <v>5525</v>
      </c>
      <c r="K3818" s="888">
        <v>1</v>
      </c>
      <c r="L3818" s="888">
        <v>6</v>
      </c>
      <c r="M3818" s="887">
        <v>95150</v>
      </c>
      <c r="N3818" s="888">
        <v>0</v>
      </c>
      <c r="O3818" s="888">
        <v>0</v>
      </c>
      <c r="P3818" s="887">
        <v>0</v>
      </c>
    </row>
    <row r="3819" spans="1:16" ht="44.25" customHeight="1" x14ac:dyDescent="0.25">
      <c r="A3819" s="867" t="s">
        <v>19067</v>
      </c>
      <c r="B3819" s="867" t="s">
        <v>2672</v>
      </c>
      <c r="C3819" s="894" t="s">
        <v>19066</v>
      </c>
      <c r="D3819" s="893" t="s">
        <v>19073</v>
      </c>
      <c r="E3819" s="892">
        <v>25000</v>
      </c>
      <c r="F3819" s="895" t="s">
        <v>19072</v>
      </c>
      <c r="G3819" s="891" t="s">
        <v>19071</v>
      </c>
      <c r="H3819" s="890" t="s">
        <v>2892</v>
      </c>
      <c r="I3819" s="889" t="s">
        <v>3654</v>
      </c>
      <c r="J3819" s="889" t="s">
        <v>5525</v>
      </c>
      <c r="K3819" s="888">
        <v>1</v>
      </c>
      <c r="L3819" s="888">
        <v>7</v>
      </c>
      <c r="M3819" s="887">
        <v>180833.33000000002</v>
      </c>
      <c r="N3819" s="888">
        <v>1</v>
      </c>
      <c r="O3819" s="888">
        <v>3</v>
      </c>
      <c r="P3819" s="887">
        <v>66666.67</v>
      </c>
    </row>
    <row r="3820" spans="1:16" ht="33.75" x14ac:dyDescent="0.25">
      <c r="A3820" s="867" t="s">
        <v>19067</v>
      </c>
      <c r="B3820" s="867" t="s">
        <v>2672</v>
      </c>
      <c r="C3820" s="894" t="s">
        <v>19066</v>
      </c>
      <c r="D3820" s="893" t="s">
        <v>19070</v>
      </c>
      <c r="E3820" s="892">
        <v>20500</v>
      </c>
      <c r="F3820" s="895" t="s">
        <v>19069</v>
      </c>
      <c r="G3820" s="891" t="s">
        <v>19068</v>
      </c>
      <c r="H3820" s="890" t="s">
        <v>2772</v>
      </c>
      <c r="I3820" s="889" t="s">
        <v>3654</v>
      </c>
      <c r="J3820" s="889" t="s">
        <v>5525</v>
      </c>
      <c r="K3820" s="888">
        <v>1</v>
      </c>
      <c r="L3820" s="888">
        <v>1</v>
      </c>
      <c r="M3820" s="887">
        <v>2733.33</v>
      </c>
      <c r="N3820" s="888">
        <v>0</v>
      </c>
      <c r="O3820" s="888">
        <v>0</v>
      </c>
      <c r="P3820" s="887">
        <v>0</v>
      </c>
    </row>
    <row r="3821" spans="1:16" ht="22.5" x14ac:dyDescent="0.25">
      <c r="A3821" s="867" t="s">
        <v>19067</v>
      </c>
      <c r="B3821" s="867" t="s">
        <v>2672</v>
      </c>
      <c r="C3821" s="894" t="s">
        <v>19066</v>
      </c>
      <c r="D3821" s="893" t="s">
        <v>19065</v>
      </c>
      <c r="E3821" s="892">
        <v>22750</v>
      </c>
      <c r="F3821" s="895" t="s">
        <v>19064</v>
      </c>
      <c r="G3821" s="891" t="s">
        <v>19063</v>
      </c>
      <c r="H3821" s="890" t="s">
        <v>19062</v>
      </c>
      <c r="I3821" s="889" t="s">
        <v>3654</v>
      </c>
      <c r="J3821" s="889" t="s">
        <v>5525</v>
      </c>
      <c r="K3821" s="888">
        <v>1</v>
      </c>
      <c r="L3821" s="888">
        <v>7</v>
      </c>
      <c r="M3821" s="887">
        <v>204750</v>
      </c>
      <c r="N3821" s="888">
        <v>0</v>
      </c>
      <c r="O3821" s="888">
        <v>0</v>
      </c>
      <c r="P3821" s="887">
        <v>0</v>
      </c>
    </row>
    <row r="3822" spans="1:16" ht="33.75" x14ac:dyDescent="0.25">
      <c r="A3822" s="867" t="s">
        <v>18221</v>
      </c>
      <c r="B3822" s="867" t="s">
        <v>2672</v>
      </c>
      <c r="C3822" s="867" t="s">
        <v>3031</v>
      </c>
      <c r="D3822" s="868" t="s">
        <v>19061</v>
      </c>
      <c r="E3822" s="870">
        <v>11000</v>
      </c>
      <c r="F3822" s="869" t="s">
        <v>19060</v>
      </c>
      <c r="G3822" s="868" t="s">
        <v>19059</v>
      </c>
      <c r="H3822" s="867" t="s">
        <v>2883</v>
      </c>
      <c r="I3822" s="867" t="s">
        <v>18126</v>
      </c>
      <c r="J3822" s="867" t="s">
        <v>2852</v>
      </c>
      <c r="K3822" s="880">
        <v>1</v>
      </c>
      <c r="L3822" s="880">
        <v>12</v>
      </c>
      <c r="M3822" s="879">
        <v>132517.49000000002</v>
      </c>
      <c r="N3822" s="866">
        <v>1</v>
      </c>
      <c r="O3822" s="866">
        <v>6</v>
      </c>
      <c r="P3822" s="865">
        <v>65981.66</v>
      </c>
    </row>
    <row r="3823" spans="1:16" ht="29.25" customHeight="1" x14ac:dyDescent="0.25">
      <c r="A3823" s="867" t="s">
        <v>18221</v>
      </c>
      <c r="B3823" s="867" t="s">
        <v>2672</v>
      </c>
      <c r="C3823" s="894" t="s">
        <v>3031</v>
      </c>
      <c r="D3823" s="893" t="s">
        <v>18799</v>
      </c>
      <c r="E3823" s="892">
        <v>2000</v>
      </c>
      <c r="F3823" s="895">
        <v>40358256</v>
      </c>
      <c r="G3823" s="891" t="s">
        <v>19058</v>
      </c>
      <c r="H3823" s="890"/>
      <c r="I3823" s="889" t="s">
        <v>3135</v>
      </c>
      <c r="J3823" s="889"/>
      <c r="K3823" s="888">
        <v>1</v>
      </c>
      <c r="L3823" s="888">
        <v>12</v>
      </c>
      <c r="M3823" s="887">
        <v>24593.339999999997</v>
      </c>
      <c r="N3823" s="888">
        <v>1</v>
      </c>
      <c r="O3823" s="888">
        <v>6</v>
      </c>
      <c r="P3823" s="887">
        <v>12000</v>
      </c>
    </row>
    <row r="3824" spans="1:16" ht="24.75" customHeight="1" x14ac:dyDescent="0.25">
      <c r="A3824" s="867" t="s">
        <v>18221</v>
      </c>
      <c r="B3824" s="867" t="s">
        <v>2672</v>
      </c>
      <c r="C3824" s="894" t="s">
        <v>3031</v>
      </c>
      <c r="D3824" s="893" t="s">
        <v>6254</v>
      </c>
      <c r="E3824" s="892">
        <v>3500</v>
      </c>
      <c r="F3824" s="887" t="s">
        <v>19057</v>
      </c>
      <c r="G3824" s="891" t="s">
        <v>19056</v>
      </c>
      <c r="H3824" s="890" t="s">
        <v>18864</v>
      </c>
      <c r="I3824" s="889" t="s">
        <v>2822</v>
      </c>
      <c r="J3824" s="889" t="s">
        <v>17948</v>
      </c>
      <c r="K3824" s="888">
        <v>1</v>
      </c>
      <c r="L3824" s="888">
        <v>12</v>
      </c>
      <c r="M3824" s="887">
        <v>42570.106599999999</v>
      </c>
      <c r="N3824" s="888">
        <v>1</v>
      </c>
      <c r="O3824" s="888">
        <v>6</v>
      </c>
      <c r="P3824" s="887">
        <v>20977.64</v>
      </c>
    </row>
    <row r="3825" spans="1:16" ht="23.25" customHeight="1" x14ac:dyDescent="0.25">
      <c r="A3825" s="867" t="s">
        <v>18221</v>
      </c>
      <c r="B3825" s="867" t="s">
        <v>2672</v>
      </c>
      <c r="C3825" s="894" t="s">
        <v>3031</v>
      </c>
      <c r="D3825" s="893" t="s">
        <v>18799</v>
      </c>
      <c r="E3825" s="892">
        <v>2000</v>
      </c>
      <c r="F3825" s="895">
        <v>25854369</v>
      </c>
      <c r="G3825" s="891" t="s">
        <v>19055</v>
      </c>
      <c r="H3825" s="890"/>
      <c r="I3825" s="889" t="s">
        <v>3135</v>
      </c>
      <c r="J3825" s="889"/>
      <c r="K3825" s="888">
        <v>1</v>
      </c>
      <c r="L3825" s="888">
        <v>12</v>
      </c>
      <c r="M3825" s="887">
        <v>23703.539999999994</v>
      </c>
      <c r="N3825" s="888">
        <v>1</v>
      </c>
      <c r="O3825" s="888">
        <v>6</v>
      </c>
      <c r="P3825" s="887">
        <v>11835.95</v>
      </c>
    </row>
    <row r="3826" spans="1:16" ht="28.5" customHeight="1" x14ac:dyDescent="0.25">
      <c r="A3826" s="867" t="s">
        <v>18221</v>
      </c>
      <c r="B3826" s="867" t="s">
        <v>2672</v>
      </c>
      <c r="C3826" s="894" t="s">
        <v>3031</v>
      </c>
      <c r="D3826" s="893" t="s">
        <v>18785</v>
      </c>
      <c r="E3826" s="892">
        <v>4000</v>
      </c>
      <c r="F3826" s="887" t="s">
        <v>19054</v>
      </c>
      <c r="G3826" s="891" t="s">
        <v>19053</v>
      </c>
      <c r="H3826" s="890" t="s">
        <v>2722</v>
      </c>
      <c r="I3826" s="889" t="s">
        <v>18126</v>
      </c>
      <c r="J3826" s="889" t="s">
        <v>2772</v>
      </c>
      <c r="K3826" s="888">
        <v>1</v>
      </c>
      <c r="L3826" s="888">
        <v>12</v>
      </c>
      <c r="M3826" s="887">
        <v>32288.89</v>
      </c>
      <c r="N3826" s="896"/>
      <c r="O3826" s="896"/>
      <c r="P3826" s="897"/>
    </row>
    <row r="3827" spans="1:16" ht="26.25" customHeight="1" x14ac:dyDescent="0.25">
      <c r="A3827" s="867" t="s">
        <v>18221</v>
      </c>
      <c r="B3827" s="867" t="s">
        <v>2672</v>
      </c>
      <c r="C3827" s="894" t="s">
        <v>3031</v>
      </c>
      <c r="D3827" s="893" t="s">
        <v>19052</v>
      </c>
      <c r="E3827" s="892">
        <v>5000</v>
      </c>
      <c r="F3827" s="887" t="s">
        <v>19051</v>
      </c>
      <c r="G3827" s="891" t="s">
        <v>19050</v>
      </c>
      <c r="H3827" s="890" t="s">
        <v>4122</v>
      </c>
      <c r="I3827" s="889" t="s">
        <v>18126</v>
      </c>
      <c r="J3827" s="889" t="s">
        <v>19049</v>
      </c>
      <c r="K3827" s="888">
        <v>1</v>
      </c>
      <c r="L3827" s="888">
        <v>12</v>
      </c>
      <c r="M3827" s="887">
        <v>54495</v>
      </c>
      <c r="N3827" s="888">
        <v>1</v>
      </c>
      <c r="O3827" s="888">
        <v>6</v>
      </c>
      <c r="P3827" s="887">
        <v>30000</v>
      </c>
    </row>
    <row r="3828" spans="1:16" ht="26.25" customHeight="1" x14ac:dyDescent="0.25">
      <c r="A3828" s="867" t="s">
        <v>18221</v>
      </c>
      <c r="B3828" s="867" t="s">
        <v>2672</v>
      </c>
      <c r="C3828" s="894" t="s">
        <v>3031</v>
      </c>
      <c r="D3828" s="893" t="s">
        <v>3606</v>
      </c>
      <c r="E3828" s="892">
        <v>6500</v>
      </c>
      <c r="F3828" s="895" t="s">
        <v>19048</v>
      </c>
      <c r="G3828" s="891" t="s">
        <v>19047</v>
      </c>
      <c r="H3828" s="890" t="s">
        <v>2676</v>
      </c>
      <c r="I3828" s="889" t="s">
        <v>18126</v>
      </c>
      <c r="J3828" s="889" t="s">
        <v>2855</v>
      </c>
      <c r="K3828" s="888">
        <v>1</v>
      </c>
      <c r="L3828" s="888">
        <v>12</v>
      </c>
      <c r="M3828" s="887">
        <v>78454.660000000018</v>
      </c>
      <c r="N3828" s="888">
        <v>1</v>
      </c>
      <c r="O3828" s="888">
        <v>6</v>
      </c>
      <c r="P3828" s="887">
        <v>38984.65</v>
      </c>
    </row>
    <row r="3829" spans="1:16" ht="28.5" customHeight="1" x14ac:dyDescent="0.25">
      <c r="A3829" s="867" t="s">
        <v>18221</v>
      </c>
      <c r="B3829" s="867" t="s">
        <v>2672</v>
      </c>
      <c r="C3829" s="894" t="s">
        <v>3031</v>
      </c>
      <c r="D3829" s="893" t="s">
        <v>19046</v>
      </c>
      <c r="E3829" s="892">
        <v>13500</v>
      </c>
      <c r="F3829" s="887" t="s">
        <v>19045</v>
      </c>
      <c r="G3829" s="891" t="s">
        <v>19044</v>
      </c>
      <c r="H3829" s="890" t="s">
        <v>2703</v>
      </c>
      <c r="I3829" s="889" t="s">
        <v>18126</v>
      </c>
      <c r="J3829" s="889" t="s">
        <v>2703</v>
      </c>
      <c r="K3829" s="888">
        <v>3</v>
      </c>
      <c r="L3829" s="888">
        <v>12</v>
      </c>
      <c r="M3829" s="887">
        <v>162600</v>
      </c>
      <c r="N3829" s="888">
        <v>3</v>
      </c>
      <c r="O3829" s="888">
        <v>6</v>
      </c>
      <c r="P3829" s="887">
        <v>80969.06</v>
      </c>
    </row>
    <row r="3830" spans="1:16" ht="33.75" x14ac:dyDescent="0.25">
      <c r="A3830" s="867" t="s">
        <v>18221</v>
      </c>
      <c r="B3830" s="867" t="s">
        <v>2672</v>
      </c>
      <c r="C3830" s="894" t="s">
        <v>3031</v>
      </c>
      <c r="D3830" s="893" t="s">
        <v>18809</v>
      </c>
      <c r="E3830" s="892">
        <v>8000</v>
      </c>
      <c r="F3830" s="887" t="s">
        <v>19043</v>
      </c>
      <c r="G3830" s="891" t="s">
        <v>19042</v>
      </c>
      <c r="H3830" s="890" t="s">
        <v>2814</v>
      </c>
      <c r="I3830" s="889" t="s">
        <v>18126</v>
      </c>
      <c r="J3830" s="889" t="s">
        <v>2886</v>
      </c>
      <c r="K3830" s="888">
        <v>1</v>
      </c>
      <c r="L3830" s="888">
        <v>10</v>
      </c>
      <c r="M3830" s="887">
        <v>91385.47</v>
      </c>
      <c r="N3830" s="900"/>
      <c r="O3830" s="900"/>
      <c r="P3830" s="897"/>
    </row>
    <row r="3831" spans="1:16" ht="26.25" customHeight="1" x14ac:dyDescent="0.25">
      <c r="A3831" s="867" t="s">
        <v>18221</v>
      </c>
      <c r="B3831" s="867" t="s">
        <v>2672</v>
      </c>
      <c r="C3831" s="894" t="s">
        <v>3031</v>
      </c>
      <c r="D3831" s="893" t="s">
        <v>18743</v>
      </c>
      <c r="E3831" s="892">
        <v>11000</v>
      </c>
      <c r="F3831" s="887" t="s">
        <v>19043</v>
      </c>
      <c r="G3831" s="891" t="s">
        <v>19042</v>
      </c>
      <c r="H3831" s="890" t="s">
        <v>2814</v>
      </c>
      <c r="I3831" s="889" t="s">
        <v>18126</v>
      </c>
      <c r="J3831" s="889" t="s">
        <v>2886</v>
      </c>
      <c r="K3831" s="888">
        <v>1</v>
      </c>
      <c r="L3831" s="888">
        <v>2</v>
      </c>
      <c r="M3831" s="887">
        <v>22089.31</v>
      </c>
      <c r="N3831" s="888">
        <v>1</v>
      </c>
      <c r="O3831" s="888">
        <v>6</v>
      </c>
      <c r="P3831" s="887">
        <v>65983.959999999992</v>
      </c>
    </row>
    <row r="3832" spans="1:16" ht="21.75" customHeight="1" x14ac:dyDescent="0.25">
      <c r="A3832" s="867" t="s">
        <v>18221</v>
      </c>
      <c r="B3832" s="867" t="s">
        <v>2672</v>
      </c>
      <c r="C3832" s="894" t="s">
        <v>3031</v>
      </c>
      <c r="D3832" s="893" t="s">
        <v>18752</v>
      </c>
      <c r="E3832" s="892">
        <v>2200</v>
      </c>
      <c r="F3832" s="899">
        <v>41610031</v>
      </c>
      <c r="G3832" s="891" t="s">
        <v>19041</v>
      </c>
      <c r="H3832" s="890" t="s">
        <v>19040</v>
      </c>
      <c r="I3832" s="889" t="s">
        <v>2684</v>
      </c>
      <c r="J3832" s="889"/>
      <c r="K3832" s="888">
        <v>1</v>
      </c>
      <c r="L3832" s="888">
        <v>12</v>
      </c>
      <c r="M3832" s="887">
        <v>26632.97</v>
      </c>
      <c r="N3832" s="888">
        <v>1</v>
      </c>
      <c r="O3832" s="888">
        <v>6</v>
      </c>
      <c r="P3832" s="887">
        <v>12983.630000000001</v>
      </c>
    </row>
    <row r="3833" spans="1:16" ht="33.75" x14ac:dyDescent="0.25">
      <c r="A3833" s="867" t="s">
        <v>18221</v>
      </c>
      <c r="B3833" s="867" t="s">
        <v>2672</v>
      </c>
      <c r="C3833" s="894" t="s">
        <v>3031</v>
      </c>
      <c r="D3833" s="893" t="s">
        <v>18799</v>
      </c>
      <c r="E3833" s="892">
        <v>2000</v>
      </c>
      <c r="F3833" s="899" t="s">
        <v>19039</v>
      </c>
      <c r="G3833" s="891" t="s">
        <v>19038</v>
      </c>
      <c r="H3833" s="890"/>
      <c r="I3833" s="889" t="s">
        <v>3135</v>
      </c>
      <c r="J3833" s="889"/>
      <c r="K3833" s="896">
        <v>2</v>
      </c>
      <c r="L3833" s="896">
        <v>4</v>
      </c>
      <c r="M3833" s="887">
        <v>12766.67</v>
      </c>
      <c r="N3833" s="888">
        <v>1</v>
      </c>
      <c r="O3833" s="888">
        <v>6</v>
      </c>
      <c r="P3833" s="887">
        <v>11969.029999999999</v>
      </c>
    </row>
    <row r="3834" spans="1:16" ht="33.75" x14ac:dyDescent="0.25">
      <c r="A3834" s="867" t="s">
        <v>18221</v>
      </c>
      <c r="B3834" s="867" t="s">
        <v>2672</v>
      </c>
      <c r="C3834" s="894" t="s">
        <v>3031</v>
      </c>
      <c r="D3834" s="893" t="s">
        <v>19037</v>
      </c>
      <c r="E3834" s="892">
        <v>7800</v>
      </c>
      <c r="F3834" s="887" t="s">
        <v>19036</v>
      </c>
      <c r="G3834" s="891" t="s">
        <v>19035</v>
      </c>
      <c r="H3834" s="890" t="s">
        <v>2722</v>
      </c>
      <c r="I3834" s="889" t="s">
        <v>18126</v>
      </c>
      <c r="J3834" s="889" t="s">
        <v>2772</v>
      </c>
      <c r="K3834" s="888">
        <v>1</v>
      </c>
      <c r="L3834" s="888">
        <v>12</v>
      </c>
      <c r="M3834" s="887">
        <v>94195.670000000013</v>
      </c>
      <c r="N3834" s="888">
        <v>1</v>
      </c>
      <c r="O3834" s="888">
        <v>6</v>
      </c>
      <c r="P3834" s="887">
        <v>46800</v>
      </c>
    </row>
    <row r="3835" spans="1:16" ht="33.75" x14ac:dyDescent="0.25">
      <c r="A3835" s="867" t="s">
        <v>18221</v>
      </c>
      <c r="B3835" s="867" t="s">
        <v>2672</v>
      </c>
      <c r="C3835" s="894" t="s">
        <v>3031</v>
      </c>
      <c r="D3835" s="893" t="s">
        <v>18752</v>
      </c>
      <c r="E3835" s="892">
        <v>2200</v>
      </c>
      <c r="F3835" s="895">
        <v>40353511</v>
      </c>
      <c r="G3835" s="891" t="s">
        <v>19034</v>
      </c>
      <c r="H3835" s="890"/>
      <c r="I3835" s="889"/>
      <c r="J3835" s="889" t="s">
        <v>19033</v>
      </c>
      <c r="K3835" s="888">
        <v>1</v>
      </c>
      <c r="L3835" s="888">
        <v>12</v>
      </c>
      <c r="M3835" s="887">
        <v>26784.699999999997</v>
      </c>
      <c r="N3835" s="888">
        <v>1</v>
      </c>
      <c r="O3835" s="888">
        <v>6</v>
      </c>
      <c r="P3835" s="887">
        <v>13092.130000000001</v>
      </c>
    </row>
    <row r="3836" spans="1:16" ht="33.75" x14ac:dyDescent="0.25">
      <c r="A3836" s="867" t="s">
        <v>18221</v>
      </c>
      <c r="B3836" s="867" t="s">
        <v>2672</v>
      </c>
      <c r="C3836" s="894" t="s">
        <v>3031</v>
      </c>
      <c r="D3836" s="893" t="s">
        <v>58</v>
      </c>
      <c r="E3836" s="892">
        <v>2500</v>
      </c>
      <c r="F3836" s="895" t="s">
        <v>19032</v>
      </c>
      <c r="G3836" s="891" t="s">
        <v>19031</v>
      </c>
      <c r="H3836" s="890" t="s">
        <v>2676</v>
      </c>
      <c r="I3836" s="889" t="s">
        <v>2684</v>
      </c>
      <c r="J3836" s="889"/>
      <c r="K3836" s="888">
        <v>1</v>
      </c>
      <c r="L3836" s="888">
        <v>12</v>
      </c>
      <c r="M3836" s="887">
        <v>30387.019999999997</v>
      </c>
      <c r="N3836" s="888">
        <v>1</v>
      </c>
      <c r="O3836" s="888">
        <v>6</v>
      </c>
      <c r="P3836" s="887">
        <v>14958.68</v>
      </c>
    </row>
    <row r="3837" spans="1:16" ht="33.75" x14ac:dyDescent="0.25">
      <c r="A3837" s="867" t="s">
        <v>18221</v>
      </c>
      <c r="B3837" s="867" t="s">
        <v>2672</v>
      </c>
      <c r="C3837" s="894" t="s">
        <v>3031</v>
      </c>
      <c r="D3837" s="893" t="s">
        <v>18752</v>
      </c>
      <c r="E3837" s="892">
        <v>2200</v>
      </c>
      <c r="F3837" s="895">
        <v>44457301</v>
      </c>
      <c r="G3837" s="891" t="s">
        <v>19030</v>
      </c>
      <c r="H3837" s="890" t="s">
        <v>18816</v>
      </c>
      <c r="I3837" s="889" t="s">
        <v>2684</v>
      </c>
      <c r="J3837" s="889"/>
      <c r="K3837" s="888">
        <v>1</v>
      </c>
      <c r="L3837" s="888">
        <v>5</v>
      </c>
      <c r="M3837" s="887">
        <v>11934.23</v>
      </c>
      <c r="N3837" s="896"/>
      <c r="O3837" s="896"/>
      <c r="P3837" s="897"/>
    </row>
    <row r="3838" spans="1:16" ht="33.75" x14ac:dyDescent="0.25">
      <c r="A3838" s="867" t="s">
        <v>18221</v>
      </c>
      <c r="B3838" s="867" t="s">
        <v>2672</v>
      </c>
      <c r="C3838" s="894" t="s">
        <v>3031</v>
      </c>
      <c r="D3838" s="893" t="s">
        <v>18752</v>
      </c>
      <c r="E3838" s="892">
        <v>2200</v>
      </c>
      <c r="F3838" s="887" t="s">
        <v>19029</v>
      </c>
      <c r="G3838" s="891" t="s">
        <v>19028</v>
      </c>
      <c r="H3838" s="890"/>
      <c r="I3838" s="889"/>
      <c r="J3838" s="889" t="s">
        <v>19027</v>
      </c>
      <c r="K3838" s="888">
        <v>1</v>
      </c>
      <c r="L3838" s="888">
        <v>12</v>
      </c>
      <c r="M3838" s="887">
        <v>26589.58</v>
      </c>
      <c r="N3838" s="888">
        <v>1</v>
      </c>
      <c r="O3838" s="888">
        <v>6</v>
      </c>
      <c r="P3838" s="887">
        <v>13111.68</v>
      </c>
    </row>
    <row r="3839" spans="1:16" ht="33.75" x14ac:dyDescent="0.25">
      <c r="A3839" s="867" t="s">
        <v>18221</v>
      </c>
      <c r="B3839" s="867" t="s">
        <v>2672</v>
      </c>
      <c r="C3839" s="894" t="s">
        <v>3031</v>
      </c>
      <c r="D3839" s="893" t="s">
        <v>58</v>
      </c>
      <c r="E3839" s="892">
        <v>2300</v>
      </c>
      <c r="F3839" s="895" t="s">
        <v>19026</v>
      </c>
      <c r="G3839" s="891" t="s">
        <v>19025</v>
      </c>
      <c r="H3839" s="890"/>
      <c r="I3839" s="889"/>
      <c r="J3839" s="889" t="s">
        <v>19024</v>
      </c>
      <c r="K3839" s="888">
        <v>1</v>
      </c>
      <c r="L3839" s="888">
        <v>12</v>
      </c>
      <c r="M3839" s="887">
        <v>34200</v>
      </c>
      <c r="N3839" s="888">
        <v>1</v>
      </c>
      <c r="O3839" s="888">
        <v>6</v>
      </c>
      <c r="P3839" s="887">
        <v>16800</v>
      </c>
    </row>
    <row r="3840" spans="1:16" ht="33.75" x14ac:dyDescent="0.25">
      <c r="A3840" s="867" t="s">
        <v>18221</v>
      </c>
      <c r="B3840" s="867" t="s">
        <v>2672</v>
      </c>
      <c r="C3840" s="894" t="s">
        <v>3031</v>
      </c>
      <c r="D3840" s="893" t="s">
        <v>18799</v>
      </c>
      <c r="E3840" s="892">
        <v>2000</v>
      </c>
      <c r="F3840" s="895">
        <v>10584196</v>
      </c>
      <c r="G3840" s="891" t="s">
        <v>19023</v>
      </c>
      <c r="H3840" s="890"/>
      <c r="I3840" s="889" t="s">
        <v>2777</v>
      </c>
      <c r="J3840" s="889" t="s">
        <v>7295</v>
      </c>
      <c r="K3840" s="888">
        <v>1</v>
      </c>
      <c r="L3840" s="888">
        <v>12</v>
      </c>
      <c r="M3840" s="887">
        <v>24485.949999999997</v>
      </c>
      <c r="N3840" s="888">
        <v>1</v>
      </c>
      <c r="O3840" s="888">
        <v>6</v>
      </c>
      <c r="P3840" s="887">
        <v>11970.279999999999</v>
      </c>
    </row>
    <row r="3841" spans="1:16" ht="33.75" x14ac:dyDescent="0.25">
      <c r="A3841" s="867" t="s">
        <v>18221</v>
      </c>
      <c r="B3841" s="867" t="s">
        <v>2672</v>
      </c>
      <c r="C3841" s="894" t="s">
        <v>3031</v>
      </c>
      <c r="D3841" s="893" t="s">
        <v>18777</v>
      </c>
      <c r="E3841" s="892">
        <v>2200</v>
      </c>
      <c r="F3841" s="895">
        <v>6606158</v>
      </c>
      <c r="G3841" s="891" t="s">
        <v>19022</v>
      </c>
      <c r="H3841" s="890"/>
      <c r="I3841" s="889"/>
      <c r="J3841" s="889" t="s">
        <v>19021</v>
      </c>
      <c r="K3841" s="888">
        <v>1</v>
      </c>
      <c r="L3841" s="888">
        <v>12</v>
      </c>
      <c r="M3841" s="887">
        <v>24068.720000000001</v>
      </c>
      <c r="N3841" s="888">
        <v>1</v>
      </c>
      <c r="O3841" s="888">
        <v>6</v>
      </c>
      <c r="P3841" s="887">
        <v>12444.720000000001</v>
      </c>
    </row>
    <row r="3842" spans="1:16" ht="33.75" x14ac:dyDescent="0.25">
      <c r="A3842" s="867" t="s">
        <v>18221</v>
      </c>
      <c r="B3842" s="867" t="s">
        <v>2672</v>
      </c>
      <c r="C3842" s="894" t="s">
        <v>3031</v>
      </c>
      <c r="D3842" s="893" t="s">
        <v>18752</v>
      </c>
      <c r="E3842" s="892">
        <v>2200</v>
      </c>
      <c r="F3842" s="895" t="s">
        <v>19020</v>
      </c>
      <c r="G3842" s="891" t="s">
        <v>19019</v>
      </c>
      <c r="H3842" s="890" t="s">
        <v>19018</v>
      </c>
      <c r="I3842" s="889" t="s">
        <v>18126</v>
      </c>
      <c r="J3842" s="889" t="s">
        <v>3155</v>
      </c>
      <c r="K3842" s="888">
        <v>1</v>
      </c>
      <c r="L3842" s="888">
        <v>3</v>
      </c>
      <c r="M3842" s="887">
        <v>8865.39</v>
      </c>
      <c r="N3842" s="896"/>
      <c r="O3842" s="896"/>
      <c r="P3842" s="897"/>
    </row>
    <row r="3843" spans="1:16" ht="33.75" x14ac:dyDescent="0.25">
      <c r="A3843" s="867" t="s">
        <v>18221</v>
      </c>
      <c r="B3843" s="867" t="s">
        <v>2672</v>
      </c>
      <c r="C3843" s="894" t="s">
        <v>3031</v>
      </c>
      <c r="D3843" s="893" t="s">
        <v>18752</v>
      </c>
      <c r="E3843" s="892">
        <v>2200</v>
      </c>
      <c r="F3843" s="898">
        <v>45886426</v>
      </c>
      <c r="G3843" s="891" t="s">
        <v>18673</v>
      </c>
      <c r="H3843" s="890"/>
      <c r="I3843" s="889"/>
      <c r="J3843" s="889" t="s">
        <v>19017</v>
      </c>
      <c r="K3843" s="888">
        <v>2</v>
      </c>
      <c r="L3843" s="888">
        <v>6</v>
      </c>
      <c r="M3843" s="887">
        <v>12952.599999999999</v>
      </c>
      <c r="N3843" s="888">
        <v>1</v>
      </c>
      <c r="O3843" s="888">
        <v>6</v>
      </c>
      <c r="P3843" s="887">
        <v>13176.93</v>
      </c>
    </row>
    <row r="3844" spans="1:16" ht="33.75" x14ac:dyDescent="0.25">
      <c r="A3844" s="867" t="s">
        <v>18221</v>
      </c>
      <c r="B3844" s="867" t="s">
        <v>2672</v>
      </c>
      <c r="C3844" s="894" t="s">
        <v>3031</v>
      </c>
      <c r="D3844" s="893" t="s">
        <v>18752</v>
      </c>
      <c r="E3844" s="892">
        <v>2200</v>
      </c>
      <c r="F3844" s="887" t="s">
        <v>19016</v>
      </c>
      <c r="G3844" s="891" t="s">
        <v>19015</v>
      </c>
      <c r="H3844" s="890"/>
      <c r="I3844" s="889"/>
      <c r="J3844" s="889" t="s">
        <v>19014</v>
      </c>
      <c r="K3844" s="888">
        <v>1</v>
      </c>
      <c r="L3844" s="888">
        <v>12</v>
      </c>
      <c r="M3844" s="887">
        <v>26695.01</v>
      </c>
      <c r="N3844" s="888">
        <v>1</v>
      </c>
      <c r="O3844" s="888">
        <v>6</v>
      </c>
      <c r="P3844" s="887">
        <v>13156.45</v>
      </c>
    </row>
    <row r="3845" spans="1:16" ht="33.75" x14ac:dyDescent="0.25">
      <c r="A3845" s="867" t="s">
        <v>18221</v>
      </c>
      <c r="B3845" s="867" t="s">
        <v>2672</v>
      </c>
      <c r="C3845" s="894" t="s">
        <v>3031</v>
      </c>
      <c r="D3845" s="893" t="s">
        <v>18785</v>
      </c>
      <c r="E3845" s="892">
        <v>4000</v>
      </c>
      <c r="F3845" s="895">
        <v>44076665</v>
      </c>
      <c r="G3845" s="891" t="s">
        <v>19013</v>
      </c>
      <c r="H3845" s="890" t="s">
        <v>2722</v>
      </c>
      <c r="I3845" s="889" t="s">
        <v>18126</v>
      </c>
      <c r="J3845" s="889" t="s">
        <v>2772</v>
      </c>
      <c r="K3845" s="888">
        <v>2</v>
      </c>
      <c r="L3845" s="888">
        <v>4</v>
      </c>
      <c r="M3845" s="887">
        <v>14594.170000000002</v>
      </c>
      <c r="N3845" s="888">
        <v>1</v>
      </c>
      <c r="O3845" s="888">
        <v>6</v>
      </c>
      <c r="P3845" s="887">
        <v>23965</v>
      </c>
    </row>
    <row r="3846" spans="1:16" ht="33.75" x14ac:dyDescent="0.25">
      <c r="A3846" s="867" t="s">
        <v>18221</v>
      </c>
      <c r="B3846" s="867" t="s">
        <v>2672</v>
      </c>
      <c r="C3846" s="894" t="s">
        <v>3031</v>
      </c>
      <c r="D3846" s="893" t="s">
        <v>18752</v>
      </c>
      <c r="E3846" s="892">
        <v>2200</v>
      </c>
      <c r="F3846" s="887" t="s">
        <v>19012</v>
      </c>
      <c r="G3846" s="891" t="s">
        <v>19011</v>
      </c>
      <c r="H3846" s="890" t="s">
        <v>2676</v>
      </c>
      <c r="I3846" s="889" t="s">
        <v>2684</v>
      </c>
      <c r="J3846" s="889"/>
      <c r="K3846" s="888">
        <v>1</v>
      </c>
      <c r="L3846" s="888">
        <v>12</v>
      </c>
      <c r="M3846" s="887">
        <v>26584.71</v>
      </c>
      <c r="N3846" s="888">
        <v>1</v>
      </c>
      <c r="O3846" s="888">
        <v>6</v>
      </c>
      <c r="P3846" s="887">
        <v>13106.8</v>
      </c>
    </row>
    <row r="3847" spans="1:16" ht="33.75" x14ac:dyDescent="0.25">
      <c r="A3847" s="867" t="s">
        <v>18221</v>
      </c>
      <c r="B3847" s="867" t="s">
        <v>2672</v>
      </c>
      <c r="C3847" s="894" t="s">
        <v>3031</v>
      </c>
      <c r="D3847" s="893" t="s">
        <v>18752</v>
      </c>
      <c r="E3847" s="892">
        <v>2200</v>
      </c>
      <c r="F3847" s="887" t="s">
        <v>19010</v>
      </c>
      <c r="G3847" s="891" t="s">
        <v>19009</v>
      </c>
      <c r="H3847" s="890"/>
      <c r="I3847" s="889" t="s">
        <v>18287</v>
      </c>
      <c r="J3847" s="889" t="s">
        <v>19008</v>
      </c>
      <c r="K3847" s="888">
        <v>1</v>
      </c>
      <c r="L3847" s="888">
        <v>12</v>
      </c>
      <c r="M3847" s="887">
        <v>26514.559999999998</v>
      </c>
      <c r="N3847" s="888">
        <v>1</v>
      </c>
      <c r="O3847" s="888">
        <v>6</v>
      </c>
      <c r="P3847" s="887">
        <v>13132.619999999999</v>
      </c>
    </row>
    <row r="3848" spans="1:16" ht="33.75" x14ac:dyDescent="0.25">
      <c r="A3848" s="867" t="s">
        <v>18221</v>
      </c>
      <c r="B3848" s="867" t="s">
        <v>2672</v>
      </c>
      <c r="C3848" s="894" t="s">
        <v>3031</v>
      </c>
      <c r="D3848" s="893" t="s">
        <v>18752</v>
      </c>
      <c r="E3848" s="892">
        <v>2200</v>
      </c>
      <c r="F3848" s="887" t="s">
        <v>19007</v>
      </c>
      <c r="G3848" s="891" t="s">
        <v>19006</v>
      </c>
      <c r="H3848" s="890"/>
      <c r="I3848" s="889"/>
      <c r="J3848" s="889" t="s">
        <v>3026</v>
      </c>
      <c r="K3848" s="888">
        <v>1</v>
      </c>
      <c r="L3848" s="888">
        <v>12</v>
      </c>
      <c r="M3848" s="887">
        <v>26852.71</v>
      </c>
      <c r="N3848" s="888">
        <v>1</v>
      </c>
      <c r="O3848" s="888">
        <v>6</v>
      </c>
      <c r="P3848" s="887">
        <v>13172.5</v>
      </c>
    </row>
    <row r="3849" spans="1:16" ht="33.75" x14ac:dyDescent="0.25">
      <c r="A3849" s="867" t="s">
        <v>18221</v>
      </c>
      <c r="B3849" s="867" t="s">
        <v>2672</v>
      </c>
      <c r="C3849" s="894" t="s">
        <v>3031</v>
      </c>
      <c r="D3849" s="893" t="s">
        <v>18752</v>
      </c>
      <c r="E3849" s="892">
        <v>2200</v>
      </c>
      <c r="F3849" s="887" t="s">
        <v>19005</v>
      </c>
      <c r="G3849" s="891" t="s">
        <v>19004</v>
      </c>
      <c r="H3849" s="890" t="s">
        <v>19003</v>
      </c>
      <c r="I3849" s="889" t="s">
        <v>18126</v>
      </c>
      <c r="J3849" s="889" t="s">
        <v>18881</v>
      </c>
      <c r="K3849" s="888">
        <v>1</v>
      </c>
      <c r="L3849" s="888">
        <v>12</v>
      </c>
      <c r="M3849" s="887">
        <v>26927.88</v>
      </c>
      <c r="N3849" s="888">
        <v>1</v>
      </c>
      <c r="O3849" s="888">
        <v>6</v>
      </c>
      <c r="P3849" s="887">
        <v>13200</v>
      </c>
    </row>
    <row r="3850" spans="1:16" x14ac:dyDescent="0.25">
      <c r="A3850" s="1772" t="s">
        <v>2848</v>
      </c>
      <c r="B3850" s="1772"/>
      <c r="C3850" s="1772"/>
      <c r="D3850" s="1772"/>
      <c r="E3850" s="1772"/>
      <c r="F3850" s="1772" t="s">
        <v>378</v>
      </c>
      <c r="G3850" s="1772"/>
      <c r="H3850" s="1772"/>
      <c r="I3850" s="1772"/>
      <c r="J3850" s="1772"/>
      <c r="K3850" s="1771" t="s">
        <v>2847</v>
      </c>
      <c r="L3850" s="1771"/>
      <c r="M3850" s="1771"/>
      <c r="N3850" s="1771" t="s">
        <v>2846</v>
      </c>
      <c r="O3850" s="1771"/>
      <c r="P3850" s="1771"/>
    </row>
    <row r="3851" spans="1:16" ht="69.75" x14ac:dyDescent="0.25">
      <c r="A3851" s="1535" t="s">
        <v>2845</v>
      </c>
      <c r="B3851" s="1535" t="s">
        <v>5</v>
      </c>
      <c r="C3851" s="1535" t="s">
        <v>2844</v>
      </c>
      <c r="D3851" s="1535" t="s">
        <v>2843</v>
      </c>
      <c r="E3851" s="1536" t="s">
        <v>2842</v>
      </c>
      <c r="F3851" s="1537" t="s">
        <v>2841</v>
      </c>
      <c r="G3851" s="1535" t="s">
        <v>2840</v>
      </c>
      <c r="H3851" s="1535" t="s">
        <v>2839</v>
      </c>
      <c r="I3851" s="1535" t="s">
        <v>2838</v>
      </c>
      <c r="J3851" s="1535" t="s">
        <v>2837</v>
      </c>
      <c r="K3851" s="1538" t="s">
        <v>2836</v>
      </c>
      <c r="L3851" s="1538" t="s">
        <v>2835</v>
      </c>
      <c r="M3851" s="1539" t="s">
        <v>2834</v>
      </c>
      <c r="N3851" s="1538" t="s">
        <v>2836</v>
      </c>
      <c r="O3851" s="1538" t="s">
        <v>2835</v>
      </c>
      <c r="P3851" s="1539" t="s">
        <v>2834</v>
      </c>
    </row>
    <row r="3852" spans="1:16" ht="33.75" x14ac:dyDescent="0.25">
      <c r="A3852" s="867" t="s">
        <v>18221</v>
      </c>
      <c r="B3852" s="867" t="s">
        <v>2672</v>
      </c>
      <c r="C3852" s="894" t="s">
        <v>3031</v>
      </c>
      <c r="D3852" s="893" t="s">
        <v>19002</v>
      </c>
      <c r="E3852" s="892">
        <v>2200</v>
      </c>
      <c r="F3852" s="895" t="s">
        <v>19001</v>
      </c>
      <c r="G3852" s="891" t="s">
        <v>19000</v>
      </c>
      <c r="H3852" s="890"/>
      <c r="I3852" s="889" t="s">
        <v>3135</v>
      </c>
      <c r="J3852" s="889"/>
      <c r="K3852" s="888">
        <v>1</v>
      </c>
      <c r="L3852" s="888">
        <v>12</v>
      </c>
      <c r="M3852" s="887">
        <v>27000</v>
      </c>
      <c r="N3852" s="888">
        <v>1</v>
      </c>
      <c r="O3852" s="888">
        <v>6</v>
      </c>
      <c r="P3852" s="887">
        <v>13200</v>
      </c>
    </row>
    <row r="3853" spans="1:16" ht="33.75" x14ac:dyDescent="0.25">
      <c r="A3853" s="867" t="s">
        <v>18221</v>
      </c>
      <c r="B3853" s="867" t="s">
        <v>2672</v>
      </c>
      <c r="C3853" s="894" t="s">
        <v>3031</v>
      </c>
      <c r="D3853" s="893" t="s">
        <v>18999</v>
      </c>
      <c r="E3853" s="892">
        <v>11000</v>
      </c>
      <c r="F3853" s="895">
        <v>9909109</v>
      </c>
      <c r="G3853" s="891" t="s">
        <v>18998</v>
      </c>
      <c r="H3853" s="890" t="s">
        <v>2873</v>
      </c>
      <c r="I3853" s="889" t="s">
        <v>18126</v>
      </c>
      <c r="J3853" s="889" t="s">
        <v>6902</v>
      </c>
      <c r="K3853" s="888">
        <v>1</v>
      </c>
      <c r="L3853" s="888">
        <v>12</v>
      </c>
      <c r="M3853" s="887">
        <v>132344.09</v>
      </c>
      <c r="N3853" s="888">
        <v>1</v>
      </c>
      <c r="O3853" s="888">
        <v>6</v>
      </c>
      <c r="P3853" s="887">
        <v>65787.63</v>
      </c>
    </row>
    <row r="3854" spans="1:16" ht="33.75" x14ac:dyDescent="0.25">
      <c r="A3854" s="867" t="s">
        <v>18221</v>
      </c>
      <c r="B3854" s="867" t="s">
        <v>2672</v>
      </c>
      <c r="C3854" s="894" t="s">
        <v>3031</v>
      </c>
      <c r="D3854" s="893" t="s">
        <v>18777</v>
      </c>
      <c r="E3854" s="892">
        <v>2500</v>
      </c>
      <c r="F3854" s="895" t="s">
        <v>18997</v>
      </c>
      <c r="G3854" s="891" t="s">
        <v>18996</v>
      </c>
      <c r="H3854" s="890"/>
      <c r="I3854" s="889"/>
      <c r="J3854" s="889" t="s">
        <v>2822</v>
      </c>
      <c r="K3854" s="888">
        <v>1</v>
      </c>
      <c r="L3854" s="888">
        <v>12</v>
      </c>
      <c r="M3854" s="887">
        <v>30599.13</v>
      </c>
      <c r="N3854" s="888">
        <v>1</v>
      </c>
      <c r="O3854" s="888">
        <v>6</v>
      </c>
      <c r="P3854" s="887">
        <v>15000</v>
      </c>
    </row>
    <row r="3855" spans="1:16" ht="33.75" x14ac:dyDescent="0.25">
      <c r="A3855" s="867" t="s">
        <v>18221</v>
      </c>
      <c r="B3855" s="867" t="s">
        <v>2672</v>
      </c>
      <c r="C3855" s="894" t="s">
        <v>3031</v>
      </c>
      <c r="D3855" s="893" t="s">
        <v>18752</v>
      </c>
      <c r="E3855" s="892">
        <v>2200</v>
      </c>
      <c r="F3855" s="898">
        <v>71905307</v>
      </c>
      <c r="G3855" s="891" t="s">
        <v>18671</v>
      </c>
      <c r="H3855" s="890"/>
      <c r="I3855" s="889" t="s">
        <v>2684</v>
      </c>
      <c r="J3855" s="889" t="s">
        <v>4025</v>
      </c>
      <c r="K3855" s="888">
        <v>2</v>
      </c>
      <c r="L3855" s="888">
        <v>6</v>
      </c>
      <c r="M3855" s="887">
        <v>12963.300000000001</v>
      </c>
      <c r="N3855" s="888">
        <v>1</v>
      </c>
      <c r="O3855" s="888">
        <v>6</v>
      </c>
      <c r="P3855" s="887">
        <v>13080.51</v>
      </c>
    </row>
    <row r="3856" spans="1:16" ht="33.75" x14ac:dyDescent="0.25">
      <c r="A3856" s="867" t="s">
        <v>18221</v>
      </c>
      <c r="B3856" s="867" t="s">
        <v>2672</v>
      </c>
      <c r="C3856" s="894" t="s">
        <v>3031</v>
      </c>
      <c r="D3856" s="893" t="s">
        <v>7309</v>
      </c>
      <c r="E3856" s="892">
        <v>2500</v>
      </c>
      <c r="F3856" s="887" t="s">
        <v>18995</v>
      </c>
      <c r="G3856" s="891" t="s">
        <v>18994</v>
      </c>
      <c r="H3856" s="890" t="s">
        <v>18993</v>
      </c>
      <c r="I3856" s="889" t="s">
        <v>2684</v>
      </c>
      <c r="J3856" s="889"/>
      <c r="K3856" s="888">
        <v>1</v>
      </c>
      <c r="L3856" s="888">
        <v>12</v>
      </c>
      <c r="M3856" s="887">
        <v>30487.5036</v>
      </c>
      <c r="N3856" s="888">
        <v>1</v>
      </c>
      <c r="O3856" s="888">
        <v>6</v>
      </c>
      <c r="P3856" s="887">
        <v>14955.210000000001</v>
      </c>
    </row>
    <row r="3857" spans="1:16" ht="33.75" x14ac:dyDescent="0.25">
      <c r="A3857" s="867" t="s">
        <v>18221</v>
      </c>
      <c r="B3857" s="867" t="s">
        <v>2672</v>
      </c>
      <c r="C3857" s="894" t="s">
        <v>3031</v>
      </c>
      <c r="D3857" s="893" t="s">
        <v>18992</v>
      </c>
      <c r="E3857" s="892">
        <v>5000</v>
      </c>
      <c r="F3857" s="887" t="s">
        <v>18991</v>
      </c>
      <c r="G3857" s="891" t="s">
        <v>18990</v>
      </c>
      <c r="H3857" s="890" t="s">
        <v>2745</v>
      </c>
      <c r="I3857" s="889" t="s">
        <v>18126</v>
      </c>
      <c r="J3857" s="889" t="s">
        <v>2886</v>
      </c>
      <c r="K3857" s="888">
        <v>1</v>
      </c>
      <c r="L3857" s="888">
        <v>12</v>
      </c>
      <c r="M3857" s="887">
        <v>59946.229599999999</v>
      </c>
      <c r="N3857" s="888">
        <v>1</v>
      </c>
      <c r="O3857" s="888">
        <v>6</v>
      </c>
      <c r="P3857" s="887">
        <v>29915.64</v>
      </c>
    </row>
    <row r="3858" spans="1:16" ht="33.75" x14ac:dyDescent="0.25">
      <c r="A3858" s="867" t="s">
        <v>18221</v>
      </c>
      <c r="B3858" s="867" t="s">
        <v>2672</v>
      </c>
      <c r="C3858" s="894" t="s">
        <v>3031</v>
      </c>
      <c r="D3858" s="893" t="s">
        <v>18752</v>
      </c>
      <c r="E3858" s="892">
        <v>2200</v>
      </c>
      <c r="F3858" s="887" t="s">
        <v>18989</v>
      </c>
      <c r="G3858" s="891" t="s">
        <v>18988</v>
      </c>
      <c r="H3858" s="890"/>
      <c r="I3858" s="889" t="s">
        <v>18126</v>
      </c>
      <c r="J3858" s="889" t="s">
        <v>2852</v>
      </c>
      <c r="K3858" s="888">
        <v>1</v>
      </c>
      <c r="L3858" s="896">
        <v>2</v>
      </c>
      <c r="M3858" s="887">
        <v>14844.73</v>
      </c>
      <c r="N3858" s="888">
        <v>1</v>
      </c>
      <c r="O3858" s="888">
        <v>6</v>
      </c>
      <c r="P3858" s="887">
        <v>13115.349999999999</v>
      </c>
    </row>
    <row r="3859" spans="1:16" ht="33.75" x14ac:dyDescent="0.25">
      <c r="A3859" s="867" t="s">
        <v>18221</v>
      </c>
      <c r="B3859" s="867" t="s">
        <v>2672</v>
      </c>
      <c r="C3859" s="894" t="s">
        <v>3031</v>
      </c>
      <c r="D3859" s="893" t="s">
        <v>18987</v>
      </c>
      <c r="E3859" s="892">
        <v>11000</v>
      </c>
      <c r="F3859" s="887" t="s">
        <v>18986</v>
      </c>
      <c r="G3859" s="891" t="s">
        <v>18985</v>
      </c>
      <c r="H3859" s="890" t="s">
        <v>2745</v>
      </c>
      <c r="I3859" s="889" t="s">
        <v>18126</v>
      </c>
      <c r="J3859" s="889" t="s">
        <v>2886</v>
      </c>
      <c r="K3859" s="888">
        <v>1</v>
      </c>
      <c r="L3859" s="888">
        <v>12</v>
      </c>
      <c r="M3859" s="887">
        <v>132600</v>
      </c>
      <c r="N3859" s="888">
        <v>1</v>
      </c>
      <c r="O3859" s="888">
        <v>6</v>
      </c>
      <c r="P3859" s="887">
        <v>66000</v>
      </c>
    </row>
    <row r="3860" spans="1:16" ht="33.75" x14ac:dyDescent="0.25">
      <c r="A3860" s="867" t="s">
        <v>18221</v>
      </c>
      <c r="B3860" s="867" t="s">
        <v>2672</v>
      </c>
      <c r="C3860" s="894" t="s">
        <v>3031</v>
      </c>
      <c r="D3860" s="893" t="s">
        <v>18984</v>
      </c>
      <c r="E3860" s="892">
        <v>7500</v>
      </c>
      <c r="F3860" s="895" t="s">
        <v>18983</v>
      </c>
      <c r="G3860" s="891" t="s">
        <v>18982</v>
      </c>
      <c r="H3860" s="890" t="s">
        <v>2703</v>
      </c>
      <c r="I3860" s="889" t="s">
        <v>18126</v>
      </c>
      <c r="J3860" s="889" t="s">
        <v>2703</v>
      </c>
      <c r="K3860" s="888">
        <v>1</v>
      </c>
      <c r="L3860" s="888">
        <v>12</v>
      </c>
      <c r="M3860" s="887">
        <v>90443.76999999999</v>
      </c>
      <c r="N3860" s="888">
        <v>1</v>
      </c>
      <c r="O3860" s="888">
        <v>6</v>
      </c>
      <c r="P3860" s="887">
        <v>44988.54</v>
      </c>
    </row>
    <row r="3861" spans="1:16" ht="33.75" x14ac:dyDescent="0.25">
      <c r="A3861" s="867" t="s">
        <v>18221</v>
      </c>
      <c r="B3861" s="867" t="s">
        <v>2672</v>
      </c>
      <c r="C3861" s="894" t="s">
        <v>3031</v>
      </c>
      <c r="D3861" s="893" t="s">
        <v>18981</v>
      </c>
      <c r="E3861" s="892">
        <v>6200</v>
      </c>
      <c r="F3861" s="887" t="s">
        <v>18980</v>
      </c>
      <c r="G3861" s="891" t="s">
        <v>18979</v>
      </c>
      <c r="H3861" s="890" t="s">
        <v>2725</v>
      </c>
      <c r="I3861" s="889" t="s">
        <v>18126</v>
      </c>
      <c r="J3861" s="889" t="s">
        <v>2688</v>
      </c>
      <c r="K3861" s="888">
        <v>1</v>
      </c>
      <c r="L3861" s="888">
        <v>12</v>
      </c>
      <c r="M3861" s="887">
        <v>75000</v>
      </c>
      <c r="N3861" s="888">
        <v>1</v>
      </c>
      <c r="O3861" s="888">
        <v>6</v>
      </c>
      <c r="P3861" s="887">
        <v>37200</v>
      </c>
    </row>
    <row r="3862" spans="1:16" ht="33.75" x14ac:dyDescent="0.25">
      <c r="A3862" s="867" t="s">
        <v>18221</v>
      </c>
      <c r="B3862" s="867" t="s">
        <v>2672</v>
      </c>
      <c r="C3862" s="894" t="s">
        <v>3031</v>
      </c>
      <c r="D3862" s="893" t="s">
        <v>18752</v>
      </c>
      <c r="E3862" s="892">
        <v>2200</v>
      </c>
      <c r="F3862" s="887" t="s">
        <v>18978</v>
      </c>
      <c r="G3862" s="891" t="s">
        <v>18977</v>
      </c>
      <c r="H3862" s="890"/>
      <c r="I3862" s="889"/>
      <c r="J3862" s="889" t="s">
        <v>18976</v>
      </c>
      <c r="K3862" s="888">
        <v>1</v>
      </c>
      <c r="L3862" s="888">
        <v>12</v>
      </c>
      <c r="M3862" s="887">
        <v>25855.26</v>
      </c>
      <c r="N3862" s="888">
        <v>1</v>
      </c>
      <c r="O3862" s="888">
        <v>6</v>
      </c>
      <c r="P3862" s="887">
        <v>13200</v>
      </c>
    </row>
    <row r="3863" spans="1:16" ht="33.75" x14ac:dyDescent="0.25">
      <c r="A3863" s="867" t="s">
        <v>18221</v>
      </c>
      <c r="B3863" s="867" t="s">
        <v>2672</v>
      </c>
      <c r="C3863" s="894" t="s">
        <v>3031</v>
      </c>
      <c r="D3863" s="893" t="s">
        <v>18975</v>
      </c>
      <c r="E3863" s="892">
        <v>5000</v>
      </c>
      <c r="F3863" s="887" t="s">
        <v>18974</v>
      </c>
      <c r="G3863" s="891" t="s">
        <v>18973</v>
      </c>
      <c r="H3863" s="890" t="s">
        <v>18768</v>
      </c>
      <c r="I3863" s="889" t="s">
        <v>18126</v>
      </c>
      <c r="J3863" s="889" t="s">
        <v>2852</v>
      </c>
      <c r="K3863" s="888">
        <v>1</v>
      </c>
      <c r="L3863" s="888">
        <v>12</v>
      </c>
      <c r="M3863" s="887">
        <v>60600</v>
      </c>
      <c r="N3863" s="888">
        <v>1</v>
      </c>
      <c r="O3863" s="888">
        <v>6</v>
      </c>
      <c r="P3863" s="887">
        <v>30000</v>
      </c>
    </row>
    <row r="3864" spans="1:16" ht="33.75" x14ac:dyDescent="0.25">
      <c r="A3864" s="867" t="s">
        <v>18221</v>
      </c>
      <c r="B3864" s="867" t="s">
        <v>2672</v>
      </c>
      <c r="C3864" s="894" t="s">
        <v>3031</v>
      </c>
      <c r="D3864" s="893" t="s">
        <v>18752</v>
      </c>
      <c r="E3864" s="892">
        <v>2200</v>
      </c>
      <c r="F3864" s="887" t="s">
        <v>18972</v>
      </c>
      <c r="G3864" s="891" t="s">
        <v>18971</v>
      </c>
      <c r="H3864" s="890" t="s">
        <v>2745</v>
      </c>
      <c r="I3864" s="889" t="s">
        <v>2777</v>
      </c>
      <c r="J3864" s="889"/>
      <c r="K3864" s="888">
        <v>1</v>
      </c>
      <c r="L3864" s="888">
        <v>12</v>
      </c>
      <c r="M3864" s="887">
        <v>25883.660000000003</v>
      </c>
      <c r="N3864" s="888">
        <v>1</v>
      </c>
      <c r="O3864" s="888">
        <v>6</v>
      </c>
      <c r="P3864" s="887">
        <v>12840.77</v>
      </c>
    </row>
    <row r="3865" spans="1:16" ht="33.75" x14ac:dyDescent="0.25">
      <c r="A3865" s="867" t="s">
        <v>18221</v>
      </c>
      <c r="B3865" s="867" t="s">
        <v>2672</v>
      </c>
      <c r="C3865" s="894" t="s">
        <v>3031</v>
      </c>
      <c r="D3865" s="893" t="s">
        <v>18752</v>
      </c>
      <c r="E3865" s="892">
        <v>2200</v>
      </c>
      <c r="F3865" s="887" t="s">
        <v>18970</v>
      </c>
      <c r="G3865" s="891" t="s">
        <v>18969</v>
      </c>
      <c r="H3865" s="890" t="s">
        <v>2722</v>
      </c>
      <c r="I3865" s="889" t="s">
        <v>18287</v>
      </c>
      <c r="J3865" s="889" t="s">
        <v>4035</v>
      </c>
      <c r="K3865" s="888">
        <v>1</v>
      </c>
      <c r="L3865" s="888">
        <v>12</v>
      </c>
      <c r="M3865" s="887">
        <v>29780.36</v>
      </c>
      <c r="N3865" s="896"/>
      <c r="O3865" s="896"/>
      <c r="P3865" s="897"/>
    </row>
    <row r="3866" spans="1:16" ht="33.75" x14ac:dyDescent="0.25">
      <c r="A3866" s="867" t="s">
        <v>18221</v>
      </c>
      <c r="B3866" s="867" t="s">
        <v>2672</v>
      </c>
      <c r="C3866" s="894" t="s">
        <v>3031</v>
      </c>
      <c r="D3866" s="893" t="s">
        <v>18968</v>
      </c>
      <c r="E3866" s="892">
        <v>4000</v>
      </c>
      <c r="F3866" s="887" t="s">
        <v>18967</v>
      </c>
      <c r="G3866" s="891" t="s">
        <v>18966</v>
      </c>
      <c r="H3866" s="890" t="s">
        <v>18965</v>
      </c>
      <c r="I3866" s="889" t="s">
        <v>18126</v>
      </c>
      <c r="J3866" s="889" t="s">
        <v>18965</v>
      </c>
      <c r="K3866" s="888">
        <v>1</v>
      </c>
      <c r="L3866" s="888">
        <v>12</v>
      </c>
      <c r="M3866" s="887">
        <v>48476.92</v>
      </c>
      <c r="N3866" s="888">
        <v>1</v>
      </c>
      <c r="O3866" s="888">
        <v>6</v>
      </c>
      <c r="P3866" s="887">
        <v>23959.17</v>
      </c>
    </row>
    <row r="3867" spans="1:16" ht="33.75" x14ac:dyDescent="0.25">
      <c r="A3867" s="867" t="s">
        <v>18221</v>
      </c>
      <c r="B3867" s="867" t="s">
        <v>2672</v>
      </c>
      <c r="C3867" s="894" t="s">
        <v>3031</v>
      </c>
      <c r="D3867" s="893" t="s">
        <v>18964</v>
      </c>
      <c r="E3867" s="892">
        <v>11000</v>
      </c>
      <c r="F3867" s="895" t="s">
        <v>18963</v>
      </c>
      <c r="G3867" s="891" t="s">
        <v>18962</v>
      </c>
      <c r="H3867" s="890" t="s">
        <v>2676</v>
      </c>
      <c r="I3867" s="889" t="s">
        <v>18126</v>
      </c>
      <c r="J3867" s="889" t="s">
        <v>18961</v>
      </c>
      <c r="K3867" s="888">
        <v>1</v>
      </c>
      <c r="L3867" s="888">
        <v>12</v>
      </c>
      <c r="M3867" s="887">
        <v>132018.67000000001</v>
      </c>
      <c r="N3867" s="888">
        <v>1</v>
      </c>
      <c r="O3867" s="888">
        <v>6</v>
      </c>
      <c r="P3867" s="887">
        <v>65927.429999999993</v>
      </c>
    </row>
    <row r="3868" spans="1:16" ht="33.75" x14ac:dyDescent="0.25">
      <c r="A3868" s="867" t="s">
        <v>18221</v>
      </c>
      <c r="B3868" s="867" t="s">
        <v>2672</v>
      </c>
      <c r="C3868" s="894" t="s">
        <v>3031</v>
      </c>
      <c r="D3868" s="893" t="s">
        <v>18960</v>
      </c>
      <c r="E3868" s="892">
        <v>11000</v>
      </c>
      <c r="F3868" s="895">
        <v>40934898</v>
      </c>
      <c r="G3868" s="891" t="s">
        <v>18959</v>
      </c>
      <c r="H3868" s="890" t="s">
        <v>2722</v>
      </c>
      <c r="I3868" s="889" t="s">
        <v>18126</v>
      </c>
      <c r="J3868" s="889" t="s">
        <v>2772</v>
      </c>
      <c r="K3868" s="888">
        <v>1</v>
      </c>
      <c r="L3868" s="888">
        <v>12</v>
      </c>
      <c r="M3868" s="887">
        <v>128309.50080000001</v>
      </c>
      <c r="N3868" s="888">
        <v>1</v>
      </c>
      <c r="O3868" s="888">
        <v>6</v>
      </c>
      <c r="P3868" s="887">
        <v>64125.42</v>
      </c>
    </row>
    <row r="3869" spans="1:16" ht="33.75" x14ac:dyDescent="0.25">
      <c r="A3869" s="867" t="s">
        <v>18221</v>
      </c>
      <c r="B3869" s="867" t="s">
        <v>2672</v>
      </c>
      <c r="C3869" s="894" t="s">
        <v>3031</v>
      </c>
      <c r="D3869" s="893" t="s">
        <v>8272</v>
      </c>
      <c r="E3869" s="892">
        <v>2000</v>
      </c>
      <c r="F3869" s="887" t="s">
        <v>18958</v>
      </c>
      <c r="G3869" s="891" t="s">
        <v>18957</v>
      </c>
      <c r="H3869" s="890" t="s">
        <v>2745</v>
      </c>
      <c r="I3869" s="889" t="s">
        <v>2707</v>
      </c>
      <c r="J3869" s="889"/>
      <c r="K3869" s="888">
        <v>1</v>
      </c>
      <c r="L3869" s="888">
        <v>12</v>
      </c>
      <c r="M3869" s="887">
        <v>24397.07</v>
      </c>
      <c r="N3869" s="888">
        <v>1</v>
      </c>
      <c r="O3869" s="888">
        <v>6</v>
      </c>
      <c r="P3869" s="887">
        <v>11955.970000000001</v>
      </c>
    </row>
    <row r="3870" spans="1:16" ht="33.75" x14ac:dyDescent="0.25">
      <c r="A3870" s="867" t="s">
        <v>18221</v>
      </c>
      <c r="B3870" s="867" t="s">
        <v>2672</v>
      </c>
      <c r="C3870" s="894" t="s">
        <v>3031</v>
      </c>
      <c r="D3870" s="893" t="s">
        <v>18752</v>
      </c>
      <c r="E3870" s="892">
        <v>2200</v>
      </c>
      <c r="F3870" s="887" t="s">
        <v>18956</v>
      </c>
      <c r="G3870" s="891" t="s">
        <v>18955</v>
      </c>
      <c r="H3870" s="890" t="s">
        <v>4025</v>
      </c>
      <c r="I3870" s="889" t="s">
        <v>18126</v>
      </c>
      <c r="J3870" s="889" t="s">
        <v>4025</v>
      </c>
      <c r="K3870" s="888">
        <v>1</v>
      </c>
      <c r="L3870" s="888">
        <v>12</v>
      </c>
      <c r="M3870" s="887">
        <v>26355.26</v>
      </c>
      <c r="N3870" s="888">
        <v>1</v>
      </c>
      <c r="O3870" s="888">
        <v>6</v>
      </c>
      <c r="P3870" s="887">
        <v>13167.61</v>
      </c>
    </row>
    <row r="3871" spans="1:16" ht="33.75" x14ac:dyDescent="0.25">
      <c r="A3871" s="867" t="s">
        <v>18221</v>
      </c>
      <c r="B3871" s="867" t="s">
        <v>2672</v>
      </c>
      <c r="C3871" s="894" t="s">
        <v>3031</v>
      </c>
      <c r="D3871" s="893" t="s">
        <v>18954</v>
      </c>
      <c r="E3871" s="892">
        <v>7000</v>
      </c>
      <c r="F3871" s="887" t="s">
        <v>18953</v>
      </c>
      <c r="G3871" s="891" t="s">
        <v>18952</v>
      </c>
      <c r="H3871" s="890" t="s">
        <v>2852</v>
      </c>
      <c r="I3871" s="889" t="s">
        <v>18126</v>
      </c>
      <c r="J3871" s="889" t="s">
        <v>2852</v>
      </c>
      <c r="K3871" s="888">
        <v>1</v>
      </c>
      <c r="L3871" s="888">
        <v>12</v>
      </c>
      <c r="M3871" s="887">
        <v>84600</v>
      </c>
      <c r="N3871" s="888">
        <v>3</v>
      </c>
      <c r="O3871" s="888">
        <v>6</v>
      </c>
      <c r="P3871" s="887">
        <v>42000</v>
      </c>
    </row>
    <row r="3872" spans="1:16" ht="33.75" x14ac:dyDescent="0.25">
      <c r="A3872" s="867" t="s">
        <v>18221</v>
      </c>
      <c r="B3872" s="867" t="s">
        <v>2672</v>
      </c>
      <c r="C3872" s="894" t="s">
        <v>3031</v>
      </c>
      <c r="D3872" s="893" t="s">
        <v>18951</v>
      </c>
      <c r="E3872" s="892">
        <v>6500</v>
      </c>
      <c r="F3872" s="887" t="s">
        <v>18950</v>
      </c>
      <c r="G3872" s="891" t="s">
        <v>18949</v>
      </c>
      <c r="H3872" s="890" t="s">
        <v>18948</v>
      </c>
      <c r="I3872" s="889" t="s">
        <v>18126</v>
      </c>
      <c r="J3872" s="889" t="s">
        <v>17948</v>
      </c>
      <c r="K3872" s="888">
        <v>1</v>
      </c>
      <c r="L3872" s="888">
        <v>12</v>
      </c>
      <c r="M3872" s="887">
        <v>77826.31</v>
      </c>
      <c r="N3872" s="888">
        <v>1</v>
      </c>
      <c r="O3872" s="888">
        <v>6</v>
      </c>
      <c r="P3872" s="887">
        <v>38891.660000000003</v>
      </c>
    </row>
    <row r="3873" spans="1:16" ht="33.75" x14ac:dyDescent="0.25">
      <c r="A3873" s="867" t="s">
        <v>18221</v>
      </c>
      <c r="B3873" s="867" t="s">
        <v>2672</v>
      </c>
      <c r="C3873" s="894" t="s">
        <v>3031</v>
      </c>
      <c r="D3873" s="893" t="s">
        <v>18947</v>
      </c>
      <c r="E3873" s="892">
        <v>7000</v>
      </c>
      <c r="F3873" s="887" t="s">
        <v>18946</v>
      </c>
      <c r="G3873" s="891" t="s">
        <v>18945</v>
      </c>
      <c r="H3873" s="890" t="s">
        <v>2722</v>
      </c>
      <c r="I3873" s="889" t="s">
        <v>18126</v>
      </c>
      <c r="J3873" s="889" t="s">
        <v>2772</v>
      </c>
      <c r="K3873" s="888">
        <v>1</v>
      </c>
      <c r="L3873" s="888">
        <v>12</v>
      </c>
      <c r="M3873" s="887">
        <v>83789.210000000006</v>
      </c>
      <c r="N3873" s="888">
        <v>1</v>
      </c>
      <c r="O3873" s="888">
        <v>6</v>
      </c>
      <c r="P3873" s="887">
        <v>41969.37</v>
      </c>
    </row>
    <row r="3874" spans="1:16" ht="33.75" x14ac:dyDescent="0.25">
      <c r="A3874" s="867" t="s">
        <v>18221</v>
      </c>
      <c r="B3874" s="867" t="s">
        <v>2672</v>
      </c>
      <c r="C3874" s="894" t="s">
        <v>3031</v>
      </c>
      <c r="D3874" s="893" t="s">
        <v>18944</v>
      </c>
      <c r="E3874" s="892">
        <v>5000</v>
      </c>
      <c r="F3874" s="887" t="s">
        <v>18943</v>
      </c>
      <c r="G3874" s="891" t="s">
        <v>18942</v>
      </c>
      <c r="H3874" s="890" t="s">
        <v>2745</v>
      </c>
      <c r="I3874" s="889" t="s">
        <v>18126</v>
      </c>
      <c r="J3874" s="889" t="s">
        <v>2886</v>
      </c>
      <c r="K3874" s="888">
        <v>1</v>
      </c>
      <c r="L3874" s="888">
        <v>12</v>
      </c>
      <c r="M3874" s="887">
        <v>60420.508399999999</v>
      </c>
      <c r="N3874" s="888">
        <v>1</v>
      </c>
      <c r="O3874" s="888">
        <v>6</v>
      </c>
      <c r="P3874" s="887">
        <v>29819.45</v>
      </c>
    </row>
    <row r="3875" spans="1:16" ht="33.75" x14ac:dyDescent="0.25">
      <c r="A3875" s="867" t="s">
        <v>18221</v>
      </c>
      <c r="B3875" s="867" t="s">
        <v>2672</v>
      </c>
      <c r="C3875" s="894" t="s">
        <v>3031</v>
      </c>
      <c r="D3875" s="893" t="s">
        <v>18799</v>
      </c>
      <c r="E3875" s="892">
        <v>2000</v>
      </c>
      <c r="F3875" s="887" t="s">
        <v>18941</v>
      </c>
      <c r="G3875" s="891" t="s">
        <v>18940</v>
      </c>
      <c r="H3875" s="890"/>
      <c r="I3875" s="889" t="s">
        <v>3135</v>
      </c>
      <c r="J3875" s="889"/>
      <c r="K3875" s="888">
        <v>1</v>
      </c>
      <c r="L3875" s="888">
        <v>12</v>
      </c>
      <c r="M3875" s="887">
        <v>24203.59</v>
      </c>
      <c r="N3875" s="888">
        <v>1</v>
      </c>
      <c r="O3875" s="888">
        <v>6</v>
      </c>
      <c r="P3875" s="887">
        <v>11780.95</v>
      </c>
    </row>
    <row r="3876" spans="1:16" ht="33.75" x14ac:dyDescent="0.25">
      <c r="A3876" s="867" t="s">
        <v>18221</v>
      </c>
      <c r="B3876" s="867" t="s">
        <v>2672</v>
      </c>
      <c r="C3876" s="894" t="s">
        <v>3031</v>
      </c>
      <c r="D3876" s="893" t="s">
        <v>18939</v>
      </c>
      <c r="E3876" s="892">
        <v>11000</v>
      </c>
      <c r="F3876" s="887" t="s">
        <v>18938</v>
      </c>
      <c r="G3876" s="891" t="s">
        <v>18937</v>
      </c>
      <c r="H3876" s="890" t="s">
        <v>2852</v>
      </c>
      <c r="I3876" s="889" t="s">
        <v>18126</v>
      </c>
      <c r="J3876" s="889" t="s">
        <v>2852</v>
      </c>
      <c r="K3876" s="888">
        <v>1</v>
      </c>
      <c r="L3876" s="888">
        <v>12</v>
      </c>
      <c r="M3876" s="887">
        <v>132496.09999999998</v>
      </c>
      <c r="N3876" s="888">
        <v>1</v>
      </c>
      <c r="O3876" s="888">
        <v>6</v>
      </c>
      <c r="P3876" s="887">
        <v>65595.89</v>
      </c>
    </row>
    <row r="3877" spans="1:16" ht="33.75" x14ac:dyDescent="0.25">
      <c r="A3877" s="867" t="s">
        <v>18221</v>
      </c>
      <c r="B3877" s="867" t="s">
        <v>2672</v>
      </c>
      <c r="C3877" s="894" t="s">
        <v>3031</v>
      </c>
      <c r="D3877" s="893" t="s">
        <v>18214</v>
      </c>
      <c r="E3877" s="892">
        <v>15600</v>
      </c>
      <c r="F3877" s="895">
        <v>9641513</v>
      </c>
      <c r="G3877" s="891" t="s">
        <v>18936</v>
      </c>
      <c r="H3877" s="890" t="s">
        <v>2722</v>
      </c>
      <c r="I3877" s="889" t="s">
        <v>18126</v>
      </c>
      <c r="J3877" s="889" t="s">
        <v>2772</v>
      </c>
      <c r="K3877" s="888">
        <v>1</v>
      </c>
      <c r="L3877" s="888">
        <v>12</v>
      </c>
      <c r="M3877" s="887">
        <v>187800</v>
      </c>
      <c r="N3877" s="888">
        <v>1</v>
      </c>
      <c r="O3877" s="888">
        <v>6</v>
      </c>
      <c r="P3877" s="887">
        <v>92040</v>
      </c>
    </row>
    <row r="3878" spans="1:16" ht="33.75" x14ac:dyDescent="0.25">
      <c r="A3878" s="867" t="s">
        <v>18221</v>
      </c>
      <c r="B3878" s="867" t="s">
        <v>2672</v>
      </c>
      <c r="C3878" s="894" t="s">
        <v>3031</v>
      </c>
      <c r="D3878" s="893" t="s">
        <v>18752</v>
      </c>
      <c r="E3878" s="892">
        <v>2200</v>
      </c>
      <c r="F3878" s="887" t="s">
        <v>18935</v>
      </c>
      <c r="G3878" s="891" t="s">
        <v>18934</v>
      </c>
      <c r="H3878" s="890" t="s">
        <v>18933</v>
      </c>
      <c r="I3878" s="889" t="s">
        <v>2684</v>
      </c>
      <c r="J3878" s="889"/>
      <c r="K3878" s="888">
        <v>1</v>
      </c>
      <c r="L3878" s="888">
        <v>12</v>
      </c>
      <c r="M3878" s="887">
        <v>26898.38</v>
      </c>
      <c r="N3878" s="888">
        <v>1</v>
      </c>
      <c r="O3878" s="888">
        <v>6</v>
      </c>
      <c r="P3878" s="887">
        <v>13173.57</v>
      </c>
    </row>
    <row r="3879" spans="1:16" ht="33.75" x14ac:dyDescent="0.25">
      <c r="A3879" s="867" t="s">
        <v>18221</v>
      </c>
      <c r="B3879" s="867" t="s">
        <v>2672</v>
      </c>
      <c r="C3879" s="894" t="s">
        <v>3031</v>
      </c>
      <c r="D3879" s="893" t="s">
        <v>18932</v>
      </c>
      <c r="E3879" s="892">
        <v>11000</v>
      </c>
      <c r="F3879" s="887" t="s">
        <v>18931</v>
      </c>
      <c r="G3879" s="891" t="s">
        <v>18930</v>
      </c>
      <c r="H3879" s="890" t="s">
        <v>2676</v>
      </c>
      <c r="I3879" s="889" t="s">
        <v>18126</v>
      </c>
      <c r="J3879" s="889" t="s">
        <v>18929</v>
      </c>
      <c r="K3879" s="888">
        <v>1</v>
      </c>
      <c r="L3879" s="888">
        <v>12</v>
      </c>
      <c r="M3879" s="887">
        <v>132586.25</v>
      </c>
      <c r="N3879" s="888">
        <v>1</v>
      </c>
      <c r="O3879" s="888">
        <v>6</v>
      </c>
      <c r="P3879" s="887">
        <v>65983.959999999992</v>
      </c>
    </row>
    <row r="3880" spans="1:16" ht="33.75" x14ac:dyDescent="0.25">
      <c r="A3880" s="867" t="s">
        <v>18221</v>
      </c>
      <c r="B3880" s="867" t="s">
        <v>2672</v>
      </c>
      <c r="C3880" s="894" t="s">
        <v>3031</v>
      </c>
      <c r="D3880" s="893" t="s">
        <v>10607</v>
      </c>
      <c r="E3880" s="892">
        <v>6000</v>
      </c>
      <c r="F3880" s="895">
        <v>45438064</v>
      </c>
      <c r="G3880" s="891" t="s">
        <v>18928</v>
      </c>
      <c r="H3880" s="890" t="s">
        <v>2728</v>
      </c>
      <c r="I3880" s="889" t="s">
        <v>18126</v>
      </c>
      <c r="J3880" s="889" t="s">
        <v>2688</v>
      </c>
      <c r="K3880" s="888">
        <v>1</v>
      </c>
      <c r="L3880" s="888">
        <v>4</v>
      </c>
      <c r="M3880" s="887">
        <v>29680.400000000001</v>
      </c>
      <c r="N3880" s="896"/>
      <c r="O3880" s="896"/>
      <c r="P3880" s="897"/>
    </row>
    <row r="3881" spans="1:16" ht="33.75" x14ac:dyDescent="0.25">
      <c r="A3881" s="867" t="s">
        <v>18221</v>
      </c>
      <c r="B3881" s="867" t="s">
        <v>2672</v>
      </c>
      <c r="C3881" s="894" t="s">
        <v>3031</v>
      </c>
      <c r="D3881" s="893" t="s">
        <v>18752</v>
      </c>
      <c r="E3881" s="892">
        <v>2200</v>
      </c>
      <c r="F3881" s="895">
        <v>41201538</v>
      </c>
      <c r="G3881" s="891" t="s">
        <v>18927</v>
      </c>
      <c r="H3881" s="890"/>
      <c r="I3881" s="889" t="s">
        <v>2777</v>
      </c>
      <c r="J3881" s="889" t="s">
        <v>3026</v>
      </c>
      <c r="K3881" s="888">
        <v>1</v>
      </c>
      <c r="L3881" s="888">
        <v>12</v>
      </c>
      <c r="M3881" s="887">
        <v>22720.760000000002</v>
      </c>
      <c r="N3881" s="888">
        <v>3</v>
      </c>
      <c r="O3881" s="888">
        <v>6</v>
      </c>
      <c r="P3881" s="887">
        <v>12993.72</v>
      </c>
    </row>
    <row r="3882" spans="1:16" ht="33.75" x14ac:dyDescent="0.25">
      <c r="A3882" s="867" t="s">
        <v>18221</v>
      </c>
      <c r="B3882" s="867" t="s">
        <v>2672</v>
      </c>
      <c r="C3882" s="894" t="s">
        <v>3031</v>
      </c>
      <c r="D3882" s="893" t="s">
        <v>18752</v>
      </c>
      <c r="E3882" s="892">
        <v>2200</v>
      </c>
      <c r="F3882" s="895" t="s">
        <v>18926</v>
      </c>
      <c r="G3882" s="891" t="s">
        <v>18925</v>
      </c>
      <c r="H3882" s="890"/>
      <c r="I3882" s="889" t="s">
        <v>2777</v>
      </c>
      <c r="J3882" s="889" t="s">
        <v>17949</v>
      </c>
      <c r="K3882" s="888">
        <v>1</v>
      </c>
      <c r="L3882" s="888">
        <v>12</v>
      </c>
      <c r="M3882" s="887">
        <v>26163.88</v>
      </c>
      <c r="N3882" s="888">
        <v>1</v>
      </c>
      <c r="O3882" s="888">
        <v>6</v>
      </c>
      <c r="P3882" s="887">
        <v>13045.37</v>
      </c>
    </row>
    <row r="3883" spans="1:16" ht="33.75" x14ac:dyDescent="0.25">
      <c r="A3883" s="867" t="s">
        <v>18221</v>
      </c>
      <c r="B3883" s="867" t="s">
        <v>2672</v>
      </c>
      <c r="C3883" s="894" t="s">
        <v>3031</v>
      </c>
      <c r="D3883" s="893" t="s">
        <v>18924</v>
      </c>
      <c r="E3883" s="892">
        <v>3900</v>
      </c>
      <c r="F3883" s="887" t="s">
        <v>18923</v>
      </c>
      <c r="G3883" s="891" t="s">
        <v>18922</v>
      </c>
      <c r="H3883" s="890" t="s">
        <v>2676</v>
      </c>
      <c r="I3883" s="889" t="s">
        <v>2684</v>
      </c>
      <c r="J3883" s="889"/>
      <c r="K3883" s="888">
        <v>1</v>
      </c>
      <c r="L3883" s="888">
        <v>12</v>
      </c>
      <c r="M3883" s="887">
        <v>46085.265600000013</v>
      </c>
      <c r="N3883" s="888">
        <v>1</v>
      </c>
      <c r="O3883" s="888">
        <v>6</v>
      </c>
      <c r="P3883" s="887">
        <v>23009.78</v>
      </c>
    </row>
    <row r="3884" spans="1:16" ht="33.75" x14ac:dyDescent="0.25">
      <c r="A3884" s="867" t="s">
        <v>18221</v>
      </c>
      <c r="B3884" s="867" t="s">
        <v>2672</v>
      </c>
      <c r="C3884" s="894" t="s">
        <v>3031</v>
      </c>
      <c r="D3884" s="893" t="s">
        <v>18921</v>
      </c>
      <c r="E3884" s="892">
        <v>4500</v>
      </c>
      <c r="F3884" s="887" t="s">
        <v>18920</v>
      </c>
      <c r="G3884" s="891" t="s">
        <v>18919</v>
      </c>
      <c r="H3884" s="890" t="s">
        <v>18918</v>
      </c>
      <c r="I3884" s="889" t="s">
        <v>18126</v>
      </c>
      <c r="J3884" s="889" t="s">
        <v>18918</v>
      </c>
      <c r="K3884" s="888">
        <v>1</v>
      </c>
      <c r="L3884" s="888">
        <v>12</v>
      </c>
      <c r="M3884" s="887">
        <v>54600</v>
      </c>
      <c r="N3884" s="888">
        <v>1</v>
      </c>
      <c r="O3884" s="888">
        <v>6</v>
      </c>
      <c r="P3884" s="887">
        <v>27000</v>
      </c>
    </row>
    <row r="3885" spans="1:16" ht="33.75" x14ac:dyDescent="0.25">
      <c r="A3885" s="867" t="s">
        <v>18221</v>
      </c>
      <c r="B3885" s="867" t="s">
        <v>2672</v>
      </c>
      <c r="C3885" s="894" t="s">
        <v>3031</v>
      </c>
      <c r="D3885" s="893" t="s">
        <v>18777</v>
      </c>
      <c r="E3885" s="892">
        <v>2200</v>
      </c>
      <c r="F3885" s="895">
        <v>47374664</v>
      </c>
      <c r="G3885" s="891" t="s">
        <v>18917</v>
      </c>
      <c r="H3885" s="890" t="s">
        <v>2676</v>
      </c>
      <c r="I3885" s="889" t="s">
        <v>2777</v>
      </c>
      <c r="J3885" s="889"/>
      <c r="K3885" s="888">
        <v>1</v>
      </c>
      <c r="L3885" s="888">
        <v>12</v>
      </c>
      <c r="M3885" s="887">
        <v>26422.570000000007</v>
      </c>
      <c r="N3885" s="888">
        <v>1</v>
      </c>
      <c r="O3885" s="888">
        <v>6</v>
      </c>
      <c r="P3885" s="887">
        <v>13109.689999999999</v>
      </c>
    </row>
    <row r="3886" spans="1:16" ht="33.75" x14ac:dyDescent="0.25">
      <c r="A3886" s="867" t="s">
        <v>18221</v>
      </c>
      <c r="B3886" s="867" t="s">
        <v>2672</v>
      </c>
      <c r="C3886" s="894" t="s">
        <v>3031</v>
      </c>
      <c r="D3886" s="893" t="s">
        <v>18799</v>
      </c>
      <c r="E3886" s="892">
        <v>2000</v>
      </c>
      <c r="F3886" s="895">
        <v>40750423</v>
      </c>
      <c r="G3886" s="891" t="s">
        <v>18916</v>
      </c>
      <c r="H3886" s="890" t="s">
        <v>3691</v>
      </c>
      <c r="I3886" s="889" t="s">
        <v>2777</v>
      </c>
      <c r="J3886" s="889"/>
      <c r="K3886" s="888">
        <v>1</v>
      </c>
      <c r="L3886" s="888">
        <v>12</v>
      </c>
      <c r="M3886" s="887">
        <v>24344</v>
      </c>
      <c r="N3886" s="888">
        <v>1</v>
      </c>
      <c r="O3886" s="888">
        <v>6</v>
      </c>
      <c r="P3886" s="887">
        <v>11962.08</v>
      </c>
    </row>
    <row r="3887" spans="1:16" ht="33.75" x14ac:dyDescent="0.25">
      <c r="A3887" s="867" t="s">
        <v>18221</v>
      </c>
      <c r="B3887" s="867" t="s">
        <v>2672</v>
      </c>
      <c r="C3887" s="894" t="s">
        <v>3031</v>
      </c>
      <c r="D3887" s="893" t="s">
        <v>18752</v>
      </c>
      <c r="E3887" s="892">
        <v>2200</v>
      </c>
      <c r="F3887" s="887" t="s">
        <v>18915</v>
      </c>
      <c r="G3887" s="891" t="s">
        <v>18914</v>
      </c>
      <c r="H3887" s="890"/>
      <c r="I3887" s="889" t="s">
        <v>2707</v>
      </c>
      <c r="J3887" s="889" t="s">
        <v>18913</v>
      </c>
      <c r="K3887" s="888">
        <v>1</v>
      </c>
      <c r="L3887" s="888">
        <v>12</v>
      </c>
      <c r="M3887" s="887">
        <v>26528.16</v>
      </c>
      <c r="N3887" s="888">
        <v>1</v>
      </c>
      <c r="O3887" s="888">
        <v>6</v>
      </c>
      <c r="P3887" s="887">
        <v>13099</v>
      </c>
    </row>
    <row r="3888" spans="1:16" ht="33.75" x14ac:dyDescent="0.25">
      <c r="A3888" s="867" t="s">
        <v>18221</v>
      </c>
      <c r="B3888" s="867" t="s">
        <v>2672</v>
      </c>
      <c r="C3888" s="894" t="s">
        <v>3031</v>
      </c>
      <c r="D3888" s="893" t="s">
        <v>18912</v>
      </c>
      <c r="E3888" s="892">
        <v>13500</v>
      </c>
      <c r="F3888" s="887" t="s">
        <v>18911</v>
      </c>
      <c r="G3888" s="891" t="s">
        <v>18910</v>
      </c>
      <c r="H3888" s="890" t="s">
        <v>2883</v>
      </c>
      <c r="I3888" s="889" t="s">
        <v>18126</v>
      </c>
      <c r="J3888" s="889" t="s">
        <v>2852</v>
      </c>
      <c r="K3888" s="888">
        <v>1</v>
      </c>
      <c r="L3888" s="888">
        <v>12</v>
      </c>
      <c r="M3888" s="887">
        <v>162323.43</v>
      </c>
      <c r="N3888" s="888">
        <v>1</v>
      </c>
      <c r="O3888" s="888">
        <v>6</v>
      </c>
      <c r="P3888" s="887">
        <v>80935.320000000007</v>
      </c>
    </row>
    <row r="3889" spans="1:16" x14ac:dyDescent="0.25">
      <c r="A3889" s="1772" t="s">
        <v>2848</v>
      </c>
      <c r="B3889" s="1772"/>
      <c r="C3889" s="1772"/>
      <c r="D3889" s="1772"/>
      <c r="E3889" s="1772"/>
      <c r="F3889" s="1772" t="s">
        <v>378</v>
      </c>
      <c r="G3889" s="1772"/>
      <c r="H3889" s="1772"/>
      <c r="I3889" s="1772"/>
      <c r="J3889" s="1772"/>
      <c r="K3889" s="1771" t="s">
        <v>2847</v>
      </c>
      <c r="L3889" s="1771"/>
      <c r="M3889" s="1771"/>
      <c r="N3889" s="1771" t="s">
        <v>2846</v>
      </c>
      <c r="O3889" s="1771"/>
      <c r="P3889" s="1771"/>
    </row>
    <row r="3890" spans="1:16" ht="69.75" x14ac:dyDescent="0.25">
      <c r="A3890" s="1535" t="s">
        <v>2845</v>
      </c>
      <c r="B3890" s="1535" t="s">
        <v>5</v>
      </c>
      <c r="C3890" s="1535" t="s">
        <v>2844</v>
      </c>
      <c r="D3890" s="1535" t="s">
        <v>2843</v>
      </c>
      <c r="E3890" s="1536" t="s">
        <v>2842</v>
      </c>
      <c r="F3890" s="1537" t="s">
        <v>2841</v>
      </c>
      <c r="G3890" s="1535" t="s">
        <v>2840</v>
      </c>
      <c r="H3890" s="1535" t="s">
        <v>2839</v>
      </c>
      <c r="I3890" s="1535" t="s">
        <v>2838</v>
      </c>
      <c r="J3890" s="1535" t="s">
        <v>2837</v>
      </c>
      <c r="K3890" s="1538" t="s">
        <v>2836</v>
      </c>
      <c r="L3890" s="1538" t="s">
        <v>2835</v>
      </c>
      <c r="M3890" s="1539" t="s">
        <v>2834</v>
      </c>
      <c r="N3890" s="1538" t="s">
        <v>2836</v>
      </c>
      <c r="O3890" s="1538" t="s">
        <v>2835</v>
      </c>
      <c r="P3890" s="1539" t="s">
        <v>2834</v>
      </c>
    </row>
    <row r="3891" spans="1:16" ht="33.75" x14ac:dyDescent="0.25">
      <c r="A3891" s="867" t="s">
        <v>18221</v>
      </c>
      <c r="B3891" s="867" t="s">
        <v>2672</v>
      </c>
      <c r="C3891" s="894" t="s">
        <v>3031</v>
      </c>
      <c r="D3891" s="893" t="s">
        <v>18752</v>
      </c>
      <c r="E3891" s="892">
        <v>2200</v>
      </c>
      <c r="F3891" s="887" t="s">
        <v>18909</v>
      </c>
      <c r="G3891" s="891" t="s">
        <v>18908</v>
      </c>
      <c r="H3891" s="890"/>
      <c r="I3891" s="889" t="s">
        <v>2777</v>
      </c>
      <c r="J3891" s="889" t="s">
        <v>4025</v>
      </c>
      <c r="K3891" s="888">
        <v>2</v>
      </c>
      <c r="L3891" s="888">
        <v>12</v>
      </c>
      <c r="M3891" s="887">
        <v>26090.380000000005</v>
      </c>
      <c r="N3891" s="888">
        <v>3</v>
      </c>
      <c r="O3891" s="888">
        <v>6</v>
      </c>
      <c r="P3891" s="887">
        <v>12941.46</v>
      </c>
    </row>
    <row r="3892" spans="1:16" ht="33.75" x14ac:dyDescent="0.25">
      <c r="A3892" s="867" t="s">
        <v>18221</v>
      </c>
      <c r="B3892" s="867" t="s">
        <v>2672</v>
      </c>
      <c r="C3892" s="894" t="s">
        <v>3031</v>
      </c>
      <c r="D3892" s="893" t="s">
        <v>18907</v>
      </c>
      <c r="E3892" s="892">
        <v>4500</v>
      </c>
      <c r="F3892" s="887" t="s">
        <v>18906</v>
      </c>
      <c r="G3892" s="891" t="s">
        <v>18905</v>
      </c>
      <c r="H3892" s="890" t="s">
        <v>2722</v>
      </c>
      <c r="I3892" s="889" t="s">
        <v>18126</v>
      </c>
      <c r="J3892" s="889" t="s">
        <v>2772</v>
      </c>
      <c r="K3892" s="888">
        <v>1</v>
      </c>
      <c r="L3892" s="888">
        <v>12</v>
      </c>
      <c r="M3892" s="887">
        <v>54333.459999999992</v>
      </c>
      <c r="N3892" s="888">
        <v>1</v>
      </c>
      <c r="O3892" s="888">
        <v>6</v>
      </c>
      <c r="P3892" s="887">
        <v>26833.439999999999</v>
      </c>
    </row>
    <row r="3893" spans="1:16" ht="33.75" x14ac:dyDescent="0.25">
      <c r="A3893" s="867" t="s">
        <v>18221</v>
      </c>
      <c r="B3893" s="867" t="s">
        <v>2672</v>
      </c>
      <c r="C3893" s="894" t="s">
        <v>3031</v>
      </c>
      <c r="D3893" s="893" t="s">
        <v>18904</v>
      </c>
      <c r="E3893" s="892">
        <v>6500</v>
      </c>
      <c r="F3893" s="887" t="s">
        <v>18903</v>
      </c>
      <c r="G3893" s="891" t="s">
        <v>18902</v>
      </c>
      <c r="H3893" s="890" t="s">
        <v>2688</v>
      </c>
      <c r="I3893" s="889" t="s">
        <v>18126</v>
      </c>
      <c r="J3893" s="889" t="s">
        <v>2688</v>
      </c>
      <c r="K3893" s="888">
        <v>1</v>
      </c>
      <c r="L3893" s="888">
        <v>12</v>
      </c>
      <c r="M3893" s="887">
        <v>77727.89</v>
      </c>
      <c r="N3893" s="888">
        <v>1</v>
      </c>
      <c r="O3893" s="888">
        <v>6</v>
      </c>
      <c r="P3893" s="887">
        <v>38960.28</v>
      </c>
    </row>
    <row r="3894" spans="1:16" ht="33.75" x14ac:dyDescent="0.25">
      <c r="A3894" s="867" t="s">
        <v>18221</v>
      </c>
      <c r="B3894" s="867" t="s">
        <v>2672</v>
      </c>
      <c r="C3894" s="894" t="s">
        <v>3031</v>
      </c>
      <c r="D3894" s="893" t="s">
        <v>18901</v>
      </c>
      <c r="E3894" s="892">
        <v>6500</v>
      </c>
      <c r="F3894" s="895">
        <v>42541111</v>
      </c>
      <c r="G3894" s="891" t="s">
        <v>18900</v>
      </c>
      <c r="H3894" s="890" t="s">
        <v>2728</v>
      </c>
      <c r="I3894" s="889" t="s">
        <v>2684</v>
      </c>
      <c r="J3894" s="889"/>
      <c r="K3894" s="888">
        <v>1</v>
      </c>
      <c r="L3894" s="888">
        <v>12</v>
      </c>
      <c r="M3894" s="887">
        <v>78600</v>
      </c>
      <c r="N3894" s="888">
        <v>1</v>
      </c>
      <c r="O3894" s="888">
        <v>6</v>
      </c>
      <c r="P3894" s="887">
        <v>39000</v>
      </c>
    </row>
    <row r="3895" spans="1:16" ht="33.75" x14ac:dyDescent="0.25">
      <c r="A3895" s="867" t="s">
        <v>18221</v>
      </c>
      <c r="B3895" s="867" t="s">
        <v>2672</v>
      </c>
      <c r="C3895" s="894" t="s">
        <v>3031</v>
      </c>
      <c r="D3895" s="893" t="s">
        <v>18752</v>
      </c>
      <c r="E3895" s="892">
        <v>2200</v>
      </c>
      <c r="F3895" s="887" t="s">
        <v>18899</v>
      </c>
      <c r="G3895" s="891" t="s">
        <v>18898</v>
      </c>
      <c r="H3895" s="890" t="s">
        <v>4622</v>
      </c>
      <c r="I3895" s="889" t="s">
        <v>2777</v>
      </c>
      <c r="J3895" s="889"/>
      <c r="K3895" s="888">
        <v>1</v>
      </c>
      <c r="L3895" s="888">
        <v>12</v>
      </c>
      <c r="M3895" s="887">
        <v>26752.769999999997</v>
      </c>
      <c r="N3895" s="888">
        <v>1</v>
      </c>
      <c r="O3895" s="888">
        <v>6</v>
      </c>
      <c r="P3895" s="887">
        <v>13162.11</v>
      </c>
    </row>
    <row r="3896" spans="1:16" ht="33.75" x14ac:dyDescent="0.25">
      <c r="A3896" s="867" t="s">
        <v>18221</v>
      </c>
      <c r="B3896" s="867" t="s">
        <v>2672</v>
      </c>
      <c r="C3896" s="894" t="s">
        <v>3031</v>
      </c>
      <c r="D3896" s="893" t="s">
        <v>18799</v>
      </c>
      <c r="E3896" s="892">
        <v>2000</v>
      </c>
      <c r="F3896" s="887" t="s">
        <v>18897</v>
      </c>
      <c r="G3896" s="891" t="s">
        <v>18896</v>
      </c>
      <c r="H3896" s="890"/>
      <c r="I3896" s="889"/>
      <c r="J3896" s="889" t="s">
        <v>18863</v>
      </c>
      <c r="K3896" s="888">
        <v>1</v>
      </c>
      <c r="L3896" s="888">
        <v>12</v>
      </c>
      <c r="M3896" s="887">
        <v>23510.059999999998</v>
      </c>
      <c r="N3896" s="888">
        <v>1</v>
      </c>
      <c r="O3896" s="888">
        <v>6</v>
      </c>
      <c r="P3896" s="887">
        <v>11788.869999999999</v>
      </c>
    </row>
    <row r="3897" spans="1:16" ht="33.75" x14ac:dyDescent="0.25">
      <c r="A3897" s="867" t="s">
        <v>18221</v>
      </c>
      <c r="B3897" s="867" t="s">
        <v>2672</v>
      </c>
      <c r="C3897" s="894" t="s">
        <v>3031</v>
      </c>
      <c r="D3897" s="893" t="s">
        <v>18876</v>
      </c>
      <c r="E3897" s="892">
        <v>6500</v>
      </c>
      <c r="F3897" s="895">
        <v>41742118</v>
      </c>
      <c r="G3897" s="891" t="s">
        <v>18895</v>
      </c>
      <c r="H3897" s="890" t="s">
        <v>2728</v>
      </c>
      <c r="I3897" s="889" t="s">
        <v>18126</v>
      </c>
      <c r="J3897" s="889" t="s">
        <v>6902</v>
      </c>
      <c r="K3897" s="888">
        <v>1</v>
      </c>
      <c r="L3897" s="888">
        <v>12</v>
      </c>
      <c r="M3897" s="887">
        <v>78529.569999999992</v>
      </c>
      <c r="N3897" s="888">
        <v>1</v>
      </c>
      <c r="O3897" s="888">
        <v>6</v>
      </c>
      <c r="P3897" s="887">
        <v>38997.74</v>
      </c>
    </row>
    <row r="3898" spans="1:16" ht="33.75" x14ac:dyDescent="0.25">
      <c r="A3898" s="867" t="s">
        <v>18221</v>
      </c>
      <c r="B3898" s="867" t="s">
        <v>2672</v>
      </c>
      <c r="C3898" s="894" t="s">
        <v>3031</v>
      </c>
      <c r="D3898" s="893" t="s">
        <v>18777</v>
      </c>
      <c r="E3898" s="892">
        <v>2500</v>
      </c>
      <c r="F3898" s="887" t="s">
        <v>18894</v>
      </c>
      <c r="G3898" s="891" t="s">
        <v>18893</v>
      </c>
      <c r="H3898" s="890"/>
      <c r="I3898" s="889"/>
      <c r="J3898" s="889" t="s">
        <v>18892</v>
      </c>
      <c r="K3898" s="888">
        <v>1</v>
      </c>
      <c r="L3898" s="888">
        <v>12</v>
      </c>
      <c r="M3898" s="887">
        <v>30597.919999999998</v>
      </c>
      <c r="N3898" s="888">
        <v>1</v>
      </c>
      <c r="O3898" s="888">
        <v>6</v>
      </c>
      <c r="P3898" s="887">
        <v>15000</v>
      </c>
    </row>
    <row r="3899" spans="1:16" ht="33.75" x14ac:dyDescent="0.25">
      <c r="A3899" s="867" t="s">
        <v>18221</v>
      </c>
      <c r="B3899" s="867" t="s">
        <v>2672</v>
      </c>
      <c r="C3899" s="894" t="s">
        <v>3031</v>
      </c>
      <c r="D3899" s="893" t="s">
        <v>18752</v>
      </c>
      <c r="E3899" s="892">
        <v>2200</v>
      </c>
      <c r="F3899" s="887" t="s">
        <v>18891</v>
      </c>
      <c r="G3899" s="891" t="s">
        <v>18890</v>
      </c>
      <c r="H3899" s="890"/>
      <c r="I3899" s="889" t="s">
        <v>2707</v>
      </c>
      <c r="J3899" s="889" t="s">
        <v>18889</v>
      </c>
      <c r="K3899" s="896">
        <v>3</v>
      </c>
      <c r="L3899" s="896">
        <v>12</v>
      </c>
      <c r="M3899" s="887">
        <v>29562.81</v>
      </c>
      <c r="N3899" s="888">
        <v>1</v>
      </c>
      <c r="O3899" s="888">
        <v>6</v>
      </c>
      <c r="P3899" s="887">
        <v>13080.96</v>
      </c>
    </row>
    <row r="3900" spans="1:16" ht="33.75" x14ac:dyDescent="0.25">
      <c r="A3900" s="867" t="s">
        <v>18221</v>
      </c>
      <c r="B3900" s="867" t="s">
        <v>2672</v>
      </c>
      <c r="C3900" s="894" t="s">
        <v>3031</v>
      </c>
      <c r="D3900" s="893" t="s">
        <v>18752</v>
      </c>
      <c r="E3900" s="892">
        <v>2200</v>
      </c>
      <c r="F3900" s="887" t="s">
        <v>18888</v>
      </c>
      <c r="G3900" s="891" t="s">
        <v>18887</v>
      </c>
      <c r="H3900" s="890" t="s">
        <v>18886</v>
      </c>
      <c r="I3900" s="889" t="s">
        <v>2777</v>
      </c>
      <c r="J3900" s="889"/>
      <c r="K3900" s="888">
        <v>1</v>
      </c>
      <c r="L3900" s="888">
        <v>12</v>
      </c>
      <c r="M3900" s="887">
        <v>26962.260000000002</v>
      </c>
      <c r="N3900" s="888">
        <v>1</v>
      </c>
      <c r="O3900" s="888">
        <v>6</v>
      </c>
      <c r="P3900" s="887">
        <v>13200</v>
      </c>
    </row>
    <row r="3901" spans="1:16" ht="33.75" x14ac:dyDescent="0.25">
      <c r="A3901" s="867" t="s">
        <v>18221</v>
      </c>
      <c r="B3901" s="867" t="s">
        <v>2672</v>
      </c>
      <c r="C3901" s="894" t="s">
        <v>3031</v>
      </c>
      <c r="D3901" s="893" t="s">
        <v>7137</v>
      </c>
      <c r="E3901" s="892">
        <v>5500</v>
      </c>
      <c r="F3901" s="895">
        <v>45772485</v>
      </c>
      <c r="G3901" s="891" t="s">
        <v>18885</v>
      </c>
      <c r="H3901" s="890" t="s">
        <v>2722</v>
      </c>
      <c r="I3901" s="889" t="s">
        <v>18126</v>
      </c>
      <c r="J3901" s="889" t="s">
        <v>2772</v>
      </c>
      <c r="K3901" s="888">
        <v>1</v>
      </c>
      <c r="L3901" s="888">
        <v>12</v>
      </c>
      <c r="M3901" s="887">
        <v>71769.012400000007</v>
      </c>
      <c r="N3901" s="888">
        <v>1</v>
      </c>
      <c r="O3901" s="888">
        <v>6</v>
      </c>
      <c r="P3901" s="887">
        <v>41869.24</v>
      </c>
    </row>
    <row r="3902" spans="1:16" ht="33.75" x14ac:dyDescent="0.25">
      <c r="A3902" s="867" t="s">
        <v>18221</v>
      </c>
      <c r="B3902" s="867" t="s">
        <v>2672</v>
      </c>
      <c r="C3902" s="894" t="s">
        <v>3031</v>
      </c>
      <c r="D3902" s="893" t="s">
        <v>18884</v>
      </c>
      <c r="E3902" s="892">
        <v>2500</v>
      </c>
      <c r="F3902" s="887" t="s">
        <v>18883</v>
      </c>
      <c r="G3902" s="891" t="s">
        <v>18882</v>
      </c>
      <c r="H3902" s="890"/>
      <c r="I3902" s="889"/>
      <c r="J3902" s="889" t="s">
        <v>18881</v>
      </c>
      <c r="K3902" s="888">
        <v>1</v>
      </c>
      <c r="L3902" s="888">
        <v>12</v>
      </c>
      <c r="M3902" s="887">
        <v>39171.33</v>
      </c>
      <c r="N3902" s="888">
        <v>1</v>
      </c>
      <c r="O3902" s="888">
        <v>6</v>
      </c>
      <c r="P3902" s="887">
        <v>14863.2</v>
      </c>
    </row>
    <row r="3903" spans="1:16" ht="33.75" x14ac:dyDescent="0.25">
      <c r="A3903" s="867" t="s">
        <v>18221</v>
      </c>
      <c r="B3903" s="867" t="s">
        <v>2672</v>
      </c>
      <c r="C3903" s="894" t="s">
        <v>3031</v>
      </c>
      <c r="D3903" s="893" t="s">
        <v>18799</v>
      </c>
      <c r="E3903" s="892">
        <v>2000</v>
      </c>
      <c r="F3903" s="887" t="s">
        <v>18880</v>
      </c>
      <c r="G3903" s="891" t="s">
        <v>18879</v>
      </c>
      <c r="H3903" s="890" t="s">
        <v>17853</v>
      </c>
      <c r="I3903" s="889" t="s">
        <v>2777</v>
      </c>
      <c r="J3903" s="889"/>
      <c r="K3903" s="888">
        <v>1</v>
      </c>
      <c r="L3903" s="888">
        <v>12</v>
      </c>
      <c r="M3903" s="887">
        <v>18953.78</v>
      </c>
      <c r="N3903" s="888">
        <v>1</v>
      </c>
      <c r="O3903" s="888">
        <v>6</v>
      </c>
      <c r="P3903" s="887">
        <v>11791.779999999999</v>
      </c>
    </row>
    <row r="3904" spans="1:16" ht="33.75" x14ac:dyDescent="0.25">
      <c r="A3904" s="867" t="s">
        <v>18221</v>
      </c>
      <c r="B3904" s="867" t="s">
        <v>2672</v>
      </c>
      <c r="C3904" s="894" t="s">
        <v>3031</v>
      </c>
      <c r="D3904" s="893" t="s">
        <v>18799</v>
      </c>
      <c r="E3904" s="892">
        <v>2000</v>
      </c>
      <c r="F3904" s="887" t="s">
        <v>18878</v>
      </c>
      <c r="G3904" s="891" t="s">
        <v>18877</v>
      </c>
      <c r="H3904" s="890"/>
      <c r="I3904" s="889" t="s">
        <v>3135</v>
      </c>
      <c r="J3904" s="889"/>
      <c r="K3904" s="896">
        <v>3</v>
      </c>
      <c r="L3904" s="888">
        <v>8</v>
      </c>
      <c r="M3904" s="887">
        <v>17099.8</v>
      </c>
      <c r="N3904" s="888">
        <v>3</v>
      </c>
      <c r="O3904" s="888">
        <v>6</v>
      </c>
      <c r="P3904" s="887">
        <v>13200</v>
      </c>
    </row>
    <row r="3905" spans="1:16" ht="33.75" x14ac:dyDescent="0.25">
      <c r="A3905" s="867" t="s">
        <v>18221</v>
      </c>
      <c r="B3905" s="867" t="s">
        <v>2672</v>
      </c>
      <c r="C3905" s="894" t="s">
        <v>3031</v>
      </c>
      <c r="D3905" s="893" t="s">
        <v>18876</v>
      </c>
      <c r="E3905" s="892">
        <v>6000</v>
      </c>
      <c r="F3905" s="895" t="s">
        <v>18875</v>
      </c>
      <c r="G3905" s="891" t="s">
        <v>18874</v>
      </c>
      <c r="H3905" s="890" t="s">
        <v>2728</v>
      </c>
      <c r="I3905" s="889" t="s">
        <v>18126</v>
      </c>
      <c r="J3905" s="889" t="s">
        <v>2688</v>
      </c>
      <c r="K3905" s="896">
        <v>2</v>
      </c>
      <c r="L3905" s="888">
        <v>8</v>
      </c>
      <c r="M3905" s="887">
        <v>48199.990000000005</v>
      </c>
      <c r="N3905" s="888">
        <v>1</v>
      </c>
      <c r="O3905" s="888">
        <v>6</v>
      </c>
      <c r="P3905" s="887">
        <v>35631.64</v>
      </c>
    </row>
    <row r="3906" spans="1:16" ht="33.75" x14ac:dyDescent="0.25">
      <c r="A3906" s="867" t="s">
        <v>18221</v>
      </c>
      <c r="B3906" s="867" t="s">
        <v>2672</v>
      </c>
      <c r="C3906" s="894" t="s">
        <v>3031</v>
      </c>
      <c r="D3906" s="893" t="s">
        <v>18752</v>
      </c>
      <c r="E3906" s="892">
        <v>2200</v>
      </c>
      <c r="F3906" s="887" t="s">
        <v>18873</v>
      </c>
      <c r="G3906" s="891" t="s">
        <v>18872</v>
      </c>
      <c r="H3906" s="890" t="s">
        <v>18871</v>
      </c>
      <c r="I3906" s="889" t="s">
        <v>2777</v>
      </c>
      <c r="J3906" s="889"/>
      <c r="K3906" s="888">
        <v>1</v>
      </c>
      <c r="L3906" s="888">
        <v>12</v>
      </c>
      <c r="M3906" s="887">
        <v>26959.05</v>
      </c>
      <c r="N3906" s="888">
        <v>1</v>
      </c>
      <c r="O3906" s="888">
        <v>6</v>
      </c>
      <c r="P3906" s="887">
        <v>13176.93</v>
      </c>
    </row>
    <row r="3907" spans="1:16" ht="33.75" x14ac:dyDescent="0.25">
      <c r="A3907" s="867" t="s">
        <v>18221</v>
      </c>
      <c r="B3907" s="867" t="s">
        <v>2672</v>
      </c>
      <c r="C3907" s="894" t="s">
        <v>3031</v>
      </c>
      <c r="D3907" s="893" t="s">
        <v>18752</v>
      </c>
      <c r="E3907" s="892">
        <v>2200</v>
      </c>
      <c r="F3907" s="887" t="s">
        <v>18870</v>
      </c>
      <c r="G3907" s="891" t="s">
        <v>18869</v>
      </c>
      <c r="H3907" s="890" t="s">
        <v>3101</v>
      </c>
      <c r="I3907" s="889" t="s">
        <v>2684</v>
      </c>
      <c r="J3907" s="889"/>
      <c r="K3907" s="888">
        <v>1</v>
      </c>
      <c r="L3907" s="888">
        <v>12</v>
      </c>
      <c r="M3907" s="887">
        <v>26999.69</v>
      </c>
      <c r="N3907" s="888">
        <v>1</v>
      </c>
      <c r="O3907" s="888">
        <v>6</v>
      </c>
      <c r="P3907" s="887">
        <v>13200</v>
      </c>
    </row>
    <row r="3908" spans="1:16" ht="33.75" x14ac:dyDescent="0.25">
      <c r="A3908" s="867" t="s">
        <v>18221</v>
      </c>
      <c r="B3908" s="867" t="s">
        <v>2672</v>
      </c>
      <c r="C3908" s="894" t="s">
        <v>3031</v>
      </c>
      <c r="D3908" s="893" t="s">
        <v>18868</v>
      </c>
      <c r="E3908" s="892">
        <v>11000</v>
      </c>
      <c r="F3908" s="895">
        <v>10358424</v>
      </c>
      <c r="G3908" s="891" t="s">
        <v>18867</v>
      </c>
      <c r="H3908" s="890" t="s">
        <v>2772</v>
      </c>
      <c r="I3908" s="889" t="s">
        <v>18126</v>
      </c>
      <c r="J3908" s="889" t="s">
        <v>2772</v>
      </c>
      <c r="K3908" s="888">
        <v>1</v>
      </c>
      <c r="L3908" s="888">
        <v>12</v>
      </c>
      <c r="M3908" s="887">
        <v>132600</v>
      </c>
      <c r="N3908" s="888">
        <v>1</v>
      </c>
      <c r="O3908" s="888">
        <v>6</v>
      </c>
      <c r="P3908" s="887">
        <v>65975.56</v>
      </c>
    </row>
    <row r="3909" spans="1:16" ht="33.75" x14ac:dyDescent="0.25">
      <c r="A3909" s="867" t="s">
        <v>18221</v>
      </c>
      <c r="B3909" s="867" t="s">
        <v>2672</v>
      </c>
      <c r="C3909" s="894" t="s">
        <v>3031</v>
      </c>
      <c r="D3909" s="893" t="s">
        <v>18752</v>
      </c>
      <c r="E3909" s="892">
        <v>2200</v>
      </c>
      <c r="F3909" s="887" t="s">
        <v>18866</v>
      </c>
      <c r="G3909" s="891" t="s">
        <v>18865</v>
      </c>
      <c r="H3909" s="890" t="s">
        <v>18864</v>
      </c>
      <c r="I3909" s="889" t="s">
        <v>18126</v>
      </c>
      <c r="J3909" s="889" t="s">
        <v>18863</v>
      </c>
      <c r="K3909" s="888">
        <v>1</v>
      </c>
      <c r="L3909" s="888">
        <v>12</v>
      </c>
      <c r="M3909" s="887">
        <v>26906.49</v>
      </c>
      <c r="N3909" s="888">
        <v>1</v>
      </c>
      <c r="O3909" s="888">
        <v>6</v>
      </c>
      <c r="P3909" s="887">
        <v>13200</v>
      </c>
    </row>
    <row r="3910" spans="1:16" ht="33.75" x14ac:dyDescent="0.25">
      <c r="A3910" s="867" t="s">
        <v>18221</v>
      </c>
      <c r="B3910" s="867" t="s">
        <v>2672</v>
      </c>
      <c r="C3910" s="894" t="s">
        <v>3031</v>
      </c>
      <c r="D3910" s="893" t="s">
        <v>18862</v>
      </c>
      <c r="E3910" s="892">
        <v>13500</v>
      </c>
      <c r="F3910" s="887" t="s">
        <v>18861</v>
      </c>
      <c r="G3910" s="891" t="s">
        <v>18860</v>
      </c>
      <c r="H3910" s="890" t="s">
        <v>2722</v>
      </c>
      <c r="I3910" s="889" t="s">
        <v>18126</v>
      </c>
      <c r="J3910" s="889" t="s">
        <v>2772</v>
      </c>
      <c r="K3910" s="888">
        <v>1</v>
      </c>
      <c r="L3910" s="888">
        <v>12</v>
      </c>
      <c r="M3910" s="887">
        <v>162600</v>
      </c>
      <c r="N3910" s="888">
        <v>1</v>
      </c>
      <c r="O3910" s="888">
        <v>6</v>
      </c>
      <c r="P3910" s="887">
        <v>81000</v>
      </c>
    </row>
    <row r="3911" spans="1:16" ht="33.75" x14ac:dyDescent="0.25">
      <c r="A3911" s="867" t="s">
        <v>18221</v>
      </c>
      <c r="B3911" s="867" t="s">
        <v>2672</v>
      </c>
      <c r="C3911" s="894" t="s">
        <v>3031</v>
      </c>
      <c r="D3911" s="893" t="s">
        <v>18752</v>
      </c>
      <c r="E3911" s="892">
        <v>2200</v>
      </c>
      <c r="F3911" s="895">
        <v>9486068</v>
      </c>
      <c r="G3911" s="891" t="s">
        <v>18859</v>
      </c>
      <c r="H3911" s="890" t="s">
        <v>18858</v>
      </c>
      <c r="I3911" s="889" t="s">
        <v>18307</v>
      </c>
      <c r="J3911" s="889"/>
      <c r="K3911" s="888">
        <v>1</v>
      </c>
      <c r="L3911" s="888">
        <v>12</v>
      </c>
      <c r="M3911" s="887">
        <v>26767.26</v>
      </c>
      <c r="N3911" s="888">
        <v>1</v>
      </c>
      <c r="O3911" s="888">
        <v>6</v>
      </c>
      <c r="P3911" s="887">
        <v>13082.039999999999</v>
      </c>
    </row>
    <row r="3912" spans="1:16" ht="33.75" x14ac:dyDescent="0.25">
      <c r="A3912" s="867" t="s">
        <v>18221</v>
      </c>
      <c r="B3912" s="867" t="s">
        <v>2672</v>
      </c>
      <c r="C3912" s="894" t="s">
        <v>3031</v>
      </c>
      <c r="D3912" s="893" t="s">
        <v>18857</v>
      </c>
      <c r="E3912" s="892">
        <v>4000</v>
      </c>
      <c r="F3912" s="895">
        <v>44215699</v>
      </c>
      <c r="G3912" s="891" t="s">
        <v>18856</v>
      </c>
      <c r="H3912" s="890" t="s">
        <v>18281</v>
      </c>
      <c r="I3912" s="889" t="s">
        <v>18126</v>
      </c>
      <c r="J3912" s="889" t="s">
        <v>2855</v>
      </c>
      <c r="K3912" s="888">
        <v>1</v>
      </c>
      <c r="L3912" s="888">
        <v>12</v>
      </c>
      <c r="M3912" s="887">
        <v>52030.540000000008</v>
      </c>
      <c r="N3912" s="888">
        <v>1</v>
      </c>
      <c r="O3912" s="888">
        <v>6</v>
      </c>
      <c r="P3912" s="887">
        <v>23865.83</v>
      </c>
    </row>
    <row r="3913" spans="1:16" ht="33.75" x14ac:dyDescent="0.25">
      <c r="A3913" s="867" t="s">
        <v>18221</v>
      </c>
      <c r="B3913" s="867" t="s">
        <v>2672</v>
      </c>
      <c r="C3913" s="894" t="s">
        <v>3031</v>
      </c>
      <c r="D3913" s="893" t="s">
        <v>18855</v>
      </c>
      <c r="E3913" s="892">
        <v>7500</v>
      </c>
      <c r="F3913" s="895" t="s">
        <v>18854</v>
      </c>
      <c r="G3913" s="891" t="s">
        <v>18853</v>
      </c>
      <c r="H3913" s="890" t="s">
        <v>6902</v>
      </c>
      <c r="I3913" s="889" t="s">
        <v>18126</v>
      </c>
      <c r="J3913" s="889" t="s">
        <v>6902</v>
      </c>
      <c r="K3913" s="888">
        <v>1</v>
      </c>
      <c r="L3913" s="888">
        <v>12</v>
      </c>
      <c r="M3913" s="887">
        <v>89343.83</v>
      </c>
      <c r="N3913" s="888">
        <v>1</v>
      </c>
      <c r="O3913" s="888">
        <v>6</v>
      </c>
      <c r="P3913" s="887">
        <v>45000</v>
      </c>
    </row>
    <row r="3914" spans="1:16" ht="33.75" x14ac:dyDescent="0.25">
      <c r="A3914" s="867" t="s">
        <v>18221</v>
      </c>
      <c r="B3914" s="867" t="s">
        <v>2672</v>
      </c>
      <c r="C3914" s="894" t="s">
        <v>3031</v>
      </c>
      <c r="D3914" s="893" t="s">
        <v>18852</v>
      </c>
      <c r="E3914" s="892">
        <v>7500</v>
      </c>
      <c r="F3914" s="895" t="s">
        <v>18851</v>
      </c>
      <c r="G3914" s="891" t="s">
        <v>18850</v>
      </c>
      <c r="H3914" s="890" t="s">
        <v>2728</v>
      </c>
      <c r="I3914" s="889" t="s">
        <v>18126</v>
      </c>
      <c r="J3914" s="889" t="s">
        <v>2688</v>
      </c>
      <c r="K3914" s="888">
        <v>1</v>
      </c>
      <c r="L3914" s="888">
        <v>12</v>
      </c>
      <c r="M3914" s="887">
        <v>85005.780000000028</v>
      </c>
      <c r="N3914" s="888">
        <v>1</v>
      </c>
      <c r="O3914" s="888">
        <v>6</v>
      </c>
      <c r="P3914" s="887">
        <v>45000</v>
      </c>
    </row>
    <row r="3915" spans="1:16" ht="33.75" x14ac:dyDescent="0.25">
      <c r="A3915" s="867" t="s">
        <v>18221</v>
      </c>
      <c r="B3915" s="867" t="s">
        <v>2672</v>
      </c>
      <c r="C3915" s="894" t="s">
        <v>3031</v>
      </c>
      <c r="D3915" s="893" t="s">
        <v>18752</v>
      </c>
      <c r="E3915" s="892">
        <v>2200</v>
      </c>
      <c r="F3915" s="895" t="s">
        <v>18849</v>
      </c>
      <c r="G3915" s="891" t="s">
        <v>18848</v>
      </c>
      <c r="H3915" s="890" t="s">
        <v>3212</v>
      </c>
      <c r="I3915" s="889" t="s">
        <v>2684</v>
      </c>
      <c r="J3915" s="889"/>
      <c r="K3915" s="888">
        <v>1</v>
      </c>
      <c r="L3915" s="888">
        <v>12</v>
      </c>
      <c r="M3915" s="887">
        <v>28383.15</v>
      </c>
      <c r="N3915" s="888">
        <v>1</v>
      </c>
      <c r="O3915" s="888">
        <v>6</v>
      </c>
      <c r="P3915" s="887">
        <v>13185.19</v>
      </c>
    </row>
    <row r="3916" spans="1:16" ht="33.75" x14ac:dyDescent="0.25">
      <c r="A3916" s="867" t="s">
        <v>18221</v>
      </c>
      <c r="B3916" s="867" t="s">
        <v>2672</v>
      </c>
      <c r="C3916" s="894" t="s">
        <v>3031</v>
      </c>
      <c r="D3916" s="893" t="s">
        <v>18799</v>
      </c>
      <c r="E3916" s="892">
        <v>2000</v>
      </c>
      <c r="F3916" s="895">
        <v>9446855</v>
      </c>
      <c r="G3916" s="891" t="s">
        <v>18847</v>
      </c>
      <c r="H3916" s="890"/>
      <c r="I3916" s="889" t="s">
        <v>3135</v>
      </c>
      <c r="J3916" s="889"/>
      <c r="K3916" s="888">
        <v>1</v>
      </c>
      <c r="L3916" s="888">
        <v>12</v>
      </c>
      <c r="M3916" s="887">
        <v>24503.599999999999</v>
      </c>
      <c r="N3916" s="888">
        <v>3</v>
      </c>
      <c r="O3916" s="888">
        <v>6</v>
      </c>
      <c r="P3916" s="887">
        <v>11997.630000000001</v>
      </c>
    </row>
    <row r="3917" spans="1:16" ht="33.75" x14ac:dyDescent="0.25">
      <c r="A3917" s="867" t="s">
        <v>18221</v>
      </c>
      <c r="B3917" s="867" t="s">
        <v>2672</v>
      </c>
      <c r="C3917" s="894" t="s">
        <v>3031</v>
      </c>
      <c r="D3917" s="893" t="s">
        <v>18752</v>
      </c>
      <c r="E3917" s="892">
        <v>2200</v>
      </c>
      <c r="F3917" s="895" t="s">
        <v>18846</v>
      </c>
      <c r="G3917" s="891" t="s">
        <v>18845</v>
      </c>
      <c r="H3917" s="890" t="s">
        <v>2703</v>
      </c>
      <c r="I3917" s="889" t="s">
        <v>18126</v>
      </c>
      <c r="J3917" s="889" t="s">
        <v>2703</v>
      </c>
      <c r="K3917" s="888">
        <v>1</v>
      </c>
      <c r="L3917" s="888">
        <v>12</v>
      </c>
      <c r="M3917" s="887">
        <v>26594.460000000003</v>
      </c>
      <c r="N3917" s="888">
        <v>1</v>
      </c>
      <c r="O3917" s="888">
        <v>6</v>
      </c>
      <c r="P3917" s="887">
        <v>12311.02</v>
      </c>
    </row>
    <row r="3918" spans="1:16" ht="33.75" x14ac:dyDescent="0.25">
      <c r="A3918" s="867" t="s">
        <v>18221</v>
      </c>
      <c r="B3918" s="867" t="s">
        <v>2672</v>
      </c>
      <c r="C3918" s="894" t="s">
        <v>3031</v>
      </c>
      <c r="D3918" s="893" t="s">
        <v>18844</v>
      </c>
      <c r="E3918" s="892">
        <v>13500</v>
      </c>
      <c r="F3918" s="895" t="s">
        <v>18843</v>
      </c>
      <c r="G3918" s="891" t="s">
        <v>18842</v>
      </c>
      <c r="H3918" s="890" t="s">
        <v>18841</v>
      </c>
      <c r="I3918" s="889" t="s">
        <v>18126</v>
      </c>
      <c r="J3918" s="889" t="s">
        <v>18840</v>
      </c>
      <c r="K3918" s="888">
        <v>1</v>
      </c>
      <c r="L3918" s="888">
        <v>12</v>
      </c>
      <c r="M3918" s="887">
        <v>162575.63</v>
      </c>
      <c r="N3918" s="888">
        <v>1</v>
      </c>
      <c r="O3918" s="888">
        <v>6</v>
      </c>
      <c r="P3918" s="887">
        <v>80976.56</v>
      </c>
    </row>
    <row r="3919" spans="1:16" ht="33.75" x14ac:dyDescent="0.25">
      <c r="A3919" s="867" t="s">
        <v>18221</v>
      </c>
      <c r="B3919" s="867" t="s">
        <v>2672</v>
      </c>
      <c r="C3919" s="894" t="s">
        <v>3031</v>
      </c>
      <c r="D3919" s="893" t="s">
        <v>18839</v>
      </c>
      <c r="E3919" s="892">
        <v>7000</v>
      </c>
      <c r="F3919" s="887" t="s">
        <v>18838</v>
      </c>
      <c r="G3919" s="891" t="s">
        <v>18837</v>
      </c>
      <c r="H3919" s="890" t="s">
        <v>4477</v>
      </c>
      <c r="I3919" s="889" t="s">
        <v>18126</v>
      </c>
      <c r="J3919" s="889" t="s">
        <v>2872</v>
      </c>
      <c r="K3919" s="888">
        <v>1</v>
      </c>
      <c r="L3919" s="888">
        <v>12</v>
      </c>
      <c r="M3919" s="887">
        <v>84497.437800000014</v>
      </c>
      <c r="N3919" s="888">
        <v>1</v>
      </c>
      <c r="O3919" s="888">
        <v>6</v>
      </c>
      <c r="P3919" s="887">
        <v>41993.19</v>
      </c>
    </row>
    <row r="3920" spans="1:16" ht="33.75" x14ac:dyDescent="0.25">
      <c r="A3920" s="867" t="s">
        <v>18221</v>
      </c>
      <c r="B3920" s="867" t="s">
        <v>2672</v>
      </c>
      <c r="C3920" s="894" t="s">
        <v>3031</v>
      </c>
      <c r="D3920" s="893" t="s">
        <v>18799</v>
      </c>
      <c r="E3920" s="892">
        <v>2000</v>
      </c>
      <c r="F3920" s="895" t="s">
        <v>18836</v>
      </c>
      <c r="G3920" s="891" t="s">
        <v>18835</v>
      </c>
      <c r="H3920" s="890" t="s">
        <v>2676</v>
      </c>
      <c r="I3920" s="889" t="s">
        <v>2684</v>
      </c>
      <c r="J3920" s="889"/>
      <c r="K3920" s="888">
        <v>1</v>
      </c>
      <c r="L3920" s="888">
        <v>12</v>
      </c>
      <c r="M3920" s="887">
        <v>24041.48</v>
      </c>
      <c r="N3920" s="888">
        <v>1</v>
      </c>
      <c r="O3920" s="888">
        <v>6</v>
      </c>
      <c r="P3920" s="887">
        <v>9852.630000000001</v>
      </c>
    </row>
    <row r="3921" spans="1:16" ht="33.75" x14ac:dyDescent="0.25">
      <c r="A3921" s="867" t="s">
        <v>18221</v>
      </c>
      <c r="B3921" s="867" t="s">
        <v>2672</v>
      </c>
      <c r="C3921" s="894" t="s">
        <v>3031</v>
      </c>
      <c r="D3921" s="893" t="s">
        <v>18834</v>
      </c>
      <c r="E3921" s="892">
        <v>13500</v>
      </c>
      <c r="F3921" s="887" t="s">
        <v>18833</v>
      </c>
      <c r="G3921" s="891" t="s">
        <v>18832</v>
      </c>
      <c r="H3921" s="890" t="s">
        <v>2703</v>
      </c>
      <c r="I3921" s="889" t="s">
        <v>18126</v>
      </c>
      <c r="J3921" s="889" t="s">
        <v>2703</v>
      </c>
      <c r="K3921" s="888">
        <v>1</v>
      </c>
      <c r="L3921" s="888">
        <v>12</v>
      </c>
      <c r="M3921" s="887">
        <v>161052.21</v>
      </c>
      <c r="N3921" s="888">
        <v>1</v>
      </c>
      <c r="O3921" s="888">
        <v>6</v>
      </c>
      <c r="P3921" s="887">
        <v>81000</v>
      </c>
    </row>
    <row r="3922" spans="1:16" ht="33.75" x14ac:dyDescent="0.25">
      <c r="A3922" s="867" t="s">
        <v>18221</v>
      </c>
      <c r="B3922" s="867" t="s">
        <v>2672</v>
      </c>
      <c r="C3922" s="894" t="s">
        <v>3031</v>
      </c>
      <c r="D3922" s="893" t="s">
        <v>18831</v>
      </c>
      <c r="E3922" s="892">
        <v>9000</v>
      </c>
      <c r="F3922" s="887" t="s">
        <v>18830</v>
      </c>
      <c r="G3922" s="891" t="s">
        <v>18829</v>
      </c>
      <c r="H3922" s="890" t="s">
        <v>2814</v>
      </c>
      <c r="I3922" s="889" t="s">
        <v>18126</v>
      </c>
      <c r="J3922" s="889" t="s">
        <v>2886</v>
      </c>
      <c r="K3922" s="888">
        <v>1</v>
      </c>
      <c r="L3922" s="888">
        <v>12</v>
      </c>
      <c r="M3922" s="887">
        <v>108600</v>
      </c>
      <c r="N3922" s="888">
        <v>1</v>
      </c>
      <c r="O3922" s="888">
        <v>6</v>
      </c>
      <c r="P3922" s="887">
        <v>54000</v>
      </c>
    </row>
    <row r="3923" spans="1:16" ht="33.75" x14ac:dyDescent="0.25">
      <c r="A3923" s="867" t="s">
        <v>18221</v>
      </c>
      <c r="B3923" s="867" t="s">
        <v>2672</v>
      </c>
      <c r="C3923" s="894" t="s">
        <v>3031</v>
      </c>
      <c r="D3923" s="893"/>
      <c r="E3923" s="892">
        <v>4500</v>
      </c>
      <c r="F3923" s="895" t="s">
        <v>18828</v>
      </c>
      <c r="G3923" s="891" t="s">
        <v>18827</v>
      </c>
      <c r="H3923" s="890" t="s">
        <v>2722</v>
      </c>
      <c r="I3923" s="889" t="s">
        <v>18126</v>
      </c>
      <c r="J3923" s="889" t="s">
        <v>4035</v>
      </c>
      <c r="K3923" s="888">
        <v>1</v>
      </c>
      <c r="L3923" s="888">
        <v>12</v>
      </c>
      <c r="M3923" s="887">
        <v>54593.440000000002</v>
      </c>
      <c r="N3923" s="888">
        <v>1</v>
      </c>
      <c r="O3923" s="888">
        <v>6</v>
      </c>
      <c r="P3923" s="887">
        <v>26850</v>
      </c>
    </row>
    <row r="3924" spans="1:16" ht="33.75" x14ac:dyDescent="0.25">
      <c r="A3924" s="867" t="s">
        <v>18221</v>
      </c>
      <c r="B3924" s="867" t="s">
        <v>2672</v>
      </c>
      <c r="C3924" s="894" t="s">
        <v>3031</v>
      </c>
      <c r="D3924" s="893" t="s">
        <v>18752</v>
      </c>
      <c r="E3924" s="892">
        <v>2200</v>
      </c>
      <c r="F3924" s="895" t="s">
        <v>18826</v>
      </c>
      <c r="G3924" s="891" t="s">
        <v>18825</v>
      </c>
      <c r="H3924" s="890" t="s">
        <v>2722</v>
      </c>
      <c r="I3924" s="889" t="s">
        <v>2707</v>
      </c>
      <c r="J3924" s="889"/>
      <c r="K3924" s="888">
        <v>1</v>
      </c>
      <c r="L3924" s="888">
        <v>12</v>
      </c>
      <c r="M3924" s="887">
        <v>26777.360000000001</v>
      </c>
      <c r="N3924" s="888">
        <v>1</v>
      </c>
      <c r="O3924" s="888">
        <v>6</v>
      </c>
      <c r="P3924" s="887">
        <v>13173.41</v>
      </c>
    </row>
    <row r="3925" spans="1:16" ht="33.75" x14ac:dyDescent="0.25">
      <c r="A3925" s="867" t="s">
        <v>18221</v>
      </c>
      <c r="B3925" s="867" t="s">
        <v>2672</v>
      </c>
      <c r="C3925" s="894" t="s">
        <v>3031</v>
      </c>
      <c r="D3925" s="893" t="s">
        <v>18752</v>
      </c>
      <c r="E3925" s="892">
        <v>2200</v>
      </c>
      <c r="F3925" s="895" t="s">
        <v>18824</v>
      </c>
      <c r="G3925" s="891" t="s">
        <v>18823</v>
      </c>
      <c r="H3925" s="890" t="s">
        <v>2676</v>
      </c>
      <c r="I3925" s="889" t="s">
        <v>2777</v>
      </c>
      <c r="J3925" s="889"/>
      <c r="K3925" s="888">
        <v>1</v>
      </c>
      <c r="L3925" s="888">
        <v>12</v>
      </c>
      <c r="M3925" s="887">
        <v>25123.08</v>
      </c>
      <c r="N3925" s="888">
        <v>1</v>
      </c>
      <c r="O3925" s="888">
        <v>6</v>
      </c>
      <c r="P3925" s="887">
        <v>8773.3575999999994</v>
      </c>
    </row>
    <row r="3926" spans="1:16" ht="33.75" x14ac:dyDescent="0.25">
      <c r="A3926" s="867" t="s">
        <v>18221</v>
      </c>
      <c r="B3926" s="867" t="s">
        <v>2672</v>
      </c>
      <c r="C3926" s="894" t="s">
        <v>3031</v>
      </c>
      <c r="D3926" s="893" t="s">
        <v>18799</v>
      </c>
      <c r="E3926" s="892">
        <v>2000</v>
      </c>
      <c r="F3926" s="895" t="s">
        <v>18822</v>
      </c>
      <c r="G3926" s="891" t="s">
        <v>18821</v>
      </c>
      <c r="H3926" s="890" t="s">
        <v>2676</v>
      </c>
      <c r="I3926" s="889" t="s">
        <v>2777</v>
      </c>
      <c r="J3926" s="889"/>
      <c r="K3926" s="888">
        <v>1</v>
      </c>
      <c r="L3926" s="888">
        <v>12</v>
      </c>
      <c r="M3926" s="887">
        <v>13970.02</v>
      </c>
      <c r="N3926" s="896"/>
      <c r="O3926" s="896"/>
      <c r="P3926" s="887"/>
    </row>
    <row r="3927" spans="1:16" ht="33.75" x14ac:dyDescent="0.25">
      <c r="A3927" s="867" t="s">
        <v>18221</v>
      </c>
      <c r="B3927" s="867" t="s">
        <v>2672</v>
      </c>
      <c r="C3927" s="894" t="s">
        <v>3031</v>
      </c>
      <c r="D3927" s="893" t="s">
        <v>8488</v>
      </c>
      <c r="E3927" s="892">
        <v>6000</v>
      </c>
      <c r="F3927" s="887" t="s">
        <v>18820</v>
      </c>
      <c r="G3927" s="891" t="s">
        <v>18819</v>
      </c>
      <c r="H3927" s="890" t="s">
        <v>2814</v>
      </c>
      <c r="I3927" s="889" t="s">
        <v>18126</v>
      </c>
      <c r="J3927" s="889" t="s">
        <v>2886</v>
      </c>
      <c r="K3927" s="888">
        <v>1</v>
      </c>
      <c r="L3927" s="888">
        <v>12</v>
      </c>
      <c r="M3927" s="887">
        <v>72531.66</v>
      </c>
      <c r="N3927" s="888">
        <v>1</v>
      </c>
      <c r="O3927" s="888">
        <v>6</v>
      </c>
      <c r="P3927" s="887">
        <v>35996.67</v>
      </c>
    </row>
    <row r="3928" spans="1:16" x14ac:dyDescent="0.25">
      <c r="A3928" s="1772" t="s">
        <v>2848</v>
      </c>
      <c r="B3928" s="1772"/>
      <c r="C3928" s="1772"/>
      <c r="D3928" s="1772"/>
      <c r="E3928" s="1772"/>
      <c r="F3928" s="1772" t="s">
        <v>378</v>
      </c>
      <c r="G3928" s="1772"/>
      <c r="H3928" s="1772"/>
      <c r="I3928" s="1772"/>
      <c r="J3928" s="1772"/>
      <c r="K3928" s="1771" t="s">
        <v>2847</v>
      </c>
      <c r="L3928" s="1771"/>
      <c r="M3928" s="1771"/>
      <c r="N3928" s="1771" t="s">
        <v>2846</v>
      </c>
      <c r="O3928" s="1771"/>
      <c r="P3928" s="1771"/>
    </row>
    <row r="3929" spans="1:16" ht="69.75" x14ac:dyDescent="0.25">
      <c r="A3929" s="1535" t="s">
        <v>2845</v>
      </c>
      <c r="B3929" s="1535" t="s">
        <v>5</v>
      </c>
      <c r="C3929" s="1535" t="s">
        <v>2844</v>
      </c>
      <c r="D3929" s="1535" t="s">
        <v>2843</v>
      </c>
      <c r="E3929" s="1536" t="s">
        <v>2842</v>
      </c>
      <c r="F3929" s="1537" t="s">
        <v>2841</v>
      </c>
      <c r="G3929" s="1535" t="s">
        <v>2840</v>
      </c>
      <c r="H3929" s="1535" t="s">
        <v>2839</v>
      </c>
      <c r="I3929" s="1535" t="s">
        <v>2838</v>
      </c>
      <c r="J3929" s="1535" t="s">
        <v>2837</v>
      </c>
      <c r="K3929" s="1538" t="s">
        <v>2836</v>
      </c>
      <c r="L3929" s="1538" t="s">
        <v>2835</v>
      </c>
      <c r="M3929" s="1539" t="s">
        <v>2834</v>
      </c>
      <c r="N3929" s="1538" t="s">
        <v>2836</v>
      </c>
      <c r="O3929" s="1538" t="s">
        <v>2835</v>
      </c>
      <c r="P3929" s="1539" t="s">
        <v>2834</v>
      </c>
    </row>
    <row r="3930" spans="1:16" ht="33.75" x14ac:dyDescent="0.25">
      <c r="A3930" s="867" t="s">
        <v>18221</v>
      </c>
      <c r="B3930" s="867" t="s">
        <v>2672</v>
      </c>
      <c r="C3930" s="894" t="s">
        <v>3031</v>
      </c>
      <c r="D3930" s="893" t="s">
        <v>18752</v>
      </c>
      <c r="E3930" s="892">
        <v>2200</v>
      </c>
      <c r="F3930" s="895" t="s">
        <v>18818</v>
      </c>
      <c r="G3930" s="891" t="s">
        <v>18817</v>
      </c>
      <c r="H3930" s="890" t="s">
        <v>18816</v>
      </c>
      <c r="I3930" s="889" t="s">
        <v>2684</v>
      </c>
      <c r="J3930" s="889"/>
      <c r="K3930" s="896">
        <v>1</v>
      </c>
      <c r="L3930" s="896">
        <v>11</v>
      </c>
      <c r="M3930" s="887">
        <v>24495.079999999998</v>
      </c>
      <c r="N3930" s="896"/>
      <c r="O3930" s="896"/>
      <c r="P3930" s="887"/>
    </row>
    <row r="3931" spans="1:16" ht="33.75" x14ac:dyDescent="0.25">
      <c r="A3931" s="867" t="s">
        <v>18221</v>
      </c>
      <c r="B3931" s="867" t="s">
        <v>2672</v>
      </c>
      <c r="C3931" s="894" t="s">
        <v>3031</v>
      </c>
      <c r="D3931" s="893" t="s">
        <v>18815</v>
      </c>
      <c r="E3931" s="892">
        <v>3000</v>
      </c>
      <c r="F3931" s="895">
        <v>10436566</v>
      </c>
      <c r="G3931" s="891" t="s">
        <v>18814</v>
      </c>
      <c r="H3931" s="890" t="s">
        <v>2676</v>
      </c>
      <c r="I3931" s="889" t="s">
        <v>2777</v>
      </c>
      <c r="J3931" s="889"/>
      <c r="K3931" s="888">
        <v>1</v>
      </c>
      <c r="L3931" s="888">
        <v>12</v>
      </c>
      <c r="M3931" s="887">
        <v>36077.79</v>
      </c>
      <c r="N3931" s="888">
        <v>1</v>
      </c>
      <c r="O3931" s="888">
        <v>6</v>
      </c>
      <c r="P3931" s="887">
        <v>17772.55</v>
      </c>
    </row>
    <row r="3932" spans="1:16" ht="33.75" x14ac:dyDescent="0.25">
      <c r="A3932" s="867" t="s">
        <v>18221</v>
      </c>
      <c r="B3932" s="867" t="s">
        <v>2672</v>
      </c>
      <c r="C3932" s="894" t="s">
        <v>3031</v>
      </c>
      <c r="D3932" s="893" t="s">
        <v>18813</v>
      </c>
      <c r="E3932" s="892">
        <v>6000</v>
      </c>
      <c r="F3932" s="887" t="s">
        <v>18688</v>
      </c>
      <c r="G3932" s="891" t="s">
        <v>18812</v>
      </c>
      <c r="H3932" s="890" t="s">
        <v>2728</v>
      </c>
      <c r="I3932" s="889" t="s">
        <v>18126</v>
      </c>
      <c r="J3932" s="889" t="s">
        <v>18811</v>
      </c>
      <c r="K3932" s="896">
        <v>2</v>
      </c>
      <c r="L3932" s="888">
        <v>7</v>
      </c>
      <c r="M3932" s="887">
        <v>41050.820000000007</v>
      </c>
      <c r="N3932" s="888">
        <v>1</v>
      </c>
      <c r="O3932" s="888">
        <v>6</v>
      </c>
      <c r="P3932" s="887">
        <v>35868.33</v>
      </c>
    </row>
    <row r="3933" spans="1:16" ht="33.75" x14ac:dyDescent="0.25">
      <c r="A3933" s="867" t="s">
        <v>18221</v>
      </c>
      <c r="B3933" s="867" t="s">
        <v>2672</v>
      </c>
      <c r="C3933" s="894" t="s">
        <v>3031</v>
      </c>
      <c r="D3933" s="893" t="s">
        <v>18810</v>
      </c>
      <c r="E3933" s="892">
        <v>7500</v>
      </c>
      <c r="F3933" s="887" t="s">
        <v>18808</v>
      </c>
      <c r="G3933" s="891" t="s">
        <v>18807</v>
      </c>
      <c r="H3933" s="890" t="s">
        <v>18806</v>
      </c>
      <c r="I3933" s="889" t="s">
        <v>2684</v>
      </c>
      <c r="J3933" s="889"/>
      <c r="K3933" s="888">
        <v>1</v>
      </c>
      <c r="L3933" s="888">
        <v>11</v>
      </c>
      <c r="M3933" s="887">
        <v>94831.52</v>
      </c>
      <c r="N3933" s="896"/>
      <c r="O3933" s="896"/>
      <c r="P3933" s="887"/>
    </row>
    <row r="3934" spans="1:16" ht="33.75" x14ac:dyDescent="0.25">
      <c r="A3934" s="867" t="s">
        <v>18221</v>
      </c>
      <c r="B3934" s="867" t="s">
        <v>2672</v>
      </c>
      <c r="C3934" s="894" t="s">
        <v>3031</v>
      </c>
      <c r="D3934" s="893" t="s">
        <v>18809</v>
      </c>
      <c r="E3934" s="892">
        <v>8000</v>
      </c>
      <c r="F3934" s="887" t="s">
        <v>18808</v>
      </c>
      <c r="G3934" s="891" t="s">
        <v>18807</v>
      </c>
      <c r="H3934" s="890" t="s">
        <v>18806</v>
      </c>
      <c r="I3934" s="889" t="s">
        <v>2684</v>
      </c>
      <c r="J3934" s="889"/>
      <c r="K3934" s="888">
        <v>1</v>
      </c>
      <c r="L3934" s="888">
        <v>1</v>
      </c>
      <c r="M3934" s="887">
        <v>3200</v>
      </c>
      <c r="N3934" s="888">
        <v>1</v>
      </c>
      <c r="O3934" s="888">
        <v>6</v>
      </c>
      <c r="P3934" s="887">
        <v>47575.520000000004</v>
      </c>
    </row>
    <row r="3935" spans="1:16" ht="33.75" x14ac:dyDescent="0.25">
      <c r="A3935" s="867" t="s">
        <v>18221</v>
      </c>
      <c r="B3935" s="867" t="s">
        <v>2672</v>
      </c>
      <c r="C3935" s="894" t="s">
        <v>3031</v>
      </c>
      <c r="D3935" s="893" t="s">
        <v>18805</v>
      </c>
      <c r="E3935" s="892">
        <v>4500</v>
      </c>
      <c r="F3935" s="887" t="s">
        <v>18804</v>
      </c>
      <c r="G3935" s="891" t="s">
        <v>18803</v>
      </c>
      <c r="H3935" s="890" t="s">
        <v>4122</v>
      </c>
      <c r="I3935" s="889" t="s">
        <v>2707</v>
      </c>
      <c r="J3935" s="889"/>
      <c r="K3935" s="888">
        <v>1</v>
      </c>
      <c r="L3935" s="888">
        <v>12</v>
      </c>
      <c r="M3935" s="887">
        <v>54044.107500000006</v>
      </c>
      <c r="N3935" s="888">
        <v>1</v>
      </c>
      <c r="O3935" s="888">
        <v>6</v>
      </c>
      <c r="P3935" s="887">
        <v>26155.620000000003</v>
      </c>
    </row>
    <row r="3936" spans="1:16" ht="33.75" x14ac:dyDescent="0.25">
      <c r="A3936" s="867" t="s">
        <v>18221</v>
      </c>
      <c r="B3936" s="867" t="s">
        <v>2672</v>
      </c>
      <c r="C3936" s="894" t="s">
        <v>3031</v>
      </c>
      <c r="D3936" s="893" t="s">
        <v>18802</v>
      </c>
      <c r="E3936" s="892">
        <v>11000</v>
      </c>
      <c r="F3936" s="887" t="s">
        <v>18801</v>
      </c>
      <c r="G3936" s="891" t="s">
        <v>18800</v>
      </c>
      <c r="H3936" s="890" t="s">
        <v>2703</v>
      </c>
      <c r="I3936" s="889" t="s">
        <v>18126</v>
      </c>
      <c r="J3936" s="889" t="s">
        <v>2703</v>
      </c>
      <c r="K3936" s="888">
        <v>1</v>
      </c>
      <c r="L3936" s="888">
        <v>12</v>
      </c>
      <c r="M3936" s="887">
        <v>132586.25</v>
      </c>
      <c r="N3936" s="888">
        <v>1</v>
      </c>
      <c r="O3936" s="888">
        <v>6</v>
      </c>
      <c r="P3936" s="887">
        <v>65978.61</v>
      </c>
    </row>
    <row r="3937" spans="1:16" ht="33.75" x14ac:dyDescent="0.25">
      <c r="A3937" s="867" t="s">
        <v>18221</v>
      </c>
      <c r="B3937" s="867" t="s">
        <v>2672</v>
      </c>
      <c r="C3937" s="894" t="s">
        <v>3031</v>
      </c>
      <c r="D3937" s="893" t="s">
        <v>18799</v>
      </c>
      <c r="E3937" s="892">
        <v>2000</v>
      </c>
      <c r="F3937" s="895">
        <v>10731197</v>
      </c>
      <c r="G3937" s="891" t="s">
        <v>18798</v>
      </c>
      <c r="H3937" s="890"/>
      <c r="I3937" s="889" t="s">
        <v>2777</v>
      </c>
      <c r="J3937" s="889" t="s">
        <v>2680</v>
      </c>
      <c r="K3937" s="888">
        <v>1</v>
      </c>
      <c r="L3937" s="888">
        <v>12</v>
      </c>
      <c r="M3937" s="887">
        <v>23610.309999999994</v>
      </c>
      <c r="N3937" s="888">
        <v>1</v>
      </c>
      <c r="O3937" s="888">
        <v>6</v>
      </c>
      <c r="P3937" s="887">
        <v>11878.34</v>
      </c>
    </row>
    <row r="3938" spans="1:16" ht="33.75" x14ac:dyDescent="0.25">
      <c r="A3938" s="867" t="s">
        <v>18221</v>
      </c>
      <c r="B3938" s="867" t="s">
        <v>2672</v>
      </c>
      <c r="C3938" s="894" t="s">
        <v>3031</v>
      </c>
      <c r="D3938" s="893" t="s">
        <v>18752</v>
      </c>
      <c r="E3938" s="892">
        <v>2200</v>
      </c>
      <c r="F3938" s="895" t="s">
        <v>18797</v>
      </c>
      <c r="G3938" s="891" t="s">
        <v>18796</v>
      </c>
      <c r="H3938" s="890"/>
      <c r="I3938" s="889" t="s">
        <v>2707</v>
      </c>
      <c r="J3938" s="889" t="s">
        <v>18795</v>
      </c>
      <c r="K3938" s="888">
        <v>1</v>
      </c>
      <c r="L3938" s="888">
        <v>12</v>
      </c>
      <c r="M3938" s="887">
        <v>26759.19</v>
      </c>
      <c r="N3938" s="888">
        <v>1</v>
      </c>
      <c r="O3938" s="888">
        <v>6</v>
      </c>
      <c r="P3938" s="887">
        <v>12966.52</v>
      </c>
    </row>
    <row r="3939" spans="1:16" ht="33.75" x14ac:dyDescent="0.25">
      <c r="A3939" s="867" t="s">
        <v>18221</v>
      </c>
      <c r="B3939" s="867" t="s">
        <v>2672</v>
      </c>
      <c r="C3939" s="894" t="s">
        <v>3031</v>
      </c>
      <c r="D3939" s="893" t="s">
        <v>18794</v>
      </c>
      <c r="E3939" s="892">
        <v>6500</v>
      </c>
      <c r="F3939" s="895" t="s">
        <v>18793</v>
      </c>
      <c r="G3939" s="891" t="s">
        <v>18792</v>
      </c>
      <c r="H3939" s="890" t="s">
        <v>2852</v>
      </c>
      <c r="I3939" s="889" t="s">
        <v>18126</v>
      </c>
      <c r="J3939" s="889" t="s">
        <v>2852</v>
      </c>
      <c r="K3939" s="888">
        <v>1</v>
      </c>
      <c r="L3939" s="888">
        <v>4</v>
      </c>
      <c r="M3939" s="887">
        <v>26208.52</v>
      </c>
      <c r="N3939" s="896"/>
      <c r="O3939" s="896"/>
      <c r="P3939" s="887"/>
    </row>
    <row r="3940" spans="1:16" ht="33.75" x14ac:dyDescent="0.25">
      <c r="A3940" s="867" t="s">
        <v>18221</v>
      </c>
      <c r="B3940" s="867" t="s">
        <v>2672</v>
      </c>
      <c r="C3940" s="894" t="s">
        <v>3031</v>
      </c>
      <c r="D3940" s="893" t="s">
        <v>18791</v>
      </c>
      <c r="E3940" s="892">
        <v>6500</v>
      </c>
      <c r="F3940" s="895" t="s">
        <v>18790</v>
      </c>
      <c r="G3940" s="891" t="s">
        <v>18789</v>
      </c>
      <c r="H3940" s="890" t="s">
        <v>2852</v>
      </c>
      <c r="I3940" s="889" t="s">
        <v>18126</v>
      </c>
      <c r="J3940" s="889" t="s">
        <v>2852</v>
      </c>
      <c r="K3940" s="888">
        <v>1</v>
      </c>
      <c r="L3940" s="888">
        <v>7</v>
      </c>
      <c r="M3940" s="887">
        <v>43139.329999999994</v>
      </c>
      <c r="N3940" s="896"/>
      <c r="O3940" s="896"/>
      <c r="P3940" s="887"/>
    </row>
    <row r="3941" spans="1:16" ht="33.75" x14ac:dyDescent="0.25">
      <c r="A3941" s="867" t="s">
        <v>18221</v>
      </c>
      <c r="B3941" s="867" t="s">
        <v>2672</v>
      </c>
      <c r="C3941" s="894" t="s">
        <v>3031</v>
      </c>
      <c r="D3941" s="893" t="s">
        <v>18752</v>
      </c>
      <c r="E3941" s="892">
        <v>2200</v>
      </c>
      <c r="F3941" s="895" t="s">
        <v>18788</v>
      </c>
      <c r="G3941" s="891" t="s">
        <v>18787</v>
      </c>
      <c r="H3941" s="890" t="s">
        <v>18786</v>
      </c>
      <c r="I3941" s="889" t="s">
        <v>2684</v>
      </c>
      <c r="J3941" s="889"/>
      <c r="K3941" s="888">
        <v>1</v>
      </c>
      <c r="L3941" s="888">
        <v>12</v>
      </c>
      <c r="M3941" s="887">
        <v>26647.029999999995</v>
      </c>
      <c r="N3941" s="888">
        <v>1</v>
      </c>
      <c r="O3941" s="888">
        <v>6</v>
      </c>
      <c r="P3941" s="887">
        <v>13086.93</v>
      </c>
    </row>
    <row r="3942" spans="1:16" ht="33.75" x14ac:dyDescent="0.25">
      <c r="A3942" s="867" t="s">
        <v>18221</v>
      </c>
      <c r="B3942" s="867" t="s">
        <v>2672</v>
      </c>
      <c r="C3942" s="894" t="s">
        <v>3031</v>
      </c>
      <c r="D3942" s="893" t="s">
        <v>18785</v>
      </c>
      <c r="E3942" s="892">
        <v>4000</v>
      </c>
      <c r="F3942" s="887" t="s">
        <v>18784</v>
      </c>
      <c r="G3942" s="891" t="s">
        <v>18783</v>
      </c>
      <c r="H3942" s="890" t="s">
        <v>2722</v>
      </c>
      <c r="I3942" s="889" t="s">
        <v>18126</v>
      </c>
      <c r="J3942" s="889" t="s">
        <v>2772</v>
      </c>
      <c r="K3942" s="888">
        <v>1</v>
      </c>
      <c r="L3942" s="888">
        <v>12</v>
      </c>
      <c r="M3942" s="887">
        <v>48488.87999999999</v>
      </c>
      <c r="N3942" s="888">
        <v>1</v>
      </c>
      <c r="O3942" s="888">
        <v>6</v>
      </c>
      <c r="P3942" s="887">
        <v>19818.9948</v>
      </c>
    </row>
    <row r="3943" spans="1:16" ht="33.75" x14ac:dyDescent="0.25">
      <c r="A3943" s="867" t="s">
        <v>18221</v>
      </c>
      <c r="B3943" s="867" t="s">
        <v>2672</v>
      </c>
      <c r="C3943" s="894" t="s">
        <v>3031</v>
      </c>
      <c r="D3943" s="893" t="s">
        <v>18782</v>
      </c>
      <c r="E3943" s="892">
        <v>11000</v>
      </c>
      <c r="F3943" s="887" t="s">
        <v>18781</v>
      </c>
      <c r="G3943" s="891" t="s">
        <v>18780</v>
      </c>
      <c r="H3943" s="890" t="s">
        <v>2688</v>
      </c>
      <c r="I3943" s="889" t="s">
        <v>18126</v>
      </c>
      <c r="J3943" s="889" t="s">
        <v>2688</v>
      </c>
      <c r="K3943" s="888">
        <v>1</v>
      </c>
      <c r="L3943" s="888">
        <v>12</v>
      </c>
      <c r="M3943" s="887">
        <v>132532.01</v>
      </c>
      <c r="N3943" s="888">
        <v>1</v>
      </c>
      <c r="O3943" s="888">
        <v>6</v>
      </c>
      <c r="P3943" s="887">
        <v>65974.78</v>
      </c>
    </row>
    <row r="3944" spans="1:16" ht="33.75" x14ac:dyDescent="0.25">
      <c r="A3944" s="867" t="s">
        <v>18221</v>
      </c>
      <c r="B3944" s="867" t="s">
        <v>2672</v>
      </c>
      <c r="C3944" s="894" t="s">
        <v>3031</v>
      </c>
      <c r="D3944" s="893" t="s">
        <v>18779</v>
      </c>
      <c r="E3944" s="892">
        <v>2500</v>
      </c>
      <c r="F3944" s="895">
        <v>43166720</v>
      </c>
      <c r="G3944" s="891" t="s">
        <v>18778</v>
      </c>
      <c r="H3944" s="890" t="s">
        <v>2725</v>
      </c>
      <c r="I3944" s="889" t="s">
        <v>2777</v>
      </c>
      <c r="J3944" s="889"/>
      <c r="K3944" s="888">
        <v>1</v>
      </c>
      <c r="L3944" s="896">
        <v>11</v>
      </c>
      <c r="M3944" s="887">
        <v>27955.379999999997</v>
      </c>
      <c r="N3944" s="896"/>
      <c r="O3944" s="896"/>
      <c r="P3944" s="887"/>
    </row>
    <row r="3945" spans="1:16" ht="33.75" x14ac:dyDescent="0.25">
      <c r="A3945" s="867" t="s">
        <v>18221</v>
      </c>
      <c r="B3945" s="867" t="s">
        <v>2672</v>
      </c>
      <c r="C3945" s="894" t="s">
        <v>3031</v>
      </c>
      <c r="D3945" s="893" t="s">
        <v>18777</v>
      </c>
      <c r="E3945" s="892">
        <v>2000</v>
      </c>
      <c r="F3945" s="887" t="s">
        <v>18776</v>
      </c>
      <c r="G3945" s="891" t="s">
        <v>18775</v>
      </c>
      <c r="H3945" s="890"/>
      <c r="I3945" s="889"/>
      <c r="J3945" s="889" t="s">
        <v>18774</v>
      </c>
      <c r="K3945" s="888">
        <v>1</v>
      </c>
      <c r="L3945" s="888">
        <v>12</v>
      </c>
      <c r="M3945" s="887">
        <v>24600</v>
      </c>
      <c r="N3945" s="888">
        <v>1</v>
      </c>
      <c r="O3945" s="888">
        <v>6</v>
      </c>
      <c r="P3945" s="887">
        <v>12000</v>
      </c>
    </row>
    <row r="3946" spans="1:16" ht="33.75" x14ac:dyDescent="0.25">
      <c r="A3946" s="867" t="s">
        <v>18221</v>
      </c>
      <c r="B3946" s="867" t="s">
        <v>2672</v>
      </c>
      <c r="C3946" s="894" t="s">
        <v>3031</v>
      </c>
      <c r="D3946" s="893" t="s">
        <v>18773</v>
      </c>
      <c r="E3946" s="892">
        <v>7000</v>
      </c>
      <c r="F3946" s="887" t="s">
        <v>18772</v>
      </c>
      <c r="G3946" s="891" t="s">
        <v>18771</v>
      </c>
      <c r="H3946" s="890" t="s">
        <v>2703</v>
      </c>
      <c r="I3946" s="889" t="s">
        <v>2707</v>
      </c>
      <c r="J3946" s="889"/>
      <c r="K3946" s="888">
        <v>1</v>
      </c>
      <c r="L3946" s="888">
        <v>12</v>
      </c>
      <c r="M3946" s="887">
        <v>84546.03899999999</v>
      </c>
      <c r="N3946" s="888">
        <v>1</v>
      </c>
      <c r="O3946" s="888">
        <v>6</v>
      </c>
      <c r="P3946" s="887">
        <v>41963.06</v>
      </c>
    </row>
    <row r="3947" spans="1:16" ht="33.75" x14ac:dyDescent="0.25">
      <c r="A3947" s="867" t="s">
        <v>18221</v>
      </c>
      <c r="B3947" s="867" t="s">
        <v>2672</v>
      </c>
      <c r="C3947" s="894" t="s">
        <v>3031</v>
      </c>
      <c r="D3947" s="893" t="s">
        <v>18752</v>
      </c>
      <c r="E3947" s="892">
        <v>2200</v>
      </c>
      <c r="F3947" s="887" t="s">
        <v>18770</v>
      </c>
      <c r="G3947" s="891" t="s">
        <v>18769</v>
      </c>
      <c r="H3947" s="890" t="s">
        <v>18768</v>
      </c>
      <c r="I3947" s="889" t="s">
        <v>2777</v>
      </c>
      <c r="J3947" s="889"/>
      <c r="K3947" s="888">
        <v>1</v>
      </c>
      <c r="L3947" s="888">
        <v>12</v>
      </c>
      <c r="M3947" s="887">
        <v>26712.59</v>
      </c>
      <c r="N3947" s="888">
        <v>1</v>
      </c>
      <c r="O3947" s="888">
        <v>6</v>
      </c>
      <c r="P3947" s="887">
        <v>13147.74</v>
      </c>
    </row>
    <row r="3948" spans="1:16" ht="33.75" x14ac:dyDescent="0.25">
      <c r="A3948" s="867" t="s">
        <v>18221</v>
      </c>
      <c r="B3948" s="867" t="s">
        <v>2672</v>
      </c>
      <c r="C3948" s="894" t="s">
        <v>3031</v>
      </c>
      <c r="D3948" s="893" t="s">
        <v>8272</v>
      </c>
      <c r="E3948" s="892">
        <v>2000</v>
      </c>
      <c r="F3948" s="887" t="s">
        <v>18767</v>
      </c>
      <c r="G3948" s="891" t="s">
        <v>18766</v>
      </c>
      <c r="H3948" s="890" t="s">
        <v>2703</v>
      </c>
      <c r="I3948" s="889" t="s">
        <v>2684</v>
      </c>
      <c r="J3948" s="889"/>
      <c r="K3948" s="888">
        <v>1</v>
      </c>
      <c r="L3948" s="888">
        <v>12</v>
      </c>
      <c r="M3948" s="887">
        <v>24437.35</v>
      </c>
      <c r="N3948" s="888">
        <v>1</v>
      </c>
      <c r="O3948" s="888">
        <v>6</v>
      </c>
      <c r="P3948" s="887">
        <v>11927.49</v>
      </c>
    </row>
    <row r="3949" spans="1:16" ht="33.75" x14ac:dyDescent="0.25">
      <c r="A3949" s="867" t="s">
        <v>18221</v>
      </c>
      <c r="B3949" s="867" t="s">
        <v>2672</v>
      </c>
      <c r="C3949" s="894" t="s">
        <v>3031</v>
      </c>
      <c r="D3949" s="893" t="s">
        <v>18765</v>
      </c>
      <c r="E3949" s="892">
        <v>4500</v>
      </c>
      <c r="F3949" s="887" t="s">
        <v>18764</v>
      </c>
      <c r="G3949" s="891" t="s">
        <v>18763</v>
      </c>
      <c r="H3949" s="890"/>
      <c r="I3949" s="889"/>
      <c r="J3949" s="889" t="s">
        <v>18762</v>
      </c>
      <c r="K3949" s="888">
        <v>1</v>
      </c>
      <c r="L3949" s="888">
        <v>12</v>
      </c>
      <c r="M3949" s="887">
        <v>52817.524999999987</v>
      </c>
      <c r="N3949" s="888">
        <v>1</v>
      </c>
      <c r="O3949" s="888">
        <v>6</v>
      </c>
      <c r="P3949" s="887">
        <v>26955.94</v>
      </c>
    </row>
    <row r="3950" spans="1:16" ht="33.75" x14ac:dyDescent="0.25">
      <c r="A3950" s="867" t="s">
        <v>18221</v>
      </c>
      <c r="B3950" s="867" t="s">
        <v>2672</v>
      </c>
      <c r="C3950" s="894" t="s">
        <v>3031</v>
      </c>
      <c r="D3950" s="893" t="s">
        <v>18761</v>
      </c>
      <c r="E3950" s="892">
        <v>13500</v>
      </c>
      <c r="F3950" s="887" t="s">
        <v>18760</v>
      </c>
      <c r="G3950" s="891" t="s">
        <v>18759</v>
      </c>
      <c r="H3950" s="890" t="s">
        <v>2722</v>
      </c>
      <c r="I3950" s="889" t="s">
        <v>18126</v>
      </c>
      <c r="J3950" s="889" t="s">
        <v>2772</v>
      </c>
      <c r="K3950" s="888">
        <v>1</v>
      </c>
      <c r="L3950" s="888">
        <v>12</v>
      </c>
      <c r="M3950" s="887">
        <v>162597.19</v>
      </c>
      <c r="N3950" s="888">
        <v>1</v>
      </c>
      <c r="O3950" s="888">
        <v>6</v>
      </c>
      <c r="P3950" s="887">
        <v>80983.12</v>
      </c>
    </row>
    <row r="3951" spans="1:16" ht="33.75" x14ac:dyDescent="0.25">
      <c r="A3951" s="867" t="s">
        <v>18221</v>
      </c>
      <c r="B3951" s="867" t="s">
        <v>2672</v>
      </c>
      <c r="C3951" s="894" t="s">
        <v>3031</v>
      </c>
      <c r="D3951" s="893" t="s">
        <v>18752</v>
      </c>
      <c r="E3951" s="892">
        <v>2200</v>
      </c>
      <c r="F3951" s="887" t="s">
        <v>18758</v>
      </c>
      <c r="G3951" s="891" t="s">
        <v>18757</v>
      </c>
      <c r="H3951" s="890" t="s">
        <v>2722</v>
      </c>
      <c r="I3951" s="889" t="s">
        <v>2777</v>
      </c>
      <c r="J3951" s="889"/>
      <c r="K3951" s="888">
        <v>1</v>
      </c>
      <c r="L3951" s="888">
        <v>12</v>
      </c>
      <c r="M3951" s="887">
        <v>25981.890000000003</v>
      </c>
      <c r="N3951" s="888">
        <v>1</v>
      </c>
      <c r="O3951" s="888">
        <v>6</v>
      </c>
      <c r="P3951" s="887">
        <v>13018.779999999999</v>
      </c>
    </row>
    <row r="3952" spans="1:16" ht="33.75" x14ac:dyDescent="0.25">
      <c r="A3952" s="867" t="s">
        <v>18221</v>
      </c>
      <c r="B3952" s="867" t="s">
        <v>2672</v>
      </c>
      <c r="C3952" s="894" t="s">
        <v>3031</v>
      </c>
      <c r="D3952" s="893" t="s">
        <v>18756</v>
      </c>
      <c r="E3952" s="892">
        <v>7000</v>
      </c>
      <c r="F3952" s="887" t="s">
        <v>18755</v>
      </c>
      <c r="G3952" s="891" t="s">
        <v>18754</v>
      </c>
      <c r="H3952" s="890" t="s">
        <v>18753</v>
      </c>
      <c r="I3952" s="889" t="s">
        <v>18126</v>
      </c>
      <c r="J3952" s="889" t="s">
        <v>18753</v>
      </c>
      <c r="K3952" s="888">
        <v>1</v>
      </c>
      <c r="L3952" s="888">
        <v>12</v>
      </c>
      <c r="M3952" s="887">
        <v>84600</v>
      </c>
      <c r="N3952" s="888">
        <v>1</v>
      </c>
      <c r="O3952" s="888">
        <v>6</v>
      </c>
      <c r="P3952" s="887">
        <v>42000</v>
      </c>
    </row>
    <row r="3953" spans="1:16" ht="33.75" x14ac:dyDescent="0.25">
      <c r="A3953" s="867" t="s">
        <v>18221</v>
      </c>
      <c r="B3953" s="867" t="s">
        <v>2672</v>
      </c>
      <c r="C3953" s="894" t="s">
        <v>3031</v>
      </c>
      <c r="D3953" s="893" t="s">
        <v>18752</v>
      </c>
      <c r="E3953" s="892">
        <v>2200</v>
      </c>
      <c r="F3953" s="895">
        <v>40255102</v>
      </c>
      <c r="G3953" s="891" t="s">
        <v>18751</v>
      </c>
      <c r="H3953" s="890" t="s">
        <v>3691</v>
      </c>
      <c r="I3953" s="889" t="s">
        <v>2684</v>
      </c>
      <c r="J3953" s="889"/>
      <c r="K3953" s="888">
        <v>1</v>
      </c>
      <c r="L3953" s="888">
        <v>12</v>
      </c>
      <c r="M3953" s="887">
        <v>26516.85</v>
      </c>
      <c r="N3953" s="888">
        <v>1</v>
      </c>
      <c r="O3953" s="888">
        <v>6</v>
      </c>
      <c r="P3953" s="887">
        <v>13032.07</v>
      </c>
    </row>
    <row r="3954" spans="1:16" ht="33.75" x14ac:dyDescent="0.25">
      <c r="A3954" s="867" t="s">
        <v>18221</v>
      </c>
      <c r="B3954" s="867" t="s">
        <v>2672</v>
      </c>
      <c r="C3954" s="894" t="s">
        <v>3031</v>
      </c>
      <c r="D3954" s="893" t="s">
        <v>18750</v>
      </c>
      <c r="E3954" s="892">
        <v>6500</v>
      </c>
      <c r="F3954" s="887" t="s">
        <v>18749</v>
      </c>
      <c r="G3954" s="891" t="s">
        <v>18748</v>
      </c>
      <c r="H3954" s="890" t="s">
        <v>3212</v>
      </c>
      <c r="I3954" s="889" t="s">
        <v>18126</v>
      </c>
      <c r="J3954" s="889" t="s">
        <v>18747</v>
      </c>
      <c r="K3954" s="888">
        <v>1</v>
      </c>
      <c r="L3954" s="888">
        <v>12</v>
      </c>
      <c r="M3954" s="887">
        <v>78600</v>
      </c>
      <c r="N3954" s="888">
        <v>1</v>
      </c>
      <c r="O3954" s="888">
        <v>6</v>
      </c>
      <c r="P3954" s="887">
        <v>39000</v>
      </c>
    </row>
    <row r="3955" spans="1:16" ht="33.75" x14ac:dyDescent="0.25">
      <c r="A3955" s="867" t="s">
        <v>18221</v>
      </c>
      <c r="B3955" s="867" t="s">
        <v>2672</v>
      </c>
      <c r="C3955" s="894" t="s">
        <v>3031</v>
      </c>
      <c r="D3955" s="893" t="s">
        <v>10607</v>
      </c>
      <c r="E3955" s="892">
        <v>6000</v>
      </c>
      <c r="F3955" s="895" t="s">
        <v>18746</v>
      </c>
      <c r="G3955" s="891" t="s">
        <v>18745</v>
      </c>
      <c r="H3955" s="890" t="s">
        <v>3684</v>
      </c>
      <c r="I3955" s="889" t="s">
        <v>18126</v>
      </c>
      <c r="J3955" s="889" t="s">
        <v>18744</v>
      </c>
      <c r="K3955" s="888">
        <v>1</v>
      </c>
      <c r="L3955" s="888">
        <v>12</v>
      </c>
      <c r="M3955" s="887">
        <v>72592.09</v>
      </c>
      <c r="N3955" s="888">
        <v>1</v>
      </c>
      <c r="O3955" s="888">
        <v>6</v>
      </c>
      <c r="P3955" s="887">
        <v>36000.1</v>
      </c>
    </row>
    <row r="3956" spans="1:16" ht="33.75" x14ac:dyDescent="0.25">
      <c r="A3956" s="867" t="s">
        <v>18221</v>
      </c>
      <c r="B3956" s="867" t="s">
        <v>2672</v>
      </c>
      <c r="C3956" s="894" t="s">
        <v>3031</v>
      </c>
      <c r="D3956" s="893" t="s">
        <v>18743</v>
      </c>
      <c r="E3956" s="892">
        <v>11000</v>
      </c>
      <c r="F3956" s="887" t="s">
        <v>18742</v>
      </c>
      <c r="G3956" s="891" t="s">
        <v>18741</v>
      </c>
      <c r="H3956" s="890" t="s">
        <v>2703</v>
      </c>
      <c r="I3956" s="889" t="s">
        <v>18126</v>
      </c>
      <c r="J3956" s="889" t="s">
        <v>2703</v>
      </c>
      <c r="K3956" s="888">
        <v>2</v>
      </c>
      <c r="L3956" s="888">
        <v>2</v>
      </c>
      <c r="M3956" s="887">
        <v>33880</v>
      </c>
      <c r="N3956" s="888"/>
      <c r="O3956" s="888"/>
      <c r="P3956" s="887"/>
    </row>
    <row r="3957" spans="1:16" ht="33.75" x14ac:dyDescent="0.25">
      <c r="A3957" s="867" t="s">
        <v>18221</v>
      </c>
      <c r="B3957" s="867" t="s">
        <v>2672</v>
      </c>
      <c r="C3957" s="894" t="s">
        <v>18220</v>
      </c>
      <c r="D3957" s="893" t="s">
        <v>18476</v>
      </c>
      <c r="E3957" s="892">
        <v>240</v>
      </c>
      <c r="F3957" s="887" t="s">
        <v>18475</v>
      </c>
      <c r="G3957" s="891" t="s">
        <v>18474</v>
      </c>
      <c r="H3957" s="890"/>
      <c r="I3957" s="889" t="s">
        <v>3135</v>
      </c>
      <c r="J3957" s="889"/>
      <c r="K3957" s="888">
        <v>1</v>
      </c>
      <c r="L3957" s="888">
        <v>3</v>
      </c>
      <c r="M3957" s="887">
        <v>720</v>
      </c>
      <c r="N3957" s="888"/>
      <c r="O3957" s="888"/>
      <c r="P3957" s="887"/>
    </row>
    <row r="3958" spans="1:16" ht="33.75" x14ac:dyDescent="0.25">
      <c r="A3958" s="867" t="s">
        <v>18221</v>
      </c>
      <c r="B3958" s="867" t="s">
        <v>2672</v>
      </c>
      <c r="C3958" s="894" t="s">
        <v>18220</v>
      </c>
      <c r="D3958" s="893" t="s">
        <v>18473</v>
      </c>
      <c r="E3958" s="892">
        <v>240</v>
      </c>
      <c r="F3958" s="887" t="s">
        <v>18472</v>
      </c>
      <c r="G3958" s="891" t="s">
        <v>18471</v>
      </c>
      <c r="H3958" s="890"/>
      <c r="I3958" s="889" t="s">
        <v>3135</v>
      </c>
      <c r="J3958" s="889"/>
      <c r="K3958" s="888">
        <v>1</v>
      </c>
      <c r="L3958" s="888">
        <v>3</v>
      </c>
      <c r="M3958" s="887">
        <v>720</v>
      </c>
      <c r="N3958" s="888"/>
      <c r="O3958" s="888"/>
      <c r="P3958" s="887"/>
    </row>
    <row r="3959" spans="1:16" ht="33.75" x14ac:dyDescent="0.25">
      <c r="A3959" s="867" t="s">
        <v>18221</v>
      </c>
      <c r="B3959" s="867" t="s">
        <v>2672</v>
      </c>
      <c r="C3959" s="894" t="s">
        <v>18220</v>
      </c>
      <c r="D3959" s="893" t="s">
        <v>18470</v>
      </c>
      <c r="E3959" s="892">
        <v>240</v>
      </c>
      <c r="F3959" s="887" t="s">
        <v>18469</v>
      </c>
      <c r="G3959" s="891" t="s">
        <v>18468</v>
      </c>
      <c r="H3959" s="890"/>
      <c r="I3959" s="889" t="s">
        <v>3135</v>
      </c>
      <c r="J3959" s="889"/>
      <c r="K3959" s="888">
        <v>1</v>
      </c>
      <c r="L3959" s="888">
        <v>3</v>
      </c>
      <c r="M3959" s="887">
        <v>720</v>
      </c>
      <c r="N3959" s="888"/>
      <c r="O3959" s="888"/>
      <c r="P3959" s="887"/>
    </row>
    <row r="3960" spans="1:16" ht="33.75" x14ac:dyDescent="0.25">
      <c r="A3960" s="867" t="s">
        <v>18221</v>
      </c>
      <c r="B3960" s="867" t="s">
        <v>2672</v>
      </c>
      <c r="C3960" s="894" t="s">
        <v>18220</v>
      </c>
      <c r="D3960" s="893" t="s">
        <v>18467</v>
      </c>
      <c r="E3960" s="892">
        <v>240</v>
      </c>
      <c r="F3960" s="887" t="s">
        <v>18466</v>
      </c>
      <c r="G3960" s="891" t="s">
        <v>18465</v>
      </c>
      <c r="H3960" s="890"/>
      <c r="I3960" s="889" t="s">
        <v>3135</v>
      </c>
      <c r="J3960" s="889"/>
      <c r="K3960" s="888">
        <v>1</v>
      </c>
      <c r="L3960" s="888">
        <v>3</v>
      </c>
      <c r="M3960" s="887">
        <v>720</v>
      </c>
      <c r="N3960" s="888"/>
      <c r="O3960" s="888"/>
      <c r="P3960" s="887"/>
    </row>
    <row r="3961" spans="1:16" ht="33.75" x14ac:dyDescent="0.25">
      <c r="A3961" s="867" t="s">
        <v>18221</v>
      </c>
      <c r="B3961" s="867" t="s">
        <v>2672</v>
      </c>
      <c r="C3961" s="894" t="s">
        <v>18220</v>
      </c>
      <c r="D3961" s="893" t="s">
        <v>18464</v>
      </c>
      <c r="E3961" s="892">
        <v>240</v>
      </c>
      <c r="F3961" s="887" t="s">
        <v>18463</v>
      </c>
      <c r="G3961" s="891" t="s">
        <v>18462</v>
      </c>
      <c r="H3961" s="890"/>
      <c r="I3961" s="889" t="s">
        <v>3135</v>
      </c>
      <c r="J3961" s="889"/>
      <c r="K3961" s="888">
        <v>1</v>
      </c>
      <c r="L3961" s="888">
        <v>3</v>
      </c>
      <c r="M3961" s="887">
        <v>720</v>
      </c>
      <c r="N3961" s="888"/>
      <c r="O3961" s="888"/>
      <c r="P3961" s="887"/>
    </row>
    <row r="3962" spans="1:16" ht="33.75" x14ac:dyDescent="0.25">
      <c r="A3962" s="867" t="s">
        <v>18221</v>
      </c>
      <c r="B3962" s="867" t="s">
        <v>2672</v>
      </c>
      <c r="C3962" s="894" t="s">
        <v>18220</v>
      </c>
      <c r="D3962" s="893" t="s">
        <v>18461</v>
      </c>
      <c r="E3962" s="892">
        <v>240</v>
      </c>
      <c r="F3962" s="887" t="s">
        <v>18460</v>
      </c>
      <c r="G3962" s="891" t="s">
        <v>18459</v>
      </c>
      <c r="H3962" s="890"/>
      <c r="I3962" s="889" t="s">
        <v>3135</v>
      </c>
      <c r="J3962" s="889"/>
      <c r="K3962" s="888">
        <v>1</v>
      </c>
      <c r="L3962" s="888">
        <v>3</v>
      </c>
      <c r="M3962" s="887">
        <v>720</v>
      </c>
      <c r="N3962" s="888"/>
      <c r="O3962" s="888"/>
      <c r="P3962" s="887"/>
    </row>
    <row r="3963" spans="1:16" ht="33.75" x14ac:dyDescent="0.25">
      <c r="A3963" s="867" t="s">
        <v>18221</v>
      </c>
      <c r="B3963" s="867" t="s">
        <v>2672</v>
      </c>
      <c r="C3963" s="894" t="s">
        <v>18220</v>
      </c>
      <c r="D3963" s="893" t="s">
        <v>18458</v>
      </c>
      <c r="E3963" s="892">
        <v>240</v>
      </c>
      <c r="F3963" s="887" t="s">
        <v>18457</v>
      </c>
      <c r="G3963" s="891" t="s">
        <v>18456</v>
      </c>
      <c r="H3963" s="890"/>
      <c r="I3963" s="889" t="s">
        <v>3135</v>
      </c>
      <c r="J3963" s="889"/>
      <c r="K3963" s="888">
        <v>1</v>
      </c>
      <c r="L3963" s="888">
        <v>3</v>
      </c>
      <c r="M3963" s="887">
        <v>720</v>
      </c>
      <c r="N3963" s="888"/>
      <c r="O3963" s="888"/>
      <c r="P3963" s="887"/>
    </row>
    <row r="3964" spans="1:16" ht="33.75" x14ac:dyDescent="0.25">
      <c r="A3964" s="867" t="s">
        <v>18221</v>
      </c>
      <c r="B3964" s="867" t="s">
        <v>2672</v>
      </c>
      <c r="C3964" s="894" t="s">
        <v>18220</v>
      </c>
      <c r="D3964" s="893" t="s">
        <v>18439</v>
      </c>
      <c r="E3964" s="892">
        <v>240</v>
      </c>
      <c r="F3964" s="887" t="s">
        <v>18703</v>
      </c>
      <c r="G3964" s="891" t="s">
        <v>18702</v>
      </c>
      <c r="H3964" s="890"/>
      <c r="I3964" s="889" t="s">
        <v>3135</v>
      </c>
      <c r="J3964" s="889"/>
      <c r="K3964" s="888">
        <v>1</v>
      </c>
      <c r="L3964" s="888">
        <v>3</v>
      </c>
      <c r="M3964" s="887">
        <v>720</v>
      </c>
      <c r="N3964" s="888"/>
      <c r="O3964" s="888"/>
      <c r="P3964" s="887"/>
    </row>
    <row r="3965" spans="1:16" ht="33.75" x14ac:dyDescent="0.25">
      <c r="A3965" s="867" t="s">
        <v>18221</v>
      </c>
      <c r="B3965" s="867" t="s">
        <v>2672</v>
      </c>
      <c r="C3965" s="894" t="s">
        <v>18220</v>
      </c>
      <c r="D3965" s="893" t="s">
        <v>18455</v>
      </c>
      <c r="E3965" s="892">
        <v>240</v>
      </c>
      <c r="F3965" s="887" t="s">
        <v>18454</v>
      </c>
      <c r="G3965" s="891" t="s">
        <v>18453</v>
      </c>
      <c r="H3965" s="890"/>
      <c r="I3965" s="889" t="s">
        <v>3135</v>
      </c>
      <c r="J3965" s="889"/>
      <c r="K3965" s="888">
        <v>1</v>
      </c>
      <c r="L3965" s="888">
        <v>3</v>
      </c>
      <c r="M3965" s="887">
        <v>720</v>
      </c>
      <c r="N3965" s="888"/>
      <c r="O3965" s="888"/>
      <c r="P3965" s="887"/>
    </row>
    <row r="3966" spans="1:16" ht="33.75" x14ac:dyDescent="0.25">
      <c r="A3966" s="867" t="s">
        <v>18221</v>
      </c>
      <c r="B3966" s="867" t="s">
        <v>2672</v>
      </c>
      <c r="C3966" s="894" t="s">
        <v>18220</v>
      </c>
      <c r="D3966" s="893" t="s">
        <v>18443</v>
      </c>
      <c r="E3966" s="892">
        <v>240</v>
      </c>
      <c r="F3966" s="887" t="s">
        <v>18442</v>
      </c>
      <c r="G3966" s="891" t="s">
        <v>18740</v>
      </c>
      <c r="H3966" s="890"/>
      <c r="I3966" s="889" t="s">
        <v>3135</v>
      </c>
      <c r="J3966" s="889"/>
      <c r="K3966" s="888">
        <v>1</v>
      </c>
      <c r="L3966" s="888">
        <v>3</v>
      </c>
      <c r="M3966" s="887">
        <v>720</v>
      </c>
      <c r="N3966" s="888"/>
      <c r="O3966" s="888"/>
      <c r="P3966" s="887"/>
    </row>
    <row r="3967" spans="1:16" x14ac:dyDescent="0.25">
      <c r="A3967" s="1772" t="s">
        <v>2848</v>
      </c>
      <c r="B3967" s="1772"/>
      <c r="C3967" s="1772"/>
      <c r="D3967" s="1772"/>
      <c r="E3967" s="1772"/>
      <c r="F3967" s="1772" t="s">
        <v>378</v>
      </c>
      <c r="G3967" s="1772"/>
      <c r="H3967" s="1772"/>
      <c r="I3967" s="1772"/>
      <c r="J3967" s="1772"/>
      <c r="K3967" s="1771" t="s">
        <v>2847</v>
      </c>
      <c r="L3967" s="1771"/>
      <c r="M3967" s="1771"/>
      <c r="N3967" s="1771" t="s">
        <v>2846</v>
      </c>
      <c r="O3967" s="1771"/>
      <c r="P3967" s="1771"/>
    </row>
    <row r="3968" spans="1:16" ht="69.75" x14ac:dyDescent="0.25">
      <c r="A3968" s="1535" t="s">
        <v>2845</v>
      </c>
      <c r="B3968" s="1535" t="s">
        <v>5</v>
      </c>
      <c r="C3968" s="1535" t="s">
        <v>2844</v>
      </c>
      <c r="D3968" s="1535" t="s">
        <v>2843</v>
      </c>
      <c r="E3968" s="1536" t="s">
        <v>2842</v>
      </c>
      <c r="F3968" s="1537" t="s">
        <v>2841</v>
      </c>
      <c r="G3968" s="1535" t="s">
        <v>2840</v>
      </c>
      <c r="H3968" s="1535" t="s">
        <v>2839</v>
      </c>
      <c r="I3968" s="1535" t="s">
        <v>2838</v>
      </c>
      <c r="J3968" s="1535" t="s">
        <v>2837</v>
      </c>
      <c r="K3968" s="1538" t="s">
        <v>2836</v>
      </c>
      <c r="L3968" s="1538" t="s">
        <v>2835</v>
      </c>
      <c r="M3968" s="1539" t="s">
        <v>2834</v>
      </c>
      <c r="N3968" s="1538" t="s">
        <v>2836</v>
      </c>
      <c r="O3968" s="1538" t="s">
        <v>2835</v>
      </c>
      <c r="P3968" s="1539" t="s">
        <v>2834</v>
      </c>
    </row>
    <row r="3969" spans="1:16" ht="33.75" x14ac:dyDescent="0.25">
      <c r="A3969" s="867" t="s">
        <v>18221</v>
      </c>
      <c r="B3969" s="867" t="s">
        <v>2672</v>
      </c>
      <c r="C3969" s="894" t="s">
        <v>18220</v>
      </c>
      <c r="D3969" s="893" t="s">
        <v>18452</v>
      </c>
      <c r="E3969" s="892">
        <v>240</v>
      </c>
      <c r="F3969" s="887" t="s">
        <v>18451</v>
      </c>
      <c r="G3969" s="891" t="s">
        <v>18450</v>
      </c>
      <c r="H3969" s="890"/>
      <c r="I3969" s="889" t="s">
        <v>3135</v>
      </c>
      <c r="J3969" s="889"/>
      <c r="K3969" s="888">
        <v>1</v>
      </c>
      <c r="L3969" s="888">
        <v>3</v>
      </c>
      <c r="M3969" s="887">
        <v>720</v>
      </c>
      <c r="N3969" s="888"/>
      <c r="O3969" s="888"/>
      <c r="P3969" s="887"/>
    </row>
    <row r="3970" spans="1:16" ht="33.75" x14ac:dyDescent="0.25">
      <c r="A3970" s="867" t="s">
        <v>18221</v>
      </c>
      <c r="B3970" s="867" t="s">
        <v>2672</v>
      </c>
      <c r="C3970" s="894" t="s">
        <v>18220</v>
      </c>
      <c r="D3970" s="893" t="s">
        <v>18449</v>
      </c>
      <c r="E3970" s="892">
        <v>240</v>
      </c>
      <c r="F3970" s="887" t="s">
        <v>18448</v>
      </c>
      <c r="G3970" s="891" t="s">
        <v>18447</v>
      </c>
      <c r="H3970" s="890"/>
      <c r="I3970" s="889" t="s">
        <v>3135</v>
      </c>
      <c r="J3970" s="889"/>
      <c r="K3970" s="888">
        <v>1</v>
      </c>
      <c r="L3970" s="888">
        <v>3</v>
      </c>
      <c r="M3970" s="887">
        <v>720</v>
      </c>
      <c r="N3970" s="888"/>
      <c r="O3970" s="888"/>
      <c r="P3970" s="887"/>
    </row>
    <row r="3971" spans="1:16" ht="33.75" x14ac:dyDescent="0.25">
      <c r="A3971" s="867" t="s">
        <v>18221</v>
      </c>
      <c r="B3971" s="867" t="s">
        <v>2672</v>
      </c>
      <c r="C3971" s="894" t="s">
        <v>18220</v>
      </c>
      <c r="D3971" s="893" t="s">
        <v>18446</v>
      </c>
      <c r="E3971" s="892">
        <v>240</v>
      </c>
      <c r="F3971" s="887" t="s">
        <v>18445</v>
      </c>
      <c r="G3971" s="891" t="s">
        <v>18444</v>
      </c>
      <c r="H3971" s="890"/>
      <c r="I3971" s="889" t="s">
        <v>3135</v>
      </c>
      <c r="J3971" s="889"/>
      <c r="K3971" s="888">
        <v>1</v>
      </c>
      <c r="L3971" s="888">
        <v>3</v>
      </c>
      <c r="M3971" s="887">
        <v>720</v>
      </c>
      <c r="N3971" s="888"/>
      <c r="O3971" s="888"/>
      <c r="P3971" s="887"/>
    </row>
    <row r="3972" spans="1:16" ht="33.75" x14ac:dyDescent="0.25">
      <c r="A3972" s="867" t="s">
        <v>18221</v>
      </c>
      <c r="B3972" s="867" t="s">
        <v>2672</v>
      </c>
      <c r="C3972" s="894" t="s">
        <v>18220</v>
      </c>
      <c r="D3972" s="893" t="s">
        <v>18436</v>
      </c>
      <c r="E3972" s="892">
        <v>1000</v>
      </c>
      <c r="F3972" s="887" t="s">
        <v>18334</v>
      </c>
      <c r="G3972" s="891" t="s">
        <v>18435</v>
      </c>
      <c r="H3972" s="890"/>
      <c r="I3972" s="889" t="s">
        <v>3135</v>
      </c>
      <c r="J3972" s="889"/>
      <c r="K3972" s="888">
        <v>1</v>
      </c>
      <c r="L3972" s="888">
        <v>3</v>
      </c>
      <c r="M3972" s="887">
        <v>3000</v>
      </c>
      <c r="N3972" s="888"/>
      <c r="O3972" s="888"/>
      <c r="P3972" s="887"/>
    </row>
    <row r="3973" spans="1:16" ht="33.75" x14ac:dyDescent="0.25">
      <c r="A3973" s="867" t="s">
        <v>18221</v>
      </c>
      <c r="B3973" s="867" t="s">
        <v>2672</v>
      </c>
      <c r="C3973" s="894" t="s">
        <v>18220</v>
      </c>
      <c r="D3973" s="893" t="s">
        <v>18434</v>
      </c>
      <c r="E3973" s="892">
        <v>1000</v>
      </c>
      <c r="F3973" s="887" t="s">
        <v>18433</v>
      </c>
      <c r="G3973" s="891" t="s">
        <v>18432</v>
      </c>
      <c r="H3973" s="890"/>
      <c r="I3973" s="889" t="s">
        <v>3135</v>
      </c>
      <c r="J3973" s="889"/>
      <c r="K3973" s="888">
        <v>1</v>
      </c>
      <c r="L3973" s="888">
        <v>3</v>
      </c>
      <c r="M3973" s="887">
        <v>3000</v>
      </c>
      <c r="N3973" s="888"/>
      <c r="O3973" s="888"/>
      <c r="P3973" s="887"/>
    </row>
    <row r="3974" spans="1:16" ht="33.75" x14ac:dyDescent="0.25">
      <c r="A3974" s="867" t="s">
        <v>18221</v>
      </c>
      <c r="B3974" s="867" t="s">
        <v>2672</v>
      </c>
      <c r="C3974" s="894" t="s">
        <v>18220</v>
      </c>
      <c r="D3974" s="893" t="s">
        <v>18651</v>
      </c>
      <c r="E3974" s="892">
        <v>1000</v>
      </c>
      <c r="F3974" s="887" t="s">
        <v>18676</v>
      </c>
      <c r="G3974" s="891" t="s">
        <v>18675</v>
      </c>
      <c r="H3974" s="890"/>
      <c r="I3974" s="889" t="s">
        <v>3135</v>
      </c>
      <c r="J3974" s="889"/>
      <c r="K3974" s="888">
        <v>1</v>
      </c>
      <c r="L3974" s="888">
        <v>3</v>
      </c>
      <c r="M3974" s="887">
        <v>3000</v>
      </c>
      <c r="N3974" s="888"/>
      <c r="O3974" s="888"/>
      <c r="P3974" s="887"/>
    </row>
    <row r="3975" spans="1:16" ht="33.75" x14ac:dyDescent="0.25">
      <c r="A3975" s="867" t="s">
        <v>18221</v>
      </c>
      <c r="B3975" s="867" t="s">
        <v>2672</v>
      </c>
      <c r="C3975" s="894" t="s">
        <v>18220</v>
      </c>
      <c r="D3975" s="893" t="s">
        <v>18428</v>
      </c>
      <c r="E3975" s="892">
        <v>1000</v>
      </c>
      <c r="F3975" s="887" t="s">
        <v>18427</v>
      </c>
      <c r="G3975" s="891" t="s">
        <v>18426</v>
      </c>
      <c r="H3975" s="890"/>
      <c r="I3975" s="889" t="s">
        <v>3135</v>
      </c>
      <c r="J3975" s="889"/>
      <c r="K3975" s="888">
        <v>1</v>
      </c>
      <c r="L3975" s="888">
        <v>3</v>
      </c>
      <c r="M3975" s="887">
        <v>3000</v>
      </c>
      <c r="N3975" s="888"/>
      <c r="O3975" s="888"/>
      <c r="P3975" s="887"/>
    </row>
    <row r="3976" spans="1:16" ht="33.75" x14ac:dyDescent="0.25">
      <c r="A3976" s="867" t="s">
        <v>18221</v>
      </c>
      <c r="B3976" s="867" t="s">
        <v>2672</v>
      </c>
      <c r="C3976" s="894" t="s">
        <v>18220</v>
      </c>
      <c r="D3976" s="893" t="s">
        <v>18425</v>
      </c>
      <c r="E3976" s="892">
        <v>1000</v>
      </c>
      <c r="F3976" s="887" t="s">
        <v>18424</v>
      </c>
      <c r="G3976" s="891" t="s">
        <v>18423</v>
      </c>
      <c r="H3976" s="890"/>
      <c r="I3976" s="889" t="s">
        <v>3135</v>
      </c>
      <c r="J3976" s="889"/>
      <c r="K3976" s="888">
        <v>1</v>
      </c>
      <c r="L3976" s="888">
        <v>3</v>
      </c>
      <c r="M3976" s="887">
        <v>3000</v>
      </c>
      <c r="N3976" s="888"/>
      <c r="O3976" s="888"/>
      <c r="P3976" s="887"/>
    </row>
    <row r="3977" spans="1:16" ht="33.75" x14ac:dyDescent="0.25">
      <c r="A3977" s="867" t="s">
        <v>18221</v>
      </c>
      <c r="B3977" s="867" t="s">
        <v>2672</v>
      </c>
      <c r="C3977" s="894" t="s">
        <v>18220</v>
      </c>
      <c r="D3977" s="893" t="s">
        <v>18422</v>
      </c>
      <c r="E3977" s="892">
        <v>1000</v>
      </c>
      <c r="F3977" s="887" t="s">
        <v>18421</v>
      </c>
      <c r="G3977" s="891" t="s">
        <v>18420</v>
      </c>
      <c r="H3977" s="890"/>
      <c r="I3977" s="889" t="s">
        <v>3135</v>
      </c>
      <c r="J3977" s="889"/>
      <c r="K3977" s="888">
        <v>1</v>
      </c>
      <c r="L3977" s="888">
        <v>3</v>
      </c>
      <c r="M3977" s="887">
        <v>3000</v>
      </c>
      <c r="N3977" s="888"/>
      <c r="O3977" s="888"/>
      <c r="P3977" s="887"/>
    </row>
    <row r="3978" spans="1:16" ht="33.75" x14ac:dyDescent="0.25">
      <c r="A3978" s="867" t="s">
        <v>18221</v>
      </c>
      <c r="B3978" s="867" t="s">
        <v>2672</v>
      </c>
      <c r="C3978" s="894" t="s">
        <v>18220</v>
      </c>
      <c r="D3978" s="893" t="s">
        <v>18419</v>
      </c>
      <c r="E3978" s="892">
        <v>1000</v>
      </c>
      <c r="F3978" s="887" t="s">
        <v>18418</v>
      </c>
      <c r="G3978" s="891" t="s">
        <v>18417</v>
      </c>
      <c r="H3978" s="890"/>
      <c r="I3978" s="889" t="s">
        <v>3135</v>
      </c>
      <c r="J3978" s="889"/>
      <c r="K3978" s="888">
        <v>1</v>
      </c>
      <c r="L3978" s="888">
        <v>3</v>
      </c>
      <c r="M3978" s="887">
        <v>3000</v>
      </c>
      <c r="N3978" s="888"/>
      <c r="O3978" s="888"/>
      <c r="P3978" s="887"/>
    </row>
    <row r="3979" spans="1:16" ht="33.75" x14ac:dyDescent="0.25">
      <c r="A3979" s="867" t="s">
        <v>18221</v>
      </c>
      <c r="B3979" s="867" t="s">
        <v>2672</v>
      </c>
      <c r="C3979" s="894" t="s">
        <v>18220</v>
      </c>
      <c r="D3979" s="893" t="s">
        <v>18416</v>
      </c>
      <c r="E3979" s="892">
        <v>1000</v>
      </c>
      <c r="F3979" s="887" t="s">
        <v>18415</v>
      </c>
      <c r="G3979" s="891" t="s">
        <v>18414</v>
      </c>
      <c r="H3979" s="890"/>
      <c r="I3979" s="889" t="s">
        <v>3135</v>
      </c>
      <c r="J3979" s="889"/>
      <c r="K3979" s="888">
        <v>1</v>
      </c>
      <c r="L3979" s="888">
        <v>3</v>
      </c>
      <c r="M3979" s="887">
        <v>3000</v>
      </c>
      <c r="N3979" s="888"/>
      <c r="O3979" s="888"/>
      <c r="P3979" s="887"/>
    </row>
    <row r="3980" spans="1:16" ht="33.75" x14ac:dyDescent="0.25">
      <c r="A3980" s="867" t="s">
        <v>18221</v>
      </c>
      <c r="B3980" s="867" t="s">
        <v>2672</v>
      </c>
      <c r="C3980" s="894" t="s">
        <v>18220</v>
      </c>
      <c r="D3980" s="893" t="s">
        <v>18227</v>
      </c>
      <c r="E3980" s="892">
        <v>1000</v>
      </c>
      <c r="F3980" s="887" t="s">
        <v>18413</v>
      </c>
      <c r="G3980" s="891" t="s">
        <v>18412</v>
      </c>
      <c r="H3980" s="890" t="s">
        <v>8333</v>
      </c>
      <c r="I3980" s="889" t="s">
        <v>3654</v>
      </c>
      <c r="J3980" s="889" t="s">
        <v>18411</v>
      </c>
      <c r="K3980" s="888">
        <v>1</v>
      </c>
      <c r="L3980" s="888">
        <v>3</v>
      </c>
      <c r="M3980" s="887">
        <v>3000</v>
      </c>
      <c r="N3980" s="888"/>
      <c r="O3980" s="888"/>
      <c r="P3980" s="887"/>
    </row>
    <row r="3981" spans="1:16" ht="33.75" x14ac:dyDescent="0.25">
      <c r="A3981" s="867" t="s">
        <v>18221</v>
      </c>
      <c r="B3981" s="867" t="s">
        <v>2672</v>
      </c>
      <c r="C3981" s="894" t="s">
        <v>18220</v>
      </c>
      <c r="D3981" s="893" t="s">
        <v>18401</v>
      </c>
      <c r="E3981" s="892">
        <v>1000</v>
      </c>
      <c r="F3981" s="887" t="s">
        <v>18400</v>
      </c>
      <c r="G3981" s="891" t="s">
        <v>18399</v>
      </c>
      <c r="H3981" s="890"/>
      <c r="I3981" s="889" t="s">
        <v>3135</v>
      </c>
      <c r="J3981" s="889"/>
      <c r="K3981" s="888">
        <v>1</v>
      </c>
      <c r="L3981" s="888">
        <v>3</v>
      </c>
      <c r="M3981" s="887">
        <v>3000</v>
      </c>
      <c r="N3981" s="888"/>
      <c r="O3981" s="888"/>
      <c r="P3981" s="887"/>
    </row>
    <row r="3982" spans="1:16" ht="33.75" x14ac:dyDescent="0.25">
      <c r="A3982" s="867" t="s">
        <v>18221</v>
      </c>
      <c r="B3982" s="867" t="s">
        <v>2672</v>
      </c>
      <c r="C3982" s="894" t="s">
        <v>18220</v>
      </c>
      <c r="D3982" s="893" t="s">
        <v>18410</v>
      </c>
      <c r="E3982" s="892">
        <v>1000</v>
      </c>
      <c r="F3982" s="887" t="s">
        <v>18409</v>
      </c>
      <c r="G3982" s="891" t="s">
        <v>18408</v>
      </c>
      <c r="H3982" s="890"/>
      <c r="I3982" s="889" t="s">
        <v>3135</v>
      </c>
      <c r="J3982" s="889"/>
      <c r="K3982" s="888">
        <v>1</v>
      </c>
      <c r="L3982" s="888">
        <v>3</v>
      </c>
      <c r="M3982" s="887">
        <v>3000</v>
      </c>
      <c r="N3982" s="888"/>
      <c r="O3982" s="888"/>
      <c r="P3982" s="887"/>
    </row>
    <row r="3983" spans="1:16" ht="33.75" x14ac:dyDescent="0.25">
      <c r="A3983" s="867" t="s">
        <v>18221</v>
      </c>
      <c r="B3983" s="867" t="s">
        <v>2672</v>
      </c>
      <c r="C3983" s="894" t="s">
        <v>18220</v>
      </c>
      <c r="D3983" s="893" t="s">
        <v>18407</v>
      </c>
      <c r="E3983" s="892">
        <v>1000</v>
      </c>
      <c r="F3983" s="887" t="s">
        <v>18406</v>
      </c>
      <c r="G3983" s="891" t="s">
        <v>18405</v>
      </c>
      <c r="H3983" s="890"/>
      <c r="I3983" s="889" t="s">
        <v>3135</v>
      </c>
      <c r="J3983" s="889"/>
      <c r="K3983" s="888">
        <v>1</v>
      </c>
      <c r="L3983" s="888">
        <v>3</v>
      </c>
      <c r="M3983" s="887">
        <v>3000</v>
      </c>
      <c r="N3983" s="888"/>
      <c r="O3983" s="888"/>
      <c r="P3983" s="887"/>
    </row>
    <row r="3984" spans="1:16" ht="33.75" x14ac:dyDescent="0.25">
      <c r="A3984" s="867" t="s">
        <v>18221</v>
      </c>
      <c r="B3984" s="867" t="s">
        <v>2672</v>
      </c>
      <c r="C3984" s="894" t="s">
        <v>18220</v>
      </c>
      <c r="D3984" s="893" t="s">
        <v>18404</v>
      </c>
      <c r="E3984" s="892">
        <v>1000</v>
      </c>
      <c r="F3984" s="887" t="s">
        <v>18403</v>
      </c>
      <c r="G3984" s="891" t="s">
        <v>18402</v>
      </c>
      <c r="H3984" s="890"/>
      <c r="I3984" s="889" t="s">
        <v>3135</v>
      </c>
      <c r="J3984" s="889"/>
      <c r="K3984" s="888">
        <v>1</v>
      </c>
      <c r="L3984" s="888">
        <v>3</v>
      </c>
      <c r="M3984" s="887">
        <v>3000</v>
      </c>
      <c r="N3984" s="888"/>
      <c r="O3984" s="888"/>
      <c r="P3984" s="887"/>
    </row>
    <row r="3985" spans="1:16" ht="42.75" customHeight="1" x14ac:dyDescent="0.25">
      <c r="A3985" s="867" t="s">
        <v>18221</v>
      </c>
      <c r="B3985" s="867" t="s">
        <v>2672</v>
      </c>
      <c r="C3985" s="894" t="s">
        <v>18220</v>
      </c>
      <c r="D3985" s="893" t="s">
        <v>18603</v>
      </c>
      <c r="E3985" s="892">
        <v>1000</v>
      </c>
      <c r="F3985" s="887" t="s">
        <v>18607</v>
      </c>
      <c r="G3985" s="891" t="s">
        <v>18606</v>
      </c>
      <c r="H3985" s="890" t="s">
        <v>2704</v>
      </c>
      <c r="I3985" s="889" t="s">
        <v>3654</v>
      </c>
      <c r="J3985" s="889" t="s">
        <v>2703</v>
      </c>
      <c r="K3985" s="888">
        <v>1</v>
      </c>
      <c r="L3985" s="888">
        <v>3</v>
      </c>
      <c r="M3985" s="887">
        <v>3000</v>
      </c>
      <c r="N3985" s="888"/>
      <c r="O3985" s="888"/>
      <c r="P3985" s="887"/>
    </row>
    <row r="3986" spans="1:16" ht="43.5" customHeight="1" x14ac:dyDescent="0.25">
      <c r="A3986" s="867" t="s">
        <v>18221</v>
      </c>
      <c r="B3986" s="867" t="s">
        <v>2672</v>
      </c>
      <c r="C3986" s="894" t="s">
        <v>18220</v>
      </c>
      <c r="D3986" s="893" t="s">
        <v>18603</v>
      </c>
      <c r="E3986" s="892">
        <v>1000</v>
      </c>
      <c r="F3986" s="887" t="s">
        <v>18605</v>
      </c>
      <c r="G3986" s="891" t="s">
        <v>18604</v>
      </c>
      <c r="H3986" s="890" t="s">
        <v>2708</v>
      </c>
      <c r="I3986" s="889" t="s">
        <v>2684</v>
      </c>
      <c r="J3986" s="889"/>
      <c r="K3986" s="888">
        <v>1</v>
      </c>
      <c r="L3986" s="888">
        <v>3</v>
      </c>
      <c r="M3986" s="887">
        <v>3000</v>
      </c>
      <c r="N3986" s="888"/>
      <c r="O3986" s="888"/>
      <c r="P3986" s="887"/>
    </row>
    <row r="3987" spans="1:16" ht="45.75" customHeight="1" x14ac:dyDescent="0.25">
      <c r="A3987" s="867" t="s">
        <v>18221</v>
      </c>
      <c r="B3987" s="867" t="s">
        <v>2672</v>
      </c>
      <c r="C3987" s="894" t="s">
        <v>18220</v>
      </c>
      <c r="D3987" s="893" t="s">
        <v>18603</v>
      </c>
      <c r="E3987" s="892">
        <v>1000</v>
      </c>
      <c r="F3987" s="887" t="s">
        <v>18602</v>
      </c>
      <c r="G3987" s="891" t="s">
        <v>18601</v>
      </c>
      <c r="H3987" s="890" t="s">
        <v>18600</v>
      </c>
      <c r="I3987" s="889" t="s">
        <v>2822</v>
      </c>
      <c r="J3987" s="889"/>
      <c r="K3987" s="888">
        <v>1</v>
      </c>
      <c r="L3987" s="888">
        <v>3</v>
      </c>
      <c r="M3987" s="887">
        <v>3000</v>
      </c>
      <c r="N3987" s="888"/>
      <c r="O3987" s="888"/>
      <c r="P3987" s="887"/>
    </row>
    <row r="3988" spans="1:16" ht="45" x14ac:dyDescent="0.25">
      <c r="A3988" s="867" t="s">
        <v>18221</v>
      </c>
      <c r="B3988" s="867" t="s">
        <v>2672</v>
      </c>
      <c r="C3988" s="894" t="s">
        <v>18220</v>
      </c>
      <c r="D3988" s="893" t="s">
        <v>18599</v>
      </c>
      <c r="E3988" s="892">
        <v>1000</v>
      </c>
      <c r="F3988" s="887" t="s">
        <v>18598</v>
      </c>
      <c r="G3988" s="891" t="s">
        <v>18597</v>
      </c>
      <c r="H3988" s="890" t="s">
        <v>18216</v>
      </c>
      <c r="I3988" s="889" t="s">
        <v>18215</v>
      </c>
      <c r="J3988" s="889"/>
      <c r="K3988" s="888">
        <v>1</v>
      </c>
      <c r="L3988" s="888">
        <v>3</v>
      </c>
      <c r="M3988" s="887">
        <v>3000</v>
      </c>
      <c r="N3988" s="888"/>
      <c r="O3988" s="888"/>
      <c r="P3988" s="887"/>
    </row>
    <row r="3989" spans="1:16" ht="45" x14ac:dyDescent="0.25">
      <c r="A3989" s="867" t="s">
        <v>18221</v>
      </c>
      <c r="B3989" s="867" t="s">
        <v>2672</v>
      </c>
      <c r="C3989" s="894" t="s">
        <v>18220</v>
      </c>
      <c r="D3989" s="893" t="s">
        <v>18219</v>
      </c>
      <c r="E3989" s="892">
        <v>1000</v>
      </c>
      <c r="F3989" s="887" t="s">
        <v>18625</v>
      </c>
      <c r="G3989" s="891" t="s">
        <v>18624</v>
      </c>
      <c r="H3989" s="890" t="s">
        <v>18623</v>
      </c>
      <c r="I3989" s="889" t="s">
        <v>2684</v>
      </c>
      <c r="J3989" s="889"/>
      <c r="K3989" s="888">
        <v>1</v>
      </c>
      <c r="L3989" s="888">
        <v>3</v>
      </c>
      <c r="M3989" s="887">
        <v>3000</v>
      </c>
      <c r="N3989" s="888"/>
      <c r="O3989" s="888"/>
      <c r="P3989" s="887"/>
    </row>
    <row r="3990" spans="1:16" ht="45.75" customHeight="1" x14ac:dyDescent="0.25">
      <c r="A3990" s="867" t="s">
        <v>18221</v>
      </c>
      <c r="B3990" s="867" t="s">
        <v>2672</v>
      </c>
      <c r="C3990" s="894" t="s">
        <v>18220</v>
      </c>
      <c r="D3990" s="893" t="s">
        <v>18594</v>
      </c>
      <c r="E3990" s="892">
        <v>1000</v>
      </c>
      <c r="F3990" s="887" t="s">
        <v>18596</v>
      </c>
      <c r="G3990" s="891" t="s">
        <v>18595</v>
      </c>
      <c r="H3990" s="890" t="s">
        <v>2722</v>
      </c>
      <c r="I3990" s="889" t="s">
        <v>3654</v>
      </c>
      <c r="J3990" s="889" t="s">
        <v>2772</v>
      </c>
      <c r="K3990" s="888">
        <v>1</v>
      </c>
      <c r="L3990" s="888">
        <v>3</v>
      </c>
      <c r="M3990" s="887">
        <v>3000</v>
      </c>
      <c r="N3990" s="888"/>
      <c r="O3990" s="888"/>
      <c r="P3990" s="887"/>
    </row>
    <row r="3991" spans="1:16" ht="43.5" customHeight="1" x14ac:dyDescent="0.25">
      <c r="A3991" s="867" t="s">
        <v>18221</v>
      </c>
      <c r="B3991" s="867" t="s">
        <v>2672</v>
      </c>
      <c r="C3991" s="894" t="s">
        <v>18220</v>
      </c>
      <c r="D3991" s="893" t="s">
        <v>18594</v>
      </c>
      <c r="E3991" s="892">
        <v>1000</v>
      </c>
      <c r="F3991" s="887" t="s">
        <v>18593</v>
      </c>
      <c r="G3991" s="891" t="s">
        <v>18592</v>
      </c>
      <c r="H3991" s="890" t="s">
        <v>2722</v>
      </c>
      <c r="I3991" s="889" t="s">
        <v>2684</v>
      </c>
      <c r="J3991" s="889"/>
      <c r="K3991" s="888">
        <v>1</v>
      </c>
      <c r="L3991" s="888">
        <v>3</v>
      </c>
      <c r="M3991" s="887">
        <v>3000</v>
      </c>
      <c r="N3991" s="888"/>
      <c r="O3991" s="888"/>
      <c r="P3991" s="887"/>
    </row>
    <row r="3992" spans="1:16" ht="45.75" customHeight="1" x14ac:dyDescent="0.25">
      <c r="A3992" s="867" t="s">
        <v>18221</v>
      </c>
      <c r="B3992" s="867" t="s">
        <v>2672</v>
      </c>
      <c r="C3992" s="894" t="s">
        <v>18220</v>
      </c>
      <c r="D3992" s="893" t="s">
        <v>18588</v>
      </c>
      <c r="E3992" s="892">
        <v>1000</v>
      </c>
      <c r="F3992" s="887" t="s">
        <v>18591</v>
      </c>
      <c r="G3992" s="891" t="s">
        <v>18590</v>
      </c>
      <c r="H3992" s="890" t="s">
        <v>18589</v>
      </c>
      <c r="I3992" s="889" t="s">
        <v>2822</v>
      </c>
      <c r="J3992" s="889"/>
      <c r="K3992" s="888">
        <v>1</v>
      </c>
      <c r="L3992" s="888">
        <v>3</v>
      </c>
      <c r="M3992" s="887">
        <v>3000</v>
      </c>
      <c r="N3992" s="888"/>
      <c r="O3992" s="888"/>
      <c r="P3992" s="887"/>
    </row>
    <row r="3993" spans="1:16" ht="43.5" customHeight="1" x14ac:dyDescent="0.25">
      <c r="A3993" s="867" t="s">
        <v>18221</v>
      </c>
      <c r="B3993" s="867" t="s">
        <v>2672</v>
      </c>
      <c r="C3993" s="894" t="s">
        <v>18220</v>
      </c>
      <c r="D3993" s="893" t="s">
        <v>18588</v>
      </c>
      <c r="E3993" s="892">
        <v>1000</v>
      </c>
      <c r="F3993" s="887" t="s">
        <v>18587</v>
      </c>
      <c r="G3993" s="891" t="s">
        <v>18586</v>
      </c>
      <c r="H3993" s="890" t="s">
        <v>2712</v>
      </c>
      <c r="I3993" s="889" t="s">
        <v>17825</v>
      </c>
      <c r="J3993" s="889" t="s">
        <v>2712</v>
      </c>
      <c r="K3993" s="888">
        <v>1</v>
      </c>
      <c r="L3993" s="888">
        <v>3</v>
      </c>
      <c r="M3993" s="887">
        <v>3000</v>
      </c>
      <c r="N3993" s="888"/>
      <c r="O3993" s="888"/>
      <c r="P3993" s="887"/>
    </row>
    <row r="3994" spans="1:16" ht="33.75" x14ac:dyDescent="0.25">
      <c r="A3994" s="867" t="s">
        <v>18221</v>
      </c>
      <c r="B3994" s="867" t="s">
        <v>2672</v>
      </c>
      <c r="C3994" s="894" t="s">
        <v>18220</v>
      </c>
      <c r="D3994" s="893" t="s">
        <v>18583</v>
      </c>
      <c r="E3994" s="892">
        <v>1000</v>
      </c>
      <c r="F3994" s="887" t="s">
        <v>18585</v>
      </c>
      <c r="G3994" s="891" t="s">
        <v>18584</v>
      </c>
      <c r="H3994" s="890" t="s">
        <v>2676</v>
      </c>
      <c r="I3994" s="889" t="s">
        <v>3654</v>
      </c>
      <c r="J3994" s="889" t="s">
        <v>2860</v>
      </c>
      <c r="K3994" s="888">
        <v>1</v>
      </c>
      <c r="L3994" s="888">
        <v>3</v>
      </c>
      <c r="M3994" s="887">
        <v>3000</v>
      </c>
      <c r="N3994" s="888"/>
      <c r="O3994" s="888"/>
      <c r="P3994" s="887"/>
    </row>
    <row r="3995" spans="1:16" ht="33.75" x14ac:dyDescent="0.25">
      <c r="A3995" s="867" t="s">
        <v>18221</v>
      </c>
      <c r="B3995" s="867" t="s">
        <v>2672</v>
      </c>
      <c r="C3995" s="894" t="s">
        <v>18220</v>
      </c>
      <c r="D3995" s="893" t="s">
        <v>18583</v>
      </c>
      <c r="E3995" s="892">
        <v>1000</v>
      </c>
      <c r="F3995" s="887" t="s">
        <v>18582</v>
      </c>
      <c r="G3995" s="891" t="s">
        <v>18581</v>
      </c>
      <c r="H3995" s="890" t="s">
        <v>2745</v>
      </c>
      <c r="I3995" s="889" t="s">
        <v>2684</v>
      </c>
      <c r="J3995" s="889"/>
      <c r="K3995" s="888">
        <v>1</v>
      </c>
      <c r="L3995" s="888">
        <v>3</v>
      </c>
      <c r="M3995" s="887">
        <v>3000</v>
      </c>
      <c r="N3995" s="888"/>
      <c r="O3995" s="888"/>
      <c r="P3995" s="887"/>
    </row>
    <row r="3996" spans="1:16" ht="45" customHeight="1" x14ac:dyDescent="0.25">
      <c r="A3996" s="867" t="s">
        <v>18221</v>
      </c>
      <c r="B3996" s="867" t="s">
        <v>2672</v>
      </c>
      <c r="C3996" s="894" t="s">
        <v>18220</v>
      </c>
      <c r="D3996" s="893" t="s">
        <v>18577</v>
      </c>
      <c r="E3996" s="892">
        <v>1000</v>
      </c>
      <c r="F3996" s="887" t="s">
        <v>18580</v>
      </c>
      <c r="G3996" s="891" t="s">
        <v>18579</v>
      </c>
      <c r="H3996" s="890" t="s">
        <v>18578</v>
      </c>
      <c r="I3996" s="889" t="s">
        <v>2684</v>
      </c>
      <c r="J3996" s="889"/>
      <c r="K3996" s="888">
        <v>1</v>
      </c>
      <c r="L3996" s="888">
        <v>3</v>
      </c>
      <c r="M3996" s="887">
        <v>3000</v>
      </c>
      <c r="N3996" s="888"/>
      <c r="O3996" s="888"/>
      <c r="P3996" s="887"/>
    </row>
    <row r="3997" spans="1:16" ht="43.5" customHeight="1" x14ac:dyDescent="0.25">
      <c r="A3997" s="867" t="s">
        <v>18221</v>
      </c>
      <c r="B3997" s="867" t="s">
        <v>2672</v>
      </c>
      <c r="C3997" s="894" t="s">
        <v>18220</v>
      </c>
      <c r="D3997" s="893" t="s">
        <v>18577</v>
      </c>
      <c r="E3997" s="892">
        <v>1000</v>
      </c>
      <c r="F3997" s="887" t="s">
        <v>18576</v>
      </c>
      <c r="G3997" s="891" t="s">
        <v>18575</v>
      </c>
      <c r="H3997" s="890" t="s">
        <v>18574</v>
      </c>
      <c r="I3997" s="889" t="s">
        <v>17825</v>
      </c>
      <c r="J3997" s="889" t="s">
        <v>2712</v>
      </c>
      <c r="K3997" s="888">
        <v>1</v>
      </c>
      <c r="L3997" s="888">
        <v>3</v>
      </c>
      <c r="M3997" s="887">
        <v>3000</v>
      </c>
      <c r="N3997" s="888"/>
      <c r="O3997" s="888"/>
      <c r="P3997" s="887"/>
    </row>
    <row r="3998" spans="1:16" ht="33.75" x14ac:dyDescent="0.25">
      <c r="A3998" s="867" t="s">
        <v>18221</v>
      </c>
      <c r="B3998" s="867" t="s">
        <v>2672</v>
      </c>
      <c r="C3998" s="894" t="s">
        <v>18220</v>
      </c>
      <c r="D3998" s="893" t="s">
        <v>18573</v>
      </c>
      <c r="E3998" s="892">
        <v>1000</v>
      </c>
      <c r="F3998" s="887" t="s">
        <v>18572</v>
      </c>
      <c r="G3998" s="891" t="s">
        <v>18571</v>
      </c>
      <c r="H3998" s="890" t="s">
        <v>2704</v>
      </c>
      <c r="I3998" s="889" t="s">
        <v>3654</v>
      </c>
      <c r="J3998" s="889" t="s">
        <v>2703</v>
      </c>
      <c r="K3998" s="888">
        <v>1</v>
      </c>
      <c r="L3998" s="888">
        <v>3</v>
      </c>
      <c r="M3998" s="887">
        <v>3000</v>
      </c>
      <c r="N3998" s="888"/>
      <c r="O3998" s="888"/>
      <c r="P3998" s="887"/>
    </row>
    <row r="3999" spans="1:16" ht="33.75" x14ac:dyDescent="0.25">
      <c r="A3999" s="867" t="s">
        <v>18221</v>
      </c>
      <c r="B3999" s="867" t="s">
        <v>2672</v>
      </c>
      <c r="C3999" s="894" t="s">
        <v>18220</v>
      </c>
      <c r="D3999" s="893" t="s">
        <v>18568</v>
      </c>
      <c r="E3999" s="892">
        <v>1000</v>
      </c>
      <c r="F3999" s="887" t="s">
        <v>18570</v>
      </c>
      <c r="G3999" s="891" t="s">
        <v>18569</v>
      </c>
      <c r="H3999" s="890" t="s">
        <v>2704</v>
      </c>
      <c r="I3999" s="889" t="s">
        <v>2684</v>
      </c>
      <c r="J3999" s="889"/>
      <c r="K3999" s="888">
        <v>1</v>
      </c>
      <c r="L3999" s="888">
        <v>3</v>
      </c>
      <c r="M3999" s="887">
        <v>3000</v>
      </c>
      <c r="N3999" s="888"/>
      <c r="O3999" s="888"/>
      <c r="P3999" s="887"/>
    </row>
    <row r="4000" spans="1:16" ht="33.75" x14ac:dyDescent="0.25">
      <c r="A4000" s="867" t="s">
        <v>18221</v>
      </c>
      <c r="B4000" s="867" t="s">
        <v>2672</v>
      </c>
      <c r="C4000" s="894" t="s">
        <v>18220</v>
      </c>
      <c r="D4000" s="893" t="s">
        <v>18568</v>
      </c>
      <c r="E4000" s="892">
        <v>1000</v>
      </c>
      <c r="F4000" s="887" t="s">
        <v>18567</v>
      </c>
      <c r="G4000" s="891" t="s">
        <v>18566</v>
      </c>
      <c r="H4000" s="890" t="s">
        <v>18565</v>
      </c>
      <c r="I4000" s="889" t="s">
        <v>18126</v>
      </c>
      <c r="J4000" s="889" t="s">
        <v>18564</v>
      </c>
      <c r="K4000" s="888">
        <v>1</v>
      </c>
      <c r="L4000" s="888">
        <v>3</v>
      </c>
      <c r="M4000" s="887">
        <v>3000</v>
      </c>
      <c r="N4000" s="888"/>
      <c r="O4000" s="888"/>
      <c r="P4000" s="887"/>
    </row>
    <row r="4001" spans="1:16" ht="45" x14ac:dyDescent="0.25">
      <c r="A4001" s="867" t="s">
        <v>18221</v>
      </c>
      <c r="B4001" s="867" t="s">
        <v>2672</v>
      </c>
      <c r="C4001" s="894" t="s">
        <v>18220</v>
      </c>
      <c r="D4001" s="893" t="s">
        <v>18335</v>
      </c>
      <c r="E4001" s="892">
        <v>1000</v>
      </c>
      <c r="F4001" s="887" t="s">
        <v>18653</v>
      </c>
      <c r="G4001" s="891" t="s">
        <v>18652</v>
      </c>
      <c r="H4001" s="890" t="s">
        <v>18216</v>
      </c>
      <c r="I4001" s="889" t="s">
        <v>18215</v>
      </c>
      <c r="J4001" s="889"/>
      <c r="K4001" s="888">
        <v>1</v>
      </c>
      <c r="L4001" s="888">
        <v>3</v>
      </c>
      <c r="M4001" s="887">
        <v>3000</v>
      </c>
      <c r="N4001" s="888"/>
      <c r="O4001" s="888"/>
      <c r="P4001" s="887"/>
    </row>
    <row r="4002" spans="1:16" x14ac:dyDescent="0.25">
      <c r="A4002" s="1772" t="s">
        <v>2848</v>
      </c>
      <c r="B4002" s="1772"/>
      <c r="C4002" s="1772"/>
      <c r="D4002" s="1772"/>
      <c r="E4002" s="1772"/>
      <c r="F4002" s="1772" t="s">
        <v>378</v>
      </c>
      <c r="G4002" s="1772"/>
      <c r="H4002" s="1772"/>
      <c r="I4002" s="1772"/>
      <c r="J4002" s="1772"/>
      <c r="K4002" s="1771" t="s">
        <v>2847</v>
      </c>
      <c r="L4002" s="1771"/>
      <c r="M4002" s="1771"/>
      <c r="N4002" s="1771" t="s">
        <v>2846</v>
      </c>
      <c r="O4002" s="1771"/>
      <c r="P4002" s="1771"/>
    </row>
    <row r="4003" spans="1:16" ht="69.75" x14ac:dyDescent="0.25">
      <c r="A4003" s="1535" t="s">
        <v>2845</v>
      </c>
      <c r="B4003" s="1535" t="s">
        <v>5</v>
      </c>
      <c r="C4003" s="1535" t="s">
        <v>2844</v>
      </c>
      <c r="D4003" s="1535" t="s">
        <v>2843</v>
      </c>
      <c r="E4003" s="1536" t="s">
        <v>2842</v>
      </c>
      <c r="F4003" s="1537" t="s">
        <v>2841</v>
      </c>
      <c r="G4003" s="1535" t="s">
        <v>2840</v>
      </c>
      <c r="H4003" s="1535" t="s">
        <v>2839</v>
      </c>
      <c r="I4003" s="1535" t="s">
        <v>2838</v>
      </c>
      <c r="J4003" s="1535" t="s">
        <v>2837</v>
      </c>
      <c r="K4003" s="1538" t="s">
        <v>2836</v>
      </c>
      <c r="L4003" s="1538" t="s">
        <v>2835</v>
      </c>
      <c r="M4003" s="1539" t="s">
        <v>2834</v>
      </c>
      <c r="N4003" s="1538" t="s">
        <v>2836</v>
      </c>
      <c r="O4003" s="1538" t="s">
        <v>2835</v>
      </c>
      <c r="P4003" s="1539" t="s">
        <v>2834</v>
      </c>
    </row>
    <row r="4004" spans="1:16" ht="33.75" x14ac:dyDescent="0.25">
      <c r="A4004" s="867" t="s">
        <v>18221</v>
      </c>
      <c r="B4004" s="867" t="s">
        <v>2672</v>
      </c>
      <c r="C4004" s="894" t="s">
        <v>18220</v>
      </c>
      <c r="D4004" s="893" t="s">
        <v>18561</v>
      </c>
      <c r="E4004" s="892">
        <v>1000</v>
      </c>
      <c r="F4004" s="887" t="s">
        <v>18563</v>
      </c>
      <c r="G4004" s="891" t="s">
        <v>18562</v>
      </c>
      <c r="H4004" s="890" t="s">
        <v>2745</v>
      </c>
      <c r="I4004" s="889" t="s">
        <v>2684</v>
      </c>
      <c r="J4004" s="889"/>
      <c r="K4004" s="888">
        <v>1</v>
      </c>
      <c r="L4004" s="888">
        <v>3</v>
      </c>
      <c r="M4004" s="887">
        <v>3000</v>
      </c>
      <c r="N4004" s="888"/>
      <c r="O4004" s="888"/>
      <c r="P4004" s="887"/>
    </row>
    <row r="4005" spans="1:16" ht="33.75" x14ac:dyDescent="0.25">
      <c r="A4005" s="867" t="s">
        <v>18221</v>
      </c>
      <c r="B4005" s="867" t="s">
        <v>2672</v>
      </c>
      <c r="C4005" s="894" t="s">
        <v>18220</v>
      </c>
      <c r="D4005" s="893" t="s">
        <v>18561</v>
      </c>
      <c r="E4005" s="892">
        <v>1000</v>
      </c>
      <c r="F4005" s="887" t="s">
        <v>18560</v>
      </c>
      <c r="G4005" s="891" t="s">
        <v>18559</v>
      </c>
      <c r="H4005" s="890" t="s">
        <v>2676</v>
      </c>
      <c r="I4005" s="889" t="s">
        <v>3654</v>
      </c>
      <c r="J4005" s="889" t="s">
        <v>2860</v>
      </c>
      <c r="K4005" s="888">
        <v>1</v>
      </c>
      <c r="L4005" s="888">
        <v>3</v>
      </c>
      <c r="M4005" s="887">
        <v>3000</v>
      </c>
      <c r="N4005" s="888"/>
      <c r="O4005" s="888"/>
      <c r="P4005" s="887"/>
    </row>
    <row r="4006" spans="1:16" ht="43.5" customHeight="1" x14ac:dyDescent="0.25">
      <c r="A4006" s="867" t="s">
        <v>18221</v>
      </c>
      <c r="B4006" s="867" t="s">
        <v>2672</v>
      </c>
      <c r="C4006" s="894" t="s">
        <v>18220</v>
      </c>
      <c r="D4006" s="893" t="s">
        <v>18558</v>
      </c>
      <c r="E4006" s="892">
        <v>1000</v>
      </c>
      <c r="F4006" s="887" t="s">
        <v>18557</v>
      </c>
      <c r="G4006" s="891" t="s">
        <v>18556</v>
      </c>
      <c r="H4006" s="890" t="s">
        <v>2801</v>
      </c>
      <c r="I4006" s="889" t="s">
        <v>2822</v>
      </c>
      <c r="J4006" s="889"/>
      <c r="K4006" s="888">
        <v>1</v>
      </c>
      <c r="L4006" s="888">
        <v>3</v>
      </c>
      <c r="M4006" s="887">
        <v>3000</v>
      </c>
      <c r="N4006" s="888"/>
      <c r="O4006" s="888"/>
      <c r="P4006" s="887"/>
    </row>
    <row r="4007" spans="1:16" ht="33.75" x14ac:dyDescent="0.25">
      <c r="A4007" s="867" t="s">
        <v>18221</v>
      </c>
      <c r="B4007" s="867" t="s">
        <v>2672</v>
      </c>
      <c r="C4007" s="894" t="s">
        <v>18220</v>
      </c>
      <c r="D4007" s="893" t="s">
        <v>18552</v>
      </c>
      <c r="E4007" s="892">
        <v>1000</v>
      </c>
      <c r="F4007" s="887" t="s">
        <v>18555</v>
      </c>
      <c r="G4007" s="891" t="s">
        <v>18554</v>
      </c>
      <c r="H4007" s="890" t="s">
        <v>18553</v>
      </c>
      <c r="I4007" s="889" t="s">
        <v>17825</v>
      </c>
      <c r="J4007" s="889" t="s">
        <v>18553</v>
      </c>
      <c r="K4007" s="888">
        <v>1</v>
      </c>
      <c r="L4007" s="888">
        <v>3</v>
      </c>
      <c r="M4007" s="887">
        <v>3000</v>
      </c>
      <c r="N4007" s="888"/>
      <c r="O4007" s="888"/>
      <c r="P4007" s="887"/>
    </row>
    <row r="4008" spans="1:16" ht="33.75" x14ac:dyDescent="0.25">
      <c r="A4008" s="867" t="s">
        <v>18221</v>
      </c>
      <c r="B4008" s="867" t="s">
        <v>2672</v>
      </c>
      <c r="C4008" s="894" t="s">
        <v>18220</v>
      </c>
      <c r="D4008" s="893" t="s">
        <v>18552</v>
      </c>
      <c r="E4008" s="892">
        <v>1000</v>
      </c>
      <c r="F4008" s="887" t="s">
        <v>18551</v>
      </c>
      <c r="G4008" s="891" t="s">
        <v>18550</v>
      </c>
      <c r="H4008" s="890" t="s">
        <v>2801</v>
      </c>
      <c r="I4008" s="889" t="s">
        <v>18215</v>
      </c>
      <c r="J4008" s="889" t="s">
        <v>58</v>
      </c>
      <c r="K4008" s="888">
        <v>1</v>
      </c>
      <c r="L4008" s="888">
        <v>3</v>
      </c>
      <c r="M4008" s="887">
        <v>3000</v>
      </c>
      <c r="N4008" s="888"/>
      <c r="O4008" s="888"/>
      <c r="P4008" s="887"/>
    </row>
    <row r="4009" spans="1:16" ht="43.5" customHeight="1" x14ac:dyDescent="0.25">
      <c r="A4009" s="867" t="s">
        <v>18221</v>
      </c>
      <c r="B4009" s="867" t="s">
        <v>2672</v>
      </c>
      <c r="C4009" s="894" t="s">
        <v>18220</v>
      </c>
      <c r="D4009" s="893" t="s">
        <v>18547</v>
      </c>
      <c r="E4009" s="892">
        <v>1000</v>
      </c>
      <c r="F4009" s="887" t="s">
        <v>18549</v>
      </c>
      <c r="G4009" s="891" t="s">
        <v>18548</v>
      </c>
      <c r="H4009" s="890" t="s">
        <v>18216</v>
      </c>
      <c r="I4009" s="889" t="s">
        <v>2869</v>
      </c>
      <c r="J4009" s="889" t="s">
        <v>18216</v>
      </c>
      <c r="K4009" s="888">
        <v>1</v>
      </c>
      <c r="L4009" s="888">
        <v>3</v>
      </c>
      <c r="M4009" s="887">
        <v>3000</v>
      </c>
      <c r="N4009" s="888"/>
      <c r="O4009" s="888"/>
      <c r="P4009" s="887"/>
    </row>
    <row r="4010" spans="1:16" ht="42.75" customHeight="1" x14ac:dyDescent="0.25">
      <c r="A4010" s="867" t="s">
        <v>18221</v>
      </c>
      <c r="B4010" s="867" t="s">
        <v>2672</v>
      </c>
      <c r="C4010" s="894" t="s">
        <v>18220</v>
      </c>
      <c r="D4010" s="893" t="s">
        <v>18547</v>
      </c>
      <c r="E4010" s="892">
        <v>1000</v>
      </c>
      <c r="F4010" s="887" t="s">
        <v>18546</v>
      </c>
      <c r="G4010" s="891" t="s">
        <v>18545</v>
      </c>
      <c r="H4010" s="890" t="s">
        <v>18544</v>
      </c>
      <c r="I4010" s="889" t="s">
        <v>2684</v>
      </c>
      <c r="J4010" s="889"/>
      <c r="K4010" s="888">
        <v>1</v>
      </c>
      <c r="L4010" s="888">
        <v>3</v>
      </c>
      <c r="M4010" s="887">
        <v>3000</v>
      </c>
      <c r="N4010" s="888"/>
      <c r="O4010" s="888"/>
      <c r="P4010" s="887"/>
    </row>
    <row r="4011" spans="1:16" ht="33.75" x14ac:dyDescent="0.25">
      <c r="A4011" s="867" t="s">
        <v>18221</v>
      </c>
      <c r="B4011" s="867" t="s">
        <v>2672</v>
      </c>
      <c r="C4011" s="894" t="s">
        <v>18220</v>
      </c>
      <c r="D4011" s="893" t="s">
        <v>18541</v>
      </c>
      <c r="E4011" s="892">
        <v>1000</v>
      </c>
      <c r="F4011" s="887" t="s">
        <v>18543</v>
      </c>
      <c r="G4011" s="891" t="s">
        <v>18542</v>
      </c>
      <c r="H4011" s="890" t="s">
        <v>2722</v>
      </c>
      <c r="I4011" s="889" t="s">
        <v>3654</v>
      </c>
      <c r="J4011" s="889" t="s">
        <v>2772</v>
      </c>
      <c r="K4011" s="888">
        <v>1</v>
      </c>
      <c r="L4011" s="888">
        <v>3</v>
      </c>
      <c r="M4011" s="887">
        <v>3000</v>
      </c>
      <c r="N4011" s="888"/>
      <c r="O4011" s="888"/>
      <c r="P4011" s="887"/>
    </row>
    <row r="4012" spans="1:16" ht="33.75" x14ac:dyDescent="0.25">
      <c r="A4012" s="867" t="s">
        <v>18221</v>
      </c>
      <c r="B4012" s="867" t="s">
        <v>2672</v>
      </c>
      <c r="C4012" s="894" t="s">
        <v>18220</v>
      </c>
      <c r="D4012" s="893" t="s">
        <v>18510</v>
      </c>
      <c r="E4012" s="892">
        <v>2500</v>
      </c>
      <c r="F4012" s="887" t="s">
        <v>18509</v>
      </c>
      <c r="G4012" s="891" t="s">
        <v>18508</v>
      </c>
      <c r="H4012" s="890" t="s">
        <v>2722</v>
      </c>
      <c r="I4012" s="889" t="s">
        <v>2684</v>
      </c>
      <c r="J4012" s="889"/>
      <c r="K4012" s="888">
        <v>1</v>
      </c>
      <c r="L4012" s="888">
        <v>3</v>
      </c>
      <c r="M4012" s="887">
        <v>7500</v>
      </c>
      <c r="N4012" s="888"/>
      <c r="O4012" s="888"/>
      <c r="P4012" s="887"/>
    </row>
    <row r="4013" spans="1:16" ht="33.75" x14ac:dyDescent="0.25">
      <c r="A4013" s="867" t="s">
        <v>18221</v>
      </c>
      <c r="B4013" s="867" t="s">
        <v>2672</v>
      </c>
      <c r="C4013" s="894" t="s">
        <v>18220</v>
      </c>
      <c r="D4013" s="893" t="s">
        <v>18701</v>
      </c>
      <c r="E4013" s="892">
        <v>3560</v>
      </c>
      <c r="F4013" s="887" t="s">
        <v>18385</v>
      </c>
      <c r="G4013" s="891" t="s">
        <v>18384</v>
      </c>
      <c r="H4013" s="890"/>
      <c r="I4013" s="889" t="s">
        <v>3135</v>
      </c>
      <c r="J4013" s="889"/>
      <c r="K4013" s="888">
        <v>1</v>
      </c>
      <c r="L4013" s="888">
        <v>3</v>
      </c>
      <c r="M4013" s="887">
        <v>10680</v>
      </c>
      <c r="N4013" s="888"/>
      <c r="O4013" s="888"/>
      <c r="P4013" s="887"/>
    </row>
    <row r="4014" spans="1:16" ht="33.75" x14ac:dyDescent="0.25">
      <c r="A4014" s="867" t="s">
        <v>18221</v>
      </c>
      <c r="B4014" s="867" t="s">
        <v>2672</v>
      </c>
      <c r="C4014" s="894" t="s">
        <v>18220</v>
      </c>
      <c r="D4014" s="893" t="s">
        <v>18722</v>
      </c>
      <c r="E4014" s="892">
        <v>2000</v>
      </c>
      <c r="F4014" s="887" t="s">
        <v>18726</v>
      </c>
      <c r="G4014" s="891" t="s">
        <v>18725</v>
      </c>
      <c r="H4014" s="890"/>
      <c r="I4014" s="889" t="s">
        <v>3135</v>
      </c>
      <c r="J4014" s="889"/>
      <c r="K4014" s="888">
        <v>1</v>
      </c>
      <c r="L4014" s="888">
        <v>1</v>
      </c>
      <c r="M4014" s="887">
        <v>2000</v>
      </c>
      <c r="N4014" s="888"/>
      <c r="O4014" s="888"/>
      <c r="P4014" s="887"/>
    </row>
    <row r="4015" spans="1:16" ht="33.75" x14ac:dyDescent="0.25">
      <c r="A4015" s="867" t="s">
        <v>18221</v>
      </c>
      <c r="B4015" s="867" t="s">
        <v>2672</v>
      </c>
      <c r="C4015" s="894" t="s">
        <v>18220</v>
      </c>
      <c r="D4015" s="893" t="s">
        <v>18722</v>
      </c>
      <c r="E4015" s="892">
        <v>2000</v>
      </c>
      <c r="F4015" s="887" t="s">
        <v>18392</v>
      </c>
      <c r="G4015" s="891" t="s">
        <v>18391</v>
      </c>
      <c r="H4015" s="890" t="s">
        <v>18390</v>
      </c>
      <c r="I4015" s="889" t="s">
        <v>2777</v>
      </c>
      <c r="J4015" s="889"/>
      <c r="K4015" s="888">
        <v>1</v>
      </c>
      <c r="L4015" s="888">
        <v>1</v>
      </c>
      <c r="M4015" s="887">
        <v>2000</v>
      </c>
      <c r="N4015" s="888"/>
      <c r="O4015" s="888"/>
      <c r="P4015" s="887"/>
    </row>
    <row r="4016" spans="1:16" ht="33.75" x14ac:dyDescent="0.25">
      <c r="A4016" s="867" t="s">
        <v>18221</v>
      </c>
      <c r="B4016" s="867" t="s">
        <v>2672</v>
      </c>
      <c r="C4016" s="894" t="s">
        <v>18220</v>
      </c>
      <c r="D4016" s="893" t="s">
        <v>18722</v>
      </c>
      <c r="E4016" s="892">
        <v>2000</v>
      </c>
      <c r="F4016" s="887" t="s">
        <v>18724</v>
      </c>
      <c r="G4016" s="891" t="s">
        <v>18723</v>
      </c>
      <c r="H4016" s="890"/>
      <c r="I4016" s="889" t="s">
        <v>3135</v>
      </c>
      <c r="J4016" s="889"/>
      <c r="K4016" s="888">
        <v>1</v>
      </c>
      <c r="L4016" s="888">
        <v>1</v>
      </c>
      <c r="M4016" s="887">
        <v>2000</v>
      </c>
      <c r="N4016" s="888"/>
      <c r="O4016" s="888"/>
      <c r="P4016" s="887"/>
    </row>
    <row r="4017" spans="1:16" ht="33.75" x14ac:dyDescent="0.25">
      <c r="A4017" s="867" t="s">
        <v>18221</v>
      </c>
      <c r="B4017" s="867" t="s">
        <v>2672</v>
      </c>
      <c r="C4017" s="894" t="s">
        <v>18220</v>
      </c>
      <c r="D4017" s="893" t="s">
        <v>18722</v>
      </c>
      <c r="E4017" s="892">
        <v>2000</v>
      </c>
      <c r="F4017" s="887" t="s">
        <v>18721</v>
      </c>
      <c r="G4017" s="891" t="s">
        <v>18720</v>
      </c>
      <c r="H4017" s="890" t="s">
        <v>2831</v>
      </c>
      <c r="I4017" s="889" t="s">
        <v>18287</v>
      </c>
      <c r="J4017" s="889"/>
      <c r="K4017" s="888">
        <v>1</v>
      </c>
      <c r="L4017" s="888">
        <v>1</v>
      </c>
      <c r="M4017" s="887">
        <v>2000</v>
      </c>
      <c r="N4017" s="888"/>
      <c r="O4017" s="888"/>
      <c r="P4017" s="887"/>
    </row>
    <row r="4018" spans="1:16" ht="33.75" x14ac:dyDescent="0.25">
      <c r="A4018" s="867" t="s">
        <v>18221</v>
      </c>
      <c r="B4018" s="867" t="s">
        <v>2672</v>
      </c>
      <c r="C4018" s="894" t="s">
        <v>18220</v>
      </c>
      <c r="D4018" s="893" t="s">
        <v>18383</v>
      </c>
      <c r="E4018" s="892">
        <v>1000</v>
      </c>
      <c r="F4018" s="887" t="s">
        <v>18382</v>
      </c>
      <c r="G4018" s="891" t="s">
        <v>18381</v>
      </c>
      <c r="H4018" s="890"/>
      <c r="I4018" s="889" t="s">
        <v>3135</v>
      </c>
      <c r="J4018" s="889"/>
      <c r="K4018" s="888">
        <v>1</v>
      </c>
      <c r="L4018" s="888">
        <v>3</v>
      </c>
      <c r="M4018" s="887">
        <v>3000</v>
      </c>
      <c r="N4018" s="888"/>
      <c r="O4018" s="888"/>
      <c r="P4018" s="887"/>
    </row>
    <row r="4019" spans="1:16" ht="33.75" x14ac:dyDescent="0.25">
      <c r="A4019" s="867" t="s">
        <v>18221</v>
      </c>
      <c r="B4019" s="867" t="s">
        <v>2672</v>
      </c>
      <c r="C4019" s="894" t="s">
        <v>18220</v>
      </c>
      <c r="D4019" s="893" t="s">
        <v>18650</v>
      </c>
      <c r="E4019" s="892">
        <v>1100</v>
      </c>
      <c r="F4019" s="887" t="s">
        <v>18379</v>
      </c>
      <c r="G4019" s="891" t="s">
        <v>18378</v>
      </c>
      <c r="H4019" s="890" t="s">
        <v>2801</v>
      </c>
      <c r="I4019" s="889" t="s">
        <v>2869</v>
      </c>
      <c r="J4019" s="889" t="s">
        <v>58</v>
      </c>
      <c r="K4019" s="888">
        <v>1</v>
      </c>
      <c r="L4019" s="888">
        <v>3</v>
      </c>
      <c r="M4019" s="887">
        <v>3300</v>
      </c>
      <c r="N4019" s="888"/>
      <c r="O4019" s="888"/>
      <c r="P4019" s="887"/>
    </row>
    <row r="4020" spans="1:16" ht="33.75" x14ac:dyDescent="0.25">
      <c r="A4020" s="867" t="s">
        <v>18221</v>
      </c>
      <c r="B4020" s="867" t="s">
        <v>2672</v>
      </c>
      <c r="C4020" s="894" t="s">
        <v>18220</v>
      </c>
      <c r="D4020" s="893" t="s">
        <v>18377</v>
      </c>
      <c r="E4020" s="892">
        <v>1000</v>
      </c>
      <c r="F4020" s="887" t="s">
        <v>18376</v>
      </c>
      <c r="G4020" s="891" t="s">
        <v>18375</v>
      </c>
      <c r="H4020" s="890"/>
      <c r="I4020" s="889" t="s">
        <v>3135</v>
      </c>
      <c r="J4020" s="889"/>
      <c r="K4020" s="888">
        <v>1</v>
      </c>
      <c r="L4020" s="888">
        <v>3</v>
      </c>
      <c r="M4020" s="887">
        <v>3000</v>
      </c>
      <c r="N4020" s="888"/>
      <c r="O4020" s="888"/>
      <c r="P4020" s="887"/>
    </row>
    <row r="4021" spans="1:16" ht="33.75" x14ac:dyDescent="0.25">
      <c r="A4021" s="867" t="s">
        <v>18221</v>
      </c>
      <c r="B4021" s="867" t="s">
        <v>2672</v>
      </c>
      <c r="C4021" s="894" t="s">
        <v>18220</v>
      </c>
      <c r="D4021" s="893" t="s">
        <v>18374</v>
      </c>
      <c r="E4021" s="892">
        <v>1000</v>
      </c>
      <c r="F4021" s="887" t="s">
        <v>18373</v>
      </c>
      <c r="G4021" s="891" t="s">
        <v>18372</v>
      </c>
      <c r="H4021" s="890"/>
      <c r="I4021" s="889" t="s">
        <v>3135</v>
      </c>
      <c r="J4021" s="889"/>
      <c r="K4021" s="888">
        <v>1</v>
      </c>
      <c r="L4021" s="888">
        <v>3</v>
      </c>
      <c r="M4021" s="887">
        <v>3000</v>
      </c>
      <c r="N4021" s="888"/>
      <c r="O4021" s="888"/>
      <c r="P4021" s="887"/>
    </row>
    <row r="4022" spans="1:16" ht="33.75" x14ac:dyDescent="0.25">
      <c r="A4022" s="867" t="s">
        <v>18221</v>
      </c>
      <c r="B4022" s="867" t="s">
        <v>2672</v>
      </c>
      <c r="C4022" s="894" t="s">
        <v>18220</v>
      </c>
      <c r="D4022" s="893" t="s">
        <v>18371</v>
      </c>
      <c r="E4022" s="892">
        <v>1000</v>
      </c>
      <c r="F4022" s="887" t="s">
        <v>18370</v>
      </c>
      <c r="G4022" s="891" t="s">
        <v>18369</v>
      </c>
      <c r="H4022" s="890"/>
      <c r="I4022" s="889" t="s">
        <v>3135</v>
      </c>
      <c r="J4022" s="889"/>
      <c r="K4022" s="888">
        <v>1</v>
      </c>
      <c r="L4022" s="888">
        <v>3</v>
      </c>
      <c r="M4022" s="887">
        <v>3000</v>
      </c>
      <c r="N4022" s="888"/>
      <c r="O4022" s="888"/>
      <c r="P4022" s="887"/>
    </row>
    <row r="4023" spans="1:16" ht="33.75" x14ac:dyDescent="0.25">
      <c r="A4023" s="867" t="s">
        <v>18221</v>
      </c>
      <c r="B4023" s="867" t="s">
        <v>2672</v>
      </c>
      <c r="C4023" s="894" t="s">
        <v>18220</v>
      </c>
      <c r="D4023" s="893" t="s">
        <v>18368</v>
      </c>
      <c r="E4023" s="892">
        <v>1000</v>
      </c>
      <c r="F4023" s="887" t="s">
        <v>18367</v>
      </c>
      <c r="G4023" s="891" t="s">
        <v>18366</v>
      </c>
      <c r="H4023" s="890"/>
      <c r="I4023" s="889" t="s">
        <v>3135</v>
      </c>
      <c r="J4023" s="889"/>
      <c r="K4023" s="888">
        <v>1</v>
      </c>
      <c r="L4023" s="888">
        <v>3</v>
      </c>
      <c r="M4023" s="887">
        <v>3000</v>
      </c>
      <c r="N4023" s="888"/>
      <c r="O4023" s="888"/>
      <c r="P4023" s="887"/>
    </row>
    <row r="4024" spans="1:16" ht="33.75" x14ac:dyDescent="0.25">
      <c r="A4024" s="867" t="s">
        <v>18221</v>
      </c>
      <c r="B4024" s="867" t="s">
        <v>2672</v>
      </c>
      <c r="C4024" s="894" t="s">
        <v>18220</v>
      </c>
      <c r="D4024" s="893" t="s">
        <v>18365</v>
      </c>
      <c r="E4024" s="892">
        <v>1000</v>
      </c>
      <c r="F4024" s="887" t="s">
        <v>18364</v>
      </c>
      <c r="G4024" s="891" t="s">
        <v>18363</v>
      </c>
      <c r="H4024" s="890"/>
      <c r="I4024" s="889" t="s">
        <v>3135</v>
      </c>
      <c r="J4024" s="889"/>
      <c r="K4024" s="888">
        <v>1</v>
      </c>
      <c r="L4024" s="888">
        <v>3</v>
      </c>
      <c r="M4024" s="887">
        <v>3000</v>
      </c>
      <c r="N4024" s="888"/>
      <c r="O4024" s="888"/>
      <c r="P4024" s="887"/>
    </row>
    <row r="4025" spans="1:16" ht="33.75" x14ac:dyDescent="0.25">
      <c r="A4025" s="867" t="s">
        <v>18221</v>
      </c>
      <c r="B4025" s="867" t="s">
        <v>2672</v>
      </c>
      <c r="C4025" s="894" t="s">
        <v>18220</v>
      </c>
      <c r="D4025" s="893" t="s">
        <v>18700</v>
      </c>
      <c r="E4025" s="892">
        <v>4000</v>
      </c>
      <c r="F4025" s="887" t="s">
        <v>18361</v>
      </c>
      <c r="G4025" s="891" t="s">
        <v>18360</v>
      </c>
      <c r="H4025" s="890" t="s">
        <v>18359</v>
      </c>
      <c r="I4025" s="889" t="s">
        <v>2777</v>
      </c>
      <c r="J4025" s="889"/>
      <c r="K4025" s="888">
        <v>1</v>
      </c>
      <c r="L4025" s="888">
        <v>3</v>
      </c>
      <c r="M4025" s="887">
        <v>12000</v>
      </c>
      <c r="N4025" s="888"/>
      <c r="O4025" s="888"/>
      <c r="P4025" s="887"/>
    </row>
    <row r="4026" spans="1:16" ht="33.75" x14ac:dyDescent="0.25">
      <c r="A4026" s="867" t="s">
        <v>18221</v>
      </c>
      <c r="B4026" s="867" t="s">
        <v>2672</v>
      </c>
      <c r="C4026" s="894" t="s">
        <v>18220</v>
      </c>
      <c r="D4026" s="893" t="s">
        <v>18699</v>
      </c>
      <c r="E4026" s="892">
        <v>3500</v>
      </c>
      <c r="F4026" s="887" t="s">
        <v>18357</v>
      </c>
      <c r="G4026" s="891" t="s">
        <v>18356</v>
      </c>
      <c r="H4026" s="890" t="s">
        <v>2704</v>
      </c>
      <c r="I4026" s="889" t="s">
        <v>3654</v>
      </c>
      <c r="J4026" s="889" t="s">
        <v>2703</v>
      </c>
      <c r="K4026" s="888">
        <v>1</v>
      </c>
      <c r="L4026" s="888">
        <v>3</v>
      </c>
      <c r="M4026" s="887">
        <v>10500</v>
      </c>
      <c r="N4026" s="888"/>
      <c r="O4026" s="888"/>
      <c r="P4026" s="887"/>
    </row>
    <row r="4027" spans="1:16" ht="45" x14ac:dyDescent="0.25">
      <c r="A4027" s="867" t="s">
        <v>18221</v>
      </c>
      <c r="B4027" s="867" t="s">
        <v>2672</v>
      </c>
      <c r="C4027" s="894" t="s">
        <v>18220</v>
      </c>
      <c r="D4027" s="893" t="s">
        <v>18739</v>
      </c>
      <c r="E4027" s="892">
        <v>1500</v>
      </c>
      <c r="F4027" s="887" t="s">
        <v>18251</v>
      </c>
      <c r="G4027" s="891" t="s">
        <v>18250</v>
      </c>
      <c r="H4027" s="890" t="s">
        <v>18249</v>
      </c>
      <c r="I4027" s="889" t="s">
        <v>2777</v>
      </c>
      <c r="J4027" s="889"/>
      <c r="K4027" s="888">
        <v>1</v>
      </c>
      <c r="L4027" s="888">
        <v>1</v>
      </c>
      <c r="M4027" s="887">
        <v>1500</v>
      </c>
      <c r="N4027" s="888"/>
      <c r="O4027" s="888"/>
      <c r="P4027" s="887"/>
    </row>
    <row r="4028" spans="1:16" ht="33.75" x14ac:dyDescent="0.25">
      <c r="A4028" s="867" t="s">
        <v>18221</v>
      </c>
      <c r="B4028" s="867" t="s">
        <v>2672</v>
      </c>
      <c r="C4028" s="894" t="s">
        <v>18220</v>
      </c>
      <c r="D4028" s="893" t="s">
        <v>18649</v>
      </c>
      <c r="E4028" s="892">
        <v>1500</v>
      </c>
      <c r="F4028" s="887" t="s">
        <v>18223</v>
      </c>
      <c r="G4028" s="891" t="s">
        <v>18222</v>
      </c>
      <c r="H4028" s="890"/>
      <c r="I4028" s="889" t="s">
        <v>3135</v>
      </c>
      <c r="J4028" s="889"/>
      <c r="K4028" s="888">
        <v>1</v>
      </c>
      <c r="L4028" s="888">
        <v>3</v>
      </c>
      <c r="M4028" s="887">
        <v>4500</v>
      </c>
      <c r="N4028" s="888"/>
      <c r="O4028" s="888"/>
      <c r="P4028" s="887"/>
    </row>
    <row r="4029" spans="1:16" ht="33.75" x14ac:dyDescent="0.25">
      <c r="A4029" s="867" t="s">
        <v>18221</v>
      </c>
      <c r="B4029" s="867" t="s">
        <v>2672</v>
      </c>
      <c r="C4029" s="894" t="s">
        <v>18220</v>
      </c>
      <c r="D4029" s="893" t="s">
        <v>18354</v>
      </c>
      <c r="E4029" s="892">
        <v>2000</v>
      </c>
      <c r="F4029" s="887" t="s">
        <v>18353</v>
      </c>
      <c r="G4029" s="891" t="s">
        <v>18352</v>
      </c>
      <c r="H4029" s="890" t="s">
        <v>18351</v>
      </c>
      <c r="I4029" s="889" t="s">
        <v>2707</v>
      </c>
      <c r="J4029" s="889"/>
      <c r="K4029" s="888">
        <v>1</v>
      </c>
      <c r="L4029" s="888">
        <v>3</v>
      </c>
      <c r="M4029" s="887">
        <v>6000</v>
      </c>
      <c r="N4029" s="888"/>
      <c r="O4029" s="888"/>
      <c r="P4029" s="887"/>
    </row>
    <row r="4030" spans="1:16" ht="33.75" x14ac:dyDescent="0.25">
      <c r="A4030" s="867" t="s">
        <v>18221</v>
      </c>
      <c r="B4030" s="867" t="s">
        <v>2672</v>
      </c>
      <c r="C4030" s="894" t="s">
        <v>18220</v>
      </c>
      <c r="D4030" s="893" t="s">
        <v>18347</v>
      </c>
      <c r="E4030" s="892">
        <v>2500</v>
      </c>
      <c r="F4030" s="887" t="s">
        <v>18346</v>
      </c>
      <c r="G4030" s="891" t="s">
        <v>18345</v>
      </c>
      <c r="H4030" s="890" t="s">
        <v>18344</v>
      </c>
      <c r="I4030" s="889" t="s">
        <v>3654</v>
      </c>
      <c r="J4030" s="889" t="s">
        <v>18344</v>
      </c>
      <c r="K4030" s="888">
        <v>1</v>
      </c>
      <c r="L4030" s="888">
        <v>3</v>
      </c>
      <c r="M4030" s="887">
        <v>7500</v>
      </c>
      <c r="N4030" s="888"/>
      <c r="O4030" s="888"/>
      <c r="P4030" s="887"/>
    </row>
    <row r="4031" spans="1:16" ht="33.75" x14ac:dyDescent="0.25">
      <c r="A4031" s="867" t="s">
        <v>18221</v>
      </c>
      <c r="B4031" s="867" t="s">
        <v>2672</v>
      </c>
      <c r="C4031" s="894" t="s">
        <v>18220</v>
      </c>
      <c r="D4031" s="893" t="s">
        <v>18648</v>
      </c>
      <c r="E4031" s="892">
        <v>2000</v>
      </c>
      <c r="F4031" s="887" t="s">
        <v>18349</v>
      </c>
      <c r="G4031" s="891" t="s">
        <v>18348</v>
      </c>
      <c r="H4031" s="890" t="s">
        <v>2801</v>
      </c>
      <c r="I4031" s="889" t="s">
        <v>2869</v>
      </c>
      <c r="J4031" s="889" t="s">
        <v>58</v>
      </c>
      <c r="K4031" s="888">
        <v>1</v>
      </c>
      <c r="L4031" s="888">
        <v>3</v>
      </c>
      <c r="M4031" s="887">
        <v>6000</v>
      </c>
      <c r="N4031" s="888"/>
      <c r="O4031" s="888"/>
      <c r="P4031" s="887"/>
    </row>
    <row r="4032" spans="1:16" ht="33.75" x14ac:dyDescent="0.25">
      <c r="A4032" s="867" t="s">
        <v>18221</v>
      </c>
      <c r="B4032" s="867" t="s">
        <v>2672</v>
      </c>
      <c r="C4032" s="894" t="s">
        <v>18220</v>
      </c>
      <c r="D4032" s="893" t="s">
        <v>18738</v>
      </c>
      <c r="E4032" s="892">
        <v>2000</v>
      </c>
      <c r="F4032" s="887" t="s">
        <v>18342</v>
      </c>
      <c r="G4032" s="891" t="s">
        <v>18341</v>
      </c>
      <c r="H4032" s="890" t="s">
        <v>18340</v>
      </c>
      <c r="I4032" s="889" t="s">
        <v>2869</v>
      </c>
      <c r="J4032" s="889"/>
      <c r="K4032" s="888">
        <v>1</v>
      </c>
      <c r="L4032" s="888">
        <v>3</v>
      </c>
      <c r="M4032" s="887">
        <v>6000</v>
      </c>
      <c r="N4032" s="888"/>
      <c r="O4032" s="888"/>
      <c r="P4032" s="887"/>
    </row>
    <row r="4033" spans="1:16" ht="33.75" x14ac:dyDescent="0.25">
      <c r="A4033" s="867" t="s">
        <v>18221</v>
      </c>
      <c r="B4033" s="867" t="s">
        <v>2672</v>
      </c>
      <c r="C4033" s="894" t="s">
        <v>18220</v>
      </c>
      <c r="D4033" s="893" t="s">
        <v>18647</v>
      </c>
      <c r="E4033" s="892">
        <v>2000</v>
      </c>
      <c r="F4033" s="887" t="s">
        <v>18338</v>
      </c>
      <c r="G4033" s="891" t="s">
        <v>18337</v>
      </c>
      <c r="H4033" s="890" t="s">
        <v>8333</v>
      </c>
      <c r="I4033" s="889" t="s">
        <v>18287</v>
      </c>
      <c r="J4033" s="889"/>
      <c r="K4033" s="888">
        <v>1</v>
      </c>
      <c r="L4033" s="888">
        <v>3</v>
      </c>
      <c r="M4033" s="887">
        <v>6000</v>
      </c>
      <c r="N4033" s="888"/>
      <c r="O4033" s="888"/>
      <c r="P4033" s="887"/>
    </row>
    <row r="4034" spans="1:16" ht="33.75" x14ac:dyDescent="0.25">
      <c r="A4034" s="867" t="s">
        <v>18221</v>
      </c>
      <c r="B4034" s="867" t="s">
        <v>2672</v>
      </c>
      <c r="C4034" s="894" t="s">
        <v>18220</v>
      </c>
      <c r="D4034" s="893" t="s">
        <v>18698</v>
      </c>
      <c r="E4034" s="892">
        <v>3500</v>
      </c>
      <c r="F4034" s="887" t="s">
        <v>18639</v>
      </c>
      <c r="G4034" s="891" t="s">
        <v>18638</v>
      </c>
      <c r="H4034" s="890" t="s">
        <v>2722</v>
      </c>
      <c r="I4034" s="889" t="s">
        <v>2684</v>
      </c>
      <c r="J4034" s="889"/>
      <c r="K4034" s="888">
        <v>1</v>
      </c>
      <c r="L4034" s="888">
        <v>3</v>
      </c>
      <c r="M4034" s="887">
        <v>10500</v>
      </c>
      <c r="N4034" s="888"/>
      <c r="O4034" s="888"/>
      <c r="P4034" s="887"/>
    </row>
    <row r="4035" spans="1:16" ht="33.75" x14ac:dyDescent="0.25">
      <c r="A4035" s="867" t="s">
        <v>18221</v>
      </c>
      <c r="B4035" s="867" t="s">
        <v>2672</v>
      </c>
      <c r="C4035" s="894" t="s">
        <v>18220</v>
      </c>
      <c r="D4035" s="893" t="s">
        <v>18737</v>
      </c>
      <c r="E4035" s="892">
        <v>4500</v>
      </c>
      <c r="F4035" s="887" t="s">
        <v>18736</v>
      </c>
      <c r="G4035" s="891" t="s">
        <v>18735</v>
      </c>
      <c r="H4035" s="890" t="s">
        <v>2873</v>
      </c>
      <c r="I4035" s="889" t="s">
        <v>2684</v>
      </c>
      <c r="J4035" s="889"/>
      <c r="K4035" s="888">
        <v>1</v>
      </c>
      <c r="L4035" s="888">
        <v>3</v>
      </c>
      <c r="M4035" s="887">
        <v>13500</v>
      </c>
      <c r="N4035" s="888"/>
      <c r="O4035" s="888"/>
      <c r="P4035" s="887"/>
    </row>
    <row r="4036" spans="1:16" ht="33.75" x14ac:dyDescent="0.25">
      <c r="A4036" s="867" t="s">
        <v>18221</v>
      </c>
      <c r="B4036" s="867" t="s">
        <v>2672</v>
      </c>
      <c r="C4036" s="894" t="s">
        <v>18220</v>
      </c>
      <c r="D4036" s="893" t="s">
        <v>18492</v>
      </c>
      <c r="E4036" s="892">
        <v>2500</v>
      </c>
      <c r="F4036" s="887" t="s">
        <v>18491</v>
      </c>
      <c r="G4036" s="891" t="s">
        <v>18490</v>
      </c>
      <c r="H4036" s="890" t="s">
        <v>18489</v>
      </c>
      <c r="I4036" s="889" t="s">
        <v>2869</v>
      </c>
      <c r="J4036" s="889"/>
      <c r="K4036" s="888">
        <v>1</v>
      </c>
      <c r="L4036" s="888">
        <v>3</v>
      </c>
      <c r="M4036" s="887">
        <v>7500</v>
      </c>
      <c r="N4036" s="888"/>
      <c r="O4036" s="888"/>
      <c r="P4036" s="887"/>
    </row>
    <row r="4037" spans="1:16" ht="33.75" x14ac:dyDescent="0.25">
      <c r="A4037" s="867" t="s">
        <v>18221</v>
      </c>
      <c r="B4037" s="867" t="s">
        <v>2672</v>
      </c>
      <c r="C4037" s="894" t="s">
        <v>18220</v>
      </c>
      <c r="D4037" s="893" t="s">
        <v>18734</v>
      </c>
      <c r="E4037" s="892">
        <v>6000</v>
      </c>
      <c r="F4037" s="887" t="s">
        <v>18715</v>
      </c>
      <c r="G4037" s="891" t="s">
        <v>18714</v>
      </c>
      <c r="H4037" s="890" t="s">
        <v>18273</v>
      </c>
      <c r="I4037" s="889" t="s">
        <v>3654</v>
      </c>
      <c r="J4037" s="889" t="s">
        <v>18273</v>
      </c>
      <c r="K4037" s="888">
        <v>1</v>
      </c>
      <c r="L4037" s="888">
        <v>3</v>
      </c>
      <c r="M4037" s="887">
        <v>18000</v>
      </c>
      <c r="N4037" s="888"/>
      <c r="O4037" s="888"/>
      <c r="P4037" s="887"/>
    </row>
    <row r="4038" spans="1:16" ht="33.75" x14ac:dyDescent="0.25">
      <c r="A4038" s="867" t="s">
        <v>18221</v>
      </c>
      <c r="B4038" s="867" t="s">
        <v>2672</v>
      </c>
      <c r="C4038" s="894" t="s">
        <v>18220</v>
      </c>
      <c r="D4038" s="893" t="s">
        <v>18733</v>
      </c>
      <c r="E4038" s="892">
        <v>6000</v>
      </c>
      <c r="F4038" s="887" t="s">
        <v>18238</v>
      </c>
      <c r="G4038" s="891" t="s">
        <v>18237</v>
      </c>
      <c r="H4038" s="890" t="s">
        <v>4333</v>
      </c>
      <c r="I4038" s="889" t="s">
        <v>3654</v>
      </c>
      <c r="J4038" s="889" t="s">
        <v>6902</v>
      </c>
      <c r="K4038" s="888">
        <v>1</v>
      </c>
      <c r="L4038" s="888">
        <v>3</v>
      </c>
      <c r="M4038" s="887">
        <v>18000</v>
      </c>
      <c r="N4038" s="888"/>
      <c r="O4038" s="888"/>
      <c r="P4038" s="887"/>
    </row>
    <row r="4039" spans="1:16" ht="33.75" x14ac:dyDescent="0.25">
      <c r="A4039" s="867" t="s">
        <v>18221</v>
      </c>
      <c r="B4039" s="867" t="s">
        <v>2672</v>
      </c>
      <c r="C4039" s="894" t="s">
        <v>18220</v>
      </c>
      <c r="D4039" s="893" t="s">
        <v>18705</v>
      </c>
      <c r="E4039" s="892">
        <v>4000</v>
      </c>
      <c r="F4039" s="887" t="s">
        <v>18664</v>
      </c>
      <c r="G4039" s="891" t="s">
        <v>18663</v>
      </c>
      <c r="H4039" s="890" t="s">
        <v>2722</v>
      </c>
      <c r="I4039" s="889" t="s">
        <v>3654</v>
      </c>
      <c r="J4039" s="889" t="s">
        <v>2772</v>
      </c>
      <c r="K4039" s="888">
        <v>1</v>
      </c>
      <c r="L4039" s="888">
        <v>3</v>
      </c>
      <c r="M4039" s="887">
        <v>12000</v>
      </c>
      <c r="N4039" s="888"/>
      <c r="O4039" s="888"/>
      <c r="P4039" s="887"/>
    </row>
    <row r="4040" spans="1:16" x14ac:dyDescent="0.25">
      <c r="A4040" s="1772" t="s">
        <v>2848</v>
      </c>
      <c r="B4040" s="1772"/>
      <c r="C4040" s="1772"/>
      <c r="D4040" s="1772"/>
      <c r="E4040" s="1772"/>
      <c r="F4040" s="1772" t="s">
        <v>378</v>
      </c>
      <c r="G4040" s="1772"/>
      <c r="H4040" s="1772"/>
      <c r="I4040" s="1772"/>
      <c r="J4040" s="1772"/>
      <c r="K4040" s="1771" t="s">
        <v>2847</v>
      </c>
      <c r="L4040" s="1771"/>
      <c r="M4040" s="1771"/>
      <c r="N4040" s="1771" t="s">
        <v>2846</v>
      </c>
      <c r="O4040" s="1771"/>
      <c r="P4040" s="1771"/>
    </row>
    <row r="4041" spans="1:16" ht="69.75" x14ac:dyDescent="0.25">
      <c r="A4041" s="1535" t="s">
        <v>2845</v>
      </c>
      <c r="B4041" s="1535" t="s">
        <v>5</v>
      </c>
      <c r="C4041" s="1535" t="s">
        <v>2844</v>
      </c>
      <c r="D4041" s="1535" t="s">
        <v>2843</v>
      </c>
      <c r="E4041" s="1536" t="s">
        <v>2842</v>
      </c>
      <c r="F4041" s="1537" t="s">
        <v>2841</v>
      </c>
      <c r="G4041" s="1535" t="s">
        <v>2840</v>
      </c>
      <c r="H4041" s="1535" t="s">
        <v>2839</v>
      </c>
      <c r="I4041" s="1535" t="s">
        <v>2838</v>
      </c>
      <c r="J4041" s="1535" t="s">
        <v>2837</v>
      </c>
      <c r="K4041" s="1538" t="s">
        <v>2836</v>
      </c>
      <c r="L4041" s="1538" t="s">
        <v>2835</v>
      </c>
      <c r="M4041" s="1539" t="s">
        <v>2834</v>
      </c>
      <c r="N4041" s="1538" t="s">
        <v>2836</v>
      </c>
      <c r="O4041" s="1538" t="s">
        <v>2835</v>
      </c>
      <c r="P4041" s="1539" t="s">
        <v>2834</v>
      </c>
    </row>
    <row r="4042" spans="1:16" ht="33.75" x14ac:dyDescent="0.25">
      <c r="A4042" s="867" t="s">
        <v>18221</v>
      </c>
      <c r="B4042" s="867" t="s">
        <v>2672</v>
      </c>
      <c r="C4042" s="894" t="s">
        <v>18220</v>
      </c>
      <c r="D4042" s="893" t="s">
        <v>18317</v>
      </c>
      <c r="E4042" s="892">
        <v>2000</v>
      </c>
      <c r="F4042" s="887" t="s">
        <v>18325</v>
      </c>
      <c r="G4042" s="891" t="s">
        <v>18324</v>
      </c>
      <c r="H4042" s="890" t="s">
        <v>18323</v>
      </c>
      <c r="I4042" s="889" t="s">
        <v>2707</v>
      </c>
      <c r="J4042" s="889"/>
      <c r="K4042" s="888">
        <v>1</v>
      </c>
      <c r="L4042" s="888">
        <v>3</v>
      </c>
      <c r="M4042" s="887">
        <v>6000</v>
      </c>
      <c r="N4042" s="888"/>
      <c r="O4042" s="888"/>
      <c r="P4042" s="887"/>
    </row>
    <row r="4043" spans="1:16" ht="33.75" x14ac:dyDescent="0.25">
      <c r="A4043" s="867" t="s">
        <v>18221</v>
      </c>
      <c r="B4043" s="867" t="s">
        <v>2672</v>
      </c>
      <c r="C4043" s="894" t="s">
        <v>18220</v>
      </c>
      <c r="D4043" s="893" t="s">
        <v>18317</v>
      </c>
      <c r="E4043" s="892">
        <v>2000</v>
      </c>
      <c r="F4043" s="887" t="s">
        <v>18322</v>
      </c>
      <c r="G4043" s="891" t="s">
        <v>18321</v>
      </c>
      <c r="H4043" s="890" t="s">
        <v>18320</v>
      </c>
      <c r="I4043" s="889" t="s">
        <v>2707</v>
      </c>
      <c r="J4043" s="889"/>
      <c r="K4043" s="888">
        <v>1</v>
      </c>
      <c r="L4043" s="888">
        <v>3</v>
      </c>
      <c r="M4043" s="887">
        <v>6000</v>
      </c>
      <c r="N4043" s="888"/>
      <c r="O4043" s="888"/>
      <c r="P4043" s="887"/>
    </row>
    <row r="4044" spans="1:16" ht="33.75" x14ac:dyDescent="0.25">
      <c r="A4044" s="867" t="s">
        <v>18221</v>
      </c>
      <c r="B4044" s="867" t="s">
        <v>2672</v>
      </c>
      <c r="C4044" s="894" t="s">
        <v>18220</v>
      </c>
      <c r="D4044" s="893" t="s">
        <v>18317</v>
      </c>
      <c r="E4044" s="892">
        <v>2000</v>
      </c>
      <c r="F4044" s="887" t="s">
        <v>18319</v>
      </c>
      <c r="G4044" s="891" t="s">
        <v>18318</v>
      </c>
      <c r="H4044" s="890" t="s">
        <v>2722</v>
      </c>
      <c r="I4044" s="889" t="s">
        <v>18287</v>
      </c>
      <c r="J4044" s="889"/>
      <c r="K4044" s="888">
        <v>1</v>
      </c>
      <c r="L4044" s="888">
        <v>3</v>
      </c>
      <c r="M4044" s="887">
        <v>4200</v>
      </c>
      <c r="N4044" s="888"/>
      <c r="O4044" s="888"/>
      <c r="P4044" s="887"/>
    </row>
    <row r="4045" spans="1:16" ht="33.75" x14ac:dyDescent="0.25">
      <c r="A4045" s="867" t="s">
        <v>18221</v>
      </c>
      <c r="B4045" s="867" t="s">
        <v>2672</v>
      </c>
      <c r="C4045" s="894" t="s">
        <v>18220</v>
      </c>
      <c r="D4045" s="893" t="s">
        <v>18317</v>
      </c>
      <c r="E4045" s="892">
        <v>2000</v>
      </c>
      <c r="F4045" s="887" t="s">
        <v>18316</v>
      </c>
      <c r="G4045" s="891" t="s">
        <v>18315</v>
      </c>
      <c r="H4045" s="890" t="s">
        <v>18314</v>
      </c>
      <c r="I4045" s="889" t="s">
        <v>2777</v>
      </c>
      <c r="J4045" s="889"/>
      <c r="K4045" s="888">
        <v>1</v>
      </c>
      <c r="L4045" s="888">
        <v>3</v>
      </c>
      <c r="M4045" s="887">
        <v>6000</v>
      </c>
      <c r="N4045" s="888"/>
      <c r="O4045" s="888"/>
      <c r="P4045" s="887"/>
    </row>
    <row r="4046" spans="1:16" ht="33.75" x14ac:dyDescent="0.25">
      <c r="A4046" s="867" t="s">
        <v>18221</v>
      </c>
      <c r="B4046" s="867" t="s">
        <v>2672</v>
      </c>
      <c r="C4046" s="894" t="s">
        <v>18220</v>
      </c>
      <c r="D4046" s="893" t="s">
        <v>18645</v>
      </c>
      <c r="E4046" s="892">
        <v>5500</v>
      </c>
      <c r="F4046" s="887" t="s">
        <v>18507</v>
      </c>
      <c r="G4046" s="891" t="s">
        <v>18506</v>
      </c>
      <c r="H4046" s="890" t="s">
        <v>2745</v>
      </c>
      <c r="I4046" s="889" t="s">
        <v>3654</v>
      </c>
      <c r="J4046" s="889" t="s">
        <v>2814</v>
      </c>
      <c r="K4046" s="888">
        <v>1</v>
      </c>
      <c r="L4046" s="888">
        <v>3</v>
      </c>
      <c r="M4046" s="887">
        <v>16500</v>
      </c>
      <c r="N4046" s="888"/>
      <c r="O4046" s="888"/>
      <c r="P4046" s="887"/>
    </row>
    <row r="4047" spans="1:16" ht="33.75" x14ac:dyDescent="0.25">
      <c r="A4047" s="867" t="s">
        <v>18221</v>
      </c>
      <c r="B4047" s="867" t="s">
        <v>2672</v>
      </c>
      <c r="C4047" s="894" t="s">
        <v>18220</v>
      </c>
      <c r="D4047" s="893" t="s">
        <v>18645</v>
      </c>
      <c r="E4047" s="892">
        <v>5500</v>
      </c>
      <c r="F4047" s="887" t="s">
        <v>18504</v>
      </c>
      <c r="G4047" s="891" t="s">
        <v>18503</v>
      </c>
      <c r="H4047" s="890" t="s">
        <v>2745</v>
      </c>
      <c r="I4047" s="889" t="s">
        <v>3654</v>
      </c>
      <c r="J4047" s="889" t="s">
        <v>2814</v>
      </c>
      <c r="K4047" s="888">
        <v>1</v>
      </c>
      <c r="L4047" s="888">
        <v>3</v>
      </c>
      <c r="M4047" s="887">
        <v>16500</v>
      </c>
      <c r="N4047" s="888"/>
      <c r="O4047" s="888"/>
      <c r="P4047" s="887"/>
    </row>
    <row r="4048" spans="1:16" ht="33.75" x14ac:dyDescent="0.25">
      <c r="A4048" s="867" t="s">
        <v>18221</v>
      </c>
      <c r="B4048" s="867" t="s">
        <v>2672</v>
      </c>
      <c r="C4048" s="894" t="s">
        <v>18220</v>
      </c>
      <c r="D4048" s="893" t="s">
        <v>18686</v>
      </c>
      <c r="E4048" s="892">
        <v>5500</v>
      </c>
      <c r="F4048" s="887" t="s">
        <v>18643</v>
      </c>
      <c r="G4048" s="891" t="s">
        <v>18642</v>
      </c>
      <c r="H4048" s="890" t="s">
        <v>2745</v>
      </c>
      <c r="I4048" s="889" t="s">
        <v>3654</v>
      </c>
      <c r="J4048" s="889" t="s">
        <v>2814</v>
      </c>
      <c r="K4048" s="888">
        <v>1</v>
      </c>
      <c r="L4048" s="888">
        <v>3</v>
      </c>
      <c r="M4048" s="887">
        <v>16500</v>
      </c>
      <c r="N4048" s="888"/>
      <c r="O4048" s="888"/>
      <c r="P4048" s="887"/>
    </row>
    <row r="4049" spans="1:16" ht="33.75" x14ac:dyDescent="0.25">
      <c r="A4049" s="867" t="s">
        <v>18221</v>
      </c>
      <c r="B4049" s="867" t="s">
        <v>2672</v>
      </c>
      <c r="C4049" s="894" t="s">
        <v>18220</v>
      </c>
      <c r="D4049" s="893" t="s">
        <v>18704</v>
      </c>
      <c r="E4049" s="892">
        <v>1500</v>
      </c>
      <c r="F4049" s="887" t="s">
        <v>18497</v>
      </c>
      <c r="G4049" s="891" t="s">
        <v>18496</v>
      </c>
      <c r="H4049" s="890" t="s">
        <v>4025</v>
      </c>
      <c r="I4049" s="889" t="s">
        <v>18287</v>
      </c>
      <c r="J4049" s="889"/>
      <c r="K4049" s="888">
        <v>1</v>
      </c>
      <c r="L4049" s="888">
        <v>3</v>
      </c>
      <c r="M4049" s="887">
        <v>4500</v>
      </c>
      <c r="N4049" s="888"/>
      <c r="O4049" s="888"/>
      <c r="P4049" s="887"/>
    </row>
    <row r="4050" spans="1:16" ht="56.25" x14ac:dyDescent="0.25">
      <c r="A4050" s="867" t="s">
        <v>18221</v>
      </c>
      <c r="B4050" s="867" t="s">
        <v>2672</v>
      </c>
      <c r="C4050" s="894" t="s">
        <v>18220</v>
      </c>
      <c r="D4050" s="893" t="s">
        <v>18732</v>
      </c>
      <c r="E4050" s="892">
        <v>3000</v>
      </c>
      <c r="F4050" s="887" t="s">
        <v>18501</v>
      </c>
      <c r="G4050" s="891" t="s">
        <v>18500</v>
      </c>
      <c r="H4050" s="890" t="s">
        <v>18499</v>
      </c>
      <c r="I4050" s="889" t="s">
        <v>17825</v>
      </c>
      <c r="J4050" s="889" t="s">
        <v>18499</v>
      </c>
      <c r="K4050" s="888">
        <v>1</v>
      </c>
      <c r="L4050" s="888">
        <v>3</v>
      </c>
      <c r="M4050" s="887">
        <v>9000</v>
      </c>
      <c r="N4050" s="888"/>
      <c r="O4050" s="888"/>
      <c r="P4050" s="887"/>
    </row>
    <row r="4051" spans="1:16" ht="33.75" x14ac:dyDescent="0.25">
      <c r="A4051" s="867" t="s">
        <v>18221</v>
      </c>
      <c r="B4051" s="867" t="s">
        <v>2672</v>
      </c>
      <c r="C4051" s="894" t="s">
        <v>18220</v>
      </c>
      <c r="D4051" s="893" t="s">
        <v>18731</v>
      </c>
      <c r="E4051" s="892">
        <v>3000</v>
      </c>
      <c r="F4051" s="887" t="s">
        <v>18710</v>
      </c>
      <c r="G4051" s="891" t="s">
        <v>18709</v>
      </c>
      <c r="H4051" s="890" t="s">
        <v>2722</v>
      </c>
      <c r="I4051" s="889" t="s">
        <v>18632</v>
      </c>
      <c r="J4051" s="889" t="s">
        <v>2782</v>
      </c>
      <c r="K4051" s="888">
        <v>1</v>
      </c>
      <c r="L4051" s="888">
        <v>3</v>
      </c>
      <c r="M4051" s="887">
        <v>9000</v>
      </c>
      <c r="N4051" s="888"/>
      <c r="O4051" s="888"/>
      <c r="P4051" s="887"/>
    </row>
    <row r="4052" spans="1:16" ht="33.75" x14ac:dyDescent="0.25">
      <c r="A4052" s="867" t="s">
        <v>18221</v>
      </c>
      <c r="B4052" s="867" t="s">
        <v>2672</v>
      </c>
      <c r="C4052" s="894" t="s">
        <v>18220</v>
      </c>
      <c r="D4052" s="893" t="s">
        <v>18516</v>
      </c>
      <c r="E4052" s="892">
        <v>3500</v>
      </c>
      <c r="F4052" s="887" t="s">
        <v>18512</v>
      </c>
      <c r="G4052" s="891" t="s">
        <v>18511</v>
      </c>
      <c r="H4052" s="890" t="s">
        <v>2722</v>
      </c>
      <c r="I4052" s="889" t="s">
        <v>3654</v>
      </c>
      <c r="J4052" s="889" t="s">
        <v>2782</v>
      </c>
      <c r="K4052" s="888">
        <v>1</v>
      </c>
      <c r="L4052" s="888">
        <v>3</v>
      </c>
      <c r="M4052" s="887">
        <v>10500</v>
      </c>
      <c r="N4052" s="888"/>
      <c r="O4052" s="888"/>
      <c r="P4052" s="887"/>
    </row>
    <row r="4053" spans="1:16" ht="33.75" x14ac:dyDescent="0.25">
      <c r="A4053" s="867" t="s">
        <v>18221</v>
      </c>
      <c r="B4053" s="867" t="s">
        <v>2672</v>
      </c>
      <c r="C4053" s="894" t="s">
        <v>18220</v>
      </c>
      <c r="D4053" s="893" t="s">
        <v>18516</v>
      </c>
      <c r="E4053" s="892">
        <v>3500</v>
      </c>
      <c r="F4053" s="887" t="s">
        <v>18708</v>
      </c>
      <c r="G4053" s="891" t="s">
        <v>18707</v>
      </c>
      <c r="H4053" s="890" t="s">
        <v>2722</v>
      </c>
      <c r="I4053" s="889" t="s">
        <v>3654</v>
      </c>
      <c r="J4053" s="889" t="s">
        <v>2722</v>
      </c>
      <c r="K4053" s="888">
        <v>1</v>
      </c>
      <c r="L4053" s="888">
        <v>3</v>
      </c>
      <c r="M4053" s="887">
        <v>10500</v>
      </c>
      <c r="N4053" s="888"/>
      <c r="O4053" s="888"/>
      <c r="P4053" s="887"/>
    </row>
    <row r="4054" spans="1:16" ht="33.75" x14ac:dyDescent="0.25">
      <c r="A4054" s="867" t="s">
        <v>18221</v>
      </c>
      <c r="B4054" s="867" t="s">
        <v>2672</v>
      </c>
      <c r="C4054" s="894" t="s">
        <v>18220</v>
      </c>
      <c r="D4054" s="893" t="s">
        <v>18706</v>
      </c>
      <c r="E4054" s="892">
        <v>3500</v>
      </c>
      <c r="F4054" s="887" t="s">
        <v>18667</v>
      </c>
      <c r="G4054" s="891" t="s">
        <v>18666</v>
      </c>
      <c r="H4054" s="890" t="s">
        <v>2722</v>
      </c>
      <c r="I4054" s="889" t="s">
        <v>3654</v>
      </c>
      <c r="J4054" s="889" t="s">
        <v>2782</v>
      </c>
      <c r="K4054" s="888">
        <v>1</v>
      </c>
      <c r="L4054" s="888">
        <v>3</v>
      </c>
      <c r="M4054" s="887">
        <v>10500</v>
      </c>
      <c r="N4054" s="888"/>
      <c r="O4054" s="888"/>
      <c r="P4054" s="887"/>
    </row>
    <row r="4055" spans="1:16" ht="54" customHeight="1" x14ac:dyDescent="0.25">
      <c r="A4055" s="867" t="s">
        <v>18221</v>
      </c>
      <c r="B4055" s="867" t="s">
        <v>2672</v>
      </c>
      <c r="C4055" s="894" t="s">
        <v>18220</v>
      </c>
      <c r="D4055" s="893" t="s">
        <v>18610</v>
      </c>
      <c r="E4055" s="892">
        <v>2000</v>
      </c>
      <c r="F4055" s="887" t="s">
        <v>18621</v>
      </c>
      <c r="G4055" s="891" t="s">
        <v>18620</v>
      </c>
      <c r="H4055" s="890" t="s">
        <v>2708</v>
      </c>
      <c r="I4055" s="889" t="s">
        <v>18287</v>
      </c>
      <c r="J4055" s="889"/>
      <c r="K4055" s="888">
        <v>1</v>
      </c>
      <c r="L4055" s="888">
        <v>3</v>
      </c>
      <c r="M4055" s="887">
        <v>6000</v>
      </c>
      <c r="N4055" s="888"/>
      <c r="O4055" s="888"/>
      <c r="P4055" s="887"/>
    </row>
    <row r="4056" spans="1:16" ht="52.5" customHeight="1" x14ac:dyDescent="0.25">
      <c r="A4056" s="867" t="s">
        <v>18221</v>
      </c>
      <c r="B4056" s="867" t="s">
        <v>2672</v>
      </c>
      <c r="C4056" s="894" t="s">
        <v>18220</v>
      </c>
      <c r="D4056" s="893" t="s">
        <v>18610</v>
      </c>
      <c r="E4056" s="892">
        <v>2000</v>
      </c>
      <c r="F4056" s="887" t="s">
        <v>18619</v>
      </c>
      <c r="G4056" s="891" t="s">
        <v>18618</v>
      </c>
      <c r="H4056" s="890" t="s">
        <v>3212</v>
      </c>
      <c r="I4056" s="889" t="s">
        <v>18523</v>
      </c>
      <c r="J4056" s="889"/>
      <c r="K4056" s="888">
        <v>1</v>
      </c>
      <c r="L4056" s="888">
        <v>3</v>
      </c>
      <c r="M4056" s="887">
        <v>6000</v>
      </c>
      <c r="N4056" s="888"/>
      <c r="O4056" s="888"/>
      <c r="P4056" s="887"/>
    </row>
    <row r="4057" spans="1:16" ht="51.75" customHeight="1" x14ac:dyDescent="0.25">
      <c r="A4057" s="867" t="s">
        <v>18221</v>
      </c>
      <c r="B4057" s="867" t="s">
        <v>2672</v>
      </c>
      <c r="C4057" s="894" t="s">
        <v>18220</v>
      </c>
      <c r="D4057" s="893" t="s">
        <v>18610</v>
      </c>
      <c r="E4057" s="892">
        <v>2000</v>
      </c>
      <c r="F4057" s="887" t="s">
        <v>18617</v>
      </c>
      <c r="G4057" s="891" t="s">
        <v>18616</v>
      </c>
      <c r="H4057" s="890" t="s">
        <v>2676</v>
      </c>
      <c r="I4057" s="889" t="s">
        <v>3654</v>
      </c>
      <c r="J4057" s="889" t="s">
        <v>2860</v>
      </c>
      <c r="K4057" s="888">
        <v>1</v>
      </c>
      <c r="L4057" s="888">
        <v>3</v>
      </c>
      <c r="M4057" s="887">
        <v>6000</v>
      </c>
      <c r="N4057" s="888"/>
      <c r="O4057" s="888"/>
      <c r="P4057" s="887"/>
    </row>
    <row r="4058" spans="1:16" ht="51.75" customHeight="1" x14ac:dyDescent="0.25">
      <c r="A4058" s="867" t="s">
        <v>18221</v>
      </c>
      <c r="B4058" s="867" t="s">
        <v>2672</v>
      </c>
      <c r="C4058" s="894" t="s">
        <v>18220</v>
      </c>
      <c r="D4058" s="893" t="s">
        <v>18610</v>
      </c>
      <c r="E4058" s="892">
        <v>2000</v>
      </c>
      <c r="F4058" s="887" t="s">
        <v>18615</v>
      </c>
      <c r="G4058" s="891" t="s">
        <v>18614</v>
      </c>
      <c r="H4058" s="890" t="s">
        <v>2831</v>
      </c>
      <c r="I4058" s="889" t="s">
        <v>2684</v>
      </c>
      <c r="J4058" s="889"/>
      <c r="K4058" s="888">
        <v>1</v>
      </c>
      <c r="L4058" s="888">
        <v>3</v>
      </c>
      <c r="M4058" s="887">
        <v>6000</v>
      </c>
      <c r="N4058" s="888"/>
      <c r="O4058" s="888"/>
      <c r="P4058" s="887"/>
    </row>
    <row r="4059" spans="1:16" ht="54" customHeight="1" x14ac:dyDescent="0.25">
      <c r="A4059" s="867" t="s">
        <v>18221</v>
      </c>
      <c r="B4059" s="867" t="s">
        <v>2672</v>
      </c>
      <c r="C4059" s="894" t="s">
        <v>18220</v>
      </c>
      <c r="D4059" s="893" t="s">
        <v>18610</v>
      </c>
      <c r="E4059" s="892">
        <v>2000</v>
      </c>
      <c r="F4059" s="887" t="s">
        <v>18613</v>
      </c>
      <c r="G4059" s="891" t="s">
        <v>18612</v>
      </c>
      <c r="H4059" s="890" t="s">
        <v>18611</v>
      </c>
      <c r="I4059" s="889" t="s">
        <v>3654</v>
      </c>
      <c r="J4059" s="889" t="s">
        <v>11600</v>
      </c>
      <c r="K4059" s="888">
        <v>1</v>
      </c>
      <c r="L4059" s="888">
        <v>3</v>
      </c>
      <c r="M4059" s="887">
        <v>6000</v>
      </c>
      <c r="N4059" s="888"/>
      <c r="O4059" s="888"/>
      <c r="P4059" s="887"/>
    </row>
    <row r="4060" spans="1:16" ht="57" customHeight="1" x14ac:dyDescent="0.25">
      <c r="A4060" s="867" t="s">
        <v>18221</v>
      </c>
      <c r="B4060" s="867" t="s">
        <v>2672</v>
      </c>
      <c r="C4060" s="894" t="s">
        <v>18220</v>
      </c>
      <c r="D4060" s="893" t="s">
        <v>18610</v>
      </c>
      <c r="E4060" s="892">
        <v>2000</v>
      </c>
      <c r="F4060" s="887" t="s">
        <v>18730</v>
      </c>
      <c r="G4060" s="891" t="s">
        <v>18729</v>
      </c>
      <c r="H4060" s="890" t="s">
        <v>3327</v>
      </c>
      <c r="I4060" s="889" t="s">
        <v>2777</v>
      </c>
      <c r="J4060" s="889"/>
      <c r="K4060" s="888">
        <v>1</v>
      </c>
      <c r="L4060" s="888">
        <v>3</v>
      </c>
      <c r="M4060" s="887">
        <v>6000</v>
      </c>
      <c r="N4060" s="888"/>
      <c r="O4060" s="888"/>
      <c r="P4060" s="887"/>
    </row>
    <row r="4061" spans="1:16" ht="67.5" x14ac:dyDescent="0.25">
      <c r="A4061" s="867" t="s">
        <v>18221</v>
      </c>
      <c r="B4061" s="867" t="s">
        <v>2672</v>
      </c>
      <c r="C4061" s="894" t="s">
        <v>18220</v>
      </c>
      <c r="D4061" s="893" t="s">
        <v>18697</v>
      </c>
      <c r="E4061" s="892">
        <v>4000</v>
      </c>
      <c r="F4061" s="887" t="s">
        <v>18310</v>
      </c>
      <c r="G4061" s="891" t="s">
        <v>18309</v>
      </c>
      <c r="H4061" s="890" t="s">
        <v>18308</v>
      </c>
      <c r="I4061" s="889" t="s">
        <v>18307</v>
      </c>
      <c r="J4061" s="889"/>
      <c r="K4061" s="888">
        <v>1</v>
      </c>
      <c r="L4061" s="888">
        <v>3</v>
      </c>
      <c r="M4061" s="887">
        <v>12000</v>
      </c>
      <c r="N4061" s="888"/>
      <c r="O4061" s="888"/>
      <c r="P4061" s="887"/>
    </row>
    <row r="4062" spans="1:16" ht="67.5" x14ac:dyDescent="0.25">
      <c r="A4062" s="867" t="s">
        <v>18221</v>
      </c>
      <c r="B4062" s="867" t="s">
        <v>2672</v>
      </c>
      <c r="C4062" s="894" t="s">
        <v>18220</v>
      </c>
      <c r="D4062" s="893" t="s">
        <v>18697</v>
      </c>
      <c r="E4062" s="892">
        <v>4000</v>
      </c>
      <c r="F4062" s="887" t="s">
        <v>18306</v>
      </c>
      <c r="G4062" s="891" t="s">
        <v>18305</v>
      </c>
      <c r="H4062" s="890" t="s">
        <v>2704</v>
      </c>
      <c r="I4062" s="889" t="s">
        <v>3654</v>
      </c>
      <c r="J4062" s="889" t="s">
        <v>2703</v>
      </c>
      <c r="K4062" s="888">
        <v>1</v>
      </c>
      <c r="L4062" s="888">
        <v>3</v>
      </c>
      <c r="M4062" s="887">
        <v>12000</v>
      </c>
      <c r="N4062" s="888"/>
      <c r="O4062" s="888"/>
      <c r="P4062" s="887"/>
    </row>
    <row r="4063" spans="1:16" ht="67.5" x14ac:dyDescent="0.25">
      <c r="A4063" s="867" t="s">
        <v>18221</v>
      </c>
      <c r="B4063" s="867" t="s">
        <v>2672</v>
      </c>
      <c r="C4063" s="894" t="s">
        <v>18220</v>
      </c>
      <c r="D4063" s="893" t="s">
        <v>18697</v>
      </c>
      <c r="E4063" s="892">
        <v>4000</v>
      </c>
      <c r="F4063" s="887" t="s">
        <v>18637</v>
      </c>
      <c r="G4063" s="891" t="s">
        <v>18636</v>
      </c>
      <c r="H4063" s="890" t="s">
        <v>18635</v>
      </c>
      <c r="I4063" s="889" t="s">
        <v>3654</v>
      </c>
      <c r="J4063" s="889" t="s">
        <v>2886</v>
      </c>
      <c r="K4063" s="888">
        <v>1</v>
      </c>
      <c r="L4063" s="888">
        <v>3</v>
      </c>
      <c r="M4063" s="887">
        <v>12000</v>
      </c>
      <c r="N4063" s="888"/>
      <c r="O4063" s="888"/>
      <c r="P4063" s="887"/>
    </row>
    <row r="4064" spans="1:16" ht="67.5" x14ac:dyDescent="0.25">
      <c r="A4064" s="867" t="s">
        <v>18221</v>
      </c>
      <c r="B4064" s="867" t="s">
        <v>2672</v>
      </c>
      <c r="C4064" s="894" t="s">
        <v>18220</v>
      </c>
      <c r="D4064" s="893" t="s">
        <v>18697</v>
      </c>
      <c r="E4064" s="892">
        <v>4000</v>
      </c>
      <c r="F4064" s="887" t="s">
        <v>18634</v>
      </c>
      <c r="G4064" s="891" t="s">
        <v>18633</v>
      </c>
      <c r="H4064" s="890" t="s">
        <v>2745</v>
      </c>
      <c r="I4064" s="889" t="s">
        <v>18632</v>
      </c>
      <c r="J4064" s="889" t="s">
        <v>2886</v>
      </c>
      <c r="K4064" s="888">
        <v>1</v>
      </c>
      <c r="L4064" s="888">
        <v>3</v>
      </c>
      <c r="M4064" s="887">
        <v>12000</v>
      </c>
      <c r="N4064" s="888"/>
      <c r="O4064" s="888"/>
      <c r="P4064" s="887"/>
    </row>
    <row r="4065" spans="1:16" ht="67.5" x14ac:dyDescent="0.25">
      <c r="A4065" s="867" t="s">
        <v>18221</v>
      </c>
      <c r="B4065" s="867" t="s">
        <v>2672</v>
      </c>
      <c r="C4065" s="894" t="s">
        <v>18220</v>
      </c>
      <c r="D4065" s="893" t="s">
        <v>18697</v>
      </c>
      <c r="E4065" s="892">
        <v>4000</v>
      </c>
      <c r="F4065" s="887" t="s">
        <v>18304</v>
      </c>
      <c r="G4065" s="891" t="s">
        <v>18303</v>
      </c>
      <c r="H4065" s="890" t="s">
        <v>18302</v>
      </c>
      <c r="I4065" s="889" t="s">
        <v>3654</v>
      </c>
      <c r="J4065" s="889" t="s">
        <v>18302</v>
      </c>
      <c r="K4065" s="888">
        <v>1</v>
      </c>
      <c r="L4065" s="888">
        <v>3</v>
      </c>
      <c r="M4065" s="887">
        <v>12000</v>
      </c>
      <c r="N4065" s="888"/>
      <c r="O4065" s="888"/>
      <c r="P4065" s="887"/>
    </row>
    <row r="4066" spans="1:16" ht="67.5" x14ac:dyDescent="0.25">
      <c r="A4066" s="867" t="s">
        <v>18221</v>
      </c>
      <c r="B4066" s="867" t="s">
        <v>2672</v>
      </c>
      <c r="C4066" s="894" t="s">
        <v>18220</v>
      </c>
      <c r="D4066" s="893" t="s">
        <v>18697</v>
      </c>
      <c r="E4066" s="892">
        <v>4000</v>
      </c>
      <c r="F4066" s="887" t="s">
        <v>18301</v>
      </c>
      <c r="G4066" s="891" t="s">
        <v>18300</v>
      </c>
      <c r="H4066" s="890" t="s">
        <v>2745</v>
      </c>
      <c r="I4066" s="889" t="s">
        <v>2684</v>
      </c>
      <c r="J4066" s="889"/>
      <c r="K4066" s="888">
        <v>1</v>
      </c>
      <c r="L4066" s="888">
        <v>3</v>
      </c>
      <c r="M4066" s="887">
        <v>12000</v>
      </c>
      <c r="N4066" s="888"/>
      <c r="O4066" s="888"/>
      <c r="P4066" s="887"/>
    </row>
    <row r="4067" spans="1:16" ht="62.25" customHeight="1" x14ac:dyDescent="0.25">
      <c r="A4067" s="867" t="s">
        <v>18221</v>
      </c>
      <c r="B4067" s="867" t="s">
        <v>2672</v>
      </c>
      <c r="C4067" s="894" t="s">
        <v>18220</v>
      </c>
      <c r="D4067" s="893" t="s">
        <v>18695</v>
      </c>
      <c r="E4067" s="892">
        <v>5000</v>
      </c>
      <c r="F4067" s="887" t="s">
        <v>18525</v>
      </c>
      <c r="G4067" s="891" t="s">
        <v>18524</v>
      </c>
      <c r="H4067" s="890" t="s">
        <v>18302</v>
      </c>
      <c r="I4067" s="889" t="s">
        <v>18523</v>
      </c>
      <c r="J4067" s="889"/>
      <c r="K4067" s="888">
        <v>1</v>
      </c>
      <c r="L4067" s="888">
        <v>3</v>
      </c>
      <c r="M4067" s="887">
        <v>15000</v>
      </c>
      <c r="N4067" s="888"/>
      <c r="O4067" s="888"/>
      <c r="P4067" s="887"/>
    </row>
    <row r="4068" spans="1:16" ht="15.75" customHeight="1" x14ac:dyDescent="0.25">
      <c r="A4068" s="1772" t="s">
        <v>2848</v>
      </c>
      <c r="B4068" s="1772"/>
      <c r="C4068" s="1772"/>
      <c r="D4068" s="1772"/>
      <c r="E4068" s="1772"/>
      <c r="F4068" s="1772" t="s">
        <v>378</v>
      </c>
      <c r="G4068" s="1772"/>
      <c r="H4068" s="1772"/>
      <c r="I4068" s="1772"/>
      <c r="J4068" s="1772"/>
      <c r="K4068" s="1771" t="s">
        <v>2847</v>
      </c>
      <c r="L4068" s="1771"/>
      <c r="M4068" s="1771"/>
      <c r="N4068" s="1771" t="s">
        <v>2846</v>
      </c>
      <c r="O4068" s="1771"/>
      <c r="P4068" s="1771"/>
    </row>
    <row r="4069" spans="1:16" ht="75" customHeight="1" x14ac:dyDescent="0.25">
      <c r="A4069" s="1535" t="s">
        <v>2845</v>
      </c>
      <c r="B4069" s="1535" t="s">
        <v>5</v>
      </c>
      <c r="C4069" s="1535" t="s">
        <v>2844</v>
      </c>
      <c r="D4069" s="1535" t="s">
        <v>2843</v>
      </c>
      <c r="E4069" s="1536" t="s">
        <v>2842</v>
      </c>
      <c r="F4069" s="1537" t="s">
        <v>2841</v>
      </c>
      <c r="G4069" s="1535" t="s">
        <v>2840</v>
      </c>
      <c r="H4069" s="1535" t="s">
        <v>2839</v>
      </c>
      <c r="I4069" s="1535" t="s">
        <v>2838</v>
      </c>
      <c r="J4069" s="1535" t="s">
        <v>2837</v>
      </c>
      <c r="K4069" s="1538" t="s">
        <v>2836</v>
      </c>
      <c r="L4069" s="1538" t="s">
        <v>2835</v>
      </c>
      <c r="M4069" s="1539" t="s">
        <v>2834</v>
      </c>
      <c r="N4069" s="1538" t="s">
        <v>2836</v>
      </c>
      <c r="O4069" s="1538" t="s">
        <v>2835</v>
      </c>
      <c r="P4069" s="1539" t="s">
        <v>2834</v>
      </c>
    </row>
    <row r="4070" spans="1:16" ht="56.25" x14ac:dyDescent="0.25">
      <c r="A4070" s="867" t="s">
        <v>18221</v>
      </c>
      <c r="B4070" s="867" t="s">
        <v>2672</v>
      </c>
      <c r="C4070" s="894" t="s">
        <v>18220</v>
      </c>
      <c r="D4070" s="893" t="s">
        <v>18630</v>
      </c>
      <c r="E4070" s="892">
        <v>2000</v>
      </c>
      <c r="F4070" s="887" t="s">
        <v>18299</v>
      </c>
      <c r="G4070" s="891" t="s">
        <v>18298</v>
      </c>
      <c r="H4070" s="890" t="s">
        <v>18297</v>
      </c>
      <c r="I4070" s="889" t="s">
        <v>2707</v>
      </c>
      <c r="J4070" s="889"/>
      <c r="K4070" s="888">
        <v>1</v>
      </c>
      <c r="L4070" s="888">
        <v>3</v>
      </c>
      <c r="M4070" s="887">
        <v>6000</v>
      </c>
      <c r="N4070" s="888"/>
      <c r="O4070" s="888"/>
      <c r="P4070" s="887"/>
    </row>
    <row r="4071" spans="1:16" ht="56.25" x14ac:dyDescent="0.25">
      <c r="A4071" s="867" t="s">
        <v>18221</v>
      </c>
      <c r="B4071" s="867" t="s">
        <v>2672</v>
      </c>
      <c r="C4071" s="894" t="s">
        <v>18220</v>
      </c>
      <c r="D4071" s="893" t="s">
        <v>18630</v>
      </c>
      <c r="E4071" s="892">
        <v>2000</v>
      </c>
      <c r="F4071" s="887" t="s">
        <v>5931</v>
      </c>
      <c r="G4071" s="891" t="s">
        <v>18261</v>
      </c>
      <c r="H4071" s="890" t="s">
        <v>2745</v>
      </c>
      <c r="I4071" s="889" t="s">
        <v>2822</v>
      </c>
      <c r="J4071" s="889" t="s">
        <v>2814</v>
      </c>
      <c r="K4071" s="888">
        <v>1</v>
      </c>
      <c r="L4071" s="888">
        <v>3</v>
      </c>
      <c r="M4071" s="887">
        <v>6000</v>
      </c>
      <c r="N4071" s="888"/>
      <c r="O4071" s="888"/>
      <c r="P4071" s="887"/>
    </row>
    <row r="4072" spans="1:16" ht="56.25" x14ac:dyDescent="0.25">
      <c r="A4072" s="867" t="s">
        <v>18221</v>
      </c>
      <c r="B4072" s="867" t="s">
        <v>2672</v>
      </c>
      <c r="C4072" s="894" t="s">
        <v>18220</v>
      </c>
      <c r="D4072" s="893" t="s">
        <v>18630</v>
      </c>
      <c r="E4072" s="892">
        <v>2000</v>
      </c>
      <c r="F4072" s="887" t="s">
        <v>18247</v>
      </c>
      <c r="G4072" s="891" t="s">
        <v>18246</v>
      </c>
      <c r="H4072" s="890" t="s">
        <v>18245</v>
      </c>
      <c r="I4072" s="889" t="s">
        <v>2684</v>
      </c>
      <c r="J4072" s="889"/>
      <c r="K4072" s="888">
        <v>1</v>
      </c>
      <c r="L4072" s="888">
        <v>3</v>
      </c>
      <c r="M4072" s="887">
        <v>6000</v>
      </c>
      <c r="N4072" s="888"/>
      <c r="O4072" s="888"/>
      <c r="P4072" s="887"/>
    </row>
    <row r="4073" spans="1:16" ht="56.25" x14ac:dyDescent="0.25">
      <c r="A4073" s="867" t="s">
        <v>18221</v>
      </c>
      <c r="B4073" s="867" t="s">
        <v>2672</v>
      </c>
      <c r="C4073" s="894" t="s">
        <v>18220</v>
      </c>
      <c r="D4073" s="893" t="s">
        <v>18630</v>
      </c>
      <c r="E4073" s="892">
        <v>2000</v>
      </c>
      <c r="F4073" s="887" t="s">
        <v>18296</v>
      </c>
      <c r="G4073" s="891" t="s">
        <v>18295</v>
      </c>
      <c r="H4073" s="890" t="s">
        <v>3045</v>
      </c>
      <c r="I4073" s="889" t="s">
        <v>2684</v>
      </c>
      <c r="J4073" s="889"/>
      <c r="K4073" s="888">
        <v>1</v>
      </c>
      <c r="L4073" s="888">
        <v>3</v>
      </c>
      <c r="M4073" s="887">
        <v>6000</v>
      </c>
      <c r="N4073" s="888"/>
      <c r="O4073" s="888"/>
      <c r="P4073" s="887"/>
    </row>
    <row r="4074" spans="1:16" ht="56.25" x14ac:dyDescent="0.25">
      <c r="A4074" s="867" t="s">
        <v>18221</v>
      </c>
      <c r="B4074" s="867" t="s">
        <v>2672</v>
      </c>
      <c r="C4074" s="894" t="s">
        <v>18220</v>
      </c>
      <c r="D4074" s="893" t="s">
        <v>18630</v>
      </c>
      <c r="E4074" s="892">
        <v>2000</v>
      </c>
      <c r="F4074" s="887" t="s">
        <v>18294</v>
      </c>
      <c r="G4074" s="891" t="s">
        <v>18293</v>
      </c>
      <c r="H4074" s="890" t="s">
        <v>18292</v>
      </c>
      <c r="I4074" s="889" t="s">
        <v>2684</v>
      </c>
      <c r="J4074" s="889"/>
      <c r="K4074" s="888">
        <v>1</v>
      </c>
      <c r="L4074" s="888">
        <v>3</v>
      </c>
      <c r="M4074" s="887">
        <v>6000</v>
      </c>
      <c r="N4074" s="888"/>
      <c r="O4074" s="888"/>
      <c r="P4074" s="887"/>
    </row>
    <row r="4075" spans="1:16" ht="56.25" x14ac:dyDescent="0.25">
      <c r="A4075" s="867" t="s">
        <v>18221</v>
      </c>
      <c r="B4075" s="867" t="s">
        <v>2672</v>
      </c>
      <c r="C4075" s="894" t="s">
        <v>18220</v>
      </c>
      <c r="D4075" s="893" t="s">
        <v>18630</v>
      </c>
      <c r="E4075" s="892">
        <v>2000</v>
      </c>
      <c r="F4075" s="887" t="s">
        <v>18291</v>
      </c>
      <c r="G4075" s="891" t="s">
        <v>18290</v>
      </c>
      <c r="H4075" s="890" t="s">
        <v>18273</v>
      </c>
      <c r="I4075" s="889" t="s">
        <v>2684</v>
      </c>
      <c r="J4075" s="889"/>
      <c r="K4075" s="888">
        <v>1</v>
      </c>
      <c r="L4075" s="888">
        <v>3</v>
      </c>
      <c r="M4075" s="887">
        <v>6000</v>
      </c>
      <c r="N4075" s="888"/>
      <c r="O4075" s="888"/>
      <c r="P4075" s="887"/>
    </row>
    <row r="4076" spans="1:16" ht="56.25" x14ac:dyDescent="0.25">
      <c r="A4076" s="867" t="s">
        <v>18221</v>
      </c>
      <c r="B4076" s="867" t="s">
        <v>2672</v>
      </c>
      <c r="C4076" s="894" t="s">
        <v>18220</v>
      </c>
      <c r="D4076" s="893" t="s">
        <v>18630</v>
      </c>
      <c r="E4076" s="892">
        <v>2000</v>
      </c>
      <c r="F4076" s="887" t="s">
        <v>18662</v>
      </c>
      <c r="G4076" s="891" t="s">
        <v>18661</v>
      </c>
      <c r="H4076" s="890" t="s">
        <v>18660</v>
      </c>
      <c r="I4076" s="889" t="s">
        <v>18287</v>
      </c>
      <c r="J4076" s="889"/>
      <c r="K4076" s="888">
        <v>1</v>
      </c>
      <c r="L4076" s="888">
        <v>3</v>
      </c>
      <c r="M4076" s="887">
        <v>6000</v>
      </c>
      <c r="N4076" s="888"/>
      <c r="O4076" s="888"/>
      <c r="P4076" s="887"/>
    </row>
    <row r="4077" spans="1:16" ht="56.25" x14ac:dyDescent="0.25">
      <c r="A4077" s="867" t="s">
        <v>18221</v>
      </c>
      <c r="B4077" s="867" t="s">
        <v>2672</v>
      </c>
      <c r="C4077" s="894" t="s">
        <v>18220</v>
      </c>
      <c r="D4077" s="893" t="s">
        <v>18630</v>
      </c>
      <c r="E4077" s="892">
        <v>2000</v>
      </c>
      <c r="F4077" s="887" t="s">
        <v>18272</v>
      </c>
      <c r="G4077" s="891" t="s">
        <v>18271</v>
      </c>
      <c r="H4077" s="890" t="s">
        <v>2676</v>
      </c>
      <c r="I4077" s="889" t="s">
        <v>2869</v>
      </c>
      <c r="J4077" s="889"/>
      <c r="K4077" s="888">
        <v>1</v>
      </c>
      <c r="L4077" s="888">
        <v>3</v>
      </c>
      <c r="M4077" s="887">
        <v>6000</v>
      </c>
      <c r="N4077" s="888"/>
      <c r="O4077" s="888"/>
      <c r="P4077" s="887"/>
    </row>
    <row r="4078" spans="1:16" ht="45.75" customHeight="1" x14ac:dyDescent="0.25">
      <c r="A4078" s="867" t="s">
        <v>18221</v>
      </c>
      <c r="B4078" s="867" t="s">
        <v>2672</v>
      </c>
      <c r="C4078" s="894" t="s">
        <v>18220</v>
      </c>
      <c r="D4078" s="893" t="s">
        <v>18629</v>
      </c>
      <c r="E4078" s="892">
        <v>2000</v>
      </c>
      <c r="F4078" s="887" t="s">
        <v>18280</v>
      </c>
      <c r="G4078" s="891" t="s">
        <v>18279</v>
      </c>
      <c r="H4078" s="890" t="s">
        <v>2676</v>
      </c>
      <c r="I4078" s="889" t="s">
        <v>2869</v>
      </c>
      <c r="J4078" s="889"/>
      <c r="K4078" s="888">
        <v>1</v>
      </c>
      <c r="L4078" s="888">
        <v>3</v>
      </c>
      <c r="M4078" s="887">
        <v>6000</v>
      </c>
      <c r="N4078" s="888"/>
      <c r="O4078" s="888"/>
      <c r="P4078" s="887"/>
    </row>
    <row r="4079" spans="1:16" ht="48.75" customHeight="1" x14ac:dyDescent="0.25">
      <c r="A4079" s="867" t="s">
        <v>18221</v>
      </c>
      <c r="B4079" s="867" t="s">
        <v>2672</v>
      </c>
      <c r="C4079" s="894" t="s">
        <v>18220</v>
      </c>
      <c r="D4079" s="893" t="s">
        <v>18629</v>
      </c>
      <c r="E4079" s="892">
        <v>2000</v>
      </c>
      <c r="F4079" s="887" t="s">
        <v>18278</v>
      </c>
      <c r="G4079" s="891" t="s">
        <v>18277</v>
      </c>
      <c r="H4079" s="890" t="s">
        <v>18276</v>
      </c>
      <c r="I4079" s="889" t="s">
        <v>2707</v>
      </c>
      <c r="J4079" s="889"/>
      <c r="K4079" s="888">
        <v>1</v>
      </c>
      <c r="L4079" s="888">
        <v>3</v>
      </c>
      <c r="M4079" s="887">
        <v>6000</v>
      </c>
      <c r="N4079" s="888"/>
      <c r="O4079" s="888"/>
      <c r="P4079" s="887"/>
    </row>
    <row r="4080" spans="1:16" ht="67.5" x14ac:dyDescent="0.25">
      <c r="A4080" s="867" t="s">
        <v>18221</v>
      </c>
      <c r="B4080" s="867" t="s">
        <v>2672</v>
      </c>
      <c r="C4080" s="894" t="s">
        <v>18220</v>
      </c>
      <c r="D4080" s="893" t="s">
        <v>18628</v>
      </c>
      <c r="E4080" s="892">
        <v>2000</v>
      </c>
      <c r="F4080" s="887" t="s">
        <v>18275</v>
      </c>
      <c r="G4080" s="891" t="s">
        <v>18274</v>
      </c>
      <c r="H4080" s="890" t="s">
        <v>18273</v>
      </c>
      <c r="I4080" s="889" t="s">
        <v>2684</v>
      </c>
      <c r="J4080" s="889"/>
      <c r="K4080" s="888">
        <v>1</v>
      </c>
      <c r="L4080" s="888">
        <v>3</v>
      </c>
      <c r="M4080" s="887">
        <v>6000</v>
      </c>
      <c r="N4080" s="888"/>
      <c r="O4080" s="888"/>
      <c r="P4080" s="887"/>
    </row>
    <row r="4081" spans="1:16" ht="67.5" x14ac:dyDescent="0.25">
      <c r="A4081" s="867" t="s">
        <v>18221</v>
      </c>
      <c r="B4081" s="867" t="s">
        <v>2672</v>
      </c>
      <c r="C4081" s="894" t="s">
        <v>18220</v>
      </c>
      <c r="D4081" s="893" t="s">
        <v>18628</v>
      </c>
      <c r="E4081" s="892">
        <v>2000</v>
      </c>
      <c r="F4081" s="887" t="s">
        <v>18270</v>
      </c>
      <c r="G4081" s="891" t="s">
        <v>18269</v>
      </c>
      <c r="H4081" s="890" t="s">
        <v>18268</v>
      </c>
      <c r="I4081" s="889" t="s">
        <v>2707</v>
      </c>
      <c r="J4081" s="889"/>
      <c r="K4081" s="888">
        <v>1</v>
      </c>
      <c r="L4081" s="888">
        <v>3</v>
      </c>
      <c r="M4081" s="887">
        <v>6000</v>
      </c>
      <c r="N4081" s="888"/>
      <c r="O4081" s="888"/>
      <c r="P4081" s="887"/>
    </row>
    <row r="4082" spans="1:16" ht="56.25" x14ac:dyDescent="0.25">
      <c r="A4082" s="867" t="s">
        <v>18221</v>
      </c>
      <c r="B4082" s="867" t="s">
        <v>2672</v>
      </c>
      <c r="C4082" s="894" t="s">
        <v>18220</v>
      </c>
      <c r="D4082" s="893" t="s">
        <v>18627</v>
      </c>
      <c r="E4082" s="892">
        <v>2000</v>
      </c>
      <c r="F4082" s="887" t="s">
        <v>18263</v>
      </c>
      <c r="G4082" s="891" t="s">
        <v>18262</v>
      </c>
      <c r="H4082" s="890" t="s">
        <v>18216</v>
      </c>
      <c r="I4082" s="889" t="s">
        <v>2869</v>
      </c>
      <c r="J4082" s="889" t="s">
        <v>18216</v>
      </c>
      <c r="K4082" s="888">
        <v>1</v>
      </c>
      <c r="L4082" s="888">
        <v>3</v>
      </c>
      <c r="M4082" s="887">
        <v>6000</v>
      </c>
      <c r="N4082" s="888"/>
      <c r="O4082" s="888"/>
      <c r="P4082" s="887"/>
    </row>
    <row r="4083" spans="1:16" ht="46.5" customHeight="1" x14ac:dyDescent="0.25">
      <c r="A4083" s="867" t="s">
        <v>18221</v>
      </c>
      <c r="B4083" s="867" t="s">
        <v>2672</v>
      </c>
      <c r="C4083" s="894" t="s">
        <v>18220</v>
      </c>
      <c r="D4083" s="893" t="s">
        <v>18538</v>
      </c>
      <c r="E4083" s="892">
        <v>1700</v>
      </c>
      <c r="F4083" s="887" t="s">
        <v>18537</v>
      </c>
      <c r="G4083" s="891" t="s">
        <v>18536</v>
      </c>
      <c r="H4083" s="890"/>
      <c r="I4083" s="889" t="s">
        <v>3135</v>
      </c>
      <c r="J4083" s="889"/>
      <c r="K4083" s="888">
        <v>1</v>
      </c>
      <c r="L4083" s="888">
        <v>3</v>
      </c>
      <c r="M4083" s="887">
        <v>5100</v>
      </c>
      <c r="N4083" s="888"/>
      <c r="O4083" s="888"/>
      <c r="P4083" s="887"/>
    </row>
    <row r="4084" spans="1:16" ht="44.25" customHeight="1" x14ac:dyDescent="0.25">
      <c r="A4084" s="867" t="s">
        <v>18221</v>
      </c>
      <c r="B4084" s="867" t="s">
        <v>2672</v>
      </c>
      <c r="C4084" s="894" t="s">
        <v>18220</v>
      </c>
      <c r="D4084" s="893" t="s">
        <v>18538</v>
      </c>
      <c r="E4084" s="892">
        <v>1700</v>
      </c>
      <c r="F4084" s="887" t="s">
        <v>18289</v>
      </c>
      <c r="G4084" s="891" t="s">
        <v>18288</v>
      </c>
      <c r="H4084" s="890" t="s">
        <v>4025</v>
      </c>
      <c r="I4084" s="889" t="s">
        <v>18287</v>
      </c>
      <c r="J4084" s="889"/>
      <c r="K4084" s="888">
        <v>1</v>
      </c>
      <c r="L4084" s="888">
        <v>3</v>
      </c>
      <c r="M4084" s="887">
        <v>5100</v>
      </c>
      <c r="N4084" s="888"/>
      <c r="O4084" s="888"/>
      <c r="P4084" s="887"/>
    </row>
    <row r="4085" spans="1:16" ht="33.75" x14ac:dyDescent="0.25">
      <c r="A4085" s="867" t="s">
        <v>18221</v>
      </c>
      <c r="B4085" s="867" t="s">
        <v>2672</v>
      </c>
      <c r="C4085" s="894" t="s">
        <v>18220</v>
      </c>
      <c r="D4085" s="893" t="s">
        <v>18532</v>
      </c>
      <c r="E4085" s="892">
        <v>2000</v>
      </c>
      <c r="F4085" s="887" t="s">
        <v>18674</v>
      </c>
      <c r="G4085" s="891" t="s">
        <v>18673</v>
      </c>
      <c r="H4085" s="890" t="s">
        <v>2831</v>
      </c>
      <c r="I4085" s="889" t="s">
        <v>2869</v>
      </c>
      <c r="J4085" s="889"/>
      <c r="K4085" s="888">
        <v>1</v>
      </c>
      <c r="L4085" s="888">
        <v>3</v>
      </c>
      <c r="M4085" s="887">
        <v>6000</v>
      </c>
      <c r="N4085" s="888"/>
      <c r="O4085" s="888"/>
      <c r="P4085" s="887"/>
    </row>
    <row r="4086" spans="1:16" ht="33.75" x14ac:dyDescent="0.25">
      <c r="A4086" s="867" t="s">
        <v>18221</v>
      </c>
      <c r="B4086" s="867" t="s">
        <v>2672</v>
      </c>
      <c r="C4086" s="894" t="s">
        <v>18220</v>
      </c>
      <c r="D4086" s="893" t="s">
        <v>18532</v>
      </c>
      <c r="E4086" s="892">
        <v>2000</v>
      </c>
      <c r="F4086" s="887" t="s">
        <v>18680</v>
      </c>
      <c r="G4086" s="891" t="s">
        <v>18696</v>
      </c>
      <c r="H4086" s="890" t="s">
        <v>18216</v>
      </c>
      <c r="I4086" s="889" t="s">
        <v>2869</v>
      </c>
      <c r="J4086" s="889" t="s">
        <v>18216</v>
      </c>
      <c r="K4086" s="888">
        <v>1</v>
      </c>
      <c r="L4086" s="888">
        <v>3</v>
      </c>
      <c r="M4086" s="887">
        <v>6000</v>
      </c>
      <c r="N4086" s="888"/>
      <c r="O4086" s="888"/>
      <c r="P4086" s="887"/>
    </row>
    <row r="4087" spans="1:16" ht="33.75" x14ac:dyDescent="0.25">
      <c r="A4087" s="867" t="s">
        <v>18221</v>
      </c>
      <c r="B4087" s="867" t="s">
        <v>2672</v>
      </c>
      <c r="C4087" s="894" t="s">
        <v>18220</v>
      </c>
      <c r="D4087" s="893" t="s">
        <v>18532</v>
      </c>
      <c r="E4087" s="892">
        <v>2000</v>
      </c>
      <c r="F4087" s="887" t="s">
        <v>18535</v>
      </c>
      <c r="G4087" s="891" t="s">
        <v>18534</v>
      </c>
      <c r="H4087" s="890" t="s">
        <v>18533</v>
      </c>
      <c r="I4087" s="889" t="s">
        <v>2777</v>
      </c>
      <c r="J4087" s="889"/>
      <c r="K4087" s="888">
        <v>1</v>
      </c>
      <c r="L4087" s="888">
        <v>3</v>
      </c>
      <c r="M4087" s="887">
        <v>6000</v>
      </c>
      <c r="N4087" s="888"/>
      <c r="O4087" s="888"/>
      <c r="P4087" s="887"/>
    </row>
    <row r="4088" spans="1:16" ht="45" x14ac:dyDescent="0.25">
      <c r="A4088" s="867" t="s">
        <v>18221</v>
      </c>
      <c r="B4088" s="867" t="s">
        <v>2672</v>
      </c>
      <c r="C4088" s="894" t="s">
        <v>18220</v>
      </c>
      <c r="D4088" s="893" t="s">
        <v>18694</v>
      </c>
      <c r="E4088" s="892">
        <v>3500</v>
      </c>
      <c r="F4088" s="887" t="s">
        <v>18528</v>
      </c>
      <c r="G4088" s="891" t="s">
        <v>18527</v>
      </c>
      <c r="H4088" s="890" t="s">
        <v>18323</v>
      </c>
      <c r="I4088" s="889" t="s">
        <v>2707</v>
      </c>
      <c r="J4088" s="889"/>
      <c r="K4088" s="888">
        <v>1</v>
      </c>
      <c r="L4088" s="888">
        <v>3</v>
      </c>
      <c r="M4088" s="887">
        <v>10500</v>
      </c>
      <c r="N4088" s="888"/>
      <c r="O4088" s="888"/>
      <c r="P4088" s="887"/>
    </row>
    <row r="4089" spans="1:16" ht="33.75" x14ac:dyDescent="0.25">
      <c r="A4089" s="867" t="s">
        <v>18221</v>
      </c>
      <c r="B4089" s="867" t="s">
        <v>2672</v>
      </c>
      <c r="C4089" s="894" t="s">
        <v>18220</v>
      </c>
      <c r="D4089" s="893" t="s">
        <v>18479</v>
      </c>
      <c r="E4089" s="892">
        <v>240</v>
      </c>
      <c r="F4089" s="887" t="s">
        <v>18478</v>
      </c>
      <c r="G4089" s="891" t="s">
        <v>18477</v>
      </c>
      <c r="H4089" s="890"/>
      <c r="I4089" s="889" t="s">
        <v>3135</v>
      </c>
      <c r="J4089" s="889"/>
      <c r="K4089" s="888">
        <v>1</v>
      </c>
      <c r="L4089" s="888">
        <v>3</v>
      </c>
      <c r="M4089" s="887">
        <v>720</v>
      </c>
      <c r="N4089" s="888"/>
      <c r="O4089" s="888"/>
      <c r="P4089" s="887"/>
    </row>
    <row r="4090" spans="1:16" ht="33.75" x14ac:dyDescent="0.25">
      <c r="A4090" s="867" t="s">
        <v>18221</v>
      </c>
      <c r="B4090" s="867" t="s">
        <v>2672</v>
      </c>
      <c r="C4090" s="894" t="s">
        <v>18220</v>
      </c>
      <c r="D4090" s="893" t="s">
        <v>18692</v>
      </c>
      <c r="E4090" s="892">
        <v>2500</v>
      </c>
      <c r="F4090" s="887" t="s">
        <v>18484</v>
      </c>
      <c r="G4090" s="891" t="s">
        <v>18483</v>
      </c>
      <c r="H4090" s="890" t="s">
        <v>3663</v>
      </c>
      <c r="I4090" s="889" t="s">
        <v>3654</v>
      </c>
      <c r="J4090" s="889" t="s">
        <v>2688</v>
      </c>
      <c r="K4090" s="888">
        <v>1</v>
      </c>
      <c r="L4090" s="888">
        <v>3</v>
      </c>
      <c r="M4090" s="887">
        <v>7500</v>
      </c>
      <c r="N4090" s="888"/>
      <c r="O4090" s="888"/>
      <c r="P4090" s="887"/>
    </row>
    <row r="4091" spans="1:16" ht="31.5" customHeight="1" x14ac:dyDescent="0.25">
      <c r="A4091" s="867" t="s">
        <v>18221</v>
      </c>
      <c r="B4091" s="867" t="s">
        <v>2672</v>
      </c>
      <c r="C4091" s="894" t="s">
        <v>18220</v>
      </c>
      <c r="D4091" s="893" t="s">
        <v>18712</v>
      </c>
      <c r="E4091" s="892">
        <v>5000</v>
      </c>
      <c r="F4091" s="887" t="s">
        <v>18487</v>
      </c>
      <c r="G4091" s="891" t="s">
        <v>18486</v>
      </c>
      <c r="H4091" s="890" t="s">
        <v>2725</v>
      </c>
      <c r="I4091" s="889" t="s">
        <v>2684</v>
      </c>
      <c r="J4091" s="889"/>
      <c r="K4091" s="888">
        <v>1</v>
      </c>
      <c r="L4091" s="888">
        <v>3</v>
      </c>
      <c r="M4091" s="887">
        <v>12500</v>
      </c>
      <c r="N4091" s="888"/>
      <c r="O4091" s="888"/>
      <c r="P4091" s="887"/>
    </row>
    <row r="4092" spans="1:16" ht="33.75" x14ac:dyDescent="0.25">
      <c r="A4092" s="867" t="s">
        <v>18221</v>
      </c>
      <c r="B4092" s="867" t="s">
        <v>2672</v>
      </c>
      <c r="C4092" s="894" t="s">
        <v>18220</v>
      </c>
      <c r="D4092" s="893" t="s">
        <v>18716</v>
      </c>
      <c r="E4092" s="892">
        <v>6000</v>
      </c>
      <c r="F4092" s="887" t="s">
        <v>18688</v>
      </c>
      <c r="G4092" s="891" t="s">
        <v>18687</v>
      </c>
      <c r="H4092" s="890" t="s">
        <v>3663</v>
      </c>
      <c r="I4092" s="889" t="s">
        <v>3654</v>
      </c>
      <c r="J4092" s="889" t="s">
        <v>7371</v>
      </c>
      <c r="K4092" s="888">
        <v>1</v>
      </c>
      <c r="L4092" s="888">
        <v>3</v>
      </c>
      <c r="M4092" s="887">
        <v>18000</v>
      </c>
      <c r="N4092" s="888"/>
      <c r="O4092" s="888"/>
      <c r="P4092" s="887"/>
    </row>
    <row r="4093" spans="1:16" ht="33.75" x14ac:dyDescent="0.25">
      <c r="A4093" s="867" t="s">
        <v>18221</v>
      </c>
      <c r="B4093" s="867" t="s">
        <v>2672</v>
      </c>
      <c r="C4093" s="894" t="s">
        <v>18220</v>
      </c>
      <c r="D4093" s="893" t="s">
        <v>18541</v>
      </c>
      <c r="E4093" s="892">
        <v>1000</v>
      </c>
      <c r="F4093" s="887" t="s">
        <v>18728</v>
      </c>
      <c r="G4093" s="891" t="s">
        <v>18727</v>
      </c>
      <c r="H4093" s="890" t="s">
        <v>2722</v>
      </c>
      <c r="I4093" s="889" t="s">
        <v>2684</v>
      </c>
      <c r="J4093" s="889" t="s">
        <v>2772</v>
      </c>
      <c r="K4093" s="888">
        <v>1</v>
      </c>
      <c r="L4093" s="888">
        <v>2</v>
      </c>
      <c r="M4093" s="887">
        <v>2233.33</v>
      </c>
      <c r="N4093" s="888"/>
      <c r="O4093" s="888"/>
      <c r="P4093" s="887"/>
    </row>
    <row r="4094" spans="1:16" ht="56.25" x14ac:dyDescent="0.25">
      <c r="A4094" s="867" t="s">
        <v>18221</v>
      </c>
      <c r="B4094" s="867" t="s">
        <v>2672</v>
      </c>
      <c r="C4094" s="894" t="s">
        <v>18220</v>
      </c>
      <c r="D4094" s="893" t="s">
        <v>18630</v>
      </c>
      <c r="E4094" s="892">
        <v>2000</v>
      </c>
      <c r="F4094" s="887" t="s">
        <v>18672</v>
      </c>
      <c r="G4094" s="891" t="s">
        <v>18671</v>
      </c>
      <c r="H4094" s="890" t="s">
        <v>18670</v>
      </c>
      <c r="I4094" s="889" t="s">
        <v>2684</v>
      </c>
      <c r="J4094" s="889"/>
      <c r="K4094" s="888">
        <v>1</v>
      </c>
      <c r="L4094" s="888">
        <v>2</v>
      </c>
      <c r="M4094" s="887">
        <v>4000</v>
      </c>
      <c r="N4094" s="888"/>
      <c r="O4094" s="888"/>
      <c r="P4094" s="887"/>
    </row>
    <row r="4095" spans="1:16" ht="33.75" x14ac:dyDescent="0.25">
      <c r="A4095" s="867" t="s">
        <v>18221</v>
      </c>
      <c r="B4095" s="867" t="s">
        <v>2672</v>
      </c>
      <c r="C4095" s="894" t="s">
        <v>18220</v>
      </c>
      <c r="D4095" s="893" t="s">
        <v>18722</v>
      </c>
      <c r="E4095" s="892">
        <v>2000</v>
      </c>
      <c r="F4095" s="887" t="s">
        <v>18726</v>
      </c>
      <c r="G4095" s="891" t="s">
        <v>18725</v>
      </c>
      <c r="H4095" s="890"/>
      <c r="I4095" s="889" t="s">
        <v>3135</v>
      </c>
      <c r="J4095" s="889"/>
      <c r="K4095" s="888">
        <v>1</v>
      </c>
      <c r="L4095" s="888">
        <v>1</v>
      </c>
      <c r="M4095" s="887">
        <v>2000</v>
      </c>
      <c r="N4095" s="888"/>
      <c r="O4095" s="888"/>
      <c r="P4095" s="887"/>
    </row>
    <row r="4096" spans="1:16" ht="33.75" x14ac:dyDescent="0.25">
      <c r="A4096" s="867" t="s">
        <v>18221</v>
      </c>
      <c r="B4096" s="867" t="s">
        <v>2672</v>
      </c>
      <c r="C4096" s="894" t="s">
        <v>18220</v>
      </c>
      <c r="D4096" s="893" t="s">
        <v>18722</v>
      </c>
      <c r="E4096" s="892">
        <v>2000</v>
      </c>
      <c r="F4096" s="887" t="s">
        <v>18392</v>
      </c>
      <c r="G4096" s="891" t="s">
        <v>18391</v>
      </c>
      <c r="H4096" s="890" t="s">
        <v>18390</v>
      </c>
      <c r="I4096" s="889" t="s">
        <v>2777</v>
      </c>
      <c r="J4096" s="889"/>
      <c r="K4096" s="888">
        <v>1</v>
      </c>
      <c r="L4096" s="888">
        <v>1</v>
      </c>
      <c r="M4096" s="887">
        <v>2000</v>
      </c>
      <c r="N4096" s="888"/>
      <c r="O4096" s="888"/>
      <c r="P4096" s="887"/>
    </row>
    <row r="4097" spans="1:16" x14ac:dyDescent="0.25">
      <c r="A4097" s="1772" t="s">
        <v>2848</v>
      </c>
      <c r="B4097" s="1772"/>
      <c r="C4097" s="1772"/>
      <c r="D4097" s="1772"/>
      <c r="E4097" s="1772"/>
      <c r="F4097" s="1772" t="s">
        <v>378</v>
      </c>
      <c r="G4097" s="1772"/>
      <c r="H4097" s="1772"/>
      <c r="I4097" s="1772"/>
      <c r="J4097" s="1772"/>
      <c r="K4097" s="1771" t="s">
        <v>2847</v>
      </c>
      <c r="L4097" s="1771"/>
      <c r="M4097" s="1771"/>
      <c r="N4097" s="1771" t="s">
        <v>2846</v>
      </c>
      <c r="O4097" s="1771"/>
      <c r="P4097" s="1771"/>
    </row>
    <row r="4098" spans="1:16" ht="69.75" x14ac:dyDescent="0.25">
      <c r="A4098" s="1535" t="s">
        <v>2845</v>
      </c>
      <c r="B4098" s="1535" t="s">
        <v>5</v>
      </c>
      <c r="C4098" s="1535" t="s">
        <v>2844</v>
      </c>
      <c r="D4098" s="1535" t="s">
        <v>2843</v>
      </c>
      <c r="E4098" s="1536" t="s">
        <v>2842</v>
      </c>
      <c r="F4098" s="1537" t="s">
        <v>2841</v>
      </c>
      <c r="G4098" s="1535" t="s">
        <v>2840</v>
      </c>
      <c r="H4098" s="1535" t="s">
        <v>2839</v>
      </c>
      <c r="I4098" s="1535" t="s">
        <v>2838</v>
      </c>
      <c r="J4098" s="1535" t="s">
        <v>2837</v>
      </c>
      <c r="K4098" s="1538" t="s">
        <v>2836</v>
      </c>
      <c r="L4098" s="1538" t="s">
        <v>2835</v>
      </c>
      <c r="M4098" s="1539" t="s">
        <v>2834</v>
      </c>
      <c r="N4098" s="1538" t="s">
        <v>2836</v>
      </c>
      <c r="O4098" s="1538" t="s">
        <v>2835</v>
      </c>
      <c r="P4098" s="1539" t="s">
        <v>2834</v>
      </c>
    </row>
    <row r="4099" spans="1:16" ht="33.75" x14ac:dyDescent="0.25">
      <c r="A4099" s="867" t="s">
        <v>18221</v>
      </c>
      <c r="B4099" s="867" t="s">
        <v>2672</v>
      </c>
      <c r="C4099" s="894" t="s">
        <v>18220</v>
      </c>
      <c r="D4099" s="893" t="s">
        <v>18722</v>
      </c>
      <c r="E4099" s="892">
        <v>2000</v>
      </c>
      <c r="F4099" s="887" t="s">
        <v>18724</v>
      </c>
      <c r="G4099" s="891" t="s">
        <v>18723</v>
      </c>
      <c r="H4099" s="890"/>
      <c r="I4099" s="889" t="s">
        <v>3135</v>
      </c>
      <c r="J4099" s="889"/>
      <c r="K4099" s="888">
        <v>1</v>
      </c>
      <c r="L4099" s="888">
        <v>1</v>
      </c>
      <c r="M4099" s="887">
        <v>2000</v>
      </c>
      <c r="N4099" s="888"/>
      <c r="O4099" s="888"/>
      <c r="P4099" s="887"/>
    </row>
    <row r="4100" spans="1:16" ht="33.75" x14ac:dyDescent="0.25">
      <c r="A4100" s="867" t="s">
        <v>18221</v>
      </c>
      <c r="B4100" s="867" t="s">
        <v>2672</v>
      </c>
      <c r="C4100" s="894" t="s">
        <v>18220</v>
      </c>
      <c r="D4100" s="893" t="s">
        <v>18722</v>
      </c>
      <c r="E4100" s="892">
        <v>2000</v>
      </c>
      <c r="F4100" s="887" t="s">
        <v>18721</v>
      </c>
      <c r="G4100" s="891" t="s">
        <v>18720</v>
      </c>
      <c r="H4100" s="890" t="s">
        <v>2831</v>
      </c>
      <c r="I4100" s="889" t="s">
        <v>18287</v>
      </c>
      <c r="J4100" s="889"/>
      <c r="K4100" s="888">
        <v>1</v>
      </c>
      <c r="L4100" s="888">
        <v>1</v>
      </c>
      <c r="M4100" s="887">
        <v>2000</v>
      </c>
      <c r="N4100" s="888"/>
      <c r="O4100" s="888"/>
      <c r="P4100" s="887"/>
    </row>
    <row r="4101" spans="1:16" ht="33.75" x14ac:dyDescent="0.25">
      <c r="A4101" s="867" t="s">
        <v>18221</v>
      </c>
      <c r="B4101" s="867" t="s">
        <v>2672</v>
      </c>
      <c r="C4101" s="894" t="s">
        <v>18220</v>
      </c>
      <c r="D4101" s="893" t="s">
        <v>18252</v>
      </c>
      <c r="E4101" s="892">
        <v>1500</v>
      </c>
      <c r="F4101" s="887" t="s">
        <v>18251</v>
      </c>
      <c r="G4101" s="891" t="s">
        <v>18250</v>
      </c>
      <c r="H4101" s="890" t="s">
        <v>18249</v>
      </c>
      <c r="I4101" s="889" t="s">
        <v>2777</v>
      </c>
      <c r="J4101" s="889"/>
      <c r="K4101" s="888">
        <v>1</v>
      </c>
      <c r="L4101" s="888">
        <v>2</v>
      </c>
      <c r="M4101" s="887">
        <v>3000</v>
      </c>
      <c r="N4101" s="888"/>
      <c r="O4101" s="888"/>
      <c r="P4101" s="887"/>
    </row>
    <row r="4102" spans="1:16" ht="33.75" x14ac:dyDescent="0.25">
      <c r="A4102" s="867" t="s">
        <v>18221</v>
      </c>
      <c r="B4102" s="867" t="s">
        <v>2672</v>
      </c>
      <c r="C4102" s="894" t="s">
        <v>18220</v>
      </c>
      <c r="D4102" s="893" t="s">
        <v>18719</v>
      </c>
      <c r="E4102" s="892">
        <v>1000</v>
      </c>
      <c r="F4102" s="887" t="s">
        <v>18718</v>
      </c>
      <c r="G4102" s="891" t="s">
        <v>18717</v>
      </c>
      <c r="H4102" s="890"/>
      <c r="I4102" s="889" t="s">
        <v>3135</v>
      </c>
      <c r="J4102" s="889"/>
      <c r="K4102" s="888">
        <v>1</v>
      </c>
      <c r="L4102" s="888">
        <v>2</v>
      </c>
      <c r="M4102" s="887">
        <v>1266.67</v>
      </c>
      <c r="N4102" s="888"/>
      <c r="O4102" s="888"/>
      <c r="P4102" s="887"/>
    </row>
    <row r="4103" spans="1:16" ht="33.75" x14ac:dyDescent="0.25">
      <c r="A4103" s="867" t="s">
        <v>18221</v>
      </c>
      <c r="B4103" s="867" t="s">
        <v>2672</v>
      </c>
      <c r="C4103" s="894" t="s">
        <v>18220</v>
      </c>
      <c r="D4103" s="893" t="s">
        <v>18716</v>
      </c>
      <c r="E4103" s="892">
        <v>6000</v>
      </c>
      <c r="F4103" s="887" t="s">
        <v>18715</v>
      </c>
      <c r="G4103" s="891" t="s">
        <v>18714</v>
      </c>
      <c r="H4103" s="890" t="s">
        <v>18273</v>
      </c>
      <c r="I4103" s="889" t="s">
        <v>3654</v>
      </c>
      <c r="J4103" s="889" t="s">
        <v>18273</v>
      </c>
      <c r="K4103" s="888">
        <v>1</v>
      </c>
      <c r="L4103" s="888">
        <v>1</v>
      </c>
      <c r="M4103" s="887">
        <v>2400</v>
      </c>
      <c r="N4103" s="888"/>
      <c r="O4103" s="888"/>
      <c r="P4103" s="887"/>
    </row>
    <row r="4104" spans="1:16" ht="33.75" x14ac:dyDescent="0.25">
      <c r="A4104" s="867" t="s">
        <v>18221</v>
      </c>
      <c r="B4104" s="867" t="s">
        <v>2672</v>
      </c>
      <c r="C4104" s="894" t="s">
        <v>18220</v>
      </c>
      <c r="D4104" s="893" t="s">
        <v>18492</v>
      </c>
      <c r="E4104" s="892">
        <v>2500</v>
      </c>
      <c r="F4104" s="887" t="s">
        <v>18491</v>
      </c>
      <c r="G4104" s="891" t="s">
        <v>18490</v>
      </c>
      <c r="H4104" s="890" t="s">
        <v>18489</v>
      </c>
      <c r="I4104" s="889" t="s">
        <v>2869</v>
      </c>
      <c r="J4104" s="889"/>
      <c r="K4104" s="888">
        <v>1</v>
      </c>
      <c r="L4104" s="888">
        <v>3</v>
      </c>
      <c r="M4104" s="887">
        <v>7500</v>
      </c>
      <c r="N4104" s="888"/>
      <c r="O4104" s="888"/>
      <c r="P4104" s="887"/>
    </row>
    <row r="4105" spans="1:16" ht="33.75" x14ac:dyDescent="0.25">
      <c r="A4105" s="867" t="s">
        <v>18221</v>
      </c>
      <c r="B4105" s="867" t="s">
        <v>2672</v>
      </c>
      <c r="C4105" s="894" t="s">
        <v>18220</v>
      </c>
      <c r="D4105" s="893" t="s">
        <v>18713</v>
      </c>
      <c r="E4105" s="892">
        <v>6000</v>
      </c>
      <c r="F4105" s="887" t="s">
        <v>18238</v>
      </c>
      <c r="G4105" s="891" t="s">
        <v>18237</v>
      </c>
      <c r="H4105" s="890" t="s">
        <v>4333</v>
      </c>
      <c r="I4105" s="889" t="s">
        <v>3654</v>
      </c>
      <c r="J4105" s="889" t="s">
        <v>6902</v>
      </c>
      <c r="K4105" s="888">
        <v>1</v>
      </c>
      <c r="L4105" s="888">
        <v>3</v>
      </c>
      <c r="M4105" s="887">
        <v>18000</v>
      </c>
      <c r="N4105" s="888"/>
      <c r="O4105" s="888"/>
      <c r="P4105" s="887"/>
    </row>
    <row r="4106" spans="1:16" ht="33.75" x14ac:dyDescent="0.25">
      <c r="A4106" s="867" t="s">
        <v>18221</v>
      </c>
      <c r="B4106" s="867" t="s">
        <v>2672</v>
      </c>
      <c r="C4106" s="894" t="s">
        <v>18220</v>
      </c>
      <c r="D4106" s="893" t="s">
        <v>18712</v>
      </c>
      <c r="E4106" s="892">
        <v>5000</v>
      </c>
      <c r="F4106" s="887" t="s">
        <v>18487</v>
      </c>
      <c r="G4106" s="891" t="s">
        <v>18486</v>
      </c>
      <c r="H4106" s="890" t="s">
        <v>2725</v>
      </c>
      <c r="I4106" s="889" t="s">
        <v>2684</v>
      </c>
      <c r="J4106" s="889"/>
      <c r="K4106" s="888">
        <v>1</v>
      </c>
      <c r="L4106" s="888">
        <v>3</v>
      </c>
      <c r="M4106" s="887">
        <v>15000</v>
      </c>
      <c r="N4106" s="888"/>
      <c r="O4106" s="888"/>
      <c r="P4106" s="887"/>
    </row>
    <row r="4107" spans="1:16" ht="33.75" x14ac:dyDescent="0.25">
      <c r="A4107" s="867" t="s">
        <v>18221</v>
      </c>
      <c r="B4107" s="867" t="s">
        <v>2672</v>
      </c>
      <c r="C4107" s="894" t="s">
        <v>18220</v>
      </c>
      <c r="D4107" s="893" t="s">
        <v>18510</v>
      </c>
      <c r="E4107" s="892">
        <v>2500</v>
      </c>
      <c r="F4107" s="887" t="s">
        <v>18509</v>
      </c>
      <c r="G4107" s="891" t="s">
        <v>18508</v>
      </c>
      <c r="H4107" s="890" t="s">
        <v>2722</v>
      </c>
      <c r="I4107" s="889" t="s">
        <v>2684</v>
      </c>
      <c r="J4107" s="889"/>
      <c r="K4107" s="888">
        <v>1</v>
      </c>
      <c r="L4107" s="888">
        <v>3</v>
      </c>
      <c r="M4107" s="887">
        <v>7500</v>
      </c>
      <c r="N4107" s="888"/>
      <c r="O4107" s="888"/>
      <c r="P4107" s="887"/>
    </row>
    <row r="4108" spans="1:16" ht="33.75" x14ac:dyDescent="0.25">
      <c r="A4108" s="867" t="s">
        <v>18221</v>
      </c>
      <c r="B4108" s="867" t="s">
        <v>2672</v>
      </c>
      <c r="C4108" s="894" t="s">
        <v>18220</v>
      </c>
      <c r="D4108" s="893" t="s">
        <v>18711</v>
      </c>
      <c r="E4108" s="892">
        <v>3000</v>
      </c>
      <c r="F4108" s="887" t="s">
        <v>18710</v>
      </c>
      <c r="G4108" s="891" t="s">
        <v>18709</v>
      </c>
      <c r="H4108" s="890" t="s">
        <v>2722</v>
      </c>
      <c r="I4108" s="889" t="s">
        <v>18632</v>
      </c>
      <c r="J4108" s="889" t="s">
        <v>2782</v>
      </c>
      <c r="K4108" s="888">
        <v>1</v>
      </c>
      <c r="L4108" s="888">
        <v>2</v>
      </c>
      <c r="M4108" s="887">
        <v>6000</v>
      </c>
      <c r="N4108" s="888"/>
      <c r="O4108" s="888"/>
      <c r="P4108" s="887"/>
    </row>
    <row r="4109" spans="1:16" ht="33.75" x14ac:dyDescent="0.25">
      <c r="A4109" s="867" t="s">
        <v>18221</v>
      </c>
      <c r="B4109" s="867" t="s">
        <v>2672</v>
      </c>
      <c r="C4109" s="894" t="s">
        <v>18220</v>
      </c>
      <c r="D4109" s="893" t="s">
        <v>18516</v>
      </c>
      <c r="E4109" s="892">
        <v>3500</v>
      </c>
      <c r="F4109" s="887" t="s">
        <v>18708</v>
      </c>
      <c r="G4109" s="891" t="s">
        <v>18707</v>
      </c>
      <c r="H4109" s="890" t="s">
        <v>2722</v>
      </c>
      <c r="I4109" s="889" t="s">
        <v>3654</v>
      </c>
      <c r="J4109" s="889" t="s">
        <v>2722</v>
      </c>
      <c r="K4109" s="888">
        <v>1</v>
      </c>
      <c r="L4109" s="888">
        <v>2</v>
      </c>
      <c r="M4109" s="887">
        <v>7000</v>
      </c>
      <c r="N4109" s="888"/>
      <c r="O4109" s="888"/>
      <c r="P4109" s="887"/>
    </row>
    <row r="4110" spans="1:16" ht="33.75" x14ac:dyDescent="0.25">
      <c r="A4110" s="867" t="s">
        <v>18221</v>
      </c>
      <c r="B4110" s="867" t="s">
        <v>2672</v>
      </c>
      <c r="C4110" s="894" t="s">
        <v>18220</v>
      </c>
      <c r="D4110" s="893" t="s">
        <v>18706</v>
      </c>
      <c r="E4110" s="892">
        <v>3500</v>
      </c>
      <c r="F4110" s="887" t="s">
        <v>18512</v>
      </c>
      <c r="G4110" s="891" t="s">
        <v>18511</v>
      </c>
      <c r="H4110" s="890" t="s">
        <v>2722</v>
      </c>
      <c r="I4110" s="889" t="s">
        <v>3654</v>
      </c>
      <c r="J4110" s="889" t="s">
        <v>2782</v>
      </c>
      <c r="K4110" s="888">
        <v>1</v>
      </c>
      <c r="L4110" s="888">
        <v>3</v>
      </c>
      <c r="M4110" s="887">
        <v>10500</v>
      </c>
      <c r="N4110" s="888"/>
      <c r="O4110" s="888"/>
      <c r="P4110" s="887"/>
    </row>
    <row r="4111" spans="1:16" ht="33.75" x14ac:dyDescent="0.25">
      <c r="A4111" s="867" t="s">
        <v>18221</v>
      </c>
      <c r="B4111" s="867" t="s">
        <v>2672</v>
      </c>
      <c r="C4111" s="894" t="s">
        <v>18220</v>
      </c>
      <c r="D4111" s="893" t="s">
        <v>18706</v>
      </c>
      <c r="E4111" s="892">
        <v>3500</v>
      </c>
      <c r="F4111" s="887" t="s">
        <v>18667</v>
      </c>
      <c r="G4111" s="891" t="s">
        <v>18666</v>
      </c>
      <c r="H4111" s="890" t="s">
        <v>2722</v>
      </c>
      <c r="I4111" s="889" t="s">
        <v>3654</v>
      </c>
      <c r="J4111" s="889" t="s">
        <v>2782</v>
      </c>
      <c r="K4111" s="888">
        <v>1</v>
      </c>
      <c r="L4111" s="888">
        <v>3</v>
      </c>
      <c r="M4111" s="887">
        <v>10500</v>
      </c>
      <c r="N4111" s="888"/>
      <c r="O4111" s="888"/>
      <c r="P4111" s="887"/>
    </row>
    <row r="4112" spans="1:16" ht="33.75" x14ac:dyDescent="0.25">
      <c r="A4112" s="867" t="s">
        <v>18221</v>
      </c>
      <c r="B4112" s="867" t="s">
        <v>2672</v>
      </c>
      <c r="C4112" s="894" t="s">
        <v>18220</v>
      </c>
      <c r="D4112" s="893" t="s">
        <v>18705</v>
      </c>
      <c r="E4112" s="892">
        <v>4500</v>
      </c>
      <c r="F4112" s="887" t="s">
        <v>18664</v>
      </c>
      <c r="G4112" s="891" t="s">
        <v>18663</v>
      </c>
      <c r="H4112" s="890" t="s">
        <v>2722</v>
      </c>
      <c r="I4112" s="889" t="s">
        <v>3654</v>
      </c>
      <c r="J4112" s="889" t="s">
        <v>2772</v>
      </c>
      <c r="K4112" s="888">
        <v>1</v>
      </c>
      <c r="L4112" s="888">
        <v>3</v>
      </c>
      <c r="M4112" s="887">
        <v>12450</v>
      </c>
      <c r="N4112" s="888"/>
      <c r="O4112" s="888"/>
      <c r="P4112" s="887"/>
    </row>
    <row r="4113" spans="1:16" ht="33.75" x14ac:dyDescent="0.25">
      <c r="A4113" s="867" t="s">
        <v>18221</v>
      </c>
      <c r="B4113" s="867" t="s">
        <v>2672</v>
      </c>
      <c r="C4113" s="894" t="s">
        <v>18220</v>
      </c>
      <c r="D4113" s="893" t="s">
        <v>18317</v>
      </c>
      <c r="E4113" s="892">
        <v>2000</v>
      </c>
      <c r="F4113" s="887" t="s">
        <v>18325</v>
      </c>
      <c r="G4113" s="891" t="s">
        <v>18324</v>
      </c>
      <c r="H4113" s="890" t="s">
        <v>18323</v>
      </c>
      <c r="I4113" s="889" t="s">
        <v>2707</v>
      </c>
      <c r="J4113" s="889"/>
      <c r="K4113" s="888">
        <v>1</v>
      </c>
      <c r="L4113" s="888">
        <v>3</v>
      </c>
      <c r="M4113" s="887">
        <v>6000</v>
      </c>
      <c r="N4113" s="888"/>
      <c r="O4113" s="888"/>
      <c r="P4113" s="887"/>
    </row>
    <row r="4114" spans="1:16" ht="33.75" x14ac:dyDescent="0.25">
      <c r="A4114" s="867" t="s">
        <v>18221</v>
      </c>
      <c r="B4114" s="867" t="s">
        <v>2672</v>
      </c>
      <c r="C4114" s="894" t="s">
        <v>18220</v>
      </c>
      <c r="D4114" s="893" t="s">
        <v>18317</v>
      </c>
      <c r="E4114" s="892">
        <v>2000</v>
      </c>
      <c r="F4114" s="887" t="s">
        <v>18322</v>
      </c>
      <c r="G4114" s="891" t="s">
        <v>18321</v>
      </c>
      <c r="H4114" s="890" t="s">
        <v>18320</v>
      </c>
      <c r="I4114" s="889" t="s">
        <v>2707</v>
      </c>
      <c r="J4114" s="889"/>
      <c r="K4114" s="888">
        <v>1</v>
      </c>
      <c r="L4114" s="888">
        <v>3</v>
      </c>
      <c r="M4114" s="887">
        <v>6000</v>
      </c>
      <c r="N4114" s="888"/>
      <c r="O4114" s="888"/>
      <c r="P4114" s="887"/>
    </row>
    <row r="4115" spans="1:16" ht="33.75" x14ac:dyDescent="0.25">
      <c r="A4115" s="867" t="s">
        <v>18221</v>
      </c>
      <c r="B4115" s="867" t="s">
        <v>2672</v>
      </c>
      <c r="C4115" s="894" t="s">
        <v>18220</v>
      </c>
      <c r="D4115" s="893" t="s">
        <v>18317</v>
      </c>
      <c r="E4115" s="892">
        <v>2000</v>
      </c>
      <c r="F4115" s="887" t="s">
        <v>18319</v>
      </c>
      <c r="G4115" s="891" t="s">
        <v>18318</v>
      </c>
      <c r="H4115" s="890" t="s">
        <v>2722</v>
      </c>
      <c r="I4115" s="889" t="s">
        <v>18287</v>
      </c>
      <c r="J4115" s="889"/>
      <c r="K4115" s="888">
        <v>1</v>
      </c>
      <c r="L4115" s="888">
        <v>3</v>
      </c>
      <c r="M4115" s="887">
        <v>6000</v>
      </c>
      <c r="N4115" s="888"/>
      <c r="O4115" s="888"/>
      <c r="P4115" s="887"/>
    </row>
    <row r="4116" spans="1:16" ht="33.75" x14ac:dyDescent="0.25">
      <c r="A4116" s="867" t="s">
        <v>18221</v>
      </c>
      <c r="B4116" s="867" t="s">
        <v>2672</v>
      </c>
      <c r="C4116" s="894" t="s">
        <v>18220</v>
      </c>
      <c r="D4116" s="893" t="s">
        <v>18317</v>
      </c>
      <c r="E4116" s="892">
        <v>2000</v>
      </c>
      <c r="F4116" s="887" t="s">
        <v>18316</v>
      </c>
      <c r="G4116" s="891" t="s">
        <v>18315</v>
      </c>
      <c r="H4116" s="890" t="s">
        <v>18314</v>
      </c>
      <c r="I4116" s="889" t="s">
        <v>2777</v>
      </c>
      <c r="J4116" s="889"/>
      <c r="K4116" s="888">
        <v>1</v>
      </c>
      <c r="L4116" s="888">
        <v>3</v>
      </c>
      <c r="M4116" s="887">
        <v>6000</v>
      </c>
      <c r="N4116" s="888"/>
      <c r="O4116" s="888"/>
      <c r="P4116" s="887"/>
    </row>
    <row r="4117" spans="1:16" ht="33.75" x14ac:dyDescent="0.25">
      <c r="A4117" s="867" t="s">
        <v>18221</v>
      </c>
      <c r="B4117" s="867" t="s">
        <v>2672</v>
      </c>
      <c r="C4117" s="894" t="s">
        <v>18220</v>
      </c>
      <c r="D4117" s="893" t="s">
        <v>18645</v>
      </c>
      <c r="E4117" s="892">
        <v>5500</v>
      </c>
      <c r="F4117" s="887" t="s">
        <v>18507</v>
      </c>
      <c r="G4117" s="891" t="s">
        <v>18506</v>
      </c>
      <c r="H4117" s="890" t="s">
        <v>2745</v>
      </c>
      <c r="I4117" s="889" t="s">
        <v>3654</v>
      </c>
      <c r="J4117" s="889" t="s">
        <v>2814</v>
      </c>
      <c r="K4117" s="888">
        <v>1</v>
      </c>
      <c r="L4117" s="888">
        <v>3</v>
      </c>
      <c r="M4117" s="887">
        <v>16500</v>
      </c>
      <c r="N4117" s="888"/>
      <c r="O4117" s="888"/>
      <c r="P4117" s="887"/>
    </row>
    <row r="4118" spans="1:16" ht="33.75" x14ac:dyDescent="0.25">
      <c r="A4118" s="867" t="s">
        <v>18221</v>
      </c>
      <c r="B4118" s="867" t="s">
        <v>2672</v>
      </c>
      <c r="C4118" s="894" t="s">
        <v>18220</v>
      </c>
      <c r="D4118" s="893" t="s">
        <v>18645</v>
      </c>
      <c r="E4118" s="892">
        <v>5500</v>
      </c>
      <c r="F4118" s="887" t="s">
        <v>18504</v>
      </c>
      <c r="G4118" s="891" t="s">
        <v>18503</v>
      </c>
      <c r="H4118" s="890" t="s">
        <v>2745</v>
      </c>
      <c r="I4118" s="889" t="s">
        <v>3654</v>
      </c>
      <c r="J4118" s="889" t="s">
        <v>2814</v>
      </c>
      <c r="K4118" s="888">
        <v>1</v>
      </c>
      <c r="L4118" s="888">
        <v>3</v>
      </c>
      <c r="M4118" s="887">
        <v>16500</v>
      </c>
      <c r="N4118" s="888"/>
      <c r="O4118" s="888"/>
      <c r="P4118" s="887"/>
    </row>
    <row r="4119" spans="1:16" ht="33.75" x14ac:dyDescent="0.25">
      <c r="A4119" s="867" t="s">
        <v>18221</v>
      </c>
      <c r="B4119" s="867" t="s">
        <v>2672</v>
      </c>
      <c r="C4119" s="894" t="s">
        <v>18220</v>
      </c>
      <c r="D4119" s="893" t="s">
        <v>18704</v>
      </c>
      <c r="E4119" s="892">
        <v>1500</v>
      </c>
      <c r="F4119" s="887" t="s">
        <v>18497</v>
      </c>
      <c r="G4119" s="891" t="s">
        <v>18496</v>
      </c>
      <c r="H4119" s="890" t="s">
        <v>4025</v>
      </c>
      <c r="I4119" s="889" t="s">
        <v>18287</v>
      </c>
      <c r="J4119" s="889"/>
      <c r="K4119" s="888">
        <v>1</v>
      </c>
      <c r="L4119" s="888">
        <v>3</v>
      </c>
      <c r="M4119" s="887">
        <v>4500</v>
      </c>
      <c r="N4119" s="888"/>
      <c r="O4119" s="888"/>
      <c r="P4119" s="887"/>
    </row>
    <row r="4120" spans="1:16" ht="33.75" x14ac:dyDescent="0.25">
      <c r="A4120" s="867" t="s">
        <v>18221</v>
      </c>
      <c r="B4120" s="867" t="s">
        <v>2672</v>
      </c>
      <c r="C4120" s="894" t="s">
        <v>18220</v>
      </c>
      <c r="D4120" s="893" t="s">
        <v>18502</v>
      </c>
      <c r="E4120" s="892">
        <v>3000</v>
      </c>
      <c r="F4120" s="887" t="s">
        <v>18501</v>
      </c>
      <c r="G4120" s="891" t="s">
        <v>18500</v>
      </c>
      <c r="H4120" s="890" t="s">
        <v>18499</v>
      </c>
      <c r="I4120" s="889" t="s">
        <v>17825</v>
      </c>
      <c r="J4120" s="889" t="s">
        <v>18499</v>
      </c>
      <c r="K4120" s="888">
        <v>1</v>
      </c>
      <c r="L4120" s="888">
        <v>3</v>
      </c>
      <c r="M4120" s="887">
        <v>9000</v>
      </c>
      <c r="N4120" s="888"/>
      <c r="O4120" s="888"/>
      <c r="P4120" s="887"/>
    </row>
    <row r="4121" spans="1:16" ht="33.75" x14ac:dyDescent="0.25">
      <c r="A4121" s="867" t="s">
        <v>18221</v>
      </c>
      <c r="B4121" s="867" t="s">
        <v>2672</v>
      </c>
      <c r="C4121" s="894" t="s">
        <v>18220</v>
      </c>
      <c r="D4121" s="893" t="s">
        <v>18436</v>
      </c>
      <c r="E4121" s="892">
        <v>1000</v>
      </c>
      <c r="F4121" s="887" t="s">
        <v>18334</v>
      </c>
      <c r="G4121" s="891" t="s">
        <v>18435</v>
      </c>
      <c r="H4121" s="890"/>
      <c r="I4121" s="889" t="s">
        <v>3135</v>
      </c>
      <c r="J4121" s="889"/>
      <c r="K4121" s="888">
        <v>1</v>
      </c>
      <c r="L4121" s="888">
        <v>2</v>
      </c>
      <c r="M4121" s="887">
        <v>1400</v>
      </c>
      <c r="N4121" s="888"/>
      <c r="O4121" s="888"/>
      <c r="P4121" s="887"/>
    </row>
    <row r="4122" spans="1:16" ht="33.75" x14ac:dyDescent="0.25">
      <c r="A4122" s="867" t="s">
        <v>18221</v>
      </c>
      <c r="B4122" s="867" t="s">
        <v>2672</v>
      </c>
      <c r="C4122" s="894" t="s">
        <v>18220</v>
      </c>
      <c r="D4122" s="893" t="s">
        <v>18434</v>
      </c>
      <c r="E4122" s="892">
        <v>1000</v>
      </c>
      <c r="F4122" s="887" t="s">
        <v>18433</v>
      </c>
      <c r="G4122" s="891" t="s">
        <v>18432</v>
      </c>
      <c r="H4122" s="890"/>
      <c r="I4122" s="889" t="s">
        <v>3135</v>
      </c>
      <c r="J4122" s="889"/>
      <c r="K4122" s="888">
        <v>1</v>
      </c>
      <c r="L4122" s="888">
        <v>3</v>
      </c>
      <c r="M4122" s="887">
        <v>3000</v>
      </c>
      <c r="N4122" s="888"/>
      <c r="O4122" s="888"/>
      <c r="P4122" s="887"/>
    </row>
    <row r="4123" spans="1:16" ht="33.75" x14ac:dyDescent="0.25">
      <c r="A4123" s="867" t="s">
        <v>18221</v>
      </c>
      <c r="B4123" s="867" t="s">
        <v>2672</v>
      </c>
      <c r="C4123" s="894" t="s">
        <v>18220</v>
      </c>
      <c r="D4123" s="893" t="s">
        <v>18651</v>
      </c>
      <c r="E4123" s="892">
        <v>1000</v>
      </c>
      <c r="F4123" s="887" t="s">
        <v>18676</v>
      </c>
      <c r="G4123" s="891" t="s">
        <v>18675</v>
      </c>
      <c r="H4123" s="890"/>
      <c r="I4123" s="889" t="s">
        <v>3135</v>
      </c>
      <c r="J4123" s="889"/>
      <c r="K4123" s="888">
        <v>1</v>
      </c>
      <c r="L4123" s="888">
        <v>3</v>
      </c>
      <c r="M4123" s="887">
        <v>3000</v>
      </c>
      <c r="N4123" s="888"/>
      <c r="O4123" s="888"/>
      <c r="P4123" s="887"/>
    </row>
    <row r="4124" spans="1:16" ht="33.75" x14ac:dyDescent="0.25">
      <c r="A4124" s="867" t="s">
        <v>18221</v>
      </c>
      <c r="B4124" s="867" t="s">
        <v>2672</v>
      </c>
      <c r="C4124" s="894" t="s">
        <v>18220</v>
      </c>
      <c r="D4124" s="893" t="s">
        <v>18428</v>
      </c>
      <c r="E4124" s="892">
        <v>1000</v>
      </c>
      <c r="F4124" s="887" t="s">
        <v>18427</v>
      </c>
      <c r="G4124" s="891" t="s">
        <v>18426</v>
      </c>
      <c r="H4124" s="890"/>
      <c r="I4124" s="889" t="s">
        <v>3135</v>
      </c>
      <c r="J4124" s="889"/>
      <c r="K4124" s="888">
        <v>1</v>
      </c>
      <c r="L4124" s="888">
        <v>3</v>
      </c>
      <c r="M4124" s="887">
        <v>3000</v>
      </c>
      <c r="N4124" s="888"/>
      <c r="O4124" s="888"/>
      <c r="P4124" s="887"/>
    </row>
    <row r="4125" spans="1:16" ht="33.75" x14ac:dyDescent="0.25">
      <c r="A4125" s="867" t="s">
        <v>18221</v>
      </c>
      <c r="B4125" s="867" t="s">
        <v>2672</v>
      </c>
      <c r="C4125" s="894" t="s">
        <v>18220</v>
      </c>
      <c r="D4125" s="893" t="s">
        <v>18425</v>
      </c>
      <c r="E4125" s="892">
        <v>1000</v>
      </c>
      <c r="F4125" s="887" t="s">
        <v>18424</v>
      </c>
      <c r="G4125" s="891" t="s">
        <v>18423</v>
      </c>
      <c r="H4125" s="890"/>
      <c r="I4125" s="889" t="s">
        <v>3135</v>
      </c>
      <c r="J4125" s="889"/>
      <c r="K4125" s="888">
        <v>1</v>
      </c>
      <c r="L4125" s="888">
        <v>3</v>
      </c>
      <c r="M4125" s="887">
        <v>3000</v>
      </c>
      <c r="N4125" s="888"/>
      <c r="O4125" s="888"/>
      <c r="P4125" s="887"/>
    </row>
    <row r="4126" spans="1:16" ht="33.75" x14ac:dyDescent="0.25">
      <c r="A4126" s="867" t="s">
        <v>18221</v>
      </c>
      <c r="B4126" s="867" t="s">
        <v>2672</v>
      </c>
      <c r="C4126" s="894" t="s">
        <v>18220</v>
      </c>
      <c r="D4126" s="893" t="s">
        <v>18422</v>
      </c>
      <c r="E4126" s="892">
        <v>1000</v>
      </c>
      <c r="F4126" s="887" t="s">
        <v>18421</v>
      </c>
      <c r="G4126" s="891" t="s">
        <v>18420</v>
      </c>
      <c r="H4126" s="890"/>
      <c r="I4126" s="889" t="s">
        <v>3135</v>
      </c>
      <c r="J4126" s="889"/>
      <c r="K4126" s="888">
        <v>1</v>
      </c>
      <c r="L4126" s="888">
        <v>3</v>
      </c>
      <c r="M4126" s="887">
        <v>3000</v>
      </c>
      <c r="N4126" s="888"/>
      <c r="O4126" s="888"/>
      <c r="P4126" s="887"/>
    </row>
    <row r="4127" spans="1:16" ht="33.75" x14ac:dyDescent="0.25">
      <c r="A4127" s="867" t="s">
        <v>18221</v>
      </c>
      <c r="B4127" s="867" t="s">
        <v>2672</v>
      </c>
      <c r="C4127" s="894" t="s">
        <v>18220</v>
      </c>
      <c r="D4127" s="893" t="s">
        <v>18419</v>
      </c>
      <c r="E4127" s="892">
        <v>1000</v>
      </c>
      <c r="F4127" s="887" t="s">
        <v>18418</v>
      </c>
      <c r="G4127" s="891" t="s">
        <v>18417</v>
      </c>
      <c r="H4127" s="890"/>
      <c r="I4127" s="889" t="s">
        <v>3135</v>
      </c>
      <c r="J4127" s="889"/>
      <c r="K4127" s="888">
        <v>1</v>
      </c>
      <c r="L4127" s="888">
        <v>3</v>
      </c>
      <c r="M4127" s="887">
        <v>3000</v>
      </c>
      <c r="N4127" s="888"/>
      <c r="O4127" s="888"/>
      <c r="P4127" s="887"/>
    </row>
    <row r="4128" spans="1:16" ht="33.75" x14ac:dyDescent="0.25">
      <c r="A4128" s="867" t="s">
        <v>18221</v>
      </c>
      <c r="B4128" s="867" t="s">
        <v>2672</v>
      </c>
      <c r="C4128" s="894" t="s">
        <v>18220</v>
      </c>
      <c r="D4128" s="893" t="s">
        <v>18416</v>
      </c>
      <c r="E4128" s="892">
        <v>1000</v>
      </c>
      <c r="F4128" s="887" t="s">
        <v>18415</v>
      </c>
      <c r="G4128" s="891" t="s">
        <v>18414</v>
      </c>
      <c r="H4128" s="890"/>
      <c r="I4128" s="889" t="s">
        <v>3135</v>
      </c>
      <c r="J4128" s="889"/>
      <c r="K4128" s="888">
        <v>1</v>
      </c>
      <c r="L4128" s="888">
        <v>3</v>
      </c>
      <c r="M4128" s="887">
        <v>3000</v>
      </c>
      <c r="N4128" s="888"/>
      <c r="O4128" s="888"/>
      <c r="P4128" s="887"/>
    </row>
    <row r="4129" spans="1:16" ht="33.75" x14ac:dyDescent="0.25">
      <c r="A4129" s="867" t="s">
        <v>18221</v>
      </c>
      <c r="B4129" s="867" t="s">
        <v>2672</v>
      </c>
      <c r="C4129" s="894" t="s">
        <v>18220</v>
      </c>
      <c r="D4129" s="893" t="s">
        <v>18227</v>
      </c>
      <c r="E4129" s="892">
        <v>1000</v>
      </c>
      <c r="F4129" s="887" t="s">
        <v>18413</v>
      </c>
      <c r="G4129" s="891" t="s">
        <v>18412</v>
      </c>
      <c r="H4129" s="890" t="s">
        <v>8333</v>
      </c>
      <c r="I4129" s="889" t="s">
        <v>3654</v>
      </c>
      <c r="J4129" s="889" t="s">
        <v>18411</v>
      </c>
      <c r="K4129" s="888">
        <v>1</v>
      </c>
      <c r="L4129" s="888">
        <v>3</v>
      </c>
      <c r="M4129" s="887">
        <v>3000</v>
      </c>
      <c r="N4129" s="888"/>
      <c r="O4129" s="888"/>
      <c r="P4129" s="887"/>
    </row>
    <row r="4130" spans="1:16" ht="33.75" x14ac:dyDescent="0.25">
      <c r="A4130" s="867" t="s">
        <v>18221</v>
      </c>
      <c r="B4130" s="867" t="s">
        <v>2672</v>
      </c>
      <c r="C4130" s="894" t="s">
        <v>18220</v>
      </c>
      <c r="D4130" s="893" t="s">
        <v>18401</v>
      </c>
      <c r="E4130" s="892">
        <v>1000</v>
      </c>
      <c r="F4130" s="887" t="s">
        <v>18400</v>
      </c>
      <c r="G4130" s="891" t="s">
        <v>18399</v>
      </c>
      <c r="H4130" s="890"/>
      <c r="I4130" s="889" t="s">
        <v>3135</v>
      </c>
      <c r="J4130" s="889"/>
      <c r="K4130" s="888">
        <v>1</v>
      </c>
      <c r="L4130" s="888">
        <v>3</v>
      </c>
      <c r="M4130" s="887">
        <v>3000</v>
      </c>
      <c r="N4130" s="888"/>
      <c r="O4130" s="888"/>
      <c r="P4130" s="887"/>
    </row>
    <row r="4131" spans="1:16" ht="33.75" x14ac:dyDescent="0.25">
      <c r="A4131" s="867" t="s">
        <v>18221</v>
      </c>
      <c r="B4131" s="867" t="s">
        <v>2672</v>
      </c>
      <c r="C4131" s="894" t="s">
        <v>18220</v>
      </c>
      <c r="D4131" s="893" t="s">
        <v>18410</v>
      </c>
      <c r="E4131" s="892">
        <v>1000</v>
      </c>
      <c r="F4131" s="887" t="s">
        <v>18409</v>
      </c>
      <c r="G4131" s="891" t="s">
        <v>18408</v>
      </c>
      <c r="H4131" s="890"/>
      <c r="I4131" s="889" t="s">
        <v>3135</v>
      </c>
      <c r="J4131" s="889"/>
      <c r="K4131" s="888">
        <v>1</v>
      </c>
      <c r="L4131" s="888">
        <v>3</v>
      </c>
      <c r="M4131" s="887">
        <v>3000</v>
      </c>
      <c r="N4131" s="888"/>
      <c r="O4131" s="888"/>
      <c r="P4131" s="887"/>
    </row>
    <row r="4132" spans="1:16" ht="33.75" x14ac:dyDescent="0.25">
      <c r="A4132" s="867" t="s">
        <v>18221</v>
      </c>
      <c r="B4132" s="867" t="s">
        <v>2672</v>
      </c>
      <c r="C4132" s="894" t="s">
        <v>18220</v>
      </c>
      <c r="D4132" s="893" t="s">
        <v>18407</v>
      </c>
      <c r="E4132" s="892">
        <v>1000</v>
      </c>
      <c r="F4132" s="887" t="s">
        <v>18406</v>
      </c>
      <c r="G4132" s="891" t="s">
        <v>18405</v>
      </c>
      <c r="H4132" s="890"/>
      <c r="I4132" s="889" t="s">
        <v>3135</v>
      </c>
      <c r="J4132" s="889"/>
      <c r="K4132" s="888">
        <v>1</v>
      </c>
      <c r="L4132" s="888">
        <v>3</v>
      </c>
      <c r="M4132" s="887">
        <v>3000</v>
      </c>
      <c r="N4132" s="888"/>
      <c r="O4132" s="888"/>
      <c r="P4132" s="887"/>
    </row>
    <row r="4133" spans="1:16" ht="33.75" x14ac:dyDescent="0.25">
      <c r="A4133" s="867" t="s">
        <v>18221</v>
      </c>
      <c r="B4133" s="867" t="s">
        <v>2672</v>
      </c>
      <c r="C4133" s="894" t="s">
        <v>18220</v>
      </c>
      <c r="D4133" s="893" t="s">
        <v>18404</v>
      </c>
      <c r="E4133" s="892">
        <v>1000</v>
      </c>
      <c r="F4133" s="887" t="s">
        <v>18403</v>
      </c>
      <c r="G4133" s="891" t="s">
        <v>18402</v>
      </c>
      <c r="H4133" s="890"/>
      <c r="I4133" s="889" t="s">
        <v>3135</v>
      </c>
      <c r="J4133" s="889"/>
      <c r="K4133" s="888">
        <v>1</v>
      </c>
      <c r="L4133" s="888">
        <v>3</v>
      </c>
      <c r="M4133" s="887">
        <v>3000</v>
      </c>
      <c r="N4133" s="888"/>
      <c r="O4133" s="888"/>
      <c r="P4133" s="887"/>
    </row>
    <row r="4134" spans="1:16" ht="33.75" x14ac:dyDescent="0.25">
      <c r="A4134" s="867" t="s">
        <v>18221</v>
      </c>
      <c r="B4134" s="867" t="s">
        <v>2672</v>
      </c>
      <c r="C4134" s="894" t="s">
        <v>18220</v>
      </c>
      <c r="D4134" s="893" t="s">
        <v>18479</v>
      </c>
      <c r="E4134" s="892">
        <v>240</v>
      </c>
      <c r="F4134" s="887" t="s">
        <v>18478</v>
      </c>
      <c r="G4134" s="891" t="s">
        <v>18477</v>
      </c>
      <c r="H4134" s="890"/>
      <c r="I4134" s="889" t="s">
        <v>3135</v>
      </c>
      <c r="J4134" s="889"/>
      <c r="K4134" s="888">
        <v>1</v>
      </c>
      <c r="L4134" s="888">
        <v>3</v>
      </c>
      <c r="M4134" s="887">
        <v>720</v>
      </c>
      <c r="N4134" s="888"/>
      <c r="O4134" s="888"/>
      <c r="P4134" s="887"/>
    </row>
    <row r="4135" spans="1:16" ht="33.75" x14ac:dyDescent="0.25">
      <c r="A4135" s="867" t="s">
        <v>18221</v>
      </c>
      <c r="B4135" s="867" t="s">
        <v>2672</v>
      </c>
      <c r="C4135" s="894" t="s">
        <v>18220</v>
      </c>
      <c r="D4135" s="893" t="s">
        <v>18476</v>
      </c>
      <c r="E4135" s="892">
        <v>240</v>
      </c>
      <c r="F4135" s="887" t="s">
        <v>18475</v>
      </c>
      <c r="G4135" s="891" t="s">
        <v>18474</v>
      </c>
      <c r="H4135" s="890"/>
      <c r="I4135" s="889" t="s">
        <v>3135</v>
      </c>
      <c r="J4135" s="889"/>
      <c r="K4135" s="888">
        <v>1</v>
      </c>
      <c r="L4135" s="888">
        <v>3</v>
      </c>
      <c r="M4135" s="887">
        <v>720</v>
      </c>
      <c r="N4135" s="888"/>
      <c r="O4135" s="888"/>
      <c r="P4135" s="887"/>
    </row>
    <row r="4136" spans="1:16" x14ac:dyDescent="0.25">
      <c r="A4136" s="1772" t="s">
        <v>2848</v>
      </c>
      <c r="B4136" s="1772"/>
      <c r="C4136" s="1772"/>
      <c r="D4136" s="1772"/>
      <c r="E4136" s="1772"/>
      <c r="F4136" s="1772" t="s">
        <v>378</v>
      </c>
      <c r="G4136" s="1772"/>
      <c r="H4136" s="1772"/>
      <c r="I4136" s="1772"/>
      <c r="J4136" s="1772"/>
      <c r="K4136" s="1771" t="s">
        <v>2847</v>
      </c>
      <c r="L4136" s="1771"/>
      <c r="M4136" s="1771"/>
      <c r="N4136" s="1771" t="s">
        <v>2846</v>
      </c>
      <c r="O4136" s="1771"/>
      <c r="P4136" s="1771"/>
    </row>
    <row r="4137" spans="1:16" ht="69.75" x14ac:dyDescent="0.25">
      <c r="A4137" s="1535" t="s">
        <v>2845</v>
      </c>
      <c r="B4137" s="1535" t="s">
        <v>5</v>
      </c>
      <c r="C4137" s="1535" t="s">
        <v>2844</v>
      </c>
      <c r="D4137" s="1535" t="s">
        <v>2843</v>
      </c>
      <c r="E4137" s="1536" t="s">
        <v>2842</v>
      </c>
      <c r="F4137" s="1537" t="s">
        <v>2841</v>
      </c>
      <c r="G4137" s="1535" t="s">
        <v>2840</v>
      </c>
      <c r="H4137" s="1535" t="s">
        <v>2839</v>
      </c>
      <c r="I4137" s="1535" t="s">
        <v>2838</v>
      </c>
      <c r="J4137" s="1535" t="s">
        <v>2837</v>
      </c>
      <c r="K4137" s="1538" t="s">
        <v>2836</v>
      </c>
      <c r="L4137" s="1538" t="s">
        <v>2835</v>
      </c>
      <c r="M4137" s="1539" t="s">
        <v>2834</v>
      </c>
      <c r="N4137" s="1538" t="s">
        <v>2836</v>
      </c>
      <c r="O4137" s="1538" t="s">
        <v>2835</v>
      </c>
      <c r="P4137" s="1539" t="s">
        <v>2834</v>
      </c>
    </row>
    <row r="4138" spans="1:16" ht="33.75" x14ac:dyDescent="0.25">
      <c r="A4138" s="867" t="s">
        <v>18221</v>
      </c>
      <c r="B4138" s="867" t="s">
        <v>2672</v>
      </c>
      <c r="C4138" s="894" t="s">
        <v>18220</v>
      </c>
      <c r="D4138" s="893" t="s">
        <v>18473</v>
      </c>
      <c r="E4138" s="892">
        <v>240</v>
      </c>
      <c r="F4138" s="887" t="s">
        <v>18472</v>
      </c>
      <c r="G4138" s="891" t="s">
        <v>18471</v>
      </c>
      <c r="H4138" s="890"/>
      <c r="I4138" s="889" t="s">
        <v>3135</v>
      </c>
      <c r="J4138" s="889"/>
      <c r="K4138" s="888">
        <v>1</v>
      </c>
      <c r="L4138" s="888">
        <v>3</v>
      </c>
      <c r="M4138" s="887">
        <v>720</v>
      </c>
      <c r="N4138" s="888"/>
      <c r="O4138" s="888"/>
      <c r="P4138" s="887"/>
    </row>
    <row r="4139" spans="1:16" ht="33.75" x14ac:dyDescent="0.25">
      <c r="A4139" s="867" t="s">
        <v>18221</v>
      </c>
      <c r="B4139" s="867" t="s">
        <v>2672</v>
      </c>
      <c r="C4139" s="894" t="s">
        <v>18220</v>
      </c>
      <c r="D4139" s="893" t="s">
        <v>18470</v>
      </c>
      <c r="E4139" s="892">
        <v>240</v>
      </c>
      <c r="F4139" s="887" t="s">
        <v>18469</v>
      </c>
      <c r="G4139" s="891" t="s">
        <v>18468</v>
      </c>
      <c r="H4139" s="890"/>
      <c r="I4139" s="889" t="s">
        <v>3135</v>
      </c>
      <c r="J4139" s="889"/>
      <c r="K4139" s="888">
        <v>1</v>
      </c>
      <c r="L4139" s="888">
        <v>3</v>
      </c>
      <c r="M4139" s="887">
        <v>720</v>
      </c>
      <c r="N4139" s="888"/>
      <c r="O4139" s="888"/>
      <c r="P4139" s="887"/>
    </row>
    <row r="4140" spans="1:16" ht="33.75" x14ac:dyDescent="0.25">
      <c r="A4140" s="867" t="s">
        <v>18221</v>
      </c>
      <c r="B4140" s="867" t="s">
        <v>2672</v>
      </c>
      <c r="C4140" s="894" t="s">
        <v>18220</v>
      </c>
      <c r="D4140" s="893" t="s">
        <v>18467</v>
      </c>
      <c r="E4140" s="892">
        <v>240</v>
      </c>
      <c r="F4140" s="887" t="s">
        <v>18466</v>
      </c>
      <c r="G4140" s="891" t="s">
        <v>18465</v>
      </c>
      <c r="H4140" s="890"/>
      <c r="I4140" s="889" t="s">
        <v>3135</v>
      </c>
      <c r="J4140" s="889"/>
      <c r="K4140" s="888">
        <v>1</v>
      </c>
      <c r="L4140" s="888">
        <v>3</v>
      </c>
      <c r="M4140" s="887">
        <v>720</v>
      </c>
      <c r="N4140" s="888"/>
      <c r="O4140" s="888"/>
      <c r="P4140" s="887"/>
    </row>
    <row r="4141" spans="1:16" ht="33.75" x14ac:dyDescent="0.25">
      <c r="A4141" s="867" t="s">
        <v>18221</v>
      </c>
      <c r="B4141" s="867" t="s">
        <v>2672</v>
      </c>
      <c r="C4141" s="894" t="s">
        <v>18220</v>
      </c>
      <c r="D4141" s="893" t="s">
        <v>18464</v>
      </c>
      <c r="E4141" s="892">
        <v>240</v>
      </c>
      <c r="F4141" s="887" t="s">
        <v>18463</v>
      </c>
      <c r="G4141" s="891" t="s">
        <v>18462</v>
      </c>
      <c r="H4141" s="890"/>
      <c r="I4141" s="889" t="s">
        <v>3135</v>
      </c>
      <c r="J4141" s="889"/>
      <c r="K4141" s="888">
        <v>1</v>
      </c>
      <c r="L4141" s="888">
        <v>3</v>
      </c>
      <c r="M4141" s="887">
        <v>720</v>
      </c>
      <c r="N4141" s="888"/>
      <c r="O4141" s="888"/>
      <c r="P4141" s="887"/>
    </row>
    <row r="4142" spans="1:16" ht="33.75" x14ac:dyDescent="0.25">
      <c r="A4142" s="867" t="s">
        <v>18221</v>
      </c>
      <c r="B4142" s="867" t="s">
        <v>2672</v>
      </c>
      <c r="C4142" s="894" t="s">
        <v>18220</v>
      </c>
      <c r="D4142" s="893" t="s">
        <v>18461</v>
      </c>
      <c r="E4142" s="892">
        <v>240</v>
      </c>
      <c r="F4142" s="887" t="s">
        <v>18460</v>
      </c>
      <c r="G4142" s="891" t="s">
        <v>18459</v>
      </c>
      <c r="H4142" s="890"/>
      <c r="I4142" s="889" t="s">
        <v>3135</v>
      </c>
      <c r="J4142" s="889"/>
      <c r="K4142" s="888">
        <v>1</v>
      </c>
      <c r="L4142" s="888">
        <v>3</v>
      </c>
      <c r="M4142" s="887">
        <v>720</v>
      </c>
      <c r="N4142" s="888"/>
      <c r="O4142" s="888"/>
      <c r="P4142" s="887"/>
    </row>
    <row r="4143" spans="1:16" ht="33.75" x14ac:dyDescent="0.25">
      <c r="A4143" s="867" t="s">
        <v>18221</v>
      </c>
      <c r="B4143" s="867" t="s">
        <v>2672</v>
      </c>
      <c r="C4143" s="894" t="s">
        <v>18220</v>
      </c>
      <c r="D4143" s="893" t="s">
        <v>18458</v>
      </c>
      <c r="E4143" s="892">
        <v>240</v>
      </c>
      <c r="F4143" s="887" t="s">
        <v>18457</v>
      </c>
      <c r="G4143" s="891" t="s">
        <v>18456</v>
      </c>
      <c r="H4143" s="890"/>
      <c r="I4143" s="889" t="s">
        <v>3135</v>
      </c>
      <c r="J4143" s="889"/>
      <c r="K4143" s="888">
        <v>1</v>
      </c>
      <c r="L4143" s="888">
        <v>3</v>
      </c>
      <c r="M4143" s="887">
        <v>720</v>
      </c>
      <c r="N4143" s="888"/>
      <c r="O4143" s="888"/>
      <c r="P4143" s="887"/>
    </row>
    <row r="4144" spans="1:16" ht="33.75" x14ac:dyDescent="0.25">
      <c r="A4144" s="867" t="s">
        <v>18221</v>
      </c>
      <c r="B4144" s="867" t="s">
        <v>2672</v>
      </c>
      <c r="C4144" s="894" t="s">
        <v>18220</v>
      </c>
      <c r="D4144" s="893" t="s">
        <v>18439</v>
      </c>
      <c r="E4144" s="892">
        <v>240</v>
      </c>
      <c r="F4144" s="887" t="s">
        <v>18703</v>
      </c>
      <c r="G4144" s="891" t="s">
        <v>18702</v>
      </c>
      <c r="H4144" s="890"/>
      <c r="I4144" s="889" t="s">
        <v>3135</v>
      </c>
      <c r="J4144" s="889"/>
      <c r="K4144" s="888">
        <v>1</v>
      </c>
      <c r="L4144" s="888">
        <v>2</v>
      </c>
      <c r="M4144" s="887">
        <v>480</v>
      </c>
      <c r="N4144" s="888"/>
      <c r="O4144" s="888"/>
      <c r="P4144" s="887"/>
    </row>
    <row r="4145" spans="1:16" ht="33.75" x14ac:dyDescent="0.25">
      <c r="A4145" s="867" t="s">
        <v>18221</v>
      </c>
      <c r="B4145" s="867" t="s">
        <v>2672</v>
      </c>
      <c r="C4145" s="894" t="s">
        <v>18220</v>
      </c>
      <c r="D4145" s="893" t="s">
        <v>18455</v>
      </c>
      <c r="E4145" s="892">
        <v>240</v>
      </c>
      <c r="F4145" s="887" t="s">
        <v>18454</v>
      </c>
      <c r="G4145" s="891" t="s">
        <v>18453</v>
      </c>
      <c r="H4145" s="890"/>
      <c r="I4145" s="889" t="s">
        <v>3135</v>
      </c>
      <c r="J4145" s="889"/>
      <c r="K4145" s="888">
        <v>1</v>
      </c>
      <c r="L4145" s="888">
        <v>3</v>
      </c>
      <c r="M4145" s="887">
        <v>720</v>
      </c>
      <c r="N4145" s="888"/>
      <c r="O4145" s="888"/>
      <c r="P4145" s="887"/>
    </row>
    <row r="4146" spans="1:16" ht="33.75" x14ac:dyDescent="0.25">
      <c r="A4146" s="867" t="s">
        <v>18221</v>
      </c>
      <c r="B4146" s="867" t="s">
        <v>2672</v>
      </c>
      <c r="C4146" s="894" t="s">
        <v>18220</v>
      </c>
      <c r="D4146" s="893" t="s">
        <v>18452</v>
      </c>
      <c r="E4146" s="892">
        <v>240</v>
      </c>
      <c r="F4146" s="887" t="s">
        <v>18451</v>
      </c>
      <c r="G4146" s="891" t="s">
        <v>18450</v>
      </c>
      <c r="H4146" s="890"/>
      <c r="I4146" s="889" t="s">
        <v>3135</v>
      </c>
      <c r="J4146" s="889"/>
      <c r="K4146" s="888">
        <v>1</v>
      </c>
      <c r="L4146" s="888">
        <v>3</v>
      </c>
      <c r="M4146" s="887">
        <v>720</v>
      </c>
      <c r="N4146" s="888"/>
      <c r="O4146" s="888"/>
      <c r="P4146" s="887"/>
    </row>
    <row r="4147" spans="1:16" ht="33.75" x14ac:dyDescent="0.25">
      <c r="A4147" s="867" t="s">
        <v>18221</v>
      </c>
      <c r="B4147" s="867" t="s">
        <v>2672</v>
      </c>
      <c r="C4147" s="894" t="s">
        <v>18220</v>
      </c>
      <c r="D4147" s="893" t="s">
        <v>18449</v>
      </c>
      <c r="E4147" s="892">
        <v>240</v>
      </c>
      <c r="F4147" s="887" t="s">
        <v>18448</v>
      </c>
      <c r="G4147" s="891" t="s">
        <v>18447</v>
      </c>
      <c r="H4147" s="890"/>
      <c r="I4147" s="889" t="s">
        <v>3135</v>
      </c>
      <c r="J4147" s="889"/>
      <c r="K4147" s="888">
        <v>1</v>
      </c>
      <c r="L4147" s="888">
        <v>3</v>
      </c>
      <c r="M4147" s="887">
        <v>720</v>
      </c>
      <c r="N4147" s="888"/>
      <c r="O4147" s="888"/>
      <c r="P4147" s="887"/>
    </row>
    <row r="4148" spans="1:16" ht="33.75" x14ac:dyDescent="0.25">
      <c r="A4148" s="867" t="s">
        <v>18221</v>
      </c>
      <c r="B4148" s="867" t="s">
        <v>2672</v>
      </c>
      <c r="C4148" s="894" t="s">
        <v>18220</v>
      </c>
      <c r="D4148" s="893" t="s">
        <v>18446</v>
      </c>
      <c r="E4148" s="892">
        <v>240</v>
      </c>
      <c r="F4148" s="887" t="s">
        <v>18445</v>
      </c>
      <c r="G4148" s="891" t="s">
        <v>18444</v>
      </c>
      <c r="H4148" s="890"/>
      <c r="I4148" s="889" t="s">
        <v>3135</v>
      </c>
      <c r="J4148" s="889"/>
      <c r="K4148" s="888">
        <v>1</v>
      </c>
      <c r="L4148" s="888">
        <v>3</v>
      </c>
      <c r="M4148" s="887">
        <v>720</v>
      </c>
      <c r="N4148" s="888"/>
      <c r="O4148" s="888"/>
      <c r="P4148" s="887"/>
    </row>
    <row r="4149" spans="1:16" ht="33.75" x14ac:dyDescent="0.25">
      <c r="A4149" s="867" t="s">
        <v>18221</v>
      </c>
      <c r="B4149" s="867" t="s">
        <v>2672</v>
      </c>
      <c r="C4149" s="894" t="s">
        <v>18220</v>
      </c>
      <c r="D4149" s="893" t="s">
        <v>18603</v>
      </c>
      <c r="E4149" s="892">
        <v>1000</v>
      </c>
      <c r="F4149" s="887" t="s">
        <v>18607</v>
      </c>
      <c r="G4149" s="891" t="s">
        <v>18606</v>
      </c>
      <c r="H4149" s="890" t="s">
        <v>2704</v>
      </c>
      <c r="I4149" s="889" t="s">
        <v>3654</v>
      </c>
      <c r="J4149" s="889" t="s">
        <v>2703</v>
      </c>
      <c r="K4149" s="888">
        <v>1</v>
      </c>
      <c r="L4149" s="888">
        <v>3</v>
      </c>
      <c r="M4149" s="887">
        <v>3000</v>
      </c>
      <c r="N4149" s="888"/>
      <c r="O4149" s="888"/>
      <c r="P4149" s="887"/>
    </row>
    <row r="4150" spans="1:16" ht="33.75" x14ac:dyDescent="0.25">
      <c r="A4150" s="867" t="s">
        <v>18221</v>
      </c>
      <c r="B4150" s="867" t="s">
        <v>2672</v>
      </c>
      <c r="C4150" s="894" t="s">
        <v>18220</v>
      </c>
      <c r="D4150" s="893" t="s">
        <v>18603</v>
      </c>
      <c r="E4150" s="892">
        <v>1000</v>
      </c>
      <c r="F4150" s="887" t="s">
        <v>18605</v>
      </c>
      <c r="G4150" s="891" t="s">
        <v>18604</v>
      </c>
      <c r="H4150" s="890" t="s">
        <v>2708</v>
      </c>
      <c r="I4150" s="889" t="s">
        <v>2684</v>
      </c>
      <c r="J4150" s="889"/>
      <c r="K4150" s="888">
        <v>1</v>
      </c>
      <c r="L4150" s="888">
        <v>3</v>
      </c>
      <c r="M4150" s="887">
        <v>3000</v>
      </c>
      <c r="N4150" s="888"/>
      <c r="O4150" s="888"/>
      <c r="P4150" s="887"/>
    </row>
    <row r="4151" spans="1:16" ht="33.75" x14ac:dyDescent="0.25">
      <c r="A4151" s="867" t="s">
        <v>18221</v>
      </c>
      <c r="B4151" s="867" t="s">
        <v>2672</v>
      </c>
      <c r="C4151" s="894" t="s">
        <v>18220</v>
      </c>
      <c r="D4151" s="893" t="s">
        <v>18603</v>
      </c>
      <c r="E4151" s="892">
        <v>1000</v>
      </c>
      <c r="F4151" s="887" t="s">
        <v>18602</v>
      </c>
      <c r="G4151" s="891" t="s">
        <v>18601</v>
      </c>
      <c r="H4151" s="890" t="s">
        <v>18600</v>
      </c>
      <c r="I4151" s="889" t="s">
        <v>2822</v>
      </c>
      <c r="J4151" s="889"/>
      <c r="K4151" s="888">
        <v>1</v>
      </c>
      <c r="L4151" s="888">
        <v>3</v>
      </c>
      <c r="M4151" s="887">
        <v>3000</v>
      </c>
      <c r="N4151" s="888"/>
      <c r="O4151" s="888"/>
      <c r="P4151" s="887"/>
    </row>
    <row r="4152" spans="1:16" ht="45" x14ac:dyDescent="0.25">
      <c r="A4152" s="867" t="s">
        <v>18221</v>
      </c>
      <c r="B4152" s="867" t="s">
        <v>2672</v>
      </c>
      <c r="C4152" s="894" t="s">
        <v>18220</v>
      </c>
      <c r="D4152" s="893" t="s">
        <v>18599</v>
      </c>
      <c r="E4152" s="892">
        <v>1000</v>
      </c>
      <c r="F4152" s="887" t="s">
        <v>18598</v>
      </c>
      <c r="G4152" s="891" t="s">
        <v>18597</v>
      </c>
      <c r="H4152" s="890" t="s">
        <v>18216</v>
      </c>
      <c r="I4152" s="889" t="s">
        <v>18215</v>
      </c>
      <c r="J4152" s="889"/>
      <c r="K4152" s="888">
        <v>1</v>
      </c>
      <c r="L4152" s="888">
        <v>3</v>
      </c>
      <c r="M4152" s="887">
        <v>3000</v>
      </c>
      <c r="N4152" s="888"/>
      <c r="O4152" s="888"/>
      <c r="P4152" s="887"/>
    </row>
    <row r="4153" spans="1:16" ht="45" x14ac:dyDescent="0.25">
      <c r="A4153" s="867" t="s">
        <v>18221</v>
      </c>
      <c r="B4153" s="867" t="s">
        <v>2672</v>
      </c>
      <c r="C4153" s="894" t="s">
        <v>18220</v>
      </c>
      <c r="D4153" s="893" t="s">
        <v>18219</v>
      </c>
      <c r="E4153" s="892">
        <v>1000</v>
      </c>
      <c r="F4153" s="887" t="s">
        <v>18625</v>
      </c>
      <c r="G4153" s="891" t="s">
        <v>18624</v>
      </c>
      <c r="H4153" s="890" t="s">
        <v>18623</v>
      </c>
      <c r="I4153" s="889" t="s">
        <v>2684</v>
      </c>
      <c r="J4153" s="889"/>
      <c r="K4153" s="888">
        <v>1</v>
      </c>
      <c r="L4153" s="888">
        <v>3</v>
      </c>
      <c r="M4153" s="887">
        <v>3000</v>
      </c>
      <c r="N4153" s="888"/>
      <c r="O4153" s="888"/>
      <c r="P4153" s="887"/>
    </row>
    <row r="4154" spans="1:16" ht="43.5" customHeight="1" x14ac:dyDescent="0.25">
      <c r="A4154" s="867" t="s">
        <v>18221</v>
      </c>
      <c r="B4154" s="867" t="s">
        <v>2672</v>
      </c>
      <c r="C4154" s="894" t="s">
        <v>18220</v>
      </c>
      <c r="D4154" s="893" t="s">
        <v>18594</v>
      </c>
      <c r="E4154" s="892">
        <v>1000</v>
      </c>
      <c r="F4154" s="887" t="s">
        <v>18596</v>
      </c>
      <c r="G4154" s="891" t="s">
        <v>18595</v>
      </c>
      <c r="H4154" s="890" t="s">
        <v>2722</v>
      </c>
      <c r="I4154" s="889" t="s">
        <v>3654</v>
      </c>
      <c r="J4154" s="889" t="s">
        <v>2772</v>
      </c>
      <c r="K4154" s="888">
        <v>1</v>
      </c>
      <c r="L4154" s="888">
        <v>3</v>
      </c>
      <c r="M4154" s="887">
        <v>3000</v>
      </c>
      <c r="N4154" s="888"/>
      <c r="O4154" s="888"/>
      <c r="P4154" s="887"/>
    </row>
    <row r="4155" spans="1:16" ht="43.5" customHeight="1" x14ac:dyDescent="0.25">
      <c r="A4155" s="867" t="s">
        <v>18221</v>
      </c>
      <c r="B4155" s="867" t="s">
        <v>2672</v>
      </c>
      <c r="C4155" s="894" t="s">
        <v>18220</v>
      </c>
      <c r="D4155" s="893" t="s">
        <v>18594</v>
      </c>
      <c r="E4155" s="892">
        <v>1000</v>
      </c>
      <c r="F4155" s="887" t="s">
        <v>18593</v>
      </c>
      <c r="G4155" s="891" t="s">
        <v>18592</v>
      </c>
      <c r="H4155" s="890" t="s">
        <v>2722</v>
      </c>
      <c r="I4155" s="889" t="s">
        <v>2684</v>
      </c>
      <c r="J4155" s="889"/>
      <c r="K4155" s="888">
        <v>1</v>
      </c>
      <c r="L4155" s="888">
        <v>3</v>
      </c>
      <c r="M4155" s="887">
        <v>3000</v>
      </c>
      <c r="N4155" s="888"/>
      <c r="O4155" s="888"/>
      <c r="P4155" s="887"/>
    </row>
    <row r="4156" spans="1:16" ht="45" customHeight="1" x14ac:dyDescent="0.25">
      <c r="A4156" s="867" t="s">
        <v>18221</v>
      </c>
      <c r="B4156" s="867" t="s">
        <v>2672</v>
      </c>
      <c r="C4156" s="894" t="s">
        <v>18220</v>
      </c>
      <c r="D4156" s="893" t="s">
        <v>18588</v>
      </c>
      <c r="E4156" s="892">
        <v>1000</v>
      </c>
      <c r="F4156" s="887" t="s">
        <v>18591</v>
      </c>
      <c r="G4156" s="891" t="s">
        <v>18590</v>
      </c>
      <c r="H4156" s="890" t="s">
        <v>18589</v>
      </c>
      <c r="I4156" s="889" t="s">
        <v>2822</v>
      </c>
      <c r="J4156" s="889"/>
      <c r="K4156" s="888">
        <v>1</v>
      </c>
      <c r="L4156" s="888">
        <v>3</v>
      </c>
      <c r="M4156" s="887">
        <v>3000</v>
      </c>
      <c r="N4156" s="888"/>
      <c r="O4156" s="888"/>
      <c r="P4156" s="887"/>
    </row>
    <row r="4157" spans="1:16" ht="43.5" customHeight="1" x14ac:dyDescent="0.25">
      <c r="A4157" s="867" t="s">
        <v>18221</v>
      </c>
      <c r="B4157" s="867" t="s">
        <v>2672</v>
      </c>
      <c r="C4157" s="894" t="s">
        <v>18220</v>
      </c>
      <c r="D4157" s="893" t="s">
        <v>18588</v>
      </c>
      <c r="E4157" s="892">
        <v>1000</v>
      </c>
      <c r="F4157" s="887" t="s">
        <v>18587</v>
      </c>
      <c r="G4157" s="891" t="s">
        <v>18586</v>
      </c>
      <c r="H4157" s="890" t="s">
        <v>2712</v>
      </c>
      <c r="I4157" s="889" t="s">
        <v>17825</v>
      </c>
      <c r="J4157" s="889" t="s">
        <v>2712</v>
      </c>
      <c r="K4157" s="888">
        <v>1</v>
      </c>
      <c r="L4157" s="888">
        <v>3</v>
      </c>
      <c r="M4157" s="887">
        <v>3000</v>
      </c>
      <c r="N4157" s="888"/>
      <c r="O4157" s="888"/>
      <c r="P4157" s="887"/>
    </row>
    <row r="4158" spans="1:16" ht="33.75" x14ac:dyDescent="0.25">
      <c r="A4158" s="867" t="s">
        <v>18221</v>
      </c>
      <c r="B4158" s="867" t="s">
        <v>2672</v>
      </c>
      <c r="C4158" s="894" t="s">
        <v>18220</v>
      </c>
      <c r="D4158" s="893" t="s">
        <v>18583</v>
      </c>
      <c r="E4158" s="892">
        <v>1000</v>
      </c>
      <c r="F4158" s="887" t="s">
        <v>18585</v>
      </c>
      <c r="G4158" s="891" t="s">
        <v>18584</v>
      </c>
      <c r="H4158" s="890" t="s">
        <v>2676</v>
      </c>
      <c r="I4158" s="889" t="s">
        <v>3654</v>
      </c>
      <c r="J4158" s="889" t="s">
        <v>2860</v>
      </c>
      <c r="K4158" s="888">
        <v>1</v>
      </c>
      <c r="L4158" s="888">
        <v>3</v>
      </c>
      <c r="M4158" s="887">
        <v>3000</v>
      </c>
      <c r="N4158" s="888"/>
      <c r="O4158" s="888"/>
      <c r="P4158" s="887"/>
    </row>
    <row r="4159" spans="1:16" ht="33.75" x14ac:dyDescent="0.25">
      <c r="A4159" s="867" t="s">
        <v>18221</v>
      </c>
      <c r="B4159" s="867" t="s">
        <v>2672</v>
      </c>
      <c r="C4159" s="894" t="s">
        <v>18220</v>
      </c>
      <c r="D4159" s="893" t="s">
        <v>18583</v>
      </c>
      <c r="E4159" s="892">
        <v>1000</v>
      </c>
      <c r="F4159" s="887" t="s">
        <v>18582</v>
      </c>
      <c r="G4159" s="891" t="s">
        <v>18581</v>
      </c>
      <c r="H4159" s="890" t="s">
        <v>2745</v>
      </c>
      <c r="I4159" s="889" t="s">
        <v>2684</v>
      </c>
      <c r="J4159" s="889"/>
      <c r="K4159" s="888">
        <v>1</v>
      </c>
      <c r="L4159" s="888">
        <v>3</v>
      </c>
      <c r="M4159" s="887">
        <v>3000</v>
      </c>
      <c r="N4159" s="888"/>
      <c r="O4159" s="888"/>
      <c r="P4159" s="887"/>
    </row>
    <row r="4160" spans="1:16" ht="41.25" customHeight="1" x14ac:dyDescent="0.25">
      <c r="A4160" s="867" t="s">
        <v>18221</v>
      </c>
      <c r="B4160" s="867" t="s">
        <v>2672</v>
      </c>
      <c r="C4160" s="894" t="s">
        <v>18220</v>
      </c>
      <c r="D4160" s="893" t="s">
        <v>18577</v>
      </c>
      <c r="E4160" s="892">
        <v>1000</v>
      </c>
      <c r="F4160" s="887" t="s">
        <v>18580</v>
      </c>
      <c r="G4160" s="891" t="s">
        <v>18579</v>
      </c>
      <c r="H4160" s="890" t="s">
        <v>18578</v>
      </c>
      <c r="I4160" s="889" t="s">
        <v>2684</v>
      </c>
      <c r="J4160" s="889"/>
      <c r="K4160" s="888">
        <v>1</v>
      </c>
      <c r="L4160" s="888">
        <v>3</v>
      </c>
      <c r="M4160" s="887">
        <v>3000</v>
      </c>
      <c r="N4160" s="888"/>
      <c r="O4160" s="888"/>
      <c r="P4160" s="887"/>
    </row>
    <row r="4161" spans="1:16" ht="46.5" customHeight="1" x14ac:dyDescent="0.25">
      <c r="A4161" s="867" t="s">
        <v>18221</v>
      </c>
      <c r="B4161" s="867" t="s">
        <v>2672</v>
      </c>
      <c r="C4161" s="894" t="s">
        <v>18220</v>
      </c>
      <c r="D4161" s="893" t="s">
        <v>18577</v>
      </c>
      <c r="E4161" s="892">
        <v>1000</v>
      </c>
      <c r="F4161" s="887" t="s">
        <v>18576</v>
      </c>
      <c r="G4161" s="891" t="s">
        <v>18575</v>
      </c>
      <c r="H4161" s="890" t="s">
        <v>18574</v>
      </c>
      <c r="I4161" s="889" t="s">
        <v>17825</v>
      </c>
      <c r="J4161" s="889" t="s">
        <v>2712</v>
      </c>
      <c r="K4161" s="888">
        <v>1</v>
      </c>
      <c r="L4161" s="888">
        <v>3</v>
      </c>
      <c r="M4161" s="887">
        <v>3000</v>
      </c>
      <c r="N4161" s="888"/>
      <c r="O4161" s="888"/>
      <c r="P4161" s="887"/>
    </row>
    <row r="4162" spans="1:16" ht="33.75" x14ac:dyDescent="0.25">
      <c r="A4162" s="867" t="s">
        <v>18221</v>
      </c>
      <c r="B4162" s="867" t="s">
        <v>2672</v>
      </c>
      <c r="C4162" s="894" t="s">
        <v>18220</v>
      </c>
      <c r="D4162" s="893" t="s">
        <v>18573</v>
      </c>
      <c r="E4162" s="892">
        <v>1000</v>
      </c>
      <c r="F4162" s="887" t="s">
        <v>18572</v>
      </c>
      <c r="G4162" s="891" t="s">
        <v>18571</v>
      </c>
      <c r="H4162" s="890" t="s">
        <v>2704</v>
      </c>
      <c r="I4162" s="889" t="s">
        <v>3654</v>
      </c>
      <c r="J4162" s="889" t="s">
        <v>2703</v>
      </c>
      <c r="K4162" s="888">
        <v>1</v>
      </c>
      <c r="L4162" s="888">
        <v>3</v>
      </c>
      <c r="M4162" s="887">
        <v>3000</v>
      </c>
      <c r="N4162" s="888"/>
      <c r="O4162" s="888"/>
      <c r="P4162" s="887"/>
    </row>
    <row r="4163" spans="1:16" ht="33.75" x14ac:dyDescent="0.25">
      <c r="A4163" s="867" t="s">
        <v>18221</v>
      </c>
      <c r="B4163" s="867" t="s">
        <v>2672</v>
      </c>
      <c r="C4163" s="894" t="s">
        <v>18220</v>
      </c>
      <c r="D4163" s="893" t="s">
        <v>18568</v>
      </c>
      <c r="E4163" s="892">
        <v>1000</v>
      </c>
      <c r="F4163" s="887" t="s">
        <v>18570</v>
      </c>
      <c r="G4163" s="891" t="s">
        <v>18569</v>
      </c>
      <c r="H4163" s="890" t="s">
        <v>2704</v>
      </c>
      <c r="I4163" s="889" t="s">
        <v>2684</v>
      </c>
      <c r="J4163" s="889"/>
      <c r="K4163" s="888">
        <v>1</v>
      </c>
      <c r="L4163" s="888">
        <v>3</v>
      </c>
      <c r="M4163" s="887">
        <v>3000</v>
      </c>
      <c r="N4163" s="888"/>
      <c r="O4163" s="888"/>
      <c r="P4163" s="887"/>
    </row>
    <row r="4164" spans="1:16" ht="33.75" x14ac:dyDescent="0.25">
      <c r="A4164" s="867" t="s">
        <v>18221</v>
      </c>
      <c r="B4164" s="867" t="s">
        <v>2672</v>
      </c>
      <c r="C4164" s="894" t="s">
        <v>18220</v>
      </c>
      <c r="D4164" s="893" t="s">
        <v>18568</v>
      </c>
      <c r="E4164" s="892">
        <v>1000</v>
      </c>
      <c r="F4164" s="887" t="s">
        <v>18567</v>
      </c>
      <c r="G4164" s="891" t="s">
        <v>18566</v>
      </c>
      <c r="H4164" s="890" t="s">
        <v>18565</v>
      </c>
      <c r="I4164" s="889" t="s">
        <v>18126</v>
      </c>
      <c r="J4164" s="889" t="s">
        <v>18564</v>
      </c>
      <c r="K4164" s="888">
        <v>1</v>
      </c>
      <c r="L4164" s="888">
        <v>3</v>
      </c>
      <c r="M4164" s="887">
        <v>3000</v>
      </c>
      <c r="N4164" s="888"/>
      <c r="O4164" s="888"/>
      <c r="P4164" s="887"/>
    </row>
    <row r="4165" spans="1:16" ht="45" x14ac:dyDescent="0.25">
      <c r="A4165" s="867" t="s">
        <v>18221</v>
      </c>
      <c r="B4165" s="867" t="s">
        <v>2672</v>
      </c>
      <c r="C4165" s="894" t="s">
        <v>18220</v>
      </c>
      <c r="D4165" s="893" t="s">
        <v>18335</v>
      </c>
      <c r="E4165" s="892">
        <v>1000</v>
      </c>
      <c r="F4165" s="887" t="s">
        <v>18653</v>
      </c>
      <c r="G4165" s="891" t="s">
        <v>18652</v>
      </c>
      <c r="H4165" s="890" t="s">
        <v>18216</v>
      </c>
      <c r="I4165" s="889" t="s">
        <v>18215</v>
      </c>
      <c r="J4165" s="889"/>
      <c r="K4165" s="888">
        <v>1</v>
      </c>
      <c r="L4165" s="888">
        <v>3</v>
      </c>
      <c r="M4165" s="887">
        <v>3000</v>
      </c>
      <c r="N4165" s="888"/>
      <c r="O4165" s="888"/>
      <c r="P4165" s="887"/>
    </row>
    <row r="4166" spans="1:16" ht="33.75" x14ac:dyDescent="0.25">
      <c r="A4166" s="867" t="s">
        <v>18221</v>
      </c>
      <c r="B4166" s="867" t="s">
        <v>2672</v>
      </c>
      <c r="C4166" s="894" t="s">
        <v>18220</v>
      </c>
      <c r="D4166" s="893" t="s">
        <v>18561</v>
      </c>
      <c r="E4166" s="892">
        <v>1000</v>
      </c>
      <c r="F4166" s="887" t="s">
        <v>18563</v>
      </c>
      <c r="G4166" s="891" t="s">
        <v>18562</v>
      </c>
      <c r="H4166" s="890" t="s">
        <v>2745</v>
      </c>
      <c r="I4166" s="889" t="s">
        <v>2684</v>
      </c>
      <c r="J4166" s="889"/>
      <c r="K4166" s="888">
        <v>1</v>
      </c>
      <c r="L4166" s="888">
        <v>3</v>
      </c>
      <c r="M4166" s="887">
        <v>3000</v>
      </c>
      <c r="N4166" s="888"/>
      <c r="O4166" s="888"/>
      <c r="P4166" s="887"/>
    </row>
    <row r="4167" spans="1:16" ht="33.75" x14ac:dyDescent="0.25">
      <c r="A4167" s="867" t="s">
        <v>18221</v>
      </c>
      <c r="B4167" s="867" t="s">
        <v>2672</v>
      </c>
      <c r="C4167" s="894" t="s">
        <v>18220</v>
      </c>
      <c r="D4167" s="893" t="s">
        <v>18561</v>
      </c>
      <c r="E4167" s="892">
        <v>1000</v>
      </c>
      <c r="F4167" s="887" t="s">
        <v>18560</v>
      </c>
      <c r="G4167" s="891" t="s">
        <v>18559</v>
      </c>
      <c r="H4167" s="890" t="s">
        <v>2676</v>
      </c>
      <c r="I4167" s="889" t="s">
        <v>3654</v>
      </c>
      <c r="J4167" s="889" t="s">
        <v>2860</v>
      </c>
      <c r="K4167" s="888">
        <v>1</v>
      </c>
      <c r="L4167" s="888">
        <v>3</v>
      </c>
      <c r="M4167" s="887">
        <v>3000</v>
      </c>
      <c r="N4167" s="888"/>
      <c r="O4167" s="888"/>
      <c r="P4167" s="887"/>
    </row>
    <row r="4168" spans="1:16" ht="43.5" customHeight="1" x14ac:dyDescent="0.25">
      <c r="A4168" s="867" t="s">
        <v>18221</v>
      </c>
      <c r="B4168" s="867" t="s">
        <v>2672</v>
      </c>
      <c r="C4168" s="894" t="s">
        <v>18220</v>
      </c>
      <c r="D4168" s="893" t="s">
        <v>18558</v>
      </c>
      <c r="E4168" s="892">
        <v>1000</v>
      </c>
      <c r="F4168" s="887" t="s">
        <v>18557</v>
      </c>
      <c r="G4168" s="891" t="s">
        <v>18556</v>
      </c>
      <c r="H4168" s="890" t="s">
        <v>2801</v>
      </c>
      <c r="I4168" s="889" t="s">
        <v>2822</v>
      </c>
      <c r="J4168" s="889"/>
      <c r="K4168" s="888">
        <v>1</v>
      </c>
      <c r="L4168" s="888">
        <v>3</v>
      </c>
      <c r="M4168" s="887">
        <v>3000</v>
      </c>
      <c r="N4168" s="888"/>
      <c r="O4168" s="888"/>
      <c r="P4168" s="887"/>
    </row>
    <row r="4169" spans="1:16" ht="33.75" x14ac:dyDescent="0.25">
      <c r="A4169" s="867" t="s">
        <v>18221</v>
      </c>
      <c r="B4169" s="867" t="s">
        <v>2672</v>
      </c>
      <c r="C4169" s="894" t="s">
        <v>18220</v>
      </c>
      <c r="D4169" s="893" t="s">
        <v>18552</v>
      </c>
      <c r="E4169" s="892">
        <v>1000</v>
      </c>
      <c r="F4169" s="887" t="s">
        <v>18555</v>
      </c>
      <c r="G4169" s="891" t="s">
        <v>18554</v>
      </c>
      <c r="H4169" s="890" t="s">
        <v>18553</v>
      </c>
      <c r="I4169" s="889" t="s">
        <v>17825</v>
      </c>
      <c r="J4169" s="889" t="s">
        <v>18553</v>
      </c>
      <c r="K4169" s="888">
        <v>1</v>
      </c>
      <c r="L4169" s="888">
        <v>2</v>
      </c>
      <c r="M4169" s="887">
        <v>2000</v>
      </c>
      <c r="N4169" s="888"/>
      <c r="O4169" s="888"/>
      <c r="P4169" s="887"/>
    </row>
    <row r="4170" spans="1:16" ht="33.75" x14ac:dyDescent="0.25">
      <c r="A4170" s="867" t="s">
        <v>18221</v>
      </c>
      <c r="B4170" s="867" t="s">
        <v>2672</v>
      </c>
      <c r="C4170" s="894" t="s">
        <v>18220</v>
      </c>
      <c r="D4170" s="893" t="s">
        <v>18552</v>
      </c>
      <c r="E4170" s="892">
        <v>1000</v>
      </c>
      <c r="F4170" s="887" t="s">
        <v>18551</v>
      </c>
      <c r="G4170" s="891" t="s">
        <v>18550</v>
      </c>
      <c r="H4170" s="890" t="s">
        <v>2801</v>
      </c>
      <c r="I4170" s="889" t="s">
        <v>18215</v>
      </c>
      <c r="J4170" s="889" t="s">
        <v>58</v>
      </c>
      <c r="K4170" s="888">
        <v>1</v>
      </c>
      <c r="L4170" s="888">
        <v>3</v>
      </c>
      <c r="M4170" s="887">
        <v>3000</v>
      </c>
      <c r="N4170" s="888"/>
      <c r="O4170" s="888"/>
      <c r="P4170" s="887"/>
    </row>
    <row r="4171" spans="1:16" ht="44.25" customHeight="1" x14ac:dyDescent="0.25">
      <c r="A4171" s="867" t="s">
        <v>18221</v>
      </c>
      <c r="B4171" s="867" t="s">
        <v>2672</v>
      </c>
      <c r="C4171" s="894" t="s">
        <v>18220</v>
      </c>
      <c r="D4171" s="893" t="s">
        <v>18547</v>
      </c>
      <c r="E4171" s="892">
        <v>1000</v>
      </c>
      <c r="F4171" s="887" t="s">
        <v>18549</v>
      </c>
      <c r="G4171" s="891" t="s">
        <v>18548</v>
      </c>
      <c r="H4171" s="890" t="s">
        <v>18216</v>
      </c>
      <c r="I4171" s="889" t="s">
        <v>2869</v>
      </c>
      <c r="J4171" s="889" t="s">
        <v>18216</v>
      </c>
      <c r="K4171" s="888">
        <v>1</v>
      </c>
      <c r="L4171" s="888">
        <v>3</v>
      </c>
      <c r="M4171" s="887">
        <v>3000</v>
      </c>
      <c r="N4171" s="888"/>
      <c r="O4171" s="888"/>
      <c r="P4171" s="887"/>
    </row>
    <row r="4172" spans="1:16" ht="17.25" customHeight="1" x14ac:dyDescent="0.25">
      <c r="A4172" s="1772" t="s">
        <v>2848</v>
      </c>
      <c r="B4172" s="1772"/>
      <c r="C4172" s="1772"/>
      <c r="D4172" s="1772"/>
      <c r="E4172" s="1772"/>
      <c r="F4172" s="1772" t="s">
        <v>378</v>
      </c>
      <c r="G4172" s="1772"/>
      <c r="H4172" s="1772"/>
      <c r="I4172" s="1772"/>
      <c r="J4172" s="1772"/>
      <c r="K4172" s="1771" t="s">
        <v>2847</v>
      </c>
      <c r="L4172" s="1771"/>
      <c r="M4172" s="1771"/>
      <c r="N4172" s="1771" t="s">
        <v>2846</v>
      </c>
      <c r="O4172" s="1771"/>
      <c r="P4172" s="1771"/>
    </row>
    <row r="4173" spans="1:16" ht="74.25" customHeight="1" x14ac:dyDescent="0.25">
      <c r="A4173" s="1535" t="s">
        <v>2845</v>
      </c>
      <c r="B4173" s="1535" t="s">
        <v>5</v>
      </c>
      <c r="C4173" s="1535" t="s">
        <v>2844</v>
      </c>
      <c r="D4173" s="1535" t="s">
        <v>2843</v>
      </c>
      <c r="E4173" s="1536" t="s">
        <v>2842</v>
      </c>
      <c r="F4173" s="1537" t="s">
        <v>2841</v>
      </c>
      <c r="G4173" s="1535" t="s">
        <v>2840</v>
      </c>
      <c r="H4173" s="1535" t="s">
        <v>2839</v>
      </c>
      <c r="I4173" s="1535" t="s">
        <v>2838</v>
      </c>
      <c r="J4173" s="1535" t="s">
        <v>2837</v>
      </c>
      <c r="K4173" s="1538" t="s">
        <v>2836</v>
      </c>
      <c r="L4173" s="1538" t="s">
        <v>2835</v>
      </c>
      <c r="M4173" s="1539" t="s">
        <v>2834</v>
      </c>
      <c r="N4173" s="1538" t="s">
        <v>2836</v>
      </c>
      <c r="O4173" s="1538" t="s">
        <v>2835</v>
      </c>
      <c r="P4173" s="1539" t="s">
        <v>2834</v>
      </c>
    </row>
    <row r="4174" spans="1:16" ht="43.5" customHeight="1" x14ac:dyDescent="0.25">
      <c r="A4174" s="867" t="s">
        <v>18221</v>
      </c>
      <c r="B4174" s="867" t="s">
        <v>2672</v>
      </c>
      <c r="C4174" s="894" t="s">
        <v>18220</v>
      </c>
      <c r="D4174" s="893" t="s">
        <v>18547</v>
      </c>
      <c r="E4174" s="892">
        <v>1000</v>
      </c>
      <c r="F4174" s="887" t="s">
        <v>18546</v>
      </c>
      <c r="G4174" s="891" t="s">
        <v>18545</v>
      </c>
      <c r="H4174" s="890" t="s">
        <v>18544</v>
      </c>
      <c r="I4174" s="889" t="s">
        <v>2684</v>
      </c>
      <c r="J4174" s="889"/>
      <c r="K4174" s="888">
        <v>1</v>
      </c>
      <c r="L4174" s="888">
        <v>3</v>
      </c>
      <c r="M4174" s="887">
        <v>3000</v>
      </c>
      <c r="N4174" s="888"/>
      <c r="O4174" s="888"/>
      <c r="P4174" s="887"/>
    </row>
    <row r="4175" spans="1:16" ht="33.75" x14ac:dyDescent="0.25">
      <c r="A4175" s="867" t="s">
        <v>18221</v>
      </c>
      <c r="B4175" s="867" t="s">
        <v>2672</v>
      </c>
      <c r="C4175" s="894" t="s">
        <v>18220</v>
      </c>
      <c r="D4175" s="893" t="s">
        <v>18541</v>
      </c>
      <c r="E4175" s="892">
        <v>1000</v>
      </c>
      <c r="F4175" s="887" t="s">
        <v>18543</v>
      </c>
      <c r="G4175" s="891" t="s">
        <v>18542</v>
      </c>
      <c r="H4175" s="890" t="s">
        <v>2722</v>
      </c>
      <c r="I4175" s="889" t="s">
        <v>3654</v>
      </c>
      <c r="J4175" s="889" t="s">
        <v>2772</v>
      </c>
      <c r="K4175" s="888">
        <v>1</v>
      </c>
      <c r="L4175" s="888">
        <v>3</v>
      </c>
      <c r="M4175" s="887">
        <v>3000</v>
      </c>
      <c r="N4175" s="888"/>
      <c r="O4175" s="888"/>
      <c r="P4175" s="887"/>
    </row>
    <row r="4176" spans="1:16" ht="33.75" x14ac:dyDescent="0.25">
      <c r="A4176" s="867" t="s">
        <v>18221</v>
      </c>
      <c r="B4176" s="867" t="s">
        <v>2672</v>
      </c>
      <c r="C4176" s="894" t="s">
        <v>18220</v>
      </c>
      <c r="D4176" s="893" t="s">
        <v>18701</v>
      </c>
      <c r="E4176" s="892">
        <v>3560</v>
      </c>
      <c r="F4176" s="887" t="s">
        <v>18385</v>
      </c>
      <c r="G4176" s="891" t="s">
        <v>18384</v>
      </c>
      <c r="H4176" s="890"/>
      <c r="I4176" s="889" t="s">
        <v>3135</v>
      </c>
      <c r="J4176" s="889"/>
      <c r="K4176" s="888">
        <v>1</v>
      </c>
      <c r="L4176" s="888">
        <v>3</v>
      </c>
      <c r="M4176" s="887">
        <v>10680</v>
      </c>
      <c r="N4176" s="888"/>
      <c r="O4176" s="888"/>
      <c r="P4176" s="887"/>
    </row>
    <row r="4177" spans="1:16" ht="33.75" x14ac:dyDescent="0.25">
      <c r="A4177" s="867" t="s">
        <v>18221</v>
      </c>
      <c r="B4177" s="867" t="s">
        <v>2672</v>
      </c>
      <c r="C4177" s="894" t="s">
        <v>18220</v>
      </c>
      <c r="D4177" s="893" t="s">
        <v>18383</v>
      </c>
      <c r="E4177" s="892">
        <v>1000</v>
      </c>
      <c r="F4177" s="887" t="s">
        <v>18382</v>
      </c>
      <c r="G4177" s="891" t="s">
        <v>18381</v>
      </c>
      <c r="H4177" s="890"/>
      <c r="I4177" s="889" t="s">
        <v>3135</v>
      </c>
      <c r="J4177" s="889"/>
      <c r="K4177" s="888">
        <v>1</v>
      </c>
      <c r="L4177" s="888">
        <v>3</v>
      </c>
      <c r="M4177" s="887">
        <v>3000</v>
      </c>
      <c r="N4177" s="888"/>
      <c r="O4177" s="888"/>
      <c r="P4177" s="887"/>
    </row>
    <row r="4178" spans="1:16" ht="33.75" x14ac:dyDescent="0.25">
      <c r="A4178" s="867" t="s">
        <v>18221</v>
      </c>
      <c r="B4178" s="867" t="s">
        <v>2672</v>
      </c>
      <c r="C4178" s="894" t="s">
        <v>18220</v>
      </c>
      <c r="D4178" s="893" t="s">
        <v>18650</v>
      </c>
      <c r="E4178" s="892">
        <v>1100</v>
      </c>
      <c r="F4178" s="887" t="s">
        <v>18379</v>
      </c>
      <c r="G4178" s="891" t="s">
        <v>18378</v>
      </c>
      <c r="H4178" s="890" t="s">
        <v>2801</v>
      </c>
      <c r="I4178" s="889" t="s">
        <v>2869</v>
      </c>
      <c r="J4178" s="889" t="s">
        <v>58</v>
      </c>
      <c r="K4178" s="888">
        <v>1</v>
      </c>
      <c r="L4178" s="888">
        <v>3</v>
      </c>
      <c r="M4178" s="887">
        <v>3300</v>
      </c>
      <c r="N4178" s="888"/>
      <c r="O4178" s="888"/>
      <c r="P4178" s="887"/>
    </row>
    <row r="4179" spans="1:16" ht="33.75" x14ac:dyDescent="0.25">
      <c r="A4179" s="867" t="s">
        <v>18221</v>
      </c>
      <c r="B4179" s="867" t="s">
        <v>2672</v>
      </c>
      <c r="C4179" s="894" t="s">
        <v>18220</v>
      </c>
      <c r="D4179" s="893" t="s">
        <v>18377</v>
      </c>
      <c r="E4179" s="892">
        <v>1000</v>
      </c>
      <c r="F4179" s="887" t="s">
        <v>18376</v>
      </c>
      <c r="G4179" s="891" t="s">
        <v>18375</v>
      </c>
      <c r="H4179" s="890"/>
      <c r="I4179" s="889" t="s">
        <v>3135</v>
      </c>
      <c r="J4179" s="889"/>
      <c r="K4179" s="888">
        <v>1</v>
      </c>
      <c r="L4179" s="888">
        <v>3</v>
      </c>
      <c r="M4179" s="887">
        <v>3000</v>
      </c>
      <c r="N4179" s="888"/>
      <c r="O4179" s="888"/>
      <c r="P4179" s="887"/>
    </row>
    <row r="4180" spans="1:16" ht="33.75" x14ac:dyDescent="0.25">
      <c r="A4180" s="867" t="s">
        <v>18221</v>
      </c>
      <c r="B4180" s="867" t="s">
        <v>2672</v>
      </c>
      <c r="C4180" s="894" t="s">
        <v>18220</v>
      </c>
      <c r="D4180" s="893" t="s">
        <v>18374</v>
      </c>
      <c r="E4180" s="892">
        <v>1000</v>
      </c>
      <c r="F4180" s="887" t="s">
        <v>18373</v>
      </c>
      <c r="G4180" s="891" t="s">
        <v>18372</v>
      </c>
      <c r="H4180" s="890"/>
      <c r="I4180" s="889" t="s">
        <v>3135</v>
      </c>
      <c r="J4180" s="889"/>
      <c r="K4180" s="888">
        <v>1</v>
      </c>
      <c r="L4180" s="888">
        <v>3</v>
      </c>
      <c r="M4180" s="887">
        <v>3000</v>
      </c>
      <c r="N4180" s="888"/>
      <c r="O4180" s="888"/>
      <c r="P4180" s="887"/>
    </row>
    <row r="4181" spans="1:16" ht="33.75" x14ac:dyDescent="0.25">
      <c r="A4181" s="867" t="s">
        <v>18221</v>
      </c>
      <c r="B4181" s="867" t="s">
        <v>2672</v>
      </c>
      <c r="C4181" s="894" t="s">
        <v>18220</v>
      </c>
      <c r="D4181" s="893" t="s">
        <v>18371</v>
      </c>
      <c r="E4181" s="892">
        <v>1000</v>
      </c>
      <c r="F4181" s="887" t="s">
        <v>18370</v>
      </c>
      <c r="G4181" s="891" t="s">
        <v>18369</v>
      </c>
      <c r="H4181" s="890"/>
      <c r="I4181" s="889" t="s">
        <v>3135</v>
      </c>
      <c r="J4181" s="889"/>
      <c r="K4181" s="888">
        <v>1</v>
      </c>
      <c r="L4181" s="888">
        <v>3</v>
      </c>
      <c r="M4181" s="887">
        <v>3000</v>
      </c>
      <c r="N4181" s="888"/>
      <c r="O4181" s="888"/>
      <c r="P4181" s="887"/>
    </row>
    <row r="4182" spans="1:16" ht="33.75" x14ac:dyDescent="0.25">
      <c r="A4182" s="867" t="s">
        <v>18221</v>
      </c>
      <c r="B4182" s="867" t="s">
        <v>2672</v>
      </c>
      <c r="C4182" s="894" t="s">
        <v>18220</v>
      </c>
      <c r="D4182" s="893" t="s">
        <v>18368</v>
      </c>
      <c r="E4182" s="892">
        <v>1000</v>
      </c>
      <c r="F4182" s="887" t="s">
        <v>18367</v>
      </c>
      <c r="G4182" s="891" t="s">
        <v>18366</v>
      </c>
      <c r="H4182" s="890"/>
      <c r="I4182" s="889" t="s">
        <v>3135</v>
      </c>
      <c r="J4182" s="889"/>
      <c r="K4182" s="888">
        <v>1</v>
      </c>
      <c r="L4182" s="888">
        <v>3</v>
      </c>
      <c r="M4182" s="887">
        <v>3000</v>
      </c>
      <c r="N4182" s="888"/>
      <c r="O4182" s="888"/>
      <c r="P4182" s="887"/>
    </row>
    <row r="4183" spans="1:16" ht="33.75" x14ac:dyDescent="0.25">
      <c r="A4183" s="867" t="s">
        <v>18221</v>
      </c>
      <c r="B4183" s="867" t="s">
        <v>2672</v>
      </c>
      <c r="C4183" s="894" t="s">
        <v>18220</v>
      </c>
      <c r="D4183" s="893" t="s">
        <v>18365</v>
      </c>
      <c r="E4183" s="892">
        <v>1000</v>
      </c>
      <c r="F4183" s="887" t="s">
        <v>18364</v>
      </c>
      <c r="G4183" s="891" t="s">
        <v>18363</v>
      </c>
      <c r="H4183" s="890"/>
      <c r="I4183" s="889" t="s">
        <v>3135</v>
      </c>
      <c r="J4183" s="889"/>
      <c r="K4183" s="888">
        <v>1</v>
      </c>
      <c r="L4183" s="888">
        <v>3</v>
      </c>
      <c r="M4183" s="887">
        <v>3000</v>
      </c>
      <c r="N4183" s="888"/>
      <c r="O4183" s="888"/>
      <c r="P4183" s="887"/>
    </row>
    <row r="4184" spans="1:16" ht="33.75" x14ac:dyDescent="0.25">
      <c r="A4184" s="867" t="s">
        <v>18221</v>
      </c>
      <c r="B4184" s="867" t="s">
        <v>2672</v>
      </c>
      <c r="C4184" s="894" t="s">
        <v>18220</v>
      </c>
      <c r="D4184" s="893" t="s">
        <v>18700</v>
      </c>
      <c r="E4184" s="892">
        <v>4000</v>
      </c>
      <c r="F4184" s="887" t="s">
        <v>18361</v>
      </c>
      <c r="G4184" s="891" t="s">
        <v>18360</v>
      </c>
      <c r="H4184" s="890" t="s">
        <v>18359</v>
      </c>
      <c r="I4184" s="889" t="s">
        <v>2777</v>
      </c>
      <c r="J4184" s="889"/>
      <c r="K4184" s="888">
        <v>1</v>
      </c>
      <c r="L4184" s="888">
        <v>3</v>
      </c>
      <c r="M4184" s="887">
        <v>12000</v>
      </c>
      <c r="N4184" s="888"/>
      <c r="O4184" s="888"/>
      <c r="P4184" s="887"/>
    </row>
    <row r="4185" spans="1:16" ht="33.75" x14ac:dyDescent="0.25">
      <c r="A4185" s="867" t="s">
        <v>18221</v>
      </c>
      <c r="B4185" s="867" t="s">
        <v>2672</v>
      </c>
      <c r="C4185" s="894" t="s">
        <v>18220</v>
      </c>
      <c r="D4185" s="893" t="s">
        <v>18699</v>
      </c>
      <c r="E4185" s="892">
        <v>3500</v>
      </c>
      <c r="F4185" s="887" t="s">
        <v>18357</v>
      </c>
      <c r="G4185" s="891" t="s">
        <v>18356</v>
      </c>
      <c r="H4185" s="890" t="s">
        <v>2704</v>
      </c>
      <c r="I4185" s="889" t="s">
        <v>3654</v>
      </c>
      <c r="J4185" s="889" t="s">
        <v>2703</v>
      </c>
      <c r="K4185" s="888">
        <v>1</v>
      </c>
      <c r="L4185" s="888">
        <v>3</v>
      </c>
      <c r="M4185" s="887">
        <v>10500</v>
      </c>
      <c r="N4185" s="888"/>
      <c r="O4185" s="888"/>
      <c r="P4185" s="887"/>
    </row>
    <row r="4186" spans="1:16" ht="33.75" x14ac:dyDescent="0.25">
      <c r="A4186" s="867" t="s">
        <v>18221</v>
      </c>
      <c r="B4186" s="867" t="s">
        <v>2672</v>
      </c>
      <c r="C4186" s="894" t="s">
        <v>18220</v>
      </c>
      <c r="D4186" s="893" t="s">
        <v>18649</v>
      </c>
      <c r="E4186" s="892">
        <v>1500</v>
      </c>
      <c r="F4186" s="887" t="s">
        <v>18223</v>
      </c>
      <c r="G4186" s="891" t="s">
        <v>18222</v>
      </c>
      <c r="H4186" s="890"/>
      <c r="I4186" s="889" t="s">
        <v>3135</v>
      </c>
      <c r="J4186" s="889"/>
      <c r="K4186" s="888">
        <v>1</v>
      </c>
      <c r="L4186" s="888">
        <v>3</v>
      </c>
      <c r="M4186" s="887">
        <v>4500</v>
      </c>
      <c r="N4186" s="888"/>
      <c r="O4186" s="888"/>
      <c r="P4186" s="887"/>
    </row>
    <row r="4187" spans="1:16" ht="33.75" x14ac:dyDescent="0.25">
      <c r="A4187" s="867" t="s">
        <v>18221</v>
      </c>
      <c r="B4187" s="867" t="s">
        <v>2672</v>
      </c>
      <c r="C4187" s="894" t="s">
        <v>18220</v>
      </c>
      <c r="D4187" s="893" t="s">
        <v>18354</v>
      </c>
      <c r="E4187" s="892">
        <v>2000</v>
      </c>
      <c r="F4187" s="887" t="s">
        <v>18353</v>
      </c>
      <c r="G4187" s="891" t="s">
        <v>18352</v>
      </c>
      <c r="H4187" s="890" t="s">
        <v>18351</v>
      </c>
      <c r="I4187" s="889" t="s">
        <v>2707</v>
      </c>
      <c r="J4187" s="889"/>
      <c r="K4187" s="888">
        <v>1</v>
      </c>
      <c r="L4187" s="888">
        <v>3</v>
      </c>
      <c r="M4187" s="887">
        <v>6000</v>
      </c>
      <c r="N4187" s="888"/>
      <c r="O4187" s="888"/>
      <c r="P4187" s="887"/>
    </row>
    <row r="4188" spans="1:16" ht="33.75" x14ac:dyDescent="0.25">
      <c r="A4188" s="867" t="s">
        <v>18221</v>
      </c>
      <c r="B4188" s="867" t="s">
        <v>2672</v>
      </c>
      <c r="C4188" s="894" t="s">
        <v>18220</v>
      </c>
      <c r="D4188" s="893" t="s">
        <v>18648</v>
      </c>
      <c r="E4188" s="892">
        <v>2000</v>
      </c>
      <c r="F4188" s="887" t="s">
        <v>18349</v>
      </c>
      <c r="G4188" s="891" t="s">
        <v>18348</v>
      </c>
      <c r="H4188" s="890" t="s">
        <v>2801</v>
      </c>
      <c r="I4188" s="889" t="s">
        <v>2869</v>
      </c>
      <c r="J4188" s="889" t="s">
        <v>58</v>
      </c>
      <c r="K4188" s="888">
        <v>1</v>
      </c>
      <c r="L4188" s="888">
        <v>3</v>
      </c>
      <c r="M4188" s="887">
        <v>6000</v>
      </c>
      <c r="N4188" s="888"/>
      <c r="O4188" s="888"/>
      <c r="P4188" s="887"/>
    </row>
    <row r="4189" spans="1:16" ht="33.75" x14ac:dyDescent="0.25">
      <c r="A4189" s="867" t="s">
        <v>18221</v>
      </c>
      <c r="B4189" s="867" t="s">
        <v>2672</v>
      </c>
      <c r="C4189" s="894" t="s">
        <v>18220</v>
      </c>
      <c r="D4189" s="893" t="s">
        <v>18347</v>
      </c>
      <c r="E4189" s="892">
        <v>2500</v>
      </c>
      <c r="F4189" s="887" t="s">
        <v>18346</v>
      </c>
      <c r="G4189" s="891" t="s">
        <v>18345</v>
      </c>
      <c r="H4189" s="890" t="s">
        <v>18344</v>
      </c>
      <c r="I4189" s="889" t="s">
        <v>3654</v>
      </c>
      <c r="J4189" s="889" t="s">
        <v>18344</v>
      </c>
      <c r="K4189" s="888">
        <v>1</v>
      </c>
      <c r="L4189" s="888">
        <v>3</v>
      </c>
      <c r="M4189" s="887">
        <v>7500</v>
      </c>
      <c r="N4189" s="888"/>
      <c r="O4189" s="888"/>
      <c r="P4189" s="887"/>
    </row>
    <row r="4190" spans="1:16" ht="33.75" x14ac:dyDescent="0.25">
      <c r="A4190" s="867" t="s">
        <v>18221</v>
      </c>
      <c r="B4190" s="867" t="s">
        <v>2672</v>
      </c>
      <c r="C4190" s="894" t="s">
        <v>18220</v>
      </c>
      <c r="D4190" s="893" t="s">
        <v>18343</v>
      </c>
      <c r="E4190" s="892">
        <v>2000</v>
      </c>
      <c r="F4190" s="887" t="s">
        <v>18342</v>
      </c>
      <c r="G4190" s="891" t="s">
        <v>18341</v>
      </c>
      <c r="H4190" s="890" t="s">
        <v>18340</v>
      </c>
      <c r="I4190" s="889" t="s">
        <v>2869</v>
      </c>
      <c r="J4190" s="889"/>
      <c r="K4190" s="888">
        <v>1</v>
      </c>
      <c r="L4190" s="888">
        <v>3</v>
      </c>
      <c r="M4190" s="887">
        <v>6000</v>
      </c>
      <c r="N4190" s="888"/>
      <c r="O4190" s="888"/>
      <c r="P4190" s="887"/>
    </row>
    <row r="4191" spans="1:16" ht="33.75" x14ac:dyDescent="0.25">
      <c r="A4191" s="867" t="s">
        <v>18221</v>
      </c>
      <c r="B4191" s="867" t="s">
        <v>2672</v>
      </c>
      <c r="C4191" s="894" t="s">
        <v>18220</v>
      </c>
      <c r="D4191" s="893" t="s">
        <v>18647</v>
      </c>
      <c r="E4191" s="892">
        <v>2000</v>
      </c>
      <c r="F4191" s="887" t="s">
        <v>18338</v>
      </c>
      <c r="G4191" s="891" t="s">
        <v>18337</v>
      </c>
      <c r="H4191" s="890" t="s">
        <v>8333</v>
      </c>
      <c r="I4191" s="889" t="s">
        <v>18287</v>
      </c>
      <c r="J4191" s="889"/>
      <c r="K4191" s="888">
        <v>1</v>
      </c>
      <c r="L4191" s="888">
        <v>3</v>
      </c>
      <c r="M4191" s="887">
        <v>6000</v>
      </c>
      <c r="N4191" s="888"/>
      <c r="O4191" s="888"/>
      <c r="P4191" s="887"/>
    </row>
    <row r="4192" spans="1:16" ht="33.75" x14ac:dyDescent="0.25">
      <c r="A4192" s="867" t="s">
        <v>18221</v>
      </c>
      <c r="B4192" s="867" t="s">
        <v>2672</v>
      </c>
      <c r="C4192" s="894" t="s">
        <v>18220</v>
      </c>
      <c r="D4192" s="893" t="s">
        <v>18252</v>
      </c>
      <c r="E4192" s="892">
        <v>1500</v>
      </c>
      <c r="F4192" s="887" t="s">
        <v>18251</v>
      </c>
      <c r="G4192" s="891" t="s">
        <v>18250</v>
      </c>
      <c r="H4192" s="890" t="s">
        <v>18249</v>
      </c>
      <c r="I4192" s="889" t="s">
        <v>2777</v>
      </c>
      <c r="J4192" s="889"/>
      <c r="K4192" s="888">
        <v>1</v>
      </c>
      <c r="L4192" s="888">
        <v>3</v>
      </c>
      <c r="M4192" s="887">
        <v>4500</v>
      </c>
      <c r="N4192" s="888"/>
      <c r="O4192" s="888"/>
      <c r="P4192" s="887"/>
    </row>
    <row r="4193" spans="1:16" ht="33.75" x14ac:dyDescent="0.25">
      <c r="A4193" s="867" t="s">
        <v>18221</v>
      </c>
      <c r="B4193" s="867" t="s">
        <v>2672</v>
      </c>
      <c r="C4193" s="894" t="s">
        <v>18220</v>
      </c>
      <c r="D4193" s="893" t="s">
        <v>18698</v>
      </c>
      <c r="E4193" s="892">
        <v>3500</v>
      </c>
      <c r="F4193" s="887" t="s">
        <v>18639</v>
      </c>
      <c r="G4193" s="891" t="s">
        <v>18638</v>
      </c>
      <c r="H4193" s="890" t="s">
        <v>2722</v>
      </c>
      <c r="I4193" s="889" t="s">
        <v>2684</v>
      </c>
      <c r="J4193" s="889"/>
      <c r="K4193" s="888">
        <v>1</v>
      </c>
      <c r="L4193" s="888">
        <v>3</v>
      </c>
      <c r="M4193" s="887">
        <v>10500</v>
      </c>
      <c r="N4193" s="888"/>
      <c r="O4193" s="888"/>
      <c r="P4193" s="887"/>
    </row>
    <row r="4194" spans="1:16" ht="54" customHeight="1" x14ac:dyDescent="0.25">
      <c r="A4194" s="867" t="s">
        <v>18221</v>
      </c>
      <c r="B4194" s="867" t="s">
        <v>2672</v>
      </c>
      <c r="C4194" s="894" t="s">
        <v>18220</v>
      </c>
      <c r="D4194" s="893" t="s">
        <v>18610</v>
      </c>
      <c r="E4194" s="892">
        <v>2000</v>
      </c>
      <c r="F4194" s="887" t="s">
        <v>18621</v>
      </c>
      <c r="G4194" s="891" t="s">
        <v>18620</v>
      </c>
      <c r="H4194" s="890" t="s">
        <v>2708</v>
      </c>
      <c r="I4194" s="889" t="s">
        <v>18287</v>
      </c>
      <c r="J4194" s="889"/>
      <c r="K4194" s="888">
        <v>1</v>
      </c>
      <c r="L4194" s="888">
        <v>3</v>
      </c>
      <c r="M4194" s="887">
        <v>6000</v>
      </c>
      <c r="N4194" s="888"/>
      <c r="O4194" s="888"/>
      <c r="P4194" s="887"/>
    </row>
    <row r="4195" spans="1:16" ht="54" customHeight="1" x14ac:dyDescent="0.25">
      <c r="A4195" s="867" t="s">
        <v>18221</v>
      </c>
      <c r="B4195" s="867" t="s">
        <v>2672</v>
      </c>
      <c r="C4195" s="894" t="s">
        <v>18220</v>
      </c>
      <c r="D4195" s="893" t="s">
        <v>18610</v>
      </c>
      <c r="E4195" s="892">
        <v>2000</v>
      </c>
      <c r="F4195" s="887" t="s">
        <v>18619</v>
      </c>
      <c r="G4195" s="891" t="s">
        <v>18618</v>
      </c>
      <c r="H4195" s="890" t="s">
        <v>3212</v>
      </c>
      <c r="I4195" s="889" t="s">
        <v>18523</v>
      </c>
      <c r="J4195" s="889"/>
      <c r="K4195" s="888">
        <v>1</v>
      </c>
      <c r="L4195" s="888">
        <v>3</v>
      </c>
      <c r="M4195" s="887">
        <v>6000</v>
      </c>
      <c r="N4195" s="888"/>
      <c r="O4195" s="888"/>
      <c r="P4195" s="887"/>
    </row>
    <row r="4196" spans="1:16" ht="55.5" customHeight="1" x14ac:dyDescent="0.25">
      <c r="A4196" s="867" t="s">
        <v>18221</v>
      </c>
      <c r="B4196" s="867" t="s">
        <v>2672</v>
      </c>
      <c r="C4196" s="894" t="s">
        <v>18220</v>
      </c>
      <c r="D4196" s="893" t="s">
        <v>18610</v>
      </c>
      <c r="E4196" s="892">
        <v>2000</v>
      </c>
      <c r="F4196" s="887" t="s">
        <v>18617</v>
      </c>
      <c r="G4196" s="891" t="s">
        <v>18616</v>
      </c>
      <c r="H4196" s="890" t="s">
        <v>2676</v>
      </c>
      <c r="I4196" s="889" t="s">
        <v>3654</v>
      </c>
      <c r="J4196" s="889" t="s">
        <v>2860</v>
      </c>
      <c r="K4196" s="888">
        <v>1</v>
      </c>
      <c r="L4196" s="888">
        <v>3</v>
      </c>
      <c r="M4196" s="887">
        <v>6000</v>
      </c>
      <c r="N4196" s="888"/>
      <c r="O4196" s="888"/>
      <c r="P4196" s="887"/>
    </row>
    <row r="4197" spans="1:16" ht="52.5" customHeight="1" x14ac:dyDescent="0.25">
      <c r="A4197" s="867" t="s">
        <v>18221</v>
      </c>
      <c r="B4197" s="867" t="s">
        <v>2672</v>
      </c>
      <c r="C4197" s="894" t="s">
        <v>18220</v>
      </c>
      <c r="D4197" s="893" t="s">
        <v>18610</v>
      </c>
      <c r="E4197" s="892">
        <v>2000</v>
      </c>
      <c r="F4197" s="887" t="s">
        <v>18615</v>
      </c>
      <c r="G4197" s="891" t="s">
        <v>18614</v>
      </c>
      <c r="H4197" s="890" t="s">
        <v>2831</v>
      </c>
      <c r="I4197" s="889" t="s">
        <v>2684</v>
      </c>
      <c r="J4197" s="889"/>
      <c r="K4197" s="888">
        <v>1</v>
      </c>
      <c r="L4197" s="888">
        <v>3</v>
      </c>
      <c r="M4197" s="887">
        <v>6000</v>
      </c>
      <c r="N4197" s="888"/>
      <c r="O4197" s="888"/>
      <c r="P4197" s="887"/>
    </row>
    <row r="4198" spans="1:16" ht="52.5" customHeight="1" x14ac:dyDescent="0.25">
      <c r="A4198" s="867" t="s">
        <v>18221</v>
      </c>
      <c r="B4198" s="867" t="s">
        <v>2672</v>
      </c>
      <c r="C4198" s="894" t="s">
        <v>18220</v>
      </c>
      <c r="D4198" s="893" t="s">
        <v>18610</v>
      </c>
      <c r="E4198" s="892">
        <v>2000</v>
      </c>
      <c r="F4198" s="887" t="s">
        <v>18613</v>
      </c>
      <c r="G4198" s="891" t="s">
        <v>18612</v>
      </c>
      <c r="H4198" s="890" t="s">
        <v>18611</v>
      </c>
      <c r="I4198" s="889" t="s">
        <v>3654</v>
      </c>
      <c r="J4198" s="889" t="s">
        <v>11600</v>
      </c>
      <c r="K4198" s="888">
        <v>1</v>
      </c>
      <c r="L4198" s="888">
        <v>3</v>
      </c>
      <c r="M4198" s="887">
        <v>6000</v>
      </c>
      <c r="N4198" s="888"/>
      <c r="O4198" s="888"/>
      <c r="P4198" s="887"/>
    </row>
    <row r="4199" spans="1:16" ht="67.5" x14ac:dyDescent="0.25">
      <c r="A4199" s="867" t="s">
        <v>18221</v>
      </c>
      <c r="B4199" s="867" t="s">
        <v>2672</v>
      </c>
      <c r="C4199" s="894" t="s">
        <v>18220</v>
      </c>
      <c r="D4199" s="893" t="s">
        <v>18697</v>
      </c>
      <c r="E4199" s="892">
        <v>4000</v>
      </c>
      <c r="F4199" s="887" t="s">
        <v>18310</v>
      </c>
      <c r="G4199" s="891" t="s">
        <v>18309</v>
      </c>
      <c r="H4199" s="890" t="s">
        <v>18308</v>
      </c>
      <c r="I4199" s="889" t="s">
        <v>18307</v>
      </c>
      <c r="J4199" s="889"/>
      <c r="K4199" s="888">
        <v>1</v>
      </c>
      <c r="L4199" s="888">
        <v>3</v>
      </c>
      <c r="M4199" s="887">
        <v>12000</v>
      </c>
      <c r="N4199" s="888"/>
      <c r="O4199" s="888"/>
      <c r="P4199" s="887"/>
    </row>
    <row r="4200" spans="1:16" ht="67.5" x14ac:dyDescent="0.25">
      <c r="A4200" s="867" t="s">
        <v>18221</v>
      </c>
      <c r="B4200" s="867" t="s">
        <v>2672</v>
      </c>
      <c r="C4200" s="894" t="s">
        <v>18220</v>
      </c>
      <c r="D4200" s="893" t="s">
        <v>18697</v>
      </c>
      <c r="E4200" s="892">
        <v>4000</v>
      </c>
      <c r="F4200" s="887" t="s">
        <v>18306</v>
      </c>
      <c r="G4200" s="891" t="s">
        <v>18305</v>
      </c>
      <c r="H4200" s="890" t="s">
        <v>2704</v>
      </c>
      <c r="I4200" s="889" t="s">
        <v>3654</v>
      </c>
      <c r="J4200" s="889" t="s">
        <v>2703</v>
      </c>
      <c r="K4200" s="888">
        <v>1</v>
      </c>
      <c r="L4200" s="888">
        <v>3</v>
      </c>
      <c r="M4200" s="887">
        <v>12000</v>
      </c>
      <c r="N4200" s="888"/>
      <c r="O4200" s="888"/>
      <c r="P4200" s="887"/>
    </row>
    <row r="4201" spans="1:16" ht="67.5" x14ac:dyDescent="0.25">
      <c r="A4201" s="867" t="s">
        <v>18221</v>
      </c>
      <c r="B4201" s="867" t="s">
        <v>2672</v>
      </c>
      <c r="C4201" s="894" t="s">
        <v>18220</v>
      </c>
      <c r="D4201" s="893" t="s">
        <v>18697</v>
      </c>
      <c r="E4201" s="892">
        <v>4000</v>
      </c>
      <c r="F4201" s="887" t="s">
        <v>18637</v>
      </c>
      <c r="G4201" s="891" t="s">
        <v>18636</v>
      </c>
      <c r="H4201" s="890" t="s">
        <v>18635</v>
      </c>
      <c r="I4201" s="889" t="s">
        <v>3654</v>
      </c>
      <c r="J4201" s="889" t="s">
        <v>2886</v>
      </c>
      <c r="K4201" s="888">
        <v>1</v>
      </c>
      <c r="L4201" s="888">
        <v>3</v>
      </c>
      <c r="M4201" s="887">
        <v>12000</v>
      </c>
      <c r="N4201" s="888"/>
      <c r="O4201" s="888"/>
      <c r="P4201" s="887"/>
    </row>
    <row r="4202" spans="1:16" ht="67.5" x14ac:dyDescent="0.25">
      <c r="A4202" s="867" t="s">
        <v>18221</v>
      </c>
      <c r="B4202" s="867" t="s">
        <v>2672</v>
      </c>
      <c r="C4202" s="894" t="s">
        <v>18220</v>
      </c>
      <c r="D4202" s="893" t="s">
        <v>18697</v>
      </c>
      <c r="E4202" s="892">
        <v>4000</v>
      </c>
      <c r="F4202" s="887" t="s">
        <v>18634</v>
      </c>
      <c r="G4202" s="891" t="s">
        <v>18633</v>
      </c>
      <c r="H4202" s="890" t="s">
        <v>2745</v>
      </c>
      <c r="I4202" s="889" t="s">
        <v>18632</v>
      </c>
      <c r="J4202" s="889" t="s">
        <v>2886</v>
      </c>
      <c r="K4202" s="888">
        <v>1</v>
      </c>
      <c r="L4202" s="888">
        <v>3</v>
      </c>
      <c r="M4202" s="887">
        <v>12000</v>
      </c>
      <c r="N4202" s="888"/>
      <c r="O4202" s="888"/>
      <c r="P4202" s="887"/>
    </row>
    <row r="4203" spans="1:16" x14ac:dyDescent="0.25">
      <c r="A4203" s="1772" t="s">
        <v>2848</v>
      </c>
      <c r="B4203" s="1772"/>
      <c r="C4203" s="1772"/>
      <c r="D4203" s="1772"/>
      <c r="E4203" s="1772"/>
      <c r="F4203" s="1772" t="s">
        <v>378</v>
      </c>
      <c r="G4203" s="1772"/>
      <c r="H4203" s="1772"/>
      <c r="I4203" s="1772"/>
      <c r="J4203" s="1772"/>
      <c r="K4203" s="1771" t="s">
        <v>2847</v>
      </c>
      <c r="L4203" s="1771"/>
      <c r="M4203" s="1771"/>
      <c r="N4203" s="1771" t="s">
        <v>2846</v>
      </c>
      <c r="O4203" s="1771"/>
      <c r="P4203" s="1771"/>
    </row>
    <row r="4204" spans="1:16" ht="69.75" x14ac:dyDescent="0.25">
      <c r="A4204" s="1535" t="s">
        <v>2845</v>
      </c>
      <c r="B4204" s="1535" t="s">
        <v>5</v>
      </c>
      <c r="C4204" s="1535" t="s">
        <v>2844</v>
      </c>
      <c r="D4204" s="1535" t="s">
        <v>2843</v>
      </c>
      <c r="E4204" s="1536" t="s">
        <v>2842</v>
      </c>
      <c r="F4204" s="1537" t="s">
        <v>2841</v>
      </c>
      <c r="G4204" s="1535" t="s">
        <v>2840</v>
      </c>
      <c r="H4204" s="1535" t="s">
        <v>2839</v>
      </c>
      <c r="I4204" s="1535" t="s">
        <v>2838</v>
      </c>
      <c r="J4204" s="1535" t="s">
        <v>2837</v>
      </c>
      <c r="K4204" s="1538" t="s">
        <v>2836</v>
      </c>
      <c r="L4204" s="1538" t="s">
        <v>2835</v>
      </c>
      <c r="M4204" s="1539" t="s">
        <v>2834</v>
      </c>
      <c r="N4204" s="1538" t="s">
        <v>2836</v>
      </c>
      <c r="O4204" s="1538" t="s">
        <v>2835</v>
      </c>
      <c r="P4204" s="1539" t="s">
        <v>2834</v>
      </c>
    </row>
    <row r="4205" spans="1:16" ht="67.5" x14ac:dyDescent="0.25">
      <c r="A4205" s="867" t="s">
        <v>18221</v>
      </c>
      <c r="B4205" s="867" t="s">
        <v>2672</v>
      </c>
      <c r="C4205" s="894" t="s">
        <v>18220</v>
      </c>
      <c r="D4205" s="893" t="s">
        <v>18697</v>
      </c>
      <c r="E4205" s="892">
        <v>4000</v>
      </c>
      <c r="F4205" s="887" t="s">
        <v>18304</v>
      </c>
      <c r="G4205" s="891" t="s">
        <v>18303</v>
      </c>
      <c r="H4205" s="890" t="s">
        <v>18302</v>
      </c>
      <c r="I4205" s="889" t="s">
        <v>3654</v>
      </c>
      <c r="J4205" s="889" t="s">
        <v>18302</v>
      </c>
      <c r="K4205" s="888">
        <v>1</v>
      </c>
      <c r="L4205" s="888">
        <v>3</v>
      </c>
      <c r="M4205" s="887">
        <v>12000</v>
      </c>
      <c r="N4205" s="888"/>
      <c r="O4205" s="888"/>
      <c r="P4205" s="887"/>
    </row>
    <row r="4206" spans="1:16" ht="67.5" x14ac:dyDescent="0.25">
      <c r="A4206" s="867" t="s">
        <v>18221</v>
      </c>
      <c r="B4206" s="867" t="s">
        <v>2672</v>
      </c>
      <c r="C4206" s="894" t="s">
        <v>18220</v>
      </c>
      <c r="D4206" s="893" t="s">
        <v>18697</v>
      </c>
      <c r="E4206" s="892">
        <v>4000</v>
      </c>
      <c r="F4206" s="887" t="s">
        <v>18301</v>
      </c>
      <c r="G4206" s="891" t="s">
        <v>18300</v>
      </c>
      <c r="H4206" s="890" t="s">
        <v>2745</v>
      </c>
      <c r="I4206" s="889" t="s">
        <v>2684</v>
      </c>
      <c r="J4206" s="889"/>
      <c r="K4206" s="888">
        <v>1</v>
      </c>
      <c r="L4206" s="888">
        <v>3</v>
      </c>
      <c r="M4206" s="887">
        <v>12000</v>
      </c>
      <c r="N4206" s="888"/>
      <c r="O4206" s="888"/>
      <c r="P4206" s="887"/>
    </row>
    <row r="4207" spans="1:16" ht="56.25" x14ac:dyDescent="0.25">
      <c r="A4207" s="867" t="s">
        <v>18221</v>
      </c>
      <c r="B4207" s="867" t="s">
        <v>2672</v>
      </c>
      <c r="C4207" s="894" t="s">
        <v>18220</v>
      </c>
      <c r="D4207" s="893" t="s">
        <v>18630</v>
      </c>
      <c r="E4207" s="892">
        <v>2000</v>
      </c>
      <c r="F4207" s="887" t="s">
        <v>18299</v>
      </c>
      <c r="G4207" s="891" t="s">
        <v>18298</v>
      </c>
      <c r="H4207" s="890" t="s">
        <v>18297</v>
      </c>
      <c r="I4207" s="889" t="s">
        <v>2707</v>
      </c>
      <c r="J4207" s="889"/>
      <c r="K4207" s="888">
        <v>1</v>
      </c>
      <c r="L4207" s="888">
        <v>3</v>
      </c>
      <c r="M4207" s="887">
        <v>6000</v>
      </c>
      <c r="N4207" s="888"/>
      <c r="O4207" s="888"/>
      <c r="P4207" s="887"/>
    </row>
    <row r="4208" spans="1:16" ht="56.25" x14ac:dyDescent="0.25">
      <c r="A4208" s="867" t="s">
        <v>18221</v>
      </c>
      <c r="B4208" s="867" t="s">
        <v>2672</v>
      </c>
      <c r="C4208" s="894" t="s">
        <v>18220</v>
      </c>
      <c r="D4208" s="893" t="s">
        <v>18630</v>
      </c>
      <c r="E4208" s="892">
        <v>2000</v>
      </c>
      <c r="F4208" s="887" t="s">
        <v>5931</v>
      </c>
      <c r="G4208" s="891" t="s">
        <v>18261</v>
      </c>
      <c r="H4208" s="890" t="s">
        <v>2745</v>
      </c>
      <c r="I4208" s="889" t="s">
        <v>2822</v>
      </c>
      <c r="J4208" s="889" t="s">
        <v>2814</v>
      </c>
      <c r="K4208" s="888">
        <v>1</v>
      </c>
      <c r="L4208" s="888">
        <v>2</v>
      </c>
      <c r="M4208" s="887">
        <v>4000</v>
      </c>
      <c r="N4208" s="888"/>
      <c r="O4208" s="888"/>
      <c r="P4208" s="887"/>
    </row>
    <row r="4209" spans="1:16" ht="56.25" x14ac:dyDescent="0.25">
      <c r="A4209" s="867" t="s">
        <v>18221</v>
      </c>
      <c r="B4209" s="867" t="s">
        <v>2672</v>
      </c>
      <c r="C4209" s="894" t="s">
        <v>18220</v>
      </c>
      <c r="D4209" s="893" t="s">
        <v>18630</v>
      </c>
      <c r="E4209" s="892">
        <v>2000</v>
      </c>
      <c r="F4209" s="887" t="s">
        <v>18247</v>
      </c>
      <c r="G4209" s="891" t="s">
        <v>18246</v>
      </c>
      <c r="H4209" s="890" t="s">
        <v>18245</v>
      </c>
      <c r="I4209" s="889" t="s">
        <v>2684</v>
      </c>
      <c r="J4209" s="889"/>
      <c r="K4209" s="888">
        <v>1</v>
      </c>
      <c r="L4209" s="888">
        <v>3</v>
      </c>
      <c r="M4209" s="887">
        <v>6000</v>
      </c>
      <c r="N4209" s="888"/>
      <c r="O4209" s="888"/>
      <c r="P4209" s="887"/>
    </row>
    <row r="4210" spans="1:16" ht="56.25" x14ac:dyDescent="0.25">
      <c r="A4210" s="867" t="s">
        <v>18221</v>
      </c>
      <c r="B4210" s="867" t="s">
        <v>2672</v>
      </c>
      <c r="C4210" s="894" t="s">
        <v>18220</v>
      </c>
      <c r="D4210" s="893" t="s">
        <v>18630</v>
      </c>
      <c r="E4210" s="892">
        <v>2000</v>
      </c>
      <c r="F4210" s="887" t="s">
        <v>18296</v>
      </c>
      <c r="G4210" s="891" t="s">
        <v>18295</v>
      </c>
      <c r="H4210" s="890" t="s">
        <v>3045</v>
      </c>
      <c r="I4210" s="889" t="s">
        <v>2684</v>
      </c>
      <c r="J4210" s="889"/>
      <c r="K4210" s="888">
        <v>1</v>
      </c>
      <c r="L4210" s="888">
        <v>3</v>
      </c>
      <c r="M4210" s="887">
        <v>6000</v>
      </c>
      <c r="N4210" s="888"/>
      <c r="O4210" s="888"/>
      <c r="P4210" s="887"/>
    </row>
    <row r="4211" spans="1:16" ht="56.25" x14ac:dyDescent="0.25">
      <c r="A4211" s="867" t="s">
        <v>18221</v>
      </c>
      <c r="B4211" s="867" t="s">
        <v>2672</v>
      </c>
      <c r="C4211" s="894" t="s">
        <v>18220</v>
      </c>
      <c r="D4211" s="893" t="s">
        <v>18630</v>
      </c>
      <c r="E4211" s="892">
        <v>2000</v>
      </c>
      <c r="F4211" s="887" t="s">
        <v>18294</v>
      </c>
      <c r="G4211" s="891" t="s">
        <v>18293</v>
      </c>
      <c r="H4211" s="890" t="s">
        <v>18292</v>
      </c>
      <c r="I4211" s="889" t="s">
        <v>2684</v>
      </c>
      <c r="J4211" s="889"/>
      <c r="K4211" s="888">
        <v>1</v>
      </c>
      <c r="L4211" s="888">
        <v>3</v>
      </c>
      <c r="M4211" s="887">
        <v>6000</v>
      </c>
      <c r="N4211" s="888"/>
      <c r="O4211" s="888"/>
      <c r="P4211" s="887"/>
    </row>
    <row r="4212" spans="1:16" ht="56.25" x14ac:dyDescent="0.25">
      <c r="A4212" s="867" t="s">
        <v>18221</v>
      </c>
      <c r="B4212" s="867" t="s">
        <v>2672</v>
      </c>
      <c r="C4212" s="894" t="s">
        <v>18220</v>
      </c>
      <c r="D4212" s="893" t="s">
        <v>18630</v>
      </c>
      <c r="E4212" s="892">
        <v>2000</v>
      </c>
      <c r="F4212" s="887" t="s">
        <v>18291</v>
      </c>
      <c r="G4212" s="891" t="s">
        <v>18290</v>
      </c>
      <c r="H4212" s="890" t="s">
        <v>18273</v>
      </c>
      <c r="I4212" s="889" t="s">
        <v>2684</v>
      </c>
      <c r="J4212" s="889"/>
      <c r="K4212" s="888">
        <v>1</v>
      </c>
      <c r="L4212" s="888">
        <v>3</v>
      </c>
      <c r="M4212" s="887">
        <v>6000</v>
      </c>
      <c r="N4212" s="888"/>
      <c r="O4212" s="888"/>
      <c r="P4212" s="887"/>
    </row>
    <row r="4213" spans="1:16" ht="56.25" x14ac:dyDescent="0.25">
      <c r="A4213" s="867" t="s">
        <v>18221</v>
      </c>
      <c r="B4213" s="867" t="s">
        <v>2672</v>
      </c>
      <c r="C4213" s="894" t="s">
        <v>18220</v>
      </c>
      <c r="D4213" s="893" t="s">
        <v>18630</v>
      </c>
      <c r="E4213" s="892">
        <v>2000</v>
      </c>
      <c r="F4213" s="887" t="s">
        <v>18662</v>
      </c>
      <c r="G4213" s="891" t="s">
        <v>18661</v>
      </c>
      <c r="H4213" s="890" t="s">
        <v>18660</v>
      </c>
      <c r="I4213" s="889" t="s">
        <v>18287</v>
      </c>
      <c r="J4213" s="889"/>
      <c r="K4213" s="888">
        <v>1</v>
      </c>
      <c r="L4213" s="888">
        <v>3</v>
      </c>
      <c r="M4213" s="887">
        <v>6000</v>
      </c>
      <c r="N4213" s="888"/>
      <c r="O4213" s="888"/>
      <c r="P4213" s="887"/>
    </row>
    <row r="4214" spans="1:16" ht="56.25" x14ac:dyDescent="0.25">
      <c r="A4214" s="867" t="s">
        <v>18221</v>
      </c>
      <c r="B4214" s="867" t="s">
        <v>2672</v>
      </c>
      <c r="C4214" s="894" t="s">
        <v>18220</v>
      </c>
      <c r="D4214" s="893" t="s">
        <v>18630</v>
      </c>
      <c r="E4214" s="892">
        <v>2000</v>
      </c>
      <c r="F4214" s="887" t="s">
        <v>18672</v>
      </c>
      <c r="G4214" s="891" t="s">
        <v>18671</v>
      </c>
      <c r="H4214" s="890" t="s">
        <v>18670</v>
      </c>
      <c r="I4214" s="889" t="s">
        <v>2684</v>
      </c>
      <c r="J4214" s="889"/>
      <c r="K4214" s="888">
        <v>1</v>
      </c>
      <c r="L4214" s="888">
        <v>3</v>
      </c>
      <c r="M4214" s="887">
        <v>6000</v>
      </c>
      <c r="N4214" s="888"/>
      <c r="O4214" s="888"/>
      <c r="P4214" s="887"/>
    </row>
    <row r="4215" spans="1:16" ht="48" customHeight="1" x14ac:dyDescent="0.25">
      <c r="A4215" s="867" t="s">
        <v>18221</v>
      </c>
      <c r="B4215" s="867" t="s">
        <v>2672</v>
      </c>
      <c r="C4215" s="894" t="s">
        <v>18220</v>
      </c>
      <c r="D4215" s="893" t="s">
        <v>18629</v>
      </c>
      <c r="E4215" s="892">
        <v>2000</v>
      </c>
      <c r="F4215" s="887" t="s">
        <v>18280</v>
      </c>
      <c r="G4215" s="891" t="s">
        <v>18279</v>
      </c>
      <c r="H4215" s="890" t="s">
        <v>2676</v>
      </c>
      <c r="I4215" s="889" t="s">
        <v>2869</v>
      </c>
      <c r="J4215" s="889"/>
      <c r="K4215" s="888">
        <v>1</v>
      </c>
      <c r="L4215" s="888">
        <v>3</v>
      </c>
      <c r="M4215" s="887">
        <v>6000</v>
      </c>
      <c r="N4215" s="888"/>
      <c r="O4215" s="888"/>
      <c r="P4215" s="887"/>
    </row>
    <row r="4216" spans="1:16" ht="50.25" customHeight="1" x14ac:dyDescent="0.25">
      <c r="A4216" s="867" t="s">
        <v>18221</v>
      </c>
      <c r="B4216" s="867" t="s">
        <v>2672</v>
      </c>
      <c r="C4216" s="894" t="s">
        <v>18220</v>
      </c>
      <c r="D4216" s="893" t="s">
        <v>18629</v>
      </c>
      <c r="E4216" s="892">
        <v>2000</v>
      </c>
      <c r="F4216" s="887" t="s">
        <v>18278</v>
      </c>
      <c r="G4216" s="891" t="s">
        <v>18277</v>
      </c>
      <c r="H4216" s="890" t="s">
        <v>18276</v>
      </c>
      <c r="I4216" s="889" t="s">
        <v>2707</v>
      </c>
      <c r="J4216" s="889"/>
      <c r="K4216" s="888">
        <v>1</v>
      </c>
      <c r="L4216" s="888">
        <v>3</v>
      </c>
      <c r="M4216" s="887">
        <v>6000</v>
      </c>
      <c r="N4216" s="888"/>
      <c r="O4216" s="888"/>
      <c r="P4216" s="887"/>
    </row>
    <row r="4217" spans="1:16" ht="67.5" x14ac:dyDescent="0.25">
      <c r="A4217" s="867" t="s">
        <v>18221</v>
      </c>
      <c r="B4217" s="867" t="s">
        <v>2672</v>
      </c>
      <c r="C4217" s="894" t="s">
        <v>18220</v>
      </c>
      <c r="D4217" s="893" t="s">
        <v>18628</v>
      </c>
      <c r="E4217" s="892">
        <v>2000</v>
      </c>
      <c r="F4217" s="887" t="s">
        <v>18275</v>
      </c>
      <c r="G4217" s="891" t="s">
        <v>18274</v>
      </c>
      <c r="H4217" s="890" t="s">
        <v>18273</v>
      </c>
      <c r="I4217" s="889" t="s">
        <v>2684</v>
      </c>
      <c r="J4217" s="889"/>
      <c r="K4217" s="888">
        <v>1</v>
      </c>
      <c r="L4217" s="888">
        <v>3</v>
      </c>
      <c r="M4217" s="887">
        <v>6000</v>
      </c>
      <c r="N4217" s="888"/>
      <c r="O4217" s="888"/>
      <c r="P4217" s="887"/>
    </row>
    <row r="4218" spans="1:16" ht="67.5" x14ac:dyDescent="0.25">
      <c r="A4218" s="867" t="s">
        <v>18221</v>
      </c>
      <c r="B4218" s="867" t="s">
        <v>2672</v>
      </c>
      <c r="C4218" s="894" t="s">
        <v>18220</v>
      </c>
      <c r="D4218" s="893" t="s">
        <v>18628</v>
      </c>
      <c r="E4218" s="892">
        <v>2000</v>
      </c>
      <c r="F4218" s="887" t="s">
        <v>18270</v>
      </c>
      <c r="G4218" s="891" t="s">
        <v>18269</v>
      </c>
      <c r="H4218" s="890" t="s">
        <v>18268</v>
      </c>
      <c r="I4218" s="889" t="s">
        <v>2707</v>
      </c>
      <c r="J4218" s="889"/>
      <c r="K4218" s="888">
        <v>1</v>
      </c>
      <c r="L4218" s="888">
        <v>3</v>
      </c>
      <c r="M4218" s="887">
        <v>6000</v>
      </c>
      <c r="N4218" s="888"/>
      <c r="O4218" s="888"/>
      <c r="P4218" s="887"/>
    </row>
    <row r="4219" spans="1:16" ht="56.25" x14ac:dyDescent="0.25">
      <c r="A4219" s="867" t="s">
        <v>18221</v>
      </c>
      <c r="B4219" s="867" t="s">
        <v>2672</v>
      </c>
      <c r="C4219" s="894" t="s">
        <v>18220</v>
      </c>
      <c r="D4219" s="893" t="s">
        <v>18627</v>
      </c>
      <c r="E4219" s="892">
        <v>2000</v>
      </c>
      <c r="F4219" s="887" t="s">
        <v>18263</v>
      </c>
      <c r="G4219" s="891" t="s">
        <v>18262</v>
      </c>
      <c r="H4219" s="890" t="s">
        <v>18216</v>
      </c>
      <c r="I4219" s="889" t="s">
        <v>2869</v>
      </c>
      <c r="J4219" s="889" t="s">
        <v>18216</v>
      </c>
      <c r="K4219" s="888">
        <v>1</v>
      </c>
      <c r="L4219" s="888">
        <v>3</v>
      </c>
      <c r="M4219" s="887">
        <v>6000</v>
      </c>
      <c r="N4219" s="888"/>
      <c r="O4219" s="888"/>
      <c r="P4219" s="887"/>
    </row>
    <row r="4220" spans="1:16" ht="48.75" customHeight="1" x14ac:dyDescent="0.25">
      <c r="A4220" s="867" t="s">
        <v>18221</v>
      </c>
      <c r="B4220" s="867" t="s">
        <v>2672</v>
      </c>
      <c r="C4220" s="894" t="s">
        <v>18220</v>
      </c>
      <c r="D4220" s="893" t="s">
        <v>18538</v>
      </c>
      <c r="E4220" s="892">
        <v>1700</v>
      </c>
      <c r="F4220" s="887" t="s">
        <v>18537</v>
      </c>
      <c r="G4220" s="891" t="s">
        <v>18536</v>
      </c>
      <c r="H4220" s="890"/>
      <c r="I4220" s="889" t="s">
        <v>3135</v>
      </c>
      <c r="J4220" s="889"/>
      <c r="K4220" s="888">
        <v>1</v>
      </c>
      <c r="L4220" s="888">
        <v>3</v>
      </c>
      <c r="M4220" s="887">
        <v>5100</v>
      </c>
      <c r="N4220" s="888"/>
      <c r="O4220" s="888"/>
      <c r="P4220" s="887"/>
    </row>
    <row r="4221" spans="1:16" ht="43.5" customHeight="1" x14ac:dyDescent="0.25">
      <c r="A4221" s="867" t="s">
        <v>18221</v>
      </c>
      <c r="B4221" s="867" t="s">
        <v>2672</v>
      </c>
      <c r="C4221" s="894" t="s">
        <v>18220</v>
      </c>
      <c r="D4221" s="893" t="s">
        <v>18538</v>
      </c>
      <c r="E4221" s="892">
        <v>1700</v>
      </c>
      <c r="F4221" s="887" t="s">
        <v>18289</v>
      </c>
      <c r="G4221" s="891" t="s">
        <v>18288</v>
      </c>
      <c r="H4221" s="890" t="s">
        <v>4025</v>
      </c>
      <c r="I4221" s="889" t="s">
        <v>18287</v>
      </c>
      <c r="J4221" s="889"/>
      <c r="K4221" s="888">
        <v>1</v>
      </c>
      <c r="L4221" s="888">
        <v>3</v>
      </c>
      <c r="M4221" s="887">
        <v>5100</v>
      </c>
      <c r="N4221" s="888"/>
      <c r="O4221" s="888"/>
      <c r="P4221" s="887"/>
    </row>
    <row r="4222" spans="1:16" ht="33.75" x14ac:dyDescent="0.25">
      <c r="A4222" s="867" t="s">
        <v>18221</v>
      </c>
      <c r="B4222" s="867" t="s">
        <v>2672</v>
      </c>
      <c r="C4222" s="894" t="s">
        <v>18220</v>
      </c>
      <c r="D4222" s="893" t="s">
        <v>18532</v>
      </c>
      <c r="E4222" s="892">
        <v>2000</v>
      </c>
      <c r="F4222" s="887" t="s">
        <v>18674</v>
      </c>
      <c r="G4222" s="891" t="s">
        <v>18673</v>
      </c>
      <c r="H4222" s="890" t="s">
        <v>2831</v>
      </c>
      <c r="I4222" s="889" t="s">
        <v>2869</v>
      </c>
      <c r="J4222" s="889"/>
      <c r="K4222" s="888">
        <v>1</v>
      </c>
      <c r="L4222" s="888">
        <v>3</v>
      </c>
      <c r="M4222" s="887">
        <v>6000</v>
      </c>
      <c r="N4222" s="888"/>
      <c r="O4222" s="888"/>
      <c r="P4222" s="887"/>
    </row>
    <row r="4223" spans="1:16" ht="33.75" x14ac:dyDescent="0.25">
      <c r="A4223" s="867" t="s">
        <v>18221</v>
      </c>
      <c r="B4223" s="867" t="s">
        <v>2672</v>
      </c>
      <c r="C4223" s="894" t="s">
        <v>18220</v>
      </c>
      <c r="D4223" s="893" t="s">
        <v>18532</v>
      </c>
      <c r="E4223" s="892">
        <v>2000</v>
      </c>
      <c r="F4223" s="887" t="s">
        <v>18680</v>
      </c>
      <c r="G4223" s="891" t="s">
        <v>18696</v>
      </c>
      <c r="H4223" s="890" t="s">
        <v>18216</v>
      </c>
      <c r="I4223" s="889" t="s">
        <v>2869</v>
      </c>
      <c r="J4223" s="889" t="s">
        <v>18216</v>
      </c>
      <c r="K4223" s="888">
        <v>1</v>
      </c>
      <c r="L4223" s="888">
        <v>1</v>
      </c>
      <c r="M4223" s="887">
        <v>2000</v>
      </c>
      <c r="N4223" s="888"/>
      <c r="O4223" s="888"/>
      <c r="P4223" s="887"/>
    </row>
    <row r="4224" spans="1:16" ht="33.75" x14ac:dyDescent="0.25">
      <c r="A4224" s="867" t="s">
        <v>18221</v>
      </c>
      <c r="B4224" s="867" t="s">
        <v>2672</v>
      </c>
      <c r="C4224" s="894" t="s">
        <v>18220</v>
      </c>
      <c r="D4224" s="893" t="s">
        <v>18532</v>
      </c>
      <c r="E4224" s="892">
        <v>2000</v>
      </c>
      <c r="F4224" s="887" t="s">
        <v>18535</v>
      </c>
      <c r="G4224" s="891" t="s">
        <v>18534</v>
      </c>
      <c r="H4224" s="890" t="s">
        <v>18533</v>
      </c>
      <c r="I4224" s="889" t="s">
        <v>2777</v>
      </c>
      <c r="J4224" s="889"/>
      <c r="K4224" s="888">
        <v>1</v>
      </c>
      <c r="L4224" s="888">
        <v>3</v>
      </c>
      <c r="M4224" s="887">
        <v>6000</v>
      </c>
      <c r="N4224" s="888"/>
      <c r="O4224" s="888"/>
      <c r="P4224" s="887"/>
    </row>
    <row r="4225" spans="1:16" ht="51.75" customHeight="1" x14ac:dyDescent="0.25">
      <c r="A4225" s="867" t="s">
        <v>18221</v>
      </c>
      <c r="B4225" s="867" t="s">
        <v>2672</v>
      </c>
      <c r="C4225" s="894" t="s">
        <v>18220</v>
      </c>
      <c r="D4225" s="893" t="s">
        <v>18695</v>
      </c>
      <c r="E4225" s="892">
        <v>5000</v>
      </c>
      <c r="F4225" s="887" t="s">
        <v>18525</v>
      </c>
      <c r="G4225" s="891" t="s">
        <v>18524</v>
      </c>
      <c r="H4225" s="890" t="s">
        <v>18302</v>
      </c>
      <c r="I4225" s="889" t="s">
        <v>18523</v>
      </c>
      <c r="J4225" s="889"/>
      <c r="K4225" s="888">
        <v>1</v>
      </c>
      <c r="L4225" s="888">
        <v>3</v>
      </c>
      <c r="M4225" s="887">
        <v>15000</v>
      </c>
      <c r="N4225" s="888"/>
      <c r="O4225" s="888"/>
      <c r="P4225" s="887"/>
    </row>
    <row r="4226" spans="1:16" ht="45" x14ac:dyDescent="0.25">
      <c r="A4226" s="867" t="s">
        <v>18221</v>
      </c>
      <c r="B4226" s="867" t="s">
        <v>2672</v>
      </c>
      <c r="C4226" s="894" t="s">
        <v>18220</v>
      </c>
      <c r="D4226" s="893" t="s">
        <v>18694</v>
      </c>
      <c r="E4226" s="892">
        <v>3500</v>
      </c>
      <c r="F4226" s="887" t="s">
        <v>18528</v>
      </c>
      <c r="G4226" s="891" t="s">
        <v>18527</v>
      </c>
      <c r="H4226" s="890" t="s">
        <v>18323</v>
      </c>
      <c r="I4226" s="889" t="s">
        <v>2707</v>
      </c>
      <c r="J4226" s="889"/>
      <c r="K4226" s="888">
        <v>1</v>
      </c>
      <c r="L4226" s="888">
        <v>3</v>
      </c>
      <c r="M4226" s="887">
        <v>10500</v>
      </c>
      <c r="N4226" s="888"/>
      <c r="O4226" s="888"/>
      <c r="P4226" s="887"/>
    </row>
    <row r="4227" spans="1:16" ht="67.5" x14ac:dyDescent="0.25">
      <c r="A4227" s="867" t="s">
        <v>18221</v>
      </c>
      <c r="B4227" s="867" t="s">
        <v>2672</v>
      </c>
      <c r="C4227" s="894" t="s">
        <v>18220</v>
      </c>
      <c r="D4227" s="893" t="s">
        <v>18628</v>
      </c>
      <c r="E4227" s="892">
        <v>2000</v>
      </c>
      <c r="F4227" s="887" t="s">
        <v>18272</v>
      </c>
      <c r="G4227" s="891" t="s">
        <v>18271</v>
      </c>
      <c r="H4227" s="890" t="s">
        <v>2676</v>
      </c>
      <c r="I4227" s="889" t="s">
        <v>2869</v>
      </c>
      <c r="J4227" s="889"/>
      <c r="K4227" s="888">
        <v>1</v>
      </c>
      <c r="L4227" s="888">
        <v>3</v>
      </c>
      <c r="M4227" s="887">
        <v>6000</v>
      </c>
      <c r="N4227" s="888"/>
      <c r="O4227" s="888"/>
      <c r="P4227" s="887"/>
    </row>
    <row r="4228" spans="1:16" ht="33.75" x14ac:dyDescent="0.25">
      <c r="A4228" s="867" t="s">
        <v>18221</v>
      </c>
      <c r="B4228" s="867" t="s">
        <v>2672</v>
      </c>
      <c r="C4228" s="894" t="s">
        <v>18220</v>
      </c>
      <c r="D4228" s="893" t="s">
        <v>18443</v>
      </c>
      <c r="E4228" s="892">
        <v>240</v>
      </c>
      <c r="F4228" s="887" t="s">
        <v>18442</v>
      </c>
      <c r="G4228" s="891" t="s">
        <v>18441</v>
      </c>
      <c r="H4228" s="890"/>
      <c r="I4228" s="889" t="s">
        <v>18440</v>
      </c>
      <c r="J4228" s="889"/>
      <c r="K4228" s="888">
        <v>1</v>
      </c>
      <c r="L4228" s="888">
        <v>3</v>
      </c>
      <c r="M4228" s="887">
        <v>696</v>
      </c>
      <c r="N4228" s="888"/>
      <c r="O4228" s="888"/>
      <c r="P4228" s="887"/>
    </row>
    <row r="4229" spans="1:16" x14ac:dyDescent="0.25">
      <c r="A4229" s="1772" t="s">
        <v>2848</v>
      </c>
      <c r="B4229" s="1772"/>
      <c r="C4229" s="1772"/>
      <c r="D4229" s="1772"/>
      <c r="E4229" s="1772"/>
      <c r="F4229" s="1772" t="s">
        <v>378</v>
      </c>
      <c r="G4229" s="1772"/>
      <c r="H4229" s="1772"/>
      <c r="I4229" s="1772"/>
      <c r="J4229" s="1772"/>
      <c r="K4229" s="1771" t="s">
        <v>2847</v>
      </c>
      <c r="L4229" s="1771"/>
      <c r="M4229" s="1771"/>
      <c r="N4229" s="1771" t="s">
        <v>2846</v>
      </c>
      <c r="O4229" s="1771"/>
      <c r="P4229" s="1771"/>
    </row>
    <row r="4230" spans="1:16" ht="69.75" x14ac:dyDescent="0.25">
      <c r="A4230" s="1535" t="s">
        <v>2845</v>
      </c>
      <c r="B4230" s="1535" t="s">
        <v>5</v>
      </c>
      <c r="C4230" s="1535" t="s">
        <v>2844</v>
      </c>
      <c r="D4230" s="1535" t="s">
        <v>2843</v>
      </c>
      <c r="E4230" s="1536" t="s">
        <v>2842</v>
      </c>
      <c r="F4230" s="1537" t="s">
        <v>2841</v>
      </c>
      <c r="G4230" s="1535" t="s">
        <v>2840</v>
      </c>
      <c r="H4230" s="1535" t="s">
        <v>2839</v>
      </c>
      <c r="I4230" s="1535" t="s">
        <v>2838</v>
      </c>
      <c r="J4230" s="1535" t="s">
        <v>2837</v>
      </c>
      <c r="K4230" s="1538" t="s">
        <v>2836</v>
      </c>
      <c r="L4230" s="1538" t="s">
        <v>2835</v>
      </c>
      <c r="M4230" s="1539" t="s">
        <v>2834</v>
      </c>
      <c r="N4230" s="1538" t="s">
        <v>2836</v>
      </c>
      <c r="O4230" s="1538" t="s">
        <v>2835</v>
      </c>
      <c r="P4230" s="1539" t="s">
        <v>2834</v>
      </c>
    </row>
    <row r="4231" spans="1:16" ht="33.75" x14ac:dyDescent="0.25">
      <c r="A4231" s="867" t="s">
        <v>18221</v>
      </c>
      <c r="B4231" s="867" t="s">
        <v>2672</v>
      </c>
      <c r="C4231" s="894" t="s">
        <v>18220</v>
      </c>
      <c r="D4231" s="893" t="s">
        <v>18693</v>
      </c>
      <c r="E4231" s="892">
        <v>6000</v>
      </c>
      <c r="F4231" s="887" t="s">
        <v>18235</v>
      </c>
      <c r="G4231" s="891" t="s">
        <v>18234</v>
      </c>
      <c r="H4231" s="890" t="s">
        <v>18233</v>
      </c>
      <c r="I4231" s="889" t="s">
        <v>3654</v>
      </c>
      <c r="J4231" s="889" t="s">
        <v>18232</v>
      </c>
      <c r="K4231" s="888">
        <v>1</v>
      </c>
      <c r="L4231" s="888">
        <v>3</v>
      </c>
      <c r="M4231" s="887">
        <v>15800</v>
      </c>
      <c r="N4231" s="888"/>
      <c r="O4231" s="888"/>
      <c r="P4231" s="887"/>
    </row>
    <row r="4232" spans="1:16" ht="33.75" x14ac:dyDescent="0.25">
      <c r="A4232" s="867" t="s">
        <v>18221</v>
      </c>
      <c r="B4232" s="867" t="s">
        <v>2672</v>
      </c>
      <c r="C4232" s="894" t="s">
        <v>18220</v>
      </c>
      <c r="D4232" s="893" t="s">
        <v>18692</v>
      </c>
      <c r="E4232" s="892">
        <v>2500</v>
      </c>
      <c r="F4232" s="887" t="s">
        <v>18484</v>
      </c>
      <c r="G4232" s="891" t="s">
        <v>18483</v>
      </c>
      <c r="H4232" s="890" t="s">
        <v>3663</v>
      </c>
      <c r="I4232" s="889" t="s">
        <v>3654</v>
      </c>
      <c r="J4232" s="889" t="s">
        <v>2688</v>
      </c>
      <c r="K4232" s="888">
        <v>1</v>
      </c>
      <c r="L4232" s="888">
        <v>3</v>
      </c>
      <c r="M4232" s="887">
        <v>6333.33</v>
      </c>
      <c r="N4232" s="888"/>
      <c r="O4232" s="888"/>
      <c r="P4232" s="887"/>
    </row>
    <row r="4233" spans="1:16" ht="33.75" x14ac:dyDescent="0.25">
      <c r="A4233" s="867" t="s">
        <v>18221</v>
      </c>
      <c r="B4233" s="867" t="s">
        <v>2672</v>
      </c>
      <c r="C4233" s="894" t="s">
        <v>18220</v>
      </c>
      <c r="D4233" s="893" t="s">
        <v>18691</v>
      </c>
      <c r="E4233" s="892">
        <v>1500</v>
      </c>
      <c r="F4233" s="887" t="s">
        <v>18690</v>
      </c>
      <c r="G4233" s="891" t="s">
        <v>18689</v>
      </c>
      <c r="H4233" s="890" t="s">
        <v>2722</v>
      </c>
      <c r="I4233" s="889" t="s">
        <v>2684</v>
      </c>
      <c r="J4233" s="889"/>
      <c r="K4233" s="888">
        <v>1</v>
      </c>
      <c r="L4233" s="888">
        <v>2</v>
      </c>
      <c r="M4233" s="887">
        <v>3000</v>
      </c>
      <c r="N4233" s="888"/>
      <c r="O4233" s="888"/>
      <c r="P4233" s="887"/>
    </row>
    <row r="4234" spans="1:16" ht="33.75" x14ac:dyDescent="0.25">
      <c r="A4234" s="867" t="s">
        <v>18221</v>
      </c>
      <c r="B4234" s="867" t="s">
        <v>2672</v>
      </c>
      <c r="C4234" s="894" t="s">
        <v>18220</v>
      </c>
      <c r="D4234" s="893" t="s">
        <v>18481</v>
      </c>
      <c r="E4234" s="892">
        <v>6000</v>
      </c>
      <c r="F4234" s="887" t="s">
        <v>18688</v>
      </c>
      <c r="G4234" s="891" t="s">
        <v>18687</v>
      </c>
      <c r="H4234" s="890" t="s">
        <v>3663</v>
      </c>
      <c r="I4234" s="889" t="s">
        <v>3654</v>
      </c>
      <c r="J4234" s="889" t="s">
        <v>7371</v>
      </c>
      <c r="K4234" s="888">
        <v>1</v>
      </c>
      <c r="L4234" s="888">
        <v>2</v>
      </c>
      <c r="M4234" s="887">
        <v>8800</v>
      </c>
      <c r="N4234" s="888"/>
      <c r="O4234" s="888"/>
      <c r="P4234" s="887"/>
    </row>
    <row r="4235" spans="1:16" ht="33.75" x14ac:dyDescent="0.25">
      <c r="A4235" s="867" t="s">
        <v>18221</v>
      </c>
      <c r="B4235" s="867" t="s">
        <v>2672</v>
      </c>
      <c r="C4235" s="894" t="s">
        <v>18220</v>
      </c>
      <c r="D4235" s="893" t="s">
        <v>18686</v>
      </c>
      <c r="E4235" s="892">
        <v>5500</v>
      </c>
      <c r="F4235" s="887" t="s">
        <v>18643</v>
      </c>
      <c r="G4235" s="891" t="s">
        <v>18642</v>
      </c>
      <c r="H4235" s="890" t="s">
        <v>2745</v>
      </c>
      <c r="I4235" s="889" t="s">
        <v>3654</v>
      </c>
      <c r="J4235" s="889" t="s">
        <v>2814</v>
      </c>
      <c r="K4235" s="888">
        <v>1</v>
      </c>
      <c r="L4235" s="888">
        <v>3</v>
      </c>
      <c r="M4235" s="887">
        <v>16500</v>
      </c>
      <c r="N4235" s="888"/>
      <c r="O4235" s="888"/>
      <c r="P4235" s="887"/>
    </row>
    <row r="4236" spans="1:16" ht="33.75" x14ac:dyDescent="0.25">
      <c r="A4236" s="867" t="s">
        <v>18221</v>
      </c>
      <c r="B4236" s="867" t="s">
        <v>2672</v>
      </c>
      <c r="C4236" s="894" t="s">
        <v>18220</v>
      </c>
      <c r="D4236" s="893" t="s">
        <v>18685</v>
      </c>
      <c r="E4236" s="892">
        <v>6000</v>
      </c>
      <c r="F4236" s="887" t="s">
        <v>18230</v>
      </c>
      <c r="G4236" s="891" t="s">
        <v>18229</v>
      </c>
      <c r="H4236" s="890" t="s">
        <v>18228</v>
      </c>
      <c r="I4236" s="889" t="s">
        <v>3654</v>
      </c>
      <c r="J4236" s="889" t="s">
        <v>3140</v>
      </c>
      <c r="K4236" s="888">
        <v>1</v>
      </c>
      <c r="L4236" s="888">
        <v>3</v>
      </c>
      <c r="M4236" s="887">
        <v>17200</v>
      </c>
      <c r="N4236" s="888"/>
      <c r="O4236" s="888"/>
      <c r="P4236" s="887"/>
    </row>
    <row r="4237" spans="1:16" ht="33.75" x14ac:dyDescent="0.25">
      <c r="A4237" s="867" t="s">
        <v>18221</v>
      </c>
      <c r="B4237" s="867" t="s">
        <v>2672</v>
      </c>
      <c r="C4237" s="894" t="s">
        <v>18220</v>
      </c>
      <c r="D4237" s="893" t="s">
        <v>18541</v>
      </c>
      <c r="E4237" s="892">
        <v>1000</v>
      </c>
      <c r="F4237" s="887" t="s">
        <v>18540</v>
      </c>
      <c r="G4237" s="891" t="s">
        <v>18539</v>
      </c>
      <c r="H4237" s="890" t="s">
        <v>2722</v>
      </c>
      <c r="I4237" s="889" t="s">
        <v>2684</v>
      </c>
      <c r="J4237" s="889"/>
      <c r="K4237" s="888">
        <v>1</v>
      </c>
      <c r="L4237" s="888">
        <v>3</v>
      </c>
      <c r="M4237" s="887">
        <v>3000</v>
      </c>
      <c r="N4237" s="888"/>
      <c r="O4237" s="888"/>
      <c r="P4237" s="887"/>
    </row>
    <row r="4238" spans="1:16" ht="33.75" x14ac:dyDescent="0.25">
      <c r="A4238" s="867" t="s">
        <v>18221</v>
      </c>
      <c r="B4238" s="867" t="s">
        <v>2672</v>
      </c>
      <c r="C4238" s="894" t="s">
        <v>18220</v>
      </c>
      <c r="D4238" s="893" t="s">
        <v>18436</v>
      </c>
      <c r="E4238" s="892">
        <v>1000</v>
      </c>
      <c r="F4238" s="887" t="s">
        <v>18684</v>
      </c>
      <c r="G4238" s="891" t="s">
        <v>18683</v>
      </c>
      <c r="H4238" s="890" t="s">
        <v>18682</v>
      </c>
      <c r="I4238" s="889" t="s">
        <v>2684</v>
      </c>
      <c r="J4238" s="889"/>
      <c r="K4238" s="888">
        <v>1</v>
      </c>
      <c r="L4238" s="888">
        <v>3</v>
      </c>
      <c r="M4238" s="887">
        <v>3000</v>
      </c>
      <c r="N4238" s="888"/>
      <c r="O4238" s="888"/>
      <c r="P4238" s="887"/>
    </row>
    <row r="4239" spans="1:16" ht="33.75" x14ac:dyDescent="0.25">
      <c r="A4239" s="867" t="s">
        <v>18221</v>
      </c>
      <c r="B4239" s="867" t="s">
        <v>2672</v>
      </c>
      <c r="C4239" s="894" t="s">
        <v>18220</v>
      </c>
      <c r="D4239" s="893" t="s">
        <v>18681</v>
      </c>
      <c r="E4239" s="892">
        <v>2000</v>
      </c>
      <c r="F4239" s="887" t="s">
        <v>18680</v>
      </c>
      <c r="G4239" s="891" t="s">
        <v>18679</v>
      </c>
      <c r="H4239" s="890" t="s">
        <v>18216</v>
      </c>
      <c r="I4239" s="889" t="s">
        <v>2869</v>
      </c>
      <c r="J4239" s="889" t="s">
        <v>18216</v>
      </c>
      <c r="K4239" s="888">
        <v>1</v>
      </c>
      <c r="L4239" s="888">
        <v>2</v>
      </c>
      <c r="M4239" s="887">
        <v>2266.6</v>
      </c>
      <c r="N4239" s="888"/>
      <c r="O4239" s="888"/>
      <c r="P4239" s="887"/>
    </row>
    <row r="4240" spans="1:16" ht="56.25" x14ac:dyDescent="0.25">
      <c r="A4240" s="867" t="s">
        <v>18221</v>
      </c>
      <c r="B4240" s="867" t="s">
        <v>2672</v>
      </c>
      <c r="C4240" s="894" t="s">
        <v>18220</v>
      </c>
      <c r="D4240" s="893" t="s">
        <v>18630</v>
      </c>
      <c r="E4240" s="892">
        <v>2000</v>
      </c>
      <c r="F4240" s="887" t="s">
        <v>18283</v>
      </c>
      <c r="G4240" s="891" t="s">
        <v>18282</v>
      </c>
      <c r="H4240" s="890" t="s">
        <v>18281</v>
      </c>
      <c r="I4240" s="889" t="s">
        <v>2777</v>
      </c>
      <c r="J4240" s="889"/>
      <c r="K4240" s="888">
        <v>1</v>
      </c>
      <c r="L4240" s="888">
        <v>1</v>
      </c>
      <c r="M4240" s="887">
        <v>2000</v>
      </c>
      <c r="N4240" s="888"/>
      <c r="O4240" s="888"/>
      <c r="P4240" s="887"/>
    </row>
    <row r="4241" spans="1:16" ht="33.75" x14ac:dyDescent="0.25">
      <c r="A4241" s="867" t="s">
        <v>18221</v>
      </c>
      <c r="B4241" s="867" t="s">
        <v>2672</v>
      </c>
      <c r="C4241" s="894" t="s">
        <v>18220</v>
      </c>
      <c r="D4241" s="893" t="s">
        <v>18678</v>
      </c>
      <c r="E4241" s="892">
        <v>1000</v>
      </c>
      <c r="F4241" s="887" t="s">
        <v>18555</v>
      </c>
      <c r="G4241" s="891" t="s">
        <v>18677</v>
      </c>
      <c r="H4241" s="890" t="s">
        <v>18553</v>
      </c>
      <c r="I4241" s="889" t="s">
        <v>17825</v>
      </c>
      <c r="J4241" s="889" t="s">
        <v>18553</v>
      </c>
      <c r="K4241" s="888">
        <v>1</v>
      </c>
      <c r="L4241" s="888">
        <v>1</v>
      </c>
      <c r="M4241" s="887">
        <v>1000</v>
      </c>
      <c r="N4241" s="888"/>
      <c r="O4241" s="888"/>
      <c r="P4241" s="887"/>
    </row>
    <row r="4242" spans="1:16" ht="33.75" x14ac:dyDescent="0.25">
      <c r="A4242" s="867" t="s">
        <v>18221</v>
      </c>
      <c r="B4242" s="867" t="s">
        <v>2672</v>
      </c>
      <c r="C4242" s="894" t="s">
        <v>18220</v>
      </c>
      <c r="D4242" s="893" t="s">
        <v>18516</v>
      </c>
      <c r="E4242" s="892">
        <v>3500</v>
      </c>
      <c r="F4242" s="887" t="s">
        <v>18518</v>
      </c>
      <c r="G4242" s="891" t="s">
        <v>18517</v>
      </c>
      <c r="H4242" s="890" t="s">
        <v>2722</v>
      </c>
      <c r="I4242" s="889" t="s">
        <v>3654</v>
      </c>
      <c r="J4242" s="889" t="s">
        <v>2772</v>
      </c>
      <c r="K4242" s="888">
        <v>1</v>
      </c>
      <c r="L4242" s="888">
        <v>3</v>
      </c>
      <c r="M4242" s="887">
        <v>10500</v>
      </c>
      <c r="N4242" s="888"/>
      <c r="O4242" s="888"/>
      <c r="P4242" s="887"/>
    </row>
    <row r="4243" spans="1:16" ht="33.75" x14ac:dyDescent="0.25">
      <c r="A4243" s="867" t="s">
        <v>18221</v>
      </c>
      <c r="B4243" s="867" t="s">
        <v>2672</v>
      </c>
      <c r="C4243" s="894" t="s">
        <v>18220</v>
      </c>
      <c r="D4243" s="893" t="s">
        <v>18516</v>
      </c>
      <c r="E4243" s="892">
        <v>3500</v>
      </c>
      <c r="F4243" s="887" t="s">
        <v>18520</v>
      </c>
      <c r="G4243" s="891" t="s">
        <v>18519</v>
      </c>
      <c r="H4243" s="890" t="s">
        <v>2722</v>
      </c>
      <c r="I4243" s="889" t="s">
        <v>17825</v>
      </c>
      <c r="J4243" s="889" t="s">
        <v>2782</v>
      </c>
      <c r="K4243" s="888">
        <v>1</v>
      </c>
      <c r="L4243" s="888">
        <v>3</v>
      </c>
      <c r="M4243" s="887">
        <v>10500</v>
      </c>
      <c r="N4243" s="888"/>
      <c r="O4243" s="888"/>
      <c r="P4243" s="887"/>
    </row>
    <row r="4244" spans="1:16" ht="33.75" x14ac:dyDescent="0.25">
      <c r="A4244" s="867" t="s">
        <v>18221</v>
      </c>
      <c r="B4244" s="867" t="s">
        <v>2672</v>
      </c>
      <c r="C4244" s="894" t="s">
        <v>18220</v>
      </c>
      <c r="D4244" s="893" t="s">
        <v>18516</v>
      </c>
      <c r="E4244" s="892">
        <v>3500</v>
      </c>
      <c r="F4244" s="887" t="s">
        <v>18515</v>
      </c>
      <c r="G4244" s="891" t="s">
        <v>18514</v>
      </c>
      <c r="H4244" s="890" t="s">
        <v>2722</v>
      </c>
      <c r="I4244" s="889" t="s">
        <v>3654</v>
      </c>
      <c r="J4244" s="889" t="s">
        <v>2772</v>
      </c>
      <c r="K4244" s="888">
        <v>1</v>
      </c>
      <c r="L4244" s="888">
        <v>3</v>
      </c>
      <c r="M4244" s="887">
        <v>10500</v>
      </c>
      <c r="N4244" s="888"/>
      <c r="O4244" s="888"/>
      <c r="P4244" s="887"/>
    </row>
    <row r="4245" spans="1:16" ht="54.75" customHeight="1" x14ac:dyDescent="0.25">
      <c r="A4245" s="867" t="s">
        <v>18221</v>
      </c>
      <c r="B4245" s="867" t="s">
        <v>2672</v>
      </c>
      <c r="C4245" s="894" t="s">
        <v>18220</v>
      </c>
      <c r="D4245" s="893" t="s">
        <v>18610</v>
      </c>
      <c r="E4245" s="892">
        <v>2000</v>
      </c>
      <c r="F4245" s="887" t="s">
        <v>18609</v>
      </c>
      <c r="G4245" s="891" t="s">
        <v>18608</v>
      </c>
      <c r="H4245" s="890" t="s">
        <v>3836</v>
      </c>
      <c r="I4245" s="889" t="s">
        <v>18215</v>
      </c>
      <c r="J4245" s="889"/>
      <c r="K4245" s="888">
        <v>1</v>
      </c>
      <c r="L4245" s="888">
        <v>3</v>
      </c>
      <c r="M4245" s="887">
        <v>6000</v>
      </c>
      <c r="N4245" s="888"/>
      <c r="O4245" s="888"/>
      <c r="P4245" s="887"/>
    </row>
    <row r="4246" spans="1:16" ht="54.75" customHeight="1" x14ac:dyDescent="0.25">
      <c r="A4246" s="867" t="s">
        <v>18221</v>
      </c>
      <c r="B4246" s="867" t="s">
        <v>2672</v>
      </c>
      <c r="C4246" s="894" t="s">
        <v>18220</v>
      </c>
      <c r="D4246" s="893" t="s">
        <v>18516</v>
      </c>
      <c r="E4246" s="892">
        <v>3500</v>
      </c>
      <c r="F4246" s="887" t="s">
        <v>18522</v>
      </c>
      <c r="G4246" s="891" t="s">
        <v>18521</v>
      </c>
      <c r="H4246" s="890" t="s">
        <v>2722</v>
      </c>
      <c r="I4246" s="889" t="s">
        <v>17825</v>
      </c>
      <c r="J4246" s="889" t="s">
        <v>2782</v>
      </c>
      <c r="K4246" s="888">
        <v>1</v>
      </c>
      <c r="L4246" s="888">
        <v>3</v>
      </c>
      <c r="M4246" s="887">
        <v>10500</v>
      </c>
      <c r="N4246" s="888"/>
      <c r="O4246" s="888"/>
      <c r="P4246" s="887"/>
    </row>
    <row r="4247" spans="1:16" ht="33.75" x14ac:dyDescent="0.25">
      <c r="A4247" s="867" t="s">
        <v>18221</v>
      </c>
      <c r="B4247" s="867" t="s">
        <v>2672</v>
      </c>
      <c r="C4247" s="894" t="s">
        <v>18220</v>
      </c>
      <c r="D4247" s="893" t="s">
        <v>18651</v>
      </c>
      <c r="E4247" s="892">
        <v>1000</v>
      </c>
      <c r="F4247" s="887" t="s">
        <v>18676</v>
      </c>
      <c r="G4247" s="891" t="s">
        <v>18675</v>
      </c>
      <c r="H4247" s="890"/>
      <c r="I4247" s="889" t="s">
        <v>3135</v>
      </c>
      <c r="J4247" s="889"/>
      <c r="K4247" s="888">
        <v>1</v>
      </c>
      <c r="L4247" s="888">
        <v>1</v>
      </c>
      <c r="M4247" s="887">
        <v>133.30000000000001</v>
      </c>
      <c r="N4247" s="888"/>
      <c r="O4247" s="888"/>
      <c r="P4247" s="887"/>
    </row>
    <row r="4248" spans="1:16" ht="33.75" x14ac:dyDescent="0.25">
      <c r="A4248" s="867" t="s">
        <v>18221</v>
      </c>
      <c r="B4248" s="867" t="s">
        <v>2672</v>
      </c>
      <c r="C4248" s="894" t="s">
        <v>18220</v>
      </c>
      <c r="D4248" s="893" t="s">
        <v>18532</v>
      </c>
      <c r="E4248" s="892">
        <v>2000</v>
      </c>
      <c r="F4248" s="887" t="s">
        <v>18674</v>
      </c>
      <c r="G4248" s="891" t="s">
        <v>18673</v>
      </c>
      <c r="H4248" s="890" t="s">
        <v>2831</v>
      </c>
      <c r="I4248" s="889" t="s">
        <v>2869</v>
      </c>
      <c r="J4248" s="889"/>
      <c r="K4248" s="888">
        <v>1</v>
      </c>
      <c r="L4248" s="888">
        <v>1</v>
      </c>
      <c r="M4248" s="887">
        <v>533.4</v>
      </c>
      <c r="N4248" s="888"/>
      <c r="O4248" s="888"/>
      <c r="P4248" s="887"/>
    </row>
    <row r="4249" spans="1:16" ht="56.25" x14ac:dyDescent="0.25">
      <c r="A4249" s="867" t="s">
        <v>18221</v>
      </c>
      <c r="B4249" s="867" t="s">
        <v>2672</v>
      </c>
      <c r="C4249" s="894" t="s">
        <v>18220</v>
      </c>
      <c r="D4249" s="893" t="s">
        <v>18630</v>
      </c>
      <c r="E4249" s="892">
        <v>2000</v>
      </c>
      <c r="F4249" s="887" t="s">
        <v>18672</v>
      </c>
      <c r="G4249" s="891" t="s">
        <v>18671</v>
      </c>
      <c r="H4249" s="890" t="s">
        <v>18670</v>
      </c>
      <c r="I4249" s="889" t="s">
        <v>2684</v>
      </c>
      <c r="J4249" s="889"/>
      <c r="K4249" s="888">
        <v>1</v>
      </c>
      <c r="L4249" s="888">
        <v>1</v>
      </c>
      <c r="M4249" s="887">
        <v>533.4</v>
      </c>
      <c r="N4249" s="888"/>
      <c r="O4249" s="888"/>
      <c r="P4249" s="887"/>
    </row>
    <row r="4250" spans="1:16" ht="33.75" x14ac:dyDescent="0.25">
      <c r="A4250" s="867" t="s">
        <v>18221</v>
      </c>
      <c r="B4250" s="867" t="s">
        <v>2672</v>
      </c>
      <c r="C4250" s="894" t="s">
        <v>18220</v>
      </c>
      <c r="D4250" s="893" t="s">
        <v>18434</v>
      </c>
      <c r="E4250" s="892">
        <v>1000</v>
      </c>
      <c r="F4250" s="887" t="s">
        <v>18433</v>
      </c>
      <c r="G4250" s="891" t="s">
        <v>18432</v>
      </c>
      <c r="H4250" s="890"/>
      <c r="I4250" s="889" t="s">
        <v>3135</v>
      </c>
      <c r="J4250" s="889"/>
      <c r="K4250" s="888">
        <v>1</v>
      </c>
      <c r="L4250" s="888">
        <v>3</v>
      </c>
      <c r="M4250" s="887">
        <v>3000</v>
      </c>
      <c r="N4250" s="888"/>
      <c r="O4250" s="888"/>
      <c r="P4250" s="887"/>
    </row>
    <row r="4251" spans="1:16" ht="33.75" x14ac:dyDescent="0.25">
      <c r="A4251" s="867" t="s">
        <v>18221</v>
      </c>
      <c r="B4251" s="867" t="s">
        <v>2672</v>
      </c>
      <c r="C4251" s="894" t="s">
        <v>18220</v>
      </c>
      <c r="D4251" s="893" t="s">
        <v>18428</v>
      </c>
      <c r="E4251" s="892">
        <v>1000</v>
      </c>
      <c r="F4251" s="887" t="s">
        <v>18427</v>
      </c>
      <c r="G4251" s="891" t="s">
        <v>18426</v>
      </c>
      <c r="H4251" s="890"/>
      <c r="I4251" s="889" t="s">
        <v>3135</v>
      </c>
      <c r="J4251" s="889"/>
      <c r="K4251" s="888">
        <v>1</v>
      </c>
      <c r="L4251" s="888">
        <v>3</v>
      </c>
      <c r="M4251" s="887">
        <v>3000</v>
      </c>
      <c r="N4251" s="888"/>
      <c r="O4251" s="888"/>
      <c r="P4251" s="887"/>
    </row>
    <row r="4252" spans="1:16" ht="33.75" x14ac:dyDescent="0.25">
      <c r="A4252" s="867" t="s">
        <v>18221</v>
      </c>
      <c r="B4252" s="867" t="s">
        <v>2672</v>
      </c>
      <c r="C4252" s="894" t="s">
        <v>18220</v>
      </c>
      <c r="D4252" s="893" t="s">
        <v>18425</v>
      </c>
      <c r="E4252" s="892">
        <v>1000</v>
      </c>
      <c r="F4252" s="887" t="s">
        <v>18424</v>
      </c>
      <c r="G4252" s="891" t="s">
        <v>18423</v>
      </c>
      <c r="H4252" s="890"/>
      <c r="I4252" s="889" t="s">
        <v>3135</v>
      </c>
      <c r="J4252" s="889"/>
      <c r="K4252" s="888">
        <v>1</v>
      </c>
      <c r="L4252" s="888">
        <v>3</v>
      </c>
      <c r="M4252" s="887">
        <v>3000</v>
      </c>
      <c r="N4252" s="888"/>
      <c r="O4252" s="888"/>
      <c r="P4252" s="887"/>
    </row>
    <row r="4253" spans="1:16" ht="33.75" x14ac:dyDescent="0.25">
      <c r="A4253" s="867" t="s">
        <v>18221</v>
      </c>
      <c r="B4253" s="867" t="s">
        <v>2672</v>
      </c>
      <c r="C4253" s="894" t="s">
        <v>18220</v>
      </c>
      <c r="D4253" s="893" t="s">
        <v>18422</v>
      </c>
      <c r="E4253" s="892">
        <v>1000</v>
      </c>
      <c r="F4253" s="887" t="s">
        <v>18421</v>
      </c>
      <c r="G4253" s="891" t="s">
        <v>18420</v>
      </c>
      <c r="H4253" s="890"/>
      <c r="I4253" s="889" t="s">
        <v>3135</v>
      </c>
      <c r="J4253" s="889"/>
      <c r="K4253" s="888">
        <v>1</v>
      </c>
      <c r="L4253" s="888">
        <v>3</v>
      </c>
      <c r="M4253" s="887">
        <v>3000</v>
      </c>
      <c r="N4253" s="888"/>
      <c r="O4253" s="888"/>
      <c r="P4253" s="887"/>
    </row>
    <row r="4254" spans="1:16" ht="33.75" x14ac:dyDescent="0.25">
      <c r="A4254" s="867" t="s">
        <v>18221</v>
      </c>
      <c r="B4254" s="867" t="s">
        <v>2672</v>
      </c>
      <c r="C4254" s="894" t="s">
        <v>18220</v>
      </c>
      <c r="D4254" s="893" t="s">
        <v>18419</v>
      </c>
      <c r="E4254" s="892">
        <v>1000</v>
      </c>
      <c r="F4254" s="887" t="s">
        <v>18418</v>
      </c>
      <c r="G4254" s="891" t="s">
        <v>18417</v>
      </c>
      <c r="H4254" s="890"/>
      <c r="I4254" s="889" t="s">
        <v>3135</v>
      </c>
      <c r="J4254" s="889"/>
      <c r="K4254" s="888">
        <v>1</v>
      </c>
      <c r="L4254" s="888">
        <v>3</v>
      </c>
      <c r="M4254" s="887">
        <v>3000</v>
      </c>
      <c r="N4254" s="888"/>
      <c r="O4254" s="888"/>
      <c r="P4254" s="887"/>
    </row>
    <row r="4255" spans="1:16" ht="33.75" x14ac:dyDescent="0.25">
      <c r="A4255" s="867" t="s">
        <v>18221</v>
      </c>
      <c r="B4255" s="867" t="s">
        <v>2672</v>
      </c>
      <c r="C4255" s="894" t="s">
        <v>18220</v>
      </c>
      <c r="D4255" s="893" t="s">
        <v>18416</v>
      </c>
      <c r="E4255" s="892">
        <v>1000</v>
      </c>
      <c r="F4255" s="887" t="s">
        <v>18415</v>
      </c>
      <c r="G4255" s="891" t="s">
        <v>18414</v>
      </c>
      <c r="H4255" s="890"/>
      <c r="I4255" s="889" t="s">
        <v>3135</v>
      </c>
      <c r="J4255" s="889"/>
      <c r="K4255" s="888">
        <v>1</v>
      </c>
      <c r="L4255" s="888">
        <v>3</v>
      </c>
      <c r="M4255" s="887">
        <v>3000</v>
      </c>
      <c r="N4255" s="888"/>
      <c r="O4255" s="888"/>
      <c r="P4255" s="887"/>
    </row>
    <row r="4256" spans="1:16" ht="33.75" x14ac:dyDescent="0.25">
      <c r="A4256" s="867" t="s">
        <v>18221</v>
      </c>
      <c r="B4256" s="867" t="s">
        <v>2672</v>
      </c>
      <c r="C4256" s="894" t="s">
        <v>18220</v>
      </c>
      <c r="D4256" s="893" t="s">
        <v>18227</v>
      </c>
      <c r="E4256" s="892">
        <v>1000</v>
      </c>
      <c r="F4256" s="887" t="s">
        <v>18413</v>
      </c>
      <c r="G4256" s="891" t="s">
        <v>18412</v>
      </c>
      <c r="H4256" s="890" t="s">
        <v>8333</v>
      </c>
      <c r="I4256" s="889" t="s">
        <v>3654</v>
      </c>
      <c r="J4256" s="889" t="s">
        <v>18411</v>
      </c>
      <c r="K4256" s="888">
        <v>1</v>
      </c>
      <c r="L4256" s="888">
        <v>3</v>
      </c>
      <c r="M4256" s="887">
        <v>3000</v>
      </c>
      <c r="N4256" s="888"/>
      <c r="O4256" s="888"/>
      <c r="P4256" s="887"/>
    </row>
    <row r="4257" spans="1:16" ht="33.75" x14ac:dyDescent="0.25">
      <c r="A4257" s="867" t="s">
        <v>18221</v>
      </c>
      <c r="B4257" s="867" t="s">
        <v>2672</v>
      </c>
      <c r="C4257" s="894" t="s">
        <v>18220</v>
      </c>
      <c r="D4257" s="893" t="s">
        <v>18401</v>
      </c>
      <c r="E4257" s="892">
        <v>1000</v>
      </c>
      <c r="F4257" s="887" t="s">
        <v>18400</v>
      </c>
      <c r="G4257" s="891" t="s">
        <v>18399</v>
      </c>
      <c r="H4257" s="890"/>
      <c r="I4257" s="889" t="s">
        <v>3135</v>
      </c>
      <c r="J4257" s="889"/>
      <c r="K4257" s="888">
        <v>1</v>
      </c>
      <c r="L4257" s="888">
        <v>3</v>
      </c>
      <c r="M4257" s="887">
        <v>3000</v>
      </c>
      <c r="N4257" s="888"/>
      <c r="O4257" s="888"/>
      <c r="P4257" s="887"/>
    </row>
    <row r="4258" spans="1:16" ht="33.75" x14ac:dyDescent="0.25">
      <c r="A4258" s="867" t="s">
        <v>18221</v>
      </c>
      <c r="B4258" s="867" t="s">
        <v>2672</v>
      </c>
      <c r="C4258" s="894" t="s">
        <v>18220</v>
      </c>
      <c r="D4258" s="893" t="s">
        <v>18410</v>
      </c>
      <c r="E4258" s="892">
        <v>1000</v>
      </c>
      <c r="F4258" s="887" t="s">
        <v>18409</v>
      </c>
      <c r="G4258" s="891" t="s">
        <v>18408</v>
      </c>
      <c r="H4258" s="890"/>
      <c r="I4258" s="889" t="s">
        <v>3135</v>
      </c>
      <c r="J4258" s="889"/>
      <c r="K4258" s="888">
        <v>1</v>
      </c>
      <c r="L4258" s="888">
        <v>3</v>
      </c>
      <c r="M4258" s="887">
        <v>3000</v>
      </c>
      <c r="N4258" s="888"/>
      <c r="O4258" s="888"/>
      <c r="P4258" s="887"/>
    </row>
    <row r="4259" spans="1:16" ht="33.75" x14ac:dyDescent="0.25">
      <c r="A4259" s="867" t="s">
        <v>18221</v>
      </c>
      <c r="B4259" s="867" t="s">
        <v>2672</v>
      </c>
      <c r="C4259" s="894" t="s">
        <v>18220</v>
      </c>
      <c r="D4259" s="893" t="s">
        <v>18407</v>
      </c>
      <c r="E4259" s="892">
        <v>1000</v>
      </c>
      <c r="F4259" s="887" t="s">
        <v>18406</v>
      </c>
      <c r="G4259" s="891" t="s">
        <v>18405</v>
      </c>
      <c r="H4259" s="890"/>
      <c r="I4259" s="889" t="s">
        <v>3135</v>
      </c>
      <c r="J4259" s="889"/>
      <c r="K4259" s="888">
        <v>1</v>
      </c>
      <c r="L4259" s="888">
        <v>3</v>
      </c>
      <c r="M4259" s="887">
        <v>3000</v>
      </c>
      <c r="N4259" s="888"/>
      <c r="O4259" s="888"/>
      <c r="P4259" s="887"/>
    </row>
    <row r="4260" spans="1:16" ht="33.75" x14ac:dyDescent="0.25">
      <c r="A4260" s="867" t="s">
        <v>18221</v>
      </c>
      <c r="B4260" s="867" t="s">
        <v>2672</v>
      </c>
      <c r="C4260" s="894" t="s">
        <v>18220</v>
      </c>
      <c r="D4260" s="893" t="s">
        <v>18404</v>
      </c>
      <c r="E4260" s="892">
        <v>1000</v>
      </c>
      <c r="F4260" s="887" t="s">
        <v>18403</v>
      </c>
      <c r="G4260" s="891" t="s">
        <v>18402</v>
      </c>
      <c r="H4260" s="890"/>
      <c r="I4260" s="889" t="s">
        <v>3135</v>
      </c>
      <c r="J4260" s="889"/>
      <c r="K4260" s="888">
        <v>1</v>
      </c>
      <c r="L4260" s="888">
        <v>3</v>
      </c>
      <c r="M4260" s="887">
        <v>3000</v>
      </c>
      <c r="N4260" s="888"/>
      <c r="O4260" s="888"/>
      <c r="P4260" s="887"/>
    </row>
    <row r="4261" spans="1:16" ht="33.75" x14ac:dyDescent="0.25">
      <c r="A4261" s="867" t="s">
        <v>18221</v>
      </c>
      <c r="B4261" s="867" t="s">
        <v>2672</v>
      </c>
      <c r="C4261" s="894" t="s">
        <v>18220</v>
      </c>
      <c r="D4261" s="893" t="s">
        <v>18479</v>
      </c>
      <c r="E4261" s="892">
        <v>240</v>
      </c>
      <c r="F4261" s="887" t="s">
        <v>18478</v>
      </c>
      <c r="G4261" s="891" t="s">
        <v>18477</v>
      </c>
      <c r="H4261" s="890"/>
      <c r="I4261" s="889" t="s">
        <v>3135</v>
      </c>
      <c r="J4261" s="889"/>
      <c r="K4261" s="888">
        <v>1</v>
      </c>
      <c r="L4261" s="888">
        <v>3</v>
      </c>
      <c r="M4261" s="887">
        <v>720</v>
      </c>
      <c r="N4261" s="888"/>
      <c r="O4261" s="888"/>
      <c r="P4261" s="887"/>
    </row>
    <row r="4262" spans="1:16" ht="33.75" x14ac:dyDescent="0.25">
      <c r="A4262" s="867" t="s">
        <v>18221</v>
      </c>
      <c r="B4262" s="867" t="s">
        <v>2672</v>
      </c>
      <c r="C4262" s="894" t="s">
        <v>18220</v>
      </c>
      <c r="D4262" s="893" t="s">
        <v>18476</v>
      </c>
      <c r="E4262" s="892">
        <v>240</v>
      </c>
      <c r="F4262" s="887" t="s">
        <v>18475</v>
      </c>
      <c r="G4262" s="891" t="s">
        <v>18474</v>
      </c>
      <c r="H4262" s="890"/>
      <c r="I4262" s="889" t="s">
        <v>3135</v>
      </c>
      <c r="J4262" s="889"/>
      <c r="K4262" s="888">
        <v>1</v>
      </c>
      <c r="L4262" s="888">
        <v>3</v>
      </c>
      <c r="M4262" s="887">
        <v>720</v>
      </c>
      <c r="N4262" s="888"/>
      <c r="O4262" s="888"/>
      <c r="P4262" s="887"/>
    </row>
    <row r="4263" spans="1:16" ht="33.75" x14ac:dyDescent="0.25">
      <c r="A4263" s="867" t="s">
        <v>18221</v>
      </c>
      <c r="B4263" s="867" t="s">
        <v>2672</v>
      </c>
      <c r="C4263" s="894" t="s">
        <v>18220</v>
      </c>
      <c r="D4263" s="893" t="s">
        <v>18473</v>
      </c>
      <c r="E4263" s="892">
        <v>240</v>
      </c>
      <c r="F4263" s="887" t="s">
        <v>18472</v>
      </c>
      <c r="G4263" s="891" t="s">
        <v>18471</v>
      </c>
      <c r="H4263" s="890"/>
      <c r="I4263" s="889" t="s">
        <v>3135</v>
      </c>
      <c r="J4263" s="889"/>
      <c r="K4263" s="888">
        <v>1</v>
      </c>
      <c r="L4263" s="888">
        <v>3</v>
      </c>
      <c r="M4263" s="887">
        <v>720</v>
      </c>
      <c r="N4263" s="888"/>
      <c r="O4263" s="888"/>
      <c r="P4263" s="887"/>
    </row>
    <row r="4264" spans="1:16" ht="33.75" x14ac:dyDescent="0.25">
      <c r="A4264" s="867" t="s">
        <v>18221</v>
      </c>
      <c r="B4264" s="867" t="s">
        <v>2672</v>
      </c>
      <c r="C4264" s="894" t="s">
        <v>18220</v>
      </c>
      <c r="D4264" s="893" t="s">
        <v>18470</v>
      </c>
      <c r="E4264" s="892">
        <v>240</v>
      </c>
      <c r="F4264" s="887" t="s">
        <v>18469</v>
      </c>
      <c r="G4264" s="891" t="s">
        <v>18468</v>
      </c>
      <c r="H4264" s="890"/>
      <c r="I4264" s="889" t="s">
        <v>3135</v>
      </c>
      <c r="J4264" s="889"/>
      <c r="K4264" s="888">
        <v>1</v>
      </c>
      <c r="L4264" s="888">
        <v>3</v>
      </c>
      <c r="M4264" s="887">
        <v>720</v>
      </c>
      <c r="N4264" s="888"/>
      <c r="O4264" s="888"/>
      <c r="P4264" s="887"/>
    </row>
    <row r="4265" spans="1:16" ht="33.75" x14ac:dyDescent="0.25">
      <c r="A4265" s="867" t="s">
        <v>18221</v>
      </c>
      <c r="B4265" s="867" t="s">
        <v>2672</v>
      </c>
      <c r="C4265" s="894" t="s">
        <v>18220</v>
      </c>
      <c r="D4265" s="893" t="s">
        <v>18467</v>
      </c>
      <c r="E4265" s="892">
        <v>240</v>
      </c>
      <c r="F4265" s="887" t="s">
        <v>18466</v>
      </c>
      <c r="G4265" s="891" t="s">
        <v>18465</v>
      </c>
      <c r="H4265" s="890"/>
      <c r="I4265" s="889" t="s">
        <v>3135</v>
      </c>
      <c r="J4265" s="889"/>
      <c r="K4265" s="888">
        <v>1</v>
      </c>
      <c r="L4265" s="888">
        <v>3</v>
      </c>
      <c r="M4265" s="887">
        <v>720</v>
      </c>
      <c r="N4265" s="888"/>
      <c r="O4265" s="888"/>
      <c r="P4265" s="887"/>
    </row>
    <row r="4266" spans="1:16" x14ac:dyDescent="0.25">
      <c r="A4266" s="1772" t="s">
        <v>2848</v>
      </c>
      <c r="B4266" s="1772"/>
      <c r="C4266" s="1772"/>
      <c r="D4266" s="1772"/>
      <c r="E4266" s="1772"/>
      <c r="F4266" s="1772" t="s">
        <v>378</v>
      </c>
      <c r="G4266" s="1772"/>
      <c r="H4266" s="1772"/>
      <c r="I4266" s="1772"/>
      <c r="J4266" s="1772"/>
      <c r="K4266" s="1771" t="s">
        <v>2847</v>
      </c>
      <c r="L4266" s="1771"/>
      <c r="M4266" s="1771"/>
      <c r="N4266" s="1771" t="s">
        <v>2846</v>
      </c>
      <c r="O4266" s="1771"/>
      <c r="P4266" s="1771"/>
    </row>
    <row r="4267" spans="1:16" ht="69.75" x14ac:dyDescent="0.25">
      <c r="A4267" s="1535" t="s">
        <v>2845</v>
      </c>
      <c r="B4267" s="1535" t="s">
        <v>5</v>
      </c>
      <c r="C4267" s="1535" t="s">
        <v>2844</v>
      </c>
      <c r="D4267" s="1535" t="s">
        <v>2843</v>
      </c>
      <c r="E4267" s="1536" t="s">
        <v>2842</v>
      </c>
      <c r="F4267" s="1537" t="s">
        <v>2841</v>
      </c>
      <c r="G4267" s="1535" t="s">
        <v>2840</v>
      </c>
      <c r="H4267" s="1535" t="s">
        <v>2839</v>
      </c>
      <c r="I4267" s="1535" t="s">
        <v>2838</v>
      </c>
      <c r="J4267" s="1535" t="s">
        <v>2837</v>
      </c>
      <c r="K4267" s="1538" t="s">
        <v>2836</v>
      </c>
      <c r="L4267" s="1538" t="s">
        <v>2835</v>
      </c>
      <c r="M4267" s="1539" t="s">
        <v>2834</v>
      </c>
      <c r="N4267" s="1538" t="s">
        <v>2836</v>
      </c>
      <c r="O4267" s="1538" t="s">
        <v>2835</v>
      </c>
      <c r="P4267" s="1539" t="s">
        <v>2834</v>
      </c>
    </row>
    <row r="4268" spans="1:16" ht="33.75" x14ac:dyDescent="0.25">
      <c r="A4268" s="867" t="s">
        <v>18221</v>
      </c>
      <c r="B4268" s="867" t="s">
        <v>2672</v>
      </c>
      <c r="C4268" s="894" t="s">
        <v>18220</v>
      </c>
      <c r="D4268" s="893" t="s">
        <v>18464</v>
      </c>
      <c r="E4268" s="892">
        <v>240</v>
      </c>
      <c r="F4268" s="887" t="s">
        <v>18463</v>
      </c>
      <c r="G4268" s="891" t="s">
        <v>18462</v>
      </c>
      <c r="H4268" s="890"/>
      <c r="I4268" s="889" t="s">
        <v>3135</v>
      </c>
      <c r="J4268" s="889"/>
      <c r="K4268" s="888">
        <v>1</v>
      </c>
      <c r="L4268" s="888">
        <v>3</v>
      </c>
      <c r="M4268" s="887">
        <v>720</v>
      </c>
      <c r="N4268" s="888"/>
      <c r="O4268" s="888"/>
      <c r="P4268" s="887"/>
    </row>
    <row r="4269" spans="1:16" ht="33.75" x14ac:dyDescent="0.25">
      <c r="A4269" s="867" t="s">
        <v>18221</v>
      </c>
      <c r="B4269" s="867" t="s">
        <v>2672</v>
      </c>
      <c r="C4269" s="894" t="s">
        <v>18220</v>
      </c>
      <c r="D4269" s="893" t="s">
        <v>18461</v>
      </c>
      <c r="E4269" s="892">
        <v>240</v>
      </c>
      <c r="F4269" s="887" t="s">
        <v>18460</v>
      </c>
      <c r="G4269" s="891" t="s">
        <v>18459</v>
      </c>
      <c r="H4269" s="890"/>
      <c r="I4269" s="889" t="s">
        <v>3135</v>
      </c>
      <c r="J4269" s="889"/>
      <c r="K4269" s="888">
        <v>1</v>
      </c>
      <c r="L4269" s="888">
        <v>3</v>
      </c>
      <c r="M4269" s="887">
        <v>720</v>
      </c>
      <c r="N4269" s="888"/>
      <c r="O4269" s="888"/>
      <c r="P4269" s="887"/>
    </row>
    <row r="4270" spans="1:16" ht="33.75" x14ac:dyDescent="0.25">
      <c r="A4270" s="867" t="s">
        <v>18221</v>
      </c>
      <c r="B4270" s="867" t="s">
        <v>2672</v>
      </c>
      <c r="C4270" s="894" t="s">
        <v>18220</v>
      </c>
      <c r="D4270" s="893" t="s">
        <v>18458</v>
      </c>
      <c r="E4270" s="892">
        <v>240</v>
      </c>
      <c r="F4270" s="887" t="s">
        <v>18457</v>
      </c>
      <c r="G4270" s="891" t="s">
        <v>18456</v>
      </c>
      <c r="H4270" s="890"/>
      <c r="I4270" s="889" t="s">
        <v>3135</v>
      </c>
      <c r="J4270" s="889"/>
      <c r="K4270" s="888">
        <v>1</v>
      </c>
      <c r="L4270" s="888">
        <v>3</v>
      </c>
      <c r="M4270" s="887">
        <v>720</v>
      </c>
      <c r="N4270" s="888"/>
      <c r="O4270" s="888"/>
      <c r="P4270" s="887"/>
    </row>
    <row r="4271" spans="1:16" ht="33.75" x14ac:dyDescent="0.25">
      <c r="A4271" s="867" t="s">
        <v>18221</v>
      </c>
      <c r="B4271" s="867" t="s">
        <v>2672</v>
      </c>
      <c r="C4271" s="894" t="s">
        <v>18220</v>
      </c>
      <c r="D4271" s="893" t="s">
        <v>18455</v>
      </c>
      <c r="E4271" s="892">
        <v>240</v>
      </c>
      <c r="F4271" s="887" t="s">
        <v>18454</v>
      </c>
      <c r="G4271" s="891" t="s">
        <v>18453</v>
      </c>
      <c r="H4271" s="890"/>
      <c r="I4271" s="889" t="s">
        <v>3135</v>
      </c>
      <c r="J4271" s="889"/>
      <c r="K4271" s="888">
        <v>1</v>
      </c>
      <c r="L4271" s="888">
        <v>3</v>
      </c>
      <c r="M4271" s="887">
        <v>720</v>
      </c>
      <c r="N4271" s="888"/>
      <c r="O4271" s="888"/>
      <c r="P4271" s="887"/>
    </row>
    <row r="4272" spans="1:16" ht="33.75" x14ac:dyDescent="0.25">
      <c r="A4272" s="867" t="s">
        <v>18221</v>
      </c>
      <c r="B4272" s="867" t="s">
        <v>2672</v>
      </c>
      <c r="C4272" s="894" t="s">
        <v>18220</v>
      </c>
      <c r="D4272" s="893" t="s">
        <v>18452</v>
      </c>
      <c r="E4272" s="892">
        <v>240</v>
      </c>
      <c r="F4272" s="887" t="s">
        <v>18451</v>
      </c>
      <c r="G4272" s="891" t="s">
        <v>18450</v>
      </c>
      <c r="H4272" s="890"/>
      <c r="I4272" s="889" t="s">
        <v>3135</v>
      </c>
      <c r="J4272" s="889"/>
      <c r="K4272" s="888">
        <v>1</v>
      </c>
      <c r="L4272" s="888">
        <v>3</v>
      </c>
      <c r="M4272" s="887">
        <v>720</v>
      </c>
      <c r="N4272" s="888"/>
      <c r="O4272" s="888"/>
      <c r="P4272" s="887"/>
    </row>
    <row r="4273" spans="1:16" ht="33.75" x14ac:dyDescent="0.25">
      <c r="A4273" s="867" t="s">
        <v>18221</v>
      </c>
      <c r="B4273" s="867" t="s">
        <v>2672</v>
      </c>
      <c r="C4273" s="894" t="s">
        <v>18220</v>
      </c>
      <c r="D4273" s="893" t="s">
        <v>18449</v>
      </c>
      <c r="E4273" s="892">
        <v>240</v>
      </c>
      <c r="F4273" s="887" t="s">
        <v>18448</v>
      </c>
      <c r="G4273" s="891" t="s">
        <v>18447</v>
      </c>
      <c r="H4273" s="890"/>
      <c r="I4273" s="889" t="s">
        <v>3135</v>
      </c>
      <c r="J4273" s="889"/>
      <c r="K4273" s="888">
        <v>1</v>
      </c>
      <c r="L4273" s="888">
        <v>3</v>
      </c>
      <c r="M4273" s="887">
        <v>720</v>
      </c>
      <c r="N4273" s="888"/>
      <c r="O4273" s="888"/>
      <c r="P4273" s="887"/>
    </row>
    <row r="4274" spans="1:16" ht="33.75" x14ac:dyDescent="0.25">
      <c r="A4274" s="867" t="s">
        <v>18221</v>
      </c>
      <c r="B4274" s="867" t="s">
        <v>2672</v>
      </c>
      <c r="C4274" s="894" t="s">
        <v>18220</v>
      </c>
      <c r="D4274" s="893" t="s">
        <v>18446</v>
      </c>
      <c r="E4274" s="892">
        <v>240</v>
      </c>
      <c r="F4274" s="887" t="s">
        <v>18445</v>
      </c>
      <c r="G4274" s="891" t="s">
        <v>18444</v>
      </c>
      <c r="H4274" s="890"/>
      <c r="I4274" s="889" t="s">
        <v>3135</v>
      </c>
      <c r="J4274" s="889"/>
      <c r="K4274" s="888">
        <v>1</v>
      </c>
      <c r="L4274" s="888">
        <v>3</v>
      </c>
      <c r="M4274" s="887">
        <v>720</v>
      </c>
      <c r="N4274" s="888"/>
      <c r="O4274" s="888"/>
      <c r="P4274" s="887"/>
    </row>
    <row r="4275" spans="1:16" ht="33.75" x14ac:dyDescent="0.25">
      <c r="A4275" s="867" t="s">
        <v>18221</v>
      </c>
      <c r="B4275" s="867" t="s">
        <v>2672</v>
      </c>
      <c r="C4275" s="894" t="s">
        <v>18220</v>
      </c>
      <c r="D4275" s="893" t="s">
        <v>18443</v>
      </c>
      <c r="E4275" s="892">
        <v>240</v>
      </c>
      <c r="F4275" s="887" t="s">
        <v>18442</v>
      </c>
      <c r="G4275" s="891" t="s">
        <v>18441</v>
      </c>
      <c r="H4275" s="890"/>
      <c r="I4275" s="889" t="s">
        <v>18440</v>
      </c>
      <c r="J4275" s="889"/>
      <c r="K4275" s="888">
        <v>1</v>
      </c>
      <c r="L4275" s="888">
        <v>3</v>
      </c>
      <c r="M4275" s="887">
        <v>720</v>
      </c>
      <c r="N4275" s="888"/>
      <c r="O4275" s="888"/>
      <c r="P4275" s="887"/>
    </row>
    <row r="4276" spans="1:16" ht="33.75" x14ac:dyDescent="0.25">
      <c r="A4276" s="867" t="s">
        <v>18221</v>
      </c>
      <c r="B4276" s="867" t="s">
        <v>2672</v>
      </c>
      <c r="C4276" s="894" t="s">
        <v>18220</v>
      </c>
      <c r="D4276" s="893" t="s">
        <v>18439</v>
      </c>
      <c r="E4276" s="892">
        <v>240</v>
      </c>
      <c r="F4276" s="887" t="s">
        <v>18438</v>
      </c>
      <c r="G4276" s="891" t="s">
        <v>18437</v>
      </c>
      <c r="H4276" s="890"/>
      <c r="I4276" s="889" t="s">
        <v>3135</v>
      </c>
      <c r="J4276" s="889"/>
      <c r="K4276" s="888">
        <v>1</v>
      </c>
      <c r="L4276" s="888">
        <v>3</v>
      </c>
      <c r="M4276" s="887">
        <v>720</v>
      </c>
      <c r="N4276" s="888"/>
      <c r="O4276" s="888"/>
      <c r="P4276" s="887"/>
    </row>
    <row r="4277" spans="1:16" ht="45" customHeight="1" x14ac:dyDescent="0.25">
      <c r="A4277" s="867" t="s">
        <v>18221</v>
      </c>
      <c r="B4277" s="867" t="s">
        <v>2672</v>
      </c>
      <c r="C4277" s="894" t="s">
        <v>18220</v>
      </c>
      <c r="D4277" s="893" t="s">
        <v>18603</v>
      </c>
      <c r="E4277" s="892">
        <v>1000</v>
      </c>
      <c r="F4277" s="887" t="s">
        <v>18607</v>
      </c>
      <c r="G4277" s="891" t="s">
        <v>18606</v>
      </c>
      <c r="H4277" s="890" t="s">
        <v>2704</v>
      </c>
      <c r="I4277" s="889" t="s">
        <v>3654</v>
      </c>
      <c r="J4277" s="889" t="s">
        <v>2703</v>
      </c>
      <c r="K4277" s="888">
        <v>1</v>
      </c>
      <c r="L4277" s="888">
        <v>3</v>
      </c>
      <c r="M4277" s="887">
        <v>3000</v>
      </c>
      <c r="N4277" s="888"/>
      <c r="O4277" s="888"/>
      <c r="P4277" s="887"/>
    </row>
    <row r="4278" spans="1:16" ht="33.75" x14ac:dyDescent="0.25">
      <c r="A4278" s="867" t="s">
        <v>18221</v>
      </c>
      <c r="B4278" s="867" t="s">
        <v>2672</v>
      </c>
      <c r="C4278" s="894" t="s">
        <v>18220</v>
      </c>
      <c r="D4278" s="893" t="s">
        <v>18603</v>
      </c>
      <c r="E4278" s="892">
        <v>1000</v>
      </c>
      <c r="F4278" s="887" t="s">
        <v>18605</v>
      </c>
      <c r="G4278" s="891" t="s">
        <v>18604</v>
      </c>
      <c r="H4278" s="890" t="s">
        <v>2708</v>
      </c>
      <c r="I4278" s="889" t="s">
        <v>2684</v>
      </c>
      <c r="J4278" s="889"/>
      <c r="K4278" s="888">
        <v>1</v>
      </c>
      <c r="L4278" s="888">
        <v>3</v>
      </c>
      <c r="M4278" s="887">
        <v>3000</v>
      </c>
      <c r="N4278" s="888"/>
      <c r="O4278" s="888"/>
      <c r="P4278" s="887"/>
    </row>
    <row r="4279" spans="1:16" ht="33.75" x14ac:dyDescent="0.25">
      <c r="A4279" s="867" t="s">
        <v>18221</v>
      </c>
      <c r="B4279" s="867" t="s">
        <v>2672</v>
      </c>
      <c r="C4279" s="894" t="s">
        <v>18220</v>
      </c>
      <c r="D4279" s="893" t="s">
        <v>18603</v>
      </c>
      <c r="E4279" s="892">
        <v>1000</v>
      </c>
      <c r="F4279" s="887" t="s">
        <v>18602</v>
      </c>
      <c r="G4279" s="891" t="s">
        <v>18601</v>
      </c>
      <c r="H4279" s="890" t="s">
        <v>18600</v>
      </c>
      <c r="I4279" s="889" t="s">
        <v>2822</v>
      </c>
      <c r="J4279" s="889"/>
      <c r="K4279" s="888">
        <v>1</v>
      </c>
      <c r="L4279" s="888">
        <v>3</v>
      </c>
      <c r="M4279" s="887">
        <v>3000</v>
      </c>
      <c r="N4279" s="888"/>
      <c r="O4279" s="888"/>
      <c r="P4279" s="887"/>
    </row>
    <row r="4280" spans="1:16" ht="45" x14ac:dyDescent="0.25">
      <c r="A4280" s="867" t="s">
        <v>18221</v>
      </c>
      <c r="B4280" s="867" t="s">
        <v>2672</v>
      </c>
      <c r="C4280" s="894" t="s">
        <v>18220</v>
      </c>
      <c r="D4280" s="893" t="s">
        <v>18599</v>
      </c>
      <c r="E4280" s="892">
        <v>1000</v>
      </c>
      <c r="F4280" s="887" t="s">
        <v>18598</v>
      </c>
      <c r="G4280" s="891" t="s">
        <v>18597</v>
      </c>
      <c r="H4280" s="890" t="s">
        <v>18216</v>
      </c>
      <c r="I4280" s="889" t="s">
        <v>18215</v>
      </c>
      <c r="J4280" s="889"/>
      <c r="K4280" s="888">
        <v>1</v>
      </c>
      <c r="L4280" s="888">
        <v>3</v>
      </c>
      <c r="M4280" s="887">
        <v>3000</v>
      </c>
      <c r="N4280" s="888"/>
      <c r="O4280" s="888"/>
      <c r="P4280" s="887"/>
    </row>
    <row r="4281" spans="1:16" ht="45" x14ac:dyDescent="0.25">
      <c r="A4281" s="867" t="s">
        <v>18221</v>
      </c>
      <c r="B4281" s="867" t="s">
        <v>2672</v>
      </c>
      <c r="C4281" s="894" t="s">
        <v>18220</v>
      </c>
      <c r="D4281" s="893" t="s">
        <v>18219</v>
      </c>
      <c r="E4281" s="892">
        <v>1000</v>
      </c>
      <c r="F4281" s="887" t="s">
        <v>18625</v>
      </c>
      <c r="G4281" s="891" t="s">
        <v>18624</v>
      </c>
      <c r="H4281" s="890" t="s">
        <v>18623</v>
      </c>
      <c r="I4281" s="889" t="s">
        <v>2684</v>
      </c>
      <c r="J4281" s="889"/>
      <c r="K4281" s="888">
        <v>1</v>
      </c>
      <c r="L4281" s="888">
        <v>3</v>
      </c>
      <c r="M4281" s="887">
        <v>3000</v>
      </c>
      <c r="N4281" s="888"/>
      <c r="O4281" s="888"/>
      <c r="P4281" s="887"/>
    </row>
    <row r="4282" spans="1:16" ht="33.75" x14ac:dyDescent="0.25">
      <c r="A4282" s="867" t="s">
        <v>18221</v>
      </c>
      <c r="B4282" s="867" t="s">
        <v>2672</v>
      </c>
      <c r="C4282" s="894" t="s">
        <v>18220</v>
      </c>
      <c r="D4282" s="893" t="s">
        <v>18594</v>
      </c>
      <c r="E4282" s="892">
        <v>1000</v>
      </c>
      <c r="F4282" s="887" t="s">
        <v>18596</v>
      </c>
      <c r="G4282" s="891" t="s">
        <v>18595</v>
      </c>
      <c r="H4282" s="890" t="s">
        <v>2722</v>
      </c>
      <c r="I4282" s="889" t="s">
        <v>3654</v>
      </c>
      <c r="J4282" s="889" t="s">
        <v>2772</v>
      </c>
      <c r="K4282" s="888">
        <v>1</v>
      </c>
      <c r="L4282" s="888">
        <v>3</v>
      </c>
      <c r="M4282" s="887">
        <v>3000</v>
      </c>
      <c r="N4282" s="888"/>
      <c r="O4282" s="888"/>
      <c r="P4282" s="887"/>
    </row>
    <row r="4283" spans="1:16" ht="33.75" x14ac:dyDescent="0.25">
      <c r="A4283" s="867" t="s">
        <v>18221</v>
      </c>
      <c r="B4283" s="867" t="s">
        <v>2672</v>
      </c>
      <c r="C4283" s="894" t="s">
        <v>18220</v>
      </c>
      <c r="D4283" s="893" t="s">
        <v>18594</v>
      </c>
      <c r="E4283" s="892">
        <v>1000</v>
      </c>
      <c r="F4283" s="887" t="s">
        <v>18593</v>
      </c>
      <c r="G4283" s="891" t="s">
        <v>18592</v>
      </c>
      <c r="H4283" s="890" t="s">
        <v>2722</v>
      </c>
      <c r="I4283" s="889" t="s">
        <v>2684</v>
      </c>
      <c r="J4283" s="889"/>
      <c r="K4283" s="888">
        <v>1</v>
      </c>
      <c r="L4283" s="888">
        <v>3</v>
      </c>
      <c r="M4283" s="887">
        <v>3000</v>
      </c>
      <c r="N4283" s="888"/>
      <c r="O4283" s="888"/>
      <c r="P4283" s="887"/>
    </row>
    <row r="4284" spans="1:16" ht="33.75" x14ac:dyDescent="0.25">
      <c r="A4284" s="867" t="s">
        <v>18221</v>
      </c>
      <c r="B4284" s="867" t="s">
        <v>2672</v>
      </c>
      <c r="C4284" s="894" t="s">
        <v>18220</v>
      </c>
      <c r="D4284" s="893" t="s">
        <v>18588</v>
      </c>
      <c r="E4284" s="892">
        <v>1000</v>
      </c>
      <c r="F4284" s="887" t="s">
        <v>18591</v>
      </c>
      <c r="G4284" s="891" t="s">
        <v>18590</v>
      </c>
      <c r="H4284" s="890" t="s">
        <v>18589</v>
      </c>
      <c r="I4284" s="889" t="s">
        <v>2822</v>
      </c>
      <c r="J4284" s="889"/>
      <c r="K4284" s="888">
        <v>1</v>
      </c>
      <c r="L4284" s="888">
        <v>3</v>
      </c>
      <c r="M4284" s="887">
        <v>3000</v>
      </c>
      <c r="N4284" s="888"/>
      <c r="O4284" s="888"/>
      <c r="P4284" s="887"/>
    </row>
    <row r="4285" spans="1:16" ht="33.75" x14ac:dyDescent="0.25">
      <c r="A4285" s="867" t="s">
        <v>18221</v>
      </c>
      <c r="B4285" s="867" t="s">
        <v>2672</v>
      </c>
      <c r="C4285" s="894" t="s">
        <v>18220</v>
      </c>
      <c r="D4285" s="893" t="s">
        <v>18588</v>
      </c>
      <c r="E4285" s="892">
        <v>1000</v>
      </c>
      <c r="F4285" s="887" t="s">
        <v>18587</v>
      </c>
      <c r="G4285" s="891" t="s">
        <v>18586</v>
      </c>
      <c r="H4285" s="890" t="s">
        <v>2712</v>
      </c>
      <c r="I4285" s="889" t="s">
        <v>17825</v>
      </c>
      <c r="J4285" s="889" t="s">
        <v>2712</v>
      </c>
      <c r="K4285" s="888">
        <v>1</v>
      </c>
      <c r="L4285" s="888">
        <v>3</v>
      </c>
      <c r="M4285" s="887">
        <v>3000</v>
      </c>
      <c r="N4285" s="888"/>
      <c r="O4285" s="888"/>
      <c r="P4285" s="887"/>
    </row>
    <row r="4286" spans="1:16" ht="33.75" x14ac:dyDescent="0.25">
      <c r="A4286" s="867" t="s">
        <v>18221</v>
      </c>
      <c r="B4286" s="867" t="s">
        <v>2672</v>
      </c>
      <c r="C4286" s="894" t="s">
        <v>18220</v>
      </c>
      <c r="D4286" s="893" t="s">
        <v>18583</v>
      </c>
      <c r="E4286" s="892">
        <v>1000</v>
      </c>
      <c r="F4286" s="887" t="s">
        <v>18585</v>
      </c>
      <c r="G4286" s="891" t="s">
        <v>18584</v>
      </c>
      <c r="H4286" s="890" t="s">
        <v>2676</v>
      </c>
      <c r="I4286" s="889" t="s">
        <v>3654</v>
      </c>
      <c r="J4286" s="889" t="s">
        <v>2860</v>
      </c>
      <c r="K4286" s="888">
        <v>1</v>
      </c>
      <c r="L4286" s="888">
        <v>3</v>
      </c>
      <c r="M4286" s="887">
        <v>3000</v>
      </c>
      <c r="N4286" s="888"/>
      <c r="O4286" s="888"/>
      <c r="P4286" s="887"/>
    </row>
    <row r="4287" spans="1:16" ht="33.75" x14ac:dyDescent="0.25">
      <c r="A4287" s="867" t="s">
        <v>18221</v>
      </c>
      <c r="B4287" s="867" t="s">
        <v>2672</v>
      </c>
      <c r="C4287" s="894" t="s">
        <v>18220</v>
      </c>
      <c r="D4287" s="893" t="s">
        <v>18583</v>
      </c>
      <c r="E4287" s="892">
        <v>1000</v>
      </c>
      <c r="F4287" s="887" t="s">
        <v>18582</v>
      </c>
      <c r="G4287" s="891" t="s">
        <v>18581</v>
      </c>
      <c r="H4287" s="890" t="s">
        <v>2745</v>
      </c>
      <c r="I4287" s="889" t="s">
        <v>2684</v>
      </c>
      <c r="J4287" s="889"/>
      <c r="K4287" s="888">
        <v>1</v>
      </c>
      <c r="L4287" s="888">
        <v>3</v>
      </c>
      <c r="M4287" s="887">
        <v>3000</v>
      </c>
      <c r="N4287" s="888"/>
      <c r="O4287" s="888"/>
      <c r="P4287" s="887"/>
    </row>
    <row r="4288" spans="1:16" ht="45" x14ac:dyDescent="0.25">
      <c r="A4288" s="867" t="s">
        <v>18221</v>
      </c>
      <c r="B4288" s="867" t="s">
        <v>2672</v>
      </c>
      <c r="C4288" s="894" t="s">
        <v>18220</v>
      </c>
      <c r="D4288" s="893" t="s">
        <v>18577</v>
      </c>
      <c r="E4288" s="892">
        <v>1000</v>
      </c>
      <c r="F4288" s="887" t="s">
        <v>18580</v>
      </c>
      <c r="G4288" s="891" t="s">
        <v>18579</v>
      </c>
      <c r="H4288" s="890" t="s">
        <v>18578</v>
      </c>
      <c r="I4288" s="889" t="s">
        <v>2684</v>
      </c>
      <c r="J4288" s="889"/>
      <c r="K4288" s="888">
        <v>1</v>
      </c>
      <c r="L4288" s="888">
        <v>3</v>
      </c>
      <c r="M4288" s="887">
        <v>3000</v>
      </c>
      <c r="N4288" s="888"/>
      <c r="O4288" s="888"/>
      <c r="P4288" s="887"/>
    </row>
    <row r="4289" spans="1:16" ht="45" x14ac:dyDescent="0.25">
      <c r="A4289" s="867" t="s">
        <v>18221</v>
      </c>
      <c r="B4289" s="867" t="s">
        <v>2672</v>
      </c>
      <c r="C4289" s="894" t="s">
        <v>18220</v>
      </c>
      <c r="D4289" s="893" t="s">
        <v>18577</v>
      </c>
      <c r="E4289" s="892">
        <v>1000</v>
      </c>
      <c r="F4289" s="887" t="s">
        <v>18576</v>
      </c>
      <c r="G4289" s="891" t="s">
        <v>18575</v>
      </c>
      <c r="H4289" s="890" t="s">
        <v>18574</v>
      </c>
      <c r="I4289" s="889" t="s">
        <v>17825</v>
      </c>
      <c r="J4289" s="889" t="s">
        <v>2712</v>
      </c>
      <c r="K4289" s="888">
        <v>1</v>
      </c>
      <c r="L4289" s="888">
        <v>3</v>
      </c>
      <c r="M4289" s="887">
        <v>3000</v>
      </c>
      <c r="N4289" s="888"/>
      <c r="O4289" s="888"/>
      <c r="P4289" s="887"/>
    </row>
    <row r="4290" spans="1:16" ht="33.75" x14ac:dyDescent="0.25">
      <c r="A4290" s="867" t="s">
        <v>18221</v>
      </c>
      <c r="B4290" s="867" t="s">
        <v>2672</v>
      </c>
      <c r="C4290" s="894" t="s">
        <v>18220</v>
      </c>
      <c r="D4290" s="893" t="s">
        <v>18573</v>
      </c>
      <c r="E4290" s="892">
        <v>1000</v>
      </c>
      <c r="F4290" s="887" t="s">
        <v>18572</v>
      </c>
      <c r="G4290" s="891" t="s">
        <v>18571</v>
      </c>
      <c r="H4290" s="890" t="s">
        <v>2704</v>
      </c>
      <c r="I4290" s="889" t="s">
        <v>3654</v>
      </c>
      <c r="J4290" s="889" t="s">
        <v>2703</v>
      </c>
      <c r="K4290" s="888">
        <v>1</v>
      </c>
      <c r="L4290" s="888">
        <v>3</v>
      </c>
      <c r="M4290" s="887">
        <v>3000</v>
      </c>
      <c r="N4290" s="888"/>
      <c r="O4290" s="888"/>
      <c r="P4290" s="887"/>
    </row>
    <row r="4291" spans="1:16" ht="33.75" x14ac:dyDescent="0.25">
      <c r="A4291" s="867" t="s">
        <v>18221</v>
      </c>
      <c r="B4291" s="867" t="s">
        <v>2672</v>
      </c>
      <c r="C4291" s="894" t="s">
        <v>18220</v>
      </c>
      <c r="D4291" s="893" t="s">
        <v>18568</v>
      </c>
      <c r="E4291" s="892">
        <v>1000</v>
      </c>
      <c r="F4291" s="887" t="s">
        <v>18570</v>
      </c>
      <c r="G4291" s="891" t="s">
        <v>18569</v>
      </c>
      <c r="H4291" s="890" t="s">
        <v>2704</v>
      </c>
      <c r="I4291" s="889" t="s">
        <v>2684</v>
      </c>
      <c r="J4291" s="889"/>
      <c r="K4291" s="888">
        <v>1</v>
      </c>
      <c r="L4291" s="888">
        <v>3</v>
      </c>
      <c r="M4291" s="887">
        <v>3000</v>
      </c>
      <c r="N4291" s="888"/>
      <c r="O4291" s="888"/>
      <c r="P4291" s="887"/>
    </row>
    <row r="4292" spans="1:16" ht="33.75" x14ac:dyDescent="0.25">
      <c r="A4292" s="867" t="s">
        <v>18221</v>
      </c>
      <c r="B4292" s="867" t="s">
        <v>2672</v>
      </c>
      <c r="C4292" s="894" t="s">
        <v>18220</v>
      </c>
      <c r="D4292" s="893" t="s">
        <v>18568</v>
      </c>
      <c r="E4292" s="892">
        <v>1000</v>
      </c>
      <c r="F4292" s="887" t="s">
        <v>18567</v>
      </c>
      <c r="G4292" s="891" t="s">
        <v>18566</v>
      </c>
      <c r="H4292" s="890" t="s">
        <v>18565</v>
      </c>
      <c r="I4292" s="889" t="s">
        <v>18126</v>
      </c>
      <c r="J4292" s="889" t="s">
        <v>18564</v>
      </c>
      <c r="K4292" s="888">
        <v>1</v>
      </c>
      <c r="L4292" s="888">
        <v>3</v>
      </c>
      <c r="M4292" s="887">
        <v>3000</v>
      </c>
      <c r="N4292" s="888"/>
      <c r="O4292" s="888"/>
      <c r="P4292" s="887"/>
    </row>
    <row r="4293" spans="1:16" ht="45" x14ac:dyDescent="0.25">
      <c r="A4293" s="867" t="s">
        <v>18221</v>
      </c>
      <c r="B4293" s="867" t="s">
        <v>2672</v>
      </c>
      <c r="C4293" s="894" t="s">
        <v>18220</v>
      </c>
      <c r="D4293" s="893" t="s">
        <v>18335</v>
      </c>
      <c r="E4293" s="892">
        <v>1000</v>
      </c>
      <c r="F4293" s="887" t="s">
        <v>18653</v>
      </c>
      <c r="G4293" s="891" t="s">
        <v>18652</v>
      </c>
      <c r="H4293" s="890" t="s">
        <v>18216</v>
      </c>
      <c r="I4293" s="889" t="s">
        <v>18215</v>
      </c>
      <c r="J4293" s="889"/>
      <c r="K4293" s="888">
        <v>1</v>
      </c>
      <c r="L4293" s="888">
        <v>3</v>
      </c>
      <c r="M4293" s="887">
        <v>3000</v>
      </c>
      <c r="N4293" s="888"/>
      <c r="O4293" s="888"/>
      <c r="P4293" s="887"/>
    </row>
    <row r="4294" spans="1:16" ht="33.75" x14ac:dyDescent="0.25">
      <c r="A4294" s="867" t="s">
        <v>18221</v>
      </c>
      <c r="B4294" s="867" t="s">
        <v>2672</v>
      </c>
      <c r="C4294" s="894" t="s">
        <v>18220</v>
      </c>
      <c r="D4294" s="893" t="s">
        <v>18561</v>
      </c>
      <c r="E4294" s="892">
        <v>1000</v>
      </c>
      <c r="F4294" s="887" t="s">
        <v>18563</v>
      </c>
      <c r="G4294" s="891" t="s">
        <v>18562</v>
      </c>
      <c r="H4294" s="890" t="s">
        <v>2745</v>
      </c>
      <c r="I4294" s="889" t="s">
        <v>2684</v>
      </c>
      <c r="J4294" s="889"/>
      <c r="K4294" s="888">
        <v>1</v>
      </c>
      <c r="L4294" s="888">
        <v>3</v>
      </c>
      <c r="M4294" s="887">
        <v>3000</v>
      </c>
      <c r="N4294" s="888"/>
      <c r="O4294" s="888"/>
      <c r="P4294" s="887"/>
    </row>
    <row r="4295" spans="1:16" ht="33.75" x14ac:dyDescent="0.25">
      <c r="A4295" s="867" t="s">
        <v>18221</v>
      </c>
      <c r="B4295" s="867" t="s">
        <v>2672</v>
      </c>
      <c r="C4295" s="894" t="s">
        <v>18220</v>
      </c>
      <c r="D4295" s="893" t="s">
        <v>18561</v>
      </c>
      <c r="E4295" s="892">
        <v>1000</v>
      </c>
      <c r="F4295" s="887" t="s">
        <v>18560</v>
      </c>
      <c r="G4295" s="891" t="s">
        <v>18559</v>
      </c>
      <c r="H4295" s="890" t="s">
        <v>2676</v>
      </c>
      <c r="I4295" s="889" t="s">
        <v>3654</v>
      </c>
      <c r="J4295" s="889" t="s">
        <v>2860</v>
      </c>
      <c r="K4295" s="888">
        <v>1</v>
      </c>
      <c r="L4295" s="888">
        <v>3</v>
      </c>
      <c r="M4295" s="887">
        <v>3000</v>
      </c>
      <c r="N4295" s="888"/>
      <c r="O4295" s="888"/>
      <c r="P4295" s="887"/>
    </row>
    <row r="4296" spans="1:16" ht="33.75" x14ac:dyDescent="0.25">
      <c r="A4296" s="867" t="s">
        <v>18221</v>
      </c>
      <c r="B4296" s="867" t="s">
        <v>2672</v>
      </c>
      <c r="C4296" s="894" t="s">
        <v>18220</v>
      </c>
      <c r="D4296" s="893" t="s">
        <v>18558</v>
      </c>
      <c r="E4296" s="892">
        <v>1000</v>
      </c>
      <c r="F4296" s="887" t="s">
        <v>18557</v>
      </c>
      <c r="G4296" s="891" t="s">
        <v>18556</v>
      </c>
      <c r="H4296" s="890" t="s">
        <v>2801</v>
      </c>
      <c r="I4296" s="889" t="s">
        <v>2822</v>
      </c>
      <c r="J4296" s="889"/>
      <c r="K4296" s="888">
        <v>1</v>
      </c>
      <c r="L4296" s="888">
        <v>3</v>
      </c>
      <c r="M4296" s="887">
        <v>3000</v>
      </c>
      <c r="N4296" s="888"/>
      <c r="O4296" s="888"/>
      <c r="P4296" s="887"/>
    </row>
    <row r="4297" spans="1:16" ht="33.75" x14ac:dyDescent="0.25">
      <c r="A4297" s="867" t="s">
        <v>18221</v>
      </c>
      <c r="B4297" s="867" t="s">
        <v>2672</v>
      </c>
      <c r="C4297" s="894" t="s">
        <v>18220</v>
      </c>
      <c r="D4297" s="893" t="s">
        <v>18552</v>
      </c>
      <c r="E4297" s="892">
        <v>1000</v>
      </c>
      <c r="F4297" s="887" t="s">
        <v>18555</v>
      </c>
      <c r="G4297" s="891" t="s">
        <v>18554</v>
      </c>
      <c r="H4297" s="890" t="s">
        <v>18553</v>
      </c>
      <c r="I4297" s="889" t="s">
        <v>17825</v>
      </c>
      <c r="J4297" s="889" t="s">
        <v>18553</v>
      </c>
      <c r="K4297" s="888">
        <v>1</v>
      </c>
      <c r="L4297" s="888">
        <v>3</v>
      </c>
      <c r="M4297" s="887">
        <v>3000</v>
      </c>
      <c r="N4297" s="888"/>
      <c r="O4297" s="888"/>
      <c r="P4297" s="887"/>
    </row>
    <row r="4298" spans="1:16" ht="33.75" x14ac:dyDescent="0.25">
      <c r="A4298" s="867" t="s">
        <v>18221</v>
      </c>
      <c r="B4298" s="867" t="s">
        <v>2672</v>
      </c>
      <c r="C4298" s="894" t="s">
        <v>18220</v>
      </c>
      <c r="D4298" s="893" t="s">
        <v>18552</v>
      </c>
      <c r="E4298" s="892">
        <v>1000</v>
      </c>
      <c r="F4298" s="887" t="s">
        <v>18551</v>
      </c>
      <c r="G4298" s="891" t="s">
        <v>18550</v>
      </c>
      <c r="H4298" s="890" t="s">
        <v>2801</v>
      </c>
      <c r="I4298" s="889" t="s">
        <v>18215</v>
      </c>
      <c r="J4298" s="889" t="s">
        <v>58</v>
      </c>
      <c r="K4298" s="888">
        <v>1</v>
      </c>
      <c r="L4298" s="888">
        <v>3</v>
      </c>
      <c r="M4298" s="887">
        <v>3000</v>
      </c>
      <c r="N4298" s="888"/>
      <c r="O4298" s="888"/>
      <c r="P4298" s="887"/>
    </row>
    <row r="4299" spans="1:16" ht="33.75" x14ac:dyDescent="0.25">
      <c r="A4299" s="867" t="s">
        <v>18221</v>
      </c>
      <c r="B4299" s="867" t="s">
        <v>2672</v>
      </c>
      <c r="C4299" s="894" t="s">
        <v>18220</v>
      </c>
      <c r="D4299" s="893" t="s">
        <v>18547</v>
      </c>
      <c r="E4299" s="892">
        <v>1000</v>
      </c>
      <c r="F4299" s="887" t="s">
        <v>18549</v>
      </c>
      <c r="G4299" s="891" t="s">
        <v>18548</v>
      </c>
      <c r="H4299" s="890" t="s">
        <v>18216</v>
      </c>
      <c r="I4299" s="889" t="s">
        <v>2869</v>
      </c>
      <c r="J4299" s="889" t="s">
        <v>18216</v>
      </c>
      <c r="K4299" s="888">
        <v>1</v>
      </c>
      <c r="L4299" s="888">
        <v>3</v>
      </c>
      <c r="M4299" s="887">
        <v>3000</v>
      </c>
      <c r="N4299" s="888"/>
      <c r="O4299" s="888"/>
      <c r="P4299" s="887"/>
    </row>
    <row r="4300" spans="1:16" ht="33.75" x14ac:dyDescent="0.25">
      <c r="A4300" s="867" t="s">
        <v>18221</v>
      </c>
      <c r="B4300" s="867" t="s">
        <v>2672</v>
      </c>
      <c r="C4300" s="894" t="s">
        <v>18220</v>
      </c>
      <c r="D4300" s="893" t="s">
        <v>18547</v>
      </c>
      <c r="E4300" s="892">
        <v>1000</v>
      </c>
      <c r="F4300" s="887" t="s">
        <v>18546</v>
      </c>
      <c r="G4300" s="891" t="s">
        <v>18545</v>
      </c>
      <c r="H4300" s="890" t="s">
        <v>18544</v>
      </c>
      <c r="I4300" s="889" t="s">
        <v>2684</v>
      </c>
      <c r="J4300" s="889"/>
      <c r="K4300" s="888">
        <v>1</v>
      </c>
      <c r="L4300" s="888">
        <v>3</v>
      </c>
      <c r="M4300" s="887">
        <v>3000</v>
      </c>
      <c r="N4300" s="888"/>
      <c r="O4300" s="888"/>
      <c r="P4300" s="887"/>
    </row>
    <row r="4301" spans="1:16" ht="33.75" x14ac:dyDescent="0.25">
      <c r="A4301" s="867" t="s">
        <v>18221</v>
      </c>
      <c r="B4301" s="867" t="s">
        <v>2672</v>
      </c>
      <c r="C4301" s="894" t="s">
        <v>18220</v>
      </c>
      <c r="D4301" s="893" t="s">
        <v>18541</v>
      </c>
      <c r="E4301" s="892">
        <v>1000</v>
      </c>
      <c r="F4301" s="887" t="s">
        <v>18543</v>
      </c>
      <c r="G4301" s="891" t="s">
        <v>18542</v>
      </c>
      <c r="H4301" s="890" t="s">
        <v>2722</v>
      </c>
      <c r="I4301" s="889" t="s">
        <v>3654</v>
      </c>
      <c r="J4301" s="889" t="s">
        <v>2772</v>
      </c>
      <c r="K4301" s="888">
        <v>1</v>
      </c>
      <c r="L4301" s="888">
        <v>3</v>
      </c>
      <c r="M4301" s="887">
        <v>3000</v>
      </c>
      <c r="N4301" s="888"/>
      <c r="O4301" s="888"/>
      <c r="P4301" s="887"/>
    </row>
    <row r="4302" spans="1:16" ht="33.75" x14ac:dyDescent="0.25">
      <c r="A4302" s="867" t="s">
        <v>18221</v>
      </c>
      <c r="B4302" s="867" t="s">
        <v>2672</v>
      </c>
      <c r="C4302" s="894" t="s">
        <v>18220</v>
      </c>
      <c r="D4302" s="893" t="s">
        <v>18317</v>
      </c>
      <c r="E4302" s="892">
        <v>2000</v>
      </c>
      <c r="F4302" s="887" t="s">
        <v>18325</v>
      </c>
      <c r="G4302" s="891" t="s">
        <v>18324</v>
      </c>
      <c r="H4302" s="890" t="s">
        <v>18323</v>
      </c>
      <c r="I4302" s="889" t="s">
        <v>2707</v>
      </c>
      <c r="J4302" s="889"/>
      <c r="K4302" s="888">
        <v>1</v>
      </c>
      <c r="L4302" s="888">
        <v>3</v>
      </c>
      <c r="M4302" s="887">
        <v>6000</v>
      </c>
      <c r="N4302" s="888"/>
      <c r="O4302" s="888"/>
      <c r="P4302" s="887"/>
    </row>
    <row r="4303" spans="1:16" x14ac:dyDescent="0.25">
      <c r="A4303" s="1772" t="s">
        <v>2848</v>
      </c>
      <c r="B4303" s="1772"/>
      <c r="C4303" s="1772"/>
      <c r="D4303" s="1772"/>
      <c r="E4303" s="1772"/>
      <c r="F4303" s="1772" t="s">
        <v>378</v>
      </c>
      <c r="G4303" s="1772"/>
      <c r="H4303" s="1772"/>
      <c r="I4303" s="1772"/>
      <c r="J4303" s="1772"/>
      <c r="K4303" s="1771" t="s">
        <v>2847</v>
      </c>
      <c r="L4303" s="1771"/>
      <c r="M4303" s="1771"/>
      <c r="N4303" s="1771" t="s">
        <v>2846</v>
      </c>
      <c r="O4303" s="1771"/>
      <c r="P4303" s="1771"/>
    </row>
    <row r="4304" spans="1:16" ht="69.75" x14ac:dyDescent="0.25">
      <c r="A4304" s="1535" t="s">
        <v>2845</v>
      </c>
      <c r="B4304" s="1535" t="s">
        <v>5</v>
      </c>
      <c r="C4304" s="1535" t="s">
        <v>2844</v>
      </c>
      <c r="D4304" s="1535" t="s">
        <v>2843</v>
      </c>
      <c r="E4304" s="1536" t="s">
        <v>2842</v>
      </c>
      <c r="F4304" s="1537" t="s">
        <v>2841</v>
      </c>
      <c r="G4304" s="1535" t="s">
        <v>2840</v>
      </c>
      <c r="H4304" s="1535" t="s">
        <v>2839</v>
      </c>
      <c r="I4304" s="1535" t="s">
        <v>2838</v>
      </c>
      <c r="J4304" s="1535" t="s">
        <v>2837</v>
      </c>
      <c r="K4304" s="1538" t="s">
        <v>2836</v>
      </c>
      <c r="L4304" s="1538" t="s">
        <v>2835</v>
      </c>
      <c r="M4304" s="1539" t="s">
        <v>2834</v>
      </c>
      <c r="N4304" s="1538" t="s">
        <v>2836</v>
      </c>
      <c r="O4304" s="1538" t="s">
        <v>2835</v>
      </c>
      <c r="P4304" s="1539" t="s">
        <v>2834</v>
      </c>
    </row>
    <row r="4305" spans="1:16" ht="33.75" x14ac:dyDescent="0.25">
      <c r="A4305" s="867" t="s">
        <v>18221</v>
      </c>
      <c r="B4305" s="867" t="s">
        <v>2672</v>
      </c>
      <c r="C4305" s="894" t="s">
        <v>18220</v>
      </c>
      <c r="D4305" s="893" t="s">
        <v>18317</v>
      </c>
      <c r="E4305" s="892">
        <v>2000</v>
      </c>
      <c r="F4305" s="887" t="s">
        <v>18322</v>
      </c>
      <c r="G4305" s="891" t="s">
        <v>18321</v>
      </c>
      <c r="H4305" s="890" t="s">
        <v>18320</v>
      </c>
      <c r="I4305" s="889" t="s">
        <v>2707</v>
      </c>
      <c r="J4305" s="889"/>
      <c r="K4305" s="888">
        <v>1</v>
      </c>
      <c r="L4305" s="888">
        <v>3</v>
      </c>
      <c r="M4305" s="887">
        <v>6000</v>
      </c>
      <c r="N4305" s="888"/>
      <c r="O4305" s="888"/>
      <c r="P4305" s="887"/>
    </row>
    <row r="4306" spans="1:16" ht="33.75" x14ac:dyDescent="0.25">
      <c r="A4306" s="867" t="s">
        <v>18221</v>
      </c>
      <c r="B4306" s="867" t="s">
        <v>2672</v>
      </c>
      <c r="C4306" s="894" t="s">
        <v>18220</v>
      </c>
      <c r="D4306" s="893" t="s">
        <v>18317</v>
      </c>
      <c r="E4306" s="892">
        <v>2000</v>
      </c>
      <c r="F4306" s="887" t="s">
        <v>18319</v>
      </c>
      <c r="G4306" s="891" t="s">
        <v>18318</v>
      </c>
      <c r="H4306" s="890" t="s">
        <v>2722</v>
      </c>
      <c r="I4306" s="889" t="s">
        <v>18287</v>
      </c>
      <c r="J4306" s="889"/>
      <c r="K4306" s="888">
        <v>1</v>
      </c>
      <c r="L4306" s="888">
        <v>3</v>
      </c>
      <c r="M4306" s="887">
        <v>6000</v>
      </c>
      <c r="N4306" s="888"/>
      <c r="O4306" s="888"/>
      <c r="P4306" s="887"/>
    </row>
    <row r="4307" spans="1:16" ht="33.75" x14ac:dyDescent="0.25">
      <c r="A4307" s="867" t="s">
        <v>18221</v>
      </c>
      <c r="B4307" s="867" t="s">
        <v>2672</v>
      </c>
      <c r="C4307" s="894" t="s">
        <v>18220</v>
      </c>
      <c r="D4307" s="893" t="s">
        <v>18317</v>
      </c>
      <c r="E4307" s="892">
        <v>2000</v>
      </c>
      <c r="F4307" s="887" t="s">
        <v>18316</v>
      </c>
      <c r="G4307" s="891" t="s">
        <v>18315</v>
      </c>
      <c r="H4307" s="890" t="s">
        <v>18314</v>
      </c>
      <c r="I4307" s="889" t="s">
        <v>2777</v>
      </c>
      <c r="J4307" s="889"/>
      <c r="K4307" s="888">
        <v>1</v>
      </c>
      <c r="L4307" s="888">
        <v>3</v>
      </c>
      <c r="M4307" s="887">
        <v>6000</v>
      </c>
      <c r="N4307" s="888"/>
      <c r="O4307" s="888"/>
      <c r="P4307" s="887"/>
    </row>
    <row r="4308" spans="1:16" ht="33.75" x14ac:dyDescent="0.25">
      <c r="A4308" s="867" t="s">
        <v>18221</v>
      </c>
      <c r="B4308" s="867" t="s">
        <v>2672</v>
      </c>
      <c r="C4308" s="894" t="s">
        <v>18220</v>
      </c>
      <c r="D4308" s="893" t="s">
        <v>18669</v>
      </c>
      <c r="E4308" s="892">
        <v>5500</v>
      </c>
      <c r="F4308" s="887" t="s">
        <v>18507</v>
      </c>
      <c r="G4308" s="891" t="s">
        <v>18506</v>
      </c>
      <c r="H4308" s="890" t="s">
        <v>2745</v>
      </c>
      <c r="I4308" s="889" t="s">
        <v>3654</v>
      </c>
      <c r="J4308" s="889" t="s">
        <v>2814</v>
      </c>
      <c r="K4308" s="888">
        <v>1</v>
      </c>
      <c r="L4308" s="888">
        <v>6</v>
      </c>
      <c r="M4308" s="887">
        <v>33000</v>
      </c>
      <c r="N4308" s="888"/>
      <c r="O4308" s="888"/>
      <c r="P4308" s="887"/>
    </row>
    <row r="4309" spans="1:16" ht="33.75" x14ac:dyDescent="0.25">
      <c r="A4309" s="867" t="s">
        <v>18221</v>
      </c>
      <c r="B4309" s="867" t="s">
        <v>2672</v>
      </c>
      <c r="C4309" s="894" t="s">
        <v>18220</v>
      </c>
      <c r="D4309" s="893" t="s">
        <v>18669</v>
      </c>
      <c r="E4309" s="892">
        <v>5500</v>
      </c>
      <c r="F4309" s="887" t="s">
        <v>18504</v>
      </c>
      <c r="G4309" s="891" t="s">
        <v>18503</v>
      </c>
      <c r="H4309" s="890" t="s">
        <v>2745</v>
      </c>
      <c r="I4309" s="889" t="s">
        <v>3654</v>
      </c>
      <c r="J4309" s="889" t="s">
        <v>2814</v>
      </c>
      <c r="K4309" s="888">
        <v>1</v>
      </c>
      <c r="L4309" s="888">
        <v>6</v>
      </c>
      <c r="M4309" s="887">
        <v>33000</v>
      </c>
      <c r="N4309" s="888"/>
      <c r="O4309" s="888"/>
      <c r="P4309" s="887"/>
    </row>
    <row r="4310" spans="1:16" ht="33.75" x14ac:dyDescent="0.25">
      <c r="A4310" s="867" t="s">
        <v>18221</v>
      </c>
      <c r="B4310" s="867" t="s">
        <v>2672</v>
      </c>
      <c r="C4310" s="894" t="s">
        <v>18220</v>
      </c>
      <c r="D4310" s="893" t="s">
        <v>18498</v>
      </c>
      <c r="E4310" s="892">
        <v>2000</v>
      </c>
      <c r="F4310" s="887" t="s">
        <v>18497</v>
      </c>
      <c r="G4310" s="891" t="s">
        <v>18496</v>
      </c>
      <c r="H4310" s="890" t="s">
        <v>13846</v>
      </c>
      <c r="I4310" s="889" t="s">
        <v>2684</v>
      </c>
      <c r="J4310" s="889"/>
      <c r="K4310" s="888">
        <v>1</v>
      </c>
      <c r="L4310" s="888">
        <v>6</v>
      </c>
      <c r="M4310" s="887">
        <v>12000</v>
      </c>
      <c r="N4310" s="888"/>
      <c r="O4310" s="888"/>
      <c r="P4310" s="887"/>
    </row>
    <row r="4311" spans="1:16" ht="33.75" x14ac:dyDescent="0.25">
      <c r="A4311" s="867" t="s">
        <v>18221</v>
      </c>
      <c r="B4311" s="867" t="s">
        <v>2672</v>
      </c>
      <c r="C4311" s="894" t="s">
        <v>18220</v>
      </c>
      <c r="D4311" s="893" t="s">
        <v>18502</v>
      </c>
      <c r="E4311" s="892">
        <v>3000</v>
      </c>
      <c r="F4311" s="887" t="s">
        <v>18501</v>
      </c>
      <c r="G4311" s="891" t="s">
        <v>18500</v>
      </c>
      <c r="H4311" s="890" t="s">
        <v>18499</v>
      </c>
      <c r="I4311" s="889" t="s">
        <v>17825</v>
      </c>
      <c r="J4311" s="889" t="s">
        <v>18499</v>
      </c>
      <c r="K4311" s="888">
        <v>1</v>
      </c>
      <c r="L4311" s="888">
        <v>6</v>
      </c>
      <c r="M4311" s="887">
        <v>18000</v>
      </c>
      <c r="N4311" s="888"/>
      <c r="O4311" s="888"/>
      <c r="P4311" s="887"/>
    </row>
    <row r="4312" spans="1:16" ht="33.75" x14ac:dyDescent="0.25">
      <c r="A4312" s="867" t="s">
        <v>18221</v>
      </c>
      <c r="B4312" s="867" t="s">
        <v>2672</v>
      </c>
      <c r="C4312" s="894" t="s">
        <v>18220</v>
      </c>
      <c r="D4312" s="893" t="s">
        <v>18386</v>
      </c>
      <c r="E4312" s="892">
        <v>3560</v>
      </c>
      <c r="F4312" s="887" t="s">
        <v>18385</v>
      </c>
      <c r="G4312" s="891" t="s">
        <v>18384</v>
      </c>
      <c r="H4312" s="890"/>
      <c r="I4312" s="889" t="s">
        <v>3135</v>
      </c>
      <c r="J4312" s="889"/>
      <c r="K4312" s="888">
        <v>1</v>
      </c>
      <c r="L4312" s="888">
        <v>2</v>
      </c>
      <c r="M4312" s="887">
        <v>7120</v>
      </c>
      <c r="N4312" s="888"/>
      <c r="O4312" s="888"/>
      <c r="P4312" s="887"/>
    </row>
    <row r="4313" spans="1:16" ht="33.75" x14ac:dyDescent="0.25">
      <c r="A4313" s="867" t="s">
        <v>18221</v>
      </c>
      <c r="B4313" s="867" t="s">
        <v>2672</v>
      </c>
      <c r="C4313" s="894" t="s">
        <v>18220</v>
      </c>
      <c r="D4313" s="893" t="s">
        <v>18383</v>
      </c>
      <c r="E4313" s="892">
        <v>1000</v>
      </c>
      <c r="F4313" s="887" t="s">
        <v>18382</v>
      </c>
      <c r="G4313" s="891" t="s">
        <v>18381</v>
      </c>
      <c r="H4313" s="890"/>
      <c r="I4313" s="889" t="s">
        <v>3135</v>
      </c>
      <c r="J4313" s="889"/>
      <c r="K4313" s="888">
        <v>1</v>
      </c>
      <c r="L4313" s="888">
        <v>2</v>
      </c>
      <c r="M4313" s="887">
        <v>2000</v>
      </c>
      <c r="N4313" s="888"/>
      <c r="O4313" s="888"/>
      <c r="P4313" s="887"/>
    </row>
    <row r="4314" spans="1:16" ht="33.75" x14ac:dyDescent="0.25">
      <c r="A4314" s="867" t="s">
        <v>18221</v>
      </c>
      <c r="B4314" s="867" t="s">
        <v>2672</v>
      </c>
      <c r="C4314" s="894" t="s">
        <v>18220</v>
      </c>
      <c r="D4314" s="893" t="s">
        <v>18650</v>
      </c>
      <c r="E4314" s="892">
        <v>1100</v>
      </c>
      <c r="F4314" s="887" t="s">
        <v>18379</v>
      </c>
      <c r="G4314" s="891" t="s">
        <v>18378</v>
      </c>
      <c r="H4314" s="890" t="s">
        <v>2801</v>
      </c>
      <c r="I4314" s="889" t="s">
        <v>2869</v>
      </c>
      <c r="J4314" s="889" t="s">
        <v>58</v>
      </c>
      <c r="K4314" s="888">
        <v>1</v>
      </c>
      <c r="L4314" s="888">
        <v>2</v>
      </c>
      <c r="M4314" s="887">
        <v>2200</v>
      </c>
      <c r="N4314" s="888"/>
      <c r="O4314" s="888"/>
      <c r="P4314" s="887"/>
    </row>
    <row r="4315" spans="1:16" ht="33.75" x14ac:dyDescent="0.25">
      <c r="A4315" s="867" t="s">
        <v>18221</v>
      </c>
      <c r="B4315" s="867" t="s">
        <v>2672</v>
      </c>
      <c r="C4315" s="894" t="s">
        <v>18220</v>
      </c>
      <c r="D4315" s="893" t="s">
        <v>18377</v>
      </c>
      <c r="E4315" s="892">
        <v>1000</v>
      </c>
      <c r="F4315" s="887" t="s">
        <v>18376</v>
      </c>
      <c r="G4315" s="891" t="s">
        <v>18375</v>
      </c>
      <c r="H4315" s="890"/>
      <c r="I4315" s="889" t="s">
        <v>3135</v>
      </c>
      <c r="J4315" s="889"/>
      <c r="K4315" s="888">
        <v>1</v>
      </c>
      <c r="L4315" s="888">
        <v>2</v>
      </c>
      <c r="M4315" s="887">
        <v>2000</v>
      </c>
      <c r="N4315" s="888"/>
      <c r="O4315" s="888"/>
      <c r="P4315" s="887"/>
    </row>
    <row r="4316" spans="1:16" ht="33.75" x14ac:dyDescent="0.25">
      <c r="A4316" s="867" t="s">
        <v>18221</v>
      </c>
      <c r="B4316" s="867" t="s">
        <v>2672</v>
      </c>
      <c r="C4316" s="894" t="s">
        <v>18220</v>
      </c>
      <c r="D4316" s="893" t="s">
        <v>18374</v>
      </c>
      <c r="E4316" s="892">
        <v>1000</v>
      </c>
      <c r="F4316" s="887" t="s">
        <v>18373</v>
      </c>
      <c r="G4316" s="891" t="s">
        <v>18372</v>
      </c>
      <c r="H4316" s="890"/>
      <c r="I4316" s="889" t="s">
        <v>3135</v>
      </c>
      <c r="J4316" s="889"/>
      <c r="K4316" s="888">
        <v>1</v>
      </c>
      <c r="L4316" s="888">
        <v>2</v>
      </c>
      <c r="M4316" s="887">
        <v>2000</v>
      </c>
      <c r="N4316" s="888"/>
      <c r="O4316" s="888"/>
      <c r="P4316" s="887"/>
    </row>
    <row r="4317" spans="1:16" ht="33.75" x14ac:dyDescent="0.25">
      <c r="A4317" s="867" t="s">
        <v>18221</v>
      </c>
      <c r="B4317" s="867" t="s">
        <v>2672</v>
      </c>
      <c r="C4317" s="894" t="s">
        <v>18220</v>
      </c>
      <c r="D4317" s="893" t="s">
        <v>18371</v>
      </c>
      <c r="E4317" s="892">
        <v>1000</v>
      </c>
      <c r="F4317" s="887" t="s">
        <v>18370</v>
      </c>
      <c r="G4317" s="891" t="s">
        <v>18369</v>
      </c>
      <c r="H4317" s="890"/>
      <c r="I4317" s="889" t="s">
        <v>3135</v>
      </c>
      <c r="J4317" s="889"/>
      <c r="K4317" s="888">
        <v>1</v>
      </c>
      <c r="L4317" s="888">
        <v>2</v>
      </c>
      <c r="M4317" s="887">
        <v>2000</v>
      </c>
      <c r="N4317" s="888"/>
      <c r="O4317" s="888"/>
      <c r="P4317" s="887"/>
    </row>
    <row r="4318" spans="1:16" ht="33.75" x14ac:dyDescent="0.25">
      <c r="A4318" s="867" t="s">
        <v>18221</v>
      </c>
      <c r="B4318" s="867" t="s">
        <v>2672</v>
      </c>
      <c r="C4318" s="894" t="s">
        <v>18220</v>
      </c>
      <c r="D4318" s="893" t="s">
        <v>18368</v>
      </c>
      <c r="E4318" s="892">
        <v>1000</v>
      </c>
      <c r="F4318" s="887" t="s">
        <v>18367</v>
      </c>
      <c r="G4318" s="891" t="s">
        <v>18366</v>
      </c>
      <c r="H4318" s="890"/>
      <c r="I4318" s="889" t="s">
        <v>3135</v>
      </c>
      <c r="J4318" s="889"/>
      <c r="K4318" s="888">
        <v>1</v>
      </c>
      <c r="L4318" s="888">
        <v>2</v>
      </c>
      <c r="M4318" s="887">
        <v>2000</v>
      </c>
      <c r="N4318" s="888"/>
      <c r="O4318" s="888"/>
      <c r="P4318" s="887"/>
    </row>
    <row r="4319" spans="1:16" ht="33.75" x14ac:dyDescent="0.25">
      <c r="A4319" s="867" t="s">
        <v>18221</v>
      </c>
      <c r="B4319" s="867" t="s">
        <v>2672</v>
      </c>
      <c r="C4319" s="894" t="s">
        <v>18220</v>
      </c>
      <c r="D4319" s="893" t="s">
        <v>18365</v>
      </c>
      <c r="E4319" s="892">
        <v>1000</v>
      </c>
      <c r="F4319" s="887" t="s">
        <v>18364</v>
      </c>
      <c r="G4319" s="891" t="s">
        <v>18363</v>
      </c>
      <c r="H4319" s="890"/>
      <c r="I4319" s="889" t="s">
        <v>3135</v>
      </c>
      <c r="J4319" s="889"/>
      <c r="K4319" s="888">
        <v>1</v>
      </c>
      <c r="L4319" s="888">
        <v>2</v>
      </c>
      <c r="M4319" s="887">
        <v>2000</v>
      </c>
      <c r="N4319" s="888"/>
      <c r="O4319" s="888"/>
      <c r="P4319" s="887"/>
    </row>
    <row r="4320" spans="1:16" ht="33.75" x14ac:dyDescent="0.25">
      <c r="A4320" s="867" t="s">
        <v>18221</v>
      </c>
      <c r="B4320" s="867" t="s">
        <v>2672</v>
      </c>
      <c r="C4320" s="894" t="s">
        <v>18220</v>
      </c>
      <c r="D4320" s="893" t="s">
        <v>18668</v>
      </c>
      <c r="E4320" s="892">
        <v>4000</v>
      </c>
      <c r="F4320" s="887" t="s">
        <v>18361</v>
      </c>
      <c r="G4320" s="891" t="s">
        <v>18360</v>
      </c>
      <c r="H4320" s="890" t="s">
        <v>18359</v>
      </c>
      <c r="I4320" s="889" t="s">
        <v>2777</v>
      </c>
      <c r="J4320" s="889"/>
      <c r="K4320" s="888">
        <v>1</v>
      </c>
      <c r="L4320" s="888">
        <v>2</v>
      </c>
      <c r="M4320" s="887">
        <v>8000</v>
      </c>
      <c r="N4320" s="888"/>
      <c r="O4320" s="888"/>
      <c r="P4320" s="887"/>
    </row>
    <row r="4321" spans="1:16" ht="33.75" x14ac:dyDescent="0.25">
      <c r="A4321" s="867" t="s">
        <v>18221</v>
      </c>
      <c r="B4321" s="867" t="s">
        <v>2672</v>
      </c>
      <c r="C4321" s="894" t="s">
        <v>18220</v>
      </c>
      <c r="D4321" s="893" t="s">
        <v>18668</v>
      </c>
      <c r="E4321" s="892">
        <v>3500</v>
      </c>
      <c r="F4321" s="887" t="s">
        <v>18357</v>
      </c>
      <c r="G4321" s="891" t="s">
        <v>18356</v>
      </c>
      <c r="H4321" s="890" t="s">
        <v>2704</v>
      </c>
      <c r="I4321" s="889" t="s">
        <v>3654</v>
      </c>
      <c r="J4321" s="889" t="s">
        <v>2703</v>
      </c>
      <c r="K4321" s="888">
        <v>1</v>
      </c>
      <c r="L4321" s="888">
        <v>2</v>
      </c>
      <c r="M4321" s="887">
        <v>7000</v>
      </c>
      <c r="N4321" s="888"/>
      <c r="O4321" s="888"/>
      <c r="P4321" s="887"/>
    </row>
    <row r="4322" spans="1:16" ht="33.75" x14ac:dyDescent="0.25">
      <c r="A4322" s="867" t="s">
        <v>18221</v>
      </c>
      <c r="B4322" s="867" t="s">
        <v>2672</v>
      </c>
      <c r="C4322" s="894" t="s">
        <v>18220</v>
      </c>
      <c r="D4322" s="893" t="s">
        <v>18649</v>
      </c>
      <c r="E4322" s="892">
        <v>1500</v>
      </c>
      <c r="F4322" s="887" t="s">
        <v>18223</v>
      </c>
      <c r="G4322" s="891" t="s">
        <v>18222</v>
      </c>
      <c r="H4322" s="890"/>
      <c r="I4322" s="889" t="s">
        <v>3135</v>
      </c>
      <c r="J4322" s="889"/>
      <c r="K4322" s="888">
        <v>1</v>
      </c>
      <c r="L4322" s="888">
        <v>2</v>
      </c>
      <c r="M4322" s="887">
        <v>3000</v>
      </c>
      <c r="N4322" s="888"/>
      <c r="O4322" s="888"/>
      <c r="P4322" s="887"/>
    </row>
    <row r="4323" spans="1:16" ht="33.75" x14ac:dyDescent="0.25">
      <c r="A4323" s="867" t="s">
        <v>18221</v>
      </c>
      <c r="B4323" s="867" t="s">
        <v>2672</v>
      </c>
      <c r="C4323" s="894" t="s">
        <v>18220</v>
      </c>
      <c r="D4323" s="893" t="s">
        <v>18354</v>
      </c>
      <c r="E4323" s="892">
        <v>2000</v>
      </c>
      <c r="F4323" s="887" t="s">
        <v>18353</v>
      </c>
      <c r="G4323" s="891" t="s">
        <v>18352</v>
      </c>
      <c r="H4323" s="890" t="s">
        <v>18351</v>
      </c>
      <c r="I4323" s="889" t="s">
        <v>2707</v>
      </c>
      <c r="J4323" s="889"/>
      <c r="K4323" s="888">
        <v>1</v>
      </c>
      <c r="L4323" s="888">
        <v>2</v>
      </c>
      <c r="M4323" s="887">
        <v>4000</v>
      </c>
      <c r="N4323" s="888"/>
      <c r="O4323" s="888"/>
      <c r="P4323" s="887"/>
    </row>
    <row r="4324" spans="1:16" ht="33.75" x14ac:dyDescent="0.25">
      <c r="A4324" s="867" t="s">
        <v>18221</v>
      </c>
      <c r="B4324" s="867" t="s">
        <v>2672</v>
      </c>
      <c r="C4324" s="894" t="s">
        <v>18220</v>
      </c>
      <c r="D4324" s="893" t="s">
        <v>18648</v>
      </c>
      <c r="E4324" s="892">
        <v>2000</v>
      </c>
      <c r="F4324" s="887" t="s">
        <v>18349</v>
      </c>
      <c r="G4324" s="891" t="s">
        <v>18348</v>
      </c>
      <c r="H4324" s="890" t="s">
        <v>2801</v>
      </c>
      <c r="I4324" s="889" t="s">
        <v>2869</v>
      </c>
      <c r="J4324" s="889" t="s">
        <v>58</v>
      </c>
      <c r="K4324" s="888">
        <v>1</v>
      </c>
      <c r="L4324" s="888">
        <v>2</v>
      </c>
      <c r="M4324" s="887">
        <v>4000</v>
      </c>
      <c r="N4324" s="888"/>
      <c r="O4324" s="888"/>
      <c r="P4324" s="887"/>
    </row>
    <row r="4325" spans="1:16" ht="33.75" x14ac:dyDescent="0.25">
      <c r="A4325" s="867" t="s">
        <v>18221</v>
      </c>
      <c r="B4325" s="867" t="s">
        <v>2672</v>
      </c>
      <c r="C4325" s="894" t="s">
        <v>18220</v>
      </c>
      <c r="D4325" s="893" t="s">
        <v>18252</v>
      </c>
      <c r="E4325" s="892">
        <v>1500</v>
      </c>
      <c r="F4325" s="887" t="s">
        <v>18251</v>
      </c>
      <c r="G4325" s="891" t="s">
        <v>18250</v>
      </c>
      <c r="H4325" s="890" t="s">
        <v>18249</v>
      </c>
      <c r="I4325" s="889" t="s">
        <v>2777</v>
      </c>
      <c r="J4325" s="889"/>
      <c r="K4325" s="888">
        <v>1</v>
      </c>
      <c r="L4325" s="888">
        <v>2</v>
      </c>
      <c r="M4325" s="887">
        <v>3000</v>
      </c>
      <c r="N4325" s="888"/>
      <c r="O4325" s="888"/>
      <c r="P4325" s="887"/>
    </row>
    <row r="4326" spans="1:16" ht="33.75" x14ac:dyDescent="0.25">
      <c r="A4326" s="867" t="s">
        <v>18221</v>
      </c>
      <c r="B4326" s="867" t="s">
        <v>2672</v>
      </c>
      <c r="C4326" s="894" t="s">
        <v>18220</v>
      </c>
      <c r="D4326" s="893" t="s">
        <v>18347</v>
      </c>
      <c r="E4326" s="892">
        <v>2500</v>
      </c>
      <c r="F4326" s="887" t="s">
        <v>18346</v>
      </c>
      <c r="G4326" s="891" t="s">
        <v>18345</v>
      </c>
      <c r="H4326" s="890" t="s">
        <v>18344</v>
      </c>
      <c r="I4326" s="889" t="s">
        <v>3654</v>
      </c>
      <c r="J4326" s="889" t="s">
        <v>18344</v>
      </c>
      <c r="K4326" s="888">
        <v>1</v>
      </c>
      <c r="L4326" s="888">
        <v>2</v>
      </c>
      <c r="M4326" s="887">
        <v>5000</v>
      </c>
      <c r="N4326" s="888"/>
      <c r="O4326" s="888"/>
      <c r="P4326" s="887"/>
    </row>
    <row r="4327" spans="1:16" ht="33.75" x14ac:dyDescent="0.25">
      <c r="A4327" s="867" t="s">
        <v>18221</v>
      </c>
      <c r="B4327" s="867" t="s">
        <v>2672</v>
      </c>
      <c r="C4327" s="894" t="s">
        <v>18220</v>
      </c>
      <c r="D4327" s="893" t="s">
        <v>18343</v>
      </c>
      <c r="E4327" s="892">
        <v>2000</v>
      </c>
      <c r="F4327" s="887" t="s">
        <v>18342</v>
      </c>
      <c r="G4327" s="891" t="s">
        <v>18341</v>
      </c>
      <c r="H4327" s="890" t="s">
        <v>18340</v>
      </c>
      <c r="I4327" s="889" t="s">
        <v>2869</v>
      </c>
      <c r="J4327" s="889"/>
      <c r="K4327" s="888">
        <v>1</v>
      </c>
      <c r="L4327" s="888">
        <v>2</v>
      </c>
      <c r="M4327" s="887">
        <v>4000</v>
      </c>
      <c r="N4327" s="888"/>
      <c r="O4327" s="888"/>
      <c r="P4327" s="887"/>
    </row>
    <row r="4328" spans="1:16" ht="33.75" x14ac:dyDescent="0.25">
      <c r="A4328" s="867" t="s">
        <v>18221</v>
      </c>
      <c r="B4328" s="867" t="s">
        <v>2672</v>
      </c>
      <c r="C4328" s="894" t="s">
        <v>18220</v>
      </c>
      <c r="D4328" s="893" t="s">
        <v>18647</v>
      </c>
      <c r="E4328" s="892">
        <v>2000</v>
      </c>
      <c r="F4328" s="887" t="s">
        <v>18338</v>
      </c>
      <c r="G4328" s="891" t="s">
        <v>18337</v>
      </c>
      <c r="H4328" s="890" t="s">
        <v>8333</v>
      </c>
      <c r="I4328" s="889" t="s">
        <v>18287</v>
      </c>
      <c r="J4328" s="889"/>
      <c r="K4328" s="888">
        <v>1</v>
      </c>
      <c r="L4328" s="888">
        <v>2</v>
      </c>
      <c r="M4328" s="887">
        <v>4000</v>
      </c>
      <c r="N4328" s="888"/>
      <c r="O4328" s="888"/>
      <c r="P4328" s="887"/>
    </row>
    <row r="4329" spans="1:16" ht="45" x14ac:dyDescent="0.25">
      <c r="A4329" s="867" t="s">
        <v>18221</v>
      </c>
      <c r="B4329" s="867" t="s">
        <v>2672</v>
      </c>
      <c r="C4329" s="894" t="s">
        <v>18220</v>
      </c>
      <c r="D4329" s="893" t="s">
        <v>18513</v>
      </c>
      <c r="E4329" s="892">
        <v>3500</v>
      </c>
      <c r="F4329" s="887" t="s">
        <v>18512</v>
      </c>
      <c r="G4329" s="891" t="s">
        <v>18511</v>
      </c>
      <c r="H4329" s="890" t="s">
        <v>2722</v>
      </c>
      <c r="I4329" s="889" t="s">
        <v>3654</v>
      </c>
      <c r="J4329" s="889" t="s">
        <v>2782</v>
      </c>
      <c r="K4329" s="888">
        <v>1</v>
      </c>
      <c r="L4329" s="888">
        <v>6</v>
      </c>
      <c r="M4329" s="887">
        <v>21000</v>
      </c>
      <c r="N4329" s="888"/>
      <c r="O4329" s="888"/>
      <c r="P4329" s="887"/>
    </row>
    <row r="4330" spans="1:16" ht="45" x14ac:dyDescent="0.25">
      <c r="A4330" s="867" t="s">
        <v>18221</v>
      </c>
      <c r="B4330" s="867" t="s">
        <v>2672</v>
      </c>
      <c r="C4330" s="894" t="s">
        <v>18220</v>
      </c>
      <c r="D4330" s="893" t="s">
        <v>18513</v>
      </c>
      <c r="E4330" s="892">
        <v>3500</v>
      </c>
      <c r="F4330" s="887" t="s">
        <v>18667</v>
      </c>
      <c r="G4330" s="891" t="s">
        <v>18666</v>
      </c>
      <c r="H4330" s="890" t="s">
        <v>2722</v>
      </c>
      <c r="I4330" s="889" t="s">
        <v>3654</v>
      </c>
      <c r="J4330" s="889" t="s">
        <v>2782</v>
      </c>
      <c r="K4330" s="888">
        <v>1</v>
      </c>
      <c r="L4330" s="888">
        <v>3</v>
      </c>
      <c r="M4330" s="887">
        <v>8400</v>
      </c>
      <c r="N4330" s="888"/>
      <c r="O4330" s="888"/>
      <c r="P4330" s="887"/>
    </row>
    <row r="4331" spans="1:16" ht="33.75" x14ac:dyDescent="0.25">
      <c r="A4331" s="867" t="s">
        <v>18221</v>
      </c>
      <c r="B4331" s="867" t="s">
        <v>2672</v>
      </c>
      <c r="C4331" s="894" t="s">
        <v>18220</v>
      </c>
      <c r="D4331" s="893" t="s">
        <v>18510</v>
      </c>
      <c r="E4331" s="892">
        <v>2500</v>
      </c>
      <c r="F4331" s="887" t="s">
        <v>18509</v>
      </c>
      <c r="G4331" s="891" t="s">
        <v>18508</v>
      </c>
      <c r="H4331" s="890" t="s">
        <v>2722</v>
      </c>
      <c r="I4331" s="889" t="s">
        <v>2684</v>
      </c>
      <c r="J4331" s="889"/>
      <c r="K4331" s="888">
        <v>1</v>
      </c>
      <c r="L4331" s="888">
        <v>2</v>
      </c>
      <c r="M4331" s="887">
        <v>5000</v>
      </c>
      <c r="N4331" s="888"/>
      <c r="O4331" s="888"/>
      <c r="P4331" s="887"/>
    </row>
    <row r="4332" spans="1:16" ht="33.75" x14ac:dyDescent="0.25">
      <c r="A4332" s="867" t="s">
        <v>18221</v>
      </c>
      <c r="B4332" s="867" t="s">
        <v>2672</v>
      </c>
      <c r="C4332" s="894" t="s">
        <v>18220</v>
      </c>
      <c r="D4332" s="893" t="s">
        <v>18665</v>
      </c>
      <c r="E4332" s="892">
        <v>4500</v>
      </c>
      <c r="F4332" s="887" t="s">
        <v>18664</v>
      </c>
      <c r="G4332" s="891" t="s">
        <v>18663</v>
      </c>
      <c r="H4332" s="890" t="s">
        <v>2722</v>
      </c>
      <c r="I4332" s="889" t="s">
        <v>3654</v>
      </c>
      <c r="J4332" s="889" t="s">
        <v>2772</v>
      </c>
      <c r="K4332" s="888">
        <v>1</v>
      </c>
      <c r="L4332" s="888">
        <v>5</v>
      </c>
      <c r="M4332" s="887">
        <v>22050</v>
      </c>
      <c r="N4332" s="888"/>
      <c r="O4332" s="888"/>
      <c r="P4332" s="887"/>
    </row>
    <row r="4333" spans="1:16" ht="33.75" x14ac:dyDescent="0.25">
      <c r="A4333" s="867" t="s">
        <v>18221</v>
      </c>
      <c r="B4333" s="867" t="s">
        <v>2672</v>
      </c>
      <c r="C4333" s="894" t="s">
        <v>18220</v>
      </c>
      <c r="D4333" s="893" t="s">
        <v>18492</v>
      </c>
      <c r="E4333" s="892">
        <v>2500</v>
      </c>
      <c r="F4333" s="887" t="s">
        <v>18491</v>
      </c>
      <c r="G4333" s="891" t="s">
        <v>18490</v>
      </c>
      <c r="H4333" s="890" t="s">
        <v>18489</v>
      </c>
      <c r="I4333" s="889" t="s">
        <v>2869</v>
      </c>
      <c r="J4333" s="889"/>
      <c r="K4333" s="888">
        <v>1</v>
      </c>
      <c r="L4333" s="888">
        <v>3</v>
      </c>
      <c r="M4333" s="887">
        <v>7500</v>
      </c>
      <c r="N4333" s="888"/>
      <c r="O4333" s="888"/>
      <c r="P4333" s="887"/>
    </row>
    <row r="4334" spans="1:16" ht="33.75" x14ac:dyDescent="0.25">
      <c r="A4334" s="867" t="s">
        <v>18221</v>
      </c>
      <c r="B4334" s="867" t="s">
        <v>2672</v>
      </c>
      <c r="C4334" s="894" t="s">
        <v>18220</v>
      </c>
      <c r="D4334" s="893" t="s">
        <v>18482</v>
      </c>
      <c r="E4334" s="892">
        <v>6000</v>
      </c>
      <c r="F4334" s="887" t="s">
        <v>18238</v>
      </c>
      <c r="G4334" s="891" t="s">
        <v>18237</v>
      </c>
      <c r="H4334" s="890" t="s">
        <v>4333</v>
      </c>
      <c r="I4334" s="889" t="s">
        <v>3654</v>
      </c>
      <c r="J4334" s="889" t="s">
        <v>6902</v>
      </c>
      <c r="K4334" s="888">
        <v>1</v>
      </c>
      <c r="L4334" s="888">
        <v>3</v>
      </c>
      <c r="M4334" s="887">
        <v>18000</v>
      </c>
      <c r="N4334" s="888"/>
      <c r="O4334" s="888"/>
      <c r="P4334" s="887"/>
    </row>
    <row r="4335" spans="1:16" ht="33.75" x14ac:dyDescent="0.25">
      <c r="A4335" s="867" t="s">
        <v>18221</v>
      </c>
      <c r="B4335" s="867" t="s">
        <v>2672</v>
      </c>
      <c r="C4335" s="894" t="s">
        <v>18220</v>
      </c>
      <c r="D4335" s="893" t="s">
        <v>18488</v>
      </c>
      <c r="E4335" s="892">
        <v>5000</v>
      </c>
      <c r="F4335" s="887" t="s">
        <v>18487</v>
      </c>
      <c r="G4335" s="891" t="s">
        <v>18486</v>
      </c>
      <c r="H4335" s="890" t="s">
        <v>2725</v>
      </c>
      <c r="I4335" s="889" t="s">
        <v>2684</v>
      </c>
      <c r="J4335" s="889"/>
      <c r="K4335" s="888">
        <v>1</v>
      </c>
      <c r="L4335" s="888">
        <v>3</v>
      </c>
      <c r="M4335" s="887">
        <v>15000</v>
      </c>
      <c r="N4335" s="888"/>
      <c r="O4335" s="888"/>
      <c r="P4335" s="887"/>
    </row>
    <row r="4336" spans="1:16" ht="33.75" x14ac:dyDescent="0.25">
      <c r="A4336" s="867" t="s">
        <v>18221</v>
      </c>
      <c r="B4336" s="867" t="s">
        <v>2672</v>
      </c>
      <c r="C4336" s="894" t="s">
        <v>18220</v>
      </c>
      <c r="D4336" s="893" t="s">
        <v>18485</v>
      </c>
      <c r="E4336" s="892">
        <v>5000</v>
      </c>
      <c r="F4336" s="887" t="s">
        <v>18484</v>
      </c>
      <c r="G4336" s="891" t="s">
        <v>18483</v>
      </c>
      <c r="H4336" s="890" t="s">
        <v>3663</v>
      </c>
      <c r="I4336" s="889" t="s">
        <v>3654</v>
      </c>
      <c r="J4336" s="889" t="s">
        <v>2688</v>
      </c>
      <c r="K4336" s="888">
        <v>1</v>
      </c>
      <c r="L4336" s="888">
        <v>3</v>
      </c>
      <c r="M4336" s="887">
        <v>15000</v>
      </c>
      <c r="N4336" s="888"/>
      <c r="O4336" s="888"/>
      <c r="P4336" s="887"/>
    </row>
    <row r="4337" spans="1:16" ht="33.75" x14ac:dyDescent="0.25">
      <c r="A4337" s="867" t="s">
        <v>18221</v>
      </c>
      <c r="B4337" s="867" t="s">
        <v>2672</v>
      </c>
      <c r="C4337" s="894" t="s">
        <v>18220</v>
      </c>
      <c r="D4337" s="893" t="s">
        <v>18481</v>
      </c>
      <c r="E4337" s="892">
        <v>6000</v>
      </c>
      <c r="F4337" s="887" t="s">
        <v>18235</v>
      </c>
      <c r="G4337" s="891" t="s">
        <v>18234</v>
      </c>
      <c r="H4337" s="890" t="s">
        <v>18233</v>
      </c>
      <c r="I4337" s="889" t="s">
        <v>3654</v>
      </c>
      <c r="J4337" s="889" t="s">
        <v>18232</v>
      </c>
      <c r="K4337" s="888">
        <v>1</v>
      </c>
      <c r="L4337" s="888">
        <v>3</v>
      </c>
      <c r="M4337" s="887">
        <v>18000</v>
      </c>
      <c r="N4337" s="888"/>
      <c r="O4337" s="888"/>
      <c r="P4337" s="887"/>
    </row>
    <row r="4338" spans="1:16" ht="45" x14ac:dyDescent="0.25">
      <c r="A4338" s="867" t="s">
        <v>18221</v>
      </c>
      <c r="B4338" s="867" t="s">
        <v>2672</v>
      </c>
      <c r="C4338" s="894" t="s">
        <v>18220</v>
      </c>
      <c r="D4338" s="893" t="s">
        <v>18640</v>
      </c>
      <c r="E4338" s="892">
        <v>3500</v>
      </c>
      <c r="F4338" s="887" t="s">
        <v>18639</v>
      </c>
      <c r="G4338" s="891" t="s">
        <v>18638</v>
      </c>
      <c r="H4338" s="890" t="s">
        <v>2722</v>
      </c>
      <c r="I4338" s="889" t="s">
        <v>2684</v>
      </c>
      <c r="J4338" s="889"/>
      <c r="K4338" s="888">
        <v>1</v>
      </c>
      <c r="L4338" s="888">
        <v>3</v>
      </c>
      <c r="M4338" s="887">
        <v>10500</v>
      </c>
      <c r="N4338" s="888"/>
      <c r="O4338" s="888"/>
      <c r="P4338" s="887"/>
    </row>
    <row r="4339" spans="1:16" ht="45" x14ac:dyDescent="0.25">
      <c r="A4339" s="867" t="s">
        <v>18221</v>
      </c>
      <c r="B4339" s="867" t="s">
        <v>2672</v>
      </c>
      <c r="C4339" s="894" t="s">
        <v>18220</v>
      </c>
      <c r="D4339" s="893" t="s">
        <v>18610</v>
      </c>
      <c r="E4339" s="892">
        <v>2000</v>
      </c>
      <c r="F4339" s="887" t="s">
        <v>18621</v>
      </c>
      <c r="G4339" s="891" t="s">
        <v>18620</v>
      </c>
      <c r="H4339" s="890" t="s">
        <v>2708</v>
      </c>
      <c r="I4339" s="889" t="s">
        <v>18287</v>
      </c>
      <c r="J4339" s="889"/>
      <c r="K4339" s="888">
        <v>1</v>
      </c>
      <c r="L4339" s="888">
        <v>3</v>
      </c>
      <c r="M4339" s="887">
        <v>6000</v>
      </c>
      <c r="N4339" s="888"/>
      <c r="O4339" s="888"/>
      <c r="P4339" s="887"/>
    </row>
    <row r="4340" spans="1:16" ht="45" x14ac:dyDescent="0.25">
      <c r="A4340" s="867" t="s">
        <v>18221</v>
      </c>
      <c r="B4340" s="867" t="s">
        <v>2672</v>
      </c>
      <c r="C4340" s="894" t="s">
        <v>18220</v>
      </c>
      <c r="D4340" s="893" t="s">
        <v>18610</v>
      </c>
      <c r="E4340" s="892">
        <v>2000</v>
      </c>
      <c r="F4340" s="887" t="s">
        <v>18619</v>
      </c>
      <c r="G4340" s="891" t="s">
        <v>18618</v>
      </c>
      <c r="H4340" s="890" t="s">
        <v>3212</v>
      </c>
      <c r="I4340" s="889" t="s">
        <v>18523</v>
      </c>
      <c r="J4340" s="889"/>
      <c r="K4340" s="888">
        <v>1</v>
      </c>
      <c r="L4340" s="888">
        <v>3</v>
      </c>
      <c r="M4340" s="887">
        <v>6000</v>
      </c>
      <c r="N4340" s="888"/>
      <c r="O4340" s="888"/>
      <c r="P4340" s="887"/>
    </row>
    <row r="4341" spans="1:16" x14ac:dyDescent="0.25">
      <c r="A4341" s="1772" t="s">
        <v>2848</v>
      </c>
      <c r="B4341" s="1772"/>
      <c r="C4341" s="1772"/>
      <c r="D4341" s="1772"/>
      <c r="E4341" s="1772"/>
      <c r="F4341" s="1772" t="s">
        <v>378</v>
      </c>
      <c r="G4341" s="1772"/>
      <c r="H4341" s="1772"/>
      <c r="I4341" s="1772"/>
      <c r="J4341" s="1772"/>
      <c r="K4341" s="1771" t="s">
        <v>2847</v>
      </c>
      <c r="L4341" s="1771"/>
      <c r="M4341" s="1771"/>
      <c r="N4341" s="1771" t="s">
        <v>2846</v>
      </c>
      <c r="O4341" s="1771"/>
      <c r="P4341" s="1771"/>
    </row>
    <row r="4342" spans="1:16" ht="69.75" x14ac:dyDescent="0.25">
      <c r="A4342" s="1535" t="s">
        <v>2845</v>
      </c>
      <c r="B4342" s="1535" t="s">
        <v>5</v>
      </c>
      <c r="C4342" s="1535" t="s">
        <v>2844</v>
      </c>
      <c r="D4342" s="1535" t="s">
        <v>2843</v>
      </c>
      <c r="E4342" s="1536" t="s">
        <v>2842</v>
      </c>
      <c r="F4342" s="1537" t="s">
        <v>2841</v>
      </c>
      <c r="G4342" s="1535" t="s">
        <v>2840</v>
      </c>
      <c r="H4342" s="1535" t="s">
        <v>2839</v>
      </c>
      <c r="I4342" s="1535" t="s">
        <v>2838</v>
      </c>
      <c r="J4342" s="1535" t="s">
        <v>2837</v>
      </c>
      <c r="K4342" s="1538" t="s">
        <v>2836</v>
      </c>
      <c r="L4342" s="1538" t="s">
        <v>2835</v>
      </c>
      <c r="M4342" s="1539" t="s">
        <v>2834</v>
      </c>
      <c r="N4342" s="1538" t="s">
        <v>2836</v>
      </c>
      <c r="O4342" s="1538" t="s">
        <v>2835</v>
      </c>
      <c r="P4342" s="1539" t="s">
        <v>2834</v>
      </c>
    </row>
    <row r="4343" spans="1:16" ht="59.25" customHeight="1" x14ac:dyDescent="0.25">
      <c r="A4343" s="867" t="s">
        <v>18221</v>
      </c>
      <c r="B4343" s="867" t="s">
        <v>2672</v>
      </c>
      <c r="C4343" s="894" t="s">
        <v>18220</v>
      </c>
      <c r="D4343" s="893" t="s">
        <v>18610</v>
      </c>
      <c r="E4343" s="892">
        <v>2000</v>
      </c>
      <c r="F4343" s="887" t="s">
        <v>18617</v>
      </c>
      <c r="G4343" s="891" t="s">
        <v>18616</v>
      </c>
      <c r="H4343" s="890" t="s">
        <v>2676</v>
      </c>
      <c r="I4343" s="889" t="s">
        <v>3654</v>
      </c>
      <c r="J4343" s="889" t="s">
        <v>2860</v>
      </c>
      <c r="K4343" s="888">
        <v>1</v>
      </c>
      <c r="L4343" s="888">
        <v>3</v>
      </c>
      <c r="M4343" s="887">
        <v>6000</v>
      </c>
      <c r="N4343" s="888"/>
      <c r="O4343" s="888"/>
      <c r="P4343" s="887"/>
    </row>
    <row r="4344" spans="1:16" ht="51.75" customHeight="1" x14ac:dyDescent="0.25">
      <c r="A4344" s="867" t="s">
        <v>18221</v>
      </c>
      <c r="B4344" s="867" t="s">
        <v>2672</v>
      </c>
      <c r="C4344" s="894" t="s">
        <v>18220</v>
      </c>
      <c r="D4344" s="893" t="s">
        <v>18610</v>
      </c>
      <c r="E4344" s="892">
        <v>2000</v>
      </c>
      <c r="F4344" s="887" t="s">
        <v>18615</v>
      </c>
      <c r="G4344" s="891" t="s">
        <v>18614</v>
      </c>
      <c r="H4344" s="890" t="s">
        <v>2831</v>
      </c>
      <c r="I4344" s="889" t="s">
        <v>2684</v>
      </c>
      <c r="J4344" s="889"/>
      <c r="K4344" s="888">
        <v>1</v>
      </c>
      <c r="L4344" s="888">
        <v>3</v>
      </c>
      <c r="M4344" s="887">
        <v>6000</v>
      </c>
      <c r="N4344" s="888"/>
      <c r="O4344" s="888"/>
      <c r="P4344" s="887"/>
    </row>
    <row r="4345" spans="1:16" ht="57" customHeight="1" x14ac:dyDescent="0.25">
      <c r="A4345" s="867" t="s">
        <v>18221</v>
      </c>
      <c r="B4345" s="867" t="s">
        <v>2672</v>
      </c>
      <c r="C4345" s="894" t="s">
        <v>18220</v>
      </c>
      <c r="D4345" s="893" t="s">
        <v>18610</v>
      </c>
      <c r="E4345" s="892">
        <v>2000</v>
      </c>
      <c r="F4345" s="887" t="s">
        <v>18613</v>
      </c>
      <c r="G4345" s="891" t="s">
        <v>18612</v>
      </c>
      <c r="H4345" s="890" t="s">
        <v>18611</v>
      </c>
      <c r="I4345" s="889" t="s">
        <v>3654</v>
      </c>
      <c r="J4345" s="889" t="s">
        <v>11600</v>
      </c>
      <c r="K4345" s="888">
        <v>1</v>
      </c>
      <c r="L4345" s="888">
        <v>3</v>
      </c>
      <c r="M4345" s="887">
        <v>6000</v>
      </c>
      <c r="N4345" s="888"/>
      <c r="O4345" s="888"/>
      <c r="P4345" s="887"/>
    </row>
    <row r="4346" spans="1:16" ht="56.25" x14ac:dyDescent="0.25">
      <c r="A4346" s="867" t="s">
        <v>18221</v>
      </c>
      <c r="B4346" s="867" t="s">
        <v>2672</v>
      </c>
      <c r="C4346" s="894" t="s">
        <v>18220</v>
      </c>
      <c r="D4346" s="893" t="s">
        <v>18631</v>
      </c>
      <c r="E4346" s="892">
        <v>4000</v>
      </c>
      <c r="F4346" s="887" t="s">
        <v>18310</v>
      </c>
      <c r="G4346" s="891" t="s">
        <v>18309</v>
      </c>
      <c r="H4346" s="890" t="s">
        <v>18308</v>
      </c>
      <c r="I4346" s="889" t="s">
        <v>18307</v>
      </c>
      <c r="J4346" s="889"/>
      <c r="K4346" s="888">
        <v>1</v>
      </c>
      <c r="L4346" s="888">
        <v>3</v>
      </c>
      <c r="M4346" s="887">
        <v>12000</v>
      </c>
      <c r="N4346" s="888"/>
      <c r="O4346" s="888"/>
      <c r="P4346" s="887"/>
    </row>
    <row r="4347" spans="1:16" ht="56.25" x14ac:dyDescent="0.25">
      <c r="A4347" s="867" t="s">
        <v>18221</v>
      </c>
      <c r="B4347" s="867" t="s">
        <v>2672</v>
      </c>
      <c r="C4347" s="894" t="s">
        <v>18220</v>
      </c>
      <c r="D4347" s="893" t="s">
        <v>18631</v>
      </c>
      <c r="E4347" s="892">
        <v>4000</v>
      </c>
      <c r="F4347" s="887" t="s">
        <v>18306</v>
      </c>
      <c r="G4347" s="891" t="s">
        <v>18305</v>
      </c>
      <c r="H4347" s="890" t="s">
        <v>2704</v>
      </c>
      <c r="I4347" s="889" t="s">
        <v>3654</v>
      </c>
      <c r="J4347" s="889" t="s">
        <v>2703</v>
      </c>
      <c r="K4347" s="888">
        <v>1</v>
      </c>
      <c r="L4347" s="888">
        <v>3</v>
      </c>
      <c r="M4347" s="887">
        <v>12000</v>
      </c>
      <c r="N4347" s="888"/>
      <c r="O4347" s="888"/>
      <c r="P4347" s="887"/>
    </row>
    <row r="4348" spans="1:16" ht="56.25" x14ac:dyDescent="0.25">
      <c r="A4348" s="867" t="s">
        <v>18221</v>
      </c>
      <c r="B4348" s="867" t="s">
        <v>2672</v>
      </c>
      <c r="C4348" s="894" t="s">
        <v>18220</v>
      </c>
      <c r="D4348" s="893" t="s">
        <v>18631</v>
      </c>
      <c r="E4348" s="892">
        <v>4000</v>
      </c>
      <c r="F4348" s="887" t="s">
        <v>18637</v>
      </c>
      <c r="G4348" s="891" t="s">
        <v>18636</v>
      </c>
      <c r="H4348" s="890" t="s">
        <v>18635</v>
      </c>
      <c r="I4348" s="889" t="s">
        <v>3654</v>
      </c>
      <c r="J4348" s="889" t="s">
        <v>2886</v>
      </c>
      <c r="K4348" s="888">
        <v>1</v>
      </c>
      <c r="L4348" s="888">
        <v>3</v>
      </c>
      <c r="M4348" s="887">
        <v>12000</v>
      </c>
      <c r="N4348" s="888"/>
      <c r="O4348" s="888"/>
      <c r="P4348" s="887"/>
    </row>
    <row r="4349" spans="1:16" ht="56.25" x14ac:dyDescent="0.25">
      <c r="A4349" s="867" t="s">
        <v>18221</v>
      </c>
      <c r="B4349" s="867" t="s">
        <v>2672</v>
      </c>
      <c r="C4349" s="894" t="s">
        <v>18220</v>
      </c>
      <c r="D4349" s="893" t="s">
        <v>18631</v>
      </c>
      <c r="E4349" s="892">
        <v>4000</v>
      </c>
      <c r="F4349" s="887" t="s">
        <v>18634</v>
      </c>
      <c r="G4349" s="891" t="s">
        <v>18633</v>
      </c>
      <c r="H4349" s="890" t="s">
        <v>2745</v>
      </c>
      <c r="I4349" s="889" t="s">
        <v>18632</v>
      </c>
      <c r="J4349" s="889" t="s">
        <v>2886</v>
      </c>
      <c r="K4349" s="888">
        <v>1</v>
      </c>
      <c r="L4349" s="888">
        <v>3</v>
      </c>
      <c r="M4349" s="887">
        <v>12000</v>
      </c>
      <c r="N4349" s="888"/>
      <c r="O4349" s="888"/>
      <c r="P4349" s="887"/>
    </row>
    <row r="4350" spans="1:16" ht="56.25" x14ac:dyDescent="0.25">
      <c r="A4350" s="867" t="s">
        <v>18221</v>
      </c>
      <c r="B4350" s="867" t="s">
        <v>2672</v>
      </c>
      <c r="C4350" s="894" t="s">
        <v>18220</v>
      </c>
      <c r="D4350" s="893" t="s">
        <v>18631</v>
      </c>
      <c r="E4350" s="892">
        <v>4000</v>
      </c>
      <c r="F4350" s="887" t="s">
        <v>18304</v>
      </c>
      <c r="G4350" s="891" t="s">
        <v>18303</v>
      </c>
      <c r="H4350" s="890" t="s">
        <v>18302</v>
      </c>
      <c r="I4350" s="889" t="s">
        <v>3654</v>
      </c>
      <c r="J4350" s="889" t="s">
        <v>18302</v>
      </c>
      <c r="K4350" s="888">
        <v>1</v>
      </c>
      <c r="L4350" s="888">
        <v>3</v>
      </c>
      <c r="M4350" s="887">
        <v>12000</v>
      </c>
      <c r="N4350" s="888"/>
      <c r="O4350" s="888"/>
      <c r="P4350" s="887"/>
    </row>
    <row r="4351" spans="1:16" ht="56.25" x14ac:dyDescent="0.25">
      <c r="A4351" s="867" t="s">
        <v>18221</v>
      </c>
      <c r="B4351" s="867" t="s">
        <v>2672</v>
      </c>
      <c r="C4351" s="894" t="s">
        <v>18220</v>
      </c>
      <c r="D4351" s="893" t="s">
        <v>18631</v>
      </c>
      <c r="E4351" s="892">
        <v>4000</v>
      </c>
      <c r="F4351" s="887" t="s">
        <v>18301</v>
      </c>
      <c r="G4351" s="891" t="s">
        <v>18300</v>
      </c>
      <c r="H4351" s="890" t="s">
        <v>2745</v>
      </c>
      <c r="I4351" s="889" t="s">
        <v>2684</v>
      </c>
      <c r="J4351" s="889"/>
      <c r="K4351" s="888">
        <v>1</v>
      </c>
      <c r="L4351" s="888">
        <v>3</v>
      </c>
      <c r="M4351" s="887">
        <v>12000</v>
      </c>
      <c r="N4351" s="888"/>
      <c r="O4351" s="888"/>
      <c r="P4351" s="887"/>
    </row>
    <row r="4352" spans="1:16" ht="56.25" x14ac:dyDescent="0.25">
      <c r="A4352" s="867" t="s">
        <v>18221</v>
      </c>
      <c r="B4352" s="867" t="s">
        <v>2672</v>
      </c>
      <c r="C4352" s="894" t="s">
        <v>18220</v>
      </c>
      <c r="D4352" s="893" t="s">
        <v>18630</v>
      </c>
      <c r="E4352" s="892">
        <v>2000</v>
      </c>
      <c r="F4352" s="887" t="s">
        <v>18299</v>
      </c>
      <c r="G4352" s="891" t="s">
        <v>18298</v>
      </c>
      <c r="H4352" s="890" t="s">
        <v>18297</v>
      </c>
      <c r="I4352" s="889" t="s">
        <v>2707</v>
      </c>
      <c r="J4352" s="889"/>
      <c r="K4352" s="888">
        <v>1</v>
      </c>
      <c r="L4352" s="888">
        <v>3</v>
      </c>
      <c r="M4352" s="887">
        <v>6000</v>
      </c>
      <c r="N4352" s="888"/>
      <c r="O4352" s="888"/>
      <c r="P4352" s="887"/>
    </row>
    <row r="4353" spans="1:16" ht="56.25" x14ac:dyDescent="0.25">
      <c r="A4353" s="867" t="s">
        <v>18221</v>
      </c>
      <c r="B4353" s="867" t="s">
        <v>2672</v>
      </c>
      <c r="C4353" s="894" t="s">
        <v>18220</v>
      </c>
      <c r="D4353" s="893" t="s">
        <v>18630</v>
      </c>
      <c r="E4353" s="892">
        <v>2000</v>
      </c>
      <c r="F4353" s="887" t="s">
        <v>18247</v>
      </c>
      <c r="G4353" s="891" t="s">
        <v>18246</v>
      </c>
      <c r="H4353" s="890" t="s">
        <v>18245</v>
      </c>
      <c r="I4353" s="889" t="s">
        <v>2684</v>
      </c>
      <c r="J4353" s="889"/>
      <c r="K4353" s="888">
        <v>1</v>
      </c>
      <c r="L4353" s="888">
        <v>3</v>
      </c>
      <c r="M4353" s="887">
        <v>6000</v>
      </c>
      <c r="N4353" s="888"/>
      <c r="O4353" s="888"/>
      <c r="P4353" s="887"/>
    </row>
    <row r="4354" spans="1:16" ht="56.25" x14ac:dyDescent="0.25">
      <c r="A4354" s="867" t="s">
        <v>18221</v>
      </c>
      <c r="B4354" s="867" t="s">
        <v>2672</v>
      </c>
      <c r="C4354" s="894" t="s">
        <v>18220</v>
      </c>
      <c r="D4354" s="893" t="s">
        <v>18630</v>
      </c>
      <c r="E4354" s="892">
        <v>2000</v>
      </c>
      <c r="F4354" s="887" t="s">
        <v>18296</v>
      </c>
      <c r="G4354" s="891" t="s">
        <v>18295</v>
      </c>
      <c r="H4354" s="890" t="s">
        <v>3045</v>
      </c>
      <c r="I4354" s="889" t="s">
        <v>2684</v>
      </c>
      <c r="J4354" s="889"/>
      <c r="K4354" s="888">
        <v>1</v>
      </c>
      <c r="L4354" s="888">
        <v>3</v>
      </c>
      <c r="M4354" s="887">
        <v>6000</v>
      </c>
      <c r="N4354" s="888"/>
      <c r="O4354" s="888"/>
      <c r="P4354" s="887"/>
    </row>
    <row r="4355" spans="1:16" ht="56.25" x14ac:dyDescent="0.25">
      <c r="A4355" s="867" t="s">
        <v>18221</v>
      </c>
      <c r="B4355" s="867" t="s">
        <v>2672</v>
      </c>
      <c r="C4355" s="894" t="s">
        <v>18220</v>
      </c>
      <c r="D4355" s="893" t="s">
        <v>18630</v>
      </c>
      <c r="E4355" s="892">
        <v>2000</v>
      </c>
      <c r="F4355" s="887" t="s">
        <v>18294</v>
      </c>
      <c r="G4355" s="891" t="s">
        <v>18293</v>
      </c>
      <c r="H4355" s="890" t="s">
        <v>18292</v>
      </c>
      <c r="I4355" s="889" t="s">
        <v>2684</v>
      </c>
      <c r="J4355" s="889"/>
      <c r="K4355" s="888">
        <v>1</v>
      </c>
      <c r="L4355" s="888">
        <v>3</v>
      </c>
      <c r="M4355" s="887">
        <v>6000</v>
      </c>
      <c r="N4355" s="888"/>
      <c r="O4355" s="888"/>
      <c r="P4355" s="887"/>
    </row>
    <row r="4356" spans="1:16" ht="56.25" x14ac:dyDescent="0.25">
      <c r="A4356" s="867" t="s">
        <v>18221</v>
      </c>
      <c r="B4356" s="867" t="s">
        <v>2672</v>
      </c>
      <c r="C4356" s="894" t="s">
        <v>18220</v>
      </c>
      <c r="D4356" s="893" t="s">
        <v>18630</v>
      </c>
      <c r="E4356" s="892">
        <v>2000</v>
      </c>
      <c r="F4356" s="887" t="s">
        <v>18291</v>
      </c>
      <c r="G4356" s="891" t="s">
        <v>18290</v>
      </c>
      <c r="H4356" s="890" t="s">
        <v>18273</v>
      </c>
      <c r="I4356" s="889" t="s">
        <v>2684</v>
      </c>
      <c r="J4356" s="889"/>
      <c r="K4356" s="888">
        <v>1</v>
      </c>
      <c r="L4356" s="888">
        <v>3</v>
      </c>
      <c r="M4356" s="887">
        <v>6000</v>
      </c>
      <c r="N4356" s="888"/>
      <c r="O4356" s="888"/>
      <c r="P4356" s="887"/>
    </row>
    <row r="4357" spans="1:16" ht="56.25" x14ac:dyDescent="0.25">
      <c r="A4357" s="867" t="s">
        <v>18221</v>
      </c>
      <c r="B4357" s="867" t="s">
        <v>2672</v>
      </c>
      <c r="C4357" s="894" t="s">
        <v>18220</v>
      </c>
      <c r="D4357" s="893" t="s">
        <v>18630</v>
      </c>
      <c r="E4357" s="892">
        <v>2000</v>
      </c>
      <c r="F4357" s="887" t="s">
        <v>18289</v>
      </c>
      <c r="G4357" s="891" t="s">
        <v>18288</v>
      </c>
      <c r="H4357" s="890" t="s">
        <v>4025</v>
      </c>
      <c r="I4357" s="889" t="s">
        <v>18287</v>
      </c>
      <c r="J4357" s="889"/>
      <c r="K4357" s="888">
        <v>1</v>
      </c>
      <c r="L4357" s="888">
        <v>3</v>
      </c>
      <c r="M4357" s="887">
        <v>6000</v>
      </c>
      <c r="N4357" s="888"/>
      <c r="O4357" s="888"/>
      <c r="P4357" s="887"/>
    </row>
    <row r="4358" spans="1:16" ht="56.25" x14ac:dyDescent="0.25">
      <c r="A4358" s="867" t="s">
        <v>18221</v>
      </c>
      <c r="B4358" s="867" t="s">
        <v>2672</v>
      </c>
      <c r="C4358" s="894" t="s">
        <v>18220</v>
      </c>
      <c r="D4358" s="893" t="s">
        <v>18630</v>
      </c>
      <c r="E4358" s="892">
        <v>2000</v>
      </c>
      <c r="F4358" s="887" t="s">
        <v>18283</v>
      </c>
      <c r="G4358" s="891" t="s">
        <v>18282</v>
      </c>
      <c r="H4358" s="890" t="s">
        <v>18281</v>
      </c>
      <c r="I4358" s="889" t="s">
        <v>2777</v>
      </c>
      <c r="J4358" s="889"/>
      <c r="K4358" s="888">
        <v>1</v>
      </c>
      <c r="L4358" s="888">
        <v>3</v>
      </c>
      <c r="M4358" s="887">
        <v>6000</v>
      </c>
      <c r="N4358" s="888"/>
      <c r="O4358" s="888"/>
      <c r="P4358" s="887"/>
    </row>
    <row r="4359" spans="1:16" ht="45.75" customHeight="1" x14ac:dyDescent="0.25">
      <c r="A4359" s="867" t="s">
        <v>18221</v>
      </c>
      <c r="B4359" s="867" t="s">
        <v>2672</v>
      </c>
      <c r="C4359" s="894" t="s">
        <v>18220</v>
      </c>
      <c r="D4359" s="893" t="s">
        <v>18629</v>
      </c>
      <c r="E4359" s="892">
        <v>2000</v>
      </c>
      <c r="F4359" s="887" t="s">
        <v>18280</v>
      </c>
      <c r="G4359" s="891" t="s">
        <v>18279</v>
      </c>
      <c r="H4359" s="890" t="s">
        <v>2676</v>
      </c>
      <c r="I4359" s="889" t="s">
        <v>2869</v>
      </c>
      <c r="J4359" s="889"/>
      <c r="K4359" s="888">
        <v>1</v>
      </c>
      <c r="L4359" s="888">
        <v>3</v>
      </c>
      <c r="M4359" s="887">
        <v>6000</v>
      </c>
      <c r="N4359" s="888"/>
      <c r="O4359" s="888"/>
      <c r="P4359" s="887"/>
    </row>
    <row r="4360" spans="1:16" ht="48" customHeight="1" x14ac:dyDescent="0.25">
      <c r="A4360" s="867" t="s">
        <v>18221</v>
      </c>
      <c r="B4360" s="867" t="s">
        <v>2672</v>
      </c>
      <c r="C4360" s="894" t="s">
        <v>18220</v>
      </c>
      <c r="D4360" s="893" t="s">
        <v>18629</v>
      </c>
      <c r="E4360" s="892">
        <v>2000</v>
      </c>
      <c r="F4360" s="887" t="s">
        <v>18278</v>
      </c>
      <c r="G4360" s="891" t="s">
        <v>18277</v>
      </c>
      <c r="H4360" s="890" t="s">
        <v>18276</v>
      </c>
      <c r="I4360" s="889" t="s">
        <v>2707</v>
      </c>
      <c r="J4360" s="889"/>
      <c r="K4360" s="888">
        <v>1</v>
      </c>
      <c r="L4360" s="888">
        <v>3</v>
      </c>
      <c r="M4360" s="887">
        <v>6000</v>
      </c>
      <c r="N4360" s="888"/>
      <c r="O4360" s="888"/>
      <c r="P4360" s="887"/>
    </row>
    <row r="4361" spans="1:16" ht="67.5" x14ac:dyDescent="0.25">
      <c r="A4361" s="867" t="s">
        <v>18221</v>
      </c>
      <c r="B4361" s="867" t="s">
        <v>2672</v>
      </c>
      <c r="C4361" s="894" t="s">
        <v>18220</v>
      </c>
      <c r="D4361" s="893" t="s">
        <v>18628</v>
      </c>
      <c r="E4361" s="892">
        <v>2000</v>
      </c>
      <c r="F4361" s="887" t="s">
        <v>18275</v>
      </c>
      <c r="G4361" s="891" t="s">
        <v>18274</v>
      </c>
      <c r="H4361" s="890" t="s">
        <v>18273</v>
      </c>
      <c r="I4361" s="889" t="s">
        <v>2684</v>
      </c>
      <c r="J4361" s="889"/>
      <c r="K4361" s="888">
        <v>1</v>
      </c>
      <c r="L4361" s="888">
        <v>3</v>
      </c>
      <c r="M4361" s="887">
        <v>6000</v>
      </c>
      <c r="N4361" s="888"/>
      <c r="O4361" s="888"/>
      <c r="P4361" s="887"/>
    </row>
    <row r="4362" spans="1:16" ht="67.5" x14ac:dyDescent="0.25">
      <c r="A4362" s="867" t="s">
        <v>18221</v>
      </c>
      <c r="B4362" s="867" t="s">
        <v>2672</v>
      </c>
      <c r="C4362" s="894" t="s">
        <v>18220</v>
      </c>
      <c r="D4362" s="893" t="s">
        <v>18628</v>
      </c>
      <c r="E4362" s="892">
        <v>2000</v>
      </c>
      <c r="F4362" s="887" t="s">
        <v>18272</v>
      </c>
      <c r="G4362" s="891" t="s">
        <v>18271</v>
      </c>
      <c r="H4362" s="890" t="s">
        <v>2676</v>
      </c>
      <c r="I4362" s="889" t="s">
        <v>2869</v>
      </c>
      <c r="J4362" s="889"/>
      <c r="K4362" s="888">
        <v>1</v>
      </c>
      <c r="L4362" s="888">
        <v>3</v>
      </c>
      <c r="M4362" s="887">
        <v>6000</v>
      </c>
      <c r="N4362" s="888"/>
      <c r="O4362" s="888"/>
      <c r="P4362" s="887"/>
    </row>
    <row r="4363" spans="1:16" ht="67.5" x14ac:dyDescent="0.25">
      <c r="A4363" s="867" t="s">
        <v>18221</v>
      </c>
      <c r="B4363" s="867" t="s">
        <v>2672</v>
      </c>
      <c r="C4363" s="894" t="s">
        <v>18220</v>
      </c>
      <c r="D4363" s="893" t="s">
        <v>18628</v>
      </c>
      <c r="E4363" s="892">
        <v>2000</v>
      </c>
      <c r="F4363" s="887" t="s">
        <v>18270</v>
      </c>
      <c r="G4363" s="891" t="s">
        <v>18269</v>
      </c>
      <c r="H4363" s="890" t="s">
        <v>18268</v>
      </c>
      <c r="I4363" s="889" t="s">
        <v>2707</v>
      </c>
      <c r="J4363" s="889"/>
      <c r="K4363" s="888">
        <v>1</v>
      </c>
      <c r="L4363" s="888">
        <v>3</v>
      </c>
      <c r="M4363" s="887">
        <v>6000</v>
      </c>
      <c r="N4363" s="888"/>
      <c r="O4363" s="888"/>
      <c r="P4363" s="887"/>
    </row>
    <row r="4364" spans="1:16" ht="56.25" x14ac:dyDescent="0.25">
      <c r="A4364" s="867" t="s">
        <v>18221</v>
      </c>
      <c r="B4364" s="867" t="s">
        <v>2672</v>
      </c>
      <c r="C4364" s="894" t="s">
        <v>18220</v>
      </c>
      <c r="D4364" s="893" t="s">
        <v>18627</v>
      </c>
      <c r="E4364" s="892">
        <v>2000</v>
      </c>
      <c r="F4364" s="887" t="s">
        <v>18263</v>
      </c>
      <c r="G4364" s="891" t="s">
        <v>18262</v>
      </c>
      <c r="H4364" s="890" t="s">
        <v>18216</v>
      </c>
      <c r="I4364" s="889" t="s">
        <v>2869</v>
      </c>
      <c r="J4364" s="889" t="s">
        <v>18216</v>
      </c>
      <c r="K4364" s="888">
        <v>1</v>
      </c>
      <c r="L4364" s="888">
        <v>3</v>
      </c>
      <c r="M4364" s="887">
        <v>6000</v>
      </c>
      <c r="N4364" s="888"/>
      <c r="O4364" s="888"/>
      <c r="P4364" s="887"/>
    </row>
    <row r="4365" spans="1:16" ht="15" customHeight="1" x14ac:dyDescent="0.25">
      <c r="A4365" s="1772" t="s">
        <v>2848</v>
      </c>
      <c r="B4365" s="1772"/>
      <c r="C4365" s="1772"/>
      <c r="D4365" s="1772"/>
      <c r="E4365" s="1772"/>
      <c r="F4365" s="1772" t="s">
        <v>378</v>
      </c>
      <c r="G4365" s="1772"/>
      <c r="H4365" s="1772"/>
      <c r="I4365" s="1772"/>
      <c r="J4365" s="1772"/>
      <c r="K4365" s="1771" t="s">
        <v>2847</v>
      </c>
      <c r="L4365" s="1771"/>
      <c r="M4365" s="1771"/>
      <c r="N4365" s="1771" t="s">
        <v>2846</v>
      </c>
      <c r="O4365" s="1771"/>
      <c r="P4365" s="1771"/>
    </row>
    <row r="4366" spans="1:16" ht="63.75" customHeight="1" x14ac:dyDescent="0.25">
      <c r="A4366" s="1535" t="s">
        <v>2845</v>
      </c>
      <c r="B4366" s="1535" t="s">
        <v>5</v>
      </c>
      <c r="C4366" s="1535" t="s">
        <v>2844</v>
      </c>
      <c r="D4366" s="1535" t="s">
        <v>2843</v>
      </c>
      <c r="E4366" s="1536" t="s">
        <v>2842</v>
      </c>
      <c r="F4366" s="1537" t="s">
        <v>2841</v>
      </c>
      <c r="G4366" s="1535" t="s">
        <v>2840</v>
      </c>
      <c r="H4366" s="1535" t="s">
        <v>2839</v>
      </c>
      <c r="I4366" s="1535" t="s">
        <v>2838</v>
      </c>
      <c r="J4366" s="1535" t="s">
        <v>2837</v>
      </c>
      <c r="K4366" s="1538" t="s">
        <v>2836</v>
      </c>
      <c r="L4366" s="1538" t="s">
        <v>2835</v>
      </c>
      <c r="M4366" s="1539" t="s">
        <v>2834</v>
      </c>
      <c r="N4366" s="1538" t="s">
        <v>2836</v>
      </c>
      <c r="O4366" s="1538" t="s">
        <v>2835</v>
      </c>
      <c r="P4366" s="1539" t="s">
        <v>2834</v>
      </c>
    </row>
    <row r="4367" spans="1:16" ht="47.25" customHeight="1" x14ac:dyDescent="0.25">
      <c r="A4367" s="867" t="s">
        <v>18221</v>
      </c>
      <c r="B4367" s="867" t="s">
        <v>2672</v>
      </c>
      <c r="C4367" s="894" t="s">
        <v>18220</v>
      </c>
      <c r="D4367" s="893" t="s">
        <v>18538</v>
      </c>
      <c r="E4367" s="892">
        <v>1700</v>
      </c>
      <c r="F4367" s="887" t="s">
        <v>18537</v>
      </c>
      <c r="G4367" s="891" t="s">
        <v>18536</v>
      </c>
      <c r="H4367" s="890"/>
      <c r="I4367" s="889" t="s">
        <v>3135</v>
      </c>
      <c r="J4367" s="889"/>
      <c r="K4367" s="888">
        <v>1</v>
      </c>
      <c r="L4367" s="888">
        <v>3</v>
      </c>
      <c r="M4367" s="887">
        <v>5100</v>
      </c>
      <c r="N4367" s="888"/>
      <c r="O4367" s="888"/>
      <c r="P4367" s="887"/>
    </row>
    <row r="4368" spans="1:16" ht="47.25" customHeight="1" x14ac:dyDescent="0.25">
      <c r="A4368" s="867" t="s">
        <v>18221</v>
      </c>
      <c r="B4368" s="867" t="s">
        <v>2672</v>
      </c>
      <c r="C4368" s="894" t="s">
        <v>18220</v>
      </c>
      <c r="D4368" s="893" t="s">
        <v>18532</v>
      </c>
      <c r="E4368" s="892">
        <v>2000</v>
      </c>
      <c r="F4368" s="887" t="s">
        <v>18535</v>
      </c>
      <c r="G4368" s="891" t="s">
        <v>18534</v>
      </c>
      <c r="H4368" s="890" t="s">
        <v>18533</v>
      </c>
      <c r="I4368" s="889" t="s">
        <v>2777</v>
      </c>
      <c r="J4368" s="889"/>
      <c r="K4368" s="888">
        <v>1</v>
      </c>
      <c r="L4368" s="888">
        <v>3</v>
      </c>
      <c r="M4368" s="887">
        <v>6000</v>
      </c>
      <c r="N4368" s="888"/>
      <c r="O4368" s="888"/>
      <c r="P4368" s="887"/>
    </row>
    <row r="4369" spans="1:16" ht="67.5" x14ac:dyDescent="0.25">
      <c r="A4369" s="867" t="s">
        <v>18221</v>
      </c>
      <c r="B4369" s="867" t="s">
        <v>2672</v>
      </c>
      <c r="C4369" s="894" t="s">
        <v>18220</v>
      </c>
      <c r="D4369" s="893" t="s">
        <v>18626</v>
      </c>
      <c r="E4369" s="892">
        <v>5000</v>
      </c>
      <c r="F4369" s="887" t="s">
        <v>18525</v>
      </c>
      <c r="G4369" s="891" t="s">
        <v>18524</v>
      </c>
      <c r="H4369" s="890" t="s">
        <v>18302</v>
      </c>
      <c r="I4369" s="889" t="s">
        <v>18523</v>
      </c>
      <c r="J4369" s="889"/>
      <c r="K4369" s="888">
        <v>1</v>
      </c>
      <c r="L4369" s="888">
        <v>3</v>
      </c>
      <c r="M4369" s="887">
        <v>15000</v>
      </c>
      <c r="N4369" s="888"/>
      <c r="O4369" s="888"/>
      <c r="P4369" s="887"/>
    </row>
    <row r="4370" spans="1:16" ht="45" x14ac:dyDescent="0.25">
      <c r="A4370" s="867" t="s">
        <v>18221</v>
      </c>
      <c r="B4370" s="867" t="s">
        <v>2672</v>
      </c>
      <c r="C4370" s="894" t="s">
        <v>18220</v>
      </c>
      <c r="D4370" s="893" t="s">
        <v>18529</v>
      </c>
      <c r="E4370" s="892">
        <v>3500</v>
      </c>
      <c r="F4370" s="887" t="s">
        <v>18528</v>
      </c>
      <c r="G4370" s="891" t="s">
        <v>18527</v>
      </c>
      <c r="H4370" s="890" t="s">
        <v>18323</v>
      </c>
      <c r="I4370" s="889" t="s">
        <v>2707</v>
      </c>
      <c r="J4370" s="889"/>
      <c r="K4370" s="888">
        <v>1</v>
      </c>
      <c r="L4370" s="888">
        <v>3</v>
      </c>
      <c r="M4370" s="887">
        <v>10500</v>
      </c>
      <c r="N4370" s="888"/>
      <c r="O4370" s="888"/>
      <c r="P4370" s="887"/>
    </row>
    <row r="4371" spans="1:16" ht="56.25" x14ac:dyDescent="0.25">
      <c r="A4371" s="867" t="s">
        <v>18221</v>
      </c>
      <c r="B4371" s="867" t="s">
        <v>2672</v>
      </c>
      <c r="C4371" s="894" t="s">
        <v>18220</v>
      </c>
      <c r="D4371" s="893" t="s">
        <v>18630</v>
      </c>
      <c r="E4371" s="892">
        <v>2000</v>
      </c>
      <c r="F4371" s="887" t="s">
        <v>18662</v>
      </c>
      <c r="G4371" s="891" t="s">
        <v>18661</v>
      </c>
      <c r="H4371" s="890" t="s">
        <v>18660</v>
      </c>
      <c r="I4371" s="889" t="s">
        <v>18287</v>
      </c>
      <c r="J4371" s="889"/>
      <c r="K4371" s="888">
        <v>1</v>
      </c>
      <c r="L4371" s="888">
        <v>3</v>
      </c>
      <c r="M4371" s="887">
        <v>6000</v>
      </c>
      <c r="N4371" s="888"/>
      <c r="O4371" s="888"/>
      <c r="P4371" s="887"/>
    </row>
    <row r="4372" spans="1:16" ht="33.75" x14ac:dyDescent="0.25">
      <c r="A4372" s="867" t="s">
        <v>18221</v>
      </c>
      <c r="B4372" s="867" t="s">
        <v>2672</v>
      </c>
      <c r="C4372" s="894" t="s">
        <v>18220</v>
      </c>
      <c r="D4372" s="893" t="s">
        <v>18651</v>
      </c>
      <c r="E4372" s="892">
        <v>1000</v>
      </c>
      <c r="F4372" s="887" t="s">
        <v>18430</v>
      </c>
      <c r="G4372" s="891" t="s">
        <v>18429</v>
      </c>
      <c r="H4372" s="890"/>
      <c r="I4372" s="889" t="s">
        <v>3135</v>
      </c>
      <c r="J4372" s="889"/>
      <c r="K4372" s="888">
        <v>1</v>
      </c>
      <c r="L4372" s="888">
        <v>3</v>
      </c>
      <c r="M4372" s="887">
        <v>3000</v>
      </c>
      <c r="N4372" s="888"/>
      <c r="O4372" s="888"/>
      <c r="P4372" s="887"/>
    </row>
    <row r="4373" spans="1:16" ht="33.75" x14ac:dyDescent="0.25">
      <c r="A4373" s="867" t="s">
        <v>18221</v>
      </c>
      <c r="B4373" s="867" t="s">
        <v>2672</v>
      </c>
      <c r="C4373" s="894" t="s">
        <v>18220</v>
      </c>
      <c r="D4373" s="893" t="s">
        <v>18644</v>
      </c>
      <c r="E4373" s="892">
        <v>5500</v>
      </c>
      <c r="F4373" s="887" t="s">
        <v>18643</v>
      </c>
      <c r="G4373" s="891" t="s">
        <v>18642</v>
      </c>
      <c r="H4373" s="890" t="s">
        <v>2745</v>
      </c>
      <c r="I4373" s="889" t="s">
        <v>3654</v>
      </c>
      <c r="J4373" s="889" t="s">
        <v>2814</v>
      </c>
      <c r="K4373" s="888">
        <v>1</v>
      </c>
      <c r="L4373" s="888">
        <v>3</v>
      </c>
      <c r="M4373" s="887">
        <v>16500</v>
      </c>
      <c r="N4373" s="888"/>
      <c r="O4373" s="888"/>
      <c r="P4373" s="887"/>
    </row>
    <row r="4374" spans="1:16" ht="33.75" x14ac:dyDescent="0.25">
      <c r="A4374" s="867" t="s">
        <v>18221</v>
      </c>
      <c r="B4374" s="867" t="s">
        <v>2672</v>
      </c>
      <c r="C4374" s="894" t="s">
        <v>18220</v>
      </c>
      <c r="D4374" s="893" t="s">
        <v>18659</v>
      </c>
      <c r="E4374" s="892">
        <v>6000</v>
      </c>
      <c r="F4374" s="887" t="s">
        <v>18230</v>
      </c>
      <c r="G4374" s="891" t="s">
        <v>18229</v>
      </c>
      <c r="H4374" s="890" t="s">
        <v>18228</v>
      </c>
      <c r="I4374" s="889" t="s">
        <v>3654</v>
      </c>
      <c r="J4374" s="889" t="s">
        <v>3140</v>
      </c>
      <c r="K4374" s="888">
        <v>1</v>
      </c>
      <c r="L4374" s="888">
        <v>5</v>
      </c>
      <c r="M4374" s="887">
        <v>30000</v>
      </c>
      <c r="N4374" s="888"/>
      <c r="O4374" s="888"/>
      <c r="P4374" s="887"/>
    </row>
    <row r="4375" spans="1:16" ht="56.25" x14ac:dyDescent="0.25">
      <c r="A4375" s="867" t="s">
        <v>18221</v>
      </c>
      <c r="B4375" s="867" t="s">
        <v>2672</v>
      </c>
      <c r="C4375" s="894" t="s">
        <v>18220</v>
      </c>
      <c r="D4375" s="893" t="s">
        <v>18630</v>
      </c>
      <c r="E4375" s="892">
        <v>2000</v>
      </c>
      <c r="F4375" s="887" t="s">
        <v>18265</v>
      </c>
      <c r="G4375" s="891" t="s">
        <v>18264</v>
      </c>
      <c r="H4375" s="890" t="s">
        <v>2756</v>
      </c>
      <c r="I4375" s="889" t="s">
        <v>3654</v>
      </c>
      <c r="J4375" s="889" t="s">
        <v>2712</v>
      </c>
      <c r="K4375" s="888">
        <v>1</v>
      </c>
      <c r="L4375" s="888">
        <v>2</v>
      </c>
      <c r="M4375" s="887">
        <v>4000</v>
      </c>
      <c r="N4375" s="888"/>
      <c r="O4375" s="888"/>
      <c r="P4375" s="887"/>
    </row>
    <row r="4376" spans="1:16" ht="33.75" x14ac:dyDescent="0.25">
      <c r="A4376" s="867" t="s">
        <v>18221</v>
      </c>
      <c r="B4376" s="867" t="s">
        <v>2672</v>
      </c>
      <c r="C4376" s="894" t="s">
        <v>18220</v>
      </c>
      <c r="D4376" s="893" t="s">
        <v>18658</v>
      </c>
      <c r="E4376" s="892">
        <v>2000</v>
      </c>
      <c r="F4376" s="887" t="s">
        <v>18531</v>
      </c>
      <c r="G4376" s="891" t="s">
        <v>18530</v>
      </c>
      <c r="H4376" s="890" t="s">
        <v>2883</v>
      </c>
      <c r="I4376" s="889" t="s">
        <v>2707</v>
      </c>
      <c r="J4376" s="889"/>
      <c r="K4376" s="888">
        <v>1</v>
      </c>
      <c r="L4376" s="888">
        <v>2</v>
      </c>
      <c r="M4376" s="887">
        <v>4000</v>
      </c>
      <c r="N4376" s="888"/>
      <c r="O4376" s="888"/>
      <c r="P4376" s="887"/>
    </row>
    <row r="4377" spans="1:16" ht="67.5" x14ac:dyDescent="0.25">
      <c r="A4377" s="867" t="s">
        <v>18221</v>
      </c>
      <c r="B4377" s="867" t="s">
        <v>2672</v>
      </c>
      <c r="C4377" s="894" t="s">
        <v>18220</v>
      </c>
      <c r="D4377" s="893" t="s">
        <v>18628</v>
      </c>
      <c r="E4377" s="892">
        <v>2000</v>
      </c>
      <c r="F4377" s="887" t="s">
        <v>18267</v>
      </c>
      <c r="G4377" s="891" t="s">
        <v>18266</v>
      </c>
      <c r="H4377" s="890" t="s">
        <v>2712</v>
      </c>
      <c r="I4377" s="889" t="s">
        <v>17825</v>
      </c>
      <c r="J4377" s="889" t="s">
        <v>2712</v>
      </c>
      <c r="K4377" s="888">
        <v>1</v>
      </c>
      <c r="L4377" s="888">
        <v>2</v>
      </c>
      <c r="M4377" s="887">
        <v>4000</v>
      </c>
      <c r="N4377" s="888"/>
      <c r="O4377" s="888"/>
      <c r="P4377" s="887"/>
    </row>
    <row r="4378" spans="1:16" ht="33.75" x14ac:dyDescent="0.25">
      <c r="A4378" s="867" t="s">
        <v>18221</v>
      </c>
      <c r="B4378" s="867" t="s">
        <v>2672</v>
      </c>
      <c r="C4378" s="894" t="s">
        <v>18220</v>
      </c>
      <c r="D4378" s="893" t="s">
        <v>18541</v>
      </c>
      <c r="E4378" s="892">
        <v>1000</v>
      </c>
      <c r="F4378" s="887" t="s">
        <v>18540</v>
      </c>
      <c r="G4378" s="891" t="s">
        <v>18539</v>
      </c>
      <c r="H4378" s="890" t="s">
        <v>2722</v>
      </c>
      <c r="I4378" s="889" t="s">
        <v>2684</v>
      </c>
      <c r="J4378" s="889"/>
      <c r="K4378" s="888">
        <v>1</v>
      </c>
      <c r="L4378" s="888">
        <v>5</v>
      </c>
      <c r="M4378" s="887">
        <v>4766.67</v>
      </c>
      <c r="N4378" s="888"/>
      <c r="O4378" s="888"/>
      <c r="P4378" s="887"/>
    </row>
    <row r="4379" spans="1:16" ht="33.75" x14ac:dyDescent="0.25">
      <c r="A4379" s="867" t="s">
        <v>18221</v>
      </c>
      <c r="B4379" s="867" t="s">
        <v>2672</v>
      </c>
      <c r="C4379" s="894" t="s">
        <v>18220</v>
      </c>
      <c r="D4379" s="893" t="s">
        <v>18436</v>
      </c>
      <c r="E4379" s="892">
        <v>1000</v>
      </c>
      <c r="F4379" s="887" t="s">
        <v>18334</v>
      </c>
      <c r="G4379" s="891" t="s">
        <v>18435</v>
      </c>
      <c r="H4379" s="890"/>
      <c r="I4379" s="889" t="s">
        <v>3135</v>
      </c>
      <c r="J4379" s="889"/>
      <c r="K4379" s="888">
        <v>1</v>
      </c>
      <c r="L4379" s="888">
        <v>5</v>
      </c>
      <c r="M4379" s="887">
        <v>4633.33</v>
      </c>
      <c r="N4379" s="888"/>
      <c r="O4379" s="888"/>
      <c r="P4379" s="887"/>
    </row>
    <row r="4380" spans="1:16" ht="33.75" x14ac:dyDescent="0.25">
      <c r="A4380" s="867" t="s">
        <v>18221</v>
      </c>
      <c r="B4380" s="867" t="s">
        <v>2672</v>
      </c>
      <c r="C4380" s="894" t="s">
        <v>18220</v>
      </c>
      <c r="D4380" s="893" t="s">
        <v>18386</v>
      </c>
      <c r="E4380" s="892">
        <v>3560</v>
      </c>
      <c r="F4380" s="887" t="s">
        <v>18385</v>
      </c>
      <c r="G4380" s="891" t="s">
        <v>18384</v>
      </c>
      <c r="H4380" s="890"/>
      <c r="I4380" s="889" t="s">
        <v>3135</v>
      </c>
      <c r="J4380" s="889"/>
      <c r="K4380" s="888">
        <v>1</v>
      </c>
      <c r="L4380" s="888">
        <v>4</v>
      </c>
      <c r="M4380" s="887">
        <v>14240</v>
      </c>
      <c r="N4380" s="888"/>
      <c r="O4380" s="888"/>
      <c r="P4380" s="887"/>
    </row>
    <row r="4381" spans="1:16" ht="33.75" x14ac:dyDescent="0.25">
      <c r="A4381" s="867" t="s">
        <v>18221</v>
      </c>
      <c r="B4381" s="867" t="s">
        <v>2672</v>
      </c>
      <c r="C4381" s="894" t="s">
        <v>18220</v>
      </c>
      <c r="D4381" s="893" t="s">
        <v>18383</v>
      </c>
      <c r="E4381" s="892">
        <v>1000</v>
      </c>
      <c r="F4381" s="887" t="s">
        <v>18382</v>
      </c>
      <c r="G4381" s="891" t="s">
        <v>18381</v>
      </c>
      <c r="H4381" s="890"/>
      <c r="I4381" s="889" t="s">
        <v>3135</v>
      </c>
      <c r="J4381" s="889"/>
      <c r="K4381" s="888">
        <v>1</v>
      </c>
      <c r="L4381" s="888">
        <v>4</v>
      </c>
      <c r="M4381" s="887">
        <v>4000</v>
      </c>
      <c r="N4381" s="888"/>
      <c r="O4381" s="888"/>
      <c r="P4381" s="887"/>
    </row>
    <row r="4382" spans="1:16" ht="33.75" x14ac:dyDescent="0.25">
      <c r="A4382" s="867" t="s">
        <v>18221</v>
      </c>
      <c r="B4382" s="867" t="s">
        <v>2672</v>
      </c>
      <c r="C4382" s="894" t="s">
        <v>18220</v>
      </c>
      <c r="D4382" s="893" t="s">
        <v>18650</v>
      </c>
      <c r="E4382" s="892">
        <v>1100</v>
      </c>
      <c r="F4382" s="887" t="s">
        <v>18379</v>
      </c>
      <c r="G4382" s="891" t="s">
        <v>18378</v>
      </c>
      <c r="H4382" s="890" t="s">
        <v>2801</v>
      </c>
      <c r="I4382" s="889" t="s">
        <v>2869</v>
      </c>
      <c r="J4382" s="889" t="s">
        <v>58</v>
      </c>
      <c r="K4382" s="888">
        <v>1</v>
      </c>
      <c r="L4382" s="888">
        <v>4</v>
      </c>
      <c r="M4382" s="887">
        <v>4400</v>
      </c>
      <c r="N4382" s="888"/>
      <c r="O4382" s="888"/>
      <c r="P4382" s="887"/>
    </row>
    <row r="4383" spans="1:16" ht="33.75" x14ac:dyDescent="0.25">
      <c r="A4383" s="867" t="s">
        <v>18221</v>
      </c>
      <c r="B4383" s="867" t="s">
        <v>2672</v>
      </c>
      <c r="C4383" s="894" t="s">
        <v>18220</v>
      </c>
      <c r="D4383" s="893" t="s">
        <v>18377</v>
      </c>
      <c r="E4383" s="892">
        <v>1000</v>
      </c>
      <c r="F4383" s="887" t="s">
        <v>18376</v>
      </c>
      <c r="G4383" s="891" t="s">
        <v>18375</v>
      </c>
      <c r="H4383" s="890"/>
      <c r="I4383" s="889" t="s">
        <v>3135</v>
      </c>
      <c r="J4383" s="889"/>
      <c r="K4383" s="888">
        <v>1</v>
      </c>
      <c r="L4383" s="888">
        <v>4</v>
      </c>
      <c r="M4383" s="887">
        <v>4000</v>
      </c>
      <c r="N4383" s="888"/>
      <c r="O4383" s="888"/>
      <c r="P4383" s="887"/>
    </row>
    <row r="4384" spans="1:16" ht="33.75" x14ac:dyDescent="0.25">
      <c r="A4384" s="867" t="s">
        <v>18221</v>
      </c>
      <c r="B4384" s="867" t="s">
        <v>2672</v>
      </c>
      <c r="C4384" s="894" t="s">
        <v>18220</v>
      </c>
      <c r="D4384" s="893" t="s">
        <v>18374</v>
      </c>
      <c r="E4384" s="892">
        <v>1000</v>
      </c>
      <c r="F4384" s="887" t="s">
        <v>18373</v>
      </c>
      <c r="G4384" s="891" t="s">
        <v>18372</v>
      </c>
      <c r="H4384" s="890"/>
      <c r="I4384" s="889" t="s">
        <v>3135</v>
      </c>
      <c r="J4384" s="889"/>
      <c r="K4384" s="888">
        <v>1</v>
      </c>
      <c r="L4384" s="888">
        <v>4</v>
      </c>
      <c r="M4384" s="887">
        <v>4000</v>
      </c>
      <c r="N4384" s="888"/>
      <c r="O4384" s="888"/>
      <c r="P4384" s="887"/>
    </row>
    <row r="4385" spans="1:16" ht="33.75" x14ac:dyDescent="0.25">
      <c r="A4385" s="867" t="s">
        <v>18221</v>
      </c>
      <c r="B4385" s="867" t="s">
        <v>2672</v>
      </c>
      <c r="C4385" s="894" t="s">
        <v>18220</v>
      </c>
      <c r="D4385" s="893" t="s">
        <v>18371</v>
      </c>
      <c r="E4385" s="892">
        <v>1000</v>
      </c>
      <c r="F4385" s="887" t="s">
        <v>18370</v>
      </c>
      <c r="G4385" s="891" t="s">
        <v>18369</v>
      </c>
      <c r="H4385" s="890"/>
      <c r="I4385" s="889" t="s">
        <v>3135</v>
      </c>
      <c r="J4385" s="889"/>
      <c r="K4385" s="888">
        <v>1</v>
      </c>
      <c r="L4385" s="888">
        <v>4</v>
      </c>
      <c r="M4385" s="887">
        <v>4000</v>
      </c>
      <c r="N4385" s="888"/>
      <c r="O4385" s="888"/>
      <c r="P4385" s="887"/>
    </row>
    <row r="4386" spans="1:16" ht="33.75" x14ac:dyDescent="0.25">
      <c r="A4386" s="867" t="s">
        <v>18221</v>
      </c>
      <c r="B4386" s="867" t="s">
        <v>2672</v>
      </c>
      <c r="C4386" s="894" t="s">
        <v>18220</v>
      </c>
      <c r="D4386" s="893" t="s">
        <v>18368</v>
      </c>
      <c r="E4386" s="892">
        <v>1000</v>
      </c>
      <c r="F4386" s="887" t="s">
        <v>18367</v>
      </c>
      <c r="G4386" s="891" t="s">
        <v>18366</v>
      </c>
      <c r="H4386" s="890"/>
      <c r="I4386" s="889" t="s">
        <v>3135</v>
      </c>
      <c r="J4386" s="889"/>
      <c r="K4386" s="888">
        <v>1</v>
      </c>
      <c r="L4386" s="888">
        <v>4</v>
      </c>
      <c r="M4386" s="887">
        <v>4000</v>
      </c>
      <c r="N4386" s="888"/>
      <c r="O4386" s="888"/>
      <c r="P4386" s="887"/>
    </row>
    <row r="4387" spans="1:16" ht="33.75" x14ac:dyDescent="0.25">
      <c r="A4387" s="867" t="s">
        <v>18221</v>
      </c>
      <c r="B4387" s="867" t="s">
        <v>2672</v>
      </c>
      <c r="C4387" s="894" t="s">
        <v>18220</v>
      </c>
      <c r="D4387" s="893" t="s">
        <v>18365</v>
      </c>
      <c r="E4387" s="892">
        <v>1000</v>
      </c>
      <c r="F4387" s="887" t="s">
        <v>18364</v>
      </c>
      <c r="G4387" s="891" t="s">
        <v>18363</v>
      </c>
      <c r="H4387" s="890"/>
      <c r="I4387" s="889" t="s">
        <v>3135</v>
      </c>
      <c r="J4387" s="889"/>
      <c r="K4387" s="888">
        <v>1</v>
      </c>
      <c r="L4387" s="888">
        <v>4</v>
      </c>
      <c r="M4387" s="887">
        <v>4000</v>
      </c>
      <c r="N4387" s="888"/>
      <c r="O4387" s="888"/>
      <c r="P4387" s="887"/>
    </row>
    <row r="4388" spans="1:16" ht="33.75" x14ac:dyDescent="0.25">
      <c r="A4388" s="867" t="s">
        <v>18221</v>
      </c>
      <c r="B4388" s="867" t="s">
        <v>2672</v>
      </c>
      <c r="C4388" s="894" t="s">
        <v>18220</v>
      </c>
      <c r="D4388" s="893" t="s">
        <v>18362</v>
      </c>
      <c r="E4388" s="892">
        <v>4000</v>
      </c>
      <c r="F4388" s="887" t="s">
        <v>18361</v>
      </c>
      <c r="G4388" s="891" t="s">
        <v>18360</v>
      </c>
      <c r="H4388" s="890" t="s">
        <v>18359</v>
      </c>
      <c r="I4388" s="889" t="s">
        <v>2777</v>
      </c>
      <c r="J4388" s="889"/>
      <c r="K4388" s="888">
        <v>1</v>
      </c>
      <c r="L4388" s="888">
        <v>4</v>
      </c>
      <c r="M4388" s="887">
        <v>16000</v>
      </c>
      <c r="N4388" s="888"/>
      <c r="O4388" s="888"/>
      <c r="P4388" s="887"/>
    </row>
    <row r="4389" spans="1:16" ht="33.75" x14ac:dyDescent="0.25">
      <c r="A4389" s="867" t="s">
        <v>18221</v>
      </c>
      <c r="B4389" s="867" t="s">
        <v>2672</v>
      </c>
      <c r="C4389" s="894" t="s">
        <v>18220</v>
      </c>
      <c r="D4389" s="893" t="s">
        <v>18358</v>
      </c>
      <c r="E4389" s="892">
        <v>3500</v>
      </c>
      <c r="F4389" s="887" t="s">
        <v>18357</v>
      </c>
      <c r="G4389" s="891" t="s">
        <v>18356</v>
      </c>
      <c r="H4389" s="890" t="s">
        <v>2704</v>
      </c>
      <c r="I4389" s="889" t="s">
        <v>3654</v>
      </c>
      <c r="J4389" s="889" t="s">
        <v>2703</v>
      </c>
      <c r="K4389" s="888">
        <v>1</v>
      </c>
      <c r="L4389" s="888">
        <v>4</v>
      </c>
      <c r="M4389" s="887">
        <v>14000</v>
      </c>
      <c r="N4389" s="888"/>
      <c r="O4389" s="888"/>
      <c r="P4389" s="887"/>
    </row>
    <row r="4390" spans="1:16" ht="33.75" x14ac:dyDescent="0.25">
      <c r="A4390" s="867" t="s">
        <v>18221</v>
      </c>
      <c r="B4390" s="867" t="s">
        <v>2672</v>
      </c>
      <c r="C4390" s="894" t="s">
        <v>18220</v>
      </c>
      <c r="D4390" s="893" t="s">
        <v>18649</v>
      </c>
      <c r="E4390" s="892">
        <v>1500</v>
      </c>
      <c r="F4390" s="887" t="s">
        <v>18223</v>
      </c>
      <c r="G4390" s="891" t="s">
        <v>18222</v>
      </c>
      <c r="H4390" s="890"/>
      <c r="I4390" s="889" t="s">
        <v>3135</v>
      </c>
      <c r="J4390" s="889"/>
      <c r="K4390" s="888">
        <v>1</v>
      </c>
      <c r="L4390" s="888">
        <v>4</v>
      </c>
      <c r="M4390" s="887">
        <v>6000</v>
      </c>
      <c r="N4390" s="888"/>
      <c r="O4390" s="888"/>
      <c r="P4390" s="887"/>
    </row>
    <row r="4391" spans="1:16" ht="33.75" x14ac:dyDescent="0.25">
      <c r="A4391" s="867" t="s">
        <v>18221</v>
      </c>
      <c r="B4391" s="867" t="s">
        <v>2672</v>
      </c>
      <c r="C4391" s="894" t="s">
        <v>18220</v>
      </c>
      <c r="D4391" s="893" t="s">
        <v>18354</v>
      </c>
      <c r="E4391" s="892">
        <v>2000</v>
      </c>
      <c r="F4391" s="887" t="s">
        <v>18353</v>
      </c>
      <c r="G4391" s="891" t="s">
        <v>18352</v>
      </c>
      <c r="H4391" s="890" t="s">
        <v>18351</v>
      </c>
      <c r="I4391" s="889" t="s">
        <v>2707</v>
      </c>
      <c r="J4391" s="889"/>
      <c r="K4391" s="888">
        <v>1</v>
      </c>
      <c r="L4391" s="888">
        <v>4</v>
      </c>
      <c r="M4391" s="887">
        <v>8000</v>
      </c>
      <c r="N4391" s="888"/>
      <c r="O4391" s="888"/>
      <c r="P4391" s="887"/>
    </row>
    <row r="4392" spans="1:16" ht="33.75" x14ac:dyDescent="0.25">
      <c r="A4392" s="867" t="s">
        <v>18221</v>
      </c>
      <c r="B4392" s="867" t="s">
        <v>2672</v>
      </c>
      <c r="C4392" s="894" t="s">
        <v>18220</v>
      </c>
      <c r="D4392" s="893" t="s">
        <v>18648</v>
      </c>
      <c r="E4392" s="892">
        <v>2000</v>
      </c>
      <c r="F4392" s="887" t="s">
        <v>18349</v>
      </c>
      <c r="G4392" s="891" t="s">
        <v>18348</v>
      </c>
      <c r="H4392" s="890" t="s">
        <v>2801</v>
      </c>
      <c r="I4392" s="889" t="s">
        <v>2869</v>
      </c>
      <c r="J4392" s="889" t="s">
        <v>58</v>
      </c>
      <c r="K4392" s="888">
        <v>1</v>
      </c>
      <c r="L4392" s="888">
        <v>4</v>
      </c>
      <c r="M4392" s="887">
        <v>8000</v>
      </c>
      <c r="N4392" s="888"/>
      <c r="O4392" s="888"/>
      <c r="P4392" s="887"/>
    </row>
    <row r="4393" spans="1:16" ht="33.75" x14ac:dyDescent="0.25">
      <c r="A4393" s="867" t="s">
        <v>18221</v>
      </c>
      <c r="B4393" s="867" t="s">
        <v>2672</v>
      </c>
      <c r="C4393" s="894" t="s">
        <v>18220</v>
      </c>
      <c r="D4393" s="893" t="s">
        <v>18252</v>
      </c>
      <c r="E4393" s="892">
        <v>1500</v>
      </c>
      <c r="F4393" s="887" t="s">
        <v>18251</v>
      </c>
      <c r="G4393" s="891" t="s">
        <v>18250</v>
      </c>
      <c r="H4393" s="890" t="s">
        <v>18249</v>
      </c>
      <c r="I4393" s="889" t="s">
        <v>2777</v>
      </c>
      <c r="J4393" s="889"/>
      <c r="K4393" s="888">
        <v>1</v>
      </c>
      <c r="L4393" s="888">
        <v>4</v>
      </c>
      <c r="M4393" s="887">
        <v>6000</v>
      </c>
      <c r="N4393" s="888"/>
      <c r="O4393" s="888"/>
      <c r="P4393" s="887"/>
    </row>
    <row r="4394" spans="1:16" ht="33.75" x14ac:dyDescent="0.25">
      <c r="A4394" s="867" t="s">
        <v>18221</v>
      </c>
      <c r="B4394" s="867" t="s">
        <v>2672</v>
      </c>
      <c r="C4394" s="894" t="s">
        <v>18220</v>
      </c>
      <c r="D4394" s="893" t="s">
        <v>18347</v>
      </c>
      <c r="E4394" s="892">
        <v>2500</v>
      </c>
      <c r="F4394" s="887" t="s">
        <v>18346</v>
      </c>
      <c r="G4394" s="891" t="s">
        <v>18345</v>
      </c>
      <c r="H4394" s="890" t="s">
        <v>18344</v>
      </c>
      <c r="I4394" s="889" t="s">
        <v>3654</v>
      </c>
      <c r="J4394" s="889" t="s">
        <v>18344</v>
      </c>
      <c r="K4394" s="888">
        <v>1</v>
      </c>
      <c r="L4394" s="888">
        <v>4</v>
      </c>
      <c r="M4394" s="887">
        <v>10000</v>
      </c>
      <c r="N4394" s="888"/>
      <c r="O4394" s="888"/>
      <c r="P4394" s="887"/>
    </row>
    <row r="4395" spans="1:16" ht="33.75" x14ac:dyDescent="0.25">
      <c r="A4395" s="867" t="s">
        <v>18221</v>
      </c>
      <c r="B4395" s="867" t="s">
        <v>2672</v>
      </c>
      <c r="C4395" s="894" t="s">
        <v>18220</v>
      </c>
      <c r="D4395" s="893" t="s">
        <v>18343</v>
      </c>
      <c r="E4395" s="892">
        <v>2000</v>
      </c>
      <c r="F4395" s="887" t="s">
        <v>18342</v>
      </c>
      <c r="G4395" s="891" t="s">
        <v>18341</v>
      </c>
      <c r="H4395" s="890" t="s">
        <v>18340</v>
      </c>
      <c r="I4395" s="889" t="s">
        <v>2869</v>
      </c>
      <c r="J4395" s="889"/>
      <c r="K4395" s="888">
        <v>1</v>
      </c>
      <c r="L4395" s="888">
        <v>4</v>
      </c>
      <c r="M4395" s="887">
        <v>8000</v>
      </c>
      <c r="N4395" s="888"/>
      <c r="O4395" s="888"/>
      <c r="P4395" s="887"/>
    </row>
    <row r="4396" spans="1:16" ht="33.75" x14ac:dyDescent="0.25">
      <c r="A4396" s="867" t="s">
        <v>18221</v>
      </c>
      <c r="B4396" s="867" t="s">
        <v>2672</v>
      </c>
      <c r="C4396" s="894" t="s">
        <v>18220</v>
      </c>
      <c r="D4396" s="893" t="s">
        <v>18647</v>
      </c>
      <c r="E4396" s="892">
        <v>2000</v>
      </c>
      <c r="F4396" s="887" t="s">
        <v>18338</v>
      </c>
      <c r="G4396" s="891" t="s">
        <v>18337</v>
      </c>
      <c r="H4396" s="890" t="s">
        <v>8333</v>
      </c>
      <c r="I4396" s="889" t="s">
        <v>18287</v>
      </c>
      <c r="J4396" s="889"/>
      <c r="K4396" s="888">
        <v>1</v>
      </c>
      <c r="L4396" s="888">
        <v>4</v>
      </c>
      <c r="M4396" s="887">
        <v>8000</v>
      </c>
      <c r="N4396" s="888"/>
      <c r="O4396" s="888"/>
      <c r="P4396" s="887"/>
    </row>
    <row r="4397" spans="1:16" ht="33.75" x14ac:dyDescent="0.25">
      <c r="A4397" s="867" t="s">
        <v>18221</v>
      </c>
      <c r="B4397" s="867" t="s">
        <v>2672</v>
      </c>
      <c r="C4397" s="894" t="s">
        <v>18220</v>
      </c>
      <c r="D4397" s="893" t="s">
        <v>18510</v>
      </c>
      <c r="E4397" s="892">
        <v>2500</v>
      </c>
      <c r="F4397" s="887" t="s">
        <v>18509</v>
      </c>
      <c r="G4397" s="891" t="s">
        <v>18508</v>
      </c>
      <c r="H4397" s="890" t="s">
        <v>2722</v>
      </c>
      <c r="I4397" s="889" t="s">
        <v>2684</v>
      </c>
      <c r="J4397" s="889"/>
      <c r="K4397" s="888">
        <v>1</v>
      </c>
      <c r="L4397" s="888">
        <v>3</v>
      </c>
      <c r="M4397" s="887">
        <v>7500</v>
      </c>
      <c r="N4397" s="888"/>
      <c r="O4397" s="888"/>
      <c r="P4397" s="887"/>
    </row>
    <row r="4398" spans="1:16" ht="33.75" x14ac:dyDescent="0.25">
      <c r="A4398" s="867" t="s">
        <v>18221</v>
      </c>
      <c r="B4398" s="867" t="s">
        <v>2672</v>
      </c>
      <c r="C4398" s="894" t="s">
        <v>18220</v>
      </c>
      <c r="D4398" s="893" t="s">
        <v>18516</v>
      </c>
      <c r="E4398" s="892">
        <v>3500</v>
      </c>
      <c r="F4398" s="887" t="s">
        <v>18518</v>
      </c>
      <c r="G4398" s="891" t="s">
        <v>18517</v>
      </c>
      <c r="H4398" s="890" t="s">
        <v>2722</v>
      </c>
      <c r="I4398" s="889" t="s">
        <v>3654</v>
      </c>
      <c r="J4398" s="889" t="s">
        <v>2772</v>
      </c>
      <c r="K4398" s="888">
        <v>1</v>
      </c>
      <c r="L4398" s="888">
        <v>4</v>
      </c>
      <c r="M4398" s="887">
        <v>12833.33</v>
      </c>
      <c r="N4398" s="888"/>
      <c r="O4398" s="888"/>
      <c r="P4398" s="887"/>
    </row>
    <row r="4399" spans="1:16" ht="33.75" x14ac:dyDescent="0.25">
      <c r="A4399" s="867" t="s">
        <v>18221</v>
      </c>
      <c r="B4399" s="867" t="s">
        <v>2672</v>
      </c>
      <c r="C4399" s="894" t="s">
        <v>18220</v>
      </c>
      <c r="D4399" s="893" t="s">
        <v>18516</v>
      </c>
      <c r="E4399" s="892">
        <v>3500</v>
      </c>
      <c r="F4399" s="887" t="s">
        <v>18520</v>
      </c>
      <c r="G4399" s="891" t="s">
        <v>18519</v>
      </c>
      <c r="H4399" s="890" t="s">
        <v>2722</v>
      </c>
      <c r="I4399" s="889" t="s">
        <v>17825</v>
      </c>
      <c r="J4399" s="889" t="s">
        <v>2782</v>
      </c>
      <c r="K4399" s="888">
        <v>1</v>
      </c>
      <c r="L4399" s="888">
        <v>4</v>
      </c>
      <c r="M4399" s="887">
        <v>12716.66</v>
      </c>
      <c r="N4399" s="888"/>
      <c r="O4399" s="888"/>
      <c r="P4399" s="887"/>
    </row>
    <row r="4400" spans="1:16" x14ac:dyDescent="0.25">
      <c r="A4400" s="1772" t="s">
        <v>2848</v>
      </c>
      <c r="B4400" s="1772"/>
      <c r="C4400" s="1772"/>
      <c r="D4400" s="1772"/>
      <c r="E4400" s="1772"/>
      <c r="F4400" s="1772" t="s">
        <v>378</v>
      </c>
      <c r="G4400" s="1772"/>
      <c r="H4400" s="1772"/>
      <c r="I4400" s="1772"/>
      <c r="J4400" s="1772"/>
      <c r="K4400" s="1771" t="s">
        <v>2847</v>
      </c>
      <c r="L4400" s="1771"/>
      <c r="M4400" s="1771"/>
      <c r="N4400" s="1771" t="s">
        <v>2846</v>
      </c>
      <c r="O4400" s="1771"/>
      <c r="P4400" s="1771"/>
    </row>
    <row r="4401" spans="1:16" ht="69.75" x14ac:dyDescent="0.25">
      <c r="A4401" s="1535" t="s">
        <v>2845</v>
      </c>
      <c r="B4401" s="1535" t="s">
        <v>5</v>
      </c>
      <c r="C4401" s="1535" t="s">
        <v>2844</v>
      </c>
      <c r="D4401" s="1535" t="s">
        <v>2843</v>
      </c>
      <c r="E4401" s="1536" t="s">
        <v>2842</v>
      </c>
      <c r="F4401" s="1537" t="s">
        <v>2841</v>
      </c>
      <c r="G4401" s="1535" t="s">
        <v>2840</v>
      </c>
      <c r="H4401" s="1535" t="s">
        <v>2839</v>
      </c>
      <c r="I4401" s="1535" t="s">
        <v>2838</v>
      </c>
      <c r="J4401" s="1535" t="s">
        <v>2837</v>
      </c>
      <c r="K4401" s="1538" t="s">
        <v>2836</v>
      </c>
      <c r="L4401" s="1538" t="s">
        <v>2835</v>
      </c>
      <c r="M4401" s="1539" t="s">
        <v>2834</v>
      </c>
      <c r="N4401" s="1538" t="s">
        <v>2836</v>
      </c>
      <c r="O4401" s="1538" t="s">
        <v>2835</v>
      </c>
      <c r="P4401" s="1539" t="s">
        <v>2834</v>
      </c>
    </row>
    <row r="4402" spans="1:16" ht="33.75" x14ac:dyDescent="0.25">
      <c r="A4402" s="867" t="s">
        <v>18221</v>
      </c>
      <c r="B4402" s="867" t="s">
        <v>2672</v>
      </c>
      <c r="C4402" s="894" t="s">
        <v>18220</v>
      </c>
      <c r="D4402" s="893" t="s">
        <v>18516</v>
      </c>
      <c r="E4402" s="892">
        <v>3500</v>
      </c>
      <c r="F4402" s="887" t="s">
        <v>18515</v>
      </c>
      <c r="G4402" s="891" t="s">
        <v>18514</v>
      </c>
      <c r="H4402" s="890" t="s">
        <v>2722</v>
      </c>
      <c r="I4402" s="889" t="s">
        <v>3654</v>
      </c>
      <c r="J4402" s="889" t="s">
        <v>2772</v>
      </c>
      <c r="K4402" s="888">
        <v>1</v>
      </c>
      <c r="L4402" s="888">
        <v>4</v>
      </c>
      <c r="M4402" s="887">
        <v>12016.66</v>
      </c>
      <c r="N4402" s="888"/>
      <c r="O4402" s="888"/>
      <c r="P4402" s="887"/>
    </row>
    <row r="4403" spans="1:16" ht="44.25" customHeight="1" x14ac:dyDescent="0.25">
      <c r="A4403" s="867" t="s">
        <v>18221</v>
      </c>
      <c r="B4403" s="867" t="s">
        <v>2672</v>
      </c>
      <c r="C4403" s="894" t="s">
        <v>18220</v>
      </c>
      <c r="D4403" s="893" t="s">
        <v>18516</v>
      </c>
      <c r="E4403" s="892">
        <v>3500</v>
      </c>
      <c r="F4403" s="887" t="s">
        <v>18522</v>
      </c>
      <c r="G4403" s="891" t="s">
        <v>18521</v>
      </c>
      <c r="H4403" s="890" t="s">
        <v>2722</v>
      </c>
      <c r="I4403" s="889" t="s">
        <v>17825</v>
      </c>
      <c r="J4403" s="889" t="s">
        <v>2782</v>
      </c>
      <c r="K4403" s="888">
        <v>1</v>
      </c>
      <c r="L4403" s="888">
        <v>4</v>
      </c>
      <c r="M4403" s="887">
        <v>11200</v>
      </c>
      <c r="N4403" s="888"/>
      <c r="O4403" s="888"/>
      <c r="P4403" s="887"/>
    </row>
    <row r="4404" spans="1:16" ht="60" customHeight="1" x14ac:dyDescent="0.25">
      <c r="A4404" s="867" t="s">
        <v>18221</v>
      </c>
      <c r="B4404" s="867" t="s">
        <v>2672</v>
      </c>
      <c r="C4404" s="894" t="s">
        <v>18220</v>
      </c>
      <c r="D4404" s="893" t="s">
        <v>18610</v>
      </c>
      <c r="E4404" s="892">
        <v>2000</v>
      </c>
      <c r="F4404" s="887" t="s">
        <v>18609</v>
      </c>
      <c r="G4404" s="891" t="s">
        <v>18608</v>
      </c>
      <c r="H4404" s="890" t="s">
        <v>3836</v>
      </c>
      <c r="I4404" s="889" t="s">
        <v>18215</v>
      </c>
      <c r="J4404" s="889"/>
      <c r="K4404" s="888">
        <v>1</v>
      </c>
      <c r="L4404" s="888">
        <v>3</v>
      </c>
      <c r="M4404" s="887">
        <v>6733.33</v>
      </c>
      <c r="N4404" s="888"/>
      <c r="O4404" s="888"/>
      <c r="P4404" s="887"/>
    </row>
    <row r="4405" spans="1:16" ht="33.75" x14ac:dyDescent="0.25">
      <c r="A4405" s="867" t="s">
        <v>18221</v>
      </c>
      <c r="B4405" s="867" t="s">
        <v>2672</v>
      </c>
      <c r="C4405" s="894" t="s">
        <v>18220</v>
      </c>
      <c r="D4405" s="893" t="s">
        <v>18492</v>
      </c>
      <c r="E4405" s="892">
        <v>2500</v>
      </c>
      <c r="F4405" s="887" t="s">
        <v>18491</v>
      </c>
      <c r="G4405" s="891" t="s">
        <v>18490</v>
      </c>
      <c r="H4405" s="890" t="s">
        <v>18489</v>
      </c>
      <c r="I4405" s="889" t="s">
        <v>2869</v>
      </c>
      <c r="J4405" s="889"/>
      <c r="K4405" s="888">
        <v>1</v>
      </c>
      <c r="L4405" s="888">
        <v>3</v>
      </c>
      <c r="M4405" s="887">
        <v>7500</v>
      </c>
      <c r="N4405" s="888"/>
      <c r="O4405" s="888"/>
      <c r="P4405" s="887"/>
    </row>
    <row r="4406" spans="1:16" ht="33.75" x14ac:dyDescent="0.25">
      <c r="A4406" s="867" t="s">
        <v>18221</v>
      </c>
      <c r="B4406" s="867" t="s">
        <v>2672</v>
      </c>
      <c r="C4406" s="894" t="s">
        <v>18220</v>
      </c>
      <c r="D4406" s="893" t="s">
        <v>18657</v>
      </c>
      <c r="E4406" s="892">
        <v>6000</v>
      </c>
      <c r="F4406" s="887" t="s">
        <v>18238</v>
      </c>
      <c r="G4406" s="891" t="s">
        <v>18237</v>
      </c>
      <c r="H4406" s="890" t="s">
        <v>4333</v>
      </c>
      <c r="I4406" s="889" t="s">
        <v>3654</v>
      </c>
      <c r="J4406" s="889" t="s">
        <v>6902</v>
      </c>
      <c r="K4406" s="888">
        <v>1</v>
      </c>
      <c r="L4406" s="888">
        <v>3</v>
      </c>
      <c r="M4406" s="887">
        <v>18000</v>
      </c>
      <c r="N4406" s="888"/>
      <c r="O4406" s="888"/>
      <c r="P4406" s="887"/>
    </row>
    <row r="4407" spans="1:16" ht="33.75" x14ac:dyDescent="0.25">
      <c r="A4407" s="867" t="s">
        <v>18221</v>
      </c>
      <c r="B4407" s="867" t="s">
        <v>2672</v>
      </c>
      <c r="C4407" s="894" t="s">
        <v>18220</v>
      </c>
      <c r="D4407" s="893" t="s">
        <v>18656</v>
      </c>
      <c r="E4407" s="892">
        <v>5000</v>
      </c>
      <c r="F4407" s="887" t="s">
        <v>18487</v>
      </c>
      <c r="G4407" s="891" t="s">
        <v>18486</v>
      </c>
      <c r="H4407" s="890" t="s">
        <v>2725</v>
      </c>
      <c r="I4407" s="889" t="s">
        <v>2684</v>
      </c>
      <c r="J4407" s="889"/>
      <c r="K4407" s="888">
        <v>1</v>
      </c>
      <c r="L4407" s="888">
        <v>3</v>
      </c>
      <c r="M4407" s="887">
        <v>15000</v>
      </c>
      <c r="N4407" s="888"/>
      <c r="O4407" s="888"/>
      <c r="P4407" s="887"/>
    </row>
    <row r="4408" spans="1:16" ht="33.75" x14ac:dyDescent="0.25">
      <c r="A4408" s="867" t="s">
        <v>18221</v>
      </c>
      <c r="B4408" s="867" t="s">
        <v>2672</v>
      </c>
      <c r="C4408" s="894" t="s">
        <v>18220</v>
      </c>
      <c r="D4408" s="893" t="s">
        <v>18655</v>
      </c>
      <c r="E4408" s="892">
        <v>5000</v>
      </c>
      <c r="F4408" s="887" t="s">
        <v>18484</v>
      </c>
      <c r="G4408" s="891" t="s">
        <v>18483</v>
      </c>
      <c r="H4408" s="890" t="s">
        <v>3663</v>
      </c>
      <c r="I4408" s="889" t="s">
        <v>3654</v>
      </c>
      <c r="J4408" s="889" t="s">
        <v>2688</v>
      </c>
      <c r="K4408" s="888">
        <v>1</v>
      </c>
      <c r="L4408" s="888">
        <v>3</v>
      </c>
      <c r="M4408" s="887">
        <v>15000</v>
      </c>
      <c r="N4408" s="888"/>
      <c r="O4408" s="888"/>
      <c r="P4408" s="887"/>
    </row>
    <row r="4409" spans="1:16" ht="33.75" x14ac:dyDescent="0.25">
      <c r="A4409" s="867" t="s">
        <v>18221</v>
      </c>
      <c r="B4409" s="867" t="s">
        <v>2672</v>
      </c>
      <c r="C4409" s="894" t="s">
        <v>18220</v>
      </c>
      <c r="D4409" s="893" t="s">
        <v>18654</v>
      </c>
      <c r="E4409" s="892">
        <v>6000</v>
      </c>
      <c r="F4409" s="887" t="s">
        <v>18235</v>
      </c>
      <c r="G4409" s="891" t="s">
        <v>18234</v>
      </c>
      <c r="H4409" s="890" t="s">
        <v>18233</v>
      </c>
      <c r="I4409" s="889" t="s">
        <v>3654</v>
      </c>
      <c r="J4409" s="889" t="s">
        <v>18232</v>
      </c>
      <c r="K4409" s="888">
        <v>1</v>
      </c>
      <c r="L4409" s="888">
        <v>3</v>
      </c>
      <c r="M4409" s="887">
        <v>18000</v>
      </c>
      <c r="N4409" s="888"/>
      <c r="O4409" s="888"/>
      <c r="P4409" s="887"/>
    </row>
    <row r="4410" spans="1:16" ht="33.75" x14ac:dyDescent="0.25">
      <c r="A4410" s="867" t="s">
        <v>18221</v>
      </c>
      <c r="B4410" s="867" t="s">
        <v>2672</v>
      </c>
      <c r="C4410" s="894" t="s">
        <v>18220</v>
      </c>
      <c r="D4410" s="893" t="s">
        <v>18317</v>
      </c>
      <c r="E4410" s="892">
        <v>2000</v>
      </c>
      <c r="F4410" s="887" t="s">
        <v>18325</v>
      </c>
      <c r="G4410" s="891" t="s">
        <v>18324</v>
      </c>
      <c r="H4410" s="890" t="s">
        <v>18323</v>
      </c>
      <c r="I4410" s="889" t="s">
        <v>2707</v>
      </c>
      <c r="J4410" s="889"/>
      <c r="K4410" s="888">
        <v>1</v>
      </c>
      <c r="L4410" s="888">
        <v>3</v>
      </c>
      <c r="M4410" s="887">
        <v>6000</v>
      </c>
      <c r="N4410" s="888"/>
      <c r="O4410" s="888"/>
      <c r="P4410" s="887"/>
    </row>
    <row r="4411" spans="1:16" ht="33.75" x14ac:dyDescent="0.25">
      <c r="A4411" s="867" t="s">
        <v>18221</v>
      </c>
      <c r="B4411" s="867" t="s">
        <v>2672</v>
      </c>
      <c r="C4411" s="894" t="s">
        <v>18220</v>
      </c>
      <c r="D4411" s="893" t="s">
        <v>18317</v>
      </c>
      <c r="E4411" s="892">
        <v>2000</v>
      </c>
      <c r="F4411" s="887" t="s">
        <v>18322</v>
      </c>
      <c r="G4411" s="891" t="s">
        <v>18321</v>
      </c>
      <c r="H4411" s="890" t="s">
        <v>18320</v>
      </c>
      <c r="I4411" s="889" t="s">
        <v>2707</v>
      </c>
      <c r="J4411" s="889"/>
      <c r="K4411" s="888">
        <v>1</v>
      </c>
      <c r="L4411" s="888">
        <v>3</v>
      </c>
      <c r="M4411" s="887">
        <v>6000</v>
      </c>
      <c r="N4411" s="888"/>
      <c r="O4411" s="888"/>
      <c r="P4411" s="887"/>
    </row>
    <row r="4412" spans="1:16" ht="33.75" x14ac:dyDescent="0.25">
      <c r="A4412" s="867" t="s">
        <v>18221</v>
      </c>
      <c r="B4412" s="867" t="s">
        <v>2672</v>
      </c>
      <c r="C4412" s="894" t="s">
        <v>18220</v>
      </c>
      <c r="D4412" s="893" t="s">
        <v>18317</v>
      </c>
      <c r="E4412" s="892">
        <v>2000</v>
      </c>
      <c r="F4412" s="887" t="s">
        <v>18319</v>
      </c>
      <c r="G4412" s="891" t="s">
        <v>18318</v>
      </c>
      <c r="H4412" s="890" t="s">
        <v>2722</v>
      </c>
      <c r="I4412" s="889" t="s">
        <v>18287</v>
      </c>
      <c r="J4412" s="889"/>
      <c r="K4412" s="888">
        <v>1</v>
      </c>
      <c r="L4412" s="888">
        <v>3</v>
      </c>
      <c r="M4412" s="887">
        <v>6000</v>
      </c>
      <c r="N4412" s="888"/>
      <c r="O4412" s="888"/>
      <c r="P4412" s="887"/>
    </row>
    <row r="4413" spans="1:16" ht="33.75" x14ac:dyDescent="0.25">
      <c r="A4413" s="867" t="s">
        <v>18221</v>
      </c>
      <c r="B4413" s="867" t="s">
        <v>2672</v>
      </c>
      <c r="C4413" s="894" t="s">
        <v>18220</v>
      </c>
      <c r="D4413" s="893" t="s">
        <v>18317</v>
      </c>
      <c r="E4413" s="892">
        <v>2000</v>
      </c>
      <c r="F4413" s="887" t="s">
        <v>18316</v>
      </c>
      <c r="G4413" s="891" t="s">
        <v>18315</v>
      </c>
      <c r="H4413" s="890" t="s">
        <v>18314</v>
      </c>
      <c r="I4413" s="889" t="s">
        <v>2777</v>
      </c>
      <c r="J4413" s="889"/>
      <c r="K4413" s="888">
        <v>1</v>
      </c>
      <c r="L4413" s="888">
        <v>3</v>
      </c>
      <c r="M4413" s="887">
        <v>6000</v>
      </c>
      <c r="N4413" s="888"/>
      <c r="O4413" s="888"/>
      <c r="P4413" s="887"/>
    </row>
    <row r="4414" spans="1:16" ht="42.75" customHeight="1" x14ac:dyDescent="0.25">
      <c r="A4414" s="867" t="s">
        <v>18221</v>
      </c>
      <c r="B4414" s="867" t="s">
        <v>2672</v>
      </c>
      <c r="C4414" s="894" t="s">
        <v>18220</v>
      </c>
      <c r="D4414" s="893" t="s">
        <v>18603</v>
      </c>
      <c r="E4414" s="892">
        <v>1000</v>
      </c>
      <c r="F4414" s="887" t="s">
        <v>18607</v>
      </c>
      <c r="G4414" s="891" t="s">
        <v>18606</v>
      </c>
      <c r="H4414" s="890" t="s">
        <v>2704</v>
      </c>
      <c r="I4414" s="889" t="s">
        <v>3654</v>
      </c>
      <c r="J4414" s="889" t="s">
        <v>2703</v>
      </c>
      <c r="K4414" s="888">
        <v>1</v>
      </c>
      <c r="L4414" s="888">
        <v>3</v>
      </c>
      <c r="M4414" s="887">
        <v>3000</v>
      </c>
      <c r="N4414" s="888"/>
      <c r="O4414" s="888"/>
      <c r="P4414" s="887"/>
    </row>
    <row r="4415" spans="1:16" ht="39" customHeight="1" x14ac:dyDescent="0.25">
      <c r="A4415" s="867" t="s">
        <v>18221</v>
      </c>
      <c r="B4415" s="867" t="s">
        <v>2672</v>
      </c>
      <c r="C4415" s="894" t="s">
        <v>18220</v>
      </c>
      <c r="D4415" s="893" t="s">
        <v>18603</v>
      </c>
      <c r="E4415" s="892">
        <v>1000</v>
      </c>
      <c r="F4415" s="887" t="s">
        <v>18605</v>
      </c>
      <c r="G4415" s="891" t="s">
        <v>18604</v>
      </c>
      <c r="H4415" s="890" t="s">
        <v>2708</v>
      </c>
      <c r="I4415" s="889" t="s">
        <v>2684</v>
      </c>
      <c r="J4415" s="889"/>
      <c r="K4415" s="888">
        <v>1</v>
      </c>
      <c r="L4415" s="888">
        <v>3</v>
      </c>
      <c r="M4415" s="887">
        <v>3000</v>
      </c>
      <c r="N4415" s="888"/>
      <c r="O4415" s="888"/>
      <c r="P4415" s="887"/>
    </row>
    <row r="4416" spans="1:16" ht="43.5" customHeight="1" x14ac:dyDescent="0.25">
      <c r="A4416" s="867" t="s">
        <v>18221</v>
      </c>
      <c r="B4416" s="867" t="s">
        <v>2672</v>
      </c>
      <c r="C4416" s="894" t="s">
        <v>18220</v>
      </c>
      <c r="D4416" s="893" t="s">
        <v>18603</v>
      </c>
      <c r="E4416" s="892">
        <v>1000</v>
      </c>
      <c r="F4416" s="887" t="s">
        <v>18602</v>
      </c>
      <c r="G4416" s="891" t="s">
        <v>18601</v>
      </c>
      <c r="H4416" s="890" t="s">
        <v>18600</v>
      </c>
      <c r="I4416" s="889" t="s">
        <v>2822</v>
      </c>
      <c r="J4416" s="889"/>
      <c r="K4416" s="888">
        <v>1</v>
      </c>
      <c r="L4416" s="888">
        <v>3</v>
      </c>
      <c r="M4416" s="887">
        <v>3000</v>
      </c>
      <c r="N4416" s="888"/>
      <c r="O4416" s="888"/>
      <c r="P4416" s="887"/>
    </row>
    <row r="4417" spans="1:16" ht="45" x14ac:dyDescent="0.25">
      <c r="A4417" s="867" t="s">
        <v>18221</v>
      </c>
      <c r="B4417" s="867" t="s">
        <v>2672</v>
      </c>
      <c r="C4417" s="894" t="s">
        <v>18220</v>
      </c>
      <c r="D4417" s="893" t="s">
        <v>18599</v>
      </c>
      <c r="E4417" s="892">
        <v>1000</v>
      </c>
      <c r="F4417" s="887" t="s">
        <v>18598</v>
      </c>
      <c r="G4417" s="891" t="s">
        <v>18597</v>
      </c>
      <c r="H4417" s="890" t="s">
        <v>18216</v>
      </c>
      <c r="I4417" s="889" t="s">
        <v>18215</v>
      </c>
      <c r="J4417" s="889"/>
      <c r="K4417" s="888">
        <v>1</v>
      </c>
      <c r="L4417" s="888">
        <v>3</v>
      </c>
      <c r="M4417" s="887">
        <v>3000</v>
      </c>
      <c r="N4417" s="888"/>
      <c r="O4417" s="888"/>
      <c r="P4417" s="887"/>
    </row>
    <row r="4418" spans="1:16" ht="45" x14ac:dyDescent="0.25">
      <c r="A4418" s="867" t="s">
        <v>18221</v>
      </c>
      <c r="B4418" s="867" t="s">
        <v>2672</v>
      </c>
      <c r="C4418" s="894" t="s">
        <v>18220</v>
      </c>
      <c r="D4418" s="893" t="s">
        <v>18219</v>
      </c>
      <c r="E4418" s="892">
        <v>1000</v>
      </c>
      <c r="F4418" s="887" t="s">
        <v>18625</v>
      </c>
      <c r="G4418" s="891" t="s">
        <v>18624</v>
      </c>
      <c r="H4418" s="890" t="s">
        <v>18623</v>
      </c>
      <c r="I4418" s="889" t="s">
        <v>2684</v>
      </c>
      <c r="J4418" s="889"/>
      <c r="K4418" s="888">
        <v>1</v>
      </c>
      <c r="L4418" s="888">
        <v>3</v>
      </c>
      <c r="M4418" s="887">
        <v>3000</v>
      </c>
      <c r="N4418" s="888"/>
      <c r="O4418" s="888"/>
      <c r="P4418" s="887"/>
    </row>
    <row r="4419" spans="1:16" ht="50.25" customHeight="1" x14ac:dyDescent="0.25">
      <c r="A4419" s="867" t="s">
        <v>18221</v>
      </c>
      <c r="B4419" s="867" t="s">
        <v>2672</v>
      </c>
      <c r="C4419" s="894" t="s">
        <v>18220</v>
      </c>
      <c r="D4419" s="893" t="s">
        <v>18594</v>
      </c>
      <c r="E4419" s="892">
        <v>1000</v>
      </c>
      <c r="F4419" s="887" t="s">
        <v>18596</v>
      </c>
      <c r="G4419" s="891" t="s">
        <v>18595</v>
      </c>
      <c r="H4419" s="890" t="s">
        <v>2722</v>
      </c>
      <c r="I4419" s="889" t="s">
        <v>3654</v>
      </c>
      <c r="J4419" s="889" t="s">
        <v>2772</v>
      </c>
      <c r="K4419" s="888">
        <v>1</v>
      </c>
      <c r="L4419" s="888">
        <v>3</v>
      </c>
      <c r="M4419" s="887">
        <v>3000</v>
      </c>
      <c r="N4419" s="888"/>
      <c r="O4419" s="888"/>
      <c r="P4419" s="887"/>
    </row>
    <row r="4420" spans="1:16" ht="41.25" customHeight="1" x14ac:dyDescent="0.25">
      <c r="A4420" s="867" t="s">
        <v>18221</v>
      </c>
      <c r="B4420" s="867" t="s">
        <v>2672</v>
      </c>
      <c r="C4420" s="894" t="s">
        <v>18220</v>
      </c>
      <c r="D4420" s="893" t="s">
        <v>18594</v>
      </c>
      <c r="E4420" s="892">
        <v>1000</v>
      </c>
      <c r="F4420" s="887" t="s">
        <v>18593</v>
      </c>
      <c r="G4420" s="891" t="s">
        <v>18592</v>
      </c>
      <c r="H4420" s="890" t="s">
        <v>2722</v>
      </c>
      <c r="I4420" s="889" t="s">
        <v>2684</v>
      </c>
      <c r="J4420" s="889"/>
      <c r="K4420" s="888">
        <v>1</v>
      </c>
      <c r="L4420" s="888">
        <v>3</v>
      </c>
      <c r="M4420" s="887">
        <v>3000</v>
      </c>
      <c r="N4420" s="888"/>
      <c r="O4420" s="888"/>
      <c r="P4420" s="887"/>
    </row>
    <row r="4421" spans="1:16" ht="40.5" customHeight="1" x14ac:dyDescent="0.25">
      <c r="A4421" s="867" t="s">
        <v>18221</v>
      </c>
      <c r="B4421" s="867" t="s">
        <v>2672</v>
      </c>
      <c r="C4421" s="894" t="s">
        <v>18220</v>
      </c>
      <c r="D4421" s="893" t="s">
        <v>18588</v>
      </c>
      <c r="E4421" s="892">
        <v>1000</v>
      </c>
      <c r="F4421" s="887" t="s">
        <v>18591</v>
      </c>
      <c r="G4421" s="891" t="s">
        <v>18590</v>
      </c>
      <c r="H4421" s="890" t="s">
        <v>18589</v>
      </c>
      <c r="I4421" s="889" t="s">
        <v>2822</v>
      </c>
      <c r="J4421" s="889"/>
      <c r="K4421" s="888">
        <v>1</v>
      </c>
      <c r="L4421" s="888">
        <v>3</v>
      </c>
      <c r="M4421" s="887">
        <v>3000</v>
      </c>
      <c r="N4421" s="888"/>
      <c r="O4421" s="888"/>
      <c r="P4421" s="887"/>
    </row>
    <row r="4422" spans="1:16" ht="51" customHeight="1" x14ac:dyDescent="0.25">
      <c r="A4422" s="867" t="s">
        <v>18221</v>
      </c>
      <c r="B4422" s="867" t="s">
        <v>2672</v>
      </c>
      <c r="C4422" s="894" t="s">
        <v>18220</v>
      </c>
      <c r="D4422" s="893" t="s">
        <v>18588</v>
      </c>
      <c r="E4422" s="892">
        <v>1000</v>
      </c>
      <c r="F4422" s="887" t="s">
        <v>18587</v>
      </c>
      <c r="G4422" s="891" t="s">
        <v>18586</v>
      </c>
      <c r="H4422" s="890" t="s">
        <v>2712</v>
      </c>
      <c r="I4422" s="889" t="s">
        <v>17825</v>
      </c>
      <c r="J4422" s="889" t="s">
        <v>2712</v>
      </c>
      <c r="K4422" s="888">
        <v>1</v>
      </c>
      <c r="L4422" s="888">
        <v>3</v>
      </c>
      <c r="M4422" s="887">
        <v>3000</v>
      </c>
      <c r="N4422" s="888"/>
      <c r="O4422" s="888"/>
      <c r="P4422" s="887"/>
    </row>
    <row r="4423" spans="1:16" ht="33.75" x14ac:dyDescent="0.25">
      <c r="A4423" s="867" t="s">
        <v>18221</v>
      </c>
      <c r="B4423" s="867" t="s">
        <v>2672</v>
      </c>
      <c r="C4423" s="894" t="s">
        <v>18220</v>
      </c>
      <c r="D4423" s="893" t="s">
        <v>18583</v>
      </c>
      <c r="E4423" s="892">
        <v>1000</v>
      </c>
      <c r="F4423" s="887" t="s">
        <v>18585</v>
      </c>
      <c r="G4423" s="891" t="s">
        <v>18584</v>
      </c>
      <c r="H4423" s="890" t="s">
        <v>2676</v>
      </c>
      <c r="I4423" s="889" t="s">
        <v>3654</v>
      </c>
      <c r="J4423" s="889" t="s">
        <v>2860</v>
      </c>
      <c r="K4423" s="888">
        <v>1</v>
      </c>
      <c r="L4423" s="888">
        <v>3</v>
      </c>
      <c r="M4423" s="887">
        <v>3000</v>
      </c>
      <c r="N4423" s="888"/>
      <c r="O4423" s="888"/>
      <c r="P4423" s="887"/>
    </row>
    <row r="4424" spans="1:16" ht="33.75" x14ac:dyDescent="0.25">
      <c r="A4424" s="867" t="s">
        <v>18221</v>
      </c>
      <c r="B4424" s="867" t="s">
        <v>2672</v>
      </c>
      <c r="C4424" s="894" t="s">
        <v>18220</v>
      </c>
      <c r="D4424" s="893" t="s">
        <v>18583</v>
      </c>
      <c r="E4424" s="892">
        <v>1000</v>
      </c>
      <c r="F4424" s="887" t="s">
        <v>18582</v>
      </c>
      <c r="G4424" s="891" t="s">
        <v>18581</v>
      </c>
      <c r="H4424" s="890" t="s">
        <v>2745</v>
      </c>
      <c r="I4424" s="889" t="s">
        <v>2684</v>
      </c>
      <c r="J4424" s="889"/>
      <c r="K4424" s="888">
        <v>1</v>
      </c>
      <c r="L4424" s="888">
        <v>3</v>
      </c>
      <c r="M4424" s="887">
        <v>3000</v>
      </c>
      <c r="N4424" s="888"/>
      <c r="O4424" s="888"/>
      <c r="P4424" s="887"/>
    </row>
    <row r="4425" spans="1:16" ht="45" x14ac:dyDescent="0.25">
      <c r="A4425" s="867" t="s">
        <v>18221</v>
      </c>
      <c r="B4425" s="867" t="s">
        <v>2672</v>
      </c>
      <c r="C4425" s="894" t="s">
        <v>18220</v>
      </c>
      <c r="D4425" s="893" t="s">
        <v>18577</v>
      </c>
      <c r="E4425" s="892">
        <v>1000</v>
      </c>
      <c r="F4425" s="887" t="s">
        <v>18580</v>
      </c>
      <c r="G4425" s="891" t="s">
        <v>18579</v>
      </c>
      <c r="H4425" s="890" t="s">
        <v>18578</v>
      </c>
      <c r="I4425" s="889" t="s">
        <v>2684</v>
      </c>
      <c r="J4425" s="889"/>
      <c r="K4425" s="888">
        <v>1</v>
      </c>
      <c r="L4425" s="888">
        <v>3</v>
      </c>
      <c r="M4425" s="887">
        <v>3000</v>
      </c>
      <c r="N4425" s="888"/>
      <c r="O4425" s="888"/>
      <c r="P4425" s="887"/>
    </row>
    <row r="4426" spans="1:16" ht="45" x14ac:dyDescent="0.25">
      <c r="A4426" s="867" t="s">
        <v>18221</v>
      </c>
      <c r="B4426" s="867" t="s">
        <v>2672</v>
      </c>
      <c r="C4426" s="894" t="s">
        <v>18220</v>
      </c>
      <c r="D4426" s="893" t="s">
        <v>18577</v>
      </c>
      <c r="E4426" s="892">
        <v>1000</v>
      </c>
      <c r="F4426" s="887" t="s">
        <v>18576</v>
      </c>
      <c r="G4426" s="891" t="s">
        <v>18575</v>
      </c>
      <c r="H4426" s="890" t="s">
        <v>18574</v>
      </c>
      <c r="I4426" s="889" t="s">
        <v>17825</v>
      </c>
      <c r="J4426" s="889" t="s">
        <v>2712</v>
      </c>
      <c r="K4426" s="888">
        <v>1</v>
      </c>
      <c r="L4426" s="888">
        <v>3</v>
      </c>
      <c r="M4426" s="887">
        <v>3000</v>
      </c>
      <c r="N4426" s="888"/>
      <c r="O4426" s="888"/>
      <c r="P4426" s="887"/>
    </row>
    <row r="4427" spans="1:16" ht="33.75" x14ac:dyDescent="0.25">
      <c r="A4427" s="867" t="s">
        <v>18221</v>
      </c>
      <c r="B4427" s="867" t="s">
        <v>2672</v>
      </c>
      <c r="C4427" s="894" t="s">
        <v>18220</v>
      </c>
      <c r="D4427" s="893" t="s">
        <v>18573</v>
      </c>
      <c r="E4427" s="892">
        <v>1000</v>
      </c>
      <c r="F4427" s="887" t="s">
        <v>18572</v>
      </c>
      <c r="G4427" s="891" t="s">
        <v>18571</v>
      </c>
      <c r="H4427" s="890" t="s">
        <v>2704</v>
      </c>
      <c r="I4427" s="889" t="s">
        <v>3654</v>
      </c>
      <c r="J4427" s="889" t="s">
        <v>2703</v>
      </c>
      <c r="K4427" s="888">
        <v>1</v>
      </c>
      <c r="L4427" s="888">
        <v>3</v>
      </c>
      <c r="M4427" s="887">
        <v>3000</v>
      </c>
      <c r="N4427" s="888"/>
      <c r="O4427" s="888"/>
      <c r="P4427" s="887"/>
    </row>
    <row r="4428" spans="1:16" ht="33.75" x14ac:dyDescent="0.25">
      <c r="A4428" s="867" t="s">
        <v>18221</v>
      </c>
      <c r="B4428" s="867" t="s">
        <v>2672</v>
      </c>
      <c r="C4428" s="894" t="s">
        <v>18220</v>
      </c>
      <c r="D4428" s="893" t="s">
        <v>18568</v>
      </c>
      <c r="E4428" s="892">
        <v>1000</v>
      </c>
      <c r="F4428" s="887" t="s">
        <v>18570</v>
      </c>
      <c r="G4428" s="891" t="s">
        <v>18569</v>
      </c>
      <c r="H4428" s="890" t="s">
        <v>2704</v>
      </c>
      <c r="I4428" s="889" t="s">
        <v>2684</v>
      </c>
      <c r="J4428" s="889"/>
      <c r="K4428" s="888">
        <v>1</v>
      </c>
      <c r="L4428" s="888">
        <v>3</v>
      </c>
      <c r="M4428" s="887">
        <v>3000</v>
      </c>
      <c r="N4428" s="888"/>
      <c r="O4428" s="888"/>
      <c r="P4428" s="887"/>
    </row>
    <row r="4429" spans="1:16" ht="33.75" x14ac:dyDescent="0.25">
      <c r="A4429" s="867" t="s">
        <v>18221</v>
      </c>
      <c r="B4429" s="867" t="s">
        <v>2672</v>
      </c>
      <c r="C4429" s="894" t="s">
        <v>18220</v>
      </c>
      <c r="D4429" s="893" t="s">
        <v>18568</v>
      </c>
      <c r="E4429" s="892">
        <v>1000</v>
      </c>
      <c r="F4429" s="887" t="s">
        <v>18567</v>
      </c>
      <c r="G4429" s="891" t="s">
        <v>18566</v>
      </c>
      <c r="H4429" s="890" t="s">
        <v>18565</v>
      </c>
      <c r="I4429" s="889" t="s">
        <v>18126</v>
      </c>
      <c r="J4429" s="889" t="s">
        <v>18564</v>
      </c>
      <c r="K4429" s="888">
        <v>1</v>
      </c>
      <c r="L4429" s="888">
        <v>3</v>
      </c>
      <c r="M4429" s="887">
        <v>3000</v>
      </c>
      <c r="N4429" s="888"/>
      <c r="O4429" s="888"/>
      <c r="P4429" s="887"/>
    </row>
    <row r="4430" spans="1:16" ht="45" x14ac:dyDescent="0.25">
      <c r="A4430" s="867" t="s">
        <v>18221</v>
      </c>
      <c r="B4430" s="867" t="s">
        <v>2672</v>
      </c>
      <c r="C4430" s="894" t="s">
        <v>18220</v>
      </c>
      <c r="D4430" s="893" t="s">
        <v>18335</v>
      </c>
      <c r="E4430" s="892">
        <v>1000</v>
      </c>
      <c r="F4430" s="887" t="s">
        <v>18653</v>
      </c>
      <c r="G4430" s="891" t="s">
        <v>18652</v>
      </c>
      <c r="H4430" s="890" t="s">
        <v>18216</v>
      </c>
      <c r="I4430" s="889" t="s">
        <v>18215</v>
      </c>
      <c r="J4430" s="889"/>
      <c r="K4430" s="888">
        <v>1</v>
      </c>
      <c r="L4430" s="888">
        <v>3</v>
      </c>
      <c r="M4430" s="887">
        <v>3000</v>
      </c>
      <c r="N4430" s="888"/>
      <c r="O4430" s="888"/>
      <c r="P4430" s="887"/>
    </row>
    <row r="4431" spans="1:16" ht="33.75" x14ac:dyDescent="0.25">
      <c r="A4431" s="867" t="s">
        <v>18221</v>
      </c>
      <c r="B4431" s="867" t="s">
        <v>2672</v>
      </c>
      <c r="C4431" s="894" t="s">
        <v>18220</v>
      </c>
      <c r="D4431" s="893" t="s">
        <v>18561</v>
      </c>
      <c r="E4431" s="892">
        <v>1000</v>
      </c>
      <c r="F4431" s="887" t="s">
        <v>18563</v>
      </c>
      <c r="G4431" s="891" t="s">
        <v>18562</v>
      </c>
      <c r="H4431" s="890" t="s">
        <v>2745</v>
      </c>
      <c r="I4431" s="889" t="s">
        <v>2684</v>
      </c>
      <c r="J4431" s="889"/>
      <c r="K4431" s="888">
        <v>1</v>
      </c>
      <c r="L4431" s="888">
        <v>3</v>
      </c>
      <c r="M4431" s="887">
        <v>3000</v>
      </c>
      <c r="N4431" s="888"/>
      <c r="O4431" s="888"/>
      <c r="P4431" s="887"/>
    </row>
    <row r="4432" spans="1:16" ht="33.75" x14ac:dyDescent="0.25">
      <c r="A4432" s="867" t="s">
        <v>18221</v>
      </c>
      <c r="B4432" s="867" t="s">
        <v>2672</v>
      </c>
      <c r="C4432" s="894" t="s">
        <v>18220</v>
      </c>
      <c r="D4432" s="893" t="s">
        <v>18561</v>
      </c>
      <c r="E4432" s="892">
        <v>1000</v>
      </c>
      <c r="F4432" s="887" t="s">
        <v>18560</v>
      </c>
      <c r="G4432" s="891" t="s">
        <v>18559</v>
      </c>
      <c r="H4432" s="890" t="s">
        <v>2676</v>
      </c>
      <c r="I4432" s="889" t="s">
        <v>3654</v>
      </c>
      <c r="J4432" s="889" t="s">
        <v>2860</v>
      </c>
      <c r="K4432" s="888">
        <v>1</v>
      </c>
      <c r="L4432" s="888">
        <v>3</v>
      </c>
      <c r="M4432" s="887">
        <v>3000</v>
      </c>
      <c r="N4432" s="888"/>
      <c r="O4432" s="888"/>
      <c r="P4432" s="887"/>
    </row>
    <row r="4433" spans="1:16" ht="45.75" customHeight="1" x14ac:dyDescent="0.25">
      <c r="A4433" s="867" t="s">
        <v>18221</v>
      </c>
      <c r="B4433" s="867" t="s">
        <v>2672</v>
      </c>
      <c r="C4433" s="894" t="s">
        <v>18220</v>
      </c>
      <c r="D4433" s="893" t="s">
        <v>18558</v>
      </c>
      <c r="E4433" s="892">
        <v>1000</v>
      </c>
      <c r="F4433" s="887" t="s">
        <v>18557</v>
      </c>
      <c r="G4433" s="891" t="s">
        <v>18556</v>
      </c>
      <c r="H4433" s="890" t="s">
        <v>2801</v>
      </c>
      <c r="I4433" s="889" t="s">
        <v>2822</v>
      </c>
      <c r="J4433" s="889"/>
      <c r="K4433" s="888">
        <v>1</v>
      </c>
      <c r="L4433" s="888">
        <v>3</v>
      </c>
      <c r="M4433" s="887">
        <v>3000</v>
      </c>
      <c r="N4433" s="888"/>
      <c r="O4433" s="888"/>
      <c r="P4433" s="887"/>
    </row>
    <row r="4434" spans="1:16" ht="19.5" customHeight="1" x14ac:dyDescent="0.25">
      <c r="A4434" s="1772" t="s">
        <v>2848</v>
      </c>
      <c r="B4434" s="1772"/>
      <c r="C4434" s="1772"/>
      <c r="D4434" s="1772"/>
      <c r="E4434" s="1772"/>
      <c r="F4434" s="1772" t="s">
        <v>378</v>
      </c>
      <c r="G4434" s="1772"/>
      <c r="H4434" s="1772"/>
      <c r="I4434" s="1772"/>
      <c r="J4434" s="1772"/>
      <c r="K4434" s="1771" t="s">
        <v>2847</v>
      </c>
      <c r="L4434" s="1771"/>
      <c r="M4434" s="1771"/>
      <c r="N4434" s="1771" t="s">
        <v>2846</v>
      </c>
      <c r="O4434" s="1771"/>
      <c r="P4434" s="1771"/>
    </row>
    <row r="4435" spans="1:16" ht="55.5" customHeight="1" x14ac:dyDescent="0.25">
      <c r="A4435" s="1535" t="s">
        <v>2845</v>
      </c>
      <c r="B4435" s="1535" t="s">
        <v>5</v>
      </c>
      <c r="C4435" s="1535" t="s">
        <v>2844</v>
      </c>
      <c r="D4435" s="1535" t="s">
        <v>2843</v>
      </c>
      <c r="E4435" s="1536" t="s">
        <v>2842</v>
      </c>
      <c r="F4435" s="1537" t="s">
        <v>2841</v>
      </c>
      <c r="G4435" s="1535" t="s">
        <v>2840</v>
      </c>
      <c r="H4435" s="1535" t="s">
        <v>2839</v>
      </c>
      <c r="I4435" s="1535" t="s">
        <v>2838</v>
      </c>
      <c r="J4435" s="1535" t="s">
        <v>2837</v>
      </c>
      <c r="K4435" s="1538" t="s">
        <v>2836</v>
      </c>
      <c r="L4435" s="1538" t="s">
        <v>2835</v>
      </c>
      <c r="M4435" s="1539" t="s">
        <v>2834</v>
      </c>
      <c r="N4435" s="1538" t="s">
        <v>2836</v>
      </c>
      <c r="O4435" s="1538" t="s">
        <v>2835</v>
      </c>
      <c r="P4435" s="1539" t="s">
        <v>2834</v>
      </c>
    </row>
    <row r="4436" spans="1:16" ht="33.75" x14ac:dyDescent="0.25">
      <c r="A4436" s="867" t="s">
        <v>18221</v>
      </c>
      <c r="B4436" s="867" t="s">
        <v>2672</v>
      </c>
      <c r="C4436" s="894" t="s">
        <v>18220</v>
      </c>
      <c r="D4436" s="893" t="s">
        <v>18552</v>
      </c>
      <c r="E4436" s="892">
        <v>1000</v>
      </c>
      <c r="F4436" s="887" t="s">
        <v>18555</v>
      </c>
      <c r="G4436" s="891" t="s">
        <v>18554</v>
      </c>
      <c r="H4436" s="890" t="s">
        <v>18553</v>
      </c>
      <c r="I4436" s="889" t="s">
        <v>17825</v>
      </c>
      <c r="J4436" s="889" t="s">
        <v>18553</v>
      </c>
      <c r="K4436" s="888">
        <v>1</v>
      </c>
      <c r="L4436" s="888">
        <v>3</v>
      </c>
      <c r="M4436" s="887">
        <v>3000</v>
      </c>
      <c r="N4436" s="888"/>
      <c r="O4436" s="888"/>
      <c r="P4436" s="887"/>
    </row>
    <row r="4437" spans="1:16" ht="33.75" x14ac:dyDescent="0.25">
      <c r="A4437" s="867" t="s">
        <v>18221</v>
      </c>
      <c r="B4437" s="867" t="s">
        <v>2672</v>
      </c>
      <c r="C4437" s="894" t="s">
        <v>18220</v>
      </c>
      <c r="D4437" s="893" t="s">
        <v>18552</v>
      </c>
      <c r="E4437" s="892">
        <v>1000</v>
      </c>
      <c r="F4437" s="887" t="s">
        <v>18551</v>
      </c>
      <c r="G4437" s="891" t="s">
        <v>18550</v>
      </c>
      <c r="H4437" s="890" t="s">
        <v>2801</v>
      </c>
      <c r="I4437" s="889" t="s">
        <v>18215</v>
      </c>
      <c r="J4437" s="889" t="s">
        <v>58</v>
      </c>
      <c r="K4437" s="888">
        <v>1</v>
      </c>
      <c r="L4437" s="888">
        <v>3</v>
      </c>
      <c r="M4437" s="887">
        <v>3000</v>
      </c>
      <c r="N4437" s="888"/>
      <c r="O4437" s="888"/>
      <c r="P4437" s="887"/>
    </row>
    <row r="4438" spans="1:16" ht="33.75" x14ac:dyDescent="0.25">
      <c r="A4438" s="867" t="s">
        <v>18221</v>
      </c>
      <c r="B4438" s="867" t="s">
        <v>2672</v>
      </c>
      <c r="C4438" s="894" t="s">
        <v>18220</v>
      </c>
      <c r="D4438" s="893" t="s">
        <v>18547</v>
      </c>
      <c r="E4438" s="892">
        <v>1000</v>
      </c>
      <c r="F4438" s="887" t="s">
        <v>18549</v>
      </c>
      <c r="G4438" s="891" t="s">
        <v>18548</v>
      </c>
      <c r="H4438" s="890" t="s">
        <v>18216</v>
      </c>
      <c r="I4438" s="889" t="s">
        <v>2869</v>
      </c>
      <c r="J4438" s="889" t="s">
        <v>18216</v>
      </c>
      <c r="K4438" s="888">
        <v>1</v>
      </c>
      <c r="L4438" s="888">
        <v>3</v>
      </c>
      <c r="M4438" s="887">
        <v>3000</v>
      </c>
      <c r="N4438" s="888"/>
      <c r="O4438" s="888"/>
      <c r="P4438" s="887"/>
    </row>
    <row r="4439" spans="1:16" ht="33.75" x14ac:dyDescent="0.25">
      <c r="A4439" s="867" t="s">
        <v>18221</v>
      </c>
      <c r="B4439" s="867" t="s">
        <v>2672</v>
      </c>
      <c r="C4439" s="894" t="s">
        <v>18220</v>
      </c>
      <c r="D4439" s="893" t="s">
        <v>18547</v>
      </c>
      <c r="E4439" s="892">
        <v>1000</v>
      </c>
      <c r="F4439" s="887" t="s">
        <v>18546</v>
      </c>
      <c r="G4439" s="891" t="s">
        <v>18545</v>
      </c>
      <c r="H4439" s="890" t="s">
        <v>18544</v>
      </c>
      <c r="I4439" s="889" t="s">
        <v>2684</v>
      </c>
      <c r="J4439" s="889"/>
      <c r="K4439" s="888">
        <v>1</v>
      </c>
      <c r="L4439" s="888">
        <v>3</v>
      </c>
      <c r="M4439" s="887">
        <v>3000</v>
      </c>
      <c r="N4439" s="888"/>
      <c r="O4439" s="888"/>
      <c r="P4439" s="887"/>
    </row>
    <row r="4440" spans="1:16" ht="33.75" x14ac:dyDescent="0.25">
      <c r="A4440" s="867" t="s">
        <v>18221</v>
      </c>
      <c r="B4440" s="867" t="s">
        <v>2672</v>
      </c>
      <c r="C4440" s="894" t="s">
        <v>18220</v>
      </c>
      <c r="D4440" s="893" t="s">
        <v>18541</v>
      </c>
      <c r="E4440" s="892">
        <v>1000</v>
      </c>
      <c r="F4440" s="887" t="s">
        <v>18543</v>
      </c>
      <c r="G4440" s="891" t="s">
        <v>18542</v>
      </c>
      <c r="H4440" s="890" t="s">
        <v>2722</v>
      </c>
      <c r="I4440" s="889" t="s">
        <v>3654</v>
      </c>
      <c r="J4440" s="889" t="s">
        <v>2772</v>
      </c>
      <c r="K4440" s="888">
        <v>1</v>
      </c>
      <c r="L4440" s="888">
        <v>3</v>
      </c>
      <c r="M4440" s="887">
        <v>3000</v>
      </c>
      <c r="N4440" s="888"/>
      <c r="O4440" s="888"/>
      <c r="P4440" s="887"/>
    </row>
    <row r="4441" spans="1:16" ht="45" x14ac:dyDescent="0.25">
      <c r="A4441" s="867" t="s">
        <v>18221</v>
      </c>
      <c r="B4441" s="867" t="s">
        <v>2672</v>
      </c>
      <c r="C4441" s="894" t="s">
        <v>18220</v>
      </c>
      <c r="D4441" s="893" t="s">
        <v>18640</v>
      </c>
      <c r="E4441" s="892">
        <v>3500</v>
      </c>
      <c r="F4441" s="887" t="s">
        <v>18639</v>
      </c>
      <c r="G4441" s="891" t="s">
        <v>18638</v>
      </c>
      <c r="H4441" s="890" t="s">
        <v>2722</v>
      </c>
      <c r="I4441" s="889" t="s">
        <v>2684</v>
      </c>
      <c r="J4441" s="889"/>
      <c r="K4441" s="888">
        <v>1</v>
      </c>
      <c r="L4441" s="888">
        <v>3</v>
      </c>
      <c r="M4441" s="887">
        <v>10500</v>
      </c>
      <c r="N4441" s="888"/>
      <c r="O4441" s="888"/>
      <c r="P4441" s="887"/>
    </row>
    <row r="4442" spans="1:16" ht="45" x14ac:dyDescent="0.25">
      <c r="A4442" s="867" t="s">
        <v>18221</v>
      </c>
      <c r="B4442" s="867" t="s">
        <v>2672</v>
      </c>
      <c r="C4442" s="894" t="s">
        <v>18220</v>
      </c>
      <c r="D4442" s="893" t="s">
        <v>18610</v>
      </c>
      <c r="E4442" s="892">
        <v>2000</v>
      </c>
      <c r="F4442" s="887" t="s">
        <v>18621</v>
      </c>
      <c r="G4442" s="891" t="s">
        <v>18620</v>
      </c>
      <c r="H4442" s="890" t="s">
        <v>2708</v>
      </c>
      <c r="I4442" s="889" t="s">
        <v>18287</v>
      </c>
      <c r="J4442" s="889"/>
      <c r="K4442" s="888">
        <v>1</v>
      </c>
      <c r="L4442" s="888">
        <v>3</v>
      </c>
      <c r="M4442" s="887">
        <v>6000</v>
      </c>
      <c r="N4442" s="888"/>
      <c r="O4442" s="888"/>
      <c r="P4442" s="887"/>
    </row>
    <row r="4443" spans="1:16" ht="45" x14ac:dyDescent="0.25">
      <c r="A4443" s="867" t="s">
        <v>18221</v>
      </c>
      <c r="B4443" s="867" t="s">
        <v>2672</v>
      </c>
      <c r="C4443" s="894" t="s">
        <v>18220</v>
      </c>
      <c r="D4443" s="893" t="s">
        <v>18610</v>
      </c>
      <c r="E4443" s="892">
        <v>2000</v>
      </c>
      <c r="F4443" s="887" t="s">
        <v>18619</v>
      </c>
      <c r="G4443" s="891" t="s">
        <v>18618</v>
      </c>
      <c r="H4443" s="890" t="s">
        <v>3212</v>
      </c>
      <c r="I4443" s="889" t="s">
        <v>18523</v>
      </c>
      <c r="J4443" s="889"/>
      <c r="K4443" s="888">
        <v>1</v>
      </c>
      <c r="L4443" s="888">
        <v>3</v>
      </c>
      <c r="M4443" s="887">
        <v>6000</v>
      </c>
      <c r="N4443" s="888"/>
      <c r="O4443" s="888"/>
      <c r="P4443" s="887"/>
    </row>
    <row r="4444" spans="1:16" ht="45" x14ac:dyDescent="0.25">
      <c r="A4444" s="867" t="s">
        <v>18221</v>
      </c>
      <c r="B4444" s="867" t="s">
        <v>2672</v>
      </c>
      <c r="C4444" s="894" t="s">
        <v>18220</v>
      </c>
      <c r="D4444" s="893" t="s">
        <v>18610</v>
      </c>
      <c r="E4444" s="892">
        <v>2000</v>
      </c>
      <c r="F4444" s="887" t="s">
        <v>18617</v>
      </c>
      <c r="G4444" s="891" t="s">
        <v>18616</v>
      </c>
      <c r="H4444" s="890" t="s">
        <v>2676</v>
      </c>
      <c r="I4444" s="889" t="s">
        <v>3654</v>
      </c>
      <c r="J4444" s="889" t="s">
        <v>2860</v>
      </c>
      <c r="K4444" s="888">
        <v>1</v>
      </c>
      <c r="L4444" s="888">
        <v>3</v>
      </c>
      <c r="M4444" s="887">
        <v>6000</v>
      </c>
      <c r="N4444" s="888"/>
      <c r="O4444" s="888"/>
      <c r="P4444" s="887"/>
    </row>
    <row r="4445" spans="1:16" ht="45" x14ac:dyDescent="0.25">
      <c r="A4445" s="867" t="s">
        <v>18221</v>
      </c>
      <c r="B4445" s="867" t="s">
        <v>2672</v>
      </c>
      <c r="C4445" s="894" t="s">
        <v>18220</v>
      </c>
      <c r="D4445" s="893" t="s">
        <v>18610</v>
      </c>
      <c r="E4445" s="892">
        <v>2000</v>
      </c>
      <c r="F4445" s="887" t="s">
        <v>18615</v>
      </c>
      <c r="G4445" s="891" t="s">
        <v>18614</v>
      </c>
      <c r="H4445" s="890" t="s">
        <v>2831</v>
      </c>
      <c r="I4445" s="889" t="s">
        <v>2684</v>
      </c>
      <c r="J4445" s="889"/>
      <c r="K4445" s="888">
        <v>1</v>
      </c>
      <c r="L4445" s="888">
        <v>3</v>
      </c>
      <c r="M4445" s="887">
        <v>6000</v>
      </c>
      <c r="N4445" s="888"/>
      <c r="O4445" s="888"/>
      <c r="P4445" s="887"/>
    </row>
    <row r="4446" spans="1:16" ht="45" x14ac:dyDescent="0.25">
      <c r="A4446" s="867" t="s">
        <v>18221</v>
      </c>
      <c r="B4446" s="867" t="s">
        <v>2672</v>
      </c>
      <c r="C4446" s="894" t="s">
        <v>18220</v>
      </c>
      <c r="D4446" s="893" t="s">
        <v>18610</v>
      </c>
      <c r="E4446" s="892">
        <v>2000</v>
      </c>
      <c r="F4446" s="887" t="s">
        <v>18613</v>
      </c>
      <c r="G4446" s="891" t="s">
        <v>18612</v>
      </c>
      <c r="H4446" s="890" t="s">
        <v>18611</v>
      </c>
      <c r="I4446" s="889" t="s">
        <v>3654</v>
      </c>
      <c r="J4446" s="889" t="s">
        <v>11600</v>
      </c>
      <c r="K4446" s="888">
        <v>1</v>
      </c>
      <c r="L4446" s="888">
        <v>3</v>
      </c>
      <c r="M4446" s="887">
        <v>6000</v>
      </c>
      <c r="N4446" s="888"/>
      <c r="O4446" s="888"/>
      <c r="P4446" s="887"/>
    </row>
    <row r="4447" spans="1:16" ht="56.25" x14ac:dyDescent="0.25">
      <c r="A4447" s="867" t="s">
        <v>18221</v>
      </c>
      <c r="B4447" s="867" t="s">
        <v>2672</v>
      </c>
      <c r="C4447" s="894" t="s">
        <v>18220</v>
      </c>
      <c r="D4447" s="893" t="s">
        <v>18631</v>
      </c>
      <c r="E4447" s="892">
        <v>4000</v>
      </c>
      <c r="F4447" s="887" t="s">
        <v>18310</v>
      </c>
      <c r="G4447" s="891" t="s">
        <v>18309</v>
      </c>
      <c r="H4447" s="890" t="s">
        <v>18308</v>
      </c>
      <c r="I4447" s="889" t="s">
        <v>18307</v>
      </c>
      <c r="J4447" s="889"/>
      <c r="K4447" s="888">
        <v>1</v>
      </c>
      <c r="L4447" s="888">
        <v>3</v>
      </c>
      <c r="M4447" s="887">
        <v>12000</v>
      </c>
      <c r="N4447" s="888"/>
      <c r="O4447" s="888"/>
      <c r="P4447" s="887"/>
    </row>
    <row r="4448" spans="1:16" ht="56.25" x14ac:dyDescent="0.25">
      <c r="A4448" s="867" t="s">
        <v>18221</v>
      </c>
      <c r="B4448" s="867" t="s">
        <v>2672</v>
      </c>
      <c r="C4448" s="894" t="s">
        <v>18220</v>
      </c>
      <c r="D4448" s="893" t="s">
        <v>18631</v>
      </c>
      <c r="E4448" s="892">
        <v>4000</v>
      </c>
      <c r="F4448" s="887" t="s">
        <v>18306</v>
      </c>
      <c r="G4448" s="891" t="s">
        <v>18305</v>
      </c>
      <c r="H4448" s="890" t="s">
        <v>2704</v>
      </c>
      <c r="I4448" s="889" t="s">
        <v>3654</v>
      </c>
      <c r="J4448" s="889" t="s">
        <v>2703</v>
      </c>
      <c r="K4448" s="888">
        <v>1</v>
      </c>
      <c r="L4448" s="888">
        <v>3</v>
      </c>
      <c r="M4448" s="887">
        <v>12000</v>
      </c>
      <c r="N4448" s="888"/>
      <c r="O4448" s="888"/>
      <c r="P4448" s="887"/>
    </row>
    <row r="4449" spans="1:16" ht="56.25" x14ac:dyDescent="0.25">
      <c r="A4449" s="867" t="s">
        <v>18221</v>
      </c>
      <c r="B4449" s="867" t="s">
        <v>2672</v>
      </c>
      <c r="C4449" s="894" t="s">
        <v>18220</v>
      </c>
      <c r="D4449" s="893" t="s">
        <v>18631</v>
      </c>
      <c r="E4449" s="892">
        <v>4000</v>
      </c>
      <c r="F4449" s="887" t="s">
        <v>18637</v>
      </c>
      <c r="G4449" s="891" t="s">
        <v>18636</v>
      </c>
      <c r="H4449" s="890" t="s">
        <v>18635</v>
      </c>
      <c r="I4449" s="889" t="s">
        <v>3654</v>
      </c>
      <c r="J4449" s="889" t="s">
        <v>2886</v>
      </c>
      <c r="K4449" s="888">
        <v>1</v>
      </c>
      <c r="L4449" s="888">
        <v>3</v>
      </c>
      <c r="M4449" s="887">
        <v>12000</v>
      </c>
      <c r="N4449" s="888"/>
      <c r="O4449" s="888"/>
      <c r="P4449" s="887"/>
    </row>
    <row r="4450" spans="1:16" ht="56.25" x14ac:dyDescent="0.25">
      <c r="A4450" s="867" t="s">
        <v>18221</v>
      </c>
      <c r="B4450" s="867" t="s">
        <v>2672</v>
      </c>
      <c r="C4450" s="894" t="s">
        <v>18220</v>
      </c>
      <c r="D4450" s="893" t="s">
        <v>18631</v>
      </c>
      <c r="E4450" s="892">
        <v>4000</v>
      </c>
      <c r="F4450" s="887" t="s">
        <v>18634</v>
      </c>
      <c r="G4450" s="891" t="s">
        <v>18633</v>
      </c>
      <c r="H4450" s="890" t="s">
        <v>2745</v>
      </c>
      <c r="I4450" s="889" t="s">
        <v>18632</v>
      </c>
      <c r="J4450" s="889" t="s">
        <v>2886</v>
      </c>
      <c r="K4450" s="888">
        <v>1</v>
      </c>
      <c r="L4450" s="888">
        <v>3</v>
      </c>
      <c r="M4450" s="887">
        <v>12000</v>
      </c>
      <c r="N4450" s="888"/>
      <c r="O4450" s="888"/>
      <c r="P4450" s="887"/>
    </row>
    <row r="4451" spans="1:16" ht="56.25" x14ac:dyDescent="0.25">
      <c r="A4451" s="867" t="s">
        <v>18221</v>
      </c>
      <c r="B4451" s="867" t="s">
        <v>2672</v>
      </c>
      <c r="C4451" s="894" t="s">
        <v>18220</v>
      </c>
      <c r="D4451" s="893" t="s">
        <v>18631</v>
      </c>
      <c r="E4451" s="892">
        <v>4000</v>
      </c>
      <c r="F4451" s="887" t="s">
        <v>18304</v>
      </c>
      <c r="G4451" s="891" t="s">
        <v>18303</v>
      </c>
      <c r="H4451" s="890" t="s">
        <v>18302</v>
      </c>
      <c r="I4451" s="889" t="s">
        <v>3654</v>
      </c>
      <c r="J4451" s="889" t="s">
        <v>18302</v>
      </c>
      <c r="K4451" s="888">
        <v>1</v>
      </c>
      <c r="L4451" s="888">
        <v>3</v>
      </c>
      <c r="M4451" s="887">
        <v>12000</v>
      </c>
      <c r="N4451" s="888"/>
      <c r="O4451" s="888"/>
      <c r="P4451" s="887"/>
    </row>
    <row r="4452" spans="1:16" ht="56.25" x14ac:dyDescent="0.25">
      <c r="A4452" s="867" t="s">
        <v>18221</v>
      </c>
      <c r="B4452" s="867" t="s">
        <v>2672</v>
      </c>
      <c r="C4452" s="894" t="s">
        <v>18220</v>
      </c>
      <c r="D4452" s="893" t="s">
        <v>18631</v>
      </c>
      <c r="E4452" s="892">
        <v>4000</v>
      </c>
      <c r="F4452" s="887" t="s">
        <v>18301</v>
      </c>
      <c r="G4452" s="891" t="s">
        <v>18300</v>
      </c>
      <c r="H4452" s="890" t="s">
        <v>2745</v>
      </c>
      <c r="I4452" s="889" t="s">
        <v>2684</v>
      </c>
      <c r="J4452" s="889"/>
      <c r="K4452" s="888">
        <v>1</v>
      </c>
      <c r="L4452" s="888">
        <v>3</v>
      </c>
      <c r="M4452" s="887">
        <v>12000</v>
      </c>
      <c r="N4452" s="888"/>
      <c r="O4452" s="888"/>
      <c r="P4452" s="887"/>
    </row>
    <row r="4453" spans="1:16" ht="56.25" x14ac:dyDescent="0.25">
      <c r="A4453" s="867" t="s">
        <v>18221</v>
      </c>
      <c r="B4453" s="867" t="s">
        <v>2672</v>
      </c>
      <c r="C4453" s="894" t="s">
        <v>18220</v>
      </c>
      <c r="D4453" s="893" t="s">
        <v>18630</v>
      </c>
      <c r="E4453" s="892">
        <v>2000</v>
      </c>
      <c r="F4453" s="887" t="s">
        <v>18299</v>
      </c>
      <c r="G4453" s="891" t="s">
        <v>18298</v>
      </c>
      <c r="H4453" s="890" t="s">
        <v>18297</v>
      </c>
      <c r="I4453" s="889" t="s">
        <v>2707</v>
      </c>
      <c r="J4453" s="889"/>
      <c r="K4453" s="888">
        <v>1</v>
      </c>
      <c r="L4453" s="888">
        <v>3</v>
      </c>
      <c r="M4453" s="887">
        <v>6000</v>
      </c>
      <c r="N4453" s="888"/>
      <c r="O4453" s="888"/>
      <c r="P4453" s="887"/>
    </row>
    <row r="4454" spans="1:16" ht="56.25" x14ac:dyDescent="0.25">
      <c r="A4454" s="867" t="s">
        <v>18221</v>
      </c>
      <c r="B4454" s="867" t="s">
        <v>2672</v>
      </c>
      <c r="C4454" s="894" t="s">
        <v>18220</v>
      </c>
      <c r="D4454" s="893" t="s">
        <v>18630</v>
      </c>
      <c r="E4454" s="892">
        <v>2000</v>
      </c>
      <c r="F4454" s="887" t="s">
        <v>18247</v>
      </c>
      <c r="G4454" s="891" t="s">
        <v>18246</v>
      </c>
      <c r="H4454" s="890" t="s">
        <v>18245</v>
      </c>
      <c r="I4454" s="889" t="s">
        <v>2684</v>
      </c>
      <c r="J4454" s="889"/>
      <c r="K4454" s="888">
        <v>1</v>
      </c>
      <c r="L4454" s="888">
        <v>3</v>
      </c>
      <c r="M4454" s="887">
        <v>6000</v>
      </c>
      <c r="N4454" s="888"/>
      <c r="O4454" s="888"/>
      <c r="P4454" s="887"/>
    </row>
    <row r="4455" spans="1:16" ht="56.25" x14ac:dyDescent="0.25">
      <c r="A4455" s="867" t="s">
        <v>18221</v>
      </c>
      <c r="B4455" s="867" t="s">
        <v>2672</v>
      </c>
      <c r="C4455" s="894" t="s">
        <v>18220</v>
      </c>
      <c r="D4455" s="893" t="s">
        <v>18630</v>
      </c>
      <c r="E4455" s="892">
        <v>2000</v>
      </c>
      <c r="F4455" s="887" t="s">
        <v>18296</v>
      </c>
      <c r="G4455" s="891" t="s">
        <v>18295</v>
      </c>
      <c r="H4455" s="890" t="s">
        <v>3045</v>
      </c>
      <c r="I4455" s="889" t="s">
        <v>2684</v>
      </c>
      <c r="J4455" s="889"/>
      <c r="K4455" s="888">
        <v>1</v>
      </c>
      <c r="L4455" s="888">
        <v>3</v>
      </c>
      <c r="M4455" s="887">
        <v>6000</v>
      </c>
      <c r="N4455" s="888"/>
      <c r="O4455" s="888"/>
      <c r="P4455" s="887"/>
    </row>
    <row r="4456" spans="1:16" ht="56.25" x14ac:dyDescent="0.25">
      <c r="A4456" s="867" t="s">
        <v>18221</v>
      </c>
      <c r="B4456" s="867" t="s">
        <v>2672</v>
      </c>
      <c r="C4456" s="894" t="s">
        <v>18220</v>
      </c>
      <c r="D4456" s="893" t="s">
        <v>18630</v>
      </c>
      <c r="E4456" s="892">
        <v>2000</v>
      </c>
      <c r="F4456" s="887" t="s">
        <v>18294</v>
      </c>
      <c r="G4456" s="891" t="s">
        <v>18293</v>
      </c>
      <c r="H4456" s="890" t="s">
        <v>18292</v>
      </c>
      <c r="I4456" s="889" t="s">
        <v>2684</v>
      </c>
      <c r="J4456" s="889"/>
      <c r="K4456" s="888">
        <v>1</v>
      </c>
      <c r="L4456" s="888">
        <v>3</v>
      </c>
      <c r="M4456" s="887">
        <v>6000</v>
      </c>
      <c r="N4456" s="888"/>
      <c r="O4456" s="888"/>
      <c r="P4456" s="887"/>
    </row>
    <row r="4457" spans="1:16" ht="56.25" x14ac:dyDescent="0.25">
      <c r="A4457" s="867" t="s">
        <v>18221</v>
      </c>
      <c r="B4457" s="867" t="s">
        <v>2672</v>
      </c>
      <c r="C4457" s="894" t="s">
        <v>18220</v>
      </c>
      <c r="D4457" s="893" t="s">
        <v>18630</v>
      </c>
      <c r="E4457" s="892">
        <v>2000</v>
      </c>
      <c r="F4457" s="887" t="s">
        <v>18291</v>
      </c>
      <c r="G4457" s="891" t="s">
        <v>18290</v>
      </c>
      <c r="H4457" s="890" t="s">
        <v>18273</v>
      </c>
      <c r="I4457" s="889" t="s">
        <v>2684</v>
      </c>
      <c r="J4457" s="889"/>
      <c r="K4457" s="888">
        <v>1</v>
      </c>
      <c r="L4457" s="888">
        <v>3</v>
      </c>
      <c r="M4457" s="887">
        <v>6000</v>
      </c>
      <c r="N4457" s="888"/>
      <c r="O4457" s="888"/>
      <c r="P4457" s="887"/>
    </row>
    <row r="4458" spans="1:16" ht="56.25" x14ac:dyDescent="0.25">
      <c r="A4458" s="867" t="s">
        <v>18221</v>
      </c>
      <c r="B4458" s="867" t="s">
        <v>2672</v>
      </c>
      <c r="C4458" s="894" t="s">
        <v>18220</v>
      </c>
      <c r="D4458" s="893" t="s">
        <v>18630</v>
      </c>
      <c r="E4458" s="892">
        <v>2000</v>
      </c>
      <c r="F4458" s="887" t="s">
        <v>18289</v>
      </c>
      <c r="G4458" s="891" t="s">
        <v>18288</v>
      </c>
      <c r="H4458" s="890" t="s">
        <v>4025</v>
      </c>
      <c r="I4458" s="889" t="s">
        <v>18287</v>
      </c>
      <c r="J4458" s="889"/>
      <c r="K4458" s="888">
        <v>1</v>
      </c>
      <c r="L4458" s="888">
        <v>3</v>
      </c>
      <c r="M4458" s="887">
        <v>6000</v>
      </c>
      <c r="N4458" s="888"/>
      <c r="O4458" s="888"/>
      <c r="P4458" s="887"/>
    </row>
    <row r="4459" spans="1:16" ht="56.25" x14ac:dyDescent="0.25">
      <c r="A4459" s="867" t="s">
        <v>18221</v>
      </c>
      <c r="B4459" s="867" t="s">
        <v>2672</v>
      </c>
      <c r="C4459" s="894" t="s">
        <v>18220</v>
      </c>
      <c r="D4459" s="893" t="s">
        <v>18630</v>
      </c>
      <c r="E4459" s="892">
        <v>2000</v>
      </c>
      <c r="F4459" s="887" t="s">
        <v>18283</v>
      </c>
      <c r="G4459" s="891" t="s">
        <v>18282</v>
      </c>
      <c r="H4459" s="890" t="s">
        <v>18281</v>
      </c>
      <c r="I4459" s="889" t="s">
        <v>2777</v>
      </c>
      <c r="J4459" s="889"/>
      <c r="K4459" s="888">
        <v>1</v>
      </c>
      <c r="L4459" s="888">
        <v>3</v>
      </c>
      <c r="M4459" s="887">
        <v>6000</v>
      </c>
      <c r="N4459" s="888"/>
      <c r="O4459" s="888"/>
      <c r="P4459" s="887"/>
    </row>
    <row r="4460" spans="1:16" ht="33.75" x14ac:dyDescent="0.25">
      <c r="A4460" s="867" t="s">
        <v>18221</v>
      </c>
      <c r="B4460" s="867" t="s">
        <v>2672</v>
      </c>
      <c r="C4460" s="894" t="s">
        <v>18220</v>
      </c>
      <c r="D4460" s="893" t="s">
        <v>18629</v>
      </c>
      <c r="E4460" s="892">
        <v>2000</v>
      </c>
      <c r="F4460" s="887" t="s">
        <v>18280</v>
      </c>
      <c r="G4460" s="891" t="s">
        <v>18279</v>
      </c>
      <c r="H4460" s="890" t="s">
        <v>2676</v>
      </c>
      <c r="I4460" s="889" t="s">
        <v>2869</v>
      </c>
      <c r="J4460" s="889"/>
      <c r="K4460" s="888">
        <v>1</v>
      </c>
      <c r="L4460" s="888">
        <v>3</v>
      </c>
      <c r="M4460" s="887">
        <v>6000</v>
      </c>
      <c r="N4460" s="888"/>
      <c r="O4460" s="888"/>
      <c r="P4460" s="887"/>
    </row>
    <row r="4461" spans="1:16" ht="33.75" x14ac:dyDescent="0.25">
      <c r="A4461" s="867" t="s">
        <v>18221</v>
      </c>
      <c r="B4461" s="867" t="s">
        <v>2672</v>
      </c>
      <c r="C4461" s="894" t="s">
        <v>18220</v>
      </c>
      <c r="D4461" s="893" t="s">
        <v>18629</v>
      </c>
      <c r="E4461" s="892">
        <v>2000</v>
      </c>
      <c r="F4461" s="887" t="s">
        <v>18278</v>
      </c>
      <c r="G4461" s="891" t="s">
        <v>18277</v>
      </c>
      <c r="H4461" s="890" t="s">
        <v>18276</v>
      </c>
      <c r="I4461" s="889" t="s">
        <v>2707</v>
      </c>
      <c r="J4461" s="889"/>
      <c r="K4461" s="888">
        <v>1</v>
      </c>
      <c r="L4461" s="888">
        <v>3</v>
      </c>
      <c r="M4461" s="887">
        <v>6000</v>
      </c>
      <c r="N4461" s="888"/>
      <c r="O4461" s="888"/>
      <c r="P4461" s="887"/>
    </row>
    <row r="4462" spans="1:16" x14ac:dyDescent="0.25">
      <c r="A4462" s="1772" t="s">
        <v>2848</v>
      </c>
      <c r="B4462" s="1772"/>
      <c r="C4462" s="1772"/>
      <c r="D4462" s="1772"/>
      <c r="E4462" s="1772"/>
      <c r="F4462" s="1772" t="s">
        <v>378</v>
      </c>
      <c r="G4462" s="1772"/>
      <c r="H4462" s="1772"/>
      <c r="I4462" s="1772"/>
      <c r="J4462" s="1772"/>
      <c r="K4462" s="1771" t="s">
        <v>2847</v>
      </c>
      <c r="L4462" s="1771"/>
      <c r="M4462" s="1771"/>
      <c r="N4462" s="1771" t="s">
        <v>2846</v>
      </c>
      <c r="O4462" s="1771"/>
      <c r="P4462" s="1771"/>
    </row>
    <row r="4463" spans="1:16" ht="78.75" customHeight="1" x14ac:dyDescent="0.25">
      <c r="A4463" s="1535" t="s">
        <v>2845</v>
      </c>
      <c r="B4463" s="1535" t="s">
        <v>5</v>
      </c>
      <c r="C4463" s="1535" t="s">
        <v>2844</v>
      </c>
      <c r="D4463" s="1535" t="s">
        <v>2843</v>
      </c>
      <c r="E4463" s="1536" t="s">
        <v>2842</v>
      </c>
      <c r="F4463" s="1537" t="s">
        <v>2841</v>
      </c>
      <c r="G4463" s="1535" t="s">
        <v>2840</v>
      </c>
      <c r="H4463" s="1535" t="s">
        <v>2839</v>
      </c>
      <c r="I4463" s="1535" t="s">
        <v>2838</v>
      </c>
      <c r="J4463" s="1535" t="s">
        <v>2837</v>
      </c>
      <c r="K4463" s="1538" t="s">
        <v>2836</v>
      </c>
      <c r="L4463" s="1538" t="s">
        <v>2835</v>
      </c>
      <c r="M4463" s="1539" t="s">
        <v>2834</v>
      </c>
      <c r="N4463" s="1538" t="s">
        <v>2836</v>
      </c>
      <c r="O4463" s="1538" t="s">
        <v>2835</v>
      </c>
      <c r="P4463" s="1539" t="s">
        <v>2834</v>
      </c>
    </row>
    <row r="4464" spans="1:16" ht="67.5" x14ac:dyDescent="0.25">
      <c r="A4464" s="867" t="s">
        <v>18221</v>
      </c>
      <c r="B4464" s="867" t="s">
        <v>2672</v>
      </c>
      <c r="C4464" s="894" t="s">
        <v>18220</v>
      </c>
      <c r="D4464" s="893" t="s">
        <v>18628</v>
      </c>
      <c r="E4464" s="892">
        <v>2000</v>
      </c>
      <c r="F4464" s="887" t="s">
        <v>18275</v>
      </c>
      <c r="G4464" s="891" t="s">
        <v>18274</v>
      </c>
      <c r="H4464" s="890" t="s">
        <v>18273</v>
      </c>
      <c r="I4464" s="889" t="s">
        <v>2684</v>
      </c>
      <c r="J4464" s="889"/>
      <c r="K4464" s="888">
        <v>1</v>
      </c>
      <c r="L4464" s="888">
        <v>3</v>
      </c>
      <c r="M4464" s="887">
        <v>6000</v>
      </c>
      <c r="N4464" s="888"/>
      <c r="O4464" s="888"/>
      <c r="P4464" s="887"/>
    </row>
    <row r="4465" spans="1:16" ht="67.5" x14ac:dyDescent="0.25">
      <c r="A4465" s="867" t="s">
        <v>18221</v>
      </c>
      <c r="B4465" s="867" t="s">
        <v>2672</v>
      </c>
      <c r="C4465" s="894" t="s">
        <v>18220</v>
      </c>
      <c r="D4465" s="893" t="s">
        <v>18628</v>
      </c>
      <c r="E4465" s="892">
        <v>2000</v>
      </c>
      <c r="F4465" s="887" t="s">
        <v>18272</v>
      </c>
      <c r="G4465" s="891" t="s">
        <v>18271</v>
      </c>
      <c r="H4465" s="890" t="s">
        <v>2676</v>
      </c>
      <c r="I4465" s="889" t="s">
        <v>2869</v>
      </c>
      <c r="J4465" s="889"/>
      <c r="K4465" s="888">
        <v>1</v>
      </c>
      <c r="L4465" s="888">
        <v>3</v>
      </c>
      <c r="M4465" s="887">
        <v>6000</v>
      </c>
      <c r="N4465" s="888"/>
      <c r="O4465" s="888"/>
      <c r="P4465" s="887"/>
    </row>
    <row r="4466" spans="1:16" ht="67.5" x14ac:dyDescent="0.25">
      <c r="A4466" s="867" t="s">
        <v>18221</v>
      </c>
      <c r="B4466" s="867" t="s">
        <v>2672</v>
      </c>
      <c r="C4466" s="894" t="s">
        <v>18220</v>
      </c>
      <c r="D4466" s="893" t="s">
        <v>18628</v>
      </c>
      <c r="E4466" s="892">
        <v>2000</v>
      </c>
      <c r="F4466" s="887" t="s">
        <v>18270</v>
      </c>
      <c r="G4466" s="891" t="s">
        <v>18269</v>
      </c>
      <c r="H4466" s="890" t="s">
        <v>18268</v>
      </c>
      <c r="I4466" s="889" t="s">
        <v>2707</v>
      </c>
      <c r="J4466" s="889"/>
      <c r="K4466" s="888">
        <v>1</v>
      </c>
      <c r="L4466" s="888">
        <v>3</v>
      </c>
      <c r="M4466" s="887">
        <v>6000</v>
      </c>
      <c r="N4466" s="888"/>
      <c r="O4466" s="888"/>
      <c r="P4466" s="887"/>
    </row>
    <row r="4467" spans="1:16" ht="56.25" x14ac:dyDescent="0.25">
      <c r="A4467" s="867" t="s">
        <v>18221</v>
      </c>
      <c r="B4467" s="867" t="s">
        <v>2672</v>
      </c>
      <c r="C4467" s="894" t="s">
        <v>18220</v>
      </c>
      <c r="D4467" s="893" t="s">
        <v>18627</v>
      </c>
      <c r="E4467" s="892">
        <v>2000</v>
      </c>
      <c r="F4467" s="887" t="s">
        <v>18263</v>
      </c>
      <c r="G4467" s="891" t="s">
        <v>18262</v>
      </c>
      <c r="H4467" s="890" t="s">
        <v>18216</v>
      </c>
      <c r="I4467" s="889" t="s">
        <v>2869</v>
      </c>
      <c r="J4467" s="889" t="s">
        <v>18216</v>
      </c>
      <c r="K4467" s="888">
        <v>1</v>
      </c>
      <c r="L4467" s="888">
        <v>3</v>
      </c>
      <c r="M4467" s="887">
        <v>6000</v>
      </c>
      <c r="N4467" s="888"/>
      <c r="O4467" s="888"/>
      <c r="P4467" s="887"/>
    </row>
    <row r="4468" spans="1:16" ht="33.75" x14ac:dyDescent="0.25">
      <c r="A4468" s="867" t="s">
        <v>18221</v>
      </c>
      <c r="B4468" s="867" t="s">
        <v>2672</v>
      </c>
      <c r="C4468" s="894" t="s">
        <v>18220</v>
      </c>
      <c r="D4468" s="893" t="s">
        <v>18538</v>
      </c>
      <c r="E4468" s="892">
        <v>1700</v>
      </c>
      <c r="F4468" s="887" t="s">
        <v>18537</v>
      </c>
      <c r="G4468" s="891" t="s">
        <v>18536</v>
      </c>
      <c r="H4468" s="890"/>
      <c r="I4468" s="889" t="s">
        <v>3135</v>
      </c>
      <c r="J4468" s="889"/>
      <c r="K4468" s="888">
        <v>1</v>
      </c>
      <c r="L4468" s="888">
        <v>3</v>
      </c>
      <c r="M4468" s="887">
        <v>5100</v>
      </c>
      <c r="N4468" s="888"/>
      <c r="O4468" s="888"/>
      <c r="P4468" s="887"/>
    </row>
    <row r="4469" spans="1:16" ht="33.75" x14ac:dyDescent="0.25">
      <c r="A4469" s="867" t="s">
        <v>18221</v>
      </c>
      <c r="B4469" s="867" t="s">
        <v>2672</v>
      </c>
      <c r="C4469" s="894" t="s">
        <v>18220</v>
      </c>
      <c r="D4469" s="893" t="s">
        <v>18532</v>
      </c>
      <c r="E4469" s="892">
        <v>2000</v>
      </c>
      <c r="F4469" s="887" t="s">
        <v>18535</v>
      </c>
      <c r="G4469" s="891" t="s">
        <v>18534</v>
      </c>
      <c r="H4469" s="890" t="s">
        <v>18533</v>
      </c>
      <c r="I4469" s="889" t="s">
        <v>2777</v>
      </c>
      <c r="J4469" s="889"/>
      <c r="K4469" s="888">
        <v>1</v>
      </c>
      <c r="L4469" s="888">
        <v>3</v>
      </c>
      <c r="M4469" s="887">
        <v>6000</v>
      </c>
      <c r="N4469" s="888"/>
      <c r="O4469" s="888"/>
      <c r="P4469" s="887"/>
    </row>
    <row r="4470" spans="1:16" ht="67.5" x14ac:dyDescent="0.25">
      <c r="A4470" s="867" t="s">
        <v>18221</v>
      </c>
      <c r="B4470" s="867" t="s">
        <v>2672</v>
      </c>
      <c r="C4470" s="894" t="s">
        <v>18220</v>
      </c>
      <c r="D4470" s="893" t="s">
        <v>18626</v>
      </c>
      <c r="E4470" s="892">
        <v>5000</v>
      </c>
      <c r="F4470" s="887" t="s">
        <v>18525</v>
      </c>
      <c r="G4470" s="891" t="s">
        <v>18524</v>
      </c>
      <c r="H4470" s="890" t="s">
        <v>18302</v>
      </c>
      <c r="I4470" s="889" t="s">
        <v>18523</v>
      </c>
      <c r="J4470" s="889"/>
      <c r="K4470" s="888">
        <v>1</v>
      </c>
      <c r="L4470" s="888">
        <v>3</v>
      </c>
      <c r="M4470" s="887">
        <v>15000</v>
      </c>
      <c r="N4470" s="888"/>
      <c r="O4470" s="888"/>
      <c r="P4470" s="887"/>
    </row>
    <row r="4471" spans="1:16" ht="45" x14ac:dyDescent="0.25">
      <c r="A4471" s="867" t="s">
        <v>18221</v>
      </c>
      <c r="B4471" s="867" t="s">
        <v>2672</v>
      </c>
      <c r="C4471" s="894" t="s">
        <v>18220</v>
      </c>
      <c r="D4471" s="893" t="s">
        <v>18529</v>
      </c>
      <c r="E4471" s="892">
        <v>3500</v>
      </c>
      <c r="F4471" s="887" t="s">
        <v>18528</v>
      </c>
      <c r="G4471" s="891" t="s">
        <v>18527</v>
      </c>
      <c r="H4471" s="890" t="s">
        <v>18323</v>
      </c>
      <c r="I4471" s="889" t="s">
        <v>2707</v>
      </c>
      <c r="J4471" s="889"/>
      <c r="K4471" s="888">
        <v>1</v>
      </c>
      <c r="L4471" s="888">
        <v>3</v>
      </c>
      <c r="M4471" s="887">
        <v>10500</v>
      </c>
      <c r="N4471" s="888"/>
      <c r="O4471" s="888"/>
      <c r="P4471" s="887"/>
    </row>
    <row r="4472" spans="1:16" ht="33.75" x14ac:dyDescent="0.25">
      <c r="A4472" s="867" t="s">
        <v>18221</v>
      </c>
      <c r="B4472" s="867" t="s">
        <v>2672</v>
      </c>
      <c r="C4472" s="894" t="s">
        <v>18220</v>
      </c>
      <c r="D4472" s="893" t="s">
        <v>18434</v>
      </c>
      <c r="E4472" s="892">
        <v>1000</v>
      </c>
      <c r="F4472" s="887" t="s">
        <v>18433</v>
      </c>
      <c r="G4472" s="891" t="s">
        <v>18432</v>
      </c>
      <c r="H4472" s="890"/>
      <c r="I4472" s="889" t="s">
        <v>3135</v>
      </c>
      <c r="J4472" s="889"/>
      <c r="K4472" s="888">
        <v>1</v>
      </c>
      <c r="L4472" s="888">
        <v>3</v>
      </c>
      <c r="M4472" s="887">
        <v>3000</v>
      </c>
      <c r="N4472" s="888"/>
      <c r="O4472" s="888"/>
      <c r="P4472" s="887"/>
    </row>
    <row r="4473" spans="1:16" ht="33.75" x14ac:dyDescent="0.25">
      <c r="A4473" s="867" t="s">
        <v>18221</v>
      </c>
      <c r="B4473" s="867" t="s">
        <v>2672</v>
      </c>
      <c r="C4473" s="894" t="s">
        <v>18220</v>
      </c>
      <c r="D4473" s="893" t="s">
        <v>18428</v>
      </c>
      <c r="E4473" s="892">
        <v>1000</v>
      </c>
      <c r="F4473" s="887" t="s">
        <v>18427</v>
      </c>
      <c r="G4473" s="891" t="s">
        <v>18426</v>
      </c>
      <c r="H4473" s="890"/>
      <c r="I4473" s="889" t="s">
        <v>3135</v>
      </c>
      <c r="J4473" s="889"/>
      <c r="K4473" s="888">
        <v>1</v>
      </c>
      <c r="L4473" s="888">
        <v>3</v>
      </c>
      <c r="M4473" s="887">
        <v>3000</v>
      </c>
      <c r="N4473" s="888"/>
      <c r="O4473" s="888"/>
      <c r="P4473" s="887"/>
    </row>
    <row r="4474" spans="1:16" ht="33.75" x14ac:dyDescent="0.25">
      <c r="A4474" s="867" t="s">
        <v>18221</v>
      </c>
      <c r="B4474" s="867" t="s">
        <v>2672</v>
      </c>
      <c r="C4474" s="894" t="s">
        <v>18220</v>
      </c>
      <c r="D4474" s="893" t="s">
        <v>18425</v>
      </c>
      <c r="E4474" s="892">
        <v>1000</v>
      </c>
      <c r="F4474" s="887" t="s">
        <v>18424</v>
      </c>
      <c r="G4474" s="891" t="s">
        <v>18423</v>
      </c>
      <c r="H4474" s="890"/>
      <c r="I4474" s="889" t="s">
        <v>3135</v>
      </c>
      <c r="J4474" s="889"/>
      <c r="K4474" s="888">
        <v>1</v>
      </c>
      <c r="L4474" s="888">
        <v>3</v>
      </c>
      <c r="M4474" s="887">
        <v>3000</v>
      </c>
      <c r="N4474" s="888"/>
      <c r="O4474" s="888"/>
      <c r="P4474" s="887"/>
    </row>
    <row r="4475" spans="1:16" ht="33.75" x14ac:dyDescent="0.25">
      <c r="A4475" s="867" t="s">
        <v>18221</v>
      </c>
      <c r="B4475" s="867" t="s">
        <v>2672</v>
      </c>
      <c r="C4475" s="894" t="s">
        <v>18220</v>
      </c>
      <c r="D4475" s="893" t="s">
        <v>18422</v>
      </c>
      <c r="E4475" s="892">
        <v>1000</v>
      </c>
      <c r="F4475" s="887" t="s">
        <v>18421</v>
      </c>
      <c r="G4475" s="891" t="s">
        <v>18420</v>
      </c>
      <c r="H4475" s="890"/>
      <c r="I4475" s="889" t="s">
        <v>3135</v>
      </c>
      <c r="J4475" s="889"/>
      <c r="K4475" s="888">
        <v>1</v>
      </c>
      <c r="L4475" s="888">
        <v>3</v>
      </c>
      <c r="M4475" s="887">
        <v>3000</v>
      </c>
      <c r="N4475" s="888"/>
      <c r="O4475" s="888"/>
      <c r="P4475" s="887"/>
    </row>
    <row r="4476" spans="1:16" ht="33.75" x14ac:dyDescent="0.25">
      <c r="A4476" s="867" t="s">
        <v>18221</v>
      </c>
      <c r="B4476" s="867" t="s">
        <v>2672</v>
      </c>
      <c r="C4476" s="894" t="s">
        <v>18220</v>
      </c>
      <c r="D4476" s="893" t="s">
        <v>18419</v>
      </c>
      <c r="E4476" s="892">
        <v>1000</v>
      </c>
      <c r="F4476" s="887" t="s">
        <v>18418</v>
      </c>
      <c r="G4476" s="891" t="s">
        <v>18417</v>
      </c>
      <c r="H4476" s="890"/>
      <c r="I4476" s="889" t="s">
        <v>3135</v>
      </c>
      <c r="J4476" s="889"/>
      <c r="K4476" s="888">
        <v>1</v>
      </c>
      <c r="L4476" s="888">
        <v>3</v>
      </c>
      <c r="M4476" s="887">
        <v>3000</v>
      </c>
      <c r="N4476" s="888"/>
      <c r="O4476" s="888"/>
      <c r="P4476" s="887"/>
    </row>
    <row r="4477" spans="1:16" ht="33.75" x14ac:dyDescent="0.25">
      <c r="A4477" s="867" t="s">
        <v>18221</v>
      </c>
      <c r="B4477" s="867" t="s">
        <v>2672</v>
      </c>
      <c r="C4477" s="894" t="s">
        <v>18220</v>
      </c>
      <c r="D4477" s="893" t="s">
        <v>18416</v>
      </c>
      <c r="E4477" s="892">
        <v>1000</v>
      </c>
      <c r="F4477" s="887" t="s">
        <v>18415</v>
      </c>
      <c r="G4477" s="891" t="s">
        <v>18414</v>
      </c>
      <c r="H4477" s="890"/>
      <c r="I4477" s="889" t="s">
        <v>3135</v>
      </c>
      <c r="J4477" s="889"/>
      <c r="K4477" s="888">
        <v>1</v>
      </c>
      <c r="L4477" s="888">
        <v>3</v>
      </c>
      <c r="M4477" s="887">
        <v>3000</v>
      </c>
      <c r="N4477" s="888"/>
      <c r="O4477" s="888"/>
      <c r="P4477" s="887"/>
    </row>
    <row r="4478" spans="1:16" ht="33.75" x14ac:dyDescent="0.25">
      <c r="A4478" s="867" t="s">
        <v>18221</v>
      </c>
      <c r="B4478" s="867" t="s">
        <v>2672</v>
      </c>
      <c r="C4478" s="894" t="s">
        <v>18220</v>
      </c>
      <c r="D4478" s="893" t="s">
        <v>18227</v>
      </c>
      <c r="E4478" s="892">
        <v>1000</v>
      </c>
      <c r="F4478" s="887" t="s">
        <v>18413</v>
      </c>
      <c r="G4478" s="891" t="s">
        <v>18412</v>
      </c>
      <c r="H4478" s="890" t="s">
        <v>8333</v>
      </c>
      <c r="I4478" s="889" t="s">
        <v>3654</v>
      </c>
      <c r="J4478" s="889" t="s">
        <v>18411</v>
      </c>
      <c r="K4478" s="888">
        <v>1</v>
      </c>
      <c r="L4478" s="888">
        <v>3</v>
      </c>
      <c r="M4478" s="887">
        <v>3000</v>
      </c>
      <c r="N4478" s="888"/>
      <c r="O4478" s="888"/>
      <c r="P4478" s="887"/>
    </row>
    <row r="4479" spans="1:16" ht="33.75" x14ac:dyDescent="0.25">
      <c r="A4479" s="867" t="s">
        <v>18221</v>
      </c>
      <c r="B4479" s="867" t="s">
        <v>2672</v>
      </c>
      <c r="C4479" s="894" t="s">
        <v>18220</v>
      </c>
      <c r="D4479" s="893" t="s">
        <v>18401</v>
      </c>
      <c r="E4479" s="892">
        <v>1000</v>
      </c>
      <c r="F4479" s="887" t="s">
        <v>18400</v>
      </c>
      <c r="G4479" s="891" t="s">
        <v>18399</v>
      </c>
      <c r="H4479" s="890"/>
      <c r="I4479" s="889" t="s">
        <v>3135</v>
      </c>
      <c r="J4479" s="889"/>
      <c r="K4479" s="888">
        <v>1</v>
      </c>
      <c r="L4479" s="888">
        <v>3</v>
      </c>
      <c r="M4479" s="887">
        <v>3000</v>
      </c>
      <c r="N4479" s="888"/>
      <c r="O4479" s="888"/>
      <c r="P4479" s="887"/>
    </row>
    <row r="4480" spans="1:16" ht="33.75" x14ac:dyDescent="0.25">
      <c r="A4480" s="867" t="s">
        <v>18221</v>
      </c>
      <c r="B4480" s="867" t="s">
        <v>2672</v>
      </c>
      <c r="C4480" s="894" t="s">
        <v>18220</v>
      </c>
      <c r="D4480" s="893" t="s">
        <v>18410</v>
      </c>
      <c r="E4480" s="892">
        <v>1000</v>
      </c>
      <c r="F4480" s="887" t="s">
        <v>18409</v>
      </c>
      <c r="G4480" s="891" t="s">
        <v>18408</v>
      </c>
      <c r="H4480" s="890"/>
      <c r="I4480" s="889" t="s">
        <v>3135</v>
      </c>
      <c r="J4480" s="889"/>
      <c r="K4480" s="888">
        <v>1</v>
      </c>
      <c r="L4480" s="888">
        <v>3</v>
      </c>
      <c r="M4480" s="887">
        <v>3000</v>
      </c>
      <c r="N4480" s="888"/>
      <c r="O4480" s="888"/>
      <c r="P4480" s="887"/>
    </row>
    <row r="4481" spans="1:16" ht="33.75" x14ac:dyDescent="0.25">
      <c r="A4481" s="867" t="s">
        <v>18221</v>
      </c>
      <c r="B4481" s="867" t="s">
        <v>2672</v>
      </c>
      <c r="C4481" s="894" t="s">
        <v>18220</v>
      </c>
      <c r="D4481" s="893" t="s">
        <v>18407</v>
      </c>
      <c r="E4481" s="892">
        <v>1000</v>
      </c>
      <c r="F4481" s="887" t="s">
        <v>18406</v>
      </c>
      <c r="G4481" s="891" t="s">
        <v>18405</v>
      </c>
      <c r="H4481" s="890"/>
      <c r="I4481" s="889" t="s">
        <v>3135</v>
      </c>
      <c r="J4481" s="889"/>
      <c r="K4481" s="888">
        <v>1</v>
      </c>
      <c r="L4481" s="888">
        <v>3</v>
      </c>
      <c r="M4481" s="887">
        <v>3000</v>
      </c>
      <c r="N4481" s="888"/>
      <c r="O4481" s="888"/>
      <c r="P4481" s="887"/>
    </row>
    <row r="4482" spans="1:16" ht="33.75" x14ac:dyDescent="0.25">
      <c r="A4482" s="867" t="s">
        <v>18221</v>
      </c>
      <c r="B4482" s="867" t="s">
        <v>2672</v>
      </c>
      <c r="C4482" s="894" t="s">
        <v>18220</v>
      </c>
      <c r="D4482" s="893" t="s">
        <v>18404</v>
      </c>
      <c r="E4482" s="892">
        <v>1000</v>
      </c>
      <c r="F4482" s="887" t="s">
        <v>18403</v>
      </c>
      <c r="G4482" s="891" t="s">
        <v>18402</v>
      </c>
      <c r="H4482" s="890"/>
      <c r="I4482" s="889" t="s">
        <v>3135</v>
      </c>
      <c r="J4482" s="889"/>
      <c r="K4482" s="888">
        <v>1</v>
      </c>
      <c r="L4482" s="888">
        <v>3</v>
      </c>
      <c r="M4482" s="887">
        <v>3000</v>
      </c>
      <c r="N4482" s="888"/>
      <c r="O4482" s="888"/>
      <c r="P4482" s="887"/>
    </row>
    <row r="4483" spans="1:16" ht="33.75" x14ac:dyDescent="0.25">
      <c r="A4483" s="867" t="s">
        <v>18221</v>
      </c>
      <c r="B4483" s="867" t="s">
        <v>2672</v>
      </c>
      <c r="C4483" s="894" t="s">
        <v>18220</v>
      </c>
      <c r="D4483" s="893" t="s">
        <v>18479</v>
      </c>
      <c r="E4483" s="892">
        <v>240</v>
      </c>
      <c r="F4483" s="887" t="s">
        <v>18478</v>
      </c>
      <c r="G4483" s="891" t="s">
        <v>18477</v>
      </c>
      <c r="H4483" s="890"/>
      <c r="I4483" s="889" t="s">
        <v>3135</v>
      </c>
      <c r="J4483" s="889"/>
      <c r="K4483" s="888">
        <v>1</v>
      </c>
      <c r="L4483" s="888">
        <v>3</v>
      </c>
      <c r="M4483" s="887">
        <v>720</v>
      </c>
      <c r="N4483" s="888"/>
      <c r="O4483" s="888"/>
      <c r="P4483" s="887"/>
    </row>
    <row r="4484" spans="1:16" ht="33.75" x14ac:dyDescent="0.25">
      <c r="A4484" s="867" t="s">
        <v>18221</v>
      </c>
      <c r="B4484" s="867" t="s">
        <v>2672</v>
      </c>
      <c r="C4484" s="894" t="s">
        <v>18220</v>
      </c>
      <c r="D4484" s="893" t="s">
        <v>18476</v>
      </c>
      <c r="E4484" s="892">
        <v>240</v>
      </c>
      <c r="F4484" s="887" t="s">
        <v>18475</v>
      </c>
      <c r="G4484" s="891" t="s">
        <v>18474</v>
      </c>
      <c r="H4484" s="890"/>
      <c r="I4484" s="889" t="s">
        <v>3135</v>
      </c>
      <c r="J4484" s="889"/>
      <c r="K4484" s="888">
        <v>1</v>
      </c>
      <c r="L4484" s="888">
        <v>3</v>
      </c>
      <c r="M4484" s="887">
        <v>720</v>
      </c>
      <c r="N4484" s="888"/>
      <c r="O4484" s="888"/>
      <c r="P4484" s="887"/>
    </row>
    <row r="4485" spans="1:16" ht="33.75" x14ac:dyDescent="0.25">
      <c r="A4485" s="867" t="s">
        <v>18221</v>
      </c>
      <c r="B4485" s="867" t="s">
        <v>2672</v>
      </c>
      <c r="C4485" s="894" t="s">
        <v>18220</v>
      </c>
      <c r="D4485" s="893" t="s">
        <v>18473</v>
      </c>
      <c r="E4485" s="892">
        <v>240</v>
      </c>
      <c r="F4485" s="887" t="s">
        <v>18472</v>
      </c>
      <c r="G4485" s="891" t="s">
        <v>18471</v>
      </c>
      <c r="H4485" s="890"/>
      <c r="I4485" s="889" t="s">
        <v>3135</v>
      </c>
      <c r="J4485" s="889"/>
      <c r="K4485" s="888">
        <v>1</v>
      </c>
      <c r="L4485" s="888">
        <v>3</v>
      </c>
      <c r="M4485" s="887">
        <v>720</v>
      </c>
      <c r="N4485" s="888"/>
      <c r="O4485" s="888"/>
      <c r="P4485" s="887"/>
    </row>
    <row r="4486" spans="1:16" ht="33.75" x14ac:dyDescent="0.25">
      <c r="A4486" s="867" t="s">
        <v>18221</v>
      </c>
      <c r="B4486" s="867" t="s">
        <v>2672</v>
      </c>
      <c r="C4486" s="894" t="s">
        <v>18220</v>
      </c>
      <c r="D4486" s="893" t="s">
        <v>18470</v>
      </c>
      <c r="E4486" s="892">
        <v>240</v>
      </c>
      <c r="F4486" s="887" t="s">
        <v>18469</v>
      </c>
      <c r="G4486" s="891" t="s">
        <v>18468</v>
      </c>
      <c r="H4486" s="890"/>
      <c r="I4486" s="889" t="s">
        <v>3135</v>
      </c>
      <c r="J4486" s="889"/>
      <c r="K4486" s="888">
        <v>1</v>
      </c>
      <c r="L4486" s="888">
        <v>3</v>
      </c>
      <c r="M4486" s="887">
        <v>720</v>
      </c>
      <c r="N4486" s="888"/>
      <c r="O4486" s="888"/>
      <c r="P4486" s="887"/>
    </row>
    <row r="4487" spans="1:16" ht="33.75" x14ac:dyDescent="0.25">
      <c r="A4487" s="867" t="s">
        <v>18221</v>
      </c>
      <c r="B4487" s="867" t="s">
        <v>2672</v>
      </c>
      <c r="C4487" s="894" t="s">
        <v>18220</v>
      </c>
      <c r="D4487" s="893" t="s">
        <v>18467</v>
      </c>
      <c r="E4487" s="892">
        <v>240</v>
      </c>
      <c r="F4487" s="887" t="s">
        <v>18466</v>
      </c>
      <c r="G4487" s="891" t="s">
        <v>18465</v>
      </c>
      <c r="H4487" s="890"/>
      <c r="I4487" s="889" t="s">
        <v>3135</v>
      </c>
      <c r="J4487" s="889"/>
      <c r="K4487" s="888">
        <v>1</v>
      </c>
      <c r="L4487" s="888">
        <v>3</v>
      </c>
      <c r="M4487" s="887">
        <v>720</v>
      </c>
      <c r="N4487" s="888"/>
      <c r="O4487" s="888"/>
      <c r="P4487" s="887"/>
    </row>
    <row r="4488" spans="1:16" ht="33.75" x14ac:dyDescent="0.25">
      <c r="A4488" s="867" t="s">
        <v>18221</v>
      </c>
      <c r="B4488" s="867" t="s">
        <v>2672</v>
      </c>
      <c r="C4488" s="894" t="s">
        <v>18220</v>
      </c>
      <c r="D4488" s="893" t="s">
        <v>18464</v>
      </c>
      <c r="E4488" s="892">
        <v>240</v>
      </c>
      <c r="F4488" s="887" t="s">
        <v>18463</v>
      </c>
      <c r="G4488" s="891" t="s">
        <v>18462</v>
      </c>
      <c r="H4488" s="890"/>
      <c r="I4488" s="889" t="s">
        <v>3135</v>
      </c>
      <c r="J4488" s="889"/>
      <c r="K4488" s="888">
        <v>1</v>
      </c>
      <c r="L4488" s="888">
        <v>3</v>
      </c>
      <c r="M4488" s="887">
        <v>720</v>
      </c>
      <c r="N4488" s="888"/>
      <c r="O4488" s="888"/>
      <c r="P4488" s="887"/>
    </row>
    <row r="4489" spans="1:16" ht="33.75" x14ac:dyDescent="0.25">
      <c r="A4489" s="867" t="s">
        <v>18221</v>
      </c>
      <c r="B4489" s="867" t="s">
        <v>2672</v>
      </c>
      <c r="C4489" s="894" t="s">
        <v>18220</v>
      </c>
      <c r="D4489" s="893" t="s">
        <v>18461</v>
      </c>
      <c r="E4489" s="892">
        <v>240</v>
      </c>
      <c r="F4489" s="887" t="s">
        <v>18460</v>
      </c>
      <c r="G4489" s="891" t="s">
        <v>18459</v>
      </c>
      <c r="H4489" s="890"/>
      <c r="I4489" s="889" t="s">
        <v>3135</v>
      </c>
      <c r="J4489" s="889"/>
      <c r="K4489" s="888">
        <v>1</v>
      </c>
      <c r="L4489" s="888">
        <v>3</v>
      </c>
      <c r="M4489" s="887">
        <v>720</v>
      </c>
      <c r="N4489" s="888"/>
      <c r="O4489" s="888"/>
      <c r="P4489" s="887"/>
    </row>
    <row r="4490" spans="1:16" ht="33.75" x14ac:dyDescent="0.25">
      <c r="A4490" s="867" t="s">
        <v>18221</v>
      </c>
      <c r="B4490" s="867" t="s">
        <v>2672</v>
      </c>
      <c r="C4490" s="894" t="s">
        <v>18220</v>
      </c>
      <c r="D4490" s="893" t="s">
        <v>18458</v>
      </c>
      <c r="E4490" s="892">
        <v>240</v>
      </c>
      <c r="F4490" s="887" t="s">
        <v>18457</v>
      </c>
      <c r="G4490" s="891" t="s">
        <v>18456</v>
      </c>
      <c r="H4490" s="890"/>
      <c r="I4490" s="889" t="s">
        <v>3135</v>
      </c>
      <c r="J4490" s="889"/>
      <c r="K4490" s="888">
        <v>1</v>
      </c>
      <c r="L4490" s="888">
        <v>3</v>
      </c>
      <c r="M4490" s="887">
        <v>720</v>
      </c>
      <c r="N4490" s="888"/>
      <c r="O4490" s="888"/>
      <c r="P4490" s="887"/>
    </row>
    <row r="4491" spans="1:16" ht="33.75" x14ac:dyDescent="0.25">
      <c r="A4491" s="867" t="s">
        <v>18221</v>
      </c>
      <c r="B4491" s="867" t="s">
        <v>2672</v>
      </c>
      <c r="C4491" s="894" t="s">
        <v>18220</v>
      </c>
      <c r="D4491" s="893" t="s">
        <v>18455</v>
      </c>
      <c r="E4491" s="892">
        <v>240</v>
      </c>
      <c r="F4491" s="887" t="s">
        <v>18454</v>
      </c>
      <c r="G4491" s="891" t="s">
        <v>18453</v>
      </c>
      <c r="H4491" s="890"/>
      <c r="I4491" s="889" t="s">
        <v>3135</v>
      </c>
      <c r="J4491" s="889"/>
      <c r="K4491" s="888">
        <v>1</v>
      </c>
      <c r="L4491" s="888">
        <v>3</v>
      </c>
      <c r="M4491" s="887">
        <v>720</v>
      </c>
      <c r="N4491" s="888"/>
      <c r="O4491" s="888"/>
      <c r="P4491" s="887"/>
    </row>
    <row r="4492" spans="1:16" ht="33.75" x14ac:dyDescent="0.25">
      <c r="A4492" s="867" t="s">
        <v>18221</v>
      </c>
      <c r="B4492" s="867" t="s">
        <v>2672</v>
      </c>
      <c r="C4492" s="894" t="s">
        <v>18220</v>
      </c>
      <c r="D4492" s="893" t="s">
        <v>18452</v>
      </c>
      <c r="E4492" s="892">
        <v>240</v>
      </c>
      <c r="F4492" s="887" t="s">
        <v>18451</v>
      </c>
      <c r="G4492" s="891" t="s">
        <v>18450</v>
      </c>
      <c r="H4492" s="890"/>
      <c r="I4492" s="889" t="s">
        <v>3135</v>
      </c>
      <c r="J4492" s="889"/>
      <c r="K4492" s="888">
        <v>1</v>
      </c>
      <c r="L4492" s="888">
        <v>3</v>
      </c>
      <c r="M4492" s="887">
        <v>720</v>
      </c>
      <c r="N4492" s="888"/>
      <c r="O4492" s="888"/>
      <c r="P4492" s="887"/>
    </row>
    <row r="4493" spans="1:16" ht="33.75" x14ac:dyDescent="0.25">
      <c r="A4493" s="867" t="s">
        <v>18221</v>
      </c>
      <c r="B4493" s="867" t="s">
        <v>2672</v>
      </c>
      <c r="C4493" s="894" t="s">
        <v>18220</v>
      </c>
      <c r="D4493" s="893" t="s">
        <v>18449</v>
      </c>
      <c r="E4493" s="892">
        <v>240</v>
      </c>
      <c r="F4493" s="887" t="s">
        <v>18448</v>
      </c>
      <c r="G4493" s="891" t="s">
        <v>18447</v>
      </c>
      <c r="H4493" s="890"/>
      <c r="I4493" s="889" t="s">
        <v>3135</v>
      </c>
      <c r="J4493" s="889"/>
      <c r="K4493" s="888">
        <v>1</v>
      </c>
      <c r="L4493" s="888">
        <v>3</v>
      </c>
      <c r="M4493" s="887">
        <v>720</v>
      </c>
      <c r="N4493" s="888"/>
      <c r="O4493" s="888"/>
      <c r="P4493" s="887"/>
    </row>
    <row r="4494" spans="1:16" ht="33.75" x14ac:dyDescent="0.25">
      <c r="A4494" s="867" t="s">
        <v>18221</v>
      </c>
      <c r="B4494" s="867" t="s">
        <v>2672</v>
      </c>
      <c r="C4494" s="894" t="s">
        <v>18220</v>
      </c>
      <c r="D4494" s="893" t="s">
        <v>18446</v>
      </c>
      <c r="E4494" s="892">
        <v>240</v>
      </c>
      <c r="F4494" s="887" t="s">
        <v>18445</v>
      </c>
      <c r="G4494" s="891" t="s">
        <v>18444</v>
      </c>
      <c r="H4494" s="890"/>
      <c r="I4494" s="889" t="s">
        <v>3135</v>
      </c>
      <c r="J4494" s="889"/>
      <c r="K4494" s="888">
        <v>1</v>
      </c>
      <c r="L4494" s="888">
        <v>3</v>
      </c>
      <c r="M4494" s="887">
        <v>720</v>
      </c>
      <c r="N4494" s="888"/>
      <c r="O4494" s="888"/>
      <c r="P4494" s="887"/>
    </row>
    <row r="4495" spans="1:16" ht="33.75" x14ac:dyDescent="0.25">
      <c r="A4495" s="867" t="s">
        <v>18221</v>
      </c>
      <c r="B4495" s="867" t="s">
        <v>2672</v>
      </c>
      <c r="C4495" s="894" t="s">
        <v>18220</v>
      </c>
      <c r="D4495" s="893" t="s">
        <v>18443</v>
      </c>
      <c r="E4495" s="892">
        <v>240</v>
      </c>
      <c r="F4495" s="887" t="s">
        <v>18442</v>
      </c>
      <c r="G4495" s="891" t="s">
        <v>18441</v>
      </c>
      <c r="H4495" s="890"/>
      <c r="I4495" s="889" t="s">
        <v>18440</v>
      </c>
      <c r="J4495" s="889"/>
      <c r="K4495" s="888">
        <v>1</v>
      </c>
      <c r="L4495" s="888">
        <v>3</v>
      </c>
      <c r="M4495" s="887">
        <v>720</v>
      </c>
      <c r="N4495" s="888"/>
      <c r="O4495" s="888"/>
      <c r="P4495" s="887"/>
    </row>
    <row r="4496" spans="1:16" x14ac:dyDescent="0.25">
      <c r="A4496" s="1772" t="s">
        <v>2848</v>
      </c>
      <c r="B4496" s="1772"/>
      <c r="C4496" s="1772"/>
      <c r="D4496" s="1772"/>
      <c r="E4496" s="1772"/>
      <c r="F4496" s="1772" t="s">
        <v>378</v>
      </c>
      <c r="G4496" s="1772"/>
      <c r="H4496" s="1772"/>
      <c r="I4496" s="1772"/>
      <c r="J4496" s="1772"/>
      <c r="K4496" s="1771" t="s">
        <v>2847</v>
      </c>
      <c r="L4496" s="1771"/>
      <c r="M4496" s="1771"/>
      <c r="N4496" s="1771" t="s">
        <v>2846</v>
      </c>
      <c r="O4496" s="1771"/>
      <c r="P4496" s="1771"/>
    </row>
    <row r="4497" spans="1:16" ht="69.75" x14ac:dyDescent="0.25">
      <c r="A4497" s="1535" t="s">
        <v>2845</v>
      </c>
      <c r="B4497" s="1535" t="s">
        <v>5</v>
      </c>
      <c r="C4497" s="1535" t="s">
        <v>2844</v>
      </c>
      <c r="D4497" s="1535" t="s">
        <v>2843</v>
      </c>
      <c r="E4497" s="1536" t="s">
        <v>2842</v>
      </c>
      <c r="F4497" s="1537" t="s">
        <v>2841</v>
      </c>
      <c r="G4497" s="1535" t="s">
        <v>2840</v>
      </c>
      <c r="H4497" s="1535" t="s">
        <v>2839</v>
      </c>
      <c r="I4497" s="1535" t="s">
        <v>2838</v>
      </c>
      <c r="J4497" s="1535" t="s">
        <v>2837</v>
      </c>
      <c r="K4497" s="1538" t="s">
        <v>2836</v>
      </c>
      <c r="L4497" s="1538" t="s">
        <v>2835</v>
      </c>
      <c r="M4497" s="1539" t="s">
        <v>2834</v>
      </c>
      <c r="N4497" s="1538" t="s">
        <v>2836</v>
      </c>
      <c r="O4497" s="1538" t="s">
        <v>2835</v>
      </c>
      <c r="P4497" s="1539" t="s">
        <v>2834</v>
      </c>
    </row>
    <row r="4498" spans="1:16" ht="33.75" x14ac:dyDescent="0.25">
      <c r="A4498" s="867" t="s">
        <v>18221</v>
      </c>
      <c r="B4498" s="867" t="s">
        <v>2672</v>
      </c>
      <c r="C4498" s="894" t="s">
        <v>18220</v>
      </c>
      <c r="D4498" s="893" t="s">
        <v>18439</v>
      </c>
      <c r="E4498" s="892">
        <v>240</v>
      </c>
      <c r="F4498" s="887" t="s">
        <v>18438</v>
      </c>
      <c r="G4498" s="891" t="s">
        <v>18437</v>
      </c>
      <c r="H4498" s="890"/>
      <c r="I4498" s="889" t="s">
        <v>3135</v>
      </c>
      <c r="J4498" s="889"/>
      <c r="K4498" s="888">
        <v>1</v>
      </c>
      <c r="L4498" s="888">
        <v>3</v>
      </c>
      <c r="M4498" s="887">
        <v>720</v>
      </c>
      <c r="N4498" s="888"/>
      <c r="O4498" s="888"/>
      <c r="P4498" s="887"/>
    </row>
    <row r="4499" spans="1:16" ht="33.75" x14ac:dyDescent="0.25">
      <c r="A4499" s="867" t="s">
        <v>18221</v>
      </c>
      <c r="B4499" s="867" t="s">
        <v>2672</v>
      </c>
      <c r="C4499" s="894" t="s">
        <v>18220</v>
      </c>
      <c r="D4499" s="893" t="s">
        <v>18532</v>
      </c>
      <c r="E4499" s="892">
        <v>2000</v>
      </c>
      <c r="F4499" s="887" t="s">
        <v>18531</v>
      </c>
      <c r="G4499" s="891" t="s">
        <v>18530</v>
      </c>
      <c r="H4499" s="890" t="s">
        <v>2883</v>
      </c>
      <c r="I4499" s="889" t="s">
        <v>2707</v>
      </c>
      <c r="J4499" s="889"/>
      <c r="K4499" s="888">
        <v>1</v>
      </c>
      <c r="L4499" s="888">
        <v>3</v>
      </c>
      <c r="M4499" s="887">
        <v>5666.66</v>
      </c>
      <c r="N4499" s="888"/>
      <c r="O4499" s="888"/>
      <c r="P4499" s="887"/>
    </row>
    <row r="4500" spans="1:16" ht="67.5" x14ac:dyDescent="0.25">
      <c r="A4500" s="867" t="s">
        <v>18221</v>
      </c>
      <c r="B4500" s="867" t="s">
        <v>2672</v>
      </c>
      <c r="C4500" s="894" t="s">
        <v>18220</v>
      </c>
      <c r="D4500" s="893" t="s">
        <v>18628</v>
      </c>
      <c r="E4500" s="892">
        <v>2000</v>
      </c>
      <c r="F4500" s="887" t="s">
        <v>18267</v>
      </c>
      <c r="G4500" s="891" t="s">
        <v>18266</v>
      </c>
      <c r="H4500" s="890" t="s">
        <v>2712</v>
      </c>
      <c r="I4500" s="889" t="s">
        <v>17825</v>
      </c>
      <c r="J4500" s="889" t="s">
        <v>2712</v>
      </c>
      <c r="K4500" s="888">
        <v>1</v>
      </c>
      <c r="L4500" s="888">
        <v>3</v>
      </c>
      <c r="M4500" s="887">
        <v>5666.66</v>
      </c>
      <c r="N4500" s="888"/>
      <c r="O4500" s="888"/>
      <c r="P4500" s="887"/>
    </row>
    <row r="4501" spans="1:16" ht="67.5" x14ac:dyDescent="0.25">
      <c r="A4501" s="867" t="s">
        <v>18221</v>
      </c>
      <c r="B4501" s="867" t="s">
        <v>2672</v>
      </c>
      <c r="C4501" s="894" t="s">
        <v>18220</v>
      </c>
      <c r="D4501" s="893" t="s">
        <v>18628</v>
      </c>
      <c r="E4501" s="892">
        <v>2000</v>
      </c>
      <c r="F4501" s="887" t="s">
        <v>18265</v>
      </c>
      <c r="G4501" s="891" t="s">
        <v>18264</v>
      </c>
      <c r="H4501" s="890" t="s">
        <v>2756</v>
      </c>
      <c r="I4501" s="889" t="s">
        <v>3654</v>
      </c>
      <c r="J4501" s="889" t="s">
        <v>2712</v>
      </c>
      <c r="K4501" s="888">
        <v>1</v>
      </c>
      <c r="L4501" s="888">
        <v>3</v>
      </c>
      <c r="M4501" s="887">
        <v>5666.66</v>
      </c>
      <c r="N4501" s="888"/>
      <c r="O4501" s="888"/>
      <c r="P4501" s="887"/>
    </row>
    <row r="4502" spans="1:16" ht="56.25" x14ac:dyDescent="0.25">
      <c r="A4502" s="867" t="s">
        <v>18221</v>
      </c>
      <c r="B4502" s="867" t="s">
        <v>2672</v>
      </c>
      <c r="C4502" s="894" t="s">
        <v>18220</v>
      </c>
      <c r="D4502" s="893" t="s">
        <v>18495</v>
      </c>
      <c r="E4502" s="892">
        <v>1500</v>
      </c>
      <c r="F4502" s="887" t="s">
        <v>18494</v>
      </c>
      <c r="G4502" s="891" t="s">
        <v>18493</v>
      </c>
      <c r="H4502" s="890" t="s">
        <v>2704</v>
      </c>
      <c r="I4502" s="889" t="s">
        <v>2684</v>
      </c>
      <c r="J4502" s="889"/>
      <c r="K4502" s="888">
        <v>1</v>
      </c>
      <c r="L4502" s="888">
        <v>3</v>
      </c>
      <c r="M4502" s="887">
        <v>3900</v>
      </c>
      <c r="N4502" s="888"/>
      <c r="O4502" s="888"/>
      <c r="P4502" s="887"/>
    </row>
    <row r="4503" spans="1:16" ht="33.75" x14ac:dyDescent="0.25">
      <c r="A4503" s="867" t="s">
        <v>18221</v>
      </c>
      <c r="B4503" s="867" t="s">
        <v>2672</v>
      </c>
      <c r="C4503" s="894" t="s">
        <v>18220</v>
      </c>
      <c r="D4503" s="893" t="s">
        <v>18651</v>
      </c>
      <c r="E4503" s="892">
        <v>1000</v>
      </c>
      <c r="F4503" s="887" t="s">
        <v>18430</v>
      </c>
      <c r="G4503" s="891" t="s">
        <v>18429</v>
      </c>
      <c r="H4503" s="890"/>
      <c r="I4503" s="889" t="s">
        <v>3135</v>
      </c>
      <c r="J4503" s="889"/>
      <c r="K4503" s="888">
        <v>1</v>
      </c>
      <c r="L4503" s="888">
        <v>3</v>
      </c>
      <c r="M4503" s="887">
        <v>2566.66</v>
      </c>
      <c r="N4503" s="888"/>
      <c r="O4503" s="888"/>
      <c r="P4503" s="887"/>
    </row>
    <row r="4504" spans="1:16" ht="56.25" x14ac:dyDescent="0.25">
      <c r="A4504" s="867" t="s">
        <v>18221</v>
      </c>
      <c r="B4504" s="867" t="s">
        <v>2672</v>
      </c>
      <c r="C4504" s="894" t="s">
        <v>18220</v>
      </c>
      <c r="D4504" s="893" t="s">
        <v>18630</v>
      </c>
      <c r="E4504" s="892">
        <v>2000</v>
      </c>
      <c r="F4504" s="887" t="s">
        <v>18286</v>
      </c>
      <c r="G4504" s="891" t="s">
        <v>18285</v>
      </c>
      <c r="H4504" s="890" t="s">
        <v>2704</v>
      </c>
      <c r="I4504" s="889" t="s">
        <v>3654</v>
      </c>
      <c r="J4504" s="889" t="s">
        <v>2703</v>
      </c>
      <c r="K4504" s="888">
        <v>1</v>
      </c>
      <c r="L4504" s="888">
        <v>3</v>
      </c>
      <c r="M4504" s="887">
        <v>4933.33</v>
      </c>
      <c r="N4504" s="888"/>
      <c r="O4504" s="888"/>
      <c r="P4504" s="887"/>
    </row>
    <row r="4505" spans="1:16" ht="33.75" x14ac:dyDescent="0.25">
      <c r="A4505" s="867" t="s">
        <v>18221</v>
      </c>
      <c r="B4505" s="867" t="s">
        <v>2672</v>
      </c>
      <c r="C4505" s="894" t="s">
        <v>18220</v>
      </c>
      <c r="D4505" s="893" t="s">
        <v>18644</v>
      </c>
      <c r="E4505" s="892">
        <v>5500</v>
      </c>
      <c r="F4505" s="887" t="s">
        <v>18643</v>
      </c>
      <c r="G4505" s="891" t="s">
        <v>18642</v>
      </c>
      <c r="H4505" s="890" t="s">
        <v>2745</v>
      </c>
      <c r="I4505" s="889" t="s">
        <v>3654</v>
      </c>
      <c r="J4505" s="889" t="s">
        <v>2814</v>
      </c>
      <c r="K4505" s="888">
        <v>1</v>
      </c>
      <c r="L4505" s="888">
        <v>3</v>
      </c>
      <c r="M4505" s="887">
        <v>12833.33</v>
      </c>
      <c r="N4505" s="888"/>
      <c r="O4505" s="888"/>
      <c r="P4505" s="887"/>
    </row>
    <row r="4506" spans="1:16" ht="45" x14ac:dyDescent="0.25">
      <c r="A4506" s="867" t="s">
        <v>18221</v>
      </c>
      <c r="B4506" s="867" t="s">
        <v>2672</v>
      </c>
      <c r="C4506" s="894" t="s">
        <v>18220</v>
      </c>
      <c r="D4506" s="893" t="s">
        <v>18641</v>
      </c>
      <c r="E4506" s="892">
        <v>1500</v>
      </c>
      <c r="F4506" s="887" t="s">
        <v>18327</v>
      </c>
      <c r="G4506" s="891" t="s">
        <v>18326</v>
      </c>
      <c r="H4506" s="890" t="s">
        <v>2722</v>
      </c>
      <c r="I4506" s="889" t="s">
        <v>2684</v>
      </c>
      <c r="J4506" s="889"/>
      <c r="K4506" s="888">
        <v>1</v>
      </c>
      <c r="L4506" s="888">
        <v>2</v>
      </c>
      <c r="M4506" s="887">
        <v>2850</v>
      </c>
      <c r="N4506" s="888"/>
      <c r="O4506" s="888"/>
      <c r="P4506" s="887"/>
    </row>
    <row r="4507" spans="1:16" ht="33.75" x14ac:dyDescent="0.25">
      <c r="A4507" s="867" t="s">
        <v>18221</v>
      </c>
      <c r="B4507" s="867" t="s">
        <v>2672</v>
      </c>
      <c r="C4507" s="894" t="s">
        <v>18220</v>
      </c>
      <c r="D4507" s="893" t="s">
        <v>18510</v>
      </c>
      <c r="E4507" s="892">
        <v>2500</v>
      </c>
      <c r="F4507" s="887" t="s">
        <v>18509</v>
      </c>
      <c r="G4507" s="891" t="s">
        <v>18508</v>
      </c>
      <c r="H4507" s="890" t="s">
        <v>2722</v>
      </c>
      <c r="I4507" s="889" t="s">
        <v>2684</v>
      </c>
      <c r="J4507" s="889"/>
      <c r="K4507" s="888">
        <v>1</v>
      </c>
      <c r="L4507" s="888">
        <v>1</v>
      </c>
      <c r="M4507" s="887">
        <v>2500</v>
      </c>
      <c r="N4507" s="888"/>
      <c r="O4507" s="888"/>
      <c r="P4507" s="887"/>
    </row>
    <row r="4508" spans="1:16" ht="33.75" x14ac:dyDescent="0.25">
      <c r="A4508" s="867" t="s">
        <v>18221</v>
      </c>
      <c r="B4508" s="867" t="s">
        <v>2672</v>
      </c>
      <c r="C4508" s="894" t="s">
        <v>18220</v>
      </c>
      <c r="D4508" s="893" t="s">
        <v>18389</v>
      </c>
      <c r="E4508" s="892">
        <v>2000</v>
      </c>
      <c r="F4508" s="887" t="s">
        <v>18398</v>
      </c>
      <c r="G4508" s="891" t="s">
        <v>18397</v>
      </c>
      <c r="H4508" s="890" t="s">
        <v>18292</v>
      </c>
      <c r="I4508" s="889" t="s">
        <v>2707</v>
      </c>
      <c r="J4508" s="889"/>
      <c r="K4508" s="888">
        <v>1</v>
      </c>
      <c r="L4508" s="888">
        <v>1</v>
      </c>
      <c r="M4508" s="887">
        <v>1000</v>
      </c>
      <c r="N4508" s="888"/>
      <c r="O4508" s="888"/>
      <c r="P4508" s="887"/>
    </row>
    <row r="4509" spans="1:16" ht="33.75" x14ac:dyDescent="0.25">
      <c r="A4509" s="867" t="s">
        <v>18221</v>
      </c>
      <c r="B4509" s="867" t="s">
        <v>2672</v>
      </c>
      <c r="C4509" s="894" t="s">
        <v>18220</v>
      </c>
      <c r="D4509" s="893" t="s">
        <v>18389</v>
      </c>
      <c r="E4509" s="892">
        <v>2000</v>
      </c>
      <c r="F4509" s="887" t="s">
        <v>18396</v>
      </c>
      <c r="G4509" s="891" t="s">
        <v>18395</v>
      </c>
      <c r="H4509" s="890"/>
      <c r="I4509" s="889" t="s">
        <v>3135</v>
      </c>
      <c r="J4509" s="889"/>
      <c r="K4509" s="888">
        <v>1</v>
      </c>
      <c r="L4509" s="888">
        <v>1</v>
      </c>
      <c r="M4509" s="887">
        <v>1000</v>
      </c>
      <c r="N4509" s="888"/>
      <c r="O4509" s="888"/>
      <c r="P4509" s="887"/>
    </row>
    <row r="4510" spans="1:16" ht="33.75" x14ac:dyDescent="0.25">
      <c r="A4510" s="867" t="s">
        <v>18221</v>
      </c>
      <c r="B4510" s="867" t="s">
        <v>2672</v>
      </c>
      <c r="C4510" s="894" t="s">
        <v>18220</v>
      </c>
      <c r="D4510" s="893" t="s">
        <v>18389</v>
      </c>
      <c r="E4510" s="892">
        <v>2000</v>
      </c>
      <c r="F4510" s="887" t="s">
        <v>18394</v>
      </c>
      <c r="G4510" s="891" t="s">
        <v>18393</v>
      </c>
      <c r="H4510" s="890"/>
      <c r="I4510" s="889" t="s">
        <v>3135</v>
      </c>
      <c r="J4510" s="889"/>
      <c r="K4510" s="888">
        <v>1</v>
      </c>
      <c r="L4510" s="888">
        <v>1</v>
      </c>
      <c r="M4510" s="887">
        <v>1000</v>
      </c>
      <c r="N4510" s="888"/>
      <c r="O4510" s="888"/>
      <c r="P4510" s="887"/>
    </row>
    <row r="4511" spans="1:16" ht="33.75" x14ac:dyDescent="0.25">
      <c r="A4511" s="867" t="s">
        <v>18221</v>
      </c>
      <c r="B4511" s="867" t="s">
        <v>2672</v>
      </c>
      <c r="C4511" s="894" t="s">
        <v>18220</v>
      </c>
      <c r="D4511" s="893" t="s">
        <v>18389</v>
      </c>
      <c r="E4511" s="892">
        <v>2000</v>
      </c>
      <c r="F4511" s="887" t="s">
        <v>18392</v>
      </c>
      <c r="G4511" s="891" t="s">
        <v>18391</v>
      </c>
      <c r="H4511" s="890" t="s">
        <v>18390</v>
      </c>
      <c r="I4511" s="889" t="s">
        <v>2777</v>
      </c>
      <c r="J4511" s="889"/>
      <c r="K4511" s="888">
        <v>1</v>
      </c>
      <c r="L4511" s="888">
        <v>1</v>
      </c>
      <c r="M4511" s="887">
        <v>1000</v>
      </c>
      <c r="N4511" s="888"/>
      <c r="O4511" s="888"/>
      <c r="P4511" s="887"/>
    </row>
    <row r="4512" spans="1:16" ht="33.75" x14ac:dyDescent="0.25">
      <c r="A4512" s="867" t="s">
        <v>18221</v>
      </c>
      <c r="B4512" s="867" t="s">
        <v>2672</v>
      </c>
      <c r="C4512" s="894" t="s">
        <v>18220</v>
      </c>
      <c r="D4512" s="893" t="s">
        <v>18389</v>
      </c>
      <c r="E4512" s="892">
        <v>2000</v>
      </c>
      <c r="F4512" s="887" t="s">
        <v>18388</v>
      </c>
      <c r="G4512" s="891" t="s">
        <v>18387</v>
      </c>
      <c r="H4512" s="890" t="s">
        <v>2722</v>
      </c>
      <c r="I4512" s="889" t="s">
        <v>2684</v>
      </c>
      <c r="J4512" s="889"/>
      <c r="K4512" s="888">
        <v>1</v>
      </c>
      <c r="L4512" s="888">
        <v>1</v>
      </c>
      <c r="M4512" s="887">
        <v>1000</v>
      </c>
      <c r="N4512" s="888"/>
      <c r="O4512" s="888"/>
      <c r="P4512" s="887"/>
    </row>
    <row r="4513" spans="1:16" ht="33.75" x14ac:dyDescent="0.25">
      <c r="A4513" s="867" t="s">
        <v>18221</v>
      </c>
      <c r="B4513" s="867" t="s">
        <v>2672</v>
      </c>
      <c r="C4513" s="894" t="s">
        <v>18220</v>
      </c>
      <c r="D4513" s="893" t="s">
        <v>18386</v>
      </c>
      <c r="E4513" s="892">
        <v>3560</v>
      </c>
      <c r="F4513" s="887" t="s">
        <v>18385</v>
      </c>
      <c r="G4513" s="891" t="s">
        <v>18384</v>
      </c>
      <c r="H4513" s="890"/>
      <c r="I4513" s="889" t="s">
        <v>3135</v>
      </c>
      <c r="J4513" s="889"/>
      <c r="K4513" s="888"/>
      <c r="L4513" s="888"/>
      <c r="M4513" s="887"/>
      <c r="N4513" s="888">
        <v>1</v>
      </c>
      <c r="O4513" s="888">
        <v>1</v>
      </c>
      <c r="P4513" s="887">
        <v>3560</v>
      </c>
    </row>
    <row r="4514" spans="1:16" ht="33.75" x14ac:dyDescent="0.25">
      <c r="A4514" s="867" t="s">
        <v>18221</v>
      </c>
      <c r="B4514" s="867" t="s">
        <v>2672</v>
      </c>
      <c r="C4514" s="894" t="s">
        <v>18220</v>
      </c>
      <c r="D4514" s="893" t="s">
        <v>18383</v>
      </c>
      <c r="E4514" s="892">
        <v>1000</v>
      </c>
      <c r="F4514" s="887" t="s">
        <v>18382</v>
      </c>
      <c r="G4514" s="891" t="s">
        <v>18381</v>
      </c>
      <c r="H4514" s="890"/>
      <c r="I4514" s="889" t="s">
        <v>3135</v>
      </c>
      <c r="J4514" s="889"/>
      <c r="K4514" s="888"/>
      <c r="L4514" s="888"/>
      <c r="M4514" s="887"/>
      <c r="N4514" s="888">
        <v>1</v>
      </c>
      <c r="O4514" s="888">
        <v>1</v>
      </c>
      <c r="P4514" s="887">
        <v>1000</v>
      </c>
    </row>
    <row r="4515" spans="1:16" ht="33.75" x14ac:dyDescent="0.25">
      <c r="A4515" s="867" t="s">
        <v>18221</v>
      </c>
      <c r="B4515" s="867" t="s">
        <v>2672</v>
      </c>
      <c r="C4515" s="894" t="s">
        <v>18220</v>
      </c>
      <c r="D4515" s="893" t="s">
        <v>18650</v>
      </c>
      <c r="E4515" s="892">
        <v>1100</v>
      </c>
      <c r="F4515" s="887" t="s">
        <v>18379</v>
      </c>
      <c r="G4515" s="891" t="s">
        <v>18378</v>
      </c>
      <c r="H4515" s="890" t="s">
        <v>2801</v>
      </c>
      <c r="I4515" s="889" t="s">
        <v>2869</v>
      </c>
      <c r="J4515" s="889" t="s">
        <v>58</v>
      </c>
      <c r="K4515" s="888"/>
      <c r="L4515" s="888"/>
      <c r="M4515" s="887"/>
      <c r="N4515" s="888">
        <v>1</v>
      </c>
      <c r="O4515" s="888">
        <v>1</v>
      </c>
      <c r="P4515" s="887">
        <v>1100</v>
      </c>
    </row>
    <row r="4516" spans="1:16" ht="33.75" x14ac:dyDescent="0.25">
      <c r="A4516" s="867" t="s">
        <v>18221</v>
      </c>
      <c r="B4516" s="867" t="s">
        <v>2672</v>
      </c>
      <c r="C4516" s="894" t="s">
        <v>18220</v>
      </c>
      <c r="D4516" s="893" t="s">
        <v>18377</v>
      </c>
      <c r="E4516" s="892">
        <v>1000</v>
      </c>
      <c r="F4516" s="887" t="s">
        <v>18376</v>
      </c>
      <c r="G4516" s="891" t="s">
        <v>18375</v>
      </c>
      <c r="H4516" s="890"/>
      <c r="I4516" s="889" t="s">
        <v>3135</v>
      </c>
      <c r="J4516" s="889"/>
      <c r="K4516" s="888"/>
      <c r="L4516" s="888"/>
      <c r="M4516" s="887"/>
      <c r="N4516" s="888">
        <v>1</v>
      </c>
      <c r="O4516" s="888">
        <v>1</v>
      </c>
      <c r="P4516" s="887">
        <v>1000</v>
      </c>
    </row>
    <row r="4517" spans="1:16" ht="33.75" x14ac:dyDescent="0.25">
      <c r="A4517" s="867" t="s">
        <v>18221</v>
      </c>
      <c r="B4517" s="867" t="s">
        <v>2672</v>
      </c>
      <c r="C4517" s="894" t="s">
        <v>18220</v>
      </c>
      <c r="D4517" s="893" t="s">
        <v>18374</v>
      </c>
      <c r="E4517" s="892">
        <v>1000</v>
      </c>
      <c r="F4517" s="887" t="s">
        <v>18373</v>
      </c>
      <c r="G4517" s="891" t="s">
        <v>18372</v>
      </c>
      <c r="H4517" s="890"/>
      <c r="I4517" s="889" t="s">
        <v>3135</v>
      </c>
      <c r="J4517" s="889"/>
      <c r="K4517" s="888"/>
      <c r="L4517" s="888"/>
      <c r="M4517" s="887"/>
      <c r="N4517" s="888">
        <v>1</v>
      </c>
      <c r="O4517" s="888">
        <v>1</v>
      </c>
      <c r="P4517" s="887">
        <v>1000</v>
      </c>
    </row>
    <row r="4518" spans="1:16" ht="33.75" x14ac:dyDescent="0.25">
      <c r="A4518" s="867" t="s">
        <v>18221</v>
      </c>
      <c r="B4518" s="867" t="s">
        <v>2672</v>
      </c>
      <c r="C4518" s="894" t="s">
        <v>18220</v>
      </c>
      <c r="D4518" s="893" t="s">
        <v>18371</v>
      </c>
      <c r="E4518" s="892">
        <v>1000</v>
      </c>
      <c r="F4518" s="887" t="s">
        <v>18370</v>
      </c>
      <c r="G4518" s="891" t="s">
        <v>18369</v>
      </c>
      <c r="H4518" s="890"/>
      <c r="I4518" s="889" t="s">
        <v>3135</v>
      </c>
      <c r="J4518" s="889"/>
      <c r="K4518" s="888"/>
      <c r="L4518" s="888"/>
      <c r="M4518" s="887"/>
      <c r="N4518" s="888">
        <v>1</v>
      </c>
      <c r="O4518" s="888">
        <v>1</v>
      </c>
      <c r="P4518" s="887">
        <v>1000</v>
      </c>
    </row>
    <row r="4519" spans="1:16" ht="33.75" x14ac:dyDescent="0.25">
      <c r="A4519" s="867" t="s">
        <v>18221</v>
      </c>
      <c r="B4519" s="867" t="s">
        <v>2672</v>
      </c>
      <c r="C4519" s="894" t="s">
        <v>18220</v>
      </c>
      <c r="D4519" s="893" t="s">
        <v>18368</v>
      </c>
      <c r="E4519" s="892">
        <v>1000</v>
      </c>
      <c r="F4519" s="887" t="s">
        <v>18367</v>
      </c>
      <c r="G4519" s="891" t="s">
        <v>18366</v>
      </c>
      <c r="H4519" s="890"/>
      <c r="I4519" s="889" t="s">
        <v>3135</v>
      </c>
      <c r="J4519" s="889"/>
      <c r="K4519" s="888"/>
      <c r="L4519" s="888"/>
      <c r="M4519" s="887"/>
      <c r="N4519" s="888">
        <v>1</v>
      </c>
      <c r="O4519" s="888">
        <v>1</v>
      </c>
      <c r="P4519" s="887">
        <v>1000</v>
      </c>
    </row>
    <row r="4520" spans="1:16" ht="33.75" x14ac:dyDescent="0.25">
      <c r="A4520" s="867" t="s">
        <v>18221</v>
      </c>
      <c r="B4520" s="867" t="s">
        <v>2672</v>
      </c>
      <c r="C4520" s="894" t="s">
        <v>18220</v>
      </c>
      <c r="D4520" s="893" t="s">
        <v>18365</v>
      </c>
      <c r="E4520" s="892">
        <v>1000</v>
      </c>
      <c r="F4520" s="887" t="s">
        <v>18364</v>
      </c>
      <c r="G4520" s="891" t="s">
        <v>18363</v>
      </c>
      <c r="H4520" s="890"/>
      <c r="I4520" s="889" t="s">
        <v>3135</v>
      </c>
      <c r="J4520" s="889"/>
      <c r="K4520" s="888"/>
      <c r="L4520" s="888"/>
      <c r="M4520" s="887"/>
      <c r="N4520" s="888">
        <v>1</v>
      </c>
      <c r="O4520" s="888">
        <v>1</v>
      </c>
      <c r="P4520" s="887">
        <v>1000</v>
      </c>
    </row>
    <row r="4521" spans="1:16" ht="33.75" x14ac:dyDescent="0.25">
      <c r="A4521" s="867" t="s">
        <v>18221</v>
      </c>
      <c r="B4521" s="867" t="s">
        <v>2672</v>
      </c>
      <c r="C4521" s="894" t="s">
        <v>18220</v>
      </c>
      <c r="D4521" s="893" t="s">
        <v>18362</v>
      </c>
      <c r="E4521" s="892">
        <v>4000</v>
      </c>
      <c r="F4521" s="887" t="s">
        <v>18361</v>
      </c>
      <c r="G4521" s="891" t="s">
        <v>18360</v>
      </c>
      <c r="H4521" s="890" t="s">
        <v>18359</v>
      </c>
      <c r="I4521" s="889" t="s">
        <v>2777</v>
      </c>
      <c r="J4521" s="889"/>
      <c r="K4521" s="888"/>
      <c r="L4521" s="888"/>
      <c r="M4521" s="887"/>
      <c r="N4521" s="888">
        <v>1</v>
      </c>
      <c r="O4521" s="888">
        <v>1</v>
      </c>
      <c r="P4521" s="887">
        <v>4000</v>
      </c>
    </row>
    <row r="4522" spans="1:16" ht="33.75" x14ac:dyDescent="0.25">
      <c r="A4522" s="867" t="s">
        <v>18221</v>
      </c>
      <c r="B4522" s="867" t="s">
        <v>2672</v>
      </c>
      <c r="C4522" s="894" t="s">
        <v>18220</v>
      </c>
      <c r="D4522" s="893" t="s">
        <v>18358</v>
      </c>
      <c r="E4522" s="892">
        <v>3500</v>
      </c>
      <c r="F4522" s="887" t="s">
        <v>18357</v>
      </c>
      <c r="G4522" s="891" t="s">
        <v>18356</v>
      </c>
      <c r="H4522" s="890" t="s">
        <v>2704</v>
      </c>
      <c r="I4522" s="889" t="s">
        <v>3654</v>
      </c>
      <c r="J4522" s="889" t="s">
        <v>2703</v>
      </c>
      <c r="K4522" s="888"/>
      <c r="L4522" s="888"/>
      <c r="M4522" s="887"/>
      <c r="N4522" s="888">
        <v>1</v>
      </c>
      <c r="O4522" s="888">
        <v>1</v>
      </c>
      <c r="P4522" s="887">
        <v>3500</v>
      </c>
    </row>
    <row r="4523" spans="1:16" ht="33.75" x14ac:dyDescent="0.25">
      <c r="A4523" s="867" t="s">
        <v>18221</v>
      </c>
      <c r="B4523" s="867" t="s">
        <v>2672</v>
      </c>
      <c r="C4523" s="894" t="s">
        <v>18220</v>
      </c>
      <c r="D4523" s="893" t="s">
        <v>18649</v>
      </c>
      <c r="E4523" s="892">
        <v>1500</v>
      </c>
      <c r="F4523" s="887" t="s">
        <v>18223</v>
      </c>
      <c r="G4523" s="891" t="s">
        <v>18222</v>
      </c>
      <c r="H4523" s="890"/>
      <c r="I4523" s="889" t="s">
        <v>3135</v>
      </c>
      <c r="J4523" s="889"/>
      <c r="K4523" s="888"/>
      <c r="L4523" s="888"/>
      <c r="M4523" s="887"/>
      <c r="N4523" s="888">
        <v>1</v>
      </c>
      <c r="O4523" s="888">
        <v>1</v>
      </c>
      <c r="P4523" s="887">
        <v>1500</v>
      </c>
    </row>
    <row r="4524" spans="1:16" ht="33.75" x14ac:dyDescent="0.25">
      <c r="A4524" s="867" t="s">
        <v>18221</v>
      </c>
      <c r="B4524" s="867" t="s">
        <v>2672</v>
      </c>
      <c r="C4524" s="894" t="s">
        <v>18220</v>
      </c>
      <c r="D4524" s="893" t="s">
        <v>18354</v>
      </c>
      <c r="E4524" s="892">
        <v>2000</v>
      </c>
      <c r="F4524" s="887" t="s">
        <v>18353</v>
      </c>
      <c r="G4524" s="891" t="s">
        <v>18352</v>
      </c>
      <c r="H4524" s="890" t="s">
        <v>18351</v>
      </c>
      <c r="I4524" s="889" t="s">
        <v>2707</v>
      </c>
      <c r="J4524" s="889"/>
      <c r="K4524" s="888"/>
      <c r="L4524" s="888"/>
      <c r="M4524" s="887"/>
      <c r="N4524" s="888">
        <v>1</v>
      </c>
      <c r="O4524" s="888">
        <v>1</v>
      </c>
      <c r="P4524" s="887">
        <v>2000</v>
      </c>
    </row>
    <row r="4525" spans="1:16" ht="33.75" x14ac:dyDescent="0.25">
      <c r="A4525" s="867" t="s">
        <v>18221</v>
      </c>
      <c r="B4525" s="867" t="s">
        <v>2672</v>
      </c>
      <c r="C4525" s="894" t="s">
        <v>18220</v>
      </c>
      <c r="D4525" s="893" t="s">
        <v>18648</v>
      </c>
      <c r="E4525" s="892">
        <v>2000</v>
      </c>
      <c r="F4525" s="887" t="s">
        <v>18349</v>
      </c>
      <c r="G4525" s="891" t="s">
        <v>18348</v>
      </c>
      <c r="H4525" s="890" t="s">
        <v>2801</v>
      </c>
      <c r="I4525" s="889" t="s">
        <v>2869</v>
      </c>
      <c r="J4525" s="889" t="s">
        <v>58</v>
      </c>
      <c r="K4525" s="888"/>
      <c r="L4525" s="888"/>
      <c r="M4525" s="887"/>
      <c r="N4525" s="888">
        <v>1</v>
      </c>
      <c r="O4525" s="888">
        <v>1</v>
      </c>
      <c r="P4525" s="887">
        <v>2000</v>
      </c>
    </row>
    <row r="4526" spans="1:16" ht="33.75" x14ac:dyDescent="0.25">
      <c r="A4526" s="867" t="s">
        <v>18221</v>
      </c>
      <c r="B4526" s="867" t="s">
        <v>2672</v>
      </c>
      <c r="C4526" s="894" t="s">
        <v>18220</v>
      </c>
      <c r="D4526" s="893" t="s">
        <v>18252</v>
      </c>
      <c r="E4526" s="892">
        <v>1500</v>
      </c>
      <c r="F4526" s="887" t="s">
        <v>18251</v>
      </c>
      <c r="G4526" s="891" t="s">
        <v>18250</v>
      </c>
      <c r="H4526" s="890" t="s">
        <v>18249</v>
      </c>
      <c r="I4526" s="889" t="s">
        <v>2777</v>
      </c>
      <c r="J4526" s="889"/>
      <c r="K4526" s="888"/>
      <c r="L4526" s="888"/>
      <c r="M4526" s="887"/>
      <c r="N4526" s="888">
        <v>1</v>
      </c>
      <c r="O4526" s="888">
        <v>1</v>
      </c>
      <c r="P4526" s="887">
        <v>1500</v>
      </c>
    </row>
    <row r="4527" spans="1:16" ht="33.75" x14ac:dyDescent="0.25">
      <c r="A4527" s="867" t="s">
        <v>18221</v>
      </c>
      <c r="B4527" s="867" t="s">
        <v>2672</v>
      </c>
      <c r="C4527" s="894" t="s">
        <v>18220</v>
      </c>
      <c r="D4527" s="893" t="s">
        <v>18347</v>
      </c>
      <c r="E4527" s="892">
        <v>2500</v>
      </c>
      <c r="F4527" s="887" t="s">
        <v>18346</v>
      </c>
      <c r="G4527" s="891" t="s">
        <v>18345</v>
      </c>
      <c r="H4527" s="890" t="s">
        <v>18344</v>
      </c>
      <c r="I4527" s="889" t="s">
        <v>3654</v>
      </c>
      <c r="J4527" s="889" t="s">
        <v>18344</v>
      </c>
      <c r="K4527" s="888"/>
      <c r="L4527" s="888"/>
      <c r="M4527" s="887"/>
      <c r="N4527" s="888">
        <v>1</v>
      </c>
      <c r="O4527" s="888">
        <v>1</v>
      </c>
      <c r="P4527" s="887">
        <v>2500</v>
      </c>
    </row>
    <row r="4528" spans="1:16" ht="33.75" x14ac:dyDescent="0.25">
      <c r="A4528" s="867" t="s">
        <v>18221</v>
      </c>
      <c r="B4528" s="867" t="s">
        <v>2672</v>
      </c>
      <c r="C4528" s="894" t="s">
        <v>18220</v>
      </c>
      <c r="D4528" s="893" t="s">
        <v>18343</v>
      </c>
      <c r="E4528" s="892">
        <v>2000</v>
      </c>
      <c r="F4528" s="887" t="s">
        <v>18342</v>
      </c>
      <c r="G4528" s="891" t="s">
        <v>18341</v>
      </c>
      <c r="H4528" s="890" t="s">
        <v>18340</v>
      </c>
      <c r="I4528" s="889" t="s">
        <v>2869</v>
      </c>
      <c r="J4528" s="889"/>
      <c r="K4528" s="888"/>
      <c r="L4528" s="888"/>
      <c r="M4528" s="887"/>
      <c r="N4528" s="888">
        <v>1</v>
      </c>
      <c r="O4528" s="888">
        <v>1</v>
      </c>
      <c r="P4528" s="887">
        <v>2000</v>
      </c>
    </row>
    <row r="4529" spans="1:16" ht="33.75" x14ac:dyDescent="0.25">
      <c r="A4529" s="867" t="s">
        <v>18221</v>
      </c>
      <c r="B4529" s="867" t="s">
        <v>2672</v>
      </c>
      <c r="C4529" s="894" t="s">
        <v>18220</v>
      </c>
      <c r="D4529" s="893" t="s">
        <v>18647</v>
      </c>
      <c r="E4529" s="892">
        <v>2000</v>
      </c>
      <c r="F4529" s="887" t="s">
        <v>18338</v>
      </c>
      <c r="G4529" s="891" t="s">
        <v>18337</v>
      </c>
      <c r="H4529" s="890" t="s">
        <v>8333</v>
      </c>
      <c r="I4529" s="889" t="s">
        <v>18287</v>
      </c>
      <c r="J4529" s="889"/>
      <c r="K4529" s="888"/>
      <c r="L4529" s="888"/>
      <c r="M4529" s="887"/>
      <c r="N4529" s="888">
        <v>1</v>
      </c>
      <c r="O4529" s="888">
        <v>1</v>
      </c>
      <c r="P4529" s="887">
        <v>2000</v>
      </c>
    </row>
    <row r="4530" spans="1:16" ht="33.75" x14ac:dyDescent="0.25">
      <c r="A4530" s="867" t="s">
        <v>18221</v>
      </c>
      <c r="B4530" s="867" t="s">
        <v>2672</v>
      </c>
      <c r="C4530" s="894" t="s">
        <v>18220</v>
      </c>
      <c r="D4530" s="893" t="s">
        <v>18389</v>
      </c>
      <c r="E4530" s="892">
        <v>2000</v>
      </c>
      <c r="F4530" s="887" t="s">
        <v>18398</v>
      </c>
      <c r="G4530" s="891" t="s">
        <v>18397</v>
      </c>
      <c r="H4530" s="890" t="s">
        <v>18292</v>
      </c>
      <c r="I4530" s="889" t="s">
        <v>2707</v>
      </c>
      <c r="J4530" s="889"/>
      <c r="K4530" s="888"/>
      <c r="L4530" s="888"/>
      <c r="M4530" s="887"/>
      <c r="N4530" s="888">
        <v>1</v>
      </c>
      <c r="O4530" s="888">
        <v>1</v>
      </c>
      <c r="P4530" s="887">
        <v>2000</v>
      </c>
    </row>
    <row r="4531" spans="1:16" ht="33.75" x14ac:dyDescent="0.25">
      <c r="A4531" s="867" t="s">
        <v>18221</v>
      </c>
      <c r="B4531" s="867" t="s">
        <v>2672</v>
      </c>
      <c r="C4531" s="894" t="s">
        <v>18220</v>
      </c>
      <c r="D4531" s="893" t="s">
        <v>18389</v>
      </c>
      <c r="E4531" s="892">
        <v>2000</v>
      </c>
      <c r="F4531" s="887" t="s">
        <v>18396</v>
      </c>
      <c r="G4531" s="891" t="s">
        <v>18395</v>
      </c>
      <c r="H4531" s="890"/>
      <c r="I4531" s="889" t="s">
        <v>3135</v>
      </c>
      <c r="J4531" s="889"/>
      <c r="K4531" s="888"/>
      <c r="L4531" s="888"/>
      <c r="M4531" s="887"/>
      <c r="N4531" s="888">
        <v>1</v>
      </c>
      <c r="O4531" s="888">
        <v>1</v>
      </c>
      <c r="P4531" s="887">
        <v>2000</v>
      </c>
    </row>
    <row r="4532" spans="1:16" x14ac:dyDescent="0.25">
      <c r="A4532" s="1772" t="s">
        <v>2848</v>
      </c>
      <c r="B4532" s="1772"/>
      <c r="C4532" s="1772"/>
      <c r="D4532" s="1772"/>
      <c r="E4532" s="1772"/>
      <c r="F4532" s="1772" t="s">
        <v>378</v>
      </c>
      <c r="G4532" s="1772"/>
      <c r="H4532" s="1772"/>
      <c r="I4532" s="1772"/>
      <c r="J4532" s="1772"/>
      <c r="K4532" s="1771" t="s">
        <v>2847</v>
      </c>
      <c r="L4532" s="1771"/>
      <c r="M4532" s="1771"/>
      <c r="N4532" s="1771" t="s">
        <v>2846</v>
      </c>
      <c r="O4532" s="1771"/>
      <c r="P4532" s="1771"/>
    </row>
    <row r="4533" spans="1:16" ht="69.75" x14ac:dyDescent="0.25">
      <c r="A4533" s="1535" t="s">
        <v>2845</v>
      </c>
      <c r="B4533" s="1535" t="s">
        <v>5</v>
      </c>
      <c r="C4533" s="1535" t="s">
        <v>2844</v>
      </c>
      <c r="D4533" s="1535" t="s">
        <v>2843</v>
      </c>
      <c r="E4533" s="1536" t="s">
        <v>2842</v>
      </c>
      <c r="F4533" s="1537" t="s">
        <v>2841</v>
      </c>
      <c r="G4533" s="1535" t="s">
        <v>2840</v>
      </c>
      <c r="H4533" s="1535" t="s">
        <v>2839</v>
      </c>
      <c r="I4533" s="1535" t="s">
        <v>2838</v>
      </c>
      <c r="J4533" s="1535" t="s">
        <v>2837</v>
      </c>
      <c r="K4533" s="1538" t="s">
        <v>2836</v>
      </c>
      <c r="L4533" s="1538" t="s">
        <v>2835</v>
      </c>
      <c r="M4533" s="1539" t="s">
        <v>2834</v>
      </c>
      <c r="N4533" s="1538" t="s">
        <v>2836</v>
      </c>
      <c r="O4533" s="1538" t="s">
        <v>2835</v>
      </c>
      <c r="P4533" s="1539" t="s">
        <v>2834</v>
      </c>
    </row>
    <row r="4534" spans="1:16" ht="33.75" x14ac:dyDescent="0.25">
      <c r="A4534" s="867" t="s">
        <v>18221</v>
      </c>
      <c r="B4534" s="867" t="s">
        <v>2672</v>
      </c>
      <c r="C4534" s="894" t="s">
        <v>18220</v>
      </c>
      <c r="D4534" s="893" t="s">
        <v>18389</v>
      </c>
      <c r="E4534" s="892">
        <v>2000</v>
      </c>
      <c r="F4534" s="887" t="s">
        <v>18394</v>
      </c>
      <c r="G4534" s="891" t="s">
        <v>18393</v>
      </c>
      <c r="H4534" s="890"/>
      <c r="I4534" s="889" t="s">
        <v>3135</v>
      </c>
      <c r="J4534" s="889"/>
      <c r="K4534" s="888"/>
      <c r="L4534" s="888"/>
      <c r="M4534" s="887"/>
      <c r="N4534" s="888">
        <v>1</v>
      </c>
      <c r="O4534" s="888">
        <v>1</v>
      </c>
      <c r="P4534" s="887">
        <v>2000</v>
      </c>
    </row>
    <row r="4535" spans="1:16" ht="33.75" x14ac:dyDescent="0.25">
      <c r="A4535" s="867" t="s">
        <v>18221</v>
      </c>
      <c r="B4535" s="867" t="s">
        <v>2672</v>
      </c>
      <c r="C4535" s="894" t="s">
        <v>18220</v>
      </c>
      <c r="D4535" s="893" t="s">
        <v>18389</v>
      </c>
      <c r="E4535" s="892">
        <v>2000</v>
      </c>
      <c r="F4535" s="887" t="s">
        <v>18392</v>
      </c>
      <c r="G4535" s="891" t="s">
        <v>18391</v>
      </c>
      <c r="H4535" s="890" t="s">
        <v>18390</v>
      </c>
      <c r="I4535" s="889" t="s">
        <v>2777</v>
      </c>
      <c r="J4535" s="889"/>
      <c r="K4535" s="888"/>
      <c r="L4535" s="888"/>
      <c r="M4535" s="887"/>
      <c r="N4535" s="888">
        <v>1</v>
      </c>
      <c r="O4535" s="888">
        <v>1</v>
      </c>
      <c r="P4535" s="887">
        <v>2000</v>
      </c>
    </row>
    <row r="4536" spans="1:16" ht="33.75" x14ac:dyDescent="0.25">
      <c r="A4536" s="867" t="s">
        <v>18221</v>
      </c>
      <c r="B4536" s="867" t="s">
        <v>2672</v>
      </c>
      <c r="C4536" s="894" t="s">
        <v>18220</v>
      </c>
      <c r="D4536" s="893" t="s">
        <v>18389</v>
      </c>
      <c r="E4536" s="892">
        <v>2000</v>
      </c>
      <c r="F4536" s="887" t="s">
        <v>18388</v>
      </c>
      <c r="G4536" s="891" t="s">
        <v>18387</v>
      </c>
      <c r="H4536" s="890" t="s">
        <v>2722</v>
      </c>
      <c r="I4536" s="889" t="s">
        <v>2684</v>
      </c>
      <c r="J4536" s="889"/>
      <c r="K4536" s="888"/>
      <c r="L4536" s="888"/>
      <c r="M4536" s="887"/>
      <c r="N4536" s="888">
        <v>1</v>
      </c>
      <c r="O4536" s="888">
        <v>1</v>
      </c>
      <c r="P4536" s="887">
        <v>2000</v>
      </c>
    </row>
    <row r="4537" spans="1:16" ht="33.75" x14ac:dyDescent="0.25">
      <c r="A4537" s="867" t="s">
        <v>18221</v>
      </c>
      <c r="B4537" s="867" t="s">
        <v>2672</v>
      </c>
      <c r="C4537" s="894" t="s">
        <v>18220</v>
      </c>
      <c r="D4537" s="893" t="s">
        <v>18492</v>
      </c>
      <c r="E4537" s="892">
        <v>2500</v>
      </c>
      <c r="F4537" s="887" t="s">
        <v>18491</v>
      </c>
      <c r="G4537" s="891" t="s">
        <v>18490</v>
      </c>
      <c r="H4537" s="890" t="s">
        <v>18489</v>
      </c>
      <c r="I4537" s="889" t="s">
        <v>2869</v>
      </c>
      <c r="J4537" s="889"/>
      <c r="K4537" s="888"/>
      <c r="L4537" s="888"/>
      <c r="M4537" s="887"/>
      <c r="N4537" s="888">
        <v>1</v>
      </c>
      <c r="O4537" s="888">
        <v>1</v>
      </c>
      <c r="P4537" s="887">
        <v>2500</v>
      </c>
    </row>
    <row r="4538" spans="1:16" ht="33.75" x14ac:dyDescent="0.25">
      <c r="A4538" s="867" t="s">
        <v>18221</v>
      </c>
      <c r="B4538" s="867" t="s">
        <v>2672</v>
      </c>
      <c r="C4538" s="894" t="s">
        <v>18220</v>
      </c>
      <c r="D4538" s="893" t="s">
        <v>18488</v>
      </c>
      <c r="E4538" s="892">
        <v>5000</v>
      </c>
      <c r="F4538" s="887" t="s">
        <v>18487</v>
      </c>
      <c r="G4538" s="891" t="s">
        <v>18486</v>
      </c>
      <c r="H4538" s="890" t="s">
        <v>2725</v>
      </c>
      <c r="I4538" s="889" t="s">
        <v>2684</v>
      </c>
      <c r="J4538" s="889"/>
      <c r="K4538" s="888"/>
      <c r="L4538" s="888"/>
      <c r="M4538" s="887"/>
      <c r="N4538" s="888">
        <v>1</v>
      </c>
      <c r="O4538" s="888">
        <v>1</v>
      </c>
      <c r="P4538" s="887">
        <v>5000</v>
      </c>
    </row>
    <row r="4539" spans="1:16" ht="33.75" x14ac:dyDescent="0.25">
      <c r="A4539" s="867" t="s">
        <v>18221</v>
      </c>
      <c r="B4539" s="867" t="s">
        <v>2672</v>
      </c>
      <c r="C4539" s="894" t="s">
        <v>18220</v>
      </c>
      <c r="D4539" s="893" t="s">
        <v>18485</v>
      </c>
      <c r="E4539" s="892">
        <v>5000</v>
      </c>
      <c r="F4539" s="887" t="s">
        <v>18484</v>
      </c>
      <c r="G4539" s="891" t="s">
        <v>18483</v>
      </c>
      <c r="H4539" s="890" t="s">
        <v>3663</v>
      </c>
      <c r="I4539" s="889" t="s">
        <v>3654</v>
      </c>
      <c r="J4539" s="889" t="s">
        <v>2688</v>
      </c>
      <c r="K4539" s="888"/>
      <c r="L4539" s="888"/>
      <c r="M4539" s="887"/>
      <c r="N4539" s="888">
        <v>1</v>
      </c>
      <c r="O4539" s="888">
        <v>1</v>
      </c>
      <c r="P4539" s="887">
        <v>5000</v>
      </c>
    </row>
    <row r="4540" spans="1:16" ht="33.75" x14ac:dyDescent="0.25">
      <c r="A4540" s="867" t="s">
        <v>18221</v>
      </c>
      <c r="B4540" s="867" t="s">
        <v>2672</v>
      </c>
      <c r="C4540" s="894" t="s">
        <v>18220</v>
      </c>
      <c r="D4540" s="893" t="s">
        <v>18482</v>
      </c>
      <c r="E4540" s="892">
        <v>6000</v>
      </c>
      <c r="F4540" s="887" t="s">
        <v>18238</v>
      </c>
      <c r="G4540" s="891" t="s">
        <v>18237</v>
      </c>
      <c r="H4540" s="890" t="s">
        <v>4333</v>
      </c>
      <c r="I4540" s="889" t="s">
        <v>3654</v>
      </c>
      <c r="J4540" s="889" t="s">
        <v>6902</v>
      </c>
      <c r="K4540" s="888"/>
      <c r="L4540" s="888"/>
      <c r="M4540" s="887"/>
      <c r="N4540" s="888">
        <v>1</v>
      </c>
      <c r="O4540" s="888">
        <v>1</v>
      </c>
      <c r="P4540" s="887">
        <v>6000</v>
      </c>
    </row>
    <row r="4541" spans="1:16" ht="33.75" x14ac:dyDescent="0.25">
      <c r="A4541" s="867" t="s">
        <v>18221</v>
      </c>
      <c r="B4541" s="867" t="s">
        <v>2672</v>
      </c>
      <c r="C4541" s="894" t="s">
        <v>18220</v>
      </c>
      <c r="D4541" s="893" t="s">
        <v>18481</v>
      </c>
      <c r="E4541" s="892">
        <v>6000</v>
      </c>
      <c r="F4541" s="887" t="s">
        <v>18235</v>
      </c>
      <c r="G4541" s="891" t="s">
        <v>18234</v>
      </c>
      <c r="H4541" s="890" t="s">
        <v>18233</v>
      </c>
      <c r="I4541" s="889" t="s">
        <v>3654</v>
      </c>
      <c r="J4541" s="889" t="s">
        <v>18232</v>
      </c>
      <c r="K4541" s="888"/>
      <c r="L4541" s="888"/>
      <c r="M4541" s="887"/>
      <c r="N4541" s="888">
        <v>1</v>
      </c>
      <c r="O4541" s="888">
        <v>1</v>
      </c>
      <c r="P4541" s="887">
        <v>6000</v>
      </c>
    </row>
    <row r="4542" spans="1:16" ht="33.75" x14ac:dyDescent="0.25">
      <c r="A4542" s="867" t="s">
        <v>18221</v>
      </c>
      <c r="B4542" s="867" t="s">
        <v>2672</v>
      </c>
      <c r="C4542" s="894" t="s">
        <v>18220</v>
      </c>
      <c r="D4542" s="893" t="s">
        <v>18646</v>
      </c>
      <c r="E4542" s="892">
        <v>6000</v>
      </c>
      <c r="F4542" s="887" t="s">
        <v>18230</v>
      </c>
      <c r="G4542" s="891" t="s">
        <v>18229</v>
      </c>
      <c r="H4542" s="890" t="s">
        <v>18228</v>
      </c>
      <c r="I4542" s="889" t="s">
        <v>3654</v>
      </c>
      <c r="J4542" s="889" t="s">
        <v>3140</v>
      </c>
      <c r="K4542" s="888"/>
      <c r="L4542" s="888"/>
      <c r="M4542" s="887"/>
      <c r="N4542" s="888">
        <v>1</v>
      </c>
      <c r="O4542" s="888">
        <v>1</v>
      </c>
      <c r="P4542" s="887">
        <v>6000</v>
      </c>
    </row>
    <row r="4543" spans="1:16" ht="33.75" x14ac:dyDescent="0.25">
      <c r="A4543" s="867" t="s">
        <v>18221</v>
      </c>
      <c r="B4543" s="867" t="s">
        <v>2672</v>
      </c>
      <c r="C4543" s="894" t="s">
        <v>18220</v>
      </c>
      <c r="D4543" s="893" t="s">
        <v>18317</v>
      </c>
      <c r="E4543" s="892">
        <v>2000</v>
      </c>
      <c r="F4543" s="887" t="s">
        <v>18325</v>
      </c>
      <c r="G4543" s="891" t="s">
        <v>18324</v>
      </c>
      <c r="H4543" s="890" t="s">
        <v>18323</v>
      </c>
      <c r="I4543" s="889" t="s">
        <v>2707</v>
      </c>
      <c r="J4543" s="889"/>
      <c r="K4543" s="888"/>
      <c r="L4543" s="888"/>
      <c r="M4543" s="887"/>
      <c r="N4543" s="888">
        <v>1</v>
      </c>
      <c r="O4543" s="888">
        <v>1</v>
      </c>
      <c r="P4543" s="887">
        <v>2000</v>
      </c>
    </row>
    <row r="4544" spans="1:16" ht="33.75" x14ac:dyDescent="0.25">
      <c r="A4544" s="867" t="s">
        <v>18221</v>
      </c>
      <c r="B4544" s="867" t="s">
        <v>2672</v>
      </c>
      <c r="C4544" s="894" t="s">
        <v>18220</v>
      </c>
      <c r="D4544" s="893" t="s">
        <v>18317</v>
      </c>
      <c r="E4544" s="892">
        <v>2000</v>
      </c>
      <c r="F4544" s="887" t="s">
        <v>18322</v>
      </c>
      <c r="G4544" s="891" t="s">
        <v>18321</v>
      </c>
      <c r="H4544" s="890" t="s">
        <v>18320</v>
      </c>
      <c r="I4544" s="889" t="s">
        <v>2707</v>
      </c>
      <c r="J4544" s="889"/>
      <c r="K4544" s="888"/>
      <c r="L4544" s="888"/>
      <c r="M4544" s="887"/>
      <c r="N4544" s="888">
        <v>1</v>
      </c>
      <c r="O4544" s="888">
        <v>1</v>
      </c>
      <c r="P4544" s="887">
        <v>2000</v>
      </c>
    </row>
    <row r="4545" spans="1:16" ht="33.75" x14ac:dyDescent="0.25">
      <c r="A4545" s="867" t="s">
        <v>18221</v>
      </c>
      <c r="B4545" s="867" t="s">
        <v>2672</v>
      </c>
      <c r="C4545" s="894" t="s">
        <v>18220</v>
      </c>
      <c r="D4545" s="893" t="s">
        <v>18317</v>
      </c>
      <c r="E4545" s="892">
        <v>2000</v>
      </c>
      <c r="F4545" s="887" t="s">
        <v>18319</v>
      </c>
      <c r="G4545" s="891" t="s">
        <v>18318</v>
      </c>
      <c r="H4545" s="890" t="s">
        <v>2722</v>
      </c>
      <c r="I4545" s="889" t="s">
        <v>18287</v>
      </c>
      <c r="J4545" s="889"/>
      <c r="K4545" s="888"/>
      <c r="L4545" s="888"/>
      <c r="M4545" s="887"/>
      <c r="N4545" s="888">
        <v>1</v>
      </c>
      <c r="O4545" s="888">
        <v>1</v>
      </c>
      <c r="P4545" s="887">
        <v>2000</v>
      </c>
    </row>
    <row r="4546" spans="1:16" ht="33.75" x14ac:dyDescent="0.25">
      <c r="A4546" s="867" t="s">
        <v>18221</v>
      </c>
      <c r="B4546" s="867" t="s">
        <v>2672</v>
      </c>
      <c r="C4546" s="894" t="s">
        <v>18220</v>
      </c>
      <c r="D4546" s="893" t="s">
        <v>18317</v>
      </c>
      <c r="E4546" s="892">
        <v>2000</v>
      </c>
      <c r="F4546" s="887" t="s">
        <v>18316</v>
      </c>
      <c r="G4546" s="891" t="s">
        <v>18315</v>
      </c>
      <c r="H4546" s="890" t="s">
        <v>18314</v>
      </c>
      <c r="I4546" s="889" t="s">
        <v>2777</v>
      </c>
      <c r="J4546" s="889"/>
      <c r="K4546" s="888"/>
      <c r="L4546" s="888"/>
      <c r="M4546" s="887"/>
      <c r="N4546" s="888">
        <v>1</v>
      </c>
      <c r="O4546" s="888">
        <v>1</v>
      </c>
      <c r="P4546" s="887">
        <v>2000</v>
      </c>
    </row>
    <row r="4547" spans="1:16" ht="33.75" x14ac:dyDescent="0.25">
      <c r="A4547" s="867" t="s">
        <v>18221</v>
      </c>
      <c r="B4547" s="867" t="s">
        <v>2672</v>
      </c>
      <c r="C4547" s="894" t="s">
        <v>18220</v>
      </c>
      <c r="D4547" s="893" t="s">
        <v>18645</v>
      </c>
      <c r="E4547" s="892">
        <v>5500</v>
      </c>
      <c r="F4547" s="887" t="s">
        <v>18507</v>
      </c>
      <c r="G4547" s="891" t="s">
        <v>18506</v>
      </c>
      <c r="H4547" s="890" t="s">
        <v>2745</v>
      </c>
      <c r="I4547" s="889" t="s">
        <v>3654</v>
      </c>
      <c r="J4547" s="889" t="s">
        <v>2814</v>
      </c>
      <c r="K4547" s="888"/>
      <c r="L4547" s="888"/>
      <c r="M4547" s="887"/>
      <c r="N4547" s="888">
        <v>1</v>
      </c>
      <c r="O4547" s="888">
        <v>1</v>
      </c>
      <c r="P4547" s="887">
        <v>5500</v>
      </c>
    </row>
    <row r="4548" spans="1:16" ht="33.75" x14ac:dyDescent="0.25">
      <c r="A4548" s="867" t="s">
        <v>18221</v>
      </c>
      <c r="B4548" s="867" t="s">
        <v>2672</v>
      </c>
      <c r="C4548" s="894" t="s">
        <v>18220</v>
      </c>
      <c r="D4548" s="893" t="s">
        <v>18645</v>
      </c>
      <c r="E4548" s="892">
        <v>5500</v>
      </c>
      <c r="F4548" s="887" t="s">
        <v>18504</v>
      </c>
      <c r="G4548" s="891" t="s">
        <v>18503</v>
      </c>
      <c r="H4548" s="890" t="s">
        <v>2745</v>
      </c>
      <c r="I4548" s="889" t="s">
        <v>3654</v>
      </c>
      <c r="J4548" s="889" t="s">
        <v>2814</v>
      </c>
      <c r="K4548" s="888"/>
      <c r="L4548" s="888"/>
      <c r="M4548" s="887"/>
      <c r="N4548" s="888">
        <v>1</v>
      </c>
      <c r="O4548" s="888">
        <v>1</v>
      </c>
      <c r="P4548" s="887">
        <v>5500</v>
      </c>
    </row>
    <row r="4549" spans="1:16" ht="33.75" x14ac:dyDescent="0.25">
      <c r="A4549" s="867" t="s">
        <v>18221</v>
      </c>
      <c r="B4549" s="867" t="s">
        <v>2672</v>
      </c>
      <c r="C4549" s="894" t="s">
        <v>18220</v>
      </c>
      <c r="D4549" s="893" t="s">
        <v>18502</v>
      </c>
      <c r="E4549" s="892">
        <v>3000</v>
      </c>
      <c r="F4549" s="887" t="s">
        <v>18501</v>
      </c>
      <c r="G4549" s="891" t="s">
        <v>18500</v>
      </c>
      <c r="H4549" s="890" t="s">
        <v>18499</v>
      </c>
      <c r="I4549" s="889" t="s">
        <v>17825</v>
      </c>
      <c r="J4549" s="889" t="s">
        <v>18499</v>
      </c>
      <c r="K4549" s="888"/>
      <c r="L4549" s="888"/>
      <c r="M4549" s="887"/>
      <c r="N4549" s="888">
        <v>1</v>
      </c>
      <c r="O4549" s="888">
        <v>1</v>
      </c>
      <c r="P4549" s="887">
        <v>3000</v>
      </c>
    </row>
    <row r="4550" spans="1:16" ht="33.75" x14ac:dyDescent="0.25">
      <c r="A4550" s="867" t="s">
        <v>18221</v>
      </c>
      <c r="B4550" s="867" t="s">
        <v>2672</v>
      </c>
      <c r="C4550" s="894" t="s">
        <v>18220</v>
      </c>
      <c r="D4550" s="893" t="s">
        <v>18498</v>
      </c>
      <c r="E4550" s="892">
        <v>2000</v>
      </c>
      <c r="F4550" s="887" t="s">
        <v>18497</v>
      </c>
      <c r="G4550" s="891" t="s">
        <v>18496</v>
      </c>
      <c r="H4550" s="890" t="s">
        <v>13846</v>
      </c>
      <c r="I4550" s="889" t="s">
        <v>2684</v>
      </c>
      <c r="J4550" s="889"/>
      <c r="K4550" s="888"/>
      <c r="L4550" s="888"/>
      <c r="M4550" s="887"/>
      <c r="N4550" s="888">
        <v>1</v>
      </c>
      <c r="O4550" s="888">
        <v>1</v>
      </c>
      <c r="P4550" s="887">
        <v>2000</v>
      </c>
    </row>
    <row r="4551" spans="1:16" ht="56.25" x14ac:dyDescent="0.25">
      <c r="A4551" s="867" t="s">
        <v>18221</v>
      </c>
      <c r="B4551" s="867" t="s">
        <v>2672</v>
      </c>
      <c r="C4551" s="894" t="s">
        <v>18220</v>
      </c>
      <c r="D4551" s="893" t="s">
        <v>18495</v>
      </c>
      <c r="E4551" s="892">
        <v>1500</v>
      </c>
      <c r="F4551" s="887" t="s">
        <v>18494</v>
      </c>
      <c r="G4551" s="891" t="s">
        <v>18493</v>
      </c>
      <c r="H4551" s="890" t="s">
        <v>2704</v>
      </c>
      <c r="I4551" s="889" t="s">
        <v>2684</v>
      </c>
      <c r="J4551" s="889"/>
      <c r="K4551" s="888"/>
      <c r="L4551" s="888"/>
      <c r="M4551" s="887"/>
      <c r="N4551" s="888">
        <v>1</v>
      </c>
      <c r="O4551" s="888">
        <v>1</v>
      </c>
      <c r="P4551" s="887">
        <v>1500</v>
      </c>
    </row>
    <row r="4552" spans="1:16" ht="33.75" x14ac:dyDescent="0.25">
      <c r="A4552" s="867" t="s">
        <v>18221</v>
      </c>
      <c r="B4552" s="867" t="s">
        <v>2672</v>
      </c>
      <c r="C4552" s="894" t="s">
        <v>18220</v>
      </c>
      <c r="D4552" s="893" t="s">
        <v>18644</v>
      </c>
      <c r="E4552" s="892">
        <v>5500</v>
      </c>
      <c r="F4552" s="887" t="s">
        <v>18643</v>
      </c>
      <c r="G4552" s="891" t="s">
        <v>18642</v>
      </c>
      <c r="H4552" s="890" t="s">
        <v>2745</v>
      </c>
      <c r="I4552" s="889" t="s">
        <v>3654</v>
      </c>
      <c r="J4552" s="889" t="s">
        <v>2814</v>
      </c>
      <c r="K4552" s="888"/>
      <c r="L4552" s="888"/>
      <c r="M4552" s="887"/>
      <c r="N4552" s="888">
        <v>1</v>
      </c>
      <c r="O4552" s="888">
        <v>1</v>
      </c>
      <c r="P4552" s="887">
        <v>5500</v>
      </c>
    </row>
    <row r="4553" spans="1:16" ht="45" x14ac:dyDescent="0.25">
      <c r="A4553" s="867" t="s">
        <v>18221</v>
      </c>
      <c r="B4553" s="867" t="s">
        <v>2672</v>
      </c>
      <c r="C4553" s="894" t="s">
        <v>18220</v>
      </c>
      <c r="D4553" s="893" t="s">
        <v>18641</v>
      </c>
      <c r="E4553" s="892">
        <v>1500</v>
      </c>
      <c r="F4553" s="887" t="s">
        <v>18327</v>
      </c>
      <c r="G4553" s="891" t="s">
        <v>18326</v>
      </c>
      <c r="H4553" s="890" t="s">
        <v>2722</v>
      </c>
      <c r="I4553" s="889" t="s">
        <v>2684</v>
      </c>
      <c r="J4553" s="889"/>
      <c r="K4553" s="888"/>
      <c r="L4553" s="888"/>
      <c r="M4553" s="887"/>
      <c r="N4553" s="888">
        <v>1</v>
      </c>
      <c r="O4553" s="888">
        <v>1</v>
      </c>
      <c r="P4553" s="887">
        <v>1500</v>
      </c>
    </row>
    <row r="4554" spans="1:16" ht="33.75" x14ac:dyDescent="0.25">
      <c r="A4554" s="867" t="s">
        <v>18221</v>
      </c>
      <c r="B4554" s="867" t="s">
        <v>2672</v>
      </c>
      <c r="C4554" s="894" t="s">
        <v>18220</v>
      </c>
      <c r="D4554" s="893" t="s">
        <v>18510</v>
      </c>
      <c r="E4554" s="892">
        <v>2500</v>
      </c>
      <c r="F4554" s="887" t="s">
        <v>18509</v>
      </c>
      <c r="G4554" s="891" t="s">
        <v>18508</v>
      </c>
      <c r="H4554" s="890" t="s">
        <v>2722</v>
      </c>
      <c r="I4554" s="889" t="s">
        <v>2684</v>
      </c>
      <c r="J4554" s="889"/>
      <c r="K4554" s="888"/>
      <c r="L4554" s="888"/>
      <c r="M4554" s="887"/>
      <c r="N4554" s="888">
        <v>1</v>
      </c>
      <c r="O4554" s="888">
        <v>1</v>
      </c>
      <c r="P4554" s="887">
        <v>2500</v>
      </c>
    </row>
    <row r="4555" spans="1:16" ht="45" x14ac:dyDescent="0.25">
      <c r="A4555" s="867" t="s">
        <v>18221</v>
      </c>
      <c r="B4555" s="867" t="s">
        <v>2672</v>
      </c>
      <c r="C4555" s="894" t="s">
        <v>18220</v>
      </c>
      <c r="D4555" s="893" t="s">
        <v>18513</v>
      </c>
      <c r="E4555" s="892">
        <v>3500</v>
      </c>
      <c r="F4555" s="887" t="s">
        <v>18512</v>
      </c>
      <c r="G4555" s="891" t="s">
        <v>18511</v>
      </c>
      <c r="H4555" s="890" t="s">
        <v>2722</v>
      </c>
      <c r="I4555" s="889" t="s">
        <v>3654</v>
      </c>
      <c r="J4555" s="889" t="s">
        <v>2772</v>
      </c>
      <c r="K4555" s="888"/>
      <c r="L4555" s="888"/>
      <c r="M4555" s="887"/>
      <c r="N4555" s="888">
        <v>1</v>
      </c>
      <c r="O4555" s="888">
        <v>1</v>
      </c>
      <c r="P4555" s="887">
        <v>3500</v>
      </c>
    </row>
    <row r="4556" spans="1:16" ht="33.75" x14ac:dyDescent="0.25">
      <c r="A4556" s="867" t="s">
        <v>18221</v>
      </c>
      <c r="B4556" s="867" t="s">
        <v>2672</v>
      </c>
      <c r="C4556" s="894" t="s">
        <v>18220</v>
      </c>
      <c r="D4556" s="893" t="s">
        <v>18516</v>
      </c>
      <c r="E4556" s="892">
        <v>3500</v>
      </c>
      <c r="F4556" s="887" t="s">
        <v>18520</v>
      </c>
      <c r="G4556" s="891" t="s">
        <v>18519</v>
      </c>
      <c r="H4556" s="890" t="s">
        <v>2722</v>
      </c>
      <c r="I4556" s="889" t="s">
        <v>3654</v>
      </c>
      <c r="J4556" s="889" t="s">
        <v>2772</v>
      </c>
      <c r="K4556" s="888"/>
      <c r="L4556" s="888"/>
      <c r="M4556" s="887"/>
      <c r="N4556" s="888">
        <v>1</v>
      </c>
      <c r="O4556" s="888">
        <v>1</v>
      </c>
      <c r="P4556" s="887">
        <v>3500</v>
      </c>
    </row>
    <row r="4557" spans="1:16" ht="33.75" x14ac:dyDescent="0.25">
      <c r="A4557" s="867" t="s">
        <v>18221</v>
      </c>
      <c r="B4557" s="867" t="s">
        <v>2672</v>
      </c>
      <c r="C4557" s="894" t="s">
        <v>18220</v>
      </c>
      <c r="D4557" s="893" t="s">
        <v>18516</v>
      </c>
      <c r="E4557" s="892">
        <v>3500</v>
      </c>
      <c r="F4557" s="887" t="s">
        <v>18522</v>
      </c>
      <c r="G4557" s="891" t="s">
        <v>18521</v>
      </c>
      <c r="H4557" s="890" t="s">
        <v>2722</v>
      </c>
      <c r="I4557" s="889" t="s">
        <v>3654</v>
      </c>
      <c r="J4557" s="889" t="s">
        <v>2772</v>
      </c>
      <c r="K4557" s="888"/>
      <c r="L4557" s="888"/>
      <c r="M4557" s="887"/>
      <c r="N4557" s="888">
        <v>1</v>
      </c>
      <c r="O4557" s="888">
        <v>1</v>
      </c>
      <c r="P4557" s="887">
        <v>3500</v>
      </c>
    </row>
    <row r="4558" spans="1:16" ht="33.75" x14ac:dyDescent="0.25">
      <c r="A4558" s="867" t="s">
        <v>18221</v>
      </c>
      <c r="B4558" s="867" t="s">
        <v>2672</v>
      </c>
      <c r="C4558" s="894" t="s">
        <v>18220</v>
      </c>
      <c r="D4558" s="893" t="s">
        <v>18516</v>
      </c>
      <c r="E4558" s="892">
        <v>3500</v>
      </c>
      <c r="F4558" s="887" t="s">
        <v>18518</v>
      </c>
      <c r="G4558" s="891" t="s">
        <v>18517</v>
      </c>
      <c r="H4558" s="890" t="s">
        <v>2722</v>
      </c>
      <c r="I4558" s="889" t="s">
        <v>3654</v>
      </c>
      <c r="J4558" s="889" t="s">
        <v>2772</v>
      </c>
      <c r="K4558" s="888"/>
      <c r="L4558" s="888"/>
      <c r="M4558" s="887"/>
      <c r="N4558" s="888">
        <v>1</v>
      </c>
      <c r="O4558" s="888">
        <v>1</v>
      </c>
      <c r="P4558" s="887">
        <v>3500</v>
      </c>
    </row>
    <row r="4559" spans="1:16" ht="33.75" x14ac:dyDescent="0.25">
      <c r="A4559" s="867" t="s">
        <v>18221</v>
      </c>
      <c r="B4559" s="867" t="s">
        <v>2672</v>
      </c>
      <c r="C4559" s="894" t="s">
        <v>18220</v>
      </c>
      <c r="D4559" s="893" t="s">
        <v>18516</v>
      </c>
      <c r="E4559" s="892">
        <v>3500</v>
      </c>
      <c r="F4559" s="887" t="s">
        <v>18515</v>
      </c>
      <c r="G4559" s="891" t="s">
        <v>18514</v>
      </c>
      <c r="H4559" s="890" t="s">
        <v>2722</v>
      </c>
      <c r="I4559" s="889" t="s">
        <v>3654</v>
      </c>
      <c r="J4559" s="889" t="s">
        <v>2772</v>
      </c>
      <c r="K4559" s="888"/>
      <c r="L4559" s="888"/>
      <c r="M4559" s="887"/>
      <c r="N4559" s="888">
        <v>1</v>
      </c>
      <c r="O4559" s="888">
        <v>1</v>
      </c>
      <c r="P4559" s="887">
        <v>3500</v>
      </c>
    </row>
    <row r="4560" spans="1:16" ht="45" x14ac:dyDescent="0.25">
      <c r="A4560" s="867" t="s">
        <v>18221</v>
      </c>
      <c r="B4560" s="867" t="s">
        <v>2672</v>
      </c>
      <c r="C4560" s="894" t="s">
        <v>18220</v>
      </c>
      <c r="D4560" s="893" t="s">
        <v>18640</v>
      </c>
      <c r="E4560" s="892">
        <v>3500</v>
      </c>
      <c r="F4560" s="887" t="s">
        <v>18639</v>
      </c>
      <c r="G4560" s="891" t="s">
        <v>18638</v>
      </c>
      <c r="H4560" s="890" t="s">
        <v>2722</v>
      </c>
      <c r="I4560" s="889" t="s">
        <v>2684</v>
      </c>
      <c r="J4560" s="889"/>
      <c r="K4560" s="888"/>
      <c r="L4560" s="888"/>
      <c r="M4560" s="887"/>
      <c r="N4560" s="888">
        <v>1</v>
      </c>
      <c r="O4560" s="888">
        <v>1</v>
      </c>
      <c r="P4560" s="887">
        <v>3500</v>
      </c>
    </row>
    <row r="4561" spans="1:16" ht="45" x14ac:dyDescent="0.25">
      <c r="A4561" s="867" t="s">
        <v>18221</v>
      </c>
      <c r="B4561" s="867" t="s">
        <v>2672</v>
      </c>
      <c r="C4561" s="894" t="s">
        <v>18220</v>
      </c>
      <c r="D4561" s="893" t="s">
        <v>18610</v>
      </c>
      <c r="E4561" s="892">
        <v>2000</v>
      </c>
      <c r="F4561" s="887" t="s">
        <v>18621</v>
      </c>
      <c r="G4561" s="891" t="s">
        <v>18620</v>
      </c>
      <c r="H4561" s="890" t="s">
        <v>2708</v>
      </c>
      <c r="I4561" s="889" t="s">
        <v>18287</v>
      </c>
      <c r="J4561" s="889"/>
      <c r="K4561" s="888"/>
      <c r="L4561" s="888"/>
      <c r="M4561" s="887"/>
      <c r="N4561" s="888">
        <v>1</v>
      </c>
      <c r="O4561" s="888">
        <v>1</v>
      </c>
      <c r="P4561" s="887">
        <v>2000</v>
      </c>
    </row>
    <row r="4562" spans="1:16" ht="45" x14ac:dyDescent="0.25">
      <c r="A4562" s="867" t="s">
        <v>18221</v>
      </c>
      <c r="B4562" s="867" t="s">
        <v>2672</v>
      </c>
      <c r="C4562" s="894" t="s">
        <v>18220</v>
      </c>
      <c r="D4562" s="893" t="s">
        <v>18610</v>
      </c>
      <c r="E4562" s="892">
        <v>2000</v>
      </c>
      <c r="F4562" s="887" t="s">
        <v>18619</v>
      </c>
      <c r="G4562" s="891" t="s">
        <v>18618</v>
      </c>
      <c r="H4562" s="890" t="s">
        <v>3212</v>
      </c>
      <c r="I4562" s="889" t="s">
        <v>18523</v>
      </c>
      <c r="J4562" s="889"/>
      <c r="K4562" s="888"/>
      <c r="L4562" s="888"/>
      <c r="M4562" s="887"/>
      <c r="N4562" s="888">
        <v>1</v>
      </c>
      <c r="O4562" s="888">
        <v>1</v>
      </c>
      <c r="P4562" s="887">
        <v>2000</v>
      </c>
    </row>
    <row r="4563" spans="1:16" ht="45" x14ac:dyDescent="0.25">
      <c r="A4563" s="867" t="s">
        <v>18221</v>
      </c>
      <c r="B4563" s="867" t="s">
        <v>2672</v>
      </c>
      <c r="C4563" s="894" t="s">
        <v>18220</v>
      </c>
      <c r="D4563" s="893" t="s">
        <v>18610</v>
      </c>
      <c r="E4563" s="892">
        <v>2000</v>
      </c>
      <c r="F4563" s="887" t="s">
        <v>18617</v>
      </c>
      <c r="G4563" s="891" t="s">
        <v>18616</v>
      </c>
      <c r="H4563" s="890" t="s">
        <v>2676</v>
      </c>
      <c r="I4563" s="889" t="s">
        <v>3654</v>
      </c>
      <c r="J4563" s="889" t="s">
        <v>2860</v>
      </c>
      <c r="K4563" s="888"/>
      <c r="L4563" s="888"/>
      <c r="M4563" s="887"/>
      <c r="N4563" s="888">
        <v>1</v>
      </c>
      <c r="O4563" s="888">
        <v>1</v>
      </c>
      <c r="P4563" s="887">
        <v>2000</v>
      </c>
    </row>
    <row r="4564" spans="1:16" ht="45" x14ac:dyDescent="0.25">
      <c r="A4564" s="867" t="s">
        <v>18221</v>
      </c>
      <c r="B4564" s="867" t="s">
        <v>2672</v>
      </c>
      <c r="C4564" s="894" t="s">
        <v>18220</v>
      </c>
      <c r="D4564" s="893" t="s">
        <v>18610</v>
      </c>
      <c r="E4564" s="892">
        <v>2000</v>
      </c>
      <c r="F4564" s="887" t="s">
        <v>18615</v>
      </c>
      <c r="G4564" s="891" t="s">
        <v>18614</v>
      </c>
      <c r="H4564" s="890" t="s">
        <v>2831</v>
      </c>
      <c r="I4564" s="889" t="s">
        <v>2684</v>
      </c>
      <c r="J4564" s="889"/>
      <c r="K4564" s="888"/>
      <c r="L4564" s="888"/>
      <c r="M4564" s="887"/>
      <c r="N4564" s="888">
        <v>1</v>
      </c>
      <c r="O4564" s="888">
        <v>1</v>
      </c>
      <c r="P4564" s="887">
        <v>2000</v>
      </c>
    </row>
    <row r="4565" spans="1:16" ht="45" x14ac:dyDescent="0.25">
      <c r="A4565" s="867" t="s">
        <v>18221</v>
      </c>
      <c r="B4565" s="867" t="s">
        <v>2672</v>
      </c>
      <c r="C4565" s="894" t="s">
        <v>18220</v>
      </c>
      <c r="D4565" s="893" t="s">
        <v>18610</v>
      </c>
      <c r="E4565" s="892">
        <v>2000</v>
      </c>
      <c r="F4565" s="887" t="s">
        <v>18613</v>
      </c>
      <c r="G4565" s="891" t="s">
        <v>18612</v>
      </c>
      <c r="H4565" s="890" t="s">
        <v>18611</v>
      </c>
      <c r="I4565" s="889" t="s">
        <v>3654</v>
      </c>
      <c r="J4565" s="889" t="s">
        <v>11600</v>
      </c>
      <c r="K4565" s="888"/>
      <c r="L4565" s="888"/>
      <c r="M4565" s="887"/>
      <c r="N4565" s="888">
        <v>1</v>
      </c>
      <c r="O4565" s="888">
        <v>1</v>
      </c>
      <c r="P4565" s="887">
        <v>2000</v>
      </c>
    </row>
    <row r="4566" spans="1:16" ht="45" x14ac:dyDescent="0.25">
      <c r="A4566" s="867" t="s">
        <v>18221</v>
      </c>
      <c r="B4566" s="867" t="s">
        <v>2672</v>
      </c>
      <c r="C4566" s="894" t="s">
        <v>18220</v>
      </c>
      <c r="D4566" s="893" t="s">
        <v>18610</v>
      </c>
      <c r="E4566" s="892">
        <v>2000</v>
      </c>
      <c r="F4566" s="887" t="s">
        <v>18609</v>
      </c>
      <c r="G4566" s="891" t="s">
        <v>18608</v>
      </c>
      <c r="H4566" s="890" t="s">
        <v>2822</v>
      </c>
      <c r="I4566" s="889" t="s">
        <v>3836</v>
      </c>
      <c r="J4566" s="889" t="s">
        <v>2822</v>
      </c>
      <c r="K4566" s="888"/>
      <c r="L4566" s="888"/>
      <c r="M4566" s="887"/>
      <c r="N4566" s="888">
        <v>1</v>
      </c>
      <c r="O4566" s="888">
        <v>1</v>
      </c>
      <c r="P4566" s="887">
        <v>2000</v>
      </c>
    </row>
    <row r="4567" spans="1:16" x14ac:dyDescent="0.25">
      <c r="A4567" s="1772" t="s">
        <v>2848</v>
      </c>
      <c r="B4567" s="1772"/>
      <c r="C4567" s="1772"/>
      <c r="D4567" s="1772"/>
      <c r="E4567" s="1772"/>
      <c r="F4567" s="1772" t="s">
        <v>378</v>
      </c>
      <c r="G4567" s="1772"/>
      <c r="H4567" s="1772"/>
      <c r="I4567" s="1772"/>
      <c r="J4567" s="1772"/>
      <c r="K4567" s="1771" t="s">
        <v>2847</v>
      </c>
      <c r="L4567" s="1771"/>
      <c r="M4567" s="1771"/>
      <c r="N4567" s="1771" t="s">
        <v>2846</v>
      </c>
      <c r="O4567" s="1771"/>
      <c r="P4567" s="1771"/>
    </row>
    <row r="4568" spans="1:16" ht="69.75" x14ac:dyDescent="0.25">
      <c r="A4568" s="1535" t="s">
        <v>2845</v>
      </c>
      <c r="B4568" s="1535" t="s">
        <v>5</v>
      </c>
      <c r="C4568" s="1535" t="s">
        <v>2844</v>
      </c>
      <c r="D4568" s="1535" t="s">
        <v>2843</v>
      </c>
      <c r="E4568" s="1536" t="s">
        <v>2842</v>
      </c>
      <c r="F4568" s="1537" t="s">
        <v>2841</v>
      </c>
      <c r="G4568" s="1535" t="s">
        <v>2840</v>
      </c>
      <c r="H4568" s="1535" t="s">
        <v>2839</v>
      </c>
      <c r="I4568" s="1535" t="s">
        <v>2838</v>
      </c>
      <c r="J4568" s="1535" t="s">
        <v>2837</v>
      </c>
      <c r="K4568" s="1538" t="s">
        <v>2836</v>
      </c>
      <c r="L4568" s="1538" t="s">
        <v>2835</v>
      </c>
      <c r="M4568" s="1539" t="s">
        <v>2834</v>
      </c>
      <c r="N4568" s="1538" t="s">
        <v>2836</v>
      </c>
      <c r="O4568" s="1538" t="s">
        <v>2835</v>
      </c>
      <c r="P4568" s="1539" t="s">
        <v>2834</v>
      </c>
    </row>
    <row r="4569" spans="1:16" ht="56.25" x14ac:dyDescent="0.25">
      <c r="A4569" s="867" t="s">
        <v>18221</v>
      </c>
      <c r="B4569" s="867" t="s">
        <v>2672</v>
      </c>
      <c r="C4569" s="894" t="s">
        <v>18220</v>
      </c>
      <c r="D4569" s="893" t="s">
        <v>18631</v>
      </c>
      <c r="E4569" s="892">
        <v>4000</v>
      </c>
      <c r="F4569" s="887" t="s">
        <v>18310</v>
      </c>
      <c r="G4569" s="891" t="s">
        <v>18309</v>
      </c>
      <c r="H4569" s="890" t="s">
        <v>18308</v>
      </c>
      <c r="I4569" s="889" t="s">
        <v>18307</v>
      </c>
      <c r="J4569" s="889"/>
      <c r="K4569" s="888"/>
      <c r="L4569" s="888"/>
      <c r="M4569" s="887"/>
      <c r="N4569" s="888">
        <v>1</v>
      </c>
      <c r="O4569" s="888">
        <v>1</v>
      </c>
      <c r="P4569" s="887">
        <v>4000</v>
      </c>
    </row>
    <row r="4570" spans="1:16" ht="56.25" x14ac:dyDescent="0.25">
      <c r="A4570" s="867" t="s">
        <v>18221</v>
      </c>
      <c r="B4570" s="867" t="s">
        <v>2672</v>
      </c>
      <c r="C4570" s="894" t="s">
        <v>18220</v>
      </c>
      <c r="D4570" s="893" t="s">
        <v>18631</v>
      </c>
      <c r="E4570" s="892">
        <v>4000</v>
      </c>
      <c r="F4570" s="887" t="s">
        <v>18306</v>
      </c>
      <c r="G4570" s="891" t="s">
        <v>18305</v>
      </c>
      <c r="H4570" s="890" t="s">
        <v>2704</v>
      </c>
      <c r="I4570" s="889" t="s">
        <v>3654</v>
      </c>
      <c r="J4570" s="889" t="s">
        <v>2703</v>
      </c>
      <c r="K4570" s="888"/>
      <c r="L4570" s="888"/>
      <c r="M4570" s="887"/>
      <c r="N4570" s="888">
        <v>1</v>
      </c>
      <c r="O4570" s="888">
        <v>1</v>
      </c>
      <c r="P4570" s="887">
        <v>4000</v>
      </c>
    </row>
    <row r="4571" spans="1:16" ht="56.25" x14ac:dyDescent="0.25">
      <c r="A4571" s="867" t="s">
        <v>18221</v>
      </c>
      <c r="B4571" s="867" t="s">
        <v>2672</v>
      </c>
      <c r="C4571" s="894" t="s">
        <v>18220</v>
      </c>
      <c r="D4571" s="893" t="s">
        <v>18631</v>
      </c>
      <c r="E4571" s="892">
        <v>4000</v>
      </c>
      <c r="F4571" s="887" t="s">
        <v>18637</v>
      </c>
      <c r="G4571" s="891" t="s">
        <v>18636</v>
      </c>
      <c r="H4571" s="890" t="s">
        <v>18635</v>
      </c>
      <c r="I4571" s="889" t="s">
        <v>3654</v>
      </c>
      <c r="J4571" s="889" t="s">
        <v>2886</v>
      </c>
      <c r="K4571" s="888"/>
      <c r="L4571" s="888"/>
      <c r="M4571" s="887"/>
      <c r="N4571" s="888">
        <v>1</v>
      </c>
      <c r="O4571" s="888">
        <v>1</v>
      </c>
      <c r="P4571" s="887">
        <v>4000</v>
      </c>
    </row>
    <row r="4572" spans="1:16" ht="56.25" x14ac:dyDescent="0.25">
      <c r="A4572" s="867" t="s">
        <v>18221</v>
      </c>
      <c r="B4572" s="867" t="s">
        <v>2672</v>
      </c>
      <c r="C4572" s="894" t="s">
        <v>18220</v>
      </c>
      <c r="D4572" s="893" t="s">
        <v>18631</v>
      </c>
      <c r="E4572" s="892">
        <v>4000</v>
      </c>
      <c r="F4572" s="887" t="s">
        <v>18634</v>
      </c>
      <c r="G4572" s="891" t="s">
        <v>18633</v>
      </c>
      <c r="H4572" s="890" t="s">
        <v>2745</v>
      </c>
      <c r="I4572" s="889" t="s">
        <v>18632</v>
      </c>
      <c r="J4572" s="889" t="s">
        <v>2886</v>
      </c>
      <c r="K4572" s="888"/>
      <c r="L4572" s="888"/>
      <c r="M4572" s="887"/>
      <c r="N4572" s="888">
        <v>1</v>
      </c>
      <c r="O4572" s="888">
        <v>1</v>
      </c>
      <c r="P4572" s="887">
        <v>4000</v>
      </c>
    </row>
    <row r="4573" spans="1:16" ht="56.25" x14ac:dyDescent="0.25">
      <c r="A4573" s="867" t="s">
        <v>18221</v>
      </c>
      <c r="B4573" s="867" t="s">
        <v>2672</v>
      </c>
      <c r="C4573" s="894" t="s">
        <v>18220</v>
      </c>
      <c r="D4573" s="893" t="s">
        <v>18631</v>
      </c>
      <c r="E4573" s="892">
        <v>4000</v>
      </c>
      <c r="F4573" s="887" t="s">
        <v>18304</v>
      </c>
      <c r="G4573" s="891" t="s">
        <v>18303</v>
      </c>
      <c r="H4573" s="890" t="s">
        <v>18302</v>
      </c>
      <c r="I4573" s="889" t="s">
        <v>3654</v>
      </c>
      <c r="J4573" s="889" t="s">
        <v>18302</v>
      </c>
      <c r="K4573" s="888"/>
      <c r="L4573" s="888"/>
      <c r="M4573" s="887"/>
      <c r="N4573" s="888">
        <v>1</v>
      </c>
      <c r="O4573" s="888">
        <v>1</v>
      </c>
      <c r="P4573" s="887">
        <v>4000</v>
      </c>
    </row>
    <row r="4574" spans="1:16" ht="56.25" x14ac:dyDescent="0.25">
      <c r="A4574" s="867" t="s">
        <v>18221</v>
      </c>
      <c r="B4574" s="867" t="s">
        <v>2672</v>
      </c>
      <c r="C4574" s="894" t="s">
        <v>18220</v>
      </c>
      <c r="D4574" s="893" t="s">
        <v>18631</v>
      </c>
      <c r="E4574" s="892">
        <v>4000</v>
      </c>
      <c r="F4574" s="887" t="s">
        <v>18301</v>
      </c>
      <c r="G4574" s="891" t="s">
        <v>18300</v>
      </c>
      <c r="H4574" s="890" t="s">
        <v>2745</v>
      </c>
      <c r="I4574" s="889" t="s">
        <v>2684</v>
      </c>
      <c r="J4574" s="889"/>
      <c r="K4574" s="888"/>
      <c r="L4574" s="888"/>
      <c r="M4574" s="887"/>
      <c r="N4574" s="888">
        <v>1</v>
      </c>
      <c r="O4574" s="888">
        <v>1</v>
      </c>
      <c r="P4574" s="887">
        <v>4000</v>
      </c>
    </row>
    <row r="4575" spans="1:16" ht="56.25" x14ac:dyDescent="0.25">
      <c r="A4575" s="867" t="s">
        <v>18221</v>
      </c>
      <c r="B4575" s="867" t="s">
        <v>2672</v>
      </c>
      <c r="C4575" s="894" t="s">
        <v>18220</v>
      </c>
      <c r="D4575" s="893" t="s">
        <v>18630</v>
      </c>
      <c r="E4575" s="892">
        <v>2000</v>
      </c>
      <c r="F4575" s="887" t="s">
        <v>18299</v>
      </c>
      <c r="G4575" s="891" t="s">
        <v>18298</v>
      </c>
      <c r="H4575" s="890" t="s">
        <v>18297</v>
      </c>
      <c r="I4575" s="889" t="s">
        <v>2707</v>
      </c>
      <c r="J4575" s="889"/>
      <c r="K4575" s="888"/>
      <c r="L4575" s="888"/>
      <c r="M4575" s="887"/>
      <c r="N4575" s="888">
        <v>1</v>
      </c>
      <c r="O4575" s="888">
        <v>1</v>
      </c>
      <c r="P4575" s="887">
        <v>2000</v>
      </c>
    </row>
    <row r="4576" spans="1:16" ht="56.25" x14ac:dyDescent="0.25">
      <c r="A4576" s="867" t="s">
        <v>18221</v>
      </c>
      <c r="B4576" s="867" t="s">
        <v>2672</v>
      </c>
      <c r="C4576" s="894" t="s">
        <v>18220</v>
      </c>
      <c r="D4576" s="893" t="s">
        <v>18630</v>
      </c>
      <c r="E4576" s="892">
        <v>2000</v>
      </c>
      <c r="F4576" s="887" t="s">
        <v>18247</v>
      </c>
      <c r="G4576" s="891" t="s">
        <v>18246</v>
      </c>
      <c r="H4576" s="890" t="s">
        <v>18245</v>
      </c>
      <c r="I4576" s="889" t="s">
        <v>2684</v>
      </c>
      <c r="J4576" s="889"/>
      <c r="K4576" s="888"/>
      <c r="L4576" s="888"/>
      <c r="M4576" s="887"/>
      <c r="N4576" s="888">
        <v>1</v>
      </c>
      <c r="O4576" s="888">
        <v>1</v>
      </c>
      <c r="P4576" s="887">
        <v>2000</v>
      </c>
    </row>
    <row r="4577" spans="1:16" ht="56.25" x14ac:dyDescent="0.25">
      <c r="A4577" s="867" t="s">
        <v>18221</v>
      </c>
      <c r="B4577" s="867" t="s">
        <v>2672</v>
      </c>
      <c r="C4577" s="894" t="s">
        <v>18220</v>
      </c>
      <c r="D4577" s="893" t="s">
        <v>18630</v>
      </c>
      <c r="E4577" s="892">
        <v>2000</v>
      </c>
      <c r="F4577" s="887" t="s">
        <v>18296</v>
      </c>
      <c r="G4577" s="891" t="s">
        <v>18295</v>
      </c>
      <c r="H4577" s="890" t="s">
        <v>3045</v>
      </c>
      <c r="I4577" s="889" t="s">
        <v>2684</v>
      </c>
      <c r="J4577" s="889"/>
      <c r="K4577" s="888"/>
      <c r="L4577" s="888"/>
      <c r="M4577" s="887"/>
      <c r="N4577" s="888">
        <v>1</v>
      </c>
      <c r="O4577" s="888">
        <v>1</v>
      </c>
      <c r="P4577" s="887">
        <v>2000</v>
      </c>
    </row>
    <row r="4578" spans="1:16" ht="56.25" x14ac:dyDescent="0.25">
      <c r="A4578" s="867" t="s">
        <v>18221</v>
      </c>
      <c r="B4578" s="867" t="s">
        <v>2672</v>
      </c>
      <c r="C4578" s="894" t="s">
        <v>18220</v>
      </c>
      <c r="D4578" s="893" t="s">
        <v>18630</v>
      </c>
      <c r="E4578" s="892">
        <v>2000</v>
      </c>
      <c r="F4578" s="887" t="s">
        <v>18294</v>
      </c>
      <c r="G4578" s="891" t="s">
        <v>18293</v>
      </c>
      <c r="H4578" s="890" t="s">
        <v>18292</v>
      </c>
      <c r="I4578" s="889" t="s">
        <v>2684</v>
      </c>
      <c r="J4578" s="889"/>
      <c r="K4578" s="888"/>
      <c r="L4578" s="888"/>
      <c r="M4578" s="887"/>
      <c r="N4578" s="888">
        <v>1</v>
      </c>
      <c r="O4578" s="888">
        <v>1</v>
      </c>
      <c r="P4578" s="887">
        <v>2000</v>
      </c>
    </row>
    <row r="4579" spans="1:16" ht="56.25" x14ac:dyDescent="0.25">
      <c r="A4579" s="867" t="s">
        <v>18221</v>
      </c>
      <c r="B4579" s="867" t="s">
        <v>2672</v>
      </c>
      <c r="C4579" s="894" t="s">
        <v>18220</v>
      </c>
      <c r="D4579" s="893" t="s">
        <v>18630</v>
      </c>
      <c r="E4579" s="892">
        <v>2000</v>
      </c>
      <c r="F4579" s="887" t="s">
        <v>18291</v>
      </c>
      <c r="G4579" s="891" t="s">
        <v>18290</v>
      </c>
      <c r="H4579" s="890" t="s">
        <v>18273</v>
      </c>
      <c r="I4579" s="889" t="s">
        <v>2684</v>
      </c>
      <c r="J4579" s="889"/>
      <c r="K4579" s="888"/>
      <c r="L4579" s="888"/>
      <c r="M4579" s="887"/>
      <c r="N4579" s="888">
        <v>1</v>
      </c>
      <c r="O4579" s="888">
        <v>1</v>
      </c>
      <c r="P4579" s="887">
        <v>2000</v>
      </c>
    </row>
    <row r="4580" spans="1:16" ht="56.25" x14ac:dyDescent="0.25">
      <c r="A4580" s="867" t="s">
        <v>18221</v>
      </c>
      <c r="B4580" s="867" t="s">
        <v>2672</v>
      </c>
      <c r="C4580" s="894" t="s">
        <v>18220</v>
      </c>
      <c r="D4580" s="893" t="s">
        <v>18630</v>
      </c>
      <c r="E4580" s="892">
        <v>2000</v>
      </c>
      <c r="F4580" s="887" t="s">
        <v>18289</v>
      </c>
      <c r="G4580" s="891" t="s">
        <v>18288</v>
      </c>
      <c r="H4580" s="890" t="s">
        <v>4025</v>
      </c>
      <c r="I4580" s="889" t="s">
        <v>18287</v>
      </c>
      <c r="J4580" s="889"/>
      <c r="K4580" s="888"/>
      <c r="L4580" s="888"/>
      <c r="M4580" s="887"/>
      <c r="N4580" s="888">
        <v>1</v>
      </c>
      <c r="O4580" s="888">
        <v>1</v>
      </c>
      <c r="P4580" s="887">
        <v>2000</v>
      </c>
    </row>
    <row r="4581" spans="1:16" ht="56.25" x14ac:dyDescent="0.25">
      <c r="A4581" s="867" t="s">
        <v>18221</v>
      </c>
      <c r="B4581" s="867" t="s">
        <v>2672</v>
      </c>
      <c r="C4581" s="894" t="s">
        <v>18220</v>
      </c>
      <c r="D4581" s="893" t="s">
        <v>18630</v>
      </c>
      <c r="E4581" s="892">
        <v>2000</v>
      </c>
      <c r="F4581" s="887" t="s">
        <v>18283</v>
      </c>
      <c r="G4581" s="891" t="s">
        <v>18282</v>
      </c>
      <c r="H4581" s="890" t="s">
        <v>18281</v>
      </c>
      <c r="I4581" s="889" t="s">
        <v>2777</v>
      </c>
      <c r="J4581" s="889"/>
      <c r="K4581" s="888"/>
      <c r="L4581" s="888"/>
      <c r="M4581" s="887"/>
      <c r="N4581" s="888">
        <v>1</v>
      </c>
      <c r="O4581" s="888">
        <v>1</v>
      </c>
      <c r="P4581" s="887">
        <v>2000</v>
      </c>
    </row>
    <row r="4582" spans="1:16" ht="56.25" x14ac:dyDescent="0.25">
      <c r="A4582" s="867" t="s">
        <v>18221</v>
      </c>
      <c r="B4582" s="867" t="s">
        <v>2672</v>
      </c>
      <c r="C4582" s="894" t="s">
        <v>18220</v>
      </c>
      <c r="D4582" s="893" t="s">
        <v>18630</v>
      </c>
      <c r="E4582" s="892">
        <v>2000</v>
      </c>
      <c r="F4582" s="887" t="s">
        <v>18286</v>
      </c>
      <c r="G4582" s="891" t="s">
        <v>18285</v>
      </c>
      <c r="H4582" s="890" t="s">
        <v>18284</v>
      </c>
      <c r="I4582" s="889" t="s">
        <v>17825</v>
      </c>
      <c r="J4582" s="889" t="s">
        <v>2703</v>
      </c>
      <c r="K4582" s="888"/>
      <c r="L4582" s="888"/>
      <c r="M4582" s="887"/>
      <c r="N4582" s="888">
        <v>1</v>
      </c>
      <c r="O4582" s="888">
        <v>1</v>
      </c>
      <c r="P4582" s="887">
        <v>2000</v>
      </c>
    </row>
    <row r="4583" spans="1:16" ht="33.75" x14ac:dyDescent="0.25">
      <c r="A4583" s="867" t="s">
        <v>18221</v>
      </c>
      <c r="B4583" s="867" t="s">
        <v>2672</v>
      </c>
      <c r="C4583" s="894" t="s">
        <v>18220</v>
      </c>
      <c r="D4583" s="893" t="s">
        <v>18629</v>
      </c>
      <c r="E4583" s="892">
        <v>2000</v>
      </c>
      <c r="F4583" s="887" t="s">
        <v>18280</v>
      </c>
      <c r="G4583" s="891" t="s">
        <v>18279</v>
      </c>
      <c r="H4583" s="890" t="s">
        <v>2676</v>
      </c>
      <c r="I4583" s="889" t="s">
        <v>2869</v>
      </c>
      <c r="J4583" s="889"/>
      <c r="K4583" s="888"/>
      <c r="L4583" s="888"/>
      <c r="M4583" s="887"/>
      <c r="N4583" s="888">
        <v>1</v>
      </c>
      <c r="O4583" s="888">
        <v>1</v>
      </c>
      <c r="P4583" s="887">
        <v>2000</v>
      </c>
    </row>
    <row r="4584" spans="1:16" ht="33.75" x14ac:dyDescent="0.25">
      <c r="A4584" s="867" t="s">
        <v>18221</v>
      </c>
      <c r="B4584" s="867" t="s">
        <v>2672</v>
      </c>
      <c r="C4584" s="894" t="s">
        <v>18220</v>
      </c>
      <c r="D4584" s="893" t="s">
        <v>18629</v>
      </c>
      <c r="E4584" s="892">
        <v>2000</v>
      </c>
      <c r="F4584" s="887" t="s">
        <v>18278</v>
      </c>
      <c r="G4584" s="891" t="s">
        <v>18277</v>
      </c>
      <c r="H4584" s="890" t="s">
        <v>18276</v>
      </c>
      <c r="I4584" s="889" t="s">
        <v>2707</v>
      </c>
      <c r="J4584" s="889"/>
      <c r="K4584" s="888"/>
      <c r="L4584" s="888"/>
      <c r="M4584" s="887"/>
      <c r="N4584" s="888">
        <v>1</v>
      </c>
      <c r="O4584" s="888">
        <v>1</v>
      </c>
      <c r="P4584" s="887">
        <v>2000</v>
      </c>
    </row>
    <row r="4585" spans="1:16" ht="67.5" x14ac:dyDescent="0.25">
      <c r="A4585" s="867" t="s">
        <v>18221</v>
      </c>
      <c r="B4585" s="867" t="s">
        <v>2672</v>
      </c>
      <c r="C4585" s="894" t="s">
        <v>18220</v>
      </c>
      <c r="D4585" s="893" t="s">
        <v>18628</v>
      </c>
      <c r="E4585" s="892">
        <v>2000</v>
      </c>
      <c r="F4585" s="887" t="s">
        <v>18275</v>
      </c>
      <c r="G4585" s="891" t="s">
        <v>18274</v>
      </c>
      <c r="H4585" s="890" t="s">
        <v>18273</v>
      </c>
      <c r="I4585" s="889" t="s">
        <v>2684</v>
      </c>
      <c r="J4585" s="889"/>
      <c r="K4585" s="888"/>
      <c r="L4585" s="888"/>
      <c r="M4585" s="887"/>
      <c r="N4585" s="888">
        <v>1</v>
      </c>
      <c r="O4585" s="888">
        <v>1</v>
      </c>
      <c r="P4585" s="887">
        <v>2000</v>
      </c>
    </row>
    <row r="4586" spans="1:16" ht="67.5" x14ac:dyDescent="0.25">
      <c r="A4586" s="867" t="s">
        <v>18221</v>
      </c>
      <c r="B4586" s="867" t="s">
        <v>2672</v>
      </c>
      <c r="C4586" s="894" t="s">
        <v>18220</v>
      </c>
      <c r="D4586" s="893" t="s">
        <v>18628</v>
      </c>
      <c r="E4586" s="892">
        <v>2000</v>
      </c>
      <c r="F4586" s="887" t="s">
        <v>18272</v>
      </c>
      <c r="G4586" s="891" t="s">
        <v>18271</v>
      </c>
      <c r="H4586" s="890" t="s">
        <v>2676</v>
      </c>
      <c r="I4586" s="889" t="s">
        <v>2869</v>
      </c>
      <c r="J4586" s="889"/>
      <c r="K4586" s="888"/>
      <c r="L4586" s="888"/>
      <c r="M4586" s="887"/>
      <c r="N4586" s="888">
        <v>1</v>
      </c>
      <c r="O4586" s="888">
        <v>1</v>
      </c>
      <c r="P4586" s="887">
        <v>2000</v>
      </c>
    </row>
    <row r="4587" spans="1:16" ht="67.5" x14ac:dyDescent="0.25">
      <c r="A4587" s="867" t="s">
        <v>18221</v>
      </c>
      <c r="B4587" s="867" t="s">
        <v>2672</v>
      </c>
      <c r="C4587" s="894" t="s">
        <v>18220</v>
      </c>
      <c r="D4587" s="893" t="s">
        <v>18628</v>
      </c>
      <c r="E4587" s="892">
        <v>2000</v>
      </c>
      <c r="F4587" s="887" t="s">
        <v>18270</v>
      </c>
      <c r="G4587" s="891" t="s">
        <v>18269</v>
      </c>
      <c r="H4587" s="890" t="s">
        <v>18268</v>
      </c>
      <c r="I4587" s="889" t="s">
        <v>2707</v>
      </c>
      <c r="J4587" s="889"/>
      <c r="K4587" s="888"/>
      <c r="L4587" s="888"/>
      <c r="M4587" s="887"/>
      <c r="N4587" s="888">
        <v>1</v>
      </c>
      <c r="O4587" s="888">
        <v>1</v>
      </c>
      <c r="P4587" s="887">
        <v>2000</v>
      </c>
    </row>
    <row r="4588" spans="1:16" ht="67.5" x14ac:dyDescent="0.25">
      <c r="A4588" s="867" t="s">
        <v>18221</v>
      </c>
      <c r="B4588" s="867" t="s">
        <v>2672</v>
      </c>
      <c r="C4588" s="894" t="s">
        <v>18220</v>
      </c>
      <c r="D4588" s="893" t="s">
        <v>18628</v>
      </c>
      <c r="E4588" s="892">
        <v>2000</v>
      </c>
      <c r="F4588" s="887" t="s">
        <v>18267</v>
      </c>
      <c r="G4588" s="891" t="s">
        <v>18266</v>
      </c>
      <c r="H4588" s="890" t="s">
        <v>2712</v>
      </c>
      <c r="I4588" s="889" t="s">
        <v>17825</v>
      </c>
      <c r="J4588" s="889" t="s">
        <v>2712</v>
      </c>
      <c r="K4588" s="888"/>
      <c r="L4588" s="888"/>
      <c r="M4588" s="887"/>
      <c r="N4588" s="888">
        <v>1</v>
      </c>
      <c r="O4588" s="888">
        <v>1</v>
      </c>
      <c r="P4588" s="887">
        <v>2000</v>
      </c>
    </row>
    <row r="4589" spans="1:16" ht="67.5" x14ac:dyDescent="0.25">
      <c r="A4589" s="867" t="s">
        <v>18221</v>
      </c>
      <c r="B4589" s="867" t="s">
        <v>2672</v>
      </c>
      <c r="C4589" s="894" t="s">
        <v>18220</v>
      </c>
      <c r="D4589" s="893" t="s">
        <v>18628</v>
      </c>
      <c r="E4589" s="892">
        <v>2000</v>
      </c>
      <c r="F4589" s="887" t="s">
        <v>18265</v>
      </c>
      <c r="G4589" s="891" t="s">
        <v>18264</v>
      </c>
      <c r="H4589" s="890" t="s">
        <v>2756</v>
      </c>
      <c r="I4589" s="889" t="s">
        <v>3654</v>
      </c>
      <c r="J4589" s="889" t="s">
        <v>2712</v>
      </c>
      <c r="K4589" s="888"/>
      <c r="L4589" s="888"/>
      <c r="M4589" s="887"/>
      <c r="N4589" s="888">
        <v>1</v>
      </c>
      <c r="O4589" s="888">
        <v>1</v>
      </c>
      <c r="P4589" s="887">
        <v>2000</v>
      </c>
    </row>
    <row r="4590" spans="1:16" ht="56.25" x14ac:dyDescent="0.25">
      <c r="A4590" s="867" t="s">
        <v>18221</v>
      </c>
      <c r="B4590" s="867" t="s">
        <v>2672</v>
      </c>
      <c r="C4590" s="894" t="s">
        <v>18220</v>
      </c>
      <c r="D4590" s="893" t="s">
        <v>18627</v>
      </c>
      <c r="E4590" s="892">
        <v>2000</v>
      </c>
      <c r="F4590" s="887" t="s">
        <v>18263</v>
      </c>
      <c r="G4590" s="891" t="s">
        <v>18262</v>
      </c>
      <c r="H4590" s="890" t="s">
        <v>18216</v>
      </c>
      <c r="I4590" s="889" t="s">
        <v>2869</v>
      </c>
      <c r="J4590" s="889" t="s">
        <v>18216</v>
      </c>
      <c r="K4590" s="888"/>
      <c r="L4590" s="888"/>
      <c r="M4590" s="887"/>
      <c r="N4590" s="888">
        <v>1</v>
      </c>
      <c r="O4590" s="888">
        <v>1</v>
      </c>
      <c r="P4590" s="887">
        <v>2000</v>
      </c>
    </row>
    <row r="4591" spans="1:16" x14ac:dyDescent="0.25">
      <c r="A4591" s="1772" t="s">
        <v>29073</v>
      </c>
      <c r="B4591" s="1772"/>
      <c r="C4591" s="1772"/>
      <c r="D4591" s="1772"/>
      <c r="E4591" s="1772"/>
      <c r="F4591" s="1772" t="s">
        <v>378</v>
      </c>
      <c r="G4591" s="1772"/>
      <c r="H4591" s="1772"/>
      <c r="I4591" s="1772"/>
      <c r="J4591" s="1772"/>
      <c r="K4591" s="1771" t="s">
        <v>2847</v>
      </c>
      <c r="L4591" s="1771"/>
      <c r="M4591" s="1771"/>
      <c r="N4591" s="1771" t="s">
        <v>2846</v>
      </c>
      <c r="O4591" s="1771"/>
      <c r="P4591" s="1771"/>
    </row>
    <row r="4592" spans="1:16" ht="69.75" x14ac:dyDescent="0.25">
      <c r="A4592" s="1535" t="s">
        <v>2845</v>
      </c>
      <c r="B4592" s="1535" t="s">
        <v>5</v>
      </c>
      <c r="C4592" s="1535" t="s">
        <v>2844</v>
      </c>
      <c r="D4592" s="1535" t="s">
        <v>2843</v>
      </c>
      <c r="E4592" s="1536" t="s">
        <v>2842</v>
      </c>
      <c r="F4592" s="1537" t="s">
        <v>2841</v>
      </c>
      <c r="G4592" s="1535" t="s">
        <v>2840</v>
      </c>
      <c r="H4592" s="1535" t="s">
        <v>2839</v>
      </c>
      <c r="I4592" s="1535" t="s">
        <v>2838</v>
      </c>
      <c r="J4592" s="1535" t="s">
        <v>2837</v>
      </c>
      <c r="K4592" s="1538" t="s">
        <v>2836</v>
      </c>
      <c r="L4592" s="1538" t="s">
        <v>2835</v>
      </c>
      <c r="M4592" s="1539" t="s">
        <v>2834</v>
      </c>
      <c r="N4592" s="1538" t="s">
        <v>2836</v>
      </c>
      <c r="O4592" s="1538" t="s">
        <v>2835</v>
      </c>
      <c r="P4592" s="1539" t="s">
        <v>2834</v>
      </c>
    </row>
    <row r="4593" spans="1:16" ht="33.75" x14ac:dyDescent="0.25">
      <c r="A4593" s="867" t="s">
        <v>18221</v>
      </c>
      <c r="B4593" s="867" t="s">
        <v>2672</v>
      </c>
      <c r="C4593" s="894" t="s">
        <v>18220</v>
      </c>
      <c r="D4593" s="893" t="s">
        <v>18538</v>
      </c>
      <c r="E4593" s="892">
        <v>1700</v>
      </c>
      <c r="F4593" s="887" t="s">
        <v>18537</v>
      </c>
      <c r="G4593" s="891" t="s">
        <v>18536</v>
      </c>
      <c r="H4593" s="890"/>
      <c r="I4593" s="889" t="s">
        <v>3135</v>
      </c>
      <c r="J4593" s="889"/>
      <c r="K4593" s="888"/>
      <c r="L4593" s="888"/>
      <c r="M4593" s="887"/>
      <c r="N4593" s="888">
        <v>1</v>
      </c>
      <c r="O4593" s="888">
        <v>1</v>
      </c>
      <c r="P4593" s="887">
        <v>1700</v>
      </c>
    </row>
    <row r="4594" spans="1:16" ht="33.75" x14ac:dyDescent="0.25">
      <c r="A4594" s="867" t="s">
        <v>18221</v>
      </c>
      <c r="B4594" s="867" t="s">
        <v>2672</v>
      </c>
      <c r="C4594" s="894" t="s">
        <v>18220</v>
      </c>
      <c r="D4594" s="893" t="s">
        <v>18532</v>
      </c>
      <c r="E4594" s="892">
        <v>2000</v>
      </c>
      <c r="F4594" s="887" t="s">
        <v>18535</v>
      </c>
      <c r="G4594" s="891" t="s">
        <v>18534</v>
      </c>
      <c r="H4594" s="890" t="s">
        <v>18533</v>
      </c>
      <c r="I4594" s="889" t="s">
        <v>2777</v>
      </c>
      <c r="J4594" s="889"/>
      <c r="K4594" s="888"/>
      <c r="L4594" s="888"/>
      <c r="M4594" s="887"/>
      <c r="N4594" s="888">
        <v>1</v>
      </c>
      <c r="O4594" s="888">
        <v>1</v>
      </c>
      <c r="P4594" s="887">
        <v>2000</v>
      </c>
    </row>
    <row r="4595" spans="1:16" ht="33.75" x14ac:dyDescent="0.25">
      <c r="A4595" s="867" t="s">
        <v>18221</v>
      </c>
      <c r="B4595" s="867" t="s">
        <v>2672</v>
      </c>
      <c r="C4595" s="894" t="s">
        <v>18220</v>
      </c>
      <c r="D4595" s="893" t="s">
        <v>18532</v>
      </c>
      <c r="E4595" s="892">
        <v>2000</v>
      </c>
      <c r="F4595" s="887" t="s">
        <v>18531</v>
      </c>
      <c r="G4595" s="891" t="s">
        <v>18530</v>
      </c>
      <c r="H4595" s="890" t="s">
        <v>2883</v>
      </c>
      <c r="I4595" s="889" t="s">
        <v>2707</v>
      </c>
      <c r="J4595" s="889"/>
      <c r="K4595" s="888"/>
      <c r="L4595" s="888"/>
      <c r="M4595" s="887"/>
      <c r="N4595" s="888">
        <v>1</v>
      </c>
      <c r="O4595" s="888">
        <v>1</v>
      </c>
      <c r="P4595" s="887">
        <v>2000</v>
      </c>
    </row>
    <row r="4596" spans="1:16" ht="67.5" x14ac:dyDescent="0.25">
      <c r="A4596" s="867" t="s">
        <v>18221</v>
      </c>
      <c r="B4596" s="867" t="s">
        <v>2672</v>
      </c>
      <c r="C4596" s="894" t="s">
        <v>18220</v>
      </c>
      <c r="D4596" s="893" t="s">
        <v>18626</v>
      </c>
      <c r="E4596" s="892">
        <v>5000</v>
      </c>
      <c r="F4596" s="887" t="s">
        <v>18525</v>
      </c>
      <c r="G4596" s="891" t="s">
        <v>18524</v>
      </c>
      <c r="H4596" s="890" t="s">
        <v>18302</v>
      </c>
      <c r="I4596" s="889" t="s">
        <v>18523</v>
      </c>
      <c r="J4596" s="889"/>
      <c r="K4596" s="888"/>
      <c r="L4596" s="888"/>
      <c r="M4596" s="887"/>
      <c r="N4596" s="888">
        <v>1</v>
      </c>
      <c r="O4596" s="888">
        <v>1</v>
      </c>
      <c r="P4596" s="887">
        <v>5000</v>
      </c>
    </row>
    <row r="4597" spans="1:16" ht="45" x14ac:dyDescent="0.25">
      <c r="A4597" s="867" t="s">
        <v>18221</v>
      </c>
      <c r="B4597" s="867" t="s">
        <v>2672</v>
      </c>
      <c r="C4597" s="894" t="s">
        <v>18220</v>
      </c>
      <c r="D4597" s="893" t="s">
        <v>18529</v>
      </c>
      <c r="E4597" s="892">
        <v>3500</v>
      </c>
      <c r="F4597" s="887" t="s">
        <v>18528</v>
      </c>
      <c r="G4597" s="891" t="s">
        <v>18527</v>
      </c>
      <c r="H4597" s="890" t="s">
        <v>18323</v>
      </c>
      <c r="I4597" s="889" t="s">
        <v>2707</v>
      </c>
      <c r="J4597" s="889"/>
      <c r="K4597" s="888"/>
      <c r="L4597" s="888"/>
      <c r="M4597" s="887"/>
      <c r="N4597" s="888">
        <v>1</v>
      </c>
      <c r="O4597" s="888">
        <v>1</v>
      </c>
      <c r="P4597" s="887">
        <v>3500</v>
      </c>
    </row>
    <row r="4598" spans="1:16" ht="33.75" x14ac:dyDescent="0.25">
      <c r="A4598" s="867" t="s">
        <v>18221</v>
      </c>
      <c r="B4598" s="867" t="s">
        <v>2672</v>
      </c>
      <c r="C4598" s="894" t="s">
        <v>18220</v>
      </c>
      <c r="D4598" s="893" t="s">
        <v>18603</v>
      </c>
      <c r="E4598" s="892">
        <v>1000</v>
      </c>
      <c r="F4598" s="887" t="s">
        <v>18607</v>
      </c>
      <c r="G4598" s="891" t="s">
        <v>18606</v>
      </c>
      <c r="H4598" s="890" t="s">
        <v>2704</v>
      </c>
      <c r="I4598" s="889" t="s">
        <v>3654</v>
      </c>
      <c r="J4598" s="889" t="s">
        <v>2703</v>
      </c>
      <c r="K4598" s="888"/>
      <c r="L4598" s="888"/>
      <c r="M4598" s="887"/>
      <c r="N4598" s="888">
        <v>1</v>
      </c>
      <c r="O4598" s="888">
        <v>1</v>
      </c>
      <c r="P4598" s="887">
        <v>1000</v>
      </c>
    </row>
    <row r="4599" spans="1:16" ht="33.75" x14ac:dyDescent="0.25">
      <c r="A4599" s="867" t="s">
        <v>18221</v>
      </c>
      <c r="B4599" s="867" t="s">
        <v>2672</v>
      </c>
      <c r="C4599" s="894" t="s">
        <v>18220</v>
      </c>
      <c r="D4599" s="893" t="s">
        <v>18603</v>
      </c>
      <c r="E4599" s="892">
        <v>1000</v>
      </c>
      <c r="F4599" s="887" t="s">
        <v>18605</v>
      </c>
      <c r="G4599" s="891" t="s">
        <v>18604</v>
      </c>
      <c r="H4599" s="890" t="s">
        <v>2708</v>
      </c>
      <c r="I4599" s="889" t="s">
        <v>2684</v>
      </c>
      <c r="J4599" s="889"/>
      <c r="K4599" s="888"/>
      <c r="L4599" s="888"/>
      <c r="M4599" s="887"/>
      <c r="N4599" s="888">
        <v>1</v>
      </c>
      <c r="O4599" s="888">
        <v>1</v>
      </c>
      <c r="P4599" s="887">
        <v>1000</v>
      </c>
    </row>
    <row r="4600" spans="1:16" ht="33.75" x14ac:dyDescent="0.25">
      <c r="A4600" s="867" t="s">
        <v>18221</v>
      </c>
      <c r="B4600" s="867" t="s">
        <v>2672</v>
      </c>
      <c r="C4600" s="894" t="s">
        <v>18220</v>
      </c>
      <c r="D4600" s="893" t="s">
        <v>18603</v>
      </c>
      <c r="E4600" s="892">
        <v>1000</v>
      </c>
      <c r="F4600" s="887" t="s">
        <v>18602</v>
      </c>
      <c r="G4600" s="891" t="s">
        <v>18601</v>
      </c>
      <c r="H4600" s="890" t="s">
        <v>18600</v>
      </c>
      <c r="I4600" s="889" t="s">
        <v>2822</v>
      </c>
      <c r="J4600" s="889"/>
      <c r="K4600" s="888"/>
      <c r="L4600" s="888"/>
      <c r="M4600" s="887"/>
      <c r="N4600" s="888">
        <v>1</v>
      </c>
      <c r="O4600" s="888">
        <v>1</v>
      </c>
      <c r="P4600" s="887">
        <v>1000</v>
      </c>
    </row>
    <row r="4601" spans="1:16" ht="45" x14ac:dyDescent="0.25">
      <c r="A4601" s="867" t="s">
        <v>18221</v>
      </c>
      <c r="B4601" s="867" t="s">
        <v>2672</v>
      </c>
      <c r="C4601" s="894" t="s">
        <v>18220</v>
      </c>
      <c r="D4601" s="893" t="s">
        <v>18599</v>
      </c>
      <c r="E4601" s="892">
        <v>1000</v>
      </c>
      <c r="F4601" s="887" t="s">
        <v>18598</v>
      </c>
      <c r="G4601" s="891" t="s">
        <v>18597</v>
      </c>
      <c r="H4601" s="890" t="s">
        <v>18216</v>
      </c>
      <c r="I4601" s="889" t="s">
        <v>18215</v>
      </c>
      <c r="J4601" s="889"/>
      <c r="K4601" s="888"/>
      <c r="L4601" s="888"/>
      <c r="M4601" s="887"/>
      <c r="N4601" s="888">
        <v>1</v>
      </c>
      <c r="O4601" s="888">
        <v>1</v>
      </c>
      <c r="P4601" s="887">
        <v>1000</v>
      </c>
    </row>
    <row r="4602" spans="1:16" ht="45" x14ac:dyDescent="0.25">
      <c r="A4602" s="867" t="s">
        <v>18221</v>
      </c>
      <c r="B4602" s="867" t="s">
        <v>2672</v>
      </c>
      <c r="C4602" s="894" t="s">
        <v>18220</v>
      </c>
      <c r="D4602" s="893" t="s">
        <v>18219</v>
      </c>
      <c r="E4602" s="892">
        <v>1000</v>
      </c>
      <c r="F4602" s="887" t="s">
        <v>18625</v>
      </c>
      <c r="G4602" s="891" t="s">
        <v>18624</v>
      </c>
      <c r="H4602" s="890" t="s">
        <v>18623</v>
      </c>
      <c r="I4602" s="889" t="s">
        <v>2684</v>
      </c>
      <c r="J4602" s="889"/>
      <c r="K4602" s="888"/>
      <c r="L4602" s="888"/>
      <c r="M4602" s="887"/>
      <c r="N4602" s="888">
        <v>1</v>
      </c>
      <c r="O4602" s="888">
        <v>1</v>
      </c>
      <c r="P4602" s="887">
        <v>1000</v>
      </c>
    </row>
    <row r="4603" spans="1:16" ht="33.75" x14ac:dyDescent="0.25">
      <c r="A4603" s="867" t="s">
        <v>18221</v>
      </c>
      <c r="B4603" s="867" t="s">
        <v>2672</v>
      </c>
      <c r="C4603" s="894" t="s">
        <v>18220</v>
      </c>
      <c r="D4603" s="893" t="s">
        <v>18594</v>
      </c>
      <c r="E4603" s="892">
        <v>1000</v>
      </c>
      <c r="F4603" s="887" t="s">
        <v>18596</v>
      </c>
      <c r="G4603" s="891" t="s">
        <v>18595</v>
      </c>
      <c r="H4603" s="890" t="s">
        <v>2722</v>
      </c>
      <c r="I4603" s="889" t="s">
        <v>3654</v>
      </c>
      <c r="J4603" s="889" t="s">
        <v>2772</v>
      </c>
      <c r="K4603" s="888"/>
      <c r="L4603" s="888"/>
      <c r="M4603" s="887"/>
      <c r="N4603" s="888">
        <v>1</v>
      </c>
      <c r="O4603" s="888">
        <v>1</v>
      </c>
      <c r="P4603" s="887">
        <v>1000</v>
      </c>
    </row>
    <row r="4604" spans="1:16" ht="33.75" x14ac:dyDescent="0.25">
      <c r="A4604" s="867" t="s">
        <v>18221</v>
      </c>
      <c r="B4604" s="867" t="s">
        <v>2672</v>
      </c>
      <c r="C4604" s="894" t="s">
        <v>18220</v>
      </c>
      <c r="D4604" s="893" t="s">
        <v>18594</v>
      </c>
      <c r="E4604" s="892">
        <v>1000</v>
      </c>
      <c r="F4604" s="887" t="s">
        <v>18593</v>
      </c>
      <c r="G4604" s="891" t="s">
        <v>18592</v>
      </c>
      <c r="H4604" s="890" t="s">
        <v>2722</v>
      </c>
      <c r="I4604" s="889" t="s">
        <v>2684</v>
      </c>
      <c r="J4604" s="889"/>
      <c r="K4604" s="888"/>
      <c r="L4604" s="888"/>
      <c r="M4604" s="887"/>
      <c r="N4604" s="888">
        <v>1</v>
      </c>
      <c r="O4604" s="888">
        <v>1</v>
      </c>
      <c r="P4604" s="887">
        <v>1000</v>
      </c>
    </row>
    <row r="4605" spans="1:16" ht="33.75" x14ac:dyDescent="0.25">
      <c r="A4605" s="867" t="s">
        <v>18221</v>
      </c>
      <c r="B4605" s="867" t="s">
        <v>2672</v>
      </c>
      <c r="C4605" s="894" t="s">
        <v>18220</v>
      </c>
      <c r="D4605" s="893" t="s">
        <v>18588</v>
      </c>
      <c r="E4605" s="892">
        <v>1000</v>
      </c>
      <c r="F4605" s="887" t="s">
        <v>18591</v>
      </c>
      <c r="G4605" s="891" t="s">
        <v>18590</v>
      </c>
      <c r="H4605" s="890" t="s">
        <v>18589</v>
      </c>
      <c r="I4605" s="889" t="s">
        <v>2822</v>
      </c>
      <c r="J4605" s="889"/>
      <c r="K4605" s="888"/>
      <c r="L4605" s="888"/>
      <c r="M4605" s="887"/>
      <c r="N4605" s="888">
        <v>1</v>
      </c>
      <c r="O4605" s="888">
        <v>1</v>
      </c>
      <c r="P4605" s="887">
        <v>1000</v>
      </c>
    </row>
    <row r="4606" spans="1:16" ht="33.75" x14ac:dyDescent="0.25">
      <c r="A4606" s="867" t="s">
        <v>18221</v>
      </c>
      <c r="B4606" s="867" t="s">
        <v>2672</v>
      </c>
      <c r="C4606" s="894" t="s">
        <v>18220</v>
      </c>
      <c r="D4606" s="893" t="s">
        <v>18588</v>
      </c>
      <c r="E4606" s="892">
        <v>1000</v>
      </c>
      <c r="F4606" s="887" t="s">
        <v>18587</v>
      </c>
      <c r="G4606" s="891" t="s">
        <v>18586</v>
      </c>
      <c r="H4606" s="890" t="s">
        <v>2712</v>
      </c>
      <c r="I4606" s="889" t="s">
        <v>17825</v>
      </c>
      <c r="J4606" s="889" t="s">
        <v>2712</v>
      </c>
      <c r="K4606" s="888"/>
      <c r="L4606" s="888"/>
      <c r="M4606" s="887"/>
      <c r="N4606" s="888">
        <v>1</v>
      </c>
      <c r="O4606" s="888">
        <v>1</v>
      </c>
      <c r="P4606" s="887">
        <v>1000</v>
      </c>
    </row>
    <row r="4607" spans="1:16" ht="33.75" x14ac:dyDescent="0.25">
      <c r="A4607" s="867" t="s">
        <v>18221</v>
      </c>
      <c r="B4607" s="867" t="s">
        <v>2672</v>
      </c>
      <c r="C4607" s="894" t="s">
        <v>18220</v>
      </c>
      <c r="D4607" s="893" t="s">
        <v>18583</v>
      </c>
      <c r="E4607" s="892">
        <v>1000</v>
      </c>
      <c r="F4607" s="887" t="s">
        <v>18585</v>
      </c>
      <c r="G4607" s="891" t="s">
        <v>18584</v>
      </c>
      <c r="H4607" s="890" t="s">
        <v>2676</v>
      </c>
      <c r="I4607" s="889" t="s">
        <v>3654</v>
      </c>
      <c r="J4607" s="889" t="s">
        <v>2860</v>
      </c>
      <c r="K4607" s="888"/>
      <c r="L4607" s="888"/>
      <c r="M4607" s="887"/>
      <c r="N4607" s="888">
        <v>1</v>
      </c>
      <c r="O4607" s="888">
        <v>1</v>
      </c>
      <c r="P4607" s="887">
        <v>1000</v>
      </c>
    </row>
    <row r="4608" spans="1:16" ht="33.75" x14ac:dyDescent="0.25">
      <c r="A4608" s="867" t="s">
        <v>18221</v>
      </c>
      <c r="B4608" s="867" t="s">
        <v>2672</v>
      </c>
      <c r="C4608" s="894" t="s">
        <v>18220</v>
      </c>
      <c r="D4608" s="893" t="s">
        <v>18583</v>
      </c>
      <c r="E4608" s="892">
        <v>1000</v>
      </c>
      <c r="F4608" s="887" t="s">
        <v>18582</v>
      </c>
      <c r="G4608" s="891" t="s">
        <v>18581</v>
      </c>
      <c r="H4608" s="890" t="s">
        <v>18578</v>
      </c>
      <c r="I4608" s="889" t="s">
        <v>2684</v>
      </c>
      <c r="J4608" s="889"/>
      <c r="K4608" s="888"/>
      <c r="L4608" s="888"/>
      <c r="M4608" s="887"/>
      <c r="N4608" s="888">
        <v>1</v>
      </c>
      <c r="O4608" s="888">
        <v>1</v>
      </c>
      <c r="P4608" s="887">
        <v>1000</v>
      </c>
    </row>
    <row r="4609" spans="1:16" ht="45" x14ac:dyDescent="0.25">
      <c r="A4609" s="867" t="s">
        <v>18221</v>
      </c>
      <c r="B4609" s="867" t="s">
        <v>2672</v>
      </c>
      <c r="C4609" s="894" t="s">
        <v>18220</v>
      </c>
      <c r="D4609" s="893" t="s">
        <v>18577</v>
      </c>
      <c r="E4609" s="892">
        <v>1000</v>
      </c>
      <c r="F4609" s="887" t="s">
        <v>18580</v>
      </c>
      <c r="G4609" s="891" t="s">
        <v>18579</v>
      </c>
      <c r="H4609" s="890" t="s">
        <v>18578</v>
      </c>
      <c r="I4609" s="889" t="s">
        <v>2684</v>
      </c>
      <c r="J4609" s="889"/>
      <c r="K4609" s="888"/>
      <c r="L4609" s="888"/>
      <c r="M4609" s="887"/>
      <c r="N4609" s="888">
        <v>1</v>
      </c>
      <c r="O4609" s="888">
        <v>1</v>
      </c>
      <c r="P4609" s="887">
        <v>1000</v>
      </c>
    </row>
    <row r="4610" spans="1:16" ht="45" x14ac:dyDescent="0.25">
      <c r="A4610" s="867" t="s">
        <v>18221</v>
      </c>
      <c r="B4610" s="867" t="s">
        <v>2672</v>
      </c>
      <c r="C4610" s="894" t="s">
        <v>18220</v>
      </c>
      <c r="D4610" s="893" t="s">
        <v>18577</v>
      </c>
      <c r="E4610" s="892">
        <v>1000</v>
      </c>
      <c r="F4610" s="887" t="s">
        <v>18576</v>
      </c>
      <c r="G4610" s="891" t="s">
        <v>18575</v>
      </c>
      <c r="H4610" s="890" t="s">
        <v>18574</v>
      </c>
      <c r="I4610" s="889" t="s">
        <v>17825</v>
      </c>
      <c r="J4610" s="889" t="s">
        <v>2712</v>
      </c>
      <c r="K4610" s="888"/>
      <c r="L4610" s="888"/>
      <c r="M4610" s="887"/>
      <c r="N4610" s="888">
        <v>1</v>
      </c>
      <c r="O4610" s="888">
        <v>1</v>
      </c>
      <c r="P4610" s="887">
        <v>1000</v>
      </c>
    </row>
    <row r="4611" spans="1:16" ht="33.75" x14ac:dyDescent="0.25">
      <c r="A4611" s="867" t="s">
        <v>18221</v>
      </c>
      <c r="B4611" s="867" t="s">
        <v>2672</v>
      </c>
      <c r="C4611" s="894" t="s">
        <v>18220</v>
      </c>
      <c r="D4611" s="893" t="s">
        <v>18573</v>
      </c>
      <c r="E4611" s="892">
        <v>1000</v>
      </c>
      <c r="F4611" s="887" t="s">
        <v>18572</v>
      </c>
      <c r="G4611" s="891" t="s">
        <v>18571</v>
      </c>
      <c r="H4611" s="890" t="s">
        <v>2704</v>
      </c>
      <c r="I4611" s="889" t="s">
        <v>3654</v>
      </c>
      <c r="J4611" s="889" t="s">
        <v>2703</v>
      </c>
      <c r="K4611" s="888"/>
      <c r="L4611" s="888"/>
      <c r="M4611" s="887"/>
      <c r="N4611" s="888">
        <v>1</v>
      </c>
      <c r="O4611" s="888">
        <v>1</v>
      </c>
      <c r="P4611" s="887">
        <v>1000</v>
      </c>
    </row>
    <row r="4612" spans="1:16" ht="33.75" x14ac:dyDescent="0.25">
      <c r="A4612" s="867" t="s">
        <v>18221</v>
      </c>
      <c r="B4612" s="867" t="s">
        <v>2672</v>
      </c>
      <c r="C4612" s="894" t="s">
        <v>18220</v>
      </c>
      <c r="D4612" s="893" t="s">
        <v>18568</v>
      </c>
      <c r="E4612" s="892">
        <v>1000</v>
      </c>
      <c r="F4612" s="887" t="s">
        <v>18570</v>
      </c>
      <c r="G4612" s="891" t="s">
        <v>18569</v>
      </c>
      <c r="H4612" s="890" t="s">
        <v>2704</v>
      </c>
      <c r="I4612" s="889" t="s">
        <v>2684</v>
      </c>
      <c r="J4612" s="889"/>
      <c r="K4612" s="888"/>
      <c r="L4612" s="888"/>
      <c r="M4612" s="887"/>
      <c r="N4612" s="888">
        <v>1</v>
      </c>
      <c r="O4612" s="888">
        <v>1</v>
      </c>
      <c r="P4612" s="887">
        <v>1000</v>
      </c>
    </row>
    <row r="4613" spans="1:16" ht="33.75" x14ac:dyDescent="0.25">
      <c r="A4613" s="867" t="s">
        <v>18221</v>
      </c>
      <c r="B4613" s="867" t="s">
        <v>2672</v>
      </c>
      <c r="C4613" s="894" t="s">
        <v>18220</v>
      </c>
      <c r="D4613" s="893" t="s">
        <v>18568</v>
      </c>
      <c r="E4613" s="892">
        <v>1000</v>
      </c>
      <c r="F4613" s="887" t="s">
        <v>18567</v>
      </c>
      <c r="G4613" s="891" t="s">
        <v>18566</v>
      </c>
      <c r="H4613" s="890" t="s">
        <v>18565</v>
      </c>
      <c r="I4613" s="889" t="s">
        <v>18126</v>
      </c>
      <c r="J4613" s="889" t="s">
        <v>18564</v>
      </c>
      <c r="K4613" s="888"/>
      <c r="L4613" s="888"/>
      <c r="M4613" s="887"/>
      <c r="N4613" s="888">
        <v>1</v>
      </c>
      <c r="O4613" s="888">
        <v>1</v>
      </c>
      <c r="P4613" s="887">
        <v>1000</v>
      </c>
    </row>
    <row r="4614" spans="1:16" ht="33.75" x14ac:dyDescent="0.25">
      <c r="A4614" s="867" t="s">
        <v>18221</v>
      </c>
      <c r="B4614" s="867" t="s">
        <v>2672</v>
      </c>
      <c r="C4614" s="894" t="s">
        <v>18220</v>
      </c>
      <c r="D4614" s="893" t="s">
        <v>18561</v>
      </c>
      <c r="E4614" s="892">
        <v>1000</v>
      </c>
      <c r="F4614" s="887" t="s">
        <v>18563</v>
      </c>
      <c r="G4614" s="891" t="s">
        <v>18562</v>
      </c>
      <c r="H4614" s="890" t="s">
        <v>2745</v>
      </c>
      <c r="I4614" s="889" t="s">
        <v>2684</v>
      </c>
      <c r="J4614" s="889"/>
      <c r="K4614" s="888"/>
      <c r="L4614" s="888"/>
      <c r="M4614" s="887"/>
      <c r="N4614" s="888">
        <v>1</v>
      </c>
      <c r="O4614" s="888">
        <v>1</v>
      </c>
      <c r="P4614" s="887">
        <v>1000</v>
      </c>
    </row>
    <row r="4615" spans="1:16" ht="33.75" x14ac:dyDescent="0.25">
      <c r="A4615" s="867" t="s">
        <v>18221</v>
      </c>
      <c r="B4615" s="867" t="s">
        <v>2672</v>
      </c>
      <c r="C4615" s="894" t="s">
        <v>18220</v>
      </c>
      <c r="D4615" s="893" t="s">
        <v>18561</v>
      </c>
      <c r="E4615" s="892">
        <v>1000</v>
      </c>
      <c r="F4615" s="887" t="s">
        <v>18560</v>
      </c>
      <c r="G4615" s="891" t="s">
        <v>18559</v>
      </c>
      <c r="H4615" s="890" t="s">
        <v>2676</v>
      </c>
      <c r="I4615" s="889" t="s">
        <v>3654</v>
      </c>
      <c r="J4615" s="889" t="s">
        <v>2860</v>
      </c>
      <c r="K4615" s="888"/>
      <c r="L4615" s="888"/>
      <c r="M4615" s="887"/>
      <c r="N4615" s="888">
        <v>1</v>
      </c>
      <c r="O4615" s="888">
        <v>1</v>
      </c>
      <c r="P4615" s="887">
        <v>1000</v>
      </c>
    </row>
    <row r="4616" spans="1:16" ht="33.75" x14ac:dyDescent="0.25">
      <c r="A4616" s="867" t="s">
        <v>18221</v>
      </c>
      <c r="B4616" s="867" t="s">
        <v>2672</v>
      </c>
      <c r="C4616" s="894" t="s">
        <v>18220</v>
      </c>
      <c r="D4616" s="893" t="s">
        <v>18558</v>
      </c>
      <c r="E4616" s="892">
        <v>1000</v>
      </c>
      <c r="F4616" s="887" t="s">
        <v>18557</v>
      </c>
      <c r="G4616" s="891" t="s">
        <v>18556</v>
      </c>
      <c r="H4616" s="890" t="s">
        <v>2801</v>
      </c>
      <c r="I4616" s="889" t="s">
        <v>2822</v>
      </c>
      <c r="J4616" s="889"/>
      <c r="K4616" s="888"/>
      <c r="L4616" s="888"/>
      <c r="M4616" s="887"/>
      <c r="N4616" s="888">
        <v>1</v>
      </c>
      <c r="O4616" s="888">
        <v>1</v>
      </c>
      <c r="P4616" s="887">
        <v>1000</v>
      </c>
    </row>
    <row r="4617" spans="1:16" ht="33.75" x14ac:dyDescent="0.25">
      <c r="A4617" s="867" t="s">
        <v>18221</v>
      </c>
      <c r="B4617" s="867" t="s">
        <v>2672</v>
      </c>
      <c r="C4617" s="894" t="s">
        <v>18220</v>
      </c>
      <c r="D4617" s="893" t="s">
        <v>18552</v>
      </c>
      <c r="E4617" s="892">
        <v>1000</v>
      </c>
      <c r="F4617" s="887" t="s">
        <v>18555</v>
      </c>
      <c r="G4617" s="891" t="s">
        <v>18554</v>
      </c>
      <c r="H4617" s="890" t="s">
        <v>18553</v>
      </c>
      <c r="I4617" s="889" t="s">
        <v>17825</v>
      </c>
      <c r="J4617" s="889" t="s">
        <v>18553</v>
      </c>
      <c r="K4617" s="888"/>
      <c r="L4617" s="888"/>
      <c r="M4617" s="887"/>
      <c r="N4617" s="888">
        <v>1</v>
      </c>
      <c r="O4617" s="888">
        <v>1</v>
      </c>
      <c r="P4617" s="887">
        <v>1000</v>
      </c>
    </row>
    <row r="4618" spans="1:16" ht="33.75" x14ac:dyDescent="0.25">
      <c r="A4618" s="867" t="s">
        <v>18221</v>
      </c>
      <c r="B4618" s="867" t="s">
        <v>2672</v>
      </c>
      <c r="C4618" s="894" t="s">
        <v>18220</v>
      </c>
      <c r="D4618" s="893" t="s">
        <v>18552</v>
      </c>
      <c r="E4618" s="892">
        <v>1000</v>
      </c>
      <c r="F4618" s="887" t="s">
        <v>18551</v>
      </c>
      <c r="G4618" s="891" t="s">
        <v>18550</v>
      </c>
      <c r="H4618" s="890" t="s">
        <v>2801</v>
      </c>
      <c r="I4618" s="889" t="s">
        <v>18215</v>
      </c>
      <c r="J4618" s="889" t="s">
        <v>58</v>
      </c>
      <c r="K4618" s="888"/>
      <c r="L4618" s="888"/>
      <c r="M4618" s="887"/>
      <c r="N4618" s="888">
        <v>1</v>
      </c>
      <c r="O4618" s="888">
        <v>1</v>
      </c>
      <c r="P4618" s="887">
        <v>1000</v>
      </c>
    </row>
    <row r="4619" spans="1:16" ht="33.75" x14ac:dyDescent="0.25">
      <c r="A4619" s="867" t="s">
        <v>18221</v>
      </c>
      <c r="B4619" s="867" t="s">
        <v>2672</v>
      </c>
      <c r="C4619" s="894" t="s">
        <v>18220</v>
      </c>
      <c r="D4619" s="893" t="s">
        <v>18547</v>
      </c>
      <c r="E4619" s="892">
        <v>1000</v>
      </c>
      <c r="F4619" s="887" t="s">
        <v>18549</v>
      </c>
      <c r="G4619" s="891" t="s">
        <v>18548</v>
      </c>
      <c r="H4619" s="890" t="s">
        <v>18216</v>
      </c>
      <c r="I4619" s="889" t="s">
        <v>2869</v>
      </c>
      <c r="J4619" s="889" t="s">
        <v>18216</v>
      </c>
      <c r="K4619" s="888"/>
      <c r="L4619" s="888"/>
      <c r="M4619" s="887"/>
      <c r="N4619" s="888">
        <v>1</v>
      </c>
      <c r="O4619" s="888">
        <v>1</v>
      </c>
      <c r="P4619" s="887">
        <v>1000</v>
      </c>
    </row>
    <row r="4620" spans="1:16" ht="33.75" x14ac:dyDescent="0.25">
      <c r="A4620" s="867" t="s">
        <v>18221</v>
      </c>
      <c r="B4620" s="867" t="s">
        <v>2672</v>
      </c>
      <c r="C4620" s="894" t="s">
        <v>18220</v>
      </c>
      <c r="D4620" s="893" t="s">
        <v>18547</v>
      </c>
      <c r="E4620" s="892">
        <v>1000</v>
      </c>
      <c r="F4620" s="887" t="s">
        <v>18546</v>
      </c>
      <c r="G4620" s="891" t="s">
        <v>18545</v>
      </c>
      <c r="H4620" s="890" t="s">
        <v>18544</v>
      </c>
      <c r="I4620" s="889" t="s">
        <v>2684</v>
      </c>
      <c r="J4620" s="889"/>
      <c r="K4620" s="888"/>
      <c r="L4620" s="888"/>
      <c r="M4620" s="887"/>
      <c r="N4620" s="888">
        <v>1</v>
      </c>
      <c r="O4620" s="888">
        <v>1</v>
      </c>
      <c r="P4620" s="887">
        <v>1000</v>
      </c>
    </row>
    <row r="4621" spans="1:16" ht="33.75" x14ac:dyDescent="0.25">
      <c r="A4621" s="867" t="s">
        <v>18221</v>
      </c>
      <c r="B4621" s="867" t="s">
        <v>2672</v>
      </c>
      <c r="C4621" s="894" t="s">
        <v>18220</v>
      </c>
      <c r="D4621" s="893" t="s">
        <v>18541</v>
      </c>
      <c r="E4621" s="892">
        <v>1000</v>
      </c>
      <c r="F4621" s="887" t="s">
        <v>18543</v>
      </c>
      <c r="G4621" s="891" t="s">
        <v>18542</v>
      </c>
      <c r="H4621" s="890" t="s">
        <v>2722</v>
      </c>
      <c r="I4621" s="889" t="s">
        <v>3654</v>
      </c>
      <c r="J4621" s="889" t="s">
        <v>2772</v>
      </c>
      <c r="K4621" s="888"/>
      <c r="L4621" s="888"/>
      <c r="M4621" s="887"/>
      <c r="N4621" s="888">
        <v>1</v>
      </c>
      <c r="O4621" s="888">
        <v>1</v>
      </c>
      <c r="P4621" s="887">
        <v>1000</v>
      </c>
    </row>
    <row r="4622" spans="1:16" ht="33.75" x14ac:dyDescent="0.25">
      <c r="A4622" s="867" t="s">
        <v>18221</v>
      </c>
      <c r="B4622" s="867" t="s">
        <v>2672</v>
      </c>
      <c r="C4622" s="894" t="s">
        <v>18220</v>
      </c>
      <c r="D4622" s="893" t="s">
        <v>18541</v>
      </c>
      <c r="E4622" s="892">
        <v>1000</v>
      </c>
      <c r="F4622" s="887" t="s">
        <v>18540</v>
      </c>
      <c r="G4622" s="891" t="s">
        <v>18539</v>
      </c>
      <c r="H4622" s="890" t="s">
        <v>2722</v>
      </c>
      <c r="I4622" s="889" t="s">
        <v>2684</v>
      </c>
      <c r="J4622" s="889"/>
      <c r="K4622" s="888"/>
      <c r="L4622" s="888"/>
      <c r="M4622" s="887"/>
      <c r="N4622" s="888">
        <v>1</v>
      </c>
      <c r="O4622" s="888">
        <v>1</v>
      </c>
      <c r="P4622" s="887">
        <v>1000</v>
      </c>
    </row>
    <row r="4623" spans="1:16" ht="33.75" x14ac:dyDescent="0.25">
      <c r="A4623" s="867" t="s">
        <v>18221</v>
      </c>
      <c r="B4623" s="867" t="s">
        <v>2672</v>
      </c>
      <c r="C4623" s="894" t="s">
        <v>18220</v>
      </c>
      <c r="D4623" s="893" t="s">
        <v>18479</v>
      </c>
      <c r="E4623" s="892">
        <v>240</v>
      </c>
      <c r="F4623" s="887" t="s">
        <v>18478</v>
      </c>
      <c r="G4623" s="891" t="s">
        <v>18477</v>
      </c>
      <c r="H4623" s="890"/>
      <c r="I4623" s="889" t="s">
        <v>3135</v>
      </c>
      <c r="J4623" s="889"/>
      <c r="K4623" s="888"/>
      <c r="L4623" s="888"/>
      <c r="M4623" s="887"/>
      <c r="N4623" s="888">
        <v>1</v>
      </c>
      <c r="O4623" s="888">
        <v>1</v>
      </c>
      <c r="P4623" s="887">
        <v>240</v>
      </c>
    </row>
    <row r="4624" spans="1:16" ht="33.75" x14ac:dyDescent="0.25">
      <c r="A4624" s="867" t="s">
        <v>18221</v>
      </c>
      <c r="B4624" s="867" t="s">
        <v>2672</v>
      </c>
      <c r="C4624" s="894" t="s">
        <v>18220</v>
      </c>
      <c r="D4624" s="893" t="s">
        <v>18476</v>
      </c>
      <c r="E4624" s="892">
        <v>240</v>
      </c>
      <c r="F4624" s="887" t="s">
        <v>18475</v>
      </c>
      <c r="G4624" s="891" t="s">
        <v>18474</v>
      </c>
      <c r="H4624" s="890"/>
      <c r="I4624" s="889" t="s">
        <v>3135</v>
      </c>
      <c r="J4624" s="889"/>
      <c r="K4624" s="888"/>
      <c r="L4624" s="888"/>
      <c r="M4624" s="887"/>
      <c r="N4624" s="888">
        <v>1</v>
      </c>
      <c r="O4624" s="888">
        <v>1</v>
      </c>
      <c r="P4624" s="887">
        <v>240</v>
      </c>
    </row>
    <row r="4625" spans="1:16" ht="33.75" x14ac:dyDescent="0.25">
      <c r="A4625" s="867" t="s">
        <v>18221</v>
      </c>
      <c r="B4625" s="867" t="s">
        <v>2672</v>
      </c>
      <c r="C4625" s="894" t="s">
        <v>18220</v>
      </c>
      <c r="D4625" s="893" t="s">
        <v>18473</v>
      </c>
      <c r="E4625" s="892">
        <v>240</v>
      </c>
      <c r="F4625" s="887" t="s">
        <v>18472</v>
      </c>
      <c r="G4625" s="891" t="s">
        <v>18471</v>
      </c>
      <c r="H4625" s="890"/>
      <c r="I4625" s="889" t="s">
        <v>3135</v>
      </c>
      <c r="J4625" s="889"/>
      <c r="K4625" s="888"/>
      <c r="L4625" s="888"/>
      <c r="M4625" s="887"/>
      <c r="N4625" s="888">
        <v>1</v>
      </c>
      <c r="O4625" s="888">
        <v>1</v>
      </c>
      <c r="P4625" s="887">
        <v>240</v>
      </c>
    </row>
    <row r="4626" spans="1:16" ht="33.75" x14ac:dyDescent="0.25">
      <c r="A4626" s="867" t="s">
        <v>18221</v>
      </c>
      <c r="B4626" s="867" t="s">
        <v>2672</v>
      </c>
      <c r="C4626" s="894" t="s">
        <v>18220</v>
      </c>
      <c r="D4626" s="893" t="s">
        <v>18470</v>
      </c>
      <c r="E4626" s="892">
        <v>240</v>
      </c>
      <c r="F4626" s="887" t="s">
        <v>18469</v>
      </c>
      <c r="G4626" s="891" t="s">
        <v>18468</v>
      </c>
      <c r="H4626" s="890"/>
      <c r="I4626" s="889" t="s">
        <v>3135</v>
      </c>
      <c r="J4626" s="889"/>
      <c r="K4626" s="888"/>
      <c r="L4626" s="888"/>
      <c r="M4626" s="887"/>
      <c r="N4626" s="888">
        <v>1</v>
      </c>
      <c r="O4626" s="888">
        <v>1</v>
      </c>
      <c r="P4626" s="887">
        <v>240</v>
      </c>
    </row>
    <row r="4627" spans="1:16" ht="33.75" x14ac:dyDescent="0.25">
      <c r="A4627" s="867" t="s">
        <v>18221</v>
      </c>
      <c r="B4627" s="867" t="s">
        <v>2672</v>
      </c>
      <c r="C4627" s="894" t="s">
        <v>18220</v>
      </c>
      <c r="D4627" s="893" t="s">
        <v>18467</v>
      </c>
      <c r="E4627" s="892">
        <v>240</v>
      </c>
      <c r="F4627" s="887" t="s">
        <v>18466</v>
      </c>
      <c r="G4627" s="891" t="s">
        <v>18465</v>
      </c>
      <c r="H4627" s="890"/>
      <c r="I4627" s="889" t="s">
        <v>3135</v>
      </c>
      <c r="J4627" s="889"/>
      <c r="K4627" s="888"/>
      <c r="L4627" s="888"/>
      <c r="M4627" s="887"/>
      <c r="N4627" s="888">
        <v>1</v>
      </c>
      <c r="O4627" s="888">
        <v>1</v>
      </c>
      <c r="P4627" s="887">
        <v>240</v>
      </c>
    </row>
    <row r="4628" spans="1:16" x14ac:dyDescent="0.25">
      <c r="A4628" s="1772" t="s">
        <v>2848</v>
      </c>
      <c r="B4628" s="1772"/>
      <c r="C4628" s="1772"/>
      <c r="D4628" s="1772"/>
      <c r="E4628" s="1772"/>
      <c r="F4628" s="1772" t="s">
        <v>378</v>
      </c>
      <c r="G4628" s="1772"/>
      <c r="H4628" s="1772"/>
      <c r="I4628" s="1772"/>
      <c r="J4628" s="1772"/>
      <c r="K4628" s="1771" t="s">
        <v>2847</v>
      </c>
      <c r="L4628" s="1771"/>
      <c r="M4628" s="1771"/>
      <c r="N4628" s="1771" t="s">
        <v>2846</v>
      </c>
      <c r="O4628" s="1771"/>
      <c r="P4628" s="1771"/>
    </row>
    <row r="4629" spans="1:16" ht="69.75" x14ac:dyDescent="0.25">
      <c r="A4629" s="1535" t="s">
        <v>2845</v>
      </c>
      <c r="B4629" s="1535" t="s">
        <v>5</v>
      </c>
      <c r="C4629" s="1535" t="s">
        <v>2844</v>
      </c>
      <c r="D4629" s="1535" t="s">
        <v>2843</v>
      </c>
      <c r="E4629" s="1536" t="s">
        <v>2842</v>
      </c>
      <c r="F4629" s="1537" t="s">
        <v>2841</v>
      </c>
      <c r="G4629" s="1535" t="s">
        <v>2840</v>
      </c>
      <c r="H4629" s="1535" t="s">
        <v>2839</v>
      </c>
      <c r="I4629" s="1535" t="s">
        <v>2838</v>
      </c>
      <c r="J4629" s="1535" t="s">
        <v>2837</v>
      </c>
      <c r="K4629" s="1538" t="s">
        <v>2836</v>
      </c>
      <c r="L4629" s="1538" t="s">
        <v>2835</v>
      </c>
      <c r="M4629" s="1539" t="s">
        <v>2834</v>
      </c>
      <c r="N4629" s="1538" t="s">
        <v>2836</v>
      </c>
      <c r="O4629" s="1538" t="s">
        <v>2835</v>
      </c>
      <c r="P4629" s="1539" t="s">
        <v>2834</v>
      </c>
    </row>
    <row r="4630" spans="1:16" ht="33.75" x14ac:dyDescent="0.25">
      <c r="A4630" s="867" t="s">
        <v>18221</v>
      </c>
      <c r="B4630" s="867" t="s">
        <v>2672</v>
      </c>
      <c r="C4630" s="894" t="s">
        <v>18220</v>
      </c>
      <c r="D4630" s="893" t="s">
        <v>18464</v>
      </c>
      <c r="E4630" s="892">
        <v>240</v>
      </c>
      <c r="F4630" s="887" t="s">
        <v>18463</v>
      </c>
      <c r="G4630" s="891" t="s">
        <v>18462</v>
      </c>
      <c r="H4630" s="890"/>
      <c r="I4630" s="889" t="s">
        <v>3135</v>
      </c>
      <c r="J4630" s="889"/>
      <c r="K4630" s="888"/>
      <c r="L4630" s="888"/>
      <c r="M4630" s="887"/>
      <c r="N4630" s="888">
        <v>1</v>
      </c>
      <c r="O4630" s="888">
        <v>1</v>
      </c>
      <c r="P4630" s="887">
        <v>240</v>
      </c>
    </row>
    <row r="4631" spans="1:16" ht="33.75" x14ac:dyDescent="0.25">
      <c r="A4631" s="867" t="s">
        <v>18221</v>
      </c>
      <c r="B4631" s="867" t="s">
        <v>2672</v>
      </c>
      <c r="C4631" s="894" t="s">
        <v>18220</v>
      </c>
      <c r="D4631" s="893" t="s">
        <v>18461</v>
      </c>
      <c r="E4631" s="892">
        <v>240</v>
      </c>
      <c r="F4631" s="887" t="s">
        <v>18460</v>
      </c>
      <c r="G4631" s="891" t="s">
        <v>18459</v>
      </c>
      <c r="H4631" s="890"/>
      <c r="I4631" s="889" t="s">
        <v>3135</v>
      </c>
      <c r="J4631" s="889"/>
      <c r="K4631" s="888"/>
      <c r="L4631" s="888"/>
      <c r="M4631" s="887"/>
      <c r="N4631" s="888">
        <v>1</v>
      </c>
      <c r="O4631" s="888">
        <v>1</v>
      </c>
      <c r="P4631" s="887">
        <v>240</v>
      </c>
    </row>
    <row r="4632" spans="1:16" ht="33.75" x14ac:dyDescent="0.25">
      <c r="A4632" s="867" t="s">
        <v>18221</v>
      </c>
      <c r="B4632" s="867" t="s">
        <v>2672</v>
      </c>
      <c r="C4632" s="894" t="s">
        <v>18220</v>
      </c>
      <c r="D4632" s="893" t="s">
        <v>18458</v>
      </c>
      <c r="E4632" s="892">
        <v>240</v>
      </c>
      <c r="F4632" s="887" t="s">
        <v>18457</v>
      </c>
      <c r="G4632" s="891" t="s">
        <v>18456</v>
      </c>
      <c r="H4632" s="890"/>
      <c r="I4632" s="889" t="s">
        <v>3135</v>
      </c>
      <c r="J4632" s="889"/>
      <c r="K4632" s="888"/>
      <c r="L4632" s="888"/>
      <c r="M4632" s="887"/>
      <c r="N4632" s="888">
        <v>1</v>
      </c>
      <c r="O4632" s="888">
        <v>1</v>
      </c>
      <c r="P4632" s="887">
        <v>240</v>
      </c>
    </row>
    <row r="4633" spans="1:16" ht="33.75" x14ac:dyDescent="0.25">
      <c r="A4633" s="867" t="s">
        <v>18221</v>
      </c>
      <c r="B4633" s="867" t="s">
        <v>2672</v>
      </c>
      <c r="C4633" s="894" t="s">
        <v>18220</v>
      </c>
      <c r="D4633" s="893" t="s">
        <v>18455</v>
      </c>
      <c r="E4633" s="892">
        <v>240</v>
      </c>
      <c r="F4633" s="887" t="s">
        <v>18454</v>
      </c>
      <c r="G4633" s="891" t="s">
        <v>18453</v>
      </c>
      <c r="H4633" s="890"/>
      <c r="I4633" s="889" t="s">
        <v>3135</v>
      </c>
      <c r="J4633" s="889"/>
      <c r="K4633" s="888"/>
      <c r="L4633" s="888"/>
      <c r="M4633" s="887"/>
      <c r="N4633" s="888">
        <v>1</v>
      </c>
      <c r="O4633" s="888">
        <v>1</v>
      </c>
      <c r="P4633" s="887">
        <v>240</v>
      </c>
    </row>
    <row r="4634" spans="1:16" ht="33.75" x14ac:dyDescent="0.25">
      <c r="A4634" s="867" t="s">
        <v>18221</v>
      </c>
      <c r="B4634" s="867" t="s">
        <v>2672</v>
      </c>
      <c r="C4634" s="894" t="s">
        <v>18220</v>
      </c>
      <c r="D4634" s="893" t="s">
        <v>18452</v>
      </c>
      <c r="E4634" s="892">
        <v>240</v>
      </c>
      <c r="F4634" s="887" t="s">
        <v>18451</v>
      </c>
      <c r="G4634" s="891" t="s">
        <v>18450</v>
      </c>
      <c r="H4634" s="890"/>
      <c r="I4634" s="889" t="s">
        <v>3135</v>
      </c>
      <c r="J4634" s="889"/>
      <c r="K4634" s="888"/>
      <c r="L4634" s="888"/>
      <c r="M4634" s="887"/>
      <c r="N4634" s="888">
        <v>1</v>
      </c>
      <c r="O4634" s="888">
        <v>1</v>
      </c>
      <c r="P4634" s="887">
        <v>240</v>
      </c>
    </row>
    <row r="4635" spans="1:16" ht="33.75" x14ac:dyDescent="0.25">
      <c r="A4635" s="867" t="s">
        <v>18221</v>
      </c>
      <c r="B4635" s="867" t="s">
        <v>2672</v>
      </c>
      <c r="C4635" s="894" t="s">
        <v>18220</v>
      </c>
      <c r="D4635" s="893" t="s">
        <v>18449</v>
      </c>
      <c r="E4635" s="892">
        <v>240</v>
      </c>
      <c r="F4635" s="887" t="s">
        <v>18448</v>
      </c>
      <c r="G4635" s="891" t="s">
        <v>18447</v>
      </c>
      <c r="H4635" s="890"/>
      <c r="I4635" s="889" t="s">
        <v>3135</v>
      </c>
      <c r="J4635" s="889"/>
      <c r="K4635" s="888"/>
      <c r="L4635" s="888"/>
      <c r="M4635" s="887"/>
      <c r="N4635" s="888">
        <v>1</v>
      </c>
      <c r="O4635" s="888">
        <v>1</v>
      </c>
      <c r="P4635" s="887">
        <v>240</v>
      </c>
    </row>
    <row r="4636" spans="1:16" ht="33.75" x14ac:dyDescent="0.25">
      <c r="A4636" s="867" t="s">
        <v>18221</v>
      </c>
      <c r="B4636" s="867" t="s">
        <v>2672</v>
      </c>
      <c r="C4636" s="894" t="s">
        <v>18220</v>
      </c>
      <c r="D4636" s="893" t="s">
        <v>18446</v>
      </c>
      <c r="E4636" s="892">
        <v>240</v>
      </c>
      <c r="F4636" s="887" t="s">
        <v>18445</v>
      </c>
      <c r="G4636" s="891" t="s">
        <v>18444</v>
      </c>
      <c r="H4636" s="890"/>
      <c r="I4636" s="889" t="s">
        <v>3135</v>
      </c>
      <c r="J4636" s="889"/>
      <c r="K4636" s="888"/>
      <c r="L4636" s="888"/>
      <c r="M4636" s="887"/>
      <c r="N4636" s="888">
        <v>1</v>
      </c>
      <c r="O4636" s="888">
        <v>1</v>
      </c>
      <c r="P4636" s="887">
        <v>240</v>
      </c>
    </row>
    <row r="4637" spans="1:16" ht="33.75" x14ac:dyDescent="0.25">
      <c r="A4637" s="867" t="s">
        <v>18221</v>
      </c>
      <c r="B4637" s="867" t="s">
        <v>2672</v>
      </c>
      <c r="C4637" s="894" t="s">
        <v>18220</v>
      </c>
      <c r="D4637" s="893" t="s">
        <v>18443</v>
      </c>
      <c r="E4637" s="892">
        <v>240</v>
      </c>
      <c r="F4637" s="887" t="s">
        <v>18442</v>
      </c>
      <c r="G4637" s="891" t="s">
        <v>18441</v>
      </c>
      <c r="H4637" s="890"/>
      <c r="I4637" s="889" t="s">
        <v>18440</v>
      </c>
      <c r="J4637" s="889"/>
      <c r="K4637" s="888"/>
      <c r="L4637" s="888"/>
      <c r="M4637" s="887"/>
      <c r="N4637" s="888">
        <v>1</v>
      </c>
      <c r="O4637" s="888">
        <v>1</v>
      </c>
      <c r="P4637" s="887">
        <v>240</v>
      </c>
    </row>
    <row r="4638" spans="1:16" ht="33.75" x14ac:dyDescent="0.25">
      <c r="A4638" s="867" t="s">
        <v>18221</v>
      </c>
      <c r="B4638" s="867" t="s">
        <v>2672</v>
      </c>
      <c r="C4638" s="894" t="s">
        <v>18220</v>
      </c>
      <c r="D4638" s="893" t="s">
        <v>18439</v>
      </c>
      <c r="E4638" s="892">
        <v>240</v>
      </c>
      <c r="F4638" s="887" t="s">
        <v>18438</v>
      </c>
      <c r="G4638" s="891" t="s">
        <v>18437</v>
      </c>
      <c r="H4638" s="890"/>
      <c r="I4638" s="889" t="s">
        <v>3135</v>
      </c>
      <c r="J4638" s="889"/>
      <c r="K4638" s="888"/>
      <c r="L4638" s="888"/>
      <c r="M4638" s="887"/>
      <c r="N4638" s="888">
        <v>1</v>
      </c>
      <c r="O4638" s="888">
        <v>1</v>
      </c>
      <c r="P4638" s="887">
        <v>240</v>
      </c>
    </row>
    <row r="4639" spans="1:16" ht="33.75" x14ac:dyDescent="0.25">
      <c r="A4639" s="867" t="s">
        <v>18221</v>
      </c>
      <c r="B4639" s="867" t="s">
        <v>2672</v>
      </c>
      <c r="C4639" s="894" t="s">
        <v>18220</v>
      </c>
      <c r="D4639" s="893" t="s">
        <v>18436</v>
      </c>
      <c r="E4639" s="892">
        <v>1000</v>
      </c>
      <c r="F4639" s="887" t="s">
        <v>18334</v>
      </c>
      <c r="G4639" s="891" t="s">
        <v>18435</v>
      </c>
      <c r="H4639" s="890"/>
      <c r="I4639" s="889" t="s">
        <v>3135</v>
      </c>
      <c r="J4639" s="889"/>
      <c r="K4639" s="888"/>
      <c r="L4639" s="888"/>
      <c r="M4639" s="887"/>
      <c r="N4639" s="888">
        <v>1</v>
      </c>
      <c r="O4639" s="888">
        <v>1</v>
      </c>
      <c r="P4639" s="887">
        <v>1000</v>
      </c>
    </row>
    <row r="4640" spans="1:16" ht="33.75" x14ac:dyDescent="0.25">
      <c r="A4640" s="867" t="s">
        <v>18221</v>
      </c>
      <c r="B4640" s="867" t="s">
        <v>2672</v>
      </c>
      <c r="C4640" s="894" t="s">
        <v>18220</v>
      </c>
      <c r="D4640" s="893" t="s">
        <v>18434</v>
      </c>
      <c r="E4640" s="892">
        <v>1000</v>
      </c>
      <c r="F4640" s="887" t="s">
        <v>18433</v>
      </c>
      <c r="G4640" s="891" t="s">
        <v>18432</v>
      </c>
      <c r="H4640" s="890"/>
      <c r="I4640" s="889" t="s">
        <v>3135</v>
      </c>
      <c r="J4640" s="889"/>
      <c r="K4640" s="888"/>
      <c r="L4640" s="888"/>
      <c r="M4640" s="887"/>
      <c r="N4640" s="888">
        <v>1</v>
      </c>
      <c r="O4640" s="888">
        <v>1</v>
      </c>
      <c r="P4640" s="887">
        <v>1000</v>
      </c>
    </row>
    <row r="4641" spans="1:16" ht="33.75" x14ac:dyDescent="0.25">
      <c r="A4641" s="867" t="s">
        <v>18221</v>
      </c>
      <c r="B4641" s="867" t="s">
        <v>2672</v>
      </c>
      <c r="C4641" s="894" t="s">
        <v>18220</v>
      </c>
      <c r="D4641" s="893" t="s">
        <v>18431</v>
      </c>
      <c r="E4641" s="892">
        <v>1000</v>
      </c>
      <c r="F4641" s="887" t="s">
        <v>18430</v>
      </c>
      <c r="G4641" s="891" t="s">
        <v>18429</v>
      </c>
      <c r="H4641" s="890"/>
      <c r="I4641" s="889" t="s">
        <v>3135</v>
      </c>
      <c r="J4641" s="889"/>
      <c r="K4641" s="888"/>
      <c r="L4641" s="888"/>
      <c r="M4641" s="887"/>
      <c r="N4641" s="888">
        <v>1</v>
      </c>
      <c r="O4641" s="888">
        <v>1</v>
      </c>
      <c r="P4641" s="887">
        <v>1000</v>
      </c>
    </row>
    <row r="4642" spans="1:16" ht="33.75" x14ac:dyDescent="0.25">
      <c r="A4642" s="867" t="s">
        <v>18221</v>
      </c>
      <c r="B4642" s="867" t="s">
        <v>2672</v>
      </c>
      <c r="C4642" s="894" t="s">
        <v>18220</v>
      </c>
      <c r="D4642" s="893" t="s">
        <v>18428</v>
      </c>
      <c r="E4642" s="892">
        <v>1000</v>
      </c>
      <c r="F4642" s="887" t="s">
        <v>18427</v>
      </c>
      <c r="G4642" s="891" t="s">
        <v>18426</v>
      </c>
      <c r="H4642" s="890"/>
      <c r="I4642" s="889" t="s">
        <v>3135</v>
      </c>
      <c r="J4642" s="889"/>
      <c r="K4642" s="888"/>
      <c r="L4642" s="888"/>
      <c r="M4642" s="887"/>
      <c r="N4642" s="888">
        <v>1</v>
      </c>
      <c r="O4642" s="888">
        <v>1</v>
      </c>
      <c r="P4642" s="887">
        <v>1000</v>
      </c>
    </row>
    <row r="4643" spans="1:16" ht="33.75" x14ac:dyDescent="0.25">
      <c r="A4643" s="867" t="s">
        <v>18221</v>
      </c>
      <c r="B4643" s="867" t="s">
        <v>2672</v>
      </c>
      <c r="C4643" s="894" t="s">
        <v>18220</v>
      </c>
      <c r="D4643" s="893" t="s">
        <v>18425</v>
      </c>
      <c r="E4643" s="892">
        <v>1000</v>
      </c>
      <c r="F4643" s="887" t="s">
        <v>18424</v>
      </c>
      <c r="G4643" s="891" t="s">
        <v>18423</v>
      </c>
      <c r="H4643" s="890"/>
      <c r="I4643" s="889" t="s">
        <v>3135</v>
      </c>
      <c r="J4643" s="889"/>
      <c r="K4643" s="888"/>
      <c r="L4643" s="888"/>
      <c r="M4643" s="887"/>
      <c r="N4643" s="888">
        <v>1</v>
      </c>
      <c r="O4643" s="888">
        <v>1</v>
      </c>
      <c r="P4643" s="887">
        <v>1000</v>
      </c>
    </row>
    <row r="4644" spans="1:16" ht="33.75" x14ac:dyDescent="0.25">
      <c r="A4644" s="867" t="s">
        <v>18221</v>
      </c>
      <c r="B4644" s="867" t="s">
        <v>2672</v>
      </c>
      <c r="C4644" s="894" t="s">
        <v>18220</v>
      </c>
      <c r="D4644" s="893" t="s">
        <v>18422</v>
      </c>
      <c r="E4644" s="892">
        <v>1000</v>
      </c>
      <c r="F4644" s="887" t="s">
        <v>18421</v>
      </c>
      <c r="G4644" s="891" t="s">
        <v>18420</v>
      </c>
      <c r="H4644" s="890"/>
      <c r="I4644" s="889" t="s">
        <v>3135</v>
      </c>
      <c r="J4644" s="889"/>
      <c r="K4644" s="888"/>
      <c r="L4644" s="888"/>
      <c r="M4644" s="887"/>
      <c r="N4644" s="888">
        <v>1</v>
      </c>
      <c r="O4644" s="888">
        <v>1</v>
      </c>
      <c r="P4644" s="887">
        <v>1000</v>
      </c>
    </row>
    <row r="4645" spans="1:16" ht="33.75" x14ac:dyDescent="0.25">
      <c r="A4645" s="867" t="s">
        <v>18221</v>
      </c>
      <c r="B4645" s="867" t="s">
        <v>2672</v>
      </c>
      <c r="C4645" s="894" t="s">
        <v>18220</v>
      </c>
      <c r="D4645" s="893" t="s">
        <v>18419</v>
      </c>
      <c r="E4645" s="892">
        <v>1000</v>
      </c>
      <c r="F4645" s="887" t="s">
        <v>18418</v>
      </c>
      <c r="G4645" s="891" t="s">
        <v>18417</v>
      </c>
      <c r="H4645" s="890"/>
      <c r="I4645" s="889" t="s">
        <v>3135</v>
      </c>
      <c r="J4645" s="889"/>
      <c r="K4645" s="888"/>
      <c r="L4645" s="888"/>
      <c r="M4645" s="887"/>
      <c r="N4645" s="888">
        <v>1</v>
      </c>
      <c r="O4645" s="888">
        <v>1</v>
      </c>
      <c r="P4645" s="887">
        <v>1000</v>
      </c>
    </row>
    <row r="4646" spans="1:16" ht="33.75" x14ac:dyDescent="0.25">
      <c r="A4646" s="867" t="s">
        <v>18221</v>
      </c>
      <c r="B4646" s="867" t="s">
        <v>2672</v>
      </c>
      <c r="C4646" s="894" t="s">
        <v>18220</v>
      </c>
      <c r="D4646" s="893" t="s">
        <v>18416</v>
      </c>
      <c r="E4646" s="892">
        <v>1000</v>
      </c>
      <c r="F4646" s="887" t="s">
        <v>18415</v>
      </c>
      <c r="G4646" s="891" t="s">
        <v>18414</v>
      </c>
      <c r="H4646" s="890"/>
      <c r="I4646" s="889" t="s">
        <v>3135</v>
      </c>
      <c r="J4646" s="889"/>
      <c r="K4646" s="888"/>
      <c r="L4646" s="888"/>
      <c r="M4646" s="887"/>
      <c r="N4646" s="888">
        <v>1</v>
      </c>
      <c r="O4646" s="888">
        <v>1</v>
      </c>
      <c r="P4646" s="887">
        <v>1000</v>
      </c>
    </row>
    <row r="4647" spans="1:16" ht="33.75" x14ac:dyDescent="0.25">
      <c r="A4647" s="867" t="s">
        <v>18221</v>
      </c>
      <c r="B4647" s="867" t="s">
        <v>2672</v>
      </c>
      <c r="C4647" s="894" t="s">
        <v>18220</v>
      </c>
      <c r="D4647" s="893" t="s">
        <v>18227</v>
      </c>
      <c r="E4647" s="892">
        <v>1000</v>
      </c>
      <c r="F4647" s="887" t="s">
        <v>18413</v>
      </c>
      <c r="G4647" s="891" t="s">
        <v>18412</v>
      </c>
      <c r="H4647" s="890" t="s">
        <v>8333</v>
      </c>
      <c r="I4647" s="889" t="s">
        <v>3654</v>
      </c>
      <c r="J4647" s="889" t="s">
        <v>18411</v>
      </c>
      <c r="K4647" s="888"/>
      <c r="L4647" s="888"/>
      <c r="M4647" s="887"/>
      <c r="N4647" s="888">
        <v>1</v>
      </c>
      <c r="O4647" s="888">
        <v>1</v>
      </c>
      <c r="P4647" s="887">
        <v>1000</v>
      </c>
    </row>
    <row r="4648" spans="1:16" ht="33.75" x14ac:dyDescent="0.25">
      <c r="A4648" s="867" t="s">
        <v>18221</v>
      </c>
      <c r="B4648" s="867" t="s">
        <v>2672</v>
      </c>
      <c r="C4648" s="894" t="s">
        <v>18220</v>
      </c>
      <c r="D4648" s="893" t="s">
        <v>18410</v>
      </c>
      <c r="E4648" s="892">
        <v>1000</v>
      </c>
      <c r="F4648" s="887" t="s">
        <v>18409</v>
      </c>
      <c r="G4648" s="891" t="s">
        <v>18408</v>
      </c>
      <c r="H4648" s="890"/>
      <c r="I4648" s="889" t="s">
        <v>3135</v>
      </c>
      <c r="J4648" s="889"/>
      <c r="K4648" s="888"/>
      <c r="L4648" s="888"/>
      <c r="M4648" s="887"/>
      <c r="N4648" s="888">
        <v>1</v>
      </c>
      <c r="O4648" s="888">
        <v>1</v>
      </c>
      <c r="P4648" s="887">
        <v>1000</v>
      </c>
    </row>
    <row r="4649" spans="1:16" ht="33.75" x14ac:dyDescent="0.25">
      <c r="A4649" s="867" t="s">
        <v>18221</v>
      </c>
      <c r="B4649" s="867" t="s">
        <v>2672</v>
      </c>
      <c r="C4649" s="894" t="s">
        <v>18220</v>
      </c>
      <c r="D4649" s="893" t="s">
        <v>18407</v>
      </c>
      <c r="E4649" s="892">
        <v>1000</v>
      </c>
      <c r="F4649" s="887" t="s">
        <v>18406</v>
      </c>
      <c r="G4649" s="891" t="s">
        <v>18405</v>
      </c>
      <c r="H4649" s="890"/>
      <c r="I4649" s="889" t="s">
        <v>3135</v>
      </c>
      <c r="J4649" s="889"/>
      <c r="K4649" s="888"/>
      <c r="L4649" s="888"/>
      <c r="M4649" s="887"/>
      <c r="N4649" s="888">
        <v>1</v>
      </c>
      <c r="O4649" s="888">
        <v>1</v>
      </c>
      <c r="P4649" s="887">
        <v>1000</v>
      </c>
    </row>
    <row r="4650" spans="1:16" ht="33.75" x14ac:dyDescent="0.25">
      <c r="A4650" s="867" t="s">
        <v>18221</v>
      </c>
      <c r="B4650" s="867" t="s">
        <v>2672</v>
      </c>
      <c r="C4650" s="894" t="s">
        <v>18220</v>
      </c>
      <c r="D4650" s="893" t="s">
        <v>18404</v>
      </c>
      <c r="E4650" s="892">
        <v>1000</v>
      </c>
      <c r="F4650" s="887" t="s">
        <v>18403</v>
      </c>
      <c r="G4650" s="891" t="s">
        <v>18402</v>
      </c>
      <c r="H4650" s="890"/>
      <c r="I4650" s="889" t="s">
        <v>3135</v>
      </c>
      <c r="J4650" s="889"/>
      <c r="K4650" s="888"/>
      <c r="L4650" s="888"/>
      <c r="M4650" s="887"/>
      <c r="N4650" s="888">
        <v>1</v>
      </c>
      <c r="O4650" s="888">
        <v>1</v>
      </c>
      <c r="P4650" s="887">
        <v>1000</v>
      </c>
    </row>
    <row r="4651" spans="1:16" ht="33.75" x14ac:dyDescent="0.25">
      <c r="A4651" s="867" t="s">
        <v>18221</v>
      </c>
      <c r="B4651" s="867" t="s">
        <v>2672</v>
      </c>
      <c r="C4651" s="894" t="s">
        <v>18220</v>
      </c>
      <c r="D4651" s="893" t="s">
        <v>18401</v>
      </c>
      <c r="E4651" s="892">
        <v>1000</v>
      </c>
      <c r="F4651" s="887" t="s">
        <v>18400</v>
      </c>
      <c r="G4651" s="891" t="s">
        <v>18399</v>
      </c>
      <c r="H4651" s="890"/>
      <c r="I4651" s="889" t="s">
        <v>3135</v>
      </c>
      <c r="J4651" s="889"/>
      <c r="K4651" s="888"/>
      <c r="L4651" s="888"/>
      <c r="M4651" s="887"/>
      <c r="N4651" s="888">
        <v>1</v>
      </c>
      <c r="O4651" s="888">
        <v>1</v>
      </c>
      <c r="P4651" s="887">
        <v>1000</v>
      </c>
    </row>
    <row r="4652" spans="1:16" ht="45" x14ac:dyDescent="0.25">
      <c r="A4652" s="867" t="s">
        <v>18221</v>
      </c>
      <c r="B4652" s="867" t="s">
        <v>2672</v>
      </c>
      <c r="C4652" s="894" t="s">
        <v>18220</v>
      </c>
      <c r="D4652" s="893" t="s">
        <v>18335</v>
      </c>
      <c r="E4652" s="892">
        <v>1000</v>
      </c>
      <c r="F4652" s="887" t="s">
        <v>18334</v>
      </c>
      <c r="G4652" s="891" t="s">
        <v>18333</v>
      </c>
      <c r="H4652" s="890" t="s">
        <v>18216</v>
      </c>
      <c r="I4652" s="889" t="s">
        <v>18215</v>
      </c>
      <c r="J4652" s="889"/>
      <c r="K4652" s="888"/>
      <c r="L4652" s="888"/>
      <c r="M4652" s="887"/>
      <c r="N4652" s="888">
        <v>1</v>
      </c>
      <c r="O4652" s="888">
        <v>1</v>
      </c>
      <c r="P4652" s="887">
        <v>1000</v>
      </c>
    </row>
    <row r="4653" spans="1:16" ht="33.75" x14ac:dyDescent="0.25">
      <c r="A4653" s="867" t="s">
        <v>18221</v>
      </c>
      <c r="B4653" s="867" t="s">
        <v>2672</v>
      </c>
      <c r="C4653" s="894" t="s">
        <v>18220</v>
      </c>
      <c r="D4653" s="893" t="s">
        <v>18622</v>
      </c>
      <c r="E4653" s="892">
        <v>1500</v>
      </c>
      <c r="F4653" s="887" t="s">
        <v>18331</v>
      </c>
      <c r="G4653" s="891" t="s">
        <v>18330</v>
      </c>
      <c r="H4653" s="890" t="s">
        <v>18329</v>
      </c>
      <c r="I4653" s="889" t="s">
        <v>2684</v>
      </c>
      <c r="J4653" s="889"/>
      <c r="K4653" s="888"/>
      <c r="L4653" s="888"/>
      <c r="M4653" s="887"/>
      <c r="N4653" s="888">
        <v>1</v>
      </c>
      <c r="O4653" s="888">
        <v>1</v>
      </c>
      <c r="P4653" s="887">
        <v>1500</v>
      </c>
    </row>
    <row r="4654" spans="1:16" ht="33.75" x14ac:dyDescent="0.25">
      <c r="A4654" s="867" t="s">
        <v>18221</v>
      </c>
      <c r="B4654" s="867" t="s">
        <v>2672</v>
      </c>
      <c r="C4654" s="894" t="s">
        <v>18220</v>
      </c>
      <c r="D4654" s="893" t="s">
        <v>18248</v>
      </c>
      <c r="E4654" s="892">
        <v>2260</v>
      </c>
      <c r="F4654" s="887" t="s">
        <v>18310</v>
      </c>
      <c r="G4654" s="891" t="s">
        <v>18309</v>
      </c>
      <c r="H4654" s="890" t="s">
        <v>18308</v>
      </c>
      <c r="I4654" s="889" t="s">
        <v>18307</v>
      </c>
      <c r="J4654" s="889"/>
      <c r="K4654" s="888"/>
      <c r="L4654" s="888"/>
      <c r="M4654" s="887"/>
      <c r="N4654" s="888">
        <v>1</v>
      </c>
      <c r="O4654" s="888">
        <v>3</v>
      </c>
      <c r="P4654" s="887">
        <v>6780</v>
      </c>
    </row>
    <row r="4655" spans="1:16" ht="33.75" x14ac:dyDescent="0.25">
      <c r="A4655" s="867" t="s">
        <v>18221</v>
      </c>
      <c r="B4655" s="867" t="s">
        <v>2672</v>
      </c>
      <c r="C4655" s="894" t="s">
        <v>18220</v>
      </c>
      <c r="D4655" s="893" t="s">
        <v>18248</v>
      </c>
      <c r="E4655" s="892">
        <v>2260</v>
      </c>
      <c r="F4655" s="887" t="s">
        <v>18306</v>
      </c>
      <c r="G4655" s="891" t="s">
        <v>18305</v>
      </c>
      <c r="H4655" s="890" t="s">
        <v>2704</v>
      </c>
      <c r="I4655" s="889" t="s">
        <v>3654</v>
      </c>
      <c r="J4655" s="889" t="s">
        <v>2703</v>
      </c>
      <c r="K4655" s="888"/>
      <c r="L4655" s="888"/>
      <c r="M4655" s="887"/>
      <c r="N4655" s="888">
        <v>1</v>
      </c>
      <c r="O4655" s="888">
        <v>3</v>
      </c>
      <c r="P4655" s="887">
        <v>6780</v>
      </c>
    </row>
    <row r="4656" spans="1:16" ht="33.75" x14ac:dyDescent="0.25">
      <c r="A4656" s="867" t="s">
        <v>18221</v>
      </c>
      <c r="B4656" s="867" t="s">
        <v>2672</v>
      </c>
      <c r="C4656" s="894" t="s">
        <v>18220</v>
      </c>
      <c r="D4656" s="893" t="s">
        <v>18248</v>
      </c>
      <c r="E4656" s="892">
        <v>2260</v>
      </c>
      <c r="F4656" s="887" t="s">
        <v>18304</v>
      </c>
      <c r="G4656" s="891" t="s">
        <v>18303</v>
      </c>
      <c r="H4656" s="890" t="s">
        <v>18302</v>
      </c>
      <c r="I4656" s="889" t="s">
        <v>3654</v>
      </c>
      <c r="J4656" s="889" t="s">
        <v>18302</v>
      </c>
      <c r="K4656" s="888"/>
      <c r="L4656" s="888"/>
      <c r="M4656" s="887"/>
      <c r="N4656" s="888">
        <v>1</v>
      </c>
      <c r="O4656" s="888">
        <v>3</v>
      </c>
      <c r="P4656" s="887">
        <v>6780</v>
      </c>
    </row>
    <row r="4657" spans="1:16" ht="33.75" x14ac:dyDescent="0.25">
      <c r="A4657" s="867" t="s">
        <v>18221</v>
      </c>
      <c r="B4657" s="867" t="s">
        <v>2672</v>
      </c>
      <c r="C4657" s="894" t="s">
        <v>18220</v>
      </c>
      <c r="D4657" s="893" t="s">
        <v>18248</v>
      </c>
      <c r="E4657" s="892">
        <v>2260</v>
      </c>
      <c r="F4657" s="887" t="s">
        <v>18301</v>
      </c>
      <c r="G4657" s="891" t="s">
        <v>18300</v>
      </c>
      <c r="H4657" s="890" t="s">
        <v>2745</v>
      </c>
      <c r="I4657" s="889" t="s">
        <v>2684</v>
      </c>
      <c r="J4657" s="889"/>
      <c r="K4657" s="888"/>
      <c r="L4657" s="888"/>
      <c r="M4657" s="887"/>
      <c r="N4657" s="888">
        <v>1</v>
      </c>
      <c r="O4657" s="888">
        <v>3</v>
      </c>
      <c r="P4657" s="887">
        <v>6780</v>
      </c>
    </row>
    <row r="4658" spans="1:16" ht="33.75" x14ac:dyDescent="0.25">
      <c r="A4658" s="867" t="s">
        <v>18221</v>
      </c>
      <c r="B4658" s="867" t="s">
        <v>2672</v>
      </c>
      <c r="C4658" s="894" t="s">
        <v>18220</v>
      </c>
      <c r="D4658" s="893" t="s">
        <v>18248</v>
      </c>
      <c r="E4658" s="892">
        <v>2260</v>
      </c>
      <c r="F4658" s="887" t="s">
        <v>18299</v>
      </c>
      <c r="G4658" s="891" t="s">
        <v>18298</v>
      </c>
      <c r="H4658" s="890" t="s">
        <v>18297</v>
      </c>
      <c r="I4658" s="889" t="s">
        <v>2707</v>
      </c>
      <c r="J4658" s="889"/>
      <c r="K4658" s="888"/>
      <c r="L4658" s="888"/>
      <c r="M4658" s="887"/>
      <c r="N4658" s="888">
        <v>1</v>
      </c>
      <c r="O4658" s="888">
        <v>3</v>
      </c>
      <c r="P4658" s="887">
        <v>6780</v>
      </c>
    </row>
    <row r="4659" spans="1:16" ht="33.75" x14ac:dyDescent="0.25">
      <c r="A4659" s="867" t="s">
        <v>18221</v>
      </c>
      <c r="B4659" s="867" t="s">
        <v>2672</v>
      </c>
      <c r="C4659" s="894" t="s">
        <v>18220</v>
      </c>
      <c r="D4659" s="893" t="s">
        <v>18248</v>
      </c>
      <c r="E4659" s="892">
        <v>2260</v>
      </c>
      <c r="F4659" s="887" t="s">
        <v>18247</v>
      </c>
      <c r="G4659" s="891" t="s">
        <v>18246</v>
      </c>
      <c r="H4659" s="890" t="s">
        <v>18245</v>
      </c>
      <c r="I4659" s="889" t="s">
        <v>2684</v>
      </c>
      <c r="J4659" s="889"/>
      <c r="K4659" s="888"/>
      <c r="L4659" s="888"/>
      <c r="M4659" s="887"/>
      <c r="N4659" s="888">
        <v>1</v>
      </c>
      <c r="O4659" s="888">
        <v>3</v>
      </c>
      <c r="P4659" s="887">
        <v>6780</v>
      </c>
    </row>
    <row r="4660" spans="1:16" ht="33.75" x14ac:dyDescent="0.25">
      <c r="A4660" s="867" t="s">
        <v>18221</v>
      </c>
      <c r="B4660" s="867" t="s">
        <v>2672</v>
      </c>
      <c r="C4660" s="894" t="s">
        <v>18220</v>
      </c>
      <c r="D4660" s="893" t="s">
        <v>18248</v>
      </c>
      <c r="E4660" s="892">
        <v>2260</v>
      </c>
      <c r="F4660" s="887" t="s">
        <v>18296</v>
      </c>
      <c r="G4660" s="891" t="s">
        <v>18295</v>
      </c>
      <c r="H4660" s="890" t="s">
        <v>3045</v>
      </c>
      <c r="I4660" s="889" t="s">
        <v>2684</v>
      </c>
      <c r="J4660" s="889"/>
      <c r="K4660" s="888"/>
      <c r="L4660" s="888"/>
      <c r="M4660" s="887"/>
      <c r="N4660" s="888">
        <v>1</v>
      </c>
      <c r="O4660" s="888">
        <v>3</v>
      </c>
      <c r="P4660" s="887">
        <v>6780</v>
      </c>
    </row>
    <row r="4661" spans="1:16" ht="33.75" x14ac:dyDescent="0.25">
      <c r="A4661" s="867" t="s">
        <v>18221</v>
      </c>
      <c r="B4661" s="867" t="s">
        <v>2672</v>
      </c>
      <c r="C4661" s="894" t="s">
        <v>18220</v>
      </c>
      <c r="D4661" s="893" t="s">
        <v>18248</v>
      </c>
      <c r="E4661" s="892">
        <v>2260</v>
      </c>
      <c r="F4661" s="887" t="s">
        <v>18294</v>
      </c>
      <c r="G4661" s="891" t="s">
        <v>18293</v>
      </c>
      <c r="H4661" s="890" t="s">
        <v>18292</v>
      </c>
      <c r="I4661" s="889" t="s">
        <v>2684</v>
      </c>
      <c r="J4661" s="889"/>
      <c r="K4661" s="888"/>
      <c r="L4661" s="888"/>
      <c r="M4661" s="887"/>
      <c r="N4661" s="888">
        <v>1</v>
      </c>
      <c r="O4661" s="888">
        <v>3</v>
      </c>
      <c r="P4661" s="887">
        <v>6780</v>
      </c>
    </row>
    <row r="4662" spans="1:16" ht="33.75" x14ac:dyDescent="0.25">
      <c r="A4662" s="867" t="s">
        <v>18221</v>
      </c>
      <c r="B4662" s="867" t="s">
        <v>2672</v>
      </c>
      <c r="C4662" s="894" t="s">
        <v>18220</v>
      </c>
      <c r="D4662" s="893" t="s">
        <v>18248</v>
      </c>
      <c r="E4662" s="892">
        <v>2260</v>
      </c>
      <c r="F4662" s="887" t="s">
        <v>18291</v>
      </c>
      <c r="G4662" s="891" t="s">
        <v>18290</v>
      </c>
      <c r="H4662" s="890" t="s">
        <v>18273</v>
      </c>
      <c r="I4662" s="889" t="s">
        <v>2684</v>
      </c>
      <c r="J4662" s="889"/>
      <c r="K4662" s="888"/>
      <c r="L4662" s="888"/>
      <c r="M4662" s="887"/>
      <c r="N4662" s="888">
        <v>1</v>
      </c>
      <c r="O4662" s="888">
        <v>3</v>
      </c>
      <c r="P4662" s="887">
        <v>6780</v>
      </c>
    </row>
    <row r="4663" spans="1:16" ht="33.75" x14ac:dyDescent="0.25">
      <c r="A4663" s="867" t="s">
        <v>18221</v>
      </c>
      <c r="B4663" s="867" t="s">
        <v>2672</v>
      </c>
      <c r="C4663" s="894" t="s">
        <v>18220</v>
      </c>
      <c r="D4663" s="893" t="s">
        <v>18248</v>
      </c>
      <c r="E4663" s="892">
        <v>2260</v>
      </c>
      <c r="F4663" s="887" t="s">
        <v>18289</v>
      </c>
      <c r="G4663" s="891" t="s">
        <v>18288</v>
      </c>
      <c r="H4663" s="890" t="s">
        <v>4025</v>
      </c>
      <c r="I4663" s="889" t="s">
        <v>18287</v>
      </c>
      <c r="J4663" s="889"/>
      <c r="K4663" s="888"/>
      <c r="L4663" s="888"/>
      <c r="M4663" s="887"/>
      <c r="N4663" s="888">
        <v>1</v>
      </c>
      <c r="O4663" s="888">
        <v>3</v>
      </c>
      <c r="P4663" s="887">
        <v>6780</v>
      </c>
    </row>
    <row r="4664" spans="1:16" ht="33.75" x14ac:dyDescent="0.25">
      <c r="A4664" s="867" t="s">
        <v>18221</v>
      </c>
      <c r="B4664" s="867" t="s">
        <v>2672</v>
      </c>
      <c r="C4664" s="894" t="s">
        <v>18220</v>
      </c>
      <c r="D4664" s="893" t="s">
        <v>18248</v>
      </c>
      <c r="E4664" s="892">
        <v>2260</v>
      </c>
      <c r="F4664" s="887" t="s">
        <v>18286</v>
      </c>
      <c r="G4664" s="891" t="s">
        <v>18285</v>
      </c>
      <c r="H4664" s="890" t="s">
        <v>18284</v>
      </c>
      <c r="I4664" s="889" t="s">
        <v>17825</v>
      </c>
      <c r="J4664" s="889" t="s">
        <v>2703</v>
      </c>
      <c r="K4664" s="888"/>
      <c r="L4664" s="888"/>
      <c r="M4664" s="887"/>
      <c r="N4664" s="888">
        <v>1</v>
      </c>
      <c r="O4664" s="888">
        <v>3</v>
      </c>
      <c r="P4664" s="887">
        <v>6780</v>
      </c>
    </row>
    <row r="4665" spans="1:16" ht="33.75" x14ac:dyDescent="0.25">
      <c r="A4665" s="867" t="s">
        <v>18221</v>
      </c>
      <c r="B4665" s="867" t="s">
        <v>2672</v>
      </c>
      <c r="C4665" s="894" t="s">
        <v>18220</v>
      </c>
      <c r="D4665" s="893" t="s">
        <v>18248</v>
      </c>
      <c r="E4665" s="892">
        <v>2260</v>
      </c>
      <c r="F4665" s="887" t="s">
        <v>18283</v>
      </c>
      <c r="G4665" s="891" t="s">
        <v>18282</v>
      </c>
      <c r="H4665" s="890" t="s">
        <v>18281</v>
      </c>
      <c r="I4665" s="889" t="s">
        <v>2777</v>
      </c>
      <c r="J4665" s="889"/>
      <c r="K4665" s="888"/>
      <c r="L4665" s="888"/>
      <c r="M4665" s="887"/>
      <c r="N4665" s="888">
        <v>1</v>
      </c>
      <c r="O4665" s="888">
        <v>3</v>
      </c>
      <c r="P4665" s="887">
        <v>6780</v>
      </c>
    </row>
    <row r="4666" spans="1:16" ht="33.75" x14ac:dyDescent="0.25">
      <c r="A4666" s="867" t="s">
        <v>18221</v>
      </c>
      <c r="B4666" s="867" t="s">
        <v>2672</v>
      </c>
      <c r="C4666" s="894" t="s">
        <v>18220</v>
      </c>
      <c r="D4666" s="893" t="s">
        <v>18248</v>
      </c>
      <c r="E4666" s="892">
        <v>2260</v>
      </c>
      <c r="F4666" s="887" t="s">
        <v>18280</v>
      </c>
      <c r="G4666" s="891" t="s">
        <v>18279</v>
      </c>
      <c r="H4666" s="890" t="s">
        <v>2676</v>
      </c>
      <c r="I4666" s="889" t="s">
        <v>2869</v>
      </c>
      <c r="J4666" s="889"/>
      <c r="K4666" s="888"/>
      <c r="L4666" s="888"/>
      <c r="M4666" s="887"/>
      <c r="N4666" s="888">
        <v>1</v>
      </c>
      <c r="O4666" s="888">
        <v>3</v>
      </c>
      <c r="P4666" s="887">
        <v>6780</v>
      </c>
    </row>
    <row r="4667" spans="1:16" x14ac:dyDescent="0.25">
      <c r="A4667" s="1772" t="s">
        <v>2848</v>
      </c>
      <c r="B4667" s="1772"/>
      <c r="C4667" s="1772"/>
      <c r="D4667" s="1772"/>
      <c r="E4667" s="1772"/>
      <c r="F4667" s="1772" t="s">
        <v>378</v>
      </c>
      <c r="G4667" s="1772"/>
      <c r="H4667" s="1772"/>
      <c r="I4667" s="1772"/>
      <c r="J4667" s="1772"/>
      <c r="K4667" s="1771" t="s">
        <v>2847</v>
      </c>
      <c r="L4667" s="1771"/>
      <c r="M4667" s="1771"/>
      <c r="N4667" s="1771" t="s">
        <v>2846</v>
      </c>
      <c r="O4667" s="1771"/>
      <c r="P4667" s="1771"/>
    </row>
    <row r="4668" spans="1:16" ht="69.75" x14ac:dyDescent="0.25">
      <c r="A4668" s="1535" t="s">
        <v>2845</v>
      </c>
      <c r="B4668" s="1535" t="s">
        <v>5</v>
      </c>
      <c r="C4668" s="1535" t="s">
        <v>2844</v>
      </c>
      <c r="D4668" s="1535" t="s">
        <v>2843</v>
      </c>
      <c r="E4668" s="1536" t="s">
        <v>2842</v>
      </c>
      <c r="F4668" s="1537" t="s">
        <v>2841</v>
      </c>
      <c r="G4668" s="1535" t="s">
        <v>2840</v>
      </c>
      <c r="H4668" s="1535" t="s">
        <v>2839</v>
      </c>
      <c r="I4668" s="1535" t="s">
        <v>2838</v>
      </c>
      <c r="J4668" s="1535" t="s">
        <v>2837</v>
      </c>
      <c r="K4668" s="1538" t="s">
        <v>2836</v>
      </c>
      <c r="L4668" s="1538" t="s">
        <v>2835</v>
      </c>
      <c r="M4668" s="1539" t="s">
        <v>2834</v>
      </c>
      <c r="N4668" s="1538" t="s">
        <v>2836</v>
      </c>
      <c r="O4668" s="1538" t="s">
        <v>2835</v>
      </c>
      <c r="P4668" s="1539" t="s">
        <v>2834</v>
      </c>
    </row>
    <row r="4669" spans="1:16" ht="33.75" x14ac:dyDescent="0.25">
      <c r="A4669" s="867" t="s">
        <v>18221</v>
      </c>
      <c r="B4669" s="867" t="s">
        <v>2672</v>
      </c>
      <c r="C4669" s="894" t="s">
        <v>18220</v>
      </c>
      <c r="D4669" s="893" t="s">
        <v>18248</v>
      </c>
      <c r="E4669" s="892">
        <v>2260</v>
      </c>
      <c r="F4669" s="887" t="s">
        <v>18278</v>
      </c>
      <c r="G4669" s="891" t="s">
        <v>18277</v>
      </c>
      <c r="H4669" s="890" t="s">
        <v>18276</v>
      </c>
      <c r="I4669" s="889" t="s">
        <v>2707</v>
      </c>
      <c r="J4669" s="889"/>
      <c r="K4669" s="888"/>
      <c r="L4669" s="888"/>
      <c r="M4669" s="887"/>
      <c r="N4669" s="888">
        <v>1</v>
      </c>
      <c r="O4669" s="888">
        <v>3</v>
      </c>
      <c r="P4669" s="887">
        <v>6780</v>
      </c>
    </row>
    <row r="4670" spans="1:16" ht="33.75" x14ac:dyDescent="0.25">
      <c r="A4670" s="867" t="s">
        <v>18221</v>
      </c>
      <c r="B4670" s="867" t="s">
        <v>2672</v>
      </c>
      <c r="C4670" s="894" t="s">
        <v>18220</v>
      </c>
      <c r="D4670" s="893" t="s">
        <v>18248</v>
      </c>
      <c r="E4670" s="892">
        <v>2260</v>
      </c>
      <c r="F4670" s="887" t="s">
        <v>18275</v>
      </c>
      <c r="G4670" s="891" t="s">
        <v>18274</v>
      </c>
      <c r="H4670" s="890" t="s">
        <v>18273</v>
      </c>
      <c r="I4670" s="889" t="s">
        <v>2684</v>
      </c>
      <c r="J4670" s="889"/>
      <c r="K4670" s="888"/>
      <c r="L4670" s="888"/>
      <c r="M4670" s="887"/>
      <c r="N4670" s="888">
        <v>1</v>
      </c>
      <c r="O4670" s="888">
        <v>3</v>
      </c>
      <c r="P4670" s="887">
        <v>6780</v>
      </c>
    </row>
    <row r="4671" spans="1:16" ht="33.75" x14ac:dyDescent="0.25">
      <c r="A4671" s="867" t="s">
        <v>18221</v>
      </c>
      <c r="B4671" s="867" t="s">
        <v>2672</v>
      </c>
      <c r="C4671" s="894" t="s">
        <v>18220</v>
      </c>
      <c r="D4671" s="893" t="s">
        <v>18248</v>
      </c>
      <c r="E4671" s="892">
        <v>2260</v>
      </c>
      <c r="F4671" s="887" t="s">
        <v>18272</v>
      </c>
      <c r="G4671" s="891" t="s">
        <v>18271</v>
      </c>
      <c r="H4671" s="890" t="s">
        <v>2676</v>
      </c>
      <c r="I4671" s="889" t="s">
        <v>2869</v>
      </c>
      <c r="J4671" s="889"/>
      <c r="K4671" s="888"/>
      <c r="L4671" s="888"/>
      <c r="M4671" s="887"/>
      <c r="N4671" s="888">
        <v>1</v>
      </c>
      <c r="O4671" s="888">
        <v>3</v>
      </c>
      <c r="P4671" s="887">
        <v>6780</v>
      </c>
    </row>
    <row r="4672" spans="1:16" ht="33.75" x14ac:dyDescent="0.25">
      <c r="A4672" s="867" t="s">
        <v>18221</v>
      </c>
      <c r="B4672" s="867" t="s">
        <v>2672</v>
      </c>
      <c r="C4672" s="894" t="s">
        <v>18220</v>
      </c>
      <c r="D4672" s="893" t="s">
        <v>18248</v>
      </c>
      <c r="E4672" s="892">
        <v>2260</v>
      </c>
      <c r="F4672" s="887" t="s">
        <v>18270</v>
      </c>
      <c r="G4672" s="891" t="s">
        <v>18269</v>
      </c>
      <c r="H4672" s="890" t="s">
        <v>18268</v>
      </c>
      <c r="I4672" s="889" t="s">
        <v>2707</v>
      </c>
      <c r="J4672" s="889"/>
      <c r="K4672" s="888"/>
      <c r="L4672" s="888"/>
      <c r="M4672" s="887"/>
      <c r="N4672" s="888">
        <v>1</v>
      </c>
      <c r="O4672" s="888">
        <v>3</v>
      </c>
      <c r="P4672" s="887">
        <v>6780</v>
      </c>
    </row>
    <row r="4673" spans="1:16" ht="33.75" x14ac:dyDescent="0.25">
      <c r="A4673" s="867" t="s">
        <v>18221</v>
      </c>
      <c r="B4673" s="867" t="s">
        <v>2672</v>
      </c>
      <c r="C4673" s="894" t="s">
        <v>18220</v>
      </c>
      <c r="D4673" s="893" t="s">
        <v>18248</v>
      </c>
      <c r="E4673" s="892">
        <v>2260</v>
      </c>
      <c r="F4673" s="887" t="s">
        <v>18267</v>
      </c>
      <c r="G4673" s="891" t="s">
        <v>18266</v>
      </c>
      <c r="H4673" s="890" t="s">
        <v>2712</v>
      </c>
      <c r="I4673" s="889" t="s">
        <v>17825</v>
      </c>
      <c r="J4673" s="889" t="s">
        <v>2712</v>
      </c>
      <c r="K4673" s="888"/>
      <c r="L4673" s="888"/>
      <c r="M4673" s="887"/>
      <c r="N4673" s="888">
        <v>1</v>
      </c>
      <c r="O4673" s="888">
        <v>3</v>
      </c>
      <c r="P4673" s="887">
        <v>6780</v>
      </c>
    </row>
    <row r="4674" spans="1:16" ht="33.75" x14ac:dyDescent="0.25">
      <c r="A4674" s="867" t="s">
        <v>18221</v>
      </c>
      <c r="B4674" s="867" t="s">
        <v>2672</v>
      </c>
      <c r="C4674" s="894" t="s">
        <v>18220</v>
      </c>
      <c r="D4674" s="893" t="s">
        <v>18248</v>
      </c>
      <c r="E4674" s="892">
        <v>2260</v>
      </c>
      <c r="F4674" s="887" t="s">
        <v>18265</v>
      </c>
      <c r="G4674" s="891" t="s">
        <v>18264</v>
      </c>
      <c r="H4674" s="890" t="s">
        <v>2756</v>
      </c>
      <c r="I4674" s="889" t="s">
        <v>3654</v>
      </c>
      <c r="J4674" s="889" t="s">
        <v>2712</v>
      </c>
      <c r="K4674" s="888"/>
      <c r="L4674" s="888"/>
      <c r="M4674" s="887"/>
      <c r="N4674" s="888">
        <v>1</v>
      </c>
      <c r="O4674" s="888">
        <v>3</v>
      </c>
      <c r="P4674" s="887">
        <v>6780</v>
      </c>
    </row>
    <row r="4675" spans="1:16" ht="33.75" x14ac:dyDescent="0.25">
      <c r="A4675" s="867" t="s">
        <v>18221</v>
      </c>
      <c r="B4675" s="867" t="s">
        <v>2672</v>
      </c>
      <c r="C4675" s="894" t="s">
        <v>18220</v>
      </c>
      <c r="D4675" s="893" t="s">
        <v>18248</v>
      </c>
      <c r="E4675" s="892">
        <v>2260</v>
      </c>
      <c r="F4675" s="887" t="s">
        <v>18263</v>
      </c>
      <c r="G4675" s="891" t="s">
        <v>18262</v>
      </c>
      <c r="H4675" s="890" t="s">
        <v>18216</v>
      </c>
      <c r="I4675" s="889" t="s">
        <v>2869</v>
      </c>
      <c r="J4675" s="889" t="s">
        <v>18216</v>
      </c>
      <c r="K4675" s="888"/>
      <c r="L4675" s="888"/>
      <c r="M4675" s="887"/>
      <c r="N4675" s="888">
        <v>1</v>
      </c>
      <c r="O4675" s="888">
        <v>3</v>
      </c>
      <c r="P4675" s="887">
        <v>6780</v>
      </c>
    </row>
    <row r="4676" spans="1:16" ht="33.75" x14ac:dyDescent="0.25">
      <c r="A4676" s="867" t="s">
        <v>18221</v>
      </c>
      <c r="B4676" s="867" t="s">
        <v>2672</v>
      </c>
      <c r="C4676" s="894" t="s">
        <v>18220</v>
      </c>
      <c r="D4676" s="893" t="s">
        <v>18248</v>
      </c>
      <c r="E4676" s="892">
        <v>2260</v>
      </c>
      <c r="F4676" s="887" t="s">
        <v>5931</v>
      </c>
      <c r="G4676" s="891" t="s">
        <v>18261</v>
      </c>
      <c r="H4676" s="890" t="s">
        <v>2745</v>
      </c>
      <c r="I4676" s="889" t="s">
        <v>2822</v>
      </c>
      <c r="J4676" s="889"/>
      <c r="K4676" s="888"/>
      <c r="L4676" s="888"/>
      <c r="M4676" s="887"/>
      <c r="N4676" s="888">
        <v>1</v>
      </c>
      <c r="O4676" s="888">
        <v>3</v>
      </c>
      <c r="P4676" s="887">
        <v>6780</v>
      </c>
    </row>
    <row r="4677" spans="1:16" ht="33.75" x14ac:dyDescent="0.25">
      <c r="A4677" s="867" t="s">
        <v>18221</v>
      </c>
      <c r="B4677" s="867" t="s">
        <v>2672</v>
      </c>
      <c r="C4677" s="894" t="s">
        <v>18220</v>
      </c>
      <c r="D4677" s="893" t="s">
        <v>18248</v>
      </c>
      <c r="E4677" s="892">
        <v>2260</v>
      </c>
      <c r="F4677" s="887" t="s">
        <v>18260</v>
      </c>
      <c r="G4677" s="891" t="s">
        <v>18259</v>
      </c>
      <c r="H4677" s="890" t="s">
        <v>18216</v>
      </c>
      <c r="I4677" s="889" t="s">
        <v>2707</v>
      </c>
      <c r="J4677" s="889"/>
      <c r="K4677" s="888"/>
      <c r="L4677" s="888"/>
      <c r="M4677" s="887"/>
      <c r="N4677" s="888">
        <v>1</v>
      </c>
      <c r="O4677" s="888">
        <v>3</v>
      </c>
      <c r="P4677" s="887">
        <v>6780</v>
      </c>
    </row>
    <row r="4678" spans="1:16" ht="45" x14ac:dyDescent="0.25">
      <c r="A4678" s="867" t="s">
        <v>18221</v>
      </c>
      <c r="B4678" s="867" t="s">
        <v>2672</v>
      </c>
      <c r="C4678" s="894" t="s">
        <v>18220</v>
      </c>
      <c r="D4678" s="893" t="s">
        <v>18610</v>
      </c>
      <c r="E4678" s="892">
        <v>2000</v>
      </c>
      <c r="F4678" s="887" t="s">
        <v>18621</v>
      </c>
      <c r="G4678" s="891" t="s">
        <v>18620</v>
      </c>
      <c r="H4678" s="890" t="s">
        <v>2708</v>
      </c>
      <c r="I4678" s="889" t="s">
        <v>18287</v>
      </c>
      <c r="J4678" s="889"/>
      <c r="K4678" s="888"/>
      <c r="L4678" s="888"/>
      <c r="M4678" s="887"/>
      <c r="N4678" s="888">
        <v>1</v>
      </c>
      <c r="O4678" s="888">
        <v>5</v>
      </c>
      <c r="P4678" s="887">
        <v>10000</v>
      </c>
    </row>
    <row r="4679" spans="1:16" ht="45" x14ac:dyDescent="0.25">
      <c r="A4679" s="867" t="s">
        <v>18221</v>
      </c>
      <c r="B4679" s="867" t="s">
        <v>2672</v>
      </c>
      <c r="C4679" s="894" t="s">
        <v>18220</v>
      </c>
      <c r="D4679" s="893" t="s">
        <v>18610</v>
      </c>
      <c r="E4679" s="892">
        <v>2000</v>
      </c>
      <c r="F4679" s="887" t="s">
        <v>18619</v>
      </c>
      <c r="G4679" s="891" t="s">
        <v>18618</v>
      </c>
      <c r="H4679" s="890" t="s">
        <v>3212</v>
      </c>
      <c r="I4679" s="889" t="s">
        <v>18523</v>
      </c>
      <c r="J4679" s="889"/>
      <c r="K4679" s="888"/>
      <c r="L4679" s="888"/>
      <c r="M4679" s="887"/>
      <c r="N4679" s="888">
        <v>1</v>
      </c>
      <c r="O4679" s="888">
        <v>5</v>
      </c>
      <c r="P4679" s="887">
        <v>10000</v>
      </c>
    </row>
    <row r="4680" spans="1:16" ht="45" x14ac:dyDescent="0.25">
      <c r="A4680" s="867" t="s">
        <v>18221</v>
      </c>
      <c r="B4680" s="867" t="s">
        <v>2672</v>
      </c>
      <c r="C4680" s="894" t="s">
        <v>18220</v>
      </c>
      <c r="D4680" s="893" t="s">
        <v>18610</v>
      </c>
      <c r="E4680" s="892">
        <v>2000</v>
      </c>
      <c r="F4680" s="887" t="s">
        <v>18617</v>
      </c>
      <c r="G4680" s="891" t="s">
        <v>18616</v>
      </c>
      <c r="H4680" s="890" t="s">
        <v>2676</v>
      </c>
      <c r="I4680" s="889" t="s">
        <v>3654</v>
      </c>
      <c r="J4680" s="889" t="s">
        <v>2860</v>
      </c>
      <c r="K4680" s="888"/>
      <c r="L4680" s="888"/>
      <c r="M4680" s="887"/>
      <c r="N4680" s="888">
        <v>1</v>
      </c>
      <c r="O4680" s="888">
        <v>1</v>
      </c>
      <c r="P4680" s="887">
        <v>2000</v>
      </c>
    </row>
    <row r="4681" spans="1:16" ht="45" x14ac:dyDescent="0.25">
      <c r="A4681" s="867" t="s">
        <v>18221</v>
      </c>
      <c r="B4681" s="867" t="s">
        <v>2672</v>
      </c>
      <c r="C4681" s="894" t="s">
        <v>18220</v>
      </c>
      <c r="D4681" s="893" t="s">
        <v>18610</v>
      </c>
      <c r="E4681" s="892">
        <v>2000</v>
      </c>
      <c r="F4681" s="887" t="s">
        <v>18615</v>
      </c>
      <c r="G4681" s="891" t="s">
        <v>18614</v>
      </c>
      <c r="H4681" s="890" t="s">
        <v>2831</v>
      </c>
      <c r="I4681" s="889" t="s">
        <v>2684</v>
      </c>
      <c r="J4681" s="889"/>
      <c r="K4681" s="888"/>
      <c r="L4681" s="888"/>
      <c r="M4681" s="887"/>
      <c r="N4681" s="888">
        <v>1</v>
      </c>
      <c r="O4681" s="888">
        <v>5</v>
      </c>
      <c r="P4681" s="887">
        <v>10000</v>
      </c>
    </row>
    <row r="4682" spans="1:16" ht="45" x14ac:dyDescent="0.25">
      <c r="A4682" s="867" t="s">
        <v>18221</v>
      </c>
      <c r="B4682" s="867" t="s">
        <v>2672</v>
      </c>
      <c r="C4682" s="894" t="s">
        <v>18220</v>
      </c>
      <c r="D4682" s="893" t="s">
        <v>18610</v>
      </c>
      <c r="E4682" s="892">
        <v>2000</v>
      </c>
      <c r="F4682" s="887" t="s">
        <v>18613</v>
      </c>
      <c r="G4682" s="891" t="s">
        <v>18612</v>
      </c>
      <c r="H4682" s="890" t="s">
        <v>18611</v>
      </c>
      <c r="I4682" s="889" t="s">
        <v>3654</v>
      </c>
      <c r="J4682" s="889" t="s">
        <v>11600</v>
      </c>
      <c r="K4682" s="888"/>
      <c r="L4682" s="888"/>
      <c r="M4682" s="887"/>
      <c r="N4682" s="888">
        <v>1</v>
      </c>
      <c r="O4682" s="888">
        <v>5</v>
      </c>
      <c r="P4682" s="887">
        <v>10000</v>
      </c>
    </row>
    <row r="4683" spans="1:16" ht="45" x14ac:dyDescent="0.25">
      <c r="A4683" s="867" t="s">
        <v>18221</v>
      </c>
      <c r="B4683" s="867" t="s">
        <v>2672</v>
      </c>
      <c r="C4683" s="894" t="s">
        <v>18220</v>
      </c>
      <c r="D4683" s="893" t="s">
        <v>18610</v>
      </c>
      <c r="E4683" s="892">
        <v>2000</v>
      </c>
      <c r="F4683" s="887" t="s">
        <v>18609</v>
      </c>
      <c r="G4683" s="891" t="s">
        <v>18608</v>
      </c>
      <c r="H4683" s="890" t="s">
        <v>2822</v>
      </c>
      <c r="I4683" s="889" t="s">
        <v>3836</v>
      </c>
      <c r="J4683" s="889" t="s">
        <v>2822</v>
      </c>
      <c r="K4683" s="888"/>
      <c r="L4683" s="888"/>
      <c r="M4683" s="887"/>
      <c r="N4683" s="888">
        <v>1</v>
      </c>
      <c r="O4683" s="888">
        <v>5</v>
      </c>
      <c r="P4683" s="887">
        <v>10000</v>
      </c>
    </row>
    <row r="4684" spans="1:16" ht="33.75" x14ac:dyDescent="0.25">
      <c r="A4684" s="867" t="s">
        <v>18221</v>
      </c>
      <c r="B4684" s="867" t="s">
        <v>2672</v>
      </c>
      <c r="C4684" s="894" t="s">
        <v>18220</v>
      </c>
      <c r="D4684" s="893" t="s">
        <v>18603</v>
      </c>
      <c r="E4684" s="892">
        <v>1000</v>
      </c>
      <c r="F4684" s="887" t="s">
        <v>18607</v>
      </c>
      <c r="G4684" s="891" t="s">
        <v>18606</v>
      </c>
      <c r="H4684" s="890" t="s">
        <v>2704</v>
      </c>
      <c r="I4684" s="889" t="s">
        <v>3654</v>
      </c>
      <c r="J4684" s="889" t="s">
        <v>2703</v>
      </c>
      <c r="K4684" s="888"/>
      <c r="L4684" s="888"/>
      <c r="M4684" s="887"/>
      <c r="N4684" s="888">
        <v>1</v>
      </c>
      <c r="O4684" s="888">
        <v>4</v>
      </c>
      <c r="P4684" s="887">
        <v>4000</v>
      </c>
    </row>
    <row r="4685" spans="1:16" ht="33.75" x14ac:dyDescent="0.25">
      <c r="A4685" s="867" t="s">
        <v>18221</v>
      </c>
      <c r="B4685" s="867" t="s">
        <v>2672</v>
      </c>
      <c r="C4685" s="894" t="s">
        <v>18220</v>
      </c>
      <c r="D4685" s="893" t="s">
        <v>18603</v>
      </c>
      <c r="E4685" s="892">
        <v>1000</v>
      </c>
      <c r="F4685" s="887" t="s">
        <v>18605</v>
      </c>
      <c r="G4685" s="891" t="s">
        <v>18604</v>
      </c>
      <c r="H4685" s="890" t="s">
        <v>2708</v>
      </c>
      <c r="I4685" s="889" t="s">
        <v>2684</v>
      </c>
      <c r="J4685" s="889"/>
      <c r="K4685" s="888"/>
      <c r="L4685" s="888"/>
      <c r="M4685" s="887"/>
      <c r="N4685" s="888">
        <v>1</v>
      </c>
      <c r="O4685" s="888">
        <v>4</v>
      </c>
      <c r="P4685" s="887">
        <v>4000</v>
      </c>
    </row>
    <row r="4686" spans="1:16" ht="33.75" x14ac:dyDescent="0.25">
      <c r="A4686" s="867" t="s">
        <v>18221</v>
      </c>
      <c r="B4686" s="867" t="s">
        <v>2672</v>
      </c>
      <c r="C4686" s="894" t="s">
        <v>18220</v>
      </c>
      <c r="D4686" s="893" t="s">
        <v>18603</v>
      </c>
      <c r="E4686" s="892">
        <v>1000</v>
      </c>
      <c r="F4686" s="887" t="s">
        <v>18602</v>
      </c>
      <c r="G4686" s="891" t="s">
        <v>18601</v>
      </c>
      <c r="H4686" s="890" t="s">
        <v>18600</v>
      </c>
      <c r="I4686" s="889" t="s">
        <v>2822</v>
      </c>
      <c r="J4686" s="889"/>
      <c r="K4686" s="888"/>
      <c r="L4686" s="888"/>
      <c r="M4686" s="887"/>
      <c r="N4686" s="888">
        <v>1</v>
      </c>
      <c r="O4686" s="888">
        <v>4</v>
      </c>
      <c r="P4686" s="887">
        <v>4000</v>
      </c>
    </row>
    <row r="4687" spans="1:16" ht="45" x14ac:dyDescent="0.25">
      <c r="A4687" s="867" t="s">
        <v>18221</v>
      </c>
      <c r="B4687" s="867" t="s">
        <v>2672</v>
      </c>
      <c r="C4687" s="894" t="s">
        <v>18220</v>
      </c>
      <c r="D4687" s="893" t="s">
        <v>18599</v>
      </c>
      <c r="E4687" s="892">
        <v>1000</v>
      </c>
      <c r="F4687" s="887" t="s">
        <v>18598</v>
      </c>
      <c r="G4687" s="891" t="s">
        <v>18597</v>
      </c>
      <c r="H4687" s="890" t="s">
        <v>18216</v>
      </c>
      <c r="I4687" s="889" t="s">
        <v>18215</v>
      </c>
      <c r="J4687" s="889"/>
      <c r="K4687" s="888"/>
      <c r="L4687" s="888"/>
      <c r="M4687" s="887"/>
      <c r="N4687" s="888">
        <v>1</v>
      </c>
      <c r="O4687" s="888">
        <v>4</v>
      </c>
      <c r="P4687" s="887">
        <v>4000</v>
      </c>
    </row>
    <row r="4688" spans="1:16" ht="33.75" x14ac:dyDescent="0.25">
      <c r="A4688" s="867" t="s">
        <v>18221</v>
      </c>
      <c r="B4688" s="867" t="s">
        <v>2672</v>
      </c>
      <c r="C4688" s="894" t="s">
        <v>18220</v>
      </c>
      <c r="D4688" s="893" t="s">
        <v>18594</v>
      </c>
      <c r="E4688" s="892">
        <v>1000</v>
      </c>
      <c r="F4688" s="887" t="s">
        <v>18596</v>
      </c>
      <c r="G4688" s="891" t="s">
        <v>18595</v>
      </c>
      <c r="H4688" s="890" t="s">
        <v>2722</v>
      </c>
      <c r="I4688" s="889" t="s">
        <v>3654</v>
      </c>
      <c r="J4688" s="889" t="s">
        <v>2772</v>
      </c>
      <c r="K4688" s="888"/>
      <c r="L4688" s="888"/>
      <c r="M4688" s="887"/>
      <c r="N4688" s="888">
        <v>1</v>
      </c>
      <c r="O4688" s="888">
        <v>4</v>
      </c>
      <c r="P4688" s="887">
        <v>4000</v>
      </c>
    </row>
    <row r="4689" spans="1:16" ht="33.75" x14ac:dyDescent="0.25">
      <c r="A4689" s="867" t="s">
        <v>18221</v>
      </c>
      <c r="B4689" s="867" t="s">
        <v>2672</v>
      </c>
      <c r="C4689" s="894" t="s">
        <v>18220</v>
      </c>
      <c r="D4689" s="893" t="s">
        <v>18594</v>
      </c>
      <c r="E4689" s="892">
        <v>1000</v>
      </c>
      <c r="F4689" s="887" t="s">
        <v>18593</v>
      </c>
      <c r="G4689" s="891" t="s">
        <v>18592</v>
      </c>
      <c r="H4689" s="890" t="s">
        <v>2722</v>
      </c>
      <c r="I4689" s="889" t="s">
        <v>2684</v>
      </c>
      <c r="J4689" s="889"/>
      <c r="K4689" s="888"/>
      <c r="L4689" s="888"/>
      <c r="M4689" s="887"/>
      <c r="N4689" s="888">
        <v>1</v>
      </c>
      <c r="O4689" s="888">
        <v>4</v>
      </c>
      <c r="P4689" s="887">
        <v>4000</v>
      </c>
    </row>
    <row r="4690" spans="1:16" ht="33.75" x14ac:dyDescent="0.25">
      <c r="A4690" s="867" t="s">
        <v>18221</v>
      </c>
      <c r="B4690" s="867" t="s">
        <v>2672</v>
      </c>
      <c r="C4690" s="894" t="s">
        <v>18220</v>
      </c>
      <c r="D4690" s="893" t="s">
        <v>18588</v>
      </c>
      <c r="E4690" s="892">
        <v>1000</v>
      </c>
      <c r="F4690" s="887" t="s">
        <v>18591</v>
      </c>
      <c r="G4690" s="891" t="s">
        <v>18590</v>
      </c>
      <c r="H4690" s="890" t="s">
        <v>18589</v>
      </c>
      <c r="I4690" s="889" t="s">
        <v>2822</v>
      </c>
      <c r="J4690" s="889"/>
      <c r="K4690" s="888"/>
      <c r="L4690" s="888"/>
      <c r="M4690" s="887"/>
      <c r="N4690" s="888">
        <v>1</v>
      </c>
      <c r="O4690" s="888">
        <v>4</v>
      </c>
      <c r="P4690" s="887">
        <v>4000</v>
      </c>
    </row>
    <row r="4691" spans="1:16" ht="33.75" x14ac:dyDescent="0.25">
      <c r="A4691" s="867" t="s">
        <v>18221</v>
      </c>
      <c r="B4691" s="867" t="s">
        <v>2672</v>
      </c>
      <c r="C4691" s="894" t="s">
        <v>18220</v>
      </c>
      <c r="D4691" s="893" t="s">
        <v>18588</v>
      </c>
      <c r="E4691" s="892">
        <v>1000</v>
      </c>
      <c r="F4691" s="887" t="s">
        <v>18587</v>
      </c>
      <c r="G4691" s="891" t="s">
        <v>18586</v>
      </c>
      <c r="H4691" s="890" t="s">
        <v>2712</v>
      </c>
      <c r="I4691" s="889" t="s">
        <v>17825</v>
      </c>
      <c r="J4691" s="889" t="s">
        <v>2712</v>
      </c>
      <c r="K4691" s="888"/>
      <c r="L4691" s="888"/>
      <c r="M4691" s="887"/>
      <c r="N4691" s="888">
        <v>1</v>
      </c>
      <c r="O4691" s="888">
        <v>4</v>
      </c>
      <c r="P4691" s="887">
        <v>4000</v>
      </c>
    </row>
    <row r="4692" spans="1:16" ht="33.75" x14ac:dyDescent="0.25">
      <c r="A4692" s="867" t="s">
        <v>18221</v>
      </c>
      <c r="B4692" s="867" t="s">
        <v>2672</v>
      </c>
      <c r="C4692" s="894" t="s">
        <v>18220</v>
      </c>
      <c r="D4692" s="893" t="s">
        <v>18583</v>
      </c>
      <c r="E4692" s="892">
        <v>1000</v>
      </c>
      <c r="F4692" s="887" t="s">
        <v>18585</v>
      </c>
      <c r="G4692" s="891" t="s">
        <v>18584</v>
      </c>
      <c r="H4692" s="890" t="s">
        <v>2676</v>
      </c>
      <c r="I4692" s="889" t="s">
        <v>3654</v>
      </c>
      <c r="J4692" s="889" t="s">
        <v>2860</v>
      </c>
      <c r="K4692" s="888"/>
      <c r="L4692" s="888"/>
      <c r="M4692" s="887"/>
      <c r="N4692" s="888">
        <v>1</v>
      </c>
      <c r="O4692" s="888">
        <v>4</v>
      </c>
      <c r="P4692" s="887">
        <v>4000</v>
      </c>
    </row>
    <row r="4693" spans="1:16" ht="33.75" x14ac:dyDescent="0.25">
      <c r="A4693" s="867" t="s">
        <v>18221</v>
      </c>
      <c r="B4693" s="867" t="s">
        <v>2672</v>
      </c>
      <c r="C4693" s="894" t="s">
        <v>18220</v>
      </c>
      <c r="D4693" s="893" t="s">
        <v>18583</v>
      </c>
      <c r="E4693" s="892">
        <v>1000</v>
      </c>
      <c r="F4693" s="887" t="s">
        <v>18582</v>
      </c>
      <c r="G4693" s="891" t="s">
        <v>18581</v>
      </c>
      <c r="H4693" s="890" t="s">
        <v>18578</v>
      </c>
      <c r="I4693" s="889" t="s">
        <v>2684</v>
      </c>
      <c r="J4693" s="889"/>
      <c r="K4693" s="888"/>
      <c r="L4693" s="888"/>
      <c r="M4693" s="887"/>
      <c r="N4693" s="888">
        <v>1</v>
      </c>
      <c r="O4693" s="888">
        <v>4</v>
      </c>
      <c r="P4693" s="887">
        <v>4000</v>
      </c>
    </row>
    <row r="4694" spans="1:16" ht="45" x14ac:dyDescent="0.25">
      <c r="A4694" s="867" t="s">
        <v>18221</v>
      </c>
      <c r="B4694" s="867" t="s">
        <v>2672</v>
      </c>
      <c r="C4694" s="894" t="s">
        <v>18220</v>
      </c>
      <c r="D4694" s="893" t="s">
        <v>18577</v>
      </c>
      <c r="E4694" s="892">
        <v>1000</v>
      </c>
      <c r="F4694" s="887" t="s">
        <v>18580</v>
      </c>
      <c r="G4694" s="891" t="s">
        <v>18579</v>
      </c>
      <c r="H4694" s="890" t="s">
        <v>18578</v>
      </c>
      <c r="I4694" s="889" t="s">
        <v>2684</v>
      </c>
      <c r="J4694" s="889"/>
      <c r="K4694" s="888"/>
      <c r="L4694" s="888"/>
      <c r="M4694" s="887"/>
      <c r="N4694" s="888">
        <v>1</v>
      </c>
      <c r="O4694" s="888">
        <v>4</v>
      </c>
      <c r="P4694" s="887">
        <v>4000</v>
      </c>
    </row>
    <row r="4695" spans="1:16" ht="45" x14ac:dyDescent="0.25">
      <c r="A4695" s="867" t="s">
        <v>18221</v>
      </c>
      <c r="B4695" s="867" t="s">
        <v>2672</v>
      </c>
      <c r="C4695" s="894" t="s">
        <v>18220</v>
      </c>
      <c r="D4695" s="893" t="s">
        <v>18577</v>
      </c>
      <c r="E4695" s="892">
        <v>1000</v>
      </c>
      <c r="F4695" s="887" t="s">
        <v>18576</v>
      </c>
      <c r="G4695" s="891" t="s">
        <v>18575</v>
      </c>
      <c r="H4695" s="890" t="s">
        <v>18574</v>
      </c>
      <c r="I4695" s="889" t="s">
        <v>17825</v>
      </c>
      <c r="J4695" s="889" t="s">
        <v>2712</v>
      </c>
      <c r="K4695" s="888"/>
      <c r="L4695" s="888"/>
      <c r="M4695" s="887"/>
      <c r="N4695" s="888">
        <v>1</v>
      </c>
      <c r="O4695" s="888">
        <v>4</v>
      </c>
      <c r="P4695" s="887">
        <v>4000</v>
      </c>
    </row>
    <row r="4696" spans="1:16" ht="33.75" x14ac:dyDescent="0.25">
      <c r="A4696" s="867" t="s">
        <v>18221</v>
      </c>
      <c r="B4696" s="867" t="s">
        <v>2672</v>
      </c>
      <c r="C4696" s="894" t="s">
        <v>18220</v>
      </c>
      <c r="D4696" s="893" t="s">
        <v>18573</v>
      </c>
      <c r="E4696" s="892">
        <v>1000</v>
      </c>
      <c r="F4696" s="887" t="s">
        <v>18572</v>
      </c>
      <c r="G4696" s="891" t="s">
        <v>18571</v>
      </c>
      <c r="H4696" s="890" t="s">
        <v>2704</v>
      </c>
      <c r="I4696" s="889" t="s">
        <v>3654</v>
      </c>
      <c r="J4696" s="889" t="s">
        <v>2703</v>
      </c>
      <c r="K4696" s="888"/>
      <c r="L4696" s="888"/>
      <c r="M4696" s="887"/>
      <c r="N4696" s="888">
        <v>1</v>
      </c>
      <c r="O4696" s="888">
        <v>4</v>
      </c>
      <c r="P4696" s="887">
        <v>4000</v>
      </c>
    </row>
    <row r="4697" spans="1:16" ht="33.75" x14ac:dyDescent="0.25">
      <c r="A4697" s="867" t="s">
        <v>18221</v>
      </c>
      <c r="B4697" s="867" t="s">
        <v>2672</v>
      </c>
      <c r="C4697" s="894" t="s">
        <v>18220</v>
      </c>
      <c r="D4697" s="893" t="s">
        <v>18568</v>
      </c>
      <c r="E4697" s="892">
        <v>1000</v>
      </c>
      <c r="F4697" s="887" t="s">
        <v>18570</v>
      </c>
      <c r="G4697" s="891" t="s">
        <v>18569</v>
      </c>
      <c r="H4697" s="890" t="s">
        <v>2704</v>
      </c>
      <c r="I4697" s="889" t="s">
        <v>2684</v>
      </c>
      <c r="J4697" s="889"/>
      <c r="K4697" s="888"/>
      <c r="L4697" s="888"/>
      <c r="M4697" s="887"/>
      <c r="N4697" s="888">
        <v>1</v>
      </c>
      <c r="O4697" s="888">
        <v>4</v>
      </c>
      <c r="P4697" s="887">
        <v>4000</v>
      </c>
    </row>
    <row r="4698" spans="1:16" ht="33.75" x14ac:dyDescent="0.25">
      <c r="A4698" s="867" t="s">
        <v>18221</v>
      </c>
      <c r="B4698" s="867" t="s">
        <v>2672</v>
      </c>
      <c r="C4698" s="894" t="s">
        <v>18220</v>
      </c>
      <c r="D4698" s="893" t="s">
        <v>18568</v>
      </c>
      <c r="E4698" s="892">
        <v>1000</v>
      </c>
      <c r="F4698" s="887" t="s">
        <v>18567</v>
      </c>
      <c r="G4698" s="891" t="s">
        <v>18566</v>
      </c>
      <c r="H4698" s="890" t="s">
        <v>18565</v>
      </c>
      <c r="I4698" s="889" t="s">
        <v>18126</v>
      </c>
      <c r="J4698" s="889" t="s">
        <v>18564</v>
      </c>
      <c r="K4698" s="888"/>
      <c r="L4698" s="888"/>
      <c r="M4698" s="887"/>
      <c r="N4698" s="888">
        <v>1</v>
      </c>
      <c r="O4698" s="888">
        <v>4</v>
      </c>
      <c r="P4698" s="887">
        <v>4000</v>
      </c>
    </row>
    <row r="4699" spans="1:16" ht="33.75" x14ac:dyDescent="0.25">
      <c r="A4699" s="867" t="s">
        <v>18221</v>
      </c>
      <c r="B4699" s="867" t="s">
        <v>2672</v>
      </c>
      <c r="C4699" s="894" t="s">
        <v>18220</v>
      </c>
      <c r="D4699" s="893" t="s">
        <v>18561</v>
      </c>
      <c r="E4699" s="892">
        <v>1000</v>
      </c>
      <c r="F4699" s="887" t="s">
        <v>18563</v>
      </c>
      <c r="G4699" s="891" t="s">
        <v>18562</v>
      </c>
      <c r="H4699" s="890" t="s">
        <v>2745</v>
      </c>
      <c r="I4699" s="889" t="s">
        <v>2684</v>
      </c>
      <c r="J4699" s="889"/>
      <c r="K4699" s="888"/>
      <c r="L4699" s="888"/>
      <c r="M4699" s="887"/>
      <c r="N4699" s="888">
        <v>1</v>
      </c>
      <c r="O4699" s="888">
        <v>4</v>
      </c>
      <c r="P4699" s="887">
        <v>4000</v>
      </c>
    </row>
    <row r="4700" spans="1:16" ht="33.75" x14ac:dyDescent="0.25">
      <c r="A4700" s="867" t="s">
        <v>18221</v>
      </c>
      <c r="B4700" s="867" t="s">
        <v>2672</v>
      </c>
      <c r="C4700" s="894" t="s">
        <v>18220</v>
      </c>
      <c r="D4700" s="893" t="s">
        <v>18561</v>
      </c>
      <c r="E4700" s="892">
        <v>1000</v>
      </c>
      <c r="F4700" s="887" t="s">
        <v>18560</v>
      </c>
      <c r="G4700" s="891" t="s">
        <v>18559</v>
      </c>
      <c r="H4700" s="890" t="s">
        <v>2676</v>
      </c>
      <c r="I4700" s="889" t="s">
        <v>3654</v>
      </c>
      <c r="J4700" s="889" t="s">
        <v>2860</v>
      </c>
      <c r="K4700" s="888"/>
      <c r="L4700" s="888"/>
      <c r="M4700" s="887"/>
      <c r="N4700" s="888">
        <v>1</v>
      </c>
      <c r="O4700" s="888">
        <v>4</v>
      </c>
      <c r="P4700" s="887">
        <v>4000</v>
      </c>
    </row>
    <row r="4701" spans="1:16" ht="33.75" x14ac:dyDescent="0.25">
      <c r="A4701" s="867" t="s">
        <v>18221</v>
      </c>
      <c r="B4701" s="867" t="s">
        <v>2672</v>
      </c>
      <c r="C4701" s="894" t="s">
        <v>18220</v>
      </c>
      <c r="D4701" s="893" t="s">
        <v>18558</v>
      </c>
      <c r="E4701" s="892">
        <v>1000</v>
      </c>
      <c r="F4701" s="887" t="s">
        <v>18557</v>
      </c>
      <c r="G4701" s="891" t="s">
        <v>18556</v>
      </c>
      <c r="H4701" s="890" t="s">
        <v>2801</v>
      </c>
      <c r="I4701" s="889" t="s">
        <v>2822</v>
      </c>
      <c r="J4701" s="889"/>
      <c r="K4701" s="888"/>
      <c r="L4701" s="888"/>
      <c r="M4701" s="887"/>
      <c r="N4701" s="888">
        <v>1</v>
      </c>
      <c r="O4701" s="888">
        <v>4</v>
      </c>
      <c r="P4701" s="887">
        <v>4000</v>
      </c>
    </row>
    <row r="4702" spans="1:16" ht="33.75" x14ac:dyDescent="0.25">
      <c r="A4702" s="867" t="s">
        <v>18221</v>
      </c>
      <c r="B4702" s="867" t="s">
        <v>2672</v>
      </c>
      <c r="C4702" s="894" t="s">
        <v>18220</v>
      </c>
      <c r="D4702" s="893" t="s">
        <v>18552</v>
      </c>
      <c r="E4702" s="892">
        <v>1000</v>
      </c>
      <c r="F4702" s="887" t="s">
        <v>18555</v>
      </c>
      <c r="G4702" s="891" t="s">
        <v>18554</v>
      </c>
      <c r="H4702" s="890" t="s">
        <v>18553</v>
      </c>
      <c r="I4702" s="889" t="s">
        <v>17825</v>
      </c>
      <c r="J4702" s="889" t="s">
        <v>18553</v>
      </c>
      <c r="K4702" s="888"/>
      <c r="L4702" s="888"/>
      <c r="M4702" s="887"/>
      <c r="N4702" s="888">
        <v>1</v>
      </c>
      <c r="O4702" s="888">
        <v>4</v>
      </c>
      <c r="P4702" s="887">
        <v>4000</v>
      </c>
    </row>
    <row r="4703" spans="1:16" x14ac:dyDescent="0.25">
      <c r="A4703" s="1772" t="s">
        <v>2848</v>
      </c>
      <c r="B4703" s="1772"/>
      <c r="C4703" s="1772"/>
      <c r="D4703" s="1772"/>
      <c r="E4703" s="1772"/>
      <c r="F4703" s="1772" t="s">
        <v>378</v>
      </c>
      <c r="G4703" s="1772"/>
      <c r="H4703" s="1772"/>
      <c r="I4703" s="1772"/>
      <c r="J4703" s="1772"/>
      <c r="K4703" s="1771" t="s">
        <v>2847</v>
      </c>
      <c r="L4703" s="1771"/>
      <c r="M4703" s="1771"/>
      <c r="N4703" s="1771" t="s">
        <v>2846</v>
      </c>
      <c r="O4703" s="1771"/>
      <c r="P4703" s="1771"/>
    </row>
    <row r="4704" spans="1:16" ht="69.75" x14ac:dyDescent="0.25">
      <c r="A4704" s="1535" t="s">
        <v>2845</v>
      </c>
      <c r="B4704" s="1535" t="s">
        <v>5</v>
      </c>
      <c r="C4704" s="1535" t="s">
        <v>2844</v>
      </c>
      <c r="D4704" s="1535" t="s">
        <v>2843</v>
      </c>
      <c r="E4704" s="1536" t="s">
        <v>2842</v>
      </c>
      <c r="F4704" s="1537" t="s">
        <v>2841</v>
      </c>
      <c r="G4704" s="1535" t="s">
        <v>2840</v>
      </c>
      <c r="H4704" s="1535" t="s">
        <v>2839</v>
      </c>
      <c r="I4704" s="1535" t="s">
        <v>2838</v>
      </c>
      <c r="J4704" s="1535" t="s">
        <v>2837</v>
      </c>
      <c r="K4704" s="1538" t="s">
        <v>2836</v>
      </c>
      <c r="L4704" s="1538" t="s">
        <v>2835</v>
      </c>
      <c r="M4704" s="1539" t="s">
        <v>2834</v>
      </c>
      <c r="N4704" s="1538" t="s">
        <v>2836</v>
      </c>
      <c r="O4704" s="1538" t="s">
        <v>2835</v>
      </c>
      <c r="P4704" s="1539" t="s">
        <v>2834</v>
      </c>
    </row>
    <row r="4705" spans="1:16" ht="33.75" x14ac:dyDescent="0.25">
      <c r="A4705" s="867" t="s">
        <v>18221</v>
      </c>
      <c r="B4705" s="867" t="s">
        <v>2672</v>
      </c>
      <c r="C4705" s="894" t="s">
        <v>18220</v>
      </c>
      <c r="D4705" s="893" t="s">
        <v>18552</v>
      </c>
      <c r="E4705" s="892">
        <v>1000</v>
      </c>
      <c r="F4705" s="887" t="s">
        <v>18551</v>
      </c>
      <c r="G4705" s="891" t="s">
        <v>18550</v>
      </c>
      <c r="H4705" s="890" t="s">
        <v>2801</v>
      </c>
      <c r="I4705" s="889" t="s">
        <v>18215</v>
      </c>
      <c r="J4705" s="889" t="s">
        <v>58</v>
      </c>
      <c r="K4705" s="888"/>
      <c r="L4705" s="888"/>
      <c r="M4705" s="887"/>
      <c r="N4705" s="888">
        <v>1</v>
      </c>
      <c r="O4705" s="888">
        <v>4</v>
      </c>
      <c r="P4705" s="887">
        <v>4000</v>
      </c>
    </row>
    <row r="4706" spans="1:16" ht="33.75" x14ac:dyDescent="0.25">
      <c r="A4706" s="867" t="s">
        <v>18221</v>
      </c>
      <c r="B4706" s="867" t="s">
        <v>2672</v>
      </c>
      <c r="C4706" s="894" t="s">
        <v>18220</v>
      </c>
      <c r="D4706" s="893" t="s">
        <v>18547</v>
      </c>
      <c r="E4706" s="892">
        <v>1000</v>
      </c>
      <c r="F4706" s="887" t="s">
        <v>18549</v>
      </c>
      <c r="G4706" s="891" t="s">
        <v>18548</v>
      </c>
      <c r="H4706" s="890" t="s">
        <v>18216</v>
      </c>
      <c r="I4706" s="889" t="s">
        <v>2869</v>
      </c>
      <c r="J4706" s="889" t="s">
        <v>18216</v>
      </c>
      <c r="K4706" s="888"/>
      <c r="L4706" s="888"/>
      <c r="M4706" s="887"/>
      <c r="N4706" s="888">
        <v>1</v>
      </c>
      <c r="O4706" s="888">
        <v>4</v>
      </c>
      <c r="P4706" s="887">
        <v>4000</v>
      </c>
    </row>
    <row r="4707" spans="1:16" ht="33.75" x14ac:dyDescent="0.25">
      <c r="A4707" s="867" t="s">
        <v>18221</v>
      </c>
      <c r="B4707" s="867" t="s">
        <v>2672</v>
      </c>
      <c r="C4707" s="894" t="s">
        <v>18220</v>
      </c>
      <c r="D4707" s="893" t="s">
        <v>18547</v>
      </c>
      <c r="E4707" s="892">
        <v>1000</v>
      </c>
      <c r="F4707" s="887" t="s">
        <v>18546</v>
      </c>
      <c r="G4707" s="891" t="s">
        <v>18545</v>
      </c>
      <c r="H4707" s="890" t="s">
        <v>18544</v>
      </c>
      <c r="I4707" s="889" t="s">
        <v>2684</v>
      </c>
      <c r="J4707" s="889"/>
      <c r="K4707" s="888"/>
      <c r="L4707" s="888"/>
      <c r="M4707" s="887"/>
      <c r="N4707" s="888">
        <v>1</v>
      </c>
      <c r="O4707" s="888">
        <v>4</v>
      </c>
      <c r="P4707" s="887">
        <v>4000</v>
      </c>
    </row>
    <row r="4708" spans="1:16" ht="33.75" x14ac:dyDescent="0.25">
      <c r="A4708" s="867" t="s">
        <v>18221</v>
      </c>
      <c r="B4708" s="867" t="s">
        <v>2672</v>
      </c>
      <c r="C4708" s="894" t="s">
        <v>18220</v>
      </c>
      <c r="D4708" s="893" t="s">
        <v>18541</v>
      </c>
      <c r="E4708" s="892">
        <v>1000</v>
      </c>
      <c r="F4708" s="887" t="s">
        <v>18543</v>
      </c>
      <c r="G4708" s="891" t="s">
        <v>18542</v>
      </c>
      <c r="H4708" s="890" t="s">
        <v>2722</v>
      </c>
      <c r="I4708" s="889" t="s">
        <v>3654</v>
      </c>
      <c r="J4708" s="889" t="s">
        <v>2772</v>
      </c>
      <c r="K4708" s="888"/>
      <c r="L4708" s="888"/>
      <c r="M4708" s="887"/>
      <c r="N4708" s="888">
        <v>1</v>
      </c>
      <c r="O4708" s="888">
        <v>4</v>
      </c>
      <c r="P4708" s="887">
        <v>4000</v>
      </c>
    </row>
    <row r="4709" spans="1:16" ht="33.75" x14ac:dyDescent="0.25">
      <c r="A4709" s="867" t="s">
        <v>18221</v>
      </c>
      <c r="B4709" s="867" t="s">
        <v>2672</v>
      </c>
      <c r="C4709" s="894" t="s">
        <v>18220</v>
      </c>
      <c r="D4709" s="893" t="s">
        <v>18541</v>
      </c>
      <c r="E4709" s="892">
        <v>1000</v>
      </c>
      <c r="F4709" s="887" t="s">
        <v>18540</v>
      </c>
      <c r="G4709" s="891" t="s">
        <v>18539</v>
      </c>
      <c r="H4709" s="890" t="s">
        <v>2722</v>
      </c>
      <c r="I4709" s="889" t="s">
        <v>2684</v>
      </c>
      <c r="J4709" s="889"/>
      <c r="K4709" s="888"/>
      <c r="L4709" s="888"/>
      <c r="M4709" s="887"/>
      <c r="N4709" s="888">
        <v>1</v>
      </c>
      <c r="O4709" s="888">
        <v>4</v>
      </c>
      <c r="P4709" s="887">
        <v>4000</v>
      </c>
    </row>
    <row r="4710" spans="1:16" ht="33.75" x14ac:dyDescent="0.25">
      <c r="A4710" s="867" t="s">
        <v>18221</v>
      </c>
      <c r="B4710" s="867" t="s">
        <v>2672</v>
      </c>
      <c r="C4710" s="894" t="s">
        <v>18220</v>
      </c>
      <c r="D4710" s="893" t="s">
        <v>18538</v>
      </c>
      <c r="E4710" s="892">
        <v>1700</v>
      </c>
      <c r="F4710" s="887" t="s">
        <v>18537</v>
      </c>
      <c r="G4710" s="891" t="s">
        <v>18536</v>
      </c>
      <c r="H4710" s="890"/>
      <c r="I4710" s="889" t="s">
        <v>3135</v>
      </c>
      <c r="J4710" s="889"/>
      <c r="K4710" s="888"/>
      <c r="L4710" s="888"/>
      <c r="M4710" s="887"/>
      <c r="N4710" s="888">
        <v>1</v>
      </c>
      <c r="O4710" s="888">
        <v>5</v>
      </c>
      <c r="P4710" s="887">
        <v>8500</v>
      </c>
    </row>
    <row r="4711" spans="1:16" ht="33.75" x14ac:dyDescent="0.25">
      <c r="A4711" s="867" t="s">
        <v>18221</v>
      </c>
      <c r="B4711" s="867" t="s">
        <v>2672</v>
      </c>
      <c r="C4711" s="894" t="s">
        <v>18220</v>
      </c>
      <c r="D4711" s="893" t="s">
        <v>18532</v>
      </c>
      <c r="E4711" s="892">
        <v>2000</v>
      </c>
      <c r="F4711" s="887" t="s">
        <v>18535</v>
      </c>
      <c r="G4711" s="891" t="s">
        <v>18534</v>
      </c>
      <c r="H4711" s="890" t="s">
        <v>18533</v>
      </c>
      <c r="I4711" s="889" t="s">
        <v>2777</v>
      </c>
      <c r="J4711" s="889"/>
      <c r="K4711" s="888"/>
      <c r="L4711" s="888"/>
      <c r="M4711" s="887"/>
      <c r="N4711" s="888">
        <v>1</v>
      </c>
      <c r="O4711" s="888">
        <v>5</v>
      </c>
      <c r="P4711" s="887">
        <v>10000</v>
      </c>
    </row>
    <row r="4712" spans="1:16" ht="33.75" x14ac:dyDescent="0.25">
      <c r="A4712" s="867" t="s">
        <v>18221</v>
      </c>
      <c r="B4712" s="867" t="s">
        <v>2672</v>
      </c>
      <c r="C4712" s="894" t="s">
        <v>18220</v>
      </c>
      <c r="D4712" s="893" t="s">
        <v>18532</v>
      </c>
      <c r="E4712" s="892">
        <v>2000</v>
      </c>
      <c r="F4712" s="887" t="s">
        <v>18531</v>
      </c>
      <c r="G4712" s="891" t="s">
        <v>18530</v>
      </c>
      <c r="H4712" s="890" t="s">
        <v>2883</v>
      </c>
      <c r="I4712" s="889" t="s">
        <v>2707</v>
      </c>
      <c r="J4712" s="889"/>
      <c r="K4712" s="888"/>
      <c r="L4712" s="888"/>
      <c r="M4712" s="887"/>
      <c r="N4712" s="888">
        <v>1</v>
      </c>
      <c r="O4712" s="888">
        <v>5</v>
      </c>
      <c r="P4712" s="887">
        <v>10000</v>
      </c>
    </row>
    <row r="4713" spans="1:16" ht="45" x14ac:dyDescent="0.25">
      <c r="A4713" s="867" t="s">
        <v>18221</v>
      </c>
      <c r="B4713" s="867" t="s">
        <v>2672</v>
      </c>
      <c r="C4713" s="894" t="s">
        <v>18220</v>
      </c>
      <c r="D4713" s="893" t="s">
        <v>18529</v>
      </c>
      <c r="E4713" s="892">
        <v>3500</v>
      </c>
      <c r="F4713" s="887" t="s">
        <v>18528</v>
      </c>
      <c r="G4713" s="891" t="s">
        <v>18527</v>
      </c>
      <c r="H4713" s="890" t="s">
        <v>18323</v>
      </c>
      <c r="I4713" s="889" t="s">
        <v>2707</v>
      </c>
      <c r="J4713" s="889"/>
      <c r="K4713" s="888"/>
      <c r="L4713" s="888"/>
      <c r="M4713" s="887"/>
      <c r="N4713" s="888">
        <v>1</v>
      </c>
      <c r="O4713" s="888">
        <v>5</v>
      </c>
      <c r="P4713" s="887">
        <v>17500</v>
      </c>
    </row>
    <row r="4714" spans="1:16" ht="78.75" x14ac:dyDescent="0.25">
      <c r="A4714" s="867" t="s">
        <v>18221</v>
      </c>
      <c r="B4714" s="867" t="s">
        <v>2672</v>
      </c>
      <c r="C4714" s="894" t="s">
        <v>18220</v>
      </c>
      <c r="D4714" s="893" t="s">
        <v>18526</v>
      </c>
      <c r="E4714" s="892">
        <v>5740</v>
      </c>
      <c r="F4714" s="887" t="s">
        <v>18525</v>
      </c>
      <c r="G4714" s="891" t="s">
        <v>18524</v>
      </c>
      <c r="H4714" s="890" t="s">
        <v>18302</v>
      </c>
      <c r="I4714" s="889" t="s">
        <v>18523</v>
      </c>
      <c r="J4714" s="889"/>
      <c r="K4714" s="888"/>
      <c r="L4714" s="888"/>
      <c r="M4714" s="887"/>
      <c r="N4714" s="888">
        <v>1</v>
      </c>
      <c r="O4714" s="888">
        <v>5</v>
      </c>
      <c r="P4714" s="887">
        <v>28700</v>
      </c>
    </row>
    <row r="4715" spans="1:16" ht="33.75" x14ac:dyDescent="0.25">
      <c r="A4715" s="867" t="s">
        <v>18221</v>
      </c>
      <c r="B4715" s="867" t="s">
        <v>2672</v>
      </c>
      <c r="C4715" s="894" t="s">
        <v>18220</v>
      </c>
      <c r="D4715" s="893" t="s">
        <v>18516</v>
      </c>
      <c r="E4715" s="892">
        <v>3500</v>
      </c>
      <c r="F4715" s="887" t="s">
        <v>18522</v>
      </c>
      <c r="G4715" s="891" t="s">
        <v>18521</v>
      </c>
      <c r="H4715" s="890" t="s">
        <v>2722</v>
      </c>
      <c r="I4715" s="889" t="s">
        <v>3654</v>
      </c>
      <c r="J4715" s="889" t="s">
        <v>2772</v>
      </c>
      <c r="K4715" s="888"/>
      <c r="L4715" s="888"/>
      <c r="M4715" s="887"/>
      <c r="N4715" s="888">
        <v>1</v>
      </c>
      <c r="O4715" s="888">
        <v>1</v>
      </c>
      <c r="P4715" s="887">
        <v>1750</v>
      </c>
    </row>
    <row r="4716" spans="1:16" ht="33.75" x14ac:dyDescent="0.25">
      <c r="A4716" s="867" t="s">
        <v>18221</v>
      </c>
      <c r="B4716" s="867" t="s">
        <v>2672</v>
      </c>
      <c r="C4716" s="894" t="s">
        <v>18220</v>
      </c>
      <c r="D4716" s="893" t="s">
        <v>18516</v>
      </c>
      <c r="E4716" s="892">
        <v>3500</v>
      </c>
      <c r="F4716" s="887" t="s">
        <v>18520</v>
      </c>
      <c r="G4716" s="891" t="s">
        <v>18519</v>
      </c>
      <c r="H4716" s="890" t="s">
        <v>2722</v>
      </c>
      <c r="I4716" s="889" t="s">
        <v>3654</v>
      </c>
      <c r="J4716" s="889" t="s">
        <v>2772</v>
      </c>
      <c r="K4716" s="888"/>
      <c r="L4716" s="888"/>
      <c r="M4716" s="887"/>
      <c r="N4716" s="888">
        <v>1</v>
      </c>
      <c r="O4716" s="888">
        <v>5</v>
      </c>
      <c r="P4716" s="887">
        <v>17500</v>
      </c>
    </row>
    <row r="4717" spans="1:16" ht="33.75" x14ac:dyDescent="0.25">
      <c r="A4717" s="867" t="s">
        <v>18221</v>
      </c>
      <c r="B4717" s="867" t="s">
        <v>2672</v>
      </c>
      <c r="C4717" s="894" t="s">
        <v>18220</v>
      </c>
      <c r="D4717" s="893" t="s">
        <v>18516</v>
      </c>
      <c r="E4717" s="892">
        <v>3500</v>
      </c>
      <c r="F4717" s="887" t="s">
        <v>18518</v>
      </c>
      <c r="G4717" s="891" t="s">
        <v>18517</v>
      </c>
      <c r="H4717" s="890" t="s">
        <v>2722</v>
      </c>
      <c r="I4717" s="889" t="s">
        <v>3654</v>
      </c>
      <c r="J4717" s="889" t="s">
        <v>2772</v>
      </c>
      <c r="K4717" s="888"/>
      <c r="L4717" s="888"/>
      <c r="M4717" s="887"/>
      <c r="N4717" s="888">
        <v>1</v>
      </c>
      <c r="O4717" s="888">
        <v>5</v>
      </c>
      <c r="P4717" s="887">
        <v>17500</v>
      </c>
    </row>
    <row r="4718" spans="1:16" ht="33.75" x14ac:dyDescent="0.25">
      <c r="A4718" s="867" t="s">
        <v>18221</v>
      </c>
      <c r="B4718" s="867" t="s">
        <v>2672</v>
      </c>
      <c r="C4718" s="894" t="s">
        <v>18220</v>
      </c>
      <c r="D4718" s="893" t="s">
        <v>18516</v>
      </c>
      <c r="E4718" s="892">
        <v>3500</v>
      </c>
      <c r="F4718" s="887" t="s">
        <v>18515</v>
      </c>
      <c r="G4718" s="891" t="s">
        <v>18514</v>
      </c>
      <c r="H4718" s="890" t="s">
        <v>2722</v>
      </c>
      <c r="I4718" s="889" t="s">
        <v>3654</v>
      </c>
      <c r="J4718" s="889" t="s">
        <v>2772</v>
      </c>
      <c r="K4718" s="888"/>
      <c r="L4718" s="888"/>
      <c r="M4718" s="887"/>
      <c r="N4718" s="888">
        <v>1</v>
      </c>
      <c r="O4718" s="888">
        <v>5</v>
      </c>
      <c r="P4718" s="887">
        <v>17500</v>
      </c>
    </row>
    <row r="4719" spans="1:16" ht="45" x14ac:dyDescent="0.25">
      <c r="A4719" s="867" t="s">
        <v>18221</v>
      </c>
      <c r="B4719" s="867" t="s">
        <v>2672</v>
      </c>
      <c r="C4719" s="894" t="s">
        <v>18220</v>
      </c>
      <c r="D4719" s="893" t="s">
        <v>18513</v>
      </c>
      <c r="E4719" s="892">
        <v>3500</v>
      </c>
      <c r="F4719" s="887" t="s">
        <v>18512</v>
      </c>
      <c r="G4719" s="891" t="s">
        <v>18511</v>
      </c>
      <c r="H4719" s="890" t="s">
        <v>2722</v>
      </c>
      <c r="I4719" s="889" t="s">
        <v>3654</v>
      </c>
      <c r="J4719" s="889" t="s">
        <v>2772</v>
      </c>
      <c r="K4719" s="888"/>
      <c r="L4719" s="888"/>
      <c r="M4719" s="887"/>
      <c r="N4719" s="888">
        <v>1</v>
      </c>
      <c r="O4719" s="888">
        <v>5</v>
      </c>
      <c r="P4719" s="887">
        <v>17500</v>
      </c>
    </row>
    <row r="4720" spans="1:16" ht="33.75" x14ac:dyDescent="0.25">
      <c r="A4720" s="867" t="s">
        <v>18221</v>
      </c>
      <c r="B4720" s="867" t="s">
        <v>2672</v>
      </c>
      <c r="C4720" s="894" t="s">
        <v>18220</v>
      </c>
      <c r="D4720" s="893" t="s">
        <v>18510</v>
      </c>
      <c r="E4720" s="892">
        <v>2500</v>
      </c>
      <c r="F4720" s="887" t="s">
        <v>18509</v>
      </c>
      <c r="G4720" s="891" t="s">
        <v>18508</v>
      </c>
      <c r="H4720" s="890" t="s">
        <v>2722</v>
      </c>
      <c r="I4720" s="889" t="s">
        <v>2684</v>
      </c>
      <c r="J4720" s="889"/>
      <c r="K4720" s="888"/>
      <c r="L4720" s="888"/>
      <c r="M4720" s="887"/>
      <c r="N4720" s="888">
        <v>1</v>
      </c>
      <c r="O4720" s="888">
        <v>5</v>
      </c>
      <c r="P4720" s="887">
        <v>12500</v>
      </c>
    </row>
    <row r="4721" spans="1:16" ht="33.75" x14ac:dyDescent="0.25">
      <c r="A4721" s="867" t="s">
        <v>18221</v>
      </c>
      <c r="B4721" s="867" t="s">
        <v>2672</v>
      </c>
      <c r="C4721" s="894" t="s">
        <v>18220</v>
      </c>
      <c r="D4721" s="893" t="s">
        <v>18317</v>
      </c>
      <c r="E4721" s="892">
        <v>2000</v>
      </c>
      <c r="F4721" s="887" t="s">
        <v>18325</v>
      </c>
      <c r="G4721" s="891" t="s">
        <v>18324</v>
      </c>
      <c r="H4721" s="890" t="s">
        <v>18323</v>
      </c>
      <c r="I4721" s="889" t="s">
        <v>2707</v>
      </c>
      <c r="J4721" s="889"/>
      <c r="K4721" s="888"/>
      <c r="L4721" s="888"/>
      <c r="M4721" s="887"/>
      <c r="N4721" s="888">
        <v>1</v>
      </c>
      <c r="O4721" s="888">
        <v>3</v>
      </c>
      <c r="P4721" s="887">
        <v>6000</v>
      </c>
    </row>
    <row r="4722" spans="1:16" ht="33.75" x14ac:dyDescent="0.25">
      <c r="A4722" s="867" t="s">
        <v>18221</v>
      </c>
      <c r="B4722" s="867" t="s">
        <v>2672</v>
      </c>
      <c r="C4722" s="894" t="s">
        <v>18220</v>
      </c>
      <c r="D4722" s="893" t="s">
        <v>18317</v>
      </c>
      <c r="E4722" s="892">
        <v>2000</v>
      </c>
      <c r="F4722" s="887" t="s">
        <v>18322</v>
      </c>
      <c r="G4722" s="891" t="s">
        <v>18321</v>
      </c>
      <c r="H4722" s="890" t="s">
        <v>18320</v>
      </c>
      <c r="I4722" s="889" t="s">
        <v>2707</v>
      </c>
      <c r="J4722" s="889"/>
      <c r="K4722" s="888"/>
      <c r="L4722" s="888"/>
      <c r="M4722" s="887"/>
      <c r="N4722" s="888">
        <v>1</v>
      </c>
      <c r="O4722" s="888">
        <v>3</v>
      </c>
      <c r="P4722" s="887">
        <v>6000</v>
      </c>
    </row>
    <row r="4723" spans="1:16" ht="33.75" x14ac:dyDescent="0.25">
      <c r="A4723" s="867" t="s">
        <v>18221</v>
      </c>
      <c r="B4723" s="867" t="s">
        <v>2672</v>
      </c>
      <c r="C4723" s="894" t="s">
        <v>18220</v>
      </c>
      <c r="D4723" s="893" t="s">
        <v>18317</v>
      </c>
      <c r="E4723" s="892">
        <v>2000</v>
      </c>
      <c r="F4723" s="887" t="s">
        <v>18319</v>
      </c>
      <c r="G4723" s="891" t="s">
        <v>18318</v>
      </c>
      <c r="H4723" s="890" t="s">
        <v>2722</v>
      </c>
      <c r="I4723" s="889" t="s">
        <v>18287</v>
      </c>
      <c r="J4723" s="889"/>
      <c r="K4723" s="888"/>
      <c r="L4723" s="888"/>
      <c r="M4723" s="887"/>
      <c r="N4723" s="888">
        <v>1</v>
      </c>
      <c r="O4723" s="888">
        <v>3</v>
      </c>
      <c r="P4723" s="887">
        <v>6000</v>
      </c>
    </row>
    <row r="4724" spans="1:16" ht="33.75" x14ac:dyDescent="0.25">
      <c r="A4724" s="867" t="s">
        <v>18221</v>
      </c>
      <c r="B4724" s="867" t="s">
        <v>2672</v>
      </c>
      <c r="C4724" s="894" t="s">
        <v>18220</v>
      </c>
      <c r="D4724" s="893" t="s">
        <v>18317</v>
      </c>
      <c r="E4724" s="892">
        <v>2000</v>
      </c>
      <c r="F4724" s="887" t="s">
        <v>18316</v>
      </c>
      <c r="G4724" s="891" t="s">
        <v>18315</v>
      </c>
      <c r="H4724" s="890" t="s">
        <v>18314</v>
      </c>
      <c r="I4724" s="889" t="s">
        <v>2777</v>
      </c>
      <c r="J4724" s="889"/>
      <c r="K4724" s="888"/>
      <c r="L4724" s="888"/>
      <c r="M4724" s="887"/>
      <c r="N4724" s="888">
        <v>1</v>
      </c>
      <c r="O4724" s="888">
        <v>3</v>
      </c>
      <c r="P4724" s="887">
        <v>6000</v>
      </c>
    </row>
    <row r="4725" spans="1:16" ht="33.75" x14ac:dyDescent="0.25">
      <c r="A4725" s="867" t="s">
        <v>18221</v>
      </c>
      <c r="B4725" s="867" t="s">
        <v>2672</v>
      </c>
      <c r="C4725" s="894" t="s">
        <v>18220</v>
      </c>
      <c r="D4725" s="893" t="s">
        <v>18505</v>
      </c>
      <c r="E4725" s="892">
        <v>5500</v>
      </c>
      <c r="F4725" s="887" t="s">
        <v>18507</v>
      </c>
      <c r="G4725" s="891" t="s">
        <v>18506</v>
      </c>
      <c r="H4725" s="890" t="s">
        <v>2745</v>
      </c>
      <c r="I4725" s="889" t="s">
        <v>3654</v>
      </c>
      <c r="J4725" s="889" t="s">
        <v>2814</v>
      </c>
      <c r="K4725" s="888"/>
      <c r="L4725" s="888"/>
      <c r="M4725" s="887"/>
      <c r="N4725" s="888">
        <v>1</v>
      </c>
      <c r="O4725" s="888">
        <v>5</v>
      </c>
      <c r="P4725" s="887">
        <v>27500</v>
      </c>
    </row>
    <row r="4726" spans="1:16" ht="33.75" x14ac:dyDescent="0.25">
      <c r="A4726" s="867" t="s">
        <v>18221</v>
      </c>
      <c r="B4726" s="867" t="s">
        <v>2672</v>
      </c>
      <c r="C4726" s="894" t="s">
        <v>18220</v>
      </c>
      <c r="D4726" s="893" t="s">
        <v>18505</v>
      </c>
      <c r="E4726" s="892">
        <v>5500</v>
      </c>
      <c r="F4726" s="887" t="s">
        <v>18504</v>
      </c>
      <c r="G4726" s="891" t="s">
        <v>18503</v>
      </c>
      <c r="H4726" s="890" t="s">
        <v>2745</v>
      </c>
      <c r="I4726" s="889" t="s">
        <v>3654</v>
      </c>
      <c r="J4726" s="889" t="s">
        <v>2814</v>
      </c>
      <c r="K4726" s="888"/>
      <c r="L4726" s="888"/>
      <c r="M4726" s="887"/>
      <c r="N4726" s="888">
        <v>1</v>
      </c>
      <c r="O4726" s="888">
        <v>5</v>
      </c>
      <c r="P4726" s="887">
        <v>27500</v>
      </c>
    </row>
    <row r="4727" spans="1:16" ht="33.75" x14ac:dyDescent="0.25">
      <c r="A4727" s="867" t="s">
        <v>18221</v>
      </c>
      <c r="B4727" s="867" t="s">
        <v>2672</v>
      </c>
      <c r="C4727" s="894" t="s">
        <v>18220</v>
      </c>
      <c r="D4727" s="893" t="s">
        <v>18502</v>
      </c>
      <c r="E4727" s="892">
        <v>3000</v>
      </c>
      <c r="F4727" s="887" t="s">
        <v>18501</v>
      </c>
      <c r="G4727" s="891" t="s">
        <v>18500</v>
      </c>
      <c r="H4727" s="890" t="s">
        <v>18499</v>
      </c>
      <c r="I4727" s="889" t="s">
        <v>17825</v>
      </c>
      <c r="J4727" s="889" t="s">
        <v>18499</v>
      </c>
      <c r="K4727" s="888"/>
      <c r="L4727" s="888"/>
      <c r="M4727" s="887"/>
      <c r="N4727" s="888">
        <v>1</v>
      </c>
      <c r="O4727" s="888">
        <v>5</v>
      </c>
      <c r="P4727" s="887">
        <v>15000</v>
      </c>
    </row>
    <row r="4728" spans="1:16" ht="33.75" x14ac:dyDescent="0.25">
      <c r="A4728" s="867" t="s">
        <v>18221</v>
      </c>
      <c r="B4728" s="867" t="s">
        <v>2672</v>
      </c>
      <c r="C4728" s="894" t="s">
        <v>18220</v>
      </c>
      <c r="D4728" s="893" t="s">
        <v>18498</v>
      </c>
      <c r="E4728" s="892">
        <v>2000</v>
      </c>
      <c r="F4728" s="887" t="s">
        <v>18497</v>
      </c>
      <c r="G4728" s="891" t="s">
        <v>18496</v>
      </c>
      <c r="H4728" s="890" t="s">
        <v>13846</v>
      </c>
      <c r="I4728" s="889" t="s">
        <v>2684</v>
      </c>
      <c r="J4728" s="889"/>
      <c r="K4728" s="888"/>
      <c r="L4728" s="888"/>
      <c r="M4728" s="887"/>
      <c r="N4728" s="888">
        <v>1</v>
      </c>
      <c r="O4728" s="888">
        <v>5</v>
      </c>
      <c r="P4728" s="887">
        <v>10000</v>
      </c>
    </row>
    <row r="4729" spans="1:16" ht="56.25" x14ac:dyDescent="0.25">
      <c r="A4729" s="867" t="s">
        <v>18221</v>
      </c>
      <c r="B4729" s="867" t="s">
        <v>2672</v>
      </c>
      <c r="C4729" s="894" t="s">
        <v>18220</v>
      </c>
      <c r="D4729" s="893" t="s">
        <v>18495</v>
      </c>
      <c r="E4729" s="892">
        <v>1500</v>
      </c>
      <c r="F4729" s="887" t="s">
        <v>18494</v>
      </c>
      <c r="G4729" s="891" t="s">
        <v>18493</v>
      </c>
      <c r="H4729" s="890" t="s">
        <v>2704</v>
      </c>
      <c r="I4729" s="889" t="s">
        <v>2684</v>
      </c>
      <c r="J4729" s="889"/>
      <c r="K4729" s="888"/>
      <c r="L4729" s="888"/>
      <c r="M4729" s="887"/>
      <c r="N4729" s="888">
        <v>1</v>
      </c>
      <c r="O4729" s="888">
        <v>5</v>
      </c>
      <c r="P4729" s="887">
        <v>7500</v>
      </c>
    </row>
    <row r="4730" spans="1:16" ht="45" x14ac:dyDescent="0.25">
      <c r="A4730" s="867" t="s">
        <v>18221</v>
      </c>
      <c r="B4730" s="867" t="s">
        <v>2672</v>
      </c>
      <c r="C4730" s="894" t="s">
        <v>18220</v>
      </c>
      <c r="D4730" s="893" t="s">
        <v>18328</v>
      </c>
      <c r="E4730" s="892">
        <v>1500</v>
      </c>
      <c r="F4730" s="887" t="s">
        <v>18327</v>
      </c>
      <c r="G4730" s="891" t="s">
        <v>18326</v>
      </c>
      <c r="H4730" s="890" t="s">
        <v>2722</v>
      </c>
      <c r="I4730" s="889" t="s">
        <v>2684</v>
      </c>
      <c r="J4730" s="889"/>
      <c r="K4730" s="888"/>
      <c r="L4730" s="888"/>
      <c r="M4730" s="887"/>
      <c r="N4730" s="888">
        <v>1</v>
      </c>
      <c r="O4730" s="888">
        <v>2</v>
      </c>
      <c r="P4730" s="887">
        <v>3000</v>
      </c>
    </row>
    <row r="4731" spans="1:16" ht="33.75" x14ac:dyDescent="0.25">
      <c r="A4731" s="867" t="s">
        <v>18221</v>
      </c>
      <c r="B4731" s="867" t="s">
        <v>2672</v>
      </c>
      <c r="C4731" s="894" t="s">
        <v>18220</v>
      </c>
      <c r="D4731" s="893" t="s">
        <v>18492</v>
      </c>
      <c r="E4731" s="892">
        <v>2500</v>
      </c>
      <c r="F4731" s="887" t="s">
        <v>18491</v>
      </c>
      <c r="G4731" s="891" t="s">
        <v>18490</v>
      </c>
      <c r="H4731" s="890" t="s">
        <v>18489</v>
      </c>
      <c r="I4731" s="889" t="s">
        <v>2869</v>
      </c>
      <c r="J4731" s="889"/>
      <c r="K4731" s="888"/>
      <c r="L4731" s="888"/>
      <c r="M4731" s="887"/>
      <c r="N4731" s="888">
        <v>1</v>
      </c>
      <c r="O4731" s="888">
        <v>5</v>
      </c>
      <c r="P4731" s="887">
        <v>12500</v>
      </c>
    </row>
    <row r="4732" spans="1:16" ht="33.75" x14ac:dyDescent="0.25">
      <c r="A4732" s="867" t="s">
        <v>18221</v>
      </c>
      <c r="B4732" s="867" t="s">
        <v>2672</v>
      </c>
      <c r="C4732" s="894" t="s">
        <v>18220</v>
      </c>
      <c r="D4732" s="893" t="s">
        <v>18488</v>
      </c>
      <c r="E4732" s="892">
        <v>5000</v>
      </c>
      <c r="F4732" s="887" t="s">
        <v>18487</v>
      </c>
      <c r="G4732" s="891" t="s">
        <v>18486</v>
      </c>
      <c r="H4732" s="890" t="s">
        <v>2725</v>
      </c>
      <c r="I4732" s="889" t="s">
        <v>2684</v>
      </c>
      <c r="J4732" s="889"/>
      <c r="K4732" s="888"/>
      <c r="L4732" s="888"/>
      <c r="M4732" s="887"/>
      <c r="N4732" s="888">
        <v>1</v>
      </c>
      <c r="O4732" s="888">
        <v>5</v>
      </c>
      <c r="P4732" s="887">
        <v>25000</v>
      </c>
    </row>
    <row r="4733" spans="1:16" ht="33.75" x14ac:dyDescent="0.25">
      <c r="A4733" s="867" t="s">
        <v>18221</v>
      </c>
      <c r="B4733" s="867" t="s">
        <v>2672</v>
      </c>
      <c r="C4733" s="894" t="s">
        <v>18220</v>
      </c>
      <c r="D4733" s="893" t="s">
        <v>18485</v>
      </c>
      <c r="E4733" s="892">
        <v>5000</v>
      </c>
      <c r="F4733" s="887" t="s">
        <v>18484</v>
      </c>
      <c r="G4733" s="891" t="s">
        <v>18483</v>
      </c>
      <c r="H4733" s="890" t="s">
        <v>3663</v>
      </c>
      <c r="I4733" s="889" t="s">
        <v>3654</v>
      </c>
      <c r="J4733" s="889" t="s">
        <v>2688</v>
      </c>
      <c r="K4733" s="888"/>
      <c r="L4733" s="888"/>
      <c r="M4733" s="887"/>
      <c r="N4733" s="888">
        <v>1</v>
      </c>
      <c r="O4733" s="888">
        <v>2</v>
      </c>
      <c r="P4733" s="887">
        <v>6833.33</v>
      </c>
    </row>
    <row r="4734" spans="1:16" ht="33.75" x14ac:dyDescent="0.25">
      <c r="A4734" s="867" t="s">
        <v>18221</v>
      </c>
      <c r="B4734" s="867" t="s">
        <v>2672</v>
      </c>
      <c r="C4734" s="894" t="s">
        <v>18220</v>
      </c>
      <c r="D4734" s="893" t="s">
        <v>18482</v>
      </c>
      <c r="E4734" s="892">
        <v>6000</v>
      </c>
      <c r="F4734" s="887" t="s">
        <v>18238</v>
      </c>
      <c r="G4734" s="891" t="s">
        <v>18237</v>
      </c>
      <c r="H4734" s="890" t="s">
        <v>4333</v>
      </c>
      <c r="I4734" s="889" t="s">
        <v>3654</v>
      </c>
      <c r="J4734" s="889" t="s">
        <v>6902</v>
      </c>
      <c r="K4734" s="888"/>
      <c r="L4734" s="888"/>
      <c r="M4734" s="887"/>
      <c r="N4734" s="888">
        <v>1</v>
      </c>
      <c r="O4734" s="888">
        <v>4</v>
      </c>
      <c r="P4734" s="887">
        <v>24000</v>
      </c>
    </row>
    <row r="4735" spans="1:16" ht="33.75" x14ac:dyDescent="0.25">
      <c r="A4735" s="867" t="s">
        <v>18221</v>
      </c>
      <c r="B4735" s="867" t="s">
        <v>2672</v>
      </c>
      <c r="C4735" s="894" t="s">
        <v>18220</v>
      </c>
      <c r="D4735" s="893" t="s">
        <v>18481</v>
      </c>
      <c r="E4735" s="892">
        <v>6000</v>
      </c>
      <c r="F4735" s="887" t="s">
        <v>18235</v>
      </c>
      <c r="G4735" s="891" t="s">
        <v>18234</v>
      </c>
      <c r="H4735" s="890" t="s">
        <v>18233</v>
      </c>
      <c r="I4735" s="889" t="s">
        <v>3654</v>
      </c>
      <c r="J4735" s="889" t="s">
        <v>18232</v>
      </c>
      <c r="K4735" s="888"/>
      <c r="L4735" s="888"/>
      <c r="M4735" s="887"/>
      <c r="N4735" s="888">
        <v>1</v>
      </c>
      <c r="O4735" s="888">
        <v>4</v>
      </c>
      <c r="P4735" s="887">
        <v>24000</v>
      </c>
    </row>
    <row r="4736" spans="1:16" ht="33.75" x14ac:dyDescent="0.25">
      <c r="A4736" s="867" t="s">
        <v>18221</v>
      </c>
      <c r="B4736" s="867" t="s">
        <v>2672</v>
      </c>
      <c r="C4736" s="894" t="s">
        <v>18220</v>
      </c>
      <c r="D4736" s="893" t="s">
        <v>18480</v>
      </c>
      <c r="E4736" s="892">
        <v>6000</v>
      </c>
      <c r="F4736" s="887" t="s">
        <v>18230</v>
      </c>
      <c r="G4736" s="891" t="s">
        <v>18229</v>
      </c>
      <c r="H4736" s="890" t="s">
        <v>18228</v>
      </c>
      <c r="I4736" s="889" t="s">
        <v>3654</v>
      </c>
      <c r="J4736" s="889" t="s">
        <v>3140</v>
      </c>
      <c r="K4736" s="888"/>
      <c r="L4736" s="888"/>
      <c r="M4736" s="887"/>
      <c r="N4736" s="888">
        <v>1</v>
      </c>
      <c r="O4736" s="888">
        <v>4</v>
      </c>
      <c r="P4736" s="887">
        <v>24000</v>
      </c>
    </row>
    <row r="4737" spans="1:16" ht="33.75" x14ac:dyDescent="0.25">
      <c r="A4737" s="867" t="s">
        <v>18221</v>
      </c>
      <c r="B4737" s="867" t="s">
        <v>2672</v>
      </c>
      <c r="C4737" s="894" t="s">
        <v>18220</v>
      </c>
      <c r="D4737" s="893" t="s">
        <v>18479</v>
      </c>
      <c r="E4737" s="892">
        <v>240</v>
      </c>
      <c r="F4737" s="887" t="s">
        <v>18478</v>
      </c>
      <c r="G4737" s="891" t="s">
        <v>18477</v>
      </c>
      <c r="H4737" s="890"/>
      <c r="I4737" s="889" t="s">
        <v>3135</v>
      </c>
      <c r="J4737" s="889"/>
      <c r="K4737" s="888"/>
      <c r="L4737" s="888"/>
      <c r="M4737" s="887"/>
      <c r="N4737" s="888">
        <v>1</v>
      </c>
      <c r="O4737" s="888">
        <v>2</v>
      </c>
      <c r="P4737" s="887">
        <v>360</v>
      </c>
    </row>
    <row r="4738" spans="1:16" ht="33.75" x14ac:dyDescent="0.25">
      <c r="A4738" s="867" t="s">
        <v>18221</v>
      </c>
      <c r="B4738" s="867" t="s">
        <v>2672</v>
      </c>
      <c r="C4738" s="894" t="s">
        <v>18220</v>
      </c>
      <c r="D4738" s="893" t="s">
        <v>18476</v>
      </c>
      <c r="E4738" s="892">
        <v>240</v>
      </c>
      <c r="F4738" s="887" t="s">
        <v>18475</v>
      </c>
      <c r="G4738" s="891" t="s">
        <v>18474</v>
      </c>
      <c r="H4738" s="890"/>
      <c r="I4738" s="889" t="s">
        <v>3135</v>
      </c>
      <c r="J4738" s="889"/>
      <c r="K4738" s="888"/>
      <c r="L4738" s="888"/>
      <c r="M4738" s="887"/>
      <c r="N4738" s="888">
        <v>1</v>
      </c>
      <c r="O4738" s="888">
        <v>2</v>
      </c>
      <c r="P4738" s="887">
        <v>360</v>
      </c>
    </row>
    <row r="4739" spans="1:16" x14ac:dyDescent="0.25">
      <c r="A4739" s="1772" t="s">
        <v>2848</v>
      </c>
      <c r="B4739" s="1772"/>
      <c r="C4739" s="1772"/>
      <c r="D4739" s="1772"/>
      <c r="E4739" s="1772"/>
      <c r="F4739" s="1772" t="s">
        <v>378</v>
      </c>
      <c r="G4739" s="1772"/>
      <c r="H4739" s="1772"/>
      <c r="I4739" s="1772"/>
      <c r="J4739" s="1772"/>
      <c r="K4739" s="1771" t="s">
        <v>2847</v>
      </c>
      <c r="L4739" s="1771"/>
      <c r="M4739" s="1771"/>
      <c r="N4739" s="1771" t="s">
        <v>2846</v>
      </c>
      <c r="O4739" s="1771"/>
      <c r="P4739" s="1771"/>
    </row>
    <row r="4740" spans="1:16" ht="69.75" x14ac:dyDescent="0.25">
      <c r="A4740" s="1535" t="s">
        <v>2845</v>
      </c>
      <c r="B4740" s="1535" t="s">
        <v>5</v>
      </c>
      <c r="C4740" s="1535" t="s">
        <v>2844</v>
      </c>
      <c r="D4740" s="1535" t="s">
        <v>2843</v>
      </c>
      <c r="E4740" s="1536" t="s">
        <v>2842</v>
      </c>
      <c r="F4740" s="1537" t="s">
        <v>2841</v>
      </c>
      <c r="G4740" s="1535" t="s">
        <v>2840</v>
      </c>
      <c r="H4740" s="1535" t="s">
        <v>2839</v>
      </c>
      <c r="I4740" s="1535" t="s">
        <v>2838</v>
      </c>
      <c r="J4740" s="1535" t="s">
        <v>2837</v>
      </c>
      <c r="K4740" s="1538" t="s">
        <v>2836</v>
      </c>
      <c r="L4740" s="1538" t="s">
        <v>2835</v>
      </c>
      <c r="M4740" s="1539" t="s">
        <v>2834</v>
      </c>
      <c r="N4740" s="1538" t="s">
        <v>2836</v>
      </c>
      <c r="O4740" s="1538" t="s">
        <v>2835</v>
      </c>
      <c r="P4740" s="1539" t="s">
        <v>2834</v>
      </c>
    </row>
    <row r="4741" spans="1:16" ht="33.75" x14ac:dyDescent="0.25">
      <c r="A4741" s="867" t="s">
        <v>18221</v>
      </c>
      <c r="B4741" s="867" t="s">
        <v>2672</v>
      </c>
      <c r="C4741" s="894" t="s">
        <v>18220</v>
      </c>
      <c r="D4741" s="893" t="s">
        <v>18473</v>
      </c>
      <c r="E4741" s="892">
        <v>240</v>
      </c>
      <c r="F4741" s="887" t="s">
        <v>18472</v>
      </c>
      <c r="G4741" s="891" t="s">
        <v>18471</v>
      </c>
      <c r="H4741" s="890"/>
      <c r="I4741" s="889" t="s">
        <v>3135</v>
      </c>
      <c r="J4741" s="889"/>
      <c r="K4741" s="888"/>
      <c r="L4741" s="888"/>
      <c r="M4741" s="887"/>
      <c r="N4741" s="888">
        <v>1</v>
      </c>
      <c r="O4741" s="888">
        <v>2</v>
      </c>
      <c r="P4741" s="887">
        <v>360</v>
      </c>
    </row>
    <row r="4742" spans="1:16" ht="33.75" x14ac:dyDescent="0.25">
      <c r="A4742" s="867" t="s">
        <v>18221</v>
      </c>
      <c r="B4742" s="867" t="s">
        <v>2672</v>
      </c>
      <c r="C4742" s="894" t="s">
        <v>18220</v>
      </c>
      <c r="D4742" s="893" t="s">
        <v>18470</v>
      </c>
      <c r="E4742" s="892">
        <v>240</v>
      </c>
      <c r="F4742" s="887" t="s">
        <v>18469</v>
      </c>
      <c r="G4742" s="891" t="s">
        <v>18468</v>
      </c>
      <c r="H4742" s="890"/>
      <c r="I4742" s="889" t="s">
        <v>3135</v>
      </c>
      <c r="J4742" s="889"/>
      <c r="K4742" s="888"/>
      <c r="L4742" s="888"/>
      <c r="M4742" s="887"/>
      <c r="N4742" s="888">
        <v>1</v>
      </c>
      <c r="O4742" s="888">
        <v>2</v>
      </c>
      <c r="P4742" s="887">
        <v>360</v>
      </c>
    </row>
    <row r="4743" spans="1:16" ht="33.75" x14ac:dyDescent="0.25">
      <c r="A4743" s="867" t="s">
        <v>18221</v>
      </c>
      <c r="B4743" s="867" t="s">
        <v>2672</v>
      </c>
      <c r="C4743" s="894" t="s">
        <v>18220</v>
      </c>
      <c r="D4743" s="893" t="s">
        <v>18467</v>
      </c>
      <c r="E4743" s="892">
        <v>240</v>
      </c>
      <c r="F4743" s="887" t="s">
        <v>18466</v>
      </c>
      <c r="G4743" s="891" t="s">
        <v>18465</v>
      </c>
      <c r="H4743" s="890"/>
      <c r="I4743" s="889" t="s">
        <v>3135</v>
      </c>
      <c r="J4743" s="889"/>
      <c r="K4743" s="888"/>
      <c r="L4743" s="888"/>
      <c r="M4743" s="887"/>
      <c r="N4743" s="888">
        <v>1</v>
      </c>
      <c r="O4743" s="888">
        <v>2</v>
      </c>
      <c r="P4743" s="887">
        <v>360</v>
      </c>
    </row>
    <row r="4744" spans="1:16" ht="33.75" x14ac:dyDescent="0.25">
      <c r="A4744" s="867" t="s">
        <v>18221</v>
      </c>
      <c r="B4744" s="867" t="s">
        <v>2672</v>
      </c>
      <c r="C4744" s="894" t="s">
        <v>18220</v>
      </c>
      <c r="D4744" s="893" t="s">
        <v>18464</v>
      </c>
      <c r="E4744" s="892">
        <v>240</v>
      </c>
      <c r="F4744" s="887" t="s">
        <v>18463</v>
      </c>
      <c r="G4744" s="891" t="s">
        <v>18462</v>
      </c>
      <c r="H4744" s="890"/>
      <c r="I4744" s="889" t="s">
        <v>3135</v>
      </c>
      <c r="J4744" s="889"/>
      <c r="K4744" s="888"/>
      <c r="L4744" s="888"/>
      <c r="M4744" s="887"/>
      <c r="N4744" s="888">
        <v>1</v>
      </c>
      <c r="O4744" s="888">
        <v>2</v>
      </c>
      <c r="P4744" s="887">
        <v>360</v>
      </c>
    </row>
    <row r="4745" spans="1:16" ht="33.75" x14ac:dyDescent="0.25">
      <c r="A4745" s="867" t="s">
        <v>18221</v>
      </c>
      <c r="B4745" s="867" t="s">
        <v>2672</v>
      </c>
      <c r="C4745" s="894" t="s">
        <v>18220</v>
      </c>
      <c r="D4745" s="893" t="s">
        <v>18461</v>
      </c>
      <c r="E4745" s="892">
        <v>240</v>
      </c>
      <c r="F4745" s="887" t="s">
        <v>18460</v>
      </c>
      <c r="G4745" s="891" t="s">
        <v>18459</v>
      </c>
      <c r="H4745" s="890"/>
      <c r="I4745" s="889" t="s">
        <v>3135</v>
      </c>
      <c r="J4745" s="889"/>
      <c r="K4745" s="888"/>
      <c r="L4745" s="888"/>
      <c r="M4745" s="887"/>
      <c r="N4745" s="888">
        <v>1</v>
      </c>
      <c r="O4745" s="888">
        <v>2</v>
      </c>
      <c r="P4745" s="887">
        <v>360</v>
      </c>
    </row>
    <row r="4746" spans="1:16" ht="33.75" x14ac:dyDescent="0.25">
      <c r="A4746" s="867" t="s">
        <v>18221</v>
      </c>
      <c r="B4746" s="867" t="s">
        <v>2672</v>
      </c>
      <c r="C4746" s="894" t="s">
        <v>18220</v>
      </c>
      <c r="D4746" s="893" t="s">
        <v>18458</v>
      </c>
      <c r="E4746" s="892">
        <v>240</v>
      </c>
      <c r="F4746" s="887" t="s">
        <v>18457</v>
      </c>
      <c r="G4746" s="891" t="s">
        <v>18456</v>
      </c>
      <c r="H4746" s="890"/>
      <c r="I4746" s="889" t="s">
        <v>3135</v>
      </c>
      <c r="J4746" s="889"/>
      <c r="K4746" s="888"/>
      <c r="L4746" s="888"/>
      <c r="M4746" s="887"/>
      <c r="N4746" s="888">
        <v>1</v>
      </c>
      <c r="O4746" s="888">
        <v>2</v>
      </c>
      <c r="P4746" s="887">
        <v>360</v>
      </c>
    </row>
    <row r="4747" spans="1:16" ht="33.75" x14ac:dyDescent="0.25">
      <c r="A4747" s="867" t="s">
        <v>18221</v>
      </c>
      <c r="B4747" s="867" t="s">
        <v>2672</v>
      </c>
      <c r="C4747" s="894" t="s">
        <v>18220</v>
      </c>
      <c r="D4747" s="893" t="s">
        <v>18455</v>
      </c>
      <c r="E4747" s="892">
        <v>240</v>
      </c>
      <c r="F4747" s="887" t="s">
        <v>18454</v>
      </c>
      <c r="G4747" s="891" t="s">
        <v>18453</v>
      </c>
      <c r="H4747" s="890"/>
      <c r="I4747" s="889" t="s">
        <v>3135</v>
      </c>
      <c r="J4747" s="889"/>
      <c r="K4747" s="888"/>
      <c r="L4747" s="888"/>
      <c r="M4747" s="887"/>
      <c r="N4747" s="888">
        <v>1</v>
      </c>
      <c r="O4747" s="888">
        <v>2</v>
      </c>
      <c r="P4747" s="887">
        <v>360</v>
      </c>
    </row>
    <row r="4748" spans="1:16" ht="33.75" x14ac:dyDescent="0.25">
      <c r="A4748" s="867" t="s">
        <v>18221</v>
      </c>
      <c r="B4748" s="867" t="s">
        <v>2672</v>
      </c>
      <c r="C4748" s="894" t="s">
        <v>18220</v>
      </c>
      <c r="D4748" s="893" t="s">
        <v>18452</v>
      </c>
      <c r="E4748" s="892">
        <v>240</v>
      </c>
      <c r="F4748" s="887" t="s">
        <v>18451</v>
      </c>
      <c r="G4748" s="891" t="s">
        <v>18450</v>
      </c>
      <c r="H4748" s="890"/>
      <c r="I4748" s="889" t="s">
        <v>3135</v>
      </c>
      <c r="J4748" s="889"/>
      <c r="K4748" s="888"/>
      <c r="L4748" s="888"/>
      <c r="M4748" s="887"/>
      <c r="N4748" s="888">
        <v>1</v>
      </c>
      <c r="O4748" s="888">
        <v>2</v>
      </c>
      <c r="P4748" s="887">
        <v>360</v>
      </c>
    </row>
    <row r="4749" spans="1:16" ht="33.75" x14ac:dyDescent="0.25">
      <c r="A4749" s="867" t="s">
        <v>18221</v>
      </c>
      <c r="B4749" s="867" t="s">
        <v>2672</v>
      </c>
      <c r="C4749" s="894" t="s">
        <v>18220</v>
      </c>
      <c r="D4749" s="893" t="s">
        <v>18449</v>
      </c>
      <c r="E4749" s="892">
        <v>240</v>
      </c>
      <c r="F4749" s="887" t="s">
        <v>18448</v>
      </c>
      <c r="G4749" s="891" t="s">
        <v>18447</v>
      </c>
      <c r="H4749" s="890"/>
      <c r="I4749" s="889" t="s">
        <v>3135</v>
      </c>
      <c r="J4749" s="889"/>
      <c r="K4749" s="888"/>
      <c r="L4749" s="888"/>
      <c r="M4749" s="887"/>
      <c r="N4749" s="888">
        <v>1</v>
      </c>
      <c r="O4749" s="888">
        <v>2</v>
      </c>
      <c r="P4749" s="887">
        <v>360</v>
      </c>
    </row>
    <row r="4750" spans="1:16" ht="33.75" x14ac:dyDescent="0.25">
      <c r="A4750" s="867" t="s">
        <v>18221</v>
      </c>
      <c r="B4750" s="867" t="s">
        <v>2672</v>
      </c>
      <c r="C4750" s="894" t="s">
        <v>18220</v>
      </c>
      <c r="D4750" s="893" t="s">
        <v>18446</v>
      </c>
      <c r="E4750" s="892">
        <v>240</v>
      </c>
      <c r="F4750" s="887" t="s">
        <v>18445</v>
      </c>
      <c r="G4750" s="891" t="s">
        <v>18444</v>
      </c>
      <c r="H4750" s="890"/>
      <c r="I4750" s="889" t="s">
        <v>3135</v>
      </c>
      <c r="J4750" s="889"/>
      <c r="K4750" s="888"/>
      <c r="L4750" s="888"/>
      <c r="M4750" s="887"/>
      <c r="N4750" s="888">
        <v>1</v>
      </c>
      <c r="O4750" s="888">
        <v>2</v>
      </c>
      <c r="P4750" s="887">
        <v>480</v>
      </c>
    </row>
    <row r="4751" spans="1:16" ht="33.75" x14ac:dyDescent="0.25">
      <c r="A4751" s="867" t="s">
        <v>18221</v>
      </c>
      <c r="B4751" s="867" t="s">
        <v>2672</v>
      </c>
      <c r="C4751" s="894" t="s">
        <v>18220</v>
      </c>
      <c r="D4751" s="893" t="s">
        <v>18443</v>
      </c>
      <c r="E4751" s="892">
        <v>240</v>
      </c>
      <c r="F4751" s="887" t="s">
        <v>18442</v>
      </c>
      <c r="G4751" s="891" t="s">
        <v>18441</v>
      </c>
      <c r="H4751" s="890"/>
      <c r="I4751" s="889" t="s">
        <v>18440</v>
      </c>
      <c r="J4751" s="889"/>
      <c r="K4751" s="888"/>
      <c r="L4751" s="888"/>
      <c r="M4751" s="887"/>
      <c r="N4751" s="888">
        <v>1</v>
      </c>
      <c r="O4751" s="888">
        <v>2</v>
      </c>
      <c r="P4751" s="887">
        <v>360</v>
      </c>
    </row>
    <row r="4752" spans="1:16" ht="33.75" x14ac:dyDescent="0.25">
      <c r="A4752" s="867" t="s">
        <v>18221</v>
      </c>
      <c r="B4752" s="867" t="s">
        <v>2672</v>
      </c>
      <c r="C4752" s="894" t="s">
        <v>18220</v>
      </c>
      <c r="D4752" s="893" t="s">
        <v>18439</v>
      </c>
      <c r="E4752" s="892">
        <v>240</v>
      </c>
      <c r="F4752" s="887" t="s">
        <v>18438</v>
      </c>
      <c r="G4752" s="891" t="s">
        <v>18437</v>
      </c>
      <c r="H4752" s="890"/>
      <c r="I4752" s="889" t="s">
        <v>3135</v>
      </c>
      <c r="J4752" s="889"/>
      <c r="K4752" s="888"/>
      <c r="L4752" s="888"/>
      <c r="M4752" s="887"/>
      <c r="N4752" s="888">
        <v>1</v>
      </c>
      <c r="O4752" s="888">
        <v>2</v>
      </c>
      <c r="P4752" s="887">
        <v>360</v>
      </c>
    </row>
    <row r="4753" spans="1:16" ht="33.75" x14ac:dyDescent="0.25">
      <c r="A4753" s="867" t="s">
        <v>18221</v>
      </c>
      <c r="B4753" s="867" t="s">
        <v>2672</v>
      </c>
      <c r="C4753" s="894" t="s">
        <v>18220</v>
      </c>
      <c r="D4753" s="893" t="s">
        <v>18436</v>
      </c>
      <c r="E4753" s="892">
        <v>1000</v>
      </c>
      <c r="F4753" s="887" t="s">
        <v>18334</v>
      </c>
      <c r="G4753" s="891" t="s">
        <v>18435</v>
      </c>
      <c r="H4753" s="890"/>
      <c r="I4753" s="889" t="s">
        <v>3135</v>
      </c>
      <c r="J4753" s="889"/>
      <c r="K4753" s="888"/>
      <c r="L4753" s="888"/>
      <c r="M4753" s="887"/>
      <c r="N4753" s="888">
        <v>1</v>
      </c>
      <c r="O4753" s="888">
        <v>5</v>
      </c>
      <c r="P4753" s="887">
        <v>5000</v>
      </c>
    </row>
    <row r="4754" spans="1:16" ht="33.75" x14ac:dyDescent="0.25">
      <c r="A4754" s="867" t="s">
        <v>18221</v>
      </c>
      <c r="B4754" s="867" t="s">
        <v>2672</v>
      </c>
      <c r="C4754" s="894" t="s">
        <v>18220</v>
      </c>
      <c r="D4754" s="893" t="s">
        <v>18434</v>
      </c>
      <c r="E4754" s="892">
        <v>1000</v>
      </c>
      <c r="F4754" s="887" t="s">
        <v>18433</v>
      </c>
      <c r="G4754" s="891" t="s">
        <v>18432</v>
      </c>
      <c r="H4754" s="890"/>
      <c r="I4754" s="889" t="s">
        <v>3135</v>
      </c>
      <c r="J4754" s="889"/>
      <c r="K4754" s="888"/>
      <c r="L4754" s="888"/>
      <c r="M4754" s="887"/>
      <c r="N4754" s="888">
        <v>1</v>
      </c>
      <c r="O4754" s="888">
        <v>5</v>
      </c>
      <c r="P4754" s="887">
        <v>5000</v>
      </c>
    </row>
    <row r="4755" spans="1:16" ht="33.75" x14ac:dyDescent="0.25">
      <c r="A4755" s="867" t="s">
        <v>18221</v>
      </c>
      <c r="B4755" s="867" t="s">
        <v>2672</v>
      </c>
      <c r="C4755" s="894" t="s">
        <v>18220</v>
      </c>
      <c r="D4755" s="893" t="s">
        <v>18431</v>
      </c>
      <c r="E4755" s="892">
        <v>1000</v>
      </c>
      <c r="F4755" s="887" t="s">
        <v>18430</v>
      </c>
      <c r="G4755" s="891" t="s">
        <v>18429</v>
      </c>
      <c r="H4755" s="890"/>
      <c r="I4755" s="889" t="s">
        <v>3135</v>
      </c>
      <c r="J4755" s="889"/>
      <c r="K4755" s="888"/>
      <c r="L4755" s="888"/>
      <c r="M4755" s="887"/>
      <c r="N4755" s="888">
        <v>1</v>
      </c>
      <c r="O4755" s="888">
        <v>5</v>
      </c>
      <c r="P4755" s="887">
        <v>5000</v>
      </c>
    </row>
    <row r="4756" spans="1:16" ht="33.75" x14ac:dyDescent="0.25">
      <c r="A4756" s="867" t="s">
        <v>18221</v>
      </c>
      <c r="B4756" s="867" t="s">
        <v>2672</v>
      </c>
      <c r="C4756" s="894" t="s">
        <v>18220</v>
      </c>
      <c r="D4756" s="893" t="s">
        <v>18428</v>
      </c>
      <c r="E4756" s="892">
        <v>1000</v>
      </c>
      <c r="F4756" s="887" t="s">
        <v>18427</v>
      </c>
      <c r="G4756" s="891" t="s">
        <v>18426</v>
      </c>
      <c r="H4756" s="890"/>
      <c r="I4756" s="889" t="s">
        <v>3135</v>
      </c>
      <c r="J4756" s="889"/>
      <c r="K4756" s="888"/>
      <c r="L4756" s="888"/>
      <c r="M4756" s="887"/>
      <c r="N4756" s="888">
        <v>1</v>
      </c>
      <c r="O4756" s="888">
        <v>5</v>
      </c>
      <c r="P4756" s="887">
        <v>5000</v>
      </c>
    </row>
    <row r="4757" spans="1:16" ht="33.75" x14ac:dyDescent="0.25">
      <c r="A4757" s="867" t="s">
        <v>18221</v>
      </c>
      <c r="B4757" s="867" t="s">
        <v>2672</v>
      </c>
      <c r="C4757" s="894" t="s">
        <v>18220</v>
      </c>
      <c r="D4757" s="893" t="s">
        <v>18425</v>
      </c>
      <c r="E4757" s="892">
        <v>1000</v>
      </c>
      <c r="F4757" s="887" t="s">
        <v>18424</v>
      </c>
      <c r="G4757" s="891" t="s">
        <v>18423</v>
      </c>
      <c r="H4757" s="890"/>
      <c r="I4757" s="889" t="s">
        <v>3135</v>
      </c>
      <c r="J4757" s="889"/>
      <c r="K4757" s="888"/>
      <c r="L4757" s="888"/>
      <c r="M4757" s="887"/>
      <c r="N4757" s="888">
        <v>1</v>
      </c>
      <c r="O4757" s="888">
        <v>5</v>
      </c>
      <c r="P4757" s="887">
        <v>5000</v>
      </c>
    </row>
    <row r="4758" spans="1:16" ht="33.75" x14ac:dyDescent="0.25">
      <c r="A4758" s="867" t="s">
        <v>18221</v>
      </c>
      <c r="B4758" s="867" t="s">
        <v>2672</v>
      </c>
      <c r="C4758" s="894" t="s">
        <v>18220</v>
      </c>
      <c r="D4758" s="893" t="s">
        <v>18422</v>
      </c>
      <c r="E4758" s="892">
        <v>1000</v>
      </c>
      <c r="F4758" s="887" t="s">
        <v>18421</v>
      </c>
      <c r="G4758" s="891" t="s">
        <v>18420</v>
      </c>
      <c r="H4758" s="890"/>
      <c r="I4758" s="889" t="s">
        <v>3135</v>
      </c>
      <c r="J4758" s="889"/>
      <c r="K4758" s="888"/>
      <c r="L4758" s="888"/>
      <c r="M4758" s="887"/>
      <c r="N4758" s="888">
        <v>1</v>
      </c>
      <c r="O4758" s="888">
        <v>5</v>
      </c>
      <c r="P4758" s="887">
        <v>5000</v>
      </c>
    </row>
    <row r="4759" spans="1:16" ht="33.75" x14ac:dyDescent="0.25">
      <c r="A4759" s="867" t="s">
        <v>18221</v>
      </c>
      <c r="B4759" s="867" t="s">
        <v>2672</v>
      </c>
      <c r="C4759" s="894" t="s">
        <v>18220</v>
      </c>
      <c r="D4759" s="893" t="s">
        <v>18419</v>
      </c>
      <c r="E4759" s="892">
        <v>1000</v>
      </c>
      <c r="F4759" s="887" t="s">
        <v>18418</v>
      </c>
      <c r="G4759" s="891" t="s">
        <v>18417</v>
      </c>
      <c r="H4759" s="890"/>
      <c r="I4759" s="889" t="s">
        <v>3135</v>
      </c>
      <c r="J4759" s="889"/>
      <c r="K4759" s="888"/>
      <c r="L4759" s="888"/>
      <c r="M4759" s="887"/>
      <c r="N4759" s="888">
        <v>1</v>
      </c>
      <c r="O4759" s="888">
        <v>5</v>
      </c>
      <c r="P4759" s="887">
        <v>5000</v>
      </c>
    </row>
    <row r="4760" spans="1:16" ht="33.75" x14ac:dyDescent="0.25">
      <c r="A4760" s="867" t="s">
        <v>18221</v>
      </c>
      <c r="B4760" s="867" t="s">
        <v>2672</v>
      </c>
      <c r="C4760" s="894" t="s">
        <v>18220</v>
      </c>
      <c r="D4760" s="893" t="s">
        <v>18416</v>
      </c>
      <c r="E4760" s="892">
        <v>1000</v>
      </c>
      <c r="F4760" s="887" t="s">
        <v>18415</v>
      </c>
      <c r="G4760" s="891" t="s">
        <v>18414</v>
      </c>
      <c r="H4760" s="890"/>
      <c r="I4760" s="889" t="s">
        <v>3135</v>
      </c>
      <c r="J4760" s="889"/>
      <c r="K4760" s="888"/>
      <c r="L4760" s="888"/>
      <c r="M4760" s="887"/>
      <c r="N4760" s="888">
        <v>1</v>
      </c>
      <c r="O4760" s="888">
        <v>5</v>
      </c>
      <c r="P4760" s="887">
        <v>5000</v>
      </c>
    </row>
    <row r="4761" spans="1:16" ht="33.75" x14ac:dyDescent="0.25">
      <c r="A4761" s="867" t="s">
        <v>18221</v>
      </c>
      <c r="B4761" s="867" t="s">
        <v>2672</v>
      </c>
      <c r="C4761" s="894" t="s">
        <v>18220</v>
      </c>
      <c r="D4761" s="893" t="s">
        <v>18227</v>
      </c>
      <c r="E4761" s="892">
        <v>1000</v>
      </c>
      <c r="F4761" s="887" t="s">
        <v>18413</v>
      </c>
      <c r="G4761" s="891" t="s">
        <v>18412</v>
      </c>
      <c r="H4761" s="890" t="s">
        <v>8333</v>
      </c>
      <c r="I4761" s="889" t="s">
        <v>3654</v>
      </c>
      <c r="J4761" s="889" t="s">
        <v>18411</v>
      </c>
      <c r="K4761" s="888"/>
      <c r="L4761" s="888"/>
      <c r="M4761" s="887"/>
      <c r="N4761" s="888">
        <v>1</v>
      </c>
      <c r="O4761" s="888">
        <v>4</v>
      </c>
      <c r="P4761" s="887">
        <v>3566.67</v>
      </c>
    </row>
    <row r="4762" spans="1:16" ht="33.75" x14ac:dyDescent="0.25">
      <c r="A4762" s="867" t="s">
        <v>18221</v>
      </c>
      <c r="B4762" s="867" t="s">
        <v>2672</v>
      </c>
      <c r="C4762" s="894" t="s">
        <v>18220</v>
      </c>
      <c r="D4762" s="893" t="s">
        <v>18410</v>
      </c>
      <c r="E4762" s="892">
        <v>1000</v>
      </c>
      <c r="F4762" s="887" t="s">
        <v>18409</v>
      </c>
      <c r="G4762" s="891" t="s">
        <v>18408</v>
      </c>
      <c r="H4762" s="890"/>
      <c r="I4762" s="889" t="s">
        <v>3135</v>
      </c>
      <c r="J4762" s="889"/>
      <c r="K4762" s="888"/>
      <c r="L4762" s="888"/>
      <c r="M4762" s="887"/>
      <c r="N4762" s="888">
        <v>1</v>
      </c>
      <c r="O4762" s="888">
        <v>5</v>
      </c>
      <c r="P4762" s="887">
        <v>5000</v>
      </c>
    </row>
    <row r="4763" spans="1:16" ht="33.75" x14ac:dyDescent="0.25">
      <c r="A4763" s="867" t="s">
        <v>18221</v>
      </c>
      <c r="B4763" s="867" t="s">
        <v>2672</v>
      </c>
      <c r="C4763" s="894" t="s">
        <v>18220</v>
      </c>
      <c r="D4763" s="893" t="s">
        <v>18407</v>
      </c>
      <c r="E4763" s="892">
        <v>1000</v>
      </c>
      <c r="F4763" s="887" t="s">
        <v>18406</v>
      </c>
      <c r="G4763" s="891" t="s">
        <v>18405</v>
      </c>
      <c r="H4763" s="890"/>
      <c r="I4763" s="889" t="s">
        <v>3135</v>
      </c>
      <c r="J4763" s="889"/>
      <c r="K4763" s="888"/>
      <c r="L4763" s="888"/>
      <c r="M4763" s="887"/>
      <c r="N4763" s="888">
        <v>1</v>
      </c>
      <c r="O4763" s="888">
        <v>5</v>
      </c>
      <c r="P4763" s="887">
        <v>5000</v>
      </c>
    </row>
    <row r="4764" spans="1:16" ht="33.75" x14ac:dyDescent="0.25">
      <c r="A4764" s="867" t="s">
        <v>18221</v>
      </c>
      <c r="B4764" s="867" t="s">
        <v>2672</v>
      </c>
      <c r="C4764" s="894" t="s">
        <v>18220</v>
      </c>
      <c r="D4764" s="893" t="s">
        <v>18404</v>
      </c>
      <c r="E4764" s="892">
        <v>1000</v>
      </c>
      <c r="F4764" s="887" t="s">
        <v>18403</v>
      </c>
      <c r="G4764" s="891" t="s">
        <v>18402</v>
      </c>
      <c r="H4764" s="890"/>
      <c r="I4764" s="889" t="s">
        <v>3135</v>
      </c>
      <c r="J4764" s="889"/>
      <c r="K4764" s="888"/>
      <c r="L4764" s="888"/>
      <c r="M4764" s="887"/>
      <c r="N4764" s="888">
        <v>1</v>
      </c>
      <c r="O4764" s="888">
        <v>5</v>
      </c>
      <c r="P4764" s="887">
        <v>5000</v>
      </c>
    </row>
    <row r="4765" spans="1:16" ht="33.75" x14ac:dyDescent="0.25">
      <c r="A4765" s="867" t="s">
        <v>18221</v>
      </c>
      <c r="B4765" s="867" t="s">
        <v>2672</v>
      </c>
      <c r="C4765" s="894" t="s">
        <v>18220</v>
      </c>
      <c r="D4765" s="893" t="s">
        <v>18401</v>
      </c>
      <c r="E4765" s="892">
        <v>1000</v>
      </c>
      <c r="F4765" s="887" t="s">
        <v>18400</v>
      </c>
      <c r="G4765" s="891" t="s">
        <v>18399</v>
      </c>
      <c r="H4765" s="890"/>
      <c r="I4765" s="889" t="s">
        <v>3135</v>
      </c>
      <c r="J4765" s="889"/>
      <c r="K4765" s="888"/>
      <c r="L4765" s="888"/>
      <c r="M4765" s="887"/>
      <c r="N4765" s="888">
        <v>1</v>
      </c>
      <c r="O4765" s="888">
        <v>5</v>
      </c>
      <c r="P4765" s="887">
        <v>5000</v>
      </c>
    </row>
    <row r="4766" spans="1:16" ht="33.75" x14ac:dyDescent="0.25">
      <c r="A4766" s="867" t="s">
        <v>18221</v>
      </c>
      <c r="B4766" s="867" t="s">
        <v>2672</v>
      </c>
      <c r="C4766" s="894" t="s">
        <v>18220</v>
      </c>
      <c r="D4766" s="893" t="s">
        <v>18389</v>
      </c>
      <c r="E4766" s="892">
        <v>2000</v>
      </c>
      <c r="F4766" s="887" t="s">
        <v>18398</v>
      </c>
      <c r="G4766" s="891" t="s">
        <v>18397</v>
      </c>
      <c r="H4766" s="890" t="s">
        <v>18292</v>
      </c>
      <c r="I4766" s="889" t="s">
        <v>2707</v>
      </c>
      <c r="J4766" s="889"/>
      <c r="K4766" s="888"/>
      <c r="L4766" s="888"/>
      <c r="M4766" s="887"/>
      <c r="N4766" s="888">
        <v>1</v>
      </c>
      <c r="O4766" s="888">
        <v>2</v>
      </c>
      <c r="P4766" s="887">
        <v>3000</v>
      </c>
    </row>
    <row r="4767" spans="1:16" ht="33.75" x14ac:dyDescent="0.25">
      <c r="A4767" s="867" t="s">
        <v>18221</v>
      </c>
      <c r="B4767" s="867" t="s">
        <v>2672</v>
      </c>
      <c r="C4767" s="894" t="s">
        <v>18220</v>
      </c>
      <c r="D4767" s="893" t="s">
        <v>18389</v>
      </c>
      <c r="E4767" s="892">
        <v>2000</v>
      </c>
      <c r="F4767" s="887" t="s">
        <v>18396</v>
      </c>
      <c r="G4767" s="891" t="s">
        <v>18395</v>
      </c>
      <c r="H4767" s="890"/>
      <c r="I4767" s="889" t="s">
        <v>3135</v>
      </c>
      <c r="J4767" s="889"/>
      <c r="K4767" s="888"/>
      <c r="L4767" s="888"/>
      <c r="M4767" s="887"/>
      <c r="N4767" s="888">
        <v>1</v>
      </c>
      <c r="O4767" s="888">
        <v>2</v>
      </c>
      <c r="P4767" s="887">
        <v>3000</v>
      </c>
    </row>
    <row r="4768" spans="1:16" ht="33.75" x14ac:dyDescent="0.25">
      <c r="A4768" s="867" t="s">
        <v>18221</v>
      </c>
      <c r="B4768" s="867" t="s">
        <v>2672</v>
      </c>
      <c r="C4768" s="894" t="s">
        <v>18220</v>
      </c>
      <c r="D4768" s="893" t="s">
        <v>18389</v>
      </c>
      <c r="E4768" s="892">
        <v>2000</v>
      </c>
      <c r="F4768" s="887" t="s">
        <v>18394</v>
      </c>
      <c r="G4768" s="891" t="s">
        <v>18393</v>
      </c>
      <c r="H4768" s="890"/>
      <c r="I4768" s="889" t="s">
        <v>3135</v>
      </c>
      <c r="J4768" s="889"/>
      <c r="K4768" s="888"/>
      <c r="L4768" s="888"/>
      <c r="M4768" s="887"/>
      <c r="N4768" s="888">
        <v>1</v>
      </c>
      <c r="O4768" s="888">
        <v>2</v>
      </c>
      <c r="P4768" s="887">
        <v>3000</v>
      </c>
    </row>
    <row r="4769" spans="1:16" ht="33.75" x14ac:dyDescent="0.25">
      <c r="A4769" s="867" t="s">
        <v>18221</v>
      </c>
      <c r="B4769" s="867" t="s">
        <v>2672</v>
      </c>
      <c r="C4769" s="894" t="s">
        <v>18220</v>
      </c>
      <c r="D4769" s="893" t="s">
        <v>18389</v>
      </c>
      <c r="E4769" s="892">
        <v>2000</v>
      </c>
      <c r="F4769" s="887" t="s">
        <v>18392</v>
      </c>
      <c r="G4769" s="891" t="s">
        <v>18391</v>
      </c>
      <c r="H4769" s="890" t="s">
        <v>18390</v>
      </c>
      <c r="I4769" s="889" t="s">
        <v>2777</v>
      </c>
      <c r="J4769" s="889"/>
      <c r="K4769" s="888"/>
      <c r="L4769" s="888"/>
      <c r="M4769" s="887"/>
      <c r="N4769" s="888">
        <v>1</v>
      </c>
      <c r="O4769" s="888">
        <v>2</v>
      </c>
      <c r="P4769" s="887">
        <v>3000</v>
      </c>
    </row>
    <row r="4770" spans="1:16" ht="33.75" x14ac:dyDescent="0.25">
      <c r="A4770" s="867" t="s">
        <v>18221</v>
      </c>
      <c r="B4770" s="867" t="s">
        <v>2672</v>
      </c>
      <c r="C4770" s="894" t="s">
        <v>18220</v>
      </c>
      <c r="D4770" s="893" t="s">
        <v>18389</v>
      </c>
      <c r="E4770" s="892">
        <v>2000</v>
      </c>
      <c r="F4770" s="887" t="s">
        <v>18388</v>
      </c>
      <c r="G4770" s="891" t="s">
        <v>18387</v>
      </c>
      <c r="H4770" s="890" t="s">
        <v>2722</v>
      </c>
      <c r="I4770" s="889" t="s">
        <v>2684</v>
      </c>
      <c r="J4770" s="889"/>
      <c r="K4770" s="888"/>
      <c r="L4770" s="888"/>
      <c r="M4770" s="887"/>
      <c r="N4770" s="888">
        <v>1</v>
      </c>
      <c r="O4770" s="888">
        <v>2</v>
      </c>
      <c r="P4770" s="887">
        <v>3000</v>
      </c>
    </row>
    <row r="4771" spans="1:16" ht="33.75" x14ac:dyDescent="0.25">
      <c r="A4771" s="867" t="s">
        <v>18221</v>
      </c>
      <c r="B4771" s="867" t="s">
        <v>2672</v>
      </c>
      <c r="C4771" s="894" t="s">
        <v>18220</v>
      </c>
      <c r="D4771" s="893" t="s">
        <v>18386</v>
      </c>
      <c r="E4771" s="892">
        <v>3760</v>
      </c>
      <c r="F4771" s="887" t="s">
        <v>18385</v>
      </c>
      <c r="G4771" s="891" t="s">
        <v>18384</v>
      </c>
      <c r="H4771" s="890"/>
      <c r="I4771" s="889" t="s">
        <v>3135</v>
      </c>
      <c r="J4771" s="889"/>
      <c r="K4771" s="888"/>
      <c r="L4771" s="888"/>
      <c r="M4771" s="887"/>
      <c r="N4771" s="888">
        <v>1</v>
      </c>
      <c r="O4771" s="888">
        <v>4</v>
      </c>
      <c r="P4771" s="887">
        <v>10643.33</v>
      </c>
    </row>
    <row r="4772" spans="1:16" ht="33.75" x14ac:dyDescent="0.25">
      <c r="A4772" s="867" t="s">
        <v>18221</v>
      </c>
      <c r="B4772" s="867" t="s">
        <v>2672</v>
      </c>
      <c r="C4772" s="894" t="s">
        <v>18220</v>
      </c>
      <c r="D4772" s="893" t="s">
        <v>18383</v>
      </c>
      <c r="E4772" s="892">
        <v>1000</v>
      </c>
      <c r="F4772" s="887" t="s">
        <v>18382</v>
      </c>
      <c r="G4772" s="891" t="s">
        <v>18381</v>
      </c>
      <c r="H4772" s="890"/>
      <c r="I4772" s="889" t="s">
        <v>3135</v>
      </c>
      <c r="J4772" s="889"/>
      <c r="K4772" s="888"/>
      <c r="L4772" s="888"/>
      <c r="M4772" s="887"/>
      <c r="N4772" s="888">
        <v>1</v>
      </c>
      <c r="O4772" s="888">
        <v>2</v>
      </c>
      <c r="P4772" s="887">
        <v>1533.33</v>
      </c>
    </row>
    <row r="4773" spans="1:16" ht="33.75" x14ac:dyDescent="0.25">
      <c r="A4773" s="867" t="s">
        <v>18221</v>
      </c>
      <c r="B4773" s="867" t="s">
        <v>2672</v>
      </c>
      <c r="C4773" s="894" t="s">
        <v>18220</v>
      </c>
      <c r="D4773" s="893" t="s">
        <v>18380</v>
      </c>
      <c r="E4773" s="892">
        <v>1100</v>
      </c>
      <c r="F4773" s="887" t="s">
        <v>18379</v>
      </c>
      <c r="G4773" s="891" t="s">
        <v>18378</v>
      </c>
      <c r="H4773" s="890" t="s">
        <v>2801</v>
      </c>
      <c r="I4773" s="889" t="s">
        <v>2869</v>
      </c>
      <c r="J4773" s="889" t="s">
        <v>58</v>
      </c>
      <c r="K4773" s="888"/>
      <c r="L4773" s="888"/>
      <c r="M4773" s="887"/>
      <c r="N4773" s="888">
        <v>1</v>
      </c>
      <c r="O4773" s="888">
        <v>2</v>
      </c>
      <c r="P4773" s="887">
        <v>1650</v>
      </c>
    </row>
    <row r="4774" spans="1:16" ht="33.75" x14ac:dyDescent="0.25">
      <c r="A4774" s="867" t="s">
        <v>18221</v>
      </c>
      <c r="B4774" s="867" t="s">
        <v>2672</v>
      </c>
      <c r="C4774" s="894" t="s">
        <v>18220</v>
      </c>
      <c r="D4774" s="893" t="s">
        <v>18377</v>
      </c>
      <c r="E4774" s="892">
        <v>1000</v>
      </c>
      <c r="F4774" s="887" t="s">
        <v>18376</v>
      </c>
      <c r="G4774" s="891" t="s">
        <v>18375</v>
      </c>
      <c r="H4774" s="890"/>
      <c r="I4774" s="889" t="s">
        <v>3135</v>
      </c>
      <c r="J4774" s="889"/>
      <c r="K4774" s="888"/>
      <c r="L4774" s="888"/>
      <c r="M4774" s="887"/>
      <c r="N4774" s="888">
        <v>1</v>
      </c>
      <c r="O4774" s="888">
        <v>2</v>
      </c>
      <c r="P4774" s="887">
        <v>1500</v>
      </c>
    </row>
    <row r="4775" spans="1:16" ht="33.75" x14ac:dyDescent="0.25">
      <c r="A4775" s="867" t="s">
        <v>18221</v>
      </c>
      <c r="B4775" s="867" t="s">
        <v>2672</v>
      </c>
      <c r="C4775" s="894" t="s">
        <v>18220</v>
      </c>
      <c r="D4775" s="893" t="s">
        <v>18374</v>
      </c>
      <c r="E4775" s="892">
        <v>1000</v>
      </c>
      <c r="F4775" s="887" t="s">
        <v>18373</v>
      </c>
      <c r="G4775" s="891" t="s">
        <v>18372</v>
      </c>
      <c r="H4775" s="890"/>
      <c r="I4775" s="889" t="s">
        <v>3135</v>
      </c>
      <c r="J4775" s="889"/>
      <c r="K4775" s="888"/>
      <c r="L4775" s="888"/>
      <c r="M4775" s="887"/>
      <c r="N4775" s="888">
        <v>1</v>
      </c>
      <c r="O4775" s="888">
        <v>2</v>
      </c>
      <c r="P4775" s="887">
        <v>1500</v>
      </c>
    </row>
    <row r="4776" spans="1:16" ht="33.75" x14ac:dyDescent="0.25">
      <c r="A4776" s="867" t="s">
        <v>18221</v>
      </c>
      <c r="B4776" s="867" t="s">
        <v>2672</v>
      </c>
      <c r="C4776" s="894" t="s">
        <v>18220</v>
      </c>
      <c r="D4776" s="893" t="s">
        <v>18371</v>
      </c>
      <c r="E4776" s="892">
        <v>1000</v>
      </c>
      <c r="F4776" s="887" t="s">
        <v>18370</v>
      </c>
      <c r="G4776" s="891" t="s">
        <v>18369</v>
      </c>
      <c r="H4776" s="890"/>
      <c r="I4776" s="889" t="s">
        <v>3135</v>
      </c>
      <c r="J4776" s="889"/>
      <c r="K4776" s="888"/>
      <c r="L4776" s="888"/>
      <c r="M4776" s="887"/>
      <c r="N4776" s="888">
        <v>1</v>
      </c>
      <c r="O4776" s="888">
        <v>2</v>
      </c>
      <c r="P4776" s="887">
        <v>1500</v>
      </c>
    </row>
    <row r="4777" spans="1:16" ht="33.75" x14ac:dyDescent="0.25">
      <c r="A4777" s="867" t="s">
        <v>18221</v>
      </c>
      <c r="B4777" s="867" t="s">
        <v>2672</v>
      </c>
      <c r="C4777" s="894" t="s">
        <v>18220</v>
      </c>
      <c r="D4777" s="893" t="s">
        <v>18368</v>
      </c>
      <c r="E4777" s="892">
        <v>1000</v>
      </c>
      <c r="F4777" s="887" t="s">
        <v>18367</v>
      </c>
      <c r="G4777" s="891" t="s">
        <v>18366</v>
      </c>
      <c r="H4777" s="890"/>
      <c r="I4777" s="889" t="s">
        <v>3135</v>
      </c>
      <c r="J4777" s="889"/>
      <c r="K4777" s="888"/>
      <c r="L4777" s="888"/>
      <c r="M4777" s="887"/>
      <c r="N4777" s="888">
        <v>1</v>
      </c>
      <c r="O4777" s="888">
        <v>2</v>
      </c>
      <c r="P4777" s="887">
        <v>1533.33</v>
      </c>
    </row>
    <row r="4778" spans="1:16" x14ac:dyDescent="0.25">
      <c r="A4778" s="1772" t="s">
        <v>2848</v>
      </c>
      <c r="B4778" s="1772"/>
      <c r="C4778" s="1772"/>
      <c r="D4778" s="1772"/>
      <c r="E4778" s="1772"/>
      <c r="F4778" s="1772" t="s">
        <v>378</v>
      </c>
      <c r="G4778" s="1772"/>
      <c r="H4778" s="1772"/>
      <c r="I4778" s="1772"/>
      <c r="J4778" s="1772"/>
      <c r="K4778" s="1771" t="s">
        <v>2847</v>
      </c>
      <c r="L4778" s="1771"/>
      <c r="M4778" s="1771"/>
      <c r="N4778" s="1771" t="s">
        <v>2846</v>
      </c>
      <c r="O4778" s="1771"/>
      <c r="P4778" s="1771"/>
    </row>
    <row r="4779" spans="1:16" ht="69.75" x14ac:dyDescent="0.25">
      <c r="A4779" s="1535" t="s">
        <v>2845</v>
      </c>
      <c r="B4779" s="1535" t="s">
        <v>5</v>
      </c>
      <c r="C4779" s="1535" t="s">
        <v>2844</v>
      </c>
      <c r="D4779" s="1535" t="s">
        <v>2843</v>
      </c>
      <c r="E4779" s="1536" t="s">
        <v>2842</v>
      </c>
      <c r="F4779" s="1537" t="s">
        <v>2841</v>
      </c>
      <c r="G4779" s="1535" t="s">
        <v>2840</v>
      </c>
      <c r="H4779" s="1535" t="s">
        <v>2839</v>
      </c>
      <c r="I4779" s="1535" t="s">
        <v>2838</v>
      </c>
      <c r="J4779" s="1535" t="s">
        <v>2837</v>
      </c>
      <c r="K4779" s="1538" t="s">
        <v>2836</v>
      </c>
      <c r="L4779" s="1538" t="s">
        <v>2835</v>
      </c>
      <c r="M4779" s="1539" t="s">
        <v>2834</v>
      </c>
      <c r="N4779" s="1538" t="s">
        <v>2836</v>
      </c>
      <c r="O4779" s="1538" t="s">
        <v>2835</v>
      </c>
      <c r="P4779" s="1539" t="s">
        <v>2834</v>
      </c>
    </row>
    <row r="4780" spans="1:16" ht="33.75" x14ac:dyDescent="0.25">
      <c r="A4780" s="867" t="s">
        <v>18221</v>
      </c>
      <c r="B4780" s="867" t="s">
        <v>2672</v>
      </c>
      <c r="C4780" s="894" t="s">
        <v>18220</v>
      </c>
      <c r="D4780" s="893" t="s">
        <v>18365</v>
      </c>
      <c r="E4780" s="892">
        <v>1000</v>
      </c>
      <c r="F4780" s="887" t="s">
        <v>18364</v>
      </c>
      <c r="G4780" s="891" t="s">
        <v>18363</v>
      </c>
      <c r="H4780" s="890"/>
      <c r="I4780" s="889" t="s">
        <v>3135</v>
      </c>
      <c r="J4780" s="889"/>
      <c r="K4780" s="888"/>
      <c r="L4780" s="888"/>
      <c r="M4780" s="887"/>
      <c r="N4780" s="888">
        <v>1</v>
      </c>
      <c r="O4780" s="888">
        <v>2</v>
      </c>
      <c r="P4780" s="887">
        <v>1500</v>
      </c>
    </row>
    <row r="4781" spans="1:16" ht="33.75" x14ac:dyDescent="0.25">
      <c r="A4781" s="867" t="s">
        <v>18221</v>
      </c>
      <c r="B4781" s="867" t="s">
        <v>2672</v>
      </c>
      <c r="C4781" s="894" t="s">
        <v>18220</v>
      </c>
      <c r="D4781" s="893" t="s">
        <v>18362</v>
      </c>
      <c r="E4781" s="892">
        <v>4000</v>
      </c>
      <c r="F4781" s="887" t="s">
        <v>18361</v>
      </c>
      <c r="G4781" s="891" t="s">
        <v>18360</v>
      </c>
      <c r="H4781" s="890" t="s">
        <v>18359</v>
      </c>
      <c r="I4781" s="889" t="s">
        <v>2777</v>
      </c>
      <c r="J4781" s="889"/>
      <c r="K4781" s="888"/>
      <c r="L4781" s="888"/>
      <c r="M4781" s="887"/>
      <c r="N4781" s="888">
        <v>1</v>
      </c>
      <c r="O4781" s="888">
        <v>2</v>
      </c>
      <c r="P4781" s="887">
        <v>8000</v>
      </c>
    </row>
    <row r="4782" spans="1:16" ht="33.75" x14ac:dyDescent="0.25">
      <c r="A4782" s="867" t="s">
        <v>18221</v>
      </c>
      <c r="B4782" s="867" t="s">
        <v>2672</v>
      </c>
      <c r="C4782" s="894" t="s">
        <v>18220</v>
      </c>
      <c r="D4782" s="893" t="s">
        <v>18358</v>
      </c>
      <c r="E4782" s="892">
        <v>3500</v>
      </c>
      <c r="F4782" s="887" t="s">
        <v>18357</v>
      </c>
      <c r="G4782" s="891" t="s">
        <v>18356</v>
      </c>
      <c r="H4782" s="890" t="s">
        <v>2704</v>
      </c>
      <c r="I4782" s="889" t="s">
        <v>3654</v>
      </c>
      <c r="J4782" s="889" t="s">
        <v>2703</v>
      </c>
      <c r="K4782" s="888"/>
      <c r="L4782" s="888"/>
      <c r="M4782" s="887"/>
      <c r="N4782" s="888">
        <v>1</v>
      </c>
      <c r="O4782" s="888">
        <v>5</v>
      </c>
      <c r="P4782" s="887">
        <v>17500</v>
      </c>
    </row>
    <row r="4783" spans="1:16" ht="33.75" x14ac:dyDescent="0.25">
      <c r="A4783" s="867" t="s">
        <v>18221</v>
      </c>
      <c r="B4783" s="867" t="s">
        <v>2672</v>
      </c>
      <c r="C4783" s="894" t="s">
        <v>18220</v>
      </c>
      <c r="D4783" s="893" t="s">
        <v>18355</v>
      </c>
      <c r="E4783" s="892">
        <v>1500</v>
      </c>
      <c r="F4783" s="887" t="s">
        <v>18223</v>
      </c>
      <c r="G4783" s="891" t="s">
        <v>18222</v>
      </c>
      <c r="H4783" s="890"/>
      <c r="I4783" s="889" t="s">
        <v>3135</v>
      </c>
      <c r="J4783" s="889"/>
      <c r="K4783" s="888"/>
      <c r="L4783" s="888"/>
      <c r="M4783" s="887"/>
      <c r="N4783" s="888">
        <v>1</v>
      </c>
      <c r="O4783" s="888">
        <v>2</v>
      </c>
      <c r="P4783" s="887">
        <v>3000</v>
      </c>
    </row>
    <row r="4784" spans="1:16" ht="33.75" x14ac:dyDescent="0.25">
      <c r="A4784" s="867" t="s">
        <v>18221</v>
      </c>
      <c r="B4784" s="867" t="s">
        <v>2672</v>
      </c>
      <c r="C4784" s="894" t="s">
        <v>18220</v>
      </c>
      <c r="D4784" s="893" t="s">
        <v>18354</v>
      </c>
      <c r="E4784" s="892">
        <v>2000</v>
      </c>
      <c r="F4784" s="887" t="s">
        <v>18353</v>
      </c>
      <c r="G4784" s="891" t="s">
        <v>18352</v>
      </c>
      <c r="H4784" s="890" t="s">
        <v>18351</v>
      </c>
      <c r="I4784" s="889" t="s">
        <v>2707</v>
      </c>
      <c r="J4784" s="889"/>
      <c r="K4784" s="888"/>
      <c r="L4784" s="888"/>
      <c r="M4784" s="887"/>
      <c r="N4784" s="888">
        <v>1</v>
      </c>
      <c r="O4784" s="888">
        <v>5</v>
      </c>
      <c r="P4784" s="887">
        <v>10000</v>
      </c>
    </row>
    <row r="4785" spans="1:16" ht="33.75" x14ac:dyDescent="0.25">
      <c r="A4785" s="867" t="s">
        <v>18221</v>
      </c>
      <c r="B4785" s="867" t="s">
        <v>2672</v>
      </c>
      <c r="C4785" s="894" t="s">
        <v>18220</v>
      </c>
      <c r="D4785" s="893" t="s">
        <v>18350</v>
      </c>
      <c r="E4785" s="892">
        <v>2000</v>
      </c>
      <c r="F4785" s="887" t="s">
        <v>18349</v>
      </c>
      <c r="G4785" s="891" t="s">
        <v>18348</v>
      </c>
      <c r="H4785" s="890" t="s">
        <v>2801</v>
      </c>
      <c r="I4785" s="889" t="s">
        <v>2869</v>
      </c>
      <c r="J4785" s="889" t="s">
        <v>58</v>
      </c>
      <c r="K4785" s="888"/>
      <c r="L4785" s="888"/>
      <c r="M4785" s="887"/>
      <c r="N4785" s="888">
        <v>1</v>
      </c>
      <c r="O4785" s="888">
        <v>5</v>
      </c>
      <c r="P4785" s="887">
        <v>10000</v>
      </c>
    </row>
    <row r="4786" spans="1:16" ht="33.75" x14ac:dyDescent="0.25">
      <c r="A4786" s="867" t="s">
        <v>18221</v>
      </c>
      <c r="B4786" s="867" t="s">
        <v>2672</v>
      </c>
      <c r="C4786" s="894" t="s">
        <v>18220</v>
      </c>
      <c r="D4786" s="893" t="s">
        <v>18252</v>
      </c>
      <c r="E4786" s="892">
        <v>1500</v>
      </c>
      <c r="F4786" s="887" t="s">
        <v>18251</v>
      </c>
      <c r="G4786" s="891" t="s">
        <v>18250</v>
      </c>
      <c r="H4786" s="890" t="s">
        <v>18249</v>
      </c>
      <c r="I4786" s="889" t="s">
        <v>2777</v>
      </c>
      <c r="J4786" s="889"/>
      <c r="K4786" s="888"/>
      <c r="L4786" s="888"/>
      <c r="M4786" s="887"/>
      <c r="N4786" s="888">
        <v>1</v>
      </c>
      <c r="O4786" s="888">
        <v>3</v>
      </c>
      <c r="P4786" s="887">
        <v>4500</v>
      </c>
    </row>
    <row r="4787" spans="1:16" ht="33.75" x14ac:dyDescent="0.25">
      <c r="A4787" s="867" t="s">
        <v>18221</v>
      </c>
      <c r="B4787" s="867" t="s">
        <v>2672</v>
      </c>
      <c r="C4787" s="894" t="s">
        <v>18220</v>
      </c>
      <c r="D4787" s="893" t="s">
        <v>18347</v>
      </c>
      <c r="E4787" s="892">
        <v>2500</v>
      </c>
      <c r="F4787" s="887" t="s">
        <v>18346</v>
      </c>
      <c r="G4787" s="891" t="s">
        <v>18345</v>
      </c>
      <c r="H4787" s="890" t="s">
        <v>18344</v>
      </c>
      <c r="I4787" s="889" t="s">
        <v>3654</v>
      </c>
      <c r="J4787" s="889" t="s">
        <v>18344</v>
      </c>
      <c r="K4787" s="888"/>
      <c r="L4787" s="888"/>
      <c r="M4787" s="887"/>
      <c r="N4787" s="888">
        <v>1</v>
      </c>
      <c r="O4787" s="888">
        <v>1</v>
      </c>
      <c r="P4787" s="887">
        <v>2500</v>
      </c>
    </row>
    <row r="4788" spans="1:16" ht="33.75" x14ac:dyDescent="0.25">
      <c r="A4788" s="867" t="s">
        <v>18221</v>
      </c>
      <c r="B4788" s="867" t="s">
        <v>2672</v>
      </c>
      <c r="C4788" s="894" t="s">
        <v>18220</v>
      </c>
      <c r="D4788" s="893" t="s">
        <v>18343</v>
      </c>
      <c r="E4788" s="892">
        <v>2000</v>
      </c>
      <c r="F4788" s="887" t="s">
        <v>18342</v>
      </c>
      <c r="G4788" s="891" t="s">
        <v>18341</v>
      </c>
      <c r="H4788" s="890" t="s">
        <v>18340</v>
      </c>
      <c r="I4788" s="889" t="s">
        <v>2869</v>
      </c>
      <c r="J4788" s="889"/>
      <c r="K4788" s="888"/>
      <c r="L4788" s="888"/>
      <c r="M4788" s="887"/>
      <c r="N4788" s="888">
        <v>1</v>
      </c>
      <c r="O4788" s="888">
        <v>5</v>
      </c>
      <c r="P4788" s="887">
        <v>10000</v>
      </c>
    </row>
    <row r="4789" spans="1:16" ht="33.75" x14ac:dyDescent="0.25">
      <c r="A4789" s="867" t="s">
        <v>18221</v>
      </c>
      <c r="B4789" s="867" t="s">
        <v>2672</v>
      </c>
      <c r="C4789" s="894" t="s">
        <v>18220</v>
      </c>
      <c r="D4789" s="893" t="s">
        <v>18339</v>
      </c>
      <c r="E4789" s="892">
        <v>2000</v>
      </c>
      <c r="F4789" s="887" t="s">
        <v>18338</v>
      </c>
      <c r="G4789" s="891" t="s">
        <v>18337</v>
      </c>
      <c r="H4789" s="890" t="s">
        <v>8333</v>
      </c>
      <c r="I4789" s="889" t="s">
        <v>18287</v>
      </c>
      <c r="J4789" s="889"/>
      <c r="K4789" s="888"/>
      <c r="L4789" s="888"/>
      <c r="M4789" s="887"/>
      <c r="N4789" s="888">
        <v>1</v>
      </c>
      <c r="O4789" s="888">
        <v>5</v>
      </c>
      <c r="P4789" s="887">
        <v>10000</v>
      </c>
    </row>
    <row r="4790" spans="1:16" ht="45" x14ac:dyDescent="0.25">
      <c r="A4790" s="867" t="s">
        <v>18221</v>
      </c>
      <c r="B4790" s="867" t="s">
        <v>2672</v>
      </c>
      <c r="C4790" s="894" t="s">
        <v>18220</v>
      </c>
      <c r="D4790" s="893" t="s">
        <v>18336</v>
      </c>
      <c r="E4790" s="892">
        <v>1500</v>
      </c>
      <c r="F4790" s="887" t="s">
        <v>18312</v>
      </c>
      <c r="G4790" s="891" t="s">
        <v>18311</v>
      </c>
      <c r="H4790" s="890" t="s">
        <v>2704</v>
      </c>
      <c r="I4790" s="889" t="s">
        <v>2684</v>
      </c>
      <c r="J4790" s="889"/>
      <c r="K4790" s="888"/>
      <c r="L4790" s="888"/>
      <c r="M4790" s="887"/>
      <c r="N4790" s="888">
        <v>1</v>
      </c>
      <c r="O4790" s="888">
        <v>3</v>
      </c>
      <c r="P4790" s="887">
        <v>4500</v>
      </c>
    </row>
    <row r="4791" spans="1:16" ht="33.75" x14ac:dyDescent="0.25">
      <c r="A4791" s="867" t="s">
        <v>18221</v>
      </c>
      <c r="B4791" s="867" t="s">
        <v>2672</v>
      </c>
      <c r="C4791" s="894" t="s">
        <v>18220</v>
      </c>
      <c r="D4791" s="893" t="s">
        <v>18248</v>
      </c>
      <c r="E4791" s="892">
        <v>2260</v>
      </c>
      <c r="F4791" s="887" t="s">
        <v>18258</v>
      </c>
      <c r="G4791" s="891" t="s">
        <v>18257</v>
      </c>
      <c r="H4791" s="890"/>
      <c r="I4791" s="889" t="s">
        <v>3135</v>
      </c>
      <c r="J4791" s="889"/>
      <c r="K4791" s="888"/>
      <c r="L4791" s="888"/>
      <c r="M4791" s="887"/>
      <c r="N4791" s="888">
        <v>1</v>
      </c>
      <c r="O4791" s="888">
        <v>3</v>
      </c>
      <c r="P4791" s="887">
        <v>6780</v>
      </c>
    </row>
    <row r="4792" spans="1:16" ht="33.75" x14ac:dyDescent="0.25">
      <c r="A4792" s="867" t="s">
        <v>18221</v>
      </c>
      <c r="B4792" s="867" t="s">
        <v>2672</v>
      </c>
      <c r="C4792" s="894" t="s">
        <v>18220</v>
      </c>
      <c r="D4792" s="893" t="s">
        <v>18248</v>
      </c>
      <c r="E4792" s="892">
        <v>2260</v>
      </c>
      <c r="F4792" s="887" t="s">
        <v>6020</v>
      </c>
      <c r="G4792" s="891" t="s">
        <v>18256</v>
      </c>
      <c r="H4792" s="890" t="s">
        <v>18216</v>
      </c>
      <c r="I4792" s="889" t="s">
        <v>2707</v>
      </c>
      <c r="J4792" s="889"/>
      <c r="K4792" s="888"/>
      <c r="L4792" s="888"/>
      <c r="M4792" s="887"/>
      <c r="N4792" s="888">
        <v>1</v>
      </c>
      <c r="O4792" s="888">
        <v>3</v>
      </c>
      <c r="P4792" s="887">
        <v>6780</v>
      </c>
    </row>
    <row r="4793" spans="1:16" ht="33.75" x14ac:dyDescent="0.25">
      <c r="A4793" s="867" t="s">
        <v>18221</v>
      </c>
      <c r="B4793" s="867" t="s">
        <v>2672</v>
      </c>
      <c r="C4793" s="894" t="s">
        <v>18220</v>
      </c>
      <c r="D4793" s="893" t="s">
        <v>18248</v>
      </c>
      <c r="E4793" s="892">
        <v>2260</v>
      </c>
      <c r="F4793" s="887" t="s">
        <v>5954</v>
      </c>
      <c r="G4793" s="891" t="s">
        <v>18255</v>
      </c>
      <c r="H4793" s="890" t="s">
        <v>18216</v>
      </c>
      <c r="I4793" s="889" t="s">
        <v>2822</v>
      </c>
      <c r="J4793" s="889"/>
      <c r="K4793" s="888"/>
      <c r="L4793" s="888"/>
      <c r="M4793" s="887"/>
      <c r="N4793" s="888">
        <v>1</v>
      </c>
      <c r="O4793" s="888">
        <v>3</v>
      </c>
      <c r="P4793" s="887">
        <v>6780</v>
      </c>
    </row>
    <row r="4794" spans="1:16" ht="33.75" x14ac:dyDescent="0.25">
      <c r="A4794" s="867" t="s">
        <v>18221</v>
      </c>
      <c r="B4794" s="867" t="s">
        <v>2672</v>
      </c>
      <c r="C4794" s="894" t="s">
        <v>18220</v>
      </c>
      <c r="D4794" s="893" t="s">
        <v>18248</v>
      </c>
      <c r="E4794" s="892">
        <v>2260</v>
      </c>
      <c r="F4794" s="887" t="s">
        <v>18254</v>
      </c>
      <c r="G4794" s="891" t="s">
        <v>18253</v>
      </c>
      <c r="H4794" s="890" t="s">
        <v>2933</v>
      </c>
      <c r="I4794" s="889" t="s">
        <v>2684</v>
      </c>
      <c r="J4794" s="889"/>
      <c r="K4794" s="888"/>
      <c r="L4794" s="888"/>
      <c r="M4794" s="887"/>
      <c r="N4794" s="888">
        <v>1</v>
      </c>
      <c r="O4794" s="888">
        <v>3</v>
      </c>
      <c r="P4794" s="887">
        <v>6780</v>
      </c>
    </row>
    <row r="4795" spans="1:16" ht="45" x14ac:dyDescent="0.25">
      <c r="A4795" s="867" t="s">
        <v>18221</v>
      </c>
      <c r="B4795" s="867" t="s">
        <v>2672</v>
      </c>
      <c r="C4795" s="894" t="s">
        <v>18220</v>
      </c>
      <c r="D4795" s="893" t="s">
        <v>18219</v>
      </c>
      <c r="E4795" s="892">
        <v>1000</v>
      </c>
      <c r="F4795" s="887" t="s">
        <v>18218</v>
      </c>
      <c r="G4795" s="891" t="s">
        <v>18217</v>
      </c>
      <c r="H4795" s="890" t="s">
        <v>18216</v>
      </c>
      <c r="I4795" s="889" t="s">
        <v>18215</v>
      </c>
      <c r="J4795" s="889"/>
      <c r="K4795" s="888"/>
      <c r="L4795" s="888"/>
      <c r="M4795" s="887"/>
      <c r="N4795" s="888">
        <v>1</v>
      </c>
      <c r="O4795" s="888">
        <v>4</v>
      </c>
      <c r="P4795" s="887">
        <v>4000</v>
      </c>
    </row>
    <row r="4796" spans="1:16" ht="45" x14ac:dyDescent="0.25">
      <c r="A4796" s="867" t="s">
        <v>18221</v>
      </c>
      <c r="B4796" s="867" t="s">
        <v>2672</v>
      </c>
      <c r="C4796" s="894" t="s">
        <v>18220</v>
      </c>
      <c r="D4796" s="893" t="s">
        <v>18335</v>
      </c>
      <c r="E4796" s="892">
        <v>1000</v>
      </c>
      <c r="F4796" s="887" t="s">
        <v>18334</v>
      </c>
      <c r="G4796" s="891" t="s">
        <v>18333</v>
      </c>
      <c r="H4796" s="890" t="s">
        <v>18216</v>
      </c>
      <c r="I4796" s="889" t="s">
        <v>18215</v>
      </c>
      <c r="J4796" s="889"/>
      <c r="K4796" s="888"/>
      <c r="L4796" s="888"/>
      <c r="M4796" s="887"/>
      <c r="N4796" s="888">
        <v>1</v>
      </c>
      <c r="O4796" s="888">
        <v>4</v>
      </c>
      <c r="P4796" s="887">
        <v>3300</v>
      </c>
    </row>
    <row r="4797" spans="1:16" ht="33.75" x14ac:dyDescent="0.25">
      <c r="A4797" s="867" t="s">
        <v>18221</v>
      </c>
      <c r="B4797" s="867" t="s">
        <v>2672</v>
      </c>
      <c r="C4797" s="894" t="s">
        <v>18220</v>
      </c>
      <c r="D4797" s="893" t="s">
        <v>18332</v>
      </c>
      <c r="E4797" s="892">
        <v>1500</v>
      </c>
      <c r="F4797" s="887" t="s">
        <v>18331</v>
      </c>
      <c r="G4797" s="891" t="s">
        <v>18330</v>
      </c>
      <c r="H4797" s="890" t="s">
        <v>18329</v>
      </c>
      <c r="I4797" s="889" t="s">
        <v>2684</v>
      </c>
      <c r="J4797" s="889"/>
      <c r="K4797" s="888"/>
      <c r="L4797" s="888"/>
      <c r="M4797" s="887"/>
      <c r="N4797" s="888">
        <v>1</v>
      </c>
      <c r="O4797" s="888">
        <v>5</v>
      </c>
      <c r="P4797" s="887">
        <v>6300</v>
      </c>
    </row>
    <row r="4798" spans="1:16" ht="45" x14ac:dyDescent="0.25">
      <c r="A4798" s="867" t="s">
        <v>18221</v>
      </c>
      <c r="B4798" s="867" t="s">
        <v>2672</v>
      </c>
      <c r="C4798" s="894" t="s">
        <v>18220</v>
      </c>
      <c r="D4798" s="893" t="s">
        <v>18328</v>
      </c>
      <c r="E4798" s="892">
        <v>1500</v>
      </c>
      <c r="F4798" s="887" t="s">
        <v>18327</v>
      </c>
      <c r="G4798" s="891" t="s">
        <v>18326</v>
      </c>
      <c r="H4798" s="890" t="s">
        <v>2722</v>
      </c>
      <c r="I4798" s="889" t="s">
        <v>2684</v>
      </c>
      <c r="J4798" s="889"/>
      <c r="K4798" s="888"/>
      <c r="L4798" s="888"/>
      <c r="M4798" s="887"/>
      <c r="N4798" s="888">
        <v>1</v>
      </c>
      <c r="O4798" s="888">
        <v>3</v>
      </c>
      <c r="P4798" s="887">
        <v>4500</v>
      </c>
    </row>
    <row r="4799" spans="1:16" ht="33.75" x14ac:dyDescent="0.25">
      <c r="A4799" s="867" t="s">
        <v>18221</v>
      </c>
      <c r="B4799" s="867" t="s">
        <v>2672</v>
      </c>
      <c r="C4799" s="894" t="s">
        <v>18220</v>
      </c>
      <c r="D4799" s="893" t="s">
        <v>18317</v>
      </c>
      <c r="E4799" s="892">
        <v>2000</v>
      </c>
      <c r="F4799" s="887" t="s">
        <v>18325</v>
      </c>
      <c r="G4799" s="891" t="s">
        <v>18324</v>
      </c>
      <c r="H4799" s="890" t="s">
        <v>18323</v>
      </c>
      <c r="I4799" s="889" t="s">
        <v>2707</v>
      </c>
      <c r="J4799" s="889"/>
      <c r="K4799" s="888"/>
      <c r="L4799" s="888"/>
      <c r="M4799" s="887"/>
      <c r="N4799" s="888">
        <v>1</v>
      </c>
      <c r="O4799" s="888">
        <v>2</v>
      </c>
      <c r="P4799" s="887">
        <v>4000</v>
      </c>
    </row>
    <row r="4800" spans="1:16" ht="33.75" x14ac:dyDescent="0.25">
      <c r="A4800" s="867" t="s">
        <v>18221</v>
      </c>
      <c r="B4800" s="867" t="s">
        <v>2672</v>
      </c>
      <c r="C4800" s="894" t="s">
        <v>18220</v>
      </c>
      <c r="D4800" s="893" t="s">
        <v>18317</v>
      </c>
      <c r="E4800" s="892">
        <v>2000</v>
      </c>
      <c r="F4800" s="887" t="s">
        <v>18322</v>
      </c>
      <c r="G4800" s="891" t="s">
        <v>18321</v>
      </c>
      <c r="H4800" s="890" t="s">
        <v>18320</v>
      </c>
      <c r="I4800" s="889" t="s">
        <v>2707</v>
      </c>
      <c r="J4800" s="889"/>
      <c r="K4800" s="888"/>
      <c r="L4800" s="888"/>
      <c r="M4800" s="887"/>
      <c r="N4800" s="888">
        <v>1</v>
      </c>
      <c r="O4800" s="888">
        <v>2</v>
      </c>
      <c r="P4800" s="887">
        <v>4000</v>
      </c>
    </row>
    <row r="4801" spans="1:16" ht="33.75" x14ac:dyDescent="0.25">
      <c r="A4801" s="867" t="s">
        <v>18221</v>
      </c>
      <c r="B4801" s="867" t="s">
        <v>2672</v>
      </c>
      <c r="C4801" s="894" t="s">
        <v>18220</v>
      </c>
      <c r="D4801" s="893" t="s">
        <v>18317</v>
      </c>
      <c r="E4801" s="892">
        <v>2000</v>
      </c>
      <c r="F4801" s="887" t="s">
        <v>18319</v>
      </c>
      <c r="G4801" s="891" t="s">
        <v>18318</v>
      </c>
      <c r="H4801" s="890" t="s">
        <v>2722</v>
      </c>
      <c r="I4801" s="889" t="s">
        <v>18287</v>
      </c>
      <c r="J4801" s="889"/>
      <c r="K4801" s="888"/>
      <c r="L4801" s="888"/>
      <c r="M4801" s="887"/>
      <c r="N4801" s="888">
        <v>1</v>
      </c>
      <c r="O4801" s="888">
        <v>2</v>
      </c>
      <c r="P4801" s="887">
        <v>4000</v>
      </c>
    </row>
    <row r="4802" spans="1:16" ht="33.75" x14ac:dyDescent="0.25">
      <c r="A4802" s="867" t="s">
        <v>18221</v>
      </c>
      <c r="B4802" s="867" t="s">
        <v>2672</v>
      </c>
      <c r="C4802" s="894" t="s">
        <v>18220</v>
      </c>
      <c r="D4802" s="893" t="s">
        <v>18317</v>
      </c>
      <c r="E4802" s="892">
        <v>2000</v>
      </c>
      <c r="F4802" s="887" t="s">
        <v>18316</v>
      </c>
      <c r="G4802" s="891" t="s">
        <v>18315</v>
      </c>
      <c r="H4802" s="890" t="s">
        <v>18314</v>
      </c>
      <c r="I4802" s="889" t="s">
        <v>2777</v>
      </c>
      <c r="J4802" s="889"/>
      <c r="K4802" s="888"/>
      <c r="L4802" s="888"/>
      <c r="M4802" s="887"/>
      <c r="N4802" s="888">
        <v>1</v>
      </c>
      <c r="O4802" s="888">
        <v>2</v>
      </c>
      <c r="P4802" s="887">
        <v>4000</v>
      </c>
    </row>
    <row r="4803" spans="1:16" ht="56.25" x14ac:dyDescent="0.25">
      <c r="A4803" s="867" t="s">
        <v>18221</v>
      </c>
      <c r="B4803" s="867" t="s">
        <v>2672</v>
      </c>
      <c r="C4803" s="894" t="s">
        <v>18220</v>
      </c>
      <c r="D4803" s="893" t="s">
        <v>18313</v>
      </c>
      <c r="E4803" s="892">
        <v>1500</v>
      </c>
      <c r="F4803" s="887" t="s">
        <v>18312</v>
      </c>
      <c r="G4803" s="891" t="s">
        <v>18311</v>
      </c>
      <c r="H4803" s="890" t="s">
        <v>2704</v>
      </c>
      <c r="I4803" s="889" t="s">
        <v>2684</v>
      </c>
      <c r="J4803" s="889"/>
      <c r="K4803" s="888"/>
      <c r="L4803" s="888"/>
      <c r="M4803" s="887"/>
      <c r="N4803" s="888">
        <v>1</v>
      </c>
      <c r="O4803" s="888">
        <v>2</v>
      </c>
      <c r="P4803" s="887">
        <v>3000</v>
      </c>
    </row>
    <row r="4804" spans="1:16" ht="33.75" x14ac:dyDescent="0.25">
      <c r="A4804" s="867" t="s">
        <v>18221</v>
      </c>
      <c r="B4804" s="867" t="s">
        <v>2672</v>
      </c>
      <c r="C4804" s="894" t="s">
        <v>18220</v>
      </c>
      <c r="D4804" s="893" t="s">
        <v>18248</v>
      </c>
      <c r="E4804" s="892">
        <v>2260</v>
      </c>
      <c r="F4804" s="887" t="s">
        <v>18310</v>
      </c>
      <c r="G4804" s="891" t="s">
        <v>18309</v>
      </c>
      <c r="H4804" s="890" t="s">
        <v>18308</v>
      </c>
      <c r="I4804" s="889" t="s">
        <v>18307</v>
      </c>
      <c r="J4804" s="889"/>
      <c r="K4804" s="888"/>
      <c r="L4804" s="888"/>
      <c r="M4804" s="887"/>
      <c r="N4804" s="888">
        <v>1</v>
      </c>
      <c r="O4804" s="888">
        <v>2</v>
      </c>
      <c r="P4804" s="887">
        <v>4520</v>
      </c>
    </row>
    <row r="4805" spans="1:16" ht="33.75" x14ac:dyDescent="0.25">
      <c r="A4805" s="867" t="s">
        <v>18221</v>
      </c>
      <c r="B4805" s="867" t="s">
        <v>2672</v>
      </c>
      <c r="C4805" s="894" t="s">
        <v>18220</v>
      </c>
      <c r="D4805" s="893" t="s">
        <v>18248</v>
      </c>
      <c r="E4805" s="892">
        <v>2260</v>
      </c>
      <c r="F4805" s="887" t="s">
        <v>18306</v>
      </c>
      <c r="G4805" s="891" t="s">
        <v>18305</v>
      </c>
      <c r="H4805" s="890" t="s">
        <v>2704</v>
      </c>
      <c r="I4805" s="889" t="s">
        <v>3654</v>
      </c>
      <c r="J4805" s="889" t="s">
        <v>2703</v>
      </c>
      <c r="K4805" s="888"/>
      <c r="L4805" s="888"/>
      <c r="M4805" s="887"/>
      <c r="N4805" s="888">
        <v>1</v>
      </c>
      <c r="O4805" s="888">
        <v>2</v>
      </c>
      <c r="P4805" s="887">
        <v>4520</v>
      </c>
    </row>
    <row r="4806" spans="1:16" ht="33.75" x14ac:dyDescent="0.25">
      <c r="A4806" s="867" t="s">
        <v>18221</v>
      </c>
      <c r="B4806" s="867" t="s">
        <v>2672</v>
      </c>
      <c r="C4806" s="894" t="s">
        <v>18220</v>
      </c>
      <c r="D4806" s="893" t="s">
        <v>18248</v>
      </c>
      <c r="E4806" s="892">
        <v>2260</v>
      </c>
      <c r="F4806" s="887" t="s">
        <v>18304</v>
      </c>
      <c r="G4806" s="891" t="s">
        <v>18303</v>
      </c>
      <c r="H4806" s="890" t="s">
        <v>18302</v>
      </c>
      <c r="I4806" s="889" t="s">
        <v>3654</v>
      </c>
      <c r="J4806" s="889" t="s">
        <v>18302</v>
      </c>
      <c r="K4806" s="888"/>
      <c r="L4806" s="888"/>
      <c r="M4806" s="887"/>
      <c r="N4806" s="888">
        <v>1</v>
      </c>
      <c r="O4806" s="888">
        <v>2</v>
      </c>
      <c r="P4806" s="887">
        <v>4520</v>
      </c>
    </row>
    <row r="4807" spans="1:16" ht="33.75" x14ac:dyDescent="0.25">
      <c r="A4807" s="867" t="s">
        <v>18221</v>
      </c>
      <c r="B4807" s="867" t="s">
        <v>2672</v>
      </c>
      <c r="C4807" s="894" t="s">
        <v>18220</v>
      </c>
      <c r="D4807" s="893" t="s">
        <v>18248</v>
      </c>
      <c r="E4807" s="892">
        <v>2260</v>
      </c>
      <c r="F4807" s="887" t="s">
        <v>18301</v>
      </c>
      <c r="G4807" s="891" t="s">
        <v>18300</v>
      </c>
      <c r="H4807" s="890" t="s">
        <v>2745</v>
      </c>
      <c r="I4807" s="889" t="s">
        <v>2684</v>
      </c>
      <c r="J4807" s="889"/>
      <c r="K4807" s="888"/>
      <c r="L4807" s="888"/>
      <c r="M4807" s="887"/>
      <c r="N4807" s="888">
        <v>1</v>
      </c>
      <c r="O4807" s="888">
        <v>2</v>
      </c>
      <c r="P4807" s="887">
        <v>4520</v>
      </c>
    </row>
    <row r="4808" spans="1:16" ht="33.75" x14ac:dyDescent="0.25">
      <c r="A4808" s="867" t="s">
        <v>18221</v>
      </c>
      <c r="B4808" s="867" t="s">
        <v>2672</v>
      </c>
      <c r="C4808" s="894" t="s">
        <v>18220</v>
      </c>
      <c r="D4808" s="893" t="s">
        <v>18248</v>
      </c>
      <c r="E4808" s="892">
        <v>2260</v>
      </c>
      <c r="F4808" s="887" t="s">
        <v>18299</v>
      </c>
      <c r="G4808" s="891" t="s">
        <v>18298</v>
      </c>
      <c r="H4808" s="890" t="s">
        <v>18297</v>
      </c>
      <c r="I4808" s="889" t="s">
        <v>2707</v>
      </c>
      <c r="J4808" s="889"/>
      <c r="K4808" s="888"/>
      <c r="L4808" s="888"/>
      <c r="M4808" s="887"/>
      <c r="N4808" s="888">
        <v>1</v>
      </c>
      <c r="O4808" s="888">
        <v>2</v>
      </c>
      <c r="P4808" s="887">
        <v>4520</v>
      </c>
    </row>
    <row r="4809" spans="1:16" ht="33.75" x14ac:dyDescent="0.25">
      <c r="A4809" s="867" t="s">
        <v>18221</v>
      </c>
      <c r="B4809" s="867" t="s">
        <v>2672</v>
      </c>
      <c r="C4809" s="894" t="s">
        <v>18220</v>
      </c>
      <c r="D4809" s="893" t="s">
        <v>18248</v>
      </c>
      <c r="E4809" s="892">
        <v>2260</v>
      </c>
      <c r="F4809" s="887" t="s">
        <v>18296</v>
      </c>
      <c r="G4809" s="891" t="s">
        <v>18295</v>
      </c>
      <c r="H4809" s="890" t="s">
        <v>3045</v>
      </c>
      <c r="I4809" s="889" t="s">
        <v>2684</v>
      </c>
      <c r="J4809" s="889"/>
      <c r="K4809" s="888"/>
      <c r="L4809" s="888"/>
      <c r="M4809" s="887"/>
      <c r="N4809" s="888">
        <v>1</v>
      </c>
      <c r="O4809" s="888">
        <v>2</v>
      </c>
      <c r="P4809" s="887">
        <v>4520</v>
      </c>
    </row>
    <row r="4810" spans="1:16" ht="33.75" x14ac:dyDescent="0.25">
      <c r="A4810" s="867" t="s">
        <v>18221</v>
      </c>
      <c r="B4810" s="867" t="s">
        <v>2672</v>
      </c>
      <c r="C4810" s="894" t="s">
        <v>18220</v>
      </c>
      <c r="D4810" s="893" t="s">
        <v>18248</v>
      </c>
      <c r="E4810" s="892">
        <v>2260</v>
      </c>
      <c r="F4810" s="887" t="s">
        <v>18294</v>
      </c>
      <c r="G4810" s="891" t="s">
        <v>18293</v>
      </c>
      <c r="H4810" s="890" t="s">
        <v>18292</v>
      </c>
      <c r="I4810" s="889" t="s">
        <v>2684</v>
      </c>
      <c r="J4810" s="889"/>
      <c r="K4810" s="888"/>
      <c r="L4810" s="888"/>
      <c r="M4810" s="887"/>
      <c r="N4810" s="888">
        <v>1</v>
      </c>
      <c r="O4810" s="888">
        <v>2</v>
      </c>
      <c r="P4810" s="887">
        <v>4520</v>
      </c>
    </row>
    <row r="4811" spans="1:16" ht="33.75" x14ac:dyDescent="0.25">
      <c r="A4811" s="867" t="s">
        <v>18221</v>
      </c>
      <c r="B4811" s="867" t="s">
        <v>2672</v>
      </c>
      <c r="C4811" s="894" t="s">
        <v>18220</v>
      </c>
      <c r="D4811" s="893" t="s">
        <v>18248</v>
      </c>
      <c r="E4811" s="892">
        <v>2260</v>
      </c>
      <c r="F4811" s="887" t="s">
        <v>18291</v>
      </c>
      <c r="G4811" s="891" t="s">
        <v>18290</v>
      </c>
      <c r="H4811" s="890" t="s">
        <v>18273</v>
      </c>
      <c r="I4811" s="889" t="s">
        <v>2684</v>
      </c>
      <c r="J4811" s="889"/>
      <c r="K4811" s="888"/>
      <c r="L4811" s="888"/>
      <c r="M4811" s="887"/>
      <c r="N4811" s="888">
        <v>1</v>
      </c>
      <c r="O4811" s="888">
        <v>2</v>
      </c>
      <c r="P4811" s="887">
        <v>4520</v>
      </c>
    </row>
    <row r="4812" spans="1:16" ht="33.75" x14ac:dyDescent="0.25">
      <c r="A4812" s="867" t="s">
        <v>18221</v>
      </c>
      <c r="B4812" s="867" t="s">
        <v>2672</v>
      </c>
      <c r="C4812" s="894" t="s">
        <v>18220</v>
      </c>
      <c r="D4812" s="893" t="s">
        <v>18248</v>
      </c>
      <c r="E4812" s="892">
        <v>2260</v>
      </c>
      <c r="F4812" s="887" t="s">
        <v>18289</v>
      </c>
      <c r="G4812" s="891" t="s">
        <v>18288</v>
      </c>
      <c r="H4812" s="890" t="s">
        <v>4025</v>
      </c>
      <c r="I4812" s="889" t="s">
        <v>18287</v>
      </c>
      <c r="J4812" s="889"/>
      <c r="K4812" s="888"/>
      <c r="L4812" s="888"/>
      <c r="M4812" s="887"/>
      <c r="N4812" s="888">
        <v>1</v>
      </c>
      <c r="O4812" s="888">
        <v>2</v>
      </c>
      <c r="P4812" s="887">
        <v>4520</v>
      </c>
    </row>
    <row r="4813" spans="1:16" ht="33.75" x14ac:dyDescent="0.25">
      <c r="A4813" s="867" t="s">
        <v>18221</v>
      </c>
      <c r="B4813" s="867" t="s">
        <v>2672</v>
      </c>
      <c r="C4813" s="894" t="s">
        <v>18220</v>
      </c>
      <c r="D4813" s="893" t="s">
        <v>18248</v>
      </c>
      <c r="E4813" s="892">
        <v>2260</v>
      </c>
      <c r="F4813" s="887" t="s">
        <v>18286</v>
      </c>
      <c r="G4813" s="891" t="s">
        <v>18285</v>
      </c>
      <c r="H4813" s="890" t="s">
        <v>18284</v>
      </c>
      <c r="I4813" s="889" t="s">
        <v>17825</v>
      </c>
      <c r="J4813" s="889" t="s">
        <v>2703</v>
      </c>
      <c r="K4813" s="888"/>
      <c r="L4813" s="888"/>
      <c r="M4813" s="887"/>
      <c r="N4813" s="888">
        <v>1</v>
      </c>
      <c r="O4813" s="888">
        <v>2</v>
      </c>
      <c r="P4813" s="887">
        <v>4520</v>
      </c>
    </row>
    <row r="4814" spans="1:16" ht="33.75" x14ac:dyDescent="0.25">
      <c r="A4814" s="867" t="s">
        <v>18221</v>
      </c>
      <c r="B4814" s="867" t="s">
        <v>2672</v>
      </c>
      <c r="C4814" s="894" t="s">
        <v>18220</v>
      </c>
      <c r="D4814" s="893" t="s">
        <v>18248</v>
      </c>
      <c r="E4814" s="892">
        <v>2260</v>
      </c>
      <c r="F4814" s="887" t="s">
        <v>18283</v>
      </c>
      <c r="G4814" s="891" t="s">
        <v>18282</v>
      </c>
      <c r="H4814" s="890" t="s">
        <v>18281</v>
      </c>
      <c r="I4814" s="889" t="s">
        <v>2777</v>
      </c>
      <c r="J4814" s="889"/>
      <c r="K4814" s="888"/>
      <c r="L4814" s="888"/>
      <c r="M4814" s="887"/>
      <c r="N4814" s="888">
        <v>1</v>
      </c>
      <c r="O4814" s="888">
        <v>2</v>
      </c>
      <c r="P4814" s="887">
        <v>4520</v>
      </c>
    </row>
    <row r="4815" spans="1:16" x14ac:dyDescent="0.25">
      <c r="A4815" s="1772" t="s">
        <v>2848</v>
      </c>
      <c r="B4815" s="1772"/>
      <c r="C4815" s="1772"/>
      <c r="D4815" s="1772"/>
      <c r="E4815" s="1772"/>
      <c r="F4815" s="1772" t="s">
        <v>378</v>
      </c>
      <c r="G4815" s="1772"/>
      <c r="H4815" s="1772"/>
      <c r="I4815" s="1772"/>
      <c r="J4815" s="1772"/>
      <c r="K4815" s="1771" t="s">
        <v>2847</v>
      </c>
      <c r="L4815" s="1771"/>
      <c r="M4815" s="1771"/>
      <c r="N4815" s="1771" t="s">
        <v>2846</v>
      </c>
      <c r="O4815" s="1771"/>
      <c r="P4815" s="1771"/>
    </row>
    <row r="4816" spans="1:16" ht="69.75" x14ac:dyDescent="0.25">
      <c r="A4816" s="1535" t="s">
        <v>2845</v>
      </c>
      <c r="B4816" s="1535" t="s">
        <v>5</v>
      </c>
      <c r="C4816" s="1535" t="s">
        <v>2844</v>
      </c>
      <c r="D4816" s="1535" t="s">
        <v>2843</v>
      </c>
      <c r="E4816" s="1536" t="s">
        <v>2842</v>
      </c>
      <c r="F4816" s="1537" t="s">
        <v>2841</v>
      </c>
      <c r="G4816" s="1535" t="s">
        <v>2840</v>
      </c>
      <c r="H4816" s="1535" t="s">
        <v>2839</v>
      </c>
      <c r="I4816" s="1535" t="s">
        <v>2838</v>
      </c>
      <c r="J4816" s="1535" t="s">
        <v>2837</v>
      </c>
      <c r="K4816" s="1538" t="s">
        <v>2836</v>
      </c>
      <c r="L4816" s="1538" t="s">
        <v>2835</v>
      </c>
      <c r="M4816" s="1539" t="s">
        <v>2834</v>
      </c>
      <c r="N4816" s="1538" t="s">
        <v>2836</v>
      </c>
      <c r="O4816" s="1538" t="s">
        <v>2835</v>
      </c>
      <c r="P4816" s="1539" t="s">
        <v>2834</v>
      </c>
    </row>
    <row r="4817" spans="1:16" ht="33.75" x14ac:dyDescent="0.25">
      <c r="A4817" s="867" t="s">
        <v>18221</v>
      </c>
      <c r="B4817" s="867" t="s">
        <v>2672</v>
      </c>
      <c r="C4817" s="894" t="s">
        <v>18220</v>
      </c>
      <c r="D4817" s="893" t="s">
        <v>18248</v>
      </c>
      <c r="E4817" s="892">
        <v>2260</v>
      </c>
      <c r="F4817" s="887" t="s">
        <v>18280</v>
      </c>
      <c r="G4817" s="891" t="s">
        <v>18279</v>
      </c>
      <c r="H4817" s="890" t="s">
        <v>2676</v>
      </c>
      <c r="I4817" s="889" t="s">
        <v>2869</v>
      </c>
      <c r="J4817" s="889"/>
      <c r="K4817" s="888"/>
      <c r="L4817" s="888"/>
      <c r="M4817" s="887"/>
      <c r="N4817" s="888">
        <v>1</v>
      </c>
      <c r="O4817" s="888">
        <v>2</v>
      </c>
      <c r="P4817" s="887">
        <v>4520</v>
      </c>
    </row>
    <row r="4818" spans="1:16" ht="33.75" x14ac:dyDescent="0.25">
      <c r="A4818" s="867" t="s">
        <v>18221</v>
      </c>
      <c r="B4818" s="867" t="s">
        <v>2672</v>
      </c>
      <c r="C4818" s="894" t="s">
        <v>18220</v>
      </c>
      <c r="D4818" s="893" t="s">
        <v>18248</v>
      </c>
      <c r="E4818" s="892">
        <v>2260</v>
      </c>
      <c r="F4818" s="887" t="s">
        <v>18278</v>
      </c>
      <c r="G4818" s="891" t="s">
        <v>18277</v>
      </c>
      <c r="H4818" s="890" t="s">
        <v>18276</v>
      </c>
      <c r="I4818" s="889" t="s">
        <v>2707</v>
      </c>
      <c r="J4818" s="889"/>
      <c r="K4818" s="888"/>
      <c r="L4818" s="888"/>
      <c r="M4818" s="887"/>
      <c r="N4818" s="888">
        <v>1</v>
      </c>
      <c r="O4818" s="888">
        <v>2</v>
      </c>
      <c r="P4818" s="887">
        <v>4520</v>
      </c>
    </row>
    <row r="4819" spans="1:16" ht="33.75" x14ac:dyDescent="0.25">
      <c r="A4819" s="867" t="s">
        <v>18221</v>
      </c>
      <c r="B4819" s="867" t="s">
        <v>2672</v>
      </c>
      <c r="C4819" s="894" t="s">
        <v>18220</v>
      </c>
      <c r="D4819" s="893" t="s">
        <v>18248</v>
      </c>
      <c r="E4819" s="892">
        <v>2260</v>
      </c>
      <c r="F4819" s="887" t="s">
        <v>18275</v>
      </c>
      <c r="G4819" s="891" t="s">
        <v>18274</v>
      </c>
      <c r="H4819" s="890" t="s">
        <v>18273</v>
      </c>
      <c r="I4819" s="889" t="s">
        <v>2684</v>
      </c>
      <c r="J4819" s="889"/>
      <c r="K4819" s="888"/>
      <c r="L4819" s="888"/>
      <c r="M4819" s="887"/>
      <c r="N4819" s="888">
        <v>1</v>
      </c>
      <c r="O4819" s="888">
        <v>2</v>
      </c>
      <c r="P4819" s="887">
        <v>4520</v>
      </c>
    </row>
    <row r="4820" spans="1:16" ht="33.75" x14ac:dyDescent="0.25">
      <c r="A4820" s="867" t="s">
        <v>18221</v>
      </c>
      <c r="B4820" s="867" t="s">
        <v>2672</v>
      </c>
      <c r="C4820" s="894" t="s">
        <v>18220</v>
      </c>
      <c r="D4820" s="893" t="s">
        <v>18248</v>
      </c>
      <c r="E4820" s="892">
        <v>2260</v>
      </c>
      <c r="F4820" s="887" t="s">
        <v>18272</v>
      </c>
      <c r="G4820" s="891" t="s">
        <v>18271</v>
      </c>
      <c r="H4820" s="890" t="s">
        <v>2676</v>
      </c>
      <c r="I4820" s="889" t="s">
        <v>2869</v>
      </c>
      <c r="J4820" s="889"/>
      <c r="K4820" s="888"/>
      <c r="L4820" s="888"/>
      <c r="M4820" s="887"/>
      <c r="N4820" s="888">
        <v>1</v>
      </c>
      <c r="O4820" s="888">
        <v>2</v>
      </c>
      <c r="P4820" s="887">
        <v>4520</v>
      </c>
    </row>
    <row r="4821" spans="1:16" ht="33.75" x14ac:dyDescent="0.25">
      <c r="A4821" s="867" t="s">
        <v>18221</v>
      </c>
      <c r="B4821" s="867" t="s">
        <v>2672</v>
      </c>
      <c r="C4821" s="894" t="s">
        <v>18220</v>
      </c>
      <c r="D4821" s="893" t="s">
        <v>18248</v>
      </c>
      <c r="E4821" s="892">
        <v>2260</v>
      </c>
      <c r="F4821" s="887" t="s">
        <v>18270</v>
      </c>
      <c r="G4821" s="891" t="s">
        <v>18269</v>
      </c>
      <c r="H4821" s="890" t="s">
        <v>18268</v>
      </c>
      <c r="I4821" s="889" t="s">
        <v>2707</v>
      </c>
      <c r="J4821" s="889"/>
      <c r="K4821" s="888"/>
      <c r="L4821" s="888"/>
      <c r="M4821" s="887"/>
      <c r="N4821" s="888">
        <v>1</v>
      </c>
      <c r="O4821" s="888">
        <v>2</v>
      </c>
      <c r="P4821" s="887">
        <v>4520</v>
      </c>
    </row>
    <row r="4822" spans="1:16" ht="33.75" x14ac:dyDescent="0.25">
      <c r="A4822" s="867" t="s">
        <v>18221</v>
      </c>
      <c r="B4822" s="867" t="s">
        <v>2672</v>
      </c>
      <c r="C4822" s="894" t="s">
        <v>18220</v>
      </c>
      <c r="D4822" s="893" t="s">
        <v>18248</v>
      </c>
      <c r="E4822" s="892">
        <v>2260</v>
      </c>
      <c r="F4822" s="887" t="s">
        <v>18267</v>
      </c>
      <c r="G4822" s="891" t="s">
        <v>18266</v>
      </c>
      <c r="H4822" s="890" t="s">
        <v>2712</v>
      </c>
      <c r="I4822" s="889" t="s">
        <v>17825</v>
      </c>
      <c r="J4822" s="889" t="s">
        <v>2712</v>
      </c>
      <c r="K4822" s="888"/>
      <c r="L4822" s="888"/>
      <c r="M4822" s="887"/>
      <c r="N4822" s="888">
        <v>1</v>
      </c>
      <c r="O4822" s="888">
        <v>2</v>
      </c>
      <c r="P4822" s="887">
        <v>4520</v>
      </c>
    </row>
    <row r="4823" spans="1:16" ht="33.75" x14ac:dyDescent="0.25">
      <c r="A4823" s="867" t="s">
        <v>18221</v>
      </c>
      <c r="B4823" s="867" t="s">
        <v>2672</v>
      </c>
      <c r="C4823" s="894" t="s">
        <v>18220</v>
      </c>
      <c r="D4823" s="893" t="s">
        <v>18248</v>
      </c>
      <c r="E4823" s="892">
        <v>2260</v>
      </c>
      <c r="F4823" s="887" t="s">
        <v>18265</v>
      </c>
      <c r="G4823" s="891" t="s">
        <v>18264</v>
      </c>
      <c r="H4823" s="890" t="s">
        <v>2756</v>
      </c>
      <c r="I4823" s="889" t="s">
        <v>3654</v>
      </c>
      <c r="J4823" s="889" t="s">
        <v>2712</v>
      </c>
      <c r="K4823" s="888"/>
      <c r="L4823" s="888"/>
      <c r="M4823" s="887"/>
      <c r="N4823" s="888">
        <v>1</v>
      </c>
      <c r="O4823" s="888">
        <v>2</v>
      </c>
      <c r="P4823" s="887">
        <v>4520</v>
      </c>
    </row>
    <row r="4824" spans="1:16" ht="33.75" x14ac:dyDescent="0.25">
      <c r="A4824" s="867" t="s">
        <v>18221</v>
      </c>
      <c r="B4824" s="867" t="s">
        <v>2672</v>
      </c>
      <c r="C4824" s="894" t="s">
        <v>18220</v>
      </c>
      <c r="D4824" s="893" t="s">
        <v>18248</v>
      </c>
      <c r="E4824" s="892">
        <v>2260</v>
      </c>
      <c r="F4824" s="887" t="s">
        <v>18263</v>
      </c>
      <c r="G4824" s="891" t="s">
        <v>18262</v>
      </c>
      <c r="H4824" s="890" t="s">
        <v>18216</v>
      </c>
      <c r="I4824" s="889" t="s">
        <v>2869</v>
      </c>
      <c r="J4824" s="889" t="s">
        <v>18216</v>
      </c>
      <c r="K4824" s="888"/>
      <c r="L4824" s="888"/>
      <c r="M4824" s="887"/>
      <c r="N4824" s="888">
        <v>1</v>
      </c>
      <c r="O4824" s="888">
        <v>2</v>
      </c>
      <c r="P4824" s="887">
        <v>4520</v>
      </c>
    </row>
    <row r="4825" spans="1:16" ht="33.75" x14ac:dyDescent="0.25">
      <c r="A4825" s="867" t="s">
        <v>18221</v>
      </c>
      <c r="B4825" s="867" t="s">
        <v>2672</v>
      </c>
      <c r="C4825" s="894" t="s">
        <v>18220</v>
      </c>
      <c r="D4825" s="893" t="s">
        <v>18248</v>
      </c>
      <c r="E4825" s="892">
        <v>2260</v>
      </c>
      <c r="F4825" s="887" t="s">
        <v>5931</v>
      </c>
      <c r="G4825" s="891" t="s">
        <v>18261</v>
      </c>
      <c r="H4825" s="890" t="s">
        <v>2745</v>
      </c>
      <c r="I4825" s="889" t="s">
        <v>2822</v>
      </c>
      <c r="J4825" s="889"/>
      <c r="K4825" s="888"/>
      <c r="L4825" s="888"/>
      <c r="M4825" s="887"/>
      <c r="N4825" s="888">
        <v>1</v>
      </c>
      <c r="O4825" s="888">
        <v>2</v>
      </c>
      <c r="P4825" s="887">
        <v>4520</v>
      </c>
    </row>
    <row r="4826" spans="1:16" ht="33.75" x14ac:dyDescent="0.25">
      <c r="A4826" s="867" t="s">
        <v>18221</v>
      </c>
      <c r="B4826" s="867" t="s">
        <v>2672</v>
      </c>
      <c r="C4826" s="894" t="s">
        <v>18220</v>
      </c>
      <c r="D4826" s="893" t="s">
        <v>18248</v>
      </c>
      <c r="E4826" s="892">
        <v>2260</v>
      </c>
      <c r="F4826" s="887" t="s">
        <v>18260</v>
      </c>
      <c r="G4826" s="891" t="s">
        <v>18259</v>
      </c>
      <c r="H4826" s="890" t="s">
        <v>18216</v>
      </c>
      <c r="I4826" s="889" t="s">
        <v>2707</v>
      </c>
      <c r="J4826" s="889"/>
      <c r="K4826" s="888"/>
      <c r="L4826" s="888"/>
      <c r="M4826" s="887"/>
      <c r="N4826" s="888">
        <v>1</v>
      </c>
      <c r="O4826" s="888">
        <v>2</v>
      </c>
      <c r="P4826" s="887">
        <v>4520</v>
      </c>
    </row>
    <row r="4827" spans="1:16" ht="33.75" x14ac:dyDescent="0.25">
      <c r="A4827" s="867" t="s">
        <v>18221</v>
      </c>
      <c r="B4827" s="867" t="s">
        <v>2672</v>
      </c>
      <c r="C4827" s="894" t="s">
        <v>18220</v>
      </c>
      <c r="D4827" s="893" t="s">
        <v>18248</v>
      </c>
      <c r="E4827" s="892">
        <v>2260</v>
      </c>
      <c r="F4827" s="887" t="s">
        <v>18258</v>
      </c>
      <c r="G4827" s="891" t="s">
        <v>18257</v>
      </c>
      <c r="H4827" s="890"/>
      <c r="I4827" s="889" t="s">
        <v>3135</v>
      </c>
      <c r="J4827" s="889"/>
      <c r="K4827" s="888"/>
      <c r="L4827" s="888"/>
      <c r="M4827" s="887"/>
      <c r="N4827" s="888">
        <v>1</v>
      </c>
      <c r="O4827" s="888">
        <v>2</v>
      </c>
      <c r="P4827" s="887">
        <v>4520</v>
      </c>
    </row>
    <row r="4828" spans="1:16" ht="33.75" x14ac:dyDescent="0.25">
      <c r="A4828" s="867" t="s">
        <v>18221</v>
      </c>
      <c r="B4828" s="867" t="s">
        <v>2672</v>
      </c>
      <c r="C4828" s="894" t="s">
        <v>18220</v>
      </c>
      <c r="D4828" s="893" t="s">
        <v>18248</v>
      </c>
      <c r="E4828" s="892">
        <v>2260</v>
      </c>
      <c r="F4828" s="887" t="s">
        <v>6020</v>
      </c>
      <c r="G4828" s="891" t="s">
        <v>18256</v>
      </c>
      <c r="H4828" s="890" t="s">
        <v>18216</v>
      </c>
      <c r="I4828" s="889" t="s">
        <v>2707</v>
      </c>
      <c r="J4828" s="889"/>
      <c r="K4828" s="888"/>
      <c r="L4828" s="888"/>
      <c r="M4828" s="887"/>
      <c r="N4828" s="888">
        <v>1</v>
      </c>
      <c r="O4828" s="888">
        <v>2</v>
      </c>
      <c r="P4828" s="887">
        <v>4520</v>
      </c>
    </row>
    <row r="4829" spans="1:16" ht="33.75" x14ac:dyDescent="0.25">
      <c r="A4829" s="867" t="s">
        <v>18221</v>
      </c>
      <c r="B4829" s="867" t="s">
        <v>2672</v>
      </c>
      <c r="C4829" s="894" t="s">
        <v>18220</v>
      </c>
      <c r="D4829" s="893" t="s">
        <v>18248</v>
      </c>
      <c r="E4829" s="892">
        <v>2260</v>
      </c>
      <c r="F4829" s="887" t="s">
        <v>5954</v>
      </c>
      <c r="G4829" s="891" t="s">
        <v>18255</v>
      </c>
      <c r="H4829" s="890" t="s">
        <v>18216</v>
      </c>
      <c r="I4829" s="889" t="s">
        <v>2822</v>
      </c>
      <c r="J4829" s="889"/>
      <c r="K4829" s="888"/>
      <c r="L4829" s="888"/>
      <c r="M4829" s="887"/>
      <c r="N4829" s="888">
        <v>1</v>
      </c>
      <c r="O4829" s="888">
        <v>2</v>
      </c>
      <c r="P4829" s="887">
        <v>4520</v>
      </c>
    </row>
    <row r="4830" spans="1:16" ht="33.75" x14ac:dyDescent="0.25">
      <c r="A4830" s="867" t="s">
        <v>18221</v>
      </c>
      <c r="B4830" s="867" t="s">
        <v>2672</v>
      </c>
      <c r="C4830" s="894" t="s">
        <v>18220</v>
      </c>
      <c r="D4830" s="893" t="s">
        <v>18248</v>
      </c>
      <c r="E4830" s="892">
        <v>2260</v>
      </c>
      <c r="F4830" s="887" t="s">
        <v>18254</v>
      </c>
      <c r="G4830" s="891" t="s">
        <v>18253</v>
      </c>
      <c r="H4830" s="890" t="s">
        <v>2933</v>
      </c>
      <c r="I4830" s="889" t="s">
        <v>2684</v>
      </c>
      <c r="J4830" s="889"/>
      <c r="K4830" s="888"/>
      <c r="L4830" s="888"/>
      <c r="M4830" s="887"/>
      <c r="N4830" s="888">
        <v>1</v>
      </c>
      <c r="O4830" s="888">
        <v>2</v>
      </c>
      <c r="P4830" s="887">
        <v>3088.67</v>
      </c>
    </row>
    <row r="4831" spans="1:16" ht="33.75" x14ac:dyDescent="0.25">
      <c r="A4831" s="867" t="s">
        <v>18221</v>
      </c>
      <c r="B4831" s="867" t="s">
        <v>2672</v>
      </c>
      <c r="C4831" s="894" t="s">
        <v>18220</v>
      </c>
      <c r="D4831" s="893" t="s">
        <v>18252</v>
      </c>
      <c r="E4831" s="892">
        <v>1500</v>
      </c>
      <c r="F4831" s="887" t="s">
        <v>18251</v>
      </c>
      <c r="G4831" s="891" t="s">
        <v>18250</v>
      </c>
      <c r="H4831" s="890" t="s">
        <v>18249</v>
      </c>
      <c r="I4831" s="889" t="s">
        <v>2777</v>
      </c>
      <c r="J4831" s="889"/>
      <c r="K4831" s="888"/>
      <c r="L4831" s="888"/>
      <c r="M4831" s="887"/>
      <c r="N4831" s="888">
        <v>1</v>
      </c>
      <c r="O4831" s="888">
        <v>2</v>
      </c>
      <c r="P4831" s="887">
        <v>3000</v>
      </c>
    </row>
    <row r="4832" spans="1:16" ht="33.75" x14ac:dyDescent="0.25">
      <c r="A4832" s="867" t="s">
        <v>18221</v>
      </c>
      <c r="B4832" s="867" t="s">
        <v>2672</v>
      </c>
      <c r="C4832" s="894" t="s">
        <v>18220</v>
      </c>
      <c r="D4832" s="893" t="s">
        <v>18248</v>
      </c>
      <c r="E4832" s="892">
        <v>2260</v>
      </c>
      <c r="F4832" s="887" t="s">
        <v>18247</v>
      </c>
      <c r="G4832" s="891" t="s">
        <v>18246</v>
      </c>
      <c r="H4832" s="890" t="s">
        <v>18245</v>
      </c>
      <c r="I4832" s="889" t="s">
        <v>2684</v>
      </c>
      <c r="J4832" s="889"/>
      <c r="K4832" s="888"/>
      <c r="L4832" s="888"/>
      <c r="M4832" s="887"/>
      <c r="N4832" s="888">
        <v>1</v>
      </c>
      <c r="O4832" s="888">
        <v>2</v>
      </c>
      <c r="P4832" s="887">
        <v>4520</v>
      </c>
    </row>
    <row r="4833" spans="1:16" ht="33.75" x14ac:dyDescent="0.25">
      <c r="A4833" s="867" t="s">
        <v>18221</v>
      </c>
      <c r="B4833" s="867" t="s">
        <v>2672</v>
      </c>
      <c r="C4833" s="894" t="s">
        <v>18220</v>
      </c>
      <c r="D4833" s="893" t="s">
        <v>18244</v>
      </c>
      <c r="E4833" s="892">
        <v>3500</v>
      </c>
      <c r="F4833" s="887" t="s">
        <v>18243</v>
      </c>
      <c r="G4833" s="891" t="s">
        <v>18242</v>
      </c>
      <c r="H4833" s="890" t="s">
        <v>18241</v>
      </c>
      <c r="I4833" s="889" t="s">
        <v>3654</v>
      </c>
      <c r="J4833" s="889" t="s">
        <v>18240</v>
      </c>
      <c r="K4833" s="888"/>
      <c r="L4833" s="888"/>
      <c r="M4833" s="887"/>
      <c r="N4833" s="888">
        <v>1</v>
      </c>
      <c r="O4833" s="888">
        <v>2</v>
      </c>
      <c r="P4833" s="887">
        <v>7000</v>
      </c>
    </row>
    <row r="4834" spans="1:16" ht="33.75" x14ac:dyDescent="0.25">
      <c r="A4834" s="867" t="s">
        <v>18221</v>
      </c>
      <c r="B4834" s="867" t="s">
        <v>2672</v>
      </c>
      <c r="C4834" s="894" t="s">
        <v>18220</v>
      </c>
      <c r="D4834" s="893" t="s">
        <v>18239</v>
      </c>
      <c r="E4834" s="892">
        <v>6000</v>
      </c>
      <c r="F4834" s="887" t="s">
        <v>18238</v>
      </c>
      <c r="G4834" s="891" t="s">
        <v>18237</v>
      </c>
      <c r="H4834" s="890" t="s">
        <v>4333</v>
      </c>
      <c r="I4834" s="889" t="s">
        <v>3654</v>
      </c>
      <c r="J4834" s="889" t="s">
        <v>6902</v>
      </c>
      <c r="K4834" s="888"/>
      <c r="L4834" s="888"/>
      <c r="M4834" s="887"/>
      <c r="N4834" s="888">
        <v>1</v>
      </c>
      <c r="O4834" s="888">
        <v>1</v>
      </c>
      <c r="P4834" s="887">
        <v>6000</v>
      </c>
    </row>
    <row r="4835" spans="1:16" ht="33.75" x14ac:dyDescent="0.25">
      <c r="A4835" s="867" t="s">
        <v>18221</v>
      </c>
      <c r="B4835" s="867" t="s">
        <v>2672</v>
      </c>
      <c r="C4835" s="894" t="s">
        <v>18220</v>
      </c>
      <c r="D4835" s="893" t="s">
        <v>18236</v>
      </c>
      <c r="E4835" s="892">
        <v>6000</v>
      </c>
      <c r="F4835" s="887" t="s">
        <v>18235</v>
      </c>
      <c r="G4835" s="891" t="s">
        <v>18234</v>
      </c>
      <c r="H4835" s="890" t="s">
        <v>18233</v>
      </c>
      <c r="I4835" s="889" t="s">
        <v>3654</v>
      </c>
      <c r="J4835" s="889" t="s">
        <v>18232</v>
      </c>
      <c r="K4835" s="888"/>
      <c r="L4835" s="888"/>
      <c r="M4835" s="887"/>
      <c r="N4835" s="888">
        <v>1</v>
      </c>
      <c r="O4835" s="888">
        <v>1</v>
      </c>
      <c r="P4835" s="887">
        <v>6000</v>
      </c>
    </row>
    <row r="4836" spans="1:16" ht="33.75" x14ac:dyDescent="0.25">
      <c r="A4836" s="867" t="s">
        <v>18221</v>
      </c>
      <c r="B4836" s="867" t="s">
        <v>2672</v>
      </c>
      <c r="C4836" s="894" t="s">
        <v>18220</v>
      </c>
      <c r="D4836" s="893" t="s">
        <v>18231</v>
      </c>
      <c r="E4836" s="892">
        <v>6000</v>
      </c>
      <c r="F4836" s="887" t="s">
        <v>18230</v>
      </c>
      <c r="G4836" s="891" t="s">
        <v>18229</v>
      </c>
      <c r="H4836" s="890" t="s">
        <v>18228</v>
      </c>
      <c r="I4836" s="889" t="s">
        <v>3654</v>
      </c>
      <c r="J4836" s="889" t="s">
        <v>3140</v>
      </c>
      <c r="K4836" s="888"/>
      <c r="L4836" s="888"/>
      <c r="M4836" s="887"/>
      <c r="N4836" s="888">
        <v>1</v>
      </c>
      <c r="O4836" s="888">
        <v>1</v>
      </c>
      <c r="P4836" s="887">
        <v>6000</v>
      </c>
    </row>
    <row r="4837" spans="1:16" ht="33.75" x14ac:dyDescent="0.25">
      <c r="A4837" s="867" t="s">
        <v>18221</v>
      </c>
      <c r="B4837" s="867" t="s">
        <v>2672</v>
      </c>
      <c r="C4837" s="894" t="s">
        <v>18220</v>
      </c>
      <c r="D4837" s="893" t="s">
        <v>18227</v>
      </c>
      <c r="E4837" s="892">
        <v>1000</v>
      </c>
      <c r="F4837" s="887" t="s">
        <v>18226</v>
      </c>
      <c r="G4837" s="891" t="s">
        <v>18225</v>
      </c>
      <c r="H4837" s="890"/>
      <c r="I4837" s="889" t="s">
        <v>3135</v>
      </c>
      <c r="J4837" s="889"/>
      <c r="K4837" s="888"/>
      <c r="L4837" s="888"/>
      <c r="M4837" s="887"/>
      <c r="N4837" s="888">
        <v>1</v>
      </c>
      <c r="O4837" s="888">
        <v>1</v>
      </c>
      <c r="P4837" s="887">
        <v>1000</v>
      </c>
    </row>
    <row r="4838" spans="1:16" ht="33.75" x14ac:dyDescent="0.25">
      <c r="A4838" s="867" t="s">
        <v>18221</v>
      </c>
      <c r="B4838" s="867" t="s">
        <v>2672</v>
      </c>
      <c r="C4838" s="894" t="s">
        <v>18220</v>
      </c>
      <c r="D4838" s="893" t="s">
        <v>18224</v>
      </c>
      <c r="E4838" s="892">
        <v>1500</v>
      </c>
      <c r="F4838" s="887" t="s">
        <v>18223</v>
      </c>
      <c r="G4838" s="891" t="s">
        <v>18222</v>
      </c>
      <c r="H4838" s="890"/>
      <c r="I4838" s="889" t="s">
        <v>3135</v>
      </c>
      <c r="J4838" s="889"/>
      <c r="K4838" s="888"/>
      <c r="L4838" s="888"/>
      <c r="M4838" s="887"/>
      <c r="N4838" s="888">
        <v>1</v>
      </c>
      <c r="O4838" s="888">
        <v>1</v>
      </c>
      <c r="P4838" s="887">
        <v>1500</v>
      </c>
    </row>
    <row r="4839" spans="1:16" ht="45" x14ac:dyDescent="0.25">
      <c r="A4839" s="867" t="s">
        <v>18221</v>
      </c>
      <c r="B4839" s="867" t="s">
        <v>2672</v>
      </c>
      <c r="C4839" s="894" t="s">
        <v>18220</v>
      </c>
      <c r="D4839" s="893" t="s">
        <v>18219</v>
      </c>
      <c r="E4839" s="892">
        <v>1000</v>
      </c>
      <c r="F4839" s="887" t="s">
        <v>18218</v>
      </c>
      <c r="G4839" s="891" t="s">
        <v>18217</v>
      </c>
      <c r="H4839" s="890" t="s">
        <v>18216</v>
      </c>
      <c r="I4839" s="889" t="s">
        <v>18215</v>
      </c>
      <c r="J4839" s="889"/>
      <c r="K4839" s="888"/>
      <c r="L4839" s="888"/>
      <c r="M4839" s="887"/>
      <c r="N4839" s="888">
        <v>1</v>
      </c>
      <c r="O4839" s="888">
        <v>1</v>
      </c>
      <c r="P4839" s="887">
        <v>1000</v>
      </c>
    </row>
    <row r="4840" spans="1:16" ht="22.5" x14ac:dyDescent="0.25">
      <c r="A4840" s="867" t="s">
        <v>18178</v>
      </c>
      <c r="B4840" s="867" t="s">
        <v>2672</v>
      </c>
      <c r="C4840" s="894" t="s">
        <v>18210</v>
      </c>
      <c r="D4840" s="893" t="s">
        <v>18214</v>
      </c>
      <c r="E4840" s="892">
        <v>15600</v>
      </c>
      <c r="F4840" s="887">
        <v>10299611</v>
      </c>
      <c r="G4840" s="891" t="s">
        <v>18213</v>
      </c>
      <c r="H4840" s="890" t="s">
        <v>2772</v>
      </c>
      <c r="I4840" s="889" t="s">
        <v>18171</v>
      </c>
      <c r="J4840" s="889" t="s">
        <v>2666</v>
      </c>
      <c r="K4840" s="888">
        <v>3</v>
      </c>
      <c r="L4840" s="888">
        <v>12</v>
      </c>
      <c r="M4840" s="887">
        <v>187200</v>
      </c>
      <c r="N4840" s="888">
        <v>2</v>
      </c>
      <c r="O4840" s="888">
        <v>6</v>
      </c>
      <c r="P4840" s="887">
        <v>92040</v>
      </c>
    </row>
    <row r="4841" spans="1:16" ht="22.5" x14ac:dyDescent="0.25">
      <c r="A4841" s="867" t="s">
        <v>18178</v>
      </c>
      <c r="B4841" s="867" t="s">
        <v>2672</v>
      </c>
      <c r="C4841" s="894" t="s">
        <v>18210</v>
      </c>
      <c r="D4841" s="893" t="s">
        <v>18212</v>
      </c>
      <c r="E4841" s="892">
        <v>15600</v>
      </c>
      <c r="F4841" s="887">
        <v>10770506</v>
      </c>
      <c r="G4841" s="891" t="s">
        <v>18211</v>
      </c>
      <c r="H4841" s="890" t="s">
        <v>18180</v>
      </c>
      <c r="I4841" s="889" t="s">
        <v>18171</v>
      </c>
      <c r="J4841" s="889" t="s">
        <v>2666</v>
      </c>
      <c r="K4841" s="888">
        <v>3</v>
      </c>
      <c r="L4841" s="888">
        <v>12</v>
      </c>
      <c r="M4841" s="887">
        <v>187200</v>
      </c>
      <c r="N4841" s="888">
        <v>2</v>
      </c>
      <c r="O4841" s="888">
        <v>6</v>
      </c>
      <c r="P4841" s="887">
        <v>92040</v>
      </c>
    </row>
    <row r="4842" spans="1:16" ht="22.5" x14ac:dyDescent="0.25">
      <c r="A4842" s="867" t="s">
        <v>18178</v>
      </c>
      <c r="B4842" s="867" t="s">
        <v>2672</v>
      </c>
      <c r="C4842" s="894" t="s">
        <v>18210</v>
      </c>
      <c r="D4842" s="893" t="s">
        <v>18209</v>
      </c>
      <c r="E4842" s="892">
        <v>15000</v>
      </c>
      <c r="F4842" s="887">
        <v>42201903</v>
      </c>
      <c r="G4842" s="891" t="s">
        <v>18208</v>
      </c>
      <c r="H4842" s="890" t="s">
        <v>18180</v>
      </c>
      <c r="I4842" s="889" t="s">
        <v>18171</v>
      </c>
      <c r="J4842" s="889" t="s">
        <v>2666</v>
      </c>
      <c r="K4842" s="888">
        <v>0</v>
      </c>
      <c r="L4842" s="888">
        <v>3</v>
      </c>
      <c r="M4842" s="887">
        <v>45000</v>
      </c>
      <c r="N4842" s="888">
        <v>2</v>
      </c>
      <c r="O4842" s="888">
        <v>6</v>
      </c>
      <c r="P4842" s="887">
        <v>88500</v>
      </c>
    </row>
    <row r="4843" spans="1:16" ht="22.5" x14ac:dyDescent="0.25">
      <c r="A4843" s="867" t="s">
        <v>18178</v>
      </c>
      <c r="B4843" s="867" t="s">
        <v>2672</v>
      </c>
      <c r="C4843" s="894" t="s">
        <v>3031</v>
      </c>
      <c r="D4843" s="893" t="s">
        <v>9215</v>
      </c>
      <c r="E4843" s="892">
        <v>11000</v>
      </c>
      <c r="F4843" s="887" t="s">
        <v>18207</v>
      </c>
      <c r="G4843" s="891" t="s">
        <v>18206</v>
      </c>
      <c r="H4843" s="890" t="s">
        <v>18166</v>
      </c>
      <c r="I4843" s="889" t="s">
        <v>18174</v>
      </c>
      <c r="J4843" s="889" t="s">
        <v>2666</v>
      </c>
      <c r="K4843" s="888">
        <v>2</v>
      </c>
      <c r="L4843" s="888">
        <v>12</v>
      </c>
      <c r="M4843" s="887">
        <v>132000</v>
      </c>
      <c r="N4843" s="888">
        <v>1</v>
      </c>
      <c r="O4843" s="888">
        <v>6</v>
      </c>
      <c r="P4843" s="887">
        <v>66000</v>
      </c>
    </row>
    <row r="4844" spans="1:16" ht="22.5" x14ac:dyDescent="0.25">
      <c r="A4844" s="867" t="s">
        <v>18178</v>
      </c>
      <c r="B4844" s="867" t="s">
        <v>2672</v>
      </c>
      <c r="C4844" s="894" t="s">
        <v>3031</v>
      </c>
      <c r="D4844" s="893" t="s">
        <v>18205</v>
      </c>
      <c r="E4844" s="892">
        <v>8000</v>
      </c>
      <c r="F4844" s="887" t="s">
        <v>18204</v>
      </c>
      <c r="G4844" s="891" t="s">
        <v>18203</v>
      </c>
      <c r="H4844" s="890" t="s">
        <v>18166</v>
      </c>
      <c r="I4844" s="889" t="s">
        <v>18174</v>
      </c>
      <c r="J4844" s="889" t="s">
        <v>2666</v>
      </c>
      <c r="K4844" s="888">
        <v>1</v>
      </c>
      <c r="L4844" s="888">
        <v>5</v>
      </c>
      <c r="M4844" s="887">
        <v>34666</v>
      </c>
      <c r="N4844" s="888">
        <v>1</v>
      </c>
      <c r="O4844" s="888">
        <v>6</v>
      </c>
      <c r="P4844" s="887">
        <v>48000</v>
      </c>
    </row>
    <row r="4845" spans="1:16" ht="22.5" x14ac:dyDescent="0.25">
      <c r="A4845" s="867" t="s">
        <v>18178</v>
      </c>
      <c r="B4845" s="867" t="s">
        <v>2672</v>
      </c>
      <c r="C4845" s="894" t="s">
        <v>3031</v>
      </c>
      <c r="D4845" s="893" t="s">
        <v>18202</v>
      </c>
      <c r="E4845" s="892">
        <v>6500</v>
      </c>
      <c r="F4845" s="887">
        <v>45326626</v>
      </c>
      <c r="G4845" s="891" t="s">
        <v>18201</v>
      </c>
      <c r="H4845" s="890" t="s">
        <v>2782</v>
      </c>
      <c r="I4845" s="889" t="s">
        <v>18198</v>
      </c>
      <c r="J4845" s="889" t="s">
        <v>2666</v>
      </c>
      <c r="K4845" s="888">
        <v>1</v>
      </c>
      <c r="L4845" s="888">
        <v>2</v>
      </c>
      <c r="M4845" s="887">
        <v>12350</v>
      </c>
      <c r="N4845" s="888">
        <v>1</v>
      </c>
      <c r="O4845" s="888">
        <v>6</v>
      </c>
      <c r="P4845" s="887">
        <v>39000</v>
      </c>
    </row>
    <row r="4846" spans="1:16" ht="22.5" x14ac:dyDescent="0.25">
      <c r="A4846" s="867" t="s">
        <v>18178</v>
      </c>
      <c r="B4846" s="867" t="s">
        <v>2672</v>
      </c>
      <c r="C4846" s="894" t="s">
        <v>3031</v>
      </c>
      <c r="D4846" s="893" t="s">
        <v>18200</v>
      </c>
      <c r="E4846" s="892">
        <v>4000</v>
      </c>
      <c r="F4846" s="887">
        <v>46209544</v>
      </c>
      <c r="G4846" s="891" t="s">
        <v>18199</v>
      </c>
      <c r="H4846" s="890" t="s">
        <v>2782</v>
      </c>
      <c r="I4846" s="889" t="s">
        <v>18198</v>
      </c>
      <c r="J4846" s="889" t="s">
        <v>2666</v>
      </c>
      <c r="K4846" s="888">
        <v>0</v>
      </c>
      <c r="L4846" s="888">
        <v>0</v>
      </c>
      <c r="M4846" s="887">
        <v>0</v>
      </c>
      <c r="N4846" s="888">
        <v>1</v>
      </c>
      <c r="O4846" s="888">
        <v>4</v>
      </c>
      <c r="P4846" s="887">
        <v>14933.33</v>
      </c>
    </row>
    <row r="4847" spans="1:16" ht="22.5" x14ac:dyDescent="0.25">
      <c r="A4847" s="867" t="s">
        <v>18178</v>
      </c>
      <c r="B4847" s="867" t="s">
        <v>2672</v>
      </c>
      <c r="C4847" s="894" t="s">
        <v>3031</v>
      </c>
      <c r="D4847" s="893" t="s">
        <v>18189</v>
      </c>
      <c r="E4847" s="892">
        <v>5000</v>
      </c>
      <c r="F4847" s="887" t="s">
        <v>18197</v>
      </c>
      <c r="G4847" s="891" t="s">
        <v>18196</v>
      </c>
      <c r="H4847" s="890" t="s">
        <v>18180</v>
      </c>
      <c r="I4847" s="889" t="s">
        <v>18179</v>
      </c>
      <c r="J4847" s="889" t="s">
        <v>18179</v>
      </c>
      <c r="K4847" s="888">
        <v>2</v>
      </c>
      <c r="L4847" s="888">
        <v>12</v>
      </c>
      <c r="M4847" s="887">
        <v>60000</v>
      </c>
      <c r="N4847" s="888">
        <v>1</v>
      </c>
      <c r="O4847" s="888">
        <v>6</v>
      </c>
      <c r="P4847" s="887">
        <v>30000</v>
      </c>
    </row>
    <row r="4848" spans="1:16" ht="22.5" x14ac:dyDescent="0.25">
      <c r="A4848" s="867" t="s">
        <v>18178</v>
      </c>
      <c r="B4848" s="867" t="s">
        <v>2672</v>
      </c>
      <c r="C4848" s="894" t="s">
        <v>3031</v>
      </c>
      <c r="D4848" s="893" t="s">
        <v>18195</v>
      </c>
      <c r="E4848" s="892">
        <v>13000</v>
      </c>
      <c r="F4848" s="887" t="s">
        <v>18194</v>
      </c>
      <c r="G4848" s="891" t="s">
        <v>18193</v>
      </c>
      <c r="H4848" s="890" t="s">
        <v>18180</v>
      </c>
      <c r="I4848" s="889" t="s">
        <v>3013</v>
      </c>
      <c r="J4848" s="889" t="s">
        <v>2666</v>
      </c>
      <c r="K4848" s="888">
        <v>2</v>
      </c>
      <c r="L4848" s="888">
        <v>12</v>
      </c>
      <c r="M4848" s="887">
        <v>156000</v>
      </c>
      <c r="N4848" s="888">
        <v>1</v>
      </c>
      <c r="O4848" s="888">
        <v>6</v>
      </c>
      <c r="P4848" s="887">
        <v>78000</v>
      </c>
    </row>
    <row r="4849" spans="1:16" ht="22.5" x14ac:dyDescent="0.25">
      <c r="A4849" s="867" t="s">
        <v>18178</v>
      </c>
      <c r="B4849" s="867" t="s">
        <v>2672</v>
      </c>
      <c r="C4849" s="894" t="s">
        <v>3031</v>
      </c>
      <c r="D4849" s="893" t="s">
        <v>18189</v>
      </c>
      <c r="E4849" s="892">
        <v>4500</v>
      </c>
      <c r="F4849" s="887" t="s">
        <v>18192</v>
      </c>
      <c r="G4849" s="891" t="s">
        <v>18191</v>
      </c>
      <c r="H4849" s="890" t="s">
        <v>18180</v>
      </c>
      <c r="I4849" s="889" t="s">
        <v>18179</v>
      </c>
      <c r="J4849" s="889" t="s">
        <v>18179</v>
      </c>
      <c r="K4849" s="888">
        <v>2</v>
      </c>
      <c r="L4849" s="888">
        <v>12</v>
      </c>
      <c r="M4849" s="887">
        <v>54000</v>
      </c>
      <c r="N4849" s="888">
        <v>1</v>
      </c>
      <c r="O4849" s="888">
        <v>6</v>
      </c>
      <c r="P4849" s="887">
        <v>27000</v>
      </c>
    </row>
    <row r="4850" spans="1:16" ht="22.5" x14ac:dyDescent="0.25">
      <c r="A4850" s="867" t="s">
        <v>18178</v>
      </c>
      <c r="B4850" s="867" t="s">
        <v>2672</v>
      </c>
      <c r="C4850" s="894" t="s">
        <v>3031</v>
      </c>
      <c r="D4850" s="893" t="s">
        <v>18189</v>
      </c>
      <c r="E4850" s="892">
        <v>4500</v>
      </c>
      <c r="F4850" s="887">
        <v>73172237</v>
      </c>
      <c r="G4850" s="891" t="s">
        <v>18190</v>
      </c>
      <c r="H4850" s="890" t="s">
        <v>18180</v>
      </c>
      <c r="I4850" s="889" t="s">
        <v>18179</v>
      </c>
      <c r="J4850" s="889" t="s">
        <v>18179</v>
      </c>
      <c r="K4850" s="888">
        <v>2</v>
      </c>
      <c r="L4850" s="888">
        <v>12</v>
      </c>
      <c r="M4850" s="887">
        <v>54000</v>
      </c>
      <c r="N4850" s="888">
        <v>1</v>
      </c>
      <c r="O4850" s="888">
        <v>6</v>
      </c>
      <c r="P4850" s="887">
        <v>27000</v>
      </c>
    </row>
    <row r="4851" spans="1:16" ht="22.5" x14ac:dyDescent="0.25">
      <c r="A4851" s="867" t="s">
        <v>18178</v>
      </c>
      <c r="B4851" s="867" t="s">
        <v>2672</v>
      </c>
      <c r="C4851" s="894" t="s">
        <v>3031</v>
      </c>
      <c r="D4851" s="893" t="s">
        <v>18189</v>
      </c>
      <c r="E4851" s="892">
        <v>3000</v>
      </c>
      <c r="F4851" s="887" t="s">
        <v>18188</v>
      </c>
      <c r="G4851" s="891" t="s">
        <v>18187</v>
      </c>
      <c r="H4851" s="890" t="s">
        <v>18180</v>
      </c>
      <c r="I4851" s="889" t="s">
        <v>18179</v>
      </c>
      <c r="J4851" s="889" t="s">
        <v>18179</v>
      </c>
      <c r="K4851" s="888">
        <v>1</v>
      </c>
      <c r="L4851" s="888">
        <v>3</v>
      </c>
      <c r="M4851" s="887">
        <v>9000</v>
      </c>
      <c r="N4851" s="888">
        <v>1</v>
      </c>
      <c r="O4851" s="888">
        <v>6</v>
      </c>
      <c r="P4851" s="887">
        <v>18000</v>
      </c>
    </row>
    <row r="4852" spans="1:16" ht="22.5" x14ac:dyDescent="0.25">
      <c r="A4852" s="867" t="s">
        <v>18178</v>
      </c>
      <c r="B4852" s="867" t="s">
        <v>2672</v>
      </c>
      <c r="C4852" s="894" t="s">
        <v>3031</v>
      </c>
      <c r="D4852" s="893" t="s">
        <v>4989</v>
      </c>
      <c r="E4852" s="892">
        <v>15600</v>
      </c>
      <c r="F4852" s="887" t="s">
        <v>18186</v>
      </c>
      <c r="G4852" s="891" t="s">
        <v>18185</v>
      </c>
      <c r="H4852" s="890" t="s">
        <v>18180</v>
      </c>
      <c r="I4852" s="889" t="s">
        <v>3013</v>
      </c>
      <c r="J4852" s="889" t="s">
        <v>2666</v>
      </c>
      <c r="K4852" s="888">
        <v>1</v>
      </c>
      <c r="L4852" s="888">
        <v>1</v>
      </c>
      <c r="M4852" s="887">
        <v>14560</v>
      </c>
      <c r="N4852" s="888">
        <v>1</v>
      </c>
      <c r="O4852" s="888">
        <v>6</v>
      </c>
      <c r="P4852" s="887">
        <v>92040</v>
      </c>
    </row>
    <row r="4853" spans="1:16" ht="22.5" x14ac:dyDescent="0.25">
      <c r="A4853" s="867" t="s">
        <v>18178</v>
      </c>
      <c r="B4853" s="867" t="s">
        <v>2672</v>
      </c>
      <c r="C4853" s="894" t="s">
        <v>18177</v>
      </c>
      <c r="D4853" s="893" t="s">
        <v>18184</v>
      </c>
      <c r="E4853" s="892">
        <v>4672</v>
      </c>
      <c r="F4853" s="887">
        <v>43051118</v>
      </c>
      <c r="G4853" s="891" t="s">
        <v>18183</v>
      </c>
      <c r="H4853" s="890" t="s">
        <v>2782</v>
      </c>
      <c r="I4853" s="889" t="s">
        <v>2782</v>
      </c>
      <c r="J4853" s="889" t="s">
        <v>2666</v>
      </c>
      <c r="K4853" s="888">
        <v>4</v>
      </c>
      <c r="L4853" s="888">
        <v>7</v>
      </c>
      <c r="M4853" s="887">
        <v>24672</v>
      </c>
      <c r="N4853" s="888">
        <v>1</v>
      </c>
      <c r="O4853" s="888">
        <v>6</v>
      </c>
      <c r="P4853" s="887">
        <v>23360</v>
      </c>
    </row>
    <row r="4854" spans="1:16" ht="22.5" x14ac:dyDescent="0.25">
      <c r="A4854" s="867" t="s">
        <v>18178</v>
      </c>
      <c r="B4854" s="867" t="s">
        <v>2672</v>
      </c>
      <c r="C4854" s="894" t="s">
        <v>18177</v>
      </c>
      <c r="D4854" s="893" t="s">
        <v>18182</v>
      </c>
      <c r="E4854" s="892">
        <v>2000</v>
      </c>
      <c r="F4854" s="887">
        <v>46460624</v>
      </c>
      <c r="G4854" s="891" t="s">
        <v>18181</v>
      </c>
      <c r="H4854" s="890" t="s">
        <v>18180</v>
      </c>
      <c r="I4854" s="889" t="s">
        <v>18179</v>
      </c>
      <c r="J4854" s="889" t="s">
        <v>18179</v>
      </c>
      <c r="K4854" s="888">
        <v>1</v>
      </c>
      <c r="L4854" s="888">
        <v>2</v>
      </c>
      <c r="M4854" s="887">
        <v>5000</v>
      </c>
      <c r="N4854" s="888">
        <v>1</v>
      </c>
      <c r="O4854" s="888">
        <v>6</v>
      </c>
      <c r="P4854" s="887">
        <v>12000</v>
      </c>
    </row>
    <row r="4855" spans="1:16" ht="22.5" x14ac:dyDescent="0.25">
      <c r="A4855" s="867" t="s">
        <v>18178</v>
      </c>
      <c r="B4855" s="867" t="s">
        <v>2672</v>
      </c>
      <c r="C4855" s="894" t="s">
        <v>18177</v>
      </c>
      <c r="D4855" s="893" t="s">
        <v>18176</v>
      </c>
      <c r="E4855" s="892">
        <v>5500</v>
      </c>
      <c r="F4855" s="887">
        <v>70209429</v>
      </c>
      <c r="G4855" s="891" t="s">
        <v>18175</v>
      </c>
      <c r="H4855" s="890" t="s">
        <v>18166</v>
      </c>
      <c r="I4855" s="889" t="s">
        <v>18174</v>
      </c>
      <c r="J4855" s="889" t="s">
        <v>2666</v>
      </c>
      <c r="K4855" s="888">
        <v>1</v>
      </c>
      <c r="L4855" s="888">
        <v>4</v>
      </c>
      <c r="M4855" s="887">
        <v>21991.200000000001</v>
      </c>
      <c r="N4855" s="888">
        <v>1</v>
      </c>
      <c r="O4855" s="888">
        <v>6</v>
      </c>
      <c r="P4855" s="887">
        <v>27508.799999999999</v>
      </c>
    </row>
    <row r="4856" spans="1:16" ht="22.5" x14ac:dyDescent="0.25">
      <c r="A4856" s="867" t="s">
        <v>18131</v>
      </c>
      <c r="B4856" s="867" t="s">
        <v>2672</v>
      </c>
      <c r="C4856" s="894" t="s">
        <v>3031</v>
      </c>
      <c r="D4856" s="893" t="s">
        <v>2814</v>
      </c>
      <c r="E4856" s="892">
        <v>14000</v>
      </c>
      <c r="F4856" s="887" t="s">
        <v>18173</v>
      </c>
      <c r="G4856" s="891" t="s">
        <v>18172</v>
      </c>
      <c r="H4856" s="890" t="s">
        <v>2814</v>
      </c>
      <c r="I4856" s="889" t="s">
        <v>18171</v>
      </c>
      <c r="J4856" s="889" t="s">
        <v>18170</v>
      </c>
      <c r="K4856" s="888">
        <v>1</v>
      </c>
      <c r="L4856" s="888">
        <v>3</v>
      </c>
      <c r="M4856" s="887">
        <v>42486.59</v>
      </c>
      <c r="N4856" s="888">
        <v>2</v>
      </c>
      <c r="O4856" s="888">
        <v>6</v>
      </c>
      <c r="P4856" s="887">
        <v>85044.9</v>
      </c>
    </row>
    <row r="4857" spans="1:16" ht="22.5" x14ac:dyDescent="0.25">
      <c r="A4857" s="867" t="s">
        <v>18131</v>
      </c>
      <c r="B4857" s="867" t="s">
        <v>2672</v>
      </c>
      <c r="C4857" s="894" t="s">
        <v>3031</v>
      </c>
      <c r="D4857" s="893" t="s">
        <v>18169</v>
      </c>
      <c r="E4857" s="892">
        <v>9500</v>
      </c>
      <c r="F4857" s="887" t="s">
        <v>18168</v>
      </c>
      <c r="G4857" s="891" t="s">
        <v>18167</v>
      </c>
      <c r="H4857" s="890" t="s">
        <v>18166</v>
      </c>
      <c r="I4857" s="889" t="s">
        <v>18126</v>
      </c>
      <c r="J4857" s="889" t="s">
        <v>2892</v>
      </c>
      <c r="K4857" s="888">
        <v>1</v>
      </c>
      <c r="L4857" s="888">
        <v>3</v>
      </c>
      <c r="M4857" s="887">
        <v>29019.469999999998</v>
      </c>
      <c r="N4857" s="888">
        <v>2</v>
      </c>
      <c r="O4857" s="888">
        <v>6</v>
      </c>
      <c r="P4857" s="887">
        <v>57792.890000000007</v>
      </c>
    </row>
    <row r="4858" spans="1:16" ht="22.5" x14ac:dyDescent="0.25">
      <c r="A4858" s="867" t="s">
        <v>18131</v>
      </c>
      <c r="B4858" s="867" t="s">
        <v>2672</v>
      </c>
      <c r="C4858" s="894" t="s">
        <v>3031</v>
      </c>
      <c r="D4858" s="893" t="s">
        <v>3516</v>
      </c>
      <c r="E4858" s="892">
        <v>14000</v>
      </c>
      <c r="F4858" s="887" t="s">
        <v>18165</v>
      </c>
      <c r="G4858" s="891" t="s">
        <v>18164</v>
      </c>
      <c r="H4858" s="890" t="s">
        <v>2814</v>
      </c>
      <c r="I4858" s="889" t="s">
        <v>18126</v>
      </c>
      <c r="J4858" s="889" t="s">
        <v>2892</v>
      </c>
      <c r="K4858" s="888">
        <v>1</v>
      </c>
      <c r="L4858" s="888">
        <v>3</v>
      </c>
      <c r="M4858" s="887">
        <v>42640.2</v>
      </c>
      <c r="N4858" s="888">
        <v>2</v>
      </c>
      <c r="O4858" s="888">
        <v>6</v>
      </c>
      <c r="P4858" s="887">
        <v>85044.9</v>
      </c>
    </row>
    <row r="4859" spans="1:16" ht="22.5" x14ac:dyDescent="0.25">
      <c r="A4859" s="867" t="s">
        <v>18131</v>
      </c>
      <c r="B4859" s="867" t="s">
        <v>2672</v>
      </c>
      <c r="C4859" s="894" t="s">
        <v>3031</v>
      </c>
      <c r="D4859" s="893" t="s">
        <v>18163</v>
      </c>
      <c r="E4859" s="892">
        <v>5800</v>
      </c>
      <c r="F4859" s="887" t="s">
        <v>18162</v>
      </c>
      <c r="G4859" s="891" t="s">
        <v>18161</v>
      </c>
      <c r="H4859" s="890" t="s">
        <v>58</v>
      </c>
      <c r="I4859" s="889" t="s">
        <v>385</v>
      </c>
      <c r="J4859" s="889" t="s">
        <v>18160</v>
      </c>
      <c r="K4859" s="888">
        <v>1</v>
      </c>
      <c r="L4859" s="888">
        <v>3</v>
      </c>
      <c r="M4859" s="887">
        <v>17992.670000000002</v>
      </c>
      <c r="N4859" s="888">
        <v>2</v>
      </c>
      <c r="O4859" s="888">
        <v>6</v>
      </c>
      <c r="P4859" s="887">
        <v>35821.54</v>
      </c>
    </row>
    <row r="4860" spans="1:16" ht="22.5" x14ac:dyDescent="0.25">
      <c r="A4860" s="867" t="s">
        <v>18131</v>
      </c>
      <c r="B4860" s="867" t="s">
        <v>2672</v>
      </c>
      <c r="C4860" s="894" t="s">
        <v>3031</v>
      </c>
      <c r="D4860" s="893" t="s">
        <v>18159</v>
      </c>
      <c r="E4860" s="892">
        <v>9000</v>
      </c>
      <c r="F4860" s="887" t="s">
        <v>18158</v>
      </c>
      <c r="G4860" s="891" t="s">
        <v>18157</v>
      </c>
      <c r="H4860" s="890" t="s">
        <v>2814</v>
      </c>
      <c r="I4860" s="889" t="s">
        <v>18126</v>
      </c>
      <c r="J4860" s="889" t="s">
        <v>2892</v>
      </c>
      <c r="K4860" s="888">
        <v>1</v>
      </c>
      <c r="L4860" s="888">
        <v>3</v>
      </c>
      <c r="M4860" s="887">
        <v>27567.690000000006</v>
      </c>
      <c r="N4860" s="888">
        <v>2</v>
      </c>
      <c r="O4860" s="888">
        <v>6</v>
      </c>
      <c r="P4860" s="887">
        <v>54954.9</v>
      </c>
    </row>
    <row r="4861" spans="1:16" x14ac:dyDescent="0.25">
      <c r="A4861" s="1772" t="s">
        <v>2848</v>
      </c>
      <c r="B4861" s="1772"/>
      <c r="C4861" s="1772"/>
      <c r="D4861" s="1772"/>
      <c r="E4861" s="1772"/>
      <c r="F4861" s="1772" t="s">
        <v>378</v>
      </c>
      <c r="G4861" s="1772"/>
      <c r="H4861" s="1772"/>
      <c r="I4861" s="1772"/>
      <c r="J4861" s="1772"/>
      <c r="K4861" s="1771" t="s">
        <v>2847</v>
      </c>
      <c r="L4861" s="1771"/>
      <c r="M4861" s="1771"/>
      <c r="N4861" s="1771" t="s">
        <v>2846</v>
      </c>
      <c r="O4861" s="1771"/>
      <c r="P4861" s="1771"/>
    </row>
    <row r="4862" spans="1:16" ht="69.75" x14ac:dyDescent="0.25">
      <c r="A4862" s="1535" t="s">
        <v>2845</v>
      </c>
      <c r="B4862" s="1535" t="s">
        <v>5</v>
      </c>
      <c r="C4862" s="1535" t="s">
        <v>2844</v>
      </c>
      <c r="D4862" s="1535" t="s">
        <v>2843</v>
      </c>
      <c r="E4862" s="1536" t="s">
        <v>2842</v>
      </c>
      <c r="F4862" s="1537" t="s">
        <v>2841</v>
      </c>
      <c r="G4862" s="1535" t="s">
        <v>2840</v>
      </c>
      <c r="H4862" s="1535" t="s">
        <v>2839</v>
      </c>
      <c r="I4862" s="1535" t="s">
        <v>2838</v>
      </c>
      <c r="J4862" s="1535" t="s">
        <v>2837</v>
      </c>
      <c r="K4862" s="1538" t="s">
        <v>2836</v>
      </c>
      <c r="L4862" s="1538" t="s">
        <v>2835</v>
      </c>
      <c r="M4862" s="1539" t="s">
        <v>2834</v>
      </c>
      <c r="N4862" s="1538" t="s">
        <v>2836</v>
      </c>
      <c r="O4862" s="1538" t="s">
        <v>2835</v>
      </c>
      <c r="P4862" s="1539" t="s">
        <v>2834</v>
      </c>
    </row>
    <row r="4863" spans="1:16" ht="22.5" x14ac:dyDescent="0.25">
      <c r="A4863" s="867" t="s">
        <v>18131</v>
      </c>
      <c r="B4863" s="867" t="s">
        <v>2672</v>
      </c>
      <c r="C4863" s="894" t="s">
        <v>3031</v>
      </c>
      <c r="D4863" s="893" t="s">
        <v>18156</v>
      </c>
      <c r="E4863" s="892">
        <v>5000</v>
      </c>
      <c r="F4863" s="887" t="s">
        <v>18155</v>
      </c>
      <c r="G4863" s="891" t="s">
        <v>18154</v>
      </c>
      <c r="H4863" s="890" t="s">
        <v>58</v>
      </c>
      <c r="I4863" s="889" t="s">
        <v>385</v>
      </c>
      <c r="J4863" s="889" t="s">
        <v>3026</v>
      </c>
      <c r="K4863" s="888">
        <v>1</v>
      </c>
      <c r="L4863" s="888">
        <v>3</v>
      </c>
      <c r="M4863" s="887">
        <v>15640.2</v>
      </c>
      <c r="N4863" s="888">
        <v>2</v>
      </c>
      <c r="O4863" s="888">
        <v>6</v>
      </c>
      <c r="P4863" s="887">
        <v>31044.9</v>
      </c>
    </row>
    <row r="4864" spans="1:16" ht="22.5" x14ac:dyDescent="0.25">
      <c r="A4864" s="867" t="s">
        <v>18131</v>
      </c>
      <c r="B4864" s="867" t="s">
        <v>2672</v>
      </c>
      <c r="C4864" s="894" t="s">
        <v>3031</v>
      </c>
      <c r="D4864" s="893" t="s">
        <v>18153</v>
      </c>
      <c r="E4864" s="892">
        <v>9000</v>
      </c>
      <c r="F4864" s="887" t="s">
        <v>18152</v>
      </c>
      <c r="G4864" s="891" t="s">
        <v>18151</v>
      </c>
      <c r="H4864" s="890" t="s">
        <v>2814</v>
      </c>
      <c r="I4864" s="889" t="s">
        <v>18126</v>
      </c>
      <c r="J4864" s="889" t="s">
        <v>2892</v>
      </c>
      <c r="K4864" s="888">
        <v>1</v>
      </c>
      <c r="L4864" s="888">
        <v>3</v>
      </c>
      <c r="M4864" s="887">
        <v>27539.570000000003</v>
      </c>
      <c r="N4864" s="888">
        <v>2</v>
      </c>
      <c r="O4864" s="888">
        <v>6</v>
      </c>
      <c r="P4864" s="887">
        <v>54955.520000000004</v>
      </c>
    </row>
    <row r="4865" spans="1:16" ht="22.5" x14ac:dyDescent="0.25">
      <c r="A4865" s="867" t="s">
        <v>18131</v>
      </c>
      <c r="B4865" s="867" t="s">
        <v>2672</v>
      </c>
      <c r="C4865" s="894" t="s">
        <v>3031</v>
      </c>
      <c r="D4865" s="893" t="s">
        <v>9215</v>
      </c>
      <c r="E4865" s="892">
        <v>10000</v>
      </c>
      <c r="F4865" s="887" t="s">
        <v>18150</v>
      </c>
      <c r="G4865" s="891" t="s">
        <v>18149</v>
      </c>
      <c r="H4865" s="890" t="s">
        <v>2814</v>
      </c>
      <c r="I4865" s="889" t="s">
        <v>18126</v>
      </c>
      <c r="J4865" s="889" t="s">
        <v>2892</v>
      </c>
      <c r="K4865" s="888">
        <v>1</v>
      </c>
      <c r="L4865" s="888">
        <v>3</v>
      </c>
      <c r="M4865" s="887">
        <v>30640.2</v>
      </c>
      <c r="N4865" s="888">
        <v>2</v>
      </c>
      <c r="O4865" s="888">
        <v>6</v>
      </c>
      <c r="P4865" s="887">
        <v>61044.9</v>
      </c>
    </row>
    <row r="4866" spans="1:16" ht="22.5" x14ac:dyDescent="0.25">
      <c r="A4866" s="867" t="s">
        <v>18131</v>
      </c>
      <c r="B4866" s="867" t="s">
        <v>2672</v>
      </c>
      <c r="C4866" s="894" t="s">
        <v>3031</v>
      </c>
      <c r="D4866" s="893" t="s">
        <v>8272</v>
      </c>
      <c r="E4866" s="892">
        <v>3500</v>
      </c>
      <c r="F4866" s="887" t="s">
        <v>18148</v>
      </c>
      <c r="G4866" s="891" t="s">
        <v>18147</v>
      </c>
      <c r="H4866" s="890" t="s">
        <v>2691</v>
      </c>
      <c r="I4866" s="889" t="s">
        <v>2707</v>
      </c>
      <c r="J4866" s="889" t="s">
        <v>18146</v>
      </c>
      <c r="K4866" s="888">
        <v>2</v>
      </c>
      <c r="L4866" s="888">
        <v>3</v>
      </c>
      <c r="M4866" s="887">
        <v>11040.2</v>
      </c>
      <c r="N4866" s="888">
        <v>2</v>
      </c>
      <c r="O4866" s="888">
        <v>6</v>
      </c>
      <c r="P4866" s="887">
        <v>22044.9</v>
      </c>
    </row>
    <row r="4867" spans="1:16" ht="22.5" x14ac:dyDescent="0.25">
      <c r="A4867" s="867" t="s">
        <v>18131</v>
      </c>
      <c r="B4867" s="867" t="s">
        <v>2672</v>
      </c>
      <c r="C4867" s="894" t="s">
        <v>3031</v>
      </c>
      <c r="D4867" s="893" t="s">
        <v>18145</v>
      </c>
      <c r="E4867" s="892">
        <v>5500</v>
      </c>
      <c r="F4867" s="887" t="s">
        <v>18144</v>
      </c>
      <c r="G4867" s="891" t="s">
        <v>18143</v>
      </c>
      <c r="H4867" s="890" t="s">
        <v>3044</v>
      </c>
      <c r="I4867" s="889" t="s">
        <v>2684</v>
      </c>
      <c r="J4867" s="889" t="s">
        <v>18142</v>
      </c>
      <c r="K4867" s="888">
        <v>2</v>
      </c>
      <c r="L4867" s="888">
        <v>3</v>
      </c>
      <c r="M4867" s="887">
        <v>17040.2</v>
      </c>
      <c r="N4867" s="888">
        <v>2</v>
      </c>
      <c r="O4867" s="888">
        <v>6</v>
      </c>
      <c r="P4867" s="887">
        <v>34044.9</v>
      </c>
    </row>
    <row r="4868" spans="1:16" ht="33.75" x14ac:dyDescent="0.25">
      <c r="A4868" s="867" t="s">
        <v>18131</v>
      </c>
      <c r="B4868" s="867" t="s">
        <v>18130</v>
      </c>
      <c r="C4868" s="894" t="s">
        <v>3031</v>
      </c>
      <c r="D4868" s="893" t="s">
        <v>18141</v>
      </c>
      <c r="E4868" s="892">
        <v>3000</v>
      </c>
      <c r="F4868" s="887" t="s">
        <v>18140</v>
      </c>
      <c r="G4868" s="891" t="s">
        <v>18139</v>
      </c>
      <c r="H4868" s="890" t="s">
        <v>2703</v>
      </c>
      <c r="I4868" s="889" t="s">
        <v>18126</v>
      </c>
      <c r="J4868" s="889" t="s">
        <v>2703</v>
      </c>
      <c r="K4868" s="888">
        <v>2</v>
      </c>
      <c r="L4868" s="888">
        <v>3</v>
      </c>
      <c r="M4868" s="887">
        <v>9537.4900000000016</v>
      </c>
      <c r="N4868" s="888">
        <v>2</v>
      </c>
      <c r="O4868" s="888">
        <v>6</v>
      </c>
      <c r="P4868" s="887">
        <v>19036.77</v>
      </c>
    </row>
    <row r="4869" spans="1:16" ht="33.75" x14ac:dyDescent="0.25">
      <c r="A4869" s="867" t="s">
        <v>18131</v>
      </c>
      <c r="B4869" s="867" t="s">
        <v>18130</v>
      </c>
      <c r="C4869" s="894" t="s">
        <v>3031</v>
      </c>
      <c r="D4869" s="893" t="s">
        <v>18129</v>
      </c>
      <c r="E4869" s="892">
        <v>9000</v>
      </c>
      <c r="F4869" s="887" t="s">
        <v>18138</v>
      </c>
      <c r="G4869" s="891" t="s">
        <v>18137</v>
      </c>
      <c r="H4869" s="890" t="s">
        <v>8333</v>
      </c>
      <c r="I4869" s="889" t="s">
        <v>18126</v>
      </c>
      <c r="J4869" s="889" t="s">
        <v>8007</v>
      </c>
      <c r="K4869" s="888">
        <v>2</v>
      </c>
      <c r="L4869" s="888">
        <v>3</v>
      </c>
      <c r="M4869" s="887">
        <v>27525.820000000003</v>
      </c>
      <c r="N4869" s="888">
        <v>2</v>
      </c>
      <c r="O4869" s="888">
        <v>6</v>
      </c>
      <c r="P4869" s="887">
        <v>54843.01</v>
      </c>
    </row>
    <row r="4870" spans="1:16" ht="22.5" x14ac:dyDescent="0.25">
      <c r="A4870" s="867" t="s">
        <v>18131</v>
      </c>
      <c r="B4870" s="867" t="s">
        <v>18130</v>
      </c>
      <c r="C4870" s="894" t="s">
        <v>3031</v>
      </c>
      <c r="D4870" s="893" t="s">
        <v>18136</v>
      </c>
      <c r="E4870" s="892">
        <v>8500</v>
      </c>
      <c r="F4870" s="887" t="s">
        <v>18135</v>
      </c>
      <c r="G4870" s="891" t="s">
        <v>18134</v>
      </c>
      <c r="H4870" s="890" t="s">
        <v>2676</v>
      </c>
      <c r="I4870" s="889" t="s">
        <v>2684</v>
      </c>
      <c r="J4870" s="889" t="s">
        <v>2756</v>
      </c>
      <c r="K4870" s="888">
        <v>2</v>
      </c>
      <c r="L4870" s="888">
        <v>3</v>
      </c>
      <c r="M4870" s="887">
        <v>26040.2</v>
      </c>
      <c r="N4870" s="888">
        <v>2</v>
      </c>
      <c r="O4870" s="888">
        <v>5</v>
      </c>
      <c r="P4870" s="887">
        <f>43338.87+4967.2</f>
        <v>48306.07</v>
      </c>
    </row>
    <row r="4871" spans="1:16" ht="33.75" x14ac:dyDescent="0.25">
      <c r="A4871" s="867" t="s">
        <v>18131</v>
      </c>
      <c r="B4871" s="867" t="s">
        <v>18130</v>
      </c>
      <c r="C4871" s="894" t="s">
        <v>3031</v>
      </c>
      <c r="D4871" s="893" t="s">
        <v>18129</v>
      </c>
      <c r="E4871" s="892">
        <v>9000</v>
      </c>
      <c r="F4871" s="887" t="s">
        <v>18133</v>
      </c>
      <c r="G4871" s="891" t="s">
        <v>18132</v>
      </c>
      <c r="H4871" s="890" t="s">
        <v>2728</v>
      </c>
      <c r="I4871" s="889" t="s">
        <v>18126</v>
      </c>
      <c r="J4871" s="889" t="s">
        <v>3170</v>
      </c>
      <c r="K4871" s="888">
        <v>2</v>
      </c>
      <c r="L4871" s="888">
        <v>3</v>
      </c>
      <c r="M4871" s="887">
        <v>27506.45</v>
      </c>
      <c r="N4871" s="888">
        <v>2</v>
      </c>
      <c r="O4871" s="888">
        <v>6</v>
      </c>
      <c r="P4871" s="887">
        <v>55044.9</v>
      </c>
    </row>
    <row r="4872" spans="1:16" ht="33.75" x14ac:dyDescent="0.25">
      <c r="A4872" s="867" t="s">
        <v>18131</v>
      </c>
      <c r="B4872" s="867" t="s">
        <v>18130</v>
      </c>
      <c r="C4872" s="894" t="s">
        <v>3031</v>
      </c>
      <c r="D4872" s="893" t="s">
        <v>18129</v>
      </c>
      <c r="E4872" s="892">
        <v>9000</v>
      </c>
      <c r="F4872" s="887" t="s">
        <v>18128</v>
      </c>
      <c r="G4872" s="891" t="s">
        <v>18127</v>
      </c>
      <c r="H4872" s="890" t="s">
        <v>17853</v>
      </c>
      <c r="I4872" s="889" t="s">
        <v>18126</v>
      </c>
      <c r="J4872" s="889" t="s">
        <v>13484</v>
      </c>
      <c r="K4872" s="888">
        <v>2</v>
      </c>
      <c r="L4872" s="888">
        <v>3</v>
      </c>
      <c r="M4872" s="887">
        <v>27515.820000000003</v>
      </c>
      <c r="N4872" s="888">
        <v>0</v>
      </c>
      <c r="O4872" s="888">
        <v>0</v>
      </c>
      <c r="P4872" s="887">
        <v>1055.4100000000001</v>
      </c>
    </row>
    <row r="4873" spans="1:16" x14ac:dyDescent="0.25">
      <c r="A4873" s="1776" t="s">
        <v>4</v>
      </c>
      <c r="B4873" s="1776"/>
      <c r="C4873" s="1776"/>
      <c r="D4873" s="1776"/>
      <c r="E4873" s="820">
        <f>SUM(E14:E4872)</f>
        <v>44146268.259999998</v>
      </c>
      <c r="F4873" s="1783"/>
      <c r="G4873" s="1783"/>
      <c r="H4873" s="1783"/>
      <c r="I4873" s="1783"/>
      <c r="J4873" s="1783"/>
      <c r="K4873" s="1783"/>
      <c r="L4873" s="1783"/>
      <c r="M4873" s="819">
        <f>SUM(M14:M4872)</f>
        <v>256171638.75629979</v>
      </c>
      <c r="N4873" s="1784"/>
      <c r="O4873" s="1784"/>
      <c r="P4873" s="819">
        <f>SUM(P14:P4872)</f>
        <v>136365862.71239999</v>
      </c>
    </row>
    <row r="4874" spans="1:16" x14ac:dyDescent="0.25">
      <c r="A4874" s="886" t="s">
        <v>7754</v>
      </c>
      <c r="B4874" s="886"/>
      <c r="C4874" s="882"/>
      <c r="D4874" s="882"/>
      <c r="E4874" s="885"/>
      <c r="F4874" s="884"/>
      <c r="G4874" s="883"/>
      <c r="H4874" s="882"/>
      <c r="I4874" s="882"/>
      <c r="J4874" s="882"/>
      <c r="K4874" s="881"/>
      <c r="L4874" s="881"/>
      <c r="M4874" s="881"/>
      <c r="N4874" s="881"/>
      <c r="O4874" s="881"/>
      <c r="P4874" s="881"/>
    </row>
    <row r="4875" spans="1:16" x14ac:dyDescent="0.25">
      <c r="A4875" s="834"/>
      <c r="B4875" s="834"/>
      <c r="C4875" s="830"/>
      <c r="D4875" s="830"/>
      <c r="E4875" s="833"/>
      <c r="F4875" s="832"/>
      <c r="G4875" s="831"/>
      <c r="H4875" s="830"/>
      <c r="I4875" s="830"/>
      <c r="J4875" s="830"/>
      <c r="K4875" s="829"/>
      <c r="L4875" s="829"/>
      <c r="M4875" s="829"/>
      <c r="N4875" s="829"/>
      <c r="O4875" s="829"/>
      <c r="P4875" s="829"/>
    </row>
    <row r="4876" spans="1:16" x14ac:dyDescent="0.25">
      <c r="A4876" s="834"/>
      <c r="B4876" s="834"/>
      <c r="C4876" s="830"/>
      <c r="D4876" s="830"/>
      <c r="E4876" s="833"/>
      <c r="F4876" s="832"/>
      <c r="G4876" s="831"/>
      <c r="H4876" s="830"/>
      <c r="I4876" s="830"/>
      <c r="J4876" s="830"/>
      <c r="K4876" s="829"/>
      <c r="L4876" s="829"/>
      <c r="M4876" s="828"/>
      <c r="N4876" s="829"/>
      <c r="O4876" s="829"/>
      <c r="P4876" s="828"/>
    </row>
    <row r="4877" spans="1:16" ht="18" x14ac:dyDescent="0.25">
      <c r="A4877" s="862" t="s">
        <v>427</v>
      </c>
      <c r="B4877" s="834"/>
      <c r="C4877" s="830"/>
      <c r="D4877" s="830"/>
      <c r="E4877" s="833"/>
      <c r="F4877" s="832"/>
      <c r="G4877" s="831"/>
      <c r="H4877" s="830"/>
      <c r="I4877" s="830"/>
      <c r="J4877" s="830"/>
      <c r="K4877" s="833"/>
      <c r="L4877" s="833"/>
      <c r="M4877" s="833"/>
      <c r="N4877" s="833"/>
      <c r="O4877" s="833"/>
      <c r="P4877" s="833"/>
    </row>
    <row r="4878" spans="1:16" ht="15.75" x14ac:dyDescent="0.25">
      <c r="A4878" s="861" t="s">
        <v>3621</v>
      </c>
      <c r="B4878" s="834"/>
      <c r="C4878" s="830"/>
      <c r="D4878" s="830"/>
      <c r="E4878" s="833"/>
      <c r="F4878" s="832"/>
      <c r="G4878" s="831"/>
      <c r="H4878" s="830"/>
      <c r="I4878" s="830"/>
      <c r="J4878" s="830"/>
      <c r="K4878" s="829"/>
      <c r="L4878" s="829"/>
      <c r="M4878" s="828"/>
      <c r="N4878" s="829"/>
      <c r="O4878" s="829"/>
      <c r="P4878" s="828"/>
    </row>
    <row r="4879" spans="1:16" ht="23.25" x14ac:dyDescent="0.25">
      <c r="A4879" s="1762" t="s">
        <v>3620</v>
      </c>
      <c r="B4879" s="1762"/>
      <c r="C4879" s="1762"/>
      <c r="D4879" s="1762"/>
      <c r="E4879" s="1762"/>
      <c r="F4879" s="1762"/>
      <c r="G4879" s="1762"/>
      <c r="H4879" s="1762"/>
      <c r="I4879" s="1762"/>
      <c r="J4879" s="1762"/>
      <c r="K4879" s="1762"/>
      <c r="L4879" s="1762"/>
      <c r="M4879" s="1762"/>
      <c r="N4879" s="1762"/>
      <c r="O4879" s="1762"/>
      <c r="P4879" s="1762"/>
    </row>
    <row r="4880" spans="1:16" x14ac:dyDescent="0.25">
      <c r="A4880" s="834"/>
      <c r="B4880" s="834"/>
      <c r="C4880" s="830"/>
      <c r="D4880" s="830"/>
      <c r="E4880" s="833"/>
      <c r="F4880" s="832"/>
      <c r="G4880" s="831"/>
      <c r="H4880" s="830"/>
      <c r="I4880" s="830"/>
      <c r="J4880" s="830"/>
      <c r="K4880" s="829"/>
      <c r="L4880" s="829"/>
      <c r="M4880" s="828"/>
      <c r="N4880" s="829"/>
      <c r="O4880" s="829"/>
      <c r="P4880" s="828"/>
    </row>
    <row r="4881" spans="1:16" ht="23.25" x14ac:dyDescent="0.25">
      <c r="A4881" s="1762" t="s">
        <v>627</v>
      </c>
      <c r="B4881" s="1762"/>
      <c r="C4881" s="1762"/>
      <c r="D4881" s="1762"/>
      <c r="E4881" s="1762"/>
      <c r="F4881" s="1762"/>
      <c r="G4881" s="1762"/>
      <c r="H4881" s="1762"/>
      <c r="I4881" s="1762"/>
      <c r="J4881" s="1762"/>
      <c r="K4881" s="1762"/>
      <c r="L4881" s="1762"/>
      <c r="M4881" s="1762"/>
      <c r="N4881" s="1762"/>
      <c r="O4881" s="1762"/>
      <c r="P4881" s="1762"/>
    </row>
    <row r="4882" spans="1:16" ht="23.25" x14ac:dyDescent="0.25">
      <c r="A4882" s="860"/>
      <c r="B4882" s="864"/>
      <c r="C4882" s="857"/>
      <c r="D4882" s="857"/>
      <c r="E4882" s="859"/>
      <c r="F4882" s="857"/>
      <c r="G4882" s="858"/>
      <c r="H4882" s="857"/>
      <c r="I4882" s="857"/>
      <c r="J4882" s="856"/>
      <c r="K4882" s="854"/>
      <c r="L4882" s="854"/>
      <c r="M4882" s="855"/>
      <c r="N4882" s="854"/>
      <c r="O4882" s="853"/>
      <c r="P4882" s="828"/>
    </row>
    <row r="4883" spans="1:16" ht="23.25" x14ac:dyDescent="0.25">
      <c r="A4883" s="1577" t="s">
        <v>3619</v>
      </c>
      <c r="B4883" s="1577"/>
      <c r="C4883" s="1577"/>
      <c r="D4883" s="1577"/>
      <c r="E4883" s="1577"/>
      <c r="F4883" s="1577"/>
      <c r="G4883" s="1577"/>
      <c r="H4883" s="1577"/>
      <c r="I4883" s="1577"/>
      <c r="J4883" s="1577"/>
      <c r="K4883" s="1577"/>
      <c r="L4883" s="1577"/>
      <c r="M4883" s="1577"/>
      <c r="N4883" s="1577"/>
      <c r="O4883" s="1577"/>
      <c r="P4883" s="1577"/>
    </row>
    <row r="4884" spans="1:16" x14ac:dyDescent="0.25">
      <c r="A4884" s="852"/>
      <c r="B4884" s="852"/>
      <c r="C4884" s="848"/>
      <c r="D4884" s="848"/>
      <c r="E4884" s="851"/>
      <c r="F4884" s="850"/>
      <c r="G4884" s="849"/>
      <c r="H4884" s="848"/>
      <c r="I4884" s="848"/>
      <c r="J4884" s="848"/>
      <c r="K4884" s="846"/>
      <c r="L4884" s="846"/>
      <c r="M4884" s="847"/>
      <c r="N4884" s="846"/>
      <c r="O4884" s="846"/>
      <c r="P4884" s="828"/>
    </row>
    <row r="4885" spans="1:16" s="835" customFormat="1" x14ac:dyDescent="0.25">
      <c r="A4885" s="845" t="s">
        <v>3618</v>
      </c>
      <c r="B4885" s="844" t="s">
        <v>18125</v>
      </c>
      <c r="C4885" s="843"/>
      <c r="D4885" s="842"/>
      <c r="E4885" s="841"/>
      <c r="F4885" s="839"/>
      <c r="G4885" s="840"/>
      <c r="H4885" s="839"/>
      <c r="I4885" s="839"/>
      <c r="J4885" s="839"/>
      <c r="K4885" s="837"/>
      <c r="L4885" s="837"/>
      <c r="M4885" s="838"/>
      <c r="N4885" s="837"/>
      <c r="O4885" s="837"/>
      <c r="P4885" s="836"/>
    </row>
    <row r="4886" spans="1:16" x14ac:dyDescent="0.25">
      <c r="A4886" s="834"/>
      <c r="B4886" s="834"/>
      <c r="C4886" s="830"/>
      <c r="D4886" s="830"/>
      <c r="E4886" s="833"/>
      <c r="F4886" s="832"/>
      <c r="G4886" s="831"/>
      <c r="H4886" s="830"/>
      <c r="I4886" s="830"/>
      <c r="J4886" s="830"/>
      <c r="K4886" s="829"/>
      <c r="L4886" s="829"/>
      <c r="M4886" s="828"/>
      <c r="N4886" s="829"/>
      <c r="O4886" s="829"/>
      <c r="P4886" s="828"/>
    </row>
    <row r="4887" spans="1:16" ht="15" customHeight="1" x14ac:dyDescent="0.25">
      <c r="A4887" s="1777" t="s">
        <v>2848</v>
      </c>
      <c r="B4887" s="1778"/>
      <c r="C4887" s="1778"/>
      <c r="D4887" s="1778"/>
      <c r="E4887" s="1779"/>
      <c r="F4887" s="1777" t="s">
        <v>378</v>
      </c>
      <c r="G4887" s="1778"/>
      <c r="H4887" s="1778"/>
      <c r="I4887" s="1778"/>
      <c r="J4887" s="1779"/>
      <c r="K4887" s="1773" t="s">
        <v>2847</v>
      </c>
      <c r="L4887" s="1774"/>
      <c r="M4887" s="1775"/>
      <c r="N4887" s="1773" t="s">
        <v>2846</v>
      </c>
      <c r="O4887" s="1774"/>
      <c r="P4887" s="1775"/>
    </row>
    <row r="4888" spans="1:16" ht="69.75" x14ac:dyDescent="0.25">
      <c r="A4888" s="1535" t="s">
        <v>2845</v>
      </c>
      <c r="B4888" s="1535" t="s">
        <v>5</v>
      </c>
      <c r="C4888" s="1535" t="s">
        <v>2844</v>
      </c>
      <c r="D4888" s="1535" t="s">
        <v>2843</v>
      </c>
      <c r="E4888" s="1536" t="s">
        <v>2842</v>
      </c>
      <c r="F4888" s="1537" t="s">
        <v>2841</v>
      </c>
      <c r="G4888" s="1540" t="s">
        <v>2840</v>
      </c>
      <c r="H4888" s="1535" t="s">
        <v>2839</v>
      </c>
      <c r="I4888" s="1535" t="s">
        <v>2838</v>
      </c>
      <c r="J4888" s="1535" t="s">
        <v>2837</v>
      </c>
      <c r="K4888" s="1538" t="s">
        <v>2836</v>
      </c>
      <c r="L4888" s="1538" t="s">
        <v>2835</v>
      </c>
      <c r="M4888" s="1539" t="s">
        <v>2834</v>
      </c>
      <c r="N4888" s="1538" t="s">
        <v>2836</v>
      </c>
      <c r="O4888" s="1538" t="s">
        <v>2835</v>
      </c>
      <c r="P4888" s="1539" t="s">
        <v>2834</v>
      </c>
    </row>
    <row r="4889" spans="1:16" ht="22.5" x14ac:dyDescent="0.25">
      <c r="A4889" s="867" t="s">
        <v>17830</v>
      </c>
      <c r="B4889" s="867" t="s">
        <v>3626</v>
      </c>
      <c r="C4889" s="867" t="s">
        <v>3031</v>
      </c>
      <c r="D4889" s="868" t="s">
        <v>18076</v>
      </c>
      <c r="E4889" s="870">
        <v>8500</v>
      </c>
      <c r="F4889" s="869" t="s">
        <v>18075</v>
      </c>
      <c r="G4889" s="868" t="s">
        <v>18074</v>
      </c>
      <c r="H4889" s="867" t="s">
        <v>3691</v>
      </c>
      <c r="I4889" s="867" t="s">
        <v>5525</v>
      </c>
      <c r="J4889" s="867" t="s">
        <v>2703</v>
      </c>
      <c r="K4889" s="880">
        <v>3</v>
      </c>
      <c r="L4889" s="880">
        <v>12</v>
      </c>
      <c r="M4889" s="879">
        <v>92428.457943925227</v>
      </c>
      <c r="N4889" s="866"/>
      <c r="O4889" s="866"/>
      <c r="P4889" s="865"/>
    </row>
    <row r="4890" spans="1:16" ht="22.5" x14ac:dyDescent="0.25">
      <c r="A4890" s="867" t="s">
        <v>17830</v>
      </c>
      <c r="B4890" s="867" t="s">
        <v>3626</v>
      </c>
      <c r="C4890" s="867" t="s">
        <v>3031</v>
      </c>
      <c r="D4890" s="868" t="s">
        <v>18073</v>
      </c>
      <c r="E4890" s="870">
        <v>10000</v>
      </c>
      <c r="F4890" s="869" t="s">
        <v>18072</v>
      </c>
      <c r="G4890" s="868" t="s">
        <v>18071</v>
      </c>
      <c r="H4890" s="867" t="s">
        <v>2722</v>
      </c>
      <c r="I4890" s="867" t="s">
        <v>5525</v>
      </c>
      <c r="J4890" s="867" t="s">
        <v>2772</v>
      </c>
      <c r="K4890" s="880">
        <v>3</v>
      </c>
      <c r="L4890" s="880">
        <v>12</v>
      </c>
      <c r="M4890" s="879">
        <v>110428.45794392523</v>
      </c>
      <c r="N4890" s="866"/>
      <c r="O4890" s="866"/>
      <c r="P4890" s="865"/>
    </row>
    <row r="4891" spans="1:16" ht="22.5" x14ac:dyDescent="0.25">
      <c r="A4891" s="867" t="s">
        <v>17830</v>
      </c>
      <c r="B4891" s="867" t="s">
        <v>3626</v>
      </c>
      <c r="C4891" s="867" t="s">
        <v>3031</v>
      </c>
      <c r="D4891" s="868" t="s">
        <v>17864</v>
      </c>
      <c r="E4891" s="870">
        <v>5000</v>
      </c>
      <c r="F4891" s="869" t="s">
        <v>18070</v>
      </c>
      <c r="G4891" s="868" t="s">
        <v>18069</v>
      </c>
      <c r="H4891" s="867" t="s">
        <v>3691</v>
      </c>
      <c r="I4891" s="867" t="s">
        <v>5525</v>
      </c>
      <c r="J4891" s="867" t="s">
        <v>2703</v>
      </c>
      <c r="K4891" s="880">
        <v>3</v>
      </c>
      <c r="L4891" s="880">
        <v>12</v>
      </c>
      <c r="M4891" s="879">
        <v>50428.457943925234</v>
      </c>
      <c r="N4891" s="866"/>
      <c r="O4891" s="866"/>
      <c r="P4891" s="865"/>
    </row>
    <row r="4892" spans="1:16" ht="22.5" x14ac:dyDescent="0.25">
      <c r="A4892" s="867" t="s">
        <v>17830</v>
      </c>
      <c r="B4892" s="867" t="s">
        <v>3626</v>
      </c>
      <c r="C4892" s="867" t="s">
        <v>3031</v>
      </c>
      <c r="D4892" s="868" t="s">
        <v>18068</v>
      </c>
      <c r="E4892" s="870">
        <v>10000</v>
      </c>
      <c r="F4892" s="869" t="s">
        <v>18067</v>
      </c>
      <c r="G4892" s="868" t="s">
        <v>18066</v>
      </c>
      <c r="H4892" s="867" t="s">
        <v>3691</v>
      </c>
      <c r="I4892" s="867" t="s">
        <v>5525</v>
      </c>
      <c r="J4892" s="867" t="s">
        <v>2703</v>
      </c>
      <c r="K4892" s="880">
        <v>3</v>
      </c>
      <c r="L4892" s="880">
        <v>12</v>
      </c>
      <c r="M4892" s="879">
        <v>110428.45794392523</v>
      </c>
      <c r="N4892" s="866"/>
      <c r="O4892" s="866"/>
      <c r="P4892" s="865"/>
    </row>
    <row r="4893" spans="1:16" ht="22.5" x14ac:dyDescent="0.25">
      <c r="A4893" s="867" t="s">
        <v>17830</v>
      </c>
      <c r="B4893" s="867" t="s">
        <v>3626</v>
      </c>
      <c r="C4893" s="867" t="s">
        <v>3031</v>
      </c>
      <c r="D4893" s="868" t="s">
        <v>17864</v>
      </c>
      <c r="E4893" s="870">
        <v>5000</v>
      </c>
      <c r="F4893" s="869" t="s">
        <v>18065</v>
      </c>
      <c r="G4893" s="868" t="s">
        <v>18064</v>
      </c>
      <c r="H4893" s="867" t="s">
        <v>17899</v>
      </c>
      <c r="I4893" s="867" t="s">
        <v>5525</v>
      </c>
      <c r="J4893" s="867" t="s">
        <v>17899</v>
      </c>
      <c r="K4893" s="880">
        <v>3</v>
      </c>
      <c r="L4893" s="880">
        <v>12</v>
      </c>
      <c r="M4893" s="879">
        <v>50428.457943925234</v>
      </c>
      <c r="N4893" s="866"/>
      <c r="O4893" s="866"/>
      <c r="P4893" s="865"/>
    </row>
    <row r="4894" spans="1:16" ht="22.5" x14ac:dyDescent="0.25">
      <c r="A4894" s="867" t="s">
        <v>17830</v>
      </c>
      <c r="B4894" s="867" t="s">
        <v>3626</v>
      </c>
      <c r="C4894" s="867" t="s">
        <v>3031</v>
      </c>
      <c r="D4894" s="868" t="s">
        <v>18124</v>
      </c>
      <c r="E4894" s="870">
        <v>10000</v>
      </c>
      <c r="F4894" s="869" t="s">
        <v>18123</v>
      </c>
      <c r="G4894" s="868" t="s">
        <v>18122</v>
      </c>
      <c r="H4894" s="867" t="s">
        <v>2860</v>
      </c>
      <c r="I4894" s="867" t="s">
        <v>5525</v>
      </c>
      <c r="J4894" s="867" t="s">
        <v>3107</v>
      </c>
      <c r="K4894" s="880">
        <v>3</v>
      </c>
      <c r="L4894" s="880">
        <v>11</v>
      </c>
      <c r="M4894" s="879">
        <v>110428.45794392523</v>
      </c>
      <c r="N4894" s="866"/>
      <c r="O4894" s="866"/>
      <c r="P4894" s="865"/>
    </row>
    <row r="4895" spans="1:16" ht="22.5" x14ac:dyDescent="0.25">
      <c r="A4895" s="867" t="s">
        <v>17830</v>
      </c>
      <c r="B4895" s="867" t="s">
        <v>3626</v>
      </c>
      <c r="C4895" s="867" t="s">
        <v>3031</v>
      </c>
      <c r="D4895" s="868" t="s">
        <v>18121</v>
      </c>
      <c r="E4895" s="870">
        <v>12000</v>
      </c>
      <c r="F4895" s="869" t="s">
        <v>18120</v>
      </c>
      <c r="G4895" s="868" t="s">
        <v>18119</v>
      </c>
      <c r="H4895" s="867" t="s">
        <v>4477</v>
      </c>
      <c r="I4895" s="867" t="s">
        <v>5525</v>
      </c>
      <c r="J4895" s="867" t="s">
        <v>2872</v>
      </c>
      <c r="K4895" s="880">
        <v>1</v>
      </c>
      <c r="L4895" s="880">
        <v>3</v>
      </c>
      <c r="M4895" s="879">
        <v>134428.45794392523</v>
      </c>
      <c r="N4895" s="866"/>
      <c r="O4895" s="866"/>
      <c r="P4895" s="865"/>
    </row>
    <row r="4896" spans="1:16" ht="22.5" x14ac:dyDescent="0.25">
      <c r="A4896" s="867" t="s">
        <v>17830</v>
      </c>
      <c r="B4896" s="867" t="s">
        <v>3626</v>
      </c>
      <c r="C4896" s="867" t="s">
        <v>3031</v>
      </c>
      <c r="D4896" s="868" t="s">
        <v>17851</v>
      </c>
      <c r="E4896" s="870">
        <v>10000</v>
      </c>
      <c r="F4896" s="869" t="s">
        <v>18063</v>
      </c>
      <c r="G4896" s="868" t="s">
        <v>18062</v>
      </c>
      <c r="H4896" s="867" t="s">
        <v>3691</v>
      </c>
      <c r="I4896" s="867" t="s">
        <v>5525</v>
      </c>
      <c r="J4896" s="867" t="s">
        <v>2703</v>
      </c>
      <c r="K4896" s="880">
        <v>3</v>
      </c>
      <c r="L4896" s="880">
        <v>12</v>
      </c>
      <c r="M4896" s="879">
        <v>110428.45794392523</v>
      </c>
      <c r="N4896" s="866"/>
      <c r="O4896" s="866"/>
      <c r="P4896" s="865"/>
    </row>
    <row r="4897" spans="1:16" ht="22.5" x14ac:dyDescent="0.25">
      <c r="A4897" s="867" t="s">
        <v>17830</v>
      </c>
      <c r="B4897" s="867" t="s">
        <v>3626</v>
      </c>
      <c r="C4897" s="867" t="s">
        <v>3031</v>
      </c>
      <c r="D4897" s="868" t="s">
        <v>18061</v>
      </c>
      <c r="E4897" s="870">
        <v>2200</v>
      </c>
      <c r="F4897" s="869" t="s">
        <v>18060</v>
      </c>
      <c r="G4897" s="868" t="s">
        <v>18059</v>
      </c>
      <c r="H4897" s="867" t="s">
        <v>4025</v>
      </c>
      <c r="I4897" s="867" t="s">
        <v>40</v>
      </c>
      <c r="J4897" s="867" t="s">
        <v>4025</v>
      </c>
      <c r="K4897" s="880">
        <v>4</v>
      </c>
      <c r="L4897" s="880">
        <v>12</v>
      </c>
      <c r="M4897" s="879">
        <v>16828.457943925234</v>
      </c>
      <c r="N4897" s="866"/>
      <c r="O4897" s="866"/>
      <c r="P4897" s="865"/>
    </row>
    <row r="4898" spans="1:16" ht="22.5" x14ac:dyDescent="0.25">
      <c r="A4898" s="867" t="s">
        <v>17830</v>
      </c>
      <c r="B4898" s="867" t="s">
        <v>3626</v>
      </c>
      <c r="C4898" s="867" t="s">
        <v>3031</v>
      </c>
      <c r="D4898" s="868" t="s">
        <v>7137</v>
      </c>
      <c r="E4898" s="870">
        <v>14000</v>
      </c>
      <c r="F4898" s="869" t="s">
        <v>18058</v>
      </c>
      <c r="G4898" s="868" t="s">
        <v>18057</v>
      </c>
      <c r="H4898" s="867" t="s">
        <v>2722</v>
      </c>
      <c r="I4898" s="867" t="s">
        <v>5525</v>
      </c>
      <c r="J4898" s="867" t="s">
        <v>2772</v>
      </c>
      <c r="K4898" s="880">
        <v>3</v>
      </c>
      <c r="L4898" s="880">
        <v>12</v>
      </c>
      <c r="M4898" s="879">
        <v>158428.45794392523</v>
      </c>
      <c r="N4898" s="866"/>
      <c r="O4898" s="866"/>
      <c r="P4898" s="865"/>
    </row>
    <row r="4899" spans="1:16" ht="22.5" x14ac:dyDescent="0.25">
      <c r="A4899" s="867" t="s">
        <v>17830</v>
      </c>
      <c r="B4899" s="867" t="s">
        <v>3626</v>
      </c>
      <c r="C4899" s="867" t="s">
        <v>3031</v>
      </c>
      <c r="D4899" s="868" t="s">
        <v>17851</v>
      </c>
      <c r="E4899" s="870">
        <v>10000</v>
      </c>
      <c r="F4899" s="869" t="s">
        <v>18056</v>
      </c>
      <c r="G4899" s="868" t="s">
        <v>18055</v>
      </c>
      <c r="H4899" s="867" t="s">
        <v>2883</v>
      </c>
      <c r="I4899" s="867" t="s">
        <v>5525</v>
      </c>
      <c r="J4899" s="867" t="s">
        <v>2852</v>
      </c>
      <c r="K4899" s="880">
        <v>3</v>
      </c>
      <c r="L4899" s="880">
        <v>12</v>
      </c>
      <c r="M4899" s="879">
        <v>110428.45794392523</v>
      </c>
      <c r="N4899" s="866"/>
      <c r="O4899" s="866"/>
      <c r="P4899" s="865"/>
    </row>
    <row r="4900" spans="1:16" ht="22.5" x14ac:dyDescent="0.25">
      <c r="A4900" s="867" t="s">
        <v>17830</v>
      </c>
      <c r="B4900" s="867" t="s">
        <v>3626</v>
      </c>
      <c r="C4900" s="867" t="s">
        <v>3031</v>
      </c>
      <c r="D4900" s="868" t="s">
        <v>18054</v>
      </c>
      <c r="E4900" s="870">
        <v>7000</v>
      </c>
      <c r="F4900" s="869" t="s">
        <v>18053</v>
      </c>
      <c r="G4900" s="868" t="s">
        <v>18052</v>
      </c>
      <c r="H4900" s="867" t="s">
        <v>2722</v>
      </c>
      <c r="I4900" s="867" t="s">
        <v>5525</v>
      </c>
      <c r="J4900" s="867" t="s">
        <v>2772</v>
      </c>
      <c r="K4900" s="880">
        <v>3</v>
      </c>
      <c r="L4900" s="880">
        <v>12</v>
      </c>
      <c r="M4900" s="879">
        <v>74428.457943925227</v>
      </c>
      <c r="N4900" s="866"/>
      <c r="O4900" s="866"/>
      <c r="P4900" s="865"/>
    </row>
    <row r="4901" spans="1:16" ht="22.5" x14ac:dyDescent="0.25">
      <c r="A4901" s="867" t="s">
        <v>17830</v>
      </c>
      <c r="B4901" s="867" t="s">
        <v>3626</v>
      </c>
      <c r="C4901" s="867" t="s">
        <v>3031</v>
      </c>
      <c r="D4901" s="868" t="s">
        <v>6910</v>
      </c>
      <c r="E4901" s="870">
        <v>2500</v>
      </c>
      <c r="F4901" s="869" t="s">
        <v>18051</v>
      </c>
      <c r="G4901" s="868" t="s">
        <v>18050</v>
      </c>
      <c r="H4901" s="867" t="s">
        <v>7595</v>
      </c>
      <c r="I4901" s="867" t="s">
        <v>40</v>
      </c>
      <c r="J4901" s="867" t="s">
        <v>3026</v>
      </c>
      <c r="K4901" s="880">
        <v>3</v>
      </c>
      <c r="L4901" s="880">
        <v>12</v>
      </c>
      <c r="M4901" s="879">
        <v>20428.457943925234</v>
      </c>
      <c r="N4901" s="866"/>
      <c r="O4901" s="866"/>
      <c r="P4901" s="865"/>
    </row>
    <row r="4902" spans="1:16" ht="22.5" x14ac:dyDescent="0.25">
      <c r="A4902" s="867" t="s">
        <v>17830</v>
      </c>
      <c r="B4902" s="867" t="s">
        <v>3626</v>
      </c>
      <c r="C4902" s="867" t="s">
        <v>3031</v>
      </c>
      <c r="D4902" s="868" t="s">
        <v>18049</v>
      </c>
      <c r="E4902" s="870">
        <v>6500</v>
      </c>
      <c r="F4902" s="869" t="s">
        <v>18048</v>
      </c>
      <c r="G4902" s="868" t="s">
        <v>18047</v>
      </c>
      <c r="H4902" s="867" t="s">
        <v>18046</v>
      </c>
      <c r="I4902" s="867" t="s">
        <v>5525</v>
      </c>
      <c r="J4902" s="867" t="s">
        <v>18046</v>
      </c>
      <c r="K4902" s="880">
        <v>3</v>
      </c>
      <c r="L4902" s="880">
        <v>12</v>
      </c>
      <c r="M4902" s="879">
        <v>68428.457943925227</v>
      </c>
      <c r="N4902" s="866"/>
      <c r="O4902" s="866"/>
      <c r="P4902" s="865"/>
    </row>
    <row r="4903" spans="1:16" ht="22.5" x14ac:dyDescent="0.25">
      <c r="A4903" s="867" t="s">
        <v>17830</v>
      </c>
      <c r="B4903" s="867" t="s">
        <v>3626</v>
      </c>
      <c r="C4903" s="867" t="s">
        <v>3031</v>
      </c>
      <c r="D4903" s="868" t="s">
        <v>18045</v>
      </c>
      <c r="E4903" s="870">
        <v>13500</v>
      </c>
      <c r="F4903" s="869" t="s">
        <v>18044</v>
      </c>
      <c r="G4903" s="868" t="s">
        <v>18043</v>
      </c>
      <c r="H4903" s="867" t="s">
        <v>4477</v>
      </c>
      <c r="I4903" s="867" t="s">
        <v>5525</v>
      </c>
      <c r="J4903" s="867" t="s">
        <v>2872</v>
      </c>
      <c r="K4903" s="880">
        <v>3</v>
      </c>
      <c r="L4903" s="880">
        <v>12</v>
      </c>
      <c r="M4903" s="879">
        <v>152428.45794392523</v>
      </c>
      <c r="N4903" s="866"/>
      <c r="O4903" s="866"/>
      <c r="P4903" s="865"/>
    </row>
    <row r="4904" spans="1:16" ht="22.5" x14ac:dyDescent="0.25">
      <c r="A4904" s="867" t="s">
        <v>17830</v>
      </c>
      <c r="B4904" s="867" t="s">
        <v>3626</v>
      </c>
      <c r="C4904" s="867" t="s">
        <v>3031</v>
      </c>
      <c r="D4904" s="868" t="s">
        <v>18042</v>
      </c>
      <c r="E4904" s="870">
        <v>2200</v>
      </c>
      <c r="F4904" s="869" t="s">
        <v>18041</v>
      </c>
      <c r="G4904" s="868" t="s">
        <v>18040</v>
      </c>
      <c r="H4904" s="867" t="s">
        <v>2831</v>
      </c>
      <c r="I4904" s="867" t="s">
        <v>40</v>
      </c>
      <c r="J4904" s="867" t="s">
        <v>2831</v>
      </c>
      <c r="K4904" s="880">
        <v>3</v>
      </c>
      <c r="L4904" s="880">
        <v>12</v>
      </c>
      <c r="M4904" s="879">
        <v>16828.457943925234</v>
      </c>
      <c r="N4904" s="866"/>
      <c r="O4904" s="866"/>
      <c r="P4904" s="865"/>
    </row>
    <row r="4905" spans="1:16" ht="22.5" x14ac:dyDescent="0.25">
      <c r="A4905" s="867" t="s">
        <v>17830</v>
      </c>
      <c r="B4905" s="867" t="s">
        <v>3626</v>
      </c>
      <c r="C4905" s="867" t="s">
        <v>3031</v>
      </c>
      <c r="D4905" s="868" t="s">
        <v>17875</v>
      </c>
      <c r="E4905" s="870">
        <v>4200</v>
      </c>
      <c r="F4905" s="869" t="s">
        <v>18039</v>
      </c>
      <c r="G4905" s="868" t="s">
        <v>18038</v>
      </c>
      <c r="H4905" s="867" t="s">
        <v>2801</v>
      </c>
      <c r="I4905" s="867" t="s">
        <v>40</v>
      </c>
      <c r="J4905" s="867" t="s">
        <v>3026</v>
      </c>
      <c r="K4905" s="880">
        <v>3</v>
      </c>
      <c r="L4905" s="880">
        <v>12</v>
      </c>
      <c r="M4905" s="879">
        <v>40828.457943925234</v>
      </c>
      <c r="N4905" s="866"/>
      <c r="O4905" s="866"/>
      <c r="P4905" s="865"/>
    </row>
    <row r="4906" spans="1:16" ht="22.5" x14ac:dyDescent="0.25">
      <c r="A4906" s="867" t="s">
        <v>17830</v>
      </c>
      <c r="B4906" s="867" t="s">
        <v>3626</v>
      </c>
      <c r="C4906" s="867" t="s">
        <v>3031</v>
      </c>
      <c r="D4906" s="868" t="s">
        <v>18033</v>
      </c>
      <c r="E4906" s="870">
        <v>11000</v>
      </c>
      <c r="F4906" s="869" t="s">
        <v>18037</v>
      </c>
      <c r="G4906" s="868" t="s">
        <v>18036</v>
      </c>
      <c r="H4906" s="867" t="s">
        <v>2708</v>
      </c>
      <c r="I4906" s="867" t="s">
        <v>5525</v>
      </c>
      <c r="J4906" s="867" t="s">
        <v>2708</v>
      </c>
      <c r="K4906" s="880">
        <v>3</v>
      </c>
      <c r="L4906" s="880">
        <v>12</v>
      </c>
      <c r="M4906" s="879">
        <v>122428.45794392523</v>
      </c>
      <c r="N4906" s="866"/>
      <c r="O4906" s="866"/>
      <c r="P4906" s="865"/>
    </row>
    <row r="4907" spans="1:16" ht="22.5" x14ac:dyDescent="0.25">
      <c r="A4907" s="867" t="s">
        <v>17830</v>
      </c>
      <c r="B4907" s="867" t="s">
        <v>3626</v>
      </c>
      <c r="C4907" s="867" t="s">
        <v>3031</v>
      </c>
      <c r="D4907" s="868" t="s">
        <v>17864</v>
      </c>
      <c r="E4907" s="870">
        <v>5000</v>
      </c>
      <c r="F4907" s="869" t="s">
        <v>18035</v>
      </c>
      <c r="G4907" s="868" t="s">
        <v>18034</v>
      </c>
      <c r="H4907" s="867" t="s">
        <v>2703</v>
      </c>
      <c r="I4907" s="867" t="s">
        <v>5525</v>
      </c>
      <c r="J4907" s="867" t="s">
        <v>2703</v>
      </c>
      <c r="K4907" s="880">
        <v>3</v>
      </c>
      <c r="L4907" s="880">
        <v>12</v>
      </c>
      <c r="M4907" s="879">
        <v>50428.457943925234</v>
      </c>
      <c r="N4907" s="866"/>
      <c r="O4907" s="866"/>
      <c r="P4907" s="865"/>
    </row>
    <row r="4908" spans="1:16" ht="22.5" x14ac:dyDescent="0.25">
      <c r="A4908" s="867" t="s">
        <v>17830</v>
      </c>
      <c r="B4908" s="867" t="s">
        <v>3626</v>
      </c>
      <c r="C4908" s="867" t="s">
        <v>3031</v>
      </c>
      <c r="D4908" s="868" t="s">
        <v>7137</v>
      </c>
      <c r="E4908" s="870">
        <v>12000</v>
      </c>
      <c r="F4908" s="869" t="s">
        <v>18118</v>
      </c>
      <c r="G4908" s="868" t="s">
        <v>18117</v>
      </c>
      <c r="H4908" s="867" t="s">
        <v>2722</v>
      </c>
      <c r="I4908" s="867" t="s">
        <v>5525</v>
      </c>
      <c r="J4908" s="867" t="s">
        <v>2772</v>
      </c>
      <c r="K4908" s="880">
        <v>1</v>
      </c>
      <c r="L4908" s="880">
        <v>4</v>
      </c>
      <c r="M4908" s="879">
        <v>134428.45794392523</v>
      </c>
      <c r="N4908" s="866"/>
      <c r="O4908" s="866"/>
      <c r="P4908" s="865"/>
    </row>
    <row r="4909" spans="1:16" ht="22.5" x14ac:dyDescent="0.25">
      <c r="A4909" s="867" t="s">
        <v>17830</v>
      </c>
      <c r="B4909" s="867" t="s">
        <v>3626</v>
      </c>
      <c r="C4909" s="867" t="s">
        <v>3031</v>
      </c>
      <c r="D4909" s="868" t="s">
        <v>18033</v>
      </c>
      <c r="E4909" s="870">
        <v>11000</v>
      </c>
      <c r="F4909" s="869" t="s">
        <v>18032</v>
      </c>
      <c r="G4909" s="868" t="s">
        <v>18031</v>
      </c>
      <c r="H4909" s="867" t="s">
        <v>17919</v>
      </c>
      <c r="I4909" s="867" t="s">
        <v>5525</v>
      </c>
      <c r="J4909" s="867" t="s">
        <v>18030</v>
      </c>
      <c r="K4909" s="880">
        <v>3</v>
      </c>
      <c r="L4909" s="880">
        <v>12</v>
      </c>
      <c r="M4909" s="879">
        <v>122428.45794392523</v>
      </c>
      <c r="N4909" s="866"/>
      <c r="O4909" s="866"/>
      <c r="P4909" s="865"/>
    </row>
    <row r="4910" spans="1:16" ht="22.5" x14ac:dyDescent="0.25">
      <c r="A4910" s="867" t="s">
        <v>17830</v>
      </c>
      <c r="B4910" s="867" t="s">
        <v>3626</v>
      </c>
      <c r="C4910" s="867" t="s">
        <v>3031</v>
      </c>
      <c r="D4910" s="868" t="s">
        <v>7137</v>
      </c>
      <c r="E4910" s="870">
        <v>12000</v>
      </c>
      <c r="F4910" s="869" t="s">
        <v>18029</v>
      </c>
      <c r="G4910" s="868" t="s">
        <v>18028</v>
      </c>
      <c r="H4910" s="867" t="s">
        <v>2722</v>
      </c>
      <c r="I4910" s="867" t="s">
        <v>5525</v>
      </c>
      <c r="J4910" s="867" t="s">
        <v>2772</v>
      </c>
      <c r="K4910" s="880">
        <v>3</v>
      </c>
      <c r="L4910" s="880">
        <v>12</v>
      </c>
      <c r="M4910" s="879">
        <v>134428.45794392523</v>
      </c>
      <c r="N4910" s="866"/>
      <c r="O4910" s="866"/>
      <c r="P4910" s="865"/>
    </row>
    <row r="4911" spans="1:16" ht="22.5" x14ac:dyDescent="0.25">
      <c r="A4911" s="867" t="s">
        <v>17830</v>
      </c>
      <c r="B4911" s="867" t="s">
        <v>3626</v>
      </c>
      <c r="C4911" s="867" t="s">
        <v>3031</v>
      </c>
      <c r="D4911" s="868" t="s">
        <v>17864</v>
      </c>
      <c r="E4911" s="870">
        <v>5000</v>
      </c>
      <c r="F4911" s="869" t="s">
        <v>18027</v>
      </c>
      <c r="G4911" s="868" t="s">
        <v>18026</v>
      </c>
      <c r="H4911" s="867" t="s">
        <v>4477</v>
      </c>
      <c r="I4911" s="867" t="s">
        <v>5525</v>
      </c>
      <c r="J4911" s="867" t="s">
        <v>2872</v>
      </c>
      <c r="K4911" s="880">
        <v>3</v>
      </c>
      <c r="L4911" s="880">
        <v>12</v>
      </c>
      <c r="M4911" s="879">
        <v>50428.457943925234</v>
      </c>
      <c r="N4911" s="866"/>
      <c r="O4911" s="866"/>
      <c r="P4911" s="865"/>
    </row>
    <row r="4912" spans="1:16" ht="22.5" x14ac:dyDescent="0.25">
      <c r="A4912" s="867" t="s">
        <v>17830</v>
      </c>
      <c r="B4912" s="867" t="s">
        <v>3626</v>
      </c>
      <c r="C4912" s="867" t="s">
        <v>3031</v>
      </c>
      <c r="D4912" s="868" t="s">
        <v>18025</v>
      </c>
      <c r="E4912" s="870">
        <v>6500</v>
      </c>
      <c r="F4912" s="869" t="s">
        <v>18024</v>
      </c>
      <c r="G4912" s="868" t="s">
        <v>18023</v>
      </c>
      <c r="H4912" s="867" t="s">
        <v>2860</v>
      </c>
      <c r="I4912" s="867" t="s">
        <v>5525</v>
      </c>
      <c r="J4912" s="867" t="s">
        <v>3107</v>
      </c>
      <c r="K4912" s="880">
        <v>3</v>
      </c>
      <c r="L4912" s="880">
        <v>12</v>
      </c>
      <c r="M4912" s="879">
        <v>68428.457943925227</v>
      </c>
      <c r="N4912" s="866"/>
      <c r="O4912" s="866"/>
      <c r="P4912" s="865"/>
    </row>
    <row r="4913" spans="1:16" ht="22.5" x14ac:dyDescent="0.25">
      <c r="A4913" s="867" t="s">
        <v>17830</v>
      </c>
      <c r="B4913" s="867" t="s">
        <v>3626</v>
      </c>
      <c r="C4913" s="867" t="s">
        <v>3031</v>
      </c>
      <c r="D4913" s="868" t="s">
        <v>6910</v>
      </c>
      <c r="E4913" s="870">
        <v>2500</v>
      </c>
      <c r="F4913" s="869" t="s">
        <v>18022</v>
      </c>
      <c r="G4913" s="868" t="s">
        <v>18021</v>
      </c>
      <c r="H4913" s="867" t="s">
        <v>2801</v>
      </c>
      <c r="I4913" s="867" t="s">
        <v>2822</v>
      </c>
      <c r="J4913" s="867" t="s">
        <v>3026</v>
      </c>
      <c r="K4913" s="880">
        <v>3</v>
      </c>
      <c r="L4913" s="880">
        <v>12</v>
      </c>
      <c r="M4913" s="879">
        <v>20428.457943925234</v>
      </c>
      <c r="N4913" s="866"/>
      <c r="O4913" s="866"/>
      <c r="P4913" s="865"/>
    </row>
    <row r="4914" spans="1:16" ht="22.5" x14ac:dyDescent="0.25">
      <c r="A4914" s="867" t="s">
        <v>17830</v>
      </c>
      <c r="B4914" s="867" t="s">
        <v>3626</v>
      </c>
      <c r="C4914" s="867" t="s">
        <v>3031</v>
      </c>
      <c r="D4914" s="868" t="s">
        <v>17910</v>
      </c>
      <c r="E4914" s="870">
        <v>12000</v>
      </c>
      <c r="F4914" s="869" t="s">
        <v>18020</v>
      </c>
      <c r="G4914" s="868" t="s">
        <v>18019</v>
      </c>
      <c r="H4914" s="867" t="s">
        <v>2883</v>
      </c>
      <c r="I4914" s="867" t="s">
        <v>5525</v>
      </c>
      <c r="J4914" s="867" t="s">
        <v>2852</v>
      </c>
      <c r="K4914" s="880">
        <v>3</v>
      </c>
      <c r="L4914" s="880">
        <v>12</v>
      </c>
      <c r="M4914" s="879">
        <v>134428.45794392523</v>
      </c>
      <c r="N4914" s="866"/>
      <c r="O4914" s="866"/>
      <c r="P4914" s="865"/>
    </row>
    <row r="4915" spans="1:16" ht="33.75" x14ac:dyDescent="0.25">
      <c r="A4915" s="867" t="s">
        <v>17830</v>
      </c>
      <c r="B4915" s="867" t="s">
        <v>3626</v>
      </c>
      <c r="C4915" s="867" t="s">
        <v>3031</v>
      </c>
      <c r="D4915" s="868" t="s">
        <v>18116</v>
      </c>
      <c r="E4915" s="870">
        <v>13000</v>
      </c>
      <c r="F4915" s="869" t="s">
        <v>18115</v>
      </c>
      <c r="G4915" s="868" t="s">
        <v>18114</v>
      </c>
      <c r="H4915" s="867" t="s">
        <v>18113</v>
      </c>
      <c r="I4915" s="867" t="s">
        <v>5525</v>
      </c>
      <c r="J4915" s="867" t="s">
        <v>3170</v>
      </c>
      <c r="K4915" s="880">
        <v>2</v>
      </c>
      <c r="L4915" s="880">
        <v>4</v>
      </c>
      <c r="M4915" s="879">
        <v>146428.45794392523</v>
      </c>
      <c r="N4915" s="866"/>
      <c r="O4915" s="866"/>
      <c r="P4915" s="865"/>
    </row>
    <row r="4916" spans="1:16" ht="22.5" x14ac:dyDescent="0.25">
      <c r="A4916" s="867" t="s">
        <v>17830</v>
      </c>
      <c r="B4916" s="867" t="s">
        <v>3626</v>
      </c>
      <c r="C4916" s="867" t="s">
        <v>3031</v>
      </c>
      <c r="D4916" s="868" t="s">
        <v>6910</v>
      </c>
      <c r="E4916" s="870">
        <v>2500</v>
      </c>
      <c r="F4916" s="869" t="s">
        <v>18018</v>
      </c>
      <c r="G4916" s="868" t="s">
        <v>18017</v>
      </c>
      <c r="H4916" s="867" t="s">
        <v>18016</v>
      </c>
      <c r="I4916" s="867" t="s">
        <v>40</v>
      </c>
      <c r="J4916" s="867" t="s">
        <v>3026</v>
      </c>
      <c r="K4916" s="880">
        <v>3</v>
      </c>
      <c r="L4916" s="880">
        <v>12</v>
      </c>
      <c r="M4916" s="879">
        <v>20428.457943925234</v>
      </c>
      <c r="N4916" s="866"/>
      <c r="O4916" s="866"/>
      <c r="P4916" s="865"/>
    </row>
    <row r="4917" spans="1:16" ht="22.5" x14ac:dyDescent="0.25">
      <c r="A4917" s="867" t="s">
        <v>17830</v>
      </c>
      <c r="B4917" s="867" t="s">
        <v>3626</v>
      </c>
      <c r="C4917" s="867" t="s">
        <v>3031</v>
      </c>
      <c r="D4917" s="868" t="s">
        <v>18112</v>
      </c>
      <c r="E4917" s="870">
        <v>3500</v>
      </c>
      <c r="F4917" s="869" t="s">
        <v>18111</v>
      </c>
      <c r="G4917" s="868" t="s">
        <v>18110</v>
      </c>
      <c r="H4917" s="867" t="s">
        <v>3691</v>
      </c>
      <c r="I4917" s="867" t="s">
        <v>5525</v>
      </c>
      <c r="J4917" s="867" t="s">
        <v>2703</v>
      </c>
      <c r="K4917" s="880">
        <v>2</v>
      </c>
      <c r="L4917" s="880">
        <v>7</v>
      </c>
      <c r="M4917" s="879">
        <v>32428.457943925234</v>
      </c>
      <c r="N4917" s="866"/>
      <c r="O4917" s="866"/>
      <c r="P4917" s="865"/>
    </row>
    <row r="4918" spans="1:16" ht="22.5" x14ac:dyDescent="0.25">
      <c r="A4918" s="867" t="s">
        <v>17830</v>
      </c>
      <c r="B4918" s="867" t="s">
        <v>3626</v>
      </c>
      <c r="C4918" s="867" t="s">
        <v>3031</v>
      </c>
      <c r="D4918" s="868" t="s">
        <v>7611</v>
      </c>
      <c r="E4918" s="870">
        <v>2500</v>
      </c>
      <c r="F4918" s="869" t="s">
        <v>18015</v>
      </c>
      <c r="G4918" s="868" t="s">
        <v>18014</v>
      </c>
      <c r="H4918" s="867" t="s">
        <v>3135</v>
      </c>
      <c r="I4918" s="867" t="s">
        <v>40</v>
      </c>
      <c r="J4918" s="867" t="s">
        <v>3135</v>
      </c>
      <c r="K4918" s="880">
        <v>3</v>
      </c>
      <c r="L4918" s="880">
        <v>12</v>
      </c>
      <c r="M4918" s="879">
        <v>20428.457943925234</v>
      </c>
      <c r="N4918" s="866"/>
      <c r="O4918" s="866"/>
      <c r="P4918" s="865"/>
    </row>
    <row r="4919" spans="1:16" ht="22.5" x14ac:dyDescent="0.25">
      <c r="A4919" s="867" t="s">
        <v>17830</v>
      </c>
      <c r="B4919" s="867" t="s">
        <v>3626</v>
      </c>
      <c r="C4919" s="867" t="s">
        <v>3031</v>
      </c>
      <c r="D4919" s="868" t="s">
        <v>17881</v>
      </c>
      <c r="E4919" s="870">
        <v>3500</v>
      </c>
      <c r="F4919" s="869" t="s">
        <v>18013</v>
      </c>
      <c r="G4919" s="868" t="s">
        <v>18012</v>
      </c>
      <c r="H4919" s="867" t="s">
        <v>3691</v>
      </c>
      <c r="I4919" s="867" t="s">
        <v>5525</v>
      </c>
      <c r="J4919" s="867" t="s">
        <v>18011</v>
      </c>
      <c r="K4919" s="880">
        <v>3</v>
      </c>
      <c r="L4919" s="880">
        <v>12</v>
      </c>
      <c r="M4919" s="879">
        <v>32428.457943925234</v>
      </c>
      <c r="N4919" s="866"/>
      <c r="O4919" s="866"/>
      <c r="P4919" s="865"/>
    </row>
    <row r="4920" spans="1:16" ht="22.5" x14ac:dyDescent="0.25">
      <c r="A4920" s="867" t="s">
        <v>17830</v>
      </c>
      <c r="B4920" s="867" t="s">
        <v>3626</v>
      </c>
      <c r="C4920" s="867" t="s">
        <v>3031</v>
      </c>
      <c r="D4920" s="868" t="s">
        <v>18109</v>
      </c>
      <c r="E4920" s="870">
        <v>15000</v>
      </c>
      <c r="F4920" s="869" t="s">
        <v>18108</v>
      </c>
      <c r="G4920" s="868" t="s">
        <v>18107</v>
      </c>
      <c r="H4920" s="867" t="s">
        <v>2745</v>
      </c>
      <c r="I4920" s="867" t="s">
        <v>5525</v>
      </c>
      <c r="J4920" s="867" t="s">
        <v>2886</v>
      </c>
      <c r="K4920" s="880">
        <v>1</v>
      </c>
      <c r="L4920" s="880">
        <v>6</v>
      </c>
      <c r="M4920" s="879">
        <v>170428.45794392523</v>
      </c>
      <c r="N4920" s="866"/>
      <c r="O4920" s="866"/>
      <c r="P4920" s="865"/>
    </row>
    <row r="4921" spans="1:16" ht="22.5" x14ac:dyDescent="0.25">
      <c r="A4921" s="867" t="s">
        <v>17830</v>
      </c>
      <c r="B4921" s="867" t="s">
        <v>3626</v>
      </c>
      <c r="C4921" s="867" t="s">
        <v>3031</v>
      </c>
      <c r="D4921" s="868" t="s">
        <v>18010</v>
      </c>
      <c r="E4921" s="870">
        <v>15000</v>
      </c>
      <c r="F4921" s="869" t="s">
        <v>18009</v>
      </c>
      <c r="G4921" s="868" t="s">
        <v>18008</v>
      </c>
      <c r="H4921" s="867" t="s">
        <v>2883</v>
      </c>
      <c r="I4921" s="867" t="s">
        <v>5525</v>
      </c>
      <c r="J4921" s="867" t="s">
        <v>2852</v>
      </c>
      <c r="K4921" s="880">
        <v>3</v>
      </c>
      <c r="L4921" s="880">
        <v>12</v>
      </c>
      <c r="M4921" s="879">
        <v>170428.45794392523</v>
      </c>
      <c r="N4921" s="866"/>
      <c r="O4921" s="866"/>
      <c r="P4921" s="865"/>
    </row>
    <row r="4922" spans="1:16" ht="22.5" x14ac:dyDescent="0.25">
      <c r="A4922" s="867" t="s">
        <v>17830</v>
      </c>
      <c r="B4922" s="867" t="s">
        <v>3626</v>
      </c>
      <c r="C4922" s="867" t="s">
        <v>3031</v>
      </c>
      <c r="D4922" s="868" t="s">
        <v>17851</v>
      </c>
      <c r="E4922" s="870">
        <v>12000</v>
      </c>
      <c r="F4922" s="869" t="s">
        <v>18007</v>
      </c>
      <c r="G4922" s="868" t="s">
        <v>18006</v>
      </c>
      <c r="H4922" s="867" t="s">
        <v>2745</v>
      </c>
      <c r="I4922" s="867" t="s">
        <v>5525</v>
      </c>
      <c r="J4922" s="867" t="s">
        <v>2886</v>
      </c>
      <c r="K4922" s="880">
        <v>3</v>
      </c>
      <c r="L4922" s="880">
        <v>12</v>
      </c>
      <c r="M4922" s="879">
        <v>134428.45794392523</v>
      </c>
      <c r="N4922" s="866"/>
      <c r="O4922" s="866"/>
      <c r="P4922" s="865"/>
    </row>
    <row r="4923" spans="1:16" ht="22.5" x14ac:dyDescent="0.25">
      <c r="A4923" s="867" t="s">
        <v>17830</v>
      </c>
      <c r="B4923" s="867" t="s">
        <v>3626</v>
      </c>
      <c r="C4923" s="867" t="s">
        <v>3031</v>
      </c>
      <c r="D4923" s="868" t="s">
        <v>18106</v>
      </c>
      <c r="E4923" s="870">
        <v>14000</v>
      </c>
      <c r="F4923" s="869" t="s">
        <v>18105</v>
      </c>
      <c r="G4923" s="868" t="s">
        <v>18104</v>
      </c>
      <c r="H4923" s="867" t="s">
        <v>2712</v>
      </c>
      <c r="I4923" s="867" t="s">
        <v>5525</v>
      </c>
      <c r="J4923" s="867" t="s">
        <v>18103</v>
      </c>
      <c r="K4923" s="880">
        <v>2</v>
      </c>
      <c r="L4923" s="880">
        <v>4</v>
      </c>
      <c r="M4923" s="879">
        <v>158428.45794392523</v>
      </c>
      <c r="N4923" s="866"/>
      <c r="O4923" s="866"/>
      <c r="P4923" s="865"/>
    </row>
    <row r="4924" spans="1:16" ht="22.5" x14ac:dyDescent="0.25">
      <c r="A4924" s="867" t="s">
        <v>17830</v>
      </c>
      <c r="B4924" s="867" t="s">
        <v>3626</v>
      </c>
      <c r="C4924" s="867" t="s">
        <v>3031</v>
      </c>
      <c r="D4924" s="868" t="s">
        <v>7137</v>
      </c>
      <c r="E4924" s="870">
        <v>7000</v>
      </c>
      <c r="F4924" s="869" t="s">
        <v>18102</v>
      </c>
      <c r="G4924" s="868" t="s">
        <v>18101</v>
      </c>
      <c r="H4924" s="867" t="s">
        <v>2722</v>
      </c>
      <c r="I4924" s="867" t="s">
        <v>5525</v>
      </c>
      <c r="J4924" s="867" t="s">
        <v>2772</v>
      </c>
      <c r="K4924" s="880">
        <v>2</v>
      </c>
      <c r="L4924" s="880">
        <v>7</v>
      </c>
      <c r="M4924" s="879">
        <v>74428.457943925227</v>
      </c>
      <c r="N4924" s="866"/>
      <c r="O4924" s="866"/>
      <c r="P4924" s="865"/>
    </row>
    <row r="4925" spans="1:16" ht="22.5" x14ac:dyDescent="0.25">
      <c r="A4925" s="867" t="s">
        <v>17830</v>
      </c>
      <c r="B4925" s="867" t="s">
        <v>3626</v>
      </c>
      <c r="C4925" s="867" t="s">
        <v>3031</v>
      </c>
      <c r="D4925" s="868" t="s">
        <v>18005</v>
      </c>
      <c r="E4925" s="870">
        <v>15600</v>
      </c>
      <c r="F4925" s="869" t="s">
        <v>18004</v>
      </c>
      <c r="G4925" s="868" t="s">
        <v>18003</v>
      </c>
      <c r="H4925" s="867" t="s">
        <v>2722</v>
      </c>
      <c r="I4925" s="867" t="s">
        <v>5525</v>
      </c>
      <c r="J4925" s="867" t="s">
        <v>2772</v>
      </c>
      <c r="K4925" s="880">
        <v>3</v>
      </c>
      <c r="L4925" s="880">
        <v>12</v>
      </c>
      <c r="M4925" s="879">
        <v>177628.45794392523</v>
      </c>
      <c r="N4925" s="866"/>
      <c r="O4925" s="866"/>
      <c r="P4925" s="865"/>
    </row>
    <row r="4926" spans="1:16" ht="22.5" x14ac:dyDescent="0.25">
      <c r="A4926" s="867" t="s">
        <v>17830</v>
      </c>
      <c r="B4926" s="867" t="s">
        <v>3626</v>
      </c>
      <c r="C4926" s="867" t="s">
        <v>3031</v>
      </c>
      <c r="D4926" s="868" t="s">
        <v>18002</v>
      </c>
      <c r="E4926" s="870">
        <v>5500</v>
      </c>
      <c r="F4926" s="869" t="s">
        <v>18001</v>
      </c>
      <c r="G4926" s="868" t="s">
        <v>18000</v>
      </c>
      <c r="H4926" s="867" t="s">
        <v>2725</v>
      </c>
      <c r="I4926" s="867" t="s">
        <v>5525</v>
      </c>
      <c r="J4926" s="867" t="s">
        <v>3140</v>
      </c>
      <c r="K4926" s="880">
        <v>3</v>
      </c>
      <c r="L4926" s="880">
        <v>12</v>
      </c>
      <c r="M4926" s="879">
        <v>56428.457943925234</v>
      </c>
      <c r="N4926" s="866"/>
      <c r="O4926" s="866"/>
      <c r="P4926" s="865"/>
    </row>
    <row r="4927" spans="1:16" ht="22.5" x14ac:dyDescent="0.25">
      <c r="A4927" s="867" t="s">
        <v>17830</v>
      </c>
      <c r="B4927" s="867" t="s">
        <v>3626</v>
      </c>
      <c r="C4927" s="867" t="s">
        <v>3031</v>
      </c>
      <c r="D4927" s="868" t="s">
        <v>17999</v>
      </c>
      <c r="E4927" s="870">
        <v>3500</v>
      </c>
      <c r="F4927" s="869" t="s">
        <v>17998</v>
      </c>
      <c r="G4927" s="868" t="s">
        <v>17997</v>
      </c>
      <c r="H4927" s="867" t="s">
        <v>2745</v>
      </c>
      <c r="I4927" s="867" t="s">
        <v>5525</v>
      </c>
      <c r="J4927" s="867" t="s">
        <v>2744</v>
      </c>
      <c r="K4927" s="880">
        <v>3</v>
      </c>
      <c r="L4927" s="880">
        <v>12</v>
      </c>
      <c r="M4927" s="879">
        <v>32428.457943925234</v>
      </c>
      <c r="N4927" s="866"/>
      <c r="O4927" s="866"/>
      <c r="P4927" s="865"/>
    </row>
    <row r="4928" spans="1:16" ht="22.5" x14ac:dyDescent="0.25">
      <c r="A4928" s="867" t="s">
        <v>17830</v>
      </c>
      <c r="B4928" s="867" t="s">
        <v>3626</v>
      </c>
      <c r="C4928" s="867" t="s">
        <v>3031</v>
      </c>
      <c r="D4928" s="868" t="s">
        <v>18100</v>
      </c>
      <c r="E4928" s="870">
        <v>6000</v>
      </c>
      <c r="F4928" s="869" t="s">
        <v>18099</v>
      </c>
      <c r="G4928" s="868" t="s">
        <v>18098</v>
      </c>
      <c r="H4928" s="867" t="s">
        <v>13598</v>
      </c>
      <c r="I4928" s="867" t="s">
        <v>5525</v>
      </c>
      <c r="J4928" s="867" t="s">
        <v>17844</v>
      </c>
      <c r="K4928" s="880">
        <v>2</v>
      </c>
      <c r="L4928" s="880">
        <v>7</v>
      </c>
      <c r="M4928" s="879">
        <v>62428.457943925234</v>
      </c>
      <c r="N4928" s="866"/>
      <c r="O4928" s="866"/>
      <c r="P4928" s="865"/>
    </row>
    <row r="4929" spans="1:16" ht="22.5" x14ac:dyDescent="0.25">
      <c r="A4929" s="867" t="s">
        <v>17830</v>
      </c>
      <c r="B4929" s="867" t="s">
        <v>3626</v>
      </c>
      <c r="C4929" s="867" t="s">
        <v>3031</v>
      </c>
      <c r="D4929" s="868" t="s">
        <v>7137</v>
      </c>
      <c r="E4929" s="870">
        <v>12000</v>
      </c>
      <c r="F4929" s="869" t="s">
        <v>17996</v>
      </c>
      <c r="G4929" s="868" t="s">
        <v>18097</v>
      </c>
      <c r="H4929" s="867" t="s">
        <v>2722</v>
      </c>
      <c r="I4929" s="867" t="s">
        <v>5525</v>
      </c>
      <c r="J4929" s="867" t="s">
        <v>2772</v>
      </c>
      <c r="K4929" s="880">
        <v>1</v>
      </c>
      <c r="L4929" s="880">
        <v>4</v>
      </c>
      <c r="M4929" s="879">
        <v>134428.45794392523</v>
      </c>
      <c r="N4929" s="866"/>
      <c r="O4929" s="866"/>
      <c r="P4929" s="865"/>
    </row>
    <row r="4930" spans="1:16" ht="22.5" x14ac:dyDescent="0.25">
      <c r="A4930" s="867" t="s">
        <v>17830</v>
      </c>
      <c r="B4930" s="867" t="s">
        <v>3626</v>
      </c>
      <c r="C4930" s="867" t="s">
        <v>3031</v>
      </c>
      <c r="D4930" s="868" t="s">
        <v>7137</v>
      </c>
      <c r="E4930" s="870">
        <v>15000</v>
      </c>
      <c r="F4930" s="869" t="s">
        <v>17996</v>
      </c>
      <c r="G4930" s="868" t="s">
        <v>17995</v>
      </c>
      <c r="H4930" s="867" t="s">
        <v>2722</v>
      </c>
      <c r="I4930" s="867" t="s">
        <v>5525</v>
      </c>
      <c r="J4930" s="867" t="s">
        <v>2772</v>
      </c>
      <c r="K4930" s="880">
        <v>2</v>
      </c>
      <c r="L4930" s="880">
        <v>8</v>
      </c>
      <c r="M4930" s="879">
        <v>170428.45794392523</v>
      </c>
      <c r="N4930" s="866"/>
      <c r="O4930" s="866"/>
      <c r="P4930" s="865"/>
    </row>
    <row r="4931" spans="1:16" ht="22.5" x14ac:dyDescent="0.25">
      <c r="A4931" s="867" t="s">
        <v>17830</v>
      </c>
      <c r="B4931" s="867" t="s">
        <v>3626</v>
      </c>
      <c r="C4931" s="867" t="s">
        <v>3031</v>
      </c>
      <c r="D4931" s="868" t="s">
        <v>14427</v>
      </c>
      <c r="E4931" s="870">
        <v>6000</v>
      </c>
      <c r="F4931" s="869" t="s">
        <v>17994</v>
      </c>
      <c r="G4931" s="868" t="s">
        <v>17993</v>
      </c>
      <c r="H4931" s="867" t="s">
        <v>5493</v>
      </c>
      <c r="I4931" s="867" t="s">
        <v>5525</v>
      </c>
      <c r="J4931" s="867" t="s">
        <v>14427</v>
      </c>
      <c r="K4931" s="880">
        <v>3</v>
      </c>
      <c r="L4931" s="880">
        <v>12</v>
      </c>
      <c r="M4931" s="879">
        <v>62428.457943925234</v>
      </c>
      <c r="N4931" s="866"/>
      <c r="O4931" s="866"/>
      <c r="P4931" s="865"/>
    </row>
    <row r="4932" spans="1:16" ht="22.5" x14ac:dyDescent="0.25">
      <c r="A4932" s="867" t="s">
        <v>17830</v>
      </c>
      <c r="B4932" s="867" t="s">
        <v>3626</v>
      </c>
      <c r="C4932" s="867" t="s">
        <v>3031</v>
      </c>
      <c r="D4932" s="868" t="s">
        <v>17992</v>
      </c>
      <c r="E4932" s="870">
        <v>11000</v>
      </c>
      <c r="F4932" s="869" t="s">
        <v>17991</v>
      </c>
      <c r="G4932" s="868" t="s">
        <v>17990</v>
      </c>
      <c r="H4932" s="867" t="s">
        <v>17989</v>
      </c>
      <c r="I4932" s="867" t="s">
        <v>5525</v>
      </c>
      <c r="J4932" s="867" t="s">
        <v>17988</v>
      </c>
      <c r="K4932" s="880">
        <v>3</v>
      </c>
      <c r="L4932" s="880">
        <v>12</v>
      </c>
      <c r="M4932" s="879">
        <v>122428.45794392523</v>
      </c>
      <c r="N4932" s="866"/>
      <c r="O4932" s="866"/>
      <c r="P4932" s="865"/>
    </row>
    <row r="4933" spans="1:16" ht="22.5" x14ac:dyDescent="0.25">
      <c r="A4933" s="867" t="s">
        <v>17830</v>
      </c>
      <c r="B4933" s="867" t="s">
        <v>3626</v>
      </c>
      <c r="C4933" s="867" t="s">
        <v>3031</v>
      </c>
      <c r="D4933" s="868" t="s">
        <v>17987</v>
      </c>
      <c r="E4933" s="870">
        <v>3500</v>
      </c>
      <c r="F4933" s="869" t="s">
        <v>17986</v>
      </c>
      <c r="G4933" s="868" t="s">
        <v>17985</v>
      </c>
      <c r="H4933" s="867" t="s">
        <v>2703</v>
      </c>
      <c r="I4933" s="867" t="s">
        <v>5525</v>
      </c>
      <c r="J4933" s="867" t="s">
        <v>2703</v>
      </c>
      <c r="K4933" s="880">
        <v>3</v>
      </c>
      <c r="L4933" s="880">
        <v>12</v>
      </c>
      <c r="M4933" s="879">
        <v>32428.457943925234</v>
      </c>
      <c r="N4933" s="866"/>
      <c r="O4933" s="866"/>
      <c r="P4933" s="865"/>
    </row>
    <row r="4934" spans="1:16" ht="22.5" x14ac:dyDescent="0.25">
      <c r="A4934" s="867" t="s">
        <v>17830</v>
      </c>
      <c r="B4934" s="867" t="s">
        <v>3626</v>
      </c>
      <c r="C4934" s="867" t="s">
        <v>3031</v>
      </c>
      <c r="D4934" s="868" t="s">
        <v>58</v>
      </c>
      <c r="E4934" s="870">
        <v>3800</v>
      </c>
      <c r="F4934" s="869" t="s">
        <v>17984</v>
      </c>
      <c r="G4934" s="868" t="s">
        <v>17983</v>
      </c>
      <c r="H4934" s="867" t="s">
        <v>2801</v>
      </c>
      <c r="I4934" s="867" t="s">
        <v>40</v>
      </c>
      <c r="J4934" s="867" t="s">
        <v>58</v>
      </c>
      <c r="K4934" s="880">
        <v>3</v>
      </c>
      <c r="L4934" s="880">
        <v>12</v>
      </c>
      <c r="M4934" s="879">
        <v>36028.457943925234</v>
      </c>
      <c r="N4934" s="866"/>
      <c r="O4934" s="866"/>
      <c r="P4934" s="865"/>
    </row>
    <row r="4935" spans="1:16" ht="22.5" x14ac:dyDescent="0.25">
      <c r="A4935" s="867" t="s">
        <v>17830</v>
      </c>
      <c r="B4935" s="867" t="s">
        <v>3626</v>
      </c>
      <c r="C4935" s="867" t="s">
        <v>3031</v>
      </c>
      <c r="D4935" s="868" t="s">
        <v>17982</v>
      </c>
      <c r="E4935" s="870">
        <v>12000</v>
      </c>
      <c r="F4935" s="869" t="s">
        <v>17981</v>
      </c>
      <c r="G4935" s="868" t="s">
        <v>17980</v>
      </c>
      <c r="H4935" s="867" t="s">
        <v>4477</v>
      </c>
      <c r="I4935" s="867" t="s">
        <v>5525</v>
      </c>
      <c r="J4935" s="867" t="s">
        <v>2872</v>
      </c>
      <c r="K4935" s="880">
        <v>3</v>
      </c>
      <c r="L4935" s="880">
        <v>12</v>
      </c>
      <c r="M4935" s="879">
        <v>134428.45794392523</v>
      </c>
      <c r="N4935" s="866"/>
      <c r="O4935" s="866"/>
      <c r="P4935" s="865"/>
    </row>
    <row r="4936" spans="1:16" x14ac:dyDescent="0.25">
      <c r="A4936" s="1777" t="s">
        <v>2848</v>
      </c>
      <c r="B4936" s="1778"/>
      <c r="C4936" s="1778"/>
      <c r="D4936" s="1778"/>
      <c r="E4936" s="1779"/>
      <c r="F4936" s="1777" t="s">
        <v>378</v>
      </c>
      <c r="G4936" s="1778"/>
      <c r="H4936" s="1778"/>
      <c r="I4936" s="1778"/>
      <c r="J4936" s="1779"/>
      <c r="K4936" s="1773" t="s">
        <v>2847</v>
      </c>
      <c r="L4936" s="1774"/>
      <c r="M4936" s="1775"/>
      <c r="N4936" s="1773" t="s">
        <v>2846</v>
      </c>
      <c r="O4936" s="1774"/>
      <c r="P4936" s="1775"/>
    </row>
    <row r="4937" spans="1:16" ht="69.75" x14ac:dyDescent="0.25">
      <c r="A4937" s="1535" t="s">
        <v>2845</v>
      </c>
      <c r="B4937" s="1535" t="s">
        <v>5</v>
      </c>
      <c r="C4937" s="1535" t="s">
        <v>2844</v>
      </c>
      <c r="D4937" s="1535" t="s">
        <v>2843</v>
      </c>
      <c r="E4937" s="1536" t="s">
        <v>2842</v>
      </c>
      <c r="F4937" s="1537" t="s">
        <v>2841</v>
      </c>
      <c r="G4937" s="1540" t="s">
        <v>2840</v>
      </c>
      <c r="H4937" s="1535" t="s">
        <v>2839</v>
      </c>
      <c r="I4937" s="1535" t="s">
        <v>2838</v>
      </c>
      <c r="J4937" s="1535" t="s">
        <v>2837</v>
      </c>
      <c r="K4937" s="1538" t="s">
        <v>2836</v>
      </c>
      <c r="L4937" s="1538" t="s">
        <v>2835</v>
      </c>
      <c r="M4937" s="1539" t="s">
        <v>2834</v>
      </c>
      <c r="N4937" s="1538" t="s">
        <v>2836</v>
      </c>
      <c r="O4937" s="1538" t="s">
        <v>2835</v>
      </c>
      <c r="P4937" s="1539" t="s">
        <v>2834</v>
      </c>
    </row>
    <row r="4938" spans="1:16" ht="22.5" x14ac:dyDescent="0.25">
      <c r="A4938" s="867" t="s">
        <v>17830</v>
      </c>
      <c r="B4938" s="867" t="s">
        <v>3626</v>
      </c>
      <c r="C4938" s="867" t="s">
        <v>3031</v>
      </c>
      <c r="D4938" s="868" t="s">
        <v>3264</v>
      </c>
      <c r="E4938" s="870">
        <v>13000</v>
      </c>
      <c r="F4938" s="869" t="s">
        <v>18096</v>
      </c>
      <c r="G4938" s="868" t="s">
        <v>18095</v>
      </c>
      <c r="H4938" s="867" t="s">
        <v>2703</v>
      </c>
      <c r="I4938" s="867" t="s">
        <v>5525</v>
      </c>
      <c r="J4938" s="867" t="s">
        <v>2703</v>
      </c>
      <c r="K4938" s="880">
        <v>2</v>
      </c>
      <c r="L4938" s="880">
        <v>3</v>
      </c>
      <c r="M4938" s="879">
        <v>146428.45794392523</v>
      </c>
      <c r="N4938" s="866"/>
      <c r="O4938" s="866"/>
      <c r="P4938" s="865"/>
    </row>
    <row r="4939" spans="1:16" ht="22.5" x14ac:dyDescent="0.25">
      <c r="A4939" s="867" t="s">
        <v>17830</v>
      </c>
      <c r="B4939" s="867" t="s">
        <v>3626</v>
      </c>
      <c r="C4939" s="867" t="s">
        <v>3031</v>
      </c>
      <c r="D4939" s="868" t="s">
        <v>17979</v>
      </c>
      <c r="E4939" s="870">
        <v>3500</v>
      </c>
      <c r="F4939" s="869" t="s">
        <v>17978</v>
      </c>
      <c r="G4939" s="868" t="s">
        <v>17977</v>
      </c>
      <c r="H4939" s="867" t="s">
        <v>3691</v>
      </c>
      <c r="I4939" s="867" t="s">
        <v>5525</v>
      </c>
      <c r="J4939" s="867" t="s">
        <v>2703</v>
      </c>
      <c r="K4939" s="880">
        <v>3</v>
      </c>
      <c r="L4939" s="880">
        <v>12</v>
      </c>
      <c r="M4939" s="879">
        <v>32428.457943925234</v>
      </c>
      <c r="N4939" s="866"/>
      <c r="O4939" s="866"/>
      <c r="P4939" s="865"/>
    </row>
    <row r="4940" spans="1:16" ht="22.5" x14ac:dyDescent="0.25">
      <c r="A4940" s="867" t="s">
        <v>17830</v>
      </c>
      <c r="B4940" s="867" t="s">
        <v>3626</v>
      </c>
      <c r="C4940" s="867" t="s">
        <v>3031</v>
      </c>
      <c r="D4940" s="868" t="s">
        <v>7137</v>
      </c>
      <c r="E4940" s="870">
        <v>11000</v>
      </c>
      <c r="F4940" s="869" t="s">
        <v>18094</v>
      </c>
      <c r="G4940" s="868" t="s">
        <v>18093</v>
      </c>
      <c r="H4940" s="867" t="s">
        <v>2722</v>
      </c>
      <c r="I4940" s="867" t="s">
        <v>5525</v>
      </c>
      <c r="J4940" s="867" t="s">
        <v>2772</v>
      </c>
      <c r="K4940" s="880">
        <v>2</v>
      </c>
      <c r="L4940" s="880">
        <v>9</v>
      </c>
      <c r="M4940" s="879">
        <v>122428.45794392523</v>
      </c>
      <c r="N4940" s="866"/>
      <c r="O4940" s="866"/>
      <c r="P4940" s="865"/>
    </row>
    <row r="4941" spans="1:16" ht="22.5" x14ac:dyDescent="0.25">
      <c r="A4941" s="867" t="s">
        <v>17830</v>
      </c>
      <c r="B4941" s="867" t="s">
        <v>3626</v>
      </c>
      <c r="C4941" s="867" t="s">
        <v>3031</v>
      </c>
      <c r="D4941" s="868" t="s">
        <v>17976</v>
      </c>
      <c r="E4941" s="870">
        <v>8000</v>
      </c>
      <c r="F4941" s="869" t="s">
        <v>17975</v>
      </c>
      <c r="G4941" s="868" t="s">
        <v>17974</v>
      </c>
      <c r="H4941" s="867" t="s">
        <v>3691</v>
      </c>
      <c r="I4941" s="867" t="s">
        <v>5525</v>
      </c>
      <c r="J4941" s="867" t="s">
        <v>2703</v>
      </c>
      <c r="K4941" s="880">
        <v>3</v>
      </c>
      <c r="L4941" s="880">
        <v>12</v>
      </c>
      <c r="M4941" s="879">
        <v>86428.457943925227</v>
      </c>
      <c r="N4941" s="866"/>
      <c r="O4941" s="866"/>
      <c r="P4941" s="865"/>
    </row>
    <row r="4942" spans="1:16" ht="22.5" x14ac:dyDescent="0.25">
      <c r="A4942" s="867" t="s">
        <v>17830</v>
      </c>
      <c r="B4942" s="867" t="s">
        <v>3626</v>
      </c>
      <c r="C4942" s="867" t="s">
        <v>3031</v>
      </c>
      <c r="D4942" s="868" t="s">
        <v>18054</v>
      </c>
      <c r="E4942" s="870">
        <v>7000</v>
      </c>
      <c r="F4942" s="869" t="s">
        <v>18092</v>
      </c>
      <c r="G4942" s="868" t="s">
        <v>18091</v>
      </c>
      <c r="H4942" s="867" t="s">
        <v>2722</v>
      </c>
      <c r="I4942" s="867" t="s">
        <v>5525</v>
      </c>
      <c r="J4942" s="867" t="s">
        <v>2772</v>
      </c>
      <c r="K4942" s="880">
        <v>1</v>
      </c>
      <c r="L4942" s="880">
        <v>3</v>
      </c>
      <c r="M4942" s="879">
        <v>74428.457943925227</v>
      </c>
      <c r="N4942" s="866"/>
      <c r="O4942" s="866"/>
      <c r="P4942" s="865"/>
    </row>
    <row r="4943" spans="1:16" ht="22.5" x14ac:dyDescent="0.25">
      <c r="A4943" s="867" t="s">
        <v>17830</v>
      </c>
      <c r="B4943" s="867" t="s">
        <v>3626</v>
      </c>
      <c r="C4943" s="867" t="s">
        <v>3031</v>
      </c>
      <c r="D4943" s="868" t="s">
        <v>17851</v>
      </c>
      <c r="E4943" s="870">
        <v>10000</v>
      </c>
      <c r="F4943" s="869" t="s">
        <v>17973</v>
      </c>
      <c r="G4943" s="868" t="s">
        <v>17972</v>
      </c>
      <c r="H4943" s="867" t="s">
        <v>2703</v>
      </c>
      <c r="I4943" s="867" t="s">
        <v>5525</v>
      </c>
      <c r="J4943" s="867" t="s">
        <v>2703</v>
      </c>
      <c r="K4943" s="880">
        <v>3</v>
      </c>
      <c r="L4943" s="880">
        <v>12</v>
      </c>
      <c r="M4943" s="879">
        <v>110428.45794392523</v>
      </c>
      <c r="N4943" s="866"/>
      <c r="O4943" s="866"/>
      <c r="P4943" s="865"/>
    </row>
    <row r="4944" spans="1:16" ht="22.5" x14ac:dyDescent="0.25">
      <c r="A4944" s="867" t="s">
        <v>17830</v>
      </c>
      <c r="B4944" s="867" t="s">
        <v>3626</v>
      </c>
      <c r="C4944" s="867" t="s">
        <v>3031</v>
      </c>
      <c r="D4944" s="868" t="s">
        <v>18025</v>
      </c>
      <c r="E4944" s="870">
        <v>6500</v>
      </c>
      <c r="F4944" s="869" t="s">
        <v>18090</v>
      </c>
      <c r="G4944" s="868" t="s">
        <v>18089</v>
      </c>
      <c r="H4944" s="867" t="s">
        <v>2745</v>
      </c>
      <c r="I4944" s="867" t="s">
        <v>5525</v>
      </c>
      <c r="J4944" s="867" t="s">
        <v>2886</v>
      </c>
      <c r="K4944" s="880">
        <v>1</v>
      </c>
      <c r="L4944" s="880">
        <v>4</v>
      </c>
      <c r="M4944" s="879">
        <v>68428.457943925227</v>
      </c>
      <c r="N4944" s="866"/>
      <c r="O4944" s="866"/>
      <c r="P4944" s="865"/>
    </row>
    <row r="4945" spans="1:16" ht="22.5" x14ac:dyDescent="0.25">
      <c r="A4945" s="867" t="s">
        <v>17830</v>
      </c>
      <c r="B4945" s="867" t="s">
        <v>3626</v>
      </c>
      <c r="C4945" s="867" t="s">
        <v>3031</v>
      </c>
      <c r="D4945" s="868" t="s">
        <v>17856</v>
      </c>
      <c r="E4945" s="870">
        <v>6000</v>
      </c>
      <c r="F4945" s="869" t="s">
        <v>18088</v>
      </c>
      <c r="G4945" s="868" t="s">
        <v>18087</v>
      </c>
      <c r="H4945" s="867" t="s">
        <v>3691</v>
      </c>
      <c r="I4945" s="867" t="s">
        <v>5525</v>
      </c>
      <c r="J4945" s="867" t="s">
        <v>2703</v>
      </c>
      <c r="K4945" s="880">
        <v>2</v>
      </c>
      <c r="L4945" s="880">
        <v>8</v>
      </c>
      <c r="M4945" s="879">
        <v>62428.457943925234</v>
      </c>
      <c r="N4945" s="866"/>
      <c r="O4945" s="866"/>
      <c r="P4945" s="865"/>
    </row>
    <row r="4946" spans="1:16" ht="22.5" x14ac:dyDescent="0.25">
      <c r="A4946" s="867" t="s">
        <v>17830</v>
      </c>
      <c r="B4946" s="867" t="s">
        <v>3626</v>
      </c>
      <c r="C4946" s="867" t="s">
        <v>3031</v>
      </c>
      <c r="D4946" s="868" t="s">
        <v>17969</v>
      </c>
      <c r="E4946" s="870">
        <v>12000</v>
      </c>
      <c r="F4946" s="869" t="s">
        <v>17968</v>
      </c>
      <c r="G4946" s="868" t="s">
        <v>17967</v>
      </c>
      <c r="H4946" s="867" t="s">
        <v>2722</v>
      </c>
      <c r="I4946" s="867" t="s">
        <v>5525</v>
      </c>
      <c r="J4946" s="867" t="s">
        <v>2772</v>
      </c>
      <c r="K4946" s="880">
        <v>3</v>
      </c>
      <c r="L4946" s="880">
        <v>12</v>
      </c>
      <c r="M4946" s="879">
        <v>134428.45794392523</v>
      </c>
      <c r="N4946" s="866"/>
      <c r="O4946" s="866"/>
      <c r="P4946" s="865"/>
    </row>
    <row r="4947" spans="1:16" ht="22.5" x14ac:dyDescent="0.25">
      <c r="A4947" s="867" t="s">
        <v>17830</v>
      </c>
      <c r="B4947" s="867" t="s">
        <v>3626</v>
      </c>
      <c r="C4947" s="867" t="s">
        <v>3031</v>
      </c>
      <c r="D4947" s="868" t="s">
        <v>7137</v>
      </c>
      <c r="E4947" s="870">
        <v>13000</v>
      </c>
      <c r="F4947" s="869" t="s">
        <v>17966</v>
      </c>
      <c r="G4947" s="868" t="s">
        <v>17965</v>
      </c>
      <c r="H4947" s="867" t="s">
        <v>2722</v>
      </c>
      <c r="I4947" s="867" t="s">
        <v>5525</v>
      </c>
      <c r="J4947" s="867" t="s">
        <v>2772</v>
      </c>
      <c r="K4947" s="880">
        <v>3</v>
      </c>
      <c r="L4947" s="880">
        <v>12</v>
      </c>
      <c r="M4947" s="879">
        <v>146428.45794392523</v>
      </c>
      <c r="N4947" s="866"/>
      <c r="O4947" s="866"/>
      <c r="P4947" s="865"/>
    </row>
    <row r="4948" spans="1:16" ht="22.5" x14ac:dyDescent="0.25">
      <c r="A4948" s="867" t="s">
        <v>17830</v>
      </c>
      <c r="B4948" s="867" t="s">
        <v>3626</v>
      </c>
      <c r="C4948" s="867" t="s">
        <v>3031</v>
      </c>
      <c r="D4948" s="868" t="s">
        <v>17856</v>
      </c>
      <c r="E4948" s="870">
        <v>15600</v>
      </c>
      <c r="F4948" s="869" t="s">
        <v>17964</v>
      </c>
      <c r="G4948" s="868" t="s">
        <v>17963</v>
      </c>
      <c r="H4948" s="867" t="s">
        <v>2703</v>
      </c>
      <c r="I4948" s="867" t="s">
        <v>5525</v>
      </c>
      <c r="J4948" s="867" t="s">
        <v>2703</v>
      </c>
      <c r="K4948" s="880">
        <v>3</v>
      </c>
      <c r="L4948" s="880">
        <v>12</v>
      </c>
      <c r="M4948" s="879">
        <v>177628.45794392523</v>
      </c>
      <c r="N4948" s="866"/>
      <c r="O4948" s="866"/>
      <c r="P4948" s="865"/>
    </row>
    <row r="4949" spans="1:16" ht="22.5" x14ac:dyDescent="0.25">
      <c r="A4949" s="867" t="s">
        <v>17830</v>
      </c>
      <c r="B4949" s="867" t="s">
        <v>3626</v>
      </c>
      <c r="C4949" s="867" t="s">
        <v>3031</v>
      </c>
      <c r="D4949" s="868" t="s">
        <v>7137</v>
      </c>
      <c r="E4949" s="870">
        <v>12000</v>
      </c>
      <c r="F4949" s="869" t="s">
        <v>17962</v>
      </c>
      <c r="G4949" s="868" t="s">
        <v>17961</v>
      </c>
      <c r="H4949" s="867" t="s">
        <v>2722</v>
      </c>
      <c r="I4949" s="867" t="s">
        <v>5525</v>
      </c>
      <c r="J4949" s="867" t="s">
        <v>2772</v>
      </c>
      <c r="K4949" s="880">
        <v>3</v>
      </c>
      <c r="L4949" s="880">
        <v>12</v>
      </c>
      <c r="M4949" s="879">
        <v>134428.45794392523</v>
      </c>
      <c r="N4949" s="866"/>
      <c r="O4949" s="866"/>
      <c r="P4949" s="865"/>
    </row>
    <row r="4950" spans="1:16" ht="22.5" x14ac:dyDescent="0.25">
      <c r="A4950" s="867" t="s">
        <v>17830</v>
      </c>
      <c r="B4950" s="867" t="s">
        <v>3626</v>
      </c>
      <c r="C4950" s="867" t="s">
        <v>3031</v>
      </c>
      <c r="D4950" s="868" t="s">
        <v>7137</v>
      </c>
      <c r="E4950" s="870">
        <v>15000</v>
      </c>
      <c r="F4950" s="869" t="s">
        <v>17960</v>
      </c>
      <c r="G4950" s="868" t="s">
        <v>17959</v>
      </c>
      <c r="H4950" s="867" t="s">
        <v>2722</v>
      </c>
      <c r="I4950" s="867" t="s">
        <v>5525</v>
      </c>
      <c r="J4950" s="867" t="s">
        <v>2772</v>
      </c>
      <c r="K4950" s="880">
        <v>3</v>
      </c>
      <c r="L4950" s="880">
        <v>12</v>
      </c>
      <c r="M4950" s="879">
        <v>170428.45794392523</v>
      </c>
      <c r="N4950" s="866"/>
      <c r="O4950" s="866"/>
      <c r="P4950" s="865"/>
    </row>
    <row r="4951" spans="1:16" ht="22.5" x14ac:dyDescent="0.25">
      <c r="A4951" s="867" t="s">
        <v>17830</v>
      </c>
      <c r="B4951" s="867" t="s">
        <v>3626</v>
      </c>
      <c r="C4951" s="867" t="s">
        <v>3031</v>
      </c>
      <c r="D4951" s="868" t="s">
        <v>3222</v>
      </c>
      <c r="E4951" s="870">
        <v>7500</v>
      </c>
      <c r="F4951" s="869" t="s">
        <v>18086</v>
      </c>
      <c r="G4951" s="868" t="s">
        <v>18085</v>
      </c>
      <c r="H4951" s="867" t="s">
        <v>2745</v>
      </c>
      <c r="I4951" s="867" t="s">
        <v>5525</v>
      </c>
      <c r="J4951" s="867" t="s">
        <v>2886</v>
      </c>
      <c r="K4951" s="880">
        <v>1</v>
      </c>
      <c r="L4951" s="880">
        <v>4</v>
      </c>
      <c r="M4951" s="879">
        <v>80428.457943925227</v>
      </c>
      <c r="N4951" s="866"/>
      <c r="O4951" s="866"/>
      <c r="P4951" s="865"/>
    </row>
    <row r="4952" spans="1:16" ht="22.5" x14ac:dyDescent="0.25">
      <c r="A4952" s="867" t="s">
        <v>17830</v>
      </c>
      <c r="B4952" s="867" t="s">
        <v>3626</v>
      </c>
      <c r="C4952" s="867" t="s">
        <v>3031</v>
      </c>
      <c r="D4952" s="868" t="s">
        <v>18084</v>
      </c>
      <c r="E4952" s="870">
        <v>12000</v>
      </c>
      <c r="F4952" s="869" t="s">
        <v>18083</v>
      </c>
      <c r="G4952" s="868" t="s">
        <v>18082</v>
      </c>
      <c r="H4952" s="867" t="s">
        <v>3691</v>
      </c>
      <c r="I4952" s="867" t="s">
        <v>5525</v>
      </c>
      <c r="J4952" s="867" t="s">
        <v>2703</v>
      </c>
      <c r="K4952" s="880">
        <v>2</v>
      </c>
      <c r="L4952" s="880">
        <v>8</v>
      </c>
      <c r="M4952" s="879">
        <v>134428.45794392523</v>
      </c>
      <c r="N4952" s="866"/>
      <c r="O4952" s="866"/>
      <c r="P4952" s="865"/>
    </row>
    <row r="4953" spans="1:16" ht="22.5" x14ac:dyDescent="0.25">
      <c r="A4953" s="867" t="s">
        <v>17830</v>
      </c>
      <c r="B4953" s="867" t="s">
        <v>3626</v>
      </c>
      <c r="C4953" s="867" t="s">
        <v>3031</v>
      </c>
      <c r="D4953" s="868" t="s">
        <v>17956</v>
      </c>
      <c r="E4953" s="870">
        <v>2200</v>
      </c>
      <c r="F4953" s="869" t="s">
        <v>17955</v>
      </c>
      <c r="G4953" s="868" t="s">
        <v>17954</v>
      </c>
      <c r="H4953" s="867" t="s">
        <v>3135</v>
      </c>
      <c r="I4953" s="867" t="s">
        <v>40</v>
      </c>
      <c r="J4953" s="867" t="s">
        <v>3135</v>
      </c>
      <c r="K4953" s="880">
        <v>3</v>
      </c>
      <c r="L4953" s="880">
        <v>12</v>
      </c>
      <c r="M4953" s="879">
        <v>16828.457943925234</v>
      </c>
      <c r="N4953" s="866"/>
      <c r="O4953" s="866"/>
      <c r="P4953" s="865"/>
    </row>
    <row r="4954" spans="1:16" ht="22.5" x14ac:dyDescent="0.25">
      <c r="A4954" s="867" t="s">
        <v>17830</v>
      </c>
      <c r="B4954" s="867" t="s">
        <v>3626</v>
      </c>
      <c r="C4954" s="867" t="s">
        <v>3031</v>
      </c>
      <c r="D4954" s="868" t="s">
        <v>4922</v>
      </c>
      <c r="E4954" s="870">
        <v>3000</v>
      </c>
      <c r="F4954" s="869" t="s">
        <v>17953</v>
      </c>
      <c r="G4954" s="868" t="s">
        <v>17952</v>
      </c>
      <c r="H4954" s="867" t="s">
        <v>2722</v>
      </c>
      <c r="I4954" s="867" t="s">
        <v>5525</v>
      </c>
      <c r="J4954" s="867" t="s">
        <v>2772</v>
      </c>
      <c r="K4954" s="880">
        <v>3</v>
      </c>
      <c r="L4954" s="880">
        <v>12</v>
      </c>
      <c r="M4954" s="879">
        <v>26428.457943925234</v>
      </c>
      <c r="N4954" s="866"/>
      <c r="O4954" s="866"/>
      <c r="P4954" s="865"/>
    </row>
    <row r="4955" spans="1:16" ht="22.5" x14ac:dyDescent="0.25">
      <c r="A4955" s="867" t="s">
        <v>17830</v>
      </c>
      <c r="B4955" s="867" t="s">
        <v>3626</v>
      </c>
      <c r="C4955" s="867" t="s">
        <v>3031</v>
      </c>
      <c r="D4955" s="868" t="s">
        <v>7302</v>
      </c>
      <c r="E4955" s="870">
        <v>2400</v>
      </c>
      <c r="F4955" s="869" t="s">
        <v>17951</v>
      </c>
      <c r="G4955" s="868" t="s">
        <v>17950</v>
      </c>
      <c r="H4955" s="867" t="s">
        <v>17949</v>
      </c>
      <c r="I4955" s="867" t="s">
        <v>2822</v>
      </c>
      <c r="J4955" s="867" t="s">
        <v>17948</v>
      </c>
      <c r="K4955" s="880">
        <v>3</v>
      </c>
      <c r="L4955" s="880">
        <v>12</v>
      </c>
      <c r="M4955" s="879">
        <v>19228.457943925234</v>
      </c>
      <c r="N4955" s="866"/>
      <c r="O4955" s="866"/>
      <c r="P4955" s="865"/>
    </row>
    <row r="4956" spans="1:16" ht="22.5" x14ac:dyDescent="0.25">
      <c r="A4956" s="867" t="s">
        <v>17830</v>
      </c>
      <c r="B4956" s="867" t="s">
        <v>3626</v>
      </c>
      <c r="C4956" s="867" t="s">
        <v>3031</v>
      </c>
      <c r="D4956" s="868" t="s">
        <v>17836</v>
      </c>
      <c r="E4956" s="870">
        <v>5000</v>
      </c>
      <c r="F4956" s="869" t="s">
        <v>17835</v>
      </c>
      <c r="G4956" s="868" t="s">
        <v>17834</v>
      </c>
      <c r="H4956" s="867" t="s">
        <v>2860</v>
      </c>
      <c r="I4956" s="867" t="s">
        <v>5525</v>
      </c>
      <c r="J4956" s="867" t="s">
        <v>3107</v>
      </c>
      <c r="K4956" s="880">
        <v>2</v>
      </c>
      <c r="L4956" s="880">
        <v>7</v>
      </c>
      <c r="M4956" s="879">
        <v>50428.457943925234</v>
      </c>
      <c r="N4956" s="866"/>
      <c r="O4956" s="866"/>
      <c r="P4956" s="865"/>
    </row>
    <row r="4957" spans="1:16" ht="22.5" x14ac:dyDescent="0.25">
      <c r="A4957" s="867" t="s">
        <v>17830</v>
      </c>
      <c r="B4957" s="867" t="s">
        <v>3626</v>
      </c>
      <c r="C4957" s="867" t="s">
        <v>3031</v>
      </c>
      <c r="D4957" s="868" t="s">
        <v>17833</v>
      </c>
      <c r="E4957" s="870">
        <v>3000</v>
      </c>
      <c r="F4957" s="869" t="s">
        <v>17832</v>
      </c>
      <c r="G4957" s="868" t="s">
        <v>17831</v>
      </c>
      <c r="H4957" s="867" t="s">
        <v>3691</v>
      </c>
      <c r="I4957" s="867" t="s">
        <v>5525</v>
      </c>
      <c r="J4957" s="867" t="s">
        <v>3096</v>
      </c>
      <c r="K4957" s="880">
        <v>2</v>
      </c>
      <c r="L4957" s="880">
        <v>6</v>
      </c>
      <c r="M4957" s="879">
        <v>26428.457943925234</v>
      </c>
      <c r="N4957" s="866"/>
      <c r="O4957" s="866"/>
      <c r="P4957" s="865"/>
    </row>
    <row r="4958" spans="1:16" ht="22.5" x14ac:dyDescent="0.25">
      <c r="A4958" s="867" t="s">
        <v>17830</v>
      </c>
      <c r="B4958" s="867" t="s">
        <v>3626</v>
      </c>
      <c r="C4958" s="867" t="s">
        <v>3031</v>
      </c>
      <c r="D4958" s="868" t="s">
        <v>17947</v>
      </c>
      <c r="E4958" s="870">
        <v>12000</v>
      </c>
      <c r="F4958" s="869" t="s">
        <v>17946</v>
      </c>
      <c r="G4958" s="868" t="s">
        <v>17945</v>
      </c>
      <c r="H4958" s="867" t="s">
        <v>17845</v>
      </c>
      <c r="I4958" s="867" t="s">
        <v>5525</v>
      </c>
      <c r="J4958" s="867" t="s">
        <v>17844</v>
      </c>
      <c r="K4958" s="880">
        <v>3</v>
      </c>
      <c r="L4958" s="880">
        <v>12</v>
      </c>
      <c r="M4958" s="879">
        <v>134428.45794392523</v>
      </c>
      <c r="N4958" s="866"/>
      <c r="O4958" s="866"/>
      <c r="P4958" s="865"/>
    </row>
    <row r="4959" spans="1:16" ht="22.5" x14ac:dyDescent="0.25">
      <c r="A4959" s="867" t="s">
        <v>17830</v>
      </c>
      <c r="B4959" s="867" t="s">
        <v>3626</v>
      </c>
      <c r="C4959" s="867" t="s">
        <v>3031</v>
      </c>
      <c r="D4959" s="868" t="s">
        <v>17944</v>
      </c>
      <c r="E4959" s="870">
        <v>10000</v>
      </c>
      <c r="F4959" s="869" t="s">
        <v>17943</v>
      </c>
      <c r="G4959" s="868" t="s">
        <v>17942</v>
      </c>
      <c r="H4959" s="867" t="s">
        <v>3691</v>
      </c>
      <c r="I4959" s="867" t="s">
        <v>5525</v>
      </c>
      <c r="J4959" s="867" t="s">
        <v>2703</v>
      </c>
      <c r="K4959" s="880">
        <v>3</v>
      </c>
      <c r="L4959" s="880">
        <v>12</v>
      </c>
      <c r="M4959" s="879">
        <v>110428.45794392523</v>
      </c>
      <c r="N4959" s="866"/>
      <c r="O4959" s="866"/>
      <c r="P4959" s="865"/>
    </row>
    <row r="4960" spans="1:16" ht="22.5" x14ac:dyDescent="0.25">
      <c r="A4960" s="867" t="s">
        <v>17830</v>
      </c>
      <c r="B4960" s="867" t="s">
        <v>3626</v>
      </c>
      <c r="C4960" s="867" t="s">
        <v>3031</v>
      </c>
      <c r="D4960" s="868" t="s">
        <v>3222</v>
      </c>
      <c r="E4960" s="870">
        <v>7500</v>
      </c>
      <c r="F4960" s="869" t="s">
        <v>17941</v>
      </c>
      <c r="G4960" s="868" t="s">
        <v>17940</v>
      </c>
      <c r="H4960" s="867" t="s">
        <v>2745</v>
      </c>
      <c r="I4960" s="867" t="s">
        <v>5525</v>
      </c>
      <c r="J4960" s="867" t="s">
        <v>2886</v>
      </c>
      <c r="K4960" s="880">
        <v>3</v>
      </c>
      <c r="L4960" s="880">
        <v>12</v>
      </c>
      <c r="M4960" s="879">
        <v>80428.457943925227</v>
      </c>
      <c r="N4960" s="866"/>
      <c r="O4960" s="866"/>
      <c r="P4960" s="865"/>
    </row>
    <row r="4961" spans="1:16" ht="22.5" x14ac:dyDescent="0.25">
      <c r="A4961" s="867" t="s">
        <v>17830</v>
      </c>
      <c r="B4961" s="867" t="s">
        <v>3626</v>
      </c>
      <c r="C4961" s="867" t="s">
        <v>3031</v>
      </c>
      <c r="D4961" s="868" t="s">
        <v>3222</v>
      </c>
      <c r="E4961" s="870">
        <v>5000</v>
      </c>
      <c r="F4961" s="869" t="s">
        <v>17939</v>
      </c>
      <c r="G4961" s="868" t="s">
        <v>17938</v>
      </c>
      <c r="H4961" s="867" t="s">
        <v>2860</v>
      </c>
      <c r="I4961" s="867" t="s">
        <v>5525</v>
      </c>
      <c r="J4961" s="867" t="s">
        <v>3107</v>
      </c>
      <c r="K4961" s="880">
        <v>3</v>
      </c>
      <c r="L4961" s="880">
        <v>12</v>
      </c>
      <c r="M4961" s="879">
        <v>50428.457943925234</v>
      </c>
      <c r="N4961" s="866"/>
      <c r="O4961" s="866"/>
      <c r="P4961" s="865"/>
    </row>
    <row r="4962" spans="1:16" ht="22.5" x14ac:dyDescent="0.25">
      <c r="A4962" s="867" t="s">
        <v>17830</v>
      </c>
      <c r="B4962" s="867" t="s">
        <v>3626</v>
      </c>
      <c r="C4962" s="867" t="s">
        <v>3031</v>
      </c>
      <c r="D4962" s="868" t="s">
        <v>17922</v>
      </c>
      <c r="E4962" s="870">
        <v>6000</v>
      </c>
      <c r="F4962" s="869" t="s">
        <v>18081</v>
      </c>
      <c r="G4962" s="868" t="s">
        <v>18080</v>
      </c>
      <c r="H4962" s="867" t="s">
        <v>17919</v>
      </c>
      <c r="I4962" s="867" t="s">
        <v>5525</v>
      </c>
      <c r="J4962" s="867" t="s">
        <v>17918</v>
      </c>
      <c r="K4962" s="880">
        <v>3</v>
      </c>
      <c r="L4962" s="880">
        <v>8</v>
      </c>
      <c r="M4962" s="879">
        <v>62428.457943925234</v>
      </c>
      <c r="N4962" s="866"/>
      <c r="O4962" s="866"/>
      <c r="P4962" s="865"/>
    </row>
    <row r="4963" spans="1:16" ht="22.5" x14ac:dyDescent="0.25">
      <c r="A4963" s="867" t="s">
        <v>17830</v>
      </c>
      <c r="B4963" s="867" t="s">
        <v>3626</v>
      </c>
      <c r="C4963" s="867" t="s">
        <v>3031</v>
      </c>
      <c r="D4963" s="868" t="s">
        <v>17937</v>
      </c>
      <c r="E4963" s="870">
        <v>13000</v>
      </c>
      <c r="F4963" s="869" t="s">
        <v>17936</v>
      </c>
      <c r="G4963" s="868" t="s">
        <v>17935</v>
      </c>
      <c r="H4963" s="867" t="s">
        <v>2703</v>
      </c>
      <c r="I4963" s="867" t="s">
        <v>5525</v>
      </c>
      <c r="J4963" s="867" t="s">
        <v>3654</v>
      </c>
      <c r="K4963" s="880">
        <v>1</v>
      </c>
      <c r="L4963" s="880">
        <v>4</v>
      </c>
      <c r="M4963" s="879">
        <v>146428.45794392523</v>
      </c>
      <c r="N4963" s="866"/>
      <c r="O4963" s="866"/>
      <c r="P4963" s="865"/>
    </row>
    <row r="4964" spans="1:16" ht="22.5" x14ac:dyDescent="0.25">
      <c r="A4964" s="867" t="s">
        <v>17830</v>
      </c>
      <c r="B4964" s="867" t="s">
        <v>3626</v>
      </c>
      <c r="C4964" s="867" t="s">
        <v>3031</v>
      </c>
      <c r="D4964" s="868" t="s">
        <v>17934</v>
      </c>
      <c r="E4964" s="870">
        <v>6000</v>
      </c>
      <c r="F4964" s="869" t="s">
        <v>17933</v>
      </c>
      <c r="G4964" s="868" t="s">
        <v>17932</v>
      </c>
      <c r="H4964" s="867" t="s">
        <v>2703</v>
      </c>
      <c r="I4964" s="867" t="s">
        <v>5525</v>
      </c>
      <c r="J4964" s="867" t="s">
        <v>17825</v>
      </c>
      <c r="K4964" s="880">
        <v>1</v>
      </c>
      <c r="L4964" s="880">
        <v>3</v>
      </c>
      <c r="M4964" s="879">
        <v>62428.457943925234</v>
      </c>
      <c r="N4964" s="866"/>
      <c r="O4964" s="866"/>
      <c r="P4964" s="865"/>
    </row>
    <row r="4965" spans="1:16" ht="22.5" x14ac:dyDescent="0.25">
      <c r="A4965" s="867" t="s">
        <v>17830</v>
      </c>
      <c r="B4965" s="867" t="s">
        <v>3626</v>
      </c>
      <c r="C4965" s="867" t="s">
        <v>3031</v>
      </c>
      <c r="D4965" s="868" t="s">
        <v>17931</v>
      </c>
      <c r="E4965" s="870">
        <v>15000</v>
      </c>
      <c r="F4965" s="869" t="s">
        <v>17930</v>
      </c>
      <c r="G4965" s="868" t="s">
        <v>17929</v>
      </c>
      <c r="H4965" s="867" t="s">
        <v>2886</v>
      </c>
      <c r="I4965" s="867" t="s">
        <v>5525</v>
      </c>
      <c r="J4965" s="867" t="s">
        <v>3654</v>
      </c>
      <c r="K4965" s="880">
        <v>1</v>
      </c>
      <c r="L4965" s="880">
        <v>4</v>
      </c>
      <c r="M4965" s="879">
        <v>170428.45794392523</v>
      </c>
      <c r="N4965" s="866"/>
      <c r="O4965" s="866"/>
      <c r="P4965" s="865"/>
    </row>
    <row r="4966" spans="1:16" ht="22.5" x14ac:dyDescent="0.25">
      <c r="A4966" s="867" t="s">
        <v>17830</v>
      </c>
      <c r="B4966" s="867" t="s">
        <v>3626</v>
      </c>
      <c r="C4966" s="867" t="s">
        <v>3031</v>
      </c>
      <c r="D4966" s="868" t="s">
        <v>17928</v>
      </c>
      <c r="E4966" s="870">
        <v>14500</v>
      </c>
      <c r="F4966" s="869" t="s">
        <v>17927</v>
      </c>
      <c r="G4966" s="868" t="s">
        <v>17926</v>
      </c>
      <c r="H4966" s="867" t="s">
        <v>2676</v>
      </c>
      <c r="I4966" s="867" t="s">
        <v>5525</v>
      </c>
      <c r="J4966" s="867" t="s">
        <v>2860</v>
      </c>
      <c r="K4966" s="880">
        <v>3</v>
      </c>
      <c r="L4966" s="880">
        <v>12</v>
      </c>
      <c r="M4966" s="879">
        <v>164428.45794392523</v>
      </c>
      <c r="N4966" s="866"/>
      <c r="O4966" s="866"/>
      <c r="P4966" s="865"/>
    </row>
    <row r="4967" spans="1:16" ht="22.5" x14ac:dyDescent="0.25">
      <c r="A4967" s="867" t="s">
        <v>17830</v>
      </c>
      <c r="B4967" s="867" t="s">
        <v>3626</v>
      </c>
      <c r="C4967" s="867" t="s">
        <v>3031</v>
      </c>
      <c r="D4967" s="868" t="s">
        <v>17925</v>
      </c>
      <c r="E4967" s="870">
        <v>12000</v>
      </c>
      <c r="F4967" s="869" t="s">
        <v>17924</v>
      </c>
      <c r="G4967" s="868" t="s">
        <v>17923</v>
      </c>
      <c r="H4967" s="867" t="s">
        <v>4016</v>
      </c>
      <c r="I4967" s="867" t="s">
        <v>5525</v>
      </c>
      <c r="J4967" s="867" t="s">
        <v>3170</v>
      </c>
      <c r="K4967" s="880">
        <v>3</v>
      </c>
      <c r="L4967" s="880">
        <v>12</v>
      </c>
      <c r="M4967" s="879">
        <v>134428.45794392523</v>
      </c>
      <c r="N4967" s="866"/>
      <c r="O4967" s="866"/>
      <c r="P4967" s="865"/>
    </row>
    <row r="4968" spans="1:16" ht="22.5" x14ac:dyDescent="0.25">
      <c r="A4968" s="867" t="s">
        <v>17830</v>
      </c>
      <c r="B4968" s="867" t="s">
        <v>3626</v>
      </c>
      <c r="C4968" s="867" t="s">
        <v>3031</v>
      </c>
      <c r="D4968" s="868" t="s">
        <v>18079</v>
      </c>
      <c r="E4968" s="870">
        <v>3000</v>
      </c>
      <c r="F4968" s="869" t="s">
        <v>18078</v>
      </c>
      <c r="G4968" s="868" t="s">
        <v>18077</v>
      </c>
      <c r="H4968" s="867" t="s">
        <v>3691</v>
      </c>
      <c r="I4968" s="867" t="s">
        <v>5525</v>
      </c>
      <c r="J4968" s="867" t="s">
        <v>3096</v>
      </c>
      <c r="K4968" s="880">
        <v>1</v>
      </c>
      <c r="L4968" s="880">
        <v>6</v>
      </c>
      <c r="M4968" s="879">
        <v>26428.457943925234</v>
      </c>
      <c r="N4968" s="866"/>
      <c r="O4968" s="866"/>
      <c r="P4968" s="865"/>
    </row>
    <row r="4969" spans="1:16" ht="22.5" x14ac:dyDescent="0.25">
      <c r="A4969" s="867" t="s">
        <v>17830</v>
      </c>
      <c r="B4969" s="867" t="s">
        <v>3626</v>
      </c>
      <c r="C4969" s="867" t="s">
        <v>3031</v>
      </c>
      <c r="D4969" s="868" t="s">
        <v>17922</v>
      </c>
      <c r="E4969" s="870">
        <v>4000</v>
      </c>
      <c r="F4969" s="869" t="s">
        <v>17921</v>
      </c>
      <c r="G4969" s="868" t="s">
        <v>17920</v>
      </c>
      <c r="H4969" s="867" t="s">
        <v>17919</v>
      </c>
      <c r="I4969" s="867" t="s">
        <v>5525</v>
      </c>
      <c r="J4969" s="867" t="s">
        <v>17918</v>
      </c>
      <c r="K4969" s="880">
        <v>3</v>
      </c>
      <c r="L4969" s="880">
        <v>12</v>
      </c>
      <c r="M4969" s="879">
        <v>38428.457943925234</v>
      </c>
      <c r="N4969" s="866"/>
      <c r="O4969" s="866"/>
      <c r="P4969" s="865"/>
    </row>
    <row r="4970" spans="1:16" ht="22.5" x14ac:dyDescent="0.25">
      <c r="A4970" s="867" t="s">
        <v>17830</v>
      </c>
      <c r="B4970" s="867" t="s">
        <v>3626</v>
      </c>
      <c r="C4970" s="867" t="s">
        <v>3031</v>
      </c>
      <c r="D4970" s="868" t="s">
        <v>17917</v>
      </c>
      <c r="E4970" s="870">
        <v>10000</v>
      </c>
      <c r="F4970" s="869" t="s">
        <v>17916</v>
      </c>
      <c r="G4970" s="868" t="s">
        <v>17915</v>
      </c>
      <c r="H4970" s="867" t="s">
        <v>17853</v>
      </c>
      <c r="I4970" s="867" t="s">
        <v>5525</v>
      </c>
      <c r="J4970" s="867" t="s">
        <v>17852</v>
      </c>
      <c r="K4970" s="880">
        <v>3</v>
      </c>
      <c r="L4970" s="880">
        <v>12</v>
      </c>
      <c r="M4970" s="879">
        <v>110428.45794392523</v>
      </c>
      <c r="N4970" s="866"/>
      <c r="O4970" s="866"/>
      <c r="P4970" s="865"/>
    </row>
    <row r="4971" spans="1:16" ht="22.5" x14ac:dyDescent="0.25">
      <c r="A4971" s="867" t="s">
        <v>17830</v>
      </c>
      <c r="B4971" s="867" t="s">
        <v>3626</v>
      </c>
      <c r="C4971" s="867" t="s">
        <v>3031</v>
      </c>
      <c r="D4971" s="868" t="s">
        <v>7137</v>
      </c>
      <c r="E4971" s="870">
        <v>15000</v>
      </c>
      <c r="F4971" s="869" t="s">
        <v>17914</v>
      </c>
      <c r="G4971" s="868" t="s">
        <v>17913</v>
      </c>
      <c r="H4971" s="867" t="s">
        <v>2722</v>
      </c>
      <c r="I4971" s="867" t="s">
        <v>5525</v>
      </c>
      <c r="J4971" s="867" t="s">
        <v>2772</v>
      </c>
      <c r="K4971" s="880">
        <v>3</v>
      </c>
      <c r="L4971" s="880">
        <v>12</v>
      </c>
      <c r="M4971" s="879">
        <v>170428.45794392523</v>
      </c>
      <c r="N4971" s="866"/>
      <c r="O4971" s="866"/>
      <c r="P4971" s="865"/>
    </row>
    <row r="4972" spans="1:16" ht="22.5" x14ac:dyDescent="0.25">
      <c r="A4972" s="867" t="s">
        <v>17830</v>
      </c>
      <c r="B4972" s="867" t="s">
        <v>3626</v>
      </c>
      <c r="C4972" s="867" t="s">
        <v>3031</v>
      </c>
      <c r="D4972" s="868" t="s">
        <v>17851</v>
      </c>
      <c r="E4972" s="870">
        <v>15000</v>
      </c>
      <c r="F4972" s="869" t="s">
        <v>17912</v>
      </c>
      <c r="G4972" s="868" t="s">
        <v>17911</v>
      </c>
      <c r="H4972" s="867" t="s">
        <v>2703</v>
      </c>
      <c r="I4972" s="867" t="s">
        <v>5525</v>
      </c>
      <c r="J4972" s="867" t="s">
        <v>2703</v>
      </c>
      <c r="K4972" s="880">
        <v>3</v>
      </c>
      <c r="L4972" s="880">
        <v>12</v>
      </c>
      <c r="M4972" s="879">
        <v>170428.45794392523</v>
      </c>
      <c r="N4972" s="866"/>
      <c r="O4972" s="866"/>
      <c r="P4972" s="865"/>
    </row>
    <row r="4973" spans="1:16" ht="22.5" x14ac:dyDescent="0.25">
      <c r="A4973" s="867" t="s">
        <v>17830</v>
      </c>
      <c r="B4973" s="867" t="s">
        <v>3626</v>
      </c>
      <c r="C4973" s="867" t="s">
        <v>3031</v>
      </c>
      <c r="D4973" s="868" t="s">
        <v>17910</v>
      </c>
      <c r="E4973" s="870">
        <v>12000</v>
      </c>
      <c r="F4973" s="869" t="s">
        <v>17909</v>
      </c>
      <c r="G4973" s="868" t="s">
        <v>17908</v>
      </c>
      <c r="H4973" s="867" t="s">
        <v>2703</v>
      </c>
      <c r="I4973" s="867" t="s">
        <v>5525</v>
      </c>
      <c r="J4973" s="867" t="s">
        <v>2703</v>
      </c>
      <c r="K4973" s="880">
        <v>3</v>
      </c>
      <c r="L4973" s="880">
        <v>12</v>
      </c>
      <c r="M4973" s="879">
        <v>134428.45794392523</v>
      </c>
      <c r="N4973" s="866"/>
      <c r="O4973" s="866"/>
      <c r="P4973" s="865"/>
    </row>
    <row r="4974" spans="1:16" ht="22.5" x14ac:dyDescent="0.25">
      <c r="A4974" s="867" t="s">
        <v>17830</v>
      </c>
      <c r="B4974" s="867" t="s">
        <v>3626</v>
      </c>
      <c r="C4974" s="867" t="s">
        <v>3031</v>
      </c>
      <c r="D4974" s="868" t="s">
        <v>17856</v>
      </c>
      <c r="E4974" s="870">
        <v>9000</v>
      </c>
      <c r="F4974" s="869" t="s">
        <v>17907</v>
      </c>
      <c r="G4974" s="868" t="s">
        <v>17906</v>
      </c>
      <c r="H4974" s="867" t="s">
        <v>3691</v>
      </c>
      <c r="I4974" s="867" t="s">
        <v>5525</v>
      </c>
      <c r="J4974" s="867" t="s">
        <v>2703</v>
      </c>
      <c r="K4974" s="880">
        <v>3</v>
      </c>
      <c r="L4974" s="880">
        <v>12</v>
      </c>
      <c r="M4974" s="879">
        <v>98428.457943925227</v>
      </c>
      <c r="N4974" s="866"/>
      <c r="O4974" s="866"/>
      <c r="P4974" s="865"/>
    </row>
    <row r="4975" spans="1:16" ht="22.5" x14ac:dyDescent="0.25">
      <c r="A4975" s="867" t="s">
        <v>17830</v>
      </c>
      <c r="B4975" s="867" t="s">
        <v>3626</v>
      </c>
      <c r="C4975" s="867" t="s">
        <v>3031</v>
      </c>
      <c r="D4975" s="868" t="s">
        <v>17905</v>
      </c>
      <c r="E4975" s="870">
        <v>9000</v>
      </c>
      <c r="F4975" s="869" t="s">
        <v>17904</v>
      </c>
      <c r="G4975" s="868" t="s">
        <v>17903</v>
      </c>
      <c r="H4975" s="867" t="s">
        <v>2700</v>
      </c>
      <c r="I4975" s="867" t="s">
        <v>5525</v>
      </c>
      <c r="J4975" s="867" t="s">
        <v>3170</v>
      </c>
      <c r="K4975" s="880">
        <v>3</v>
      </c>
      <c r="L4975" s="880">
        <v>12</v>
      </c>
      <c r="M4975" s="879">
        <v>98428.457943925227</v>
      </c>
      <c r="N4975" s="866"/>
      <c r="O4975" s="866"/>
      <c r="P4975" s="865"/>
    </row>
    <row r="4976" spans="1:16" ht="22.5" x14ac:dyDescent="0.25">
      <c r="A4976" s="867" t="s">
        <v>17830</v>
      </c>
      <c r="B4976" s="867" t="s">
        <v>3626</v>
      </c>
      <c r="C4976" s="867" t="s">
        <v>3031</v>
      </c>
      <c r="D4976" s="868" t="s">
        <v>17902</v>
      </c>
      <c r="E4976" s="870">
        <v>10000</v>
      </c>
      <c r="F4976" s="869" t="s">
        <v>17901</v>
      </c>
      <c r="G4976" s="868" t="s">
        <v>17900</v>
      </c>
      <c r="H4976" s="867" t="s">
        <v>17899</v>
      </c>
      <c r="I4976" s="867" t="s">
        <v>5525</v>
      </c>
      <c r="J4976" s="867" t="s">
        <v>17899</v>
      </c>
      <c r="K4976" s="880">
        <v>3</v>
      </c>
      <c r="L4976" s="880">
        <v>12</v>
      </c>
      <c r="M4976" s="879">
        <v>110428.45794392523</v>
      </c>
      <c r="N4976" s="866"/>
      <c r="O4976" s="866"/>
      <c r="P4976" s="865"/>
    </row>
    <row r="4977" spans="1:16" ht="22.5" x14ac:dyDescent="0.25">
      <c r="A4977" s="867" t="s">
        <v>17830</v>
      </c>
      <c r="B4977" s="867" t="s">
        <v>3626</v>
      </c>
      <c r="C4977" s="867" t="s">
        <v>3031</v>
      </c>
      <c r="D4977" s="868" t="s">
        <v>17898</v>
      </c>
      <c r="E4977" s="870">
        <v>12000</v>
      </c>
      <c r="F4977" s="869" t="s">
        <v>17897</v>
      </c>
      <c r="G4977" s="868" t="s">
        <v>17896</v>
      </c>
      <c r="H4977" s="867" t="s">
        <v>17895</v>
      </c>
      <c r="I4977" s="867" t="s">
        <v>5525</v>
      </c>
      <c r="J4977" s="867" t="s">
        <v>17895</v>
      </c>
      <c r="K4977" s="880">
        <v>3</v>
      </c>
      <c r="L4977" s="880">
        <v>12</v>
      </c>
      <c r="M4977" s="879">
        <v>134428.45794392523</v>
      </c>
      <c r="N4977" s="866"/>
      <c r="O4977" s="866"/>
      <c r="P4977" s="865"/>
    </row>
    <row r="4978" spans="1:16" ht="22.5" x14ac:dyDescent="0.25">
      <c r="A4978" s="867" t="s">
        <v>17830</v>
      </c>
      <c r="B4978" s="867" t="s">
        <v>3626</v>
      </c>
      <c r="C4978" s="867" t="s">
        <v>3031</v>
      </c>
      <c r="D4978" s="868" t="s">
        <v>17856</v>
      </c>
      <c r="E4978" s="870">
        <v>13500</v>
      </c>
      <c r="F4978" s="869" t="s">
        <v>17894</v>
      </c>
      <c r="G4978" s="868" t="s">
        <v>17893</v>
      </c>
      <c r="H4978" s="867" t="s">
        <v>11997</v>
      </c>
      <c r="I4978" s="867" t="s">
        <v>5525</v>
      </c>
      <c r="J4978" s="867" t="s">
        <v>16874</v>
      </c>
      <c r="K4978" s="880">
        <v>3</v>
      </c>
      <c r="L4978" s="880">
        <v>12</v>
      </c>
      <c r="M4978" s="879">
        <v>152428.45794392523</v>
      </c>
      <c r="N4978" s="866"/>
      <c r="O4978" s="866"/>
      <c r="P4978" s="865"/>
    </row>
    <row r="4979" spans="1:16" ht="22.5" x14ac:dyDescent="0.25">
      <c r="A4979" s="867" t="s">
        <v>17830</v>
      </c>
      <c r="B4979" s="867" t="s">
        <v>3626</v>
      </c>
      <c r="C4979" s="867" t="s">
        <v>3031</v>
      </c>
      <c r="D4979" s="868" t="s">
        <v>17892</v>
      </c>
      <c r="E4979" s="870">
        <v>4500</v>
      </c>
      <c r="F4979" s="869" t="s">
        <v>17891</v>
      </c>
      <c r="G4979" s="868" t="s">
        <v>17890</v>
      </c>
      <c r="H4979" s="867" t="s">
        <v>9370</v>
      </c>
      <c r="I4979" s="867" t="s">
        <v>5525</v>
      </c>
      <c r="J4979" s="867" t="s">
        <v>17889</v>
      </c>
      <c r="K4979" s="880">
        <v>3</v>
      </c>
      <c r="L4979" s="880">
        <v>12</v>
      </c>
      <c r="M4979" s="879">
        <v>44428.457943925234</v>
      </c>
      <c r="N4979" s="866"/>
      <c r="O4979" s="866"/>
      <c r="P4979" s="865"/>
    </row>
    <row r="4980" spans="1:16" ht="22.5" x14ac:dyDescent="0.25">
      <c r="A4980" s="867" t="s">
        <v>17830</v>
      </c>
      <c r="B4980" s="867" t="s">
        <v>3626</v>
      </c>
      <c r="C4980" s="867" t="s">
        <v>3031</v>
      </c>
      <c r="D4980" s="868" t="s">
        <v>17888</v>
      </c>
      <c r="E4980" s="870">
        <v>5000</v>
      </c>
      <c r="F4980" s="869" t="s">
        <v>17887</v>
      </c>
      <c r="G4980" s="868" t="s">
        <v>17886</v>
      </c>
      <c r="H4980" s="867" t="s">
        <v>3691</v>
      </c>
      <c r="I4980" s="867" t="s">
        <v>5525</v>
      </c>
      <c r="J4980" s="867" t="s">
        <v>2703</v>
      </c>
      <c r="K4980" s="880">
        <v>4</v>
      </c>
      <c r="L4980" s="880">
        <v>12</v>
      </c>
      <c r="M4980" s="879">
        <v>50428.457943925234</v>
      </c>
      <c r="N4980" s="866"/>
      <c r="O4980" s="866"/>
      <c r="P4980" s="865"/>
    </row>
    <row r="4981" spans="1:16" ht="22.5" x14ac:dyDescent="0.25">
      <c r="A4981" s="867" t="s">
        <v>17830</v>
      </c>
      <c r="B4981" s="867" t="s">
        <v>3626</v>
      </c>
      <c r="C4981" s="867" t="s">
        <v>3031</v>
      </c>
      <c r="D4981" s="868" t="s">
        <v>17885</v>
      </c>
      <c r="E4981" s="870">
        <v>12000</v>
      </c>
      <c r="F4981" s="869" t="s">
        <v>17884</v>
      </c>
      <c r="G4981" s="868" t="s">
        <v>17883</v>
      </c>
      <c r="H4981" s="867" t="s">
        <v>4477</v>
      </c>
      <c r="I4981" s="867" t="s">
        <v>5525</v>
      </c>
      <c r="J4981" s="867" t="s">
        <v>17882</v>
      </c>
      <c r="K4981" s="880">
        <v>1</v>
      </c>
      <c r="L4981" s="880">
        <v>4</v>
      </c>
      <c r="M4981" s="879">
        <v>134428.45794392523</v>
      </c>
      <c r="N4981" s="866"/>
      <c r="O4981" s="866"/>
      <c r="P4981" s="865"/>
    </row>
    <row r="4982" spans="1:16" ht="22.5" x14ac:dyDescent="0.25">
      <c r="A4982" s="867" t="s">
        <v>17830</v>
      </c>
      <c r="B4982" s="867" t="s">
        <v>3626</v>
      </c>
      <c r="C4982" s="867" t="s">
        <v>3031</v>
      </c>
      <c r="D4982" s="868" t="s">
        <v>17881</v>
      </c>
      <c r="E4982" s="870">
        <v>3000</v>
      </c>
      <c r="F4982" s="869" t="s">
        <v>17880</v>
      </c>
      <c r="G4982" s="868" t="s">
        <v>17879</v>
      </c>
      <c r="H4982" s="867" t="s">
        <v>2703</v>
      </c>
      <c r="I4982" s="867" t="s">
        <v>5525</v>
      </c>
      <c r="J4982" s="867" t="s">
        <v>3096</v>
      </c>
      <c r="K4982" s="880">
        <v>3</v>
      </c>
      <c r="L4982" s="880">
        <v>12</v>
      </c>
      <c r="M4982" s="879">
        <v>26428.457943925234</v>
      </c>
      <c r="N4982" s="866"/>
      <c r="O4982" s="866"/>
      <c r="P4982" s="865"/>
    </row>
    <row r="4983" spans="1:16" ht="22.5" x14ac:dyDescent="0.25">
      <c r="A4983" s="867" t="s">
        <v>17830</v>
      </c>
      <c r="B4983" s="867" t="s">
        <v>3626</v>
      </c>
      <c r="C4983" s="867" t="s">
        <v>3031</v>
      </c>
      <c r="D4983" s="868" t="s">
        <v>17878</v>
      </c>
      <c r="E4983" s="870">
        <v>9000</v>
      </c>
      <c r="F4983" s="869" t="s">
        <v>17877</v>
      </c>
      <c r="G4983" s="868" t="s">
        <v>17876</v>
      </c>
      <c r="H4983" s="867" t="s">
        <v>2722</v>
      </c>
      <c r="I4983" s="867" t="s">
        <v>5525</v>
      </c>
      <c r="J4983" s="867" t="s">
        <v>2772</v>
      </c>
      <c r="K4983" s="880">
        <v>3</v>
      </c>
      <c r="L4983" s="880">
        <v>12</v>
      </c>
      <c r="M4983" s="879">
        <v>98428.457943925227</v>
      </c>
      <c r="N4983" s="866"/>
      <c r="O4983" s="866"/>
      <c r="P4983" s="865"/>
    </row>
    <row r="4984" spans="1:16" ht="22.5" x14ac:dyDescent="0.25">
      <c r="A4984" s="867" t="s">
        <v>17830</v>
      </c>
      <c r="B4984" s="867" t="s">
        <v>3626</v>
      </c>
      <c r="C4984" s="867" t="s">
        <v>3031</v>
      </c>
      <c r="D4984" s="868" t="s">
        <v>17875</v>
      </c>
      <c r="E4984" s="870">
        <v>4902</v>
      </c>
      <c r="F4984" s="869" t="s">
        <v>17874</v>
      </c>
      <c r="G4984" s="868" t="s">
        <v>17873</v>
      </c>
      <c r="H4984" s="867" t="s">
        <v>7595</v>
      </c>
      <c r="I4984" s="867" t="s">
        <v>40</v>
      </c>
      <c r="J4984" s="867" t="s">
        <v>3026</v>
      </c>
      <c r="K4984" s="880">
        <v>3</v>
      </c>
      <c r="L4984" s="880">
        <v>12</v>
      </c>
      <c r="M4984" s="879">
        <v>49252.457943925234</v>
      </c>
      <c r="N4984" s="866"/>
      <c r="O4984" s="866"/>
      <c r="P4984" s="865"/>
    </row>
    <row r="4985" spans="1:16" ht="22.5" x14ac:dyDescent="0.25">
      <c r="A4985" s="867" t="s">
        <v>17830</v>
      </c>
      <c r="B4985" s="867" t="s">
        <v>3626</v>
      </c>
      <c r="C4985" s="867" t="s">
        <v>3031</v>
      </c>
      <c r="D4985" s="868" t="s">
        <v>17872</v>
      </c>
      <c r="E4985" s="870">
        <v>12000</v>
      </c>
      <c r="F4985" s="869" t="s">
        <v>17871</v>
      </c>
      <c r="G4985" s="868" t="s">
        <v>17870</v>
      </c>
      <c r="H4985" s="867" t="s">
        <v>3691</v>
      </c>
      <c r="I4985" s="867" t="s">
        <v>5525</v>
      </c>
      <c r="J4985" s="867" t="s">
        <v>2703</v>
      </c>
      <c r="K4985" s="880">
        <v>3</v>
      </c>
      <c r="L4985" s="880">
        <v>12</v>
      </c>
      <c r="M4985" s="879">
        <v>134428.45794392523</v>
      </c>
      <c r="N4985" s="866"/>
      <c r="O4985" s="866"/>
      <c r="P4985" s="865"/>
    </row>
    <row r="4986" spans="1:16" ht="22.5" x14ac:dyDescent="0.25">
      <c r="A4986" s="867" t="s">
        <v>17830</v>
      </c>
      <c r="B4986" s="867" t="s">
        <v>3626</v>
      </c>
      <c r="C4986" s="867" t="s">
        <v>3031</v>
      </c>
      <c r="D4986" s="868" t="s">
        <v>17869</v>
      </c>
      <c r="E4986" s="870">
        <v>4000</v>
      </c>
      <c r="F4986" s="869" t="s">
        <v>17868</v>
      </c>
      <c r="G4986" s="868" t="s">
        <v>17867</v>
      </c>
      <c r="H4986" s="867" t="s">
        <v>2722</v>
      </c>
      <c r="I4986" s="867" t="s">
        <v>5525</v>
      </c>
      <c r="J4986" s="867" t="s">
        <v>2772</v>
      </c>
      <c r="K4986" s="880">
        <v>3</v>
      </c>
      <c r="L4986" s="880">
        <v>12</v>
      </c>
      <c r="M4986" s="879">
        <v>38428.457943925234</v>
      </c>
      <c r="N4986" s="866"/>
      <c r="O4986" s="866"/>
      <c r="P4986" s="865"/>
    </row>
    <row r="4987" spans="1:16" ht="22.5" x14ac:dyDescent="0.25">
      <c r="A4987" s="867" t="s">
        <v>17830</v>
      </c>
      <c r="B4987" s="867" t="s">
        <v>3626</v>
      </c>
      <c r="C4987" s="867" t="s">
        <v>3031</v>
      </c>
      <c r="D4987" s="868" t="s">
        <v>17851</v>
      </c>
      <c r="E4987" s="870">
        <v>10000</v>
      </c>
      <c r="F4987" s="869" t="s">
        <v>17866</v>
      </c>
      <c r="G4987" s="868" t="s">
        <v>17865</v>
      </c>
      <c r="H4987" s="867" t="s">
        <v>2712</v>
      </c>
      <c r="I4987" s="867" t="s">
        <v>5525</v>
      </c>
      <c r="J4987" s="867" t="s">
        <v>17837</v>
      </c>
      <c r="K4987" s="880">
        <v>3</v>
      </c>
      <c r="L4987" s="880">
        <v>12</v>
      </c>
      <c r="M4987" s="879">
        <v>110428.45794392523</v>
      </c>
      <c r="N4987" s="866"/>
      <c r="O4987" s="866"/>
      <c r="P4987" s="865"/>
    </row>
    <row r="4988" spans="1:16" ht="22.5" x14ac:dyDescent="0.25">
      <c r="A4988" s="867" t="s">
        <v>17830</v>
      </c>
      <c r="B4988" s="867" t="s">
        <v>3626</v>
      </c>
      <c r="C4988" s="867" t="s">
        <v>3031</v>
      </c>
      <c r="D4988" s="868" t="s">
        <v>17864</v>
      </c>
      <c r="E4988" s="870">
        <v>5000</v>
      </c>
      <c r="F4988" s="869" t="s">
        <v>17863</v>
      </c>
      <c r="G4988" s="868" t="s">
        <v>17862</v>
      </c>
      <c r="H4988" s="867" t="s">
        <v>3691</v>
      </c>
      <c r="I4988" s="867" t="s">
        <v>5525</v>
      </c>
      <c r="J4988" s="867" t="s">
        <v>2703</v>
      </c>
      <c r="K4988" s="880">
        <v>3</v>
      </c>
      <c r="L4988" s="880">
        <v>12</v>
      </c>
      <c r="M4988" s="879">
        <v>50428.457943925234</v>
      </c>
      <c r="N4988" s="866"/>
      <c r="O4988" s="866"/>
      <c r="P4988" s="865"/>
    </row>
    <row r="4989" spans="1:16" ht="22.5" x14ac:dyDescent="0.25">
      <c r="A4989" s="867" t="s">
        <v>17830</v>
      </c>
      <c r="B4989" s="867" t="s">
        <v>3626</v>
      </c>
      <c r="C4989" s="867" t="s">
        <v>3031</v>
      </c>
      <c r="D4989" s="868" t="s">
        <v>17861</v>
      </c>
      <c r="E4989" s="870">
        <v>10000</v>
      </c>
      <c r="F4989" s="869" t="s">
        <v>17860</v>
      </c>
      <c r="G4989" s="868" t="s">
        <v>17859</v>
      </c>
      <c r="H4989" s="867" t="s">
        <v>11997</v>
      </c>
      <c r="I4989" s="867" t="s">
        <v>5525</v>
      </c>
      <c r="J4989" s="867" t="s">
        <v>16874</v>
      </c>
      <c r="K4989" s="880">
        <v>3</v>
      </c>
      <c r="L4989" s="880">
        <v>12</v>
      </c>
      <c r="M4989" s="879">
        <v>110428.45794392523</v>
      </c>
      <c r="N4989" s="866"/>
      <c r="O4989" s="866"/>
      <c r="P4989" s="865"/>
    </row>
    <row r="4990" spans="1:16" ht="22.5" x14ac:dyDescent="0.25">
      <c r="A4990" s="867" t="s">
        <v>17830</v>
      </c>
      <c r="B4990" s="867" t="s">
        <v>3626</v>
      </c>
      <c r="C4990" s="867" t="s">
        <v>3031</v>
      </c>
      <c r="D4990" s="868" t="s">
        <v>17856</v>
      </c>
      <c r="E4990" s="870">
        <v>10000</v>
      </c>
      <c r="F4990" s="869" t="s">
        <v>17858</v>
      </c>
      <c r="G4990" s="868" t="s">
        <v>17857</v>
      </c>
      <c r="H4990" s="867" t="s">
        <v>3691</v>
      </c>
      <c r="I4990" s="867" t="s">
        <v>5525</v>
      </c>
      <c r="J4990" s="867" t="s">
        <v>2703</v>
      </c>
      <c r="K4990" s="880">
        <v>3</v>
      </c>
      <c r="L4990" s="880">
        <v>12</v>
      </c>
      <c r="M4990" s="879">
        <v>110428.45794392523</v>
      </c>
      <c r="N4990" s="866"/>
      <c r="O4990" s="866"/>
      <c r="P4990" s="865"/>
    </row>
    <row r="4991" spans="1:16" ht="22.5" x14ac:dyDescent="0.25">
      <c r="A4991" s="867" t="s">
        <v>17830</v>
      </c>
      <c r="B4991" s="867" t="s">
        <v>3626</v>
      </c>
      <c r="C4991" s="867" t="s">
        <v>3031</v>
      </c>
      <c r="D4991" s="868" t="s">
        <v>17856</v>
      </c>
      <c r="E4991" s="870">
        <v>10000</v>
      </c>
      <c r="F4991" s="869" t="s">
        <v>17855</v>
      </c>
      <c r="G4991" s="868" t="s">
        <v>17854</v>
      </c>
      <c r="H4991" s="867" t="s">
        <v>17853</v>
      </c>
      <c r="I4991" s="867" t="s">
        <v>5525</v>
      </c>
      <c r="J4991" s="867" t="s">
        <v>17852</v>
      </c>
      <c r="K4991" s="880">
        <v>3</v>
      </c>
      <c r="L4991" s="880">
        <v>12</v>
      </c>
      <c r="M4991" s="879">
        <v>110428.45794392523</v>
      </c>
      <c r="N4991" s="866"/>
      <c r="O4991" s="866"/>
      <c r="P4991" s="865"/>
    </row>
    <row r="4992" spans="1:16" ht="22.5" x14ac:dyDescent="0.25">
      <c r="A4992" s="867" t="s">
        <v>17830</v>
      </c>
      <c r="B4992" s="867" t="s">
        <v>3626</v>
      </c>
      <c r="C4992" s="867" t="s">
        <v>3031</v>
      </c>
      <c r="D4992" s="868" t="s">
        <v>17851</v>
      </c>
      <c r="E4992" s="870">
        <v>8000</v>
      </c>
      <c r="F4992" s="869" t="s">
        <v>17850</v>
      </c>
      <c r="G4992" s="868" t="s">
        <v>17849</v>
      </c>
      <c r="H4992" s="867" t="s">
        <v>3691</v>
      </c>
      <c r="I4992" s="867" t="s">
        <v>5525</v>
      </c>
      <c r="J4992" s="867" t="s">
        <v>3096</v>
      </c>
      <c r="K4992" s="880">
        <v>3</v>
      </c>
      <c r="L4992" s="880">
        <v>12</v>
      </c>
      <c r="M4992" s="879">
        <v>86428.457943925227</v>
      </c>
      <c r="N4992" s="866"/>
      <c r="O4992" s="866"/>
      <c r="P4992" s="865"/>
    </row>
    <row r="4993" spans="1:16" ht="33.75" x14ac:dyDescent="0.25">
      <c r="A4993" s="867" t="s">
        <v>17830</v>
      </c>
      <c r="B4993" s="867" t="s">
        <v>3626</v>
      </c>
      <c r="C4993" s="867" t="s">
        <v>3031</v>
      </c>
      <c r="D4993" s="868" t="s">
        <v>17848</v>
      </c>
      <c r="E4993" s="870">
        <v>14000</v>
      </c>
      <c r="F4993" s="869" t="s">
        <v>17847</v>
      </c>
      <c r="G4993" s="868" t="s">
        <v>17846</v>
      </c>
      <c r="H4993" s="867" t="s">
        <v>17845</v>
      </c>
      <c r="I4993" s="867" t="s">
        <v>5525</v>
      </c>
      <c r="J4993" s="867" t="s">
        <v>17844</v>
      </c>
      <c r="K4993" s="880">
        <v>3</v>
      </c>
      <c r="L4993" s="880">
        <v>12</v>
      </c>
      <c r="M4993" s="879">
        <v>158428.45794392523</v>
      </c>
      <c r="N4993" s="866"/>
      <c r="O4993" s="866"/>
      <c r="P4993" s="865"/>
    </row>
    <row r="4994" spans="1:16" x14ac:dyDescent="0.25">
      <c r="A4994" s="1777" t="s">
        <v>2848</v>
      </c>
      <c r="B4994" s="1778"/>
      <c r="C4994" s="1778"/>
      <c r="D4994" s="1778"/>
      <c r="E4994" s="1779"/>
      <c r="F4994" s="1777" t="s">
        <v>378</v>
      </c>
      <c r="G4994" s="1778"/>
      <c r="H4994" s="1778"/>
      <c r="I4994" s="1778"/>
      <c r="J4994" s="1779"/>
      <c r="K4994" s="1773" t="s">
        <v>2847</v>
      </c>
      <c r="L4994" s="1774"/>
      <c r="M4994" s="1775"/>
      <c r="N4994" s="1773" t="s">
        <v>2846</v>
      </c>
      <c r="O4994" s="1774"/>
      <c r="P4994" s="1775"/>
    </row>
    <row r="4995" spans="1:16" ht="69.75" x14ac:dyDescent="0.25">
      <c r="A4995" s="1535" t="s">
        <v>2845</v>
      </c>
      <c r="B4995" s="1535" t="s">
        <v>5</v>
      </c>
      <c r="C4995" s="1535" t="s">
        <v>2844</v>
      </c>
      <c r="D4995" s="1535" t="s">
        <v>2843</v>
      </c>
      <c r="E4995" s="1536" t="s">
        <v>2842</v>
      </c>
      <c r="F4995" s="1537" t="s">
        <v>2841</v>
      </c>
      <c r="G4995" s="1540" t="s">
        <v>2840</v>
      </c>
      <c r="H4995" s="1535" t="s">
        <v>2839</v>
      </c>
      <c r="I4995" s="1535" t="s">
        <v>2838</v>
      </c>
      <c r="J4995" s="1535" t="s">
        <v>2837</v>
      </c>
      <c r="K4995" s="1538" t="s">
        <v>2836</v>
      </c>
      <c r="L4995" s="1538" t="s">
        <v>2835</v>
      </c>
      <c r="M4995" s="1539" t="s">
        <v>2834</v>
      </c>
      <c r="N4995" s="1538" t="s">
        <v>2836</v>
      </c>
      <c r="O4995" s="1538" t="s">
        <v>2835</v>
      </c>
      <c r="P4995" s="1539" t="s">
        <v>2834</v>
      </c>
    </row>
    <row r="4996" spans="1:16" ht="22.5" x14ac:dyDescent="0.25">
      <c r="A4996" s="867" t="s">
        <v>17830</v>
      </c>
      <c r="B4996" s="867" t="s">
        <v>3626</v>
      </c>
      <c r="C4996" s="867" t="s">
        <v>3031</v>
      </c>
      <c r="D4996" s="868" t="s">
        <v>17843</v>
      </c>
      <c r="E4996" s="870">
        <v>14800</v>
      </c>
      <c r="F4996" s="869" t="s">
        <v>17842</v>
      </c>
      <c r="G4996" s="868" t="s">
        <v>17841</v>
      </c>
      <c r="H4996" s="867" t="s">
        <v>3691</v>
      </c>
      <c r="I4996" s="867" t="s">
        <v>5525</v>
      </c>
      <c r="J4996" s="867" t="s">
        <v>3096</v>
      </c>
      <c r="K4996" s="880">
        <v>3</v>
      </c>
      <c r="L4996" s="880">
        <v>12</v>
      </c>
      <c r="M4996" s="879">
        <v>168028.45794392523</v>
      </c>
      <c r="N4996" s="866"/>
      <c r="O4996" s="866"/>
      <c r="P4996" s="865"/>
    </row>
    <row r="4997" spans="1:16" ht="22.5" x14ac:dyDescent="0.25">
      <c r="A4997" s="867" t="s">
        <v>17830</v>
      </c>
      <c r="B4997" s="867" t="s">
        <v>2672</v>
      </c>
      <c r="C4997" s="867" t="s">
        <v>3031</v>
      </c>
      <c r="D4997" s="868" t="s">
        <v>17840</v>
      </c>
      <c r="E4997" s="870">
        <v>3500</v>
      </c>
      <c r="F4997" s="869" t="s">
        <v>17839</v>
      </c>
      <c r="G4997" s="868" t="s">
        <v>17838</v>
      </c>
      <c r="H4997" s="867" t="s">
        <v>2860</v>
      </c>
      <c r="I4997" s="867" t="s">
        <v>5525</v>
      </c>
      <c r="J4997" s="867" t="s">
        <v>17837</v>
      </c>
      <c r="K4997" s="880">
        <v>1</v>
      </c>
      <c r="L4997" s="880">
        <v>7</v>
      </c>
      <c r="M4997" s="879">
        <v>32428.457943925234</v>
      </c>
      <c r="N4997" s="866"/>
      <c r="O4997" s="866"/>
      <c r="P4997" s="865"/>
    </row>
    <row r="4998" spans="1:16" ht="22.5" x14ac:dyDescent="0.25">
      <c r="A4998" s="867" t="s">
        <v>17830</v>
      </c>
      <c r="B4998" s="867" t="s">
        <v>2672</v>
      </c>
      <c r="C4998" s="867" t="s">
        <v>3031</v>
      </c>
      <c r="D4998" s="868" t="s">
        <v>7137</v>
      </c>
      <c r="E4998" s="870">
        <v>9000</v>
      </c>
      <c r="F4998" s="869" t="s">
        <v>17958</v>
      </c>
      <c r="G4998" s="868" t="s">
        <v>17957</v>
      </c>
      <c r="H4998" s="867" t="s">
        <v>2722</v>
      </c>
      <c r="I4998" s="867" t="s">
        <v>5525</v>
      </c>
      <c r="J4998" s="867" t="s">
        <v>2772</v>
      </c>
      <c r="K4998" s="880">
        <v>3</v>
      </c>
      <c r="L4998" s="880">
        <v>12</v>
      </c>
      <c r="M4998" s="879">
        <v>98428.457943925227</v>
      </c>
      <c r="N4998" s="866"/>
      <c r="O4998" s="866"/>
      <c r="P4998" s="865"/>
    </row>
    <row r="4999" spans="1:16" ht="22.5" x14ac:dyDescent="0.25">
      <c r="A4999" s="867" t="s">
        <v>17830</v>
      </c>
      <c r="B4999" s="867" t="s">
        <v>2672</v>
      </c>
      <c r="C4999" s="867" t="s">
        <v>3031</v>
      </c>
      <c r="D4999" s="868" t="s">
        <v>17829</v>
      </c>
      <c r="E4999" s="870">
        <v>6000</v>
      </c>
      <c r="F4999" s="869" t="s">
        <v>17828</v>
      </c>
      <c r="G4999" s="868" t="s">
        <v>17827</v>
      </c>
      <c r="H4999" s="867" t="s">
        <v>17826</v>
      </c>
      <c r="I4999" s="867" t="s">
        <v>5525</v>
      </c>
      <c r="J4999" s="867" t="s">
        <v>17825</v>
      </c>
      <c r="K4999" s="880">
        <v>1</v>
      </c>
      <c r="L4999" s="880">
        <v>7</v>
      </c>
      <c r="M4999" s="879">
        <v>62428.457943925234</v>
      </c>
      <c r="N4999" s="866"/>
      <c r="O4999" s="866"/>
      <c r="P4999" s="865"/>
    </row>
    <row r="5000" spans="1:16" ht="22.5" x14ac:dyDescent="0.25">
      <c r="A5000" s="867" t="s">
        <v>17830</v>
      </c>
      <c r="B5000" s="867" t="s">
        <v>3626</v>
      </c>
      <c r="C5000" s="867" t="s">
        <v>3031</v>
      </c>
      <c r="D5000" s="868" t="s">
        <v>18076</v>
      </c>
      <c r="E5000" s="870">
        <v>8500</v>
      </c>
      <c r="F5000" s="869" t="s">
        <v>18075</v>
      </c>
      <c r="G5000" s="868" t="s">
        <v>18074</v>
      </c>
      <c r="H5000" s="867" t="s">
        <v>3691</v>
      </c>
      <c r="I5000" s="867" t="s">
        <v>5525</v>
      </c>
      <c r="J5000" s="867" t="s">
        <v>2703</v>
      </c>
      <c r="K5000" s="880"/>
      <c r="L5000" s="880"/>
      <c r="M5000" s="879"/>
      <c r="N5000" s="866">
        <v>2</v>
      </c>
      <c r="O5000" s="866">
        <v>6</v>
      </c>
      <c r="P5000" s="865">
        <v>50346.283146067421</v>
      </c>
    </row>
    <row r="5001" spans="1:16" ht="22.5" x14ac:dyDescent="0.25">
      <c r="A5001" s="867" t="s">
        <v>17830</v>
      </c>
      <c r="B5001" s="867" t="s">
        <v>3626</v>
      </c>
      <c r="C5001" s="867" t="s">
        <v>3031</v>
      </c>
      <c r="D5001" s="868" t="s">
        <v>18073</v>
      </c>
      <c r="E5001" s="870">
        <v>10000</v>
      </c>
      <c r="F5001" s="869" t="s">
        <v>18072</v>
      </c>
      <c r="G5001" s="868" t="s">
        <v>18071</v>
      </c>
      <c r="H5001" s="867" t="s">
        <v>2722</v>
      </c>
      <c r="I5001" s="867" t="s">
        <v>5525</v>
      </c>
      <c r="J5001" s="867" t="s">
        <v>2772</v>
      </c>
      <c r="K5001" s="880"/>
      <c r="L5001" s="880"/>
      <c r="M5001" s="879"/>
      <c r="N5001" s="866">
        <v>2</v>
      </c>
      <c r="O5001" s="866">
        <v>6</v>
      </c>
      <c r="P5001" s="865">
        <v>59346.283146067421</v>
      </c>
    </row>
    <row r="5002" spans="1:16" ht="22.5" x14ac:dyDescent="0.25">
      <c r="A5002" s="867" t="s">
        <v>17830</v>
      </c>
      <c r="B5002" s="867" t="s">
        <v>3626</v>
      </c>
      <c r="C5002" s="867" t="s">
        <v>3031</v>
      </c>
      <c r="D5002" s="868" t="s">
        <v>17864</v>
      </c>
      <c r="E5002" s="870">
        <v>5000</v>
      </c>
      <c r="F5002" s="869" t="s">
        <v>18070</v>
      </c>
      <c r="G5002" s="868" t="s">
        <v>18069</v>
      </c>
      <c r="H5002" s="867" t="s">
        <v>3691</v>
      </c>
      <c r="I5002" s="867" t="s">
        <v>5525</v>
      </c>
      <c r="J5002" s="867" t="s">
        <v>2703</v>
      </c>
      <c r="K5002" s="880"/>
      <c r="L5002" s="880"/>
      <c r="M5002" s="879"/>
      <c r="N5002" s="866">
        <v>2</v>
      </c>
      <c r="O5002" s="866">
        <v>6</v>
      </c>
      <c r="P5002" s="865">
        <v>29346.283146067417</v>
      </c>
    </row>
    <row r="5003" spans="1:16" ht="22.5" x14ac:dyDescent="0.25">
      <c r="A5003" s="867" t="s">
        <v>17830</v>
      </c>
      <c r="B5003" s="867" t="s">
        <v>3626</v>
      </c>
      <c r="C5003" s="867" t="s">
        <v>3031</v>
      </c>
      <c r="D5003" s="868" t="s">
        <v>18068</v>
      </c>
      <c r="E5003" s="870">
        <v>10000</v>
      </c>
      <c r="F5003" s="869" t="s">
        <v>18067</v>
      </c>
      <c r="G5003" s="868" t="s">
        <v>18066</v>
      </c>
      <c r="H5003" s="867" t="s">
        <v>3691</v>
      </c>
      <c r="I5003" s="867" t="s">
        <v>5525</v>
      </c>
      <c r="J5003" s="867" t="s">
        <v>2703</v>
      </c>
      <c r="K5003" s="880"/>
      <c r="L5003" s="880"/>
      <c r="M5003" s="879"/>
      <c r="N5003" s="866">
        <v>2</v>
      </c>
      <c r="O5003" s="866">
        <v>6</v>
      </c>
      <c r="P5003" s="865">
        <v>59346.283146067421</v>
      </c>
    </row>
    <row r="5004" spans="1:16" ht="22.5" x14ac:dyDescent="0.25">
      <c r="A5004" s="867" t="s">
        <v>17830</v>
      </c>
      <c r="B5004" s="867" t="s">
        <v>3626</v>
      </c>
      <c r="C5004" s="867" t="s">
        <v>3031</v>
      </c>
      <c r="D5004" s="868" t="s">
        <v>17864</v>
      </c>
      <c r="E5004" s="870">
        <v>5000</v>
      </c>
      <c r="F5004" s="869" t="s">
        <v>18065</v>
      </c>
      <c r="G5004" s="868" t="s">
        <v>18064</v>
      </c>
      <c r="H5004" s="867" t="s">
        <v>17899</v>
      </c>
      <c r="I5004" s="867" t="s">
        <v>5525</v>
      </c>
      <c r="J5004" s="867" t="s">
        <v>17899</v>
      </c>
      <c r="K5004" s="880"/>
      <c r="L5004" s="880"/>
      <c r="M5004" s="879"/>
      <c r="N5004" s="866">
        <v>2</v>
      </c>
      <c r="O5004" s="866">
        <v>6</v>
      </c>
      <c r="P5004" s="865">
        <v>29346.283146067417</v>
      </c>
    </row>
    <row r="5005" spans="1:16" ht="22.5" x14ac:dyDescent="0.25">
      <c r="A5005" s="867" t="s">
        <v>17830</v>
      </c>
      <c r="B5005" s="867" t="s">
        <v>3626</v>
      </c>
      <c r="C5005" s="867" t="s">
        <v>3031</v>
      </c>
      <c r="D5005" s="868" t="s">
        <v>17851</v>
      </c>
      <c r="E5005" s="870">
        <v>10000</v>
      </c>
      <c r="F5005" s="869" t="s">
        <v>18063</v>
      </c>
      <c r="G5005" s="868" t="s">
        <v>18062</v>
      </c>
      <c r="H5005" s="867" t="s">
        <v>3691</v>
      </c>
      <c r="I5005" s="867" t="s">
        <v>5525</v>
      </c>
      <c r="J5005" s="867" t="s">
        <v>2703</v>
      </c>
      <c r="K5005" s="880"/>
      <c r="L5005" s="880"/>
      <c r="M5005" s="879"/>
      <c r="N5005" s="866">
        <v>2</v>
      </c>
      <c r="O5005" s="866">
        <v>6</v>
      </c>
      <c r="P5005" s="865">
        <v>59346.283146067421</v>
      </c>
    </row>
    <row r="5006" spans="1:16" ht="22.5" x14ac:dyDescent="0.25">
      <c r="A5006" s="867" t="s">
        <v>17830</v>
      </c>
      <c r="B5006" s="867" t="s">
        <v>3626</v>
      </c>
      <c r="C5006" s="867" t="s">
        <v>3031</v>
      </c>
      <c r="D5006" s="868" t="s">
        <v>18061</v>
      </c>
      <c r="E5006" s="870">
        <v>2200</v>
      </c>
      <c r="F5006" s="869" t="s">
        <v>18060</v>
      </c>
      <c r="G5006" s="868" t="s">
        <v>18059</v>
      </c>
      <c r="H5006" s="867" t="s">
        <v>4025</v>
      </c>
      <c r="I5006" s="867" t="s">
        <v>40</v>
      </c>
      <c r="J5006" s="867" t="s">
        <v>4025</v>
      </c>
      <c r="K5006" s="880"/>
      <c r="L5006" s="880"/>
      <c r="M5006" s="879"/>
      <c r="N5006" s="866">
        <v>2</v>
      </c>
      <c r="O5006" s="866">
        <v>6</v>
      </c>
      <c r="P5006" s="865">
        <v>12546.283146067417</v>
      </c>
    </row>
    <row r="5007" spans="1:16" ht="22.5" x14ac:dyDescent="0.25">
      <c r="A5007" s="867" t="s">
        <v>17830</v>
      </c>
      <c r="B5007" s="867" t="s">
        <v>3626</v>
      </c>
      <c r="C5007" s="867" t="s">
        <v>3031</v>
      </c>
      <c r="D5007" s="868" t="s">
        <v>7137</v>
      </c>
      <c r="E5007" s="870">
        <v>14000</v>
      </c>
      <c r="F5007" s="869" t="s">
        <v>18058</v>
      </c>
      <c r="G5007" s="868" t="s">
        <v>18057</v>
      </c>
      <c r="H5007" s="867" t="s">
        <v>2722</v>
      </c>
      <c r="I5007" s="867" t="s">
        <v>5525</v>
      </c>
      <c r="J5007" s="867" t="s">
        <v>2772</v>
      </c>
      <c r="K5007" s="880"/>
      <c r="L5007" s="880"/>
      <c r="M5007" s="879"/>
      <c r="N5007" s="866">
        <v>2</v>
      </c>
      <c r="O5007" s="866">
        <v>6</v>
      </c>
      <c r="P5007" s="865">
        <v>83346.283146067421</v>
      </c>
    </row>
    <row r="5008" spans="1:16" ht="22.5" x14ac:dyDescent="0.25">
      <c r="A5008" s="867" t="s">
        <v>17830</v>
      </c>
      <c r="B5008" s="867" t="s">
        <v>3626</v>
      </c>
      <c r="C5008" s="867" t="s">
        <v>3031</v>
      </c>
      <c r="D5008" s="868" t="s">
        <v>17851</v>
      </c>
      <c r="E5008" s="870">
        <v>10000</v>
      </c>
      <c r="F5008" s="869" t="s">
        <v>18056</v>
      </c>
      <c r="G5008" s="868" t="s">
        <v>18055</v>
      </c>
      <c r="H5008" s="867" t="s">
        <v>2883</v>
      </c>
      <c r="I5008" s="867" t="s">
        <v>5525</v>
      </c>
      <c r="J5008" s="867" t="s">
        <v>2852</v>
      </c>
      <c r="K5008" s="880"/>
      <c r="L5008" s="880"/>
      <c r="M5008" s="879"/>
      <c r="N5008" s="866">
        <v>2</v>
      </c>
      <c r="O5008" s="866">
        <v>6</v>
      </c>
      <c r="P5008" s="865">
        <v>59346.283146067421</v>
      </c>
    </row>
    <row r="5009" spans="1:16" ht="22.5" x14ac:dyDescent="0.25">
      <c r="A5009" s="867" t="s">
        <v>17830</v>
      </c>
      <c r="B5009" s="867" t="s">
        <v>3626</v>
      </c>
      <c r="C5009" s="867" t="s">
        <v>3031</v>
      </c>
      <c r="D5009" s="868" t="s">
        <v>18054</v>
      </c>
      <c r="E5009" s="870">
        <v>7000</v>
      </c>
      <c r="F5009" s="869" t="s">
        <v>18053</v>
      </c>
      <c r="G5009" s="868" t="s">
        <v>18052</v>
      </c>
      <c r="H5009" s="867" t="s">
        <v>2722</v>
      </c>
      <c r="I5009" s="867" t="s">
        <v>5525</v>
      </c>
      <c r="J5009" s="867" t="s">
        <v>2772</v>
      </c>
      <c r="K5009" s="880"/>
      <c r="L5009" s="880"/>
      <c r="M5009" s="879"/>
      <c r="N5009" s="866">
        <v>2</v>
      </c>
      <c r="O5009" s="866">
        <v>6</v>
      </c>
      <c r="P5009" s="865">
        <v>41346.283146067421</v>
      </c>
    </row>
    <row r="5010" spans="1:16" ht="22.5" x14ac:dyDescent="0.25">
      <c r="A5010" s="867" t="s">
        <v>17830</v>
      </c>
      <c r="B5010" s="867" t="s">
        <v>3626</v>
      </c>
      <c r="C5010" s="867" t="s">
        <v>3031</v>
      </c>
      <c r="D5010" s="868" t="s">
        <v>6910</v>
      </c>
      <c r="E5010" s="870">
        <v>2500</v>
      </c>
      <c r="F5010" s="869" t="s">
        <v>18051</v>
      </c>
      <c r="G5010" s="868" t="s">
        <v>18050</v>
      </c>
      <c r="H5010" s="867" t="s">
        <v>7595</v>
      </c>
      <c r="I5010" s="867" t="s">
        <v>40</v>
      </c>
      <c r="J5010" s="867" t="s">
        <v>3026</v>
      </c>
      <c r="K5010" s="880"/>
      <c r="L5010" s="880"/>
      <c r="M5010" s="879"/>
      <c r="N5010" s="866">
        <v>2</v>
      </c>
      <c r="O5010" s="866">
        <v>6</v>
      </c>
      <c r="P5010" s="865">
        <v>14346.283146067417</v>
      </c>
    </row>
    <row r="5011" spans="1:16" ht="22.5" x14ac:dyDescent="0.25">
      <c r="A5011" s="867" t="s">
        <v>17830</v>
      </c>
      <c r="B5011" s="867" t="s">
        <v>3626</v>
      </c>
      <c r="C5011" s="867" t="s">
        <v>3031</v>
      </c>
      <c r="D5011" s="868" t="s">
        <v>18049</v>
      </c>
      <c r="E5011" s="870">
        <v>6500</v>
      </c>
      <c r="F5011" s="869" t="s">
        <v>18048</v>
      </c>
      <c r="G5011" s="868" t="s">
        <v>18047</v>
      </c>
      <c r="H5011" s="867" t="s">
        <v>18046</v>
      </c>
      <c r="I5011" s="867" t="s">
        <v>5525</v>
      </c>
      <c r="J5011" s="867" t="s">
        <v>18046</v>
      </c>
      <c r="K5011" s="880"/>
      <c r="L5011" s="880"/>
      <c r="M5011" s="879"/>
      <c r="N5011" s="866">
        <v>2</v>
      </c>
      <c r="O5011" s="866">
        <v>6</v>
      </c>
      <c r="P5011" s="865">
        <v>38346.283146067421</v>
      </c>
    </row>
    <row r="5012" spans="1:16" ht="22.5" x14ac:dyDescent="0.25">
      <c r="A5012" s="867" t="s">
        <v>17830</v>
      </c>
      <c r="B5012" s="867" t="s">
        <v>3626</v>
      </c>
      <c r="C5012" s="867" t="s">
        <v>3031</v>
      </c>
      <c r="D5012" s="868" t="s">
        <v>18045</v>
      </c>
      <c r="E5012" s="870">
        <v>13500</v>
      </c>
      <c r="F5012" s="869" t="s">
        <v>18044</v>
      </c>
      <c r="G5012" s="868" t="s">
        <v>18043</v>
      </c>
      <c r="H5012" s="867" t="s">
        <v>4477</v>
      </c>
      <c r="I5012" s="867" t="s">
        <v>5525</v>
      </c>
      <c r="J5012" s="867" t="s">
        <v>2872</v>
      </c>
      <c r="K5012" s="880"/>
      <c r="L5012" s="880"/>
      <c r="M5012" s="879"/>
      <c r="N5012" s="866">
        <v>2</v>
      </c>
      <c r="O5012" s="866">
        <v>6</v>
      </c>
      <c r="P5012" s="865">
        <v>80346.283146067421</v>
      </c>
    </row>
    <row r="5013" spans="1:16" ht="22.5" x14ac:dyDescent="0.25">
      <c r="A5013" s="867" t="s">
        <v>17830</v>
      </c>
      <c r="B5013" s="867" t="s">
        <v>3626</v>
      </c>
      <c r="C5013" s="867" t="s">
        <v>3031</v>
      </c>
      <c r="D5013" s="868" t="s">
        <v>18042</v>
      </c>
      <c r="E5013" s="870">
        <v>2200</v>
      </c>
      <c r="F5013" s="869" t="s">
        <v>18041</v>
      </c>
      <c r="G5013" s="868" t="s">
        <v>18040</v>
      </c>
      <c r="H5013" s="867" t="s">
        <v>2831</v>
      </c>
      <c r="I5013" s="867" t="s">
        <v>40</v>
      </c>
      <c r="J5013" s="867" t="s">
        <v>2831</v>
      </c>
      <c r="K5013" s="880"/>
      <c r="L5013" s="880"/>
      <c r="M5013" s="879"/>
      <c r="N5013" s="866">
        <v>2</v>
      </c>
      <c r="O5013" s="866">
        <v>6</v>
      </c>
      <c r="P5013" s="865">
        <v>12546.283146067417</v>
      </c>
    </row>
    <row r="5014" spans="1:16" ht="22.5" x14ac:dyDescent="0.25">
      <c r="A5014" s="867" t="s">
        <v>17830</v>
      </c>
      <c r="B5014" s="867" t="s">
        <v>3626</v>
      </c>
      <c r="C5014" s="867" t="s">
        <v>3031</v>
      </c>
      <c r="D5014" s="868" t="s">
        <v>17875</v>
      </c>
      <c r="E5014" s="870">
        <v>4200</v>
      </c>
      <c r="F5014" s="869" t="s">
        <v>18039</v>
      </c>
      <c r="G5014" s="868" t="s">
        <v>18038</v>
      </c>
      <c r="H5014" s="867" t="s">
        <v>2801</v>
      </c>
      <c r="I5014" s="867" t="s">
        <v>40</v>
      </c>
      <c r="J5014" s="867" t="s">
        <v>3026</v>
      </c>
      <c r="K5014" s="880"/>
      <c r="L5014" s="880"/>
      <c r="M5014" s="879"/>
      <c r="N5014" s="866">
        <v>2</v>
      </c>
      <c r="O5014" s="866">
        <v>6</v>
      </c>
      <c r="P5014" s="865">
        <v>24546.283146067417</v>
      </c>
    </row>
    <row r="5015" spans="1:16" ht="22.5" x14ac:dyDescent="0.25">
      <c r="A5015" s="867" t="s">
        <v>17830</v>
      </c>
      <c r="B5015" s="867" t="s">
        <v>3626</v>
      </c>
      <c r="C5015" s="867" t="s">
        <v>3031</v>
      </c>
      <c r="D5015" s="868" t="s">
        <v>18033</v>
      </c>
      <c r="E5015" s="870">
        <v>11000</v>
      </c>
      <c r="F5015" s="869" t="s">
        <v>18037</v>
      </c>
      <c r="G5015" s="868" t="s">
        <v>18036</v>
      </c>
      <c r="H5015" s="867" t="s">
        <v>2708</v>
      </c>
      <c r="I5015" s="867" t="s">
        <v>5525</v>
      </c>
      <c r="J5015" s="867" t="s">
        <v>2708</v>
      </c>
      <c r="K5015" s="880"/>
      <c r="L5015" s="880"/>
      <c r="M5015" s="879"/>
      <c r="N5015" s="866">
        <v>2</v>
      </c>
      <c r="O5015" s="866">
        <v>6</v>
      </c>
      <c r="P5015" s="865">
        <v>65346.283146067421</v>
      </c>
    </row>
    <row r="5016" spans="1:16" ht="22.5" x14ac:dyDescent="0.25">
      <c r="A5016" s="867" t="s">
        <v>17830</v>
      </c>
      <c r="B5016" s="867" t="s">
        <v>3626</v>
      </c>
      <c r="C5016" s="867" t="s">
        <v>3031</v>
      </c>
      <c r="D5016" s="868" t="s">
        <v>17864</v>
      </c>
      <c r="E5016" s="870">
        <v>5000</v>
      </c>
      <c r="F5016" s="869" t="s">
        <v>18035</v>
      </c>
      <c r="G5016" s="868" t="s">
        <v>18034</v>
      </c>
      <c r="H5016" s="867" t="s">
        <v>2703</v>
      </c>
      <c r="I5016" s="867" t="s">
        <v>5525</v>
      </c>
      <c r="J5016" s="867" t="s">
        <v>2703</v>
      </c>
      <c r="K5016" s="880"/>
      <c r="L5016" s="880"/>
      <c r="M5016" s="879"/>
      <c r="N5016" s="866">
        <v>2</v>
      </c>
      <c r="O5016" s="866">
        <v>6</v>
      </c>
      <c r="P5016" s="865">
        <v>29346.283146067417</v>
      </c>
    </row>
    <row r="5017" spans="1:16" ht="22.5" x14ac:dyDescent="0.25">
      <c r="A5017" s="867" t="s">
        <v>17830</v>
      </c>
      <c r="B5017" s="867" t="s">
        <v>3626</v>
      </c>
      <c r="C5017" s="867" t="s">
        <v>3031</v>
      </c>
      <c r="D5017" s="868" t="s">
        <v>18033</v>
      </c>
      <c r="E5017" s="870">
        <v>11000</v>
      </c>
      <c r="F5017" s="869" t="s">
        <v>18032</v>
      </c>
      <c r="G5017" s="868" t="s">
        <v>18031</v>
      </c>
      <c r="H5017" s="867" t="s">
        <v>17919</v>
      </c>
      <c r="I5017" s="867" t="s">
        <v>5525</v>
      </c>
      <c r="J5017" s="867" t="s">
        <v>18030</v>
      </c>
      <c r="K5017" s="880"/>
      <c r="L5017" s="880"/>
      <c r="M5017" s="879"/>
      <c r="N5017" s="866">
        <v>2</v>
      </c>
      <c r="O5017" s="866">
        <v>6</v>
      </c>
      <c r="P5017" s="865">
        <v>65346.283146067421</v>
      </c>
    </row>
    <row r="5018" spans="1:16" ht="22.5" x14ac:dyDescent="0.25">
      <c r="A5018" s="867" t="s">
        <v>17830</v>
      </c>
      <c r="B5018" s="867" t="s">
        <v>3626</v>
      </c>
      <c r="C5018" s="867" t="s">
        <v>3031</v>
      </c>
      <c r="D5018" s="868" t="s">
        <v>7137</v>
      </c>
      <c r="E5018" s="870">
        <v>12000</v>
      </c>
      <c r="F5018" s="869" t="s">
        <v>18029</v>
      </c>
      <c r="G5018" s="868" t="s">
        <v>18028</v>
      </c>
      <c r="H5018" s="867" t="s">
        <v>2722</v>
      </c>
      <c r="I5018" s="867" t="s">
        <v>5525</v>
      </c>
      <c r="J5018" s="867" t="s">
        <v>2772</v>
      </c>
      <c r="K5018" s="880"/>
      <c r="L5018" s="880"/>
      <c r="M5018" s="879"/>
      <c r="N5018" s="866">
        <v>2</v>
      </c>
      <c r="O5018" s="866">
        <v>6</v>
      </c>
      <c r="P5018" s="865">
        <v>71346.283146067421</v>
      </c>
    </row>
    <row r="5019" spans="1:16" ht="22.5" x14ac:dyDescent="0.25">
      <c r="A5019" s="867" t="s">
        <v>17830</v>
      </c>
      <c r="B5019" s="867" t="s">
        <v>3626</v>
      </c>
      <c r="C5019" s="867" t="s">
        <v>3031</v>
      </c>
      <c r="D5019" s="868" t="s">
        <v>17864</v>
      </c>
      <c r="E5019" s="870">
        <v>5000</v>
      </c>
      <c r="F5019" s="869" t="s">
        <v>18027</v>
      </c>
      <c r="G5019" s="868" t="s">
        <v>18026</v>
      </c>
      <c r="H5019" s="867" t="s">
        <v>4477</v>
      </c>
      <c r="I5019" s="867" t="s">
        <v>5525</v>
      </c>
      <c r="J5019" s="867" t="s">
        <v>2872</v>
      </c>
      <c r="K5019" s="880"/>
      <c r="L5019" s="880"/>
      <c r="M5019" s="879"/>
      <c r="N5019" s="866">
        <v>2</v>
      </c>
      <c r="O5019" s="866">
        <v>6</v>
      </c>
      <c r="P5019" s="865">
        <v>29346.283146067417</v>
      </c>
    </row>
    <row r="5020" spans="1:16" ht="22.5" x14ac:dyDescent="0.25">
      <c r="A5020" s="867" t="s">
        <v>17830</v>
      </c>
      <c r="B5020" s="867" t="s">
        <v>3626</v>
      </c>
      <c r="C5020" s="867" t="s">
        <v>3031</v>
      </c>
      <c r="D5020" s="868" t="s">
        <v>18025</v>
      </c>
      <c r="E5020" s="870">
        <v>6500</v>
      </c>
      <c r="F5020" s="869" t="s">
        <v>18024</v>
      </c>
      <c r="G5020" s="868" t="s">
        <v>18023</v>
      </c>
      <c r="H5020" s="867" t="s">
        <v>2860</v>
      </c>
      <c r="I5020" s="867" t="s">
        <v>5525</v>
      </c>
      <c r="J5020" s="867" t="s">
        <v>3107</v>
      </c>
      <c r="K5020" s="880"/>
      <c r="L5020" s="880"/>
      <c r="M5020" s="879"/>
      <c r="N5020" s="866">
        <v>2</v>
      </c>
      <c r="O5020" s="866">
        <v>6</v>
      </c>
      <c r="P5020" s="865">
        <v>38346.283146067421</v>
      </c>
    </row>
    <row r="5021" spans="1:16" ht="22.5" x14ac:dyDescent="0.25">
      <c r="A5021" s="867" t="s">
        <v>17830</v>
      </c>
      <c r="B5021" s="867" t="s">
        <v>3626</v>
      </c>
      <c r="C5021" s="867" t="s">
        <v>3031</v>
      </c>
      <c r="D5021" s="868" t="s">
        <v>6910</v>
      </c>
      <c r="E5021" s="870">
        <v>2500</v>
      </c>
      <c r="F5021" s="869" t="s">
        <v>18022</v>
      </c>
      <c r="G5021" s="868" t="s">
        <v>18021</v>
      </c>
      <c r="H5021" s="867" t="s">
        <v>2801</v>
      </c>
      <c r="I5021" s="867" t="s">
        <v>2822</v>
      </c>
      <c r="J5021" s="867" t="s">
        <v>3026</v>
      </c>
      <c r="K5021" s="880"/>
      <c r="L5021" s="880"/>
      <c r="M5021" s="879"/>
      <c r="N5021" s="866">
        <v>2</v>
      </c>
      <c r="O5021" s="866">
        <v>6</v>
      </c>
      <c r="P5021" s="865">
        <v>14346.283146067417</v>
      </c>
    </row>
    <row r="5022" spans="1:16" ht="22.5" x14ac:dyDescent="0.25">
      <c r="A5022" s="867" t="s">
        <v>17830</v>
      </c>
      <c r="B5022" s="867" t="s">
        <v>3626</v>
      </c>
      <c r="C5022" s="867" t="s">
        <v>3031</v>
      </c>
      <c r="D5022" s="868" t="s">
        <v>17910</v>
      </c>
      <c r="E5022" s="870">
        <v>12000</v>
      </c>
      <c r="F5022" s="869" t="s">
        <v>18020</v>
      </c>
      <c r="G5022" s="868" t="s">
        <v>18019</v>
      </c>
      <c r="H5022" s="867" t="s">
        <v>2883</v>
      </c>
      <c r="I5022" s="867" t="s">
        <v>5525</v>
      </c>
      <c r="J5022" s="867" t="s">
        <v>2852</v>
      </c>
      <c r="K5022" s="880"/>
      <c r="L5022" s="880"/>
      <c r="M5022" s="879"/>
      <c r="N5022" s="866">
        <v>2</v>
      </c>
      <c r="O5022" s="866">
        <v>6</v>
      </c>
      <c r="P5022" s="865">
        <v>71346.283146067421</v>
      </c>
    </row>
    <row r="5023" spans="1:16" ht="22.5" x14ac:dyDescent="0.25">
      <c r="A5023" s="867" t="s">
        <v>17830</v>
      </c>
      <c r="B5023" s="867" t="s">
        <v>3626</v>
      </c>
      <c r="C5023" s="867" t="s">
        <v>3031</v>
      </c>
      <c r="D5023" s="868" t="s">
        <v>6910</v>
      </c>
      <c r="E5023" s="870">
        <v>2500</v>
      </c>
      <c r="F5023" s="869" t="s">
        <v>18018</v>
      </c>
      <c r="G5023" s="868" t="s">
        <v>18017</v>
      </c>
      <c r="H5023" s="867" t="s">
        <v>18016</v>
      </c>
      <c r="I5023" s="867" t="s">
        <v>40</v>
      </c>
      <c r="J5023" s="867" t="s">
        <v>3026</v>
      </c>
      <c r="K5023" s="880"/>
      <c r="L5023" s="880"/>
      <c r="M5023" s="879"/>
      <c r="N5023" s="866">
        <v>2</v>
      </c>
      <c r="O5023" s="866">
        <v>6</v>
      </c>
      <c r="P5023" s="865">
        <v>14346.283146067417</v>
      </c>
    </row>
    <row r="5024" spans="1:16" ht="22.5" x14ac:dyDescent="0.25">
      <c r="A5024" s="867" t="s">
        <v>17830</v>
      </c>
      <c r="B5024" s="867" t="s">
        <v>3626</v>
      </c>
      <c r="C5024" s="867" t="s">
        <v>3031</v>
      </c>
      <c r="D5024" s="868" t="s">
        <v>7611</v>
      </c>
      <c r="E5024" s="870">
        <v>2500</v>
      </c>
      <c r="F5024" s="869" t="s">
        <v>18015</v>
      </c>
      <c r="G5024" s="868" t="s">
        <v>18014</v>
      </c>
      <c r="H5024" s="867" t="s">
        <v>3135</v>
      </c>
      <c r="I5024" s="867" t="s">
        <v>40</v>
      </c>
      <c r="J5024" s="867" t="s">
        <v>3135</v>
      </c>
      <c r="K5024" s="880"/>
      <c r="L5024" s="880"/>
      <c r="M5024" s="879"/>
      <c r="N5024" s="866">
        <v>2</v>
      </c>
      <c r="O5024" s="866">
        <v>6</v>
      </c>
      <c r="P5024" s="865">
        <v>14346.283146067417</v>
      </c>
    </row>
    <row r="5025" spans="1:16" ht="22.5" x14ac:dyDescent="0.25">
      <c r="A5025" s="867" t="s">
        <v>17830</v>
      </c>
      <c r="B5025" s="867" t="s">
        <v>3626</v>
      </c>
      <c r="C5025" s="867" t="s">
        <v>3031</v>
      </c>
      <c r="D5025" s="868" t="s">
        <v>17881</v>
      </c>
      <c r="E5025" s="870">
        <v>3500</v>
      </c>
      <c r="F5025" s="869" t="s">
        <v>18013</v>
      </c>
      <c r="G5025" s="868" t="s">
        <v>18012</v>
      </c>
      <c r="H5025" s="867" t="s">
        <v>3691</v>
      </c>
      <c r="I5025" s="867" t="s">
        <v>5525</v>
      </c>
      <c r="J5025" s="867" t="s">
        <v>18011</v>
      </c>
      <c r="K5025" s="880"/>
      <c r="L5025" s="880"/>
      <c r="M5025" s="879"/>
      <c r="N5025" s="866">
        <v>2</v>
      </c>
      <c r="O5025" s="866">
        <v>6</v>
      </c>
      <c r="P5025" s="865">
        <v>20346.283146067417</v>
      </c>
    </row>
    <row r="5026" spans="1:16" ht="22.5" x14ac:dyDescent="0.25">
      <c r="A5026" s="867" t="s">
        <v>17830</v>
      </c>
      <c r="B5026" s="867" t="s">
        <v>3626</v>
      </c>
      <c r="C5026" s="867" t="s">
        <v>3031</v>
      </c>
      <c r="D5026" s="868" t="s">
        <v>18010</v>
      </c>
      <c r="E5026" s="870">
        <v>15000</v>
      </c>
      <c r="F5026" s="869" t="s">
        <v>18009</v>
      </c>
      <c r="G5026" s="868" t="s">
        <v>18008</v>
      </c>
      <c r="H5026" s="867" t="s">
        <v>2883</v>
      </c>
      <c r="I5026" s="867" t="s">
        <v>5525</v>
      </c>
      <c r="J5026" s="867" t="s">
        <v>2852</v>
      </c>
      <c r="K5026" s="880"/>
      <c r="L5026" s="880"/>
      <c r="M5026" s="879"/>
      <c r="N5026" s="866">
        <v>2</v>
      </c>
      <c r="O5026" s="866">
        <v>6</v>
      </c>
      <c r="P5026" s="865">
        <v>89346.283146067421</v>
      </c>
    </row>
    <row r="5027" spans="1:16" ht="22.5" x14ac:dyDescent="0.25">
      <c r="A5027" s="867" t="s">
        <v>17830</v>
      </c>
      <c r="B5027" s="867" t="s">
        <v>3626</v>
      </c>
      <c r="C5027" s="867" t="s">
        <v>3031</v>
      </c>
      <c r="D5027" s="868" t="s">
        <v>17851</v>
      </c>
      <c r="E5027" s="870">
        <v>12000</v>
      </c>
      <c r="F5027" s="869" t="s">
        <v>18007</v>
      </c>
      <c r="G5027" s="868" t="s">
        <v>18006</v>
      </c>
      <c r="H5027" s="867" t="s">
        <v>2745</v>
      </c>
      <c r="I5027" s="867" t="s">
        <v>5525</v>
      </c>
      <c r="J5027" s="867" t="s">
        <v>2886</v>
      </c>
      <c r="K5027" s="880"/>
      <c r="L5027" s="880"/>
      <c r="M5027" s="879"/>
      <c r="N5027" s="866">
        <v>1</v>
      </c>
      <c r="O5027" s="866">
        <v>3</v>
      </c>
      <c r="P5027" s="865">
        <v>71346.283146067421</v>
      </c>
    </row>
    <row r="5028" spans="1:16" ht="22.5" x14ac:dyDescent="0.25">
      <c r="A5028" s="867" t="s">
        <v>17830</v>
      </c>
      <c r="B5028" s="867" t="s">
        <v>3626</v>
      </c>
      <c r="C5028" s="867" t="s">
        <v>3031</v>
      </c>
      <c r="D5028" s="868" t="s">
        <v>18005</v>
      </c>
      <c r="E5028" s="870">
        <v>15600</v>
      </c>
      <c r="F5028" s="869" t="s">
        <v>18004</v>
      </c>
      <c r="G5028" s="868" t="s">
        <v>18003</v>
      </c>
      <c r="H5028" s="867" t="s">
        <v>2722</v>
      </c>
      <c r="I5028" s="867" t="s">
        <v>5525</v>
      </c>
      <c r="J5028" s="867" t="s">
        <v>2772</v>
      </c>
      <c r="K5028" s="880"/>
      <c r="L5028" s="880"/>
      <c r="M5028" s="879"/>
      <c r="N5028" s="866">
        <v>2</v>
      </c>
      <c r="O5028" s="866">
        <v>6</v>
      </c>
      <c r="P5028" s="865">
        <v>92946.283146067421</v>
      </c>
    </row>
    <row r="5029" spans="1:16" ht="22.5" x14ac:dyDescent="0.25">
      <c r="A5029" s="867" t="s">
        <v>17830</v>
      </c>
      <c r="B5029" s="867" t="s">
        <v>3626</v>
      </c>
      <c r="C5029" s="867" t="s">
        <v>3031</v>
      </c>
      <c r="D5029" s="868" t="s">
        <v>18002</v>
      </c>
      <c r="E5029" s="870">
        <v>5500</v>
      </c>
      <c r="F5029" s="869" t="s">
        <v>18001</v>
      </c>
      <c r="G5029" s="868" t="s">
        <v>18000</v>
      </c>
      <c r="H5029" s="867" t="s">
        <v>2725</v>
      </c>
      <c r="I5029" s="867" t="s">
        <v>5525</v>
      </c>
      <c r="J5029" s="867" t="s">
        <v>3140</v>
      </c>
      <c r="K5029" s="880"/>
      <c r="L5029" s="880"/>
      <c r="M5029" s="879"/>
      <c r="N5029" s="866">
        <v>2</v>
      </c>
      <c r="O5029" s="866">
        <v>6</v>
      </c>
      <c r="P5029" s="865">
        <v>32346.283146067417</v>
      </c>
    </row>
    <row r="5030" spans="1:16" ht="22.5" x14ac:dyDescent="0.25">
      <c r="A5030" s="867" t="s">
        <v>17830</v>
      </c>
      <c r="B5030" s="867" t="s">
        <v>3626</v>
      </c>
      <c r="C5030" s="867" t="s">
        <v>3031</v>
      </c>
      <c r="D5030" s="868" t="s">
        <v>17999</v>
      </c>
      <c r="E5030" s="870">
        <v>3500</v>
      </c>
      <c r="F5030" s="869" t="s">
        <v>17998</v>
      </c>
      <c r="G5030" s="868" t="s">
        <v>17997</v>
      </c>
      <c r="H5030" s="867" t="s">
        <v>2745</v>
      </c>
      <c r="I5030" s="867" t="s">
        <v>5525</v>
      </c>
      <c r="J5030" s="867" t="s">
        <v>2744</v>
      </c>
      <c r="K5030" s="880"/>
      <c r="L5030" s="880"/>
      <c r="M5030" s="879"/>
      <c r="N5030" s="866">
        <v>2</v>
      </c>
      <c r="O5030" s="866">
        <v>6</v>
      </c>
      <c r="P5030" s="865">
        <v>20346.283146067417</v>
      </c>
    </row>
    <row r="5031" spans="1:16" ht="22.5" x14ac:dyDescent="0.25">
      <c r="A5031" s="867" t="s">
        <v>17830</v>
      </c>
      <c r="B5031" s="867" t="s">
        <v>3626</v>
      </c>
      <c r="C5031" s="867" t="s">
        <v>3031</v>
      </c>
      <c r="D5031" s="868" t="s">
        <v>7137</v>
      </c>
      <c r="E5031" s="870">
        <v>15000</v>
      </c>
      <c r="F5031" s="869" t="s">
        <v>17996</v>
      </c>
      <c r="G5031" s="868" t="s">
        <v>17995</v>
      </c>
      <c r="H5031" s="867" t="s">
        <v>2722</v>
      </c>
      <c r="I5031" s="867" t="s">
        <v>5525</v>
      </c>
      <c r="J5031" s="867" t="s">
        <v>2772</v>
      </c>
      <c r="K5031" s="880"/>
      <c r="L5031" s="880"/>
      <c r="M5031" s="879"/>
      <c r="N5031" s="866">
        <v>2</v>
      </c>
      <c r="O5031" s="866">
        <v>6</v>
      </c>
      <c r="P5031" s="865">
        <v>89346.283146067421</v>
      </c>
    </row>
    <row r="5032" spans="1:16" ht="22.5" x14ac:dyDescent="0.25">
      <c r="A5032" s="867" t="s">
        <v>17830</v>
      </c>
      <c r="B5032" s="867" t="s">
        <v>3626</v>
      </c>
      <c r="C5032" s="867" t="s">
        <v>3031</v>
      </c>
      <c r="D5032" s="868" t="s">
        <v>14427</v>
      </c>
      <c r="E5032" s="870">
        <v>6000</v>
      </c>
      <c r="F5032" s="869" t="s">
        <v>17994</v>
      </c>
      <c r="G5032" s="868" t="s">
        <v>17993</v>
      </c>
      <c r="H5032" s="867" t="s">
        <v>5493</v>
      </c>
      <c r="I5032" s="867" t="s">
        <v>5525</v>
      </c>
      <c r="J5032" s="867" t="s">
        <v>14427</v>
      </c>
      <c r="K5032" s="880"/>
      <c r="L5032" s="880"/>
      <c r="M5032" s="879"/>
      <c r="N5032" s="866">
        <v>2</v>
      </c>
      <c r="O5032" s="866">
        <v>6</v>
      </c>
      <c r="P5032" s="865">
        <v>35346.283146067421</v>
      </c>
    </row>
    <row r="5033" spans="1:16" ht="22.5" x14ac:dyDescent="0.25">
      <c r="A5033" s="867" t="s">
        <v>17830</v>
      </c>
      <c r="B5033" s="867" t="s">
        <v>3626</v>
      </c>
      <c r="C5033" s="867" t="s">
        <v>3031</v>
      </c>
      <c r="D5033" s="868" t="s">
        <v>17992</v>
      </c>
      <c r="E5033" s="870">
        <v>11000</v>
      </c>
      <c r="F5033" s="869" t="s">
        <v>17991</v>
      </c>
      <c r="G5033" s="868" t="s">
        <v>17990</v>
      </c>
      <c r="H5033" s="867" t="s">
        <v>17989</v>
      </c>
      <c r="I5033" s="867" t="s">
        <v>5525</v>
      </c>
      <c r="J5033" s="867" t="s">
        <v>17988</v>
      </c>
      <c r="K5033" s="880"/>
      <c r="L5033" s="880"/>
      <c r="M5033" s="879"/>
      <c r="N5033" s="866">
        <v>2</v>
      </c>
      <c r="O5033" s="866">
        <v>6</v>
      </c>
      <c r="P5033" s="865">
        <v>65346.283146067421</v>
      </c>
    </row>
    <row r="5034" spans="1:16" ht="22.5" x14ac:dyDescent="0.25">
      <c r="A5034" s="867" t="s">
        <v>17830</v>
      </c>
      <c r="B5034" s="867" t="s">
        <v>3626</v>
      </c>
      <c r="C5034" s="867" t="s">
        <v>3031</v>
      </c>
      <c r="D5034" s="868" t="s">
        <v>17987</v>
      </c>
      <c r="E5034" s="870">
        <v>3500</v>
      </c>
      <c r="F5034" s="869" t="s">
        <v>17986</v>
      </c>
      <c r="G5034" s="868" t="s">
        <v>17985</v>
      </c>
      <c r="H5034" s="867" t="s">
        <v>2703</v>
      </c>
      <c r="I5034" s="867" t="s">
        <v>5525</v>
      </c>
      <c r="J5034" s="867" t="s">
        <v>2703</v>
      </c>
      <c r="K5034" s="880"/>
      <c r="L5034" s="880"/>
      <c r="M5034" s="879"/>
      <c r="N5034" s="866">
        <v>2</v>
      </c>
      <c r="O5034" s="866">
        <v>6</v>
      </c>
      <c r="P5034" s="865">
        <v>20346.283146067417</v>
      </c>
    </row>
    <row r="5035" spans="1:16" ht="22.5" x14ac:dyDescent="0.25">
      <c r="A5035" s="867" t="s">
        <v>17830</v>
      </c>
      <c r="B5035" s="867" t="s">
        <v>3626</v>
      </c>
      <c r="C5035" s="867" t="s">
        <v>3031</v>
      </c>
      <c r="D5035" s="868" t="s">
        <v>58</v>
      </c>
      <c r="E5035" s="870">
        <v>3800</v>
      </c>
      <c r="F5035" s="869" t="s">
        <v>17984</v>
      </c>
      <c r="G5035" s="868" t="s">
        <v>17983</v>
      </c>
      <c r="H5035" s="867" t="s">
        <v>2801</v>
      </c>
      <c r="I5035" s="867" t="s">
        <v>40</v>
      </c>
      <c r="J5035" s="867" t="s">
        <v>58</v>
      </c>
      <c r="K5035" s="880"/>
      <c r="L5035" s="880"/>
      <c r="M5035" s="879"/>
      <c r="N5035" s="866">
        <v>2</v>
      </c>
      <c r="O5035" s="866">
        <v>6</v>
      </c>
      <c r="P5035" s="865">
        <v>22146.283146067417</v>
      </c>
    </row>
    <row r="5036" spans="1:16" ht="22.5" x14ac:dyDescent="0.25">
      <c r="A5036" s="867" t="s">
        <v>17830</v>
      </c>
      <c r="B5036" s="867" t="s">
        <v>3626</v>
      </c>
      <c r="C5036" s="867" t="s">
        <v>3031</v>
      </c>
      <c r="D5036" s="868" t="s">
        <v>17982</v>
      </c>
      <c r="E5036" s="870">
        <v>12000</v>
      </c>
      <c r="F5036" s="869" t="s">
        <v>17981</v>
      </c>
      <c r="G5036" s="868" t="s">
        <v>17980</v>
      </c>
      <c r="H5036" s="867" t="s">
        <v>4477</v>
      </c>
      <c r="I5036" s="867" t="s">
        <v>5525</v>
      </c>
      <c r="J5036" s="867" t="s">
        <v>2872</v>
      </c>
      <c r="K5036" s="880"/>
      <c r="L5036" s="880"/>
      <c r="M5036" s="879"/>
      <c r="N5036" s="866">
        <v>2</v>
      </c>
      <c r="O5036" s="866">
        <v>6</v>
      </c>
      <c r="P5036" s="865">
        <v>71346.283146067421</v>
      </c>
    </row>
    <row r="5037" spans="1:16" ht="22.5" x14ac:dyDescent="0.25">
      <c r="A5037" s="867" t="s">
        <v>17830</v>
      </c>
      <c r="B5037" s="867" t="s">
        <v>3626</v>
      </c>
      <c r="C5037" s="867" t="s">
        <v>3031</v>
      </c>
      <c r="D5037" s="868" t="s">
        <v>17979</v>
      </c>
      <c r="E5037" s="870">
        <v>3500</v>
      </c>
      <c r="F5037" s="869" t="s">
        <v>17978</v>
      </c>
      <c r="G5037" s="868" t="s">
        <v>17977</v>
      </c>
      <c r="H5037" s="867" t="s">
        <v>3691</v>
      </c>
      <c r="I5037" s="867" t="s">
        <v>5525</v>
      </c>
      <c r="J5037" s="867" t="s">
        <v>2703</v>
      </c>
      <c r="K5037" s="880"/>
      <c r="L5037" s="880"/>
      <c r="M5037" s="879"/>
      <c r="N5037" s="866">
        <v>2</v>
      </c>
      <c r="O5037" s="866">
        <v>6</v>
      </c>
      <c r="P5037" s="865">
        <v>20346.283146067417</v>
      </c>
    </row>
    <row r="5038" spans="1:16" ht="22.5" x14ac:dyDescent="0.25">
      <c r="A5038" s="867" t="s">
        <v>17830</v>
      </c>
      <c r="B5038" s="867" t="s">
        <v>3626</v>
      </c>
      <c r="C5038" s="867" t="s">
        <v>3031</v>
      </c>
      <c r="D5038" s="868" t="s">
        <v>17976</v>
      </c>
      <c r="E5038" s="870">
        <v>8000</v>
      </c>
      <c r="F5038" s="869" t="s">
        <v>17975</v>
      </c>
      <c r="G5038" s="868" t="s">
        <v>17974</v>
      </c>
      <c r="H5038" s="867" t="s">
        <v>3691</v>
      </c>
      <c r="I5038" s="867" t="s">
        <v>5525</v>
      </c>
      <c r="J5038" s="867" t="s">
        <v>2703</v>
      </c>
      <c r="K5038" s="880"/>
      <c r="L5038" s="880"/>
      <c r="M5038" s="879"/>
      <c r="N5038" s="866">
        <v>2</v>
      </c>
      <c r="O5038" s="866">
        <v>6</v>
      </c>
      <c r="P5038" s="865">
        <v>47346.283146067421</v>
      </c>
    </row>
    <row r="5039" spans="1:16" ht="22.5" x14ac:dyDescent="0.25">
      <c r="A5039" s="867" t="s">
        <v>17830</v>
      </c>
      <c r="B5039" s="867" t="s">
        <v>3626</v>
      </c>
      <c r="C5039" s="867" t="s">
        <v>3031</v>
      </c>
      <c r="D5039" s="868" t="s">
        <v>17851</v>
      </c>
      <c r="E5039" s="870">
        <v>10000</v>
      </c>
      <c r="F5039" s="869" t="s">
        <v>17973</v>
      </c>
      <c r="G5039" s="868" t="s">
        <v>17972</v>
      </c>
      <c r="H5039" s="867" t="s">
        <v>2703</v>
      </c>
      <c r="I5039" s="867" t="s">
        <v>5525</v>
      </c>
      <c r="J5039" s="867" t="s">
        <v>2703</v>
      </c>
      <c r="K5039" s="880"/>
      <c r="L5039" s="880"/>
      <c r="M5039" s="879"/>
      <c r="N5039" s="866">
        <v>2</v>
      </c>
      <c r="O5039" s="866">
        <v>6</v>
      </c>
      <c r="P5039" s="865">
        <v>59346.283146067421</v>
      </c>
    </row>
    <row r="5040" spans="1:16" ht="22.5" x14ac:dyDescent="0.25">
      <c r="A5040" s="867" t="s">
        <v>17830</v>
      </c>
      <c r="B5040" s="867" t="s">
        <v>3626</v>
      </c>
      <c r="C5040" s="867" t="s">
        <v>3031</v>
      </c>
      <c r="D5040" s="868" t="s">
        <v>17971</v>
      </c>
      <c r="E5040" s="870">
        <v>13000</v>
      </c>
      <c r="F5040" s="869">
        <v>41085784</v>
      </c>
      <c r="G5040" s="868" t="s">
        <v>17970</v>
      </c>
      <c r="H5040" s="867" t="s">
        <v>2722</v>
      </c>
      <c r="I5040" s="867" t="s">
        <v>5525</v>
      </c>
      <c r="J5040" s="867" t="s">
        <v>2772</v>
      </c>
      <c r="K5040" s="880"/>
      <c r="L5040" s="880"/>
      <c r="M5040" s="879"/>
      <c r="N5040" s="866">
        <v>2</v>
      </c>
      <c r="O5040" s="866">
        <v>4</v>
      </c>
      <c r="P5040" s="865">
        <v>77346.283146067421</v>
      </c>
    </row>
    <row r="5041" spans="1:16" ht="22.5" x14ac:dyDescent="0.25">
      <c r="A5041" s="867" t="s">
        <v>17830</v>
      </c>
      <c r="B5041" s="867" t="s">
        <v>3626</v>
      </c>
      <c r="C5041" s="867" t="s">
        <v>3031</v>
      </c>
      <c r="D5041" s="868" t="s">
        <v>17969</v>
      </c>
      <c r="E5041" s="870">
        <v>12000</v>
      </c>
      <c r="F5041" s="869" t="s">
        <v>17968</v>
      </c>
      <c r="G5041" s="868" t="s">
        <v>17967</v>
      </c>
      <c r="H5041" s="867" t="s">
        <v>2722</v>
      </c>
      <c r="I5041" s="867" t="s">
        <v>5525</v>
      </c>
      <c r="J5041" s="867" t="s">
        <v>2772</v>
      </c>
      <c r="K5041" s="880"/>
      <c r="L5041" s="880"/>
      <c r="M5041" s="879"/>
      <c r="N5041" s="866">
        <v>2</v>
      </c>
      <c r="O5041" s="866">
        <v>6</v>
      </c>
      <c r="P5041" s="865">
        <v>71346.283146067421</v>
      </c>
    </row>
    <row r="5042" spans="1:16" ht="22.5" x14ac:dyDescent="0.25">
      <c r="A5042" s="867" t="s">
        <v>17830</v>
      </c>
      <c r="B5042" s="867" t="s">
        <v>3626</v>
      </c>
      <c r="C5042" s="867" t="s">
        <v>3031</v>
      </c>
      <c r="D5042" s="868" t="s">
        <v>7137</v>
      </c>
      <c r="E5042" s="870">
        <v>13000</v>
      </c>
      <c r="F5042" s="869" t="s">
        <v>17966</v>
      </c>
      <c r="G5042" s="868" t="s">
        <v>17965</v>
      </c>
      <c r="H5042" s="867" t="s">
        <v>2722</v>
      </c>
      <c r="I5042" s="867" t="s">
        <v>5525</v>
      </c>
      <c r="J5042" s="867" t="s">
        <v>2772</v>
      </c>
      <c r="K5042" s="880"/>
      <c r="L5042" s="880"/>
      <c r="M5042" s="879"/>
      <c r="N5042" s="866">
        <v>1</v>
      </c>
      <c r="O5042" s="866">
        <v>1</v>
      </c>
      <c r="P5042" s="865">
        <v>77346.283146067421</v>
      </c>
    </row>
    <row r="5043" spans="1:16" ht="22.5" x14ac:dyDescent="0.25">
      <c r="A5043" s="867" t="s">
        <v>17830</v>
      </c>
      <c r="B5043" s="867" t="s">
        <v>3626</v>
      </c>
      <c r="C5043" s="867" t="s">
        <v>3031</v>
      </c>
      <c r="D5043" s="868" t="s">
        <v>17856</v>
      </c>
      <c r="E5043" s="870">
        <v>15600</v>
      </c>
      <c r="F5043" s="869" t="s">
        <v>17964</v>
      </c>
      <c r="G5043" s="868" t="s">
        <v>17963</v>
      </c>
      <c r="H5043" s="867" t="s">
        <v>2703</v>
      </c>
      <c r="I5043" s="867" t="s">
        <v>5525</v>
      </c>
      <c r="J5043" s="867" t="s">
        <v>2703</v>
      </c>
      <c r="K5043" s="880"/>
      <c r="L5043" s="880"/>
      <c r="M5043" s="879"/>
      <c r="N5043" s="866">
        <v>2</v>
      </c>
      <c r="O5043" s="866">
        <v>6</v>
      </c>
      <c r="P5043" s="865">
        <v>92946.283146067421</v>
      </c>
    </row>
    <row r="5044" spans="1:16" ht="22.5" x14ac:dyDescent="0.25">
      <c r="A5044" s="867" t="s">
        <v>17830</v>
      </c>
      <c r="B5044" s="867" t="s">
        <v>3626</v>
      </c>
      <c r="C5044" s="867" t="s">
        <v>3031</v>
      </c>
      <c r="D5044" s="868" t="s">
        <v>7137</v>
      </c>
      <c r="E5044" s="870">
        <v>12000</v>
      </c>
      <c r="F5044" s="869" t="s">
        <v>17962</v>
      </c>
      <c r="G5044" s="868" t="s">
        <v>17961</v>
      </c>
      <c r="H5044" s="867" t="s">
        <v>2722</v>
      </c>
      <c r="I5044" s="867" t="s">
        <v>5525</v>
      </c>
      <c r="J5044" s="867" t="s">
        <v>2772</v>
      </c>
      <c r="K5044" s="880"/>
      <c r="L5044" s="880"/>
      <c r="M5044" s="879"/>
      <c r="N5044" s="866">
        <v>2</v>
      </c>
      <c r="O5044" s="866">
        <v>6</v>
      </c>
      <c r="P5044" s="865">
        <v>71346.283146067421</v>
      </c>
    </row>
    <row r="5045" spans="1:16" ht="22.5" x14ac:dyDescent="0.25">
      <c r="A5045" s="867" t="s">
        <v>17830</v>
      </c>
      <c r="B5045" s="867" t="s">
        <v>3626</v>
      </c>
      <c r="C5045" s="867" t="s">
        <v>3031</v>
      </c>
      <c r="D5045" s="868" t="s">
        <v>7137</v>
      </c>
      <c r="E5045" s="870">
        <v>15000</v>
      </c>
      <c r="F5045" s="869" t="s">
        <v>17960</v>
      </c>
      <c r="G5045" s="868" t="s">
        <v>17959</v>
      </c>
      <c r="H5045" s="867" t="s">
        <v>2722</v>
      </c>
      <c r="I5045" s="867" t="s">
        <v>5525</v>
      </c>
      <c r="J5045" s="867" t="s">
        <v>2772</v>
      </c>
      <c r="K5045" s="880"/>
      <c r="L5045" s="880"/>
      <c r="M5045" s="879"/>
      <c r="N5045" s="866">
        <v>2</v>
      </c>
      <c r="O5045" s="866">
        <v>6</v>
      </c>
      <c r="P5045" s="865">
        <v>89346.283146067421</v>
      </c>
    </row>
    <row r="5046" spans="1:16" ht="22.5" x14ac:dyDescent="0.25">
      <c r="A5046" s="867" t="s">
        <v>17830</v>
      </c>
      <c r="B5046" s="867" t="s">
        <v>3626</v>
      </c>
      <c r="C5046" s="867" t="s">
        <v>3031</v>
      </c>
      <c r="D5046" s="868" t="s">
        <v>7137</v>
      </c>
      <c r="E5046" s="870">
        <v>9000</v>
      </c>
      <c r="F5046" s="869" t="s">
        <v>17958</v>
      </c>
      <c r="G5046" s="868" t="s">
        <v>17957</v>
      </c>
      <c r="H5046" s="867" t="s">
        <v>2722</v>
      </c>
      <c r="I5046" s="867" t="s">
        <v>5525</v>
      </c>
      <c r="J5046" s="867" t="s">
        <v>2772</v>
      </c>
      <c r="K5046" s="880"/>
      <c r="L5046" s="880"/>
      <c r="M5046" s="879"/>
      <c r="N5046" s="866">
        <v>2</v>
      </c>
      <c r="O5046" s="866">
        <v>6</v>
      </c>
      <c r="P5046" s="865">
        <v>53346.283146067421</v>
      </c>
    </row>
    <row r="5047" spans="1:16" ht="22.5" x14ac:dyDescent="0.25">
      <c r="A5047" s="867" t="s">
        <v>17830</v>
      </c>
      <c r="B5047" s="867" t="s">
        <v>3626</v>
      </c>
      <c r="C5047" s="867" t="s">
        <v>3031</v>
      </c>
      <c r="D5047" s="868" t="s">
        <v>17956</v>
      </c>
      <c r="E5047" s="870">
        <v>2200</v>
      </c>
      <c r="F5047" s="869" t="s">
        <v>17955</v>
      </c>
      <c r="G5047" s="868" t="s">
        <v>17954</v>
      </c>
      <c r="H5047" s="867" t="s">
        <v>3135</v>
      </c>
      <c r="I5047" s="867" t="s">
        <v>40</v>
      </c>
      <c r="J5047" s="867" t="s">
        <v>3135</v>
      </c>
      <c r="K5047" s="880"/>
      <c r="L5047" s="880"/>
      <c r="M5047" s="879"/>
      <c r="N5047" s="866">
        <v>2</v>
      </c>
      <c r="O5047" s="866">
        <v>6</v>
      </c>
      <c r="P5047" s="865">
        <v>12546.283146067417</v>
      </c>
    </row>
    <row r="5048" spans="1:16" ht="22.5" x14ac:dyDescent="0.25">
      <c r="A5048" s="867" t="s">
        <v>17830</v>
      </c>
      <c r="B5048" s="867" t="s">
        <v>3626</v>
      </c>
      <c r="C5048" s="867" t="s">
        <v>3031</v>
      </c>
      <c r="D5048" s="868" t="s">
        <v>4922</v>
      </c>
      <c r="E5048" s="870">
        <v>3000</v>
      </c>
      <c r="F5048" s="869" t="s">
        <v>17953</v>
      </c>
      <c r="G5048" s="868" t="s">
        <v>17952</v>
      </c>
      <c r="H5048" s="867" t="s">
        <v>2722</v>
      </c>
      <c r="I5048" s="867" t="s">
        <v>5525</v>
      </c>
      <c r="J5048" s="867" t="s">
        <v>2772</v>
      </c>
      <c r="K5048" s="880"/>
      <c r="L5048" s="880"/>
      <c r="M5048" s="879"/>
      <c r="N5048" s="866">
        <v>2</v>
      </c>
      <c r="O5048" s="866">
        <v>6</v>
      </c>
      <c r="P5048" s="865">
        <v>17346.283146067417</v>
      </c>
    </row>
    <row r="5049" spans="1:16" ht="22.5" x14ac:dyDescent="0.25">
      <c r="A5049" s="867" t="s">
        <v>17830</v>
      </c>
      <c r="B5049" s="867" t="s">
        <v>3626</v>
      </c>
      <c r="C5049" s="867" t="s">
        <v>3031</v>
      </c>
      <c r="D5049" s="868" t="s">
        <v>7302</v>
      </c>
      <c r="E5049" s="870">
        <v>2400</v>
      </c>
      <c r="F5049" s="869" t="s">
        <v>17951</v>
      </c>
      <c r="G5049" s="868" t="s">
        <v>17950</v>
      </c>
      <c r="H5049" s="867" t="s">
        <v>17949</v>
      </c>
      <c r="I5049" s="867" t="s">
        <v>2822</v>
      </c>
      <c r="J5049" s="867" t="s">
        <v>17948</v>
      </c>
      <c r="K5049" s="880"/>
      <c r="L5049" s="880"/>
      <c r="M5049" s="879"/>
      <c r="N5049" s="866">
        <v>2</v>
      </c>
      <c r="O5049" s="866">
        <v>6</v>
      </c>
      <c r="P5049" s="865">
        <v>13746.283146067417</v>
      </c>
    </row>
    <row r="5050" spans="1:16" ht="22.5" x14ac:dyDescent="0.25">
      <c r="A5050" s="867" t="s">
        <v>17830</v>
      </c>
      <c r="B5050" s="867" t="s">
        <v>3626</v>
      </c>
      <c r="C5050" s="867" t="s">
        <v>3031</v>
      </c>
      <c r="D5050" s="868" t="s">
        <v>17947</v>
      </c>
      <c r="E5050" s="870">
        <v>12000</v>
      </c>
      <c r="F5050" s="869" t="s">
        <v>17946</v>
      </c>
      <c r="G5050" s="868" t="s">
        <v>17945</v>
      </c>
      <c r="H5050" s="867" t="s">
        <v>17845</v>
      </c>
      <c r="I5050" s="867" t="s">
        <v>5525</v>
      </c>
      <c r="J5050" s="867" t="s">
        <v>17844</v>
      </c>
      <c r="K5050" s="880"/>
      <c r="L5050" s="880"/>
      <c r="M5050" s="879"/>
      <c r="N5050" s="866">
        <v>2</v>
      </c>
      <c r="O5050" s="866">
        <v>6</v>
      </c>
      <c r="P5050" s="865">
        <v>71346.283146067421</v>
      </c>
    </row>
    <row r="5051" spans="1:16" ht="22.5" x14ac:dyDescent="0.25">
      <c r="A5051" s="867" t="s">
        <v>17830</v>
      </c>
      <c r="B5051" s="867" t="s">
        <v>3626</v>
      </c>
      <c r="C5051" s="867" t="s">
        <v>3031</v>
      </c>
      <c r="D5051" s="868" t="s">
        <v>17944</v>
      </c>
      <c r="E5051" s="870">
        <v>10000</v>
      </c>
      <c r="F5051" s="869" t="s">
        <v>17943</v>
      </c>
      <c r="G5051" s="868" t="s">
        <v>17942</v>
      </c>
      <c r="H5051" s="867" t="s">
        <v>3691</v>
      </c>
      <c r="I5051" s="867" t="s">
        <v>5525</v>
      </c>
      <c r="J5051" s="867" t="s">
        <v>2703</v>
      </c>
      <c r="K5051" s="880"/>
      <c r="L5051" s="880"/>
      <c r="M5051" s="879"/>
      <c r="N5051" s="866">
        <v>2</v>
      </c>
      <c r="O5051" s="866">
        <v>6</v>
      </c>
      <c r="P5051" s="865">
        <v>59346.283146067421</v>
      </c>
    </row>
    <row r="5052" spans="1:16" x14ac:dyDescent="0.25">
      <c r="A5052" s="1777" t="s">
        <v>2848</v>
      </c>
      <c r="B5052" s="1778"/>
      <c r="C5052" s="1778"/>
      <c r="D5052" s="1778"/>
      <c r="E5052" s="1779"/>
      <c r="F5052" s="1777" t="s">
        <v>378</v>
      </c>
      <c r="G5052" s="1778"/>
      <c r="H5052" s="1778"/>
      <c r="I5052" s="1778"/>
      <c r="J5052" s="1779"/>
      <c r="K5052" s="1773" t="s">
        <v>2847</v>
      </c>
      <c r="L5052" s="1774"/>
      <c r="M5052" s="1775"/>
      <c r="N5052" s="1773" t="s">
        <v>2846</v>
      </c>
      <c r="O5052" s="1774"/>
      <c r="P5052" s="1775"/>
    </row>
    <row r="5053" spans="1:16" ht="69.75" x14ac:dyDescent="0.25">
      <c r="A5053" s="1535" t="s">
        <v>2845</v>
      </c>
      <c r="B5053" s="1535" t="s">
        <v>5</v>
      </c>
      <c r="C5053" s="1535" t="s">
        <v>2844</v>
      </c>
      <c r="D5053" s="1535" t="s">
        <v>2843</v>
      </c>
      <c r="E5053" s="1536" t="s">
        <v>2842</v>
      </c>
      <c r="F5053" s="1537" t="s">
        <v>2841</v>
      </c>
      <c r="G5053" s="1540" t="s">
        <v>2840</v>
      </c>
      <c r="H5053" s="1535" t="s">
        <v>2839</v>
      </c>
      <c r="I5053" s="1535" t="s">
        <v>2838</v>
      </c>
      <c r="J5053" s="1535" t="s">
        <v>2837</v>
      </c>
      <c r="K5053" s="1538" t="s">
        <v>2836</v>
      </c>
      <c r="L5053" s="1538" t="s">
        <v>2835</v>
      </c>
      <c r="M5053" s="1539" t="s">
        <v>2834</v>
      </c>
      <c r="N5053" s="1538" t="s">
        <v>2836</v>
      </c>
      <c r="O5053" s="1538" t="s">
        <v>2835</v>
      </c>
      <c r="P5053" s="1539" t="s">
        <v>2834</v>
      </c>
    </row>
    <row r="5054" spans="1:16" ht="22.5" x14ac:dyDescent="0.25">
      <c r="A5054" s="867" t="s">
        <v>17830</v>
      </c>
      <c r="B5054" s="867" t="s">
        <v>3626</v>
      </c>
      <c r="C5054" s="867" t="s">
        <v>3031</v>
      </c>
      <c r="D5054" s="868" t="s">
        <v>3222</v>
      </c>
      <c r="E5054" s="870">
        <v>7500</v>
      </c>
      <c r="F5054" s="869" t="s">
        <v>17941</v>
      </c>
      <c r="G5054" s="868" t="s">
        <v>17940</v>
      </c>
      <c r="H5054" s="867" t="s">
        <v>2745</v>
      </c>
      <c r="I5054" s="867" t="s">
        <v>5525</v>
      </c>
      <c r="J5054" s="867" t="s">
        <v>2886</v>
      </c>
      <c r="K5054" s="880"/>
      <c r="L5054" s="880"/>
      <c r="M5054" s="879"/>
      <c r="N5054" s="866">
        <v>2</v>
      </c>
      <c r="O5054" s="866">
        <v>6</v>
      </c>
      <c r="P5054" s="865">
        <v>44346.283146067421</v>
      </c>
    </row>
    <row r="5055" spans="1:16" ht="22.5" x14ac:dyDescent="0.25">
      <c r="A5055" s="867" t="s">
        <v>17830</v>
      </c>
      <c r="B5055" s="867" t="s">
        <v>3626</v>
      </c>
      <c r="C5055" s="867" t="s">
        <v>3031</v>
      </c>
      <c r="D5055" s="868" t="s">
        <v>3222</v>
      </c>
      <c r="E5055" s="870">
        <v>5000</v>
      </c>
      <c r="F5055" s="869" t="s">
        <v>17939</v>
      </c>
      <c r="G5055" s="868" t="s">
        <v>17938</v>
      </c>
      <c r="H5055" s="867" t="s">
        <v>2860</v>
      </c>
      <c r="I5055" s="867" t="s">
        <v>5525</v>
      </c>
      <c r="J5055" s="867" t="s">
        <v>3107</v>
      </c>
      <c r="K5055" s="880"/>
      <c r="L5055" s="880"/>
      <c r="M5055" s="879"/>
      <c r="N5055" s="866">
        <v>1</v>
      </c>
      <c r="O5055" s="866">
        <v>3</v>
      </c>
      <c r="P5055" s="865">
        <v>29346.283146067417</v>
      </c>
    </row>
    <row r="5056" spans="1:16" ht="22.5" x14ac:dyDescent="0.25">
      <c r="A5056" s="867" t="s">
        <v>17830</v>
      </c>
      <c r="B5056" s="867" t="s">
        <v>3626</v>
      </c>
      <c r="C5056" s="867" t="s">
        <v>3031</v>
      </c>
      <c r="D5056" s="868" t="s">
        <v>17937</v>
      </c>
      <c r="E5056" s="870">
        <v>13000</v>
      </c>
      <c r="F5056" s="869" t="s">
        <v>17936</v>
      </c>
      <c r="G5056" s="868" t="s">
        <v>17935</v>
      </c>
      <c r="H5056" s="867" t="s">
        <v>2703</v>
      </c>
      <c r="I5056" s="867" t="s">
        <v>5525</v>
      </c>
      <c r="J5056" s="867" t="s">
        <v>3654</v>
      </c>
      <c r="K5056" s="880"/>
      <c r="L5056" s="880"/>
      <c r="M5056" s="879"/>
      <c r="N5056" s="866">
        <v>2</v>
      </c>
      <c r="O5056" s="866">
        <v>6</v>
      </c>
      <c r="P5056" s="865">
        <v>77346.283146067421</v>
      </c>
    </row>
    <row r="5057" spans="1:16" ht="22.5" x14ac:dyDescent="0.25">
      <c r="A5057" s="867" t="s">
        <v>17830</v>
      </c>
      <c r="B5057" s="867" t="s">
        <v>3626</v>
      </c>
      <c r="C5057" s="867" t="s">
        <v>3031</v>
      </c>
      <c r="D5057" s="868" t="s">
        <v>17934</v>
      </c>
      <c r="E5057" s="870">
        <v>6000</v>
      </c>
      <c r="F5057" s="869" t="s">
        <v>17933</v>
      </c>
      <c r="G5057" s="868" t="s">
        <v>17932</v>
      </c>
      <c r="H5057" s="867" t="s">
        <v>2703</v>
      </c>
      <c r="I5057" s="867" t="s">
        <v>5525</v>
      </c>
      <c r="J5057" s="867" t="s">
        <v>17825</v>
      </c>
      <c r="K5057" s="880"/>
      <c r="L5057" s="880"/>
      <c r="M5057" s="879"/>
      <c r="N5057" s="866">
        <v>2</v>
      </c>
      <c r="O5057" s="866">
        <v>6</v>
      </c>
      <c r="P5057" s="865">
        <v>35346.283146067421</v>
      </c>
    </row>
    <row r="5058" spans="1:16" ht="22.5" x14ac:dyDescent="0.25">
      <c r="A5058" s="867" t="s">
        <v>17830</v>
      </c>
      <c r="B5058" s="867" t="s">
        <v>3626</v>
      </c>
      <c r="C5058" s="867" t="s">
        <v>3031</v>
      </c>
      <c r="D5058" s="868" t="s">
        <v>17931</v>
      </c>
      <c r="E5058" s="870">
        <v>15000</v>
      </c>
      <c r="F5058" s="869" t="s">
        <v>17930</v>
      </c>
      <c r="G5058" s="868" t="s">
        <v>17929</v>
      </c>
      <c r="H5058" s="867" t="s">
        <v>2886</v>
      </c>
      <c r="I5058" s="867" t="s">
        <v>5525</v>
      </c>
      <c r="J5058" s="867" t="s">
        <v>3654</v>
      </c>
      <c r="K5058" s="880"/>
      <c r="L5058" s="880"/>
      <c r="M5058" s="879"/>
      <c r="N5058" s="866">
        <v>2</v>
      </c>
      <c r="O5058" s="866">
        <v>6</v>
      </c>
      <c r="P5058" s="865">
        <v>89346.283146067421</v>
      </c>
    </row>
    <row r="5059" spans="1:16" ht="22.5" x14ac:dyDescent="0.25">
      <c r="A5059" s="867" t="s">
        <v>17830</v>
      </c>
      <c r="B5059" s="867" t="s">
        <v>3626</v>
      </c>
      <c r="C5059" s="867" t="s">
        <v>3031</v>
      </c>
      <c r="D5059" s="868" t="s">
        <v>17928</v>
      </c>
      <c r="E5059" s="870">
        <v>14500</v>
      </c>
      <c r="F5059" s="869" t="s">
        <v>17927</v>
      </c>
      <c r="G5059" s="868" t="s">
        <v>17926</v>
      </c>
      <c r="H5059" s="867" t="s">
        <v>2676</v>
      </c>
      <c r="I5059" s="867" t="s">
        <v>5525</v>
      </c>
      <c r="J5059" s="867" t="s">
        <v>2860</v>
      </c>
      <c r="K5059" s="880"/>
      <c r="L5059" s="880"/>
      <c r="M5059" s="879"/>
      <c r="N5059" s="866">
        <v>2</v>
      </c>
      <c r="O5059" s="866">
        <v>6</v>
      </c>
      <c r="P5059" s="865">
        <v>86346.283146067421</v>
      </c>
    </row>
    <row r="5060" spans="1:16" ht="22.5" x14ac:dyDescent="0.25">
      <c r="A5060" s="867" t="s">
        <v>17830</v>
      </c>
      <c r="B5060" s="867" t="s">
        <v>3626</v>
      </c>
      <c r="C5060" s="867" t="s">
        <v>3031</v>
      </c>
      <c r="D5060" s="868" t="s">
        <v>17925</v>
      </c>
      <c r="E5060" s="870">
        <v>12000</v>
      </c>
      <c r="F5060" s="869" t="s">
        <v>17924</v>
      </c>
      <c r="G5060" s="868" t="s">
        <v>17923</v>
      </c>
      <c r="H5060" s="867" t="s">
        <v>4016</v>
      </c>
      <c r="I5060" s="867" t="s">
        <v>5525</v>
      </c>
      <c r="J5060" s="867" t="s">
        <v>3170</v>
      </c>
      <c r="K5060" s="880"/>
      <c r="L5060" s="880"/>
      <c r="M5060" s="879"/>
      <c r="N5060" s="866">
        <v>2</v>
      </c>
      <c r="O5060" s="866">
        <v>6</v>
      </c>
      <c r="P5060" s="865">
        <v>71346.283146067421</v>
      </c>
    </row>
    <row r="5061" spans="1:16" ht="22.5" x14ac:dyDescent="0.25">
      <c r="A5061" s="867" t="s">
        <v>17830</v>
      </c>
      <c r="B5061" s="867" t="s">
        <v>3626</v>
      </c>
      <c r="C5061" s="867" t="s">
        <v>3031</v>
      </c>
      <c r="D5061" s="868" t="s">
        <v>17922</v>
      </c>
      <c r="E5061" s="870">
        <v>4000</v>
      </c>
      <c r="F5061" s="869" t="s">
        <v>17921</v>
      </c>
      <c r="G5061" s="868" t="s">
        <v>17920</v>
      </c>
      <c r="H5061" s="867" t="s">
        <v>17919</v>
      </c>
      <c r="I5061" s="867" t="s">
        <v>5525</v>
      </c>
      <c r="J5061" s="867" t="s">
        <v>17918</v>
      </c>
      <c r="K5061" s="880"/>
      <c r="L5061" s="880"/>
      <c r="M5061" s="879"/>
      <c r="N5061" s="866">
        <v>2</v>
      </c>
      <c r="O5061" s="866">
        <v>6</v>
      </c>
      <c r="P5061" s="865">
        <v>23346.283146067417</v>
      </c>
    </row>
    <row r="5062" spans="1:16" ht="22.5" x14ac:dyDescent="0.25">
      <c r="A5062" s="867" t="s">
        <v>17830</v>
      </c>
      <c r="B5062" s="867" t="s">
        <v>3626</v>
      </c>
      <c r="C5062" s="867" t="s">
        <v>3031</v>
      </c>
      <c r="D5062" s="868" t="s">
        <v>17917</v>
      </c>
      <c r="E5062" s="870">
        <v>10000</v>
      </c>
      <c r="F5062" s="869" t="s">
        <v>17916</v>
      </c>
      <c r="G5062" s="868" t="s">
        <v>17915</v>
      </c>
      <c r="H5062" s="867" t="s">
        <v>17853</v>
      </c>
      <c r="I5062" s="867" t="s">
        <v>5525</v>
      </c>
      <c r="J5062" s="867" t="s">
        <v>17852</v>
      </c>
      <c r="K5062" s="880"/>
      <c r="L5062" s="880"/>
      <c r="M5062" s="879"/>
      <c r="N5062" s="866">
        <v>2</v>
      </c>
      <c r="O5062" s="866">
        <v>6</v>
      </c>
      <c r="P5062" s="865">
        <v>59346.283146067421</v>
      </c>
    </row>
    <row r="5063" spans="1:16" ht="22.5" x14ac:dyDescent="0.25">
      <c r="A5063" s="867" t="s">
        <v>17830</v>
      </c>
      <c r="B5063" s="867" t="s">
        <v>3626</v>
      </c>
      <c r="C5063" s="867" t="s">
        <v>3031</v>
      </c>
      <c r="D5063" s="868" t="s">
        <v>7137</v>
      </c>
      <c r="E5063" s="870">
        <v>15000</v>
      </c>
      <c r="F5063" s="869" t="s">
        <v>17914</v>
      </c>
      <c r="G5063" s="868" t="s">
        <v>17913</v>
      </c>
      <c r="H5063" s="867" t="s">
        <v>2722</v>
      </c>
      <c r="I5063" s="867" t="s">
        <v>5525</v>
      </c>
      <c r="J5063" s="867" t="s">
        <v>2772</v>
      </c>
      <c r="K5063" s="880"/>
      <c r="L5063" s="880"/>
      <c r="M5063" s="879"/>
      <c r="N5063" s="866">
        <v>2</v>
      </c>
      <c r="O5063" s="866">
        <v>6</v>
      </c>
      <c r="P5063" s="865">
        <v>89346.283146067421</v>
      </c>
    </row>
    <row r="5064" spans="1:16" ht="22.5" x14ac:dyDescent="0.25">
      <c r="A5064" s="867" t="s">
        <v>17830</v>
      </c>
      <c r="B5064" s="867" t="s">
        <v>3626</v>
      </c>
      <c r="C5064" s="867" t="s">
        <v>3031</v>
      </c>
      <c r="D5064" s="868" t="s">
        <v>17851</v>
      </c>
      <c r="E5064" s="870">
        <v>15000</v>
      </c>
      <c r="F5064" s="869" t="s">
        <v>17912</v>
      </c>
      <c r="G5064" s="868" t="s">
        <v>17911</v>
      </c>
      <c r="H5064" s="867" t="s">
        <v>2703</v>
      </c>
      <c r="I5064" s="867" t="s">
        <v>5525</v>
      </c>
      <c r="J5064" s="867" t="s">
        <v>2703</v>
      </c>
      <c r="K5064" s="880"/>
      <c r="L5064" s="880"/>
      <c r="M5064" s="879"/>
      <c r="N5064" s="866">
        <v>2</v>
      </c>
      <c r="O5064" s="866">
        <v>6</v>
      </c>
      <c r="P5064" s="865">
        <v>89346.283146067421</v>
      </c>
    </row>
    <row r="5065" spans="1:16" ht="22.5" x14ac:dyDescent="0.25">
      <c r="A5065" s="867" t="s">
        <v>17830</v>
      </c>
      <c r="B5065" s="867" t="s">
        <v>3626</v>
      </c>
      <c r="C5065" s="867" t="s">
        <v>3031</v>
      </c>
      <c r="D5065" s="868" t="s">
        <v>17910</v>
      </c>
      <c r="E5065" s="870">
        <v>12000</v>
      </c>
      <c r="F5065" s="869" t="s">
        <v>17909</v>
      </c>
      <c r="G5065" s="868" t="s">
        <v>17908</v>
      </c>
      <c r="H5065" s="867" t="s">
        <v>2703</v>
      </c>
      <c r="I5065" s="867" t="s">
        <v>5525</v>
      </c>
      <c r="J5065" s="867" t="s">
        <v>2703</v>
      </c>
      <c r="K5065" s="880"/>
      <c r="L5065" s="880"/>
      <c r="M5065" s="879"/>
      <c r="N5065" s="866">
        <v>2</v>
      </c>
      <c r="O5065" s="866">
        <v>6</v>
      </c>
      <c r="P5065" s="865">
        <v>71346.283146067421</v>
      </c>
    </row>
    <row r="5066" spans="1:16" ht="22.5" x14ac:dyDescent="0.25">
      <c r="A5066" s="867" t="s">
        <v>17830</v>
      </c>
      <c r="B5066" s="867" t="s">
        <v>3626</v>
      </c>
      <c r="C5066" s="867" t="s">
        <v>3031</v>
      </c>
      <c r="D5066" s="868" t="s">
        <v>17856</v>
      </c>
      <c r="E5066" s="870">
        <v>9000</v>
      </c>
      <c r="F5066" s="869" t="s">
        <v>17907</v>
      </c>
      <c r="G5066" s="868" t="s">
        <v>17906</v>
      </c>
      <c r="H5066" s="867" t="s">
        <v>3691</v>
      </c>
      <c r="I5066" s="867" t="s">
        <v>5525</v>
      </c>
      <c r="J5066" s="867" t="s">
        <v>2703</v>
      </c>
      <c r="K5066" s="880"/>
      <c r="L5066" s="880"/>
      <c r="M5066" s="879"/>
      <c r="N5066" s="866">
        <v>2</v>
      </c>
      <c r="O5066" s="866">
        <v>6</v>
      </c>
      <c r="P5066" s="865">
        <v>53346.283146067421</v>
      </c>
    </row>
    <row r="5067" spans="1:16" ht="22.5" x14ac:dyDescent="0.25">
      <c r="A5067" s="867" t="s">
        <v>17830</v>
      </c>
      <c r="B5067" s="867" t="s">
        <v>3626</v>
      </c>
      <c r="C5067" s="867" t="s">
        <v>3031</v>
      </c>
      <c r="D5067" s="868" t="s">
        <v>17905</v>
      </c>
      <c r="E5067" s="870">
        <v>9000</v>
      </c>
      <c r="F5067" s="869" t="s">
        <v>17904</v>
      </c>
      <c r="G5067" s="868" t="s">
        <v>17903</v>
      </c>
      <c r="H5067" s="867" t="s">
        <v>2700</v>
      </c>
      <c r="I5067" s="867" t="s">
        <v>5525</v>
      </c>
      <c r="J5067" s="867" t="s">
        <v>3170</v>
      </c>
      <c r="K5067" s="880"/>
      <c r="L5067" s="880"/>
      <c r="M5067" s="879"/>
      <c r="N5067" s="866">
        <v>2</v>
      </c>
      <c r="O5067" s="866">
        <v>6</v>
      </c>
      <c r="P5067" s="865">
        <v>53346.283146067421</v>
      </c>
    </row>
    <row r="5068" spans="1:16" ht="22.5" x14ac:dyDescent="0.25">
      <c r="A5068" s="867" t="s">
        <v>17830</v>
      </c>
      <c r="B5068" s="867" t="s">
        <v>3626</v>
      </c>
      <c r="C5068" s="867" t="s">
        <v>3031</v>
      </c>
      <c r="D5068" s="868" t="s">
        <v>17902</v>
      </c>
      <c r="E5068" s="870">
        <v>10000</v>
      </c>
      <c r="F5068" s="869" t="s">
        <v>17901</v>
      </c>
      <c r="G5068" s="868" t="s">
        <v>17900</v>
      </c>
      <c r="H5068" s="867" t="s">
        <v>17899</v>
      </c>
      <c r="I5068" s="867" t="s">
        <v>5525</v>
      </c>
      <c r="J5068" s="867" t="s">
        <v>17899</v>
      </c>
      <c r="K5068" s="880"/>
      <c r="L5068" s="880"/>
      <c r="M5068" s="879"/>
      <c r="N5068" s="866">
        <v>2</v>
      </c>
      <c r="O5068" s="866">
        <v>6</v>
      </c>
      <c r="P5068" s="865">
        <v>59346.283146067421</v>
      </c>
    </row>
    <row r="5069" spans="1:16" ht="22.5" x14ac:dyDescent="0.25">
      <c r="A5069" s="867" t="s">
        <v>17830</v>
      </c>
      <c r="B5069" s="867" t="s">
        <v>3626</v>
      </c>
      <c r="C5069" s="867" t="s">
        <v>3031</v>
      </c>
      <c r="D5069" s="868" t="s">
        <v>17898</v>
      </c>
      <c r="E5069" s="870">
        <v>12000</v>
      </c>
      <c r="F5069" s="869" t="s">
        <v>17897</v>
      </c>
      <c r="G5069" s="868" t="s">
        <v>17896</v>
      </c>
      <c r="H5069" s="867" t="s">
        <v>17895</v>
      </c>
      <c r="I5069" s="867" t="s">
        <v>5525</v>
      </c>
      <c r="J5069" s="867" t="s">
        <v>17895</v>
      </c>
      <c r="K5069" s="880"/>
      <c r="L5069" s="880"/>
      <c r="M5069" s="879"/>
      <c r="N5069" s="866">
        <v>2</v>
      </c>
      <c r="O5069" s="866">
        <v>6</v>
      </c>
      <c r="P5069" s="865">
        <v>71346.283146067421</v>
      </c>
    </row>
    <row r="5070" spans="1:16" ht="22.5" x14ac:dyDescent="0.25">
      <c r="A5070" s="867" t="s">
        <v>17830</v>
      </c>
      <c r="B5070" s="867" t="s">
        <v>3626</v>
      </c>
      <c r="C5070" s="867" t="s">
        <v>3031</v>
      </c>
      <c r="D5070" s="868" t="s">
        <v>17856</v>
      </c>
      <c r="E5070" s="870">
        <v>13500</v>
      </c>
      <c r="F5070" s="869" t="s">
        <v>17894</v>
      </c>
      <c r="G5070" s="868" t="s">
        <v>17893</v>
      </c>
      <c r="H5070" s="867" t="s">
        <v>11997</v>
      </c>
      <c r="I5070" s="867" t="s">
        <v>5525</v>
      </c>
      <c r="J5070" s="867" t="s">
        <v>16874</v>
      </c>
      <c r="K5070" s="880"/>
      <c r="L5070" s="880"/>
      <c r="M5070" s="879"/>
      <c r="N5070" s="866">
        <v>2</v>
      </c>
      <c r="O5070" s="866">
        <v>6</v>
      </c>
      <c r="P5070" s="865">
        <v>80346.283146067421</v>
      </c>
    </row>
    <row r="5071" spans="1:16" ht="22.5" x14ac:dyDescent="0.25">
      <c r="A5071" s="867" t="s">
        <v>17830</v>
      </c>
      <c r="B5071" s="867" t="s">
        <v>3626</v>
      </c>
      <c r="C5071" s="867" t="s">
        <v>3031</v>
      </c>
      <c r="D5071" s="868" t="s">
        <v>17892</v>
      </c>
      <c r="E5071" s="870">
        <v>4500</v>
      </c>
      <c r="F5071" s="869" t="s">
        <v>17891</v>
      </c>
      <c r="G5071" s="868" t="s">
        <v>17890</v>
      </c>
      <c r="H5071" s="867" t="s">
        <v>9370</v>
      </c>
      <c r="I5071" s="867" t="s">
        <v>5525</v>
      </c>
      <c r="J5071" s="867" t="s">
        <v>17889</v>
      </c>
      <c r="K5071" s="880"/>
      <c r="L5071" s="880"/>
      <c r="M5071" s="879"/>
      <c r="N5071" s="866">
        <v>2</v>
      </c>
      <c r="O5071" s="866">
        <v>6</v>
      </c>
      <c r="P5071" s="865">
        <v>26346.283146067417</v>
      </c>
    </row>
    <row r="5072" spans="1:16" ht="22.5" x14ac:dyDescent="0.25">
      <c r="A5072" s="867" t="s">
        <v>17830</v>
      </c>
      <c r="B5072" s="867" t="s">
        <v>3626</v>
      </c>
      <c r="C5072" s="867" t="s">
        <v>3031</v>
      </c>
      <c r="D5072" s="868" t="s">
        <v>17888</v>
      </c>
      <c r="E5072" s="870">
        <v>5000</v>
      </c>
      <c r="F5072" s="869" t="s">
        <v>17887</v>
      </c>
      <c r="G5072" s="868" t="s">
        <v>17886</v>
      </c>
      <c r="H5072" s="867" t="s">
        <v>3691</v>
      </c>
      <c r="I5072" s="867" t="s">
        <v>5525</v>
      </c>
      <c r="J5072" s="867" t="s">
        <v>2703</v>
      </c>
      <c r="K5072" s="880"/>
      <c r="L5072" s="880"/>
      <c r="M5072" s="879"/>
      <c r="N5072" s="866">
        <v>2</v>
      </c>
      <c r="O5072" s="866">
        <v>6</v>
      </c>
      <c r="P5072" s="865">
        <v>29346.283146067417</v>
      </c>
    </row>
    <row r="5073" spans="1:16" ht="22.5" x14ac:dyDescent="0.25">
      <c r="A5073" s="867" t="s">
        <v>17830</v>
      </c>
      <c r="B5073" s="867" t="s">
        <v>3626</v>
      </c>
      <c r="C5073" s="867" t="s">
        <v>3031</v>
      </c>
      <c r="D5073" s="868" t="s">
        <v>17885</v>
      </c>
      <c r="E5073" s="870">
        <v>12000</v>
      </c>
      <c r="F5073" s="869" t="s">
        <v>17884</v>
      </c>
      <c r="G5073" s="868" t="s">
        <v>17883</v>
      </c>
      <c r="H5073" s="867" t="s">
        <v>4477</v>
      </c>
      <c r="I5073" s="867" t="s">
        <v>5525</v>
      </c>
      <c r="J5073" s="867" t="s">
        <v>17882</v>
      </c>
      <c r="K5073" s="880"/>
      <c r="L5073" s="880"/>
      <c r="M5073" s="879"/>
      <c r="N5073" s="866">
        <v>2</v>
      </c>
      <c r="O5073" s="866">
        <v>6</v>
      </c>
      <c r="P5073" s="865">
        <v>71346.283146067421</v>
      </c>
    </row>
    <row r="5074" spans="1:16" ht="22.5" x14ac:dyDescent="0.25">
      <c r="A5074" s="867" t="s">
        <v>17830</v>
      </c>
      <c r="B5074" s="867" t="s">
        <v>3626</v>
      </c>
      <c r="C5074" s="867" t="s">
        <v>3031</v>
      </c>
      <c r="D5074" s="868" t="s">
        <v>17881</v>
      </c>
      <c r="E5074" s="870">
        <v>3000</v>
      </c>
      <c r="F5074" s="869" t="s">
        <v>17880</v>
      </c>
      <c r="G5074" s="868" t="s">
        <v>17879</v>
      </c>
      <c r="H5074" s="867" t="s">
        <v>2703</v>
      </c>
      <c r="I5074" s="867" t="s">
        <v>5525</v>
      </c>
      <c r="J5074" s="867" t="s">
        <v>3096</v>
      </c>
      <c r="K5074" s="880"/>
      <c r="L5074" s="880"/>
      <c r="M5074" s="879"/>
      <c r="N5074" s="866">
        <v>2</v>
      </c>
      <c r="O5074" s="866">
        <v>6</v>
      </c>
      <c r="P5074" s="865">
        <v>17346.283146067417</v>
      </c>
    </row>
    <row r="5075" spans="1:16" ht="22.5" x14ac:dyDescent="0.25">
      <c r="A5075" s="867" t="s">
        <v>17830</v>
      </c>
      <c r="B5075" s="867" t="s">
        <v>3626</v>
      </c>
      <c r="C5075" s="867" t="s">
        <v>3031</v>
      </c>
      <c r="D5075" s="868" t="s">
        <v>17878</v>
      </c>
      <c r="E5075" s="870">
        <v>9000</v>
      </c>
      <c r="F5075" s="869" t="s">
        <v>17877</v>
      </c>
      <c r="G5075" s="868" t="s">
        <v>17876</v>
      </c>
      <c r="H5075" s="867" t="s">
        <v>2722</v>
      </c>
      <c r="I5075" s="867" t="s">
        <v>5525</v>
      </c>
      <c r="J5075" s="867" t="s">
        <v>2772</v>
      </c>
      <c r="K5075" s="880"/>
      <c r="L5075" s="880"/>
      <c r="M5075" s="879"/>
      <c r="N5075" s="866">
        <v>2</v>
      </c>
      <c r="O5075" s="866">
        <v>6</v>
      </c>
      <c r="P5075" s="865">
        <v>53346.283146067421</v>
      </c>
    </row>
    <row r="5076" spans="1:16" ht="22.5" x14ac:dyDescent="0.25">
      <c r="A5076" s="867" t="s">
        <v>17830</v>
      </c>
      <c r="B5076" s="867" t="s">
        <v>3626</v>
      </c>
      <c r="C5076" s="867" t="s">
        <v>3031</v>
      </c>
      <c r="D5076" s="868" t="s">
        <v>17875</v>
      </c>
      <c r="E5076" s="870">
        <v>4902</v>
      </c>
      <c r="F5076" s="869" t="s">
        <v>17874</v>
      </c>
      <c r="G5076" s="868" t="s">
        <v>17873</v>
      </c>
      <c r="H5076" s="867" t="s">
        <v>7595</v>
      </c>
      <c r="I5076" s="867" t="s">
        <v>40</v>
      </c>
      <c r="J5076" s="867" t="s">
        <v>3026</v>
      </c>
      <c r="K5076" s="880"/>
      <c r="L5076" s="880"/>
      <c r="M5076" s="879"/>
      <c r="N5076" s="866">
        <v>2</v>
      </c>
      <c r="O5076" s="866">
        <v>6</v>
      </c>
      <c r="P5076" s="865">
        <v>28758.283146067417</v>
      </c>
    </row>
    <row r="5077" spans="1:16" ht="22.5" x14ac:dyDescent="0.25">
      <c r="A5077" s="867" t="s">
        <v>17830</v>
      </c>
      <c r="B5077" s="867" t="s">
        <v>3626</v>
      </c>
      <c r="C5077" s="867" t="s">
        <v>3031</v>
      </c>
      <c r="D5077" s="868" t="s">
        <v>17872</v>
      </c>
      <c r="E5077" s="870">
        <v>12000</v>
      </c>
      <c r="F5077" s="869" t="s">
        <v>17871</v>
      </c>
      <c r="G5077" s="868" t="s">
        <v>17870</v>
      </c>
      <c r="H5077" s="867" t="s">
        <v>3691</v>
      </c>
      <c r="I5077" s="867" t="s">
        <v>5525</v>
      </c>
      <c r="J5077" s="867" t="s">
        <v>2703</v>
      </c>
      <c r="K5077" s="880"/>
      <c r="L5077" s="880"/>
      <c r="M5077" s="879"/>
      <c r="N5077" s="866">
        <v>2</v>
      </c>
      <c r="O5077" s="866">
        <v>6</v>
      </c>
      <c r="P5077" s="865">
        <v>71346.283146067421</v>
      </c>
    </row>
    <row r="5078" spans="1:16" ht="22.5" x14ac:dyDescent="0.25">
      <c r="A5078" s="867" t="s">
        <v>17830</v>
      </c>
      <c r="B5078" s="867" t="s">
        <v>3626</v>
      </c>
      <c r="C5078" s="867" t="s">
        <v>3031</v>
      </c>
      <c r="D5078" s="868" t="s">
        <v>17869</v>
      </c>
      <c r="E5078" s="870">
        <v>4000</v>
      </c>
      <c r="F5078" s="869" t="s">
        <v>17868</v>
      </c>
      <c r="G5078" s="868" t="s">
        <v>17867</v>
      </c>
      <c r="H5078" s="867" t="s">
        <v>2722</v>
      </c>
      <c r="I5078" s="867" t="s">
        <v>5525</v>
      </c>
      <c r="J5078" s="867" t="s">
        <v>2772</v>
      </c>
      <c r="K5078" s="880"/>
      <c r="L5078" s="880"/>
      <c r="M5078" s="879"/>
      <c r="N5078" s="866">
        <v>2</v>
      </c>
      <c r="O5078" s="866">
        <v>6</v>
      </c>
      <c r="P5078" s="865">
        <v>23346.283146067417</v>
      </c>
    </row>
    <row r="5079" spans="1:16" ht="22.5" x14ac:dyDescent="0.25">
      <c r="A5079" s="867" t="s">
        <v>17830</v>
      </c>
      <c r="B5079" s="867" t="s">
        <v>3626</v>
      </c>
      <c r="C5079" s="867" t="s">
        <v>3031</v>
      </c>
      <c r="D5079" s="868" t="s">
        <v>17851</v>
      </c>
      <c r="E5079" s="870">
        <v>10000</v>
      </c>
      <c r="F5079" s="869" t="s">
        <v>17866</v>
      </c>
      <c r="G5079" s="868" t="s">
        <v>17865</v>
      </c>
      <c r="H5079" s="867" t="s">
        <v>2712</v>
      </c>
      <c r="I5079" s="867" t="s">
        <v>5525</v>
      </c>
      <c r="J5079" s="867" t="s">
        <v>17837</v>
      </c>
      <c r="K5079" s="880"/>
      <c r="L5079" s="880"/>
      <c r="M5079" s="879"/>
      <c r="N5079" s="866">
        <v>2</v>
      </c>
      <c r="O5079" s="866">
        <v>6</v>
      </c>
      <c r="P5079" s="865">
        <v>59346.283146067421</v>
      </c>
    </row>
    <row r="5080" spans="1:16" ht="22.5" x14ac:dyDescent="0.25">
      <c r="A5080" s="867" t="s">
        <v>17830</v>
      </c>
      <c r="B5080" s="867" t="s">
        <v>3626</v>
      </c>
      <c r="C5080" s="867" t="s">
        <v>3031</v>
      </c>
      <c r="D5080" s="868" t="s">
        <v>17864</v>
      </c>
      <c r="E5080" s="870">
        <v>5000</v>
      </c>
      <c r="F5080" s="869" t="s">
        <v>17863</v>
      </c>
      <c r="G5080" s="868" t="s">
        <v>17862</v>
      </c>
      <c r="H5080" s="867" t="s">
        <v>3691</v>
      </c>
      <c r="I5080" s="867" t="s">
        <v>5525</v>
      </c>
      <c r="J5080" s="867" t="s">
        <v>2703</v>
      </c>
      <c r="K5080" s="880"/>
      <c r="L5080" s="880"/>
      <c r="M5080" s="879"/>
      <c r="N5080" s="866">
        <v>2</v>
      </c>
      <c r="O5080" s="866">
        <v>6</v>
      </c>
      <c r="P5080" s="865">
        <v>29346.283146067417</v>
      </c>
    </row>
    <row r="5081" spans="1:16" ht="22.5" x14ac:dyDescent="0.25">
      <c r="A5081" s="867" t="s">
        <v>17830</v>
      </c>
      <c r="B5081" s="867" t="s">
        <v>3626</v>
      </c>
      <c r="C5081" s="867" t="s">
        <v>3031</v>
      </c>
      <c r="D5081" s="868" t="s">
        <v>17861</v>
      </c>
      <c r="E5081" s="870">
        <v>10000</v>
      </c>
      <c r="F5081" s="869" t="s">
        <v>17860</v>
      </c>
      <c r="G5081" s="868" t="s">
        <v>17859</v>
      </c>
      <c r="H5081" s="867" t="s">
        <v>11997</v>
      </c>
      <c r="I5081" s="867" t="s">
        <v>5525</v>
      </c>
      <c r="J5081" s="867" t="s">
        <v>16874</v>
      </c>
      <c r="K5081" s="880"/>
      <c r="L5081" s="880"/>
      <c r="M5081" s="879"/>
      <c r="N5081" s="866">
        <v>2</v>
      </c>
      <c r="O5081" s="866">
        <v>6</v>
      </c>
      <c r="P5081" s="865">
        <v>59346.283146067421</v>
      </c>
    </row>
    <row r="5082" spans="1:16" ht="22.5" x14ac:dyDescent="0.25">
      <c r="A5082" s="867" t="s">
        <v>17830</v>
      </c>
      <c r="B5082" s="867" t="s">
        <v>3626</v>
      </c>
      <c r="C5082" s="867" t="s">
        <v>3031</v>
      </c>
      <c r="D5082" s="868" t="s">
        <v>17856</v>
      </c>
      <c r="E5082" s="870">
        <v>10000</v>
      </c>
      <c r="F5082" s="869" t="s">
        <v>17858</v>
      </c>
      <c r="G5082" s="868" t="s">
        <v>17857</v>
      </c>
      <c r="H5082" s="867" t="s">
        <v>3691</v>
      </c>
      <c r="I5082" s="867" t="s">
        <v>5525</v>
      </c>
      <c r="J5082" s="867" t="s">
        <v>2703</v>
      </c>
      <c r="K5082" s="880"/>
      <c r="L5082" s="880"/>
      <c r="M5082" s="879"/>
      <c r="N5082" s="866">
        <v>2</v>
      </c>
      <c r="O5082" s="866">
        <v>6</v>
      </c>
      <c r="P5082" s="865">
        <v>59346.283146067421</v>
      </c>
    </row>
    <row r="5083" spans="1:16" ht="22.5" x14ac:dyDescent="0.25">
      <c r="A5083" s="867" t="s">
        <v>17830</v>
      </c>
      <c r="B5083" s="867" t="s">
        <v>3626</v>
      </c>
      <c r="C5083" s="867" t="s">
        <v>3031</v>
      </c>
      <c r="D5083" s="868" t="s">
        <v>17856</v>
      </c>
      <c r="E5083" s="870">
        <v>10000</v>
      </c>
      <c r="F5083" s="869" t="s">
        <v>17855</v>
      </c>
      <c r="G5083" s="868" t="s">
        <v>17854</v>
      </c>
      <c r="H5083" s="867" t="s">
        <v>17853</v>
      </c>
      <c r="I5083" s="867" t="s">
        <v>5525</v>
      </c>
      <c r="J5083" s="867" t="s">
        <v>17852</v>
      </c>
      <c r="K5083" s="880"/>
      <c r="L5083" s="880"/>
      <c r="M5083" s="879"/>
      <c r="N5083" s="866">
        <v>2</v>
      </c>
      <c r="O5083" s="866">
        <v>6</v>
      </c>
      <c r="P5083" s="865">
        <v>59346.283146067421</v>
      </c>
    </row>
    <row r="5084" spans="1:16" ht="22.5" x14ac:dyDescent="0.25">
      <c r="A5084" s="867" t="s">
        <v>17830</v>
      </c>
      <c r="B5084" s="867" t="s">
        <v>3626</v>
      </c>
      <c r="C5084" s="867" t="s">
        <v>3031</v>
      </c>
      <c r="D5084" s="868" t="s">
        <v>17851</v>
      </c>
      <c r="E5084" s="870">
        <v>8000</v>
      </c>
      <c r="F5084" s="869" t="s">
        <v>17850</v>
      </c>
      <c r="G5084" s="868" t="s">
        <v>17849</v>
      </c>
      <c r="H5084" s="867" t="s">
        <v>3691</v>
      </c>
      <c r="I5084" s="867" t="s">
        <v>5525</v>
      </c>
      <c r="J5084" s="867" t="s">
        <v>3096</v>
      </c>
      <c r="K5084" s="880"/>
      <c r="L5084" s="880"/>
      <c r="M5084" s="879"/>
      <c r="N5084" s="866">
        <v>2</v>
      </c>
      <c r="O5084" s="866">
        <v>6</v>
      </c>
      <c r="P5084" s="865">
        <v>47346.283146067421</v>
      </c>
    </row>
    <row r="5085" spans="1:16" ht="33.75" x14ac:dyDescent="0.25">
      <c r="A5085" s="867" t="s">
        <v>17830</v>
      </c>
      <c r="B5085" s="867" t="s">
        <v>3626</v>
      </c>
      <c r="C5085" s="867" t="s">
        <v>3031</v>
      </c>
      <c r="D5085" s="868" t="s">
        <v>17848</v>
      </c>
      <c r="E5085" s="870">
        <v>14000</v>
      </c>
      <c r="F5085" s="869" t="s">
        <v>17847</v>
      </c>
      <c r="G5085" s="868" t="s">
        <v>17846</v>
      </c>
      <c r="H5085" s="867" t="s">
        <v>17845</v>
      </c>
      <c r="I5085" s="867" t="s">
        <v>5525</v>
      </c>
      <c r="J5085" s="867" t="s">
        <v>17844</v>
      </c>
      <c r="K5085" s="880"/>
      <c r="L5085" s="880"/>
      <c r="M5085" s="879"/>
      <c r="N5085" s="866">
        <v>2</v>
      </c>
      <c r="O5085" s="866">
        <v>6</v>
      </c>
      <c r="P5085" s="865">
        <v>83346.283146067421</v>
      </c>
    </row>
    <row r="5086" spans="1:16" ht="22.5" x14ac:dyDescent="0.25">
      <c r="A5086" s="867" t="s">
        <v>17830</v>
      </c>
      <c r="B5086" s="867" t="s">
        <v>3626</v>
      </c>
      <c r="C5086" s="867" t="s">
        <v>3031</v>
      </c>
      <c r="D5086" s="868" t="s">
        <v>17843</v>
      </c>
      <c r="E5086" s="870">
        <v>14800</v>
      </c>
      <c r="F5086" s="869" t="s">
        <v>17842</v>
      </c>
      <c r="G5086" s="868" t="s">
        <v>17841</v>
      </c>
      <c r="H5086" s="867" t="s">
        <v>3691</v>
      </c>
      <c r="I5086" s="867" t="s">
        <v>5525</v>
      </c>
      <c r="J5086" s="867" t="s">
        <v>3096</v>
      </c>
      <c r="K5086" s="880"/>
      <c r="L5086" s="880"/>
      <c r="M5086" s="879"/>
      <c r="N5086" s="866">
        <v>2</v>
      </c>
      <c r="O5086" s="866">
        <v>6</v>
      </c>
      <c r="P5086" s="865">
        <v>88146.283146067421</v>
      </c>
    </row>
    <row r="5087" spans="1:16" ht="22.5" x14ac:dyDescent="0.25">
      <c r="A5087" s="867" t="s">
        <v>17830</v>
      </c>
      <c r="B5087" s="867" t="s">
        <v>2672</v>
      </c>
      <c r="C5087" s="867" t="s">
        <v>3031</v>
      </c>
      <c r="D5087" s="868" t="s">
        <v>17840</v>
      </c>
      <c r="E5087" s="870">
        <v>3500</v>
      </c>
      <c r="F5087" s="869" t="s">
        <v>17839</v>
      </c>
      <c r="G5087" s="868" t="s">
        <v>17838</v>
      </c>
      <c r="H5087" s="867" t="s">
        <v>2860</v>
      </c>
      <c r="I5087" s="867" t="s">
        <v>5525</v>
      </c>
      <c r="J5087" s="867" t="s">
        <v>17837</v>
      </c>
      <c r="K5087" s="880"/>
      <c r="L5087" s="880"/>
      <c r="M5087" s="879"/>
      <c r="N5087" s="866">
        <v>2</v>
      </c>
      <c r="O5087" s="866">
        <v>6</v>
      </c>
      <c r="P5087" s="865">
        <v>20346.283146067417</v>
      </c>
    </row>
    <row r="5088" spans="1:16" ht="22.5" x14ac:dyDescent="0.25">
      <c r="A5088" s="867" t="s">
        <v>17830</v>
      </c>
      <c r="B5088" s="867" t="s">
        <v>2672</v>
      </c>
      <c r="C5088" s="867" t="s">
        <v>3031</v>
      </c>
      <c r="D5088" s="868" t="s">
        <v>17836</v>
      </c>
      <c r="E5088" s="870">
        <v>5000</v>
      </c>
      <c r="F5088" s="869" t="s">
        <v>17835</v>
      </c>
      <c r="G5088" s="868" t="s">
        <v>17834</v>
      </c>
      <c r="H5088" s="867" t="s">
        <v>2860</v>
      </c>
      <c r="I5088" s="867" t="s">
        <v>5525</v>
      </c>
      <c r="J5088" s="867" t="s">
        <v>3107</v>
      </c>
      <c r="K5088" s="880"/>
      <c r="L5088" s="880"/>
      <c r="M5088" s="879"/>
      <c r="N5088" s="866">
        <v>2</v>
      </c>
      <c r="O5088" s="866">
        <v>6</v>
      </c>
      <c r="P5088" s="865">
        <v>29346.283146067417</v>
      </c>
    </row>
    <row r="5089" spans="1:16" ht="22.5" x14ac:dyDescent="0.25">
      <c r="A5089" s="867" t="s">
        <v>17830</v>
      </c>
      <c r="B5089" s="867" t="s">
        <v>2672</v>
      </c>
      <c r="C5089" s="867" t="s">
        <v>3031</v>
      </c>
      <c r="D5089" s="868" t="s">
        <v>17833</v>
      </c>
      <c r="E5089" s="870">
        <v>3000</v>
      </c>
      <c r="F5089" s="869" t="s">
        <v>17832</v>
      </c>
      <c r="G5089" s="868" t="s">
        <v>17831</v>
      </c>
      <c r="H5089" s="867" t="s">
        <v>3691</v>
      </c>
      <c r="I5089" s="867" t="s">
        <v>5525</v>
      </c>
      <c r="J5089" s="867" t="s">
        <v>3096</v>
      </c>
      <c r="K5089" s="880"/>
      <c r="L5089" s="880"/>
      <c r="M5089" s="879"/>
      <c r="N5089" s="866">
        <v>2</v>
      </c>
      <c r="O5089" s="866">
        <v>6</v>
      </c>
      <c r="P5089" s="865">
        <v>17346.283146067417</v>
      </c>
    </row>
    <row r="5090" spans="1:16" ht="22.5" x14ac:dyDescent="0.25">
      <c r="A5090" s="867" t="s">
        <v>17830</v>
      </c>
      <c r="B5090" s="867" t="s">
        <v>2672</v>
      </c>
      <c r="C5090" s="867" t="s">
        <v>3031</v>
      </c>
      <c r="D5090" s="868" t="s">
        <v>17829</v>
      </c>
      <c r="E5090" s="870">
        <v>6000</v>
      </c>
      <c r="F5090" s="869" t="s">
        <v>17828</v>
      </c>
      <c r="G5090" s="868" t="s">
        <v>17827</v>
      </c>
      <c r="H5090" s="867" t="s">
        <v>17826</v>
      </c>
      <c r="I5090" s="867" t="s">
        <v>5525</v>
      </c>
      <c r="J5090" s="867" t="s">
        <v>17825</v>
      </c>
      <c r="K5090" s="880"/>
      <c r="L5090" s="880"/>
      <c r="M5090" s="879"/>
      <c r="N5090" s="866">
        <v>2</v>
      </c>
      <c r="O5090" s="866">
        <v>6</v>
      </c>
      <c r="P5090" s="865">
        <v>35346.283146067421</v>
      </c>
    </row>
    <row r="5091" spans="1:16" x14ac:dyDescent="0.25">
      <c r="A5091" s="1776" t="s">
        <v>4</v>
      </c>
      <c r="B5091" s="1776"/>
      <c r="C5091" s="1776"/>
      <c r="D5091" s="1776"/>
      <c r="E5091" s="820">
        <f>SUM(E4889:E5090)</f>
        <v>1691304</v>
      </c>
      <c r="F5091" s="863"/>
      <c r="G5091" s="863"/>
      <c r="H5091" s="863"/>
      <c r="I5091" s="863"/>
      <c r="J5091" s="863"/>
      <c r="K5091" s="819">
        <f t="shared" ref="K5091:P5091" si="0">SUM(K4889:K5090)</f>
        <v>283</v>
      </c>
      <c r="L5091" s="819">
        <f t="shared" si="0"/>
        <v>1108</v>
      </c>
      <c r="M5091" s="819">
        <f t="shared" si="0"/>
        <v>10104669.000000022</v>
      </c>
      <c r="N5091" s="819">
        <f t="shared" si="0"/>
        <v>175</v>
      </c>
      <c r="O5091" s="819">
        <f t="shared" si="0"/>
        <v>521</v>
      </c>
      <c r="P5091" s="819">
        <f t="shared" si="0"/>
        <v>4525231.2000000067</v>
      </c>
    </row>
    <row r="5092" spans="1:16" x14ac:dyDescent="0.25">
      <c r="A5092" s="834" t="s">
        <v>7754</v>
      </c>
      <c r="B5092" s="834"/>
      <c r="C5092" s="830"/>
      <c r="D5092" s="830"/>
      <c r="E5092" s="833"/>
      <c r="F5092" s="832"/>
      <c r="G5092" s="831"/>
      <c r="H5092" s="830"/>
      <c r="I5092" s="830"/>
      <c r="J5092" s="830"/>
      <c r="K5092" s="829"/>
      <c r="L5092" s="829"/>
      <c r="M5092" s="828"/>
      <c r="N5092" s="829"/>
      <c r="O5092" s="829"/>
      <c r="P5092" s="828"/>
    </row>
    <row r="5093" spans="1:16" x14ac:dyDescent="0.25">
      <c r="A5093" s="834"/>
      <c r="B5093" s="834"/>
      <c r="C5093" s="830"/>
      <c r="D5093" s="830"/>
      <c r="E5093" s="833"/>
      <c r="F5093" s="832"/>
      <c r="G5093" s="831"/>
      <c r="H5093" s="830"/>
      <c r="I5093" s="830"/>
      <c r="J5093" s="830"/>
      <c r="K5093" s="829">
        <v>283</v>
      </c>
      <c r="L5093" s="829">
        <v>1108</v>
      </c>
      <c r="M5093" s="828">
        <v>10104669.000000022</v>
      </c>
      <c r="N5093" s="829">
        <v>175</v>
      </c>
      <c r="O5093" s="829">
        <v>521</v>
      </c>
      <c r="P5093" s="828">
        <v>4525231.2000000067</v>
      </c>
    </row>
    <row r="5094" spans="1:16" x14ac:dyDescent="0.25">
      <c r="A5094" s="834"/>
      <c r="B5094" s="834"/>
      <c r="C5094" s="830"/>
      <c r="D5094" s="830"/>
      <c r="E5094" s="833"/>
      <c r="F5094" s="832"/>
      <c r="G5094" s="831"/>
      <c r="H5094" s="830"/>
      <c r="I5094" s="830"/>
      <c r="J5094" s="830"/>
      <c r="K5094" s="829"/>
      <c r="L5094" s="829"/>
      <c r="M5094" s="828"/>
      <c r="N5094" s="829"/>
      <c r="O5094" s="829"/>
      <c r="P5094" s="828"/>
    </row>
    <row r="5095" spans="1:16" x14ac:dyDescent="0.25">
      <c r="A5095" s="834"/>
      <c r="B5095" s="834"/>
      <c r="C5095" s="830"/>
      <c r="D5095" s="830"/>
      <c r="E5095" s="833"/>
      <c r="F5095" s="832"/>
      <c r="G5095" s="831"/>
      <c r="H5095" s="830"/>
      <c r="I5095" s="830"/>
      <c r="J5095" s="830"/>
      <c r="K5095" s="829"/>
      <c r="L5095" s="829"/>
      <c r="M5095" s="828"/>
      <c r="N5095" s="829"/>
      <c r="O5095" s="829"/>
      <c r="P5095" s="828"/>
    </row>
    <row r="5096" spans="1:16" ht="18" x14ac:dyDescent="0.25">
      <c r="A5096" s="862" t="s">
        <v>427</v>
      </c>
      <c r="B5096" s="834"/>
      <c r="C5096" s="830"/>
      <c r="D5096" s="830"/>
      <c r="E5096" s="833"/>
      <c r="F5096" s="832"/>
      <c r="G5096" s="831"/>
      <c r="H5096" s="830"/>
      <c r="I5096" s="830"/>
      <c r="J5096" s="830"/>
      <c r="K5096" s="829"/>
      <c r="L5096" s="829"/>
      <c r="M5096" s="828"/>
      <c r="N5096" s="829"/>
      <c r="O5096" s="829"/>
      <c r="P5096" s="828"/>
    </row>
    <row r="5097" spans="1:16" ht="15.75" x14ac:dyDescent="0.25">
      <c r="A5097" s="861" t="s">
        <v>3621</v>
      </c>
      <c r="B5097" s="834"/>
      <c r="C5097" s="830"/>
      <c r="D5097" s="830"/>
      <c r="E5097" s="833"/>
      <c r="F5097" s="832"/>
      <c r="G5097" s="831"/>
      <c r="H5097" s="830"/>
      <c r="I5097" s="830"/>
      <c r="J5097" s="830"/>
      <c r="K5097" s="829"/>
      <c r="L5097" s="829"/>
      <c r="M5097" s="828"/>
      <c r="N5097" s="829"/>
      <c r="O5097" s="829"/>
      <c r="P5097" s="828"/>
    </row>
    <row r="5098" spans="1:16" x14ac:dyDescent="0.25">
      <c r="A5098" s="834"/>
      <c r="B5098" s="834"/>
      <c r="C5098" s="830"/>
      <c r="D5098" s="830"/>
      <c r="E5098" s="833"/>
      <c r="F5098" s="832"/>
      <c r="G5098" s="831"/>
      <c r="H5098" s="830"/>
      <c r="I5098" s="830"/>
      <c r="J5098" s="830"/>
      <c r="K5098" s="829"/>
      <c r="L5098" s="829"/>
      <c r="M5098" s="828"/>
      <c r="N5098" s="829"/>
      <c r="O5098" s="829"/>
      <c r="P5098" s="828"/>
    </row>
    <row r="5099" spans="1:16" ht="23.25" x14ac:dyDescent="0.25">
      <c r="A5099" s="1762" t="s">
        <v>3620</v>
      </c>
      <c r="B5099" s="1762"/>
      <c r="C5099" s="1762"/>
      <c r="D5099" s="1762"/>
      <c r="E5099" s="1762"/>
      <c r="F5099" s="1762"/>
      <c r="G5099" s="1762"/>
      <c r="H5099" s="1762"/>
      <c r="I5099" s="1762"/>
      <c r="J5099" s="1762"/>
      <c r="K5099" s="1762"/>
      <c r="L5099" s="1762"/>
      <c r="M5099" s="1762"/>
      <c r="N5099" s="1762"/>
      <c r="O5099" s="1762"/>
      <c r="P5099" s="1762"/>
    </row>
    <row r="5100" spans="1:16" x14ac:dyDescent="0.25">
      <c r="A5100" s="834"/>
      <c r="B5100" s="834"/>
      <c r="C5100" s="830"/>
      <c r="D5100" s="830"/>
      <c r="E5100" s="833"/>
      <c r="F5100" s="832"/>
      <c r="G5100" s="831"/>
      <c r="H5100" s="830"/>
      <c r="I5100" s="830"/>
      <c r="J5100" s="830"/>
      <c r="K5100" s="829"/>
      <c r="L5100" s="829"/>
      <c r="M5100" s="828"/>
      <c r="N5100" s="829"/>
      <c r="O5100" s="829"/>
      <c r="P5100" s="828"/>
    </row>
    <row r="5101" spans="1:16" ht="23.25" x14ac:dyDescent="0.25">
      <c r="A5101" s="1762" t="s">
        <v>627</v>
      </c>
      <c r="B5101" s="1762"/>
      <c r="C5101" s="1762"/>
      <c r="D5101" s="1762"/>
      <c r="E5101" s="1762"/>
      <c r="F5101" s="1762"/>
      <c r="G5101" s="1762"/>
      <c r="H5101" s="1762"/>
      <c r="I5101" s="1762"/>
      <c r="J5101" s="1762"/>
      <c r="K5101" s="1762"/>
      <c r="L5101" s="1762"/>
      <c r="M5101" s="1762"/>
      <c r="N5101" s="1762"/>
      <c r="O5101" s="1762"/>
      <c r="P5101" s="1762"/>
    </row>
    <row r="5102" spans="1:16" ht="23.25" x14ac:dyDescent="0.25">
      <c r="A5102" s="860"/>
      <c r="B5102" s="864"/>
      <c r="C5102" s="857"/>
      <c r="D5102" s="857"/>
      <c r="E5102" s="859"/>
      <c r="F5102" s="857"/>
      <c r="G5102" s="858"/>
      <c r="H5102" s="857"/>
      <c r="I5102" s="857"/>
      <c r="J5102" s="856"/>
      <c r="K5102" s="854"/>
      <c r="L5102" s="854"/>
      <c r="M5102" s="855"/>
      <c r="N5102" s="854"/>
      <c r="O5102" s="853"/>
      <c r="P5102" s="828"/>
    </row>
    <row r="5103" spans="1:16" ht="23.25" x14ac:dyDescent="0.25">
      <c r="A5103" s="1577" t="s">
        <v>3619</v>
      </c>
      <c r="B5103" s="1577"/>
      <c r="C5103" s="1577"/>
      <c r="D5103" s="1577"/>
      <c r="E5103" s="1577"/>
      <c r="F5103" s="1577"/>
      <c r="G5103" s="1577"/>
      <c r="H5103" s="1577"/>
      <c r="I5103" s="1577"/>
      <c r="J5103" s="1577"/>
      <c r="K5103" s="1577"/>
      <c r="L5103" s="1577"/>
      <c r="M5103" s="1577"/>
      <c r="N5103" s="1577"/>
      <c r="O5103" s="1577"/>
      <c r="P5103" s="1577"/>
    </row>
    <row r="5104" spans="1:16" x14ac:dyDescent="0.25">
      <c r="A5104" s="852"/>
      <c r="B5104" s="852"/>
      <c r="C5104" s="848"/>
      <c r="D5104" s="848"/>
      <c r="E5104" s="851"/>
      <c r="F5104" s="850"/>
      <c r="G5104" s="849"/>
      <c r="H5104" s="848"/>
      <c r="I5104" s="848"/>
      <c r="J5104" s="848"/>
      <c r="K5104" s="846"/>
      <c r="L5104" s="846"/>
      <c r="M5104" s="847"/>
      <c r="N5104" s="846"/>
      <c r="O5104" s="846"/>
      <c r="P5104" s="828"/>
    </row>
    <row r="5105" spans="1:16" s="835" customFormat="1" x14ac:dyDescent="0.25">
      <c r="A5105" s="845" t="s">
        <v>3618</v>
      </c>
      <c r="B5105" s="844" t="s">
        <v>17824</v>
      </c>
      <c r="C5105" s="843"/>
      <c r="D5105" s="842"/>
      <c r="E5105" s="841"/>
      <c r="F5105" s="839"/>
      <c r="G5105" s="840"/>
      <c r="H5105" s="839"/>
      <c r="I5105" s="839"/>
      <c r="J5105" s="839"/>
      <c r="K5105" s="837"/>
      <c r="L5105" s="837"/>
      <c r="M5105" s="838"/>
      <c r="N5105" s="837"/>
      <c r="O5105" s="837"/>
      <c r="P5105" s="836"/>
    </row>
    <row r="5106" spans="1:16" x14ac:dyDescent="0.25">
      <c r="A5106" s="834"/>
      <c r="B5106" s="834"/>
      <c r="C5106" s="830"/>
      <c r="D5106" s="830"/>
      <c r="E5106" s="833"/>
      <c r="F5106" s="832"/>
      <c r="G5106" s="831"/>
      <c r="H5106" s="830"/>
      <c r="I5106" s="830"/>
      <c r="J5106" s="830"/>
      <c r="K5106" s="829"/>
      <c r="L5106" s="829"/>
      <c r="M5106" s="828"/>
      <c r="N5106" s="829"/>
      <c r="O5106" s="829"/>
      <c r="P5106" s="828"/>
    </row>
    <row r="5107" spans="1:16" x14ac:dyDescent="0.25">
      <c r="A5107" s="1772" t="s">
        <v>2848</v>
      </c>
      <c r="B5107" s="1772"/>
      <c r="C5107" s="1772"/>
      <c r="D5107" s="1772"/>
      <c r="E5107" s="1772"/>
      <c r="F5107" s="1772" t="s">
        <v>378</v>
      </c>
      <c r="G5107" s="1772"/>
      <c r="H5107" s="1772"/>
      <c r="I5107" s="1772"/>
      <c r="J5107" s="1772"/>
      <c r="K5107" s="1771" t="s">
        <v>2847</v>
      </c>
      <c r="L5107" s="1771"/>
      <c r="M5107" s="1771"/>
      <c r="N5107" s="1771" t="s">
        <v>2846</v>
      </c>
      <c r="O5107" s="1771"/>
      <c r="P5107" s="1771"/>
    </row>
    <row r="5108" spans="1:16" ht="69.75" x14ac:dyDescent="0.25">
      <c r="A5108" s="1535" t="s">
        <v>2845</v>
      </c>
      <c r="B5108" s="1535" t="s">
        <v>5</v>
      </c>
      <c r="C5108" s="1535" t="s">
        <v>2844</v>
      </c>
      <c r="D5108" s="1535" t="s">
        <v>2843</v>
      </c>
      <c r="E5108" s="1536" t="s">
        <v>2842</v>
      </c>
      <c r="F5108" s="1537" t="s">
        <v>2841</v>
      </c>
      <c r="G5108" s="1540" t="s">
        <v>2840</v>
      </c>
      <c r="H5108" s="1535" t="s">
        <v>2839</v>
      </c>
      <c r="I5108" s="1535" t="s">
        <v>2838</v>
      </c>
      <c r="J5108" s="1535" t="s">
        <v>2837</v>
      </c>
      <c r="K5108" s="1538" t="s">
        <v>2836</v>
      </c>
      <c r="L5108" s="1538" t="s">
        <v>2835</v>
      </c>
      <c r="M5108" s="1539" t="s">
        <v>2834</v>
      </c>
      <c r="N5108" s="1538" t="s">
        <v>2836</v>
      </c>
      <c r="O5108" s="1538" t="s">
        <v>2835</v>
      </c>
      <c r="P5108" s="1539" t="s">
        <v>2834</v>
      </c>
    </row>
    <row r="5109" spans="1:16" ht="33.75" x14ac:dyDescent="0.25">
      <c r="A5109" s="867" t="s">
        <v>7760</v>
      </c>
      <c r="B5109" s="867" t="s">
        <v>3626</v>
      </c>
      <c r="C5109" s="867" t="s">
        <v>3031</v>
      </c>
      <c r="D5109" s="868" t="s">
        <v>7863</v>
      </c>
      <c r="E5109" s="870">
        <v>2500</v>
      </c>
      <c r="F5109" s="869" t="s">
        <v>17823</v>
      </c>
      <c r="G5109" s="868" t="s">
        <v>17822</v>
      </c>
      <c r="H5109" s="867"/>
      <c r="I5109" s="867"/>
      <c r="J5109" s="867"/>
      <c r="K5109" s="866">
        <v>3</v>
      </c>
      <c r="L5109" s="866">
        <v>12</v>
      </c>
      <c r="M5109" s="865">
        <v>31981.631939835464</v>
      </c>
      <c r="N5109" s="866">
        <v>2</v>
      </c>
      <c r="O5109" s="866">
        <v>6</v>
      </c>
      <c r="P5109" s="865">
        <v>15882.9</v>
      </c>
    </row>
    <row r="5110" spans="1:16" ht="33.75" x14ac:dyDescent="0.25">
      <c r="A5110" s="867" t="s">
        <v>7760</v>
      </c>
      <c r="B5110" s="867" t="s">
        <v>3626</v>
      </c>
      <c r="C5110" s="867" t="s">
        <v>3031</v>
      </c>
      <c r="D5110" s="868" t="s">
        <v>8091</v>
      </c>
      <c r="E5110" s="870">
        <v>4200</v>
      </c>
      <c r="F5110" s="869" t="s">
        <v>17821</v>
      </c>
      <c r="G5110" s="868" t="s">
        <v>17820</v>
      </c>
      <c r="H5110" s="867" t="s">
        <v>7756</v>
      </c>
      <c r="I5110" s="867" t="s">
        <v>2892</v>
      </c>
      <c r="J5110" s="867" t="s">
        <v>7783</v>
      </c>
      <c r="K5110" s="866">
        <v>5</v>
      </c>
      <c r="L5110" s="866">
        <v>12</v>
      </c>
      <c r="M5110" s="865">
        <v>53729.141658923581</v>
      </c>
      <c r="N5110" s="866">
        <v>1</v>
      </c>
      <c r="O5110" s="866">
        <v>6</v>
      </c>
      <c r="P5110" s="865">
        <v>26082.9</v>
      </c>
    </row>
    <row r="5111" spans="1:16" ht="33.75" x14ac:dyDescent="0.25">
      <c r="A5111" s="867" t="s">
        <v>7760</v>
      </c>
      <c r="B5111" s="867" t="s">
        <v>3626</v>
      </c>
      <c r="C5111" s="867" t="s">
        <v>3031</v>
      </c>
      <c r="D5111" s="868" t="s">
        <v>7768</v>
      </c>
      <c r="E5111" s="870">
        <v>4200</v>
      </c>
      <c r="F5111" s="869" t="s">
        <v>17819</v>
      </c>
      <c r="G5111" s="868" t="s">
        <v>17818</v>
      </c>
      <c r="H5111" s="867" t="s">
        <v>7796</v>
      </c>
      <c r="I5111" s="867" t="s">
        <v>7801</v>
      </c>
      <c r="J5111" s="867" t="s">
        <v>7836</v>
      </c>
      <c r="K5111" s="866">
        <v>3</v>
      </c>
      <c r="L5111" s="866">
        <v>5</v>
      </c>
      <c r="M5111" s="865">
        <v>22387.142357884826</v>
      </c>
      <c r="N5111" s="866">
        <v>2</v>
      </c>
      <c r="O5111" s="866">
        <v>6</v>
      </c>
      <c r="P5111" s="865">
        <v>26082.9</v>
      </c>
    </row>
    <row r="5112" spans="1:16" ht="33.75" x14ac:dyDescent="0.25">
      <c r="A5112" s="867" t="s">
        <v>7760</v>
      </c>
      <c r="B5112" s="867" t="s">
        <v>3626</v>
      </c>
      <c r="C5112" s="867" t="s">
        <v>3031</v>
      </c>
      <c r="D5112" s="868" t="s">
        <v>7863</v>
      </c>
      <c r="E5112" s="870">
        <v>2500</v>
      </c>
      <c r="F5112" s="869" t="s">
        <v>17817</v>
      </c>
      <c r="G5112" s="868" t="s">
        <v>17816</v>
      </c>
      <c r="H5112" s="867"/>
      <c r="I5112" s="867"/>
      <c r="J5112" s="867"/>
      <c r="K5112" s="866">
        <v>3</v>
      </c>
      <c r="L5112" s="866">
        <v>12</v>
      </c>
      <c r="M5112" s="865">
        <v>31981.631939835464</v>
      </c>
      <c r="N5112" s="866">
        <v>1</v>
      </c>
      <c r="O5112" s="866">
        <v>6</v>
      </c>
      <c r="P5112" s="865">
        <v>15882.9</v>
      </c>
    </row>
    <row r="5113" spans="1:16" ht="33.75" x14ac:dyDescent="0.25">
      <c r="A5113" s="867" t="s">
        <v>7760</v>
      </c>
      <c r="B5113" s="867" t="s">
        <v>3626</v>
      </c>
      <c r="C5113" s="867" t="s">
        <v>3031</v>
      </c>
      <c r="D5113" s="868" t="s">
        <v>7776</v>
      </c>
      <c r="E5113" s="870">
        <v>4200</v>
      </c>
      <c r="F5113" s="869" t="s">
        <v>17815</v>
      </c>
      <c r="G5113" s="868" t="s">
        <v>17814</v>
      </c>
      <c r="H5113" s="867" t="s">
        <v>7796</v>
      </c>
      <c r="I5113" s="867" t="s">
        <v>2745</v>
      </c>
      <c r="J5113" s="867" t="s">
        <v>7773</v>
      </c>
      <c r="K5113" s="866">
        <v>3</v>
      </c>
      <c r="L5113" s="866">
        <v>12</v>
      </c>
      <c r="M5113" s="865">
        <v>53729.141658923581</v>
      </c>
      <c r="N5113" s="866">
        <v>0</v>
      </c>
      <c r="O5113" s="866">
        <v>0</v>
      </c>
      <c r="P5113" s="865">
        <v>0</v>
      </c>
    </row>
    <row r="5114" spans="1:16" ht="33.75" x14ac:dyDescent="0.25">
      <c r="A5114" s="867" t="s">
        <v>7760</v>
      </c>
      <c r="B5114" s="867" t="s">
        <v>3626</v>
      </c>
      <c r="C5114" s="867" t="s">
        <v>3031</v>
      </c>
      <c r="D5114" s="868" t="s">
        <v>16503</v>
      </c>
      <c r="E5114" s="870">
        <v>7500</v>
      </c>
      <c r="F5114" s="869" t="s">
        <v>17813</v>
      </c>
      <c r="G5114" s="868" t="s">
        <v>17812</v>
      </c>
      <c r="H5114" s="867" t="s">
        <v>7817</v>
      </c>
      <c r="I5114" s="867" t="s">
        <v>17811</v>
      </c>
      <c r="J5114" s="867" t="s">
        <v>17810</v>
      </c>
      <c r="K5114" s="866">
        <v>4</v>
      </c>
      <c r="L5114" s="866">
        <v>12</v>
      </c>
      <c r="M5114" s="865">
        <v>95944.89581950639</v>
      </c>
      <c r="N5114" s="866">
        <v>1</v>
      </c>
      <c r="O5114" s="866">
        <v>6</v>
      </c>
      <c r="P5114" s="865">
        <v>45882.9</v>
      </c>
    </row>
    <row r="5115" spans="1:16" ht="33.75" x14ac:dyDescent="0.25">
      <c r="A5115" s="867" t="s">
        <v>7760</v>
      </c>
      <c r="B5115" s="867" t="s">
        <v>3626</v>
      </c>
      <c r="C5115" s="867" t="s">
        <v>3031</v>
      </c>
      <c r="D5115" s="868" t="s">
        <v>7907</v>
      </c>
      <c r="E5115" s="870">
        <v>2200</v>
      </c>
      <c r="F5115" s="869" t="s">
        <v>17809</v>
      </c>
      <c r="G5115" s="868" t="s">
        <v>17808</v>
      </c>
      <c r="H5115" s="867"/>
      <c r="I5115" s="867"/>
      <c r="J5115" s="867"/>
      <c r="K5115" s="866">
        <v>3</v>
      </c>
      <c r="L5115" s="866">
        <v>12</v>
      </c>
      <c r="M5115" s="865">
        <v>28143.836107055209</v>
      </c>
      <c r="N5115" s="866">
        <v>2</v>
      </c>
      <c r="O5115" s="866">
        <v>6</v>
      </c>
      <c r="P5115" s="865">
        <v>14082.9</v>
      </c>
    </row>
    <row r="5116" spans="1:16" ht="33.75" x14ac:dyDescent="0.25">
      <c r="A5116" s="867" t="s">
        <v>7760</v>
      </c>
      <c r="B5116" s="867" t="s">
        <v>3626</v>
      </c>
      <c r="C5116" s="867" t="s">
        <v>3031</v>
      </c>
      <c r="D5116" s="868" t="s">
        <v>7772</v>
      </c>
      <c r="E5116" s="870">
        <v>4200</v>
      </c>
      <c r="F5116" s="869" t="s">
        <v>17807</v>
      </c>
      <c r="G5116" s="868" t="s">
        <v>17806</v>
      </c>
      <c r="H5116" s="867" t="s">
        <v>7756</v>
      </c>
      <c r="I5116" s="867" t="s">
        <v>2892</v>
      </c>
      <c r="J5116" s="867" t="s">
        <v>7958</v>
      </c>
      <c r="K5116" s="866">
        <v>4</v>
      </c>
      <c r="L5116" s="866">
        <v>12</v>
      </c>
      <c r="M5116" s="865">
        <v>40936.488882989397</v>
      </c>
      <c r="N5116" s="866">
        <v>2</v>
      </c>
      <c r="O5116" s="866">
        <v>6</v>
      </c>
      <c r="P5116" s="865">
        <v>26082.9</v>
      </c>
    </row>
    <row r="5117" spans="1:16" ht="33.75" x14ac:dyDescent="0.25">
      <c r="A5117" s="867" t="s">
        <v>7760</v>
      </c>
      <c r="B5117" s="867" t="s">
        <v>3626</v>
      </c>
      <c r="C5117" s="867" t="s">
        <v>3031</v>
      </c>
      <c r="D5117" s="868" t="s">
        <v>7772</v>
      </c>
      <c r="E5117" s="870">
        <v>4200</v>
      </c>
      <c r="F5117" s="869" t="s">
        <v>17805</v>
      </c>
      <c r="G5117" s="868" t="s">
        <v>17804</v>
      </c>
      <c r="H5117" s="867" t="s">
        <v>7756</v>
      </c>
      <c r="I5117" s="867" t="s">
        <v>2892</v>
      </c>
      <c r="J5117" s="867" t="s">
        <v>7964</v>
      </c>
      <c r="K5117" s="866">
        <v>4</v>
      </c>
      <c r="L5117" s="866">
        <v>12</v>
      </c>
      <c r="M5117" s="865">
        <v>40936.488882989397</v>
      </c>
      <c r="N5117" s="866">
        <v>2</v>
      </c>
      <c r="O5117" s="866">
        <v>6</v>
      </c>
      <c r="P5117" s="865">
        <v>26082.9</v>
      </c>
    </row>
    <row r="5118" spans="1:16" ht="33.75" x14ac:dyDescent="0.25">
      <c r="A5118" s="867" t="s">
        <v>7760</v>
      </c>
      <c r="B5118" s="867" t="s">
        <v>3626</v>
      </c>
      <c r="C5118" s="867" t="s">
        <v>3031</v>
      </c>
      <c r="D5118" s="868" t="s">
        <v>8283</v>
      </c>
      <c r="E5118" s="870">
        <v>9000</v>
      </c>
      <c r="F5118" s="869" t="s">
        <v>17803</v>
      </c>
      <c r="G5118" s="868" t="s">
        <v>17802</v>
      </c>
      <c r="H5118" s="867" t="s">
        <v>7756</v>
      </c>
      <c r="I5118" s="867" t="s">
        <v>2883</v>
      </c>
      <c r="J5118" s="867" t="s">
        <v>7809</v>
      </c>
      <c r="K5118" s="866">
        <v>2</v>
      </c>
      <c r="L5118" s="866">
        <v>12</v>
      </c>
      <c r="M5118" s="865">
        <v>115133.87498340767</v>
      </c>
      <c r="N5118" s="866">
        <v>2</v>
      </c>
      <c r="O5118" s="866">
        <v>6</v>
      </c>
      <c r="P5118" s="865">
        <v>54882.9</v>
      </c>
    </row>
    <row r="5119" spans="1:16" ht="33.75" x14ac:dyDescent="0.25">
      <c r="A5119" s="867" t="s">
        <v>7760</v>
      </c>
      <c r="B5119" s="867" t="s">
        <v>3626</v>
      </c>
      <c r="C5119" s="867" t="s">
        <v>3031</v>
      </c>
      <c r="D5119" s="868" t="s">
        <v>13860</v>
      </c>
      <c r="E5119" s="870">
        <v>9500</v>
      </c>
      <c r="F5119" s="869" t="s">
        <v>17801</v>
      </c>
      <c r="G5119" s="868" t="s">
        <v>17800</v>
      </c>
      <c r="H5119" s="867" t="s">
        <v>7756</v>
      </c>
      <c r="I5119" s="867" t="s">
        <v>2883</v>
      </c>
      <c r="J5119" s="867" t="s">
        <v>8383</v>
      </c>
      <c r="K5119" s="866">
        <v>2</v>
      </c>
      <c r="L5119" s="866">
        <v>4</v>
      </c>
      <c r="M5119" s="865">
        <v>40510.067123791589</v>
      </c>
      <c r="N5119" s="866">
        <v>0</v>
      </c>
      <c r="O5119" s="866">
        <v>0</v>
      </c>
      <c r="P5119" s="865">
        <v>0</v>
      </c>
    </row>
    <row r="5120" spans="1:16" ht="33.75" x14ac:dyDescent="0.25">
      <c r="A5120" s="867" t="s">
        <v>7760</v>
      </c>
      <c r="B5120" s="867" t="s">
        <v>3626</v>
      </c>
      <c r="C5120" s="867" t="s">
        <v>3031</v>
      </c>
      <c r="D5120" s="868" t="s">
        <v>8006</v>
      </c>
      <c r="E5120" s="870">
        <v>4200</v>
      </c>
      <c r="F5120" s="869" t="s">
        <v>17799</v>
      </c>
      <c r="G5120" s="868" t="s">
        <v>17798</v>
      </c>
      <c r="H5120" s="867" t="s">
        <v>7756</v>
      </c>
      <c r="I5120" s="867" t="s">
        <v>2667</v>
      </c>
      <c r="J5120" s="867" t="s">
        <v>7777</v>
      </c>
      <c r="K5120" s="866">
        <v>2</v>
      </c>
      <c r="L5120" s="866">
        <v>12</v>
      </c>
      <c r="M5120" s="865">
        <v>53729.141658923581</v>
      </c>
      <c r="N5120" s="866">
        <v>1</v>
      </c>
      <c r="O5120" s="866">
        <v>6</v>
      </c>
      <c r="P5120" s="865">
        <v>26082.9</v>
      </c>
    </row>
    <row r="5121" spans="1:16" ht="33.75" x14ac:dyDescent="0.25">
      <c r="A5121" s="867" t="s">
        <v>7760</v>
      </c>
      <c r="B5121" s="867" t="s">
        <v>3626</v>
      </c>
      <c r="C5121" s="867" t="s">
        <v>3031</v>
      </c>
      <c r="D5121" s="868" t="s">
        <v>7935</v>
      </c>
      <c r="E5121" s="870">
        <v>5500</v>
      </c>
      <c r="F5121" s="869" t="s">
        <v>17797</v>
      </c>
      <c r="G5121" s="868" t="s">
        <v>17796</v>
      </c>
      <c r="H5121" s="867" t="s">
        <v>7817</v>
      </c>
      <c r="I5121" s="867" t="s">
        <v>2883</v>
      </c>
      <c r="J5121" s="867" t="s">
        <v>7809</v>
      </c>
      <c r="K5121" s="866">
        <v>2</v>
      </c>
      <c r="L5121" s="866">
        <v>12</v>
      </c>
      <c r="M5121" s="865">
        <v>70359.590267638021</v>
      </c>
      <c r="N5121" s="866">
        <v>1</v>
      </c>
      <c r="O5121" s="866">
        <v>6</v>
      </c>
      <c r="P5121" s="865">
        <v>33882.9</v>
      </c>
    </row>
    <row r="5122" spans="1:16" ht="33.75" x14ac:dyDescent="0.25">
      <c r="A5122" s="867" t="s">
        <v>7760</v>
      </c>
      <c r="B5122" s="867" t="s">
        <v>3626</v>
      </c>
      <c r="C5122" s="867" t="s">
        <v>3031</v>
      </c>
      <c r="D5122" s="868" t="s">
        <v>7776</v>
      </c>
      <c r="E5122" s="870">
        <v>4200</v>
      </c>
      <c r="F5122" s="869" t="s">
        <v>17795</v>
      </c>
      <c r="G5122" s="868" t="s">
        <v>17794</v>
      </c>
      <c r="H5122" s="867" t="s">
        <v>7756</v>
      </c>
      <c r="I5122" s="867" t="s">
        <v>2892</v>
      </c>
      <c r="J5122" s="867" t="s">
        <v>9350</v>
      </c>
      <c r="K5122" s="866">
        <v>3</v>
      </c>
      <c r="L5122" s="866">
        <v>12</v>
      </c>
      <c r="M5122" s="865">
        <v>53729.141658923581</v>
      </c>
      <c r="N5122" s="866">
        <v>2</v>
      </c>
      <c r="O5122" s="866">
        <v>6</v>
      </c>
      <c r="P5122" s="865">
        <v>26082.9</v>
      </c>
    </row>
    <row r="5123" spans="1:16" ht="33.75" x14ac:dyDescent="0.25">
      <c r="A5123" s="867" t="s">
        <v>7760</v>
      </c>
      <c r="B5123" s="867" t="s">
        <v>3626</v>
      </c>
      <c r="C5123" s="867" t="s">
        <v>3031</v>
      </c>
      <c r="D5123" s="868" t="s">
        <v>7776</v>
      </c>
      <c r="E5123" s="870">
        <v>4200</v>
      </c>
      <c r="F5123" s="869" t="s">
        <v>17793</v>
      </c>
      <c r="G5123" s="868" t="s">
        <v>17792</v>
      </c>
      <c r="H5123" s="867" t="s">
        <v>7796</v>
      </c>
      <c r="I5123" s="867" t="s">
        <v>2722</v>
      </c>
      <c r="J5123" s="867" t="s">
        <v>7780</v>
      </c>
      <c r="K5123" s="866">
        <v>4</v>
      </c>
      <c r="L5123" s="866">
        <v>12</v>
      </c>
      <c r="M5123" s="865">
        <v>53729.141658923581</v>
      </c>
      <c r="N5123" s="866">
        <v>2</v>
      </c>
      <c r="O5123" s="866">
        <v>6</v>
      </c>
      <c r="P5123" s="865">
        <v>26082.9</v>
      </c>
    </row>
    <row r="5124" spans="1:16" ht="33.75" x14ac:dyDescent="0.25">
      <c r="A5124" s="867" t="s">
        <v>7760</v>
      </c>
      <c r="B5124" s="867" t="s">
        <v>3626</v>
      </c>
      <c r="C5124" s="867" t="s">
        <v>3031</v>
      </c>
      <c r="D5124" s="868" t="s">
        <v>13327</v>
      </c>
      <c r="E5124" s="870">
        <v>4200</v>
      </c>
      <c r="F5124" s="869" t="s">
        <v>17791</v>
      </c>
      <c r="G5124" s="868" t="s">
        <v>17790</v>
      </c>
      <c r="H5124" s="867" t="s">
        <v>7796</v>
      </c>
      <c r="I5124" s="867" t="s">
        <v>2685</v>
      </c>
      <c r="J5124" s="867" t="s">
        <v>7783</v>
      </c>
      <c r="K5124" s="866">
        <v>4</v>
      </c>
      <c r="L5124" s="866">
        <v>9</v>
      </c>
      <c r="M5124" s="865">
        <v>40296.856244192684</v>
      </c>
      <c r="N5124" s="866">
        <v>0</v>
      </c>
      <c r="O5124" s="866">
        <v>0</v>
      </c>
      <c r="P5124" s="865">
        <v>0</v>
      </c>
    </row>
    <row r="5125" spans="1:16" ht="33.75" x14ac:dyDescent="0.25">
      <c r="A5125" s="867" t="s">
        <v>7760</v>
      </c>
      <c r="B5125" s="867" t="s">
        <v>3626</v>
      </c>
      <c r="C5125" s="867" t="s">
        <v>3031</v>
      </c>
      <c r="D5125" s="868" t="s">
        <v>8006</v>
      </c>
      <c r="E5125" s="870">
        <v>4200</v>
      </c>
      <c r="F5125" s="869" t="s">
        <v>17789</v>
      </c>
      <c r="G5125" s="868" t="s">
        <v>17788</v>
      </c>
      <c r="H5125" s="867"/>
      <c r="I5125" s="867"/>
      <c r="J5125" s="867"/>
      <c r="K5125" s="866">
        <v>1</v>
      </c>
      <c r="L5125" s="866">
        <v>2</v>
      </c>
      <c r="M5125" s="865">
        <v>8954.856943153929</v>
      </c>
      <c r="N5125" s="866">
        <v>0</v>
      </c>
      <c r="O5125" s="866">
        <v>0</v>
      </c>
      <c r="P5125" s="865">
        <v>0</v>
      </c>
    </row>
    <row r="5126" spans="1:16" ht="33.75" x14ac:dyDescent="0.25">
      <c r="A5126" s="867" t="s">
        <v>7760</v>
      </c>
      <c r="B5126" s="867" t="s">
        <v>3626</v>
      </c>
      <c r="C5126" s="867" t="s">
        <v>3031</v>
      </c>
      <c r="D5126" s="868" t="s">
        <v>7776</v>
      </c>
      <c r="E5126" s="870">
        <v>4200</v>
      </c>
      <c r="F5126" s="869" t="s">
        <v>17787</v>
      </c>
      <c r="G5126" s="868" t="s">
        <v>17786</v>
      </c>
      <c r="H5126" s="867" t="s">
        <v>7796</v>
      </c>
      <c r="I5126" s="867" t="s">
        <v>2745</v>
      </c>
      <c r="J5126" s="867" t="s">
        <v>8088</v>
      </c>
      <c r="K5126" s="866">
        <v>5</v>
      </c>
      <c r="L5126" s="866">
        <v>12</v>
      </c>
      <c r="M5126" s="865">
        <v>53729.141658923581</v>
      </c>
      <c r="N5126" s="866">
        <v>1</v>
      </c>
      <c r="O5126" s="866">
        <v>6</v>
      </c>
      <c r="P5126" s="865">
        <v>26082.9</v>
      </c>
    </row>
    <row r="5127" spans="1:16" ht="33.75" x14ac:dyDescent="0.25">
      <c r="A5127" s="867" t="s">
        <v>7760</v>
      </c>
      <c r="B5127" s="867" t="s">
        <v>3626</v>
      </c>
      <c r="C5127" s="867" t="s">
        <v>3031</v>
      </c>
      <c r="D5127" s="868" t="s">
        <v>7871</v>
      </c>
      <c r="E5127" s="870">
        <v>4200</v>
      </c>
      <c r="F5127" s="869" t="s">
        <v>17785</v>
      </c>
      <c r="G5127" s="868" t="s">
        <v>17784</v>
      </c>
      <c r="H5127" s="867" t="s">
        <v>7756</v>
      </c>
      <c r="I5127" s="867" t="s">
        <v>2892</v>
      </c>
      <c r="J5127" s="867" t="s">
        <v>17783</v>
      </c>
      <c r="K5127" s="866">
        <v>5</v>
      </c>
      <c r="L5127" s="866">
        <v>12</v>
      </c>
      <c r="M5127" s="865">
        <v>53729.141658923581</v>
      </c>
      <c r="N5127" s="866">
        <v>2</v>
      </c>
      <c r="O5127" s="866">
        <v>6</v>
      </c>
      <c r="P5127" s="865">
        <v>26082.9</v>
      </c>
    </row>
    <row r="5128" spans="1:16" ht="33.75" x14ac:dyDescent="0.25">
      <c r="A5128" s="867" t="s">
        <v>7760</v>
      </c>
      <c r="B5128" s="867" t="s">
        <v>3626</v>
      </c>
      <c r="C5128" s="867" t="s">
        <v>3031</v>
      </c>
      <c r="D5128" s="868" t="s">
        <v>8218</v>
      </c>
      <c r="E5128" s="870">
        <v>2000</v>
      </c>
      <c r="F5128" s="869" t="s">
        <v>17782</v>
      </c>
      <c r="G5128" s="868" t="s">
        <v>17781</v>
      </c>
      <c r="H5128" s="867"/>
      <c r="I5128" s="867"/>
      <c r="J5128" s="867"/>
      <c r="K5128" s="866">
        <v>2</v>
      </c>
      <c r="L5128" s="866">
        <v>12</v>
      </c>
      <c r="M5128" s="865">
        <v>25585.305551868372</v>
      </c>
      <c r="N5128" s="866">
        <v>2</v>
      </c>
      <c r="O5128" s="866">
        <v>6</v>
      </c>
      <c r="P5128" s="865">
        <v>12882.9</v>
      </c>
    </row>
    <row r="5129" spans="1:16" ht="33.75" x14ac:dyDescent="0.25">
      <c r="A5129" s="867" t="s">
        <v>7760</v>
      </c>
      <c r="B5129" s="867" t="s">
        <v>3626</v>
      </c>
      <c r="C5129" s="867" t="s">
        <v>3031</v>
      </c>
      <c r="D5129" s="868" t="s">
        <v>8218</v>
      </c>
      <c r="E5129" s="870">
        <v>2000</v>
      </c>
      <c r="F5129" s="869" t="s">
        <v>17780</v>
      </c>
      <c r="G5129" s="868" t="s">
        <v>17779</v>
      </c>
      <c r="H5129" s="867"/>
      <c r="I5129" s="867"/>
      <c r="J5129" s="867"/>
      <c r="K5129" s="866">
        <v>2</v>
      </c>
      <c r="L5129" s="866">
        <v>12</v>
      </c>
      <c r="M5129" s="865">
        <v>25585.305551868372</v>
      </c>
      <c r="N5129" s="866">
        <v>2</v>
      </c>
      <c r="O5129" s="866">
        <v>6</v>
      </c>
      <c r="P5129" s="865">
        <v>12882.9</v>
      </c>
    </row>
    <row r="5130" spans="1:16" ht="33.75" x14ac:dyDescent="0.25">
      <c r="A5130" s="867" t="s">
        <v>7760</v>
      </c>
      <c r="B5130" s="867" t="s">
        <v>3626</v>
      </c>
      <c r="C5130" s="867" t="s">
        <v>3031</v>
      </c>
      <c r="D5130" s="868" t="s">
        <v>7776</v>
      </c>
      <c r="E5130" s="870">
        <v>4200</v>
      </c>
      <c r="F5130" s="869" t="s">
        <v>17778</v>
      </c>
      <c r="G5130" s="868" t="s">
        <v>17777</v>
      </c>
      <c r="H5130" s="867" t="s">
        <v>7756</v>
      </c>
      <c r="I5130" s="867" t="s">
        <v>2892</v>
      </c>
      <c r="J5130" s="867" t="s">
        <v>7900</v>
      </c>
      <c r="K5130" s="866">
        <v>4</v>
      </c>
      <c r="L5130" s="866">
        <v>12</v>
      </c>
      <c r="M5130" s="865">
        <v>53729.141658923581</v>
      </c>
      <c r="N5130" s="866">
        <v>3</v>
      </c>
      <c r="O5130" s="866">
        <v>6</v>
      </c>
      <c r="P5130" s="865">
        <v>26082.9</v>
      </c>
    </row>
    <row r="5131" spans="1:16" ht="33.75" x14ac:dyDescent="0.25">
      <c r="A5131" s="867" t="s">
        <v>7760</v>
      </c>
      <c r="B5131" s="867" t="s">
        <v>3626</v>
      </c>
      <c r="C5131" s="867" t="s">
        <v>3031</v>
      </c>
      <c r="D5131" s="868" t="s">
        <v>7776</v>
      </c>
      <c r="E5131" s="870">
        <v>4200</v>
      </c>
      <c r="F5131" s="869" t="s">
        <v>17776</v>
      </c>
      <c r="G5131" s="868" t="s">
        <v>17775</v>
      </c>
      <c r="H5131" s="867" t="s">
        <v>7796</v>
      </c>
      <c r="I5131" s="867" t="s">
        <v>2722</v>
      </c>
      <c r="J5131" s="867" t="s">
        <v>8103</v>
      </c>
      <c r="K5131" s="866">
        <v>3</v>
      </c>
      <c r="L5131" s="866">
        <v>12</v>
      </c>
      <c r="M5131" s="865">
        <v>53729.141658923581</v>
      </c>
      <c r="N5131" s="866">
        <v>2</v>
      </c>
      <c r="O5131" s="866">
        <v>6</v>
      </c>
      <c r="P5131" s="865">
        <v>26082.9</v>
      </c>
    </row>
    <row r="5132" spans="1:16" ht="33.75" x14ac:dyDescent="0.25">
      <c r="A5132" s="867" t="s">
        <v>7760</v>
      </c>
      <c r="B5132" s="867" t="s">
        <v>3626</v>
      </c>
      <c r="C5132" s="867" t="s">
        <v>3031</v>
      </c>
      <c r="D5132" s="868" t="s">
        <v>8006</v>
      </c>
      <c r="E5132" s="870">
        <v>4200</v>
      </c>
      <c r="F5132" s="869" t="s">
        <v>17774</v>
      </c>
      <c r="G5132" s="868" t="s">
        <v>17773</v>
      </c>
      <c r="H5132" s="867" t="s">
        <v>7796</v>
      </c>
      <c r="I5132" s="867" t="s">
        <v>2667</v>
      </c>
      <c r="J5132" s="867" t="s">
        <v>7777</v>
      </c>
      <c r="K5132" s="866">
        <v>2</v>
      </c>
      <c r="L5132" s="866">
        <v>12</v>
      </c>
      <c r="M5132" s="865">
        <v>53729.141658923581</v>
      </c>
      <c r="N5132" s="866">
        <v>1</v>
      </c>
      <c r="O5132" s="866">
        <v>6</v>
      </c>
      <c r="P5132" s="865">
        <v>26082.9</v>
      </c>
    </row>
    <row r="5133" spans="1:16" ht="33.75" x14ac:dyDescent="0.25">
      <c r="A5133" s="867" t="s">
        <v>7760</v>
      </c>
      <c r="B5133" s="867" t="s">
        <v>3626</v>
      </c>
      <c r="C5133" s="867" t="s">
        <v>3031</v>
      </c>
      <c r="D5133" s="868" t="s">
        <v>17772</v>
      </c>
      <c r="E5133" s="870">
        <v>4200</v>
      </c>
      <c r="F5133" s="869" t="s">
        <v>17771</v>
      </c>
      <c r="G5133" s="868" t="s">
        <v>17770</v>
      </c>
      <c r="H5133" s="867" t="s">
        <v>7756</v>
      </c>
      <c r="I5133" s="867" t="s">
        <v>7644</v>
      </c>
      <c r="J5133" s="867" t="s">
        <v>7967</v>
      </c>
      <c r="K5133" s="866">
        <v>2</v>
      </c>
      <c r="L5133" s="866">
        <v>12</v>
      </c>
      <c r="M5133" s="865">
        <v>53729.141658923581</v>
      </c>
      <c r="N5133" s="866">
        <v>2</v>
      </c>
      <c r="O5133" s="866">
        <v>6</v>
      </c>
      <c r="P5133" s="865">
        <v>26082.9</v>
      </c>
    </row>
    <row r="5134" spans="1:16" ht="33.75" x14ac:dyDescent="0.25">
      <c r="A5134" s="867" t="s">
        <v>7760</v>
      </c>
      <c r="B5134" s="867" t="s">
        <v>3626</v>
      </c>
      <c r="C5134" s="867" t="s">
        <v>3031</v>
      </c>
      <c r="D5134" s="868" t="s">
        <v>7829</v>
      </c>
      <c r="E5134" s="870">
        <v>3200</v>
      </c>
      <c r="F5134" s="869" t="s">
        <v>17769</v>
      </c>
      <c r="G5134" s="868" t="s">
        <v>17768</v>
      </c>
      <c r="H5134" s="867" t="s">
        <v>7796</v>
      </c>
      <c r="I5134" s="867" t="s">
        <v>2745</v>
      </c>
      <c r="J5134" s="867" t="s">
        <v>7783</v>
      </c>
      <c r="K5134" s="866">
        <v>4</v>
      </c>
      <c r="L5134" s="866">
        <v>12</v>
      </c>
      <c r="M5134" s="865">
        <v>40936.488882989397</v>
      </c>
      <c r="N5134" s="866">
        <v>2</v>
      </c>
      <c r="O5134" s="866">
        <v>6</v>
      </c>
      <c r="P5134" s="865">
        <v>20082.900000000001</v>
      </c>
    </row>
    <row r="5135" spans="1:16" ht="33.75" x14ac:dyDescent="0.25">
      <c r="A5135" s="867" t="s">
        <v>7760</v>
      </c>
      <c r="B5135" s="867" t="s">
        <v>3626</v>
      </c>
      <c r="C5135" s="867" t="s">
        <v>3031</v>
      </c>
      <c r="D5135" s="868" t="s">
        <v>7776</v>
      </c>
      <c r="E5135" s="870">
        <v>4200</v>
      </c>
      <c r="F5135" s="869" t="s">
        <v>17767</v>
      </c>
      <c r="G5135" s="868" t="s">
        <v>17766</v>
      </c>
      <c r="H5135" s="867" t="s">
        <v>7796</v>
      </c>
      <c r="I5135" s="867" t="s">
        <v>2745</v>
      </c>
      <c r="J5135" s="867" t="s">
        <v>7783</v>
      </c>
      <c r="K5135" s="866">
        <v>3</v>
      </c>
      <c r="L5135" s="866">
        <v>12</v>
      </c>
      <c r="M5135" s="865">
        <v>53729.141658923581</v>
      </c>
      <c r="N5135" s="866">
        <v>2</v>
      </c>
      <c r="O5135" s="866">
        <v>6</v>
      </c>
      <c r="P5135" s="865">
        <v>26082.9</v>
      </c>
    </row>
    <row r="5136" spans="1:16" ht="33.75" x14ac:dyDescent="0.25">
      <c r="A5136" s="867" t="s">
        <v>7760</v>
      </c>
      <c r="B5136" s="867" t="s">
        <v>3626</v>
      </c>
      <c r="C5136" s="867" t="s">
        <v>3031</v>
      </c>
      <c r="D5136" s="868" t="s">
        <v>7863</v>
      </c>
      <c r="E5136" s="870">
        <v>2500</v>
      </c>
      <c r="F5136" s="869" t="s">
        <v>17765</v>
      </c>
      <c r="G5136" s="868" t="s">
        <v>17764</v>
      </c>
      <c r="H5136" s="867"/>
      <c r="I5136" s="867"/>
      <c r="J5136" s="867"/>
      <c r="K5136" s="866">
        <v>3</v>
      </c>
      <c r="L5136" s="866">
        <v>12</v>
      </c>
      <c r="M5136" s="865">
        <v>31981.631939835464</v>
      </c>
      <c r="N5136" s="866">
        <v>2</v>
      </c>
      <c r="O5136" s="866">
        <v>6</v>
      </c>
      <c r="P5136" s="865">
        <v>15882.9</v>
      </c>
    </row>
    <row r="5137" spans="1:16" ht="33.75" x14ac:dyDescent="0.25">
      <c r="A5137" s="867" t="s">
        <v>7760</v>
      </c>
      <c r="B5137" s="867" t="s">
        <v>3626</v>
      </c>
      <c r="C5137" s="867" t="s">
        <v>3031</v>
      </c>
      <c r="D5137" s="868" t="s">
        <v>7776</v>
      </c>
      <c r="E5137" s="870">
        <v>4200</v>
      </c>
      <c r="F5137" s="869" t="s">
        <v>17763</v>
      </c>
      <c r="G5137" s="868" t="s">
        <v>17762</v>
      </c>
      <c r="H5137" s="867" t="s">
        <v>7796</v>
      </c>
      <c r="I5137" s="867" t="s">
        <v>2745</v>
      </c>
      <c r="J5137" s="867" t="s">
        <v>7783</v>
      </c>
      <c r="K5137" s="866">
        <v>3</v>
      </c>
      <c r="L5137" s="866">
        <v>12</v>
      </c>
      <c r="M5137" s="865">
        <v>53729.141658923581</v>
      </c>
      <c r="N5137" s="866">
        <v>2</v>
      </c>
      <c r="O5137" s="866">
        <v>6</v>
      </c>
      <c r="P5137" s="865">
        <v>26082.9</v>
      </c>
    </row>
    <row r="5138" spans="1:16" ht="33.75" x14ac:dyDescent="0.25">
      <c r="A5138" s="867" t="s">
        <v>7760</v>
      </c>
      <c r="B5138" s="867" t="s">
        <v>3626</v>
      </c>
      <c r="C5138" s="867" t="s">
        <v>3031</v>
      </c>
      <c r="D5138" s="868" t="s">
        <v>7829</v>
      </c>
      <c r="E5138" s="870">
        <v>3200</v>
      </c>
      <c r="F5138" s="869" t="s">
        <v>17761</v>
      </c>
      <c r="G5138" s="868" t="s">
        <v>17760</v>
      </c>
      <c r="H5138" s="867" t="s">
        <v>7756</v>
      </c>
      <c r="I5138" s="867" t="s">
        <v>2676</v>
      </c>
      <c r="J5138" s="867" t="s">
        <v>7792</v>
      </c>
      <c r="K5138" s="866">
        <v>1</v>
      </c>
      <c r="L5138" s="866">
        <v>2</v>
      </c>
      <c r="M5138" s="865">
        <v>6822.7481471648989</v>
      </c>
      <c r="N5138" s="866">
        <v>2</v>
      </c>
      <c r="O5138" s="866">
        <v>6</v>
      </c>
      <c r="P5138" s="865">
        <v>20082.900000000001</v>
      </c>
    </row>
    <row r="5139" spans="1:16" ht="33.75" x14ac:dyDescent="0.25">
      <c r="A5139" s="867" t="s">
        <v>7760</v>
      </c>
      <c r="B5139" s="867" t="s">
        <v>3626</v>
      </c>
      <c r="C5139" s="867" t="s">
        <v>3031</v>
      </c>
      <c r="D5139" s="868" t="s">
        <v>7863</v>
      </c>
      <c r="E5139" s="870">
        <v>2500</v>
      </c>
      <c r="F5139" s="869" t="s">
        <v>17759</v>
      </c>
      <c r="G5139" s="868" t="s">
        <v>17758</v>
      </c>
      <c r="H5139" s="867"/>
      <c r="I5139" s="867"/>
      <c r="J5139" s="867"/>
      <c r="K5139" s="866">
        <v>4</v>
      </c>
      <c r="L5139" s="866">
        <v>12</v>
      </c>
      <c r="M5139" s="865">
        <v>31981.631939835464</v>
      </c>
      <c r="N5139" s="866">
        <v>0</v>
      </c>
      <c r="O5139" s="866">
        <v>0</v>
      </c>
      <c r="P5139" s="865">
        <v>0</v>
      </c>
    </row>
    <row r="5140" spans="1:16" x14ac:dyDescent="0.25">
      <c r="A5140" s="1772" t="s">
        <v>2848</v>
      </c>
      <c r="B5140" s="1772"/>
      <c r="C5140" s="1772"/>
      <c r="D5140" s="1772"/>
      <c r="E5140" s="1772"/>
      <c r="F5140" s="1772" t="s">
        <v>378</v>
      </c>
      <c r="G5140" s="1772"/>
      <c r="H5140" s="1772"/>
      <c r="I5140" s="1772"/>
      <c r="J5140" s="1772"/>
      <c r="K5140" s="1771" t="s">
        <v>2847</v>
      </c>
      <c r="L5140" s="1771"/>
      <c r="M5140" s="1771"/>
      <c r="N5140" s="1771" t="s">
        <v>2846</v>
      </c>
      <c r="O5140" s="1771"/>
      <c r="P5140" s="1771"/>
    </row>
    <row r="5141" spans="1:16" ht="69.75" x14ac:dyDescent="0.25">
      <c r="A5141" s="1535" t="s">
        <v>2845</v>
      </c>
      <c r="B5141" s="1535" t="s">
        <v>5</v>
      </c>
      <c r="C5141" s="1535" t="s">
        <v>2844</v>
      </c>
      <c r="D5141" s="1535" t="s">
        <v>2843</v>
      </c>
      <c r="E5141" s="1536" t="s">
        <v>2842</v>
      </c>
      <c r="F5141" s="1537" t="s">
        <v>2841</v>
      </c>
      <c r="G5141" s="1540" t="s">
        <v>2840</v>
      </c>
      <c r="H5141" s="1535" t="s">
        <v>2839</v>
      </c>
      <c r="I5141" s="1535" t="s">
        <v>2838</v>
      </c>
      <c r="J5141" s="1535" t="s">
        <v>2837</v>
      </c>
      <c r="K5141" s="1538" t="s">
        <v>2836</v>
      </c>
      <c r="L5141" s="1538" t="s">
        <v>2835</v>
      </c>
      <c r="M5141" s="1539" t="s">
        <v>2834</v>
      </c>
      <c r="N5141" s="1538" t="s">
        <v>2836</v>
      </c>
      <c r="O5141" s="1538" t="s">
        <v>2835</v>
      </c>
      <c r="P5141" s="1539" t="s">
        <v>2834</v>
      </c>
    </row>
    <row r="5142" spans="1:16" ht="33.75" x14ac:dyDescent="0.25">
      <c r="A5142" s="867" t="s">
        <v>7760</v>
      </c>
      <c r="B5142" s="867" t="s">
        <v>3626</v>
      </c>
      <c r="C5142" s="867" t="s">
        <v>3031</v>
      </c>
      <c r="D5142" s="868" t="s">
        <v>7768</v>
      </c>
      <c r="E5142" s="870">
        <v>4200</v>
      </c>
      <c r="F5142" s="869" t="s">
        <v>17757</v>
      </c>
      <c r="G5142" s="868" t="s">
        <v>17756</v>
      </c>
      <c r="H5142" s="867" t="s">
        <v>7756</v>
      </c>
      <c r="I5142" s="867" t="s">
        <v>2786</v>
      </c>
      <c r="J5142" s="867" t="s">
        <v>8314</v>
      </c>
      <c r="K5142" s="866">
        <v>3</v>
      </c>
      <c r="L5142" s="866">
        <v>9</v>
      </c>
      <c r="M5142" s="865">
        <v>40296.856244192684</v>
      </c>
      <c r="N5142" s="866">
        <v>1</v>
      </c>
      <c r="O5142" s="866">
        <v>6</v>
      </c>
      <c r="P5142" s="865">
        <v>26082.9</v>
      </c>
    </row>
    <row r="5143" spans="1:16" ht="33.75" x14ac:dyDescent="0.25">
      <c r="A5143" s="867" t="s">
        <v>7760</v>
      </c>
      <c r="B5143" s="867" t="s">
        <v>3626</v>
      </c>
      <c r="C5143" s="867" t="s">
        <v>3031</v>
      </c>
      <c r="D5143" s="868" t="s">
        <v>7930</v>
      </c>
      <c r="E5143" s="870">
        <v>4200</v>
      </c>
      <c r="F5143" s="869" t="s">
        <v>17755</v>
      </c>
      <c r="G5143" s="868" t="s">
        <v>17754</v>
      </c>
      <c r="H5143" s="867"/>
      <c r="I5143" s="867"/>
      <c r="J5143" s="867"/>
      <c r="K5143" s="866">
        <v>4</v>
      </c>
      <c r="L5143" s="866">
        <v>12</v>
      </c>
      <c r="M5143" s="865">
        <v>53729.141658923581</v>
      </c>
      <c r="N5143" s="866">
        <v>0</v>
      </c>
      <c r="O5143" s="866">
        <v>0</v>
      </c>
      <c r="P5143" s="865">
        <v>0</v>
      </c>
    </row>
    <row r="5144" spans="1:16" ht="33.75" x14ac:dyDescent="0.25">
      <c r="A5144" s="867" t="s">
        <v>7760</v>
      </c>
      <c r="B5144" s="867" t="s">
        <v>3626</v>
      </c>
      <c r="C5144" s="867" t="s">
        <v>3031</v>
      </c>
      <c r="D5144" s="868" t="s">
        <v>7930</v>
      </c>
      <c r="E5144" s="870">
        <v>4200</v>
      </c>
      <c r="F5144" s="869" t="s">
        <v>17753</v>
      </c>
      <c r="G5144" s="868" t="s">
        <v>17752</v>
      </c>
      <c r="H5144" s="867" t="s">
        <v>7796</v>
      </c>
      <c r="I5144" s="867" t="s">
        <v>2722</v>
      </c>
      <c r="J5144" s="867" t="s">
        <v>7773</v>
      </c>
      <c r="K5144" s="866">
        <v>4</v>
      </c>
      <c r="L5144" s="866">
        <v>12</v>
      </c>
      <c r="M5144" s="865">
        <v>53729.141658923581</v>
      </c>
      <c r="N5144" s="866">
        <v>1</v>
      </c>
      <c r="O5144" s="866">
        <v>2</v>
      </c>
      <c r="P5144" s="865">
        <v>8694.2999999999993</v>
      </c>
    </row>
    <row r="5145" spans="1:16" ht="33.75" x14ac:dyDescent="0.25">
      <c r="A5145" s="867" t="s">
        <v>7760</v>
      </c>
      <c r="B5145" s="867" t="s">
        <v>3626</v>
      </c>
      <c r="C5145" s="867" t="s">
        <v>3031</v>
      </c>
      <c r="D5145" s="868" t="s">
        <v>7791</v>
      </c>
      <c r="E5145" s="870">
        <v>4200</v>
      </c>
      <c r="F5145" s="869" t="s">
        <v>17751</v>
      </c>
      <c r="G5145" s="868" t="s">
        <v>17750</v>
      </c>
      <c r="H5145" s="867" t="s">
        <v>7756</v>
      </c>
      <c r="I5145" s="867" t="s">
        <v>9351</v>
      </c>
      <c r="J5145" s="867" t="s">
        <v>13614</v>
      </c>
      <c r="K5145" s="866">
        <v>2</v>
      </c>
      <c r="L5145" s="866">
        <v>12</v>
      </c>
      <c r="M5145" s="865">
        <v>40936.488882989397</v>
      </c>
      <c r="N5145" s="866">
        <v>4</v>
      </c>
      <c r="O5145" s="866">
        <v>6</v>
      </c>
      <c r="P5145" s="865">
        <v>26082.9</v>
      </c>
    </row>
    <row r="5146" spans="1:16" ht="33.75" x14ac:dyDescent="0.25">
      <c r="A5146" s="867" t="s">
        <v>7760</v>
      </c>
      <c r="B5146" s="867" t="s">
        <v>3626</v>
      </c>
      <c r="C5146" s="867" t="s">
        <v>3031</v>
      </c>
      <c r="D5146" s="868" t="s">
        <v>8702</v>
      </c>
      <c r="E5146" s="870">
        <v>4200</v>
      </c>
      <c r="F5146" s="869" t="s">
        <v>17749</v>
      </c>
      <c r="G5146" s="868" t="s">
        <v>17748</v>
      </c>
      <c r="H5146" s="867" t="s">
        <v>7756</v>
      </c>
      <c r="I5146" s="867" t="s">
        <v>2772</v>
      </c>
      <c r="J5146" s="867" t="s">
        <v>7805</v>
      </c>
      <c r="K5146" s="866">
        <v>4</v>
      </c>
      <c r="L5146" s="866">
        <v>12</v>
      </c>
      <c r="M5146" s="865">
        <v>53729.141658923581</v>
      </c>
      <c r="N5146" s="866">
        <v>1</v>
      </c>
      <c r="O5146" s="866">
        <v>6</v>
      </c>
      <c r="P5146" s="865">
        <v>26082.9</v>
      </c>
    </row>
    <row r="5147" spans="1:16" ht="33.75" x14ac:dyDescent="0.25">
      <c r="A5147" s="867" t="s">
        <v>7760</v>
      </c>
      <c r="B5147" s="867" t="s">
        <v>3626</v>
      </c>
      <c r="C5147" s="867" t="s">
        <v>3031</v>
      </c>
      <c r="D5147" s="868" t="s">
        <v>7776</v>
      </c>
      <c r="E5147" s="870">
        <v>4200</v>
      </c>
      <c r="F5147" s="869" t="s">
        <v>17747</v>
      </c>
      <c r="G5147" s="868" t="s">
        <v>17746</v>
      </c>
      <c r="H5147" s="867" t="s">
        <v>7796</v>
      </c>
      <c r="I5147" s="867" t="s">
        <v>2745</v>
      </c>
      <c r="J5147" s="867" t="s">
        <v>7769</v>
      </c>
      <c r="K5147" s="866">
        <v>3</v>
      </c>
      <c r="L5147" s="866">
        <v>12</v>
      </c>
      <c r="M5147" s="865">
        <v>53729.141658923581</v>
      </c>
      <c r="N5147" s="866">
        <v>2</v>
      </c>
      <c r="O5147" s="866">
        <v>6</v>
      </c>
      <c r="P5147" s="865">
        <v>26082.9</v>
      </c>
    </row>
    <row r="5148" spans="1:16" ht="33.75" x14ac:dyDescent="0.25">
      <c r="A5148" s="867" t="s">
        <v>7760</v>
      </c>
      <c r="B5148" s="867" t="s">
        <v>3626</v>
      </c>
      <c r="C5148" s="867" t="s">
        <v>3031</v>
      </c>
      <c r="D5148" s="868" t="s">
        <v>7863</v>
      </c>
      <c r="E5148" s="870">
        <v>2500</v>
      </c>
      <c r="F5148" s="869" t="s">
        <v>17745</v>
      </c>
      <c r="G5148" s="868" t="s">
        <v>17744</v>
      </c>
      <c r="H5148" s="867"/>
      <c r="I5148" s="867"/>
      <c r="J5148" s="867"/>
      <c r="K5148" s="866">
        <v>3</v>
      </c>
      <c r="L5148" s="866">
        <v>12</v>
      </c>
      <c r="M5148" s="865">
        <v>31981.631939835464</v>
      </c>
      <c r="N5148" s="866">
        <v>2</v>
      </c>
      <c r="O5148" s="866">
        <v>6</v>
      </c>
      <c r="P5148" s="865">
        <v>15882.9</v>
      </c>
    </row>
    <row r="5149" spans="1:16" ht="33.75" x14ac:dyDescent="0.25">
      <c r="A5149" s="867" t="s">
        <v>7760</v>
      </c>
      <c r="B5149" s="867" t="s">
        <v>3626</v>
      </c>
      <c r="C5149" s="867" t="s">
        <v>3031</v>
      </c>
      <c r="D5149" s="868" t="s">
        <v>7829</v>
      </c>
      <c r="E5149" s="870">
        <v>3200</v>
      </c>
      <c r="F5149" s="869" t="s">
        <v>17743</v>
      </c>
      <c r="G5149" s="868" t="s">
        <v>17742</v>
      </c>
      <c r="H5149" s="867" t="s">
        <v>7796</v>
      </c>
      <c r="I5149" s="867" t="s">
        <v>5168</v>
      </c>
      <c r="J5149" s="867" t="s">
        <v>13580</v>
      </c>
      <c r="K5149" s="866">
        <v>4</v>
      </c>
      <c r="L5149" s="866">
        <v>12</v>
      </c>
      <c r="M5149" s="865">
        <v>40936.488882989397</v>
      </c>
      <c r="N5149" s="866">
        <v>2</v>
      </c>
      <c r="O5149" s="866">
        <v>6</v>
      </c>
      <c r="P5149" s="865">
        <v>20082.900000000001</v>
      </c>
    </row>
    <row r="5150" spans="1:16" ht="33.75" x14ac:dyDescent="0.25">
      <c r="A5150" s="867" t="s">
        <v>7760</v>
      </c>
      <c r="B5150" s="867" t="s">
        <v>3626</v>
      </c>
      <c r="C5150" s="867" t="s">
        <v>3031</v>
      </c>
      <c r="D5150" s="868" t="s">
        <v>13327</v>
      </c>
      <c r="E5150" s="870">
        <v>4200</v>
      </c>
      <c r="F5150" s="869" t="s">
        <v>17741</v>
      </c>
      <c r="G5150" s="868" t="s">
        <v>17740</v>
      </c>
      <c r="H5150" s="867" t="s">
        <v>7756</v>
      </c>
      <c r="I5150" s="867" t="s">
        <v>2685</v>
      </c>
      <c r="J5150" s="867" t="s">
        <v>7777</v>
      </c>
      <c r="K5150" s="866">
        <v>5</v>
      </c>
      <c r="L5150" s="866">
        <v>12</v>
      </c>
      <c r="M5150" s="865">
        <v>53729.141658923581</v>
      </c>
      <c r="N5150" s="866">
        <v>3</v>
      </c>
      <c r="O5150" s="866">
        <v>6</v>
      </c>
      <c r="P5150" s="865">
        <v>26082.9</v>
      </c>
    </row>
    <row r="5151" spans="1:16" ht="33.75" x14ac:dyDescent="0.25">
      <c r="A5151" s="867" t="s">
        <v>7760</v>
      </c>
      <c r="B5151" s="867" t="s">
        <v>3626</v>
      </c>
      <c r="C5151" s="867" t="s">
        <v>3031</v>
      </c>
      <c r="D5151" s="868" t="s">
        <v>7863</v>
      </c>
      <c r="E5151" s="870">
        <v>2500</v>
      </c>
      <c r="F5151" s="869" t="s">
        <v>17739</v>
      </c>
      <c r="G5151" s="868" t="s">
        <v>17738</v>
      </c>
      <c r="H5151" s="867" t="s">
        <v>7756</v>
      </c>
      <c r="I5151" s="867" t="s">
        <v>2676</v>
      </c>
      <c r="J5151" s="867" t="s">
        <v>8103</v>
      </c>
      <c r="K5151" s="866">
        <v>3</v>
      </c>
      <c r="L5151" s="866">
        <v>12</v>
      </c>
      <c r="M5151" s="865">
        <v>31981.631939835464</v>
      </c>
      <c r="N5151" s="866">
        <v>3</v>
      </c>
      <c r="O5151" s="866">
        <v>6</v>
      </c>
      <c r="P5151" s="865">
        <v>15882.9</v>
      </c>
    </row>
    <row r="5152" spans="1:16" ht="33.75" x14ac:dyDescent="0.25">
      <c r="A5152" s="867" t="s">
        <v>7760</v>
      </c>
      <c r="B5152" s="867" t="s">
        <v>3626</v>
      </c>
      <c r="C5152" s="867" t="s">
        <v>3031</v>
      </c>
      <c r="D5152" s="868" t="s">
        <v>7776</v>
      </c>
      <c r="E5152" s="870">
        <v>4200</v>
      </c>
      <c r="F5152" s="869" t="s">
        <v>17737</v>
      </c>
      <c r="G5152" s="868" t="s">
        <v>17736</v>
      </c>
      <c r="H5152" s="867" t="s">
        <v>7796</v>
      </c>
      <c r="I5152" s="867" t="s">
        <v>2745</v>
      </c>
      <c r="J5152" s="867" t="s">
        <v>7783</v>
      </c>
      <c r="K5152" s="866">
        <v>3</v>
      </c>
      <c r="L5152" s="866">
        <v>12</v>
      </c>
      <c r="M5152" s="865">
        <v>53729.141658923581</v>
      </c>
      <c r="N5152" s="866">
        <v>1</v>
      </c>
      <c r="O5152" s="866">
        <v>6</v>
      </c>
      <c r="P5152" s="865">
        <v>26082.9</v>
      </c>
    </row>
    <row r="5153" spans="1:16" ht="33.75" x14ac:dyDescent="0.25">
      <c r="A5153" s="867" t="s">
        <v>7760</v>
      </c>
      <c r="B5153" s="867" t="s">
        <v>3626</v>
      </c>
      <c r="C5153" s="867" t="s">
        <v>3031</v>
      </c>
      <c r="D5153" s="868" t="s">
        <v>7776</v>
      </c>
      <c r="E5153" s="870">
        <v>4200</v>
      </c>
      <c r="F5153" s="869" t="s">
        <v>17735</v>
      </c>
      <c r="G5153" s="868" t="s">
        <v>17734</v>
      </c>
      <c r="H5153" s="867" t="s">
        <v>7756</v>
      </c>
      <c r="I5153" s="867" t="s">
        <v>2676</v>
      </c>
      <c r="J5153" s="867" t="s">
        <v>8088</v>
      </c>
      <c r="K5153" s="866">
        <v>3</v>
      </c>
      <c r="L5153" s="866">
        <v>12</v>
      </c>
      <c r="M5153" s="865">
        <v>53729.141658923581</v>
      </c>
      <c r="N5153" s="866">
        <v>2</v>
      </c>
      <c r="O5153" s="866">
        <v>6</v>
      </c>
      <c r="P5153" s="865">
        <v>26082.9</v>
      </c>
    </row>
    <row r="5154" spans="1:16" ht="33.75" x14ac:dyDescent="0.25">
      <c r="A5154" s="867" t="s">
        <v>7760</v>
      </c>
      <c r="B5154" s="867" t="s">
        <v>3626</v>
      </c>
      <c r="C5154" s="867" t="s">
        <v>3031</v>
      </c>
      <c r="D5154" s="868" t="s">
        <v>7776</v>
      </c>
      <c r="E5154" s="870">
        <v>4200</v>
      </c>
      <c r="F5154" s="869" t="s">
        <v>17733</v>
      </c>
      <c r="G5154" s="868" t="s">
        <v>17732</v>
      </c>
      <c r="H5154" s="867" t="s">
        <v>7756</v>
      </c>
      <c r="I5154" s="867" t="s">
        <v>2703</v>
      </c>
      <c r="J5154" s="867" t="s">
        <v>7777</v>
      </c>
      <c r="K5154" s="866">
        <v>3</v>
      </c>
      <c r="L5154" s="866">
        <v>12</v>
      </c>
      <c r="M5154" s="865">
        <v>53729.141658923581</v>
      </c>
      <c r="N5154" s="866">
        <v>1</v>
      </c>
      <c r="O5154" s="866">
        <v>6</v>
      </c>
      <c r="P5154" s="865">
        <v>26082.9</v>
      </c>
    </row>
    <row r="5155" spans="1:16" ht="33.75" x14ac:dyDescent="0.25">
      <c r="A5155" s="867" t="s">
        <v>7760</v>
      </c>
      <c r="B5155" s="867" t="s">
        <v>3626</v>
      </c>
      <c r="C5155" s="867" t="s">
        <v>3031</v>
      </c>
      <c r="D5155" s="868" t="s">
        <v>7776</v>
      </c>
      <c r="E5155" s="870">
        <v>4200</v>
      </c>
      <c r="F5155" s="869" t="s">
        <v>17731</v>
      </c>
      <c r="G5155" s="868" t="s">
        <v>17730</v>
      </c>
      <c r="H5155" s="867" t="s">
        <v>7756</v>
      </c>
      <c r="I5155" s="867" t="s">
        <v>2892</v>
      </c>
      <c r="J5155" s="867" t="s">
        <v>7900</v>
      </c>
      <c r="K5155" s="866">
        <v>3</v>
      </c>
      <c r="L5155" s="866">
        <v>12</v>
      </c>
      <c r="M5155" s="865">
        <v>53729.141658923581</v>
      </c>
      <c r="N5155" s="866">
        <v>2</v>
      </c>
      <c r="O5155" s="866">
        <v>6</v>
      </c>
      <c r="P5155" s="865">
        <v>26082.9</v>
      </c>
    </row>
    <row r="5156" spans="1:16" ht="33.75" x14ac:dyDescent="0.25">
      <c r="A5156" s="867" t="s">
        <v>7760</v>
      </c>
      <c r="B5156" s="867" t="s">
        <v>3626</v>
      </c>
      <c r="C5156" s="867" t="s">
        <v>3031</v>
      </c>
      <c r="D5156" s="868" t="s">
        <v>7776</v>
      </c>
      <c r="E5156" s="870">
        <v>4200</v>
      </c>
      <c r="F5156" s="869" t="s">
        <v>17729</v>
      </c>
      <c r="G5156" s="868" t="s">
        <v>17728</v>
      </c>
      <c r="H5156" s="867" t="s">
        <v>7756</v>
      </c>
      <c r="I5156" s="867" t="s">
        <v>2892</v>
      </c>
      <c r="J5156" s="867" t="s">
        <v>7884</v>
      </c>
      <c r="K5156" s="866">
        <v>3</v>
      </c>
      <c r="L5156" s="866">
        <v>12</v>
      </c>
      <c r="M5156" s="865">
        <v>53729.141658923581</v>
      </c>
      <c r="N5156" s="866">
        <v>2</v>
      </c>
      <c r="O5156" s="866">
        <v>6</v>
      </c>
      <c r="P5156" s="865">
        <v>26082.9</v>
      </c>
    </row>
    <row r="5157" spans="1:16" ht="33.75" x14ac:dyDescent="0.25">
      <c r="A5157" s="867" t="s">
        <v>7760</v>
      </c>
      <c r="B5157" s="867" t="s">
        <v>3626</v>
      </c>
      <c r="C5157" s="867" t="s">
        <v>3031</v>
      </c>
      <c r="D5157" s="868" t="s">
        <v>7863</v>
      </c>
      <c r="E5157" s="870">
        <v>2500</v>
      </c>
      <c r="F5157" s="869" t="s">
        <v>17727</v>
      </c>
      <c r="G5157" s="868" t="s">
        <v>17726</v>
      </c>
      <c r="H5157" s="867" t="s">
        <v>2751</v>
      </c>
      <c r="I5157" s="867" t="s">
        <v>2823</v>
      </c>
      <c r="J5157" s="867" t="s">
        <v>8743</v>
      </c>
      <c r="K5157" s="866">
        <v>3</v>
      </c>
      <c r="L5157" s="866">
        <v>12</v>
      </c>
      <c r="M5157" s="865">
        <v>31981.631939835464</v>
      </c>
      <c r="N5157" s="866">
        <v>1</v>
      </c>
      <c r="O5157" s="866">
        <v>6</v>
      </c>
      <c r="P5157" s="865">
        <v>15882.9</v>
      </c>
    </row>
    <row r="5158" spans="1:16" ht="33.75" x14ac:dyDescent="0.25">
      <c r="A5158" s="867" t="s">
        <v>7760</v>
      </c>
      <c r="B5158" s="867" t="s">
        <v>3626</v>
      </c>
      <c r="C5158" s="867" t="s">
        <v>3031</v>
      </c>
      <c r="D5158" s="868" t="s">
        <v>17725</v>
      </c>
      <c r="E5158" s="870">
        <v>8500</v>
      </c>
      <c r="F5158" s="869" t="s">
        <v>17724</v>
      </c>
      <c r="G5158" s="868" t="s">
        <v>17723</v>
      </c>
      <c r="H5158" s="867" t="s">
        <v>7817</v>
      </c>
      <c r="I5158" s="867" t="s">
        <v>7937</v>
      </c>
      <c r="J5158" s="867" t="s">
        <v>9138</v>
      </c>
      <c r="K5158" s="866">
        <v>4</v>
      </c>
      <c r="L5158" s="866">
        <v>12</v>
      </c>
      <c r="M5158" s="865">
        <v>95944.89581950639</v>
      </c>
      <c r="N5158" s="866">
        <v>1</v>
      </c>
      <c r="O5158" s="866">
        <v>6</v>
      </c>
      <c r="P5158" s="865">
        <v>51882.9</v>
      </c>
    </row>
    <row r="5159" spans="1:16" ht="33.75" x14ac:dyDescent="0.25">
      <c r="A5159" s="867" t="s">
        <v>7760</v>
      </c>
      <c r="B5159" s="867" t="s">
        <v>3626</v>
      </c>
      <c r="C5159" s="867" t="s">
        <v>3031</v>
      </c>
      <c r="D5159" s="868" t="s">
        <v>17722</v>
      </c>
      <c r="E5159" s="870">
        <v>2500</v>
      </c>
      <c r="F5159" s="869" t="s">
        <v>17721</v>
      </c>
      <c r="G5159" s="868" t="s">
        <v>17720</v>
      </c>
      <c r="H5159" s="867"/>
      <c r="I5159" s="867"/>
      <c r="J5159" s="867"/>
      <c r="K5159" s="866">
        <v>3</v>
      </c>
      <c r="L5159" s="866">
        <v>12</v>
      </c>
      <c r="M5159" s="865">
        <v>19188.979163901276</v>
      </c>
      <c r="N5159" s="866">
        <v>3</v>
      </c>
      <c r="O5159" s="866">
        <v>6</v>
      </c>
      <c r="P5159" s="865">
        <v>15882.9</v>
      </c>
    </row>
    <row r="5160" spans="1:16" ht="33.75" x14ac:dyDescent="0.25">
      <c r="A5160" s="867" t="s">
        <v>7760</v>
      </c>
      <c r="B5160" s="867" t="s">
        <v>3626</v>
      </c>
      <c r="C5160" s="867" t="s">
        <v>3031</v>
      </c>
      <c r="D5160" s="868" t="s">
        <v>7854</v>
      </c>
      <c r="E5160" s="870">
        <v>4200</v>
      </c>
      <c r="F5160" s="869" t="s">
        <v>17719</v>
      </c>
      <c r="G5160" s="868" t="s">
        <v>17718</v>
      </c>
      <c r="H5160" s="867" t="s">
        <v>7796</v>
      </c>
      <c r="I5160" s="867" t="s">
        <v>3252</v>
      </c>
      <c r="J5160" s="867" t="s">
        <v>7773</v>
      </c>
      <c r="K5160" s="866">
        <v>5</v>
      </c>
      <c r="L5160" s="866">
        <v>12</v>
      </c>
      <c r="M5160" s="865">
        <v>31981.631939835464</v>
      </c>
      <c r="N5160" s="866">
        <v>0</v>
      </c>
      <c r="O5160" s="866">
        <v>0</v>
      </c>
      <c r="P5160" s="865">
        <v>0</v>
      </c>
    </row>
    <row r="5161" spans="1:16" ht="33.75" x14ac:dyDescent="0.25">
      <c r="A5161" s="867" t="s">
        <v>7760</v>
      </c>
      <c r="B5161" s="867" t="s">
        <v>3626</v>
      </c>
      <c r="C5161" s="867" t="s">
        <v>3031</v>
      </c>
      <c r="D5161" s="868" t="s">
        <v>8073</v>
      </c>
      <c r="E5161" s="870">
        <v>2500</v>
      </c>
      <c r="F5161" s="869" t="s">
        <v>17717</v>
      </c>
      <c r="G5161" s="868" t="s">
        <v>17716</v>
      </c>
      <c r="H5161" s="867" t="s">
        <v>7756</v>
      </c>
      <c r="I5161" s="867" t="s">
        <v>8800</v>
      </c>
      <c r="J5161" s="867" t="s">
        <v>7805</v>
      </c>
      <c r="K5161" s="866">
        <v>5</v>
      </c>
      <c r="L5161" s="866">
        <v>12</v>
      </c>
      <c r="M5161" s="865">
        <v>31981.631939835464</v>
      </c>
      <c r="N5161" s="866">
        <v>2</v>
      </c>
      <c r="O5161" s="866">
        <v>6</v>
      </c>
      <c r="P5161" s="865">
        <v>15882.9</v>
      </c>
    </row>
    <row r="5162" spans="1:16" ht="33.75" x14ac:dyDescent="0.25">
      <c r="A5162" s="867" t="s">
        <v>7760</v>
      </c>
      <c r="B5162" s="867" t="s">
        <v>3626</v>
      </c>
      <c r="C5162" s="867" t="s">
        <v>3031</v>
      </c>
      <c r="D5162" s="868" t="s">
        <v>9152</v>
      </c>
      <c r="E5162" s="870">
        <v>4200</v>
      </c>
      <c r="F5162" s="869" t="s">
        <v>17715</v>
      </c>
      <c r="G5162" s="868" t="s">
        <v>17714</v>
      </c>
      <c r="H5162" s="867" t="s">
        <v>7756</v>
      </c>
      <c r="I5162" s="867" t="s">
        <v>4025</v>
      </c>
      <c r="J5162" s="867" t="s">
        <v>7927</v>
      </c>
      <c r="K5162" s="866">
        <v>4</v>
      </c>
      <c r="L5162" s="866">
        <v>12</v>
      </c>
      <c r="M5162" s="865">
        <v>31981.631939835464</v>
      </c>
      <c r="N5162" s="866">
        <v>2</v>
      </c>
      <c r="O5162" s="866">
        <v>6</v>
      </c>
      <c r="P5162" s="865">
        <v>26082.9</v>
      </c>
    </row>
    <row r="5163" spans="1:16" ht="33.75" x14ac:dyDescent="0.25">
      <c r="A5163" s="867" t="s">
        <v>7760</v>
      </c>
      <c r="B5163" s="867" t="s">
        <v>3626</v>
      </c>
      <c r="C5163" s="867" t="s">
        <v>3031</v>
      </c>
      <c r="D5163" s="868" t="s">
        <v>8073</v>
      </c>
      <c r="E5163" s="870">
        <v>2500</v>
      </c>
      <c r="F5163" s="869" t="s">
        <v>17713</v>
      </c>
      <c r="G5163" s="868" t="s">
        <v>17712</v>
      </c>
      <c r="H5163" s="867" t="s">
        <v>7796</v>
      </c>
      <c r="I5163" s="867" t="s">
        <v>2676</v>
      </c>
      <c r="J5163" s="867" t="s">
        <v>7836</v>
      </c>
      <c r="K5163" s="866">
        <v>4</v>
      </c>
      <c r="L5163" s="866">
        <v>12</v>
      </c>
      <c r="M5163" s="865">
        <v>31981.631939835464</v>
      </c>
      <c r="N5163" s="866">
        <v>2</v>
      </c>
      <c r="O5163" s="866">
        <v>6</v>
      </c>
      <c r="P5163" s="865">
        <v>15882.9</v>
      </c>
    </row>
    <row r="5164" spans="1:16" ht="33.75" x14ac:dyDescent="0.25">
      <c r="A5164" s="867" t="s">
        <v>7760</v>
      </c>
      <c r="B5164" s="867" t="s">
        <v>3626</v>
      </c>
      <c r="C5164" s="867" t="s">
        <v>3031</v>
      </c>
      <c r="D5164" s="868" t="s">
        <v>10565</v>
      </c>
      <c r="E5164" s="870">
        <v>8500</v>
      </c>
      <c r="F5164" s="869" t="s">
        <v>17711</v>
      </c>
      <c r="G5164" s="868" t="s">
        <v>17710</v>
      </c>
      <c r="H5164" s="867" t="s">
        <v>7756</v>
      </c>
      <c r="I5164" s="867" t="s">
        <v>2737</v>
      </c>
      <c r="J5164" s="867" t="s">
        <v>9758</v>
      </c>
      <c r="K5164" s="866">
        <v>2</v>
      </c>
      <c r="L5164" s="866">
        <v>6</v>
      </c>
      <c r="M5164" s="865">
        <v>54368.774297720287</v>
      </c>
      <c r="N5164" s="866">
        <v>0</v>
      </c>
      <c r="O5164" s="866">
        <v>0</v>
      </c>
      <c r="P5164" s="865">
        <v>0</v>
      </c>
    </row>
    <row r="5165" spans="1:16" ht="33.75" x14ac:dyDescent="0.25">
      <c r="A5165" s="867" t="s">
        <v>7760</v>
      </c>
      <c r="B5165" s="867" t="s">
        <v>3626</v>
      </c>
      <c r="C5165" s="867" t="s">
        <v>3031</v>
      </c>
      <c r="D5165" s="868" t="s">
        <v>7863</v>
      </c>
      <c r="E5165" s="870">
        <v>2500</v>
      </c>
      <c r="F5165" s="869" t="s">
        <v>17709</v>
      </c>
      <c r="G5165" s="868" t="s">
        <v>17708</v>
      </c>
      <c r="H5165" s="867"/>
      <c r="I5165" s="867"/>
      <c r="J5165" s="867"/>
      <c r="K5165" s="866">
        <v>3</v>
      </c>
      <c r="L5165" s="866">
        <v>12</v>
      </c>
      <c r="M5165" s="865">
        <v>31981.631939835464</v>
      </c>
      <c r="N5165" s="866">
        <v>2</v>
      </c>
      <c r="O5165" s="866">
        <v>6</v>
      </c>
      <c r="P5165" s="865">
        <v>15882.9</v>
      </c>
    </row>
    <row r="5166" spans="1:16" ht="33.75" x14ac:dyDescent="0.25">
      <c r="A5166" s="867" t="s">
        <v>7760</v>
      </c>
      <c r="B5166" s="867" t="s">
        <v>3626</v>
      </c>
      <c r="C5166" s="867" t="s">
        <v>3031</v>
      </c>
      <c r="D5166" s="868" t="s">
        <v>8073</v>
      </c>
      <c r="E5166" s="870">
        <v>2500</v>
      </c>
      <c r="F5166" s="869" t="s">
        <v>17707</v>
      </c>
      <c r="G5166" s="868" t="s">
        <v>17706</v>
      </c>
      <c r="H5166" s="867"/>
      <c r="I5166" s="867"/>
      <c r="J5166" s="867"/>
      <c r="K5166" s="866">
        <v>5</v>
      </c>
      <c r="L5166" s="866">
        <v>12</v>
      </c>
      <c r="M5166" s="865">
        <v>31981.631939835464</v>
      </c>
      <c r="N5166" s="866">
        <v>2</v>
      </c>
      <c r="O5166" s="866">
        <v>6</v>
      </c>
      <c r="P5166" s="865">
        <v>15882.9</v>
      </c>
    </row>
    <row r="5167" spans="1:16" ht="33.75" x14ac:dyDescent="0.25">
      <c r="A5167" s="867" t="s">
        <v>7760</v>
      </c>
      <c r="B5167" s="867" t="s">
        <v>3626</v>
      </c>
      <c r="C5167" s="867" t="s">
        <v>3031</v>
      </c>
      <c r="D5167" s="868" t="s">
        <v>7829</v>
      </c>
      <c r="E5167" s="870">
        <v>3200</v>
      </c>
      <c r="F5167" s="869" t="s">
        <v>17705</v>
      </c>
      <c r="G5167" s="868" t="s">
        <v>17704</v>
      </c>
      <c r="H5167" s="867" t="s">
        <v>7796</v>
      </c>
      <c r="I5167" s="867" t="s">
        <v>2745</v>
      </c>
      <c r="J5167" s="867" t="s">
        <v>8088</v>
      </c>
      <c r="K5167" s="866">
        <v>3</v>
      </c>
      <c r="L5167" s="866">
        <v>12</v>
      </c>
      <c r="M5167" s="865">
        <v>40936.488882989397</v>
      </c>
      <c r="N5167" s="866">
        <v>1</v>
      </c>
      <c r="O5167" s="866">
        <v>6</v>
      </c>
      <c r="P5167" s="865">
        <v>20082.900000000001</v>
      </c>
    </row>
    <row r="5168" spans="1:16" ht="33.75" x14ac:dyDescent="0.25">
      <c r="A5168" s="867" t="s">
        <v>7760</v>
      </c>
      <c r="B5168" s="867" t="s">
        <v>3626</v>
      </c>
      <c r="C5168" s="867" t="s">
        <v>3031</v>
      </c>
      <c r="D5168" s="868" t="s">
        <v>10414</v>
      </c>
      <c r="E5168" s="870">
        <v>5500</v>
      </c>
      <c r="F5168" s="869" t="s">
        <v>17703</v>
      </c>
      <c r="G5168" s="868" t="s">
        <v>17702</v>
      </c>
      <c r="H5168" s="867" t="s">
        <v>7817</v>
      </c>
      <c r="I5168" s="867" t="s">
        <v>17701</v>
      </c>
      <c r="J5168" s="867" t="s">
        <v>17700</v>
      </c>
      <c r="K5168" s="866">
        <v>3</v>
      </c>
      <c r="L5168" s="866">
        <v>12</v>
      </c>
      <c r="M5168" s="865">
        <v>70359.590267638021</v>
      </c>
      <c r="N5168" s="866">
        <v>2</v>
      </c>
      <c r="O5168" s="866">
        <v>6</v>
      </c>
      <c r="P5168" s="865">
        <v>33882.9</v>
      </c>
    </row>
    <row r="5169" spans="1:16" ht="33.75" x14ac:dyDescent="0.25">
      <c r="A5169" s="867" t="s">
        <v>7760</v>
      </c>
      <c r="B5169" s="867" t="s">
        <v>3626</v>
      </c>
      <c r="C5169" s="867" t="s">
        <v>3031</v>
      </c>
      <c r="D5169" s="868" t="s">
        <v>1876</v>
      </c>
      <c r="E5169" s="870">
        <v>2200</v>
      </c>
      <c r="F5169" s="869" t="s">
        <v>17699</v>
      </c>
      <c r="G5169" s="868" t="s">
        <v>17698</v>
      </c>
      <c r="H5169" s="867" t="s">
        <v>2751</v>
      </c>
      <c r="I5169" s="867" t="s">
        <v>2676</v>
      </c>
      <c r="J5169" s="867" t="s">
        <v>8413</v>
      </c>
      <c r="K5169" s="866">
        <v>5</v>
      </c>
      <c r="L5169" s="866">
        <v>12</v>
      </c>
      <c r="M5169" s="865">
        <v>19188.979163901276</v>
      </c>
      <c r="N5169" s="866">
        <v>1</v>
      </c>
      <c r="O5169" s="866">
        <v>6</v>
      </c>
      <c r="P5169" s="865">
        <v>14082.9</v>
      </c>
    </row>
    <row r="5170" spans="1:16" ht="33.75" x14ac:dyDescent="0.25">
      <c r="A5170" s="867" t="s">
        <v>7760</v>
      </c>
      <c r="B5170" s="867" t="s">
        <v>3626</v>
      </c>
      <c r="C5170" s="867" t="s">
        <v>3031</v>
      </c>
      <c r="D5170" s="868" t="s">
        <v>7759</v>
      </c>
      <c r="E5170" s="870">
        <v>2700</v>
      </c>
      <c r="F5170" s="869" t="s">
        <v>17697</v>
      </c>
      <c r="G5170" s="868" t="s">
        <v>17696</v>
      </c>
      <c r="H5170" s="867" t="s">
        <v>7796</v>
      </c>
      <c r="I5170" s="867" t="s">
        <v>5073</v>
      </c>
      <c r="J5170" s="867" t="s">
        <v>7881</v>
      </c>
      <c r="K5170" s="866">
        <v>3</v>
      </c>
      <c r="L5170" s="866">
        <v>9</v>
      </c>
      <c r="M5170" s="865">
        <v>25905.121871266725</v>
      </c>
      <c r="N5170" s="866">
        <v>0</v>
      </c>
      <c r="O5170" s="866">
        <v>0</v>
      </c>
      <c r="P5170" s="865">
        <v>0</v>
      </c>
    </row>
    <row r="5171" spans="1:16" ht="33.75" x14ac:dyDescent="0.25">
      <c r="A5171" s="867" t="s">
        <v>7760</v>
      </c>
      <c r="B5171" s="867" t="s">
        <v>3626</v>
      </c>
      <c r="C5171" s="867" t="s">
        <v>3031</v>
      </c>
      <c r="D5171" s="868" t="s">
        <v>7776</v>
      </c>
      <c r="E5171" s="870">
        <v>4200</v>
      </c>
      <c r="F5171" s="869" t="s">
        <v>17695</v>
      </c>
      <c r="G5171" s="868" t="s">
        <v>17694</v>
      </c>
      <c r="H5171" s="867" t="s">
        <v>7796</v>
      </c>
      <c r="I5171" s="867" t="s">
        <v>6461</v>
      </c>
      <c r="J5171" s="867" t="s">
        <v>8010</v>
      </c>
      <c r="K5171" s="866">
        <v>6</v>
      </c>
      <c r="L5171" s="866">
        <v>12</v>
      </c>
      <c r="M5171" s="865">
        <v>53729.141658923581</v>
      </c>
      <c r="N5171" s="866">
        <v>3</v>
      </c>
      <c r="O5171" s="866">
        <v>6</v>
      </c>
      <c r="P5171" s="865">
        <v>26082.9</v>
      </c>
    </row>
    <row r="5172" spans="1:16" ht="33.75" x14ac:dyDescent="0.25">
      <c r="A5172" s="867" t="s">
        <v>7760</v>
      </c>
      <c r="B5172" s="867" t="s">
        <v>3626</v>
      </c>
      <c r="C5172" s="867" t="s">
        <v>3031</v>
      </c>
      <c r="D5172" s="868" t="s">
        <v>7799</v>
      </c>
      <c r="E5172" s="870">
        <v>5500</v>
      </c>
      <c r="F5172" s="869" t="s">
        <v>17693</v>
      </c>
      <c r="G5172" s="868" t="s">
        <v>17692</v>
      </c>
      <c r="H5172" s="867" t="s">
        <v>7796</v>
      </c>
      <c r="I5172" s="867" t="s">
        <v>2676</v>
      </c>
      <c r="J5172" s="867" t="s">
        <v>8103</v>
      </c>
      <c r="K5172" s="866">
        <v>6</v>
      </c>
      <c r="L5172" s="866">
        <v>12</v>
      </c>
      <c r="M5172" s="865">
        <v>38377.958327802553</v>
      </c>
      <c r="N5172" s="866">
        <v>2</v>
      </c>
      <c r="O5172" s="866">
        <v>6</v>
      </c>
      <c r="P5172" s="865">
        <v>33882.9</v>
      </c>
    </row>
    <row r="5173" spans="1:16" ht="33.75" x14ac:dyDescent="0.25">
      <c r="A5173" s="867" t="s">
        <v>7760</v>
      </c>
      <c r="B5173" s="867" t="s">
        <v>3626</v>
      </c>
      <c r="C5173" s="867" t="s">
        <v>3031</v>
      </c>
      <c r="D5173" s="868" t="s">
        <v>3139</v>
      </c>
      <c r="E5173" s="870">
        <v>1500</v>
      </c>
      <c r="F5173" s="869" t="s">
        <v>17691</v>
      </c>
      <c r="G5173" s="868" t="s">
        <v>17690</v>
      </c>
      <c r="H5173" s="867"/>
      <c r="I5173" s="867"/>
      <c r="J5173" s="867"/>
      <c r="K5173" s="866">
        <v>3</v>
      </c>
      <c r="L5173" s="866">
        <v>7</v>
      </c>
      <c r="M5173" s="865">
        <v>11193.571178942413</v>
      </c>
      <c r="N5173" s="866">
        <v>0</v>
      </c>
      <c r="O5173" s="866">
        <v>0</v>
      </c>
      <c r="P5173" s="865">
        <v>0</v>
      </c>
    </row>
    <row r="5174" spans="1:16" ht="33.75" x14ac:dyDescent="0.25">
      <c r="A5174" s="867" t="s">
        <v>7760</v>
      </c>
      <c r="B5174" s="867" t="s">
        <v>3626</v>
      </c>
      <c r="C5174" s="867" t="s">
        <v>3031</v>
      </c>
      <c r="D5174" s="868" t="s">
        <v>8073</v>
      </c>
      <c r="E5174" s="870">
        <v>2500</v>
      </c>
      <c r="F5174" s="869" t="s">
        <v>17689</v>
      </c>
      <c r="G5174" s="868" t="s">
        <v>17688</v>
      </c>
      <c r="H5174" s="867" t="s">
        <v>7756</v>
      </c>
      <c r="I5174" s="867" t="s">
        <v>8800</v>
      </c>
      <c r="J5174" s="867" t="s">
        <v>7805</v>
      </c>
      <c r="K5174" s="866">
        <v>5</v>
      </c>
      <c r="L5174" s="866">
        <v>12</v>
      </c>
      <c r="M5174" s="865">
        <v>31981.631939835464</v>
      </c>
      <c r="N5174" s="866">
        <v>2</v>
      </c>
      <c r="O5174" s="866">
        <v>6</v>
      </c>
      <c r="P5174" s="865">
        <v>15882.9</v>
      </c>
    </row>
    <row r="5175" spans="1:16" ht="33.75" x14ac:dyDescent="0.25">
      <c r="A5175" s="867" t="s">
        <v>7760</v>
      </c>
      <c r="B5175" s="867" t="s">
        <v>3626</v>
      </c>
      <c r="C5175" s="867" t="s">
        <v>3031</v>
      </c>
      <c r="D5175" s="868" t="s">
        <v>7863</v>
      </c>
      <c r="E5175" s="870">
        <v>2500</v>
      </c>
      <c r="F5175" s="869" t="s">
        <v>17687</v>
      </c>
      <c r="G5175" s="868" t="s">
        <v>17686</v>
      </c>
      <c r="H5175" s="867" t="s">
        <v>2751</v>
      </c>
      <c r="I5175" s="867" t="s">
        <v>2823</v>
      </c>
      <c r="J5175" s="867" t="s">
        <v>15502</v>
      </c>
      <c r="K5175" s="866">
        <v>3</v>
      </c>
      <c r="L5175" s="866">
        <v>12</v>
      </c>
      <c r="M5175" s="865">
        <v>31981.631939835464</v>
      </c>
      <c r="N5175" s="866">
        <v>2</v>
      </c>
      <c r="O5175" s="866">
        <v>6</v>
      </c>
      <c r="P5175" s="865">
        <v>15882.9</v>
      </c>
    </row>
    <row r="5176" spans="1:16" ht="33.75" x14ac:dyDescent="0.25">
      <c r="A5176" s="867" t="s">
        <v>7760</v>
      </c>
      <c r="B5176" s="867" t="s">
        <v>3626</v>
      </c>
      <c r="C5176" s="867" t="s">
        <v>3031</v>
      </c>
      <c r="D5176" s="868" t="s">
        <v>7863</v>
      </c>
      <c r="E5176" s="870">
        <v>2500</v>
      </c>
      <c r="F5176" s="869" t="s">
        <v>17685</v>
      </c>
      <c r="G5176" s="868" t="s">
        <v>17684</v>
      </c>
      <c r="H5176" s="867" t="s">
        <v>2751</v>
      </c>
      <c r="I5176" s="867" t="s">
        <v>3252</v>
      </c>
      <c r="J5176" s="867" t="s">
        <v>15502</v>
      </c>
      <c r="K5176" s="866">
        <v>3</v>
      </c>
      <c r="L5176" s="866">
        <v>12</v>
      </c>
      <c r="M5176" s="865">
        <v>31981.631939835464</v>
      </c>
      <c r="N5176" s="866">
        <v>1</v>
      </c>
      <c r="O5176" s="866">
        <v>6</v>
      </c>
      <c r="P5176" s="865">
        <v>15882.9</v>
      </c>
    </row>
    <row r="5177" spans="1:16" ht="33.75" x14ac:dyDescent="0.25">
      <c r="A5177" s="867" t="s">
        <v>7760</v>
      </c>
      <c r="B5177" s="867" t="s">
        <v>3626</v>
      </c>
      <c r="C5177" s="867" t="s">
        <v>3031</v>
      </c>
      <c r="D5177" s="868" t="s">
        <v>7863</v>
      </c>
      <c r="E5177" s="870">
        <v>2500</v>
      </c>
      <c r="F5177" s="869" t="s">
        <v>17683</v>
      </c>
      <c r="G5177" s="868" t="s">
        <v>17682</v>
      </c>
      <c r="H5177" s="867" t="s">
        <v>2751</v>
      </c>
      <c r="I5177" s="867" t="s">
        <v>2745</v>
      </c>
      <c r="J5177" s="867" t="s">
        <v>14240</v>
      </c>
      <c r="K5177" s="866">
        <v>1</v>
      </c>
      <c r="L5177" s="866">
        <v>3</v>
      </c>
      <c r="M5177" s="865">
        <v>7995.4079849588661</v>
      </c>
      <c r="N5177" s="866">
        <v>3</v>
      </c>
      <c r="O5177" s="866">
        <v>5</v>
      </c>
      <c r="P5177" s="865">
        <v>13235.75</v>
      </c>
    </row>
    <row r="5178" spans="1:16" ht="33.75" x14ac:dyDescent="0.25">
      <c r="A5178" s="867" t="s">
        <v>7760</v>
      </c>
      <c r="B5178" s="867" t="s">
        <v>3626</v>
      </c>
      <c r="C5178" s="867" t="s">
        <v>3031</v>
      </c>
      <c r="D5178" s="868" t="s">
        <v>7930</v>
      </c>
      <c r="E5178" s="870">
        <v>4200</v>
      </c>
      <c r="F5178" s="869" t="s">
        <v>17681</v>
      </c>
      <c r="G5178" s="868" t="s">
        <v>17680</v>
      </c>
      <c r="H5178" s="867"/>
      <c r="I5178" s="867"/>
      <c r="J5178" s="867"/>
      <c r="K5178" s="866">
        <v>3</v>
      </c>
      <c r="L5178" s="866">
        <v>12</v>
      </c>
      <c r="M5178" s="865">
        <v>53729.141658923581</v>
      </c>
      <c r="N5178" s="866">
        <v>2</v>
      </c>
      <c r="O5178" s="866">
        <v>6</v>
      </c>
      <c r="P5178" s="865">
        <v>26082.9</v>
      </c>
    </row>
    <row r="5179" spans="1:16" x14ac:dyDescent="0.25">
      <c r="A5179" s="1772" t="s">
        <v>2848</v>
      </c>
      <c r="B5179" s="1772"/>
      <c r="C5179" s="1772"/>
      <c r="D5179" s="1772"/>
      <c r="E5179" s="1772"/>
      <c r="F5179" s="1772" t="s">
        <v>378</v>
      </c>
      <c r="G5179" s="1772"/>
      <c r="H5179" s="1772"/>
      <c r="I5179" s="1772"/>
      <c r="J5179" s="1772"/>
      <c r="K5179" s="1771" t="s">
        <v>2847</v>
      </c>
      <c r="L5179" s="1771"/>
      <c r="M5179" s="1771"/>
      <c r="N5179" s="1771" t="s">
        <v>2846</v>
      </c>
      <c r="O5179" s="1771"/>
      <c r="P5179" s="1771"/>
    </row>
    <row r="5180" spans="1:16" ht="69.75" x14ac:dyDescent="0.25">
      <c r="A5180" s="1535" t="s">
        <v>2845</v>
      </c>
      <c r="B5180" s="1535" t="s">
        <v>5</v>
      </c>
      <c r="C5180" s="1535" t="s">
        <v>2844</v>
      </c>
      <c r="D5180" s="1535" t="s">
        <v>2843</v>
      </c>
      <c r="E5180" s="1536" t="s">
        <v>2842</v>
      </c>
      <c r="F5180" s="1537" t="s">
        <v>2841</v>
      </c>
      <c r="G5180" s="1540" t="s">
        <v>2840</v>
      </c>
      <c r="H5180" s="1535" t="s">
        <v>2839</v>
      </c>
      <c r="I5180" s="1535" t="s">
        <v>2838</v>
      </c>
      <c r="J5180" s="1535" t="s">
        <v>2837</v>
      </c>
      <c r="K5180" s="1538" t="s">
        <v>2836</v>
      </c>
      <c r="L5180" s="1538" t="s">
        <v>2835</v>
      </c>
      <c r="M5180" s="1539" t="s">
        <v>2834</v>
      </c>
      <c r="N5180" s="1538" t="s">
        <v>2836</v>
      </c>
      <c r="O5180" s="1538" t="s">
        <v>2835</v>
      </c>
      <c r="P5180" s="1539" t="s">
        <v>2834</v>
      </c>
    </row>
    <row r="5181" spans="1:16" ht="33.75" x14ac:dyDescent="0.25">
      <c r="A5181" s="867" t="s">
        <v>7760</v>
      </c>
      <c r="B5181" s="867" t="s">
        <v>3626</v>
      </c>
      <c r="C5181" s="867" t="s">
        <v>3031</v>
      </c>
      <c r="D5181" s="868" t="s">
        <v>7776</v>
      </c>
      <c r="E5181" s="870">
        <v>4200</v>
      </c>
      <c r="F5181" s="869" t="s">
        <v>17679</v>
      </c>
      <c r="G5181" s="868" t="s">
        <v>17678</v>
      </c>
      <c r="H5181" s="867" t="s">
        <v>7796</v>
      </c>
      <c r="I5181" s="867" t="s">
        <v>2756</v>
      </c>
      <c r="J5181" s="867" t="s">
        <v>7777</v>
      </c>
      <c r="K5181" s="866">
        <v>3</v>
      </c>
      <c r="L5181" s="866">
        <v>12</v>
      </c>
      <c r="M5181" s="865">
        <v>53729.141658923581</v>
      </c>
      <c r="N5181" s="866">
        <v>1</v>
      </c>
      <c r="O5181" s="866">
        <v>6</v>
      </c>
      <c r="P5181" s="865">
        <v>26082.9</v>
      </c>
    </row>
    <row r="5182" spans="1:16" ht="33.75" x14ac:dyDescent="0.25">
      <c r="A5182" s="867" t="s">
        <v>7760</v>
      </c>
      <c r="B5182" s="867" t="s">
        <v>3626</v>
      </c>
      <c r="C5182" s="867" t="s">
        <v>3031</v>
      </c>
      <c r="D5182" s="868" t="s">
        <v>11597</v>
      </c>
      <c r="E5182" s="870">
        <v>7500</v>
      </c>
      <c r="F5182" s="869" t="s">
        <v>17677</v>
      </c>
      <c r="G5182" s="868" t="s">
        <v>17676</v>
      </c>
      <c r="H5182" s="867"/>
      <c r="I5182" s="867"/>
      <c r="J5182" s="867"/>
      <c r="K5182" s="866">
        <v>2</v>
      </c>
      <c r="L5182" s="866">
        <v>12</v>
      </c>
      <c r="M5182" s="865">
        <v>95944.89581950639</v>
      </c>
      <c r="N5182" s="866">
        <v>1</v>
      </c>
      <c r="O5182" s="866">
        <v>6</v>
      </c>
      <c r="P5182" s="865">
        <v>45882.9</v>
      </c>
    </row>
    <row r="5183" spans="1:16" ht="33.75" x14ac:dyDescent="0.25">
      <c r="A5183" s="867" t="s">
        <v>7760</v>
      </c>
      <c r="B5183" s="867" t="s">
        <v>3626</v>
      </c>
      <c r="C5183" s="867" t="s">
        <v>3031</v>
      </c>
      <c r="D5183" s="868" t="s">
        <v>7764</v>
      </c>
      <c r="E5183" s="870">
        <v>2700</v>
      </c>
      <c r="F5183" s="869" t="s">
        <v>17675</v>
      </c>
      <c r="G5183" s="868" t="s">
        <v>17674</v>
      </c>
      <c r="H5183" s="867" t="s">
        <v>2751</v>
      </c>
      <c r="I5183" s="867" t="s">
        <v>17673</v>
      </c>
      <c r="J5183" s="867" t="s">
        <v>17672</v>
      </c>
      <c r="K5183" s="866">
        <v>2</v>
      </c>
      <c r="L5183" s="866">
        <v>12</v>
      </c>
      <c r="M5183" s="865">
        <v>34540.162495022305</v>
      </c>
      <c r="N5183" s="866">
        <v>2</v>
      </c>
      <c r="O5183" s="866">
        <v>6</v>
      </c>
      <c r="P5183" s="865">
        <v>17082.900000000001</v>
      </c>
    </row>
    <row r="5184" spans="1:16" ht="33.75" x14ac:dyDescent="0.25">
      <c r="A5184" s="867" t="s">
        <v>7760</v>
      </c>
      <c r="B5184" s="867" t="s">
        <v>3626</v>
      </c>
      <c r="C5184" s="867" t="s">
        <v>3031</v>
      </c>
      <c r="D5184" s="868" t="s">
        <v>8283</v>
      </c>
      <c r="E5184" s="870">
        <v>9000</v>
      </c>
      <c r="F5184" s="869" t="s">
        <v>17671</v>
      </c>
      <c r="G5184" s="868" t="s">
        <v>17670</v>
      </c>
      <c r="H5184" s="867" t="s">
        <v>7756</v>
      </c>
      <c r="I5184" s="867" t="s">
        <v>4016</v>
      </c>
      <c r="J5184" s="867" t="s">
        <v>8199</v>
      </c>
      <c r="K5184" s="866">
        <v>2</v>
      </c>
      <c r="L5184" s="866">
        <v>12</v>
      </c>
      <c r="M5184" s="865">
        <v>115133.87498340767</v>
      </c>
      <c r="N5184" s="866">
        <v>2</v>
      </c>
      <c r="O5184" s="866">
        <v>6</v>
      </c>
      <c r="P5184" s="865">
        <v>54882.9</v>
      </c>
    </row>
    <row r="5185" spans="1:16" ht="33.75" x14ac:dyDescent="0.25">
      <c r="A5185" s="867" t="s">
        <v>7760</v>
      </c>
      <c r="B5185" s="867" t="s">
        <v>3626</v>
      </c>
      <c r="C5185" s="867" t="s">
        <v>3031</v>
      </c>
      <c r="D5185" s="868" t="s">
        <v>8472</v>
      </c>
      <c r="E5185" s="870">
        <v>5500</v>
      </c>
      <c r="F5185" s="869" t="s">
        <v>17669</v>
      </c>
      <c r="G5185" s="868" t="s">
        <v>17668</v>
      </c>
      <c r="H5185" s="867" t="s">
        <v>7796</v>
      </c>
      <c r="I5185" s="867" t="s">
        <v>4477</v>
      </c>
      <c r="J5185" s="867" t="s">
        <v>8392</v>
      </c>
      <c r="K5185" s="866">
        <v>3</v>
      </c>
      <c r="L5185" s="866">
        <v>12</v>
      </c>
      <c r="M5185" s="865">
        <v>70359.590267638021</v>
      </c>
      <c r="N5185" s="866">
        <v>2</v>
      </c>
      <c r="O5185" s="866">
        <v>6</v>
      </c>
      <c r="P5185" s="865">
        <v>33882.9</v>
      </c>
    </row>
    <row r="5186" spans="1:16" ht="33.75" x14ac:dyDescent="0.25">
      <c r="A5186" s="867" t="s">
        <v>7760</v>
      </c>
      <c r="B5186" s="867" t="s">
        <v>3626</v>
      </c>
      <c r="C5186" s="867" t="s">
        <v>3031</v>
      </c>
      <c r="D5186" s="868" t="s">
        <v>8292</v>
      </c>
      <c r="E5186" s="870">
        <v>1500</v>
      </c>
      <c r="F5186" s="869" t="s">
        <v>17667</v>
      </c>
      <c r="G5186" s="868" t="s">
        <v>17666</v>
      </c>
      <c r="H5186" s="867"/>
      <c r="I5186" s="867"/>
      <c r="J5186" s="867"/>
      <c r="K5186" s="866">
        <v>3</v>
      </c>
      <c r="L5186" s="866">
        <v>12</v>
      </c>
      <c r="M5186" s="865">
        <v>19188.979163901276</v>
      </c>
      <c r="N5186" s="866">
        <v>1</v>
      </c>
      <c r="O5186" s="866">
        <v>6</v>
      </c>
      <c r="P5186" s="865">
        <v>9882.9</v>
      </c>
    </row>
    <row r="5187" spans="1:16" ht="33.75" x14ac:dyDescent="0.25">
      <c r="A5187" s="867" t="s">
        <v>7760</v>
      </c>
      <c r="B5187" s="867" t="s">
        <v>3626</v>
      </c>
      <c r="C5187" s="867" t="s">
        <v>3031</v>
      </c>
      <c r="D5187" s="868" t="s">
        <v>10896</v>
      </c>
      <c r="E5187" s="870">
        <v>4000</v>
      </c>
      <c r="F5187" s="869" t="s">
        <v>17665</v>
      </c>
      <c r="G5187" s="868" t="s">
        <v>17664</v>
      </c>
      <c r="H5187" s="867"/>
      <c r="I5187" s="867"/>
      <c r="J5187" s="867"/>
      <c r="K5187" s="866">
        <v>2</v>
      </c>
      <c r="L5187" s="866">
        <v>12</v>
      </c>
      <c r="M5187" s="865">
        <v>51170.611103736745</v>
      </c>
      <c r="N5187" s="866">
        <v>2</v>
      </c>
      <c r="O5187" s="866">
        <v>6</v>
      </c>
      <c r="P5187" s="865">
        <v>24882.9</v>
      </c>
    </row>
    <row r="5188" spans="1:16" ht="33.75" x14ac:dyDescent="0.25">
      <c r="A5188" s="867" t="s">
        <v>7760</v>
      </c>
      <c r="B5188" s="867" t="s">
        <v>3626</v>
      </c>
      <c r="C5188" s="867" t="s">
        <v>3031</v>
      </c>
      <c r="D5188" s="868" t="s">
        <v>7799</v>
      </c>
      <c r="E5188" s="870">
        <v>5500</v>
      </c>
      <c r="F5188" s="869" t="s">
        <v>17663</v>
      </c>
      <c r="G5188" s="868" t="s">
        <v>17662</v>
      </c>
      <c r="H5188" s="867" t="s">
        <v>7796</v>
      </c>
      <c r="I5188" s="867" t="s">
        <v>2667</v>
      </c>
      <c r="J5188" s="867" t="s">
        <v>7967</v>
      </c>
      <c r="K5188" s="866">
        <v>2</v>
      </c>
      <c r="L5188" s="866">
        <v>12</v>
      </c>
      <c r="M5188" s="865">
        <v>70359.590267638021</v>
      </c>
      <c r="N5188" s="866">
        <v>0</v>
      </c>
      <c r="O5188" s="866">
        <v>0</v>
      </c>
      <c r="P5188" s="865">
        <v>0</v>
      </c>
    </row>
    <row r="5189" spans="1:16" ht="33.75" x14ac:dyDescent="0.25">
      <c r="A5189" s="867" t="s">
        <v>7760</v>
      </c>
      <c r="B5189" s="867" t="s">
        <v>3626</v>
      </c>
      <c r="C5189" s="867" t="s">
        <v>3031</v>
      </c>
      <c r="D5189" s="868" t="s">
        <v>7776</v>
      </c>
      <c r="E5189" s="870">
        <v>4200</v>
      </c>
      <c r="F5189" s="869" t="s">
        <v>17661</v>
      </c>
      <c r="G5189" s="868" t="s">
        <v>17660</v>
      </c>
      <c r="H5189" s="867" t="s">
        <v>7796</v>
      </c>
      <c r="I5189" s="867" t="s">
        <v>2745</v>
      </c>
      <c r="J5189" s="867" t="s">
        <v>7971</v>
      </c>
      <c r="K5189" s="866">
        <v>3</v>
      </c>
      <c r="L5189" s="866">
        <v>12</v>
      </c>
      <c r="M5189" s="865">
        <v>53729.141658923581</v>
      </c>
      <c r="N5189" s="866">
        <v>1</v>
      </c>
      <c r="O5189" s="866">
        <v>6</v>
      </c>
      <c r="P5189" s="865">
        <v>26082.9</v>
      </c>
    </row>
    <row r="5190" spans="1:16" ht="33.75" x14ac:dyDescent="0.25">
      <c r="A5190" s="867" t="s">
        <v>7760</v>
      </c>
      <c r="B5190" s="867" t="s">
        <v>3626</v>
      </c>
      <c r="C5190" s="867" t="s">
        <v>3031</v>
      </c>
      <c r="D5190" s="868" t="s">
        <v>10414</v>
      </c>
      <c r="E5190" s="870">
        <v>5500</v>
      </c>
      <c r="F5190" s="869" t="s">
        <v>17659</v>
      </c>
      <c r="G5190" s="868" t="s">
        <v>17658</v>
      </c>
      <c r="H5190" s="867" t="s">
        <v>7756</v>
      </c>
      <c r="I5190" s="867" t="s">
        <v>5493</v>
      </c>
      <c r="J5190" s="867" t="s">
        <v>7792</v>
      </c>
      <c r="K5190" s="866">
        <v>3</v>
      </c>
      <c r="L5190" s="866">
        <v>12</v>
      </c>
      <c r="M5190" s="865">
        <v>70359.590267638021</v>
      </c>
      <c r="N5190" s="866">
        <v>2</v>
      </c>
      <c r="O5190" s="866">
        <v>6</v>
      </c>
      <c r="P5190" s="865">
        <v>33882.9</v>
      </c>
    </row>
    <row r="5191" spans="1:16" ht="33.75" x14ac:dyDescent="0.25">
      <c r="A5191" s="867" t="s">
        <v>7760</v>
      </c>
      <c r="B5191" s="867" t="s">
        <v>3626</v>
      </c>
      <c r="C5191" s="867" t="s">
        <v>3031</v>
      </c>
      <c r="D5191" s="868" t="s">
        <v>8218</v>
      </c>
      <c r="E5191" s="870">
        <v>2000</v>
      </c>
      <c r="F5191" s="869" t="s">
        <v>17657</v>
      </c>
      <c r="G5191" s="868" t="s">
        <v>17656</v>
      </c>
      <c r="H5191" s="867"/>
      <c r="I5191" s="867"/>
      <c r="J5191" s="867"/>
      <c r="K5191" s="866">
        <v>3</v>
      </c>
      <c r="L5191" s="866">
        <v>12</v>
      </c>
      <c r="M5191" s="865">
        <v>25585.305551868372</v>
      </c>
      <c r="N5191" s="866">
        <v>2</v>
      </c>
      <c r="O5191" s="866">
        <v>6</v>
      </c>
      <c r="P5191" s="865">
        <v>12882.9</v>
      </c>
    </row>
    <row r="5192" spans="1:16" ht="33.75" x14ac:dyDescent="0.25">
      <c r="A5192" s="867" t="s">
        <v>7760</v>
      </c>
      <c r="B5192" s="867" t="s">
        <v>3626</v>
      </c>
      <c r="C5192" s="867" t="s">
        <v>3031</v>
      </c>
      <c r="D5192" s="868" t="s">
        <v>7405</v>
      </c>
      <c r="E5192" s="870">
        <v>2200</v>
      </c>
      <c r="F5192" s="869" t="s">
        <v>17655</v>
      </c>
      <c r="G5192" s="868" t="s">
        <v>17654</v>
      </c>
      <c r="H5192" s="867" t="s">
        <v>7796</v>
      </c>
      <c r="I5192" s="867" t="s">
        <v>2685</v>
      </c>
      <c r="J5192" s="867" t="s">
        <v>8036</v>
      </c>
      <c r="K5192" s="866">
        <v>2</v>
      </c>
      <c r="L5192" s="866">
        <v>12</v>
      </c>
      <c r="M5192" s="865">
        <v>28143.836107055209</v>
      </c>
      <c r="N5192" s="866">
        <v>2</v>
      </c>
      <c r="O5192" s="866">
        <v>6</v>
      </c>
      <c r="P5192" s="865">
        <v>14082.9</v>
      </c>
    </row>
    <row r="5193" spans="1:16" ht="33.75" x14ac:dyDescent="0.25">
      <c r="A5193" s="867" t="s">
        <v>7760</v>
      </c>
      <c r="B5193" s="867" t="s">
        <v>3626</v>
      </c>
      <c r="C5193" s="867" t="s">
        <v>3031</v>
      </c>
      <c r="D5193" s="868" t="s">
        <v>7829</v>
      </c>
      <c r="E5193" s="870">
        <v>3200</v>
      </c>
      <c r="F5193" s="869" t="s">
        <v>17653</v>
      </c>
      <c r="G5193" s="868" t="s">
        <v>17652</v>
      </c>
      <c r="H5193" s="867"/>
      <c r="I5193" s="867"/>
      <c r="J5193" s="867"/>
      <c r="K5193" s="866">
        <v>4</v>
      </c>
      <c r="L5193" s="866">
        <v>12</v>
      </c>
      <c r="M5193" s="865">
        <v>40936.488882989397</v>
      </c>
      <c r="N5193" s="866">
        <v>2</v>
      </c>
      <c r="O5193" s="866">
        <v>6</v>
      </c>
      <c r="P5193" s="865">
        <v>20082.900000000001</v>
      </c>
    </row>
    <row r="5194" spans="1:16" ht="33.75" x14ac:dyDescent="0.25">
      <c r="A5194" s="867" t="s">
        <v>7760</v>
      </c>
      <c r="B5194" s="867" t="s">
        <v>3626</v>
      </c>
      <c r="C5194" s="867" t="s">
        <v>3031</v>
      </c>
      <c r="D5194" s="868" t="s">
        <v>10865</v>
      </c>
      <c r="E5194" s="870">
        <v>2500</v>
      </c>
      <c r="F5194" s="869" t="s">
        <v>17651</v>
      </c>
      <c r="G5194" s="868" t="s">
        <v>17650</v>
      </c>
      <c r="H5194" s="867" t="s">
        <v>2751</v>
      </c>
      <c r="I5194" s="867" t="s">
        <v>11192</v>
      </c>
      <c r="J5194" s="867" t="s">
        <v>17649</v>
      </c>
      <c r="K5194" s="866">
        <v>3</v>
      </c>
      <c r="L5194" s="866">
        <v>12</v>
      </c>
      <c r="M5194" s="865">
        <v>31981.631939835464</v>
      </c>
      <c r="N5194" s="866">
        <v>2</v>
      </c>
      <c r="O5194" s="866">
        <v>6</v>
      </c>
      <c r="P5194" s="865">
        <v>15882.9</v>
      </c>
    </row>
    <row r="5195" spans="1:16" ht="33.75" x14ac:dyDescent="0.25">
      <c r="A5195" s="867" t="s">
        <v>7760</v>
      </c>
      <c r="B5195" s="867" t="s">
        <v>3626</v>
      </c>
      <c r="C5195" s="867" t="s">
        <v>3031</v>
      </c>
      <c r="D5195" s="868" t="s">
        <v>8265</v>
      </c>
      <c r="E5195" s="870">
        <v>8000</v>
      </c>
      <c r="F5195" s="869" t="s">
        <v>17648</v>
      </c>
      <c r="G5195" s="868" t="s">
        <v>17647</v>
      </c>
      <c r="H5195" s="867" t="s">
        <v>7756</v>
      </c>
      <c r="I5195" s="867" t="s">
        <v>2703</v>
      </c>
      <c r="J5195" s="867" t="s">
        <v>7783</v>
      </c>
      <c r="K5195" s="866">
        <v>2</v>
      </c>
      <c r="L5195" s="866">
        <v>12</v>
      </c>
      <c r="M5195" s="865">
        <v>102341.22220747349</v>
      </c>
      <c r="N5195" s="866">
        <v>2</v>
      </c>
      <c r="O5195" s="866">
        <v>6</v>
      </c>
      <c r="P5195" s="865">
        <v>48882.9</v>
      </c>
    </row>
    <row r="5196" spans="1:16" ht="33.75" x14ac:dyDescent="0.25">
      <c r="A5196" s="867" t="s">
        <v>7760</v>
      </c>
      <c r="B5196" s="867" t="s">
        <v>3626</v>
      </c>
      <c r="C5196" s="867" t="s">
        <v>3031</v>
      </c>
      <c r="D5196" s="868" t="s">
        <v>7907</v>
      </c>
      <c r="E5196" s="870">
        <v>2200</v>
      </c>
      <c r="F5196" s="869" t="s">
        <v>17646</v>
      </c>
      <c r="G5196" s="868" t="s">
        <v>17645</v>
      </c>
      <c r="H5196" s="867"/>
      <c r="I5196" s="867"/>
      <c r="J5196" s="867"/>
      <c r="K5196" s="866">
        <v>4</v>
      </c>
      <c r="L5196" s="866">
        <v>12</v>
      </c>
      <c r="M5196" s="865">
        <v>28143.836107055209</v>
      </c>
      <c r="N5196" s="866">
        <v>2</v>
      </c>
      <c r="O5196" s="866">
        <v>6</v>
      </c>
      <c r="P5196" s="865">
        <v>14082.9</v>
      </c>
    </row>
    <row r="5197" spans="1:16" ht="33.75" x14ac:dyDescent="0.25">
      <c r="A5197" s="867" t="s">
        <v>7760</v>
      </c>
      <c r="B5197" s="867" t="s">
        <v>3626</v>
      </c>
      <c r="C5197" s="867" t="s">
        <v>3031</v>
      </c>
      <c r="D5197" s="868" t="s">
        <v>1876</v>
      </c>
      <c r="E5197" s="870">
        <v>2200</v>
      </c>
      <c r="F5197" s="869" t="s">
        <v>17644</v>
      </c>
      <c r="G5197" s="868" t="s">
        <v>17643</v>
      </c>
      <c r="H5197" s="867" t="s">
        <v>2751</v>
      </c>
      <c r="I5197" s="867" t="s">
        <v>2676</v>
      </c>
      <c r="J5197" s="867" t="s">
        <v>14392</v>
      </c>
      <c r="K5197" s="866">
        <v>4</v>
      </c>
      <c r="L5197" s="866">
        <v>12</v>
      </c>
      <c r="M5197" s="865">
        <v>28143.836107055209</v>
      </c>
      <c r="N5197" s="866">
        <v>2</v>
      </c>
      <c r="O5197" s="866">
        <v>6</v>
      </c>
      <c r="P5197" s="865">
        <v>14082.9</v>
      </c>
    </row>
    <row r="5198" spans="1:16" ht="33.75" x14ac:dyDescent="0.25">
      <c r="A5198" s="867" t="s">
        <v>7760</v>
      </c>
      <c r="B5198" s="867" t="s">
        <v>3626</v>
      </c>
      <c r="C5198" s="867" t="s">
        <v>3031</v>
      </c>
      <c r="D5198" s="868" t="s">
        <v>7768</v>
      </c>
      <c r="E5198" s="870">
        <v>4200</v>
      </c>
      <c r="F5198" s="869" t="s">
        <v>17642</v>
      </c>
      <c r="G5198" s="868" t="s">
        <v>17641</v>
      </c>
      <c r="H5198" s="867" t="s">
        <v>7817</v>
      </c>
      <c r="I5198" s="867" t="s">
        <v>17640</v>
      </c>
      <c r="J5198" s="867" t="s">
        <v>7967</v>
      </c>
      <c r="K5198" s="866">
        <v>4</v>
      </c>
      <c r="L5198" s="866">
        <v>11</v>
      </c>
      <c r="M5198" s="865">
        <v>49251.713187346613</v>
      </c>
      <c r="N5198" s="866">
        <v>1</v>
      </c>
      <c r="O5198" s="866">
        <v>6</v>
      </c>
      <c r="P5198" s="865">
        <v>26082.9</v>
      </c>
    </row>
    <row r="5199" spans="1:16" ht="33.75" x14ac:dyDescent="0.25">
      <c r="A5199" s="867" t="s">
        <v>7760</v>
      </c>
      <c r="B5199" s="867" t="s">
        <v>3626</v>
      </c>
      <c r="C5199" s="867" t="s">
        <v>3031</v>
      </c>
      <c r="D5199" s="868" t="s">
        <v>7863</v>
      </c>
      <c r="E5199" s="870">
        <v>2500</v>
      </c>
      <c r="F5199" s="869" t="s">
        <v>17639</v>
      </c>
      <c r="G5199" s="868" t="s">
        <v>17638</v>
      </c>
      <c r="H5199" s="867" t="s">
        <v>2751</v>
      </c>
      <c r="I5199" s="867" t="s">
        <v>2741</v>
      </c>
      <c r="J5199" s="867" t="s">
        <v>15158</v>
      </c>
      <c r="K5199" s="866">
        <v>5</v>
      </c>
      <c r="L5199" s="866">
        <v>12</v>
      </c>
      <c r="M5199" s="865">
        <v>31981.631939835464</v>
      </c>
      <c r="N5199" s="866">
        <v>0</v>
      </c>
      <c r="O5199" s="866">
        <v>0</v>
      </c>
      <c r="P5199" s="865">
        <v>0</v>
      </c>
    </row>
    <row r="5200" spans="1:16" ht="33.75" x14ac:dyDescent="0.25">
      <c r="A5200" s="867" t="s">
        <v>7760</v>
      </c>
      <c r="B5200" s="867" t="s">
        <v>3626</v>
      </c>
      <c r="C5200" s="867" t="s">
        <v>3031</v>
      </c>
      <c r="D5200" s="868" t="s">
        <v>7907</v>
      </c>
      <c r="E5200" s="870">
        <v>2200</v>
      </c>
      <c r="F5200" s="869" t="s">
        <v>17637</v>
      </c>
      <c r="G5200" s="868" t="s">
        <v>17636</v>
      </c>
      <c r="H5200" s="867"/>
      <c r="I5200" s="867"/>
      <c r="J5200" s="867"/>
      <c r="K5200" s="866">
        <v>2</v>
      </c>
      <c r="L5200" s="866">
        <v>12</v>
      </c>
      <c r="M5200" s="865">
        <v>28143.836107055209</v>
      </c>
      <c r="N5200" s="866">
        <v>2</v>
      </c>
      <c r="O5200" s="866">
        <v>6</v>
      </c>
      <c r="P5200" s="865">
        <v>14082.9</v>
      </c>
    </row>
    <row r="5201" spans="1:16" ht="33.75" x14ac:dyDescent="0.25">
      <c r="A5201" s="867" t="s">
        <v>7760</v>
      </c>
      <c r="B5201" s="867" t="s">
        <v>3626</v>
      </c>
      <c r="C5201" s="867" t="s">
        <v>3031</v>
      </c>
      <c r="D5201" s="868" t="s">
        <v>7907</v>
      </c>
      <c r="E5201" s="870">
        <v>2200</v>
      </c>
      <c r="F5201" s="869" t="s">
        <v>17635</v>
      </c>
      <c r="G5201" s="868" t="s">
        <v>17634</v>
      </c>
      <c r="H5201" s="867"/>
      <c r="I5201" s="867"/>
      <c r="J5201" s="867"/>
      <c r="K5201" s="866">
        <v>2</v>
      </c>
      <c r="L5201" s="866">
        <v>12</v>
      </c>
      <c r="M5201" s="865">
        <v>28143.836107055209</v>
      </c>
      <c r="N5201" s="866">
        <v>2</v>
      </c>
      <c r="O5201" s="866">
        <v>6</v>
      </c>
      <c r="P5201" s="865">
        <v>14082.9</v>
      </c>
    </row>
    <row r="5202" spans="1:16" ht="33.75" x14ac:dyDescent="0.25">
      <c r="A5202" s="867" t="s">
        <v>7760</v>
      </c>
      <c r="B5202" s="867" t="s">
        <v>3626</v>
      </c>
      <c r="C5202" s="867" t="s">
        <v>3031</v>
      </c>
      <c r="D5202" s="868" t="s">
        <v>7907</v>
      </c>
      <c r="E5202" s="870">
        <v>2200</v>
      </c>
      <c r="F5202" s="869" t="s">
        <v>17633</v>
      </c>
      <c r="G5202" s="868" t="s">
        <v>17632</v>
      </c>
      <c r="H5202" s="867"/>
      <c r="I5202" s="867"/>
      <c r="J5202" s="867"/>
      <c r="K5202" s="866">
        <v>2</v>
      </c>
      <c r="L5202" s="866">
        <v>12</v>
      </c>
      <c r="M5202" s="865">
        <v>28143.836107055209</v>
      </c>
      <c r="N5202" s="866">
        <v>2</v>
      </c>
      <c r="O5202" s="866">
        <v>6</v>
      </c>
      <c r="P5202" s="865">
        <v>14082.9</v>
      </c>
    </row>
    <row r="5203" spans="1:16" ht="33.75" x14ac:dyDescent="0.25">
      <c r="A5203" s="867" t="s">
        <v>7760</v>
      </c>
      <c r="B5203" s="867" t="s">
        <v>3626</v>
      </c>
      <c r="C5203" s="867" t="s">
        <v>3031</v>
      </c>
      <c r="D5203" s="868" t="s">
        <v>7907</v>
      </c>
      <c r="E5203" s="870">
        <v>2200</v>
      </c>
      <c r="F5203" s="869" t="s">
        <v>17631</v>
      </c>
      <c r="G5203" s="868" t="s">
        <v>17630</v>
      </c>
      <c r="H5203" s="867" t="s">
        <v>2751</v>
      </c>
      <c r="I5203" s="867" t="s">
        <v>11100</v>
      </c>
      <c r="J5203" s="867" t="s">
        <v>8041</v>
      </c>
      <c r="K5203" s="866">
        <v>2</v>
      </c>
      <c r="L5203" s="866">
        <v>12</v>
      </c>
      <c r="M5203" s="865">
        <v>28143.836107055209</v>
      </c>
      <c r="N5203" s="866">
        <v>2</v>
      </c>
      <c r="O5203" s="866">
        <v>6</v>
      </c>
      <c r="P5203" s="865">
        <v>14082.9</v>
      </c>
    </row>
    <row r="5204" spans="1:16" ht="33.75" x14ac:dyDescent="0.25">
      <c r="A5204" s="867" t="s">
        <v>7760</v>
      </c>
      <c r="B5204" s="867" t="s">
        <v>3626</v>
      </c>
      <c r="C5204" s="867" t="s">
        <v>3031</v>
      </c>
      <c r="D5204" s="868" t="s">
        <v>7907</v>
      </c>
      <c r="E5204" s="870">
        <v>2200</v>
      </c>
      <c r="F5204" s="869" t="s">
        <v>17629</v>
      </c>
      <c r="G5204" s="868" t="s">
        <v>17628</v>
      </c>
      <c r="H5204" s="867"/>
      <c r="I5204" s="867"/>
      <c r="J5204" s="867"/>
      <c r="K5204" s="866">
        <v>4</v>
      </c>
      <c r="L5204" s="866">
        <v>12</v>
      </c>
      <c r="M5204" s="865">
        <v>28143.836107055209</v>
      </c>
      <c r="N5204" s="866">
        <v>2</v>
      </c>
      <c r="O5204" s="866">
        <v>6</v>
      </c>
      <c r="P5204" s="865">
        <v>14082.9</v>
      </c>
    </row>
    <row r="5205" spans="1:16" ht="33.75" x14ac:dyDescent="0.25">
      <c r="A5205" s="867" t="s">
        <v>7760</v>
      </c>
      <c r="B5205" s="867" t="s">
        <v>3626</v>
      </c>
      <c r="C5205" s="867" t="s">
        <v>3031</v>
      </c>
      <c r="D5205" s="868" t="s">
        <v>7907</v>
      </c>
      <c r="E5205" s="870">
        <v>2200</v>
      </c>
      <c r="F5205" s="869" t="s">
        <v>17627</v>
      </c>
      <c r="G5205" s="868" t="s">
        <v>17626</v>
      </c>
      <c r="H5205" s="867"/>
      <c r="I5205" s="867"/>
      <c r="J5205" s="867"/>
      <c r="K5205" s="866">
        <v>4</v>
      </c>
      <c r="L5205" s="866">
        <v>12</v>
      </c>
      <c r="M5205" s="865">
        <v>28143.836107055209</v>
      </c>
      <c r="N5205" s="866">
        <v>2</v>
      </c>
      <c r="O5205" s="866">
        <v>6</v>
      </c>
      <c r="P5205" s="865">
        <v>14082.9</v>
      </c>
    </row>
    <row r="5206" spans="1:16" ht="33.75" x14ac:dyDescent="0.25">
      <c r="A5206" s="867" t="s">
        <v>7760</v>
      </c>
      <c r="B5206" s="867" t="s">
        <v>3626</v>
      </c>
      <c r="C5206" s="867" t="s">
        <v>3031</v>
      </c>
      <c r="D5206" s="868" t="s">
        <v>7907</v>
      </c>
      <c r="E5206" s="870">
        <v>2200</v>
      </c>
      <c r="F5206" s="869" t="s">
        <v>17625</v>
      </c>
      <c r="G5206" s="868" t="s">
        <v>17624</v>
      </c>
      <c r="H5206" s="867"/>
      <c r="I5206" s="867"/>
      <c r="J5206" s="867"/>
      <c r="K5206" s="866">
        <v>4</v>
      </c>
      <c r="L5206" s="866">
        <v>12</v>
      </c>
      <c r="M5206" s="865">
        <v>28143.836107055209</v>
      </c>
      <c r="N5206" s="866">
        <v>2</v>
      </c>
      <c r="O5206" s="866">
        <v>6</v>
      </c>
      <c r="P5206" s="865">
        <v>14082.9</v>
      </c>
    </row>
    <row r="5207" spans="1:16" ht="33.75" x14ac:dyDescent="0.25">
      <c r="A5207" s="867" t="s">
        <v>7760</v>
      </c>
      <c r="B5207" s="867" t="s">
        <v>3626</v>
      </c>
      <c r="C5207" s="867" t="s">
        <v>3031</v>
      </c>
      <c r="D5207" s="868" t="s">
        <v>7907</v>
      </c>
      <c r="E5207" s="870">
        <v>2200</v>
      </c>
      <c r="F5207" s="869" t="s">
        <v>17623</v>
      </c>
      <c r="G5207" s="868" t="s">
        <v>17622</v>
      </c>
      <c r="H5207" s="867"/>
      <c r="I5207" s="867"/>
      <c r="J5207" s="867"/>
      <c r="K5207" s="866">
        <v>3</v>
      </c>
      <c r="L5207" s="866">
        <v>10</v>
      </c>
      <c r="M5207" s="865">
        <v>23453.19675587934</v>
      </c>
      <c r="N5207" s="866">
        <v>0</v>
      </c>
      <c r="O5207" s="866">
        <v>0</v>
      </c>
      <c r="P5207" s="865">
        <v>0</v>
      </c>
    </row>
    <row r="5208" spans="1:16" ht="33.75" x14ac:dyDescent="0.25">
      <c r="A5208" s="867" t="s">
        <v>7760</v>
      </c>
      <c r="B5208" s="867" t="s">
        <v>3626</v>
      </c>
      <c r="C5208" s="867" t="s">
        <v>3031</v>
      </c>
      <c r="D5208" s="868" t="s">
        <v>7907</v>
      </c>
      <c r="E5208" s="870">
        <v>2200</v>
      </c>
      <c r="F5208" s="869" t="s">
        <v>17621</v>
      </c>
      <c r="G5208" s="868" t="s">
        <v>17620</v>
      </c>
      <c r="H5208" s="867"/>
      <c r="I5208" s="867"/>
      <c r="J5208" s="867"/>
      <c r="K5208" s="866">
        <v>1</v>
      </c>
      <c r="L5208" s="866">
        <v>6</v>
      </c>
      <c r="M5208" s="865">
        <v>14071.918053527605</v>
      </c>
      <c r="N5208" s="866">
        <v>1</v>
      </c>
      <c r="O5208" s="866">
        <v>6</v>
      </c>
      <c r="P5208" s="865">
        <v>14082.9</v>
      </c>
    </row>
    <row r="5209" spans="1:16" ht="33.75" x14ac:dyDescent="0.25">
      <c r="A5209" s="867" t="s">
        <v>7760</v>
      </c>
      <c r="B5209" s="867" t="s">
        <v>3626</v>
      </c>
      <c r="C5209" s="867" t="s">
        <v>3031</v>
      </c>
      <c r="D5209" s="868" t="s">
        <v>7907</v>
      </c>
      <c r="E5209" s="870">
        <v>2200</v>
      </c>
      <c r="F5209" s="869" t="s">
        <v>17619</v>
      </c>
      <c r="G5209" s="868" t="s">
        <v>17618</v>
      </c>
      <c r="H5209" s="867"/>
      <c r="I5209" s="867"/>
      <c r="J5209" s="867"/>
      <c r="K5209" s="866">
        <v>3</v>
      </c>
      <c r="L5209" s="866">
        <v>10</v>
      </c>
      <c r="M5209" s="865">
        <v>23453.19675587934</v>
      </c>
      <c r="N5209" s="866">
        <v>0</v>
      </c>
      <c r="O5209" s="866">
        <v>0</v>
      </c>
      <c r="P5209" s="865">
        <v>0</v>
      </c>
    </row>
    <row r="5210" spans="1:16" ht="33.75" x14ac:dyDescent="0.25">
      <c r="A5210" s="867" t="s">
        <v>7760</v>
      </c>
      <c r="B5210" s="867" t="s">
        <v>3626</v>
      </c>
      <c r="C5210" s="867" t="s">
        <v>3031</v>
      </c>
      <c r="D5210" s="868" t="s">
        <v>7907</v>
      </c>
      <c r="E5210" s="870">
        <v>2200</v>
      </c>
      <c r="F5210" s="869" t="s">
        <v>17617</v>
      </c>
      <c r="G5210" s="868" t="s">
        <v>17616</v>
      </c>
      <c r="H5210" s="867"/>
      <c r="I5210" s="867"/>
      <c r="J5210" s="867"/>
      <c r="K5210" s="866">
        <v>3</v>
      </c>
      <c r="L5210" s="866">
        <v>12</v>
      </c>
      <c r="M5210" s="865">
        <v>28143.836107055209</v>
      </c>
      <c r="N5210" s="866">
        <v>1</v>
      </c>
      <c r="O5210" s="866">
        <v>6</v>
      </c>
      <c r="P5210" s="865">
        <v>14082.9</v>
      </c>
    </row>
    <row r="5211" spans="1:16" ht="33.75" x14ac:dyDescent="0.25">
      <c r="A5211" s="867" t="s">
        <v>7760</v>
      </c>
      <c r="B5211" s="867" t="s">
        <v>3626</v>
      </c>
      <c r="C5211" s="867" t="s">
        <v>3031</v>
      </c>
      <c r="D5211" s="868" t="s">
        <v>7907</v>
      </c>
      <c r="E5211" s="870">
        <v>2200</v>
      </c>
      <c r="F5211" s="869" t="s">
        <v>17615</v>
      </c>
      <c r="G5211" s="868" t="s">
        <v>17614</v>
      </c>
      <c r="H5211" s="867"/>
      <c r="I5211" s="867"/>
      <c r="J5211" s="867"/>
      <c r="K5211" s="866">
        <v>3</v>
      </c>
      <c r="L5211" s="866">
        <v>12</v>
      </c>
      <c r="M5211" s="865">
        <v>28143.836107055209</v>
      </c>
      <c r="N5211" s="866">
        <v>1</v>
      </c>
      <c r="O5211" s="866">
        <v>6</v>
      </c>
      <c r="P5211" s="865">
        <v>14082.9</v>
      </c>
    </row>
    <row r="5212" spans="1:16" ht="33.75" x14ac:dyDescent="0.25">
      <c r="A5212" s="867" t="s">
        <v>7760</v>
      </c>
      <c r="B5212" s="867" t="s">
        <v>3626</v>
      </c>
      <c r="C5212" s="867" t="s">
        <v>3031</v>
      </c>
      <c r="D5212" s="868" t="s">
        <v>8292</v>
      </c>
      <c r="E5212" s="870">
        <v>1500</v>
      </c>
      <c r="F5212" s="869" t="s">
        <v>17613</v>
      </c>
      <c r="G5212" s="868" t="s">
        <v>17612</v>
      </c>
      <c r="H5212" s="867"/>
      <c r="I5212" s="867"/>
      <c r="J5212" s="867"/>
      <c r="K5212" s="866">
        <v>3</v>
      </c>
      <c r="L5212" s="866">
        <v>12</v>
      </c>
      <c r="M5212" s="865">
        <v>19188.979163901276</v>
      </c>
      <c r="N5212" s="866">
        <v>1</v>
      </c>
      <c r="O5212" s="866">
        <v>6</v>
      </c>
      <c r="P5212" s="865">
        <v>9882.9</v>
      </c>
    </row>
    <row r="5213" spans="1:16" ht="33.75" x14ac:dyDescent="0.25">
      <c r="A5213" s="867" t="s">
        <v>7760</v>
      </c>
      <c r="B5213" s="867" t="s">
        <v>3626</v>
      </c>
      <c r="C5213" s="867" t="s">
        <v>3031</v>
      </c>
      <c r="D5213" s="868" t="s">
        <v>17611</v>
      </c>
      <c r="E5213" s="870">
        <v>9000</v>
      </c>
      <c r="F5213" s="869" t="s">
        <v>17610</v>
      </c>
      <c r="G5213" s="868" t="s">
        <v>17609</v>
      </c>
      <c r="H5213" s="867" t="s">
        <v>7756</v>
      </c>
      <c r="I5213" s="867" t="s">
        <v>8393</v>
      </c>
      <c r="J5213" s="867" t="s">
        <v>7805</v>
      </c>
      <c r="K5213" s="866">
        <v>6</v>
      </c>
      <c r="L5213" s="866">
        <v>10</v>
      </c>
      <c r="M5213" s="865">
        <v>95944.89581950639</v>
      </c>
      <c r="N5213" s="866">
        <v>0</v>
      </c>
      <c r="O5213" s="866">
        <v>0</v>
      </c>
      <c r="P5213" s="865">
        <v>0</v>
      </c>
    </row>
    <row r="5214" spans="1:16" ht="33.75" x14ac:dyDescent="0.25">
      <c r="A5214" s="867" t="s">
        <v>7760</v>
      </c>
      <c r="B5214" s="867" t="s">
        <v>3626</v>
      </c>
      <c r="C5214" s="867" t="s">
        <v>3031</v>
      </c>
      <c r="D5214" s="868" t="s">
        <v>7776</v>
      </c>
      <c r="E5214" s="870">
        <v>4200</v>
      </c>
      <c r="F5214" s="869" t="s">
        <v>17608</v>
      </c>
      <c r="G5214" s="868" t="s">
        <v>17607</v>
      </c>
      <c r="H5214" s="867" t="s">
        <v>7756</v>
      </c>
      <c r="I5214" s="867" t="s">
        <v>2892</v>
      </c>
      <c r="J5214" s="867" t="s">
        <v>7783</v>
      </c>
      <c r="K5214" s="866">
        <v>2</v>
      </c>
      <c r="L5214" s="866">
        <v>12</v>
      </c>
      <c r="M5214" s="865">
        <v>53729.141658923581</v>
      </c>
      <c r="N5214" s="866">
        <v>0</v>
      </c>
      <c r="O5214" s="866">
        <v>0</v>
      </c>
      <c r="P5214" s="865">
        <v>0</v>
      </c>
    </row>
    <row r="5215" spans="1:16" ht="33.75" x14ac:dyDescent="0.25">
      <c r="A5215" s="867" t="s">
        <v>7760</v>
      </c>
      <c r="B5215" s="867" t="s">
        <v>3626</v>
      </c>
      <c r="C5215" s="867" t="s">
        <v>3031</v>
      </c>
      <c r="D5215" s="868" t="s">
        <v>13327</v>
      </c>
      <c r="E5215" s="870">
        <v>4200</v>
      </c>
      <c r="F5215" s="869" t="s">
        <v>17606</v>
      </c>
      <c r="G5215" s="868" t="s">
        <v>17605</v>
      </c>
      <c r="H5215" s="867" t="s">
        <v>7796</v>
      </c>
      <c r="I5215" s="867" t="s">
        <v>2725</v>
      </c>
      <c r="J5215" s="867" t="s">
        <v>8751</v>
      </c>
      <c r="K5215" s="866">
        <v>5</v>
      </c>
      <c r="L5215" s="866">
        <v>12</v>
      </c>
      <c r="M5215" s="865">
        <v>53729.141658923581</v>
      </c>
      <c r="N5215" s="866">
        <v>1</v>
      </c>
      <c r="O5215" s="866">
        <v>6</v>
      </c>
      <c r="P5215" s="865">
        <v>26082.9</v>
      </c>
    </row>
    <row r="5216" spans="1:16" ht="33.75" x14ac:dyDescent="0.25">
      <c r="A5216" s="867" t="s">
        <v>7760</v>
      </c>
      <c r="B5216" s="867" t="s">
        <v>3626</v>
      </c>
      <c r="C5216" s="867" t="s">
        <v>3031</v>
      </c>
      <c r="D5216" s="868" t="s">
        <v>7863</v>
      </c>
      <c r="E5216" s="870">
        <v>2500</v>
      </c>
      <c r="F5216" s="869" t="s">
        <v>17604</v>
      </c>
      <c r="G5216" s="868" t="s">
        <v>17603</v>
      </c>
      <c r="H5216" s="867" t="s">
        <v>2751</v>
      </c>
      <c r="I5216" s="867" t="s">
        <v>3252</v>
      </c>
      <c r="J5216" s="867" t="s">
        <v>17602</v>
      </c>
      <c r="K5216" s="866">
        <v>3</v>
      </c>
      <c r="L5216" s="866">
        <v>12</v>
      </c>
      <c r="M5216" s="865">
        <v>31981.631939835464</v>
      </c>
      <c r="N5216" s="866">
        <v>1</v>
      </c>
      <c r="O5216" s="866">
        <v>6</v>
      </c>
      <c r="P5216" s="865">
        <v>15882.9</v>
      </c>
    </row>
    <row r="5217" spans="1:16" ht="33.75" x14ac:dyDescent="0.25">
      <c r="A5217" s="867" t="s">
        <v>7760</v>
      </c>
      <c r="B5217" s="867" t="s">
        <v>3626</v>
      </c>
      <c r="C5217" s="867" t="s">
        <v>3031</v>
      </c>
      <c r="D5217" s="868" t="s">
        <v>7907</v>
      </c>
      <c r="E5217" s="870">
        <v>2200</v>
      </c>
      <c r="F5217" s="869" t="s">
        <v>17601</v>
      </c>
      <c r="G5217" s="868" t="s">
        <v>17600</v>
      </c>
      <c r="H5217" s="867"/>
      <c r="I5217" s="867"/>
      <c r="J5217" s="867"/>
      <c r="K5217" s="866">
        <v>2</v>
      </c>
      <c r="L5217" s="866">
        <v>12</v>
      </c>
      <c r="M5217" s="865">
        <v>28143.836107055209</v>
      </c>
      <c r="N5217" s="866">
        <v>2</v>
      </c>
      <c r="O5217" s="866">
        <v>6</v>
      </c>
      <c r="P5217" s="865">
        <v>14082.9</v>
      </c>
    </row>
    <row r="5218" spans="1:16" x14ac:dyDescent="0.25">
      <c r="A5218" s="1772" t="s">
        <v>2848</v>
      </c>
      <c r="B5218" s="1772"/>
      <c r="C5218" s="1772"/>
      <c r="D5218" s="1772"/>
      <c r="E5218" s="1772"/>
      <c r="F5218" s="1772" t="s">
        <v>378</v>
      </c>
      <c r="G5218" s="1772"/>
      <c r="H5218" s="1772"/>
      <c r="I5218" s="1772"/>
      <c r="J5218" s="1772"/>
      <c r="K5218" s="1771" t="s">
        <v>2847</v>
      </c>
      <c r="L5218" s="1771"/>
      <c r="M5218" s="1771"/>
      <c r="N5218" s="1771" t="s">
        <v>2846</v>
      </c>
      <c r="O5218" s="1771"/>
      <c r="P5218" s="1771"/>
    </row>
    <row r="5219" spans="1:16" ht="69.75" x14ac:dyDescent="0.25">
      <c r="A5219" s="1535" t="s">
        <v>2845</v>
      </c>
      <c r="B5219" s="1535" t="s">
        <v>5</v>
      </c>
      <c r="C5219" s="1535" t="s">
        <v>2844</v>
      </c>
      <c r="D5219" s="1535" t="s">
        <v>2843</v>
      </c>
      <c r="E5219" s="1536" t="s">
        <v>2842</v>
      </c>
      <c r="F5219" s="1537" t="s">
        <v>2841</v>
      </c>
      <c r="G5219" s="1540" t="s">
        <v>2840</v>
      </c>
      <c r="H5219" s="1535" t="s">
        <v>2839</v>
      </c>
      <c r="I5219" s="1535" t="s">
        <v>2838</v>
      </c>
      <c r="J5219" s="1535" t="s">
        <v>2837</v>
      </c>
      <c r="K5219" s="1538" t="s">
        <v>2836</v>
      </c>
      <c r="L5219" s="1538" t="s">
        <v>2835</v>
      </c>
      <c r="M5219" s="1539" t="s">
        <v>2834</v>
      </c>
      <c r="N5219" s="1538" t="s">
        <v>2836</v>
      </c>
      <c r="O5219" s="1538" t="s">
        <v>2835</v>
      </c>
      <c r="P5219" s="1539" t="s">
        <v>2834</v>
      </c>
    </row>
    <row r="5220" spans="1:16" ht="33.75" x14ac:dyDescent="0.25">
      <c r="A5220" s="867" t="s">
        <v>7760</v>
      </c>
      <c r="B5220" s="867" t="s">
        <v>3626</v>
      </c>
      <c r="C5220" s="867" t="s">
        <v>3031</v>
      </c>
      <c r="D5220" s="868" t="s">
        <v>7829</v>
      </c>
      <c r="E5220" s="870">
        <v>3200</v>
      </c>
      <c r="F5220" s="869" t="s">
        <v>17599</v>
      </c>
      <c r="G5220" s="868" t="s">
        <v>17598</v>
      </c>
      <c r="H5220" s="867" t="s">
        <v>7796</v>
      </c>
      <c r="I5220" s="867" t="s">
        <v>5168</v>
      </c>
      <c r="J5220" s="867" t="s">
        <v>8224</v>
      </c>
      <c r="K5220" s="866">
        <v>3</v>
      </c>
      <c r="L5220" s="866">
        <v>12</v>
      </c>
      <c r="M5220" s="865">
        <v>40936.488882989397</v>
      </c>
      <c r="N5220" s="866">
        <v>1</v>
      </c>
      <c r="O5220" s="866">
        <v>6</v>
      </c>
      <c r="P5220" s="865">
        <v>20082.900000000001</v>
      </c>
    </row>
    <row r="5221" spans="1:16" ht="33.75" x14ac:dyDescent="0.25">
      <c r="A5221" s="867" t="s">
        <v>7760</v>
      </c>
      <c r="B5221" s="867" t="s">
        <v>3626</v>
      </c>
      <c r="C5221" s="867" t="s">
        <v>3031</v>
      </c>
      <c r="D5221" s="868" t="s">
        <v>7907</v>
      </c>
      <c r="E5221" s="870">
        <v>2200</v>
      </c>
      <c r="F5221" s="869" t="s">
        <v>17597</v>
      </c>
      <c r="G5221" s="868" t="s">
        <v>17596</v>
      </c>
      <c r="H5221" s="867" t="s">
        <v>7796</v>
      </c>
      <c r="I5221" s="867" t="s">
        <v>2733</v>
      </c>
      <c r="J5221" s="867" t="s">
        <v>8383</v>
      </c>
      <c r="K5221" s="866">
        <v>3</v>
      </c>
      <c r="L5221" s="866">
        <v>12</v>
      </c>
      <c r="M5221" s="865">
        <v>28143.836107055209</v>
      </c>
      <c r="N5221" s="866">
        <v>0</v>
      </c>
      <c r="O5221" s="866">
        <v>0</v>
      </c>
      <c r="P5221" s="865">
        <v>0</v>
      </c>
    </row>
    <row r="5222" spans="1:16" ht="33.75" x14ac:dyDescent="0.25">
      <c r="A5222" s="867" t="s">
        <v>7760</v>
      </c>
      <c r="B5222" s="867" t="s">
        <v>3626</v>
      </c>
      <c r="C5222" s="867" t="s">
        <v>3031</v>
      </c>
      <c r="D5222" s="868" t="s">
        <v>7799</v>
      </c>
      <c r="E5222" s="870">
        <v>5500</v>
      </c>
      <c r="F5222" s="869" t="s">
        <v>17595</v>
      </c>
      <c r="G5222" s="868" t="s">
        <v>17594</v>
      </c>
      <c r="H5222" s="867" t="s">
        <v>7756</v>
      </c>
      <c r="I5222" s="867" t="s">
        <v>2725</v>
      </c>
      <c r="J5222" s="867" t="s">
        <v>9350</v>
      </c>
      <c r="K5222" s="866">
        <v>4</v>
      </c>
      <c r="L5222" s="866">
        <v>7</v>
      </c>
      <c r="M5222" s="865">
        <v>41043.094322788849</v>
      </c>
      <c r="N5222" s="866">
        <v>0</v>
      </c>
      <c r="O5222" s="866">
        <v>0</v>
      </c>
      <c r="P5222" s="865">
        <v>0</v>
      </c>
    </row>
    <row r="5223" spans="1:16" ht="33.75" x14ac:dyDescent="0.25">
      <c r="A5223" s="867" t="s">
        <v>7760</v>
      </c>
      <c r="B5223" s="867" t="s">
        <v>3626</v>
      </c>
      <c r="C5223" s="867" t="s">
        <v>3031</v>
      </c>
      <c r="D5223" s="868" t="s">
        <v>9121</v>
      </c>
      <c r="E5223" s="870">
        <v>5500</v>
      </c>
      <c r="F5223" s="869" t="s">
        <v>17593</v>
      </c>
      <c r="G5223" s="868" t="s">
        <v>17592</v>
      </c>
      <c r="H5223" s="867" t="s">
        <v>7756</v>
      </c>
      <c r="I5223" s="867" t="s">
        <v>3544</v>
      </c>
      <c r="J5223" s="867" t="s">
        <v>7783</v>
      </c>
      <c r="K5223" s="866">
        <v>1</v>
      </c>
      <c r="L5223" s="866">
        <v>3</v>
      </c>
      <c r="M5223" s="865">
        <v>17589.897566909505</v>
      </c>
      <c r="N5223" s="866">
        <v>2</v>
      </c>
      <c r="O5223" s="866">
        <v>4</v>
      </c>
      <c r="P5223" s="865">
        <v>22588.6</v>
      </c>
    </row>
    <row r="5224" spans="1:16" ht="33.75" x14ac:dyDescent="0.25">
      <c r="A5224" s="867" t="s">
        <v>7760</v>
      </c>
      <c r="B5224" s="867" t="s">
        <v>3626</v>
      </c>
      <c r="C5224" s="867" t="s">
        <v>3031</v>
      </c>
      <c r="D5224" s="868" t="s">
        <v>7791</v>
      </c>
      <c r="E5224" s="870">
        <v>4200</v>
      </c>
      <c r="F5224" s="869" t="s">
        <v>17591</v>
      </c>
      <c r="G5224" s="868" t="s">
        <v>17590</v>
      </c>
      <c r="H5224" s="867" t="s">
        <v>7756</v>
      </c>
      <c r="I5224" s="867" t="s">
        <v>7801</v>
      </c>
      <c r="J5224" s="867" t="s">
        <v>7783</v>
      </c>
      <c r="K5224" s="866">
        <v>0</v>
      </c>
      <c r="L5224" s="866">
        <v>0</v>
      </c>
      <c r="M5224" s="865">
        <v>0</v>
      </c>
      <c r="N5224" s="866">
        <v>2</v>
      </c>
      <c r="O5224" s="866">
        <v>4</v>
      </c>
      <c r="P5224" s="865">
        <v>17388.599999999999</v>
      </c>
    </row>
    <row r="5225" spans="1:16" ht="33.75" x14ac:dyDescent="0.25">
      <c r="A5225" s="867" t="s">
        <v>7760</v>
      </c>
      <c r="B5225" s="867" t="s">
        <v>3626</v>
      </c>
      <c r="C5225" s="867" t="s">
        <v>3031</v>
      </c>
      <c r="D5225" s="868" t="s">
        <v>7799</v>
      </c>
      <c r="E5225" s="870">
        <v>5500</v>
      </c>
      <c r="F5225" s="869" t="s">
        <v>17589</v>
      </c>
      <c r="G5225" s="868" t="s">
        <v>17588</v>
      </c>
      <c r="H5225" s="867" t="s">
        <v>7796</v>
      </c>
      <c r="I5225" s="867" t="s">
        <v>2725</v>
      </c>
      <c r="J5225" s="867" t="s">
        <v>9350</v>
      </c>
      <c r="K5225" s="866">
        <v>3</v>
      </c>
      <c r="L5225" s="866">
        <v>7</v>
      </c>
      <c r="M5225" s="865">
        <v>41043.094322788849</v>
      </c>
      <c r="N5225" s="866">
        <v>0</v>
      </c>
      <c r="O5225" s="866">
        <v>0</v>
      </c>
      <c r="P5225" s="865">
        <v>0</v>
      </c>
    </row>
    <row r="5226" spans="1:16" ht="33.75" x14ac:dyDescent="0.25">
      <c r="A5226" s="867" t="s">
        <v>7760</v>
      </c>
      <c r="B5226" s="867" t="s">
        <v>3626</v>
      </c>
      <c r="C5226" s="867" t="s">
        <v>3031</v>
      </c>
      <c r="D5226" s="868" t="s">
        <v>7799</v>
      </c>
      <c r="E5226" s="870">
        <v>5500</v>
      </c>
      <c r="F5226" s="869" t="s">
        <v>17587</v>
      </c>
      <c r="G5226" s="868" t="s">
        <v>17586</v>
      </c>
      <c r="H5226" s="867" t="s">
        <v>7756</v>
      </c>
      <c r="I5226" s="867" t="s">
        <v>2676</v>
      </c>
      <c r="J5226" s="867" t="s">
        <v>7783</v>
      </c>
      <c r="K5226" s="866">
        <v>2</v>
      </c>
      <c r="L5226" s="866">
        <v>12</v>
      </c>
      <c r="M5226" s="865">
        <v>70359.590267638021</v>
      </c>
      <c r="N5226" s="866">
        <v>0</v>
      </c>
      <c r="O5226" s="866">
        <v>0</v>
      </c>
      <c r="P5226" s="865">
        <v>0</v>
      </c>
    </row>
    <row r="5227" spans="1:16" ht="33.75" x14ac:dyDescent="0.25">
      <c r="A5227" s="867" t="s">
        <v>7760</v>
      </c>
      <c r="B5227" s="867" t="s">
        <v>3626</v>
      </c>
      <c r="C5227" s="867" t="s">
        <v>3031</v>
      </c>
      <c r="D5227" s="868" t="s">
        <v>7854</v>
      </c>
      <c r="E5227" s="870">
        <v>4200</v>
      </c>
      <c r="F5227" s="869" t="s">
        <v>17585</v>
      </c>
      <c r="G5227" s="868" t="s">
        <v>17584</v>
      </c>
      <c r="H5227" s="867" t="s">
        <v>7756</v>
      </c>
      <c r="I5227" s="867" t="s">
        <v>3285</v>
      </c>
      <c r="J5227" s="867" t="s">
        <v>8342</v>
      </c>
      <c r="K5227" s="866">
        <v>0</v>
      </c>
      <c r="L5227" s="866">
        <v>0</v>
      </c>
      <c r="M5227" s="865">
        <v>0</v>
      </c>
      <c r="N5227" s="866">
        <v>3</v>
      </c>
      <c r="O5227" s="866">
        <v>5</v>
      </c>
      <c r="P5227" s="865">
        <v>21735.75</v>
      </c>
    </row>
    <row r="5228" spans="1:16" ht="33.75" x14ac:dyDescent="0.25">
      <c r="A5228" s="867" t="s">
        <v>7760</v>
      </c>
      <c r="B5228" s="867" t="s">
        <v>3626</v>
      </c>
      <c r="C5228" s="867" t="s">
        <v>3031</v>
      </c>
      <c r="D5228" s="868" t="s">
        <v>7854</v>
      </c>
      <c r="E5228" s="870">
        <v>5500</v>
      </c>
      <c r="F5228" s="869" t="s">
        <v>17583</v>
      </c>
      <c r="G5228" s="868" t="s">
        <v>17582</v>
      </c>
      <c r="H5228" s="867" t="s">
        <v>7796</v>
      </c>
      <c r="I5228" s="867" t="s">
        <v>2745</v>
      </c>
      <c r="J5228" s="867" t="s">
        <v>7967</v>
      </c>
      <c r="K5228" s="866">
        <v>5</v>
      </c>
      <c r="L5228" s="866">
        <v>12</v>
      </c>
      <c r="M5228" s="865">
        <v>53729.141658923581</v>
      </c>
      <c r="N5228" s="866">
        <v>0</v>
      </c>
      <c r="O5228" s="866">
        <v>0</v>
      </c>
      <c r="P5228" s="865">
        <v>0</v>
      </c>
    </row>
    <row r="5229" spans="1:16" ht="33.75" x14ac:dyDescent="0.25">
      <c r="A5229" s="867" t="s">
        <v>7760</v>
      </c>
      <c r="B5229" s="867" t="s">
        <v>3626</v>
      </c>
      <c r="C5229" s="867" t="s">
        <v>3031</v>
      </c>
      <c r="D5229" s="868" t="s">
        <v>7799</v>
      </c>
      <c r="E5229" s="870">
        <v>5500</v>
      </c>
      <c r="F5229" s="869" t="s">
        <v>17581</v>
      </c>
      <c r="G5229" s="868" t="s">
        <v>17580</v>
      </c>
      <c r="H5229" s="867" t="s">
        <v>7756</v>
      </c>
      <c r="I5229" s="867" t="s">
        <v>2892</v>
      </c>
      <c r="J5229" s="867" t="s">
        <v>8178</v>
      </c>
      <c r="K5229" s="866">
        <v>5</v>
      </c>
      <c r="L5229" s="866">
        <v>12</v>
      </c>
      <c r="M5229" s="865">
        <v>70359.590267638021</v>
      </c>
      <c r="N5229" s="866">
        <v>3</v>
      </c>
      <c r="O5229" s="866">
        <v>6</v>
      </c>
      <c r="P5229" s="865">
        <v>33882.9</v>
      </c>
    </row>
    <row r="5230" spans="1:16" ht="33.75" x14ac:dyDescent="0.25">
      <c r="A5230" s="867" t="s">
        <v>7760</v>
      </c>
      <c r="B5230" s="867" t="s">
        <v>3626</v>
      </c>
      <c r="C5230" s="867" t="s">
        <v>3031</v>
      </c>
      <c r="D5230" s="868" t="s">
        <v>7799</v>
      </c>
      <c r="E5230" s="870">
        <v>5500</v>
      </c>
      <c r="F5230" s="869" t="s">
        <v>17579</v>
      </c>
      <c r="G5230" s="868" t="s">
        <v>17578</v>
      </c>
      <c r="H5230" s="867"/>
      <c r="I5230" s="867"/>
      <c r="J5230" s="867"/>
      <c r="K5230" s="866">
        <v>3</v>
      </c>
      <c r="L5230" s="866">
        <v>7</v>
      </c>
      <c r="M5230" s="865">
        <v>41043.094322788849</v>
      </c>
      <c r="N5230" s="866">
        <v>0</v>
      </c>
      <c r="O5230" s="866">
        <v>0</v>
      </c>
      <c r="P5230" s="865">
        <v>0</v>
      </c>
    </row>
    <row r="5231" spans="1:16" ht="33.75" x14ac:dyDescent="0.25">
      <c r="A5231" s="867" t="s">
        <v>7760</v>
      </c>
      <c r="B5231" s="867" t="s">
        <v>3626</v>
      </c>
      <c r="C5231" s="867" t="s">
        <v>3031</v>
      </c>
      <c r="D5231" s="868" t="s">
        <v>7799</v>
      </c>
      <c r="E5231" s="870">
        <v>5500</v>
      </c>
      <c r="F5231" s="869" t="s">
        <v>17577</v>
      </c>
      <c r="G5231" s="868" t="s">
        <v>17576</v>
      </c>
      <c r="H5231" s="867" t="s">
        <v>7796</v>
      </c>
      <c r="I5231" s="867" t="s">
        <v>2667</v>
      </c>
      <c r="J5231" s="867" t="s">
        <v>7967</v>
      </c>
      <c r="K5231" s="866">
        <v>3</v>
      </c>
      <c r="L5231" s="866">
        <v>12</v>
      </c>
      <c r="M5231" s="865">
        <v>70359.590267638021</v>
      </c>
      <c r="N5231" s="866">
        <v>2</v>
      </c>
      <c r="O5231" s="866">
        <v>6</v>
      </c>
      <c r="P5231" s="865">
        <v>33882.9</v>
      </c>
    </row>
    <row r="5232" spans="1:16" ht="33.75" x14ac:dyDescent="0.25">
      <c r="A5232" s="867" t="s">
        <v>7760</v>
      </c>
      <c r="B5232" s="867" t="s">
        <v>3626</v>
      </c>
      <c r="C5232" s="867" t="s">
        <v>3031</v>
      </c>
      <c r="D5232" s="868" t="s">
        <v>7799</v>
      </c>
      <c r="E5232" s="870">
        <v>5500</v>
      </c>
      <c r="F5232" s="869" t="s">
        <v>17575</v>
      </c>
      <c r="G5232" s="868" t="s">
        <v>17574</v>
      </c>
      <c r="H5232" s="867" t="s">
        <v>7796</v>
      </c>
      <c r="I5232" s="867" t="s">
        <v>2667</v>
      </c>
      <c r="J5232" s="867" t="s">
        <v>7777</v>
      </c>
      <c r="K5232" s="866">
        <v>2</v>
      </c>
      <c r="L5232" s="866">
        <v>4</v>
      </c>
      <c r="M5232" s="865">
        <v>23453.19675587934</v>
      </c>
      <c r="N5232" s="866">
        <v>0</v>
      </c>
      <c r="O5232" s="866">
        <v>0</v>
      </c>
      <c r="P5232" s="865">
        <v>0</v>
      </c>
    </row>
    <row r="5233" spans="1:16" ht="33.75" x14ac:dyDescent="0.25">
      <c r="A5233" s="867" t="s">
        <v>7760</v>
      </c>
      <c r="B5233" s="867" t="s">
        <v>3626</v>
      </c>
      <c r="C5233" s="867" t="s">
        <v>3031</v>
      </c>
      <c r="D5233" s="868" t="s">
        <v>7799</v>
      </c>
      <c r="E5233" s="870">
        <v>5500</v>
      </c>
      <c r="F5233" s="869" t="s">
        <v>17573</v>
      </c>
      <c r="G5233" s="868" t="s">
        <v>17572</v>
      </c>
      <c r="H5233" s="867" t="s">
        <v>7796</v>
      </c>
      <c r="I5233" s="867" t="s">
        <v>3544</v>
      </c>
      <c r="J5233" s="867" t="s">
        <v>7777</v>
      </c>
      <c r="K5233" s="866">
        <v>1</v>
      </c>
      <c r="L5233" s="866">
        <v>3</v>
      </c>
      <c r="M5233" s="865">
        <v>17589.897566909505</v>
      </c>
      <c r="N5233" s="866">
        <v>0</v>
      </c>
      <c r="O5233" s="866">
        <v>0</v>
      </c>
      <c r="P5233" s="865">
        <v>0</v>
      </c>
    </row>
    <row r="5234" spans="1:16" ht="33.75" x14ac:dyDescent="0.25">
      <c r="A5234" s="867" t="s">
        <v>7760</v>
      </c>
      <c r="B5234" s="867" t="s">
        <v>3626</v>
      </c>
      <c r="C5234" s="867" t="s">
        <v>3031</v>
      </c>
      <c r="D5234" s="868" t="s">
        <v>7799</v>
      </c>
      <c r="E5234" s="870">
        <v>5500</v>
      </c>
      <c r="F5234" s="869" t="s">
        <v>17571</v>
      </c>
      <c r="G5234" s="868" t="s">
        <v>17570</v>
      </c>
      <c r="H5234" s="867" t="s">
        <v>7756</v>
      </c>
      <c r="I5234" s="867" t="s">
        <v>2703</v>
      </c>
      <c r="J5234" s="867" t="s">
        <v>7800</v>
      </c>
      <c r="K5234" s="866">
        <v>1</v>
      </c>
      <c r="L5234" s="866">
        <v>3</v>
      </c>
      <c r="M5234" s="865">
        <v>17589.897566909505</v>
      </c>
      <c r="N5234" s="866">
        <v>0</v>
      </c>
      <c r="O5234" s="866">
        <v>0</v>
      </c>
      <c r="P5234" s="865">
        <v>0</v>
      </c>
    </row>
    <row r="5235" spans="1:16" ht="33.75" x14ac:dyDescent="0.25">
      <c r="A5235" s="867" t="s">
        <v>7760</v>
      </c>
      <c r="B5235" s="867" t="s">
        <v>3626</v>
      </c>
      <c r="C5235" s="867" t="s">
        <v>3031</v>
      </c>
      <c r="D5235" s="868" t="s">
        <v>7799</v>
      </c>
      <c r="E5235" s="870">
        <v>5500</v>
      </c>
      <c r="F5235" s="869" t="s">
        <v>17569</v>
      </c>
      <c r="G5235" s="868" t="s">
        <v>17568</v>
      </c>
      <c r="H5235" s="867" t="s">
        <v>7756</v>
      </c>
      <c r="I5235" s="867" t="s">
        <v>2703</v>
      </c>
      <c r="J5235" s="867" t="s">
        <v>7967</v>
      </c>
      <c r="K5235" s="866">
        <v>2</v>
      </c>
      <c r="L5235" s="866">
        <v>12</v>
      </c>
      <c r="M5235" s="865">
        <v>70359.590267638021</v>
      </c>
      <c r="N5235" s="866">
        <v>2</v>
      </c>
      <c r="O5235" s="866">
        <v>6</v>
      </c>
      <c r="P5235" s="865">
        <v>33882.9</v>
      </c>
    </row>
    <row r="5236" spans="1:16" ht="33.75" x14ac:dyDescent="0.25">
      <c r="A5236" s="867" t="s">
        <v>7760</v>
      </c>
      <c r="B5236" s="867" t="s">
        <v>3626</v>
      </c>
      <c r="C5236" s="867" t="s">
        <v>3031</v>
      </c>
      <c r="D5236" s="868" t="s">
        <v>9121</v>
      </c>
      <c r="E5236" s="870">
        <v>5500</v>
      </c>
      <c r="F5236" s="869" t="s">
        <v>17567</v>
      </c>
      <c r="G5236" s="868" t="s">
        <v>17566</v>
      </c>
      <c r="H5236" s="867" t="s">
        <v>7756</v>
      </c>
      <c r="I5236" s="867" t="s">
        <v>3544</v>
      </c>
      <c r="J5236" s="867" t="s">
        <v>8342</v>
      </c>
      <c r="K5236" s="866">
        <v>3</v>
      </c>
      <c r="L5236" s="866">
        <v>12</v>
      </c>
      <c r="M5236" s="865">
        <v>70359.590267638021</v>
      </c>
      <c r="N5236" s="866">
        <v>3</v>
      </c>
      <c r="O5236" s="866">
        <v>6</v>
      </c>
      <c r="P5236" s="865">
        <v>33882.9</v>
      </c>
    </row>
    <row r="5237" spans="1:16" ht="33.75" x14ac:dyDescent="0.25">
      <c r="A5237" s="867" t="s">
        <v>7760</v>
      </c>
      <c r="B5237" s="867" t="s">
        <v>3626</v>
      </c>
      <c r="C5237" s="867" t="s">
        <v>3031</v>
      </c>
      <c r="D5237" s="868" t="s">
        <v>7776</v>
      </c>
      <c r="E5237" s="870">
        <v>4200</v>
      </c>
      <c r="F5237" s="869" t="s">
        <v>17565</v>
      </c>
      <c r="G5237" s="868" t="s">
        <v>17564</v>
      </c>
      <c r="H5237" s="867" t="s">
        <v>7756</v>
      </c>
      <c r="I5237" s="867" t="s">
        <v>2892</v>
      </c>
      <c r="J5237" s="867" t="s">
        <v>7927</v>
      </c>
      <c r="K5237" s="866">
        <v>3</v>
      </c>
      <c r="L5237" s="866">
        <v>12</v>
      </c>
      <c r="M5237" s="865">
        <v>53729.141658923581</v>
      </c>
      <c r="N5237" s="866">
        <v>2</v>
      </c>
      <c r="O5237" s="866">
        <v>6</v>
      </c>
      <c r="P5237" s="865">
        <v>26082.9</v>
      </c>
    </row>
    <row r="5238" spans="1:16" ht="33.75" x14ac:dyDescent="0.25">
      <c r="A5238" s="867" t="s">
        <v>7760</v>
      </c>
      <c r="B5238" s="867" t="s">
        <v>3626</v>
      </c>
      <c r="C5238" s="867" t="s">
        <v>3031</v>
      </c>
      <c r="D5238" s="868" t="s">
        <v>7776</v>
      </c>
      <c r="E5238" s="870">
        <v>4200</v>
      </c>
      <c r="F5238" s="869" t="s">
        <v>17563</v>
      </c>
      <c r="G5238" s="868" t="s">
        <v>17562</v>
      </c>
      <c r="H5238" s="867" t="s">
        <v>7756</v>
      </c>
      <c r="I5238" s="867" t="s">
        <v>2892</v>
      </c>
      <c r="J5238" s="867" t="s">
        <v>8142</v>
      </c>
      <c r="K5238" s="866">
        <v>3</v>
      </c>
      <c r="L5238" s="866">
        <v>12</v>
      </c>
      <c r="M5238" s="865">
        <v>53729.141658923581</v>
      </c>
      <c r="N5238" s="866">
        <v>1</v>
      </c>
      <c r="O5238" s="866">
        <v>6</v>
      </c>
      <c r="P5238" s="865">
        <v>26082.9</v>
      </c>
    </row>
    <row r="5239" spans="1:16" ht="33.75" x14ac:dyDescent="0.25">
      <c r="A5239" s="867" t="s">
        <v>7760</v>
      </c>
      <c r="B5239" s="867" t="s">
        <v>3626</v>
      </c>
      <c r="C5239" s="867" t="s">
        <v>3031</v>
      </c>
      <c r="D5239" s="868" t="s">
        <v>7799</v>
      </c>
      <c r="E5239" s="870">
        <v>5500</v>
      </c>
      <c r="F5239" s="869" t="s">
        <v>17561</v>
      </c>
      <c r="G5239" s="868" t="s">
        <v>17560</v>
      </c>
      <c r="H5239" s="867" t="s">
        <v>7796</v>
      </c>
      <c r="I5239" s="867" t="s">
        <v>17559</v>
      </c>
      <c r="J5239" s="867" t="s">
        <v>7780</v>
      </c>
      <c r="K5239" s="866">
        <v>1</v>
      </c>
      <c r="L5239" s="866">
        <v>3</v>
      </c>
      <c r="M5239" s="865">
        <v>17589.897566909505</v>
      </c>
      <c r="N5239" s="866">
        <v>0</v>
      </c>
      <c r="O5239" s="866">
        <v>0</v>
      </c>
      <c r="P5239" s="865">
        <v>0</v>
      </c>
    </row>
    <row r="5240" spans="1:16" ht="33.75" x14ac:dyDescent="0.25">
      <c r="A5240" s="867" t="s">
        <v>7760</v>
      </c>
      <c r="B5240" s="867" t="s">
        <v>3626</v>
      </c>
      <c r="C5240" s="867" t="s">
        <v>3031</v>
      </c>
      <c r="D5240" s="868" t="s">
        <v>7799</v>
      </c>
      <c r="E5240" s="870">
        <v>5500</v>
      </c>
      <c r="F5240" s="869" t="s">
        <v>17558</v>
      </c>
      <c r="G5240" s="868" t="s">
        <v>17557</v>
      </c>
      <c r="H5240" s="867" t="s">
        <v>7796</v>
      </c>
      <c r="I5240" s="867" t="s">
        <v>17556</v>
      </c>
      <c r="J5240" s="867" t="s">
        <v>7900</v>
      </c>
      <c r="K5240" s="866">
        <v>2</v>
      </c>
      <c r="L5240" s="866">
        <v>12</v>
      </c>
      <c r="M5240" s="865">
        <v>70359.590267638021</v>
      </c>
      <c r="N5240" s="866">
        <v>0</v>
      </c>
      <c r="O5240" s="866">
        <v>0</v>
      </c>
      <c r="P5240" s="865">
        <v>0</v>
      </c>
    </row>
    <row r="5241" spans="1:16" ht="33.75" x14ac:dyDescent="0.25">
      <c r="A5241" s="867" t="s">
        <v>7760</v>
      </c>
      <c r="B5241" s="867" t="s">
        <v>3626</v>
      </c>
      <c r="C5241" s="867" t="s">
        <v>3031</v>
      </c>
      <c r="D5241" s="868" t="s">
        <v>7854</v>
      </c>
      <c r="E5241" s="870">
        <v>4200</v>
      </c>
      <c r="F5241" s="869" t="s">
        <v>17555</v>
      </c>
      <c r="G5241" s="868" t="s">
        <v>17554</v>
      </c>
      <c r="H5241" s="867" t="s">
        <v>7796</v>
      </c>
      <c r="I5241" s="867" t="s">
        <v>2676</v>
      </c>
      <c r="J5241" s="867" t="s">
        <v>7783</v>
      </c>
      <c r="K5241" s="866">
        <v>3</v>
      </c>
      <c r="L5241" s="866">
        <v>5</v>
      </c>
      <c r="M5241" s="865">
        <v>17056.870367912248</v>
      </c>
      <c r="N5241" s="866">
        <v>3</v>
      </c>
      <c r="O5241" s="866">
        <v>5</v>
      </c>
      <c r="P5241" s="865">
        <v>21735.75</v>
      </c>
    </row>
    <row r="5242" spans="1:16" ht="33.75" x14ac:dyDescent="0.25">
      <c r="A5242" s="867" t="s">
        <v>7760</v>
      </c>
      <c r="B5242" s="867" t="s">
        <v>3626</v>
      </c>
      <c r="C5242" s="867" t="s">
        <v>3031</v>
      </c>
      <c r="D5242" s="868" t="s">
        <v>8458</v>
      </c>
      <c r="E5242" s="870">
        <v>3200</v>
      </c>
      <c r="F5242" s="869" t="s">
        <v>17553</v>
      </c>
      <c r="G5242" s="868" t="s">
        <v>17552</v>
      </c>
      <c r="H5242" s="867"/>
      <c r="I5242" s="867"/>
      <c r="J5242" s="867"/>
      <c r="K5242" s="866">
        <v>1</v>
      </c>
      <c r="L5242" s="866">
        <v>5</v>
      </c>
      <c r="M5242" s="865">
        <v>17056.870367912248</v>
      </c>
      <c r="N5242" s="866">
        <v>0</v>
      </c>
      <c r="O5242" s="866">
        <v>0</v>
      </c>
      <c r="P5242" s="865">
        <v>0</v>
      </c>
    </row>
    <row r="5243" spans="1:16" ht="33.75" x14ac:dyDescent="0.25">
      <c r="A5243" s="867" t="s">
        <v>7760</v>
      </c>
      <c r="B5243" s="867" t="s">
        <v>3626</v>
      </c>
      <c r="C5243" s="867" t="s">
        <v>3031</v>
      </c>
      <c r="D5243" s="868" t="s">
        <v>7791</v>
      </c>
      <c r="E5243" s="870">
        <v>4200</v>
      </c>
      <c r="F5243" s="869" t="s">
        <v>17551</v>
      </c>
      <c r="G5243" s="868" t="s">
        <v>17550</v>
      </c>
      <c r="H5243" s="867" t="s">
        <v>7756</v>
      </c>
      <c r="I5243" s="867" t="s">
        <v>2676</v>
      </c>
      <c r="J5243" s="867" t="s">
        <v>7836</v>
      </c>
      <c r="K5243" s="866">
        <v>0</v>
      </c>
      <c r="L5243" s="866">
        <v>0</v>
      </c>
      <c r="M5243" s="865">
        <v>0</v>
      </c>
      <c r="N5243" s="866">
        <v>2</v>
      </c>
      <c r="O5243" s="866">
        <v>4</v>
      </c>
      <c r="P5243" s="865">
        <v>17388.599999999999</v>
      </c>
    </row>
    <row r="5244" spans="1:16" ht="33.75" x14ac:dyDescent="0.25">
      <c r="A5244" s="867" t="s">
        <v>7760</v>
      </c>
      <c r="B5244" s="867" t="s">
        <v>3626</v>
      </c>
      <c r="C5244" s="867" t="s">
        <v>3031</v>
      </c>
      <c r="D5244" s="868" t="s">
        <v>7776</v>
      </c>
      <c r="E5244" s="870">
        <v>4200</v>
      </c>
      <c r="F5244" s="869" t="s">
        <v>17549</v>
      </c>
      <c r="G5244" s="868" t="s">
        <v>17548</v>
      </c>
      <c r="H5244" s="867" t="s">
        <v>7756</v>
      </c>
      <c r="I5244" s="867" t="s">
        <v>2772</v>
      </c>
      <c r="J5244" s="867" t="s">
        <v>7894</v>
      </c>
      <c r="K5244" s="866">
        <v>3</v>
      </c>
      <c r="L5244" s="866">
        <v>8</v>
      </c>
      <c r="M5244" s="865">
        <v>35819.427772615716</v>
      </c>
      <c r="N5244" s="866">
        <v>0</v>
      </c>
      <c r="O5244" s="866">
        <v>0</v>
      </c>
      <c r="P5244" s="865">
        <v>0</v>
      </c>
    </row>
    <row r="5245" spans="1:16" ht="33.75" x14ac:dyDescent="0.25">
      <c r="A5245" s="867" t="s">
        <v>7760</v>
      </c>
      <c r="B5245" s="867" t="s">
        <v>3626</v>
      </c>
      <c r="C5245" s="867" t="s">
        <v>3031</v>
      </c>
      <c r="D5245" s="868" t="s">
        <v>8505</v>
      </c>
      <c r="E5245" s="870">
        <v>7500</v>
      </c>
      <c r="F5245" s="869" t="s">
        <v>17547</v>
      </c>
      <c r="G5245" s="868" t="s">
        <v>17546</v>
      </c>
      <c r="H5245" s="867" t="s">
        <v>7756</v>
      </c>
      <c r="I5245" s="867" t="s">
        <v>2737</v>
      </c>
      <c r="J5245" s="867" t="s">
        <v>8142</v>
      </c>
      <c r="K5245" s="866">
        <v>8</v>
      </c>
      <c r="L5245" s="866">
        <v>12</v>
      </c>
      <c r="M5245" s="865">
        <v>70359.590267638021</v>
      </c>
      <c r="N5245" s="866">
        <v>1</v>
      </c>
      <c r="O5245" s="866">
        <v>6</v>
      </c>
      <c r="P5245" s="865">
        <v>45882.9</v>
      </c>
    </row>
    <row r="5246" spans="1:16" ht="33.75" x14ac:dyDescent="0.25">
      <c r="A5246" s="867" t="s">
        <v>7760</v>
      </c>
      <c r="B5246" s="867" t="s">
        <v>3626</v>
      </c>
      <c r="C5246" s="867" t="s">
        <v>3031</v>
      </c>
      <c r="D5246" s="868" t="s">
        <v>7768</v>
      </c>
      <c r="E5246" s="870">
        <v>5500</v>
      </c>
      <c r="F5246" s="869" t="s">
        <v>17545</v>
      </c>
      <c r="G5246" s="868" t="s">
        <v>17544</v>
      </c>
      <c r="H5246" s="867" t="s">
        <v>7756</v>
      </c>
      <c r="I5246" s="867" t="s">
        <v>2786</v>
      </c>
      <c r="J5246" s="867" t="s">
        <v>7788</v>
      </c>
      <c r="K5246" s="866">
        <v>3</v>
      </c>
      <c r="L5246" s="866">
        <v>8</v>
      </c>
      <c r="M5246" s="865">
        <v>35819.427772615716</v>
      </c>
      <c r="N5246" s="866">
        <v>0</v>
      </c>
      <c r="O5246" s="866">
        <v>0</v>
      </c>
      <c r="P5246" s="865">
        <v>0</v>
      </c>
    </row>
    <row r="5247" spans="1:16" ht="33.75" x14ac:dyDescent="0.25">
      <c r="A5247" s="867" t="s">
        <v>7760</v>
      </c>
      <c r="B5247" s="867" t="s">
        <v>3626</v>
      </c>
      <c r="C5247" s="867" t="s">
        <v>3031</v>
      </c>
      <c r="D5247" s="868" t="s">
        <v>7863</v>
      </c>
      <c r="E5247" s="870">
        <v>2500</v>
      </c>
      <c r="F5247" s="869" t="s">
        <v>17543</v>
      </c>
      <c r="G5247" s="868" t="s">
        <v>17542</v>
      </c>
      <c r="H5247" s="867" t="s">
        <v>7796</v>
      </c>
      <c r="I5247" s="867" t="s">
        <v>2861</v>
      </c>
      <c r="J5247" s="867" t="s">
        <v>8142</v>
      </c>
      <c r="K5247" s="866">
        <v>1</v>
      </c>
      <c r="L5247" s="866">
        <v>3</v>
      </c>
      <c r="M5247" s="865">
        <v>7995.4079849588661</v>
      </c>
      <c r="N5247" s="866">
        <v>0</v>
      </c>
      <c r="O5247" s="866">
        <v>0</v>
      </c>
      <c r="P5247" s="865">
        <v>0</v>
      </c>
    </row>
    <row r="5248" spans="1:16" ht="33.75" x14ac:dyDescent="0.25">
      <c r="A5248" s="867" t="s">
        <v>7760</v>
      </c>
      <c r="B5248" s="867" t="s">
        <v>3626</v>
      </c>
      <c r="C5248" s="867" t="s">
        <v>3031</v>
      </c>
      <c r="D5248" s="868" t="s">
        <v>7854</v>
      </c>
      <c r="E5248" s="870">
        <v>4200</v>
      </c>
      <c r="F5248" s="869" t="s">
        <v>17541</v>
      </c>
      <c r="G5248" s="868" t="s">
        <v>17540</v>
      </c>
      <c r="H5248" s="867" t="s">
        <v>7756</v>
      </c>
      <c r="I5248" s="867" t="s">
        <v>2892</v>
      </c>
      <c r="J5248" s="867" t="s">
        <v>7800</v>
      </c>
      <c r="K5248" s="866">
        <v>3</v>
      </c>
      <c r="L5248" s="866">
        <v>12</v>
      </c>
      <c r="M5248" s="865">
        <v>53729.141658923581</v>
      </c>
      <c r="N5248" s="866">
        <v>1</v>
      </c>
      <c r="O5248" s="866">
        <v>6</v>
      </c>
      <c r="P5248" s="865">
        <v>26082.9</v>
      </c>
    </row>
    <row r="5249" spans="1:16" ht="33.75" x14ac:dyDescent="0.25">
      <c r="A5249" s="867" t="s">
        <v>7760</v>
      </c>
      <c r="B5249" s="867" t="s">
        <v>3626</v>
      </c>
      <c r="C5249" s="867" t="s">
        <v>3031</v>
      </c>
      <c r="D5249" s="868" t="s">
        <v>8237</v>
      </c>
      <c r="E5249" s="870">
        <v>3000</v>
      </c>
      <c r="F5249" s="869" t="s">
        <v>17539</v>
      </c>
      <c r="G5249" s="868" t="s">
        <v>17538</v>
      </c>
      <c r="H5249" s="867" t="s">
        <v>7756</v>
      </c>
      <c r="I5249" s="867" t="s">
        <v>8015</v>
      </c>
      <c r="J5249" s="867" t="s">
        <v>8014</v>
      </c>
      <c r="K5249" s="866">
        <v>5</v>
      </c>
      <c r="L5249" s="866">
        <v>12</v>
      </c>
      <c r="M5249" s="865">
        <v>38377.958327802553</v>
      </c>
      <c r="N5249" s="866">
        <v>4</v>
      </c>
      <c r="O5249" s="866">
        <v>6</v>
      </c>
      <c r="P5249" s="865">
        <v>18882.900000000001</v>
      </c>
    </row>
    <row r="5250" spans="1:16" ht="33.75" x14ac:dyDescent="0.25">
      <c r="A5250" s="867" t="s">
        <v>7760</v>
      </c>
      <c r="B5250" s="867" t="s">
        <v>3626</v>
      </c>
      <c r="C5250" s="867" t="s">
        <v>3031</v>
      </c>
      <c r="D5250" s="868" t="s">
        <v>8218</v>
      </c>
      <c r="E5250" s="870">
        <v>2000</v>
      </c>
      <c r="F5250" s="869" t="s">
        <v>17537</v>
      </c>
      <c r="G5250" s="868" t="s">
        <v>17536</v>
      </c>
      <c r="H5250" s="867"/>
      <c r="I5250" s="867"/>
      <c r="J5250" s="867"/>
      <c r="K5250" s="866">
        <v>2</v>
      </c>
      <c r="L5250" s="866">
        <v>12</v>
      </c>
      <c r="M5250" s="865">
        <v>25585.305551868372</v>
      </c>
      <c r="N5250" s="866">
        <v>2</v>
      </c>
      <c r="O5250" s="866">
        <v>6</v>
      </c>
      <c r="P5250" s="865">
        <v>12882.9</v>
      </c>
    </row>
    <row r="5251" spans="1:16" ht="33.75" x14ac:dyDescent="0.25">
      <c r="A5251" s="867" t="s">
        <v>7760</v>
      </c>
      <c r="B5251" s="867" t="s">
        <v>3626</v>
      </c>
      <c r="C5251" s="867" t="s">
        <v>3031</v>
      </c>
      <c r="D5251" s="868" t="s">
        <v>7776</v>
      </c>
      <c r="E5251" s="870">
        <v>4200</v>
      </c>
      <c r="F5251" s="869" t="s">
        <v>17535</v>
      </c>
      <c r="G5251" s="868" t="s">
        <v>17534</v>
      </c>
      <c r="H5251" s="867" t="s">
        <v>7756</v>
      </c>
      <c r="I5251" s="867" t="s">
        <v>2892</v>
      </c>
      <c r="J5251" s="867" t="s">
        <v>8142</v>
      </c>
      <c r="K5251" s="866">
        <v>3</v>
      </c>
      <c r="L5251" s="866">
        <v>12</v>
      </c>
      <c r="M5251" s="865">
        <v>53729.141658923581</v>
      </c>
      <c r="N5251" s="866">
        <v>2</v>
      </c>
      <c r="O5251" s="866">
        <v>6</v>
      </c>
      <c r="P5251" s="865">
        <v>26082.9</v>
      </c>
    </row>
    <row r="5252" spans="1:16" ht="33.75" x14ac:dyDescent="0.25">
      <c r="A5252" s="867" t="s">
        <v>7760</v>
      </c>
      <c r="B5252" s="867" t="s">
        <v>3626</v>
      </c>
      <c r="C5252" s="867" t="s">
        <v>3031</v>
      </c>
      <c r="D5252" s="868" t="s">
        <v>7776</v>
      </c>
      <c r="E5252" s="870">
        <v>4200</v>
      </c>
      <c r="F5252" s="869" t="s">
        <v>17533</v>
      </c>
      <c r="G5252" s="868" t="s">
        <v>17532</v>
      </c>
      <c r="H5252" s="867" t="s">
        <v>7756</v>
      </c>
      <c r="I5252" s="867" t="s">
        <v>2676</v>
      </c>
      <c r="J5252" s="867" t="s">
        <v>7780</v>
      </c>
      <c r="K5252" s="866">
        <v>4</v>
      </c>
      <c r="L5252" s="866">
        <v>12</v>
      </c>
      <c r="M5252" s="865">
        <v>53729.141658923581</v>
      </c>
      <c r="N5252" s="866">
        <v>2</v>
      </c>
      <c r="O5252" s="866">
        <v>6</v>
      </c>
      <c r="P5252" s="865">
        <v>26082.9</v>
      </c>
    </row>
    <row r="5253" spans="1:16" ht="33.75" x14ac:dyDescent="0.25">
      <c r="A5253" s="867" t="s">
        <v>7760</v>
      </c>
      <c r="B5253" s="867" t="s">
        <v>3626</v>
      </c>
      <c r="C5253" s="867" t="s">
        <v>3031</v>
      </c>
      <c r="D5253" s="868" t="s">
        <v>7776</v>
      </c>
      <c r="E5253" s="870">
        <v>4200</v>
      </c>
      <c r="F5253" s="869" t="s">
        <v>17531</v>
      </c>
      <c r="G5253" s="868" t="s">
        <v>17530</v>
      </c>
      <c r="H5253" s="867" t="s">
        <v>7756</v>
      </c>
      <c r="I5253" s="867" t="s">
        <v>2892</v>
      </c>
      <c r="J5253" s="867" t="s">
        <v>7780</v>
      </c>
      <c r="K5253" s="866">
        <v>4</v>
      </c>
      <c r="L5253" s="866">
        <v>12</v>
      </c>
      <c r="M5253" s="865">
        <v>53729.141658923581</v>
      </c>
      <c r="N5253" s="866">
        <v>2</v>
      </c>
      <c r="O5253" s="866">
        <v>6</v>
      </c>
      <c r="P5253" s="865">
        <v>26082.9</v>
      </c>
    </row>
    <row r="5254" spans="1:16" ht="33.75" x14ac:dyDescent="0.25">
      <c r="A5254" s="867" t="s">
        <v>7760</v>
      </c>
      <c r="B5254" s="867" t="s">
        <v>3626</v>
      </c>
      <c r="C5254" s="867" t="s">
        <v>3031</v>
      </c>
      <c r="D5254" s="868" t="s">
        <v>7799</v>
      </c>
      <c r="E5254" s="870">
        <v>5500</v>
      </c>
      <c r="F5254" s="869" t="s">
        <v>17529</v>
      </c>
      <c r="G5254" s="868" t="s">
        <v>17528</v>
      </c>
      <c r="H5254" s="867" t="s">
        <v>7756</v>
      </c>
      <c r="I5254" s="867" t="s">
        <v>2703</v>
      </c>
      <c r="J5254" s="867" t="s">
        <v>7777</v>
      </c>
      <c r="K5254" s="866">
        <v>2</v>
      </c>
      <c r="L5254" s="866">
        <v>7</v>
      </c>
      <c r="M5254" s="865">
        <v>41043.094322788849</v>
      </c>
      <c r="N5254" s="866">
        <v>3</v>
      </c>
      <c r="O5254" s="866">
        <v>6</v>
      </c>
      <c r="P5254" s="865">
        <v>33882.9</v>
      </c>
    </row>
    <row r="5255" spans="1:16" ht="33.75" x14ac:dyDescent="0.25">
      <c r="A5255" s="867" t="s">
        <v>7760</v>
      </c>
      <c r="B5255" s="867" t="s">
        <v>3626</v>
      </c>
      <c r="C5255" s="867" t="s">
        <v>3031</v>
      </c>
      <c r="D5255" s="868" t="s">
        <v>11708</v>
      </c>
      <c r="E5255" s="870">
        <v>5500</v>
      </c>
      <c r="F5255" s="869" t="s">
        <v>17527</v>
      </c>
      <c r="G5255" s="868" t="s">
        <v>17526</v>
      </c>
      <c r="H5255" s="867" t="s">
        <v>7796</v>
      </c>
      <c r="I5255" s="867" t="s">
        <v>4016</v>
      </c>
      <c r="J5255" s="867" t="s">
        <v>8199</v>
      </c>
      <c r="K5255" s="866">
        <v>2</v>
      </c>
      <c r="L5255" s="866">
        <v>12</v>
      </c>
      <c r="M5255" s="865">
        <v>70359.590267638021</v>
      </c>
      <c r="N5255" s="866">
        <v>1</v>
      </c>
      <c r="O5255" s="866">
        <v>1</v>
      </c>
      <c r="P5255" s="865">
        <v>5647.15</v>
      </c>
    </row>
    <row r="5256" spans="1:16" ht="33.75" x14ac:dyDescent="0.25">
      <c r="A5256" s="867" t="s">
        <v>7760</v>
      </c>
      <c r="B5256" s="867" t="s">
        <v>3626</v>
      </c>
      <c r="C5256" s="867" t="s">
        <v>3031</v>
      </c>
      <c r="D5256" s="868" t="s">
        <v>10336</v>
      </c>
      <c r="E5256" s="870">
        <v>4200</v>
      </c>
      <c r="F5256" s="869" t="s">
        <v>17525</v>
      </c>
      <c r="G5256" s="868" t="s">
        <v>17524</v>
      </c>
      <c r="H5256" s="867" t="s">
        <v>7756</v>
      </c>
      <c r="I5256" s="867" t="s">
        <v>2704</v>
      </c>
      <c r="J5256" s="867" t="s">
        <v>7783</v>
      </c>
      <c r="K5256" s="866">
        <v>1</v>
      </c>
      <c r="L5256" s="866">
        <v>2</v>
      </c>
      <c r="M5256" s="865">
        <v>8954.856943153929</v>
      </c>
      <c r="N5256" s="866">
        <v>0</v>
      </c>
      <c r="O5256" s="866">
        <v>0</v>
      </c>
      <c r="P5256" s="865">
        <v>0</v>
      </c>
    </row>
    <row r="5257" spans="1:16" x14ac:dyDescent="0.25">
      <c r="A5257" s="1772" t="s">
        <v>2848</v>
      </c>
      <c r="B5257" s="1772"/>
      <c r="C5257" s="1772"/>
      <c r="D5257" s="1772"/>
      <c r="E5257" s="1772"/>
      <c r="F5257" s="1772" t="s">
        <v>378</v>
      </c>
      <c r="G5257" s="1772"/>
      <c r="H5257" s="1772"/>
      <c r="I5257" s="1772"/>
      <c r="J5257" s="1772"/>
      <c r="K5257" s="1771" t="s">
        <v>2847</v>
      </c>
      <c r="L5257" s="1771"/>
      <c r="M5257" s="1771"/>
      <c r="N5257" s="1771" t="s">
        <v>2846</v>
      </c>
      <c r="O5257" s="1771"/>
      <c r="P5257" s="1771"/>
    </row>
    <row r="5258" spans="1:16" ht="69.75" x14ac:dyDescent="0.25">
      <c r="A5258" s="1535" t="s">
        <v>2845</v>
      </c>
      <c r="B5258" s="1535" t="s">
        <v>5</v>
      </c>
      <c r="C5258" s="1535" t="s">
        <v>2844</v>
      </c>
      <c r="D5258" s="1535" t="s">
        <v>2843</v>
      </c>
      <c r="E5258" s="1536" t="s">
        <v>2842</v>
      </c>
      <c r="F5258" s="1537" t="s">
        <v>2841</v>
      </c>
      <c r="G5258" s="1540" t="s">
        <v>2840</v>
      </c>
      <c r="H5258" s="1535" t="s">
        <v>2839</v>
      </c>
      <c r="I5258" s="1535" t="s">
        <v>2838</v>
      </c>
      <c r="J5258" s="1535" t="s">
        <v>2837</v>
      </c>
      <c r="K5258" s="1538" t="s">
        <v>2836</v>
      </c>
      <c r="L5258" s="1538" t="s">
        <v>2835</v>
      </c>
      <c r="M5258" s="1539" t="s">
        <v>2834</v>
      </c>
      <c r="N5258" s="1538" t="s">
        <v>2836</v>
      </c>
      <c r="O5258" s="1538" t="s">
        <v>2835</v>
      </c>
      <c r="P5258" s="1539" t="s">
        <v>2834</v>
      </c>
    </row>
    <row r="5259" spans="1:16" ht="33.75" x14ac:dyDescent="0.25">
      <c r="A5259" s="867" t="s">
        <v>7760</v>
      </c>
      <c r="B5259" s="867" t="s">
        <v>3626</v>
      </c>
      <c r="C5259" s="867" t="s">
        <v>3031</v>
      </c>
      <c r="D5259" s="868" t="s">
        <v>7854</v>
      </c>
      <c r="E5259" s="870">
        <v>4200</v>
      </c>
      <c r="F5259" s="869" t="s">
        <v>17523</v>
      </c>
      <c r="G5259" s="868" t="s">
        <v>17522</v>
      </c>
      <c r="H5259" s="867" t="s">
        <v>7796</v>
      </c>
      <c r="I5259" s="867" t="s">
        <v>5168</v>
      </c>
      <c r="J5259" s="867" t="s">
        <v>8100</v>
      </c>
      <c r="K5259" s="866">
        <v>4</v>
      </c>
      <c r="L5259" s="866">
        <v>12</v>
      </c>
      <c r="M5259" s="865">
        <v>53729.141658923581</v>
      </c>
      <c r="N5259" s="866">
        <v>2</v>
      </c>
      <c r="O5259" s="866">
        <v>6</v>
      </c>
      <c r="P5259" s="865">
        <v>26082.9</v>
      </c>
    </row>
    <row r="5260" spans="1:16" ht="33.75" x14ac:dyDescent="0.25">
      <c r="A5260" s="867" t="s">
        <v>7760</v>
      </c>
      <c r="B5260" s="867" t="s">
        <v>3626</v>
      </c>
      <c r="C5260" s="867" t="s">
        <v>3031</v>
      </c>
      <c r="D5260" s="868" t="s">
        <v>7759</v>
      </c>
      <c r="E5260" s="870">
        <v>2700</v>
      </c>
      <c r="F5260" s="869" t="s">
        <v>17521</v>
      </c>
      <c r="G5260" s="868" t="s">
        <v>17520</v>
      </c>
      <c r="H5260" s="867"/>
      <c r="I5260" s="867"/>
      <c r="J5260" s="867"/>
      <c r="K5260" s="866">
        <v>4</v>
      </c>
      <c r="L5260" s="866">
        <v>12</v>
      </c>
      <c r="M5260" s="865">
        <v>34540.162495022305</v>
      </c>
      <c r="N5260" s="866">
        <v>2</v>
      </c>
      <c r="O5260" s="866">
        <v>6</v>
      </c>
      <c r="P5260" s="865">
        <v>17082.900000000001</v>
      </c>
    </row>
    <row r="5261" spans="1:16" ht="33.75" x14ac:dyDescent="0.25">
      <c r="A5261" s="867" t="s">
        <v>7760</v>
      </c>
      <c r="B5261" s="867" t="s">
        <v>3626</v>
      </c>
      <c r="C5261" s="867" t="s">
        <v>3031</v>
      </c>
      <c r="D5261" s="868" t="s">
        <v>7759</v>
      </c>
      <c r="E5261" s="870">
        <v>2700</v>
      </c>
      <c r="F5261" s="869" t="s">
        <v>17519</v>
      </c>
      <c r="G5261" s="868" t="s">
        <v>17518</v>
      </c>
      <c r="H5261" s="867"/>
      <c r="I5261" s="867"/>
      <c r="J5261" s="867"/>
      <c r="K5261" s="866">
        <v>4</v>
      </c>
      <c r="L5261" s="866">
        <v>12</v>
      </c>
      <c r="M5261" s="865">
        <v>34540.162495022305</v>
      </c>
      <c r="N5261" s="866">
        <v>2</v>
      </c>
      <c r="O5261" s="866">
        <v>6</v>
      </c>
      <c r="P5261" s="865">
        <v>17082.900000000001</v>
      </c>
    </row>
    <row r="5262" spans="1:16" ht="33.75" x14ac:dyDescent="0.25">
      <c r="A5262" s="867" t="s">
        <v>7760</v>
      </c>
      <c r="B5262" s="867" t="s">
        <v>3626</v>
      </c>
      <c r="C5262" s="867" t="s">
        <v>3031</v>
      </c>
      <c r="D5262" s="868" t="s">
        <v>7829</v>
      </c>
      <c r="E5262" s="870">
        <v>3200</v>
      </c>
      <c r="F5262" s="869" t="s">
        <v>17517</v>
      </c>
      <c r="G5262" s="868" t="s">
        <v>17516</v>
      </c>
      <c r="H5262" s="867"/>
      <c r="I5262" s="867"/>
      <c r="J5262" s="867"/>
      <c r="K5262" s="866">
        <v>3</v>
      </c>
      <c r="L5262" s="866">
        <v>12</v>
      </c>
      <c r="M5262" s="865">
        <v>40936.488882989397</v>
      </c>
      <c r="N5262" s="866">
        <v>3</v>
      </c>
      <c r="O5262" s="866">
        <v>6</v>
      </c>
      <c r="P5262" s="865">
        <v>20082.900000000001</v>
      </c>
    </row>
    <row r="5263" spans="1:16" ht="33.75" x14ac:dyDescent="0.25">
      <c r="A5263" s="867" t="s">
        <v>7760</v>
      </c>
      <c r="B5263" s="867" t="s">
        <v>3626</v>
      </c>
      <c r="C5263" s="867" t="s">
        <v>3031</v>
      </c>
      <c r="D5263" s="868" t="s">
        <v>7863</v>
      </c>
      <c r="E5263" s="870">
        <v>2500</v>
      </c>
      <c r="F5263" s="869" t="s">
        <v>17515</v>
      </c>
      <c r="G5263" s="868" t="s">
        <v>17514</v>
      </c>
      <c r="H5263" s="867"/>
      <c r="I5263" s="867"/>
      <c r="J5263" s="867"/>
      <c r="K5263" s="866">
        <v>4</v>
      </c>
      <c r="L5263" s="866">
        <v>12</v>
      </c>
      <c r="M5263" s="865">
        <v>31981.631939835464</v>
      </c>
      <c r="N5263" s="866">
        <v>2</v>
      </c>
      <c r="O5263" s="866">
        <v>6</v>
      </c>
      <c r="P5263" s="865">
        <v>15882.9</v>
      </c>
    </row>
    <row r="5264" spans="1:16" ht="33.75" x14ac:dyDescent="0.25">
      <c r="A5264" s="867" t="s">
        <v>7760</v>
      </c>
      <c r="B5264" s="867" t="s">
        <v>3626</v>
      </c>
      <c r="C5264" s="867" t="s">
        <v>3031</v>
      </c>
      <c r="D5264" s="868" t="s">
        <v>10865</v>
      </c>
      <c r="E5264" s="870">
        <v>2500</v>
      </c>
      <c r="F5264" s="869" t="s">
        <v>17513</v>
      </c>
      <c r="G5264" s="868" t="s">
        <v>17512</v>
      </c>
      <c r="H5264" s="867" t="s">
        <v>2751</v>
      </c>
      <c r="I5264" s="867" t="s">
        <v>2741</v>
      </c>
      <c r="J5264" s="867" t="s">
        <v>17511</v>
      </c>
      <c r="K5264" s="866">
        <v>4</v>
      </c>
      <c r="L5264" s="866">
        <v>12</v>
      </c>
      <c r="M5264" s="865">
        <v>31981.631939835464</v>
      </c>
      <c r="N5264" s="866">
        <v>2</v>
      </c>
      <c r="O5264" s="866">
        <v>6</v>
      </c>
      <c r="P5264" s="865">
        <v>15882.9</v>
      </c>
    </row>
    <row r="5265" spans="1:16" ht="33.75" x14ac:dyDescent="0.25">
      <c r="A5265" s="867" t="s">
        <v>7760</v>
      </c>
      <c r="B5265" s="867" t="s">
        <v>3626</v>
      </c>
      <c r="C5265" s="867" t="s">
        <v>3031</v>
      </c>
      <c r="D5265" s="868" t="s">
        <v>14615</v>
      </c>
      <c r="E5265" s="870">
        <v>5500</v>
      </c>
      <c r="F5265" s="869" t="s">
        <v>17510</v>
      </c>
      <c r="G5265" s="868" t="s">
        <v>17509</v>
      </c>
      <c r="H5265" s="867" t="s">
        <v>7756</v>
      </c>
      <c r="I5265" s="867" t="s">
        <v>4477</v>
      </c>
      <c r="J5265" s="867" t="s">
        <v>9035</v>
      </c>
      <c r="K5265" s="866">
        <v>3</v>
      </c>
      <c r="L5265" s="866">
        <v>12</v>
      </c>
      <c r="M5265" s="865">
        <v>70359.590267638021</v>
      </c>
      <c r="N5265" s="866">
        <v>2</v>
      </c>
      <c r="O5265" s="866">
        <v>6</v>
      </c>
      <c r="P5265" s="865">
        <v>33882.9</v>
      </c>
    </row>
    <row r="5266" spans="1:16" ht="33.75" x14ac:dyDescent="0.25">
      <c r="A5266" s="867" t="s">
        <v>7760</v>
      </c>
      <c r="B5266" s="867" t="s">
        <v>3626</v>
      </c>
      <c r="C5266" s="867" t="s">
        <v>3031</v>
      </c>
      <c r="D5266" s="868" t="s">
        <v>17508</v>
      </c>
      <c r="E5266" s="870">
        <v>9000</v>
      </c>
      <c r="F5266" s="869" t="s">
        <v>17507</v>
      </c>
      <c r="G5266" s="868" t="s">
        <v>17506</v>
      </c>
      <c r="H5266" s="867" t="s">
        <v>7756</v>
      </c>
      <c r="I5266" s="867" t="s">
        <v>2772</v>
      </c>
      <c r="J5266" s="867" t="s">
        <v>7884</v>
      </c>
      <c r="K5266" s="866">
        <v>4</v>
      </c>
      <c r="L5266" s="866">
        <v>12</v>
      </c>
      <c r="M5266" s="865">
        <v>95944.89581950639</v>
      </c>
      <c r="N5266" s="866">
        <v>1</v>
      </c>
      <c r="O5266" s="866">
        <v>6</v>
      </c>
      <c r="P5266" s="865">
        <v>54882.9</v>
      </c>
    </row>
    <row r="5267" spans="1:16" ht="33.75" x14ac:dyDescent="0.25">
      <c r="A5267" s="867" t="s">
        <v>7760</v>
      </c>
      <c r="B5267" s="867" t="s">
        <v>3626</v>
      </c>
      <c r="C5267" s="867" t="s">
        <v>3031</v>
      </c>
      <c r="D5267" s="868" t="s">
        <v>8218</v>
      </c>
      <c r="E5267" s="870">
        <v>2000</v>
      </c>
      <c r="F5267" s="869" t="s">
        <v>17505</v>
      </c>
      <c r="G5267" s="868" t="s">
        <v>17504</v>
      </c>
      <c r="H5267" s="867" t="s">
        <v>2751</v>
      </c>
      <c r="I5267" s="867" t="s">
        <v>17470</v>
      </c>
      <c r="J5267" s="867" t="s">
        <v>17503</v>
      </c>
      <c r="K5267" s="866">
        <v>3</v>
      </c>
      <c r="L5267" s="866">
        <v>12</v>
      </c>
      <c r="M5267" s="865">
        <v>25585.305551868372</v>
      </c>
      <c r="N5267" s="866">
        <v>2</v>
      </c>
      <c r="O5267" s="866">
        <v>6</v>
      </c>
      <c r="P5267" s="865">
        <v>12882.9</v>
      </c>
    </row>
    <row r="5268" spans="1:16" ht="33.75" x14ac:dyDescent="0.25">
      <c r="A5268" s="867" t="s">
        <v>7760</v>
      </c>
      <c r="B5268" s="867" t="s">
        <v>3626</v>
      </c>
      <c r="C5268" s="867" t="s">
        <v>3031</v>
      </c>
      <c r="D5268" s="868" t="s">
        <v>1876</v>
      </c>
      <c r="E5268" s="870">
        <v>2200</v>
      </c>
      <c r="F5268" s="869" t="s">
        <v>17502</v>
      </c>
      <c r="G5268" s="868" t="s">
        <v>17501</v>
      </c>
      <c r="H5268" s="867" t="s">
        <v>2751</v>
      </c>
      <c r="I5268" s="867" t="s">
        <v>2786</v>
      </c>
      <c r="J5268" s="867" t="s">
        <v>17500</v>
      </c>
      <c r="K5268" s="866">
        <v>3</v>
      </c>
      <c r="L5268" s="866">
        <v>12</v>
      </c>
      <c r="M5268" s="865">
        <v>28143.836107055209</v>
      </c>
      <c r="N5268" s="866">
        <v>2</v>
      </c>
      <c r="O5268" s="866">
        <v>6</v>
      </c>
      <c r="P5268" s="865">
        <v>14082.9</v>
      </c>
    </row>
    <row r="5269" spans="1:16" ht="33.75" x14ac:dyDescent="0.25">
      <c r="A5269" s="867" t="s">
        <v>7760</v>
      </c>
      <c r="B5269" s="867" t="s">
        <v>3626</v>
      </c>
      <c r="C5269" s="867" t="s">
        <v>3031</v>
      </c>
      <c r="D5269" s="868" t="s">
        <v>7759</v>
      </c>
      <c r="E5269" s="870">
        <v>2700</v>
      </c>
      <c r="F5269" s="869" t="s">
        <v>17499</v>
      </c>
      <c r="G5269" s="868" t="s">
        <v>17498</v>
      </c>
      <c r="H5269" s="867" t="s">
        <v>2751</v>
      </c>
      <c r="I5269" s="867" t="s">
        <v>7689</v>
      </c>
      <c r="J5269" s="867" t="s">
        <v>12604</v>
      </c>
      <c r="K5269" s="866">
        <v>3</v>
      </c>
      <c r="L5269" s="866">
        <v>12</v>
      </c>
      <c r="M5269" s="865">
        <v>34540.162495022305</v>
      </c>
      <c r="N5269" s="866">
        <v>2</v>
      </c>
      <c r="O5269" s="866">
        <v>6</v>
      </c>
      <c r="P5269" s="865">
        <v>17082.900000000001</v>
      </c>
    </row>
    <row r="5270" spans="1:16" ht="33.75" x14ac:dyDescent="0.25">
      <c r="A5270" s="867" t="s">
        <v>7760</v>
      </c>
      <c r="B5270" s="867" t="s">
        <v>3626</v>
      </c>
      <c r="C5270" s="867" t="s">
        <v>3031</v>
      </c>
      <c r="D5270" s="868" t="s">
        <v>8013</v>
      </c>
      <c r="E5270" s="870">
        <v>4200</v>
      </c>
      <c r="F5270" s="869" t="s">
        <v>17497</v>
      </c>
      <c r="G5270" s="868" t="s">
        <v>17496</v>
      </c>
      <c r="H5270" s="867" t="s">
        <v>7756</v>
      </c>
      <c r="I5270" s="867" t="s">
        <v>2892</v>
      </c>
      <c r="J5270" s="867" t="s">
        <v>8100</v>
      </c>
      <c r="K5270" s="866">
        <v>3</v>
      </c>
      <c r="L5270" s="866">
        <v>12</v>
      </c>
      <c r="M5270" s="865">
        <v>53729.141658923581</v>
      </c>
      <c r="N5270" s="866">
        <v>2</v>
      </c>
      <c r="O5270" s="866">
        <v>6</v>
      </c>
      <c r="P5270" s="865">
        <v>26082.9</v>
      </c>
    </row>
    <row r="5271" spans="1:16" ht="33.75" x14ac:dyDescent="0.25">
      <c r="A5271" s="867" t="s">
        <v>7760</v>
      </c>
      <c r="B5271" s="867" t="s">
        <v>3626</v>
      </c>
      <c r="C5271" s="867" t="s">
        <v>3031</v>
      </c>
      <c r="D5271" s="868" t="s">
        <v>13327</v>
      </c>
      <c r="E5271" s="870">
        <v>4200</v>
      </c>
      <c r="F5271" s="869" t="s">
        <v>17495</v>
      </c>
      <c r="G5271" s="868" t="s">
        <v>17494</v>
      </c>
      <c r="H5271" s="867" t="s">
        <v>7796</v>
      </c>
      <c r="I5271" s="867" t="s">
        <v>2725</v>
      </c>
      <c r="J5271" s="867" t="s">
        <v>7769</v>
      </c>
      <c r="K5271" s="866">
        <v>4</v>
      </c>
      <c r="L5271" s="866">
        <v>12</v>
      </c>
      <c r="M5271" s="865">
        <v>53729.141658923581</v>
      </c>
      <c r="N5271" s="866">
        <v>2</v>
      </c>
      <c r="O5271" s="866">
        <v>6</v>
      </c>
      <c r="P5271" s="865">
        <v>26082.9</v>
      </c>
    </row>
    <row r="5272" spans="1:16" ht="33.75" x14ac:dyDescent="0.25">
      <c r="A5272" s="867" t="s">
        <v>7760</v>
      </c>
      <c r="B5272" s="867" t="s">
        <v>3626</v>
      </c>
      <c r="C5272" s="867" t="s">
        <v>3031</v>
      </c>
      <c r="D5272" s="868" t="s">
        <v>7759</v>
      </c>
      <c r="E5272" s="870">
        <v>2700</v>
      </c>
      <c r="F5272" s="869" t="s">
        <v>17493</v>
      </c>
      <c r="G5272" s="868" t="s">
        <v>17492</v>
      </c>
      <c r="H5272" s="867"/>
      <c r="I5272" s="867"/>
      <c r="J5272" s="867"/>
      <c r="K5272" s="866">
        <v>3</v>
      </c>
      <c r="L5272" s="866">
        <v>9</v>
      </c>
      <c r="M5272" s="865">
        <v>25905.121871266725</v>
      </c>
      <c r="N5272" s="866">
        <v>0</v>
      </c>
      <c r="O5272" s="866">
        <v>0</v>
      </c>
      <c r="P5272" s="865">
        <v>0</v>
      </c>
    </row>
    <row r="5273" spans="1:16" ht="33.75" x14ac:dyDescent="0.25">
      <c r="A5273" s="867" t="s">
        <v>7760</v>
      </c>
      <c r="B5273" s="867" t="s">
        <v>3626</v>
      </c>
      <c r="C5273" s="867" t="s">
        <v>3031</v>
      </c>
      <c r="D5273" s="868" t="s">
        <v>10865</v>
      </c>
      <c r="E5273" s="870">
        <v>2500</v>
      </c>
      <c r="F5273" s="869" t="s">
        <v>17491</v>
      </c>
      <c r="G5273" s="868" t="s">
        <v>17490</v>
      </c>
      <c r="H5273" s="867"/>
      <c r="I5273" s="867"/>
      <c r="J5273" s="867"/>
      <c r="K5273" s="866">
        <v>3</v>
      </c>
      <c r="L5273" s="866">
        <v>12</v>
      </c>
      <c r="M5273" s="865">
        <v>31981.631939835464</v>
      </c>
      <c r="N5273" s="866">
        <v>2</v>
      </c>
      <c r="O5273" s="866">
        <v>6</v>
      </c>
      <c r="P5273" s="865">
        <v>15882.9</v>
      </c>
    </row>
    <row r="5274" spans="1:16" ht="33.75" x14ac:dyDescent="0.25">
      <c r="A5274" s="867" t="s">
        <v>7760</v>
      </c>
      <c r="B5274" s="867" t="s">
        <v>3626</v>
      </c>
      <c r="C5274" s="867" t="s">
        <v>3031</v>
      </c>
      <c r="D5274" s="868" t="s">
        <v>8651</v>
      </c>
      <c r="E5274" s="870">
        <v>4200</v>
      </c>
      <c r="F5274" s="869" t="s">
        <v>17489</v>
      </c>
      <c r="G5274" s="868" t="s">
        <v>17488</v>
      </c>
      <c r="H5274" s="867" t="s">
        <v>7756</v>
      </c>
      <c r="I5274" s="867" t="s">
        <v>2704</v>
      </c>
      <c r="J5274" s="867" t="s">
        <v>7971</v>
      </c>
      <c r="K5274" s="866">
        <v>5</v>
      </c>
      <c r="L5274" s="866">
        <v>12</v>
      </c>
      <c r="M5274" s="865">
        <v>53729.141658923581</v>
      </c>
      <c r="N5274" s="866">
        <v>2</v>
      </c>
      <c r="O5274" s="866">
        <v>6</v>
      </c>
      <c r="P5274" s="865">
        <v>26082.9</v>
      </c>
    </row>
    <row r="5275" spans="1:16" ht="33.75" x14ac:dyDescent="0.25">
      <c r="A5275" s="867" t="s">
        <v>7760</v>
      </c>
      <c r="B5275" s="867" t="s">
        <v>3626</v>
      </c>
      <c r="C5275" s="867" t="s">
        <v>3031</v>
      </c>
      <c r="D5275" s="868" t="s">
        <v>7930</v>
      </c>
      <c r="E5275" s="870">
        <v>4200</v>
      </c>
      <c r="F5275" s="869" t="s">
        <v>17487</v>
      </c>
      <c r="G5275" s="868" t="s">
        <v>17486</v>
      </c>
      <c r="H5275" s="867" t="s">
        <v>7756</v>
      </c>
      <c r="I5275" s="867" t="s">
        <v>2892</v>
      </c>
      <c r="J5275" s="867" t="s">
        <v>7813</v>
      </c>
      <c r="K5275" s="866">
        <v>2</v>
      </c>
      <c r="L5275" s="866">
        <v>12</v>
      </c>
      <c r="M5275" s="865">
        <v>53729.141658923581</v>
      </c>
      <c r="N5275" s="866">
        <v>2</v>
      </c>
      <c r="O5275" s="866">
        <v>6</v>
      </c>
      <c r="P5275" s="865">
        <v>26082.9</v>
      </c>
    </row>
    <row r="5276" spans="1:16" ht="33.75" x14ac:dyDescent="0.25">
      <c r="A5276" s="867" t="s">
        <v>7760</v>
      </c>
      <c r="B5276" s="867" t="s">
        <v>3626</v>
      </c>
      <c r="C5276" s="867" t="s">
        <v>3031</v>
      </c>
      <c r="D5276" s="868" t="s">
        <v>7759</v>
      </c>
      <c r="E5276" s="870">
        <v>2700</v>
      </c>
      <c r="F5276" s="869" t="s">
        <v>17485</v>
      </c>
      <c r="G5276" s="868" t="s">
        <v>17484</v>
      </c>
      <c r="H5276" s="867" t="s">
        <v>7756</v>
      </c>
      <c r="I5276" s="867" t="s">
        <v>2786</v>
      </c>
      <c r="J5276" s="867" t="s">
        <v>7755</v>
      </c>
      <c r="K5276" s="866">
        <v>4</v>
      </c>
      <c r="L5276" s="866">
        <v>12</v>
      </c>
      <c r="M5276" s="865">
        <v>34540.162495022305</v>
      </c>
      <c r="N5276" s="866">
        <v>2</v>
      </c>
      <c r="O5276" s="866">
        <v>6</v>
      </c>
      <c r="P5276" s="865">
        <v>17082.900000000001</v>
      </c>
    </row>
    <row r="5277" spans="1:16" ht="33.75" x14ac:dyDescent="0.25">
      <c r="A5277" s="867" t="s">
        <v>7760</v>
      </c>
      <c r="B5277" s="867" t="s">
        <v>3626</v>
      </c>
      <c r="C5277" s="867" t="s">
        <v>3031</v>
      </c>
      <c r="D5277" s="868" t="s">
        <v>7863</v>
      </c>
      <c r="E5277" s="870">
        <v>2500</v>
      </c>
      <c r="F5277" s="869" t="s">
        <v>17483</v>
      </c>
      <c r="G5277" s="868" t="s">
        <v>17482</v>
      </c>
      <c r="H5277" s="867"/>
      <c r="I5277" s="867"/>
      <c r="J5277" s="867"/>
      <c r="K5277" s="866">
        <v>3</v>
      </c>
      <c r="L5277" s="866">
        <v>11</v>
      </c>
      <c r="M5277" s="865">
        <v>29316.495944849175</v>
      </c>
      <c r="N5277" s="866">
        <v>0</v>
      </c>
      <c r="O5277" s="866">
        <v>0</v>
      </c>
      <c r="P5277" s="865">
        <v>0</v>
      </c>
    </row>
    <row r="5278" spans="1:16" ht="33.75" x14ac:dyDescent="0.25">
      <c r="A5278" s="867" t="s">
        <v>7760</v>
      </c>
      <c r="B5278" s="867" t="s">
        <v>3626</v>
      </c>
      <c r="C5278" s="867" t="s">
        <v>3031</v>
      </c>
      <c r="D5278" s="868" t="s">
        <v>8345</v>
      </c>
      <c r="E5278" s="870">
        <v>9000</v>
      </c>
      <c r="F5278" s="869" t="s">
        <v>17481</v>
      </c>
      <c r="G5278" s="868" t="s">
        <v>17480</v>
      </c>
      <c r="H5278" s="867" t="s">
        <v>7817</v>
      </c>
      <c r="I5278" s="867" t="s">
        <v>17479</v>
      </c>
      <c r="J5278" s="867" t="s">
        <v>8014</v>
      </c>
      <c r="K5278" s="866">
        <v>5</v>
      </c>
      <c r="L5278" s="866">
        <v>12</v>
      </c>
      <c r="M5278" s="865">
        <v>95944.89581950639</v>
      </c>
      <c r="N5278" s="866">
        <v>1</v>
      </c>
      <c r="O5278" s="866">
        <v>6</v>
      </c>
      <c r="P5278" s="865">
        <v>54882.9</v>
      </c>
    </row>
    <row r="5279" spans="1:16" ht="33.75" x14ac:dyDescent="0.25">
      <c r="A5279" s="867" t="s">
        <v>7760</v>
      </c>
      <c r="B5279" s="867" t="s">
        <v>3626</v>
      </c>
      <c r="C5279" s="867" t="s">
        <v>3031</v>
      </c>
      <c r="D5279" s="868" t="s">
        <v>7863</v>
      </c>
      <c r="E5279" s="870">
        <v>2500</v>
      </c>
      <c r="F5279" s="869" t="s">
        <v>17478</v>
      </c>
      <c r="G5279" s="868" t="s">
        <v>17477</v>
      </c>
      <c r="H5279" s="867" t="s">
        <v>7796</v>
      </c>
      <c r="I5279" s="867" t="s">
        <v>3544</v>
      </c>
      <c r="J5279" s="867" t="s">
        <v>8342</v>
      </c>
      <c r="K5279" s="866">
        <v>3</v>
      </c>
      <c r="L5279" s="866">
        <v>7</v>
      </c>
      <c r="M5279" s="865">
        <v>18655.951964904019</v>
      </c>
      <c r="N5279" s="866">
        <v>2</v>
      </c>
      <c r="O5279" s="866">
        <v>6</v>
      </c>
      <c r="P5279" s="865">
        <v>15882.9</v>
      </c>
    </row>
    <row r="5280" spans="1:16" ht="33.75" x14ac:dyDescent="0.25">
      <c r="A5280" s="867" t="s">
        <v>7760</v>
      </c>
      <c r="B5280" s="867" t="s">
        <v>3626</v>
      </c>
      <c r="C5280" s="867" t="s">
        <v>3031</v>
      </c>
      <c r="D5280" s="868" t="s">
        <v>8345</v>
      </c>
      <c r="E5280" s="870">
        <v>9000</v>
      </c>
      <c r="F5280" s="869" t="s">
        <v>17476</v>
      </c>
      <c r="G5280" s="868" t="s">
        <v>17475</v>
      </c>
      <c r="H5280" s="867" t="s">
        <v>7756</v>
      </c>
      <c r="I5280" s="867" t="s">
        <v>2772</v>
      </c>
      <c r="J5280" s="867" t="s">
        <v>7985</v>
      </c>
      <c r="K5280" s="866">
        <v>5</v>
      </c>
      <c r="L5280" s="866">
        <v>12</v>
      </c>
      <c r="M5280" s="865">
        <v>95944.89581950639</v>
      </c>
      <c r="N5280" s="866">
        <v>1</v>
      </c>
      <c r="O5280" s="866">
        <v>6</v>
      </c>
      <c r="P5280" s="865">
        <v>54882.9</v>
      </c>
    </row>
    <row r="5281" spans="1:16" ht="33.75" x14ac:dyDescent="0.25">
      <c r="A5281" s="867" t="s">
        <v>7760</v>
      </c>
      <c r="B5281" s="867" t="s">
        <v>3626</v>
      </c>
      <c r="C5281" s="867" t="s">
        <v>3031</v>
      </c>
      <c r="D5281" s="868" t="s">
        <v>8345</v>
      </c>
      <c r="E5281" s="870">
        <v>9000</v>
      </c>
      <c r="F5281" s="869" t="s">
        <v>17474</v>
      </c>
      <c r="G5281" s="868" t="s">
        <v>17473</v>
      </c>
      <c r="H5281" s="867" t="s">
        <v>7756</v>
      </c>
      <c r="I5281" s="867" t="s">
        <v>2772</v>
      </c>
      <c r="J5281" s="867" t="s">
        <v>8014</v>
      </c>
      <c r="K5281" s="866">
        <v>5</v>
      </c>
      <c r="L5281" s="866">
        <v>12</v>
      </c>
      <c r="M5281" s="865">
        <v>95944.89581950639</v>
      </c>
      <c r="N5281" s="866">
        <v>1</v>
      </c>
      <c r="O5281" s="866">
        <v>6</v>
      </c>
      <c r="P5281" s="865">
        <v>54882.9</v>
      </c>
    </row>
    <row r="5282" spans="1:16" ht="33.75" x14ac:dyDescent="0.25">
      <c r="A5282" s="867" t="s">
        <v>7760</v>
      </c>
      <c r="B5282" s="867" t="s">
        <v>3626</v>
      </c>
      <c r="C5282" s="867" t="s">
        <v>3031</v>
      </c>
      <c r="D5282" s="868" t="s">
        <v>7759</v>
      </c>
      <c r="E5282" s="870">
        <v>2700</v>
      </c>
      <c r="F5282" s="869" t="s">
        <v>17472</v>
      </c>
      <c r="G5282" s="868" t="s">
        <v>17471</v>
      </c>
      <c r="H5282" s="867" t="s">
        <v>2751</v>
      </c>
      <c r="I5282" s="867" t="s">
        <v>17470</v>
      </c>
      <c r="J5282" s="867" t="s">
        <v>8477</v>
      </c>
      <c r="K5282" s="866">
        <v>3</v>
      </c>
      <c r="L5282" s="866">
        <v>12</v>
      </c>
      <c r="M5282" s="865">
        <v>34540.162495022305</v>
      </c>
      <c r="N5282" s="866">
        <v>2</v>
      </c>
      <c r="O5282" s="866">
        <v>6</v>
      </c>
      <c r="P5282" s="865">
        <v>17082.900000000001</v>
      </c>
    </row>
    <row r="5283" spans="1:16" ht="33.75" x14ac:dyDescent="0.25">
      <c r="A5283" s="867" t="s">
        <v>7760</v>
      </c>
      <c r="B5283" s="867" t="s">
        <v>3626</v>
      </c>
      <c r="C5283" s="867" t="s">
        <v>3031</v>
      </c>
      <c r="D5283" s="868" t="s">
        <v>7863</v>
      </c>
      <c r="E5283" s="870">
        <v>2500</v>
      </c>
      <c r="F5283" s="869" t="s">
        <v>17469</v>
      </c>
      <c r="G5283" s="868" t="s">
        <v>17468</v>
      </c>
      <c r="H5283" s="867" t="s">
        <v>2751</v>
      </c>
      <c r="I5283" s="867" t="s">
        <v>2823</v>
      </c>
      <c r="J5283" s="867" t="s">
        <v>17467</v>
      </c>
      <c r="K5283" s="866">
        <v>3</v>
      </c>
      <c r="L5283" s="866">
        <v>12</v>
      </c>
      <c r="M5283" s="865">
        <v>31981.631939835464</v>
      </c>
      <c r="N5283" s="866">
        <v>3</v>
      </c>
      <c r="O5283" s="866">
        <v>6</v>
      </c>
      <c r="P5283" s="865">
        <v>15882.9</v>
      </c>
    </row>
    <row r="5284" spans="1:16" ht="33.75" x14ac:dyDescent="0.25">
      <c r="A5284" s="867" t="s">
        <v>7760</v>
      </c>
      <c r="B5284" s="867" t="s">
        <v>3626</v>
      </c>
      <c r="C5284" s="867" t="s">
        <v>3031</v>
      </c>
      <c r="D5284" s="868" t="s">
        <v>7854</v>
      </c>
      <c r="E5284" s="870">
        <v>4200</v>
      </c>
      <c r="F5284" s="869" t="s">
        <v>17466</v>
      </c>
      <c r="G5284" s="868" t="s">
        <v>17465</v>
      </c>
      <c r="H5284" s="867"/>
      <c r="I5284" s="867"/>
      <c r="J5284" s="867"/>
      <c r="K5284" s="866">
        <v>2</v>
      </c>
      <c r="L5284" s="866">
        <v>7</v>
      </c>
      <c r="M5284" s="865">
        <v>31341.999301038755</v>
      </c>
      <c r="N5284" s="866">
        <v>2</v>
      </c>
      <c r="O5284" s="866">
        <v>6</v>
      </c>
      <c r="P5284" s="865">
        <v>26082.9</v>
      </c>
    </row>
    <row r="5285" spans="1:16" ht="33.75" x14ac:dyDescent="0.25">
      <c r="A5285" s="867" t="s">
        <v>7760</v>
      </c>
      <c r="B5285" s="867" t="s">
        <v>3626</v>
      </c>
      <c r="C5285" s="867" t="s">
        <v>3031</v>
      </c>
      <c r="D5285" s="868" t="s">
        <v>17464</v>
      </c>
      <c r="E5285" s="870">
        <v>10500</v>
      </c>
      <c r="F5285" s="869" t="s">
        <v>17463</v>
      </c>
      <c r="G5285" s="868" t="s">
        <v>17462</v>
      </c>
      <c r="H5285" s="867" t="s">
        <v>7756</v>
      </c>
      <c r="I5285" s="867" t="s">
        <v>5061</v>
      </c>
      <c r="J5285" s="867" t="s">
        <v>10052</v>
      </c>
      <c r="K5285" s="866">
        <v>3</v>
      </c>
      <c r="L5285" s="866">
        <v>10</v>
      </c>
      <c r="M5285" s="865">
        <v>95944.89581950639</v>
      </c>
      <c r="N5285" s="866">
        <v>2</v>
      </c>
      <c r="O5285" s="866">
        <v>6</v>
      </c>
      <c r="P5285" s="865">
        <v>63882.9</v>
      </c>
    </row>
    <row r="5286" spans="1:16" ht="33.75" x14ac:dyDescent="0.25">
      <c r="A5286" s="867" t="s">
        <v>7760</v>
      </c>
      <c r="B5286" s="867" t="s">
        <v>3626</v>
      </c>
      <c r="C5286" s="867" t="s">
        <v>3031</v>
      </c>
      <c r="D5286" s="868" t="s">
        <v>8406</v>
      </c>
      <c r="E5286" s="870">
        <v>3500</v>
      </c>
      <c r="F5286" s="869" t="s">
        <v>17461</v>
      </c>
      <c r="G5286" s="868" t="s">
        <v>17460</v>
      </c>
      <c r="H5286" s="867" t="s">
        <v>7796</v>
      </c>
      <c r="I5286" s="867" t="s">
        <v>17459</v>
      </c>
      <c r="J5286" s="867" t="s">
        <v>8816</v>
      </c>
      <c r="K5286" s="866">
        <v>3</v>
      </c>
      <c r="L5286" s="866">
        <v>12</v>
      </c>
      <c r="M5286" s="865">
        <v>28143.836107055209</v>
      </c>
      <c r="N5286" s="866">
        <v>1</v>
      </c>
      <c r="O5286" s="866">
        <v>6</v>
      </c>
      <c r="P5286" s="865">
        <v>21882.9</v>
      </c>
    </row>
    <row r="5287" spans="1:16" ht="33.75" x14ac:dyDescent="0.25">
      <c r="A5287" s="867" t="s">
        <v>7760</v>
      </c>
      <c r="B5287" s="867" t="s">
        <v>3626</v>
      </c>
      <c r="C5287" s="867" t="s">
        <v>3031</v>
      </c>
      <c r="D5287" s="868" t="s">
        <v>7759</v>
      </c>
      <c r="E5287" s="870">
        <v>2700</v>
      </c>
      <c r="F5287" s="869" t="s">
        <v>17458</v>
      </c>
      <c r="G5287" s="868" t="s">
        <v>17457</v>
      </c>
      <c r="H5287" s="867"/>
      <c r="I5287" s="867"/>
      <c r="J5287" s="867"/>
      <c r="K5287" s="866">
        <v>3</v>
      </c>
      <c r="L5287" s="866">
        <v>12</v>
      </c>
      <c r="M5287" s="865">
        <v>34540.162495022305</v>
      </c>
      <c r="N5287" s="866">
        <v>2</v>
      </c>
      <c r="O5287" s="866">
        <v>6</v>
      </c>
      <c r="P5287" s="865">
        <v>17082.900000000001</v>
      </c>
    </row>
    <row r="5288" spans="1:16" ht="33.75" x14ac:dyDescent="0.25">
      <c r="A5288" s="867" t="s">
        <v>7760</v>
      </c>
      <c r="B5288" s="867" t="s">
        <v>3626</v>
      </c>
      <c r="C5288" s="867" t="s">
        <v>3031</v>
      </c>
      <c r="D5288" s="868" t="s">
        <v>11145</v>
      </c>
      <c r="E5288" s="870">
        <v>7500</v>
      </c>
      <c r="F5288" s="869" t="s">
        <v>17456</v>
      </c>
      <c r="G5288" s="868" t="s">
        <v>17455</v>
      </c>
      <c r="H5288" s="867" t="s">
        <v>7756</v>
      </c>
      <c r="I5288" s="867" t="s">
        <v>2772</v>
      </c>
      <c r="J5288" s="867" t="s">
        <v>8342</v>
      </c>
      <c r="K5288" s="866">
        <v>1</v>
      </c>
      <c r="L5288" s="866">
        <v>2</v>
      </c>
      <c r="M5288" s="865">
        <v>15990.815969917732</v>
      </c>
      <c r="N5288" s="866">
        <v>2</v>
      </c>
      <c r="O5288" s="866">
        <v>6</v>
      </c>
      <c r="P5288" s="865">
        <v>45882.9</v>
      </c>
    </row>
    <row r="5289" spans="1:16" ht="33.75" x14ac:dyDescent="0.25">
      <c r="A5289" s="867" t="s">
        <v>7760</v>
      </c>
      <c r="B5289" s="867" t="s">
        <v>3626</v>
      </c>
      <c r="C5289" s="867" t="s">
        <v>3031</v>
      </c>
      <c r="D5289" s="868" t="s">
        <v>7863</v>
      </c>
      <c r="E5289" s="870">
        <v>2500</v>
      </c>
      <c r="F5289" s="869" t="s">
        <v>17454</v>
      </c>
      <c r="G5289" s="868" t="s">
        <v>17453</v>
      </c>
      <c r="H5289" s="867"/>
      <c r="I5289" s="867"/>
      <c r="J5289" s="867"/>
      <c r="K5289" s="866">
        <v>3</v>
      </c>
      <c r="L5289" s="866">
        <v>12</v>
      </c>
      <c r="M5289" s="865">
        <v>31981.631939835464</v>
      </c>
      <c r="N5289" s="866">
        <v>2</v>
      </c>
      <c r="O5289" s="866">
        <v>6</v>
      </c>
      <c r="P5289" s="865">
        <v>15882.9</v>
      </c>
    </row>
    <row r="5290" spans="1:16" ht="33.75" x14ac:dyDescent="0.25">
      <c r="A5290" s="867" t="s">
        <v>7760</v>
      </c>
      <c r="B5290" s="867" t="s">
        <v>3626</v>
      </c>
      <c r="C5290" s="867" t="s">
        <v>3031</v>
      </c>
      <c r="D5290" s="868" t="s">
        <v>7863</v>
      </c>
      <c r="E5290" s="870">
        <v>2500</v>
      </c>
      <c r="F5290" s="869" t="s">
        <v>17452</v>
      </c>
      <c r="G5290" s="868" t="s">
        <v>17451</v>
      </c>
      <c r="H5290" s="867"/>
      <c r="I5290" s="867"/>
      <c r="J5290" s="867"/>
      <c r="K5290" s="866">
        <v>3</v>
      </c>
      <c r="L5290" s="866">
        <v>12</v>
      </c>
      <c r="M5290" s="865">
        <v>31981.631939835464</v>
      </c>
      <c r="N5290" s="866">
        <v>2</v>
      </c>
      <c r="O5290" s="866">
        <v>6</v>
      </c>
      <c r="P5290" s="865">
        <v>15882.9</v>
      </c>
    </row>
    <row r="5291" spans="1:16" ht="33.75" x14ac:dyDescent="0.25">
      <c r="A5291" s="867" t="s">
        <v>7760</v>
      </c>
      <c r="B5291" s="867" t="s">
        <v>3626</v>
      </c>
      <c r="C5291" s="867" t="s">
        <v>3031</v>
      </c>
      <c r="D5291" s="868" t="s">
        <v>1876</v>
      </c>
      <c r="E5291" s="870">
        <v>2200</v>
      </c>
      <c r="F5291" s="869" t="s">
        <v>17450</v>
      </c>
      <c r="G5291" s="868" t="s">
        <v>17449</v>
      </c>
      <c r="H5291" s="867"/>
      <c r="I5291" s="867"/>
      <c r="J5291" s="867"/>
      <c r="K5291" s="866">
        <v>2</v>
      </c>
      <c r="L5291" s="866">
        <v>7</v>
      </c>
      <c r="M5291" s="865">
        <v>16417.237729115539</v>
      </c>
      <c r="N5291" s="866">
        <v>2</v>
      </c>
      <c r="O5291" s="866">
        <v>6</v>
      </c>
      <c r="P5291" s="865">
        <v>14082.9</v>
      </c>
    </row>
    <row r="5292" spans="1:16" ht="33.75" x14ac:dyDescent="0.25">
      <c r="A5292" s="867" t="s">
        <v>7760</v>
      </c>
      <c r="B5292" s="867" t="s">
        <v>3626</v>
      </c>
      <c r="C5292" s="867" t="s">
        <v>3031</v>
      </c>
      <c r="D5292" s="868" t="s">
        <v>7863</v>
      </c>
      <c r="E5292" s="870">
        <v>2500</v>
      </c>
      <c r="F5292" s="869" t="s">
        <v>17448</v>
      </c>
      <c r="G5292" s="868" t="s">
        <v>17447</v>
      </c>
      <c r="H5292" s="867" t="s">
        <v>2751</v>
      </c>
      <c r="I5292" s="867" t="s">
        <v>2745</v>
      </c>
      <c r="J5292" s="867" t="s">
        <v>17446</v>
      </c>
      <c r="K5292" s="866">
        <v>3</v>
      </c>
      <c r="L5292" s="866">
        <v>12</v>
      </c>
      <c r="M5292" s="865">
        <v>31981.631939835464</v>
      </c>
      <c r="N5292" s="866">
        <v>2</v>
      </c>
      <c r="O5292" s="866">
        <v>6</v>
      </c>
      <c r="P5292" s="865">
        <v>15882.9</v>
      </c>
    </row>
    <row r="5293" spans="1:16" ht="33.75" x14ac:dyDescent="0.25">
      <c r="A5293" s="867" t="s">
        <v>7760</v>
      </c>
      <c r="B5293" s="867" t="s">
        <v>3626</v>
      </c>
      <c r="C5293" s="867" t="s">
        <v>3031</v>
      </c>
      <c r="D5293" s="868" t="s">
        <v>7759</v>
      </c>
      <c r="E5293" s="870">
        <v>2700</v>
      </c>
      <c r="F5293" s="869" t="s">
        <v>17445</v>
      </c>
      <c r="G5293" s="868" t="s">
        <v>17444</v>
      </c>
      <c r="H5293" s="867"/>
      <c r="I5293" s="867"/>
      <c r="J5293" s="867"/>
      <c r="K5293" s="866">
        <v>3</v>
      </c>
      <c r="L5293" s="866">
        <v>12</v>
      </c>
      <c r="M5293" s="865">
        <v>34540.162495022305</v>
      </c>
      <c r="N5293" s="866">
        <v>2</v>
      </c>
      <c r="O5293" s="866">
        <v>6</v>
      </c>
      <c r="P5293" s="865">
        <v>17082.900000000001</v>
      </c>
    </row>
    <row r="5294" spans="1:16" ht="33.75" x14ac:dyDescent="0.25">
      <c r="A5294" s="867" t="s">
        <v>7760</v>
      </c>
      <c r="B5294" s="867" t="s">
        <v>3626</v>
      </c>
      <c r="C5294" s="867" t="s">
        <v>3031</v>
      </c>
      <c r="D5294" s="868" t="s">
        <v>7759</v>
      </c>
      <c r="E5294" s="870">
        <v>2700</v>
      </c>
      <c r="F5294" s="869" t="s">
        <v>17443</v>
      </c>
      <c r="G5294" s="868" t="s">
        <v>17442</v>
      </c>
      <c r="H5294" s="867"/>
      <c r="I5294" s="867"/>
      <c r="J5294" s="867"/>
      <c r="K5294" s="866">
        <v>3</v>
      </c>
      <c r="L5294" s="866">
        <v>12</v>
      </c>
      <c r="M5294" s="865">
        <v>34540.162495022305</v>
      </c>
      <c r="N5294" s="866">
        <v>2</v>
      </c>
      <c r="O5294" s="866">
        <v>6</v>
      </c>
      <c r="P5294" s="865">
        <v>17082.900000000001</v>
      </c>
    </row>
    <row r="5295" spans="1:16" ht="33.75" x14ac:dyDescent="0.25">
      <c r="A5295" s="867" t="s">
        <v>7760</v>
      </c>
      <c r="B5295" s="867" t="s">
        <v>3626</v>
      </c>
      <c r="C5295" s="867" t="s">
        <v>3031</v>
      </c>
      <c r="D5295" s="868" t="s">
        <v>8013</v>
      </c>
      <c r="E5295" s="870">
        <v>4200</v>
      </c>
      <c r="F5295" s="869" t="s">
        <v>17441</v>
      </c>
      <c r="G5295" s="868" t="s">
        <v>17440</v>
      </c>
      <c r="H5295" s="867" t="s">
        <v>7796</v>
      </c>
      <c r="I5295" s="867" t="s">
        <v>7822</v>
      </c>
      <c r="J5295" s="867" t="s">
        <v>9500</v>
      </c>
      <c r="K5295" s="866">
        <v>3</v>
      </c>
      <c r="L5295" s="866">
        <v>12</v>
      </c>
      <c r="M5295" s="865">
        <v>53729.141658923581</v>
      </c>
      <c r="N5295" s="866">
        <v>2</v>
      </c>
      <c r="O5295" s="866">
        <v>6</v>
      </c>
      <c r="P5295" s="865">
        <v>26082.9</v>
      </c>
    </row>
    <row r="5296" spans="1:16" x14ac:dyDescent="0.25">
      <c r="A5296" s="1772" t="s">
        <v>2848</v>
      </c>
      <c r="B5296" s="1772"/>
      <c r="C5296" s="1772"/>
      <c r="D5296" s="1772"/>
      <c r="E5296" s="1772"/>
      <c r="F5296" s="1772" t="s">
        <v>378</v>
      </c>
      <c r="G5296" s="1772"/>
      <c r="H5296" s="1772"/>
      <c r="I5296" s="1772"/>
      <c r="J5296" s="1772"/>
      <c r="K5296" s="1771" t="s">
        <v>2847</v>
      </c>
      <c r="L5296" s="1771"/>
      <c r="M5296" s="1771"/>
      <c r="N5296" s="1771" t="s">
        <v>2846</v>
      </c>
      <c r="O5296" s="1771"/>
      <c r="P5296" s="1771"/>
    </row>
    <row r="5297" spans="1:16" ht="69.75" x14ac:dyDescent="0.25">
      <c r="A5297" s="1535" t="s">
        <v>2845</v>
      </c>
      <c r="B5297" s="1535" t="s">
        <v>5</v>
      </c>
      <c r="C5297" s="1535" t="s">
        <v>2844</v>
      </c>
      <c r="D5297" s="1535" t="s">
        <v>2843</v>
      </c>
      <c r="E5297" s="1536" t="s">
        <v>2842</v>
      </c>
      <c r="F5297" s="1537" t="s">
        <v>2841</v>
      </c>
      <c r="G5297" s="1540" t="s">
        <v>2840</v>
      </c>
      <c r="H5297" s="1535" t="s">
        <v>2839</v>
      </c>
      <c r="I5297" s="1535" t="s">
        <v>2838</v>
      </c>
      <c r="J5297" s="1535" t="s">
        <v>2837</v>
      </c>
      <c r="K5297" s="1538" t="s">
        <v>2836</v>
      </c>
      <c r="L5297" s="1538" t="s">
        <v>2835</v>
      </c>
      <c r="M5297" s="1539" t="s">
        <v>2834</v>
      </c>
      <c r="N5297" s="1538" t="s">
        <v>2836</v>
      </c>
      <c r="O5297" s="1538" t="s">
        <v>2835</v>
      </c>
      <c r="P5297" s="1539" t="s">
        <v>2834</v>
      </c>
    </row>
    <row r="5298" spans="1:16" ht="33.75" x14ac:dyDescent="0.25">
      <c r="A5298" s="867" t="s">
        <v>7760</v>
      </c>
      <c r="B5298" s="867" t="s">
        <v>3626</v>
      </c>
      <c r="C5298" s="867" t="s">
        <v>3031</v>
      </c>
      <c r="D5298" s="868" t="s">
        <v>8013</v>
      </c>
      <c r="E5298" s="870">
        <v>4200</v>
      </c>
      <c r="F5298" s="869" t="s">
        <v>17439</v>
      </c>
      <c r="G5298" s="868" t="s">
        <v>17438</v>
      </c>
      <c r="H5298" s="867" t="s">
        <v>7796</v>
      </c>
      <c r="I5298" s="867" t="s">
        <v>2704</v>
      </c>
      <c r="J5298" s="867" t="s">
        <v>7967</v>
      </c>
      <c r="K5298" s="866">
        <v>2</v>
      </c>
      <c r="L5298" s="866">
        <v>11</v>
      </c>
      <c r="M5298" s="865">
        <v>49251.713187346613</v>
      </c>
      <c r="N5298" s="866">
        <v>0</v>
      </c>
      <c r="O5298" s="866">
        <v>0</v>
      </c>
      <c r="P5298" s="865">
        <v>0</v>
      </c>
    </row>
    <row r="5299" spans="1:16" ht="33.75" x14ac:dyDescent="0.25">
      <c r="A5299" s="867" t="s">
        <v>7760</v>
      </c>
      <c r="B5299" s="867" t="s">
        <v>3626</v>
      </c>
      <c r="C5299" s="867" t="s">
        <v>3031</v>
      </c>
      <c r="D5299" s="868" t="s">
        <v>7863</v>
      </c>
      <c r="E5299" s="870">
        <v>2500</v>
      </c>
      <c r="F5299" s="869" t="s">
        <v>17437</v>
      </c>
      <c r="G5299" s="868" t="s">
        <v>17436</v>
      </c>
      <c r="H5299" s="867" t="s">
        <v>7796</v>
      </c>
      <c r="I5299" s="867" t="s">
        <v>2676</v>
      </c>
      <c r="J5299" s="867" t="s">
        <v>8103</v>
      </c>
      <c r="K5299" s="866">
        <v>3</v>
      </c>
      <c r="L5299" s="866">
        <v>12</v>
      </c>
      <c r="M5299" s="865">
        <v>31981.631939835464</v>
      </c>
      <c r="N5299" s="866">
        <v>2</v>
      </c>
      <c r="O5299" s="866">
        <v>6</v>
      </c>
      <c r="P5299" s="865">
        <v>15882.9</v>
      </c>
    </row>
    <row r="5300" spans="1:16" ht="33.75" x14ac:dyDescent="0.25">
      <c r="A5300" s="867" t="s">
        <v>7760</v>
      </c>
      <c r="B5300" s="867" t="s">
        <v>3626</v>
      </c>
      <c r="C5300" s="867" t="s">
        <v>3031</v>
      </c>
      <c r="D5300" s="868" t="s">
        <v>7863</v>
      </c>
      <c r="E5300" s="870">
        <v>2500</v>
      </c>
      <c r="F5300" s="869" t="s">
        <v>17435</v>
      </c>
      <c r="G5300" s="868" t="s">
        <v>17434</v>
      </c>
      <c r="H5300" s="867"/>
      <c r="I5300" s="867"/>
      <c r="J5300" s="867"/>
      <c r="K5300" s="866">
        <v>3</v>
      </c>
      <c r="L5300" s="866">
        <v>12</v>
      </c>
      <c r="M5300" s="865">
        <v>31981.631939835464</v>
      </c>
      <c r="N5300" s="866">
        <v>2</v>
      </c>
      <c r="O5300" s="866">
        <v>6</v>
      </c>
      <c r="P5300" s="865">
        <v>15882.9</v>
      </c>
    </row>
    <row r="5301" spans="1:16" ht="33.75" x14ac:dyDescent="0.25">
      <c r="A5301" s="867" t="s">
        <v>7760</v>
      </c>
      <c r="B5301" s="867" t="s">
        <v>3626</v>
      </c>
      <c r="C5301" s="867" t="s">
        <v>3031</v>
      </c>
      <c r="D5301" s="868" t="s">
        <v>7863</v>
      </c>
      <c r="E5301" s="870">
        <v>2500</v>
      </c>
      <c r="F5301" s="869" t="s">
        <v>17433</v>
      </c>
      <c r="G5301" s="868" t="s">
        <v>17432</v>
      </c>
      <c r="H5301" s="867" t="s">
        <v>2751</v>
      </c>
      <c r="I5301" s="867" t="s">
        <v>10607</v>
      </c>
      <c r="J5301" s="867" t="s">
        <v>7985</v>
      </c>
      <c r="K5301" s="866">
        <v>1</v>
      </c>
      <c r="L5301" s="866">
        <v>3</v>
      </c>
      <c r="M5301" s="865">
        <v>7995.4079849588661</v>
      </c>
      <c r="N5301" s="866">
        <v>0</v>
      </c>
      <c r="O5301" s="866">
        <v>0</v>
      </c>
      <c r="P5301" s="865">
        <v>0</v>
      </c>
    </row>
    <row r="5302" spans="1:16" ht="33.75" x14ac:dyDescent="0.25">
      <c r="A5302" s="867" t="s">
        <v>7760</v>
      </c>
      <c r="B5302" s="867" t="s">
        <v>3626</v>
      </c>
      <c r="C5302" s="867" t="s">
        <v>3031</v>
      </c>
      <c r="D5302" s="868" t="s">
        <v>7759</v>
      </c>
      <c r="E5302" s="870">
        <v>2700</v>
      </c>
      <c r="F5302" s="869" t="s">
        <v>17431</v>
      </c>
      <c r="G5302" s="868" t="s">
        <v>17430</v>
      </c>
      <c r="H5302" s="867"/>
      <c r="I5302" s="867"/>
      <c r="J5302" s="867"/>
      <c r="K5302" s="866">
        <v>3</v>
      </c>
      <c r="L5302" s="866">
        <v>12</v>
      </c>
      <c r="M5302" s="865">
        <v>34540.162495022305</v>
      </c>
      <c r="N5302" s="866">
        <v>2</v>
      </c>
      <c r="O5302" s="866">
        <v>6</v>
      </c>
      <c r="P5302" s="865">
        <v>17082.900000000001</v>
      </c>
    </row>
    <row r="5303" spans="1:16" ht="33.75" x14ac:dyDescent="0.25">
      <c r="A5303" s="867" t="s">
        <v>7760</v>
      </c>
      <c r="B5303" s="867" t="s">
        <v>3626</v>
      </c>
      <c r="C5303" s="867" t="s">
        <v>3031</v>
      </c>
      <c r="D5303" s="868" t="s">
        <v>7863</v>
      </c>
      <c r="E5303" s="870">
        <v>2500</v>
      </c>
      <c r="F5303" s="869" t="s">
        <v>17429</v>
      </c>
      <c r="G5303" s="868" t="s">
        <v>17428</v>
      </c>
      <c r="H5303" s="867"/>
      <c r="I5303" s="867"/>
      <c r="J5303" s="867"/>
      <c r="K5303" s="866">
        <v>3</v>
      </c>
      <c r="L5303" s="866">
        <v>12</v>
      </c>
      <c r="M5303" s="865">
        <v>31981.631939835464</v>
      </c>
      <c r="N5303" s="866">
        <v>2</v>
      </c>
      <c r="O5303" s="866">
        <v>6</v>
      </c>
      <c r="P5303" s="865">
        <v>15882.9</v>
      </c>
    </row>
    <row r="5304" spans="1:16" ht="33.75" x14ac:dyDescent="0.25">
      <c r="A5304" s="867" t="s">
        <v>7760</v>
      </c>
      <c r="B5304" s="867" t="s">
        <v>3626</v>
      </c>
      <c r="C5304" s="867" t="s">
        <v>3031</v>
      </c>
      <c r="D5304" s="868" t="s">
        <v>7759</v>
      </c>
      <c r="E5304" s="870">
        <v>2700</v>
      </c>
      <c r="F5304" s="869" t="s">
        <v>17427</v>
      </c>
      <c r="G5304" s="868" t="s">
        <v>17426</v>
      </c>
      <c r="H5304" s="867"/>
      <c r="I5304" s="867"/>
      <c r="J5304" s="867"/>
      <c r="K5304" s="866">
        <v>3</v>
      </c>
      <c r="L5304" s="866">
        <v>12</v>
      </c>
      <c r="M5304" s="865">
        <v>34540.162495022305</v>
      </c>
      <c r="N5304" s="866">
        <v>2</v>
      </c>
      <c r="O5304" s="866">
        <v>6</v>
      </c>
      <c r="P5304" s="865">
        <v>17082.900000000001</v>
      </c>
    </row>
    <row r="5305" spans="1:16" ht="33.75" x14ac:dyDescent="0.25">
      <c r="A5305" s="867" t="s">
        <v>7760</v>
      </c>
      <c r="B5305" s="867" t="s">
        <v>3626</v>
      </c>
      <c r="C5305" s="867" t="s">
        <v>3031</v>
      </c>
      <c r="D5305" s="868" t="s">
        <v>7863</v>
      </c>
      <c r="E5305" s="870">
        <v>2500</v>
      </c>
      <c r="F5305" s="869" t="s">
        <v>17425</v>
      </c>
      <c r="G5305" s="868" t="s">
        <v>17424</v>
      </c>
      <c r="H5305" s="867"/>
      <c r="I5305" s="867"/>
      <c r="J5305" s="867"/>
      <c r="K5305" s="866">
        <v>3</v>
      </c>
      <c r="L5305" s="866">
        <v>12</v>
      </c>
      <c r="M5305" s="865">
        <v>31981.631939835464</v>
      </c>
      <c r="N5305" s="866">
        <v>2</v>
      </c>
      <c r="O5305" s="866">
        <v>6</v>
      </c>
      <c r="P5305" s="865">
        <v>15882.9</v>
      </c>
    </row>
    <row r="5306" spans="1:16" ht="33.75" x14ac:dyDescent="0.25">
      <c r="A5306" s="867" t="s">
        <v>7760</v>
      </c>
      <c r="B5306" s="867" t="s">
        <v>3626</v>
      </c>
      <c r="C5306" s="867" t="s">
        <v>3031</v>
      </c>
      <c r="D5306" s="868" t="s">
        <v>7863</v>
      </c>
      <c r="E5306" s="870">
        <v>2500</v>
      </c>
      <c r="F5306" s="869" t="s">
        <v>17423</v>
      </c>
      <c r="G5306" s="868" t="s">
        <v>17422</v>
      </c>
      <c r="H5306" s="867" t="s">
        <v>2751</v>
      </c>
      <c r="I5306" s="867" t="s">
        <v>2741</v>
      </c>
      <c r="J5306" s="867" t="s">
        <v>17421</v>
      </c>
      <c r="K5306" s="866">
        <v>2</v>
      </c>
      <c r="L5306" s="866">
        <v>12</v>
      </c>
      <c r="M5306" s="865">
        <v>31981.631939835464</v>
      </c>
      <c r="N5306" s="866">
        <v>2</v>
      </c>
      <c r="O5306" s="866">
        <v>6</v>
      </c>
      <c r="P5306" s="865">
        <v>15882.9</v>
      </c>
    </row>
    <row r="5307" spans="1:16" ht="33.75" x14ac:dyDescent="0.25">
      <c r="A5307" s="867" t="s">
        <v>7760</v>
      </c>
      <c r="B5307" s="867" t="s">
        <v>3626</v>
      </c>
      <c r="C5307" s="867" t="s">
        <v>3031</v>
      </c>
      <c r="D5307" s="868" t="s">
        <v>7863</v>
      </c>
      <c r="E5307" s="870">
        <v>2500</v>
      </c>
      <c r="F5307" s="869" t="s">
        <v>17420</v>
      </c>
      <c r="G5307" s="868" t="s">
        <v>17419</v>
      </c>
      <c r="H5307" s="867" t="s">
        <v>7756</v>
      </c>
      <c r="I5307" s="867" t="s">
        <v>2883</v>
      </c>
      <c r="J5307" s="867" t="s">
        <v>7888</v>
      </c>
      <c r="K5307" s="866">
        <v>1</v>
      </c>
      <c r="L5307" s="866">
        <v>2</v>
      </c>
      <c r="M5307" s="865">
        <v>5330.2719899725771</v>
      </c>
      <c r="N5307" s="866">
        <v>0</v>
      </c>
      <c r="O5307" s="866">
        <v>0</v>
      </c>
      <c r="P5307" s="865">
        <v>0</v>
      </c>
    </row>
    <row r="5308" spans="1:16" ht="33.75" x14ac:dyDescent="0.25">
      <c r="A5308" s="867" t="s">
        <v>7760</v>
      </c>
      <c r="B5308" s="867" t="s">
        <v>3626</v>
      </c>
      <c r="C5308" s="867" t="s">
        <v>3031</v>
      </c>
      <c r="D5308" s="868" t="s">
        <v>7863</v>
      </c>
      <c r="E5308" s="870">
        <v>2500</v>
      </c>
      <c r="F5308" s="869" t="s">
        <v>17418</v>
      </c>
      <c r="G5308" s="868" t="s">
        <v>17417</v>
      </c>
      <c r="H5308" s="867"/>
      <c r="I5308" s="867"/>
      <c r="J5308" s="867"/>
      <c r="K5308" s="866">
        <v>4</v>
      </c>
      <c r="L5308" s="866">
        <v>9</v>
      </c>
      <c r="M5308" s="865">
        <v>23986.223954876597</v>
      </c>
      <c r="N5308" s="866">
        <v>0</v>
      </c>
      <c r="O5308" s="866">
        <v>0</v>
      </c>
      <c r="P5308" s="865">
        <v>0</v>
      </c>
    </row>
    <row r="5309" spans="1:16" ht="33.75" x14ac:dyDescent="0.25">
      <c r="A5309" s="867" t="s">
        <v>7760</v>
      </c>
      <c r="B5309" s="867" t="s">
        <v>3626</v>
      </c>
      <c r="C5309" s="867" t="s">
        <v>3031</v>
      </c>
      <c r="D5309" s="868" t="s">
        <v>7854</v>
      </c>
      <c r="E5309" s="870">
        <v>4200</v>
      </c>
      <c r="F5309" s="869" t="s">
        <v>17416</v>
      </c>
      <c r="G5309" s="868" t="s">
        <v>17415</v>
      </c>
      <c r="H5309" s="867" t="s">
        <v>7796</v>
      </c>
      <c r="I5309" s="867" t="s">
        <v>2745</v>
      </c>
      <c r="J5309" s="867" t="s">
        <v>8088</v>
      </c>
      <c r="K5309" s="866">
        <v>4</v>
      </c>
      <c r="L5309" s="866">
        <v>12</v>
      </c>
      <c r="M5309" s="865">
        <v>31981.631939835464</v>
      </c>
      <c r="N5309" s="866">
        <v>3</v>
      </c>
      <c r="O5309" s="866">
        <v>6</v>
      </c>
      <c r="P5309" s="865">
        <v>26082.9</v>
      </c>
    </row>
    <row r="5310" spans="1:16" ht="33.75" x14ac:dyDescent="0.25">
      <c r="A5310" s="867" t="s">
        <v>7760</v>
      </c>
      <c r="B5310" s="867" t="s">
        <v>3626</v>
      </c>
      <c r="C5310" s="867" t="s">
        <v>3031</v>
      </c>
      <c r="D5310" s="868" t="s">
        <v>7863</v>
      </c>
      <c r="E5310" s="870">
        <v>2500</v>
      </c>
      <c r="F5310" s="869" t="s">
        <v>17414</v>
      </c>
      <c r="G5310" s="868" t="s">
        <v>17413</v>
      </c>
      <c r="H5310" s="867" t="s">
        <v>7796</v>
      </c>
      <c r="I5310" s="867" t="s">
        <v>2722</v>
      </c>
      <c r="J5310" s="867" t="s">
        <v>8142</v>
      </c>
      <c r="K5310" s="866">
        <v>4</v>
      </c>
      <c r="L5310" s="866">
        <v>12</v>
      </c>
      <c r="M5310" s="865">
        <v>31981.631939835464</v>
      </c>
      <c r="N5310" s="866">
        <v>2</v>
      </c>
      <c r="O5310" s="866">
        <v>6</v>
      </c>
      <c r="P5310" s="865">
        <v>15882.9</v>
      </c>
    </row>
    <row r="5311" spans="1:16" ht="33.75" x14ac:dyDescent="0.25">
      <c r="A5311" s="867" t="s">
        <v>7760</v>
      </c>
      <c r="B5311" s="867" t="s">
        <v>3626</v>
      </c>
      <c r="C5311" s="867" t="s">
        <v>3031</v>
      </c>
      <c r="D5311" s="868" t="s">
        <v>7863</v>
      </c>
      <c r="E5311" s="870">
        <v>2500</v>
      </c>
      <c r="F5311" s="869" t="s">
        <v>17412</v>
      </c>
      <c r="G5311" s="868" t="s">
        <v>17411</v>
      </c>
      <c r="H5311" s="867" t="s">
        <v>7796</v>
      </c>
      <c r="I5311" s="867" t="s">
        <v>8333</v>
      </c>
      <c r="J5311" s="867" t="s">
        <v>8756</v>
      </c>
      <c r="K5311" s="866">
        <v>3</v>
      </c>
      <c r="L5311" s="866">
        <v>12</v>
      </c>
      <c r="M5311" s="865">
        <v>31981.631939835464</v>
      </c>
      <c r="N5311" s="866">
        <v>2</v>
      </c>
      <c r="O5311" s="866">
        <v>6</v>
      </c>
      <c r="P5311" s="865">
        <v>15882.9</v>
      </c>
    </row>
    <row r="5312" spans="1:16" ht="33.75" x14ac:dyDescent="0.25">
      <c r="A5312" s="867" t="s">
        <v>7760</v>
      </c>
      <c r="B5312" s="867" t="s">
        <v>3626</v>
      </c>
      <c r="C5312" s="867" t="s">
        <v>3031</v>
      </c>
      <c r="D5312" s="868" t="s">
        <v>7863</v>
      </c>
      <c r="E5312" s="870">
        <v>2500</v>
      </c>
      <c r="F5312" s="869" t="s">
        <v>17410</v>
      </c>
      <c r="G5312" s="868" t="s">
        <v>17409</v>
      </c>
      <c r="H5312" s="867"/>
      <c r="I5312" s="867"/>
      <c r="J5312" s="867"/>
      <c r="K5312" s="866">
        <v>2</v>
      </c>
      <c r="L5312" s="866">
        <v>9</v>
      </c>
      <c r="M5312" s="865">
        <v>23986.223954876597</v>
      </c>
      <c r="N5312" s="866">
        <v>0</v>
      </c>
      <c r="O5312" s="866">
        <v>0</v>
      </c>
      <c r="P5312" s="865">
        <v>0</v>
      </c>
    </row>
    <row r="5313" spans="1:16" ht="33.75" x14ac:dyDescent="0.25">
      <c r="A5313" s="867" t="s">
        <v>7760</v>
      </c>
      <c r="B5313" s="867" t="s">
        <v>3626</v>
      </c>
      <c r="C5313" s="867" t="s">
        <v>3031</v>
      </c>
      <c r="D5313" s="868" t="s">
        <v>7829</v>
      </c>
      <c r="E5313" s="870">
        <v>3200</v>
      </c>
      <c r="F5313" s="869" t="s">
        <v>17408</v>
      </c>
      <c r="G5313" s="868" t="s">
        <v>17407</v>
      </c>
      <c r="H5313" s="867" t="s">
        <v>7796</v>
      </c>
      <c r="I5313" s="867" t="s">
        <v>2786</v>
      </c>
      <c r="J5313" s="867" t="s">
        <v>7783</v>
      </c>
      <c r="K5313" s="866">
        <v>4</v>
      </c>
      <c r="L5313" s="866">
        <v>12</v>
      </c>
      <c r="M5313" s="865">
        <v>31981.631939835464</v>
      </c>
      <c r="N5313" s="866">
        <v>2</v>
      </c>
      <c r="O5313" s="866">
        <v>6</v>
      </c>
      <c r="P5313" s="865">
        <v>20082.900000000001</v>
      </c>
    </row>
    <row r="5314" spans="1:16" ht="33.75" x14ac:dyDescent="0.25">
      <c r="A5314" s="867" t="s">
        <v>7760</v>
      </c>
      <c r="B5314" s="867" t="s">
        <v>3626</v>
      </c>
      <c r="C5314" s="867" t="s">
        <v>3031</v>
      </c>
      <c r="D5314" s="868" t="s">
        <v>7776</v>
      </c>
      <c r="E5314" s="870">
        <v>4200</v>
      </c>
      <c r="F5314" s="869" t="s">
        <v>17406</v>
      </c>
      <c r="G5314" s="868" t="s">
        <v>17405</v>
      </c>
      <c r="H5314" s="867" t="s">
        <v>7756</v>
      </c>
      <c r="I5314" s="867" t="s">
        <v>2892</v>
      </c>
      <c r="J5314" s="867" t="s">
        <v>7900</v>
      </c>
      <c r="K5314" s="866">
        <v>4</v>
      </c>
      <c r="L5314" s="866">
        <v>12</v>
      </c>
      <c r="M5314" s="865">
        <v>53729.141658923581</v>
      </c>
      <c r="N5314" s="866">
        <v>2</v>
      </c>
      <c r="O5314" s="866">
        <v>6</v>
      </c>
      <c r="P5314" s="865">
        <v>26082.9</v>
      </c>
    </row>
    <row r="5315" spans="1:16" ht="33.75" x14ac:dyDescent="0.25">
      <c r="A5315" s="867" t="s">
        <v>7760</v>
      </c>
      <c r="B5315" s="867" t="s">
        <v>3626</v>
      </c>
      <c r="C5315" s="867" t="s">
        <v>3031</v>
      </c>
      <c r="D5315" s="868" t="s">
        <v>7776</v>
      </c>
      <c r="E5315" s="870">
        <v>4200</v>
      </c>
      <c r="F5315" s="869" t="s">
        <v>17404</v>
      </c>
      <c r="G5315" s="868" t="s">
        <v>17403</v>
      </c>
      <c r="H5315" s="867" t="s">
        <v>7796</v>
      </c>
      <c r="I5315" s="867" t="s">
        <v>2745</v>
      </c>
      <c r="J5315" s="867" t="s">
        <v>7783</v>
      </c>
      <c r="K5315" s="866">
        <v>3</v>
      </c>
      <c r="L5315" s="866">
        <v>12</v>
      </c>
      <c r="M5315" s="865">
        <v>53729.141658923581</v>
      </c>
      <c r="N5315" s="866">
        <v>0</v>
      </c>
      <c r="O5315" s="866">
        <v>0</v>
      </c>
      <c r="P5315" s="865">
        <v>0</v>
      </c>
    </row>
    <row r="5316" spans="1:16" ht="33.75" x14ac:dyDescent="0.25">
      <c r="A5316" s="867" t="s">
        <v>7760</v>
      </c>
      <c r="B5316" s="867" t="s">
        <v>3626</v>
      </c>
      <c r="C5316" s="867" t="s">
        <v>3031</v>
      </c>
      <c r="D5316" s="868" t="s">
        <v>7863</v>
      </c>
      <c r="E5316" s="870">
        <v>2500</v>
      </c>
      <c r="F5316" s="869" t="s">
        <v>17402</v>
      </c>
      <c r="G5316" s="868" t="s">
        <v>17401</v>
      </c>
      <c r="H5316" s="867" t="s">
        <v>2751</v>
      </c>
      <c r="I5316" s="867" t="s">
        <v>2676</v>
      </c>
      <c r="J5316" s="867" t="s">
        <v>17400</v>
      </c>
      <c r="K5316" s="866">
        <v>2</v>
      </c>
      <c r="L5316" s="866">
        <v>12</v>
      </c>
      <c r="M5316" s="865">
        <v>31981.631939835464</v>
      </c>
      <c r="N5316" s="866">
        <v>4</v>
      </c>
      <c r="O5316" s="866">
        <v>6</v>
      </c>
      <c r="P5316" s="865">
        <v>15882.9</v>
      </c>
    </row>
    <row r="5317" spans="1:16" ht="33.75" x14ac:dyDescent="0.25">
      <c r="A5317" s="867" t="s">
        <v>7760</v>
      </c>
      <c r="B5317" s="867" t="s">
        <v>3626</v>
      </c>
      <c r="C5317" s="867" t="s">
        <v>3031</v>
      </c>
      <c r="D5317" s="868" t="s">
        <v>8345</v>
      </c>
      <c r="E5317" s="870">
        <v>9000</v>
      </c>
      <c r="F5317" s="869" t="s">
        <v>17399</v>
      </c>
      <c r="G5317" s="868" t="s">
        <v>17398</v>
      </c>
      <c r="H5317" s="867" t="s">
        <v>7796</v>
      </c>
      <c r="I5317" s="867" t="s">
        <v>2722</v>
      </c>
      <c r="J5317" s="867" t="s">
        <v>8392</v>
      </c>
      <c r="K5317" s="866">
        <v>7</v>
      </c>
      <c r="L5317" s="866">
        <v>12</v>
      </c>
      <c r="M5317" s="865">
        <v>95944.89581950639</v>
      </c>
      <c r="N5317" s="866">
        <v>1</v>
      </c>
      <c r="O5317" s="866">
        <v>6</v>
      </c>
      <c r="P5317" s="865">
        <v>54882.9</v>
      </c>
    </row>
    <row r="5318" spans="1:16" ht="33.75" x14ac:dyDescent="0.25">
      <c r="A5318" s="867" t="s">
        <v>7760</v>
      </c>
      <c r="B5318" s="867" t="s">
        <v>3626</v>
      </c>
      <c r="C5318" s="867" t="s">
        <v>3031</v>
      </c>
      <c r="D5318" s="868" t="s">
        <v>8345</v>
      </c>
      <c r="E5318" s="870">
        <v>9000</v>
      </c>
      <c r="F5318" s="869" t="s">
        <v>17397</v>
      </c>
      <c r="G5318" s="868" t="s">
        <v>17396</v>
      </c>
      <c r="H5318" s="867" t="s">
        <v>7756</v>
      </c>
      <c r="I5318" s="867" t="s">
        <v>2772</v>
      </c>
      <c r="J5318" s="867" t="s">
        <v>8036</v>
      </c>
      <c r="K5318" s="866">
        <v>7</v>
      </c>
      <c r="L5318" s="866">
        <v>12</v>
      </c>
      <c r="M5318" s="865">
        <v>95944.89581950639</v>
      </c>
      <c r="N5318" s="866">
        <v>1</v>
      </c>
      <c r="O5318" s="866">
        <v>6</v>
      </c>
      <c r="P5318" s="865">
        <v>54882.9</v>
      </c>
    </row>
    <row r="5319" spans="1:16" ht="33.75" x14ac:dyDescent="0.25">
      <c r="A5319" s="867" t="s">
        <v>7760</v>
      </c>
      <c r="B5319" s="867" t="s">
        <v>3626</v>
      </c>
      <c r="C5319" s="867" t="s">
        <v>3031</v>
      </c>
      <c r="D5319" s="868" t="s">
        <v>8345</v>
      </c>
      <c r="E5319" s="870">
        <v>9000</v>
      </c>
      <c r="F5319" s="869" t="s">
        <v>17395</v>
      </c>
      <c r="G5319" s="868" t="s">
        <v>17394</v>
      </c>
      <c r="H5319" s="867" t="s">
        <v>7756</v>
      </c>
      <c r="I5319" s="867" t="s">
        <v>2772</v>
      </c>
      <c r="J5319" s="867" t="s">
        <v>7780</v>
      </c>
      <c r="K5319" s="866">
        <v>5</v>
      </c>
      <c r="L5319" s="866">
        <v>12</v>
      </c>
      <c r="M5319" s="865">
        <v>95944.89581950639</v>
      </c>
      <c r="N5319" s="866">
        <v>1</v>
      </c>
      <c r="O5319" s="866">
        <v>6</v>
      </c>
      <c r="P5319" s="865">
        <v>54882.9</v>
      </c>
    </row>
    <row r="5320" spans="1:16" ht="33.75" x14ac:dyDescent="0.25">
      <c r="A5320" s="867" t="s">
        <v>7760</v>
      </c>
      <c r="B5320" s="867" t="s">
        <v>3626</v>
      </c>
      <c r="C5320" s="867" t="s">
        <v>3031</v>
      </c>
      <c r="D5320" s="868" t="s">
        <v>8345</v>
      </c>
      <c r="E5320" s="870">
        <v>9000</v>
      </c>
      <c r="F5320" s="869" t="s">
        <v>17393</v>
      </c>
      <c r="G5320" s="868" t="s">
        <v>17392</v>
      </c>
      <c r="H5320" s="867" t="s">
        <v>7817</v>
      </c>
      <c r="I5320" s="867" t="s">
        <v>17391</v>
      </c>
      <c r="J5320" s="867" t="s">
        <v>7894</v>
      </c>
      <c r="K5320" s="866">
        <v>5</v>
      </c>
      <c r="L5320" s="866">
        <v>12</v>
      </c>
      <c r="M5320" s="865">
        <v>95944.89581950639</v>
      </c>
      <c r="N5320" s="866">
        <v>1</v>
      </c>
      <c r="O5320" s="866">
        <v>6</v>
      </c>
      <c r="P5320" s="865">
        <v>54882.9</v>
      </c>
    </row>
    <row r="5321" spans="1:16" ht="33.75" x14ac:dyDescent="0.25">
      <c r="A5321" s="867" t="s">
        <v>7760</v>
      </c>
      <c r="B5321" s="867" t="s">
        <v>3626</v>
      </c>
      <c r="C5321" s="867" t="s">
        <v>3031</v>
      </c>
      <c r="D5321" s="868" t="s">
        <v>8345</v>
      </c>
      <c r="E5321" s="870">
        <v>9000</v>
      </c>
      <c r="F5321" s="869" t="s">
        <v>17390</v>
      </c>
      <c r="G5321" s="868" t="s">
        <v>17389</v>
      </c>
      <c r="H5321" s="867" t="s">
        <v>7756</v>
      </c>
      <c r="I5321" s="867" t="s">
        <v>2772</v>
      </c>
      <c r="J5321" s="867" t="s">
        <v>8014</v>
      </c>
      <c r="K5321" s="866">
        <v>5</v>
      </c>
      <c r="L5321" s="866">
        <v>12</v>
      </c>
      <c r="M5321" s="865">
        <v>95944.89581950639</v>
      </c>
      <c r="N5321" s="866">
        <v>1</v>
      </c>
      <c r="O5321" s="866">
        <v>6</v>
      </c>
      <c r="P5321" s="865">
        <v>54882.9</v>
      </c>
    </row>
    <row r="5322" spans="1:16" ht="33.75" x14ac:dyDescent="0.25">
      <c r="A5322" s="867" t="s">
        <v>7760</v>
      </c>
      <c r="B5322" s="867" t="s">
        <v>3626</v>
      </c>
      <c r="C5322" s="867" t="s">
        <v>3031</v>
      </c>
      <c r="D5322" s="868" t="s">
        <v>8345</v>
      </c>
      <c r="E5322" s="870">
        <v>9000</v>
      </c>
      <c r="F5322" s="869" t="s">
        <v>17388</v>
      </c>
      <c r="G5322" s="868" t="s">
        <v>17387</v>
      </c>
      <c r="H5322" s="867" t="s">
        <v>7756</v>
      </c>
      <c r="I5322" s="867" t="s">
        <v>2772</v>
      </c>
      <c r="J5322" s="867" t="s">
        <v>7792</v>
      </c>
      <c r="K5322" s="866">
        <v>5</v>
      </c>
      <c r="L5322" s="866">
        <v>12</v>
      </c>
      <c r="M5322" s="865">
        <v>95944.89581950639</v>
      </c>
      <c r="N5322" s="866">
        <v>1</v>
      </c>
      <c r="O5322" s="866">
        <v>6</v>
      </c>
      <c r="P5322" s="865">
        <v>54882.9</v>
      </c>
    </row>
    <row r="5323" spans="1:16" ht="33.75" x14ac:dyDescent="0.25">
      <c r="A5323" s="867" t="s">
        <v>7760</v>
      </c>
      <c r="B5323" s="867" t="s">
        <v>3626</v>
      </c>
      <c r="C5323" s="867" t="s">
        <v>3031</v>
      </c>
      <c r="D5323" s="868" t="s">
        <v>7776</v>
      </c>
      <c r="E5323" s="870">
        <v>4200</v>
      </c>
      <c r="F5323" s="869" t="s">
        <v>17386</v>
      </c>
      <c r="G5323" s="868" t="s">
        <v>17385</v>
      </c>
      <c r="H5323" s="867"/>
      <c r="I5323" s="867"/>
      <c r="J5323" s="867"/>
      <c r="K5323" s="866">
        <v>4</v>
      </c>
      <c r="L5323" s="866">
        <v>12</v>
      </c>
      <c r="M5323" s="865">
        <v>53729.141658923581</v>
      </c>
      <c r="N5323" s="866">
        <v>2</v>
      </c>
      <c r="O5323" s="866">
        <v>6</v>
      </c>
      <c r="P5323" s="865">
        <v>26082.9</v>
      </c>
    </row>
    <row r="5324" spans="1:16" ht="33.75" x14ac:dyDescent="0.25">
      <c r="A5324" s="867" t="s">
        <v>7760</v>
      </c>
      <c r="B5324" s="867" t="s">
        <v>3626</v>
      </c>
      <c r="C5324" s="867" t="s">
        <v>3031</v>
      </c>
      <c r="D5324" s="868" t="s">
        <v>8006</v>
      </c>
      <c r="E5324" s="870">
        <v>4200</v>
      </c>
      <c r="F5324" s="869" t="s">
        <v>17384</v>
      </c>
      <c r="G5324" s="868" t="s">
        <v>17383</v>
      </c>
      <c r="H5324" s="867" t="s">
        <v>7756</v>
      </c>
      <c r="I5324" s="867" t="s">
        <v>2667</v>
      </c>
      <c r="J5324" s="867" t="s">
        <v>7967</v>
      </c>
      <c r="K5324" s="866">
        <v>3</v>
      </c>
      <c r="L5324" s="866">
        <v>12</v>
      </c>
      <c r="M5324" s="865">
        <v>53729.141658923581</v>
      </c>
      <c r="N5324" s="866">
        <v>1</v>
      </c>
      <c r="O5324" s="866">
        <v>6</v>
      </c>
      <c r="P5324" s="865">
        <v>26082.9</v>
      </c>
    </row>
    <row r="5325" spans="1:16" ht="33.75" x14ac:dyDescent="0.25">
      <c r="A5325" s="867" t="s">
        <v>7760</v>
      </c>
      <c r="B5325" s="867" t="s">
        <v>3626</v>
      </c>
      <c r="C5325" s="867" t="s">
        <v>3031</v>
      </c>
      <c r="D5325" s="868" t="s">
        <v>7854</v>
      </c>
      <c r="E5325" s="870">
        <v>4200</v>
      </c>
      <c r="F5325" s="869" t="s">
        <v>17382</v>
      </c>
      <c r="G5325" s="868" t="s">
        <v>17381</v>
      </c>
      <c r="H5325" s="867" t="s">
        <v>7796</v>
      </c>
      <c r="I5325" s="867" t="s">
        <v>4025</v>
      </c>
      <c r="J5325" s="867" t="s">
        <v>9178</v>
      </c>
      <c r="K5325" s="866">
        <v>5</v>
      </c>
      <c r="L5325" s="866">
        <v>12</v>
      </c>
      <c r="M5325" s="865">
        <v>53729.141658923581</v>
      </c>
      <c r="N5325" s="866">
        <v>1</v>
      </c>
      <c r="O5325" s="866">
        <v>6</v>
      </c>
      <c r="P5325" s="865">
        <v>26082.9</v>
      </c>
    </row>
    <row r="5326" spans="1:16" ht="33.75" x14ac:dyDescent="0.25">
      <c r="A5326" s="867" t="s">
        <v>7760</v>
      </c>
      <c r="B5326" s="867" t="s">
        <v>3626</v>
      </c>
      <c r="C5326" s="867" t="s">
        <v>3031</v>
      </c>
      <c r="D5326" s="868" t="s">
        <v>8218</v>
      </c>
      <c r="E5326" s="870">
        <v>2000</v>
      </c>
      <c r="F5326" s="869" t="s">
        <v>17380</v>
      </c>
      <c r="G5326" s="868" t="s">
        <v>17379</v>
      </c>
      <c r="H5326" s="867"/>
      <c r="I5326" s="867"/>
      <c r="J5326" s="867"/>
      <c r="K5326" s="866">
        <v>2</v>
      </c>
      <c r="L5326" s="866">
        <v>12</v>
      </c>
      <c r="M5326" s="865">
        <v>25585.305551868372</v>
      </c>
      <c r="N5326" s="866">
        <v>2</v>
      </c>
      <c r="O5326" s="866">
        <v>6</v>
      </c>
      <c r="P5326" s="865">
        <v>12882.9</v>
      </c>
    </row>
    <row r="5327" spans="1:16" ht="33.75" x14ac:dyDescent="0.25">
      <c r="A5327" s="867" t="s">
        <v>7760</v>
      </c>
      <c r="B5327" s="867" t="s">
        <v>3626</v>
      </c>
      <c r="C5327" s="867" t="s">
        <v>3031</v>
      </c>
      <c r="D5327" s="868" t="s">
        <v>7863</v>
      </c>
      <c r="E5327" s="870">
        <v>2500</v>
      </c>
      <c r="F5327" s="869" t="s">
        <v>17378</v>
      </c>
      <c r="G5327" s="868" t="s">
        <v>17377</v>
      </c>
      <c r="H5327" s="867" t="s">
        <v>7756</v>
      </c>
      <c r="I5327" s="867" t="s">
        <v>2892</v>
      </c>
      <c r="J5327" s="867" t="s">
        <v>8010</v>
      </c>
      <c r="K5327" s="866">
        <v>2</v>
      </c>
      <c r="L5327" s="866">
        <v>12</v>
      </c>
      <c r="M5327" s="865">
        <v>31981.631939835464</v>
      </c>
      <c r="N5327" s="866">
        <v>2</v>
      </c>
      <c r="O5327" s="866">
        <v>6</v>
      </c>
      <c r="P5327" s="865">
        <v>15882.9</v>
      </c>
    </row>
    <row r="5328" spans="1:16" ht="33.75" x14ac:dyDescent="0.25">
      <c r="A5328" s="867" t="s">
        <v>7760</v>
      </c>
      <c r="B5328" s="867" t="s">
        <v>3626</v>
      </c>
      <c r="C5328" s="867" t="s">
        <v>3031</v>
      </c>
      <c r="D5328" s="868" t="s">
        <v>7863</v>
      </c>
      <c r="E5328" s="870">
        <v>2500</v>
      </c>
      <c r="F5328" s="869" t="s">
        <v>17376</v>
      </c>
      <c r="G5328" s="868" t="s">
        <v>17375</v>
      </c>
      <c r="H5328" s="867"/>
      <c r="I5328" s="867"/>
      <c r="J5328" s="867"/>
      <c r="K5328" s="866">
        <v>3</v>
      </c>
      <c r="L5328" s="866">
        <v>12</v>
      </c>
      <c r="M5328" s="865">
        <v>31981.631939835464</v>
      </c>
      <c r="N5328" s="866">
        <v>2</v>
      </c>
      <c r="O5328" s="866">
        <v>6</v>
      </c>
      <c r="P5328" s="865">
        <v>15882.9</v>
      </c>
    </row>
    <row r="5329" spans="1:16" ht="33.75" x14ac:dyDescent="0.25">
      <c r="A5329" s="867" t="s">
        <v>7760</v>
      </c>
      <c r="B5329" s="867" t="s">
        <v>3626</v>
      </c>
      <c r="C5329" s="867" t="s">
        <v>3031</v>
      </c>
      <c r="D5329" s="868" t="s">
        <v>7776</v>
      </c>
      <c r="E5329" s="870">
        <v>4200</v>
      </c>
      <c r="F5329" s="869" t="s">
        <v>17374</v>
      </c>
      <c r="G5329" s="868" t="s">
        <v>17373</v>
      </c>
      <c r="H5329" s="867" t="s">
        <v>7756</v>
      </c>
      <c r="I5329" s="867" t="s">
        <v>2892</v>
      </c>
      <c r="J5329" s="867" t="s">
        <v>8178</v>
      </c>
      <c r="K5329" s="866">
        <v>4</v>
      </c>
      <c r="L5329" s="866">
        <v>12</v>
      </c>
      <c r="M5329" s="865">
        <v>53729.141658923581</v>
      </c>
      <c r="N5329" s="866">
        <v>2</v>
      </c>
      <c r="O5329" s="866">
        <v>6</v>
      </c>
      <c r="P5329" s="865">
        <v>26082.9</v>
      </c>
    </row>
    <row r="5330" spans="1:16" ht="33.75" x14ac:dyDescent="0.25">
      <c r="A5330" s="867" t="s">
        <v>7760</v>
      </c>
      <c r="B5330" s="867" t="s">
        <v>3626</v>
      </c>
      <c r="C5330" s="867" t="s">
        <v>3031</v>
      </c>
      <c r="D5330" s="868" t="s">
        <v>7854</v>
      </c>
      <c r="E5330" s="870">
        <v>4200</v>
      </c>
      <c r="F5330" s="869" t="s">
        <v>17372</v>
      </c>
      <c r="G5330" s="868" t="s">
        <v>17371</v>
      </c>
      <c r="H5330" s="867" t="s">
        <v>7756</v>
      </c>
      <c r="I5330" s="867" t="s">
        <v>2676</v>
      </c>
      <c r="J5330" s="867" t="s">
        <v>7964</v>
      </c>
      <c r="K5330" s="866">
        <v>5</v>
      </c>
      <c r="L5330" s="866">
        <v>12</v>
      </c>
      <c r="M5330" s="865">
        <v>53729.141658923581</v>
      </c>
      <c r="N5330" s="866">
        <v>2</v>
      </c>
      <c r="O5330" s="866">
        <v>6</v>
      </c>
      <c r="P5330" s="865">
        <v>26082.9</v>
      </c>
    </row>
    <row r="5331" spans="1:16" ht="33.75" x14ac:dyDescent="0.25">
      <c r="A5331" s="867" t="s">
        <v>7760</v>
      </c>
      <c r="B5331" s="867" t="s">
        <v>3626</v>
      </c>
      <c r="C5331" s="867" t="s">
        <v>3031</v>
      </c>
      <c r="D5331" s="868" t="s">
        <v>7829</v>
      </c>
      <c r="E5331" s="870">
        <v>3200</v>
      </c>
      <c r="F5331" s="869" t="s">
        <v>17370</v>
      </c>
      <c r="G5331" s="868" t="s">
        <v>17369</v>
      </c>
      <c r="H5331" s="867" t="s">
        <v>7796</v>
      </c>
      <c r="I5331" s="867" t="s">
        <v>5073</v>
      </c>
      <c r="J5331" s="867" t="s">
        <v>8273</v>
      </c>
      <c r="K5331" s="866">
        <v>3</v>
      </c>
      <c r="L5331" s="866">
        <v>12</v>
      </c>
      <c r="M5331" s="865">
        <v>40936.488882989397</v>
      </c>
      <c r="N5331" s="866">
        <v>2</v>
      </c>
      <c r="O5331" s="866">
        <v>6</v>
      </c>
      <c r="P5331" s="865">
        <v>20082.900000000001</v>
      </c>
    </row>
    <row r="5332" spans="1:16" ht="33.75" x14ac:dyDescent="0.25">
      <c r="A5332" s="867" t="s">
        <v>7760</v>
      </c>
      <c r="B5332" s="867" t="s">
        <v>3626</v>
      </c>
      <c r="C5332" s="867" t="s">
        <v>3031</v>
      </c>
      <c r="D5332" s="868" t="s">
        <v>7930</v>
      </c>
      <c r="E5332" s="870">
        <v>4200</v>
      </c>
      <c r="F5332" s="869" t="s">
        <v>17368</v>
      </c>
      <c r="G5332" s="868" t="s">
        <v>17367</v>
      </c>
      <c r="H5332" s="867" t="s">
        <v>7796</v>
      </c>
      <c r="I5332" s="867" t="s">
        <v>7822</v>
      </c>
      <c r="J5332" s="867" t="s">
        <v>8324</v>
      </c>
      <c r="K5332" s="866">
        <v>4</v>
      </c>
      <c r="L5332" s="866">
        <v>12</v>
      </c>
      <c r="M5332" s="865">
        <v>31981.631939835464</v>
      </c>
      <c r="N5332" s="866">
        <v>2</v>
      </c>
      <c r="O5332" s="866">
        <v>6</v>
      </c>
      <c r="P5332" s="865">
        <v>26082.9</v>
      </c>
    </row>
    <row r="5333" spans="1:16" ht="33.75" x14ac:dyDescent="0.25">
      <c r="A5333" s="867" t="s">
        <v>7760</v>
      </c>
      <c r="B5333" s="867" t="s">
        <v>3626</v>
      </c>
      <c r="C5333" s="867" t="s">
        <v>3031</v>
      </c>
      <c r="D5333" s="868" t="s">
        <v>7776</v>
      </c>
      <c r="E5333" s="870">
        <v>4200</v>
      </c>
      <c r="F5333" s="869" t="s">
        <v>17366</v>
      </c>
      <c r="G5333" s="868" t="s">
        <v>17365</v>
      </c>
      <c r="H5333" s="867" t="s">
        <v>7796</v>
      </c>
      <c r="I5333" s="867" t="s">
        <v>2745</v>
      </c>
      <c r="J5333" s="867" t="s">
        <v>8178</v>
      </c>
      <c r="K5333" s="866">
        <v>2</v>
      </c>
      <c r="L5333" s="866">
        <v>12</v>
      </c>
      <c r="M5333" s="865">
        <v>53729.141658923581</v>
      </c>
      <c r="N5333" s="866">
        <v>2</v>
      </c>
      <c r="O5333" s="866">
        <v>6</v>
      </c>
      <c r="P5333" s="865">
        <v>26082.9</v>
      </c>
    </row>
    <row r="5334" spans="1:16" ht="33.75" x14ac:dyDescent="0.25">
      <c r="A5334" s="867" t="s">
        <v>7760</v>
      </c>
      <c r="B5334" s="867" t="s">
        <v>3626</v>
      </c>
      <c r="C5334" s="867" t="s">
        <v>3031</v>
      </c>
      <c r="D5334" s="868" t="s">
        <v>8396</v>
      </c>
      <c r="E5334" s="870">
        <v>5500</v>
      </c>
      <c r="F5334" s="869" t="s">
        <v>17364</v>
      </c>
      <c r="G5334" s="868" t="s">
        <v>17363</v>
      </c>
      <c r="H5334" s="867" t="s">
        <v>7756</v>
      </c>
      <c r="I5334" s="867" t="s">
        <v>2685</v>
      </c>
      <c r="J5334" s="867" t="s">
        <v>7777</v>
      </c>
      <c r="K5334" s="866">
        <v>4</v>
      </c>
      <c r="L5334" s="866">
        <v>8</v>
      </c>
      <c r="M5334" s="865">
        <v>46906.393511758681</v>
      </c>
      <c r="N5334" s="866">
        <v>0</v>
      </c>
      <c r="O5334" s="866">
        <v>0</v>
      </c>
      <c r="P5334" s="865">
        <v>0</v>
      </c>
    </row>
    <row r="5335" spans="1:16" x14ac:dyDescent="0.25">
      <c r="A5335" s="1772" t="s">
        <v>2848</v>
      </c>
      <c r="B5335" s="1772"/>
      <c r="C5335" s="1772"/>
      <c r="D5335" s="1772"/>
      <c r="E5335" s="1772"/>
      <c r="F5335" s="1772" t="s">
        <v>378</v>
      </c>
      <c r="G5335" s="1772"/>
      <c r="H5335" s="1772"/>
      <c r="I5335" s="1772"/>
      <c r="J5335" s="1772"/>
      <c r="K5335" s="1771" t="s">
        <v>2847</v>
      </c>
      <c r="L5335" s="1771"/>
      <c r="M5335" s="1771"/>
      <c r="N5335" s="1771" t="s">
        <v>2846</v>
      </c>
      <c r="O5335" s="1771"/>
      <c r="P5335" s="1771"/>
    </row>
    <row r="5336" spans="1:16" ht="69.75" x14ac:dyDescent="0.25">
      <c r="A5336" s="1535" t="s">
        <v>2845</v>
      </c>
      <c r="B5336" s="1535" t="s">
        <v>5</v>
      </c>
      <c r="C5336" s="1535" t="s">
        <v>2844</v>
      </c>
      <c r="D5336" s="1535" t="s">
        <v>2843</v>
      </c>
      <c r="E5336" s="1536" t="s">
        <v>2842</v>
      </c>
      <c r="F5336" s="1537" t="s">
        <v>2841</v>
      </c>
      <c r="G5336" s="1540" t="s">
        <v>2840</v>
      </c>
      <c r="H5336" s="1535" t="s">
        <v>2839</v>
      </c>
      <c r="I5336" s="1535" t="s">
        <v>2838</v>
      </c>
      <c r="J5336" s="1535" t="s">
        <v>2837</v>
      </c>
      <c r="K5336" s="1538" t="s">
        <v>2836</v>
      </c>
      <c r="L5336" s="1538" t="s">
        <v>2835</v>
      </c>
      <c r="M5336" s="1539" t="s">
        <v>2834</v>
      </c>
      <c r="N5336" s="1538" t="s">
        <v>2836</v>
      </c>
      <c r="O5336" s="1538" t="s">
        <v>2835</v>
      </c>
      <c r="P5336" s="1539" t="s">
        <v>2834</v>
      </c>
    </row>
    <row r="5337" spans="1:16" ht="33.75" x14ac:dyDescent="0.25">
      <c r="A5337" s="867" t="s">
        <v>7760</v>
      </c>
      <c r="B5337" s="867" t="s">
        <v>3626</v>
      </c>
      <c r="C5337" s="867" t="s">
        <v>3031</v>
      </c>
      <c r="D5337" s="868" t="s">
        <v>7776</v>
      </c>
      <c r="E5337" s="870">
        <v>4200</v>
      </c>
      <c r="F5337" s="869" t="s">
        <v>17362</v>
      </c>
      <c r="G5337" s="868" t="s">
        <v>17361</v>
      </c>
      <c r="H5337" s="867" t="s">
        <v>7796</v>
      </c>
      <c r="I5337" s="867" t="s">
        <v>5168</v>
      </c>
      <c r="J5337" s="867" t="s">
        <v>8100</v>
      </c>
      <c r="K5337" s="866">
        <v>3</v>
      </c>
      <c r="L5337" s="866">
        <v>12</v>
      </c>
      <c r="M5337" s="865">
        <v>53729.141658923581</v>
      </c>
      <c r="N5337" s="866">
        <v>2</v>
      </c>
      <c r="O5337" s="866">
        <v>6</v>
      </c>
      <c r="P5337" s="865">
        <v>26082.9</v>
      </c>
    </row>
    <row r="5338" spans="1:16" ht="33.75" x14ac:dyDescent="0.25">
      <c r="A5338" s="867" t="s">
        <v>7760</v>
      </c>
      <c r="B5338" s="867" t="s">
        <v>3626</v>
      </c>
      <c r="C5338" s="867" t="s">
        <v>3031</v>
      </c>
      <c r="D5338" s="868" t="s">
        <v>7829</v>
      </c>
      <c r="E5338" s="870">
        <v>3200</v>
      </c>
      <c r="F5338" s="869" t="s">
        <v>17360</v>
      </c>
      <c r="G5338" s="868" t="s">
        <v>17359</v>
      </c>
      <c r="H5338" s="867" t="s">
        <v>7796</v>
      </c>
      <c r="I5338" s="867" t="s">
        <v>6461</v>
      </c>
      <c r="J5338" s="867" t="s">
        <v>8010</v>
      </c>
      <c r="K5338" s="866">
        <v>2</v>
      </c>
      <c r="L5338" s="866">
        <v>12</v>
      </c>
      <c r="M5338" s="865">
        <v>40936.488882989397</v>
      </c>
      <c r="N5338" s="866">
        <v>2</v>
      </c>
      <c r="O5338" s="866">
        <v>6</v>
      </c>
      <c r="P5338" s="865">
        <v>20082.900000000001</v>
      </c>
    </row>
    <row r="5339" spans="1:16" ht="33.75" x14ac:dyDescent="0.25">
      <c r="A5339" s="867" t="s">
        <v>7760</v>
      </c>
      <c r="B5339" s="867" t="s">
        <v>3626</v>
      </c>
      <c r="C5339" s="867" t="s">
        <v>3031</v>
      </c>
      <c r="D5339" s="868" t="s">
        <v>7776</v>
      </c>
      <c r="E5339" s="870">
        <v>4200</v>
      </c>
      <c r="F5339" s="869" t="s">
        <v>17358</v>
      </c>
      <c r="G5339" s="868" t="s">
        <v>17357</v>
      </c>
      <c r="H5339" s="867" t="s">
        <v>7796</v>
      </c>
      <c r="I5339" s="867" t="s">
        <v>2676</v>
      </c>
      <c r="J5339" s="867" t="s">
        <v>8088</v>
      </c>
      <c r="K5339" s="866">
        <v>3</v>
      </c>
      <c r="L5339" s="866">
        <v>12</v>
      </c>
      <c r="M5339" s="865">
        <v>53729.141658923581</v>
      </c>
      <c r="N5339" s="866">
        <v>2</v>
      </c>
      <c r="O5339" s="866">
        <v>6</v>
      </c>
      <c r="P5339" s="865">
        <v>26082.9</v>
      </c>
    </row>
    <row r="5340" spans="1:16" ht="33.75" x14ac:dyDescent="0.25">
      <c r="A5340" s="867" t="s">
        <v>7760</v>
      </c>
      <c r="B5340" s="867" t="s">
        <v>3626</v>
      </c>
      <c r="C5340" s="867" t="s">
        <v>3031</v>
      </c>
      <c r="D5340" s="868" t="s">
        <v>7799</v>
      </c>
      <c r="E5340" s="870">
        <v>5500</v>
      </c>
      <c r="F5340" s="869" t="s">
        <v>17356</v>
      </c>
      <c r="G5340" s="868" t="s">
        <v>17355</v>
      </c>
      <c r="H5340" s="867"/>
      <c r="I5340" s="867"/>
      <c r="J5340" s="867"/>
      <c r="K5340" s="866">
        <v>0</v>
      </c>
      <c r="L5340" s="866">
        <v>0</v>
      </c>
      <c r="M5340" s="865">
        <v>0</v>
      </c>
      <c r="N5340" s="866">
        <v>1</v>
      </c>
      <c r="O5340" s="866">
        <v>2</v>
      </c>
      <c r="P5340" s="865">
        <v>11294.3</v>
      </c>
    </row>
    <row r="5341" spans="1:16" ht="33.75" x14ac:dyDescent="0.25">
      <c r="A5341" s="867" t="s">
        <v>7760</v>
      </c>
      <c r="B5341" s="867" t="s">
        <v>3626</v>
      </c>
      <c r="C5341" s="867" t="s">
        <v>3031</v>
      </c>
      <c r="D5341" s="868" t="s">
        <v>7863</v>
      </c>
      <c r="E5341" s="870">
        <v>2500</v>
      </c>
      <c r="F5341" s="869" t="s">
        <v>17354</v>
      </c>
      <c r="G5341" s="868" t="s">
        <v>17353</v>
      </c>
      <c r="H5341" s="867" t="s">
        <v>2751</v>
      </c>
      <c r="I5341" s="867" t="s">
        <v>2745</v>
      </c>
      <c r="J5341" s="867" t="s">
        <v>17352</v>
      </c>
      <c r="K5341" s="866">
        <v>2</v>
      </c>
      <c r="L5341" s="866">
        <v>12</v>
      </c>
      <c r="M5341" s="865">
        <v>31981.631939835464</v>
      </c>
      <c r="N5341" s="866">
        <v>0</v>
      </c>
      <c r="O5341" s="866">
        <v>0</v>
      </c>
      <c r="P5341" s="865">
        <v>0</v>
      </c>
    </row>
    <row r="5342" spans="1:16" ht="33.75" x14ac:dyDescent="0.25">
      <c r="A5342" s="867" t="s">
        <v>7760</v>
      </c>
      <c r="B5342" s="867" t="s">
        <v>3626</v>
      </c>
      <c r="C5342" s="867" t="s">
        <v>3031</v>
      </c>
      <c r="D5342" s="868" t="s">
        <v>7776</v>
      </c>
      <c r="E5342" s="870">
        <v>4200</v>
      </c>
      <c r="F5342" s="869" t="s">
        <v>17351</v>
      </c>
      <c r="G5342" s="868" t="s">
        <v>17350</v>
      </c>
      <c r="H5342" s="867" t="s">
        <v>7756</v>
      </c>
      <c r="I5342" s="867" t="s">
        <v>2892</v>
      </c>
      <c r="J5342" s="867" t="s">
        <v>8088</v>
      </c>
      <c r="K5342" s="866">
        <v>4</v>
      </c>
      <c r="L5342" s="866">
        <v>12</v>
      </c>
      <c r="M5342" s="865">
        <v>53729.141658923581</v>
      </c>
      <c r="N5342" s="866">
        <v>2</v>
      </c>
      <c r="O5342" s="866">
        <v>6</v>
      </c>
      <c r="P5342" s="865">
        <v>26082.9</v>
      </c>
    </row>
    <row r="5343" spans="1:16" ht="33.75" x14ac:dyDescent="0.25">
      <c r="A5343" s="867" t="s">
        <v>7760</v>
      </c>
      <c r="B5343" s="867" t="s">
        <v>3626</v>
      </c>
      <c r="C5343" s="867" t="s">
        <v>3031</v>
      </c>
      <c r="D5343" s="868" t="s">
        <v>7863</v>
      </c>
      <c r="E5343" s="870">
        <v>2500</v>
      </c>
      <c r="F5343" s="869" t="s">
        <v>17349</v>
      </c>
      <c r="G5343" s="868" t="s">
        <v>17348</v>
      </c>
      <c r="H5343" s="867"/>
      <c r="I5343" s="867"/>
      <c r="J5343" s="867"/>
      <c r="K5343" s="866">
        <v>3</v>
      </c>
      <c r="L5343" s="866">
        <v>12</v>
      </c>
      <c r="M5343" s="865">
        <v>31981.631939835464</v>
      </c>
      <c r="N5343" s="866">
        <v>2</v>
      </c>
      <c r="O5343" s="866">
        <v>6</v>
      </c>
      <c r="P5343" s="865">
        <v>15882.9</v>
      </c>
    </row>
    <row r="5344" spans="1:16" ht="33.75" x14ac:dyDescent="0.25">
      <c r="A5344" s="867" t="s">
        <v>7760</v>
      </c>
      <c r="B5344" s="867" t="s">
        <v>3626</v>
      </c>
      <c r="C5344" s="867" t="s">
        <v>3031</v>
      </c>
      <c r="D5344" s="868" t="s">
        <v>7854</v>
      </c>
      <c r="E5344" s="870">
        <v>4200</v>
      </c>
      <c r="F5344" s="869" t="s">
        <v>17347</v>
      </c>
      <c r="G5344" s="868" t="s">
        <v>17346</v>
      </c>
      <c r="H5344" s="867" t="s">
        <v>7756</v>
      </c>
      <c r="I5344" s="867" t="s">
        <v>2892</v>
      </c>
      <c r="J5344" s="867" t="s">
        <v>9350</v>
      </c>
      <c r="K5344" s="866">
        <v>4</v>
      </c>
      <c r="L5344" s="866">
        <v>12</v>
      </c>
      <c r="M5344" s="865">
        <v>31981.631939835464</v>
      </c>
      <c r="N5344" s="866">
        <v>2</v>
      </c>
      <c r="O5344" s="866">
        <v>6</v>
      </c>
      <c r="P5344" s="865">
        <v>26082.9</v>
      </c>
    </row>
    <row r="5345" spans="1:16" ht="33.75" x14ac:dyDescent="0.25">
      <c r="A5345" s="867" t="s">
        <v>7760</v>
      </c>
      <c r="B5345" s="867" t="s">
        <v>3626</v>
      </c>
      <c r="C5345" s="867" t="s">
        <v>3031</v>
      </c>
      <c r="D5345" s="868" t="s">
        <v>7863</v>
      </c>
      <c r="E5345" s="870">
        <v>2500</v>
      </c>
      <c r="F5345" s="869" t="s">
        <v>17345</v>
      </c>
      <c r="G5345" s="868" t="s">
        <v>17344</v>
      </c>
      <c r="H5345" s="867" t="s">
        <v>7796</v>
      </c>
      <c r="I5345" s="867" t="s">
        <v>2745</v>
      </c>
      <c r="J5345" s="867" t="s">
        <v>8342</v>
      </c>
      <c r="K5345" s="866">
        <v>4</v>
      </c>
      <c r="L5345" s="866">
        <v>12</v>
      </c>
      <c r="M5345" s="865">
        <v>31981.631939835464</v>
      </c>
      <c r="N5345" s="866">
        <v>2</v>
      </c>
      <c r="O5345" s="866">
        <v>6</v>
      </c>
      <c r="P5345" s="865">
        <v>15882.9</v>
      </c>
    </row>
    <row r="5346" spans="1:16" ht="33.75" x14ac:dyDescent="0.25">
      <c r="A5346" s="867" t="s">
        <v>7760</v>
      </c>
      <c r="B5346" s="867" t="s">
        <v>3626</v>
      </c>
      <c r="C5346" s="867" t="s">
        <v>3031</v>
      </c>
      <c r="D5346" s="868" t="s">
        <v>7863</v>
      </c>
      <c r="E5346" s="870">
        <v>2500</v>
      </c>
      <c r="F5346" s="869" t="s">
        <v>17343</v>
      </c>
      <c r="G5346" s="868" t="s">
        <v>17342</v>
      </c>
      <c r="H5346" s="867" t="s">
        <v>7756</v>
      </c>
      <c r="I5346" s="867" t="s">
        <v>8007</v>
      </c>
      <c r="J5346" s="867" t="s">
        <v>8314</v>
      </c>
      <c r="K5346" s="866">
        <v>3</v>
      </c>
      <c r="L5346" s="866">
        <v>12</v>
      </c>
      <c r="M5346" s="865">
        <v>31981.631939835464</v>
      </c>
      <c r="N5346" s="866">
        <v>2</v>
      </c>
      <c r="O5346" s="866">
        <v>6</v>
      </c>
      <c r="P5346" s="865">
        <v>15882.9</v>
      </c>
    </row>
    <row r="5347" spans="1:16" ht="33.75" x14ac:dyDescent="0.25">
      <c r="A5347" s="867" t="s">
        <v>7760</v>
      </c>
      <c r="B5347" s="867" t="s">
        <v>3626</v>
      </c>
      <c r="C5347" s="867" t="s">
        <v>3031</v>
      </c>
      <c r="D5347" s="868" t="s">
        <v>7759</v>
      </c>
      <c r="E5347" s="870">
        <v>2700</v>
      </c>
      <c r="F5347" s="869" t="s">
        <v>17341</v>
      </c>
      <c r="G5347" s="868" t="s">
        <v>17340</v>
      </c>
      <c r="H5347" s="867" t="s">
        <v>7756</v>
      </c>
      <c r="I5347" s="867" t="s">
        <v>7765</v>
      </c>
      <c r="J5347" s="867" t="s">
        <v>7755</v>
      </c>
      <c r="K5347" s="866">
        <v>1</v>
      </c>
      <c r="L5347" s="866">
        <v>3</v>
      </c>
      <c r="M5347" s="865">
        <v>8635.0406237555762</v>
      </c>
      <c r="N5347" s="866">
        <v>0</v>
      </c>
      <c r="O5347" s="866">
        <v>0</v>
      </c>
      <c r="P5347" s="865">
        <v>0</v>
      </c>
    </row>
    <row r="5348" spans="1:16" ht="33.75" x14ac:dyDescent="0.25">
      <c r="A5348" s="867" t="s">
        <v>7760</v>
      </c>
      <c r="B5348" s="867" t="s">
        <v>3626</v>
      </c>
      <c r="C5348" s="867" t="s">
        <v>3031</v>
      </c>
      <c r="D5348" s="868" t="s">
        <v>15905</v>
      </c>
      <c r="E5348" s="870">
        <v>10500</v>
      </c>
      <c r="F5348" s="869" t="s">
        <v>17339</v>
      </c>
      <c r="G5348" s="868" t="s">
        <v>17338</v>
      </c>
      <c r="H5348" s="867" t="s">
        <v>7756</v>
      </c>
      <c r="I5348" s="867" t="s">
        <v>2725</v>
      </c>
      <c r="J5348" s="867" t="s">
        <v>7967</v>
      </c>
      <c r="K5348" s="866">
        <v>4</v>
      </c>
      <c r="L5348" s="866">
        <v>12</v>
      </c>
      <c r="M5348" s="865">
        <v>108737.54859544057</v>
      </c>
      <c r="N5348" s="866">
        <v>2</v>
      </c>
      <c r="O5348" s="866">
        <v>6</v>
      </c>
      <c r="P5348" s="865">
        <v>63882.9</v>
      </c>
    </row>
    <row r="5349" spans="1:16" ht="33.75" x14ac:dyDescent="0.25">
      <c r="A5349" s="867" t="s">
        <v>7760</v>
      </c>
      <c r="B5349" s="867" t="s">
        <v>3626</v>
      </c>
      <c r="C5349" s="867" t="s">
        <v>3031</v>
      </c>
      <c r="D5349" s="868" t="s">
        <v>7863</v>
      </c>
      <c r="E5349" s="870">
        <v>2500</v>
      </c>
      <c r="F5349" s="869" t="s">
        <v>17337</v>
      </c>
      <c r="G5349" s="868" t="s">
        <v>17336</v>
      </c>
      <c r="H5349" s="867"/>
      <c r="I5349" s="867"/>
      <c r="J5349" s="867"/>
      <c r="K5349" s="866">
        <v>4</v>
      </c>
      <c r="L5349" s="866">
        <v>12</v>
      </c>
      <c r="M5349" s="865">
        <v>31981.631939835464</v>
      </c>
      <c r="N5349" s="866">
        <v>3</v>
      </c>
      <c r="O5349" s="866">
        <v>6</v>
      </c>
      <c r="P5349" s="865">
        <v>15882.9</v>
      </c>
    </row>
    <row r="5350" spans="1:16" ht="33.75" x14ac:dyDescent="0.25">
      <c r="A5350" s="867" t="s">
        <v>7760</v>
      </c>
      <c r="B5350" s="867" t="s">
        <v>3626</v>
      </c>
      <c r="C5350" s="867" t="s">
        <v>3031</v>
      </c>
      <c r="D5350" s="868" t="s">
        <v>8763</v>
      </c>
      <c r="E5350" s="870">
        <v>4200</v>
      </c>
      <c r="F5350" s="869" t="s">
        <v>17335</v>
      </c>
      <c r="G5350" s="868" t="s">
        <v>17334</v>
      </c>
      <c r="H5350" s="867" t="s">
        <v>7796</v>
      </c>
      <c r="I5350" s="867" t="s">
        <v>2883</v>
      </c>
      <c r="J5350" s="867" t="s">
        <v>9178</v>
      </c>
      <c r="K5350" s="866">
        <v>4</v>
      </c>
      <c r="L5350" s="866">
        <v>12</v>
      </c>
      <c r="M5350" s="865">
        <v>53729.141658923581</v>
      </c>
      <c r="N5350" s="866">
        <v>0</v>
      </c>
      <c r="O5350" s="866">
        <v>0</v>
      </c>
      <c r="P5350" s="865">
        <v>0</v>
      </c>
    </row>
    <row r="5351" spans="1:16" ht="33.75" x14ac:dyDescent="0.25">
      <c r="A5351" s="867" t="s">
        <v>7760</v>
      </c>
      <c r="B5351" s="867" t="s">
        <v>3626</v>
      </c>
      <c r="C5351" s="867" t="s">
        <v>3031</v>
      </c>
      <c r="D5351" s="868" t="s">
        <v>8073</v>
      </c>
      <c r="E5351" s="870">
        <v>2500</v>
      </c>
      <c r="F5351" s="869" t="s">
        <v>17333</v>
      </c>
      <c r="G5351" s="868" t="s">
        <v>17332</v>
      </c>
      <c r="H5351" s="867"/>
      <c r="I5351" s="867"/>
      <c r="J5351" s="867"/>
      <c r="K5351" s="866">
        <v>4</v>
      </c>
      <c r="L5351" s="866">
        <v>12</v>
      </c>
      <c r="M5351" s="865">
        <v>31981.631939835464</v>
      </c>
      <c r="N5351" s="866">
        <v>2</v>
      </c>
      <c r="O5351" s="866">
        <v>6</v>
      </c>
      <c r="P5351" s="865">
        <v>15882.9</v>
      </c>
    </row>
    <row r="5352" spans="1:16" ht="33.75" x14ac:dyDescent="0.25">
      <c r="A5352" s="867" t="s">
        <v>7760</v>
      </c>
      <c r="B5352" s="867" t="s">
        <v>3626</v>
      </c>
      <c r="C5352" s="867" t="s">
        <v>3031</v>
      </c>
      <c r="D5352" s="868" t="s">
        <v>8006</v>
      </c>
      <c r="E5352" s="870">
        <v>4200</v>
      </c>
      <c r="F5352" s="869" t="s">
        <v>17331</v>
      </c>
      <c r="G5352" s="868" t="s">
        <v>17330</v>
      </c>
      <c r="H5352" s="867" t="s">
        <v>7756</v>
      </c>
      <c r="I5352" s="867" t="s">
        <v>2667</v>
      </c>
      <c r="J5352" s="867" t="s">
        <v>7927</v>
      </c>
      <c r="K5352" s="866">
        <v>2</v>
      </c>
      <c r="L5352" s="866">
        <v>12</v>
      </c>
      <c r="M5352" s="865">
        <v>53729.141658923581</v>
      </c>
      <c r="N5352" s="866">
        <v>0</v>
      </c>
      <c r="O5352" s="866">
        <v>0</v>
      </c>
      <c r="P5352" s="865">
        <v>0</v>
      </c>
    </row>
    <row r="5353" spans="1:16" ht="33.75" x14ac:dyDescent="0.25">
      <c r="A5353" s="867" t="s">
        <v>7760</v>
      </c>
      <c r="B5353" s="867" t="s">
        <v>3626</v>
      </c>
      <c r="C5353" s="867" t="s">
        <v>3031</v>
      </c>
      <c r="D5353" s="868" t="s">
        <v>7799</v>
      </c>
      <c r="E5353" s="870">
        <v>5500</v>
      </c>
      <c r="F5353" s="869" t="s">
        <v>17329</v>
      </c>
      <c r="G5353" s="868" t="s">
        <v>17328</v>
      </c>
      <c r="H5353" s="867" t="s">
        <v>7756</v>
      </c>
      <c r="I5353" s="867" t="s">
        <v>2772</v>
      </c>
      <c r="J5353" s="867" t="s">
        <v>7967</v>
      </c>
      <c r="K5353" s="866">
        <v>1</v>
      </c>
      <c r="L5353" s="866">
        <v>3</v>
      </c>
      <c r="M5353" s="865">
        <v>17589.897566909505</v>
      </c>
      <c r="N5353" s="866">
        <v>0</v>
      </c>
      <c r="O5353" s="866">
        <v>0</v>
      </c>
      <c r="P5353" s="865">
        <v>0</v>
      </c>
    </row>
    <row r="5354" spans="1:16" ht="33.75" x14ac:dyDescent="0.25">
      <c r="A5354" s="867" t="s">
        <v>7760</v>
      </c>
      <c r="B5354" s="867" t="s">
        <v>3626</v>
      </c>
      <c r="C5354" s="867" t="s">
        <v>3031</v>
      </c>
      <c r="D5354" s="868" t="s">
        <v>8006</v>
      </c>
      <c r="E5354" s="870">
        <v>4200</v>
      </c>
      <c r="F5354" s="869" t="s">
        <v>17327</v>
      </c>
      <c r="G5354" s="868" t="s">
        <v>17326</v>
      </c>
      <c r="H5354" s="867" t="s">
        <v>7756</v>
      </c>
      <c r="I5354" s="867" t="s">
        <v>2667</v>
      </c>
      <c r="J5354" s="867" t="s">
        <v>7967</v>
      </c>
      <c r="K5354" s="866">
        <v>3</v>
      </c>
      <c r="L5354" s="866">
        <v>12</v>
      </c>
      <c r="M5354" s="865">
        <v>53729.141658923581</v>
      </c>
      <c r="N5354" s="866">
        <v>1</v>
      </c>
      <c r="O5354" s="866">
        <v>6</v>
      </c>
      <c r="P5354" s="865">
        <v>26082.9</v>
      </c>
    </row>
    <row r="5355" spans="1:16" ht="33.75" x14ac:dyDescent="0.25">
      <c r="A5355" s="867" t="s">
        <v>7760</v>
      </c>
      <c r="B5355" s="867" t="s">
        <v>3626</v>
      </c>
      <c r="C5355" s="867" t="s">
        <v>3031</v>
      </c>
      <c r="D5355" s="868" t="s">
        <v>8073</v>
      </c>
      <c r="E5355" s="870">
        <v>2500</v>
      </c>
      <c r="F5355" s="869" t="s">
        <v>17325</v>
      </c>
      <c r="G5355" s="868" t="s">
        <v>17324</v>
      </c>
      <c r="H5355" s="867"/>
      <c r="I5355" s="867"/>
      <c r="J5355" s="867"/>
      <c r="K5355" s="866">
        <v>4</v>
      </c>
      <c r="L5355" s="866">
        <v>12</v>
      </c>
      <c r="M5355" s="865">
        <v>31981.631939835464</v>
      </c>
      <c r="N5355" s="866">
        <v>2</v>
      </c>
      <c r="O5355" s="866">
        <v>6</v>
      </c>
      <c r="P5355" s="865">
        <v>15882.9</v>
      </c>
    </row>
    <row r="5356" spans="1:16" ht="33.75" x14ac:dyDescent="0.25">
      <c r="A5356" s="867" t="s">
        <v>7760</v>
      </c>
      <c r="B5356" s="867" t="s">
        <v>3626</v>
      </c>
      <c r="C5356" s="867" t="s">
        <v>3031</v>
      </c>
      <c r="D5356" s="868" t="s">
        <v>9152</v>
      </c>
      <c r="E5356" s="870">
        <v>4200</v>
      </c>
      <c r="F5356" s="869" t="s">
        <v>17323</v>
      </c>
      <c r="G5356" s="868" t="s">
        <v>17322</v>
      </c>
      <c r="H5356" s="867" t="s">
        <v>7756</v>
      </c>
      <c r="I5356" s="867" t="s">
        <v>4025</v>
      </c>
      <c r="J5356" s="867" t="s">
        <v>9138</v>
      </c>
      <c r="K5356" s="866">
        <v>4</v>
      </c>
      <c r="L5356" s="866">
        <v>12</v>
      </c>
      <c r="M5356" s="865">
        <v>31981.631939835464</v>
      </c>
      <c r="N5356" s="866">
        <v>1</v>
      </c>
      <c r="O5356" s="866">
        <v>6</v>
      </c>
      <c r="P5356" s="865">
        <v>26082.9</v>
      </c>
    </row>
    <row r="5357" spans="1:16" ht="33.75" x14ac:dyDescent="0.25">
      <c r="A5357" s="867" t="s">
        <v>7760</v>
      </c>
      <c r="B5357" s="867" t="s">
        <v>3626</v>
      </c>
      <c r="C5357" s="867" t="s">
        <v>3031</v>
      </c>
      <c r="D5357" s="868" t="s">
        <v>8237</v>
      </c>
      <c r="E5357" s="870">
        <v>3000</v>
      </c>
      <c r="F5357" s="869" t="s">
        <v>17321</v>
      </c>
      <c r="G5357" s="868" t="s">
        <v>17320</v>
      </c>
      <c r="H5357" s="867" t="s">
        <v>7756</v>
      </c>
      <c r="I5357" s="867" t="s">
        <v>2892</v>
      </c>
      <c r="J5357" s="867" t="s">
        <v>8103</v>
      </c>
      <c r="K5357" s="866">
        <v>2</v>
      </c>
      <c r="L5357" s="866">
        <v>3</v>
      </c>
      <c r="M5357" s="865">
        <v>9594.4895819506382</v>
      </c>
      <c r="N5357" s="866">
        <v>0</v>
      </c>
      <c r="O5357" s="866">
        <v>0</v>
      </c>
      <c r="P5357" s="865">
        <v>0</v>
      </c>
    </row>
    <row r="5358" spans="1:16" ht="33.75" x14ac:dyDescent="0.25">
      <c r="A5358" s="867" t="s">
        <v>7760</v>
      </c>
      <c r="B5358" s="867" t="s">
        <v>3626</v>
      </c>
      <c r="C5358" s="867" t="s">
        <v>3031</v>
      </c>
      <c r="D5358" s="868" t="s">
        <v>7863</v>
      </c>
      <c r="E5358" s="870">
        <v>2500</v>
      </c>
      <c r="F5358" s="869" t="s">
        <v>17319</v>
      </c>
      <c r="G5358" s="868" t="s">
        <v>17318</v>
      </c>
      <c r="H5358" s="867" t="s">
        <v>2751</v>
      </c>
      <c r="I5358" s="867" t="s">
        <v>10607</v>
      </c>
      <c r="J5358" s="867" t="s">
        <v>7985</v>
      </c>
      <c r="K5358" s="866">
        <v>3</v>
      </c>
      <c r="L5358" s="866">
        <v>12</v>
      </c>
      <c r="M5358" s="865">
        <v>31981.631939835464</v>
      </c>
      <c r="N5358" s="866">
        <v>2</v>
      </c>
      <c r="O5358" s="866">
        <v>6</v>
      </c>
      <c r="P5358" s="865">
        <v>15882.9</v>
      </c>
    </row>
    <row r="5359" spans="1:16" ht="33.75" x14ac:dyDescent="0.25">
      <c r="A5359" s="867" t="s">
        <v>7760</v>
      </c>
      <c r="B5359" s="867" t="s">
        <v>3626</v>
      </c>
      <c r="C5359" s="867" t="s">
        <v>3031</v>
      </c>
      <c r="D5359" s="868" t="s">
        <v>7776</v>
      </c>
      <c r="E5359" s="870">
        <v>4200</v>
      </c>
      <c r="F5359" s="869" t="s">
        <v>17317</v>
      </c>
      <c r="G5359" s="868" t="s">
        <v>17316</v>
      </c>
      <c r="H5359" s="867" t="s">
        <v>7756</v>
      </c>
      <c r="I5359" s="867" t="s">
        <v>2892</v>
      </c>
      <c r="J5359" s="867" t="s">
        <v>7780</v>
      </c>
      <c r="K5359" s="866">
        <v>4</v>
      </c>
      <c r="L5359" s="866">
        <v>12</v>
      </c>
      <c r="M5359" s="865">
        <v>53729.141658923581</v>
      </c>
      <c r="N5359" s="866">
        <v>2</v>
      </c>
      <c r="O5359" s="866">
        <v>6</v>
      </c>
      <c r="P5359" s="865">
        <v>26082.9</v>
      </c>
    </row>
    <row r="5360" spans="1:16" ht="33.75" x14ac:dyDescent="0.25">
      <c r="A5360" s="867" t="s">
        <v>7760</v>
      </c>
      <c r="B5360" s="867" t="s">
        <v>3626</v>
      </c>
      <c r="C5360" s="867" t="s">
        <v>3031</v>
      </c>
      <c r="D5360" s="868" t="s">
        <v>7776</v>
      </c>
      <c r="E5360" s="870">
        <v>4200</v>
      </c>
      <c r="F5360" s="869" t="s">
        <v>17315</v>
      </c>
      <c r="G5360" s="868" t="s">
        <v>17314</v>
      </c>
      <c r="H5360" s="867" t="s">
        <v>7756</v>
      </c>
      <c r="I5360" s="867" t="s">
        <v>2772</v>
      </c>
      <c r="J5360" s="867" t="s">
        <v>7813</v>
      </c>
      <c r="K5360" s="866">
        <v>3</v>
      </c>
      <c r="L5360" s="866">
        <v>12</v>
      </c>
      <c r="M5360" s="865">
        <v>53729.141658923581</v>
      </c>
      <c r="N5360" s="866">
        <v>1</v>
      </c>
      <c r="O5360" s="866">
        <v>3</v>
      </c>
      <c r="P5360" s="865">
        <v>13041.45</v>
      </c>
    </row>
    <row r="5361" spans="1:16" ht="33.75" x14ac:dyDescent="0.25">
      <c r="A5361" s="867" t="s">
        <v>7760</v>
      </c>
      <c r="B5361" s="867" t="s">
        <v>3626</v>
      </c>
      <c r="C5361" s="867" t="s">
        <v>3031</v>
      </c>
      <c r="D5361" s="868" t="s">
        <v>7776</v>
      </c>
      <c r="E5361" s="870">
        <v>4200</v>
      </c>
      <c r="F5361" s="869" t="s">
        <v>17313</v>
      </c>
      <c r="G5361" s="868" t="s">
        <v>17312</v>
      </c>
      <c r="H5361" s="867" t="s">
        <v>7756</v>
      </c>
      <c r="I5361" s="867" t="s">
        <v>2745</v>
      </c>
      <c r="J5361" s="867" t="s">
        <v>7769</v>
      </c>
      <c r="K5361" s="866">
        <v>3</v>
      </c>
      <c r="L5361" s="866">
        <v>7</v>
      </c>
      <c r="M5361" s="865">
        <v>31341.999301038755</v>
      </c>
      <c r="N5361" s="866">
        <v>2</v>
      </c>
      <c r="O5361" s="866">
        <v>6</v>
      </c>
      <c r="P5361" s="865">
        <v>26082.9</v>
      </c>
    </row>
    <row r="5362" spans="1:16" ht="33.75" x14ac:dyDescent="0.25">
      <c r="A5362" s="867" t="s">
        <v>7760</v>
      </c>
      <c r="B5362" s="867" t="s">
        <v>3626</v>
      </c>
      <c r="C5362" s="867" t="s">
        <v>3031</v>
      </c>
      <c r="D5362" s="868" t="s">
        <v>10970</v>
      </c>
      <c r="E5362" s="870">
        <v>6500</v>
      </c>
      <c r="F5362" s="869" t="s">
        <v>17311</v>
      </c>
      <c r="G5362" s="868" t="s">
        <v>17310</v>
      </c>
      <c r="H5362" s="867" t="s">
        <v>7756</v>
      </c>
      <c r="I5362" s="867" t="s">
        <v>2737</v>
      </c>
      <c r="J5362" s="867" t="s">
        <v>8054</v>
      </c>
      <c r="K5362" s="866">
        <v>7</v>
      </c>
      <c r="L5362" s="866">
        <v>12</v>
      </c>
      <c r="M5362" s="865">
        <v>53729.141658923581</v>
      </c>
      <c r="N5362" s="866">
        <v>2</v>
      </c>
      <c r="O5362" s="866">
        <v>6</v>
      </c>
      <c r="P5362" s="865">
        <v>39882.9</v>
      </c>
    </row>
    <row r="5363" spans="1:16" ht="33.75" x14ac:dyDescent="0.25">
      <c r="A5363" s="867" t="s">
        <v>7760</v>
      </c>
      <c r="B5363" s="867" t="s">
        <v>3626</v>
      </c>
      <c r="C5363" s="867" t="s">
        <v>3031</v>
      </c>
      <c r="D5363" s="868" t="s">
        <v>7829</v>
      </c>
      <c r="E5363" s="870">
        <v>3200</v>
      </c>
      <c r="F5363" s="869" t="s">
        <v>17309</v>
      </c>
      <c r="G5363" s="868" t="s">
        <v>17308</v>
      </c>
      <c r="H5363" s="867"/>
      <c r="I5363" s="867"/>
      <c r="J5363" s="867"/>
      <c r="K5363" s="866">
        <v>3</v>
      </c>
      <c r="L5363" s="866">
        <v>12</v>
      </c>
      <c r="M5363" s="865">
        <v>40936.488882989397</v>
      </c>
      <c r="N5363" s="866">
        <v>1</v>
      </c>
      <c r="O5363" s="866">
        <v>6</v>
      </c>
      <c r="P5363" s="865">
        <v>20082.900000000001</v>
      </c>
    </row>
    <row r="5364" spans="1:16" ht="33.75" x14ac:dyDescent="0.25">
      <c r="A5364" s="867" t="s">
        <v>7760</v>
      </c>
      <c r="B5364" s="867" t="s">
        <v>3626</v>
      </c>
      <c r="C5364" s="867" t="s">
        <v>3031</v>
      </c>
      <c r="D5364" s="868" t="s">
        <v>7863</v>
      </c>
      <c r="E5364" s="870">
        <v>2500</v>
      </c>
      <c r="F5364" s="869" t="s">
        <v>17307</v>
      </c>
      <c r="G5364" s="868" t="s">
        <v>17306</v>
      </c>
      <c r="H5364" s="867"/>
      <c r="I5364" s="867"/>
      <c r="J5364" s="867"/>
      <c r="K5364" s="866">
        <v>4</v>
      </c>
      <c r="L5364" s="866">
        <v>12</v>
      </c>
      <c r="M5364" s="865">
        <v>31981.631939835464</v>
      </c>
      <c r="N5364" s="866">
        <v>5</v>
      </c>
      <c r="O5364" s="866">
        <v>6</v>
      </c>
      <c r="P5364" s="865">
        <v>15882.9</v>
      </c>
    </row>
    <row r="5365" spans="1:16" ht="33.75" x14ac:dyDescent="0.25">
      <c r="A5365" s="867" t="s">
        <v>7760</v>
      </c>
      <c r="B5365" s="867" t="s">
        <v>3626</v>
      </c>
      <c r="C5365" s="867" t="s">
        <v>3031</v>
      </c>
      <c r="D5365" s="868" t="s">
        <v>7791</v>
      </c>
      <c r="E5365" s="870">
        <v>4200</v>
      </c>
      <c r="F5365" s="869" t="s">
        <v>17305</v>
      </c>
      <c r="G5365" s="868" t="s">
        <v>17304</v>
      </c>
      <c r="H5365" s="867" t="s">
        <v>7796</v>
      </c>
      <c r="I5365" s="867" t="s">
        <v>2786</v>
      </c>
      <c r="J5365" s="867" t="s">
        <v>7783</v>
      </c>
      <c r="K5365" s="866">
        <v>4</v>
      </c>
      <c r="L5365" s="866">
        <v>9</v>
      </c>
      <c r="M5365" s="865">
        <v>40296.856244192684</v>
      </c>
      <c r="N5365" s="866">
        <v>2</v>
      </c>
      <c r="O5365" s="866">
        <v>4</v>
      </c>
      <c r="P5365" s="865">
        <v>17388.599999999999</v>
      </c>
    </row>
    <row r="5366" spans="1:16" ht="33.75" x14ac:dyDescent="0.25">
      <c r="A5366" s="867" t="s">
        <v>7760</v>
      </c>
      <c r="B5366" s="867" t="s">
        <v>3626</v>
      </c>
      <c r="C5366" s="867" t="s">
        <v>3031</v>
      </c>
      <c r="D5366" s="868" t="s">
        <v>8237</v>
      </c>
      <c r="E5366" s="870">
        <v>3000</v>
      </c>
      <c r="F5366" s="869" t="s">
        <v>17303</v>
      </c>
      <c r="G5366" s="868" t="s">
        <v>17302</v>
      </c>
      <c r="H5366" s="867" t="s">
        <v>7796</v>
      </c>
      <c r="I5366" s="867" t="s">
        <v>2722</v>
      </c>
      <c r="J5366" s="867" t="s">
        <v>7971</v>
      </c>
      <c r="K5366" s="866">
        <v>2</v>
      </c>
      <c r="L5366" s="866">
        <v>6</v>
      </c>
      <c r="M5366" s="865">
        <v>19188.979163901276</v>
      </c>
      <c r="N5366" s="866">
        <v>0</v>
      </c>
      <c r="O5366" s="866">
        <v>0</v>
      </c>
      <c r="P5366" s="865">
        <v>0</v>
      </c>
    </row>
    <row r="5367" spans="1:16" ht="33.75" x14ac:dyDescent="0.25">
      <c r="A5367" s="867" t="s">
        <v>7760</v>
      </c>
      <c r="B5367" s="867" t="s">
        <v>3626</v>
      </c>
      <c r="C5367" s="867" t="s">
        <v>3031</v>
      </c>
      <c r="D5367" s="868" t="s">
        <v>7829</v>
      </c>
      <c r="E5367" s="870">
        <v>3200</v>
      </c>
      <c r="F5367" s="869" t="s">
        <v>17301</v>
      </c>
      <c r="G5367" s="868" t="s">
        <v>17300</v>
      </c>
      <c r="H5367" s="867" t="s">
        <v>7756</v>
      </c>
      <c r="I5367" s="867" t="s">
        <v>2892</v>
      </c>
      <c r="J5367" s="867" t="s">
        <v>7985</v>
      </c>
      <c r="K5367" s="866">
        <v>5</v>
      </c>
      <c r="L5367" s="866">
        <v>12</v>
      </c>
      <c r="M5367" s="865">
        <v>31981.631939835464</v>
      </c>
      <c r="N5367" s="866">
        <v>2</v>
      </c>
      <c r="O5367" s="866">
        <v>6</v>
      </c>
      <c r="P5367" s="865">
        <v>20082.900000000001</v>
      </c>
    </row>
    <row r="5368" spans="1:16" ht="33.75" x14ac:dyDescent="0.25">
      <c r="A5368" s="867" t="s">
        <v>7760</v>
      </c>
      <c r="B5368" s="867" t="s">
        <v>3626</v>
      </c>
      <c r="C5368" s="867" t="s">
        <v>3031</v>
      </c>
      <c r="D5368" s="868" t="s">
        <v>7772</v>
      </c>
      <c r="E5368" s="870">
        <v>4200</v>
      </c>
      <c r="F5368" s="869" t="s">
        <v>17299</v>
      </c>
      <c r="G5368" s="868" t="s">
        <v>17298</v>
      </c>
      <c r="H5368" s="867" t="s">
        <v>7756</v>
      </c>
      <c r="I5368" s="867" t="s">
        <v>2892</v>
      </c>
      <c r="J5368" s="867" t="s">
        <v>8088</v>
      </c>
      <c r="K5368" s="866">
        <v>4</v>
      </c>
      <c r="L5368" s="866">
        <v>12</v>
      </c>
      <c r="M5368" s="865">
        <v>40936.488882989397</v>
      </c>
      <c r="N5368" s="866">
        <v>2</v>
      </c>
      <c r="O5368" s="866">
        <v>6</v>
      </c>
      <c r="P5368" s="865">
        <v>26082.9</v>
      </c>
    </row>
    <row r="5369" spans="1:16" ht="33.75" x14ac:dyDescent="0.25">
      <c r="A5369" s="867" t="s">
        <v>7760</v>
      </c>
      <c r="B5369" s="867" t="s">
        <v>3626</v>
      </c>
      <c r="C5369" s="867" t="s">
        <v>3031</v>
      </c>
      <c r="D5369" s="868" t="s">
        <v>7776</v>
      </c>
      <c r="E5369" s="870">
        <v>4200</v>
      </c>
      <c r="F5369" s="869" t="s">
        <v>17297</v>
      </c>
      <c r="G5369" s="868" t="s">
        <v>17296</v>
      </c>
      <c r="H5369" s="867" t="s">
        <v>7756</v>
      </c>
      <c r="I5369" s="867" t="s">
        <v>2892</v>
      </c>
      <c r="J5369" s="867" t="s">
        <v>7967</v>
      </c>
      <c r="K5369" s="866">
        <v>3</v>
      </c>
      <c r="L5369" s="866">
        <v>12</v>
      </c>
      <c r="M5369" s="865">
        <v>53729.141658923581</v>
      </c>
      <c r="N5369" s="866">
        <v>2</v>
      </c>
      <c r="O5369" s="866">
        <v>6</v>
      </c>
      <c r="P5369" s="865">
        <v>26082.9</v>
      </c>
    </row>
    <row r="5370" spans="1:16" ht="33.75" x14ac:dyDescent="0.25">
      <c r="A5370" s="867" t="s">
        <v>7760</v>
      </c>
      <c r="B5370" s="867" t="s">
        <v>3626</v>
      </c>
      <c r="C5370" s="867" t="s">
        <v>3031</v>
      </c>
      <c r="D5370" s="868" t="s">
        <v>7776</v>
      </c>
      <c r="E5370" s="870">
        <v>4200</v>
      </c>
      <c r="F5370" s="869" t="s">
        <v>17295</v>
      </c>
      <c r="G5370" s="868" t="s">
        <v>17294</v>
      </c>
      <c r="H5370" s="867" t="s">
        <v>7756</v>
      </c>
      <c r="I5370" s="867" t="s">
        <v>2892</v>
      </c>
      <c r="J5370" s="867" t="s">
        <v>7769</v>
      </c>
      <c r="K5370" s="866">
        <v>3</v>
      </c>
      <c r="L5370" s="866">
        <v>12</v>
      </c>
      <c r="M5370" s="865">
        <v>53729.141658923581</v>
      </c>
      <c r="N5370" s="866">
        <v>2</v>
      </c>
      <c r="O5370" s="866">
        <v>6</v>
      </c>
      <c r="P5370" s="865">
        <v>26082.9</v>
      </c>
    </row>
    <row r="5371" spans="1:16" ht="33.75" x14ac:dyDescent="0.25">
      <c r="A5371" s="867" t="s">
        <v>7760</v>
      </c>
      <c r="B5371" s="867" t="s">
        <v>3626</v>
      </c>
      <c r="C5371" s="867" t="s">
        <v>3031</v>
      </c>
      <c r="D5371" s="868" t="s">
        <v>7829</v>
      </c>
      <c r="E5371" s="870">
        <v>3200</v>
      </c>
      <c r="F5371" s="869" t="s">
        <v>17293</v>
      </c>
      <c r="G5371" s="868" t="s">
        <v>17292</v>
      </c>
      <c r="H5371" s="867" t="s">
        <v>7756</v>
      </c>
      <c r="I5371" s="867" t="s">
        <v>2703</v>
      </c>
      <c r="J5371" s="867" t="s">
        <v>7967</v>
      </c>
      <c r="K5371" s="866">
        <v>3</v>
      </c>
      <c r="L5371" s="866">
        <v>7</v>
      </c>
      <c r="M5371" s="865">
        <v>23879.618515077145</v>
      </c>
      <c r="N5371" s="866">
        <v>2</v>
      </c>
      <c r="O5371" s="866">
        <v>6</v>
      </c>
      <c r="P5371" s="865">
        <v>20082.900000000001</v>
      </c>
    </row>
    <row r="5372" spans="1:16" ht="33.75" x14ac:dyDescent="0.25">
      <c r="A5372" s="867" t="s">
        <v>7760</v>
      </c>
      <c r="B5372" s="867" t="s">
        <v>3626</v>
      </c>
      <c r="C5372" s="867" t="s">
        <v>3031</v>
      </c>
      <c r="D5372" s="868" t="s">
        <v>7854</v>
      </c>
      <c r="E5372" s="870">
        <v>4200</v>
      </c>
      <c r="F5372" s="869" t="s">
        <v>17291</v>
      </c>
      <c r="G5372" s="868" t="s">
        <v>17290</v>
      </c>
      <c r="H5372" s="867" t="s">
        <v>7756</v>
      </c>
      <c r="I5372" s="867" t="s">
        <v>2892</v>
      </c>
      <c r="J5372" s="867" t="s">
        <v>8036</v>
      </c>
      <c r="K5372" s="866">
        <v>3</v>
      </c>
      <c r="L5372" s="866">
        <v>12</v>
      </c>
      <c r="M5372" s="865">
        <v>53729.141658923581</v>
      </c>
      <c r="N5372" s="866">
        <v>2</v>
      </c>
      <c r="O5372" s="866">
        <v>6</v>
      </c>
      <c r="P5372" s="865">
        <v>26082.9</v>
      </c>
    </row>
    <row r="5373" spans="1:16" ht="33.75" x14ac:dyDescent="0.25">
      <c r="A5373" s="867" t="s">
        <v>7760</v>
      </c>
      <c r="B5373" s="867" t="s">
        <v>3626</v>
      </c>
      <c r="C5373" s="867" t="s">
        <v>3031</v>
      </c>
      <c r="D5373" s="868" t="s">
        <v>7930</v>
      </c>
      <c r="E5373" s="870">
        <v>4200</v>
      </c>
      <c r="F5373" s="869" t="s">
        <v>17289</v>
      </c>
      <c r="G5373" s="868" t="s">
        <v>17288</v>
      </c>
      <c r="H5373" s="867" t="s">
        <v>7756</v>
      </c>
      <c r="I5373" s="867" t="s">
        <v>2892</v>
      </c>
      <c r="J5373" s="867" t="s">
        <v>8088</v>
      </c>
      <c r="K5373" s="866">
        <v>3</v>
      </c>
      <c r="L5373" s="866">
        <v>12</v>
      </c>
      <c r="M5373" s="865">
        <v>53729.141658923581</v>
      </c>
      <c r="N5373" s="866">
        <v>2</v>
      </c>
      <c r="O5373" s="866">
        <v>6</v>
      </c>
      <c r="P5373" s="865">
        <v>26082.9</v>
      </c>
    </row>
    <row r="5374" spans="1:16" x14ac:dyDescent="0.25">
      <c r="A5374" s="1772" t="s">
        <v>2848</v>
      </c>
      <c r="B5374" s="1772"/>
      <c r="C5374" s="1772"/>
      <c r="D5374" s="1772"/>
      <c r="E5374" s="1772"/>
      <c r="F5374" s="1772" t="s">
        <v>378</v>
      </c>
      <c r="G5374" s="1772"/>
      <c r="H5374" s="1772"/>
      <c r="I5374" s="1772"/>
      <c r="J5374" s="1772"/>
      <c r="K5374" s="1771" t="s">
        <v>2847</v>
      </c>
      <c r="L5374" s="1771"/>
      <c r="M5374" s="1771"/>
      <c r="N5374" s="1771" t="s">
        <v>2846</v>
      </c>
      <c r="O5374" s="1771"/>
      <c r="P5374" s="1771"/>
    </row>
    <row r="5375" spans="1:16" ht="69.75" x14ac:dyDescent="0.25">
      <c r="A5375" s="1535" t="s">
        <v>2845</v>
      </c>
      <c r="B5375" s="1535" t="s">
        <v>5</v>
      </c>
      <c r="C5375" s="1535" t="s">
        <v>2844</v>
      </c>
      <c r="D5375" s="1535" t="s">
        <v>2843</v>
      </c>
      <c r="E5375" s="1536" t="s">
        <v>2842</v>
      </c>
      <c r="F5375" s="1537" t="s">
        <v>2841</v>
      </c>
      <c r="G5375" s="1540" t="s">
        <v>2840</v>
      </c>
      <c r="H5375" s="1535" t="s">
        <v>2839</v>
      </c>
      <c r="I5375" s="1535" t="s">
        <v>2838</v>
      </c>
      <c r="J5375" s="1535" t="s">
        <v>2837</v>
      </c>
      <c r="K5375" s="1538" t="s">
        <v>2836</v>
      </c>
      <c r="L5375" s="1538" t="s">
        <v>2835</v>
      </c>
      <c r="M5375" s="1539" t="s">
        <v>2834</v>
      </c>
      <c r="N5375" s="1538" t="s">
        <v>2836</v>
      </c>
      <c r="O5375" s="1538" t="s">
        <v>2835</v>
      </c>
      <c r="P5375" s="1539" t="s">
        <v>2834</v>
      </c>
    </row>
    <row r="5376" spans="1:16" ht="33.75" x14ac:dyDescent="0.25">
      <c r="A5376" s="867" t="s">
        <v>7760</v>
      </c>
      <c r="B5376" s="867" t="s">
        <v>3626</v>
      </c>
      <c r="C5376" s="867" t="s">
        <v>3031</v>
      </c>
      <c r="D5376" s="868" t="s">
        <v>7776</v>
      </c>
      <c r="E5376" s="870">
        <v>4200</v>
      </c>
      <c r="F5376" s="869" t="s">
        <v>17287</v>
      </c>
      <c r="G5376" s="868" t="s">
        <v>17286</v>
      </c>
      <c r="H5376" s="867" t="s">
        <v>7796</v>
      </c>
      <c r="I5376" s="867" t="s">
        <v>2745</v>
      </c>
      <c r="J5376" s="867" t="s">
        <v>7783</v>
      </c>
      <c r="K5376" s="866">
        <v>3</v>
      </c>
      <c r="L5376" s="866">
        <v>12</v>
      </c>
      <c r="M5376" s="865">
        <v>53729.141658923581</v>
      </c>
      <c r="N5376" s="866">
        <v>2</v>
      </c>
      <c r="O5376" s="866">
        <v>6</v>
      </c>
      <c r="P5376" s="865">
        <v>26082.9</v>
      </c>
    </row>
    <row r="5377" spans="1:16" ht="33.75" x14ac:dyDescent="0.25">
      <c r="A5377" s="867" t="s">
        <v>7760</v>
      </c>
      <c r="B5377" s="867" t="s">
        <v>3626</v>
      </c>
      <c r="C5377" s="867" t="s">
        <v>3031</v>
      </c>
      <c r="D5377" s="868" t="s">
        <v>7863</v>
      </c>
      <c r="E5377" s="870">
        <v>2500</v>
      </c>
      <c r="F5377" s="869" t="s">
        <v>17285</v>
      </c>
      <c r="G5377" s="868" t="s">
        <v>17284</v>
      </c>
      <c r="H5377" s="867"/>
      <c r="I5377" s="867"/>
      <c r="J5377" s="867"/>
      <c r="K5377" s="866">
        <v>3</v>
      </c>
      <c r="L5377" s="866">
        <v>12</v>
      </c>
      <c r="M5377" s="865">
        <v>31981.631939835464</v>
      </c>
      <c r="N5377" s="866">
        <v>2</v>
      </c>
      <c r="O5377" s="866">
        <v>6</v>
      </c>
      <c r="P5377" s="865">
        <v>15882.9</v>
      </c>
    </row>
    <row r="5378" spans="1:16" ht="33.75" x14ac:dyDescent="0.25">
      <c r="A5378" s="867" t="s">
        <v>7760</v>
      </c>
      <c r="B5378" s="867" t="s">
        <v>3626</v>
      </c>
      <c r="C5378" s="867" t="s">
        <v>3031</v>
      </c>
      <c r="D5378" s="868" t="s">
        <v>7776</v>
      </c>
      <c r="E5378" s="870">
        <v>4200</v>
      </c>
      <c r="F5378" s="869" t="s">
        <v>17283</v>
      </c>
      <c r="G5378" s="868" t="s">
        <v>17282</v>
      </c>
      <c r="H5378" s="867" t="s">
        <v>7756</v>
      </c>
      <c r="I5378" s="867" t="s">
        <v>2892</v>
      </c>
      <c r="J5378" s="867" t="s">
        <v>7783</v>
      </c>
      <c r="K5378" s="866">
        <v>4</v>
      </c>
      <c r="L5378" s="866">
        <v>12</v>
      </c>
      <c r="M5378" s="865">
        <v>53729.141658923581</v>
      </c>
      <c r="N5378" s="866">
        <v>2</v>
      </c>
      <c r="O5378" s="866">
        <v>6</v>
      </c>
      <c r="P5378" s="865">
        <v>26082.9</v>
      </c>
    </row>
    <row r="5379" spans="1:16" ht="33.75" x14ac:dyDescent="0.25">
      <c r="A5379" s="867" t="s">
        <v>7760</v>
      </c>
      <c r="B5379" s="867" t="s">
        <v>3626</v>
      </c>
      <c r="C5379" s="867" t="s">
        <v>3031</v>
      </c>
      <c r="D5379" s="868" t="s">
        <v>7854</v>
      </c>
      <c r="E5379" s="870">
        <v>4200</v>
      </c>
      <c r="F5379" s="869" t="s">
        <v>17281</v>
      </c>
      <c r="G5379" s="868" t="s">
        <v>17280</v>
      </c>
      <c r="H5379" s="867" t="s">
        <v>7756</v>
      </c>
      <c r="I5379" s="867" t="s">
        <v>2676</v>
      </c>
      <c r="J5379" s="867" t="s">
        <v>7800</v>
      </c>
      <c r="K5379" s="866">
        <v>4</v>
      </c>
      <c r="L5379" s="866">
        <v>12</v>
      </c>
      <c r="M5379" s="865">
        <v>53729.141658923581</v>
      </c>
      <c r="N5379" s="866">
        <v>1</v>
      </c>
      <c r="O5379" s="866">
        <v>1</v>
      </c>
      <c r="P5379" s="865">
        <v>4347.1499999999996</v>
      </c>
    </row>
    <row r="5380" spans="1:16" ht="33.75" x14ac:dyDescent="0.25">
      <c r="A5380" s="867" t="s">
        <v>7760</v>
      </c>
      <c r="B5380" s="867" t="s">
        <v>3626</v>
      </c>
      <c r="C5380" s="867" t="s">
        <v>3031</v>
      </c>
      <c r="D5380" s="868" t="s">
        <v>8237</v>
      </c>
      <c r="E5380" s="870">
        <v>3000</v>
      </c>
      <c r="F5380" s="869" t="s">
        <v>17279</v>
      </c>
      <c r="G5380" s="868" t="s">
        <v>17278</v>
      </c>
      <c r="H5380" s="867" t="s">
        <v>7756</v>
      </c>
      <c r="I5380" s="867" t="s">
        <v>2772</v>
      </c>
      <c r="J5380" s="867" t="s">
        <v>8103</v>
      </c>
      <c r="K5380" s="866">
        <v>5</v>
      </c>
      <c r="L5380" s="866">
        <v>12</v>
      </c>
      <c r="M5380" s="865">
        <v>38377.958327802553</v>
      </c>
      <c r="N5380" s="866">
        <v>3</v>
      </c>
      <c r="O5380" s="866">
        <v>6</v>
      </c>
      <c r="P5380" s="865">
        <v>18882.900000000001</v>
      </c>
    </row>
    <row r="5381" spans="1:16" ht="33.75" x14ac:dyDescent="0.25">
      <c r="A5381" s="867" t="s">
        <v>7760</v>
      </c>
      <c r="B5381" s="867" t="s">
        <v>3626</v>
      </c>
      <c r="C5381" s="867" t="s">
        <v>3031</v>
      </c>
      <c r="D5381" s="868" t="s">
        <v>7863</v>
      </c>
      <c r="E5381" s="870">
        <v>2500</v>
      </c>
      <c r="F5381" s="869" t="s">
        <v>17277</v>
      </c>
      <c r="G5381" s="868" t="s">
        <v>17276</v>
      </c>
      <c r="H5381" s="867"/>
      <c r="I5381" s="867"/>
      <c r="J5381" s="867"/>
      <c r="K5381" s="866">
        <v>2</v>
      </c>
      <c r="L5381" s="866">
        <v>9</v>
      </c>
      <c r="M5381" s="865">
        <v>23986.223954876597</v>
      </c>
      <c r="N5381" s="866">
        <v>0</v>
      </c>
      <c r="O5381" s="866">
        <v>0</v>
      </c>
      <c r="P5381" s="865">
        <v>0</v>
      </c>
    </row>
    <row r="5382" spans="1:16" ht="33.75" x14ac:dyDescent="0.25">
      <c r="A5382" s="867" t="s">
        <v>7760</v>
      </c>
      <c r="B5382" s="867" t="s">
        <v>3626</v>
      </c>
      <c r="C5382" s="867" t="s">
        <v>3031</v>
      </c>
      <c r="D5382" s="868" t="s">
        <v>7863</v>
      </c>
      <c r="E5382" s="870">
        <v>2500</v>
      </c>
      <c r="F5382" s="869" t="s">
        <v>17275</v>
      </c>
      <c r="G5382" s="868" t="s">
        <v>17274</v>
      </c>
      <c r="H5382" s="867"/>
      <c r="I5382" s="867"/>
      <c r="J5382" s="867"/>
      <c r="K5382" s="866">
        <v>4</v>
      </c>
      <c r="L5382" s="866">
        <v>12</v>
      </c>
      <c r="M5382" s="865">
        <v>31981.631939835464</v>
      </c>
      <c r="N5382" s="866">
        <v>2</v>
      </c>
      <c r="O5382" s="866">
        <v>6</v>
      </c>
      <c r="P5382" s="865">
        <v>15882.9</v>
      </c>
    </row>
    <row r="5383" spans="1:16" ht="33.75" x14ac:dyDescent="0.25">
      <c r="A5383" s="867" t="s">
        <v>7760</v>
      </c>
      <c r="B5383" s="867" t="s">
        <v>3626</v>
      </c>
      <c r="C5383" s="867" t="s">
        <v>3031</v>
      </c>
      <c r="D5383" s="868" t="s">
        <v>7776</v>
      </c>
      <c r="E5383" s="870">
        <v>4200</v>
      </c>
      <c r="F5383" s="869" t="s">
        <v>17273</v>
      </c>
      <c r="G5383" s="868" t="s">
        <v>17272</v>
      </c>
      <c r="H5383" s="867" t="s">
        <v>7756</v>
      </c>
      <c r="I5383" s="867" t="s">
        <v>2892</v>
      </c>
      <c r="J5383" s="867" t="s">
        <v>7836</v>
      </c>
      <c r="K5383" s="866">
        <v>3</v>
      </c>
      <c r="L5383" s="866">
        <v>12</v>
      </c>
      <c r="M5383" s="865">
        <v>53729.141658923581</v>
      </c>
      <c r="N5383" s="866">
        <v>1</v>
      </c>
      <c r="O5383" s="866">
        <v>6</v>
      </c>
      <c r="P5383" s="865">
        <v>26082.9</v>
      </c>
    </row>
    <row r="5384" spans="1:16" ht="33.75" x14ac:dyDescent="0.25">
      <c r="A5384" s="867" t="s">
        <v>7760</v>
      </c>
      <c r="B5384" s="867" t="s">
        <v>3626</v>
      </c>
      <c r="C5384" s="867" t="s">
        <v>3031</v>
      </c>
      <c r="D5384" s="868" t="s">
        <v>9121</v>
      </c>
      <c r="E5384" s="870">
        <v>5500</v>
      </c>
      <c r="F5384" s="869" t="s">
        <v>17271</v>
      </c>
      <c r="G5384" s="868" t="s">
        <v>17270</v>
      </c>
      <c r="H5384" s="867" t="s">
        <v>7756</v>
      </c>
      <c r="I5384" s="867" t="s">
        <v>2667</v>
      </c>
      <c r="J5384" s="867" t="s">
        <v>7967</v>
      </c>
      <c r="K5384" s="866">
        <v>3</v>
      </c>
      <c r="L5384" s="866">
        <v>12</v>
      </c>
      <c r="M5384" s="865">
        <v>70359.590267638021</v>
      </c>
      <c r="N5384" s="866">
        <v>1</v>
      </c>
      <c r="O5384" s="866">
        <v>6</v>
      </c>
      <c r="P5384" s="865">
        <v>33882.9</v>
      </c>
    </row>
    <row r="5385" spans="1:16" ht="33.75" x14ac:dyDescent="0.25">
      <c r="A5385" s="867" t="s">
        <v>7760</v>
      </c>
      <c r="B5385" s="867" t="s">
        <v>3626</v>
      </c>
      <c r="C5385" s="867" t="s">
        <v>3031</v>
      </c>
      <c r="D5385" s="868" t="s">
        <v>11613</v>
      </c>
      <c r="E5385" s="870">
        <v>2200</v>
      </c>
      <c r="F5385" s="869" t="s">
        <v>17269</v>
      </c>
      <c r="G5385" s="868" t="s">
        <v>17268</v>
      </c>
      <c r="H5385" s="867"/>
      <c r="I5385" s="867"/>
      <c r="J5385" s="867"/>
      <c r="K5385" s="866">
        <v>3</v>
      </c>
      <c r="L5385" s="866">
        <v>12</v>
      </c>
      <c r="M5385" s="865">
        <v>28143.836107055209</v>
      </c>
      <c r="N5385" s="866">
        <v>3</v>
      </c>
      <c r="O5385" s="866">
        <v>6</v>
      </c>
      <c r="P5385" s="865">
        <v>14082.9</v>
      </c>
    </row>
    <row r="5386" spans="1:16" ht="33.75" x14ac:dyDescent="0.25">
      <c r="A5386" s="867" t="s">
        <v>7760</v>
      </c>
      <c r="B5386" s="867" t="s">
        <v>3626</v>
      </c>
      <c r="C5386" s="867" t="s">
        <v>3031</v>
      </c>
      <c r="D5386" s="868" t="s">
        <v>11613</v>
      </c>
      <c r="E5386" s="870">
        <v>2200</v>
      </c>
      <c r="F5386" s="869" t="s">
        <v>17267</v>
      </c>
      <c r="G5386" s="868" t="s">
        <v>17266</v>
      </c>
      <c r="H5386" s="867"/>
      <c r="I5386" s="867"/>
      <c r="J5386" s="867"/>
      <c r="K5386" s="866">
        <v>4</v>
      </c>
      <c r="L5386" s="866">
        <v>12</v>
      </c>
      <c r="M5386" s="865">
        <v>28143.836107055209</v>
      </c>
      <c r="N5386" s="866">
        <v>2</v>
      </c>
      <c r="O5386" s="866">
        <v>6</v>
      </c>
      <c r="P5386" s="865">
        <v>14082.9</v>
      </c>
    </row>
    <row r="5387" spans="1:16" ht="33.75" x14ac:dyDescent="0.25">
      <c r="A5387" s="867" t="s">
        <v>7760</v>
      </c>
      <c r="B5387" s="867" t="s">
        <v>3626</v>
      </c>
      <c r="C5387" s="867" t="s">
        <v>3031</v>
      </c>
      <c r="D5387" s="868" t="s">
        <v>7878</v>
      </c>
      <c r="E5387" s="870">
        <v>4200</v>
      </c>
      <c r="F5387" s="869" t="s">
        <v>17265</v>
      </c>
      <c r="G5387" s="868" t="s">
        <v>17264</v>
      </c>
      <c r="H5387" s="867" t="s">
        <v>7796</v>
      </c>
      <c r="I5387" s="867" t="s">
        <v>2685</v>
      </c>
      <c r="J5387" s="867" t="s">
        <v>7783</v>
      </c>
      <c r="K5387" s="866">
        <v>2</v>
      </c>
      <c r="L5387" s="866">
        <v>6</v>
      </c>
      <c r="M5387" s="865">
        <v>26864.570829461791</v>
      </c>
      <c r="N5387" s="866">
        <v>1</v>
      </c>
      <c r="O5387" s="866">
        <v>6</v>
      </c>
      <c r="P5387" s="865">
        <v>26082.9</v>
      </c>
    </row>
    <row r="5388" spans="1:16" ht="33.75" x14ac:dyDescent="0.25">
      <c r="A5388" s="867" t="s">
        <v>7760</v>
      </c>
      <c r="B5388" s="867" t="s">
        <v>3626</v>
      </c>
      <c r="C5388" s="867" t="s">
        <v>3031</v>
      </c>
      <c r="D5388" s="868" t="s">
        <v>7776</v>
      </c>
      <c r="E5388" s="870">
        <v>4200</v>
      </c>
      <c r="F5388" s="869" t="s">
        <v>17263</v>
      </c>
      <c r="G5388" s="868" t="s">
        <v>17262</v>
      </c>
      <c r="H5388" s="867" t="s">
        <v>7796</v>
      </c>
      <c r="I5388" s="867" t="s">
        <v>2722</v>
      </c>
      <c r="J5388" s="867" t="s">
        <v>7805</v>
      </c>
      <c r="K5388" s="866">
        <v>3</v>
      </c>
      <c r="L5388" s="866">
        <v>12</v>
      </c>
      <c r="M5388" s="865">
        <v>53729.141658923581</v>
      </c>
      <c r="N5388" s="866">
        <v>1</v>
      </c>
      <c r="O5388" s="866">
        <v>6</v>
      </c>
      <c r="P5388" s="865">
        <v>26082.9</v>
      </c>
    </row>
    <row r="5389" spans="1:16" ht="33.75" x14ac:dyDescent="0.25">
      <c r="A5389" s="867" t="s">
        <v>7760</v>
      </c>
      <c r="B5389" s="867" t="s">
        <v>3626</v>
      </c>
      <c r="C5389" s="867" t="s">
        <v>3031</v>
      </c>
      <c r="D5389" s="868" t="s">
        <v>7029</v>
      </c>
      <c r="E5389" s="870">
        <v>4200</v>
      </c>
      <c r="F5389" s="869" t="s">
        <v>17261</v>
      </c>
      <c r="G5389" s="868" t="s">
        <v>17260</v>
      </c>
      <c r="H5389" s="867" t="s">
        <v>7756</v>
      </c>
      <c r="I5389" s="867" t="s">
        <v>2685</v>
      </c>
      <c r="J5389" s="867" t="s">
        <v>8392</v>
      </c>
      <c r="K5389" s="866">
        <v>3</v>
      </c>
      <c r="L5389" s="866">
        <v>9</v>
      </c>
      <c r="M5389" s="865">
        <v>40296.856244192684</v>
      </c>
      <c r="N5389" s="866">
        <v>2</v>
      </c>
      <c r="O5389" s="866">
        <v>6</v>
      </c>
      <c r="P5389" s="865">
        <v>26082.9</v>
      </c>
    </row>
    <row r="5390" spans="1:16" ht="33.75" x14ac:dyDescent="0.25">
      <c r="A5390" s="867" t="s">
        <v>7760</v>
      </c>
      <c r="B5390" s="867" t="s">
        <v>3626</v>
      </c>
      <c r="C5390" s="867" t="s">
        <v>3031</v>
      </c>
      <c r="D5390" s="868" t="s">
        <v>7930</v>
      </c>
      <c r="E5390" s="870">
        <v>4200</v>
      </c>
      <c r="F5390" s="869" t="s">
        <v>17259</v>
      </c>
      <c r="G5390" s="868" t="s">
        <v>17258</v>
      </c>
      <c r="H5390" s="867" t="s">
        <v>7756</v>
      </c>
      <c r="I5390" s="867" t="s">
        <v>2892</v>
      </c>
      <c r="J5390" s="867" t="s">
        <v>8010</v>
      </c>
      <c r="K5390" s="866">
        <v>2</v>
      </c>
      <c r="L5390" s="866">
        <v>12</v>
      </c>
      <c r="M5390" s="865">
        <v>53729.141658923581</v>
      </c>
      <c r="N5390" s="866">
        <v>2</v>
      </c>
      <c r="O5390" s="866">
        <v>6</v>
      </c>
      <c r="P5390" s="865">
        <v>26082.9</v>
      </c>
    </row>
    <row r="5391" spans="1:16" ht="33.75" x14ac:dyDescent="0.25">
      <c r="A5391" s="867" t="s">
        <v>7760</v>
      </c>
      <c r="B5391" s="867" t="s">
        <v>3626</v>
      </c>
      <c r="C5391" s="867" t="s">
        <v>3031</v>
      </c>
      <c r="D5391" s="868" t="s">
        <v>7829</v>
      </c>
      <c r="E5391" s="870">
        <v>3200</v>
      </c>
      <c r="F5391" s="869" t="s">
        <v>17257</v>
      </c>
      <c r="G5391" s="868" t="s">
        <v>17256</v>
      </c>
      <c r="H5391" s="867" t="s">
        <v>7796</v>
      </c>
      <c r="I5391" s="867" t="s">
        <v>2745</v>
      </c>
      <c r="J5391" s="867" t="s">
        <v>9072</v>
      </c>
      <c r="K5391" s="866">
        <v>4</v>
      </c>
      <c r="L5391" s="866">
        <v>12</v>
      </c>
      <c r="M5391" s="865">
        <v>31981.631939835464</v>
      </c>
      <c r="N5391" s="866">
        <v>2</v>
      </c>
      <c r="O5391" s="866">
        <v>6</v>
      </c>
      <c r="P5391" s="865">
        <v>20082.900000000001</v>
      </c>
    </row>
    <row r="5392" spans="1:16" ht="33.75" x14ac:dyDescent="0.25">
      <c r="A5392" s="867" t="s">
        <v>7760</v>
      </c>
      <c r="B5392" s="867" t="s">
        <v>3626</v>
      </c>
      <c r="C5392" s="867" t="s">
        <v>3031</v>
      </c>
      <c r="D5392" s="868" t="s">
        <v>7854</v>
      </c>
      <c r="E5392" s="870">
        <v>4200</v>
      </c>
      <c r="F5392" s="869" t="s">
        <v>17255</v>
      </c>
      <c r="G5392" s="868" t="s">
        <v>17254</v>
      </c>
      <c r="H5392" s="867" t="s">
        <v>7796</v>
      </c>
      <c r="I5392" s="867" t="s">
        <v>2676</v>
      </c>
      <c r="J5392" s="867" t="s">
        <v>7783</v>
      </c>
      <c r="K5392" s="866">
        <v>3</v>
      </c>
      <c r="L5392" s="866">
        <v>12</v>
      </c>
      <c r="M5392" s="865">
        <v>53729.141658923581</v>
      </c>
      <c r="N5392" s="866">
        <v>1</v>
      </c>
      <c r="O5392" s="866">
        <v>6</v>
      </c>
      <c r="P5392" s="865">
        <v>26082.9</v>
      </c>
    </row>
    <row r="5393" spans="1:16" ht="33.75" x14ac:dyDescent="0.25">
      <c r="A5393" s="867" t="s">
        <v>7760</v>
      </c>
      <c r="B5393" s="867" t="s">
        <v>3626</v>
      </c>
      <c r="C5393" s="867" t="s">
        <v>3031</v>
      </c>
      <c r="D5393" s="868" t="s">
        <v>7799</v>
      </c>
      <c r="E5393" s="870">
        <v>5500</v>
      </c>
      <c r="F5393" s="869" t="s">
        <v>17253</v>
      </c>
      <c r="G5393" s="868" t="s">
        <v>17252</v>
      </c>
      <c r="H5393" s="867" t="s">
        <v>7796</v>
      </c>
      <c r="I5393" s="867" t="s">
        <v>3419</v>
      </c>
      <c r="J5393" s="867" t="s">
        <v>7900</v>
      </c>
      <c r="K5393" s="866">
        <v>2</v>
      </c>
      <c r="L5393" s="866">
        <v>12</v>
      </c>
      <c r="M5393" s="865">
        <v>70359.590267638021</v>
      </c>
      <c r="N5393" s="866">
        <v>1</v>
      </c>
      <c r="O5393" s="866">
        <v>6</v>
      </c>
      <c r="P5393" s="865">
        <v>33882.9</v>
      </c>
    </row>
    <row r="5394" spans="1:16" ht="33.75" x14ac:dyDescent="0.25">
      <c r="A5394" s="867" t="s">
        <v>7760</v>
      </c>
      <c r="B5394" s="867" t="s">
        <v>3626</v>
      </c>
      <c r="C5394" s="867" t="s">
        <v>3031</v>
      </c>
      <c r="D5394" s="868" t="s">
        <v>8651</v>
      </c>
      <c r="E5394" s="870">
        <v>4200</v>
      </c>
      <c r="F5394" s="869" t="s">
        <v>17251</v>
      </c>
      <c r="G5394" s="868" t="s">
        <v>17250</v>
      </c>
      <c r="H5394" s="867" t="s">
        <v>7756</v>
      </c>
      <c r="I5394" s="867" t="s">
        <v>2892</v>
      </c>
      <c r="J5394" s="867" t="s">
        <v>7967</v>
      </c>
      <c r="K5394" s="866">
        <v>2</v>
      </c>
      <c r="L5394" s="866">
        <v>12</v>
      </c>
      <c r="M5394" s="865">
        <v>53729.141658923581</v>
      </c>
      <c r="N5394" s="866">
        <v>0</v>
      </c>
      <c r="O5394" s="866">
        <v>0</v>
      </c>
      <c r="P5394" s="865">
        <v>0</v>
      </c>
    </row>
    <row r="5395" spans="1:16" ht="33.75" x14ac:dyDescent="0.25">
      <c r="A5395" s="867" t="s">
        <v>7760</v>
      </c>
      <c r="B5395" s="867" t="s">
        <v>3626</v>
      </c>
      <c r="C5395" s="867" t="s">
        <v>3031</v>
      </c>
      <c r="D5395" s="868" t="s">
        <v>7799</v>
      </c>
      <c r="E5395" s="870">
        <v>5500</v>
      </c>
      <c r="F5395" s="869" t="s">
        <v>17249</v>
      </c>
      <c r="G5395" s="868" t="s">
        <v>17248</v>
      </c>
      <c r="H5395" s="867" t="s">
        <v>7756</v>
      </c>
      <c r="I5395" s="867" t="s">
        <v>2667</v>
      </c>
      <c r="J5395" s="867" t="s">
        <v>7783</v>
      </c>
      <c r="K5395" s="866">
        <v>3</v>
      </c>
      <c r="L5395" s="866">
        <v>7</v>
      </c>
      <c r="M5395" s="865">
        <v>41043.094322788849</v>
      </c>
      <c r="N5395" s="866">
        <v>0</v>
      </c>
      <c r="O5395" s="866">
        <v>0</v>
      </c>
      <c r="P5395" s="865">
        <v>0</v>
      </c>
    </row>
    <row r="5396" spans="1:16" ht="33.75" x14ac:dyDescent="0.25">
      <c r="A5396" s="867" t="s">
        <v>7760</v>
      </c>
      <c r="B5396" s="867" t="s">
        <v>3626</v>
      </c>
      <c r="C5396" s="867" t="s">
        <v>3031</v>
      </c>
      <c r="D5396" s="868" t="s">
        <v>10362</v>
      </c>
      <c r="E5396" s="870">
        <v>4200</v>
      </c>
      <c r="F5396" s="869" t="s">
        <v>17247</v>
      </c>
      <c r="G5396" s="868" t="s">
        <v>17246</v>
      </c>
      <c r="H5396" s="867" t="s">
        <v>7796</v>
      </c>
      <c r="I5396" s="867" t="s">
        <v>2685</v>
      </c>
      <c r="J5396" s="867" t="s">
        <v>7769</v>
      </c>
      <c r="K5396" s="866">
        <v>3</v>
      </c>
      <c r="L5396" s="866">
        <v>12</v>
      </c>
      <c r="M5396" s="865">
        <v>53729.141658923581</v>
      </c>
      <c r="N5396" s="866">
        <v>2</v>
      </c>
      <c r="O5396" s="866">
        <v>6</v>
      </c>
      <c r="P5396" s="865">
        <v>26082.9</v>
      </c>
    </row>
    <row r="5397" spans="1:16" ht="33.75" x14ac:dyDescent="0.25">
      <c r="A5397" s="867" t="s">
        <v>7760</v>
      </c>
      <c r="B5397" s="867" t="s">
        <v>3626</v>
      </c>
      <c r="C5397" s="867" t="s">
        <v>3031</v>
      </c>
      <c r="D5397" s="868" t="s">
        <v>8013</v>
      </c>
      <c r="E5397" s="870">
        <v>4200</v>
      </c>
      <c r="F5397" s="869" t="s">
        <v>17245</v>
      </c>
      <c r="G5397" s="868" t="s">
        <v>17244</v>
      </c>
      <c r="H5397" s="867" t="s">
        <v>7756</v>
      </c>
      <c r="I5397" s="867" t="s">
        <v>2892</v>
      </c>
      <c r="J5397" s="867" t="s">
        <v>7900</v>
      </c>
      <c r="K5397" s="866">
        <v>5</v>
      </c>
      <c r="L5397" s="866">
        <v>12</v>
      </c>
      <c r="M5397" s="865">
        <v>53729.141658923581</v>
      </c>
      <c r="N5397" s="866">
        <v>3</v>
      </c>
      <c r="O5397" s="866">
        <v>6</v>
      </c>
      <c r="P5397" s="865">
        <v>26082.9</v>
      </c>
    </row>
    <row r="5398" spans="1:16" ht="33.75" x14ac:dyDescent="0.25">
      <c r="A5398" s="867" t="s">
        <v>7760</v>
      </c>
      <c r="B5398" s="867" t="s">
        <v>3626</v>
      </c>
      <c r="C5398" s="867" t="s">
        <v>3031</v>
      </c>
      <c r="D5398" s="868" t="s">
        <v>7799</v>
      </c>
      <c r="E5398" s="870">
        <v>5500</v>
      </c>
      <c r="F5398" s="869" t="s">
        <v>17243</v>
      </c>
      <c r="G5398" s="868" t="s">
        <v>17242</v>
      </c>
      <c r="H5398" s="867" t="s">
        <v>7756</v>
      </c>
      <c r="I5398" s="867" t="s">
        <v>2772</v>
      </c>
      <c r="J5398" s="867" t="s">
        <v>7809</v>
      </c>
      <c r="K5398" s="866">
        <v>3</v>
      </c>
      <c r="L5398" s="866">
        <v>10</v>
      </c>
      <c r="M5398" s="865">
        <v>58632.991889698351</v>
      </c>
      <c r="N5398" s="866">
        <v>0</v>
      </c>
      <c r="O5398" s="866">
        <v>0</v>
      </c>
      <c r="P5398" s="865">
        <v>0</v>
      </c>
    </row>
    <row r="5399" spans="1:16" ht="33.75" x14ac:dyDescent="0.25">
      <c r="A5399" s="867" t="s">
        <v>7760</v>
      </c>
      <c r="B5399" s="867" t="s">
        <v>3626</v>
      </c>
      <c r="C5399" s="867" t="s">
        <v>3031</v>
      </c>
      <c r="D5399" s="868" t="s">
        <v>11355</v>
      </c>
      <c r="E5399" s="870">
        <v>4200</v>
      </c>
      <c r="F5399" s="869" t="s">
        <v>17241</v>
      </c>
      <c r="G5399" s="868" t="s">
        <v>17240</v>
      </c>
      <c r="H5399" s="867" t="s">
        <v>7796</v>
      </c>
      <c r="I5399" s="867" t="s">
        <v>2737</v>
      </c>
      <c r="J5399" s="867" t="s">
        <v>7773</v>
      </c>
      <c r="K5399" s="866">
        <v>1</v>
      </c>
      <c r="L5399" s="866">
        <v>1</v>
      </c>
      <c r="M5399" s="865">
        <v>4477.4284715769645</v>
      </c>
      <c r="N5399" s="866">
        <v>2</v>
      </c>
      <c r="O5399" s="866">
        <v>6</v>
      </c>
      <c r="P5399" s="865">
        <v>26082.9</v>
      </c>
    </row>
    <row r="5400" spans="1:16" ht="33.75" x14ac:dyDescent="0.25">
      <c r="A5400" s="867" t="s">
        <v>7760</v>
      </c>
      <c r="B5400" s="867" t="s">
        <v>3626</v>
      </c>
      <c r="C5400" s="867" t="s">
        <v>3031</v>
      </c>
      <c r="D5400" s="868" t="s">
        <v>7776</v>
      </c>
      <c r="E5400" s="870">
        <v>4200</v>
      </c>
      <c r="F5400" s="869" t="s">
        <v>17239</v>
      </c>
      <c r="G5400" s="868" t="s">
        <v>17238</v>
      </c>
      <c r="H5400" s="867" t="s">
        <v>7796</v>
      </c>
      <c r="I5400" s="867" t="s">
        <v>2861</v>
      </c>
      <c r="J5400" s="867" t="s">
        <v>13580</v>
      </c>
      <c r="K5400" s="866">
        <v>4</v>
      </c>
      <c r="L5400" s="866">
        <v>12</v>
      </c>
      <c r="M5400" s="865">
        <v>53729.141658923581</v>
      </c>
      <c r="N5400" s="866">
        <v>2</v>
      </c>
      <c r="O5400" s="866">
        <v>6</v>
      </c>
      <c r="P5400" s="865">
        <v>26082.9</v>
      </c>
    </row>
    <row r="5401" spans="1:16" ht="33.75" x14ac:dyDescent="0.25">
      <c r="A5401" s="867" t="s">
        <v>7760</v>
      </c>
      <c r="B5401" s="867" t="s">
        <v>3626</v>
      </c>
      <c r="C5401" s="867" t="s">
        <v>3031</v>
      </c>
      <c r="D5401" s="868" t="s">
        <v>7829</v>
      </c>
      <c r="E5401" s="870">
        <v>3200</v>
      </c>
      <c r="F5401" s="869" t="s">
        <v>17237</v>
      </c>
      <c r="G5401" s="868" t="s">
        <v>17236</v>
      </c>
      <c r="H5401" s="867" t="s">
        <v>7796</v>
      </c>
      <c r="I5401" s="867" t="s">
        <v>2745</v>
      </c>
      <c r="J5401" s="867" t="s">
        <v>8103</v>
      </c>
      <c r="K5401" s="866">
        <v>2</v>
      </c>
      <c r="L5401" s="866">
        <v>4</v>
      </c>
      <c r="M5401" s="865">
        <v>13645.496294329798</v>
      </c>
      <c r="N5401" s="866">
        <v>0</v>
      </c>
      <c r="O5401" s="866">
        <v>0</v>
      </c>
      <c r="P5401" s="865">
        <v>0</v>
      </c>
    </row>
    <row r="5402" spans="1:16" ht="33.75" x14ac:dyDescent="0.25">
      <c r="A5402" s="867" t="s">
        <v>7760</v>
      </c>
      <c r="B5402" s="867" t="s">
        <v>3626</v>
      </c>
      <c r="C5402" s="867" t="s">
        <v>3031</v>
      </c>
      <c r="D5402" s="868" t="s">
        <v>8013</v>
      </c>
      <c r="E5402" s="870">
        <v>4200</v>
      </c>
      <c r="F5402" s="869" t="s">
        <v>17235</v>
      </c>
      <c r="G5402" s="868" t="s">
        <v>17234</v>
      </c>
      <c r="H5402" s="867" t="s">
        <v>7756</v>
      </c>
      <c r="I5402" s="867" t="s">
        <v>2892</v>
      </c>
      <c r="J5402" s="867" t="s">
        <v>7958</v>
      </c>
      <c r="K5402" s="866">
        <v>3</v>
      </c>
      <c r="L5402" s="866">
        <v>12</v>
      </c>
      <c r="M5402" s="865">
        <v>53729.141658923581</v>
      </c>
      <c r="N5402" s="866">
        <v>3</v>
      </c>
      <c r="O5402" s="866">
        <v>6</v>
      </c>
      <c r="P5402" s="865">
        <v>26082.9</v>
      </c>
    </row>
    <row r="5403" spans="1:16" ht="33.75" x14ac:dyDescent="0.25">
      <c r="A5403" s="867" t="s">
        <v>7760</v>
      </c>
      <c r="B5403" s="867" t="s">
        <v>3626</v>
      </c>
      <c r="C5403" s="867" t="s">
        <v>3031</v>
      </c>
      <c r="D5403" s="868" t="s">
        <v>7776</v>
      </c>
      <c r="E5403" s="870">
        <v>4200</v>
      </c>
      <c r="F5403" s="869" t="s">
        <v>17233</v>
      </c>
      <c r="G5403" s="868" t="s">
        <v>17232</v>
      </c>
      <c r="H5403" s="867" t="s">
        <v>7796</v>
      </c>
      <c r="I5403" s="867" t="s">
        <v>7822</v>
      </c>
      <c r="J5403" s="867" t="s">
        <v>7881</v>
      </c>
      <c r="K5403" s="866">
        <v>2</v>
      </c>
      <c r="L5403" s="866">
        <v>12</v>
      </c>
      <c r="M5403" s="865">
        <v>53729.141658923581</v>
      </c>
      <c r="N5403" s="866">
        <v>2</v>
      </c>
      <c r="O5403" s="866">
        <v>6</v>
      </c>
      <c r="P5403" s="865">
        <v>26082.9</v>
      </c>
    </row>
    <row r="5404" spans="1:16" ht="33.75" x14ac:dyDescent="0.25">
      <c r="A5404" s="867" t="s">
        <v>7760</v>
      </c>
      <c r="B5404" s="867" t="s">
        <v>3626</v>
      </c>
      <c r="C5404" s="867" t="s">
        <v>3031</v>
      </c>
      <c r="D5404" s="868" t="s">
        <v>7776</v>
      </c>
      <c r="E5404" s="870">
        <v>4200</v>
      </c>
      <c r="F5404" s="869" t="s">
        <v>17231</v>
      </c>
      <c r="G5404" s="868" t="s">
        <v>17230</v>
      </c>
      <c r="H5404" s="867" t="s">
        <v>7796</v>
      </c>
      <c r="I5404" s="867" t="s">
        <v>7822</v>
      </c>
      <c r="J5404" s="867" t="s">
        <v>7900</v>
      </c>
      <c r="K5404" s="866">
        <v>3</v>
      </c>
      <c r="L5404" s="866">
        <v>12</v>
      </c>
      <c r="M5404" s="865">
        <v>53729.141658923581</v>
      </c>
      <c r="N5404" s="866">
        <v>2</v>
      </c>
      <c r="O5404" s="866">
        <v>6</v>
      </c>
      <c r="P5404" s="865">
        <v>26082.9</v>
      </c>
    </row>
    <row r="5405" spans="1:16" ht="33.75" x14ac:dyDescent="0.25">
      <c r="A5405" s="867" t="s">
        <v>7760</v>
      </c>
      <c r="B5405" s="867" t="s">
        <v>3626</v>
      </c>
      <c r="C5405" s="867" t="s">
        <v>3031</v>
      </c>
      <c r="D5405" s="868" t="s">
        <v>7863</v>
      </c>
      <c r="E5405" s="870">
        <v>2500</v>
      </c>
      <c r="F5405" s="869" t="s">
        <v>17229</v>
      </c>
      <c r="G5405" s="868" t="s">
        <v>17228</v>
      </c>
      <c r="H5405" s="867"/>
      <c r="I5405" s="867"/>
      <c r="J5405" s="867"/>
      <c r="K5405" s="866">
        <v>2</v>
      </c>
      <c r="L5405" s="866">
        <v>12</v>
      </c>
      <c r="M5405" s="865">
        <v>31981.631939835464</v>
      </c>
      <c r="N5405" s="866">
        <v>2</v>
      </c>
      <c r="O5405" s="866">
        <v>6</v>
      </c>
      <c r="P5405" s="865">
        <v>15882.9</v>
      </c>
    </row>
    <row r="5406" spans="1:16" ht="33.75" x14ac:dyDescent="0.25">
      <c r="A5406" s="867" t="s">
        <v>7760</v>
      </c>
      <c r="B5406" s="867" t="s">
        <v>3626</v>
      </c>
      <c r="C5406" s="867" t="s">
        <v>3031</v>
      </c>
      <c r="D5406" s="868" t="s">
        <v>8073</v>
      </c>
      <c r="E5406" s="870">
        <v>2500</v>
      </c>
      <c r="F5406" s="869" t="s">
        <v>17227</v>
      </c>
      <c r="G5406" s="868" t="s">
        <v>17226</v>
      </c>
      <c r="H5406" s="867" t="s">
        <v>2751</v>
      </c>
      <c r="I5406" s="867" t="s">
        <v>3252</v>
      </c>
      <c r="J5406" s="867" t="s">
        <v>8933</v>
      </c>
      <c r="K5406" s="866">
        <v>4</v>
      </c>
      <c r="L5406" s="866">
        <v>12</v>
      </c>
      <c r="M5406" s="865">
        <v>31981.631939835464</v>
      </c>
      <c r="N5406" s="866">
        <v>2</v>
      </c>
      <c r="O5406" s="866">
        <v>6</v>
      </c>
      <c r="P5406" s="865">
        <v>15882.9</v>
      </c>
    </row>
    <row r="5407" spans="1:16" ht="33.75" x14ac:dyDescent="0.25">
      <c r="A5407" s="867" t="s">
        <v>7760</v>
      </c>
      <c r="B5407" s="867" t="s">
        <v>3626</v>
      </c>
      <c r="C5407" s="867" t="s">
        <v>3031</v>
      </c>
      <c r="D5407" s="868" t="s">
        <v>10706</v>
      </c>
      <c r="E5407" s="870">
        <v>8000</v>
      </c>
      <c r="F5407" s="869" t="s">
        <v>17225</v>
      </c>
      <c r="G5407" s="868" t="s">
        <v>17224</v>
      </c>
      <c r="H5407" s="867" t="s">
        <v>7756</v>
      </c>
      <c r="I5407" s="867" t="s">
        <v>4477</v>
      </c>
      <c r="J5407" s="867" t="s">
        <v>7809</v>
      </c>
      <c r="K5407" s="866">
        <v>2</v>
      </c>
      <c r="L5407" s="866">
        <v>12</v>
      </c>
      <c r="M5407" s="865">
        <v>102341.22220747349</v>
      </c>
      <c r="N5407" s="866">
        <v>0</v>
      </c>
      <c r="O5407" s="866">
        <v>0</v>
      </c>
      <c r="P5407" s="865">
        <v>0</v>
      </c>
    </row>
    <row r="5408" spans="1:16" ht="33.75" x14ac:dyDescent="0.25">
      <c r="A5408" s="867" t="s">
        <v>7760</v>
      </c>
      <c r="B5408" s="867" t="s">
        <v>3626</v>
      </c>
      <c r="C5408" s="867" t="s">
        <v>3031</v>
      </c>
      <c r="D5408" s="868" t="s">
        <v>10706</v>
      </c>
      <c r="E5408" s="870">
        <v>8000</v>
      </c>
      <c r="F5408" s="869" t="s">
        <v>17223</v>
      </c>
      <c r="G5408" s="868" t="s">
        <v>17222</v>
      </c>
      <c r="H5408" s="867" t="s">
        <v>7756</v>
      </c>
      <c r="I5408" s="867" t="s">
        <v>5061</v>
      </c>
      <c r="J5408" s="867" t="s">
        <v>7985</v>
      </c>
      <c r="K5408" s="866">
        <v>2</v>
      </c>
      <c r="L5408" s="866">
        <v>12</v>
      </c>
      <c r="M5408" s="865">
        <v>102341.22220747349</v>
      </c>
      <c r="N5408" s="866">
        <v>2</v>
      </c>
      <c r="O5408" s="866">
        <v>6</v>
      </c>
      <c r="P5408" s="865">
        <v>48882.9</v>
      </c>
    </row>
    <row r="5409" spans="1:16" ht="33.75" x14ac:dyDescent="0.25">
      <c r="A5409" s="867" t="s">
        <v>7760</v>
      </c>
      <c r="B5409" s="867" t="s">
        <v>3626</v>
      </c>
      <c r="C5409" s="867" t="s">
        <v>3031</v>
      </c>
      <c r="D5409" s="868" t="s">
        <v>10706</v>
      </c>
      <c r="E5409" s="870">
        <v>8000</v>
      </c>
      <c r="F5409" s="869" t="s">
        <v>17221</v>
      </c>
      <c r="G5409" s="868" t="s">
        <v>17220</v>
      </c>
      <c r="H5409" s="867" t="s">
        <v>7756</v>
      </c>
      <c r="I5409" s="867" t="s">
        <v>9168</v>
      </c>
      <c r="J5409" s="867" t="s">
        <v>8199</v>
      </c>
      <c r="K5409" s="866">
        <v>2</v>
      </c>
      <c r="L5409" s="866">
        <v>12</v>
      </c>
      <c r="M5409" s="865">
        <v>102341.22220747349</v>
      </c>
      <c r="N5409" s="866">
        <v>2</v>
      </c>
      <c r="O5409" s="866">
        <v>6</v>
      </c>
      <c r="P5409" s="865">
        <v>48882.9</v>
      </c>
    </row>
    <row r="5410" spans="1:16" ht="33.75" x14ac:dyDescent="0.25">
      <c r="A5410" s="867" t="s">
        <v>7760</v>
      </c>
      <c r="B5410" s="867" t="s">
        <v>3626</v>
      </c>
      <c r="C5410" s="867" t="s">
        <v>3031</v>
      </c>
      <c r="D5410" s="868" t="s">
        <v>7863</v>
      </c>
      <c r="E5410" s="870">
        <v>2500</v>
      </c>
      <c r="F5410" s="869" t="s">
        <v>17219</v>
      </c>
      <c r="G5410" s="868" t="s">
        <v>17218</v>
      </c>
      <c r="H5410" s="867" t="s">
        <v>2751</v>
      </c>
      <c r="I5410" s="867" t="s">
        <v>2741</v>
      </c>
      <c r="J5410" s="867" t="s">
        <v>17193</v>
      </c>
      <c r="K5410" s="866">
        <v>4</v>
      </c>
      <c r="L5410" s="866">
        <v>12</v>
      </c>
      <c r="M5410" s="865">
        <v>31981.631939835464</v>
      </c>
      <c r="N5410" s="866">
        <v>2</v>
      </c>
      <c r="O5410" s="866">
        <v>6</v>
      </c>
      <c r="P5410" s="865">
        <v>15882.9</v>
      </c>
    </row>
    <row r="5411" spans="1:16" ht="33.75" x14ac:dyDescent="0.25">
      <c r="A5411" s="867" t="s">
        <v>7760</v>
      </c>
      <c r="B5411" s="867" t="s">
        <v>3626</v>
      </c>
      <c r="C5411" s="867" t="s">
        <v>3031</v>
      </c>
      <c r="D5411" s="868" t="s">
        <v>7974</v>
      </c>
      <c r="E5411" s="870">
        <v>7500</v>
      </c>
      <c r="F5411" s="869" t="s">
        <v>17217</v>
      </c>
      <c r="G5411" s="868" t="s">
        <v>17216</v>
      </c>
      <c r="H5411" s="867" t="s">
        <v>7756</v>
      </c>
      <c r="I5411" s="867" t="s">
        <v>2722</v>
      </c>
      <c r="J5411" s="867" t="s">
        <v>8397</v>
      </c>
      <c r="K5411" s="866">
        <v>3</v>
      </c>
      <c r="L5411" s="866">
        <v>12</v>
      </c>
      <c r="M5411" s="865">
        <v>70359.590267638021</v>
      </c>
      <c r="N5411" s="866">
        <v>3</v>
      </c>
      <c r="O5411" s="866">
        <v>6</v>
      </c>
      <c r="P5411" s="865">
        <v>45882.9</v>
      </c>
    </row>
    <row r="5412" spans="1:16" ht="33.75" x14ac:dyDescent="0.25">
      <c r="A5412" s="867" t="s">
        <v>7760</v>
      </c>
      <c r="B5412" s="867" t="s">
        <v>3626</v>
      </c>
      <c r="C5412" s="867" t="s">
        <v>3031</v>
      </c>
      <c r="D5412" s="868" t="s">
        <v>7829</v>
      </c>
      <c r="E5412" s="870">
        <v>3200</v>
      </c>
      <c r="F5412" s="869" t="s">
        <v>17215</v>
      </c>
      <c r="G5412" s="868" t="s">
        <v>17214</v>
      </c>
      <c r="H5412" s="867" t="s">
        <v>7796</v>
      </c>
      <c r="I5412" s="867" t="s">
        <v>2745</v>
      </c>
      <c r="J5412" s="867" t="s">
        <v>7967</v>
      </c>
      <c r="K5412" s="866">
        <v>3</v>
      </c>
      <c r="L5412" s="866">
        <v>12</v>
      </c>
      <c r="M5412" s="865">
        <v>40936.488882989397</v>
      </c>
      <c r="N5412" s="866">
        <v>2</v>
      </c>
      <c r="O5412" s="866">
        <v>6</v>
      </c>
      <c r="P5412" s="865">
        <v>20082.900000000001</v>
      </c>
    </row>
    <row r="5413" spans="1:16" x14ac:dyDescent="0.25">
      <c r="A5413" s="1772" t="s">
        <v>2848</v>
      </c>
      <c r="B5413" s="1772"/>
      <c r="C5413" s="1772"/>
      <c r="D5413" s="1772"/>
      <c r="E5413" s="1772"/>
      <c r="F5413" s="1772" t="s">
        <v>378</v>
      </c>
      <c r="G5413" s="1772"/>
      <c r="H5413" s="1772"/>
      <c r="I5413" s="1772"/>
      <c r="J5413" s="1772"/>
      <c r="K5413" s="1771" t="s">
        <v>2847</v>
      </c>
      <c r="L5413" s="1771"/>
      <c r="M5413" s="1771"/>
      <c r="N5413" s="1771" t="s">
        <v>2846</v>
      </c>
      <c r="O5413" s="1771"/>
      <c r="P5413" s="1771"/>
    </row>
    <row r="5414" spans="1:16" ht="69.75" x14ac:dyDescent="0.25">
      <c r="A5414" s="1535" t="s">
        <v>2845</v>
      </c>
      <c r="B5414" s="1535" t="s">
        <v>5</v>
      </c>
      <c r="C5414" s="1535" t="s">
        <v>2844</v>
      </c>
      <c r="D5414" s="1535" t="s">
        <v>2843</v>
      </c>
      <c r="E5414" s="1536" t="s">
        <v>2842</v>
      </c>
      <c r="F5414" s="1537" t="s">
        <v>2841</v>
      </c>
      <c r="G5414" s="1540" t="s">
        <v>2840</v>
      </c>
      <c r="H5414" s="1535" t="s">
        <v>2839</v>
      </c>
      <c r="I5414" s="1535" t="s">
        <v>2838</v>
      </c>
      <c r="J5414" s="1535" t="s">
        <v>2837</v>
      </c>
      <c r="K5414" s="1538" t="s">
        <v>2836</v>
      </c>
      <c r="L5414" s="1538" t="s">
        <v>2835</v>
      </c>
      <c r="M5414" s="1539" t="s">
        <v>2834</v>
      </c>
      <c r="N5414" s="1538" t="s">
        <v>2836</v>
      </c>
      <c r="O5414" s="1538" t="s">
        <v>2835</v>
      </c>
      <c r="P5414" s="1539" t="s">
        <v>2834</v>
      </c>
    </row>
    <row r="5415" spans="1:16" ht="33.75" x14ac:dyDescent="0.25">
      <c r="A5415" s="867" t="s">
        <v>7760</v>
      </c>
      <c r="B5415" s="867" t="s">
        <v>3626</v>
      </c>
      <c r="C5415" s="867" t="s">
        <v>3031</v>
      </c>
      <c r="D5415" s="868" t="s">
        <v>7829</v>
      </c>
      <c r="E5415" s="870">
        <v>3200</v>
      </c>
      <c r="F5415" s="869" t="s">
        <v>17213</v>
      </c>
      <c r="G5415" s="868" t="s">
        <v>17212</v>
      </c>
      <c r="H5415" s="867" t="s">
        <v>7756</v>
      </c>
      <c r="I5415" s="867" t="s">
        <v>2883</v>
      </c>
      <c r="J5415" s="867" t="s">
        <v>9350</v>
      </c>
      <c r="K5415" s="866">
        <v>3</v>
      </c>
      <c r="L5415" s="866">
        <v>12</v>
      </c>
      <c r="M5415" s="865">
        <v>40936.488882989397</v>
      </c>
      <c r="N5415" s="866">
        <v>0</v>
      </c>
      <c r="O5415" s="866">
        <v>0</v>
      </c>
      <c r="P5415" s="865">
        <v>0</v>
      </c>
    </row>
    <row r="5416" spans="1:16" ht="33.75" x14ac:dyDescent="0.25">
      <c r="A5416" s="867" t="s">
        <v>7760</v>
      </c>
      <c r="B5416" s="867" t="s">
        <v>3626</v>
      </c>
      <c r="C5416" s="867" t="s">
        <v>3031</v>
      </c>
      <c r="D5416" s="868" t="s">
        <v>7854</v>
      </c>
      <c r="E5416" s="870">
        <v>4200</v>
      </c>
      <c r="F5416" s="869" t="s">
        <v>17211</v>
      </c>
      <c r="G5416" s="868" t="s">
        <v>17210</v>
      </c>
      <c r="H5416" s="867" t="s">
        <v>7756</v>
      </c>
      <c r="I5416" s="867" t="s">
        <v>2772</v>
      </c>
      <c r="J5416" s="867" t="s">
        <v>8088</v>
      </c>
      <c r="K5416" s="866">
        <v>3</v>
      </c>
      <c r="L5416" s="866">
        <v>8</v>
      </c>
      <c r="M5416" s="865">
        <v>35819.427772615716</v>
      </c>
      <c r="N5416" s="866">
        <v>0</v>
      </c>
      <c r="O5416" s="866">
        <v>0</v>
      </c>
      <c r="P5416" s="865">
        <v>0</v>
      </c>
    </row>
    <row r="5417" spans="1:16" ht="33.75" x14ac:dyDescent="0.25">
      <c r="A5417" s="867" t="s">
        <v>7760</v>
      </c>
      <c r="B5417" s="867" t="s">
        <v>3626</v>
      </c>
      <c r="C5417" s="867" t="s">
        <v>3031</v>
      </c>
      <c r="D5417" s="868" t="s">
        <v>10414</v>
      </c>
      <c r="E5417" s="870">
        <v>5500</v>
      </c>
      <c r="F5417" s="869" t="s">
        <v>17209</v>
      </c>
      <c r="G5417" s="868" t="s">
        <v>17208</v>
      </c>
      <c r="H5417" s="867" t="s">
        <v>7756</v>
      </c>
      <c r="I5417" s="867" t="s">
        <v>5493</v>
      </c>
      <c r="J5417" s="867" t="s">
        <v>7783</v>
      </c>
      <c r="K5417" s="866">
        <v>3</v>
      </c>
      <c r="L5417" s="866">
        <v>12</v>
      </c>
      <c r="M5417" s="865">
        <v>70359.590267638021</v>
      </c>
      <c r="N5417" s="866">
        <v>2</v>
      </c>
      <c r="O5417" s="866">
        <v>6</v>
      </c>
      <c r="P5417" s="865">
        <v>33882.9</v>
      </c>
    </row>
    <row r="5418" spans="1:16" ht="33.75" x14ac:dyDescent="0.25">
      <c r="A5418" s="867" t="s">
        <v>7760</v>
      </c>
      <c r="B5418" s="867" t="s">
        <v>3626</v>
      </c>
      <c r="C5418" s="867" t="s">
        <v>3031</v>
      </c>
      <c r="D5418" s="868" t="s">
        <v>7863</v>
      </c>
      <c r="E5418" s="870">
        <v>2500</v>
      </c>
      <c r="F5418" s="869" t="s">
        <v>17207</v>
      </c>
      <c r="G5418" s="868" t="s">
        <v>17206</v>
      </c>
      <c r="H5418" s="867"/>
      <c r="I5418" s="867"/>
      <c r="J5418" s="867"/>
      <c r="K5418" s="866">
        <v>3</v>
      </c>
      <c r="L5418" s="866">
        <v>12</v>
      </c>
      <c r="M5418" s="865">
        <v>31981.631939835464</v>
      </c>
      <c r="N5418" s="866">
        <v>2</v>
      </c>
      <c r="O5418" s="866">
        <v>6</v>
      </c>
      <c r="P5418" s="865">
        <v>15882.9</v>
      </c>
    </row>
    <row r="5419" spans="1:16" ht="33.75" x14ac:dyDescent="0.25">
      <c r="A5419" s="867" t="s">
        <v>7760</v>
      </c>
      <c r="B5419" s="867" t="s">
        <v>3626</v>
      </c>
      <c r="C5419" s="867" t="s">
        <v>3031</v>
      </c>
      <c r="D5419" s="868" t="s">
        <v>8073</v>
      </c>
      <c r="E5419" s="870">
        <v>2500</v>
      </c>
      <c r="F5419" s="869" t="s">
        <v>17205</v>
      </c>
      <c r="G5419" s="868" t="s">
        <v>17204</v>
      </c>
      <c r="H5419" s="867" t="s">
        <v>7796</v>
      </c>
      <c r="I5419" s="867" t="s">
        <v>10796</v>
      </c>
      <c r="J5419" s="867" t="s">
        <v>8142</v>
      </c>
      <c r="K5419" s="866">
        <v>4</v>
      </c>
      <c r="L5419" s="866">
        <v>12</v>
      </c>
      <c r="M5419" s="865">
        <v>31981.631939835464</v>
      </c>
      <c r="N5419" s="866">
        <v>2</v>
      </c>
      <c r="O5419" s="866">
        <v>6</v>
      </c>
      <c r="P5419" s="865">
        <v>15882.9</v>
      </c>
    </row>
    <row r="5420" spans="1:16" ht="33.75" x14ac:dyDescent="0.25">
      <c r="A5420" s="867" t="s">
        <v>7760</v>
      </c>
      <c r="B5420" s="867" t="s">
        <v>3626</v>
      </c>
      <c r="C5420" s="867" t="s">
        <v>3031</v>
      </c>
      <c r="D5420" s="868" t="s">
        <v>8073</v>
      </c>
      <c r="E5420" s="870">
        <v>2500</v>
      </c>
      <c r="F5420" s="869" t="s">
        <v>17203</v>
      </c>
      <c r="G5420" s="868" t="s">
        <v>17202</v>
      </c>
      <c r="H5420" s="867" t="s">
        <v>7756</v>
      </c>
      <c r="I5420" s="867" t="s">
        <v>10547</v>
      </c>
      <c r="J5420" s="867" t="s">
        <v>8224</v>
      </c>
      <c r="K5420" s="866">
        <v>4</v>
      </c>
      <c r="L5420" s="866">
        <v>12</v>
      </c>
      <c r="M5420" s="865">
        <v>31981.631939835464</v>
      </c>
      <c r="N5420" s="866">
        <v>2</v>
      </c>
      <c r="O5420" s="866">
        <v>6</v>
      </c>
      <c r="P5420" s="865">
        <v>15882.9</v>
      </c>
    </row>
    <row r="5421" spans="1:16" ht="33.75" x14ac:dyDescent="0.25">
      <c r="A5421" s="867" t="s">
        <v>7760</v>
      </c>
      <c r="B5421" s="867" t="s">
        <v>3626</v>
      </c>
      <c r="C5421" s="867" t="s">
        <v>3031</v>
      </c>
      <c r="D5421" s="868" t="s">
        <v>7799</v>
      </c>
      <c r="E5421" s="870">
        <v>5500</v>
      </c>
      <c r="F5421" s="869" t="s">
        <v>17201</v>
      </c>
      <c r="G5421" s="868" t="s">
        <v>17200</v>
      </c>
      <c r="H5421" s="867" t="s">
        <v>7796</v>
      </c>
      <c r="I5421" s="867" t="s">
        <v>2722</v>
      </c>
      <c r="J5421" s="867" t="s">
        <v>7805</v>
      </c>
      <c r="K5421" s="866">
        <v>2</v>
      </c>
      <c r="L5421" s="866">
        <v>12</v>
      </c>
      <c r="M5421" s="865">
        <v>70359.590267638021</v>
      </c>
      <c r="N5421" s="866">
        <v>2</v>
      </c>
      <c r="O5421" s="866">
        <v>6</v>
      </c>
      <c r="P5421" s="865">
        <v>33882.9</v>
      </c>
    </row>
    <row r="5422" spans="1:16" ht="33.75" x14ac:dyDescent="0.25">
      <c r="A5422" s="867" t="s">
        <v>7760</v>
      </c>
      <c r="B5422" s="867" t="s">
        <v>3626</v>
      </c>
      <c r="C5422" s="867" t="s">
        <v>3031</v>
      </c>
      <c r="D5422" s="868" t="s">
        <v>7863</v>
      </c>
      <c r="E5422" s="870">
        <v>2500</v>
      </c>
      <c r="F5422" s="869" t="s">
        <v>17199</v>
      </c>
      <c r="G5422" s="868" t="s">
        <v>17198</v>
      </c>
      <c r="H5422" s="867"/>
      <c r="I5422" s="867"/>
      <c r="J5422" s="867"/>
      <c r="K5422" s="866">
        <v>2</v>
      </c>
      <c r="L5422" s="866">
        <v>7</v>
      </c>
      <c r="M5422" s="865">
        <v>18655.951964904019</v>
      </c>
      <c r="N5422" s="866">
        <v>0</v>
      </c>
      <c r="O5422" s="866">
        <v>0</v>
      </c>
      <c r="P5422" s="865">
        <v>0</v>
      </c>
    </row>
    <row r="5423" spans="1:16" ht="33.75" x14ac:dyDescent="0.25">
      <c r="A5423" s="867" t="s">
        <v>7760</v>
      </c>
      <c r="B5423" s="867" t="s">
        <v>3626</v>
      </c>
      <c r="C5423" s="867" t="s">
        <v>3031</v>
      </c>
      <c r="D5423" s="868" t="s">
        <v>7863</v>
      </c>
      <c r="E5423" s="870">
        <v>2500</v>
      </c>
      <c r="F5423" s="869" t="s">
        <v>17197</v>
      </c>
      <c r="G5423" s="868" t="s">
        <v>17196</v>
      </c>
      <c r="H5423" s="867"/>
      <c r="I5423" s="867"/>
      <c r="J5423" s="867"/>
      <c r="K5423" s="866">
        <v>3</v>
      </c>
      <c r="L5423" s="866">
        <v>9</v>
      </c>
      <c r="M5423" s="865">
        <v>23986.223954876597</v>
      </c>
      <c r="N5423" s="866">
        <v>0</v>
      </c>
      <c r="O5423" s="866">
        <v>0</v>
      </c>
      <c r="P5423" s="865">
        <v>0</v>
      </c>
    </row>
    <row r="5424" spans="1:16" ht="33.75" x14ac:dyDescent="0.25">
      <c r="A5424" s="867" t="s">
        <v>7760</v>
      </c>
      <c r="B5424" s="867" t="s">
        <v>3626</v>
      </c>
      <c r="C5424" s="867" t="s">
        <v>3031</v>
      </c>
      <c r="D5424" s="868" t="s">
        <v>7863</v>
      </c>
      <c r="E5424" s="870">
        <v>2500</v>
      </c>
      <c r="F5424" s="869" t="s">
        <v>17195</v>
      </c>
      <c r="G5424" s="868" t="s">
        <v>17194</v>
      </c>
      <c r="H5424" s="867" t="s">
        <v>2751</v>
      </c>
      <c r="I5424" s="867" t="s">
        <v>2745</v>
      </c>
      <c r="J5424" s="867" t="s">
        <v>17193</v>
      </c>
      <c r="K5424" s="866">
        <v>4</v>
      </c>
      <c r="L5424" s="866">
        <v>12</v>
      </c>
      <c r="M5424" s="865">
        <v>31981.631939835464</v>
      </c>
      <c r="N5424" s="866">
        <v>2</v>
      </c>
      <c r="O5424" s="866">
        <v>6</v>
      </c>
      <c r="P5424" s="865">
        <v>15882.9</v>
      </c>
    </row>
    <row r="5425" spans="1:16" ht="33.75" x14ac:dyDescent="0.25">
      <c r="A5425" s="867" t="s">
        <v>7760</v>
      </c>
      <c r="B5425" s="867" t="s">
        <v>3626</v>
      </c>
      <c r="C5425" s="867" t="s">
        <v>3031</v>
      </c>
      <c r="D5425" s="868" t="s">
        <v>7799</v>
      </c>
      <c r="E5425" s="870">
        <v>5500</v>
      </c>
      <c r="F5425" s="869" t="s">
        <v>17192</v>
      </c>
      <c r="G5425" s="868" t="s">
        <v>17191</v>
      </c>
      <c r="H5425" s="867" t="s">
        <v>7796</v>
      </c>
      <c r="I5425" s="867" t="s">
        <v>2676</v>
      </c>
      <c r="J5425" s="867" t="s">
        <v>8142</v>
      </c>
      <c r="K5425" s="866">
        <v>0</v>
      </c>
      <c r="L5425" s="866">
        <v>0</v>
      </c>
      <c r="M5425" s="865">
        <v>0</v>
      </c>
      <c r="N5425" s="866">
        <v>2</v>
      </c>
      <c r="O5425" s="866">
        <v>4</v>
      </c>
      <c r="P5425" s="865">
        <v>22588.6</v>
      </c>
    </row>
    <row r="5426" spans="1:16" ht="33.75" x14ac:dyDescent="0.25">
      <c r="A5426" s="867" t="s">
        <v>7760</v>
      </c>
      <c r="B5426" s="867" t="s">
        <v>3626</v>
      </c>
      <c r="C5426" s="867" t="s">
        <v>3031</v>
      </c>
      <c r="D5426" s="868" t="s">
        <v>7854</v>
      </c>
      <c r="E5426" s="870">
        <v>4200</v>
      </c>
      <c r="F5426" s="869" t="s">
        <v>17190</v>
      </c>
      <c r="G5426" s="868" t="s">
        <v>17189</v>
      </c>
      <c r="H5426" s="867" t="s">
        <v>7796</v>
      </c>
      <c r="I5426" s="867" t="s">
        <v>2676</v>
      </c>
      <c r="J5426" s="867" t="s">
        <v>8732</v>
      </c>
      <c r="K5426" s="866">
        <v>0</v>
      </c>
      <c r="L5426" s="866">
        <v>0</v>
      </c>
      <c r="M5426" s="865">
        <v>0</v>
      </c>
      <c r="N5426" s="866">
        <v>3</v>
      </c>
      <c r="O5426" s="866">
        <v>5</v>
      </c>
      <c r="P5426" s="865">
        <v>21735.75</v>
      </c>
    </row>
    <row r="5427" spans="1:16" ht="33.75" x14ac:dyDescent="0.25">
      <c r="A5427" s="867" t="s">
        <v>7760</v>
      </c>
      <c r="B5427" s="867" t="s">
        <v>3626</v>
      </c>
      <c r="C5427" s="867" t="s">
        <v>3031</v>
      </c>
      <c r="D5427" s="868" t="s">
        <v>8345</v>
      </c>
      <c r="E5427" s="870">
        <v>9000</v>
      </c>
      <c r="F5427" s="869" t="s">
        <v>17188</v>
      </c>
      <c r="G5427" s="868" t="s">
        <v>17187</v>
      </c>
      <c r="H5427" s="867" t="s">
        <v>7756</v>
      </c>
      <c r="I5427" s="867" t="s">
        <v>2772</v>
      </c>
      <c r="J5427" s="867" t="s">
        <v>7985</v>
      </c>
      <c r="K5427" s="866">
        <v>5</v>
      </c>
      <c r="L5427" s="866">
        <v>12</v>
      </c>
      <c r="M5427" s="865">
        <v>95944.89581950639</v>
      </c>
      <c r="N5427" s="866">
        <v>0</v>
      </c>
      <c r="O5427" s="866">
        <v>0</v>
      </c>
      <c r="P5427" s="865">
        <v>0</v>
      </c>
    </row>
    <row r="5428" spans="1:16" ht="33.75" x14ac:dyDescent="0.25">
      <c r="A5428" s="867" t="s">
        <v>7760</v>
      </c>
      <c r="B5428" s="867" t="s">
        <v>3626</v>
      </c>
      <c r="C5428" s="867" t="s">
        <v>3031</v>
      </c>
      <c r="D5428" s="868" t="s">
        <v>17186</v>
      </c>
      <c r="E5428" s="870">
        <v>8000</v>
      </c>
      <c r="F5428" s="869" t="s">
        <v>17185</v>
      </c>
      <c r="G5428" s="868" t="s">
        <v>17184</v>
      </c>
      <c r="H5428" s="867" t="s">
        <v>7817</v>
      </c>
      <c r="I5428" s="867" t="s">
        <v>11000</v>
      </c>
      <c r="J5428" s="867" t="s">
        <v>7809</v>
      </c>
      <c r="K5428" s="866">
        <v>2</v>
      </c>
      <c r="L5428" s="866">
        <v>10</v>
      </c>
      <c r="M5428" s="865">
        <v>85284.351839561234</v>
      </c>
      <c r="N5428" s="866">
        <v>0</v>
      </c>
      <c r="O5428" s="866">
        <v>0</v>
      </c>
      <c r="P5428" s="865">
        <v>0</v>
      </c>
    </row>
    <row r="5429" spans="1:16" ht="33.75" x14ac:dyDescent="0.25">
      <c r="A5429" s="867" t="s">
        <v>7760</v>
      </c>
      <c r="B5429" s="867" t="s">
        <v>3626</v>
      </c>
      <c r="C5429" s="867" t="s">
        <v>3031</v>
      </c>
      <c r="D5429" s="868" t="s">
        <v>7772</v>
      </c>
      <c r="E5429" s="870">
        <v>4200</v>
      </c>
      <c r="F5429" s="869" t="s">
        <v>17183</v>
      </c>
      <c r="G5429" s="868" t="s">
        <v>17182</v>
      </c>
      <c r="H5429" s="867" t="s">
        <v>7756</v>
      </c>
      <c r="I5429" s="867" t="s">
        <v>2745</v>
      </c>
      <c r="J5429" s="867" t="s">
        <v>8732</v>
      </c>
      <c r="K5429" s="866">
        <v>5</v>
      </c>
      <c r="L5429" s="866">
        <v>12</v>
      </c>
      <c r="M5429" s="865">
        <v>53729.141658923581</v>
      </c>
      <c r="N5429" s="866">
        <v>1</v>
      </c>
      <c r="O5429" s="866">
        <v>6</v>
      </c>
      <c r="P5429" s="865">
        <v>26082.9</v>
      </c>
    </row>
    <row r="5430" spans="1:16" ht="33.75" x14ac:dyDescent="0.25">
      <c r="A5430" s="867" t="s">
        <v>7760</v>
      </c>
      <c r="B5430" s="867" t="s">
        <v>3626</v>
      </c>
      <c r="C5430" s="867" t="s">
        <v>3031</v>
      </c>
      <c r="D5430" s="868" t="s">
        <v>7776</v>
      </c>
      <c r="E5430" s="870">
        <v>4200</v>
      </c>
      <c r="F5430" s="869" t="s">
        <v>17181</v>
      </c>
      <c r="G5430" s="868" t="s">
        <v>17180</v>
      </c>
      <c r="H5430" s="867" t="s">
        <v>7796</v>
      </c>
      <c r="I5430" s="867" t="s">
        <v>2756</v>
      </c>
      <c r="J5430" s="867" t="s">
        <v>7881</v>
      </c>
      <c r="K5430" s="866">
        <v>2</v>
      </c>
      <c r="L5430" s="866">
        <v>12</v>
      </c>
      <c r="M5430" s="865">
        <v>53729.141658923581</v>
      </c>
      <c r="N5430" s="866">
        <v>0</v>
      </c>
      <c r="O5430" s="866">
        <v>0</v>
      </c>
      <c r="P5430" s="865">
        <v>0</v>
      </c>
    </row>
    <row r="5431" spans="1:16" ht="33.75" x14ac:dyDescent="0.25">
      <c r="A5431" s="867" t="s">
        <v>7760</v>
      </c>
      <c r="B5431" s="867" t="s">
        <v>3626</v>
      </c>
      <c r="C5431" s="867" t="s">
        <v>3031</v>
      </c>
      <c r="D5431" s="868" t="s">
        <v>7863</v>
      </c>
      <c r="E5431" s="870">
        <v>2500</v>
      </c>
      <c r="F5431" s="869" t="s">
        <v>17179</v>
      </c>
      <c r="G5431" s="868" t="s">
        <v>17178</v>
      </c>
      <c r="H5431" s="867"/>
      <c r="I5431" s="867"/>
      <c r="J5431" s="867"/>
      <c r="K5431" s="866">
        <v>3</v>
      </c>
      <c r="L5431" s="866">
        <v>10</v>
      </c>
      <c r="M5431" s="865">
        <v>26651.359949862886</v>
      </c>
      <c r="N5431" s="866">
        <v>0</v>
      </c>
      <c r="O5431" s="866">
        <v>0</v>
      </c>
      <c r="P5431" s="865">
        <v>0</v>
      </c>
    </row>
    <row r="5432" spans="1:16" ht="33.75" x14ac:dyDescent="0.25">
      <c r="A5432" s="867" t="s">
        <v>7760</v>
      </c>
      <c r="B5432" s="867" t="s">
        <v>3626</v>
      </c>
      <c r="C5432" s="867" t="s">
        <v>3031</v>
      </c>
      <c r="D5432" s="868" t="s">
        <v>9014</v>
      </c>
      <c r="E5432" s="870">
        <v>5500</v>
      </c>
      <c r="F5432" s="869" t="s">
        <v>17177</v>
      </c>
      <c r="G5432" s="868" t="s">
        <v>17176</v>
      </c>
      <c r="H5432" s="867" t="s">
        <v>7756</v>
      </c>
      <c r="I5432" s="867" t="s">
        <v>10346</v>
      </c>
      <c r="J5432" s="867" t="s">
        <v>10345</v>
      </c>
      <c r="K5432" s="866">
        <v>3</v>
      </c>
      <c r="L5432" s="866">
        <v>12</v>
      </c>
      <c r="M5432" s="865">
        <v>70359.590267638021</v>
      </c>
      <c r="N5432" s="866">
        <v>1</v>
      </c>
      <c r="O5432" s="866">
        <v>6</v>
      </c>
      <c r="P5432" s="865">
        <v>33882.9</v>
      </c>
    </row>
    <row r="5433" spans="1:16" ht="33.75" x14ac:dyDescent="0.25">
      <c r="A5433" s="867" t="s">
        <v>7760</v>
      </c>
      <c r="B5433" s="867" t="s">
        <v>3626</v>
      </c>
      <c r="C5433" s="867" t="s">
        <v>3031</v>
      </c>
      <c r="D5433" s="868" t="s">
        <v>8920</v>
      </c>
      <c r="E5433" s="870">
        <v>5500</v>
      </c>
      <c r="F5433" s="869" t="s">
        <v>17175</v>
      </c>
      <c r="G5433" s="868" t="s">
        <v>17174</v>
      </c>
      <c r="H5433" s="867" t="s">
        <v>7756</v>
      </c>
      <c r="I5433" s="867" t="s">
        <v>2685</v>
      </c>
      <c r="J5433" s="867" t="s">
        <v>8314</v>
      </c>
      <c r="K5433" s="866">
        <v>2</v>
      </c>
      <c r="L5433" s="866">
        <v>12</v>
      </c>
      <c r="M5433" s="865">
        <v>70359.590267638021</v>
      </c>
      <c r="N5433" s="866">
        <v>1</v>
      </c>
      <c r="O5433" s="866">
        <v>6</v>
      </c>
      <c r="P5433" s="865">
        <v>33882.9</v>
      </c>
    </row>
    <row r="5434" spans="1:16" ht="33.75" x14ac:dyDescent="0.25">
      <c r="A5434" s="867" t="s">
        <v>7760</v>
      </c>
      <c r="B5434" s="867" t="s">
        <v>3626</v>
      </c>
      <c r="C5434" s="867" t="s">
        <v>3031</v>
      </c>
      <c r="D5434" s="868" t="s">
        <v>14160</v>
      </c>
      <c r="E5434" s="870">
        <v>4200</v>
      </c>
      <c r="F5434" s="869" t="s">
        <v>17173</v>
      </c>
      <c r="G5434" s="868" t="s">
        <v>17172</v>
      </c>
      <c r="H5434" s="867" t="s">
        <v>7796</v>
      </c>
      <c r="I5434" s="867" t="s">
        <v>2685</v>
      </c>
      <c r="J5434" s="867" t="s">
        <v>7967</v>
      </c>
      <c r="K5434" s="866">
        <v>3</v>
      </c>
      <c r="L5434" s="866">
        <v>12</v>
      </c>
      <c r="M5434" s="865">
        <v>53729.141658923581</v>
      </c>
      <c r="N5434" s="866">
        <v>0</v>
      </c>
      <c r="O5434" s="866">
        <v>0</v>
      </c>
      <c r="P5434" s="865">
        <v>0</v>
      </c>
    </row>
    <row r="5435" spans="1:16" ht="33.75" x14ac:dyDescent="0.25">
      <c r="A5435" s="867" t="s">
        <v>7760</v>
      </c>
      <c r="B5435" s="867" t="s">
        <v>3626</v>
      </c>
      <c r="C5435" s="867" t="s">
        <v>3031</v>
      </c>
      <c r="D5435" s="868" t="s">
        <v>8006</v>
      </c>
      <c r="E5435" s="870">
        <v>4200</v>
      </c>
      <c r="F5435" s="869" t="s">
        <v>17171</v>
      </c>
      <c r="G5435" s="868" t="s">
        <v>17170</v>
      </c>
      <c r="H5435" s="867" t="s">
        <v>7756</v>
      </c>
      <c r="I5435" s="867" t="s">
        <v>2667</v>
      </c>
      <c r="J5435" s="867" t="s">
        <v>7777</v>
      </c>
      <c r="K5435" s="866">
        <v>3</v>
      </c>
      <c r="L5435" s="866">
        <v>12</v>
      </c>
      <c r="M5435" s="865">
        <v>53729.141658923581</v>
      </c>
      <c r="N5435" s="866">
        <v>1</v>
      </c>
      <c r="O5435" s="866">
        <v>6</v>
      </c>
      <c r="P5435" s="865">
        <v>26082.9</v>
      </c>
    </row>
    <row r="5436" spans="1:16" ht="33.75" x14ac:dyDescent="0.25">
      <c r="A5436" s="867" t="s">
        <v>7760</v>
      </c>
      <c r="B5436" s="867" t="s">
        <v>3626</v>
      </c>
      <c r="C5436" s="867" t="s">
        <v>3031</v>
      </c>
      <c r="D5436" s="868" t="s">
        <v>9121</v>
      </c>
      <c r="E5436" s="870">
        <v>5500</v>
      </c>
      <c r="F5436" s="869" t="s">
        <v>17169</v>
      </c>
      <c r="G5436" s="868" t="s">
        <v>17168</v>
      </c>
      <c r="H5436" s="867" t="s">
        <v>7756</v>
      </c>
      <c r="I5436" s="867" t="s">
        <v>8221</v>
      </c>
      <c r="J5436" s="867" t="s">
        <v>7836</v>
      </c>
      <c r="K5436" s="866">
        <v>5</v>
      </c>
      <c r="L5436" s="866">
        <v>12</v>
      </c>
      <c r="M5436" s="865">
        <v>70359.590267638021</v>
      </c>
      <c r="N5436" s="866">
        <v>0</v>
      </c>
      <c r="O5436" s="866">
        <v>0</v>
      </c>
      <c r="P5436" s="865">
        <v>0</v>
      </c>
    </row>
    <row r="5437" spans="1:16" ht="33.75" x14ac:dyDescent="0.25">
      <c r="A5437" s="867" t="s">
        <v>7760</v>
      </c>
      <c r="B5437" s="867" t="s">
        <v>3626</v>
      </c>
      <c r="C5437" s="867" t="s">
        <v>3031</v>
      </c>
      <c r="D5437" s="868" t="s">
        <v>8237</v>
      </c>
      <c r="E5437" s="870">
        <v>3000</v>
      </c>
      <c r="F5437" s="869" t="s">
        <v>17167</v>
      </c>
      <c r="G5437" s="868" t="s">
        <v>17166</v>
      </c>
      <c r="H5437" s="867" t="s">
        <v>7756</v>
      </c>
      <c r="I5437" s="867" t="s">
        <v>2676</v>
      </c>
      <c r="J5437" s="867" t="s">
        <v>7792</v>
      </c>
      <c r="K5437" s="866">
        <v>5</v>
      </c>
      <c r="L5437" s="866">
        <v>12</v>
      </c>
      <c r="M5437" s="865">
        <v>38377.958327802553</v>
      </c>
      <c r="N5437" s="866">
        <v>3</v>
      </c>
      <c r="O5437" s="866">
        <v>6</v>
      </c>
      <c r="P5437" s="865">
        <v>18882.900000000001</v>
      </c>
    </row>
    <row r="5438" spans="1:16" ht="33.75" x14ac:dyDescent="0.25">
      <c r="A5438" s="867" t="s">
        <v>7760</v>
      </c>
      <c r="B5438" s="867" t="s">
        <v>3626</v>
      </c>
      <c r="C5438" s="867" t="s">
        <v>3031</v>
      </c>
      <c r="D5438" s="868" t="s">
        <v>8013</v>
      </c>
      <c r="E5438" s="870">
        <v>4200</v>
      </c>
      <c r="F5438" s="869" t="s">
        <v>17165</v>
      </c>
      <c r="G5438" s="868" t="s">
        <v>17164</v>
      </c>
      <c r="H5438" s="867"/>
      <c r="I5438" s="867"/>
      <c r="J5438" s="867"/>
      <c r="K5438" s="866">
        <v>3</v>
      </c>
      <c r="L5438" s="866">
        <v>12</v>
      </c>
      <c r="M5438" s="865">
        <v>53729.141658923581</v>
      </c>
      <c r="N5438" s="866">
        <v>2</v>
      </c>
      <c r="O5438" s="866">
        <v>6</v>
      </c>
      <c r="P5438" s="865">
        <v>26082.9</v>
      </c>
    </row>
    <row r="5439" spans="1:16" ht="33.75" x14ac:dyDescent="0.25">
      <c r="A5439" s="867" t="s">
        <v>7760</v>
      </c>
      <c r="B5439" s="867" t="s">
        <v>3626</v>
      </c>
      <c r="C5439" s="867" t="s">
        <v>3031</v>
      </c>
      <c r="D5439" s="868" t="s">
        <v>7863</v>
      </c>
      <c r="E5439" s="870">
        <v>2500</v>
      </c>
      <c r="F5439" s="869" t="s">
        <v>17163</v>
      </c>
      <c r="G5439" s="868" t="s">
        <v>17162</v>
      </c>
      <c r="H5439" s="867" t="s">
        <v>2751</v>
      </c>
      <c r="I5439" s="867" t="s">
        <v>2745</v>
      </c>
      <c r="J5439" s="867" t="s">
        <v>17161</v>
      </c>
      <c r="K5439" s="866">
        <v>2</v>
      </c>
      <c r="L5439" s="866">
        <v>12</v>
      </c>
      <c r="M5439" s="865">
        <v>31981.631939835464</v>
      </c>
      <c r="N5439" s="866">
        <v>2</v>
      </c>
      <c r="O5439" s="866">
        <v>6</v>
      </c>
      <c r="P5439" s="865">
        <v>15882.9</v>
      </c>
    </row>
    <row r="5440" spans="1:16" ht="33.75" x14ac:dyDescent="0.25">
      <c r="A5440" s="867" t="s">
        <v>7760</v>
      </c>
      <c r="B5440" s="867" t="s">
        <v>3626</v>
      </c>
      <c r="C5440" s="867" t="s">
        <v>3031</v>
      </c>
      <c r="D5440" s="868" t="s">
        <v>17160</v>
      </c>
      <c r="E5440" s="870">
        <v>5500</v>
      </c>
      <c r="F5440" s="869" t="s">
        <v>17159</v>
      </c>
      <c r="G5440" s="868" t="s">
        <v>17158</v>
      </c>
      <c r="H5440" s="867" t="s">
        <v>7756</v>
      </c>
      <c r="I5440" s="867" t="s">
        <v>2685</v>
      </c>
      <c r="J5440" s="867" t="s">
        <v>7836</v>
      </c>
      <c r="K5440" s="866">
        <v>2</v>
      </c>
      <c r="L5440" s="866">
        <v>12</v>
      </c>
      <c r="M5440" s="865">
        <v>70359.590267638021</v>
      </c>
      <c r="N5440" s="866">
        <v>1</v>
      </c>
      <c r="O5440" s="866">
        <v>6</v>
      </c>
      <c r="P5440" s="865">
        <v>33882.9</v>
      </c>
    </row>
    <row r="5441" spans="1:16" ht="33.75" x14ac:dyDescent="0.25">
      <c r="A5441" s="867" t="s">
        <v>7760</v>
      </c>
      <c r="B5441" s="867" t="s">
        <v>3626</v>
      </c>
      <c r="C5441" s="867" t="s">
        <v>3031</v>
      </c>
      <c r="D5441" s="868" t="s">
        <v>17157</v>
      </c>
      <c r="E5441" s="870">
        <v>14000</v>
      </c>
      <c r="F5441" s="869" t="s">
        <v>17156</v>
      </c>
      <c r="G5441" s="868" t="s">
        <v>17155</v>
      </c>
      <c r="H5441" s="867" t="s">
        <v>7756</v>
      </c>
      <c r="I5441" s="867" t="s">
        <v>2676</v>
      </c>
      <c r="J5441" s="867" t="s">
        <v>7836</v>
      </c>
      <c r="K5441" s="866">
        <v>2</v>
      </c>
      <c r="L5441" s="866">
        <v>12</v>
      </c>
      <c r="M5441" s="865">
        <v>179097.13886307861</v>
      </c>
      <c r="N5441" s="866">
        <v>1</v>
      </c>
      <c r="O5441" s="866">
        <v>1</v>
      </c>
      <c r="P5441" s="865">
        <v>14147.15</v>
      </c>
    </row>
    <row r="5442" spans="1:16" ht="33.75" x14ac:dyDescent="0.25">
      <c r="A5442" s="867" t="s">
        <v>7760</v>
      </c>
      <c r="B5442" s="867" t="s">
        <v>3626</v>
      </c>
      <c r="C5442" s="867" t="s">
        <v>3031</v>
      </c>
      <c r="D5442" s="868" t="s">
        <v>10565</v>
      </c>
      <c r="E5442" s="870">
        <v>8500</v>
      </c>
      <c r="F5442" s="869" t="s">
        <v>17154</v>
      </c>
      <c r="G5442" s="868" t="s">
        <v>17153</v>
      </c>
      <c r="H5442" s="867" t="s">
        <v>7817</v>
      </c>
      <c r="I5442" s="867" t="s">
        <v>11097</v>
      </c>
      <c r="J5442" s="867" t="s">
        <v>6</v>
      </c>
      <c r="K5442" s="866">
        <v>8</v>
      </c>
      <c r="L5442" s="866">
        <v>12</v>
      </c>
      <c r="M5442" s="865">
        <v>95944.89581950639</v>
      </c>
      <c r="N5442" s="866">
        <v>3</v>
      </c>
      <c r="O5442" s="866">
        <v>6</v>
      </c>
      <c r="P5442" s="865">
        <v>51882.9</v>
      </c>
    </row>
    <row r="5443" spans="1:16" ht="33.75" x14ac:dyDescent="0.25">
      <c r="A5443" s="867" t="s">
        <v>7760</v>
      </c>
      <c r="B5443" s="867" t="s">
        <v>3626</v>
      </c>
      <c r="C5443" s="867" t="s">
        <v>3031</v>
      </c>
      <c r="D5443" s="868" t="s">
        <v>7764</v>
      </c>
      <c r="E5443" s="870">
        <v>2700</v>
      </c>
      <c r="F5443" s="869" t="s">
        <v>17152</v>
      </c>
      <c r="G5443" s="868" t="s">
        <v>17151</v>
      </c>
      <c r="H5443" s="867" t="s">
        <v>7756</v>
      </c>
      <c r="I5443" s="867" t="s">
        <v>2733</v>
      </c>
      <c r="J5443" s="867" t="s">
        <v>8383</v>
      </c>
      <c r="K5443" s="866">
        <v>2</v>
      </c>
      <c r="L5443" s="866">
        <v>12</v>
      </c>
      <c r="M5443" s="865">
        <v>34540.162495022305</v>
      </c>
      <c r="N5443" s="866">
        <v>2</v>
      </c>
      <c r="O5443" s="866">
        <v>6</v>
      </c>
      <c r="P5443" s="865">
        <v>17082.900000000001</v>
      </c>
    </row>
    <row r="5444" spans="1:16" ht="33.75" x14ac:dyDescent="0.25">
      <c r="A5444" s="867" t="s">
        <v>7760</v>
      </c>
      <c r="B5444" s="867" t="s">
        <v>3626</v>
      </c>
      <c r="C5444" s="867" t="s">
        <v>3031</v>
      </c>
      <c r="D5444" s="868" t="s">
        <v>8512</v>
      </c>
      <c r="E5444" s="870">
        <v>7500</v>
      </c>
      <c r="F5444" s="869" t="s">
        <v>17150</v>
      </c>
      <c r="G5444" s="868" t="s">
        <v>17149</v>
      </c>
      <c r="H5444" s="867" t="s">
        <v>7756</v>
      </c>
      <c r="I5444" s="867" t="s">
        <v>2725</v>
      </c>
      <c r="J5444" s="867" t="s">
        <v>8273</v>
      </c>
      <c r="K5444" s="866">
        <v>8</v>
      </c>
      <c r="L5444" s="866">
        <v>12</v>
      </c>
      <c r="M5444" s="865">
        <v>70359.590267638021</v>
      </c>
      <c r="N5444" s="866">
        <v>2</v>
      </c>
      <c r="O5444" s="866">
        <v>6</v>
      </c>
      <c r="P5444" s="865">
        <v>45882.9</v>
      </c>
    </row>
    <row r="5445" spans="1:16" ht="33.75" x14ac:dyDescent="0.25">
      <c r="A5445" s="867" t="s">
        <v>7760</v>
      </c>
      <c r="B5445" s="867" t="s">
        <v>3626</v>
      </c>
      <c r="C5445" s="867" t="s">
        <v>3031</v>
      </c>
      <c r="D5445" s="868" t="s">
        <v>8512</v>
      </c>
      <c r="E5445" s="870">
        <v>7500</v>
      </c>
      <c r="F5445" s="869" t="s">
        <v>17148</v>
      </c>
      <c r="G5445" s="868" t="s">
        <v>17147</v>
      </c>
      <c r="H5445" s="867" t="s">
        <v>7756</v>
      </c>
      <c r="I5445" s="867" t="s">
        <v>2685</v>
      </c>
      <c r="J5445" s="867" t="s">
        <v>7773</v>
      </c>
      <c r="K5445" s="866">
        <v>8</v>
      </c>
      <c r="L5445" s="866">
        <v>12</v>
      </c>
      <c r="M5445" s="865">
        <v>70359.590267638021</v>
      </c>
      <c r="N5445" s="866">
        <v>2</v>
      </c>
      <c r="O5445" s="866">
        <v>6</v>
      </c>
      <c r="P5445" s="865">
        <v>45882.9</v>
      </c>
    </row>
    <row r="5446" spans="1:16" ht="33.75" x14ac:dyDescent="0.25">
      <c r="A5446" s="867" t="s">
        <v>7760</v>
      </c>
      <c r="B5446" s="867" t="s">
        <v>3626</v>
      </c>
      <c r="C5446" s="867" t="s">
        <v>3031</v>
      </c>
      <c r="D5446" s="868" t="s">
        <v>10607</v>
      </c>
      <c r="E5446" s="870">
        <v>5500</v>
      </c>
      <c r="F5446" s="869" t="s">
        <v>17146</v>
      </c>
      <c r="G5446" s="868" t="s">
        <v>17145</v>
      </c>
      <c r="H5446" s="867" t="s">
        <v>7756</v>
      </c>
      <c r="I5446" s="867" t="s">
        <v>8393</v>
      </c>
      <c r="J5446" s="867" t="s">
        <v>9500</v>
      </c>
      <c r="K5446" s="866">
        <v>1</v>
      </c>
      <c r="L5446" s="866">
        <v>3</v>
      </c>
      <c r="M5446" s="865">
        <v>17589.897566909505</v>
      </c>
      <c r="N5446" s="866">
        <v>0</v>
      </c>
      <c r="O5446" s="866">
        <v>0</v>
      </c>
      <c r="P5446" s="865">
        <v>0</v>
      </c>
    </row>
    <row r="5447" spans="1:16" ht="33.75" x14ac:dyDescent="0.25">
      <c r="A5447" s="867" t="s">
        <v>7760</v>
      </c>
      <c r="B5447" s="867" t="s">
        <v>3626</v>
      </c>
      <c r="C5447" s="867" t="s">
        <v>3031</v>
      </c>
      <c r="D5447" s="868" t="s">
        <v>8448</v>
      </c>
      <c r="E5447" s="870">
        <v>6000</v>
      </c>
      <c r="F5447" s="869" t="s">
        <v>17144</v>
      </c>
      <c r="G5447" s="868" t="s">
        <v>17143</v>
      </c>
      <c r="H5447" s="867" t="s">
        <v>7756</v>
      </c>
      <c r="I5447" s="867" t="s">
        <v>3419</v>
      </c>
      <c r="J5447" s="867" t="s">
        <v>8732</v>
      </c>
      <c r="K5447" s="866">
        <v>3</v>
      </c>
      <c r="L5447" s="866">
        <v>12</v>
      </c>
      <c r="M5447" s="865">
        <v>70359.590267638021</v>
      </c>
      <c r="N5447" s="866">
        <v>1</v>
      </c>
      <c r="O5447" s="866">
        <v>6</v>
      </c>
      <c r="P5447" s="865">
        <v>36882.9</v>
      </c>
    </row>
    <row r="5448" spans="1:16" ht="33.75" x14ac:dyDescent="0.25">
      <c r="A5448" s="867" t="s">
        <v>7760</v>
      </c>
      <c r="B5448" s="867" t="s">
        <v>3626</v>
      </c>
      <c r="C5448" s="867" t="s">
        <v>3031</v>
      </c>
      <c r="D5448" s="868" t="s">
        <v>17142</v>
      </c>
      <c r="E5448" s="870">
        <v>7500</v>
      </c>
      <c r="F5448" s="869" t="s">
        <v>17141</v>
      </c>
      <c r="G5448" s="868" t="s">
        <v>17140</v>
      </c>
      <c r="H5448" s="867" t="s">
        <v>7756</v>
      </c>
      <c r="I5448" s="867" t="s">
        <v>15570</v>
      </c>
      <c r="J5448" s="867" t="s">
        <v>11314</v>
      </c>
      <c r="K5448" s="866">
        <v>2</v>
      </c>
      <c r="L5448" s="866">
        <v>12</v>
      </c>
      <c r="M5448" s="865">
        <v>95944.89581950639</v>
      </c>
      <c r="N5448" s="866">
        <v>1</v>
      </c>
      <c r="O5448" s="866">
        <v>6</v>
      </c>
      <c r="P5448" s="865">
        <v>45882.9</v>
      </c>
    </row>
    <row r="5449" spans="1:16" ht="33.75" x14ac:dyDescent="0.25">
      <c r="A5449" s="867" t="s">
        <v>7760</v>
      </c>
      <c r="B5449" s="867" t="s">
        <v>3626</v>
      </c>
      <c r="C5449" s="867" t="s">
        <v>3031</v>
      </c>
      <c r="D5449" s="868" t="s">
        <v>8396</v>
      </c>
      <c r="E5449" s="870">
        <v>5500</v>
      </c>
      <c r="F5449" s="869" t="s">
        <v>17139</v>
      </c>
      <c r="G5449" s="868" t="s">
        <v>17138</v>
      </c>
      <c r="H5449" s="867" t="s">
        <v>7796</v>
      </c>
      <c r="I5449" s="867" t="s">
        <v>11069</v>
      </c>
      <c r="J5449" s="867" t="s">
        <v>7773</v>
      </c>
      <c r="K5449" s="866">
        <v>5</v>
      </c>
      <c r="L5449" s="866">
        <v>12</v>
      </c>
      <c r="M5449" s="865">
        <v>70359.590267638021</v>
      </c>
      <c r="N5449" s="866">
        <v>2</v>
      </c>
      <c r="O5449" s="866">
        <v>6</v>
      </c>
      <c r="P5449" s="865">
        <v>33882.9</v>
      </c>
    </row>
    <row r="5450" spans="1:16" ht="33.75" x14ac:dyDescent="0.25">
      <c r="A5450" s="867" t="s">
        <v>7760</v>
      </c>
      <c r="B5450" s="867" t="s">
        <v>3626</v>
      </c>
      <c r="C5450" s="867" t="s">
        <v>3031</v>
      </c>
      <c r="D5450" s="868" t="s">
        <v>17137</v>
      </c>
      <c r="E5450" s="870">
        <v>3500</v>
      </c>
      <c r="F5450" s="869" t="s">
        <v>17136</v>
      </c>
      <c r="G5450" s="868" t="s">
        <v>17135</v>
      </c>
      <c r="H5450" s="867" t="s">
        <v>7796</v>
      </c>
      <c r="I5450" s="867" t="s">
        <v>2883</v>
      </c>
      <c r="J5450" s="867" t="s">
        <v>8142</v>
      </c>
      <c r="K5450" s="866">
        <v>2</v>
      </c>
      <c r="L5450" s="866">
        <v>12</v>
      </c>
      <c r="M5450" s="865">
        <v>44774.284715769652</v>
      </c>
      <c r="N5450" s="866">
        <v>1</v>
      </c>
      <c r="O5450" s="866">
        <v>6</v>
      </c>
      <c r="P5450" s="865">
        <v>21882.9</v>
      </c>
    </row>
    <row r="5451" spans="1:16" ht="33.75" x14ac:dyDescent="0.25">
      <c r="A5451" s="867" t="s">
        <v>7760</v>
      </c>
      <c r="B5451" s="867" t="s">
        <v>3626</v>
      </c>
      <c r="C5451" s="867" t="s">
        <v>3031</v>
      </c>
      <c r="D5451" s="868" t="s">
        <v>8345</v>
      </c>
      <c r="E5451" s="870">
        <v>9000</v>
      </c>
      <c r="F5451" s="869" t="s">
        <v>17134</v>
      </c>
      <c r="G5451" s="868" t="s">
        <v>17133</v>
      </c>
      <c r="H5451" s="867" t="s">
        <v>7756</v>
      </c>
      <c r="I5451" s="867" t="s">
        <v>2772</v>
      </c>
      <c r="J5451" s="867" t="s">
        <v>10202</v>
      </c>
      <c r="K5451" s="866">
        <v>5</v>
      </c>
      <c r="L5451" s="866">
        <v>12</v>
      </c>
      <c r="M5451" s="865">
        <v>95944.89581950639</v>
      </c>
      <c r="N5451" s="866">
        <v>1</v>
      </c>
      <c r="O5451" s="866">
        <v>6</v>
      </c>
      <c r="P5451" s="865">
        <v>54882.9</v>
      </c>
    </row>
    <row r="5452" spans="1:16" x14ac:dyDescent="0.25">
      <c r="A5452" s="1772" t="s">
        <v>2848</v>
      </c>
      <c r="B5452" s="1772"/>
      <c r="C5452" s="1772"/>
      <c r="D5452" s="1772"/>
      <c r="E5452" s="1772"/>
      <c r="F5452" s="1772" t="s">
        <v>378</v>
      </c>
      <c r="G5452" s="1772"/>
      <c r="H5452" s="1772"/>
      <c r="I5452" s="1772"/>
      <c r="J5452" s="1772"/>
      <c r="K5452" s="1771" t="s">
        <v>2847</v>
      </c>
      <c r="L5452" s="1771"/>
      <c r="M5452" s="1771"/>
      <c r="N5452" s="1771" t="s">
        <v>2846</v>
      </c>
      <c r="O5452" s="1771"/>
      <c r="P5452" s="1771"/>
    </row>
    <row r="5453" spans="1:16" ht="69.75" x14ac:dyDescent="0.25">
      <c r="A5453" s="1535" t="s">
        <v>2845</v>
      </c>
      <c r="B5453" s="1535" t="s">
        <v>5</v>
      </c>
      <c r="C5453" s="1535" t="s">
        <v>2844</v>
      </c>
      <c r="D5453" s="1535" t="s">
        <v>2843</v>
      </c>
      <c r="E5453" s="1536" t="s">
        <v>2842</v>
      </c>
      <c r="F5453" s="1537" t="s">
        <v>2841</v>
      </c>
      <c r="G5453" s="1540" t="s">
        <v>2840</v>
      </c>
      <c r="H5453" s="1535" t="s">
        <v>2839</v>
      </c>
      <c r="I5453" s="1535" t="s">
        <v>2838</v>
      </c>
      <c r="J5453" s="1535" t="s">
        <v>2837</v>
      </c>
      <c r="K5453" s="1538" t="s">
        <v>2836</v>
      </c>
      <c r="L5453" s="1538" t="s">
        <v>2835</v>
      </c>
      <c r="M5453" s="1539" t="s">
        <v>2834</v>
      </c>
      <c r="N5453" s="1538" t="s">
        <v>2836</v>
      </c>
      <c r="O5453" s="1538" t="s">
        <v>2835</v>
      </c>
      <c r="P5453" s="1539" t="s">
        <v>2834</v>
      </c>
    </row>
    <row r="5454" spans="1:16" ht="33.75" x14ac:dyDescent="0.25">
      <c r="A5454" s="867" t="s">
        <v>7760</v>
      </c>
      <c r="B5454" s="867" t="s">
        <v>3626</v>
      </c>
      <c r="C5454" s="867" t="s">
        <v>3031</v>
      </c>
      <c r="D5454" s="868" t="s">
        <v>7405</v>
      </c>
      <c r="E5454" s="870">
        <v>1500</v>
      </c>
      <c r="F5454" s="869" t="s">
        <v>17132</v>
      </c>
      <c r="G5454" s="868" t="s">
        <v>17131</v>
      </c>
      <c r="H5454" s="867"/>
      <c r="I5454" s="867"/>
      <c r="J5454" s="867"/>
      <c r="K5454" s="866">
        <v>3</v>
      </c>
      <c r="L5454" s="866">
        <v>12</v>
      </c>
      <c r="M5454" s="865">
        <v>19188.979163901276</v>
      </c>
      <c r="N5454" s="866">
        <v>1</v>
      </c>
      <c r="O5454" s="866">
        <v>6</v>
      </c>
      <c r="P5454" s="865">
        <v>9882.9</v>
      </c>
    </row>
    <row r="5455" spans="1:16" ht="33.75" x14ac:dyDescent="0.25">
      <c r="A5455" s="867" t="s">
        <v>7760</v>
      </c>
      <c r="B5455" s="867" t="s">
        <v>3626</v>
      </c>
      <c r="C5455" s="867" t="s">
        <v>3031</v>
      </c>
      <c r="D5455" s="868" t="s">
        <v>7863</v>
      </c>
      <c r="E5455" s="870">
        <v>2500</v>
      </c>
      <c r="F5455" s="869" t="s">
        <v>17130</v>
      </c>
      <c r="G5455" s="868" t="s">
        <v>17129</v>
      </c>
      <c r="H5455" s="867"/>
      <c r="I5455" s="867"/>
      <c r="J5455" s="867"/>
      <c r="K5455" s="866">
        <v>3</v>
      </c>
      <c r="L5455" s="866">
        <v>12</v>
      </c>
      <c r="M5455" s="865">
        <v>31981.631939835464</v>
      </c>
      <c r="N5455" s="866">
        <v>2</v>
      </c>
      <c r="O5455" s="866">
        <v>6</v>
      </c>
      <c r="P5455" s="865">
        <v>15882.9</v>
      </c>
    </row>
    <row r="5456" spans="1:16" ht="33.75" x14ac:dyDescent="0.25">
      <c r="A5456" s="867" t="s">
        <v>7760</v>
      </c>
      <c r="B5456" s="867" t="s">
        <v>3626</v>
      </c>
      <c r="C5456" s="867" t="s">
        <v>3031</v>
      </c>
      <c r="D5456" s="868" t="s">
        <v>1876</v>
      </c>
      <c r="E5456" s="870">
        <v>2200</v>
      </c>
      <c r="F5456" s="869" t="s">
        <v>17128</v>
      </c>
      <c r="G5456" s="868" t="s">
        <v>17127</v>
      </c>
      <c r="H5456" s="867"/>
      <c r="I5456" s="867"/>
      <c r="J5456" s="867"/>
      <c r="K5456" s="866">
        <v>2</v>
      </c>
      <c r="L5456" s="866">
        <v>12</v>
      </c>
      <c r="M5456" s="865">
        <v>28143.836107055209</v>
      </c>
      <c r="N5456" s="866">
        <v>1</v>
      </c>
      <c r="O5456" s="866">
        <v>6</v>
      </c>
      <c r="P5456" s="865">
        <v>14082.9</v>
      </c>
    </row>
    <row r="5457" spans="1:16" ht="33.75" x14ac:dyDescent="0.25">
      <c r="A5457" s="867" t="s">
        <v>7760</v>
      </c>
      <c r="B5457" s="867" t="s">
        <v>3626</v>
      </c>
      <c r="C5457" s="867" t="s">
        <v>3031</v>
      </c>
      <c r="D5457" s="868" t="s">
        <v>8994</v>
      </c>
      <c r="E5457" s="870">
        <v>5500</v>
      </c>
      <c r="F5457" s="869" t="s">
        <v>17126</v>
      </c>
      <c r="G5457" s="868" t="s">
        <v>17125</v>
      </c>
      <c r="H5457" s="867" t="s">
        <v>7756</v>
      </c>
      <c r="I5457" s="867" t="s">
        <v>2892</v>
      </c>
      <c r="J5457" s="867" t="s">
        <v>7783</v>
      </c>
      <c r="K5457" s="866">
        <v>3</v>
      </c>
      <c r="L5457" s="866">
        <v>12</v>
      </c>
      <c r="M5457" s="865">
        <v>70359.590267638021</v>
      </c>
      <c r="N5457" s="866">
        <v>2</v>
      </c>
      <c r="O5457" s="866">
        <v>6</v>
      </c>
      <c r="P5457" s="865">
        <v>33882.9</v>
      </c>
    </row>
    <row r="5458" spans="1:16" ht="33.75" x14ac:dyDescent="0.25">
      <c r="A5458" s="867" t="s">
        <v>7760</v>
      </c>
      <c r="B5458" s="867" t="s">
        <v>3626</v>
      </c>
      <c r="C5458" s="867" t="s">
        <v>3031</v>
      </c>
      <c r="D5458" s="868" t="s">
        <v>1876</v>
      </c>
      <c r="E5458" s="870">
        <v>2200</v>
      </c>
      <c r="F5458" s="869" t="s">
        <v>17124</v>
      </c>
      <c r="G5458" s="868" t="s">
        <v>17123</v>
      </c>
      <c r="H5458" s="867" t="s">
        <v>7796</v>
      </c>
      <c r="I5458" s="867" t="s">
        <v>5168</v>
      </c>
      <c r="J5458" s="867" t="s">
        <v>8100</v>
      </c>
      <c r="K5458" s="866">
        <v>2</v>
      </c>
      <c r="L5458" s="866">
        <v>9</v>
      </c>
      <c r="M5458" s="865">
        <v>21107.877080291408</v>
      </c>
      <c r="N5458" s="866">
        <v>0</v>
      </c>
      <c r="O5458" s="866">
        <v>0</v>
      </c>
      <c r="P5458" s="865">
        <v>0</v>
      </c>
    </row>
    <row r="5459" spans="1:16" ht="33.75" x14ac:dyDescent="0.25">
      <c r="A5459" s="867" t="s">
        <v>7760</v>
      </c>
      <c r="B5459" s="867" t="s">
        <v>3626</v>
      </c>
      <c r="C5459" s="867" t="s">
        <v>3031</v>
      </c>
      <c r="D5459" s="868" t="s">
        <v>7829</v>
      </c>
      <c r="E5459" s="870">
        <v>3200</v>
      </c>
      <c r="F5459" s="869" t="s">
        <v>17122</v>
      </c>
      <c r="G5459" s="868" t="s">
        <v>17121</v>
      </c>
      <c r="H5459" s="867" t="s">
        <v>7796</v>
      </c>
      <c r="I5459" s="867" t="s">
        <v>6461</v>
      </c>
      <c r="J5459" s="867" t="s">
        <v>7894</v>
      </c>
      <c r="K5459" s="866">
        <v>4</v>
      </c>
      <c r="L5459" s="866">
        <v>12</v>
      </c>
      <c r="M5459" s="865">
        <v>40936.488882989397</v>
      </c>
      <c r="N5459" s="866">
        <v>2</v>
      </c>
      <c r="O5459" s="866">
        <v>6</v>
      </c>
      <c r="P5459" s="865">
        <v>20082.900000000001</v>
      </c>
    </row>
    <row r="5460" spans="1:16" ht="33.75" x14ac:dyDescent="0.25">
      <c r="A5460" s="867" t="s">
        <v>7760</v>
      </c>
      <c r="B5460" s="867" t="s">
        <v>3626</v>
      </c>
      <c r="C5460" s="867" t="s">
        <v>3031</v>
      </c>
      <c r="D5460" s="868" t="s">
        <v>7907</v>
      </c>
      <c r="E5460" s="870">
        <v>2200</v>
      </c>
      <c r="F5460" s="869" t="s">
        <v>17120</v>
      </c>
      <c r="G5460" s="868" t="s">
        <v>17119</v>
      </c>
      <c r="H5460" s="867"/>
      <c r="I5460" s="867"/>
      <c r="J5460" s="867"/>
      <c r="K5460" s="866">
        <v>3</v>
      </c>
      <c r="L5460" s="866">
        <v>12</v>
      </c>
      <c r="M5460" s="865">
        <v>28143.836107055209</v>
      </c>
      <c r="N5460" s="866">
        <v>2</v>
      </c>
      <c r="O5460" s="866">
        <v>6</v>
      </c>
      <c r="P5460" s="865">
        <v>14082.9</v>
      </c>
    </row>
    <row r="5461" spans="1:16" ht="33.75" x14ac:dyDescent="0.25">
      <c r="A5461" s="867" t="s">
        <v>7760</v>
      </c>
      <c r="B5461" s="867" t="s">
        <v>3626</v>
      </c>
      <c r="C5461" s="867" t="s">
        <v>3031</v>
      </c>
      <c r="D5461" s="868" t="s">
        <v>7772</v>
      </c>
      <c r="E5461" s="870">
        <v>4200</v>
      </c>
      <c r="F5461" s="869" t="s">
        <v>17118</v>
      </c>
      <c r="G5461" s="868" t="s">
        <v>17117</v>
      </c>
      <c r="H5461" s="867" t="s">
        <v>7756</v>
      </c>
      <c r="I5461" s="867" t="s">
        <v>2892</v>
      </c>
      <c r="J5461" s="867" t="s">
        <v>7780</v>
      </c>
      <c r="K5461" s="866">
        <v>4</v>
      </c>
      <c r="L5461" s="866">
        <v>12</v>
      </c>
      <c r="M5461" s="865">
        <v>53729.141658923581</v>
      </c>
      <c r="N5461" s="866">
        <v>2</v>
      </c>
      <c r="O5461" s="866">
        <v>6</v>
      </c>
      <c r="P5461" s="865">
        <v>26082.9</v>
      </c>
    </row>
    <row r="5462" spans="1:16" ht="33.75" x14ac:dyDescent="0.25">
      <c r="A5462" s="867" t="s">
        <v>7760</v>
      </c>
      <c r="B5462" s="867" t="s">
        <v>3626</v>
      </c>
      <c r="C5462" s="867" t="s">
        <v>3031</v>
      </c>
      <c r="D5462" s="868" t="s">
        <v>7863</v>
      </c>
      <c r="E5462" s="870">
        <v>2500</v>
      </c>
      <c r="F5462" s="869" t="s">
        <v>17116</v>
      </c>
      <c r="G5462" s="868" t="s">
        <v>17115</v>
      </c>
      <c r="H5462" s="867"/>
      <c r="I5462" s="867"/>
      <c r="J5462" s="867"/>
      <c r="K5462" s="866">
        <v>4</v>
      </c>
      <c r="L5462" s="866">
        <v>12</v>
      </c>
      <c r="M5462" s="865">
        <v>31981.631939835464</v>
      </c>
      <c r="N5462" s="866">
        <v>0</v>
      </c>
      <c r="O5462" s="866">
        <v>0</v>
      </c>
      <c r="P5462" s="865">
        <v>0</v>
      </c>
    </row>
    <row r="5463" spans="1:16" ht="33.75" x14ac:dyDescent="0.25">
      <c r="A5463" s="867" t="s">
        <v>7760</v>
      </c>
      <c r="B5463" s="867" t="s">
        <v>3626</v>
      </c>
      <c r="C5463" s="867" t="s">
        <v>3031</v>
      </c>
      <c r="D5463" s="868" t="s">
        <v>7930</v>
      </c>
      <c r="E5463" s="870">
        <v>4200</v>
      </c>
      <c r="F5463" s="869" t="s">
        <v>17114</v>
      </c>
      <c r="G5463" s="868" t="s">
        <v>17113</v>
      </c>
      <c r="H5463" s="867" t="s">
        <v>7796</v>
      </c>
      <c r="I5463" s="867" t="s">
        <v>17112</v>
      </c>
      <c r="J5463" s="867" t="s">
        <v>7780</v>
      </c>
      <c r="K5463" s="866">
        <v>4</v>
      </c>
      <c r="L5463" s="866">
        <v>12</v>
      </c>
      <c r="M5463" s="865">
        <v>53729.141658923581</v>
      </c>
      <c r="N5463" s="866">
        <v>2</v>
      </c>
      <c r="O5463" s="866">
        <v>6</v>
      </c>
      <c r="P5463" s="865">
        <v>26082.9</v>
      </c>
    </row>
    <row r="5464" spans="1:16" ht="33.75" x14ac:dyDescent="0.25">
      <c r="A5464" s="867" t="s">
        <v>7760</v>
      </c>
      <c r="B5464" s="867" t="s">
        <v>3626</v>
      </c>
      <c r="C5464" s="867" t="s">
        <v>3031</v>
      </c>
      <c r="D5464" s="868" t="s">
        <v>7776</v>
      </c>
      <c r="E5464" s="870">
        <v>4200</v>
      </c>
      <c r="F5464" s="869" t="s">
        <v>17111</v>
      </c>
      <c r="G5464" s="868" t="s">
        <v>17110</v>
      </c>
      <c r="H5464" s="867" t="s">
        <v>7756</v>
      </c>
      <c r="I5464" s="867" t="s">
        <v>2745</v>
      </c>
      <c r="J5464" s="867" t="s">
        <v>7783</v>
      </c>
      <c r="K5464" s="866">
        <v>3</v>
      </c>
      <c r="L5464" s="866">
        <v>12</v>
      </c>
      <c r="M5464" s="865">
        <v>40936.488882989397</v>
      </c>
      <c r="N5464" s="866">
        <v>2</v>
      </c>
      <c r="O5464" s="866">
        <v>4</v>
      </c>
      <c r="P5464" s="865">
        <v>17388.599999999999</v>
      </c>
    </row>
    <row r="5465" spans="1:16" ht="33.75" x14ac:dyDescent="0.25">
      <c r="A5465" s="867" t="s">
        <v>7760</v>
      </c>
      <c r="B5465" s="867" t="s">
        <v>3626</v>
      </c>
      <c r="C5465" s="867" t="s">
        <v>3031</v>
      </c>
      <c r="D5465" s="868" t="s">
        <v>7854</v>
      </c>
      <c r="E5465" s="870">
        <v>4200</v>
      </c>
      <c r="F5465" s="869" t="s">
        <v>17109</v>
      </c>
      <c r="G5465" s="868" t="s">
        <v>17108</v>
      </c>
      <c r="H5465" s="867" t="s">
        <v>7756</v>
      </c>
      <c r="I5465" s="867" t="s">
        <v>2892</v>
      </c>
      <c r="J5465" s="867" t="s">
        <v>8342</v>
      </c>
      <c r="K5465" s="866">
        <v>3</v>
      </c>
      <c r="L5465" s="866">
        <v>12</v>
      </c>
      <c r="M5465" s="865">
        <v>40936.488882989397</v>
      </c>
      <c r="N5465" s="866">
        <v>4</v>
      </c>
      <c r="O5465" s="866">
        <v>6</v>
      </c>
      <c r="P5465" s="865">
        <v>26082.9</v>
      </c>
    </row>
    <row r="5466" spans="1:16" ht="33.75" x14ac:dyDescent="0.25">
      <c r="A5466" s="867" t="s">
        <v>7760</v>
      </c>
      <c r="B5466" s="867" t="s">
        <v>3626</v>
      </c>
      <c r="C5466" s="867" t="s">
        <v>3031</v>
      </c>
      <c r="D5466" s="868" t="s">
        <v>7907</v>
      </c>
      <c r="E5466" s="870">
        <v>2200</v>
      </c>
      <c r="F5466" s="869" t="s">
        <v>17107</v>
      </c>
      <c r="G5466" s="868" t="s">
        <v>17106</v>
      </c>
      <c r="H5466" s="867" t="s">
        <v>7796</v>
      </c>
      <c r="I5466" s="867" t="s">
        <v>2708</v>
      </c>
      <c r="J5466" s="867" t="s">
        <v>8142</v>
      </c>
      <c r="K5466" s="866">
        <v>4</v>
      </c>
      <c r="L5466" s="866">
        <v>12</v>
      </c>
      <c r="M5466" s="865">
        <v>28143.836107055209</v>
      </c>
      <c r="N5466" s="866">
        <v>2</v>
      </c>
      <c r="O5466" s="866">
        <v>6</v>
      </c>
      <c r="P5466" s="865">
        <v>14082.9</v>
      </c>
    </row>
    <row r="5467" spans="1:16" ht="33.75" x14ac:dyDescent="0.25">
      <c r="A5467" s="867" t="s">
        <v>7760</v>
      </c>
      <c r="B5467" s="867" t="s">
        <v>3626</v>
      </c>
      <c r="C5467" s="867" t="s">
        <v>3031</v>
      </c>
      <c r="D5467" s="868" t="s">
        <v>7854</v>
      </c>
      <c r="E5467" s="870">
        <v>4200</v>
      </c>
      <c r="F5467" s="869" t="s">
        <v>17105</v>
      </c>
      <c r="G5467" s="868" t="s">
        <v>17104</v>
      </c>
      <c r="H5467" s="867" t="s">
        <v>7796</v>
      </c>
      <c r="I5467" s="867" t="s">
        <v>2676</v>
      </c>
      <c r="J5467" s="867" t="s">
        <v>7783</v>
      </c>
      <c r="K5467" s="866">
        <v>4</v>
      </c>
      <c r="L5467" s="866">
        <v>12</v>
      </c>
      <c r="M5467" s="865">
        <v>31981.631939835464</v>
      </c>
      <c r="N5467" s="866">
        <v>1</v>
      </c>
      <c r="O5467" s="866">
        <v>6</v>
      </c>
      <c r="P5467" s="865">
        <v>26082.9</v>
      </c>
    </row>
    <row r="5468" spans="1:16" ht="33.75" x14ac:dyDescent="0.25">
      <c r="A5468" s="867" t="s">
        <v>7760</v>
      </c>
      <c r="B5468" s="867" t="s">
        <v>3626</v>
      </c>
      <c r="C5468" s="867" t="s">
        <v>3031</v>
      </c>
      <c r="D5468" s="868" t="s">
        <v>7863</v>
      </c>
      <c r="E5468" s="870">
        <v>2500</v>
      </c>
      <c r="F5468" s="869" t="s">
        <v>17103</v>
      </c>
      <c r="G5468" s="868" t="s">
        <v>17102</v>
      </c>
      <c r="H5468" s="867"/>
      <c r="I5468" s="867"/>
      <c r="J5468" s="867"/>
      <c r="K5468" s="866">
        <v>3</v>
      </c>
      <c r="L5468" s="866">
        <v>12</v>
      </c>
      <c r="M5468" s="865">
        <v>31981.631939835464</v>
      </c>
      <c r="N5468" s="866">
        <v>2</v>
      </c>
      <c r="O5468" s="866">
        <v>6</v>
      </c>
      <c r="P5468" s="865">
        <v>15882.9</v>
      </c>
    </row>
    <row r="5469" spans="1:16" ht="33.75" x14ac:dyDescent="0.25">
      <c r="A5469" s="867" t="s">
        <v>7760</v>
      </c>
      <c r="B5469" s="867" t="s">
        <v>3626</v>
      </c>
      <c r="C5469" s="867" t="s">
        <v>3031</v>
      </c>
      <c r="D5469" s="868" t="s">
        <v>7930</v>
      </c>
      <c r="E5469" s="870">
        <v>4200</v>
      </c>
      <c r="F5469" s="869" t="s">
        <v>17101</v>
      </c>
      <c r="G5469" s="868" t="s">
        <v>17100</v>
      </c>
      <c r="H5469" s="867"/>
      <c r="I5469" s="867"/>
      <c r="J5469" s="867"/>
      <c r="K5469" s="866">
        <v>4</v>
      </c>
      <c r="L5469" s="866">
        <v>12</v>
      </c>
      <c r="M5469" s="865">
        <v>31981.631939835464</v>
      </c>
      <c r="N5469" s="866">
        <v>2</v>
      </c>
      <c r="O5469" s="866">
        <v>6</v>
      </c>
      <c r="P5469" s="865">
        <v>26082.9</v>
      </c>
    </row>
    <row r="5470" spans="1:16" ht="33.75" x14ac:dyDescent="0.25">
      <c r="A5470" s="867" t="s">
        <v>7760</v>
      </c>
      <c r="B5470" s="867" t="s">
        <v>3626</v>
      </c>
      <c r="C5470" s="867" t="s">
        <v>3031</v>
      </c>
      <c r="D5470" s="868" t="s">
        <v>7863</v>
      </c>
      <c r="E5470" s="870">
        <v>2500</v>
      </c>
      <c r="F5470" s="869" t="s">
        <v>17099</v>
      </c>
      <c r="G5470" s="868" t="s">
        <v>17098</v>
      </c>
      <c r="H5470" s="867" t="s">
        <v>7796</v>
      </c>
      <c r="I5470" s="867" t="s">
        <v>2704</v>
      </c>
      <c r="J5470" s="867" t="s">
        <v>7900</v>
      </c>
      <c r="K5470" s="866">
        <v>4</v>
      </c>
      <c r="L5470" s="866">
        <v>12</v>
      </c>
      <c r="M5470" s="865">
        <v>31981.631939835464</v>
      </c>
      <c r="N5470" s="866">
        <v>2</v>
      </c>
      <c r="O5470" s="866">
        <v>6</v>
      </c>
      <c r="P5470" s="865">
        <v>15882.9</v>
      </c>
    </row>
    <row r="5471" spans="1:16" ht="33.75" x14ac:dyDescent="0.25">
      <c r="A5471" s="867" t="s">
        <v>7760</v>
      </c>
      <c r="B5471" s="867" t="s">
        <v>3626</v>
      </c>
      <c r="C5471" s="867" t="s">
        <v>3031</v>
      </c>
      <c r="D5471" s="868" t="s">
        <v>7816</v>
      </c>
      <c r="E5471" s="870">
        <v>4200</v>
      </c>
      <c r="F5471" s="869" t="s">
        <v>17097</v>
      </c>
      <c r="G5471" s="868" t="s">
        <v>17096</v>
      </c>
      <c r="H5471" s="867" t="s">
        <v>7756</v>
      </c>
      <c r="I5471" s="867" t="s">
        <v>2892</v>
      </c>
      <c r="J5471" s="867" t="s">
        <v>9015</v>
      </c>
      <c r="K5471" s="866">
        <v>5</v>
      </c>
      <c r="L5471" s="866">
        <v>12</v>
      </c>
      <c r="M5471" s="865">
        <v>53729.141658923581</v>
      </c>
      <c r="N5471" s="866">
        <v>3</v>
      </c>
      <c r="O5471" s="866">
        <v>6</v>
      </c>
      <c r="P5471" s="865">
        <v>26082.9</v>
      </c>
    </row>
    <row r="5472" spans="1:16" ht="33.75" x14ac:dyDescent="0.25">
      <c r="A5472" s="867" t="s">
        <v>7760</v>
      </c>
      <c r="B5472" s="867" t="s">
        <v>3626</v>
      </c>
      <c r="C5472" s="867" t="s">
        <v>3031</v>
      </c>
      <c r="D5472" s="868" t="s">
        <v>8994</v>
      </c>
      <c r="E5472" s="870">
        <v>5500</v>
      </c>
      <c r="F5472" s="869" t="s">
        <v>17095</v>
      </c>
      <c r="G5472" s="868" t="s">
        <v>17094</v>
      </c>
      <c r="H5472" s="867" t="s">
        <v>7756</v>
      </c>
      <c r="I5472" s="867" t="s">
        <v>2892</v>
      </c>
      <c r="J5472" s="867" t="s">
        <v>7900</v>
      </c>
      <c r="K5472" s="866">
        <v>2</v>
      </c>
      <c r="L5472" s="866">
        <v>12</v>
      </c>
      <c r="M5472" s="865">
        <v>70359.590267638021</v>
      </c>
      <c r="N5472" s="866">
        <v>2</v>
      </c>
      <c r="O5472" s="866">
        <v>6</v>
      </c>
      <c r="P5472" s="865">
        <v>33882.9</v>
      </c>
    </row>
    <row r="5473" spans="1:16" ht="33.75" x14ac:dyDescent="0.25">
      <c r="A5473" s="867" t="s">
        <v>7760</v>
      </c>
      <c r="B5473" s="867" t="s">
        <v>3626</v>
      </c>
      <c r="C5473" s="867" t="s">
        <v>3031</v>
      </c>
      <c r="D5473" s="868" t="s">
        <v>16529</v>
      </c>
      <c r="E5473" s="870">
        <v>7500</v>
      </c>
      <c r="F5473" s="869" t="s">
        <v>17093</v>
      </c>
      <c r="G5473" s="868" t="s">
        <v>17092</v>
      </c>
      <c r="H5473" s="867" t="s">
        <v>7756</v>
      </c>
      <c r="I5473" s="867" t="s">
        <v>2772</v>
      </c>
      <c r="J5473" s="867" t="s">
        <v>8088</v>
      </c>
      <c r="K5473" s="866">
        <v>3</v>
      </c>
      <c r="L5473" s="866">
        <v>5</v>
      </c>
      <c r="M5473" s="865">
        <v>39977.039924794328</v>
      </c>
      <c r="N5473" s="866">
        <v>0</v>
      </c>
      <c r="O5473" s="866">
        <v>0</v>
      </c>
      <c r="P5473" s="865">
        <v>0</v>
      </c>
    </row>
    <row r="5474" spans="1:16" ht="33.75" x14ac:dyDescent="0.25">
      <c r="A5474" s="867" t="s">
        <v>7760</v>
      </c>
      <c r="B5474" s="867" t="s">
        <v>3626</v>
      </c>
      <c r="C5474" s="867" t="s">
        <v>3031</v>
      </c>
      <c r="D5474" s="868" t="s">
        <v>7854</v>
      </c>
      <c r="E5474" s="870">
        <v>4200</v>
      </c>
      <c r="F5474" s="869" t="s">
        <v>17091</v>
      </c>
      <c r="G5474" s="868" t="s">
        <v>17090</v>
      </c>
      <c r="H5474" s="867" t="s">
        <v>7756</v>
      </c>
      <c r="I5474" s="867" t="s">
        <v>2704</v>
      </c>
      <c r="J5474" s="867" t="s">
        <v>7836</v>
      </c>
      <c r="K5474" s="866">
        <v>3</v>
      </c>
      <c r="L5474" s="866">
        <v>12</v>
      </c>
      <c r="M5474" s="865">
        <v>40936.488882989397</v>
      </c>
      <c r="N5474" s="866">
        <v>4</v>
      </c>
      <c r="O5474" s="866">
        <v>6</v>
      </c>
      <c r="P5474" s="865">
        <v>26082.9</v>
      </c>
    </row>
    <row r="5475" spans="1:16" ht="33.75" x14ac:dyDescent="0.25">
      <c r="A5475" s="867" t="s">
        <v>7760</v>
      </c>
      <c r="B5475" s="867" t="s">
        <v>3626</v>
      </c>
      <c r="C5475" s="867" t="s">
        <v>3031</v>
      </c>
      <c r="D5475" s="868" t="s">
        <v>1876</v>
      </c>
      <c r="E5475" s="870">
        <v>2200</v>
      </c>
      <c r="F5475" s="869" t="s">
        <v>17089</v>
      </c>
      <c r="G5475" s="868" t="s">
        <v>17088</v>
      </c>
      <c r="H5475" s="867" t="s">
        <v>2751</v>
      </c>
      <c r="I5475" s="867" t="s">
        <v>17087</v>
      </c>
      <c r="J5475" s="867" t="s">
        <v>17086</v>
      </c>
      <c r="K5475" s="866">
        <v>2</v>
      </c>
      <c r="L5475" s="866">
        <v>12</v>
      </c>
      <c r="M5475" s="865">
        <v>28143.836107055209</v>
      </c>
      <c r="N5475" s="866">
        <v>2</v>
      </c>
      <c r="O5475" s="866">
        <v>6</v>
      </c>
      <c r="P5475" s="865">
        <v>14082.9</v>
      </c>
    </row>
    <row r="5476" spans="1:16" ht="33.75" x14ac:dyDescent="0.25">
      <c r="A5476" s="867" t="s">
        <v>7760</v>
      </c>
      <c r="B5476" s="867" t="s">
        <v>3626</v>
      </c>
      <c r="C5476" s="867" t="s">
        <v>3031</v>
      </c>
      <c r="D5476" s="868" t="s">
        <v>17085</v>
      </c>
      <c r="E5476" s="870">
        <v>8000</v>
      </c>
      <c r="F5476" s="869" t="s">
        <v>17084</v>
      </c>
      <c r="G5476" s="868" t="s">
        <v>17083</v>
      </c>
      <c r="H5476" s="867" t="s">
        <v>7756</v>
      </c>
      <c r="I5476" s="867" t="s">
        <v>2772</v>
      </c>
      <c r="J5476" s="867" t="s">
        <v>10202</v>
      </c>
      <c r="K5476" s="866">
        <v>2</v>
      </c>
      <c r="L5476" s="866">
        <v>2</v>
      </c>
      <c r="M5476" s="865">
        <v>17056.870367912248</v>
      </c>
      <c r="N5476" s="866">
        <v>0</v>
      </c>
      <c r="O5476" s="866">
        <v>0</v>
      </c>
      <c r="P5476" s="865">
        <v>0</v>
      </c>
    </row>
    <row r="5477" spans="1:16" ht="33.75" x14ac:dyDescent="0.25">
      <c r="A5477" s="867" t="s">
        <v>7760</v>
      </c>
      <c r="B5477" s="867" t="s">
        <v>3626</v>
      </c>
      <c r="C5477" s="867" t="s">
        <v>3031</v>
      </c>
      <c r="D5477" s="868" t="s">
        <v>16529</v>
      </c>
      <c r="E5477" s="870">
        <v>7500</v>
      </c>
      <c r="F5477" s="869" t="s">
        <v>17082</v>
      </c>
      <c r="G5477" s="868" t="s">
        <v>17081</v>
      </c>
      <c r="H5477" s="867" t="s">
        <v>7756</v>
      </c>
      <c r="I5477" s="867" t="s">
        <v>2772</v>
      </c>
      <c r="J5477" s="867" t="s">
        <v>8392</v>
      </c>
      <c r="K5477" s="866">
        <v>1</v>
      </c>
      <c r="L5477" s="866">
        <v>2</v>
      </c>
      <c r="M5477" s="865">
        <v>15990.815969917732</v>
      </c>
      <c r="N5477" s="866">
        <v>0</v>
      </c>
      <c r="O5477" s="866">
        <v>0</v>
      </c>
      <c r="P5477" s="865">
        <v>0</v>
      </c>
    </row>
    <row r="5478" spans="1:16" ht="33.75" x14ac:dyDescent="0.25">
      <c r="A5478" s="867" t="s">
        <v>7760</v>
      </c>
      <c r="B5478" s="867" t="s">
        <v>3626</v>
      </c>
      <c r="C5478" s="867" t="s">
        <v>3031</v>
      </c>
      <c r="D5478" s="868" t="s">
        <v>7799</v>
      </c>
      <c r="E5478" s="870">
        <v>5500</v>
      </c>
      <c r="F5478" s="869" t="s">
        <v>17080</v>
      </c>
      <c r="G5478" s="868" t="s">
        <v>17079</v>
      </c>
      <c r="H5478" s="867" t="s">
        <v>7756</v>
      </c>
      <c r="I5478" s="867" t="s">
        <v>3544</v>
      </c>
      <c r="J5478" s="867" t="s">
        <v>7967</v>
      </c>
      <c r="K5478" s="866">
        <v>4</v>
      </c>
      <c r="L5478" s="866">
        <v>12</v>
      </c>
      <c r="M5478" s="865">
        <v>70359.590267638021</v>
      </c>
      <c r="N5478" s="866">
        <v>0</v>
      </c>
      <c r="O5478" s="866">
        <v>0</v>
      </c>
      <c r="P5478" s="865">
        <v>0</v>
      </c>
    </row>
    <row r="5479" spans="1:16" ht="33.75" x14ac:dyDescent="0.25">
      <c r="A5479" s="867" t="s">
        <v>7760</v>
      </c>
      <c r="B5479" s="867" t="s">
        <v>3626</v>
      </c>
      <c r="C5479" s="867" t="s">
        <v>3031</v>
      </c>
      <c r="D5479" s="868" t="s">
        <v>7863</v>
      </c>
      <c r="E5479" s="870">
        <v>2500</v>
      </c>
      <c r="F5479" s="869" t="s">
        <v>17078</v>
      </c>
      <c r="G5479" s="868" t="s">
        <v>17077</v>
      </c>
      <c r="H5479" s="867"/>
      <c r="I5479" s="867"/>
      <c r="J5479" s="867"/>
      <c r="K5479" s="866">
        <v>3</v>
      </c>
      <c r="L5479" s="866">
        <v>12</v>
      </c>
      <c r="M5479" s="865">
        <v>31981.631939835464</v>
      </c>
      <c r="N5479" s="866">
        <v>2</v>
      </c>
      <c r="O5479" s="866">
        <v>6</v>
      </c>
      <c r="P5479" s="865">
        <v>15882.9</v>
      </c>
    </row>
    <row r="5480" spans="1:16" ht="33.75" x14ac:dyDescent="0.25">
      <c r="A5480" s="867" t="s">
        <v>7760</v>
      </c>
      <c r="B5480" s="867" t="s">
        <v>3626</v>
      </c>
      <c r="C5480" s="867" t="s">
        <v>3031</v>
      </c>
      <c r="D5480" s="868" t="s">
        <v>7854</v>
      </c>
      <c r="E5480" s="870">
        <v>4200</v>
      </c>
      <c r="F5480" s="869" t="s">
        <v>17076</v>
      </c>
      <c r="G5480" s="868" t="s">
        <v>17075</v>
      </c>
      <c r="H5480" s="867" t="s">
        <v>7796</v>
      </c>
      <c r="I5480" s="867" t="s">
        <v>3285</v>
      </c>
      <c r="J5480" s="867" t="s">
        <v>7927</v>
      </c>
      <c r="K5480" s="866">
        <v>2</v>
      </c>
      <c r="L5480" s="866">
        <v>4</v>
      </c>
      <c r="M5480" s="865">
        <v>17909.713886307858</v>
      </c>
      <c r="N5480" s="866">
        <v>0</v>
      </c>
      <c r="O5480" s="866">
        <v>0</v>
      </c>
      <c r="P5480" s="865">
        <v>0</v>
      </c>
    </row>
    <row r="5481" spans="1:16" ht="33.75" x14ac:dyDescent="0.25">
      <c r="A5481" s="867" t="s">
        <v>7760</v>
      </c>
      <c r="B5481" s="867" t="s">
        <v>3626</v>
      </c>
      <c r="C5481" s="867" t="s">
        <v>3031</v>
      </c>
      <c r="D5481" s="868" t="s">
        <v>7863</v>
      </c>
      <c r="E5481" s="870">
        <v>2500</v>
      </c>
      <c r="F5481" s="869" t="s">
        <v>17074</v>
      </c>
      <c r="G5481" s="868" t="s">
        <v>17073</v>
      </c>
      <c r="H5481" s="867" t="s">
        <v>2751</v>
      </c>
      <c r="I5481" s="867" t="s">
        <v>2823</v>
      </c>
      <c r="J5481" s="867" t="s">
        <v>17072</v>
      </c>
      <c r="K5481" s="866">
        <v>3</v>
      </c>
      <c r="L5481" s="866">
        <v>12</v>
      </c>
      <c r="M5481" s="865">
        <v>31981.631939835464</v>
      </c>
      <c r="N5481" s="866">
        <v>2</v>
      </c>
      <c r="O5481" s="866">
        <v>6</v>
      </c>
      <c r="P5481" s="865">
        <v>15882.9</v>
      </c>
    </row>
    <row r="5482" spans="1:16" ht="33.75" x14ac:dyDescent="0.25">
      <c r="A5482" s="867" t="s">
        <v>7760</v>
      </c>
      <c r="B5482" s="867" t="s">
        <v>3626</v>
      </c>
      <c r="C5482" s="867" t="s">
        <v>3031</v>
      </c>
      <c r="D5482" s="868" t="s">
        <v>7863</v>
      </c>
      <c r="E5482" s="870">
        <v>2500</v>
      </c>
      <c r="F5482" s="869" t="s">
        <v>17071</v>
      </c>
      <c r="G5482" s="868" t="s">
        <v>17070</v>
      </c>
      <c r="H5482" s="867"/>
      <c r="I5482" s="867"/>
      <c r="J5482" s="867"/>
      <c r="K5482" s="866">
        <v>3</v>
      </c>
      <c r="L5482" s="866">
        <v>12</v>
      </c>
      <c r="M5482" s="865">
        <v>31981.631939835464</v>
      </c>
      <c r="N5482" s="866">
        <v>2</v>
      </c>
      <c r="O5482" s="866">
        <v>6</v>
      </c>
      <c r="P5482" s="865">
        <v>15882.9</v>
      </c>
    </row>
    <row r="5483" spans="1:16" ht="33.75" x14ac:dyDescent="0.25">
      <c r="A5483" s="867" t="s">
        <v>7760</v>
      </c>
      <c r="B5483" s="867" t="s">
        <v>3626</v>
      </c>
      <c r="C5483" s="867" t="s">
        <v>3031</v>
      </c>
      <c r="D5483" s="868" t="s">
        <v>7863</v>
      </c>
      <c r="E5483" s="870">
        <v>2500</v>
      </c>
      <c r="F5483" s="869" t="s">
        <v>17069</v>
      </c>
      <c r="G5483" s="868" t="s">
        <v>17068</v>
      </c>
      <c r="H5483" s="867"/>
      <c r="I5483" s="867"/>
      <c r="J5483" s="867"/>
      <c r="K5483" s="866">
        <v>3</v>
      </c>
      <c r="L5483" s="866">
        <v>12</v>
      </c>
      <c r="M5483" s="865">
        <v>31981.631939835464</v>
      </c>
      <c r="N5483" s="866">
        <v>2</v>
      </c>
      <c r="O5483" s="866">
        <v>6</v>
      </c>
      <c r="P5483" s="865">
        <v>15882.9</v>
      </c>
    </row>
    <row r="5484" spans="1:16" ht="33.75" x14ac:dyDescent="0.25">
      <c r="A5484" s="867" t="s">
        <v>7760</v>
      </c>
      <c r="B5484" s="867" t="s">
        <v>3626</v>
      </c>
      <c r="C5484" s="867" t="s">
        <v>3031</v>
      </c>
      <c r="D5484" s="868" t="s">
        <v>14245</v>
      </c>
      <c r="E5484" s="870">
        <v>4200</v>
      </c>
      <c r="F5484" s="869" t="s">
        <v>17067</v>
      </c>
      <c r="G5484" s="868" t="s">
        <v>17066</v>
      </c>
      <c r="H5484" s="867" t="s">
        <v>7756</v>
      </c>
      <c r="I5484" s="867" t="s">
        <v>2772</v>
      </c>
      <c r="J5484" s="867" t="s">
        <v>7988</v>
      </c>
      <c r="K5484" s="866">
        <v>3</v>
      </c>
      <c r="L5484" s="866">
        <v>12</v>
      </c>
      <c r="M5484" s="865">
        <v>53729.141658923581</v>
      </c>
      <c r="N5484" s="866">
        <v>2</v>
      </c>
      <c r="O5484" s="866">
        <v>6</v>
      </c>
      <c r="P5484" s="865">
        <v>26082.9</v>
      </c>
    </row>
    <row r="5485" spans="1:16" ht="33.75" x14ac:dyDescent="0.25">
      <c r="A5485" s="867" t="s">
        <v>7760</v>
      </c>
      <c r="B5485" s="867" t="s">
        <v>3626</v>
      </c>
      <c r="C5485" s="867" t="s">
        <v>3031</v>
      </c>
      <c r="D5485" s="868" t="s">
        <v>8763</v>
      </c>
      <c r="E5485" s="870">
        <v>4200</v>
      </c>
      <c r="F5485" s="869" t="s">
        <v>17065</v>
      </c>
      <c r="G5485" s="868" t="s">
        <v>17064</v>
      </c>
      <c r="H5485" s="867" t="s">
        <v>7796</v>
      </c>
      <c r="I5485" s="867" t="s">
        <v>11429</v>
      </c>
      <c r="J5485" s="867" t="s">
        <v>7836</v>
      </c>
      <c r="K5485" s="866">
        <v>4</v>
      </c>
      <c r="L5485" s="866">
        <v>12</v>
      </c>
      <c r="M5485" s="865">
        <v>53729.141658923581</v>
      </c>
      <c r="N5485" s="866">
        <v>2</v>
      </c>
      <c r="O5485" s="866">
        <v>6</v>
      </c>
      <c r="P5485" s="865">
        <v>26082.9</v>
      </c>
    </row>
    <row r="5486" spans="1:16" ht="33.75" x14ac:dyDescent="0.25">
      <c r="A5486" s="867" t="s">
        <v>7760</v>
      </c>
      <c r="B5486" s="867" t="s">
        <v>3626</v>
      </c>
      <c r="C5486" s="867" t="s">
        <v>3031</v>
      </c>
      <c r="D5486" s="868" t="s">
        <v>8763</v>
      </c>
      <c r="E5486" s="870">
        <v>4200</v>
      </c>
      <c r="F5486" s="869" t="s">
        <v>17063</v>
      </c>
      <c r="G5486" s="868" t="s">
        <v>17062</v>
      </c>
      <c r="H5486" s="867" t="s">
        <v>7796</v>
      </c>
      <c r="I5486" s="867" t="s">
        <v>2883</v>
      </c>
      <c r="J5486" s="867" t="s">
        <v>8358</v>
      </c>
      <c r="K5486" s="866">
        <v>4</v>
      </c>
      <c r="L5486" s="866">
        <v>12</v>
      </c>
      <c r="M5486" s="865">
        <v>53729.141658923581</v>
      </c>
      <c r="N5486" s="866">
        <v>0</v>
      </c>
      <c r="O5486" s="866">
        <v>0</v>
      </c>
      <c r="P5486" s="865">
        <v>0</v>
      </c>
    </row>
    <row r="5487" spans="1:16" ht="33.75" x14ac:dyDescent="0.25">
      <c r="A5487" s="867" t="s">
        <v>7760</v>
      </c>
      <c r="B5487" s="867" t="s">
        <v>3626</v>
      </c>
      <c r="C5487" s="867" t="s">
        <v>3031</v>
      </c>
      <c r="D5487" s="868" t="s">
        <v>8763</v>
      </c>
      <c r="E5487" s="870">
        <v>4200</v>
      </c>
      <c r="F5487" s="869" t="s">
        <v>17061</v>
      </c>
      <c r="G5487" s="868" t="s">
        <v>17060</v>
      </c>
      <c r="H5487" s="867" t="s">
        <v>7796</v>
      </c>
      <c r="I5487" s="867" t="s">
        <v>2883</v>
      </c>
      <c r="J5487" s="867" t="s">
        <v>7800</v>
      </c>
      <c r="K5487" s="866">
        <v>4</v>
      </c>
      <c r="L5487" s="866">
        <v>12</v>
      </c>
      <c r="M5487" s="865">
        <v>53729.141658923581</v>
      </c>
      <c r="N5487" s="866">
        <v>0</v>
      </c>
      <c r="O5487" s="866">
        <v>0</v>
      </c>
      <c r="P5487" s="865">
        <v>0</v>
      </c>
    </row>
    <row r="5488" spans="1:16" ht="33.75" x14ac:dyDescent="0.25">
      <c r="A5488" s="867" t="s">
        <v>7760</v>
      </c>
      <c r="B5488" s="867" t="s">
        <v>3626</v>
      </c>
      <c r="C5488" s="867" t="s">
        <v>3031</v>
      </c>
      <c r="D5488" s="868" t="s">
        <v>8292</v>
      </c>
      <c r="E5488" s="870">
        <v>1500</v>
      </c>
      <c r="F5488" s="869" t="s">
        <v>17059</v>
      </c>
      <c r="G5488" s="868" t="s">
        <v>17058</v>
      </c>
      <c r="H5488" s="867"/>
      <c r="I5488" s="867"/>
      <c r="J5488" s="867"/>
      <c r="K5488" s="866">
        <v>3</v>
      </c>
      <c r="L5488" s="866">
        <v>12</v>
      </c>
      <c r="M5488" s="865">
        <v>19188.979163901276</v>
      </c>
      <c r="N5488" s="866">
        <v>1</v>
      </c>
      <c r="O5488" s="866">
        <v>6</v>
      </c>
      <c r="P5488" s="865">
        <v>9882.9</v>
      </c>
    </row>
    <row r="5489" spans="1:16" ht="33.75" x14ac:dyDescent="0.25">
      <c r="A5489" s="867" t="s">
        <v>7760</v>
      </c>
      <c r="B5489" s="867" t="s">
        <v>3626</v>
      </c>
      <c r="C5489" s="867" t="s">
        <v>3031</v>
      </c>
      <c r="D5489" s="868" t="s">
        <v>12881</v>
      </c>
      <c r="E5489" s="870">
        <v>2200</v>
      </c>
      <c r="F5489" s="869" t="s">
        <v>17057</v>
      </c>
      <c r="G5489" s="868" t="s">
        <v>17056</v>
      </c>
      <c r="H5489" s="867"/>
      <c r="I5489" s="867"/>
      <c r="J5489" s="867"/>
      <c r="K5489" s="866">
        <v>2</v>
      </c>
      <c r="L5489" s="866">
        <v>12</v>
      </c>
      <c r="M5489" s="865">
        <v>28143.836107055209</v>
      </c>
      <c r="N5489" s="866">
        <v>2</v>
      </c>
      <c r="O5489" s="866">
        <v>6</v>
      </c>
      <c r="P5489" s="865">
        <v>14082.9</v>
      </c>
    </row>
    <row r="5490" spans="1:16" ht="33.75" x14ac:dyDescent="0.25">
      <c r="A5490" s="867" t="s">
        <v>7760</v>
      </c>
      <c r="B5490" s="867" t="s">
        <v>3626</v>
      </c>
      <c r="C5490" s="867" t="s">
        <v>3031</v>
      </c>
      <c r="D5490" s="868" t="s">
        <v>8073</v>
      </c>
      <c r="E5490" s="870">
        <v>2500</v>
      </c>
      <c r="F5490" s="869" t="s">
        <v>17055</v>
      </c>
      <c r="G5490" s="868" t="s">
        <v>17054</v>
      </c>
      <c r="H5490" s="867"/>
      <c r="I5490" s="867"/>
      <c r="J5490" s="867"/>
      <c r="K5490" s="866">
        <v>4</v>
      </c>
      <c r="L5490" s="866">
        <v>12</v>
      </c>
      <c r="M5490" s="865">
        <v>31981.631939835464</v>
      </c>
      <c r="N5490" s="866">
        <v>2</v>
      </c>
      <c r="O5490" s="866">
        <v>6</v>
      </c>
      <c r="P5490" s="865">
        <v>15882.9</v>
      </c>
    </row>
    <row r="5491" spans="1:16" x14ac:dyDescent="0.25">
      <c r="A5491" s="1772" t="s">
        <v>2848</v>
      </c>
      <c r="B5491" s="1772"/>
      <c r="C5491" s="1772"/>
      <c r="D5491" s="1772"/>
      <c r="E5491" s="1772"/>
      <c r="F5491" s="1772" t="s">
        <v>378</v>
      </c>
      <c r="G5491" s="1772"/>
      <c r="H5491" s="1772"/>
      <c r="I5491" s="1772"/>
      <c r="J5491" s="1772"/>
      <c r="K5491" s="1771" t="s">
        <v>2847</v>
      </c>
      <c r="L5491" s="1771"/>
      <c r="M5491" s="1771"/>
      <c r="N5491" s="1771" t="s">
        <v>2846</v>
      </c>
      <c r="O5491" s="1771"/>
      <c r="P5491" s="1771"/>
    </row>
    <row r="5492" spans="1:16" ht="69.75" x14ac:dyDescent="0.25">
      <c r="A5492" s="1535" t="s">
        <v>2845</v>
      </c>
      <c r="B5492" s="1535" t="s">
        <v>5</v>
      </c>
      <c r="C5492" s="1535" t="s">
        <v>2844</v>
      </c>
      <c r="D5492" s="1535" t="s">
        <v>2843</v>
      </c>
      <c r="E5492" s="1536" t="s">
        <v>2842</v>
      </c>
      <c r="F5492" s="1537" t="s">
        <v>2841</v>
      </c>
      <c r="G5492" s="1540" t="s">
        <v>2840</v>
      </c>
      <c r="H5492" s="1535" t="s">
        <v>2839</v>
      </c>
      <c r="I5492" s="1535" t="s">
        <v>2838</v>
      </c>
      <c r="J5492" s="1535" t="s">
        <v>2837</v>
      </c>
      <c r="K5492" s="1538" t="s">
        <v>2836</v>
      </c>
      <c r="L5492" s="1538" t="s">
        <v>2835</v>
      </c>
      <c r="M5492" s="1539" t="s">
        <v>2834</v>
      </c>
      <c r="N5492" s="1538" t="s">
        <v>2836</v>
      </c>
      <c r="O5492" s="1538" t="s">
        <v>2835</v>
      </c>
      <c r="P5492" s="1539" t="s">
        <v>2834</v>
      </c>
    </row>
    <row r="5493" spans="1:16" ht="33.75" x14ac:dyDescent="0.25">
      <c r="A5493" s="867" t="s">
        <v>7760</v>
      </c>
      <c r="B5493" s="867" t="s">
        <v>3626</v>
      </c>
      <c r="C5493" s="867" t="s">
        <v>3031</v>
      </c>
      <c r="D5493" s="868" t="s">
        <v>7907</v>
      </c>
      <c r="E5493" s="870">
        <v>2200</v>
      </c>
      <c r="F5493" s="869" t="s">
        <v>17053</v>
      </c>
      <c r="G5493" s="868" t="s">
        <v>17052</v>
      </c>
      <c r="H5493" s="867"/>
      <c r="I5493" s="867"/>
      <c r="J5493" s="867"/>
      <c r="K5493" s="866">
        <v>4</v>
      </c>
      <c r="L5493" s="866">
        <v>12</v>
      </c>
      <c r="M5493" s="865">
        <v>28143.836107055209</v>
      </c>
      <c r="N5493" s="866">
        <v>2</v>
      </c>
      <c r="O5493" s="866">
        <v>6</v>
      </c>
      <c r="P5493" s="865">
        <v>14082.9</v>
      </c>
    </row>
    <row r="5494" spans="1:16" ht="33.75" x14ac:dyDescent="0.25">
      <c r="A5494" s="867" t="s">
        <v>7760</v>
      </c>
      <c r="B5494" s="867" t="s">
        <v>3626</v>
      </c>
      <c r="C5494" s="867" t="s">
        <v>3031</v>
      </c>
      <c r="D5494" s="868" t="s">
        <v>7907</v>
      </c>
      <c r="E5494" s="870">
        <v>2200</v>
      </c>
      <c r="F5494" s="869" t="s">
        <v>17051</v>
      </c>
      <c r="G5494" s="868" t="s">
        <v>17050</v>
      </c>
      <c r="H5494" s="867"/>
      <c r="I5494" s="867"/>
      <c r="J5494" s="867"/>
      <c r="K5494" s="866">
        <v>4</v>
      </c>
      <c r="L5494" s="866">
        <v>12</v>
      </c>
      <c r="M5494" s="865">
        <v>28143.836107055209</v>
      </c>
      <c r="N5494" s="866">
        <v>2</v>
      </c>
      <c r="O5494" s="866">
        <v>6</v>
      </c>
      <c r="P5494" s="865">
        <v>14082.9</v>
      </c>
    </row>
    <row r="5495" spans="1:16" ht="33.75" x14ac:dyDescent="0.25">
      <c r="A5495" s="867" t="s">
        <v>7760</v>
      </c>
      <c r="B5495" s="867" t="s">
        <v>3626</v>
      </c>
      <c r="C5495" s="867" t="s">
        <v>3031</v>
      </c>
      <c r="D5495" s="868" t="s">
        <v>7759</v>
      </c>
      <c r="E5495" s="870">
        <v>2700</v>
      </c>
      <c r="F5495" s="869" t="s">
        <v>17049</v>
      </c>
      <c r="G5495" s="868" t="s">
        <v>17048</v>
      </c>
      <c r="H5495" s="867" t="s">
        <v>2751</v>
      </c>
      <c r="I5495" s="867" t="s">
        <v>11192</v>
      </c>
      <c r="J5495" s="867" t="s">
        <v>17047</v>
      </c>
      <c r="K5495" s="866">
        <v>4</v>
      </c>
      <c r="L5495" s="866">
        <v>12</v>
      </c>
      <c r="M5495" s="865">
        <v>34540.162495022305</v>
      </c>
      <c r="N5495" s="866">
        <v>2</v>
      </c>
      <c r="O5495" s="866">
        <v>6</v>
      </c>
      <c r="P5495" s="865">
        <v>17082.900000000001</v>
      </c>
    </row>
    <row r="5496" spans="1:16" ht="33.75" x14ac:dyDescent="0.25">
      <c r="A5496" s="867" t="s">
        <v>7760</v>
      </c>
      <c r="B5496" s="867" t="s">
        <v>3626</v>
      </c>
      <c r="C5496" s="867" t="s">
        <v>3031</v>
      </c>
      <c r="D5496" s="868" t="s">
        <v>8218</v>
      </c>
      <c r="E5496" s="870">
        <v>2000</v>
      </c>
      <c r="F5496" s="869" t="s">
        <v>17046</v>
      </c>
      <c r="G5496" s="868" t="s">
        <v>17045</v>
      </c>
      <c r="H5496" s="867"/>
      <c r="I5496" s="867"/>
      <c r="J5496" s="867"/>
      <c r="K5496" s="866">
        <v>2</v>
      </c>
      <c r="L5496" s="866">
        <v>12</v>
      </c>
      <c r="M5496" s="865">
        <v>25585.305551868372</v>
      </c>
      <c r="N5496" s="866">
        <v>2</v>
      </c>
      <c r="O5496" s="866">
        <v>6</v>
      </c>
      <c r="P5496" s="865">
        <v>12882.9</v>
      </c>
    </row>
    <row r="5497" spans="1:16" ht="33.75" x14ac:dyDescent="0.25">
      <c r="A5497" s="867" t="s">
        <v>7760</v>
      </c>
      <c r="B5497" s="867" t="s">
        <v>3626</v>
      </c>
      <c r="C5497" s="867" t="s">
        <v>3031</v>
      </c>
      <c r="D5497" s="868" t="s">
        <v>7907</v>
      </c>
      <c r="E5497" s="870">
        <v>2200</v>
      </c>
      <c r="F5497" s="869" t="s">
        <v>17044</v>
      </c>
      <c r="G5497" s="868" t="s">
        <v>17043</v>
      </c>
      <c r="H5497" s="867"/>
      <c r="I5497" s="867"/>
      <c r="J5497" s="867"/>
      <c r="K5497" s="866">
        <v>3</v>
      </c>
      <c r="L5497" s="866">
        <v>12</v>
      </c>
      <c r="M5497" s="865">
        <v>28143.836107055209</v>
      </c>
      <c r="N5497" s="866">
        <v>2</v>
      </c>
      <c r="O5497" s="866">
        <v>6</v>
      </c>
      <c r="P5497" s="865">
        <v>14082.9</v>
      </c>
    </row>
    <row r="5498" spans="1:16" ht="33.75" x14ac:dyDescent="0.25">
      <c r="A5498" s="867" t="s">
        <v>7760</v>
      </c>
      <c r="B5498" s="867" t="s">
        <v>3626</v>
      </c>
      <c r="C5498" s="867" t="s">
        <v>3031</v>
      </c>
      <c r="D5498" s="868" t="s">
        <v>8218</v>
      </c>
      <c r="E5498" s="870">
        <v>2000</v>
      </c>
      <c r="F5498" s="869" t="s">
        <v>17042</v>
      </c>
      <c r="G5498" s="868" t="s">
        <v>17041</v>
      </c>
      <c r="H5498" s="867" t="s">
        <v>2751</v>
      </c>
      <c r="I5498" s="867" t="s">
        <v>5478</v>
      </c>
      <c r="J5498" s="867" t="s">
        <v>7844</v>
      </c>
      <c r="K5498" s="866">
        <v>2</v>
      </c>
      <c r="L5498" s="866">
        <v>10</v>
      </c>
      <c r="M5498" s="865">
        <v>21321.087959890308</v>
      </c>
      <c r="N5498" s="866">
        <v>0</v>
      </c>
      <c r="O5498" s="866">
        <v>0</v>
      </c>
      <c r="P5498" s="865">
        <v>0</v>
      </c>
    </row>
    <row r="5499" spans="1:16" ht="33.75" x14ac:dyDescent="0.25">
      <c r="A5499" s="867" t="s">
        <v>7760</v>
      </c>
      <c r="B5499" s="867" t="s">
        <v>3626</v>
      </c>
      <c r="C5499" s="867" t="s">
        <v>3031</v>
      </c>
      <c r="D5499" s="868" t="s">
        <v>7759</v>
      </c>
      <c r="E5499" s="870">
        <v>2700</v>
      </c>
      <c r="F5499" s="869" t="s">
        <v>17040</v>
      </c>
      <c r="G5499" s="868" t="s">
        <v>17039</v>
      </c>
      <c r="H5499" s="867" t="s">
        <v>2751</v>
      </c>
      <c r="I5499" s="867" t="s">
        <v>2741</v>
      </c>
      <c r="J5499" s="867" t="s">
        <v>17038</v>
      </c>
      <c r="K5499" s="866">
        <v>4</v>
      </c>
      <c r="L5499" s="866">
        <v>12</v>
      </c>
      <c r="M5499" s="865">
        <v>34540.162495022305</v>
      </c>
      <c r="N5499" s="866">
        <v>2</v>
      </c>
      <c r="O5499" s="866">
        <v>6</v>
      </c>
      <c r="P5499" s="865">
        <v>17082.900000000001</v>
      </c>
    </row>
    <row r="5500" spans="1:16" ht="33.75" x14ac:dyDescent="0.25">
      <c r="A5500" s="867" t="s">
        <v>7760</v>
      </c>
      <c r="B5500" s="867" t="s">
        <v>3626</v>
      </c>
      <c r="C5500" s="867" t="s">
        <v>3031</v>
      </c>
      <c r="D5500" s="868" t="s">
        <v>7907</v>
      </c>
      <c r="E5500" s="870">
        <v>2200</v>
      </c>
      <c r="F5500" s="869" t="s">
        <v>17037</v>
      </c>
      <c r="G5500" s="868" t="s">
        <v>17036</v>
      </c>
      <c r="H5500" s="867" t="s">
        <v>2751</v>
      </c>
      <c r="I5500" s="867" t="s">
        <v>2741</v>
      </c>
      <c r="J5500" s="867" t="s">
        <v>17035</v>
      </c>
      <c r="K5500" s="866">
        <v>2</v>
      </c>
      <c r="L5500" s="866">
        <v>9</v>
      </c>
      <c r="M5500" s="865">
        <v>21107.877080291408</v>
      </c>
      <c r="N5500" s="866">
        <v>0</v>
      </c>
      <c r="O5500" s="866">
        <v>0</v>
      </c>
      <c r="P5500" s="865">
        <v>0</v>
      </c>
    </row>
    <row r="5501" spans="1:16" ht="33.75" x14ac:dyDescent="0.25">
      <c r="A5501" s="867" t="s">
        <v>7760</v>
      </c>
      <c r="B5501" s="867" t="s">
        <v>3626</v>
      </c>
      <c r="C5501" s="867" t="s">
        <v>3031</v>
      </c>
      <c r="D5501" s="868" t="s">
        <v>7907</v>
      </c>
      <c r="E5501" s="870">
        <v>2200</v>
      </c>
      <c r="F5501" s="869" t="s">
        <v>17034</v>
      </c>
      <c r="G5501" s="868" t="s">
        <v>17033</v>
      </c>
      <c r="H5501" s="867"/>
      <c r="I5501" s="867"/>
      <c r="J5501" s="867"/>
      <c r="K5501" s="866">
        <v>3</v>
      </c>
      <c r="L5501" s="866">
        <v>12</v>
      </c>
      <c r="M5501" s="865">
        <v>28143.836107055209</v>
      </c>
      <c r="N5501" s="866">
        <v>2</v>
      </c>
      <c r="O5501" s="866">
        <v>6</v>
      </c>
      <c r="P5501" s="865">
        <v>14082.9</v>
      </c>
    </row>
    <row r="5502" spans="1:16" ht="33.75" x14ac:dyDescent="0.25">
      <c r="A5502" s="867" t="s">
        <v>7760</v>
      </c>
      <c r="B5502" s="867" t="s">
        <v>3626</v>
      </c>
      <c r="C5502" s="867" t="s">
        <v>3031</v>
      </c>
      <c r="D5502" s="868" t="s">
        <v>7907</v>
      </c>
      <c r="E5502" s="870">
        <v>2200</v>
      </c>
      <c r="F5502" s="869" t="s">
        <v>17032</v>
      </c>
      <c r="G5502" s="868" t="s">
        <v>17031</v>
      </c>
      <c r="H5502" s="867"/>
      <c r="I5502" s="867"/>
      <c r="J5502" s="867"/>
      <c r="K5502" s="866">
        <v>3</v>
      </c>
      <c r="L5502" s="866">
        <v>12</v>
      </c>
      <c r="M5502" s="865">
        <v>28143.836107055209</v>
      </c>
      <c r="N5502" s="866">
        <v>2</v>
      </c>
      <c r="O5502" s="866">
        <v>6</v>
      </c>
      <c r="P5502" s="865">
        <v>14082.9</v>
      </c>
    </row>
    <row r="5503" spans="1:16" ht="33.75" x14ac:dyDescent="0.25">
      <c r="A5503" s="867" t="s">
        <v>7760</v>
      </c>
      <c r="B5503" s="867" t="s">
        <v>3626</v>
      </c>
      <c r="C5503" s="867" t="s">
        <v>3031</v>
      </c>
      <c r="D5503" s="868" t="s">
        <v>7907</v>
      </c>
      <c r="E5503" s="870">
        <v>2200</v>
      </c>
      <c r="F5503" s="869" t="s">
        <v>17030</v>
      </c>
      <c r="G5503" s="868" t="s">
        <v>17029</v>
      </c>
      <c r="H5503" s="867"/>
      <c r="I5503" s="867"/>
      <c r="J5503" s="867"/>
      <c r="K5503" s="866">
        <v>4</v>
      </c>
      <c r="L5503" s="866">
        <v>12</v>
      </c>
      <c r="M5503" s="865">
        <v>28143.836107055209</v>
      </c>
      <c r="N5503" s="866">
        <v>2</v>
      </c>
      <c r="O5503" s="866">
        <v>6</v>
      </c>
      <c r="P5503" s="865">
        <v>14082.9</v>
      </c>
    </row>
    <row r="5504" spans="1:16" ht="33.75" x14ac:dyDescent="0.25">
      <c r="A5504" s="867" t="s">
        <v>7760</v>
      </c>
      <c r="B5504" s="867" t="s">
        <v>3626</v>
      </c>
      <c r="C5504" s="867" t="s">
        <v>3031</v>
      </c>
      <c r="D5504" s="868" t="s">
        <v>7863</v>
      </c>
      <c r="E5504" s="870">
        <v>2500</v>
      </c>
      <c r="F5504" s="869" t="s">
        <v>17028</v>
      </c>
      <c r="G5504" s="868" t="s">
        <v>17027</v>
      </c>
      <c r="H5504" s="867"/>
      <c r="I5504" s="867"/>
      <c r="J5504" s="867"/>
      <c r="K5504" s="866">
        <v>3</v>
      </c>
      <c r="L5504" s="866">
        <v>12</v>
      </c>
      <c r="M5504" s="865">
        <v>31981.631939835464</v>
      </c>
      <c r="N5504" s="866">
        <v>2</v>
      </c>
      <c r="O5504" s="866">
        <v>6</v>
      </c>
      <c r="P5504" s="865">
        <v>15882.9</v>
      </c>
    </row>
    <row r="5505" spans="1:16" ht="33.75" x14ac:dyDescent="0.25">
      <c r="A5505" s="867" t="s">
        <v>7760</v>
      </c>
      <c r="B5505" s="867" t="s">
        <v>3626</v>
      </c>
      <c r="C5505" s="867" t="s">
        <v>3031</v>
      </c>
      <c r="D5505" s="868" t="s">
        <v>7759</v>
      </c>
      <c r="E5505" s="870">
        <v>2700</v>
      </c>
      <c r="F5505" s="869" t="s">
        <v>17026</v>
      </c>
      <c r="G5505" s="868" t="s">
        <v>17025</v>
      </c>
      <c r="H5505" s="867"/>
      <c r="I5505" s="867"/>
      <c r="J5505" s="867"/>
      <c r="K5505" s="866">
        <v>4</v>
      </c>
      <c r="L5505" s="866">
        <v>12</v>
      </c>
      <c r="M5505" s="865">
        <v>34540.162495022305</v>
      </c>
      <c r="N5505" s="866">
        <v>2</v>
      </c>
      <c r="O5505" s="866">
        <v>6</v>
      </c>
      <c r="P5505" s="865">
        <v>17082.900000000001</v>
      </c>
    </row>
    <row r="5506" spans="1:16" ht="33.75" x14ac:dyDescent="0.25">
      <c r="A5506" s="867" t="s">
        <v>7760</v>
      </c>
      <c r="B5506" s="867" t="s">
        <v>3626</v>
      </c>
      <c r="C5506" s="867" t="s">
        <v>3031</v>
      </c>
      <c r="D5506" s="868" t="s">
        <v>7768</v>
      </c>
      <c r="E5506" s="870">
        <v>4200</v>
      </c>
      <c r="F5506" s="869" t="s">
        <v>17024</v>
      </c>
      <c r="G5506" s="868" t="s">
        <v>17023</v>
      </c>
      <c r="H5506" s="867" t="s">
        <v>7796</v>
      </c>
      <c r="I5506" s="867" t="s">
        <v>17022</v>
      </c>
      <c r="J5506" s="867" t="s">
        <v>7881</v>
      </c>
      <c r="K5506" s="866">
        <v>2</v>
      </c>
      <c r="L5506" s="866">
        <v>5</v>
      </c>
      <c r="M5506" s="865">
        <v>22387.142357884826</v>
      </c>
      <c r="N5506" s="866">
        <v>2</v>
      </c>
      <c r="O5506" s="866">
        <v>6</v>
      </c>
      <c r="P5506" s="865">
        <v>26082.9</v>
      </c>
    </row>
    <row r="5507" spans="1:16" ht="33.75" x14ac:dyDescent="0.25">
      <c r="A5507" s="867" t="s">
        <v>7760</v>
      </c>
      <c r="B5507" s="867" t="s">
        <v>3626</v>
      </c>
      <c r="C5507" s="867" t="s">
        <v>3031</v>
      </c>
      <c r="D5507" s="868" t="s">
        <v>7759</v>
      </c>
      <c r="E5507" s="870">
        <v>2700</v>
      </c>
      <c r="F5507" s="869" t="s">
        <v>17021</v>
      </c>
      <c r="G5507" s="868" t="s">
        <v>17020</v>
      </c>
      <c r="H5507" s="867"/>
      <c r="I5507" s="867"/>
      <c r="J5507" s="867"/>
      <c r="K5507" s="866">
        <v>4</v>
      </c>
      <c r="L5507" s="866">
        <v>12</v>
      </c>
      <c r="M5507" s="865">
        <v>34540.162495022305</v>
      </c>
      <c r="N5507" s="866">
        <v>2</v>
      </c>
      <c r="O5507" s="866">
        <v>6</v>
      </c>
      <c r="P5507" s="865">
        <v>17082.900000000001</v>
      </c>
    </row>
    <row r="5508" spans="1:16" ht="33.75" x14ac:dyDescent="0.25">
      <c r="A5508" s="867" t="s">
        <v>7760</v>
      </c>
      <c r="B5508" s="867" t="s">
        <v>3626</v>
      </c>
      <c r="C5508" s="867" t="s">
        <v>3031</v>
      </c>
      <c r="D5508" s="868" t="s">
        <v>7759</v>
      </c>
      <c r="E5508" s="870">
        <v>2700</v>
      </c>
      <c r="F5508" s="869" t="s">
        <v>17019</v>
      </c>
      <c r="G5508" s="868" t="s">
        <v>17018</v>
      </c>
      <c r="H5508" s="867"/>
      <c r="I5508" s="867"/>
      <c r="J5508" s="867"/>
      <c r="K5508" s="866">
        <v>4</v>
      </c>
      <c r="L5508" s="866">
        <v>12</v>
      </c>
      <c r="M5508" s="865">
        <v>34540.162495022305</v>
      </c>
      <c r="N5508" s="866">
        <v>2</v>
      </c>
      <c r="O5508" s="866">
        <v>6</v>
      </c>
      <c r="P5508" s="865">
        <v>17082.900000000001</v>
      </c>
    </row>
    <row r="5509" spans="1:16" ht="33.75" x14ac:dyDescent="0.25">
      <c r="A5509" s="867" t="s">
        <v>7760</v>
      </c>
      <c r="B5509" s="867" t="s">
        <v>3626</v>
      </c>
      <c r="C5509" s="867" t="s">
        <v>3031</v>
      </c>
      <c r="D5509" s="868" t="s">
        <v>12881</v>
      </c>
      <c r="E5509" s="870">
        <v>2200</v>
      </c>
      <c r="F5509" s="869" t="s">
        <v>17017</v>
      </c>
      <c r="G5509" s="868" t="s">
        <v>17016</v>
      </c>
      <c r="H5509" s="867"/>
      <c r="I5509" s="867"/>
      <c r="J5509" s="867"/>
      <c r="K5509" s="866">
        <v>2</v>
      </c>
      <c r="L5509" s="866">
        <v>6</v>
      </c>
      <c r="M5509" s="865">
        <v>14071.918053527605</v>
      </c>
      <c r="N5509" s="866">
        <v>0</v>
      </c>
      <c r="O5509" s="866">
        <v>0</v>
      </c>
      <c r="P5509" s="865">
        <v>0</v>
      </c>
    </row>
    <row r="5510" spans="1:16" ht="33.75" x14ac:dyDescent="0.25">
      <c r="A5510" s="867" t="s">
        <v>7760</v>
      </c>
      <c r="B5510" s="867" t="s">
        <v>3626</v>
      </c>
      <c r="C5510" s="867" t="s">
        <v>3031</v>
      </c>
      <c r="D5510" s="868" t="s">
        <v>7759</v>
      </c>
      <c r="E5510" s="870">
        <v>2700</v>
      </c>
      <c r="F5510" s="869" t="s">
        <v>17015</v>
      </c>
      <c r="G5510" s="868" t="s">
        <v>17014</v>
      </c>
      <c r="H5510" s="867"/>
      <c r="I5510" s="867"/>
      <c r="J5510" s="867"/>
      <c r="K5510" s="866">
        <v>4</v>
      </c>
      <c r="L5510" s="866">
        <v>12</v>
      </c>
      <c r="M5510" s="865">
        <v>34540.162495022305</v>
      </c>
      <c r="N5510" s="866">
        <v>2</v>
      </c>
      <c r="O5510" s="866">
        <v>6</v>
      </c>
      <c r="P5510" s="865">
        <v>17082.900000000001</v>
      </c>
    </row>
    <row r="5511" spans="1:16" ht="33.75" x14ac:dyDescent="0.25">
      <c r="A5511" s="867" t="s">
        <v>7760</v>
      </c>
      <c r="B5511" s="867" t="s">
        <v>3626</v>
      </c>
      <c r="C5511" s="867" t="s">
        <v>3031</v>
      </c>
      <c r="D5511" s="868" t="s">
        <v>7759</v>
      </c>
      <c r="E5511" s="870">
        <v>2700</v>
      </c>
      <c r="F5511" s="869" t="s">
        <v>17013</v>
      </c>
      <c r="G5511" s="868" t="s">
        <v>17012</v>
      </c>
      <c r="H5511" s="867"/>
      <c r="I5511" s="867"/>
      <c r="J5511" s="867"/>
      <c r="K5511" s="866">
        <v>4</v>
      </c>
      <c r="L5511" s="866">
        <v>12</v>
      </c>
      <c r="M5511" s="865">
        <v>34540.162495022305</v>
      </c>
      <c r="N5511" s="866">
        <v>2</v>
      </c>
      <c r="O5511" s="866">
        <v>6</v>
      </c>
      <c r="P5511" s="865">
        <v>17082.900000000001</v>
      </c>
    </row>
    <row r="5512" spans="1:16" ht="33.75" x14ac:dyDescent="0.25">
      <c r="A5512" s="867" t="s">
        <v>7760</v>
      </c>
      <c r="B5512" s="867" t="s">
        <v>3626</v>
      </c>
      <c r="C5512" s="867" t="s">
        <v>3031</v>
      </c>
      <c r="D5512" s="868" t="s">
        <v>7759</v>
      </c>
      <c r="E5512" s="870">
        <v>2700</v>
      </c>
      <c r="F5512" s="869" t="s">
        <v>17011</v>
      </c>
      <c r="G5512" s="868" t="s">
        <v>17010</v>
      </c>
      <c r="H5512" s="867"/>
      <c r="I5512" s="867"/>
      <c r="J5512" s="867"/>
      <c r="K5512" s="866">
        <v>4</v>
      </c>
      <c r="L5512" s="866">
        <v>12</v>
      </c>
      <c r="M5512" s="865">
        <v>34540.162495022305</v>
      </c>
      <c r="N5512" s="866">
        <v>2</v>
      </c>
      <c r="O5512" s="866">
        <v>6</v>
      </c>
      <c r="P5512" s="865">
        <v>17082.900000000001</v>
      </c>
    </row>
    <row r="5513" spans="1:16" ht="33.75" x14ac:dyDescent="0.25">
      <c r="A5513" s="867" t="s">
        <v>7760</v>
      </c>
      <c r="B5513" s="867" t="s">
        <v>3626</v>
      </c>
      <c r="C5513" s="867" t="s">
        <v>3031</v>
      </c>
      <c r="D5513" s="868" t="s">
        <v>7907</v>
      </c>
      <c r="E5513" s="870">
        <v>2200</v>
      </c>
      <c r="F5513" s="869" t="s">
        <v>17009</v>
      </c>
      <c r="G5513" s="868" t="s">
        <v>17008</v>
      </c>
      <c r="H5513" s="867"/>
      <c r="I5513" s="867"/>
      <c r="J5513" s="867"/>
      <c r="K5513" s="866">
        <v>4</v>
      </c>
      <c r="L5513" s="866">
        <v>12</v>
      </c>
      <c r="M5513" s="865">
        <v>28143.836107055209</v>
      </c>
      <c r="N5513" s="866">
        <v>2</v>
      </c>
      <c r="O5513" s="866">
        <v>6</v>
      </c>
      <c r="P5513" s="865">
        <v>14082.9</v>
      </c>
    </row>
    <row r="5514" spans="1:16" ht="33.75" x14ac:dyDescent="0.25">
      <c r="A5514" s="867" t="s">
        <v>7760</v>
      </c>
      <c r="B5514" s="867" t="s">
        <v>3626</v>
      </c>
      <c r="C5514" s="867" t="s">
        <v>3031</v>
      </c>
      <c r="D5514" s="868" t="s">
        <v>8073</v>
      </c>
      <c r="E5514" s="870">
        <v>2500</v>
      </c>
      <c r="F5514" s="869" t="s">
        <v>17007</v>
      </c>
      <c r="G5514" s="868" t="s">
        <v>17006</v>
      </c>
      <c r="H5514" s="867" t="s">
        <v>7796</v>
      </c>
      <c r="I5514" s="867" t="s">
        <v>3252</v>
      </c>
      <c r="J5514" s="867" t="s">
        <v>7773</v>
      </c>
      <c r="K5514" s="866">
        <v>4</v>
      </c>
      <c r="L5514" s="866">
        <v>12</v>
      </c>
      <c r="M5514" s="865">
        <v>31981.631939835464</v>
      </c>
      <c r="N5514" s="866">
        <v>2</v>
      </c>
      <c r="O5514" s="866">
        <v>6</v>
      </c>
      <c r="P5514" s="865">
        <v>15882.9</v>
      </c>
    </row>
    <row r="5515" spans="1:16" ht="33.75" x14ac:dyDescent="0.25">
      <c r="A5515" s="867" t="s">
        <v>7760</v>
      </c>
      <c r="B5515" s="867" t="s">
        <v>3626</v>
      </c>
      <c r="C5515" s="867" t="s">
        <v>3031</v>
      </c>
      <c r="D5515" s="868" t="s">
        <v>8218</v>
      </c>
      <c r="E5515" s="870">
        <v>2000</v>
      </c>
      <c r="F5515" s="869" t="s">
        <v>17005</v>
      </c>
      <c r="G5515" s="868" t="s">
        <v>17004</v>
      </c>
      <c r="H5515" s="867"/>
      <c r="I5515" s="867"/>
      <c r="J5515" s="867"/>
      <c r="K5515" s="866">
        <v>4</v>
      </c>
      <c r="L5515" s="866">
        <v>12</v>
      </c>
      <c r="M5515" s="865">
        <v>25585.305551868372</v>
      </c>
      <c r="N5515" s="866">
        <v>1</v>
      </c>
      <c r="O5515" s="866">
        <v>6</v>
      </c>
      <c r="P5515" s="865">
        <v>12882.9</v>
      </c>
    </row>
    <row r="5516" spans="1:16" ht="33.75" x14ac:dyDescent="0.25">
      <c r="A5516" s="867" t="s">
        <v>7760</v>
      </c>
      <c r="B5516" s="867" t="s">
        <v>3626</v>
      </c>
      <c r="C5516" s="867" t="s">
        <v>3031</v>
      </c>
      <c r="D5516" s="868" t="s">
        <v>8218</v>
      </c>
      <c r="E5516" s="870">
        <v>2000</v>
      </c>
      <c r="F5516" s="869" t="s">
        <v>17003</v>
      </c>
      <c r="G5516" s="868" t="s">
        <v>17002</v>
      </c>
      <c r="H5516" s="867"/>
      <c r="I5516" s="867"/>
      <c r="J5516" s="867"/>
      <c r="K5516" s="866">
        <v>3</v>
      </c>
      <c r="L5516" s="866">
        <v>12</v>
      </c>
      <c r="M5516" s="865">
        <v>25585.305551868372</v>
      </c>
      <c r="N5516" s="866">
        <v>2</v>
      </c>
      <c r="O5516" s="866">
        <v>6</v>
      </c>
      <c r="P5516" s="865">
        <v>12882.9</v>
      </c>
    </row>
    <row r="5517" spans="1:16" ht="33.75" x14ac:dyDescent="0.25">
      <c r="A5517" s="867" t="s">
        <v>7760</v>
      </c>
      <c r="B5517" s="867" t="s">
        <v>3626</v>
      </c>
      <c r="C5517" s="867" t="s">
        <v>3031</v>
      </c>
      <c r="D5517" s="868" t="s">
        <v>7907</v>
      </c>
      <c r="E5517" s="870">
        <v>2200</v>
      </c>
      <c r="F5517" s="869" t="s">
        <v>17001</v>
      </c>
      <c r="G5517" s="868" t="s">
        <v>17000</v>
      </c>
      <c r="H5517" s="867"/>
      <c r="I5517" s="867"/>
      <c r="J5517" s="867"/>
      <c r="K5517" s="866">
        <v>2</v>
      </c>
      <c r="L5517" s="866">
        <v>12</v>
      </c>
      <c r="M5517" s="865">
        <v>28143.836107055209</v>
      </c>
      <c r="N5517" s="866">
        <v>3</v>
      </c>
      <c r="O5517" s="866">
        <v>6</v>
      </c>
      <c r="P5517" s="865">
        <v>14082.9</v>
      </c>
    </row>
    <row r="5518" spans="1:16" ht="33.75" x14ac:dyDescent="0.25">
      <c r="A5518" s="867" t="s">
        <v>7760</v>
      </c>
      <c r="B5518" s="867" t="s">
        <v>3626</v>
      </c>
      <c r="C5518" s="867" t="s">
        <v>3031</v>
      </c>
      <c r="D5518" s="868" t="s">
        <v>9001</v>
      </c>
      <c r="E5518" s="870">
        <v>3500</v>
      </c>
      <c r="F5518" s="869" t="s">
        <v>16999</v>
      </c>
      <c r="G5518" s="868" t="s">
        <v>16998</v>
      </c>
      <c r="H5518" s="867"/>
      <c r="I5518" s="867"/>
      <c r="J5518" s="867"/>
      <c r="K5518" s="866">
        <v>2</v>
      </c>
      <c r="L5518" s="866">
        <v>12</v>
      </c>
      <c r="M5518" s="865">
        <v>44774.284715769652</v>
      </c>
      <c r="N5518" s="866">
        <v>2</v>
      </c>
      <c r="O5518" s="866">
        <v>6</v>
      </c>
      <c r="P5518" s="865">
        <v>21882.9</v>
      </c>
    </row>
    <row r="5519" spans="1:16" ht="33.75" x14ac:dyDescent="0.25">
      <c r="A5519" s="867" t="s">
        <v>7760</v>
      </c>
      <c r="B5519" s="867" t="s">
        <v>3626</v>
      </c>
      <c r="C5519" s="867" t="s">
        <v>3031</v>
      </c>
      <c r="D5519" s="868" t="s">
        <v>7907</v>
      </c>
      <c r="E5519" s="870">
        <v>2200</v>
      </c>
      <c r="F5519" s="869" t="s">
        <v>16997</v>
      </c>
      <c r="G5519" s="868" t="s">
        <v>16996</v>
      </c>
      <c r="H5519" s="867"/>
      <c r="I5519" s="867"/>
      <c r="J5519" s="867"/>
      <c r="K5519" s="866">
        <v>4</v>
      </c>
      <c r="L5519" s="866">
        <v>12</v>
      </c>
      <c r="M5519" s="865">
        <v>28143.836107055209</v>
      </c>
      <c r="N5519" s="866">
        <v>2</v>
      </c>
      <c r="O5519" s="866">
        <v>6</v>
      </c>
      <c r="P5519" s="865">
        <v>14082.9</v>
      </c>
    </row>
    <row r="5520" spans="1:16" ht="33.75" x14ac:dyDescent="0.25">
      <c r="A5520" s="867" t="s">
        <v>7760</v>
      </c>
      <c r="B5520" s="867" t="s">
        <v>3626</v>
      </c>
      <c r="C5520" s="867" t="s">
        <v>3031</v>
      </c>
      <c r="D5520" s="868" t="s">
        <v>7907</v>
      </c>
      <c r="E5520" s="870">
        <v>2200</v>
      </c>
      <c r="F5520" s="869" t="s">
        <v>16995</v>
      </c>
      <c r="G5520" s="868" t="s">
        <v>16994</v>
      </c>
      <c r="H5520" s="867"/>
      <c r="I5520" s="867"/>
      <c r="J5520" s="867"/>
      <c r="K5520" s="866">
        <v>3</v>
      </c>
      <c r="L5520" s="866">
        <v>12</v>
      </c>
      <c r="M5520" s="865">
        <v>28143.836107055209</v>
      </c>
      <c r="N5520" s="866">
        <v>2</v>
      </c>
      <c r="O5520" s="866">
        <v>6</v>
      </c>
      <c r="P5520" s="865">
        <v>14082.9</v>
      </c>
    </row>
    <row r="5521" spans="1:16" ht="33.75" x14ac:dyDescent="0.25">
      <c r="A5521" s="867" t="s">
        <v>7760</v>
      </c>
      <c r="B5521" s="867" t="s">
        <v>3626</v>
      </c>
      <c r="C5521" s="867" t="s">
        <v>3031</v>
      </c>
      <c r="D5521" s="868" t="s">
        <v>7907</v>
      </c>
      <c r="E5521" s="870">
        <v>2200</v>
      </c>
      <c r="F5521" s="869" t="s">
        <v>16993</v>
      </c>
      <c r="G5521" s="868" t="s">
        <v>16992</v>
      </c>
      <c r="H5521" s="867"/>
      <c r="I5521" s="867"/>
      <c r="J5521" s="867"/>
      <c r="K5521" s="866">
        <v>3</v>
      </c>
      <c r="L5521" s="866">
        <v>12</v>
      </c>
      <c r="M5521" s="865">
        <v>28143.836107055209</v>
      </c>
      <c r="N5521" s="866">
        <v>2</v>
      </c>
      <c r="O5521" s="866">
        <v>6</v>
      </c>
      <c r="P5521" s="865">
        <v>14082.9</v>
      </c>
    </row>
    <row r="5522" spans="1:16" ht="33.75" x14ac:dyDescent="0.25">
      <c r="A5522" s="867" t="s">
        <v>7760</v>
      </c>
      <c r="B5522" s="867" t="s">
        <v>3626</v>
      </c>
      <c r="C5522" s="867" t="s">
        <v>3031</v>
      </c>
      <c r="D5522" s="868" t="s">
        <v>7907</v>
      </c>
      <c r="E5522" s="870">
        <v>2200</v>
      </c>
      <c r="F5522" s="869" t="s">
        <v>16991</v>
      </c>
      <c r="G5522" s="868" t="s">
        <v>16990</v>
      </c>
      <c r="H5522" s="867"/>
      <c r="I5522" s="867"/>
      <c r="J5522" s="867"/>
      <c r="K5522" s="866">
        <v>3</v>
      </c>
      <c r="L5522" s="866">
        <v>12</v>
      </c>
      <c r="M5522" s="865">
        <v>28143.836107055209</v>
      </c>
      <c r="N5522" s="866">
        <v>2</v>
      </c>
      <c r="O5522" s="866">
        <v>6</v>
      </c>
      <c r="P5522" s="865">
        <v>14082.9</v>
      </c>
    </row>
    <row r="5523" spans="1:16" ht="33.75" x14ac:dyDescent="0.25">
      <c r="A5523" s="867" t="s">
        <v>7760</v>
      </c>
      <c r="B5523" s="867" t="s">
        <v>3626</v>
      </c>
      <c r="C5523" s="867" t="s">
        <v>3031</v>
      </c>
      <c r="D5523" s="868" t="s">
        <v>7907</v>
      </c>
      <c r="E5523" s="870">
        <v>2200</v>
      </c>
      <c r="F5523" s="869" t="s">
        <v>16989</v>
      </c>
      <c r="G5523" s="868" t="s">
        <v>16988</v>
      </c>
      <c r="H5523" s="867"/>
      <c r="I5523" s="867"/>
      <c r="J5523" s="867"/>
      <c r="K5523" s="866">
        <v>2</v>
      </c>
      <c r="L5523" s="866">
        <v>9</v>
      </c>
      <c r="M5523" s="865">
        <v>21107.877080291408</v>
      </c>
      <c r="N5523" s="866">
        <v>0</v>
      </c>
      <c r="O5523" s="866">
        <v>0</v>
      </c>
      <c r="P5523" s="865">
        <v>0</v>
      </c>
    </row>
    <row r="5524" spans="1:16" ht="33.75" x14ac:dyDescent="0.25">
      <c r="A5524" s="867" t="s">
        <v>7760</v>
      </c>
      <c r="B5524" s="867" t="s">
        <v>3626</v>
      </c>
      <c r="C5524" s="867" t="s">
        <v>3031</v>
      </c>
      <c r="D5524" s="868" t="s">
        <v>7907</v>
      </c>
      <c r="E5524" s="870">
        <v>2200</v>
      </c>
      <c r="F5524" s="869" t="s">
        <v>16987</v>
      </c>
      <c r="G5524" s="868" t="s">
        <v>16986</v>
      </c>
      <c r="H5524" s="867"/>
      <c r="I5524" s="867"/>
      <c r="J5524" s="867"/>
      <c r="K5524" s="866">
        <v>3</v>
      </c>
      <c r="L5524" s="866">
        <v>12</v>
      </c>
      <c r="M5524" s="865">
        <v>28143.836107055209</v>
      </c>
      <c r="N5524" s="866">
        <v>2</v>
      </c>
      <c r="O5524" s="866">
        <v>6</v>
      </c>
      <c r="P5524" s="865">
        <v>14082.9</v>
      </c>
    </row>
    <row r="5525" spans="1:16" ht="33.75" x14ac:dyDescent="0.25">
      <c r="A5525" s="867" t="s">
        <v>7760</v>
      </c>
      <c r="B5525" s="867" t="s">
        <v>3626</v>
      </c>
      <c r="C5525" s="867" t="s">
        <v>3031</v>
      </c>
      <c r="D5525" s="868" t="s">
        <v>8218</v>
      </c>
      <c r="E5525" s="870">
        <v>2000</v>
      </c>
      <c r="F5525" s="869" t="s">
        <v>16985</v>
      </c>
      <c r="G5525" s="868" t="s">
        <v>16984</v>
      </c>
      <c r="H5525" s="867"/>
      <c r="I5525" s="867"/>
      <c r="J5525" s="867"/>
      <c r="K5525" s="866">
        <v>3</v>
      </c>
      <c r="L5525" s="866">
        <v>12</v>
      </c>
      <c r="M5525" s="865">
        <v>25585.305551868372</v>
      </c>
      <c r="N5525" s="866">
        <v>2</v>
      </c>
      <c r="O5525" s="866">
        <v>6</v>
      </c>
      <c r="P5525" s="865">
        <v>12882.9</v>
      </c>
    </row>
    <row r="5526" spans="1:16" ht="33.75" x14ac:dyDescent="0.25">
      <c r="A5526" s="867" t="s">
        <v>7760</v>
      </c>
      <c r="B5526" s="867" t="s">
        <v>3626</v>
      </c>
      <c r="C5526" s="867" t="s">
        <v>3031</v>
      </c>
      <c r="D5526" s="868" t="s">
        <v>7907</v>
      </c>
      <c r="E5526" s="870">
        <v>2200</v>
      </c>
      <c r="F5526" s="869" t="s">
        <v>16983</v>
      </c>
      <c r="G5526" s="868" t="s">
        <v>16982</v>
      </c>
      <c r="H5526" s="867"/>
      <c r="I5526" s="867"/>
      <c r="J5526" s="867"/>
      <c r="K5526" s="866">
        <v>3</v>
      </c>
      <c r="L5526" s="866">
        <v>10</v>
      </c>
      <c r="M5526" s="865">
        <v>23453.19675587934</v>
      </c>
      <c r="N5526" s="866">
        <v>0</v>
      </c>
      <c r="O5526" s="866">
        <v>0</v>
      </c>
      <c r="P5526" s="865">
        <v>0</v>
      </c>
    </row>
    <row r="5527" spans="1:16" ht="33.75" x14ac:dyDescent="0.25">
      <c r="A5527" s="867" t="s">
        <v>7760</v>
      </c>
      <c r="B5527" s="867" t="s">
        <v>3626</v>
      </c>
      <c r="C5527" s="867" t="s">
        <v>3031</v>
      </c>
      <c r="D5527" s="868" t="s">
        <v>7907</v>
      </c>
      <c r="E5527" s="870">
        <v>2200</v>
      </c>
      <c r="F5527" s="869" t="s">
        <v>16981</v>
      </c>
      <c r="G5527" s="868" t="s">
        <v>16980</v>
      </c>
      <c r="H5527" s="867"/>
      <c r="I5527" s="867"/>
      <c r="J5527" s="867"/>
      <c r="K5527" s="866">
        <v>3</v>
      </c>
      <c r="L5527" s="866">
        <v>10</v>
      </c>
      <c r="M5527" s="865">
        <v>23453.19675587934</v>
      </c>
      <c r="N5527" s="866">
        <v>0</v>
      </c>
      <c r="O5527" s="866">
        <v>0</v>
      </c>
      <c r="P5527" s="865">
        <v>0</v>
      </c>
    </row>
    <row r="5528" spans="1:16" ht="33.75" x14ac:dyDescent="0.25">
      <c r="A5528" s="867" t="s">
        <v>7760</v>
      </c>
      <c r="B5528" s="867" t="s">
        <v>3626</v>
      </c>
      <c r="C5528" s="867" t="s">
        <v>3031</v>
      </c>
      <c r="D5528" s="868" t="s">
        <v>7907</v>
      </c>
      <c r="E5528" s="870">
        <v>2200</v>
      </c>
      <c r="F5528" s="869" t="s">
        <v>16979</v>
      </c>
      <c r="G5528" s="868" t="s">
        <v>16978</v>
      </c>
      <c r="H5528" s="867" t="s">
        <v>2751</v>
      </c>
      <c r="I5528" s="867" t="s">
        <v>10607</v>
      </c>
      <c r="J5528" s="867" t="s">
        <v>16977</v>
      </c>
      <c r="K5528" s="866">
        <v>3</v>
      </c>
      <c r="L5528" s="866">
        <v>10</v>
      </c>
      <c r="M5528" s="865">
        <v>23453.19675587934</v>
      </c>
      <c r="N5528" s="866">
        <v>0</v>
      </c>
      <c r="O5528" s="866">
        <v>0</v>
      </c>
      <c r="P5528" s="865">
        <v>0</v>
      </c>
    </row>
    <row r="5529" spans="1:16" ht="33.75" x14ac:dyDescent="0.25">
      <c r="A5529" s="867" t="s">
        <v>7760</v>
      </c>
      <c r="B5529" s="867" t="s">
        <v>3626</v>
      </c>
      <c r="C5529" s="867" t="s">
        <v>3031</v>
      </c>
      <c r="D5529" s="868" t="s">
        <v>7907</v>
      </c>
      <c r="E5529" s="870">
        <v>2200</v>
      </c>
      <c r="F5529" s="869" t="s">
        <v>16976</v>
      </c>
      <c r="G5529" s="868" t="s">
        <v>16975</v>
      </c>
      <c r="H5529" s="867"/>
      <c r="I5529" s="867"/>
      <c r="J5529" s="867"/>
      <c r="K5529" s="866">
        <v>2</v>
      </c>
      <c r="L5529" s="866">
        <v>12</v>
      </c>
      <c r="M5529" s="865">
        <v>28143.836107055209</v>
      </c>
      <c r="N5529" s="866">
        <v>3</v>
      </c>
      <c r="O5529" s="866">
        <v>6</v>
      </c>
      <c r="P5529" s="865">
        <v>14082.9</v>
      </c>
    </row>
    <row r="5530" spans="1:16" x14ac:dyDescent="0.25">
      <c r="A5530" s="1772" t="s">
        <v>2848</v>
      </c>
      <c r="B5530" s="1772"/>
      <c r="C5530" s="1772"/>
      <c r="D5530" s="1772"/>
      <c r="E5530" s="1772"/>
      <c r="F5530" s="1772" t="s">
        <v>378</v>
      </c>
      <c r="G5530" s="1772"/>
      <c r="H5530" s="1772"/>
      <c r="I5530" s="1772"/>
      <c r="J5530" s="1772"/>
      <c r="K5530" s="1771" t="s">
        <v>2847</v>
      </c>
      <c r="L5530" s="1771"/>
      <c r="M5530" s="1771"/>
      <c r="N5530" s="1771" t="s">
        <v>2846</v>
      </c>
      <c r="O5530" s="1771"/>
      <c r="P5530" s="1771"/>
    </row>
    <row r="5531" spans="1:16" ht="69.75" x14ac:dyDescent="0.25">
      <c r="A5531" s="1535" t="s">
        <v>2845</v>
      </c>
      <c r="B5531" s="1535" t="s">
        <v>5</v>
      </c>
      <c r="C5531" s="1535" t="s">
        <v>2844</v>
      </c>
      <c r="D5531" s="1535" t="s">
        <v>2843</v>
      </c>
      <c r="E5531" s="1536" t="s">
        <v>2842</v>
      </c>
      <c r="F5531" s="1537" t="s">
        <v>2841</v>
      </c>
      <c r="G5531" s="1540" t="s">
        <v>2840</v>
      </c>
      <c r="H5531" s="1535" t="s">
        <v>2839</v>
      </c>
      <c r="I5531" s="1535" t="s">
        <v>2838</v>
      </c>
      <c r="J5531" s="1535" t="s">
        <v>2837</v>
      </c>
      <c r="K5531" s="1538" t="s">
        <v>2836</v>
      </c>
      <c r="L5531" s="1538" t="s">
        <v>2835</v>
      </c>
      <c r="M5531" s="1539" t="s">
        <v>2834</v>
      </c>
      <c r="N5531" s="1538" t="s">
        <v>2836</v>
      </c>
      <c r="O5531" s="1538" t="s">
        <v>2835</v>
      </c>
      <c r="P5531" s="1539" t="s">
        <v>2834</v>
      </c>
    </row>
    <row r="5532" spans="1:16" ht="33.75" x14ac:dyDescent="0.25">
      <c r="A5532" s="867" t="s">
        <v>7760</v>
      </c>
      <c r="B5532" s="867" t="s">
        <v>3626</v>
      </c>
      <c r="C5532" s="867" t="s">
        <v>3031</v>
      </c>
      <c r="D5532" s="868" t="s">
        <v>7907</v>
      </c>
      <c r="E5532" s="870">
        <v>2200</v>
      </c>
      <c r="F5532" s="869" t="s">
        <v>16974</v>
      </c>
      <c r="G5532" s="868" t="s">
        <v>16973</v>
      </c>
      <c r="H5532" s="867"/>
      <c r="I5532" s="867"/>
      <c r="J5532" s="867"/>
      <c r="K5532" s="866">
        <v>2</v>
      </c>
      <c r="L5532" s="866">
        <v>12</v>
      </c>
      <c r="M5532" s="865">
        <v>28143.836107055209</v>
      </c>
      <c r="N5532" s="866">
        <v>2</v>
      </c>
      <c r="O5532" s="866">
        <v>6</v>
      </c>
      <c r="P5532" s="865">
        <v>14082.9</v>
      </c>
    </row>
    <row r="5533" spans="1:16" ht="33.75" x14ac:dyDescent="0.25">
      <c r="A5533" s="867" t="s">
        <v>7760</v>
      </c>
      <c r="B5533" s="867" t="s">
        <v>3626</v>
      </c>
      <c r="C5533" s="867" t="s">
        <v>3031</v>
      </c>
      <c r="D5533" s="868" t="s">
        <v>12920</v>
      </c>
      <c r="E5533" s="870">
        <v>2500</v>
      </c>
      <c r="F5533" s="869" t="s">
        <v>16972</v>
      </c>
      <c r="G5533" s="868" t="s">
        <v>16971</v>
      </c>
      <c r="H5533" s="867"/>
      <c r="I5533" s="867"/>
      <c r="J5533" s="867"/>
      <c r="K5533" s="866">
        <v>3</v>
      </c>
      <c r="L5533" s="866">
        <v>12</v>
      </c>
      <c r="M5533" s="865">
        <v>31981.631939835464</v>
      </c>
      <c r="N5533" s="866">
        <v>1</v>
      </c>
      <c r="O5533" s="866">
        <v>6</v>
      </c>
      <c r="P5533" s="865">
        <v>15882.9</v>
      </c>
    </row>
    <row r="5534" spans="1:16" ht="33.75" x14ac:dyDescent="0.25">
      <c r="A5534" s="867" t="s">
        <v>7760</v>
      </c>
      <c r="B5534" s="867" t="s">
        <v>3626</v>
      </c>
      <c r="C5534" s="867" t="s">
        <v>3031</v>
      </c>
      <c r="D5534" s="868" t="s">
        <v>7759</v>
      </c>
      <c r="E5534" s="870">
        <v>2700</v>
      </c>
      <c r="F5534" s="869" t="s">
        <v>16970</v>
      </c>
      <c r="G5534" s="868" t="s">
        <v>16969</v>
      </c>
      <c r="H5534" s="867"/>
      <c r="I5534" s="867"/>
      <c r="J5534" s="867"/>
      <c r="K5534" s="866">
        <v>3</v>
      </c>
      <c r="L5534" s="866">
        <v>7</v>
      </c>
      <c r="M5534" s="865">
        <v>20148.428122096342</v>
      </c>
      <c r="N5534" s="866">
        <v>0</v>
      </c>
      <c r="O5534" s="866">
        <v>0</v>
      </c>
      <c r="P5534" s="865">
        <v>0</v>
      </c>
    </row>
    <row r="5535" spans="1:16" ht="33.75" x14ac:dyDescent="0.25">
      <c r="A5535" s="867" t="s">
        <v>7760</v>
      </c>
      <c r="B5535" s="867" t="s">
        <v>3626</v>
      </c>
      <c r="C5535" s="867" t="s">
        <v>3031</v>
      </c>
      <c r="D5535" s="868" t="s">
        <v>7776</v>
      </c>
      <c r="E5535" s="870">
        <v>4200</v>
      </c>
      <c r="F5535" s="869" t="s">
        <v>16968</v>
      </c>
      <c r="G5535" s="868" t="s">
        <v>16967</v>
      </c>
      <c r="H5535" s="867" t="s">
        <v>7796</v>
      </c>
      <c r="I5535" s="867" t="s">
        <v>2722</v>
      </c>
      <c r="J5535" s="867" t="s">
        <v>7805</v>
      </c>
      <c r="K5535" s="866">
        <v>3</v>
      </c>
      <c r="L5535" s="866">
        <v>12</v>
      </c>
      <c r="M5535" s="865">
        <v>53729.141658923581</v>
      </c>
      <c r="N5535" s="866">
        <v>1</v>
      </c>
      <c r="O5535" s="866">
        <v>6</v>
      </c>
      <c r="P5535" s="865">
        <v>26082.9</v>
      </c>
    </row>
    <row r="5536" spans="1:16" ht="33.75" x14ac:dyDescent="0.25">
      <c r="A5536" s="867" t="s">
        <v>7760</v>
      </c>
      <c r="B5536" s="867" t="s">
        <v>3626</v>
      </c>
      <c r="C5536" s="867" t="s">
        <v>3031</v>
      </c>
      <c r="D5536" s="868" t="s">
        <v>8402</v>
      </c>
      <c r="E5536" s="870">
        <v>4200</v>
      </c>
      <c r="F5536" s="869" t="s">
        <v>16966</v>
      </c>
      <c r="G5536" s="868" t="s">
        <v>16965</v>
      </c>
      <c r="H5536" s="867" t="s">
        <v>7796</v>
      </c>
      <c r="I5536" s="867" t="s">
        <v>2745</v>
      </c>
      <c r="J5536" s="867" t="s">
        <v>7836</v>
      </c>
      <c r="K5536" s="866">
        <v>2</v>
      </c>
      <c r="L5536" s="866">
        <v>5</v>
      </c>
      <c r="M5536" s="865">
        <v>22387.142357884826</v>
      </c>
      <c r="N5536" s="866">
        <v>1</v>
      </c>
      <c r="O5536" s="866">
        <v>6</v>
      </c>
      <c r="P5536" s="865">
        <v>26082.9</v>
      </c>
    </row>
    <row r="5537" spans="1:16" ht="33.75" x14ac:dyDescent="0.25">
      <c r="A5537" s="867" t="s">
        <v>7760</v>
      </c>
      <c r="B5537" s="867" t="s">
        <v>3626</v>
      </c>
      <c r="C5537" s="867" t="s">
        <v>3031</v>
      </c>
      <c r="D5537" s="868" t="s">
        <v>7759</v>
      </c>
      <c r="E5537" s="870">
        <v>2700</v>
      </c>
      <c r="F5537" s="869" t="s">
        <v>16964</v>
      </c>
      <c r="G5537" s="868" t="s">
        <v>16963</v>
      </c>
      <c r="H5537" s="867"/>
      <c r="I5537" s="867"/>
      <c r="J5537" s="867"/>
      <c r="K5537" s="866">
        <v>4</v>
      </c>
      <c r="L5537" s="866">
        <v>12</v>
      </c>
      <c r="M5537" s="865">
        <v>34540.162495022305</v>
      </c>
      <c r="N5537" s="866">
        <v>1</v>
      </c>
      <c r="O5537" s="866">
        <v>2</v>
      </c>
      <c r="P5537" s="865">
        <v>5694.3</v>
      </c>
    </row>
    <row r="5538" spans="1:16" ht="33.75" x14ac:dyDescent="0.25">
      <c r="A5538" s="867" t="s">
        <v>7760</v>
      </c>
      <c r="B5538" s="867" t="s">
        <v>3626</v>
      </c>
      <c r="C5538" s="867" t="s">
        <v>3031</v>
      </c>
      <c r="D5538" s="868" t="s">
        <v>16962</v>
      </c>
      <c r="E5538" s="870">
        <v>7500</v>
      </c>
      <c r="F5538" s="869" t="s">
        <v>16961</v>
      </c>
      <c r="G5538" s="868" t="s">
        <v>16960</v>
      </c>
      <c r="H5538" s="867" t="s">
        <v>2751</v>
      </c>
      <c r="I5538" s="867" t="s">
        <v>2741</v>
      </c>
      <c r="J5538" s="867" t="s">
        <v>7949</v>
      </c>
      <c r="K5538" s="866">
        <v>2</v>
      </c>
      <c r="L5538" s="866">
        <v>12</v>
      </c>
      <c r="M5538" s="865">
        <v>95944.89581950639</v>
      </c>
      <c r="N5538" s="866">
        <v>1</v>
      </c>
      <c r="O5538" s="866">
        <v>6</v>
      </c>
      <c r="P5538" s="865">
        <v>45882.9</v>
      </c>
    </row>
    <row r="5539" spans="1:16" ht="33.75" x14ac:dyDescent="0.25">
      <c r="A5539" s="867" t="s">
        <v>7760</v>
      </c>
      <c r="B5539" s="867" t="s">
        <v>3626</v>
      </c>
      <c r="C5539" s="867" t="s">
        <v>3031</v>
      </c>
      <c r="D5539" s="868" t="s">
        <v>7907</v>
      </c>
      <c r="E5539" s="870">
        <v>2200</v>
      </c>
      <c r="F5539" s="869" t="s">
        <v>16959</v>
      </c>
      <c r="G5539" s="868" t="s">
        <v>16958</v>
      </c>
      <c r="H5539" s="867"/>
      <c r="I5539" s="867"/>
      <c r="J5539" s="867"/>
      <c r="K5539" s="866">
        <v>4</v>
      </c>
      <c r="L5539" s="866">
        <v>11</v>
      </c>
      <c r="M5539" s="865">
        <v>25798.516431467273</v>
      </c>
      <c r="N5539" s="866">
        <v>0</v>
      </c>
      <c r="O5539" s="866">
        <v>0</v>
      </c>
      <c r="P5539" s="865">
        <v>0</v>
      </c>
    </row>
    <row r="5540" spans="1:16" ht="33.75" x14ac:dyDescent="0.25">
      <c r="A5540" s="867" t="s">
        <v>7760</v>
      </c>
      <c r="B5540" s="867" t="s">
        <v>3626</v>
      </c>
      <c r="C5540" s="867" t="s">
        <v>3031</v>
      </c>
      <c r="D5540" s="868" t="s">
        <v>7854</v>
      </c>
      <c r="E5540" s="870">
        <v>4200</v>
      </c>
      <c r="F5540" s="869" t="s">
        <v>16957</v>
      </c>
      <c r="G5540" s="868" t="s">
        <v>16956</v>
      </c>
      <c r="H5540" s="867" t="s">
        <v>7756</v>
      </c>
      <c r="I5540" s="867" t="s">
        <v>2703</v>
      </c>
      <c r="J5540" s="867" t="s">
        <v>8088</v>
      </c>
      <c r="K5540" s="866">
        <v>3</v>
      </c>
      <c r="L5540" s="866">
        <v>12</v>
      </c>
      <c r="M5540" s="865">
        <v>53729.141658923581</v>
      </c>
      <c r="N5540" s="866">
        <v>2</v>
      </c>
      <c r="O5540" s="866">
        <v>6</v>
      </c>
      <c r="P5540" s="865">
        <v>26082.9</v>
      </c>
    </row>
    <row r="5541" spans="1:16" ht="33.75" x14ac:dyDescent="0.25">
      <c r="A5541" s="867" t="s">
        <v>7760</v>
      </c>
      <c r="B5541" s="867" t="s">
        <v>3626</v>
      </c>
      <c r="C5541" s="867" t="s">
        <v>3031</v>
      </c>
      <c r="D5541" s="868" t="s">
        <v>9001</v>
      </c>
      <c r="E5541" s="870">
        <v>3500</v>
      </c>
      <c r="F5541" s="869" t="s">
        <v>16955</v>
      </c>
      <c r="G5541" s="868" t="s">
        <v>16954</v>
      </c>
      <c r="H5541" s="867" t="s">
        <v>7756</v>
      </c>
      <c r="I5541" s="867" t="s">
        <v>3419</v>
      </c>
      <c r="J5541" s="867" t="s">
        <v>7900</v>
      </c>
      <c r="K5541" s="866">
        <v>7</v>
      </c>
      <c r="L5541" s="866">
        <v>12</v>
      </c>
      <c r="M5541" s="865">
        <v>44774.284715769652</v>
      </c>
      <c r="N5541" s="866">
        <v>0</v>
      </c>
      <c r="O5541" s="866">
        <v>0</v>
      </c>
      <c r="P5541" s="865">
        <v>0</v>
      </c>
    </row>
    <row r="5542" spans="1:16" ht="33.75" x14ac:dyDescent="0.25">
      <c r="A5542" s="867" t="s">
        <v>7760</v>
      </c>
      <c r="B5542" s="867" t="s">
        <v>3626</v>
      </c>
      <c r="C5542" s="867" t="s">
        <v>3031</v>
      </c>
      <c r="D5542" s="868" t="s">
        <v>7863</v>
      </c>
      <c r="E5542" s="870">
        <v>2500</v>
      </c>
      <c r="F5542" s="869" t="s">
        <v>16953</v>
      </c>
      <c r="G5542" s="868" t="s">
        <v>16952</v>
      </c>
      <c r="H5542" s="867" t="s">
        <v>2751</v>
      </c>
      <c r="I5542" s="867" t="s">
        <v>2823</v>
      </c>
      <c r="J5542" s="867" t="s">
        <v>15970</v>
      </c>
      <c r="K5542" s="866">
        <v>4</v>
      </c>
      <c r="L5542" s="866">
        <v>12</v>
      </c>
      <c r="M5542" s="865">
        <v>31981.631939835464</v>
      </c>
      <c r="N5542" s="866">
        <v>2</v>
      </c>
      <c r="O5542" s="866">
        <v>6</v>
      </c>
      <c r="P5542" s="865">
        <v>15882.9</v>
      </c>
    </row>
    <row r="5543" spans="1:16" ht="33.75" x14ac:dyDescent="0.25">
      <c r="A5543" s="867" t="s">
        <v>7760</v>
      </c>
      <c r="B5543" s="867" t="s">
        <v>3626</v>
      </c>
      <c r="C5543" s="867" t="s">
        <v>3031</v>
      </c>
      <c r="D5543" s="868" t="s">
        <v>10581</v>
      </c>
      <c r="E5543" s="870">
        <v>7500</v>
      </c>
      <c r="F5543" s="869" t="s">
        <v>16951</v>
      </c>
      <c r="G5543" s="868" t="s">
        <v>16950</v>
      </c>
      <c r="H5543" s="867" t="s">
        <v>7756</v>
      </c>
      <c r="I5543" s="867" t="s">
        <v>11160</v>
      </c>
      <c r="J5543" s="867" t="s">
        <v>7792</v>
      </c>
      <c r="K5543" s="866">
        <v>3</v>
      </c>
      <c r="L5543" s="866">
        <v>9</v>
      </c>
      <c r="M5543" s="865">
        <v>71958.671864629796</v>
      </c>
      <c r="N5543" s="866">
        <v>0</v>
      </c>
      <c r="O5543" s="866">
        <v>0</v>
      </c>
      <c r="P5543" s="865">
        <v>0</v>
      </c>
    </row>
    <row r="5544" spans="1:16" ht="33.75" x14ac:dyDescent="0.25">
      <c r="A5544" s="867" t="s">
        <v>7760</v>
      </c>
      <c r="B5544" s="867" t="s">
        <v>3626</v>
      </c>
      <c r="C5544" s="867" t="s">
        <v>3031</v>
      </c>
      <c r="D5544" s="868" t="s">
        <v>2872</v>
      </c>
      <c r="E5544" s="870">
        <v>7500</v>
      </c>
      <c r="F5544" s="869" t="s">
        <v>16949</v>
      </c>
      <c r="G5544" s="868" t="s">
        <v>16948</v>
      </c>
      <c r="H5544" s="867" t="s">
        <v>7756</v>
      </c>
      <c r="I5544" s="867" t="s">
        <v>4477</v>
      </c>
      <c r="J5544" s="867" t="s">
        <v>8199</v>
      </c>
      <c r="K5544" s="866">
        <v>2</v>
      </c>
      <c r="L5544" s="866">
        <v>12</v>
      </c>
      <c r="M5544" s="865">
        <v>95944.89581950639</v>
      </c>
      <c r="N5544" s="866">
        <v>1</v>
      </c>
      <c r="O5544" s="866">
        <v>6</v>
      </c>
      <c r="P5544" s="865">
        <v>45882.9</v>
      </c>
    </row>
    <row r="5545" spans="1:16" ht="33.75" x14ac:dyDescent="0.25">
      <c r="A5545" s="867" t="s">
        <v>7760</v>
      </c>
      <c r="B5545" s="867" t="s">
        <v>3626</v>
      </c>
      <c r="C5545" s="867" t="s">
        <v>3031</v>
      </c>
      <c r="D5545" s="868" t="s">
        <v>9034</v>
      </c>
      <c r="E5545" s="870">
        <v>7500</v>
      </c>
      <c r="F5545" s="869" t="s">
        <v>16947</v>
      </c>
      <c r="G5545" s="868" t="s">
        <v>16946</v>
      </c>
      <c r="H5545" s="867" t="s">
        <v>7817</v>
      </c>
      <c r="I5545" s="867" t="s">
        <v>10652</v>
      </c>
      <c r="J5545" s="867" t="s">
        <v>7936</v>
      </c>
      <c r="K5545" s="866">
        <v>2</v>
      </c>
      <c r="L5545" s="866">
        <v>12</v>
      </c>
      <c r="M5545" s="865">
        <v>95944.89581950639</v>
      </c>
      <c r="N5545" s="866">
        <v>1</v>
      </c>
      <c r="O5545" s="866">
        <v>6</v>
      </c>
      <c r="P5545" s="865">
        <v>45882.9</v>
      </c>
    </row>
    <row r="5546" spans="1:16" ht="33.75" x14ac:dyDescent="0.25">
      <c r="A5546" s="867" t="s">
        <v>7760</v>
      </c>
      <c r="B5546" s="867" t="s">
        <v>3626</v>
      </c>
      <c r="C5546" s="867" t="s">
        <v>3031</v>
      </c>
      <c r="D5546" s="868" t="s">
        <v>8218</v>
      </c>
      <c r="E5546" s="870">
        <v>2000</v>
      </c>
      <c r="F5546" s="869" t="s">
        <v>16945</v>
      </c>
      <c r="G5546" s="868" t="s">
        <v>16944</v>
      </c>
      <c r="H5546" s="867"/>
      <c r="I5546" s="867"/>
      <c r="J5546" s="867"/>
      <c r="K5546" s="866">
        <v>3</v>
      </c>
      <c r="L5546" s="866">
        <v>12</v>
      </c>
      <c r="M5546" s="865">
        <v>25585.305551868372</v>
      </c>
      <c r="N5546" s="866">
        <v>2</v>
      </c>
      <c r="O5546" s="866">
        <v>6</v>
      </c>
      <c r="P5546" s="865">
        <v>12882.9</v>
      </c>
    </row>
    <row r="5547" spans="1:16" ht="33.75" x14ac:dyDescent="0.25">
      <c r="A5547" s="867" t="s">
        <v>7760</v>
      </c>
      <c r="B5547" s="867" t="s">
        <v>3626</v>
      </c>
      <c r="C5547" s="867" t="s">
        <v>3031</v>
      </c>
      <c r="D5547" s="868" t="s">
        <v>7854</v>
      </c>
      <c r="E5547" s="870">
        <v>4200</v>
      </c>
      <c r="F5547" s="869" t="s">
        <v>16943</v>
      </c>
      <c r="G5547" s="868" t="s">
        <v>16942</v>
      </c>
      <c r="H5547" s="867" t="s">
        <v>7796</v>
      </c>
      <c r="I5547" s="867" t="s">
        <v>2676</v>
      </c>
      <c r="J5547" s="867" t="s">
        <v>7783</v>
      </c>
      <c r="K5547" s="866">
        <v>3</v>
      </c>
      <c r="L5547" s="866">
        <v>12</v>
      </c>
      <c r="M5547" s="865">
        <v>31981.631939835464</v>
      </c>
      <c r="N5547" s="866">
        <v>4</v>
      </c>
      <c r="O5547" s="866">
        <v>6</v>
      </c>
      <c r="P5547" s="865">
        <v>26082.9</v>
      </c>
    </row>
    <row r="5548" spans="1:16" ht="33.75" x14ac:dyDescent="0.25">
      <c r="A5548" s="867" t="s">
        <v>7760</v>
      </c>
      <c r="B5548" s="867" t="s">
        <v>3626</v>
      </c>
      <c r="C5548" s="867" t="s">
        <v>3031</v>
      </c>
      <c r="D5548" s="868" t="s">
        <v>7863</v>
      </c>
      <c r="E5548" s="870">
        <v>2500</v>
      </c>
      <c r="F5548" s="869" t="s">
        <v>16941</v>
      </c>
      <c r="G5548" s="868" t="s">
        <v>16940</v>
      </c>
      <c r="H5548" s="867"/>
      <c r="I5548" s="867"/>
      <c r="J5548" s="867"/>
      <c r="K5548" s="866">
        <v>4</v>
      </c>
      <c r="L5548" s="866">
        <v>12</v>
      </c>
      <c r="M5548" s="865">
        <v>31981.631939835464</v>
      </c>
      <c r="N5548" s="866">
        <v>4</v>
      </c>
      <c r="O5548" s="866">
        <v>6</v>
      </c>
      <c r="P5548" s="865">
        <v>15882.9</v>
      </c>
    </row>
    <row r="5549" spans="1:16" ht="33.75" x14ac:dyDescent="0.25">
      <c r="A5549" s="867" t="s">
        <v>7760</v>
      </c>
      <c r="B5549" s="867" t="s">
        <v>3626</v>
      </c>
      <c r="C5549" s="867" t="s">
        <v>3031</v>
      </c>
      <c r="D5549" s="868" t="s">
        <v>16939</v>
      </c>
      <c r="E5549" s="870">
        <v>9000</v>
      </c>
      <c r="F5549" s="869" t="s">
        <v>16938</v>
      </c>
      <c r="G5549" s="868" t="s">
        <v>16937</v>
      </c>
      <c r="H5549" s="867" t="s">
        <v>7756</v>
      </c>
      <c r="I5549" s="867" t="s">
        <v>4477</v>
      </c>
      <c r="J5549" s="867" t="s">
        <v>7958</v>
      </c>
      <c r="K5549" s="866">
        <v>4</v>
      </c>
      <c r="L5549" s="866">
        <v>12</v>
      </c>
      <c r="M5549" s="865">
        <v>115133.87498340767</v>
      </c>
      <c r="N5549" s="866">
        <v>2</v>
      </c>
      <c r="O5549" s="866">
        <v>6</v>
      </c>
      <c r="P5549" s="865">
        <v>54882.9</v>
      </c>
    </row>
    <row r="5550" spans="1:16" ht="33.75" x14ac:dyDescent="0.25">
      <c r="A5550" s="867" t="s">
        <v>7760</v>
      </c>
      <c r="B5550" s="867" t="s">
        <v>3626</v>
      </c>
      <c r="C5550" s="867" t="s">
        <v>3031</v>
      </c>
      <c r="D5550" s="868" t="s">
        <v>16936</v>
      </c>
      <c r="E5550" s="870">
        <v>5500</v>
      </c>
      <c r="F5550" s="869" t="s">
        <v>16935</v>
      </c>
      <c r="G5550" s="868" t="s">
        <v>16934</v>
      </c>
      <c r="H5550" s="867" t="s">
        <v>7817</v>
      </c>
      <c r="I5550" s="867" t="s">
        <v>7937</v>
      </c>
      <c r="J5550" s="867" t="s">
        <v>8036</v>
      </c>
      <c r="K5550" s="866">
        <v>2</v>
      </c>
      <c r="L5550" s="866">
        <v>12</v>
      </c>
      <c r="M5550" s="865">
        <v>70359.590267638021</v>
      </c>
      <c r="N5550" s="866">
        <v>1</v>
      </c>
      <c r="O5550" s="866">
        <v>6</v>
      </c>
      <c r="P5550" s="865">
        <v>33882.9</v>
      </c>
    </row>
    <row r="5551" spans="1:16" ht="33.75" x14ac:dyDescent="0.25">
      <c r="A5551" s="867" t="s">
        <v>7760</v>
      </c>
      <c r="B5551" s="867" t="s">
        <v>3626</v>
      </c>
      <c r="C5551" s="867" t="s">
        <v>3031</v>
      </c>
      <c r="D5551" s="868" t="s">
        <v>14284</v>
      </c>
      <c r="E5551" s="870">
        <v>14500</v>
      </c>
      <c r="F5551" s="869" t="s">
        <v>16933</v>
      </c>
      <c r="G5551" s="868" t="s">
        <v>16932</v>
      </c>
      <c r="H5551" s="867" t="s">
        <v>7756</v>
      </c>
      <c r="I5551" s="867" t="s">
        <v>11049</v>
      </c>
      <c r="J5551" s="867" t="s">
        <v>8054</v>
      </c>
      <c r="K5551" s="866">
        <v>8</v>
      </c>
      <c r="L5551" s="866">
        <v>12</v>
      </c>
      <c r="M5551" s="865">
        <v>134322.85414730894</v>
      </c>
      <c r="N5551" s="866">
        <v>1</v>
      </c>
      <c r="O5551" s="866">
        <v>6</v>
      </c>
      <c r="P5551" s="865">
        <v>87882.9</v>
      </c>
    </row>
    <row r="5552" spans="1:16" ht="33.75" x14ac:dyDescent="0.25">
      <c r="A5552" s="867" t="s">
        <v>7760</v>
      </c>
      <c r="B5552" s="867" t="s">
        <v>3626</v>
      </c>
      <c r="C5552" s="867" t="s">
        <v>3031</v>
      </c>
      <c r="D5552" s="868" t="s">
        <v>9332</v>
      </c>
      <c r="E5552" s="870">
        <v>11000</v>
      </c>
      <c r="F5552" s="869" t="s">
        <v>16931</v>
      </c>
      <c r="G5552" s="868" t="s">
        <v>16930</v>
      </c>
      <c r="H5552" s="867" t="s">
        <v>7756</v>
      </c>
      <c r="I5552" s="867" t="s">
        <v>2772</v>
      </c>
      <c r="J5552" s="867" t="s">
        <v>7792</v>
      </c>
      <c r="K5552" s="866">
        <v>5</v>
      </c>
      <c r="L5552" s="866">
        <v>12</v>
      </c>
      <c r="M5552" s="865">
        <v>95944.89581950639</v>
      </c>
      <c r="N5552" s="866">
        <v>1</v>
      </c>
      <c r="O5552" s="866">
        <v>6</v>
      </c>
      <c r="P5552" s="865">
        <v>66882.899999999994</v>
      </c>
    </row>
    <row r="5553" spans="1:16" ht="33.75" x14ac:dyDescent="0.25">
      <c r="A5553" s="867" t="s">
        <v>7760</v>
      </c>
      <c r="B5553" s="867" t="s">
        <v>3626</v>
      </c>
      <c r="C5553" s="867" t="s">
        <v>3031</v>
      </c>
      <c r="D5553" s="868" t="s">
        <v>16929</v>
      </c>
      <c r="E5553" s="870">
        <v>7500</v>
      </c>
      <c r="F5553" s="869" t="s">
        <v>16928</v>
      </c>
      <c r="G5553" s="868" t="s">
        <v>16927</v>
      </c>
      <c r="H5553" s="867" t="s">
        <v>7756</v>
      </c>
      <c r="I5553" s="867" t="s">
        <v>2737</v>
      </c>
      <c r="J5553" s="867" t="s">
        <v>8162</v>
      </c>
      <c r="K5553" s="866">
        <v>2</v>
      </c>
      <c r="L5553" s="866">
        <v>12</v>
      </c>
      <c r="M5553" s="865">
        <v>95944.89581950639</v>
      </c>
      <c r="N5553" s="866">
        <v>1</v>
      </c>
      <c r="O5553" s="866">
        <v>6</v>
      </c>
      <c r="P5553" s="865">
        <v>45882.9</v>
      </c>
    </row>
    <row r="5554" spans="1:16" ht="33.75" x14ac:dyDescent="0.25">
      <c r="A5554" s="867" t="s">
        <v>7760</v>
      </c>
      <c r="B5554" s="867" t="s">
        <v>3626</v>
      </c>
      <c r="C5554" s="867" t="s">
        <v>3031</v>
      </c>
      <c r="D5554" s="868" t="s">
        <v>8218</v>
      </c>
      <c r="E5554" s="870">
        <v>2000</v>
      </c>
      <c r="F5554" s="869" t="s">
        <v>16926</v>
      </c>
      <c r="G5554" s="868" t="s">
        <v>16925</v>
      </c>
      <c r="H5554" s="867"/>
      <c r="I5554" s="867"/>
      <c r="J5554" s="867"/>
      <c r="K5554" s="866">
        <v>3</v>
      </c>
      <c r="L5554" s="866">
        <v>12</v>
      </c>
      <c r="M5554" s="865">
        <v>25585.305551868372</v>
      </c>
      <c r="N5554" s="866">
        <v>2</v>
      </c>
      <c r="O5554" s="866">
        <v>6</v>
      </c>
      <c r="P5554" s="865">
        <v>12882.9</v>
      </c>
    </row>
    <row r="5555" spans="1:16" ht="33.75" x14ac:dyDescent="0.25">
      <c r="A5555" s="867" t="s">
        <v>7760</v>
      </c>
      <c r="B5555" s="867" t="s">
        <v>3626</v>
      </c>
      <c r="C5555" s="867" t="s">
        <v>3031</v>
      </c>
      <c r="D5555" s="868" t="s">
        <v>7907</v>
      </c>
      <c r="E5555" s="870">
        <v>2200</v>
      </c>
      <c r="F5555" s="869" t="s">
        <v>16924</v>
      </c>
      <c r="G5555" s="868" t="s">
        <v>16923</v>
      </c>
      <c r="H5555" s="867"/>
      <c r="I5555" s="867"/>
      <c r="J5555" s="867"/>
      <c r="K5555" s="866">
        <v>3</v>
      </c>
      <c r="L5555" s="866">
        <v>12</v>
      </c>
      <c r="M5555" s="865">
        <v>28143.836107055209</v>
      </c>
      <c r="N5555" s="866">
        <v>2</v>
      </c>
      <c r="O5555" s="866">
        <v>6</v>
      </c>
      <c r="P5555" s="865">
        <v>14082.9</v>
      </c>
    </row>
    <row r="5556" spans="1:16" ht="33.75" x14ac:dyDescent="0.25">
      <c r="A5556" s="867" t="s">
        <v>7760</v>
      </c>
      <c r="B5556" s="867" t="s">
        <v>3626</v>
      </c>
      <c r="C5556" s="867" t="s">
        <v>3031</v>
      </c>
      <c r="D5556" s="868" t="s">
        <v>7907</v>
      </c>
      <c r="E5556" s="870">
        <v>2200</v>
      </c>
      <c r="F5556" s="869" t="s">
        <v>16922</v>
      </c>
      <c r="G5556" s="868" t="s">
        <v>16921</v>
      </c>
      <c r="H5556" s="867"/>
      <c r="I5556" s="867"/>
      <c r="J5556" s="867"/>
      <c r="K5556" s="866">
        <v>3</v>
      </c>
      <c r="L5556" s="866">
        <v>12</v>
      </c>
      <c r="M5556" s="865">
        <v>28143.836107055209</v>
      </c>
      <c r="N5556" s="866">
        <v>2</v>
      </c>
      <c r="O5556" s="866">
        <v>6</v>
      </c>
      <c r="P5556" s="865">
        <v>14082.9</v>
      </c>
    </row>
    <row r="5557" spans="1:16" ht="33.75" x14ac:dyDescent="0.25">
      <c r="A5557" s="867" t="s">
        <v>7760</v>
      </c>
      <c r="B5557" s="867" t="s">
        <v>3626</v>
      </c>
      <c r="C5557" s="867" t="s">
        <v>3031</v>
      </c>
      <c r="D5557" s="868" t="s">
        <v>7907</v>
      </c>
      <c r="E5557" s="870">
        <v>2200</v>
      </c>
      <c r="F5557" s="869" t="s">
        <v>16920</v>
      </c>
      <c r="G5557" s="868" t="s">
        <v>16919</v>
      </c>
      <c r="H5557" s="867"/>
      <c r="I5557" s="867"/>
      <c r="J5557" s="867"/>
      <c r="K5557" s="866">
        <v>3</v>
      </c>
      <c r="L5557" s="866">
        <v>12</v>
      </c>
      <c r="M5557" s="865">
        <v>28143.836107055209</v>
      </c>
      <c r="N5557" s="866">
        <v>2</v>
      </c>
      <c r="O5557" s="866">
        <v>6</v>
      </c>
      <c r="P5557" s="865">
        <v>14082.9</v>
      </c>
    </row>
    <row r="5558" spans="1:16" ht="33.75" x14ac:dyDescent="0.25">
      <c r="A5558" s="867" t="s">
        <v>7760</v>
      </c>
      <c r="B5558" s="867" t="s">
        <v>3626</v>
      </c>
      <c r="C5558" s="867" t="s">
        <v>3031</v>
      </c>
      <c r="D5558" s="868" t="s">
        <v>7907</v>
      </c>
      <c r="E5558" s="870">
        <v>2200</v>
      </c>
      <c r="F5558" s="869" t="s">
        <v>16918</v>
      </c>
      <c r="G5558" s="868" t="s">
        <v>16917</v>
      </c>
      <c r="H5558" s="867"/>
      <c r="I5558" s="867"/>
      <c r="J5558" s="867"/>
      <c r="K5558" s="866">
        <v>3</v>
      </c>
      <c r="L5558" s="866">
        <v>12</v>
      </c>
      <c r="M5558" s="865">
        <v>28143.836107055209</v>
      </c>
      <c r="N5558" s="866">
        <v>2</v>
      </c>
      <c r="O5558" s="866">
        <v>6</v>
      </c>
      <c r="P5558" s="865">
        <v>14082.9</v>
      </c>
    </row>
    <row r="5559" spans="1:16" ht="33.75" x14ac:dyDescent="0.25">
      <c r="A5559" s="867" t="s">
        <v>7760</v>
      </c>
      <c r="B5559" s="867" t="s">
        <v>3626</v>
      </c>
      <c r="C5559" s="867" t="s">
        <v>3031</v>
      </c>
      <c r="D5559" s="868" t="s">
        <v>7907</v>
      </c>
      <c r="E5559" s="870">
        <v>2200</v>
      </c>
      <c r="F5559" s="869" t="s">
        <v>16916</v>
      </c>
      <c r="G5559" s="868" t="s">
        <v>16915</v>
      </c>
      <c r="H5559" s="867"/>
      <c r="I5559" s="867"/>
      <c r="J5559" s="867"/>
      <c r="K5559" s="866">
        <v>2</v>
      </c>
      <c r="L5559" s="866">
        <v>12</v>
      </c>
      <c r="M5559" s="865">
        <v>28143.836107055209</v>
      </c>
      <c r="N5559" s="866">
        <v>2</v>
      </c>
      <c r="O5559" s="866">
        <v>6</v>
      </c>
      <c r="P5559" s="865">
        <v>14082.9</v>
      </c>
    </row>
    <row r="5560" spans="1:16" ht="33.75" x14ac:dyDescent="0.25">
      <c r="A5560" s="867" t="s">
        <v>7760</v>
      </c>
      <c r="B5560" s="867" t="s">
        <v>3626</v>
      </c>
      <c r="C5560" s="867" t="s">
        <v>3031</v>
      </c>
      <c r="D5560" s="868" t="s">
        <v>7907</v>
      </c>
      <c r="E5560" s="870">
        <v>2200</v>
      </c>
      <c r="F5560" s="869" t="s">
        <v>16914</v>
      </c>
      <c r="G5560" s="868" t="s">
        <v>16913</v>
      </c>
      <c r="H5560" s="867" t="s">
        <v>2751</v>
      </c>
      <c r="I5560" s="867" t="s">
        <v>2741</v>
      </c>
      <c r="J5560" s="867" t="s">
        <v>16912</v>
      </c>
      <c r="K5560" s="866">
        <v>2</v>
      </c>
      <c r="L5560" s="866">
        <v>12</v>
      </c>
      <c r="M5560" s="865">
        <v>28143.836107055209</v>
      </c>
      <c r="N5560" s="866">
        <v>2</v>
      </c>
      <c r="O5560" s="866">
        <v>6</v>
      </c>
      <c r="P5560" s="865">
        <v>14082.9</v>
      </c>
    </row>
    <row r="5561" spans="1:16" ht="33.75" x14ac:dyDescent="0.25">
      <c r="A5561" s="867" t="s">
        <v>7760</v>
      </c>
      <c r="B5561" s="867" t="s">
        <v>3626</v>
      </c>
      <c r="C5561" s="867" t="s">
        <v>3031</v>
      </c>
      <c r="D5561" s="868" t="s">
        <v>7907</v>
      </c>
      <c r="E5561" s="870">
        <v>2200</v>
      </c>
      <c r="F5561" s="869" t="s">
        <v>16911</v>
      </c>
      <c r="G5561" s="868" t="s">
        <v>16910</v>
      </c>
      <c r="H5561" s="867" t="s">
        <v>7756</v>
      </c>
      <c r="I5561" s="867" t="s">
        <v>2676</v>
      </c>
      <c r="J5561" s="867" t="s">
        <v>8756</v>
      </c>
      <c r="K5561" s="866">
        <v>2</v>
      </c>
      <c r="L5561" s="866">
        <v>12</v>
      </c>
      <c r="M5561" s="865">
        <v>28143.836107055209</v>
      </c>
      <c r="N5561" s="866">
        <v>2</v>
      </c>
      <c r="O5561" s="866">
        <v>6</v>
      </c>
      <c r="P5561" s="865">
        <v>14082.9</v>
      </c>
    </row>
    <row r="5562" spans="1:16" ht="33.75" x14ac:dyDescent="0.25">
      <c r="A5562" s="867" t="s">
        <v>7760</v>
      </c>
      <c r="B5562" s="867" t="s">
        <v>3626</v>
      </c>
      <c r="C5562" s="867" t="s">
        <v>3031</v>
      </c>
      <c r="D5562" s="868" t="s">
        <v>8218</v>
      </c>
      <c r="E5562" s="870">
        <v>2000</v>
      </c>
      <c r="F5562" s="869" t="s">
        <v>16909</v>
      </c>
      <c r="G5562" s="868" t="s">
        <v>16908</v>
      </c>
      <c r="H5562" s="867"/>
      <c r="I5562" s="867"/>
      <c r="J5562" s="867"/>
      <c r="K5562" s="866">
        <v>2</v>
      </c>
      <c r="L5562" s="866">
        <v>4</v>
      </c>
      <c r="M5562" s="865">
        <v>8528.4351839561241</v>
      </c>
      <c r="N5562" s="866">
        <v>0</v>
      </c>
      <c r="O5562" s="866">
        <v>0</v>
      </c>
      <c r="P5562" s="865">
        <v>0</v>
      </c>
    </row>
    <row r="5563" spans="1:16" ht="33.75" x14ac:dyDescent="0.25">
      <c r="A5563" s="867" t="s">
        <v>7760</v>
      </c>
      <c r="B5563" s="867" t="s">
        <v>3626</v>
      </c>
      <c r="C5563" s="867" t="s">
        <v>3031</v>
      </c>
      <c r="D5563" s="868" t="s">
        <v>12920</v>
      </c>
      <c r="E5563" s="870">
        <v>2500</v>
      </c>
      <c r="F5563" s="869" t="s">
        <v>16907</v>
      </c>
      <c r="G5563" s="868" t="s">
        <v>16906</v>
      </c>
      <c r="H5563" s="867"/>
      <c r="I5563" s="867"/>
      <c r="J5563" s="867"/>
      <c r="K5563" s="866">
        <v>3</v>
      </c>
      <c r="L5563" s="866">
        <v>12</v>
      </c>
      <c r="M5563" s="865">
        <v>31981.631939835464</v>
      </c>
      <c r="N5563" s="866">
        <v>2</v>
      </c>
      <c r="O5563" s="866">
        <v>6</v>
      </c>
      <c r="P5563" s="865">
        <v>15882.9</v>
      </c>
    </row>
    <row r="5564" spans="1:16" ht="33.75" x14ac:dyDescent="0.25">
      <c r="A5564" s="867" t="s">
        <v>7760</v>
      </c>
      <c r="B5564" s="867" t="s">
        <v>3626</v>
      </c>
      <c r="C5564" s="867" t="s">
        <v>3031</v>
      </c>
      <c r="D5564" s="868" t="s">
        <v>7854</v>
      </c>
      <c r="E5564" s="870">
        <v>4200</v>
      </c>
      <c r="F5564" s="869" t="s">
        <v>16905</v>
      </c>
      <c r="G5564" s="868" t="s">
        <v>16904</v>
      </c>
      <c r="H5564" s="867" t="s">
        <v>7756</v>
      </c>
      <c r="I5564" s="867" t="s">
        <v>2892</v>
      </c>
      <c r="J5564" s="867" t="s">
        <v>7900</v>
      </c>
      <c r="K5564" s="866">
        <v>4</v>
      </c>
      <c r="L5564" s="866">
        <v>12</v>
      </c>
      <c r="M5564" s="865">
        <v>40936.488882989397</v>
      </c>
      <c r="N5564" s="866">
        <v>0</v>
      </c>
      <c r="O5564" s="866">
        <v>0</v>
      </c>
      <c r="P5564" s="865">
        <v>0</v>
      </c>
    </row>
    <row r="5565" spans="1:16" ht="33.75" x14ac:dyDescent="0.25">
      <c r="A5565" s="867" t="s">
        <v>7760</v>
      </c>
      <c r="B5565" s="867" t="s">
        <v>3626</v>
      </c>
      <c r="C5565" s="867" t="s">
        <v>3031</v>
      </c>
      <c r="D5565" s="868" t="s">
        <v>8488</v>
      </c>
      <c r="E5565" s="870">
        <v>7500</v>
      </c>
      <c r="F5565" s="869" t="s">
        <v>16903</v>
      </c>
      <c r="G5565" s="868" t="s">
        <v>16902</v>
      </c>
      <c r="H5565" s="867" t="s">
        <v>7756</v>
      </c>
      <c r="I5565" s="867" t="s">
        <v>2676</v>
      </c>
      <c r="J5565" s="867" t="s">
        <v>7836</v>
      </c>
      <c r="K5565" s="866">
        <v>2</v>
      </c>
      <c r="L5565" s="866">
        <v>12</v>
      </c>
      <c r="M5565" s="865">
        <v>95944.89581950639</v>
      </c>
      <c r="N5565" s="866">
        <v>1</v>
      </c>
      <c r="O5565" s="866">
        <v>6</v>
      </c>
      <c r="P5565" s="865">
        <v>45882.9</v>
      </c>
    </row>
    <row r="5566" spans="1:16" ht="33.75" x14ac:dyDescent="0.25">
      <c r="A5566" s="867" t="s">
        <v>7760</v>
      </c>
      <c r="B5566" s="867" t="s">
        <v>3626</v>
      </c>
      <c r="C5566" s="867" t="s">
        <v>3031</v>
      </c>
      <c r="D5566" s="868" t="s">
        <v>16901</v>
      </c>
      <c r="E5566" s="870">
        <v>9000</v>
      </c>
      <c r="F5566" s="869" t="s">
        <v>16900</v>
      </c>
      <c r="G5566" s="868" t="s">
        <v>16899</v>
      </c>
      <c r="H5566" s="867" t="s">
        <v>7756</v>
      </c>
      <c r="I5566" s="867" t="s">
        <v>2892</v>
      </c>
      <c r="J5566" s="867" t="s">
        <v>7777</v>
      </c>
      <c r="K5566" s="866">
        <v>2</v>
      </c>
      <c r="L5566" s="866">
        <v>12</v>
      </c>
      <c r="M5566" s="865">
        <v>115133.87498340767</v>
      </c>
      <c r="N5566" s="866">
        <v>1</v>
      </c>
      <c r="O5566" s="866">
        <v>6</v>
      </c>
      <c r="P5566" s="865">
        <v>54882.9</v>
      </c>
    </row>
    <row r="5567" spans="1:16" ht="33.75" x14ac:dyDescent="0.25">
      <c r="A5567" s="867" t="s">
        <v>7760</v>
      </c>
      <c r="B5567" s="867" t="s">
        <v>3626</v>
      </c>
      <c r="C5567" s="867" t="s">
        <v>3031</v>
      </c>
      <c r="D5567" s="868" t="s">
        <v>13327</v>
      </c>
      <c r="E5567" s="870">
        <v>4200</v>
      </c>
      <c r="F5567" s="869" t="s">
        <v>16898</v>
      </c>
      <c r="G5567" s="868" t="s">
        <v>16897</v>
      </c>
      <c r="H5567" s="867" t="s">
        <v>7756</v>
      </c>
      <c r="I5567" s="867" t="s">
        <v>3419</v>
      </c>
      <c r="J5567" s="867" t="s">
        <v>7900</v>
      </c>
      <c r="K5567" s="866">
        <v>3</v>
      </c>
      <c r="L5567" s="866">
        <v>11</v>
      </c>
      <c r="M5567" s="865">
        <v>49251.713187346613</v>
      </c>
      <c r="N5567" s="866">
        <v>0</v>
      </c>
      <c r="O5567" s="866">
        <v>0</v>
      </c>
      <c r="P5567" s="865">
        <v>0</v>
      </c>
    </row>
    <row r="5568" spans="1:16" ht="33.75" x14ac:dyDescent="0.25">
      <c r="A5568" s="867" t="s">
        <v>7760</v>
      </c>
      <c r="B5568" s="867" t="s">
        <v>3626</v>
      </c>
      <c r="C5568" s="867" t="s">
        <v>3031</v>
      </c>
      <c r="D5568" s="868" t="s">
        <v>8013</v>
      </c>
      <c r="E5568" s="870">
        <v>4200</v>
      </c>
      <c r="F5568" s="869" t="s">
        <v>16896</v>
      </c>
      <c r="G5568" s="868" t="s">
        <v>16895</v>
      </c>
      <c r="H5568" s="867" t="s">
        <v>7817</v>
      </c>
      <c r="I5568" s="867" t="s">
        <v>16894</v>
      </c>
      <c r="J5568" s="867" t="s">
        <v>8324</v>
      </c>
      <c r="K5568" s="866">
        <v>3</v>
      </c>
      <c r="L5568" s="866">
        <v>12</v>
      </c>
      <c r="M5568" s="865">
        <v>53729.141658923581</v>
      </c>
      <c r="N5568" s="866">
        <v>0</v>
      </c>
      <c r="O5568" s="866">
        <v>0</v>
      </c>
      <c r="P5568" s="865">
        <v>0</v>
      </c>
    </row>
    <row r="5569" spans="1:16" x14ac:dyDescent="0.25">
      <c r="A5569" s="1772" t="s">
        <v>2848</v>
      </c>
      <c r="B5569" s="1772"/>
      <c r="C5569" s="1772"/>
      <c r="D5569" s="1772"/>
      <c r="E5569" s="1772"/>
      <c r="F5569" s="1772" t="s">
        <v>378</v>
      </c>
      <c r="G5569" s="1772"/>
      <c r="H5569" s="1772"/>
      <c r="I5569" s="1772"/>
      <c r="J5569" s="1772"/>
      <c r="K5569" s="1771" t="s">
        <v>2847</v>
      </c>
      <c r="L5569" s="1771"/>
      <c r="M5569" s="1771"/>
      <c r="N5569" s="1771" t="s">
        <v>2846</v>
      </c>
      <c r="O5569" s="1771"/>
      <c r="P5569" s="1771"/>
    </row>
    <row r="5570" spans="1:16" ht="69.75" x14ac:dyDescent="0.25">
      <c r="A5570" s="1535" t="s">
        <v>2845</v>
      </c>
      <c r="B5570" s="1535" t="s">
        <v>5</v>
      </c>
      <c r="C5570" s="1535" t="s">
        <v>2844</v>
      </c>
      <c r="D5570" s="1535" t="s">
        <v>2843</v>
      </c>
      <c r="E5570" s="1536" t="s">
        <v>2842</v>
      </c>
      <c r="F5570" s="1537" t="s">
        <v>2841</v>
      </c>
      <c r="G5570" s="1540" t="s">
        <v>2840</v>
      </c>
      <c r="H5570" s="1535" t="s">
        <v>2839</v>
      </c>
      <c r="I5570" s="1535" t="s">
        <v>2838</v>
      </c>
      <c r="J5570" s="1535" t="s">
        <v>2837</v>
      </c>
      <c r="K5570" s="1538" t="s">
        <v>2836</v>
      </c>
      <c r="L5570" s="1538" t="s">
        <v>2835</v>
      </c>
      <c r="M5570" s="1539" t="s">
        <v>2834</v>
      </c>
      <c r="N5570" s="1538" t="s">
        <v>2836</v>
      </c>
      <c r="O5570" s="1538" t="s">
        <v>2835</v>
      </c>
      <c r="P5570" s="1539" t="s">
        <v>2834</v>
      </c>
    </row>
    <row r="5571" spans="1:16" ht="33.75" x14ac:dyDescent="0.25">
      <c r="A5571" s="867" t="s">
        <v>7760</v>
      </c>
      <c r="B5571" s="867" t="s">
        <v>3626</v>
      </c>
      <c r="C5571" s="867" t="s">
        <v>3031</v>
      </c>
      <c r="D5571" s="868" t="s">
        <v>7829</v>
      </c>
      <c r="E5571" s="870">
        <v>3200</v>
      </c>
      <c r="F5571" s="869" t="s">
        <v>16893</v>
      </c>
      <c r="G5571" s="868" t="s">
        <v>16892</v>
      </c>
      <c r="H5571" s="867" t="s">
        <v>7796</v>
      </c>
      <c r="I5571" s="867" t="s">
        <v>6461</v>
      </c>
      <c r="J5571" s="867" t="s">
        <v>7894</v>
      </c>
      <c r="K5571" s="866">
        <v>4</v>
      </c>
      <c r="L5571" s="866">
        <v>12</v>
      </c>
      <c r="M5571" s="865">
        <v>40936.488882989397</v>
      </c>
      <c r="N5571" s="866">
        <v>0</v>
      </c>
      <c r="O5571" s="866">
        <v>0</v>
      </c>
      <c r="P5571" s="865">
        <v>0</v>
      </c>
    </row>
    <row r="5572" spans="1:16" ht="33.75" x14ac:dyDescent="0.25">
      <c r="A5572" s="867" t="s">
        <v>7760</v>
      </c>
      <c r="B5572" s="867" t="s">
        <v>3626</v>
      </c>
      <c r="C5572" s="867" t="s">
        <v>3031</v>
      </c>
      <c r="D5572" s="868" t="s">
        <v>8237</v>
      </c>
      <c r="E5572" s="870">
        <v>3000</v>
      </c>
      <c r="F5572" s="869" t="s">
        <v>16891</v>
      </c>
      <c r="G5572" s="868" t="s">
        <v>16890</v>
      </c>
      <c r="H5572" s="867" t="s">
        <v>7756</v>
      </c>
      <c r="I5572" s="867" t="s">
        <v>2676</v>
      </c>
      <c r="J5572" s="867" t="s">
        <v>7894</v>
      </c>
      <c r="K5572" s="866">
        <v>5</v>
      </c>
      <c r="L5572" s="866">
        <v>12</v>
      </c>
      <c r="M5572" s="865">
        <v>38377.958327802553</v>
      </c>
      <c r="N5572" s="866">
        <v>3</v>
      </c>
      <c r="O5572" s="866">
        <v>6</v>
      </c>
      <c r="P5572" s="865">
        <v>18882.900000000001</v>
      </c>
    </row>
    <row r="5573" spans="1:16" ht="33.75" x14ac:dyDescent="0.25">
      <c r="A5573" s="867" t="s">
        <v>7760</v>
      </c>
      <c r="B5573" s="867" t="s">
        <v>3626</v>
      </c>
      <c r="C5573" s="867" t="s">
        <v>3031</v>
      </c>
      <c r="D5573" s="868" t="s">
        <v>16889</v>
      </c>
      <c r="E5573" s="870">
        <v>2200</v>
      </c>
      <c r="F5573" s="869" t="s">
        <v>16888</v>
      </c>
      <c r="G5573" s="868" t="s">
        <v>16887</v>
      </c>
      <c r="H5573" s="867"/>
      <c r="I5573" s="867"/>
      <c r="J5573" s="867"/>
      <c r="K5573" s="866">
        <v>2</v>
      </c>
      <c r="L5573" s="866">
        <v>12</v>
      </c>
      <c r="M5573" s="865">
        <v>28143.836107055209</v>
      </c>
      <c r="N5573" s="866">
        <v>1</v>
      </c>
      <c r="O5573" s="866">
        <v>6</v>
      </c>
      <c r="P5573" s="865">
        <v>14082.9</v>
      </c>
    </row>
    <row r="5574" spans="1:16" ht="33.75" x14ac:dyDescent="0.25">
      <c r="A5574" s="867" t="s">
        <v>7760</v>
      </c>
      <c r="B5574" s="867" t="s">
        <v>3626</v>
      </c>
      <c r="C5574" s="867" t="s">
        <v>3031</v>
      </c>
      <c r="D5574" s="868" t="s">
        <v>7863</v>
      </c>
      <c r="E5574" s="870">
        <v>2500</v>
      </c>
      <c r="F5574" s="869" t="s">
        <v>16886</v>
      </c>
      <c r="G5574" s="868" t="s">
        <v>16885</v>
      </c>
      <c r="H5574" s="867" t="s">
        <v>7796</v>
      </c>
      <c r="I5574" s="867" t="s">
        <v>2704</v>
      </c>
      <c r="J5574" s="867" t="s">
        <v>8010</v>
      </c>
      <c r="K5574" s="866">
        <v>2</v>
      </c>
      <c r="L5574" s="866">
        <v>12</v>
      </c>
      <c r="M5574" s="865">
        <v>31981.631939835464</v>
      </c>
      <c r="N5574" s="866">
        <v>3</v>
      </c>
      <c r="O5574" s="866">
        <v>6</v>
      </c>
      <c r="P5574" s="865">
        <v>15882.9</v>
      </c>
    </row>
    <row r="5575" spans="1:16" ht="33.75" x14ac:dyDescent="0.25">
      <c r="A5575" s="867" t="s">
        <v>7760</v>
      </c>
      <c r="B5575" s="867" t="s">
        <v>3626</v>
      </c>
      <c r="C5575" s="867" t="s">
        <v>3031</v>
      </c>
      <c r="D5575" s="868" t="s">
        <v>7863</v>
      </c>
      <c r="E5575" s="870">
        <v>2500</v>
      </c>
      <c r="F5575" s="869" t="s">
        <v>16884</v>
      </c>
      <c r="G5575" s="868" t="s">
        <v>16883</v>
      </c>
      <c r="H5575" s="867" t="s">
        <v>7796</v>
      </c>
      <c r="I5575" s="867" t="s">
        <v>2745</v>
      </c>
      <c r="J5575" s="867" t="s">
        <v>8166</v>
      </c>
      <c r="K5575" s="866">
        <v>3</v>
      </c>
      <c r="L5575" s="866">
        <v>12</v>
      </c>
      <c r="M5575" s="865">
        <v>31981.631939835464</v>
      </c>
      <c r="N5575" s="866">
        <v>2</v>
      </c>
      <c r="O5575" s="866">
        <v>6</v>
      </c>
      <c r="P5575" s="865">
        <v>15882.9</v>
      </c>
    </row>
    <row r="5576" spans="1:16" ht="33.75" x14ac:dyDescent="0.25">
      <c r="A5576" s="867" t="s">
        <v>7760</v>
      </c>
      <c r="B5576" s="867" t="s">
        <v>3626</v>
      </c>
      <c r="C5576" s="867" t="s">
        <v>3031</v>
      </c>
      <c r="D5576" s="868" t="s">
        <v>7863</v>
      </c>
      <c r="E5576" s="870">
        <v>2500</v>
      </c>
      <c r="F5576" s="869" t="s">
        <v>16882</v>
      </c>
      <c r="G5576" s="868" t="s">
        <v>16881</v>
      </c>
      <c r="H5576" s="867"/>
      <c r="I5576" s="867"/>
      <c r="J5576" s="867"/>
      <c r="K5576" s="866">
        <v>2</v>
      </c>
      <c r="L5576" s="866">
        <v>12</v>
      </c>
      <c r="M5576" s="865">
        <v>31981.631939835464</v>
      </c>
      <c r="N5576" s="866">
        <v>2</v>
      </c>
      <c r="O5576" s="866">
        <v>6</v>
      </c>
      <c r="P5576" s="865">
        <v>15882.9</v>
      </c>
    </row>
    <row r="5577" spans="1:16" ht="33.75" x14ac:dyDescent="0.25">
      <c r="A5577" s="867" t="s">
        <v>7760</v>
      </c>
      <c r="B5577" s="867" t="s">
        <v>3626</v>
      </c>
      <c r="C5577" s="867" t="s">
        <v>3031</v>
      </c>
      <c r="D5577" s="868" t="s">
        <v>7772</v>
      </c>
      <c r="E5577" s="870">
        <v>4200</v>
      </c>
      <c r="F5577" s="869" t="s">
        <v>16880</v>
      </c>
      <c r="G5577" s="868" t="s">
        <v>16879</v>
      </c>
      <c r="H5577" s="867" t="s">
        <v>7756</v>
      </c>
      <c r="I5577" s="867" t="s">
        <v>2892</v>
      </c>
      <c r="J5577" s="867" t="s">
        <v>8178</v>
      </c>
      <c r="K5577" s="866">
        <v>2</v>
      </c>
      <c r="L5577" s="866">
        <v>12</v>
      </c>
      <c r="M5577" s="865">
        <v>53729.141658923581</v>
      </c>
      <c r="N5577" s="866">
        <v>2</v>
      </c>
      <c r="O5577" s="866">
        <v>6</v>
      </c>
      <c r="P5577" s="865">
        <v>26082.9</v>
      </c>
    </row>
    <row r="5578" spans="1:16" ht="33.75" x14ac:dyDescent="0.25">
      <c r="A5578" s="867" t="s">
        <v>7760</v>
      </c>
      <c r="B5578" s="867" t="s">
        <v>3626</v>
      </c>
      <c r="C5578" s="867" t="s">
        <v>3031</v>
      </c>
      <c r="D5578" s="868" t="s">
        <v>14245</v>
      </c>
      <c r="E5578" s="870">
        <v>4200</v>
      </c>
      <c r="F5578" s="869" t="s">
        <v>16878</v>
      </c>
      <c r="G5578" s="868" t="s">
        <v>16877</v>
      </c>
      <c r="H5578" s="867" t="s">
        <v>7756</v>
      </c>
      <c r="I5578" s="867" t="s">
        <v>2676</v>
      </c>
      <c r="J5578" s="867" t="s">
        <v>8036</v>
      </c>
      <c r="K5578" s="866">
        <v>1</v>
      </c>
      <c r="L5578" s="866">
        <v>1</v>
      </c>
      <c r="M5578" s="865">
        <v>4477.4284715769645</v>
      </c>
      <c r="N5578" s="866">
        <v>0</v>
      </c>
      <c r="O5578" s="866">
        <v>0</v>
      </c>
      <c r="P5578" s="865">
        <v>0</v>
      </c>
    </row>
    <row r="5579" spans="1:16" ht="33.75" x14ac:dyDescent="0.25">
      <c r="A5579" s="867" t="s">
        <v>7760</v>
      </c>
      <c r="B5579" s="867" t="s">
        <v>3626</v>
      </c>
      <c r="C5579" s="867" t="s">
        <v>3031</v>
      </c>
      <c r="D5579" s="868" t="s">
        <v>14245</v>
      </c>
      <c r="E5579" s="870">
        <v>4200</v>
      </c>
      <c r="F5579" s="869" t="s">
        <v>16876</v>
      </c>
      <c r="G5579" s="868" t="s">
        <v>16875</v>
      </c>
      <c r="H5579" s="867" t="s">
        <v>7796</v>
      </c>
      <c r="I5579" s="867" t="s">
        <v>2883</v>
      </c>
      <c r="J5579" s="867" t="s">
        <v>8383</v>
      </c>
      <c r="K5579" s="866">
        <v>4</v>
      </c>
      <c r="L5579" s="866">
        <v>12</v>
      </c>
      <c r="M5579" s="865">
        <v>53729.141658923581</v>
      </c>
      <c r="N5579" s="866">
        <v>2</v>
      </c>
      <c r="O5579" s="866">
        <v>6</v>
      </c>
      <c r="P5579" s="865">
        <v>26082.9</v>
      </c>
    </row>
    <row r="5580" spans="1:16" ht="33.75" x14ac:dyDescent="0.25">
      <c r="A5580" s="867" t="s">
        <v>7760</v>
      </c>
      <c r="B5580" s="867" t="s">
        <v>3626</v>
      </c>
      <c r="C5580" s="867" t="s">
        <v>3031</v>
      </c>
      <c r="D5580" s="868" t="s">
        <v>16874</v>
      </c>
      <c r="E5580" s="870">
        <v>7500</v>
      </c>
      <c r="F5580" s="869" t="s">
        <v>16873</v>
      </c>
      <c r="G5580" s="868" t="s">
        <v>16872</v>
      </c>
      <c r="H5580" s="867" t="s">
        <v>7756</v>
      </c>
      <c r="I5580" s="867" t="s">
        <v>11997</v>
      </c>
      <c r="J5580" s="867" t="s">
        <v>8199</v>
      </c>
      <c r="K5580" s="866">
        <v>4</v>
      </c>
      <c r="L5580" s="866">
        <v>12</v>
      </c>
      <c r="M5580" s="865">
        <v>95944.89581950639</v>
      </c>
      <c r="N5580" s="866">
        <v>3</v>
      </c>
      <c r="O5580" s="866">
        <v>6</v>
      </c>
      <c r="P5580" s="865">
        <v>45882.9</v>
      </c>
    </row>
    <row r="5581" spans="1:16" ht="33.75" x14ac:dyDescent="0.25">
      <c r="A5581" s="867" t="s">
        <v>7760</v>
      </c>
      <c r="B5581" s="867" t="s">
        <v>3626</v>
      </c>
      <c r="C5581" s="867" t="s">
        <v>3031</v>
      </c>
      <c r="D5581" s="868" t="s">
        <v>9587</v>
      </c>
      <c r="E5581" s="870">
        <v>6000</v>
      </c>
      <c r="F5581" s="869" t="s">
        <v>16871</v>
      </c>
      <c r="G5581" s="868" t="s">
        <v>16870</v>
      </c>
      <c r="H5581" s="867" t="s">
        <v>7756</v>
      </c>
      <c r="I5581" s="867" t="s">
        <v>7748</v>
      </c>
      <c r="J5581" s="867" t="s">
        <v>7805</v>
      </c>
      <c r="K5581" s="866">
        <v>2</v>
      </c>
      <c r="L5581" s="866">
        <v>12</v>
      </c>
      <c r="M5581" s="865">
        <v>76755.916655605106</v>
      </c>
      <c r="N5581" s="866">
        <v>1</v>
      </c>
      <c r="O5581" s="866">
        <v>6</v>
      </c>
      <c r="P5581" s="865">
        <v>36882.9</v>
      </c>
    </row>
    <row r="5582" spans="1:16" ht="33.75" x14ac:dyDescent="0.25">
      <c r="A5582" s="867" t="s">
        <v>7760</v>
      </c>
      <c r="B5582" s="867" t="s">
        <v>3626</v>
      </c>
      <c r="C5582" s="867" t="s">
        <v>3031</v>
      </c>
      <c r="D5582" s="868" t="s">
        <v>7764</v>
      </c>
      <c r="E5582" s="870">
        <v>2700</v>
      </c>
      <c r="F5582" s="869" t="s">
        <v>16869</v>
      </c>
      <c r="G5582" s="868" t="s">
        <v>16868</v>
      </c>
      <c r="H5582" s="867" t="s">
        <v>7796</v>
      </c>
      <c r="I5582" s="867" t="s">
        <v>4025</v>
      </c>
      <c r="J5582" s="867" t="s">
        <v>9178</v>
      </c>
      <c r="K5582" s="866">
        <v>2</v>
      </c>
      <c r="L5582" s="866">
        <v>12</v>
      </c>
      <c r="M5582" s="865">
        <v>34540.162495022305</v>
      </c>
      <c r="N5582" s="866">
        <v>2</v>
      </c>
      <c r="O5582" s="866">
        <v>6</v>
      </c>
      <c r="P5582" s="865">
        <v>17082.900000000001</v>
      </c>
    </row>
    <row r="5583" spans="1:16" ht="33.75" x14ac:dyDescent="0.25">
      <c r="A5583" s="867" t="s">
        <v>7760</v>
      </c>
      <c r="B5583" s="867" t="s">
        <v>3626</v>
      </c>
      <c r="C5583" s="867" t="s">
        <v>3031</v>
      </c>
      <c r="D5583" s="868" t="s">
        <v>15542</v>
      </c>
      <c r="E5583" s="870">
        <v>2200</v>
      </c>
      <c r="F5583" s="869" t="s">
        <v>16867</v>
      </c>
      <c r="G5583" s="868" t="s">
        <v>16866</v>
      </c>
      <c r="H5583" s="867" t="s">
        <v>2751</v>
      </c>
      <c r="I5583" s="867" t="s">
        <v>2741</v>
      </c>
      <c r="J5583" s="867" t="s">
        <v>16865</v>
      </c>
      <c r="K5583" s="866">
        <v>2</v>
      </c>
      <c r="L5583" s="866">
        <v>12</v>
      </c>
      <c r="M5583" s="865">
        <v>28143.836107055209</v>
      </c>
      <c r="N5583" s="866">
        <v>1</v>
      </c>
      <c r="O5583" s="866">
        <v>6</v>
      </c>
      <c r="P5583" s="865">
        <v>14082.9</v>
      </c>
    </row>
    <row r="5584" spans="1:16" ht="33.75" x14ac:dyDescent="0.25">
      <c r="A5584" s="867" t="s">
        <v>7760</v>
      </c>
      <c r="B5584" s="867" t="s">
        <v>3626</v>
      </c>
      <c r="C5584" s="867" t="s">
        <v>3031</v>
      </c>
      <c r="D5584" s="868" t="s">
        <v>9001</v>
      </c>
      <c r="E5584" s="870">
        <v>3500</v>
      </c>
      <c r="F5584" s="869" t="s">
        <v>16864</v>
      </c>
      <c r="G5584" s="868" t="s">
        <v>16863</v>
      </c>
      <c r="H5584" s="867"/>
      <c r="I5584" s="867"/>
      <c r="J5584" s="867"/>
      <c r="K5584" s="866">
        <v>2</v>
      </c>
      <c r="L5584" s="866">
        <v>12</v>
      </c>
      <c r="M5584" s="865">
        <v>44774.284715769652</v>
      </c>
      <c r="N5584" s="866">
        <v>2</v>
      </c>
      <c r="O5584" s="866">
        <v>6</v>
      </c>
      <c r="P5584" s="865">
        <v>21882.9</v>
      </c>
    </row>
    <row r="5585" spans="1:16" ht="33.75" x14ac:dyDescent="0.25">
      <c r="A5585" s="867" t="s">
        <v>7760</v>
      </c>
      <c r="B5585" s="867" t="s">
        <v>3626</v>
      </c>
      <c r="C5585" s="867" t="s">
        <v>3031</v>
      </c>
      <c r="D5585" s="868" t="s">
        <v>8790</v>
      </c>
      <c r="E5585" s="870">
        <v>7500</v>
      </c>
      <c r="F5585" s="869" t="s">
        <v>16862</v>
      </c>
      <c r="G5585" s="868" t="s">
        <v>16861</v>
      </c>
      <c r="H5585" s="867" t="s">
        <v>7817</v>
      </c>
      <c r="I5585" s="867" t="s">
        <v>16860</v>
      </c>
      <c r="J5585" s="867" t="s">
        <v>6</v>
      </c>
      <c r="K5585" s="866">
        <v>7</v>
      </c>
      <c r="L5585" s="866">
        <v>12</v>
      </c>
      <c r="M5585" s="865">
        <v>53729.141658923581</v>
      </c>
      <c r="N5585" s="866">
        <v>2</v>
      </c>
      <c r="O5585" s="866">
        <v>6</v>
      </c>
      <c r="P5585" s="865">
        <v>45882.9</v>
      </c>
    </row>
    <row r="5586" spans="1:16" ht="33.75" x14ac:dyDescent="0.25">
      <c r="A5586" s="867" t="s">
        <v>7760</v>
      </c>
      <c r="B5586" s="867" t="s">
        <v>3626</v>
      </c>
      <c r="C5586" s="867" t="s">
        <v>3031</v>
      </c>
      <c r="D5586" s="868" t="s">
        <v>16859</v>
      </c>
      <c r="E5586" s="870">
        <v>1500</v>
      </c>
      <c r="F5586" s="869" t="s">
        <v>16858</v>
      </c>
      <c r="G5586" s="868" t="s">
        <v>16857</v>
      </c>
      <c r="H5586" s="867"/>
      <c r="I5586" s="867"/>
      <c r="J5586" s="867"/>
      <c r="K5586" s="866">
        <v>2</v>
      </c>
      <c r="L5586" s="866">
        <v>7</v>
      </c>
      <c r="M5586" s="865">
        <v>11193.571178942413</v>
      </c>
      <c r="N5586" s="866">
        <v>0</v>
      </c>
      <c r="O5586" s="866">
        <v>0</v>
      </c>
      <c r="P5586" s="865">
        <v>0</v>
      </c>
    </row>
    <row r="5587" spans="1:16" ht="33.75" x14ac:dyDescent="0.25">
      <c r="A5587" s="867" t="s">
        <v>7760</v>
      </c>
      <c r="B5587" s="867" t="s">
        <v>3626</v>
      </c>
      <c r="C5587" s="867" t="s">
        <v>3031</v>
      </c>
      <c r="D5587" s="868" t="s">
        <v>7764</v>
      </c>
      <c r="E5587" s="870">
        <v>2700</v>
      </c>
      <c r="F5587" s="869" t="s">
        <v>16856</v>
      </c>
      <c r="G5587" s="868" t="s">
        <v>16855</v>
      </c>
      <c r="H5587" s="867" t="s">
        <v>2751</v>
      </c>
      <c r="I5587" s="867" t="s">
        <v>2676</v>
      </c>
      <c r="J5587" s="867" t="s">
        <v>11492</v>
      </c>
      <c r="K5587" s="866">
        <v>2</v>
      </c>
      <c r="L5587" s="866">
        <v>12</v>
      </c>
      <c r="M5587" s="865">
        <v>34540.162495022305</v>
      </c>
      <c r="N5587" s="866">
        <v>2</v>
      </c>
      <c r="O5587" s="866">
        <v>6</v>
      </c>
      <c r="P5587" s="865">
        <v>17082.900000000001</v>
      </c>
    </row>
    <row r="5588" spans="1:16" ht="33.75" x14ac:dyDescent="0.25">
      <c r="A5588" s="867" t="s">
        <v>7760</v>
      </c>
      <c r="B5588" s="867" t="s">
        <v>3626</v>
      </c>
      <c r="C5588" s="867" t="s">
        <v>3031</v>
      </c>
      <c r="D5588" s="868" t="s">
        <v>9448</v>
      </c>
      <c r="E5588" s="870">
        <v>5500</v>
      </c>
      <c r="F5588" s="869" t="s">
        <v>16854</v>
      </c>
      <c r="G5588" s="868" t="s">
        <v>16853</v>
      </c>
      <c r="H5588" s="867" t="s">
        <v>7817</v>
      </c>
      <c r="I5588" s="867" t="s">
        <v>7689</v>
      </c>
      <c r="J5588" s="867" t="s">
        <v>7809</v>
      </c>
      <c r="K5588" s="866">
        <v>8</v>
      </c>
      <c r="L5588" s="866">
        <v>12</v>
      </c>
      <c r="M5588" s="865">
        <v>70359.590267638021</v>
      </c>
      <c r="N5588" s="866">
        <v>3</v>
      </c>
      <c r="O5588" s="866">
        <v>6</v>
      </c>
      <c r="P5588" s="865">
        <v>33882.9</v>
      </c>
    </row>
    <row r="5589" spans="1:16" ht="33.75" x14ac:dyDescent="0.25">
      <c r="A5589" s="867" t="s">
        <v>7760</v>
      </c>
      <c r="B5589" s="867" t="s">
        <v>3626</v>
      </c>
      <c r="C5589" s="867" t="s">
        <v>3031</v>
      </c>
      <c r="D5589" s="868" t="s">
        <v>7764</v>
      </c>
      <c r="E5589" s="870">
        <v>2700</v>
      </c>
      <c r="F5589" s="869" t="s">
        <v>16852</v>
      </c>
      <c r="G5589" s="868" t="s">
        <v>16851</v>
      </c>
      <c r="H5589" s="867" t="s">
        <v>7756</v>
      </c>
      <c r="I5589" s="867" t="s">
        <v>2892</v>
      </c>
      <c r="J5589" s="867" t="s">
        <v>8103</v>
      </c>
      <c r="K5589" s="866">
        <v>3</v>
      </c>
      <c r="L5589" s="866">
        <v>12</v>
      </c>
      <c r="M5589" s="865">
        <v>34540.162495022305</v>
      </c>
      <c r="N5589" s="866">
        <v>2</v>
      </c>
      <c r="O5589" s="866">
        <v>6</v>
      </c>
      <c r="P5589" s="865">
        <v>17082.900000000001</v>
      </c>
    </row>
    <row r="5590" spans="1:16" ht="33.75" x14ac:dyDescent="0.25">
      <c r="A5590" s="867" t="s">
        <v>7760</v>
      </c>
      <c r="B5590" s="867" t="s">
        <v>3626</v>
      </c>
      <c r="C5590" s="867" t="s">
        <v>3031</v>
      </c>
      <c r="D5590" s="868" t="s">
        <v>8237</v>
      </c>
      <c r="E5590" s="870">
        <v>3000</v>
      </c>
      <c r="F5590" s="869" t="s">
        <v>16850</v>
      </c>
      <c r="G5590" s="868" t="s">
        <v>16849</v>
      </c>
      <c r="H5590" s="867" t="s">
        <v>7796</v>
      </c>
      <c r="I5590" s="867" t="s">
        <v>2745</v>
      </c>
      <c r="J5590" s="867" t="s">
        <v>8103</v>
      </c>
      <c r="K5590" s="866">
        <v>5</v>
      </c>
      <c r="L5590" s="866">
        <v>12</v>
      </c>
      <c r="M5590" s="865">
        <v>38377.958327802553</v>
      </c>
      <c r="N5590" s="866">
        <v>3</v>
      </c>
      <c r="O5590" s="866">
        <v>6</v>
      </c>
      <c r="P5590" s="865">
        <v>18882.900000000001</v>
      </c>
    </row>
    <row r="5591" spans="1:16" ht="33.75" x14ac:dyDescent="0.25">
      <c r="A5591" s="867" t="s">
        <v>7760</v>
      </c>
      <c r="B5591" s="867" t="s">
        <v>3626</v>
      </c>
      <c r="C5591" s="867" t="s">
        <v>3031</v>
      </c>
      <c r="D5591" s="868" t="s">
        <v>10970</v>
      </c>
      <c r="E5591" s="870">
        <v>6500</v>
      </c>
      <c r="F5591" s="869" t="s">
        <v>16848</v>
      </c>
      <c r="G5591" s="868" t="s">
        <v>16847</v>
      </c>
      <c r="H5591" s="867" t="s">
        <v>7756</v>
      </c>
      <c r="I5591" s="867" t="s">
        <v>2685</v>
      </c>
      <c r="J5591" s="867" t="s">
        <v>8314</v>
      </c>
      <c r="K5591" s="866">
        <v>7</v>
      </c>
      <c r="L5591" s="866">
        <v>12</v>
      </c>
      <c r="M5591" s="865">
        <v>53729.141658923581</v>
      </c>
      <c r="N5591" s="866">
        <v>2</v>
      </c>
      <c r="O5591" s="866">
        <v>6</v>
      </c>
      <c r="P5591" s="865">
        <v>39882.9</v>
      </c>
    </row>
    <row r="5592" spans="1:16" ht="33.75" x14ac:dyDescent="0.25">
      <c r="A5592" s="867" t="s">
        <v>7760</v>
      </c>
      <c r="B5592" s="867" t="s">
        <v>3626</v>
      </c>
      <c r="C5592" s="867" t="s">
        <v>3031</v>
      </c>
      <c r="D5592" s="868" t="s">
        <v>8237</v>
      </c>
      <c r="E5592" s="870">
        <v>3000</v>
      </c>
      <c r="F5592" s="869" t="s">
        <v>16846</v>
      </c>
      <c r="G5592" s="868" t="s">
        <v>16845</v>
      </c>
      <c r="H5592" s="867"/>
      <c r="I5592" s="867"/>
      <c r="J5592" s="867"/>
      <c r="K5592" s="866">
        <v>3</v>
      </c>
      <c r="L5592" s="866">
        <v>12</v>
      </c>
      <c r="M5592" s="865">
        <v>38377.958327802553</v>
      </c>
      <c r="N5592" s="866">
        <v>2</v>
      </c>
      <c r="O5592" s="866">
        <v>6</v>
      </c>
      <c r="P5592" s="865">
        <v>18882.900000000001</v>
      </c>
    </row>
    <row r="5593" spans="1:16" ht="33.75" x14ac:dyDescent="0.25">
      <c r="A5593" s="867" t="s">
        <v>7760</v>
      </c>
      <c r="B5593" s="867" t="s">
        <v>3626</v>
      </c>
      <c r="C5593" s="867" t="s">
        <v>3031</v>
      </c>
      <c r="D5593" s="868" t="s">
        <v>7863</v>
      </c>
      <c r="E5593" s="870">
        <v>2500</v>
      </c>
      <c r="F5593" s="869" t="s">
        <v>16844</v>
      </c>
      <c r="G5593" s="868" t="s">
        <v>16843</v>
      </c>
      <c r="H5593" s="867"/>
      <c r="I5593" s="867"/>
      <c r="J5593" s="867"/>
      <c r="K5593" s="866">
        <v>0</v>
      </c>
      <c r="L5593" s="866">
        <v>0</v>
      </c>
      <c r="M5593" s="865">
        <v>0</v>
      </c>
      <c r="N5593" s="866">
        <v>3</v>
      </c>
      <c r="O5593" s="866">
        <v>5</v>
      </c>
      <c r="P5593" s="865">
        <v>13235.75</v>
      </c>
    </row>
    <row r="5594" spans="1:16" ht="33.75" x14ac:dyDescent="0.25">
      <c r="A5594" s="867" t="s">
        <v>7760</v>
      </c>
      <c r="B5594" s="867" t="s">
        <v>3626</v>
      </c>
      <c r="C5594" s="867" t="s">
        <v>3031</v>
      </c>
      <c r="D5594" s="868" t="s">
        <v>7863</v>
      </c>
      <c r="E5594" s="870">
        <v>2500</v>
      </c>
      <c r="F5594" s="869" t="s">
        <v>16842</v>
      </c>
      <c r="G5594" s="868" t="s">
        <v>16841</v>
      </c>
      <c r="H5594" s="867"/>
      <c r="I5594" s="867"/>
      <c r="J5594" s="867"/>
      <c r="K5594" s="866">
        <v>4</v>
      </c>
      <c r="L5594" s="866">
        <v>12</v>
      </c>
      <c r="M5594" s="865">
        <v>31981.631939835464</v>
      </c>
      <c r="N5594" s="866">
        <v>2</v>
      </c>
      <c r="O5594" s="866">
        <v>6</v>
      </c>
      <c r="P5594" s="865">
        <v>15882.9</v>
      </c>
    </row>
    <row r="5595" spans="1:16" ht="33.75" x14ac:dyDescent="0.25">
      <c r="A5595" s="867" t="s">
        <v>7760</v>
      </c>
      <c r="B5595" s="867" t="s">
        <v>3626</v>
      </c>
      <c r="C5595" s="867" t="s">
        <v>3031</v>
      </c>
      <c r="D5595" s="868" t="s">
        <v>1876</v>
      </c>
      <c r="E5595" s="870">
        <v>2200</v>
      </c>
      <c r="F5595" s="869" t="s">
        <v>16840</v>
      </c>
      <c r="G5595" s="868" t="s">
        <v>16839</v>
      </c>
      <c r="H5595" s="867"/>
      <c r="I5595" s="867"/>
      <c r="J5595" s="867"/>
      <c r="K5595" s="866">
        <v>2</v>
      </c>
      <c r="L5595" s="866">
        <v>12</v>
      </c>
      <c r="M5595" s="865">
        <v>28143.836107055209</v>
      </c>
      <c r="N5595" s="866">
        <v>1</v>
      </c>
      <c r="O5595" s="866">
        <v>6</v>
      </c>
      <c r="P5595" s="865">
        <v>14082.9</v>
      </c>
    </row>
    <row r="5596" spans="1:16" ht="33.75" x14ac:dyDescent="0.25">
      <c r="A5596" s="867" t="s">
        <v>7760</v>
      </c>
      <c r="B5596" s="867" t="s">
        <v>3626</v>
      </c>
      <c r="C5596" s="867" t="s">
        <v>3031</v>
      </c>
      <c r="D5596" s="868" t="s">
        <v>1876</v>
      </c>
      <c r="E5596" s="870">
        <v>2200</v>
      </c>
      <c r="F5596" s="869" t="s">
        <v>16838</v>
      </c>
      <c r="G5596" s="868" t="s">
        <v>16837</v>
      </c>
      <c r="H5596" s="867" t="s">
        <v>2751</v>
      </c>
      <c r="I5596" s="867" t="s">
        <v>2680</v>
      </c>
      <c r="J5596" s="867" t="s">
        <v>16836</v>
      </c>
      <c r="K5596" s="866">
        <v>2</v>
      </c>
      <c r="L5596" s="866">
        <v>12</v>
      </c>
      <c r="M5596" s="865">
        <v>28143.836107055209</v>
      </c>
      <c r="N5596" s="866">
        <v>1</v>
      </c>
      <c r="O5596" s="866">
        <v>6</v>
      </c>
      <c r="P5596" s="865">
        <v>14082.9</v>
      </c>
    </row>
    <row r="5597" spans="1:16" ht="33.75" x14ac:dyDescent="0.25">
      <c r="A5597" s="867" t="s">
        <v>7760</v>
      </c>
      <c r="B5597" s="867" t="s">
        <v>3626</v>
      </c>
      <c r="C5597" s="867" t="s">
        <v>3031</v>
      </c>
      <c r="D5597" s="868" t="s">
        <v>7764</v>
      </c>
      <c r="E5597" s="870">
        <v>2700</v>
      </c>
      <c r="F5597" s="869" t="s">
        <v>16835</v>
      </c>
      <c r="G5597" s="868" t="s">
        <v>16834</v>
      </c>
      <c r="H5597" s="867"/>
      <c r="I5597" s="867"/>
      <c r="J5597" s="867"/>
      <c r="K5597" s="866">
        <v>2</v>
      </c>
      <c r="L5597" s="866">
        <v>12</v>
      </c>
      <c r="M5597" s="865">
        <v>34540.162495022305</v>
      </c>
      <c r="N5597" s="866">
        <v>1</v>
      </c>
      <c r="O5597" s="866">
        <v>6</v>
      </c>
      <c r="P5597" s="865">
        <v>17082.900000000001</v>
      </c>
    </row>
    <row r="5598" spans="1:16" ht="33.75" x14ac:dyDescent="0.25">
      <c r="A5598" s="867" t="s">
        <v>7760</v>
      </c>
      <c r="B5598" s="867" t="s">
        <v>3626</v>
      </c>
      <c r="C5598" s="867" t="s">
        <v>3031</v>
      </c>
      <c r="D5598" s="868" t="s">
        <v>15542</v>
      </c>
      <c r="E5598" s="870">
        <v>2200</v>
      </c>
      <c r="F5598" s="869" t="s">
        <v>16833</v>
      </c>
      <c r="G5598" s="868" t="s">
        <v>16832</v>
      </c>
      <c r="H5598" s="867" t="s">
        <v>7796</v>
      </c>
      <c r="I5598" s="867" t="s">
        <v>2685</v>
      </c>
      <c r="J5598" s="867" t="s">
        <v>8103</v>
      </c>
      <c r="K5598" s="866">
        <v>2</v>
      </c>
      <c r="L5598" s="866">
        <v>12</v>
      </c>
      <c r="M5598" s="865">
        <v>28143.836107055209</v>
      </c>
      <c r="N5598" s="866">
        <v>1</v>
      </c>
      <c r="O5598" s="866">
        <v>6</v>
      </c>
      <c r="P5598" s="865">
        <v>14082.9</v>
      </c>
    </row>
    <row r="5599" spans="1:16" ht="33.75" x14ac:dyDescent="0.25">
      <c r="A5599" s="867" t="s">
        <v>7760</v>
      </c>
      <c r="B5599" s="867" t="s">
        <v>3626</v>
      </c>
      <c r="C5599" s="867" t="s">
        <v>3031</v>
      </c>
      <c r="D5599" s="868" t="s">
        <v>7764</v>
      </c>
      <c r="E5599" s="870">
        <v>2700</v>
      </c>
      <c r="F5599" s="869" t="s">
        <v>16831</v>
      </c>
      <c r="G5599" s="868" t="s">
        <v>16830</v>
      </c>
      <c r="H5599" s="867"/>
      <c r="I5599" s="867"/>
      <c r="J5599" s="867"/>
      <c r="K5599" s="866">
        <v>2</v>
      </c>
      <c r="L5599" s="866">
        <v>12</v>
      </c>
      <c r="M5599" s="865">
        <v>34540.162495022305</v>
      </c>
      <c r="N5599" s="866">
        <v>2</v>
      </c>
      <c r="O5599" s="866">
        <v>6</v>
      </c>
      <c r="P5599" s="865">
        <v>17082.900000000001</v>
      </c>
    </row>
    <row r="5600" spans="1:16" ht="33.75" x14ac:dyDescent="0.25">
      <c r="A5600" s="867" t="s">
        <v>7760</v>
      </c>
      <c r="B5600" s="867" t="s">
        <v>3626</v>
      </c>
      <c r="C5600" s="867" t="s">
        <v>3031</v>
      </c>
      <c r="D5600" s="868" t="s">
        <v>7764</v>
      </c>
      <c r="E5600" s="870">
        <v>2700</v>
      </c>
      <c r="F5600" s="869" t="s">
        <v>16829</v>
      </c>
      <c r="G5600" s="868" t="s">
        <v>16828</v>
      </c>
      <c r="H5600" s="867" t="s">
        <v>2751</v>
      </c>
      <c r="I5600" s="867" t="s">
        <v>2741</v>
      </c>
      <c r="J5600" s="867" t="s">
        <v>16827</v>
      </c>
      <c r="K5600" s="866">
        <v>2</v>
      </c>
      <c r="L5600" s="866">
        <v>12</v>
      </c>
      <c r="M5600" s="865">
        <v>34540.162495022305</v>
      </c>
      <c r="N5600" s="866">
        <v>2</v>
      </c>
      <c r="O5600" s="866">
        <v>6</v>
      </c>
      <c r="P5600" s="865">
        <v>17082.900000000001</v>
      </c>
    </row>
    <row r="5601" spans="1:16" ht="33.75" x14ac:dyDescent="0.25">
      <c r="A5601" s="867" t="s">
        <v>7760</v>
      </c>
      <c r="B5601" s="867" t="s">
        <v>3626</v>
      </c>
      <c r="C5601" s="867" t="s">
        <v>3031</v>
      </c>
      <c r="D5601" s="868" t="s">
        <v>7764</v>
      </c>
      <c r="E5601" s="870">
        <v>2700</v>
      </c>
      <c r="F5601" s="869" t="s">
        <v>16826</v>
      </c>
      <c r="G5601" s="868" t="s">
        <v>16825</v>
      </c>
      <c r="H5601" s="867" t="s">
        <v>2751</v>
      </c>
      <c r="I5601" s="867" t="s">
        <v>2786</v>
      </c>
      <c r="J5601" s="867" t="s">
        <v>16824</v>
      </c>
      <c r="K5601" s="866">
        <v>2</v>
      </c>
      <c r="L5601" s="866">
        <v>12</v>
      </c>
      <c r="M5601" s="865">
        <v>34540.162495022305</v>
      </c>
      <c r="N5601" s="866">
        <v>2</v>
      </c>
      <c r="O5601" s="866">
        <v>4</v>
      </c>
      <c r="P5601" s="865">
        <v>11388.6</v>
      </c>
    </row>
    <row r="5602" spans="1:16" ht="33.75" x14ac:dyDescent="0.25">
      <c r="A5602" s="867" t="s">
        <v>7760</v>
      </c>
      <c r="B5602" s="867" t="s">
        <v>3626</v>
      </c>
      <c r="C5602" s="867" t="s">
        <v>3031</v>
      </c>
      <c r="D5602" s="868" t="s">
        <v>11307</v>
      </c>
      <c r="E5602" s="870">
        <v>4200</v>
      </c>
      <c r="F5602" s="869" t="s">
        <v>16823</v>
      </c>
      <c r="G5602" s="868" t="s">
        <v>16822</v>
      </c>
      <c r="H5602" s="867" t="s">
        <v>7796</v>
      </c>
      <c r="I5602" s="867" t="s">
        <v>2685</v>
      </c>
      <c r="J5602" s="867" t="s">
        <v>7967</v>
      </c>
      <c r="K5602" s="866">
        <v>2</v>
      </c>
      <c r="L5602" s="866">
        <v>12</v>
      </c>
      <c r="M5602" s="865">
        <v>53729.141658923581</v>
      </c>
      <c r="N5602" s="866">
        <v>1</v>
      </c>
      <c r="O5602" s="866">
        <v>6</v>
      </c>
      <c r="P5602" s="865">
        <v>26082.9</v>
      </c>
    </row>
    <row r="5603" spans="1:16" ht="33.75" x14ac:dyDescent="0.25">
      <c r="A5603" s="867" t="s">
        <v>7760</v>
      </c>
      <c r="B5603" s="867" t="s">
        <v>3626</v>
      </c>
      <c r="C5603" s="867" t="s">
        <v>3031</v>
      </c>
      <c r="D5603" s="868" t="s">
        <v>7799</v>
      </c>
      <c r="E5603" s="870">
        <v>5500</v>
      </c>
      <c r="F5603" s="869" t="s">
        <v>16821</v>
      </c>
      <c r="G5603" s="868" t="s">
        <v>16820</v>
      </c>
      <c r="H5603" s="867" t="s">
        <v>7756</v>
      </c>
      <c r="I5603" s="867" t="s">
        <v>2703</v>
      </c>
      <c r="J5603" s="867" t="s">
        <v>7967</v>
      </c>
      <c r="K5603" s="866">
        <v>4</v>
      </c>
      <c r="L5603" s="866">
        <v>12</v>
      </c>
      <c r="M5603" s="865">
        <v>70359.590267638021</v>
      </c>
      <c r="N5603" s="866">
        <v>0</v>
      </c>
      <c r="O5603" s="866">
        <v>0</v>
      </c>
      <c r="P5603" s="865">
        <v>0</v>
      </c>
    </row>
    <row r="5604" spans="1:16" ht="33.75" x14ac:dyDescent="0.25">
      <c r="A5604" s="867" t="s">
        <v>7760</v>
      </c>
      <c r="B5604" s="867" t="s">
        <v>3626</v>
      </c>
      <c r="C5604" s="867" t="s">
        <v>3031</v>
      </c>
      <c r="D5604" s="868" t="s">
        <v>1876</v>
      </c>
      <c r="E5604" s="870">
        <v>2200</v>
      </c>
      <c r="F5604" s="869" t="s">
        <v>16819</v>
      </c>
      <c r="G5604" s="868" t="s">
        <v>16818</v>
      </c>
      <c r="H5604" s="867" t="s">
        <v>7796</v>
      </c>
      <c r="I5604" s="867" t="s">
        <v>2708</v>
      </c>
      <c r="J5604" s="867" t="s">
        <v>7769</v>
      </c>
      <c r="K5604" s="866">
        <v>3</v>
      </c>
      <c r="L5604" s="866">
        <v>12</v>
      </c>
      <c r="M5604" s="865">
        <v>28143.836107055209</v>
      </c>
      <c r="N5604" s="866">
        <v>2</v>
      </c>
      <c r="O5604" s="866">
        <v>6</v>
      </c>
      <c r="P5604" s="865">
        <v>14082.9</v>
      </c>
    </row>
    <row r="5605" spans="1:16" ht="33.75" x14ac:dyDescent="0.25">
      <c r="A5605" s="867" t="s">
        <v>7760</v>
      </c>
      <c r="B5605" s="867" t="s">
        <v>3626</v>
      </c>
      <c r="C5605" s="867" t="s">
        <v>3031</v>
      </c>
      <c r="D5605" s="868" t="s">
        <v>14331</v>
      </c>
      <c r="E5605" s="870">
        <v>5500</v>
      </c>
      <c r="F5605" s="869" t="s">
        <v>16817</v>
      </c>
      <c r="G5605" s="868" t="s">
        <v>16816</v>
      </c>
      <c r="H5605" s="867" t="s">
        <v>7756</v>
      </c>
      <c r="I5605" s="867" t="s">
        <v>10346</v>
      </c>
      <c r="J5605" s="867" t="s">
        <v>10345</v>
      </c>
      <c r="K5605" s="866">
        <v>3</v>
      </c>
      <c r="L5605" s="866">
        <v>12</v>
      </c>
      <c r="M5605" s="865">
        <v>70359.590267638021</v>
      </c>
      <c r="N5605" s="866">
        <v>1</v>
      </c>
      <c r="O5605" s="866">
        <v>6</v>
      </c>
      <c r="P5605" s="865">
        <v>33882.9</v>
      </c>
    </row>
    <row r="5606" spans="1:16" ht="33.75" x14ac:dyDescent="0.25">
      <c r="A5606" s="867" t="s">
        <v>7760</v>
      </c>
      <c r="B5606" s="867" t="s">
        <v>3626</v>
      </c>
      <c r="C5606" s="867" t="s">
        <v>3031</v>
      </c>
      <c r="D5606" s="868" t="s">
        <v>7854</v>
      </c>
      <c r="E5606" s="870">
        <v>4200</v>
      </c>
      <c r="F5606" s="869" t="s">
        <v>16815</v>
      </c>
      <c r="G5606" s="868" t="s">
        <v>16814</v>
      </c>
      <c r="H5606" s="867" t="s">
        <v>7756</v>
      </c>
      <c r="I5606" s="867" t="s">
        <v>2933</v>
      </c>
      <c r="J5606" s="867" t="s">
        <v>8100</v>
      </c>
      <c r="K5606" s="866">
        <v>3</v>
      </c>
      <c r="L5606" s="866">
        <v>9</v>
      </c>
      <c r="M5606" s="865">
        <v>40296.856244192684</v>
      </c>
      <c r="N5606" s="866">
        <v>3</v>
      </c>
      <c r="O5606" s="866">
        <v>5</v>
      </c>
      <c r="P5606" s="865">
        <v>21735.75</v>
      </c>
    </row>
    <row r="5607" spans="1:16" ht="33.75" x14ac:dyDescent="0.25">
      <c r="A5607" s="867" t="s">
        <v>7760</v>
      </c>
      <c r="B5607" s="867" t="s">
        <v>3626</v>
      </c>
      <c r="C5607" s="867" t="s">
        <v>3031</v>
      </c>
      <c r="D5607" s="868" t="s">
        <v>7854</v>
      </c>
      <c r="E5607" s="870">
        <v>4200</v>
      </c>
      <c r="F5607" s="869" t="s">
        <v>16813</v>
      </c>
      <c r="G5607" s="868" t="s">
        <v>16812</v>
      </c>
      <c r="H5607" s="867" t="s">
        <v>7756</v>
      </c>
      <c r="I5607" s="867" t="s">
        <v>2892</v>
      </c>
      <c r="J5607" s="867" t="s">
        <v>7780</v>
      </c>
      <c r="K5607" s="866">
        <v>4</v>
      </c>
      <c r="L5607" s="866">
        <v>12</v>
      </c>
      <c r="M5607" s="865">
        <v>53729.141658923581</v>
      </c>
      <c r="N5607" s="866">
        <v>0</v>
      </c>
      <c r="O5607" s="866">
        <v>0</v>
      </c>
      <c r="P5607" s="865">
        <v>0</v>
      </c>
    </row>
    <row r="5608" spans="1:16" x14ac:dyDescent="0.25">
      <c r="A5608" s="1772" t="s">
        <v>2848</v>
      </c>
      <c r="B5608" s="1772"/>
      <c r="C5608" s="1772"/>
      <c r="D5608" s="1772"/>
      <c r="E5608" s="1772"/>
      <c r="F5608" s="1772" t="s">
        <v>378</v>
      </c>
      <c r="G5608" s="1772"/>
      <c r="H5608" s="1772"/>
      <c r="I5608" s="1772"/>
      <c r="J5608" s="1772"/>
      <c r="K5608" s="1771" t="s">
        <v>2847</v>
      </c>
      <c r="L5608" s="1771"/>
      <c r="M5608" s="1771"/>
      <c r="N5608" s="1771" t="s">
        <v>2846</v>
      </c>
      <c r="O5608" s="1771"/>
      <c r="P5608" s="1771"/>
    </row>
    <row r="5609" spans="1:16" ht="69.75" x14ac:dyDescent="0.25">
      <c r="A5609" s="1535" t="s">
        <v>2845</v>
      </c>
      <c r="B5609" s="1535" t="s">
        <v>5</v>
      </c>
      <c r="C5609" s="1535" t="s">
        <v>2844</v>
      </c>
      <c r="D5609" s="1535" t="s">
        <v>2843</v>
      </c>
      <c r="E5609" s="1536" t="s">
        <v>2842</v>
      </c>
      <c r="F5609" s="1537" t="s">
        <v>2841</v>
      </c>
      <c r="G5609" s="1540" t="s">
        <v>2840</v>
      </c>
      <c r="H5609" s="1535" t="s">
        <v>2839</v>
      </c>
      <c r="I5609" s="1535" t="s">
        <v>2838</v>
      </c>
      <c r="J5609" s="1535" t="s">
        <v>2837</v>
      </c>
      <c r="K5609" s="1538" t="s">
        <v>2836</v>
      </c>
      <c r="L5609" s="1538" t="s">
        <v>2835</v>
      </c>
      <c r="M5609" s="1539" t="s">
        <v>2834</v>
      </c>
      <c r="N5609" s="1538" t="s">
        <v>2836</v>
      </c>
      <c r="O5609" s="1538" t="s">
        <v>2835</v>
      </c>
      <c r="P5609" s="1539" t="s">
        <v>2834</v>
      </c>
    </row>
    <row r="5610" spans="1:16" ht="33.75" x14ac:dyDescent="0.25">
      <c r="A5610" s="867" t="s">
        <v>7760</v>
      </c>
      <c r="B5610" s="867" t="s">
        <v>3626</v>
      </c>
      <c r="C5610" s="867" t="s">
        <v>3031</v>
      </c>
      <c r="D5610" s="868" t="s">
        <v>7863</v>
      </c>
      <c r="E5610" s="870">
        <v>2500</v>
      </c>
      <c r="F5610" s="869" t="s">
        <v>16811</v>
      </c>
      <c r="G5610" s="868" t="s">
        <v>16810</v>
      </c>
      <c r="H5610" s="867"/>
      <c r="I5610" s="867"/>
      <c r="J5610" s="867"/>
      <c r="K5610" s="866">
        <v>3</v>
      </c>
      <c r="L5610" s="866">
        <v>12</v>
      </c>
      <c r="M5610" s="865">
        <v>31981.631939835464</v>
      </c>
      <c r="N5610" s="866">
        <v>2</v>
      </c>
      <c r="O5610" s="866">
        <v>6</v>
      </c>
      <c r="P5610" s="865">
        <v>15882.9</v>
      </c>
    </row>
    <row r="5611" spans="1:16" ht="33.75" x14ac:dyDescent="0.25">
      <c r="A5611" s="867" t="s">
        <v>7760</v>
      </c>
      <c r="B5611" s="867" t="s">
        <v>3626</v>
      </c>
      <c r="C5611" s="867" t="s">
        <v>3031</v>
      </c>
      <c r="D5611" s="868" t="s">
        <v>7863</v>
      </c>
      <c r="E5611" s="870">
        <v>2500</v>
      </c>
      <c r="F5611" s="869" t="s">
        <v>16809</v>
      </c>
      <c r="G5611" s="868" t="s">
        <v>16808</v>
      </c>
      <c r="H5611" s="867"/>
      <c r="I5611" s="867"/>
      <c r="J5611" s="867"/>
      <c r="K5611" s="866">
        <v>3</v>
      </c>
      <c r="L5611" s="866">
        <v>12</v>
      </c>
      <c r="M5611" s="865">
        <v>31981.631939835464</v>
      </c>
      <c r="N5611" s="866">
        <v>2</v>
      </c>
      <c r="O5611" s="866">
        <v>6</v>
      </c>
      <c r="P5611" s="865">
        <v>15882.9</v>
      </c>
    </row>
    <row r="5612" spans="1:16" ht="33.75" x14ac:dyDescent="0.25">
      <c r="A5612" s="867" t="s">
        <v>7760</v>
      </c>
      <c r="B5612" s="867" t="s">
        <v>3626</v>
      </c>
      <c r="C5612" s="867" t="s">
        <v>3031</v>
      </c>
      <c r="D5612" s="868" t="s">
        <v>7829</v>
      </c>
      <c r="E5612" s="870">
        <v>3200</v>
      </c>
      <c r="F5612" s="869" t="s">
        <v>16807</v>
      </c>
      <c r="G5612" s="868" t="s">
        <v>16806</v>
      </c>
      <c r="H5612" s="867" t="s">
        <v>7796</v>
      </c>
      <c r="I5612" s="867" t="s">
        <v>3419</v>
      </c>
      <c r="J5612" s="867" t="s">
        <v>8756</v>
      </c>
      <c r="K5612" s="866">
        <v>4</v>
      </c>
      <c r="L5612" s="866">
        <v>12</v>
      </c>
      <c r="M5612" s="865">
        <v>31981.631939835464</v>
      </c>
      <c r="N5612" s="866">
        <v>2</v>
      </c>
      <c r="O5612" s="866">
        <v>6</v>
      </c>
      <c r="P5612" s="865">
        <v>20082.900000000001</v>
      </c>
    </row>
    <row r="5613" spans="1:16" ht="33.75" x14ac:dyDescent="0.25">
      <c r="A5613" s="867" t="s">
        <v>7760</v>
      </c>
      <c r="B5613" s="867" t="s">
        <v>3626</v>
      </c>
      <c r="C5613" s="867" t="s">
        <v>3031</v>
      </c>
      <c r="D5613" s="868" t="s">
        <v>7799</v>
      </c>
      <c r="E5613" s="870">
        <v>5500</v>
      </c>
      <c r="F5613" s="869" t="s">
        <v>16805</v>
      </c>
      <c r="G5613" s="868" t="s">
        <v>16804</v>
      </c>
      <c r="H5613" s="867" t="s">
        <v>7756</v>
      </c>
      <c r="I5613" s="867" t="s">
        <v>2703</v>
      </c>
      <c r="J5613" s="867" t="s">
        <v>7773</v>
      </c>
      <c r="K5613" s="866">
        <v>2</v>
      </c>
      <c r="L5613" s="866">
        <v>12</v>
      </c>
      <c r="M5613" s="865">
        <v>70359.590267638021</v>
      </c>
      <c r="N5613" s="866">
        <v>2</v>
      </c>
      <c r="O5613" s="866">
        <v>6</v>
      </c>
      <c r="P5613" s="865">
        <v>33882.9</v>
      </c>
    </row>
    <row r="5614" spans="1:16" ht="33.75" x14ac:dyDescent="0.25">
      <c r="A5614" s="867" t="s">
        <v>7760</v>
      </c>
      <c r="B5614" s="867" t="s">
        <v>3626</v>
      </c>
      <c r="C5614" s="867" t="s">
        <v>3031</v>
      </c>
      <c r="D5614" s="868" t="s">
        <v>8345</v>
      </c>
      <c r="E5614" s="870">
        <v>9000</v>
      </c>
      <c r="F5614" s="869" t="s">
        <v>16803</v>
      </c>
      <c r="G5614" s="868" t="s">
        <v>16802</v>
      </c>
      <c r="H5614" s="867" t="s">
        <v>2818</v>
      </c>
      <c r="I5614" s="867" t="s">
        <v>2722</v>
      </c>
      <c r="J5614" s="867" t="s">
        <v>8756</v>
      </c>
      <c r="K5614" s="866">
        <v>5</v>
      </c>
      <c r="L5614" s="866">
        <v>12</v>
      </c>
      <c r="M5614" s="865">
        <v>95944.89581950639</v>
      </c>
      <c r="N5614" s="866">
        <v>1</v>
      </c>
      <c r="O5614" s="866">
        <v>6</v>
      </c>
      <c r="P5614" s="865">
        <v>54882.9</v>
      </c>
    </row>
    <row r="5615" spans="1:16" ht="33.75" x14ac:dyDescent="0.25">
      <c r="A5615" s="867" t="s">
        <v>7760</v>
      </c>
      <c r="B5615" s="867" t="s">
        <v>3626</v>
      </c>
      <c r="C5615" s="867" t="s">
        <v>3031</v>
      </c>
      <c r="D5615" s="868" t="s">
        <v>8237</v>
      </c>
      <c r="E5615" s="870">
        <v>3000</v>
      </c>
      <c r="F5615" s="869" t="s">
        <v>16801</v>
      </c>
      <c r="G5615" s="868" t="s">
        <v>16800</v>
      </c>
      <c r="H5615" s="867" t="s">
        <v>7796</v>
      </c>
      <c r="I5615" s="867" t="s">
        <v>2704</v>
      </c>
      <c r="J5615" s="867" t="s">
        <v>7958</v>
      </c>
      <c r="K5615" s="866">
        <v>5</v>
      </c>
      <c r="L5615" s="866">
        <v>12</v>
      </c>
      <c r="M5615" s="865">
        <v>38377.958327802553</v>
      </c>
      <c r="N5615" s="866">
        <v>3</v>
      </c>
      <c r="O5615" s="866">
        <v>6</v>
      </c>
      <c r="P5615" s="865">
        <v>18882.900000000001</v>
      </c>
    </row>
    <row r="5616" spans="1:16" ht="33.75" x14ac:dyDescent="0.25">
      <c r="A5616" s="867" t="s">
        <v>7760</v>
      </c>
      <c r="B5616" s="867" t="s">
        <v>3626</v>
      </c>
      <c r="C5616" s="867" t="s">
        <v>3031</v>
      </c>
      <c r="D5616" s="868" t="s">
        <v>16799</v>
      </c>
      <c r="E5616" s="870">
        <v>7500</v>
      </c>
      <c r="F5616" s="869" t="s">
        <v>16798</v>
      </c>
      <c r="G5616" s="868" t="s">
        <v>16797</v>
      </c>
      <c r="H5616" s="867" t="s">
        <v>7756</v>
      </c>
      <c r="I5616" s="867" t="s">
        <v>2772</v>
      </c>
      <c r="J5616" s="867" t="s">
        <v>7836</v>
      </c>
      <c r="K5616" s="866">
        <v>3</v>
      </c>
      <c r="L5616" s="866">
        <v>12</v>
      </c>
      <c r="M5616" s="865">
        <v>95944.89581950639</v>
      </c>
      <c r="N5616" s="866">
        <v>2</v>
      </c>
      <c r="O5616" s="866">
        <v>6</v>
      </c>
      <c r="P5616" s="865">
        <v>45882.9</v>
      </c>
    </row>
    <row r="5617" spans="1:16" ht="33.75" x14ac:dyDescent="0.25">
      <c r="A5617" s="867" t="s">
        <v>7760</v>
      </c>
      <c r="B5617" s="867" t="s">
        <v>3626</v>
      </c>
      <c r="C5617" s="867" t="s">
        <v>3031</v>
      </c>
      <c r="D5617" s="868" t="s">
        <v>16796</v>
      </c>
      <c r="E5617" s="870">
        <v>7500</v>
      </c>
      <c r="F5617" s="869" t="s">
        <v>16795</v>
      </c>
      <c r="G5617" s="868" t="s">
        <v>16794</v>
      </c>
      <c r="H5617" s="867" t="s">
        <v>7756</v>
      </c>
      <c r="I5617" s="867" t="s">
        <v>2722</v>
      </c>
      <c r="J5617" s="867" t="s">
        <v>7792</v>
      </c>
      <c r="K5617" s="866">
        <v>4</v>
      </c>
      <c r="L5617" s="866">
        <v>6</v>
      </c>
      <c r="M5617" s="865">
        <v>47972.447909753195</v>
      </c>
      <c r="N5617" s="866">
        <v>0</v>
      </c>
      <c r="O5617" s="866">
        <v>0</v>
      </c>
      <c r="P5617" s="865">
        <v>0</v>
      </c>
    </row>
    <row r="5618" spans="1:16" ht="33.75" x14ac:dyDescent="0.25">
      <c r="A5618" s="867" t="s">
        <v>7760</v>
      </c>
      <c r="B5618" s="867" t="s">
        <v>3626</v>
      </c>
      <c r="C5618" s="867" t="s">
        <v>3031</v>
      </c>
      <c r="D5618" s="868" t="s">
        <v>10414</v>
      </c>
      <c r="E5618" s="870">
        <v>5500</v>
      </c>
      <c r="F5618" s="869" t="s">
        <v>16793</v>
      </c>
      <c r="G5618" s="868" t="s">
        <v>16792</v>
      </c>
      <c r="H5618" s="867" t="s">
        <v>7756</v>
      </c>
      <c r="I5618" s="867" t="s">
        <v>5493</v>
      </c>
      <c r="J5618" s="867" t="s">
        <v>7773</v>
      </c>
      <c r="K5618" s="866">
        <v>2</v>
      </c>
      <c r="L5618" s="866">
        <v>12</v>
      </c>
      <c r="M5618" s="865">
        <v>70359.590267638021</v>
      </c>
      <c r="N5618" s="866">
        <v>2</v>
      </c>
      <c r="O5618" s="866">
        <v>6</v>
      </c>
      <c r="P5618" s="865">
        <v>33882.9</v>
      </c>
    </row>
    <row r="5619" spans="1:16" ht="33.75" x14ac:dyDescent="0.25">
      <c r="A5619" s="867" t="s">
        <v>7760</v>
      </c>
      <c r="B5619" s="867" t="s">
        <v>3626</v>
      </c>
      <c r="C5619" s="867" t="s">
        <v>3031</v>
      </c>
      <c r="D5619" s="868" t="s">
        <v>8465</v>
      </c>
      <c r="E5619" s="870">
        <v>4200</v>
      </c>
      <c r="F5619" s="869" t="s">
        <v>16791</v>
      </c>
      <c r="G5619" s="868" t="s">
        <v>16790</v>
      </c>
      <c r="H5619" s="867" t="s">
        <v>7756</v>
      </c>
      <c r="I5619" s="867" t="s">
        <v>3252</v>
      </c>
      <c r="J5619" s="867" t="s">
        <v>7773</v>
      </c>
      <c r="K5619" s="866">
        <v>2</v>
      </c>
      <c r="L5619" s="866">
        <v>12</v>
      </c>
      <c r="M5619" s="865">
        <v>53729.141658923581</v>
      </c>
      <c r="N5619" s="866">
        <v>2</v>
      </c>
      <c r="O5619" s="866">
        <v>6</v>
      </c>
      <c r="P5619" s="865">
        <v>26082.9</v>
      </c>
    </row>
    <row r="5620" spans="1:16" ht="33.75" x14ac:dyDescent="0.25">
      <c r="A5620" s="867" t="s">
        <v>7760</v>
      </c>
      <c r="B5620" s="867" t="s">
        <v>3626</v>
      </c>
      <c r="C5620" s="867" t="s">
        <v>3031</v>
      </c>
      <c r="D5620" s="868" t="s">
        <v>9001</v>
      </c>
      <c r="E5620" s="870">
        <v>3500</v>
      </c>
      <c r="F5620" s="869" t="s">
        <v>16789</v>
      </c>
      <c r="G5620" s="868" t="s">
        <v>16788</v>
      </c>
      <c r="H5620" s="867" t="s">
        <v>7796</v>
      </c>
      <c r="I5620" s="867" t="s">
        <v>9423</v>
      </c>
      <c r="J5620" s="867" t="s">
        <v>7881</v>
      </c>
      <c r="K5620" s="866">
        <v>3</v>
      </c>
      <c r="L5620" s="866">
        <v>12</v>
      </c>
      <c r="M5620" s="865">
        <v>44774.284715769652</v>
      </c>
      <c r="N5620" s="866">
        <v>2</v>
      </c>
      <c r="O5620" s="866">
        <v>6</v>
      </c>
      <c r="P5620" s="865">
        <v>21882.9</v>
      </c>
    </row>
    <row r="5621" spans="1:16" ht="33.75" x14ac:dyDescent="0.25">
      <c r="A5621" s="867" t="s">
        <v>7760</v>
      </c>
      <c r="B5621" s="867" t="s">
        <v>3626</v>
      </c>
      <c r="C5621" s="867" t="s">
        <v>3031</v>
      </c>
      <c r="D5621" s="868" t="s">
        <v>7863</v>
      </c>
      <c r="E5621" s="870">
        <v>2500</v>
      </c>
      <c r="F5621" s="869" t="s">
        <v>16787</v>
      </c>
      <c r="G5621" s="868" t="s">
        <v>16786</v>
      </c>
      <c r="H5621" s="867" t="s">
        <v>7756</v>
      </c>
      <c r="I5621" s="867" t="s">
        <v>2892</v>
      </c>
      <c r="J5621" s="867" t="s">
        <v>8036</v>
      </c>
      <c r="K5621" s="866">
        <v>3</v>
      </c>
      <c r="L5621" s="866">
        <v>12</v>
      </c>
      <c r="M5621" s="865">
        <v>31981.631939835464</v>
      </c>
      <c r="N5621" s="866">
        <v>2</v>
      </c>
      <c r="O5621" s="866">
        <v>6</v>
      </c>
      <c r="P5621" s="865">
        <v>15882.9</v>
      </c>
    </row>
    <row r="5622" spans="1:16" ht="33.75" x14ac:dyDescent="0.25">
      <c r="A5622" s="867" t="s">
        <v>7760</v>
      </c>
      <c r="B5622" s="867" t="s">
        <v>3626</v>
      </c>
      <c r="C5622" s="867" t="s">
        <v>3031</v>
      </c>
      <c r="D5622" s="868" t="s">
        <v>11708</v>
      </c>
      <c r="E5622" s="870">
        <v>5500</v>
      </c>
      <c r="F5622" s="869" t="s">
        <v>16785</v>
      </c>
      <c r="G5622" s="868" t="s">
        <v>16784</v>
      </c>
      <c r="H5622" s="867" t="s">
        <v>7756</v>
      </c>
      <c r="I5622" s="867" t="s">
        <v>2737</v>
      </c>
      <c r="J5622" s="867" t="s">
        <v>8162</v>
      </c>
      <c r="K5622" s="866">
        <v>4</v>
      </c>
      <c r="L5622" s="866">
        <v>12</v>
      </c>
      <c r="M5622" s="865">
        <v>53729.141658923581</v>
      </c>
      <c r="N5622" s="866">
        <v>2</v>
      </c>
      <c r="O5622" s="866">
        <v>5</v>
      </c>
      <c r="P5622" s="865">
        <v>28235.75</v>
      </c>
    </row>
    <row r="5623" spans="1:16" ht="33.75" x14ac:dyDescent="0.25">
      <c r="A5623" s="867" t="s">
        <v>7760</v>
      </c>
      <c r="B5623" s="867" t="s">
        <v>3626</v>
      </c>
      <c r="C5623" s="867" t="s">
        <v>3031</v>
      </c>
      <c r="D5623" s="868" t="s">
        <v>11307</v>
      </c>
      <c r="E5623" s="870">
        <v>4200</v>
      </c>
      <c r="F5623" s="869" t="s">
        <v>16783</v>
      </c>
      <c r="G5623" s="868" t="s">
        <v>16782</v>
      </c>
      <c r="H5623" s="867" t="s">
        <v>7756</v>
      </c>
      <c r="I5623" s="867" t="s">
        <v>2737</v>
      </c>
      <c r="J5623" s="867" t="s">
        <v>8162</v>
      </c>
      <c r="K5623" s="866">
        <v>7</v>
      </c>
      <c r="L5623" s="866">
        <v>12</v>
      </c>
      <c r="M5623" s="865">
        <v>53729.141658923581</v>
      </c>
      <c r="N5623" s="866">
        <v>2</v>
      </c>
      <c r="O5623" s="866">
        <v>4</v>
      </c>
      <c r="P5623" s="865">
        <v>17388.599999999999</v>
      </c>
    </row>
    <row r="5624" spans="1:16" ht="33.75" x14ac:dyDescent="0.25">
      <c r="A5624" s="867" t="s">
        <v>7760</v>
      </c>
      <c r="B5624" s="867" t="s">
        <v>3626</v>
      </c>
      <c r="C5624" s="867" t="s">
        <v>3031</v>
      </c>
      <c r="D5624" s="868" t="s">
        <v>13830</v>
      </c>
      <c r="E5624" s="870">
        <v>6000</v>
      </c>
      <c r="F5624" s="869" t="s">
        <v>16781</v>
      </c>
      <c r="G5624" s="868" t="s">
        <v>16780</v>
      </c>
      <c r="H5624" s="867" t="s">
        <v>7756</v>
      </c>
      <c r="I5624" s="867" t="s">
        <v>2708</v>
      </c>
      <c r="J5624" s="867" t="s">
        <v>7800</v>
      </c>
      <c r="K5624" s="866">
        <v>3</v>
      </c>
      <c r="L5624" s="866">
        <v>12</v>
      </c>
      <c r="M5624" s="865">
        <v>53729.141658923581</v>
      </c>
      <c r="N5624" s="866">
        <v>3</v>
      </c>
      <c r="O5624" s="866">
        <v>6</v>
      </c>
      <c r="P5624" s="865">
        <v>36882.9</v>
      </c>
    </row>
    <row r="5625" spans="1:16" ht="33.75" x14ac:dyDescent="0.25">
      <c r="A5625" s="867" t="s">
        <v>7760</v>
      </c>
      <c r="B5625" s="867" t="s">
        <v>3626</v>
      </c>
      <c r="C5625" s="867" t="s">
        <v>3031</v>
      </c>
      <c r="D5625" s="868" t="s">
        <v>7854</v>
      </c>
      <c r="E5625" s="870">
        <v>4200</v>
      </c>
      <c r="F5625" s="869" t="s">
        <v>16779</v>
      </c>
      <c r="G5625" s="868" t="s">
        <v>16778</v>
      </c>
      <c r="H5625" s="867" t="s">
        <v>7756</v>
      </c>
      <c r="I5625" s="867" t="s">
        <v>2892</v>
      </c>
      <c r="J5625" s="867" t="s">
        <v>7813</v>
      </c>
      <c r="K5625" s="866">
        <v>2</v>
      </c>
      <c r="L5625" s="866">
        <v>12</v>
      </c>
      <c r="M5625" s="865">
        <v>53729.141658923581</v>
      </c>
      <c r="N5625" s="866">
        <v>2</v>
      </c>
      <c r="O5625" s="866">
        <v>6</v>
      </c>
      <c r="P5625" s="865">
        <v>26082.9</v>
      </c>
    </row>
    <row r="5626" spans="1:16" ht="33.75" x14ac:dyDescent="0.25">
      <c r="A5626" s="867" t="s">
        <v>7760</v>
      </c>
      <c r="B5626" s="867" t="s">
        <v>3626</v>
      </c>
      <c r="C5626" s="867" t="s">
        <v>3031</v>
      </c>
      <c r="D5626" s="868" t="s">
        <v>7791</v>
      </c>
      <c r="E5626" s="870">
        <v>4200</v>
      </c>
      <c r="F5626" s="869" t="s">
        <v>16777</v>
      </c>
      <c r="G5626" s="868" t="s">
        <v>16776</v>
      </c>
      <c r="H5626" s="867" t="s">
        <v>7756</v>
      </c>
      <c r="I5626" s="867" t="s">
        <v>2772</v>
      </c>
      <c r="J5626" s="867" t="s">
        <v>9138</v>
      </c>
      <c r="K5626" s="866">
        <v>3</v>
      </c>
      <c r="L5626" s="866">
        <v>12</v>
      </c>
      <c r="M5626" s="865">
        <v>53729.141658923581</v>
      </c>
      <c r="N5626" s="866">
        <v>3</v>
      </c>
      <c r="O5626" s="866">
        <v>6</v>
      </c>
      <c r="P5626" s="865">
        <v>26082.9</v>
      </c>
    </row>
    <row r="5627" spans="1:16" ht="33.75" x14ac:dyDescent="0.25">
      <c r="A5627" s="867" t="s">
        <v>7760</v>
      </c>
      <c r="B5627" s="867" t="s">
        <v>3626</v>
      </c>
      <c r="C5627" s="867" t="s">
        <v>3031</v>
      </c>
      <c r="D5627" s="868" t="s">
        <v>7930</v>
      </c>
      <c r="E5627" s="870">
        <v>4200</v>
      </c>
      <c r="F5627" s="869" t="s">
        <v>16775</v>
      </c>
      <c r="G5627" s="868" t="s">
        <v>16774</v>
      </c>
      <c r="H5627" s="867" t="s">
        <v>7796</v>
      </c>
      <c r="I5627" s="867" t="s">
        <v>7801</v>
      </c>
      <c r="J5627" s="867" t="s">
        <v>7800</v>
      </c>
      <c r="K5627" s="866">
        <v>4</v>
      </c>
      <c r="L5627" s="866">
        <v>12</v>
      </c>
      <c r="M5627" s="865">
        <v>53729.141658923581</v>
      </c>
      <c r="N5627" s="866">
        <v>1</v>
      </c>
      <c r="O5627" s="866">
        <v>6</v>
      </c>
      <c r="P5627" s="865">
        <v>26082.9</v>
      </c>
    </row>
    <row r="5628" spans="1:16" ht="33.75" x14ac:dyDescent="0.25">
      <c r="A5628" s="867" t="s">
        <v>7760</v>
      </c>
      <c r="B5628" s="867" t="s">
        <v>3626</v>
      </c>
      <c r="C5628" s="867" t="s">
        <v>3031</v>
      </c>
      <c r="D5628" s="868" t="s">
        <v>7930</v>
      </c>
      <c r="E5628" s="870">
        <v>4200</v>
      </c>
      <c r="F5628" s="869" t="s">
        <v>16773</v>
      </c>
      <c r="G5628" s="868" t="s">
        <v>16772</v>
      </c>
      <c r="H5628" s="867" t="s">
        <v>7796</v>
      </c>
      <c r="I5628" s="867" t="s">
        <v>9122</v>
      </c>
      <c r="J5628" s="867" t="s">
        <v>7773</v>
      </c>
      <c r="K5628" s="866">
        <v>4</v>
      </c>
      <c r="L5628" s="866">
        <v>12</v>
      </c>
      <c r="M5628" s="865">
        <v>53729.141658923581</v>
      </c>
      <c r="N5628" s="866">
        <v>1</v>
      </c>
      <c r="O5628" s="866">
        <v>6</v>
      </c>
      <c r="P5628" s="865">
        <v>26082.9</v>
      </c>
    </row>
    <row r="5629" spans="1:16" ht="33.75" x14ac:dyDescent="0.25">
      <c r="A5629" s="867" t="s">
        <v>7760</v>
      </c>
      <c r="B5629" s="867" t="s">
        <v>3626</v>
      </c>
      <c r="C5629" s="867" t="s">
        <v>3031</v>
      </c>
      <c r="D5629" s="868" t="s">
        <v>7930</v>
      </c>
      <c r="E5629" s="870">
        <v>4200</v>
      </c>
      <c r="F5629" s="869" t="s">
        <v>16771</v>
      </c>
      <c r="G5629" s="868" t="s">
        <v>16770</v>
      </c>
      <c r="H5629" s="867" t="s">
        <v>7756</v>
      </c>
      <c r="I5629" s="867" t="s">
        <v>2892</v>
      </c>
      <c r="J5629" s="867" t="s">
        <v>7958</v>
      </c>
      <c r="K5629" s="866">
        <v>4</v>
      </c>
      <c r="L5629" s="866">
        <v>12</v>
      </c>
      <c r="M5629" s="865">
        <v>53729.141658923581</v>
      </c>
      <c r="N5629" s="866">
        <v>1</v>
      </c>
      <c r="O5629" s="866">
        <v>6</v>
      </c>
      <c r="P5629" s="865">
        <v>26082.9</v>
      </c>
    </row>
    <row r="5630" spans="1:16" ht="33.75" x14ac:dyDescent="0.25">
      <c r="A5630" s="867" t="s">
        <v>7760</v>
      </c>
      <c r="B5630" s="867" t="s">
        <v>3626</v>
      </c>
      <c r="C5630" s="867" t="s">
        <v>3031</v>
      </c>
      <c r="D5630" s="868" t="s">
        <v>16769</v>
      </c>
      <c r="E5630" s="870">
        <v>4200</v>
      </c>
      <c r="F5630" s="869" t="s">
        <v>16768</v>
      </c>
      <c r="G5630" s="868" t="s">
        <v>16767</v>
      </c>
      <c r="H5630" s="867" t="s">
        <v>7796</v>
      </c>
      <c r="I5630" s="867" t="s">
        <v>2685</v>
      </c>
      <c r="J5630" s="867" t="s">
        <v>7773</v>
      </c>
      <c r="K5630" s="866">
        <v>2</v>
      </c>
      <c r="L5630" s="866">
        <v>12</v>
      </c>
      <c r="M5630" s="865">
        <v>53729.141658923581</v>
      </c>
      <c r="N5630" s="866">
        <v>3</v>
      </c>
      <c r="O5630" s="866">
        <v>6</v>
      </c>
      <c r="P5630" s="865">
        <v>26082.9</v>
      </c>
    </row>
    <row r="5631" spans="1:16" ht="33.75" x14ac:dyDescent="0.25">
      <c r="A5631" s="867" t="s">
        <v>7760</v>
      </c>
      <c r="B5631" s="867" t="s">
        <v>3626</v>
      </c>
      <c r="C5631" s="867" t="s">
        <v>3031</v>
      </c>
      <c r="D5631" s="868" t="s">
        <v>7930</v>
      </c>
      <c r="E5631" s="870">
        <v>4200</v>
      </c>
      <c r="F5631" s="869" t="s">
        <v>16766</v>
      </c>
      <c r="G5631" s="868" t="s">
        <v>16765</v>
      </c>
      <c r="H5631" s="867" t="s">
        <v>7796</v>
      </c>
      <c r="I5631" s="867" t="s">
        <v>2704</v>
      </c>
      <c r="J5631" s="867" t="s">
        <v>7967</v>
      </c>
      <c r="K5631" s="866">
        <v>4</v>
      </c>
      <c r="L5631" s="866">
        <v>12</v>
      </c>
      <c r="M5631" s="865">
        <v>53729.141658923581</v>
      </c>
      <c r="N5631" s="866">
        <v>1</v>
      </c>
      <c r="O5631" s="866">
        <v>6</v>
      </c>
      <c r="P5631" s="865">
        <v>26082.9</v>
      </c>
    </row>
    <row r="5632" spans="1:16" ht="33.75" x14ac:dyDescent="0.25">
      <c r="A5632" s="867" t="s">
        <v>7760</v>
      </c>
      <c r="B5632" s="867" t="s">
        <v>3626</v>
      </c>
      <c r="C5632" s="867" t="s">
        <v>3031</v>
      </c>
      <c r="D5632" s="868" t="s">
        <v>7764</v>
      </c>
      <c r="E5632" s="870">
        <v>2700</v>
      </c>
      <c r="F5632" s="869" t="s">
        <v>16764</v>
      </c>
      <c r="G5632" s="868" t="s">
        <v>16763</v>
      </c>
      <c r="H5632" s="867" t="s">
        <v>2751</v>
      </c>
      <c r="I5632" s="867" t="s">
        <v>2786</v>
      </c>
      <c r="J5632" s="867" t="s">
        <v>8477</v>
      </c>
      <c r="K5632" s="866">
        <v>3</v>
      </c>
      <c r="L5632" s="866">
        <v>12</v>
      </c>
      <c r="M5632" s="865">
        <v>34540.162495022305</v>
      </c>
      <c r="N5632" s="866">
        <v>2</v>
      </c>
      <c r="O5632" s="866">
        <v>6</v>
      </c>
      <c r="P5632" s="865">
        <v>17082.900000000001</v>
      </c>
    </row>
    <row r="5633" spans="1:16" ht="33.75" x14ac:dyDescent="0.25">
      <c r="A5633" s="867" t="s">
        <v>7760</v>
      </c>
      <c r="B5633" s="867" t="s">
        <v>3626</v>
      </c>
      <c r="C5633" s="867" t="s">
        <v>3031</v>
      </c>
      <c r="D5633" s="868" t="s">
        <v>1876</v>
      </c>
      <c r="E5633" s="870">
        <v>2200</v>
      </c>
      <c r="F5633" s="869" t="s">
        <v>16762</v>
      </c>
      <c r="G5633" s="868" t="s">
        <v>16761</v>
      </c>
      <c r="H5633" s="867"/>
      <c r="I5633" s="867"/>
      <c r="J5633" s="867"/>
      <c r="K5633" s="866">
        <v>2</v>
      </c>
      <c r="L5633" s="866">
        <v>12</v>
      </c>
      <c r="M5633" s="865">
        <v>28143.836107055209</v>
      </c>
      <c r="N5633" s="866">
        <v>2</v>
      </c>
      <c r="O5633" s="866">
        <v>6</v>
      </c>
      <c r="P5633" s="865">
        <v>14082.9</v>
      </c>
    </row>
    <row r="5634" spans="1:16" ht="33.75" x14ac:dyDescent="0.25">
      <c r="A5634" s="867" t="s">
        <v>7760</v>
      </c>
      <c r="B5634" s="867" t="s">
        <v>3626</v>
      </c>
      <c r="C5634" s="867" t="s">
        <v>3031</v>
      </c>
      <c r="D5634" s="868" t="s">
        <v>8396</v>
      </c>
      <c r="E5634" s="870">
        <v>5500</v>
      </c>
      <c r="F5634" s="869" t="s">
        <v>16760</v>
      </c>
      <c r="G5634" s="868" t="s">
        <v>16759</v>
      </c>
      <c r="H5634" s="867" t="s">
        <v>7796</v>
      </c>
      <c r="I5634" s="867" t="s">
        <v>2685</v>
      </c>
      <c r="J5634" s="867" t="s">
        <v>7773</v>
      </c>
      <c r="K5634" s="866">
        <v>1</v>
      </c>
      <c r="L5634" s="866">
        <v>3</v>
      </c>
      <c r="M5634" s="865">
        <v>17589.897566909505</v>
      </c>
      <c r="N5634" s="866">
        <v>0</v>
      </c>
      <c r="O5634" s="866">
        <v>0</v>
      </c>
      <c r="P5634" s="865">
        <v>0</v>
      </c>
    </row>
    <row r="5635" spans="1:16" ht="33.75" x14ac:dyDescent="0.25">
      <c r="A5635" s="867" t="s">
        <v>7760</v>
      </c>
      <c r="B5635" s="867" t="s">
        <v>3626</v>
      </c>
      <c r="C5635" s="867" t="s">
        <v>3031</v>
      </c>
      <c r="D5635" s="868" t="s">
        <v>16758</v>
      </c>
      <c r="E5635" s="870">
        <v>14000</v>
      </c>
      <c r="F5635" s="869" t="s">
        <v>16757</v>
      </c>
      <c r="G5635" s="868" t="s">
        <v>16756</v>
      </c>
      <c r="H5635" s="867" t="s">
        <v>7756</v>
      </c>
      <c r="I5635" s="867" t="s">
        <v>2772</v>
      </c>
      <c r="J5635" s="867" t="s">
        <v>7967</v>
      </c>
      <c r="K5635" s="866">
        <v>2</v>
      </c>
      <c r="L5635" s="866">
        <v>12</v>
      </c>
      <c r="M5635" s="865">
        <v>179097.13886307861</v>
      </c>
      <c r="N5635" s="866">
        <v>2</v>
      </c>
      <c r="O5635" s="866">
        <v>6</v>
      </c>
      <c r="P5635" s="865">
        <v>84882.9</v>
      </c>
    </row>
    <row r="5636" spans="1:16" ht="33.75" x14ac:dyDescent="0.25">
      <c r="A5636" s="867" t="s">
        <v>7760</v>
      </c>
      <c r="B5636" s="867" t="s">
        <v>3626</v>
      </c>
      <c r="C5636" s="867" t="s">
        <v>3031</v>
      </c>
      <c r="D5636" s="868" t="s">
        <v>7930</v>
      </c>
      <c r="E5636" s="870">
        <v>4200</v>
      </c>
      <c r="F5636" s="869" t="s">
        <v>16755</v>
      </c>
      <c r="G5636" s="868" t="s">
        <v>16754</v>
      </c>
      <c r="H5636" s="867" t="s">
        <v>7756</v>
      </c>
      <c r="I5636" s="867" t="s">
        <v>2703</v>
      </c>
      <c r="J5636" s="867" t="s">
        <v>7967</v>
      </c>
      <c r="K5636" s="866">
        <v>4</v>
      </c>
      <c r="L5636" s="866">
        <v>12</v>
      </c>
      <c r="M5636" s="865">
        <v>53729.141658923581</v>
      </c>
      <c r="N5636" s="866">
        <v>1</v>
      </c>
      <c r="O5636" s="866">
        <v>6</v>
      </c>
      <c r="P5636" s="865">
        <v>26082.9</v>
      </c>
    </row>
    <row r="5637" spans="1:16" ht="33.75" x14ac:dyDescent="0.25">
      <c r="A5637" s="867" t="s">
        <v>7760</v>
      </c>
      <c r="B5637" s="867" t="s">
        <v>3626</v>
      </c>
      <c r="C5637" s="867" t="s">
        <v>3031</v>
      </c>
      <c r="D5637" s="868" t="s">
        <v>7930</v>
      </c>
      <c r="E5637" s="870">
        <v>4200</v>
      </c>
      <c r="F5637" s="869" t="s">
        <v>16753</v>
      </c>
      <c r="G5637" s="868" t="s">
        <v>16752</v>
      </c>
      <c r="H5637" s="867" t="s">
        <v>7756</v>
      </c>
      <c r="I5637" s="867" t="s">
        <v>2892</v>
      </c>
      <c r="J5637" s="867" t="s">
        <v>7783</v>
      </c>
      <c r="K5637" s="866">
        <v>4</v>
      </c>
      <c r="L5637" s="866">
        <v>12</v>
      </c>
      <c r="M5637" s="865">
        <v>53729.141658923581</v>
      </c>
      <c r="N5637" s="866">
        <v>0</v>
      </c>
      <c r="O5637" s="866">
        <v>0</v>
      </c>
      <c r="P5637" s="865">
        <v>0</v>
      </c>
    </row>
    <row r="5638" spans="1:16" ht="33.75" x14ac:dyDescent="0.25">
      <c r="A5638" s="867" t="s">
        <v>7760</v>
      </c>
      <c r="B5638" s="867" t="s">
        <v>3626</v>
      </c>
      <c r="C5638" s="867" t="s">
        <v>3031</v>
      </c>
      <c r="D5638" s="868" t="s">
        <v>7930</v>
      </c>
      <c r="E5638" s="870">
        <v>4200</v>
      </c>
      <c r="F5638" s="869" t="s">
        <v>16751</v>
      </c>
      <c r="G5638" s="868" t="s">
        <v>16750</v>
      </c>
      <c r="H5638" s="867"/>
      <c r="I5638" s="867"/>
      <c r="J5638" s="867"/>
      <c r="K5638" s="866">
        <v>4</v>
      </c>
      <c r="L5638" s="866">
        <v>12</v>
      </c>
      <c r="M5638" s="865">
        <v>53729.141658923581</v>
      </c>
      <c r="N5638" s="866">
        <v>1</v>
      </c>
      <c r="O5638" s="866">
        <v>1</v>
      </c>
      <c r="P5638" s="865">
        <v>4347.1499999999996</v>
      </c>
    </row>
    <row r="5639" spans="1:16" ht="33.75" x14ac:dyDescent="0.25">
      <c r="A5639" s="867" t="s">
        <v>7760</v>
      </c>
      <c r="B5639" s="867" t="s">
        <v>3626</v>
      </c>
      <c r="C5639" s="867" t="s">
        <v>3031</v>
      </c>
      <c r="D5639" s="868" t="s">
        <v>7907</v>
      </c>
      <c r="E5639" s="870">
        <v>2200</v>
      </c>
      <c r="F5639" s="869" t="s">
        <v>16749</v>
      </c>
      <c r="G5639" s="868" t="s">
        <v>16748</v>
      </c>
      <c r="H5639" s="867"/>
      <c r="I5639" s="867"/>
      <c r="J5639" s="867"/>
      <c r="K5639" s="866">
        <v>2</v>
      </c>
      <c r="L5639" s="866">
        <v>12</v>
      </c>
      <c r="M5639" s="865">
        <v>28143.836107055209</v>
      </c>
      <c r="N5639" s="866">
        <v>3</v>
      </c>
      <c r="O5639" s="866">
        <v>6</v>
      </c>
      <c r="P5639" s="865">
        <v>14082.9</v>
      </c>
    </row>
    <row r="5640" spans="1:16" ht="33.75" x14ac:dyDescent="0.25">
      <c r="A5640" s="867" t="s">
        <v>7760</v>
      </c>
      <c r="B5640" s="867" t="s">
        <v>3626</v>
      </c>
      <c r="C5640" s="867" t="s">
        <v>3031</v>
      </c>
      <c r="D5640" s="868" t="s">
        <v>7907</v>
      </c>
      <c r="E5640" s="870">
        <v>2200</v>
      </c>
      <c r="F5640" s="869" t="s">
        <v>16747</v>
      </c>
      <c r="G5640" s="868" t="s">
        <v>16746</v>
      </c>
      <c r="H5640" s="867"/>
      <c r="I5640" s="867"/>
      <c r="J5640" s="867"/>
      <c r="K5640" s="866">
        <v>2</v>
      </c>
      <c r="L5640" s="866">
        <v>12</v>
      </c>
      <c r="M5640" s="865">
        <v>28143.836107055209</v>
      </c>
      <c r="N5640" s="866">
        <v>2</v>
      </c>
      <c r="O5640" s="866">
        <v>6</v>
      </c>
      <c r="P5640" s="865">
        <v>14082.9</v>
      </c>
    </row>
    <row r="5641" spans="1:16" ht="33.75" x14ac:dyDescent="0.25">
      <c r="A5641" s="867" t="s">
        <v>7760</v>
      </c>
      <c r="B5641" s="867" t="s">
        <v>3626</v>
      </c>
      <c r="C5641" s="867" t="s">
        <v>3031</v>
      </c>
      <c r="D5641" s="868" t="s">
        <v>16745</v>
      </c>
      <c r="E5641" s="870">
        <v>9500</v>
      </c>
      <c r="F5641" s="869" t="s">
        <v>16744</v>
      </c>
      <c r="G5641" s="868" t="s">
        <v>16743</v>
      </c>
      <c r="H5641" s="867" t="s">
        <v>7756</v>
      </c>
      <c r="I5641" s="867" t="s">
        <v>2772</v>
      </c>
      <c r="J5641" s="867" t="s">
        <v>7805</v>
      </c>
      <c r="K5641" s="866">
        <v>4</v>
      </c>
      <c r="L5641" s="866">
        <v>12</v>
      </c>
      <c r="M5641" s="865">
        <v>95944.89581950639</v>
      </c>
      <c r="N5641" s="866">
        <v>1</v>
      </c>
      <c r="O5641" s="866">
        <v>6</v>
      </c>
      <c r="P5641" s="865">
        <v>57882.9</v>
      </c>
    </row>
    <row r="5642" spans="1:16" ht="33.75" x14ac:dyDescent="0.25">
      <c r="A5642" s="867" t="s">
        <v>7760</v>
      </c>
      <c r="B5642" s="867" t="s">
        <v>3626</v>
      </c>
      <c r="C5642" s="867" t="s">
        <v>3031</v>
      </c>
      <c r="D5642" s="868" t="s">
        <v>14419</v>
      </c>
      <c r="E5642" s="870">
        <v>8500</v>
      </c>
      <c r="F5642" s="869" t="s">
        <v>16742</v>
      </c>
      <c r="G5642" s="868" t="s">
        <v>16741</v>
      </c>
      <c r="H5642" s="867" t="s">
        <v>7756</v>
      </c>
      <c r="I5642" s="867" t="s">
        <v>2722</v>
      </c>
      <c r="J5642" s="867" t="s">
        <v>7809</v>
      </c>
      <c r="K5642" s="866">
        <v>4</v>
      </c>
      <c r="L5642" s="866">
        <v>12</v>
      </c>
      <c r="M5642" s="865">
        <v>95944.89581950639</v>
      </c>
      <c r="N5642" s="866">
        <v>1</v>
      </c>
      <c r="O5642" s="866">
        <v>6</v>
      </c>
      <c r="P5642" s="865">
        <v>51882.9</v>
      </c>
    </row>
    <row r="5643" spans="1:16" ht="33.75" x14ac:dyDescent="0.25">
      <c r="A5643" s="867" t="s">
        <v>7760</v>
      </c>
      <c r="B5643" s="867" t="s">
        <v>3626</v>
      </c>
      <c r="C5643" s="867" t="s">
        <v>3031</v>
      </c>
      <c r="D5643" s="868" t="s">
        <v>14554</v>
      </c>
      <c r="E5643" s="870">
        <v>7500</v>
      </c>
      <c r="F5643" s="869" t="s">
        <v>16740</v>
      </c>
      <c r="G5643" s="868" t="s">
        <v>16739</v>
      </c>
      <c r="H5643" s="867" t="s">
        <v>7756</v>
      </c>
      <c r="I5643" s="867" t="s">
        <v>2772</v>
      </c>
      <c r="J5643" s="867" t="s">
        <v>8273</v>
      </c>
      <c r="K5643" s="866">
        <v>2</v>
      </c>
      <c r="L5643" s="866">
        <v>6</v>
      </c>
      <c r="M5643" s="865">
        <v>47972.447909753195</v>
      </c>
      <c r="N5643" s="866">
        <v>0</v>
      </c>
      <c r="O5643" s="866">
        <v>0</v>
      </c>
      <c r="P5643" s="865">
        <v>0</v>
      </c>
    </row>
    <row r="5644" spans="1:16" ht="33.75" x14ac:dyDescent="0.25">
      <c r="A5644" s="867" t="s">
        <v>7760</v>
      </c>
      <c r="B5644" s="867" t="s">
        <v>3626</v>
      </c>
      <c r="C5644" s="867" t="s">
        <v>3031</v>
      </c>
      <c r="D5644" s="868" t="s">
        <v>16738</v>
      </c>
      <c r="E5644" s="870">
        <v>7000</v>
      </c>
      <c r="F5644" s="869" t="s">
        <v>16737</v>
      </c>
      <c r="G5644" s="868" t="s">
        <v>16736</v>
      </c>
      <c r="H5644" s="867" t="s">
        <v>7796</v>
      </c>
      <c r="I5644" s="867" t="s">
        <v>2704</v>
      </c>
      <c r="J5644" s="867" t="s">
        <v>7773</v>
      </c>
      <c r="K5644" s="866">
        <v>2</v>
      </c>
      <c r="L5644" s="866">
        <v>12</v>
      </c>
      <c r="M5644" s="865">
        <v>89548.569431539305</v>
      </c>
      <c r="N5644" s="866">
        <v>1</v>
      </c>
      <c r="O5644" s="866">
        <v>6</v>
      </c>
      <c r="P5644" s="865">
        <v>42882.9</v>
      </c>
    </row>
    <row r="5645" spans="1:16" ht="33.75" x14ac:dyDescent="0.25">
      <c r="A5645" s="867" t="s">
        <v>7760</v>
      </c>
      <c r="B5645" s="867" t="s">
        <v>3626</v>
      </c>
      <c r="C5645" s="867" t="s">
        <v>3031</v>
      </c>
      <c r="D5645" s="868" t="s">
        <v>12881</v>
      </c>
      <c r="E5645" s="870">
        <v>2200</v>
      </c>
      <c r="F5645" s="869" t="s">
        <v>16735</v>
      </c>
      <c r="G5645" s="868" t="s">
        <v>16734</v>
      </c>
      <c r="H5645" s="867" t="s">
        <v>7756</v>
      </c>
      <c r="I5645" s="867" t="s">
        <v>2756</v>
      </c>
      <c r="J5645" s="867" t="s">
        <v>7985</v>
      </c>
      <c r="K5645" s="866">
        <v>3</v>
      </c>
      <c r="L5645" s="866">
        <v>12</v>
      </c>
      <c r="M5645" s="865">
        <v>28143.836107055209</v>
      </c>
      <c r="N5645" s="866">
        <v>2</v>
      </c>
      <c r="O5645" s="866">
        <v>6</v>
      </c>
      <c r="P5645" s="865">
        <v>14082.9</v>
      </c>
    </row>
    <row r="5646" spans="1:16" ht="33.75" x14ac:dyDescent="0.25">
      <c r="A5646" s="867" t="s">
        <v>7760</v>
      </c>
      <c r="B5646" s="867" t="s">
        <v>3626</v>
      </c>
      <c r="C5646" s="867" t="s">
        <v>3031</v>
      </c>
      <c r="D5646" s="868" t="s">
        <v>14331</v>
      </c>
      <c r="E5646" s="870">
        <v>5500</v>
      </c>
      <c r="F5646" s="869" t="s">
        <v>16733</v>
      </c>
      <c r="G5646" s="868" t="s">
        <v>16732</v>
      </c>
      <c r="H5646" s="867" t="s">
        <v>7756</v>
      </c>
      <c r="I5646" s="867" t="s">
        <v>10346</v>
      </c>
      <c r="J5646" s="867" t="s">
        <v>10345</v>
      </c>
      <c r="K5646" s="866">
        <v>1</v>
      </c>
      <c r="L5646" s="866">
        <v>3</v>
      </c>
      <c r="M5646" s="865">
        <v>17589.897566909505</v>
      </c>
      <c r="N5646" s="866">
        <v>0</v>
      </c>
      <c r="O5646" s="866">
        <v>0</v>
      </c>
      <c r="P5646" s="865">
        <v>0</v>
      </c>
    </row>
    <row r="5647" spans="1:16" x14ac:dyDescent="0.25">
      <c r="A5647" s="1772" t="s">
        <v>2848</v>
      </c>
      <c r="B5647" s="1772"/>
      <c r="C5647" s="1772"/>
      <c r="D5647" s="1772"/>
      <c r="E5647" s="1772"/>
      <c r="F5647" s="1772" t="s">
        <v>378</v>
      </c>
      <c r="G5647" s="1772"/>
      <c r="H5647" s="1772"/>
      <c r="I5647" s="1772"/>
      <c r="J5647" s="1772"/>
      <c r="K5647" s="1771" t="s">
        <v>2847</v>
      </c>
      <c r="L5647" s="1771"/>
      <c r="M5647" s="1771"/>
      <c r="N5647" s="1771" t="s">
        <v>2846</v>
      </c>
      <c r="O5647" s="1771"/>
      <c r="P5647" s="1771"/>
    </row>
    <row r="5648" spans="1:16" ht="69.75" x14ac:dyDescent="0.25">
      <c r="A5648" s="1535" t="s">
        <v>2845</v>
      </c>
      <c r="B5648" s="1535" t="s">
        <v>5</v>
      </c>
      <c r="C5648" s="1535" t="s">
        <v>2844</v>
      </c>
      <c r="D5648" s="1535" t="s">
        <v>2843</v>
      </c>
      <c r="E5648" s="1536" t="s">
        <v>2842</v>
      </c>
      <c r="F5648" s="1537" t="s">
        <v>2841</v>
      </c>
      <c r="G5648" s="1540" t="s">
        <v>2840</v>
      </c>
      <c r="H5648" s="1535" t="s">
        <v>2839</v>
      </c>
      <c r="I5648" s="1535" t="s">
        <v>2838</v>
      </c>
      <c r="J5648" s="1535" t="s">
        <v>2837</v>
      </c>
      <c r="K5648" s="1538" t="s">
        <v>2836</v>
      </c>
      <c r="L5648" s="1538" t="s">
        <v>2835</v>
      </c>
      <c r="M5648" s="1539" t="s">
        <v>2834</v>
      </c>
      <c r="N5648" s="1538" t="s">
        <v>2836</v>
      </c>
      <c r="O5648" s="1538" t="s">
        <v>2835</v>
      </c>
      <c r="P5648" s="1539" t="s">
        <v>2834</v>
      </c>
    </row>
    <row r="5649" spans="1:16" ht="33.75" x14ac:dyDescent="0.25">
      <c r="A5649" s="867" t="s">
        <v>7760</v>
      </c>
      <c r="B5649" s="867" t="s">
        <v>3626</v>
      </c>
      <c r="C5649" s="867" t="s">
        <v>3031</v>
      </c>
      <c r="D5649" s="868" t="s">
        <v>8292</v>
      </c>
      <c r="E5649" s="870">
        <v>1500</v>
      </c>
      <c r="F5649" s="869" t="s">
        <v>16731</v>
      </c>
      <c r="G5649" s="868" t="s">
        <v>16730</v>
      </c>
      <c r="H5649" s="867"/>
      <c r="I5649" s="867"/>
      <c r="J5649" s="867"/>
      <c r="K5649" s="866">
        <v>3</v>
      </c>
      <c r="L5649" s="866">
        <v>12</v>
      </c>
      <c r="M5649" s="865">
        <v>19188.979163901276</v>
      </c>
      <c r="N5649" s="866">
        <v>2</v>
      </c>
      <c r="O5649" s="866">
        <v>6</v>
      </c>
      <c r="P5649" s="865">
        <v>9882.9</v>
      </c>
    </row>
    <row r="5650" spans="1:16" ht="33.75" x14ac:dyDescent="0.25">
      <c r="A5650" s="867" t="s">
        <v>7760</v>
      </c>
      <c r="B5650" s="867" t="s">
        <v>3626</v>
      </c>
      <c r="C5650" s="867" t="s">
        <v>3031</v>
      </c>
      <c r="D5650" s="868" t="s">
        <v>8292</v>
      </c>
      <c r="E5650" s="870">
        <v>1500</v>
      </c>
      <c r="F5650" s="869" t="s">
        <v>16729</v>
      </c>
      <c r="G5650" s="868" t="s">
        <v>16728</v>
      </c>
      <c r="H5650" s="867"/>
      <c r="I5650" s="867"/>
      <c r="J5650" s="867"/>
      <c r="K5650" s="866">
        <v>2</v>
      </c>
      <c r="L5650" s="866">
        <v>12</v>
      </c>
      <c r="M5650" s="865">
        <v>19188.979163901276</v>
      </c>
      <c r="N5650" s="866">
        <v>2</v>
      </c>
      <c r="O5650" s="866">
        <v>6</v>
      </c>
      <c r="P5650" s="865">
        <v>9882.9</v>
      </c>
    </row>
    <row r="5651" spans="1:16" ht="33.75" x14ac:dyDescent="0.25">
      <c r="A5651" s="867" t="s">
        <v>7760</v>
      </c>
      <c r="B5651" s="867" t="s">
        <v>3626</v>
      </c>
      <c r="C5651" s="867" t="s">
        <v>3031</v>
      </c>
      <c r="D5651" s="868" t="s">
        <v>13469</v>
      </c>
      <c r="E5651" s="870">
        <v>13000</v>
      </c>
      <c r="F5651" s="869" t="s">
        <v>16727</v>
      </c>
      <c r="G5651" s="868" t="s">
        <v>16726</v>
      </c>
      <c r="H5651" s="867" t="s">
        <v>7817</v>
      </c>
      <c r="I5651" s="867" t="s">
        <v>16725</v>
      </c>
      <c r="J5651" s="867" t="s">
        <v>7809</v>
      </c>
      <c r="K5651" s="866">
        <v>4</v>
      </c>
      <c r="L5651" s="866">
        <v>10</v>
      </c>
      <c r="M5651" s="865">
        <v>138587.071739287</v>
      </c>
      <c r="N5651" s="866">
        <v>0</v>
      </c>
      <c r="O5651" s="866">
        <v>0</v>
      </c>
      <c r="P5651" s="865">
        <v>0</v>
      </c>
    </row>
    <row r="5652" spans="1:16" ht="33.75" x14ac:dyDescent="0.25">
      <c r="A5652" s="867" t="s">
        <v>7760</v>
      </c>
      <c r="B5652" s="867" t="s">
        <v>3626</v>
      </c>
      <c r="C5652" s="867" t="s">
        <v>3031</v>
      </c>
      <c r="D5652" s="868" t="s">
        <v>16724</v>
      </c>
      <c r="E5652" s="870">
        <v>13000</v>
      </c>
      <c r="F5652" s="869" t="s">
        <v>16723</v>
      </c>
      <c r="G5652" s="868" t="s">
        <v>16722</v>
      </c>
      <c r="H5652" s="867" t="s">
        <v>7756</v>
      </c>
      <c r="I5652" s="867" t="s">
        <v>2676</v>
      </c>
      <c r="J5652" s="867" t="s">
        <v>7809</v>
      </c>
      <c r="K5652" s="866">
        <v>3</v>
      </c>
      <c r="L5652" s="866">
        <v>12</v>
      </c>
      <c r="M5652" s="865">
        <v>166304.48608714441</v>
      </c>
      <c r="N5652" s="866">
        <v>1</v>
      </c>
      <c r="O5652" s="866">
        <v>3</v>
      </c>
      <c r="P5652" s="865">
        <v>39441.449999999997</v>
      </c>
    </row>
    <row r="5653" spans="1:16" ht="33.75" x14ac:dyDescent="0.25">
      <c r="A5653" s="867" t="s">
        <v>7760</v>
      </c>
      <c r="B5653" s="867" t="s">
        <v>3626</v>
      </c>
      <c r="C5653" s="867" t="s">
        <v>3031</v>
      </c>
      <c r="D5653" s="868" t="s">
        <v>16721</v>
      </c>
      <c r="E5653" s="870">
        <v>14000</v>
      </c>
      <c r="F5653" s="869" t="s">
        <v>16720</v>
      </c>
      <c r="G5653" s="868" t="s">
        <v>16719</v>
      </c>
      <c r="H5653" s="867" t="s">
        <v>7756</v>
      </c>
      <c r="I5653" s="867" t="s">
        <v>2685</v>
      </c>
      <c r="J5653" s="867" t="s">
        <v>12074</v>
      </c>
      <c r="K5653" s="866">
        <v>2</v>
      </c>
      <c r="L5653" s="866">
        <v>7</v>
      </c>
      <c r="M5653" s="865">
        <v>104473.33100346252</v>
      </c>
      <c r="N5653" s="866">
        <v>0</v>
      </c>
      <c r="O5653" s="866">
        <v>0</v>
      </c>
      <c r="P5653" s="865">
        <v>0</v>
      </c>
    </row>
    <row r="5654" spans="1:16" ht="33.75" x14ac:dyDescent="0.25">
      <c r="A5654" s="867" t="s">
        <v>7760</v>
      </c>
      <c r="B5654" s="867" t="s">
        <v>3626</v>
      </c>
      <c r="C5654" s="867" t="s">
        <v>3031</v>
      </c>
      <c r="D5654" s="868" t="s">
        <v>8949</v>
      </c>
      <c r="E5654" s="870">
        <v>4200</v>
      </c>
      <c r="F5654" s="869" t="s">
        <v>16718</v>
      </c>
      <c r="G5654" s="868" t="s">
        <v>16717</v>
      </c>
      <c r="H5654" s="867" t="s">
        <v>7756</v>
      </c>
      <c r="I5654" s="867" t="s">
        <v>4333</v>
      </c>
      <c r="J5654" s="867" t="s">
        <v>7927</v>
      </c>
      <c r="K5654" s="866">
        <v>3</v>
      </c>
      <c r="L5654" s="866">
        <v>12</v>
      </c>
      <c r="M5654" s="865">
        <v>53729.141658923581</v>
      </c>
      <c r="N5654" s="866">
        <v>2</v>
      </c>
      <c r="O5654" s="866">
        <v>6</v>
      </c>
      <c r="P5654" s="865">
        <v>26082.9</v>
      </c>
    </row>
    <row r="5655" spans="1:16" ht="33.75" x14ac:dyDescent="0.25">
      <c r="A5655" s="867" t="s">
        <v>7760</v>
      </c>
      <c r="B5655" s="867" t="s">
        <v>3626</v>
      </c>
      <c r="C5655" s="867" t="s">
        <v>3031</v>
      </c>
      <c r="D5655" s="868" t="s">
        <v>8820</v>
      </c>
      <c r="E5655" s="870">
        <v>4200</v>
      </c>
      <c r="F5655" s="869" t="s">
        <v>16716</v>
      </c>
      <c r="G5655" s="868" t="s">
        <v>16715</v>
      </c>
      <c r="H5655" s="867" t="s">
        <v>7756</v>
      </c>
      <c r="I5655" s="867" t="s">
        <v>2685</v>
      </c>
      <c r="J5655" s="867" t="s">
        <v>7821</v>
      </c>
      <c r="K5655" s="866">
        <v>7</v>
      </c>
      <c r="L5655" s="866">
        <v>12</v>
      </c>
      <c r="M5655" s="865">
        <v>53729.141658923581</v>
      </c>
      <c r="N5655" s="866">
        <v>0</v>
      </c>
      <c r="O5655" s="866">
        <v>0</v>
      </c>
      <c r="P5655" s="865">
        <v>0</v>
      </c>
    </row>
    <row r="5656" spans="1:16" ht="33.75" x14ac:dyDescent="0.25">
      <c r="A5656" s="867" t="s">
        <v>7760</v>
      </c>
      <c r="B5656" s="867" t="s">
        <v>3626</v>
      </c>
      <c r="C5656" s="867" t="s">
        <v>3031</v>
      </c>
      <c r="D5656" s="868" t="s">
        <v>7764</v>
      </c>
      <c r="E5656" s="870">
        <v>2700</v>
      </c>
      <c r="F5656" s="869" t="s">
        <v>16714</v>
      </c>
      <c r="G5656" s="868" t="s">
        <v>16713</v>
      </c>
      <c r="H5656" s="867" t="s">
        <v>2751</v>
      </c>
      <c r="I5656" s="867" t="s">
        <v>3252</v>
      </c>
      <c r="J5656" s="867" t="s">
        <v>16712</v>
      </c>
      <c r="K5656" s="866">
        <v>3</v>
      </c>
      <c r="L5656" s="866">
        <v>12</v>
      </c>
      <c r="M5656" s="865">
        <v>19188.979163901276</v>
      </c>
      <c r="N5656" s="866">
        <v>2</v>
      </c>
      <c r="O5656" s="866">
        <v>6</v>
      </c>
      <c r="P5656" s="865">
        <v>17082.900000000001</v>
      </c>
    </row>
    <row r="5657" spans="1:16" ht="33.75" x14ac:dyDescent="0.25">
      <c r="A5657" s="867" t="s">
        <v>7760</v>
      </c>
      <c r="B5657" s="867" t="s">
        <v>3626</v>
      </c>
      <c r="C5657" s="867" t="s">
        <v>3031</v>
      </c>
      <c r="D5657" s="868" t="s">
        <v>8292</v>
      </c>
      <c r="E5657" s="870">
        <v>1500</v>
      </c>
      <c r="F5657" s="869" t="s">
        <v>16711</v>
      </c>
      <c r="G5657" s="868" t="s">
        <v>16710</v>
      </c>
      <c r="H5657" s="867"/>
      <c r="I5657" s="867"/>
      <c r="J5657" s="867"/>
      <c r="K5657" s="866">
        <v>2</v>
      </c>
      <c r="L5657" s="866">
        <v>12</v>
      </c>
      <c r="M5657" s="865">
        <v>19188.979163901276</v>
      </c>
      <c r="N5657" s="866">
        <v>2</v>
      </c>
      <c r="O5657" s="866">
        <v>6</v>
      </c>
      <c r="P5657" s="865">
        <v>9882.9</v>
      </c>
    </row>
    <row r="5658" spans="1:16" ht="33.75" x14ac:dyDescent="0.25">
      <c r="A5658" s="867" t="s">
        <v>7760</v>
      </c>
      <c r="B5658" s="867" t="s">
        <v>3626</v>
      </c>
      <c r="C5658" s="867" t="s">
        <v>3031</v>
      </c>
      <c r="D5658" s="868" t="s">
        <v>8292</v>
      </c>
      <c r="E5658" s="870">
        <v>1500</v>
      </c>
      <c r="F5658" s="869" t="s">
        <v>16709</v>
      </c>
      <c r="G5658" s="868" t="s">
        <v>16708</v>
      </c>
      <c r="H5658" s="867"/>
      <c r="I5658" s="867"/>
      <c r="J5658" s="867"/>
      <c r="K5658" s="866">
        <v>2</v>
      </c>
      <c r="L5658" s="866">
        <v>9</v>
      </c>
      <c r="M5658" s="865">
        <v>14391.734372925959</v>
      </c>
      <c r="N5658" s="866">
        <v>0</v>
      </c>
      <c r="O5658" s="866">
        <v>0</v>
      </c>
      <c r="P5658" s="865">
        <v>0</v>
      </c>
    </row>
    <row r="5659" spans="1:16" ht="33.75" x14ac:dyDescent="0.25">
      <c r="A5659" s="867" t="s">
        <v>7760</v>
      </c>
      <c r="B5659" s="867" t="s">
        <v>3626</v>
      </c>
      <c r="C5659" s="867" t="s">
        <v>3031</v>
      </c>
      <c r="D5659" s="868" t="s">
        <v>8292</v>
      </c>
      <c r="E5659" s="870">
        <v>1500</v>
      </c>
      <c r="F5659" s="869" t="s">
        <v>16707</v>
      </c>
      <c r="G5659" s="868" t="s">
        <v>16706</v>
      </c>
      <c r="H5659" s="867"/>
      <c r="I5659" s="867"/>
      <c r="J5659" s="867"/>
      <c r="K5659" s="866">
        <v>2</v>
      </c>
      <c r="L5659" s="866">
        <v>12</v>
      </c>
      <c r="M5659" s="865">
        <v>19188.979163901276</v>
      </c>
      <c r="N5659" s="866">
        <v>1</v>
      </c>
      <c r="O5659" s="866">
        <v>6</v>
      </c>
      <c r="P5659" s="865">
        <v>9882.9</v>
      </c>
    </row>
    <row r="5660" spans="1:16" ht="33.75" x14ac:dyDescent="0.25">
      <c r="A5660" s="867" t="s">
        <v>7760</v>
      </c>
      <c r="B5660" s="867" t="s">
        <v>3626</v>
      </c>
      <c r="C5660" s="867" t="s">
        <v>3031</v>
      </c>
      <c r="D5660" s="868" t="s">
        <v>8512</v>
      </c>
      <c r="E5660" s="870">
        <v>7500</v>
      </c>
      <c r="F5660" s="869" t="s">
        <v>16705</v>
      </c>
      <c r="G5660" s="868" t="s">
        <v>16704</v>
      </c>
      <c r="H5660" s="867" t="s">
        <v>7756</v>
      </c>
      <c r="I5660" s="867" t="s">
        <v>4333</v>
      </c>
      <c r="J5660" s="867" t="s">
        <v>7809</v>
      </c>
      <c r="K5660" s="866">
        <v>8</v>
      </c>
      <c r="L5660" s="866">
        <v>12</v>
      </c>
      <c r="M5660" s="865">
        <v>70359.590267638021</v>
      </c>
      <c r="N5660" s="866">
        <v>2</v>
      </c>
      <c r="O5660" s="866">
        <v>6</v>
      </c>
      <c r="P5660" s="865">
        <v>45882.9</v>
      </c>
    </row>
    <row r="5661" spans="1:16" ht="33.75" x14ac:dyDescent="0.25">
      <c r="A5661" s="867" t="s">
        <v>7760</v>
      </c>
      <c r="B5661" s="867" t="s">
        <v>3626</v>
      </c>
      <c r="C5661" s="867" t="s">
        <v>3031</v>
      </c>
      <c r="D5661" s="868" t="s">
        <v>8448</v>
      </c>
      <c r="E5661" s="870">
        <v>6000</v>
      </c>
      <c r="F5661" s="869" t="s">
        <v>16703</v>
      </c>
      <c r="G5661" s="868" t="s">
        <v>16702</v>
      </c>
      <c r="H5661" s="867" t="s">
        <v>7756</v>
      </c>
      <c r="I5661" s="867" t="s">
        <v>2685</v>
      </c>
      <c r="J5661" s="867" t="s">
        <v>7777</v>
      </c>
      <c r="K5661" s="866">
        <v>8</v>
      </c>
      <c r="L5661" s="866">
        <v>12</v>
      </c>
      <c r="M5661" s="865">
        <v>70359.590267638021</v>
      </c>
      <c r="N5661" s="866">
        <v>2</v>
      </c>
      <c r="O5661" s="866">
        <v>6</v>
      </c>
      <c r="P5661" s="865">
        <v>36882.9</v>
      </c>
    </row>
    <row r="5662" spans="1:16" ht="33.75" x14ac:dyDescent="0.25">
      <c r="A5662" s="867" t="s">
        <v>7760</v>
      </c>
      <c r="B5662" s="867" t="s">
        <v>3626</v>
      </c>
      <c r="C5662" s="867" t="s">
        <v>3031</v>
      </c>
      <c r="D5662" s="868" t="s">
        <v>8396</v>
      </c>
      <c r="E5662" s="870">
        <v>5500</v>
      </c>
      <c r="F5662" s="869" t="s">
        <v>16701</v>
      </c>
      <c r="G5662" s="868" t="s">
        <v>16700</v>
      </c>
      <c r="H5662" s="867" t="s">
        <v>7796</v>
      </c>
      <c r="I5662" s="867" t="s">
        <v>8393</v>
      </c>
      <c r="J5662" s="867" t="s">
        <v>7805</v>
      </c>
      <c r="K5662" s="866">
        <v>7</v>
      </c>
      <c r="L5662" s="866">
        <v>12</v>
      </c>
      <c r="M5662" s="865">
        <v>70359.590267638021</v>
      </c>
      <c r="N5662" s="866">
        <v>3</v>
      </c>
      <c r="O5662" s="866">
        <v>6</v>
      </c>
      <c r="P5662" s="865">
        <v>33882.9</v>
      </c>
    </row>
    <row r="5663" spans="1:16" ht="33.75" x14ac:dyDescent="0.25">
      <c r="A5663" s="867" t="s">
        <v>7760</v>
      </c>
      <c r="B5663" s="867" t="s">
        <v>3626</v>
      </c>
      <c r="C5663" s="867" t="s">
        <v>3031</v>
      </c>
      <c r="D5663" s="868" t="s">
        <v>15273</v>
      </c>
      <c r="E5663" s="870">
        <v>7500</v>
      </c>
      <c r="F5663" s="869" t="s">
        <v>16699</v>
      </c>
      <c r="G5663" s="868" t="s">
        <v>16698</v>
      </c>
      <c r="H5663" s="867" t="s">
        <v>7756</v>
      </c>
      <c r="I5663" s="867" t="s">
        <v>2685</v>
      </c>
      <c r="J5663" s="867" t="s">
        <v>8297</v>
      </c>
      <c r="K5663" s="866">
        <v>3</v>
      </c>
      <c r="L5663" s="866">
        <v>12</v>
      </c>
      <c r="M5663" s="865">
        <v>53729.141658923581</v>
      </c>
      <c r="N5663" s="866">
        <v>1</v>
      </c>
      <c r="O5663" s="866">
        <v>6</v>
      </c>
      <c r="P5663" s="865">
        <v>45882.9</v>
      </c>
    </row>
    <row r="5664" spans="1:16" ht="33.75" x14ac:dyDescent="0.25">
      <c r="A5664" s="867" t="s">
        <v>7760</v>
      </c>
      <c r="B5664" s="867" t="s">
        <v>3626</v>
      </c>
      <c r="C5664" s="867" t="s">
        <v>3031</v>
      </c>
      <c r="D5664" s="868" t="s">
        <v>16404</v>
      </c>
      <c r="E5664" s="870">
        <v>4200</v>
      </c>
      <c r="F5664" s="869" t="s">
        <v>16697</v>
      </c>
      <c r="G5664" s="868" t="s">
        <v>16696</v>
      </c>
      <c r="H5664" s="867" t="s">
        <v>7756</v>
      </c>
      <c r="I5664" s="867" t="s">
        <v>10457</v>
      </c>
      <c r="J5664" s="867" t="s">
        <v>7792</v>
      </c>
      <c r="K5664" s="866">
        <v>2</v>
      </c>
      <c r="L5664" s="866">
        <v>5</v>
      </c>
      <c r="M5664" s="865">
        <v>22387.142357884826</v>
      </c>
      <c r="N5664" s="866">
        <v>0</v>
      </c>
      <c r="O5664" s="866">
        <v>0</v>
      </c>
      <c r="P5664" s="865">
        <v>0</v>
      </c>
    </row>
    <row r="5665" spans="1:16" ht="33.75" x14ac:dyDescent="0.25">
      <c r="A5665" s="867" t="s">
        <v>7760</v>
      </c>
      <c r="B5665" s="867" t="s">
        <v>3626</v>
      </c>
      <c r="C5665" s="867" t="s">
        <v>3031</v>
      </c>
      <c r="D5665" s="868" t="s">
        <v>15589</v>
      </c>
      <c r="E5665" s="870">
        <v>4200</v>
      </c>
      <c r="F5665" s="869" t="s">
        <v>16695</v>
      </c>
      <c r="G5665" s="868" t="s">
        <v>16694</v>
      </c>
      <c r="H5665" s="867"/>
      <c r="I5665" s="867"/>
      <c r="J5665" s="867"/>
      <c r="K5665" s="866">
        <v>7</v>
      </c>
      <c r="L5665" s="866">
        <v>12</v>
      </c>
      <c r="M5665" s="865">
        <v>53729.141658923581</v>
      </c>
      <c r="N5665" s="866">
        <v>2</v>
      </c>
      <c r="O5665" s="866">
        <v>6</v>
      </c>
      <c r="P5665" s="865">
        <v>26082.9</v>
      </c>
    </row>
    <row r="5666" spans="1:16" ht="33.75" x14ac:dyDescent="0.25">
      <c r="A5666" s="867" t="s">
        <v>7760</v>
      </c>
      <c r="B5666" s="867" t="s">
        <v>3626</v>
      </c>
      <c r="C5666" s="867" t="s">
        <v>3031</v>
      </c>
      <c r="D5666" s="868" t="s">
        <v>8396</v>
      </c>
      <c r="E5666" s="870">
        <v>5500</v>
      </c>
      <c r="F5666" s="869" t="s">
        <v>16693</v>
      </c>
      <c r="G5666" s="868" t="s">
        <v>16692</v>
      </c>
      <c r="H5666" s="867" t="s">
        <v>7756</v>
      </c>
      <c r="I5666" s="867" t="s">
        <v>2685</v>
      </c>
      <c r="J5666" s="867" t="s">
        <v>7773</v>
      </c>
      <c r="K5666" s="866">
        <v>5</v>
      </c>
      <c r="L5666" s="866">
        <v>12</v>
      </c>
      <c r="M5666" s="865">
        <v>70359.590267638021</v>
      </c>
      <c r="N5666" s="866">
        <v>2</v>
      </c>
      <c r="O5666" s="866">
        <v>6</v>
      </c>
      <c r="P5666" s="865">
        <v>33882.9</v>
      </c>
    </row>
    <row r="5667" spans="1:16" ht="33.75" x14ac:dyDescent="0.25">
      <c r="A5667" s="867" t="s">
        <v>7760</v>
      </c>
      <c r="B5667" s="867" t="s">
        <v>3626</v>
      </c>
      <c r="C5667" s="867" t="s">
        <v>3031</v>
      </c>
      <c r="D5667" s="868" t="s">
        <v>8448</v>
      </c>
      <c r="E5667" s="870">
        <v>6000</v>
      </c>
      <c r="F5667" s="869" t="s">
        <v>16691</v>
      </c>
      <c r="G5667" s="868" t="s">
        <v>16690</v>
      </c>
      <c r="H5667" s="867" t="s">
        <v>7796</v>
      </c>
      <c r="I5667" s="867" t="s">
        <v>10659</v>
      </c>
      <c r="J5667" s="867" t="s">
        <v>8342</v>
      </c>
      <c r="K5667" s="866">
        <v>6</v>
      </c>
      <c r="L5667" s="866">
        <v>12</v>
      </c>
      <c r="M5667" s="865">
        <v>53729.141658923581</v>
      </c>
      <c r="N5667" s="866">
        <v>1</v>
      </c>
      <c r="O5667" s="866">
        <v>6</v>
      </c>
      <c r="P5667" s="865">
        <v>36882.9</v>
      </c>
    </row>
    <row r="5668" spans="1:16" ht="33.75" x14ac:dyDescent="0.25">
      <c r="A5668" s="867" t="s">
        <v>7760</v>
      </c>
      <c r="B5668" s="867" t="s">
        <v>3626</v>
      </c>
      <c r="C5668" s="867" t="s">
        <v>3031</v>
      </c>
      <c r="D5668" s="868" t="s">
        <v>10565</v>
      </c>
      <c r="E5668" s="870">
        <v>8500</v>
      </c>
      <c r="F5668" s="869" t="s">
        <v>16689</v>
      </c>
      <c r="G5668" s="868" t="s">
        <v>16688</v>
      </c>
      <c r="H5668" s="867" t="s">
        <v>7756</v>
      </c>
      <c r="I5668" s="867" t="s">
        <v>4333</v>
      </c>
      <c r="J5668" s="867" t="s">
        <v>8224</v>
      </c>
      <c r="K5668" s="866">
        <v>2</v>
      </c>
      <c r="L5668" s="866">
        <v>12</v>
      </c>
      <c r="M5668" s="865">
        <v>108737.54859544057</v>
      </c>
      <c r="N5668" s="866">
        <v>3</v>
      </c>
      <c r="O5668" s="866">
        <v>6</v>
      </c>
      <c r="P5668" s="865">
        <v>51882.9</v>
      </c>
    </row>
    <row r="5669" spans="1:16" ht="33.75" x14ac:dyDescent="0.25">
      <c r="A5669" s="867" t="s">
        <v>7760</v>
      </c>
      <c r="B5669" s="867" t="s">
        <v>3626</v>
      </c>
      <c r="C5669" s="867" t="s">
        <v>3031</v>
      </c>
      <c r="D5669" s="868" t="s">
        <v>15905</v>
      </c>
      <c r="E5669" s="870">
        <v>10500</v>
      </c>
      <c r="F5669" s="869" t="s">
        <v>16687</v>
      </c>
      <c r="G5669" s="868" t="s">
        <v>16686</v>
      </c>
      <c r="H5669" s="867" t="s">
        <v>7756</v>
      </c>
      <c r="I5669" s="867" t="s">
        <v>3470</v>
      </c>
      <c r="J5669" s="867" t="s">
        <v>7958</v>
      </c>
      <c r="K5669" s="866">
        <v>4</v>
      </c>
      <c r="L5669" s="866">
        <v>12</v>
      </c>
      <c r="M5669" s="865">
        <v>108737.54859544057</v>
      </c>
      <c r="N5669" s="866">
        <v>1</v>
      </c>
      <c r="O5669" s="866">
        <v>6</v>
      </c>
      <c r="P5669" s="865">
        <v>63882.9</v>
      </c>
    </row>
    <row r="5670" spans="1:16" ht="33.75" x14ac:dyDescent="0.25">
      <c r="A5670" s="867" t="s">
        <v>7760</v>
      </c>
      <c r="B5670" s="867" t="s">
        <v>3626</v>
      </c>
      <c r="C5670" s="867" t="s">
        <v>3031</v>
      </c>
      <c r="D5670" s="868" t="s">
        <v>16685</v>
      </c>
      <c r="E5670" s="870">
        <v>11000</v>
      </c>
      <c r="F5670" s="869" t="s">
        <v>16684</v>
      </c>
      <c r="G5670" s="868" t="s">
        <v>16683</v>
      </c>
      <c r="H5670" s="867" t="s">
        <v>7756</v>
      </c>
      <c r="I5670" s="867" t="s">
        <v>2892</v>
      </c>
      <c r="J5670" s="867" t="s">
        <v>8142</v>
      </c>
      <c r="K5670" s="866">
        <v>3</v>
      </c>
      <c r="L5670" s="866">
        <v>12</v>
      </c>
      <c r="M5670" s="865">
        <v>140719.18053527604</v>
      </c>
      <c r="N5670" s="866">
        <v>2</v>
      </c>
      <c r="O5670" s="866">
        <v>6</v>
      </c>
      <c r="P5670" s="865">
        <v>66882.899999999994</v>
      </c>
    </row>
    <row r="5671" spans="1:16" ht="33.75" x14ac:dyDescent="0.25">
      <c r="A5671" s="867" t="s">
        <v>7760</v>
      </c>
      <c r="B5671" s="867" t="s">
        <v>3626</v>
      </c>
      <c r="C5671" s="867" t="s">
        <v>3031</v>
      </c>
      <c r="D5671" s="868" t="s">
        <v>8396</v>
      </c>
      <c r="E5671" s="870">
        <v>5500</v>
      </c>
      <c r="F5671" s="869" t="s">
        <v>16682</v>
      </c>
      <c r="G5671" s="868" t="s">
        <v>16681</v>
      </c>
      <c r="H5671" s="867" t="s">
        <v>7756</v>
      </c>
      <c r="I5671" s="867" t="s">
        <v>10457</v>
      </c>
      <c r="J5671" s="867" t="s">
        <v>7792</v>
      </c>
      <c r="K5671" s="866">
        <v>3</v>
      </c>
      <c r="L5671" s="866">
        <v>7</v>
      </c>
      <c r="M5671" s="865">
        <v>41043.094322788849</v>
      </c>
      <c r="N5671" s="866">
        <v>0</v>
      </c>
      <c r="O5671" s="866">
        <v>0</v>
      </c>
      <c r="P5671" s="865">
        <v>0</v>
      </c>
    </row>
    <row r="5672" spans="1:16" ht="33.75" x14ac:dyDescent="0.25">
      <c r="A5672" s="867" t="s">
        <v>7760</v>
      </c>
      <c r="B5672" s="867" t="s">
        <v>3626</v>
      </c>
      <c r="C5672" s="867" t="s">
        <v>3031</v>
      </c>
      <c r="D5672" s="868" t="s">
        <v>16680</v>
      </c>
      <c r="E5672" s="870">
        <v>7500</v>
      </c>
      <c r="F5672" s="869" t="s">
        <v>16679</v>
      </c>
      <c r="G5672" s="868" t="s">
        <v>16678</v>
      </c>
      <c r="H5672" s="867" t="s">
        <v>7756</v>
      </c>
      <c r="I5672" s="867" t="s">
        <v>10834</v>
      </c>
      <c r="J5672" s="867" t="s">
        <v>9500</v>
      </c>
      <c r="K5672" s="866">
        <v>2</v>
      </c>
      <c r="L5672" s="866">
        <v>12</v>
      </c>
      <c r="M5672" s="865">
        <v>95944.89581950639</v>
      </c>
      <c r="N5672" s="866">
        <v>3</v>
      </c>
      <c r="O5672" s="866">
        <v>6</v>
      </c>
      <c r="P5672" s="865">
        <v>45882.9</v>
      </c>
    </row>
    <row r="5673" spans="1:16" ht="33.75" x14ac:dyDescent="0.25">
      <c r="A5673" s="867" t="s">
        <v>7760</v>
      </c>
      <c r="B5673" s="867" t="s">
        <v>3626</v>
      </c>
      <c r="C5673" s="867" t="s">
        <v>3031</v>
      </c>
      <c r="D5673" s="868" t="s">
        <v>9201</v>
      </c>
      <c r="E5673" s="870">
        <v>5500</v>
      </c>
      <c r="F5673" s="869" t="s">
        <v>16677</v>
      </c>
      <c r="G5673" s="868" t="s">
        <v>16676</v>
      </c>
      <c r="H5673" s="867" t="s">
        <v>7756</v>
      </c>
      <c r="I5673" s="867" t="s">
        <v>10457</v>
      </c>
      <c r="J5673" s="867" t="s">
        <v>7792</v>
      </c>
      <c r="K5673" s="866">
        <v>3</v>
      </c>
      <c r="L5673" s="866">
        <v>12</v>
      </c>
      <c r="M5673" s="865">
        <v>70359.590267638021</v>
      </c>
      <c r="N5673" s="866">
        <v>1</v>
      </c>
      <c r="O5673" s="866">
        <v>6</v>
      </c>
      <c r="P5673" s="865">
        <v>33882.9</v>
      </c>
    </row>
    <row r="5674" spans="1:16" ht="33.75" x14ac:dyDescent="0.25">
      <c r="A5674" s="867" t="s">
        <v>7760</v>
      </c>
      <c r="B5674" s="867" t="s">
        <v>3626</v>
      </c>
      <c r="C5674" s="867" t="s">
        <v>3031</v>
      </c>
      <c r="D5674" s="868" t="s">
        <v>9201</v>
      </c>
      <c r="E5674" s="870">
        <v>5500</v>
      </c>
      <c r="F5674" s="869" t="s">
        <v>16675</v>
      </c>
      <c r="G5674" s="868" t="s">
        <v>16674</v>
      </c>
      <c r="H5674" s="867" t="s">
        <v>7756</v>
      </c>
      <c r="I5674" s="867" t="s">
        <v>8393</v>
      </c>
      <c r="J5674" s="867" t="s">
        <v>8392</v>
      </c>
      <c r="K5674" s="866">
        <v>3</v>
      </c>
      <c r="L5674" s="866">
        <v>12</v>
      </c>
      <c r="M5674" s="865">
        <v>70359.590267638021</v>
      </c>
      <c r="N5674" s="866">
        <v>1</v>
      </c>
      <c r="O5674" s="866">
        <v>6</v>
      </c>
      <c r="P5674" s="865">
        <v>33882.9</v>
      </c>
    </row>
    <row r="5675" spans="1:16" ht="33.75" x14ac:dyDescent="0.25">
      <c r="A5675" s="867" t="s">
        <v>7760</v>
      </c>
      <c r="B5675" s="867" t="s">
        <v>3626</v>
      </c>
      <c r="C5675" s="867" t="s">
        <v>3031</v>
      </c>
      <c r="D5675" s="868" t="s">
        <v>9201</v>
      </c>
      <c r="E5675" s="870">
        <v>5500</v>
      </c>
      <c r="F5675" s="869" t="s">
        <v>16673</v>
      </c>
      <c r="G5675" s="868" t="s">
        <v>16672</v>
      </c>
      <c r="H5675" s="867" t="s">
        <v>7756</v>
      </c>
      <c r="I5675" s="867" t="s">
        <v>2737</v>
      </c>
      <c r="J5675" s="867" t="s">
        <v>8162</v>
      </c>
      <c r="K5675" s="866">
        <v>2</v>
      </c>
      <c r="L5675" s="866">
        <v>12</v>
      </c>
      <c r="M5675" s="865">
        <v>70359.590267638021</v>
      </c>
      <c r="N5675" s="866">
        <v>1</v>
      </c>
      <c r="O5675" s="866">
        <v>6</v>
      </c>
      <c r="P5675" s="865">
        <v>33882.9</v>
      </c>
    </row>
    <row r="5676" spans="1:16" ht="33.75" x14ac:dyDescent="0.25">
      <c r="A5676" s="867" t="s">
        <v>7760</v>
      </c>
      <c r="B5676" s="867" t="s">
        <v>3626</v>
      </c>
      <c r="C5676" s="867" t="s">
        <v>3031</v>
      </c>
      <c r="D5676" s="868" t="s">
        <v>8512</v>
      </c>
      <c r="E5676" s="870">
        <v>7500</v>
      </c>
      <c r="F5676" s="869" t="s">
        <v>16671</v>
      </c>
      <c r="G5676" s="868" t="s">
        <v>16670</v>
      </c>
      <c r="H5676" s="867" t="s">
        <v>7796</v>
      </c>
      <c r="I5676" s="867" t="s">
        <v>2685</v>
      </c>
      <c r="J5676" s="867" t="s">
        <v>7780</v>
      </c>
      <c r="K5676" s="866">
        <v>8</v>
      </c>
      <c r="L5676" s="866">
        <v>12</v>
      </c>
      <c r="M5676" s="865">
        <v>70359.590267638021</v>
      </c>
      <c r="N5676" s="866">
        <v>2</v>
      </c>
      <c r="O5676" s="866">
        <v>6</v>
      </c>
      <c r="P5676" s="865">
        <v>45882.9</v>
      </c>
    </row>
    <row r="5677" spans="1:16" ht="33.75" x14ac:dyDescent="0.25">
      <c r="A5677" s="867" t="s">
        <v>7760</v>
      </c>
      <c r="B5677" s="867" t="s">
        <v>3626</v>
      </c>
      <c r="C5677" s="867" t="s">
        <v>3031</v>
      </c>
      <c r="D5677" s="868" t="s">
        <v>8396</v>
      </c>
      <c r="E5677" s="870">
        <v>5500</v>
      </c>
      <c r="F5677" s="869" t="s">
        <v>16669</v>
      </c>
      <c r="G5677" s="868" t="s">
        <v>16668</v>
      </c>
      <c r="H5677" s="867" t="s">
        <v>7756</v>
      </c>
      <c r="I5677" s="867" t="s">
        <v>2685</v>
      </c>
      <c r="J5677" s="867" t="s">
        <v>7894</v>
      </c>
      <c r="K5677" s="866">
        <v>7</v>
      </c>
      <c r="L5677" s="866">
        <v>12</v>
      </c>
      <c r="M5677" s="865">
        <v>70359.590267638021</v>
      </c>
      <c r="N5677" s="866">
        <v>2</v>
      </c>
      <c r="O5677" s="866">
        <v>6</v>
      </c>
      <c r="P5677" s="865">
        <v>33882.9</v>
      </c>
    </row>
    <row r="5678" spans="1:16" ht="33.75" x14ac:dyDescent="0.25">
      <c r="A5678" s="867" t="s">
        <v>7760</v>
      </c>
      <c r="B5678" s="867" t="s">
        <v>3626</v>
      </c>
      <c r="C5678" s="867" t="s">
        <v>3031</v>
      </c>
      <c r="D5678" s="868" t="s">
        <v>8396</v>
      </c>
      <c r="E5678" s="870">
        <v>5500</v>
      </c>
      <c r="F5678" s="869" t="s">
        <v>16667</v>
      </c>
      <c r="G5678" s="868" t="s">
        <v>16666</v>
      </c>
      <c r="H5678" s="867" t="s">
        <v>7756</v>
      </c>
      <c r="I5678" s="867" t="s">
        <v>2685</v>
      </c>
      <c r="J5678" s="867" t="s">
        <v>7894</v>
      </c>
      <c r="K5678" s="866">
        <v>7</v>
      </c>
      <c r="L5678" s="866">
        <v>12</v>
      </c>
      <c r="M5678" s="865">
        <v>70359.590267638021</v>
      </c>
      <c r="N5678" s="866">
        <v>2</v>
      </c>
      <c r="O5678" s="866">
        <v>6</v>
      </c>
      <c r="P5678" s="865">
        <v>33882.9</v>
      </c>
    </row>
    <row r="5679" spans="1:16" ht="33.75" x14ac:dyDescent="0.25">
      <c r="A5679" s="867" t="s">
        <v>7760</v>
      </c>
      <c r="B5679" s="867" t="s">
        <v>3626</v>
      </c>
      <c r="C5679" s="867" t="s">
        <v>3031</v>
      </c>
      <c r="D5679" s="868" t="s">
        <v>8396</v>
      </c>
      <c r="E5679" s="870">
        <v>5500</v>
      </c>
      <c r="F5679" s="869" t="s">
        <v>16665</v>
      </c>
      <c r="G5679" s="868" t="s">
        <v>16664</v>
      </c>
      <c r="H5679" s="867" t="s">
        <v>7756</v>
      </c>
      <c r="I5679" s="867" t="s">
        <v>8832</v>
      </c>
      <c r="J5679" s="867" t="s">
        <v>7888</v>
      </c>
      <c r="K5679" s="866">
        <v>6</v>
      </c>
      <c r="L5679" s="866">
        <v>12</v>
      </c>
      <c r="M5679" s="865">
        <v>53729.141658923581</v>
      </c>
      <c r="N5679" s="866">
        <v>1</v>
      </c>
      <c r="O5679" s="866">
        <v>6</v>
      </c>
      <c r="P5679" s="865">
        <v>33882.9</v>
      </c>
    </row>
    <row r="5680" spans="1:16" ht="33.75" x14ac:dyDescent="0.25">
      <c r="A5680" s="867" t="s">
        <v>7760</v>
      </c>
      <c r="B5680" s="867" t="s">
        <v>3626</v>
      </c>
      <c r="C5680" s="867" t="s">
        <v>3031</v>
      </c>
      <c r="D5680" s="868" t="s">
        <v>16663</v>
      </c>
      <c r="E5680" s="870">
        <v>10500</v>
      </c>
      <c r="F5680" s="869" t="s">
        <v>16662</v>
      </c>
      <c r="G5680" s="868" t="s">
        <v>16661</v>
      </c>
      <c r="H5680" s="867" t="s">
        <v>7756</v>
      </c>
      <c r="I5680" s="867" t="s">
        <v>8393</v>
      </c>
      <c r="J5680" s="867" t="s">
        <v>8392</v>
      </c>
      <c r="K5680" s="866">
        <v>3</v>
      </c>
      <c r="L5680" s="866">
        <v>12</v>
      </c>
      <c r="M5680" s="865">
        <v>95944.89581950639</v>
      </c>
      <c r="N5680" s="866">
        <v>1</v>
      </c>
      <c r="O5680" s="866">
        <v>6</v>
      </c>
      <c r="P5680" s="865">
        <v>63882.9</v>
      </c>
    </row>
    <row r="5681" spans="1:16" ht="33.75" x14ac:dyDescent="0.25">
      <c r="A5681" s="867" t="s">
        <v>7760</v>
      </c>
      <c r="B5681" s="867" t="s">
        <v>3626</v>
      </c>
      <c r="C5681" s="867" t="s">
        <v>3031</v>
      </c>
      <c r="D5681" s="868" t="s">
        <v>16660</v>
      </c>
      <c r="E5681" s="870">
        <v>4200</v>
      </c>
      <c r="F5681" s="869" t="s">
        <v>16659</v>
      </c>
      <c r="G5681" s="868" t="s">
        <v>16658</v>
      </c>
      <c r="H5681" s="867" t="s">
        <v>7796</v>
      </c>
      <c r="I5681" s="867" t="s">
        <v>2708</v>
      </c>
      <c r="J5681" s="867" t="s">
        <v>7805</v>
      </c>
      <c r="K5681" s="866">
        <v>2</v>
      </c>
      <c r="L5681" s="866">
        <v>12</v>
      </c>
      <c r="M5681" s="865">
        <v>53729.141658923581</v>
      </c>
      <c r="N5681" s="866">
        <v>1</v>
      </c>
      <c r="O5681" s="866">
        <v>6</v>
      </c>
      <c r="P5681" s="865">
        <v>26082.9</v>
      </c>
    </row>
    <row r="5682" spans="1:16" ht="33.75" x14ac:dyDescent="0.25">
      <c r="A5682" s="867" t="s">
        <v>7760</v>
      </c>
      <c r="B5682" s="867" t="s">
        <v>3626</v>
      </c>
      <c r="C5682" s="867" t="s">
        <v>3031</v>
      </c>
      <c r="D5682" s="868" t="s">
        <v>15123</v>
      </c>
      <c r="E5682" s="870">
        <v>5500</v>
      </c>
      <c r="F5682" s="869" t="s">
        <v>16657</v>
      </c>
      <c r="G5682" s="868" t="s">
        <v>16656</v>
      </c>
      <c r="H5682" s="867" t="s">
        <v>7756</v>
      </c>
      <c r="I5682" s="867" t="s">
        <v>8221</v>
      </c>
      <c r="J5682" s="867" t="s">
        <v>7773</v>
      </c>
      <c r="K5682" s="866">
        <v>2</v>
      </c>
      <c r="L5682" s="866">
        <v>11</v>
      </c>
      <c r="M5682" s="865">
        <v>64496.291078668182</v>
      </c>
      <c r="N5682" s="866">
        <v>0</v>
      </c>
      <c r="O5682" s="866">
        <v>0</v>
      </c>
      <c r="P5682" s="865">
        <v>0</v>
      </c>
    </row>
    <row r="5683" spans="1:16" ht="33.75" x14ac:dyDescent="0.25">
      <c r="A5683" s="867" t="s">
        <v>7760</v>
      </c>
      <c r="B5683" s="867" t="s">
        <v>3626</v>
      </c>
      <c r="C5683" s="867" t="s">
        <v>3031</v>
      </c>
      <c r="D5683" s="868" t="s">
        <v>9034</v>
      </c>
      <c r="E5683" s="870">
        <v>7500</v>
      </c>
      <c r="F5683" s="869" t="s">
        <v>16655</v>
      </c>
      <c r="G5683" s="868" t="s">
        <v>16654</v>
      </c>
      <c r="H5683" s="867" t="s">
        <v>7756</v>
      </c>
      <c r="I5683" s="867" t="s">
        <v>2685</v>
      </c>
      <c r="J5683" s="867" t="s">
        <v>8751</v>
      </c>
      <c r="K5683" s="866">
        <v>2</v>
      </c>
      <c r="L5683" s="866">
        <v>12</v>
      </c>
      <c r="M5683" s="865">
        <v>95944.89581950639</v>
      </c>
      <c r="N5683" s="866">
        <v>1</v>
      </c>
      <c r="O5683" s="866">
        <v>6</v>
      </c>
      <c r="P5683" s="865">
        <v>45882.9</v>
      </c>
    </row>
    <row r="5684" spans="1:16" ht="33.75" x14ac:dyDescent="0.25">
      <c r="A5684" s="867" t="s">
        <v>7760</v>
      </c>
      <c r="B5684" s="867" t="s">
        <v>3626</v>
      </c>
      <c r="C5684" s="867" t="s">
        <v>3031</v>
      </c>
      <c r="D5684" s="868" t="s">
        <v>7863</v>
      </c>
      <c r="E5684" s="870">
        <v>2500</v>
      </c>
      <c r="F5684" s="869" t="s">
        <v>16653</v>
      </c>
      <c r="G5684" s="868" t="s">
        <v>16652</v>
      </c>
      <c r="H5684" s="867"/>
      <c r="I5684" s="867"/>
      <c r="J5684" s="867"/>
      <c r="K5684" s="866">
        <v>2</v>
      </c>
      <c r="L5684" s="866">
        <v>12</v>
      </c>
      <c r="M5684" s="865">
        <v>31981.631939835464</v>
      </c>
      <c r="N5684" s="866">
        <v>2</v>
      </c>
      <c r="O5684" s="866">
        <v>6</v>
      </c>
      <c r="P5684" s="865">
        <v>15882.9</v>
      </c>
    </row>
    <row r="5685" spans="1:16" ht="33.75" x14ac:dyDescent="0.25">
      <c r="A5685" s="867" t="s">
        <v>7760</v>
      </c>
      <c r="B5685" s="867" t="s">
        <v>3626</v>
      </c>
      <c r="C5685" s="867" t="s">
        <v>3031</v>
      </c>
      <c r="D5685" s="868" t="s">
        <v>8292</v>
      </c>
      <c r="E5685" s="870">
        <v>1500</v>
      </c>
      <c r="F5685" s="869" t="s">
        <v>16651</v>
      </c>
      <c r="G5685" s="868" t="s">
        <v>16650</v>
      </c>
      <c r="H5685" s="867"/>
      <c r="I5685" s="867"/>
      <c r="J5685" s="867"/>
      <c r="K5685" s="866">
        <v>4</v>
      </c>
      <c r="L5685" s="866">
        <v>12</v>
      </c>
      <c r="M5685" s="865">
        <v>19188.979163901276</v>
      </c>
      <c r="N5685" s="866">
        <v>2</v>
      </c>
      <c r="O5685" s="866">
        <v>6</v>
      </c>
      <c r="P5685" s="865">
        <v>9882.9</v>
      </c>
    </row>
    <row r="5686" spans="1:16" x14ac:dyDescent="0.25">
      <c r="A5686" s="1772" t="s">
        <v>2848</v>
      </c>
      <c r="B5686" s="1772"/>
      <c r="C5686" s="1772"/>
      <c r="D5686" s="1772"/>
      <c r="E5686" s="1772"/>
      <c r="F5686" s="1772" t="s">
        <v>378</v>
      </c>
      <c r="G5686" s="1772"/>
      <c r="H5686" s="1772"/>
      <c r="I5686" s="1772"/>
      <c r="J5686" s="1772"/>
      <c r="K5686" s="1771" t="s">
        <v>2847</v>
      </c>
      <c r="L5686" s="1771"/>
      <c r="M5686" s="1771"/>
      <c r="N5686" s="1771" t="s">
        <v>2846</v>
      </c>
      <c r="O5686" s="1771"/>
      <c r="P5686" s="1771"/>
    </row>
    <row r="5687" spans="1:16" ht="69.75" x14ac:dyDescent="0.25">
      <c r="A5687" s="1535" t="s">
        <v>2845</v>
      </c>
      <c r="B5687" s="1535" t="s">
        <v>5</v>
      </c>
      <c r="C5687" s="1535" t="s">
        <v>2844</v>
      </c>
      <c r="D5687" s="1535" t="s">
        <v>2843</v>
      </c>
      <c r="E5687" s="1536" t="s">
        <v>2842</v>
      </c>
      <c r="F5687" s="1537" t="s">
        <v>2841</v>
      </c>
      <c r="G5687" s="1540" t="s">
        <v>2840</v>
      </c>
      <c r="H5687" s="1535" t="s">
        <v>2839</v>
      </c>
      <c r="I5687" s="1535" t="s">
        <v>2838</v>
      </c>
      <c r="J5687" s="1535" t="s">
        <v>2837</v>
      </c>
      <c r="K5687" s="1538" t="s">
        <v>2836</v>
      </c>
      <c r="L5687" s="1538" t="s">
        <v>2835</v>
      </c>
      <c r="M5687" s="1539" t="s">
        <v>2834</v>
      </c>
      <c r="N5687" s="1538" t="s">
        <v>2836</v>
      </c>
      <c r="O5687" s="1538" t="s">
        <v>2835</v>
      </c>
      <c r="P5687" s="1539" t="s">
        <v>2834</v>
      </c>
    </row>
    <row r="5688" spans="1:16" ht="33.75" x14ac:dyDescent="0.25">
      <c r="A5688" s="867" t="s">
        <v>7760</v>
      </c>
      <c r="B5688" s="867" t="s">
        <v>3626</v>
      </c>
      <c r="C5688" s="867" t="s">
        <v>3031</v>
      </c>
      <c r="D5688" s="868" t="s">
        <v>7930</v>
      </c>
      <c r="E5688" s="870">
        <v>4200</v>
      </c>
      <c r="F5688" s="869" t="s">
        <v>16649</v>
      </c>
      <c r="G5688" s="868" t="s">
        <v>16648</v>
      </c>
      <c r="H5688" s="867" t="s">
        <v>7796</v>
      </c>
      <c r="I5688" s="867" t="s">
        <v>2704</v>
      </c>
      <c r="J5688" s="867" t="s">
        <v>7894</v>
      </c>
      <c r="K5688" s="866">
        <v>3</v>
      </c>
      <c r="L5688" s="866">
        <v>12</v>
      </c>
      <c r="M5688" s="865">
        <v>53729.141658923581</v>
      </c>
      <c r="N5688" s="866">
        <v>2</v>
      </c>
      <c r="O5688" s="866">
        <v>6</v>
      </c>
      <c r="P5688" s="865">
        <v>26082.9</v>
      </c>
    </row>
    <row r="5689" spans="1:16" ht="33.75" x14ac:dyDescent="0.25">
      <c r="A5689" s="867" t="s">
        <v>7760</v>
      </c>
      <c r="B5689" s="867" t="s">
        <v>3626</v>
      </c>
      <c r="C5689" s="867" t="s">
        <v>3031</v>
      </c>
      <c r="D5689" s="868" t="s">
        <v>10095</v>
      </c>
      <c r="E5689" s="870">
        <v>7500</v>
      </c>
      <c r="F5689" s="869" t="s">
        <v>16647</v>
      </c>
      <c r="G5689" s="868" t="s">
        <v>16646</v>
      </c>
      <c r="H5689" s="867" t="s">
        <v>7756</v>
      </c>
      <c r="I5689" s="867" t="s">
        <v>2892</v>
      </c>
      <c r="J5689" s="867" t="s">
        <v>7836</v>
      </c>
      <c r="K5689" s="866">
        <v>2</v>
      </c>
      <c r="L5689" s="866">
        <v>12</v>
      </c>
      <c r="M5689" s="865">
        <v>95944.89581950639</v>
      </c>
      <c r="N5689" s="866">
        <v>1</v>
      </c>
      <c r="O5689" s="866">
        <v>6</v>
      </c>
      <c r="P5689" s="865">
        <v>45882.9</v>
      </c>
    </row>
    <row r="5690" spans="1:16" ht="33.75" x14ac:dyDescent="0.25">
      <c r="A5690" s="867" t="s">
        <v>7760</v>
      </c>
      <c r="B5690" s="867" t="s">
        <v>3626</v>
      </c>
      <c r="C5690" s="867" t="s">
        <v>3031</v>
      </c>
      <c r="D5690" s="868" t="s">
        <v>8292</v>
      </c>
      <c r="E5690" s="870">
        <v>1500</v>
      </c>
      <c r="F5690" s="869" t="s">
        <v>16645</v>
      </c>
      <c r="G5690" s="868" t="s">
        <v>16644</v>
      </c>
      <c r="H5690" s="867"/>
      <c r="I5690" s="867"/>
      <c r="J5690" s="867"/>
      <c r="K5690" s="866">
        <v>4</v>
      </c>
      <c r="L5690" s="866">
        <v>12</v>
      </c>
      <c r="M5690" s="865">
        <v>19188.979163901276</v>
      </c>
      <c r="N5690" s="866">
        <v>2</v>
      </c>
      <c r="O5690" s="866">
        <v>6</v>
      </c>
      <c r="P5690" s="865">
        <v>9882.9</v>
      </c>
    </row>
    <row r="5691" spans="1:16" ht="33.75" x14ac:dyDescent="0.25">
      <c r="A5691" s="867" t="s">
        <v>7760</v>
      </c>
      <c r="B5691" s="867" t="s">
        <v>3626</v>
      </c>
      <c r="C5691" s="867" t="s">
        <v>3031</v>
      </c>
      <c r="D5691" s="868" t="s">
        <v>14245</v>
      </c>
      <c r="E5691" s="870">
        <v>4200</v>
      </c>
      <c r="F5691" s="869" t="s">
        <v>16643</v>
      </c>
      <c r="G5691" s="868" t="s">
        <v>16642</v>
      </c>
      <c r="H5691" s="867" t="s">
        <v>7817</v>
      </c>
      <c r="I5691" s="867" t="s">
        <v>3194</v>
      </c>
      <c r="J5691" s="867" t="s">
        <v>7813</v>
      </c>
      <c r="K5691" s="866">
        <v>3</v>
      </c>
      <c r="L5691" s="866">
        <v>12</v>
      </c>
      <c r="M5691" s="865">
        <v>53729.141658923581</v>
      </c>
      <c r="N5691" s="866">
        <v>2</v>
      </c>
      <c r="O5691" s="866">
        <v>6</v>
      </c>
      <c r="P5691" s="865">
        <v>26082.9</v>
      </c>
    </row>
    <row r="5692" spans="1:16" ht="33.75" x14ac:dyDescent="0.25">
      <c r="A5692" s="867" t="s">
        <v>7760</v>
      </c>
      <c r="B5692" s="867" t="s">
        <v>3626</v>
      </c>
      <c r="C5692" s="867" t="s">
        <v>3031</v>
      </c>
      <c r="D5692" s="868" t="s">
        <v>10414</v>
      </c>
      <c r="E5692" s="870">
        <v>5500</v>
      </c>
      <c r="F5692" s="869" t="s">
        <v>16641</v>
      </c>
      <c r="G5692" s="868" t="s">
        <v>16640</v>
      </c>
      <c r="H5692" s="867" t="s">
        <v>7756</v>
      </c>
      <c r="I5692" s="867" t="s">
        <v>5493</v>
      </c>
      <c r="J5692" s="867" t="s">
        <v>7971</v>
      </c>
      <c r="K5692" s="866">
        <v>3</v>
      </c>
      <c r="L5692" s="866">
        <v>12</v>
      </c>
      <c r="M5692" s="865">
        <v>70359.590267638021</v>
      </c>
      <c r="N5692" s="866">
        <v>2</v>
      </c>
      <c r="O5692" s="866">
        <v>6</v>
      </c>
      <c r="P5692" s="865">
        <v>33882.9</v>
      </c>
    </row>
    <row r="5693" spans="1:16" ht="33.75" x14ac:dyDescent="0.25">
      <c r="A5693" s="867" t="s">
        <v>7760</v>
      </c>
      <c r="B5693" s="867" t="s">
        <v>3626</v>
      </c>
      <c r="C5693" s="867" t="s">
        <v>3031</v>
      </c>
      <c r="D5693" s="868" t="s">
        <v>7764</v>
      </c>
      <c r="E5693" s="870">
        <v>2700</v>
      </c>
      <c r="F5693" s="869" t="s">
        <v>16639</v>
      </c>
      <c r="G5693" s="868" t="s">
        <v>16638</v>
      </c>
      <c r="H5693" s="867" t="s">
        <v>7796</v>
      </c>
      <c r="I5693" s="867" t="s">
        <v>8015</v>
      </c>
      <c r="J5693" s="867" t="s">
        <v>8014</v>
      </c>
      <c r="K5693" s="866">
        <v>2</v>
      </c>
      <c r="L5693" s="866">
        <v>12</v>
      </c>
      <c r="M5693" s="865">
        <v>34540.162495022305</v>
      </c>
      <c r="N5693" s="866">
        <v>2</v>
      </c>
      <c r="O5693" s="866">
        <v>6</v>
      </c>
      <c r="P5693" s="865">
        <v>17082.900000000001</v>
      </c>
    </row>
    <row r="5694" spans="1:16" ht="33.75" x14ac:dyDescent="0.25">
      <c r="A5694" s="867" t="s">
        <v>7760</v>
      </c>
      <c r="B5694" s="867" t="s">
        <v>3626</v>
      </c>
      <c r="C5694" s="867" t="s">
        <v>3031</v>
      </c>
      <c r="D5694" s="868" t="s">
        <v>7764</v>
      </c>
      <c r="E5694" s="870">
        <v>2700</v>
      </c>
      <c r="F5694" s="869" t="s">
        <v>16637</v>
      </c>
      <c r="G5694" s="868" t="s">
        <v>16636</v>
      </c>
      <c r="H5694" s="867" t="s">
        <v>7796</v>
      </c>
      <c r="I5694" s="867" t="s">
        <v>8817</v>
      </c>
      <c r="J5694" s="867" t="s">
        <v>7894</v>
      </c>
      <c r="K5694" s="866">
        <v>2</v>
      </c>
      <c r="L5694" s="866">
        <v>12</v>
      </c>
      <c r="M5694" s="865">
        <v>34540.162495022305</v>
      </c>
      <c r="N5694" s="866">
        <v>2</v>
      </c>
      <c r="O5694" s="866">
        <v>6</v>
      </c>
      <c r="P5694" s="865">
        <v>17082.900000000001</v>
      </c>
    </row>
    <row r="5695" spans="1:16" ht="33.75" x14ac:dyDescent="0.25">
      <c r="A5695" s="867" t="s">
        <v>7760</v>
      </c>
      <c r="B5695" s="867" t="s">
        <v>3626</v>
      </c>
      <c r="C5695" s="867" t="s">
        <v>3031</v>
      </c>
      <c r="D5695" s="868" t="s">
        <v>8949</v>
      </c>
      <c r="E5695" s="870">
        <v>4200</v>
      </c>
      <c r="F5695" s="869" t="s">
        <v>16635</v>
      </c>
      <c r="G5695" s="868" t="s">
        <v>16634</v>
      </c>
      <c r="H5695" s="867" t="s">
        <v>7756</v>
      </c>
      <c r="I5695" s="867" t="s">
        <v>2883</v>
      </c>
      <c r="J5695" s="867" t="s">
        <v>7773</v>
      </c>
      <c r="K5695" s="866">
        <v>2</v>
      </c>
      <c r="L5695" s="866">
        <v>11</v>
      </c>
      <c r="M5695" s="865">
        <v>49251.713187346613</v>
      </c>
      <c r="N5695" s="866">
        <v>0</v>
      </c>
      <c r="O5695" s="866">
        <v>0</v>
      </c>
      <c r="P5695" s="865">
        <v>0</v>
      </c>
    </row>
    <row r="5696" spans="1:16" ht="33.75" x14ac:dyDescent="0.25">
      <c r="A5696" s="867" t="s">
        <v>7760</v>
      </c>
      <c r="B5696" s="867" t="s">
        <v>3626</v>
      </c>
      <c r="C5696" s="867" t="s">
        <v>3031</v>
      </c>
      <c r="D5696" s="868" t="s">
        <v>7930</v>
      </c>
      <c r="E5696" s="870">
        <v>4200</v>
      </c>
      <c r="F5696" s="869" t="s">
        <v>16633</v>
      </c>
      <c r="G5696" s="868" t="s">
        <v>16632</v>
      </c>
      <c r="H5696" s="867" t="s">
        <v>7796</v>
      </c>
      <c r="I5696" s="867" t="s">
        <v>2722</v>
      </c>
      <c r="J5696" s="867" t="s">
        <v>7971</v>
      </c>
      <c r="K5696" s="866">
        <v>3</v>
      </c>
      <c r="L5696" s="866">
        <v>12</v>
      </c>
      <c r="M5696" s="865">
        <v>53729.141658923581</v>
      </c>
      <c r="N5696" s="866">
        <v>0</v>
      </c>
      <c r="O5696" s="866">
        <v>0</v>
      </c>
      <c r="P5696" s="865">
        <v>0</v>
      </c>
    </row>
    <row r="5697" spans="1:16" ht="33.75" x14ac:dyDescent="0.25">
      <c r="A5697" s="867" t="s">
        <v>7760</v>
      </c>
      <c r="B5697" s="867" t="s">
        <v>3626</v>
      </c>
      <c r="C5697" s="867" t="s">
        <v>3031</v>
      </c>
      <c r="D5697" s="868" t="s">
        <v>15123</v>
      </c>
      <c r="E5697" s="870">
        <v>5500</v>
      </c>
      <c r="F5697" s="869" t="s">
        <v>16631</v>
      </c>
      <c r="G5697" s="868" t="s">
        <v>16630</v>
      </c>
      <c r="H5697" s="867" t="s">
        <v>7756</v>
      </c>
      <c r="I5697" s="867" t="s">
        <v>2667</v>
      </c>
      <c r="J5697" s="867" t="s">
        <v>7800</v>
      </c>
      <c r="K5697" s="866">
        <v>2</v>
      </c>
      <c r="L5697" s="866">
        <v>12</v>
      </c>
      <c r="M5697" s="865">
        <v>70359.590267638021</v>
      </c>
      <c r="N5697" s="866">
        <v>1</v>
      </c>
      <c r="O5697" s="866">
        <v>6</v>
      </c>
      <c r="P5697" s="865">
        <v>33882.9</v>
      </c>
    </row>
    <row r="5698" spans="1:16" ht="33.75" x14ac:dyDescent="0.25">
      <c r="A5698" s="867" t="s">
        <v>7760</v>
      </c>
      <c r="B5698" s="867" t="s">
        <v>3626</v>
      </c>
      <c r="C5698" s="867" t="s">
        <v>3031</v>
      </c>
      <c r="D5698" s="868" t="s">
        <v>15123</v>
      </c>
      <c r="E5698" s="870">
        <v>5500</v>
      </c>
      <c r="F5698" s="869" t="s">
        <v>16629</v>
      </c>
      <c r="G5698" s="868" t="s">
        <v>16628</v>
      </c>
      <c r="H5698" s="867" t="s">
        <v>7756</v>
      </c>
      <c r="I5698" s="867" t="s">
        <v>3544</v>
      </c>
      <c r="J5698" s="867" t="s">
        <v>7777</v>
      </c>
      <c r="K5698" s="866">
        <v>2</v>
      </c>
      <c r="L5698" s="866">
        <v>12</v>
      </c>
      <c r="M5698" s="865">
        <v>70359.590267638021</v>
      </c>
      <c r="N5698" s="866">
        <v>1</v>
      </c>
      <c r="O5698" s="866">
        <v>6</v>
      </c>
      <c r="P5698" s="865">
        <v>33882.9</v>
      </c>
    </row>
    <row r="5699" spans="1:16" ht="33.75" x14ac:dyDescent="0.25">
      <c r="A5699" s="867" t="s">
        <v>7760</v>
      </c>
      <c r="B5699" s="867" t="s">
        <v>3626</v>
      </c>
      <c r="C5699" s="867" t="s">
        <v>3031</v>
      </c>
      <c r="D5699" s="868" t="s">
        <v>7930</v>
      </c>
      <c r="E5699" s="870">
        <v>4200</v>
      </c>
      <c r="F5699" s="869" t="s">
        <v>16627</v>
      </c>
      <c r="G5699" s="868" t="s">
        <v>16626</v>
      </c>
      <c r="H5699" s="867" t="s">
        <v>7756</v>
      </c>
      <c r="I5699" s="867" t="s">
        <v>2772</v>
      </c>
      <c r="J5699" s="867" t="s">
        <v>13605</v>
      </c>
      <c r="K5699" s="866">
        <v>3</v>
      </c>
      <c r="L5699" s="866">
        <v>12</v>
      </c>
      <c r="M5699" s="865">
        <v>53729.141658923581</v>
      </c>
      <c r="N5699" s="866">
        <v>2</v>
      </c>
      <c r="O5699" s="866">
        <v>6</v>
      </c>
      <c r="P5699" s="865">
        <v>26082.9</v>
      </c>
    </row>
    <row r="5700" spans="1:16" ht="33.75" x14ac:dyDescent="0.25">
      <c r="A5700" s="867" t="s">
        <v>7760</v>
      </c>
      <c r="B5700" s="867" t="s">
        <v>3626</v>
      </c>
      <c r="C5700" s="867" t="s">
        <v>3031</v>
      </c>
      <c r="D5700" s="868" t="s">
        <v>8292</v>
      </c>
      <c r="E5700" s="870">
        <v>1500</v>
      </c>
      <c r="F5700" s="869" t="s">
        <v>16625</v>
      </c>
      <c r="G5700" s="868" t="s">
        <v>16624</v>
      </c>
      <c r="H5700" s="867"/>
      <c r="I5700" s="867"/>
      <c r="J5700" s="867"/>
      <c r="K5700" s="866">
        <v>4</v>
      </c>
      <c r="L5700" s="866">
        <v>12</v>
      </c>
      <c r="M5700" s="865">
        <v>19188.979163901276</v>
      </c>
      <c r="N5700" s="866">
        <v>2</v>
      </c>
      <c r="O5700" s="866">
        <v>6</v>
      </c>
      <c r="P5700" s="865">
        <v>9882.9</v>
      </c>
    </row>
    <row r="5701" spans="1:16" ht="33.75" x14ac:dyDescent="0.25">
      <c r="A5701" s="867" t="s">
        <v>7760</v>
      </c>
      <c r="B5701" s="867" t="s">
        <v>3626</v>
      </c>
      <c r="C5701" s="867" t="s">
        <v>3031</v>
      </c>
      <c r="D5701" s="868" t="s">
        <v>2872</v>
      </c>
      <c r="E5701" s="870">
        <v>7500</v>
      </c>
      <c r="F5701" s="869" t="s">
        <v>16623</v>
      </c>
      <c r="G5701" s="868" t="s">
        <v>16622</v>
      </c>
      <c r="H5701" s="867" t="s">
        <v>7756</v>
      </c>
      <c r="I5701" s="867" t="s">
        <v>4477</v>
      </c>
      <c r="J5701" s="867" t="s">
        <v>7809</v>
      </c>
      <c r="K5701" s="866">
        <v>2</v>
      </c>
      <c r="L5701" s="866">
        <v>12</v>
      </c>
      <c r="M5701" s="865">
        <v>95944.89581950639</v>
      </c>
      <c r="N5701" s="866">
        <v>3</v>
      </c>
      <c r="O5701" s="866">
        <v>6</v>
      </c>
      <c r="P5701" s="865">
        <v>45882.9</v>
      </c>
    </row>
    <row r="5702" spans="1:16" ht="33.75" x14ac:dyDescent="0.25">
      <c r="A5702" s="867" t="s">
        <v>7760</v>
      </c>
      <c r="B5702" s="867" t="s">
        <v>3626</v>
      </c>
      <c r="C5702" s="867" t="s">
        <v>3031</v>
      </c>
      <c r="D5702" s="868" t="s">
        <v>16347</v>
      </c>
      <c r="E5702" s="870">
        <v>12000</v>
      </c>
      <c r="F5702" s="869" t="s">
        <v>16621</v>
      </c>
      <c r="G5702" s="868" t="s">
        <v>16620</v>
      </c>
      <c r="H5702" s="867" t="s">
        <v>7756</v>
      </c>
      <c r="I5702" s="867" t="s">
        <v>2676</v>
      </c>
      <c r="J5702" s="867" t="s">
        <v>7773</v>
      </c>
      <c r="K5702" s="866">
        <v>2</v>
      </c>
      <c r="L5702" s="866">
        <v>7</v>
      </c>
      <c r="M5702" s="865">
        <v>89548.569431539305</v>
      </c>
      <c r="N5702" s="866">
        <v>0</v>
      </c>
      <c r="O5702" s="866">
        <v>0</v>
      </c>
      <c r="P5702" s="865">
        <v>0</v>
      </c>
    </row>
    <row r="5703" spans="1:16" ht="33.75" x14ac:dyDescent="0.25">
      <c r="A5703" s="867" t="s">
        <v>7760</v>
      </c>
      <c r="B5703" s="867" t="s">
        <v>3626</v>
      </c>
      <c r="C5703" s="867" t="s">
        <v>3031</v>
      </c>
      <c r="D5703" s="868" t="s">
        <v>16347</v>
      </c>
      <c r="E5703" s="870">
        <v>12000</v>
      </c>
      <c r="F5703" s="869" t="s">
        <v>16619</v>
      </c>
      <c r="G5703" s="868" t="s">
        <v>16618</v>
      </c>
      <c r="H5703" s="867" t="s">
        <v>7817</v>
      </c>
      <c r="I5703" s="867" t="s">
        <v>2676</v>
      </c>
      <c r="J5703" s="867" t="s">
        <v>12140</v>
      </c>
      <c r="K5703" s="866">
        <v>2</v>
      </c>
      <c r="L5703" s="866">
        <v>6</v>
      </c>
      <c r="M5703" s="865">
        <v>76755.916655605106</v>
      </c>
      <c r="N5703" s="866">
        <v>0</v>
      </c>
      <c r="O5703" s="866">
        <v>0</v>
      </c>
      <c r="P5703" s="865">
        <v>0</v>
      </c>
    </row>
    <row r="5704" spans="1:16" ht="33.75" x14ac:dyDescent="0.25">
      <c r="A5704" s="867" t="s">
        <v>7760</v>
      </c>
      <c r="B5704" s="867" t="s">
        <v>3626</v>
      </c>
      <c r="C5704" s="867" t="s">
        <v>3031</v>
      </c>
      <c r="D5704" s="868" t="s">
        <v>16617</v>
      </c>
      <c r="E5704" s="870">
        <v>5500</v>
      </c>
      <c r="F5704" s="869" t="s">
        <v>16616</v>
      </c>
      <c r="G5704" s="868" t="s">
        <v>16615</v>
      </c>
      <c r="H5704" s="867" t="s">
        <v>7756</v>
      </c>
      <c r="I5704" s="867" t="s">
        <v>4071</v>
      </c>
      <c r="J5704" s="867" t="s">
        <v>7777</v>
      </c>
      <c r="K5704" s="866">
        <v>4</v>
      </c>
      <c r="L5704" s="866">
        <v>12</v>
      </c>
      <c r="M5704" s="865">
        <v>70359.590267638021</v>
      </c>
      <c r="N5704" s="866">
        <v>1</v>
      </c>
      <c r="O5704" s="866">
        <v>6</v>
      </c>
      <c r="P5704" s="865">
        <v>33882.9</v>
      </c>
    </row>
    <row r="5705" spans="1:16" ht="33.75" x14ac:dyDescent="0.25">
      <c r="A5705" s="867" t="s">
        <v>7760</v>
      </c>
      <c r="B5705" s="867" t="s">
        <v>3626</v>
      </c>
      <c r="C5705" s="867" t="s">
        <v>3031</v>
      </c>
      <c r="D5705" s="868" t="s">
        <v>16614</v>
      </c>
      <c r="E5705" s="870">
        <v>7000</v>
      </c>
      <c r="F5705" s="869" t="s">
        <v>16613</v>
      </c>
      <c r="G5705" s="868" t="s">
        <v>16612</v>
      </c>
      <c r="H5705" s="867" t="s">
        <v>7756</v>
      </c>
      <c r="I5705" s="867" t="s">
        <v>2772</v>
      </c>
      <c r="J5705" s="867" t="s">
        <v>8054</v>
      </c>
      <c r="K5705" s="866">
        <v>2</v>
      </c>
      <c r="L5705" s="866">
        <v>12</v>
      </c>
      <c r="M5705" s="865">
        <v>89548.569431539305</v>
      </c>
      <c r="N5705" s="866">
        <v>1</v>
      </c>
      <c r="O5705" s="866">
        <v>6</v>
      </c>
      <c r="P5705" s="865">
        <v>42882.9</v>
      </c>
    </row>
    <row r="5706" spans="1:16" ht="33.75" x14ac:dyDescent="0.25">
      <c r="A5706" s="867" t="s">
        <v>7760</v>
      </c>
      <c r="B5706" s="867" t="s">
        <v>3626</v>
      </c>
      <c r="C5706" s="867" t="s">
        <v>3031</v>
      </c>
      <c r="D5706" s="868" t="s">
        <v>7799</v>
      </c>
      <c r="E5706" s="870">
        <v>5500</v>
      </c>
      <c r="F5706" s="869" t="s">
        <v>16611</v>
      </c>
      <c r="G5706" s="868" t="s">
        <v>16610</v>
      </c>
      <c r="H5706" s="867" t="s">
        <v>7796</v>
      </c>
      <c r="I5706" s="867" t="s">
        <v>2667</v>
      </c>
      <c r="J5706" s="867" t="s">
        <v>7967</v>
      </c>
      <c r="K5706" s="866">
        <v>3</v>
      </c>
      <c r="L5706" s="866">
        <v>7</v>
      </c>
      <c r="M5706" s="865">
        <v>41043.094322788849</v>
      </c>
      <c r="N5706" s="866">
        <v>0</v>
      </c>
      <c r="O5706" s="866">
        <v>0</v>
      </c>
      <c r="P5706" s="865">
        <v>0</v>
      </c>
    </row>
    <row r="5707" spans="1:16" ht="33.75" x14ac:dyDescent="0.25">
      <c r="A5707" s="867" t="s">
        <v>7760</v>
      </c>
      <c r="B5707" s="867" t="s">
        <v>3626</v>
      </c>
      <c r="C5707" s="867" t="s">
        <v>3031</v>
      </c>
      <c r="D5707" s="868" t="s">
        <v>7759</v>
      </c>
      <c r="E5707" s="870">
        <v>2700</v>
      </c>
      <c r="F5707" s="869" t="s">
        <v>16609</v>
      </c>
      <c r="G5707" s="868" t="s">
        <v>16608</v>
      </c>
      <c r="H5707" s="867"/>
      <c r="I5707" s="867"/>
      <c r="J5707" s="867"/>
      <c r="K5707" s="866">
        <v>3</v>
      </c>
      <c r="L5707" s="866">
        <v>12</v>
      </c>
      <c r="M5707" s="865">
        <v>34540.162495022305</v>
      </c>
      <c r="N5707" s="866">
        <v>0</v>
      </c>
      <c r="O5707" s="866">
        <v>0</v>
      </c>
      <c r="P5707" s="865">
        <v>0</v>
      </c>
    </row>
    <row r="5708" spans="1:16" ht="33.75" x14ac:dyDescent="0.25">
      <c r="A5708" s="867" t="s">
        <v>7760</v>
      </c>
      <c r="B5708" s="867" t="s">
        <v>3626</v>
      </c>
      <c r="C5708" s="867" t="s">
        <v>3031</v>
      </c>
      <c r="D5708" s="868" t="s">
        <v>7759</v>
      </c>
      <c r="E5708" s="870">
        <v>2700</v>
      </c>
      <c r="F5708" s="869" t="s">
        <v>16607</v>
      </c>
      <c r="G5708" s="868" t="s">
        <v>16606</v>
      </c>
      <c r="H5708" s="867" t="s">
        <v>7756</v>
      </c>
      <c r="I5708" s="867" t="s">
        <v>2892</v>
      </c>
      <c r="J5708" s="867" t="s">
        <v>7821</v>
      </c>
      <c r="K5708" s="866">
        <v>4</v>
      </c>
      <c r="L5708" s="866">
        <v>12</v>
      </c>
      <c r="M5708" s="865">
        <v>34540.162495022305</v>
      </c>
      <c r="N5708" s="866">
        <v>0</v>
      </c>
      <c r="O5708" s="866">
        <v>0</v>
      </c>
      <c r="P5708" s="865">
        <v>0</v>
      </c>
    </row>
    <row r="5709" spans="1:16" ht="33.75" x14ac:dyDescent="0.25">
      <c r="A5709" s="867" t="s">
        <v>7760</v>
      </c>
      <c r="B5709" s="867" t="s">
        <v>3626</v>
      </c>
      <c r="C5709" s="867" t="s">
        <v>3031</v>
      </c>
      <c r="D5709" s="868" t="s">
        <v>7854</v>
      </c>
      <c r="E5709" s="870">
        <v>4200</v>
      </c>
      <c r="F5709" s="869" t="s">
        <v>16605</v>
      </c>
      <c r="G5709" s="868" t="s">
        <v>16604</v>
      </c>
      <c r="H5709" s="867" t="s">
        <v>7756</v>
      </c>
      <c r="I5709" s="867" t="s">
        <v>2892</v>
      </c>
      <c r="J5709" s="867" t="s">
        <v>7813</v>
      </c>
      <c r="K5709" s="866">
        <v>3</v>
      </c>
      <c r="L5709" s="866">
        <v>12</v>
      </c>
      <c r="M5709" s="865">
        <v>40936.488882989397</v>
      </c>
      <c r="N5709" s="866">
        <v>2</v>
      </c>
      <c r="O5709" s="866">
        <v>6</v>
      </c>
      <c r="P5709" s="865">
        <v>26082.9</v>
      </c>
    </row>
    <row r="5710" spans="1:16" ht="33.75" x14ac:dyDescent="0.25">
      <c r="A5710" s="867" t="s">
        <v>7760</v>
      </c>
      <c r="B5710" s="867" t="s">
        <v>3626</v>
      </c>
      <c r="C5710" s="867" t="s">
        <v>3031</v>
      </c>
      <c r="D5710" s="868" t="s">
        <v>7764</v>
      </c>
      <c r="E5710" s="870">
        <v>2700</v>
      </c>
      <c r="F5710" s="869" t="s">
        <v>16603</v>
      </c>
      <c r="G5710" s="868" t="s">
        <v>16602</v>
      </c>
      <c r="H5710" s="867" t="s">
        <v>2751</v>
      </c>
      <c r="I5710" s="867" t="s">
        <v>2741</v>
      </c>
      <c r="J5710" s="867" t="s">
        <v>7839</v>
      </c>
      <c r="K5710" s="866">
        <v>4</v>
      </c>
      <c r="L5710" s="866">
        <v>12</v>
      </c>
      <c r="M5710" s="865">
        <v>34540.162495022305</v>
      </c>
      <c r="N5710" s="866">
        <v>2</v>
      </c>
      <c r="O5710" s="866">
        <v>6</v>
      </c>
      <c r="P5710" s="865">
        <v>17082.900000000001</v>
      </c>
    </row>
    <row r="5711" spans="1:16" ht="33.75" x14ac:dyDescent="0.25">
      <c r="A5711" s="867" t="s">
        <v>7760</v>
      </c>
      <c r="B5711" s="867" t="s">
        <v>3626</v>
      </c>
      <c r="C5711" s="867" t="s">
        <v>3031</v>
      </c>
      <c r="D5711" s="868" t="s">
        <v>7930</v>
      </c>
      <c r="E5711" s="870">
        <v>4200</v>
      </c>
      <c r="F5711" s="869" t="s">
        <v>16601</v>
      </c>
      <c r="G5711" s="868" t="s">
        <v>16600</v>
      </c>
      <c r="H5711" s="867" t="s">
        <v>7756</v>
      </c>
      <c r="I5711" s="867" t="s">
        <v>2772</v>
      </c>
      <c r="J5711" s="867" t="s">
        <v>13605</v>
      </c>
      <c r="K5711" s="866">
        <v>4</v>
      </c>
      <c r="L5711" s="866">
        <v>12</v>
      </c>
      <c r="M5711" s="865">
        <v>53729.141658923581</v>
      </c>
      <c r="N5711" s="866">
        <v>1</v>
      </c>
      <c r="O5711" s="866">
        <v>6</v>
      </c>
      <c r="P5711" s="865">
        <v>26082.9</v>
      </c>
    </row>
    <row r="5712" spans="1:16" ht="33.75" x14ac:dyDescent="0.25">
      <c r="A5712" s="867" t="s">
        <v>7760</v>
      </c>
      <c r="B5712" s="867" t="s">
        <v>3626</v>
      </c>
      <c r="C5712" s="867" t="s">
        <v>3031</v>
      </c>
      <c r="D5712" s="868" t="s">
        <v>7930</v>
      </c>
      <c r="E5712" s="870">
        <v>4200</v>
      </c>
      <c r="F5712" s="869" t="s">
        <v>16599</v>
      </c>
      <c r="G5712" s="868" t="s">
        <v>16598</v>
      </c>
      <c r="H5712" s="867" t="s">
        <v>7756</v>
      </c>
      <c r="I5712" s="867" t="s">
        <v>2892</v>
      </c>
      <c r="J5712" s="867" t="s">
        <v>7783</v>
      </c>
      <c r="K5712" s="866">
        <v>4</v>
      </c>
      <c r="L5712" s="866">
        <v>12</v>
      </c>
      <c r="M5712" s="865">
        <v>53729.141658923581</v>
      </c>
      <c r="N5712" s="866">
        <v>1</v>
      </c>
      <c r="O5712" s="866">
        <v>6</v>
      </c>
      <c r="P5712" s="865">
        <v>26082.9</v>
      </c>
    </row>
    <row r="5713" spans="1:16" ht="33.75" x14ac:dyDescent="0.25">
      <c r="A5713" s="867" t="s">
        <v>7760</v>
      </c>
      <c r="B5713" s="867" t="s">
        <v>3626</v>
      </c>
      <c r="C5713" s="867" t="s">
        <v>3031</v>
      </c>
      <c r="D5713" s="868" t="s">
        <v>7930</v>
      </c>
      <c r="E5713" s="870">
        <v>4200</v>
      </c>
      <c r="F5713" s="869" t="s">
        <v>16597</v>
      </c>
      <c r="G5713" s="868" t="s">
        <v>16596</v>
      </c>
      <c r="H5713" s="867" t="s">
        <v>7796</v>
      </c>
      <c r="I5713" s="867" t="s">
        <v>2722</v>
      </c>
      <c r="J5713" s="867" t="s">
        <v>7773</v>
      </c>
      <c r="K5713" s="866">
        <v>3</v>
      </c>
      <c r="L5713" s="866">
        <v>7</v>
      </c>
      <c r="M5713" s="865">
        <v>31341.999301038755</v>
      </c>
      <c r="N5713" s="866">
        <v>0</v>
      </c>
      <c r="O5713" s="866">
        <v>0</v>
      </c>
      <c r="P5713" s="865">
        <v>0</v>
      </c>
    </row>
    <row r="5714" spans="1:16" ht="33.75" x14ac:dyDescent="0.25">
      <c r="A5714" s="867" t="s">
        <v>7760</v>
      </c>
      <c r="B5714" s="867" t="s">
        <v>3626</v>
      </c>
      <c r="C5714" s="867" t="s">
        <v>3031</v>
      </c>
      <c r="D5714" s="868" t="s">
        <v>1876</v>
      </c>
      <c r="E5714" s="870">
        <v>2200</v>
      </c>
      <c r="F5714" s="869" t="s">
        <v>16595</v>
      </c>
      <c r="G5714" s="868" t="s">
        <v>16594</v>
      </c>
      <c r="H5714" s="867" t="s">
        <v>2751</v>
      </c>
      <c r="I5714" s="867" t="s">
        <v>7689</v>
      </c>
      <c r="J5714" s="867" t="s">
        <v>9020</v>
      </c>
      <c r="K5714" s="866">
        <v>3</v>
      </c>
      <c r="L5714" s="866">
        <v>12</v>
      </c>
      <c r="M5714" s="865">
        <v>28143.836107055209</v>
      </c>
      <c r="N5714" s="866">
        <v>2</v>
      </c>
      <c r="O5714" s="866">
        <v>6</v>
      </c>
      <c r="P5714" s="865">
        <v>14082.9</v>
      </c>
    </row>
    <row r="5715" spans="1:16" ht="33.75" x14ac:dyDescent="0.25">
      <c r="A5715" s="867" t="s">
        <v>7760</v>
      </c>
      <c r="B5715" s="867" t="s">
        <v>3626</v>
      </c>
      <c r="C5715" s="867" t="s">
        <v>3031</v>
      </c>
      <c r="D5715" s="868" t="s">
        <v>7930</v>
      </c>
      <c r="E5715" s="870">
        <v>4200</v>
      </c>
      <c r="F5715" s="869" t="s">
        <v>16593</v>
      </c>
      <c r="G5715" s="868" t="s">
        <v>16592</v>
      </c>
      <c r="H5715" s="867" t="s">
        <v>7796</v>
      </c>
      <c r="I5715" s="867" t="s">
        <v>2722</v>
      </c>
      <c r="J5715" s="867" t="s">
        <v>7773</v>
      </c>
      <c r="K5715" s="866">
        <v>3</v>
      </c>
      <c r="L5715" s="866">
        <v>7</v>
      </c>
      <c r="M5715" s="865">
        <v>31341.999301038755</v>
      </c>
      <c r="N5715" s="866">
        <v>0</v>
      </c>
      <c r="O5715" s="866">
        <v>0</v>
      </c>
      <c r="P5715" s="865">
        <v>0</v>
      </c>
    </row>
    <row r="5716" spans="1:16" ht="33.75" x14ac:dyDescent="0.25">
      <c r="A5716" s="867" t="s">
        <v>7760</v>
      </c>
      <c r="B5716" s="867" t="s">
        <v>3626</v>
      </c>
      <c r="C5716" s="867" t="s">
        <v>3031</v>
      </c>
      <c r="D5716" s="868" t="s">
        <v>7930</v>
      </c>
      <c r="E5716" s="870">
        <v>4200</v>
      </c>
      <c r="F5716" s="869" t="s">
        <v>16591</v>
      </c>
      <c r="G5716" s="868" t="s">
        <v>16590</v>
      </c>
      <c r="H5716" s="867"/>
      <c r="I5716" s="867"/>
      <c r="J5716" s="867"/>
      <c r="K5716" s="866">
        <v>4</v>
      </c>
      <c r="L5716" s="866">
        <v>12</v>
      </c>
      <c r="M5716" s="865">
        <v>53729.141658923581</v>
      </c>
      <c r="N5716" s="866">
        <v>1</v>
      </c>
      <c r="O5716" s="866">
        <v>6</v>
      </c>
      <c r="P5716" s="865">
        <v>26082.9</v>
      </c>
    </row>
    <row r="5717" spans="1:16" ht="33.75" x14ac:dyDescent="0.25">
      <c r="A5717" s="867" t="s">
        <v>7760</v>
      </c>
      <c r="B5717" s="867" t="s">
        <v>3626</v>
      </c>
      <c r="C5717" s="867" t="s">
        <v>3031</v>
      </c>
      <c r="D5717" s="868" t="s">
        <v>15522</v>
      </c>
      <c r="E5717" s="870">
        <v>4200</v>
      </c>
      <c r="F5717" s="869" t="s">
        <v>16589</v>
      </c>
      <c r="G5717" s="868" t="s">
        <v>16588</v>
      </c>
      <c r="H5717" s="867" t="s">
        <v>7796</v>
      </c>
      <c r="I5717" s="867" t="s">
        <v>3039</v>
      </c>
      <c r="J5717" s="867" t="s">
        <v>7936</v>
      </c>
      <c r="K5717" s="866">
        <v>2</v>
      </c>
      <c r="L5717" s="866">
        <v>12</v>
      </c>
      <c r="M5717" s="865">
        <v>53729.141658923581</v>
      </c>
      <c r="N5717" s="866">
        <v>1</v>
      </c>
      <c r="O5717" s="866">
        <v>6</v>
      </c>
      <c r="P5717" s="865">
        <v>26082.9</v>
      </c>
    </row>
    <row r="5718" spans="1:16" ht="33.75" x14ac:dyDescent="0.25">
      <c r="A5718" s="867" t="s">
        <v>7760</v>
      </c>
      <c r="B5718" s="867" t="s">
        <v>3626</v>
      </c>
      <c r="C5718" s="867" t="s">
        <v>3031</v>
      </c>
      <c r="D5718" s="868" t="s">
        <v>7791</v>
      </c>
      <c r="E5718" s="870">
        <v>4200</v>
      </c>
      <c r="F5718" s="869" t="s">
        <v>16587</v>
      </c>
      <c r="G5718" s="868" t="s">
        <v>16586</v>
      </c>
      <c r="H5718" s="867" t="s">
        <v>7756</v>
      </c>
      <c r="I5718" s="867" t="s">
        <v>2892</v>
      </c>
      <c r="J5718" s="867" t="s">
        <v>7792</v>
      </c>
      <c r="K5718" s="866">
        <v>2</v>
      </c>
      <c r="L5718" s="866">
        <v>12</v>
      </c>
      <c r="M5718" s="865">
        <v>53729.141658923581</v>
      </c>
      <c r="N5718" s="866">
        <v>1</v>
      </c>
      <c r="O5718" s="866">
        <v>6</v>
      </c>
      <c r="P5718" s="865">
        <v>26082.9</v>
      </c>
    </row>
    <row r="5719" spans="1:16" ht="33.75" x14ac:dyDescent="0.25">
      <c r="A5719" s="867" t="s">
        <v>7760</v>
      </c>
      <c r="B5719" s="867" t="s">
        <v>3626</v>
      </c>
      <c r="C5719" s="867" t="s">
        <v>3031</v>
      </c>
      <c r="D5719" s="868" t="s">
        <v>8396</v>
      </c>
      <c r="E5719" s="870">
        <v>5500</v>
      </c>
      <c r="F5719" s="869" t="s">
        <v>16585</v>
      </c>
      <c r="G5719" s="868" t="s">
        <v>16584</v>
      </c>
      <c r="H5719" s="867" t="s">
        <v>7756</v>
      </c>
      <c r="I5719" s="867" t="s">
        <v>2685</v>
      </c>
      <c r="J5719" s="867" t="s">
        <v>7777</v>
      </c>
      <c r="K5719" s="866">
        <v>3</v>
      </c>
      <c r="L5719" s="866">
        <v>12</v>
      </c>
      <c r="M5719" s="865">
        <v>53729.141658923581</v>
      </c>
      <c r="N5719" s="866">
        <v>0</v>
      </c>
      <c r="O5719" s="866">
        <v>0</v>
      </c>
      <c r="P5719" s="865">
        <v>0</v>
      </c>
    </row>
    <row r="5720" spans="1:16" ht="33.75" x14ac:dyDescent="0.25">
      <c r="A5720" s="867" t="s">
        <v>7760</v>
      </c>
      <c r="B5720" s="867" t="s">
        <v>3626</v>
      </c>
      <c r="C5720" s="867" t="s">
        <v>3031</v>
      </c>
      <c r="D5720" s="868" t="s">
        <v>11307</v>
      </c>
      <c r="E5720" s="870">
        <v>4200</v>
      </c>
      <c r="F5720" s="869" t="s">
        <v>16583</v>
      </c>
      <c r="G5720" s="868" t="s">
        <v>16582</v>
      </c>
      <c r="H5720" s="867"/>
      <c r="I5720" s="867"/>
      <c r="J5720" s="867"/>
      <c r="K5720" s="866">
        <v>2</v>
      </c>
      <c r="L5720" s="866">
        <v>9</v>
      </c>
      <c r="M5720" s="865">
        <v>40296.856244192684</v>
      </c>
      <c r="N5720" s="866">
        <v>0</v>
      </c>
      <c r="O5720" s="866">
        <v>0</v>
      </c>
      <c r="P5720" s="865">
        <v>0</v>
      </c>
    </row>
    <row r="5721" spans="1:16" ht="33.75" x14ac:dyDescent="0.25">
      <c r="A5721" s="867" t="s">
        <v>7760</v>
      </c>
      <c r="B5721" s="867" t="s">
        <v>3626</v>
      </c>
      <c r="C5721" s="867" t="s">
        <v>3031</v>
      </c>
      <c r="D5721" s="868" t="s">
        <v>7907</v>
      </c>
      <c r="E5721" s="870">
        <v>2200</v>
      </c>
      <c r="F5721" s="869" t="s">
        <v>16581</v>
      </c>
      <c r="G5721" s="868" t="s">
        <v>16580</v>
      </c>
      <c r="H5721" s="867"/>
      <c r="I5721" s="867"/>
      <c r="J5721" s="867"/>
      <c r="K5721" s="866">
        <v>4</v>
      </c>
      <c r="L5721" s="866">
        <v>12</v>
      </c>
      <c r="M5721" s="865">
        <v>28143.836107055209</v>
      </c>
      <c r="N5721" s="866">
        <v>2</v>
      </c>
      <c r="O5721" s="866">
        <v>6</v>
      </c>
      <c r="P5721" s="865">
        <v>14082.9</v>
      </c>
    </row>
    <row r="5722" spans="1:16" ht="33.75" x14ac:dyDescent="0.25">
      <c r="A5722" s="867" t="s">
        <v>7760</v>
      </c>
      <c r="B5722" s="867" t="s">
        <v>3626</v>
      </c>
      <c r="C5722" s="867" t="s">
        <v>3031</v>
      </c>
      <c r="D5722" s="868" t="s">
        <v>7907</v>
      </c>
      <c r="E5722" s="870">
        <v>2200</v>
      </c>
      <c r="F5722" s="869" t="s">
        <v>16579</v>
      </c>
      <c r="G5722" s="868" t="s">
        <v>16578</v>
      </c>
      <c r="H5722" s="867"/>
      <c r="I5722" s="867"/>
      <c r="J5722" s="867"/>
      <c r="K5722" s="866">
        <v>4</v>
      </c>
      <c r="L5722" s="866">
        <v>12</v>
      </c>
      <c r="M5722" s="865">
        <v>28143.836107055209</v>
      </c>
      <c r="N5722" s="866">
        <v>2</v>
      </c>
      <c r="O5722" s="866">
        <v>6</v>
      </c>
      <c r="P5722" s="865">
        <v>14082.9</v>
      </c>
    </row>
    <row r="5723" spans="1:16" ht="33.75" x14ac:dyDescent="0.25">
      <c r="A5723" s="867" t="s">
        <v>7760</v>
      </c>
      <c r="B5723" s="867" t="s">
        <v>3626</v>
      </c>
      <c r="C5723" s="867" t="s">
        <v>3031</v>
      </c>
      <c r="D5723" s="868" t="s">
        <v>7776</v>
      </c>
      <c r="E5723" s="870">
        <v>4200</v>
      </c>
      <c r="F5723" s="869" t="s">
        <v>16577</v>
      </c>
      <c r="G5723" s="868" t="s">
        <v>16576</v>
      </c>
      <c r="H5723" s="867" t="s">
        <v>7796</v>
      </c>
      <c r="I5723" s="867" t="s">
        <v>2745</v>
      </c>
      <c r="J5723" s="867" t="s">
        <v>7783</v>
      </c>
      <c r="K5723" s="866">
        <v>0</v>
      </c>
      <c r="L5723" s="866">
        <v>0</v>
      </c>
      <c r="M5723" s="865">
        <v>0</v>
      </c>
      <c r="N5723" s="866">
        <v>2</v>
      </c>
      <c r="O5723" s="866">
        <v>4</v>
      </c>
      <c r="P5723" s="865">
        <v>17388.599999999999</v>
      </c>
    </row>
    <row r="5724" spans="1:16" ht="33.75" x14ac:dyDescent="0.25">
      <c r="A5724" s="867" t="s">
        <v>7760</v>
      </c>
      <c r="B5724" s="867" t="s">
        <v>3626</v>
      </c>
      <c r="C5724" s="867" t="s">
        <v>3031</v>
      </c>
      <c r="D5724" s="868" t="s">
        <v>7829</v>
      </c>
      <c r="E5724" s="870">
        <v>3200</v>
      </c>
      <c r="F5724" s="869" t="s">
        <v>16575</v>
      </c>
      <c r="G5724" s="868" t="s">
        <v>16574</v>
      </c>
      <c r="H5724" s="867" t="s">
        <v>7756</v>
      </c>
      <c r="I5724" s="867" t="s">
        <v>2892</v>
      </c>
      <c r="J5724" s="867" t="s">
        <v>7777</v>
      </c>
      <c r="K5724" s="866">
        <v>3</v>
      </c>
      <c r="L5724" s="866">
        <v>12</v>
      </c>
      <c r="M5724" s="865">
        <v>40936.488882989397</v>
      </c>
      <c r="N5724" s="866">
        <v>1</v>
      </c>
      <c r="O5724" s="866">
        <v>6</v>
      </c>
      <c r="P5724" s="865">
        <v>20082.900000000001</v>
      </c>
    </row>
    <row r="5725" spans="1:16" x14ac:dyDescent="0.25">
      <c r="A5725" s="1772" t="s">
        <v>2848</v>
      </c>
      <c r="B5725" s="1772"/>
      <c r="C5725" s="1772"/>
      <c r="D5725" s="1772"/>
      <c r="E5725" s="1772"/>
      <c r="F5725" s="1772" t="s">
        <v>378</v>
      </c>
      <c r="G5725" s="1772"/>
      <c r="H5725" s="1772"/>
      <c r="I5725" s="1772"/>
      <c r="J5725" s="1772"/>
      <c r="K5725" s="1771" t="s">
        <v>2847</v>
      </c>
      <c r="L5725" s="1771"/>
      <c r="M5725" s="1771"/>
      <c r="N5725" s="1771" t="s">
        <v>2846</v>
      </c>
      <c r="O5725" s="1771"/>
      <c r="P5725" s="1771"/>
    </row>
    <row r="5726" spans="1:16" ht="69.75" x14ac:dyDescent="0.25">
      <c r="A5726" s="1535" t="s">
        <v>2845</v>
      </c>
      <c r="B5726" s="1535" t="s">
        <v>5</v>
      </c>
      <c r="C5726" s="1535" t="s">
        <v>2844</v>
      </c>
      <c r="D5726" s="1535" t="s">
        <v>2843</v>
      </c>
      <c r="E5726" s="1536" t="s">
        <v>2842</v>
      </c>
      <c r="F5726" s="1537" t="s">
        <v>2841</v>
      </c>
      <c r="G5726" s="1540" t="s">
        <v>2840</v>
      </c>
      <c r="H5726" s="1535" t="s">
        <v>2839</v>
      </c>
      <c r="I5726" s="1535" t="s">
        <v>2838</v>
      </c>
      <c r="J5726" s="1535" t="s">
        <v>2837</v>
      </c>
      <c r="K5726" s="1538" t="s">
        <v>2836</v>
      </c>
      <c r="L5726" s="1538" t="s">
        <v>2835</v>
      </c>
      <c r="M5726" s="1539" t="s">
        <v>2834</v>
      </c>
      <c r="N5726" s="1538" t="s">
        <v>2836</v>
      </c>
      <c r="O5726" s="1538" t="s">
        <v>2835</v>
      </c>
      <c r="P5726" s="1539" t="s">
        <v>2834</v>
      </c>
    </row>
    <row r="5727" spans="1:16" ht="33.75" x14ac:dyDescent="0.25">
      <c r="A5727" s="867" t="s">
        <v>7760</v>
      </c>
      <c r="B5727" s="867" t="s">
        <v>3626</v>
      </c>
      <c r="C5727" s="867" t="s">
        <v>3031</v>
      </c>
      <c r="D5727" s="868" t="s">
        <v>7829</v>
      </c>
      <c r="E5727" s="870">
        <v>3200</v>
      </c>
      <c r="F5727" s="869" t="s">
        <v>16573</v>
      </c>
      <c r="G5727" s="868" t="s">
        <v>16572</v>
      </c>
      <c r="H5727" s="867" t="s">
        <v>7796</v>
      </c>
      <c r="I5727" s="867" t="s">
        <v>2745</v>
      </c>
      <c r="J5727" s="867" t="s">
        <v>8088</v>
      </c>
      <c r="K5727" s="866">
        <v>4</v>
      </c>
      <c r="L5727" s="866">
        <v>8</v>
      </c>
      <c r="M5727" s="865">
        <v>27290.992588659596</v>
      </c>
      <c r="N5727" s="866">
        <v>0</v>
      </c>
      <c r="O5727" s="866">
        <v>0</v>
      </c>
      <c r="P5727" s="865">
        <v>0</v>
      </c>
    </row>
    <row r="5728" spans="1:16" ht="33.75" x14ac:dyDescent="0.25">
      <c r="A5728" s="867" t="s">
        <v>7760</v>
      </c>
      <c r="B5728" s="867" t="s">
        <v>3626</v>
      </c>
      <c r="C5728" s="867" t="s">
        <v>3031</v>
      </c>
      <c r="D5728" s="868" t="s">
        <v>7776</v>
      </c>
      <c r="E5728" s="870">
        <v>4200</v>
      </c>
      <c r="F5728" s="869" t="s">
        <v>16571</v>
      </c>
      <c r="G5728" s="868" t="s">
        <v>16570</v>
      </c>
      <c r="H5728" s="867" t="s">
        <v>7796</v>
      </c>
      <c r="I5728" s="867" t="s">
        <v>7822</v>
      </c>
      <c r="J5728" s="867" t="s">
        <v>7881</v>
      </c>
      <c r="K5728" s="866">
        <v>3</v>
      </c>
      <c r="L5728" s="866">
        <v>12</v>
      </c>
      <c r="M5728" s="865">
        <v>53729.141658923581</v>
      </c>
      <c r="N5728" s="866">
        <v>1</v>
      </c>
      <c r="O5728" s="866">
        <v>6</v>
      </c>
      <c r="P5728" s="865">
        <v>26082.9</v>
      </c>
    </row>
    <row r="5729" spans="1:16" ht="33.75" x14ac:dyDescent="0.25">
      <c r="A5729" s="867" t="s">
        <v>7760</v>
      </c>
      <c r="B5729" s="867" t="s">
        <v>3626</v>
      </c>
      <c r="C5729" s="867" t="s">
        <v>3031</v>
      </c>
      <c r="D5729" s="868" t="s">
        <v>7776</v>
      </c>
      <c r="E5729" s="870">
        <v>4200</v>
      </c>
      <c r="F5729" s="869" t="s">
        <v>16569</v>
      </c>
      <c r="G5729" s="868" t="s">
        <v>16568</v>
      </c>
      <c r="H5729" s="867" t="s">
        <v>7756</v>
      </c>
      <c r="I5729" s="867" t="s">
        <v>2892</v>
      </c>
      <c r="J5729" s="867" t="s">
        <v>8142</v>
      </c>
      <c r="K5729" s="866">
        <v>3</v>
      </c>
      <c r="L5729" s="866">
        <v>12</v>
      </c>
      <c r="M5729" s="865">
        <v>53729.141658923581</v>
      </c>
      <c r="N5729" s="866">
        <v>1</v>
      </c>
      <c r="O5729" s="866">
        <v>6</v>
      </c>
      <c r="P5729" s="865">
        <v>26082.9</v>
      </c>
    </row>
    <row r="5730" spans="1:16" ht="33.75" x14ac:dyDescent="0.25">
      <c r="A5730" s="867" t="s">
        <v>7760</v>
      </c>
      <c r="B5730" s="867" t="s">
        <v>3626</v>
      </c>
      <c r="C5730" s="867" t="s">
        <v>3031</v>
      </c>
      <c r="D5730" s="868" t="s">
        <v>7863</v>
      </c>
      <c r="E5730" s="870">
        <v>2500</v>
      </c>
      <c r="F5730" s="869" t="s">
        <v>16567</v>
      </c>
      <c r="G5730" s="868" t="s">
        <v>16566</v>
      </c>
      <c r="H5730" s="867"/>
      <c r="I5730" s="867"/>
      <c r="J5730" s="867"/>
      <c r="K5730" s="866">
        <v>5</v>
      </c>
      <c r="L5730" s="866">
        <v>12</v>
      </c>
      <c r="M5730" s="865">
        <v>31981.631939835464</v>
      </c>
      <c r="N5730" s="866">
        <v>2</v>
      </c>
      <c r="O5730" s="866">
        <v>6</v>
      </c>
      <c r="P5730" s="865">
        <v>15882.9</v>
      </c>
    </row>
    <row r="5731" spans="1:16" ht="33.75" x14ac:dyDescent="0.25">
      <c r="A5731" s="867" t="s">
        <v>7760</v>
      </c>
      <c r="B5731" s="867" t="s">
        <v>3626</v>
      </c>
      <c r="C5731" s="867" t="s">
        <v>3031</v>
      </c>
      <c r="D5731" s="868" t="s">
        <v>7863</v>
      </c>
      <c r="E5731" s="870">
        <v>2500</v>
      </c>
      <c r="F5731" s="869" t="s">
        <v>16565</v>
      </c>
      <c r="G5731" s="868" t="s">
        <v>16564</v>
      </c>
      <c r="H5731" s="867" t="s">
        <v>7756</v>
      </c>
      <c r="I5731" s="867" t="s">
        <v>7959</v>
      </c>
      <c r="J5731" s="867" t="s">
        <v>7900</v>
      </c>
      <c r="K5731" s="866">
        <v>4</v>
      </c>
      <c r="L5731" s="866">
        <v>12</v>
      </c>
      <c r="M5731" s="865">
        <v>31981.631939835464</v>
      </c>
      <c r="N5731" s="866">
        <v>0</v>
      </c>
      <c r="O5731" s="866">
        <v>0</v>
      </c>
      <c r="P5731" s="865">
        <v>0</v>
      </c>
    </row>
    <row r="5732" spans="1:16" ht="33.75" x14ac:dyDescent="0.25">
      <c r="A5732" s="867" t="s">
        <v>7760</v>
      </c>
      <c r="B5732" s="867" t="s">
        <v>3626</v>
      </c>
      <c r="C5732" s="867" t="s">
        <v>3031</v>
      </c>
      <c r="D5732" s="868" t="s">
        <v>10423</v>
      </c>
      <c r="E5732" s="870">
        <v>4200</v>
      </c>
      <c r="F5732" s="869" t="s">
        <v>16563</v>
      </c>
      <c r="G5732" s="868" t="s">
        <v>16562</v>
      </c>
      <c r="H5732" s="867" t="s">
        <v>7756</v>
      </c>
      <c r="I5732" s="867" t="s">
        <v>2676</v>
      </c>
      <c r="J5732" s="867" t="s">
        <v>8088</v>
      </c>
      <c r="K5732" s="866">
        <v>3</v>
      </c>
      <c r="L5732" s="866">
        <v>12</v>
      </c>
      <c r="M5732" s="865">
        <v>53729.141658923581</v>
      </c>
      <c r="N5732" s="866">
        <v>2</v>
      </c>
      <c r="O5732" s="866">
        <v>6</v>
      </c>
      <c r="P5732" s="865">
        <v>26082.9</v>
      </c>
    </row>
    <row r="5733" spans="1:16" ht="33.75" x14ac:dyDescent="0.25">
      <c r="A5733" s="867" t="s">
        <v>7760</v>
      </c>
      <c r="B5733" s="867" t="s">
        <v>3626</v>
      </c>
      <c r="C5733" s="867" t="s">
        <v>3031</v>
      </c>
      <c r="D5733" s="868" t="s">
        <v>12804</v>
      </c>
      <c r="E5733" s="870">
        <v>1500</v>
      </c>
      <c r="F5733" s="869" t="s">
        <v>16561</v>
      </c>
      <c r="G5733" s="868" t="s">
        <v>16560</v>
      </c>
      <c r="H5733" s="867" t="s">
        <v>2751</v>
      </c>
      <c r="I5733" s="867" t="s">
        <v>2823</v>
      </c>
      <c r="J5733" s="867" t="s">
        <v>8743</v>
      </c>
      <c r="K5733" s="866">
        <v>2</v>
      </c>
      <c r="L5733" s="866">
        <v>4</v>
      </c>
      <c r="M5733" s="865">
        <v>6396.3263879670931</v>
      </c>
      <c r="N5733" s="866">
        <v>0</v>
      </c>
      <c r="O5733" s="866">
        <v>0</v>
      </c>
      <c r="P5733" s="865">
        <v>0</v>
      </c>
    </row>
    <row r="5734" spans="1:16" ht="33.75" x14ac:dyDescent="0.25">
      <c r="A5734" s="867" t="s">
        <v>7760</v>
      </c>
      <c r="B5734" s="867" t="s">
        <v>3626</v>
      </c>
      <c r="C5734" s="867" t="s">
        <v>3031</v>
      </c>
      <c r="D5734" s="868" t="s">
        <v>12804</v>
      </c>
      <c r="E5734" s="870">
        <v>1500</v>
      </c>
      <c r="F5734" s="869" t="s">
        <v>16559</v>
      </c>
      <c r="G5734" s="868" t="s">
        <v>16558</v>
      </c>
      <c r="H5734" s="867"/>
      <c r="I5734" s="867"/>
      <c r="J5734" s="867"/>
      <c r="K5734" s="866">
        <v>2</v>
      </c>
      <c r="L5734" s="866">
        <v>4</v>
      </c>
      <c r="M5734" s="865">
        <v>6396.3263879670931</v>
      </c>
      <c r="N5734" s="866">
        <v>0</v>
      </c>
      <c r="O5734" s="866">
        <v>0</v>
      </c>
      <c r="P5734" s="865">
        <v>0</v>
      </c>
    </row>
    <row r="5735" spans="1:16" ht="33.75" x14ac:dyDescent="0.25">
      <c r="A5735" s="867" t="s">
        <v>7760</v>
      </c>
      <c r="B5735" s="867" t="s">
        <v>3626</v>
      </c>
      <c r="C5735" s="867" t="s">
        <v>3031</v>
      </c>
      <c r="D5735" s="868" t="s">
        <v>7935</v>
      </c>
      <c r="E5735" s="870">
        <v>5500</v>
      </c>
      <c r="F5735" s="869" t="s">
        <v>16557</v>
      </c>
      <c r="G5735" s="868" t="s">
        <v>16556</v>
      </c>
      <c r="H5735" s="867" t="s">
        <v>7756</v>
      </c>
      <c r="I5735" s="867" t="s">
        <v>8221</v>
      </c>
      <c r="J5735" s="867" t="s">
        <v>7773</v>
      </c>
      <c r="K5735" s="866">
        <v>4</v>
      </c>
      <c r="L5735" s="866">
        <v>12</v>
      </c>
      <c r="M5735" s="865">
        <v>70359.590267638021</v>
      </c>
      <c r="N5735" s="866">
        <v>1</v>
      </c>
      <c r="O5735" s="866">
        <v>6</v>
      </c>
      <c r="P5735" s="865">
        <v>33882.9</v>
      </c>
    </row>
    <row r="5736" spans="1:16" ht="33.75" x14ac:dyDescent="0.25">
      <c r="A5736" s="867" t="s">
        <v>7760</v>
      </c>
      <c r="B5736" s="867" t="s">
        <v>3626</v>
      </c>
      <c r="C5736" s="867" t="s">
        <v>3031</v>
      </c>
      <c r="D5736" s="868" t="s">
        <v>11307</v>
      </c>
      <c r="E5736" s="870">
        <v>4200</v>
      </c>
      <c r="F5736" s="869" t="s">
        <v>16555</v>
      </c>
      <c r="G5736" s="868" t="s">
        <v>16554</v>
      </c>
      <c r="H5736" s="867" t="s">
        <v>7756</v>
      </c>
      <c r="I5736" s="867" t="s">
        <v>2737</v>
      </c>
      <c r="J5736" s="867" t="s">
        <v>16553</v>
      </c>
      <c r="K5736" s="866">
        <v>2</v>
      </c>
      <c r="L5736" s="866">
        <v>12</v>
      </c>
      <c r="M5736" s="865">
        <v>53729.141658923581</v>
      </c>
      <c r="N5736" s="866">
        <v>1</v>
      </c>
      <c r="O5736" s="866">
        <v>6</v>
      </c>
      <c r="P5736" s="865">
        <v>26082.9</v>
      </c>
    </row>
    <row r="5737" spans="1:16" ht="33.75" x14ac:dyDescent="0.25">
      <c r="A5737" s="867" t="s">
        <v>7760</v>
      </c>
      <c r="B5737" s="867" t="s">
        <v>3626</v>
      </c>
      <c r="C5737" s="867" t="s">
        <v>3031</v>
      </c>
      <c r="D5737" s="868" t="s">
        <v>8218</v>
      </c>
      <c r="E5737" s="870">
        <v>2000</v>
      </c>
      <c r="F5737" s="869" t="s">
        <v>16552</v>
      </c>
      <c r="G5737" s="868" t="s">
        <v>16551</v>
      </c>
      <c r="H5737" s="867"/>
      <c r="I5737" s="867"/>
      <c r="J5737" s="867"/>
      <c r="K5737" s="866">
        <v>5</v>
      </c>
      <c r="L5737" s="866">
        <v>10</v>
      </c>
      <c r="M5737" s="865">
        <v>21321.087959890308</v>
      </c>
      <c r="N5737" s="866">
        <v>0</v>
      </c>
      <c r="O5737" s="866">
        <v>0</v>
      </c>
      <c r="P5737" s="865">
        <v>0</v>
      </c>
    </row>
    <row r="5738" spans="1:16" ht="33.75" x14ac:dyDescent="0.25">
      <c r="A5738" s="867" t="s">
        <v>7760</v>
      </c>
      <c r="B5738" s="867" t="s">
        <v>3626</v>
      </c>
      <c r="C5738" s="867" t="s">
        <v>3031</v>
      </c>
      <c r="D5738" s="868" t="s">
        <v>8237</v>
      </c>
      <c r="E5738" s="870">
        <v>3000</v>
      </c>
      <c r="F5738" s="869" t="s">
        <v>16550</v>
      </c>
      <c r="G5738" s="868" t="s">
        <v>16549</v>
      </c>
      <c r="H5738" s="867" t="s">
        <v>7756</v>
      </c>
      <c r="I5738" s="867" t="s">
        <v>2892</v>
      </c>
      <c r="J5738" s="867" t="s">
        <v>8142</v>
      </c>
      <c r="K5738" s="866">
        <v>5</v>
      </c>
      <c r="L5738" s="866">
        <v>12</v>
      </c>
      <c r="M5738" s="865">
        <v>38377.958327802553</v>
      </c>
      <c r="N5738" s="866">
        <v>0</v>
      </c>
      <c r="O5738" s="866">
        <v>0</v>
      </c>
      <c r="P5738" s="865">
        <v>0</v>
      </c>
    </row>
    <row r="5739" spans="1:16" ht="33.75" x14ac:dyDescent="0.25">
      <c r="A5739" s="867" t="s">
        <v>7760</v>
      </c>
      <c r="B5739" s="867" t="s">
        <v>3626</v>
      </c>
      <c r="C5739" s="867" t="s">
        <v>3031</v>
      </c>
      <c r="D5739" s="868" t="s">
        <v>7829</v>
      </c>
      <c r="E5739" s="870">
        <v>3200</v>
      </c>
      <c r="F5739" s="869" t="s">
        <v>16548</v>
      </c>
      <c r="G5739" s="868" t="s">
        <v>16547</v>
      </c>
      <c r="H5739" s="867" t="s">
        <v>7756</v>
      </c>
      <c r="I5739" s="867" t="s">
        <v>2892</v>
      </c>
      <c r="J5739" s="867" t="s">
        <v>7805</v>
      </c>
      <c r="K5739" s="866">
        <v>3</v>
      </c>
      <c r="L5739" s="866">
        <v>12</v>
      </c>
      <c r="M5739" s="865">
        <v>40936.488882989397</v>
      </c>
      <c r="N5739" s="866">
        <v>1</v>
      </c>
      <c r="O5739" s="866">
        <v>6</v>
      </c>
      <c r="P5739" s="865">
        <v>20082.900000000001</v>
      </c>
    </row>
    <row r="5740" spans="1:16" ht="33.75" x14ac:dyDescent="0.25">
      <c r="A5740" s="867" t="s">
        <v>7760</v>
      </c>
      <c r="B5740" s="867" t="s">
        <v>3626</v>
      </c>
      <c r="C5740" s="867" t="s">
        <v>3031</v>
      </c>
      <c r="D5740" s="868" t="s">
        <v>7854</v>
      </c>
      <c r="E5740" s="870">
        <v>4200</v>
      </c>
      <c r="F5740" s="869" t="s">
        <v>16546</v>
      </c>
      <c r="G5740" s="868" t="s">
        <v>16545</v>
      </c>
      <c r="H5740" s="867" t="s">
        <v>7756</v>
      </c>
      <c r="I5740" s="867" t="s">
        <v>2703</v>
      </c>
      <c r="J5740" s="867" t="s">
        <v>7773</v>
      </c>
      <c r="K5740" s="866">
        <v>5</v>
      </c>
      <c r="L5740" s="866">
        <v>12</v>
      </c>
      <c r="M5740" s="865">
        <v>40936.488882989397</v>
      </c>
      <c r="N5740" s="866">
        <v>2</v>
      </c>
      <c r="O5740" s="866">
        <v>6</v>
      </c>
      <c r="P5740" s="865">
        <v>26082.9</v>
      </c>
    </row>
    <row r="5741" spans="1:16" ht="33.75" x14ac:dyDescent="0.25">
      <c r="A5741" s="867" t="s">
        <v>7760</v>
      </c>
      <c r="B5741" s="867" t="s">
        <v>3626</v>
      </c>
      <c r="C5741" s="867" t="s">
        <v>3031</v>
      </c>
      <c r="D5741" s="868" t="s">
        <v>8458</v>
      </c>
      <c r="E5741" s="870">
        <v>3200</v>
      </c>
      <c r="F5741" s="869" t="s">
        <v>16544</v>
      </c>
      <c r="G5741" s="868" t="s">
        <v>16543</v>
      </c>
      <c r="H5741" s="867"/>
      <c r="I5741" s="867"/>
      <c r="J5741" s="867"/>
      <c r="K5741" s="866">
        <v>1</v>
      </c>
      <c r="L5741" s="866">
        <v>4</v>
      </c>
      <c r="M5741" s="865">
        <v>13645.496294329798</v>
      </c>
      <c r="N5741" s="866">
        <v>0</v>
      </c>
      <c r="O5741" s="866">
        <v>0</v>
      </c>
      <c r="P5741" s="865">
        <v>0</v>
      </c>
    </row>
    <row r="5742" spans="1:16" ht="33.75" x14ac:dyDescent="0.25">
      <c r="A5742" s="867" t="s">
        <v>7760</v>
      </c>
      <c r="B5742" s="867" t="s">
        <v>3626</v>
      </c>
      <c r="C5742" s="867" t="s">
        <v>3031</v>
      </c>
      <c r="D5742" s="868" t="s">
        <v>7829</v>
      </c>
      <c r="E5742" s="870">
        <v>3200</v>
      </c>
      <c r="F5742" s="869" t="s">
        <v>16542</v>
      </c>
      <c r="G5742" s="868" t="s">
        <v>16541</v>
      </c>
      <c r="H5742" s="867" t="s">
        <v>7756</v>
      </c>
      <c r="I5742" s="867" t="s">
        <v>2892</v>
      </c>
      <c r="J5742" s="867" t="s">
        <v>8100</v>
      </c>
      <c r="K5742" s="866">
        <v>4</v>
      </c>
      <c r="L5742" s="866">
        <v>12</v>
      </c>
      <c r="M5742" s="865">
        <v>40936.488882989397</v>
      </c>
      <c r="N5742" s="866">
        <v>1</v>
      </c>
      <c r="O5742" s="866">
        <v>6</v>
      </c>
      <c r="P5742" s="865">
        <v>20082.900000000001</v>
      </c>
    </row>
    <row r="5743" spans="1:16" ht="33.75" x14ac:dyDescent="0.25">
      <c r="A5743" s="867" t="s">
        <v>7760</v>
      </c>
      <c r="B5743" s="867" t="s">
        <v>3626</v>
      </c>
      <c r="C5743" s="867" t="s">
        <v>3031</v>
      </c>
      <c r="D5743" s="868" t="s">
        <v>7863</v>
      </c>
      <c r="E5743" s="870">
        <v>2500</v>
      </c>
      <c r="F5743" s="869" t="s">
        <v>16540</v>
      </c>
      <c r="G5743" s="868" t="s">
        <v>16539</v>
      </c>
      <c r="H5743" s="867"/>
      <c r="I5743" s="867"/>
      <c r="J5743" s="867"/>
      <c r="K5743" s="866">
        <v>3</v>
      </c>
      <c r="L5743" s="866">
        <v>12</v>
      </c>
      <c r="M5743" s="865">
        <v>31981.631939835464</v>
      </c>
      <c r="N5743" s="866">
        <v>2</v>
      </c>
      <c r="O5743" s="866">
        <v>6</v>
      </c>
      <c r="P5743" s="865">
        <v>15882.9</v>
      </c>
    </row>
    <row r="5744" spans="1:16" ht="33.75" x14ac:dyDescent="0.25">
      <c r="A5744" s="867" t="s">
        <v>7760</v>
      </c>
      <c r="B5744" s="867" t="s">
        <v>3626</v>
      </c>
      <c r="C5744" s="867" t="s">
        <v>3031</v>
      </c>
      <c r="D5744" s="868" t="s">
        <v>14245</v>
      </c>
      <c r="E5744" s="870">
        <v>4200</v>
      </c>
      <c r="F5744" s="869" t="s">
        <v>16538</v>
      </c>
      <c r="G5744" s="868" t="s">
        <v>16537</v>
      </c>
      <c r="H5744" s="867" t="s">
        <v>7756</v>
      </c>
      <c r="I5744" s="867" t="s">
        <v>16536</v>
      </c>
      <c r="J5744" s="867" t="s">
        <v>8383</v>
      </c>
      <c r="K5744" s="866">
        <v>2</v>
      </c>
      <c r="L5744" s="866">
        <v>12</v>
      </c>
      <c r="M5744" s="865">
        <v>53729.141658923581</v>
      </c>
      <c r="N5744" s="866">
        <v>2</v>
      </c>
      <c r="O5744" s="866">
        <v>6</v>
      </c>
      <c r="P5744" s="865">
        <v>26082.9</v>
      </c>
    </row>
    <row r="5745" spans="1:16" ht="33.75" x14ac:dyDescent="0.25">
      <c r="A5745" s="867" t="s">
        <v>7760</v>
      </c>
      <c r="B5745" s="867" t="s">
        <v>3626</v>
      </c>
      <c r="C5745" s="867" t="s">
        <v>3031</v>
      </c>
      <c r="D5745" s="868" t="s">
        <v>14331</v>
      </c>
      <c r="E5745" s="870">
        <v>5500</v>
      </c>
      <c r="F5745" s="869" t="s">
        <v>16535</v>
      </c>
      <c r="G5745" s="868" t="s">
        <v>16534</v>
      </c>
      <c r="H5745" s="867" t="s">
        <v>7796</v>
      </c>
      <c r="I5745" s="867" t="s">
        <v>10346</v>
      </c>
      <c r="J5745" s="867" t="s">
        <v>10345</v>
      </c>
      <c r="K5745" s="866">
        <v>2</v>
      </c>
      <c r="L5745" s="866">
        <v>6</v>
      </c>
      <c r="M5745" s="865">
        <v>35179.795133819011</v>
      </c>
      <c r="N5745" s="866">
        <v>0</v>
      </c>
      <c r="O5745" s="866">
        <v>0</v>
      </c>
      <c r="P5745" s="865">
        <v>0</v>
      </c>
    </row>
    <row r="5746" spans="1:16" ht="33.75" x14ac:dyDescent="0.25">
      <c r="A5746" s="867" t="s">
        <v>7760</v>
      </c>
      <c r="B5746" s="867" t="s">
        <v>3626</v>
      </c>
      <c r="C5746" s="867" t="s">
        <v>3031</v>
      </c>
      <c r="D5746" s="868" t="s">
        <v>8091</v>
      </c>
      <c r="E5746" s="870">
        <v>4200</v>
      </c>
      <c r="F5746" s="869" t="s">
        <v>16533</v>
      </c>
      <c r="G5746" s="868" t="s">
        <v>16532</v>
      </c>
      <c r="H5746" s="867" t="s">
        <v>7796</v>
      </c>
      <c r="I5746" s="867" t="s">
        <v>2745</v>
      </c>
      <c r="J5746" s="867" t="s">
        <v>7967</v>
      </c>
      <c r="K5746" s="866">
        <v>5</v>
      </c>
      <c r="L5746" s="866">
        <v>12</v>
      </c>
      <c r="M5746" s="865">
        <v>53729.141658923581</v>
      </c>
      <c r="N5746" s="866">
        <v>1</v>
      </c>
      <c r="O5746" s="866">
        <v>6</v>
      </c>
      <c r="P5746" s="865">
        <v>26082.9</v>
      </c>
    </row>
    <row r="5747" spans="1:16" ht="33.75" x14ac:dyDescent="0.25">
      <c r="A5747" s="867" t="s">
        <v>7760</v>
      </c>
      <c r="B5747" s="867" t="s">
        <v>3626</v>
      </c>
      <c r="C5747" s="867" t="s">
        <v>3031</v>
      </c>
      <c r="D5747" s="868" t="s">
        <v>8702</v>
      </c>
      <c r="E5747" s="870">
        <v>4200</v>
      </c>
      <c r="F5747" s="869" t="s">
        <v>16531</v>
      </c>
      <c r="G5747" s="868" t="s">
        <v>16530</v>
      </c>
      <c r="H5747" s="867" t="s">
        <v>7756</v>
      </c>
      <c r="I5747" s="867" t="s">
        <v>2772</v>
      </c>
      <c r="J5747" s="867" t="s">
        <v>8392</v>
      </c>
      <c r="K5747" s="866">
        <v>4</v>
      </c>
      <c r="L5747" s="866">
        <v>12</v>
      </c>
      <c r="M5747" s="865">
        <v>53729.141658923581</v>
      </c>
      <c r="N5747" s="866">
        <v>1</v>
      </c>
      <c r="O5747" s="866">
        <v>6</v>
      </c>
      <c r="P5747" s="865">
        <v>26082.9</v>
      </c>
    </row>
    <row r="5748" spans="1:16" ht="33.75" x14ac:dyDescent="0.25">
      <c r="A5748" s="867" t="s">
        <v>7760</v>
      </c>
      <c r="B5748" s="867" t="s">
        <v>3626</v>
      </c>
      <c r="C5748" s="867" t="s">
        <v>3031</v>
      </c>
      <c r="D5748" s="868" t="s">
        <v>16529</v>
      </c>
      <c r="E5748" s="870">
        <v>7500</v>
      </c>
      <c r="F5748" s="869" t="s">
        <v>16528</v>
      </c>
      <c r="G5748" s="868" t="s">
        <v>16527</v>
      </c>
      <c r="H5748" s="867" t="s">
        <v>7756</v>
      </c>
      <c r="I5748" s="867" t="s">
        <v>2772</v>
      </c>
      <c r="J5748" s="867" t="s">
        <v>7894</v>
      </c>
      <c r="K5748" s="866">
        <v>1</v>
      </c>
      <c r="L5748" s="866">
        <v>3</v>
      </c>
      <c r="M5748" s="865">
        <v>23986.223954876597</v>
      </c>
      <c r="N5748" s="866">
        <v>0</v>
      </c>
      <c r="O5748" s="866">
        <v>0</v>
      </c>
      <c r="P5748" s="865">
        <v>0</v>
      </c>
    </row>
    <row r="5749" spans="1:16" ht="33.75" x14ac:dyDescent="0.25">
      <c r="A5749" s="867" t="s">
        <v>7760</v>
      </c>
      <c r="B5749" s="867" t="s">
        <v>3626</v>
      </c>
      <c r="C5749" s="867" t="s">
        <v>3031</v>
      </c>
      <c r="D5749" s="868" t="s">
        <v>8091</v>
      </c>
      <c r="E5749" s="870">
        <v>4200</v>
      </c>
      <c r="F5749" s="869" t="s">
        <v>16526</v>
      </c>
      <c r="G5749" s="868" t="s">
        <v>16525</v>
      </c>
      <c r="H5749" s="867" t="s">
        <v>7756</v>
      </c>
      <c r="I5749" s="867" t="s">
        <v>2892</v>
      </c>
      <c r="J5749" s="867" t="s">
        <v>7777</v>
      </c>
      <c r="K5749" s="866">
        <v>5</v>
      </c>
      <c r="L5749" s="866">
        <v>12</v>
      </c>
      <c r="M5749" s="865">
        <v>53729.141658923581</v>
      </c>
      <c r="N5749" s="866">
        <v>0</v>
      </c>
      <c r="O5749" s="866">
        <v>0</v>
      </c>
      <c r="P5749" s="865">
        <v>0</v>
      </c>
    </row>
    <row r="5750" spans="1:16" ht="33.75" x14ac:dyDescent="0.25">
      <c r="A5750" s="867" t="s">
        <v>7760</v>
      </c>
      <c r="B5750" s="867" t="s">
        <v>3626</v>
      </c>
      <c r="C5750" s="867" t="s">
        <v>3031</v>
      </c>
      <c r="D5750" s="868" t="s">
        <v>7854</v>
      </c>
      <c r="E5750" s="870">
        <v>4200</v>
      </c>
      <c r="F5750" s="869" t="s">
        <v>16524</v>
      </c>
      <c r="G5750" s="868" t="s">
        <v>16523</v>
      </c>
      <c r="H5750" s="867" t="s">
        <v>7796</v>
      </c>
      <c r="I5750" s="867" t="s">
        <v>9028</v>
      </c>
      <c r="J5750" s="867" t="s">
        <v>7988</v>
      </c>
      <c r="K5750" s="866">
        <v>3</v>
      </c>
      <c r="L5750" s="866">
        <v>12</v>
      </c>
      <c r="M5750" s="865">
        <v>53729.141658923581</v>
      </c>
      <c r="N5750" s="866">
        <v>2</v>
      </c>
      <c r="O5750" s="866">
        <v>6</v>
      </c>
      <c r="P5750" s="865">
        <v>26082.9</v>
      </c>
    </row>
    <row r="5751" spans="1:16" ht="33.75" x14ac:dyDescent="0.25">
      <c r="A5751" s="867" t="s">
        <v>7760</v>
      </c>
      <c r="B5751" s="867" t="s">
        <v>3626</v>
      </c>
      <c r="C5751" s="867" t="s">
        <v>3031</v>
      </c>
      <c r="D5751" s="868" t="s">
        <v>15677</v>
      </c>
      <c r="E5751" s="870">
        <v>2200</v>
      </c>
      <c r="F5751" s="869" t="s">
        <v>16522</v>
      </c>
      <c r="G5751" s="868" t="s">
        <v>16521</v>
      </c>
      <c r="H5751" s="867"/>
      <c r="I5751" s="867"/>
      <c r="J5751" s="867"/>
      <c r="K5751" s="866">
        <v>2</v>
      </c>
      <c r="L5751" s="866">
        <v>12</v>
      </c>
      <c r="M5751" s="865">
        <v>28143.836107055209</v>
      </c>
      <c r="N5751" s="866">
        <v>2</v>
      </c>
      <c r="O5751" s="866">
        <v>6</v>
      </c>
      <c r="P5751" s="865">
        <v>14082.9</v>
      </c>
    </row>
    <row r="5752" spans="1:16" ht="33.75" x14ac:dyDescent="0.25">
      <c r="A5752" s="867" t="s">
        <v>7760</v>
      </c>
      <c r="B5752" s="867" t="s">
        <v>3626</v>
      </c>
      <c r="C5752" s="867" t="s">
        <v>3031</v>
      </c>
      <c r="D5752" s="868" t="s">
        <v>8091</v>
      </c>
      <c r="E5752" s="870">
        <v>4200</v>
      </c>
      <c r="F5752" s="869" t="s">
        <v>16520</v>
      </c>
      <c r="G5752" s="868" t="s">
        <v>16519</v>
      </c>
      <c r="H5752" s="867" t="s">
        <v>7756</v>
      </c>
      <c r="I5752" s="867" t="s">
        <v>2892</v>
      </c>
      <c r="J5752" s="867" t="s">
        <v>7783</v>
      </c>
      <c r="K5752" s="866">
        <v>5</v>
      </c>
      <c r="L5752" s="866">
        <v>12</v>
      </c>
      <c r="M5752" s="865">
        <v>53729.141658923581</v>
      </c>
      <c r="N5752" s="866">
        <v>1</v>
      </c>
      <c r="O5752" s="866">
        <v>6</v>
      </c>
      <c r="P5752" s="865">
        <v>26082.9</v>
      </c>
    </row>
    <row r="5753" spans="1:16" ht="33.75" x14ac:dyDescent="0.25">
      <c r="A5753" s="867" t="s">
        <v>7760</v>
      </c>
      <c r="B5753" s="867" t="s">
        <v>3626</v>
      </c>
      <c r="C5753" s="867" t="s">
        <v>3031</v>
      </c>
      <c r="D5753" s="868" t="s">
        <v>9165</v>
      </c>
      <c r="E5753" s="870">
        <v>7500</v>
      </c>
      <c r="F5753" s="869" t="s">
        <v>16518</v>
      </c>
      <c r="G5753" s="868" t="s">
        <v>16517</v>
      </c>
      <c r="H5753" s="867" t="s">
        <v>7756</v>
      </c>
      <c r="I5753" s="867" t="s">
        <v>2772</v>
      </c>
      <c r="J5753" s="867" t="s">
        <v>8358</v>
      </c>
      <c r="K5753" s="866">
        <v>2</v>
      </c>
      <c r="L5753" s="866">
        <v>12</v>
      </c>
      <c r="M5753" s="865">
        <v>95944.89581950639</v>
      </c>
      <c r="N5753" s="866">
        <v>4</v>
      </c>
      <c r="O5753" s="866">
        <v>6</v>
      </c>
      <c r="P5753" s="865">
        <v>45882.9</v>
      </c>
    </row>
    <row r="5754" spans="1:16" ht="33.75" x14ac:dyDescent="0.25">
      <c r="A5754" s="867" t="s">
        <v>7760</v>
      </c>
      <c r="B5754" s="867" t="s">
        <v>3626</v>
      </c>
      <c r="C5754" s="867" t="s">
        <v>3031</v>
      </c>
      <c r="D5754" s="868" t="s">
        <v>9587</v>
      </c>
      <c r="E5754" s="870">
        <v>6000</v>
      </c>
      <c r="F5754" s="869" t="s">
        <v>16516</v>
      </c>
      <c r="G5754" s="868" t="s">
        <v>16515</v>
      </c>
      <c r="H5754" s="867" t="s">
        <v>7756</v>
      </c>
      <c r="I5754" s="867" t="s">
        <v>7748</v>
      </c>
      <c r="J5754" s="867" t="s">
        <v>7792</v>
      </c>
      <c r="K5754" s="866">
        <v>2</v>
      </c>
      <c r="L5754" s="866">
        <v>12</v>
      </c>
      <c r="M5754" s="865">
        <v>76755.916655605106</v>
      </c>
      <c r="N5754" s="866">
        <v>1</v>
      </c>
      <c r="O5754" s="866">
        <v>6</v>
      </c>
      <c r="P5754" s="865">
        <v>36882.9</v>
      </c>
    </row>
    <row r="5755" spans="1:16" ht="33.75" x14ac:dyDescent="0.25">
      <c r="A5755" s="867" t="s">
        <v>7760</v>
      </c>
      <c r="B5755" s="867" t="s">
        <v>3626</v>
      </c>
      <c r="C5755" s="867" t="s">
        <v>3031</v>
      </c>
      <c r="D5755" s="868" t="s">
        <v>11232</v>
      </c>
      <c r="E5755" s="870">
        <v>5500</v>
      </c>
      <c r="F5755" s="869" t="s">
        <v>16514</v>
      </c>
      <c r="G5755" s="868" t="s">
        <v>16513</v>
      </c>
      <c r="H5755" s="867" t="s">
        <v>7756</v>
      </c>
      <c r="I5755" s="867" t="s">
        <v>8393</v>
      </c>
      <c r="J5755" s="867" t="s">
        <v>8392</v>
      </c>
      <c r="K5755" s="866">
        <v>8</v>
      </c>
      <c r="L5755" s="866">
        <v>12</v>
      </c>
      <c r="M5755" s="865">
        <v>53729.141658923581</v>
      </c>
      <c r="N5755" s="866">
        <v>1</v>
      </c>
      <c r="O5755" s="866">
        <v>6</v>
      </c>
      <c r="P5755" s="865">
        <v>33882.9</v>
      </c>
    </row>
    <row r="5756" spans="1:16" ht="33.75" x14ac:dyDescent="0.25">
      <c r="A5756" s="867" t="s">
        <v>7760</v>
      </c>
      <c r="B5756" s="867" t="s">
        <v>3626</v>
      </c>
      <c r="C5756" s="867" t="s">
        <v>3031</v>
      </c>
      <c r="D5756" s="868" t="s">
        <v>8790</v>
      </c>
      <c r="E5756" s="870">
        <v>7500</v>
      </c>
      <c r="F5756" s="869" t="s">
        <v>16512</v>
      </c>
      <c r="G5756" s="868" t="s">
        <v>16511</v>
      </c>
      <c r="H5756" s="867" t="s">
        <v>7817</v>
      </c>
      <c r="I5756" s="867" t="s">
        <v>16510</v>
      </c>
      <c r="J5756" s="867" t="s">
        <v>9138</v>
      </c>
      <c r="K5756" s="866">
        <v>7</v>
      </c>
      <c r="L5756" s="866">
        <v>12</v>
      </c>
      <c r="M5756" s="865">
        <v>53729.141658923581</v>
      </c>
      <c r="N5756" s="866">
        <v>2</v>
      </c>
      <c r="O5756" s="866">
        <v>6</v>
      </c>
      <c r="P5756" s="865">
        <v>45882.9</v>
      </c>
    </row>
    <row r="5757" spans="1:16" ht="33.75" x14ac:dyDescent="0.25">
      <c r="A5757" s="867" t="s">
        <v>7760</v>
      </c>
      <c r="B5757" s="867" t="s">
        <v>3626</v>
      </c>
      <c r="C5757" s="867" t="s">
        <v>3031</v>
      </c>
      <c r="D5757" s="868" t="s">
        <v>10970</v>
      </c>
      <c r="E5757" s="870">
        <v>6500</v>
      </c>
      <c r="F5757" s="869" t="s">
        <v>16509</v>
      </c>
      <c r="G5757" s="868" t="s">
        <v>16508</v>
      </c>
      <c r="H5757" s="867" t="s">
        <v>7756</v>
      </c>
      <c r="I5757" s="867" t="s">
        <v>11069</v>
      </c>
      <c r="J5757" s="867" t="s">
        <v>7773</v>
      </c>
      <c r="K5757" s="866">
        <v>7</v>
      </c>
      <c r="L5757" s="866">
        <v>12</v>
      </c>
      <c r="M5757" s="865">
        <v>53729.141658923581</v>
      </c>
      <c r="N5757" s="866">
        <v>2</v>
      </c>
      <c r="O5757" s="866">
        <v>6</v>
      </c>
      <c r="P5757" s="865">
        <v>39882.9</v>
      </c>
    </row>
    <row r="5758" spans="1:16" ht="33.75" x14ac:dyDescent="0.25">
      <c r="A5758" s="867" t="s">
        <v>7760</v>
      </c>
      <c r="B5758" s="867" t="s">
        <v>3626</v>
      </c>
      <c r="C5758" s="867" t="s">
        <v>3031</v>
      </c>
      <c r="D5758" s="868" t="s">
        <v>10970</v>
      </c>
      <c r="E5758" s="870">
        <v>6500</v>
      </c>
      <c r="F5758" s="869" t="s">
        <v>16507</v>
      </c>
      <c r="G5758" s="868" t="s">
        <v>16506</v>
      </c>
      <c r="H5758" s="867" t="s">
        <v>7756</v>
      </c>
      <c r="I5758" s="867" t="s">
        <v>8832</v>
      </c>
      <c r="J5758" s="867" t="s">
        <v>8100</v>
      </c>
      <c r="K5758" s="866">
        <v>7</v>
      </c>
      <c r="L5758" s="866">
        <v>12</v>
      </c>
      <c r="M5758" s="865">
        <v>53729.141658923581</v>
      </c>
      <c r="N5758" s="866">
        <v>2</v>
      </c>
      <c r="O5758" s="866">
        <v>6</v>
      </c>
      <c r="P5758" s="865">
        <v>39882.9</v>
      </c>
    </row>
    <row r="5759" spans="1:16" ht="33.75" x14ac:dyDescent="0.25">
      <c r="A5759" s="867" t="s">
        <v>7760</v>
      </c>
      <c r="B5759" s="867" t="s">
        <v>3626</v>
      </c>
      <c r="C5759" s="867" t="s">
        <v>3031</v>
      </c>
      <c r="D5759" s="868" t="s">
        <v>8218</v>
      </c>
      <c r="E5759" s="870">
        <v>2000</v>
      </c>
      <c r="F5759" s="869" t="s">
        <v>16505</v>
      </c>
      <c r="G5759" s="868" t="s">
        <v>16504</v>
      </c>
      <c r="H5759" s="867"/>
      <c r="I5759" s="867"/>
      <c r="J5759" s="867"/>
      <c r="K5759" s="866">
        <v>3</v>
      </c>
      <c r="L5759" s="866">
        <v>12</v>
      </c>
      <c r="M5759" s="865">
        <v>25585.305551868372</v>
      </c>
      <c r="N5759" s="866">
        <v>1</v>
      </c>
      <c r="O5759" s="866">
        <v>6</v>
      </c>
      <c r="P5759" s="865">
        <v>12882.9</v>
      </c>
    </row>
    <row r="5760" spans="1:16" ht="33.75" x14ac:dyDescent="0.25">
      <c r="A5760" s="867" t="s">
        <v>7760</v>
      </c>
      <c r="B5760" s="867" t="s">
        <v>3626</v>
      </c>
      <c r="C5760" s="867" t="s">
        <v>3031</v>
      </c>
      <c r="D5760" s="868" t="s">
        <v>16503</v>
      </c>
      <c r="E5760" s="870">
        <v>7500</v>
      </c>
      <c r="F5760" s="869" t="s">
        <v>16502</v>
      </c>
      <c r="G5760" s="868" t="s">
        <v>16501</v>
      </c>
      <c r="H5760" s="867" t="s">
        <v>7756</v>
      </c>
      <c r="I5760" s="867" t="s">
        <v>13484</v>
      </c>
      <c r="J5760" s="867" t="s">
        <v>7884</v>
      </c>
      <c r="K5760" s="866">
        <v>6</v>
      </c>
      <c r="L5760" s="866">
        <v>12</v>
      </c>
      <c r="M5760" s="865">
        <v>95944.89581950639</v>
      </c>
      <c r="N5760" s="866">
        <v>1</v>
      </c>
      <c r="O5760" s="866">
        <v>6</v>
      </c>
      <c r="P5760" s="865">
        <v>45882.9</v>
      </c>
    </row>
    <row r="5761" spans="1:16" ht="33.75" x14ac:dyDescent="0.25">
      <c r="A5761" s="867" t="s">
        <v>7760</v>
      </c>
      <c r="B5761" s="867" t="s">
        <v>3626</v>
      </c>
      <c r="C5761" s="867" t="s">
        <v>3031</v>
      </c>
      <c r="D5761" s="868" t="s">
        <v>15812</v>
      </c>
      <c r="E5761" s="870">
        <v>8000</v>
      </c>
      <c r="F5761" s="869" t="s">
        <v>16500</v>
      </c>
      <c r="G5761" s="868" t="s">
        <v>16499</v>
      </c>
      <c r="H5761" s="867" t="s">
        <v>7756</v>
      </c>
      <c r="I5761" s="867" t="s">
        <v>4477</v>
      </c>
      <c r="J5761" s="867" t="s">
        <v>7900</v>
      </c>
      <c r="K5761" s="866">
        <v>2</v>
      </c>
      <c r="L5761" s="866">
        <v>12</v>
      </c>
      <c r="M5761" s="865">
        <v>102341.22220747349</v>
      </c>
      <c r="N5761" s="866">
        <v>2</v>
      </c>
      <c r="O5761" s="866">
        <v>6</v>
      </c>
      <c r="P5761" s="865">
        <v>48882.9</v>
      </c>
    </row>
    <row r="5762" spans="1:16" ht="33.75" x14ac:dyDescent="0.25">
      <c r="A5762" s="867" t="s">
        <v>7760</v>
      </c>
      <c r="B5762" s="867" t="s">
        <v>3626</v>
      </c>
      <c r="C5762" s="867" t="s">
        <v>3031</v>
      </c>
      <c r="D5762" s="868" t="s">
        <v>16498</v>
      </c>
      <c r="E5762" s="870">
        <v>7000</v>
      </c>
      <c r="F5762" s="869" t="s">
        <v>16497</v>
      </c>
      <c r="G5762" s="868" t="s">
        <v>16496</v>
      </c>
      <c r="H5762" s="867" t="s">
        <v>7756</v>
      </c>
      <c r="I5762" s="867" t="s">
        <v>5493</v>
      </c>
      <c r="J5762" s="867" t="s">
        <v>7836</v>
      </c>
      <c r="K5762" s="866">
        <v>2</v>
      </c>
      <c r="L5762" s="866">
        <v>12</v>
      </c>
      <c r="M5762" s="865">
        <v>89548.569431539305</v>
      </c>
      <c r="N5762" s="866">
        <v>1</v>
      </c>
      <c r="O5762" s="866">
        <v>6</v>
      </c>
      <c r="P5762" s="865">
        <v>42882.9</v>
      </c>
    </row>
    <row r="5763" spans="1:16" ht="33.75" x14ac:dyDescent="0.25">
      <c r="A5763" s="867" t="s">
        <v>7760</v>
      </c>
      <c r="B5763" s="867" t="s">
        <v>3626</v>
      </c>
      <c r="C5763" s="867" t="s">
        <v>3031</v>
      </c>
      <c r="D5763" s="868" t="s">
        <v>11110</v>
      </c>
      <c r="E5763" s="870">
        <v>7500</v>
      </c>
      <c r="F5763" s="869" t="s">
        <v>16495</v>
      </c>
      <c r="G5763" s="868" t="s">
        <v>16494</v>
      </c>
      <c r="H5763" s="867" t="s">
        <v>7756</v>
      </c>
      <c r="I5763" s="867" t="s">
        <v>11107</v>
      </c>
      <c r="J5763" s="867" t="s">
        <v>8199</v>
      </c>
      <c r="K5763" s="866">
        <v>4</v>
      </c>
      <c r="L5763" s="866">
        <v>12</v>
      </c>
      <c r="M5763" s="865">
        <v>95944.89581950639</v>
      </c>
      <c r="N5763" s="866">
        <v>1</v>
      </c>
      <c r="O5763" s="866">
        <v>6</v>
      </c>
      <c r="P5763" s="865">
        <v>45882.9</v>
      </c>
    </row>
    <row r="5764" spans="1:16" x14ac:dyDescent="0.25">
      <c r="A5764" s="1772" t="s">
        <v>2848</v>
      </c>
      <c r="B5764" s="1772"/>
      <c r="C5764" s="1772"/>
      <c r="D5764" s="1772"/>
      <c r="E5764" s="1772"/>
      <c r="F5764" s="1772" t="s">
        <v>378</v>
      </c>
      <c r="G5764" s="1772"/>
      <c r="H5764" s="1772"/>
      <c r="I5764" s="1772"/>
      <c r="J5764" s="1772"/>
      <c r="K5764" s="1771" t="s">
        <v>2847</v>
      </c>
      <c r="L5764" s="1771"/>
      <c r="M5764" s="1771"/>
      <c r="N5764" s="1771" t="s">
        <v>2846</v>
      </c>
      <c r="O5764" s="1771"/>
      <c r="P5764" s="1771"/>
    </row>
    <row r="5765" spans="1:16" ht="69.75" x14ac:dyDescent="0.25">
      <c r="A5765" s="1535" t="s">
        <v>2845</v>
      </c>
      <c r="B5765" s="1535" t="s">
        <v>5</v>
      </c>
      <c r="C5765" s="1535" t="s">
        <v>2844</v>
      </c>
      <c r="D5765" s="1535" t="s">
        <v>2843</v>
      </c>
      <c r="E5765" s="1536" t="s">
        <v>2842</v>
      </c>
      <c r="F5765" s="1537" t="s">
        <v>2841</v>
      </c>
      <c r="G5765" s="1540" t="s">
        <v>2840</v>
      </c>
      <c r="H5765" s="1535" t="s">
        <v>2839</v>
      </c>
      <c r="I5765" s="1535" t="s">
        <v>2838</v>
      </c>
      <c r="J5765" s="1535" t="s">
        <v>2837</v>
      </c>
      <c r="K5765" s="1538" t="s">
        <v>2836</v>
      </c>
      <c r="L5765" s="1538" t="s">
        <v>2835</v>
      </c>
      <c r="M5765" s="1539" t="s">
        <v>2834</v>
      </c>
      <c r="N5765" s="1538" t="s">
        <v>2836</v>
      </c>
      <c r="O5765" s="1538" t="s">
        <v>2835</v>
      </c>
      <c r="P5765" s="1539" t="s">
        <v>2834</v>
      </c>
    </row>
    <row r="5766" spans="1:16" ht="33.75" x14ac:dyDescent="0.25">
      <c r="A5766" s="867" t="s">
        <v>7760</v>
      </c>
      <c r="B5766" s="867" t="s">
        <v>3626</v>
      </c>
      <c r="C5766" s="867" t="s">
        <v>3031</v>
      </c>
      <c r="D5766" s="868" t="s">
        <v>16493</v>
      </c>
      <c r="E5766" s="870">
        <v>4200</v>
      </c>
      <c r="F5766" s="869" t="s">
        <v>16492</v>
      </c>
      <c r="G5766" s="868" t="s">
        <v>16491</v>
      </c>
      <c r="H5766" s="867" t="s">
        <v>7796</v>
      </c>
      <c r="I5766" s="867" t="s">
        <v>3570</v>
      </c>
      <c r="J5766" s="867" t="s">
        <v>16490</v>
      </c>
      <c r="K5766" s="866">
        <v>3</v>
      </c>
      <c r="L5766" s="866">
        <v>12</v>
      </c>
      <c r="M5766" s="865">
        <v>53729.141658923581</v>
      </c>
      <c r="N5766" s="866">
        <v>2</v>
      </c>
      <c r="O5766" s="866">
        <v>6</v>
      </c>
      <c r="P5766" s="865">
        <v>26082.9</v>
      </c>
    </row>
    <row r="5767" spans="1:16" ht="33.75" x14ac:dyDescent="0.25">
      <c r="A5767" s="867" t="s">
        <v>7760</v>
      </c>
      <c r="B5767" s="867" t="s">
        <v>3626</v>
      </c>
      <c r="C5767" s="867" t="s">
        <v>3031</v>
      </c>
      <c r="D5767" s="868" t="s">
        <v>14440</v>
      </c>
      <c r="E5767" s="870">
        <v>7000</v>
      </c>
      <c r="F5767" s="869" t="s">
        <v>16489</v>
      </c>
      <c r="G5767" s="868" t="s">
        <v>16488</v>
      </c>
      <c r="H5767" s="867" t="s">
        <v>7756</v>
      </c>
      <c r="I5767" s="867" t="s">
        <v>14427</v>
      </c>
      <c r="J5767" s="867" t="s">
        <v>8103</v>
      </c>
      <c r="K5767" s="866">
        <v>4</v>
      </c>
      <c r="L5767" s="866">
        <v>12</v>
      </c>
      <c r="M5767" s="865">
        <v>70359.590267638021</v>
      </c>
      <c r="N5767" s="866">
        <v>1</v>
      </c>
      <c r="O5767" s="866">
        <v>6</v>
      </c>
      <c r="P5767" s="865">
        <v>42882.9</v>
      </c>
    </row>
    <row r="5768" spans="1:16" ht="33.75" x14ac:dyDescent="0.25">
      <c r="A5768" s="867" t="s">
        <v>7760</v>
      </c>
      <c r="B5768" s="867" t="s">
        <v>3626</v>
      </c>
      <c r="C5768" s="867" t="s">
        <v>3031</v>
      </c>
      <c r="D5768" s="868" t="s">
        <v>1876</v>
      </c>
      <c r="E5768" s="870">
        <v>2200</v>
      </c>
      <c r="F5768" s="869" t="s">
        <v>16487</v>
      </c>
      <c r="G5768" s="868" t="s">
        <v>16486</v>
      </c>
      <c r="H5768" s="867" t="s">
        <v>2751</v>
      </c>
      <c r="I5768" s="867" t="s">
        <v>2823</v>
      </c>
      <c r="J5768" s="867" t="s">
        <v>15502</v>
      </c>
      <c r="K5768" s="866">
        <v>2</v>
      </c>
      <c r="L5768" s="866">
        <v>10</v>
      </c>
      <c r="M5768" s="865">
        <v>23453.19675587934</v>
      </c>
      <c r="N5768" s="866">
        <v>0</v>
      </c>
      <c r="O5768" s="866">
        <v>0</v>
      </c>
      <c r="P5768" s="865">
        <v>0</v>
      </c>
    </row>
    <row r="5769" spans="1:16" ht="33.75" x14ac:dyDescent="0.25">
      <c r="A5769" s="867" t="s">
        <v>7760</v>
      </c>
      <c r="B5769" s="867" t="s">
        <v>3626</v>
      </c>
      <c r="C5769" s="867" t="s">
        <v>3031</v>
      </c>
      <c r="D5769" s="868" t="s">
        <v>7863</v>
      </c>
      <c r="E5769" s="870">
        <v>2500</v>
      </c>
      <c r="F5769" s="869" t="s">
        <v>16485</v>
      </c>
      <c r="G5769" s="868" t="s">
        <v>16484</v>
      </c>
      <c r="H5769" s="867"/>
      <c r="I5769" s="867"/>
      <c r="J5769" s="867"/>
      <c r="K5769" s="866">
        <v>4</v>
      </c>
      <c r="L5769" s="866">
        <v>12</v>
      </c>
      <c r="M5769" s="865">
        <v>31981.631939835464</v>
      </c>
      <c r="N5769" s="866">
        <v>3</v>
      </c>
      <c r="O5769" s="866">
        <v>6</v>
      </c>
      <c r="P5769" s="865">
        <v>15882.9</v>
      </c>
    </row>
    <row r="5770" spans="1:16" ht="33.75" x14ac:dyDescent="0.25">
      <c r="A5770" s="867" t="s">
        <v>7760</v>
      </c>
      <c r="B5770" s="867" t="s">
        <v>3626</v>
      </c>
      <c r="C5770" s="867" t="s">
        <v>3031</v>
      </c>
      <c r="D5770" s="868" t="s">
        <v>8448</v>
      </c>
      <c r="E5770" s="870">
        <v>6000</v>
      </c>
      <c r="F5770" s="869" t="s">
        <v>16483</v>
      </c>
      <c r="G5770" s="868" t="s">
        <v>16482</v>
      </c>
      <c r="H5770" s="867" t="s">
        <v>7756</v>
      </c>
      <c r="I5770" s="867" t="s">
        <v>2685</v>
      </c>
      <c r="J5770" s="867" t="s">
        <v>7777</v>
      </c>
      <c r="K5770" s="866">
        <v>6</v>
      </c>
      <c r="L5770" s="866">
        <v>12</v>
      </c>
      <c r="M5770" s="865">
        <v>53729.141658923581</v>
      </c>
      <c r="N5770" s="866">
        <v>1</v>
      </c>
      <c r="O5770" s="866">
        <v>6</v>
      </c>
      <c r="P5770" s="865">
        <v>36882.9</v>
      </c>
    </row>
    <row r="5771" spans="1:16" ht="33.75" x14ac:dyDescent="0.25">
      <c r="A5771" s="867" t="s">
        <v>7760</v>
      </c>
      <c r="B5771" s="867" t="s">
        <v>3626</v>
      </c>
      <c r="C5771" s="867" t="s">
        <v>3031</v>
      </c>
      <c r="D5771" s="868" t="s">
        <v>7863</v>
      </c>
      <c r="E5771" s="870">
        <v>2500</v>
      </c>
      <c r="F5771" s="869" t="s">
        <v>16481</v>
      </c>
      <c r="G5771" s="868" t="s">
        <v>16480</v>
      </c>
      <c r="H5771" s="867" t="s">
        <v>7796</v>
      </c>
      <c r="I5771" s="867" t="s">
        <v>2704</v>
      </c>
      <c r="J5771" s="867" t="s">
        <v>7985</v>
      </c>
      <c r="K5771" s="866">
        <v>3</v>
      </c>
      <c r="L5771" s="866">
        <v>12</v>
      </c>
      <c r="M5771" s="865">
        <v>31981.631939835464</v>
      </c>
      <c r="N5771" s="866">
        <v>2</v>
      </c>
      <c r="O5771" s="866">
        <v>6</v>
      </c>
      <c r="P5771" s="865">
        <v>15882.9</v>
      </c>
    </row>
    <row r="5772" spans="1:16" ht="33.75" x14ac:dyDescent="0.25">
      <c r="A5772" s="867" t="s">
        <v>7760</v>
      </c>
      <c r="B5772" s="867" t="s">
        <v>3626</v>
      </c>
      <c r="C5772" s="867" t="s">
        <v>3031</v>
      </c>
      <c r="D5772" s="868" t="s">
        <v>8448</v>
      </c>
      <c r="E5772" s="870">
        <v>6000</v>
      </c>
      <c r="F5772" s="869" t="s">
        <v>16479</v>
      </c>
      <c r="G5772" s="868" t="s">
        <v>16478</v>
      </c>
      <c r="H5772" s="867" t="s">
        <v>7756</v>
      </c>
      <c r="I5772" s="867" t="s">
        <v>2737</v>
      </c>
      <c r="J5772" s="867" t="s">
        <v>10624</v>
      </c>
      <c r="K5772" s="866">
        <v>8</v>
      </c>
      <c r="L5772" s="866">
        <v>12</v>
      </c>
      <c r="M5772" s="865">
        <v>70359.590267638021</v>
      </c>
      <c r="N5772" s="866">
        <v>2</v>
      </c>
      <c r="O5772" s="866">
        <v>6</v>
      </c>
      <c r="P5772" s="865">
        <v>36882.9</v>
      </c>
    </row>
    <row r="5773" spans="1:16" ht="33.75" x14ac:dyDescent="0.25">
      <c r="A5773" s="867" t="s">
        <v>7760</v>
      </c>
      <c r="B5773" s="867" t="s">
        <v>3626</v>
      </c>
      <c r="C5773" s="867" t="s">
        <v>3031</v>
      </c>
      <c r="D5773" s="868" t="s">
        <v>1876</v>
      </c>
      <c r="E5773" s="870">
        <v>2200</v>
      </c>
      <c r="F5773" s="869" t="s">
        <v>16477</v>
      </c>
      <c r="G5773" s="868" t="s">
        <v>16476</v>
      </c>
      <c r="H5773" s="867"/>
      <c r="I5773" s="867"/>
      <c r="J5773" s="867"/>
      <c r="K5773" s="866">
        <v>3</v>
      </c>
      <c r="L5773" s="866">
        <v>12</v>
      </c>
      <c r="M5773" s="865">
        <v>28143.836107055209</v>
      </c>
      <c r="N5773" s="866">
        <v>2</v>
      </c>
      <c r="O5773" s="866">
        <v>6</v>
      </c>
      <c r="P5773" s="865">
        <v>14082.9</v>
      </c>
    </row>
    <row r="5774" spans="1:16" ht="33.75" x14ac:dyDescent="0.25">
      <c r="A5774" s="867" t="s">
        <v>7760</v>
      </c>
      <c r="B5774" s="867" t="s">
        <v>3626</v>
      </c>
      <c r="C5774" s="867" t="s">
        <v>3031</v>
      </c>
      <c r="D5774" s="868" t="s">
        <v>16461</v>
      </c>
      <c r="E5774" s="870">
        <v>3500</v>
      </c>
      <c r="F5774" s="869" t="s">
        <v>16475</v>
      </c>
      <c r="G5774" s="868" t="s">
        <v>16474</v>
      </c>
      <c r="H5774" s="867" t="s">
        <v>7756</v>
      </c>
      <c r="I5774" s="867" t="s">
        <v>3544</v>
      </c>
      <c r="J5774" s="867" t="s">
        <v>8166</v>
      </c>
      <c r="K5774" s="866">
        <v>2</v>
      </c>
      <c r="L5774" s="866">
        <v>12</v>
      </c>
      <c r="M5774" s="865">
        <v>44774.284715769652</v>
      </c>
      <c r="N5774" s="866">
        <v>1</v>
      </c>
      <c r="O5774" s="866">
        <v>6</v>
      </c>
      <c r="P5774" s="865">
        <v>21882.9</v>
      </c>
    </row>
    <row r="5775" spans="1:16" ht="33.75" x14ac:dyDescent="0.25">
      <c r="A5775" s="867" t="s">
        <v>7760</v>
      </c>
      <c r="B5775" s="867" t="s">
        <v>3626</v>
      </c>
      <c r="C5775" s="867" t="s">
        <v>3031</v>
      </c>
      <c r="D5775" s="868" t="s">
        <v>7863</v>
      </c>
      <c r="E5775" s="870">
        <v>2500</v>
      </c>
      <c r="F5775" s="869" t="s">
        <v>16473</v>
      </c>
      <c r="G5775" s="868" t="s">
        <v>16472</v>
      </c>
      <c r="H5775" s="867" t="s">
        <v>7756</v>
      </c>
      <c r="I5775" s="867" t="s">
        <v>3252</v>
      </c>
      <c r="J5775" s="867" t="s">
        <v>7821</v>
      </c>
      <c r="K5775" s="866">
        <v>2</v>
      </c>
      <c r="L5775" s="866">
        <v>12</v>
      </c>
      <c r="M5775" s="865">
        <v>31981.631939835464</v>
      </c>
      <c r="N5775" s="866">
        <v>2</v>
      </c>
      <c r="O5775" s="866">
        <v>6</v>
      </c>
      <c r="P5775" s="865">
        <v>15882.9</v>
      </c>
    </row>
    <row r="5776" spans="1:16" ht="33.75" x14ac:dyDescent="0.25">
      <c r="A5776" s="867" t="s">
        <v>7760</v>
      </c>
      <c r="B5776" s="867" t="s">
        <v>3626</v>
      </c>
      <c r="C5776" s="867" t="s">
        <v>3031</v>
      </c>
      <c r="D5776" s="868" t="s">
        <v>7863</v>
      </c>
      <c r="E5776" s="870">
        <v>2500</v>
      </c>
      <c r="F5776" s="869" t="s">
        <v>16471</v>
      </c>
      <c r="G5776" s="868" t="s">
        <v>16470</v>
      </c>
      <c r="H5776" s="867" t="s">
        <v>7796</v>
      </c>
      <c r="I5776" s="867" t="s">
        <v>2745</v>
      </c>
      <c r="J5776" s="867" t="s">
        <v>8166</v>
      </c>
      <c r="K5776" s="866">
        <v>3</v>
      </c>
      <c r="L5776" s="866">
        <v>12</v>
      </c>
      <c r="M5776" s="865">
        <v>31981.631939835464</v>
      </c>
      <c r="N5776" s="866">
        <v>2</v>
      </c>
      <c r="O5776" s="866">
        <v>6</v>
      </c>
      <c r="P5776" s="865">
        <v>15882.9</v>
      </c>
    </row>
    <row r="5777" spans="1:16" ht="33.75" x14ac:dyDescent="0.25">
      <c r="A5777" s="867" t="s">
        <v>7760</v>
      </c>
      <c r="B5777" s="867" t="s">
        <v>3626</v>
      </c>
      <c r="C5777" s="867" t="s">
        <v>3031</v>
      </c>
      <c r="D5777" s="868" t="s">
        <v>8292</v>
      </c>
      <c r="E5777" s="870">
        <v>1500</v>
      </c>
      <c r="F5777" s="869" t="s">
        <v>16469</v>
      </c>
      <c r="G5777" s="868" t="s">
        <v>16468</v>
      </c>
      <c r="H5777" s="867" t="s">
        <v>7796</v>
      </c>
      <c r="I5777" s="867" t="s">
        <v>2676</v>
      </c>
      <c r="J5777" s="867" t="s">
        <v>8142</v>
      </c>
      <c r="K5777" s="866">
        <v>3</v>
      </c>
      <c r="L5777" s="866">
        <v>12</v>
      </c>
      <c r="M5777" s="865">
        <v>19188.979163901276</v>
      </c>
      <c r="N5777" s="866">
        <v>2</v>
      </c>
      <c r="O5777" s="866">
        <v>6</v>
      </c>
      <c r="P5777" s="865">
        <v>9882.9</v>
      </c>
    </row>
    <row r="5778" spans="1:16" ht="33.75" x14ac:dyDescent="0.25">
      <c r="A5778" s="867" t="s">
        <v>7760</v>
      </c>
      <c r="B5778" s="867" t="s">
        <v>3626</v>
      </c>
      <c r="C5778" s="867" t="s">
        <v>3031</v>
      </c>
      <c r="D5778" s="868" t="s">
        <v>8292</v>
      </c>
      <c r="E5778" s="870">
        <v>1500</v>
      </c>
      <c r="F5778" s="869" t="s">
        <v>16467</v>
      </c>
      <c r="G5778" s="868" t="s">
        <v>16466</v>
      </c>
      <c r="H5778" s="867" t="s">
        <v>7796</v>
      </c>
      <c r="I5778" s="867" t="s">
        <v>2756</v>
      </c>
      <c r="J5778" s="867" t="s">
        <v>8324</v>
      </c>
      <c r="K5778" s="866">
        <v>3</v>
      </c>
      <c r="L5778" s="866">
        <v>12</v>
      </c>
      <c r="M5778" s="865">
        <v>19188.979163901276</v>
      </c>
      <c r="N5778" s="866">
        <v>2</v>
      </c>
      <c r="O5778" s="866">
        <v>6</v>
      </c>
      <c r="P5778" s="865">
        <v>9882.9</v>
      </c>
    </row>
    <row r="5779" spans="1:16" ht="33.75" x14ac:dyDescent="0.25">
      <c r="A5779" s="867" t="s">
        <v>7760</v>
      </c>
      <c r="B5779" s="867" t="s">
        <v>3626</v>
      </c>
      <c r="C5779" s="867" t="s">
        <v>3031</v>
      </c>
      <c r="D5779" s="868" t="s">
        <v>8396</v>
      </c>
      <c r="E5779" s="870">
        <v>5500</v>
      </c>
      <c r="F5779" s="869" t="s">
        <v>16465</v>
      </c>
      <c r="G5779" s="868" t="s">
        <v>16464</v>
      </c>
      <c r="H5779" s="867" t="s">
        <v>7756</v>
      </c>
      <c r="I5779" s="867" t="s">
        <v>2685</v>
      </c>
      <c r="J5779" s="867" t="s">
        <v>8036</v>
      </c>
      <c r="K5779" s="866">
        <v>4</v>
      </c>
      <c r="L5779" s="866">
        <v>9</v>
      </c>
      <c r="M5779" s="865">
        <v>52769.692700728512</v>
      </c>
      <c r="N5779" s="866">
        <v>0</v>
      </c>
      <c r="O5779" s="866">
        <v>0</v>
      </c>
      <c r="P5779" s="865">
        <v>0</v>
      </c>
    </row>
    <row r="5780" spans="1:16" ht="33.75" x14ac:dyDescent="0.25">
      <c r="A5780" s="867" t="s">
        <v>7760</v>
      </c>
      <c r="B5780" s="867" t="s">
        <v>3626</v>
      </c>
      <c r="C5780" s="867" t="s">
        <v>3031</v>
      </c>
      <c r="D5780" s="868" t="s">
        <v>8396</v>
      </c>
      <c r="E5780" s="870">
        <v>5500</v>
      </c>
      <c r="F5780" s="869" t="s">
        <v>16463</v>
      </c>
      <c r="G5780" s="868" t="s">
        <v>16462</v>
      </c>
      <c r="H5780" s="867" t="s">
        <v>7796</v>
      </c>
      <c r="I5780" s="867" t="s">
        <v>8393</v>
      </c>
      <c r="J5780" s="867" t="s">
        <v>7805</v>
      </c>
      <c r="K5780" s="866">
        <v>6</v>
      </c>
      <c r="L5780" s="866">
        <v>10</v>
      </c>
      <c r="M5780" s="865">
        <v>58632.991889698351</v>
      </c>
      <c r="N5780" s="866">
        <v>0</v>
      </c>
      <c r="O5780" s="866">
        <v>0</v>
      </c>
      <c r="P5780" s="865">
        <v>0</v>
      </c>
    </row>
    <row r="5781" spans="1:16" ht="33.75" x14ac:dyDescent="0.25">
      <c r="A5781" s="867" t="s">
        <v>7760</v>
      </c>
      <c r="B5781" s="867" t="s">
        <v>3626</v>
      </c>
      <c r="C5781" s="867" t="s">
        <v>3031</v>
      </c>
      <c r="D5781" s="868" t="s">
        <v>16461</v>
      </c>
      <c r="E5781" s="870">
        <v>3500</v>
      </c>
      <c r="F5781" s="869" t="s">
        <v>16460</v>
      </c>
      <c r="G5781" s="868" t="s">
        <v>16459</v>
      </c>
      <c r="H5781" s="867" t="s">
        <v>2751</v>
      </c>
      <c r="I5781" s="867" t="s">
        <v>16458</v>
      </c>
      <c r="J5781" s="867" t="s">
        <v>15523</v>
      </c>
      <c r="K5781" s="866">
        <v>2</v>
      </c>
      <c r="L5781" s="866">
        <v>12</v>
      </c>
      <c r="M5781" s="865">
        <v>44774.284715769652</v>
      </c>
      <c r="N5781" s="866">
        <v>1</v>
      </c>
      <c r="O5781" s="866">
        <v>6</v>
      </c>
      <c r="P5781" s="865">
        <v>21882.9</v>
      </c>
    </row>
    <row r="5782" spans="1:16" ht="33.75" x14ac:dyDescent="0.25">
      <c r="A5782" s="867" t="s">
        <v>7760</v>
      </c>
      <c r="B5782" s="867" t="s">
        <v>3626</v>
      </c>
      <c r="C5782" s="867" t="s">
        <v>3031</v>
      </c>
      <c r="D5782" s="868" t="s">
        <v>8448</v>
      </c>
      <c r="E5782" s="870">
        <v>6000</v>
      </c>
      <c r="F5782" s="869" t="s">
        <v>16457</v>
      </c>
      <c r="G5782" s="868" t="s">
        <v>16456</v>
      </c>
      <c r="H5782" s="867" t="s">
        <v>7756</v>
      </c>
      <c r="I5782" s="867" t="s">
        <v>16455</v>
      </c>
      <c r="J5782" s="867" t="s">
        <v>8383</v>
      </c>
      <c r="K5782" s="866">
        <v>6</v>
      </c>
      <c r="L5782" s="866">
        <v>12</v>
      </c>
      <c r="M5782" s="865">
        <v>53729.141658923581</v>
      </c>
      <c r="N5782" s="866">
        <v>1</v>
      </c>
      <c r="O5782" s="866">
        <v>6</v>
      </c>
      <c r="P5782" s="865">
        <v>36882.9</v>
      </c>
    </row>
    <row r="5783" spans="1:16" ht="33.75" x14ac:dyDescent="0.25">
      <c r="A5783" s="867" t="s">
        <v>7760</v>
      </c>
      <c r="B5783" s="867" t="s">
        <v>3626</v>
      </c>
      <c r="C5783" s="867" t="s">
        <v>3031</v>
      </c>
      <c r="D5783" s="868" t="s">
        <v>7776</v>
      </c>
      <c r="E5783" s="870">
        <v>4200</v>
      </c>
      <c r="F5783" s="869" t="s">
        <v>16454</v>
      </c>
      <c r="G5783" s="868" t="s">
        <v>16453</v>
      </c>
      <c r="H5783" s="867" t="s">
        <v>7756</v>
      </c>
      <c r="I5783" s="867" t="s">
        <v>2745</v>
      </c>
      <c r="J5783" s="867" t="s">
        <v>7891</v>
      </c>
      <c r="K5783" s="866">
        <v>3</v>
      </c>
      <c r="L5783" s="866">
        <v>12</v>
      </c>
      <c r="M5783" s="865">
        <v>34540.162495022305</v>
      </c>
      <c r="N5783" s="866">
        <v>2</v>
      </c>
      <c r="O5783" s="866">
        <v>6</v>
      </c>
      <c r="P5783" s="865">
        <v>26082.9</v>
      </c>
    </row>
    <row r="5784" spans="1:16" ht="33.75" x14ac:dyDescent="0.25">
      <c r="A5784" s="867" t="s">
        <v>7760</v>
      </c>
      <c r="B5784" s="867" t="s">
        <v>3626</v>
      </c>
      <c r="C5784" s="867" t="s">
        <v>3031</v>
      </c>
      <c r="D5784" s="868" t="s">
        <v>8361</v>
      </c>
      <c r="E5784" s="870">
        <v>5500</v>
      </c>
      <c r="F5784" s="869" t="s">
        <v>16452</v>
      </c>
      <c r="G5784" s="868" t="s">
        <v>16451</v>
      </c>
      <c r="H5784" s="867" t="s">
        <v>7756</v>
      </c>
      <c r="I5784" s="867" t="s">
        <v>2685</v>
      </c>
      <c r="J5784" s="867" t="s">
        <v>7836</v>
      </c>
      <c r="K5784" s="866">
        <v>4</v>
      </c>
      <c r="L5784" s="866">
        <v>12</v>
      </c>
      <c r="M5784" s="865">
        <v>53729.141658923581</v>
      </c>
      <c r="N5784" s="866">
        <v>1</v>
      </c>
      <c r="O5784" s="866">
        <v>6</v>
      </c>
      <c r="P5784" s="865">
        <v>33882.9</v>
      </c>
    </row>
    <row r="5785" spans="1:16" ht="33.75" x14ac:dyDescent="0.25">
      <c r="A5785" s="867" t="s">
        <v>7760</v>
      </c>
      <c r="B5785" s="867" t="s">
        <v>3626</v>
      </c>
      <c r="C5785" s="867" t="s">
        <v>3031</v>
      </c>
      <c r="D5785" s="868" t="s">
        <v>7764</v>
      </c>
      <c r="E5785" s="870">
        <v>2700</v>
      </c>
      <c r="F5785" s="869" t="s">
        <v>16450</v>
      </c>
      <c r="G5785" s="868" t="s">
        <v>16449</v>
      </c>
      <c r="H5785" s="867" t="s">
        <v>7756</v>
      </c>
      <c r="I5785" s="867" t="s">
        <v>2676</v>
      </c>
      <c r="J5785" s="867" t="s">
        <v>7792</v>
      </c>
      <c r="K5785" s="866">
        <v>2</v>
      </c>
      <c r="L5785" s="866">
        <v>12</v>
      </c>
      <c r="M5785" s="865">
        <v>34540.162495022305</v>
      </c>
      <c r="N5785" s="866">
        <v>2</v>
      </c>
      <c r="O5785" s="866">
        <v>6</v>
      </c>
      <c r="P5785" s="865">
        <v>17082.900000000001</v>
      </c>
    </row>
    <row r="5786" spans="1:16" ht="33.75" x14ac:dyDescent="0.25">
      <c r="A5786" s="867" t="s">
        <v>7760</v>
      </c>
      <c r="B5786" s="867" t="s">
        <v>3626</v>
      </c>
      <c r="C5786" s="867" t="s">
        <v>3031</v>
      </c>
      <c r="D5786" s="868" t="s">
        <v>7764</v>
      </c>
      <c r="E5786" s="870">
        <v>2700</v>
      </c>
      <c r="F5786" s="869" t="s">
        <v>16448</v>
      </c>
      <c r="G5786" s="868" t="s">
        <v>16447</v>
      </c>
      <c r="H5786" s="867" t="s">
        <v>7796</v>
      </c>
      <c r="I5786" s="867" t="s">
        <v>16446</v>
      </c>
      <c r="J5786" s="867" t="s">
        <v>7936</v>
      </c>
      <c r="K5786" s="866">
        <v>2</v>
      </c>
      <c r="L5786" s="866">
        <v>12</v>
      </c>
      <c r="M5786" s="865">
        <v>34540.162495022305</v>
      </c>
      <c r="N5786" s="866">
        <v>2</v>
      </c>
      <c r="O5786" s="866">
        <v>6</v>
      </c>
      <c r="P5786" s="865">
        <v>17082.900000000001</v>
      </c>
    </row>
    <row r="5787" spans="1:16" ht="33.75" x14ac:dyDescent="0.25">
      <c r="A5787" s="867" t="s">
        <v>7760</v>
      </c>
      <c r="B5787" s="867" t="s">
        <v>3626</v>
      </c>
      <c r="C5787" s="867" t="s">
        <v>3031</v>
      </c>
      <c r="D5787" s="868" t="s">
        <v>1876</v>
      </c>
      <c r="E5787" s="870">
        <v>2200</v>
      </c>
      <c r="F5787" s="869" t="s">
        <v>16445</v>
      </c>
      <c r="G5787" s="868" t="s">
        <v>16444</v>
      </c>
      <c r="H5787" s="867"/>
      <c r="I5787" s="867"/>
      <c r="J5787" s="867"/>
      <c r="K5787" s="866">
        <v>2</v>
      </c>
      <c r="L5787" s="866">
        <v>12</v>
      </c>
      <c r="M5787" s="865">
        <v>28143.836107055209</v>
      </c>
      <c r="N5787" s="866">
        <v>2</v>
      </c>
      <c r="O5787" s="866">
        <v>6</v>
      </c>
      <c r="P5787" s="865">
        <v>14082.9</v>
      </c>
    </row>
    <row r="5788" spans="1:16" ht="33.75" x14ac:dyDescent="0.25">
      <c r="A5788" s="867" t="s">
        <v>7760</v>
      </c>
      <c r="B5788" s="867" t="s">
        <v>3626</v>
      </c>
      <c r="C5788" s="867" t="s">
        <v>3031</v>
      </c>
      <c r="D5788" s="868" t="s">
        <v>12946</v>
      </c>
      <c r="E5788" s="870">
        <v>12500</v>
      </c>
      <c r="F5788" s="869" t="s">
        <v>16443</v>
      </c>
      <c r="G5788" s="868" t="s">
        <v>16442</v>
      </c>
      <c r="H5788" s="867" t="s">
        <v>7756</v>
      </c>
      <c r="I5788" s="867" t="s">
        <v>2737</v>
      </c>
      <c r="J5788" s="867" t="s">
        <v>8162</v>
      </c>
      <c r="K5788" s="866">
        <v>7</v>
      </c>
      <c r="L5788" s="866">
        <v>12</v>
      </c>
      <c r="M5788" s="865">
        <v>134322.85414730894</v>
      </c>
      <c r="N5788" s="866">
        <v>1</v>
      </c>
      <c r="O5788" s="866">
        <v>6</v>
      </c>
      <c r="P5788" s="865">
        <v>75882.899999999994</v>
      </c>
    </row>
    <row r="5789" spans="1:16" ht="33.75" x14ac:dyDescent="0.25">
      <c r="A5789" s="867" t="s">
        <v>7760</v>
      </c>
      <c r="B5789" s="867" t="s">
        <v>3626</v>
      </c>
      <c r="C5789" s="867" t="s">
        <v>3031</v>
      </c>
      <c r="D5789" s="868" t="s">
        <v>8505</v>
      </c>
      <c r="E5789" s="870">
        <v>7500</v>
      </c>
      <c r="F5789" s="869" t="s">
        <v>16441</v>
      </c>
      <c r="G5789" s="868" t="s">
        <v>16440</v>
      </c>
      <c r="H5789" s="867" t="s">
        <v>7756</v>
      </c>
      <c r="I5789" s="867" t="s">
        <v>2685</v>
      </c>
      <c r="J5789" s="867" t="s">
        <v>7967</v>
      </c>
      <c r="K5789" s="866">
        <v>8</v>
      </c>
      <c r="L5789" s="866">
        <v>12</v>
      </c>
      <c r="M5789" s="865">
        <v>70359.590267638021</v>
      </c>
      <c r="N5789" s="866">
        <v>1</v>
      </c>
      <c r="O5789" s="866">
        <v>6</v>
      </c>
      <c r="P5789" s="865">
        <v>45882.9</v>
      </c>
    </row>
    <row r="5790" spans="1:16" ht="33.75" x14ac:dyDescent="0.25">
      <c r="A5790" s="867" t="s">
        <v>7760</v>
      </c>
      <c r="B5790" s="867" t="s">
        <v>3626</v>
      </c>
      <c r="C5790" s="867" t="s">
        <v>3031</v>
      </c>
      <c r="D5790" s="868" t="s">
        <v>8073</v>
      </c>
      <c r="E5790" s="870">
        <v>2500</v>
      </c>
      <c r="F5790" s="869" t="s">
        <v>16439</v>
      </c>
      <c r="G5790" s="868" t="s">
        <v>16438</v>
      </c>
      <c r="H5790" s="867" t="s">
        <v>7796</v>
      </c>
      <c r="I5790" s="867" t="s">
        <v>2676</v>
      </c>
      <c r="J5790" s="867" t="s">
        <v>8859</v>
      </c>
      <c r="K5790" s="866">
        <v>2</v>
      </c>
      <c r="L5790" s="866">
        <v>6</v>
      </c>
      <c r="M5790" s="865">
        <v>15990.815969917732</v>
      </c>
      <c r="N5790" s="866">
        <v>0</v>
      </c>
      <c r="O5790" s="866">
        <v>0</v>
      </c>
      <c r="P5790" s="865">
        <v>0</v>
      </c>
    </row>
    <row r="5791" spans="1:16" ht="33.75" x14ac:dyDescent="0.25">
      <c r="A5791" s="867" t="s">
        <v>7760</v>
      </c>
      <c r="B5791" s="867" t="s">
        <v>3626</v>
      </c>
      <c r="C5791" s="867" t="s">
        <v>3031</v>
      </c>
      <c r="D5791" s="868" t="s">
        <v>7907</v>
      </c>
      <c r="E5791" s="870">
        <v>2200</v>
      </c>
      <c r="F5791" s="869" t="s">
        <v>16437</v>
      </c>
      <c r="G5791" s="868" t="s">
        <v>16436</v>
      </c>
      <c r="H5791" s="867" t="s">
        <v>7756</v>
      </c>
      <c r="I5791" s="867" t="s">
        <v>2704</v>
      </c>
      <c r="J5791" s="867" t="s">
        <v>7844</v>
      </c>
      <c r="K5791" s="866">
        <v>4</v>
      </c>
      <c r="L5791" s="866">
        <v>12</v>
      </c>
      <c r="M5791" s="865">
        <v>28143.836107055209</v>
      </c>
      <c r="N5791" s="866">
        <v>2</v>
      </c>
      <c r="O5791" s="866">
        <v>6</v>
      </c>
      <c r="P5791" s="865">
        <v>14082.9</v>
      </c>
    </row>
    <row r="5792" spans="1:16" ht="33.75" x14ac:dyDescent="0.25">
      <c r="A5792" s="867" t="s">
        <v>7760</v>
      </c>
      <c r="B5792" s="867" t="s">
        <v>3626</v>
      </c>
      <c r="C5792" s="867" t="s">
        <v>3031</v>
      </c>
      <c r="D5792" s="868" t="s">
        <v>15563</v>
      </c>
      <c r="E5792" s="870">
        <v>5500</v>
      </c>
      <c r="F5792" s="869" t="s">
        <v>16435</v>
      </c>
      <c r="G5792" s="868" t="s">
        <v>16434</v>
      </c>
      <c r="H5792" s="867" t="s">
        <v>7756</v>
      </c>
      <c r="I5792" s="867" t="s">
        <v>3252</v>
      </c>
      <c r="J5792" s="867" t="s">
        <v>7788</v>
      </c>
      <c r="K5792" s="866">
        <v>4</v>
      </c>
      <c r="L5792" s="866">
        <v>8</v>
      </c>
      <c r="M5792" s="865">
        <v>46906.393511758681</v>
      </c>
      <c r="N5792" s="866">
        <v>0</v>
      </c>
      <c r="O5792" s="866">
        <v>0</v>
      </c>
      <c r="P5792" s="865">
        <v>0</v>
      </c>
    </row>
    <row r="5793" spans="1:16" ht="33.75" x14ac:dyDescent="0.25">
      <c r="A5793" s="867" t="s">
        <v>7760</v>
      </c>
      <c r="B5793" s="867" t="s">
        <v>3626</v>
      </c>
      <c r="C5793" s="867" t="s">
        <v>3031</v>
      </c>
      <c r="D5793" s="868" t="s">
        <v>16433</v>
      </c>
      <c r="E5793" s="870">
        <v>2200</v>
      </c>
      <c r="F5793" s="869" t="s">
        <v>16432</v>
      </c>
      <c r="G5793" s="868" t="s">
        <v>16431</v>
      </c>
      <c r="H5793" s="867"/>
      <c r="I5793" s="867"/>
      <c r="J5793" s="867"/>
      <c r="K5793" s="866">
        <v>3</v>
      </c>
      <c r="L5793" s="866">
        <v>12</v>
      </c>
      <c r="M5793" s="865">
        <v>28143.836107055209</v>
      </c>
      <c r="N5793" s="866">
        <v>1</v>
      </c>
      <c r="O5793" s="866">
        <v>6</v>
      </c>
      <c r="P5793" s="865">
        <v>14082.9</v>
      </c>
    </row>
    <row r="5794" spans="1:16" ht="33.75" x14ac:dyDescent="0.25">
      <c r="A5794" s="867" t="s">
        <v>7760</v>
      </c>
      <c r="B5794" s="867" t="s">
        <v>3626</v>
      </c>
      <c r="C5794" s="867" t="s">
        <v>3031</v>
      </c>
      <c r="D5794" s="868" t="s">
        <v>7907</v>
      </c>
      <c r="E5794" s="870">
        <v>2200</v>
      </c>
      <c r="F5794" s="869" t="s">
        <v>16430</v>
      </c>
      <c r="G5794" s="868" t="s">
        <v>16429</v>
      </c>
      <c r="H5794" s="867" t="s">
        <v>7796</v>
      </c>
      <c r="I5794" s="867" t="s">
        <v>2737</v>
      </c>
      <c r="J5794" s="867" t="s">
        <v>8142</v>
      </c>
      <c r="K5794" s="866">
        <v>4</v>
      </c>
      <c r="L5794" s="866">
        <v>12</v>
      </c>
      <c r="M5794" s="865">
        <v>28143.836107055209</v>
      </c>
      <c r="N5794" s="866">
        <v>2</v>
      </c>
      <c r="O5794" s="866">
        <v>6</v>
      </c>
      <c r="P5794" s="865">
        <v>14082.9</v>
      </c>
    </row>
    <row r="5795" spans="1:16" ht="33.75" x14ac:dyDescent="0.25">
      <c r="A5795" s="867" t="s">
        <v>7760</v>
      </c>
      <c r="B5795" s="867" t="s">
        <v>3626</v>
      </c>
      <c r="C5795" s="867" t="s">
        <v>3031</v>
      </c>
      <c r="D5795" s="868" t="s">
        <v>8218</v>
      </c>
      <c r="E5795" s="870">
        <v>2000</v>
      </c>
      <c r="F5795" s="869" t="s">
        <v>16428</v>
      </c>
      <c r="G5795" s="868" t="s">
        <v>16427</v>
      </c>
      <c r="H5795" s="867"/>
      <c r="I5795" s="867"/>
      <c r="J5795" s="867"/>
      <c r="K5795" s="866">
        <v>2</v>
      </c>
      <c r="L5795" s="866">
        <v>8</v>
      </c>
      <c r="M5795" s="865">
        <v>17056.870367912248</v>
      </c>
      <c r="N5795" s="866">
        <v>0</v>
      </c>
      <c r="O5795" s="866">
        <v>0</v>
      </c>
      <c r="P5795" s="865">
        <v>0</v>
      </c>
    </row>
    <row r="5796" spans="1:16" ht="33.75" x14ac:dyDescent="0.25">
      <c r="A5796" s="867" t="s">
        <v>7760</v>
      </c>
      <c r="B5796" s="867" t="s">
        <v>3626</v>
      </c>
      <c r="C5796" s="867" t="s">
        <v>3031</v>
      </c>
      <c r="D5796" s="868" t="s">
        <v>8391</v>
      </c>
      <c r="E5796" s="870">
        <v>7500</v>
      </c>
      <c r="F5796" s="869" t="s">
        <v>16426</v>
      </c>
      <c r="G5796" s="868" t="s">
        <v>16425</v>
      </c>
      <c r="H5796" s="867" t="s">
        <v>7817</v>
      </c>
      <c r="I5796" s="867" t="s">
        <v>9313</v>
      </c>
      <c r="J5796" s="867" t="s">
        <v>7936</v>
      </c>
      <c r="K5796" s="866">
        <v>7</v>
      </c>
      <c r="L5796" s="866">
        <v>12</v>
      </c>
      <c r="M5796" s="865">
        <v>95944.89581950639</v>
      </c>
      <c r="N5796" s="866">
        <v>2</v>
      </c>
      <c r="O5796" s="866">
        <v>6</v>
      </c>
      <c r="P5796" s="865">
        <v>45882.9</v>
      </c>
    </row>
    <row r="5797" spans="1:16" ht="33.75" x14ac:dyDescent="0.25">
      <c r="A5797" s="867" t="s">
        <v>7760</v>
      </c>
      <c r="B5797" s="867" t="s">
        <v>3626</v>
      </c>
      <c r="C5797" s="867" t="s">
        <v>3031</v>
      </c>
      <c r="D5797" s="868" t="s">
        <v>8512</v>
      </c>
      <c r="E5797" s="870">
        <v>7500</v>
      </c>
      <c r="F5797" s="869" t="s">
        <v>16424</v>
      </c>
      <c r="G5797" s="868" t="s">
        <v>16423</v>
      </c>
      <c r="H5797" s="867" t="s">
        <v>7756</v>
      </c>
      <c r="I5797" s="867" t="s">
        <v>2685</v>
      </c>
      <c r="J5797" s="867" t="s">
        <v>11993</v>
      </c>
      <c r="K5797" s="866">
        <v>8</v>
      </c>
      <c r="L5797" s="866">
        <v>12</v>
      </c>
      <c r="M5797" s="865">
        <v>70359.590267638021</v>
      </c>
      <c r="N5797" s="866">
        <v>2</v>
      </c>
      <c r="O5797" s="866">
        <v>6</v>
      </c>
      <c r="P5797" s="865">
        <v>45882.9</v>
      </c>
    </row>
    <row r="5798" spans="1:16" ht="33.75" x14ac:dyDescent="0.25">
      <c r="A5798" s="867" t="s">
        <v>7760</v>
      </c>
      <c r="B5798" s="867" t="s">
        <v>3626</v>
      </c>
      <c r="C5798" s="867" t="s">
        <v>3031</v>
      </c>
      <c r="D5798" s="868" t="s">
        <v>15589</v>
      </c>
      <c r="E5798" s="870">
        <v>4200</v>
      </c>
      <c r="F5798" s="869" t="s">
        <v>16422</v>
      </c>
      <c r="G5798" s="868" t="s">
        <v>16421</v>
      </c>
      <c r="H5798" s="867" t="s">
        <v>7796</v>
      </c>
      <c r="I5798" s="867" t="s">
        <v>2685</v>
      </c>
      <c r="J5798" s="867" t="s">
        <v>7836</v>
      </c>
      <c r="K5798" s="866">
        <v>7</v>
      </c>
      <c r="L5798" s="866">
        <v>12</v>
      </c>
      <c r="M5798" s="865">
        <v>53729.141658923581</v>
      </c>
      <c r="N5798" s="866">
        <v>4</v>
      </c>
      <c r="O5798" s="866">
        <v>6</v>
      </c>
      <c r="P5798" s="865">
        <v>26082.9</v>
      </c>
    </row>
    <row r="5799" spans="1:16" ht="33.75" x14ac:dyDescent="0.25">
      <c r="A5799" s="867" t="s">
        <v>7760</v>
      </c>
      <c r="B5799" s="867" t="s">
        <v>3626</v>
      </c>
      <c r="C5799" s="867" t="s">
        <v>3031</v>
      </c>
      <c r="D5799" s="868" t="s">
        <v>10565</v>
      </c>
      <c r="E5799" s="870">
        <v>8500</v>
      </c>
      <c r="F5799" s="869" t="s">
        <v>16420</v>
      </c>
      <c r="G5799" s="868" t="s">
        <v>16419</v>
      </c>
      <c r="H5799" s="867" t="s">
        <v>7796</v>
      </c>
      <c r="I5799" s="867" t="s">
        <v>2883</v>
      </c>
      <c r="J5799" s="867" t="s">
        <v>9758</v>
      </c>
      <c r="K5799" s="866">
        <v>2</v>
      </c>
      <c r="L5799" s="866">
        <v>12</v>
      </c>
      <c r="M5799" s="865">
        <v>108737.54859544057</v>
      </c>
      <c r="N5799" s="866">
        <v>2</v>
      </c>
      <c r="O5799" s="866">
        <v>6</v>
      </c>
      <c r="P5799" s="865">
        <v>51882.9</v>
      </c>
    </row>
    <row r="5800" spans="1:16" ht="33.75" x14ac:dyDescent="0.25">
      <c r="A5800" s="867" t="s">
        <v>7760</v>
      </c>
      <c r="B5800" s="867" t="s">
        <v>3626</v>
      </c>
      <c r="C5800" s="867" t="s">
        <v>3031</v>
      </c>
      <c r="D5800" s="868" t="s">
        <v>8790</v>
      </c>
      <c r="E5800" s="870">
        <v>7500</v>
      </c>
      <c r="F5800" s="869" t="s">
        <v>16418</v>
      </c>
      <c r="G5800" s="868" t="s">
        <v>16417</v>
      </c>
      <c r="H5800" s="867" t="s">
        <v>7796</v>
      </c>
      <c r="I5800" s="867" t="s">
        <v>2685</v>
      </c>
      <c r="J5800" s="867" t="s">
        <v>8342</v>
      </c>
      <c r="K5800" s="866">
        <v>7</v>
      </c>
      <c r="L5800" s="866">
        <v>12</v>
      </c>
      <c r="M5800" s="865">
        <v>53729.141658923581</v>
      </c>
      <c r="N5800" s="866">
        <v>2</v>
      </c>
      <c r="O5800" s="866">
        <v>6</v>
      </c>
      <c r="P5800" s="865">
        <v>45882.9</v>
      </c>
    </row>
    <row r="5801" spans="1:16" ht="33.75" x14ac:dyDescent="0.25">
      <c r="A5801" s="867" t="s">
        <v>7760</v>
      </c>
      <c r="B5801" s="867" t="s">
        <v>3626</v>
      </c>
      <c r="C5801" s="867" t="s">
        <v>3031</v>
      </c>
      <c r="D5801" s="868" t="s">
        <v>8790</v>
      </c>
      <c r="E5801" s="870">
        <v>7500</v>
      </c>
      <c r="F5801" s="869" t="s">
        <v>16416</v>
      </c>
      <c r="G5801" s="868" t="s">
        <v>16415</v>
      </c>
      <c r="H5801" s="867" t="s">
        <v>7756</v>
      </c>
      <c r="I5801" s="867" t="s">
        <v>10457</v>
      </c>
      <c r="J5801" s="867" t="s">
        <v>7792</v>
      </c>
      <c r="K5801" s="866">
        <v>7</v>
      </c>
      <c r="L5801" s="866">
        <v>12</v>
      </c>
      <c r="M5801" s="865">
        <v>53729.141658923581</v>
      </c>
      <c r="N5801" s="866">
        <v>2</v>
      </c>
      <c r="O5801" s="866">
        <v>6</v>
      </c>
      <c r="P5801" s="865">
        <v>45882.9</v>
      </c>
    </row>
    <row r="5802" spans="1:16" ht="33.75" x14ac:dyDescent="0.25">
      <c r="A5802" s="867" t="s">
        <v>7760</v>
      </c>
      <c r="B5802" s="867" t="s">
        <v>3626</v>
      </c>
      <c r="C5802" s="867" t="s">
        <v>3031</v>
      </c>
      <c r="D5802" s="868" t="s">
        <v>9426</v>
      </c>
      <c r="E5802" s="870">
        <v>4200</v>
      </c>
      <c r="F5802" s="869" t="s">
        <v>16414</v>
      </c>
      <c r="G5802" s="868" t="s">
        <v>16413</v>
      </c>
      <c r="H5802" s="867" t="s">
        <v>7756</v>
      </c>
      <c r="I5802" s="867" t="s">
        <v>8393</v>
      </c>
      <c r="J5802" s="867" t="s">
        <v>7805</v>
      </c>
      <c r="K5802" s="866">
        <v>6</v>
      </c>
      <c r="L5802" s="866">
        <v>12</v>
      </c>
      <c r="M5802" s="865">
        <v>53729.141658923581</v>
      </c>
      <c r="N5802" s="866">
        <v>2</v>
      </c>
      <c r="O5802" s="866">
        <v>6</v>
      </c>
      <c r="P5802" s="865">
        <v>26082.9</v>
      </c>
    </row>
    <row r="5803" spans="1:16" x14ac:dyDescent="0.25">
      <c r="A5803" s="1772" t="s">
        <v>2848</v>
      </c>
      <c r="B5803" s="1772"/>
      <c r="C5803" s="1772"/>
      <c r="D5803" s="1772"/>
      <c r="E5803" s="1772"/>
      <c r="F5803" s="1772" t="s">
        <v>378</v>
      </c>
      <c r="G5803" s="1772"/>
      <c r="H5803" s="1772"/>
      <c r="I5803" s="1772"/>
      <c r="J5803" s="1772"/>
      <c r="K5803" s="1771" t="s">
        <v>2847</v>
      </c>
      <c r="L5803" s="1771"/>
      <c r="M5803" s="1771"/>
      <c r="N5803" s="1771" t="s">
        <v>2846</v>
      </c>
      <c r="O5803" s="1771"/>
      <c r="P5803" s="1771"/>
    </row>
    <row r="5804" spans="1:16" ht="70.5" customHeight="1" x14ac:dyDescent="0.25">
      <c r="A5804" s="1535" t="s">
        <v>2845</v>
      </c>
      <c r="B5804" s="1535" t="s">
        <v>5</v>
      </c>
      <c r="C5804" s="1535" t="s">
        <v>2844</v>
      </c>
      <c r="D5804" s="1535" t="s">
        <v>2843</v>
      </c>
      <c r="E5804" s="1536" t="s">
        <v>2842</v>
      </c>
      <c r="F5804" s="1537" t="s">
        <v>2841</v>
      </c>
      <c r="G5804" s="1540" t="s">
        <v>2840</v>
      </c>
      <c r="H5804" s="1535" t="s">
        <v>2839</v>
      </c>
      <c r="I5804" s="1535" t="s">
        <v>2838</v>
      </c>
      <c r="J5804" s="1535" t="s">
        <v>2837</v>
      </c>
      <c r="K5804" s="1538" t="s">
        <v>2836</v>
      </c>
      <c r="L5804" s="1538" t="s">
        <v>2835</v>
      </c>
      <c r="M5804" s="1539" t="s">
        <v>2834</v>
      </c>
      <c r="N5804" s="1538" t="s">
        <v>2836</v>
      </c>
      <c r="O5804" s="1538" t="s">
        <v>2835</v>
      </c>
      <c r="P5804" s="1539" t="s">
        <v>2834</v>
      </c>
    </row>
    <row r="5805" spans="1:16" ht="33.75" x14ac:dyDescent="0.25">
      <c r="A5805" s="867" t="s">
        <v>7760</v>
      </c>
      <c r="B5805" s="867" t="s">
        <v>3626</v>
      </c>
      <c r="C5805" s="867" t="s">
        <v>3031</v>
      </c>
      <c r="D5805" s="868" t="s">
        <v>9426</v>
      </c>
      <c r="E5805" s="870">
        <v>4200</v>
      </c>
      <c r="F5805" s="869" t="s">
        <v>16412</v>
      </c>
      <c r="G5805" s="868" t="s">
        <v>16411</v>
      </c>
      <c r="H5805" s="867" t="s">
        <v>7796</v>
      </c>
      <c r="I5805" s="867" t="s">
        <v>2685</v>
      </c>
      <c r="J5805" s="867" t="s">
        <v>7864</v>
      </c>
      <c r="K5805" s="866">
        <v>6</v>
      </c>
      <c r="L5805" s="866">
        <v>12</v>
      </c>
      <c r="M5805" s="865">
        <v>53729.141658923581</v>
      </c>
      <c r="N5805" s="866">
        <v>2</v>
      </c>
      <c r="O5805" s="866">
        <v>6</v>
      </c>
      <c r="P5805" s="865">
        <v>26082.9</v>
      </c>
    </row>
    <row r="5806" spans="1:16" ht="33.75" x14ac:dyDescent="0.25">
      <c r="A5806" s="867" t="s">
        <v>7760</v>
      </c>
      <c r="B5806" s="867" t="s">
        <v>3626</v>
      </c>
      <c r="C5806" s="867" t="s">
        <v>3031</v>
      </c>
      <c r="D5806" s="868" t="s">
        <v>10970</v>
      </c>
      <c r="E5806" s="870">
        <v>6500</v>
      </c>
      <c r="F5806" s="869" t="s">
        <v>16410</v>
      </c>
      <c r="G5806" s="868" t="s">
        <v>16409</v>
      </c>
      <c r="H5806" s="867" t="s">
        <v>7756</v>
      </c>
      <c r="I5806" s="867" t="s">
        <v>2685</v>
      </c>
      <c r="J5806" s="867" t="s">
        <v>9178</v>
      </c>
      <c r="K5806" s="866">
        <v>7</v>
      </c>
      <c r="L5806" s="866">
        <v>12</v>
      </c>
      <c r="M5806" s="865">
        <v>53729.141658923581</v>
      </c>
      <c r="N5806" s="866">
        <v>2</v>
      </c>
      <c r="O5806" s="866">
        <v>6</v>
      </c>
      <c r="P5806" s="865">
        <v>39882.9</v>
      </c>
    </row>
    <row r="5807" spans="1:16" ht="33.75" x14ac:dyDescent="0.25">
      <c r="A5807" s="867" t="s">
        <v>7760</v>
      </c>
      <c r="B5807" s="867" t="s">
        <v>3626</v>
      </c>
      <c r="C5807" s="867" t="s">
        <v>3031</v>
      </c>
      <c r="D5807" s="868" t="s">
        <v>10970</v>
      </c>
      <c r="E5807" s="870">
        <v>6500</v>
      </c>
      <c r="F5807" s="869" t="s">
        <v>16408</v>
      </c>
      <c r="G5807" s="868" t="s">
        <v>16407</v>
      </c>
      <c r="H5807" s="867" t="s">
        <v>7756</v>
      </c>
      <c r="I5807" s="867" t="s">
        <v>2685</v>
      </c>
      <c r="J5807" s="867" t="s">
        <v>7967</v>
      </c>
      <c r="K5807" s="866">
        <v>7</v>
      </c>
      <c r="L5807" s="866">
        <v>12</v>
      </c>
      <c r="M5807" s="865">
        <v>53729.141658923581</v>
      </c>
      <c r="N5807" s="866">
        <v>2</v>
      </c>
      <c r="O5807" s="866">
        <v>6</v>
      </c>
      <c r="P5807" s="865">
        <v>39882.9</v>
      </c>
    </row>
    <row r="5808" spans="1:16" ht="33.75" x14ac:dyDescent="0.25">
      <c r="A5808" s="867" t="s">
        <v>7760</v>
      </c>
      <c r="B5808" s="867" t="s">
        <v>3626</v>
      </c>
      <c r="C5808" s="867" t="s">
        <v>3031</v>
      </c>
      <c r="D5808" s="868" t="s">
        <v>11159</v>
      </c>
      <c r="E5808" s="870">
        <v>7500</v>
      </c>
      <c r="F5808" s="869" t="s">
        <v>16406</v>
      </c>
      <c r="G5808" s="868" t="s">
        <v>16405</v>
      </c>
      <c r="H5808" s="867" t="s">
        <v>7756</v>
      </c>
      <c r="I5808" s="867" t="s">
        <v>2685</v>
      </c>
      <c r="J5808" s="867" t="s">
        <v>7792</v>
      </c>
      <c r="K5808" s="866">
        <v>3</v>
      </c>
      <c r="L5808" s="866">
        <v>12</v>
      </c>
      <c r="M5808" s="865">
        <v>70359.590267638021</v>
      </c>
      <c r="N5808" s="866">
        <v>1</v>
      </c>
      <c r="O5808" s="866">
        <v>6</v>
      </c>
      <c r="P5808" s="865">
        <v>45882.9</v>
      </c>
    </row>
    <row r="5809" spans="1:16" ht="33.75" x14ac:dyDescent="0.25">
      <c r="A5809" s="867" t="s">
        <v>7760</v>
      </c>
      <c r="B5809" s="867" t="s">
        <v>3626</v>
      </c>
      <c r="C5809" s="867" t="s">
        <v>3031</v>
      </c>
      <c r="D5809" s="868" t="s">
        <v>16404</v>
      </c>
      <c r="E5809" s="870">
        <v>4200</v>
      </c>
      <c r="F5809" s="869" t="s">
        <v>16403</v>
      </c>
      <c r="G5809" s="868" t="s">
        <v>16402</v>
      </c>
      <c r="H5809" s="867" t="s">
        <v>7756</v>
      </c>
      <c r="I5809" s="867" t="s">
        <v>2685</v>
      </c>
      <c r="J5809" s="867" t="s">
        <v>7836</v>
      </c>
      <c r="K5809" s="866">
        <v>2</v>
      </c>
      <c r="L5809" s="866">
        <v>12</v>
      </c>
      <c r="M5809" s="865">
        <v>53729.141658923581</v>
      </c>
      <c r="N5809" s="866">
        <v>1</v>
      </c>
      <c r="O5809" s="866">
        <v>6</v>
      </c>
      <c r="P5809" s="865">
        <v>26082.9</v>
      </c>
    </row>
    <row r="5810" spans="1:16" ht="33.75" x14ac:dyDescent="0.25">
      <c r="A5810" s="867" t="s">
        <v>7760</v>
      </c>
      <c r="B5810" s="867" t="s">
        <v>3626</v>
      </c>
      <c r="C5810" s="867" t="s">
        <v>3031</v>
      </c>
      <c r="D5810" s="868" t="s">
        <v>15273</v>
      </c>
      <c r="E5810" s="870">
        <v>7500</v>
      </c>
      <c r="F5810" s="869" t="s">
        <v>16401</v>
      </c>
      <c r="G5810" s="868" t="s">
        <v>16400</v>
      </c>
      <c r="H5810" s="867" t="s">
        <v>7756</v>
      </c>
      <c r="I5810" s="867" t="s">
        <v>2685</v>
      </c>
      <c r="J5810" s="867" t="s">
        <v>7777</v>
      </c>
      <c r="K5810" s="866">
        <v>2</v>
      </c>
      <c r="L5810" s="866">
        <v>12</v>
      </c>
      <c r="M5810" s="865">
        <v>95944.89581950639</v>
      </c>
      <c r="N5810" s="866">
        <v>1</v>
      </c>
      <c r="O5810" s="866">
        <v>6</v>
      </c>
      <c r="P5810" s="865">
        <v>45882.9</v>
      </c>
    </row>
    <row r="5811" spans="1:16" ht="33.75" x14ac:dyDescent="0.25">
      <c r="A5811" s="867" t="s">
        <v>7760</v>
      </c>
      <c r="B5811" s="867" t="s">
        <v>3626</v>
      </c>
      <c r="C5811" s="867" t="s">
        <v>3031</v>
      </c>
      <c r="D5811" s="868" t="s">
        <v>8505</v>
      </c>
      <c r="E5811" s="870">
        <v>7500</v>
      </c>
      <c r="F5811" s="869" t="s">
        <v>16399</v>
      </c>
      <c r="G5811" s="868" t="s">
        <v>16398</v>
      </c>
      <c r="H5811" s="867" t="s">
        <v>7796</v>
      </c>
      <c r="I5811" s="867" t="s">
        <v>2685</v>
      </c>
      <c r="J5811" s="867" t="s">
        <v>7773</v>
      </c>
      <c r="K5811" s="866">
        <v>8</v>
      </c>
      <c r="L5811" s="866">
        <v>12</v>
      </c>
      <c r="M5811" s="865">
        <v>70359.590267638021</v>
      </c>
      <c r="N5811" s="866">
        <v>1</v>
      </c>
      <c r="O5811" s="866">
        <v>6</v>
      </c>
      <c r="P5811" s="865">
        <v>45882.9</v>
      </c>
    </row>
    <row r="5812" spans="1:16" ht="33.75" x14ac:dyDescent="0.25">
      <c r="A5812" s="867" t="s">
        <v>7760</v>
      </c>
      <c r="B5812" s="867" t="s">
        <v>3626</v>
      </c>
      <c r="C5812" s="867" t="s">
        <v>3031</v>
      </c>
      <c r="D5812" s="868" t="s">
        <v>9448</v>
      </c>
      <c r="E5812" s="870">
        <v>5500</v>
      </c>
      <c r="F5812" s="869" t="s">
        <v>16397</v>
      </c>
      <c r="G5812" s="868" t="s">
        <v>16396</v>
      </c>
      <c r="H5812" s="867" t="s">
        <v>7756</v>
      </c>
      <c r="I5812" s="867" t="s">
        <v>2737</v>
      </c>
      <c r="J5812" s="867" t="s">
        <v>7964</v>
      </c>
      <c r="K5812" s="866">
        <v>7</v>
      </c>
      <c r="L5812" s="866">
        <v>12</v>
      </c>
      <c r="M5812" s="865">
        <v>70359.590267638021</v>
      </c>
      <c r="N5812" s="866">
        <v>2</v>
      </c>
      <c r="O5812" s="866">
        <v>6</v>
      </c>
      <c r="P5812" s="865">
        <v>33882.9</v>
      </c>
    </row>
    <row r="5813" spans="1:16" ht="33.75" x14ac:dyDescent="0.25">
      <c r="A5813" s="867" t="s">
        <v>7760</v>
      </c>
      <c r="B5813" s="867" t="s">
        <v>3626</v>
      </c>
      <c r="C5813" s="867" t="s">
        <v>3031</v>
      </c>
      <c r="D5813" s="868" t="s">
        <v>16395</v>
      </c>
      <c r="E5813" s="870">
        <v>4200</v>
      </c>
      <c r="F5813" s="869" t="s">
        <v>16394</v>
      </c>
      <c r="G5813" s="868" t="s">
        <v>16393</v>
      </c>
      <c r="H5813" s="867" t="s">
        <v>7796</v>
      </c>
      <c r="I5813" s="867" t="s">
        <v>2737</v>
      </c>
      <c r="J5813" s="867" t="s">
        <v>8142</v>
      </c>
      <c r="K5813" s="866">
        <v>7</v>
      </c>
      <c r="L5813" s="866">
        <v>12</v>
      </c>
      <c r="M5813" s="865">
        <v>53729.141658923581</v>
      </c>
      <c r="N5813" s="866">
        <v>3</v>
      </c>
      <c r="O5813" s="866">
        <v>6</v>
      </c>
      <c r="P5813" s="865">
        <v>26082.9</v>
      </c>
    </row>
    <row r="5814" spans="1:16" ht="33.75" x14ac:dyDescent="0.25">
      <c r="A5814" s="867" t="s">
        <v>7760</v>
      </c>
      <c r="B5814" s="867" t="s">
        <v>3626</v>
      </c>
      <c r="C5814" s="867" t="s">
        <v>3031</v>
      </c>
      <c r="D5814" s="868" t="s">
        <v>8448</v>
      </c>
      <c r="E5814" s="870">
        <v>6000</v>
      </c>
      <c r="F5814" s="869" t="s">
        <v>16392</v>
      </c>
      <c r="G5814" s="868" t="s">
        <v>16391</v>
      </c>
      <c r="H5814" s="867" t="s">
        <v>7756</v>
      </c>
      <c r="I5814" s="867" t="s">
        <v>2685</v>
      </c>
      <c r="J5814" s="867" t="s">
        <v>7821</v>
      </c>
      <c r="K5814" s="866">
        <v>8</v>
      </c>
      <c r="L5814" s="866">
        <v>12</v>
      </c>
      <c r="M5814" s="865">
        <v>53729.141658923581</v>
      </c>
      <c r="N5814" s="866">
        <v>1</v>
      </c>
      <c r="O5814" s="866">
        <v>6</v>
      </c>
      <c r="P5814" s="865">
        <v>36882.9</v>
      </c>
    </row>
    <row r="5815" spans="1:16" ht="33.75" x14ac:dyDescent="0.25">
      <c r="A5815" s="867" t="s">
        <v>7760</v>
      </c>
      <c r="B5815" s="867" t="s">
        <v>3626</v>
      </c>
      <c r="C5815" s="867" t="s">
        <v>3031</v>
      </c>
      <c r="D5815" s="868" t="s">
        <v>10970</v>
      </c>
      <c r="E5815" s="870">
        <v>6500</v>
      </c>
      <c r="F5815" s="869" t="s">
        <v>16390</v>
      </c>
      <c r="G5815" s="868" t="s">
        <v>16389</v>
      </c>
      <c r="H5815" s="867" t="s">
        <v>7796</v>
      </c>
      <c r="I5815" s="867" t="s">
        <v>2685</v>
      </c>
      <c r="J5815" s="867" t="s">
        <v>7769</v>
      </c>
      <c r="K5815" s="866">
        <v>7</v>
      </c>
      <c r="L5815" s="866">
        <v>12</v>
      </c>
      <c r="M5815" s="865">
        <v>53729.141658923581</v>
      </c>
      <c r="N5815" s="866">
        <v>2</v>
      </c>
      <c r="O5815" s="866">
        <v>6</v>
      </c>
      <c r="P5815" s="865">
        <v>39882.9</v>
      </c>
    </row>
    <row r="5816" spans="1:16" ht="33.75" x14ac:dyDescent="0.25">
      <c r="A5816" s="867" t="s">
        <v>7760</v>
      </c>
      <c r="B5816" s="867" t="s">
        <v>3626</v>
      </c>
      <c r="C5816" s="867" t="s">
        <v>3031</v>
      </c>
      <c r="D5816" s="868" t="s">
        <v>16386</v>
      </c>
      <c r="E5816" s="870">
        <v>1500</v>
      </c>
      <c r="F5816" s="869" t="s">
        <v>16388</v>
      </c>
      <c r="G5816" s="868" t="s">
        <v>16387</v>
      </c>
      <c r="H5816" s="867"/>
      <c r="I5816" s="867"/>
      <c r="J5816" s="867"/>
      <c r="K5816" s="866">
        <v>4</v>
      </c>
      <c r="L5816" s="866">
        <v>12</v>
      </c>
      <c r="M5816" s="865">
        <v>19188.979163901276</v>
      </c>
      <c r="N5816" s="866">
        <v>1</v>
      </c>
      <c r="O5816" s="866">
        <v>6</v>
      </c>
      <c r="P5816" s="865">
        <v>9882.9</v>
      </c>
    </row>
    <row r="5817" spans="1:16" ht="33.75" x14ac:dyDescent="0.25">
      <c r="A5817" s="867" t="s">
        <v>7760</v>
      </c>
      <c r="B5817" s="867" t="s">
        <v>3626</v>
      </c>
      <c r="C5817" s="867" t="s">
        <v>3031</v>
      </c>
      <c r="D5817" s="868" t="s">
        <v>16386</v>
      </c>
      <c r="E5817" s="870">
        <v>1500</v>
      </c>
      <c r="F5817" s="869" t="s">
        <v>16385</v>
      </c>
      <c r="G5817" s="868" t="s">
        <v>16384</v>
      </c>
      <c r="H5817" s="867"/>
      <c r="I5817" s="867"/>
      <c r="J5817" s="867"/>
      <c r="K5817" s="866">
        <v>4</v>
      </c>
      <c r="L5817" s="866">
        <v>12</v>
      </c>
      <c r="M5817" s="865">
        <v>19188.979163901276</v>
      </c>
      <c r="N5817" s="866">
        <v>1</v>
      </c>
      <c r="O5817" s="866">
        <v>6</v>
      </c>
      <c r="P5817" s="865">
        <v>9882.9</v>
      </c>
    </row>
    <row r="5818" spans="1:16" ht="33.75" x14ac:dyDescent="0.25">
      <c r="A5818" s="867" t="s">
        <v>7760</v>
      </c>
      <c r="B5818" s="867" t="s">
        <v>3626</v>
      </c>
      <c r="C5818" s="867" t="s">
        <v>3031</v>
      </c>
      <c r="D5818" s="868" t="s">
        <v>8702</v>
      </c>
      <c r="E5818" s="870">
        <v>4200</v>
      </c>
      <c r="F5818" s="869" t="s">
        <v>16383</v>
      </c>
      <c r="G5818" s="868" t="s">
        <v>16382</v>
      </c>
      <c r="H5818" s="867" t="s">
        <v>7756</v>
      </c>
      <c r="I5818" s="867" t="s">
        <v>2772</v>
      </c>
      <c r="J5818" s="867" t="s">
        <v>7821</v>
      </c>
      <c r="K5818" s="866">
        <v>4</v>
      </c>
      <c r="L5818" s="866">
        <v>12</v>
      </c>
      <c r="M5818" s="865">
        <v>53729.141658923581</v>
      </c>
      <c r="N5818" s="866">
        <v>1</v>
      </c>
      <c r="O5818" s="866">
        <v>6</v>
      </c>
      <c r="P5818" s="865">
        <v>26082.9</v>
      </c>
    </row>
    <row r="5819" spans="1:16" ht="33.75" x14ac:dyDescent="0.25">
      <c r="A5819" s="867" t="s">
        <v>7760</v>
      </c>
      <c r="B5819" s="867" t="s">
        <v>3626</v>
      </c>
      <c r="C5819" s="867" t="s">
        <v>3031</v>
      </c>
      <c r="D5819" s="868" t="s">
        <v>11270</v>
      </c>
      <c r="E5819" s="870">
        <v>3000</v>
      </c>
      <c r="F5819" s="869" t="s">
        <v>16381</v>
      </c>
      <c r="G5819" s="868" t="s">
        <v>16380</v>
      </c>
      <c r="H5819" s="867" t="s">
        <v>7796</v>
      </c>
      <c r="I5819" s="867" t="s">
        <v>3252</v>
      </c>
      <c r="J5819" s="867" t="s">
        <v>7805</v>
      </c>
      <c r="K5819" s="866">
        <v>3</v>
      </c>
      <c r="L5819" s="866">
        <v>12</v>
      </c>
      <c r="M5819" s="865">
        <v>38377.958327802553</v>
      </c>
      <c r="N5819" s="866">
        <v>1</v>
      </c>
      <c r="O5819" s="866">
        <v>6</v>
      </c>
      <c r="P5819" s="865">
        <v>18882.900000000001</v>
      </c>
    </row>
    <row r="5820" spans="1:16" ht="33.75" x14ac:dyDescent="0.25">
      <c r="A5820" s="867" t="s">
        <v>7760</v>
      </c>
      <c r="B5820" s="867" t="s">
        <v>3626</v>
      </c>
      <c r="C5820" s="867" t="s">
        <v>3031</v>
      </c>
      <c r="D5820" s="868" t="s">
        <v>8702</v>
      </c>
      <c r="E5820" s="870">
        <v>4200</v>
      </c>
      <c r="F5820" s="869" t="s">
        <v>16379</v>
      </c>
      <c r="G5820" s="868" t="s">
        <v>16378</v>
      </c>
      <c r="H5820" s="867" t="s">
        <v>7796</v>
      </c>
      <c r="I5820" s="867" t="s">
        <v>9122</v>
      </c>
      <c r="J5820" s="867" t="s">
        <v>7773</v>
      </c>
      <c r="K5820" s="866">
        <v>4</v>
      </c>
      <c r="L5820" s="866">
        <v>12</v>
      </c>
      <c r="M5820" s="865">
        <v>53729.141658923581</v>
      </c>
      <c r="N5820" s="866">
        <v>1</v>
      </c>
      <c r="O5820" s="866">
        <v>6</v>
      </c>
      <c r="P5820" s="865">
        <v>26082.9</v>
      </c>
    </row>
    <row r="5821" spans="1:16" ht="33.75" x14ac:dyDescent="0.25">
      <c r="A5821" s="867" t="s">
        <v>7760</v>
      </c>
      <c r="B5821" s="867" t="s">
        <v>3626</v>
      </c>
      <c r="C5821" s="867" t="s">
        <v>3031</v>
      </c>
      <c r="D5821" s="868" t="s">
        <v>15259</v>
      </c>
      <c r="E5821" s="870">
        <v>3500</v>
      </c>
      <c r="F5821" s="869" t="s">
        <v>16377</v>
      </c>
      <c r="G5821" s="868" t="s">
        <v>16376</v>
      </c>
      <c r="H5821" s="867" t="s">
        <v>7756</v>
      </c>
      <c r="I5821" s="867" t="s">
        <v>3039</v>
      </c>
      <c r="J5821" s="867" t="s">
        <v>7936</v>
      </c>
      <c r="K5821" s="866">
        <v>1</v>
      </c>
      <c r="L5821" s="866">
        <v>1</v>
      </c>
      <c r="M5821" s="865">
        <v>3731.1903929808041</v>
      </c>
      <c r="N5821" s="866">
        <v>0</v>
      </c>
      <c r="O5821" s="866">
        <v>0</v>
      </c>
      <c r="P5821" s="865">
        <v>0</v>
      </c>
    </row>
    <row r="5822" spans="1:16" ht="33.75" x14ac:dyDescent="0.25">
      <c r="A5822" s="867" t="s">
        <v>7760</v>
      </c>
      <c r="B5822" s="867" t="s">
        <v>3626</v>
      </c>
      <c r="C5822" s="867" t="s">
        <v>3031</v>
      </c>
      <c r="D5822" s="868" t="s">
        <v>11270</v>
      </c>
      <c r="E5822" s="870">
        <v>3000</v>
      </c>
      <c r="F5822" s="869" t="s">
        <v>16375</v>
      </c>
      <c r="G5822" s="868" t="s">
        <v>16374</v>
      </c>
      <c r="H5822" s="867" t="s">
        <v>7796</v>
      </c>
      <c r="I5822" s="867" t="s">
        <v>7822</v>
      </c>
      <c r="J5822" s="867" t="s">
        <v>7927</v>
      </c>
      <c r="K5822" s="866">
        <v>3</v>
      </c>
      <c r="L5822" s="866">
        <v>12</v>
      </c>
      <c r="M5822" s="865">
        <v>38377.958327802553</v>
      </c>
      <c r="N5822" s="866">
        <v>1</v>
      </c>
      <c r="O5822" s="866">
        <v>6</v>
      </c>
      <c r="P5822" s="865">
        <v>18882.900000000001</v>
      </c>
    </row>
    <row r="5823" spans="1:16" ht="33.75" x14ac:dyDescent="0.25">
      <c r="A5823" s="867" t="s">
        <v>7760</v>
      </c>
      <c r="B5823" s="867" t="s">
        <v>3626</v>
      </c>
      <c r="C5823" s="867" t="s">
        <v>3031</v>
      </c>
      <c r="D5823" s="868" t="s">
        <v>11270</v>
      </c>
      <c r="E5823" s="870">
        <v>3000</v>
      </c>
      <c r="F5823" s="869" t="s">
        <v>16373</v>
      </c>
      <c r="G5823" s="868" t="s">
        <v>16372</v>
      </c>
      <c r="H5823" s="867" t="s">
        <v>7756</v>
      </c>
      <c r="I5823" s="867" t="s">
        <v>2756</v>
      </c>
      <c r="J5823" s="867" t="s">
        <v>7985</v>
      </c>
      <c r="K5823" s="866">
        <v>3</v>
      </c>
      <c r="L5823" s="866">
        <v>12</v>
      </c>
      <c r="M5823" s="865">
        <v>38377.958327802553</v>
      </c>
      <c r="N5823" s="866">
        <v>1</v>
      </c>
      <c r="O5823" s="866">
        <v>6</v>
      </c>
      <c r="P5823" s="865">
        <v>18882.900000000001</v>
      </c>
    </row>
    <row r="5824" spans="1:16" ht="33.75" x14ac:dyDescent="0.25">
      <c r="A5824" s="867" t="s">
        <v>7760</v>
      </c>
      <c r="B5824" s="867" t="s">
        <v>3626</v>
      </c>
      <c r="C5824" s="867" t="s">
        <v>3031</v>
      </c>
      <c r="D5824" s="868" t="s">
        <v>16371</v>
      </c>
      <c r="E5824" s="870">
        <v>3500</v>
      </c>
      <c r="F5824" s="869" t="s">
        <v>16370</v>
      </c>
      <c r="G5824" s="868" t="s">
        <v>16369</v>
      </c>
      <c r="H5824" s="867"/>
      <c r="I5824" s="867"/>
      <c r="J5824" s="867"/>
      <c r="K5824" s="866">
        <v>4</v>
      </c>
      <c r="L5824" s="866">
        <v>12</v>
      </c>
      <c r="M5824" s="865">
        <v>44774.284715769652</v>
      </c>
      <c r="N5824" s="866">
        <v>3</v>
      </c>
      <c r="O5824" s="866">
        <v>6</v>
      </c>
      <c r="P5824" s="865">
        <v>21882.9</v>
      </c>
    </row>
    <row r="5825" spans="1:16" ht="33.75" x14ac:dyDescent="0.25">
      <c r="A5825" s="867" t="s">
        <v>7760</v>
      </c>
      <c r="B5825" s="867" t="s">
        <v>3626</v>
      </c>
      <c r="C5825" s="867" t="s">
        <v>3031</v>
      </c>
      <c r="D5825" s="868" t="s">
        <v>16368</v>
      </c>
      <c r="E5825" s="870">
        <v>8000</v>
      </c>
      <c r="F5825" s="869" t="s">
        <v>16367</v>
      </c>
      <c r="G5825" s="868" t="s">
        <v>16366</v>
      </c>
      <c r="H5825" s="867" t="s">
        <v>7756</v>
      </c>
      <c r="I5825" s="867" t="s">
        <v>4071</v>
      </c>
      <c r="J5825" s="867" t="s">
        <v>9097</v>
      </c>
      <c r="K5825" s="866">
        <v>2</v>
      </c>
      <c r="L5825" s="866">
        <v>12</v>
      </c>
      <c r="M5825" s="865">
        <v>102341.22220747349</v>
      </c>
      <c r="N5825" s="866">
        <v>2</v>
      </c>
      <c r="O5825" s="866">
        <v>6</v>
      </c>
      <c r="P5825" s="865">
        <v>48882.9</v>
      </c>
    </row>
    <row r="5826" spans="1:16" ht="33.75" x14ac:dyDescent="0.25">
      <c r="A5826" s="867" t="s">
        <v>7760</v>
      </c>
      <c r="B5826" s="867" t="s">
        <v>3626</v>
      </c>
      <c r="C5826" s="867" t="s">
        <v>3031</v>
      </c>
      <c r="D5826" s="868" t="s">
        <v>8702</v>
      </c>
      <c r="E5826" s="870">
        <v>4200</v>
      </c>
      <c r="F5826" s="869" t="s">
        <v>16365</v>
      </c>
      <c r="G5826" s="868" t="s">
        <v>16364</v>
      </c>
      <c r="H5826" s="867" t="s">
        <v>7796</v>
      </c>
      <c r="I5826" s="867" t="s">
        <v>2722</v>
      </c>
      <c r="J5826" s="867" t="s">
        <v>7809</v>
      </c>
      <c r="K5826" s="866">
        <v>2</v>
      </c>
      <c r="L5826" s="866">
        <v>6</v>
      </c>
      <c r="M5826" s="865">
        <v>26864.570829461791</v>
      </c>
      <c r="N5826" s="866">
        <v>0</v>
      </c>
      <c r="O5826" s="866">
        <v>0</v>
      </c>
      <c r="P5826" s="865">
        <v>0</v>
      </c>
    </row>
    <row r="5827" spans="1:16" ht="33.75" x14ac:dyDescent="0.25">
      <c r="A5827" s="867" t="s">
        <v>7760</v>
      </c>
      <c r="B5827" s="867" t="s">
        <v>3626</v>
      </c>
      <c r="C5827" s="867" t="s">
        <v>3031</v>
      </c>
      <c r="D5827" s="868" t="s">
        <v>11270</v>
      </c>
      <c r="E5827" s="870">
        <v>3000</v>
      </c>
      <c r="F5827" s="869" t="s">
        <v>16363</v>
      </c>
      <c r="G5827" s="868" t="s">
        <v>16362</v>
      </c>
      <c r="H5827" s="867" t="s">
        <v>7796</v>
      </c>
      <c r="I5827" s="867" t="s">
        <v>4071</v>
      </c>
      <c r="J5827" s="867" t="s">
        <v>7773</v>
      </c>
      <c r="K5827" s="866">
        <v>2</v>
      </c>
      <c r="L5827" s="866">
        <v>12</v>
      </c>
      <c r="M5827" s="865">
        <v>38377.958327802553</v>
      </c>
      <c r="N5827" s="866">
        <v>1</v>
      </c>
      <c r="O5827" s="866">
        <v>6</v>
      </c>
      <c r="P5827" s="865">
        <v>18882.900000000001</v>
      </c>
    </row>
    <row r="5828" spans="1:16" ht="33.75" x14ac:dyDescent="0.25">
      <c r="A5828" s="867" t="s">
        <v>7760</v>
      </c>
      <c r="B5828" s="867" t="s">
        <v>3626</v>
      </c>
      <c r="C5828" s="867" t="s">
        <v>3031</v>
      </c>
      <c r="D5828" s="868" t="s">
        <v>8702</v>
      </c>
      <c r="E5828" s="870">
        <v>4200</v>
      </c>
      <c r="F5828" s="869" t="s">
        <v>16361</v>
      </c>
      <c r="G5828" s="868" t="s">
        <v>16360</v>
      </c>
      <c r="H5828" s="867" t="s">
        <v>7756</v>
      </c>
      <c r="I5828" s="867" t="s">
        <v>2772</v>
      </c>
      <c r="J5828" s="867" t="s">
        <v>7792</v>
      </c>
      <c r="K5828" s="866">
        <v>3</v>
      </c>
      <c r="L5828" s="866">
        <v>7</v>
      </c>
      <c r="M5828" s="865">
        <v>31341.999301038755</v>
      </c>
      <c r="N5828" s="866">
        <v>0</v>
      </c>
      <c r="O5828" s="866">
        <v>0</v>
      </c>
      <c r="P5828" s="865">
        <v>0</v>
      </c>
    </row>
    <row r="5829" spans="1:16" ht="33.75" x14ac:dyDescent="0.25">
      <c r="A5829" s="867" t="s">
        <v>7760</v>
      </c>
      <c r="B5829" s="867" t="s">
        <v>3626</v>
      </c>
      <c r="C5829" s="867" t="s">
        <v>3031</v>
      </c>
      <c r="D5829" s="868" t="s">
        <v>9152</v>
      </c>
      <c r="E5829" s="870">
        <v>4200</v>
      </c>
      <c r="F5829" s="869" t="s">
        <v>16359</v>
      </c>
      <c r="G5829" s="868" t="s">
        <v>16358</v>
      </c>
      <c r="H5829" s="867" t="s">
        <v>7756</v>
      </c>
      <c r="I5829" s="867" t="s">
        <v>4025</v>
      </c>
      <c r="J5829" s="867" t="s">
        <v>7773</v>
      </c>
      <c r="K5829" s="866">
        <v>2</v>
      </c>
      <c r="L5829" s="866">
        <v>12</v>
      </c>
      <c r="M5829" s="865">
        <v>34540.162495022305</v>
      </c>
      <c r="N5829" s="866">
        <v>3</v>
      </c>
      <c r="O5829" s="866">
        <v>6</v>
      </c>
      <c r="P5829" s="865">
        <v>26082.9</v>
      </c>
    </row>
    <row r="5830" spans="1:16" ht="33.75" x14ac:dyDescent="0.25">
      <c r="A5830" s="867" t="s">
        <v>7760</v>
      </c>
      <c r="B5830" s="867" t="s">
        <v>3626</v>
      </c>
      <c r="C5830" s="867" t="s">
        <v>3031</v>
      </c>
      <c r="D5830" s="868" t="s">
        <v>11270</v>
      </c>
      <c r="E5830" s="870">
        <v>3000</v>
      </c>
      <c r="F5830" s="869" t="s">
        <v>16357</v>
      </c>
      <c r="G5830" s="868" t="s">
        <v>16356</v>
      </c>
      <c r="H5830" s="867"/>
      <c r="I5830" s="867"/>
      <c r="J5830" s="867"/>
      <c r="K5830" s="866">
        <v>2</v>
      </c>
      <c r="L5830" s="866">
        <v>12</v>
      </c>
      <c r="M5830" s="865">
        <v>38377.958327802553</v>
      </c>
      <c r="N5830" s="866">
        <v>1</v>
      </c>
      <c r="O5830" s="866">
        <v>6</v>
      </c>
      <c r="P5830" s="865">
        <v>18882.900000000001</v>
      </c>
    </row>
    <row r="5831" spans="1:16" ht="33.75" x14ac:dyDescent="0.25">
      <c r="A5831" s="867" t="s">
        <v>7760</v>
      </c>
      <c r="B5831" s="867" t="s">
        <v>3626</v>
      </c>
      <c r="C5831" s="867" t="s">
        <v>3031</v>
      </c>
      <c r="D5831" s="868" t="s">
        <v>7764</v>
      </c>
      <c r="E5831" s="870">
        <v>2700</v>
      </c>
      <c r="F5831" s="869" t="s">
        <v>16355</v>
      </c>
      <c r="G5831" s="868" t="s">
        <v>16354</v>
      </c>
      <c r="H5831" s="867" t="s">
        <v>7756</v>
      </c>
      <c r="I5831" s="867" t="s">
        <v>3252</v>
      </c>
      <c r="J5831" s="867" t="s">
        <v>9058</v>
      </c>
      <c r="K5831" s="866">
        <v>3</v>
      </c>
      <c r="L5831" s="866">
        <v>12</v>
      </c>
      <c r="M5831" s="865">
        <v>34540.162495022305</v>
      </c>
      <c r="N5831" s="866">
        <v>2</v>
      </c>
      <c r="O5831" s="866">
        <v>6</v>
      </c>
      <c r="P5831" s="865">
        <v>17082.900000000001</v>
      </c>
    </row>
    <row r="5832" spans="1:16" ht="33.75" x14ac:dyDescent="0.25">
      <c r="A5832" s="867" t="s">
        <v>7760</v>
      </c>
      <c r="B5832" s="867" t="s">
        <v>3626</v>
      </c>
      <c r="C5832" s="867" t="s">
        <v>3031</v>
      </c>
      <c r="D5832" s="868" t="s">
        <v>9001</v>
      </c>
      <c r="E5832" s="870">
        <v>3500</v>
      </c>
      <c r="F5832" s="869" t="s">
        <v>16353</v>
      </c>
      <c r="G5832" s="868" t="s">
        <v>16352</v>
      </c>
      <c r="H5832" s="867" t="s">
        <v>7756</v>
      </c>
      <c r="I5832" s="867" t="s">
        <v>2685</v>
      </c>
      <c r="J5832" s="867" t="s">
        <v>7836</v>
      </c>
      <c r="K5832" s="866">
        <v>2</v>
      </c>
      <c r="L5832" s="866">
        <v>12</v>
      </c>
      <c r="M5832" s="865">
        <v>44774.284715769652</v>
      </c>
      <c r="N5832" s="866">
        <v>2</v>
      </c>
      <c r="O5832" s="866">
        <v>6</v>
      </c>
      <c r="P5832" s="865">
        <v>21882.9</v>
      </c>
    </row>
    <row r="5833" spans="1:16" ht="33.75" x14ac:dyDescent="0.25">
      <c r="A5833" s="867" t="s">
        <v>7760</v>
      </c>
      <c r="B5833" s="867" t="s">
        <v>3626</v>
      </c>
      <c r="C5833" s="867" t="s">
        <v>3031</v>
      </c>
      <c r="D5833" s="868" t="s">
        <v>7764</v>
      </c>
      <c r="E5833" s="870">
        <v>2700</v>
      </c>
      <c r="F5833" s="869" t="s">
        <v>16351</v>
      </c>
      <c r="G5833" s="868" t="s">
        <v>16350</v>
      </c>
      <c r="H5833" s="867" t="s">
        <v>2751</v>
      </c>
      <c r="I5833" s="867" t="s">
        <v>7689</v>
      </c>
      <c r="J5833" s="867" t="s">
        <v>9020</v>
      </c>
      <c r="K5833" s="866">
        <v>2</v>
      </c>
      <c r="L5833" s="866">
        <v>12</v>
      </c>
      <c r="M5833" s="865">
        <v>34540.162495022305</v>
      </c>
      <c r="N5833" s="866">
        <v>1</v>
      </c>
      <c r="O5833" s="866">
        <v>6</v>
      </c>
      <c r="P5833" s="865">
        <v>17082.900000000001</v>
      </c>
    </row>
    <row r="5834" spans="1:16" ht="33.75" x14ac:dyDescent="0.25">
      <c r="A5834" s="867" t="s">
        <v>7760</v>
      </c>
      <c r="B5834" s="867" t="s">
        <v>3626</v>
      </c>
      <c r="C5834" s="867" t="s">
        <v>3031</v>
      </c>
      <c r="D5834" s="868" t="s">
        <v>7863</v>
      </c>
      <c r="E5834" s="870">
        <v>2500</v>
      </c>
      <c r="F5834" s="869" t="s">
        <v>16349</v>
      </c>
      <c r="G5834" s="868" t="s">
        <v>16348</v>
      </c>
      <c r="H5834" s="867" t="s">
        <v>7796</v>
      </c>
      <c r="I5834" s="867" t="s">
        <v>2756</v>
      </c>
      <c r="J5834" s="867" t="s">
        <v>7985</v>
      </c>
      <c r="K5834" s="866">
        <v>2</v>
      </c>
      <c r="L5834" s="866">
        <v>7</v>
      </c>
      <c r="M5834" s="865">
        <v>18655.951964904019</v>
      </c>
      <c r="N5834" s="866">
        <v>0</v>
      </c>
      <c r="O5834" s="866">
        <v>0</v>
      </c>
      <c r="P5834" s="865">
        <v>0</v>
      </c>
    </row>
    <row r="5835" spans="1:16" ht="33.75" x14ac:dyDescent="0.25">
      <c r="A5835" s="867" t="s">
        <v>7760</v>
      </c>
      <c r="B5835" s="867" t="s">
        <v>3626</v>
      </c>
      <c r="C5835" s="867" t="s">
        <v>3031</v>
      </c>
      <c r="D5835" s="868" t="s">
        <v>16347</v>
      </c>
      <c r="E5835" s="870">
        <v>12000</v>
      </c>
      <c r="F5835" s="869" t="s">
        <v>16346</v>
      </c>
      <c r="G5835" s="868" t="s">
        <v>16345</v>
      </c>
      <c r="H5835" s="867" t="s">
        <v>7756</v>
      </c>
      <c r="I5835" s="867" t="s">
        <v>3357</v>
      </c>
      <c r="J5835" s="867" t="s">
        <v>7773</v>
      </c>
      <c r="K5835" s="866">
        <v>2</v>
      </c>
      <c r="L5835" s="866">
        <v>12</v>
      </c>
      <c r="M5835" s="865">
        <v>153511.83331121021</v>
      </c>
      <c r="N5835" s="866">
        <v>1</v>
      </c>
      <c r="O5835" s="866">
        <v>6</v>
      </c>
      <c r="P5835" s="865">
        <v>72882.899999999994</v>
      </c>
    </row>
    <row r="5836" spans="1:16" ht="33.75" x14ac:dyDescent="0.25">
      <c r="A5836" s="867" t="s">
        <v>7760</v>
      </c>
      <c r="B5836" s="867" t="s">
        <v>3626</v>
      </c>
      <c r="C5836" s="867" t="s">
        <v>3031</v>
      </c>
      <c r="D5836" s="868" t="s">
        <v>11195</v>
      </c>
      <c r="E5836" s="870">
        <v>5500</v>
      </c>
      <c r="F5836" s="869" t="s">
        <v>16344</v>
      </c>
      <c r="G5836" s="868" t="s">
        <v>16343</v>
      </c>
      <c r="H5836" s="867" t="s">
        <v>7756</v>
      </c>
      <c r="I5836" s="867" t="s">
        <v>2676</v>
      </c>
      <c r="J5836" s="867" t="s">
        <v>7792</v>
      </c>
      <c r="K5836" s="866">
        <v>3</v>
      </c>
      <c r="L5836" s="866">
        <v>12</v>
      </c>
      <c r="M5836" s="865">
        <v>70359.590267638021</v>
      </c>
      <c r="N5836" s="866">
        <v>1</v>
      </c>
      <c r="O5836" s="866">
        <v>6</v>
      </c>
      <c r="P5836" s="865">
        <v>33882.9</v>
      </c>
    </row>
    <row r="5837" spans="1:16" ht="33.75" x14ac:dyDescent="0.25">
      <c r="A5837" s="867" t="s">
        <v>7760</v>
      </c>
      <c r="B5837" s="867" t="s">
        <v>3626</v>
      </c>
      <c r="C5837" s="867" t="s">
        <v>3031</v>
      </c>
      <c r="D5837" s="868" t="s">
        <v>1876</v>
      </c>
      <c r="E5837" s="870">
        <v>2200</v>
      </c>
      <c r="F5837" s="869" t="s">
        <v>16342</v>
      </c>
      <c r="G5837" s="868" t="s">
        <v>16341</v>
      </c>
      <c r="H5837" s="867"/>
      <c r="I5837" s="867"/>
      <c r="J5837" s="867"/>
      <c r="K5837" s="866">
        <v>7</v>
      </c>
      <c r="L5837" s="866">
        <v>12</v>
      </c>
      <c r="M5837" s="865">
        <v>28143.836107055209</v>
      </c>
      <c r="N5837" s="866">
        <v>3</v>
      </c>
      <c r="O5837" s="866">
        <v>6</v>
      </c>
      <c r="P5837" s="865">
        <v>14082.9</v>
      </c>
    </row>
    <row r="5838" spans="1:16" ht="33.75" x14ac:dyDescent="0.25">
      <c r="A5838" s="867" t="s">
        <v>7760</v>
      </c>
      <c r="B5838" s="867" t="s">
        <v>3626</v>
      </c>
      <c r="C5838" s="867" t="s">
        <v>3031</v>
      </c>
      <c r="D5838" s="868" t="s">
        <v>16337</v>
      </c>
      <c r="E5838" s="870">
        <v>5500</v>
      </c>
      <c r="F5838" s="869" t="s">
        <v>16340</v>
      </c>
      <c r="G5838" s="868" t="s">
        <v>16339</v>
      </c>
      <c r="H5838" s="867" t="s">
        <v>7756</v>
      </c>
      <c r="I5838" s="867" t="s">
        <v>16338</v>
      </c>
      <c r="J5838" s="867" t="s">
        <v>8358</v>
      </c>
      <c r="K5838" s="866">
        <v>2</v>
      </c>
      <c r="L5838" s="866">
        <v>12</v>
      </c>
      <c r="M5838" s="865">
        <v>70359.590267638021</v>
      </c>
      <c r="N5838" s="866">
        <v>1</v>
      </c>
      <c r="O5838" s="866">
        <v>6</v>
      </c>
      <c r="P5838" s="865">
        <v>33882.9</v>
      </c>
    </row>
    <row r="5839" spans="1:16" ht="33.75" x14ac:dyDescent="0.25">
      <c r="A5839" s="867" t="s">
        <v>7760</v>
      </c>
      <c r="B5839" s="867" t="s">
        <v>3626</v>
      </c>
      <c r="C5839" s="867" t="s">
        <v>3031</v>
      </c>
      <c r="D5839" s="868" t="s">
        <v>16337</v>
      </c>
      <c r="E5839" s="870">
        <v>5500</v>
      </c>
      <c r="F5839" s="869" t="s">
        <v>16336</v>
      </c>
      <c r="G5839" s="868" t="s">
        <v>16335</v>
      </c>
      <c r="H5839" s="867" t="s">
        <v>7756</v>
      </c>
      <c r="I5839" s="867" t="s">
        <v>2708</v>
      </c>
      <c r="J5839" s="867" t="s">
        <v>7792</v>
      </c>
      <c r="K5839" s="866">
        <v>2</v>
      </c>
      <c r="L5839" s="866">
        <v>12</v>
      </c>
      <c r="M5839" s="865">
        <v>70359.590267638021</v>
      </c>
      <c r="N5839" s="866">
        <v>1</v>
      </c>
      <c r="O5839" s="866">
        <v>6</v>
      </c>
      <c r="P5839" s="865">
        <v>33882.9</v>
      </c>
    </row>
    <row r="5840" spans="1:16" ht="33.75" x14ac:dyDescent="0.25">
      <c r="A5840" s="867" t="s">
        <v>7760</v>
      </c>
      <c r="B5840" s="867" t="s">
        <v>3626</v>
      </c>
      <c r="C5840" s="867" t="s">
        <v>3031</v>
      </c>
      <c r="D5840" s="868" t="s">
        <v>7799</v>
      </c>
      <c r="E5840" s="870">
        <v>5500</v>
      </c>
      <c r="F5840" s="869" t="s">
        <v>16334</v>
      </c>
      <c r="G5840" s="868" t="s">
        <v>16333</v>
      </c>
      <c r="H5840" s="867" t="s">
        <v>7756</v>
      </c>
      <c r="I5840" s="867" t="s">
        <v>2667</v>
      </c>
      <c r="J5840" s="867" t="s">
        <v>7773</v>
      </c>
      <c r="K5840" s="866">
        <v>2</v>
      </c>
      <c r="L5840" s="866">
        <v>7</v>
      </c>
      <c r="M5840" s="865">
        <v>41043.094322788849</v>
      </c>
      <c r="N5840" s="866">
        <v>0</v>
      </c>
      <c r="O5840" s="866">
        <v>0</v>
      </c>
      <c r="P5840" s="865">
        <v>0</v>
      </c>
    </row>
    <row r="5841" spans="1:16" ht="33.75" x14ac:dyDescent="0.25">
      <c r="A5841" s="867" t="s">
        <v>7760</v>
      </c>
      <c r="B5841" s="867" t="s">
        <v>3626</v>
      </c>
      <c r="C5841" s="867" t="s">
        <v>3031</v>
      </c>
      <c r="D5841" s="868" t="s">
        <v>7799</v>
      </c>
      <c r="E5841" s="870">
        <v>5500</v>
      </c>
      <c r="F5841" s="869" t="s">
        <v>16332</v>
      </c>
      <c r="G5841" s="868" t="s">
        <v>16331</v>
      </c>
      <c r="H5841" s="867" t="s">
        <v>7756</v>
      </c>
      <c r="I5841" s="867" t="s">
        <v>2685</v>
      </c>
      <c r="J5841" s="867" t="s">
        <v>8036</v>
      </c>
      <c r="K5841" s="866">
        <v>2</v>
      </c>
      <c r="L5841" s="866">
        <v>12</v>
      </c>
      <c r="M5841" s="865">
        <v>70359.590267638021</v>
      </c>
      <c r="N5841" s="866">
        <v>3</v>
      </c>
      <c r="O5841" s="866">
        <v>6</v>
      </c>
      <c r="P5841" s="865">
        <v>33882.9</v>
      </c>
    </row>
    <row r="5842" spans="1:16" x14ac:dyDescent="0.25">
      <c r="A5842" s="1772" t="s">
        <v>2848</v>
      </c>
      <c r="B5842" s="1772"/>
      <c r="C5842" s="1772"/>
      <c r="D5842" s="1772"/>
      <c r="E5842" s="1772"/>
      <c r="F5842" s="1772" t="s">
        <v>378</v>
      </c>
      <c r="G5842" s="1772"/>
      <c r="H5842" s="1772"/>
      <c r="I5842" s="1772"/>
      <c r="J5842" s="1772"/>
      <c r="K5842" s="1771" t="s">
        <v>2847</v>
      </c>
      <c r="L5842" s="1771"/>
      <c r="M5842" s="1771"/>
      <c r="N5842" s="1771" t="s">
        <v>2846</v>
      </c>
      <c r="O5842" s="1771"/>
      <c r="P5842" s="1771"/>
    </row>
    <row r="5843" spans="1:16" ht="69.75" x14ac:dyDescent="0.25">
      <c r="A5843" s="1535" t="s">
        <v>2845</v>
      </c>
      <c r="B5843" s="1535" t="s">
        <v>5</v>
      </c>
      <c r="C5843" s="1535" t="s">
        <v>2844</v>
      </c>
      <c r="D5843" s="1535" t="s">
        <v>2843</v>
      </c>
      <c r="E5843" s="1536" t="s">
        <v>2842</v>
      </c>
      <c r="F5843" s="1537" t="s">
        <v>2841</v>
      </c>
      <c r="G5843" s="1540" t="s">
        <v>2840</v>
      </c>
      <c r="H5843" s="1535" t="s">
        <v>2839</v>
      </c>
      <c r="I5843" s="1535" t="s">
        <v>2838</v>
      </c>
      <c r="J5843" s="1535" t="s">
        <v>2837</v>
      </c>
      <c r="K5843" s="1538" t="s">
        <v>2836</v>
      </c>
      <c r="L5843" s="1538" t="s">
        <v>2835</v>
      </c>
      <c r="M5843" s="1539" t="s">
        <v>2834</v>
      </c>
      <c r="N5843" s="1538" t="s">
        <v>2836</v>
      </c>
      <c r="O5843" s="1538" t="s">
        <v>2835</v>
      </c>
      <c r="P5843" s="1539" t="s">
        <v>2834</v>
      </c>
    </row>
    <row r="5844" spans="1:16" ht="33.75" x14ac:dyDescent="0.25">
      <c r="A5844" s="867" t="s">
        <v>7760</v>
      </c>
      <c r="B5844" s="867" t="s">
        <v>3626</v>
      </c>
      <c r="C5844" s="867" t="s">
        <v>3031</v>
      </c>
      <c r="D5844" s="868" t="s">
        <v>7799</v>
      </c>
      <c r="E5844" s="870">
        <v>5500</v>
      </c>
      <c r="F5844" s="869" t="s">
        <v>16330</v>
      </c>
      <c r="G5844" s="868" t="s">
        <v>16329</v>
      </c>
      <c r="H5844" s="867" t="s">
        <v>7796</v>
      </c>
      <c r="I5844" s="867" t="s">
        <v>2667</v>
      </c>
      <c r="J5844" s="867" t="s">
        <v>7967</v>
      </c>
      <c r="K5844" s="866">
        <v>2</v>
      </c>
      <c r="L5844" s="866">
        <v>12</v>
      </c>
      <c r="M5844" s="865">
        <v>70359.590267638021</v>
      </c>
      <c r="N5844" s="866">
        <v>3</v>
      </c>
      <c r="O5844" s="866">
        <v>6</v>
      </c>
      <c r="P5844" s="865">
        <v>33882.9</v>
      </c>
    </row>
    <row r="5845" spans="1:16" ht="33.75" x14ac:dyDescent="0.25">
      <c r="A5845" s="867" t="s">
        <v>7760</v>
      </c>
      <c r="B5845" s="867" t="s">
        <v>3626</v>
      </c>
      <c r="C5845" s="867" t="s">
        <v>3031</v>
      </c>
      <c r="D5845" s="868" t="s">
        <v>7799</v>
      </c>
      <c r="E5845" s="870">
        <v>5500</v>
      </c>
      <c r="F5845" s="869" t="s">
        <v>16328</v>
      </c>
      <c r="G5845" s="868" t="s">
        <v>16327</v>
      </c>
      <c r="H5845" s="867" t="s">
        <v>7796</v>
      </c>
      <c r="I5845" s="867" t="s">
        <v>5073</v>
      </c>
      <c r="J5845" s="867" t="s">
        <v>7821</v>
      </c>
      <c r="K5845" s="866">
        <v>1</v>
      </c>
      <c r="L5845" s="866">
        <v>3</v>
      </c>
      <c r="M5845" s="865">
        <v>17589.897566909505</v>
      </c>
      <c r="N5845" s="866">
        <v>0</v>
      </c>
      <c r="O5845" s="866">
        <v>0</v>
      </c>
      <c r="P5845" s="865">
        <v>0</v>
      </c>
    </row>
    <row r="5846" spans="1:16" ht="33.75" x14ac:dyDescent="0.25">
      <c r="A5846" s="867" t="s">
        <v>7760</v>
      </c>
      <c r="B5846" s="867" t="s">
        <v>3626</v>
      </c>
      <c r="C5846" s="867" t="s">
        <v>3031</v>
      </c>
      <c r="D5846" s="868" t="s">
        <v>7799</v>
      </c>
      <c r="E5846" s="870">
        <v>5500</v>
      </c>
      <c r="F5846" s="869" t="s">
        <v>16326</v>
      </c>
      <c r="G5846" s="868" t="s">
        <v>16325</v>
      </c>
      <c r="H5846" s="867" t="s">
        <v>7756</v>
      </c>
      <c r="I5846" s="867" t="s">
        <v>2892</v>
      </c>
      <c r="J5846" s="867" t="s">
        <v>8178</v>
      </c>
      <c r="K5846" s="866">
        <v>2</v>
      </c>
      <c r="L5846" s="866">
        <v>12</v>
      </c>
      <c r="M5846" s="865">
        <v>70359.590267638021</v>
      </c>
      <c r="N5846" s="866">
        <v>3</v>
      </c>
      <c r="O5846" s="866">
        <v>6</v>
      </c>
      <c r="P5846" s="865">
        <v>33882.9</v>
      </c>
    </row>
    <row r="5847" spans="1:16" ht="33.75" x14ac:dyDescent="0.25">
      <c r="A5847" s="867" t="s">
        <v>7760</v>
      </c>
      <c r="B5847" s="867" t="s">
        <v>3626</v>
      </c>
      <c r="C5847" s="867" t="s">
        <v>3031</v>
      </c>
      <c r="D5847" s="868" t="s">
        <v>7799</v>
      </c>
      <c r="E5847" s="870">
        <v>5500</v>
      </c>
      <c r="F5847" s="869" t="s">
        <v>16324</v>
      </c>
      <c r="G5847" s="868" t="s">
        <v>16323</v>
      </c>
      <c r="H5847" s="867" t="s">
        <v>7796</v>
      </c>
      <c r="I5847" s="867" t="s">
        <v>2883</v>
      </c>
      <c r="J5847" s="867" t="s">
        <v>8859</v>
      </c>
      <c r="K5847" s="866">
        <v>2</v>
      </c>
      <c r="L5847" s="866">
        <v>5</v>
      </c>
      <c r="M5847" s="865">
        <v>29316.495944849175</v>
      </c>
      <c r="N5847" s="866">
        <v>0</v>
      </c>
      <c r="O5847" s="866">
        <v>0</v>
      </c>
      <c r="P5847" s="865">
        <v>0</v>
      </c>
    </row>
    <row r="5848" spans="1:16" ht="33.75" x14ac:dyDescent="0.25">
      <c r="A5848" s="867" t="s">
        <v>7760</v>
      </c>
      <c r="B5848" s="867" t="s">
        <v>3626</v>
      </c>
      <c r="C5848" s="867" t="s">
        <v>3031</v>
      </c>
      <c r="D5848" s="868" t="s">
        <v>11195</v>
      </c>
      <c r="E5848" s="870">
        <v>5500</v>
      </c>
      <c r="F5848" s="869" t="s">
        <v>16322</v>
      </c>
      <c r="G5848" s="868" t="s">
        <v>16321</v>
      </c>
      <c r="H5848" s="867" t="s">
        <v>7756</v>
      </c>
      <c r="I5848" s="867" t="s">
        <v>2676</v>
      </c>
      <c r="J5848" s="867" t="s">
        <v>7792</v>
      </c>
      <c r="K5848" s="866">
        <v>3</v>
      </c>
      <c r="L5848" s="866">
        <v>12</v>
      </c>
      <c r="M5848" s="865">
        <v>70359.590267638021</v>
      </c>
      <c r="N5848" s="866">
        <v>1</v>
      </c>
      <c r="O5848" s="866">
        <v>6</v>
      </c>
      <c r="P5848" s="865">
        <v>33882.9</v>
      </c>
    </row>
    <row r="5849" spans="1:16" ht="33.75" x14ac:dyDescent="0.25">
      <c r="A5849" s="867" t="s">
        <v>7760</v>
      </c>
      <c r="B5849" s="867" t="s">
        <v>3626</v>
      </c>
      <c r="C5849" s="867" t="s">
        <v>3031</v>
      </c>
      <c r="D5849" s="868" t="s">
        <v>7799</v>
      </c>
      <c r="E5849" s="870">
        <v>5500</v>
      </c>
      <c r="F5849" s="869" t="s">
        <v>16320</v>
      </c>
      <c r="G5849" s="868" t="s">
        <v>16319</v>
      </c>
      <c r="H5849" s="867" t="s">
        <v>7796</v>
      </c>
      <c r="I5849" s="867" t="s">
        <v>2756</v>
      </c>
      <c r="J5849" s="867" t="s">
        <v>7773</v>
      </c>
      <c r="K5849" s="866">
        <v>2</v>
      </c>
      <c r="L5849" s="866">
        <v>12</v>
      </c>
      <c r="M5849" s="865">
        <v>70359.590267638021</v>
      </c>
      <c r="N5849" s="866">
        <v>3</v>
      </c>
      <c r="O5849" s="866">
        <v>6</v>
      </c>
      <c r="P5849" s="865">
        <v>33882.9</v>
      </c>
    </row>
    <row r="5850" spans="1:16" ht="33.75" x14ac:dyDescent="0.25">
      <c r="A5850" s="867" t="s">
        <v>7760</v>
      </c>
      <c r="B5850" s="867" t="s">
        <v>3626</v>
      </c>
      <c r="C5850" s="867" t="s">
        <v>3031</v>
      </c>
      <c r="D5850" s="868" t="s">
        <v>7878</v>
      </c>
      <c r="E5850" s="870">
        <v>4200</v>
      </c>
      <c r="F5850" s="869" t="s">
        <v>16318</v>
      </c>
      <c r="G5850" s="868" t="s">
        <v>16317</v>
      </c>
      <c r="H5850" s="867" t="s">
        <v>7796</v>
      </c>
      <c r="I5850" s="867" t="s">
        <v>9181</v>
      </c>
      <c r="J5850" s="867" t="s">
        <v>7800</v>
      </c>
      <c r="K5850" s="866">
        <v>3</v>
      </c>
      <c r="L5850" s="866">
        <v>12</v>
      </c>
      <c r="M5850" s="865">
        <v>53729.141658923581</v>
      </c>
      <c r="N5850" s="866">
        <v>1</v>
      </c>
      <c r="O5850" s="866">
        <v>6</v>
      </c>
      <c r="P5850" s="865">
        <v>26082.9</v>
      </c>
    </row>
    <row r="5851" spans="1:16" ht="33.75" x14ac:dyDescent="0.25">
      <c r="A5851" s="867" t="s">
        <v>7760</v>
      </c>
      <c r="B5851" s="867" t="s">
        <v>3626</v>
      </c>
      <c r="C5851" s="867" t="s">
        <v>3031</v>
      </c>
      <c r="D5851" s="868" t="s">
        <v>7878</v>
      </c>
      <c r="E5851" s="870">
        <v>4200</v>
      </c>
      <c r="F5851" s="869" t="s">
        <v>16316</v>
      </c>
      <c r="G5851" s="868" t="s">
        <v>16315</v>
      </c>
      <c r="H5851" s="867" t="s">
        <v>7756</v>
      </c>
      <c r="I5851" s="867" t="s">
        <v>15594</v>
      </c>
      <c r="J5851" s="867" t="s">
        <v>7967</v>
      </c>
      <c r="K5851" s="866">
        <v>3</v>
      </c>
      <c r="L5851" s="866">
        <v>12</v>
      </c>
      <c r="M5851" s="865">
        <v>53729.141658923581</v>
      </c>
      <c r="N5851" s="866">
        <v>1</v>
      </c>
      <c r="O5851" s="866">
        <v>6</v>
      </c>
      <c r="P5851" s="865">
        <v>26082.9</v>
      </c>
    </row>
    <row r="5852" spans="1:16" ht="33.75" x14ac:dyDescent="0.25">
      <c r="A5852" s="867" t="s">
        <v>7760</v>
      </c>
      <c r="B5852" s="867" t="s">
        <v>3626</v>
      </c>
      <c r="C5852" s="867" t="s">
        <v>3031</v>
      </c>
      <c r="D5852" s="868" t="s">
        <v>16314</v>
      </c>
      <c r="E5852" s="870">
        <v>4000</v>
      </c>
      <c r="F5852" s="869" t="s">
        <v>16313</v>
      </c>
      <c r="G5852" s="868" t="s">
        <v>16312</v>
      </c>
      <c r="H5852" s="867" t="s">
        <v>7796</v>
      </c>
      <c r="I5852" s="867" t="s">
        <v>2676</v>
      </c>
      <c r="J5852" s="867" t="s">
        <v>9178</v>
      </c>
      <c r="K5852" s="866">
        <v>0</v>
      </c>
      <c r="L5852" s="866">
        <v>0</v>
      </c>
      <c r="M5852" s="865">
        <v>0</v>
      </c>
      <c r="N5852" s="866">
        <v>2</v>
      </c>
      <c r="O5852" s="866">
        <v>4</v>
      </c>
      <c r="P5852" s="865">
        <v>16588.599999999999</v>
      </c>
    </row>
    <row r="5853" spans="1:16" ht="33.75" x14ac:dyDescent="0.25">
      <c r="A5853" s="867" t="s">
        <v>7760</v>
      </c>
      <c r="B5853" s="867" t="s">
        <v>3626</v>
      </c>
      <c r="C5853" s="867" t="s">
        <v>3031</v>
      </c>
      <c r="D5853" s="868" t="s">
        <v>9001</v>
      </c>
      <c r="E5853" s="870">
        <v>3500</v>
      </c>
      <c r="F5853" s="869" t="s">
        <v>16311</v>
      </c>
      <c r="G5853" s="868" t="s">
        <v>16310</v>
      </c>
      <c r="H5853" s="867" t="s">
        <v>7796</v>
      </c>
      <c r="I5853" s="867" t="s">
        <v>2685</v>
      </c>
      <c r="J5853" s="867" t="s">
        <v>7780</v>
      </c>
      <c r="K5853" s="866">
        <v>4</v>
      </c>
      <c r="L5853" s="866">
        <v>12</v>
      </c>
      <c r="M5853" s="865">
        <v>44774.284715769652</v>
      </c>
      <c r="N5853" s="866">
        <v>2</v>
      </c>
      <c r="O5853" s="866">
        <v>6</v>
      </c>
      <c r="P5853" s="865">
        <v>21882.9</v>
      </c>
    </row>
    <row r="5854" spans="1:16" ht="33.75" x14ac:dyDescent="0.25">
      <c r="A5854" s="867" t="s">
        <v>7760</v>
      </c>
      <c r="B5854" s="867" t="s">
        <v>3626</v>
      </c>
      <c r="C5854" s="867" t="s">
        <v>3031</v>
      </c>
      <c r="D5854" s="868" t="s">
        <v>8150</v>
      </c>
      <c r="E5854" s="870">
        <v>4200</v>
      </c>
      <c r="F5854" s="869" t="s">
        <v>16309</v>
      </c>
      <c r="G5854" s="868" t="s">
        <v>16308</v>
      </c>
      <c r="H5854" s="867" t="s">
        <v>7756</v>
      </c>
      <c r="I5854" s="867" t="s">
        <v>2883</v>
      </c>
      <c r="J5854" s="867" t="s">
        <v>8036</v>
      </c>
      <c r="K5854" s="866">
        <v>3</v>
      </c>
      <c r="L5854" s="866">
        <v>12</v>
      </c>
      <c r="M5854" s="865">
        <v>53729.141658923581</v>
      </c>
      <c r="N5854" s="866">
        <v>1</v>
      </c>
      <c r="O5854" s="866">
        <v>6</v>
      </c>
      <c r="P5854" s="865">
        <v>26082.9</v>
      </c>
    </row>
    <row r="5855" spans="1:16" ht="33.75" x14ac:dyDescent="0.25">
      <c r="A5855" s="867" t="s">
        <v>7760</v>
      </c>
      <c r="B5855" s="867" t="s">
        <v>3626</v>
      </c>
      <c r="C5855" s="867" t="s">
        <v>3031</v>
      </c>
      <c r="D5855" s="868" t="s">
        <v>7764</v>
      </c>
      <c r="E5855" s="870">
        <v>2700</v>
      </c>
      <c r="F5855" s="869" t="s">
        <v>16307</v>
      </c>
      <c r="G5855" s="868" t="s">
        <v>16306</v>
      </c>
      <c r="H5855" s="867"/>
      <c r="I5855" s="867"/>
      <c r="J5855" s="867"/>
      <c r="K5855" s="866">
        <v>2</v>
      </c>
      <c r="L5855" s="866">
        <v>12</v>
      </c>
      <c r="M5855" s="865">
        <v>34540.162495022305</v>
      </c>
      <c r="N5855" s="866">
        <v>2</v>
      </c>
      <c r="O5855" s="866">
        <v>6</v>
      </c>
      <c r="P5855" s="865">
        <v>17082.900000000001</v>
      </c>
    </row>
    <row r="5856" spans="1:16" ht="33.75" x14ac:dyDescent="0.25">
      <c r="A5856" s="867" t="s">
        <v>7760</v>
      </c>
      <c r="B5856" s="867" t="s">
        <v>3626</v>
      </c>
      <c r="C5856" s="867" t="s">
        <v>3031</v>
      </c>
      <c r="D5856" s="868" t="s">
        <v>10351</v>
      </c>
      <c r="E5856" s="870">
        <v>3000</v>
      </c>
      <c r="F5856" s="869" t="s">
        <v>16305</v>
      </c>
      <c r="G5856" s="868" t="s">
        <v>16304</v>
      </c>
      <c r="H5856" s="867" t="s">
        <v>7756</v>
      </c>
      <c r="I5856" s="867" t="s">
        <v>5493</v>
      </c>
      <c r="J5856" s="867" t="s">
        <v>7836</v>
      </c>
      <c r="K5856" s="866">
        <v>2</v>
      </c>
      <c r="L5856" s="866">
        <v>12</v>
      </c>
      <c r="M5856" s="865">
        <v>38377.958327802553</v>
      </c>
      <c r="N5856" s="866">
        <v>1</v>
      </c>
      <c r="O5856" s="866">
        <v>6</v>
      </c>
      <c r="P5856" s="865">
        <v>18882.900000000001</v>
      </c>
    </row>
    <row r="5857" spans="1:16" ht="33.75" x14ac:dyDescent="0.25">
      <c r="A5857" s="867" t="s">
        <v>7760</v>
      </c>
      <c r="B5857" s="867" t="s">
        <v>3626</v>
      </c>
      <c r="C5857" s="867" t="s">
        <v>3031</v>
      </c>
      <c r="D5857" s="868" t="s">
        <v>7916</v>
      </c>
      <c r="E5857" s="870">
        <v>1500</v>
      </c>
      <c r="F5857" s="869" t="s">
        <v>16303</v>
      </c>
      <c r="G5857" s="868" t="s">
        <v>16302</v>
      </c>
      <c r="H5857" s="867"/>
      <c r="I5857" s="867"/>
      <c r="J5857" s="867"/>
      <c r="K5857" s="866">
        <v>5</v>
      </c>
      <c r="L5857" s="866">
        <v>12</v>
      </c>
      <c r="M5857" s="865">
        <v>19188.979163901276</v>
      </c>
      <c r="N5857" s="866">
        <v>2</v>
      </c>
      <c r="O5857" s="866">
        <v>6</v>
      </c>
      <c r="P5857" s="865">
        <v>9882.9</v>
      </c>
    </row>
    <row r="5858" spans="1:16" ht="33.75" x14ac:dyDescent="0.25">
      <c r="A5858" s="867" t="s">
        <v>7760</v>
      </c>
      <c r="B5858" s="867" t="s">
        <v>3626</v>
      </c>
      <c r="C5858" s="867" t="s">
        <v>3031</v>
      </c>
      <c r="D5858" s="868" t="s">
        <v>7772</v>
      </c>
      <c r="E5858" s="870">
        <v>4200</v>
      </c>
      <c r="F5858" s="869" t="s">
        <v>16301</v>
      </c>
      <c r="G5858" s="868" t="s">
        <v>16300</v>
      </c>
      <c r="H5858" s="867" t="s">
        <v>7756</v>
      </c>
      <c r="I5858" s="867" t="s">
        <v>2892</v>
      </c>
      <c r="J5858" s="867" t="s">
        <v>10744</v>
      </c>
      <c r="K5858" s="866">
        <v>4</v>
      </c>
      <c r="L5858" s="866">
        <v>12</v>
      </c>
      <c r="M5858" s="865">
        <v>40936.488882989397</v>
      </c>
      <c r="N5858" s="866">
        <v>2</v>
      </c>
      <c r="O5858" s="866">
        <v>6</v>
      </c>
      <c r="P5858" s="865">
        <v>26082.9</v>
      </c>
    </row>
    <row r="5859" spans="1:16" ht="33.75" x14ac:dyDescent="0.25">
      <c r="A5859" s="867" t="s">
        <v>7760</v>
      </c>
      <c r="B5859" s="867" t="s">
        <v>3626</v>
      </c>
      <c r="C5859" s="867" t="s">
        <v>3031</v>
      </c>
      <c r="D5859" s="868" t="s">
        <v>11195</v>
      </c>
      <c r="E5859" s="870">
        <v>5500</v>
      </c>
      <c r="F5859" s="869" t="s">
        <v>16299</v>
      </c>
      <c r="G5859" s="868" t="s">
        <v>16298</v>
      </c>
      <c r="H5859" s="867" t="s">
        <v>7756</v>
      </c>
      <c r="I5859" s="867" t="s">
        <v>8333</v>
      </c>
      <c r="J5859" s="867" t="s">
        <v>16297</v>
      </c>
      <c r="K5859" s="866">
        <v>2</v>
      </c>
      <c r="L5859" s="866">
        <v>12</v>
      </c>
      <c r="M5859" s="865">
        <v>70359.590267638021</v>
      </c>
      <c r="N5859" s="866">
        <v>1</v>
      </c>
      <c r="O5859" s="866">
        <v>6</v>
      </c>
      <c r="P5859" s="865">
        <v>33882.9</v>
      </c>
    </row>
    <row r="5860" spans="1:16" ht="33.75" x14ac:dyDescent="0.25">
      <c r="A5860" s="867" t="s">
        <v>7760</v>
      </c>
      <c r="B5860" s="867" t="s">
        <v>3626</v>
      </c>
      <c r="C5860" s="867" t="s">
        <v>3031</v>
      </c>
      <c r="D5860" s="868" t="s">
        <v>15589</v>
      </c>
      <c r="E5860" s="870">
        <v>4200</v>
      </c>
      <c r="F5860" s="869" t="s">
        <v>16296</v>
      </c>
      <c r="G5860" s="868" t="s">
        <v>16295</v>
      </c>
      <c r="H5860" s="867" t="s">
        <v>7796</v>
      </c>
      <c r="I5860" s="867" t="s">
        <v>2685</v>
      </c>
      <c r="J5860" s="867" t="s">
        <v>7958</v>
      </c>
      <c r="K5860" s="866">
        <v>7</v>
      </c>
      <c r="L5860" s="866">
        <v>12</v>
      </c>
      <c r="M5860" s="865">
        <v>53729.141658923581</v>
      </c>
      <c r="N5860" s="866">
        <v>2</v>
      </c>
      <c r="O5860" s="866">
        <v>6</v>
      </c>
      <c r="P5860" s="865">
        <v>26082.9</v>
      </c>
    </row>
    <row r="5861" spans="1:16" ht="33.75" x14ac:dyDescent="0.25">
      <c r="A5861" s="867" t="s">
        <v>7760</v>
      </c>
      <c r="B5861" s="867" t="s">
        <v>3626</v>
      </c>
      <c r="C5861" s="867" t="s">
        <v>3031</v>
      </c>
      <c r="D5861" s="868" t="s">
        <v>9426</v>
      </c>
      <c r="E5861" s="870">
        <v>4200</v>
      </c>
      <c r="F5861" s="869" t="s">
        <v>16294</v>
      </c>
      <c r="G5861" s="868" t="s">
        <v>16293</v>
      </c>
      <c r="H5861" s="867" t="s">
        <v>7817</v>
      </c>
      <c r="I5861" s="867" t="s">
        <v>2737</v>
      </c>
      <c r="J5861" s="867" t="s">
        <v>7773</v>
      </c>
      <c r="K5861" s="866">
        <v>8</v>
      </c>
      <c r="L5861" s="866">
        <v>12</v>
      </c>
      <c r="M5861" s="865">
        <v>53729.141658923581</v>
      </c>
      <c r="N5861" s="866">
        <v>0</v>
      </c>
      <c r="O5861" s="866">
        <v>0</v>
      </c>
      <c r="P5861" s="865">
        <v>0</v>
      </c>
    </row>
    <row r="5862" spans="1:16" ht="33.75" x14ac:dyDescent="0.25">
      <c r="A5862" s="867" t="s">
        <v>7760</v>
      </c>
      <c r="B5862" s="867" t="s">
        <v>3626</v>
      </c>
      <c r="C5862" s="867" t="s">
        <v>3031</v>
      </c>
      <c r="D5862" s="868" t="s">
        <v>8006</v>
      </c>
      <c r="E5862" s="870">
        <v>4200</v>
      </c>
      <c r="F5862" s="869" t="s">
        <v>16292</v>
      </c>
      <c r="G5862" s="868" t="s">
        <v>16291</v>
      </c>
      <c r="H5862" s="867" t="s">
        <v>7756</v>
      </c>
      <c r="I5862" s="867" t="s">
        <v>2667</v>
      </c>
      <c r="J5862" s="867" t="s">
        <v>7800</v>
      </c>
      <c r="K5862" s="866">
        <v>3</v>
      </c>
      <c r="L5862" s="866">
        <v>12</v>
      </c>
      <c r="M5862" s="865">
        <v>53729.141658923581</v>
      </c>
      <c r="N5862" s="866">
        <v>1</v>
      </c>
      <c r="O5862" s="866">
        <v>6</v>
      </c>
      <c r="P5862" s="865">
        <v>26082.9</v>
      </c>
    </row>
    <row r="5863" spans="1:16" ht="33.75" x14ac:dyDescent="0.25">
      <c r="A5863" s="867" t="s">
        <v>7760</v>
      </c>
      <c r="B5863" s="867" t="s">
        <v>3626</v>
      </c>
      <c r="C5863" s="867" t="s">
        <v>3031</v>
      </c>
      <c r="D5863" s="868" t="s">
        <v>8006</v>
      </c>
      <c r="E5863" s="870">
        <v>4200</v>
      </c>
      <c r="F5863" s="869" t="s">
        <v>16290</v>
      </c>
      <c r="G5863" s="868" t="s">
        <v>16289</v>
      </c>
      <c r="H5863" s="867" t="s">
        <v>7756</v>
      </c>
      <c r="I5863" s="867" t="s">
        <v>2667</v>
      </c>
      <c r="J5863" s="867" t="s">
        <v>7777</v>
      </c>
      <c r="K5863" s="866">
        <v>2</v>
      </c>
      <c r="L5863" s="866">
        <v>9</v>
      </c>
      <c r="M5863" s="865">
        <v>40296.856244192684</v>
      </c>
      <c r="N5863" s="866">
        <v>0</v>
      </c>
      <c r="O5863" s="866">
        <v>0</v>
      </c>
      <c r="P5863" s="865">
        <v>0</v>
      </c>
    </row>
    <row r="5864" spans="1:16" ht="33.75" x14ac:dyDescent="0.25">
      <c r="A5864" s="867" t="s">
        <v>7760</v>
      </c>
      <c r="B5864" s="867" t="s">
        <v>3626</v>
      </c>
      <c r="C5864" s="867" t="s">
        <v>3031</v>
      </c>
      <c r="D5864" s="868" t="s">
        <v>8006</v>
      </c>
      <c r="E5864" s="870">
        <v>4200</v>
      </c>
      <c r="F5864" s="869" t="s">
        <v>16288</v>
      </c>
      <c r="G5864" s="868" t="s">
        <v>16287</v>
      </c>
      <c r="H5864" s="867" t="s">
        <v>7756</v>
      </c>
      <c r="I5864" s="867" t="s">
        <v>2667</v>
      </c>
      <c r="J5864" s="867" t="s">
        <v>7813</v>
      </c>
      <c r="K5864" s="866">
        <v>3</v>
      </c>
      <c r="L5864" s="866">
        <v>12</v>
      </c>
      <c r="M5864" s="865">
        <v>53729.141658923581</v>
      </c>
      <c r="N5864" s="866">
        <v>1</v>
      </c>
      <c r="O5864" s="866">
        <v>6</v>
      </c>
      <c r="P5864" s="865">
        <v>26082.9</v>
      </c>
    </row>
    <row r="5865" spans="1:16" ht="33.75" x14ac:dyDescent="0.25">
      <c r="A5865" s="867" t="s">
        <v>7760</v>
      </c>
      <c r="B5865" s="867" t="s">
        <v>3626</v>
      </c>
      <c r="C5865" s="867" t="s">
        <v>3031</v>
      </c>
      <c r="D5865" s="868" t="s">
        <v>8006</v>
      </c>
      <c r="E5865" s="870">
        <v>4200</v>
      </c>
      <c r="F5865" s="869" t="s">
        <v>16286</v>
      </c>
      <c r="G5865" s="868" t="s">
        <v>16285</v>
      </c>
      <c r="H5865" s="867" t="s">
        <v>7756</v>
      </c>
      <c r="I5865" s="867" t="s">
        <v>3544</v>
      </c>
      <c r="J5865" s="867" t="s">
        <v>7783</v>
      </c>
      <c r="K5865" s="866">
        <v>3</v>
      </c>
      <c r="L5865" s="866">
        <v>12</v>
      </c>
      <c r="M5865" s="865">
        <v>53729.141658923581</v>
      </c>
      <c r="N5865" s="866">
        <v>1</v>
      </c>
      <c r="O5865" s="866">
        <v>6</v>
      </c>
      <c r="P5865" s="865">
        <v>26082.9</v>
      </c>
    </row>
    <row r="5866" spans="1:16" ht="33.75" x14ac:dyDescent="0.25">
      <c r="A5866" s="867" t="s">
        <v>7760</v>
      </c>
      <c r="B5866" s="867" t="s">
        <v>3626</v>
      </c>
      <c r="C5866" s="867" t="s">
        <v>3031</v>
      </c>
      <c r="D5866" s="868" t="s">
        <v>7878</v>
      </c>
      <c r="E5866" s="870">
        <v>4200</v>
      </c>
      <c r="F5866" s="869" t="s">
        <v>16284</v>
      </c>
      <c r="G5866" s="868" t="s">
        <v>16283</v>
      </c>
      <c r="H5866" s="867" t="s">
        <v>7756</v>
      </c>
      <c r="I5866" s="867" t="s">
        <v>4333</v>
      </c>
      <c r="J5866" s="867" t="s">
        <v>7809</v>
      </c>
      <c r="K5866" s="866">
        <v>3</v>
      </c>
      <c r="L5866" s="866">
        <v>12</v>
      </c>
      <c r="M5866" s="865">
        <v>53729.141658923581</v>
      </c>
      <c r="N5866" s="866">
        <v>1</v>
      </c>
      <c r="O5866" s="866">
        <v>6</v>
      </c>
      <c r="P5866" s="865">
        <v>26082.9</v>
      </c>
    </row>
    <row r="5867" spans="1:16" ht="33.75" x14ac:dyDescent="0.25">
      <c r="A5867" s="867" t="s">
        <v>7760</v>
      </c>
      <c r="B5867" s="867" t="s">
        <v>3626</v>
      </c>
      <c r="C5867" s="867" t="s">
        <v>3031</v>
      </c>
      <c r="D5867" s="868" t="s">
        <v>7878</v>
      </c>
      <c r="E5867" s="870">
        <v>4200</v>
      </c>
      <c r="F5867" s="869" t="s">
        <v>16282</v>
      </c>
      <c r="G5867" s="868" t="s">
        <v>16281</v>
      </c>
      <c r="H5867" s="867" t="s">
        <v>7756</v>
      </c>
      <c r="I5867" s="867" t="s">
        <v>2685</v>
      </c>
      <c r="J5867" s="867" t="s">
        <v>7967</v>
      </c>
      <c r="K5867" s="866">
        <v>3</v>
      </c>
      <c r="L5867" s="866">
        <v>12</v>
      </c>
      <c r="M5867" s="865">
        <v>53729.141658923581</v>
      </c>
      <c r="N5867" s="866">
        <v>1</v>
      </c>
      <c r="O5867" s="866">
        <v>6</v>
      </c>
      <c r="P5867" s="865">
        <v>26082.9</v>
      </c>
    </row>
    <row r="5868" spans="1:16" ht="33.75" x14ac:dyDescent="0.25">
      <c r="A5868" s="867" t="s">
        <v>7760</v>
      </c>
      <c r="B5868" s="867" t="s">
        <v>3626</v>
      </c>
      <c r="C5868" s="867" t="s">
        <v>3031</v>
      </c>
      <c r="D5868" s="868" t="s">
        <v>7878</v>
      </c>
      <c r="E5868" s="870">
        <v>4200</v>
      </c>
      <c r="F5868" s="869" t="s">
        <v>16280</v>
      </c>
      <c r="G5868" s="868" t="s">
        <v>16279</v>
      </c>
      <c r="H5868" s="867" t="s">
        <v>7796</v>
      </c>
      <c r="I5868" s="867" t="s">
        <v>2685</v>
      </c>
      <c r="J5868" s="867" t="s">
        <v>7967</v>
      </c>
      <c r="K5868" s="866">
        <v>3</v>
      </c>
      <c r="L5868" s="866">
        <v>12</v>
      </c>
      <c r="M5868" s="865">
        <v>53729.141658923581</v>
      </c>
      <c r="N5868" s="866">
        <v>1</v>
      </c>
      <c r="O5868" s="866">
        <v>6</v>
      </c>
      <c r="P5868" s="865">
        <v>26082.9</v>
      </c>
    </row>
    <row r="5869" spans="1:16" ht="33.75" x14ac:dyDescent="0.25">
      <c r="A5869" s="867" t="s">
        <v>7760</v>
      </c>
      <c r="B5869" s="867" t="s">
        <v>3626</v>
      </c>
      <c r="C5869" s="867" t="s">
        <v>3031</v>
      </c>
      <c r="D5869" s="868" t="s">
        <v>7878</v>
      </c>
      <c r="E5869" s="870">
        <v>4200</v>
      </c>
      <c r="F5869" s="869" t="s">
        <v>16278</v>
      </c>
      <c r="G5869" s="868" t="s">
        <v>16277</v>
      </c>
      <c r="H5869" s="867" t="s">
        <v>7756</v>
      </c>
      <c r="I5869" s="867" t="s">
        <v>2737</v>
      </c>
      <c r="J5869" s="867" t="s">
        <v>8142</v>
      </c>
      <c r="K5869" s="866">
        <v>6</v>
      </c>
      <c r="L5869" s="866">
        <v>12</v>
      </c>
      <c r="M5869" s="865">
        <v>53729.141658923581</v>
      </c>
      <c r="N5869" s="866">
        <v>1</v>
      </c>
      <c r="O5869" s="866">
        <v>6</v>
      </c>
      <c r="P5869" s="865">
        <v>26082.9</v>
      </c>
    </row>
    <row r="5870" spans="1:16" ht="33.75" x14ac:dyDescent="0.25">
      <c r="A5870" s="867" t="s">
        <v>7760</v>
      </c>
      <c r="B5870" s="867" t="s">
        <v>3626</v>
      </c>
      <c r="C5870" s="867" t="s">
        <v>3031</v>
      </c>
      <c r="D5870" s="868" t="s">
        <v>7878</v>
      </c>
      <c r="E5870" s="870">
        <v>4200</v>
      </c>
      <c r="F5870" s="869" t="s">
        <v>16276</v>
      </c>
      <c r="G5870" s="868" t="s">
        <v>16275</v>
      </c>
      <c r="H5870" s="867" t="s">
        <v>7756</v>
      </c>
      <c r="I5870" s="867" t="s">
        <v>8393</v>
      </c>
      <c r="J5870" s="867" t="s">
        <v>8392</v>
      </c>
      <c r="K5870" s="866">
        <v>5</v>
      </c>
      <c r="L5870" s="866">
        <v>12</v>
      </c>
      <c r="M5870" s="865">
        <v>53729.141658923581</v>
      </c>
      <c r="N5870" s="866">
        <v>3</v>
      </c>
      <c r="O5870" s="866">
        <v>6</v>
      </c>
      <c r="P5870" s="865">
        <v>26082.9</v>
      </c>
    </row>
    <row r="5871" spans="1:16" ht="33.75" x14ac:dyDescent="0.25">
      <c r="A5871" s="867" t="s">
        <v>7760</v>
      </c>
      <c r="B5871" s="867" t="s">
        <v>3626</v>
      </c>
      <c r="C5871" s="867" t="s">
        <v>3031</v>
      </c>
      <c r="D5871" s="868" t="s">
        <v>16274</v>
      </c>
      <c r="E5871" s="870">
        <v>5500</v>
      </c>
      <c r="F5871" s="869" t="s">
        <v>16273</v>
      </c>
      <c r="G5871" s="868" t="s">
        <v>16272</v>
      </c>
      <c r="H5871" s="867" t="s">
        <v>7756</v>
      </c>
      <c r="I5871" s="867" t="s">
        <v>2685</v>
      </c>
      <c r="J5871" s="867" t="s">
        <v>8563</v>
      </c>
      <c r="K5871" s="866">
        <v>2</v>
      </c>
      <c r="L5871" s="866">
        <v>12</v>
      </c>
      <c r="M5871" s="865">
        <v>70359.590267638021</v>
      </c>
      <c r="N5871" s="866">
        <v>0</v>
      </c>
      <c r="O5871" s="866">
        <v>0</v>
      </c>
      <c r="P5871" s="865">
        <v>0</v>
      </c>
    </row>
    <row r="5872" spans="1:16" ht="33.75" x14ac:dyDescent="0.25">
      <c r="A5872" s="867" t="s">
        <v>7760</v>
      </c>
      <c r="B5872" s="867" t="s">
        <v>3626</v>
      </c>
      <c r="C5872" s="867" t="s">
        <v>3031</v>
      </c>
      <c r="D5872" s="868" t="s">
        <v>7863</v>
      </c>
      <c r="E5872" s="870">
        <v>2500</v>
      </c>
      <c r="F5872" s="869" t="s">
        <v>16271</v>
      </c>
      <c r="G5872" s="868" t="s">
        <v>16270</v>
      </c>
      <c r="H5872" s="867" t="s">
        <v>7796</v>
      </c>
      <c r="I5872" s="867" t="s">
        <v>2756</v>
      </c>
      <c r="J5872" s="867" t="s">
        <v>7813</v>
      </c>
      <c r="K5872" s="866">
        <v>2</v>
      </c>
      <c r="L5872" s="866">
        <v>12</v>
      </c>
      <c r="M5872" s="865">
        <v>31981.631939835464</v>
      </c>
      <c r="N5872" s="866">
        <v>2</v>
      </c>
      <c r="O5872" s="866">
        <v>6</v>
      </c>
      <c r="P5872" s="865">
        <v>15882.9</v>
      </c>
    </row>
    <row r="5873" spans="1:16" ht="33.75" x14ac:dyDescent="0.25">
      <c r="A5873" s="867" t="s">
        <v>7760</v>
      </c>
      <c r="B5873" s="867" t="s">
        <v>3626</v>
      </c>
      <c r="C5873" s="867" t="s">
        <v>3031</v>
      </c>
      <c r="D5873" s="868" t="s">
        <v>7930</v>
      </c>
      <c r="E5873" s="870">
        <v>4200</v>
      </c>
      <c r="F5873" s="869" t="s">
        <v>16269</v>
      </c>
      <c r="G5873" s="868" t="s">
        <v>16268</v>
      </c>
      <c r="H5873" s="867" t="s">
        <v>7796</v>
      </c>
      <c r="I5873" s="867" t="s">
        <v>6461</v>
      </c>
      <c r="J5873" s="867" t="s">
        <v>8010</v>
      </c>
      <c r="K5873" s="866">
        <v>2</v>
      </c>
      <c r="L5873" s="866">
        <v>12</v>
      </c>
      <c r="M5873" s="865">
        <v>53729.141658923581</v>
      </c>
      <c r="N5873" s="866">
        <v>2</v>
      </c>
      <c r="O5873" s="866">
        <v>6</v>
      </c>
      <c r="P5873" s="865">
        <v>26082.9</v>
      </c>
    </row>
    <row r="5874" spans="1:16" ht="33.75" x14ac:dyDescent="0.25">
      <c r="A5874" s="867" t="s">
        <v>7760</v>
      </c>
      <c r="B5874" s="867" t="s">
        <v>3626</v>
      </c>
      <c r="C5874" s="867" t="s">
        <v>3031</v>
      </c>
      <c r="D5874" s="868" t="s">
        <v>8292</v>
      </c>
      <c r="E5874" s="870">
        <v>1500</v>
      </c>
      <c r="F5874" s="869" t="s">
        <v>16267</v>
      </c>
      <c r="G5874" s="868" t="s">
        <v>16266</v>
      </c>
      <c r="H5874" s="867"/>
      <c r="I5874" s="867"/>
      <c r="J5874" s="867"/>
      <c r="K5874" s="866">
        <v>2</v>
      </c>
      <c r="L5874" s="866">
        <v>12</v>
      </c>
      <c r="M5874" s="865">
        <v>19188.979163901276</v>
      </c>
      <c r="N5874" s="866">
        <v>2</v>
      </c>
      <c r="O5874" s="866">
        <v>6</v>
      </c>
      <c r="P5874" s="865">
        <v>9882.9</v>
      </c>
    </row>
    <row r="5875" spans="1:16" ht="33.75" x14ac:dyDescent="0.25">
      <c r="A5875" s="867" t="s">
        <v>7760</v>
      </c>
      <c r="B5875" s="867" t="s">
        <v>3626</v>
      </c>
      <c r="C5875" s="867" t="s">
        <v>3031</v>
      </c>
      <c r="D5875" s="868" t="s">
        <v>8292</v>
      </c>
      <c r="E5875" s="870">
        <v>1500</v>
      </c>
      <c r="F5875" s="869" t="s">
        <v>16265</v>
      </c>
      <c r="G5875" s="868" t="s">
        <v>16264</v>
      </c>
      <c r="H5875" s="867"/>
      <c r="I5875" s="867"/>
      <c r="J5875" s="867"/>
      <c r="K5875" s="866">
        <v>2</v>
      </c>
      <c r="L5875" s="866">
        <v>12</v>
      </c>
      <c r="M5875" s="865">
        <v>19188.979163901276</v>
      </c>
      <c r="N5875" s="866">
        <v>2</v>
      </c>
      <c r="O5875" s="866">
        <v>6</v>
      </c>
      <c r="P5875" s="865">
        <v>9882.9</v>
      </c>
    </row>
    <row r="5876" spans="1:16" ht="33.75" x14ac:dyDescent="0.25">
      <c r="A5876" s="867" t="s">
        <v>7760</v>
      </c>
      <c r="B5876" s="867" t="s">
        <v>3626</v>
      </c>
      <c r="C5876" s="867" t="s">
        <v>3031</v>
      </c>
      <c r="D5876" s="868" t="s">
        <v>16263</v>
      </c>
      <c r="E5876" s="870">
        <v>9000</v>
      </c>
      <c r="F5876" s="869" t="s">
        <v>16262</v>
      </c>
      <c r="G5876" s="868" t="s">
        <v>16261</v>
      </c>
      <c r="H5876" s="867" t="s">
        <v>7756</v>
      </c>
      <c r="I5876" s="867" t="s">
        <v>2772</v>
      </c>
      <c r="J5876" s="867" t="s">
        <v>7809</v>
      </c>
      <c r="K5876" s="866">
        <v>1</v>
      </c>
      <c r="L5876" s="866">
        <v>3</v>
      </c>
      <c r="M5876" s="865">
        <v>28783.468745851918</v>
      </c>
      <c r="N5876" s="866">
        <v>0</v>
      </c>
      <c r="O5876" s="866">
        <v>0</v>
      </c>
      <c r="P5876" s="865">
        <v>0</v>
      </c>
    </row>
    <row r="5877" spans="1:16" ht="33.75" x14ac:dyDescent="0.25">
      <c r="A5877" s="867" t="s">
        <v>7760</v>
      </c>
      <c r="B5877" s="867" t="s">
        <v>3626</v>
      </c>
      <c r="C5877" s="867" t="s">
        <v>3031</v>
      </c>
      <c r="D5877" s="868" t="s">
        <v>13873</v>
      </c>
      <c r="E5877" s="870">
        <v>5500</v>
      </c>
      <c r="F5877" s="869" t="s">
        <v>16260</v>
      </c>
      <c r="G5877" s="868" t="s">
        <v>16259</v>
      </c>
      <c r="H5877" s="867" t="s">
        <v>7756</v>
      </c>
      <c r="I5877" s="867" t="s">
        <v>2685</v>
      </c>
      <c r="J5877" s="867" t="s">
        <v>8383</v>
      </c>
      <c r="K5877" s="866">
        <v>2</v>
      </c>
      <c r="L5877" s="866">
        <v>11</v>
      </c>
      <c r="M5877" s="865">
        <v>64496.291078668182</v>
      </c>
      <c r="N5877" s="866">
        <v>0</v>
      </c>
      <c r="O5877" s="866">
        <v>0</v>
      </c>
      <c r="P5877" s="865">
        <v>0</v>
      </c>
    </row>
    <row r="5878" spans="1:16" ht="33.75" x14ac:dyDescent="0.25">
      <c r="A5878" s="867" t="s">
        <v>7760</v>
      </c>
      <c r="B5878" s="867" t="s">
        <v>3626</v>
      </c>
      <c r="C5878" s="867" t="s">
        <v>3031</v>
      </c>
      <c r="D5878" s="868" t="s">
        <v>16258</v>
      </c>
      <c r="E5878" s="870">
        <v>7500</v>
      </c>
      <c r="F5878" s="869" t="s">
        <v>16257</v>
      </c>
      <c r="G5878" s="868" t="s">
        <v>16256</v>
      </c>
      <c r="H5878" s="867"/>
      <c r="I5878" s="867"/>
      <c r="J5878" s="867"/>
      <c r="K5878" s="866">
        <v>2</v>
      </c>
      <c r="L5878" s="866">
        <v>12</v>
      </c>
      <c r="M5878" s="865">
        <v>95944.89581950639</v>
      </c>
      <c r="N5878" s="866">
        <v>1</v>
      </c>
      <c r="O5878" s="866">
        <v>6</v>
      </c>
      <c r="P5878" s="865">
        <v>45882.9</v>
      </c>
    </row>
    <row r="5879" spans="1:16" ht="33.75" x14ac:dyDescent="0.25">
      <c r="A5879" s="867" t="s">
        <v>7760</v>
      </c>
      <c r="B5879" s="867" t="s">
        <v>3626</v>
      </c>
      <c r="C5879" s="867" t="s">
        <v>3031</v>
      </c>
      <c r="D5879" s="868" t="s">
        <v>7772</v>
      </c>
      <c r="E5879" s="870">
        <v>4200</v>
      </c>
      <c r="F5879" s="869" t="s">
        <v>16255</v>
      </c>
      <c r="G5879" s="868" t="s">
        <v>16254</v>
      </c>
      <c r="H5879" s="867" t="s">
        <v>7756</v>
      </c>
      <c r="I5879" s="867" t="s">
        <v>2892</v>
      </c>
      <c r="J5879" s="867" t="s">
        <v>7780</v>
      </c>
      <c r="K5879" s="866">
        <v>4</v>
      </c>
      <c r="L5879" s="866">
        <v>12</v>
      </c>
      <c r="M5879" s="865">
        <v>40936.488882989397</v>
      </c>
      <c r="N5879" s="866">
        <v>2</v>
      </c>
      <c r="O5879" s="866">
        <v>6</v>
      </c>
      <c r="P5879" s="865">
        <v>26082.9</v>
      </c>
    </row>
    <row r="5880" spans="1:16" ht="33.75" x14ac:dyDescent="0.25">
      <c r="A5880" s="867" t="s">
        <v>7760</v>
      </c>
      <c r="B5880" s="867" t="s">
        <v>3626</v>
      </c>
      <c r="C5880" s="867" t="s">
        <v>3031</v>
      </c>
      <c r="D5880" s="868" t="s">
        <v>16253</v>
      </c>
      <c r="E5880" s="870">
        <v>7000</v>
      </c>
      <c r="F5880" s="869" t="s">
        <v>16252</v>
      </c>
      <c r="G5880" s="868" t="s">
        <v>16251</v>
      </c>
      <c r="H5880" s="867" t="s">
        <v>7756</v>
      </c>
      <c r="I5880" s="867" t="s">
        <v>7748</v>
      </c>
      <c r="J5880" s="867" t="s">
        <v>7805</v>
      </c>
      <c r="K5880" s="866">
        <v>3</v>
      </c>
      <c r="L5880" s="866">
        <v>12</v>
      </c>
      <c r="M5880" s="865">
        <v>89548.569431539305</v>
      </c>
      <c r="N5880" s="866">
        <v>1</v>
      </c>
      <c r="O5880" s="866">
        <v>6</v>
      </c>
      <c r="P5880" s="865">
        <v>42882.9</v>
      </c>
    </row>
    <row r="5881" spans="1:16" x14ac:dyDescent="0.25">
      <c r="A5881" s="1772" t="s">
        <v>2848</v>
      </c>
      <c r="B5881" s="1772"/>
      <c r="C5881" s="1772"/>
      <c r="D5881" s="1772"/>
      <c r="E5881" s="1772"/>
      <c r="F5881" s="1772" t="s">
        <v>378</v>
      </c>
      <c r="G5881" s="1772"/>
      <c r="H5881" s="1772"/>
      <c r="I5881" s="1772"/>
      <c r="J5881" s="1772"/>
      <c r="K5881" s="1771" t="s">
        <v>2847</v>
      </c>
      <c r="L5881" s="1771"/>
      <c r="M5881" s="1771"/>
      <c r="N5881" s="1771" t="s">
        <v>2846</v>
      </c>
      <c r="O5881" s="1771"/>
      <c r="P5881" s="1771"/>
    </row>
    <row r="5882" spans="1:16" ht="69.75" x14ac:dyDescent="0.25">
      <c r="A5882" s="1535" t="s">
        <v>2845</v>
      </c>
      <c r="B5882" s="1535" t="s">
        <v>5</v>
      </c>
      <c r="C5882" s="1535" t="s">
        <v>2844</v>
      </c>
      <c r="D5882" s="1535" t="s">
        <v>2843</v>
      </c>
      <c r="E5882" s="1536" t="s">
        <v>2842</v>
      </c>
      <c r="F5882" s="1537" t="s">
        <v>2841</v>
      </c>
      <c r="G5882" s="1540" t="s">
        <v>2840</v>
      </c>
      <c r="H5882" s="1535" t="s">
        <v>2839</v>
      </c>
      <c r="I5882" s="1535" t="s">
        <v>2838</v>
      </c>
      <c r="J5882" s="1535" t="s">
        <v>2837</v>
      </c>
      <c r="K5882" s="1538" t="s">
        <v>2836</v>
      </c>
      <c r="L5882" s="1538" t="s">
        <v>2835</v>
      </c>
      <c r="M5882" s="1539" t="s">
        <v>2834</v>
      </c>
      <c r="N5882" s="1538" t="s">
        <v>2836</v>
      </c>
      <c r="O5882" s="1538" t="s">
        <v>2835</v>
      </c>
      <c r="P5882" s="1539" t="s">
        <v>2834</v>
      </c>
    </row>
    <row r="5883" spans="1:16" ht="33.75" x14ac:dyDescent="0.25">
      <c r="A5883" s="867" t="s">
        <v>7760</v>
      </c>
      <c r="B5883" s="867" t="s">
        <v>3626</v>
      </c>
      <c r="C5883" s="867" t="s">
        <v>3031</v>
      </c>
      <c r="D5883" s="868" t="s">
        <v>13521</v>
      </c>
      <c r="E5883" s="870">
        <v>4200</v>
      </c>
      <c r="F5883" s="869" t="s">
        <v>16250</v>
      </c>
      <c r="G5883" s="868" t="s">
        <v>16249</v>
      </c>
      <c r="H5883" s="867" t="s">
        <v>7756</v>
      </c>
      <c r="I5883" s="867" t="s">
        <v>2737</v>
      </c>
      <c r="J5883" s="867" t="s">
        <v>8142</v>
      </c>
      <c r="K5883" s="866">
        <v>3</v>
      </c>
      <c r="L5883" s="866">
        <v>12</v>
      </c>
      <c r="M5883" s="865">
        <v>53729.141658923581</v>
      </c>
      <c r="N5883" s="866">
        <v>1</v>
      </c>
      <c r="O5883" s="866">
        <v>6</v>
      </c>
      <c r="P5883" s="865">
        <v>26082.9</v>
      </c>
    </row>
    <row r="5884" spans="1:16" ht="33.75" x14ac:dyDescent="0.25">
      <c r="A5884" s="867" t="s">
        <v>7760</v>
      </c>
      <c r="B5884" s="867" t="s">
        <v>3626</v>
      </c>
      <c r="C5884" s="867" t="s">
        <v>3031</v>
      </c>
      <c r="D5884" s="868" t="s">
        <v>16248</v>
      </c>
      <c r="E5884" s="870">
        <v>4200</v>
      </c>
      <c r="F5884" s="869" t="s">
        <v>16247</v>
      </c>
      <c r="G5884" s="868" t="s">
        <v>16246</v>
      </c>
      <c r="H5884" s="867" t="s">
        <v>7796</v>
      </c>
      <c r="I5884" s="867" t="s">
        <v>16245</v>
      </c>
      <c r="J5884" s="867" t="s">
        <v>7809</v>
      </c>
      <c r="K5884" s="866">
        <v>2</v>
      </c>
      <c r="L5884" s="866">
        <v>12</v>
      </c>
      <c r="M5884" s="865">
        <v>53729.141658923581</v>
      </c>
      <c r="N5884" s="866">
        <v>1</v>
      </c>
      <c r="O5884" s="866">
        <v>6</v>
      </c>
      <c r="P5884" s="865">
        <v>26082.9</v>
      </c>
    </row>
    <row r="5885" spans="1:16" ht="33.75" x14ac:dyDescent="0.25">
      <c r="A5885" s="867" t="s">
        <v>7760</v>
      </c>
      <c r="B5885" s="867" t="s">
        <v>3626</v>
      </c>
      <c r="C5885" s="867" t="s">
        <v>3031</v>
      </c>
      <c r="D5885" s="868" t="s">
        <v>13521</v>
      </c>
      <c r="E5885" s="870">
        <v>4200</v>
      </c>
      <c r="F5885" s="869" t="s">
        <v>16244</v>
      </c>
      <c r="G5885" s="868" t="s">
        <v>16243</v>
      </c>
      <c r="H5885" s="867" t="s">
        <v>7796</v>
      </c>
      <c r="I5885" s="867" t="s">
        <v>2685</v>
      </c>
      <c r="J5885" s="867" t="s">
        <v>7777</v>
      </c>
      <c r="K5885" s="866">
        <v>3</v>
      </c>
      <c r="L5885" s="866">
        <v>12</v>
      </c>
      <c r="M5885" s="865">
        <v>53729.141658923581</v>
      </c>
      <c r="N5885" s="866">
        <v>0</v>
      </c>
      <c r="O5885" s="866">
        <v>0</v>
      </c>
      <c r="P5885" s="865">
        <v>0</v>
      </c>
    </row>
    <row r="5886" spans="1:16" ht="33.75" x14ac:dyDescent="0.25">
      <c r="A5886" s="867" t="s">
        <v>7760</v>
      </c>
      <c r="B5886" s="867" t="s">
        <v>3626</v>
      </c>
      <c r="C5886" s="867" t="s">
        <v>3031</v>
      </c>
      <c r="D5886" s="868" t="s">
        <v>8292</v>
      </c>
      <c r="E5886" s="870">
        <v>1500</v>
      </c>
      <c r="F5886" s="869" t="s">
        <v>16242</v>
      </c>
      <c r="G5886" s="868" t="s">
        <v>16241</v>
      </c>
      <c r="H5886" s="867"/>
      <c r="I5886" s="867"/>
      <c r="J5886" s="867"/>
      <c r="K5886" s="866">
        <v>3</v>
      </c>
      <c r="L5886" s="866">
        <v>12</v>
      </c>
      <c r="M5886" s="865">
        <v>19188.979163901276</v>
      </c>
      <c r="N5886" s="866">
        <v>2</v>
      </c>
      <c r="O5886" s="866">
        <v>6</v>
      </c>
      <c r="P5886" s="865">
        <v>9882.9</v>
      </c>
    </row>
    <row r="5887" spans="1:16" ht="33.75" x14ac:dyDescent="0.25">
      <c r="A5887" s="867" t="s">
        <v>7760</v>
      </c>
      <c r="B5887" s="867" t="s">
        <v>3626</v>
      </c>
      <c r="C5887" s="867" t="s">
        <v>3031</v>
      </c>
      <c r="D5887" s="868" t="s">
        <v>9205</v>
      </c>
      <c r="E5887" s="870">
        <v>4200</v>
      </c>
      <c r="F5887" s="869" t="s">
        <v>16240</v>
      </c>
      <c r="G5887" s="868" t="s">
        <v>16239</v>
      </c>
      <c r="H5887" s="867" t="s">
        <v>7796</v>
      </c>
      <c r="I5887" s="867" t="s">
        <v>2685</v>
      </c>
      <c r="J5887" s="867" t="s">
        <v>7777</v>
      </c>
      <c r="K5887" s="866">
        <v>2</v>
      </c>
      <c r="L5887" s="866">
        <v>12</v>
      </c>
      <c r="M5887" s="865">
        <v>53729.141658923581</v>
      </c>
      <c r="N5887" s="866">
        <v>0</v>
      </c>
      <c r="O5887" s="866">
        <v>0</v>
      </c>
      <c r="P5887" s="865">
        <v>0</v>
      </c>
    </row>
    <row r="5888" spans="1:16" ht="33.75" x14ac:dyDescent="0.25">
      <c r="A5888" s="867" t="s">
        <v>7760</v>
      </c>
      <c r="B5888" s="867" t="s">
        <v>3626</v>
      </c>
      <c r="C5888" s="867" t="s">
        <v>3031</v>
      </c>
      <c r="D5888" s="868" t="s">
        <v>8292</v>
      </c>
      <c r="E5888" s="870">
        <v>1500</v>
      </c>
      <c r="F5888" s="869" t="s">
        <v>16238</v>
      </c>
      <c r="G5888" s="868" t="s">
        <v>16237</v>
      </c>
      <c r="H5888" s="867"/>
      <c r="I5888" s="867"/>
      <c r="J5888" s="867"/>
      <c r="K5888" s="866">
        <v>3</v>
      </c>
      <c r="L5888" s="866">
        <v>12</v>
      </c>
      <c r="M5888" s="865">
        <v>19188.979163901276</v>
      </c>
      <c r="N5888" s="866">
        <v>1</v>
      </c>
      <c r="O5888" s="866">
        <v>6</v>
      </c>
      <c r="P5888" s="865">
        <v>9882.9</v>
      </c>
    </row>
    <row r="5889" spans="1:16" ht="33.75" x14ac:dyDescent="0.25">
      <c r="A5889" s="867" t="s">
        <v>7760</v>
      </c>
      <c r="B5889" s="867" t="s">
        <v>3626</v>
      </c>
      <c r="C5889" s="867" t="s">
        <v>3031</v>
      </c>
      <c r="D5889" s="868" t="s">
        <v>1876</v>
      </c>
      <c r="E5889" s="870">
        <v>2200</v>
      </c>
      <c r="F5889" s="869" t="s">
        <v>16236</v>
      </c>
      <c r="G5889" s="868" t="s">
        <v>16235</v>
      </c>
      <c r="H5889" s="867" t="s">
        <v>2751</v>
      </c>
      <c r="I5889" s="867" t="s">
        <v>4132</v>
      </c>
      <c r="J5889" s="867" t="s">
        <v>8041</v>
      </c>
      <c r="K5889" s="866">
        <v>4</v>
      </c>
      <c r="L5889" s="866">
        <v>12</v>
      </c>
      <c r="M5889" s="865">
        <v>28143.836107055209</v>
      </c>
      <c r="N5889" s="866">
        <v>1</v>
      </c>
      <c r="O5889" s="866">
        <v>6</v>
      </c>
      <c r="P5889" s="865">
        <v>14082.9</v>
      </c>
    </row>
    <row r="5890" spans="1:16" ht="33.75" x14ac:dyDescent="0.25">
      <c r="A5890" s="867" t="s">
        <v>7760</v>
      </c>
      <c r="B5890" s="867" t="s">
        <v>3626</v>
      </c>
      <c r="C5890" s="867" t="s">
        <v>3031</v>
      </c>
      <c r="D5890" s="868" t="s">
        <v>8448</v>
      </c>
      <c r="E5890" s="870">
        <v>6000</v>
      </c>
      <c r="F5890" s="869" t="s">
        <v>16234</v>
      </c>
      <c r="G5890" s="868" t="s">
        <v>16233</v>
      </c>
      <c r="H5890" s="867" t="s">
        <v>7756</v>
      </c>
      <c r="I5890" s="867" t="s">
        <v>8434</v>
      </c>
      <c r="J5890" s="867" t="s">
        <v>7792</v>
      </c>
      <c r="K5890" s="866">
        <v>3</v>
      </c>
      <c r="L5890" s="866">
        <v>12</v>
      </c>
      <c r="M5890" s="865">
        <v>70359.590267638021</v>
      </c>
      <c r="N5890" s="866">
        <v>3</v>
      </c>
      <c r="O5890" s="866">
        <v>6</v>
      </c>
      <c r="P5890" s="865">
        <v>36882.9</v>
      </c>
    </row>
    <row r="5891" spans="1:16" ht="33.75" x14ac:dyDescent="0.25">
      <c r="A5891" s="867" t="s">
        <v>7760</v>
      </c>
      <c r="B5891" s="867" t="s">
        <v>3626</v>
      </c>
      <c r="C5891" s="867" t="s">
        <v>3031</v>
      </c>
      <c r="D5891" s="868" t="s">
        <v>16232</v>
      </c>
      <c r="E5891" s="870">
        <v>9000</v>
      </c>
      <c r="F5891" s="869" t="s">
        <v>16231</v>
      </c>
      <c r="G5891" s="868" t="s">
        <v>16230</v>
      </c>
      <c r="H5891" s="867" t="s">
        <v>7817</v>
      </c>
      <c r="I5891" s="867" t="s">
        <v>10816</v>
      </c>
      <c r="J5891" s="867" t="s">
        <v>7936</v>
      </c>
      <c r="K5891" s="866">
        <v>2</v>
      </c>
      <c r="L5891" s="866">
        <v>12</v>
      </c>
      <c r="M5891" s="865">
        <v>115133.87498340767</v>
      </c>
      <c r="N5891" s="866">
        <v>1</v>
      </c>
      <c r="O5891" s="866">
        <v>6</v>
      </c>
      <c r="P5891" s="865">
        <v>54882.9</v>
      </c>
    </row>
    <row r="5892" spans="1:16" ht="33.75" x14ac:dyDescent="0.25">
      <c r="A5892" s="867" t="s">
        <v>7760</v>
      </c>
      <c r="B5892" s="867" t="s">
        <v>3626</v>
      </c>
      <c r="C5892" s="867" t="s">
        <v>3031</v>
      </c>
      <c r="D5892" s="868" t="s">
        <v>11438</v>
      </c>
      <c r="E5892" s="870">
        <v>5500</v>
      </c>
      <c r="F5892" s="869" t="s">
        <v>16229</v>
      </c>
      <c r="G5892" s="868" t="s">
        <v>16228</v>
      </c>
      <c r="H5892" s="867" t="s">
        <v>7796</v>
      </c>
      <c r="I5892" s="867" t="s">
        <v>2685</v>
      </c>
      <c r="J5892" s="867" t="s">
        <v>7836</v>
      </c>
      <c r="K5892" s="866">
        <v>2</v>
      </c>
      <c r="L5892" s="866">
        <v>12</v>
      </c>
      <c r="M5892" s="865">
        <v>70359.590267638021</v>
      </c>
      <c r="N5892" s="866">
        <v>1</v>
      </c>
      <c r="O5892" s="866">
        <v>6</v>
      </c>
      <c r="P5892" s="865">
        <v>33882.9</v>
      </c>
    </row>
    <row r="5893" spans="1:16" ht="33.75" x14ac:dyDescent="0.25">
      <c r="A5893" s="867" t="s">
        <v>7760</v>
      </c>
      <c r="B5893" s="867" t="s">
        <v>3626</v>
      </c>
      <c r="C5893" s="867" t="s">
        <v>3031</v>
      </c>
      <c r="D5893" s="868" t="s">
        <v>16227</v>
      </c>
      <c r="E5893" s="870">
        <v>13000</v>
      </c>
      <c r="F5893" s="869" t="s">
        <v>16226</v>
      </c>
      <c r="G5893" s="868" t="s">
        <v>16225</v>
      </c>
      <c r="H5893" s="867" t="s">
        <v>7756</v>
      </c>
      <c r="I5893" s="867" t="s">
        <v>2703</v>
      </c>
      <c r="J5893" s="867" t="s">
        <v>7773</v>
      </c>
      <c r="K5893" s="866">
        <v>4</v>
      </c>
      <c r="L5893" s="866">
        <v>5</v>
      </c>
      <c r="M5893" s="865">
        <v>69293.5358696435</v>
      </c>
      <c r="N5893" s="866">
        <v>0</v>
      </c>
      <c r="O5893" s="866">
        <v>0</v>
      </c>
      <c r="P5893" s="865">
        <v>0</v>
      </c>
    </row>
    <row r="5894" spans="1:16" ht="33.75" x14ac:dyDescent="0.25">
      <c r="A5894" s="867" t="s">
        <v>7760</v>
      </c>
      <c r="B5894" s="867" t="s">
        <v>3626</v>
      </c>
      <c r="C5894" s="867" t="s">
        <v>3031</v>
      </c>
      <c r="D5894" s="868" t="s">
        <v>16224</v>
      </c>
      <c r="E5894" s="870">
        <v>13000</v>
      </c>
      <c r="F5894" s="869" t="s">
        <v>16223</v>
      </c>
      <c r="G5894" s="868" t="s">
        <v>16222</v>
      </c>
      <c r="H5894" s="867" t="s">
        <v>7756</v>
      </c>
      <c r="I5894" s="867" t="s">
        <v>16221</v>
      </c>
      <c r="J5894" s="867" t="s">
        <v>8392</v>
      </c>
      <c r="K5894" s="866">
        <v>2</v>
      </c>
      <c r="L5894" s="866">
        <v>3</v>
      </c>
      <c r="M5894" s="865">
        <v>41576.121521786103</v>
      </c>
      <c r="N5894" s="866">
        <v>0</v>
      </c>
      <c r="O5894" s="866">
        <v>0</v>
      </c>
      <c r="P5894" s="865">
        <v>0</v>
      </c>
    </row>
    <row r="5895" spans="1:16" ht="33.75" x14ac:dyDescent="0.25">
      <c r="A5895" s="867" t="s">
        <v>7760</v>
      </c>
      <c r="B5895" s="867" t="s">
        <v>3626</v>
      </c>
      <c r="C5895" s="867" t="s">
        <v>3031</v>
      </c>
      <c r="D5895" s="868" t="s">
        <v>8748</v>
      </c>
      <c r="E5895" s="870">
        <v>7500</v>
      </c>
      <c r="F5895" s="869" t="s">
        <v>16220</v>
      </c>
      <c r="G5895" s="868" t="s">
        <v>16219</v>
      </c>
      <c r="H5895" s="867" t="s">
        <v>7756</v>
      </c>
      <c r="I5895" s="867" t="s">
        <v>2772</v>
      </c>
      <c r="J5895" s="867" t="s">
        <v>8142</v>
      </c>
      <c r="K5895" s="866">
        <v>2</v>
      </c>
      <c r="L5895" s="866">
        <v>5</v>
      </c>
      <c r="M5895" s="865">
        <v>39977.039924794328</v>
      </c>
      <c r="N5895" s="866">
        <v>0</v>
      </c>
      <c r="O5895" s="866">
        <v>0</v>
      </c>
      <c r="P5895" s="865">
        <v>0</v>
      </c>
    </row>
    <row r="5896" spans="1:16" ht="33.75" x14ac:dyDescent="0.25">
      <c r="A5896" s="867" t="s">
        <v>7760</v>
      </c>
      <c r="B5896" s="867" t="s">
        <v>3626</v>
      </c>
      <c r="C5896" s="867" t="s">
        <v>3031</v>
      </c>
      <c r="D5896" s="868" t="s">
        <v>12881</v>
      </c>
      <c r="E5896" s="870">
        <v>2200</v>
      </c>
      <c r="F5896" s="869" t="s">
        <v>16218</v>
      </c>
      <c r="G5896" s="868" t="s">
        <v>16217</v>
      </c>
      <c r="H5896" s="867" t="s">
        <v>7756</v>
      </c>
      <c r="I5896" s="867" t="s">
        <v>16216</v>
      </c>
      <c r="J5896" s="867" t="s">
        <v>8142</v>
      </c>
      <c r="K5896" s="866">
        <v>2</v>
      </c>
      <c r="L5896" s="866">
        <v>2</v>
      </c>
      <c r="M5896" s="865">
        <v>4690.6393511758679</v>
      </c>
      <c r="N5896" s="866">
        <v>0</v>
      </c>
      <c r="O5896" s="866">
        <v>0</v>
      </c>
      <c r="P5896" s="865">
        <v>0</v>
      </c>
    </row>
    <row r="5897" spans="1:16" ht="33.75" x14ac:dyDescent="0.25">
      <c r="A5897" s="867" t="s">
        <v>7760</v>
      </c>
      <c r="B5897" s="867" t="s">
        <v>3626</v>
      </c>
      <c r="C5897" s="867" t="s">
        <v>3031</v>
      </c>
      <c r="D5897" s="868" t="s">
        <v>12881</v>
      </c>
      <c r="E5897" s="870">
        <v>2200</v>
      </c>
      <c r="F5897" s="869" t="s">
        <v>16215</v>
      </c>
      <c r="G5897" s="868" t="s">
        <v>16214</v>
      </c>
      <c r="H5897" s="867"/>
      <c r="I5897" s="867"/>
      <c r="J5897" s="867"/>
      <c r="K5897" s="866">
        <v>4</v>
      </c>
      <c r="L5897" s="866">
        <v>12</v>
      </c>
      <c r="M5897" s="865">
        <v>28143.836107055209</v>
      </c>
      <c r="N5897" s="866">
        <v>2</v>
      </c>
      <c r="O5897" s="866">
        <v>6</v>
      </c>
      <c r="P5897" s="865">
        <v>14082.9</v>
      </c>
    </row>
    <row r="5898" spans="1:16" ht="33.75" x14ac:dyDescent="0.25">
      <c r="A5898" s="867" t="s">
        <v>7760</v>
      </c>
      <c r="B5898" s="867" t="s">
        <v>3626</v>
      </c>
      <c r="C5898" s="867" t="s">
        <v>3031</v>
      </c>
      <c r="D5898" s="868" t="s">
        <v>7405</v>
      </c>
      <c r="E5898" s="870">
        <v>2200</v>
      </c>
      <c r="F5898" s="869" t="s">
        <v>16213</v>
      </c>
      <c r="G5898" s="868" t="s">
        <v>16212</v>
      </c>
      <c r="H5898" s="867"/>
      <c r="I5898" s="867"/>
      <c r="J5898" s="867"/>
      <c r="K5898" s="866">
        <v>2</v>
      </c>
      <c r="L5898" s="866">
        <v>12</v>
      </c>
      <c r="M5898" s="865">
        <v>28143.836107055209</v>
      </c>
      <c r="N5898" s="866">
        <v>2</v>
      </c>
      <c r="O5898" s="866">
        <v>6</v>
      </c>
      <c r="P5898" s="865">
        <v>14082.9</v>
      </c>
    </row>
    <row r="5899" spans="1:16" ht="33.75" x14ac:dyDescent="0.25">
      <c r="A5899" s="867" t="s">
        <v>7760</v>
      </c>
      <c r="B5899" s="867" t="s">
        <v>3626</v>
      </c>
      <c r="C5899" s="867" t="s">
        <v>3031</v>
      </c>
      <c r="D5899" s="868" t="s">
        <v>8073</v>
      </c>
      <c r="E5899" s="870">
        <v>2500</v>
      </c>
      <c r="F5899" s="869" t="s">
        <v>16211</v>
      </c>
      <c r="G5899" s="868" t="s">
        <v>16210</v>
      </c>
      <c r="H5899" s="867"/>
      <c r="I5899" s="867"/>
      <c r="J5899" s="867"/>
      <c r="K5899" s="866">
        <v>4</v>
      </c>
      <c r="L5899" s="866">
        <v>12</v>
      </c>
      <c r="M5899" s="865">
        <v>31981.631939835464</v>
      </c>
      <c r="N5899" s="866">
        <v>1</v>
      </c>
      <c r="O5899" s="866">
        <v>1</v>
      </c>
      <c r="P5899" s="865">
        <v>2647.15</v>
      </c>
    </row>
    <row r="5900" spans="1:16" ht="33.75" x14ac:dyDescent="0.25">
      <c r="A5900" s="867" t="s">
        <v>7760</v>
      </c>
      <c r="B5900" s="867" t="s">
        <v>3626</v>
      </c>
      <c r="C5900" s="867" t="s">
        <v>3031</v>
      </c>
      <c r="D5900" s="868" t="s">
        <v>7405</v>
      </c>
      <c r="E5900" s="870">
        <v>2200</v>
      </c>
      <c r="F5900" s="869" t="s">
        <v>16209</v>
      </c>
      <c r="G5900" s="868" t="s">
        <v>16208</v>
      </c>
      <c r="H5900" s="867" t="s">
        <v>7756</v>
      </c>
      <c r="I5900" s="867" t="s">
        <v>2892</v>
      </c>
      <c r="J5900" s="867" t="s">
        <v>8014</v>
      </c>
      <c r="K5900" s="866">
        <v>2</v>
      </c>
      <c r="L5900" s="866">
        <v>12</v>
      </c>
      <c r="M5900" s="865">
        <v>28143.836107055209</v>
      </c>
      <c r="N5900" s="866">
        <v>2</v>
      </c>
      <c r="O5900" s="866">
        <v>6</v>
      </c>
      <c r="P5900" s="865">
        <v>14082.9</v>
      </c>
    </row>
    <row r="5901" spans="1:16" ht="33.75" x14ac:dyDescent="0.25">
      <c r="A5901" s="867" t="s">
        <v>7760</v>
      </c>
      <c r="B5901" s="867" t="s">
        <v>3626</v>
      </c>
      <c r="C5901" s="867" t="s">
        <v>3031</v>
      </c>
      <c r="D5901" s="868" t="s">
        <v>7863</v>
      </c>
      <c r="E5901" s="870">
        <v>2500</v>
      </c>
      <c r="F5901" s="869" t="s">
        <v>16207</v>
      </c>
      <c r="G5901" s="868" t="s">
        <v>16206</v>
      </c>
      <c r="H5901" s="867" t="s">
        <v>2751</v>
      </c>
      <c r="I5901" s="867" t="s">
        <v>2676</v>
      </c>
      <c r="J5901" s="867" t="s">
        <v>8957</v>
      </c>
      <c r="K5901" s="866">
        <v>2</v>
      </c>
      <c r="L5901" s="866">
        <v>12</v>
      </c>
      <c r="M5901" s="865">
        <v>31981.631939835464</v>
      </c>
      <c r="N5901" s="866">
        <v>2</v>
      </c>
      <c r="O5901" s="866">
        <v>6</v>
      </c>
      <c r="P5901" s="865">
        <v>15882.9</v>
      </c>
    </row>
    <row r="5902" spans="1:16" ht="33.75" x14ac:dyDescent="0.25">
      <c r="A5902" s="867" t="s">
        <v>7760</v>
      </c>
      <c r="B5902" s="867" t="s">
        <v>3626</v>
      </c>
      <c r="C5902" s="867" t="s">
        <v>3031</v>
      </c>
      <c r="D5902" s="868" t="s">
        <v>7405</v>
      </c>
      <c r="E5902" s="870">
        <v>2200</v>
      </c>
      <c r="F5902" s="869" t="s">
        <v>16205</v>
      </c>
      <c r="G5902" s="868" t="s">
        <v>16204</v>
      </c>
      <c r="H5902" s="867"/>
      <c r="I5902" s="867"/>
      <c r="J5902" s="867"/>
      <c r="K5902" s="866">
        <v>2</v>
      </c>
      <c r="L5902" s="866">
        <v>12</v>
      </c>
      <c r="M5902" s="865">
        <v>28143.836107055209</v>
      </c>
      <c r="N5902" s="866">
        <v>2</v>
      </c>
      <c r="O5902" s="866">
        <v>6</v>
      </c>
      <c r="P5902" s="865">
        <v>14082.9</v>
      </c>
    </row>
    <row r="5903" spans="1:16" ht="33.75" x14ac:dyDescent="0.25">
      <c r="A5903" s="867" t="s">
        <v>7760</v>
      </c>
      <c r="B5903" s="867" t="s">
        <v>3626</v>
      </c>
      <c r="C5903" s="867" t="s">
        <v>3031</v>
      </c>
      <c r="D5903" s="868" t="s">
        <v>7863</v>
      </c>
      <c r="E5903" s="870">
        <v>2500</v>
      </c>
      <c r="F5903" s="869" t="s">
        <v>16203</v>
      </c>
      <c r="G5903" s="868" t="s">
        <v>16202</v>
      </c>
      <c r="H5903" s="867"/>
      <c r="I5903" s="867"/>
      <c r="J5903" s="867"/>
      <c r="K5903" s="866">
        <v>3</v>
      </c>
      <c r="L5903" s="866">
        <v>12</v>
      </c>
      <c r="M5903" s="865">
        <v>31981.631939835464</v>
      </c>
      <c r="N5903" s="866">
        <v>2</v>
      </c>
      <c r="O5903" s="866">
        <v>6</v>
      </c>
      <c r="P5903" s="865">
        <v>15882.9</v>
      </c>
    </row>
    <row r="5904" spans="1:16" ht="33.75" x14ac:dyDescent="0.25">
      <c r="A5904" s="867" t="s">
        <v>7760</v>
      </c>
      <c r="B5904" s="867" t="s">
        <v>3626</v>
      </c>
      <c r="C5904" s="867" t="s">
        <v>3031</v>
      </c>
      <c r="D5904" s="868" t="s">
        <v>10865</v>
      </c>
      <c r="E5904" s="870">
        <v>2500</v>
      </c>
      <c r="F5904" s="869" t="s">
        <v>16201</v>
      </c>
      <c r="G5904" s="868" t="s">
        <v>16200</v>
      </c>
      <c r="H5904" s="867"/>
      <c r="I5904" s="867"/>
      <c r="J5904" s="867"/>
      <c r="K5904" s="866">
        <v>3</v>
      </c>
      <c r="L5904" s="866">
        <v>12</v>
      </c>
      <c r="M5904" s="865">
        <v>31981.631939835464</v>
      </c>
      <c r="N5904" s="866">
        <v>1</v>
      </c>
      <c r="O5904" s="866">
        <v>6</v>
      </c>
      <c r="P5904" s="865">
        <v>15882.9</v>
      </c>
    </row>
    <row r="5905" spans="1:16" ht="33.75" x14ac:dyDescent="0.25">
      <c r="A5905" s="867" t="s">
        <v>7760</v>
      </c>
      <c r="B5905" s="867" t="s">
        <v>3626</v>
      </c>
      <c r="C5905" s="867" t="s">
        <v>3031</v>
      </c>
      <c r="D5905" s="868" t="s">
        <v>8073</v>
      </c>
      <c r="E5905" s="870">
        <v>2500</v>
      </c>
      <c r="F5905" s="869" t="s">
        <v>16199</v>
      </c>
      <c r="G5905" s="868" t="s">
        <v>16198</v>
      </c>
      <c r="H5905" s="867" t="s">
        <v>7796</v>
      </c>
      <c r="I5905" s="867" t="s">
        <v>8800</v>
      </c>
      <c r="J5905" s="867" t="s">
        <v>7805</v>
      </c>
      <c r="K5905" s="866">
        <v>5</v>
      </c>
      <c r="L5905" s="866">
        <v>12</v>
      </c>
      <c r="M5905" s="865">
        <v>31981.631939835464</v>
      </c>
      <c r="N5905" s="866">
        <v>2</v>
      </c>
      <c r="O5905" s="866">
        <v>6</v>
      </c>
      <c r="P5905" s="865">
        <v>15882.9</v>
      </c>
    </row>
    <row r="5906" spans="1:16" ht="33.75" x14ac:dyDescent="0.25">
      <c r="A5906" s="867" t="s">
        <v>7760</v>
      </c>
      <c r="B5906" s="867" t="s">
        <v>3626</v>
      </c>
      <c r="C5906" s="867" t="s">
        <v>3031</v>
      </c>
      <c r="D5906" s="868" t="s">
        <v>8292</v>
      </c>
      <c r="E5906" s="870">
        <v>1500</v>
      </c>
      <c r="F5906" s="869" t="s">
        <v>16197</v>
      </c>
      <c r="G5906" s="868" t="s">
        <v>16196</v>
      </c>
      <c r="H5906" s="867"/>
      <c r="I5906" s="867"/>
      <c r="J5906" s="867"/>
      <c r="K5906" s="866">
        <v>3</v>
      </c>
      <c r="L5906" s="866">
        <v>12</v>
      </c>
      <c r="M5906" s="865">
        <v>19188.979163901276</v>
      </c>
      <c r="N5906" s="866">
        <v>2</v>
      </c>
      <c r="O5906" s="866">
        <v>6</v>
      </c>
      <c r="P5906" s="865">
        <v>9882.9</v>
      </c>
    </row>
    <row r="5907" spans="1:16" ht="33.75" x14ac:dyDescent="0.25">
      <c r="A5907" s="867" t="s">
        <v>7760</v>
      </c>
      <c r="B5907" s="867" t="s">
        <v>3626</v>
      </c>
      <c r="C5907" s="867" t="s">
        <v>3031</v>
      </c>
      <c r="D5907" s="868" t="s">
        <v>7405</v>
      </c>
      <c r="E5907" s="870">
        <v>2200</v>
      </c>
      <c r="F5907" s="869" t="s">
        <v>16195</v>
      </c>
      <c r="G5907" s="868" t="s">
        <v>16194</v>
      </c>
      <c r="H5907" s="867" t="s">
        <v>7796</v>
      </c>
      <c r="I5907" s="867" t="s">
        <v>2737</v>
      </c>
      <c r="J5907" s="867" t="s">
        <v>7964</v>
      </c>
      <c r="K5907" s="866">
        <v>1</v>
      </c>
      <c r="L5907" s="866">
        <v>3</v>
      </c>
      <c r="M5907" s="865">
        <v>7035.9590267638023</v>
      </c>
      <c r="N5907" s="866">
        <v>0</v>
      </c>
      <c r="O5907" s="866">
        <v>0</v>
      </c>
      <c r="P5907" s="865">
        <v>0</v>
      </c>
    </row>
    <row r="5908" spans="1:16" ht="33.75" x14ac:dyDescent="0.25">
      <c r="A5908" s="867" t="s">
        <v>7760</v>
      </c>
      <c r="B5908" s="867" t="s">
        <v>3626</v>
      </c>
      <c r="C5908" s="867" t="s">
        <v>3031</v>
      </c>
      <c r="D5908" s="868" t="s">
        <v>7854</v>
      </c>
      <c r="E5908" s="870">
        <v>4200</v>
      </c>
      <c r="F5908" s="869" t="s">
        <v>16193</v>
      </c>
      <c r="G5908" s="868" t="s">
        <v>16192</v>
      </c>
      <c r="H5908" s="867" t="s">
        <v>7756</v>
      </c>
      <c r="I5908" s="867" t="s">
        <v>2772</v>
      </c>
      <c r="J5908" s="867" t="s">
        <v>7800</v>
      </c>
      <c r="K5908" s="866">
        <v>3</v>
      </c>
      <c r="L5908" s="866">
        <v>12</v>
      </c>
      <c r="M5908" s="865">
        <v>53729.141658923581</v>
      </c>
      <c r="N5908" s="866">
        <v>2</v>
      </c>
      <c r="O5908" s="866">
        <v>6</v>
      </c>
      <c r="P5908" s="865">
        <v>26082.9</v>
      </c>
    </row>
    <row r="5909" spans="1:16" ht="33.75" x14ac:dyDescent="0.25">
      <c r="A5909" s="867" t="s">
        <v>7760</v>
      </c>
      <c r="B5909" s="867" t="s">
        <v>3626</v>
      </c>
      <c r="C5909" s="867" t="s">
        <v>3031</v>
      </c>
      <c r="D5909" s="868" t="s">
        <v>15229</v>
      </c>
      <c r="E5909" s="870">
        <v>13000</v>
      </c>
      <c r="F5909" s="869" t="s">
        <v>16191</v>
      </c>
      <c r="G5909" s="868" t="s">
        <v>16190</v>
      </c>
      <c r="H5909" s="867" t="s">
        <v>7756</v>
      </c>
      <c r="I5909" s="867" t="s">
        <v>4477</v>
      </c>
      <c r="J5909" s="867" t="s">
        <v>7988</v>
      </c>
      <c r="K5909" s="866">
        <v>1</v>
      </c>
      <c r="L5909" s="866">
        <v>3</v>
      </c>
      <c r="M5909" s="865">
        <v>41576.121521786103</v>
      </c>
      <c r="N5909" s="866">
        <v>0</v>
      </c>
      <c r="O5909" s="866">
        <v>0</v>
      </c>
      <c r="P5909" s="865">
        <v>0</v>
      </c>
    </row>
    <row r="5910" spans="1:16" ht="33.75" x14ac:dyDescent="0.25">
      <c r="A5910" s="867" t="s">
        <v>7760</v>
      </c>
      <c r="B5910" s="867" t="s">
        <v>3626</v>
      </c>
      <c r="C5910" s="867" t="s">
        <v>3031</v>
      </c>
      <c r="D5910" s="868" t="s">
        <v>16189</v>
      </c>
      <c r="E5910" s="870">
        <v>14000</v>
      </c>
      <c r="F5910" s="869" t="s">
        <v>16188</v>
      </c>
      <c r="G5910" s="868" t="s">
        <v>16187</v>
      </c>
      <c r="H5910" s="867" t="s">
        <v>7756</v>
      </c>
      <c r="I5910" s="867" t="s">
        <v>16186</v>
      </c>
      <c r="J5910" s="867" t="s">
        <v>8865</v>
      </c>
      <c r="K5910" s="866">
        <v>3</v>
      </c>
      <c r="L5910" s="866">
        <v>12</v>
      </c>
      <c r="M5910" s="865">
        <v>179097.13886307861</v>
      </c>
      <c r="N5910" s="866">
        <v>1</v>
      </c>
      <c r="O5910" s="866">
        <v>6</v>
      </c>
      <c r="P5910" s="865">
        <v>84882.9</v>
      </c>
    </row>
    <row r="5911" spans="1:16" ht="33.75" x14ac:dyDescent="0.25">
      <c r="A5911" s="867" t="s">
        <v>7760</v>
      </c>
      <c r="B5911" s="867" t="s">
        <v>3626</v>
      </c>
      <c r="C5911" s="867" t="s">
        <v>3031</v>
      </c>
      <c r="D5911" s="868" t="s">
        <v>15225</v>
      </c>
      <c r="E5911" s="870">
        <v>14000</v>
      </c>
      <c r="F5911" s="869" t="s">
        <v>16185</v>
      </c>
      <c r="G5911" s="868" t="s">
        <v>16184</v>
      </c>
      <c r="H5911" s="867"/>
      <c r="I5911" s="867"/>
      <c r="J5911" s="867"/>
      <c r="K5911" s="866">
        <v>1</v>
      </c>
      <c r="L5911" s="866">
        <v>3</v>
      </c>
      <c r="M5911" s="865">
        <v>44774.284715769652</v>
      </c>
      <c r="N5911" s="866">
        <v>0</v>
      </c>
      <c r="O5911" s="866">
        <v>0</v>
      </c>
      <c r="P5911" s="865">
        <v>0</v>
      </c>
    </row>
    <row r="5912" spans="1:16" ht="33.75" x14ac:dyDescent="0.25">
      <c r="A5912" s="867" t="s">
        <v>7760</v>
      </c>
      <c r="B5912" s="867" t="s">
        <v>3626</v>
      </c>
      <c r="C5912" s="867" t="s">
        <v>3031</v>
      </c>
      <c r="D5912" s="868" t="s">
        <v>7405</v>
      </c>
      <c r="E5912" s="870">
        <v>2200</v>
      </c>
      <c r="F5912" s="869" t="s">
        <v>16183</v>
      </c>
      <c r="G5912" s="868" t="s">
        <v>16182</v>
      </c>
      <c r="H5912" s="867" t="s">
        <v>2751</v>
      </c>
      <c r="I5912" s="867" t="s">
        <v>2741</v>
      </c>
      <c r="J5912" s="867" t="s">
        <v>12098</v>
      </c>
      <c r="K5912" s="866">
        <v>3</v>
      </c>
      <c r="L5912" s="866">
        <v>12</v>
      </c>
      <c r="M5912" s="865">
        <v>28143.836107055209</v>
      </c>
      <c r="N5912" s="866">
        <v>1</v>
      </c>
      <c r="O5912" s="866">
        <v>1</v>
      </c>
      <c r="P5912" s="865">
        <v>2347.15</v>
      </c>
    </row>
    <row r="5913" spans="1:16" ht="33.75" x14ac:dyDescent="0.25">
      <c r="A5913" s="867" t="s">
        <v>7760</v>
      </c>
      <c r="B5913" s="867" t="s">
        <v>3626</v>
      </c>
      <c r="C5913" s="867" t="s">
        <v>3031</v>
      </c>
      <c r="D5913" s="868" t="s">
        <v>7854</v>
      </c>
      <c r="E5913" s="870">
        <v>4200</v>
      </c>
      <c r="F5913" s="869" t="s">
        <v>16181</v>
      </c>
      <c r="G5913" s="868" t="s">
        <v>16180</v>
      </c>
      <c r="H5913" s="867" t="s">
        <v>7756</v>
      </c>
      <c r="I5913" s="867" t="s">
        <v>2892</v>
      </c>
      <c r="J5913" s="867" t="s">
        <v>11518</v>
      </c>
      <c r="K5913" s="866">
        <v>4</v>
      </c>
      <c r="L5913" s="866">
        <v>12</v>
      </c>
      <c r="M5913" s="865">
        <v>53729.141658923581</v>
      </c>
      <c r="N5913" s="866">
        <v>4</v>
      </c>
      <c r="O5913" s="866">
        <v>6</v>
      </c>
      <c r="P5913" s="865">
        <v>26082.9</v>
      </c>
    </row>
    <row r="5914" spans="1:16" ht="33.75" x14ac:dyDescent="0.25">
      <c r="A5914" s="867" t="s">
        <v>7760</v>
      </c>
      <c r="B5914" s="867" t="s">
        <v>3626</v>
      </c>
      <c r="C5914" s="867" t="s">
        <v>3031</v>
      </c>
      <c r="D5914" s="868" t="s">
        <v>16179</v>
      </c>
      <c r="E5914" s="870">
        <v>12000</v>
      </c>
      <c r="F5914" s="869" t="s">
        <v>16178</v>
      </c>
      <c r="G5914" s="868" t="s">
        <v>16177</v>
      </c>
      <c r="H5914" s="867" t="s">
        <v>7817</v>
      </c>
      <c r="I5914" s="867" t="s">
        <v>7937</v>
      </c>
      <c r="J5914" s="867" t="s">
        <v>8036</v>
      </c>
      <c r="K5914" s="866">
        <v>3</v>
      </c>
      <c r="L5914" s="866">
        <v>12</v>
      </c>
      <c r="M5914" s="865">
        <v>153511.83331121021</v>
      </c>
      <c r="N5914" s="866">
        <v>0</v>
      </c>
      <c r="O5914" s="866">
        <v>0</v>
      </c>
      <c r="P5914" s="865">
        <v>0</v>
      </c>
    </row>
    <row r="5915" spans="1:16" ht="33.75" x14ac:dyDescent="0.25">
      <c r="A5915" s="867" t="s">
        <v>7760</v>
      </c>
      <c r="B5915" s="867" t="s">
        <v>3626</v>
      </c>
      <c r="C5915" s="867" t="s">
        <v>3031</v>
      </c>
      <c r="D5915" s="868" t="s">
        <v>7863</v>
      </c>
      <c r="E5915" s="870">
        <v>2500</v>
      </c>
      <c r="F5915" s="869" t="s">
        <v>16176</v>
      </c>
      <c r="G5915" s="868" t="s">
        <v>16175</v>
      </c>
      <c r="H5915" s="867" t="s">
        <v>7796</v>
      </c>
      <c r="I5915" s="867" t="s">
        <v>5073</v>
      </c>
      <c r="J5915" s="867" t="s">
        <v>9015</v>
      </c>
      <c r="K5915" s="866">
        <v>2</v>
      </c>
      <c r="L5915" s="866">
        <v>12</v>
      </c>
      <c r="M5915" s="865">
        <v>31981.631939835464</v>
      </c>
      <c r="N5915" s="866">
        <v>2</v>
      </c>
      <c r="O5915" s="866">
        <v>6</v>
      </c>
      <c r="P5915" s="865">
        <v>15882.9</v>
      </c>
    </row>
    <row r="5916" spans="1:16" ht="33.75" x14ac:dyDescent="0.25">
      <c r="A5916" s="867" t="s">
        <v>7760</v>
      </c>
      <c r="B5916" s="867" t="s">
        <v>3626</v>
      </c>
      <c r="C5916" s="867" t="s">
        <v>3031</v>
      </c>
      <c r="D5916" s="868" t="s">
        <v>7863</v>
      </c>
      <c r="E5916" s="870">
        <v>2500</v>
      </c>
      <c r="F5916" s="869" t="s">
        <v>16174</v>
      </c>
      <c r="G5916" s="868" t="s">
        <v>16173</v>
      </c>
      <c r="H5916" s="867"/>
      <c r="I5916" s="867"/>
      <c r="J5916" s="867"/>
      <c r="K5916" s="866">
        <v>2</v>
      </c>
      <c r="L5916" s="866">
        <v>12</v>
      </c>
      <c r="M5916" s="865">
        <v>31981.631939835464</v>
      </c>
      <c r="N5916" s="866">
        <v>2</v>
      </c>
      <c r="O5916" s="866">
        <v>6</v>
      </c>
      <c r="P5916" s="865">
        <v>15882.9</v>
      </c>
    </row>
    <row r="5917" spans="1:16" ht="33.75" x14ac:dyDescent="0.25">
      <c r="A5917" s="867" t="s">
        <v>7760</v>
      </c>
      <c r="B5917" s="867" t="s">
        <v>3626</v>
      </c>
      <c r="C5917" s="867" t="s">
        <v>3031</v>
      </c>
      <c r="D5917" s="868" t="s">
        <v>16172</v>
      </c>
      <c r="E5917" s="870">
        <v>13000</v>
      </c>
      <c r="F5917" s="869" t="s">
        <v>16171</v>
      </c>
      <c r="G5917" s="868" t="s">
        <v>16170</v>
      </c>
      <c r="H5917" s="867" t="s">
        <v>7817</v>
      </c>
      <c r="I5917" s="867" t="s">
        <v>5002</v>
      </c>
      <c r="J5917" s="867" t="s">
        <v>7836</v>
      </c>
      <c r="K5917" s="866">
        <v>3</v>
      </c>
      <c r="L5917" s="866">
        <v>12</v>
      </c>
      <c r="M5917" s="865">
        <v>166304.48608714441</v>
      </c>
      <c r="N5917" s="866">
        <v>3</v>
      </c>
      <c r="O5917" s="866">
        <v>5</v>
      </c>
      <c r="P5917" s="865">
        <v>65735.75</v>
      </c>
    </row>
    <row r="5918" spans="1:16" ht="33.75" x14ac:dyDescent="0.25">
      <c r="A5918" s="867" t="s">
        <v>7760</v>
      </c>
      <c r="B5918" s="867" t="s">
        <v>3626</v>
      </c>
      <c r="C5918" s="867" t="s">
        <v>3031</v>
      </c>
      <c r="D5918" s="868" t="s">
        <v>7854</v>
      </c>
      <c r="E5918" s="870">
        <v>4200</v>
      </c>
      <c r="F5918" s="869" t="s">
        <v>16169</v>
      </c>
      <c r="G5918" s="868" t="s">
        <v>16168</v>
      </c>
      <c r="H5918" s="867" t="s">
        <v>7796</v>
      </c>
      <c r="I5918" s="867" t="s">
        <v>7822</v>
      </c>
      <c r="J5918" s="867" t="s">
        <v>7881</v>
      </c>
      <c r="K5918" s="866">
        <v>2</v>
      </c>
      <c r="L5918" s="866">
        <v>12</v>
      </c>
      <c r="M5918" s="865">
        <v>53729.141658923581</v>
      </c>
      <c r="N5918" s="866">
        <v>2</v>
      </c>
      <c r="O5918" s="866">
        <v>6</v>
      </c>
      <c r="P5918" s="865">
        <v>26082.9</v>
      </c>
    </row>
    <row r="5919" spans="1:16" ht="33.75" x14ac:dyDescent="0.25">
      <c r="A5919" s="867" t="s">
        <v>7760</v>
      </c>
      <c r="B5919" s="867" t="s">
        <v>3626</v>
      </c>
      <c r="C5919" s="867" t="s">
        <v>3031</v>
      </c>
      <c r="D5919" s="868" t="s">
        <v>8994</v>
      </c>
      <c r="E5919" s="870">
        <v>5500</v>
      </c>
      <c r="F5919" s="869" t="s">
        <v>16167</v>
      </c>
      <c r="G5919" s="868" t="s">
        <v>16166</v>
      </c>
      <c r="H5919" s="867" t="s">
        <v>7756</v>
      </c>
      <c r="I5919" s="867" t="s">
        <v>2676</v>
      </c>
      <c r="J5919" s="867" t="s">
        <v>7805</v>
      </c>
      <c r="K5919" s="866">
        <v>5</v>
      </c>
      <c r="L5919" s="866">
        <v>12</v>
      </c>
      <c r="M5919" s="865">
        <v>70359.590267638021</v>
      </c>
      <c r="N5919" s="866">
        <v>2</v>
      </c>
      <c r="O5919" s="866">
        <v>6</v>
      </c>
      <c r="P5919" s="865">
        <v>33882.9</v>
      </c>
    </row>
    <row r="5920" spans="1:16" x14ac:dyDescent="0.25">
      <c r="A5920" s="1772" t="s">
        <v>2848</v>
      </c>
      <c r="B5920" s="1772"/>
      <c r="C5920" s="1772"/>
      <c r="D5920" s="1772"/>
      <c r="E5920" s="1772"/>
      <c r="F5920" s="1772" t="s">
        <v>378</v>
      </c>
      <c r="G5920" s="1772"/>
      <c r="H5920" s="1772"/>
      <c r="I5920" s="1772"/>
      <c r="J5920" s="1772"/>
      <c r="K5920" s="1771" t="s">
        <v>2847</v>
      </c>
      <c r="L5920" s="1771"/>
      <c r="M5920" s="1771"/>
      <c r="N5920" s="1771" t="s">
        <v>2846</v>
      </c>
      <c r="O5920" s="1771"/>
      <c r="P5920" s="1771"/>
    </row>
    <row r="5921" spans="1:16" ht="72" customHeight="1" x14ac:dyDescent="0.25">
      <c r="A5921" s="1535" t="s">
        <v>2845</v>
      </c>
      <c r="B5921" s="1535" t="s">
        <v>5</v>
      </c>
      <c r="C5921" s="1535" t="s">
        <v>2844</v>
      </c>
      <c r="D5921" s="1535" t="s">
        <v>2843</v>
      </c>
      <c r="E5921" s="1536" t="s">
        <v>2842</v>
      </c>
      <c r="F5921" s="1537" t="s">
        <v>2841</v>
      </c>
      <c r="G5921" s="1540" t="s">
        <v>2840</v>
      </c>
      <c r="H5921" s="1535" t="s">
        <v>2839</v>
      </c>
      <c r="I5921" s="1535" t="s">
        <v>2838</v>
      </c>
      <c r="J5921" s="1535" t="s">
        <v>2837</v>
      </c>
      <c r="K5921" s="1538" t="s">
        <v>2836</v>
      </c>
      <c r="L5921" s="1538" t="s">
        <v>2835</v>
      </c>
      <c r="M5921" s="1539" t="s">
        <v>2834</v>
      </c>
      <c r="N5921" s="1538" t="s">
        <v>2836</v>
      </c>
      <c r="O5921" s="1538" t="s">
        <v>2835</v>
      </c>
      <c r="P5921" s="1539" t="s">
        <v>2834</v>
      </c>
    </row>
    <row r="5922" spans="1:16" ht="33.75" x14ac:dyDescent="0.25">
      <c r="A5922" s="867" t="s">
        <v>7760</v>
      </c>
      <c r="B5922" s="867" t="s">
        <v>3626</v>
      </c>
      <c r="C5922" s="867" t="s">
        <v>3031</v>
      </c>
      <c r="D5922" s="868" t="s">
        <v>8949</v>
      </c>
      <c r="E5922" s="870">
        <v>4200</v>
      </c>
      <c r="F5922" s="869" t="s">
        <v>16165</v>
      </c>
      <c r="G5922" s="868" t="s">
        <v>16164</v>
      </c>
      <c r="H5922" s="867" t="s">
        <v>7756</v>
      </c>
      <c r="I5922" s="867" t="s">
        <v>2703</v>
      </c>
      <c r="J5922" s="867" t="s">
        <v>7769</v>
      </c>
      <c r="K5922" s="866">
        <v>2</v>
      </c>
      <c r="L5922" s="866">
        <v>12</v>
      </c>
      <c r="M5922" s="865">
        <v>53729.141658923581</v>
      </c>
      <c r="N5922" s="866">
        <v>2</v>
      </c>
      <c r="O5922" s="866">
        <v>6</v>
      </c>
      <c r="P5922" s="865">
        <v>26082.9</v>
      </c>
    </row>
    <row r="5923" spans="1:16" ht="33.75" x14ac:dyDescent="0.25">
      <c r="A5923" s="867" t="s">
        <v>7760</v>
      </c>
      <c r="B5923" s="867" t="s">
        <v>3626</v>
      </c>
      <c r="C5923" s="867" t="s">
        <v>3031</v>
      </c>
      <c r="D5923" s="868" t="s">
        <v>8702</v>
      </c>
      <c r="E5923" s="870">
        <v>4200</v>
      </c>
      <c r="F5923" s="869" t="s">
        <v>16163</v>
      </c>
      <c r="G5923" s="868" t="s">
        <v>16162</v>
      </c>
      <c r="H5923" s="867" t="s">
        <v>7756</v>
      </c>
      <c r="I5923" s="867" t="s">
        <v>2772</v>
      </c>
      <c r="J5923" s="867" t="s">
        <v>7792</v>
      </c>
      <c r="K5923" s="866">
        <v>3</v>
      </c>
      <c r="L5923" s="866">
        <v>7</v>
      </c>
      <c r="M5923" s="865">
        <v>31341.999301038755</v>
      </c>
      <c r="N5923" s="866">
        <v>0</v>
      </c>
      <c r="O5923" s="866">
        <v>0</v>
      </c>
      <c r="P5923" s="865">
        <v>0</v>
      </c>
    </row>
    <row r="5924" spans="1:16" ht="45" x14ac:dyDescent="0.25">
      <c r="A5924" s="867" t="s">
        <v>7760</v>
      </c>
      <c r="B5924" s="867" t="s">
        <v>3626</v>
      </c>
      <c r="C5924" s="867" t="s">
        <v>3031</v>
      </c>
      <c r="D5924" s="868" t="s">
        <v>8702</v>
      </c>
      <c r="E5924" s="870">
        <v>4200</v>
      </c>
      <c r="F5924" s="869" t="s">
        <v>16161</v>
      </c>
      <c r="G5924" s="868" t="s">
        <v>16160</v>
      </c>
      <c r="H5924" s="867" t="s">
        <v>7756</v>
      </c>
      <c r="I5924" s="867" t="s">
        <v>8588</v>
      </c>
      <c r="J5924" s="867" t="s">
        <v>7836</v>
      </c>
      <c r="K5924" s="866">
        <v>4</v>
      </c>
      <c r="L5924" s="866">
        <v>12</v>
      </c>
      <c r="M5924" s="865">
        <v>53729.141658923581</v>
      </c>
      <c r="N5924" s="866">
        <v>1</v>
      </c>
      <c r="O5924" s="866">
        <v>6</v>
      </c>
      <c r="P5924" s="865">
        <v>26082.9</v>
      </c>
    </row>
    <row r="5925" spans="1:16" ht="33.75" x14ac:dyDescent="0.25">
      <c r="A5925" s="867" t="s">
        <v>7760</v>
      </c>
      <c r="B5925" s="867" t="s">
        <v>3626</v>
      </c>
      <c r="C5925" s="867" t="s">
        <v>3031</v>
      </c>
      <c r="D5925" s="868" t="s">
        <v>7854</v>
      </c>
      <c r="E5925" s="870">
        <v>4200</v>
      </c>
      <c r="F5925" s="869" t="s">
        <v>16159</v>
      </c>
      <c r="G5925" s="868" t="s">
        <v>16158</v>
      </c>
      <c r="H5925" s="867"/>
      <c r="I5925" s="867"/>
      <c r="J5925" s="867"/>
      <c r="K5925" s="866">
        <v>2</v>
      </c>
      <c r="L5925" s="866">
        <v>12</v>
      </c>
      <c r="M5925" s="865">
        <v>53729.141658923581</v>
      </c>
      <c r="N5925" s="866">
        <v>2</v>
      </c>
      <c r="O5925" s="866">
        <v>6</v>
      </c>
      <c r="P5925" s="865">
        <v>26082.9</v>
      </c>
    </row>
    <row r="5926" spans="1:16" ht="33.75" x14ac:dyDescent="0.25">
      <c r="A5926" s="867" t="s">
        <v>7760</v>
      </c>
      <c r="B5926" s="867" t="s">
        <v>3626</v>
      </c>
      <c r="C5926" s="867" t="s">
        <v>3031</v>
      </c>
      <c r="D5926" s="868" t="s">
        <v>7863</v>
      </c>
      <c r="E5926" s="870">
        <v>2500</v>
      </c>
      <c r="F5926" s="869" t="s">
        <v>16157</v>
      </c>
      <c r="G5926" s="868" t="s">
        <v>16156</v>
      </c>
      <c r="H5926" s="867"/>
      <c r="I5926" s="867"/>
      <c r="J5926" s="867"/>
      <c r="K5926" s="866">
        <v>4</v>
      </c>
      <c r="L5926" s="866">
        <v>12</v>
      </c>
      <c r="M5926" s="865">
        <v>31981.631939835464</v>
      </c>
      <c r="N5926" s="866">
        <v>1</v>
      </c>
      <c r="O5926" s="866">
        <v>3</v>
      </c>
      <c r="P5926" s="865">
        <v>7941.45</v>
      </c>
    </row>
    <row r="5927" spans="1:16" ht="33.75" x14ac:dyDescent="0.25">
      <c r="A5927" s="867" t="s">
        <v>7760</v>
      </c>
      <c r="B5927" s="867" t="s">
        <v>3626</v>
      </c>
      <c r="C5927" s="867" t="s">
        <v>3031</v>
      </c>
      <c r="D5927" s="868" t="s">
        <v>7405</v>
      </c>
      <c r="E5927" s="870">
        <v>2200</v>
      </c>
      <c r="F5927" s="869" t="s">
        <v>16155</v>
      </c>
      <c r="G5927" s="868" t="s">
        <v>16154</v>
      </c>
      <c r="H5927" s="867"/>
      <c r="I5927" s="867"/>
      <c r="J5927" s="867"/>
      <c r="K5927" s="866">
        <v>3</v>
      </c>
      <c r="L5927" s="866">
        <v>12</v>
      </c>
      <c r="M5927" s="865">
        <v>28143.836107055209</v>
      </c>
      <c r="N5927" s="866">
        <v>2</v>
      </c>
      <c r="O5927" s="866">
        <v>6</v>
      </c>
      <c r="P5927" s="865">
        <v>14082.9</v>
      </c>
    </row>
    <row r="5928" spans="1:16" ht="33.75" x14ac:dyDescent="0.25">
      <c r="A5928" s="867" t="s">
        <v>7760</v>
      </c>
      <c r="B5928" s="867" t="s">
        <v>3626</v>
      </c>
      <c r="C5928" s="867" t="s">
        <v>3031</v>
      </c>
      <c r="D5928" s="868" t="s">
        <v>7764</v>
      </c>
      <c r="E5928" s="870">
        <v>2700</v>
      </c>
      <c r="F5928" s="869" t="s">
        <v>16153</v>
      </c>
      <c r="G5928" s="868" t="s">
        <v>16152</v>
      </c>
      <c r="H5928" s="867" t="s">
        <v>2751</v>
      </c>
      <c r="I5928" s="867" t="s">
        <v>2741</v>
      </c>
      <c r="J5928" s="867" t="s">
        <v>16151</v>
      </c>
      <c r="K5928" s="866">
        <v>3</v>
      </c>
      <c r="L5928" s="866">
        <v>12</v>
      </c>
      <c r="M5928" s="865">
        <v>34540.162495022305</v>
      </c>
      <c r="N5928" s="866">
        <v>3</v>
      </c>
      <c r="O5928" s="866">
        <v>6</v>
      </c>
      <c r="P5928" s="865">
        <v>17082.900000000001</v>
      </c>
    </row>
    <row r="5929" spans="1:16" ht="33.75" x14ac:dyDescent="0.25">
      <c r="A5929" s="867" t="s">
        <v>7760</v>
      </c>
      <c r="B5929" s="867" t="s">
        <v>3626</v>
      </c>
      <c r="C5929" s="867" t="s">
        <v>3031</v>
      </c>
      <c r="D5929" s="868" t="s">
        <v>7829</v>
      </c>
      <c r="E5929" s="870">
        <v>3200</v>
      </c>
      <c r="F5929" s="869" t="s">
        <v>16150</v>
      </c>
      <c r="G5929" s="868" t="s">
        <v>16149</v>
      </c>
      <c r="H5929" s="867" t="s">
        <v>7796</v>
      </c>
      <c r="I5929" s="867" t="s">
        <v>7822</v>
      </c>
      <c r="J5929" s="867" t="s">
        <v>8314</v>
      </c>
      <c r="K5929" s="866">
        <v>3</v>
      </c>
      <c r="L5929" s="866">
        <v>12</v>
      </c>
      <c r="M5929" s="865">
        <v>40936.488882989397</v>
      </c>
      <c r="N5929" s="866">
        <v>2</v>
      </c>
      <c r="O5929" s="866">
        <v>6</v>
      </c>
      <c r="P5929" s="865">
        <v>20082.900000000001</v>
      </c>
    </row>
    <row r="5930" spans="1:16" ht="33.75" x14ac:dyDescent="0.25">
      <c r="A5930" s="867" t="s">
        <v>7760</v>
      </c>
      <c r="B5930" s="867" t="s">
        <v>3626</v>
      </c>
      <c r="C5930" s="867" t="s">
        <v>3031</v>
      </c>
      <c r="D5930" s="868" t="s">
        <v>16148</v>
      </c>
      <c r="E5930" s="870">
        <v>14000</v>
      </c>
      <c r="F5930" s="869" t="s">
        <v>16147</v>
      </c>
      <c r="G5930" s="868" t="s">
        <v>16146</v>
      </c>
      <c r="H5930" s="867" t="s">
        <v>7756</v>
      </c>
      <c r="I5930" s="867" t="s">
        <v>2685</v>
      </c>
      <c r="J5930" s="867" t="s">
        <v>9178</v>
      </c>
      <c r="K5930" s="866">
        <v>2</v>
      </c>
      <c r="L5930" s="866">
        <v>12</v>
      </c>
      <c r="M5930" s="865">
        <v>179097.13886307861</v>
      </c>
      <c r="N5930" s="866">
        <v>1</v>
      </c>
      <c r="O5930" s="866">
        <v>6</v>
      </c>
      <c r="P5930" s="865">
        <v>84882.9</v>
      </c>
    </row>
    <row r="5931" spans="1:16" ht="33.75" x14ac:dyDescent="0.25">
      <c r="A5931" s="867" t="s">
        <v>7760</v>
      </c>
      <c r="B5931" s="867" t="s">
        <v>3626</v>
      </c>
      <c r="C5931" s="867" t="s">
        <v>3031</v>
      </c>
      <c r="D5931" s="868" t="s">
        <v>7863</v>
      </c>
      <c r="E5931" s="870">
        <v>2500</v>
      </c>
      <c r="F5931" s="869" t="s">
        <v>16145</v>
      </c>
      <c r="G5931" s="868" t="s">
        <v>16144</v>
      </c>
      <c r="H5931" s="867"/>
      <c r="I5931" s="867"/>
      <c r="J5931" s="867"/>
      <c r="K5931" s="866">
        <v>4</v>
      </c>
      <c r="L5931" s="866">
        <v>12</v>
      </c>
      <c r="M5931" s="865">
        <v>31981.631939835464</v>
      </c>
      <c r="N5931" s="866">
        <v>2</v>
      </c>
      <c r="O5931" s="866">
        <v>6</v>
      </c>
      <c r="P5931" s="865">
        <v>15882.9</v>
      </c>
    </row>
    <row r="5932" spans="1:16" ht="33.75" x14ac:dyDescent="0.25">
      <c r="A5932" s="867" t="s">
        <v>7760</v>
      </c>
      <c r="B5932" s="867" t="s">
        <v>3626</v>
      </c>
      <c r="C5932" s="867" t="s">
        <v>3031</v>
      </c>
      <c r="D5932" s="868" t="s">
        <v>8844</v>
      </c>
      <c r="E5932" s="870">
        <v>7500</v>
      </c>
      <c r="F5932" s="869" t="s">
        <v>16143</v>
      </c>
      <c r="G5932" s="868" t="s">
        <v>16142</v>
      </c>
      <c r="H5932" s="867" t="s">
        <v>7796</v>
      </c>
      <c r="I5932" s="867" t="s">
        <v>2725</v>
      </c>
      <c r="J5932" s="867" t="s">
        <v>7773</v>
      </c>
      <c r="K5932" s="866">
        <v>2</v>
      </c>
      <c r="L5932" s="866">
        <v>12</v>
      </c>
      <c r="M5932" s="865">
        <v>95944.89581950639</v>
      </c>
      <c r="N5932" s="866">
        <v>1</v>
      </c>
      <c r="O5932" s="866">
        <v>6</v>
      </c>
      <c r="P5932" s="865">
        <v>45882.9</v>
      </c>
    </row>
    <row r="5933" spans="1:16" ht="33.75" x14ac:dyDescent="0.25">
      <c r="A5933" s="867" t="s">
        <v>7760</v>
      </c>
      <c r="B5933" s="867" t="s">
        <v>3626</v>
      </c>
      <c r="C5933" s="867" t="s">
        <v>3031</v>
      </c>
      <c r="D5933" s="868" t="s">
        <v>8218</v>
      </c>
      <c r="E5933" s="870">
        <v>2000</v>
      </c>
      <c r="F5933" s="869" t="s">
        <v>16141</v>
      </c>
      <c r="G5933" s="868" t="s">
        <v>16140</v>
      </c>
      <c r="H5933" s="867"/>
      <c r="I5933" s="867"/>
      <c r="J5933" s="867"/>
      <c r="K5933" s="866">
        <v>3</v>
      </c>
      <c r="L5933" s="866">
        <v>12</v>
      </c>
      <c r="M5933" s="865">
        <v>25585.305551868372</v>
      </c>
      <c r="N5933" s="866">
        <v>1</v>
      </c>
      <c r="O5933" s="866">
        <v>6</v>
      </c>
      <c r="P5933" s="865">
        <v>12882.9</v>
      </c>
    </row>
    <row r="5934" spans="1:16" ht="33.75" x14ac:dyDescent="0.25">
      <c r="A5934" s="867" t="s">
        <v>7760</v>
      </c>
      <c r="B5934" s="867" t="s">
        <v>3626</v>
      </c>
      <c r="C5934" s="867" t="s">
        <v>3031</v>
      </c>
      <c r="D5934" s="868" t="s">
        <v>9201</v>
      </c>
      <c r="E5934" s="870">
        <v>5500</v>
      </c>
      <c r="F5934" s="869" t="s">
        <v>16139</v>
      </c>
      <c r="G5934" s="868" t="s">
        <v>16138</v>
      </c>
      <c r="H5934" s="867" t="s">
        <v>7756</v>
      </c>
      <c r="I5934" s="867" t="s">
        <v>8832</v>
      </c>
      <c r="J5934" s="867" t="s">
        <v>7888</v>
      </c>
      <c r="K5934" s="866">
        <v>2</v>
      </c>
      <c r="L5934" s="866">
        <v>12</v>
      </c>
      <c r="M5934" s="865">
        <v>70359.590267638021</v>
      </c>
      <c r="N5934" s="866">
        <v>1</v>
      </c>
      <c r="O5934" s="866">
        <v>6</v>
      </c>
      <c r="P5934" s="865">
        <v>33882.9</v>
      </c>
    </row>
    <row r="5935" spans="1:16" ht="33.75" x14ac:dyDescent="0.25">
      <c r="A5935" s="867" t="s">
        <v>7760</v>
      </c>
      <c r="B5935" s="867" t="s">
        <v>3626</v>
      </c>
      <c r="C5935" s="867" t="s">
        <v>3031</v>
      </c>
      <c r="D5935" s="868" t="s">
        <v>7863</v>
      </c>
      <c r="E5935" s="870">
        <v>2500</v>
      </c>
      <c r="F5935" s="869" t="s">
        <v>16137</v>
      </c>
      <c r="G5935" s="868" t="s">
        <v>16136</v>
      </c>
      <c r="H5935" s="867" t="s">
        <v>7756</v>
      </c>
      <c r="I5935" s="867" t="s">
        <v>2676</v>
      </c>
      <c r="J5935" s="867" t="s">
        <v>8314</v>
      </c>
      <c r="K5935" s="866">
        <v>5</v>
      </c>
      <c r="L5935" s="866">
        <v>12</v>
      </c>
      <c r="M5935" s="865">
        <v>31981.631939835464</v>
      </c>
      <c r="N5935" s="866">
        <v>2</v>
      </c>
      <c r="O5935" s="866">
        <v>6</v>
      </c>
      <c r="P5935" s="865">
        <v>15882.9</v>
      </c>
    </row>
    <row r="5936" spans="1:16" ht="33.75" x14ac:dyDescent="0.25">
      <c r="A5936" s="867" t="s">
        <v>7760</v>
      </c>
      <c r="B5936" s="867" t="s">
        <v>3626</v>
      </c>
      <c r="C5936" s="867" t="s">
        <v>3031</v>
      </c>
      <c r="D5936" s="868" t="s">
        <v>7854</v>
      </c>
      <c r="E5936" s="870">
        <v>4200</v>
      </c>
      <c r="F5936" s="869" t="s">
        <v>16135</v>
      </c>
      <c r="G5936" s="868" t="s">
        <v>16134</v>
      </c>
      <c r="H5936" s="867" t="s">
        <v>7756</v>
      </c>
      <c r="I5936" s="867" t="s">
        <v>2892</v>
      </c>
      <c r="J5936" s="867" t="s">
        <v>8036</v>
      </c>
      <c r="K5936" s="866">
        <v>4</v>
      </c>
      <c r="L5936" s="866">
        <v>12</v>
      </c>
      <c r="M5936" s="865">
        <v>31981.631939835464</v>
      </c>
      <c r="N5936" s="866">
        <v>1</v>
      </c>
      <c r="O5936" s="866">
        <v>6</v>
      </c>
      <c r="P5936" s="865">
        <v>26082.9</v>
      </c>
    </row>
    <row r="5937" spans="1:16" ht="33.75" x14ac:dyDescent="0.25">
      <c r="A5937" s="867" t="s">
        <v>7760</v>
      </c>
      <c r="B5937" s="867" t="s">
        <v>3626</v>
      </c>
      <c r="C5937" s="867" t="s">
        <v>3031</v>
      </c>
      <c r="D5937" s="868" t="s">
        <v>9311</v>
      </c>
      <c r="E5937" s="870">
        <v>10500</v>
      </c>
      <c r="F5937" s="869" t="s">
        <v>16133</v>
      </c>
      <c r="G5937" s="868" t="s">
        <v>16132</v>
      </c>
      <c r="H5937" s="867" t="s">
        <v>7756</v>
      </c>
      <c r="I5937" s="867" t="s">
        <v>4333</v>
      </c>
      <c r="J5937" s="867" t="s">
        <v>8759</v>
      </c>
      <c r="K5937" s="866">
        <v>10</v>
      </c>
      <c r="L5937" s="866">
        <v>12</v>
      </c>
      <c r="M5937" s="865">
        <v>83152.243043572205</v>
      </c>
      <c r="N5937" s="866">
        <v>1</v>
      </c>
      <c r="O5937" s="866">
        <v>6</v>
      </c>
      <c r="P5937" s="865">
        <v>63882.9</v>
      </c>
    </row>
    <row r="5938" spans="1:16" ht="33.75" x14ac:dyDescent="0.25">
      <c r="A5938" s="867" t="s">
        <v>7760</v>
      </c>
      <c r="B5938" s="867" t="s">
        <v>3626</v>
      </c>
      <c r="C5938" s="867" t="s">
        <v>3031</v>
      </c>
      <c r="D5938" s="868" t="s">
        <v>16084</v>
      </c>
      <c r="E5938" s="870">
        <v>6500</v>
      </c>
      <c r="F5938" s="869" t="s">
        <v>16131</v>
      </c>
      <c r="G5938" s="868" t="s">
        <v>16130</v>
      </c>
      <c r="H5938" s="867" t="s">
        <v>7756</v>
      </c>
      <c r="I5938" s="867" t="s">
        <v>2685</v>
      </c>
      <c r="J5938" s="867" t="s">
        <v>8036</v>
      </c>
      <c r="K5938" s="866">
        <v>9</v>
      </c>
      <c r="L5938" s="866">
        <v>12</v>
      </c>
      <c r="M5938" s="865">
        <v>83152.243043572205</v>
      </c>
      <c r="N5938" s="866">
        <v>1</v>
      </c>
      <c r="O5938" s="866">
        <v>6</v>
      </c>
      <c r="P5938" s="865">
        <v>39882.9</v>
      </c>
    </row>
    <row r="5939" spans="1:16" ht="33.75" x14ac:dyDescent="0.25">
      <c r="A5939" s="867" t="s">
        <v>7760</v>
      </c>
      <c r="B5939" s="867" t="s">
        <v>3626</v>
      </c>
      <c r="C5939" s="867" t="s">
        <v>3031</v>
      </c>
      <c r="D5939" s="868" t="s">
        <v>7776</v>
      </c>
      <c r="E5939" s="870">
        <v>4200</v>
      </c>
      <c r="F5939" s="869" t="s">
        <v>16129</v>
      </c>
      <c r="G5939" s="868" t="s">
        <v>16128</v>
      </c>
      <c r="H5939" s="867" t="s">
        <v>7756</v>
      </c>
      <c r="I5939" s="867" t="s">
        <v>2892</v>
      </c>
      <c r="J5939" s="867" t="s">
        <v>7780</v>
      </c>
      <c r="K5939" s="866">
        <v>4</v>
      </c>
      <c r="L5939" s="866">
        <v>12</v>
      </c>
      <c r="M5939" s="865">
        <v>40936.488882989397</v>
      </c>
      <c r="N5939" s="866">
        <v>2</v>
      </c>
      <c r="O5939" s="866">
        <v>6</v>
      </c>
      <c r="P5939" s="865">
        <v>26082.9</v>
      </c>
    </row>
    <row r="5940" spans="1:16" ht="33.75" x14ac:dyDescent="0.25">
      <c r="A5940" s="867" t="s">
        <v>7760</v>
      </c>
      <c r="B5940" s="867" t="s">
        <v>3626</v>
      </c>
      <c r="C5940" s="867" t="s">
        <v>3031</v>
      </c>
      <c r="D5940" s="868" t="s">
        <v>8790</v>
      </c>
      <c r="E5940" s="870">
        <v>7500</v>
      </c>
      <c r="F5940" s="869" t="s">
        <v>16127</v>
      </c>
      <c r="G5940" s="868" t="s">
        <v>16126</v>
      </c>
      <c r="H5940" s="867" t="s">
        <v>7756</v>
      </c>
      <c r="I5940" s="867" t="s">
        <v>2737</v>
      </c>
      <c r="J5940" s="867" t="s">
        <v>7773</v>
      </c>
      <c r="K5940" s="866">
        <v>7</v>
      </c>
      <c r="L5940" s="866">
        <v>12</v>
      </c>
      <c r="M5940" s="865">
        <v>70359.590267638021</v>
      </c>
      <c r="N5940" s="866">
        <v>1</v>
      </c>
      <c r="O5940" s="866">
        <v>6</v>
      </c>
      <c r="P5940" s="865">
        <v>45882.9</v>
      </c>
    </row>
    <row r="5941" spans="1:16" ht="33.75" x14ac:dyDescent="0.25">
      <c r="A5941" s="867" t="s">
        <v>7760</v>
      </c>
      <c r="B5941" s="867" t="s">
        <v>3626</v>
      </c>
      <c r="C5941" s="867" t="s">
        <v>3031</v>
      </c>
      <c r="D5941" s="868" t="s">
        <v>15530</v>
      </c>
      <c r="E5941" s="870">
        <v>6500</v>
      </c>
      <c r="F5941" s="869" t="s">
        <v>16125</v>
      </c>
      <c r="G5941" s="868" t="s">
        <v>16124</v>
      </c>
      <c r="H5941" s="867" t="s">
        <v>7756</v>
      </c>
      <c r="I5941" s="867" t="s">
        <v>2685</v>
      </c>
      <c r="J5941" s="867" t="s">
        <v>8059</v>
      </c>
      <c r="K5941" s="866">
        <v>9</v>
      </c>
      <c r="L5941" s="866">
        <v>12</v>
      </c>
      <c r="M5941" s="865">
        <v>83152.243043572205</v>
      </c>
      <c r="N5941" s="866">
        <v>1</v>
      </c>
      <c r="O5941" s="866">
        <v>1</v>
      </c>
      <c r="P5941" s="865">
        <v>6647.15</v>
      </c>
    </row>
    <row r="5942" spans="1:16" ht="33.75" x14ac:dyDescent="0.25">
      <c r="A5942" s="867" t="s">
        <v>7760</v>
      </c>
      <c r="B5942" s="867" t="s">
        <v>3626</v>
      </c>
      <c r="C5942" s="867" t="s">
        <v>3031</v>
      </c>
      <c r="D5942" s="868" t="s">
        <v>8380</v>
      </c>
      <c r="E5942" s="870">
        <v>7500</v>
      </c>
      <c r="F5942" s="869" t="s">
        <v>16123</v>
      </c>
      <c r="G5942" s="868" t="s">
        <v>16122</v>
      </c>
      <c r="H5942" s="867" t="s">
        <v>7756</v>
      </c>
      <c r="I5942" s="867" t="s">
        <v>2685</v>
      </c>
      <c r="J5942" s="867" t="s">
        <v>8036</v>
      </c>
      <c r="K5942" s="866">
        <v>3</v>
      </c>
      <c r="L5942" s="866">
        <v>7</v>
      </c>
      <c r="M5942" s="865">
        <v>55967.855894712062</v>
      </c>
      <c r="N5942" s="866">
        <v>0</v>
      </c>
      <c r="O5942" s="866">
        <v>0</v>
      </c>
      <c r="P5942" s="865">
        <v>0</v>
      </c>
    </row>
    <row r="5943" spans="1:16" ht="33.75" x14ac:dyDescent="0.25">
      <c r="A5943" s="867" t="s">
        <v>7760</v>
      </c>
      <c r="B5943" s="867" t="s">
        <v>3626</v>
      </c>
      <c r="C5943" s="867" t="s">
        <v>3031</v>
      </c>
      <c r="D5943" s="868" t="s">
        <v>8844</v>
      </c>
      <c r="E5943" s="870">
        <v>7500</v>
      </c>
      <c r="F5943" s="869" t="s">
        <v>16121</v>
      </c>
      <c r="G5943" s="868" t="s">
        <v>16120</v>
      </c>
      <c r="H5943" s="867" t="s">
        <v>7796</v>
      </c>
      <c r="I5943" s="867" t="s">
        <v>3409</v>
      </c>
      <c r="J5943" s="867" t="s">
        <v>8199</v>
      </c>
      <c r="K5943" s="866">
        <v>2</v>
      </c>
      <c r="L5943" s="866">
        <v>6</v>
      </c>
      <c r="M5943" s="865">
        <v>47972.447909753195</v>
      </c>
      <c r="N5943" s="866">
        <v>1</v>
      </c>
      <c r="O5943" s="866">
        <v>6</v>
      </c>
      <c r="P5943" s="865">
        <v>45882.9</v>
      </c>
    </row>
    <row r="5944" spans="1:16" ht="33.75" x14ac:dyDescent="0.25">
      <c r="A5944" s="867" t="s">
        <v>7760</v>
      </c>
      <c r="B5944" s="867" t="s">
        <v>3626</v>
      </c>
      <c r="C5944" s="867" t="s">
        <v>3031</v>
      </c>
      <c r="D5944" s="868" t="s">
        <v>9201</v>
      </c>
      <c r="E5944" s="870">
        <v>5500</v>
      </c>
      <c r="F5944" s="869" t="s">
        <v>16119</v>
      </c>
      <c r="G5944" s="868" t="s">
        <v>16118</v>
      </c>
      <c r="H5944" s="867" t="s">
        <v>7756</v>
      </c>
      <c r="I5944" s="867" t="s">
        <v>2685</v>
      </c>
      <c r="J5944" s="867" t="s">
        <v>11993</v>
      </c>
      <c r="K5944" s="866">
        <v>3</v>
      </c>
      <c r="L5944" s="866">
        <v>12</v>
      </c>
      <c r="M5944" s="865">
        <v>70359.590267638021</v>
      </c>
      <c r="N5944" s="866">
        <v>1</v>
      </c>
      <c r="O5944" s="866">
        <v>6</v>
      </c>
      <c r="P5944" s="865">
        <v>33882.9</v>
      </c>
    </row>
    <row r="5945" spans="1:16" ht="33.75" x14ac:dyDescent="0.25">
      <c r="A5945" s="867" t="s">
        <v>7760</v>
      </c>
      <c r="B5945" s="867" t="s">
        <v>3626</v>
      </c>
      <c r="C5945" s="867" t="s">
        <v>3031</v>
      </c>
      <c r="D5945" s="868" t="s">
        <v>16117</v>
      </c>
      <c r="E5945" s="870">
        <v>4200</v>
      </c>
      <c r="F5945" s="869" t="s">
        <v>16116</v>
      </c>
      <c r="G5945" s="868" t="s">
        <v>16115</v>
      </c>
      <c r="H5945" s="867" t="s">
        <v>7756</v>
      </c>
      <c r="I5945" s="867" t="s">
        <v>2772</v>
      </c>
      <c r="J5945" s="867" t="s">
        <v>7836</v>
      </c>
      <c r="K5945" s="866">
        <v>2</v>
      </c>
      <c r="L5945" s="866">
        <v>12</v>
      </c>
      <c r="M5945" s="865">
        <v>53729.141658923581</v>
      </c>
      <c r="N5945" s="866">
        <v>2</v>
      </c>
      <c r="O5945" s="866">
        <v>6</v>
      </c>
      <c r="P5945" s="865">
        <v>26082.9</v>
      </c>
    </row>
    <row r="5946" spans="1:16" ht="33.75" x14ac:dyDescent="0.25">
      <c r="A5946" s="867" t="s">
        <v>7760</v>
      </c>
      <c r="B5946" s="867" t="s">
        <v>3626</v>
      </c>
      <c r="C5946" s="867" t="s">
        <v>3031</v>
      </c>
      <c r="D5946" s="868" t="s">
        <v>8844</v>
      </c>
      <c r="E5946" s="870">
        <v>7500</v>
      </c>
      <c r="F5946" s="869" t="s">
        <v>16114</v>
      </c>
      <c r="G5946" s="868" t="s">
        <v>16113</v>
      </c>
      <c r="H5946" s="867" t="s">
        <v>7756</v>
      </c>
      <c r="I5946" s="867" t="s">
        <v>3409</v>
      </c>
      <c r="J5946" s="867" t="s">
        <v>7800</v>
      </c>
      <c r="K5946" s="866">
        <v>2</v>
      </c>
      <c r="L5946" s="866">
        <v>12</v>
      </c>
      <c r="M5946" s="865">
        <v>95944.89581950639</v>
      </c>
      <c r="N5946" s="866">
        <v>1</v>
      </c>
      <c r="O5946" s="866">
        <v>6</v>
      </c>
      <c r="P5946" s="865">
        <v>45882.9</v>
      </c>
    </row>
    <row r="5947" spans="1:16" ht="33.75" x14ac:dyDescent="0.25">
      <c r="A5947" s="867" t="s">
        <v>7760</v>
      </c>
      <c r="B5947" s="867" t="s">
        <v>3626</v>
      </c>
      <c r="C5947" s="867" t="s">
        <v>3031</v>
      </c>
      <c r="D5947" s="868" t="s">
        <v>9001</v>
      </c>
      <c r="E5947" s="870">
        <v>3500</v>
      </c>
      <c r="F5947" s="869" t="s">
        <v>16112</v>
      </c>
      <c r="G5947" s="868" t="s">
        <v>16111</v>
      </c>
      <c r="H5947" s="867" t="s">
        <v>7756</v>
      </c>
      <c r="I5947" s="867" t="s">
        <v>2737</v>
      </c>
      <c r="J5947" s="867" t="s">
        <v>8142</v>
      </c>
      <c r="K5947" s="866">
        <v>2</v>
      </c>
      <c r="L5947" s="866">
        <v>12</v>
      </c>
      <c r="M5947" s="865">
        <v>44774.284715769652</v>
      </c>
      <c r="N5947" s="866">
        <v>3</v>
      </c>
      <c r="O5947" s="866">
        <v>6</v>
      </c>
      <c r="P5947" s="865">
        <v>21882.9</v>
      </c>
    </row>
    <row r="5948" spans="1:16" ht="33.75" x14ac:dyDescent="0.25">
      <c r="A5948" s="867" t="s">
        <v>7760</v>
      </c>
      <c r="B5948" s="867" t="s">
        <v>3626</v>
      </c>
      <c r="C5948" s="867" t="s">
        <v>3031</v>
      </c>
      <c r="D5948" s="868" t="s">
        <v>16084</v>
      </c>
      <c r="E5948" s="870">
        <v>6500</v>
      </c>
      <c r="F5948" s="869" t="s">
        <v>16110</v>
      </c>
      <c r="G5948" s="868" t="s">
        <v>16109</v>
      </c>
      <c r="H5948" s="867" t="s">
        <v>7756</v>
      </c>
      <c r="I5948" s="867" t="s">
        <v>2685</v>
      </c>
      <c r="J5948" s="867" t="s">
        <v>7777</v>
      </c>
      <c r="K5948" s="866">
        <v>9</v>
      </c>
      <c r="L5948" s="866">
        <v>12</v>
      </c>
      <c r="M5948" s="865">
        <v>83152.243043572205</v>
      </c>
      <c r="N5948" s="866">
        <v>1</v>
      </c>
      <c r="O5948" s="866">
        <v>6</v>
      </c>
      <c r="P5948" s="865">
        <v>39882.9</v>
      </c>
    </row>
    <row r="5949" spans="1:16" ht="33.75" x14ac:dyDescent="0.25">
      <c r="A5949" s="867" t="s">
        <v>7760</v>
      </c>
      <c r="B5949" s="867" t="s">
        <v>3626</v>
      </c>
      <c r="C5949" s="867" t="s">
        <v>3031</v>
      </c>
      <c r="D5949" s="868" t="s">
        <v>16084</v>
      </c>
      <c r="E5949" s="870">
        <v>6500</v>
      </c>
      <c r="F5949" s="869" t="s">
        <v>16108</v>
      </c>
      <c r="G5949" s="868" t="s">
        <v>16107</v>
      </c>
      <c r="H5949" s="867" t="s">
        <v>7756</v>
      </c>
      <c r="I5949" s="867" t="s">
        <v>8393</v>
      </c>
      <c r="J5949" s="867" t="s">
        <v>7805</v>
      </c>
      <c r="K5949" s="866">
        <v>9</v>
      </c>
      <c r="L5949" s="866">
        <v>12</v>
      </c>
      <c r="M5949" s="865">
        <v>83152.243043572205</v>
      </c>
      <c r="N5949" s="866">
        <v>1</v>
      </c>
      <c r="O5949" s="866">
        <v>6</v>
      </c>
      <c r="P5949" s="865">
        <v>39882.9</v>
      </c>
    </row>
    <row r="5950" spans="1:16" ht="33.75" x14ac:dyDescent="0.25">
      <c r="A5950" s="867" t="s">
        <v>7760</v>
      </c>
      <c r="B5950" s="867" t="s">
        <v>3626</v>
      </c>
      <c r="C5950" s="867" t="s">
        <v>3031</v>
      </c>
      <c r="D5950" s="868" t="s">
        <v>8844</v>
      </c>
      <c r="E5950" s="870">
        <v>7500</v>
      </c>
      <c r="F5950" s="869" t="s">
        <v>16106</v>
      </c>
      <c r="G5950" s="868" t="s">
        <v>16105</v>
      </c>
      <c r="H5950" s="867"/>
      <c r="I5950" s="867"/>
      <c r="J5950" s="867"/>
      <c r="K5950" s="866">
        <v>1</v>
      </c>
      <c r="L5950" s="866">
        <v>2</v>
      </c>
      <c r="M5950" s="865">
        <v>15990.815969917732</v>
      </c>
      <c r="N5950" s="866">
        <v>0</v>
      </c>
      <c r="O5950" s="866">
        <v>0</v>
      </c>
      <c r="P5950" s="865">
        <v>0</v>
      </c>
    </row>
    <row r="5951" spans="1:16" ht="33.75" x14ac:dyDescent="0.25">
      <c r="A5951" s="867" t="s">
        <v>7760</v>
      </c>
      <c r="B5951" s="867" t="s">
        <v>3626</v>
      </c>
      <c r="C5951" s="867" t="s">
        <v>3031</v>
      </c>
      <c r="D5951" s="868" t="s">
        <v>8844</v>
      </c>
      <c r="E5951" s="870">
        <v>7500</v>
      </c>
      <c r="F5951" s="869" t="s">
        <v>16104</v>
      </c>
      <c r="G5951" s="868" t="s">
        <v>16103</v>
      </c>
      <c r="H5951" s="867" t="s">
        <v>7756</v>
      </c>
      <c r="I5951" s="867" t="s">
        <v>3419</v>
      </c>
      <c r="J5951" s="867" t="s">
        <v>7881</v>
      </c>
      <c r="K5951" s="866">
        <v>2</v>
      </c>
      <c r="L5951" s="866">
        <v>12</v>
      </c>
      <c r="M5951" s="865">
        <v>95944.89581950639</v>
      </c>
      <c r="N5951" s="866">
        <v>1</v>
      </c>
      <c r="O5951" s="866">
        <v>6</v>
      </c>
      <c r="P5951" s="865">
        <v>45882.9</v>
      </c>
    </row>
    <row r="5952" spans="1:16" ht="33.75" x14ac:dyDescent="0.25">
      <c r="A5952" s="867" t="s">
        <v>7760</v>
      </c>
      <c r="B5952" s="867" t="s">
        <v>3626</v>
      </c>
      <c r="C5952" s="867" t="s">
        <v>3031</v>
      </c>
      <c r="D5952" s="868" t="s">
        <v>8844</v>
      </c>
      <c r="E5952" s="870">
        <v>7500</v>
      </c>
      <c r="F5952" s="869" t="s">
        <v>16102</v>
      </c>
      <c r="G5952" s="868" t="s">
        <v>16101</v>
      </c>
      <c r="H5952" s="867"/>
      <c r="I5952" s="867"/>
      <c r="J5952" s="867"/>
      <c r="K5952" s="866">
        <v>1</v>
      </c>
      <c r="L5952" s="866">
        <v>3</v>
      </c>
      <c r="M5952" s="865">
        <v>23986.223954876597</v>
      </c>
      <c r="N5952" s="866">
        <v>0</v>
      </c>
      <c r="O5952" s="866">
        <v>0</v>
      </c>
      <c r="P5952" s="865">
        <v>0</v>
      </c>
    </row>
    <row r="5953" spans="1:16" ht="33.75" x14ac:dyDescent="0.25">
      <c r="A5953" s="867" t="s">
        <v>7760</v>
      </c>
      <c r="B5953" s="867" t="s">
        <v>3626</v>
      </c>
      <c r="C5953" s="867" t="s">
        <v>3031</v>
      </c>
      <c r="D5953" s="868" t="s">
        <v>15530</v>
      </c>
      <c r="E5953" s="870">
        <v>6500</v>
      </c>
      <c r="F5953" s="869" t="s">
        <v>16100</v>
      </c>
      <c r="G5953" s="868" t="s">
        <v>16099</v>
      </c>
      <c r="H5953" s="867" t="s">
        <v>7796</v>
      </c>
      <c r="I5953" s="867" t="s">
        <v>16098</v>
      </c>
      <c r="J5953" s="867" t="s">
        <v>8859</v>
      </c>
      <c r="K5953" s="866">
        <v>1</v>
      </c>
      <c r="L5953" s="866">
        <v>3</v>
      </c>
      <c r="M5953" s="865">
        <v>20788.060760893051</v>
      </c>
      <c r="N5953" s="866">
        <v>0</v>
      </c>
      <c r="O5953" s="866">
        <v>0</v>
      </c>
      <c r="P5953" s="865">
        <v>0</v>
      </c>
    </row>
    <row r="5954" spans="1:16" ht="33.75" x14ac:dyDescent="0.25">
      <c r="A5954" s="867" t="s">
        <v>7760</v>
      </c>
      <c r="B5954" s="867" t="s">
        <v>3626</v>
      </c>
      <c r="C5954" s="867" t="s">
        <v>3031</v>
      </c>
      <c r="D5954" s="868" t="s">
        <v>7776</v>
      </c>
      <c r="E5954" s="870">
        <v>4200</v>
      </c>
      <c r="F5954" s="869" t="s">
        <v>16097</v>
      </c>
      <c r="G5954" s="868" t="s">
        <v>16096</v>
      </c>
      <c r="H5954" s="867" t="s">
        <v>7756</v>
      </c>
      <c r="I5954" s="867" t="s">
        <v>2892</v>
      </c>
      <c r="J5954" s="867" t="s">
        <v>8036</v>
      </c>
      <c r="K5954" s="866">
        <v>4</v>
      </c>
      <c r="L5954" s="866">
        <v>12</v>
      </c>
      <c r="M5954" s="865">
        <v>53729.141658923581</v>
      </c>
      <c r="N5954" s="866">
        <v>1</v>
      </c>
      <c r="O5954" s="866">
        <v>6</v>
      </c>
      <c r="P5954" s="865">
        <v>26082.9</v>
      </c>
    </row>
    <row r="5955" spans="1:16" ht="33.75" x14ac:dyDescent="0.25">
      <c r="A5955" s="867" t="s">
        <v>7760</v>
      </c>
      <c r="B5955" s="867" t="s">
        <v>3626</v>
      </c>
      <c r="C5955" s="867" t="s">
        <v>3031</v>
      </c>
      <c r="D5955" s="868" t="s">
        <v>11232</v>
      </c>
      <c r="E5955" s="870">
        <v>5500</v>
      </c>
      <c r="F5955" s="869" t="s">
        <v>16095</v>
      </c>
      <c r="G5955" s="868" t="s">
        <v>16094</v>
      </c>
      <c r="H5955" s="867" t="s">
        <v>7796</v>
      </c>
      <c r="I5955" s="867" t="s">
        <v>2685</v>
      </c>
      <c r="J5955" s="867" t="s">
        <v>7773</v>
      </c>
      <c r="K5955" s="866">
        <v>7</v>
      </c>
      <c r="L5955" s="866">
        <v>12</v>
      </c>
      <c r="M5955" s="865">
        <v>53729.141658923581</v>
      </c>
      <c r="N5955" s="866">
        <v>2</v>
      </c>
      <c r="O5955" s="866">
        <v>6</v>
      </c>
      <c r="P5955" s="865">
        <v>33882.9</v>
      </c>
    </row>
    <row r="5956" spans="1:16" ht="33.75" x14ac:dyDescent="0.25">
      <c r="A5956" s="867" t="s">
        <v>7760</v>
      </c>
      <c r="B5956" s="867" t="s">
        <v>3626</v>
      </c>
      <c r="C5956" s="867" t="s">
        <v>3031</v>
      </c>
      <c r="D5956" s="868" t="s">
        <v>8396</v>
      </c>
      <c r="E5956" s="870">
        <v>5500</v>
      </c>
      <c r="F5956" s="869" t="s">
        <v>16093</v>
      </c>
      <c r="G5956" s="868" t="s">
        <v>16092</v>
      </c>
      <c r="H5956" s="867" t="s">
        <v>7796</v>
      </c>
      <c r="I5956" s="867" t="s">
        <v>16091</v>
      </c>
      <c r="J5956" s="867" t="s">
        <v>7788</v>
      </c>
      <c r="K5956" s="866">
        <v>7</v>
      </c>
      <c r="L5956" s="866">
        <v>12</v>
      </c>
      <c r="M5956" s="865">
        <v>70359.590267638021</v>
      </c>
      <c r="N5956" s="866">
        <v>2</v>
      </c>
      <c r="O5956" s="866">
        <v>6</v>
      </c>
      <c r="P5956" s="865">
        <v>33882.9</v>
      </c>
    </row>
    <row r="5957" spans="1:16" ht="33.75" x14ac:dyDescent="0.25">
      <c r="A5957" s="867" t="s">
        <v>7760</v>
      </c>
      <c r="B5957" s="867" t="s">
        <v>3626</v>
      </c>
      <c r="C5957" s="867" t="s">
        <v>3031</v>
      </c>
      <c r="D5957" s="868" t="s">
        <v>8396</v>
      </c>
      <c r="E5957" s="870">
        <v>5500</v>
      </c>
      <c r="F5957" s="869" t="s">
        <v>16090</v>
      </c>
      <c r="G5957" s="868" t="s">
        <v>16089</v>
      </c>
      <c r="H5957" s="867" t="s">
        <v>7756</v>
      </c>
      <c r="I5957" s="867" t="s">
        <v>8434</v>
      </c>
      <c r="J5957" s="867" t="s">
        <v>7792</v>
      </c>
      <c r="K5957" s="866">
        <v>5</v>
      </c>
      <c r="L5957" s="866">
        <v>12</v>
      </c>
      <c r="M5957" s="865">
        <v>70359.590267638021</v>
      </c>
      <c r="N5957" s="866">
        <v>1</v>
      </c>
      <c r="O5957" s="866">
        <v>6</v>
      </c>
      <c r="P5957" s="865">
        <v>33882.9</v>
      </c>
    </row>
    <row r="5958" spans="1:16" ht="33.75" x14ac:dyDescent="0.25">
      <c r="A5958" s="867" t="s">
        <v>7760</v>
      </c>
      <c r="B5958" s="867" t="s">
        <v>3626</v>
      </c>
      <c r="C5958" s="867" t="s">
        <v>3031</v>
      </c>
      <c r="D5958" s="868" t="s">
        <v>16084</v>
      </c>
      <c r="E5958" s="870">
        <v>6500</v>
      </c>
      <c r="F5958" s="869" t="s">
        <v>16088</v>
      </c>
      <c r="G5958" s="868" t="s">
        <v>16087</v>
      </c>
      <c r="H5958" s="867" t="s">
        <v>7796</v>
      </c>
      <c r="I5958" s="867" t="s">
        <v>2737</v>
      </c>
      <c r="J5958" s="867" t="s">
        <v>8142</v>
      </c>
      <c r="K5958" s="866">
        <v>9</v>
      </c>
      <c r="L5958" s="866">
        <v>12</v>
      </c>
      <c r="M5958" s="865">
        <v>83152.243043572205</v>
      </c>
      <c r="N5958" s="866">
        <v>1</v>
      </c>
      <c r="O5958" s="866">
        <v>6</v>
      </c>
      <c r="P5958" s="865">
        <v>39882.9</v>
      </c>
    </row>
    <row r="5959" spans="1:16" x14ac:dyDescent="0.25">
      <c r="A5959" s="1772" t="s">
        <v>2848</v>
      </c>
      <c r="B5959" s="1772"/>
      <c r="C5959" s="1772"/>
      <c r="D5959" s="1772"/>
      <c r="E5959" s="1772"/>
      <c r="F5959" s="1772" t="s">
        <v>378</v>
      </c>
      <c r="G5959" s="1772"/>
      <c r="H5959" s="1772"/>
      <c r="I5959" s="1772"/>
      <c r="J5959" s="1772"/>
      <c r="K5959" s="1771" t="s">
        <v>2847</v>
      </c>
      <c r="L5959" s="1771"/>
      <c r="M5959" s="1771"/>
      <c r="N5959" s="1771" t="s">
        <v>2846</v>
      </c>
      <c r="O5959" s="1771"/>
      <c r="P5959" s="1771"/>
    </row>
    <row r="5960" spans="1:16" ht="75" customHeight="1" x14ac:dyDescent="0.25">
      <c r="A5960" s="1535" t="s">
        <v>2845</v>
      </c>
      <c r="B5960" s="1535" t="s">
        <v>5</v>
      </c>
      <c r="C5960" s="1535" t="s">
        <v>2844</v>
      </c>
      <c r="D5960" s="1535" t="s">
        <v>2843</v>
      </c>
      <c r="E5960" s="1536" t="s">
        <v>2842</v>
      </c>
      <c r="F5960" s="1537" t="s">
        <v>2841</v>
      </c>
      <c r="G5960" s="1540" t="s">
        <v>2840</v>
      </c>
      <c r="H5960" s="1535" t="s">
        <v>2839</v>
      </c>
      <c r="I5960" s="1535" t="s">
        <v>2838</v>
      </c>
      <c r="J5960" s="1535" t="s">
        <v>2837</v>
      </c>
      <c r="K5960" s="1538" t="s">
        <v>2836</v>
      </c>
      <c r="L5960" s="1538" t="s">
        <v>2835</v>
      </c>
      <c r="M5960" s="1539" t="s">
        <v>2834</v>
      </c>
      <c r="N5960" s="1538" t="s">
        <v>2836</v>
      </c>
      <c r="O5960" s="1538" t="s">
        <v>2835</v>
      </c>
      <c r="P5960" s="1539" t="s">
        <v>2834</v>
      </c>
    </row>
    <row r="5961" spans="1:16" ht="33.75" x14ac:dyDescent="0.25">
      <c r="A5961" s="867" t="s">
        <v>7760</v>
      </c>
      <c r="B5961" s="867" t="s">
        <v>3626</v>
      </c>
      <c r="C5961" s="867" t="s">
        <v>3031</v>
      </c>
      <c r="D5961" s="868" t="s">
        <v>16084</v>
      </c>
      <c r="E5961" s="870">
        <v>6500</v>
      </c>
      <c r="F5961" s="869" t="s">
        <v>16086</v>
      </c>
      <c r="G5961" s="868" t="s">
        <v>16085</v>
      </c>
      <c r="H5961" s="867" t="s">
        <v>7796</v>
      </c>
      <c r="I5961" s="867" t="s">
        <v>2685</v>
      </c>
      <c r="J5961" s="867" t="s">
        <v>8059</v>
      </c>
      <c r="K5961" s="866">
        <v>9</v>
      </c>
      <c r="L5961" s="866">
        <v>12</v>
      </c>
      <c r="M5961" s="865">
        <v>83152.243043572205</v>
      </c>
      <c r="N5961" s="866">
        <v>1</v>
      </c>
      <c r="O5961" s="866">
        <v>6</v>
      </c>
      <c r="P5961" s="865">
        <v>39882.9</v>
      </c>
    </row>
    <row r="5962" spans="1:16" ht="33.75" x14ac:dyDescent="0.25">
      <c r="A5962" s="867" t="s">
        <v>7760</v>
      </c>
      <c r="B5962" s="867" t="s">
        <v>3626</v>
      </c>
      <c r="C5962" s="867" t="s">
        <v>3031</v>
      </c>
      <c r="D5962" s="868" t="s">
        <v>16084</v>
      </c>
      <c r="E5962" s="870">
        <v>6500</v>
      </c>
      <c r="F5962" s="869" t="s">
        <v>16083</v>
      </c>
      <c r="G5962" s="868" t="s">
        <v>16082</v>
      </c>
      <c r="H5962" s="867" t="s">
        <v>7756</v>
      </c>
      <c r="I5962" s="867" t="s">
        <v>2737</v>
      </c>
      <c r="J5962" s="867" t="s">
        <v>7788</v>
      </c>
      <c r="K5962" s="866">
        <v>9</v>
      </c>
      <c r="L5962" s="866">
        <v>12</v>
      </c>
      <c r="M5962" s="865">
        <v>83152.243043572205</v>
      </c>
      <c r="N5962" s="866">
        <v>1</v>
      </c>
      <c r="O5962" s="866">
        <v>6</v>
      </c>
      <c r="P5962" s="865">
        <v>39882.9</v>
      </c>
    </row>
    <row r="5963" spans="1:16" ht="33.75" x14ac:dyDescent="0.25">
      <c r="A5963" s="867" t="s">
        <v>7760</v>
      </c>
      <c r="B5963" s="867" t="s">
        <v>3626</v>
      </c>
      <c r="C5963" s="867" t="s">
        <v>3031</v>
      </c>
      <c r="D5963" s="868" t="s">
        <v>9923</v>
      </c>
      <c r="E5963" s="870">
        <v>10500</v>
      </c>
      <c r="F5963" s="869" t="s">
        <v>16081</v>
      </c>
      <c r="G5963" s="868" t="s">
        <v>16080</v>
      </c>
      <c r="H5963" s="867" t="s">
        <v>7756</v>
      </c>
      <c r="I5963" s="867" t="s">
        <v>2737</v>
      </c>
      <c r="J5963" s="867" t="s">
        <v>6</v>
      </c>
      <c r="K5963" s="866">
        <v>6</v>
      </c>
      <c r="L5963" s="866">
        <v>12</v>
      </c>
      <c r="M5963" s="865">
        <v>95944.89581950639</v>
      </c>
      <c r="N5963" s="866">
        <v>2</v>
      </c>
      <c r="O5963" s="866">
        <v>6</v>
      </c>
      <c r="P5963" s="865">
        <v>63882.9</v>
      </c>
    </row>
    <row r="5964" spans="1:16" ht="33.75" x14ac:dyDescent="0.25">
      <c r="A5964" s="867" t="s">
        <v>7760</v>
      </c>
      <c r="B5964" s="867" t="s">
        <v>3626</v>
      </c>
      <c r="C5964" s="867" t="s">
        <v>3031</v>
      </c>
      <c r="D5964" s="868" t="s">
        <v>15542</v>
      </c>
      <c r="E5964" s="870">
        <v>2200</v>
      </c>
      <c r="F5964" s="869" t="s">
        <v>16079</v>
      </c>
      <c r="G5964" s="868" t="s">
        <v>16078</v>
      </c>
      <c r="H5964" s="867"/>
      <c r="I5964" s="867"/>
      <c r="J5964" s="867"/>
      <c r="K5964" s="866">
        <v>2</v>
      </c>
      <c r="L5964" s="866">
        <v>12</v>
      </c>
      <c r="M5964" s="865">
        <v>28143.836107055209</v>
      </c>
      <c r="N5964" s="866">
        <v>1</v>
      </c>
      <c r="O5964" s="866">
        <v>6</v>
      </c>
      <c r="P5964" s="865">
        <v>14082.9</v>
      </c>
    </row>
    <row r="5965" spans="1:16" ht="33.75" x14ac:dyDescent="0.25">
      <c r="A5965" s="867" t="s">
        <v>7760</v>
      </c>
      <c r="B5965" s="867" t="s">
        <v>3626</v>
      </c>
      <c r="C5965" s="867" t="s">
        <v>3031</v>
      </c>
      <c r="D5965" s="868" t="s">
        <v>7878</v>
      </c>
      <c r="E5965" s="870">
        <v>4200</v>
      </c>
      <c r="F5965" s="869" t="s">
        <v>16077</v>
      </c>
      <c r="G5965" s="868" t="s">
        <v>16076</v>
      </c>
      <c r="H5965" s="867" t="s">
        <v>7756</v>
      </c>
      <c r="I5965" s="867" t="s">
        <v>2737</v>
      </c>
      <c r="J5965" s="867" t="s">
        <v>8142</v>
      </c>
      <c r="K5965" s="866">
        <v>5</v>
      </c>
      <c r="L5965" s="866">
        <v>12</v>
      </c>
      <c r="M5965" s="865">
        <v>53729.141658923581</v>
      </c>
      <c r="N5965" s="866">
        <v>1</v>
      </c>
      <c r="O5965" s="866">
        <v>6</v>
      </c>
      <c r="P5965" s="865">
        <v>26082.9</v>
      </c>
    </row>
    <row r="5966" spans="1:16" ht="33.75" x14ac:dyDescent="0.25">
      <c r="A5966" s="867" t="s">
        <v>7760</v>
      </c>
      <c r="B5966" s="867" t="s">
        <v>3626</v>
      </c>
      <c r="C5966" s="867" t="s">
        <v>3031</v>
      </c>
      <c r="D5966" s="868" t="s">
        <v>8844</v>
      </c>
      <c r="E5966" s="870">
        <v>7500</v>
      </c>
      <c r="F5966" s="869" t="s">
        <v>16075</v>
      </c>
      <c r="G5966" s="868" t="s">
        <v>16074</v>
      </c>
      <c r="H5966" s="867" t="s">
        <v>7796</v>
      </c>
      <c r="I5966" s="867" t="s">
        <v>2737</v>
      </c>
      <c r="J5966" s="867" t="s">
        <v>7788</v>
      </c>
      <c r="K5966" s="866">
        <v>2</v>
      </c>
      <c r="L5966" s="866">
        <v>4</v>
      </c>
      <c r="M5966" s="865">
        <v>31981.631939835464</v>
      </c>
      <c r="N5966" s="866">
        <v>0</v>
      </c>
      <c r="O5966" s="866">
        <v>0</v>
      </c>
      <c r="P5966" s="865">
        <v>0</v>
      </c>
    </row>
    <row r="5967" spans="1:16" ht="33.75" x14ac:dyDescent="0.25">
      <c r="A5967" s="867" t="s">
        <v>7760</v>
      </c>
      <c r="B5967" s="867" t="s">
        <v>3626</v>
      </c>
      <c r="C5967" s="867" t="s">
        <v>3031</v>
      </c>
      <c r="D5967" s="868" t="s">
        <v>7764</v>
      </c>
      <c r="E5967" s="870">
        <v>2700</v>
      </c>
      <c r="F5967" s="869" t="s">
        <v>16073</v>
      </c>
      <c r="G5967" s="868" t="s">
        <v>16072</v>
      </c>
      <c r="H5967" s="867"/>
      <c r="I5967" s="867"/>
      <c r="J5967" s="867"/>
      <c r="K5967" s="866">
        <v>4</v>
      </c>
      <c r="L5967" s="866">
        <v>12</v>
      </c>
      <c r="M5967" s="865">
        <v>34540.162495022305</v>
      </c>
      <c r="N5967" s="866">
        <v>2</v>
      </c>
      <c r="O5967" s="866">
        <v>6</v>
      </c>
      <c r="P5967" s="865">
        <v>17082.900000000001</v>
      </c>
    </row>
    <row r="5968" spans="1:16" ht="33.75" x14ac:dyDescent="0.25">
      <c r="A5968" s="867" t="s">
        <v>7760</v>
      </c>
      <c r="B5968" s="867" t="s">
        <v>3626</v>
      </c>
      <c r="C5968" s="867" t="s">
        <v>3031</v>
      </c>
      <c r="D5968" s="868" t="s">
        <v>11708</v>
      </c>
      <c r="E5968" s="870">
        <v>5500</v>
      </c>
      <c r="F5968" s="869" t="s">
        <v>16071</v>
      </c>
      <c r="G5968" s="868" t="s">
        <v>16070</v>
      </c>
      <c r="H5968" s="867" t="s">
        <v>7796</v>
      </c>
      <c r="I5968" s="867" t="s">
        <v>4016</v>
      </c>
      <c r="J5968" s="867" t="s">
        <v>8199</v>
      </c>
      <c r="K5968" s="866">
        <v>2</v>
      </c>
      <c r="L5968" s="866">
        <v>12</v>
      </c>
      <c r="M5968" s="865">
        <v>70359.590267638021</v>
      </c>
      <c r="N5968" s="866">
        <v>1</v>
      </c>
      <c r="O5968" s="866">
        <v>1</v>
      </c>
      <c r="P5968" s="865">
        <v>5647.15</v>
      </c>
    </row>
    <row r="5969" spans="1:16" ht="33.75" x14ac:dyDescent="0.25">
      <c r="A5969" s="867" t="s">
        <v>7760</v>
      </c>
      <c r="B5969" s="867" t="s">
        <v>3626</v>
      </c>
      <c r="C5969" s="867" t="s">
        <v>3031</v>
      </c>
      <c r="D5969" s="868" t="s">
        <v>7772</v>
      </c>
      <c r="E5969" s="870">
        <v>4200</v>
      </c>
      <c r="F5969" s="869" t="s">
        <v>16069</v>
      </c>
      <c r="G5969" s="868" t="s">
        <v>16068</v>
      </c>
      <c r="H5969" s="867" t="s">
        <v>7756</v>
      </c>
      <c r="I5969" s="867" t="s">
        <v>2892</v>
      </c>
      <c r="J5969" s="867" t="s">
        <v>7783</v>
      </c>
      <c r="K5969" s="866">
        <v>5</v>
      </c>
      <c r="L5969" s="866">
        <v>12</v>
      </c>
      <c r="M5969" s="865">
        <v>53729.141658923581</v>
      </c>
      <c r="N5969" s="866">
        <v>1</v>
      </c>
      <c r="O5969" s="866">
        <v>6</v>
      </c>
      <c r="P5969" s="865">
        <v>26082.9</v>
      </c>
    </row>
    <row r="5970" spans="1:16" ht="33.75" x14ac:dyDescent="0.25">
      <c r="A5970" s="867" t="s">
        <v>7760</v>
      </c>
      <c r="B5970" s="867" t="s">
        <v>3626</v>
      </c>
      <c r="C5970" s="867" t="s">
        <v>3031</v>
      </c>
      <c r="D5970" s="868" t="s">
        <v>8124</v>
      </c>
      <c r="E5970" s="870">
        <v>6500</v>
      </c>
      <c r="F5970" s="869" t="s">
        <v>16067</v>
      </c>
      <c r="G5970" s="868" t="s">
        <v>16066</v>
      </c>
      <c r="H5970" s="867" t="s">
        <v>7756</v>
      </c>
      <c r="I5970" s="867" t="s">
        <v>2892</v>
      </c>
      <c r="J5970" s="867" t="s">
        <v>7888</v>
      </c>
      <c r="K5970" s="866">
        <v>2</v>
      </c>
      <c r="L5970" s="866">
        <v>6</v>
      </c>
      <c r="M5970" s="865">
        <v>41576.121521786103</v>
      </c>
      <c r="N5970" s="866">
        <v>0</v>
      </c>
      <c r="O5970" s="866">
        <v>0</v>
      </c>
      <c r="P5970" s="865">
        <v>0</v>
      </c>
    </row>
    <row r="5971" spans="1:16" ht="33.75" x14ac:dyDescent="0.25">
      <c r="A5971" s="867" t="s">
        <v>7760</v>
      </c>
      <c r="B5971" s="867" t="s">
        <v>3626</v>
      </c>
      <c r="C5971" s="867" t="s">
        <v>3031</v>
      </c>
      <c r="D5971" s="868" t="s">
        <v>8124</v>
      </c>
      <c r="E5971" s="870">
        <v>6500</v>
      </c>
      <c r="F5971" s="869" t="s">
        <v>16065</v>
      </c>
      <c r="G5971" s="868" t="s">
        <v>16064</v>
      </c>
      <c r="H5971" s="867" t="s">
        <v>7756</v>
      </c>
      <c r="I5971" s="867" t="s">
        <v>2892</v>
      </c>
      <c r="J5971" s="867" t="s">
        <v>7888</v>
      </c>
      <c r="K5971" s="866">
        <v>2</v>
      </c>
      <c r="L5971" s="866">
        <v>12</v>
      </c>
      <c r="M5971" s="865">
        <v>83152.243043572205</v>
      </c>
      <c r="N5971" s="866">
        <v>1</v>
      </c>
      <c r="O5971" s="866">
        <v>6</v>
      </c>
      <c r="P5971" s="865">
        <v>39882.9</v>
      </c>
    </row>
    <row r="5972" spans="1:16" ht="33.75" x14ac:dyDescent="0.25">
      <c r="A5972" s="867" t="s">
        <v>7760</v>
      </c>
      <c r="B5972" s="867" t="s">
        <v>3626</v>
      </c>
      <c r="C5972" s="867" t="s">
        <v>3031</v>
      </c>
      <c r="D5972" s="868" t="s">
        <v>13569</v>
      </c>
      <c r="E5972" s="870">
        <v>6500</v>
      </c>
      <c r="F5972" s="869" t="s">
        <v>16063</v>
      </c>
      <c r="G5972" s="868" t="s">
        <v>16062</v>
      </c>
      <c r="H5972" s="867" t="s">
        <v>7756</v>
      </c>
      <c r="I5972" s="867" t="s">
        <v>4016</v>
      </c>
      <c r="J5972" s="867" t="s">
        <v>8199</v>
      </c>
      <c r="K5972" s="866">
        <v>2</v>
      </c>
      <c r="L5972" s="866">
        <v>9</v>
      </c>
      <c r="M5972" s="865">
        <v>62364.182282679154</v>
      </c>
      <c r="N5972" s="866">
        <v>0</v>
      </c>
      <c r="O5972" s="866">
        <v>0</v>
      </c>
      <c r="P5972" s="865">
        <v>0</v>
      </c>
    </row>
    <row r="5973" spans="1:16" ht="33.75" x14ac:dyDescent="0.25">
      <c r="A5973" s="867" t="s">
        <v>7760</v>
      </c>
      <c r="B5973" s="867" t="s">
        <v>3626</v>
      </c>
      <c r="C5973" s="867" t="s">
        <v>3031</v>
      </c>
      <c r="D5973" s="868" t="s">
        <v>12549</v>
      </c>
      <c r="E5973" s="870">
        <v>6500</v>
      </c>
      <c r="F5973" s="869" t="s">
        <v>16061</v>
      </c>
      <c r="G5973" s="868" t="s">
        <v>16060</v>
      </c>
      <c r="H5973" s="867" t="s">
        <v>7796</v>
      </c>
      <c r="I5973" s="867" t="s">
        <v>2722</v>
      </c>
      <c r="J5973" s="867" t="s">
        <v>7809</v>
      </c>
      <c r="K5973" s="866">
        <v>2</v>
      </c>
      <c r="L5973" s="866">
        <v>12</v>
      </c>
      <c r="M5973" s="865">
        <v>83152.243043572205</v>
      </c>
      <c r="N5973" s="866">
        <v>1</v>
      </c>
      <c r="O5973" s="866">
        <v>2</v>
      </c>
      <c r="P5973" s="865">
        <v>13294.3</v>
      </c>
    </row>
    <row r="5974" spans="1:16" ht="33.75" x14ac:dyDescent="0.25">
      <c r="A5974" s="867" t="s">
        <v>7760</v>
      </c>
      <c r="B5974" s="867" t="s">
        <v>3626</v>
      </c>
      <c r="C5974" s="867" t="s">
        <v>3031</v>
      </c>
      <c r="D5974" s="868" t="s">
        <v>8396</v>
      </c>
      <c r="E5974" s="870">
        <v>5500</v>
      </c>
      <c r="F5974" s="869" t="s">
        <v>16059</v>
      </c>
      <c r="G5974" s="868" t="s">
        <v>16058</v>
      </c>
      <c r="H5974" s="867" t="s">
        <v>7756</v>
      </c>
      <c r="I5974" s="867" t="s">
        <v>2685</v>
      </c>
      <c r="J5974" s="867" t="s">
        <v>7967</v>
      </c>
      <c r="K5974" s="866">
        <v>1</v>
      </c>
      <c r="L5974" s="866">
        <v>3</v>
      </c>
      <c r="M5974" s="865">
        <v>17589.897566909505</v>
      </c>
      <c r="N5974" s="866">
        <v>0</v>
      </c>
      <c r="O5974" s="866">
        <v>0</v>
      </c>
      <c r="P5974" s="865">
        <v>0</v>
      </c>
    </row>
    <row r="5975" spans="1:16" ht="33.75" x14ac:dyDescent="0.25">
      <c r="A5975" s="867" t="s">
        <v>7760</v>
      </c>
      <c r="B5975" s="867" t="s">
        <v>3626</v>
      </c>
      <c r="C5975" s="867" t="s">
        <v>3031</v>
      </c>
      <c r="D5975" s="868" t="s">
        <v>12549</v>
      </c>
      <c r="E5975" s="870">
        <v>6500</v>
      </c>
      <c r="F5975" s="869" t="s">
        <v>16057</v>
      </c>
      <c r="G5975" s="868" t="s">
        <v>16056</v>
      </c>
      <c r="H5975" s="867" t="s">
        <v>7756</v>
      </c>
      <c r="I5975" s="867" t="s">
        <v>2772</v>
      </c>
      <c r="J5975" s="867" t="s">
        <v>7809</v>
      </c>
      <c r="K5975" s="866">
        <v>2</v>
      </c>
      <c r="L5975" s="866">
        <v>12</v>
      </c>
      <c r="M5975" s="865">
        <v>83152.243043572205</v>
      </c>
      <c r="N5975" s="866">
        <v>1</v>
      </c>
      <c r="O5975" s="866">
        <v>6</v>
      </c>
      <c r="P5975" s="865">
        <v>39882.9</v>
      </c>
    </row>
    <row r="5976" spans="1:16" ht="33.75" x14ac:dyDescent="0.25">
      <c r="A5976" s="867" t="s">
        <v>7760</v>
      </c>
      <c r="B5976" s="867" t="s">
        <v>3626</v>
      </c>
      <c r="C5976" s="867" t="s">
        <v>3031</v>
      </c>
      <c r="D5976" s="868" t="s">
        <v>16055</v>
      </c>
      <c r="E5976" s="870">
        <v>12500</v>
      </c>
      <c r="F5976" s="869" t="s">
        <v>16054</v>
      </c>
      <c r="G5976" s="868" t="s">
        <v>16053</v>
      </c>
      <c r="H5976" s="867" t="s">
        <v>7817</v>
      </c>
      <c r="I5976" s="867" t="s">
        <v>10178</v>
      </c>
      <c r="J5976" s="867" t="s">
        <v>7809</v>
      </c>
      <c r="K5976" s="866">
        <v>9</v>
      </c>
      <c r="L5976" s="866">
        <v>12</v>
      </c>
      <c r="M5976" s="865">
        <v>134322.85414730894</v>
      </c>
      <c r="N5976" s="866">
        <v>1</v>
      </c>
      <c r="O5976" s="866">
        <v>6</v>
      </c>
      <c r="P5976" s="865">
        <v>75882.899999999994</v>
      </c>
    </row>
    <row r="5977" spans="1:16" ht="33.75" x14ac:dyDescent="0.25">
      <c r="A5977" s="867" t="s">
        <v>7760</v>
      </c>
      <c r="B5977" s="867" t="s">
        <v>3626</v>
      </c>
      <c r="C5977" s="867" t="s">
        <v>3031</v>
      </c>
      <c r="D5977" s="868" t="s">
        <v>8396</v>
      </c>
      <c r="E5977" s="870">
        <v>5500</v>
      </c>
      <c r="F5977" s="869" t="s">
        <v>16052</v>
      </c>
      <c r="G5977" s="868" t="s">
        <v>16051</v>
      </c>
      <c r="H5977" s="867" t="s">
        <v>7756</v>
      </c>
      <c r="I5977" s="867" t="s">
        <v>3419</v>
      </c>
      <c r="J5977" s="867" t="s">
        <v>9053</v>
      </c>
      <c r="K5977" s="866">
        <v>8</v>
      </c>
      <c r="L5977" s="866">
        <v>12</v>
      </c>
      <c r="M5977" s="865">
        <v>70359.590267638021</v>
      </c>
      <c r="N5977" s="866">
        <v>2</v>
      </c>
      <c r="O5977" s="866">
        <v>6</v>
      </c>
      <c r="P5977" s="865">
        <v>33882.9</v>
      </c>
    </row>
    <row r="5978" spans="1:16" ht="33.75" x14ac:dyDescent="0.25">
      <c r="A5978" s="867" t="s">
        <v>7760</v>
      </c>
      <c r="B5978" s="867" t="s">
        <v>3626</v>
      </c>
      <c r="C5978" s="867" t="s">
        <v>3031</v>
      </c>
      <c r="D5978" s="868" t="s">
        <v>7863</v>
      </c>
      <c r="E5978" s="870">
        <v>2500</v>
      </c>
      <c r="F5978" s="869" t="s">
        <v>16050</v>
      </c>
      <c r="G5978" s="868" t="s">
        <v>16049</v>
      </c>
      <c r="H5978" s="867"/>
      <c r="I5978" s="867"/>
      <c r="J5978" s="867"/>
      <c r="K5978" s="866">
        <v>3</v>
      </c>
      <c r="L5978" s="866">
        <v>12</v>
      </c>
      <c r="M5978" s="865">
        <v>31981.631939835464</v>
      </c>
      <c r="N5978" s="866">
        <v>1</v>
      </c>
      <c r="O5978" s="866">
        <v>6</v>
      </c>
      <c r="P5978" s="865">
        <v>15882.9</v>
      </c>
    </row>
    <row r="5979" spans="1:16" ht="33.75" x14ac:dyDescent="0.25">
      <c r="A5979" s="867" t="s">
        <v>7760</v>
      </c>
      <c r="B5979" s="867" t="s">
        <v>3626</v>
      </c>
      <c r="C5979" s="867" t="s">
        <v>3031</v>
      </c>
      <c r="D5979" s="868" t="s">
        <v>7887</v>
      </c>
      <c r="E5979" s="870">
        <v>4200</v>
      </c>
      <c r="F5979" s="869" t="s">
        <v>16048</v>
      </c>
      <c r="G5979" s="868" t="s">
        <v>16047</v>
      </c>
      <c r="H5979" s="867" t="s">
        <v>7756</v>
      </c>
      <c r="I5979" s="867" t="s">
        <v>2745</v>
      </c>
      <c r="J5979" s="867" t="s">
        <v>8321</v>
      </c>
      <c r="K5979" s="866">
        <v>3</v>
      </c>
      <c r="L5979" s="866">
        <v>12</v>
      </c>
      <c r="M5979" s="865">
        <v>53729.141658923581</v>
      </c>
      <c r="N5979" s="866">
        <v>3</v>
      </c>
      <c r="O5979" s="866">
        <v>6</v>
      </c>
      <c r="P5979" s="865">
        <v>26082.9</v>
      </c>
    </row>
    <row r="5980" spans="1:16" ht="33.75" x14ac:dyDescent="0.25">
      <c r="A5980" s="867" t="s">
        <v>7760</v>
      </c>
      <c r="B5980" s="867" t="s">
        <v>3626</v>
      </c>
      <c r="C5980" s="867" t="s">
        <v>3031</v>
      </c>
      <c r="D5980" s="868" t="s">
        <v>7863</v>
      </c>
      <c r="E5980" s="870">
        <v>2500</v>
      </c>
      <c r="F5980" s="869" t="s">
        <v>16046</v>
      </c>
      <c r="G5980" s="868" t="s">
        <v>16045</v>
      </c>
      <c r="H5980" s="867"/>
      <c r="I5980" s="867"/>
      <c r="J5980" s="867"/>
      <c r="K5980" s="866">
        <v>3</v>
      </c>
      <c r="L5980" s="866">
        <v>12</v>
      </c>
      <c r="M5980" s="865">
        <v>31981.631939835464</v>
      </c>
      <c r="N5980" s="866">
        <v>3</v>
      </c>
      <c r="O5980" s="866">
        <v>6</v>
      </c>
      <c r="P5980" s="865">
        <v>15882.9</v>
      </c>
    </row>
    <row r="5981" spans="1:16" ht="33.75" x14ac:dyDescent="0.25">
      <c r="A5981" s="867" t="s">
        <v>7760</v>
      </c>
      <c r="B5981" s="867" t="s">
        <v>3626</v>
      </c>
      <c r="C5981" s="867" t="s">
        <v>3031</v>
      </c>
      <c r="D5981" s="868" t="s">
        <v>9034</v>
      </c>
      <c r="E5981" s="870">
        <v>7500</v>
      </c>
      <c r="F5981" s="869" t="s">
        <v>16044</v>
      </c>
      <c r="G5981" s="868" t="s">
        <v>16043</v>
      </c>
      <c r="H5981" s="867" t="s">
        <v>7756</v>
      </c>
      <c r="I5981" s="867" t="s">
        <v>4333</v>
      </c>
      <c r="J5981" s="867" t="s">
        <v>7927</v>
      </c>
      <c r="K5981" s="866">
        <v>2</v>
      </c>
      <c r="L5981" s="866">
        <v>12</v>
      </c>
      <c r="M5981" s="865">
        <v>95944.89581950639</v>
      </c>
      <c r="N5981" s="866">
        <v>1</v>
      </c>
      <c r="O5981" s="866">
        <v>6</v>
      </c>
      <c r="P5981" s="865">
        <v>45882.9</v>
      </c>
    </row>
    <row r="5982" spans="1:16" ht="33.75" x14ac:dyDescent="0.25">
      <c r="A5982" s="867" t="s">
        <v>7760</v>
      </c>
      <c r="B5982" s="867" t="s">
        <v>3626</v>
      </c>
      <c r="C5982" s="867" t="s">
        <v>3031</v>
      </c>
      <c r="D5982" s="868" t="s">
        <v>10789</v>
      </c>
      <c r="E5982" s="870">
        <v>5500</v>
      </c>
      <c r="F5982" s="869" t="s">
        <v>16042</v>
      </c>
      <c r="G5982" s="868" t="s">
        <v>16041</v>
      </c>
      <c r="H5982" s="867" t="s">
        <v>7756</v>
      </c>
      <c r="I5982" s="867" t="s">
        <v>8007</v>
      </c>
      <c r="J5982" s="867" t="s">
        <v>7773</v>
      </c>
      <c r="K5982" s="866">
        <v>2</v>
      </c>
      <c r="L5982" s="866">
        <v>12</v>
      </c>
      <c r="M5982" s="865">
        <v>70359.590267638021</v>
      </c>
      <c r="N5982" s="866">
        <v>3</v>
      </c>
      <c r="O5982" s="866">
        <v>6</v>
      </c>
      <c r="P5982" s="865">
        <v>33882.9</v>
      </c>
    </row>
    <row r="5983" spans="1:16" ht="33.75" x14ac:dyDescent="0.25">
      <c r="A5983" s="867" t="s">
        <v>7760</v>
      </c>
      <c r="B5983" s="867" t="s">
        <v>3626</v>
      </c>
      <c r="C5983" s="867" t="s">
        <v>3031</v>
      </c>
      <c r="D5983" s="868" t="s">
        <v>7791</v>
      </c>
      <c r="E5983" s="870">
        <v>4200</v>
      </c>
      <c r="F5983" s="869" t="s">
        <v>16040</v>
      </c>
      <c r="G5983" s="868" t="s">
        <v>16039</v>
      </c>
      <c r="H5983" s="867" t="s">
        <v>7756</v>
      </c>
      <c r="I5983" s="867" t="s">
        <v>2892</v>
      </c>
      <c r="J5983" s="867" t="s">
        <v>7792</v>
      </c>
      <c r="K5983" s="866">
        <v>2</v>
      </c>
      <c r="L5983" s="866">
        <v>12</v>
      </c>
      <c r="M5983" s="865">
        <v>53729.141658923581</v>
      </c>
      <c r="N5983" s="866">
        <v>1</v>
      </c>
      <c r="O5983" s="866">
        <v>6</v>
      </c>
      <c r="P5983" s="865">
        <v>26082.9</v>
      </c>
    </row>
    <row r="5984" spans="1:16" ht="33.75" x14ac:dyDescent="0.25">
      <c r="A5984" s="867" t="s">
        <v>7760</v>
      </c>
      <c r="B5984" s="867" t="s">
        <v>3626</v>
      </c>
      <c r="C5984" s="867" t="s">
        <v>3031</v>
      </c>
      <c r="D5984" s="868" t="s">
        <v>7776</v>
      </c>
      <c r="E5984" s="870">
        <v>4200</v>
      </c>
      <c r="F5984" s="869" t="s">
        <v>16038</v>
      </c>
      <c r="G5984" s="868" t="s">
        <v>16037</v>
      </c>
      <c r="H5984" s="867"/>
      <c r="I5984" s="867"/>
      <c r="J5984" s="867"/>
      <c r="K5984" s="866">
        <v>4</v>
      </c>
      <c r="L5984" s="866">
        <v>12</v>
      </c>
      <c r="M5984" s="865">
        <v>53729.141658923581</v>
      </c>
      <c r="N5984" s="866">
        <v>0</v>
      </c>
      <c r="O5984" s="866">
        <v>0</v>
      </c>
      <c r="P5984" s="865">
        <v>0</v>
      </c>
    </row>
    <row r="5985" spans="1:16" ht="33.75" x14ac:dyDescent="0.25">
      <c r="A5985" s="867" t="s">
        <v>7760</v>
      </c>
      <c r="B5985" s="867" t="s">
        <v>3626</v>
      </c>
      <c r="C5985" s="867" t="s">
        <v>3031</v>
      </c>
      <c r="D5985" s="868" t="s">
        <v>8073</v>
      </c>
      <c r="E5985" s="870">
        <v>2500</v>
      </c>
      <c r="F5985" s="869" t="s">
        <v>16036</v>
      </c>
      <c r="G5985" s="868" t="s">
        <v>16035</v>
      </c>
      <c r="H5985" s="867" t="s">
        <v>7756</v>
      </c>
      <c r="I5985" s="867" t="s">
        <v>4025</v>
      </c>
      <c r="J5985" s="867" t="s">
        <v>9178</v>
      </c>
      <c r="K5985" s="866">
        <v>4</v>
      </c>
      <c r="L5985" s="866">
        <v>12</v>
      </c>
      <c r="M5985" s="865">
        <v>31981.631939835464</v>
      </c>
      <c r="N5985" s="866">
        <v>0</v>
      </c>
      <c r="O5985" s="866">
        <v>0</v>
      </c>
      <c r="P5985" s="865">
        <v>0</v>
      </c>
    </row>
    <row r="5986" spans="1:16" ht="33.75" x14ac:dyDescent="0.25">
      <c r="A5986" s="867" t="s">
        <v>7760</v>
      </c>
      <c r="B5986" s="867" t="s">
        <v>3626</v>
      </c>
      <c r="C5986" s="867" t="s">
        <v>3031</v>
      </c>
      <c r="D5986" s="868" t="s">
        <v>7776</v>
      </c>
      <c r="E5986" s="870">
        <v>4200</v>
      </c>
      <c r="F5986" s="869" t="s">
        <v>16034</v>
      </c>
      <c r="G5986" s="868" t="s">
        <v>16033</v>
      </c>
      <c r="H5986" s="867" t="s">
        <v>7756</v>
      </c>
      <c r="I5986" s="867" t="s">
        <v>2745</v>
      </c>
      <c r="J5986" s="867" t="s">
        <v>7800</v>
      </c>
      <c r="K5986" s="866">
        <v>4</v>
      </c>
      <c r="L5986" s="866">
        <v>12</v>
      </c>
      <c r="M5986" s="865">
        <v>40936.488882989397</v>
      </c>
      <c r="N5986" s="866">
        <v>2</v>
      </c>
      <c r="O5986" s="866">
        <v>6</v>
      </c>
      <c r="P5986" s="865">
        <v>26082.9</v>
      </c>
    </row>
    <row r="5987" spans="1:16" ht="33.75" x14ac:dyDescent="0.25">
      <c r="A5987" s="867" t="s">
        <v>7760</v>
      </c>
      <c r="B5987" s="867" t="s">
        <v>3626</v>
      </c>
      <c r="C5987" s="867" t="s">
        <v>3031</v>
      </c>
      <c r="D5987" s="868" t="s">
        <v>7776</v>
      </c>
      <c r="E5987" s="870">
        <v>4200</v>
      </c>
      <c r="F5987" s="869" t="s">
        <v>16032</v>
      </c>
      <c r="G5987" s="868" t="s">
        <v>16031</v>
      </c>
      <c r="H5987" s="867" t="s">
        <v>7756</v>
      </c>
      <c r="I5987" s="867" t="s">
        <v>2704</v>
      </c>
      <c r="J5987" s="867" t="s">
        <v>6</v>
      </c>
      <c r="K5987" s="866">
        <v>4</v>
      </c>
      <c r="L5987" s="866">
        <v>12</v>
      </c>
      <c r="M5987" s="865">
        <v>40936.488882989397</v>
      </c>
      <c r="N5987" s="866">
        <v>0</v>
      </c>
      <c r="O5987" s="866">
        <v>0</v>
      </c>
      <c r="P5987" s="865">
        <v>0</v>
      </c>
    </row>
    <row r="5988" spans="1:16" ht="33.75" x14ac:dyDescent="0.25">
      <c r="A5988" s="867" t="s">
        <v>7760</v>
      </c>
      <c r="B5988" s="867" t="s">
        <v>3626</v>
      </c>
      <c r="C5988" s="867" t="s">
        <v>3031</v>
      </c>
      <c r="D5988" s="868" t="s">
        <v>7776</v>
      </c>
      <c r="E5988" s="870">
        <v>4200</v>
      </c>
      <c r="F5988" s="869" t="s">
        <v>16030</v>
      </c>
      <c r="G5988" s="868" t="s">
        <v>16029</v>
      </c>
      <c r="H5988" s="867" t="s">
        <v>7756</v>
      </c>
      <c r="I5988" s="867" t="s">
        <v>2892</v>
      </c>
      <c r="J5988" s="867" t="s">
        <v>7891</v>
      </c>
      <c r="K5988" s="866">
        <v>3</v>
      </c>
      <c r="L5988" s="866">
        <v>10</v>
      </c>
      <c r="M5988" s="865">
        <v>34113.740735824496</v>
      </c>
      <c r="N5988" s="866">
        <v>1</v>
      </c>
      <c r="O5988" s="866">
        <v>6</v>
      </c>
      <c r="P5988" s="865">
        <v>26082.9</v>
      </c>
    </row>
    <row r="5989" spans="1:16" ht="33.75" x14ac:dyDescent="0.25">
      <c r="A5989" s="867" t="s">
        <v>7760</v>
      </c>
      <c r="B5989" s="867" t="s">
        <v>3626</v>
      </c>
      <c r="C5989" s="867" t="s">
        <v>3031</v>
      </c>
      <c r="D5989" s="868" t="s">
        <v>8458</v>
      </c>
      <c r="E5989" s="870">
        <v>3200</v>
      </c>
      <c r="F5989" s="869" t="s">
        <v>16028</v>
      </c>
      <c r="G5989" s="868" t="s">
        <v>16027</v>
      </c>
      <c r="H5989" s="867" t="s">
        <v>7796</v>
      </c>
      <c r="I5989" s="867" t="s">
        <v>2745</v>
      </c>
      <c r="J5989" s="867" t="s">
        <v>7888</v>
      </c>
      <c r="K5989" s="866">
        <v>3</v>
      </c>
      <c r="L5989" s="866">
        <v>12</v>
      </c>
      <c r="M5989" s="865">
        <v>40936.488882989397</v>
      </c>
      <c r="N5989" s="866">
        <v>2</v>
      </c>
      <c r="O5989" s="866">
        <v>6</v>
      </c>
      <c r="P5989" s="865">
        <v>20082.900000000001</v>
      </c>
    </row>
    <row r="5990" spans="1:16" ht="33.75" x14ac:dyDescent="0.25">
      <c r="A5990" s="867" t="s">
        <v>7760</v>
      </c>
      <c r="B5990" s="867" t="s">
        <v>3626</v>
      </c>
      <c r="C5990" s="867" t="s">
        <v>3031</v>
      </c>
      <c r="D5990" s="868" t="s">
        <v>16026</v>
      </c>
      <c r="E5990" s="870">
        <v>10500</v>
      </c>
      <c r="F5990" s="869" t="s">
        <v>16025</v>
      </c>
      <c r="G5990" s="868" t="s">
        <v>16024</v>
      </c>
      <c r="H5990" s="867" t="s">
        <v>7756</v>
      </c>
      <c r="I5990" s="867" t="s">
        <v>4071</v>
      </c>
      <c r="J5990" s="867" t="s">
        <v>7769</v>
      </c>
      <c r="K5990" s="866">
        <v>10</v>
      </c>
      <c r="L5990" s="866">
        <v>12</v>
      </c>
      <c r="M5990" s="865">
        <v>134322.85414730894</v>
      </c>
      <c r="N5990" s="866">
        <v>2</v>
      </c>
      <c r="O5990" s="866">
        <v>6</v>
      </c>
      <c r="P5990" s="865">
        <v>63882.9</v>
      </c>
    </row>
    <row r="5991" spans="1:16" ht="33.75" x14ac:dyDescent="0.25">
      <c r="A5991" s="867" t="s">
        <v>7760</v>
      </c>
      <c r="B5991" s="867" t="s">
        <v>3626</v>
      </c>
      <c r="C5991" s="867" t="s">
        <v>3031</v>
      </c>
      <c r="D5991" s="868" t="s">
        <v>7878</v>
      </c>
      <c r="E5991" s="870">
        <v>4200</v>
      </c>
      <c r="F5991" s="869" t="s">
        <v>16023</v>
      </c>
      <c r="G5991" s="868" t="s">
        <v>16022</v>
      </c>
      <c r="H5991" s="867" t="s">
        <v>7756</v>
      </c>
      <c r="I5991" s="867" t="s">
        <v>2685</v>
      </c>
      <c r="J5991" s="867" t="s">
        <v>8036</v>
      </c>
      <c r="K5991" s="866">
        <v>3</v>
      </c>
      <c r="L5991" s="866">
        <v>12</v>
      </c>
      <c r="M5991" s="865">
        <v>53729.141658923581</v>
      </c>
      <c r="N5991" s="866">
        <v>0</v>
      </c>
      <c r="O5991" s="866">
        <v>0</v>
      </c>
      <c r="P5991" s="865">
        <v>0</v>
      </c>
    </row>
    <row r="5992" spans="1:16" ht="33.75" x14ac:dyDescent="0.25">
      <c r="A5992" s="867" t="s">
        <v>7760</v>
      </c>
      <c r="B5992" s="867" t="s">
        <v>3626</v>
      </c>
      <c r="C5992" s="867" t="s">
        <v>3031</v>
      </c>
      <c r="D5992" s="868" t="s">
        <v>7878</v>
      </c>
      <c r="E5992" s="870">
        <v>4200</v>
      </c>
      <c r="F5992" s="869" t="s">
        <v>16021</v>
      </c>
      <c r="G5992" s="868" t="s">
        <v>16020</v>
      </c>
      <c r="H5992" s="867" t="s">
        <v>7756</v>
      </c>
      <c r="I5992" s="867" t="s">
        <v>2725</v>
      </c>
      <c r="J5992" s="867" t="s">
        <v>7769</v>
      </c>
      <c r="K5992" s="866">
        <v>3</v>
      </c>
      <c r="L5992" s="866">
        <v>12</v>
      </c>
      <c r="M5992" s="865">
        <v>53729.141658923581</v>
      </c>
      <c r="N5992" s="866">
        <v>1</v>
      </c>
      <c r="O5992" s="866">
        <v>6</v>
      </c>
      <c r="P5992" s="865">
        <v>26082.9</v>
      </c>
    </row>
    <row r="5993" spans="1:16" ht="33.75" x14ac:dyDescent="0.25">
      <c r="A5993" s="867" t="s">
        <v>7760</v>
      </c>
      <c r="B5993" s="867" t="s">
        <v>3626</v>
      </c>
      <c r="C5993" s="867" t="s">
        <v>3031</v>
      </c>
      <c r="D5993" s="868" t="s">
        <v>7878</v>
      </c>
      <c r="E5993" s="870">
        <v>4200</v>
      </c>
      <c r="F5993" s="869" t="s">
        <v>16019</v>
      </c>
      <c r="G5993" s="868" t="s">
        <v>16018</v>
      </c>
      <c r="H5993" s="867" t="s">
        <v>7796</v>
      </c>
      <c r="I5993" s="867" t="s">
        <v>8832</v>
      </c>
      <c r="J5993" s="867" t="s">
        <v>8100</v>
      </c>
      <c r="K5993" s="866">
        <v>3</v>
      </c>
      <c r="L5993" s="866">
        <v>12</v>
      </c>
      <c r="M5993" s="865">
        <v>53729.141658923581</v>
      </c>
      <c r="N5993" s="866">
        <v>1</v>
      </c>
      <c r="O5993" s="866">
        <v>6</v>
      </c>
      <c r="P5993" s="865">
        <v>26082.9</v>
      </c>
    </row>
    <row r="5994" spans="1:16" ht="33.75" x14ac:dyDescent="0.25">
      <c r="A5994" s="867" t="s">
        <v>7760</v>
      </c>
      <c r="B5994" s="867" t="s">
        <v>3626</v>
      </c>
      <c r="C5994" s="867" t="s">
        <v>3031</v>
      </c>
      <c r="D5994" s="868" t="s">
        <v>7878</v>
      </c>
      <c r="E5994" s="870">
        <v>4200</v>
      </c>
      <c r="F5994" s="869" t="s">
        <v>16017</v>
      </c>
      <c r="G5994" s="868" t="s">
        <v>16016</v>
      </c>
      <c r="H5994" s="867" t="s">
        <v>7756</v>
      </c>
      <c r="I5994" s="867" t="s">
        <v>2685</v>
      </c>
      <c r="J5994" s="867" t="s">
        <v>8103</v>
      </c>
      <c r="K5994" s="866">
        <v>3</v>
      </c>
      <c r="L5994" s="866">
        <v>12</v>
      </c>
      <c r="M5994" s="865">
        <v>53729.141658923581</v>
      </c>
      <c r="N5994" s="866">
        <v>1</v>
      </c>
      <c r="O5994" s="866">
        <v>6</v>
      </c>
      <c r="P5994" s="865">
        <v>26082.9</v>
      </c>
    </row>
    <row r="5995" spans="1:16" ht="33.75" x14ac:dyDescent="0.25">
      <c r="A5995" s="867" t="s">
        <v>7760</v>
      </c>
      <c r="B5995" s="867" t="s">
        <v>3626</v>
      </c>
      <c r="C5995" s="867" t="s">
        <v>3031</v>
      </c>
      <c r="D5995" s="868" t="s">
        <v>8458</v>
      </c>
      <c r="E5995" s="870">
        <v>3200</v>
      </c>
      <c r="F5995" s="869" t="s">
        <v>16015</v>
      </c>
      <c r="G5995" s="868" t="s">
        <v>16014</v>
      </c>
      <c r="H5995" s="867" t="s">
        <v>7796</v>
      </c>
      <c r="I5995" s="867" t="s">
        <v>3252</v>
      </c>
      <c r="J5995" s="867" t="s">
        <v>7773</v>
      </c>
      <c r="K5995" s="866">
        <v>4</v>
      </c>
      <c r="L5995" s="866">
        <v>12</v>
      </c>
      <c r="M5995" s="865">
        <v>40936.488882989397</v>
      </c>
      <c r="N5995" s="866">
        <v>1</v>
      </c>
      <c r="O5995" s="866">
        <v>6</v>
      </c>
      <c r="P5995" s="865">
        <v>20082.900000000001</v>
      </c>
    </row>
    <row r="5996" spans="1:16" ht="33.75" x14ac:dyDescent="0.25">
      <c r="A5996" s="867" t="s">
        <v>7760</v>
      </c>
      <c r="B5996" s="867" t="s">
        <v>3626</v>
      </c>
      <c r="C5996" s="867" t="s">
        <v>3031</v>
      </c>
      <c r="D5996" s="868" t="s">
        <v>8073</v>
      </c>
      <c r="E5996" s="870">
        <v>2500</v>
      </c>
      <c r="F5996" s="869" t="s">
        <v>16013</v>
      </c>
      <c r="G5996" s="868" t="s">
        <v>16012</v>
      </c>
      <c r="H5996" s="867" t="s">
        <v>7756</v>
      </c>
      <c r="I5996" s="867" t="s">
        <v>3252</v>
      </c>
      <c r="J5996" s="867" t="s">
        <v>7773</v>
      </c>
      <c r="K5996" s="866">
        <v>5</v>
      </c>
      <c r="L5996" s="866">
        <v>12</v>
      </c>
      <c r="M5996" s="865">
        <v>31981.631939835464</v>
      </c>
      <c r="N5996" s="866">
        <v>2</v>
      </c>
      <c r="O5996" s="866">
        <v>6</v>
      </c>
      <c r="P5996" s="865">
        <v>15882.9</v>
      </c>
    </row>
    <row r="5997" spans="1:16" ht="33.75" x14ac:dyDescent="0.25">
      <c r="A5997" s="867" t="s">
        <v>7760</v>
      </c>
      <c r="B5997" s="867" t="s">
        <v>3626</v>
      </c>
      <c r="C5997" s="867" t="s">
        <v>3031</v>
      </c>
      <c r="D5997" s="868" t="s">
        <v>7764</v>
      </c>
      <c r="E5997" s="870">
        <v>2700</v>
      </c>
      <c r="F5997" s="869" t="s">
        <v>16011</v>
      </c>
      <c r="G5997" s="868" t="s">
        <v>16010</v>
      </c>
      <c r="H5997" s="867" t="s">
        <v>2751</v>
      </c>
      <c r="I5997" s="867" t="s">
        <v>2676</v>
      </c>
      <c r="J5997" s="867" t="s">
        <v>7949</v>
      </c>
      <c r="K5997" s="866">
        <v>2</v>
      </c>
      <c r="L5997" s="866">
        <v>12</v>
      </c>
      <c r="M5997" s="865">
        <v>34540.162495022305</v>
      </c>
      <c r="N5997" s="866">
        <v>2</v>
      </c>
      <c r="O5997" s="866">
        <v>6</v>
      </c>
      <c r="P5997" s="865">
        <v>17082.900000000001</v>
      </c>
    </row>
    <row r="5998" spans="1:16" x14ac:dyDescent="0.25">
      <c r="A5998" s="1772" t="s">
        <v>2848</v>
      </c>
      <c r="B5998" s="1772"/>
      <c r="C5998" s="1772"/>
      <c r="D5998" s="1772"/>
      <c r="E5998" s="1772"/>
      <c r="F5998" s="1772" t="s">
        <v>378</v>
      </c>
      <c r="G5998" s="1772"/>
      <c r="H5998" s="1772"/>
      <c r="I5998" s="1772"/>
      <c r="J5998" s="1772"/>
      <c r="K5998" s="1771" t="s">
        <v>2847</v>
      </c>
      <c r="L5998" s="1771"/>
      <c r="M5998" s="1771"/>
      <c r="N5998" s="1771" t="s">
        <v>2846</v>
      </c>
      <c r="O5998" s="1771"/>
      <c r="P5998" s="1771"/>
    </row>
    <row r="5999" spans="1:16" ht="75" customHeight="1" x14ac:dyDescent="0.25">
      <c r="A5999" s="1535" t="s">
        <v>2845</v>
      </c>
      <c r="B5999" s="1535" t="s">
        <v>5</v>
      </c>
      <c r="C5999" s="1535" t="s">
        <v>2844</v>
      </c>
      <c r="D5999" s="1535" t="s">
        <v>2843</v>
      </c>
      <c r="E5999" s="1536" t="s">
        <v>2842</v>
      </c>
      <c r="F5999" s="1537" t="s">
        <v>2841</v>
      </c>
      <c r="G5999" s="1540" t="s">
        <v>2840</v>
      </c>
      <c r="H5999" s="1535" t="s">
        <v>2839</v>
      </c>
      <c r="I5999" s="1535" t="s">
        <v>2838</v>
      </c>
      <c r="J5999" s="1535" t="s">
        <v>2837</v>
      </c>
      <c r="K5999" s="1538" t="s">
        <v>2836</v>
      </c>
      <c r="L5999" s="1538" t="s">
        <v>2835</v>
      </c>
      <c r="M5999" s="1539" t="s">
        <v>2834</v>
      </c>
      <c r="N5999" s="1538" t="s">
        <v>2836</v>
      </c>
      <c r="O5999" s="1538" t="s">
        <v>2835</v>
      </c>
      <c r="P5999" s="1539" t="s">
        <v>2834</v>
      </c>
    </row>
    <row r="6000" spans="1:16" ht="33.75" x14ac:dyDescent="0.25">
      <c r="A6000" s="867" t="s">
        <v>7760</v>
      </c>
      <c r="B6000" s="867" t="s">
        <v>3626</v>
      </c>
      <c r="C6000" s="867" t="s">
        <v>3031</v>
      </c>
      <c r="D6000" s="868" t="s">
        <v>7772</v>
      </c>
      <c r="E6000" s="870">
        <v>4200</v>
      </c>
      <c r="F6000" s="869" t="s">
        <v>16009</v>
      </c>
      <c r="G6000" s="868" t="s">
        <v>16008</v>
      </c>
      <c r="H6000" s="867" t="s">
        <v>7756</v>
      </c>
      <c r="I6000" s="867" t="s">
        <v>2745</v>
      </c>
      <c r="J6000" s="867" t="s">
        <v>8756</v>
      </c>
      <c r="K6000" s="866">
        <v>3</v>
      </c>
      <c r="L6000" s="866">
        <v>12</v>
      </c>
      <c r="M6000" s="865">
        <v>40936.488882989397</v>
      </c>
      <c r="N6000" s="866">
        <v>2</v>
      </c>
      <c r="O6000" s="866">
        <v>6</v>
      </c>
      <c r="P6000" s="865">
        <v>26082.9</v>
      </c>
    </row>
    <row r="6001" spans="1:16" ht="33.75" x14ac:dyDescent="0.25">
      <c r="A6001" s="867" t="s">
        <v>7760</v>
      </c>
      <c r="B6001" s="867" t="s">
        <v>3626</v>
      </c>
      <c r="C6001" s="867" t="s">
        <v>3031</v>
      </c>
      <c r="D6001" s="868" t="s">
        <v>8006</v>
      </c>
      <c r="E6001" s="870">
        <v>4200</v>
      </c>
      <c r="F6001" s="869" t="s">
        <v>16007</v>
      </c>
      <c r="G6001" s="868" t="s">
        <v>16006</v>
      </c>
      <c r="H6001" s="867" t="s">
        <v>7756</v>
      </c>
      <c r="I6001" s="867" t="s">
        <v>2667</v>
      </c>
      <c r="J6001" s="867" t="s">
        <v>7800</v>
      </c>
      <c r="K6001" s="866">
        <v>3</v>
      </c>
      <c r="L6001" s="866">
        <v>12</v>
      </c>
      <c r="M6001" s="865">
        <v>53729.141658923581</v>
      </c>
      <c r="N6001" s="866">
        <v>1</v>
      </c>
      <c r="O6001" s="866">
        <v>6</v>
      </c>
      <c r="P6001" s="865">
        <v>26082.9</v>
      </c>
    </row>
    <row r="6002" spans="1:16" ht="33.75" x14ac:dyDescent="0.25">
      <c r="A6002" s="867" t="s">
        <v>7760</v>
      </c>
      <c r="B6002" s="867" t="s">
        <v>3626</v>
      </c>
      <c r="C6002" s="867" t="s">
        <v>3031</v>
      </c>
      <c r="D6002" s="868" t="s">
        <v>7863</v>
      </c>
      <c r="E6002" s="870">
        <v>2500</v>
      </c>
      <c r="F6002" s="869" t="s">
        <v>16005</v>
      </c>
      <c r="G6002" s="868" t="s">
        <v>16004</v>
      </c>
      <c r="H6002" s="867" t="s">
        <v>7796</v>
      </c>
      <c r="I6002" s="867" t="s">
        <v>2745</v>
      </c>
      <c r="J6002" s="867" t="s">
        <v>8166</v>
      </c>
      <c r="K6002" s="866">
        <v>3</v>
      </c>
      <c r="L6002" s="866">
        <v>12</v>
      </c>
      <c r="M6002" s="865">
        <v>31981.631939835464</v>
      </c>
      <c r="N6002" s="866">
        <v>2</v>
      </c>
      <c r="O6002" s="866">
        <v>6</v>
      </c>
      <c r="P6002" s="865">
        <v>15882.9</v>
      </c>
    </row>
    <row r="6003" spans="1:16" ht="45" x14ac:dyDescent="0.25">
      <c r="A6003" s="867" t="s">
        <v>7760</v>
      </c>
      <c r="B6003" s="867" t="s">
        <v>3626</v>
      </c>
      <c r="C6003" s="867" t="s">
        <v>3031</v>
      </c>
      <c r="D6003" s="868" t="s">
        <v>7878</v>
      </c>
      <c r="E6003" s="870">
        <v>4200</v>
      </c>
      <c r="F6003" s="869" t="s">
        <v>16003</v>
      </c>
      <c r="G6003" s="868" t="s">
        <v>16002</v>
      </c>
      <c r="H6003" s="867" t="s">
        <v>7817</v>
      </c>
      <c r="I6003" s="867" t="s">
        <v>16001</v>
      </c>
      <c r="J6003" s="867" t="s">
        <v>8358</v>
      </c>
      <c r="K6003" s="866">
        <v>3</v>
      </c>
      <c r="L6003" s="866">
        <v>12</v>
      </c>
      <c r="M6003" s="865">
        <v>53729.141658923581</v>
      </c>
      <c r="N6003" s="866">
        <v>2</v>
      </c>
      <c r="O6003" s="866">
        <v>6</v>
      </c>
      <c r="P6003" s="865">
        <v>26082.9</v>
      </c>
    </row>
    <row r="6004" spans="1:16" ht="33.75" x14ac:dyDescent="0.25">
      <c r="A6004" s="867" t="s">
        <v>7760</v>
      </c>
      <c r="B6004" s="867" t="s">
        <v>3626</v>
      </c>
      <c r="C6004" s="867" t="s">
        <v>3031</v>
      </c>
      <c r="D6004" s="868" t="s">
        <v>8448</v>
      </c>
      <c r="E6004" s="870">
        <v>6000</v>
      </c>
      <c r="F6004" s="869" t="s">
        <v>16000</v>
      </c>
      <c r="G6004" s="868" t="s">
        <v>15999</v>
      </c>
      <c r="H6004" s="867" t="s">
        <v>7796</v>
      </c>
      <c r="I6004" s="867" t="s">
        <v>2685</v>
      </c>
      <c r="J6004" s="867" t="s">
        <v>9058</v>
      </c>
      <c r="K6004" s="866">
        <v>6</v>
      </c>
      <c r="L6004" s="866">
        <v>12</v>
      </c>
      <c r="M6004" s="865">
        <v>53729.141658923581</v>
      </c>
      <c r="N6004" s="866">
        <v>1</v>
      </c>
      <c r="O6004" s="866">
        <v>6</v>
      </c>
      <c r="P6004" s="865">
        <v>36882.9</v>
      </c>
    </row>
    <row r="6005" spans="1:16" ht="33.75" x14ac:dyDescent="0.25">
      <c r="A6005" s="867" t="s">
        <v>7760</v>
      </c>
      <c r="B6005" s="867" t="s">
        <v>3626</v>
      </c>
      <c r="C6005" s="867" t="s">
        <v>3031</v>
      </c>
      <c r="D6005" s="868" t="s">
        <v>8218</v>
      </c>
      <c r="E6005" s="870">
        <v>2000</v>
      </c>
      <c r="F6005" s="869" t="s">
        <v>15998</v>
      </c>
      <c r="G6005" s="868" t="s">
        <v>15997</v>
      </c>
      <c r="H6005" s="867"/>
      <c r="I6005" s="867"/>
      <c r="J6005" s="867"/>
      <c r="K6005" s="866">
        <v>4</v>
      </c>
      <c r="L6005" s="866">
        <v>12</v>
      </c>
      <c r="M6005" s="865">
        <v>25585.305551868372</v>
      </c>
      <c r="N6005" s="866">
        <v>1</v>
      </c>
      <c r="O6005" s="866">
        <v>6</v>
      </c>
      <c r="P6005" s="865">
        <v>12882.9</v>
      </c>
    </row>
    <row r="6006" spans="1:16" ht="33.75" x14ac:dyDescent="0.25">
      <c r="A6006" s="867" t="s">
        <v>7760</v>
      </c>
      <c r="B6006" s="867" t="s">
        <v>3626</v>
      </c>
      <c r="C6006" s="867" t="s">
        <v>3031</v>
      </c>
      <c r="D6006" s="868" t="s">
        <v>15996</v>
      </c>
      <c r="E6006" s="870">
        <v>7500</v>
      </c>
      <c r="F6006" s="869" t="s">
        <v>15995</v>
      </c>
      <c r="G6006" s="868" t="s">
        <v>15994</v>
      </c>
      <c r="H6006" s="867" t="s">
        <v>7756</v>
      </c>
      <c r="I6006" s="867" t="s">
        <v>2772</v>
      </c>
      <c r="J6006" s="867" t="s">
        <v>7773</v>
      </c>
      <c r="K6006" s="866">
        <v>2</v>
      </c>
      <c r="L6006" s="866">
        <v>10</v>
      </c>
      <c r="M6006" s="865">
        <v>79954.079849588656</v>
      </c>
      <c r="N6006" s="866">
        <v>0</v>
      </c>
      <c r="O6006" s="866">
        <v>0</v>
      </c>
      <c r="P6006" s="865">
        <v>0</v>
      </c>
    </row>
    <row r="6007" spans="1:16" ht="33.75" x14ac:dyDescent="0.25">
      <c r="A6007" s="867" t="s">
        <v>7760</v>
      </c>
      <c r="B6007" s="867" t="s">
        <v>3626</v>
      </c>
      <c r="C6007" s="867" t="s">
        <v>3031</v>
      </c>
      <c r="D6007" s="868" t="s">
        <v>7887</v>
      </c>
      <c r="E6007" s="870">
        <v>4200</v>
      </c>
      <c r="F6007" s="869" t="s">
        <v>15993</v>
      </c>
      <c r="G6007" s="868" t="s">
        <v>15992</v>
      </c>
      <c r="H6007" s="867" t="s">
        <v>7796</v>
      </c>
      <c r="I6007" s="867" t="s">
        <v>2722</v>
      </c>
      <c r="J6007" s="867" t="s">
        <v>13605</v>
      </c>
      <c r="K6007" s="866">
        <v>4</v>
      </c>
      <c r="L6007" s="866">
        <v>12</v>
      </c>
      <c r="M6007" s="865">
        <v>53729.141658923581</v>
      </c>
      <c r="N6007" s="866">
        <v>3</v>
      </c>
      <c r="O6007" s="866">
        <v>6</v>
      </c>
      <c r="P6007" s="865">
        <v>26082.9</v>
      </c>
    </row>
    <row r="6008" spans="1:16" ht="33.75" x14ac:dyDescent="0.25">
      <c r="A6008" s="867" t="s">
        <v>7760</v>
      </c>
      <c r="B6008" s="867" t="s">
        <v>3626</v>
      </c>
      <c r="C6008" s="867" t="s">
        <v>3031</v>
      </c>
      <c r="D6008" s="868" t="s">
        <v>8237</v>
      </c>
      <c r="E6008" s="870">
        <v>3000</v>
      </c>
      <c r="F6008" s="869" t="s">
        <v>15991</v>
      </c>
      <c r="G6008" s="868" t="s">
        <v>15990</v>
      </c>
      <c r="H6008" s="867" t="s">
        <v>7756</v>
      </c>
      <c r="I6008" s="867" t="s">
        <v>2892</v>
      </c>
      <c r="J6008" s="867" t="s">
        <v>8142</v>
      </c>
      <c r="K6008" s="866">
        <v>5</v>
      </c>
      <c r="L6008" s="866">
        <v>12</v>
      </c>
      <c r="M6008" s="865">
        <v>38377.958327802553</v>
      </c>
      <c r="N6008" s="866">
        <v>2</v>
      </c>
      <c r="O6008" s="866">
        <v>6</v>
      </c>
      <c r="P6008" s="865">
        <v>18882.900000000001</v>
      </c>
    </row>
    <row r="6009" spans="1:16" ht="33.75" x14ac:dyDescent="0.25">
      <c r="A6009" s="867" t="s">
        <v>7760</v>
      </c>
      <c r="B6009" s="867" t="s">
        <v>3626</v>
      </c>
      <c r="C6009" s="867" t="s">
        <v>3031</v>
      </c>
      <c r="D6009" s="868" t="s">
        <v>8949</v>
      </c>
      <c r="E6009" s="870">
        <v>4200</v>
      </c>
      <c r="F6009" s="869" t="s">
        <v>15989</v>
      </c>
      <c r="G6009" s="868" t="s">
        <v>15988</v>
      </c>
      <c r="H6009" s="867" t="s">
        <v>7756</v>
      </c>
      <c r="I6009" s="867" t="s">
        <v>2676</v>
      </c>
      <c r="J6009" s="867" t="s">
        <v>7958</v>
      </c>
      <c r="K6009" s="866">
        <v>3</v>
      </c>
      <c r="L6009" s="866">
        <v>12</v>
      </c>
      <c r="M6009" s="865">
        <v>53729.141658923581</v>
      </c>
      <c r="N6009" s="866">
        <v>3</v>
      </c>
      <c r="O6009" s="866">
        <v>6</v>
      </c>
      <c r="P6009" s="865">
        <v>26082.9</v>
      </c>
    </row>
    <row r="6010" spans="1:16" ht="33.75" x14ac:dyDescent="0.25">
      <c r="A6010" s="867" t="s">
        <v>7760</v>
      </c>
      <c r="B6010" s="867" t="s">
        <v>3626</v>
      </c>
      <c r="C6010" s="867" t="s">
        <v>3031</v>
      </c>
      <c r="D6010" s="868" t="s">
        <v>8651</v>
      </c>
      <c r="E6010" s="870">
        <v>4200</v>
      </c>
      <c r="F6010" s="869" t="s">
        <v>15987</v>
      </c>
      <c r="G6010" s="868" t="s">
        <v>15986</v>
      </c>
      <c r="H6010" s="867" t="s">
        <v>7756</v>
      </c>
      <c r="I6010" s="867" t="s">
        <v>2892</v>
      </c>
      <c r="J6010" s="867" t="s">
        <v>7958</v>
      </c>
      <c r="K6010" s="866">
        <v>3</v>
      </c>
      <c r="L6010" s="866">
        <v>12</v>
      </c>
      <c r="M6010" s="865">
        <v>53729.141658923581</v>
      </c>
      <c r="N6010" s="866">
        <v>2</v>
      </c>
      <c r="O6010" s="866">
        <v>6</v>
      </c>
      <c r="P6010" s="865">
        <v>26082.9</v>
      </c>
    </row>
    <row r="6011" spans="1:16" ht="33.75" x14ac:dyDescent="0.25">
      <c r="A6011" s="867" t="s">
        <v>7760</v>
      </c>
      <c r="B6011" s="867" t="s">
        <v>3626</v>
      </c>
      <c r="C6011" s="867" t="s">
        <v>3031</v>
      </c>
      <c r="D6011" s="868" t="s">
        <v>7829</v>
      </c>
      <c r="E6011" s="870">
        <v>3200</v>
      </c>
      <c r="F6011" s="869" t="s">
        <v>15985</v>
      </c>
      <c r="G6011" s="868" t="s">
        <v>15984</v>
      </c>
      <c r="H6011" s="867" t="s">
        <v>7756</v>
      </c>
      <c r="I6011" s="867" t="s">
        <v>2892</v>
      </c>
      <c r="J6011" s="867" t="s">
        <v>7900</v>
      </c>
      <c r="K6011" s="866">
        <v>3</v>
      </c>
      <c r="L6011" s="866">
        <v>12</v>
      </c>
      <c r="M6011" s="865">
        <v>40936.488882989397</v>
      </c>
      <c r="N6011" s="866">
        <v>2</v>
      </c>
      <c r="O6011" s="866">
        <v>6</v>
      </c>
      <c r="P6011" s="865">
        <v>20082.900000000001</v>
      </c>
    </row>
    <row r="6012" spans="1:16" ht="33.75" x14ac:dyDescent="0.25">
      <c r="A6012" s="867" t="s">
        <v>7760</v>
      </c>
      <c r="B6012" s="867" t="s">
        <v>3626</v>
      </c>
      <c r="C6012" s="867" t="s">
        <v>3031</v>
      </c>
      <c r="D6012" s="868" t="s">
        <v>15983</v>
      </c>
      <c r="E6012" s="870">
        <v>13000</v>
      </c>
      <c r="F6012" s="869" t="s">
        <v>15982</v>
      </c>
      <c r="G6012" s="868" t="s">
        <v>15981</v>
      </c>
      <c r="H6012" s="867" t="s">
        <v>7817</v>
      </c>
      <c r="I6012" s="867" t="s">
        <v>15980</v>
      </c>
      <c r="J6012" s="867" t="s">
        <v>15979</v>
      </c>
      <c r="K6012" s="866">
        <v>2</v>
      </c>
      <c r="L6012" s="866">
        <v>3</v>
      </c>
      <c r="M6012" s="865">
        <v>41576.121521786103</v>
      </c>
      <c r="N6012" s="866">
        <v>0</v>
      </c>
      <c r="O6012" s="866">
        <v>0</v>
      </c>
      <c r="P6012" s="865">
        <v>0</v>
      </c>
    </row>
    <row r="6013" spans="1:16" ht="33.75" x14ac:dyDescent="0.25">
      <c r="A6013" s="867" t="s">
        <v>7760</v>
      </c>
      <c r="B6013" s="867" t="s">
        <v>3626</v>
      </c>
      <c r="C6013" s="867" t="s">
        <v>3031</v>
      </c>
      <c r="D6013" s="868" t="s">
        <v>14554</v>
      </c>
      <c r="E6013" s="870">
        <v>7500</v>
      </c>
      <c r="F6013" s="869" t="s">
        <v>15978</v>
      </c>
      <c r="G6013" s="868" t="s">
        <v>15977</v>
      </c>
      <c r="H6013" s="867"/>
      <c r="I6013" s="867"/>
      <c r="J6013" s="867"/>
      <c r="K6013" s="866">
        <v>3</v>
      </c>
      <c r="L6013" s="866">
        <v>12</v>
      </c>
      <c r="M6013" s="865">
        <v>95944.89581950639</v>
      </c>
      <c r="N6013" s="866">
        <v>1</v>
      </c>
      <c r="O6013" s="866">
        <v>6</v>
      </c>
      <c r="P6013" s="865">
        <v>45882.9</v>
      </c>
    </row>
    <row r="6014" spans="1:16" ht="33.75" x14ac:dyDescent="0.25">
      <c r="A6014" s="867" t="s">
        <v>7760</v>
      </c>
      <c r="B6014" s="867" t="s">
        <v>3626</v>
      </c>
      <c r="C6014" s="867" t="s">
        <v>3031</v>
      </c>
      <c r="D6014" s="868" t="s">
        <v>8237</v>
      </c>
      <c r="E6014" s="870">
        <v>3000</v>
      </c>
      <c r="F6014" s="869" t="s">
        <v>15976</v>
      </c>
      <c r="G6014" s="868" t="s">
        <v>15975</v>
      </c>
      <c r="H6014" s="867" t="s">
        <v>7796</v>
      </c>
      <c r="I6014" s="867" t="s">
        <v>2685</v>
      </c>
      <c r="J6014" s="867" t="s">
        <v>7769</v>
      </c>
      <c r="K6014" s="866">
        <v>1</v>
      </c>
      <c r="L6014" s="866">
        <v>3</v>
      </c>
      <c r="M6014" s="865">
        <v>9594.4895819506382</v>
      </c>
      <c r="N6014" s="866">
        <v>0</v>
      </c>
      <c r="O6014" s="866">
        <v>0</v>
      </c>
      <c r="P6014" s="865">
        <v>0</v>
      </c>
    </row>
    <row r="6015" spans="1:16" ht="33.75" x14ac:dyDescent="0.25">
      <c r="A6015" s="867" t="s">
        <v>7760</v>
      </c>
      <c r="B6015" s="867" t="s">
        <v>3626</v>
      </c>
      <c r="C6015" s="867" t="s">
        <v>3031</v>
      </c>
      <c r="D6015" s="868" t="s">
        <v>7829</v>
      </c>
      <c r="E6015" s="870">
        <v>3200</v>
      </c>
      <c r="F6015" s="869" t="s">
        <v>15974</v>
      </c>
      <c r="G6015" s="868" t="s">
        <v>15973</v>
      </c>
      <c r="H6015" s="867" t="s">
        <v>7756</v>
      </c>
      <c r="I6015" s="867" t="s">
        <v>2892</v>
      </c>
      <c r="J6015" s="867" t="s">
        <v>7894</v>
      </c>
      <c r="K6015" s="866">
        <v>4</v>
      </c>
      <c r="L6015" s="866">
        <v>12</v>
      </c>
      <c r="M6015" s="865">
        <v>40936.488882989397</v>
      </c>
      <c r="N6015" s="866">
        <v>2</v>
      </c>
      <c r="O6015" s="866">
        <v>6</v>
      </c>
      <c r="P6015" s="865">
        <v>20082.900000000001</v>
      </c>
    </row>
    <row r="6016" spans="1:16" ht="33.75" x14ac:dyDescent="0.25">
      <c r="A6016" s="867" t="s">
        <v>7760</v>
      </c>
      <c r="B6016" s="867" t="s">
        <v>3626</v>
      </c>
      <c r="C6016" s="867" t="s">
        <v>3031</v>
      </c>
      <c r="D6016" s="868" t="s">
        <v>7764</v>
      </c>
      <c r="E6016" s="870">
        <v>2700</v>
      </c>
      <c r="F6016" s="869" t="s">
        <v>15972</v>
      </c>
      <c r="G6016" s="868" t="s">
        <v>15971</v>
      </c>
      <c r="H6016" s="867" t="s">
        <v>2751</v>
      </c>
      <c r="I6016" s="867" t="s">
        <v>2676</v>
      </c>
      <c r="J6016" s="867" t="s">
        <v>15970</v>
      </c>
      <c r="K6016" s="866">
        <v>3</v>
      </c>
      <c r="L6016" s="866">
        <v>12</v>
      </c>
      <c r="M6016" s="865">
        <v>34540.162495022305</v>
      </c>
      <c r="N6016" s="866">
        <v>2</v>
      </c>
      <c r="O6016" s="866">
        <v>6</v>
      </c>
      <c r="P6016" s="865">
        <v>17082.900000000001</v>
      </c>
    </row>
    <row r="6017" spans="1:16" ht="33.75" x14ac:dyDescent="0.25">
      <c r="A6017" s="867" t="s">
        <v>7760</v>
      </c>
      <c r="B6017" s="867" t="s">
        <v>3626</v>
      </c>
      <c r="C6017" s="867" t="s">
        <v>3031</v>
      </c>
      <c r="D6017" s="868" t="s">
        <v>13867</v>
      </c>
      <c r="E6017" s="870">
        <v>10000</v>
      </c>
      <c r="F6017" s="869" t="s">
        <v>15969</v>
      </c>
      <c r="G6017" s="868" t="s">
        <v>15968</v>
      </c>
      <c r="H6017" s="867" t="s">
        <v>7756</v>
      </c>
      <c r="I6017" s="867" t="s">
        <v>2685</v>
      </c>
      <c r="J6017" s="867" t="s">
        <v>7894</v>
      </c>
      <c r="K6017" s="866">
        <v>2</v>
      </c>
      <c r="L6017" s="866">
        <v>12</v>
      </c>
      <c r="M6017" s="865">
        <v>102341.22220747349</v>
      </c>
      <c r="N6017" s="866">
        <v>3</v>
      </c>
      <c r="O6017" s="866">
        <v>6</v>
      </c>
      <c r="P6017" s="865">
        <v>60882.9</v>
      </c>
    </row>
    <row r="6018" spans="1:16" ht="33.75" x14ac:dyDescent="0.25">
      <c r="A6018" s="867" t="s">
        <v>7760</v>
      </c>
      <c r="B6018" s="867" t="s">
        <v>3626</v>
      </c>
      <c r="C6018" s="867" t="s">
        <v>3031</v>
      </c>
      <c r="D6018" s="868" t="s">
        <v>7907</v>
      </c>
      <c r="E6018" s="870">
        <v>2200</v>
      </c>
      <c r="F6018" s="869" t="s">
        <v>15967</v>
      </c>
      <c r="G6018" s="868" t="s">
        <v>15966</v>
      </c>
      <c r="H6018" s="867" t="s">
        <v>7756</v>
      </c>
      <c r="I6018" s="867" t="s">
        <v>2756</v>
      </c>
      <c r="J6018" s="867" t="s">
        <v>7985</v>
      </c>
      <c r="K6018" s="866">
        <v>2</v>
      </c>
      <c r="L6018" s="866">
        <v>12</v>
      </c>
      <c r="M6018" s="865">
        <v>28143.836107055209</v>
      </c>
      <c r="N6018" s="866">
        <v>2</v>
      </c>
      <c r="O6018" s="866">
        <v>6</v>
      </c>
      <c r="P6018" s="865">
        <v>14082.9</v>
      </c>
    </row>
    <row r="6019" spans="1:16" ht="33.75" x14ac:dyDescent="0.25">
      <c r="A6019" s="867" t="s">
        <v>7760</v>
      </c>
      <c r="B6019" s="867" t="s">
        <v>3626</v>
      </c>
      <c r="C6019" s="867" t="s">
        <v>3031</v>
      </c>
      <c r="D6019" s="868" t="s">
        <v>7907</v>
      </c>
      <c r="E6019" s="870">
        <v>2200</v>
      </c>
      <c r="F6019" s="869" t="s">
        <v>15965</v>
      </c>
      <c r="G6019" s="868" t="s">
        <v>15964</v>
      </c>
      <c r="H6019" s="867" t="s">
        <v>7756</v>
      </c>
      <c r="I6019" s="867" t="s">
        <v>2772</v>
      </c>
      <c r="J6019" s="867" t="s">
        <v>8324</v>
      </c>
      <c r="K6019" s="866">
        <v>1</v>
      </c>
      <c r="L6019" s="866">
        <v>3</v>
      </c>
      <c r="M6019" s="865">
        <v>7035.9590267638023</v>
      </c>
      <c r="N6019" s="866">
        <v>0</v>
      </c>
      <c r="O6019" s="866">
        <v>0</v>
      </c>
      <c r="P6019" s="865">
        <v>0</v>
      </c>
    </row>
    <row r="6020" spans="1:16" ht="33.75" x14ac:dyDescent="0.25">
      <c r="A6020" s="867" t="s">
        <v>7760</v>
      </c>
      <c r="B6020" s="867" t="s">
        <v>3626</v>
      </c>
      <c r="C6020" s="867" t="s">
        <v>3031</v>
      </c>
      <c r="D6020" s="868" t="s">
        <v>7907</v>
      </c>
      <c r="E6020" s="870">
        <v>2200</v>
      </c>
      <c r="F6020" s="869" t="s">
        <v>15963</v>
      </c>
      <c r="G6020" s="868" t="s">
        <v>15962</v>
      </c>
      <c r="H6020" s="867" t="s">
        <v>7796</v>
      </c>
      <c r="I6020" s="867" t="s">
        <v>3252</v>
      </c>
      <c r="J6020" s="867" t="s">
        <v>7805</v>
      </c>
      <c r="K6020" s="866">
        <v>2</v>
      </c>
      <c r="L6020" s="866">
        <v>12</v>
      </c>
      <c r="M6020" s="865">
        <v>28143.836107055209</v>
      </c>
      <c r="N6020" s="866">
        <v>2</v>
      </c>
      <c r="O6020" s="866">
        <v>6</v>
      </c>
      <c r="P6020" s="865">
        <v>14082.9</v>
      </c>
    </row>
    <row r="6021" spans="1:16" ht="33.75" x14ac:dyDescent="0.25">
      <c r="A6021" s="867" t="s">
        <v>7760</v>
      </c>
      <c r="B6021" s="867" t="s">
        <v>3626</v>
      </c>
      <c r="C6021" s="867" t="s">
        <v>3031</v>
      </c>
      <c r="D6021" s="868" t="s">
        <v>8013</v>
      </c>
      <c r="E6021" s="870">
        <v>4200</v>
      </c>
      <c r="F6021" s="869" t="s">
        <v>15961</v>
      </c>
      <c r="G6021" s="868" t="s">
        <v>15960</v>
      </c>
      <c r="H6021" s="867" t="s">
        <v>7796</v>
      </c>
      <c r="I6021" s="867" t="s">
        <v>2745</v>
      </c>
      <c r="J6021" s="867" t="s">
        <v>7783</v>
      </c>
      <c r="K6021" s="866">
        <v>3</v>
      </c>
      <c r="L6021" s="866">
        <v>12</v>
      </c>
      <c r="M6021" s="865">
        <v>53729.141658923581</v>
      </c>
      <c r="N6021" s="866">
        <v>0</v>
      </c>
      <c r="O6021" s="866">
        <v>0</v>
      </c>
      <c r="P6021" s="865">
        <v>0</v>
      </c>
    </row>
    <row r="6022" spans="1:16" ht="33.75" x14ac:dyDescent="0.25">
      <c r="A6022" s="867" t="s">
        <v>7760</v>
      </c>
      <c r="B6022" s="867" t="s">
        <v>3626</v>
      </c>
      <c r="C6022" s="867" t="s">
        <v>3031</v>
      </c>
      <c r="D6022" s="868" t="s">
        <v>12804</v>
      </c>
      <c r="E6022" s="870">
        <v>1500</v>
      </c>
      <c r="F6022" s="869" t="s">
        <v>15959</v>
      </c>
      <c r="G6022" s="868" t="s">
        <v>15958</v>
      </c>
      <c r="H6022" s="867"/>
      <c r="I6022" s="867"/>
      <c r="J6022" s="867"/>
      <c r="K6022" s="866">
        <v>3</v>
      </c>
      <c r="L6022" s="866">
        <v>12</v>
      </c>
      <c r="M6022" s="865">
        <v>19188.979163901276</v>
      </c>
      <c r="N6022" s="866">
        <v>1</v>
      </c>
      <c r="O6022" s="866">
        <v>1</v>
      </c>
      <c r="P6022" s="865">
        <v>1647.15</v>
      </c>
    </row>
    <row r="6023" spans="1:16" ht="33.75" x14ac:dyDescent="0.25">
      <c r="A6023" s="867" t="s">
        <v>7760</v>
      </c>
      <c r="B6023" s="867" t="s">
        <v>3626</v>
      </c>
      <c r="C6023" s="867" t="s">
        <v>3031</v>
      </c>
      <c r="D6023" s="868" t="s">
        <v>1876</v>
      </c>
      <c r="E6023" s="870">
        <v>2200</v>
      </c>
      <c r="F6023" s="869" t="s">
        <v>15957</v>
      </c>
      <c r="G6023" s="868" t="s">
        <v>15956</v>
      </c>
      <c r="H6023" s="867"/>
      <c r="I6023" s="867"/>
      <c r="J6023" s="867"/>
      <c r="K6023" s="866">
        <v>3</v>
      </c>
      <c r="L6023" s="866">
        <v>12</v>
      </c>
      <c r="M6023" s="865">
        <v>28143.836107055209</v>
      </c>
      <c r="N6023" s="866">
        <v>2</v>
      </c>
      <c r="O6023" s="866">
        <v>6</v>
      </c>
      <c r="P6023" s="865">
        <v>14082.9</v>
      </c>
    </row>
    <row r="6024" spans="1:16" ht="33.75" x14ac:dyDescent="0.25">
      <c r="A6024" s="867" t="s">
        <v>7760</v>
      </c>
      <c r="B6024" s="867" t="s">
        <v>3626</v>
      </c>
      <c r="C6024" s="867" t="s">
        <v>3031</v>
      </c>
      <c r="D6024" s="868" t="s">
        <v>7854</v>
      </c>
      <c r="E6024" s="870">
        <v>4200</v>
      </c>
      <c r="F6024" s="869" t="s">
        <v>15955</v>
      </c>
      <c r="G6024" s="868" t="s">
        <v>15954</v>
      </c>
      <c r="H6024" s="867" t="s">
        <v>7756</v>
      </c>
      <c r="I6024" s="867" t="s">
        <v>2745</v>
      </c>
      <c r="J6024" s="867" t="s">
        <v>8314</v>
      </c>
      <c r="K6024" s="866">
        <v>2</v>
      </c>
      <c r="L6024" s="866">
        <v>12</v>
      </c>
      <c r="M6024" s="865">
        <v>53729.141658923581</v>
      </c>
      <c r="N6024" s="866">
        <v>3</v>
      </c>
      <c r="O6024" s="866">
        <v>5</v>
      </c>
      <c r="P6024" s="865">
        <v>21735.75</v>
      </c>
    </row>
    <row r="6025" spans="1:16" ht="33.75" x14ac:dyDescent="0.25">
      <c r="A6025" s="867" t="s">
        <v>7760</v>
      </c>
      <c r="B6025" s="867" t="s">
        <v>3626</v>
      </c>
      <c r="C6025" s="867" t="s">
        <v>3031</v>
      </c>
      <c r="D6025" s="868" t="s">
        <v>7772</v>
      </c>
      <c r="E6025" s="870">
        <v>4200</v>
      </c>
      <c r="F6025" s="869" t="s">
        <v>15953</v>
      </c>
      <c r="G6025" s="868" t="s">
        <v>15952</v>
      </c>
      <c r="H6025" s="867" t="s">
        <v>7756</v>
      </c>
      <c r="I6025" s="867" t="s">
        <v>2892</v>
      </c>
      <c r="J6025" s="867" t="s">
        <v>7769</v>
      </c>
      <c r="K6025" s="866">
        <v>1</v>
      </c>
      <c r="L6025" s="866">
        <v>2</v>
      </c>
      <c r="M6025" s="865">
        <v>8954.856943153929</v>
      </c>
      <c r="N6025" s="866">
        <v>0</v>
      </c>
      <c r="O6025" s="866">
        <v>0</v>
      </c>
      <c r="P6025" s="865">
        <v>0</v>
      </c>
    </row>
    <row r="6026" spans="1:16" ht="33.75" x14ac:dyDescent="0.25">
      <c r="A6026" s="867" t="s">
        <v>7760</v>
      </c>
      <c r="B6026" s="867" t="s">
        <v>3626</v>
      </c>
      <c r="C6026" s="867" t="s">
        <v>3031</v>
      </c>
      <c r="D6026" s="868" t="s">
        <v>15951</v>
      </c>
      <c r="E6026" s="870">
        <v>5500</v>
      </c>
      <c r="F6026" s="869" t="s">
        <v>15950</v>
      </c>
      <c r="G6026" s="868" t="s">
        <v>15949</v>
      </c>
      <c r="H6026" s="867" t="s">
        <v>7817</v>
      </c>
      <c r="I6026" s="867" t="s">
        <v>15948</v>
      </c>
      <c r="J6026" s="867" t="s">
        <v>9138</v>
      </c>
      <c r="K6026" s="866">
        <v>5</v>
      </c>
      <c r="L6026" s="866">
        <v>12</v>
      </c>
      <c r="M6026" s="865">
        <v>53729.141658923581</v>
      </c>
      <c r="N6026" s="866">
        <v>2</v>
      </c>
      <c r="O6026" s="866">
        <v>6</v>
      </c>
      <c r="P6026" s="865">
        <v>33882.9</v>
      </c>
    </row>
    <row r="6027" spans="1:16" ht="33.75" x14ac:dyDescent="0.25">
      <c r="A6027" s="867" t="s">
        <v>7760</v>
      </c>
      <c r="B6027" s="867" t="s">
        <v>3626</v>
      </c>
      <c r="C6027" s="867" t="s">
        <v>3031</v>
      </c>
      <c r="D6027" s="868" t="s">
        <v>8013</v>
      </c>
      <c r="E6027" s="870">
        <v>4200</v>
      </c>
      <c r="F6027" s="869" t="s">
        <v>15947</v>
      </c>
      <c r="G6027" s="868" t="s">
        <v>15946</v>
      </c>
      <c r="H6027" s="867" t="s">
        <v>7796</v>
      </c>
      <c r="I6027" s="867" t="s">
        <v>2883</v>
      </c>
      <c r="J6027" s="867" t="s">
        <v>7773</v>
      </c>
      <c r="K6027" s="866">
        <v>4</v>
      </c>
      <c r="L6027" s="866">
        <v>12</v>
      </c>
      <c r="M6027" s="865">
        <v>40936.488882989397</v>
      </c>
      <c r="N6027" s="866">
        <v>0</v>
      </c>
      <c r="O6027" s="866">
        <v>0</v>
      </c>
      <c r="P6027" s="865">
        <v>0</v>
      </c>
    </row>
    <row r="6028" spans="1:16" ht="33.75" x14ac:dyDescent="0.25">
      <c r="A6028" s="867" t="s">
        <v>7760</v>
      </c>
      <c r="B6028" s="867" t="s">
        <v>3626</v>
      </c>
      <c r="C6028" s="867" t="s">
        <v>3031</v>
      </c>
      <c r="D6028" s="868" t="s">
        <v>7772</v>
      </c>
      <c r="E6028" s="870">
        <v>4200</v>
      </c>
      <c r="F6028" s="869" t="s">
        <v>15945</v>
      </c>
      <c r="G6028" s="868" t="s">
        <v>15944</v>
      </c>
      <c r="H6028" s="867"/>
      <c r="I6028" s="867"/>
      <c r="J6028" s="867"/>
      <c r="K6028" s="866">
        <v>3</v>
      </c>
      <c r="L6028" s="866">
        <v>12</v>
      </c>
      <c r="M6028" s="865">
        <v>53729.141658923581</v>
      </c>
      <c r="N6028" s="866">
        <v>2</v>
      </c>
      <c r="O6028" s="866">
        <v>6</v>
      </c>
      <c r="P6028" s="865">
        <v>26082.9</v>
      </c>
    </row>
    <row r="6029" spans="1:16" ht="33.75" x14ac:dyDescent="0.25">
      <c r="A6029" s="867" t="s">
        <v>7760</v>
      </c>
      <c r="B6029" s="867" t="s">
        <v>3626</v>
      </c>
      <c r="C6029" s="867" t="s">
        <v>3031</v>
      </c>
      <c r="D6029" s="868" t="s">
        <v>7772</v>
      </c>
      <c r="E6029" s="870">
        <v>4200</v>
      </c>
      <c r="F6029" s="869" t="s">
        <v>15943</v>
      </c>
      <c r="G6029" s="868" t="s">
        <v>15942</v>
      </c>
      <c r="H6029" s="867" t="s">
        <v>7796</v>
      </c>
      <c r="I6029" s="867" t="s">
        <v>7822</v>
      </c>
      <c r="J6029" s="867" t="s">
        <v>7927</v>
      </c>
      <c r="K6029" s="866">
        <v>3</v>
      </c>
      <c r="L6029" s="866">
        <v>12</v>
      </c>
      <c r="M6029" s="865">
        <v>53729.141658923581</v>
      </c>
      <c r="N6029" s="866">
        <v>2</v>
      </c>
      <c r="O6029" s="866">
        <v>6</v>
      </c>
      <c r="P6029" s="865">
        <v>26082.9</v>
      </c>
    </row>
    <row r="6030" spans="1:16" ht="33.75" x14ac:dyDescent="0.25">
      <c r="A6030" s="867" t="s">
        <v>7760</v>
      </c>
      <c r="B6030" s="867" t="s">
        <v>3626</v>
      </c>
      <c r="C6030" s="867" t="s">
        <v>3031</v>
      </c>
      <c r="D6030" s="868" t="s">
        <v>10428</v>
      </c>
      <c r="E6030" s="870">
        <v>4200</v>
      </c>
      <c r="F6030" s="869" t="s">
        <v>15941</v>
      </c>
      <c r="G6030" s="868" t="s">
        <v>15940</v>
      </c>
      <c r="H6030" s="867" t="s">
        <v>7756</v>
      </c>
      <c r="I6030" s="867" t="s">
        <v>2676</v>
      </c>
      <c r="J6030" s="867" t="s">
        <v>7800</v>
      </c>
      <c r="K6030" s="866">
        <v>3</v>
      </c>
      <c r="L6030" s="866">
        <v>12</v>
      </c>
      <c r="M6030" s="865">
        <v>53729.141658923581</v>
      </c>
      <c r="N6030" s="866">
        <v>2</v>
      </c>
      <c r="O6030" s="866">
        <v>6</v>
      </c>
      <c r="P6030" s="865">
        <v>26082.9</v>
      </c>
    </row>
    <row r="6031" spans="1:16" ht="33.75" x14ac:dyDescent="0.25">
      <c r="A6031" s="867" t="s">
        <v>7760</v>
      </c>
      <c r="B6031" s="867" t="s">
        <v>3626</v>
      </c>
      <c r="C6031" s="867" t="s">
        <v>3031</v>
      </c>
      <c r="D6031" s="868" t="s">
        <v>7863</v>
      </c>
      <c r="E6031" s="870">
        <v>2500</v>
      </c>
      <c r="F6031" s="869" t="s">
        <v>15939</v>
      </c>
      <c r="G6031" s="868" t="s">
        <v>15938</v>
      </c>
      <c r="H6031" s="867" t="s">
        <v>2751</v>
      </c>
      <c r="I6031" s="867" t="s">
        <v>2741</v>
      </c>
      <c r="J6031" s="867" t="s">
        <v>15937</v>
      </c>
      <c r="K6031" s="866">
        <v>3</v>
      </c>
      <c r="L6031" s="866">
        <v>12</v>
      </c>
      <c r="M6031" s="865">
        <v>31981.631939835464</v>
      </c>
      <c r="N6031" s="866">
        <v>2</v>
      </c>
      <c r="O6031" s="866">
        <v>6</v>
      </c>
      <c r="P6031" s="865">
        <v>15882.9</v>
      </c>
    </row>
    <row r="6032" spans="1:16" ht="33.75" x14ac:dyDescent="0.25">
      <c r="A6032" s="867" t="s">
        <v>7760</v>
      </c>
      <c r="B6032" s="867" t="s">
        <v>3626</v>
      </c>
      <c r="C6032" s="867" t="s">
        <v>3031</v>
      </c>
      <c r="D6032" s="868" t="s">
        <v>8458</v>
      </c>
      <c r="E6032" s="870">
        <v>3200</v>
      </c>
      <c r="F6032" s="869" t="s">
        <v>15936</v>
      </c>
      <c r="G6032" s="868" t="s">
        <v>15935</v>
      </c>
      <c r="H6032" s="867" t="s">
        <v>7756</v>
      </c>
      <c r="I6032" s="867" t="s">
        <v>2892</v>
      </c>
      <c r="J6032" s="867" t="s">
        <v>8036</v>
      </c>
      <c r="K6032" s="866">
        <v>3</v>
      </c>
      <c r="L6032" s="866">
        <v>12</v>
      </c>
      <c r="M6032" s="865">
        <v>40936.488882989397</v>
      </c>
      <c r="N6032" s="866">
        <v>1</v>
      </c>
      <c r="O6032" s="866">
        <v>6</v>
      </c>
      <c r="P6032" s="865">
        <v>20082.900000000001</v>
      </c>
    </row>
    <row r="6033" spans="1:16" ht="33.75" x14ac:dyDescent="0.25">
      <c r="A6033" s="867" t="s">
        <v>7760</v>
      </c>
      <c r="B6033" s="867" t="s">
        <v>3626</v>
      </c>
      <c r="C6033" s="867" t="s">
        <v>3031</v>
      </c>
      <c r="D6033" s="868" t="s">
        <v>7863</v>
      </c>
      <c r="E6033" s="870">
        <v>2500</v>
      </c>
      <c r="F6033" s="869" t="s">
        <v>15934</v>
      </c>
      <c r="G6033" s="868" t="s">
        <v>15933</v>
      </c>
      <c r="H6033" s="867"/>
      <c r="I6033" s="867"/>
      <c r="J6033" s="867"/>
      <c r="K6033" s="866">
        <v>3</v>
      </c>
      <c r="L6033" s="866">
        <v>12</v>
      </c>
      <c r="M6033" s="865">
        <v>31981.631939835464</v>
      </c>
      <c r="N6033" s="866">
        <v>2</v>
      </c>
      <c r="O6033" s="866">
        <v>6</v>
      </c>
      <c r="P6033" s="865">
        <v>15882.9</v>
      </c>
    </row>
    <row r="6034" spans="1:16" ht="33.75" x14ac:dyDescent="0.25">
      <c r="A6034" s="867" t="s">
        <v>7760</v>
      </c>
      <c r="B6034" s="867" t="s">
        <v>3626</v>
      </c>
      <c r="C6034" s="867" t="s">
        <v>3031</v>
      </c>
      <c r="D6034" s="868" t="s">
        <v>9448</v>
      </c>
      <c r="E6034" s="870">
        <v>5500</v>
      </c>
      <c r="F6034" s="869" t="s">
        <v>15932</v>
      </c>
      <c r="G6034" s="868" t="s">
        <v>15931</v>
      </c>
      <c r="H6034" s="867" t="s">
        <v>7756</v>
      </c>
      <c r="I6034" s="867" t="s">
        <v>11069</v>
      </c>
      <c r="J6034" s="867" t="s">
        <v>9178</v>
      </c>
      <c r="K6034" s="866">
        <v>4</v>
      </c>
      <c r="L6034" s="866">
        <v>8</v>
      </c>
      <c r="M6034" s="865">
        <v>46906.393511758681</v>
      </c>
      <c r="N6034" s="866">
        <v>0</v>
      </c>
      <c r="O6034" s="866">
        <v>0</v>
      </c>
      <c r="P6034" s="865">
        <v>0</v>
      </c>
    </row>
    <row r="6035" spans="1:16" ht="33.75" x14ac:dyDescent="0.25">
      <c r="A6035" s="867" t="s">
        <v>7760</v>
      </c>
      <c r="B6035" s="867" t="s">
        <v>3626</v>
      </c>
      <c r="C6035" s="867" t="s">
        <v>3031</v>
      </c>
      <c r="D6035" s="868" t="s">
        <v>7799</v>
      </c>
      <c r="E6035" s="870">
        <v>5500</v>
      </c>
      <c r="F6035" s="869" t="s">
        <v>15930</v>
      </c>
      <c r="G6035" s="868" t="s">
        <v>15929</v>
      </c>
      <c r="H6035" s="867" t="s">
        <v>7756</v>
      </c>
      <c r="I6035" s="867" t="s">
        <v>2772</v>
      </c>
      <c r="J6035" s="867" t="s">
        <v>7821</v>
      </c>
      <c r="K6035" s="866">
        <v>3</v>
      </c>
      <c r="L6035" s="866">
        <v>7</v>
      </c>
      <c r="M6035" s="865">
        <v>41043.094322788849</v>
      </c>
      <c r="N6035" s="866">
        <v>0</v>
      </c>
      <c r="O6035" s="866">
        <v>0</v>
      </c>
      <c r="P6035" s="865">
        <v>0</v>
      </c>
    </row>
    <row r="6036" spans="1:16" ht="33.75" x14ac:dyDescent="0.25">
      <c r="A6036" s="867" t="s">
        <v>7760</v>
      </c>
      <c r="B6036" s="867" t="s">
        <v>3626</v>
      </c>
      <c r="C6036" s="867" t="s">
        <v>3031</v>
      </c>
      <c r="D6036" s="868" t="s">
        <v>7768</v>
      </c>
      <c r="E6036" s="870">
        <v>4200</v>
      </c>
      <c r="F6036" s="869" t="s">
        <v>15928</v>
      </c>
      <c r="G6036" s="868" t="s">
        <v>15927</v>
      </c>
      <c r="H6036" s="867" t="s">
        <v>7756</v>
      </c>
      <c r="I6036" s="867" t="s">
        <v>2703</v>
      </c>
      <c r="J6036" s="867" t="s">
        <v>7985</v>
      </c>
      <c r="K6036" s="866">
        <v>5</v>
      </c>
      <c r="L6036" s="866">
        <v>12</v>
      </c>
      <c r="M6036" s="865">
        <v>53729.141658923581</v>
      </c>
      <c r="N6036" s="866">
        <v>1</v>
      </c>
      <c r="O6036" s="866">
        <v>6</v>
      </c>
      <c r="P6036" s="865">
        <v>26082.9</v>
      </c>
    </row>
    <row r="6037" spans="1:16" x14ac:dyDescent="0.25">
      <c r="A6037" s="1772" t="s">
        <v>2848</v>
      </c>
      <c r="B6037" s="1772"/>
      <c r="C6037" s="1772"/>
      <c r="D6037" s="1772"/>
      <c r="E6037" s="1772"/>
      <c r="F6037" s="1772" t="s">
        <v>378</v>
      </c>
      <c r="G6037" s="1772"/>
      <c r="H6037" s="1772"/>
      <c r="I6037" s="1772"/>
      <c r="J6037" s="1772"/>
      <c r="K6037" s="1771" t="s">
        <v>2847</v>
      </c>
      <c r="L6037" s="1771"/>
      <c r="M6037" s="1771"/>
      <c r="N6037" s="1771" t="s">
        <v>2846</v>
      </c>
      <c r="O6037" s="1771"/>
      <c r="P6037" s="1771"/>
    </row>
    <row r="6038" spans="1:16" ht="72" customHeight="1" x14ac:dyDescent="0.25">
      <c r="A6038" s="1535" t="s">
        <v>2845</v>
      </c>
      <c r="B6038" s="1535" t="s">
        <v>5</v>
      </c>
      <c r="C6038" s="1535" t="s">
        <v>2844</v>
      </c>
      <c r="D6038" s="1535" t="s">
        <v>2843</v>
      </c>
      <c r="E6038" s="1536" t="s">
        <v>2842</v>
      </c>
      <c r="F6038" s="1537" t="s">
        <v>2841</v>
      </c>
      <c r="G6038" s="1540" t="s">
        <v>2840</v>
      </c>
      <c r="H6038" s="1535" t="s">
        <v>2839</v>
      </c>
      <c r="I6038" s="1535" t="s">
        <v>2838</v>
      </c>
      <c r="J6038" s="1535" t="s">
        <v>2837</v>
      </c>
      <c r="K6038" s="1538" t="s">
        <v>2836</v>
      </c>
      <c r="L6038" s="1538" t="s">
        <v>2835</v>
      </c>
      <c r="M6038" s="1539" t="s">
        <v>2834</v>
      </c>
      <c r="N6038" s="1538" t="s">
        <v>2836</v>
      </c>
      <c r="O6038" s="1538" t="s">
        <v>2835</v>
      </c>
      <c r="P6038" s="1539" t="s">
        <v>2834</v>
      </c>
    </row>
    <row r="6039" spans="1:16" ht="33.75" x14ac:dyDescent="0.25">
      <c r="A6039" s="867" t="s">
        <v>7760</v>
      </c>
      <c r="B6039" s="867" t="s">
        <v>3626</v>
      </c>
      <c r="C6039" s="867" t="s">
        <v>3031</v>
      </c>
      <c r="D6039" s="868" t="s">
        <v>7799</v>
      </c>
      <c r="E6039" s="870">
        <v>5500</v>
      </c>
      <c r="F6039" s="869" t="s">
        <v>15926</v>
      </c>
      <c r="G6039" s="868" t="s">
        <v>15925</v>
      </c>
      <c r="H6039" s="867" t="s">
        <v>7756</v>
      </c>
      <c r="I6039" s="867" t="s">
        <v>2892</v>
      </c>
      <c r="J6039" s="867" t="s">
        <v>7769</v>
      </c>
      <c r="K6039" s="866">
        <v>1</v>
      </c>
      <c r="L6039" s="866">
        <v>3</v>
      </c>
      <c r="M6039" s="865">
        <v>17589.897566909505</v>
      </c>
      <c r="N6039" s="866">
        <v>0</v>
      </c>
      <c r="O6039" s="866">
        <v>0</v>
      </c>
      <c r="P6039" s="865">
        <v>0</v>
      </c>
    </row>
    <row r="6040" spans="1:16" ht="33.75" x14ac:dyDescent="0.25">
      <c r="A6040" s="867" t="s">
        <v>7760</v>
      </c>
      <c r="B6040" s="867" t="s">
        <v>3626</v>
      </c>
      <c r="C6040" s="867" t="s">
        <v>3031</v>
      </c>
      <c r="D6040" s="868" t="s">
        <v>7799</v>
      </c>
      <c r="E6040" s="870">
        <v>5500</v>
      </c>
      <c r="F6040" s="869" t="s">
        <v>15924</v>
      </c>
      <c r="G6040" s="868" t="s">
        <v>15923</v>
      </c>
      <c r="H6040" s="867" t="s">
        <v>7756</v>
      </c>
      <c r="I6040" s="867" t="s">
        <v>4333</v>
      </c>
      <c r="J6040" s="867" t="s">
        <v>7985</v>
      </c>
      <c r="K6040" s="866">
        <v>3</v>
      </c>
      <c r="L6040" s="866">
        <v>7</v>
      </c>
      <c r="M6040" s="865">
        <v>41043.094322788849</v>
      </c>
      <c r="N6040" s="866">
        <v>0</v>
      </c>
      <c r="O6040" s="866">
        <v>0</v>
      </c>
      <c r="P6040" s="865">
        <v>0</v>
      </c>
    </row>
    <row r="6041" spans="1:16" ht="33.75" x14ac:dyDescent="0.25">
      <c r="A6041" s="867" t="s">
        <v>7760</v>
      </c>
      <c r="B6041" s="867" t="s">
        <v>3626</v>
      </c>
      <c r="C6041" s="867" t="s">
        <v>3031</v>
      </c>
      <c r="D6041" s="868" t="s">
        <v>7799</v>
      </c>
      <c r="E6041" s="870">
        <v>5500</v>
      </c>
      <c r="F6041" s="869" t="s">
        <v>15922</v>
      </c>
      <c r="G6041" s="868" t="s">
        <v>15921</v>
      </c>
      <c r="H6041" s="867" t="s">
        <v>7796</v>
      </c>
      <c r="I6041" s="867" t="s">
        <v>2883</v>
      </c>
      <c r="J6041" s="867" t="s">
        <v>13605</v>
      </c>
      <c r="K6041" s="866">
        <v>1</v>
      </c>
      <c r="L6041" s="866">
        <v>3</v>
      </c>
      <c r="M6041" s="865">
        <v>17589.897566909505</v>
      </c>
      <c r="N6041" s="866">
        <v>0</v>
      </c>
      <c r="O6041" s="866">
        <v>0</v>
      </c>
      <c r="P6041" s="865">
        <v>0</v>
      </c>
    </row>
    <row r="6042" spans="1:16" ht="33.75" x14ac:dyDescent="0.25">
      <c r="A6042" s="867" t="s">
        <v>7760</v>
      </c>
      <c r="B6042" s="867" t="s">
        <v>3626</v>
      </c>
      <c r="C6042" s="867" t="s">
        <v>3031</v>
      </c>
      <c r="D6042" s="868" t="s">
        <v>7799</v>
      </c>
      <c r="E6042" s="870">
        <v>5500</v>
      </c>
      <c r="F6042" s="869" t="s">
        <v>15920</v>
      </c>
      <c r="G6042" s="868" t="s">
        <v>15919</v>
      </c>
      <c r="H6042" s="867" t="s">
        <v>7756</v>
      </c>
      <c r="I6042" s="867" t="s">
        <v>2772</v>
      </c>
      <c r="J6042" s="867" t="s">
        <v>7773</v>
      </c>
      <c r="K6042" s="866">
        <v>1</v>
      </c>
      <c r="L6042" s="866">
        <v>3</v>
      </c>
      <c r="M6042" s="865">
        <v>17589.897566909505</v>
      </c>
      <c r="N6042" s="866">
        <v>0</v>
      </c>
      <c r="O6042" s="866">
        <v>0</v>
      </c>
      <c r="P6042" s="865">
        <v>0</v>
      </c>
    </row>
    <row r="6043" spans="1:16" ht="33.75" x14ac:dyDescent="0.25">
      <c r="A6043" s="867" t="s">
        <v>7760</v>
      </c>
      <c r="B6043" s="867" t="s">
        <v>3626</v>
      </c>
      <c r="C6043" s="867" t="s">
        <v>3031</v>
      </c>
      <c r="D6043" s="868" t="s">
        <v>7799</v>
      </c>
      <c r="E6043" s="870">
        <v>5500</v>
      </c>
      <c r="F6043" s="869" t="s">
        <v>15918</v>
      </c>
      <c r="G6043" s="868" t="s">
        <v>15917</v>
      </c>
      <c r="H6043" s="867" t="s">
        <v>7756</v>
      </c>
      <c r="I6043" s="867" t="s">
        <v>2676</v>
      </c>
      <c r="J6043" s="867" t="s">
        <v>8036</v>
      </c>
      <c r="K6043" s="866">
        <v>6</v>
      </c>
      <c r="L6043" s="866">
        <v>12</v>
      </c>
      <c r="M6043" s="865">
        <v>70359.590267638021</v>
      </c>
      <c r="N6043" s="866">
        <v>2</v>
      </c>
      <c r="O6043" s="866">
        <v>6</v>
      </c>
      <c r="P6043" s="865">
        <v>33882.9</v>
      </c>
    </row>
    <row r="6044" spans="1:16" ht="33.75" x14ac:dyDescent="0.25">
      <c r="A6044" s="867" t="s">
        <v>7760</v>
      </c>
      <c r="B6044" s="867" t="s">
        <v>3626</v>
      </c>
      <c r="C6044" s="867" t="s">
        <v>3031</v>
      </c>
      <c r="D6044" s="868" t="s">
        <v>7768</v>
      </c>
      <c r="E6044" s="870">
        <v>4200</v>
      </c>
      <c r="F6044" s="869" t="s">
        <v>15916</v>
      </c>
      <c r="G6044" s="868" t="s">
        <v>15915</v>
      </c>
      <c r="H6044" s="867" t="s">
        <v>7756</v>
      </c>
      <c r="I6044" s="867" t="s">
        <v>2676</v>
      </c>
      <c r="J6044" s="867" t="s">
        <v>8036</v>
      </c>
      <c r="K6044" s="866">
        <v>5</v>
      </c>
      <c r="L6044" s="866">
        <v>12</v>
      </c>
      <c r="M6044" s="865">
        <v>53729.141658923581</v>
      </c>
      <c r="N6044" s="866">
        <v>1</v>
      </c>
      <c r="O6044" s="866">
        <v>6</v>
      </c>
      <c r="P6044" s="865">
        <v>26082.9</v>
      </c>
    </row>
    <row r="6045" spans="1:16" ht="33.75" x14ac:dyDescent="0.25">
      <c r="A6045" s="867" t="s">
        <v>7760</v>
      </c>
      <c r="B6045" s="867" t="s">
        <v>3626</v>
      </c>
      <c r="C6045" s="867" t="s">
        <v>3031</v>
      </c>
      <c r="D6045" s="868" t="s">
        <v>8380</v>
      </c>
      <c r="E6045" s="870">
        <v>7500</v>
      </c>
      <c r="F6045" s="869" t="s">
        <v>15914</v>
      </c>
      <c r="G6045" s="868" t="s">
        <v>15913</v>
      </c>
      <c r="H6045" s="867" t="s">
        <v>7756</v>
      </c>
      <c r="I6045" s="867" t="s">
        <v>4333</v>
      </c>
      <c r="J6045" s="867" t="s">
        <v>8224</v>
      </c>
      <c r="K6045" s="866">
        <v>4</v>
      </c>
      <c r="L6045" s="866">
        <v>8</v>
      </c>
      <c r="M6045" s="865">
        <v>63963.263879670929</v>
      </c>
      <c r="N6045" s="866">
        <v>0</v>
      </c>
      <c r="O6045" s="866">
        <v>0</v>
      </c>
      <c r="P6045" s="865">
        <v>0</v>
      </c>
    </row>
    <row r="6046" spans="1:16" ht="33.75" x14ac:dyDescent="0.25">
      <c r="A6046" s="867" t="s">
        <v>7760</v>
      </c>
      <c r="B6046" s="867" t="s">
        <v>3626</v>
      </c>
      <c r="C6046" s="867" t="s">
        <v>3031</v>
      </c>
      <c r="D6046" s="868" t="s">
        <v>8380</v>
      </c>
      <c r="E6046" s="870">
        <v>7500</v>
      </c>
      <c r="F6046" s="869" t="s">
        <v>15912</v>
      </c>
      <c r="G6046" s="868" t="s">
        <v>15911</v>
      </c>
      <c r="H6046" s="867" t="s">
        <v>7817</v>
      </c>
      <c r="I6046" s="867" t="s">
        <v>11000</v>
      </c>
      <c r="J6046" s="867" t="s">
        <v>7809</v>
      </c>
      <c r="K6046" s="866">
        <v>4</v>
      </c>
      <c r="L6046" s="866">
        <v>8</v>
      </c>
      <c r="M6046" s="865">
        <v>63963.263879670929</v>
      </c>
      <c r="N6046" s="866">
        <v>0</v>
      </c>
      <c r="O6046" s="866">
        <v>0</v>
      </c>
      <c r="P6046" s="865">
        <v>0</v>
      </c>
    </row>
    <row r="6047" spans="1:16" ht="33.75" x14ac:dyDescent="0.25">
      <c r="A6047" s="867" t="s">
        <v>7760</v>
      </c>
      <c r="B6047" s="867" t="s">
        <v>3626</v>
      </c>
      <c r="C6047" s="867" t="s">
        <v>3031</v>
      </c>
      <c r="D6047" s="868" t="s">
        <v>9923</v>
      </c>
      <c r="E6047" s="870">
        <v>10500</v>
      </c>
      <c r="F6047" s="869" t="s">
        <v>15910</v>
      </c>
      <c r="G6047" s="868" t="s">
        <v>15909</v>
      </c>
      <c r="H6047" s="867" t="s">
        <v>7817</v>
      </c>
      <c r="I6047" s="867" t="s">
        <v>15908</v>
      </c>
      <c r="J6047" s="867" t="s">
        <v>7800</v>
      </c>
      <c r="K6047" s="866">
        <v>6</v>
      </c>
      <c r="L6047" s="866">
        <v>12</v>
      </c>
      <c r="M6047" s="865">
        <v>95944.89581950639</v>
      </c>
      <c r="N6047" s="866">
        <v>2</v>
      </c>
      <c r="O6047" s="866">
        <v>6</v>
      </c>
      <c r="P6047" s="865">
        <v>63882.9</v>
      </c>
    </row>
    <row r="6048" spans="1:16" ht="33.75" x14ac:dyDescent="0.25">
      <c r="A6048" s="867" t="s">
        <v>7760</v>
      </c>
      <c r="B6048" s="867" t="s">
        <v>3626</v>
      </c>
      <c r="C6048" s="867" t="s">
        <v>3031</v>
      </c>
      <c r="D6048" s="868" t="s">
        <v>10565</v>
      </c>
      <c r="E6048" s="870">
        <v>8500</v>
      </c>
      <c r="F6048" s="869" t="s">
        <v>15907</v>
      </c>
      <c r="G6048" s="868" t="s">
        <v>15906</v>
      </c>
      <c r="H6048" s="867" t="s">
        <v>7817</v>
      </c>
      <c r="I6048" s="867" t="s">
        <v>11000</v>
      </c>
      <c r="J6048" s="867" t="s">
        <v>7809</v>
      </c>
      <c r="K6048" s="866">
        <v>2</v>
      </c>
      <c r="L6048" s="866">
        <v>11</v>
      </c>
      <c r="M6048" s="865">
        <v>99676.086212487193</v>
      </c>
      <c r="N6048" s="866">
        <v>0</v>
      </c>
      <c r="O6048" s="866">
        <v>0</v>
      </c>
      <c r="P6048" s="865">
        <v>0</v>
      </c>
    </row>
    <row r="6049" spans="1:16" ht="33.75" x14ac:dyDescent="0.25">
      <c r="A6049" s="867" t="s">
        <v>7760</v>
      </c>
      <c r="B6049" s="867" t="s">
        <v>3626</v>
      </c>
      <c r="C6049" s="867" t="s">
        <v>3031</v>
      </c>
      <c r="D6049" s="868" t="s">
        <v>15905</v>
      </c>
      <c r="E6049" s="870">
        <v>10500</v>
      </c>
      <c r="F6049" s="869" t="s">
        <v>15904</v>
      </c>
      <c r="G6049" s="868" t="s">
        <v>15903</v>
      </c>
      <c r="H6049" s="867" t="s">
        <v>7817</v>
      </c>
      <c r="I6049" s="867" t="s">
        <v>7937</v>
      </c>
      <c r="J6049" s="867" t="s">
        <v>9138</v>
      </c>
      <c r="K6049" s="866">
        <v>3</v>
      </c>
      <c r="L6049" s="866">
        <v>12</v>
      </c>
      <c r="M6049" s="865">
        <v>108737.54859544057</v>
      </c>
      <c r="N6049" s="866">
        <v>1</v>
      </c>
      <c r="O6049" s="866">
        <v>6</v>
      </c>
      <c r="P6049" s="865">
        <v>63882.9</v>
      </c>
    </row>
    <row r="6050" spans="1:16" ht="33.75" x14ac:dyDescent="0.25">
      <c r="A6050" s="867" t="s">
        <v>7760</v>
      </c>
      <c r="B6050" s="867" t="s">
        <v>3626</v>
      </c>
      <c r="C6050" s="867" t="s">
        <v>3031</v>
      </c>
      <c r="D6050" s="868" t="s">
        <v>15902</v>
      </c>
      <c r="E6050" s="870">
        <v>7500</v>
      </c>
      <c r="F6050" s="869" t="s">
        <v>15901</v>
      </c>
      <c r="G6050" s="868" t="s">
        <v>15900</v>
      </c>
      <c r="H6050" s="867" t="s">
        <v>7756</v>
      </c>
      <c r="I6050" s="867" t="s">
        <v>4071</v>
      </c>
      <c r="J6050" s="867" t="s">
        <v>7809</v>
      </c>
      <c r="K6050" s="866">
        <v>3</v>
      </c>
      <c r="L6050" s="866">
        <v>6</v>
      </c>
      <c r="M6050" s="865">
        <v>47972.447909753195</v>
      </c>
      <c r="N6050" s="866">
        <v>0</v>
      </c>
      <c r="O6050" s="866">
        <v>0</v>
      </c>
      <c r="P6050" s="865">
        <v>0</v>
      </c>
    </row>
    <row r="6051" spans="1:16" ht="33.75" x14ac:dyDescent="0.25">
      <c r="A6051" s="867" t="s">
        <v>7760</v>
      </c>
      <c r="B6051" s="867" t="s">
        <v>3626</v>
      </c>
      <c r="C6051" s="867" t="s">
        <v>3031</v>
      </c>
      <c r="D6051" s="868" t="s">
        <v>7799</v>
      </c>
      <c r="E6051" s="870">
        <v>5500</v>
      </c>
      <c r="F6051" s="869" t="s">
        <v>15899</v>
      </c>
      <c r="G6051" s="868" t="s">
        <v>15898</v>
      </c>
      <c r="H6051" s="867" t="s">
        <v>7796</v>
      </c>
      <c r="I6051" s="867" t="s">
        <v>7801</v>
      </c>
      <c r="J6051" s="867" t="s">
        <v>7800</v>
      </c>
      <c r="K6051" s="866">
        <v>5</v>
      </c>
      <c r="L6051" s="866">
        <v>12</v>
      </c>
      <c r="M6051" s="865">
        <v>70359.590267638021</v>
      </c>
      <c r="N6051" s="866">
        <v>0</v>
      </c>
      <c r="O6051" s="866">
        <v>0</v>
      </c>
      <c r="P6051" s="865">
        <v>0</v>
      </c>
    </row>
    <row r="6052" spans="1:16" ht="33.75" x14ac:dyDescent="0.25">
      <c r="A6052" s="867" t="s">
        <v>7760</v>
      </c>
      <c r="B6052" s="867" t="s">
        <v>3626</v>
      </c>
      <c r="C6052" s="867" t="s">
        <v>3031</v>
      </c>
      <c r="D6052" s="868" t="s">
        <v>8505</v>
      </c>
      <c r="E6052" s="870">
        <v>7500</v>
      </c>
      <c r="F6052" s="869" t="s">
        <v>15897</v>
      </c>
      <c r="G6052" s="868" t="s">
        <v>15896</v>
      </c>
      <c r="H6052" s="867" t="s">
        <v>7756</v>
      </c>
      <c r="I6052" s="867" t="s">
        <v>2685</v>
      </c>
      <c r="J6052" s="867" t="s">
        <v>15620</v>
      </c>
      <c r="K6052" s="866">
        <v>8</v>
      </c>
      <c r="L6052" s="866">
        <v>12</v>
      </c>
      <c r="M6052" s="865">
        <v>70359.590267638021</v>
      </c>
      <c r="N6052" s="866">
        <v>1</v>
      </c>
      <c r="O6052" s="866">
        <v>6</v>
      </c>
      <c r="P6052" s="865">
        <v>45882.9</v>
      </c>
    </row>
    <row r="6053" spans="1:16" ht="33.75" x14ac:dyDescent="0.25">
      <c r="A6053" s="867" t="s">
        <v>7760</v>
      </c>
      <c r="B6053" s="867" t="s">
        <v>3626</v>
      </c>
      <c r="C6053" s="867" t="s">
        <v>3031</v>
      </c>
      <c r="D6053" s="868" t="s">
        <v>7799</v>
      </c>
      <c r="E6053" s="870">
        <v>5500</v>
      </c>
      <c r="F6053" s="869" t="s">
        <v>15895</v>
      </c>
      <c r="G6053" s="868" t="s">
        <v>15894</v>
      </c>
      <c r="H6053" s="867" t="s">
        <v>7796</v>
      </c>
      <c r="I6053" s="867" t="s">
        <v>8832</v>
      </c>
      <c r="J6053" s="867" t="s">
        <v>7888</v>
      </c>
      <c r="K6053" s="866">
        <v>5</v>
      </c>
      <c r="L6053" s="866">
        <v>12</v>
      </c>
      <c r="M6053" s="865">
        <v>70359.590267638021</v>
      </c>
      <c r="N6053" s="866">
        <v>2</v>
      </c>
      <c r="O6053" s="866">
        <v>6</v>
      </c>
      <c r="P6053" s="865">
        <v>33882.9</v>
      </c>
    </row>
    <row r="6054" spans="1:16" ht="33.75" x14ac:dyDescent="0.25">
      <c r="A6054" s="867" t="s">
        <v>7760</v>
      </c>
      <c r="B6054" s="867" t="s">
        <v>3626</v>
      </c>
      <c r="C6054" s="867" t="s">
        <v>3031</v>
      </c>
      <c r="D6054" s="868" t="s">
        <v>15769</v>
      </c>
      <c r="E6054" s="870">
        <v>10500</v>
      </c>
      <c r="F6054" s="869" t="s">
        <v>15893</v>
      </c>
      <c r="G6054" s="868" t="s">
        <v>15892</v>
      </c>
      <c r="H6054" s="867" t="s">
        <v>7817</v>
      </c>
      <c r="I6054" s="867" t="s">
        <v>15891</v>
      </c>
      <c r="J6054" s="867" t="s">
        <v>8358</v>
      </c>
      <c r="K6054" s="866">
        <v>6</v>
      </c>
      <c r="L6054" s="866">
        <v>10</v>
      </c>
      <c r="M6054" s="865">
        <v>111935.71178942412</v>
      </c>
      <c r="N6054" s="866">
        <v>0</v>
      </c>
      <c r="O6054" s="866">
        <v>0</v>
      </c>
      <c r="P6054" s="865">
        <v>0</v>
      </c>
    </row>
    <row r="6055" spans="1:16" ht="33.75" x14ac:dyDescent="0.25">
      <c r="A6055" s="867" t="s">
        <v>7760</v>
      </c>
      <c r="B6055" s="867" t="s">
        <v>3626</v>
      </c>
      <c r="C6055" s="867" t="s">
        <v>3031</v>
      </c>
      <c r="D6055" s="868" t="s">
        <v>15890</v>
      </c>
      <c r="E6055" s="870">
        <v>4200</v>
      </c>
      <c r="F6055" s="869" t="s">
        <v>15889</v>
      </c>
      <c r="G6055" s="868" t="s">
        <v>15888</v>
      </c>
      <c r="H6055" s="867" t="s">
        <v>7796</v>
      </c>
      <c r="I6055" s="867" t="s">
        <v>4025</v>
      </c>
      <c r="J6055" s="867" t="s">
        <v>8358</v>
      </c>
      <c r="K6055" s="866">
        <v>2</v>
      </c>
      <c r="L6055" s="866">
        <v>12</v>
      </c>
      <c r="M6055" s="865">
        <v>53729.141658923581</v>
      </c>
      <c r="N6055" s="866">
        <v>1</v>
      </c>
      <c r="O6055" s="866">
        <v>6</v>
      </c>
      <c r="P6055" s="865">
        <v>26082.9</v>
      </c>
    </row>
    <row r="6056" spans="1:16" ht="33.75" x14ac:dyDescent="0.25">
      <c r="A6056" s="867" t="s">
        <v>7760</v>
      </c>
      <c r="B6056" s="867" t="s">
        <v>3626</v>
      </c>
      <c r="C6056" s="867" t="s">
        <v>3031</v>
      </c>
      <c r="D6056" s="868" t="s">
        <v>15887</v>
      </c>
      <c r="E6056" s="870">
        <v>5500</v>
      </c>
      <c r="F6056" s="869" t="s">
        <v>15886</v>
      </c>
      <c r="G6056" s="868" t="s">
        <v>15885</v>
      </c>
      <c r="H6056" s="867" t="s">
        <v>7756</v>
      </c>
      <c r="I6056" s="867" t="s">
        <v>2708</v>
      </c>
      <c r="J6056" s="867" t="s">
        <v>7800</v>
      </c>
      <c r="K6056" s="866">
        <v>2</v>
      </c>
      <c r="L6056" s="866">
        <v>12</v>
      </c>
      <c r="M6056" s="865">
        <v>70359.590267638021</v>
      </c>
      <c r="N6056" s="866">
        <v>1</v>
      </c>
      <c r="O6056" s="866">
        <v>6</v>
      </c>
      <c r="P6056" s="865">
        <v>33882.9</v>
      </c>
    </row>
    <row r="6057" spans="1:16" ht="33.75" x14ac:dyDescent="0.25">
      <c r="A6057" s="867" t="s">
        <v>7760</v>
      </c>
      <c r="B6057" s="867" t="s">
        <v>3626</v>
      </c>
      <c r="C6057" s="867" t="s">
        <v>3031</v>
      </c>
      <c r="D6057" s="868" t="s">
        <v>15884</v>
      </c>
      <c r="E6057" s="870">
        <v>5500</v>
      </c>
      <c r="F6057" s="869" t="s">
        <v>15883</v>
      </c>
      <c r="G6057" s="868" t="s">
        <v>15882</v>
      </c>
      <c r="H6057" s="867" t="s">
        <v>7796</v>
      </c>
      <c r="I6057" s="867" t="s">
        <v>8333</v>
      </c>
      <c r="J6057" s="867" t="s">
        <v>7836</v>
      </c>
      <c r="K6057" s="866">
        <v>2</v>
      </c>
      <c r="L6057" s="866">
        <v>12</v>
      </c>
      <c r="M6057" s="865">
        <v>70359.590267638021</v>
      </c>
      <c r="N6057" s="866">
        <v>1</v>
      </c>
      <c r="O6057" s="866">
        <v>6</v>
      </c>
      <c r="P6057" s="865">
        <v>33882.9</v>
      </c>
    </row>
    <row r="6058" spans="1:16" ht="33.75" x14ac:dyDescent="0.25">
      <c r="A6058" s="867" t="s">
        <v>7760</v>
      </c>
      <c r="B6058" s="867" t="s">
        <v>3626</v>
      </c>
      <c r="C6058" s="867" t="s">
        <v>3031</v>
      </c>
      <c r="D6058" s="868" t="s">
        <v>8227</v>
      </c>
      <c r="E6058" s="870">
        <v>8500</v>
      </c>
      <c r="F6058" s="869" t="s">
        <v>15881</v>
      </c>
      <c r="G6058" s="868" t="s">
        <v>15880</v>
      </c>
      <c r="H6058" s="867" t="s">
        <v>7756</v>
      </c>
      <c r="I6058" s="867" t="s">
        <v>2685</v>
      </c>
      <c r="J6058" s="867" t="s">
        <v>7777</v>
      </c>
      <c r="K6058" s="866">
        <v>8</v>
      </c>
      <c r="L6058" s="866">
        <v>12</v>
      </c>
      <c r="M6058" s="865">
        <v>95944.89581950639</v>
      </c>
      <c r="N6058" s="866">
        <v>1</v>
      </c>
      <c r="O6058" s="866">
        <v>6</v>
      </c>
      <c r="P6058" s="865">
        <v>51882.9</v>
      </c>
    </row>
    <row r="6059" spans="1:16" ht="33.75" x14ac:dyDescent="0.25">
      <c r="A6059" s="867" t="s">
        <v>7760</v>
      </c>
      <c r="B6059" s="867" t="s">
        <v>3626</v>
      </c>
      <c r="C6059" s="867" t="s">
        <v>3031</v>
      </c>
      <c r="D6059" s="868" t="s">
        <v>15879</v>
      </c>
      <c r="E6059" s="870">
        <v>5500</v>
      </c>
      <c r="F6059" s="869" t="s">
        <v>15878</v>
      </c>
      <c r="G6059" s="868" t="s">
        <v>15877</v>
      </c>
      <c r="H6059" s="867" t="s">
        <v>7756</v>
      </c>
      <c r="I6059" s="867" t="s">
        <v>2685</v>
      </c>
      <c r="J6059" s="867" t="s">
        <v>7800</v>
      </c>
      <c r="K6059" s="866">
        <v>2</v>
      </c>
      <c r="L6059" s="866">
        <v>12</v>
      </c>
      <c r="M6059" s="865">
        <v>70359.590267638021</v>
      </c>
      <c r="N6059" s="866">
        <v>1</v>
      </c>
      <c r="O6059" s="866">
        <v>6</v>
      </c>
      <c r="P6059" s="865">
        <v>33882.9</v>
      </c>
    </row>
    <row r="6060" spans="1:16" ht="33.75" x14ac:dyDescent="0.25">
      <c r="A6060" s="867" t="s">
        <v>7760</v>
      </c>
      <c r="B6060" s="867" t="s">
        <v>3626</v>
      </c>
      <c r="C6060" s="867" t="s">
        <v>3031</v>
      </c>
      <c r="D6060" s="868" t="s">
        <v>7791</v>
      </c>
      <c r="E6060" s="870">
        <v>4200</v>
      </c>
      <c r="F6060" s="869" t="s">
        <v>15876</v>
      </c>
      <c r="G6060" s="868" t="s">
        <v>15875</v>
      </c>
      <c r="H6060" s="867" t="s">
        <v>7796</v>
      </c>
      <c r="I6060" s="867" t="s">
        <v>2786</v>
      </c>
      <c r="J6060" s="867" t="s">
        <v>7988</v>
      </c>
      <c r="K6060" s="866">
        <v>4</v>
      </c>
      <c r="L6060" s="866">
        <v>9</v>
      </c>
      <c r="M6060" s="865">
        <v>40296.856244192684</v>
      </c>
      <c r="N6060" s="866">
        <v>0</v>
      </c>
      <c r="O6060" s="866">
        <v>0</v>
      </c>
      <c r="P6060" s="865">
        <v>0</v>
      </c>
    </row>
    <row r="6061" spans="1:16" ht="33.75" x14ac:dyDescent="0.25">
      <c r="A6061" s="867" t="s">
        <v>7760</v>
      </c>
      <c r="B6061" s="867" t="s">
        <v>3626</v>
      </c>
      <c r="C6061" s="867" t="s">
        <v>3031</v>
      </c>
      <c r="D6061" s="868" t="s">
        <v>8702</v>
      </c>
      <c r="E6061" s="870">
        <v>4200</v>
      </c>
      <c r="F6061" s="869" t="s">
        <v>15874</v>
      </c>
      <c r="G6061" s="868" t="s">
        <v>15873</v>
      </c>
      <c r="H6061" s="867" t="s">
        <v>7756</v>
      </c>
      <c r="I6061" s="867" t="s">
        <v>2772</v>
      </c>
      <c r="J6061" s="867" t="s">
        <v>7773</v>
      </c>
      <c r="K6061" s="866">
        <v>3</v>
      </c>
      <c r="L6061" s="866">
        <v>7</v>
      </c>
      <c r="M6061" s="865">
        <v>31341.999301038755</v>
      </c>
      <c r="N6061" s="866">
        <v>0</v>
      </c>
      <c r="O6061" s="866">
        <v>0</v>
      </c>
      <c r="P6061" s="865">
        <v>0</v>
      </c>
    </row>
    <row r="6062" spans="1:16" ht="33.75" x14ac:dyDescent="0.25">
      <c r="A6062" s="867" t="s">
        <v>7760</v>
      </c>
      <c r="B6062" s="867" t="s">
        <v>3626</v>
      </c>
      <c r="C6062" s="867" t="s">
        <v>3031</v>
      </c>
      <c r="D6062" s="868" t="s">
        <v>9034</v>
      </c>
      <c r="E6062" s="870">
        <v>7500</v>
      </c>
      <c r="F6062" s="869" t="s">
        <v>15872</v>
      </c>
      <c r="G6062" s="868" t="s">
        <v>15871</v>
      </c>
      <c r="H6062" s="867" t="s">
        <v>7756</v>
      </c>
      <c r="I6062" s="867" t="s">
        <v>2685</v>
      </c>
      <c r="J6062" s="867" t="s">
        <v>8036</v>
      </c>
      <c r="K6062" s="866">
        <v>1</v>
      </c>
      <c r="L6062" s="866">
        <v>3</v>
      </c>
      <c r="M6062" s="865">
        <v>23986.223954876597</v>
      </c>
      <c r="N6062" s="866">
        <v>0</v>
      </c>
      <c r="O6062" s="866">
        <v>0</v>
      </c>
      <c r="P6062" s="865">
        <v>0</v>
      </c>
    </row>
    <row r="6063" spans="1:16" ht="33.75" x14ac:dyDescent="0.25">
      <c r="A6063" s="867" t="s">
        <v>7760</v>
      </c>
      <c r="B6063" s="867" t="s">
        <v>3626</v>
      </c>
      <c r="C6063" s="867" t="s">
        <v>3031</v>
      </c>
      <c r="D6063" s="868" t="s">
        <v>8458</v>
      </c>
      <c r="E6063" s="870">
        <v>3200</v>
      </c>
      <c r="F6063" s="869" t="s">
        <v>15870</v>
      </c>
      <c r="G6063" s="868" t="s">
        <v>15869</v>
      </c>
      <c r="H6063" s="867" t="s">
        <v>7796</v>
      </c>
      <c r="I6063" s="867" t="s">
        <v>2745</v>
      </c>
      <c r="J6063" s="867" t="s">
        <v>7836</v>
      </c>
      <c r="K6063" s="866">
        <v>3</v>
      </c>
      <c r="L6063" s="866">
        <v>12</v>
      </c>
      <c r="M6063" s="865">
        <v>40936.488882989397</v>
      </c>
      <c r="N6063" s="866">
        <v>1</v>
      </c>
      <c r="O6063" s="866">
        <v>6</v>
      </c>
      <c r="P6063" s="865">
        <v>20082.900000000001</v>
      </c>
    </row>
    <row r="6064" spans="1:16" ht="33.75" x14ac:dyDescent="0.25">
      <c r="A6064" s="867" t="s">
        <v>7760</v>
      </c>
      <c r="B6064" s="867" t="s">
        <v>3626</v>
      </c>
      <c r="C6064" s="867" t="s">
        <v>3031</v>
      </c>
      <c r="D6064" s="868" t="s">
        <v>8292</v>
      </c>
      <c r="E6064" s="870">
        <v>1500</v>
      </c>
      <c r="F6064" s="869" t="s">
        <v>15868</v>
      </c>
      <c r="G6064" s="868" t="s">
        <v>15867</v>
      </c>
      <c r="H6064" s="867"/>
      <c r="I6064" s="867"/>
      <c r="J6064" s="867"/>
      <c r="K6064" s="866">
        <v>2</v>
      </c>
      <c r="L6064" s="866">
        <v>9</v>
      </c>
      <c r="M6064" s="865">
        <v>14391.734372925959</v>
      </c>
      <c r="N6064" s="866">
        <v>0</v>
      </c>
      <c r="O6064" s="866">
        <v>0</v>
      </c>
      <c r="P6064" s="865">
        <v>0</v>
      </c>
    </row>
    <row r="6065" spans="1:16" ht="33.75" x14ac:dyDescent="0.25">
      <c r="A6065" s="867" t="s">
        <v>7760</v>
      </c>
      <c r="B6065" s="867" t="s">
        <v>3626</v>
      </c>
      <c r="C6065" s="867" t="s">
        <v>3031</v>
      </c>
      <c r="D6065" s="868" t="s">
        <v>7863</v>
      </c>
      <c r="E6065" s="870">
        <v>2500</v>
      </c>
      <c r="F6065" s="869" t="s">
        <v>15866</v>
      </c>
      <c r="G6065" s="868" t="s">
        <v>15865</v>
      </c>
      <c r="H6065" s="867"/>
      <c r="I6065" s="867"/>
      <c r="J6065" s="867"/>
      <c r="K6065" s="866">
        <v>2</v>
      </c>
      <c r="L6065" s="866">
        <v>5</v>
      </c>
      <c r="M6065" s="865">
        <v>13325.679974931443</v>
      </c>
      <c r="N6065" s="866">
        <v>0</v>
      </c>
      <c r="O6065" s="866">
        <v>0</v>
      </c>
      <c r="P6065" s="865">
        <v>0</v>
      </c>
    </row>
    <row r="6066" spans="1:16" ht="33.75" x14ac:dyDescent="0.25">
      <c r="A6066" s="867" t="s">
        <v>7760</v>
      </c>
      <c r="B6066" s="867" t="s">
        <v>3626</v>
      </c>
      <c r="C6066" s="867" t="s">
        <v>3031</v>
      </c>
      <c r="D6066" s="868" t="s">
        <v>7854</v>
      </c>
      <c r="E6066" s="870">
        <v>4200</v>
      </c>
      <c r="F6066" s="869" t="s">
        <v>15864</v>
      </c>
      <c r="G6066" s="868" t="s">
        <v>15863</v>
      </c>
      <c r="H6066" s="867" t="s">
        <v>7796</v>
      </c>
      <c r="I6066" s="867" t="s">
        <v>7822</v>
      </c>
      <c r="J6066" s="867" t="s">
        <v>8314</v>
      </c>
      <c r="K6066" s="866">
        <v>3</v>
      </c>
      <c r="L6066" s="866">
        <v>12</v>
      </c>
      <c r="M6066" s="865">
        <v>53729.141658923581</v>
      </c>
      <c r="N6066" s="866">
        <v>2</v>
      </c>
      <c r="O6066" s="866">
        <v>6</v>
      </c>
      <c r="P6066" s="865">
        <v>26082.9</v>
      </c>
    </row>
    <row r="6067" spans="1:16" ht="33.75" x14ac:dyDescent="0.25">
      <c r="A6067" s="867" t="s">
        <v>7760</v>
      </c>
      <c r="B6067" s="867" t="s">
        <v>3626</v>
      </c>
      <c r="C6067" s="867" t="s">
        <v>3031</v>
      </c>
      <c r="D6067" s="868" t="s">
        <v>9001</v>
      </c>
      <c r="E6067" s="870">
        <v>3500</v>
      </c>
      <c r="F6067" s="869" t="s">
        <v>15862</v>
      </c>
      <c r="G6067" s="868" t="s">
        <v>15861</v>
      </c>
      <c r="H6067" s="867" t="s">
        <v>7756</v>
      </c>
      <c r="I6067" s="867" t="s">
        <v>2685</v>
      </c>
      <c r="J6067" s="867" t="s">
        <v>7769</v>
      </c>
      <c r="K6067" s="866">
        <v>2</v>
      </c>
      <c r="L6067" s="866">
        <v>12</v>
      </c>
      <c r="M6067" s="865">
        <v>44774.284715769652</v>
      </c>
      <c r="N6067" s="866">
        <v>2</v>
      </c>
      <c r="O6067" s="866">
        <v>6</v>
      </c>
      <c r="P6067" s="865">
        <v>21882.9</v>
      </c>
    </row>
    <row r="6068" spans="1:16" ht="33.75" x14ac:dyDescent="0.25">
      <c r="A6068" s="867" t="s">
        <v>7760</v>
      </c>
      <c r="B6068" s="867" t="s">
        <v>3626</v>
      </c>
      <c r="C6068" s="867" t="s">
        <v>3031</v>
      </c>
      <c r="D6068" s="868" t="s">
        <v>7854</v>
      </c>
      <c r="E6068" s="870">
        <v>4200</v>
      </c>
      <c r="F6068" s="869" t="s">
        <v>15860</v>
      </c>
      <c r="G6068" s="868" t="s">
        <v>15859</v>
      </c>
      <c r="H6068" s="867" t="s">
        <v>7756</v>
      </c>
      <c r="I6068" s="867" t="s">
        <v>2892</v>
      </c>
      <c r="J6068" s="867" t="s">
        <v>7985</v>
      </c>
      <c r="K6068" s="866">
        <v>3</v>
      </c>
      <c r="L6068" s="866">
        <v>10</v>
      </c>
      <c r="M6068" s="865">
        <v>34113.740735824496</v>
      </c>
      <c r="N6068" s="866">
        <v>3</v>
      </c>
      <c r="O6068" s="866">
        <v>6</v>
      </c>
      <c r="P6068" s="865">
        <v>26082.9</v>
      </c>
    </row>
    <row r="6069" spans="1:16" ht="33.75" x14ac:dyDescent="0.25">
      <c r="A6069" s="867" t="s">
        <v>7760</v>
      </c>
      <c r="B6069" s="867" t="s">
        <v>3626</v>
      </c>
      <c r="C6069" s="867" t="s">
        <v>3031</v>
      </c>
      <c r="D6069" s="868" t="s">
        <v>7863</v>
      </c>
      <c r="E6069" s="870">
        <v>2500</v>
      </c>
      <c r="F6069" s="869" t="s">
        <v>15858</v>
      </c>
      <c r="G6069" s="868" t="s">
        <v>15857</v>
      </c>
      <c r="H6069" s="867" t="s">
        <v>7796</v>
      </c>
      <c r="I6069" s="867" t="s">
        <v>2786</v>
      </c>
      <c r="J6069" s="867" t="s">
        <v>9971</v>
      </c>
      <c r="K6069" s="866">
        <v>3</v>
      </c>
      <c r="L6069" s="866">
        <v>12</v>
      </c>
      <c r="M6069" s="865">
        <v>31981.631939835464</v>
      </c>
      <c r="N6069" s="866">
        <v>3</v>
      </c>
      <c r="O6069" s="866">
        <v>5</v>
      </c>
      <c r="P6069" s="865">
        <v>13235.75</v>
      </c>
    </row>
    <row r="6070" spans="1:16" ht="33.75" x14ac:dyDescent="0.25">
      <c r="A6070" s="867" t="s">
        <v>7760</v>
      </c>
      <c r="B6070" s="867" t="s">
        <v>3626</v>
      </c>
      <c r="C6070" s="867" t="s">
        <v>3031</v>
      </c>
      <c r="D6070" s="868" t="s">
        <v>7907</v>
      </c>
      <c r="E6070" s="870">
        <v>2200</v>
      </c>
      <c r="F6070" s="869" t="s">
        <v>15856</v>
      </c>
      <c r="G6070" s="868" t="s">
        <v>15855</v>
      </c>
      <c r="H6070" s="867"/>
      <c r="I6070" s="867"/>
      <c r="J6070" s="867"/>
      <c r="K6070" s="866">
        <v>4</v>
      </c>
      <c r="L6070" s="866">
        <v>12</v>
      </c>
      <c r="M6070" s="865">
        <v>28143.836107055209</v>
      </c>
      <c r="N6070" s="866">
        <v>2</v>
      </c>
      <c r="O6070" s="866">
        <v>6</v>
      </c>
      <c r="P6070" s="865">
        <v>14082.9</v>
      </c>
    </row>
    <row r="6071" spans="1:16" ht="33.75" x14ac:dyDescent="0.25">
      <c r="A6071" s="867" t="s">
        <v>7760</v>
      </c>
      <c r="B6071" s="867" t="s">
        <v>3626</v>
      </c>
      <c r="C6071" s="867" t="s">
        <v>3031</v>
      </c>
      <c r="D6071" s="868" t="s">
        <v>8237</v>
      </c>
      <c r="E6071" s="870">
        <v>3000</v>
      </c>
      <c r="F6071" s="869" t="s">
        <v>15854</v>
      </c>
      <c r="G6071" s="868" t="s">
        <v>15853</v>
      </c>
      <c r="H6071" s="867" t="s">
        <v>7756</v>
      </c>
      <c r="I6071" s="867" t="s">
        <v>2892</v>
      </c>
      <c r="J6071" s="867" t="s">
        <v>7894</v>
      </c>
      <c r="K6071" s="866">
        <v>3</v>
      </c>
      <c r="L6071" s="866">
        <v>12</v>
      </c>
      <c r="M6071" s="865">
        <v>38377.958327802553</v>
      </c>
      <c r="N6071" s="866">
        <v>0</v>
      </c>
      <c r="O6071" s="866">
        <v>0</v>
      </c>
      <c r="P6071" s="865">
        <v>0</v>
      </c>
    </row>
    <row r="6072" spans="1:16" ht="33.75" x14ac:dyDescent="0.25">
      <c r="A6072" s="867" t="s">
        <v>7760</v>
      </c>
      <c r="B6072" s="867" t="s">
        <v>3626</v>
      </c>
      <c r="C6072" s="867" t="s">
        <v>3031</v>
      </c>
      <c r="D6072" s="868" t="s">
        <v>7907</v>
      </c>
      <c r="E6072" s="870">
        <v>2200</v>
      </c>
      <c r="F6072" s="869" t="s">
        <v>15852</v>
      </c>
      <c r="G6072" s="868" t="s">
        <v>15851</v>
      </c>
      <c r="H6072" s="867" t="s">
        <v>7756</v>
      </c>
      <c r="I6072" s="867" t="s">
        <v>2883</v>
      </c>
      <c r="J6072" s="867" t="s">
        <v>8224</v>
      </c>
      <c r="K6072" s="866">
        <v>2</v>
      </c>
      <c r="L6072" s="866">
        <v>12</v>
      </c>
      <c r="M6072" s="865">
        <v>28143.836107055209</v>
      </c>
      <c r="N6072" s="866">
        <v>2</v>
      </c>
      <c r="O6072" s="866">
        <v>6</v>
      </c>
      <c r="P6072" s="865">
        <v>14082.9</v>
      </c>
    </row>
    <row r="6073" spans="1:16" ht="33.75" x14ac:dyDescent="0.25">
      <c r="A6073" s="867" t="s">
        <v>7760</v>
      </c>
      <c r="B6073" s="867" t="s">
        <v>3626</v>
      </c>
      <c r="C6073" s="867" t="s">
        <v>3031</v>
      </c>
      <c r="D6073" s="868" t="s">
        <v>7878</v>
      </c>
      <c r="E6073" s="870">
        <v>4200</v>
      </c>
      <c r="F6073" s="869" t="s">
        <v>15850</v>
      </c>
      <c r="G6073" s="868" t="s">
        <v>15849</v>
      </c>
      <c r="H6073" s="867" t="s">
        <v>7796</v>
      </c>
      <c r="I6073" s="867" t="s">
        <v>2737</v>
      </c>
      <c r="J6073" s="867" t="s">
        <v>8162</v>
      </c>
      <c r="K6073" s="866">
        <v>4</v>
      </c>
      <c r="L6073" s="866">
        <v>12</v>
      </c>
      <c r="M6073" s="865">
        <v>31981.631939835464</v>
      </c>
      <c r="N6073" s="866">
        <v>2</v>
      </c>
      <c r="O6073" s="866">
        <v>6</v>
      </c>
      <c r="P6073" s="865">
        <v>26082.9</v>
      </c>
    </row>
    <row r="6074" spans="1:16" ht="33.75" x14ac:dyDescent="0.25">
      <c r="A6074" s="867" t="s">
        <v>7760</v>
      </c>
      <c r="B6074" s="867" t="s">
        <v>3626</v>
      </c>
      <c r="C6074" s="867" t="s">
        <v>3031</v>
      </c>
      <c r="D6074" s="868" t="s">
        <v>7863</v>
      </c>
      <c r="E6074" s="870">
        <v>2500</v>
      </c>
      <c r="F6074" s="869" t="s">
        <v>15848</v>
      </c>
      <c r="G6074" s="868" t="s">
        <v>15847</v>
      </c>
      <c r="H6074" s="867" t="s">
        <v>7796</v>
      </c>
      <c r="I6074" s="867" t="s">
        <v>2861</v>
      </c>
      <c r="J6074" s="867" t="s">
        <v>9178</v>
      </c>
      <c r="K6074" s="866">
        <v>3</v>
      </c>
      <c r="L6074" s="866">
        <v>12</v>
      </c>
      <c r="M6074" s="865">
        <v>31981.631939835464</v>
      </c>
      <c r="N6074" s="866">
        <v>0</v>
      </c>
      <c r="O6074" s="866">
        <v>0</v>
      </c>
      <c r="P6074" s="865">
        <v>0</v>
      </c>
    </row>
    <row r="6075" spans="1:16" ht="33.75" x14ac:dyDescent="0.25">
      <c r="A6075" s="867" t="s">
        <v>7760</v>
      </c>
      <c r="B6075" s="867" t="s">
        <v>3626</v>
      </c>
      <c r="C6075" s="867" t="s">
        <v>3031</v>
      </c>
      <c r="D6075" s="868" t="s">
        <v>7863</v>
      </c>
      <c r="E6075" s="870">
        <v>2500</v>
      </c>
      <c r="F6075" s="869" t="s">
        <v>15846</v>
      </c>
      <c r="G6075" s="868" t="s">
        <v>15845</v>
      </c>
      <c r="H6075" s="867" t="s">
        <v>7796</v>
      </c>
      <c r="I6075" s="867" t="s">
        <v>2722</v>
      </c>
      <c r="J6075" s="867" t="s">
        <v>7773</v>
      </c>
      <c r="K6075" s="866">
        <v>1</v>
      </c>
      <c r="L6075" s="866">
        <v>1</v>
      </c>
      <c r="M6075" s="865">
        <v>2665.1359949862886</v>
      </c>
      <c r="N6075" s="866">
        <v>0</v>
      </c>
      <c r="O6075" s="866">
        <v>0</v>
      </c>
      <c r="P6075" s="865">
        <v>0</v>
      </c>
    </row>
    <row r="6076" spans="1:16" x14ac:dyDescent="0.25">
      <c r="A6076" s="1772" t="s">
        <v>2848</v>
      </c>
      <c r="B6076" s="1772"/>
      <c r="C6076" s="1772"/>
      <c r="D6076" s="1772"/>
      <c r="E6076" s="1772"/>
      <c r="F6076" s="1772" t="s">
        <v>378</v>
      </c>
      <c r="G6076" s="1772"/>
      <c r="H6076" s="1772"/>
      <c r="I6076" s="1772"/>
      <c r="J6076" s="1772"/>
      <c r="K6076" s="1771" t="s">
        <v>2847</v>
      </c>
      <c r="L6076" s="1771"/>
      <c r="M6076" s="1771"/>
      <c r="N6076" s="1771" t="s">
        <v>2846</v>
      </c>
      <c r="O6076" s="1771"/>
      <c r="P6076" s="1771"/>
    </row>
    <row r="6077" spans="1:16" ht="76.5" customHeight="1" x14ac:dyDescent="0.25">
      <c r="A6077" s="1535" t="s">
        <v>2845</v>
      </c>
      <c r="B6077" s="1535" t="s">
        <v>5</v>
      </c>
      <c r="C6077" s="1535" t="s">
        <v>2844</v>
      </c>
      <c r="D6077" s="1535" t="s">
        <v>2843</v>
      </c>
      <c r="E6077" s="1536" t="s">
        <v>2842</v>
      </c>
      <c r="F6077" s="1537" t="s">
        <v>2841</v>
      </c>
      <c r="G6077" s="1540" t="s">
        <v>2840</v>
      </c>
      <c r="H6077" s="1535" t="s">
        <v>2839</v>
      </c>
      <c r="I6077" s="1535" t="s">
        <v>2838</v>
      </c>
      <c r="J6077" s="1535" t="s">
        <v>2837</v>
      </c>
      <c r="K6077" s="1538" t="s">
        <v>2836</v>
      </c>
      <c r="L6077" s="1538" t="s">
        <v>2835</v>
      </c>
      <c r="M6077" s="1539" t="s">
        <v>2834</v>
      </c>
      <c r="N6077" s="1538" t="s">
        <v>2836</v>
      </c>
      <c r="O6077" s="1538" t="s">
        <v>2835</v>
      </c>
      <c r="P6077" s="1539" t="s">
        <v>2834</v>
      </c>
    </row>
    <row r="6078" spans="1:16" ht="33.75" x14ac:dyDescent="0.25">
      <c r="A6078" s="867" t="s">
        <v>7760</v>
      </c>
      <c r="B6078" s="867" t="s">
        <v>3626</v>
      </c>
      <c r="C6078" s="867" t="s">
        <v>3031</v>
      </c>
      <c r="D6078" s="868" t="s">
        <v>7854</v>
      </c>
      <c r="E6078" s="870">
        <v>4200</v>
      </c>
      <c r="F6078" s="869" t="s">
        <v>15844</v>
      </c>
      <c r="G6078" s="868" t="s">
        <v>15843</v>
      </c>
      <c r="H6078" s="867" t="s">
        <v>7796</v>
      </c>
      <c r="I6078" s="867" t="s">
        <v>2745</v>
      </c>
      <c r="J6078" s="867" t="s">
        <v>8088</v>
      </c>
      <c r="K6078" s="866">
        <v>3</v>
      </c>
      <c r="L6078" s="866">
        <v>12</v>
      </c>
      <c r="M6078" s="865">
        <v>53729.141658923581</v>
      </c>
      <c r="N6078" s="866">
        <v>1</v>
      </c>
      <c r="O6078" s="866">
        <v>6</v>
      </c>
      <c r="P6078" s="865">
        <v>26082.9</v>
      </c>
    </row>
    <row r="6079" spans="1:16" ht="33.75" x14ac:dyDescent="0.25">
      <c r="A6079" s="867" t="s">
        <v>7760</v>
      </c>
      <c r="B6079" s="867" t="s">
        <v>3626</v>
      </c>
      <c r="C6079" s="867" t="s">
        <v>3031</v>
      </c>
      <c r="D6079" s="868" t="s">
        <v>9001</v>
      </c>
      <c r="E6079" s="870">
        <v>3500</v>
      </c>
      <c r="F6079" s="869" t="s">
        <v>15842</v>
      </c>
      <c r="G6079" s="868" t="s">
        <v>15841</v>
      </c>
      <c r="H6079" s="867" t="s">
        <v>7796</v>
      </c>
      <c r="I6079" s="867" t="s">
        <v>2737</v>
      </c>
      <c r="J6079" s="867" t="s">
        <v>8142</v>
      </c>
      <c r="K6079" s="866">
        <v>1</v>
      </c>
      <c r="L6079" s="866">
        <v>3</v>
      </c>
      <c r="M6079" s="865">
        <v>11193.571178942413</v>
      </c>
      <c r="N6079" s="866">
        <v>0</v>
      </c>
      <c r="O6079" s="866">
        <v>0</v>
      </c>
      <c r="P6079" s="865">
        <v>0</v>
      </c>
    </row>
    <row r="6080" spans="1:16" ht="33.75" x14ac:dyDescent="0.25">
      <c r="A6080" s="867" t="s">
        <v>7760</v>
      </c>
      <c r="B6080" s="867" t="s">
        <v>3626</v>
      </c>
      <c r="C6080" s="867" t="s">
        <v>3031</v>
      </c>
      <c r="D6080" s="868" t="s">
        <v>8073</v>
      </c>
      <c r="E6080" s="870">
        <v>2500</v>
      </c>
      <c r="F6080" s="869" t="s">
        <v>15840</v>
      </c>
      <c r="G6080" s="868" t="s">
        <v>15839</v>
      </c>
      <c r="H6080" s="867" t="s">
        <v>7756</v>
      </c>
      <c r="I6080" s="867" t="s">
        <v>4025</v>
      </c>
      <c r="J6080" s="867" t="s">
        <v>8036</v>
      </c>
      <c r="K6080" s="866">
        <v>4</v>
      </c>
      <c r="L6080" s="866">
        <v>12</v>
      </c>
      <c r="M6080" s="865">
        <v>31981.631939835464</v>
      </c>
      <c r="N6080" s="866">
        <v>2</v>
      </c>
      <c r="O6080" s="866">
        <v>6</v>
      </c>
      <c r="P6080" s="865">
        <v>15882.9</v>
      </c>
    </row>
    <row r="6081" spans="1:16" ht="33.75" x14ac:dyDescent="0.25">
      <c r="A6081" s="867" t="s">
        <v>7760</v>
      </c>
      <c r="B6081" s="867" t="s">
        <v>3626</v>
      </c>
      <c r="C6081" s="867" t="s">
        <v>3031</v>
      </c>
      <c r="D6081" s="868" t="s">
        <v>8237</v>
      </c>
      <c r="E6081" s="870">
        <v>3000</v>
      </c>
      <c r="F6081" s="869" t="s">
        <v>15838</v>
      </c>
      <c r="G6081" s="868" t="s">
        <v>15837</v>
      </c>
      <c r="H6081" s="867" t="s">
        <v>7756</v>
      </c>
      <c r="I6081" s="867" t="s">
        <v>2676</v>
      </c>
      <c r="J6081" s="867" t="s">
        <v>7900</v>
      </c>
      <c r="K6081" s="866">
        <v>5</v>
      </c>
      <c r="L6081" s="866">
        <v>12</v>
      </c>
      <c r="M6081" s="865">
        <v>38377.958327802553</v>
      </c>
      <c r="N6081" s="866">
        <v>3</v>
      </c>
      <c r="O6081" s="866">
        <v>6</v>
      </c>
      <c r="P6081" s="865">
        <v>18882.900000000001</v>
      </c>
    </row>
    <row r="6082" spans="1:16" ht="33.75" x14ac:dyDescent="0.25">
      <c r="A6082" s="867" t="s">
        <v>7760</v>
      </c>
      <c r="B6082" s="867" t="s">
        <v>3626</v>
      </c>
      <c r="C6082" s="867" t="s">
        <v>3031</v>
      </c>
      <c r="D6082" s="868" t="s">
        <v>7863</v>
      </c>
      <c r="E6082" s="870">
        <v>2500</v>
      </c>
      <c r="F6082" s="869" t="s">
        <v>15836</v>
      </c>
      <c r="G6082" s="868" t="s">
        <v>15835</v>
      </c>
      <c r="H6082" s="867" t="s">
        <v>7796</v>
      </c>
      <c r="I6082" s="867" t="s">
        <v>2722</v>
      </c>
      <c r="J6082" s="867" t="s">
        <v>7971</v>
      </c>
      <c r="K6082" s="866">
        <v>4</v>
      </c>
      <c r="L6082" s="866">
        <v>12</v>
      </c>
      <c r="M6082" s="865">
        <v>31981.631939835464</v>
      </c>
      <c r="N6082" s="866">
        <v>0</v>
      </c>
      <c r="O6082" s="866">
        <v>0</v>
      </c>
      <c r="P6082" s="865">
        <v>0</v>
      </c>
    </row>
    <row r="6083" spans="1:16" ht="33.75" x14ac:dyDescent="0.25">
      <c r="A6083" s="867" t="s">
        <v>7760</v>
      </c>
      <c r="B6083" s="867" t="s">
        <v>3626</v>
      </c>
      <c r="C6083" s="867" t="s">
        <v>3031</v>
      </c>
      <c r="D6083" s="868" t="s">
        <v>7863</v>
      </c>
      <c r="E6083" s="870">
        <v>2500</v>
      </c>
      <c r="F6083" s="869" t="s">
        <v>15834</v>
      </c>
      <c r="G6083" s="868" t="s">
        <v>15833</v>
      </c>
      <c r="H6083" s="867" t="s">
        <v>7756</v>
      </c>
      <c r="I6083" s="867" t="s">
        <v>2892</v>
      </c>
      <c r="J6083" s="867" t="s">
        <v>7813</v>
      </c>
      <c r="K6083" s="866">
        <v>2</v>
      </c>
      <c r="L6083" s="866">
        <v>12</v>
      </c>
      <c r="M6083" s="865">
        <v>31981.631939835464</v>
      </c>
      <c r="N6083" s="866">
        <v>2</v>
      </c>
      <c r="O6083" s="866">
        <v>6</v>
      </c>
      <c r="P6083" s="865">
        <v>15882.9</v>
      </c>
    </row>
    <row r="6084" spans="1:16" ht="33.75" x14ac:dyDescent="0.25">
      <c r="A6084" s="867" t="s">
        <v>7760</v>
      </c>
      <c r="B6084" s="867" t="s">
        <v>3626</v>
      </c>
      <c r="C6084" s="867" t="s">
        <v>3031</v>
      </c>
      <c r="D6084" s="868" t="s">
        <v>7854</v>
      </c>
      <c r="E6084" s="870">
        <v>4200</v>
      </c>
      <c r="F6084" s="869" t="s">
        <v>15832</v>
      </c>
      <c r="G6084" s="868" t="s">
        <v>15831</v>
      </c>
      <c r="H6084" s="867" t="s">
        <v>7756</v>
      </c>
      <c r="I6084" s="867" t="s">
        <v>2892</v>
      </c>
      <c r="J6084" s="867" t="s">
        <v>7780</v>
      </c>
      <c r="K6084" s="866">
        <v>4</v>
      </c>
      <c r="L6084" s="866">
        <v>12</v>
      </c>
      <c r="M6084" s="865">
        <v>53729.141658923581</v>
      </c>
      <c r="N6084" s="866">
        <v>2</v>
      </c>
      <c r="O6084" s="866">
        <v>6</v>
      </c>
      <c r="P6084" s="865">
        <v>26082.9</v>
      </c>
    </row>
    <row r="6085" spans="1:16" ht="33.75" x14ac:dyDescent="0.25">
      <c r="A6085" s="867" t="s">
        <v>7760</v>
      </c>
      <c r="B6085" s="867" t="s">
        <v>3626</v>
      </c>
      <c r="C6085" s="867" t="s">
        <v>3031</v>
      </c>
      <c r="D6085" s="868" t="s">
        <v>7816</v>
      </c>
      <c r="E6085" s="870">
        <v>4200</v>
      </c>
      <c r="F6085" s="869" t="s">
        <v>15830</v>
      </c>
      <c r="G6085" s="868" t="s">
        <v>15829</v>
      </c>
      <c r="H6085" s="867" t="s">
        <v>7756</v>
      </c>
      <c r="I6085" s="867" t="s">
        <v>2892</v>
      </c>
      <c r="J6085" s="867" t="s">
        <v>7813</v>
      </c>
      <c r="K6085" s="866">
        <v>1</v>
      </c>
      <c r="L6085" s="866">
        <v>1</v>
      </c>
      <c r="M6085" s="865">
        <v>4477.4284715769645</v>
      </c>
      <c r="N6085" s="866">
        <v>0</v>
      </c>
      <c r="O6085" s="866">
        <v>0</v>
      </c>
      <c r="P6085" s="865">
        <v>0</v>
      </c>
    </row>
    <row r="6086" spans="1:16" ht="33.75" x14ac:dyDescent="0.25">
      <c r="A6086" s="867" t="s">
        <v>7760</v>
      </c>
      <c r="B6086" s="867" t="s">
        <v>3626</v>
      </c>
      <c r="C6086" s="867" t="s">
        <v>3031</v>
      </c>
      <c r="D6086" s="868" t="s">
        <v>7930</v>
      </c>
      <c r="E6086" s="870">
        <v>4200</v>
      </c>
      <c r="F6086" s="869" t="s">
        <v>15828</v>
      </c>
      <c r="G6086" s="868" t="s">
        <v>15827</v>
      </c>
      <c r="H6086" s="867" t="s">
        <v>7796</v>
      </c>
      <c r="I6086" s="867" t="s">
        <v>13846</v>
      </c>
      <c r="J6086" s="867" t="s">
        <v>8314</v>
      </c>
      <c r="K6086" s="866">
        <v>3</v>
      </c>
      <c r="L6086" s="866">
        <v>12</v>
      </c>
      <c r="M6086" s="865">
        <v>53729.141658923581</v>
      </c>
      <c r="N6086" s="866">
        <v>2</v>
      </c>
      <c r="O6086" s="866">
        <v>6</v>
      </c>
      <c r="P6086" s="865">
        <v>26082.9</v>
      </c>
    </row>
    <row r="6087" spans="1:16" ht="33.75" x14ac:dyDescent="0.25">
      <c r="A6087" s="867" t="s">
        <v>7760</v>
      </c>
      <c r="B6087" s="867" t="s">
        <v>3626</v>
      </c>
      <c r="C6087" s="867" t="s">
        <v>3031</v>
      </c>
      <c r="D6087" s="868" t="s">
        <v>7776</v>
      </c>
      <c r="E6087" s="870">
        <v>4200</v>
      </c>
      <c r="F6087" s="869" t="s">
        <v>15826</v>
      </c>
      <c r="G6087" s="868" t="s">
        <v>15825</v>
      </c>
      <c r="H6087" s="867" t="s">
        <v>7756</v>
      </c>
      <c r="I6087" s="867" t="s">
        <v>2892</v>
      </c>
      <c r="J6087" s="867" t="s">
        <v>7967</v>
      </c>
      <c r="K6087" s="866">
        <v>3</v>
      </c>
      <c r="L6087" s="866">
        <v>12</v>
      </c>
      <c r="M6087" s="865">
        <v>53729.141658923581</v>
      </c>
      <c r="N6087" s="866">
        <v>1</v>
      </c>
      <c r="O6087" s="866">
        <v>6</v>
      </c>
      <c r="P6087" s="865">
        <v>26082.9</v>
      </c>
    </row>
    <row r="6088" spans="1:16" ht="33.75" x14ac:dyDescent="0.25">
      <c r="A6088" s="867" t="s">
        <v>7760</v>
      </c>
      <c r="B6088" s="867" t="s">
        <v>3626</v>
      </c>
      <c r="C6088" s="867" t="s">
        <v>3031</v>
      </c>
      <c r="D6088" s="868" t="s">
        <v>7863</v>
      </c>
      <c r="E6088" s="870">
        <v>2500</v>
      </c>
      <c r="F6088" s="869" t="s">
        <v>15824</v>
      </c>
      <c r="G6088" s="868" t="s">
        <v>15823</v>
      </c>
      <c r="H6088" s="867" t="s">
        <v>7796</v>
      </c>
      <c r="I6088" s="867" t="s">
        <v>6461</v>
      </c>
      <c r="J6088" s="867" t="s">
        <v>7780</v>
      </c>
      <c r="K6088" s="866">
        <v>4</v>
      </c>
      <c r="L6088" s="866">
        <v>12</v>
      </c>
      <c r="M6088" s="865">
        <v>31981.631939835464</v>
      </c>
      <c r="N6088" s="866">
        <v>2</v>
      </c>
      <c r="O6088" s="866">
        <v>6</v>
      </c>
      <c r="P6088" s="865">
        <v>15882.9</v>
      </c>
    </row>
    <row r="6089" spans="1:16" ht="33.75" x14ac:dyDescent="0.25">
      <c r="A6089" s="867" t="s">
        <v>7760</v>
      </c>
      <c r="B6089" s="867" t="s">
        <v>3626</v>
      </c>
      <c r="C6089" s="867" t="s">
        <v>3031</v>
      </c>
      <c r="D6089" s="868" t="s">
        <v>7768</v>
      </c>
      <c r="E6089" s="870">
        <v>4200</v>
      </c>
      <c r="F6089" s="869" t="s">
        <v>15822</v>
      </c>
      <c r="G6089" s="868" t="s">
        <v>15821</v>
      </c>
      <c r="H6089" s="867" t="s">
        <v>7756</v>
      </c>
      <c r="I6089" s="867" t="s">
        <v>2892</v>
      </c>
      <c r="J6089" s="867" t="s">
        <v>8014</v>
      </c>
      <c r="K6089" s="866">
        <v>4</v>
      </c>
      <c r="L6089" s="866">
        <v>12</v>
      </c>
      <c r="M6089" s="865">
        <v>28143.836107055209</v>
      </c>
      <c r="N6089" s="866">
        <v>1</v>
      </c>
      <c r="O6089" s="866">
        <v>6</v>
      </c>
      <c r="P6089" s="865">
        <v>26082.9</v>
      </c>
    </row>
    <row r="6090" spans="1:16" ht="33.75" x14ac:dyDescent="0.25">
      <c r="A6090" s="867" t="s">
        <v>7760</v>
      </c>
      <c r="B6090" s="867" t="s">
        <v>3626</v>
      </c>
      <c r="C6090" s="867" t="s">
        <v>3031</v>
      </c>
      <c r="D6090" s="868" t="s">
        <v>7907</v>
      </c>
      <c r="E6090" s="870">
        <v>2200</v>
      </c>
      <c r="F6090" s="869" t="s">
        <v>15820</v>
      </c>
      <c r="G6090" s="868" t="s">
        <v>15819</v>
      </c>
      <c r="H6090" s="867" t="s">
        <v>7756</v>
      </c>
      <c r="I6090" s="867" t="s">
        <v>4025</v>
      </c>
      <c r="J6090" s="867" t="s">
        <v>9350</v>
      </c>
      <c r="K6090" s="866">
        <v>1</v>
      </c>
      <c r="L6090" s="866">
        <v>3</v>
      </c>
      <c r="M6090" s="865">
        <v>7035.9590267638023</v>
      </c>
      <c r="N6090" s="866">
        <v>0</v>
      </c>
      <c r="O6090" s="866">
        <v>0</v>
      </c>
      <c r="P6090" s="865">
        <v>0</v>
      </c>
    </row>
    <row r="6091" spans="1:16" ht="33.75" x14ac:dyDescent="0.25">
      <c r="A6091" s="867" t="s">
        <v>7760</v>
      </c>
      <c r="B6091" s="867" t="s">
        <v>3626</v>
      </c>
      <c r="C6091" s="867" t="s">
        <v>3031</v>
      </c>
      <c r="D6091" s="868" t="s">
        <v>7907</v>
      </c>
      <c r="E6091" s="870">
        <v>2200</v>
      </c>
      <c r="F6091" s="869" t="s">
        <v>15818</v>
      </c>
      <c r="G6091" s="868" t="s">
        <v>15817</v>
      </c>
      <c r="H6091" s="867" t="s">
        <v>7796</v>
      </c>
      <c r="I6091" s="867" t="s">
        <v>2786</v>
      </c>
      <c r="J6091" s="867" t="s">
        <v>7988</v>
      </c>
      <c r="K6091" s="866">
        <v>2</v>
      </c>
      <c r="L6091" s="866">
        <v>12</v>
      </c>
      <c r="M6091" s="865">
        <v>28143.836107055209</v>
      </c>
      <c r="N6091" s="866">
        <v>2</v>
      </c>
      <c r="O6091" s="866">
        <v>6</v>
      </c>
      <c r="P6091" s="865">
        <v>14082.9</v>
      </c>
    </row>
    <row r="6092" spans="1:16" ht="33.75" x14ac:dyDescent="0.25">
      <c r="A6092" s="867" t="s">
        <v>7760</v>
      </c>
      <c r="B6092" s="867" t="s">
        <v>3626</v>
      </c>
      <c r="C6092" s="867" t="s">
        <v>3031</v>
      </c>
      <c r="D6092" s="868" t="s">
        <v>7907</v>
      </c>
      <c r="E6092" s="870">
        <v>2200</v>
      </c>
      <c r="F6092" s="869" t="s">
        <v>15816</v>
      </c>
      <c r="G6092" s="868" t="s">
        <v>15815</v>
      </c>
      <c r="H6092" s="867"/>
      <c r="I6092" s="867"/>
      <c r="J6092" s="867"/>
      <c r="K6092" s="866">
        <v>2</v>
      </c>
      <c r="L6092" s="866">
        <v>12</v>
      </c>
      <c r="M6092" s="865">
        <v>28143.836107055209</v>
      </c>
      <c r="N6092" s="866">
        <v>2</v>
      </c>
      <c r="O6092" s="866">
        <v>6</v>
      </c>
      <c r="P6092" s="865">
        <v>14082.9</v>
      </c>
    </row>
    <row r="6093" spans="1:16" ht="33.75" x14ac:dyDescent="0.25">
      <c r="A6093" s="867" t="s">
        <v>7760</v>
      </c>
      <c r="B6093" s="867" t="s">
        <v>3626</v>
      </c>
      <c r="C6093" s="867" t="s">
        <v>3031</v>
      </c>
      <c r="D6093" s="868" t="s">
        <v>7863</v>
      </c>
      <c r="E6093" s="870">
        <v>2500</v>
      </c>
      <c r="F6093" s="869" t="s">
        <v>15814</v>
      </c>
      <c r="G6093" s="868" t="s">
        <v>15813</v>
      </c>
      <c r="H6093" s="867"/>
      <c r="I6093" s="867"/>
      <c r="J6093" s="867"/>
      <c r="K6093" s="866">
        <v>3</v>
      </c>
      <c r="L6093" s="866">
        <v>12</v>
      </c>
      <c r="M6093" s="865">
        <v>31981.631939835464</v>
      </c>
      <c r="N6093" s="866">
        <v>2</v>
      </c>
      <c r="O6093" s="866">
        <v>6</v>
      </c>
      <c r="P6093" s="865">
        <v>15882.9</v>
      </c>
    </row>
    <row r="6094" spans="1:16" ht="33.75" x14ac:dyDescent="0.25">
      <c r="A6094" s="867" t="s">
        <v>7760</v>
      </c>
      <c r="B6094" s="867" t="s">
        <v>3626</v>
      </c>
      <c r="C6094" s="867" t="s">
        <v>3031</v>
      </c>
      <c r="D6094" s="868" t="s">
        <v>15812</v>
      </c>
      <c r="E6094" s="870">
        <v>8000</v>
      </c>
      <c r="F6094" s="869" t="s">
        <v>15811</v>
      </c>
      <c r="G6094" s="868" t="s">
        <v>15810</v>
      </c>
      <c r="H6094" s="867" t="s">
        <v>7756</v>
      </c>
      <c r="I6094" s="867" t="s">
        <v>4477</v>
      </c>
      <c r="J6094" s="867" t="s">
        <v>7967</v>
      </c>
      <c r="K6094" s="866">
        <v>3</v>
      </c>
      <c r="L6094" s="866">
        <v>12</v>
      </c>
      <c r="M6094" s="865">
        <v>102341.22220747349</v>
      </c>
      <c r="N6094" s="866">
        <v>2</v>
      </c>
      <c r="O6094" s="866">
        <v>6</v>
      </c>
      <c r="P6094" s="865">
        <v>48882.9</v>
      </c>
    </row>
    <row r="6095" spans="1:16" ht="33.75" x14ac:dyDescent="0.25">
      <c r="A6095" s="867" t="s">
        <v>7760</v>
      </c>
      <c r="B6095" s="867" t="s">
        <v>3626</v>
      </c>
      <c r="C6095" s="867" t="s">
        <v>3031</v>
      </c>
      <c r="D6095" s="868" t="s">
        <v>7772</v>
      </c>
      <c r="E6095" s="870">
        <v>4200</v>
      </c>
      <c r="F6095" s="869" t="s">
        <v>15809</v>
      </c>
      <c r="G6095" s="868" t="s">
        <v>15808</v>
      </c>
      <c r="H6095" s="867" t="s">
        <v>7756</v>
      </c>
      <c r="I6095" s="867" t="s">
        <v>2892</v>
      </c>
      <c r="J6095" s="867" t="s">
        <v>8756</v>
      </c>
      <c r="K6095" s="866">
        <v>5</v>
      </c>
      <c r="L6095" s="866">
        <v>12</v>
      </c>
      <c r="M6095" s="865">
        <v>53729.141658923581</v>
      </c>
      <c r="N6095" s="866">
        <v>1</v>
      </c>
      <c r="O6095" s="866">
        <v>6</v>
      </c>
      <c r="P6095" s="865">
        <v>26082.9</v>
      </c>
    </row>
    <row r="6096" spans="1:16" ht="33.75" x14ac:dyDescent="0.25">
      <c r="A6096" s="867" t="s">
        <v>7760</v>
      </c>
      <c r="B6096" s="867" t="s">
        <v>3626</v>
      </c>
      <c r="C6096" s="867" t="s">
        <v>3031</v>
      </c>
      <c r="D6096" s="868" t="s">
        <v>15807</v>
      </c>
      <c r="E6096" s="870">
        <v>10500</v>
      </c>
      <c r="F6096" s="869" t="s">
        <v>15806</v>
      </c>
      <c r="G6096" s="868" t="s">
        <v>15805</v>
      </c>
      <c r="H6096" s="867" t="s">
        <v>7756</v>
      </c>
      <c r="I6096" s="867" t="s">
        <v>15804</v>
      </c>
      <c r="J6096" s="867" t="s">
        <v>8199</v>
      </c>
      <c r="K6096" s="866">
        <v>4</v>
      </c>
      <c r="L6096" s="866">
        <v>12</v>
      </c>
      <c r="M6096" s="865">
        <v>115133.87498340767</v>
      </c>
      <c r="N6096" s="866">
        <v>2</v>
      </c>
      <c r="O6096" s="866">
        <v>6</v>
      </c>
      <c r="P6096" s="865">
        <v>63882.9</v>
      </c>
    </row>
    <row r="6097" spans="1:16" ht="33.75" x14ac:dyDescent="0.25">
      <c r="A6097" s="867" t="s">
        <v>7760</v>
      </c>
      <c r="B6097" s="867" t="s">
        <v>3626</v>
      </c>
      <c r="C6097" s="867" t="s">
        <v>3031</v>
      </c>
      <c r="D6097" s="868" t="s">
        <v>7772</v>
      </c>
      <c r="E6097" s="870">
        <v>4200</v>
      </c>
      <c r="F6097" s="869" t="s">
        <v>15803</v>
      </c>
      <c r="G6097" s="868" t="s">
        <v>15802</v>
      </c>
      <c r="H6097" s="867" t="s">
        <v>7756</v>
      </c>
      <c r="I6097" s="867" t="s">
        <v>2892</v>
      </c>
      <c r="J6097" s="867" t="s">
        <v>8142</v>
      </c>
      <c r="K6097" s="866">
        <v>3</v>
      </c>
      <c r="L6097" s="866">
        <v>7</v>
      </c>
      <c r="M6097" s="865">
        <v>31341.999301038755</v>
      </c>
      <c r="N6097" s="866">
        <v>0</v>
      </c>
      <c r="O6097" s="866">
        <v>0</v>
      </c>
      <c r="P6097" s="865">
        <v>0</v>
      </c>
    </row>
    <row r="6098" spans="1:16" ht="33.75" x14ac:dyDescent="0.25">
      <c r="A6098" s="867" t="s">
        <v>7760</v>
      </c>
      <c r="B6098" s="867" t="s">
        <v>3626</v>
      </c>
      <c r="C6098" s="867" t="s">
        <v>3031</v>
      </c>
      <c r="D6098" s="868" t="s">
        <v>15801</v>
      </c>
      <c r="E6098" s="870">
        <v>3000</v>
      </c>
      <c r="F6098" s="869" t="s">
        <v>15800</v>
      </c>
      <c r="G6098" s="868" t="s">
        <v>15799</v>
      </c>
      <c r="H6098" s="867" t="s">
        <v>2751</v>
      </c>
      <c r="I6098" s="867" t="s">
        <v>2741</v>
      </c>
      <c r="J6098" s="867" t="s">
        <v>11492</v>
      </c>
      <c r="K6098" s="866">
        <v>2</v>
      </c>
      <c r="L6098" s="866">
        <v>12</v>
      </c>
      <c r="M6098" s="865">
        <v>38377.958327802553</v>
      </c>
      <c r="N6098" s="866">
        <v>2</v>
      </c>
      <c r="O6098" s="866">
        <v>6</v>
      </c>
      <c r="P6098" s="865">
        <v>18882.900000000001</v>
      </c>
    </row>
    <row r="6099" spans="1:16" ht="33.75" x14ac:dyDescent="0.25">
      <c r="A6099" s="867" t="s">
        <v>7760</v>
      </c>
      <c r="B6099" s="867" t="s">
        <v>3626</v>
      </c>
      <c r="C6099" s="867" t="s">
        <v>3031</v>
      </c>
      <c r="D6099" s="868" t="s">
        <v>7772</v>
      </c>
      <c r="E6099" s="870">
        <v>4200</v>
      </c>
      <c r="F6099" s="869" t="s">
        <v>15798</v>
      </c>
      <c r="G6099" s="868" t="s">
        <v>15797</v>
      </c>
      <c r="H6099" s="867" t="s">
        <v>7756</v>
      </c>
      <c r="I6099" s="867" t="s">
        <v>2892</v>
      </c>
      <c r="J6099" s="867" t="s">
        <v>11703</v>
      </c>
      <c r="K6099" s="866">
        <v>5</v>
      </c>
      <c r="L6099" s="866">
        <v>12</v>
      </c>
      <c r="M6099" s="865">
        <v>53729.141658923581</v>
      </c>
      <c r="N6099" s="866">
        <v>1</v>
      </c>
      <c r="O6099" s="866">
        <v>6</v>
      </c>
      <c r="P6099" s="865">
        <v>26082.9</v>
      </c>
    </row>
    <row r="6100" spans="1:16" ht="33.75" x14ac:dyDescent="0.25">
      <c r="A6100" s="867" t="s">
        <v>7760</v>
      </c>
      <c r="B6100" s="867" t="s">
        <v>3626</v>
      </c>
      <c r="C6100" s="867" t="s">
        <v>3031</v>
      </c>
      <c r="D6100" s="868" t="s">
        <v>7854</v>
      </c>
      <c r="E6100" s="870">
        <v>4200</v>
      </c>
      <c r="F6100" s="869" t="s">
        <v>15796</v>
      </c>
      <c r="G6100" s="868" t="s">
        <v>15795</v>
      </c>
      <c r="H6100" s="867" t="s">
        <v>7756</v>
      </c>
      <c r="I6100" s="867" t="s">
        <v>2745</v>
      </c>
      <c r="J6100" s="867" t="s">
        <v>7777</v>
      </c>
      <c r="K6100" s="866">
        <v>2</v>
      </c>
      <c r="L6100" s="866">
        <v>4</v>
      </c>
      <c r="M6100" s="865">
        <v>10660.543979945154</v>
      </c>
      <c r="N6100" s="866">
        <v>3</v>
      </c>
      <c r="O6100" s="866">
        <v>6</v>
      </c>
      <c r="P6100" s="865">
        <v>26082.9</v>
      </c>
    </row>
    <row r="6101" spans="1:16" ht="33.75" x14ac:dyDescent="0.25">
      <c r="A6101" s="867" t="s">
        <v>7760</v>
      </c>
      <c r="B6101" s="867" t="s">
        <v>3626</v>
      </c>
      <c r="C6101" s="867" t="s">
        <v>3031</v>
      </c>
      <c r="D6101" s="868" t="s">
        <v>7772</v>
      </c>
      <c r="E6101" s="870">
        <v>4200</v>
      </c>
      <c r="F6101" s="869" t="s">
        <v>15794</v>
      </c>
      <c r="G6101" s="868" t="s">
        <v>15793</v>
      </c>
      <c r="H6101" s="867" t="s">
        <v>7756</v>
      </c>
      <c r="I6101" s="867" t="s">
        <v>2892</v>
      </c>
      <c r="J6101" s="867" t="s">
        <v>7971</v>
      </c>
      <c r="K6101" s="866">
        <v>2</v>
      </c>
      <c r="L6101" s="866">
        <v>6</v>
      </c>
      <c r="M6101" s="865">
        <v>26864.570829461791</v>
      </c>
      <c r="N6101" s="866">
        <v>0</v>
      </c>
      <c r="O6101" s="866">
        <v>0</v>
      </c>
      <c r="P6101" s="865">
        <v>0</v>
      </c>
    </row>
    <row r="6102" spans="1:16" ht="33.75" x14ac:dyDescent="0.25">
      <c r="A6102" s="867" t="s">
        <v>7760</v>
      </c>
      <c r="B6102" s="867" t="s">
        <v>3626</v>
      </c>
      <c r="C6102" s="867" t="s">
        <v>3031</v>
      </c>
      <c r="D6102" s="868" t="s">
        <v>7772</v>
      </c>
      <c r="E6102" s="870">
        <v>4200</v>
      </c>
      <c r="F6102" s="869" t="s">
        <v>15792</v>
      </c>
      <c r="G6102" s="868" t="s">
        <v>15791</v>
      </c>
      <c r="H6102" s="867" t="s">
        <v>7756</v>
      </c>
      <c r="I6102" s="867" t="s">
        <v>2892</v>
      </c>
      <c r="J6102" s="867" t="s">
        <v>7967</v>
      </c>
      <c r="K6102" s="866">
        <v>5</v>
      </c>
      <c r="L6102" s="866">
        <v>12</v>
      </c>
      <c r="M6102" s="865">
        <v>53729.141658923581</v>
      </c>
      <c r="N6102" s="866">
        <v>1</v>
      </c>
      <c r="O6102" s="866">
        <v>6</v>
      </c>
      <c r="P6102" s="865">
        <v>26082.9</v>
      </c>
    </row>
    <row r="6103" spans="1:16" ht="33.75" x14ac:dyDescent="0.25">
      <c r="A6103" s="867" t="s">
        <v>7760</v>
      </c>
      <c r="B6103" s="867" t="s">
        <v>3626</v>
      </c>
      <c r="C6103" s="867" t="s">
        <v>3031</v>
      </c>
      <c r="D6103" s="868" t="s">
        <v>7854</v>
      </c>
      <c r="E6103" s="870">
        <v>4200</v>
      </c>
      <c r="F6103" s="869" t="s">
        <v>15790</v>
      </c>
      <c r="G6103" s="868" t="s">
        <v>15789</v>
      </c>
      <c r="H6103" s="867" t="s">
        <v>7756</v>
      </c>
      <c r="I6103" s="867" t="s">
        <v>2745</v>
      </c>
      <c r="J6103" s="867" t="s">
        <v>7844</v>
      </c>
      <c r="K6103" s="866">
        <v>4</v>
      </c>
      <c r="L6103" s="866">
        <v>10</v>
      </c>
      <c r="M6103" s="865">
        <v>44774.284715769652</v>
      </c>
      <c r="N6103" s="866">
        <v>1</v>
      </c>
      <c r="O6103" s="866">
        <v>6</v>
      </c>
      <c r="P6103" s="865">
        <v>26082.9</v>
      </c>
    </row>
    <row r="6104" spans="1:16" ht="33.75" x14ac:dyDescent="0.25">
      <c r="A6104" s="867" t="s">
        <v>7760</v>
      </c>
      <c r="B6104" s="867" t="s">
        <v>3626</v>
      </c>
      <c r="C6104" s="867" t="s">
        <v>3031</v>
      </c>
      <c r="D6104" s="868" t="s">
        <v>7878</v>
      </c>
      <c r="E6104" s="870">
        <v>4200</v>
      </c>
      <c r="F6104" s="869" t="s">
        <v>15788</v>
      </c>
      <c r="G6104" s="868" t="s">
        <v>15787</v>
      </c>
      <c r="H6104" s="867" t="s">
        <v>7796</v>
      </c>
      <c r="I6104" s="867" t="s">
        <v>2685</v>
      </c>
      <c r="J6104" s="867" t="s">
        <v>7769</v>
      </c>
      <c r="K6104" s="866">
        <v>3</v>
      </c>
      <c r="L6104" s="866">
        <v>12</v>
      </c>
      <c r="M6104" s="865">
        <v>53729.141658923581</v>
      </c>
      <c r="N6104" s="866">
        <v>1</v>
      </c>
      <c r="O6104" s="866">
        <v>6</v>
      </c>
      <c r="P6104" s="865">
        <v>26082.9</v>
      </c>
    </row>
    <row r="6105" spans="1:16" ht="33.75" x14ac:dyDescent="0.25">
      <c r="A6105" s="867" t="s">
        <v>7760</v>
      </c>
      <c r="B6105" s="867" t="s">
        <v>3626</v>
      </c>
      <c r="C6105" s="867" t="s">
        <v>3031</v>
      </c>
      <c r="D6105" s="868" t="s">
        <v>7772</v>
      </c>
      <c r="E6105" s="870">
        <v>4200</v>
      </c>
      <c r="F6105" s="869" t="s">
        <v>15786</v>
      </c>
      <c r="G6105" s="868" t="s">
        <v>15785</v>
      </c>
      <c r="H6105" s="867" t="s">
        <v>7756</v>
      </c>
      <c r="I6105" s="867" t="s">
        <v>2892</v>
      </c>
      <c r="J6105" s="867" t="s">
        <v>7964</v>
      </c>
      <c r="K6105" s="866">
        <v>5</v>
      </c>
      <c r="L6105" s="866">
        <v>12</v>
      </c>
      <c r="M6105" s="865">
        <v>53729.141658923581</v>
      </c>
      <c r="N6105" s="866">
        <v>1</v>
      </c>
      <c r="O6105" s="866">
        <v>6</v>
      </c>
      <c r="P6105" s="865">
        <v>26082.9</v>
      </c>
    </row>
    <row r="6106" spans="1:16" ht="33.75" x14ac:dyDescent="0.25">
      <c r="A6106" s="867" t="s">
        <v>7760</v>
      </c>
      <c r="B6106" s="867" t="s">
        <v>3626</v>
      </c>
      <c r="C6106" s="867" t="s">
        <v>3031</v>
      </c>
      <c r="D6106" s="868" t="s">
        <v>7887</v>
      </c>
      <c r="E6106" s="870">
        <v>4200</v>
      </c>
      <c r="F6106" s="869" t="s">
        <v>15784</v>
      </c>
      <c r="G6106" s="868" t="s">
        <v>15783</v>
      </c>
      <c r="H6106" s="867" t="s">
        <v>7796</v>
      </c>
      <c r="I6106" s="867" t="s">
        <v>2722</v>
      </c>
      <c r="J6106" s="867" t="s">
        <v>7773</v>
      </c>
      <c r="K6106" s="866">
        <v>5</v>
      </c>
      <c r="L6106" s="866">
        <v>9</v>
      </c>
      <c r="M6106" s="865">
        <v>40296.856244192684</v>
      </c>
      <c r="N6106" s="866">
        <v>0</v>
      </c>
      <c r="O6106" s="866">
        <v>0</v>
      </c>
      <c r="P6106" s="865">
        <v>0</v>
      </c>
    </row>
    <row r="6107" spans="1:16" ht="33.75" x14ac:dyDescent="0.25">
      <c r="A6107" s="867" t="s">
        <v>7760</v>
      </c>
      <c r="B6107" s="867" t="s">
        <v>3626</v>
      </c>
      <c r="C6107" s="867" t="s">
        <v>3031</v>
      </c>
      <c r="D6107" s="868" t="s">
        <v>7772</v>
      </c>
      <c r="E6107" s="870">
        <v>4200</v>
      </c>
      <c r="F6107" s="869" t="s">
        <v>15782</v>
      </c>
      <c r="G6107" s="868" t="s">
        <v>15781</v>
      </c>
      <c r="H6107" s="867" t="s">
        <v>7796</v>
      </c>
      <c r="I6107" s="867" t="s">
        <v>7822</v>
      </c>
      <c r="J6107" s="867" t="s">
        <v>8314</v>
      </c>
      <c r="K6107" s="866">
        <v>2</v>
      </c>
      <c r="L6107" s="866">
        <v>12</v>
      </c>
      <c r="M6107" s="865">
        <v>53729.141658923581</v>
      </c>
      <c r="N6107" s="866">
        <v>2</v>
      </c>
      <c r="O6107" s="866">
        <v>6</v>
      </c>
      <c r="P6107" s="865">
        <v>26082.9</v>
      </c>
    </row>
    <row r="6108" spans="1:16" ht="33.75" x14ac:dyDescent="0.25">
      <c r="A6108" s="867" t="s">
        <v>7760</v>
      </c>
      <c r="B6108" s="867" t="s">
        <v>3626</v>
      </c>
      <c r="C6108" s="867" t="s">
        <v>3031</v>
      </c>
      <c r="D6108" s="868" t="s">
        <v>2872</v>
      </c>
      <c r="E6108" s="870">
        <v>7500</v>
      </c>
      <c r="F6108" s="869" t="s">
        <v>15780</v>
      </c>
      <c r="G6108" s="868" t="s">
        <v>15779</v>
      </c>
      <c r="H6108" s="867" t="s">
        <v>7756</v>
      </c>
      <c r="I6108" s="867" t="s">
        <v>4477</v>
      </c>
      <c r="J6108" s="867" t="s">
        <v>8036</v>
      </c>
      <c r="K6108" s="866">
        <v>2</v>
      </c>
      <c r="L6108" s="866">
        <v>12</v>
      </c>
      <c r="M6108" s="865">
        <v>95944.89581950639</v>
      </c>
      <c r="N6108" s="866">
        <v>3</v>
      </c>
      <c r="O6108" s="866">
        <v>6</v>
      </c>
      <c r="P6108" s="865">
        <v>45882.9</v>
      </c>
    </row>
    <row r="6109" spans="1:16" ht="33.75" x14ac:dyDescent="0.25">
      <c r="A6109" s="867" t="s">
        <v>7760</v>
      </c>
      <c r="B6109" s="867" t="s">
        <v>3626</v>
      </c>
      <c r="C6109" s="867" t="s">
        <v>3031</v>
      </c>
      <c r="D6109" s="868" t="s">
        <v>15778</v>
      </c>
      <c r="E6109" s="870">
        <v>4200</v>
      </c>
      <c r="F6109" s="869" t="s">
        <v>15777</v>
      </c>
      <c r="G6109" s="868" t="s">
        <v>15776</v>
      </c>
      <c r="H6109" s="867" t="s">
        <v>7756</v>
      </c>
      <c r="I6109" s="867" t="s">
        <v>2667</v>
      </c>
      <c r="J6109" s="867" t="s">
        <v>7783</v>
      </c>
      <c r="K6109" s="866">
        <v>4</v>
      </c>
      <c r="L6109" s="866">
        <v>12</v>
      </c>
      <c r="M6109" s="865">
        <v>53729.141658923581</v>
      </c>
      <c r="N6109" s="866">
        <v>3</v>
      </c>
      <c r="O6109" s="866">
        <v>6</v>
      </c>
      <c r="P6109" s="865">
        <v>26082.9</v>
      </c>
    </row>
    <row r="6110" spans="1:16" ht="33.75" x14ac:dyDescent="0.25">
      <c r="A6110" s="867" t="s">
        <v>7760</v>
      </c>
      <c r="B6110" s="867" t="s">
        <v>3626</v>
      </c>
      <c r="C6110" s="867" t="s">
        <v>3031</v>
      </c>
      <c r="D6110" s="868" t="s">
        <v>7776</v>
      </c>
      <c r="E6110" s="870">
        <v>4200</v>
      </c>
      <c r="F6110" s="869" t="s">
        <v>15775</v>
      </c>
      <c r="G6110" s="868" t="s">
        <v>15774</v>
      </c>
      <c r="H6110" s="867" t="s">
        <v>7756</v>
      </c>
      <c r="I6110" s="867" t="s">
        <v>3285</v>
      </c>
      <c r="J6110" s="867" t="s">
        <v>8397</v>
      </c>
      <c r="K6110" s="866">
        <v>4</v>
      </c>
      <c r="L6110" s="866">
        <v>12</v>
      </c>
      <c r="M6110" s="865">
        <v>53729.141658923581</v>
      </c>
      <c r="N6110" s="866">
        <v>2</v>
      </c>
      <c r="O6110" s="866">
        <v>4</v>
      </c>
      <c r="P6110" s="865">
        <v>17388.599999999999</v>
      </c>
    </row>
    <row r="6111" spans="1:16" ht="33.75" x14ac:dyDescent="0.25">
      <c r="A6111" s="867" t="s">
        <v>7760</v>
      </c>
      <c r="B6111" s="867" t="s">
        <v>3626</v>
      </c>
      <c r="C6111" s="867" t="s">
        <v>3031</v>
      </c>
      <c r="D6111" s="868" t="s">
        <v>8448</v>
      </c>
      <c r="E6111" s="870">
        <v>6000</v>
      </c>
      <c r="F6111" s="869" t="s">
        <v>15773</v>
      </c>
      <c r="G6111" s="868" t="s">
        <v>15772</v>
      </c>
      <c r="H6111" s="867" t="s">
        <v>7796</v>
      </c>
      <c r="I6111" s="867" t="s">
        <v>2737</v>
      </c>
      <c r="J6111" s="867" t="s">
        <v>8321</v>
      </c>
      <c r="K6111" s="866">
        <v>8</v>
      </c>
      <c r="L6111" s="866">
        <v>12</v>
      </c>
      <c r="M6111" s="865">
        <v>70359.590267638021</v>
      </c>
      <c r="N6111" s="866">
        <v>1</v>
      </c>
      <c r="O6111" s="866">
        <v>6</v>
      </c>
      <c r="P6111" s="865">
        <v>36882.9</v>
      </c>
    </row>
    <row r="6112" spans="1:16" ht="33.75" x14ac:dyDescent="0.25">
      <c r="A6112" s="867" t="s">
        <v>7760</v>
      </c>
      <c r="B6112" s="867" t="s">
        <v>3626</v>
      </c>
      <c r="C6112" s="867" t="s">
        <v>3031</v>
      </c>
      <c r="D6112" s="868" t="s">
        <v>8448</v>
      </c>
      <c r="E6112" s="870">
        <v>6000</v>
      </c>
      <c r="F6112" s="869" t="s">
        <v>15771</v>
      </c>
      <c r="G6112" s="868" t="s">
        <v>15770</v>
      </c>
      <c r="H6112" s="867" t="s">
        <v>7796</v>
      </c>
      <c r="I6112" s="867" t="s">
        <v>2685</v>
      </c>
      <c r="J6112" s="867" t="s">
        <v>10052</v>
      </c>
      <c r="K6112" s="866">
        <v>8</v>
      </c>
      <c r="L6112" s="866">
        <v>12</v>
      </c>
      <c r="M6112" s="865">
        <v>70359.590267638021</v>
      </c>
      <c r="N6112" s="866">
        <v>2</v>
      </c>
      <c r="O6112" s="866">
        <v>6</v>
      </c>
      <c r="P6112" s="865">
        <v>36882.9</v>
      </c>
    </row>
    <row r="6113" spans="1:16" ht="33.75" x14ac:dyDescent="0.25">
      <c r="A6113" s="867" t="s">
        <v>7760</v>
      </c>
      <c r="B6113" s="867" t="s">
        <v>3626</v>
      </c>
      <c r="C6113" s="867" t="s">
        <v>3031</v>
      </c>
      <c r="D6113" s="868" t="s">
        <v>15769</v>
      </c>
      <c r="E6113" s="870">
        <v>10500</v>
      </c>
      <c r="F6113" s="869" t="s">
        <v>15768</v>
      </c>
      <c r="G6113" s="868" t="s">
        <v>15767</v>
      </c>
      <c r="H6113" s="867" t="s">
        <v>7756</v>
      </c>
      <c r="I6113" s="867" t="s">
        <v>4333</v>
      </c>
      <c r="J6113" s="867" t="s">
        <v>7809</v>
      </c>
      <c r="K6113" s="866">
        <v>2</v>
      </c>
      <c r="L6113" s="866">
        <v>12</v>
      </c>
      <c r="M6113" s="865">
        <v>134322.85414730894</v>
      </c>
      <c r="N6113" s="866">
        <v>2</v>
      </c>
      <c r="O6113" s="866">
        <v>6</v>
      </c>
      <c r="P6113" s="865">
        <v>63882.9</v>
      </c>
    </row>
    <row r="6114" spans="1:16" ht="33.75" x14ac:dyDescent="0.25">
      <c r="A6114" s="867" t="s">
        <v>7760</v>
      </c>
      <c r="B6114" s="867" t="s">
        <v>3626</v>
      </c>
      <c r="C6114" s="867" t="s">
        <v>3031</v>
      </c>
      <c r="D6114" s="868" t="s">
        <v>10614</v>
      </c>
      <c r="E6114" s="870">
        <v>5500</v>
      </c>
      <c r="F6114" s="869" t="s">
        <v>15766</v>
      </c>
      <c r="G6114" s="868" t="s">
        <v>15765</v>
      </c>
      <c r="H6114" s="867" t="s">
        <v>7756</v>
      </c>
      <c r="I6114" s="867" t="s">
        <v>10457</v>
      </c>
      <c r="J6114" s="867" t="s">
        <v>7792</v>
      </c>
      <c r="K6114" s="866">
        <v>6</v>
      </c>
      <c r="L6114" s="866">
        <v>12</v>
      </c>
      <c r="M6114" s="865">
        <v>70359.590267638021</v>
      </c>
      <c r="N6114" s="866">
        <v>2</v>
      </c>
      <c r="O6114" s="866">
        <v>6</v>
      </c>
      <c r="P6114" s="865">
        <v>33882.9</v>
      </c>
    </row>
    <row r="6115" spans="1:16" x14ac:dyDescent="0.25">
      <c r="A6115" s="1772" t="s">
        <v>2848</v>
      </c>
      <c r="B6115" s="1772"/>
      <c r="C6115" s="1772"/>
      <c r="D6115" s="1772"/>
      <c r="E6115" s="1772"/>
      <c r="F6115" s="1772" t="s">
        <v>378</v>
      </c>
      <c r="G6115" s="1772"/>
      <c r="H6115" s="1772"/>
      <c r="I6115" s="1772"/>
      <c r="J6115" s="1772"/>
      <c r="K6115" s="1771" t="s">
        <v>2847</v>
      </c>
      <c r="L6115" s="1771"/>
      <c r="M6115" s="1771"/>
      <c r="N6115" s="1771" t="s">
        <v>2846</v>
      </c>
      <c r="O6115" s="1771"/>
      <c r="P6115" s="1771"/>
    </row>
    <row r="6116" spans="1:16" ht="76.5" customHeight="1" x14ac:dyDescent="0.25">
      <c r="A6116" s="1535" t="s">
        <v>2845</v>
      </c>
      <c r="B6116" s="1535" t="s">
        <v>5</v>
      </c>
      <c r="C6116" s="1535" t="s">
        <v>2844</v>
      </c>
      <c r="D6116" s="1535" t="s">
        <v>2843</v>
      </c>
      <c r="E6116" s="1536" t="s">
        <v>2842</v>
      </c>
      <c r="F6116" s="1537" t="s">
        <v>2841</v>
      </c>
      <c r="G6116" s="1540" t="s">
        <v>2840</v>
      </c>
      <c r="H6116" s="1535" t="s">
        <v>2839</v>
      </c>
      <c r="I6116" s="1535" t="s">
        <v>2838</v>
      </c>
      <c r="J6116" s="1535" t="s">
        <v>2837</v>
      </c>
      <c r="K6116" s="1538" t="s">
        <v>2836</v>
      </c>
      <c r="L6116" s="1538" t="s">
        <v>2835</v>
      </c>
      <c r="M6116" s="1539" t="s">
        <v>2834</v>
      </c>
      <c r="N6116" s="1538" t="s">
        <v>2836</v>
      </c>
      <c r="O6116" s="1538" t="s">
        <v>2835</v>
      </c>
      <c r="P6116" s="1539" t="s">
        <v>2834</v>
      </c>
    </row>
    <row r="6117" spans="1:16" ht="33.75" x14ac:dyDescent="0.25">
      <c r="A6117" s="867" t="s">
        <v>7760</v>
      </c>
      <c r="B6117" s="867" t="s">
        <v>3626</v>
      </c>
      <c r="C6117" s="867" t="s">
        <v>3031</v>
      </c>
      <c r="D6117" s="868" t="s">
        <v>10970</v>
      </c>
      <c r="E6117" s="870">
        <v>6500</v>
      </c>
      <c r="F6117" s="869" t="s">
        <v>15764</v>
      </c>
      <c r="G6117" s="868" t="s">
        <v>15763</v>
      </c>
      <c r="H6117" s="867" t="s">
        <v>7756</v>
      </c>
      <c r="I6117" s="867" t="s">
        <v>2737</v>
      </c>
      <c r="J6117" s="867" t="s">
        <v>7788</v>
      </c>
      <c r="K6117" s="866">
        <v>7</v>
      </c>
      <c r="L6117" s="866">
        <v>12</v>
      </c>
      <c r="M6117" s="865">
        <v>53729.141658923581</v>
      </c>
      <c r="N6117" s="866">
        <v>2</v>
      </c>
      <c r="O6117" s="866">
        <v>6</v>
      </c>
      <c r="P6117" s="865">
        <v>39882.9</v>
      </c>
    </row>
    <row r="6118" spans="1:16" ht="33.75" x14ac:dyDescent="0.25">
      <c r="A6118" s="867" t="s">
        <v>7760</v>
      </c>
      <c r="B6118" s="867" t="s">
        <v>3626</v>
      </c>
      <c r="C6118" s="867" t="s">
        <v>3031</v>
      </c>
      <c r="D6118" s="868" t="s">
        <v>7829</v>
      </c>
      <c r="E6118" s="870">
        <v>3200</v>
      </c>
      <c r="F6118" s="869" t="s">
        <v>15762</v>
      </c>
      <c r="G6118" s="868" t="s">
        <v>15761</v>
      </c>
      <c r="H6118" s="867" t="s">
        <v>7756</v>
      </c>
      <c r="I6118" s="867" t="s">
        <v>2745</v>
      </c>
      <c r="J6118" s="867" t="s">
        <v>8321</v>
      </c>
      <c r="K6118" s="866">
        <v>4</v>
      </c>
      <c r="L6118" s="866">
        <v>12</v>
      </c>
      <c r="M6118" s="865">
        <v>31981.631939835464</v>
      </c>
      <c r="N6118" s="866">
        <v>2</v>
      </c>
      <c r="O6118" s="866">
        <v>6</v>
      </c>
      <c r="P6118" s="865">
        <v>20082.900000000001</v>
      </c>
    </row>
    <row r="6119" spans="1:16" ht="33.75" x14ac:dyDescent="0.25">
      <c r="A6119" s="867" t="s">
        <v>7760</v>
      </c>
      <c r="B6119" s="867" t="s">
        <v>3626</v>
      </c>
      <c r="C6119" s="867" t="s">
        <v>3031</v>
      </c>
      <c r="D6119" s="868" t="s">
        <v>15589</v>
      </c>
      <c r="E6119" s="870">
        <v>4200</v>
      </c>
      <c r="F6119" s="869" t="s">
        <v>15760</v>
      </c>
      <c r="G6119" s="868" t="s">
        <v>15759</v>
      </c>
      <c r="H6119" s="867" t="s">
        <v>7796</v>
      </c>
      <c r="I6119" s="867" t="s">
        <v>2685</v>
      </c>
      <c r="J6119" s="867" t="s">
        <v>8314</v>
      </c>
      <c r="K6119" s="866">
        <v>7</v>
      </c>
      <c r="L6119" s="866">
        <v>12</v>
      </c>
      <c r="M6119" s="865">
        <v>53729.141658923581</v>
      </c>
      <c r="N6119" s="866">
        <v>0</v>
      </c>
      <c r="O6119" s="866">
        <v>0</v>
      </c>
      <c r="P6119" s="865">
        <v>0</v>
      </c>
    </row>
    <row r="6120" spans="1:16" ht="33.75" x14ac:dyDescent="0.25">
      <c r="A6120" s="867" t="s">
        <v>7760</v>
      </c>
      <c r="B6120" s="867" t="s">
        <v>3626</v>
      </c>
      <c r="C6120" s="867" t="s">
        <v>3031</v>
      </c>
      <c r="D6120" s="868" t="s">
        <v>14615</v>
      </c>
      <c r="E6120" s="870">
        <v>5500</v>
      </c>
      <c r="F6120" s="869" t="s">
        <v>15758</v>
      </c>
      <c r="G6120" s="868" t="s">
        <v>15757</v>
      </c>
      <c r="H6120" s="867" t="s">
        <v>7756</v>
      </c>
      <c r="I6120" s="867" t="s">
        <v>4477</v>
      </c>
      <c r="J6120" s="867" t="s">
        <v>7967</v>
      </c>
      <c r="K6120" s="866">
        <v>1</v>
      </c>
      <c r="L6120" s="866">
        <v>3</v>
      </c>
      <c r="M6120" s="865">
        <v>17589.897566909505</v>
      </c>
      <c r="N6120" s="866">
        <v>0</v>
      </c>
      <c r="O6120" s="866">
        <v>0</v>
      </c>
      <c r="P6120" s="865">
        <v>0</v>
      </c>
    </row>
    <row r="6121" spans="1:16" ht="33.75" x14ac:dyDescent="0.25">
      <c r="A6121" s="867" t="s">
        <v>7760</v>
      </c>
      <c r="B6121" s="867" t="s">
        <v>3626</v>
      </c>
      <c r="C6121" s="867" t="s">
        <v>3031</v>
      </c>
      <c r="D6121" s="868" t="s">
        <v>8790</v>
      </c>
      <c r="E6121" s="870">
        <v>7500</v>
      </c>
      <c r="F6121" s="869" t="s">
        <v>15756</v>
      </c>
      <c r="G6121" s="868" t="s">
        <v>15755</v>
      </c>
      <c r="H6121" s="867" t="s">
        <v>7756</v>
      </c>
      <c r="I6121" s="867" t="s">
        <v>2685</v>
      </c>
      <c r="J6121" s="867" t="s">
        <v>14486</v>
      </c>
      <c r="K6121" s="866">
        <v>7</v>
      </c>
      <c r="L6121" s="866">
        <v>12</v>
      </c>
      <c r="M6121" s="865">
        <v>70359.590267638021</v>
      </c>
      <c r="N6121" s="866">
        <v>2</v>
      </c>
      <c r="O6121" s="866">
        <v>6</v>
      </c>
      <c r="P6121" s="865">
        <v>45882.9</v>
      </c>
    </row>
    <row r="6122" spans="1:16" ht="33.75" x14ac:dyDescent="0.25">
      <c r="A6122" s="867" t="s">
        <v>7760</v>
      </c>
      <c r="B6122" s="867" t="s">
        <v>3626</v>
      </c>
      <c r="C6122" s="867" t="s">
        <v>3031</v>
      </c>
      <c r="D6122" s="868" t="s">
        <v>7930</v>
      </c>
      <c r="E6122" s="870">
        <v>4200</v>
      </c>
      <c r="F6122" s="869" t="s">
        <v>15754</v>
      </c>
      <c r="G6122" s="868" t="s">
        <v>15753</v>
      </c>
      <c r="H6122" s="867" t="s">
        <v>7796</v>
      </c>
      <c r="I6122" s="867" t="s">
        <v>7822</v>
      </c>
      <c r="J6122" s="867" t="s">
        <v>7881</v>
      </c>
      <c r="K6122" s="866">
        <v>3</v>
      </c>
      <c r="L6122" s="866">
        <v>12</v>
      </c>
      <c r="M6122" s="865">
        <v>53729.141658923581</v>
      </c>
      <c r="N6122" s="866">
        <v>2</v>
      </c>
      <c r="O6122" s="866">
        <v>6</v>
      </c>
      <c r="P6122" s="865">
        <v>26082.9</v>
      </c>
    </row>
    <row r="6123" spans="1:16" ht="33.75" x14ac:dyDescent="0.25">
      <c r="A6123" s="867" t="s">
        <v>7760</v>
      </c>
      <c r="B6123" s="867" t="s">
        <v>3626</v>
      </c>
      <c r="C6123" s="867" t="s">
        <v>3031</v>
      </c>
      <c r="D6123" s="868" t="s">
        <v>7829</v>
      </c>
      <c r="E6123" s="870">
        <v>3200</v>
      </c>
      <c r="F6123" s="869" t="s">
        <v>15752</v>
      </c>
      <c r="G6123" s="868" t="s">
        <v>15751</v>
      </c>
      <c r="H6123" s="867" t="s">
        <v>7796</v>
      </c>
      <c r="I6123" s="867" t="s">
        <v>7822</v>
      </c>
      <c r="J6123" s="867" t="s">
        <v>7958</v>
      </c>
      <c r="K6123" s="866">
        <v>3</v>
      </c>
      <c r="L6123" s="866">
        <v>12</v>
      </c>
      <c r="M6123" s="865">
        <v>40936.488882989397</v>
      </c>
      <c r="N6123" s="866">
        <v>2</v>
      </c>
      <c r="O6123" s="866">
        <v>6</v>
      </c>
      <c r="P6123" s="865">
        <v>20082.900000000001</v>
      </c>
    </row>
    <row r="6124" spans="1:16" ht="33.75" x14ac:dyDescent="0.25">
      <c r="A6124" s="867" t="s">
        <v>7760</v>
      </c>
      <c r="B6124" s="867" t="s">
        <v>3626</v>
      </c>
      <c r="C6124" s="867" t="s">
        <v>3031</v>
      </c>
      <c r="D6124" s="868" t="s">
        <v>7863</v>
      </c>
      <c r="E6124" s="870">
        <v>2500</v>
      </c>
      <c r="F6124" s="869" t="s">
        <v>15750</v>
      </c>
      <c r="G6124" s="868" t="s">
        <v>15749</v>
      </c>
      <c r="H6124" s="867" t="s">
        <v>7796</v>
      </c>
      <c r="I6124" s="867" t="s">
        <v>2676</v>
      </c>
      <c r="J6124" s="867" t="s">
        <v>15435</v>
      </c>
      <c r="K6124" s="866">
        <v>3</v>
      </c>
      <c r="L6124" s="866">
        <v>12</v>
      </c>
      <c r="M6124" s="865">
        <v>31981.631939835464</v>
      </c>
      <c r="N6124" s="866">
        <v>1</v>
      </c>
      <c r="O6124" s="866">
        <v>6</v>
      </c>
      <c r="P6124" s="865">
        <v>15882.9</v>
      </c>
    </row>
    <row r="6125" spans="1:16" ht="33.75" x14ac:dyDescent="0.25">
      <c r="A6125" s="867" t="s">
        <v>7760</v>
      </c>
      <c r="B6125" s="867" t="s">
        <v>3626</v>
      </c>
      <c r="C6125" s="867" t="s">
        <v>3031</v>
      </c>
      <c r="D6125" s="868" t="s">
        <v>7863</v>
      </c>
      <c r="E6125" s="870">
        <v>2500</v>
      </c>
      <c r="F6125" s="869" t="s">
        <v>15748</v>
      </c>
      <c r="G6125" s="868" t="s">
        <v>15747</v>
      </c>
      <c r="H6125" s="867" t="s">
        <v>7796</v>
      </c>
      <c r="I6125" s="867" t="s">
        <v>9181</v>
      </c>
      <c r="J6125" s="867" t="s">
        <v>7891</v>
      </c>
      <c r="K6125" s="866">
        <v>3</v>
      </c>
      <c r="L6125" s="866">
        <v>12</v>
      </c>
      <c r="M6125" s="865">
        <v>31981.631939835464</v>
      </c>
      <c r="N6125" s="866">
        <v>1</v>
      </c>
      <c r="O6125" s="866">
        <v>6</v>
      </c>
      <c r="P6125" s="865">
        <v>15882.9</v>
      </c>
    </row>
    <row r="6126" spans="1:16" ht="33.75" x14ac:dyDescent="0.25">
      <c r="A6126" s="867" t="s">
        <v>7760</v>
      </c>
      <c r="B6126" s="867" t="s">
        <v>3626</v>
      </c>
      <c r="C6126" s="867" t="s">
        <v>3031</v>
      </c>
      <c r="D6126" s="868" t="s">
        <v>7863</v>
      </c>
      <c r="E6126" s="870">
        <v>2500</v>
      </c>
      <c r="F6126" s="869" t="s">
        <v>15746</v>
      </c>
      <c r="G6126" s="868" t="s">
        <v>15745</v>
      </c>
      <c r="H6126" s="867" t="s">
        <v>7756</v>
      </c>
      <c r="I6126" s="867" t="s">
        <v>2676</v>
      </c>
      <c r="J6126" s="867" t="s">
        <v>8358</v>
      </c>
      <c r="K6126" s="866">
        <v>3</v>
      </c>
      <c r="L6126" s="866">
        <v>12</v>
      </c>
      <c r="M6126" s="865">
        <v>31981.631939835464</v>
      </c>
      <c r="N6126" s="866">
        <v>2</v>
      </c>
      <c r="O6126" s="866">
        <v>6</v>
      </c>
      <c r="P6126" s="865">
        <v>15882.9</v>
      </c>
    </row>
    <row r="6127" spans="1:16" ht="33.75" x14ac:dyDescent="0.25">
      <c r="A6127" s="867" t="s">
        <v>7760</v>
      </c>
      <c r="B6127" s="867" t="s">
        <v>3626</v>
      </c>
      <c r="C6127" s="867" t="s">
        <v>3031</v>
      </c>
      <c r="D6127" s="868" t="s">
        <v>7863</v>
      </c>
      <c r="E6127" s="870">
        <v>2500</v>
      </c>
      <c r="F6127" s="869" t="s">
        <v>15744</v>
      </c>
      <c r="G6127" s="868" t="s">
        <v>15743</v>
      </c>
      <c r="H6127" s="867"/>
      <c r="I6127" s="867"/>
      <c r="J6127" s="867"/>
      <c r="K6127" s="866">
        <v>3</v>
      </c>
      <c r="L6127" s="866">
        <v>9</v>
      </c>
      <c r="M6127" s="865">
        <v>23986.223954876597</v>
      </c>
      <c r="N6127" s="866">
        <v>0</v>
      </c>
      <c r="O6127" s="866">
        <v>0</v>
      </c>
      <c r="P6127" s="865">
        <v>0</v>
      </c>
    </row>
    <row r="6128" spans="1:16" ht="33.75" x14ac:dyDescent="0.25">
      <c r="A6128" s="867" t="s">
        <v>7760</v>
      </c>
      <c r="B6128" s="867" t="s">
        <v>3626</v>
      </c>
      <c r="C6128" s="867" t="s">
        <v>3031</v>
      </c>
      <c r="D6128" s="868" t="s">
        <v>7916</v>
      </c>
      <c r="E6128" s="870">
        <v>1500</v>
      </c>
      <c r="F6128" s="869" t="s">
        <v>15742</v>
      </c>
      <c r="G6128" s="868" t="s">
        <v>15741</v>
      </c>
      <c r="H6128" s="867" t="s">
        <v>7796</v>
      </c>
      <c r="I6128" s="867" t="s">
        <v>2756</v>
      </c>
      <c r="J6128" s="867" t="s">
        <v>7792</v>
      </c>
      <c r="K6128" s="866">
        <v>4</v>
      </c>
      <c r="L6128" s="866">
        <v>12</v>
      </c>
      <c r="M6128" s="865">
        <v>19188.979163901276</v>
      </c>
      <c r="N6128" s="866">
        <v>2</v>
      </c>
      <c r="O6128" s="866">
        <v>6</v>
      </c>
      <c r="P6128" s="865">
        <v>9882.9</v>
      </c>
    </row>
    <row r="6129" spans="1:16" ht="33.75" x14ac:dyDescent="0.25">
      <c r="A6129" s="867" t="s">
        <v>7760</v>
      </c>
      <c r="B6129" s="867" t="s">
        <v>3626</v>
      </c>
      <c r="C6129" s="867" t="s">
        <v>3031</v>
      </c>
      <c r="D6129" s="868" t="s">
        <v>8458</v>
      </c>
      <c r="E6129" s="870">
        <v>3200</v>
      </c>
      <c r="F6129" s="869" t="s">
        <v>15740</v>
      </c>
      <c r="G6129" s="868" t="s">
        <v>15739</v>
      </c>
      <c r="H6129" s="867" t="s">
        <v>7796</v>
      </c>
      <c r="I6129" s="867" t="s">
        <v>2676</v>
      </c>
      <c r="J6129" s="867" t="s">
        <v>7783</v>
      </c>
      <c r="K6129" s="866">
        <v>2</v>
      </c>
      <c r="L6129" s="866">
        <v>6</v>
      </c>
      <c r="M6129" s="865">
        <v>20468.244441494699</v>
      </c>
      <c r="N6129" s="866">
        <v>0</v>
      </c>
      <c r="O6129" s="866">
        <v>0</v>
      </c>
      <c r="P6129" s="865">
        <v>0</v>
      </c>
    </row>
    <row r="6130" spans="1:16" ht="33.75" x14ac:dyDescent="0.25">
      <c r="A6130" s="867" t="s">
        <v>7760</v>
      </c>
      <c r="B6130" s="867" t="s">
        <v>3626</v>
      </c>
      <c r="C6130" s="867" t="s">
        <v>3031</v>
      </c>
      <c r="D6130" s="868" t="s">
        <v>8073</v>
      </c>
      <c r="E6130" s="870">
        <v>2500</v>
      </c>
      <c r="F6130" s="869" t="s">
        <v>15738</v>
      </c>
      <c r="G6130" s="868" t="s">
        <v>15737</v>
      </c>
      <c r="H6130" s="867"/>
      <c r="I6130" s="867"/>
      <c r="J6130" s="867"/>
      <c r="K6130" s="866">
        <v>4</v>
      </c>
      <c r="L6130" s="866">
        <v>12</v>
      </c>
      <c r="M6130" s="865">
        <v>31981.631939835464</v>
      </c>
      <c r="N6130" s="866">
        <v>2</v>
      </c>
      <c r="O6130" s="866">
        <v>6</v>
      </c>
      <c r="P6130" s="865">
        <v>15882.9</v>
      </c>
    </row>
    <row r="6131" spans="1:16" ht="33.75" x14ac:dyDescent="0.25">
      <c r="A6131" s="867" t="s">
        <v>7760</v>
      </c>
      <c r="B6131" s="867" t="s">
        <v>3626</v>
      </c>
      <c r="C6131" s="867" t="s">
        <v>3031</v>
      </c>
      <c r="D6131" s="868" t="s">
        <v>7854</v>
      </c>
      <c r="E6131" s="870">
        <v>4200</v>
      </c>
      <c r="F6131" s="869" t="s">
        <v>15736</v>
      </c>
      <c r="G6131" s="868" t="s">
        <v>15735</v>
      </c>
      <c r="H6131" s="867" t="s">
        <v>7756</v>
      </c>
      <c r="I6131" s="867" t="s">
        <v>2892</v>
      </c>
      <c r="J6131" s="867" t="s">
        <v>7792</v>
      </c>
      <c r="K6131" s="866">
        <v>3</v>
      </c>
      <c r="L6131" s="866">
        <v>12</v>
      </c>
      <c r="M6131" s="865">
        <v>53729.141658923581</v>
      </c>
      <c r="N6131" s="866">
        <v>1</v>
      </c>
      <c r="O6131" s="866">
        <v>6</v>
      </c>
      <c r="P6131" s="865">
        <v>26082.9</v>
      </c>
    </row>
    <row r="6132" spans="1:16" ht="33.75" x14ac:dyDescent="0.25">
      <c r="A6132" s="867" t="s">
        <v>7760</v>
      </c>
      <c r="B6132" s="867" t="s">
        <v>3626</v>
      </c>
      <c r="C6132" s="867" t="s">
        <v>3031</v>
      </c>
      <c r="D6132" s="868" t="s">
        <v>7854</v>
      </c>
      <c r="E6132" s="870">
        <v>4200</v>
      </c>
      <c r="F6132" s="869" t="s">
        <v>15734</v>
      </c>
      <c r="G6132" s="868" t="s">
        <v>15733</v>
      </c>
      <c r="H6132" s="867" t="s">
        <v>7756</v>
      </c>
      <c r="I6132" s="867" t="s">
        <v>2892</v>
      </c>
      <c r="J6132" s="867" t="s">
        <v>7783</v>
      </c>
      <c r="K6132" s="866">
        <v>4</v>
      </c>
      <c r="L6132" s="866">
        <v>12</v>
      </c>
      <c r="M6132" s="865">
        <v>53729.141658923581</v>
      </c>
      <c r="N6132" s="866">
        <v>0</v>
      </c>
      <c r="O6132" s="866">
        <v>0</v>
      </c>
      <c r="P6132" s="865">
        <v>0</v>
      </c>
    </row>
    <row r="6133" spans="1:16" ht="33.75" x14ac:dyDescent="0.25">
      <c r="A6133" s="867" t="s">
        <v>7760</v>
      </c>
      <c r="B6133" s="867" t="s">
        <v>3626</v>
      </c>
      <c r="C6133" s="867" t="s">
        <v>3031</v>
      </c>
      <c r="D6133" s="868" t="s">
        <v>7799</v>
      </c>
      <c r="E6133" s="870">
        <v>5500</v>
      </c>
      <c r="F6133" s="869" t="s">
        <v>15732</v>
      </c>
      <c r="G6133" s="868" t="s">
        <v>15731</v>
      </c>
      <c r="H6133" s="867" t="s">
        <v>7796</v>
      </c>
      <c r="I6133" s="867" t="s">
        <v>2722</v>
      </c>
      <c r="J6133" s="867" t="s">
        <v>9097</v>
      </c>
      <c r="K6133" s="866">
        <v>4</v>
      </c>
      <c r="L6133" s="866">
        <v>12</v>
      </c>
      <c r="M6133" s="865">
        <v>70359.590267638021</v>
      </c>
      <c r="N6133" s="866">
        <v>2</v>
      </c>
      <c r="O6133" s="866">
        <v>6</v>
      </c>
      <c r="P6133" s="865">
        <v>33882.9</v>
      </c>
    </row>
    <row r="6134" spans="1:16" ht="33.75" x14ac:dyDescent="0.25">
      <c r="A6134" s="867" t="s">
        <v>7760</v>
      </c>
      <c r="B6134" s="867" t="s">
        <v>3626</v>
      </c>
      <c r="C6134" s="867" t="s">
        <v>3031</v>
      </c>
      <c r="D6134" s="868" t="s">
        <v>7863</v>
      </c>
      <c r="E6134" s="870">
        <v>2500</v>
      </c>
      <c r="F6134" s="869" t="s">
        <v>15730</v>
      </c>
      <c r="G6134" s="868" t="s">
        <v>15729</v>
      </c>
      <c r="H6134" s="867" t="s">
        <v>7796</v>
      </c>
      <c r="I6134" s="867" t="s">
        <v>2786</v>
      </c>
      <c r="J6134" s="867" t="s">
        <v>9178</v>
      </c>
      <c r="K6134" s="866">
        <v>3</v>
      </c>
      <c r="L6134" s="866">
        <v>12</v>
      </c>
      <c r="M6134" s="865">
        <v>31981.631939835464</v>
      </c>
      <c r="N6134" s="866">
        <v>2</v>
      </c>
      <c r="O6134" s="866">
        <v>6</v>
      </c>
      <c r="P6134" s="865">
        <v>15882.9</v>
      </c>
    </row>
    <row r="6135" spans="1:16" ht="33.75" x14ac:dyDescent="0.25">
      <c r="A6135" s="867" t="s">
        <v>7760</v>
      </c>
      <c r="B6135" s="867" t="s">
        <v>3626</v>
      </c>
      <c r="C6135" s="867" t="s">
        <v>3031</v>
      </c>
      <c r="D6135" s="868" t="s">
        <v>7772</v>
      </c>
      <c r="E6135" s="870">
        <v>4200</v>
      </c>
      <c r="F6135" s="869" t="s">
        <v>15728</v>
      </c>
      <c r="G6135" s="868" t="s">
        <v>15727</v>
      </c>
      <c r="H6135" s="867" t="s">
        <v>7796</v>
      </c>
      <c r="I6135" s="867" t="s">
        <v>7822</v>
      </c>
      <c r="J6135" s="867" t="s">
        <v>8314</v>
      </c>
      <c r="K6135" s="866">
        <v>4</v>
      </c>
      <c r="L6135" s="866">
        <v>12</v>
      </c>
      <c r="M6135" s="865">
        <v>53729.141658923581</v>
      </c>
      <c r="N6135" s="866">
        <v>2</v>
      </c>
      <c r="O6135" s="866">
        <v>6</v>
      </c>
      <c r="P6135" s="865">
        <v>26082.9</v>
      </c>
    </row>
    <row r="6136" spans="1:16" ht="33.75" x14ac:dyDescent="0.25">
      <c r="A6136" s="867" t="s">
        <v>7760</v>
      </c>
      <c r="B6136" s="867" t="s">
        <v>3626</v>
      </c>
      <c r="C6136" s="867" t="s">
        <v>3031</v>
      </c>
      <c r="D6136" s="868" t="s">
        <v>8006</v>
      </c>
      <c r="E6136" s="870">
        <v>4200</v>
      </c>
      <c r="F6136" s="869" t="s">
        <v>15726</v>
      </c>
      <c r="G6136" s="868" t="s">
        <v>15725</v>
      </c>
      <c r="H6136" s="867" t="s">
        <v>7756</v>
      </c>
      <c r="I6136" s="867" t="s">
        <v>3544</v>
      </c>
      <c r="J6136" s="867" t="s">
        <v>7777</v>
      </c>
      <c r="K6136" s="866">
        <v>1</v>
      </c>
      <c r="L6136" s="866">
        <v>3</v>
      </c>
      <c r="M6136" s="865">
        <v>13432.285414730895</v>
      </c>
      <c r="N6136" s="866">
        <v>0</v>
      </c>
      <c r="O6136" s="866">
        <v>0</v>
      </c>
      <c r="P6136" s="865">
        <v>0</v>
      </c>
    </row>
    <row r="6137" spans="1:16" ht="33.75" x14ac:dyDescent="0.25">
      <c r="A6137" s="867" t="s">
        <v>7760</v>
      </c>
      <c r="B6137" s="867" t="s">
        <v>3626</v>
      </c>
      <c r="C6137" s="867" t="s">
        <v>3031</v>
      </c>
      <c r="D6137" s="868" t="s">
        <v>7916</v>
      </c>
      <c r="E6137" s="870">
        <v>1500</v>
      </c>
      <c r="F6137" s="869" t="s">
        <v>15724</v>
      </c>
      <c r="G6137" s="868" t="s">
        <v>15723</v>
      </c>
      <c r="H6137" s="867"/>
      <c r="I6137" s="867"/>
      <c r="J6137" s="867"/>
      <c r="K6137" s="866">
        <v>3</v>
      </c>
      <c r="L6137" s="866">
        <v>7</v>
      </c>
      <c r="M6137" s="865">
        <v>11193.571178942413</v>
      </c>
      <c r="N6137" s="866">
        <v>0</v>
      </c>
      <c r="O6137" s="866">
        <v>0</v>
      </c>
      <c r="P6137" s="865">
        <v>0</v>
      </c>
    </row>
    <row r="6138" spans="1:16" ht="33.75" x14ac:dyDescent="0.25">
      <c r="A6138" s="867" t="s">
        <v>7760</v>
      </c>
      <c r="B6138" s="867" t="s">
        <v>3626</v>
      </c>
      <c r="C6138" s="867" t="s">
        <v>3031</v>
      </c>
      <c r="D6138" s="868" t="s">
        <v>7799</v>
      </c>
      <c r="E6138" s="870">
        <v>5500</v>
      </c>
      <c r="F6138" s="869" t="s">
        <v>15722</v>
      </c>
      <c r="G6138" s="868" t="s">
        <v>15721</v>
      </c>
      <c r="H6138" s="867" t="s">
        <v>7796</v>
      </c>
      <c r="I6138" s="867" t="s">
        <v>2667</v>
      </c>
      <c r="J6138" s="867" t="s">
        <v>7967</v>
      </c>
      <c r="K6138" s="866">
        <v>3</v>
      </c>
      <c r="L6138" s="866">
        <v>7</v>
      </c>
      <c r="M6138" s="865">
        <v>41043.094322788849</v>
      </c>
      <c r="N6138" s="866">
        <v>0</v>
      </c>
      <c r="O6138" s="866">
        <v>0</v>
      </c>
      <c r="P6138" s="865">
        <v>0</v>
      </c>
    </row>
    <row r="6139" spans="1:16" ht="33.75" x14ac:dyDescent="0.25">
      <c r="A6139" s="867" t="s">
        <v>7760</v>
      </c>
      <c r="B6139" s="867" t="s">
        <v>3626</v>
      </c>
      <c r="C6139" s="867" t="s">
        <v>3031</v>
      </c>
      <c r="D6139" s="868" t="s">
        <v>7799</v>
      </c>
      <c r="E6139" s="870">
        <v>5500</v>
      </c>
      <c r="F6139" s="869" t="s">
        <v>15720</v>
      </c>
      <c r="G6139" s="868" t="s">
        <v>15719</v>
      </c>
      <c r="H6139" s="867" t="s">
        <v>7756</v>
      </c>
      <c r="I6139" s="867" t="s">
        <v>2704</v>
      </c>
      <c r="J6139" s="867" t="s">
        <v>7773</v>
      </c>
      <c r="K6139" s="866">
        <v>2</v>
      </c>
      <c r="L6139" s="866">
        <v>4</v>
      </c>
      <c r="M6139" s="865">
        <v>23453.19675587934</v>
      </c>
      <c r="N6139" s="866">
        <v>0</v>
      </c>
      <c r="O6139" s="866">
        <v>0</v>
      </c>
      <c r="P6139" s="865">
        <v>0</v>
      </c>
    </row>
    <row r="6140" spans="1:16" ht="33.75" x14ac:dyDescent="0.25">
      <c r="A6140" s="867" t="s">
        <v>7760</v>
      </c>
      <c r="B6140" s="867" t="s">
        <v>3626</v>
      </c>
      <c r="C6140" s="867" t="s">
        <v>3031</v>
      </c>
      <c r="D6140" s="868" t="s">
        <v>7799</v>
      </c>
      <c r="E6140" s="870">
        <v>5500</v>
      </c>
      <c r="F6140" s="869" t="s">
        <v>15718</v>
      </c>
      <c r="G6140" s="868" t="s">
        <v>15717</v>
      </c>
      <c r="H6140" s="867" t="s">
        <v>7756</v>
      </c>
      <c r="I6140" s="867" t="s">
        <v>2676</v>
      </c>
      <c r="J6140" s="867" t="s">
        <v>7967</v>
      </c>
      <c r="K6140" s="866">
        <v>3</v>
      </c>
      <c r="L6140" s="866">
        <v>12</v>
      </c>
      <c r="M6140" s="865">
        <v>70359.590267638021</v>
      </c>
      <c r="N6140" s="866">
        <v>1</v>
      </c>
      <c r="O6140" s="866">
        <v>6</v>
      </c>
      <c r="P6140" s="865">
        <v>33882.9</v>
      </c>
    </row>
    <row r="6141" spans="1:16" ht="33.75" x14ac:dyDescent="0.25">
      <c r="A6141" s="867" t="s">
        <v>7760</v>
      </c>
      <c r="B6141" s="867" t="s">
        <v>3626</v>
      </c>
      <c r="C6141" s="867" t="s">
        <v>3031</v>
      </c>
      <c r="D6141" s="868" t="s">
        <v>15716</v>
      </c>
      <c r="E6141" s="870">
        <v>7500</v>
      </c>
      <c r="F6141" s="869" t="s">
        <v>15715</v>
      </c>
      <c r="G6141" s="868" t="s">
        <v>15714</v>
      </c>
      <c r="H6141" s="867" t="s">
        <v>7756</v>
      </c>
      <c r="I6141" s="867" t="s">
        <v>8393</v>
      </c>
      <c r="J6141" s="867" t="s">
        <v>7805</v>
      </c>
      <c r="K6141" s="866">
        <v>2</v>
      </c>
      <c r="L6141" s="866">
        <v>12</v>
      </c>
      <c r="M6141" s="865">
        <v>95944.89581950639</v>
      </c>
      <c r="N6141" s="866">
        <v>1</v>
      </c>
      <c r="O6141" s="866">
        <v>6</v>
      </c>
      <c r="P6141" s="865">
        <v>45882.9</v>
      </c>
    </row>
    <row r="6142" spans="1:16" ht="33.75" x14ac:dyDescent="0.25">
      <c r="A6142" s="867" t="s">
        <v>7760</v>
      </c>
      <c r="B6142" s="867" t="s">
        <v>3626</v>
      </c>
      <c r="C6142" s="867" t="s">
        <v>3031</v>
      </c>
      <c r="D6142" s="868" t="s">
        <v>7799</v>
      </c>
      <c r="E6142" s="870">
        <v>5500</v>
      </c>
      <c r="F6142" s="869" t="s">
        <v>15713</v>
      </c>
      <c r="G6142" s="868" t="s">
        <v>15712</v>
      </c>
      <c r="H6142" s="867" t="s">
        <v>7796</v>
      </c>
      <c r="I6142" s="867" t="s">
        <v>2667</v>
      </c>
      <c r="J6142" s="867" t="s">
        <v>7967</v>
      </c>
      <c r="K6142" s="866">
        <v>1</v>
      </c>
      <c r="L6142" s="866">
        <v>3</v>
      </c>
      <c r="M6142" s="865">
        <v>17589.897566909505</v>
      </c>
      <c r="N6142" s="866">
        <v>0</v>
      </c>
      <c r="O6142" s="866">
        <v>0</v>
      </c>
      <c r="P6142" s="865">
        <v>0</v>
      </c>
    </row>
    <row r="6143" spans="1:16" ht="33.75" x14ac:dyDescent="0.25">
      <c r="A6143" s="867" t="s">
        <v>7760</v>
      </c>
      <c r="B6143" s="867" t="s">
        <v>3626</v>
      </c>
      <c r="C6143" s="867" t="s">
        <v>3031</v>
      </c>
      <c r="D6143" s="868" t="s">
        <v>8458</v>
      </c>
      <c r="E6143" s="870">
        <v>3200</v>
      </c>
      <c r="F6143" s="869" t="s">
        <v>15711</v>
      </c>
      <c r="G6143" s="868" t="s">
        <v>15710</v>
      </c>
      <c r="H6143" s="867" t="s">
        <v>7756</v>
      </c>
      <c r="I6143" s="867" t="s">
        <v>2704</v>
      </c>
      <c r="J6143" s="867" t="s">
        <v>7773</v>
      </c>
      <c r="K6143" s="866">
        <v>1</v>
      </c>
      <c r="L6143" s="866">
        <v>3</v>
      </c>
      <c r="M6143" s="865">
        <v>10234.122220747349</v>
      </c>
      <c r="N6143" s="866">
        <v>0</v>
      </c>
      <c r="O6143" s="866">
        <v>0</v>
      </c>
      <c r="P6143" s="865">
        <v>0</v>
      </c>
    </row>
    <row r="6144" spans="1:16" ht="33.75" x14ac:dyDescent="0.25">
      <c r="A6144" s="867" t="s">
        <v>7760</v>
      </c>
      <c r="B6144" s="867" t="s">
        <v>3626</v>
      </c>
      <c r="C6144" s="867" t="s">
        <v>3031</v>
      </c>
      <c r="D6144" s="868" t="s">
        <v>7799</v>
      </c>
      <c r="E6144" s="870">
        <v>5500</v>
      </c>
      <c r="F6144" s="869" t="s">
        <v>15709</v>
      </c>
      <c r="G6144" s="868" t="s">
        <v>15708</v>
      </c>
      <c r="H6144" s="867" t="s">
        <v>7756</v>
      </c>
      <c r="I6144" s="867" t="s">
        <v>2703</v>
      </c>
      <c r="J6144" s="867" t="s">
        <v>7773</v>
      </c>
      <c r="K6144" s="866">
        <v>3</v>
      </c>
      <c r="L6144" s="866">
        <v>12</v>
      </c>
      <c r="M6144" s="865">
        <v>70359.590267638021</v>
      </c>
      <c r="N6144" s="866">
        <v>1</v>
      </c>
      <c r="O6144" s="866">
        <v>6</v>
      </c>
      <c r="P6144" s="865">
        <v>33882.9</v>
      </c>
    </row>
    <row r="6145" spans="1:16" ht="33.75" x14ac:dyDescent="0.25">
      <c r="A6145" s="867" t="s">
        <v>7760</v>
      </c>
      <c r="B6145" s="867" t="s">
        <v>3626</v>
      </c>
      <c r="C6145" s="867" t="s">
        <v>3031</v>
      </c>
      <c r="D6145" s="868" t="s">
        <v>8458</v>
      </c>
      <c r="E6145" s="870">
        <v>3200</v>
      </c>
      <c r="F6145" s="869" t="s">
        <v>15707</v>
      </c>
      <c r="G6145" s="868" t="s">
        <v>15706</v>
      </c>
      <c r="H6145" s="867" t="s">
        <v>7756</v>
      </c>
      <c r="I6145" s="867" t="s">
        <v>2892</v>
      </c>
      <c r="J6145" s="867" t="s">
        <v>7884</v>
      </c>
      <c r="K6145" s="866">
        <v>3</v>
      </c>
      <c r="L6145" s="866">
        <v>12</v>
      </c>
      <c r="M6145" s="865">
        <v>40936.488882989397</v>
      </c>
      <c r="N6145" s="866">
        <v>1</v>
      </c>
      <c r="O6145" s="866">
        <v>6</v>
      </c>
      <c r="P6145" s="865">
        <v>20082.900000000001</v>
      </c>
    </row>
    <row r="6146" spans="1:16" ht="33.75" x14ac:dyDescent="0.25">
      <c r="A6146" s="867" t="s">
        <v>7760</v>
      </c>
      <c r="B6146" s="867" t="s">
        <v>3626</v>
      </c>
      <c r="C6146" s="867" t="s">
        <v>3031</v>
      </c>
      <c r="D6146" s="868" t="s">
        <v>8458</v>
      </c>
      <c r="E6146" s="870">
        <v>3200</v>
      </c>
      <c r="F6146" s="869" t="s">
        <v>15705</v>
      </c>
      <c r="G6146" s="868" t="s">
        <v>15704</v>
      </c>
      <c r="H6146" s="867" t="s">
        <v>7756</v>
      </c>
      <c r="I6146" s="867" t="s">
        <v>2704</v>
      </c>
      <c r="J6146" s="867" t="s">
        <v>8358</v>
      </c>
      <c r="K6146" s="866">
        <v>2</v>
      </c>
      <c r="L6146" s="866">
        <v>9</v>
      </c>
      <c r="M6146" s="865">
        <v>30702.366662242046</v>
      </c>
      <c r="N6146" s="866">
        <v>0</v>
      </c>
      <c r="O6146" s="866">
        <v>0</v>
      </c>
      <c r="P6146" s="865">
        <v>0</v>
      </c>
    </row>
    <row r="6147" spans="1:16" ht="33.75" x14ac:dyDescent="0.25">
      <c r="A6147" s="867" t="s">
        <v>7760</v>
      </c>
      <c r="B6147" s="867" t="s">
        <v>3626</v>
      </c>
      <c r="C6147" s="867" t="s">
        <v>3031</v>
      </c>
      <c r="D6147" s="868" t="s">
        <v>7863</v>
      </c>
      <c r="E6147" s="870">
        <v>2500</v>
      </c>
      <c r="F6147" s="869" t="s">
        <v>15703</v>
      </c>
      <c r="G6147" s="868" t="s">
        <v>15702</v>
      </c>
      <c r="H6147" s="867"/>
      <c r="I6147" s="867"/>
      <c r="J6147" s="867"/>
      <c r="K6147" s="866">
        <v>3</v>
      </c>
      <c r="L6147" s="866">
        <v>12</v>
      </c>
      <c r="M6147" s="865">
        <v>31981.631939835464</v>
      </c>
      <c r="N6147" s="866">
        <v>2</v>
      </c>
      <c r="O6147" s="866">
        <v>6</v>
      </c>
      <c r="P6147" s="865">
        <v>15882.9</v>
      </c>
    </row>
    <row r="6148" spans="1:16" ht="33.75" x14ac:dyDescent="0.25">
      <c r="A6148" s="867" t="s">
        <v>7760</v>
      </c>
      <c r="B6148" s="867" t="s">
        <v>3626</v>
      </c>
      <c r="C6148" s="867" t="s">
        <v>3031</v>
      </c>
      <c r="D6148" s="868" t="s">
        <v>7854</v>
      </c>
      <c r="E6148" s="870">
        <v>4200</v>
      </c>
      <c r="F6148" s="869" t="s">
        <v>15701</v>
      </c>
      <c r="G6148" s="868" t="s">
        <v>15700</v>
      </c>
      <c r="H6148" s="867" t="s">
        <v>7756</v>
      </c>
      <c r="I6148" s="867" t="s">
        <v>2892</v>
      </c>
      <c r="J6148" s="867" t="s">
        <v>9058</v>
      </c>
      <c r="K6148" s="866">
        <v>3</v>
      </c>
      <c r="L6148" s="866">
        <v>12</v>
      </c>
      <c r="M6148" s="865">
        <v>40936.488882989397</v>
      </c>
      <c r="N6148" s="866">
        <v>4</v>
      </c>
      <c r="O6148" s="866">
        <v>6</v>
      </c>
      <c r="P6148" s="865">
        <v>26082.9</v>
      </c>
    </row>
    <row r="6149" spans="1:16" ht="33.75" x14ac:dyDescent="0.25">
      <c r="A6149" s="867" t="s">
        <v>7760</v>
      </c>
      <c r="B6149" s="867" t="s">
        <v>3626</v>
      </c>
      <c r="C6149" s="867" t="s">
        <v>3031</v>
      </c>
      <c r="D6149" s="868" t="s">
        <v>7854</v>
      </c>
      <c r="E6149" s="870">
        <v>4200</v>
      </c>
      <c r="F6149" s="869" t="s">
        <v>15699</v>
      </c>
      <c r="G6149" s="868" t="s">
        <v>15698</v>
      </c>
      <c r="H6149" s="867" t="s">
        <v>7796</v>
      </c>
      <c r="I6149" s="867" t="s">
        <v>5168</v>
      </c>
      <c r="J6149" s="867" t="s">
        <v>8383</v>
      </c>
      <c r="K6149" s="866">
        <v>3</v>
      </c>
      <c r="L6149" s="866">
        <v>12</v>
      </c>
      <c r="M6149" s="865">
        <v>53729.141658923581</v>
      </c>
      <c r="N6149" s="866">
        <v>1</v>
      </c>
      <c r="O6149" s="866">
        <v>6</v>
      </c>
      <c r="P6149" s="865">
        <v>26082.9</v>
      </c>
    </row>
    <row r="6150" spans="1:16" ht="33.75" x14ac:dyDescent="0.25">
      <c r="A6150" s="867" t="s">
        <v>7760</v>
      </c>
      <c r="B6150" s="867" t="s">
        <v>3626</v>
      </c>
      <c r="C6150" s="867" t="s">
        <v>3031</v>
      </c>
      <c r="D6150" s="868" t="s">
        <v>7854</v>
      </c>
      <c r="E6150" s="870">
        <v>4200</v>
      </c>
      <c r="F6150" s="869" t="s">
        <v>15697</v>
      </c>
      <c r="G6150" s="868" t="s">
        <v>15696</v>
      </c>
      <c r="H6150" s="867" t="s">
        <v>7756</v>
      </c>
      <c r="I6150" s="867" t="s">
        <v>2772</v>
      </c>
      <c r="J6150" s="867" t="s">
        <v>7773</v>
      </c>
      <c r="K6150" s="866">
        <v>3</v>
      </c>
      <c r="L6150" s="866">
        <v>12</v>
      </c>
      <c r="M6150" s="865">
        <v>53729.141658923581</v>
      </c>
      <c r="N6150" s="866">
        <v>1</v>
      </c>
      <c r="O6150" s="866">
        <v>6</v>
      </c>
      <c r="P6150" s="865">
        <v>26082.9</v>
      </c>
    </row>
    <row r="6151" spans="1:16" ht="33.75" x14ac:dyDescent="0.25">
      <c r="A6151" s="867" t="s">
        <v>7760</v>
      </c>
      <c r="B6151" s="867" t="s">
        <v>3626</v>
      </c>
      <c r="C6151" s="867" t="s">
        <v>3031</v>
      </c>
      <c r="D6151" s="868" t="s">
        <v>8458</v>
      </c>
      <c r="E6151" s="870">
        <v>3200</v>
      </c>
      <c r="F6151" s="869" t="s">
        <v>15695</v>
      </c>
      <c r="G6151" s="868" t="s">
        <v>15694</v>
      </c>
      <c r="H6151" s="867" t="s">
        <v>7756</v>
      </c>
      <c r="I6151" s="867" t="s">
        <v>2703</v>
      </c>
      <c r="J6151" s="867" t="s">
        <v>7773</v>
      </c>
      <c r="K6151" s="866">
        <v>1</v>
      </c>
      <c r="L6151" s="866">
        <v>3</v>
      </c>
      <c r="M6151" s="865">
        <v>10234.122220747349</v>
      </c>
      <c r="N6151" s="866">
        <v>0</v>
      </c>
      <c r="O6151" s="866">
        <v>0</v>
      </c>
      <c r="P6151" s="865">
        <v>0</v>
      </c>
    </row>
    <row r="6152" spans="1:16" ht="33.75" x14ac:dyDescent="0.25">
      <c r="A6152" s="867" t="s">
        <v>7760</v>
      </c>
      <c r="B6152" s="867" t="s">
        <v>3626</v>
      </c>
      <c r="C6152" s="867" t="s">
        <v>3031</v>
      </c>
      <c r="D6152" s="868" t="s">
        <v>7863</v>
      </c>
      <c r="E6152" s="870">
        <v>2500</v>
      </c>
      <c r="F6152" s="869" t="s">
        <v>15693</v>
      </c>
      <c r="G6152" s="868" t="s">
        <v>15692</v>
      </c>
      <c r="H6152" s="867" t="s">
        <v>7796</v>
      </c>
      <c r="I6152" s="867" t="s">
        <v>2704</v>
      </c>
      <c r="J6152" s="867" t="s">
        <v>7773</v>
      </c>
      <c r="K6152" s="866">
        <v>3</v>
      </c>
      <c r="L6152" s="866">
        <v>12</v>
      </c>
      <c r="M6152" s="865">
        <v>31981.631939835464</v>
      </c>
      <c r="N6152" s="866">
        <v>1</v>
      </c>
      <c r="O6152" s="866">
        <v>6</v>
      </c>
      <c r="P6152" s="865">
        <v>15882.9</v>
      </c>
    </row>
    <row r="6153" spans="1:16" ht="33.75" x14ac:dyDescent="0.25">
      <c r="A6153" s="867" t="s">
        <v>7760</v>
      </c>
      <c r="B6153" s="867" t="s">
        <v>3626</v>
      </c>
      <c r="C6153" s="867" t="s">
        <v>3031</v>
      </c>
      <c r="D6153" s="868" t="s">
        <v>7854</v>
      </c>
      <c r="E6153" s="870">
        <v>4200</v>
      </c>
      <c r="F6153" s="869" t="s">
        <v>15691</v>
      </c>
      <c r="G6153" s="868" t="s">
        <v>15690</v>
      </c>
      <c r="H6153" s="867" t="s">
        <v>7756</v>
      </c>
      <c r="I6153" s="867" t="s">
        <v>2892</v>
      </c>
      <c r="J6153" s="867" t="s">
        <v>7821</v>
      </c>
      <c r="K6153" s="866">
        <v>2</v>
      </c>
      <c r="L6153" s="866">
        <v>12</v>
      </c>
      <c r="M6153" s="865">
        <v>53729.141658923581</v>
      </c>
      <c r="N6153" s="866">
        <v>2</v>
      </c>
      <c r="O6153" s="866">
        <v>6</v>
      </c>
      <c r="P6153" s="865">
        <v>26082.9</v>
      </c>
    </row>
    <row r="6154" spans="1:16" ht="33.75" x14ac:dyDescent="0.25">
      <c r="A6154" s="867" t="s">
        <v>7760</v>
      </c>
      <c r="B6154" s="867" t="s">
        <v>3626</v>
      </c>
      <c r="C6154" s="867" t="s">
        <v>3031</v>
      </c>
      <c r="D6154" s="868" t="s">
        <v>9001</v>
      </c>
      <c r="E6154" s="870">
        <v>3500</v>
      </c>
      <c r="F6154" s="869" t="s">
        <v>15689</v>
      </c>
      <c r="G6154" s="868" t="s">
        <v>15688</v>
      </c>
      <c r="H6154" s="867" t="s">
        <v>2751</v>
      </c>
      <c r="I6154" s="867" t="s">
        <v>2741</v>
      </c>
      <c r="J6154" s="867" t="s">
        <v>15687</v>
      </c>
      <c r="K6154" s="866">
        <v>5</v>
      </c>
      <c r="L6154" s="866">
        <v>12</v>
      </c>
      <c r="M6154" s="865">
        <v>44774.284715769652</v>
      </c>
      <c r="N6154" s="866">
        <v>3</v>
      </c>
      <c r="O6154" s="866">
        <v>6</v>
      </c>
      <c r="P6154" s="865">
        <v>21882.9</v>
      </c>
    </row>
    <row r="6155" spans="1:16" ht="33.75" x14ac:dyDescent="0.25">
      <c r="A6155" s="867" t="s">
        <v>7760</v>
      </c>
      <c r="B6155" s="867" t="s">
        <v>3626</v>
      </c>
      <c r="C6155" s="867" t="s">
        <v>3031</v>
      </c>
      <c r="D6155" s="868" t="s">
        <v>15686</v>
      </c>
      <c r="E6155" s="870">
        <v>4200</v>
      </c>
      <c r="F6155" s="869" t="s">
        <v>15685</v>
      </c>
      <c r="G6155" s="868" t="s">
        <v>15684</v>
      </c>
      <c r="H6155" s="867" t="s">
        <v>7756</v>
      </c>
      <c r="I6155" s="867" t="s">
        <v>2772</v>
      </c>
      <c r="J6155" s="867" t="s">
        <v>7844</v>
      </c>
      <c r="K6155" s="866">
        <v>4</v>
      </c>
      <c r="L6155" s="866">
        <v>12</v>
      </c>
      <c r="M6155" s="865">
        <v>53729.141658923581</v>
      </c>
      <c r="N6155" s="866">
        <v>2</v>
      </c>
      <c r="O6155" s="866">
        <v>6</v>
      </c>
      <c r="P6155" s="865">
        <v>26082.9</v>
      </c>
    </row>
    <row r="6156" spans="1:16" ht="33.75" x14ac:dyDescent="0.25">
      <c r="A6156" s="867" t="s">
        <v>7760</v>
      </c>
      <c r="B6156" s="867" t="s">
        <v>3626</v>
      </c>
      <c r="C6156" s="867" t="s">
        <v>3031</v>
      </c>
      <c r="D6156" s="868" t="s">
        <v>7930</v>
      </c>
      <c r="E6156" s="870">
        <v>4200</v>
      </c>
      <c r="F6156" s="869" t="s">
        <v>15683</v>
      </c>
      <c r="G6156" s="868" t="s">
        <v>15682</v>
      </c>
      <c r="H6156" s="867" t="s">
        <v>7756</v>
      </c>
      <c r="I6156" s="867" t="s">
        <v>2772</v>
      </c>
      <c r="J6156" s="867" t="s">
        <v>7769</v>
      </c>
      <c r="K6156" s="866">
        <v>3</v>
      </c>
      <c r="L6156" s="866">
        <v>12</v>
      </c>
      <c r="M6156" s="865">
        <v>53729.141658923581</v>
      </c>
      <c r="N6156" s="866">
        <v>2</v>
      </c>
      <c r="O6156" s="866">
        <v>6</v>
      </c>
      <c r="P6156" s="865">
        <v>26082.9</v>
      </c>
    </row>
    <row r="6157" spans="1:16" x14ac:dyDescent="0.25">
      <c r="A6157" s="1772" t="s">
        <v>2848</v>
      </c>
      <c r="B6157" s="1772"/>
      <c r="C6157" s="1772"/>
      <c r="D6157" s="1772"/>
      <c r="E6157" s="1772"/>
      <c r="F6157" s="1772" t="s">
        <v>378</v>
      </c>
      <c r="G6157" s="1772"/>
      <c r="H6157" s="1772"/>
      <c r="I6157" s="1772"/>
      <c r="J6157" s="1772"/>
      <c r="K6157" s="1771" t="s">
        <v>2847</v>
      </c>
      <c r="L6157" s="1771"/>
      <c r="M6157" s="1771"/>
      <c r="N6157" s="1771" t="s">
        <v>2846</v>
      </c>
      <c r="O6157" s="1771"/>
      <c r="P6157" s="1771"/>
    </row>
    <row r="6158" spans="1:16" ht="78" customHeight="1" x14ac:dyDescent="0.25">
      <c r="A6158" s="1535" t="s">
        <v>2845</v>
      </c>
      <c r="B6158" s="1535" t="s">
        <v>5</v>
      </c>
      <c r="C6158" s="1535" t="s">
        <v>2844</v>
      </c>
      <c r="D6158" s="1535" t="s">
        <v>2843</v>
      </c>
      <c r="E6158" s="1536" t="s">
        <v>2842</v>
      </c>
      <c r="F6158" s="1537" t="s">
        <v>2841</v>
      </c>
      <c r="G6158" s="1540" t="s">
        <v>2840</v>
      </c>
      <c r="H6158" s="1535" t="s">
        <v>2839</v>
      </c>
      <c r="I6158" s="1535" t="s">
        <v>2838</v>
      </c>
      <c r="J6158" s="1535" t="s">
        <v>2837</v>
      </c>
      <c r="K6158" s="1538" t="s">
        <v>2836</v>
      </c>
      <c r="L6158" s="1538" t="s">
        <v>2835</v>
      </c>
      <c r="M6158" s="1539" t="s">
        <v>2834</v>
      </c>
      <c r="N6158" s="1538" t="s">
        <v>2836</v>
      </c>
      <c r="O6158" s="1538" t="s">
        <v>2835</v>
      </c>
      <c r="P6158" s="1539" t="s">
        <v>2834</v>
      </c>
    </row>
    <row r="6159" spans="1:16" ht="33.75" x14ac:dyDescent="0.25">
      <c r="A6159" s="867" t="s">
        <v>7760</v>
      </c>
      <c r="B6159" s="867" t="s">
        <v>3626</v>
      </c>
      <c r="C6159" s="867" t="s">
        <v>3031</v>
      </c>
      <c r="D6159" s="868" t="s">
        <v>7829</v>
      </c>
      <c r="E6159" s="870">
        <v>3200</v>
      </c>
      <c r="F6159" s="869" t="s">
        <v>15681</v>
      </c>
      <c r="G6159" s="868" t="s">
        <v>15680</v>
      </c>
      <c r="H6159" s="867" t="s">
        <v>7796</v>
      </c>
      <c r="I6159" s="867" t="s">
        <v>6461</v>
      </c>
      <c r="J6159" s="867" t="s">
        <v>8010</v>
      </c>
      <c r="K6159" s="866">
        <v>3</v>
      </c>
      <c r="L6159" s="866">
        <v>9</v>
      </c>
      <c r="M6159" s="865">
        <v>30702.366662242046</v>
      </c>
      <c r="N6159" s="866">
        <v>0</v>
      </c>
      <c r="O6159" s="866">
        <v>0</v>
      </c>
      <c r="P6159" s="865">
        <v>0</v>
      </c>
    </row>
    <row r="6160" spans="1:16" ht="33.75" x14ac:dyDescent="0.25">
      <c r="A6160" s="867" t="s">
        <v>7760</v>
      </c>
      <c r="B6160" s="867" t="s">
        <v>3626</v>
      </c>
      <c r="C6160" s="867" t="s">
        <v>3031</v>
      </c>
      <c r="D6160" s="868" t="s">
        <v>8292</v>
      </c>
      <c r="E6160" s="870">
        <v>1500</v>
      </c>
      <c r="F6160" s="869" t="s">
        <v>15679</v>
      </c>
      <c r="G6160" s="868" t="s">
        <v>15678</v>
      </c>
      <c r="H6160" s="867"/>
      <c r="I6160" s="867"/>
      <c r="J6160" s="867"/>
      <c r="K6160" s="866">
        <v>3</v>
      </c>
      <c r="L6160" s="866">
        <v>12</v>
      </c>
      <c r="M6160" s="865">
        <v>19188.979163901276</v>
      </c>
      <c r="N6160" s="866">
        <v>1</v>
      </c>
      <c r="O6160" s="866">
        <v>6</v>
      </c>
      <c r="P6160" s="865">
        <v>9882.9</v>
      </c>
    </row>
    <row r="6161" spans="1:16" ht="33.75" x14ac:dyDescent="0.25">
      <c r="A6161" s="867" t="s">
        <v>7760</v>
      </c>
      <c r="B6161" s="867" t="s">
        <v>3626</v>
      </c>
      <c r="C6161" s="867" t="s">
        <v>3031</v>
      </c>
      <c r="D6161" s="868" t="s">
        <v>15677</v>
      </c>
      <c r="E6161" s="870">
        <v>2200</v>
      </c>
      <c r="F6161" s="869" t="s">
        <v>15676</v>
      </c>
      <c r="G6161" s="868" t="s">
        <v>15675</v>
      </c>
      <c r="H6161" s="867"/>
      <c r="I6161" s="867"/>
      <c r="J6161" s="867"/>
      <c r="K6161" s="866">
        <v>2</v>
      </c>
      <c r="L6161" s="866">
        <v>12</v>
      </c>
      <c r="M6161" s="865">
        <v>28143.836107055209</v>
      </c>
      <c r="N6161" s="866">
        <v>2</v>
      </c>
      <c r="O6161" s="866">
        <v>6</v>
      </c>
      <c r="P6161" s="865">
        <v>14082.9</v>
      </c>
    </row>
    <row r="6162" spans="1:16" ht="33.75" x14ac:dyDescent="0.25">
      <c r="A6162" s="867" t="s">
        <v>7760</v>
      </c>
      <c r="B6162" s="867" t="s">
        <v>3626</v>
      </c>
      <c r="C6162" s="867" t="s">
        <v>3031</v>
      </c>
      <c r="D6162" s="868" t="s">
        <v>8237</v>
      </c>
      <c r="E6162" s="870">
        <v>3000</v>
      </c>
      <c r="F6162" s="869" t="s">
        <v>15674</v>
      </c>
      <c r="G6162" s="868" t="s">
        <v>15673</v>
      </c>
      <c r="H6162" s="867" t="s">
        <v>7796</v>
      </c>
      <c r="I6162" s="867" t="s">
        <v>6461</v>
      </c>
      <c r="J6162" s="867" t="s">
        <v>11314</v>
      </c>
      <c r="K6162" s="866">
        <v>2</v>
      </c>
      <c r="L6162" s="866">
        <v>4</v>
      </c>
      <c r="M6162" s="865">
        <v>12792.652775934186</v>
      </c>
      <c r="N6162" s="866">
        <v>0</v>
      </c>
      <c r="O6162" s="866">
        <v>0</v>
      </c>
      <c r="P6162" s="865">
        <v>0</v>
      </c>
    </row>
    <row r="6163" spans="1:16" ht="33.75" x14ac:dyDescent="0.25">
      <c r="A6163" s="867" t="s">
        <v>7760</v>
      </c>
      <c r="B6163" s="867" t="s">
        <v>3626</v>
      </c>
      <c r="C6163" s="867" t="s">
        <v>3031</v>
      </c>
      <c r="D6163" s="868" t="s">
        <v>7854</v>
      </c>
      <c r="E6163" s="870">
        <v>4200</v>
      </c>
      <c r="F6163" s="869" t="s">
        <v>15672</v>
      </c>
      <c r="G6163" s="868" t="s">
        <v>15671</v>
      </c>
      <c r="H6163" s="867" t="s">
        <v>7756</v>
      </c>
      <c r="I6163" s="867" t="s">
        <v>2892</v>
      </c>
      <c r="J6163" s="867" t="s">
        <v>7967</v>
      </c>
      <c r="K6163" s="866">
        <v>4</v>
      </c>
      <c r="L6163" s="866">
        <v>12</v>
      </c>
      <c r="M6163" s="865">
        <v>53729.141658923581</v>
      </c>
      <c r="N6163" s="866">
        <v>3</v>
      </c>
      <c r="O6163" s="866">
        <v>6</v>
      </c>
      <c r="P6163" s="865">
        <v>26082.9</v>
      </c>
    </row>
    <row r="6164" spans="1:16" ht="33.75" x14ac:dyDescent="0.25">
      <c r="A6164" s="867" t="s">
        <v>7760</v>
      </c>
      <c r="B6164" s="867" t="s">
        <v>3626</v>
      </c>
      <c r="C6164" s="867" t="s">
        <v>3031</v>
      </c>
      <c r="D6164" s="868" t="s">
        <v>7829</v>
      </c>
      <c r="E6164" s="870">
        <v>3200</v>
      </c>
      <c r="F6164" s="869" t="s">
        <v>15670</v>
      </c>
      <c r="G6164" s="868" t="s">
        <v>15669</v>
      </c>
      <c r="H6164" s="867" t="s">
        <v>7756</v>
      </c>
      <c r="I6164" s="867" t="s">
        <v>2892</v>
      </c>
      <c r="J6164" s="867" t="s">
        <v>7900</v>
      </c>
      <c r="K6164" s="866">
        <v>3</v>
      </c>
      <c r="L6164" s="866">
        <v>12</v>
      </c>
      <c r="M6164" s="865">
        <v>40936.488882989397</v>
      </c>
      <c r="N6164" s="866">
        <v>2</v>
      </c>
      <c r="O6164" s="866">
        <v>6</v>
      </c>
      <c r="P6164" s="865">
        <v>20082.900000000001</v>
      </c>
    </row>
    <row r="6165" spans="1:16" ht="33.75" x14ac:dyDescent="0.25">
      <c r="A6165" s="867" t="s">
        <v>7760</v>
      </c>
      <c r="B6165" s="867" t="s">
        <v>3626</v>
      </c>
      <c r="C6165" s="867" t="s">
        <v>3031</v>
      </c>
      <c r="D6165" s="868" t="s">
        <v>7776</v>
      </c>
      <c r="E6165" s="870">
        <v>4200</v>
      </c>
      <c r="F6165" s="869" t="s">
        <v>15668</v>
      </c>
      <c r="G6165" s="868" t="s">
        <v>15667</v>
      </c>
      <c r="H6165" s="867" t="s">
        <v>7756</v>
      </c>
      <c r="I6165" s="867" t="s">
        <v>2892</v>
      </c>
      <c r="J6165" s="867" t="s">
        <v>7783</v>
      </c>
      <c r="K6165" s="866">
        <v>5</v>
      </c>
      <c r="L6165" s="866">
        <v>12</v>
      </c>
      <c r="M6165" s="865">
        <v>40936.488882989397</v>
      </c>
      <c r="N6165" s="866">
        <v>0</v>
      </c>
      <c r="O6165" s="866">
        <v>0</v>
      </c>
      <c r="P6165" s="865">
        <v>0</v>
      </c>
    </row>
    <row r="6166" spans="1:16" ht="33.75" x14ac:dyDescent="0.25">
      <c r="A6166" s="867" t="s">
        <v>7760</v>
      </c>
      <c r="B6166" s="867" t="s">
        <v>3626</v>
      </c>
      <c r="C6166" s="867" t="s">
        <v>3031</v>
      </c>
      <c r="D6166" s="868" t="s">
        <v>8651</v>
      </c>
      <c r="E6166" s="870">
        <v>4200</v>
      </c>
      <c r="F6166" s="869" t="s">
        <v>15666</v>
      </c>
      <c r="G6166" s="868" t="s">
        <v>15665</v>
      </c>
      <c r="H6166" s="867" t="s">
        <v>7756</v>
      </c>
      <c r="I6166" s="867" t="s">
        <v>2676</v>
      </c>
      <c r="J6166" s="867" t="s">
        <v>7805</v>
      </c>
      <c r="K6166" s="866">
        <v>3</v>
      </c>
      <c r="L6166" s="866">
        <v>10</v>
      </c>
      <c r="M6166" s="865">
        <v>44774.284715769652</v>
      </c>
      <c r="N6166" s="866">
        <v>2</v>
      </c>
      <c r="O6166" s="866">
        <v>6</v>
      </c>
      <c r="P6166" s="865">
        <v>26082.9</v>
      </c>
    </row>
    <row r="6167" spans="1:16" ht="33.75" x14ac:dyDescent="0.25">
      <c r="A6167" s="867" t="s">
        <v>7760</v>
      </c>
      <c r="B6167" s="867" t="s">
        <v>3626</v>
      </c>
      <c r="C6167" s="867" t="s">
        <v>3031</v>
      </c>
      <c r="D6167" s="868" t="s">
        <v>1876</v>
      </c>
      <c r="E6167" s="870">
        <v>2200</v>
      </c>
      <c r="F6167" s="869" t="s">
        <v>15664</v>
      </c>
      <c r="G6167" s="868" t="s">
        <v>15663</v>
      </c>
      <c r="H6167" s="867" t="s">
        <v>2751</v>
      </c>
      <c r="I6167" s="867" t="s">
        <v>2680</v>
      </c>
      <c r="J6167" s="867" t="s">
        <v>12867</v>
      </c>
      <c r="K6167" s="866">
        <v>1</v>
      </c>
      <c r="L6167" s="866">
        <v>1</v>
      </c>
      <c r="M6167" s="865">
        <v>2345.3196755879339</v>
      </c>
      <c r="N6167" s="866">
        <v>0</v>
      </c>
      <c r="O6167" s="866">
        <v>0</v>
      </c>
      <c r="P6167" s="865">
        <v>0</v>
      </c>
    </row>
    <row r="6168" spans="1:16" ht="33.75" x14ac:dyDescent="0.25">
      <c r="A6168" s="867" t="s">
        <v>7760</v>
      </c>
      <c r="B6168" s="867" t="s">
        <v>3626</v>
      </c>
      <c r="C6168" s="867" t="s">
        <v>3031</v>
      </c>
      <c r="D6168" s="868" t="s">
        <v>8006</v>
      </c>
      <c r="E6168" s="870">
        <v>4200</v>
      </c>
      <c r="F6168" s="869" t="s">
        <v>15662</v>
      </c>
      <c r="G6168" s="868" t="s">
        <v>15661</v>
      </c>
      <c r="H6168" s="867" t="s">
        <v>7756</v>
      </c>
      <c r="I6168" s="867" t="s">
        <v>2667</v>
      </c>
      <c r="J6168" s="867" t="s">
        <v>7967</v>
      </c>
      <c r="K6168" s="866">
        <v>3</v>
      </c>
      <c r="L6168" s="866">
        <v>12</v>
      </c>
      <c r="M6168" s="865">
        <v>53729.141658923581</v>
      </c>
      <c r="N6168" s="866">
        <v>1</v>
      </c>
      <c r="O6168" s="866">
        <v>6</v>
      </c>
      <c r="P6168" s="865">
        <v>26082.9</v>
      </c>
    </row>
    <row r="6169" spans="1:16" ht="33.75" x14ac:dyDescent="0.25">
      <c r="A6169" s="867" t="s">
        <v>7760</v>
      </c>
      <c r="B6169" s="867" t="s">
        <v>3626</v>
      </c>
      <c r="C6169" s="867" t="s">
        <v>3031</v>
      </c>
      <c r="D6169" s="868" t="s">
        <v>15471</v>
      </c>
      <c r="E6169" s="870">
        <v>4200</v>
      </c>
      <c r="F6169" s="869" t="s">
        <v>15660</v>
      </c>
      <c r="G6169" s="868" t="s">
        <v>15659</v>
      </c>
      <c r="H6169" s="867" t="s">
        <v>7756</v>
      </c>
      <c r="I6169" s="867" t="s">
        <v>2703</v>
      </c>
      <c r="J6169" s="867" t="s">
        <v>7900</v>
      </c>
      <c r="K6169" s="866">
        <v>2</v>
      </c>
      <c r="L6169" s="866">
        <v>12</v>
      </c>
      <c r="M6169" s="865">
        <v>53729.141658923581</v>
      </c>
      <c r="N6169" s="866">
        <v>1</v>
      </c>
      <c r="O6169" s="866">
        <v>6</v>
      </c>
      <c r="P6169" s="865">
        <v>26082.9</v>
      </c>
    </row>
    <row r="6170" spans="1:16" ht="33.75" x14ac:dyDescent="0.25">
      <c r="A6170" s="867" t="s">
        <v>7760</v>
      </c>
      <c r="B6170" s="867" t="s">
        <v>3626</v>
      </c>
      <c r="C6170" s="867" t="s">
        <v>3031</v>
      </c>
      <c r="D6170" s="868" t="s">
        <v>8820</v>
      </c>
      <c r="E6170" s="870">
        <v>4200</v>
      </c>
      <c r="F6170" s="869" t="s">
        <v>15658</v>
      </c>
      <c r="G6170" s="868" t="s">
        <v>15657</v>
      </c>
      <c r="H6170" s="867" t="s">
        <v>7756</v>
      </c>
      <c r="I6170" s="867" t="s">
        <v>2883</v>
      </c>
      <c r="J6170" s="867" t="s">
        <v>7800</v>
      </c>
      <c r="K6170" s="866">
        <v>4</v>
      </c>
      <c r="L6170" s="866">
        <v>12</v>
      </c>
      <c r="M6170" s="865">
        <v>53729.141658923581</v>
      </c>
      <c r="N6170" s="866">
        <v>2</v>
      </c>
      <c r="O6170" s="866">
        <v>6</v>
      </c>
      <c r="P6170" s="865">
        <v>26082.9</v>
      </c>
    </row>
    <row r="6171" spans="1:16" ht="33.75" x14ac:dyDescent="0.25">
      <c r="A6171" s="867" t="s">
        <v>7760</v>
      </c>
      <c r="B6171" s="867" t="s">
        <v>3626</v>
      </c>
      <c r="C6171" s="867" t="s">
        <v>3031</v>
      </c>
      <c r="D6171" s="868" t="s">
        <v>7791</v>
      </c>
      <c r="E6171" s="870">
        <v>4200</v>
      </c>
      <c r="F6171" s="869" t="s">
        <v>15656</v>
      </c>
      <c r="G6171" s="868" t="s">
        <v>15655</v>
      </c>
      <c r="H6171" s="867" t="s">
        <v>7756</v>
      </c>
      <c r="I6171" s="867" t="s">
        <v>2745</v>
      </c>
      <c r="J6171" s="867" t="s">
        <v>8732</v>
      </c>
      <c r="K6171" s="866">
        <v>6</v>
      </c>
      <c r="L6171" s="866">
        <v>12</v>
      </c>
      <c r="M6171" s="865">
        <v>53729.141658923581</v>
      </c>
      <c r="N6171" s="866">
        <v>2</v>
      </c>
      <c r="O6171" s="866">
        <v>4</v>
      </c>
      <c r="P6171" s="865">
        <v>17388.599999999999</v>
      </c>
    </row>
    <row r="6172" spans="1:16" ht="33.75" x14ac:dyDescent="0.25">
      <c r="A6172" s="867" t="s">
        <v>7760</v>
      </c>
      <c r="B6172" s="867" t="s">
        <v>3626</v>
      </c>
      <c r="C6172" s="867" t="s">
        <v>3031</v>
      </c>
      <c r="D6172" s="868" t="s">
        <v>7772</v>
      </c>
      <c r="E6172" s="870">
        <v>4200</v>
      </c>
      <c r="F6172" s="869" t="s">
        <v>15654</v>
      </c>
      <c r="G6172" s="868" t="s">
        <v>15653</v>
      </c>
      <c r="H6172" s="867" t="s">
        <v>7756</v>
      </c>
      <c r="I6172" s="867" t="s">
        <v>2892</v>
      </c>
      <c r="J6172" s="867" t="s">
        <v>8314</v>
      </c>
      <c r="K6172" s="866">
        <v>3</v>
      </c>
      <c r="L6172" s="866">
        <v>12</v>
      </c>
      <c r="M6172" s="865">
        <v>53729.141658923581</v>
      </c>
      <c r="N6172" s="866">
        <v>3</v>
      </c>
      <c r="O6172" s="866">
        <v>6</v>
      </c>
      <c r="P6172" s="865">
        <v>26082.9</v>
      </c>
    </row>
    <row r="6173" spans="1:16" ht="33.75" x14ac:dyDescent="0.25">
      <c r="A6173" s="867" t="s">
        <v>7760</v>
      </c>
      <c r="B6173" s="867" t="s">
        <v>3626</v>
      </c>
      <c r="C6173" s="867" t="s">
        <v>3031</v>
      </c>
      <c r="D6173" s="868" t="s">
        <v>8145</v>
      </c>
      <c r="E6173" s="870">
        <v>7500</v>
      </c>
      <c r="F6173" s="869" t="s">
        <v>15652</v>
      </c>
      <c r="G6173" s="868" t="s">
        <v>15651</v>
      </c>
      <c r="H6173" s="867" t="s">
        <v>7756</v>
      </c>
      <c r="I6173" s="867" t="s">
        <v>4016</v>
      </c>
      <c r="J6173" s="867" t="s">
        <v>8199</v>
      </c>
      <c r="K6173" s="866">
        <v>2</v>
      </c>
      <c r="L6173" s="866">
        <v>12</v>
      </c>
      <c r="M6173" s="865">
        <v>95944.89581950639</v>
      </c>
      <c r="N6173" s="866">
        <v>1</v>
      </c>
      <c r="O6173" s="866">
        <v>6</v>
      </c>
      <c r="P6173" s="865">
        <v>45882.9</v>
      </c>
    </row>
    <row r="6174" spans="1:16" ht="33.75" x14ac:dyDescent="0.25">
      <c r="A6174" s="867" t="s">
        <v>7760</v>
      </c>
      <c r="B6174" s="867" t="s">
        <v>3626</v>
      </c>
      <c r="C6174" s="867" t="s">
        <v>3031</v>
      </c>
      <c r="D6174" s="868" t="s">
        <v>7829</v>
      </c>
      <c r="E6174" s="870">
        <v>3200</v>
      </c>
      <c r="F6174" s="869" t="s">
        <v>15650</v>
      </c>
      <c r="G6174" s="868" t="s">
        <v>15649</v>
      </c>
      <c r="H6174" s="867" t="s">
        <v>7756</v>
      </c>
      <c r="I6174" s="867" t="s">
        <v>2892</v>
      </c>
      <c r="J6174" s="867" t="s">
        <v>7894</v>
      </c>
      <c r="K6174" s="866">
        <v>3</v>
      </c>
      <c r="L6174" s="866">
        <v>12</v>
      </c>
      <c r="M6174" s="865">
        <v>40936.488882989397</v>
      </c>
      <c r="N6174" s="866">
        <v>2</v>
      </c>
      <c r="O6174" s="866">
        <v>6</v>
      </c>
      <c r="P6174" s="865">
        <v>20082.900000000001</v>
      </c>
    </row>
    <row r="6175" spans="1:16" ht="33.75" x14ac:dyDescent="0.25">
      <c r="A6175" s="867" t="s">
        <v>7760</v>
      </c>
      <c r="B6175" s="867" t="s">
        <v>3626</v>
      </c>
      <c r="C6175" s="867" t="s">
        <v>3031</v>
      </c>
      <c r="D6175" s="868" t="s">
        <v>7854</v>
      </c>
      <c r="E6175" s="870">
        <v>4200</v>
      </c>
      <c r="F6175" s="869" t="s">
        <v>15648</v>
      </c>
      <c r="G6175" s="868" t="s">
        <v>15647</v>
      </c>
      <c r="H6175" s="867" t="s">
        <v>7796</v>
      </c>
      <c r="I6175" s="867" t="s">
        <v>7822</v>
      </c>
      <c r="J6175" s="867" t="s">
        <v>7881</v>
      </c>
      <c r="K6175" s="866">
        <v>3</v>
      </c>
      <c r="L6175" s="866">
        <v>12</v>
      </c>
      <c r="M6175" s="865">
        <v>53729.141658923581</v>
      </c>
      <c r="N6175" s="866">
        <v>0</v>
      </c>
      <c r="O6175" s="866">
        <v>0</v>
      </c>
      <c r="P6175" s="865">
        <v>0</v>
      </c>
    </row>
    <row r="6176" spans="1:16" ht="33.75" x14ac:dyDescent="0.25">
      <c r="A6176" s="867" t="s">
        <v>7760</v>
      </c>
      <c r="B6176" s="867" t="s">
        <v>3626</v>
      </c>
      <c r="C6176" s="867" t="s">
        <v>3031</v>
      </c>
      <c r="D6176" s="868" t="s">
        <v>15646</v>
      </c>
      <c r="E6176" s="870">
        <v>7500</v>
      </c>
      <c r="F6176" s="869" t="s">
        <v>15645</v>
      </c>
      <c r="G6176" s="868" t="s">
        <v>15644</v>
      </c>
      <c r="H6176" s="867" t="s">
        <v>7817</v>
      </c>
      <c r="I6176" s="867" t="s">
        <v>2737</v>
      </c>
      <c r="J6176" s="867" t="s">
        <v>6</v>
      </c>
      <c r="K6176" s="866">
        <v>4</v>
      </c>
      <c r="L6176" s="866">
        <v>12</v>
      </c>
      <c r="M6176" s="865">
        <v>70359.590267638021</v>
      </c>
      <c r="N6176" s="866">
        <v>1</v>
      </c>
      <c r="O6176" s="866">
        <v>6</v>
      </c>
      <c r="P6176" s="865">
        <v>45882.9</v>
      </c>
    </row>
    <row r="6177" spans="1:16" ht="33.75" x14ac:dyDescent="0.25">
      <c r="A6177" s="867" t="s">
        <v>7760</v>
      </c>
      <c r="B6177" s="867" t="s">
        <v>3626</v>
      </c>
      <c r="C6177" s="867" t="s">
        <v>3031</v>
      </c>
      <c r="D6177" s="868" t="s">
        <v>9426</v>
      </c>
      <c r="E6177" s="870">
        <v>4200</v>
      </c>
      <c r="F6177" s="869" t="s">
        <v>15643</v>
      </c>
      <c r="G6177" s="868" t="s">
        <v>15642</v>
      </c>
      <c r="H6177" s="867" t="s">
        <v>7756</v>
      </c>
      <c r="I6177" s="867" t="s">
        <v>2685</v>
      </c>
      <c r="J6177" s="867" t="s">
        <v>8036</v>
      </c>
      <c r="K6177" s="866">
        <v>6</v>
      </c>
      <c r="L6177" s="866">
        <v>12</v>
      </c>
      <c r="M6177" s="865">
        <v>53729.141658923581</v>
      </c>
      <c r="N6177" s="866">
        <v>0</v>
      </c>
      <c r="O6177" s="866">
        <v>0</v>
      </c>
      <c r="P6177" s="865">
        <v>0</v>
      </c>
    </row>
    <row r="6178" spans="1:16" ht="33.75" x14ac:dyDescent="0.25">
      <c r="A6178" s="867" t="s">
        <v>7760</v>
      </c>
      <c r="B6178" s="867" t="s">
        <v>3626</v>
      </c>
      <c r="C6178" s="867" t="s">
        <v>3031</v>
      </c>
      <c r="D6178" s="868" t="s">
        <v>13046</v>
      </c>
      <c r="E6178" s="870">
        <v>5500</v>
      </c>
      <c r="F6178" s="869" t="s">
        <v>15641</v>
      </c>
      <c r="G6178" s="868" t="s">
        <v>15640</v>
      </c>
      <c r="H6178" s="867" t="s">
        <v>7756</v>
      </c>
      <c r="I6178" s="867" t="s">
        <v>4333</v>
      </c>
      <c r="J6178" s="867" t="s">
        <v>7985</v>
      </c>
      <c r="K6178" s="866">
        <v>2</v>
      </c>
      <c r="L6178" s="866">
        <v>12</v>
      </c>
      <c r="M6178" s="865">
        <v>70359.590267638021</v>
      </c>
      <c r="N6178" s="866">
        <v>1</v>
      </c>
      <c r="O6178" s="866">
        <v>6</v>
      </c>
      <c r="P6178" s="865">
        <v>33882.9</v>
      </c>
    </row>
    <row r="6179" spans="1:16" ht="33.75" x14ac:dyDescent="0.25">
      <c r="A6179" s="867" t="s">
        <v>7760</v>
      </c>
      <c r="B6179" s="867" t="s">
        <v>3626</v>
      </c>
      <c r="C6179" s="867" t="s">
        <v>3031</v>
      </c>
      <c r="D6179" s="868" t="s">
        <v>11159</v>
      </c>
      <c r="E6179" s="870">
        <v>7500</v>
      </c>
      <c r="F6179" s="869" t="s">
        <v>15639</v>
      </c>
      <c r="G6179" s="868" t="s">
        <v>15638</v>
      </c>
      <c r="H6179" s="867" t="s">
        <v>7756</v>
      </c>
      <c r="I6179" s="867" t="s">
        <v>2685</v>
      </c>
      <c r="J6179" s="867" t="s">
        <v>8178</v>
      </c>
      <c r="K6179" s="866">
        <v>2</v>
      </c>
      <c r="L6179" s="866">
        <v>12</v>
      </c>
      <c r="M6179" s="865">
        <v>95944.89581950639</v>
      </c>
      <c r="N6179" s="866">
        <v>1</v>
      </c>
      <c r="O6179" s="866">
        <v>6</v>
      </c>
      <c r="P6179" s="865">
        <v>45882.9</v>
      </c>
    </row>
    <row r="6180" spans="1:16" ht="33.75" x14ac:dyDescent="0.25">
      <c r="A6180" s="867" t="s">
        <v>7760</v>
      </c>
      <c r="B6180" s="867" t="s">
        <v>3626</v>
      </c>
      <c r="C6180" s="867" t="s">
        <v>3031</v>
      </c>
      <c r="D6180" s="868" t="s">
        <v>15637</v>
      </c>
      <c r="E6180" s="870">
        <v>4200</v>
      </c>
      <c r="F6180" s="869" t="s">
        <v>15636</v>
      </c>
      <c r="G6180" s="868" t="s">
        <v>15635</v>
      </c>
      <c r="H6180" s="867" t="s">
        <v>7817</v>
      </c>
      <c r="I6180" s="867" t="s">
        <v>15634</v>
      </c>
      <c r="J6180" s="867" t="s">
        <v>7836</v>
      </c>
      <c r="K6180" s="866">
        <v>2</v>
      </c>
      <c r="L6180" s="866">
        <v>12</v>
      </c>
      <c r="M6180" s="865">
        <v>53729.141658923581</v>
      </c>
      <c r="N6180" s="866">
        <v>1</v>
      </c>
      <c r="O6180" s="866">
        <v>6</v>
      </c>
      <c r="P6180" s="865">
        <v>26082.9</v>
      </c>
    </row>
    <row r="6181" spans="1:16" ht="33.75" x14ac:dyDescent="0.25">
      <c r="A6181" s="867" t="s">
        <v>7760</v>
      </c>
      <c r="B6181" s="867" t="s">
        <v>3626</v>
      </c>
      <c r="C6181" s="867" t="s">
        <v>3031</v>
      </c>
      <c r="D6181" s="868" t="s">
        <v>8391</v>
      </c>
      <c r="E6181" s="870">
        <v>7500</v>
      </c>
      <c r="F6181" s="869" t="s">
        <v>15633</v>
      </c>
      <c r="G6181" s="868" t="s">
        <v>15632</v>
      </c>
      <c r="H6181" s="867" t="s">
        <v>7756</v>
      </c>
      <c r="I6181" s="867" t="s">
        <v>2685</v>
      </c>
      <c r="J6181" s="867" t="s">
        <v>7967</v>
      </c>
      <c r="K6181" s="866">
        <v>7</v>
      </c>
      <c r="L6181" s="866">
        <v>12</v>
      </c>
      <c r="M6181" s="865">
        <v>95944.89581950639</v>
      </c>
      <c r="N6181" s="866">
        <v>1</v>
      </c>
      <c r="O6181" s="866">
        <v>2</v>
      </c>
      <c r="P6181" s="865">
        <v>15294.3</v>
      </c>
    </row>
    <row r="6182" spans="1:16" ht="33.75" x14ac:dyDescent="0.25">
      <c r="A6182" s="867" t="s">
        <v>7760</v>
      </c>
      <c r="B6182" s="867" t="s">
        <v>3626</v>
      </c>
      <c r="C6182" s="867" t="s">
        <v>3031</v>
      </c>
      <c r="D6182" s="868" t="s">
        <v>8448</v>
      </c>
      <c r="E6182" s="870">
        <v>6000</v>
      </c>
      <c r="F6182" s="869" t="s">
        <v>15631</v>
      </c>
      <c r="G6182" s="868" t="s">
        <v>15630</v>
      </c>
      <c r="H6182" s="867" t="s">
        <v>7817</v>
      </c>
      <c r="I6182" s="867" t="s">
        <v>2685</v>
      </c>
      <c r="J6182" s="867" t="s">
        <v>7971</v>
      </c>
      <c r="K6182" s="866">
        <v>8</v>
      </c>
      <c r="L6182" s="866">
        <v>12</v>
      </c>
      <c r="M6182" s="865">
        <v>70359.590267638021</v>
      </c>
      <c r="N6182" s="866">
        <v>2</v>
      </c>
      <c r="O6182" s="866">
        <v>6</v>
      </c>
      <c r="P6182" s="865">
        <v>36882.9</v>
      </c>
    </row>
    <row r="6183" spans="1:16" ht="33.75" x14ac:dyDescent="0.25">
      <c r="A6183" s="867" t="s">
        <v>7760</v>
      </c>
      <c r="B6183" s="867" t="s">
        <v>3626</v>
      </c>
      <c r="C6183" s="867" t="s">
        <v>3031</v>
      </c>
      <c r="D6183" s="868" t="s">
        <v>10970</v>
      </c>
      <c r="E6183" s="870">
        <v>6500</v>
      </c>
      <c r="F6183" s="869" t="s">
        <v>15629</v>
      </c>
      <c r="G6183" s="868" t="s">
        <v>15628</v>
      </c>
      <c r="H6183" s="867" t="s">
        <v>7796</v>
      </c>
      <c r="I6183" s="867" t="s">
        <v>2685</v>
      </c>
      <c r="J6183" s="867" t="s">
        <v>8178</v>
      </c>
      <c r="K6183" s="866">
        <v>7</v>
      </c>
      <c r="L6183" s="866">
        <v>12</v>
      </c>
      <c r="M6183" s="865">
        <v>53729.141658923581</v>
      </c>
      <c r="N6183" s="866">
        <v>2</v>
      </c>
      <c r="O6183" s="866">
        <v>6</v>
      </c>
      <c r="P6183" s="865">
        <v>39882.9</v>
      </c>
    </row>
    <row r="6184" spans="1:16" ht="33.75" x14ac:dyDescent="0.25">
      <c r="A6184" s="867" t="s">
        <v>7760</v>
      </c>
      <c r="B6184" s="867" t="s">
        <v>3626</v>
      </c>
      <c r="C6184" s="867" t="s">
        <v>3031</v>
      </c>
      <c r="D6184" s="868" t="s">
        <v>10970</v>
      </c>
      <c r="E6184" s="870">
        <v>6500</v>
      </c>
      <c r="F6184" s="869" t="s">
        <v>15627</v>
      </c>
      <c r="G6184" s="868" t="s">
        <v>15626</v>
      </c>
      <c r="H6184" s="867" t="s">
        <v>7817</v>
      </c>
      <c r="I6184" s="867" t="s">
        <v>15625</v>
      </c>
      <c r="J6184" s="867" t="s">
        <v>7927</v>
      </c>
      <c r="K6184" s="866">
        <v>7</v>
      </c>
      <c r="L6184" s="866">
        <v>12</v>
      </c>
      <c r="M6184" s="865">
        <v>53729.141658923581</v>
      </c>
      <c r="N6184" s="866">
        <v>1</v>
      </c>
      <c r="O6184" s="866">
        <v>6</v>
      </c>
      <c r="P6184" s="865">
        <v>39882.9</v>
      </c>
    </row>
    <row r="6185" spans="1:16" ht="33.75" x14ac:dyDescent="0.25">
      <c r="A6185" s="867" t="s">
        <v>7760</v>
      </c>
      <c r="B6185" s="867" t="s">
        <v>3626</v>
      </c>
      <c r="C6185" s="867" t="s">
        <v>3031</v>
      </c>
      <c r="D6185" s="868" t="s">
        <v>13037</v>
      </c>
      <c r="E6185" s="870">
        <v>5500</v>
      </c>
      <c r="F6185" s="869" t="s">
        <v>15624</v>
      </c>
      <c r="G6185" s="868" t="s">
        <v>15623</v>
      </c>
      <c r="H6185" s="867"/>
      <c r="I6185" s="867"/>
      <c r="J6185" s="867"/>
      <c r="K6185" s="866">
        <v>3</v>
      </c>
      <c r="L6185" s="866">
        <v>12</v>
      </c>
      <c r="M6185" s="865">
        <v>70359.590267638021</v>
      </c>
      <c r="N6185" s="866">
        <v>1</v>
      </c>
      <c r="O6185" s="866">
        <v>6</v>
      </c>
      <c r="P6185" s="865">
        <v>33882.9</v>
      </c>
    </row>
    <row r="6186" spans="1:16" ht="33.75" x14ac:dyDescent="0.25">
      <c r="A6186" s="867" t="s">
        <v>7760</v>
      </c>
      <c r="B6186" s="867" t="s">
        <v>3626</v>
      </c>
      <c r="C6186" s="867" t="s">
        <v>3031</v>
      </c>
      <c r="D6186" s="868" t="s">
        <v>15589</v>
      </c>
      <c r="E6186" s="870">
        <v>4200</v>
      </c>
      <c r="F6186" s="869" t="s">
        <v>15622</v>
      </c>
      <c r="G6186" s="868" t="s">
        <v>15621</v>
      </c>
      <c r="H6186" s="867" t="s">
        <v>7796</v>
      </c>
      <c r="I6186" s="867" t="s">
        <v>2685</v>
      </c>
      <c r="J6186" s="867" t="s">
        <v>15620</v>
      </c>
      <c r="K6186" s="866">
        <v>5</v>
      </c>
      <c r="L6186" s="866">
        <v>12</v>
      </c>
      <c r="M6186" s="865">
        <v>53729.141658923581</v>
      </c>
      <c r="N6186" s="866">
        <v>3</v>
      </c>
      <c r="O6186" s="866">
        <v>6</v>
      </c>
      <c r="P6186" s="865">
        <v>26082.9</v>
      </c>
    </row>
    <row r="6187" spans="1:16" ht="33.75" x14ac:dyDescent="0.25">
      <c r="A6187" s="867" t="s">
        <v>7760</v>
      </c>
      <c r="B6187" s="867" t="s">
        <v>3626</v>
      </c>
      <c r="C6187" s="867" t="s">
        <v>3031</v>
      </c>
      <c r="D6187" s="868" t="s">
        <v>10970</v>
      </c>
      <c r="E6187" s="870">
        <v>6500</v>
      </c>
      <c r="F6187" s="869" t="s">
        <v>15619</v>
      </c>
      <c r="G6187" s="868" t="s">
        <v>15618</v>
      </c>
      <c r="H6187" s="867" t="s">
        <v>7756</v>
      </c>
      <c r="I6187" s="867" t="s">
        <v>2737</v>
      </c>
      <c r="J6187" s="867" t="s">
        <v>8142</v>
      </c>
      <c r="K6187" s="866">
        <v>7</v>
      </c>
      <c r="L6187" s="866">
        <v>12</v>
      </c>
      <c r="M6187" s="865">
        <v>53729.141658923581</v>
      </c>
      <c r="N6187" s="866">
        <v>2</v>
      </c>
      <c r="O6187" s="866">
        <v>6</v>
      </c>
      <c r="P6187" s="865">
        <v>39882.9</v>
      </c>
    </row>
    <row r="6188" spans="1:16" ht="33.75" x14ac:dyDescent="0.25">
      <c r="A6188" s="867" t="s">
        <v>7760</v>
      </c>
      <c r="B6188" s="867" t="s">
        <v>3626</v>
      </c>
      <c r="C6188" s="867" t="s">
        <v>3031</v>
      </c>
      <c r="D6188" s="868" t="s">
        <v>8396</v>
      </c>
      <c r="E6188" s="870">
        <v>5500</v>
      </c>
      <c r="F6188" s="869" t="s">
        <v>15617</v>
      </c>
      <c r="G6188" s="868" t="s">
        <v>15616</v>
      </c>
      <c r="H6188" s="867" t="s">
        <v>7756</v>
      </c>
      <c r="I6188" s="867" t="s">
        <v>2685</v>
      </c>
      <c r="J6188" s="867" t="s">
        <v>7773</v>
      </c>
      <c r="K6188" s="866">
        <v>7</v>
      </c>
      <c r="L6188" s="866">
        <v>12</v>
      </c>
      <c r="M6188" s="865">
        <v>70359.590267638021</v>
      </c>
      <c r="N6188" s="866">
        <v>0</v>
      </c>
      <c r="O6188" s="866">
        <v>0</v>
      </c>
      <c r="P6188" s="865">
        <v>0</v>
      </c>
    </row>
    <row r="6189" spans="1:16" ht="33.75" x14ac:dyDescent="0.25">
      <c r="A6189" s="867" t="s">
        <v>7760</v>
      </c>
      <c r="B6189" s="867" t="s">
        <v>3626</v>
      </c>
      <c r="C6189" s="867" t="s">
        <v>3031</v>
      </c>
      <c r="D6189" s="868" t="s">
        <v>7772</v>
      </c>
      <c r="E6189" s="870">
        <v>4200</v>
      </c>
      <c r="F6189" s="869" t="s">
        <v>15615</v>
      </c>
      <c r="G6189" s="868" t="s">
        <v>15614</v>
      </c>
      <c r="H6189" s="867" t="s">
        <v>7756</v>
      </c>
      <c r="I6189" s="867" t="s">
        <v>2892</v>
      </c>
      <c r="J6189" s="867" t="s">
        <v>7844</v>
      </c>
      <c r="K6189" s="866">
        <v>5</v>
      </c>
      <c r="L6189" s="866">
        <v>12</v>
      </c>
      <c r="M6189" s="865">
        <v>53729.141658923581</v>
      </c>
      <c r="N6189" s="866">
        <v>1</v>
      </c>
      <c r="O6189" s="866">
        <v>6</v>
      </c>
      <c r="P6189" s="865">
        <v>26082.9</v>
      </c>
    </row>
    <row r="6190" spans="1:16" ht="33.75" x14ac:dyDescent="0.25">
      <c r="A6190" s="867" t="s">
        <v>7760</v>
      </c>
      <c r="B6190" s="867" t="s">
        <v>3626</v>
      </c>
      <c r="C6190" s="867" t="s">
        <v>3031</v>
      </c>
      <c r="D6190" s="868" t="s">
        <v>9448</v>
      </c>
      <c r="E6190" s="870">
        <v>5500</v>
      </c>
      <c r="F6190" s="869" t="s">
        <v>15613</v>
      </c>
      <c r="G6190" s="868" t="s">
        <v>15612</v>
      </c>
      <c r="H6190" s="867" t="s">
        <v>7756</v>
      </c>
      <c r="I6190" s="867" t="s">
        <v>2685</v>
      </c>
      <c r="J6190" s="867" t="s">
        <v>7773</v>
      </c>
      <c r="K6190" s="866">
        <v>2</v>
      </c>
      <c r="L6190" s="866">
        <v>6</v>
      </c>
      <c r="M6190" s="865">
        <v>35179.795133819011</v>
      </c>
      <c r="N6190" s="866">
        <v>0</v>
      </c>
      <c r="O6190" s="866">
        <v>0</v>
      </c>
      <c r="P6190" s="865">
        <v>0</v>
      </c>
    </row>
    <row r="6191" spans="1:16" ht="33.75" x14ac:dyDescent="0.25">
      <c r="A6191" s="867" t="s">
        <v>7760</v>
      </c>
      <c r="B6191" s="867" t="s">
        <v>3626</v>
      </c>
      <c r="C6191" s="867" t="s">
        <v>3031</v>
      </c>
      <c r="D6191" s="868" t="s">
        <v>11232</v>
      </c>
      <c r="E6191" s="870">
        <v>5500</v>
      </c>
      <c r="F6191" s="869" t="s">
        <v>15611</v>
      </c>
      <c r="G6191" s="868" t="s">
        <v>15610</v>
      </c>
      <c r="H6191" s="867" t="s">
        <v>7796</v>
      </c>
      <c r="I6191" s="867" t="s">
        <v>14157</v>
      </c>
      <c r="J6191" s="867" t="s">
        <v>7788</v>
      </c>
      <c r="K6191" s="866">
        <v>7</v>
      </c>
      <c r="L6191" s="866">
        <v>12</v>
      </c>
      <c r="M6191" s="865">
        <v>53729.141658923581</v>
      </c>
      <c r="N6191" s="866">
        <v>2</v>
      </c>
      <c r="O6191" s="866">
        <v>6</v>
      </c>
      <c r="P6191" s="865">
        <v>33882.9</v>
      </c>
    </row>
    <row r="6192" spans="1:16" ht="33.75" x14ac:dyDescent="0.25">
      <c r="A6192" s="867" t="s">
        <v>7760</v>
      </c>
      <c r="B6192" s="867" t="s">
        <v>3626</v>
      </c>
      <c r="C6192" s="867" t="s">
        <v>3031</v>
      </c>
      <c r="D6192" s="868" t="s">
        <v>13037</v>
      </c>
      <c r="E6192" s="870">
        <v>5500</v>
      </c>
      <c r="F6192" s="869" t="s">
        <v>15609</v>
      </c>
      <c r="G6192" s="868" t="s">
        <v>15608</v>
      </c>
      <c r="H6192" s="867" t="s">
        <v>7756</v>
      </c>
      <c r="I6192" s="867" t="s">
        <v>10457</v>
      </c>
      <c r="J6192" s="867" t="s">
        <v>7792</v>
      </c>
      <c r="K6192" s="866">
        <v>4</v>
      </c>
      <c r="L6192" s="866">
        <v>12</v>
      </c>
      <c r="M6192" s="865">
        <v>70359.590267638021</v>
      </c>
      <c r="N6192" s="866">
        <v>2</v>
      </c>
      <c r="O6192" s="866">
        <v>6</v>
      </c>
      <c r="P6192" s="865">
        <v>33882.9</v>
      </c>
    </row>
    <row r="6193" spans="1:16" ht="33.75" x14ac:dyDescent="0.25">
      <c r="A6193" s="867" t="s">
        <v>7760</v>
      </c>
      <c r="B6193" s="867" t="s">
        <v>3626</v>
      </c>
      <c r="C6193" s="867" t="s">
        <v>3031</v>
      </c>
      <c r="D6193" s="868" t="s">
        <v>9426</v>
      </c>
      <c r="E6193" s="870">
        <v>4200</v>
      </c>
      <c r="F6193" s="869" t="s">
        <v>15607</v>
      </c>
      <c r="G6193" s="868" t="s">
        <v>15606</v>
      </c>
      <c r="H6193" s="867" t="s">
        <v>7817</v>
      </c>
      <c r="I6193" s="867" t="s">
        <v>15605</v>
      </c>
      <c r="J6193" s="867" t="s">
        <v>7836</v>
      </c>
      <c r="K6193" s="866">
        <v>1</v>
      </c>
      <c r="L6193" s="866">
        <v>1</v>
      </c>
      <c r="M6193" s="865">
        <v>4477.4284715769645</v>
      </c>
      <c r="N6193" s="866">
        <v>0</v>
      </c>
      <c r="O6193" s="866">
        <v>0</v>
      </c>
      <c r="P6193" s="865">
        <v>0</v>
      </c>
    </row>
    <row r="6194" spans="1:16" ht="33.75" x14ac:dyDescent="0.25">
      <c r="A6194" s="867" t="s">
        <v>7760</v>
      </c>
      <c r="B6194" s="867" t="s">
        <v>3626</v>
      </c>
      <c r="C6194" s="867" t="s">
        <v>3031</v>
      </c>
      <c r="D6194" s="868" t="s">
        <v>10970</v>
      </c>
      <c r="E6194" s="870">
        <v>6500</v>
      </c>
      <c r="F6194" s="869" t="s">
        <v>15604</v>
      </c>
      <c r="G6194" s="868" t="s">
        <v>15603</v>
      </c>
      <c r="H6194" s="867" t="s">
        <v>7756</v>
      </c>
      <c r="I6194" s="867" t="s">
        <v>2737</v>
      </c>
      <c r="J6194" s="867" t="s">
        <v>8142</v>
      </c>
      <c r="K6194" s="866">
        <v>7</v>
      </c>
      <c r="L6194" s="866">
        <v>12</v>
      </c>
      <c r="M6194" s="865">
        <v>53729.141658923581</v>
      </c>
      <c r="N6194" s="866">
        <v>2</v>
      </c>
      <c r="O6194" s="866">
        <v>6</v>
      </c>
      <c r="P6194" s="865">
        <v>39882.9</v>
      </c>
    </row>
    <row r="6195" spans="1:16" ht="33.75" x14ac:dyDescent="0.25">
      <c r="A6195" s="867" t="s">
        <v>7760</v>
      </c>
      <c r="B6195" s="867" t="s">
        <v>3626</v>
      </c>
      <c r="C6195" s="867" t="s">
        <v>3031</v>
      </c>
      <c r="D6195" s="868" t="s">
        <v>15589</v>
      </c>
      <c r="E6195" s="870">
        <v>4200</v>
      </c>
      <c r="F6195" s="869" t="s">
        <v>15602</v>
      </c>
      <c r="G6195" s="868" t="s">
        <v>15601</v>
      </c>
      <c r="H6195" s="867" t="s">
        <v>7756</v>
      </c>
      <c r="I6195" s="867" t="s">
        <v>4333</v>
      </c>
      <c r="J6195" s="867" t="s">
        <v>7780</v>
      </c>
      <c r="K6195" s="866">
        <v>5</v>
      </c>
      <c r="L6195" s="866">
        <v>12</v>
      </c>
      <c r="M6195" s="865">
        <v>53729.141658923581</v>
      </c>
      <c r="N6195" s="866">
        <v>2</v>
      </c>
      <c r="O6195" s="866">
        <v>6</v>
      </c>
      <c r="P6195" s="865">
        <v>26082.9</v>
      </c>
    </row>
    <row r="6196" spans="1:16" ht="33.75" x14ac:dyDescent="0.25">
      <c r="A6196" s="867" t="s">
        <v>7760</v>
      </c>
      <c r="B6196" s="867" t="s">
        <v>3626</v>
      </c>
      <c r="C6196" s="867" t="s">
        <v>3031</v>
      </c>
      <c r="D6196" s="868" t="s">
        <v>10970</v>
      </c>
      <c r="E6196" s="870">
        <v>6500</v>
      </c>
      <c r="F6196" s="869" t="s">
        <v>15600</v>
      </c>
      <c r="G6196" s="868" t="s">
        <v>15599</v>
      </c>
      <c r="H6196" s="867" t="s">
        <v>7756</v>
      </c>
      <c r="I6196" s="867" t="s">
        <v>2737</v>
      </c>
      <c r="J6196" s="867" t="s">
        <v>9045</v>
      </c>
      <c r="K6196" s="866">
        <v>7</v>
      </c>
      <c r="L6196" s="866">
        <v>12</v>
      </c>
      <c r="M6196" s="865">
        <v>53729.141658923581</v>
      </c>
      <c r="N6196" s="866">
        <v>2</v>
      </c>
      <c r="O6196" s="866">
        <v>6</v>
      </c>
      <c r="P6196" s="865">
        <v>39882.9</v>
      </c>
    </row>
    <row r="6197" spans="1:16" ht="33.75" x14ac:dyDescent="0.25">
      <c r="A6197" s="867" t="s">
        <v>7760</v>
      </c>
      <c r="B6197" s="867" t="s">
        <v>3626</v>
      </c>
      <c r="C6197" s="867" t="s">
        <v>3031</v>
      </c>
      <c r="D6197" s="868" t="s">
        <v>13037</v>
      </c>
      <c r="E6197" s="870">
        <v>5500</v>
      </c>
      <c r="F6197" s="869" t="s">
        <v>15598</v>
      </c>
      <c r="G6197" s="868" t="s">
        <v>15597</v>
      </c>
      <c r="H6197" s="867" t="s">
        <v>7756</v>
      </c>
      <c r="I6197" s="867" t="s">
        <v>2685</v>
      </c>
      <c r="J6197" s="867" t="s">
        <v>7769</v>
      </c>
      <c r="K6197" s="866">
        <v>2</v>
      </c>
      <c r="L6197" s="866">
        <v>12</v>
      </c>
      <c r="M6197" s="865">
        <v>70359.590267638021</v>
      </c>
      <c r="N6197" s="866">
        <v>1</v>
      </c>
      <c r="O6197" s="866">
        <v>6</v>
      </c>
      <c r="P6197" s="865">
        <v>33882.9</v>
      </c>
    </row>
    <row r="6198" spans="1:16" ht="33.75" x14ac:dyDescent="0.25">
      <c r="A6198" s="867" t="s">
        <v>7760</v>
      </c>
      <c r="B6198" s="867" t="s">
        <v>3626</v>
      </c>
      <c r="C6198" s="867" t="s">
        <v>3031</v>
      </c>
      <c r="D6198" s="868" t="s">
        <v>8505</v>
      </c>
      <c r="E6198" s="870">
        <v>7500</v>
      </c>
      <c r="F6198" s="869" t="s">
        <v>15596</v>
      </c>
      <c r="G6198" s="868" t="s">
        <v>15595</v>
      </c>
      <c r="H6198" s="867" t="s">
        <v>7756</v>
      </c>
      <c r="I6198" s="867" t="s">
        <v>15594</v>
      </c>
      <c r="J6198" s="867" t="s">
        <v>7967</v>
      </c>
      <c r="K6198" s="866">
        <v>8</v>
      </c>
      <c r="L6198" s="866">
        <v>12</v>
      </c>
      <c r="M6198" s="865">
        <v>70359.590267638021</v>
      </c>
      <c r="N6198" s="866">
        <v>1</v>
      </c>
      <c r="O6198" s="866">
        <v>6</v>
      </c>
      <c r="P6198" s="865">
        <v>45882.9</v>
      </c>
    </row>
    <row r="6199" spans="1:16" x14ac:dyDescent="0.25">
      <c r="A6199" s="1772" t="s">
        <v>2848</v>
      </c>
      <c r="B6199" s="1772"/>
      <c r="C6199" s="1772"/>
      <c r="D6199" s="1772"/>
      <c r="E6199" s="1772"/>
      <c r="F6199" s="1772" t="s">
        <v>378</v>
      </c>
      <c r="G6199" s="1772"/>
      <c r="H6199" s="1772"/>
      <c r="I6199" s="1772"/>
      <c r="J6199" s="1772"/>
      <c r="K6199" s="1771" t="s">
        <v>2847</v>
      </c>
      <c r="L6199" s="1771"/>
      <c r="M6199" s="1771"/>
      <c r="N6199" s="1771" t="s">
        <v>2846</v>
      </c>
      <c r="O6199" s="1771"/>
      <c r="P6199" s="1771"/>
    </row>
    <row r="6200" spans="1:16" ht="72" customHeight="1" x14ac:dyDescent="0.25">
      <c r="A6200" s="1535" t="s">
        <v>2845</v>
      </c>
      <c r="B6200" s="1535" t="s">
        <v>5</v>
      </c>
      <c r="C6200" s="1535" t="s">
        <v>2844</v>
      </c>
      <c r="D6200" s="1535" t="s">
        <v>2843</v>
      </c>
      <c r="E6200" s="1536" t="s">
        <v>2842</v>
      </c>
      <c r="F6200" s="1537" t="s">
        <v>2841</v>
      </c>
      <c r="G6200" s="1540" t="s">
        <v>2840</v>
      </c>
      <c r="H6200" s="1535" t="s">
        <v>2839</v>
      </c>
      <c r="I6200" s="1535" t="s">
        <v>2838</v>
      </c>
      <c r="J6200" s="1535" t="s">
        <v>2837</v>
      </c>
      <c r="K6200" s="1538" t="s">
        <v>2836</v>
      </c>
      <c r="L6200" s="1538" t="s">
        <v>2835</v>
      </c>
      <c r="M6200" s="1539" t="s">
        <v>2834</v>
      </c>
      <c r="N6200" s="1538" t="s">
        <v>2836</v>
      </c>
      <c r="O6200" s="1538" t="s">
        <v>2835</v>
      </c>
      <c r="P6200" s="1539" t="s">
        <v>2834</v>
      </c>
    </row>
    <row r="6201" spans="1:16" ht="33.75" x14ac:dyDescent="0.25">
      <c r="A6201" s="867" t="s">
        <v>7760</v>
      </c>
      <c r="B6201" s="867" t="s">
        <v>3626</v>
      </c>
      <c r="C6201" s="867" t="s">
        <v>3031</v>
      </c>
      <c r="D6201" s="868" t="s">
        <v>13037</v>
      </c>
      <c r="E6201" s="870">
        <v>5500</v>
      </c>
      <c r="F6201" s="869" t="s">
        <v>15593</v>
      </c>
      <c r="G6201" s="868" t="s">
        <v>15592</v>
      </c>
      <c r="H6201" s="867" t="s">
        <v>7756</v>
      </c>
      <c r="I6201" s="867" t="s">
        <v>2685</v>
      </c>
      <c r="J6201" s="867" t="s">
        <v>8010</v>
      </c>
      <c r="K6201" s="866">
        <v>3</v>
      </c>
      <c r="L6201" s="866">
        <v>12</v>
      </c>
      <c r="M6201" s="865">
        <v>70359.590267638021</v>
      </c>
      <c r="N6201" s="866">
        <v>1</v>
      </c>
      <c r="O6201" s="866">
        <v>6</v>
      </c>
      <c r="P6201" s="865">
        <v>33882.9</v>
      </c>
    </row>
    <row r="6202" spans="1:16" ht="33.75" x14ac:dyDescent="0.25">
      <c r="A6202" s="867" t="s">
        <v>7760</v>
      </c>
      <c r="B6202" s="867" t="s">
        <v>3626</v>
      </c>
      <c r="C6202" s="867" t="s">
        <v>3031</v>
      </c>
      <c r="D6202" s="868" t="s">
        <v>11232</v>
      </c>
      <c r="E6202" s="870">
        <v>5500</v>
      </c>
      <c r="F6202" s="869" t="s">
        <v>15591</v>
      </c>
      <c r="G6202" s="868" t="s">
        <v>15590</v>
      </c>
      <c r="H6202" s="867"/>
      <c r="I6202" s="867"/>
      <c r="J6202" s="867"/>
      <c r="K6202" s="866">
        <v>7</v>
      </c>
      <c r="L6202" s="866">
        <v>12</v>
      </c>
      <c r="M6202" s="865">
        <v>53729.141658923581</v>
      </c>
      <c r="N6202" s="866">
        <v>2</v>
      </c>
      <c r="O6202" s="866">
        <v>6</v>
      </c>
      <c r="P6202" s="865">
        <v>33882.9</v>
      </c>
    </row>
    <row r="6203" spans="1:16" ht="33.75" x14ac:dyDescent="0.25">
      <c r="A6203" s="867" t="s">
        <v>7760</v>
      </c>
      <c r="B6203" s="867" t="s">
        <v>3626</v>
      </c>
      <c r="C6203" s="867" t="s">
        <v>3031</v>
      </c>
      <c r="D6203" s="868" t="s">
        <v>15589</v>
      </c>
      <c r="E6203" s="870">
        <v>4200</v>
      </c>
      <c r="F6203" s="869" t="s">
        <v>15588</v>
      </c>
      <c r="G6203" s="868" t="s">
        <v>15587</v>
      </c>
      <c r="H6203" s="867" t="s">
        <v>7796</v>
      </c>
      <c r="I6203" s="867" t="s">
        <v>2685</v>
      </c>
      <c r="J6203" s="867" t="s">
        <v>8010</v>
      </c>
      <c r="K6203" s="866">
        <v>5</v>
      </c>
      <c r="L6203" s="866">
        <v>12</v>
      </c>
      <c r="M6203" s="865">
        <v>53729.141658923581</v>
      </c>
      <c r="N6203" s="866">
        <v>4</v>
      </c>
      <c r="O6203" s="866">
        <v>6</v>
      </c>
      <c r="P6203" s="865">
        <v>26082.9</v>
      </c>
    </row>
    <row r="6204" spans="1:16" ht="33.75" x14ac:dyDescent="0.25">
      <c r="A6204" s="867" t="s">
        <v>7760</v>
      </c>
      <c r="B6204" s="867" t="s">
        <v>3626</v>
      </c>
      <c r="C6204" s="867" t="s">
        <v>3031</v>
      </c>
      <c r="D6204" s="868" t="s">
        <v>8790</v>
      </c>
      <c r="E6204" s="870">
        <v>7500</v>
      </c>
      <c r="F6204" s="869" t="s">
        <v>15586</v>
      </c>
      <c r="G6204" s="868" t="s">
        <v>15585</v>
      </c>
      <c r="H6204" s="867" t="s">
        <v>7756</v>
      </c>
      <c r="I6204" s="867" t="s">
        <v>2685</v>
      </c>
      <c r="J6204" s="867" t="s">
        <v>9624</v>
      </c>
      <c r="K6204" s="866">
        <v>7</v>
      </c>
      <c r="L6204" s="866">
        <v>12</v>
      </c>
      <c r="M6204" s="865">
        <v>53729.141658923581</v>
      </c>
      <c r="N6204" s="866">
        <v>2</v>
      </c>
      <c r="O6204" s="866">
        <v>6</v>
      </c>
      <c r="P6204" s="865">
        <v>45882.9</v>
      </c>
    </row>
    <row r="6205" spans="1:16" ht="33.75" x14ac:dyDescent="0.25">
      <c r="A6205" s="867" t="s">
        <v>7760</v>
      </c>
      <c r="B6205" s="867" t="s">
        <v>3626</v>
      </c>
      <c r="C6205" s="867" t="s">
        <v>3031</v>
      </c>
      <c r="D6205" s="868" t="s">
        <v>11159</v>
      </c>
      <c r="E6205" s="870">
        <v>7500</v>
      </c>
      <c r="F6205" s="869" t="s">
        <v>15584</v>
      </c>
      <c r="G6205" s="868" t="s">
        <v>15583</v>
      </c>
      <c r="H6205" s="867" t="s">
        <v>7756</v>
      </c>
      <c r="I6205" s="867" t="s">
        <v>2685</v>
      </c>
      <c r="J6205" s="867" t="s">
        <v>7777</v>
      </c>
      <c r="K6205" s="866">
        <v>6</v>
      </c>
      <c r="L6205" s="866">
        <v>12</v>
      </c>
      <c r="M6205" s="865">
        <v>95944.89581950639</v>
      </c>
      <c r="N6205" s="866">
        <v>2</v>
      </c>
      <c r="O6205" s="866">
        <v>6</v>
      </c>
      <c r="P6205" s="865">
        <v>45882.9</v>
      </c>
    </row>
    <row r="6206" spans="1:16" ht="33.75" x14ac:dyDescent="0.25">
      <c r="A6206" s="867" t="s">
        <v>7760</v>
      </c>
      <c r="B6206" s="867" t="s">
        <v>3626</v>
      </c>
      <c r="C6206" s="867" t="s">
        <v>3031</v>
      </c>
      <c r="D6206" s="868" t="s">
        <v>8448</v>
      </c>
      <c r="E6206" s="870">
        <v>6000</v>
      </c>
      <c r="F6206" s="869" t="s">
        <v>15582</v>
      </c>
      <c r="G6206" s="868" t="s">
        <v>15581</v>
      </c>
      <c r="H6206" s="867" t="s">
        <v>7756</v>
      </c>
      <c r="I6206" s="867" t="s">
        <v>2737</v>
      </c>
      <c r="J6206" s="867" t="s">
        <v>8088</v>
      </c>
      <c r="K6206" s="866">
        <v>8</v>
      </c>
      <c r="L6206" s="866">
        <v>12</v>
      </c>
      <c r="M6206" s="865">
        <v>53729.141658923581</v>
      </c>
      <c r="N6206" s="866">
        <v>2</v>
      </c>
      <c r="O6206" s="866">
        <v>6</v>
      </c>
      <c r="P6206" s="865">
        <v>36882.9</v>
      </c>
    </row>
    <row r="6207" spans="1:16" ht="33.75" x14ac:dyDescent="0.25">
      <c r="A6207" s="867" t="s">
        <v>7760</v>
      </c>
      <c r="B6207" s="867" t="s">
        <v>3626</v>
      </c>
      <c r="C6207" s="867" t="s">
        <v>3031</v>
      </c>
      <c r="D6207" s="868" t="s">
        <v>11232</v>
      </c>
      <c r="E6207" s="870">
        <v>5500</v>
      </c>
      <c r="F6207" s="869" t="s">
        <v>15580</v>
      </c>
      <c r="G6207" s="868" t="s">
        <v>15579</v>
      </c>
      <c r="H6207" s="867" t="s">
        <v>7756</v>
      </c>
      <c r="I6207" s="867" t="s">
        <v>2685</v>
      </c>
      <c r="J6207" s="867" t="s">
        <v>8036</v>
      </c>
      <c r="K6207" s="866">
        <v>7</v>
      </c>
      <c r="L6207" s="866">
        <v>12</v>
      </c>
      <c r="M6207" s="865">
        <v>53729.141658923581</v>
      </c>
      <c r="N6207" s="866">
        <v>2</v>
      </c>
      <c r="O6207" s="866">
        <v>6</v>
      </c>
      <c r="P6207" s="865">
        <v>33882.9</v>
      </c>
    </row>
    <row r="6208" spans="1:16" ht="33.75" x14ac:dyDescent="0.25">
      <c r="A6208" s="867" t="s">
        <v>7760</v>
      </c>
      <c r="B6208" s="867" t="s">
        <v>3626</v>
      </c>
      <c r="C6208" s="867" t="s">
        <v>3031</v>
      </c>
      <c r="D6208" s="868" t="s">
        <v>13037</v>
      </c>
      <c r="E6208" s="870">
        <v>5500</v>
      </c>
      <c r="F6208" s="869" t="s">
        <v>15578</v>
      </c>
      <c r="G6208" s="868" t="s">
        <v>15577</v>
      </c>
      <c r="H6208" s="867" t="s">
        <v>7756</v>
      </c>
      <c r="I6208" s="867" t="s">
        <v>2685</v>
      </c>
      <c r="J6208" s="867" t="s">
        <v>7927</v>
      </c>
      <c r="K6208" s="866">
        <v>2</v>
      </c>
      <c r="L6208" s="866">
        <v>12</v>
      </c>
      <c r="M6208" s="865">
        <v>70359.590267638021</v>
      </c>
      <c r="N6208" s="866">
        <v>1</v>
      </c>
      <c r="O6208" s="866">
        <v>6</v>
      </c>
      <c r="P6208" s="865">
        <v>33882.9</v>
      </c>
    </row>
    <row r="6209" spans="1:16" ht="33.75" x14ac:dyDescent="0.25">
      <c r="A6209" s="867" t="s">
        <v>7760</v>
      </c>
      <c r="B6209" s="867" t="s">
        <v>3626</v>
      </c>
      <c r="C6209" s="867" t="s">
        <v>3031</v>
      </c>
      <c r="D6209" s="868" t="s">
        <v>9426</v>
      </c>
      <c r="E6209" s="870">
        <v>4200</v>
      </c>
      <c r="F6209" s="869" t="s">
        <v>15576</v>
      </c>
      <c r="G6209" s="868" t="s">
        <v>15575</v>
      </c>
      <c r="H6209" s="867" t="s">
        <v>7756</v>
      </c>
      <c r="I6209" s="867" t="s">
        <v>3419</v>
      </c>
      <c r="J6209" s="867" t="s">
        <v>10202</v>
      </c>
      <c r="K6209" s="866">
        <v>6</v>
      </c>
      <c r="L6209" s="866">
        <v>12</v>
      </c>
      <c r="M6209" s="865">
        <v>53729.141658923581</v>
      </c>
      <c r="N6209" s="866">
        <v>2</v>
      </c>
      <c r="O6209" s="866">
        <v>6</v>
      </c>
      <c r="P6209" s="865">
        <v>26082.9</v>
      </c>
    </row>
    <row r="6210" spans="1:16" ht="33.75" x14ac:dyDescent="0.25">
      <c r="A6210" s="867" t="s">
        <v>7760</v>
      </c>
      <c r="B6210" s="867" t="s">
        <v>3626</v>
      </c>
      <c r="C6210" s="867" t="s">
        <v>3031</v>
      </c>
      <c r="D6210" s="868" t="s">
        <v>8396</v>
      </c>
      <c r="E6210" s="870">
        <v>5500</v>
      </c>
      <c r="F6210" s="869" t="s">
        <v>15574</v>
      </c>
      <c r="G6210" s="868" t="s">
        <v>15573</v>
      </c>
      <c r="H6210" s="867" t="s">
        <v>7756</v>
      </c>
      <c r="I6210" s="867" t="s">
        <v>2685</v>
      </c>
      <c r="J6210" s="867" t="s">
        <v>7821</v>
      </c>
      <c r="K6210" s="866">
        <v>7</v>
      </c>
      <c r="L6210" s="866">
        <v>12</v>
      </c>
      <c r="M6210" s="865">
        <v>70359.590267638021</v>
      </c>
      <c r="N6210" s="866">
        <v>2</v>
      </c>
      <c r="O6210" s="866">
        <v>6</v>
      </c>
      <c r="P6210" s="865">
        <v>33882.9</v>
      </c>
    </row>
    <row r="6211" spans="1:16" ht="33.75" x14ac:dyDescent="0.25">
      <c r="A6211" s="867" t="s">
        <v>7760</v>
      </c>
      <c r="B6211" s="867" t="s">
        <v>3626</v>
      </c>
      <c r="C6211" s="867" t="s">
        <v>3031</v>
      </c>
      <c r="D6211" s="868" t="s">
        <v>10970</v>
      </c>
      <c r="E6211" s="870">
        <v>6500</v>
      </c>
      <c r="F6211" s="869" t="s">
        <v>15572</v>
      </c>
      <c r="G6211" s="868" t="s">
        <v>15571</v>
      </c>
      <c r="H6211" s="867" t="s">
        <v>7756</v>
      </c>
      <c r="I6211" s="867" t="s">
        <v>15570</v>
      </c>
      <c r="J6211" s="867" t="s">
        <v>7881</v>
      </c>
      <c r="K6211" s="866">
        <v>7</v>
      </c>
      <c r="L6211" s="866">
        <v>12</v>
      </c>
      <c r="M6211" s="865">
        <v>53729.141658923581</v>
      </c>
      <c r="N6211" s="866">
        <v>2</v>
      </c>
      <c r="O6211" s="866">
        <v>6</v>
      </c>
      <c r="P6211" s="865">
        <v>39882.9</v>
      </c>
    </row>
    <row r="6212" spans="1:16" ht="33.75" x14ac:dyDescent="0.25">
      <c r="A6212" s="867" t="s">
        <v>7760</v>
      </c>
      <c r="B6212" s="867" t="s">
        <v>3626</v>
      </c>
      <c r="C6212" s="867" t="s">
        <v>3031</v>
      </c>
      <c r="D6212" s="868" t="s">
        <v>10970</v>
      </c>
      <c r="E6212" s="870">
        <v>6500</v>
      </c>
      <c r="F6212" s="869" t="s">
        <v>15569</v>
      </c>
      <c r="G6212" s="868" t="s">
        <v>15568</v>
      </c>
      <c r="H6212" s="867" t="s">
        <v>7756</v>
      </c>
      <c r="I6212" s="867" t="s">
        <v>2685</v>
      </c>
      <c r="J6212" s="867" t="s">
        <v>8314</v>
      </c>
      <c r="K6212" s="866">
        <v>7</v>
      </c>
      <c r="L6212" s="866">
        <v>12</v>
      </c>
      <c r="M6212" s="865">
        <v>53729.141658923581</v>
      </c>
      <c r="N6212" s="866">
        <v>2</v>
      </c>
      <c r="O6212" s="866">
        <v>6</v>
      </c>
      <c r="P6212" s="865">
        <v>39882.9</v>
      </c>
    </row>
    <row r="6213" spans="1:16" ht="33.75" x14ac:dyDescent="0.25">
      <c r="A6213" s="867" t="s">
        <v>7760</v>
      </c>
      <c r="B6213" s="867" t="s">
        <v>3626</v>
      </c>
      <c r="C6213" s="867" t="s">
        <v>3031</v>
      </c>
      <c r="D6213" s="868" t="s">
        <v>9426</v>
      </c>
      <c r="E6213" s="870">
        <v>4200</v>
      </c>
      <c r="F6213" s="869" t="s">
        <v>15567</v>
      </c>
      <c r="G6213" s="868" t="s">
        <v>15566</v>
      </c>
      <c r="H6213" s="867" t="s">
        <v>7796</v>
      </c>
      <c r="I6213" s="867" t="s">
        <v>2685</v>
      </c>
      <c r="J6213" s="867" t="s">
        <v>7967</v>
      </c>
      <c r="K6213" s="866">
        <v>6</v>
      </c>
      <c r="L6213" s="866">
        <v>12</v>
      </c>
      <c r="M6213" s="865">
        <v>53729.141658923581</v>
      </c>
      <c r="N6213" s="866">
        <v>2</v>
      </c>
      <c r="O6213" s="866">
        <v>6</v>
      </c>
      <c r="P6213" s="865">
        <v>26082.9</v>
      </c>
    </row>
    <row r="6214" spans="1:16" ht="33.75" x14ac:dyDescent="0.25">
      <c r="A6214" s="867" t="s">
        <v>7760</v>
      </c>
      <c r="B6214" s="867" t="s">
        <v>3626</v>
      </c>
      <c r="C6214" s="867" t="s">
        <v>3031</v>
      </c>
      <c r="D6214" s="868" t="s">
        <v>9426</v>
      </c>
      <c r="E6214" s="870">
        <v>4200</v>
      </c>
      <c r="F6214" s="869" t="s">
        <v>15565</v>
      </c>
      <c r="G6214" s="868" t="s">
        <v>15564</v>
      </c>
      <c r="H6214" s="867" t="s">
        <v>7756</v>
      </c>
      <c r="I6214" s="867" t="s">
        <v>8832</v>
      </c>
      <c r="J6214" s="867" t="s">
        <v>7888</v>
      </c>
      <c r="K6214" s="866">
        <v>6</v>
      </c>
      <c r="L6214" s="866">
        <v>12</v>
      </c>
      <c r="M6214" s="865">
        <v>53729.141658923581</v>
      </c>
      <c r="N6214" s="866">
        <v>2</v>
      </c>
      <c r="O6214" s="866">
        <v>6</v>
      </c>
      <c r="P6214" s="865">
        <v>26082.9</v>
      </c>
    </row>
    <row r="6215" spans="1:16" ht="33.75" x14ac:dyDescent="0.25">
      <c r="A6215" s="867" t="s">
        <v>7760</v>
      </c>
      <c r="B6215" s="867" t="s">
        <v>3626</v>
      </c>
      <c r="C6215" s="867" t="s">
        <v>3031</v>
      </c>
      <c r="D6215" s="868" t="s">
        <v>15563</v>
      </c>
      <c r="E6215" s="870">
        <v>5500</v>
      </c>
      <c r="F6215" s="869" t="s">
        <v>15562</v>
      </c>
      <c r="G6215" s="868" t="s">
        <v>15561</v>
      </c>
      <c r="H6215" s="867" t="s">
        <v>7756</v>
      </c>
      <c r="I6215" s="867" t="s">
        <v>2883</v>
      </c>
      <c r="J6215" s="867" t="s">
        <v>8224</v>
      </c>
      <c r="K6215" s="866">
        <v>5</v>
      </c>
      <c r="L6215" s="866">
        <v>10</v>
      </c>
      <c r="M6215" s="865">
        <v>58632.991889698351</v>
      </c>
      <c r="N6215" s="866">
        <v>0</v>
      </c>
      <c r="O6215" s="866">
        <v>0</v>
      </c>
      <c r="P6215" s="865">
        <v>0</v>
      </c>
    </row>
    <row r="6216" spans="1:16" ht="33.75" x14ac:dyDescent="0.25">
      <c r="A6216" s="867" t="s">
        <v>7760</v>
      </c>
      <c r="B6216" s="867" t="s">
        <v>3626</v>
      </c>
      <c r="C6216" s="867" t="s">
        <v>3031</v>
      </c>
      <c r="D6216" s="868" t="s">
        <v>15542</v>
      </c>
      <c r="E6216" s="870">
        <v>2200</v>
      </c>
      <c r="F6216" s="869" t="s">
        <v>15560</v>
      </c>
      <c r="G6216" s="868" t="s">
        <v>15559</v>
      </c>
      <c r="H6216" s="867" t="s">
        <v>2751</v>
      </c>
      <c r="I6216" s="867" t="s">
        <v>15558</v>
      </c>
      <c r="J6216" s="867" t="s">
        <v>15557</v>
      </c>
      <c r="K6216" s="866">
        <v>2</v>
      </c>
      <c r="L6216" s="866">
        <v>12</v>
      </c>
      <c r="M6216" s="865">
        <v>28143.836107055209</v>
      </c>
      <c r="N6216" s="866">
        <v>1</v>
      </c>
      <c r="O6216" s="866">
        <v>6</v>
      </c>
      <c r="P6216" s="865">
        <v>14082.9</v>
      </c>
    </row>
    <row r="6217" spans="1:16" ht="33.75" x14ac:dyDescent="0.25">
      <c r="A6217" s="867" t="s">
        <v>7760</v>
      </c>
      <c r="B6217" s="867" t="s">
        <v>3626</v>
      </c>
      <c r="C6217" s="867" t="s">
        <v>3031</v>
      </c>
      <c r="D6217" s="868" t="s">
        <v>11145</v>
      </c>
      <c r="E6217" s="870">
        <v>7500</v>
      </c>
      <c r="F6217" s="869" t="s">
        <v>15556</v>
      </c>
      <c r="G6217" s="868" t="s">
        <v>15555</v>
      </c>
      <c r="H6217" s="867" t="s">
        <v>7756</v>
      </c>
      <c r="I6217" s="867" t="s">
        <v>2772</v>
      </c>
      <c r="J6217" s="867" t="s">
        <v>10202</v>
      </c>
      <c r="K6217" s="866">
        <v>3</v>
      </c>
      <c r="L6217" s="866">
        <v>12</v>
      </c>
      <c r="M6217" s="865">
        <v>95944.89581950639</v>
      </c>
      <c r="N6217" s="866">
        <v>2</v>
      </c>
      <c r="O6217" s="866">
        <v>6</v>
      </c>
      <c r="P6217" s="865">
        <v>45882.9</v>
      </c>
    </row>
    <row r="6218" spans="1:16" ht="33.75" x14ac:dyDescent="0.25">
      <c r="A6218" s="867" t="s">
        <v>7760</v>
      </c>
      <c r="B6218" s="867" t="s">
        <v>3626</v>
      </c>
      <c r="C6218" s="867" t="s">
        <v>3031</v>
      </c>
      <c r="D6218" s="868" t="s">
        <v>12000</v>
      </c>
      <c r="E6218" s="870">
        <v>10000</v>
      </c>
      <c r="F6218" s="869" t="s">
        <v>15554</v>
      </c>
      <c r="G6218" s="868" t="s">
        <v>15553</v>
      </c>
      <c r="H6218" s="867" t="s">
        <v>7756</v>
      </c>
      <c r="I6218" s="867" t="s">
        <v>11997</v>
      </c>
      <c r="J6218" s="867" t="s">
        <v>8199</v>
      </c>
      <c r="K6218" s="866">
        <v>3</v>
      </c>
      <c r="L6218" s="866">
        <v>12</v>
      </c>
      <c r="M6218" s="865">
        <v>127926.52775934186</v>
      </c>
      <c r="N6218" s="866">
        <v>2</v>
      </c>
      <c r="O6218" s="866">
        <v>6</v>
      </c>
      <c r="P6218" s="865">
        <v>60882.9</v>
      </c>
    </row>
    <row r="6219" spans="1:16" ht="33.75" x14ac:dyDescent="0.25">
      <c r="A6219" s="867" t="s">
        <v>7760</v>
      </c>
      <c r="B6219" s="867" t="s">
        <v>3626</v>
      </c>
      <c r="C6219" s="867" t="s">
        <v>3031</v>
      </c>
      <c r="D6219" s="868" t="s">
        <v>13037</v>
      </c>
      <c r="E6219" s="870">
        <v>5500</v>
      </c>
      <c r="F6219" s="869" t="s">
        <v>15552</v>
      </c>
      <c r="G6219" s="868" t="s">
        <v>15551</v>
      </c>
      <c r="H6219" s="867" t="s">
        <v>7756</v>
      </c>
      <c r="I6219" s="867" t="s">
        <v>10457</v>
      </c>
      <c r="J6219" s="867" t="s">
        <v>7792</v>
      </c>
      <c r="K6219" s="866">
        <v>2</v>
      </c>
      <c r="L6219" s="866">
        <v>12</v>
      </c>
      <c r="M6219" s="865">
        <v>70359.590267638021</v>
      </c>
      <c r="N6219" s="866">
        <v>1</v>
      </c>
      <c r="O6219" s="866">
        <v>6</v>
      </c>
      <c r="P6219" s="865">
        <v>33882.9</v>
      </c>
    </row>
    <row r="6220" spans="1:16" ht="33.75" x14ac:dyDescent="0.25">
      <c r="A6220" s="867" t="s">
        <v>7760</v>
      </c>
      <c r="B6220" s="867" t="s">
        <v>3626</v>
      </c>
      <c r="C6220" s="867" t="s">
        <v>3031</v>
      </c>
      <c r="D6220" s="868" t="s">
        <v>13037</v>
      </c>
      <c r="E6220" s="870">
        <v>5500</v>
      </c>
      <c r="F6220" s="869" t="s">
        <v>15550</v>
      </c>
      <c r="G6220" s="868" t="s">
        <v>15549</v>
      </c>
      <c r="H6220" s="867" t="s">
        <v>7756</v>
      </c>
      <c r="I6220" s="867" t="s">
        <v>10457</v>
      </c>
      <c r="J6220" s="867" t="s">
        <v>7792</v>
      </c>
      <c r="K6220" s="866">
        <v>3</v>
      </c>
      <c r="L6220" s="866">
        <v>12</v>
      </c>
      <c r="M6220" s="865">
        <v>70359.590267638021</v>
      </c>
      <c r="N6220" s="866">
        <v>1</v>
      </c>
      <c r="O6220" s="866">
        <v>6</v>
      </c>
      <c r="P6220" s="865">
        <v>33882.9</v>
      </c>
    </row>
    <row r="6221" spans="1:16" ht="33.75" x14ac:dyDescent="0.25">
      <c r="A6221" s="867" t="s">
        <v>7760</v>
      </c>
      <c r="B6221" s="867" t="s">
        <v>3626</v>
      </c>
      <c r="C6221" s="867" t="s">
        <v>3031</v>
      </c>
      <c r="D6221" s="868" t="s">
        <v>10619</v>
      </c>
      <c r="E6221" s="870">
        <v>7500</v>
      </c>
      <c r="F6221" s="869" t="s">
        <v>15548</v>
      </c>
      <c r="G6221" s="868" t="s">
        <v>15547</v>
      </c>
      <c r="H6221" s="867" t="s">
        <v>7796</v>
      </c>
      <c r="I6221" s="867" t="s">
        <v>2685</v>
      </c>
      <c r="J6221" s="867" t="s">
        <v>7773</v>
      </c>
      <c r="K6221" s="866">
        <v>5</v>
      </c>
      <c r="L6221" s="866">
        <v>12</v>
      </c>
      <c r="M6221" s="865">
        <v>53729.141658923581</v>
      </c>
      <c r="N6221" s="866">
        <v>1</v>
      </c>
      <c r="O6221" s="866">
        <v>6</v>
      </c>
      <c r="P6221" s="865">
        <v>45882.9</v>
      </c>
    </row>
    <row r="6222" spans="1:16" ht="33.75" x14ac:dyDescent="0.25">
      <c r="A6222" s="867" t="s">
        <v>7760</v>
      </c>
      <c r="B6222" s="867" t="s">
        <v>3626</v>
      </c>
      <c r="C6222" s="867" t="s">
        <v>3031</v>
      </c>
      <c r="D6222" s="868" t="s">
        <v>8448</v>
      </c>
      <c r="E6222" s="870">
        <v>6000</v>
      </c>
      <c r="F6222" s="869" t="s">
        <v>15546</v>
      </c>
      <c r="G6222" s="868" t="s">
        <v>15545</v>
      </c>
      <c r="H6222" s="867" t="s">
        <v>7756</v>
      </c>
      <c r="I6222" s="867" t="s">
        <v>2685</v>
      </c>
      <c r="J6222" s="867" t="s">
        <v>7773</v>
      </c>
      <c r="K6222" s="866">
        <v>6</v>
      </c>
      <c r="L6222" s="866">
        <v>12</v>
      </c>
      <c r="M6222" s="865">
        <v>53729.141658923581</v>
      </c>
      <c r="N6222" s="866">
        <v>1</v>
      </c>
      <c r="O6222" s="866">
        <v>6</v>
      </c>
      <c r="P6222" s="865">
        <v>36882.9</v>
      </c>
    </row>
    <row r="6223" spans="1:16" ht="33.75" x14ac:dyDescent="0.25">
      <c r="A6223" s="867" t="s">
        <v>7760</v>
      </c>
      <c r="B6223" s="867" t="s">
        <v>3626</v>
      </c>
      <c r="C6223" s="867" t="s">
        <v>3031</v>
      </c>
      <c r="D6223" s="868" t="s">
        <v>15542</v>
      </c>
      <c r="E6223" s="870">
        <v>2200</v>
      </c>
      <c r="F6223" s="869" t="s">
        <v>15544</v>
      </c>
      <c r="G6223" s="868" t="s">
        <v>15543</v>
      </c>
      <c r="H6223" s="867"/>
      <c r="I6223" s="867"/>
      <c r="J6223" s="867"/>
      <c r="K6223" s="866">
        <v>2</v>
      </c>
      <c r="L6223" s="866">
        <v>12</v>
      </c>
      <c r="M6223" s="865">
        <v>28143.836107055209</v>
      </c>
      <c r="N6223" s="866">
        <v>1</v>
      </c>
      <c r="O6223" s="866">
        <v>6</v>
      </c>
      <c r="P6223" s="865">
        <v>14082.9</v>
      </c>
    </row>
    <row r="6224" spans="1:16" ht="33.75" x14ac:dyDescent="0.25">
      <c r="A6224" s="867" t="s">
        <v>7760</v>
      </c>
      <c r="B6224" s="867" t="s">
        <v>3626</v>
      </c>
      <c r="C6224" s="867" t="s">
        <v>3031</v>
      </c>
      <c r="D6224" s="868" t="s">
        <v>15542</v>
      </c>
      <c r="E6224" s="870">
        <v>2200</v>
      </c>
      <c r="F6224" s="869" t="s">
        <v>15541</v>
      </c>
      <c r="G6224" s="868" t="s">
        <v>15540</v>
      </c>
      <c r="H6224" s="867" t="s">
        <v>2751</v>
      </c>
      <c r="I6224" s="867" t="s">
        <v>2741</v>
      </c>
      <c r="J6224" s="867" t="s">
        <v>15539</v>
      </c>
      <c r="K6224" s="866">
        <v>2</v>
      </c>
      <c r="L6224" s="866">
        <v>12</v>
      </c>
      <c r="M6224" s="865">
        <v>28143.836107055209</v>
      </c>
      <c r="N6224" s="866">
        <v>1</v>
      </c>
      <c r="O6224" s="866">
        <v>6</v>
      </c>
      <c r="P6224" s="865">
        <v>14082.9</v>
      </c>
    </row>
    <row r="6225" spans="1:16" ht="33.75" x14ac:dyDescent="0.25">
      <c r="A6225" s="867" t="s">
        <v>7760</v>
      </c>
      <c r="B6225" s="867" t="s">
        <v>3626</v>
      </c>
      <c r="C6225" s="867" t="s">
        <v>3031</v>
      </c>
      <c r="D6225" s="868" t="s">
        <v>8790</v>
      </c>
      <c r="E6225" s="870">
        <v>7500</v>
      </c>
      <c r="F6225" s="869" t="s">
        <v>15538</v>
      </c>
      <c r="G6225" s="868" t="s">
        <v>15537</v>
      </c>
      <c r="H6225" s="867" t="s">
        <v>7756</v>
      </c>
      <c r="I6225" s="867" t="s">
        <v>3419</v>
      </c>
      <c r="J6225" s="867" t="s">
        <v>8756</v>
      </c>
      <c r="K6225" s="866">
        <v>7</v>
      </c>
      <c r="L6225" s="866">
        <v>12</v>
      </c>
      <c r="M6225" s="865">
        <v>53729.141658923581</v>
      </c>
      <c r="N6225" s="866">
        <v>2</v>
      </c>
      <c r="O6225" s="866">
        <v>6</v>
      </c>
      <c r="P6225" s="865">
        <v>45882.9</v>
      </c>
    </row>
    <row r="6226" spans="1:16" ht="33.75" x14ac:dyDescent="0.25">
      <c r="A6226" s="867" t="s">
        <v>7760</v>
      </c>
      <c r="B6226" s="867" t="s">
        <v>3626</v>
      </c>
      <c r="C6226" s="867" t="s">
        <v>3031</v>
      </c>
      <c r="D6226" s="868" t="s">
        <v>9426</v>
      </c>
      <c r="E6226" s="870">
        <v>4200</v>
      </c>
      <c r="F6226" s="869" t="s">
        <v>15536</v>
      </c>
      <c r="G6226" s="868" t="s">
        <v>15535</v>
      </c>
      <c r="H6226" s="867" t="s">
        <v>7796</v>
      </c>
      <c r="I6226" s="867" t="s">
        <v>2741</v>
      </c>
      <c r="J6226" s="867" t="s">
        <v>7967</v>
      </c>
      <c r="K6226" s="866">
        <v>2</v>
      </c>
      <c r="L6226" s="866">
        <v>6</v>
      </c>
      <c r="M6226" s="865">
        <v>26864.570829461791</v>
      </c>
      <c r="N6226" s="866">
        <v>0</v>
      </c>
      <c r="O6226" s="866">
        <v>0</v>
      </c>
      <c r="P6226" s="865">
        <v>0</v>
      </c>
    </row>
    <row r="6227" spans="1:16" ht="33.75" x14ac:dyDescent="0.25">
      <c r="A6227" s="867" t="s">
        <v>7760</v>
      </c>
      <c r="B6227" s="867" t="s">
        <v>3626</v>
      </c>
      <c r="C6227" s="867" t="s">
        <v>3031</v>
      </c>
      <c r="D6227" s="868" t="s">
        <v>9426</v>
      </c>
      <c r="E6227" s="870">
        <v>4200</v>
      </c>
      <c r="F6227" s="869" t="s">
        <v>15534</v>
      </c>
      <c r="G6227" s="868" t="s">
        <v>15533</v>
      </c>
      <c r="H6227" s="867" t="s">
        <v>7756</v>
      </c>
      <c r="I6227" s="867" t="s">
        <v>2685</v>
      </c>
      <c r="J6227" s="867" t="s">
        <v>8036</v>
      </c>
      <c r="K6227" s="866">
        <v>6</v>
      </c>
      <c r="L6227" s="866">
        <v>12</v>
      </c>
      <c r="M6227" s="865">
        <v>53729.141658923581</v>
      </c>
      <c r="N6227" s="866">
        <v>2</v>
      </c>
      <c r="O6227" s="866">
        <v>6</v>
      </c>
      <c r="P6227" s="865">
        <v>26082.9</v>
      </c>
    </row>
    <row r="6228" spans="1:16" ht="33.75" x14ac:dyDescent="0.25">
      <c r="A6228" s="867" t="s">
        <v>7760</v>
      </c>
      <c r="B6228" s="867" t="s">
        <v>3626</v>
      </c>
      <c r="C6228" s="867" t="s">
        <v>3031</v>
      </c>
      <c r="D6228" s="868" t="s">
        <v>10970</v>
      </c>
      <c r="E6228" s="870">
        <v>6500</v>
      </c>
      <c r="F6228" s="869" t="s">
        <v>15532</v>
      </c>
      <c r="G6228" s="868" t="s">
        <v>15531</v>
      </c>
      <c r="H6228" s="867" t="s">
        <v>7756</v>
      </c>
      <c r="I6228" s="867" t="s">
        <v>2725</v>
      </c>
      <c r="J6228" s="867" t="s">
        <v>7769</v>
      </c>
      <c r="K6228" s="866">
        <v>7</v>
      </c>
      <c r="L6228" s="866">
        <v>12</v>
      </c>
      <c r="M6228" s="865">
        <v>53729.141658923581</v>
      </c>
      <c r="N6228" s="866">
        <v>1</v>
      </c>
      <c r="O6228" s="866">
        <v>6</v>
      </c>
      <c r="P6228" s="865">
        <v>39882.9</v>
      </c>
    </row>
    <row r="6229" spans="1:16" ht="33.75" x14ac:dyDescent="0.25">
      <c r="A6229" s="867" t="s">
        <v>7760</v>
      </c>
      <c r="B6229" s="867" t="s">
        <v>3626</v>
      </c>
      <c r="C6229" s="867" t="s">
        <v>3031</v>
      </c>
      <c r="D6229" s="868" t="s">
        <v>15530</v>
      </c>
      <c r="E6229" s="870">
        <v>6500</v>
      </c>
      <c r="F6229" s="869" t="s">
        <v>15529</v>
      </c>
      <c r="G6229" s="868" t="s">
        <v>15528</v>
      </c>
      <c r="H6229" s="867" t="s">
        <v>7756</v>
      </c>
      <c r="I6229" s="867" t="s">
        <v>4333</v>
      </c>
      <c r="J6229" s="867" t="s">
        <v>7985</v>
      </c>
      <c r="K6229" s="866">
        <v>9</v>
      </c>
      <c r="L6229" s="866">
        <v>12</v>
      </c>
      <c r="M6229" s="865">
        <v>83152.243043572205</v>
      </c>
      <c r="N6229" s="866">
        <v>1</v>
      </c>
      <c r="O6229" s="866">
        <v>6</v>
      </c>
      <c r="P6229" s="865">
        <v>39882.9</v>
      </c>
    </row>
    <row r="6230" spans="1:16" ht="45" x14ac:dyDescent="0.25">
      <c r="A6230" s="867" t="s">
        <v>7760</v>
      </c>
      <c r="B6230" s="867" t="s">
        <v>3626</v>
      </c>
      <c r="C6230" s="867" t="s">
        <v>3031</v>
      </c>
      <c r="D6230" s="868" t="s">
        <v>9177</v>
      </c>
      <c r="E6230" s="870">
        <v>3500</v>
      </c>
      <c r="F6230" s="869" t="s">
        <v>15527</v>
      </c>
      <c r="G6230" s="868" t="s">
        <v>15526</v>
      </c>
      <c r="H6230" s="867" t="s">
        <v>2751</v>
      </c>
      <c r="I6230" s="867" t="s">
        <v>2937</v>
      </c>
      <c r="J6230" s="867" t="s">
        <v>8041</v>
      </c>
      <c r="K6230" s="866">
        <v>3</v>
      </c>
      <c r="L6230" s="866">
        <v>12</v>
      </c>
      <c r="M6230" s="865">
        <v>44774.284715769652</v>
      </c>
      <c r="N6230" s="866">
        <v>3</v>
      </c>
      <c r="O6230" s="866">
        <v>6</v>
      </c>
      <c r="P6230" s="865">
        <v>21882.9</v>
      </c>
    </row>
    <row r="6231" spans="1:16" ht="33.75" x14ac:dyDescent="0.25">
      <c r="A6231" s="867" t="s">
        <v>7760</v>
      </c>
      <c r="B6231" s="867" t="s">
        <v>3626</v>
      </c>
      <c r="C6231" s="867" t="s">
        <v>3031</v>
      </c>
      <c r="D6231" s="868" t="s">
        <v>9177</v>
      </c>
      <c r="E6231" s="870">
        <v>3500</v>
      </c>
      <c r="F6231" s="869" t="s">
        <v>15525</v>
      </c>
      <c r="G6231" s="868" t="s">
        <v>15524</v>
      </c>
      <c r="H6231" s="867" t="s">
        <v>2751</v>
      </c>
      <c r="I6231" s="867" t="s">
        <v>2741</v>
      </c>
      <c r="J6231" s="867" t="s">
        <v>15523</v>
      </c>
      <c r="K6231" s="866">
        <v>3</v>
      </c>
      <c r="L6231" s="866">
        <v>12</v>
      </c>
      <c r="M6231" s="865">
        <v>44774.284715769652</v>
      </c>
      <c r="N6231" s="866">
        <v>2</v>
      </c>
      <c r="O6231" s="866">
        <v>6</v>
      </c>
      <c r="P6231" s="865">
        <v>21882.9</v>
      </c>
    </row>
    <row r="6232" spans="1:16" ht="33.75" x14ac:dyDescent="0.25">
      <c r="A6232" s="867" t="s">
        <v>7760</v>
      </c>
      <c r="B6232" s="867" t="s">
        <v>3626</v>
      </c>
      <c r="C6232" s="867" t="s">
        <v>3031</v>
      </c>
      <c r="D6232" s="868" t="s">
        <v>15522</v>
      </c>
      <c r="E6232" s="870">
        <v>4200</v>
      </c>
      <c r="F6232" s="869" t="s">
        <v>15521</v>
      </c>
      <c r="G6232" s="868" t="s">
        <v>15520</v>
      </c>
      <c r="H6232" s="867" t="s">
        <v>7796</v>
      </c>
      <c r="I6232" s="867" t="s">
        <v>2883</v>
      </c>
      <c r="J6232" s="867" t="s">
        <v>9097</v>
      </c>
      <c r="K6232" s="866">
        <v>2</v>
      </c>
      <c r="L6232" s="866">
        <v>12</v>
      </c>
      <c r="M6232" s="865">
        <v>53729.141658923581</v>
      </c>
      <c r="N6232" s="866">
        <v>1</v>
      </c>
      <c r="O6232" s="866">
        <v>6</v>
      </c>
      <c r="P6232" s="865">
        <v>26082.9</v>
      </c>
    </row>
    <row r="6233" spans="1:16" ht="33.75" x14ac:dyDescent="0.25">
      <c r="A6233" s="867" t="s">
        <v>7760</v>
      </c>
      <c r="B6233" s="867" t="s">
        <v>3626</v>
      </c>
      <c r="C6233" s="867" t="s">
        <v>3031</v>
      </c>
      <c r="D6233" s="868" t="s">
        <v>11145</v>
      </c>
      <c r="E6233" s="870">
        <v>7500</v>
      </c>
      <c r="F6233" s="869" t="s">
        <v>15519</v>
      </c>
      <c r="G6233" s="868" t="s">
        <v>15518</v>
      </c>
      <c r="H6233" s="867" t="s">
        <v>7756</v>
      </c>
      <c r="I6233" s="867" t="s">
        <v>2772</v>
      </c>
      <c r="J6233" s="867" t="s">
        <v>7805</v>
      </c>
      <c r="K6233" s="866">
        <v>3</v>
      </c>
      <c r="L6233" s="866">
        <v>12</v>
      </c>
      <c r="M6233" s="865">
        <v>95944.89581950639</v>
      </c>
      <c r="N6233" s="866">
        <v>2</v>
      </c>
      <c r="O6233" s="866">
        <v>6</v>
      </c>
      <c r="P6233" s="865">
        <v>45882.9</v>
      </c>
    </row>
    <row r="6234" spans="1:16" ht="33.75" x14ac:dyDescent="0.25">
      <c r="A6234" s="867" t="s">
        <v>7760</v>
      </c>
      <c r="B6234" s="867" t="s">
        <v>3626</v>
      </c>
      <c r="C6234" s="867" t="s">
        <v>3031</v>
      </c>
      <c r="D6234" s="868" t="s">
        <v>12377</v>
      </c>
      <c r="E6234" s="870">
        <v>5500</v>
      </c>
      <c r="F6234" s="869" t="s">
        <v>15517</v>
      </c>
      <c r="G6234" s="868" t="s">
        <v>15516</v>
      </c>
      <c r="H6234" s="867" t="s">
        <v>7796</v>
      </c>
      <c r="I6234" s="867" t="s">
        <v>2685</v>
      </c>
      <c r="J6234" s="867" t="s">
        <v>7836</v>
      </c>
      <c r="K6234" s="866">
        <v>2</v>
      </c>
      <c r="L6234" s="866">
        <v>12</v>
      </c>
      <c r="M6234" s="865">
        <v>70359.590267638021</v>
      </c>
      <c r="N6234" s="866">
        <v>1</v>
      </c>
      <c r="O6234" s="866">
        <v>6</v>
      </c>
      <c r="P6234" s="865">
        <v>33882.9</v>
      </c>
    </row>
    <row r="6235" spans="1:16" ht="33.75" x14ac:dyDescent="0.25">
      <c r="A6235" s="867" t="s">
        <v>7760</v>
      </c>
      <c r="B6235" s="867" t="s">
        <v>3626</v>
      </c>
      <c r="C6235" s="867" t="s">
        <v>3031</v>
      </c>
      <c r="D6235" s="868" t="s">
        <v>1876</v>
      </c>
      <c r="E6235" s="870">
        <v>2200</v>
      </c>
      <c r="F6235" s="869" t="s">
        <v>15515</v>
      </c>
      <c r="G6235" s="868" t="s">
        <v>15514</v>
      </c>
      <c r="H6235" s="867" t="s">
        <v>2751</v>
      </c>
      <c r="I6235" s="867" t="s">
        <v>7689</v>
      </c>
      <c r="J6235" s="867" t="s">
        <v>15386</v>
      </c>
      <c r="K6235" s="866">
        <v>4</v>
      </c>
      <c r="L6235" s="866">
        <v>12</v>
      </c>
      <c r="M6235" s="865">
        <v>28143.836107055209</v>
      </c>
      <c r="N6235" s="866">
        <v>1</v>
      </c>
      <c r="O6235" s="866">
        <v>6</v>
      </c>
      <c r="P6235" s="865">
        <v>14082.9</v>
      </c>
    </row>
    <row r="6236" spans="1:16" ht="33.75" x14ac:dyDescent="0.25">
      <c r="A6236" s="867" t="s">
        <v>7760</v>
      </c>
      <c r="B6236" s="867" t="s">
        <v>3626</v>
      </c>
      <c r="C6236" s="867" t="s">
        <v>3031</v>
      </c>
      <c r="D6236" s="868" t="s">
        <v>8938</v>
      </c>
      <c r="E6236" s="870">
        <v>4200</v>
      </c>
      <c r="F6236" s="869" t="s">
        <v>15513</v>
      </c>
      <c r="G6236" s="868" t="s">
        <v>15512</v>
      </c>
      <c r="H6236" s="867" t="s">
        <v>7817</v>
      </c>
      <c r="I6236" s="867" t="s">
        <v>15511</v>
      </c>
      <c r="J6236" s="867" t="s">
        <v>9097</v>
      </c>
      <c r="K6236" s="866">
        <v>3</v>
      </c>
      <c r="L6236" s="866">
        <v>12</v>
      </c>
      <c r="M6236" s="865">
        <v>53729.141658923581</v>
      </c>
      <c r="N6236" s="866">
        <v>2</v>
      </c>
      <c r="O6236" s="866">
        <v>6</v>
      </c>
      <c r="P6236" s="865">
        <v>26082.9</v>
      </c>
    </row>
    <row r="6237" spans="1:16" ht="33.75" x14ac:dyDescent="0.25">
      <c r="A6237" s="867" t="s">
        <v>7760</v>
      </c>
      <c r="B6237" s="867" t="s">
        <v>3626</v>
      </c>
      <c r="C6237" s="867" t="s">
        <v>3031</v>
      </c>
      <c r="D6237" s="868" t="s">
        <v>7863</v>
      </c>
      <c r="E6237" s="870">
        <v>2500</v>
      </c>
      <c r="F6237" s="869" t="s">
        <v>15510</v>
      </c>
      <c r="G6237" s="868" t="s">
        <v>15509</v>
      </c>
      <c r="H6237" s="867" t="s">
        <v>7756</v>
      </c>
      <c r="I6237" s="867" t="s">
        <v>2676</v>
      </c>
      <c r="J6237" s="867" t="s">
        <v>7769</v>
      </c>
      <c r="K6237" s="866">
        <v>3</v>
      </c>
      <c r="L6237" s="866">
        <v>12</v>
      </c>
      <c r="M6237" s="865">
        <v>31981.631939835464</v>
      </c>
      <c r="N6237" s="866">
        <v>2</v>
      </c>
      <c r="O6237" s="866">
        <v>6</v>
      </c>
      <c r="P6237" s="865">
        <v>15882.9</v>
      </c>
    </row>
    <row r="6238" spans="1:16" ht="33.75" x14ac:dyDescent="0.25">
      <c r="A6238" s="867" t="s">
        <v>7760</v>
      </c>
      <c r="B6238" s="867" t="s">
        <v>3626</v>
      </c>
      <c r="C6238" s="867" t="s">
        <v>3031</v>
      </c>
      <c r="D6238" s="868" t="s">
        <v>7863</v>
      </c>
      <c r="E6238" s="870">
        <v>2500</v>
      </c>
      <c r="F6238" s="869" t="s">
        <v>15508</v>
      </c>
      <c r="G6238" s="868" t="s">
        <v>15507</v>
      </c>
      <c r="H6238" s="867" t="s">
        <v>7756</v>
      </c>
      <c r="I6238" s="867" t="s">
        <v>2892</v>
      </c>
      <c r="J6238" s="867" t="s">
        <v>8036</v>
      </c>
      <c r="K6238" s="866">
        <v>3</v>
      </c>
      <c r="L6238" s="866">
        <v>12</v>
      </c>
      <c r="M6238" s="865">
        <v>31981.631939835464</v>
      </c>
      <c r="N6238" s="866">
        <v>1</v>
      </c>
      <c r="O6238" s="866">
        <v>6</v>
      </c>
      <c r="P6238" s="865">
        <v>15882.9</v>
      </c>
    </row>
    <row r="6239" spans="1:16" ht="33.75" x14ac:dyDescent="0.25">
      <c r="A6239" s="867" t="s">
        <v>7760</v>
      </c>
      <c r="B6239" s="867" t="s">
        <v>3626</v>
      </c>
      <c r="C6239" s="867" t="s">
        <v>3031</v>
      </c>
      <c r="D6239" s="868" t="s">
        <v>7776</v>
      </c>
      <c r="E6239" s="870">
        <v>4200</v>
      </c>
      <c r="F6239" s="869" t="s">
        <v>15506</v>
      </c>
      <c r="G6239" s="868" t="s">
        <v>15505</v>
      </c>
      <c r="H6239" s="867" t="s">
        <v>7756</v>
      </c>
      <c r="I6239" s="867" t="s">
        <v>2892</v>
      </c>
      <c r="J6239" s="867" t="s">
        <v>8036</v>
      </c>
      <c r="K6239" s="866">
        <v>4</v>
      </c>
      <c r="L6239" s="866">
        <v>12</v>
      </c>
      <c r="M6239" s="865">
        <v>53729.141658923581</v>
      </c>
      <c r="N6239" s="866">
        <v>1</v>
      </c>
      <c r="O6239" s="866">
        <v>6</v>
      </c>
      <c r="P6239" s="865">
        <v>26082.9</v>
      </c>
    </row>
    <row r="6240" spans="1:16" x14ac:dyDescent="0.25">
      <c r="A6240" s="1772" t="s">
        <v>2848</v>
      </c>
      <c r="B6240" s="1772"/>
      <c r="C6240" s="1772"/>
      <c r="D6240" s="1772"/>
      <c r="E6240" s="1772"/>
      <c r="F6240" s="1772" t="s">
        <v>378</v>
      </c>
      <c r="G6240" s="1772"/>
      <c r="H6240" s="1772"/>
      <c r="I6240" s="1772"/>
      <c r="J6240" s="1772"/>
      <c r="K6240" s="1771" t="s">
        <v>2847</v>
      </c>
      <c r="L6240" s="1771"/>
      <c r="M6240" s="1771"/>
      <c r="N6240" s="1771" t="s">
        <v>2846</v>
      </c>
      <c r="O6240" s="1771"/>
      <c r="P6240" s="1771"/>
    </row>
    <row r="6241" spans="1:16" ht="75" customHeight="1" x14ac:dyDescent="0.25">
      <c r="A6241" s="1535" t="s">
        <v>2845</v>
      </c>
      <c r="B6241" s="1535" t="s">
        <v>5</v>
      </c>
      <c r="C6241" s="1535" t="s">
        <v>2844</v>
      </c>
      <c r="D6241" s="1535" t="s">
        <v>2843</v>
      </c>
      <c r="E6241" s="1536" t="s">
        <v>2842</v>
      </c>
      <c r="F6241" s="1537" t="s">
        <v>2841</v>
      </c>
      <c r="G6241" s="1540" t="s">
        <v>2840</v>
      </c>
      <c r="H6241" s="1535" t="s">
        <v>2839</v>
      </c>
      <c r="I6241" s="1535" t="s">
        <v>2838</v>
      </c>
      <c r="J6241" s="1535" t="s">
        <v>2837</v>
      </c>
      <c r="K6241" s="1538" t="s">
        <v>2836</v>
      </c>
      <c r="L6241" s="1538" t="s">
        <v>2835</v>
      </c>
      <c r="M6241" s="1539" t="s">
        <v>2834</v>
      </c>
      <c r="N6241" s="1538" t="s">
        <v>2836</v>
      </c>
      <c r="O6241" s="1538" t="s">
        <v>2835</v>
      </c>
      <c r="P6241" s="1539" t="s">
        <v>2834</v>
      </c>
    </row>
    <row r="6242" spans="1:16" ht="33.75" x14ac:dyDescent="0.25">
      <c r="A6242" s="867" t="s">
        <v>7760</v>
      </c>
      <c r="B6242" s="867" t="s">
        <v>3626</v>
      </c>
      <c r="C6242" s="867" t="s">
        <v>3031</v>
      </c>
      <c r="D6242" s="868" t="s">
        <v>7863</v>
      </c>
      <c r="E6242" s="870">
        <v>2500</v>
      </c>
      <c r="F6242" s="869" t="s">
        <v>15504</v>
      </c>
      <c r="G6242" s="868" t="s">
        <v>15503</v>
      </c>
      <c r="H6242" s="867" t="s">
        <v>2751</v>
      </c>
      <c r="I6242" s="867" t="s">
        <v>2823</v>
      </c>
      <c r="J6242" s="867" t="s">
        <v>15502</v>
      </c>
      <c r="K6242" s="866">
        <v>3</v>
      </c>
      <c r="L6242" s="866">
        <v>12</v>
      </c>
      <c r="M6242" s="865">
        <v>31981.631939835464</v>
      </c>
      <c r="N6242" s="866">
        <v>1</v>
      </c>
      <c r="O6242" s="866">
        <v>6</v>
      </c>
      <c r="P6242" s="865">
        <v>15882.9</v>
      </c>
    </row>
    <row r="6243" spans="1:16" ht="33.75" x14ac:dyDescent="0.25">
      <c r="A6243" s="867" t="s">
        <v>7760</v>
      </c>
      <c r="B6243" s="867" t="s">
        <v>3626</v>
      </c>
      <c r="C6243" s="867" t="s">
        <v>3031</v>
      </c>
      <c r="D6243" s="868" t="s">
        <v>7863</v>
      </c>
      <c r="E6243" s="870">
        <v>2500</v>
      </c>
      <c r="F6243" s="869" t="s">
        <v>15501</v>
      </c>
      <c r="G6243" s="868" t="s">
        <v>15500</v>
      </c>
      <c r="H6243" s="867"/>
      <c r="I6243" s="867"/>
      <c r="J6243" s="867"/>
      <c r="K6243" s="866">
        <v>3</v>
      </c>
      <c r="L6243" s="866">
        <v>12</v>
      </c>
      <c r="M6243" s="865">
        <v>31981.631939835464</v>
      </c>
      <c r="N6243" s="866">
        <v>1</v>
      </c>
      <c r="O6243" s="866">
        <v>6</v>
      </c>
      <c r="P6243" s="865">
        <v>15882.9</v>
      </c>
    </row>
    <row r="6244" spans="1:16" ht="33.75" x14ac:dyDescent="0.25">
      <c r="A6244" s="867" t="s">
        <v>7760</v>
      </c>
      <c r="B6244" s="867" t="s">
        <v>3626</v>
      </c>
      <c r="C6244" s="867" t="s">
        <v>3031</v>
      </c>
      <c r="D6244" s="868" t="s">
        <v>7878</v>
      </c>
      <c r="E6244" s="870">
        <v>4200</v>
      </c>
      <c r="F6244" s="869" t="s">
        <v>15499</v>
      </c>
      <c r="G6244" s="868" t="s">
        <v>15498</v>
      </c>
      <c r="H6244" s="867" t="s">
        <v>7817</v>
      </c>
      <c r="I6244" s="867" t="s">
        <v>2685</v>
      </c>
      <c r="J6244" s="867" t="s">
        <v>8166</v>
      </c>
      <c r="K6244" s="866">
        <v>4</v>
      </c>
      <c r="L6244" s="866">
        <v>12</v>
      </c>
      <c r="M6244" s="865">
        <v>53729.141658923581</v>
      </c>
      <c r="N6244" s="866">
        <v>1</v>
      </c>
      <c r="O6244" s="866">
        <v>6</v>
      </c>
      <c r="P6244" s="865">
        <v>26082.9</v>
      </c>
    </row>
    <row r="6245" spans="1:16" ht="33.75" x14ac:dyDescent="0.25">
      <c r="A6245" s="867" t="s">
        <v>7760</v>
      </c>
      <c r="B6245" s="867" t="s">
        <v>3626</v>
      </c>
      <c r="C6245" s="867" t="s">
        <v>3031</v>
      </c>
      <c r="D6245" s="868" t="s">
        <v>8006</v>
      </c>
      <c r="E6245" s="870">
        <v>4200</v>
      </c>
      <c r="F6245" s="869" t="s">
        <v>15497</v>
      </c>
      <c r="G6245" s="868" t="s">
        <v>15496</v>
      </c>
      <c r="H6245" s="867" t="s">
        <v>7796</v>
      </c>
      <c r="I6245" s="867" t="s">
        <v>8221</v>
      </c>
      <c r="J6245" s="867" t="s">
        <v>8199</v>
      </c>
      <c r="K6245" s="866">
        <v>3</v>
      </c>
      <c r="L6245" s="866">
        <v>12</v>
      </c>
      <c r="M6245" s="865">
        <v>53729.141658923581</v>
      </c>
      <c r="N6245" s="866">
        <v>2</v>
      </c>
      <c r="O6245" s="866">
        <v>6</v>
      </c>
      <c r="P6245" s="865">
        <v>26082.9</v>
      </c>
    </row>
    <row r="6246" spans="1:16" ht="33.75" x14ac:dyDescent="0.25">
      <c r="A6246" s="867" t="s">
        <v>7760</v>
      </c>
      <c r="B6246" s="867" t="s">
        <v>3626</v>
      </c>
      <c r="C6246" s="867" t="s">
        <v>3031</v>
      </c>
      <c r="D6246" s="868" t="s">
        <v>7863</v>
      </c>
      <c r="E6246" s="870">
        <v>2500</v>
      </c>
      <c r="F6246" s="869" t="s">
        <v>15495</v>
      </c>
      <c r="G6246" s="868" t="s">
        <v>15494</v>
      </c>
      <c r="H6246" s="867" t="s">
        <v>7756</v>
      </c>
      <c r="I6246" s="867" t="s">
        <v>2772</v>
      </c>
      <c r="J6246" s="867" t="s">
        <v>7773</v>
      </c>
      <c r="K6246" s="866">
        <v>3</v>
      </c>
      <c r="L6246" s="866">
        <v>12</v>
      </c>
      <c r="M6246" s="865">
        <v>31981.631939835464</v>
      </c>
      <c r="N6246" s="866">
        <v>1</v>
      </c>
      <c r="O6246" s="866">
        <v>6</v>
      </c>
      <c r="P6246" s="865">
        <v>15882.9</v>
      </c>
    </row>
    <row r="6247" spans="1:16" ht="33.75" x14ac:dyDescent="0.25">
      <c r="A6247" s="867" t="s">
        <v>7760</v>
      </c>
      <c r="B6247" s="867" t="s">
        <v>3626</v>
      </c>
      <c r="C6247" s="867" t="s">
        <v>3031</v>
      </c>
      <c r="D6247" s="868" t="s">
        <v>7863</v>
      </c>
      <c r="E6247" s="870">
        <v>2500</v>
      </c>
      <c r="F6247" s="869" t="s">
        <v>15493</v>
      </c>
      <c r="G6247" s="868" t="s">
        <v>15492</v>
      </c>
      <c r="H6247" s="867" t="s">
        <v>7756</v>
      </c>
      <c r="I6247" s="867" t="s">
        <v>3252</v>
      </c>
      <c r="J6247" s="867" t="s">
        <v>7773</v>
      </c>
      <c r="K6247" s="866">
        <v>3</v>
      </c>
      <c r="L6247" s="866">
        <v>12</v>
      </c>
      <c r="M6247" s="865">
        <v>31981.631939835464</v>
      </c>
      <c r="N6247" s="866">
        <v>2</v>
      </c>
      <c r="O6247" s="866">
        <v>6</v>
      </c>
      <c r="P6247" s="865">
        <v>15882.9</v>
      </c>
    </row>
    <row r="6248" spans="1:16" ht="33.75" x14ac:dyDescent="0.25">
      <c r="A6248" s="867" t="s">
        <v>7760</v>
      </c>
      <c r="B6248" s="867" t="s">
        <v>3626</v>
      </c>
      <c r="C6248" s="867" t="s">
        <v>3031</v>
      </c>
      <c r="D6248" s="868" t="s">
        <v>7878</v>
      </c>
      <c r="E6248" s="870">
        <v>4200</v>
      </c>
      <c r="F6248" s="869" t="s">
        <v>15491</v>
      </c>
      <c r="G6248" s="868" t="s">
        <v>15490</v>
      </c>
      <c r="H6248" s="867" t="s">
        <v>7756</v>
      </c>
      <c r="I6248" s="867" t="s">
        <v>8434</v>
      </c>
      <c r="J6248" s="867" t="s">
        <v>7792</v>
      </c>
      <c r="K6248" s="866">
        <v>4</v>
      </c>
      <c r="L6248" s="866">
        <v>12</v>
      </c>
      <c r="M6248" s="865">
        <v>53729.141658923581</v>
      </c>
      <c r="N6248" s="866">
        <v>3</v>
      </c>
      <c r="O6248" s="866">
        <v>6</v>
      </c>
      <c r="P6248" s="865">
        <v>26082.9</v>
      </c>
    </row>
    <row r="6249" spans="1:16" ht="33.75" x14ac:dyDescent="0.25">
      <c r="A6249" s="867" t="s">
        <v>7760</v>
      </c>
      <c r="B6249" s="867" t="s">
        <v>3626</v>
      </c>
      <c r="C6249" s="867" t="s">
        <v>3031</v>
      </c>
      <c r="D6249" s="868" t="s">
        <v>7863</v>
      </c>
      <c r="E6249" s="870">
        <v>2500</v>
      </c>
      <c r="F6249" s="869" t="s">
        <v>15489</v>
      </c>
      <c r="G6249" s="868" t="s">
        <v>15488</v>
      </c>
      <c r="H6249" s="867" t="s">
        <v>7796</v>
      </c>
      <c r="I6249" s="867" t="s">
        <v>2676</v>
      </c>
      <c r="J6249" s="867" t="s">
        <v>7836</v>
      </c>
      <c r="K6249" s="866">
        <v>3</v>
      </c>
      <c r="L6249" s="866">
        <v>12</v>
      </c>
      <c r="M6249" s="865">
        <v>31981.631939835464</v>
      </c>
      <c r="N6249" s="866">
        <v>0</v>
      </c>
      <c r="O6249" s="866">
        <v>0</v>
      </c>
      <c r="P6249" s="865">
        <v>0</v>
      </c>
    </row>
    <row r="6250" spans="1:16" ht="33.75" x14ac:dyDescent="0.25">
      <c r="A6250" s="867" t="s">
        <v>7760</v>
      </c>
      <c r="B6250" s="867" t="s">
        <v>3626</v>
      </c>
      <c r="C6250" s="867" t="s">
        <v>3031</v>
      </c>
      <c r="D6250" s="868" t="s">
        <v>8938</v>
      </c>
      <c r="E6250" s="870">
        <v>4200</v>
      </c>
      <c r="F6250" s="869" t="s">
        <v>15487</v>
      </c>
      <c r="G6250" s="868" t="s">
        <v>15486</v>
      </c>
      <c r="H6250" s="867" t="s">
        <v>7756</v>
      </c>
      <c r="I6250" s="867" t="s">
        <v>2772</v>
      </c>
      <c r="J6250" s="867" t="s">
        <v>7836</v>
      </c>
      <c r="K6250" s="866">
        <v>3</v>
      </c>
      <c r="L6250" s="866">
        <v>12</v>
      </c>
      <c r="M6250" s="865">
        <v>53729.141658923581</v>
      </c>
      <c r="N6250" s="866">
        <v>3</v>
      </c>
      <c r="O6250" s="866">
        <v>6</v>
      </c>
      <c r="P6250" s="865">
        <v>26082.9</v>
      </c>
    </row>
    <row r="6251" spans="1:16" ht="33.75" x14ac:dyDescent="0.25">
      <c r="A6251" s="867" t="s">
        <v>7760</v>
      </c>
      <c r="B6251" s="867" t="s">
        <v>3626</v>
      </c>
      <c r="C6251" s="867" t="s">
        <v>3031</v>
      </c>
      <c r="D6251" s="868" t="s">
        <v>11537</v>
      </c>
      <c r="E6251" s="870">
        <v>3000</v>
      </c>
      <c r="F6251" s="869" t="s">
        <v>15485</v>
      </c>
      <c r="G6251" s="868" t="s">
        <v>15484</v>
      </c>
      <c r="H6251" s="867"/>
      <c r="I6251" s="867"/>
      <c r="J6251" s="867"/>
      <c r="K6251" s="866">
        <v>4</v>
      </c>
      <c r="L6251" s="866">
        <v>12</v>
      </c>
      <c r="M6251" s="865">
        <v>38377.958327802553</v>
      </c>
      <c r="N6251" s="866">
        <v>1</v>
      </c>
      <c r="O6251" s="866">
        <v>6</v>
      </c>
      <c r="P6251" s="865">
        <v>18882.900000000001</v>
      </c>
    </row>
    <row r="6252" spans="1:16" ht="33.75" x14ac:dyDescent="0.25">
      <c r="A6252" s="867" t="s">
        <v>7760</v>
      </c>
      <c r="B6252" s="867" t="s">
        <v>3626</v>
      </c>
      <c r="C6252" s="867" t="s">
        <v>3031</v>
      </c>
      <c r="D6252" s="868" t="s">
        <v>15471</v>
      </c>
      <c r="E6252" s="870">
        <v>4200</v>
      </c>
      <c r="F6252" s="869" t="s">
        <v>15483</v>
      </c>
      <c r="G6252" s="868" t="s">
        <v>15482</v>
      </c>
      <c r="H6252" s="867" t="s">
        <v>7796</v>
      </c>
      <c r="I6252" s="867" t="s">
        <v>2704</v>
      </c>
      <c r="J6252" s="867" t="s">
        <v>7773</v>
      </c>
      <c r="K6252" s="866">
        <v>2</v>
      </c>
      <c r="L6252" s="866">
        <v>12</v>
      </c>
      <c r="M6252" s="865">
        <v>53729.141658923581</v>
      </c>
      <c r="N6252" s="866">
        <v>1</v>
      </c>
      <c r="O6252" s="866">
        <v>6</v>
      </c>
      <c r="P6252" s="865">
        <v>26082.9</v>
      </c>
    </row>
    <row r="6253" spans="1:16" ht="33.75" x14ac:dyDescent="0.25">
      <c r="A6253" s="867" t="s">
        <v>7760</v>
      </c>
      <c r="B6253" s="867" t="s">
        <v>3626</v>
      </c>
      <c r="C6253" s="867" t="s">
        <v>3031</v>
      </c>
      <c r="D6253" s="868" t="s">
        <v>7863</v>
      </c>
      <c r="E6253" s="870">
        <v>2500</v>
      </c>
      <c r="F6253" s="869" t="s">
        <v>15481</v>
      </c>
      <c r="G6253" s="868" t="s">
        <v>15480</v>
      </c>
      <c r="H6253" s="867" t="s">
        <v>7796</v>
      </c>
      <c r="I6253" s="867" t="s">
        <v>2756</v>
      </c>
      <c r="J6253" s="867" t="s">
        <v>7777</v>
      </c>
      <c r="K6253" s="866">
        <v>3</v>
      </c>
      <c r="L6253" s="866">
        <v>12</v>
      </c>
      <c r="M6253" s="865">
        <v>31981.631939835464</v>
      </c>
      <c r="N6253" s="866">
        <v>1</v>
      </c>
      <c r="O6253" s="866">
        <v>6</v>
      </c>
      <c r="P6253" s="865">
        <v>15882.9</v>
      </c>
    </row>
    <row r="6254" spans="1:16" ht="33.75" x14ac:dyDescent="0.25">
      <c r="A6254" s="867" t="s">
        <v>7760</v>
      </c>
      <c r="B6254" s="867" t="s">
        <v>3626</v>
      </c>
      <c r="C6254" s="867" t="s">
        <v>3031</v>
      </c>
      <c r="D6254" s="868" t="s">
        <v>9001</v>
      </c>
      <c r="E6254" s="870">
        <v>3500</v>
      </c>
      <c r="F6254" s="869" t="s">
        <v>15479</v>
      </c>
      <c r="G6254" s="868" t="s">
        <v>15478</v>
      </c>
      <c r="H6254" s="867" t="s">
        <v>7756</v>
      </c>
      <c r="I6254" s="867" t="s">
        <v>2685</v>
      </c>
      <c r="J6254" s="867" t="s">
        <v>8014</v>
      </c>
      <c r="K6254" s="866">
        <v>2</v>
      </c>
      <c r="L6254" s="866">
        <v>12</v>
      </c>
      <c r="M6254" s="865">
        <v>44774.284715769652</v>
      </c>
      <c r="N6254" s="866">
        <v>2</v>
      </c>
      <c r="O6254" s="866">
        <v>6</v>
      </c>
      <c r="P6254" s="865">
        <v>21882.9</v>
      </c>
    </row>
    <row r="6255" spans="1:16" ht="33.75" x14ac:dyDescent="0.25">
      <c r="A6255" s="867" t="s">
        <v>7760</v>
      </c>
      <c r="B6255" s="867" t="s">
        <v>3626</v>
      </c>
      <c r="C6255" s="867" t="s">
        <v>3031</v>
      </c>
      <c r="D6255" s="868" t="s">
        <v>8844</v>
      </c>
      <c r="E6255" s="870">
        <v>7500</v>
      </c>
      <c r="F6255" s="869" t="s">
        <v>15477</v>
      </c>
      <c r="G6255" s="868" t="s">
        <v>15476</v>
      </c>
      <c r="H6255" s="867" t="s">
        <v>7796</v>
      </c>
      <c r="I6255" s="867" t="s">
        <v>4333</v>
      </c>
      <c r="J6255" s="867" t="s">
        <v>7809</v>
      </c>
      <c r="K6255" s="866">
        <v>2</v>
      </c>
      <c r="L6255" s="866">
        <v>12</v>
      </c>
      <c r="M6255" s="865">
        <v>95944.89581950639</v>
      </c>
      <c r="N6255" s="866">
        <v>1</v>
      </c>
      <c r="O6255" s="866">
        <v>6</v>
      </c>
      <c r="P6255" s="865">
        <v>45882.9</v>
      </c>
    </row>
    <row r="6256" spans="1:16" ht="33.75" x14ac:dyDescent="0.25">
      <c r="A6256" s="867" t="s">
        <v>7760</v>
      </c>
      <c r="B6256" s="867" t="s">
        <v>3626</v>
      </c>
      <c r="C6256" s="867" t="s">
        <v>3031</v>
      </c>
      <c r="D6256" s="868" t="s">
        <v>8844</v>
      </c>
      <c r="E6256" s="870">
        <v>7500</v>
      </c>
      <c r="F6256" s="869" t="s">
        <v>15475</v>
      </c>
      <c r="G6256" s="868" t="s">
        <v>15474</v>
      </c>
      <c r="H6256" s="867" t="s">
        <v>7796</v>
      </c>
      <c r="I6256" s="867" t="s">
        <v>2704</v>
      </c>
      <c r="J6256" s="867" t="s">
        <v>7971</v>
      </c>
      <c r="K6256" s="866">
        <v>2</v>
      </c>
      <c r="L6256" s="866">
        <v>12</v>
      </c>
      <c r="M6256" s="865">
        <v>95944.89581950639</v>
      </c>
      <c r="N6256" s="866">
        <v>1</v>
      </c>
      <c r="O6256" s="866">
        <v>6</v>
      </c>
      <c r="P6256" s="865">
        <v>45882.9</v>
      </c>
    </row>
    <row r="6257" spans="1:16" ht="33.75" x14ac:dyDescent="0.25">
      <c r="A6257" s="867" t="s">
        <v>7760</v>
      </c>
      <c r="B6257" s="867" t="s">
        <v>3626</v>
      </c>
      <c r="C6257" s="867" t="s">
        <v>3031</v>
      </c>
      <c r="D6257" s="868" t="s">
        <v>7871</v>
      </c>
      <c r="E6257" s="870">
        <v>4200</v>
      </c>
      <c r="F6257" s="869" t="s">
        <v>15473</v>
      </c>
      <c r="G6257" s="868" t="s">
        <v>15472</v>
      </c>
      <c r="H6257" s="867" t="s">
        <v>7756</v>
      </c>
      <c r="I6257" s="867" t="s">
        <v>2676</v>
      </c>
      <c r="J6257" s="867" t="s">
        <v>7958</v>
      </c>
      <c r="K6257" s="866">
        <v>4</v>
      </c>
      <c r="L6257" s="866">
        <v>12</v>
      </c>
      <c r="M6257" s="865">
        <v>53729.141658923581</v>
      </c>
      <c r="N6257" s="866">
        <v>1</v>
      </c>
      <c r="O6257" s="866">
        <v>6</v>
      </c>
      <c r="P6257" s="865">
        <v>26082.9</v>
      </c>
    </row>
    <row r="6258" spans="1:16" ht="33.75" x14ac:dyDescent="0.25">
      <c r="A6258" s="867" t="s">
        <v>7760</v>
      </c>
      <c r="B6258" s="867" t="s">
        <v>3626</v>
      </c>
      <c r="C6258" s="867" t="s">
        <v>3031</v>
      </c>
      <c r="D6258" s="868" t="s">
        <v>15471</v>
      </c>
      <c r="E6258" s="870">
        <v>4200</v>
      </c>
      <c r="F6258" s="869" t="s">
        <v>15470</v>
      </c>
      <c r="G6258" s="868" t="s">
        <v>15469</v>
      </c>
      <c r="H6258" s="867" t="s">
        <v>7796</v>
      </c>
      <c r="I6258" s="867" t="s">
        <v>2704</v>
      </c>
      <c r="J6258" s="867" t="s">
        <v>7773</v>
      </c>
      <c r="K6258" s="866">
        <v>4</v>
      </c>
      <c r="L6258" s="866">
        <v>12</v>
      </c>
      <c r="M6258" s="865">
        <v>53729.141658923581</v>
      </c>
      <c r="N6258" s="866">
        <v>3</v>
      </c>
      <c r="O6258" s="866">
        <v>6</v>
      </c>
      <c r="P6258" s="865">
        <v>26082.9</v>
      </c>
    </row>
    <row r="6259" spans="1:16" ht="33.75" x14ac:dyDescent="0.25">
      <c r="A6259" s="867" t="s">
        <v>7760</v>
      </c>
      <c r="B6259" s="867" t="s">
        <v>3626</v>
      </c>
      <c r="C6259" s="867" t="s">
        <v>3031</v>
      </c>
      <c r="D6259" s="868" t="s">
        <v>7871</v>
      </c>
      <c r="E6259" s="870">
        <v>4200</v>
      </c>
      <c r="F6259" s="869" t="s">
        <v>15468</v>
      </c>
      <c r="G6259" s="868" t="s">
        <v>15467</v>
      </c>
      <c r="H6259" s="867" t="s">
        <v>7796</v>
      </c>
      <c r="I6259" s="867" t="s">
        <v>7822</v>
      </c>
      <c r="J6259" s="867" t="s">
        <v>7881</v>
      </c>
      <c r="K6259" s="866">
        <v>4</v>
      </c>
      <c r="L6259" s="866">
        <v>12</v>
      </c>
      <c r="M6259" s="865">
        <v>53729.141658923581</v>
      </c>
      <c r="N6259" s="866">
        <v>1</v>
      </c>
      <c r="O6259" s="866">
        <v>6</v>
      </c>
      <c r="P6259" s="865">
        <v>26082.9</v>
      </c>
    </row>
    <row r="6260" spans="1:16" ht="33.75" x14ac:dyDescent="0.25">
      <c r="A6260" s="867" t="s">
        <v>7760</v>
      </c>
      <c r="B6260" s="867" t="s">
        <v>3626</v>
      </c>
      <c r="C6260" s="867" t="s">
        <v>3031</v>
      </c>
      <c r="D6260" s="868" t="s">
        <v>7871</v>
      </c>
      <c r="E6260" s="870">
        <v>4200</v>
      </c>
      <c r="F6260" s="869" t="s">
        <v>15466</v>
      </c>
      <c r="G6260" s="868" t="s">
        <v>15465</v>
      </c>
      <c r="H6260" s="867" t="s">
        <v>7796</v>
      </c>
      <c r="I6260" s="867" t="s">
        <v>13846</v>
      </c>
      <c r="J6260" s="867" t="s">
        <v>7936</v>
      </c>
      <c r="K6260" s="866">
        <v>4</v>
      </c>
      <c r="L6260" s="866">
        <v>12</v>
      </c>
      <c r="M6260" s="865">
        <v>53729.141658923581</v>
      </c>
      <c r="N6260" s="866">
        <v>3</v>
      </c>
      <c r="O6260" s="866">
        <v>6</v>
      </c>
      <c r="P6260" s="865">
        <v>26082.9</v>
      </c>
    </row>
    <row r="6261" spans="1:16" ht="33.75" x14ac:dyDescent="0.25">
      <c r="A6261" s="867" t="s">
        <v>7760</v>
      </c>
      <c r="B6261" s="867" t="s">
        <v>3626</v>
      </c>
      <c r="C6261" s="867" t="s">
        <v>3031</v>
      </c>
      <c r="D6261" s="868" t="s">
        <v>15464</v>
      </c>
      <c r="E6261" s="870">
        <v>14000</v>
      </c>
      <c r="F6261" s="869" t="s">
        <v>15463</v>
      </c>
      <c r="G6261" s="868" t="s">
        <v>15462</v>
      </c>
      <c r="H6261" s="867" t="s">
        <v>7756</v>
      </c>
      <c r="I6261" s="867" t="s">
        <v>2772</v>
      </c>
      <c r="J6261" s="867" t="s">
        <v>7809</v>
      </c>
      <c r="K6261" s="866">
        <v>2</v>
      </c>
      <c r="L6261" s="866">
        <v>11</v>
      </c>
      <c r="M6261" s="865">
        <v>164172.3772911554</v>
      </c>
      <c r="N6261" s="866">
        <v>2</v>
      </c>
      <c r="O6261" s="866">
        <v>6</v>
      </c>
      <c r="P6261" s="865">
        <v>84882.9</v>
      </c>
    </row>
    <row r="6262" spans="1:16" ht="33.75" x14ac:dyDescent="0.25">
      <c r="A6262" s="867" t="s">
        <v>7760</v>
      </c>
      <c r="B6262" s="867" t="s">
        <v>3626</v>
      </c>
      <c r="C6262" s="867" t="s">
        <v>3031</v>
      </c>
      <c r="D6262" s="868" t="s">
        <v>7863</v>
      </c>
      <c r="E6262" s="870">
        <v>2500</v>
      </c>
      <c r="F6262" s="869" t="s">
        <v>15461</v>
      </c>
      <c r="G6262" s="868" t="s">
        <v>15460</v>
      </c>
      <c r="H6262" s="867" t="s">
        <v>7756</v>
      </c>
      <c r="I6262" s="867" t="s">
        <v>2892</v>
      </c>
      <c r="J6262" s="867" t="s">
        <v>9500</v>
      </c>
      <c r="K6262" s="866">
        <v>1</v>
      </c>
      <c r="L6262" s="866">
        <v>2</v>
      </c>
      <c r="M6262" s="865">
        <v>5330.2719899725771</v>
      </c>
      <c r="N6262" s="866">
        <v>0</v>
      </c>
      <c r="O6262" s="866">
        <v>0</v>
      </c>
      <c r="P6262" s="865">
        <v>0</v>
      </c>
    </row>
    <row r="6263" spans="1:16" ht="33.75" x14ac:dyDescent="0.25">
      <c r="A6263" s="867" t="s">
        <v>7760</v>
      </c>
      <c r="B6263" s="867" t="s">
        <v>3626</v>
      </c>
      <c r="C6263" s="867" t="s">
        <v>3031</v>
      </c>
      <c r="D6263" s="868" t="s">
        <v>8458</v>
      </c>
      <c r="E6263" s="870">
        <v>3200</v>
      </c>
      <c r="F6263" s="869" t="s">
        <v>15459</v>
      </c>
      <c r="G6263" s="868" t="s">
        <v>15458</v>
      </c>
      <c r="H6263" s="867" t="s">
        <v>7756</v>
      </c>
      <c r="I6263" s="867" t="s">
        <v>2745</v>
      </c>
      <c r="J6263" s="867" t="s">
        <v>7783</v>
      </c>
      <c r="K6263" s="866">
        <v>3</v>
      </c>
      <c r="L6263" s="866">
        <v>8</v>
      </c>
      <c r="M6263" s="865">
        <v>21321.087959890308</v>
      </c>
      <c r="N6263" s="866">
        <v>2</v>
      </c>
      <c r="O6263" s="866">
        <v>6</v>
      </c>
      <c r="P6263" s="865">
        <v>20082.900000000001</v>
      </c>
    </row>
    <row r="6264" spans="1:16" ht="33.75" x14ac:dyDescent="0.25">
      <c r="A6264" s="867" t="s">
        <v>7760</v>
      </c>
      <c r="B6264" s="867" t="s">
        <v>3626</v>
      </c>
      <c r="C6264" s="867" t="s">
        <v>3031</v>
      </c>
      <c r="D6264" s="868" t="s">
        <v>7854</v>
      </c>
      <c r="E6264" s="870">
        <v>4200</v>
      </c>
      <c r="F6264" s="869" t="s">
        <v>15457</v>
      </c>
      <c r="G6264" s="868" t="s">
        <v>15456</v>
      </c>
      <c r="H6264" s="867" t="s">
        <v>7796</v>
      </c>
      <c r="I6264" s="867" t="s">
        <v>2745</v>
      </c>
      <c r="J6264" s="867" t="s">
        <v>7783</v>
      </c>
      <c r="K6264" s="866">
        <v>3</v>
      </c>
      <c r="L6264" s="866">
        <v>9</v>
      </c>
      <c r="M6264" s="865">
        <v>40296.856244192684</v>
      </c>
      <c r="N6264" s="866">
        <v>2</v>
      </c>
      <c r="O6264" s="866">
        <v>6</v>
      </c>
      <c r="P6264" s="865">
        <v>26082.9</v>
      </c>
    </row>
    <row r="6265" spans="1:16" ht="33.75" x14ac:dyDescent="0.25">
      <c r="A6265" s="867" t="s">
        <v>7760</v>
      </c>
      <c r="B6265" s="867" t="s">
        <v>3626</v>
      </c>
      <c r="C6265" s="867" t="s">
        <v>3031</v>
      </c>
      <c r="D6265" s="868" t="s">
        <v>7863</v>
      </c>
      <c r="E6265" s="870">
        <v>2500</v>
      </c>
      <c r="F6265" s="869" t="s">
        <v>15455</v>
      </c>
      <c r="G6265" s="868" t="s">
        <v>15454</v>
      </c>
      <c r="H6265" s="867" t="s">
        <v>7796</v>
      </c>
      <c r="I6265" s="867" t="s">
        <v>3252</v>
      </c>
      <c r="J6265" s="867" t="s">
        <v>7788</v>
      </c>
      <c r="K6265" s="866">
        <v>3</v>
      </c>
      <c r="L6265" s="866">
        <v>8</v>
      </c>
      <c r="M6265" s="865">
        <v>21321.087959890308</v>
      </c>
      <c r="N6265" s="866">
        <v>3</v>
      </c>
      <c r="O6265" s="866">
        <v>6</v>
      </c>
      <c r="P6265" s="865">
        <v>15882.9</v>
      </c>
    </row>
    <row r="6266" spans="1:16" ht="33.75" x14ac:dyDescent="0.25">
      <c r="A6266" s="867" t="s">
        <v>7760</v>
      </c>
      <c r="B6266" s="867" t="s">
        <v>3626</v>
      </c>
      <c r="C6266" s="867" t="s">
        <v>3031</v>
      </c>
      <c r="D6266" s="868" t="s">
        <v>7863</v>
      </c>
      <c r="E6266" s="870">
        <v>2500</v>
      </c>
      <c r="F6266" s="869" t="s">
        <v>15453</v>
      </c>
      <c r="G6266" s="868" t="s">
        <v>15452</v>
      </c>
      <c r="H6266" s="867"/>
      <c r="I6266" s="867"/>
      <c r="J6266" s="867"/>
      <c r="K6266" s="866">
        <v>1</v>
      </c>
      <c r="L6266" s="866">
        <v>2</v>
      </c>
      <c r="M6266" s="865">
        <v>5330.2719899725771</v>
      </c>
      <c r="N6266" s="866">
        <v>0</v>
      </c>
      <c r="O6266" s="866">
        <v>0</v>
      </c>
      <c r="P6266" s="865">
        <v>0</v>
      </c>
    </row>
    <row r="6267" spans="1:16" ht="33.75" x14ac:dyDescent="0.25">
      <c r="A6267" s="867" t="s">
        <v>7760</v>
      </c>
      <c r="B6267" s="867" t="s">
        <v>3626</v>
      </c>
      <c r="C6267" s="867" t="s">
        <v>3031</v>
      </c>
      <c r="D6267" s="868" t="s">
        <v>7854</v>
      </c>
      <c r="E6267" s="870">
        <v>4200</v>
      </c>
      <c r="F6267" s="869" t="s">
        <v>15451</v>
      </c>
      <c r="G6267" s="868" t="s">
        <v>15450</v>
      </c>
      <c r="H6267" s="867" t="s">
        <v>7756</v>
      </c>
      <c r="I6267" s="867" t="s">
        <v>2892</v>
      </c>
      <c r="J6267" s="867" t="s">
        <v>7783</v>
      </c>
      <c r="K6267" s="866">
        <v>1</v>
      </c>
      <c r="L6267" s="866">
        <v>2</v>
      </c>
      <c r="M6267" s="865">
        <v>8954.856943153929</v>
      </c>
      <c r="N6267" s="866">
        <v>0</v>
      </c>
      <c r="O6267" s="866">
        <v>0</v>
      </c>
      <c r="P6267" s="865">
        <v>0</v>
      </c>
    </row>
    <row r="6268" spans="1:16" ht="33.75" x14ac:dyDescent="0.25">
      <c r="A6268" s="867" t="s">
        <v>7760</v>
      </c>
      <c r="B6268" s="867" t="s">
        <v>3626</v>
      </c>
      <c r="C6268" s="867" t="s">
        <v>3031</v>
      </c>
      <c r="D6268" s="868" t="s">
        <v>7863</v>
      </c>
      <c r="E6268" s="870">
        <v>2500</v>
      </c>
      <c r="F6268" s="869" t="s">
        <v>15449</v>
      </c>
      <c r="G6268" s="868" t="s">
        <v>15448</v>
      </c>
      <c r="H6268" s="867" t="s">
        <v>7756</v>
      </c>
      <c r="I6268" s="867" t="s">
        <v>2861</v>
      </c>
      <c r="J6268" s="867" t="s">
        <v>15447</v>
      </c>
      <c r="K6268" s="866">
        <v>1</v>
      </c>
      <c r="L6268" s="866">
        <v>2</v>
      </c>
      <c r="M6268" s="865">
        <v>5330.2719899725771</v>
      </c>
      <c r="N6268" s="866">
        <v>0</v>
      </c>
      <c r="O6268" s="866">
        <v>0</v>
      </c>
      <c r="P6268" s="865">
        <v>0</v>
      </c>
    </row>
    <row r="6269" spans="1:16" ht="33.75" x14ac:dyDescent="0.25">
      <c r="A6269" s="867" t="s">
        <v>7760</v>
      </c>
      <c r="B6269" s="867" t="s">
        <v>3626</v>
      </c>
      <c r="C6269" s="867" t="s">
        <v>3031</v>
      </c>
      <c r="D6269" s="868" t="s">
        <v>7854</v>
      </c>
      <c r="E6269" s="870">
        <v>4200</v>
      </c>
      <c r="F6269" s="869" t="s">
        <v>15446</v>
      </c>
      <c r="G6269" s="868" t="s">
        <v>15445</v>
      </c>
      <c r="H6269" s="867" t="s">
        <v>7756</v>
      </c>
      <c r="I6269" s="867" t="s">
        <v>2892</v>
      </c>
      <c r="J6269" s="867" t="s">
        <v>7985</v>
      </c>
      <c r="K6269" s="866">
        <v>3</v>
      </c>
      <c r="L6269" s="866">
        <v>9</v>
      </c>
      <c r="M6269" s="865">
        <v>40296.856244192684</v>
      </c>
      <c r="N6269" s="866">
        <v>2</v>
      </c>
      <c r="O6269" s="866">
        <v>6</v>
      </c>
      <c r="P6269" s="865">
        <v>26082.9</v>
      </c>
    </row>
    <row r="6270" spans="1:16" ht="33.75" x14ac:dyDescent="0.25">
      <c r="A6270" s="867" t="s">
        <v>7760</v>
      </c>
      <c r="B6270" s="867" t="s">
        <v>3626</v>
      </c>
      <c r="C6270" s="867" t="s">
        <v>3031</v>
      </c>
      <c r="D6270" s="868" t="s">
        <v>7863</v>
      </c>
      <c r="E6270" s="870">
        <v>2500</v>
      </c>
      <c r="F6270" s="869" t="s">
        <v>15444</v>
      </c>
      <c r="G6270" s="868" t="s">
        <v>15443</v>
      </c>
      <c r="H6270" s="867" t="s">
        <v>2751</v>
      </c>
      <c r="I6270" s="867" t="s">
        <v>2823</v>
      </c>
      <c r="J6270" s="867" t="s">
        <v>15442</v>
      </c>
      <c r="K6270" s="866">
        <v>1</v>
      </c>
      <c r="L6270" s="866">
        <v>2</v>
      </c>
      <c r="M6270" s="865">
        <v>5330.2719899725771</v>
      </c>
      <c r="N6270" s="866">
        <v>0</v>
      </c>
      <c r="O6270" s="866">
        <v>0</v>
      </c>
      <c r="P6270" s="865">
        <v>0</v>
      </c>
    </row>
    <row r="6271" spans="1:16" ht="33.75" x14ac:dyDescent="0.25">
      <c r="A6271" s="867" t="s">
        <v>7760</v>
      </c>
      <c r="B6271" s="867" t="s">
        <v>3626</v>
      </c>
      <c r="C6271" s="867" t="s">
        <v>3031</v>
      </c>
      <c r="D6271" s="868" t="s">
        <v>7854</v>
      </c>
      <c r="E6271" s="870">
        <v>4200</v>
      </c>
      <c r="F6271" s="869" t="s">
        <v>15441</v>
      </c>
      <c r="G6271" s="868" t="s">
        <v>15440</v>
      </c>
      <c r="H6271" s="867" t="s">
        <v>7756</v>
      </c>
      <c r="I6271" s="867" t="s">
        <v>2676</v>
      </c>
      <c r="J6271" s="867" t="s">
        <v>8080</v>
      </c>
      <c r="K6271" s="866">
        <v>1</v>
      </c>
      <c r="L6271" s="866">
        <v>2</v>
      </c>
      <c r="M6271" s="865">
        <v>5330.2719899725771</v>
      </c>
      <c r="N6271" s="866">
        <v>3</v>
      </c>
      <c r="O6271" s="866">
        <v>5</v>
      </c>
      <c r="P6271" s="865">
        <v>21735.75</v>
      </c>
    </row>
    <row r="6272" spans="1:16" ht="33.75" x14ac:dyDescent="0.25">
      <c r="A6272" s="867" t="s">
        <v>7760</v>
      </c>
      <c r="B6272" s="867" t="s">
        <v>3626</v>
      </c>
      <c r="C6272" s="867" t="s">
        <v>3031</v>
      </c>
      <c r="D6272" s="868" t="s">
        <v>7863</v>
      </c>
      <c r="E6272" s="870">
        <v>2500</v>
      </c>
      <c r="F6272" s="869" t="s">
        <v>15439</v>
      </c>
      <c r="G6272" s="868" t="s">
        <v>15438</v>
      </c>
      <c r="H6272" s="867" t="s">
        <v>7756</v>
      </c>
      <c r="I6272" s="867" t="s">
        <v>2772</v>
      </c>
      <c r="J6272" s="867" t="s">
        <v>7792</v>
      </c>
      <c r="K6272" s="866">
        <v>1</v>
      </c>
      <c r="L6272" s="866">
        <v>2</v>
      </c>
      <c r="M6272" s="865">
        <v>5330.2719899725771</v>
      </c>
      <c r="N6272" s="866">
        <v>0</v>
      </c>
      <c r="O6272" s="866">
        <v>0</v>
      </c>
      <c r="P6272" s="865">
        <v>0</v>
      </c>
    </row>
    <row r="6273" spans="1:16" ht="33.75" x14ac:dyDescent="0.25">
      <c r="A6273" s="867" t="s">
        <v>7760</v>
      </c>
      <c r="B6273" s="867" t="s">
        <v>3626</v>
      </c>
      <c r="C6273" s="867" t="s">
        <v>3031</v>
      </c>
      <c r="D6273" s="868" t="s">
        <v>7863</v>
      </c>
      <c r="E6273" s="870">
        <v>2500</v>
      </c>
      <c r="F6273" s="869" t="s">
        <v>15437</v>
      </c>
      <c r="G6273" s="868" t="s">
        <v>15436</v>
      </c>
      <c r="H6273" s="867" t="s">
        <v>7756</v>
      </c>
      <c r="I6273" s="867" t="s">
        <v>2772</v>
      </c>
      <c r="J6273" s="867" t="s">
        <v>15435</v>
      </c>
      <c r="K6273" s="866">
        <v>1</v>
      </c>
      <c r="L6273" s="866">
        <v>2</v>
      </c>
      <c r="M6273" s="865">
        <v>5330.2719899725771</v>
      </c>
      <c r="N6273" s="866">
        <v>0</v>
      </c>
      <c r="O6273" s="866">
        <v>0</v>
      </c>
      <c r="P6273" s="865">
        <v>0</v>
      </c>
    </row>
    <row r="6274" spans="1:16" ht="33.75" x14ac:dyDescent="0.25">
      <c r="A6274" s="867" t="s">
        <v>7760</v>
      </c>
      <c r="B6274" s="867" t="s">
        <v>3626</v>
      </c>
      <c r="C6274" s="867" t="s">
        <v>3031</v>
      </c>
      <c r="D6274" s="868" t="s">
        <v>7863</v>
      </c>
      <c r="E6274" s="870">
        <v>2500</v>
      </c>
      <c r="F6274" s="869" t="s">
        <v>15434</v>
      </c>
      <c r="G6274" s="868" t="s">
        <v>15433</v>
      </c>
      <c r="H6274" s="867" t="s">
        <v>7796</v>
      </c>
      <c r="I6274" s="867" t="s">
        <v>2676</v>
      </c>
      <c r="J6274" s="867" t="s">
        <v>8383</v>
      </c>
      <c r="K6274" s="866">
        <v>1</v>
      </c>
      <c r="L6274" s="866">
        <v>2</v>
      </c>
      <c r="M6274" s="865">
        <v>5330.2719899725771</v>
      </c>
      <c r="N6274" s="866">
        <v>0</v>
      </c>
      <c r="O6274" s="866">
        <v>0</v>
      </c>
      <c r="P6274" s="865">
        <v>0</v>
      </c>
    </row>
    <row r="6275" spans="1:16" ht="33.75" x14ac:dyDescent="0.25">
      <c r="A6275" s="867" t="s">
        <v>7760</v>
      </c>
      <c r="B6275" s="867" t="s">
        <v>3626</v>
      </c>
      <c r="C6275" s="867" t="s">
        <v>3031</v>
      </c>
      <c r="D6275" s="868" t="s">
        <v>7863</v>
      </c>
      <c r="E6275" s="870">
        <v>2500</v>
      </c>
      <c r="F6275" s="869" t="s">
        <v>15432</v>
      </c>
      <c r="G6275" s="868" t="s">
        <v>15431</v>
      </c>
      <c r="H6275" s="867" t="s">
        <v>7756</v>
      </c>
      <c r="I6275" s="867" t="s">
        <v>2676</v>
      </c>
      <c r="J6275" s="867" t="s">
        <v>8383</v>
      </c>
      <c r="K6275" s="866">
        <v>1</v>
      </c>
      <c r="L6275" s="866">
        <v>2</v>
      </c>
      <c r="M6275" s="865">
        <v>5330.2719899725771</v>
      </c>
      <c r="N6275" s="866">
        <v>0</v>
      </c>
      <c r="O6275" s="866">
        <v>0</v>
      </c>
      <c r="P6275" s="865">
        <v>0</v>
      </c>
    </row>
    <row r="6276" spans="1:16" ht="33.75" x14ac:dyDescent="0.25">
      <c r="A6276" s="867" t="s">
        <v>7760</v>
      </c>
      <c r="B6276" s="867" t="s">
        <v>3626</v>
      </c>
      <c r="C6276" s="867" t="s">
        <v>3031</v>
      </c>
      <c r="D6276" s="868" t="s">
        <v>7863</v>
      </c>
      <c r="E6276" s="870">
        <v>2500</v>
      </c>
      <c r="F6276" s="869" t="s">
        <v>15430</v>
      </c>
      <c r="G6276" s="868" t="s">
        <v>15429</v>
      </c>
      <c r="H6276" s="867" t="s">
        <v>2751</v>
      </c>
      <c r="I6276" s="867" t="s">
        <v>2745</v>
      </c>
      <c r="J6276" s="867" t="s">
        <v>8743</v>
      </c>
      <c r="K6276" s="866">
        <v>1</v>
      </c>
      <c r="L6276" s="866">
        <v>2</v>
      </c>
      <c r="M6276" s="865">
        <v>5330.2719899725771</v>
      </c>
      <c r="N6276" s="866">
        <v>0</v>
      </c>
      <c r="O6276" s="866">
        <v>0</v>
      </c>
      <c r="P6276" s="865">
        <v>0</v>
      </c>
    </row>
    <row r="6277" spans="1:16" ht="33.75" x14ac:dyDescent="0.25">
      <c r="A6277" s="867" t="s">
        <v>7760</v>
      </c>
      <c r="B6277" s="867" t="s">
        <v>3626</v>
      </c>
      <c r="C6277" s="867" t="s">
        <v>3031</v>
      </c>
      <c r="D6277" s="868" t="s">
        <v>7863</v>
      </c>
      <c r="E6277" s="870">
        <v>2500</v>
      </c>
      <c r="F6277" s="869" t="s">
        <v>15428</v>
      </c>
      <c r="G6277" s="868" t="s">
        <v>15427</v>
      </c>
      <c r="H6277" s="867" t="s">
        <v>7756</v>
      </c>
      <c r="I6277" s="867" t="s">
        <v>2786</v>
      </c>
      <c r="J6277" s="867" t="s">
        <v>7888</v>
      </c>
      <c r="K6277" s="866">
        <v>1</v>
      </c>
      <c r="L6277" s="866">
        <v>2</v>
      </c>
      <c r="M6277" s="865">
        <v>5330.2719899725771</v>
      </c>
      <c r="N6277" s="866">
        <v>0</v>
      </c>
      <c r="O6277" s="866">
        <v>0</v>
      </c>
      <c r="P6277" s="865">
        <v>0</v>
      </c>
    </row>
    <row r="6278" spans="1:16" ht="33.75" x14ac:dyDescent="0.25">
      <c r="A6278" s="867" t="s">
        <v>7760</v>
      </c>
      <c r="B6278" s="867" t="s">
        <v>3626</v>
      </c>
      <c r="C6278" s="867" t="s">
        <v>3031</v>
      </c>
      <c r="D6278" s="868" t="s">
        <v>7863</v>
      </c>
      <c r="E6278" s="870">
        <v>2500</v>
      </c>
      <c r="F6278" s="869" t="s">
        <v>15426</v>
      </c>
      <c r="G6278" s="868" t="s">
        <v>15425</v>
      </c>
      <c r="H6278" s="867"/>
      <c r="I6278" s="867"/>
      <c r="J6278" s="867"/>
      <c r="K6278" s="866">
        <v>1</v>
      </c>
      <c r="L6278" s="866">
        <v>2</v>
      </c>
      <c r="M6278" s="865">
        <v>5330.2719899725771</v>
      </c>
      <c r="N6278" s="866">
        <v>0</v>
      </c>
      <c r="O6278" s="866">
        <v>0</v>
      </c>
      <c r="P6278" s="865">
        <v>0</v>
      </c>
    </row>
    <row r="6279" spans="1:16" ht="33.75" x14ac:dyDescent="0.25">
      <c r="A6279" s="867" t="s">
        <v>7760</v>
      </c>
      <c r="B6279" s="867" t="s">
        <v>3626</v>
      </c>
      <c r="C6279" s="867" t="s">
        <v>3031</v>
      </c>
      <c r="D6279" s="868" t="s">
        <v>7863</v>
      </c>
      <c r="E6279" s="870">
        <v>2500</v>
      </c>
      <c r="F6279" s="869" t="s">
        <v>15424</v>
      </c>
      <c r="G6279" s="868" t="s">
        <v>15423</v>
      </c>
      <c r="H6279" s="867"/>
      <c r="I6279" s="867"/>
      <c r="J6279" s="867"/>
      <c r="K6279" s="866">
        <v>1</v>
      </c>
      <c r="L6279" s="866">
        <v>2</v>
      </c>
      <c r="M6279" s="865">
        <v>5330.2719899725771</v>
      </c>
      <c r="N6279" s="866">
        <v>0</v>
      </c>
      <c r="O6279" s="866">
        <v>0</v>
      </c>
      <c r="P6279" s="865">
        <v>0</v>
      </c>
    </row>
    <row r="6280" spans="1:16" ht="45" x14ac:dyDescent="0.25">
      <c r="A6280" s="867" t="s">
        <v>7760</v>
      </c>
      <c r="B6280" s="867" t="s">
        <v>3626</v>
      </c>
      <c r="C6280" s="867" t="s">
        <v>3031</v>
      </c>
      <c r="D6280" s="868" t="s">
        <v>7863</v>
      </c>
      <c r="E6280" s="870">
        <v>2500</v>
      </c>
      <c r="F6280" s="869" t="s">
        <v>15422</v>
      </c>
      <c r="G6280" s="868" t="s">
        <v>15421</v>
      </c>
      <c r="H6280" s="867" t="s">
        <v>7756</v>
      </c>
      <c r="I6280" s="867" t="s">
        <v>14650</v>
      </c>
      <c r="J6280" s="867" t="s">
        <v>7783</v>
      </c>
      <c r="K6280" s="866">
        <v>3</v>
      </c>
      <c r="L6280" s="866">
        <v>6</v>
      </c>
      <c r="M6280" s="865">
        <v>15990.815969917732</v>
      </c>
      <c r="N6280" s="866">
        <v>1</v>
      </c>
      <c r="O6280" s="866">
        <v>6</v>
      </c>
      <c r="P6280" s="865">
        <v>15882.9</v>
      </c>
    </row>
    <row r="6281" spans="1:16" x14ac:dyDescent="0.25">
      <c r="A6281" s="1772" t="s">
        <v>2848</v>
      </c>
      <c r="B6281" s="1772"/>
      <c r="C6281" s="1772"/>
      <c r="D6281" s="1772"/>
      <c r="E6281" s="1772"/>
      <c r="F6281" s="1772" t="s">
        <v>378</v>
      </c>
      <c r="G6281" s="1772"/>
      <c r="H6281" s="1772"/>
      <c r="I6281" s="1772"/>
      <c r="J6281" s="1772"/>
      <c r="K6281" s="1771" t="s">
        <v>2847</v>
      </c>
      <c r="L6281" s="1771"/>
      <c r="M6281" s="1771"/>
      <c r="N6281" s="1771" t="s">
        <v>2846</v>
      </c>
      <c r="O6281" s="1771"/>
      <c r="P6281" s="1771"/>
    </row>
    <row r="6282" spans="1:16" ht="73.5" customHeight="1" x14ac:dyDescent="0.25">
      <c r="A6282" s="1535" t="s">
        <v>2845</v>
      </c>
      <c r="B6282" s="1535" t="s">
        <v>5</v>
      </c>
      <c r="C6282" s="1535" t="s">
        <v>2844</v>
      </c>
      <c r="D6282" s="1535" t="s">
        <v>2843</v>
      </c>
      <c r="E6282" s="1536" t="s">
        <v>2842</v>
      </c>
      <c r="F6282" s="1537" t="s">
        <v>2841</v>
      </c>
      <c r="G6282" s="1540" t="s">
        <v>2840</v>
      </c>
      <c r="H6282" s="1535" t="s">
        <v>2839</v>
      </c>
      <c r="I6282" s="1535" t="s">
        <v>2838</v>
      </c>
      <c r="J6282" s="1535" t="s">
        <v>2837</v>
      </c>
      <c r="K6282" s="1538" t="s">
        <v>2836</v>
      </c>
      <c r="L6282" s="1538" t="s">
        <v>2835</v>
      </c>
      <c r="M6282" s="1539" t="s">
        <v>2834</v>
      </c>
      <c r="N6282" s="1538" t="s">
        <v>2836</v>
      </c>
      <c r="O6282" s="1538" t="s">
        <v>2835</v>
      </c>
      <c r="P6282" s="1539" t="s">
        <v>2834</v>
      </c>
    </row>
    <row r="6283" spans="1:16" ht="33.75" x14ac:dyDescent="0.25">
      <c r="A6283" s="867" t="s">
        <v>7760</v>
      </c>
      <c r="B6283" s="867" t="s">
        <v>3626</v>
      </c>
      <c r="C6283" s="867" t="s">
        <v>3031</v>
      </c>
      <c r="D6283" s="868" t="s">
        <v>7776</v>
      </c>
      <c r="E6283" s="870">
        <v>4200</v>
      </c>
      <c r="F6283" s="869" t="s">
        <v>15420</v>
      </c>
      <c r="G6283" s="868" t="s">
        <v>15419</v>
      </c>
      <c r="H6283" s="867" t="s">
        <v>7796</v>
      </c>
      <c r="I6283" s="867" t="s">
        <v>13781</v>
      </c>
      <c r="J6283" s="867" t="s">
        <v>7792</v>
      </c>
      <c r="K6283" s="866">
        <v>1</v>
      </c>
      <c r="L6283" s="866">
        <v>2</v>
      </c>
      <c r="M6283" s="865">
        <v>5330.2719899725771</v>
      </c>
      <c r="N6283" s="866">
        <v>2</v>
      </c>
      <c r="O6283" s="866">
        <v>4</v>
      </c>
      <c r="P6283" s="865">
        <v>17388.599999999999</v>
      </c>
    </row>
    <row r="6284" spans="1:16" ht="33.75" x14ac:dyDescent="0.25">
      <c r="A6284" s="867" t="s">
        <v>7760</v>
      </c>
      <c r="B6284" s="867" t="s">
        <v>3626</v>
      </c>
      <c r="C6284" s="867" t="s">
        <v>3031</v>
      </c>
      <c r="D6284" s="868" t="s">
        <v>7863</v>
      </c>
      <c r="E6284" s="870">
        <v>2500</v>
      </c>
      <c r="F6284" s="869" t="s">
        <v>15418</v>
      </c>
      <c r="G6284" s="868" t="s">
        <v>15417</v>
      </c>
      <c r="H6284" s="867" t="s">
        <v>7756</v>
      </c>
      <c r="I6284" s="867" t="s">
        <v>8196</v>
      </c>
      <c r="J6284" s="867" t="s">
        <v>7773</v>
      </c>
      <c r="K6284" s="866">
        <v>1</v>
      </c>
      <c r="L6284" s="866">
        <v>2</v>
      </c>
      <c r="M6284" s="865">
        <v>5330.2719899725771</v>
      </c>
      <c r="N6284" s="866">
        <v>3</v>
      </c>
      <c r="O6284" s="866">
        <v>5</v>
      </c>
      <c r="P6284" s="865">
        <v>13235.75</v>
      </c>
    </row>
    <row r="6285" spans="1:16" ht="33.75" x14ac:dyDescent="0.25">
      <c r="A6285" s="867" t="s">
        <v>7760</v>
      </c>
      <c r="B6285" s="867" t="s">
        <v>3626</v>
      </c>
      <c r="C6285" s="867" t="s">
        <v>3031</v>
      </c>
      <c r="D6285" s="868" t="s">
        <v>7863</v>
      </c>
      <c r="E6285" s="870">
        <v>2500</v>
      </c>
      <c r="F6285" s="869" t="s">
        <v>15416</v>
      </c>
      <c r="G6285" s="868" t="s">
        <v>15415</v>
      </c>
      <c r="H6285" s="867" t="s">
        <v>7796</v>
      </c>
      <c r="I6285" s="867" t="s">
        <v>7801</v>
      </c>
      <c r="J6285" s="867" t="s">
        <v>7836</v>
      </c>
      <c r="K6285" s="866">
        <v>1</v>
      </c>
      <c r="L6285" s="866">
        <v>2</v>
      </c>
      <c r="M6285" s="865">
        <v>5330.2719899725771</v>
      </c>
      <c r="N6285" s="866">
        <v>0</v>
      </c>
      <c r="O6285" s="866">
        <v>0</v>
      </c>
      <c r="P6285" s="865">
        <v>0</v>
      </c>
    </row>
    <row r="6286" spans="1:16" ht="33.75" x14ac:dyDescent="0.25">
      <c r="A6286" s="867" t="s">
        <v>7760</v>
      </c>
      <c r="B6286" s="867" t="s">
        <v>3626</v>
      </c>
      <c r="C6286" s="867" t="s">
        <v>3031</v>
      </c>
      <c r="D6286" s="868" t="s">
        <v>7863</v>
      </c>
      <c r="E6286" s="870">
        <v>2500</v>
      </c>
      <c r="F6286" s="869" t="s">
        <v>15414</v>
      </c>
      <c r="G6286" s="868" t="s">
        <v>15413</v>
      </c>
      <c r="H6286" s="867" t="s">
        <v>7796</v>
      </c>
      <c r="I6286" s="867" t="s">
        <v>2786</v>
      </c>
      <c r="J6286" s="867" t="s">
        <v>9178</v>
      </c>
      <c r="K6286" s="866">
        <v>3</v>
      </c>
      <c r="L6286" s="866">
        <v>6</v>
      </c>
      <c r="M6286" s="865">
        <v>15990.815969917732</v>
      </c>
      <c r="N6286" s="866">
        <v>0</v>
      </c>
      <c r="O6286" s="866">
        <v>0</v>
      </c>
      <c r="P6286" s="865">
        <v>0</v>
      </c>
    </row>
    <row r="6287" spans="1:16" ht="33.75" x14ac:dyDescent="0.25">
      <c r="A6287" s="867" t="s">
        <v>7760</v>
      </c>
      <c r="B6287" s="867" t="s">
        <v>3626</v>
      </c>
      <c r="C6287" s="867" t="s">
        <v>3031</v>
      </c>
      <c r="D6287" s="868" t="s">
        <v>7863</v>
      </c>
      <c r="E6287" s="870">
        <v>2500</v>
      </c>
      <c r="F6287" s="869" t="s">
        <v>15412</v>
      </c>
      <c r="G6287" s="868" t="s">
        <v>15411</v>
      </c>
      <c r="H6287" s="867"/>
      <c r="I6287" s="867"/>
      <c r="J6287" s="867"/>
      <c r="K6287" s="866">
        <v>1</v>
      </c>
      <c r="L6287" s="866">
        <v>2</v>
      </c>
      <c r="M6287" s="865">
        <v>5330.2719899725771</v>
      </c>
      <c r="N6287" s="866">
        <v>0</v>
      </c>
      <c r="O6287" s="866">
        <v>0</v>
      </c>
      <c r="P6287" s="865">
        <v>0</v>
      </c>
    </row>
    <row r="6288" spans="1:16" ht="33.75" x14ac:dyDescent="0.25">
      <c r="A6288" s="867" t="s">
        <v>7760</v>
      </c>
      <c r="B6288" s="867" t="s">
        <v>3626</v>
      </c>
      <c r="C6288" s="867" t="s">
        <v>3031</v>
      </c>
      <c r="D6288" s="868" t="s">
        <v>7863</v>
      </c>
      <c r="E6288" s="870">
        <v>2500</v>
      </c>
      <c r="F6288" s="869" t="s">
        <v>15410</v>
      </c>
      <c r="G6288" s="868" t="s">
        <v>15409</v>
      </c>
      <c r="H6288" s="867"/>
      <c r="I6288" s="867"/>
      <c r="J6288" s="867"/>
      <c r="K6288" s="866">
        <v>1</v>
      </c>
      <c r="L6288" s="866">
        <v>2</v>
      </c>
      <c r="M6288" s="865">
        <v>5330.2719899725771</v>
      </c>
      <c r="N6288" s="866">
        <v>0</v>
      </c>
      <c r="O6288" s="866">
        <v>0</v>
      </c>
      <c r="P6288" s="865">
        <v>0</v>
      </c>
    </row>
    <row r="6289" spans="1:16" ht="33.75" x14ac:dyDescent="0.25">
      <c r="A6289" s="867" t="s">
        <v>7760</v>
      </c>
      <c r="B6289" s="867" t="s">
        <v>3626</v>
      </c>
      <c r="C6289" s="867" t="s">
        <v>3031</v>
      </c>
      <c r="D6289" s="868" t="s">
        <v>7863</v>
      </c>
      <c r="E6289" s="870">
        <v>2500</v>
      </c>
      <c r="F6289" s="869" t="s">
        <v>15408</v>
      </c>
      <c r="G6289" s="868" t="s">
        <v>15407</v>
      </c>
      <c r="H6289" s="867" t="s">
        <v>7796</v>
      </c>
      <c r="I6289" s="867" t="s">
        <v>2756</v>
      </c>
      <c r="J6289" s="867" t="s">
        <v>7777</v>
      </c>
      <c r="K6289" s="866">
        <v>1</v>
      </c>
      <c r="L6289" s="866">
        <v>2</v>
      </c>
      <c r="M6289" s="865">
        <v>5330.2719899725771</v>
      </c>
      <c r="N6289" s="866">
        <v>0</v>
      </c>
      <c r="O6289" s="866">
        <v>0</v>
      </c>
      <c r="P6289" s="865">
        <v>0</v>
      </c>
    </row>
    <row r="6290" spans="1:16" ht="33.75" x14ac:dyDescent="0.25">
      <c r="A6290" s="867" t="s">
        <v>7760</v>
      </c>
      <c r="B6290" s="867" t="s">
        <v>3626</v>
      </c>
      <c r="C6290" s="867" t="s">
        <v>3031</v>
      </c>
      <c r="D6290" s="868" t="s">
        <v>7863</v>
      </c>
      <c r="E6290" s="870">
        <v>2500</v>
      </c>
      <c r="F6290" s="869" t="s">
        <v>15406</v>
      </c>
      <c r="G6290" s="868" t="s">
        <v>15405</v>
      </c>
      <c r="H6290" s="867" t="s">
        <v>7756</v>
      </c>
      <c r="I6290" s="867" t="s">
        <v>2704</v>
      </c>
      <c r="J6290" s="867" t="s">
        <v>7777</v>
      </c>
      <c r="K6290" s="866">
        <v>1</v>
      </c>
      <c r="L6290" s="866">
        <v>2</v>
      </c>
      <c r="M6290" s="865">
        <v>5330.2719899725771</v>
      </c>
      <c r="N6290" s="866">
        <v>0</v>
      </c>
      <c r="O6290" s="866">
        <v>0</v>
      </c>
      <c r="P6290" s="865">
        <v>0</v>
      </c>
    </row>
    <row r="6291" spans="1:16" ht="33.75" x14ac:dyDescent="0.25">
      <c r="A6291" s="867" t="s">
        <v>7760</v>
      </c>
      <c r="B6291" s="867" t="s">
        <v>3626</v>
      </c>
      <c r="C6291" s="867" t="s">
        <v>3031</v>
      </c>
      <c r="D6291" s="868" t="s">
        <v>7863</v>
      </c>
      <c r="E6291" s="870">
        <v>2500</v>
      </c>
      <c r="F6291" s="869" t="s">
        <v>15404</v>
      </c>
      <c r="G6291" s="868" t="s">
        <v>15403</v>
      </c>
      <c r="H6291" s="867" t="s">
        <v>7756</v>
      </c>
      <c r="I6291" s="867" t="s">
        <v>2676</v>
      </c>
      <c r="J6291" s="867" t="s">
        <v>7881</v>
      </c>
      <c r="K6291" s="866">
        <v>4</v>
      </c>
      <c r="L6291" s="866">
        <v>10</v>
      </c>
      <c r="M6291" s="865">
        <v>26651.359949862886</v>
      </c>
      <c r="N6291" s="866">
        <v>2</v>
      </c>
      <c r="O6291" s="866">
        <v>6</v>
      </c>
      <c r="P6291" s="865">
        <v>15882.9</v>
      </c>
    </row>
    <row r="6292" spans="1:16" ht="33.75" x14ac:dyDescent="0.25">
      <c r="A6292" s="867" t="s">
        <v>7760</v>
      </c>
      <c r="B6292" s="867" t="s">
        <v>3626</v>
      </c>
      <c r="C6292" s="867" t="s">
        <v>3031</v>
      </c>
      <c r="D6292" s="868" t="s">
        <v>7854</v>
      </c>
      <c r="E6292" s="870">
        <v>4200</v>
      </c>
      <c r="F6292" s="869" t="s">
        <v>15402</v>
      </c>
      <c r="G6292" s="868" t="s">
        <v>15401</v>
      </c>
      <c r="H6292" s="867" t="s">
        <v>7796</v>
      </c>
      <c r="I6292" s="867" t="s">
        <v>2745</v>
      </c>
      <c r="J6292" s="867" t="s">
        <v>7783</v>
      </c>
      <c r="K6292" s="866">
        <v>3</v>
      </c>
      <c r="L6292" s="866">
        <v>9</v>
      </c>
      <c r="M6292" s="865">
        <v>40296.856244192684</v>
      </c>
      <c r="N6292" s="866">
        <v>2</v>
      </c>
      <c r="O6292" s="866">
        <v>6</v>
      </c>
      <c r="P6292" s="865">
        <v>26082.9</v>
      </c>
    </row>
    <row r="6293" spans="1:16" ht="33.75" x14ac:dyDescent="0.25">
      <c r="A6293" s="867" t="s">
        <v>7760</v>
      </c>
      <c r="B6293" s="867" t="s">
        <v>3626</v>
      </c>
      <c r="C6293" s="867" t="s">
        <v>3031</v>
      </c>
      <c r="D6293" s="868" t="s">
        <v>7854</v>
      </c>
      <c r="E6293" s="870">
        <v>4200</v>
      </c>
      <c r="F6293" s="869" t="s">
        <v>15400</v>
      </c>
      <c r="G6293" s="868" t="s">
        <v>15399</v>
      </c>
      <c r="H6293" s="867" t="s">
        <v>7756</v>
      </c>
      <c r="I6293" s="867" t="s">
        <v>2772</v>
      </c>
      <c r="J6293" s="867" t="s">
        <v>7792</v>
      </c>
      <c r="K6293" s="866">
        <v>4</v>
      </c>
      <c r="L6293" s="866">
        <v>8</v>
      </c>
      <c r="M6293" s="865">
        <v>21321.087959890308</v>
      </c>
      <c r="N6293" s="866">
        <v>1</v>
      </c>
      <c r="O6293" s="866">
        <v>6</v>
      </c>
      <c r="P6293" s="865">
        <v>26082.9</v>
      </c>
    </row>
    <row r="6294" spans="1:16" ht="33.75" x14ac:dyDescent="0.25">
      <c r="A6294" s="867" t="s">
        <v>7760</v>
      </c>
      <c r="B6294" s="867" t="s">
        <v>3626</v>
      </c>
      <c r="C6294" s="867" t="s">
        <v>3031</v>
      </c>
      <c r="D6294" s="868" t="s">
        <v>7863</v>
      </c>
      <c r="E6294" s="870">
        <v>2500</v>
      </c>
      <c r="F6294" s="869" t="s">
        <v>15398</v>
      </c>
      <c r="G6294" s="868" t="s">
        <v>15397</v>
      </c>
      <c r="H6294" s="867"/>
      <c r="I6294" s="867"/>
      <c r="J6294" s="867"/>
      <c r="K6294" s="866">
        <v>3</v>
      </c>
      <c r="L6294" s="866">
        <v>6</v>
      </c>
      <c r="M6294" s="865">
        <v>15990.815969917732</v>
      </c>
      <c r="N6294" s="866">
        <v>1</v>
      </c>
      <c r="O6294" s="866">
        <v>6</v>
      </c>
      <c r="P6294" s="865">
        <v>15882.9</v>
      </c>
    </row>
    <row r="6295" spans="1:16" ht="33.75" x14ac:dyDescent="0.25">
      <c r="A6295" s="867" t="s">
        <v>7760</v>
      </c>
      <c r="B6295" s="867" t="s">
        <v>3626</v>
      </c>
      <c r="C6295" s="867" t="s">
        <v>3031</v>
      </c>
      <c r="D6295" s="868" t="s">
        <v>7863</v>
      </c>
      <c r="E6295" s="870">
        <v>2500</v>
      </c>
      <c r="F6295" s="869" t="s">
        <v>15396</v>
      </c>
      <c r="G6295" s="868" t="s">
        <v>15395</v>
      </c>
      <c r="H6295" s="867" t="s">
        <v>7796</v>
      </c>
      <c r="I6295" s="867" t="s">
        <v>2786</v>
      </c>
      <c r="J6295" s="867" t="s">
        <v>9178</v>
      </c>
      <c r="K6295" s="866">
        <v>3</v>
      </c>
      <c r="L6295" s="866">
        <v>8</v>
      </c>
      <c r="M6295" s="865">
        <v>21321.087959890308</v>
      </c>
      <c r="N6295" s="866">
        <v>1</v>
      </c>
      <c r="O6295" s="866">
        <v>6</v>
      </c>
      <c r="P6295" s="865">
        <v>15882.9</v>
      </c>
    </row>
    <row r="6296" spans="1:16" ht="33.75" x14ac:dyDescent="0.25">
      <c r="A6296" s="867" t="s">
        <v>7760</v>
      </c>
      <c r="B6296" s="867" t="s">
        <v>3626</v>
      </c>
      <c r="C6296" s="867" t="s">
        <v>3031</v>
      </c>
      <c r="D6296" s="868" t="s">
        <v>7863</v>
      </c>
      <c r="E6296" s="870">
        <v>2500</v>
      </c>
      <c r="F6296" s="869" t="s">
        <v>15394</v>
      </c>
      <c r="G6296" s="868" t="s">
        <v>15393</v>
      </c>
      <c r="H6296" s="867"/>
      <c r="I6296" s="867"/>
      <c r="J6296" s="867"/>
      <c r="K6296" s="866">
        <v>1</v>
      </c>
      <c r="L6296" s="866">
        <v>2</v>
      </c>
      <c r="M6296" s="865">
        <v>5330.2719899725771</v>
      </c>
      <c r="N6296" s="866">
        <v>0</v>
      </c>
      <c r="O6296" s="866">
        <v>0</v>
      </c>
      <c r="P6296" s="865">
        <v>0</v>
      </c>
    </row>
    <row r="6297" spans="1:16" ht="33.75" x14ac:dyDescent="0.25">
      <c r="A6297" s="867" t="s">
        <v>7760</v>
      </c>
      <c r="B6297" s="867" t="s">
        <v>3626</v>
      </c>
      <c r="C6297" s="867" t="s">
        <v>3031</v>
      </c>
      <c r="D6297" s="868" t="s">
        <v>7791</v>
      </c>
      <c r="E6297" s="870">
        <v>4200</v>
      </c>
      <c r="F6297" s="869" t="s">
        <v>15392</v>
      </c>
      <c r="G6297" s="868" t="s">
        <v>15391</v>
      </c>
      <c r="H6297" s="867" t="s">
        <v>7756</v>
      </c>
      <c r="I6297" s="867" t="s">
        <v>2892</v>
      </c>
      <c r="J6297" s="867" t="s">
        <v>7769</v>
      </c>
      <c r="K6297" s="866">
        <v>2</v>
      </c>
      <c r="L6297" s="866">
        <v>5</v>
      </c>
      <c r="M6297" s="865">
        <v>22387.142357884826</v>
      </c>
      <c r="N6297" s="866">
        <v>0</v>
      </c>
      <c r="O6297" s="866">
        <v>0</v>
      </c>
      <c r="P6297" s="865">
        <v>0</v>
      </c>
    </row>
    <row r="6298" spans="1:16" ht="33.75" x14ac:dyDescent="0.25">
      <c r="A6298" s="867" t="s">
        <v>7760</v>
      </c>
      <c r="B6298" s="867" t="s">
        <v>3626</v>
      </c>
      <c r="C6298" s="867" t="s">
        <v>3031</v>
      </c>
      <c r="D6298" s="868" t="s">
        <v>7854</v>
      </c>
      <c r="E6298" s="870">
        <v>4200</v>
      </c>
      <c r="F6298" s="869" t="s">
        <v>15390</v>
      </c>
      <c r="G6298" s="868" t="s">
        <v>15389</v>
      </c>
      <c r="H6298" s="867" t="s">
        <v>7756</v>
      </c>
      <c r="I6298" s="867" t="s">
        <v>2892</v>
      </c>
      <c r="J6298" s="867" t="s">
        <v>8314</v>
      </c>
      <c r="K6298" s="866">
        <v>3</v>
      </c>
      <c r="L6298" s="866">
        <v>5</v>
      </c>
      <c r="M6298" s="865">
        <v>13325.679974931443</v>
      </c>
      <c r="N6298" s="866">
        <v>0</v>
      </c>
      <c r="O6298" s="866">
        <v>0</v>
      </c>
      <c r="P6298" s="865">
        <v>0</v>
      </c>
    </row>
    <row r="6299" spans="1:16" ht="33.75" x14ac:dyDescent="0.25">
      <c r="A6299" s="867" t="s">
        <v>7760</v>
      </c>
      <c r="B6299" s="867" t="s">
        <v>3626</v>
      </c>
      <c r="C6299" s="867" t="s">
        <v>3031</v>
      </c>
      <c r="D6299" s="868" t="s">
        <v>7863</v>
      </c>
      <c r="E6299" s="870">
        <v>2500</v>
      </c>
      <c r="F6299" s="869" t="s">
        <v>15388</v>
      </c>
      <c r="G6299" s="868" t="s">
        <v>15387</v>
      </c>
      <c r="H6299" s="867" t="s">
        <v>2751</v>
      </c>
      <c r="I6299" s="867" t="s">
        <v>7689</v>
      </c>
      <c r="J6299" s="867" t="s">
        <v>15386</v>
      </c>
      <c r="K6299" s="866">
        <v>4</v>
      </c>
      <c r="L6299" s="866">
        <v>10</v>
      </c>
      <c r="M6299" s="865">
        <v>26651.359949862886</v>
      </c>
      <c r="N6299" s="866">
        <v>2</v>
      </c>
      <c r="O6299" s="866">
        <v>6</v>
      </c>
      <c r="P6299" s="865">
        <v>15882.9</v>
      </c>
    </row>
    <row r="6300" spans="1:16" ht="33.75" x14ac:dyDescent="0.25">
      <c r="A6300" s="867" t="s">
        <v>7760</v>
      </c>
      <c r="B6300" s="867" t="s">
        <v>3626</v>
      </c>
      <c r="C6300" s="867" t="s">
        <v>3031</v>
      </c>
      <c r="D6300" s="868" t="s">
        <v>7854</v>
      </c>
      <c r="E6300" s="870">
        <v>4200</v>
      </c>
      <c r="F6300" s="869" t="s">
        <v>15385</v>
      </c>
      <c r="G6300" s="868" t="s">
        <v>15384</v>
      </c>
      <c r="H6300" s="867"/>
      <c r="I6300" s="867"/>
      <c r="J6300" s="867"/>
      <c r="K6300" s="866">
        <v>4</v>
      </c>
      <c r="L6300" s="866">
        <v>10</v>
      </c>
      <c r="M6300" s="865">
        <v>26651.359949862886</v>
      </c>
      <c r="N6300" s="866">
        <v>2</v>
      </c>
      <c r="O6300" s="866">
        <v>6</v>
      </c>
      <c r="P6300" s="865">
        <v>26082.9</v>
      </c>
    </row>
    <row r="6301" spans="1:16" ht="33.75" x14ac:dyDescent="0.25">
      <c r="A6301" s="867" t="s">
        <v>7760</v>
      </c>
      <c r="B6301" s="867" t="s">
        <v>3626</v>
      </c>
      <c r="C6301" s="867" t="s">
        <v>3031</v>
      </c>
      <c r="D6301" s="868" t="s">
        <v>7854</v>
      </c>
      <c r="E6301" s="870">
        <v>4200</v>
      </c>
      <c r="F6301" s="869" t="s">
        <v>15383</v>
      </c>
      <c r="G6301" s="868" t="s">
        <v>15382</v>
      </c>
      <c r="H6301" s="867" t="s">
        <v>7796</v>
      </c>
      <c r="I6301" s="867" t="s">
        <v>2745</v>
      </c>
      <c r="J6301" s="867" t="s">
        <v>7769</v>
      </c>
      <c r="K6301" s="866">
        <v>2</v>
      </c>
      <c r="L6301" s="866">
        <v>3</v>
      </c>
      <c r="M6301" s="865">
        <v>13432.285414730895</v>
      </c>
      <c r="N6301" s="866">
        <v>2</v>
      </c>
      <c r="O6301" s="866">
        <v>6</v>
      </c>
      <c r="P6301" s="865">
        <v>26082.9</v>
      </c>
    </row>
    <row r="6302" spans="1:16" ht="33.75" x14ac:dyDescent="0.25">
      <c r="A6302" s="867" t="s">
        <v>7760</v>
      </c>
      <c r="B6302" s="867" t="s">
        <v>3626</v>
      </c>
      <c r="C6302" s="867" t="s">
        <v>3031</v>
      </c>
      <c r="D6302" s="868" t="s">
        <v>7863</v>
      </c>
      <c r="E6302" s="870">
        <v>2500</v>
      </c>
      <c r="F6302" s="869" t="s">
        <v>15381</v>
      </c>
      <c r="G6302" s="868" t="s">
        <v>15380</v>
      </c>
      <c r="H6302" s="867"/>
      <c r="I6302" s="867"/>
      <c r="J6302" s="867"/>
      <c r="K6302" s="866">
        <v>1</v>
      </c>
      <c r="L6302" s="866">
        <v>2</v>
      </c>
      <c r="M6302" s="865">
        <v>5330.2719899725771</v>
      </c>
      <c r="N6302" s="866">
        <v>0</v>
      </c>
      <c r="O6302" s="866">
        <v>0</v>
      </c>
      <c r="P6302" s="865">
        <v>0</v>
      </c>
    </row>
    <row r="6303" spans="1:16" ht="33.75" x14ac:dyDescent="0.25">
      <c r="A6303" s="867" t="s">
        <v>7760</v>
      </c>
      <c r="B6303" s="867" t="s">
        <v>3626</v>
      </c>
      <c r="C6303" s="867" t="s">
        <v>3031</v>
      </c>
      <c r="D6303" s="868" t="s">
        <v>7863</v>
      </c>
      <c r="E6303" s="870">
        <v>2500</v>
      </c>
      <c r="F6303" s="869" t="s">
        <v>15379</v>
      </c>
      <c r="G6303" s="868" t="s">
        <v>15378</v>
      </c>
      <c r="H6303" s="867"/>
      <c r="I6303" s="867"/>
      <c r="J6303" s="867"/>
      <c r="K6303" s="866">
        <v>1</v>
      </c>
      <c r="L6303" s="866">
        <v>2</v>
      </c>
      <c r="M6303" s="865">
        <v>5330.2719899725771</v>
      </c>
      <c r="N6303" s="866">
        <v>0</v>
      </c>
      <c r="O6303" s="866">
        <v>0</v>
      </c>
      <c r="P6303" s="865">
        <v>0</v>
      </c>
    </row>
    <row r="6304" spans="1:16" ht="33.75" x14ac:dyDescent="0.25">
      <c r="A6304" s="867" t="s">
        <v>7760</v>
      </c>
      <c r="B6304" s="867" t="s">
        <v>3626</v>
      </c>
      <c r="C6304" s="867" t="s">
        <v>3031</v>
      </c>
      <c r="D6304" s="868" t="s">
        <v>7829</v>
      </c>
      <c r="E6304" s="870">
        <v>4200</v>
      </c>
      <c r="F6304" s="869" t="s">
        <v>15377</v>
      </c>
      <c r="G6304" s="868" t="s">
        <v>15376</v>
      </c>
      <c r="H6304" s="867" t="s">
        <v>7756</v>
      </c>
      <c r="I6304" s="867" t="s">
        <v>5090</v>
      </c>
      <c r="J6304" s="867" t="s">
        <v>9329</v>
      </c>
      <c r="K6304" s="866">
        <v>4</v>
      </c>
      <c r="L6304" s="866">
        <v>7</v>
      </c>
      <c r="M6304" s="865">
        <v>18655.951964904019</v>
      </c>
      <c r="N6304" s="866">
        <v>0</v>
      </c>
      <c r="O6304" s="866">
        <v>0</v>
      </c>
      <c r="P6304" s="865">
        <v>0</v>
      </c>
    </row>
    <row r="6305" spans="1:16" ht="33.75" x14ac:dyDescent="0.25">
      <c r="A6305" s="867" t="s">
        <v>7760</v>
      </c>
      <c r="B6305" s="867" t="s">
        <v>3626</v>
      </c>
      <c r="C6305" s="867" t="s">
        <v>3031</v>
      </c>
      <c r="D6305" s="868" t="s">
        <v>7863</v>
      </c>
      <c r="E6305" s="870">
        <v>4200</v>
      </c>
      <c r="F6305" s="869" t="s">
        <v>15375</v>
      </c>
      <c r="G6305" s="868" t="s">
        <v>15374</v>
      </c>
      <c r="H6305" s="867" t="s">
        <v>7796</v>
      </c>
      <c r="I6305" s="867" t="s">
        <v>2676</v>
      </c>
      <c r="J6305" s="867" t="s">
        <v>7900</v>
      </c>
      <c r="K6305" s="866">
        <v>4</v>
      </c>
      <c r="L6305" s="866">
        <v>10</v>
      </c>
      <c r="M6305" s="865">
        <v>26651.359949862886</v>
      </c>
      <c r="N6305" s="866">
        <v>0</v>
      </c>
      <c r="O6305" s="866">
        <v>0</v>
      </c>
      <c r="P6305" s="865">
        <v>0</v>
      </c>
    </row>
    <row r="6306" spans="1:16" ht="33.75" x14ac:dyDescent="0.25">
      <c r="A6306" s="867" t="s">
        <v>7760</v>
      </c>
      <c r="B6306" s="867" t="s">
        <v>3626</v>
      </c>
      <c r="C6306" s="867" t="s">
        <v>3031</v>
      </c>
      <c r="D6306" s="868" t="s">
        <v>7854</v>
      </c>
      <c r="E6306" s="870">
        <v>4200</v>
      </c>
      <c r="F6306" s="869" t="s">
        <v>15373</v>
      </c>
      <c r="G6306" s="868" t="s">
        <v>15372</v>
      </c>
      <c r="H6306" s="867" t="s">
        <v>7796</v>
      </c>
      <c r="I6306" s="867" t="s">
        <v>7822</v>
      </c>
      <c r="J6306" s="867" t="s">
        <v>8721</v>
      </c>
      <c r="K6306" s="866">
        <v>3</v>
      </c>
      <c r="L6306" s="866">
        <v>8</v>
      </c>
      <c r="M6306" s="865">
        <v>35819.427772615716</v>
      </c>
      <c r="N6306" s="866">
        <v>3</v>
      </c>
      <c r="O6306" s="866">
        <v>6</v>
      </c>
      <c r="P6306" s="865">
        <v>26082.9</v>
      </c>
    </row>
    <row r="6307" spans="1:16" ht="33.75" x14ac:dyDescent="0.25">
      <c r="A6307" s="867" t="s">
        <v>7760</v>
      </c>
      <c r="B6307" s="867" t="s">
        <v>3626</v>
      </c>
      <c r="C6307" s="867" t="s">
        <v>3031</v>
      </c>
      <c r="D6307" s="868" t="s">
        <v>7829</v>
      </c>
      <c r="E6307" s="870">
        <v>4200</v>
      </c>
      <c r="F6307" s="869" t="s">
        <v>15371</v>
      </c>
      <c r="G6307" s="868" t="s">
        <v>15370</v>
      </c>
      <c r="H6307" s="867" t="s">
        <v>7796</v>
      </c>
      <c r="I6307" s="867" t="s">
        <v>7822</v>
      </c>
      <c r="J6307" s="867" t="s">
        <v>7881</v>
      </c>
      <c r="K6307" s="866">
        <v>3</v>
      </c>
      <c r="L6307" s="866">
        <v>9</v>
      </c>
      <c r="M6307" s="865">
        <v>23986.223954876597</v>
      </c>
      <c r="N6307" s="866">
        <v>0</v>
      </c>
      <c r="O6307" s="866">
        <v>0</v>
      </c>
      <c r="P6307" s="865">
        <v>0</v>
      </c>
    </row>
    <row r="6308" spans="1:16" ht="33.75" x14ac:dyDescent="0.25">
      <c r="A6308" s="867" t="s">
        <v>7760</v>
      </c>
      <c r="B6308" s="867" t="s">
        <v>3626</v>
      </c>
      <c r="C6308" s="867" t="s">
        <v>3031</v>
      </c>
      <c r="D6308" s="868" t="s">
        <v>7863</v>
      </c>
      <c r="E6308" s="870">
        <v>2500</v>
      </c>
      <c r="F6308" s="869" t="s">
        <v>15369</v>
      </c>
      <c r="G6308" s="868" t="s">
        <v>15368</v>
      </c>
      <c r="H6308" s="867"/>
      <c r="I6308" s="867"/>
      <c r="J6308" s="867"/>
      <c r="K6308" s="866">
        <v>1</v>
      </c>
      <c r="L6308" s="866">
        <v>2</v>
      </c>
      <c r="M6308" s="865">
        <v>5330.2719899725771</v>
      </c>
      <c r="N6308" s="866">
        <v>0</v>
      </c>
      <c r="O6308" s="866">
        <v>0</v>
      </c>
      <c r="P6308" s="865">
        <v>0</v>
      </c>
    </row>
    <row r="6309" spans="1:16" ht="33.75" x14ac:dyDescent="0.25">
      <c r="A6309" s="867" t="s">
        <v>7760</v>
      </c>
      <c r="B6309" s="867" t="s">
        <v>3626</v>
      </c>
      <c r="C6309" s="867" t="s">
        <v>3031</v>
      </c>
      <c r="D6309" s="868" t="s">
        <v>7854</v>
      </c>
      <c r="E6309" s="870">
        <v>4200</v>
      </c>
      <c r="F6309" s="869" t="s">
        <v>15367</v>
      </c>
      <c r="G6309" s="868" t="s">
        <v>15366</v>
      </c>
      <c r="H6309" s="867" t="s">
        <v>7756</v>
      </c>
      <c r="I6309" s="867" t="s">
        <v>2772</v>
      </c>
      <c r="J6309" s="867" t="s">
        <v>8103</v>
      </c>
      <c r="K6309" s="866">
        <v>4</v>
      </c>
      <c r="L6309" s="866">
        <v>10</v>
      </c>
      <c r="M6309" s="865">
        <v>26651.359949862886</v>
      </c>
      <c r="N6309" s="866">
        <v>2</v>
      </c>
      <c r="O6309" s="866">
        <v>6</v>
      </c>
      <c r="P6309" s="865">
        <v>26082.9</v>
      </c>
    </row>
    <row r="6310" spans="1:16" ht="33.75" x14ac:dyDescent="0.25">
      <c r="A6310" s="867" t="s">
        <v>7760</v>
      </c>
      <c r="B6310" s="867" t="s">
        <v>3626</v>
      </c>
      <c r="C6310" s="867" t="s">
        <v>3031</v>
      </c>
      <c r="D6310" s="868" t="s">
        <v>7863</v>
      </c>
      <c r="E6310" s="870">
        <v>4200</v>
      </c>
      <c r="F6310" s="869" t="s">
        <v>15365</v>
      </c>
      <c r="G6310" s="868" t="s">
        <v>15364</v>
      </c>
      <c r="H6310" s="867" t="s">
        <v>7796</v>
      </c>
      <c r="I6310" s="867" t="s">
        <v>15363</v>
      </c>
      <c r="J6310" s="867" t="s">
        <v>7894</v>
      </c>
      <c r="K6310" s="866">
        <v>1</v>
      </c>
      <c r="L6310" s="866">
        <v>2</v>
      </c>
      <c r="M6310" s="865">
        <v>5330.2719899725771</v>
      </c>
      <c r="N6310" s="866">
        <v>0</v>
      </c>
      <c r="O6310" s="866">
        <v>0</v>
      </c>
      <c r="P6310" s="865">
        <v>0</v>
      </c>
    </row>
    <row r="6311" spans="1:16" ht="33.75" x14ac:dyDescent="0.25">
      <c r="A6311" s="867" t="s">
        <v>7760</v>
      </c>
      <c r="B6311" s="867" t="s">
        <v>3626</v>
      </c>
      <c r="C6311" s="867" t="s">
        <v>3031</v>
      </c>
      <c r="D6311" s="868" t="s">
        <v>7863</v>
      </c>
      <c r="E6311" s="870">
        <v>2500</v>
      </c>
      <c r="F6311" s="869" t="s">
        <v>15362</v>
      </c>
      <c r="G6311" s="868" t="s">
        <v>15361</v>
      </c>
      <c r="H6311" s="867"/>
      <c r="I6311" s="867"/>
      <c r="J6311" s="867"/>
      <c r="K6311" s="866">
        <v>1</v>
      </c>
      <c r="L6311" s="866">
        <v>2</v>
      </c>
      <c r="M6311" s="865">
        <v>5330.2719899725771</v>
      </c>
      <c r="N6311" s="866">
        <v>0</v>
      </c>
      <c r="O6311" s="866">
        <v>0</v>
      </c>
      <c r="P6311" s="865">
        <v>0</v>
      </c>
    </row>
    <row r="6312" spans="1:16" ht="33.75" x14ac:dyDescent="0.25">
      <c r="A6312" s="867" t="s">
        <v>7760</v>
      </c>
      <c r="B6312" s="867" t="s">
        <v>3626</v>
      </c>
      <c r="C6312" s="867" t="s">
        <v>3031</v>
      </c>
      <c r="D6312" s="868" t="s">
        <v>7776</v>
      </c>
      <c r="E6312" s="870">
        <v>4200</v>
      </c>
      <c r="F6312" s="869" t="s">
        <v>15360</v>
      </c>
      <c r="G6312" s="868" t="s">
        <v>15359</v>
      </c>
      <c r="H6312" s="867" t="s">
        <v>7796</v>
      </c>
      <c r="I6312" s="867" t="s">
        <v>2722</v>
      </c>
      <c r="J6312" s="867" t="s">
        <v>7988</v>
      </c>
      <c r="K6312" s="866">
        <v>3</v>
      </c>
      <c r="L6312" s="866">
        <v>9</v>
      </c>
      <c r="M6312" s="865">
        <v>40296.856244192684</v>
      </c>
      <c r="N6312" s="866">
        <v>1</v>
      </c>
      <c r="O6312" s="866">
        <v>6</v>
      </c>
      <c r="P6312" s="865">
        <v>26082.9</v>
      </c>
    </row>
    <row r="6313" spans="1:16" ht="33.75" x14ac:dyDescent="0.25">
      <c r="A6313" s="867" t="s">
        <v>7760</v>
      </c>
      <c r="B6313" s="867" t="s">
        <v>3626</v>
      </c>
      <c r="C6313" s="867" t="s">
        <v>3031</v>
      </c>
      <c r="D6313" s="868" t="s">
        <v>7878</v>
      </c>
      <c r="E6313" s="870">
        <v>4200</v>
      </c>
      <c r="F6313" s="869" t="s">
        <v>15358</v>
      </c>
      <c r="G6313" s="868" t="s">
        <v>15357</v>
      </c>
      <c r="H6313" s="867" t="s">
        <v>7756</v>
      </c>
      <c r="I6313" s="867" t="s">
        <v>2685</v>
      </c>
      <c r="J6313" s="867" t="s">
        <v>7777</v>
      </c>
      <c r="K6313" s="866">
        <v>3</v>
      </c>
      <c r="L6313" s="866">
        <v>7</v>
      </c>
      <c r="M6313" s="865">
        <v>31341.999301038755</v>
      </c>
      <c r="N6313" s="866">
        <v>0</v>
      </c>
      <c r="O6313" s="866">
        <v>0</v>
      </c>
      <c r="P6313" s="865">
        <v>0</v>
      </c>
    </row>
    <row r="6314" spans="1:16" ht="33.75" x14ac:dyDescent="0.25">
      <c r="A6314" s="867" t="s">
        <v>7760</v>
      </c>
      <c r="B6314" s="867" t="s">
        <v>3626</v>
      </c>
      <c r="C6314" s="867" t="s">
        <v>3031</v>
      </c>
      <c r="D6314" s="868" t="s">
        <v>7776</v>
      </c>
      <c r="E6314" s="870">
        <v>4200</v>
      </c>
      <c r="F6314" s="869" t="s">
        <v>15356</v>
      </c>
      <c r="G6314" s="868" t="s">
        <v>15355</v>
      </c>
      <c r="H6314" s="867" t="s">
        <v>7756</v>
      </c>
      <c r="I6314" s="867" t="s">
        <v>2703</v>
      </c>
      <c r="J6314" s="867" t="s">
        <v>7777</v>
      </c>
      <c r="K6314" s="866">
        <v>3</v>
      </c>
      <c r="L6314" s="866">
        <v>9</v>
      </c>
      <c r="M6314" s="865">
        <v>40296.856244192684</v>
      </c>
      <c r="N6314" s="866">
        <v>1</v>
      </c>
      <c r="O6314" s="866">
        <v>6</v>
      </c>
      <c r="P6314" s="865">
        <v>26082.9</v>
      </c>
    </row>
    <row r="6315" spans="1:16" ht="33.75" x14ac:dyDescent="0.25">
      <c r="A6315" s="867" t="s">
        <v>7760</v>
      </c>
      <c r="B6315" s="867" t="s">
        <v>3626</v>
      </c>
      <c r="C6315" s="867" t="s">
        <v>3031</v>
      </c>
      <c r="D6315" s="868" t="s">
        <v>7878</v>
      </c>
      <c r="E6315" s="870">
        <v>4200</v>
      </c>
      <c r="F6315" s="869" t="s">
        <v>15354</v>
      </c>
      <c r="G6315" s="868" t="s">
        <v>15353</v>
      </c>
      <c r="H6315" s="867" t="s">
        <v>7817</v>
      </c>
      <c r="I6315" s="867" t="s">
        <v>8832</v>
      </c>
      <c r="J6315" s="867" t="s">
        <v>7888</v>
      </c>
      <c r="K6315" s="866">
        <v>3</v>
      </c>
      <c r="L6315" s="866">
        <v>9</v>
      </c>
      <c r="M6315" s="865">
        <v>40296.856244192684</v>
      </c>
      <c r="N6315" s="866">
        <v>1</v>
      </c>
      <c r="O6315" s="866">
        <v>6</v>
      </c>
      <c r="P6315" s="865">
        <v>26082.9</v>
      </c>
    </row>
    <row r="6316" spans="1:16" ht="33.75" x14ac:dyDescent="0.25">
      <c r="A6316" s="867" t="s">
        <v>7760</v>
      </c>
      <c r="B6316" s="867" t="s">
        <v>3626</v>
      </c>
      <c r="C6316" s="867" t="s">
        <v>3031</v>
      </c>
      <c r="D6316" s="868" t="s">
        <v>7791</v>
      </c>
      <c r="E6316" s="870">
        <v>4200</v>
      </c>
      <c r="F6316" s="869" t="s">
        <v>15352</v>
      </c>
      <c r="G6316" s="868" t="s">
        <v>15351</v>
      </c>
      <c r="H6316" s="867" t="s">
        <v>7756</v>
      </c>
      <c r="I6316" s="867" t="s">
        <v>2892</v>
      </c>
      <c r="J6316" s="867" t="s">
        <v>7773</v>
      </c>
      <c r="K6316" s="866">
        <v>4</v>
      </c>
      <c r="L6316" s="866">
        <v>9</v>
      </c>
      <c r="M6316" s="865">
        <v>40296.856244192684</v>
      </c>
      <c r="N6316" s="866">
        <v>2</v>
      </c>
      <c r="O6316" s="866">
        <v>4</v>
      </c>
      <c r="P6316" s="865">
        <v>17388.599999999999</v>
      </c>
    </row>
    <row r="6317" spans="1:16" ht="33.75" x14ac:dyDescent="0.25">
      <c r="A6317" s="867" t="s">
        <v>7760</v>
      </c>
      <c r="B6317" s="867" t="s">
        <v>3626</v>
      </c>
      <c r="C6317" s="867" t="s">
        <v>3031</v>
      </c>
      <c r="D6317" s="868" t="s">
        <v>7791</v>
      </c>
      <c r="E6317" s="870">
        <v>4200</v>
      </c>
      <c r="F6317" s="869" t="s">
        <v>15350</v>
      </c>
      <c r="G6317" s="868" t="s">
        <v>15349</v>
      </c>
      <c r="H6317" s="867" t="s">
        <v>7756</v>
      </c>
      <c r="I6317" s="867" t="s">
        <v>2745</v>
      </c>
      <c r="J6317" s="867" t="s">
        <v>8342</v>
      </c>
      <c r="K6317" s="866">
        <v>4</v>
      </c>
      <c r="L6317" s="866">
        <v>9</v>
      </c>
      <c r="M6317" s="865">
        <v>40296.856244192684</v>
      </c>
      <c r="N6317" s="866">
        <v>2</v>
      </c>
      <c r="O6317" s="866">
        <v>4</v>
      </c>
      <c r="P6317" s="865">
        <v>17388.599999999999</v>
      </c>
    </row>
    <row r="6318" spans="1:16" ht="33.75" x14ac:dyDescent="0.25">
      <c r="A6318" s="867" t="s">
        <v>7760</v>
      </c>
      <c r="B6318" s="867" t="s">
        <v>3626</v>
      </c>
      <c r="C6318" s="867" t="s">
        <v>3031</v>
      </c>
      <c r="D6318" s="868" t="s">
        <v>7791</v>
      </c>
      <c r="E6318" s="870">
        <v>4200</v>
      </c>
      <c r="F6318" s="869" t="s">
        <v>15348</v>
      </c>
      <c r="G6318" s="868" t="s">
        <v>15347</v>
      </c>
      <c r="H6318" s="867" t="s">
        <v>7756</v>
      </c>
      <c r="I6318" s="867" t="s">
        <v>2892</v>
      </c>
      <c r="J6318" s="867" t="s">
        <v>8142</v>
      </c>
      <c r="K6318" s="866">
        <v>4</v>
      </c>
      <c r="L6318" s="866">
        <v>9</v>
      </c>
      <c r="M6318" s="865">
        <v>40296.856244192684</v>
      </c>
      <c r="N6318" s="866">
        <v>0</v>
      </c>
      <c r="O6318" s="866">
        <v>0</v>
      </c>
      <c r="P6318" s="865">
        <v>0</v>
      </c>
    </row>
    <row r="6319" spans="1:16" ht="33.75" x14ac:dyDescent="0.25">
      <c r="A6319" s="867" t="s">
        <v>7760</v>
      </c>
      <c r="B6319" s="867" t="s">
        <v>3626</v>
      </c>
      <c r="C6319" s="867" t="s">
        <v>3031</v>
      </c>
      <c r="D6319" s="868" t="s">
        <v>15346</v>
      </c>
      <c r="E6319" s="870">
        <v>4200</v>
      </c>
      <c r="F6319" s="869" t="s">
        <v>15345</v>
      </c>
      <c r="G6319" s="868" t="s">
        <v>15344</v>
      </c>
      <c r="H6319" s="867" t="s">
        <v>7756</v>
      </c>
      <c r="I6319" s="867" t="s">
        <v>15343</v>
      </c>
      <c r="J6319" s="867" t="s">
        <v>8142</v>
      </c>
      <c r="K6319" s="866">
        <v>3</v>
      </c>
      <c r="L6319" s="866">
        <v>9</v>
      </c>
      <c r="M6319" s="865">
        <v>40296.856244192684</v>
      </c>
      <c r="N6319" s="866">
        <v>1</v>
      </c>
      <c r="O6319" s="866">
        <v>6</v>
      </c>
      <c r="P6319" s="865">
        <v>26082.9</v>
      </c>
    </row>
    <row r="6320" spans="1:16" ht="33.75" x14ac:dyDescent="0.25">
      <c r="A6320" s="867" t="s">
        <v>7760</v>
      </c>
      <c r="B6320" s="867" t="s">
        <v>3626</v>
      </c>
      <c r="C6320" s="867" t="s">
        <v>3031</v>
      </c>
      <c r="D6320" s="868" t="s">
        <v>7878</v>
      </c>
      <c r="E6320" s="870">
        <v>4200</v>
      </c>
      <c r="F6320" s="869" t="s">
        <v>15342</v>
      </c>
      <c r="G6320" s="868" t="s">
        <v>15341</v>
      </c>
      <c r="H6320" s="867" t="s">
        <v>7756</v>
      </c>
      <c r="I6320" s="867" t="s">
        <v>2685</v>
      </c>
      <c r="J6320" s="867" t="s">
        <v>7894</v>
      </c>
      <c r="K6320" s="866">
        <v>3</v>
      </c>
      <c r="L6320" s="866">
        <v>9</v>
      </c>
      <c r="M6320" s="865">
        <v>40296.856244192684</v>
      </c>
      <c r="N6320" s="866">
        <v>0</v>
      </c>
      <c r="O6320" s="866">
        <v>0</v>
      </c>
      <c r="P6320" s="865">
        <v>0</v>
      </c>
    </row>
    <row r="6321" spans="1:16" ht="33.75" x14ac:dyDescent="0.25">
      <c r="A6321" s="867" t="s">
        <v>7760</v>
      </c>
      <c r="B6321" s="867" t="s">
        <v>3626</v>
      </c>
      <c r="C6321" s="867" t="s">
        <v>3031</v>
      </c>
      <c r="D6321" s="868" t="s">
        <v>13327</v>
      </c>
      <c r="E6321" s="870">
        <v>4200</v>
      </c>
      <c r="F6321" s="869" t="s">
        <v>15340</v>
      </c>
      <c r="G6321" s="868" t="s">
        <v>15339</v>
      </c>
      <c r="H6321" s="867" t="s">
        <v>7756</v>
      </c>
      <c r="I6321" s="867" t="s">
        <v>2737</v>
      </c>
      <c r="J6321" s="867" t="s">
        <v>8162</v>
      </c>
      <c r="K6321" s="866">
        <v>3</v>
      </c>
      <c r="L6321" s="866">
        <v>7</v>
      </c>
      <c r="M6321" s="865">
        <v>31341.999301038755</v>
      </c>
      <c r="N6321" s="866">
        <v>1</v>
      </c>
      <c r="O6321" s="866">
        <v>6</v>
      </c>
      <c r="P6321" s="865">
        <v>26082.9</v>
      </c>
    </row>
    <row r="6322" spans="1:16" ht="33.75" x14ac:dyDescent="0.25">
      <c r="A6322" s="867" t="s">
        <v>7760</v>
      </c>
      <c r="B6322" s="867" t="s">
        <v>3626</v>
      </c>
      <c r="C6322" s="867" t="s">
        <v>3031</v>
      </c>
      <c r="D6322" s="868" t="s">
        <v>7776</v>
      </c>
      <c r="E6322" s="870">
        <v>4200</v>
      </c>
      <c r="F6322" s="869" t="s">
        <v>15338</v>
      </c>
      <c r="G6322" s="868" t="s">
        <v>15337</v>
      </c>
      <c r="H6322" s="867" t="s">
        <v>7796</v>
      </c>
      <c r="I6322" s="867" t="s">
        <v>5168</v>
      </c>
      <c r="J6322" s="867" t="s">
        <v>8100</v>
      </c>
      <c r="K6322" s="866">
        <v>3</v>
      </c>
      <c r="L6322" s="866">
        <v>9</v>
      </c>
      <c r="M6322" s="865">
        <v>40296.856244192684</v>
      </c>
      <c r="N6322" s="866">
        <v>2</v>
      </c>
      <c r="O6322" s="866">
        <v>6</v>
      </c>
      <c r="P6322" s="865">
        <v>26082.9</v>
      </c>
    </row>
    <row r="6323" spans="1:16" x14ac:dyDescent="0.25">
      <c r="A6323" s="1772" t="s">
        <v>2848</v>
      </c>
      <c r="B6323" s="1772"/>
      <c r="C6323" s="1772"/>
      <c r="D6323" s="1772"/>
      <c r="E6323" s="1772"/>
      <c r="F6323" s="1772" t="s">
        <v>378</v>
      </c>
      <c r="G6323" s="1772"/>
      <c r="H6323" s="1772"/>
      <c r="I6323" s="1772"/>
      <c r="J6323" s="1772"/>
      <c r="K6323" s="1771" t="s">
        <v>2847</v>
      </c>
      <c r="L6323" s="1771"/>
      <c r="M6323" s="1771"/>
      <c r="N6323" s="1771" t="s">
        <v>2846</v>
      </c>
      <c r="O6323" s="1771"/>
      <c r="P6323" s="1771"/>
    </row>
    <row r="6324" spans="1:16" ht="79.5" customHeight="1" x14ac:dyDescent="0.25">
      <c r="A6324" s="1535" t="s">
        <v>2845</v>
      </c>
      <c r="B6324" s="1535" t="s">
        <v>5</v>
      </c>
      <c r="C6324" s="1535" t="s">
        <v>2844</v>
      </c>
      <c r="D6324" s="1535" t="s">
        <v>2843</v>
      </c>
      <c r="E6324" s="1536" t="s">
        <v>2842</v>
      </c>
      <c r="F6324" s="1537" t="s">
        <v>2841</v>
      </c>
      <c r="G6324" s="1540" t="s">
        <v>2840</v>
      </c>
      <c r="H6324" s="1535" t="s">
        <v>2839</v>
      </c>
      <c r="I6324" s="1535" t="s">
        <v>2838</v>
      </c>
      <c r="J6324" s="1535" t="s">
        <v>2837</v>
      </c>
      <c r="K6324" s="1538" t="s">
        <v>2836</v>
      </c>
      <c r="L6324" s="1538" t="s">
        <v>2835</v>
      </c>
      <c r="M6324" s="1539" t="s">
        <v>2834</v>
      </c>
      <c r="N6324" s="1538" t="s">
        <v>2836</v>
      </c>
      <c r="O6324" s="1538" t="s">
        <v>2835</v>
      </c>
      <c r="P6324" s="1539" t="s">
        <v>2834</v>
      </c>
    </row>
    <row r="6325" spans="1:16" ht="33.75" x14ac:dyDescent="0.25">
      <c r="A6325" s="867" t="s">
        <v>7760</v>
      </c>
      <c r="B6325" s="867" t="s">
        <v>3626</v>
      </c>
      <c r="C6325" s="867" t="s">
        <v>3031</v>
      </c>
      <c r="D6325" s="868" t="s">
        <v>7776</v>
      </c>
      <c r="E6325" s="870">
        <v>4200</v>
      </c>
      <c r="F6325" s="869" t="s">
        <v>15336</v>
      </c>
      <c r="G6325" s="868" t="s">
        <v>15335</v>
      </c>
      <c r="H6325" s="867" t="s">
        <v>7756</v>
      </c>
      <c r="I6325" s="867" t="s">
        <v>2772</v>
      </c>
      <c r="J6325" s="867" t="s">
        <v>7809</v>
      </c>
      <c r="K6325" s="866">
        <v>1</v>
      </c>
      <c r="L6325" s="866">
        <v>1</v>
      </c>
      <c r="M6325" s="865">
        <v>4477.4284715769645</v>
      </c>
      <c r="N6325" s="866">
        <v>0</v>
      </c>
      <c r="O6325" s="866">
        <v>0</v>
      </c>
      <c r="P6325" s="865">
        <v>0</v>
      </c>
    </row>
    <row r="6326" spans="1:16" ht="33.75" x14ac:dyDescent="0.25">
      <c r="A6326" s="867" t="s">
        <v>7760</v>
      </c>
      <c r="B6326" s="867" t="s">
        <v>3626</v>
      </c>
      <c r="C6326" s="867" t="s">
        <v>3031</v>
      </c>
      <c r="D6326" s="868" t="s">
        <v>7776</v>
      </c>
      <c r="E6326" s="870">
        <v>4200</v>
      </c>
      <c r="F6326" s="869" t="s">
        <v>15334</v>
      </c>
      <c r="G6326" s="868" t="s">
        <v>15333</v>
      </c>
      <c r="H6326" s="867" t="s">
        <v>7756</v>
      </c>
      <c r="I6326" s="867" t="s">
        <v>2745</v>
      </c>
      <c r="J6326" s="867" t="s">
        <v>7809</v>
      </c>
      <c r="K6326" s="866">
        <v>3</v>
      </c>
      <c r="L6326" s="866">
        <v>9</v>
      </c>
      <c r="M6326" s="865">
        <v>40296.856244192684</v>
      </c>
      <c r="N6326" s="866">
        <v>0</v>
      </c>
      <c r="O6326" s="866">
        <v>0</v>
      </c>
      <c r="P6326" s="865">
        <v>0</v>
      </c>
    </row>
    <row r="6327" spans="1:16" ht="33.75" x14ac:dyDescent="0.25">
      <c r="A6327" s="867" t="s">
        <v>7760</v>
      </c>
      <c r="B6327" s="867" t="s">
        <v>3626</v>
      </c>
      <c r="C6327" s="867" t="s">
        <v>3031</v>
      </c>
      <c r="D6327" s="868" t="s">
        <v>7776</v>
      </c>
      <c r="E6327" s="870">
        <v>4200</v>
      </c>
      <c r="F6327" s="869" t="s">
        <v>15332</v>
      </c>
      <c r="G6327" s="868" t="s">
        <v>15331</v>
      </c>
      <c r="H6327" s="867" t="s">
        <v>7756</v>
      </c>
      <c r="I6327" s="867" t="s">
        <v>2892</v>
      </c>
      <c r="J6327" s="867" t="s">
        <v>8036</v>
      </c>
      <c r="K6327" s="866">
        <v>3</v>
      </c>
      <c r="L6327" s="866">
        <v>9</v>
      </c>
      <c r="M6327" s="865">
        <v>40296.856244192684</v>
      </c>
      <c r="N6327" s="866">
        <v>1</v>
      </c>
      <c r="O6327" s="866">
        <v>6</v>
      </c>
      <c r="P6327" s="865">
        <v>26082.9</v>
      </c>
    </row>
    <row r="6328" spans="1:16" ht="33.75" x14ac:dyDescent="0.25">
      <c r="A6328" s="867" t="s">
        <v>7760</v>
      </c>
      <c r="B6328" s="867" t="s">
        <v>3626</v>
      </c>
      <c r="C6328" s="867" t="s">
        <v>3031</v>
      </c>
      <c r="D6328" s="868" t="s">
        <v>7791</v>
      </c>
      <c r="E6328" s="870">
        <v>4200</v>
      </c>
      <c r="F6328" s="869" t="s">
        <v>15330</v>
      </c>
      <c r="G6328" s="868" t="s">
        <v>15329</v>
      </c>
      <c r="H6328" s="867"/>
      <c r="I6328" s="867"/>
      <c r="J6328" s="867"/>
      <c r="K6328" s="866">
        <v>4</v>
      </c>
      <c r="L6328" s="866">
        <v>9</v>
      </c>
      <c r="M6328" s="865">
        <v>40296.856244192684</v>
      </c>
      <c r="N6328" s="866">
        <v>0</v>
      </c>
      <c r="O6328" s="866">
        <v>0</v>
      </c>
      <c r="P6328" s="865">
        <v>0</v>
      </c>
    </row>
    <row r="6329" spans="1:16" ht="33.75" x14ac:dyDescent="0.25">
      <c r="A6329" s="867" t="s">
        <v>7760</v>
      </c>
      <c r="B6329" s="867" t="s">
        <v>3626</v>
      </c>
      <c r="C6329" s="867" t="s">
        <v>3031</v>
      </c>
      <c r="D6329" s="868" t="s">
        <v>7776</v>
      </c>
      <c r="E6329" s="870">
        <v>4200</v>
      </c>
      <c r="F6329" s="869" t="s">
        <v>15328</v>
      </c>
      <c r="G6329" s="868" t="s">
        <v>15327</v>
      </c>
      <c r="H6329" s="867"/>
      <c r="I6329" s="867"/>
      <c r="J6329" s="867"/>
      <c r="K6329" s="866">
        <v>3</v>
      </c>
      <c r="L6329" s="866">
        <v>9</v>
      </c>
      <c r="M6329" s="865">
        <v>40296.856244192684</v>
      </c>
      <c r="N6329" s="866">
        <v>2</v>
      </c>
      <c r="O6329" s="866">
        <v>6</v>
      </c>
      <c r="P6329" s="865">
        <v>26082.9</v>
      </c>
    </row>
    <row r="6330" spans="1:16" ht="33.75" x14ac:dyDescent="0.25">
      <c r="A6330" s="867" t="s">
        <v>7760</v>
      </c>
      <c r="B6330" s="867" t="s">
        <v>3626</v>
      </c>
      <c r="C6330" s="867" t="s">
        <v>3031</v>
      </c>
      <c r="D6330" s="868" t="s">
        <v>7791</v>
      </c>
      <c r="E6330" s="870">
        <v>4200</v>
      </c>
      <c r="F6330" s="869" t="s">
        <v>15326</v>
      </c>
      <c r="G6330" s="868" t="s">
        <v>15325</v>
      </c>
      <c r="H6330" s="867" t="s">
        <v>7756</v>
      </c>
      <c r="I6330" s="867" t="s">
        <v>2892</v>
      </c>
      <c r="J6330" s="867" t="s">
        <v>7783</v>
      </c>
      <c r="K6330" s="866">
        <v>4</v>
      </c>
      <c r="L6330" s="866">
        <v>9</v>
      </c>
      <c r="M6330" s="865">
        <v>40296.856244192684</v>
      </c>
      <c r="N6330" s="866">
        <v>0</v>
      </c>
      <c r="O6330" s="866">
        <v>0</v>
      </c>
      <c r="P6330" s="865">
        <v>0</v>
      </c>
    </row>
    <row r="6331" spans="1:16" ht="33.75" x14ac:dyDescent="0.25">
      <c r="A6331" s="867" t="s">
        <v>7760</v>
      </c>
      <c r="B6331" s="867" t="s">
        <v>3626</v>
      </c>
      <c r="C6331" s="867" t="s">
        <v>3031</v>
      </c>
      <c r="D6331" s="868" t="s">
        <v>7776</v>
      </c>
      <c r="E6331" s="870">
        <v>4200</v>
      </c>
      <c r="F6331" s="869" t="s">
        <v>15324</v>
      </c>
      <c r="G6331" s="868" t="s">
        <v>15323</v>
      </c>
      <c r="H6331" s="867" t="s">
        <v>7756</v>
      </c>
      <c r="I6331" s="867" t="s">
        <v>2892</v>
      </c>
      <c r="J6331" s="867" t="s">
        <v>7783</v>
      </c>
      <c r="K6331" s="866">
        <v>3</v>
      </c>
      <c r="L6331" s="866">
        <v>9</v>
      </c>
      <c r="M6331" s="865">
        <v>40296.856244192684</v>
      </c>
      <c r="N6331" s="866">
        <v>1</v>
      </c>
      <c r="O6331" s="866">
        <v>6</v>
      </c>
      <c r="P6331" s="865">
        <v>26082.9</v>
      </c>
    </row>
    <row r="6332" spans="1:16" ht="33.75" x14ac:dyDescent="0.25">
      <c r="A6332" s="867" t="s">
        <v>7760</v>
      </c>
      <c r="B6332" s="867" t="s">
        <v>3626</v>
      </c>
      <c r="C6332" s="867" t="s">
        <v>3031</v>
      </c>
      <c r="D6332" s="868" t="s">
        <v>7776</v>
      </c>
      <c r="E6332" s="870">
        <v>4200</v>
      </c>
      <c r="F6332" s="869" t="s">
        <v>15322</v>
      </c>
      <c r="G6332" s="868" t="s">
        <v>15321</v>
      </c>
      <c r="H6332" s="867" t="s">
        <v>7756</v>
      </c>
      <c r="I6332" s="867" t="s">
        <v>2892</v>
      </c>
      <c r="J6332" s="867" t="s">
        <v>7777</v>
      </c>
      <c r="K6332" s="866">
        <v>3</v>
      </c>
      <c r="L6332" s="866">
        <v>9</v>
      </c>
      <c r="M6332" s="865">
        <v>40296.856244192684</v>
      </c>
      <c r="N6332" s="866">
        <v>1</v>
      </c>
      <c r="O6332" s="866">
        <v>6</v>
      </c>
      <c r="P6332" s="865">
        <v>26082.9</v>
      </c>
    </row>
    <row r="6333" spans="1:16" ht="33.75" x14ac:dyDescent="0.25">
      <c r="A6333" s="867" t="s">
        <v>7760</v>
      </c>
      <c r="B6333" s="867" t="s">
        <v>3626</v>
      </c>
      <c r="C6333" s="867" t="s">
        <v>3031</v>
      </c>
      <c r="D6333" s="868" t="s">
        <v>7791</v>
      </c>
      <c r="E6333" s="870">
        <v>4200</v>
      </c>
      <c r="F6333" s="869" t="s">
        <v>15320</v>
      </c>
      <c r="G6333" s="868" t="s">
        <v>15319</v>
      </c>
      <c r="H6333" s="867" t="s">
        <v>7756</v>
      </c>
      <c r="I6333" s="867" t="s">
        <v>2892</v>
      </c>
      <c r="J6333" s="867" t="s">
        <v>7971</v>
      </c>
      <c r="K6333" s="866">
        <v>4</v>
      </c>
      <c r="L6333" s="866">
        <v>9</v>
      </c>
      <c r="M6333" s="865">
        <v>40296.856244192684</v>
      </c>
      <c r="N6333" s="866">
        <v>0</v>
      </c>
      <c r="O6333" s="866">
        <v>0</v>
      </c>
      <c r="P6333" s="865">
        <v>0</v>
      </c>
    </row>
    <row r="6334" spans="1:16" ht="33.75" x14ac:dyDescent="0.25">
      <c r="A6334" s="867" t="s">
        <v>7760</v>
      </c>
      <c r="B6334" s="867" t="s">
        <v>3626</v>
      </c>
      <c r="C6334" s="867" t="s">
        <v>3031</v>
      </c>
      <c r="D6334" s="868" t="s">
        <v>7776</v>
      </c>
      <c r="E6334" s="870">
        <v>4200</v>
      </c>
      <c r="F6334" s="869" t="s">
        <v>15318</v>
      </c>
      <c r="G6334" s="868" t="s">
        <v>15317</v>
      </c>
      <c r="H6334" s="867" t="s">
        <v>7756</v>
      </c>
      <c r="I6334" s="867" t="s">
        <v>2772</v>
      </c>
      <c r="J6334" s="867" t="s">
        <v>7971</v>
      </c>
      <c r="K6334" s="866">
        <v>3</v>
      </c>
      <c r="L6334" s="866">
        <v>9</v>
      </c>
      <c r="M6334" s="865">
        <v>40296.856244192684</v>
      </c>
      <c r="N6334" s="866">
        <v>1</v>
      </c>
      <c r="O6334" s="866">
        <v>6</v>
      </c>
      <c r="P6334" s="865">
        <v>26082.9</v>
      </c>
    </row>
    <row r="6335" spans="1:16" ht="33.75" x14ac:dyDescent="0.25">
      <c r="A6335" s="867" t="s">
        <v>7760</v>
      </c>
      <c r="B6335" s="867" t="s">
        <v>3626</v>
      </c>
      <c r="C6335" s="867" t="s">
        <v>3031</v>
      </c>
      <c r="D6335" s="868" t="s">
        <v>7878</v>
      </c>
      <c r="E6335" s="870">
        <v>4200</v>
      </c>
      <c r="F6335" s="869" t="s">
        <v>15316</v>
      </c>
      <c r="G6335" s="868" t="s">
        <v>15315</v>
      </c>
      <c r="H6335" s="867" t="s">
        <v>7756</v>
      </c>
      <c r="I6335" s="867" t="s">
        <v>2737</v>
      </c>
      <c r="J6335" s="867" t="s">
        <v>8162</v>
      </c>
      <c r="K6335" s="866">
        <v>4</v>
      </c>
      <c r="L6335" s="866">
        <v>9</v>
      </c>
      <c r="M6335" s="865">
        <v>40296.856244192684</v>
      </c>
      <c r="N6335" s="866">
        <v>2</v>
      </c>
      <c r="O6335" s="866">
        <v>6</v>
      </c>
      <c r="P6335" s="865">
        <v>26082.9</v>
      </c>
    </row>
    <row r="6336" spans="1:16" ht="33.75" x14ac:dyDescent="0.25">
      <c r="A6336" s="867" t="s">
        <v>7760</v>
      </c>
      <c r="B6336" s="867" t="s">
        <v>3626</v>
      </c>
      <c r="C6336" s="867" t="s">
        <v>3031</v>
      </c>
      <c r="D6336" s="868" t="s">
        <v>13867</v>
      </c>
      <c r="E6336" s="870">
        <v>8000</v>
      </c>
      <c r="F6336" s="869" t="s">
        <v>15314</v>
      </c>
      <c r="G6336" s="868" t="s">
        <v>15313</v>
      </c>
      <c r="H6336" s="867" t="s">
        <v>7756</v>
      </c>
      <c r="I6336" s="867" t="s">
        <v>2772</v>
      </c>
      <c r="J6336" s="867" t="s">
        <v>8036</v>
      </c>
      <c r="K6336" s="866">
        <v>2</v>
      </c>
      <c r="L6336" s="866">
        <v>9</v>
      </c>
      <c r="M6336" s="865">
        <v>76755.916655605106</v>
      </c>
      <c r="N6336" s="866">
        <v>2</v>
      </c>
      <c r="O6336" s="866">
        <v>6</v>
      </c>
      <c r="P6336" s="865">
        <v>48882.9</v>
      </c>
    </row>
    <row r="6337" spans="1:16" ht="33.75" x14ac:dyDescent="0.25">
      <c r="A6337" s="867" t="s">
        <v>7760</v>
      </c>
      <c r="B6337" s="867" t="s">
        <v>3626</v>
      </c>
      <c r="C6337" s="867" t="s">
        <v>3031</v>
      </c>
      <c r="D6337" s="868" t="s">
        <v>9192</v>
      </c>
      <c r="E6337" s="870">
        <v>12500</v>
      </c>
      <c r="F6337" s="869" t="s">
        <v>15312</v>
      </c>
      <c r="G6337" s="868" t="s">
        <v>15311</v>
      </c>
      <c r="H6337" s="867" t="s">
        <v>7817</v>
      </c>
      <c r="I6337" s="867" t="s">
        <v>15310</v>
      </c>
      <c r="J6337" s="867" t="s">
        <v>9178</v>
      </c>
      <c r="K6337" s="866">
        <v>2</v>
      </c>
      <c r="L6337" s="866">
        <v>8</v>
      </c>
      <c r="M6337" s="865">
        <v>106605.43979945155</v>
      </c>
      <c r="N6337" s="866">
        <v>1</v>
      </c>
      <c r="O6337" s="866">
        <v>6</v>
      </c>
      <c r="P6337" s="865">
        <v>75882.899999999994</v>
      </c>
    </row>
    <row r="6338" spans="1:16" ht="33.75" x14ac:dyDescent="0.25">
      <c r="A6338" s="867" t="s">
        <v>7760</v>
      </c>
      <c r="B6338" s="867" t="s">
        <v>3626</v>
      </c>
      <c r="C6338" s="867" t="s">
        <v>3031</v>
      </c>
      <c r="D6338" s="868" t="s">
        <v>8391</v>
      </c>
      <c r="E6338" s="870">
        <v>7500</v>
      </c>
      <c r="F6338" s="869" t="s">
        <v>15309</v>
      </c>
      <c r="G6338" s="868" t="s">
        <v>15308</v>
      </c>
      <c r="H6338" s="867" t="s">
        <v>7796</v>
      </c>
      <c r="I6338" s="867" t="s">
        <v>2685</v>
      </c>
      <c r="J6338" s="867" t="s">
        <v>7967</v>
      </c>
      <c r="K6338" s="866">
        <v>3</v>
      </c>
      <c r="L6338" s="866">
        <v>8</v>
      </c>
      <c r="M6338" s="865">
        <v>63963.263879670929</v>
      </c>
      <c r="N6338" s="866">
        <v>3</v>
      </c>
      <c r="O6338" s="866">
        <v>6</v>
      </c>
      <c r="P6338" s="865">
        <v>45882.9</v>
      </c>
    </row>
    <row r="6339" spans="1:16" ht="33.75" x14ac:dyDescent="0.25">
      <c r="A6339" s="867" t="s">
        <v>7760</v>
      </c>
      <c r="B6339" s="867" t="s">
        <v>3626</v>
      </c>
      <c r="C6339" s="867" t="s">
        <v>3031</v>
      </c>
      <c r="D6339" s="868" t="s">
        <v>7863</v>
      </c>
      <c r="E6339" s="870">
        <v>2500</v>
      </c>
      <c r="F6339" s="869" t="s">
        <v>15307</v>
      </c>
      <c r="G6339" s="868" t="s">
        <v>15306</v>
      </c>
      <c r="H6339" s="867"/>
      <c r="I6339" s="867"/>
      <c r="J6339" s="867"/>
      <c r="K6339" s="866">
        <v>3</v>
      </c>
      <c r="L6339" s="866">
        <v>8</v>
      </c>
      <c r="M6339" s="865">
        <v>21321.087959890308</v>
      </c>
      <c r="N6339" s="866">
        <v>0</v>
      </c>
      <c r="O6339" s="866">
        <v>0</v>
      </c>
      <c r="P6339" s="865">
        <v>0</v>
      </c>
    </row>
    <row r="6340" spans="1:16" ht="33.75" x14ac:dyDescent="0.25">
      <c r="A6340" s="867" t="s">
        <v>7760</v>
      </c>
      <c r="B6340" s="867" t="s">
        <v>3626</v>
      </c>
      <c r="C6340" s="867" t="s">
        <v>3031</v>
      </c>
      <c r="D6340" s="868" t="s">
        <v>15298</v>
      </c>
      <c r="E6340" s="870">
        <v>14500</v>
      </c>
      <c r="F6340" s="869" t="s">
        <v>15305</v>
      </c>
      <c r="G6340" s="868" t="s">
        <v>15304</v>
      </c>
      <c r="H6340" s="867" t="s">
        <v>7756</v>
      </c>
      <c r="I6340" s="867" t="s">
        <v>2725</v>
      </c>
      <c r="J6340" s="867" t="s">
        <v>7836</v>
      </c>
      <c r="K6340" s="866">
        <v>2</v>
      </c>
      <c r="L6340" s="866">
        <v>5</v>
      </c>
      <c r="M6340" s="865">
        <v>77288.943854602374</v>
      </c>
      <c r="N6340" s="866">
        <v>0</v>
      </c>
      <c r="O6340" s="866">
        <v>0</v>
      </c>
      <c r="P6340" s="865">
        <v>0</v>
      </c>
    </row>
    <row r="6341" spans="1:16" ht="33.75" x14ac:dyDescent="0.25">
      <c r="A6341" s="867" t="s">
        <v>7760</v>
      </c>
      <c r="B6341" s="867" t="s">
        <v>3626</v>
      </c>
      <c r="C6341" s="867" t="s">
        <v>3031</v>
      </c>
      <c r="D6341" s="868" t="s">
        <v>15298</v>
      </c>
      <c r="E6341" s="870">
        <v>14500</v>
      </c>
      <c r="F6341" s="869" t="s">
        <v>15303</v>
      </c>
      <c r="G6341" s="868" t="s">
        <v>15302</v>
      </c>
      <c r="H6341" s="867" t="s">
        <v>7817</v>
      </c>
      <c r="I6341" s="867" t="s">
        <v>15301</v>
      </c>
      <c r="J6341" s="867" t="s">
        <v>7809</v>
      </c>
      <c r="K6341" s="866">
        <v>2</v>
      </c>
      <c r="L6341" s="866">
        <v>8</v>
      </c>
      <c r="M6341" s="865">
        <v>123662.31016736379</v>
      </c>
      <c r="N6341" s="866">
        <v>3</v>
      </c>
      <c r="O6341" s="866">
        <v>6</v>
      </c>
      <c r="P6341" s="865">
        <v>87882.9</v>
      </c>
    </row>
    <row r="6342" spans="1:16" ht="33.75" x14ac:dyDescent="0.25">
      <c r="A6342" s="867" t="s">
        <v>7760</v>
      </c>
      <c r="B6342" s="867" t="s">
        <v>3626</v>
      </c>
      <c r="C6342" s="867" t="s">
        <v>3031</v>
      </c>
      <c r="D6342" s="868" t="s">
        <v>7863</v>
      </c>
      <c r="E6342" s="870">
        <v>2500</v>
      </c>
      <c r="F6342" s="869" t="s">
        <v>15300</v>
      </c>
      <c r="G6342" s="868" t="s">
        <v>15299</v>
      </c>
      <c r="H6342" s="867" t="s">
        <v>7796</v>
      </c>
      <c r="I6342" s="867" t="s">
        <v>2676</v>
      </c>
      <c r="J6342" s="867" t="s">
        <v>7971</v>
      </c>
      <c r="K6342" s="866">
        <v>2</v>
      </c>
      <c r="L6342" s="866">
        <v>8</v>
      </c>
      <c r="M6342" s="865">
        <v>21321.087959890308</v>
      </c>
      <c r="N6342" s="866">
        <v>2</v>
      </c>
      <c r="O6342" s="866">
        <v>6</v>
      </c>
      <c r="P6342" s="865">
        <v>15882.9</v>
      </c>
    </row>
    <row r="6343" spans="1:16" ht="33.75" x14ac:dyDescent="0.25">
      <c r="A6343" s="867" t="s">
        <v>7760</v>
      </c>
      <c r="B6343" s="867" t="s">
        <v>3626</v>
      </c>
      <c r="C6343" s="867" t="s">
        <v>3031</v>
      </c>
      <c r="D6343" s="868" t="s">
        <v>15298</v>
      </c>
      <c r="E6343" s="870">
        <v>14500</v>
      </c>
      <c r="F6343" s="869" t="s">
        <v>15297</v>
      </c>
      <c r="G6343" s="868" t="s">
        <v>15296</v>
      </c>
      <c r="H6343" s="867" t="s">
        <v>7817</v>
      </c>
      <c r="I6343" s="867" t="s">
        <v>15295</v>
      </c>
      <c r="J6343" s="867" t="s">
        <v>7936</v>
      </c>
      <c r="K6343" s="866">
        <v>2</v>
      </c>
      <c r="L6343" s="866">
        <v>8</v>
      </c>
      <c r="M6343" s="865">
        <v>123662.31016736379</v>
      </c>
      <c r="N6343" s="866">
        <v>1</v>
      </c>
      <c r="O6343" s="866">
        <v>6</v>
      </c>
      <c r="P6343" s="865">
        <v>87882.9</v>
      </c>
    </row>
    <row r="6344" spans="1:16" ht="33.75" x14ac:dyDescent="0.25">
      <c r="A6344" s="867" t="s">
        <v>7760</v>
      </c>
      <c r="B6344" s="867" t="s">
        <v>3626</v>
      </c>
      <c r="C6344" s="867" t="s">
        <v>3031</v>
      </c>
      <c r="D6344" s="868" t="s">
        <v>15294</v>
      </c>
      <c r="E6344" s="870">
        <v>10500</v>
      </c>
      <c r="F6344" s="869" t="s">
        <v>15293</v>
      </c>
      <c r="G6344" s="868" t="s">
        <v>15292</v>
      </c>
      <c r="H6344" s="867" t="s">
        <v>7817</v>
      </c>
      <c r="I6344" s="867" t="s">
        <v>7937</v>
      </c>
      <c r="J6344" s="867" t="s">
        <v>9178</v>
      </c>
      <c r="K6344" s="866">
        <v>2</v>
      </c>
      <c r="L6344" s="866">
        <v>8</v>
      </c>
      <c r="M6344" s="865">
        <v>89548.569431539305</v>
      </c>
      <c r="N6344" s="866">
        <v>1</v>
      </c>
      <c r="O6344" s="866">
        <v>6</v>
      </c>
      <c r="P6344" s="865">
        <v>63882.9</v>
      </c>
    </row>
    <row r="6345" spans="1:16" ht="33.75" x14ac:dyDescent="0.25">
      <c r="A6345" s="867" t="s">
        <v>7760</v>
      </c>
      <c r="B6345" s="867" t="s">
        <v>3626</v>
      </c>
      <c r="C6345" s="867" t="s">
        <v>3031</v>
      </c>
      <c r="D6345" s="868" t="s">
        <v>14284</v>
      </c>
      <c r="E6345" s="870">
        <v>14500</v>
      </c>
      <c r="F6345" s="869" t="s">
        <v>15291</v>
      </c>
      <c r="G6345" s="868" t="s">
        <v>15290</v>
      </c>
      <c r="H6345" s="867" t="s">
        <v>7817</v>
      </c>
      <c r="I6345" s="867" t="s">
        <v>2737</v>
      </c>
      <c r="J6345" s="867" t="s">
        <v>7773</v>
      </c>
      <c r="K6345" s="866">
        <v>3</v>
      </c>
      <c r="L6345" s="866">
        <v>6</v>
      </c>
      <c r="M6345" s="865">
        <v>92746.73262552284</v>
      </c>
      <c r="N6345" s="866">
        <v>0</v>
      </c>
      <c r="O6345" s="866">
        <v>0</v>
      </c>
      <c r="P6345" s="865">
        <v>0</v>
      </c>
    </row>
    <row r="6346" spans="1:16" ht="33.75" x14ac:dyDescent="0.25">
      <c r="A6346" s="867" t="s">
        <v>7760</v>
      </c>
      <c r="B6346" s="867" t="s">
        <v>3626</v>
      </c>
      <c r="C6346" s="867" t="s">
        <v>3031</v>
      </c>
      <c r="D6346" s="868" t="s">
        <v>15282</v>
      </c>
      <c r="E6346" s="870">
        <v>8500</v>
      </c>
      <c r="F6346" s="869" t="s">
        <v>15289</v>
      </c>
      <c r="G6346" s="868" t="s">
        <v>15288</v>
      </c>
      <c r="H6346" s="867" t="s">
        <v>7756</v>
      </c>
      <c r="I6346" s="867" t="s">
        <v>10834</v>
      </c>
      <c r="J6346" s="867" t="s">
        <v>7805</v>
      </c>
      <c r="K6346" s="866">
        <v>2</v>
      </c>
      <c r="L6346" s="866">
        <v>8</v>
      </c>
      <c r="M6346" s="865">
        <v>72491.699063627049</v>
      </c>
      <c r="N6346" s="866">
        <v>3</v>
      </c>
      <c r="O6346" s="866">
        <v>6</v>
      </c>
      <c r="P6346" s="865">
        <v>51882.9</v>
      </c>
    </row>
    <row r="6347" spans="1:16" ht="33.75" x14ac:dyDescent="0.25">
      <c r="A6347" s="867" t="s">
        <v>7760</v>
      </c>
      <c r="B6347" s="867" t="s">
        <v>3626</v>
      </c>
      <c r="C6347" s="867" t="s">
        <v>3031</v>
      </c>
      <c r="D6347" s="868" t="s">
        <v>15282</v>
      </c>
      <c r="E6347" s="870">
        <v>8500</v>
      </c>
      <c r="F6347" s="869" t="s">
        <v>15287</v>
      </c>
      <c r="G6347" s="868" t="s">
        <v>15286</v>
      </c>
      <c r="H6347" s="867" t="s">
        <v>7817</v>
      </c>
      <c r="I6347" s="867" t="s">
        <v>2737</v>
      </c>
      <c r="J6347" s="867" t="s">
        <v>7773</v>
      </c>
      <c r="K6347" s="866">
        <v>2</v>
      </c>
      <c r="L6347" s="866">
        <v>8</v>
      </c>
      <c r="M6347" s="865">
        <v>72491.699063627049</v>
      </c>
      <c r="N6347" s="866">
        <v>3</v>
      </c>
      <c r="O6347" s="866">
        <v>6</v>
      </c>
      <c r="P6347" s="865">
        <v>51882.9</v>
      </c>
    </row>
    <row r="6348" spans="1:16" ht="33.75" x14ac:dyDescent="0.25">
      <c r="A6348" s="867" t="s">
        <v>7760</v>
      </c>
      <c r="B6348" s="867" t="s">
        <v>3626</v>
      </c>
      <c r="C6348" s="867" t="s">
        <v>3031</v>
      </c>
      <c r="D6348" s="868" t="s">
        <v>15282</v>
      </c>
      <c r="E6348" s="870">
        <v>8500</v>
      </c>
      <c r="F6348" s="869" t="s">
        <v>15285</v>
      </c>
      <c r="G6348" s="868" t="s">
        <v>15284</v>
      </c>
      <c r="H6348" s="867" t="s">
        <v>7817</v>
      </c>
      <c r="I6348" s="867" t="s">
        <v>15283</v>
      </c>
      <c r="J6348" s="867" t="s">
        <v>7988</v>
      </c>
      <c r="K6348" s="866">
        <v>2</v>
      </c>
      <c r="L6348" s="866">
        <v>8</v>
      </c>
      <c r="M6348" s="865">
        <v>72491.699063627049</v>
      </c>
      <c r="N6348" s="866">
        <v>3</v>
      </c>
      <c r="O6348" s="866">
        <v>6</v>
      </c>
      <c r="P6348" s="865">
        <v>51882.9</v>
      </c>
    </row>
    <row r="6349" spans="1:16" ht="33.75" x14ac:dyDescent="0.25">
      <c r="A6349" s="867" t="s">
        <v>7760</v>
      </c>
      <c r="B6349" s="867" t="s">
        <v>3626</v>
      </c>
      <c r="C6349" s="867" t="s">
        <v>3031</v>
      </c>
      <c r="D6349" s="868" t="s">
        <v>15282</v>
      </c>
      <c r="E6349" s="870">
        <v>8500</v>
      </c>
      <c r="F6349" s="869" t="s">
        <v>15281</v>
      </c>
      <c r="G6349" s="868" t="s">
        <v>15280</v>
      </c>
      <c r="H6349" s="867" t="s">
        <v>7756</v>
      </c>
      <c r="I6349" s="867" t="s">
        <v>2685</v>
      </c>
      <c r="J6349" s="867" t="s">
        <v>7971</v>
      </c>
      <c r="K6349" s="866">
        <v>2</v>
      </c>
      <c r="L6349" s="866">
        <v>8</v>
      </c>
      <c r="M6349" s="865">
        <v>72491.699063627049</v>
      </c>
      <c r="N6349" s="866">
        <v>3</v>
      </c>
      <c r="O6349" s="866">
        <v>6</v>
      </c>
      <c r="P6349" s="865">
        <v>51882.9</v>
      </c>
    </row>
    <row r="6350" spans="1:16" ht="33.75" x14ac:dyDescent="0.25">
      <c r="A6350" s="867" t="s">
        <v>7760</v>
      </c>
      <c r="B6350" s="867" t="s">
        <v>3626</v>
      </c>
      <c r="C6350" s="867" t="s">
        <v>3031</v>
      </c>
      <c r="D6350" s="868" t="s">
        <v>8406</v>
      </c>
      <c r="E6350" s="870">
        <v>3500</v>
      </c>
      <c r="F6350" s="869" t="s">
        <v>15279</v>
      </c>
      <c r="G6350" s="868" t="s">
        <v>15278</v>
      </c>
      <c r="H6350" s="867" t="s">
        <v>2751</v>
      </c>
      <c r="I6350" s="867" t="s">
        <v>2741</v>
      </c>
      <c r="J6350" s="867" t="s">
        <v>15277</v>
      </c>
      <c r="K6350" s="866">
        <v>2</v>
      </c>
      <c r="L6350" s="866">
        <v>8</v>
      </c>
      <c r="M6350" s="865">
        <v>29849.523143846433</v>
      </c>
      <c r="N6350" s="866">
        <v>1</v>
      </c>
      <c r="O6350" s="866">
        <v>6</v>
      </c>
      <c r="P6350" s="865">
        <v>21882.9</v>
      </c>
    </row>
    <row r="6351" spans="1:16" ht="33.75" x14ac:dyDescent="0.25">
      <c r="A6351" s="867" t="s">
        <v>7760</v>
      </c>
      <c r="B6351" s="867" t="s">
        <v>3626</v>
      </c>
      <c r="C6351" s="867" t="s">
        <v>3031</v>
      </c>
      <c r="D6351" s="868" t="s">
        <v>15276</v>
      </c>
      <c r="E6351" s="870">
        <v>5500</v>
      </c>
      <c r="F6351" s="869" t="s">
        <v>15275</v>
      </c>
      <c r="G6351" s="868" t="s">
        <v>15274</v>
      </c>
      <c r="H6351" s="867" t="s">
        <v>7796</v>
      </c>
      <c r="I6351" s="867" t="s">
        <v>2716</v>
      </c>
      <c r="J6351" s="867" t="s">
        <v>7773</v>
      </c>
      <c r="K6351" s="866">
        <v>2</v>
      </c>
      <c r="L6351" s="866">
        <v>8</v>
      </c>
      <c r="M6351" s="865">
        <v>46906.393511758681</v>
      </c>
      <c r="N6351" s="866">
        <v>1</v>
      </c>
      <c r="O6351" s="866">
        <v>6</v>
      </c>
      <c r="P6351" s="865">
        <v>33882.9</v>
      </c>
    </row>
    <row r="6352" spans="1:16" ht="33.75" x14ac:dyDescent="0.25">
      <c r="A6352" s="867" t="s">
        <v>7760</v>
      </c>
      <c r="B6352" s="867" t="s">
        <v>3626</v>
      </c>
      <c r="C6352" s="867" t="s">
        <v>3031</v>
      </c>
      <c r="D6352" s="868" t="s">
        <v>15273</v>
      </c>
      <c r="E6352" s="870">
        <v>7500</v>
      </c>
      <c r="F6352" s="869" t="s">
        <v>15272</v>
      </c>
      <c r="G6352" s="868" t="s">
        <v>15271</v>
      </c>
      <c r="H6352" s="867" t="s">
        <v>7796</v>
      </c>
      <c r="I6352" s="867" t="s">
        <v>8393</v>
      </c>
      <c r="J6352" s="867" t="s">
        <v>7805</v>
      </c>
      <c r="K6352" s="866">
        <v>2</v>
      </c>
      <c r="L6352" s="866">
        <v>8</v>
      </c>
      <c r="M6352" s="865">
        <v>63963.263879670929</v>
      </c>
      <c r="N6352" s="866">
        <v>1</v>
      </c>
      <c r="O6352" s="866">
        <v>6</v>
      </c>
      <c r="P6352" s="865">
        <v>45882.9</v>
      </c>
    </row>
    <row r="6353" spans="1:16" ht="33.75" x14ac:dyDescent="0.25">
      <c r="A6353" s="867" t="s">
        <v>7760</v>
      </c>
      <c r="B6353" s="867" t="s">
        <v>3626</v>
      </c>
      <c r="C6353" s="867" t="s">
        <v>3031</v>
      </c>
      <c r="D6353" s="868" t="s">
        <v>11159</v>
      </c>
      <c r="E6353" s="870">
        <v>7500</v>
      </c>
      <c r="F6353" s="869" t="s">
        <v>15270</v>
      </c>
      <c r="G6353" s="868" t="s">
        <v>15269</v>
      </c>
      <c r="H6353" s="867" t="s">
        <v>7756</v>
      </c>
      <c r="I6353" s="867" t="s">
        <v>2737</v>
      </c>
      <c r="J6353" s="867" t="s">
        <v>8142</v>
      </c>
      <c r="K6353" s="866">
        <v>2</v>
      </c>
      <c r="L6353" s="866">
        <v>4</v>
      </c>
      <c r="M6353" s="865">
        <v>31981.631939835464</v>
      </c>
      <c r="N6353" s="866">
        <v>0</v>
      </c>
      <c r="O6353" s="866">
        <v>0</v>
      </c>
      <c r="P6353" s="865">
        <v>0</v>
      </c>
    </row>
    <row r="6354" spans="1:16" ht="33.75" x14ac:dyDescent="0.25">
      <c r="A6354" s="867" t="s">
        <v>7760</v>
      </c>
      <c r="B6354" s="867" t="s">
        <v>3626</v>
      </c>
      <c r="C6354" s="867" t="s">
        <v>3031</v>
      </c>
      <c r="D6354" s="868" t="s">
        <v>8790</v>
      </c>
      <c r="E6354" s="870">
        <v>7500</v>
      </c>
      <c r="F6354" s="869" t="s">
        <v>15268</v>
      </c>
      <c r="G6354" s="868" t="s">
        <v>15267</v>
      </c>
      <c r="H6354" s="867" t="s">
        <v>7756</v>
      </c>
      <c r="I6354" s="867" t="s">
        <v>2685</v>
      </c>
      <c r="J6354" s="867" t="s">
        <v>7800</v>
      </c>
      <c r="K6354" s="866">
        <v>1</v>
      </c>
      <c r="L6354" s="866">
        <v>3</v>
      </c>
      <c r="M6354" s="865">
        <v>23986.223954876597</v>
      </c>
      <c r="N6354" s="866">
        <v>0</v>
      </c>
      <c r="O6354" s="866">
        <v>0</v>
      </c>
      <c r="P6354" s="865">
        <v>0</v>
      </c>
    </row>
    <row r="6355" spans="1:16" ht="33.75" x14ac:dyDescent="0.25">
      <c r="A6355" s="867" t="s">
        <v>7760</v>
      </c>
      <c r="B6355" s="867" t="s">
        <v>3626</v>
      </c>
      <c r="C6355" s="867" t="s">
        <v>3031</v>
      </c>
      <c r="D6355" s="868" t="s">
        <v>9192</v>
      </c>
      <c r="E6355" s="870">
        <v>12500</v>
      </c>
      <c r="F6355" s="869" t="s">
        <v>15266</v>
      </c>
      <c r="G6355" s="868" t="s">
        <v>15265</v>
      </c>
      <c r="H6355" s="867" t="s">
        <v>7817</v>
      </c>
      <c r="I6355" s="867" t="s">
        <v>2786</v>
      </c>
      <c r="J6355" s="867" t="s">
        <v>9178</v>
      </c>
      <c r="K6355" s="866">
        <v>2</v>
      </c>
      <c r="L6355" s="866">
        <v>8</v>
      </c>
      <c r="M6355" s="865">
        <v>106605.43979945155</v>
      </c>
      <c r="N6355" s="866">
        <v>3</v>
      </c>
      <c r="O6355" s="866">
        <v>6</v>
      </c>
      <c r="P6355" s="865">
        <v>75882.899999999994</v>
      </c>
    </row>
    <row r="6356" spans="1:16" ht="33.75" x14ac:dyDescent="0.25">
      <c r="A6356" s="867" t="s">
        <v>7760</v>
      </c>
      <c r="B6356" s="867" t="s">
        <v>3626</v>
      </c>
      <c r="C6356" s="867" t="s">
        <v>3031</v>
      </c>
      <c r="D6356" s="868" t="s">
        <v>9192</v>
      </c>
      <c r="E6356" s="870">
        <v>12500</v>
      </c>
      <c r="F6356" s="869" t="s">
        <v>15264</v>
      </c>
      <c r="G6356" s="868" t="s">
        <v>15263</v>
      </c>
      <c r="H6356" s="867" t="s">
        <v>7817</v>
      </c>
      <c r="I6356" s="867" t="s">
        <v>15262</v>
      </c>
      <c r="J6356" s="867" t="s">
        <v>7773</v>
      </c>
      <c r="K6356" s="866">
        <v>2</v>
      </c>
      <c r="L6356" s="866">
        <v>8</v>
      </c>
      <c r="M6356" s="865">
        <v>106605.43979945155</v>
      </c>
      <c r="N6356" s="866">
        <v>1</v>
      </c>
      <c r="O6356" s="866">
        <v>6</v>
      </c>
      <c r="P6356" s="865">
        <v>75882.899999999994</v>
      </c>
    </row>
    <row r="6357" spans="1:16" ht="33.75" x14ac:dyDescent="0.25">
      <c r="A6357" s="867" t="s">
        <v>7760</v>
      </c>
      <c r="B6357" s="867" t="s">
        <v>3626</v>
      </c>
      <c r="C6357" s="867" t="s">
        <v>3031</v>
      </c>
      <c r="D6357" s="868" t="s">
        <v>8790</v>
      </c>
      <c r="E6357" s="870">
        <v>7500</v>
      </c>
      <c r="F6357" s="869" t="s">
        <v>15261</v>
      </c>
      <c r="G6357" s="868" t="s">
        <v>15260</v>
      </c>
      <c r="H6357" s="867" t="s">
        <v>7756</v>
      </c>
      <c r="I6357" s="867" t="s">
        <v>2685</v>
      </c>
      <c r="J6357" s="867" t="s">
        <v>8199</v>
      </c>
      <c r="K6357" s="866">
        <v>2</v>
      </c>
      <c r="L6357" s="866">
        <v>8</v>
      </c>
      <c r="M6357" s="865">
        <v>63963.263879670929</v>
      </c>
      <c r="N6357" s="866">
        <v>2</v>
      </c>
      <c r="O6357" s="866">
        <v>6</v>
      </c>
      <c r="P6357" s="865">
        <v>45882.9</v>
      </c>
    </row>
    <row r="6358" spans="1:16" ht="33.75" x14ac:dyDescent="0.25">
      <c r="A6358" s="867" t="s">
        <v>7760</v>
      </c>
      <c r="B6358" s="867" t="s">
        <v>3626</v>
      </c>
      <c r="C6358" s="867" t="s">
        <v>3031</v>
      </c>
      <c r="D6358" s="868" t="s">
        <v>15259</v>
      </c>
      <c r="E6358" s="870">
        <v>3500</v>
      </c>
      <c r="F6358" s="869" t="s">
        <v>15258</v>
      </c>
      <c r="G6358" s="868" t="s">
        <v>15257</v>
      </c>
      <c r="H6358" s="867" t="s">
        <v>7756</v>
      </c>
      <c r="I6358" s="867" t="s">
        <v>2703</v>
      </c>
      <c r="J6358" s="867" t="s">
        <v>7836</v>
      </c>
      <c r="K6358" s="866">
        <v>2</v>
      </c>
      <c r="L6358" s="866">
        <v>8</v>
      </c>
      <c r="M6358" s="865">
        <v>29849.523143846433</v>
      </c>
      <c r="N6358" s="866">
        <v>2</v>
      </c>
      <c r="O6358" s="866">
        <v>6</v>
      </c>
      <c r="P6358" s="865">
        <v>21882.9</v>
      </c>
    </row>
    <row r="6359" spans="1:16" ht="33.75" x14ac:dyDescent="0.25">
      <c r="A6359" s="867" t="s">
        <v>7760</v>
      </c>
      <c r="B6359" s="867" t="s">
        <v>3626</v>
      </c>
      <c r="C6359" s="867" t="s">
        <v>3031</v>
      </c>
      <c r="D6359" s="868" t="s">
        <v>8790</v>
      </c>
      <c r="E6359" s="870">
        <v>7500</v>
      </c>
      <c r="F6359" s="869" t="s">
        <v>15256</v>
      </c>
      <c r="G6359" s="868" t="s">
        <v>15255</v>
      </c>
      <c r="H6359" s="867" t="s">
        <v>7796</v>
      </c>
      <c r="I6359" s="867" t="s">
        <v>2685</v>
      </c>
      <c r="J6359" s="867" t="s">
        <v>7773</v>
      </c>
      <c r="K6359" s="866">
        <v>2</v>
      </c>
      <c r="L6359" s="866">
        <v>8</v>
      </c>
      <c r="M6359" s="865">
        <v>63963.263879670929</v>
      </c>
      <c r="N6359" s="866">
        <v>2</v>
      </c>
      <c r="O6359" s="866">
        <v>6</v>
      </c>
      <c r="P6359" s="865">
        <v>45882.9</v>
      </c>
    </row>
    <row r="6360" spans="1:16" ht="33.75" x14ac:dyDescent="0.25">
      <c r="A6360" s="867" t="s">
        <v>7760</v>
      </c>
      <c r="B6360" s="867" t="s">
        <v>3626</v>
      </c>
      <c r="C6360" s="867" t="s">
        <v>3031</v>
      </c>
      <c r="D6360" s="868" t="s">
        <v>7776</v>
      </c>
      <c r="E6360" s="870">
        <v>4200</v>
      </c>
      <c r="F6360" s="869" t="s">
        <v>15254</v>
      </c>
      <c r="G6360" s="868" t="s">
        <v>15253</v>
      </c>
      <c r="H6360" s="867"/>
      <c r="I6360" s="867"/>
      <c r="J6360" s="867"/>
      <c r="K6360" s="866">
        <v>3</v>
      </c>
      <c r="L6360" s="866">
        <v>8</v>
      </c>
      <c r="M6360" s="865">
        <v>21321.087959890308</v>
      </c>
      <c r="N6360" s="866">
        <v>3</v>
      </c>
      <c r="O6360" s="866">
        <v>6</v>
      </c>
      <c r="P6360" s="865">
        <v>26082.9</v>
      </c>
    </row>
    <row r="6361" spans="1:16" ht="33.75" x14ac:dyDescent="0.25">
      <c r="A6361" s="867" t="s">
        <v>7760</v>
      </c>
      <c r="B6361" s="867" t="s">
        <v>3626</v>
      </c>
      <c r="C6361" s="867" t="s">
        <v>3031</v>
      </c>
      <c r="D6361" s="868" t="s">
        <v>7863</v>
      </c>
      <c r="E6361" s="870">
        <v>2500</v>
      </c>
      <c r="F6361" s="869" t="s">
        <v>15252</v>
      </c>
      <c r="G6361" s="868" t="s">
        <v>15251</v>
      </c>
      <c r="H6361" s="867" t="s">
        <v>7756</v>
      </c>
      <c r="I6361" s="867" t="s">
        <v>2892</v>
      </c>
      <c r="J6361" s="867" t="s">
        <v>7836</v>
      </c>
      <c r="K6361" s="866">
        <v>2</v>
      </c>
      <c r="L6361" s="866">
        <v>8</v>
      </c>
      <c r="M6361" s="865">
        <v>21321.087959890308</v>
      </c>
      <c r="N6361" s="866">
        <v>1</v>
      </c>
      <c r="O6361" s="866">
        <v>6</v>
      </c>
      <c r="P6361" s="865">
        <v>15882.9</v>
      </c>
    </row>
    <row r="6362" spans="1:16" ht="33.75" x14ac:dyDescent="0.25">
      <c r="A6362" s="867" t="s">
        <v>7760</v>
      </c>
      <c r="B6362" s="867" t="s">
        <v>3626</v>
      </c>
      <c r="C6362" s="867" t="s">
        <v>3031</v>
      </c>
      <c r="D6362" s="868" t="s">
        <v>7863</v>
      </c>
      <c r="E6362" s="870">
        <v>2500</v>
      </c>
      <c r="F6362" s="869" t="s">
        <v>15250</v>
      </c>
      <c r="G6362" s="868" t="s">
        <v>15249</v>
      </c>
      <c r="H6362" s="867" t="s">
        <v>7796</v>
      </c>
      <c r="I6362" s="867" t="s">
        <v>2722</v>
      </c>
      <c r="J6362" s="867" t="s">
        <v>7773</v>
      </c>
      <c r="K6362" s="866">
        <v>3</v>
      </c>
      <c r="L6362" s="866">
        <v>8</v>
      </c>
      <c r="M6362" s="865">
        <v>21321.087959890308</v>
      </c>
      <c r="N6362" s="866">
        <v>2</v>
      </c>
      <c r="O6362" s="866">
        <v>6</v>
      </c>
      <c r="P6362" s="865">
        <v>15882.9</v>
      </c>
    </row>
    <row r="6363" spans="1:16" ht="33.75" x14ac:dyDescent="0.25">
      <c r="A6363" s="867" t="s">
        <v>7760</v>
      </c>
      <c r="B6363" s="867" t="s">
        <v>3626</v>
      </c>
      <c r="C6363" s="867" t="s">
        <v>3031</v>
      </c>
      <c r="D6363" s="868" t="s">
        <v>11145</v>
      </c>
      <c r="E6363" s="870">
        <v>7500</v>
      </c>
      <c r="F6363" s="869" t="s">
        <v>15248</v>
      </c>
      <c r="G6363" s="868" t="s">
        <v>15247</v>
      </c>
      <c r="H6363" s="867" t="s">
        <v>7756</v>
      </c>
      <c r="I6363" s="867" t="s">
        <v>2772</v>
      </c>
      <c r="J6363" s="867" t="s">
        <v>7809</v>
      </c>
      <c r="K6363" s="866">
        <v>2</v>
      </c>
      <c r="L6363" s="866">
        <v>8</v>
      </c>
      <c r="M6363" s="865">
        <v>63963.263879670929</v>
      </c>
      <c r="N6363" s="866">
        <v>2</v>
      </c>
      <c r="O6363" s="866">
        <v>6</v>
      </c>
      <c r="P6363" s="865">
        <v>45882.9</v>
      </c>
    </row>
    <row r="6364" spans="1:16" ht="33.75" x14ac:dyDescent="0.25">
      <c r="A6364" s="867" t="s">
        <v>7760</v>
      </c>
      <c r="B6364" s="867" t="s">
        <v>3626</v>
      </c>
      <c r="C6364" s="867" t="s">
        <v>3031</v>
      </c>
      <c r="D6364" s="868" t="s">
        <v>8345</v>
      </c>
      <c r="E6364" s="870">
        <v>9000</v>
      </c>
      <c r="F6364" s="869" t="s">
        <v>15246</v>
      </c>
      <c r="G6364" s="868" t="s">
        <v>15245</v>
      </c>
      <c r="H6364" s="867"/>
      <c r="I6364" s="867"/>
      <c r="J6364" s="867"/>
      <c r="K6364" s="866">
        <v>2</v>
      </c>
      <c r="L6364" s="866">
        <v>8</v>
      </c>
      <c r="M6364" s="865">
        <v>76755.916655605106</v>
      </c>
      <c r="N6364" s="866">
        <v>1</v>
      </c>
      <c r="O6364" s="866">
        <v>6</v>
      </c>
      <c r="P6364" s="865">
        <v>54882.9</v>
      </c>
    </row>
    <row r="6365" spans="1:16" x14ac:dyDescent="0.25">
      <c r="A6365" s="1772" t="s">
        <v>2848</v>
      </c>
      <c r="B6365" s="1772"/>
      <c r="C6365" s="1772"/>
      <c r="D6365" s="1772"/>
      <c r="E6365" s="1772"/>
      <c r="F6365" s="1772" t="s">
        <v>378</v>
      </c>
      <c r="G6365" s="1772"/>
      <c r="H6365" s="1772"/>
      <c r="I6365" s="1772"/>
      <c r="J6365" s="1772"/>
      <c r="K6365" s="1771" t="s">
        <v>2847</v>
      </c>
      <c r="L6365" s="1771"/>
      <c r="M6365" s="1771"/>
      <c r="N6365" s="1771" t="s">
        <v>2846</v>
      </c>
      <c r="O6365" s="1771"/>
      <c r="P6365" s="1771"/>
    </row>
    <row r="6366" spans="1:16" ht="69.75" x14ac:dyDescent="0.25">
      <c r="A6366" s="1535" t="s">
        <v>2845</v>
      </c>
      <c r="B6366" s="1535" t="s">
        <v>5</v>
      </c>
      <c r="C6366" s="1535" t="s">
        <v>2844</v>
      </c>
      <c r="D6366" s="1535" t="s">
        <v>2843</v>
      </c>
      <c r="E6366" s="1536" t="s">
        <v>2842</v>
      </c>
      <c r="F6366" s="1537" t="s">
        <v>2841</v>
      </c>
      <c r="G6366" s="1540" t="s">
        <v>2840</v>
      </c>
      <c r="H6366" s="1535" t="s">
        <v>2839</v>
      </c>
      <c r="I6366" s="1535" t="s">
        <v>2838</v>
      </c>
      <c r="J6366" s="1535" t="s">
        <v>2837</v>
      </c>
      <c r="K6366" s="1538" t="s">
        <v>2836</v>
      </c>
      <c r="L6366" s="1538" t="s">
        <v>2835</v>
      </c>
      <c r="M6366" s="1539" t="s">
        <v>2834</v>
      </c>
      <c r="N6366" s="1538" t="s">
        <v>2836</v>
      </c>
      <c r="O6366" s="1538" t="s">
        <v>2835</v>
      </c>
      <c r="P6366" s="1539" t="s">
        <v>2834</v>
      </c>
    </row>
    <row r="6367" spans="1:16" ht="33.75" x14ac:dyDescent="0.25">
      <c r="A6367" s="867" t="s">
        <v>7760</v>
      </c>
      <c r="B6367" s="867" t="s">
        <v>3626</v>
      </c>
      <c r="C6367" s="867" t="s">
        <v>3031</v>
      </c>
      <c r="D6367" s="868" t="s">
        <v>8820</v>
      </c>
      <c r="E6367" s="870">
        <v>4200</v>
      </c>
      <c r="F6367" s="869" t="s">
        <v>15244</v>
      </c>
      <c r="G6367" s="868" t="s">
        <v>15243</v>
      </c>
      <c r="H6367" s="867" t="s">
        <v>7756</v>
      </c>
      <c r="I6367" s="867" t="s">
        <v>2892</v>
      </c>
      <c r="J6367" s="867" t="s">
        <v>7900</v>
      </c>
      <c r="K6367" s="866">
        <v>5</v>
      </c>
      <c r="L6367" s="866">
        <v>8</v>
      </c>
      <c r="M6367" s="865">
        <v>35819.427772615716</v>
      </c>
      <c r="N6367" s="866">
        <v>3</v>
      </c>
      <c r="O6367" s="866">
        <v>6</v>
      </c>
      <c r="P6367" s="865">
        <v>26082.9</v>
      </c>
    </row>
    <row r="6368" spans="1:16" ht="33.75" x14ac:dyDescent="0.25">
      <c r="A6368" s="867" t="s">
        <v>7760</v>
      </c>
      <c r="B6368" s="867" t="s">
        <v>3626</v>
      </c>
      <c r="C6368" s="867" t="s">
        <v>3031</v>
      </c>
      <c r="D6368" s="868" t="s">
        <v>8345</v>
      </c>
      <c r="E6368" s="870">
        <v>9000</v>
      </c>
      <c r="F6368" s="869" t="s">
        <v>15242</v>
      </c>
      <c r="G6368" s="868" t="s">
        <v>15241</v>
      </c>
      <c r="H6368" s="867" t="s">
        <v>7756</v>
      </c>
      <c r="I6368" s="867" t="s">
        <v>2772</v>
      </c>
      <c r="J6368" s="867" t="s">
        <v>8383</v>
      </c>
      <c r="K6368" s="866">
        <v>2</v>
      </c>
      <c r="L6368" s="866">
        <v>8</v>
      </c>
      <c r="M6368" s="865">
        <v>76755.916655605106</v>
      </c>
      <c r="N6368" s="866">
        <v>1</v>
      </c>
      <c r="O6368" s="866">
        <v>6</v>
      </c>
      <c r="P6368" s="865">
        <v>54882.9</v>
      </c>
    </row>
    <row r="6369" spans="1:16" ht="33.75" x14ac:dyDescent="0.25">
      <c r="A6369" s="867" t="s">
        <v>7760</v>
      </c>
      <c r="B6369" s="867" t="s">
        <v>3626</v>
      </c>
      <c r="C6369" s="867" t="s">
        <v>3031</v>
      </c>
      <c r="D6369" s="868" t="s">
        <v>8820</v>
      </c>
      <c r="E6369" s="870">
        <v>4200</v>
      </c>
      <c r="F6369" s="869" t="s">
        <v>15240</v>
      </c>
      <c r="G6369" s="868" t="s">
        <v>15239</v>
      </c>
      <c r="H6369" s="867" t="s">
        <v>7796</v>
      </c>
      <c r="I6369" s="867" t="s">
        <v>2883</v>
      </c>
      <c r="J6369" s="867" t="s">
        <v>7836</v>
      </c>
      <c r="K6369" s="866">
        <v>5</v>
      </c>
      <c r="L6369" s="866">
        <v>8</v>
      </c>
      <c r="M6369" s="865">
        <v>35819.427772615716</v>
      </c>
      <c r="N6369" s="866">
        <v>3</v>
      </c>
      <c r="O6369" s="866">
        <v>6</v>
      </c>
      <c r="P6369" s="865">
        <v>26082.9</v>
      </c>
    </row>
    <row r="6370" spans="1:16" ht="33.75" x14ac:dyDescent="0.25">
      <c r="A6370" s="867" t="s">
        <v>7760</v>
      </c>
      <c r="B6370" s="867" t="s">
        <v>3626</v>
      </c>
      <c r="C6370" s="867" t="s">
        <v>3031</v>
      </c>
      <c r="D6370" s="868" t="s">
        <v>8345</v>
      </c>
      <c r="E6370" s="870">
        <v>9000</v>
      </c>
      <c r="F6370" s="869" t="s">
        <v>15238</v>
      </c>
      <c r="G6370" s="868" t="s">
        <v>15237</v>
      </c>
      <c r="H6370" s="867"/>
      <c r="I6370" s="867"/>
      <c r="J6370" s="867"/>
      <c r="K6370" s="866">
        <v>2</v>
      </c>
      <c r="L6370" s="866">
        <v>8</v>
      </c>
      <c r="M6370" s="865">
        <v>76755.916655605106</v>
      </c>
      <c r="N6370" s="866">
        <v>1</v>
      </c>
      <c r="O6370" s="866">
        <v>6</v>
      </c>
      <c r="P6370" s="865">
        <v>54882.9</v>
      </c>
    </row>
    <row r="6371" spans="1:16" ht="33.75" x14ac:dyDescent="0.25">
      <c r="A6371" s="867" t="s">
        <v>7760</v>
      </c>
      <c r="B6371" s="867" t="s">
        <v>3626</v>
      </c>
      <c r="C6371" s="867" t="s">
        <v>3031</v>
      </c>
      <c r="D6371" s="868" t="s">
        <v>15236</v>
      </c>
      <c r="E6371" s="870">
        <v>8000</v>
      </c>
      <c r="F6371" s="869" t="s">
        <v>15235</v>
      </c>
      <c r="G6371" s="868" t="s">
        <v>15234</v>
      </c>
      <c r="H6371" s="867" t="s">
        <v>7756</v>
      </c>
      <c r="I6371" s="867" t="s">
        <v>15217</v>
      </c>
      <c r="J6371" s="867" t="s">
        <v>7836</v>
      </c>
      <c r="K6371" s="866">
        <v>2</v>
      </c>
      <c r="L6371" s="866">
        <v>8</v>
      </c>
      <c r="M6371" s="865">
        <v>68227.481471648993</v>
      </c>
      <c r="N6371" s="866">
        <v>1</v>
      </c>
      <c r="O6371" s="866">
        <v>6</v>
      </c>
      <c r="P6371" s="865">
        <v>48882.9</v>
      </c>
    </row>
    <row r="6372" spans="1:16" ht="33.75" x14ac:dyDescent="0.25">
      <c r="A6372" s="867" t="s">
        <v>7760</v>
      </c>
      <c r="B6372" s="867" t="s">
        <v>3626</v>
      </c>
      <c r="C6372" s="867" t="s">
        <v>3031</v>
      </c>
      <c r="D6372" s="868" t="s">
        <v>14245</v>
      </c>
      <c r="E6372" s="870">
        <v>4200</v>
      </c>
      <c r="F6372" s="869" t="s">
        <v>15233</v>
      </c>
      <c r="G6372" s="868" t="s">
        <v>15232</v>
      </c>
      <c r="H6372" s="867" t="s">
        <v>7756</v>
      </c>
      <c r="I6372" s="867" t="s">
        <v>2704</v>
      </c>
      <c r="J6372" s="867" t="s">
        <v>7967</v>
      </c>
      <c r="K6372" s="866">
        <v>1</v>
      </c>
      <c r="L6372" s="866">
        <v>3</v>
      </c>
      <c r="M6372" s="865">
        <v>13432.285414730895</v>
      </c>
      <c r="N6372" s="866">
        <v>0</v>
      </c>
      <c r="O6372" s="866">
        <v>0</v>
      </c>
      <c r="P6372" s="865">
        <v>0</v>
      </c>
    </row>
    <row r="6373" spans="1:16" ht="33.75" x14ac:dyDescent="0.25">
      <c r="A6373" s="867" t="s">
        <v>7760</v>
      </c>
      <c r="B6373" s="867" t="s">
        <v>3626</v>
      </c>
      <c r="C6373" s="867" t="s">
        <v>3031</v>
      </c>
      <c r="D6373" s="868" t="s">
        <v>7772</v>
      </c>
      <c r="E6373" s="870">
        <v>4200</v>
      </c>
      <c r="F6373" s="869" t="s">
        <v>15231</v>
      </c>
      <c r="G6373" s="868" t="s">
        <v>15230</v>
      </c>
      <c r="H6373" s="867" t="s">
        <v>7756</v>
      </c>
      <c r="I6373" s="867" t="s">
        <v>2892</v>
      </c>
      <c r="J6373" s="867" t="s">
        <v>7780</v>
      </c>
      <c r="K6373" s="866">
        <v>2</v>
      </c>
      <c r="L6373" s="866">
        <v>8</v>
      </c>
      <c r="M6373" s="865">
        <v>35819.427772615716</v>
      </c>
      <c r="N6373" s="866">
        <v>2</v>
      </c>
      <c r="O6373" s="866">
        <v>6</v>
      </c>
      <c r="P6373" s="865">
        <v>26082.9</v>
      </c>
    </row>
    <row r="6374" spans="1:16" ht="33.75" x14ac:dyDescent="0.25">
      <c r="A6374" s="867" t="s">
        <v>7760</v>
      </c>
      <c r="B6374" s="867" t="s">
        <v>3626</v>
      </c>
      <c r="C6374" s="867" t="s">
        <v>3031</v>
      </c>
      <c r="D6374" s="868" t="s">
        <v>15229</v>
      </c>
      <c r="E6374" s="870">
        <v>13000</v>
      </c>
      <c r="F6374" s="869" t="s">
        <v>15228</v>
      </c>
      <c r="G6374" s="868" t="s">
        <v>15227</v>
      </c>
      <c r="H6374" s="867" t="s">
        <v>7817</v>
      </c>
      <c r="I6374" s="867" t="s">
        <v>4477</v>
      </c>
      <c r="J6374" s="867" t="s">
        <v>15226</v>
      </c>
      <c r="K6374" s="866">
        <v>3</v>
      </c>
      <c r="L6374" s="866">
        <v>8</v>
      </c>
      <c r="M6374" s="865">
        <v>110869.6573914296</v>
      </c>
      <c r="N6374" s="866">
        <v>1</v>
      </c>
      <c r="O6374" s="866">
        <v>6</v>
      </c>
      <c r="P6374" s="865">
        <v>78882.899999999994</v>
      </c>
    </row>
    <row r="6375" spans="1:16" ht="33.75" x14ac:dyDescent="0.25">
      <c r="A6375" s="867" t="s">
        <v>7760</v>
      </c>
      <c r="B6375" s="867" t="s">
        <v>3626</v>
      </c>
      <c r="C6375" s="867" t="s">
        <v>3031</v>
      </c>
      <c r="D6375" s="868" t="s">
        <v>15225</v>
      </c>
      <c r="E6375" s="870">
        <v>14000</v>
      </c>
      <c r="F6375" s="869" t="s">
        <v>15224</v>
      </c>
      <c r="G6375" s="868" t="s">
        <v>15223</v>
      </c>
      <c r="H6375" s="867" t="s">
        <v>7756</v>
      </c>
      <c r="I6375" s="867" t="s">
        <v>2685</v>
      </c>
      <c r="J6375" s="867" t="s">
        <v>8358</v>
      </c>
      <c r="K6375" s="866">
        <v>3</v>
      </c>
      <c r="L6375" s="866">
        <v>8</v>
      </c>
      <c r="M6375" s="865">
        <v>119398.09257538573</v>
      </c>
      <c r="N6375" s="866">
        <v>2</v>
      </c>
      <c r="O6375" s="866">
        <v>6</v>
      </c>
      <c r="P6375" s="865">
        <v>84882.9</v>
      </c>
    </row>
    <row r="6376" spans="1:16" ht="33.75" x14ac:dyDescent="0.25">
      <c r="A6376" s="867" t="s">
        <v>7760</v>
      </c>
      <c r="B6376" s="867" t="s">
        <v>3626</v>
      </c>
      <c r="C6376" s="867" t="s">
        <v>3031</v>
      </c>
      <c r="D6376" s="868" t="s">
        <v>8820</v>
      </c>
      <c r="E6376" s="870">
        <v>4200</v>
      </c>
      <c r="F6376" s="869" t="s">
        <v>15222</v>
      </c>
      <c r="G6376" s="868" t="s">
        <v>15221</v>
      </c>
      <c r="H6376" s="867" t="s">
        <v>7756</v>
      </c>
      <c r="I6376" s="867" t="s">
        <v>2892</v>
      </c>
      <c r="J6376" s="867" t="s">
        <v>8178</v>
      </c>
      <c r="K6376" s="866">
        <v>5</v>
      </c>
      <c r="L6376" s="866">
        <v>8</v>
      </c>
      <c r="M6376" s="865">
        <v>35819.427772615716</v>
      </c>
      <c r="N6376" s="866">
        <v>0</v>
      </c>
      <c r="O6376" s="866">
        <v>0</v>
      </c>
      <c r="P6376" s="865">
        <v>0</v>
      </c>
    </row>
    <row r="6377" spans="1:16" ht="33.75" x14ac:dyDescent="0.25">
      <c r="A6377" s="867" t="s">
        <v>7760</v>
      </c>
      <c r="B6377" s="867" t="s">
        <v>3626</v>
      </c>
      <c r="C6377" s="867" t="s">
        <v>3031</v>
      </c>
      <c r="D6377" s="868" t="s">
        <v>15220</v>
      </c>
      <c r="E6377" s="870">
        <v>7500</v>
      </c>
      <c r="F6377" s="869" t="s">
        <v>15219</v>
      </c>
      <c r="G6377" s="868" t="s">
        <v>15218</v>
      </c>
      <c r="H6377" s="867" t="s">
        <v>7756</v>
      </c>
      <c r="I6377" s="867" t="s">
        <v>15217</v>
      </c>
      <c r="J6377" s="867" t="s">
        <v>7809</v>
      </c>
      <c r="K6377" s="866">
        <v>2</v>
      </c>
      <c r="L6377" s="866">
        <v>8</v>
      </c>
      <c r="M6377" s="865">
        <v>63963.263879670929</v>
      </c>
      <c r="N6377" s="866">
        <v>1</v>
      </c>
      <c r="O6377" s="866">
        <v>6</v>
      </c>
      <c r="P6377" s="865">
        <v>45882.9</v>
      </c>
    </row>
    <row r="6378" spans="1:16" ht="33.75" x14ac:dyDescent="0.25">
      <c r="A6378" s="867" t="s">
        <v>7760</v>
      </c>
      <c r="B6378" s="867" t="s">
        <v>3626</v>
      </c>
      <c r="C6378" s="867" t="s">
        <v>3031</v>
      </c>
      <c r="D6378" s="868" t="s">
        <v>8073</v>
      </c>
      <c r="E6378" s="870">
        <v>2500</v>
      </c>
      <c r="F6378" s="869" t="s">
        <v>15216</v>
      </c>
      <c r="G6378" s="868" t="s">
        <v>15215</v>
      </c>
      <c r="H6378" s="867" t="s">
        <v>7756</v>
      </c>
      <c r="I6378" s="867" t="s">
        <v>10547</v>
      </c>
      <c r="J6378" s="867" t="s">
        <v>8036</v>
      </c>
      <c r="K6378" s="866">
        <v>2</v>
      </c>
      <c r="L6378" s="866">
        <v>7</v>
      </c>
      <c r="M6378" s="865">
        <v>18655.951964904019</v>
      </c>
      <c r="N6378" s="866">
        <v>2</v>
      </c>
      <c r="O6378" s="866">
        <v>6</v>
      </c>
      <c r="P6378" s="865">
        <v>15882.9</v>
      </c>
    </row>
    <row r="6379" spans="1:16" ht="33.75" x14ac:dyDescent="0.25">
      <c r="A6379" s="867" t="s">
        <v>7760</v>
      </c>
      <c r="B6379" s="867" t="s">
        <v>3626</v>
      </c>
      <c r="C6379" s="867" t="s">
        <v>3031</v>
      </c>
      <c r="D6379" s="868" t="s">
        <v>7854</v>
      </c>
      <c r="E6379" s="870">
        <v>4200</v>
      </c>
      <c r="F6379" s="869" t="s">
        <v>15214</v>
      </c>
      <c r="G6379" s="868" t="s">
        <v>15213</v>
      </c>
      <c r="H6379" s="867" t="s">
        <v>7796</v>
      </c>
      <c r="I6379" s="867" t="s">
        <v>7801</v>
      </c>
      <c r="J6379" s="867" t="s">
        <v>7800</v>
      </c>
      <c r="K6379" s="866">
        <v>3</v>
      </c>
      <c r="L6379" s="866">
        <v>7</v>
      </c>
      <c r="M6379" s="865">
        <v>31341.999301038755</v>
      </c>
      <c r="N6379" s="866">
        <v>2</v>
      </c>
      <c r="O6379" s="866">
        <v>6</v>
      </c>
      <c r="P6379" s="865">
        <v>26082.9</v>
      </c>
    </row>
    <row r="6380" spans="1:16" ht="33.75" x14ac:dyDescent="0.25">
      <c r="A6380" s="867" t="s">
        <v>7760</v>
      </c>
      <c r="B6380" s="867" t="s">
        <v>3626</v>
      </c>
      <c r="C6380" s="867" t="s">
        <v>3031</v>
      </c>
      <c r="D6380" s="868" t="s">
        <v>7854</v>
      </c>
      <c r="E6380" s="870">
        <v>4200</v>
      </c>
      <c r="F6380" s="869" t="s">
        <v>15212</v>
      </c>
      <c r="G6380" s="868" t="s">
        <v>15211</v>
      </c>
      <c r="H6380" s="867" t="s">
        <v>7756</v>
      </c>
      <c r="I6380" s="867" t="s">
        <v>2892</v>
      </c>
      <c r="J6380" s="867" t="s">
        <v>7809</v>
      </c>
      <c r="K6380" s="866">
        <v>3</v>
      </c>
      <c r="L6380" s="866">
        <v>7</v>
      </c>
      <c r="M6380" s="865">
        <v>31341.999301038755</v>
      </c>
      <c r="N6380" s="866">
        <v>2</v>
      </c>
      <c r="O6380" s="866">
        <v>6</v>
      </c>
      <c r="P6380" s="865">
        <v>26082.9</v>
      </c>
    </row>
    <row r="6381" spans="1:16" ht="33.75" x14ac:dyDescent="0.25">
      <c r="A6381" s="867" t="s">
        <v>7760</v>
      </c>
      <c r="B6381" s="867" t="s">
        <v>3626</v>
      </c>
      <c r="C6381" s="867" t="s">
        <v>3031</v>
      </c>
      <c r="D6381" s="868" t="s">
        <v>7916</v>
      </c>
      <c r="E6381" s="870">
        <v>1500</v>
      </c>
      <c r="F6381" s="869" t="s">
        <v>15210</v>
      </c>
      <c r="G6381" s="868" t="s">
        <v>15209</v>
      </c>
      <c r="H6381" s="867"/>
      <c r="I6381" s="867"/>
      <c r="J6381" s="867"/>
      <c r="K6381" s="866">
        <v>2</v>
      </c>
      <c r="L6381" s="866">
        <v>7</v>
      </c>
      <c r="M6381" s="865">
        <v>11193.571178942413</v>
      </c>
      <c r="N6381" s="866">
        <v>2</v>
      </c>
      <c r="O6381" s="866">
        <v>6</v>
      </c>
      <c r="P6381" s="865">
        <v>9882.9</v>
      </c>
    </row>
    <row r="6382" spans="1:16" ht="33.75" x14ac:dyDescent="0.25">
      <c r="A6382" s="867" t="s">
        <v>7760</v>
      </c>
      <c r="B6382" s="867" t="s">
        <v>3626</v>
      </c>
      <c r="C6382" s="867" t="s">
        <v>3031</v>
      </c>
      <c r="D6382" s="868" t="s">
        <v>8073</v>
      </c>
      <c r="E6382" s="870">
        <v>2500</v>
      </c>
      <c r="F6382" s="869" t="s">
        <v>15208</v>
      </c>
      <c r="G6382" s="868" t="s">
        <v>15207</v>
      </c>
      <c r="H6382" s="867"/>
      <c r="I6382" s="867"/>
      <c r="J6382" s="867"/>
      <c r="K6382" s="866">
        <v>2</v>
      </c>
      <c r="L6382" s="866">
        <v>7</v>
      </c>
      <c r="M6382" s="865">
        <v>18655.951964904019</v>
      </c>
      <c r="N6382" s="866">
        <v>2</v>
      </c>
      <c r="O6382" s="866">
        <v>6</v>
      </c>
      <c r="P6382" s="865">
        <v>15882.9</v>
      </c>
    </row>
    <row r="6383" spans="1:16" ht="33.75" x14ac:dyDescent="0.25">
      <c r="A6383" s="867" t="s">
        <v>7760</v>
      </c>
      <c r="B6383" s="867" t="s">
        <v>3626</v>
      </c>
      <c r="C6383" s="867" t="s">
        <v>3031</v>
      </c>
      <c r="D6383" s="868" t="s">
        <v>8073</v>
      </c>
      <c r="E6383" s="870">
        <v>2500</v>
      </c>
      <c r="F6383" s="869" t="s">
        <v>15206</v>
      </c>
      <c r="G6383" s="868" t="s">
        <v>15205</v>
      </c>
      <c r="H6383" s="867"/>
      <c r="I6383" s="867"/>
      <c r="J6383" s="867"/>
      <c r="K6383" s="866">
        <v>2</v>
      </c>
      <c r="L6383" s="866">
        <v>7</v>
      </c>
      <c r="M6383" s="865">
        <v>18655.951964904019</v>
      </c>
      <c r="N6383" s="866">
        <v>2</v>
      </c>
      <c r="O6383" s="866">
        <v>6</v>
      </c>
      <c r="P6383" s="865">
        <v>15882.9</v>
      </c>
    </row>
    <row r="6384" spans="1:16" ht="33.75" x14ac:dyDescent="0.25">
      <c r="A6384" s="867" t="s">
        <v>7760</v>
      </c>
      <c r="B6384" s="867" t="s">
        <v>3626</v>
      </c>
      <c r="C6384" s="867" t="s">
        <v>3031</v>
      </c>
      <c r="D6384" s="868" t="s">
        <v>8949</v>
      </c>
      <c r="E6384" s="870">
        <v>4200</v>
      </c>
      <c r="F6384" s="869" t="s">
        <v>15204</v>
      </c>
      <c r="G6384" s="868" t="s">
        <v>15203</v>
      </c>
      <c r="H6384" s="867" t="s">
        <v>7796</v>
      </c>
      <c r="I6384" s="867" t="s">
        <v>2725</v>
      </c>
      <c r="J6384" s="867" t="s">
        <v>8010</v>
      </c>
      <c r="K6384" s="866">
        <v>2</v>
      </c>
      <c r="L6384" s="866">
        <v>7</v>
      </c>
      <c r="M6384" s="865">
        <v>31341.999301038755</v>
      </c>
      <c r="N6384" s="866">
        <v>2</v>
      </c>
      <c r="O6384" s="866">
        <v>6</v>
      </c>
      <c r="P6384" s="865">
        <v>26082.9</v>
      </c>
    </row>
    <row r="6385" spans="1:16" ht="33.75" x14ac:dyDescent="0.25">
      <c r="A6385" s="867" t="s">
        <v>7760</v>
      </c>
      <c r="B6385" s="867" t="s">
        <v>3626</v>
      </c>
      <c r="C6385" s="867" t="s">
        <v>3031</v>
      </c>
      <c r="D6385" s="868" t="s">
        <v>7854</v>
      </c>
      <c r="E6385" s="870">
        <v>4200</v>
      </c>
      <c r="F6385" s="869" t="s">
        <v>15202</v>
      </c>
      <c r="G6385" s="868" t="s">
        <v>15201</v>
      </c>
      <c r="H6385" s="867" t="s">
        <v>7756</v>
      </c>
      <c r="I6385" s="867" t="s">
        <v>2892</v>
      </c>
      <c r="J6385" s="867" t="s">
        <v>8142</v>
      </c>
      <c r="K6385" s="866">
        <v>3</v>
      </c>
      <c r="L6385" s="866">
        <v>7</v>
      </c>
      <c r="M6385" s="865">
        <v>31341.999301038755</v>
      </c>
      <c r="N6385" s="866">
        <v>2</v>
      </c>
      <c r="O6385" s="866">
        <v>6</v>
      </c>
      <c r="P6385" s="865">
        <v>26082.9</v>
      </c>
    </row>
    <row r="6386" spans="1:16" ht="33.75" x14ac:dyDescent="0.25">
      <c r="A6386" s="867" t="s">
        <v>7760</v>
      </c>
      <c r="B6386" s="867" t="s">
        <v>3626</v>
      </c>
      <c r="C6386" s="867" t="s">
        <v>3031</v>
      </c>
      <c r="D6386" s="868" t="s">
        <v>15200</v>
      </c>
      <c r="E6386" s="870">
        <v>8000</v>
      </c>
      <c r="F6386" s="869" t="s">
        <v>15199</v>
      </c>
      <c r="G6386" s="868" t="s">
        <v>15198</v>
      </c>
      <c r="H6386" s="867" t="s">
        <v>7756</v>
      </c>
      <c r="I6386" s="867" t="s">
        <v>2708</v>
      </c>
      <c r="J6386" s="867" t="s">
        <v>7805</v>
      </c>
      <c r="K6386" s="866">
        <v>5</v>
      </c>
      <c r="L6386" s="866">
        <v>7</v>
      </c>
      <c r="M6386" s="865">
        <v>59699.046287692865</v>
      </c>
      <c r="N6386" s="866">
        <v>1</v>
      </c>
      <c r="O6386" s="866">
        <v>6</v>
      </c>
      <c r="P6386" s="865">
        <v>48882.9</v>
      </c>
    </row>
    <row r="6387" spans="1:16" ht="33.75" x14ac:dyDescent="0.25">
      <c r="A6387" s="867" t="s">
        <v>7760</v>
      </c>
      <c r="B6387" s="867" t="s">
        <v>3626</v>
      </c>
      <c r="C6387" s="867" t="s">
        <v>3031</v>
      </c>
      <c r="D6387" s="868" t="s">
        <v>7829</v>
      </c>
      <c r="E6387" s="870">
        <v>3200</v>
      </c>
      <c r="F6387" s="869" t="s">
        <v>15197</v>
      </c>
      <c r="G6387" s="868" t="s">
        <v>15196</v>
      </c>
      <c r="H6387" s="867" t="s">
        <v>7756</v>
      </c>
      <c r="I6387" s="867" t="s">
        <v>2892</v>
      </c>
      <c r="J6387" s="867" t="s">
        <v>7864</v>
      </c>
      <c r="K6387" s="866">
        <v>2</v>
      </c>
      <c r="L6387" s="866">
        <v>7</v>
      </c>
      <c r="M6387" s="865">
        <v>23879.618515077145</v>
      </c>
      <c r="N6387" s="866">
        <v>2</v>
      </c>
      <c r="O6387" s="866">
        <v>6</v>
      </c>
      <c r="P6387" s="865">
        <v>20082.900000000001</v>
      </c>
    </row>
    <row r="6388" spans="1:16" ht="33.75" x14ac:dyDescent="0.25">
      <c r="A6388" s="867" t="s">
        <v>7760</v>
      </c>
      <c r="B6388" s="867" t="s">
        <v>3626</v>
      </c>
      <c r="C6388" s="867" t="s">
        <v>3031</v>
      </c>
      <c r="D6388" s="868" t="s">
        <v>8073</v>
      </c>
      <c r="E6388" s="870">
        <v>2500</v>
      </c>
      <c r="F6388" s="869" t="s">
        <v>15195</v>
      </c>
      <c r="G6388" s="868" t="s">
        <v>15194</v>
      </c>
      <c r="H6388" s="867" t="s">
        <v>7796</v>
      </c>
      <c r="I6388" s="867" t="s">
        <v>9100</v>
      </c>
      <c r="J6388" s="867" t="s">
        <v>7773</v>
      </c>
      <c r="K6388" s="866">
        <v>2</v>
      </c>
      <c r="L6388" s="866">
        <v>7</v>
      </c>
      <c r="M6388" s="865">
        <v>18655.951964904019</v>
      </c>
      <c r="N6388" s="866">
        <v>2</v>
      </c>
      <c r="O6388" s="866">
        <v>6</v>
      </c>
      <c r="P6388" s="865">
        <v>15882.9</v>
      </c>
    </row>
    <row r="6389" spans="1:16" ht="33.75" x14ac:dyDescent="0.25">
      <c r="A6389" s="867" t="s">
        <v>7760</v>
      </c>
      <c r="B6389" s="867" t="s">
        <v>3626</v>
      </c>
      <c r="C6389" s="867" t="s">
        <v>3031</v>
      </c>
      <c r="D6389" s="868" t="s">
        <v>7829</v>
      </c>
      <c r="E6389" s="870">
        <v>3200</v>
      </c>
      <c r="F6389" s="869" t="s">
        <v>15193</v>
      </c>
      <c r="G6389" s="868" t="s">
        <v>15192</v>
      </c>
      <c r="H6389" s="867" t="s">
        <v>7796</v>
      </c>
      <c r="I6389" s="867" t="s">
        <v>6461</v>
      </c>
      <c r="J6389" s="867" t="s">
        <v>8010</v>
      </c>
      <c r="K6389" s="866">
        <v>2</v>
      </c>
      <c r="L6389" s="866">
        <v>7</v>
      </c>
      <c r="M6389" s="865">
        <v>23879.618515077145</v>
      </c>
      <c r="N6389" s="866">
        <v>2</v>
      </c>
      <c r="O6389" s="866">
        <v>6</v>
      </c>
      <c r="P6389" s="865">
        <v>20082.900000000001</v>
      </c>
    </row>
    <row r="6390" spans="1:16" ht="33.75" x14ac:dyDescent="0.25">
      <c r="A6390" s="867" t="s">
        <v>7760</v>
      </c>
      <c r="B6390" s="867" t="s">
        <v>3626</v>
      </c>
      <c r="C6390" s="867" t="s">
        <v>3031</v>
      </c>
      <c r="D6390" s="868" t="s">
        <v>8145</v>
      </c>
      <c r="E6390" s="870">
        <v>7500</v>
      </c>
      <c r="F6390" s="869" t="s">
        <v>15191</v>
      </c>
      <c r="G6390" s="868" t="s">
        <v>15190</v>
      </c>
      <c r="H6390" s="867" t="s">
        <v>7756</v>
      </c>
      <c r="I6390" s="867" t="s">
        <v>2685</v>
      </c>
      <c r="J6390" s="867" t="s">
        <v>8199</v>
      </c>
      <c r="K6390" s="866">
        <v>2</v>
      </c>
      <c r="L6390" s="866">
        <v>7</v>
      </c>
      <c r="M6390" s="865">
        <v>55967.855894712062</v>
      </c>
      <c r="N6390" s="866">
        <v>1</v>
      </c>
      <c r="O6390" s="866">
        <v>6</v>
      </c>
      <c r="P6390" s="865">
        <v>45882.9</v>
      </c>
    </row>
    <row r="6391" spans="1:16" ht="33.75" x14ac:dyDescent="0.25">
      <c r="A6391" s="867" t="s">
        <v>7760</v>
      </c>
      <c r="B6391" s="867" t="s">
        <v>3626</v>
      </c>
      <c r="C6391" s="867" t="s">
        <v>3031</v>
      </c>
      <c r="D6391" s="868" t="s">
        <v>11537</v>
      </c>
      <c r="E6391" s="870">
        <v>3000</v>
      </c>
      <c r="F6391" s="869" t="s">
        <v>15189</v>
      </c>
      <c r="G6391" s="868" t="s">
        <v>15188</v>
      </c>
      <c r="H6391" s="867" t="s">
        <v>7796</v>
      </c>
      <c r="I6391" s="867" t="s">
        <v>7644</v>
      </c>
      <c r="J6391" s="867" t="s">
        <v>10297</v>
      </c>
      <c r="K6391" s="866">
        <v>2</v>
      </c>
      <c r="L6391" s="866">
        <v>7</v>
      </c>
      <c r="M6391" s="865">
        <v>18655.951964904019</v>
      </c>
      <c r="N6391" s="866">
        <v>3</v>
      </c>
      <c r="O6391" s="866">
        <v>6</v>
      </c>
      <c r="P6391" s="865">
        <v>18882.900000000001</v>
      </c>
    </row>
    <row r="6392" spans="1:16" ht="33.75" x14ac:dyDescent="0.25">
      <c r="A6392" s="867" t="s">
        <v>7760</v>
      </c>
      <c r="B6392" s="867" t="s">
        <v>3626</v>
      </c>
      <c r="C6392" s="867" t="s">
        <v>3031</v>
      </c>
      <c r="D6392" s="868" t="s">
        <v>7863</v>
      </c>
      <c r="E6392" s="870">
        <v>2500</v>
      </c>
      <c r="F6392" s="869" t="s">
        <v>15187</v>
      </c>
      <c r="G6392" s="868" t="s">
        <v>15186</v>
      </c>
      <c r="H6392" s="867" t="s">
        <v>7796</v>
      </c>
      <c r="I6392" s="867" t="s">
        <v>13846</v>
      </c>
      <c r="J6392" s="867" t="s">
        <v>7936</v>
      </c>
      <c r="K6392" s="866">
        <v>2</v>
      </c>
      <c r="L6392" s="866">
        <v>7</v>
      </c>
      <c r="M6392" s="865">
        <v>18655.951964904019</v>
      </c>
      <c r="N6392" s="866">
        <v>4</v>
      </c>
      <c r="O6392" s="866">
        <v>6</v>
      </c>
      <c r="P6392" s="865">
        <v>15882.9</v>
      </c>
    </row>
    <row r="6393" spans="1:16" ht="33.75" x14ac:dyDescent="0.25">
      <c r="A6393" s="867" t="s">
        <v>7760</v>
      </c>
      <c r="B6393" s="867" t="s">
        <v>3626</v>
      </c>
      <c r="C6393" s="867" t="s">
        <v>3031</v>
      </c>
      <c r="D6393" s="868" t="s">
        <v>15185</v>
      </c>
      <c r="E6393" s="870">
        <v>4200</v>
      </c>
      <c r="F6393" s="869" t="s">
        <v>15184</v>
      </c>
      <c r="G6393" s="868" t="s">
        <v>15183</v>
      </c>
      <c r="H6393" s="867" t="s">
        <v>7796</v>
      </c>
      <c r="I6393" s="867" t="s">
        <v>15182</v>
      </c>
      <c r="J6393" s="867" t="s">
        <v>11888</v>
      </c>
      <c r="K6393" s="866">
        <v>2</v>
      </c>
      <c r="L6393" s="866">
        <v>7</v>
      </c>
      <c r="M6393" s="865">
        <v>31341.999301038755</v>
      </c>
      <c r="N6393" s="866">
        <v>1</v>
      </c>
      <c r="O6393" s="866">
        <v>6</v>
      </c>
      <c r="P6393" s="865">
        <v>26082.9</v>
      </c>
    </row>
    <row r="6394" spans="1:16" ht="33.75" x14ac:dyDescent="0.25">
      <c r="A6394" s="867" t="s">
        <v>7760</v>
      </c>
      <c r="B6394" s="867" t="s">
        <v>3626</v>
      </c>
      <c r="C6394" s="867" t="s">
        <v>3031</v>
      </c>
      <c r="D6394" s="868" t="s">
        <v>8073</v>
      </c>
      <c r="E6394" s="870">
        <v>2500</v>
      </c>
      <c r="F6394" s="869" t="s">
        <v>15181</v>
      </c>
      <c r="G6394" s="868" t="s">
        <v>15180</v>
      </c>
      <c r="H6394" s="867" t="s">
        <v>7796</v>
      </c>
      <c r="I6394" s="867" t="s">
        <v>2786</v>
      </c>
      <c r="J6394" s="867" t="s">
        <v>8059</v>
      </c>
      <c r="K6394" s="866">
        <v>2</v>
      </c>
      <c r="L6394" s="866">
        <v>7</v>
      </c>
      <c r="M6394" s="865">
        <v>18655.951964904019</v>
      </c>
      <c r="N6394" s="866">
        <v>0</v>
      </c>
      <c r="O6394" s="866">
        <v>0</v>
      </c>
      <c r="P6394" s="865">
        <v>0</v>
      </c>
    </row>
    <row r="6395" spans="1:16" ht="33.75" x14ac:dyDescent="0.25">
      <c r="A6395" s="867" t="s">
        <v>7760</v>
      </c>
      <c r="B6395" s="867" t="s">
        <v>3626</v>
      </c>
      <c r="C6395" s="867" t="s">
        <v>3031</v>
      </c>
      <c r="D6395" s="868" t="s">
        <v>7799</v>
      </c>
      <c r="E6395" s="870">
        <v>5500</v>
      </c>
      <c r="F6395" s="869" t="s">
        <v>15179</v>
      </c>
      <c r="G6395" s="868" t="s">
        <v>15178</v>
      </c>
      <c r="H6395" s="867" t="s">
        <v>7796</v>
      </c>
      <c r="I6395" s="867" t="s">
        <v>2704</v>
      </c>
      <c r="J6395" s="867" t="s">
        <v>7971</v>
      </c>
      <c r="K6395" s="866">
        <v>2</v>
      </c>
      <c r="L6395" s="866">
        <v>7</v>
      </c>
      <c r="M6395" s="865">
        <v>41043.094322788849</v>
      </c>
      <c r="N6395" s="866">
        <v>2</v>
      </c>
      <c r="O6395" s="866">
        <v>6</v>
      </c>
      <c r="P6395" s="865">
        <v>33882.9</v>
      </c>
    </row>
    <row r="6396" spans="1:16" ht="33.75" x14ac:dyDescent="0.25">
      <c r="A6396" s="867" t="s">
        <v>7760</v>
      </c>
      <c r="B6396" s="867" t="s">
        <v>3626</v>
      </c>
      <c r="C6396" s="867" t="s">
        <v>3031</v>
      </c>
      <c r="D6396" s="868" t="s">
        <v>7799</v>
      </c>
      <c r="E6396" s="870">
        <v>5500</v>
      </c>
      <c r="F6396" s="869" t="s">
        <v>15177</v>
      </c>
      <c r="G6396" s="868" t="s">
        <v>15176</v>
      </c>
      <c r="H6396" s="867" t="s">
        <v>7756</v>
      </c>
      <c r="I6396" s="867" t="s">
        <v>3252</v>
      </c>
      <c r="J6396" s="867" t="s">
        <v>7773</v>
      </c>
      <c r="K6396" s="866">
        <v>2</v>
      </c>
      <c r="L6396" s="866">
        <v>7</v>
      </c>
      <c r="M6396" s="865">
        <v>41043.094322788849</v>
      </c>
      <c r="N6396" s="866">
        <v>3</v>
      </c>
      <c r="O6396" s="866">
        <v>6</v>
      </c>
      <c r="P6396" s="865">
        <v>33882.9</v>
      </c>
    </row>
    <row r="6397" spans="1:16" ht="33.75" x14ac:dyDescent="0.25">
      <c r="A6397" s="867" t="s">
        <v>7760</v>
      </c>
      <c r="B6397" s="867" t="s">
        <v>3626</v>
      </c>
      <c r="C6397" s="867" t="s">
        <v>3031</v>
      </c>
      <c r="D6397" s="868" t="s">
        <v>7829</v>
      </c>
      <c r="E6397" s="870">
        <v>3200</v>
      </c>
      <c r="F6397" s="869" t="s">
        <v>15175</v>
      </c>
      <c r="G6397" s="868" t="s">
        <v>15174</v>
      </c>
      <c r="H6397" s="867" t="s">
        <v>7756</v>
      </c>
      <c r="I6397" s="867" t="s">
        <v>2892</v>
      </c>
      <c r="J6397" s="867" t="s">
        <v>8756</v>
      </c>
      <c r="K6397" s="866">
        <v>2</v>
      </c>
      <c r="L6397" s="866">
        <v>7</v>
      </c>
      <c r="M6397" s="865">
        <v>23879.618515077145</v>
      </c>
      <c r="N6397" s="866">
        <v>2</v>
      </c>
      <c r="O6397" s="866">
        <v>6</v>
      </c>
      <c r="P6397" s="865">
        <v>20082.900000000001</v>
      </c>
    </row>
    <row r="6398" spans="1:16" ht="33.75" x14ac:dyDescent="0.25">
      <c r="A6398" s="867" t="s">
        <v>7760</v>
      </c>
      <c r="B6398" s="867" t="s">
        <v>3626</v>
      </c>
      <c r="C6398" s="867" t="s">
        <v>3031</v>
      </c>
      <c r="D6398" s="868" t="s">
        <v>8237</v>
      </c>
      <c r="E6398" s="870">
        <v>3000</v>
      </c>
      <c r="F6398" s="869" t="s">
        <v>15173</v>
      </c>
      <c r="G6398" s="868" t="s">
        <v>15172</v>
      </c>
      <c r="H6398" s="867" t="s">
        <v>7796</v>
      </c>
      <c r="I6398" s="867" t="s">
        <v>2883</v>
      </c>
      <c r="J6398" s="867" t="s">
        <v>7788</v>
      </c>
      <c r="K6398" s="866">
        <v>4</v>
      </c>
      <c r="L6398" s="866">
        <v>7</v>
      </c>
      <c r="M6398" s="865">
        <v>22387.142357884826</v>
      </c>
      <c r="N6398" s="866">
        <v>3</v>
      </c>
      <c r="O6398" s="866">
        <v>6</v>
      </c>
      <c r="P6398" s="865">
        <v>18882.900000000001</v>
      </c>
    </row>
    <row r="6399" spans="1:16" ht="33.75" x14ac:dyDescent="0.25">
      <c r="A6399" s="867" t="s">
        <v>7760</v>
      </c>
      <c r="B6399" s="867" t="s">
        <v>3626</v>
      </c>
      <c r="C6399" s="867" t="s">
        <v>3031</v>
      </c>
      <c r="D6399" s="868" t="s">
        <v>15171</v>
      </c>
      <c r="E6399" s="870">
        <v>8000</v>
      </c>
      <c r="F6399" s="869" t="s">
        <v>15170</v>
      </c>
      <c r="G6399" s="868" t="s">
        <v>15169</v>
      </c>
      <c r="H6399" s="867" t="s">
        <v>7756</v>
      </c>
      <c r="I6399" s="867" t="s">
        <v>2772</v>
      </c>
      <c r="J6399" s="867" t="s">
        <v>7769</v>
      </c>
      <c r="K6399" s="866">
        <v>2</v>
      </c>
      <c r="L6399" s="866">
        <v>7</v>
      </c>
      <c r="M6399" s="865">
        <v>59699.046287692865</v>
      </c>
      <c r="N6399" s="866">
        <v>1</v>
      </c>
      <c r="O6399" s="866">
        <v>6</v>
      </c>
      <c r="P6399" s="865">
        <v>48882.9</v>
      </c>
    </row>
    <row r="6400" spans="1:16" ht="33.75" x14ac:dyDescent="0.25">
      <c r="A6400" s="867" t="s">
        <v>7760</v>
      </c>
      <c r="B6400" s="867" t="s">
        <v>3626</v>
      </c>
      <c r="C6400" s="867" t="s">
        <v>3031</v>
      </c>
      <c r="D6400" s="868" t="s">
        <v>8949</v>
      </c>
      <c r="E6400" s="870">
        <v>4200</v>
      </c>
      <c r="F6400" s="869" t="s">
        <v>15168</v>
      </c>
      <c r="G6400" s="868" t="s">
        <v>15167</v>
      </c>
      <c r="H6400" s="867" t="s">
        <v>7756</v>
      </c>
      <c r="I6400" s="867" t="s">
        <v>2892</v>
      </c>
      <c r="J6400" s="867" t="s">
        <v>8014</v>
      </c>
      <c r="K6400" s="866">
        <v>2</v>
      </c>
      <c r="L6400" s="866">
        <v>7</v>
      </c>
      <c r="M6400" s="865">
        <v>31341.999301038755</v>
      </c>
      <c r="N6400" s="866">
        <v>3</v>
      </c>
      <c r="O6400" s="866">
        <v>6</v>
      </c>
      <c r="P6400" s="865">
        <v>26082.9</v>
      </c>
    </row>
    <row r="6401" spans="1:16" ht="33.75" x14ac:dyDescent="0.25">
      <c r="A6401" s="867" t="s">
        <v>7760</v>
      </c>
      <c r="B6401" s="867" t="s">
        <v>3626</v>
      </c>
      <c r="C6401" s="867" t="s">
        <v>3031</v>
      </c>
      <c r="D6401" s="868" t="s">
        <v>10428</v>
      </c>
      <c r="E6401" s="870">
        <v>4200</v>
      </c>
      <c r="F6401" s="869" t="s">
        <v>15166</v>
      </c>
      <c r="G6401" s="868" t="s">
        <v>15165</v>
      </c>
      <c r="H6401" s="867" t="s">
        <v>7756</v>
      </c>
      <c r="I6401" s="867" t="s">
        <v>2883</v>
      </c>
      <c r="J6401" s="867" t="s">
        <v>7971</v>
      </c>
      <c r="K6401" s="866">
        <v>2</v>
      </c>
      <c r="L6401" s="866">
        <v>7</v>
      </c>
      <c r="M6401" s="865">
        <v>31341.999301038755</v>
      </c>
      <c r="N6401" s="866">
        <v>3</v>
      </c>
      <c r="O6401" s="866">
        <v>6</v>
      </c>
      <c r="P6401" s="865">
        <v>26082.9</v>
      </c>
    </row>
    <row r="6402" spans="1:16" ht="33.75" x14ac:dyDescent="0.25">
      <c r="A6402" s="867" t="s">
        <v>7760</v>
      </c>
      <c r="B6402" s="867" t="s">
        <v>3626</v>
      </c>
      <c r="C6402" s="867" t="s">
        <v>3031</v>
      </c>
      <c r="D6402" s="868" t="s">
        <v>8073</v>
      </c>
      <c r="E6402" s="870">
        <v>2500</v>
      </c>
      <c r="F6402" s="869" t="s">
        <v>15164</v>
      </c>
      <c r="G6402" s="868" t="s">
        <v>15163</v>
      </c>
      <c r="H6402" s="867" t="s">
        <v>7796</v>
      </c>
      <c r="I6402" s="867" t="s">
        <v>3252</v>
      </c>
      <c r="J6402" s="867" t="s">
        <v>8816</v>
      </c>
      <c r="K6402" s="866">
        <v>2</v>
      </c>
      <c r="L6402" s="866">
        <v>7</v>
      </c>
      <c r="M6402" s="865">
        <v>18655.951964904019</v>
      </c>
      <c r="N6402" s="866">
        <v>2</v>
      </c>
      <c r="O6402" s="866">
        <v>6</v>
      </c>
      <c r="P6402" s="865">
        <v>15882.9</v>
      </c>
    </row>
    <row r="6403" spans="1:16" ht="33.75" x14ac:dyDescent="0.25">
      <c r="A6403" s="867" t="s">
        <v>7760</v>
      </c>
      <c r="B6403" s="867" t="s">
        <v>3626</v>
      </c>
      <c r="C6403" s="867" t="s">
        <v>3031</v>
      </c>
      <c r="D6403" s="868" t="s">
        <v>7759</v>
      </c>
      <c r="E6403" s="870">
        <v>2700</v>
      </c>
      <c r="F6403" s="869" t="s">
        <v>15162</v>
      </c>
      <c r="G6403" s="868" t="s">
        <v>15161</v>
      </c>
      <c r="H6403" s="867" t="s">
        <v>2751</v>
      </c>
      <c r="I6403" s="867" t="s">
        <v>3252</v>
      </c>
      <c r="J6403" s="867" t="s">
        <v>8807</v>
      </c>
      <c r="K6403" s="866">
        <v>2</v>
      </c>
      <c r="L6403" s="866">
        <v>7</v>
      </c>
      <c r="M6403" s="865">
        <v>20148.428122096342</v>
      </c>
      <c r="N6403" s="866">
        <v>2</v>
      </c>
      <c r="O6403" s="866">
        <v>6</v>
      </c>
      <c r="P6403" s="865">
        <v>17082.900000000001</v>
      </c>
    </row>
    <row r="6404" spans="1:16" ht="33.75" x14ac:dyDescent="0.25">
      <c r="A6404" s="867" t="s">
        <v>7760</v>
      </c>
      <c r="B6404" s="867" t="s">
        <v>3626</v>
      </c>
      <c r="C6404" s="867" t="s">
        <v>3031</v>
      </c>
      <c r="D6404" s="868" t="s">
        <v>7405</v>
      </c>
      <c r="E6404" s="870">
        <v>2200</v>
      </c>
      <c r="F6404" s="869" t="s">
        <v>15160</v>
      </c>
      <c r="G6404" s="868" t="s">
        <v>15159</v>
      </c>
      <c r="H6404" s="867" t="s">
        <v>2751</v>
      </c>
      <c r="I6404" s="867" t="s">
        <v>2741</v>
      </c>
      <c r="J6404" s="867" t="s">
        <v>15158</v>
      </c>
      <c r="K6404" s="866">
        <v>2</v>
      </c>
      <c r="L6404" s="866">
        <v>7</v>
      </c>
      <c r="M6404" s="865">
        <v>16417.237729115539</v>
      </c>
      <c r="N6404" s="866">
        <v>2</v>
      </c>
      <c r="O6404" s="866">
        <v>6</v>
      </c>
      <c r="P6404" s="865">
        <v>14082.9</v>
      </c>
    </row>
    <row r="6405" spans="1:16" ht="33.75" x14ac:dyDescent="0.25">
      <c r="A6405" s="867" t="s">
        <v>7760</v>
      </c>
      <c r="B6405" s="867" t="s">
        <v>3626</v>
      </c>
      <c r="C6405" s="867" t="s">
        <v>3031</v>
      </c>
      <c r="D6405" s="868" t="s">
        <v>7764</v>
      </c>
      <c r="E6405" s="870">
        <v>2700</v>
      </c>
      <c r="F6405" s="869" t="s">
        <v>15157</v>
      </c>
      <c r="G6405" s="868" t="s">
        <v>15156</v>
      </c>
      <c r="H6405" s="867"/>
      <c r="I6405" s="867"/>
      <c r="J6405" s="867"/>
      <c r="K6405" s="866">
        <v>2</v>
      </c>
      <c r="L6405" s="866">
        <v>7</v>
      </c>
      <c r="M6405" s="865">
        <v>20148.428122096342</v>
      </c>
      <c r="N6405" s="866">
        <v>2</v>
      </c>
      <c r="O6405" s="866">
        <v>6</v>
      </c>
      <c r="P6405" s="865">
        <v>17082.900000000001</v>
      </c>
    </row>
    <row r="6406" spans="1:16" ht="33.75" x14ac:dyDescent="0.25">
      <c r="A6406" s="867" t="s">
        <v>7760</v>
      </c>
      <c r="B6406" s="867" t="s">
        <v>3626</v>
      </c>
      <c r="C6406" s="867" t="s">
        <v>3031</v>
      </c>
      <c r="D6406" s="868" t="s">
        <v>7759</v>
      </c>
      <c r="E6406" s="870">
        <v>2700</v>
      </c>
      <c r="F6406" s="869" t="s">
        <v>15155</v>
      </c>
      <c r="G6406" s="868" t="s">
        <v>15154</v>
      </c>
      <c r="H6406" s="867" t="s">
        <v>7756</v>
      </c>
      <c r="I6406" s="867" t="s">
        <v>2892</v>
      </c>
      <c r="J6406" s="867" t="s">
        <v>7821</v>
      </c>
      <c r="K6406" s="866">
        <v>2</v>
      </c>
      <c r="L6406" s="866">
        <v>7</v>
      </c>
      <c r="M6406" s="865">
        <v>20148.428122096342</v>
      </c>
      <c r="N6406" s="866">
        <v>2</v>
      </c>
      <c r="O6406" s="866">
        <v>6</v>
      </c>
      <c r="P6406" s="865">
        <v>17082.900000000001</v>
      </c>
    </row>
    <row r="6407" spans="1:16" x14ac:dyDescent="0.25">
      <c r="A6407" s="1772" t="s">
        <v>2848</v>
      </c>
      <c r="B6407" s="1772"/>
      <c r="C6407" s="1772"/>
      <c r="D6407" s="1772"/>
      <c r="E6407" s="1772"/>
      <c r="F6407" s="1772" t="s">
        <v>378</v>
      </c>
      <c r="G6407" s="1772"/>
      <c r="H6407" s="1772"/>
      <c r="I6407" s="1772"/>
      <c r="J6407" s="1772"/>
      <c r="K6407" s="1771" t="s">
        <v>2847</v>
      </c>
      <c r="L6407" s="1771"/>
      <c r="M6407" s="1771"/>
      <c r="N6407" s="1771" t="s">
        <v>2846</v>
      </c>
      <c r="O6407" s="1771"/>
      <c r="P6407" s="1771"/>
    </row>
    <row r="6408" spans="1:16" ht="76.5" customHeight="1" x14ac:dyDescent="0.25">
      <c r="A6408" s="1535" t="s">
        <v>2845</v>
      </c>
      <c r="B6408" s="1535" t="s">
        <v>5</v>
      </c>
      <c r="C6408" s="1535" t="s">
        <v>2844</v>
      </c>
      <c r="D6408" s="1535" t="s">
        <v>2843</v>
      </c>
      <c r="E6408" s="1536" t="s">
        <v>2842</v>
      </c>
      <c r="F6408" s="1537" t="s">
        <v>2841</v>
      </c>
      <c r="G6408" s="1540" t="s">
        <v>2840</v>
      </c>
      <c r="H6408" s="1535" t="s">
        <v>2839</v>
      </c>
      <c r="I6408" s="1535" t="s">
        <v>2838</v>
      </c>
      <c r="J6408" s="1535" t="s">
        <v>2837</v>
      </c>
      <c r="K6408" s="1538" t="s">
        <v>2836</v>
      </c>
      <c r="L6408" s="1538" t="s">
        <v>2835</v>
      </c>
      <c r="M6408" s="1539" t="s">
        <v>2834</v>
      </c>
      <c r="N6408" s="1538" t="s">
        <v>2836</v>
      </c>
      <c r="O6408" s="1538" t="s">
        <v>2835</v>
      </c>
      <c r="P6408" s="1539" t="s">
        <v>2834</v>
      </c>
    </row>
    <row r="6409" spans="1:16" ht="33.75" x14ac:dyDescent="0.25">
      <c r="A6409" s="867" t="s">
        <v>7760</v>
      </c>
      <c r="B6409" s="867" t="s">
        <v>3626</v>
      </c>
      <c r="C6409" s="867" t="s">
        <v>3031</v>
      </c>
      <c r="D6409" s="868" t="s">
        <v>7759</v>
      </c>
      <c r="E6409" s="870">
        <v>2700</v>
      </c>
      <c r="F6409" s="869" t="s">
        <v>15153</v>
      </c>
      <c r="G6409" s="868" t="s">
        <v>15152</v>
      </c>
      <c r="H6409" s="867" t="s">
        <v>7756</v>
      </c>
      <c r="I6409" s="867" t="s">
        <v>2786</v>
      </c>
      <c r="J6409" s="867" t="s">
        <v>8273</v>
      </c>
      <c r="K6409" s="866">
        <v>2</v>
      </c>
      <c r="L6409" s="866">
        <v>7</v>
      </c>
      <c r="M6409" s="865">
        <v>20148.428122096342</v>
      </c>
      <c r="N6409" s="866">
        <v>2</v>
      </c>
      <c r="O6409" s="866">
        <v>6</v>
      </c>
      <c r="P6409" s="865">
        <v>17082.900000000001</v>
      </c>
    </row>
    <row r="6410" spans="1:16" ht="33.75" x14ac:dyDescent="0.25">
      <c r="A6410" s="867" t="s">
        <v>7760</v>
      </c>
      <c r="B6410" s="867" t="s">
        <v>3626</v>
      </c>
      <c r="C6410" s="867" t="s">
        <v>3031</v>
      </c>
      <c r="D6410" s="868" t="s">
        <v>7759</v>
      </c>
      <c r="E6410" s="870">
        <v>2700</v>
      </c>
      <c r="F6410" s="869" t="s">
        <v>15151</v>
      </c>
      <c r="G6410" s="868" t="s">
        <v>15150</v>
      </c>
      <c r="H6410" s="867"/>
      <c r="I6410" s="867"/>
      <c r="J6410" s="867"/>
      <c r="K6410" s="866">
        <v>2</v>
      </c>
      <c r="L6410" s="866">
        <v>7</v>
      </c>
      <c r="M6410" s="865">
        <v>20148.428122096342</v>
      </c>
      <c r="N6410" s="866">
        <v>2</v>
      </c>
      <c r="O6410" s="866">
        <v>6</v>
      </c>
      <c r="P6410" s="865">
        <v>17082.900000000001</v>
      </c>
    </row>
    <row r="6411" spans="1:16" ht="33.75" x14ac:dyDescent="0.25">
      <c r="A6411" s="867" t="s">
        <v>7760</v>
      </c>
      <c r="B6411" s="867" t="s">
        <v>3626</v>
      </c>
      <c r="C6411" s="867" t="s">
        <v>3031</v>
      </c>
      <c r="D6411" s="868" t="s">
        <v>7759</v>
      </c>
      <c r="E6411" s="870">
        <v>2700</v>
      </c>
      <c r="F6411" s="869" t="s">
        <v>15149</v>
      </c>
      <c r="G6411" s="868" t="s">
        <v>15148</v>
      </c>
      <c r="H6411" s="867" t="s">
        <v>7756</v>
      </c>
      <c r="I6411" s="867" t="s">
        <v>2892</v>
      </c>
      <c r="J6411" s="867" t="s">
        <v>7821</v>
      </c>
      <c r="K6411" s="866">
        <v>2</v>
      </c>
      <c r="L6411" s="866">
        <v>7</v>
      </c>
      <c r="M6411" s="865">
        <v>20148.428122096342</v>
      </c>
      <c r="N6411" s="866">
        <v>2</v>
      </c>
      <c r="O6411" s="866">
        <v>6</v>
      </c>
      <c r="P6411" s="865">
        <v>17082.900000000001</v>
      </c>
    </row>
    <row r="6412" spans="1:16" ht="33.75" x14ac:dyDescent="0.25">
      <c r="A6412" s="867" t="s">
        <v>7760</v>
      </c>
      <c r="B6412" s="867" t="s">
        <v>3626</v>
      </c>
      <c r="C6412" s="867" t="s">
        <v>3031</v>
      </c>
      <c r="D6412" s="868" t="s">
        <v>7759</v>
      </c>
      <c r="E6412" s="870">
        <v>2700</v>
      </c>
      <c r="F6412" s="869" t="s">
        <v>15147</v>
      </c>
      <c r="G6412" s="868" t="s">
        <v>15146</v>
      </c>
      <c r="H6412" s="867" t="s">
        <v>7756</v>
      </c>
      <c r="I6412" s="867" t="s">
        <v>2892</v>
      </c>
      <c r="J6412" s="867" t="s">
        <v>8142</v>
      </c>
      <c r="K6412" s="866">
        <v>2</v>
      </c>
      <c r="L6412" s="866">
        <v>7</v>
      </c>
      <c r="M6412" s="865">
        <v>20148.428122096342</v>
      </c>
      <c r="N6412" s="866">
        <v>2</v>
      </c>
      <c r="O6412" s="866">
        <v>6</v>
      </c>
      <c r="P6412" s="865">
        <v>17082.900000000001</v>
      </c>
    </row>
    <row r="6413" spans="1:16" ht="33.75" x14ac:dyDescent="0.25">
      <c r="A6413" s="867" t="s">
        <v>7760</v>
      </c>
      <c r="B6413" s="867" t="s">
        <v>3626</v>
      </c>
      <c r="C6413" s="867" t="s">
        <v>3031</v>
      </c>
      <c r="D6413" s="868" t="s">
        <v>13327</v>
      </c>
      <c r="E6413" s="870">
        <v>4200</v>
      </c>
      <c r="F6413" s="869" t="s">
        <v>15145</v>
      </c>
      <c r="G6413" s="868" t="s">
        <v>15144</v>
      </c>
      <c r="H6413" s="867" t="s">
        <v>7756</v>
      </c>
      <c r="I6413" s="867" t="s">
        <v>2725</v>
      </c>
      <c r="J6413" s="867" t="s">
        <v>8036</v>
      </c>
      <c r="K6413" s="866">
        <v>2</v>
      </c>
      <c r="L6413" s="866">
        <v>7</v>
      </c>
      <c r="M6413" s="865">
        <v>31341.999301038755</v>
      </c>
      <c r="N6413" s="866">
        <v>2</v>
      </c>
      <c r="O6413" s="866">
        <v>6</v>
      </c>
      <c r="P6413" s="865">
        <v>26082.9</v>
      </c>
    </row>
    <row r="6414" spans="1:16" ht="33.75" x14ac:dyDescent="0.25">
      <c r="A6414" s="867" t="s">
        <v>7760</v>
      </c>
      <c r="B6414" s="867" t="s">
        <v>3626</v>
      </c>
      <c r="C6414" s="867" t="s">
        <v>3031</v>
      </c>
      <c r="D6414" s="868" t="s">
        <v>7772</v>
      </c>
      <c r="E6414" s="870">
        <v>4200</v>
      </c>
      <c r="F6414" s="869" t="s">
        <v>15143</v>
      </c>
      <c r="G6414" s="868" t="s">
        <v>15142</v>
      </c>
      <c r="H6414" s="867" t="s">
        <v>7756</v>
      </c>
      <c r="I6414" s="867" t="s">
        <v>2892</v>
      </c>
      <c r="J6414" s="867" t="s">
        <v>7900</v>
      </c>
      <c r="K6414" s="866">
        <v>3</v>
      </c>
      <c r="L6414" s="866">
        <v>7</v>
      </c>
      <c r="M6414" s="865">
        <v>31341.999301038755</v>
      </c>
      <c r="N6414" s="866">
        <v>2</v>
      </c>
      <c r="O6414" s="866">
        <v>6</v>
      </c>
      <c r="P6414" s="865">
        <v>26082.9</v>
      </c>
    </row>
    <row r="6415" spans="1:16" ht="33.75" x14ac:dyDescent="0.25">
      <c r="A6415" s="867" t="s">
        <v>7760</v>
      </c>
      <c r="B6415" s="867" t="s">
        <v>3626</v>
      </c>
      <c r="C6415" s="867" t="s">
        <v>3031</v>
      </c>
      <c r="D6415" s="868" t="s">
        <v>7759</v>
      </c>
      <c r="E6415" s="870">
        <v>2700</v>
      </c>
      <c r="F6415" s="869" t="s">
        <v>15141</v>
      </c>
      <c r="G6415" s="868" t="s">
        <v>15140</v>
      </c>
      <c r="H6415" s="867" t="s">
        <v>7756</v>
      </c>
      <c r="I6415" s="867" t="s">
        <v>2892</v>
      </c>
      <c r="J6415" s="867" t="s">
        <v>7821</v>
      </c>
      <c r="K6415" s="866">
        <v>2</v>
      </c>
      <c r="L6415" s="866">
        <v>7</v>
      </c>
      <c r="M6415" s="865">
        <v>20148.428122096342</v>
      </c>
      <c r="N6415" s="866">
        <v>2</v>
      </c>
      <c r="O6415" s="866">
        <v>6</v>
      </c>
      <c r="P6415" s="865">
        <v>17082.900000000001</v>
      </c>
    </row>
    <row r="6416" spans="1:16" ht="33.75" x14ac:dyDescent="0.25">
      <c r="A6416" s="867" t="s">
        <v>7760</v>
      </c>
      <c r="B6416" s="867" t="s">
        <v>3626</v>
      </c>
      <c r="C6416" s="867" t="s">
        <v>3031</v>
      </c>
      <c r="D6416" s="868" t="s">
        <v>7829</v>
      </c>
      <c r="E6416" s="870">
        <v>3200</v>
      </c>
      <c r="F6416" s="869" t="s">
        <v>15139</v>
      </c>
      <c r="G6416" s="868" t="s">
        <v>15138</v>
      </c>
      <c r="H6416" s="867" t="s">
        <v>7756</v>
      </c>
      <c r="I6416" s="867" t="s">
        <v>2892</v>
      </c>
      <c r="J6416" s="867" t="s">
        <v>7971</v>
      </c>
      <c r="K6416" s="866">
        <v>2</v>
      </c>
      <c r="L6416" s="866">
        <v>7</v>
      </c>
      <c r="M6416" s="865">
        <v>23879.618515077145</v>
      </c>
      <c r="N6416" s="866">
        <v>2</v>
      </c>
      <c r="O6416" s="866">
        <v>6</v>
      </c>
      <c r="P6416" s="865">
        <v>20082.900000000001</v>
      </c>
    </row>
    <row r="6417" spans="1:16" ht="33.75" x14ac:dyDescent="0.25">
      <c r="A6417" s="867" t="s">
        <v>7760</v>
      </c>
      <c r="B6417" s="867" t="s">
        <v>3626</v>
      </c>
      <c r="C6417" s="867" t="s">
        <v>3031</v>
      </c>
      <c r="D6417" s="868" t="s">
        <v>8073</v>
      </c>
      <c r="E6417" s="870">
        <v>2500</v>
      </c>
      <c r="F6417" s="869" t="s">
        <v>15137</v>
      </c>
      <c r="G6417" s="868" t="s">
        <v>15136</v>
      </c>
      <c r="H6417" s="867" t="s">
        <v>7796</v>
      </c>
      <c r="I6417" s="867" t="s">
        <v>2722</v>
      </c>
      <c r="J6417" s="867" t="s">
        <v>8103</v>
      </c>
      <c r="K6417" s="866">
        <v>2</v>
      </c>
      <c r="L6417" s="866">
        <v>7</v>
      </c>
      <c r="M6417" s="865">
        <v>18655.951964904019</v>
      </c>
      <c r="N6417" s="866">
        <v>2</v>
      </c>
      <c r="O6417" s="866">
        <v>6</v>
      </c>
      <c r="P6417" s="865">
        <v>15882.9</v>
      </c>
    </row>
    <row r="6418" spans="1:16" ht="33.75" x14ac:dyDescent="0.25">
      <c r="A6418" s="867" t="s">
        <v>7760</v>
      </c>
      <c r="B6418" s="867" t="s">
        <v>3626</v>
      </c>
      <c r="C6418" s="867" t="s">
        <v>3031</v>
      </c>
      <c r="D6418" s="868" t="s">
        <v>7829</v>
      </c>
      <c r="E6418" s="870">
        <v>3200</v>
      </c>
      <c r="F6418" s="869" t="s">
        <v>15135</v>
      </c>
      <c r="G6418" s="868" t="s">
        <v>15134</v>
      </c>
      <c r="H6418" s="867" t="s">
        <v>7796</v>
      </c>
      <c r="I6418" s="867" t="s">
        <v>2745</v>
      </c>
      <c r="J6418" s="867" t="s">
        <v>8088</v>
      </c>
      <c r="K6418" s="866">
        <v>2</v>
      </c>
      <c r="L6418" s="866">
        <v>7</v>
      </c>
      <c r="M6418" s="865">
        <v>23879.618515077145</v>
      </c>
      <c r="N6418" s="866">
        <v>2</v>
      </c>
      <c r="O6418" s="866">
        <v>6</v>
      </c>
      <c r="P6418" s="865">
        <v>20082.900000000001</v>
      </c>
    </row>
    <row r="6419" spans="1:16" ht="33.75" x14ac:dyDescent="0.25">
      <c r="A6419" s="867" t="s">
        <v>7760</v>
      </c>
      <c r="B6419" s="867" t="s">
        <v>3626</v>
      </c>
      <c r="C6419" s="867" t="s">
        <v>3031</v>
      </c>
      <c r="D6419" s="868" t="s">
        <v>8073</v>
      </c>
      <c r="E6419" s="870">
        <v>2500</v>
      </c>
      <c r="F6419" s="869" t="s">
        <v>15133</v>
      </c>
      <c r="G6419" s="868" t="s">
        <v>15132</v>
      </c>
      <c r="H6419" s="867" t="s">
        <v>7756</v>
      </c>
      <c r="I6419" s="867" t="s">
        <v>15131</v>
      </c>
      <c r="J6419" s="867" t="s">
        <v>7900</v>
      </c>
      <c r="K6419" s="866">
        <v>2</v>
      </c>
      <c r="L6419" s="866">
        <v>7</v>
      </c>
      <c r="M6419" s="865">
        <v>18655.951964904019</v>
      </c>
      <c r="N6419" s="866">
        <v>0</v>
      </c>
      <c r="O6419" s="866">
        <v>0</v>
      </c>
      <c r="P6419" s="865">
        <v>0</v>
      </c>
    </row>
    <row r="6420" spans="1:16" ht="33.75" x14ac:dyDescent="0.25">
      <c r="A6420" s="867" t="s">
        <v>7760</v>
      </c>
      <c r="B6420" s="867" t="s">
        <v>3626</v>
      </c>
      <c r="C6420" s="867" t="s">
        <v>3031</v>
      </c>
      <c r="D6420" s="868" t="s">
        <v>7863</v>
      </c>
      <c r="E6420" s="870">
        <v>2500</v>
      </c>
      <c r="F6420" s="869" t="s">
        <v>15130</v>
      </c>
      <c r="G6420" s="868" t="s">
        <v>15129</v>
      </c>
      <c r="H6420" s="867" t="s">
        <v>7796</v>
      </c>
      <c r="I6420" s="867" t="s">
        <v>2883</v>
      </c>
      <c r="J6420" s="867" t="s">
        <v>9178</v>
      </c>
      <c r="K6420" s="866">
        <v>3</v>
      </c>
      <c r="L6420" s="866">
        <v>7</v>
      </c>
      <c r="M6420" s="865">
        <v>18655.951964904019</v>
      </c>
      <c r="N6420" s="866">
        <v>2</v>
      </c>
      <c r="O6420" s="866">
        <v>6</v>
      </c>
      <c r="P6420" s="865">
        <v>15882.9</v>
      </c>
    </row>
    <row r="6421" spans="1:16" ht="33.75" x14ac:dyDescent="0.25">
      <c r="A6421" s="867" t="s">
        <v>7760</v>
      </c>
      <c r="B6421" s="867" t="s">
        <v>3626</v>
      </c>
      <c r="C6421" s="867" t="s">
        <v>3031</v>
      </c>
      <c r="D6421" s="868" t="s">
        <v>15128</v>
      </c>
      <c r="E6421" s="870">
        <v>4200</v>
      </c>
      <c r="F6421" s="869" t="s">
        <v>15127</v>
      </c>
      <c r="G6421" s="868" t="s">
        <v>15126</v>
      </c>
      <c r="H6421" s="867" t="s">
        <v>7796</v>
      </c>
      <c r="I6421" s="867" t="s">
        <v>10457</v>
      </c>
      <c r="J6421" s="867" t="s">
        <v>7792</v>
      </c>
      <c r="K6421" s="866">
        <v>2</v>
      </c>
      <c r="L6421" s="866">
        <v>7</v>
      </c>
      <c r="M6421" s="865">
        <v>31341.999301038755</v>
      </c>
      <c r="N6421" s="866">
        <v>2</v>
      </c>
      <c r="O6421" s="866">
        <v>6</v>
      </c>
      <c r="P6421" s="865">
        <v>26082.9</v>
      </c>
    </row>
    <row r="6422" spans="1:16" ht="33.75" x14ac:dyDescent="0.25">
      <c r="A6422" s="867" t="s">
        <v>7760</v>
      </c>
      <c r="B6422" s="867" t="s">
        <v>3626</v>
      </c>
      <c r="C6422" s="867" t="s">
        <v>3031</v>
      </c>
      <c r="D6422" s="868" t="s">
        <v>1876</v>
      </c>
      <c r="E6422" s="870">
        <v>2200</v>
      </c>
      <c r="F6422" s="869" t="s">
        <v>15125</v>
      </c>
      <c r="G6422" s="868" t="s">
        <v>15124</v>
      </c>
      <c r="H6422" s="867"/>
      <c r="I6422" s="867"/>
      <c r="J6422" s="867"/>
      <c r="K6422" s="866">
        <v>2</v>
      </c>
      <c r="L6422" s="866">
        <v>7</v>
      </c>
      <c r="M6422" s="865">
        <v>16417.237729115539</v>
      </c>
      <c r="N6422" s="866">
        <v>2</v>
      </c>
      <c r="O6422" s="866">
        <v>6</v>
      </c>
      <c r="P6422" s="865">
        <v>14082.9</v>
      </c>
    </row>
    <row r="6423" spans="1:16" ht="33.75" x14ac:dyDescent="0.25">
      <c r="A6423" s="867" t="s">
        <v>7760</v>
      </c>
      <c r="B6423" s="867" t="s">
        <v>3626</v>
      </c>
      <c r="C6423" s="867" t="s">
        <v>3031</v>
      </c>
      <c r="D6423" s="868" t="s">
        <v>15123</v>
      </c>
      <c r="E6423" s="870">
        <v>5500</v>
      </c>
      <c r="F6423" s="869" t="s">
        <v>15122</v>
      </c>
      <c r="G6423" s="868" t="s">
        <v>15121</v>
      </c>
      <c r="H6423" s="867" t="s">
        <v>7756</v>
      </c>
      <c r="I6423" s="867" t="s">
        <v>8221</v>
      </c>
      <c r="J6423" s="867" t="s">
        <v>7773</v>
      </c>
      <c r="K6423" s="866">
        <v>2</v>
      </c>
      <c r="L6423" s="866">
        <v>7</v>
      </c>
      <c r="M6423" s="865">
        <v>41043.094322788849</v>
      </c>
      <c r="N6423" s="866">
        <v>1</v>
      </c>
      <c r="O6423" s="866">
        <v>6</v>
      </c>
      <c r="P6423" s="865">
        <v>33882.9</v>
      </c>
    </row>
    <row r="6424" spans="1:16" ht="33.75" x14ac:dyDescent="0.25">
      <c r="A6424" s="867" t="s">
        <v>7760</v>
      </c>
      <c r="B6424" s="867" t="s">
        <v>3626</v>
      </c>
      <c r="C6424" s="867" t="s">
        <v>3031</v>
      </c>
      <c r="D6424" s="868" t="s">
        <v>7776</v>
      </c>
      <c r="E6424" s="870">
        <v>4200</v>
      </c>
      <c r="F6424" s="869" t="s">
        <v>15120</v>
      </c>
      <c r="G6424" s="868" t="s">
        <v>15119</v>
      </c>
      <c r="H6424" s="867" t="s">
        <v>7796</v>
      </c>
      <c r="I6424" s="867" t="s">
        <v>2745</v>
      </c>
      <c r="J6424" s="867" t="s">
        <v>7783</v>
      </c>
      <c r="K6424" s="866">
        <v>2</v>
      </c>
      <c r="L6424" s="866">
        <v>7</v>
      </c>
      <c r="M6424" s="865">
        <v>31341.999301038755</v>
      </c>
      <c r="N6424" s="866">
        <v>1</v>
      </c>
      <c r="O6424" s="866">
        <v>6</v>
      </c>
      <c r="P6424" s="865">
        <v>26082.9</v>
      </c>
    </row>
    <row r="6425" spans="1:16" ht="33.75" x14ac:dyDescent="0.25">
      <c r="A6425" s="867" t="s">
        <v>7760</v>
      </c>
      <c r="B6425" s="867" t="s">
        <v>3626</v>
      </c>
      <c r="C6425" s="867" t="s">
        <v>3031</v>
      </c>
      <c r="D6425" s="868" t="s">
        <v>8458</v>
      </c>
      <c r="E6425" s="870">
        <v>3200</v>
      </c>
      <c r="F6425" s="869" t="s">
        <v>15118</v>
      </c>
      <c r="G6425" s="868" t="s">
        <v>15117</v>
      </c>
      <c r="H6425" s="867" t="s">
        <v>7796</v>
      </c>
      <c r="I6425" s="867" t="s">
        <v>2745</v>
      </c>
      <c r="J6425" s="867" t="s">
        <v>7836</v>
      </c>
      <c r="K6425" s="866">
        <v>2</v>
      </c>
      <c r="L6425" s="866">
        <v>7</v>
      </c>
      <c r="M6425" s="865">
        <v>23879.618515077145</v>
      </c>
      <c r="N6425" s="866">
        <v>2</v>
      </c>
      <c r="O6425" s="866">
        <v>6</v>
      </c>
      <c r="P6425" s="865">
        <v>20082.900000000001</v>
      </c>
    </row>
    <row r="6426" spans="1:16" ht="33.75" x14ac:dyDescent="0.25">
      <c r="A6426" s="867" t="s">
        <v>7760</v>
      </c>
      <c r="B6426" s="867" t="s">
        <v>3626</v>
      </c>
      <c r="C6426" s="867" t="s">
        <v>3031</v>
      </c>
      <c r="D6426" s="868" t="s">
        <v>7863</v>
      </c>
      <c r="E6426" s="870">
        <v>2500</v>
      </c>
      <c r="F6426" s="869" t="s">
        <v>15116</v>
      </c>
      <c r="G6426" s="868" t="s">
        <v>15115</v>
      </c>
      <c r="H6426" s="867" t="s">
        <v>7796</v>
      </c>
      <c r="I6426" s="867" t="s">
        <v>2933</v>
      </c>
      <c r="J6426" s="867" t="s">
        <v>8100</v>
      </c>
      <c r="K6426" s="866">
        <v>2</v>
      </c>
      <c r="L6426" s="866">
        <v>7</v>
      </c>
      <c r="M6426" s="865">
        <v>18655.951964904019</v>
      </c>
      <c r="N6426" s="866">
        <v>3</v>
      </c>
      <c r="O6426" s="866">
        <v>6</v>
      </c>
      <c r="P6426" s="865">
        <v>15882.9</v>
      </c>
    </row>
    <row r="6427" spans="1:16" ht="33.75" x14ac:dyDescent="0.25">
      <c r="A6427" s="867" t="s">
        <v>7760</v>
      </c>
      <c r="B6427" s="867" t="s">
        <v>3626</v>
      </c>
      <c r="C6427" s="867" t="s">
        <v>3031</v>
      </c>
      <c r="D6427" s="868" t="s">
        <v>7863</v>
      </c>
      <c r="E6427" s="870">
        <v>2500</v>
      </c>
      <c r="F6427" s="869" t="s">
        <v>15114</v>
      </c>
      <c r="G6427" s="868" t="s">
        <v>15113</v>
      </c>
      <c r="H6427" s="867" t="s">
        <v>7756</v>
      </c>
      <c r="I6427" s="867" t="s">
        <v>2892</v>
      </c>
      <c r="J6427" s="867" t="s">
        <v>7985</v>
      </c>
      <c r="K6427" s="866">
        <v>3</v>
      </c>
      <c r="L6427" s="866">
        <v>7</v>
      </c>
      <c r="M6427" s="865">
        <v>18655.951964904019</v>
      </c>
      <c r="N6427" s="866">
        <v>2</v>
      </c>
      <c r="O6427" s="866">
        <v>6</v>
      </c>
      <c r="P6427" s="865">
        <v>15882.9</v>
      </c>
    </row>
    <row r="6428" spans="1:16" ht="33.75" x14ac:dyDescent="0.25">
      <c r="A6428" s="867" t="s">
        <v>7760</v>
      </c>
      <c r="B6428" s="867" t="s">
        <v>3626</v>
      </c>
      <c r="C6428" s="867" t="s">
        <v>3031</v>
      </c>
      <c r="D6428" s="868" t="s">
        <v>7405</v>
      </c>
      <c r="E6428" s="870">
        <v>2200</v>
      </c>
      <c r="F6428" s="869" t="s">
        <v>15112</v>
      </c>
      <c r="G6428" s="868" t="s">
        <v>15111</v>
      </c>
      <c r="H6428" s="867"/>
      <c r="I6428" s="867"/>
      <c r="J6428" s="867"/>
      <c r="K6428" s="866">
        <v>2</v>
      </c>
      <c r="L6428" s="866">
        <v>7</v>
      </c>
      <c r="M6428" s="865">
        <v>16417.237729115539</v>
      </c>
      <c r="N6428" s="866">
        <v>2</v>
      </c>
      <c r="O6428" s="866">
        <v>6</v>
      </c>
      <c r="P6428" s="865">
        <v>14082.9</v>
      </c>
    </row>
    <row r="6429" spans="1:16" ht="33.75" x14ac:dyDescent="0.25">
      <c r="A6429" s="867" t="s">
        <v>7760</v>
      </c>
      <c r="B6429" s="867" t="s">
        <v>3626</v>
      </c>
      <c r="C6429" s="867" t="s">
        <v>3031</v>
      </c>
      <c r="D6429" s="868" t="s">
        <v>8994</v>
      </c>
      <c r="E6429" s="870">
        <v>5500</v>
      </c>
      <c r="F6429" s="869" t="s">
        <v>15110</v>
      </c>
      <c r="G6429" s="868" t="s">
        <v>15109</v>
      </c>
      <c r="H6429" s="867" t="s">
        <v>7817</v>
      </c>
      <c r="I6429" s="867" t="s">
        <v>7937</v>
      </c>
      <c r="J6429" s="867" t="s">
        <v>8036</v>
      </c>
      <c r="K6429" s="866">
        <v>2</v>
      </c>
      <c r="L6429" s="866">
        <v>7</v>
      </c>
      <c r="M6429" s="865">
        <v>41043.094322788849</v>
      </c>
      <c r="N6429" s="866">
        <v>2</v>
      </c>
      <c r="O6429" s="866">
        <v>6</v>
      </c>
      <c r="P6429" s="865">
        <v>33882.9</v>
      </c>
    </row>
    <row r="6430" spans="1:16" ht="33.75" x14ac:dyDescent="0.25">
      <c r="A6430" s="867" t="s">
        <v>7760</v>
      </c>
      <c r="B6430" s="867" t="s">
        <v>3626</v>
      </c>
      <c r="C6430" s="867" t="s">
        <v>3031</v>
      </c>
      <c r="D6430" s="868" t="s">
        <v>7930</v>
      </c>
      <c r="E6430" s="870">
        <v>4200</v>
      </c>
      <c r="F6430" s="869" t="s">
        <v>15108</v>
      </c>
      <c r="G6430" s="868" t="s">
        <v>15107</v>
      </c>
      <c r="H6430" s="867"/>
      <c r="I6430" s="867"/>
      <c r="J6430" s="867"/>
      <c r="K6430" s="866">
        <v>2</v>
      </c>
      <c r="L6430" s="866">
        <v>7</v>
      </c>
      <c r="M6430" s="865">
        <v>31341.999301038755</v>
      </c>
      <c r="N6430" s="866">
        <v>2</v>
      </c>
      <c r="O6430" s="866">
        <v>6</v>
      </c>
      <c r="P6430" s="865">
        <v>26082.9</v>
      </c>
    </row>
    <row r="6431" spans="1:16" ht="33.75" x14ac:dyDescent="0.25">
      <c r="A6431" s="867" t="s">
        <v>7760</v>
      </c>
      <c r="B6431" s="867" t="s">
        <v>3626</v>
      </c>
      <c r="C6431" s="867" t="s">
        <v>3031</v>
      </c>
      <c r="D6431" s="868" t="s">
        <v>7854</v>
      </c>
      <c r="E6431" s="870">
        <v>4200</v>
      </c>
      <c r="F6431" s="869" t="s">
        <v>15106</v>
      </c>
      <c r="G6431" s="868" t="s">
        <v>15105</v>
      </c>
      <c r="H6431" s="867"/>
      <c r="I6431" s="867"/>
      <c r="J6431" s="867"/>
      <c r="K6431" s="866">
        <v>2</v>
      </c>
      <c r="L6431" s="866">
        <v>7</v>
      </c>
      <c r="M6431" s="865">
        <v>31341.999301038755</v>
      </c>
      <c r="N6431" s="866">
        <v>2</v>
      </c>
      <c r="O6431" s="866">
        <v>6</v>
      </c>
      <c r="P6431" s="865">
        <v>26082.9</v>
      </c>
    </row>
    <row r="6432" spans="1:16" ht="33.75" x14ac:dyDescent="0.25">
      <c r="A6432" s="867" t="s">
        <v>7760</v>
      </c>
      <c r="B6432" s="867" t="s">
        <v>3626</v>
      </c>
      <c r="C6432" s="867" t="s">
        <v>3031</v>
      </c>
      <c r="D6432" s="868" t="s">
        <v>7863</v>
      </c>
      <c r="E6432" s="870">
        <v>2500</v>
      </c>
      <c r="F6432" s="869" t="s">
        <v>15104</v>
      </c>
      <c r="G6432" s="868" t="s">
        <v>15103</v>
      </c>
      <c r="H6432" s="867"/>
      <c r="I6432" s="867"/>
      <c r="J6432" s="867"/>
      <c r="K6432" s="866">
        <v>2</v>
      </c>
      <c r="L6432" s="866">
        <v>7</v>
      </c>
      <c r="M6432" s="865">
        <v>18655.951964904019</v>
      </c>
      <c r="N6432" s="866">
        <v>2</v>
      </c>
      <c r="O6432" s="866">
        <v>6</v>
      </c>
      <c r="P6432" s="865">
        <v>15882.9</v>
      </c>
    </row>
    <row r="6433" spans="1:16" ht="33.75" x14ac:dyDescent="0.25">
      <c r="A6433" s="867" t="s">
        <v>7760</v>
      </c>
      <c r="B6433" s="867" t="s">
        <v>3626</v>
      </c>
      <c r="C6433" s="867" t="s">
        <v>3031</v>
      </c>
      <c r="D6433" s="868" t="s">
        <v>7854</v>
      </c>
      <c r="E6433" s="870">
        <v>4200</v>
      </c>
      <c r="F6433" s="869" t="s">
        <v>15102</v>
      </c>
      <c r="G6433" s="868" t="s">
        <v>15101</v>
      </c>
      <c r="H6433" s="867" t="s">
        <v>7796</v>
      </c>
      <c r="I6433" s="867" t="s">
        <v>2676</v>
      </c>
      <c r="J6433" s="867" t="s">
        <v>8178</v>
      </c>
      <c r="K6433" s="866">
        <v>2</v>
      </c>
      <c r="L6433" s="866">
        <v>7</v>
      </c>
      <c r="M6433" s="865">
        <v>31341.999301038755</v>
      </c>
      <c r="N6433" s="866">
        <v>0</v>
      </c>
      <c r="O6433" s="866">
        <v>0</v>
      </c>
      <c r="P6433" s="865">
        <v>0</v>
      </c>
    </row>
    <row r="6434" spans="1:16" ht="33.75" x14ac:dyDescent="0.25">
      <c r="A6434" s="867" t="s">
        <v>7760</v>
      </c>
      <c r="B6434" s="867" t="s">
        <v>3626</v>
      </c>
      <c r="C6434" s="867" t="s">
        <v>3031</v>
      </c>
      <c r="D6434" s="868" t="s">
        <v>7863</v>
      </c>
      <c r="E6434" s="870">
        <v>2500</v>
      </c>
      <c r="F6434" s="869" t="s">
        <v>15100</v>
      </c>
      <c r="G6434" s="868" t="s">
        <v>15099</v>
      </c>
      <c r="H6434" s="867"/>
      <c r="I6434" s="867"/>
      <c r="J6434" s="867"/>
      <c r="K6434" s="866">
        <v>2</v>
      </c>
      <c r="L6434" s="866">
        <v>7</v>
      </c>
      <c r="M6434" s="865">
        <v>18655.951964904019</v>
      </c>
      <c r="N6434" s="866">
        <v>2</v>
      </c>
      <c r="O6434" s="866">
        <v>6</v>
      </c>
      <c r="P6434" s="865">
        <v>15882.9</v>
      </c>
    </row>
    <row r="6435" spans="1:16" ht="33.75" x14ac:dyDescent="0.25">
      <c r="A6435" s="867" t="s">
        <v>7760</v>
      </c>
      <c r="B6435" s="867" t="s">
        <v>3626</v>
      </c>
      <c r="C6435" s="867" t="s">
        <v>3031</v>
      </c>
      <c r="D6435" s="868" t="s">
        <v>9001</v>
      </c>
      <c r="E6435" s="870">
        <v>3500</v>
      </c>
      <c r="F6435" s="869" t="s">
        <v>15098</v>
      </c>
      <c r="G6435" s="868" t="s">
        <v>15097</v>
      </c>
      <c r="H6435" s="867" t="s">
        <v>7756</v>
      </c>
      <c r="I6435" s="867" t="s">
        <v>2725</v>
      </c>
      <c r="J6435" s="867" t="s">
        <v>7783</v>
      </c>
      <c r="K6435" s="866">
        <v>2</v>
      </c>
      <c r="L6435" s="866">
        <v>7</v>
      </c>
      <c r="M6435" s="865">
        <v>26118.332750865629</v>
      </c>
      <c r="N6435" s="866">
        <v>2</v>
      </c>
      <c r="O6435" s="866">
        <v>6</v>
      </c>
      <c r="P6435" s="865">
        <v>21882.9</v>
      </c>
    </row>
    <row r="6436" spans="1:16" ht="33.75" x14ac:dyDescent="0.25">
      <c r="A6436" s="867" t="s">
        <v>7760</v>
      </c>
      <c r="B6436" s="867" t="s">
        <v>3626</v>
      </c>
      <c r="C6436" s="867" t="s">
        <v>3031</v>
      </c>
      <c r="D6436" s="868" t="s">
        <v>7829</v>
      </c>
      <c r="E6436" s="870">
        <v>3200</v>
      </c>
      <c r="F6436" s="869" t="s">
        <v>15096</v>
      </c>
      <c r="G6436" s="868" t="s">
        <v>15095</v>
      </c>
      <c r="H6436" s="867" t="s">
        <v>7756</v>
      </c>
      <c r="I6436" s="867" t="s">
        <v>2892</v>
      </c>
      <c r="J6436" s="867" t="s">
        <v>8103</v>
      </c>
      <c r="K6436" s="866">
        <v>2</v>
      </c>
      <c r="L6436" s="866">
        <v>7</v>
      </c>
      <c r="M6436" s="865">
        <v>23879.618515077145</v>
      </c>
      <c r="N6436" s="866">
        <v>2</v>
      </c>
      <c r="O6436" s="866">
        <v>6</v>
      </c>
      <c r="P6436" s="865">
        <v>20082.900000000001</v>
      </c>
    </row>
    <row r="6437" spans="1:16" ht="33.75" x14ac:dyDescent="0.25">
      <c r="A6437" s="867" t="s">
        <v>7760</v>
      </c>
      <c r="B6437" s="867" t="s">
        <v>3626</v>
      </c>
      <c r="C6437" s="867" t="s">
        <v>3031</v>
      </c>
      <c r="D6437" s="868" t="s">
        <v>7829</v>
      </c>
      <c r="E6437" s="870">
        <v>3200</v>
      </c>
      <c r="F6437" s="869" t="s">
        <v>15094</v>
      </c>
      <c r="G6437" s="868" t="s">
        <v>15093</v>
      </c>
      <c r="H6437" s="867" t="s">
        <v>7756</v>
      </c>
      <c r="I6437" s="867" t="s">
        <v>2892</v>
      </c>
      <c r="J6437" s="867" t="s">
        <v>8314</v>
      </c>
      <c r="K6437" s="866">
        <v>2</v>
      </c>
      <c r="L6437" s="866">
        <v>7</v>
      </c>
      <c r="M6437" s="865">
        <v>23879.618515077145</v>
      </c>
      <c r="N6437" s="866">
        <v>2</v>
      </c>
      <c r="O6437" s="866">
        <v>6</v>
      </c>
      <c r="P6437" s="865">
        <v>20082.900000000001</v>
      </c>
    </row>
    <row r="6438" spans="1:16" ht="33.75" x14ac:dyDescent="0.25">
      <c r="A6438" s="867" t="s">
        <v>7760</v>
      </c>
      <c r="B6438" s="867" t="s">
        <v>3626</v>
      </c>
      <c r="C6438" s="867" t="s">
        <v>3031</v>
      </c>
      <c r="D6438" s="868" t="s">
        <v>7772</v>
      </c>
      <c r="E6438" s="870">
        <v>4200</v>
      </c>
      <c r="F6438" s="869" t="s">
        <v>15092</v>
      </c>
      <c r="G6438" s="868" t="s">
        <v>15091</v>
      </c>
      <c r="H6438" s="867" t="s">
        <v>7756</v>
      </c>
      <c r="I6438" s="867" t="s">
        <v>2892</v>
      </c>
      <c r="J6438" s="867" t="s">
        <v>7881</v>
      </c>
      <c r="K6438" s="866">
        <v>2</v>
      </c>
      <c r="L6438" s="866">
        <v>7</v>
      </c>
      <c r="M6438" s="865">
        <v>31341.999301038755</v>
      </c>
      <c r="N6438" s="866">
        <v>2</v>
      </c>
      <c r="O6438" s="866">
        <v>6</v>
      </c>
      <c r="P6438" s="865">
        <v>26082.9</v>
      </c>
    </row>
    <row r="6439" spans="1:16" ht="33.75" x14ac:dyDescent="0.25">
      <c r="A6439" s="867" t="s">
        <v>7760</v>
      </c>
      <c r="B6439" s="867" t="s">
        <v>3626</v>
      </c>
      <c r="C6439" s="867" t="s">
        <v>3031</v>
      </c>
      <c r="D6439" s="868" t="s">
        <v>7863</v>
      </c>
      <c r="E6439" s="870">
        <v>2500</v>
      </c>
      <c r="F6439" s="869" t="s">
        <v>15090</v>
      </c>
      <c r="G6439" s="868" t="s">
        <v>15089</v>
      </c>
      <c r="H6439" s="867"/>
      <c r="I6439" s="867"/>
      <c r="J6439" s="867"/>
      <c r="K6439" s="866">
        <v>2</v>
      </c>
      <c r="L6439" s="866">
        <v>7</v>
      </c>
      <c r="M6439" s="865">
        <v>18655.951964904019</v>
      </c>
      <c r="N6439" s="866">
        <v>2</v>
      </c>
      <c r="O6439" s="866">
        <v>6</v>
      </c>
      <c r="P6439" s="865">
        <v>15882.9</v>
      </c>
    </row>
    <row r="6440" spans="1:16" ht="33.75" x14ac:dyDescent="0.25">
      <c r="A6440" s="867" t="s">
        <v>7760</v>
      </c>
      <c r="B6440" s="867" t="s">
        <v>3626</v>
      </c>
      <c r="C6440" s="867" t="s">
        <v>3031</v>
      </c>
      <c r="D6440" s="868" t="s">
        <v>7854</v>
      </c>
      <c r="E6440" s="870">
        <v>4200</v>
      </c>
      <c r="F6440" s="869" t="s">
        <v>15088</v>
      </c>
      <c r="G6440" s="868" t="s">
        <v>15087</v>
      </c>
      <c r="H6440" s="867" t="s">
        <v>7756</v>
      </c>
      <c r="I6440" s="867" t="s">
        <v>2892</v>
      </c>
      <c r="J6440" s="867" t="s">
        <v>9316</v>
      </c>
      <c r="K6440" s="866">
        <v>2</v>
      </c>
      <c r="L6440" s="866">
        <v>7</v>
      </c>
      <c r="M6440" s="865">
        <v>31341.999301038755</v>
      </c>
      <c r="N6440" s="866">
        <v>2</v>
      </c>
      <c r="O6440" s="866">
        <v>6</v>
      </c>
      <c r="P6440" s="865">
        <v>26082.9</v>
      </c>
    </row>
    <row r="6441" spans="1:16" ht="33.75" x14ac:dyDescent="0.25">
      <c r="A6441" s="867" t="s">
        <v>7760</v>
      </c>
      <c r="B6441" s="867" t="s">
        <v>3626</v>
      </c>
      <c r="C6441" s="867" t="s">
        <v>3031</v>
      </c>
      <c r="D6441" s="868" t="s">
        <v>7829</v>
      </c>
      <c r="E6441" s="870">
        <v>3200</v>
      </c>
      <c r="F6441" s="869" t="s">
        <v>15086</v>
      </c>
      <c r="G6441" s="868" t="s">
        <v>15085</v>
      </c>
      <c r="H6441" s="867" t="s">
        <v>7756</v>
      </c>
      <c r="I6441" s="867" t="s">
        <v>2892</v>
      </c>
      <c r="J6441" s="867" t="s">
        <v>8014</v>
      </c>
      <c r="K6441" s="866">
        <v>2</v>
      </c>
      <c r="L6441" s="866">
        <v>7</v>
      </c>
      <c r="M6441" s="865">
        <v>23879.618515077145</v>
      </c>
      <c r="N6441" s="866">
        <v>2</v>
      </c>
      <c r="O6441" s="866">
        <v>6</v>
      </c>
      <c r="P6441" s="865">
        <v>20082.900000000001</v>
      </c>
    </row>
    <row r="6442" spans="1:16" ht="33.75" x14ac:dyDescent="0.25">
      <c r="A6442" s="867" t="s">
        <v>7760</v>
      </c>
      <c r="B6442" s="867" t="s">
        <v>3626</v>
      </c>
      <c r="C6442" s="867" t="s">
        <v>3031</v>
      </c>
      <c r="D6442" s="868" t="s">
        <v>7854</v>
      </c>
      <c r="E6442" s="870">
        <v>4200</v>
      </c>
      <c r="F6442" s="869" t="s">
        <v>15084</v>
      </c>
      <c r="G6442" s="868" t="s">
        <v>15083</v>
      </c>
      <c r="H6442" s="867"/>
      <c r="I6442" s="867"/>
      <c r="J6442" s="867"/>
      <c r="K6442" s="866">
        <v>2</v>
      </c>
      <c r="L6442" s="866">
        <v>7</v>
      </c>
      <c r="M6442" s="865">
        <v>31341.999301038755</v>
      </c>
      <c r="N6442" s="866">
        <v>3</v>
      </c>
      <c r="O6442" s="866">
        <v>6</v>
      </c>
      <c r="P6442" s="865">
        <v>26082.9</v>
      </c>
    </row>
    <row r="6443" spans="1:16" ht="33.75" x14ac:dyDescent="0.25">
      <c r="A6443" s="867" t="s">
        <v>7760</v>
      </c>
      <c r="B6443" s="867" t="s">
        <v>3626</v>
      </c>
      <c r="C6443" s="867" t="s">
        <v>3031</v>
      </c>
      <c r="D6443" s="868" t="s">
        <v>7863</v>
      </c>
      <c r="E6443" s="870">
        <v>2500</v>
      </c>
      <c r="F6443" s="869" t="s">
        <v>15082</v>
      </c>
      <c r="G6443" s="868" t="s">
        <v>15081</v>
      </c>
      <c r="H6443" s="867"/>
      <c r="I6443" s="867"/>
      <c r="J6443" s="867"/>
      <c r="K6443" s="866">
        <v>2</v>
      </c>
      <c r="L6443" s="866">
        <v>7</v>
      </c>
      <c r="M6443" s="865">
        <v>18655.951964904019</v>
      </c>
      <c r="N6443" s="866">
        <v>2</v>
      </c>
      <c r="O6443" s="866">
        <v>6</v>
      </c>
      <c r="P6443" s="865">
        <v>15882.9</v>
      </c>
    </row>
    <row r="6444" spans="1:16" ht="33.75" x14ac:dyDescent="0.25">
      <c r="A6444" s="867" t="s">
        <v>7760</v>
      </c>
      <c r="B6444" s="867" t="s">
        <v>3626</v>
      </c>
      <c r="C6444" s="867" t="s">
        <v>3031</v>
      </c>
      <c r="D6444" s="868" t="s">
        <v>7776</v>
      </c>
      <c r="E6444" s="870">
        <v>4200</v>
      </c>
      <c r="F6444" s="869" t="s">
        <v>15080</v>
      </c>
      <c r="G6444" s="868" t="s">
        <v>15079</v>
      </c>
      <c r="H6444" s="867" t="s">
        <v>7756</v>
      </c>
      <c r="I6444" s="867" t="s">
        <v>2892</v>
      </c>
      <c r="J6444" s="867" t="s">
        <v>7985</v>
      </c>
      <c r="K6444" s="866">
        <v>2</v>
      </c>
      <c r="L6444" s="866">
        <v>7</v>
      </c>
      <c r="M6444" s="865">
        <v>31341.999301038755</v>
      </c>
      <c r="N6444" s="866">
        <v>1</v>
      </c>
      <c r="O6444" s="866">
        <v>6</v>
      </c>
      <c r="P6444" s="865">
        <v>26082.9</v>
      </c>
    </row>
    <row r="6445" spans="1:16" ht="33.75" x14ac:dyDescent="0.25">
      <c r="A6445" s="867" t="s">
        <v>7760</v>
      </c>
      <c r="B6445" s="867" t="s">
        <v>3626</v>
      </c>
      <c r="C6445" s="867" t="s">
        <v>3031</v>
      </c>
      <c r="D6445" s="868" t="s">
        <v>7776</v>
      </c>
      <c r="E6445" s="870">
        <v>4200</v>
      </c>
      <c r="F6445" s="869" t="s">
        <v>15078</v>
      </c>
      <c r="G6445" s="868" t="s">
        <v>15077</v>
      </c>
      <c r="H6445" s="867" t="s">
        <v>7796</v>
      </c>
      <c r="I6445" s="867" t="s">
        <v>2745</v>
      </c>
      <c r="J6445" s="867" t="s">
        <v>7792</v>
      </c>
      <c r="K6445" s="866">
        <v>2</v>
      </c>
      <c r="L6445" s="866">
        <v>7</v>
      </c>
      <c r="M6445" s="865">
        <v>31341.999301038755</v>
      </c>
      <c r="N6445" s="866">
        <v>1</v>
      </c>
      <c r="O6445" s="866">
        <v>1</v>
      </c>
      <c r="P6445" s="865">
        <v>4347.1499999999996</v>
      </c>
    </row>
    <row r="6446" spans="1:16" ht="33.75" x14ac:dyDescent="0.25">
      <c r="A6446" s="867" t="s">
        <v>7760</v>
      </c>
      <c r="B6446" s="867" t="s">
        <v>3626</v>
      </c>
      <c r="C6446" s="867" t="s">
        <v>3031</v>
      </c>
      <c r="D6446" s="868" t="s">
        <v>7776</v>
      </c>
      <c r="E6446" s="870">
        <v>4200</v>
      </c>
      <c r="F6446" s="869" t="s">
        <v>15076</v>
      </c>
      <c r="G6446" s="868" t="s">
        <v>15075</v>
      </c>
      <c r="H6446" s="867" t="s">
        <v>7796</v>
      </c>
      <c r="I6446" s="867" t="s">
        <v>2745</v>
      </c>
      <c r="J6446" s="867" t="s">
        <v>8088</v>
      </c>
      <c r="K6446" s="866">
        <v>1</v>
      </c>
      <c r="L6446" s="866">
        <v>3</v>
      </c>
      <c r="M6446" s="865">
        <v>13432.285414730895</v>
      </c>
      <c r="N6446" s="866">
        <v>0</v>
      </c>
      <c r="O6446" s="866">
        <v>0</v>
      </c>
      <c r="P6446" s="865">
        <v>0</v>
      </c>
    </row>
    <row r="6447" spans="1:16" ht="33.75" x14ac:dyDescent="0.25">
      <c r="A6447" s="867" t="s">
        <v>7760</v>
      </c>
      <c r="B6447" s="867" t="s">
        <v>3626</v>
      </c>
      <c r="C6447" s="867" t="s">
        <v>3031</v>
      </c>
      <c r="D6447" s="868" t="s">
        <v>7776</v>
      </c>
      <c r="E6447" s="870">
        <v>4200</v>
      </c>
      <c r="F6447" s="869" t="s">
        <v>15074</v>
      </c>
      <c r="G6447" s="868" t="s">
        <v>15073</v>
      </c>
      <c r="H6447" s="867" t="s">
        <v>7796</v>
      </c>
      <c r="I6447" s="867" t="s">
        <v>7801</v>
      </c>
      <c r="J6447" s="867" t="s">
        <v>7800</v>
      </c>
      <c r="K6447" s="866">
        <v>3</v>
      </c>
      <c r="L6447" s="866">
        <v>7</v>
      </c>
      <c r="M6447" s="865">
        <v>31341.999301038755</v>
      </c>
      <c r="N6447" s="866">
        <v>2</v>
      </c>
      <c r="O6447" s="866">
        <v>6</v>
      </c>
      <c r="P6447" s="865">
        <v>26082.9</v>
      </c>
    </row>
    <row r="6448" spans="1:16" ht="33.75" x14ac:dyDescent="0.25">
      <c r="A6448" s="867" t="s">
        <v>7760</v>
      </c>
      <c r="B6448" s="867" t="s">
        <v>3626</v>
      </c>
      <c r="C6448" s="867" t="s">
        <v>3031</v>
      </c>
      <c r="D6448" s="868" t="s">
        <v>7776</v>
      </c>
      <c r="E6448" s="870">
        <v>4200</v>
      </c>
      <c r="F6448" s="869" t="s">
        <v>15072</v>
      </c>
      <c r="G6448" s="868" t="s">
        <v>15071</v>
      </c>
      <c r="H6448" s="867" t="s">
        <v>7796</v>
      </c>
      <c r="I6448" s="867" t="s">
        <v>6461</v>
      </c>
      <c r="J6448" s="867" t="s">
        <v>8865</v>
      </c>
      <c r="K6448" s="866">
        <v>2</v>
      </c>
      <c r="L6448" s="866">
        <v>7</v>
      </c>
      <c r="M6448" s="865">
        <v>31341.999301038755</v>
      </c>
      <c r="N6448" s="866">
        <v>2</v>
      </c>
      <c r="O6448" s="866">
        <v>6</v>
      </c>
      <c r="P6448" s="865">
        <v>26082.9</v>
      </c>
    </row>
    <row r="6449" spans="1:16" x14ac:dyDescent="0.25">
      <c r="A6449" s="1772" t="s">
        <v>2848</v>
      </c>
      <c r="B6449" s="1772"/>
      <c r="C6449" s="1772"/>
      <c r="D6449" s="1772"/>
      <c r="E6449" s="1772"/>
      <c r="F6449" s="1772" t="s">
        <v>378</v>
      </c>
      <c r="G6449" s="1772"/>
      <c r="H6449" s="1772"/>
      <c r="I6449" s="1772"/>
      <c r="J6449" s="1772"/>
      <c r="K6449" s="1771" t="s">
        <v>2847</v>
      </c>
      <c r="L6449" s="1771"/>
      <c r="M6449" s="1771"/>
      <c r="N6449" s="1771" t="s">
        <v>2846</v>
      </c>
      <c r="O6449" s="1771"/>
      <c r="P6449" s="1771"/>
    </row>
    <row r="6450" spans="1:16" ht="75" customHeight="1" x14ac:dyDescent="0.25">
      <c r="A6450" s="1535" t="s">
        <v>2845</v>
      </c>
      <c r="B6450" s="1535" t="s">
        <v>5</v>
      </c>
      <c r="C6450" s="1535" t="s">
        <v>2844</v>
      </c>
      <c r="D6450" s="1535" t="s">
        <v>2843</v>
      </c>
      <c r="E6450" s="1536" t="s">
        <v>2842</v>
      </c>
      <c r="F6450" s="1537" t="s">
        <v>2841</v>
      </c>
      <c r="G6450" s="1540" t="s">
        <v>2840</v>
      </c>
      <c r="H6450" s="1535" t="s">
        <v>2839</v>
      </c>
      <c r="I6450" s="1535" t="s">
        <v>2838</v>
      </c>
      <c r="J6450" s="1535" t="s">
        <v>2837</v>
      </c>
      <c r="K6450" s="1538" t="s">
        <v>2836</v>
      </c>
      <c r="L6450" s="1538" t="s">
        <v>2835</v>
      </c>
      <c r="M6450" s="1539" t="s">
        <v>2834</v>
      </c>
      <c r="N6450" s="1538" t="s">
        <v>2836</v>
      </c>
      <c r="O6450" s="1538" t="s">
        <v>2835</v>
      </c>
      <c r="P6450" s="1539" t="s">
        <v>2834</v>
      </c>
    </row>
    <row r="6451" spans="1:16" ht="33.75" x14ac:dyDescent="0.25">
      <c r="A6451" s="867" t="s">
        <v>7760</v>
      </c>
      <c r="B6451" s="867" t="s">
        <v>3626</v>
      </c>
      <c r="C6451" s="867" t="s">
        <v>3031</v>
      </c>
      <c r="D6451" s="868" t="s">
        <v>7863</v>
      </c>
      <c r="E6451" s="870">
        <v>2500</v>
      </c>
      <c r="F6451" s="869" t="s">
        <v>15070</v>
      </c>
      <c r="G6451" s="868" t="s">
        <v>15069</v>
      </c>
      <c r="H6451" s="867"/>
      <c r="I6451" s="867"/>
      <c r="J6451" s="867"/>
      <c r="K6451" s="866">
        <v>2</v>
      </c>
      <c r="L6451" s="866">
        <v>7</v>
      </c>
      <c r="M6451" s="865">
        <v>18655.951964904019</v>
      </c>
      <c r="N6451" s="866">
        <v>2</v>
      </c>
      <c r="O6451" s="866">
        <v>6</v>
      </c>
      <c r="P6451" s="865">
        <v>15882.9</v>
      </c>
    </row>
    <row r="6452" spans="1:16" ht="33.75" x14ac:dyDescent="0.25">
      <c r="A6452" s="867" t="s">
        <v>7760</v>
      </c>
      <c r="B6452" s="867" t="s">
        <v>3626</v>
      </c>
      <c r="C6452" s="867" t="s">
        <v>3031</v>
      </c>
      <c r="D6452" s="868" t="s">
        <v>7776</v>
      </c>
      <c r="E6452" s="870">
        <v>4200</v>
      </c>
      <c r="F6452" s="869" t="s">
        <v>15068</v>
      </c>
      <c r="G6452" s="868" t="s">
        <v>15067</v>
      </c>
      <c r="H6452" s="867" t="s">
        <v>7756</v>
      </c>
      <c r="I6452" s="867" t="s">
        <v>2892</v>
      </c>
      <c r="J6452" s="867" t="s">
        <v>7809</v>
      </c>
      <c r="K6452" s="866">
        <v>2</v>
      </c>
      <c r="L6452" s="866">
        <v>7</v>
      </c>
      <c r="M6452" s="865">
        <v>31341.999301038755</v>
      </c>
      <c r="N6452" s="866">
        <v>2</v>
      </c>
      <c r="O6452" s="866">
        <v>6</v>
      </c>
      <c r="P6452" s="865">
        <v>26082.9</v>
      </c>
    </row>
    <row r="6453" spans="1:16" ht="33.75" x14ac:dyDescent="0.25">
      <c r="A6453" s="867" t="s">
        <v>7760</v>
      </c>
      <c r="B6453" s="867" t="s">
        <v>3626</v>
      </c>
      <c r="C6453" s="867" t="s">
        <v>3031</v>
      </c>
      <c r="D6453" s="868" t="s">
        <v>7829</v>
      </c>
      <c r="E6453" s="870">
        <v>3200</v>
      </c>
      <c r="F6453" s="869" t="s">
        <v>15066</v>
      </c>
      <c r="G6453" s="868" t="s">
        <v>15065</v>
      </c>
      <c r="H6453" s="867" t="s">
        <v>7756</v>
      </c>
      <c r="I6453" s="867" t="s">
        <v>2725</v>
      </c>
      <c r="J6453" s="867" t="s">
        <v>7958</v>
      </c>
      <c r="K6453" s="866">
        <v>2</v>
      </c>
      <c r="L6453" s="866">
        <v>7</v>
      </c>
      <c r="M6453" s="865">
        <v>23879.618515077145</v>
      </c>
      <c r="N6453" s="866">
        <v>2</v>
      </c>
      <c r="O6453" s="866">
        <v>6</v>
      </c>
      <c r="P6453" s="865">
        <v>20082.900000000001</v>
      </c>
    </row>
    <row r="6454" spans="1:16" ht="33.75" x14ac:dyDescent="0.25">
      <c r="A6454" s="867" t="s">
        <v>7760</v>
      </c>
      <c r="B6454" s="867" t="s">
        <v>3626</v>
      </c>
      <c r="C6454" s="867" t="s">
        <v>3031</v>
      </c>
      <c r="D6454" s="868" t="s">
        <v>8702</v>
      </c>
      <c r="E6454" s="870">
        <v>4200</v>
      </c>
      <c r="F6454" s="869" t="s">
        <v>15064</v>
      </c>
      <c r="G6454" s="868" t="s">
        <v>15063</v>
      </c>
      <c r="H6454" s="867" t="s">
        <v>7796</v>
      </c>
      <c r="I6454" s="867" t="s">
        <v>2676</v>
      </c>
      <c r="J6454" s="867" t="s">
        <v>7964</v>
      </c>
      <c r="K6454" s="866">
        <v>3</v>
      </c>
      <c r="L6454" s="866">
        <v>8</v>
      </c>
      <c r="M6454" s="865">
        <v>27290.992588659596</v>
      </c>
      <c r="N6454" s="866">
        <v>1</v>
      </c>
      <c r="O6454" s="866">
        <v>6</v>
      </c>
      <c r="P6454" s="865">
        <v>26082.9</v>
      </c>
    </row>
    <row r="6455" spans="1:16" ht="33.75" x14ac:dyDescent="0.25">
      <c r="A6455" s="867" t="s">
        <v>7760</v>
      </c>
      <c r="B6455" s="867" t="s">
        <v>3626</v>
      </c>
      <c r="C6455" s="867" t="s">
        <v>3031</v>
      </c>
      <c r="D6455" s="868" t="s">
        <v>11537</v>
      </c>
      <c r="E6455" s="870">
        <v>3000</v>
      </c>
      <c r="F6455" s="869" t="s">
        <v>15062</v>
      </c>
      <c r="G6455" s="868" t="s">
        <v>15061</v>
      </c>
      <c r="H6455" s="867" t="s">
        <v>7796</v>
      </c>
      <c r="I6455" s="867" t="s">
        <v>2676</v>
      </c>
      <c r="J6455" s="867" t="s">
        <v>7836</v>
      </c>
      <c r="K6455" s="866">
        <v>2</v>
      </c>
      <c r="L6455" s="866">
        <v>7</v>
      </c>
      <c r="M6455" s="865">
        <v>22387.142357884826</v>
      </c>
      <c r="N6455" s="866">
        <v>2</v>
      </c>
      <c r="O6455" s="866">
        <v>6</v>
      </c>
      <c r="P6455" s="865">
        <v>18882.900000000001</v>
      </c>
    </row>
    <row r="6456" spans="1:16" ht="33.75" x14ac:dyDescent="0.25">
      <c r="A6456" s="867" t="s">
        <v>7760</v>
      </c>
      <c r="B6456" s="867" t="s">
        <v>3626</v>
      </c>
      <c r="C6456" s="867" t="s">
        <v>3031</v>
      </c>
      <c r="D6456" s="868" t="s">
        <v>9205</v>
      </c>
      <c r="E6456" s="870">
        <v>4200</v>
      </c>
      <c r="F6456" s="869" t="s">
        <v>15060</v>
      </c>
      <c r="G6456" s="868" t="s">
        <v>15059</v>
      </c>
      <c r="H6456" s="867" t="s">
        <v>7796</v>
      </c>
      <c r="I6456" s="867" t="s">
        <v>2883</v>
      </c>
      <c r="J6456" s="867" t="s">
        <v>7773</v>
      </c>
      <c r="K6456" s="866">
        <v>3</v>
      </c>
      <c r="L6456" s="866">
        <v>7</v>
      </c>
      <c r="M6456" s="865">
        <v>31341.999301038755</v>
      </c>
      <c r="N6456" s="866">
        <v>2</v>
      </c>
      <c r="O6456" s="866">
        <v>6</v>
      </c>
      <c r="P6456" s="865">
        <v>26082.9</v>
      </c>
    </row>
    <row r="6457" spans="1:16" ht="33.75" x14ac:dyDescent="0.25">
      <c r="A6457" s="867" t="s">
        <v>7760</v>
      </c>
      <c r="B6457" s="867" t="s">
        <v>3626</v>
      </c>
      <c r="C6457" s="867" t="s">
        <v>3031</v>
      </c>
      <c r="D6457" s="868" t="s">
        <v>7776</v>
      </c>
      <c r="E6457" s="870">
        <v>4200</v>
      </c>
      <c r="F6457" s="869" t="s">
        <v>15058</v>
      </c>
      <c r="G6457" s="868" t="s">
        <v>15057</v>
      </c>
      <c r="H6457" s="867" t="s">
        <v>7796</v>
      </c>
      <c r="I6457" s="867" t="s">
        <v>2722</v>
      </c>
      <c r="J6457" s="867" t="s">
        <v>11888</v>
      </c>
      <c r="K6457" s="866">
        <v>3</v>
      </c>
      <c r="L6457" s="866">
        <v>7</v>
      </c>
      <c r="M6457" s="865">
        <v>31341.999301038755</v>
      </c>
      <c r="N6457" s="866">
        <v>1</v>
      </c>
      <c r="O6457" s="866">
        <v>6</v>
      </c>
      <c r="P6457" s="865">
        <v>26082.9</v>
      </c>
    </row>
    <row r="6458" spans="1:16" ht="33.75" x14ac:dyDescent="0.25">
      <c r="A6458" s="867" t="s">
        <v>7760</v>
      </c>
      <c r="B6458" s="867" t="s">
        <v>3626</v>
      </c>
      <c r="C6458" s="867" t="s">
        <v>3031</v>
      </c>
      <c r="D6458" s="868" t="s">
        <v>7854</v>
      </c>
      <c r="E6458" s="870">
        <v>4200</v>
      </c>
      <c r="F6458" s="869" t="s">
        <v>15056</v>
      </c>
      <c r="G6458" s="868" t="s">
        <v>15055</v>
      </c>
      <c r="H6458" s="867" t="s">
        <v>7756</v>
      </c>
      <c r="I6458" s="867" t="s">
        <v>2892</v>
      </c>
      <c r="J6458" s="867" t="s">
        <v>8036</v>
      </c>
      <c r="K6458" s="866">
        <v>2</v>
      </c>
      <c r="L6458" s="866">
        <v>7</v>
      </c>
      <c r="M6458" s="865">
        <v>31341.999301038755</v>
      </c>
      <c r="N6458" s="866">
        <v>2</v>
      </c>
      <c r="O6458" s="866">
        <v>6</v>
      </c>
      <c r="P6458" s="865">
        <v>26082.9</v>
      </c>
    </row>
    <row r="6459" spans="1:16" ht="33.75" x14ac:dyDescent="0.25">
      <c r="A6459" s="867" t="s">
        <v>7760</v>
      </c>
      <c r="B6459" s="867" t="s">
        <v>3626</v>
      </c>
      <c r="C6459" s="867" t="s">
        <v>3031</v>
      </c>
      <c r="D6459" s="868" t="s">
        <v>7829</v>
      </c>
      <c r="E6459" s="870">
        <v>3200</v>
      </c>
      <c r="F6459" s="869" t="s">
        <v>15054</v>
      </c>
      <c r="G6459" s="868" t="s">
        <v>15053</v>
      </c>
      <c r="H6459" s="867" t="s">
        <v>7796</v>
      </c>
      <c r="I6459" s="867" t="s">
        <v>2745</v>
      </c>
      <c r="J6459" s="867" t="s">
        <v>7964</v>
      </c>
      <c r="K6459" s="866">
        <v>3</v>
      </c>
      <c r="L6459" s="866">
        <v>7</v>
      </c>
      <c r="M6459" s="865">
        <v>23879.618515077145</v>
      </c>
      <c r="N6459" s="866">
        <v>2</v>
      </c>
      <c r="O6459" s="866">
        <v>6</v>
      </c>
      <c r="P6459" s="865">
        <v>20082.900000000001</v>
      </c>
    </row>
    <row r="6460" spans="1:16" ht="33.75" x14ac:dyDescent="0.25">
      <c r="A6460" s="867" t="s">
        <v>7760</v>
      </c>
      <c r="B6460" s="867" t="s">
        <v>3626</v>
      </c>
      <c r="C6460" s="867" t="s">
        <v>3031</v>
      </c>
      <c r="D6460" s="868" t="s">
        <v>8458</v>
      </c>
      <c r="E6460" s="870">
        <v>3200</v>
      </c>
      <c r="F6460" s="869" t="s">
        <v>15052</v>
      </c>
      <c r="G6460" s="868" t="s">
        <v>15051</v>
      </c>
      <c r="H6460" s="867" t="s">
        <v>7796</v>
      </c>
      <c r="I6460" s="867" t="s">
        <v>7822</v>
      </c>
      <c r="J6460" s="867" t="s">
        <v>7958</v>
      </c>
      <c r="K6460" s="866">
        <v>2</v>
      </c>
      <c r="L6460" s="866">
        <v>7</v>
      </c>
      <c r="M6460" s="865">
        <v>23879.618515077145</v>
      </c>
      <c r="N6460" s="866">
        <v>0</v>
      </c>
      <c r="O6460" s="866">
        <v>0</v>
      </c>
      <c r="P6460" s="865">
        <v>0</v>
      </c>
    </row>
    <row r="6461" spans="1:16" ht="33.75" x14ac:dyDescent="0.25">
      <c r="A6461" s="867" t="s">
        <v>7760</v>
      </c>
      <c r="B6461" s="867" t="s">
        <v>3626</v>
      </c>
      <c r="C6461" s="867" t="s">
        <v>3031</v>
      </c>
      <c r="D6461" s="868" t="s">
        <v>7854</v>
      </c>
      <c r="E6461" s="870">
        <v>4200</v>
      </c>
      <c r="F6461" s="869" t="s">
        <v>15050</v>
      </c>
      <c r="G6461" s="868" t="s">
        <v>15049</v>
      </c>
      <c r="H6461" s="867"/>
      <c r="I6461" s="867"/>
      <c r="J6461" s="867"/>
      <c r="K6461" s="866">
        <v>2</v>
      </c>
      <c r="L6461" s="866">
        <v>7</v>
      </c>
      <c r="M6461" s="865">
        <v>31341.999301038755</v>
      </c>
      <c r="N6461" s="866">
        <v>3</v>
      </c>
      <c r="O6461" s="866">
        <v>6</v>
      </c>
      <c r="P6461" s="865">
        <v>26082.9</v>
      </c>
    </row>
    <row r="6462" spans="1:16" ht="33.75" x14ac:dyDescent="0.25">
      <c r="A6462" s="867" t="s">
        <v>7760</v>
      </c>
      <c r="B6462" s="867" t="s">
        <v>3626</v>
      </c>
      <c r="C6462" s="867" t="s">
        <v>3031</v>
      </c>
      <c r="D6462" s="868" t="s">
        <v>7854</v>
      </c>
      <c r="E6462" s="870">
        <v>4200</v>
      </c>
      <c r="F6462" s="869" t="s">
        <v>15048</v>
      </c>
      <c r="G6462" s="868" t="s">
        <v>15047</v>
      </c>
      <c r="H6462" s="867" t="s">
        <v>7756</v>
      </c>
      <c r="I6462" s="867" t="s">
        <v>2892</v>
      </c>
      <c r="J6462" s="867" t="s">
        <v>8036</v>
      </c>
      <c r="K6462" s="866">
        <v>2</v>
      </c>
      <c r="L6462" s="866">
        <v>7</v>
      </c>
      <c r="M6462" s="865">
        <v>31341.999301038755</v>
      </c>
      <c r="N6462" s="866">
        <v>2</v>
      </c>
      <c r="O6462" s="866">
        <v>6</v>
      </c>
      <c r="P6462" s="865">
        <v>26082.9</v>
      </c>
    </row>
    <row r="6463" spans="1:16" ht="33.75" x14ac:dyDescent="0.25">
      <c r="A6463" s="867" t="s">
        <v>7760</v>
      </c>
      <c r="B6463" s="867" t="s">
        <v>3626</v>
      </c>
      <c r="C6463" s="867" t="s">
        <v>3031</v>
      </c>
      <c r="D6463" s="868" t="s">
        <v>7829</v>
      </c>
      <c r="E6463" s="870">
        <v>3200</v>
      </c>
      <c r="F6463" s="869" t="s">
        <v>15046</v>
      </c>
      <c r="G6463" s="868" t="s">
        <v>15045</v>
      </c>
      <c r="H6463" s="867"/>
      <c r="I6463" s="867"/>
      <c r="J6463" s="867"/>
      <c r="K6463" s="866">
        <v>2</v>
      </c>
      <c r="L6463" s="866">
        <v>7</v>
      </c>
      <c r="M6463" s="865">
        <v>23879.618515077145</v>
      </c>
      <c r="N6463" s="866">
        <v>2</v>
      </c>
      <c r="O6463" s="866">
        <v>6</v>
      </c>
      <c r="P6463" s="865">
        <v>20082.900000000001</v>
      </c>
    </row>
    <row r="6464" spans="1:16" ht="33.75" x14ac:dyDescent="0.25">
      <c r="A6464" s="867" t="s">
        <v>7760</v>
      </c>
      <c r="B6464" s="867" t="s">
        <v>3626</v>
      </c>
      <c r="C6464" s="867" t="s">
        <v>3031</v>
      </c>
      <c r="D6464" s="868" t="s">
        <v>7829</v>
      </c>
      <c r="E6464" s="870">
        <v>3200</v>
      </c>
      <c r="F6464" s="869" t="s">
        <v>15044</v>
      </c>
      <c r="G6464" s="868" t="s">
        <v>15043</v>
      </c>
      <c r="H6464" s="867"/>
      <c r="I6464" s="867"/>
      <c r="J6464" s="867"/>
      <c r="K6464" s="866">
        <v>2</v>
      </c>
      <c r="L6464" s="866">
        <v>7</v>
      </c>
      <c r="M6464" s="865">
        <v>23879.618515077145</v>
      </c>
      <c r="N6464" s="866">
        <v>2</v>
      </c>
      <c r="O6464" s="866">
        <v>6</v>
      </c>
      <c r="P6464" s="865">
        <v>20082.900000000001</v>
      </c>
    </row>
    <row r="6465" spans="1:16" ht="33.75" x14ac:dyDescent="0.25">
      <c r="A6465" s="867" t="s">
        <v>7760</v>
      </c>
      <c r="B6465" s="867" t="s">
        <v>3626</v>
      </c>
      <c r="C6465" s="867" t="s">
        <v>3031</v>
      </c>
      <c r="D6465" s="868" t="s">
        <v>7829</v>
      </c>
      <c r="E6465" s="870">
        <v>3200</v>
      </c>
      <c r="F6465" s="869" t="s">
        <v>15042</v>
      </c>
      <c r="G6465" s="868" t="s">
        <v>15041</v>
      </c>
      <c r="H6465" s="867"/>
      <c r="I6465" s="867"/>
      <c r="J6465" s="867"/>
      <c r="K6465" s="866">
        <v>2</v>
      </c>
      <c r="L6465" s="866">
        <v>7</v>
      </c>
      <c r="M6465" s="865">
        <v>23879.618515077145</v>
      </c>
      <c r="N6465" s="866">
        <v>2</v>
      </c>
      <c r="O6465" s="866">
        <v>6</v>
      </c>
      <c r="P6465" s="865">
        <v>20082.900000000001</v>
      </c>
    </row>
    <row r="6466" spans="1:16" ht="33.75" x14ac:dyDescent="0.25">
      <c r="A6466" s="867" t="s">
        <v>7760</v>
      </c>
      <c r="B6466" s="867" t="s">
        <v>3626</v>
      </c>
      <c r="C6466" s="867" t="s">
        <v>3031</v>
      </c>
      <c r="D6466" s="868" t="s">
        <v>6884</v>
      </c>
      <c r="E6466" s="870">
        <v>5500</v>
      </c>
      <c r="F6466" s="869" t="s">
        <v>15040</v>
      </c>
      <c r="G6466" s="868" t="s">
        <v>15039</v>
      </c>
      <c r="H6466" s="867" t="s">
        <v>7756</v>
      </c>
      <c r="I6466" s="867" t="s">
        <v>2703</v>
      </c>
      <c r="J6466" s="867" t="s">
        <v>7783</v>
      </c>
      <c r="K6466" s="866">
        <v>1</v>
      </c>
      <c r="L6466" s="866">
        <v>2</v>
      </c>
      <c r="M6466" s="865">
        <v>11726.59837793967</v>
      </c>
      <c r="N6466" s="866">
        <v>0</v>
      </c>
      <c r="O6466" s="866">
        <v>0</v>
      </c>
      <c r="P6466" s="865">
        <v>0</v>
      </c>
    </row>
    <row r="6467" spans="1:16" ht="33.75" x14ac:dyDescent="0.25">
      <c r="A6467" s="867" t="s">
        <v>7760</v>
      </c>
      <c r="B6467" s="867" t="s">
        <v>3626</v>
      </c>
      <c r="C6467" s="867" t="s">
        <v>3031</v>
      </c>
      <c r="D6467" s="868" t="s">
        <v>8748</v>
      </c>
      <c r="E6467" s="870">
        <v>7500</v>
      </c>
      <c r="F6467" s="869" t="s">
        <v>15038</v>
      </c>
      <c r="G6467" s="868" t="s">
        <v>15037</v>
      </c>
      <c r="H6467" s="867" t="s">
        <v>7756</v>
      </c>
      <c r="I6467" s="867" t="s">
        <v>2772</v>
      </c>
      <c r="J6467" s="867" t="s">
        <v>7805</v>
      </c>
      <c r="K6467" s="866">
        <v>3</v>
      </c>
      <c r="L6467" s="866">
        <v>7</v>
      </c>
      <c r="M6467" s="865">
        <v>55967.855894712062</v>
      </c>
      <c r="N6467" s="866">
        <v>3</v>
      </c>
      <c r="O6467" s="866">
        <v>6</v>
      </c>
      <c r="P6467" s="865">
        <v>45882.9</v>
      </c>
    </row>
    <row r="6468" spans="1:16" ht="33.75" x14ac:dyDescent="0.25">
      <c r="A6468" s="867" t="s">
        <v>7760</v>
      </c>
      <c r="B6468" s="867" t="s">
        <v>3626</v>
      </c>
      <c r="C6468" s="867" t="s">
        <v>3031</v>
      </c>
      <c r="D6468" s="868" t="s">
        <v>7863</v>
      </c>
      <c r="E6468" s="870">
        <v>2500</v>
      </c>
      <c r="F6468" s="869" t="s">
        <v>15036</v>
      </c>
      <c r="G6468" s="868" t="s">
        <v>15035</v>
      </c>
      <c r="H6468" s="867"/>
      <c r="I6468" s="867"/>
      <c r="J6468" s="867"/>
      <c r="K6468" s="866">
        <v>2</v>
      </c>
      <c r="L6468" s="866">
        <v>7</v>
      </c>
      <c r="M6468" s="865">
        <v>18655.951964904019</v>
      </c>
      <c r="N6468" s="866">
        <v>2</v>
      </c>
      <c r="O6468" s="866">
        <v>6</v>
      </c>
      <c r="P6468" s="865">
        <v>15882.9</v>
      </c>
    </row>
    <row r="6469" spans="1:16" ht="33.75" x14ac:dyDescent="0.25">
      <c r="A6469" s="867" t="s">
        <v>7760</v>
      </c>
      <c r="B6469" s="867" t="s">
        <v>3626</v>
      </c>
      <c r="C6469" s="867" t="s">
        <v>3031</v>
      </c>
      <c r="D6469" s="868" t="s">
        <v>8938</v>
      </c>
      <c r="E6469" s="870">
        <v>4200</v>
      </c>
      <c r="F6469" s="869" t="s">
        <v>15034</v>
      </c>
      <c r="G6469" s="868" t="s">
        <v>15033</v>
      </c>
      <c r="H6469" s="867" t="s">
        <v>7756</v>
      </c>
      <c r="I6469" s="867" t="s">
        <v>2722</v>
      </c>
      <c r="J6469" s="867" t="s">
        <v>8383</v>
      </c>
      <c r="K6469" s="866">
        <v>2</v>
      </c>
      <c r="L6469" s="866">
        <v>7</v>
      </c>
      <c r="M6469" s="865">
        <v>31341.999301038755</v>
      </c>
      <c r="N6469" s="866">
        <v>1</v>
      </c>
      <c r="O6469" s="866">
        <v>1</v>
      </c>
      <c r="P6469" s="865">
        <v>4347.1499999999996</v>
      </c>
    </row>
    <row r="6470" spans="1:16" ht="33.75" x14ac:dyDescent="0.25">
      <c r="A6470" s="867" t="s">
        <v>7760</v>
      </c>
      <c r="B6470" s="867" t="s">
        <v>3626</v>
      </c>
      <c r="C6470" s="867" t="s">
        <v>3031</v>
      </c>
      <c r="D6470" s="868" t="s">
        <v>8237</v>
      </c>
      <c r="E6470" s="870">
        <v>3000</v>
      </c>
      <c r="F6470" s="869" t="s">
        <v>15032</v>
      </c>
      <c r="G6470" s="868" t="s">
        <v>15031</v>
      </c>
      <c r="H6470" s="867" t="s">
        <v>7756</v>
      </c>
      <c r="I6470" s="867" t="s">
        <v>2892</v>
      </c>
      <c r="J6470" s="867" t="s">
        <v>8314</v>
      </c>
      <c r="K6470" s="866">
        <v>2</v>
      </c>
      <c r="L6470" s="866">
        <v>7</v>
      </c>
      <c r="M6470" s="865">
        <v>22387.142357884826</v>
      </c>
      <c r="N6470" s="866">
        <v>2</v>
      </c>
      <c r="O6470" s="866">
        <v>6</v>
      </c>
      <c r="P6470" s="865">
        <v>18882.900000000001</v>
      </c>
    </row>
    <row r="6471" spans="1:16" ht="33.75" x14ac:dyDescent="0.25">
      <c r="A6471" s="867" t="s">
        <v>7760</v>
      </c>
      <c r="B6471" s="867" t="s">
        <v>3626</v>
      </c>
      <c r="C6471" s="867" t="s">
        <v>3031</v>
      </c>
      <c r="D6471" s="868" t="s">
        <v>7863</v>
      </c>
      <c r="E6471" s="870">
        <v>2500</v>
      </c>
      <c r="F6471" s="869" t="s">
        <v>15030</v>
      </c>
      <c r="G6471" s="868" t="s">
        <v>15029</v>
      </c>
      <c r="H6471" s="867"/>
      <c r="I6471" s="867"/>
      <c r="J6471" s="867"/>
      <c r="K6471" s="866">
        <v>3</v>
      </c>
      <c r="L6471" s="866">
        <v>7</v>
      </c>
      <c r="M6471" s="865">
        <v>18655.951964904019</v>
      </c>
      <c r="N6471" s="866">
        <v>2</v>
      </c>
      <c r="O6471" s="866">
        <v>6</v>
      </c>
      <c r="P6471" s="865">
        <v>15882.9</v>
      </c>
    </row>
    <row r="6472" spans="1:16" ht="33.75" x14ac:dyDescent="0.25">
      <c r="A6472" s="867" t="s">
        <v>7760</v>
      </c>
      <c r="B6472" s="867" t="s">
        <v>3626</v>
      </c>
      <c r="C6472" s="867" t="s">
        <v>3031</v>
      </c>
      <c r="D6472" s="868" t="s">
        <v>7854</v>
      </c>
      <c r="E6472" s="870">
        <v>4200</v>
      </c>
      <c r="F6472" s="869" t="s">
        <v>15028</v>
      </c>
      <c r="G6472" s="868" t="s">
        <v>15027</v>
      </c>
      <c r="H6472" s="867" t="s">
        <v>7756</v>
      </c>
      <c r="I6472" s="867" t="s">
        <v>2892</v>
      </c>
      <c r="J6472" s="867" t="s">
        <v>7967</v>
      </c>
      <c r="K6472" s="866">
        <v>3</v>
      </c>
      <c r="L6472" s="866">
        <v>7</v>
      </c>
      <c r="M6472" s="865">
        <v>31341.999301038755</v>
      </c>
      <c r="N6472" s="866">
        <v>2</v>
      </c>
      <c r="O6472" s="866">
        <v>6</v>
      </c>
      <c r="P6472" s="865">
        <v>26082.9</v>
      </c>
    </row>
    <row r="6473" spans="1:16" ht="33.75" x14ac:dyDescent="0.25">
      <c r="A6473" s="867" t="s">
        <v>7760</v>
      </c>
      <c r="B6473" s="867" t="s">
        <v>3626</v>
      </c>
      <c r="C6473" s="867" t="s">
        <v>3031</v>
      </c>
      <c r="D6473" s="868" t="s">
        <v>7887</v>
      </c>
      <c r="E6473" s="870">
        <v>4200</v>
      </c>
      <c r="F6473" s="869" t="s">
        <v>15026</v>
      </c>
      <c r="G6473" s="868" t="s">
        <v>15025</v>
      </c>
      <c r="H6473" s="867" t="s">
        <v>7817</v>
      </c>
      <c r="I6473" s="867" t="s">
        <v>14867</v>
      </c>
      <c r="J6473" s="867" t="s">
        <v>7809</v>
      </c>
      <c r="K6473" s="866">
        <v>4</v>
      </c>
      <c r="L6473" s="866">
        <v>7</v>
      </c>
      <c r="M6473" s="865">
        <v>31341.999301038755</v>
      </c>
      <c r="N6473" s="866">
        <v>2</v>
      </c>
      <c r="O6473" s="866">
        <v>6</v>
      </c>
      <c r="P6473" s="865">
        <v>26082.9</v>
      </c>
    </row>
    <row r="6474" spans="1:16" ht="33.75" x14ac:dyDescent="0.25">
      <c r="A6474" s="867" t="s">
        <v>7760</v>
      </c>
      <c r="B6474" s="867" t="s">
        <v>3626</v>
      </c>
      <c r="C6474" s="867" t="s">
        <v>3031</v>
      </c>
      <c r="D6474" s="868" t="s">
        <v>8994</v>
      </c>
      <c r="E6474" s="870">
        <v>5500</v>
      </c>
      <c r="F6474" s="869" t="s">
        <v>15024</v>
      </c>
      <c r="G6474" s="868" t="s">
        <v>15023</v>
      </c>
      <c r="H6474" s="867" t="s">
        <v>7817</v>
      </c>
      <c r="I6474" s="867" t="s">
        <v>7937</v>
      </c>
      <c r="J6474" s="867" t="s">
        <v>8036</v>
      </c>
      <c r="K6474" s="866">
        <v>2</v>
      </c>
      <c r="L6474" s="866">
        <v>7</v>
      </c>
      <c r="M6474" s="865">
        <v>41043.094322788849</v>
      </c>
      <c r="N6474" s="866">
        <v>2</v>
      </c>
      <c r="O6474" s="866">
        <v>6</v>
      </c>
      <c r="P6474" s="865">
        <v>33882.9</v>
      </c>
    </row>
    <row r="6475" spans="1:16" ht="33.75" x14ac:dyDescent="0.25">
      <c r="A6475" s="867" t="s">
        <v>7760</v>
      </c>
      <c r="B6475" s="867" t="s">
        <v>3626</v>
      </c>
      <c r="C6475" s="867" t="s">
        <v>3031</v>
      </c>
      <c r="D6475" s="868" t="s">
        <v>7829</v>
      </c>
      <c r="E6475" s="870">
        <v>3200</v>
      </c>
      <c r="F6475" s="869" t="s">
        <v>15022</v>
      </c>
      <c r="G6475" s="868" t="s">
        <v>15021</v>
      </c>
      <c r="H6475" s="867" t="s">
        <v>7796</v>
      </c>
      <c r="I6475" s="867" t="s">
        <v>2704</v>
      </c>
      <c r="J6475" s="867" t="s">
        <v>7783</v>
      </c>
      <c r="K6475" s="866">
        <v>2</v>
      </c>
      <c r="L6475" s="866">
        <v>7</v>
      </c>
      <c r="M6475" s="865">
        <v>23879.618515077145</v>
      </c>
      <c r="N6475" s="866">
        <v>2</v>
      </c>
      <c r="O6475" s="866">
        <v>6</v>
      </c>
      <c r="P6475" s="865">
        <v>20082.900000000001</v>
      </c>
    </row>
    <row r="6476" spans="1:16" ht="33.75" x14ac:dyDescent="0.25">
      <c r="A6476" s="867" t="s">
        <v>7760</v>
      </c>
      <c r="B6476" s="867" t="s">
        <v>3626</v>
      </c>
      <c r="C6476" s="867" t="s">
        <v>3031</v>
      </c>
      <c r="D6476" s="868" t="s">
        <v>7854</v>
      </c>
      <c r="E6476" s="870">
        <v>4200</v>
      </c>
      <c r="F6476" s="869" t="s">
        <v>15020</v>
      </c>
      <c r="G6476" s="868" t="s">
        <v>15019</v>
      </c>
      <c r="H6476" s="867" t="s">
        <v>7756</v>
      </c>
      <c r="I6476" s="867" t="s">
        <v>2772</v>
      </c>
      <c r="J6476" s="867" t="s">
        <v>7792</v>
      </c>
      <c r="K6476" s="866">
        <v>2</v>
      </c>
      <c r="L6476" s="866">
        <v>7</v>
      </c>
      <c r="M6476" s="865">
        <v>31341.999301038755</v>
      </c>
      <c r="N6476" s="866">
        <v>2</v>
      </c>
      <c r="O6476" s="866">
        <v>6</v>
      </c>
      <c r="P6476" s="865">
        <v>26082.9</v>
      </c>
    </row>
    <row r="6477" spans="1:16" ht="33.75" x14ac:dyDescent="0.25">
      <c r="A6477" s="867" t="s">
        <v>7760</v>
      </c>
      <c r="B6477" s="867" t="s">
        <v>3626</v>
      </c>
      <c r="C6477" s="867" t="s">
        <v>3031</v>
      </c>
      <c r="D6477" s="868" t="s">
        <v>7829</v>
      </c>
      <c r="E6477" s="870">
        <v>3200</v>
      </c>
      <c r="F6477" s="869" t="s">
        <v>15018</v>
      </c>
      <c r="G6477" s="868" t="s">
        <v>15017</v>
      </c>
      <c r="H6477" s="867" t="s">
        <v>7796</v>
      </c>
      <c r="I6477" s="867" t="s">
        <v>2883</v>
      </c>
      <c r="J6477" s="867" t="s">
        <v>7809</v>
      </c>
      <c r="K6477" s="866">
        <v>2</v>
      </c>
      <c r="L6477" s="866">
        <v>7</v>
      </c>
      <c r="M6477" s="865">
        <v>23879.618515077145</v>
      </c>
      <c r="N6477" s="866">
        <v>4</v>
      </c>
      <c r="O6477" s="866">
        <v>6</v>
      </c>
      <c r="P6477" s="865">
        <v>20082.900000000001</v>
      </c>
    </row>
    <row r="6478" spans="1:16" ht="33.75" x14ac:dyDescent="0.25">
      <c r="A6478" s="867" t="s">
        <v>7760</v>
      </c>
      <c r="B6478" s="867" t="s">
        <v>3626</v>
      </c>
      <c r="C6478" s="867" t="s">
        <v>3031</v>
      </c>
      <c r="D6478" s="868" t="s">
        <v>7829</v>
      </c>
      <c r="E6478" s="870">
        <v>3200</v>
      </c>
      <c r="F6478" s="869" t="s">
        <v>15016</v>
      </c>
      <c r="G6478" s="868" t="s">
        <v>15015</v>
      </c>
      <c r="H6478" s="867"/>
      <c r="I6478" s="867"/>
      <c r="J6478" s="867"/>
      <c r="K6478" s="866">
        <v>2</v>
      </c>
      <c r="L6478" s="866">
        <v>7</v>
      </c>
      <c r="M6478" s="865">
        <v>23879.618515077145</v>
      </c>
      <c r="N6478" s="866">
        <v>2</v>
      </c>
      <c r="O6478" s="866">
        <v>6</v>
      </c>
      <c r="P6478" s="865">
        <v>20082.900000000001</v>
      </c>
    </row>
    <row r="6479" spans="1:16" ht="33.75" x14ac:dyDescent="0.25">
      <c r="A6479" s="867" t="s">
        <v>7760</v>
      </c>
      <c r="B6479" s="867" t="s">
        <v>3626</v>
      </c>
      <c r="C6479" s="867" t="s">
        <v>3031</v>
      </c>
      <c r="D6479" s="868" t="s">
        <v>1876</v>
      </c>
      <c r="E6479" s="870">
        <v>2200</v>
      </c>
      <c r="F6479" s="869" t="s">
        <v>15014</v>
      </c>
      <c r="G6479" s="868" t="s">
        <v>15013</v>
      </c>
      <c r="H6479" s="867"/>
      <c r="I6479" s="867"/>
      <c r="J6479" s="867"/>
      <c r="K6479" s="866">
        <v>2</v>
      </c>
      <c r="L6479" s="866">
        <v>7</v>
      </c>
      <c r="M6479" s="865">
        <v>16417.237729115539</v>
      </c>
      <c r="N6479" s="866">
        <v>2</v>
      </c>
      <c r="O6479" s="866">
        <v>6</v>
      </c>
      <c r="P6479" s="865">
        <v>14082.9</v>
      </c>
    </row>
    <row r="6480" spans="1:16" ht="33.75" x14ac:dyDescent="0.25">
      <c r="A6480" s="867" t="s">
        <v>7760</v>
      </c>
      <c r="B6480" s="867" t="s">
        <v>3626</v>
      </c>
      <c r="C6480" s="867" t="s">
        <v>3031</v>
      </c>
      <c r="D6480" s="868" t="s">
        <v>8006</v>
      </c>
      <c r="E6480" s="870">
        <v>4200</v>
      </c>
      <c r="F6480" s="869" t="s">
        <v>15012</v>
      </c>
      <c r="G6480" s="868" t="s">
        <v>15011</v>
      </c>
      <c r="H6480" s="867" t="s">
        <v>7796</v>
      </c>
      <c r="I6480" s="867" t="s">
        <v>3544</v>
      </c>
      <c r="J6480" s="867" t="s">
        <v>7836</v>
      </c>
      <c r="K6480" s="866">
        <v>1</v>
      </c>
      <c r="L6480" s="866">
        <v>3</v>
      </c>
      <c r="M6480" s="865">
        <v>13432.285414730895</v>
      </c>
      <c r="N6480" s="866">
        <v>0</v>
      </c>
      <c r="O6480" s="866">
        <v>0</v>
      </c>
      <c r="P6480" s="865">
        <v>0</v>
      </c>
    </row>
    <row r="6481" spans="1:16" ht="33.75" x14ac:dyDescent="0.25">
      <c r="A6481" s="867" t="s">
        <v>7760</v>
      </c>
      <c r="B6481" s="867" t="s">
        <v>3626</v>
      </c>
      <c r="C6481" s="867" t="s">
        <v>3031</v>
      </c>
      <c r="D6481" s="868" t="s">
        <v>7776</v>
      </c>
      <c r="E6481" s="870">
        <v>4200</v>
      </c>
      <c r="F6481" s="869" t="s">
        <v>15010</v>
      </c>
      <c r="G6481" s="868" t="s">
        <v>15009</v>
      </c>
      <c r="H6481" s="867" t="s">
        <v>7796</v>
      </c>
      <c r="I6481" s="867" t="s">
        <v>2722</v>
      </c>
      <c r="J6481" s="867" t="s">
        <v>7836</v>
      </c>
      <c r="K6481" s="866">
        <v>3</v>
      </c>
      <c r="L6481" s="866">
        <v>7</v>
      </c>
      <c r="M6481" s="865">
        <v>31341.999301038755</v>
      </c>
      <c r="N6481" s="866">
        <v>2</v>
      </c>
      <c r="O6481" s="866">
        <v>6</v>
      </c>
      <c r="P6481" s="865">
        <v>26082.9</v>
      </c>
    </row>
    <row r="6482" spans="1:16" ht="33.75" x14ac:dyDescent="0.25">
      <c r="A6482" s="867" t="s">
        <v>7760</v>
      </c>
      <c r="B6482" s="867" t="s">
        <v>3626</v>
      </c>
      <c r="C6482" s="867" t="s">
        <v>3031</v>
      </c>
      <c r="D6482" s="868" t="s">
        <v>7791</v>
      </c>
      <c r="E6482" s="870">
        <v>4200</v>
      </c>
      <c r="F6482" s="869" t="s">
        <v>15008</v>
      </c>
      <c r="G6482" s="868" t="s">
        <v>15007</v>
      </c>
      <c r="H6482" s="867" t="s">
        <v>7756</v>
      </c>
      <c r="I6482" s="867" t="s">
        <v>2745</v>
      </c>
      <c r="J6482" s="867" t="s">
        <v>8392</v>
      </c>
      <c r="K6482" s="866">
        <v>2</v>
      </c>
      <c r="L6482" s="866">
        <v>6</v>
      </c>
      <c r="M6482" s="865">
        <v>20468.244441494699</v>
      </c>
      <c r="N6482" s="866">
        <v>2</v>
      </c>
      <c r="O6482" s="866">
        <v>4</v>
      </c>
      <c r="P6482" s="865">
        <v>17388.599999999999</v>
      </c>
    </row>
    <row r="6483" spans="1:16" ht="33.75" x14ac:dyDescent="0.25">
      <c r="A6483" s="867" t="s">
        <v>7760</v>
      </c>
      <c r="B6483" s="867" t="s">
        <v>3626</v>
      </c>
      <c r="C6483" s="867" t="s">
        <v>3031</v>
      </c>
      <c r="D6483" s="868" t="s">
        <v>8458</v>
      </c>
      <c r="E6483" s="870">
        <v>3200</v>
      </c>
      <c r="F6483" s="869" t="s">
        <v>15006</v>
      </c>
      <c r="G6483" s="868" t="s">
        <v>15005</v>
      </c>
      <c r="H6483" s="867" t="s">
        <v>7796</v>
      </c>
      <c r="I6483" s="867" t="s">
        <v>7822</v>
      </c>
      <c r="J6483" s="867" t="s">
        <v>8324</v>
      </c>
      <c r="K6483" s="866">
        <v>2</v>
      </c>
      <c r="L6483" s="866">
        <v>6</v>
      </c>
      <c r="M6483" s="865">
        <v>20468.244441494699</v>
      </c>
      <c r="N6483" s="866">
        <v>0</v>
      </c>
      <c r="O6483" s="866">
        <v>0</v>
      </c>
      <c r="P6483" s="865">
        <v>0</v>
      </c>
    </row>
    <row r="6484" spans="1:16" ht="33.75" x14ac:dyDescent="0.25">
      <c r="A6484" s="867" t="s">
        <v>7760</v>
      </c>
      <c r="B6484" s="867" t="s">
        <v>3626</v>
      </c>
      <c r="C6484" s="867" t="s">
        <v>3031</v>
      </c>
      <c r="D6484" s="868" t="s">
        <v>8458</v>
      </c>
      <c r="E6484" s="870">
        <v>3200</v>
      </c>
      <c r="F6484" s="869" t="s">
        <v>15004</v>
      </c>
      <c r="G6484" s="868" t="s">
        <v>15003</v>
      </c>
      <c r="H6484" s="867" t="s">
        <v>7817</v>
      </c>
      <c r="I6484" s="867" t="s">
        <v>15002</v>
      </c>
      <c r="J6484" s="867" t="s">
        <v>8036</v>
      </c>
      <c r="K6484" s="866">
        <v>1</v>
      </c>
      <c r="L6484" s="866">
        <v>5</v>
      </c>
      <c r="M6484" s="865">
        <v>17056.870367912248</v>
      </c>
      <c r="N6484" s="866">
        <v>0</v>
      </c>
      <c r="O6484" s="866">
        <v>0</v>
      </c>
      <c r="P6484" s="865">
        <v>0</v>
      </c>
    </row>
    <row r="6485" spans="1:16" ht="33.75" x14ac:dyDescent="0.25">
      <c r="A6485" s="867" t="s">
        <v>7760</v>
      </c>
      <c r="B6485" s="867" t="s">
        <v>3626</v>
      </c>
      <c r="C6485" s="867" t="s">
        <v>3031</v>
      </c>
      <c r="D6485" s="868" t="s">
        <v>8458</v>
      </c>
      <c r="E6485" s="870">
        <v>3200</v>
      </c>
      <c r="F6485" s="869" t="s">
        <v>15001</v>
      </c>
      <c r="G6485" s="868" t="s">
        <v>15000</v>
      </c>
      <c r="H6485" s="867" t="s">
        <v>7756</v>
      </c>
      <c r="I6485" s="867" t="s">
        <v>2892</v>
      </c>
      <c r="J6485" s="867" t="s">
        <v>7985</v>
      </c>
      <c r="K6485" s="866">
        <v>2</v>
      </c>
      <c r="L6485" s="866">
        <v>6</v>
      </c>
      <c r="M6485" s="865">
        <v>20468.244441494699</v>
      </c>
      <c r="N6485" s="866">
        <v>2</v>
      </c>
      <c r="O6485" s="866">
        <v>6</v>
      </c>
      <c r="P6485" s="865">
        <v>20082.900000000001</v>
      </c>
    </row>
    <row r="6486" spans="1:16" ht="33.75" x14ac:dyDescent="0.25">
      <c r="A6486" s="867" t="s">
        <v>7760</v>
      </c>
      <c r="B6486" s="867" t="s">
        <v>3626</v>
      </c>
      <c r="C6486" s="867" t="s">
        <v>3031</v>
      </c>
      <c r="D6486" s="868" t="s">
        <v>8458</v>
      </c>
      <c r="E6486" s="870">
        <v>3200</v>
      </c>
      <c r="F6486" s="869" t="s">
        <v>14999</v>
      </c>
      <c r="G6486" s="868" t="s">
        <v>14998</v>
      </c>
      <c r="H6486" s="867" t="s">
        <v>7756</v>
      </c>
      <c r="I6486" s="867" t="s">
        <v>2745</v>
      </c>
      <c r="J6486" s="867" t="s">
        <v>7777</v>
      </c>
      <c r="K6486" s="866">
        <v>1</v>
      </c>
      <c r="L6486" s="866">
        <v>5</v>
      </c>
      <c r="M6486" s="865">
        <v>17056.870367912248</v>
      </c>
      <c r="N6486" s="866">
        <v>2</v>
      </c>
      <c r="O6486" s="866">
        <v>4</v>
      </c>
      <c r="P6486" s="865">
        <v>13388.6</v>
      </c>
    </row>
    <row r="6487" spans="1:16" ht="33.75" x14ac:dyDescent="0.25">
      <c r="A6487" s="867" t="s">
        <v>7760</v>
      </c>
      <c r="B6487" s="867" t="s">
        <v>3626</v>
      </c>
      <c r="C6487" s="867" t="s">
        <v>3031</v>
      </c>
      <c r="D6487" s="868" t="s">
        <v>8458</v>
      </c>
      <c r="E6487" s="870">
        <v>3200</v>
      </c>
      <c r="F6487" s="869" t="s">
        <v>14997</v>
      </c>
      <c r="G6487" s="868" t="s">
        <v>14996</v>
      </c>
      <c r="H6487" s="867"/>
      <c r="I6487" s="867"/>
      <c r="J6487" s="867"/>
      <c r="K6487" s="866">
        <v>1</v>
      </c>
      <c r="L6487" s="866">
        <v>5</v>
      </c>
      <c r="M6487" s="865">
        <v>17056.870367912248</v>
      </c>
      <c r="N6487" s="866">
        <v>0</v>
      </c>
      <c r="O6487" s="866">
        <v>0</v>
      </c>
      <c r="P6487" s="865">
        <v>0</v>
      </c>
    </row>
    <row r="6488" spans="1:16" ht="33.75" x14ac:dyDescent="0.25">
      <c r="A6488" s="867" t="s">
        <v>7760</v>
      </c>
      <c r="B6488" s="867" t="s">
        <v>3626</v>
      </c>
      <c r="C6488" s="867" t="s">
        <v>3031</v>
      </c>
      <c r="D6488" s="868" t="s">
        <v>7863</v>
      </c>
      <c r="E6488" s="870">
        <v>2500</v>
      </c>
      <c r="F6488" s="869" t="s">
        <v>14995</v>
      </c>
      <c r="G6488" s="868" t="s">
        <v>14994</v>
      </c>
      <c r="H6488" s="867" t="s">
        <v>7796</v>
      </c>
      <c r="I6488" s="867" t="s">
        <v>2745</v>
      </c>
      <c r="J6488" s="867" t="s">
        <v>7844</v>
      </c>
      <c r="K6488" s="866">
        <v>2</v>
      </c>
      <c r="L6488" s="866">
        <v>6</v>
      </c>
      <c r="M6488" s="865">
        <v>15990.815969917732</v>
      </c>
      <c r="N6488" s="866">
        <v>2</v>
      </c>
      <c r="O6488" s="866">
        <v>6</v>
      </c>
      <c r="P6488" s="865">
        <v>15882.9</v>
      </c>
    </row>
    <row r="6489" spans="1:16" ht="33.75" x14ac:dyDescent="0.25">
      <c r="A6489" s="867" t="s">
        <v>7760</v>
      </c>
      <c r="B6489" s="867" t="s">
        <v>3626</v>
      </c>
      <c r="C6489" s="867" t="s">
        <v>3031</v>
      </c>
      <c r="D6489" s="868" t="s">
        <v>8458</v>
      </c>
      <c r="E6489" s="870">
        <v>3200</v>
      </c>
      <c r="F6489" s="869" t="s">
        <v>14993</v>
      </c>
      <c r="G6489" s="868" t="s">
        <v>14992</v>
      </c>
      <c r="H6489" s="867" t="s">
        <v>7756</v>
      </c>
      <c r="I6489" s="867" t="s">
        <v>2892</v>
      </c>
      <c r="J6489" s="867" t="s">
        <v>7805</v>
      </c>
      <c r="K6489" s="866">
        <v>2</v>
      </c>
      <c r="L6489" s="866">
        <v>6</v>
      </c>
      <c r="M6489" s="865">
        <v>20468.244441494699</v>
      </c>
      <c r="N6489" s="866">
        <v>2</v>
      </c>
      <c r="O6489" s="866">
        <v>6</v>
      </c>
      <c r="P6489" s="865">
        <v>20082.900000000001</v>
      </c>
    </row>
    <row r="6490" spans="1:16" ht="33.75" x14ac:dyDescent="0.25">
      <c r="A6490" s="867" t="s">
        <v>7760</v>
      </c>
      <c r="B6490" s="867" t="s">
        <v>3626</v>
      </c>
      <c r="C6490" s="867" t="s">
        <v>3031</v>
      </c>
      <c r="D6490" s="868" t="s">
        <v>9205</v>
      </c>
      <c r="E6490" s="870">
        <v>4200</v>
      </c>
      <c r="F6490" s="869" t="s">
        <v>14991</v>
      </c>
      <c r="G6490" s="868" t="s">
        <v>14990</v>
      </c>
      <c r="H6490" s="867" t="s">
        <v>7756</v>
      </c>
      <c r="I6490" s="867" t="s">
        <v>2737</v>
      </c>
      <c r="J6490" s="867" t="s">
        <v>8162</v>
      </c>
      <c r="K6490" s="866">
        <v>2</v>
      </c>
      <c r="L6490" s="866">
        <v>5</v>
      </c>
      <c r="M6490" s="865">
        <v>22387.142357884826</v>
      </c>
      <c r="N6490" s="866">
        <v>2</v>
      </c>
      <c r="O6490" s="866">
        <v>6</v>
      </c>
      <c r="P6490" s="865">
        <v>26082.9</v>
      </c>
    </row>
    <row r="6491" spans="1:16" x14ac:dyDescent="0.25">
      <c r="A6491" s="1772" t="s">
        <v>2848</v>
      </c>
      <c r="B6491" s="1772"/>
      <c r="C6491" s="1772"/>
      <c r="D6491" s="1772"/>
      <c r="E6491" s="1772"/>
      <c r="F6491" s="1772" t="s">
        <v>378</v>
      </c>
      <c r="G6491" s="1772"/>
      <c r="H6491" s="1772"/>
      <c r="I6491" s="1772"/>
      <c r="J6491" s="1772"/>
      <c r="K6491" s="1771" t="s">
        <v>2847</v>
      </c>
      <c r="L6491" s="1771"/>
      <c r="M6491" s="1771"/>
      <c r="N6491" s="1771" t="s">
        <v>2846</v>
      </c>
      <c r="O6491" s="1771"/>
      <c r="P6491" s="1771"/>
    </row>
    <row r="6492" spans="1:16" ht="79.5" customHeight="1" x14ac:dyDescent="0.25">
      <c r="A6492" s="1535" t="s">
        <v>2845</v>
      </c>
      <c r="B6492" s="1535" t="s">
        <v>5</v>
      </c>
      <c r="C6492" s="1535" t="s">
        <v>2844</v>
      </c>
      <c r="D6492" s="1535" t="s">
        <v>2843</v>
      </c>
      <c r="E6492" s="1536" t="s">
        <v>2842</v>
      </c>
      <c r="F6492" s="1537" t="s">
        <v>2841</v>
      </c>
      <c r="G6492" s="1540" t="s">
        <v>2840</v>
      </c>
      <c r="H6492" s="1535" t="s">
        <v>2839</v>
      </c>
      <c r="I6492" s="1535" t="s">
        <v>2838</v>
      </c>
      <c r="J6492" s="1535" t="s">
        <v>2837</v>
      </c>
      <c r="K6492" s="1538" t="s">
        <v>2836</v>
      </c>
      <c r="L6492" s="1538" t="s">
        <v>2835</v>
      </c>
      <c r="M6492" s="1539" t="s">
        <v>2834</v>
      </c>
      <c r="N6492" s="1538" t="s">
        <v>2836</v>
      </c>
      <c r="O6492" s="1538" t="s">
        <v>2835</v>
      </c>
      <c r="P6492" s="1539" t="s">
        <v>2834</v>
      </c>
    </row>
    <row r="6493" spans="1:16" ht="33.75" x14ac:dyDescent="0.25">
      <c r="A6493" s="867" t="s">
        <v>7760</v>
      </c>
      <c r="B6493" s="867" t="s">
        <v>3626</v>
      </c>
      <c r="C6493" s="867" t="s">
        <v>3031</v>
      </c>
      <c r="D6493" s="868" t="s">
        <v>8458</v>
      </c>
      <c r="E6493" s="870">
        <v>3200</v>
      </c>
      <c r="F6493" s="869" t="s">
        <v>14989</v>
      </c>
      <c r="G6493" s="868" t="s">
        <v>14988</v>
      </c>
      <c r="H6493" s="867" t="s">
        <v>7756</v>
      </c>
      <c r="I6493" s="867" t="s">
        <v>2676</v>
      </c>
      <c r="J6493" s="867" t="s">
        <v>7805</v>
      </c>
      <c r="K6493" s="866">
        <v>1</v>
      </c>
      <c r="L6493" s="866">
        <v>2</v>
      </c>
      <c r="M6493" s="865">
        <v>6822.7481471648989</v>
      </c>
      <c r="N6493" s="866">
        <v>0</v>
      </c>
      <c r="O6493" s="866">
        <v>0</v>
      </c>
      <c r="P6493" s="865">
        <v>0</v>
      </c>
    </row>
    <row r="6494" spans="1:16" ht="33.75" x14ac:dyDescent="0.25">
      <c r="A6494" s="867" t="s">
        <v>7760</v>
      </c>
      <c r="B6494" s="867" t="s">
        <v>3626</v>
      </c>
      <c r="C6494" s="867" t="s">
        <v>3031</v>
      </c>
      <c r="D6494" s="868" t="s">
        <v>8458</v>
      </c>
      <c r="E6494" s="870">
        <v>3200</v>
      </c>
      <c r="F6494" s="869" t="s">
        <v>14987</v>
      </c>
      <c r="G6494" s="868" t="s">
        <v>14986</v>
      </c>
      <c r="H6494" s="867" t="s">
        <v>7756</v>
      </c>
      <c r="I6494" s="867" t="s">
        <v>2892</v>
      </c>
      <c r="J6494" s="867" t="s">
        <v>7967</v>
      </c>
      <c r="K6494" s="866">
        <v>2</v>
      </c>
      <c r="L6494" s="866">
        <v>6</v>
      </c>
      <c r="M6494" s="865">
        <v>20468.244441494699</v>
      </c>
      <c r="N6494" s="866">
        <v>2</v>
      </c>
      <c r="O6494" s="866">
        <v>6</v>
      </c>
      <c r="P6494" s="865">
        <v>20082.900000000001</v>
      </c>
    </row>
    <row r="6495" spans="1:16" ht="33.75" x14ac:dyDescent="0.25">
      <c r="A6495" s="867" t="s">
        <v>7760</v>
      </c>
      <c r="B6495" s="867" t="s">
        <v>3626</v>
      </c>
      <c r="C6495" s="867" t="s">
        <v>3031</v>
      </c>
      <c r="D6495" s="868" t="s">
        <v>8006</v>
      </c>
      <c r="E6495" s="870">
        <v>4200</v>
      </c>
      <c r="F6495" s="869" t="s">
        <v>14985</v>
      </c>
      <c r="G6495" s="868" t="s">
        <v>14984</v>
      </c>
      <c r="H6495" s="867" t="s">
        <v>7796</v>
      </c>
      <c r="I6495" s="867" t="s">
        <v>2667</v>
      </c>
      <c r="J6495" s="867" t="s">
        <v>7967</v>
      </c>
      <c r="K6495" s="866">
        <v>1</v>
      </c>
      <c r="L6495" s="866">
        <v>3</v>
      </c>
      <c r="M6495" s="865">
        <v>13432.285414730895</v>
      </c>
      <c r="N6495" s="866">
        <v>0</v>
      </c>
      <c r="O6495" s="866">
        <v>0</v>
      </c>
      <c r="P6495" s="865">
        <v>0</v>
      </c>
    </row>
    <row r="6496" spans="1:16" ht="33.75" x14ac:dyDescent="0.25">
      <c r="A6496" s="867" t="s">
        <v>7760</v>
      </c>
      <c r="B6496" s="867" t="s">
        <v>3626</v>
      </c>
      <c r="C6496" s="867" t="s">
        <v>3031</v>
      </c>
      <c r="D6496" s="868" t="s">
        <v>8458</v>
      </c>
      <c r="E6496" s="870">
        <v>3200</v>
      </c>
      <c r="F6496" s="869" t="s">
        <v>14983</v>
      </c>
      <c r="G6496" s="868" t="s">
        <v>14982</v>
      </c>
      <c r="H6496" s="867" t="s">
        <v>7756</v>
      </c>
      <c r="I6496" s="867" t="s">
        <v>2745</v>
      </c>
      <c r="J6496" s="867" t="s">
        <v>10624</v>
      </c>
      <c r="K6496" s="866">
        <v>2</v>
      </c>
      <c r="L6496" s="866">
        <v>6</v>
      </c>
      <c r="M6496" s="865">
        <v>20468.244441494699</v>
      </c>
      <c r="N6496" s="866">
        <v>2</v>
      </c>
      <c r="O6496" s="866">
        <v>6</v>
      </c>
      <c r="P6496" s="865">
        <v>20082.900000000001</v>
      </c>
    </row>
    <row r="6497" spans="1:16" ht="33.75" x14ac:dyDescent="0.25">
      <c r="A6497" s="867" t="s">
        <v>7760</v>
      </c>
      <c r="B6497" s="867" t="s">
        <v>3626</v>
      </c>
      <c r="C6497" s="867" t="s">
        <v>3031</v>
      </c>
      <c r="D6497" s="868" t="s">
        <v>7772</v>
      </c>
      <c r="E6497" s="870">
        <v>4200</v>
      </c>
      <c r="F6497" s="869" t="s">
        <v>14981</v>
      </c>
      <c r="G6497" s="868" t="s">
        <v>14980</v>
      </c>
      <c r="H6497" s="867" t="s">
        <v>7756</v>
      </c>
      <c r="I6497" s="867" t="s">
        <v>2892</v>
      </c>
      <c r="J6497" s="867" t="s">
        <v>8314</v>
      </c>
      <c r="K6497" s="866">
        <v>2</v>
      </c>
      <c r="L6497" s="866">
        <v>6</v>
      </c>
      <c r="M6497" s="865">
        <v>26864.570829461791</v>
      </c>
      <c r="N6497" s="866">
        <v>3</v>
      </c>
      <c r="O6497" s="866">
        <v>6</v>
      </c>
      <c r="P6497" s="865">
        <v>26082.9</v>
      </c>
    </row>
    <row r="6498" spans="1:16" ht="33.75" x14ac:dyDescent="0.25">
      <c r="A6498" s="867" t="s">
        <v>7760</v>
      </c>
      <c r="B6498" s="867" t="s">
        <v>3626</v>
      </c>
      <c r="C6498" s="867" t="s">
        <v>3031</v>
      </c>
      <c r="D6498" s="868" t="s">
        <v>8458</v>
      </c>
      <c r="E6498" s="870">
        <v>3200</v>
      </c>
      <c r="F6498" s="869" t="s">
        <v>14979</v>
      </c>
      <c r="G6498" s="868" t="s">
        <v>14978</v>
      </c>
      <c r="H6498" s="867" t="s">
        <v>7796</v>
      </c>
      <c r="I6498" s="867" t="s">
        <v>2745</v>
      </c>
      <c r="J6498" s="867" t="s">
        <v>7971</v>
      </c>
      <c r="K6498" s="866">
        <v>2</v>
      </c>
      <c r="L6498" s="866">
        <v>6</v>
      </c>
      <c r="M6498" s="865">
        <v>20468.244441494699</v>
      </c>
      <c r="N6498" s="866">
        <v>0</v>
      </c>
      <c r="O6498" s="866">
        <v>0</v>
      </c>
      <c r="P6498" s="865">
        <v>0</v>
      </c>
    </row>
    <row r="6499" spans="1:16" ht="33.75" x14ac:dyDescent="0.25">
      <c r="A6499" s="867" t="s">
        <v>7760</v>
      </c>
      <c r="B6499" s="867" t="s">
        <v>3626</v>
      </c>
      <c r="C6499" s="867" t="s">
        <v>3031</v>
      </c>
      <c r="D6499" s="868" t="s">
        <v>8458</v>
      </c>
      <c r="E6499" s="870">
        <v>3200</v>
      </c>
      <c r="F6499" s="869" t="s">
        <v>14977</v>
      </c>
      <c r="G6499" s="868" t="s">
        <v>14976</v>
      </c>
      <c r="H6499" s="867" t="s">
        <v>7756</v>
      </c>
      <c r="I6499" s="867" t="s">
        <v>2892</v>
      </c>
      <c r="J6499" s="867" t="s">
        <v>8756</v>
      </c>
      <c r="K6499" s="866">
        <v>2</v>
      </c>
      <c r="L6499" s="866">
        <v>6</v>
      </c>
      <c r="M6499" s="865">
        <v>20468.244441494699</v>
      </c>
      <c r="N6499" s="866">
        <v>2</v>
      </c>
      <c r="O6499" s="866">
        <v>6</v>
      </c>
      <c r="P6499" s="865">
        <v>20082.900000000001</v>
      </c>
    </row>
    <row r="6500" spans="1:16" ht="33.75" x14ac:dyDescent="0.25">
      <c r="A6500" s="867" t="s">
        <v>7760</v>
      </c>
      <c r="B6500" s="867" t="s">
        <v>3626</v>
      </c>
      <c r="C6500" s="867" t="s">
        <v>3031</v>
      </c>
      <c r="D6500" s="868" t="s">
        <v>8458</v>
      </c>
      <c r="E6500" s="870">
        <v>3200</v>
      </c>
      <c r="F6500" s="869" t="s">
        <v>14975</v>
      </c>
      <c r="G6500" s="868" t="s">
        <v>14974</v>
      </c>
      <c r="H6500" s="867" t="s">
        <v>7756</v>
      </c>
      <c r="I6500" s="867" t="s">
        <v>2892</v>
      </c>
      <c r="J6500" s="867" t="s">
        <v>7800</v>
      </c>
      <c r="K6500" s="866">
        <v>2</v>
      </c>
      <c r="L6500" s="866">
        <v>6</v>
      </c>
      <c r="M6500" s="865">
        <v>20468.244441494699</v>
      </c>
      <c r="N6500" s="866">
        <v>0</v>
      </c>
      <c r="O6500" s="866">
        <v>0</v>
      </c>
      <c r="P6500" s="865">
        <v>0</v>
      </c>
    </row>
    <row r="6501" spans="1:16" ht="33.75" x14ac:dyDescent="0.25">
      <c r="A6501" s="867" t="s">
        <v>7760</v>
      </c>
      <c r="B6501" s="867" t="s">
        <v>3626</v>
      </c>
      <c r="C6501" s="867" t="s">
        <v>3031</v>
      </c>
      <c r="D6501" s="868" t="s">
        <v>8458</v>
      </c>
      <c r="E6501" s="870">
        <v>3200</v>
      </c>
      <c r="F6501" s="869" t="s">
        <v>14973</v>
      </c>
      <c r="G6501" s="868" t="s">
        <v>14972</v>
      </c>
      <c r="H6501" s="867" t="s">
        <v>7796</v>
      </c>
      <c r="I6501" s="867" t="s">
        <v>2745</v>
      </c>
      <c r="J6501" s="867" t="s">
        <v>7783</v>
      </c>
      <c r="K6501" s="866">
        <v>2</v>
      </c>
      <c r="L6501" s="866">
        <v>6</v>
      </c>
      <c r="M6501" s="865">
        <v>20468.244441494699</v>
      </c>
      <c r="N6501" s="866">
        <v>0</v>
      </c>
      <c r="O6501" s="866">
        <v>0</v>
      </c>
      <c r="P6501" s="865">
        <v>0</v>
      </c>
    </row>
    <row r="6502" spans="1:16" ht="33.75" x14ac:dyDescent="0.25">
      <c r="A6502" s="867" t="s">
        <v>7760</v>
      </c>
      <c r="B6502" s="867" t="s">
        <v>3626</v>
      </c>
      <c r="C6502" s="867" t="s">
        <v>3031</v>
      </c>
      <c r="D6502" s="868" t="s">
        <v>8006</v>
      </c>
      <c r="E6502" s="870">
        <v>4200</v>
      </c>
      <c r="F6502" s="869" t="s">
        <v>14971</v>
      </c>
      <c r="G6502" s="868" t="s">
        <v>14970</v>
      </c>
      <c r="H6502" s="867" t="s">
        <v>7756</v>
      </c>
      <c r="I6502" s="867" t="s">
        <v>2676</v>
      </c>
      <c r="J6502" s="867" t="s">
        <v>7773</v>
      </c>
      <c r="K6502" s="866">
        <v>1</v>
      </c>
      <c r="L6502" s="866">
        <v>3</v>
      </c>
      <c r="M6502" s="865">
        <v>13432.285414730895</v>
      </c>
      <c r="N6502" s="866">
        <v>2</v>
      </c>
      <c r="O6502" s="866">
        <v>4</v>
      </c>
      <c r="P6502" s="865">
        <v>17388.599999999999</v>
      </c>
    </row>
    <row r="6503" spans="1:16" ht="33.75" x14ac:dyDescent="0.25">
      <c r="A6503" s="867" t="s">
        <v>7760</v>
      </c>
      <c r="B6503" s="867" t="s">
        <v>3626</v>
      </c>
      <c r="C6503" s="867" t="s">
        <v>3031</v>
      </c>
      <c r="D6503" s="868" t="s">
        <v>7776</v>
      </c>
      <c r="E6503" s="870">
        <v>4200</v>
      </c>
      <c r="F6503" s="869" t="s">
        <v>14969</v>
      </c>
      <c r="G6503" s="868" t="s">
        <v>14968</v>
      </c>
      <c r="H6503" s="867" t="s">
        <v>7756</v>
      </c>
      <c r="I6503" s="867" t="s">
        <v>2892</v>
      </c>
      <c r="J6503" s="867" t="s">
        <v>7780</v>
      </c>
      <c r="K6503" s="866">
        <v>2</v>
      </c>
      <c r="L6503" s="866">
        <v>6</v>
      </c>
      <c r="M6503" s="865">
        <v>26864.570829461791</v>
      </c>
      <c r="N6503" s="866">
        <v>2</v>
      </c>
      <c r="O6503" s="866">
        <v>6</v>
      </c>
      <c r="P6503" s="865">
        <v>26082.9</v>
      </c>
    </row>
    <row r="6504" spans="1:16" ht="33.75" x14ac:dyDescent="0.25">
      <c r="A6504" s="867" t="s">
        <v>7760</v>
      </c>
      <c r="B6504" s="867" t="s">
        <v>3626</v>
      </c>
      <c r="C6504" s="867" t="s">
        <v>3031</v>
      </c>
      <c r="D6504" s="868" t="s">
        <v>8458</v>
      </c>
      <c r="E6504" s="870">
        <v>3200</v>
      </c>
      <c r="F6504" s="869" t="s">
        <v>14967</v>
      </c>
      <c r="G6504" s="868" t="s">
        <v>14966</v>
      </c>
      <c r="H6504" s="867" t="s">
        <v>7796</v>
      </c>
      <c r="I6504" s="867" t="s">
        <v>6461</v>
      </c>
      <c r="J6504" s="867" t="s">
        <v>11314</v>
      </c>
      <c r="K6504" s="866">
        <v>2</v>
      </c>
      <c r="L6504" s="866">
        <v>6</v>
      </c>
      <c r="M6504" s="865">
        <v>20468.244441494699</v>
      </c>
      <c r="N6504" s="866">
        <v>0</v>
      </c>
      <c r="O6504" s="866">
        <v>0</v>
      </c>
      <c r="P6504" s="865">
        <v>0</v>
      </c>
    </row>
    <row r="6505" spans="1:16" ht="33.75" x14ac:dyDescent="0.25">
      <c r="A6505" s="867" t="s">
        <v>7760</v>
      </c>
      <c r="B6505" s="867" t="s">
        <v>3626</v>
      </c>
      <c r="C6505" s="867" t="s">
        <v>3031</v>
      </c>
      <c r="D6505" s="868" t="s">
        <v>7776</v>
      </c>
      <c r="E6505" s="870">
        <v>4200</v>
      </c>
      <c r="F6505" s="869" t="s">
        <v>14965</v>
      </c>
      <c r="G6505" s="868" t="s">
        <v>14964</v>
      </c>
      <c r="H6505" s="867" t="s">
        <v>7756</v>
      </c>
      <c r="I6505" s="867" t="s">
        <v>7822</v>
      </c>
      <c r="J6505" s="867" t="s">
        <v>7821</v>
      </c>
      <c r="K6505" s="866">
        <v>2</v>
      </c>
      <c r="L6505" s="866">
        <v>6</v>
      </c>
      <c r="M6505" s="865">
        <v>20468.244441494699</v>
      </c>
      <c r="N6505" s="866">
        <v>2</v>
      </c>
      <c r="O6505" s="866">
        <v>4</v>
      </c>
      <c r="P6505" s="865">
        <v>17388.599999999999</v>
      </c>
    </row>
    <row r="6506" spans="1:16" ht="33.75" x14ac:dyDescent="0.25">
      <c r="A6506" s="867" t="s">
        <v>7760</v>
      </c>
      <c r="B6506" s="867" t="s">
        <v>3626</v>
      </c>
      <c r="C6506" s="867" t="s">
        <v>3031</v>
      </c>
      <c r="D6506" s="868" t="s">
        <v>8006</v>
      </c>
      <c r="E6506" s="870">
        <v>4200</v>
      </c>
      <c r="F6506" s="869" t="s">
        <v>14963</v>
      </c>
      <c r="G6506" s="868" t="s">
        <v>14962</v>
      </c>
      <c r="H6506" s="867" t="s">
        <v>7756</v>
      </c>
      <c r="I6506" s="867" t="s">
        <v>3544</v>
      </c>
      <c r="J6506" s="867" t="s">
        <v>7800</v>
      </c>
      <c r="K6506" s="866">
        <v>1</v>
      </c>
      <c r="L6506" s="866">
        <v>3</v>
      </c>
      <c r="M6506" s="865">
        <v>13432.285414730895</v>
      </c>
      <c r="N6506" s="866">
        <v>0</v>
      </c>
      <c r="O6506" s="866">
        <v>0</v>
      </c>
      <c r="P6506" s="865">
        <v>0</v>
      </c>
    </row>
    <row r="6507" spans="1:16" ht="33.75" x14ac:dyDescent="0.25">
      <c r="A6507" s="867" t="s">
        <v>7760</v>
      </c>
      <c r="B6507" s="867" t="s">
        <v>3626</v>
      </c>
      <c r="C6507" s="867" t="s">
        <v>3031</v>
      </c>
      <c r="D6507" s="868" t="s">
        <v>7776</v>
      </c>
      <c r="E6507" s="870">
        <v>4200</v>
      </c>
      <c r="F6507" s="869" t="s">
        <v>14961</v>
      </c>
      <c r="G6507" s="868" t="s">
        <v>14960</v>
      </c>
      <c r="H6507" s="867" t="s">
        <v>7756</v>
      </c>
      <c r="I6507" s="867" t="s">
        <v>2892</v>
      </c>
      <c r="J6507" s="867" t="s">
        <v>7773</v>
      </c>
      <c r="K6507" s="866">
        <v>2</v>
      </c>
      <c r="L6507" s="866">
        <v>6</v>
      </c>
      <c r="M6507" s="865">
        <v>26864.570829461791</v>
      </c>
      <c r="N6507" s="866">
        <v>2</v>
      </c>
      <c r="O6507" s="866">
        <v>6</v>
      </c>
      <c r="P6507" s="865">
        <v>26082.9</v>
      </c>
    </row>
    <row r="6508" spans="1:16" ht="33.75" x14ac:dyDescent="0.25">
      <c r="A6508" s="867" t="s">
        <v>7760</v>
      </c>
      <c r="B6508" s="867" t="s">
        <v>3626</v>
      </c>
      <c r="C6508" s="867" t="s">
        <v>3031</v>
      </c>
      <c r="D6508" s="868" t="s">
        <v>14959</v>
      </c>
      <c r="E6508" s="870">
        <v>6500</v>
      </c>
      <c r="F6508" s="869" t="s">
        <v>14958</v>
      </c>
      <c r="G6508" s="868" t="s">
        <v>14957</v>
      </c>
      <c r="H6508" s="867" t="s">
        <v>7817</v>
      </c>
      <c r="I6508" s="867" t="s">
        <v>7937</v>
      </c>
      <c r="J6508" s="867" t="s">
        <v>12140</v>
      </c>
      <c r="K6508" s="866">
        <v>2</v>
      </c>
      <c r="L6508" s="866">
        <v>6</v>
      </c>
      <c r="M6508" s="865">
        <v>41576.121521786103</v>
      </c>
      <c r="N6508" s="866">
        <v>1</v>
      </c>
      <c r="O6508" s="866">
        <v>6</v>
      </c>
      <c r="P6508" s="865">
        <v>39882.9</v>
      </c>
    </row>
    <row r="6509" spans="1:16" ht="33.75" x14ac:dyDescent="0.25">
      <c r="A6509" s="867" t="s">
        <v>7760</v>
      </c>
      <c r="B6509" s="867" t="s">
        <v>3626</v>
      </c>
      <c r="C6509" s="867" t="s">
        <v>3031</v>
      </c>
      <c r="D6509" s="868" t="s">
        <v>8458</v>
      </c>
      <c r="E6509" s="870">
        <v>3200</v>
      </c>
      <c r="F6509" s="869" t="s">
        <v>14956</v>
      </c>
      <c r="G6509" s="868" t="s">
        <v>14955</v>
      </c>
      <c r="H6509" s="867" t="s">
        <v>7756</v>
      </c>
      <c r="I6509" s="867" t="s">
        <v>2704</v>
      </c>
      <c r="J6509" s="867" t="s">
        <v>7792</v>
      </c>
      <c r="K6509" s="866">
        <v>2</v>
      </c>
      <c r="L6509" s="866">
        <v>6</v>
      </c>
      <c r="M6509" s="865">
        <v>20468.244441494699</v>
      </c>
      <c r="N6509" s="866">
        <v>0</v>
      </c>
      <c r="O6509" s="866">
        <v>0</v>
      </c>
      <c r="P6509" s="865">
        <v>0</v>
      </c>
    </row>
    <row r="6510" spans="1:16" ht="33.75" x14ac:dyDescent="0.25">
      <c r="A6510" s="867" t="s">
        <v>7760</v>
      </c>
      <c r="B6510" s="867" t="s">
        <v>3626</v>
      </c>
      <c r="C6510" s="867" t="s">
        <v>3031</v>
      </c>
      <c r="D6510" s="868" t="s">
        <v>8458</v>
      </c>
      <c r="E6510" s="870">
        <v>3200</v>
      </c>
      <c r="F6510" s="869" t="s">
        <v>14954</v>
      </c>
      <c r="G6510" s="868" t="s">
        <v>14953</v>
      </c>
      <c r="H6510" s="867" t="s">
        <v>7796</v>
      </c>
      <c r="I6510" s="867" t="s">
        <v>2786</v>
      </c>
      <c r="J6510" s="867" t="s">
        <v>11888</v>
      </c>
      <c r="K6510" s="866">
        <v>2</v>
      </c>
      <c r="L6510" s="866">
        <v>6</v>
      </c>
      <c r="M6510" s="865">
        <v>20468.244441494699</v>
      </c>
      <c r="N6510" s="866">
        <v>2</v>
      </c>
      <c r="O6510" s="866">
        <v>6</v>
      </c>
      <c r="P6510" s="865">
        <v>20082.900000000001</v>
      </c>
    </row>
    <row r="6511" spans="1:16" ht="33.75" x14ac:dyDescent="0.25">
      <c r="A6511" s="867" t="s">
        <v>7760</v>
      </c>
      <c r="B6511" s="867" t="s">
        <v>3626</v>
      </c>
      <c r="C6511" s="867" t="s">
        <v>3031</v>
      </c>
      <c r="D6511" s="868" t="s">
        <v>8458</v>
      </c>
      <c r="E6511" s="870">
        <v>3200</v>
      </c>
      <c r="F6511" s="869" t="s">
        <v>14952</v>
      </c>
      <c r="G6511" s="868" t="s">
        <v>14951</v>
      </c>
      <c r="H6511" s="867" t="s">
        <v>7756</v>
      </c>
      <c r="I6511" s="867" t="s">
        <v>2883</v>
      </c>
      <c r="J6511" s="867" t="s">
        <v>7836</v>
      </c>
      <c r="K6511" s="866">
        <v>2</v>
      </c>
      <c r="L6511" s="866">
        <v>6</v>
      </c>
      <c r="M6511" s="865">
        <v>20468.244441494699</v>
      </c>
      <c r="N6511" s="866">
        <v>0</v>
      </c>
      <c r="O6511" s="866">
        <v>0</v>
      </c>
      <c r="P6511" s="865">
        <v>0</v>
      </c>
    </row>
    <row r="6512" spans="1:16" ht="33.75" x14ac:dyDescent="0.25">
      <c r="A6512" s="867" t="s">
        <v>7760</v>
      </c>
      <c r="B6512" s="867" t="s">
        <v>3626</v>
      </c>
      <c r="C6512" s="867" t="s">
        <v>3031</v>
      </c>
      <c r="D6512" s="868" t="s">
        <v>8458</v>
      </c>
      <c r="E6512" s="870">
        <v>3200</v>
      </c>
      <c r="F6512" s="869" t="s">
        <v>14950</v>
      </c>
      <c r="G6512" s="868" t="s">
        <v>14949</v>
      </c>
      <c r="H6512" s="867" t="s">
        <v>7796</v>
      </c>
      <c r="I6512" s="867" t="s">
        <v>7801</v>
      </c>
      <c r="J6512" s="867" t="s">
        <v>7800</v>
      </c>
      <c r="K6512" s="866">
        <v>2</v>
      </c>
      <c r="L6512" s="866">
        <v>6</v>
      </c>
      <c r="M6512" s="865">
        <v>20468.244441494699</v>
      </c>
      <c r="N6512" s="866">
        <v>0</v>
      </c>
      <c r="O6512" s="866">
        <v>0</v>
      </c>
      <c r="P6512" s="865">
        <v>0</v>
      </c>
    </row>
    <row r="6513" spans="1:16" ht="33.75" x14ac:dyDescent="0.25">
      <c r="A6513" s="867" t="s">
        <v>7760</v>
      </c>
      <c r="B6513" s="867" t="s">
        <v>3626</v>
      </c>
      <c r="C6513" s="867" t="s">
        <v>3031</v>
      </c>
      <c r="D6513" s="868" t="s">
        <v>13569</v>
      </c>
      <c r="E6513" s="870">
        <v>6500</v>
      </c>
      <c r="F6513" s="869" t="s">
        <v>14948</v>
      </c>
      <c r="G6513" s="868" t="s">
        <v>14947</v>
      </c>
      <c r="H6513" s="867" t="s">
        <v>7756</v>
      </c>
      <c r="I6513" s="867" t="s">
        <v>2703</v>
      </c>
      <c r="J6513" s="867" t="s">
        <v>7985</v>
      </c>
      <c r="K6513" s="866">
        <v>3</v>
      </c>
      <c r="L6513" s="866">
        <v>6</v>
      </c>
      <c r="M6513" s="865">
        <v>41576.121521786103</v>
      </c>
      <c r="N6513" s="866">
        <v>3</v>
      </c>
      <c r="O6513" s="866">
        <v>6</v>
      </c>
      <c r="P6513" s="865">
        <v>39882.9</v>
      </c>
    </row>
    <row r="6514" spans="1:16" ht="33.75" x14ac:dyDescent="0.25">
      <c r="A6514" s="867" t="s">
        <v>7760</v>
      </c>
      <c r="B6514" s="867" t="s">
        <v>3626</v>
      </c>
      <c r="C6514" s="867" t="s">
        <v>3031</v>
      </c>
      <c r="D6514" s="868" t="s">
        <v>8458</v>
      </c>
      <c r="E6514" s="870">
        <v>3200</v>
      </c>
      <c r="F6514" s="869" t="s">
        <v>14946</v>
      </c>
      <c r="G6514" s="868" t="s">
        <v>14945</v>
      </c>
      <c r="H6514" s="867" t="s">
        <v>7756</v>
      </c>
      <c r="I6514" s="867" t="s">
        <v>2883</v>
      </c>
      <c r="J6514" s="867" t="s">
        <v>8358</v>
      </c>
      <c r="K6514" s="866">
        <v>1</v>
      </c>
      <c r="L6514" s="866">
        <v>5</v>
      </c>
      <c r="M6514" s="865">
        <v>17056.870367912248</v>
      </c>
      <c r="N6514" s="866">
        <v>0</v>
      </c>
      <c r="O6514" s="866">
        <v>0</v>
      </c>
      <c r="P6514" s="865">
        <v>0</v>
      </c>
    </row>
    <row r="6515" spans="1:16" ht="33.75" x14ac:dyDescent="0.25">
      <c r="A6515" s="867" t="s">
        <v>7760</v>
      </c>
      <c r="B6515" s="867" t="s">
        <v>3626</v>
      </c>
      <c r="C6515" s="867" t="s">
        <v>3031</v>
      </c>
      <c r="D6515" s="868" t="s">
        <v>7854</v>
      </c>
      <c r="E6515" s="870">
        <v>4200</v>
      </c>
      <c r="F6515" s="869" t="s">
        <v>14944</v>
      </c>
      <c r="G6515" s="868" t="s">
        <v>14943</v>
      </c>
      <c r="H6515" s="867" t="s">
        <v>7796</v>
      </c>
      <c r="I6515" s="867" t="s">
        <v>7822</v>
      </c>
      <c r="J6515" s="867" t="s">
        <v>7881</v>
      </c>
      <c r="K6515" s="866">
        <v>3</v>
      </c>
      <c r="L6515" s="866">
        <v>5</v>
      </c>
      <c r="M6515" s="865">
        <v>17056.870367912248</v>
      </c>
      <c r="N6515" s="866">
        <v>3</v>
      </c>
      <c r="O6515" s="866">
        <v>5</v>
      </c>
      <c r="P6515" s="865">
        <v>21735.75</v>
      </c>
    </row>
    <row r="6516" spans="1:16" ht="33.75" x14ac:dyDescent="0.25">
      <c r="A6516" s="867" t="s">
        <v>7760</v>
      </c>
      <c r="B6516" s="867" t="s">
        <v>3626</v>
      </c>
      <c r="C6516" s="867" t="s">
        <v>3031</v>
      </c>
      <c r="D6516" s="868" t="s">
        <v>8458</v>
      </c>
      <c r="E6516" s="870">
        <v>3200</v>
      </c>
      <c r="F6516" s="869" t="s">
        <v>14942</v>
      </c>
      <c r="G6516" s="868" t="s">
        <v>14941</v>
      </c>
      <c r="H6516" s="867" t="s">
        <v>7796</v>
      </c>
      <c r="I6516" s="867" t="s">
        <v>5168</v>
      </c>
      <c r="J6516" s="867" t="s">
        <v>8100</v>
      </c>
      <c r="K6516" s="866">
        <v>2</v>
      </c>
      <c r="L6516" s="866">
        <v>6</v>
      </c>
      <c r="M6516" s="865">
        <v>20468.244441494699</v>
      </c>
      <c r="N6516" s="866">
        <v>2</v>
      </c>
      <c r="O6516" s="866">
        <v>6</v>
      </c>
      <c r="P6516" s="865">
        <v>20082.900000000001</v>
      </c>
    </row>
    <row r="6517" spans="1:16" ht="33.75" x14ac:dyDescent="0.25">
      <c r="A6517" s="867" t="s">
        <v>7760</v>
      </c>
      <c r="B6517" s="867" t="s">
        <v>3626</v>
      </c>
      <c r="C6517" s="867" t="s">
        <v>3031</v>
      </c>
      <c r="D6517" s="868" t="s">
        <v>8006</v>
      </c>
      <c r="E6517" s="870">
        <v>4200</v>
      </c>
      <c r="F6517" s="869" t="s">
        <v>14940</v>
      </c>
      <c r="G6517" s="868" t="s">
        <v>14939</v>
      </c>
      <c r="H6517" s="867" t="s">
        <v>7796</v>
      </c>
      <c r="I6517" s="867" t="s">
        <v>3544</v>
      </c>
      <c r="J6517" s="867" t="s">
        <v>8199</v>
      </c>
      <c r="K6517" s="866">
        <v>1</v>
      </c>
      <c r="L6517" s="866">
        <v>3</v>
      </c>
      <c r="M6517" s="865">
        <v>13432.285414730895</v>
      </c>
      <c r="N6517" s="866">
        <v>0</v>
      </c>
      <c r="O6517" s="866">
        <v>0</v>
      </c>
      <c r="P6517" s="865">
        <v>0</v>
      </c>
    </row>
    <row r="6518" spans="1:16" ht="33.75" x14ac:dyDescent="0.25">
      <c r="A6518" s="867" t="s">
        <v>7760</v>
      </c>
      <c r="B6518" s="867" t="s">
        <v>3626</v>
      </c>
      <c r="C6518" s="867" t="s">
        <v>3031</v>
      </c>
      <c r="D6518" s="868" t="s">
        <v>8458</v>
      </c>
      <c r="E6518" s="870">
        <v>3200</v>
      </c>
      <c r="F6518" s="869" t="s">
        <v>14938</v>
      </c>
      <c r="G6518" s="868" t="s">
        <v>14937</v>
      </c>
      <c r="H6518" s="867" t="s">
        <v>7756</v>
      </c>
      <c r="I6518" s="867" t="s">
        <v>10858</v>
      </c>
      <c r="J6518" s="867" t="s">
        <v>9316</v>
      </c>
      <c r="K6518" s="866">
        <v>1</v>
      </c>
      <c r="L6518" s="866">
        <v>5</v>
      </c>
      <c r="M6518" s="865">
        <v>17056.870367912248</v>
      </c>
      <c r="N6518" s="866">
        <v>0</v>
      </c>
      <c r="O6518" s="866">
        <v>0</v>
      </c>
      <c r="P6518" s="865">
        <v>0</v>
      </c>
    </row>
    <row r="6519" spans="1:16" ht="33.75" x14ac:dyDescent="0.25">
      <c r="A6519" s="867" t="s">
        <v>7760</v>
      </c>
      <c r="B6519" s="867" t="s">
        <v>3626</v>
      </c>
      <c r="C6519" s="867" t="s">
        <v>3031</v>
      </c>
      <c r="D6519" s="868" t="s">
        <v>11665</v>
      </c>
      <c r="E6519" s="870">
        <v>6500</v>
      </c>
      <c r="F6519" s="869" t="s">
        <v>14936</v>
      </c>
      <c r="G6519" s="868" t="s">
        <v>14935</v>
      </c>
      <c r="H6519" s="867" t="s">
        <v>7817</v>
      </c>
      <c r="I6519" s="867" t="s">
        <v>14934</v>
      </c>
      <c r="J6519" s="867" t="s">
        <v>8199</v>
      </c>
      <c r="K6519" s="866">
        <v>3</v>
      </c>
      <c r="L6519" s="866">
        <v>6</v>
      </c>
      <c r="M6519" s="865">
        <v>41576.121521786103</v>
      </c>
      <c r="N6519" s="866">
        <v>3</v>
      </c>
      <c r="O6519" s="866">
        <v>6</v>
      </c>
      <c r="P6519" s="865">
        <v>39882.9</v>
      </c>
    </row>
    <row r="6520" spans="1:16" ht="33.75" x14ac:dyDescent="0.25">
      <c r="A6520" s="867" t="s">
        <v>7760</v>
      </c>
      <c r="B6520" s="867" t="s">
        <v>3626</v>
      </c>
      <c r="C6520" s="867" t="s">
        <v>3031</v>
      </c>
      <c r="D6520" s="868" t="s">
        <v>8458</v>
      </c>
      <c r="E6520" s="870">
        <v>3200</v>
      </c>
      <c r="F6520" s="869" t="s">
        <v>14933</v>
      </c>
      <c r="G6520" s="868" t="s">
        <v>14932</v>
      </c>
      <c r="H6520" s="867" t="s">
        <v>7796</v>
      </c>
      <c r="I6520" s="867" t="s">
        <v>2745</v>
      </c>
      <c r="J6520" s="867" t="s">
        <v>7971</v>
      </c>
      <c r="K6520" s="866">
        <v>2</v>
      </c>
      <c r="L6520" s="866">
        <v>6</v>
      </c>
      <c r="M6520" s="865">
        <v>20468.244441494699</v>
      </c>
      <c r="N6520" s="866">
        <v>2</v>
      </c>
      <c r="O6520" s="866">
        <v>6</v>
      </c>
      <c r="P6520" s="865">
        <v>20082.900000000001</v>
      </c>
    </row>
    <row r="6521" spans="1:16" ht="33.75" x14ac:dyDescent="0.25">
      <c r="A6521" s="867" t="s">
        <v>7760</v>
      </c>
      <c r="B6521" s="867" t="s">
        <v>3626</v>
      </c>
      <c r="C6521" s="867" t="s">
        <v>3031</v>
      </c>
      <c r="D6521" s="868" t="s">
        <v>8006</v>
      </c>
      <c r="E6521" s="870">
        <v>4200</v>
      </c>
      <c r="F6521" s="869" t="s">
        <v>14931</v>
      </c>
      <c r="G6521" s="868" t="s">
        <v>14930</v>
      </c>
      <c r="H6521" s="867" t="s">
        <v>7756</v>
      </c>
      <c r="I6521" s="867" t="s">
        <v>3544</v>
      </c>
      <c r="J6521" s="867" t="s">
        <v>7773</v>
      </c>
      <c r="K6521" s="866">
        <v>1</v>
      </c>
      <c r="L6521" s="866">
        <v>3</v>
      </c>
      <c r="M6521" s="865">
        <v>13432.285414730895</v>
      </c>
      <c r="N6521" s="866">
        <v>0</v>
      </c>
      <c r="O6521" s="866">
        <v>0</v>
      </c>
      <c r="P6521" s="865">
        <v>0</v>
      </c>
    </row>
    <row r="6522" spans="1:16" ht="33.75" x14ac:dyDescent="0.25">
      <c r="A6522" s="867" t="s">
        <v>7760</v>
      </c>
      <c r="B6522" s="867" t="s">
        <v>3626</v>
      </c>
      <c r="C6522" s="867" t="s">
        <v>3031</v>
      </c>
      <c r="D6522" s="868" t="s">
        <v>7768</v>
      </c>
      <c r="E6522" s="870">
        <v>4200</v>
      </c>
      <c r="F6522" s="869" t="s">
        <v>14929</v>
      </c>
      <c r="G6522" s="868" t="s">
        <v>14928</v>
      </c>
      <c r="H6522" s="867" t="s">
        <v>7756</v>
      </c>
      <c r="I6522" s="867" t="s">
        <v>2733</v>
      </c>
      <c r="J6522" s="867" t="s">
        <v>8224</v>
      </c>
      <c r="K6522" s="866">
        <v>2</v>
      </c>
      <c r="L6522" s="866">
        <v>6</v>
      </c>
      <c r="M6522" s="865">
        <v>20468.244441494699</v>
      </c>
      <c r="N6522" s="866">
        <v>2</v>
      </c>
      <c r="O6522" s="866">
        <v>4</v>
      </c>
      <c r="P6522" s="865">
        <v>17388.599999999999</v>
      </c>
    </row>
    <row r="6523" spans="1:16" ht="33.75" x14ac:dyDescent="0.25">
      <c r="A6523" s="867" t="s">
        <v>7760</v>
      </c>
      <c r="B6523" s="867" t="s">
        <v>3626</v>
      </c>
      <c r="C6523" s="867" t="s">
        <v>3031</v>
      </c>
      <c r="D6523" s="868" t="s">
        <v>8458</v>
      </c>
      <c r="E6523" s="870">
        <v>3200</v>
      </c>
      <c r="F6523" s="869" t="s">
        <v>14927</v>
      </c>
      <c r="G6523" s="868" t="s">
        <v>14926</v>
      </c>
      <c r="H6523" s="867" t="s">
        <v>7756</v>
      </c>
      <c r="I6523" s="867" t="s">
        <v>2676</v>
      </c>
      <c r="J6523" s="867" t="s">
        <v>7783</v>
      </c>
      <c r="K6523" s="866">
        <v>2</v>
      </c>
      <c r="L6523" s="866">
        <v>6</v>
      </c>
      <c r="M6523" s="865">
        <v>20468.244441494699</v>
      </c>
      <c r="N6523" s="866">
        <v>0</v>
      </c>
      <c r="O6523" s="866">
        <v>0</v>
      </c>
      <c r="P6523" s="865">
        <v>0</v>
      </c>
    </row>
    <row r="6524" spans="1:16" ht="33.75" x14ac:dyDescent="0.25">
      <c r="A6524" s="867" t="s">
        <v>7760</v>
      </c>
      <c r="B6524" s="867" t="s">
        <v>3626</v>
      </c>
      <c r="C6524" s="867" t="s">
        <v>3031</v>
      </c>
      <c r="D6524" s="868" t="s">
        <v>7776</v>
      </c>
      <c r="E6524" s="870">
        <v>4200</v>
      </c>
      <c r="F6524" s="869" t="s">
        <v>14925</v>
      </c>
      <c r="G6524" s="868" t="s">
        <v>14924</v>
      </c>
      <c r="H6524" s="867" t="s">
        <v>7756</v>
      </c>
      <c r="I6524" s="867" t="s">
        <v>2892</v>
      </c>
      <c r="J6524" s="867" t="s">
        <v>8342</v>
      </c>
      <c r="K6524" s="866">
        <v>1</v>
      </c>
      <c r="L6524" s="866">
        <v>5</v>
      </c>
      <c r="M6524" s="865">
        <v>17056.870367912248</v>
      </c>
      <c r="N6524" s="866">
        <v>2</v>
      </c>
      <c r="O6524" s="866">
        <v>4</v>
      </c>
      <c r="P6524" s="865">
        <v>17388.599999999999</v>
      </c>
    </row>
    <row r="6525" spans="1:16" ht="33.75" x14ac:dyDescent="0.25">
      <c r="A6525" s="867" t="s">
        <v>7760</v>
      </c>
      <c r="B6525" s="867" t="s">
        <v>3626</v>
      </c>
      <c r="C6525" s="867" t="s">
        <v>3031</v>
      </c>
      <c r="D6525" s="868" t="s">
        <v>7772</v>
      </c>
      <c r="E6525" s="870">
        <v>4200</v>
      </c>
      <c r="F6525" s="869" t="s">
        <v>14923</v>
      </c>
      <c r="G6525" s="868" t="s">
        <v>14922</v>
      </c>
      <c r="H6525" s="867" t="s">
        <v>7796</v>
      </c>
      <c r="I6525" s="867" t="s">
        <v>2745</v>
      </c>
      <c r="J6525" s="867" t="s">
        <v>8321</v>
      </c>
      <c r="K6525" s="866">
        <v>2</v>
      </c>
      <c r="L6525" s="866">
        <v>6</v>
      </c>
      <c r="M6525" s="865">
        <v>20468.244441494699</v>
      </c>
      <c r="N6525" s="866">
        <v>2</v>
      </c>
      <c r="O6525" s="866">
        <v>4</v>
      </c>
      <c r="P6525" s="865">
        <v>17388.599999999999</v>
      </c>
    </row>
    <row r="6526" spans="1:16" ht="33.75" x14ac:dyDescent="0.25">
      <c r="A6526" s="867" t="s">
        <v>7760</v>
      </c>
      <c r="B6526" s="867" t="s">
        <v>3626</v>
      </c>
      <c r="C6526" s="867" t="s">
        <v>3031</v>
      </c>
      <c r="D6526" s="868" t="s">
        <v>14190</v>
      </c>
      <c r="E6526" s="870">
        <v>7500</v>
      </c>
      <c r="F6526" s="869" t="s">
        <v>14921</v>
      </c>
      <c r="G6526" s="868" t="s">
        <v>14920</v>
      </c>
      <c r="H6526" s="867" t="s">
        <v>7756</v>
      </c>
      <c r="I6526" s="867" t="s">
        <v>2883</v>
      </c>
      <c r="J6526" s="867" t="s">
        <v>7809</v>
      </c>
      <c r="K6526" s="866">
        <v>2</v>
      </c>
      <c r="L6526" s="866">
        <v>6</v>
      </c>
      <c r="M6526" s="865">
        <v>47972.447909753195</v>
      </c>
      <c r="N6526" s="866">
        <v>1</v>
      </c>
      <c r="O6526" s="866">
        <v>6</v>
      </c>
      <c r="P6526" s="865">
        <v>45882.9</v>
      </c>
    </row>
    <row r="6527" spans="1:16" ht="33.75" x14ac:dyDescent="0.25">
      <c r="A6527" s="867" t="s">
        <v>7760</v>
      </c>
      <c r="B6527" s="867" t="s">
        <v>3626</v>
      </c>
      <c r="C6527" s="867" t="s">
        <v>3031</v>
      </c>
      <c r="D6527" s="868" t="s">
        <v>8458</v>
      </c>
      <c r="E6527" s="870">
        <v>3200</v>
      </c>
      <c r="F6527" s="869" t="s">
        <v>14919</v>
      </c>
      <c r="G6527" s="868" t="s">
        <v>14918</v>
      </c>
      <c r="H6527" s="867" t="s">
        <v>7796</v>
      </c>
      <c r="I6527" s="867" t="s">
        <v>2745</v>
      </c>
      <c r="J6527" s="867" t="s">
        <v>7783</v>
      </c>
      <c r="K6527" s="866">
        <v>2</v>
      </c>
      <c r="L6527" s="866">
        <v>6</v>
      </c>
      <c r="M6527" s="865">
        <v>20468.244441494699</v>
      </c>
      <c r="N6527" s="866">
        <v>0</v>
      </c>
      <c r="O6527" s="866">
        <v>0</v>
      </c>
      <c r="P6527" s="865">
        <v>0</v>
      </c>
    </row>
    <row r="6528" spans="1:16" ht="33.75" x14ac:dyDescent="0.25">
      <c r="A6528" s="867" t="s">
        <v>7760</v>
      </c>
      <c r="B6528" s="867" t="s">
        <v>3626</v>
      </c>
      <c r="C6528" s="867" t="s">
        <v>3031</v>
      </c>
      <c r="D6528" s="868" t="s">
        <v>8458</v>
      </c>
      <c r="E6528" s="870">
        <v>3200</v>
      </c>
      <c r="F6528" s="869" t="s">
        <v>14917</v>
      </c>
      <c r="G6528" s="868" t="s">
        <v>14916</v>
      </c>
      <c r="H6528" s="867" t="s">
        <v>7756</v>
      </c>
      <c r="I6528" s="867" t="s">
        <v>2892</v>
      </c>
      <c r="J6528" s="867" t="s">
        <v>9500</v>
      </c>
      <c r="K6528" s="866">
        <v>2</v>
      </c>
      <c r="L6528" s="866">
        <v>6</v>
      </c>
      <c r="M6528" s="865">
        <v>20468.244441494699</v>
      </c>
      <c r="N6528" s="866">
        <v>2</v>
      </c>
      <c r="O6528" s="866">
        <v>6</v>
      </c>
      <c r="P6528" s="865">
        <v>20082.900000000001</v>
      </c>
    </row>
    <row r="6529" spans="1:16" ht="33.75" x14ac:dyDescent="0.25">
      <c r="A6529" s="867" t="s">
        <v>7760</v>
      </c>
      <c r="B6529" s="867" t="s">
        <v>3626</v>
      </c>
      <c r="C6529" s="867" t="s">
        <v>3031</v>
      </c>
      <c r="D6529" s="868" t="s">
        <v>8006</v>
      </c>
      <c r="E6529" s="870">
        <v>4200</v>
      </c>
      <c r="F6529" s="869" t="s">
        <v>14915</v>
      </c>
      <c r="G6529" s="868" t="s">
        <v>14914</v>
      </c>
      <c r="H6529" s="867" t="s">
        <v>7796</v>
      </c>
      <c r="I6529" s="867" t="s">
        <v>3544</v>
      </c>
      <c r="J6529" s="867" t="s">
        <v>8199</v>
      </c>
      <c r="K6529" s="866">
        <v>1</v>
      </c>
      <c r="L6529" s="866">
        <v>3</v>
      </c>
      <c r="M6529" s="865">
        <v>13432.285414730895</v>
      </c>
      <c r="N6529" s="866">
        <v>0</v>
      </c>
      <c r="O6529" s="866">
        <v>0</v>
      </c>
      <c r="P6529" s="865">
        <v>0</v>
      </c>
    </row>
    <row r="6530" spans="1:16" ht="33.75" x14ac:dyDescent="0.25">
      <c r="A6530" s="867" t="s">
        <v>7760</v>
      </c>
      <c r="B6530" s="867" t="s">
        <v>3626</v>
      </c>
      <c r="C6530" s="867" t="s">
        <v>3031</v>
      </c>
      <c r="D6530" s="868" t="s">
        <v>8458</v>
      </c>
      <c r="E6530" s="870">
        <v>3200</v>
      </c>
      <c r="F6530" s="869" t="s">
        <v>14913</v>
      </c>
      <c r="G6530" s="868" t="s">
        <v>14912</v>
      </c>
      <c r="H6530" s="867" t="s">
        <v>7756</v>
      </c>
      <c r="I6530" s="867" t="s">
        <v>2892</v>
      </c>
      <c r="J6530" s="867" t="s">
        <v>7888</v>
      </c>
      <c r="K6530" s="866">
        <v>2</v>
      </c>
      <c r="L6530" s="866">
        <v>6</v>
      </c>
      <c r="M6530" s="865">
        <v>20468.244441494699</v>
      </c>
      <c r="N6530" s="866">
        <v>2</v>
      </c>
      <c r="O6530" s="866">
        <v>6</v>
      </c>
      <c r="P6530" s="865">
        <v>20082.900000000001</v>
      </c>
    </row>
    <row r="6531" spans="1:16" ht="33.75" x14ac:dyDescent="0.25">
      <c r="A6531" s="867" t="s">
        <v>7760</v>
      </c>
      <c r="B6531" s="867" t="s">
        <v>3626</v>
      </c>
      <c r="C6531" s="867" t="s">
        <v>3031</v>
      </c>
      <c r="D6531" s="868" t="s">
        <v>7776</v>
      </c>
      <c r="E6531" s="870">
        <v>4200</v>
      </c>
      <c r="F6531" s="869" t="s">
        <v>14911</v>
      </c>
      <c r="G6531" s="868" t="s">
        <v>14910</v>
      </c>
      <c r="H6531" s="867" t="s">
        <v>7756</v>
      </c>
      <c r="I6531" s="867" t="s">
        <v>2892</v>
      </c>
      <c r="J6531" s="867" t="s">
        <v>7971</v>
      </c>
      <c r="K6531" s="866">
        <v>2</v>
      </c>
      <c r="L6531" s="866">
        <v>6</v>
      </c>
      <c r="M6531" s="865">
        <v>26864.570829461791</v>
      </c>
      <c r="N6531" s="866">
        <v>2</v>
      </c>
      <c r="O6531" s="866">
        <v>6</v>
      </c>
      <c r="P6531" s="865">
        <v>26082.9</v>
      </c>
    </row>
    <row r="6532" spans="1:16" ht="33.75" x14ac:dyDescent="0.25">
      <c r="A6532" s="867" t="s">
        <v>7760</v>
      </c>
      <c r="B6532" s="867" t="s">
        <v>3626</v>
      </c>
      <c r="C6532" s="867" t="s">
        <v>3031</v>
      </c>
      <c r="D6532" s="868" t="s">
        <v>8458</v>
      </c>
      <c r="E6532" s="870">
        <v>3200</v>
      </c>
      <c r="F6532" s="869" t="s">
        <v>14909</v>
      </c>
      <c r="G6532" s="868" t="s">
        <v>14908</v>
      </c>
      <c r="H6532" s="867"/>
      <c r="I6532" s="867"/>
      <c r="J6532" s="867"/>
      <c r="K6532" s="866">
        <v>2</v>
      </c>
      <c r="L6532" s="866">
        <v>6</v>
      </c>
      <c r="M6532" s="865">
        <v>20468.244441494699</v>
      </c>
      <c r="N6532" s="866">
        <v>0</v>
      </c>
      <c r="O6532" s="866">
        <v>0</v>
      </c>
      <c r="P6532" s="865">
        <v>0</v>
      </c>
    </row>
    <row r="6533" spans="1:16" x14ac:dyDescent="0.25">
      <c r="A6533" s="1772" t="s">
        <v>2848</v>
      </c>
      <c r="B6533" s="1772"/>
      <c r="C6533" s="1772"/>
      <c r="D6533" s="1772"/>
      <c r="E6533" s="1772"/>
      <c r="F6533" s="1772" t="s">
        <v>378</v>
      </c>
      <c r="G6533" s="1772"/>
      <c r="H6533" s="1772"/>
      <c r="I6533" s="1772"/>
      <c r="J6533" s="1772"/>
      <c r="K6533" s="1771" t="s">
        <v>2847</v>
      </c>
      <c r="L6533" s="1771"/>
      <c r="M6533" s="1771"/>
      <c r="N6533" s="1771" t="s">
        <v>2846</v>
      </c>
      <c r="O6533" s="1771"/>
      <c r="P6533" s="1771"/>
    </row>
    <row r="6534" spans="1:16" ht="73.5" customHeight="1" x14ac:dyDescent="0.25">
      <c r="A6534" s="1535" t="s">
        <v>2845</v>
      </c>
      <c r="B6534" s="1535" t="s">
        <v>5</v>
      </c>
      <c r="C6534" s="1535" t="s">
        <v>2844</v>
      </c>
      <c r="D6534" s="1535" t="s">
        <v>2843</v>
      </c>
      <c r="E6534" s="1536" t="s">
        <v>2842</v>
      </c>
      <c r="F6534" s="1537" t="s">
        <v>2841</v>
      </c>
      <c r="G6534" s="1540" t="s">
        <v>2840</v>
      </c>
      <c r="H6534" s="1535" t="s">
        <v>2839</v>
      </c>
      <c r="I6534" s="1535" t="s">
        <v>2838</v>
      </c>
      <c r="J6534" s="1535" t="s">
        <v>2837</v>
      </c>
      <c r="K6534" s="1538" t="s">
        <v>2836</v>
      </c>
      <c r="L6534" s="1538" t="s">
        <v>2835</v>
      </c>
      <c r="M6534" s="1539" t="s">
        <v>2834</v>
      </c>
      <c r="N6534" s="1538" t="s">
        <v>2836</v>
      </c>
      <c r="O6534" s="1538" t="s">
        <v>2835</v>
      </c>
      <c r="P6534" s="1539" t="s">
        <v>2834</v>
      </c>
    </row>
    <row r="6535" spans="1:16" ht="33.75" x14ac:dyDescent="0.25">
      <c r="A6535" s="867" t="s">
        <v>7760</v>
      </c>
      <c r="B6535" s="867" t="s">
        <v>3626</v>
      </c>
      <c r="C6535" s="867" t="s">
        <v>3031</v>
      </c>
      <c r="D6535" s="868" t="s">
        <v>14907</v>
      </c>
      <c r="E6535" s="870">
        <v>5500</v>
      </c>
      <c r="F6535" s="869" t="s">
        <v>14906</v>
      </c>
      <c r="G6535" s="868" t="s">
        <v>14905</v>
      </c>
      <c r="H6535" s="867"/>
      <c r="I6535" s="867"/>
      <c r="J6535" s="867"/>
      <c r="K6535" s="866">
        <v>2</v>
      </c>
      <c r="L6535" s="866">
        <v>6</v>
      </c>
      <c r="M6535" s="865">
        <v>35179.795133819011</v>
      </c>
      <c r="N6535" s="866">
        <v>1</v>
      </c>
      <c r="O6535" s="866">
        <v>6</v>
      </c>
      <c r="P6535" s="865">
        <v>33882.9</v>
      </c>
    </row>
    <row r="6536" spans="1:16" ht="33.75" x14ac:dyDescent="0.25">
      <c r="A6536" s="867" t="s">
        <v>7760</v>
      </c>
      <c r="B6536" s="867" t="s">
        <v>3626</v>
      </c>
      <c r="C6536" s="867" t="s">
        <v>3031</v>
      </c>
      <c r="D6536" s="868" t="s">
        <v>7863</v>
      </c>
      <c r="E6536" s="870">
        <v>2500</v>
      </c>
      <c r="F6536" s="869" t="s">
        <v>14904</v>
      </c>
      <c r="G6536" s="868" t="s">
        <v>14903</v>
      </c>
      <c r="H6536" s="867" t="s">
        <v>7756</v>
      </c>
      <c r="I6536" s="867" t="s">
        <v>2892</v>
      </c>
      <c r="J6536" s="867" t="s">
        <v>7894</v>
      </c>
      <c r="K6536" s="866">
        <v>2</v>
      </c>
      <c r="L6536" s="866">
        <v>6</v>
      </c>
      <c r="M6536" s="865">
        <v>15990.815969917732</v>
      </c>
      <c r="N6536" s="866">
        <v>3</v>
      </c>
      <c r="O6536" s="866">
        <v>6</v>
      </c>
      <c r="P6536" s="865">
        <v>15882.9</v>
      </c>
    </row>
    <row r="6537" spans="1:16" ht="33.75" x14ac:dyDescent="0.25">
      <c r="A6537" s="867" t="s">
        <v>7760</v>
      </c>
      <c r="B6537" s="867" t="s">
        <v>3626</v>
      </c>
      <c r="C6537" s="867" t="s">
        <v>3031</v>
      </c>
      <c r="D6537" s="868" t="s">
        <v>7776</v>
      </c>
      <c r="E6537" s="870">
        <v>4200</v>
      </c>
      <c r="F6537" s="869" t="s">
        <v>14902</v>
      </c>
      <c r="G6537" s="868" t="s">
        <v>14901</v>
      </c>
      <c r="H6537" s="867" t="s">
        <v>7756</v>
      </c>
      <c r="I6537" s="867" t="s">
        <v>2745</v>
      </c>
      <c r="J6537" s="867" t="s">
        <v>7894</v>
      </c>
      <c r="K6537" s="866">
        <v>3</v>
      </c>
      <c r="L6537" s="866">
        <v>7</v>
      </c>
      <c r="M6537" s="865">
        <v>31341.999301038755</v>
      </c>
      <c r="N6537" s="866">
        <v>2</v>
      </c>
      <c r="O6537" s="866">
        <v>6</v>
      </c>
      <c r="P6537" s="865">
        <v>26082.9</v>
      </c>
    </row>
    <row r="6538" spans="1:16" ht="33.75" x14ac:dyDescent="0.25">
      <c r="A6538" s="867" t="s">
        <v>7760</v>
      </c>
      <c r="B6538" s="867" t="s">
        <v>3626</v>
      </c>
      <c r="C6538" s="867" t="s">
        <v>3031</v>
      </c>
      <c r="D6538" s="868" t="s">
        <v>8458</v>
      </c>
      <c r="E6538" s="870">
        <v>3200</v>
      </c>
      <c r="F6538" s="869" t="s">
        <v>14900</v>
      </c>
      <c r="G6538" s="868" t="s">
        <v>14899</v>
      </c>
      <c r="H6538" s="867" t="s">
        <v>7796</v>
      </c>
      <c r="I6538" s="867" t="s">
        <v>2745</v>
      </c>
      <c r="J6538" s="867" t="s">
        <v>8178</v>
      </c>
      <c r="K6538" s="866">
        <v>2</v>
      </c>
      <c r="L6538" s="866">
        <v>6</v>
      </c>
      <c r="M6538" s="865">
        <v>20468.244441494699</v>
      </c>
      <c r="N6538" s="866">
        <v>0</v>
      </c>
      <c r="O6538" s="866">
        <v>0</v>
      </c>
      <c r="P6538" s="865">
        <v>0</v>
      </c>
    </row>
    <row r="6539" spans="1:16" ht="33.75" x14ac:dyDescent="0.25">
      <c r="A6539" s="867" t="s">
        <v>7760</v>
      </c>
      <c r="B6539" s="867" t="s">
        <v>3626</v>
      </c>
      <c r="C6539" s="867" t="s">
        <v>3031</v>
      </c>
      <c r="D6539" s="868" t="s">
        <v>7776</v>
      </c>
      <c r="E6539" s="870">
        <v>4200</v>
      </c>
      <c r="F6539" s="869" t="s">
        <v>14898</v>
      </c>
      <c r="G6539" s="868" t="s">
        <v>14897</v>
      </c>
      <c r="H6539" s="867" t="s">
        <v>7756</v>
      </c>
      <c r="I6539" s="867" t="s">
        <v>2892</v>
      </c>
      <c r="J6539" s="867" t="s">
        <v>7964</v>
      </c>
      <c r="K6539" s="866">
        <v>2</v>
      </c>
      <c r="L6539" s="866">
        <v>6</v>
      </c>
      <c r="M6539" s="865">
        <v>26864.570829461791</v>
      </c>
      <c r="N6539" s="866">
        <v>2</v>
      </c>
      <c r="O6539" s="866">
        <v>6</v>
      </c>
      <c r="P6539" s="865">
        <v>26082.9</v>
      </c>
    </row>
    <row r="6540" spans="1:16" ht="33.75" x14ac:dyDescent="0.25">
      <c r="A6540" s="867" t="s">
        <v>7760</v>
      </c>
      <c r="B6540" s="867" t="s">
        <v>3626</v>
      </c>
      <c r="C6540" s="867" t="s">
        <v>3031</v>
      </c>
      <c r="D6540" s="868" t="s">
        <v>8006</v>
      </c>
      <c r="E6540" s="870">
        <v>4200</v>
      </c>
      <c r="F6540" s="869" t="s">
        <v>14896</v>
      </c>
      <c r="G6540" s="868" t="s">
        <v>14895</v>
      </c>
      <c r="H6540" s="867" t="s">
        <v>7756</v>
      </c>
      <c r="I6540" s="867" t="s">
        <v>2772</v>
      </c>
      <c r="J6540" s="867" t="s">
        <v>7792</v>
      </c>
      <c r="K6540" s="866">
        <v>1</v>
      </c>
      <c r="L6540" s="866">
        <v>3</v>
      </c>
      <c r="M6540" s="865">
        <v>13432.285414730895</v>
      </c>
      <c r="N6540" s="866">
        <v>0</v>
      </c>
      <c r="O6540" s="866">
        <v>0</v>
      </c>
      <c r="P6540" s="865">
        <v>0</v>
      </c>
    </row>
    <row r="6541" spans="1:16" ht="33.75" x14ac:dyDescent="0.25">
      <c r="A6541" s="867" t="s">
        <v>7760</v>
      </c>
      <c r="B6541" s="867" t="s">
        <v>3626</v>
      </c>
      <c r="C6541" s="867" t="s">
        <v>3031</v>
      </c>
      <c r="D6541" s="868" t="s">
        <v>8458</v>
      </c>
      <c r="E6541" s="870">
        <v>3200</v>
      </c>
      <c r="F6541" s="869" t="s">
        <v>14894</v>
      </c>
      <c r="G6541" s="868" t="s">
        <v>14893</v>
      </c>
      <c r="H6541" s="867" t="s">
        <v>7756</v>
      </c>
      <c r="I6541" s="867" t="s">
        <v>2892</v>
      </c>
      <c r="J6541" s="867" t="s">
        <v>8865</v>
      </c>
      <c r="K6541" s="866">
        <v>2</v>
      </c>
      <c r="L6541" s="866">
        <v>6</v>
      </c>
      <c r="M6541" s="865">
        <v>20468.244441494699</v>
      </c>
      <c r="N6541" s="866">
        <v>2</v>
      </c>
      <c r="O6541" s="866">
        <v>6</v>
      </c>
      <c r="P6541" s="865">
        <v>20082.900000000001</v>
      </c>
    </row>
    <row r="6542" spans="1:16" ht="33.75" x14ac:dyDescent="0.25">
      <c r="A6542" s="867" t="s">
        <v>7760</v>
      </c>
      <c r="B6542" s="867" t="s">
        <v>3626</v>
      </c>
      <c r="C6542" s="867" t="s">
        <v>3031</v>
      </c>
      <c r="D6542" s="868" t="s">
        <v>7776</v>
      </c>
      <c r="E6542" s="870">
        <v>4200</v>
      </c>
      <c r="F6542" s="869" t="s">
        <v>14892</v>
      </c>
      <c r="G6542" s="868" t="s">
        <v>14891</v>
      </c>
      <c r="H6542" s="867" t="s">
        <v>7796</v>
      </c>
      <c r="I6542" s="867" t="s">
        <v>2745</v>
      </c>
      <c r="J6542" s="867" t="s">
        <v>7783</v>
      </c>
      <c r="K6542" s="866">
        <v>2</v>
      </c>
      <c r="L6542" s="866">
        <v>6</v>
      </c>
      <c r="M6542" s="865">
        <v>20468.244441494699</v>
      </c>
      <c r="N6542" s="866">
        <v>2</v>
      </c>
      <c r="O6542" s="866">
        <v>4</v>
      </c>
      <c r="P6542" s="865">
        <v>17388.599999999999</v>
      </c>
    </row>
    <row r="6543" spans="1:16" ht="33.75" x14ac:dyDescent="0.25">
      <c r="A6543" s="867" t="s">
        <v>7760</v>
      </c>
      <c r="B6543" s="867" t="s">
        <v>3626</v>
      </c>
      <c r="C6543" s="867" t="s">
        <v>3031</v>
      </c>
      <c r="D6543" s="868" t="s">
        <v>7829</v>
      </c>
      <c r="E6543" s="870">
        <v>3200</v>
      </c>
      <c r="F6543" s="869" t="s">
        <v>14890</v>
      </c>
      <c r="G6543" s="868" t="s">
        <v>14889</v>
      </c>
      <c r="H6543" s="867" t="s">
        <v>7796</v>
      </c>
      <c r="I6543" s="867" t="s">
        <v>7822</v>
      </c>
      <c r="J6543" s="867" t="s">
        <v>7894</v>
      </c>
      <c r="K6543" s="866">
        <v>3</v>
      </c>
      <c r="L6543" s="866">
        <v>5</v>
      </c>
      <c r="M6543" s="865">
        <v>17056.870367912248</v>
      </c>
      <c r="N6543" s="866">
        <v>2</v>
      </c>
      <c r="O6543" s="866">
        <v>4</v>
      </c>
      <c r="P6543" s="865">
        <v>13388.6</v>
      </c>
    </row>
    <row r="6544" spans="1:16" ht="33.75" x14ac:dyDescent="0.25">
      <c r="A6544" s="867" t="s">
        <v>7760</v>
      </c>
      <c r="B6544" s="867" t="s">
        <v>3626</v>
      </c>
      <c r="C6544" s="867" t="s">
        <v>3031</v>
      </c>
      <c r="D6544" s="868" t="s">
        <v>8006</v>
      </c>
      <c r="E6544" s="870">
        <v>4200</v>
      </c>
      <c r="F6544" s="869" t="s">
        <v>14888</v>
      </c>
      <c r="G6544" s="868" t="s">
        <v>14887</v>
      </c>
      <c r="H6544" s="867"/>
      <c r="I6544" s="867"/>
      <c r="J6544" s="867"/>
      <c r="K6544" s="866">
        <v>1</v>
      </c>
      <c r="L6544" s="866">
        <v>1</v>
      </c>
      <c r="M6544" s="865">
        <v>4477.4284715769645</v>
      </c>
      <c r="N6544" s="866">
        <v>0</v>
      </c>
      <c r="O6544" s="866">
        <v>0</v>
      </c>
      <c r="P6544" s="865">
        <v>0</v>
      </c>
    </row>
    <row r="6545" spans="1:16" ht="33.75" x14ac:dyDescent="0.25">
      <c r="A6545" s="867" t="s">
        <v>7760</v>
      </c>
      <c r="B6545" s="867" t="s">
        <v>3626</v>
      </c>
      <c r="C6545" s="867" t="s">
        <v>3031</v>
      </c>
      <c r="D6545" s="868" t="s">
        <v>8458</v>
      </c>
      <c r="E6545" s="870">
        <v>3200</v>
      </c>
      <c r="F6545" s="869" t="s">
        <v>14886</v>
      </c>
      <c r="G6545" s="868" t="s">
        <v>14885</v>
      </c>
      <c r="H6545" s="867" t="s">
        <v>7756</v>
      </c>
      <c r="I6545" s="867" t="s">
        <v>2703</v>
      </c>
      <c r="J6545" s="867" t="s">
        <v>7800</v>
      </c>
      <c r="K6545" s="866">
        <v>2</v>
      </c>
      <c r="L6545" s="866">
        <v>6</v>
      </c>
      <c r="M6545" s="865">
        <v>20468.244441494699</v>
      </c>
      <c r="N6545" s="866">
        <v>0</v>
      </c>
      <c r="O6545" s="866">
        <v>0</v>
      </c>
      <c r="P6545" s="865">
        <v>0</v>
      </c>
    </row>
    <row r="6546" spans="1:16" ht="33.75" x14ac:dyDescent="0.25">
      <c r="A6546" s="867" t="s">
        <v>7760</v>
      </c>
      <c r="B6546" s="867" t="s">
        <v>3626</v>
      </c>
      <c r="C6546" s="867" t="s">
        <v>3031</v>
      </c>
      <c r="D6546" s="868" t="s">
        <v>8006</v>
      </c>
      <c r="E6546" s="870">
        <v>4200</v>
      </c>
      <c r="F6546" s="869" t="s">
        <v>14884</v>
      </c>
      <c r="G6546" s="868" t="s">
        <v>14883</v>
      </c>
      <c r="H6546" s="867" t="s">
        <v>7756</v>
      </c>
      <c r="I6546" s="867" t="s">
        <v>3544</v>
      </c>
      <c r="J6546" s="867" t="s">
        <v>7967</v>
      </c>
      <c r="K6546" s="866">
        <v>1</v>
      </c>
      <c r="L6546" s="866">
        <v>3</v>
      </c>
      <c r="M6546" s="865">
        <v>13432.285414730895</v>
      </c>
      <c r="N6546" s="866">
        <v>0</v>
      </c>
      <c r="O6546" s="866">
        <v>0</v>
      </c>
      <c r="P6546" s="865">
        <v>0</v>
      </c>
    </row>
    <row r="6547" spans="1:16" ht="33.75" x14ac:dyDescent="0.25">
      <c r="A6547" s="867" t="s">
        <v>7760</v>
      </c>
      <c r="B6547" s="867" t="s">
        <v>3626</v>
      </c>
      <c r="C6547" s="867" t="s">
        <v>3031</v>
      </c>
      <c r="D6547" s="868" t="s">
        <v>8458</v>
      </c>
      <c r="E6547" s="870">
        <v>3200</v>
      </c>
      <c r="F6547" s="869" t="s">
        <v>14882</v>
      </c>
      <c r="G6547" s="868" t="s">
        <v>14881</v>
      </c>
      <c r="H6547" s="867" t="s">
        <v>7756</v>
      </c>
      <c r="I6547" s="867" t="s">
        <v>2892</v>
      </c>
      <c r="J6547" s="867" t="s">
        <v>8036</v>
      </c>
      <c r="K6547" s="866">
        <v>2</v>
      </c>
      <c r="L6547" s="866">
        <v>6</v>
      </c>
      <c r="M6547" s="865">
        <v>20468.244441494699</v>
      </c>
      <c r="N6547" s="866">
        <v>2</v>
      </c>
      <c r="O6547" s="866">
        <v>6</v>
      </c>
      <c r="P6547" s="865">
        <v>20082.900000000001</v>
      </c>
    </row>
    <row r="6548" spans="1:16" ht="33.75" x14ac:dyDescent="0.25">
      <c r="A6548" s="867" t="s">
        <v>7760</v>
      </c>
      <c r="B6548" s="867" t="s">
        <v>3626</v>
      </c>
      <c r="C6548" s="867" t="s">
        <v>3031</v>
      </c>
      <c r="D6548" s="868" t="s">
        <v>8006</v>
      </c>
      <c r="E6548" s="870">
        <v>4200</v>
      </c>
      <c r="F6548" s="869" t="s">
        <v>14880</v>
      </c>
      <c r="G6548" s="868" t="s">
        <v>14879</v>
      </c>
      <c r="H6548" s="867" t="s">
        <v>7796</v>
      </c>
      <c r="I6548" s="867" t="s">
        <v>8200</v>
      </c>
      <c r="J6548" s="867" t="s">
        <v>8199</v>
      </c>
      <c r="K6548" s="866">
        <v>2</v>
      </c>
      <c r="L6548" s="866">
        <v>6</v>
      </c>
      <c r="M6548" s="865">
        <v>26864.570829461791</v>
      </c>
      <c r="N6548" s="866">
        <v>1</v>
      </c>
      <c r="O6548" s="866">
        <v>6</v>
      </c>
      <c r="P6548" s="865">
        <v>26082.9</v>
      </c>
    </row>
    <row r="6549" spans="1:16" ht="33.75" x14ac:dyDescent="0.25">
      <c r="A6549" s="867" t="s">
        <v>7760</v>
      </c>
      <c r="B6549" s="867" t="s">
        <v>3626</v>
      </c>
      <c r="C6549" s="867" t="s">
        <v>3031</v>
      </c>
      <c r="D6549" s="868" t="s">
        <v>8458</v>
      </c>
      <c r="E6549" s="870">
        <v>3200</v>
      </c>
      <c r="F6549" s="869" t="s">
        <v>14878</v>
      </c>
      <c r="G6549" s="868" t="s">
        <v>14877</v>
      </c>
      <c r="H6549" s="867" t="s">
        <v>7796</v>
      </c>
      <c r="I6549" s="867" t="s">
        <v>2745</v>
      </c>
      <c r="J6549" s="867" t="s">
        <v>7783</v>
      </c>
      <c r="K6549" s="866">
        <v>1</v>
      </c>
      <c r="L6549" s="866">
        <v>5</v>
      </c>
      <c r="M6549" s="865">
        <v>17056.870367912248</v>
      </c>
      <c r="N6549" s="866">
        <v>0</v>
      </c>
      <c r="O6549" s="866">
        <v>0</v>
      </c>
      <c r="P6549" s="865">
        <v>0</v>
      </c>
    </row>
    <row r="6550" spans="1:16" ht="33.75" x14ac:dyDescent="0.25">
      <c r="A6550" s="867" t="s">
        <v>7760</v>
      </c>
      <c r="B6550" s="867" t="s">
        <v>3626</v>
      </c>
      <c r="C6550" s="867" t="s">
        <v>3031</v>
      </c>
      <c r="D6550" s="868" t="s">
        <v>7791</v>
      </c>
      <c r="E6550" s="870">
        <v>4200</v>
      </c>
      <c r="F6550" s="869" t="s">
        <v>14876</v>
      </c>
      <c r="G6550" s="868" t="s">
        <v>14875</v>
      </c>
      <c r="H6550" s="867" t="s">
        <v>7796</v>
      </c>
      <c r="I6550" s="867" t="s">
        <v>2745</v>
      </c>
      <c r="J6550" s="867" t="s">
        <v>7836</v>
      </c>
      <c r="K6550" s="866">
        <v>2</v>
      </c>
      <c r="L6550" s="866">
        <v>6</v>
      </c>
      <c r="M6550" s="865">
        <v>26864.570829461791</v>
      </c>
      <c r="N6550" s="866">
        <v>2</v>
      </c>
      <c r="O6550" s="866">
        <v>4</v>
      </c>
      <c r="P6550" s="865">
        <v>17388.599999999999</v>
      </c>
    </row>
    <row r="6551" spans="1:16" ht="33.75" x14ac:dyDescent="0.25">
      <c r="A6551" s="867" t="s">
        <v>7760</v>
      </c>
      <c r="B6551" s="867" t="s">
        <v>3626</v>
      </c>
      <c r="C6551" s="867" t="s">
        <v>3031</v>
      </c>
      <c r="D6551" s="868" t="s">
        <v>8458</v>
      </c>
      <c r="E6551" s="870">
        <v>3200</v>
      </c>
      <c r="F6551" s="869" t="s">
        <v>14874</v>
      </c>
      <c r="G6551" s="868" t="s">
        <v>14873</v>
      </c>
      <c r="H6551" s="867" t="s">
        <v>7796</v>
      </c>
      <c r="I6551" s="867" t="s">
        <v>2786</v>
      </c>
      <c r="J6551" s="867" t="s">
        <v>11888</v>
      </c>
      <c r="K6551" s="866">
        <v>2</v>
      </c>
      <c r="L6551" s="866">
        <v>6</v>
      </c>
      <c r="M6551" s="865">
        <v>20468.244441494699</v>
      </c>
      <c r="N6551" s="866">
        <v>0</v>
      </c>
      <c r="O6551" s="866">
        <v>0</v>
      </c>
      <c r="P6551" s="865">
        <v>0</v>
      </c>
    </row>
    <row r="6552" spans="1:16" ht="33.75" x14ac:dyDescent="0.25">
      <c r="A6552" s="867" t="s">
        <v>7760</v>
      </c>
      <c r="B6552" s="867" t="s">
        <v>3626</v>
      </c>
      <c r="C6552" s="867" t="s">
        <v>3031</v>
      </c>
      <c r="D6552" s="868" t="s">
        <v>14872</v>
      </c>
      <c r="E6552" s="870">
        <v>7500</v>
      </c>
      <c r="F6552" s="869" t="s">
        <v>14871</v>
      </c>
      <c r="G6552" s="868" t="s">
        <v>14870</v>
      </c>
      <c r="H6552" s="867" t="s">
        <v>7756</v>
      </c>
      <c r="I6552" s="867" t="s">
        <v>13484</v>
      </c>
      <c r="J6552" s="867" t="s">
        <v>7805</v>
      </c>
      <c r="K6552" s="866">
        <v>2</v>
      </c>
      <c r="L6552" s="866">
        <v>6</v>
      </c>
      <c r="M6552" s="865">
        <v>47972.447909753195</v>
      </c>
      <c r="N6552" s="866">
        <v>1</v>
      </c>
      <c r="O6552" s="866">
        <v>6</v>
      </c>
      <c r="P6552" s="865">
        <v>45882.9</v>
      </c>
    </row>
    <row r="6553" spans="1:16" ht="33.75" x14ac:dyDescent="0.25">
      <c r="A6553" s="867" t="s">
        <v>7760</v>
      </c>
      <c r="B6553" s="867" t="s">
        <v>3626</v>
      </c>
      <c r="C6553" s="867" t="s">
        <v>3031</v>
      </c>
      <c r="D6553" s="868" t="s">
        <v>7776</v>
      </c>
      <c r="E6553" s="870">
        <v>4200</v>
      </c>
      <c r="F6553" s="869" t="s">
        <v>14869</v>
      </c>
      <c r="G6553" s="868" t="s">
        <v>14868</v>
      </c>
      <c r="H6553" s="867" t="s">
        <v>7756</v>
      </c>
      <c r="I6553" s="867" t="s">
        <v>14867</v>
      </c>
      <c r="J6553" s="867" t="s">
        <v>7809</v>
      </c>
      <c r="K6553" s="866">
        <v>2</v>
      </c>
      <c r="L6553" s="866">
        <v>6</v>
      </c>
      <c r="M6553" s="865">
        <v>26864.570829461791</v>
      </c>
      <c r="N6553" s="866">
        <v>0</v>
      </c>
      <c r="O6553" s="866">
        <v>0</v>
      </c>
      <c r="P6553" s="865">
        <v>0</v>
      </c>
    </row>
    <row r="6554" spans="1:16" ht="33.75" x14ac:dyDescent="0.25">
      <c r="A6554" s="867" t="s">
        <v>7760</v>
      </c>
      <c r="B6554" s="867" t="s">
        <v>3626</v>
      </c>
      <c r="C6554" s="867" t="s">
        <v>3031</v>
      </c>
      <c r="D6554" s="868" t="s">
        <v>7829</v>
      </c>
      <c r="E6554" s="870">
        <v>3200</v>
      </c>
      <c r="F6554" s="869" t="s">
        <v>14866</v>
      </c>
      <c r="G6554" s="868" t="s">
        <v>14865</v>
      </c>
      <c r="H6554" s="867" t="s">
        <v>7756</v>
      </c>
      <c r="I6554" s="867" t="s">
        <v>2892</v>
      </c>
      <c r="J6554" s="867" t="s">
        <v>7894</v>
      </c>
      <c r="K6554" s="866">
        <v>3</v>
      </c>
      <c r="L6554" s="866">
        <v>5</v>
      </c>
      <c r="M6554" s="865">
        <v>17056.870367912248</v>
      </c>
      <c r="N6554" s="866">
        <v>0</v>
      </c>
      <c r="O6554" s="866">
        <v>0</v>
      </c>
      <c r="P6554" s="865">
        <v>0</v>
      </c>
    </row>
    <row r="6555" spans="1:16" ht="33.75" x14ac:dyDescent="0.25">
      <c r="A6555" s="867" t="s">
        <v>7760</v>
      </c>
      <c r="B6555" s="867" t="s">
        <v>3626</v>
      </c>
      <c r="C6555" s="867" t="s">
        <v>3031</v>
      </c>
      <c r="D6555" s="868" t="s">
        <v>7854</v>
      </c>
      <c r="E6555" s="870">
        <v>4200</v>
      </c>
      <c r="F6555" s="869" t="s">
        <v>14864</v>
      </c>
      <c r="G6555" s="868" t="s">
        <v>14863</v>
      </c>
      <c r="H6555" s="867" t="s">
        <v>7756</v>
      </c>
      <c r="I6555" s="867" t="s">
        <v>2745</v>
      </c>
      <c r="J6555" s="867" t="s">
        <v>8342</v>
      </c>
      <c r="K6555" s="866">
        <v>2</v>
      </c>
      <c r="L6555" s="866">
        <v>6</v>
      </c>
      <c r="M6555" s="865">
        <v>26864.570829461791</v>
      </c>
      <c r="N6555" s="866">
        <v>3</v>
      </c>
      <c r="O6555" s="866">
        <v>5</v>
      </c>
      <c r="P6555" s="865">
        <v>21735.75</v>
      </c>
    </row>
    <row r="6556" spans="1:16" ht="33.75" x14ac:dyDescent="0.25">
      <c r="A6556" s="867" t="s">
        <v>7760</v>
      </c>
      <c r="B6556" s="867" t="s">
        <v>3626</v>
      </c>
      <c r="C6556" s="867" t="s">
        <v>3031</v>
      </c>
      <c r="D6556" s="868" t="s">
        <v>7776</v>
      </c>
      <c r="E6556" s="870">
        <v>4200</v>
      </c>
      <c r="F6556" s="869" t="s">
        <v>14862</v>
      </c>
      <c r="G6556" s="868" t="s">
        <v>14861</v>
      </c>
      <c r="H6556" s="867" t="s">
        <v>7756</v>
      </c>
      <c r="I6556" s="867" t="s">
        <v>2745</v>
      </c>
      <c r="J6556" s="867" t="s">
        <v>8142</v>
      </c>
      <c r="K6556" s="866">
        <v>2</v>
      </c>
      <c r="L6556" s="866">
        <v>6</v>
      </c>
      <c r="M6556" s="865">
        <v>20468.244441494699</v>
      </c>
      <c r="N6556" s="866">
        <v>2</v>
      </c>
      <c r="O6556" s="866">
        <v>4</v>
      </c>
      <c r="P6556" s="865">
        <v>17388.599999999999</v>
      </c>
    </row>
    <row r="6557" spans="1:16" ht="33.75" x14ac:dyDescent="0.25">
      <c r="A6557" s="867" t="s">
        <v>7760</v>
      </c>
      <c r="B6557" s="867" t="s">
        <v>3626</v>
      </c>
      <c r="C6557" s="867" t="s">
        <v>3031</v>
      </c>
      <c r="D6557" s="868" t="s">
        <v>7829</v>
      </c>
      <c r="E6557" s="870">
        <v>3200</v>
      </c>
      <c r="F6557" s="869" t="s">
        <v>14860</v>
      </c>
      <c r="G6557" s="868" t="s">
        <v>14859</v>
      </c>
      <c r="H6557" s="867" t="s">
        <v>7756</v>
      </c>
      <c r="I6557" s="867" t="s">
        <v>2745</v>
      </c>
      <c r="J6557" s="867" t="s">
        <v>7900</v>
      </c>
      <c r="K6557" s="866">
        <v>3</v>
      </c>
      <c r="L6557" s="866">
        <v>5</v>
      </c>
      <c r="M6557" s="865">
        <v>17056.870367912248</v>
      </c>
      <c r="N6557" s="866">
        <v>0</v>
      </c>
      <c r="O6557" s="866">
        <v>0</v>
      </c>
      <c r="P6557" s="865">
        <v>0</v>
      </c>
    </row>
    <row r="6558" spans="1:16" ht="33.75" x14ac:dyDescent="0.25">
      <c r="A6558" s="867" t="s">
        <v>7760</v>
      </c>
      <c r="B6558" s="867" t="s">
        <v>3626</v>
      </c>
      <c r="C6558" s="867" t="s">
        <v>3031</v>
      </c>
      <c r="D6558" s="868" t="s">
        <v>7829</v>
      </c>
      <c r="E6558" s="870">
        <v>3200</v>
      </c>
      <c r="F6558" s="869" t="s">
        <v>14858</v>
      </c>
      <c r="G6558" s="868" t="s">
        <v>14857</v>
      </c>
      <c r="H6558" s="867" t="s">
        <v>7756</v>
      </c>
      <c r="I6558" s="867" t="s">
        <v>2892</v>
      </c>
      <c r="J6558" s="867" t="s">
        <v>7894</v>
      </c>
      <c r="K6558" s="866">
        <v>3</v>
      </c>
      <c r="L6558" s="866">
        <v>5</v>
      </c>
      <c r="M6558" s="865">
        <v>17056.870367912248</v>
      </c>
      <c r="N6558" s="866">
        <v>0</v>
      </c>
      <c r="O6558" s="866">
        <v>0</v>
      </c>
      <c r="P6558" s="865">
        <v>0</v>
      </c>
    </row>
    <row r="6559" spans="1:16" ht="33.75" x14ac:dyDescent="0.25">
      <c r="A6559" s="867" t="s">
        <v>7760</v>
      </c>
      <c r="B6559" s="867" t="s">
        <v>3626</v>
      </c>
      <c r="C6559" s="867" t="s">
        <v>3031</v>
      </c>
      <c r="D6559" s="868" t="s">
        <v>8458</v>
      </c>
      <c r="E6559" s="870">
        <v>3200</v>
      </c>
      <c r="F6559" s="869" t="s">
        <v>14856</v>
      </c>
      <c r="G6559" s="868" t="s">
        <v>14855</v>
      </c>
      <c r="H6559" s="867" t="s">
        <v>7796</v>
      </c>
      <c r="I6559" s="867" t="s">
        <v>2745</v>
      </c>
      <c r="J6559" s="867" t="s">
        <v>9058</v>
      </c>
      <c r="K6559" s="866">
        <v>2</v>
      </c>
      <c r="L6559" s="866">
        <v>6</v>
      </c>
      <c r="M6559" s="865">
        <v>20468.244441494699</v>
      </c>
      <c r="N6559" s="866">
        <v>2</v>
      </c>
      <c r="O6559" s="866">
        <v>6</v>
      </c>
      <c r="P6559" s="865">
        <v>20082.900000000001</v>
      </c>
    </row>
    <row r="6560" spans="1:16" ht="33.75" x14ac:dyDescent="0.25">
      <c r="A6560" s="867" t="s">
        <v>7760</v>
      </c>
      <c r="B6560" s="867" t="s">
        <v>3626</v>
      </c>
      <c r="C6560" s="867" t="s">
        <v>3031</v>
      </c>
      <c r="D6560" s="868" t="s">
        <v>8458</v>
      </c>
      <c r="E6560" s="870">
        <v>3200</v>
      </c>
      <c r="F6560" s="869" t="s">
        <v>14854</v>
      </c>
      <c r="G6560" s="868" t="s">
        <v>14853</v>
      </c>
      <c r="H6560" s="867" t="s">
        <v>7796</v>
      </c>
      <c r="I6560" s="867" t="s">
        <v>2676</v>
      </c>
      <c r="J6560" s="867" t="s">
        <v>8088</v>
      </c>
      <c r="K6560" s="866">
        <v>2</v>
      </c>
      <c r="L6560" s="866">
        <v>6</v>
      </c>
      <c r="M6560" s="865">
        <v>20468.244441494699</v>
      </c>
      <c r="N6560" s="866">
        <v>0</v>
      </c>
      <c r="O6560" s="866">
        <v>0</v>
      </c>
      <c r="P6560" s="865">
        <v>0</v>
      </c>
    </row>
    <row r="6561" spans="1:16" ht="33.75" x14ac:dyDescent="0.25">
      <c r="A6561" s="867" t="s">
        <v>7760</v>
      </c>
      <c r="B6561" s="867" t="s">
        <v>3626</v>
      </c>
      <c r="C6561" s="867" t="s">
        <v>3031</v>
      </c>
      <c r="D6561" s="868" t="s">
        <v>8458</v>
      </c>
      <c r="E6561" s="870">
        <v>3200</v>
      </c>
      <c r="F6561" s="869" t="s">
        <v>14852</v>
      </c>
      <c r="G6561" s="868" t="s">
        <v>14851</v>
      </c>
      <c r="H6561" s="867" t="s">
        <v>7796</v>
      </c>
      <c r="I6561" s="867" t="s">
        <v>2745</v>
      </c>
      <c r="J6561" s="867" t="s">
        <v>7967</v>
      </c>
      <c r="K6561" s="866">
        <v>2</v>
      </c>
      <c r="L6561" s="866">
        <v>6</v>
      </c>
      <c r="M6561" s="865">
        <v>20468.244441494699</v>
      </c>
      <c r="N6561" s="866">
        <v>2</v>
      </c>
      <c r="O6561" s="866">
        <v>6</v>
      </c>
      <c r="P6561" s="865">
        <v>20082.900000000001</v>
      </c>
    </row>
    <row r="6562" spans="1:16" ht="33.75" x14ac:dyDescent="0.25">
      <c r="A6562" s="867" t="s">
        <v>7760</v>
      </c>
      <c r="B6562" s="867" t="s">
        <v>3626</v>
      </c>
      <c r="C6562" s="867" t="s">
        <v>3031</v>
      </c>
      <c r="D6562" s="868" t="s">
        <v>8006</v>
      </c>
      <c r="E6562" s="870">
        <v>4200</v>
      </c>
      <c r="F6562" s="869" t="s">
        <v>14850</v>
      </c>
      <c r="G6562" s="868" t="s">
        <v>14849</v>
      </c>
      <c r="H6562" s="867"/>
      <c r="I6562" s="867"/>
      <c r="J6562" s="867"/>
      <c r="K6562" s="866">
        <v>1</v>
      </c>
      <c r="L6562" s="866">
        <v>1</v>
      </c>
      <c r="M6562" s="865">
        <v>4477.4284715769645</v>
      </c>
      <c r="N6562" s="866">
        <v>0</v>
      </c>
      <c r="O6562" s="866">
        <v>0</v>
      </c>
      <c r="P6562" s="865">
        <v>0</v>
      </c>
    </row>
    <row r="6563" spans="1:16" ht="33.75" x14ac:dyDescent="0.25">
      <c r="A6563" s="867" t="s">
        <v>7760</v>
      </c>
      <c r="B6563" s="867" t="s">
        <v>3626</v>
      </c>
      <c r="C6563" s="867" t="s">
        <v>3031</v>
      </c>
      <c r="D6563" s="868" t="s">
        <v>7776</v>
      </c>
      <c r="E6563" s="870">
        <v>4200</v>
      </c>
      <c r="F6563" s="869" t="s">
        <v>14848</v>
      </c>
      <c r="G6563" s="868" t="s">
        <v>14847</v>
      </c>
      <c r="H6563" s="867" t="s">
        <v>7756</v>
      </c>
      <c r="I6563" s="867" t="s">
        <v>2892</v>
      </c>
      <c r="J6563" s="867" t="s">
        <v>8392</v>
      </c>
      <c r="K6563" s="866">
        <v>2</v>
      </c>
      <c r="L6563" s="866">
        <v>6</v>
      </c>
      <c r="M6563" s="865">
        <v>26864.570829461791</v>
      </c>
      <c r="N6563" s="866">
        <v>0</v>
      </c>
      <c r="O6563" s="866">
        <v>0</v>
      </c>
      <c r="P6563" s="865">
        <v>0</v>
      </c>
    </row>
    <row r="6564" spans="1:16" ht="33.75" x14ac:dyDescent="0.25">
      <c r="A6564" s="867" t="s">
        <v>7760</v>
      </c>
      <c r="B6564" s="867" t="s">
        <v>3626</v>
      </c>
      <c r="C6564" s="867" t="s">
        <v>3031</v>
      </c>
      <c r="D6564" s="868" t="s">
        <v>13521</v>
      </c>
      <c r="E6564" s="870">
        <v>4200</v>
      </c>
      <c r="F6564" s="869" t="s">
        <v>14846</v>
      </c>
      <c r="G6564" s="868" t="s">
        <v>14845</v>
      </c>
      <c r="H6564" s="867"/>
      <c r="I6564" s="867"/>
      <c r="J6564" s="867"/>
      <c r="K6564" s="866">
        <v>2</v>
      </c>
      <c r="L6564" s="866">
        <v>6</v>
      </c>
      <c r="M6564" s="865">
        <v>26864.570829461791</v>
      </c>
      <c r="N6564" s="866">
        <v>1</v>
      </c>
      <c r="O6564" s="866">
        <v>6</v>
      </c>
      <c r="P6564" s="865">
        <v>26082.9</v>
      </c>
    </row>
    <row r="6565" spans="1:16" ht="33.75" x14ac:dyDescent="0.25">
      <c r="A6565" s="867" t="s">
        <v>7760</v>
      </c>
      <c r="B6565" s="867" t="s">
        <v>3626</v>
      </c>
      <c r="C6565" s="867" t="s">
        <v>3031</v>
      </c>
      <c r="D6565" s="868" t="s">
        <v>8006</v>
      </c>
      <c r="E6565" s="870">
        <v>4200</v>
      </c>
      <c r="F6565" s="869" t="s">
        <v>14844</v>
      </c>
      <c r="G6565" s="868" t="s">
        <v>14843</v>
      </c>
      <c r="H6565" s="867"/>
      <c r="I6565" s="867"/>
      <c r="J6565" s="867"/>
      <c r="K6565" s="866">
        <v>1</v>
      </c>
      <c r="L6565" s="866">
        <v>3</v>
      </c>
      <c r="M6565" s="865">
        <v>13432.285414730895</v>
      </c>
      <c r="N6565" s="866">
        <v>0</v>
      </c>
      <c r="O6565" s="866">
        <v>0</v>
      </c>
      <c r="P6565" s="865">
        <v>0</v>
      </c>
    </row>
    <row r="6566" spans="1:16" ht="33.75" x14ac:dyDescent="0.25">
      <c r="A6566" s="867" t="s">
        <v>7760</v>
      </c>
      <c r="B6566" s="867" t="s">
        <v>3626</v>
      </c>
      <c r="C6566" s="867" t="s">
        <v>3031</v>
      </c>
      <c r="D6566" s="868" t="s">
        <v>7854</v>
      </c>
      <c r="E6566" s="870">
        <v>4200</v>
      </c>
      <c r="F6566" s="869" t="s">
        <v>14842</v>
      </c>
      <c r="G6566" s="868" t="s">
        <v>14841</v>
      </c>
      <c r="H6566" s="867" t="s">
        <v>7756</v>
      </c>
      <c r="I6566" s="867" t="s">
        <v>2861</v>
      </c>
      <c r="J6566" s="867" t="s">
        <v>8841</v>
      </c>
      <c r="K6566" s="866">
        <v>3</v>
      </c>
      <c r="L6566" s="866">
        <v>5</v>
      </c>
      <c r="M6566" s="865">
        <v>17056.870367912248</v>
      </c>
      <c r="N6566" s="866">
        <v>3</v>
      </c>
      <c r="O6566" s="866">
        <v>5</v>
      </c>
      <c r="P6566" s="865">
        <v>21735.75</v>
      </c>
    </row>
    <row r="6567" spans="1:16" ht="33.75" x14ac:dyDescent="0.25">
      <c r="A6567" s="867" t="s">
        <v>7760</v>
      </c>
      <c r="B6567" s="867" t="s">
        <v>3626</v>
      </c>
      <c r="C6567" s="867" t="s">
        <v>3031</v>
      </c>
      <c r="D6567" s="868" t="s">
        <v>8458</v>
      </c>
      <c r="E6567" s="870">
        <v>3200</v>
      </c>
      <c r="F6567" s="869" t="s">
        <v>14840</v>
      </c>
      <c r="G6567" s="868" t="s">
        <v>14839</v>
      </c>
      <c r="H6567" s="867" t="s">
        <v>7756</v>
      </c>
      <c r="I6567" s="867" t="s">
        <v>2892</v>
      </c>
      <c r="J6567" s="867" t="s">
        <v>7884</v>
      </c>
      <c r="K6567" s="866">
        <v>2</v>
      </c>
      <c r="L6567" s="866">
        <v>6</v>
      </c>
      <c r="M6567" s="865">
        <v>20468.244441494699</v>
      </c>
      <c r="N6567" s="866">
        <v>0</v>
      </c>
      <c r="O6567" s="866">
        <v>0</v>
      </c>
      <c r="P6567" s="865">
        <v>0</v>
      </c>
    </row>
    <row r="6568" spans="1:16" ht="33.75" x14ac:dyDescent="0.25">
      <c r="A6568" s="867" t="s">
        <v>7760</v>
      </c>
      <c r="B6568" s="867" t="s">
        <v>3626</v>
      </c>
      <c r="C6568" s="867" t="s">
        <v>3031</v>
      </c>
      <c r="D6568" s="868" t="s">
        <v>8458</v>
      </c>
      <c r="E6568" s="870">
        <v>3200</v>
      </c>
      <c r="F6568" s="869" t="s">
        <v>14838</v>
      </c>
      <c r="G6568" s="868" t="s">
        <v>14837</v>
      </c>
      <c r="H6568" s="867"/>
      <c r="I6568" s="867"/>
      <c r="J6568" s="867"/>
      <c r="K6568" s="866">
        <v>1</v>
      </c>
      <c r="L6568" s="866">
        <v>5</v>
      </c>
      <c r="M6568" s="865">
        <v>17056.870367912248</v>
      </c>
      <c r="N6568" s="866">
        <v>0</v>
      </c>
      <c r="O6568" s="866">
        <v>0</v>
      </c>
      <c r="P6568" s="865">
        <v>0</v>
      </c>
    </row>
    <row r="6569" spans="1:16" ht="33.75" x14ac:dyDescent="0.25">
      <c r="A6569" s="867" t="s">
        <v>7760</v>
      </c>
      <c r="B6569" s="867" t="s">
        <v>3626</v>
      </c>
      <c r="C6569" s="867" t="s">
        <v>3031</v>
      </c>
      <c r="D6569" s="868" t="s">
        <v>7791</v>
      </c>
      <c r="E6569" s="870">
        <v>4200</v>
      </c>
      <c r="F6569" s="869" t="s">
        <v>14836</v>
      </c>
      <c r="G6569" s="868" t="s">
        <v>14835</v>
      </c>
      <c r="H6569" s="867" t="s">
        <v>7756</v>
      </c>
      <c r="I6569" s="867" t="s">
        <v>2786</v>
      </c>
      <c r="J6569" s="867" t="s">
        <v>7792</v>
      </c>
      <c r="K6569" s="866">
        <v>2</v>
      </c>
      <c r="L6569" s="866">
        <v>6</v>
      </c>
      <c r="M6569" s="865">
        <v>26864.570829461791</v>
      </c>
      <c r="N6569" s="866">
        <v>2</v>
      </c>
      <c r="O6569" s="866">
        <v>4</v>
      </c>
      <c r="P6569" s="865">
        <v>17388.599999999999</v>
      </c>
    </row>
    <row r="6570" spans="1:16" ht="33.75" x14ac:dyDescent="0.25">
      <c r="A6570" s="867" t="s">
        <v>7760</v>
      </c>
      <c r="B6570" s="867" t="s">
        <v>3626</v>
      </c>
      <c r="C6570" s="867" t="s">
        <v>3031</v>
      </c>
      <c r="D6570" s="868" t="s">
        <v>8006</v>
      </c>
      <c r="E6570" s="870">
        <v>4200</v>
      </c>
      <c r="F6570" s="869" t="s">
        <v>14834</v>
      </c>
      <c r="G6570" s="868" t="s">
        <v>14833</v>
      </c>
      <c r="H6570" s="867" t="s">
        <v>7756</v>
      </c>
      <c r="I6570" s="867" t="s">
        <v>3544</v>
      </c>
      <c r="J6570" s="867" t="s">
        <v>7777</v>
      </c>
      <c r="K6570" s="866">
        <v>2</v>
      </c>
      <c r="L6570" s="866">
        <v>5</v>
      </c>
      <c r="M6570" s="865">
        <v>22387.142357884826</v>
      </c>
      <c r="N6570" s="866">
        <v>0</v>
      </c>
      <c r="O6570" s="866">
        <v>0</v>
      </c>
      <c r="P6570" s="865">
        <v>0</v>
      </c>
    </row>
    <row r="6571" spans="1:16" ht="33.75" x14ac:dyDescent="0.25">
      <c r="A6571" s="867" t="s">
        <v>7760</v>
      </c>
      <c r="B6571" s="867" t="s">
        <v>3626</v>
      </c>
      <c r="C6571" s="867" t="s">
        <v>3031</v>
      </c>
      <c r="D6571" s="868" t="s">
        <v>7791</v>
      </c>
      <c r="E6571" s="870">
        <v>4200</v>
      </c>
      <c r="F6571" s="869" t="s">
        <v>14832</v>
      </c>
      <c r="G6571" s="868" t="s">
        <v>14831</v>
      </c>
      <c r="H6571" s="867" t="s">
        <v>7756</v>
      </c>
      <c r="I6571" s="867" t="s">
        <v>2892</v>
      </c>
      <c r="J6571" s="867" t="s">
        <v>7773</v>
      </c>
      <c r="K6571" s="866">
        <v>2</v>
      </c>
      <c r="L6571" s="866">
        <v>6</v>
      </c>
      <c r="M6571" s="865">
        <v>26864.570829461791</v>
      </c>
      <c r="N6571" s="866">
        <v>0</v>
      </c>
      <c r="O6571" s="866">
        <v>0</v>
      </c>
      <c r="P6571" s="865">
        <v>0</v>
      </c>
    </row>
    <row r="6572" spans="1:16" ht="33.75" x14ac:dyDescent="0.25">
      <c r="A6572" s="867" t="s">
        <v>7760</v>
      </c>
      <c r="B6572" s="867" t="s">
        <v>3626</v>
      </c>
      <c r="C6572" s="867" t="s">
        <v>3031</v>
      </c>
      <c r="D6572" s="868" t="s">
        <v>1876</v>
      </c>
      <c r="E6572" s="870">
        <v>2200</v>
      </c>
      <c r="F6572" s="869" t="s">
        <v>14830</v>
      </c>
      <c r="G6572" s="868" t="s">
        <v>14829</v>
      </c>
      <c r="H6572" s="867"/>
      <c r="I6572" s="867"/>
      <c r="J6572" s="867"/>
      <c r="K6572" s="866">
        <v>2</v>
      </c>
      <c r="L6572" s="866">
        <v>6</v>
      </c>
      <c r="M6572" s="865">
        <v>14071.918053527605</v>
      </c>
      <c r="N6572" s="866">
        <v>1</v>
      </c>
      <c r="O6572" s="866">
        <v>6</v>
      </c>
      <c r="P6572" s="865">
        <v>14082.9</v>
      </c>
    </row>
    <row r="6573" spans="1:16" ht="33.75" x14ac:dyDescent="0.25">
      <c r="A6573" s="867" t="s">
        <v>7760</v>
      </c>
      <c r="B6573" s="867" t="s">
        <v>3626</v>
      </c>
      <c r="C6573" s="867" t="s">
        <v>3031</v>
      </c>
      <c r="D6573" s="868" t="s">
        <v>7764</v>
      </c>
      <c r="E6573" s="870">
        <v>2700</v>
      </c>
      <c r="F6573" s="869" t="s">
        <v>14828</v>
      </c>
      <c r="G6573" s="868" t="s">
        <v>14827</v>
      </c>
      <c r="H6573" s="867" t="s">
        <v>2751</v>
      </c>
      <c r="I6573" s="867" t="s">
        <v>4132</v>
      </c>
      <c r="J6573" s="867" t="s">
        <v>8041</v>
      </c>
      <c r="K6573" s="866">
        <v>2</v>
      </c>
      <c r="L6573" s="866">
        <v>6</v>
      </c>
      <c r="M6573" s="865">
        <v>17270.081247511152</v>
      </c>
      <c r="N6573" s="866">
        <v>2</v>
      </c>
      <c r="O6573" s="866">
        <v>6</v>
      </c>
      <c r="P6573" s="865">
        <v>17082.900000000001</v>
      </c>
    </row>
    <row r="6574" spans="1:16" ht="33.75" x14ac:dyDescent="0.25">
      <c r="A6574" s="867" t="s">
        <v>7760</v>
      </c>
      <c r="B6574" s="867" t="s">
        <v>3626</v>
      </c>
      <c r="C6574" s="867" t="s">
        <v>3031</v>
      </c>
      <c r="D6574" s="868" t="s">
        <v>8515</v>
      </c>
      <c r="E6574" s="870">
        <v>11000</v>
      </c>
      <c r="F6574" s="869" t="s">
        <v>14826</v>
      </c>
      <c r="G6574" s="868" t="s">
        <v>14825</v>
      </c>
      <c r="H6574" s="867" t="s">
        <v>7756</v>
      </c>
      <c r="I6574" s="867" t="s">
        <v>2772</v>
      </c>
      <c r="J6574" s="867" t="s">
        <v>7809</v>
      </c>
      <c r="K6574" s="866">
        <v>2</v>
      </c>
      <c r="L6574" s="866">
        <v>6</v>
      </c>
      <c r="M6574" s="865">
        <v>70359.590267638021</v>
      </c>
      <c r="N6574" s="866">
        <v>1</v>
      </c>
      <c r="O6574" s="866">
        <v>6</v>
      </c>
      <c r="P6574" s="865">
        <v>66882.899999999994</v>
      </c>
    </row>
    <row r="6575" spans="1:16" x14ac:dyDescent="0.25">
      <c r="A6575" s="1772" t="s">
        <v>2848</v>
      </c>
      <c r="B6575" s="1772"/>
      <c r="C6575" s="1772"/>
      <c r="D6575" s="1772"/>
      <c r="E6575" s="1772"/>
      <c r="F6575" s="1772" t="s">
        <v>378</v>
      </c>
      <c r="G6575" s="1772"/>
      <c r="H6575" s="1772"/>
      <c r="I6575" s="1772"/>
      <c r="J6575" s="1772"/>
      <c r="K6575" s="1771" t="s">
        <v>2847</v>
      </c>
      <c r="L6575" s="1771"/>
      <c r="M6575" s="1771"/>
      <c r="N6575" s="1771" t="s">
        <v>2846</v>
      </c>
      <c r="O6575" s="1771"/>
      <c r="P6575" s="1771"/>
    </row>
    <row r="6576" spans="1:16" ht="70.5" customHeight="1" x14ac:dyDescent="0.25">
      <c r="A6576" s="1535" t="s">
        <v>2845</v>
      </c>
      <c r="B6576" s="1535" t="s">
        <v>5</v>
      </c>
      <c r="C6576" s="1535" t="s">
        <v>2844</v>
      </c>
      <c r="D6576" s="1535" t="s">
        <v>2843</v>
      </c>
      <c r="E6576" s="1536" t="s">
        <v>2842</v>
      </c>
      <c r="F6576" s="1537" t="s">
        <v>2841</v>
      </c>
      <c r="G6576" s="1540" t="s">
        <v>2840</v>
      </c>
      <c r="H6576" s="1535" t="s">
        <v>2839</v>
      </c>
      <c r="I6576" s="1535" t="s">
        <v>2838</v>
      </c>
      <c r="J6576" s="1535" t="s">
        <v>2837</v>
      </c>
      <c r="K6576" s="1538" t="s">
        <v>2836</v>
      </c>
      <c r="L6576" s="1538" t="s">
        <v>2835</v>
      </c>
      <c r="M6576" s="1539" t="s">
        <v>2834</v>
      </c>
      <c r="N6576" s="1538" t="s">
        <v>2836</v>
      </c>
      <c r="O6576" s="1538" t="s">
        <v>2835</v>
      </c>
      <c r="P6576" s="1539" t="s">
        <v>2834</v>
      </c>
    </row>
    <row r="6577" spans="1:16" ht="33.75" x14ac:dyDescent="0.25">
      <c r="A6577" s="867" t="s">
        <v>7760</v>
      </c>
      <c r="B6577" s="867" t="s">
        <v>3626</v>
      </c>
      <c r="C6577" s="867" t="s">
        <v>3031</v>
      </c>
      <c r="D6577" s="868" t="s">
        <v>11537</v>
      </c>
      <c r="E6577" s="870">
        <v>3000</v>
      </c>
      <c r="F6577" s="869" t="s">
        <v>14824</v>
      </c>
      <c r="G6577" s="868" t="s">
        <v>14823</v>
      </c>
      <c r="H6577" s="867" t="s">
        <v>7756</v>
      </c>
      <c r="I6577" s="867" t="s">
        <v>3252</v>
      </c>
      <c r="J6577" s="867" t="s">
        <v>7773</v>
      </c>
      <c r="K6577" s="866">
        <v>2</v>
      </c>
      <c r="L6577" s="866">
        <v>6</v>
      </c>
      <c r="M6577" s="865">
        <v>19188.979163901276</v>
      </c>
      <c r="N6577" s="866">
        <v>0</v>
      </c>
      <c r="O6577" s="866">
        <v>0</v>
      </c>
      <c r="P6577" s="865">
        <v>0</v>
      </c>
    </row>
    <row r="6578" spans="1:16" ht="33.75" x14ac:dyDescent="0.25">
      <c r="A6578" s="867" t="s">
        <v>7760</v>
      </c>
      <c r="B6578" s="867" t="s">
        <v>3626</v>
      </c>
      <c r="C6578" s="867" t="s">
        <v>3031</v>
      </c>
      <c r="D6578" s="868" t="s">
        <v>7930</v>
      </c>
      <c r="E6578" s="870">
        <v>4200</v>
      </c>
      <c r="F6578" s="869" t="s">
        <v>14822</v>
      </c>
      <c r="G6578" s="868" t="s">
        <v>14821</v>
      </c>
      <c r="H6578" s="867" t="s">
        <v>7756</v>
      </c>
      <c r="I6578" s="867" t="s">
        <v>2892</v>
      </c>
      <c r="J6578" s="867" t="s">
        <v>13580</v>
      </c>
      <c r="K6578" s="866">
        <v>2</v>
      </c>
      <c r="L6578" s="866">
        <v>6</v>
      </c>
      <c r="M6578" s="865">
        <v>26864.570829461791</v>
      </c>
      <c r="N6578" s="866">
        <v>1</v>
      </c>
      <c r="O6578" s="866">
        <v>6</v>
      </c>
      <c r="P6578" s="865">
        <v>26082.9</v>
      </c>
    </row>
    <row r="6579" spans="1:16" ht="33.75" x14ac:dyDescent="0.25">
      <c r="A6579" s="867" t="s">
        <v>7760</v>
      </c>
      <c r="B6579" s="867" t="s">
        <v>3626</v>
      </c>
      <c r="C6579" s="867" t="s">
        <v>3031</v>
      </c>
      <c r="D6579" s="868" t="s">
        <v>8994</v>
      </c>
      <c r="E6579" s="870">
        <v>5500</v>
      </c>
      <c r="F6579" s="869" t="s">
        <v>14820</v>
      </c>
      <c r="G6579" s="868" t="s">
        <v>14819</v>
      </c>
      <c r="H6579" s="867" t="s">
        <v>7756</v>
      </c>
      <c r="I6579" s="867" t="s">
        <v>8623</v>
      </c>
      <c r="J6579" s="867" t="s">
        <v>7894</v>
      </c>
      <c r="K6579" s="866">
        <v>2</v>
      </c>
      <c r="L6579" s="866">
        <v>6</v>
      </c>
      <c r="M6579" s="865">
        <v>35179.795133819011</v>
      </c>
      <c r="N6579" s="866">
        <v>2</v>
      </c>
      <c r="O6579" s="866">
        <v>6</v>
      </c>
      <c r="P6579" s="865">
        <v>33882.9</v>
      </c>
    </row>
    <row r="6580" spans="1:16" ht="33.75" x14ac:dyDescent="0.25">
      <c r="A6580" s="867" t="s">
        <v>7760</v>
      </c>
      <c r="B6580" s="867" t="s">
        <v>3626</v>
      </c>
      <c r="C6580" s="867" t="s">
        <v>3031</v>
      </c>
      <c r="D6580" s="868" t="s">
        <v>7871</v>
      </c>
      <c r="E6580" s="870">
        <v>4200</v>
      </c>
      <c r="F6580" s="869" t="s">
        <v>14818</v>
      </c>
      <c r="G6580" s="868" t="s">
        <v>14817</v>
      </c>
      <c r="H6580" s="867" t="s">
        <v>7756</v>
      </c>
      <c r="I6580" s="867" t="s">
        <v>7689</v>
      </c>
      <c r="J6580" s="867" t="s">
        <v>13605</v>
      </c>
      <c r="K6580" s="866">
        <v>2</v>
      </c>
      <c r="L6580" s="866">
        <v>5</v>
      </c>
      <c r="M6580" s="865">
        <v>22387.142357884826</v>
      </c>
      <c r="N6580" s="866">
        <v>2</v>
      </c>
      <c r="O6580" s="866">
        <v>6</v>
      </c>
      <c r="P6580" s="865">
        <v>26082.9</v>
      </c>
    </row>
    <row r="6581" spans="1:16" ht="33.75" x14ac:dyDescent="0.25">
      <c r="A6581" s="867" t="s">
        <v>7760</v>
      </c>
      <c r="B6581" s="867" t="s">
        <v>3626</v>
      </c>
      <c r="C6581" s="867" t="s">
        <v>3031</v>
      </c>
      <c r="D6581" s="868" t="s">
        <v>7863</v>
      </c>
      <c r="E6581" s="870">
        <v>2500</v>
      </c>
      <c r="F6581" s="869" t="s">
        <v>14816</v>
      </c>
      <c r="G6581" s="868" t="s">
        <v>14815</v>
      </c>
      <c r="H6581" s="867" t="s">
        <v>7756</v>
      </c>
      <c r="I6581" s="867" t="s">
        <v>2892</v>
      </c>
      <c r="J6581" s="867" t="s">
        <v>8756</v>
      </c>
      <c r="K6581" s="866">
        <v>2</v>
      </c>
      <c r="L6581" s="866">
        <v>5</v>
      </c>
      <c r="M6581" s="865">
        <v>13325.679974931443</v>
      </c>
      <c r="N6581" s="866">
        <v>2</v>
      </c>
      <c r="O6581" s="866">
        <v>6</v>
      </c>
      <c r="P6581" s="865">
        <v>15882.9</v>
      </c>
    </row>
    <row r="6582" spans="1:16" ht="33.75" x14ac:dyDescent="0.25">
      <c r="A6582" s="867" t="s">
        <v>7760</v>
      </c>
      <c r="B6582" s="867" t="s">
        <v>3626</v>
      </c>
      <c r="C6582" s="867" t="s">
        <v>3031</v>
      </c>
      <c r="D6582" s="868" t="s">
        <v>7863</v>
      </c>
      <c r="E6582" s="870">
        <v>2500</v>
      </c>
      <c r="F6582" s="869" t="s">
        <v>14814</v>
      </c>
      <c r="G6582" s="868" t="s">
        <v>14813</v>
      </c>
      <c r="H6582" s="867" t="s">
        <v>7796</v>
      </c>
      <c r="I6582" s="867" t="s">
        <v>2676</v>
      </c>
      <c r="J6582" s="867" t="s">
        <v>8088</v>
      </c>
      <c r="K6582" s="866">
        <v>2</v>
      </c>
      <c r="L6582" s="866">
        <v>5</v>
      </c>
      <c r="M6582" s="865">
        <v>13325.679974931443</v>
      </c>
      <c r="N6582" s="866">
        <v>2</v>
      </c>
      <c r="O6582" s="866">
        <v>6</v>
      </c>
      <c r="P6582" s="865">
        <v>15882.9</v>
      </c>
    </row>
    <row r="6583" spans="1:16" ht="33.75" x14ac:dyDescent="0.25">
      <c r="A6583" s="867" t="s">
        <v>7760</v>
      </c>
      <c r="B6583" s="867" t="s">
        <v>3626</v>
      </c>
      <c r="C6583" s="867" t="s">
        <v>3031</v>
      </c>
      <c r="D6583" s="868" t="s">
        <v>11145</v>
      </c>
      <c r="E6583" s="870">
        <v>7500</v>
      </c>
      <c r="F6583" s="869" t="s">
        <v>14812</v>
      </c>
      <c r="G6583" s="868" t="s">
        <v>14811</v>
      </c>
      <c r="H6583" s="867" t="s">
        <v>7756</v>
      </c>
      <c r="I6583" s="867" t="s">
        <v>2772</v>
      </c>
      <c r="J6583" s="867" t="s">
        <v>7805</v>
      </c>
      <c r="K6583" s="866">
        <v>2</v>
      </c>
      <c r="L6583" s="866">
        <v>5</v>
      </c>
      <c r="M6583" s="865">
        <v>39977.039924794328</v>
      </c>
      <c r="N6583" s="866">
        <v>2</v>
      </c>
      <c r="O6583" s="866">
        <v>6</v>
      </c>
      <c r="P6583" s="865">
        <v>45882.9</v>
      </c>
    </row>
    <row r="6584" spans="1:16" ht="33.75" x14ac:dyDescent="0.25">
      <c r="A6584" s="867" t="s">
        <v>7760</v>
      </c>
      <c r="B6584" s="867" t="s">
        <v>3626</v>
      </c>
      <c r="C6584" s="867" t="s">
        <v>3031</v>
      </c>
      <c r="D6584" s="868" t="s">
        <v>7930</v>
      </c>
      <c r="E6584" s="870">
        <v>4200</v>
      </c>
      <c r="F6584" s="869" t="s">
        <v>14810</v>
      </c>
      <c r="G6584" s="868" t="s">
        <v>14809</v>
      </c>
      <c r="H6584" s="867" t="s">
        <v>7756</v>
      </c>
      <c r="I6584" s="867" t="s">
        <v>2772</v>
      </c>
      <c r="J6584" s="867" t="s">
        <v>7894</v>
      </c>
      <c r="K6584" s="866">
        <v>2</v>
      </c>
      <c r="L6584" s="866">
        <v>5</v>
      </c>
      <c r="M6584" s="865">
        <v>22387.142357884826</v>
      </c>
      <c r="N6584" s="866">
        <v>0</v>
      </c>
      <c r="O6584" s="866">
        <v>0</v>
      </c>
      <c r="P6584" s="865">
        <v>0</v>
      </c>
    </row>
    <row r="6585" spans="1:16" ht="33.75" x14ac:dyDescent="0.25">
      <c r="A6585" s="867" t="s">
        <v>7760</v>
      </c>
      <c r="B6585" s="867" t="s">
        <v>3626</v>
      </c>
      <c r="C6585" s="867" t="s">
        <v>3031</v>
      </c>
      <c r="D6585" s="868" t="s">
        <v>7829</v>
      </c>
      <c r="E6585" s="870">
        <v>3200</v>
      </c>
      <c r="F6585" s="869" t="s">
        <v>14808</v>
      </c>
      <c r="G6585" s="868" t="s">
        <v>14807</v>
      </c>
      <c r="H6585" s="867" t="s">
        <v>7756</v>
      </c>
      <c r="I6585" s="867" t="s">
        <v>2703</v>
      </c>
      <c r="J6585" s="867" t="s">
        <v>8088</v>
      </c>
      <c r="K6585" s="866">
        <v>2</v>
      </c>
      <c r="L6585" s="866">
        <v>5</v>
      </c>
      <c r="M6585" s="865">
        <v>17056.870367912248</v>
      </c>
      <c r="N6585" s="866">
        <v>2</v>
      </c>
      <c r="O6585" s="866">
        <v>6</v>
      </c>
      <c r="P6585" s="865">
        <v>20082.900000000001</v>
      </c>
    </row>
    <row r="6586" spans="1:16" ht="33.75" x14ac:dyDescent="0.25">
      <c r="A6586" s="867" t="s">
        <v>7760</v>
      </c>
      <c r="B6586" s="867" t="s">
        <v>3626</v>
      </c>
      <c r="C6586" s="867" t="s">
        <v>3031</v>
      </c>
      <c r="D6586" s="868" t="s">
        <v>7863</v>
      </c>
      <c r="E6586" s="870">
        <v>2500</v>
      </c>
      <c r="F6586" s="869" t="s">
        <v>14806</v>
      </c>
      <c r="G6586" s="868" t="s">
        <v>14805</v>
      </c>
      <c r="H6586" s="867" t="s">
        <v>7796</v>
      </c>
      <c r="I6586" s="867" t="s">
        <v>2676</v>
      </c>
      <c r="J6586" s="867" t="s">
        <v>8088</v>
      </c>
      <c r="K6586" s="866">
        <v>2</v>
      </c>
      <c r="L6586" s="866">
        <v>5</v>
      </c>
      <c r="M6586" s="865">
        <v>13325.679974931443</v>
      </c>
      <c r="N6586" s="866">
        <v>3</v>
      </c>
      <c r="O6586" s="866">
        <v>6</v>
      </c>
      <c r="P6586" s="865">
        <v>15882.9</v>
      </c>
    </row>
    <row r="6587" spans="1:16" ht="33.75" x14ac:dyDescent="0.25">
      <c r="A6587" s="867" t="s">
        <v>7760</v>
      </c>
      <c r="B6587" s="867" t="s">
        <v>3626</v>
      </c>
      <c r="C6587" s="867" t="s">
        <v>3031</v>
      </c>
      <c r="D6587" s="868" t="s">
        <v>7854</v>
      </c>
      <c r="E6587" s="870">
        <v>4200</v>
      </c>
      <c r="F6587" s="869" t="s">
        <v>14804</v>
      </c>
      <c r="G6587" s="868" t="s">
        <v>14803</v>
      </c>
      <c r="H6587" s="867" t="s">
        <v>7796</v>
      </c>
      <c r="I6587" s="867" t="s">
        <v>7822</v>
      </c>
      <c r="J6587" s="867" t="s">
        <v>7900</v>
      </c>
      <c r="K6587" s="866">
        <v>2</v>
      </c>
      <c r="L6587" s="866">
        <v>5</v>
      </c>
      <c r="M6587" s="865">
        <v>22387.142357884826</v>
      </c>
      <c r="N6587" s="866">
        <v>2</v>
      </c>
      <c r="O6587" s="866">
        <v>6</v>
      </c>
      <c r="P6587" s="865">
        <v>26082.9</v>
      </c>
    </row>
    <row r="6588" spans="1:16" ht="33.75" x14ac:dyDescent="0.25">
      <c r="A6588" s="867" t="s">
        <v>7760</v>
      </c>
      <c r="B6588" s="867" t="s">
        <v>3626</v>
      </c>
      <c r="C6588" s="867" t="s">
        <v>3031</v>
      </c>
      <c r="D6588" s="868" t="s">
        <v>7854</v>
      </c>
      <c r="E6588" s="870">
        <v>4200</v>
      </c>
      <c r="F6588" s="869" t="s">
        <v>14802</v>
      </c>
      <c r="G6588" s="868" t="s">
        <v>14801</v>
      </c>
      <c r="H6588" s="867" t="s">
        <v>7817</v>
      </c>
      <c r="I6588" s="867" t="s">
        <v>7937</v>
      </c>
      <c r="J6588" s="867" t="s">
        <v>8036</v>
      </c>
      <c r="K6588" s="866">
        <v>2</v>
      </c>
      <c r="L6588" s="866">
        <v>5</v>
      </c>
      <c r="M6588" s="865">
        <v>22387.142357884826</v>
      </c>
      <c r="N6588" s="866">
        <v>2</v>
      </c>
      <c r="O6588" s="866">
        <v>6</v>
      </c>
      <c r="P6588" s="865">
        <v>26082.9</v>
      </c>
    </row>
    <row r="6589" spans="1:16" ht="33.75" x14ac:dyDescent="0.25">
      <c r="A6589" s="867" t="s">
        <v>7760</v>
      </c>
      <c r="B6589" s="867" t="s">
        <v>3626</v>
      </c>
      <c r="C6589" s="867" t="s">
        <v>3031</v>
      </c>
      <c r="D6589" s="868" t="s">
        <v>8949</v>
      </c>
      <c r="E6589" s="870">
        <v>4200</v>
      </c>
      <c r="F6589" s="869" t="s">
        <v>7274</v>
      </c>
      <c r="G6589" s="868" t="s">
        <v>7273</v>
      </c>
      <c r="H6589" s="867" t="s">
        <v>7756</v>
      </c>
      <c r="I6589" s="867" t="s">
        <v>2676</v>
      </c>
      <c r="J6589" s="867" t="s">
        <v>8103</v>
      </c>
      <c r="K6589" s="866">
        <v>3</v>
      </c>
      <c r="L6589" s="866">
        <v>5</v>
      </c>
      <c r="M6589" s="865">
        <v>22387.142357884826</v>
      </c>
      <c r="N6589" s="866">
        <v>3</v>
      </c>
      <c r="O6589" s="866">
        <v>6</v>
      </c>
      <c r="P6589" s="865">
        <v>26082.9</v>
      </c>
    </row>
    <row r="6590" spans="1:16" ht="33.75" x14ac:dyDescent="0.25">
      <c r="A6590" s="867" t="s">
        <v>7760</v>
      </c>
      <c r="B6590" s="867" t="s">
        <v>3626</v>
      </c>
      <c r="C6590" s="867" t="s">
        <v>3031</v>
      </c>
      <c r="D6590" s="868" t="s">
        <v>7829</v>
      </c>
      <c r="E6590" s="870">
        <v>3200</v>
      </c>
      <c r="F6590" s="869" t="s">
        <v>14800</v>
      </c>
      <c r="G6590" s="868" t="s">
        <v>14799</v>
      </c>
      <c r="H6590" s="867" t="s">
        <v>7756</v>
      </c>
      <c r="I6590" s="867" t="s">
        <v>2892</v>
      </c>
      <c r="J6590" s="867" t="s">
        <v>8010</v>
      </c>
      <c r="K6590" s="866">
        <v>2</v>
      </c>
      <c r="L6590" s="866">
        <v>5</v>
      </c>
      <c r="M6590" s="865">
        <v>17056.870367912248</v>
      </c>
      <c r="N6590" s="866">
        <v>2</v>
      </c>
      <c r="O6590" s="866">
        <v>6</v>
      </c>
      <c r="P6590" s="865">
        <v>20082.900000000001</v>
      </c>
    </row>
    <row r="6591" spans="1:16" ht="33.75" x14ac:dyDescent="0.25">
      <c r="A6591" s="867" t="s">
        <v>7760</v>
      </c>
      <c r="B6591" s="867" t="s">
        <v>3626</v>
      </c>
      <c r="C6591" s="867" t="s">
        <v>3031</v>
      </c>
      <c r="D6591" s="868" t="s">
        <v>7863</v>
      </c>
      <c r="E6591" s="870">
        <v>2500</v>
      </c>
      <c r="F6591" s="869" t="s">
        <v>14798</v>
      </c>
      <c r="G6591" s="868" t="s">
        <v>14797</v>
      </c>
      <c r="H6591" s="867" t="s">
        <v>7756</v>
      </c>
      <c r="I6591" s="867" t="s">
        <v>2703</v>
      </c>
      <c r="J6591" s="867" t="s">
        <v>7967</v>
      </c>
      <c r="K6591" s="866">
        <v>2</v>
      </c>
      <c r="L6591" s="866">
        <v>5</v>
      </c>
      <c r="M6591" s="865">
        <v>13325.679974931443</v>
      </c>
      <c r="N6591" s="866">
        <v>3</v>
      </c>
      <c r="O6591" s="866">
        <v>6</v>
      </c>
      <c r="P6591" s="865">
        <v>15882.9</v>
      </c>
    </row>
    <row r="6592" spans="1:16" ht="33.75" x14ac:dyDescent="0.25">
      <c r="A6592" s="867" t="s">
        <v>7760</v>
      </c>
      <c r="B6592" s="867" t="s">
        <v>3626</v>
      </c>
      <c r="C6592" s="867" t="s">
        <v>3031</v>
      </c>
      <c r="D6592" s="868" t="s">
        <v>7863</v>
      </c>
      <c r="E6592" s="870">
        <v>2500</v>
      </c>
      <c r="F6592" s="869" t="s">
        <v>14796</v>
      </c>
      <c r="G6592" s="868" t="s">
        <v>14795</v>
      </c>
      <c r="H6592" s="867" t="s">
        <v>7756</v>
      </c>
      <c r="I6592" s="867" t="s">
        <v>2892</v>
      </c>
      <c r="J6592" s="867" t="s">
        <v>7971</v>
      </c>
      <c r="K6592" s="866">
        <v>2</v>
      </c>
      <c r="L6592" s="866">
        <v>5</v>
      </c>
      <c r="M6592" s="865">
        <v>13325.679974931443</v>
      </c>
      <c r="N6592" s="866">
        <v>2</v>
      </c>
      <c r="O6592" s="866">
        <v>6</v>
      </c>
      <c r="P6592" s="865">
        <v>15882.9</v>
      </c>
    </row>
    <row r="6593" spans="1:16" ht="33.75" x14ac:dyDescent="0.25">
      <c r="A6593" s="867" t="s">
        <v>7760</v>
      </c>
      <c r="B6593" s="867" t="s">
        <v>3626</v>
      </c>
      <c r="C6593" s="867" t="s">
        <v>3031</v>
      </c>
      <c r="D6593" s="868" t="s">
        <v>7863</v>
      </c>
      <c r="E6593" s="870">
        <v>2500</v>
      </c>
      <c r="F6593" s="869" t="s">
        <v>14794</v>
      </c>
      <c r="G6593" s="868" t="s">
        <v>14793</v>
      </c>
      <c r="H6593" s="867"/>
      <c r="I6593" s="867"/>
      <c r="J6593" s="867"/>
      <c r="K6593" s="866">
        <v>2</v>
      </c>
      <c r="L6593" s="866">
        <v>5</v>
      </c>
      <c r="M6593" s="865">
        <v>13325.679974931443</v>
      </c>
      <c r="N6593" s="866">
        <v>2</v>
      </c>
      <c r="O6593" s="866">
        <v>6</v>
      </c>
      <c r="P6593" s="865">
        <v>15882.9</v>
      </c>
    </row>
    <row r="6594" spans="1:16" ht="33.75" x14ac:dyDescent="0.25">
      <c r="A6594" s="867" t="s">
        <v>7760</v>
      </c>
      <c r="B6594" s="867" t="s">
        <v>3626</v>
      </c>
      <c r="C6594" s="867" t="s">
        <v>3031</v>
      </c>
      <c r="D6594" s="868" t="s">
        <v>7768</v>
      </c>
      <c r="E6594" s="870">
        <v>4200</v>
      </c>
      <c r="F6594" s="869" t="s">
        <v>14792</v>
      </c>
      <c r="G6594" s="868" t="s">
        <v>14791</v>
      </c>
      <c r="H6594" s="867" t="s">
        <v>7756</v>
      </c>
      <c r="I6594" s="867" t="s">
        <v>2883</v>
      </c>
      <c r="J6594" s="867" t="s">
        <v>8199</v>
      </c>
      <c r="K6594" s="866">
        <v>2</v>
      </c>
      <c r="L6594" s="866">
        <v>5</v>
      </c>
      <c r="M6594" s="865">
        <v>22387.142357884826</v>
      </c>
      <c r="N6594" s="866">
        <v>1</v>
      </c>
      <c r="O6594" s="866">
        <v>6</v>
      </c>
      <c r="P6594" s="865">
        <v>26082.9</v>
      </c>
    </row>
    <row r="6595" spans="1:16" ht="33.75" x14ac:dyDescent="0.25">
      <c r="A6595" s="867" t="s">
        <v>7760</v>
      </c>
      <c r="B6595" s="867" t="s">
        <v>3626</v>
      </c>
      <c r="C6595" s="867" t="s">
        <v>3031</v>
      </c>
      <c r="D6595" s="868" t="s">
        <v>7768</v>
      </c>
      <c r="E6595" s="870">
        <v>4200</v>
      </c>
      <c r="F6595" s="869" t="s">
        <v>14790</v>
      </c>
      <c r="G6595" s="868" t="s">
        <v>14789</v>
      </c>
      <c r="H6595" s="867" t="s">
        <v>7796</v>
      </c>
      <c r="I6595" s="867" t="s">
        <v>13900</v>
      </c>
      <c r="J6595" s="867" t="s">
        <v>11888</v>
      </c>
      <c r="K6595" s="866">
        <v>2</v>
      </c>
      <c r="L6595" s="866">
        <v>5</v>
      </c>
      <c r="M6595" s="865">
        <v>22387.142357884826</v>
      </c>
      <c r="N6595" s="866">
        <v>1</v>
      </c>
      <c r="O6595" s="866">
        <v>6</v>
      </c>
      <c r="P6595" s="865">
        <v>26082.9</v>
      </c>
    </row>
    <row r="6596" spans="1:16" ht="33.75" x14ac:dyDescent="0.25">
      <c r="A6596" s="867" t="s">
        <v>7760</v>
      </c>
      <c r="B6596" s="867" t="s">
        <v>3626</v>
      </c>
      <c r="C6596" s="867" t="s">
        <v>3031</v>
      </c>
      <c r="D6596" s="868" t="s">
        <v>7768</v>
      </c>
      <c r="E6596" s="870">
        <v>4200</v>
      </c>
      <c r="F6596" s="869" t="s">
        <v>14788</v>
      </c>
      <c r="G6596" s="868" t="s">
        <v>14787</v>
      </c>
      <c r="H6596" s="867" t="s">
        <v>7796</v>
      </c>
      <c r="I6596" s="867" t="s">
        <v>7801</v>
      </c>
      <c r="J6596" s="867" t="s">
        <v>7836</v>
      </c>
      <c r="K6596" s="866">
        <v>2</v>
      </c>
      <c r="L6596" s="866">
        <v>5</v>
      </c>
      <c r="M6596" s="865">
        <v>22387.142357884826</v>
      </c>
      <c r="N6596" s="866">
        <v>1</v>
      </c>
      <c r="O6596" s="866">
        <v>6</v>
      </c>
      <c r="P6596" s="865">
        <v>26082.9</v>
      </c>
    </row>
    <row r="6597" spans="1:16" ht="33.75" x14ac:dyDescent="0.25">
      <c r="A6597" s="867" t="s">
        <v>7760</v>
      </c>
      <c r="B6597" s="867" t="s">
        <v>3626</v>
      </c>
      <c r="C6597" s="867" t="s">
        <v>3031</v>
      </c>
      <c r="D6597" s="868" t="s">
        <v>14786</v>
      </c>
      <c r="E6597" s="870">
        <v>9000</v>
      </c>
      <c r="F6597" s="869" t="s">
        <v>14785</v>
      </c>
      <c r="G6597" s="868" t="s">
        <v>14784</v>
      </c>
      <c r="H6597" s="867" t="s">
        <v>7756</v>
      </c>
      <c r="I6597" s="867" t="s">
        <v>2700</v>
      </c>
      <c r="J6597" s="867" t="s">
        <v>8199</v>
      </c>
      <c r="K6597" s="866">
        <v>2</v>
      </c>
      <c r="L6597" s="866">
        <v>5</v>
      </c>
      <c r="M6597" s="865">
        <v>47972.447909753195</v>
      </c>
      <c r="N6597" s="866">
        <v>1</v>
      </c>
      <c r="O6597" s="866">
        <v>6</v>
      </c>
      <c r="P6597" s="865">
        <v>54882.9</v>
      </c>
    </row>
    <row r="6598" spans="1:16" ht="33.75" x14ac:dyDescent="0.25">
      <c r="A6598" s="867" t="s">
        <v>7760</v>
      </c>
      <c r="B6598" s="867" t="s">
        <v>3626</v>
      </c>
      <c r="C6598" s="867" t="s">
        <v>3031</v>
      </c>
      <c r="D6598" s="868" t="s">
        <v>7768</v>
      </c>
      <c r="E6598" s="870">
        <v>4200</v>
      </c>
      <c r="F6598" s="869" t="s">
        <v>14783</v>
      </c>
      <c r="G6598" s="868" t="s">
        <v>14782</v>
      </c>
      <c r="H6598" s="867" t="s">
        <v>7756</v>
      </c>
      <c r="I6598" s="867" t="s">
        <v>3544</v>
      </c>
      <c r="J6598" s="867" t="s">
        <v>7769</v>
      </c>
      <c r="K6598" s="866">
        <v>2</v>
      </c>
      <c r="L6598" s="866">
        <v>5</v>
      </c>
      <c r="M6598" s="865">
        <v>22387.142357884826</v>
      </c>
      <c r="N6598" s="866">
        <v>1</v>
      </c>
      <c r="O6598" s="866">
        <v>6</v>
      </c>
      <c r="P6598" s="865">
        <v>26082.9</v>
      </c>
    </row>
    <row r="6599" spans="1:16" ht="33.75" x14ac:dyDescent="0.25">
      <c r="A6599" s="867" t="s">
        <v>7760</v>
      </c>
      <c r="B6599" s="867" t="s">
        <v>3626</v>
      </c>
      <c r="C6599" s="867" t="s">
        <v>3031</v>
      </c>
      <c r="D6599" s="868" t="s">
        <v>7768</v>
      </c>
      <c r="E6599" s="870">
        <v>4200</v>
      </c>
      <c r="F6599" s="869" t="s">
        <v>14781</v>
      </c>
      <c r="G6599" s="868" t="s">
        <v>14780</v>
      </c>
      <c r="H6599" s="867" t="s">
        <v>7756</v>
      </c>
      <c r="I6599" s="867" t="s">
        <v>2892</v>
      </c>
      <c r="J6599" s="867" t="s">
        <v>7967</v>
      </c>
      <c r="K6599" s="866">
        <v>2</v>
      </c>
      <c r="L6599" s="866">
        <v>5</v>
      </c>
      <c r="M6599" s="865">
        <v>22387.142357884826</v>
      </c>
      <c r="N6599" s="866">
        <v>1</v>
      </c>
      <c r="O6599" s="866">
        <v>6</v>
      </c>
      <c r="P6599" s="865">
        <v>26082.9</v>
      </c>
    </row>
    <row r="6600" spans="1:16" ht="33.75" x14ac:dyDescent="0.25">
      <c r="A6600" s="867" t="s">
        <v>7760</v>
      </c>
      <c r="B6600" s="867" t="s">
        <v>3626</v>
      </c>
      <c r="C6600" s="867" t="s">
        <v>3031</v>
      </c>
      <c r="D6600" s="868" t="s">
        <v>7768</v>
      </c>
      <c r="E6600" s="870">
        <v>4200</v>
      </c>
      <c r="F6600" s="869" t="s">
        <v>14779</v>
      </c>
      <c r="G6600" s="868" t="s">
        <v>14778</v>
      </c>
      <c r="H6600" s="867" t="s">
        <v>7756</v>
      </c>
      <c r="I6600" s="867" t="s">
        <v>2703</v>
      </c>
      <c r="J6600" s="867" t="s">
        <v>7967</v>
      </c>
      <c r="K6600" s="866">
        <v>2</v>
      </c>
      <c r="L6600" s="866">
        <v>5</v>
      </c>
      <c r="M6600" s="865">
        <v>22387.142357884826</v>
      </c>
      <c r="N6600" s="866">
        <v>1</v>
      </c>
      <c r="O6600" s="866">
        <v>6</v>
      </c>
      <c r="P6600" s="865">
        <v>26082.9</v>
      </c>
    </row>
    <row r="6601" spans="1:16" ht="33.75" x14ac:dyDescent="0.25">
      <c r="A6601" s="867" t="s">
        <v>7760</v>
      </c>
      <c r="B6601" s="867" t="s">
        <v>3626</v>
      </c>
      <c r="C6601" s="867" t="s">
        <v>3031</v>
      </c>
      <c r="D6601" s="868" t="s">
        <v>8396</v>
      </c>
      <c r="E6601" s="870">
        <v>5500</v>
      </c>
      <c r="F6601" s="869" t="s">
        <v>14777</v>
      </c>
      <c r="G6601" s="868" t="s">
        <v>14776</v>
      </c>
      <c r="H6601" s="867" t="s">
        <v>7796</v>
      </c>
      <c r="I6601" s="867" t="s">
        <v>2737</v>
      </c>
      <c r="J6601" s="867" t="s">
        <v>8088</v>
      </c>
      <c r="K6601" s="866">
        <v>2</v>
      </c>
      <c r="L6601" s="866">
        <v>5</v>
      </c>
      <c r="M6601" s="865">
        <v>29316.495944849175</v>
      </c>
      <c r="N6601" s="866">
        <v>2</v>
      </c>
      <c r="O6601" s="866">
        <v>6</v>
      </c>
      <c r="P6601" s="865">
        <v>33882.9</v>
      </c>
    </row>
    <row r="6602" spans="1:16" ht="33.75" x14ac:dyDescent="0.25">
      <c r="A6602" s="867" t="s">
        <v>7760</v>
      </c>
      <c r="B6602" s="867" t="s">
        <v>3626</v>
      </c>
      <c r="C6602" s="867" t="s">
        <v>3031</v>
      </c>
      <c r="D6602" s="868" t="s">
        <v>10428</v>
      </c>
      <c r="E6602" s="870">
        <v>4200</v>
      </c>
      <c r="F6602" s="869" t="s">
        <v>14775</v>
      </c>
      <c r="G6602" s="868" t="s">
        <v>14774</v>
      </c>
      <c r="H6602" s="867" t="s">
        <v>7756</v>
      </c>
      <c r="I6602" s="867" t="s">
        <v>7748</v>
      </c>
      <c r="J6602" s="867" t="s">
        <v>8036</v>
      </c>
      <c r="K6602" s="866">
        <v>3</v>
      </c>
      <c r="L6602" s="866">
        <v>5</v>
      </c>
      <c r="M6602" s="865">
        <v>22387.142357884826</v>
      </c>
      <c r="N6602" s="866">
        <v>3</v>
      </c>
      <c r="O6602" s="866">
        <v>6</v>
      </c>
      <c r="P6602" s="865">
        <v>26082.9</v>
      </c>
    </row>
    <row r="6603" spans="1:16" ht="33.75" x14ac:dyDescent="0.25">
      <c r="A6603" s="867" t="s">
        <v>7760</v>
      </c>
      <c r="B6603" s="867" t="s">
        <v>3626</v>
      </c>
      <c r="C6603" s="867" t="s">
        <v>3031</v>
      </c>
      <c r="D6603" s="868" t="s">
        <v>14773</v>
      </c>
      <c r="E6603" s="870">
        <v>12500</v>
      </c>
      <c r="F6603" s="869" t="s">
        <v>14772</v>
      </c>
      <c r="G6603" s="868" t="s">
        <v>14771</v>
      </c>
      <c r="H6603" s="867" t="s">
        <v>7756</v>
      </c>
      <c r="I6603" s="867" t="s">
        <v>2772</v>
      </c>
      <c r="J6603" s="867" t="s">
        <v>8103</v>
      </c>
      <c r="K6603" s="866">
        <v>2</v>
      </c>
      <c r="L6603" s="866">
        <v>5</v>
      </c>
      <c r="M6603" s="865">
        <v>66628.399874657218</v>
      </c>
      <c r="N6603" s="866">
        <v>1</v>
      </c>
      <c r="O6603" s="866">
        <v>6</v>
      </c>
      <c r="P6603" s="865">
        <v>75882.899999999994</v>
      </c>
    </row>
    <row r="6604" spans="1:16" ht="33.75" x14ac:dyDescent="0.25">
      <c r="A6604" s="867" t="s">
        <v>7760</v>
      </c>
      <c r="B6604" s="867" t="s">
        <v>3626</v>
      </c>
      <c r="C6604" s="867" t="s">
        <v>3031</v>
      </c>
      <c r="D6604" s="868" t="s">
        <v>14770</v>
      </c>
      <c r="E6604" s="870">
        <v>12500</v>
      </c>
      <c r="F6604" s="869" t="s">
        <v>14769</v>
      </c>
      <c r="G6604" s="868" t="s">
        <v>14768</v>
      </c>
      <c r="H6604" s="867" t="s">
        <v>7756</v>
      </c>
      <c r="I6604" s="867" t="s">
        <v>2772</v>
      </c>
      <c r="J6604" s="867" t="s">
        <v>8273</v>
      </c>
      <c r="K6604" s="866">
        <v>2</v>
      </c>
      <c r="L6604" s="866">
        <v>5</v>
      </c>
      <c r="M6604" s="865">
        <v>66628.399874657218</v>
      </c>
      <c r="N6604" s="866">
        <v>1</v>
      </c>
      <c r="O6604" s="866">
        <v>6</v>
      </c>
      <c r="P6604" s="865">
        <v>75882.899999999994</v>
      </c>
    </row>
    <row r="6605" spans="1:16" ht="33.75" x14ac:dyDescent="0.25">
      <c r="A6605" s="867" t="s">
        <v>7760</v>
      </c>
      <c r="B6605" s="867" t="s">
        <v>3626</v>
      </c>
      <c r="C6605" s="867" t="s">
        <v>3031</v>
      </c>
      <c r="D6605" s="868" t="s">
        <v>14767</v>
      </c>
      <c r="E6605" s="870">
        <v>9000</v>
      </c>
      <c r="F6605" s="869" t="s">
        <v>14766</v>
      </c>
      <c r="G6605" s="868" t="s">
        <v>14765</v>
      </c>
      <c r="H6605" s="867" t="s">
        <v>7756</v>
      </c>
      <c r="I6605" s="867" t="s">
        <v>5061</v>
      </c>
      <c r="J6605" s="867" t="s">
        <v>7783</v>
      </c>
      <c r="K6605" s="866">
        <v>2</v>
      </c>
      <c r="L6605" s="866">
        <v>5</v>
      </c>
      <c r="M6605" s="865">
        <v>47972.447909753195</v>
      </c>
      <c r="N6605" s="866">
        <v>1</v>
      </c>
      <c r="O6605" s="866">
        <v>6</v>
      </c>
      <c r="P6605" s="865">
        <v>54882.9</v>
      </c>
    </row>
    <row r="6606" spans="1:16" ht="33.75" x14ac:dyDescent="0.25">
      <c r="A6606" s="867" t="s">
        <v>7760</v>
      </c>
      <c r="B6606" s="867" t="s">
        <v>3626</v>
      </c>
      <c r="C6606" s="867" t="s">
        <v>3031</v>
      </c>
      <c r="D6606" s="868" t="s">
        <v>8458</v>
      </c>
      <c r="E6606" s="870">
        <v>3200</v>
      </c>
      <c r="F6606" s="869" t="s">
        <v>14764</v>
      </c>
      <c r="G6606" s="868" t="s">
        <v>14763</v>
      </c>
      <c r="H6606" s="867" t="s">
        <v>7796</v>
      </c>
      <c r="I6606" s="867" t="s">
        <v>2745</v>
      </c>
      <c r="J6606" s="867" t="s">
        <v>7792</v>
      </c>
      <c r="K6606" s="866">
        <v>3</v>
      </c>
      <c r="L6606" s="866">
        <v>5</v>
      </c>
      <c r="M6606" s="865">
        <v>17056.870367912248</v>
      </c>
      <c r="N6606" s="866">
        <v>0</v>
      </c>
      <c r="O6606" s="866">
        <v>0</v>
      </c>
      <c r="P6606" s="865">
        <v>0</v>
      </c>
    </row>
    <row r="6607" spans="1:16" ht="33.75" x14ac:dyDescent="0.25">
      <c r="A6607" s="867" t="s">
        <v>7760</v>
      </c>
      <c r="B6607" s="867" t="s">
        <v>3626</v>
      </c>
      <c r="C6607" s="867" t="s">
        <v>3031</v>
      </c>
      <c r="D6607" s="868" t="s">
        <v>7829</v>
      </c>
      <c r="E6607" s="870">
        <v>3200</v>
      </c>
      <c r="F6607" s="869" t="s">
        <v>14762</v>
      </c>
      <c r="G6607" s="868" t="s">
        <v>14761</v>
      </c>
      <c r="H6607" s="867"/>
      <c r="I6607" s="867"/>
      <c r="J6607" s="867"/>
      <c r="K6607" s="866">
        <v>1</v>
      </c>
      <c r="L6607" s="866">
        <v>1</v>
      </c>
      <c r="M6607" s="865">
        <v>3411.3740735824495</v>
      </c>
      <c r="N6607" s="866">
        <v>0</v>
      </c>
      <c r="O6607" s="866">
        <v>0</v>
      </c>
      <c r="P6607" s="865">
        <v>0</v>
      </c>
    </row>
    <row r="6608" spans="1:16" ht="33.75" x14ac:dyDescent="0.25">
      <c r="A6608" s="867" t="s">
        <v>7760</v>
      </c>
      <c r="B6608" s="867" t="s">
        <v>3626</v>
      </c>
      <c r="C6608" s="867" t="s">
        <v>3031</v>
      </c>
      <c r="D6608" s="868" t="s">
        <v>11665</v>
      </c>
      <c r="E6608" s="870">
        <v>6500</v>
      </c>
      <c r="F6608" s="869" t="s">
        <v>14760</v>
      </c>
      <c r="G6608" s="868" t="s">
        <v>14759</v>
      </c>
      <c r="H6608" s="867" t="s">
        <v>7756</v>
      </c>
      <c r="I6608" s="867" t="s">
        <v>3415</v>
      </c>
      <c r="J6608" s="867" t="s">
        <v>7967</v>
      </c>
      <c r="K6608" s="866">
        <v>2</v>
      </c>
      <c r="L6608" s="866">
        <v>5</v>
      </c>
      <c r="M6608" s="865">
        <v>34646.76793482175</v>
      </c>
      <c r="N6608" s="866">
        <v>1</v>
      </c>
      <c r="O6608" s="866">
        <v>6</v>
      </c>
      <c r="P6608" s="865">
        <v>39882.9</v>
      </c>
    </row>
    <row r="6609" spans="1:16" ht="33.75" x14ac:dyDescent="0.25">
      <c r="A6609" s="867" t="s">
        <v>7760</v>
      </c>
      <c r="B6609" s="867" t="s">
        <v>3626</v>
      </c>
      <c r="C6609" s="867" t="s">
        <v>3031</v>
      </c>
      <c r="D6609" s="868" t="s">
        <v>7405</v>
      </c>
      <c r="E6609" s="870">
        <v>2200</v>
      </c>
      <c r="F6609" s="869" t="s">
        <v>14758</v>
      </c>
      <c r="G6609" s="868" t="s">
        <v>14757</v>
      </c>
      <c r="H6609" s="867" t="s">
        <v>2751</v>
      </c>
      <c r="I6609" s="867" t="s">
        <v>2741</v>
      </c>
      <c r="J6609" s="867" t="s">
        <v>14756</v>
      </c>
      <c r="K6609" s="866">
        <v>2</v>
      </c>
      <c r="L6609" s="866">
        <v>5</v>
      </c>
      <c r="M6609" s="865">
        <v>11726.59837793967</v>
      </c>
      <c r="N6609" s="866">
        <v>2</v>
      </c>
      <c r="O6609" s="866">
        <v>6</v>
      </c>
      <c r="P6609" s="865">
        <v>14082.9</v>
      </c>
    </row>
    <row r="6610" spans="1:16" ht="33.75" x14ac:dyDescent="0.25">
      <c r="A6610" s="867" t="s">
        <v>7760</v>
      </c>
      <c r="B6610" s="867" t="s">
        <v>3626</v>
      </c>
      <c r="C6610" s="867" t="s">
        <v>3031</v>
      </c>
      <c r="D6610" s="868" t="s">
        <v>11665</v>
      </c>
      <c r="E6610" s="870">
        <v>6500</v>
      </c>
      <c r="F6610" s="869" t="s">
        <v>14755</v>
      </c>
      <c r="G6610" s="868" t="s">
        <v>14754</v>
      </c>
      <c r="H6610" s="867" t="s">
        <v>7756</v>
      </c>
      <c r="I6610" s="867" t="s">
        <v>3409</v>
      </c>
      <c r="J6610" s="867" t="s">
        <v>8199</v>
      </c>
      <c r="K6610" s="866">
        <v>2</v>
      </c>
      <c r="L6610" s="866">
        <v>5</v>
      </c>
      <c r="M6610" s="865">
        <v>34646.76793482175</v>
      </c>
      <c r="N6610" s="866">
        <v>1</v>
      </c>
      <c r="O6610" s="866">
        <v>6</v>
      </c>
      <c r="P6610" s="865">
        <v>39882.9</v>
      </c>
    </row>
    <row r="6611" spans="1:16" ht="33.75" x14ac:dyDescent="0.25">
      <c r="A6611" s="867" t="s">
        <v>7760</v>
      </c>
      <c r="B6611" s="867" t="s">
        <v>3626</v>
      </c>
      <c r="C6611" s="867" t="s">
        <v>3031</v>
      </c>
      <c r="D6611" s="868" t="s">
        <v>7776</v>
      </c>
      <c r="E6611" s="870">
        <v>4200</v>
      </c>
      <c r="F6611" s="869" t="s">
        <v>14753</v>
      </c>
      <c r="G6611" s="868" t="s">
        <v>14752</v>
      </c>
      <c r="H6611" s="867" t="s">
        <v>7756</v>
      </c>
      <c r="I6611" s="867" t="s">
        <v>2745</v>
      </c>
      <c r="J6611" s="867" t="s">
        <v>9138</v>
      </c>
      <c r="K6611" s="866">
        <v>3</v>
      </c>
      <c r="L6611" s="866">
        <v>5</v>
      </c>
      <c r="M6611" s="865">
        <v>17056.870367912248</v>
      </c>
      <c r="N6611" s="866">
        <v>2</v>
      </c>
      <c r="O6611" s="866">
        <v>4</v>
      </c>
      <c r="P6611" s="865">
        <v>17388.599999999999</v>
      </c>
    </row>
    <row r="6612" spans="1:16" ht="33.75" x14ac:dyDescent="0.25">
      <c r="A6612" s="867" t="s">
        <v>7760</v>
      </c>
      <c r="B6612" s="867" t="s">
        <v>3626</v>
      </c>
      <c r="C6612" s="867" t="s">
        <v>3031</v>
      </c>
      <c r="D6612" s="868" t="s">
        <v>14751</v>
      </c>
      <c r="E6612" s="870">
        <v>11000</v>
      </c>
      <c r="F6612" s="869" t="s">
        <v>14750</v>
      </c>
      <c r="G6612" s="868" t="s">
        <v>14749</v>
      </c>
      <c r="H6612" s="867" t="s">
        <v>7756</v>
      </c>
      <c r="I6612" s="867" t="s">
        <v>2772</v>
      </c>
      <c r="J6612" s="867" t="s">
        <v>7805</v>
      </c>
      <c r="K6612" s="866">
        <v>2</v>
      </c>
      <c r="L6612" s="866">
        <v>4</v>
      </c>
      <c r="M6612" s="865">
        <v>46906.393511758681</v>
      </c>
      <c r="N6612" s="866">
        <v>1</v>
      </c>
      <c r="O6612" s="866">
        <v>6</v>
      </c>
      <c r="P6612" s="865">
        <v>66882.899999999994</v>
      </c>
    </row>
    <row r="6613" spans="1:16" ht="33.75" x14ac:dyDescent="0.25">
      <c r="A6613" s="867" t="s">
        <v>7760</v>
      </c>
      <c r="B6613" s="867" t="s">
        <v>3626</v>
      </c>
      <c r="C6613" s="867" t="s">
        <v>3031</v>
      </c>
      <c r="D6613" s="868" t="s">
        <v>7854</v>
      </c>
      <c r="E6613" s="870">
        <v>4200</v>
      </c>
      <c r="F6613" s="869" t="s">
        <v>14748</v>
      </c>
      <c r="G6613" s="868" t="s">
        <v>14747</v>
      </c>
      <c r="H6613" s="867" t="s">
        <v>7756</v>
      </c>
      <c r="I6613" s="867" t="s">
        <v>2892</v>
      </c>
      <c r="J6613" s="867" t="s">
        <v>7821</v>
      </c>
      <c r="K6613" s="866">
        <v>2</v>
      </c>
      <c r="L6613" s="866">
        <v>5</v>
      </c>
      <c r="M6613" s="865">
        <v>22387.142357884826</v>
      </c>
      <c r="N6613" s="866">
        <v>2</v>
      </c>
      <c r="O6613" s="866">
        <v>6</v>
      </c>
      <c r="P6613" s="865">
        <v>26082.9</v>
      </c>
    </row>
    <row r="6614" spans="1:16" ht="33.75" x14ac:dyDescent="0.25">
      <c r="A6614" s="867" t="s">
        <v>7760</v>
      </c>
      <c r="B6614" s="867" t="s">
        <v>3626</v>
      </c>
      <c r="C6614" s="867" t="s">
        <v>3031</v>
      </c>
      <c r="D6614" s="868" t="s">
        <v>7829</v>
      </c>
      <c r="E6614" s="870">
        <v>3200</v>
      </c>
      <c r="F6614" s="869" t="s">
        <v>14746</v>
      </c>
      <c r="G6614" s="868" t="s">
        <v>14745</v>
      </c>
      <c r="H6614" s="867" t="s">
        <v>7796</v>
      </c>
      <c r="I6614" s="867" t="s">
        <v>2745</v>
      </c>
      <c r="J6614" s="867" t="s">
        <v>7783</v>
      </c>
      <c r="K6614" s="866">
        <v>2</v>
      </c>
      <c r="L6614" s="866">
        <v>5</v>
      </c>
      <c r="M6614" s="865">
        <v>17056.870367912248</v>
      </c>
      <c r="N6614" s="866">
        <v>2</v>
      </c>
      <c r="O6614" s="866">
        <v>6</v>
      </c>
      <c r="P6614" s="865">
        <v>20082.900000000001</v>
      </c>
    </row>
    <row r="6615" spans="1:16" ht="33.75" x14ac:dyDescent="0.25">
      <c r="A6615" s="867" t="s">
        <v>7760</v>
      </c>
      <c r="B6615" s="867" t="s">
        <v>3626</v>
      </c>
      <c r="C6615" s="867" t="s">
        <v>3031</v>
      </c>
      <c r="D6615" s="868" t="s">
        <v>3143</v>
      </c>
      <c r="E6615" s="870">
        <v>8500</v>
      </c>
      <c r="F6615" s="869" t="s">
        <v>14744</v>
      </c>
      <c r="G6615" s="868" t="s">
        <v>14743</v>
      </c>
      <c r="H6615" s="867" t="s">
        <v>7756</v>
      </c>
      <c r="I6615" s="867" t="s">
        <v>2704</v>
      </c>
      <c r="J6615" s="867" t="s">
        <v>7777</v>
      </c>
      <c r="K6615" s="866">
        <v>2</v>
      </c>
      <c r="L6615" s="866">
        <v>5</v>
      </c>
      <c r="M6615" s="865">
        <v>45307.311914766906</v>
      </c>
      <c r="N6615" s="866">
        <v>2</v>
      </c>
      <c r="O6615" s="866">
        <v>2</v>
      </c>
      <c r="P6615" s="865">
        <v>17294.3</v>
      </c>
    </row>
    <row r="6616" spans="1:16" ht="33.75" x14ac:dyDescent="0.25">
      <c r="A6616" s="867" t="s">
        <v>7760</v>
      </c>
      <c r="B6616" s="867" t="s">
        <v>3626</v>
      </c>
      <c r="C6616" s="867" t="s">
        <v>3031</v>
      </c>
      <c r="D6616" s="868" t="s">
        <v>12166</v>
      </c>
      <c r="E6616" s="870">
        <v>9500</v>
      </c>
      <c r="F6616" s="869" t="s">
        <v>6983</v>
      </c>
      <c r="G6616" s="868" t="s">
        <v>6982</v>
      </c>
      <c r="H6616" s="867" t="s">
        <v>7756</v>
      </c>
      <c r="I6616" s="867" t="s">
        <v>3357</v>
      </c>
      <c r="J6616" s="867" t="s">
        <v>7773</v>
      </c>
      <c r="K6616" s="866">
        <v>2</v>
      </c>
      <c r="L6616" s="866">
        <v>5</v>
      </c>
      <c r="M6616" s="865">
        <v>50637.583904739484</v>
      </c>
      <c r="N6616" s="866">
        <v>1</v>
      </c>
      <c r="O6616" s="866">
        <v>6</v>
      </c>
      <c r="P6616" s="865">
        <v>57882.9</v>
      </c>
    </row>
    <row r="6617" spans="1:16" x14ac:dyDescent="0.25">
      <c r="A6617" s="1772" t="s">
        <v>2848</v>
      </c>
      <c r="B6617" s="1772"/>
      <c r="C6617" s="1772"/>
      <c r="D6617" s="1772"/>
      <c r="E6617" s="1772"/>
      <c r="F6617" s="1772" t="s">
        <v>378</v>
      </c>
      <c r="G6617" s="1772"/>
      <c r="H6617" s="1772"/>
      <c r="I6617" s="1772"/>
      <c r="J6617" s="1772"/>
      <c r="K6617" s="1771" t="s">
        <v>2847</v>
      </c>
      <c r="L6617" s="1771"/>
      <c r="M6617" s="1771"/>
      <c r="N6617" s="1771" t="s">
        <v>2846</v>
      </c>
      <c r="O6617" s="1771"/>
      <c r="P6617" s="1771"/>
    </row>
    <row r="6618" spans="1:16" ht="78" customHeight="1" x14ac:dyDescent="0.25">
      <c r="A6618" s="1535" t="s">
        <v>2845</v>
      </c>
      <c r="B6618" s="1535" t="s">
        <v>5</v>
      </c>
      <c r="C6618" s="1535" t="s">
        <v>2844</v>
      </c>
      <c r="D6618" s="1535" t="s">
        <v>2843</v>
      </c>
      <c r="E6618" s="1536" t="s">
        <v>2842</v>
      </c>
      <c r="F6618" s="1537" t="s">
        <v>2841</v>
      </c>
      <c r="G6618" s="1540" t="s">
        <v>2840</v>
      </c>
      <c r="H6618" s="1535" t="s">
        <v>2839</v>
      </c>
      <c r="I6618" s="1535" t="s">
        <v>2838</v>
      </c>
      <c r="J6618" s="1535" t="s">
        <v>2837</v>
      </c>
      <c r="K6618" s="1538" t="s">
        <v>2836</v>
      </c>
      <c r="L6618" s="1538" t="s">
        <v>2835</v>
      </c>
      <c r="M6618" s="1539" t="s">
        <v>2834</v>
      </c>
      <c r="N6618" s="1538" t="s">
        <v>2836</v>
      </c>
      <c r="O6618" s="1538" t="s">
        <v>2835</v>
      </c>
      <c r="P6618" s="1539" t="s">
        <v>2834</v>
      </c>
    </row>
    <row r="6619" spans="1:16" ht="33.75" x14ac:dyDescent="0.25">
      <c r="A6619" s="867" t="s">
        <v>7760</v>
      </c>
      <c r="B6619" s="867" t="s">
        <v>3626</v>
      </c>
      <c r="C6619" s="867" t="s">
        <v>3031</v>
      </c>
      <c r="D6619" s="868" t="s">
        <v>11446</v>
      </c>
      <c r="E6619" s="870">
        <v>11000</v>
      </c>
      <c r="F6619" s="869" t="s">
        <v>14742</v>
      </c>
      <c r="G6619" s="868" t="s">
        <v>14741</v>
      </c>
      <c r="H6619" s="867" t="s">
        <v>7817</v>
      </c>
      <c r="I6619" s="867" t="s">
        <v>14740</v>
      </c>
      <c r="J6619" s="867" t="s">
        <v>7836</v>
      </c>
      <c r="K6619" s="866">
        <v>2</v>
      </c>
      <c r="L6619" s="866">
        <v>5</v>
      </c>
      <c r="M6619" s="865">
        <v>58632.991889698351</v>
      </c>
      <c r="N6619" s="866">
        <v>1</v>
      </c>
      <c r="O6619" s="866">
        <v>6</v>
      </c>
      <c r="P6619" s="865">
        <v>66882.899999999994</v>
      </c>
    </row>
    <row r="6620" spans="1:16" ht="33.75" x14ac:dyDescent="0.25">
      <c r="A6620" s="867" t="s">
        <v>7760</v>
      </c>
      <c r="B6620" s="867" t="s">
        <v>3626</v>
      </c>
      <c r="C6620" s="867" t="s">
        <v>3031</v>
      </c>
      <c r="D6620" s="868" t="s">
        <v>10095</v>
      </c>
      <c r="E6620" s="870">
        <v>7500</v>
      </c>
      <c r="F6620" s="869" t="s">
        <v>14739</v>
      </c>
      <c r="G6620" s="868" t="s">
        <v>14738</v>
      </c>
      <c r="H6620" s="867" t="s">
        <v>7756</v>
      </c>
      <c r="I6620" s="867" t="s">
        <v>2892</v>
      </c>
      <c r="J6620" s="867" t="s">
        <v>8036</v>
      </c>
      <c r="K6620" s="866">
        <v>2</v>
      </c>
      <c r="L6620" s="866">
        <v>5</v>
      </c>
      <c r="M6620" s="865">
        <v>39977.039924794328</v>
      </c>
      <c r="N6620" s="866">
        <v>1</v>
      </c>
      <c r="O6620" s="866">
        <v>6</v>
      </c>
      <c r="P6620" s="865">
        <v>45882.9</v>
      </c>
    </row>
    <row r="6621" spans="1:16" ht="33.75" x14ac:dyDescent="0.25">
      <c r="A6621" s="867" t="s">
        <v>7760</v>
      </c>
      <c r="B6621" s="867" t="s">
        <v>3626</v>
      </c>
      <c r="C6621" s="867" t="s">
        <v>3031</v>
      </c>
      <c r="D6621" s="868" t="s">
        <v>7829</v>
      </c>
      <c r="E6621" s="870">
        <v>3200</v>
      </c>
      <c r="F6621" s="869" t="s">
        <v>14737</v>
      </c>
      <c r="G6621" s="868" t="s">
        <v>14736</v>
      </c>
      <c r="H6621" s="867" t="s">
        <v>7756</v>
      </c>
      <c r="I6621" s="867" t="s">
        <v>2892</v>
      </c>
      <c r="J6621" s="867" t="s">
        <v>7780</v>
      </c>
      <c r="K6621" s="866">
        <v>2</v>
      </c>
      <c r="L6621" s="866">
        <v>5</v>
      </c>
      <c r="M6621" s="865">
        <v>17056.870367912248</v>
      </c>
      <c r="N6621" s="866">
        <v>2</v>
      </c>
      <c r="O6621" s="866">
        <v>6</v>
      </c>
      <c r="P6621" s="865">
        <v>20082.900000000001</v>
      </c>
    </row>
    <row r="6622" spans="1:16" ht="33.75" x14ac:dyDescent="0.25">
      <c r="A6622" s="867" t="s">
        <v>7760</v>
      </c>
      <c r="B6622" s="867" t="s">
        <v>3626</v>
      </c>
      <c r="C6622" s="867" t="s">
        <v>3031</v>
      </c>
      <c r="D6622" s="868" t="s">
        <v>8237</v>
      </c>
      <c r="E6622" s="870">
        <v>3000</v>
      </c>
      <c r="F6622" s="869" t="s">
        <v>14735</v>
      </c>
      <c r="G6622" s="868" t="s">
        <v>14734</v>
      </c>
      <c r="H6622" s="867" t="s">
        <v>7796</v>
      </c>
      <c r="I6622" s="867" t="s">
        <v>6461</v>
      </c>
      <c r="J6622" s="867" t="s">
        <v>7894</v>
      </c>
      <c r="K6622" s="866">
        <v>1</v>
      </c>
      <c r="L6622" s="866">
        <v>3</v>
      </c>
      <c r="M6622" s="865">
        <v>9594.4895819506382</v>
      </c>
      <c r="N6622" s="866">
        <v>2</v>
      </c>
      <c r="O6622" s="866">
        <v>4</v>
      </c>
      <c r="P6622" s="865">
        <v>12588.6</v>
      </c>
    </row>
    <row r="6623" spans="1:16" ht="33.75" x14ac:dyDescent="0.25">
      <c r="A6623" s="867" t="s">
        <v>7760</v>
      </c>
      <c r="B6623" s="867" t="s">
        <v>3626</v>
      </c>
      <c r="C6623" s="867" t="s">
        <v>3031</v>
      </c>
      <c r="D6623" s="868" t="s">
        <v>9261</v>
      </c>
      <c r="E6623" s="870">
        <v>10000</v>
      </c>
      <c r="F6623" s="869" t="s">
        <v>14733</v>
      </c>
      <c r="G6623" s="868" t="s">
        <v>14732</v>
      </c>
      <c r="H6623" s="867"/>
      <c r="I6623" s="867"/>
      <c r="J6623" s="867"/>
      <c r="K6623" s="866">
        <v>1</v>
      </c>
      <c r="L6623" s="866">
        <v>2</v>
      </c>
      <c r="M6623" s="865">
        <v>21321.087959890308</v>
      </c>
      <c r="N6623" s="866">
        <v>0</v>
      </c>
      <c r="O6623" s="866">
        <v>0</v>
      </c>
      <c r="P6623" s="865">
        <v>0</v>
      </c>
    </row>
    <row r="6624" spans="1:16" ht="33.75" x14ac:dyDescent="0.25">
      <c r="A6624" s="867" t="s">
        <v>7760</v>
      </c>
      <c r="B6624" s="867" t="s">
        <v>3626</v>
      </c>
      <c r="C6624" s="867" t="s">
        <v>3031</v>
      </c>
      <c r="D6624" s="868" t="s">
        <v>9923</v>
      </c>
      <c r="E6624" s="870">
        <v>10500</v>
      </c>
      <c r="F6624" s="869" t="s">
        <v>14731</v>
      </c>
      <c r="G6624" s="868" t="s">
        <v>14730</v>
      </c>
      <c r="H6624" s="867" t="s">
        <v>7817</v>
      </c>
      <c r="I6624" s="867" t="s">
        <v>14729</v>
      </c>
      <c r="J6624" s="867" t="s">
        <v>7773</v>
      </c>
      <c r="K6624" s="866">
        <v>2</v>
      </c>
      <c r="L6624" s="866">
        <v>4</v>
      </c>
      <c r="M6624" s="865">
        <v>44774.284715769652</v>
      </c>
      <c r="N6624" s="866">
        <v>2</v>
      </c>
      <c r="O6624" s="866">
        <v>6</v>
      </c>
      <c r="P6624" s="865">
        <v>63882.9</v>
      </c>
    </row>
    <row r="6625" spans="1:16" ht="33.75" x14ac:dyDescent="0.25">
      <c r="A6625" s="867" t="s">
        <v>7760</v>
      </c>
      <c r="B6625" s="867" t="s">
        <v>3626</v>
      </c>
      <c r="C6625" s="867" t="s">
        <v>3031</v>
      </c>
      <c r="D6625" s="868" t="s">
        <v>7776</v>
      </c>
      <c r="E6625" s="870">
        <v>4200</v>
      </c>
      <c r="F6625" s="869" t="s">
        <v>14728</v>
      </c>
      <c r="G6625" s="868" t="s">
        <v>14727</v>
      </c>
      <c r="H6625" s="867" t="s">
        <v>7796</v>
      </c>
      <c r="I6625" s="867" t="s">
        <v>2745</v>
      </c>
      <c r="J6625" s="867" t="s">
        <v>9058</v>
      </c>
      <c r="K6625" s="866">
        <v>2</v>
      </c>
      <c r="L6625" s="866">
        <v>4</v>
      </c>
      <c r="M6625" s="865">
        <v>17909.713886307858</v>
      </c>
      <c r="N6625" s="866">
        <v>2</v>
      </c>
      <c r="O6625" s="866">
        <v>6</v>
      </c>
      <c r="P6625" s="865">
        <v>26082.9</v>
      </c>
    </row>
    <row r="6626" spans="1:16" ht="33.75" x14ac:dyDescent="0.25">
      <c r="A6626" s="867" t="s">
        <v>7760</v>
      </c>
      <c r="B6626" s="867" t="s">
        <v>3626</v>
      </c>
      <c r="C6626" s="867" t="s">
        <v>3031</v>
      </c>
      <c r="D6626" s="868" t="s">
        <v>7878</v>
      </c>
      <c r="E6626" s="870">
        <v>4200</v>
      </c>
      <c r="F6626" s="869" t="s">
        <v>14726</v>
      </c>
      <c r="G6626" s="868" t="s">
        <v>14725</v>
      </c>
      <c r="H6626" s="867" t="s">
        <v>7756</v>
      </c>
      <c r="I6626" s="867" t="s">
        <v>4333</v>
      </c>
      <c r="J6626" s="867" t="s">
        <v>14724</v>
      </c>
      <c r="K6626" s="866">
        <v>2</v>
      </c>
      <c r="L6626" s="866">
        <v>4</v>
      </c>
      <c r="M6626" s="865">
        <v>17909.713886307858</v>
      </c>
      <c r="N6626" s="866">
        <v>2</v>
      </c>
      <c r="O6626" s="866">
        <v>6</v>
      </c>
      <c r="P6626" s="865">
        <v>26082.9</v>
      </c>
    </row>
    <row r="6627" spans="1:16" ht="33.75" x14ac:dyDescent="0.25">
      <c r="A6627" s="867" t="s">
        <v>7760</v>
      </c>
      <c r="B6627" s="867" t="s">
        <v>3626</v>
      </c>
      <c r="C6627" s="867" t="s">
        <v>3031</v>
      </c>
      <c r="D6627" s="868" t="s">
        <v>7776</v>
      </c>
      <c r="E6627" s="870">
        <v>4200</v>
      </c>
      <c r="F6627" s="869" t="s">
        <v>14723</v>
      </c>
      <c r="G6627" s="868" t="s">
        <v>14722</v>
      </c>
      <c r="H6627" s="867" t="s">
        <v>7796</v>
      </c>
      <c r="I6627" s="867" t="s">
        <v>2722</v>
      </c>
      <c r="J6627" s="867" t="s">
        <v>7773</v>
      </c>
      <c r="K6627" s="866">
        <v>2</v>
      </c>
      <c r="L6627" s="866">
        <v>4</v>
      </c>
      <c r="M6627" s="865">
        <v>17909.713886307858</v>
      </c>
      <c r="N6627" s="866">
        <v>2</v>
      </c>
      <c r="O6627" s="866">
        <v>6</v>
      </c>
      <c r="P6627" s="865">
        <v>26082.9</v>
      </c>
    </row>
    <row r="6628" spans="1:16" ht="33.75" x14ac:dyDescent="0.25">
      <c r="A6628" s="867" t="s">
        <v>7760</v>
      </c>
      <c r="B6628" s="867" t="s">
        <v>3626</v>
      </c>
      <c r="C6628" s="867" t="s">
        <v>3031</v>
      </c>
      <c r="D6628" s="868" t="s">
        <v>7776</v>
      </c>
      <c r="E6628" s="870">
        <v>4200</v>
      </c>
      <c r="F6628" s="869" t="s">
        <v>14721</v>
      </c>
      <c r="G6628" s="868" t="s">
        <v>14720</v>
      </c>
      <c r="H6628" s="867" t="s">
        <v>7796</v>
      </c>
      <c r="I6628" s="867" t="s">
        <v>7822</v>
      </c>
      <c r="J6628" s="867" t="s">
        <v>7836</v>
      </c>
      <c r="K6628" s="866">
        <v>2</v>
      </c>
      <c r="L6628" s="866">
        <v>4</v>
      </c>
      <c r="M6628" s="865">
        <v>17909.713886307858</v>
      </c>
      <c r="N6628" s="866">
        <v>2</v>
      </c>
      <c r="O6628" s="866">
        <v>6</v>
      </c>
      <c r="P6628" s="865">
        <v>26082.9</v>
      </c>
    </row>
    <row r="6629" spans="1:16" ht="33.75" x14ac:dyDescent="0.25">
      <c r="A6629" s="867" t="s">
        <v>7760</v>
      </c>
      <c r="B6629" s="867" t="s">
        <v>3626</v>
      </c>
      <c r="C6629" s="867" t="s">
        <v>3031</v>
      </c>
      <c r="D6629" s="868" t="s">
        <v>7776</v>
      </c>
      <c r="E6629" s="870">
        <v>4200</v>
      </c>
      <c r="F6629" s="869" t="s">
        <v>14719</v>
      </c>
      <c r="G6629" s="868" t="s">
        <v>14718</v>
      </c>
      <c r="H6629" s="867" t="s">
        <v>7756</v>
      </c>
      <c r="I6629" s="867" t="s">
        <v>2892</v>
      </c>
      <c r="J6629" s="867" t="s">
        <v>7894</v>
      </c>
      <c r="K6629" s="866">
        <v>2</v>
      </c>
      <c r="L6629" s="866">
        <v>4</v>
      </c>
      <c r="M6629" s="865">
        <v>17909.713886307858</v>
      </c>
      <c r="N6629" s="866">
        <v>2</v>
      </c>
      <c r="O6629" s="866">
        <v>6</v>
      </c>
      <c r="P6629" s="865">
        <v>26082.9</v>
      </c>
    </row>
    <row r="6630" spans="1:16" ht="33.75" x14ac:dyDescent="0.25">
      <c r="A6630" s="867" t="s">
        <v>7760</v>
      </c>
      <c r="B6630" s="867" t="s">
        <v>3626</v>
      </c>
      <c r="C6630" s="867" t="s">
        <v>3031</v>
      </c>
      <c r="D6630" s="868" t="s">
        <v>14717</v>
      </c>
      <c r="E6630" s="870">
        <v>4000</v>
      </c>
      <c r="F6630" s="869" t="s">
        <v>14716</v>
      </c>
      <c r="G6630" s="868" t="s">
        <v>14715</v>
      </c>
      <c r="H6630" s="867"/>
      <c r="I6630" s="867"/>
      <c r="J6630" s="867"/>
      <c r="K6630" s="866">
        <v>2</v>
      </c>
      <c r="L6630" s="866">
        <v>4</v>
      </c>
      <c r="M6630" s="865">
        <v>17056.870367912248</v>
      </c>
      <c r="N6630" s="866">
        <v>2</v>
      </c>
      <c r="O6630" s="866">
        <v>6</v>
      </c>
      <c r="P6630" s="865">
        <v>24882.9</v>
      </c>
    </row>
    <row r="6631" spans="1:16" ht="33.75" x14ac:dyDescent="0.25">
      <c r="A6631" s="867" t="s">
        <v>7760</v>
      </c>
      <c r="B6631" s="867" t="s">
        <v>3626</v>
      </c>
      <c r="C6631" s="867" t="s">
        <v>3031</v>
      </c>
      <c r="D6631" s="868" t="s">
        <v>7863</v>
      </c>
      <c r="E6631" s="870">
        <v>2500</v>
      </c>
      <c r="F6631" s="869" t="s">
        <v>14714</v>
      </c>
      <c r="G6631" s="868" t="s">
        <v>14713</v>
      </c>
      <c r="H6631" s="867" t="s">
        <v>7796</v>
      </c>
      <c r="I6631" s="867" t="s">
        <v>7822</v>
      </c>
      <c r="J6631" s="867" t="s">
        <v>7985</v>
      </c>
      <c r="K6631" s="866">
        <v>2</v>
      </c>
      <c r="L6631" s="866">
        <v>4</v>
      </c>
      <c r="M6631" s="865">
        <v>10660.543979945154</v>
      </c>
      <c r="N6631" s="866">
        <v>0</v>
      </c>
      <c r="O6631" s="866">
        <v>0</v>
      </c>
      <c r="P6631" s="865">
        <v>0</v>
      </c>
    </row>
    <row r="6632" spans="1:16" ht="33.75" x14ac:dyDescent="0.25">
      <c r="A6632" s="867" t="s">
        <v>7760</v>
      </c>
      <c r="B6632" s="867" t="s">
        <v>3626</v>
      </c>
      <c r="C6632" s="867" t="s">
        <v>3031</v>
      </c>
      <c r="D6632" s="868" t="s">
        <v>7854</v>
      </c>
      <c r="E6632" s="870">
        <v>4200</v>
      </c>
      <c r="F6632" s="869" t="s">
        <v>14712</v>
      </c>
      <c r="G6632" s="868" t="s">
        <v>14711</v>
      </c>
      <c r="H6632" s="867" t="s">
        <v>7756</v>
      </c>
      <c r="I6632" s="867" t="s">
        <v>2704</v>
      </c>
      <c r="J6632" s="867" t="s">
        <v>7777</v>
      </c>
      <c r="K6632" s="866">
        <v>2</v>
      </c>
      <c r="L6632" s="866">
        <v>5</v>
      </c>
      <c r="M6632" s="865">
        <v>22387.142357884826</v>
      </c>
      <c r="N6632" s="866">
        <v>1</v>
      </c>
      <c r="O6632" s="866">
        <v>1</v>
      </c>
      <c r="P6632" s="865">
        <v>4347.1499999999996</v>
      </c>
    </row>
    <row r="6633" spans="1:16" ht="33.75" x14ac:dyDescent="0.25">
      <c r="A6633" s="867" t="s">
        <v>7760</v>
      </c>
      <c r="B6633" s="867" t="s">
        <v>3626</v>
      </c>
      <c r="C6633" s="867" t="s">
        <v>3031</v>
      </c>
      <c r="D6633" s="868" t="s">
        <v>7768</v>
      </c>
      <c r="E6633" s="870">
        <v>4200</v>
      </c>
      <c r="F6633" s="869" t="s">
        <v>14710</v>
      </c>
      <c r="G6633" s="868" t="s">
        <v>14709</v>
      </c>
      <c r="H6633" s="867" t="s">
        <v>7756</v>
      </c>
      <c r="I6633" s="867" t="s">
        <v>2772</v>
      </c>
      <c r="J6633" s="867" t="s">
        <v>8142</v>
      </c>
      <c r="K6633" s="866">
        <v>2</v>
      </c>
      <c r="L6633" s="866">
        <v>5</v>
      </c>
      <c r="M6633" s="865">
        <v>22387.142357884826</v>
      </c>
      <c r="N6633" s="866">
        <v>1</v>
      </c>
      <c r="O6633" s="866">
        <v>6</v>
      </c>
      <c r="P6633" s="865">
        <v>26082.9</v>
      </c>
    </row>
    <row r="6634" spans="1:16" ht="33.75" x14ac:dyDescent="0.25">
      <c r="A6634" s="867" t="s">
        <v>7760</v>
      </c>
      <c r="B6634" s="867" t="s">
        <v>3626</v>
      </c>
      <c r="C6634" s="867" t="s">
        <v>3031</v>
      </c>
      <c r="D6634" s="868" t="s">
        <v>7768</v>
      </c>
      <c r="E6634" s="870">
        <v>4200</v>
      </c>
      <c r="F6634" s="869" t="s">
        <v>14708</v>
      </c>
      <c r="G6634" s="868" t="s">
        <v>14707</v>
      </c>
      <c r="H6634" s="867" t="s">
        <v>7796</v>
      </c>
      <c r="I6634" s="867" t="s">
        <v>2745</v>
      </c>
      <c r="J6634" s="867" t="s">
        <v>7773</v>
      </c>
      <c r="K6634" s="866">
        <v>2</v>
      </c>
      <c r="L6634" s="866">
        <v>5</v>
      </c>
      <c r="M6634" s="865">
        <v>22387.142357884826</v>
      </c>
      <c r="N6634" s="866">
        <v>1</v>
      </c>
      <c r="O6634" s="866">
        <v>6</v>
      </c>
      <c r="P6634" s="865">
        <v>26082.9</v>
      </c>
    </row>
    <row r="6635" spans="1:16" ht="33.75" x14ac:dyDescent="0.25">
      <c r="A6635" s="867" t="s">
        <v>7760</v>
      </c>
      <c r="B6635" s="867" t="s">
        <v>3626</v>
      </c>
      <c r="C6635" s="867" t="s">
        <v>3031</v>
      </c>
      <c r="D6635" s="868" t="s">
        <v>7768</v>
      </c>
      <c r="E6635" s="870">
        <v>4200</v>
      </c>
      <c r="F6635" s="869" t="s">
        <v>14706</v>
      </c>
      <c r="G6635" s="868" t="s">
        <v>14705</v>
      </c>
      <c r="H6635" s="867" t="s">
        <v>7756</v>
      </c>
      <c r="I6635" s="867" t="s">
        <v>2892</v>
      </c>
      <c r="J6635" s="867" t="s">
        <v>8166</v>
      </c>
      <c r="K6635" s="866">
        <v>2</v>
      </c>
      <c r="L6635" s="866">
        <v>5</v>
      </c>
      <c r="M6635" s="865">
        <v>22387.142357884826</v>
      </c>
      <c r="N6635" s="866">
        <v>1</v>
      </c>
      <c r="O6635" s="866">
        <v>6</v>
      </c>
      <c r="P6635" s="865">
        <v>26082.9</v>
      </c>
    </row>
    <row r="6636" spans="1:16" ht="33.75" x14ac:dyDescent="0.25">
      <c r="A6636" s="867" t="s">
        <v>7760</v>
      </c>
      <c r="B6636" s="867" t="s">
        <v>3626</v>
      </c>
      <c r="C6636" s="867" t="s">
        <v>3031</v>
      </c>
      <c r="D6636" s="868" t="s">
        <v>14704</v>
      </c>
      <c r="E6636" s="870">
        <v>14500</v>
      </c>
      <c r="F6636" s="869" t="s">
        <v>14703</v>
      </c>
      <c r="G6636" s="868" t="s">
        <v>14702</v>
      </c>
      <c r="H6636" s="867" t="s">
        <v>7817</v>
      </c>
      <c r="I6636" s="867" t="s">
        <v>2786</v>
      </c>
      <c r="J6636" s="867" t="s">
        <v>9178</v>
      </c>
      <c r="K6636" s="866">
        <v>2</v>
      </c>
      <c r="L6636" s="866">
        <v>5</v>
      </c>
      <c r="M6636" s="865">
        <v>77288.943854602374</v>
      </c>
      <c r="N6636" s="866">
        <v>2</v>
      </c>
      <c r="O6636" s="866">
        <v>6</v>
      </c>
      <c r="P6636" s="865">
        <v>87882.9</v>
      </c>
    </row>
    <row r="6637" spans="1:16" ht="33.75" x14ac:dyDescent="0.25">
      <c r="A6637" s="867" t="s">
        <v>7760</v>
      </c>
      <c r="B6637" s="867" t="s">
        <v>3626</v>
      </c>
      <c r="C6637" s="867" t="s">
        <v>3031</v>
      </c>
      <c r="D6637" s="868" t="s">
        <v>7768</v>
      </c>
      <c r="E6637" s="870">
        <v>4200</v>
      </c>
      <c r="F6637" s="869" t="s">
        <v>14701</v>
      </c>
      <c r="G6637" s="868" t="s">
        <v>14700</v>
      </c>
      <c r="H6637" s="867" t="s">
        <v>7756</v>
      </c>
      <c r="I6637" s="867" t="s">
        <v>2772</v>
      </c>
      <c r="J6637" s="867" t="s">
        <v>7792</v>
      </c>
      <c r="K6637" s="866">
        <v>2</v>
      </c>
      <c r="L6637" s="866">
        <v>5</v>
      </c>
      <c r="M6637" s="865">
        <v>22387.142357884826</v>
      </c>
      <c r="N6637" s="866">
        <v>1</v>
      </c>
      <c r="O6637" s="866">
        <v>6</v>
      </c>
      <c r="P6637" s="865">
        <v>26082.9</v>
      </c>
    </row>
    <row r="6638" spans="1:16" ht="33.75" x14ac:dyDescent="0.25">
      <c r="A6638" s="867" t="s">
        <v>7760</v>
      </c>
      <c r="B6638" s="867" t="s">
        <v>3626</v>
      </c>
      <c r="C6638" s="867" t="s">
        <v>3031</v>
      </c>
      <c r="D6638" s="868" t="s">
        <v>7768</v>
      </c>
      <c r="E6638" s="870">
        <v>4200</v>
      </c>
      <c r="F6638" s="869" t="s">
        <v>14699</v>
      </c>
      <c r="G6638" s="868" t="s">
        <v>14698</v>
      </c>
      <c r="H6638" s="867" t="s">
        <v>7756</v>
      </c>
      <c r="I6638" s="867" t="s">
        <v>3544</v>
      </c>
      <c r="J6638" s="867" t="s">
        <v>7800</v>
      </c>
      <c r="K6638" s="866">
        <v>3</v>
      </c>
      <c r="L6638" s="866">
        <v>5</v>
      </c>
      <c r="M6638" s="865">
        <v>22387.142357884826</v>
      </c>
      <c r="N6638" s="866">
        <v>1</v>
      </c>
      <c r="O6638" s="866">
        <v>6</v>
      </c>
      <c r="P6638" s="865">
        <v>26082.9</v>
      </c>
    </row>
    <row r="6639" spans="1:16" ht="33.75" x14ac:dyDescent="0.25">
      <c r="A6639" s="867" t="s">
        <v>7760</v>
      </c>
      <c r="B6639" s="867" t="s">
        <v>3626</v>
      </c>
      <c r="C6639" s="867" t="s">
        <v>3031</v>
      </c>
      <c r="D6639" s="868" t="s">
        <v>7854</v>
      </c>
      <c r="E6639" s="870">
        <v>4200</v>
      </c>
      <c r="F6639" s="869" t="s">
        <v>14697</v>
      </c>
      <c r="G6639" s="868" t="s">
        <v>14696</v>
      </c>
      <c r="H6639" s="867" t="s">
        <v>7796</v>
      </c>
      <c r="I6639" s="867" t="s">
        <v>6461</v>
      </c>
      <c r="J6639" s="867" t="s">
        <v>7780</v>
      </c>
      <c r="K6639" s="866">
        <v>2</v>
      </c>
      <c r="L6639" s="866">
        <v>5</v>
      </c>
      <c r="M6639" s="865">
        <v>22387.142357884826</v>
      </c>
      <c r="N6639" s="866">
        <v>3</v>
      </c>
      <c r="O6639" s="866">
        <v>6</v>
      </c>
      <c r="P6639" s="865">
        <v>26082.9</v>
      </c>
    </row>
    <row r="6640" spans="1:16" ht="33.75" x14ac:dyDescent="0.25">
      <c r="A6640" s="867" t="s">
        <v>7760</v>
      </c>
      <c r="B6640" s="867" t="s">
        <v>3626</v>
      </c>
      <c r="C6640" s="867" t="s">
        <v>3031</v>
      </c>
      <c r="D6640" s="868" t="s">
        <v>7829</v>
      </c>
      <c r="E6640" s="870">
        <v>3200</v>
      </c>
      <c r="F6640" s="869" t="s">
        <v>14695</v>
      </c>
      <c r="G6640" s="868" t="s">
        <v>14694</v>
      </c>
      <c r="H6640" s="867"/>
      <c r="I6640" s="867"/>
      <c r="J6640" s="867"/>
      <c r="K6640" s="866">
        <v>2</v>
      </c>
      <c r="L6640" s="866">
        <v>5</v>
      </c>
      <c r="M6640" s="865">
        <v>17056.870367912248</v>
      </c>
      <c r="N6640" s="866">
        <v>2</v>
      </c>
      <c r="O6640" s="866">
        <v>6</v>
      </c>
      <c r="P6640" s="865">
        <v>20082.900000000001</v>
      </c>
    </row>
    <row r="6641" spans="1:16" ht="33.75" x14ac:dyDescent="0.25">
      <c r="A6641" s="867" t="s">
        <v>7760</v>
      </c>
      <c r="B6641" s="867" t="s">
        <v>3626</v>
      </c>
      <c r="C6641" s="867" t="s">
        <v>3031</v>
      </c>
      <c r="D6641" s="868" t="s">
        <v>7768</v>
      </c>
      <c r="E6641" s="870">
        <v>4200</v>
      </c>
      <c r="F6641" s="869" t="s">
        <v>14693</v>
      </c>
      <c r="G6641" s="868" t="s">
        <v>14692</v>
      </c>
      <c r="H6641" s="867" t="s">
        <v>7796</v>
      </c>
      <c r="I6641" s="867" t="s">
        <v>14691</v>
      </c>
      <c r="J6641" s="867" t="s">
        <v>13605</v>
      </c>
      <c r="K6641" s="866">
        <v>2</v>
      </c>
      <c r="L6641" s="866">
        <v>5</v>
      </c>
      <c r="M6641" s="865">
        <v>22387.142357884826</v>
      </c>
      <c r="N6641" s="866">
        <v>1</v>
      </c>
      <c r="O6641" s="866">
        <v>6</v>
      </c>
      <c r="P6641" s="865">
        <v>26082.9</v>
      </c>
    </row>
    <row r="6642" spans="1:16" ht="33.75" x14ac:dyDescent="0.25">
      <c r="A6642" s="867" t="s">
        <v>7760</v>
      </c>
      <c r="B6642" s="867" t="s">
        <v>3626</v>
      </c>
      <c r="C6642" s="867" t="s">
        <v>3031</v>
      </c>
      <c r="D6642" s="868" t="s">
        <v>7768</v>
      </c>
      <c r="E6642" s="870">
        <v>4200</v>
      </c>
      <c r="F6642" s="869" t="s">
        <v>14690</v>
      </c>
      <c r="G6642" s="868" t="s">
        <v>14689</v>
      </c>
      <c r="H6642" s="867" t="s">
        <v>7756</v>
      </c>
      <c r="I6642" s="867" t="s">
        <v>2745</v>
      </c>
      <c r="J6642" s="867" t="s">
        <v>9097</v>
      </c>
      <c r="K6642" s="866">
        <v>2</v>
      </c>
      <c r="L6642" s="866">
        <v>5</v>
      </c>
      <c r="M6642" s="865">
        <v>22387.142357884826</v>
      </c>
      <c r="N6642" s="866">
        <v>0</v>
      </c>
      <c r="O6642" s="866">
        <v>0</v>
      </c>
      <c r="P6642" s="865">
        <v>0</v>
      </c>
    </row>
    <row r="6643" spans="1:16" ht="33.75" x14ac:dyDescent="0.25">
      <c r="A6643" s="867" t="s">
        <v>7760</v>
      </c>
      <c r="B6643" s="867" t="s">
        <v>3626</v>
      </c>
      <c r="C6643" s="867" t="s">
        <v>3031</v>
      </c>
      <c r="D6643" s="868" t="s">
        <v>9410</v>
      </c>
      <c r="E6643" s="870">
        <v>7500</v>
      </c>
      <c r="F6643" s="869" t="s">
        <v>14688</v>
      </c>
      <c r="G6643" s="868" t="s">
        <v>14687</v>
      </c>
      <c r="H6643" s="867" t="s">
        <v>7756</v>
      </c>
      <c r="I6643" s="867" t="s">
        <v>3470</v>
      </c>
      <c r="J6643" s="867" t="s">
        <v>7777</v>
      </c>
      <c r="K6643" s="866">
        <v>3</v>
      </c>
      <c r="L6643" s="866">
        <v>5</v>
      </c>
      <c r="M6643" s="865">
        <v>39977.039924794328</v>
      </c>
      <c r="N6643" s="866">
        <v>2</v>
      </c>
      <c r="O6643" s="866">
        <v>6</v>
      </c>
      <c r="P6643" s="865">
        <v>45882.9</v>
      </c>
    </row>
    <row r="6644" spans="1:16" ht="33.75" x14ac:dyDescent="0.25">
      <c r="A6644" s="867" t="s">
        <v>7760</v>
      </c>
      <c r="B6644" s="867" t="s">
        <v>3626</v>
      </c>
      <c r="C6644" s="867" t="s">
        <v>3031</v>
      </c>
      <c r="D6644" s="868" t="s">
        <v>10647</v>
      </c>
      <c r="E6644" s="870">
        <v>8500</v>
      </c>
      <c r="F6644" s="869" t="s">
        <v>14686</v>
      </c>
      <c r="G6644" s="868" t="s">
        <v>14685</v>
      </c>
      <c r="H6644" s="867" t="s">
        <v>7817</v>
      </c>
      <c r="I6644" s="867" t="s">
        <v>14684</v>
      </c>
      <c r="J6644" s="867" t="s">
        <v>6</v>
      </c>
      <c r="K6644" s="866">
        <v>3</v>
      </c>
      <c r="L6644" s="866">
        <v>5</v>
      </c>
      <c r="M6644" s="865">
        <v>39977.039924794328</v>
      </c>
      <c r="N6644" s="866">
        <v>1</v>
      </c>
      <c r="O6644" s="866">
        <v>6</v>
      </c>
      <c r="P6644" s="865">
        <v>51882.9</v>
      </c>
    </row>
    <row r="6645" spans="1:16" ht="33.75" x14ac:dyDescent="0.25">
      <c r="A6645" s="867" t="s">
        <v>7760</v>
      </c>
      <c r="B6645" s="867" t="s">
        <v>3626</v>
      </c>
      <c r="C6645" s="867" t="s">
        <v>3031</v>
      </c>
      <c r="D6645" s="868" t="s">
        <v>7768</v>
      </c>
      <c r="E6645" s="870">
        <v>4200</v>
      </c>
      <c r="F6645" s="869" t="s">
        <v>14683</v>
      </c>
      <c r="G6645" s="868" t="s">
        <v>14682</v>
      </c>
      <c r="H6645" s="867" t="s">
        <v>7756</v>
      </c>
      <c r="I6645" s="867" t="s">
        <v>2703</v>
      </c>
      <c r="J6645" s="867" t="s">
        <v>7773</v>
      </c>
      <c r="K6645" s="866">
        <v>2</v>
      </c>
      <c r="L6645" s="866">
        <v>5</v>
      </c>
      <c r="M6645" s="865">
        <v>22387.142357884826</v>
      </c>
      <c r="N6645" s="866">
        <v>1</v>
      </c>
      <c r="O6645" s="866">
        <v>6</v>
      </c>
      <c r="P6645" s="865">
        <v>26082.9</v>
      </c>
    </row>
    <row r="6646" spans="1:16" ht="33.75" x14ac:dyDescent="0.25">
      <c r="A6646" s="867" t="s">
        <v>7760</v>
      </c>
      <c r="B6646" s="867" t="s">
        <v>3626</v>
      </c>
      <c r="C6646" s="867" t="s">
        <v>3031</v>
      </c>
      <c r="D6646" s="868" t="s">
        <v>7768</v>
      </c>
      <c r="E6646" s="870">
        <v>4200</v>
      </c>
      <c r="F6646" s="869" t="s">
        <v>14681</v>
      </c>
      <c r="G6646" s="868" t="s">
        <v>14680</v>
      </c>
      <c r="H6646" s="867" t="s">
        <v>7796</v>
      </c>
      <c r="I6646" s="867" t="s">
        <v>2786</v>
      </c>
      <c r="J6646" s="867" t="s">
        <v>7888</v>
      </c>
      <c r="K6646" s="866">
        <v>1</v>
      </c>
      <c r="L6646" s="866">
        <v>3</v>
      </c>
      <c r="M6646" s="865">
        <v>13432.285414730895</v>
      </c>
      <c r="N6646" s="866">
        <v>0</v>
      </c>
      <c r="O6646" s="866">
        <v>0</v>
      </c>
      <c r="P6646" s="865">
        <v>0</v>
      </c>
    </row>
    <row r="6647" spans="1:16" ht="33.75" x14ac:dyDescent="0.25">
      <c r="A6647" s="867" t="s">
        <v>7760</v>
      </c>
      <c r="B6647" s="867" t="s">
        <v>3626</v>
      </c>
      <c r="C6647" s="867" t="s">
        <v>3031</v>
      </c>
      <c r="D6647" s="868" t="s">
        <v>7768</v>
      </c>
      <c r="E6647" s="870">
        <v>4200</v>
      </c>
      <c r="F6647" s="869" t="s">
        <v>14679</v>
      </c>
      <c r="G6647" s="868" t="s">
        <v>14678</v>
      </c>
      <c r="H6647" s="867" t="s">
        <v>7796</v>
      </c>
      <c r="I6647" s="867" t="s">
        <v>2704</v>
      </c>
      <c r="J6647" s="867" t="s">
        <v>7773</v>
      </c>
      <c r="K6647" s="866">
        <v>3</v>
      </c>
      <c r="L6647" s="866">
        <v>5</v>
      </c>
      <c r="M6647" s="865">
        <v>22387.142357884826</v>
      </c>
      <c r="N6647" s="866">
        <v>1</v>
      </c>
      <c r="O6647" s="866">
        <v>6</v>
      </c>
      <c r="P6647" s="865">
        <v>26082.9</v>
      </c>
    </row>
    <row r="6648" spans="1:16" ht="33.75" x14ac:dyDescent="0.25">
      <c r="A6648" s="867" t="s">
        <v>7760</v>
      </c>
      <c r="B6648" s="867" t="s">
        <v>3626</v>
      </c>
      <c r="C6648" s="867" t="s">
        <v>3031</v>
      </c>
      <c r="D6648" s="868" t="s">
        <v>7768</v>
      </c>
      <c r="E6648" s="870">
        <v>4200</v>
      </c>
      <c r="F6648" s="869" t="s">
        <v>14677</v>
      </c>
      <c r="G6648" s="868" t="s">
        <v>14676</v>
      </c>
      <c r="H6648" s="867" t="s">
        <v>7756</v>
      </c>
      <c r="I6648" s="867" t="s">
        <v>2676</v>
      </c>
      <c r="J6648" s="867" t="s">
        <v>7773</v>
      </c>
      <c r="K6648" s="866">
        <v>2</v>
      </c>
      <c r="L6648" s="866">
        <v>5</v>
      </c>
      <c r="M6648" s="865">
        <v>22387.142357884826</v>
      </c>
      <c r="N6648" s="866">
        <v>0</v>
      </c>
      <c r="O6648" s="866">
        <v>0</v>
      </c>
      <c r="P6648" s="865">
        <v>0</v>
      </c>
    </row>
    <row r="6649" spans="1:16" ht="33.75" x14ac:dyDescent="0.25">
      <c r="A6649" s="867" t="s">
        <v>7760</v>
      </c>
      <c r="B6649" s="867" t="s">
        <v>3626</v>
      </c>
      <c r="C6649" s="867" t="s">
        <v>3031</v>
      </c>
      <c r="D6649" s="868" t="s">
        <v>7854</v>
      </c>
      <c r="E6649" s="870">
        <v>4200</v>
      </c>
      <c r="F6649" s="869" t="s">
        <v>14675</v>
      </c>
      <c r="G6649" s="868" t="s">
        <v>14674</v>
      </c>
      <c r="H6649" s="867" t="s">
        <v>7796</v>
      </c>
      <c r="I6649" s="867" t="s">
        <v>3285</v>
      </c>
      <c r="J6649" s="867" t="s">
        <v>7800</v>
      </c>
      <c r="K6649" s="866">
        <v>2</v>
      </c>
      <c r="L6649" s="866">
        <v>5</v>
      </c>
      <c r="M6649" s="865">
        <v>22387.142357884826</v>
      </c>
      <c r="N6649" s="866">
        <v>1</v>
      </c>
      <c r="O6649" s="866">
        <v>6</v>
      </c>
      <c r="P6649" s="865">
        <v>26082.9</v>
      </c>
    </row>
    <row r="6650" spans="1:16" ht="33.75" x14ac:dyDescent="0.25">
      <c r="A6650" s="867" t="s">
        <v>7760</v>
      </c>
      <c r="B6650" s="867" t="s">
        <v>3626</v>
      </c>
      <c r="C6650" s="867" t="s">
        <v>3031</v>
      </c>
      <c r="D6650" s="868" t="s">
        <v>8396</v>
      </c>
      <c r="E6650" s="870">
        <v>5500</v>
      </c>
      <c r="F6650" s="869" t="s">
        <v>14673</v>
      </c>
      <c r="G6650" s="868" t="s">
        <v>14672</v>
      </c>
      <c r="H6650" s="867" t="s">
        <v>7796</v>
      </c>
      <c r="I6650" s="867" t="s">
        <v>2685</v>
      </c>
      <c r="J6650" s="867" t="s">
        <v>7773</v>
      </c>
      <c r="K6650" s="866">
        <v>1</v>
      </c>
      <c r="L6650" s="866">
        <v>3</v>
      </c>
      <c r="M6650" s="865">
        <v>17589.897566909505</v>
      </c>
      <c r="N6650" s="866">
        <v>0</v>
      </c>
      <c r="O6650" s="866">
        <v>0</v>
      </c>
      <c r="P6650" s="865">
        <v>0</v>
      </c>
    </row>
    <row r="6651" spans="1:16" ht="33.75" x14ac:dyDescent="0.25">
      <c r="A6651" s="867" t="s">
        <v>7760</v>
      </c>
      <c r="B6651" s="867" t="s">
        <v>3626</v>
      </c>
      <c r="C6651" s="867" t="s">
        <v>3031</v>
      </c>
      <c r="D6651" s="868" t="s">
        <v>10336</v>
      </c>
      <c r="E6651" s="870">
        <v>4200</v>
      </c>
      <c r="F6651" s="869" t="s">
        <v>14671</v>
      </c>
      <c r="G6651" s="868" t="s">
        <v>14670</v>
      </c>
      <c r="H6651" s="867" t="s">
        <v>7796</v>
      </c>
      <c r="I6651" s="867" t="s">
        <v>14669</v>
      </c>
      <c r="J6651" s="867" t="s">
        <v>7894</v>
      </c>
      <c r="K6651" s="866">
        <v>2</v>
      </c>
      <c r="L6651" s="866">
        <v>5</v>
      </c>
      <c r="M6651" s="865">
        <v>22387.142357884826</v>
      </c>
      <c r="N6651" s="866">
        <v>1</v>
      </c>
      <c r="O6651" s="866">
        <v>6</v>
      </c>
      <c r="P6651" s="865">
        <v>26082.9</v>
      </c>
    </row>
    <row r="6652" spans="1:16" ht="33.75" x14ac:dyDescent="0.25">
      <c r="A6652" s="867" t="s">
        <v>7760</v>
      </c>
      <c r="B6652" s="867" t="s">
        <v>3626</v>
      </c>
      <c r="C6652" s="867" t="s">
        <v>3031</v>
      </c>
      <c r="D6652" s="868" t="s">
        <v>8938</v>
      </c>
      <c r="E6652" s="870">
        <v>4200</v>
      </c>
      <c r="F6652" s="869" t="s">
        <v>14668</v>
      </c>
      <c r="G6652" s="868" t="s">
        <v>14667</v>
      </c>
      <c r="H6652" s="867" t="s">
        <v>7756</v>
      </c>
      <c r="I6652" s="867" t="s">
        <v>2772</v>
      </c>
      <c r="J6652" s="867" t="s">
        <v>7967</v>
      </c>
      <c r="K6652" s="866">
        <v>2</v>
      </c>
      <c r="L6652" s="866">
        <v>5</v>
      </c>
      <c r="M6652" s="865">
        <v>22387.142357884826</v>
      </c>
      <c r="N6652" s="866">
        <v>2</v>
      </c>
      <c r="O6652" s="866">
        <v>6</v>
      </c>
      <c r="P6652" s="865">
        <v>26082.9</v>
      </c>
    </row>
    <row r="6653" spans="1:16" ht="33.75" x14ac:dyDescent="0.25">
      <c r="A6653" s="867" t="s">
        <v>7760</v>
      </c>
      <c r="B6653" s="867" t="s">
        <v>3626</v>
      </c>
      <c r="C6653" s="867" t="s">
        <v>3031</v>
      </c>
      <c r="D6653" s="868" t="s">
        <v>7854</v>
      </c>
      <c r="E6653" s="870">
        <v>4200</v>
      </c>
      <c r="F6653" s="869" t="s">
        <v>14666</v>
      </c>
      <c r="G6653" s="868" t="s">
        <v>14665</v>
      </c>
      <c r="H6653" s="867"/>
      <c r="I6653" s="867"/>
      <c r="J6653" s="867"/>
      <c r="K6653" s="866">
        <v>2</v>
      </c>
      <c r="L6653" s="866">
        <v>5</v>
      </c>
      <c r="M6653" s="865">
        <v>22387.142357884826</v>
      </c>
      <c r="N6653" s="866">
        <v>2</v>
      </c>
      <c r="O6653" s="866">
        <v>6</v>
      </c>
      <c r="P6653" s="865">
        <v>26082.9</v>
      </c>
    </row>
    <row r="6654" spans="1:16" ht="33.75" x14ac:dyDescent="0.25">
      <c r="A6654" s="867" t="s">
        <v>7760</v>
      </c>
      <c r="B6654" s="867" t="s">
        <v>3626</v>
      </c>
      <c r="C6654" s="867" t="s">
        <v>3031</v>
      </c>
      <c r="D6654" s="868" t="s">
        <v>7768</v>
      </c>
      <c r="E6654" s="870">
        <v>4200</v>
      </c>
      <c r="F6654" s="869" t="s">
        <v>14664</v>
      </c>
      <c r="G6654" s="868" t="s">
        <v>14663</v>
      </c>
      <c r="H6654" s="867" t="s">
        <v>7756</v>
      </c>
      <c r="I6654" s="867" t="s">
        <v>2892</v>
      </c>
      <c r="J6654" s="867" t="s">
        <v>7780</v>
      </c>
      <c r="K6654" s="866">
        <v>3</v>
      </c>
      <c r="L6654" s="866">
        <v>5</v>
      </c>
      <c r="M6654" s="865">
        <v>22387.142357884826</v>
      </c>
      <c r="N6654" s="866">
        <v>1</v>
      </c>
      <c r="O6654" s="866">
        <v>6</v>
      </c>
      <c r="P6654" s="865">
        <v>26082.9</v>
      </c>
    </row>
    <row r="6655" spans="1:16" ht="33.75" x14ac:dyDescent="0.25">
      <c r="A6655" s="867" t="s">
        <v>7760</v>
      </c>
      <c r="B6655" s="867" t="s">
        <v>3626</v>
      </c>
      <c r="C6655" s="867" t="s">
        <v>3031</v>
      </c>
      <c r="D6655" s="868" t="s">
        <v>7854</v>
      </c>
      <c r="E6655" s="870">
        <v>4200</v>
      </c>
      <c r="F6655" s="869" t="s">
        <v>14662</v>
      </c>
      <c r="G6655" s="868" t="s">
        <v>14661</v>
      </c>
      <c r="H6655" s="867" t="s">
        <v>7796</v>
      </c>
      <c r="I6655" s="867" t="s">
        <v>5168</v>
      </c>
      <c r="J6655" s="867" t="s">
        <v>8100</v>
      </c>
      <c r="K6655" s="866">
        <v>2</v>
      </c>
      <c r="L6655" s="866">
        <v>5</v>
      </c>
      <c r="M6655" s="865">
        <v>22387.142357884826</v>
      </c>
      <c r="N6655" s="866">
        <v>1</v>
      </c>
      <c r="O6655" s="866">
        <v>6</v>
      </c>
      <c r="P6655" s="865">
        <v>26082.9</v>
      </c>
    </row>
    <row r="6656" spans="1:16" ht="33.75" x14ac:dyDescent="0.25">
      <c r="A6656" s="867" t="s">
        <v>7760</v>
      </c>
      <c r="B6656" s="867" t="s">
        <v>3626</v>
      </c>
      <c r="C6656" s="867" t="s">
        <v>3031</v>
      </c>
      <c r="D6656" s="868" t="s">
        <v>7854</v>
      </c>
      <c r="E6656" s="870">
        <v>4200</v>
      </c>
      <c r="F6656" s="869" t="s">
        <v>14660</v>
      </c>
      <c r="G6656" s="868" t="s">
        <v>14659</v>
      </c>
      <c r="H6656" s="867" t="s">
        <v>7756</v>
      </c>
      <c r="I6656" s="867" t="s">
        <v>2892</v>
      </c>
      <c r="J6656" s="867" t="s">
        <v>8036</v>
      </c>
      <c r="K6656" s="866">
        <v>2</v>
      </c>
      <c r="L6656" s="866">
        <v>5</v>
      </c>
      <c r="M6656" s="865">
        <v>22387.142357884826</v>
      </c>
      <c r="N6656" s="866">
        <v>2</v>
      </c>
      <c r="O6656" s="866">
        <v>6</v>
      </c>
      <c r="P6656" s="865">
        <v>26082.9</v>
      </c>
    </row>
    <row r="6657" spans="1:16" ht="33.75" x14ac:dyDescent="0.25">
      <c r="A6657" s="867" t="s">
        <v>7760</v>
      </c>
      <c r="B6657" s="867" t="s">
        <v>3626</v>
      </c>
      <c r="C6657" s="867" t="s">
        <v>3031</v>
      </c>
      <c r="D6657" s="868" t="s">
        <v>7854</v>
      </c>
      <c r="E6657" s="870">
        <v>4200</v>
      </c>
      <c r="F6657" s="869" t="s">
        <v>14658</v>
      </c>
      <c r="G6657" s="868" t="s">
        <v>14657</v>
      </c>
      <c r="H6657" s="867" t="s">
        <v>7756</v>
      </c>
      <c r="I6657" s="867" t="s">
        <v>2892</v>
      </c>
      <c r="J6657" s="867" t="s">
        <v>9053</v>
      </c>
      <c r="K6657" s="866">
        <v>2</v>
      </c>
      <c r="L6657" s="866">
        <v>5</v>
      </c>
      <c r="M6657" s="865">
        <v>22387.142357884826</v>
      </c>
      <c r="N6657" s="866">
        <v>1</v>
      </c>
      <c r="O6657" s="866">
        <v>6</v>
      </c>
      <c r="P6657" s="865">
        <v>26082.9</v>
      </c>
    </row>
    <row r="6658" spans="1:16" ht="33.75" x14ac:dyDescent="0.25">
      <c r="A6658" s="867" t="s">
        <v>7760</v>
      </c>
      <c r="B6658" s="867" t="s">
        <v>3626</v>
      </c>
      <c r="C6658" s="867" t="s">
        <v>3031</v>
      </c>
      <c r="D6658" s="868" t="s">
        <v>7768</v>
      </c>
      <c r="E6658" s="870">
        <v>4200</v>
      </c>
      <c r="F6658" s="869" t="s">
        <v>14656</v>
      </c>
      <c r="G6658" s="868" t="s">
        <v>14655</v>
      </c>
      <c r="H6658" s="867"/>
      <c r="I6658" s="867"/>
      <c r="J6658" s="867"/>
      <c r="K6658" s="866">
        <v>1</v>
      </c>
      <c r="L6658" s="866">
        <v>3</v>
      </c>
      <c r="M6658" s="865">
        <v>13432.285414730895</v>
      </c>
      <c r="N6658" s="866">
        <v>0</v>
      </c>
      <c r="O6658" s="866">
        <v>0</v>
      </c>
      <c r="P6658" s="865">
        <v>0</v>
      </c>
    </row>
    <row r="6659" spans="1:16" x14ac:dyDescent="0.25">
      <c r="A6659" s="1772" t="s">
        <v>2848</v>
      </c>
      <c r="B6659" s="1772"/>
      <c r="C6659" s="1772"/>
      <c r="D6659" s="1772"/>
      <c r="E6659" s="1772"/>
      <c r="F6659" s="1772" t="s">
        <v>378</v>
      </c>
      <c r="G6659" s="1772"/>
      <c r="H6659" s="1772"/>
      <c r="I6659" s="1772"/>
      <c r="J6659" s="1772"/>
      <c r="K6659" s="1771" t="s">
        <v>2847</v>
      </c>
      <c r="L6659" s="1771"/>
      <c r="M6659" s="1771"/>
      <c r="N6659" s="1771" t="s">
        <v>2846</v>
      </c>
      <c r="O6659" s="1771"/>
      <c r="P6659" s="1771"/>
    </row>
    <row r="6660" spans="1:16" ht="73.5" customHeight="1" x14ac:dyDescent="0.25">
      <c r="A6660" s="1535" t="s">
        <v>2845</v>
      </c>
      <c r="B6660" s="1535" t="s">
        <v>5</v>
      </c>
      <c r="C6660" s="1535" t="s">
        <v>2844</v>
      </c>
      <c r="D6660" s="1535" t="s">
        <v>2843</v>
      </c>
      <c r="E6660" s="1536" t="s">
        <v>2842</v>
      </c>
      <c r="F6660" s="1537" t="s">
        <v>2841</v>
      </c>
      <c r="G6660" s="1540" t="s">
        <v>2840</v>
      </c>
      <c r="H6660" s="1535" t="s">
        <v>2839</v>
      </c>
      <c r="I6660" s="1535" t="s">
        <v>2838</v>
      </c>
      <c r="J6660" s="1535" t="s">
        <v>2837</v>
      </c>
      <c r="K6660" s="1538" t="s">
        <v>2836</v>
      </c>
      <c r="L6660" s="1538" t="s">
        <v>2835</v>
      </c>
      <c r="M6660" s="1539" t="s">
        <v>2834</v>
      </c>
      <c r="N6660" s="1538" t="s">
        <v>2836</v>
      </c>
      <c r="O6660" s="1538" t="s">
        <v>2835</v>
      </c>
      <c r="P6660" s="1539" t="s">
        <v>2834</v>
      </c>
    </row>
    <row r="6661" spans="1:16" ht="33.75" x14ac:dyDescent="0.25">
      <c r="A6661" s="867" t="s">
        <v>7760</v>
      </c>
      <c r="B6661" s="867" t="s">
        <v>3626</v>
      </c>
      <c r="C6661" s="867" t="s">
        <v>3031</v>
      </c>
      <c r="D6661" s="868" t="s">
        <v>7768</v>
      </c>
      <c r="E6661" s="870">
        <v>4200</v>
      </c>
      <c r="F6661" s="869" t="s">
        <v>14654</v>
      </c>
      <c r="G6661" s="868" t="s">
        <v>14653</v>
      </c>
      <c r="H6661" s="867" t="s">
        <v>7756</v>
      </c>
      <c r="I6661" s="867" t="s">
        <v>2676</v>
      </c>
      <c r="J6661" s="867" t="s">
        <v>7773</v>
      </c>
      <c r="K6661" s="866">
        <v>2</v>
      </c>
      <c r="L6661" s="866">
        <v>5</v>
      </c>
      <c r="M6661" s="865">
        <v>22387.142357884826</v>
      </c>
      <c r="N6661" s="866">
        <v>1</v>
      </c>
      <c r="O6661" s="866">
        <v>6</v>
      </c>
      <c r="P6661" s="865">
        <v>26082.9</v>
      </c>
    </row>
    <row r="6662" spans="1:16" ht="45" x14ac:dyDescent="0.25">
      <c r="A6662" s="867" t="s">
        <v>7760</v>
      </c>
      <c r="B6662" s="867" t="s">
        <v>3626</v>
      </c>
      <c r="C6662" s="867" t="s">
        <v>3031</v>
      </c>
      <c r="D6662" s="868" t="s">
        <v>7863</v>
      </c>
      <c r="E6662" s="870">
        <v>2500</v>
      </c>
      <c r="F6662" s="869" t="s">
        <v>14652</v>
      </c>
      <c r="G6662" s="868" t="s">
        <v>14651</v>
      </c>
      <c r="H6662" s="867" t="s">
        <v>7796</v>
      </c>
      <c r="I6662" s="867" t="s">
        <v>14650</v>
      </c>
      <c r="J6662" s="867" t="s">
        <v>7985</v>
      </c>
      <c r="K6662" s="866">
        <v>2</v>
      </c>
      <c r="L6662" s="866">
        <v>4</v>
      </c>
      <c r="M6662" s="865">
        <v>10660.543979945154</v>
      </c>
      <c r="N6662" s="866">
        <v>2</v>
      </c>
      <c r="O6662" s="866">
        <v>6</v>
      </c>
      <c r="P6662" s="865">
        <v>15882.9</v>
      </c>
    </row>
    <row r="6663" spans="1:16" ht="33.75" x14ac:dyDescent="0.25">
      <c r="A6663" s="867" t="s">
        <v>7760</v>
      </c>
      <c r="B6663" s="867" t="s">
        <v>3626</v>
      </c>
      <c r="C6663" s="867" t="s">
        <v>3031</v>
      </c>
      <c r="D6663" s="868" t="s">
        <v>7768</v>
      </c>
      <c r="E6663" s="870">
        <v>4200</v>
      </c>
      <c r="F6663" s="869" t="s">
        <v>14649</v>
      </c>
      <c r="G6663" s="868" t="s">
        <v>14648</v>
      </c>
      <c r="H6663" s="867" t="s">
        <v>7756</v>
      </c>
      <c r="I6663" s="867" t="s">
        <v>2892</v>
      </c>
      <c r="J6663" s="867" t="s">
        <v>7844</v>
      </c>
      <c r="K6663" s="866">
        <v>2</v>
      </c>
      <c r="L6663" s="866">
        <v>5</v>
      </c>
      <c r="M6663" s="865">
        <v>22387.142357884826</v>
      </c>
      <c r="N6663" s="866">
        <v>0</v>
      </c>
      <c r="O6663" s="866">
        <v>0</v>
      </c>
      <c r="P6663" s="865">
        <v>0</v>
      </c>
    </row>
    <row r="6664" spans="1:16" ht="33.75" x14ac:dyDescent="0.25">
      <c r="A6664" s="867" t="s">
        <v>7760</v>
      </c>
      <c r="B6664" s="867" t="s">
        <v>3626</v>
      </c>
      <c r="C6664" s="867" t="s">
        <v>3031</v>
      </c>
      <c r="D6664" s="868" t="s">
        <v>7791</v>
      </c>
      <c r="E6664" s="870">
        <v>4200</v>
      </c>
      <c r="F6664" s="869" t="s">
        <v>14647</v>
      </c>
      <c r="G6664" s="868" t="s">
        <v>14646</v>
      </c>
      <c r="H6664" s="867" t="s">
        <v>7756</v>
      </c>
      <c r="I6664" s="867" t="s">
        <v>2745</v>
      </c>
      <c r="J6664" s="867" t="s">
        <v>7891</v>
      </c>
      <c r="K6664" s="866">
        <v>2</v>
      </c>
      <c r="L6664" s="866">
        <v>4</v>
      </c>
      <c r="M6664" s="865">
        <v>17909.713886307858</v>
      </c>
      <c r="N6664" s="866">
        <v>2</v>
      </c>
      <c r="O6664" s="866">
        <v>4</v>
      </c>
      <c r="P6664" s="865">
        <v>17388.599999999999</v>
      </c>
    </row>
    <row r="6665" spans="1:16" ht="33.75" x14ac:dyDescent="0.25">
      <c r="A6665" s="867" t="s">
        <v>7760</v>
      </c>
      <c r="B6665" s="867" t="s">
        <v>3626</v>
      </c>
      <c r="C6665" s="867" t="s">
        <v>3031</v>
      </c>
      <c r="D6665" s="868" t="s">
        <v>7768</v>
      </c>
      <c r="E6665" s="870">
        <v>4200</v>
      </c>
      <c r="F6665" s="869" t="s">
        <v>14645</v>
      </c>
      <c r="G6665" s="868" t="s">
        <v>14644</v>
      </c>
      <c r="H6665" s="867" t="s">
        <v>7796</v>
      </c>
      <c r="I6665" s="867" t="s">
        <v>7801</v>
      </c>
      <c r="J6665" s="867" t="s">
        <v>7836</v>
      </c>
      <c r="K6665" s="866">
        <v>2</v>
      </c>
      <c r="L6665" s="866">
        <v>5</v>
      </c>
      <c r="M6665" s="865">
        <v>22387.142357884826</v>
      </c>
      <c r="N6665" s="866">
        <v>1</v>
      </c>
      <c r="O6665" s="866">
        <v>6</v>
      </c>
      <c r="P6665" s="865">
        <v>26082.9</v>
      </c>
    </row>
    <row r="6666" spans="1:16" ht="33.75" x14ac:dyDescent="0.25">
      <c r="A6666" s="867" t="s">
        <v>7760</v>
      </c>
      <c r="B6666" s="867" t="s">
        <v>3626</v>
      </c>
      <c r="C6666" s="867" t="s">
        <v>3031</v>
      </c>
      <c r="D6666" s="868" t="s">
        <v>7768</v>
      </c>
      <c r="E6666" s="870">
        <v>4200</v>
      </c>
      <c r="F6666" s="869" t="s">
        <v>14643</v>
      </c>
      <c r="G6666" s="868" t="s">
        <v>14642</v>
      </c>
      <c r="H6666" s="867" t="s">
        <v>7756</v>
      </c>
      <c r="I6666" s="867" t="s">
        <v>5073</v>
      </c>
      <c r="J6666" s="867" t="s">
        <v>7821</v>
      </c>
      <c r="K6666" s="866">
        <v>2</v>
      </c>
      <c r="L6666" s="866">
        <v>5</v>
      </c>
      <c r="M6666" s="865">
        <v>22387.142357884826</v>
      </c>
      <c r="N6666" s="866">
        <v>1</v>
      </c>
      <c r="O6666" s="866">
        <v>6</v>
      </c>
      <c r="P6666" s="865">
        <v>26082.9</v>
      </c>
    </row>
    <row r="6667" spans="1:16" ht="33.75" x14ac:dyDescent="0.25">
      <c r="A6667" s="867" t="s">
        <v>7760</v>
      </c>
      <c r="B6667" s="867" t="s">
        <v>3626</v>
      </c>
      <c r="C6667" s="867" t="s">
        <v>3031</v>
      </c>
      <c r="D6667" s="868" t="s">
        <v>8396</v>
      </c>
      <c r="E6667" s="870">
        <v>5500</v>
      </c>
      <c r="F6667" s="869" t="s">
        <v>14641</v>
      </c>
      <c r="G6667" s="868" t="s">
        <v>14640</v>
      </c>
      <c r="H6667" s="867" t="s">
        <v>7756</v>
      </c>
      <c r="I6667" s="867" t="s">
        <v>4333</v>
      </c>
      <c r="J6667" s="867" t="s">
        <v>7809</v>
      </c>
      <c r="K6667" s="866">
        <v>2</v>
      </c>
      <c r="L6667" s="866">
        <v>5</v>
      </c>
      <c r="M6667" s="865">
        <v>29316.495944849175</v>
      </c>
      <c r="N6667" s="866">
        <v>1</v>
      </c>
      <c r="O6667" s="866">
        <v>1</v>
      </c>
      <c r="P6667" s="865">
        <v>5647.15</v>
      </c>
    </row>
    <row r="6668" spans="1:16" ht="33.75" x14ac:dyDescent="0.25">
      <c r="A6668" s="867" t="s">
        <v>7760</v>
      </c>
      <c r="B6668" s="867" t="s">
        <v>3626</v>
      </c>
      <c r="C6668" s="867" t="s">
        <v>3031</v>
      </c>
      <c r="D6668" s="868" t="s">
        <v>7768</v>
      </c>
      <c r="E6668" s="870">
        <v>4200</v>
      </c>
      <c r="F6668" s="869" t="s">
        <v>14639</v>
      </c>
      <c r="G6668" s="868" t="s">
        <v>14638</v>
      </c>
      <c r="H6668" s="867"/>
      <c r="I6668" s="867"/>
      <c r="J6668" s="867"/>
      <c r="K6668" s="866">
        <v>3</v>
      </c>
      <c r="L6668" s="866">
        <v>5</v>
      </c>
      <c r="M6668" s="865">
        <v>22387.142357884826</v>
      </c>
      <c r="N6668" s="866">
        <v>2</v>
      </c>
      <c r="O6668" s="866">
        <v>6</v>
      </c>
      <c r="P6668" s="865">
        <v>26082.9</v>
      </c>
    </row>
    <row r="6669" spans="1:16" ht="33.75" x14ac:dyDescent="0.25">
      <c r="A6669" s="867" t="s">
        <v>7760</v>
      </c>
      <c r="B6669" s="867" t="s">
        <v>3626</v>
      </c>
      <c r="C6669" s="867" t="s">
        <v>3031</v>
      </c>
      <c r="D6669" s="868" t="s">
        <v>8391</v>
      </c>
      <c r="E6669" s="870">
        <v>7500</v>
      </c>
      <c r="F6669" s="869" t="s">
        <v>14637</v>
      </c>
      <c r="G6669" s="868" t="s">
        <v>14636</v>
      </c>
      <c r="H6669" s="867" t="s">
        <v>7756</v>
      </c>
      <c r="I6669" s="867" t="s">
        <v>2685</v>
      </c>
      <c r="J6669" s="867" t="s">
        <v>7864</v>
      </c>
      <c r="K6669" s="866">
        <v>2</v>
      </c>
      <c r="L6669" s="866">
        <v>5</v>
      </c>
      <c r="M6669" s="865">
        <v>39977.039924794328</v>
      </c>
      <c r="N6669" s="866">
        <v>2</v>
      </c>
      <c r="O6669" s="866">
        <v>6</v>
      </c>
      <c r="P6669" s="865">
        <v>45882.9</v>
      </c>
    </row>
    <row r="6670" spans="1:16" ht="33.75" x14ac:dyDescent="0.25">
      <c r="A6670" s="867" t="s">
        <v>7760</v>
      </c>
      <c r="B6670" s="867" t="s">
        <v>3626</v>
      </c>
      <c r="C6670" s="867" t="s">
        <v>3031</v>
      </c>
      <c r="D6670" s="868" t="s">
        <v>7854</v>
      </c>
      <c r="E6670" s="870">
        <v>4200</v>
      </c>
      <c r="F6670" s="869" t="s">
        <v>14635</v>
      </c>
      <c r="G6670" s="868" t="s">
        <v>14634</v>
      </c>
      <c r="H6670" s="867"/>
      <c r="I6670" s="867"/>
      <c r="J6670" s="867"/>
      <c r="K6670" s="866">
        <v>2</v>
      </c>
      <c r="L6670" s="866">
        <v>5</v>
      </c>
      <c r="M6670" s="865">
        <v>22387.142357884826</v>
      </c>
      <c r="N6670" s="866">
        <v>0</v>
      </c>
      <c r="O6670" s="866">
        <v>0</v>
      </c>
      <c r="P6670" s="865">
        <v>0</v>
      </c>
    </row>
    <row r="6671" spans="1:16" ht="33.75" x14ac:dyDescent="0.25">
      <c r="A6671" s="867" t="s">
        <v>7760</v>
      </c>
      <c r="B6671" s="867" t="s">
        <v>3626</v>
      </c>
      <c r="C6671" s="867" t="s">
        <v>3031</v>
      </c>
      <c r="D6671" s="868" t="s">
        <v>7854</v>
      </c>
      <c r="E6671" s="870">
        <v>4200</v>
      </c>
      <c r="F6671" s="869" t="s">
        <v>14633</v>
      </c>
      <c r="G6671" s="868" t="s">
        <v>14632</v>
      </c>
      <c r="H6671" s="867"/>
      <c r="I6671" s="867"/>
      <c r="J6671" s="867"/>
      <c r="K6671" s="866">
        <v>2</v>
      </c>
      <c r="L6671" s="866">
        <v>5</v>
      </c>
      <c r="M6671" s="865">
        <v>22387.142357884826</v>
      </c>
      <c r="N6671" s="866">
        <v>3</v>
      </c>
      <c r="O6671" s="866">
        <v>6</v>
      </c>
      <c r="P6671" s="865">
        <v>26082.9</v>
      </c>
    </row>
    <row r="6672" spans="1:16" ht="33.75" x14ac:dyDescent="0.25">
      <c r="A6672" s="867" t="s">
        <v>7760</v>
      </c>
      <c r="B6672" s="867" t="s">
        <v>3626</v>
      </c>
      <c r="C6672" s="867" t="s">
        <v>3031</v>
      </c>
      <c r="D6672" s="868" t="s">
        <v>7768</v>
      </c>
      <c r="E6672" s="870">
        <v>4200</v>
      </c>
      <c r="F6672" s="869" t="s">
        <v>14631</v>
      </c>
      <c r="G6672" s="868" t="s">
        <v>14630</v>
      </c>
      <c r="H6672" s="867" t="s">
        <v>7756</v>
      </c>
      <c r="I6672" s="867" t="s">
        <v>2676</v>
      </c>
      <c r="J6672" s="867" t="s">
        <v>7881</v>
      </c>
      <c r="K6672" s="866">
        <v>2</v>
      </c>
      <c r="L6672" s="866">
        <v>5</v>
      </c>
      <c r="M6672" s="865">
        <v>22387.142357884826</v>
      </c>
      <c r="N6672" s="866">
        <v>1</v>
      </c>
      <c r="O6672" s="866">
        <v>2</v>
      </c>
      <c r="P6672" s="865">
        <v>8694.2999999999993</v>
      </c>
    </row>
    <row r="6673" spans="1:16" ht="33.75" x14ac:dyDescent="0.25">
      <c r="A6673" s="867" t="s">
        <v>7760</v>
      </c>
      <c r="B6673" s="867" t="s">
        <v>3626</v>
      </c>
      <c r="C6673" s="867" t="s">
        <v>3031</v>
      </c>
      <c r="D6673" s="868" t="s">
        <v>7854</v>
      </c>
      <c r="E6673" s="870">
        <v>4200</v>
      </c>
      <c r="F6673" s="869" t="s">
        <v>14629</v>
      </c>
      <c r="G6673" s="868" t="s">
        <v>14628</v>
      </c>
      <c r="H6673" s="867" t="s">
        <v>7756</v>
      </c>
      <c r="I6673" s="867" t="s">
        <v>2892</v>
      </c>
      <c r="J6673" s="867" t="s">
        <v>7783</v>
      </c>
      <c r="K6673" s="866">
        <v>2</v>
      </c>
      <c r="L6673" s="866">
        <v>5</v>
      </c>
      <c r="M6673" s="865">
        <v>22387.142357884826</v>
      </c>
      <c r="N6673" s="866">
        <v>1</v>
      </c>
      <c r="O6673" s="866">
        <v>6</v>
      </c>
      <c r="P6673" s="865">
        <v>26082.9</v>
      </c>
    </row>
    <row r="6674" spans="1:16" ht="33.75" x14ac:dyDescent="0.25">
      <c r="A6674" s="867" t="s">
        <v>7760</v>
      </c>
      <c r="B6674" s="867" t="s">
        <v>3626</v>
      </c>
      <c r="C6674" s="867" t="s">
        <v>3031</v>
      </c>
      <c r="D6674" s="868" t="s">
        <v>7768</v>
      </c>
      <c r="E6674" s="870">
        <v>4200</v>
      </c>
      <c r="F6674" s="869" t="s">
        <v>14627</v>
      </c>
      <c r="G6674" s="868" t="s">
        <v>14626</v>
      </c>
      <c r="H6674" s="867" t="s">
        <v>7796</v>
      </c>
      <c r="I6674" s="867" t="s">
        <v>2883</v>
      </c>
      <c r="J6674" s="867" t="s">
        <v>8383</v>
      </c>
      <c r="K6674" s="866">
        <v>2</v>
      </c>
      <c r="L6674" s="866">
        <v>5</v>
      </c>
      <c r="M6674" s="865">
        <v>22387.142357884826</v>
      </c>
      <c r="N6674" s="866">
        <v>1</v>
      </c>
      <c r="O6674" s="866">
        <v>6</v>
      </c>
      <c r="P6674" s="865">
        <v>26082.9</v>
      </c>
    </row>
    <row r="6675" spans="1:16" ht="33.75" x14ac:dyDescent="0.25">
      <c r="A6675" s="867" t="s">
        <v>7760</v>
      </c>
      <c r="B6675" s="867" t="s">
        <v>3626</v>
      </c>
      <c r="C6675" s="867" t="s">
        <v>3031</v>
      </c>
      <c r="D6675" s="868" t="s">
        <v>7768</v>
      </c>
      <c r="E6675" s="870">
        <v>4200</v>
      </c>
      <c r="F6675" s="869" t="s">
        <v>14625</v>
      </c>
      <c r="G6675" s="868" t="s">
        <v>14624</v>
      </c>
      <c r="H6675" s="867" t="s">
        <v>7756</v>
      </c>
      <c r="I6675" s="867" t="s">
        <v>2892</v>
      </c>
      <c r="J6675" s="867" t="s">
        <v>8014</v>
      </c>
      <c r="K6675" s="866">
        <v>2</v>
      </c>
      <c r="L6675" s="866">
        <v>5</v>
      </c>
      <c r="M6675" s="865">
        <v>22387.142357884826</v>
      </c>
      <c r="N6675" s="866">
        <v>1</v>
      </c>
      <c r="O6675" s="866">
        <v>3</v>
      </c>
      <c r="P6675" s="865">
        <v>13041.45</v>
      </c>
    </row>
    <row r="6676" spans="1:16" ht="33.75" x14ac:dyDescent="0.25">
      <c r="A6676" s="867" t="s">
        <v>7760</v>
      </c>
      <c r="B6676" s="867" t="s">
        <v>3626</v>
      </c>
      <c r="C6676" s="867" t="s">
        <v>3031</v>
      </c>
      <c r="D6676" s="868" t="s">
        <v>7768</v>
      </c>
      <c r="E6676" s="870">
        <v>4200</v>
      </c>
      <c r="F6676" s="869" t="s">
        <v>14623</v>
      </c>
      <c r="G6676" s="868" t="s">
        <v>14622</v>
      </c>
      <c r="H6676" s="867" t="s">
        <v>7796</v>
      </c>
      <c r="I6676" s="867" t="s">
        <v>6461</v>
      </c>
      <c r="J6676" s="867" t="s">
        <v>8010</v>
      </c>
      <c r="K6676" s="866">
        <v>3</v>
      </c>
      <c r="L6676" s="866">
        <v>5</v>
      </c>
      <c r="M6676" s="865">
        <v>22387.142357884826</v>
      </c>
      <c r="N6676" s="866">
        <v>1</v>
      </c>
      <c r="O6676" s="866">
        <v>6</v>
      </c>
      <c r="P6676" s="865">
        <v>26082.9</v>
      </c>
    </row>
    <row r="6677" spans="1:16" ht="33.75" x14ac:dyDescent="0.25">
      <c r="A6677" s="867" t="s">
        <v>7760</v>
      </c>
      <c r="B6677" s="867" t="s">
        <v>3626</v>
      </c>
      <c r="C6677" s="867" t="s">
        <v>3031</v>
      </c>
      <c r="D6677" s="868" t="s">
        <v>9105</v>
      </c>
      <c r="E6677" s="870">
        <v>4200</v>
      </c>
      <c r="F6677" s="869" t="s">
        <v>14621</v>
      </c>
      <c r="G6677" s="868" t="s">
        <v>14620</v>
      </c>
      <c r="H6677" s="867" t="s">
        <v>7756</v>
      </c>
      <c r="I6677" s="867" t="s">
        <v>2892</v>
      </c>
      <c r="J6677" s="867" t="s">
        <v>7985</v>
      </c>
      <c r="K6677" s="866">
        <v>2</v>
      </c>
      <c r="L6677" s="866">
        <v>5</v>
      </c>
      <c r="M6677" s="865">
        <v>22387.142357884826</v>
      </c>
      <c r="N6677" s="866">
        <v>2</v>
      </c>
      <c r="O6677" s="866">
        <v>6</v>
      </c>
      <c r="P6677" s="865">
        <v>26082.9</v>
      </c>
    </row>
    <row r="6678" spans="1:16" ht="33.75" x14ac:dyDescent="0.25">
      <c r="A6678" s="867" t="s">
        <v>7760</v>
      </c>
      <c r="B6678" s="867" t="s">
        <v>3626</v>
      </c>
      <c r="C6678" s="867" t="s">
        <v>3031</v>
      </c>
      <c r="D6678" s="868" t="s">
        <v>7768</v>
      </c>
      <c r="E6678" s="870">
        <v>4200</v>
      </c>
      <c r="F6678" s="869" t="s">
        <v>14619</v>
      </c>
      <c r="G6678" s="868" t="s">
        <v>14618</v>
      </c>
      <c r="H6678" s="867"/>
      <c r="I6678" s="867"/>
      <c r="J6678" s="867"/>
      <c r="K6678" s="866">
        <v>2</v>
      </c>
      <c r="L6678" s="866">
        <v>4</v>
      </c>
      <c r="M6678" s="865">
        <v>17909.713886307858</v>
      </c>
      <c r="N6678" s="866">
        <v>0</v>
      </c>
      <c r="O6678" s="866">
        <v>0</v>
      </c>
      <c r="P6678" s="865">
        <v>0</v>
      </c>
    </row>
    <row r="6679" spans="1:16" ht="33.75" x14ac:dyDescent="0.25">
      <c r="A6679" s="867" t="s">
        <v>7760</v>
      </c>
      <c r="B6679" s="867" t="s">
        <v>3626</v>
      </c>
      <c r="C6679" s="867" t="s">
        <v>3031</v>
      </c>
      <c r="D6679" s="868" t="s">
        <v>7768</v>
      </c>
      <c r="E6679" s="870">
        <v>4200</v>
      </c>
      <c r="F6679" s="869" t="s">
        <v>14617</v>
      </c>
      <c r="G6679" s="868" t="s">
        <v>14616</v>
      </c>
      <c r="H6679" s="867" t="s">
        <v>7796</v>
      </c>
      <c r="I6679" s="867" t="s">
        <v>3285</v>
      </c>
      <c r="J6679" s="867" t="s">
        <v>7900</v>
      </c>
      <c r="K6679" s="866">
        <v>3</v>
      </c>
      <c r="L6679" s="866">
        <v>5</v>
      </c>
      <c r="M6679" s="865">
        <v>22387.142357884826</v>
      </c>
      <c r="N6679" s="866">
        <v>0</v>
      </c>
      <c r="O6679" s="866">
        <v>0</v>
      </c>
      <c r="P6679" s="865">
        <v>0</v>
      </c>
    </row>
    <row r="6680" spans="1:16" ht="33.75" x14ac:dyDescent="0.25">
      <c r="A6680" s="867" t="s">
        <v>7760</v>
      </c>
      <c r="B6680" s="867" t="s">
        <v>3626</v>
      </c>
      <c r="C6680" s="867" t="s">
        <v>3031</v>
      </c>
      <c r="D6680" s="868" t="s">
        <v>14615</v>
      </c>
      <c r="E6680" s="870">
        <v>5500</v>
      </c>
      <c r="F6680" s="869" t="s">
        <v>14614</v>
      </c>
      <c r="G6680" s="868" t="s">
        <v>14613</v>
      </c>
      <c r="H6680" s="867" t="s">
        <v>7756</v>
      </c>
      <c r="I6680" s="867" t="s">
        <v>2879</v>
      </c>
      <c r="J6680" s="867" t="s">
        <v>7985</v>
      </c>
      <c r="K6680" s="866">
        <v>2</v>
      </c>
      <c r="L6680" s="866">
        <v>4</v>
      </c>
      <c r="M6680" s="865">
        <v>23453.19675587934</v>
      </c>
      <c r="N6680" s="866">
        <v>2</v>
      </c>
      <c r="O6680" s="866">
        <v>6</v>
      </c>
      <c r="P6680" s="865">
        <v>33882.9</v>
      </c>
    </row>
    <row r="6681" spans="1:16" ht="33.75" x14ac:dyDescent="0.25">
      <c r="A6681" s="867" t="s">
        <v>7760</v>
      </c>
      <c r="B6681" s="867" t="s">
        <v>3626</v>
      </c>
      <c r="C6681" s="867" t="s">
        <v>3031</v>
      </c>
      <c r="D6681" s="868" t="s">
        <v>7776</v>
      </c>
      <c r="E6681" s="870">
        <v>4200</v>
      </c>
      <c r="F6681" s="869" t="s">
        <v>14612</v>
      </c>
      <c r="G6681" s="868" t="s">
        <v>14611</v>
      </c>
      <c r="H6681" s="867" t="s">
        <v>7796</v>
      </c>
      <c r="I6681" s="867" t="s">
        <v>9028</v>
      </c>
      <c r="J6681" s="867" t="s">
        <v>10744</v>
      </c>
      <c r="K6681" s="866">
        <v>2</v>
      </c>
      <c r="L6681" s="866">
        <v>4</v>
      </c>
      <c r="M6681" s="865">
        <v>17909.713886307858</v>
      </c>
      <c r="N6681" s="866">
        <v>1</v>
      </c>
      <c r="O6681" s="866">
        <v>6</v>
      </c>
      <c r="P6681" s="865">
        <v>26082.9</v>
      </c>
    </row>
    <row r="6682" spans="1:16" ht="33.75" x14ac:dyDescent="0.25">
      <c r="A6682" s="867" t="s">
        <v>7760</v>
      </c>
      <c r="B6682" s="867" t="s">
        <v>3626</v>
      </c>
      <c r="C6682" s="867" t="s">
        <v>3031</v>
      </c>
      <c r="D6682" s="868" t="s">
        <v>14331</v>
      </c>
      <c r="E6682" s="870">
        <v>5500</v>
      </c>
      <c r="F6682" s="869" t="s">
        <v>14610</v>
      </c>
      <c r="G6682" s="868" t="s">
        <v>14609</v>
      </c>
      <c r="H6682" s="867" t="s">
        <v>7756</v>
      </c>
      <c r="I6682" s="867" t="s">
        <v>10346</v>
      </c>
      <c r="J6682" s="867" t="s">
        <v>14328</v>
      </c>
      <c r="K6682" s="866">
        <v>2</v>
      </c>
      <c r="L6682" s="866">
        <v>4</v>
      </c>
      <c r="M6682" s="865">
        <v>23453.19675587934</v>
      </c>
      <c r="N6682" s="866">
        <v>0</v>
      </c>
      <c r="O6682" s="866">
        <v>0</v>
      </c>
      <c r="P6682" s="865">
        <v>0</v>
      </c>
    </row>
    <row r="6683" spans="1:16" ht="33.75" x14ac:dyDescent="0.25">
      <c r="A6683" s="867" t="s">
        <v>7760</v>
      </c>
      <c r="B6683" s="867" t="s">
        <v>3626</v>
      </c>
      <c r="C6683" s="867" t="s">
        <v>3031</v>
      </c>
      <c r="D6683" s="868" t="s">
        <v>14331</v>
      </c>
      <c r="E6683" s="870">
        <v>5500</v>
      </c>
      <c r="F6683" s="869" t="s">
        <v>14608</v>
      </c>
      <c r="G6683" s="868" t="s">
        <v>14607</v>
      </c>
      <c r="H6683" s="867" t="s">
        <v>7817</v>
      </c>
      <c r="I6683" s="867" t="s">
        <v>14606</v>
      </c>
      <c r="J6683" s="867" t="s">
        <v>14328</v>
      </c>
      <c r="K6683" s="866">
        <v>2</v>
      </c>
      <c r="L6683" s="866">
        <v>4</v>
      </c>
      <c r="M6683" s="865">
        <v>23453.19675587934</v>
      </c>
      <c r="N6683" s="866">
        <v>1</v>
      </c>
      <c r="O6683" s="866">
        <v>6</v>
      </c>
      <c r="P6683" s="865">
        <v>33882.9</v>
      </c>
    </row>
    <row r="6684" spans="1:16" ht="45" x14ac:dyDescent="0.25">
      <c r="A6684" s="867" t="s">
        <v>7760</v>
      </c>
      <c r="B6684" s="867" t="s">
        <v>3626</v>
      </c>
      <c r="C6684" s="867" t="s">
        <v>3031</v>
      </c>
      <c r="D6684" s="868" t="s">
        <v>7776</v>
      </c>
      <c r="E6684" s="870">
        <v>4200</v>
      </c>
      <c r="F6684" s="869" t="s">
        <v>14605</v>
      </c>
      <c r="G6684" s="868" t="s">
        <v>14604</v>
      </c>
      <c r="H6684" s="867" t="s">
        <v>7756</v>
      </c>
      <c r="I6684" s="867" t="s">
        <v>14603</v>
      </c>
      <c r="J6684" s="867" t="s">
        <v>14602</v>
      </c>
      <c r="K6684" s="866">
        <v>2</v>
      </c>
      <c r="L6684" s="866">
        <v>4</v>
      </c>
      <c r="M6684" s="865">
        <v>17909.713886307858</v>
      </c>
      <c r="N6684" s="866">
        <v>2</v>
      </c>
      <c r="O6684" s="866">
        <v>6</v>
      </c>
      <c r="P6684" s="865">
        <v>26082.9</v>
      </c>
    </row>
    <row r="6685" spans="1:16" ht="33.75" x14ac:dyDescent="0.25">
      <c r="A6685" s="867" t="s">
        <v>7760</v>
      </c>
      <c r="B6685" s="867" t="s">
        <v>3626</v>
      </c>
      <c r="C6685" s="867" t="s">
        <v>3031</v>
      </c>
      <c r="D6685" s="868" t="s">
        <v>8844</v>
      </c>
      <c r="E6685" s="870">
        <v>7500</v>
      </c>
      <c r="F6685" s="869" t="s">
        <v>14601</v>
      </c>
      <c r="G6685" s="868" t="s">
        <v>14600</v>
      </c>
      <c r="H6685" s="867" t="s">
        <v>7817</v>
      </c>
      <c r="I6685" s="867" t="s">
        <v>14599</v>
      </c>
      <c r="J6685" s="867" t="s">
        <v>6</v>
      </c>
      <c r="K6685" s="866">
        <v>2</v>
      </c>
      <c r="L6685" s="866">
        <v>4</v>
      </c>
      <c r="M6685" s="865">
        <v>31981.631939835464</v>
      </c>
      <c r="N6685" s="866">
        <v>0</v>
      </c>
      <c r="O6685" s="866">
        <v>0</v>
      </c>
      <c r="P6685" s="865">
        <v>0</v>
      </c>
    </row>
    <row r="6686" spans="1:16" ht="33.75" x14ac:dyDescent="0.25">
      <c r="A6686" s="867" t="s">
        <v>7760</v>
      </c>
      <c r="B6686" s="867" t="s">
        <v>3626</v>
      </c>
      <c r="C6686" s="867" t="s">
        <v>3031</v>
      </c>
      <c r="D6686" s="868" t="s">
        <v>14598</v>
      </c>
      <c r="E6686" s="870">
        <v>5500</v>
      </c>
      <c r="F6686" s="869" t="s">
        <v>14597</v>
      </c>
      <c r="G6686" s="868" t="s">
        <v>14596</v>
      </c>
      <c r="H6686" s="867" t="s">
        <v>7756</v>
      </c>
      <c r="I6686" s="867" t="s">
        <v>5493</v>
      </c>
      <c r="J6686" s="867" t="s">
        <v>7971</v>
      </c>
      <c r="K6686" s="866">
        <v>2</v>
      </c>
      <c r="L6686" s="866">
        <v>4</v>
      </c>
      <c r="M6686" s="865">
        <v>23453.19675587934</v>
      </c>
      <c r="N6686" s="866">
        <v>1</v>
      </c>
      <c r="O6686" s="866">
        <v>6</v>
      </c>
      <c r="P6686" s="865">
        <v>33882.9</v>
      </c>
    </row>
    <row r="6687" spans="1:16" ht="33.75" x14ac:dyDescent="0.25">
      <c r="A6687" s="867" t="s">
        <v>7760</v>
      </c>
      <c r="B6687" s="867" t="s">
        <v>3626</v>
      </c>
      <c r="C6687" s="867" t="s">
        <v>3031</v>
      </c>
      <c r="D6687" s="868" t="s">
        <v>14595</v>
      </c>
      <c r="E6687" s="870">
        <v>5500</v>
      </c>
      <c r="F6687" s="869" t="s">
        <v>14594</v>
      </c>
      <c r="G6687" s="868" t="s">
        <v>14593</v>
      </c>
      <c r="H6687" s="867" t="s">
        <v>7756</v>
      </c>
      <c r="I6687" s="867" t="s">
        <v>5493</v>
      </c>
      <c r="J6687" s="867" t="s">
        <v>7927</v>
      </c>
      <c r="K6687" s="866">
        <v>2</v>
      </c>
      <c r="L6687" s="866">
        <v>4</v>
      </c>
      <c r="M6687" s="865">
        <v>23453.19675587934</v>
      </c>
      <c r="N6687" s="866">
        <v>1</v>
      </c>
      <c r="O6687" s="866">
        <v>6</v>
      </c>
      <c r="P6687" s="865">
        <v>33882.9</v>
      </c>
    </row>
    <row r="6688" spans="1:16" ht="33.75" x14ac:dyDescent="0.25">
      <c r="A6688" s="867" t="s">
        <v>7760</v>
      </c>
      <c r="B6688" s="867" t="s">
        <v>3626</v>
      </c>
      <c r="C6688" s="867" t="s">
        <v>3031</v>
      </c>
      <c r="D6688" s="868" t="s">
        <v>7776</v>
      </c>
      <c r="E6688" s="870">
        <v>4200</v>
      </c>
      <c r="F6688" s="869" t="s">
        <v>14592</v>
      </c>
      <c r="G6688" s="868" t="s">
        <v>14591</v>
      </c>
      <c r="H6688" s="867" t="s">
        <v>7756</v>
      </c>
      <c r="I6688" s="867" t="s">
        <v>2892</v>
      </c>
      <c r="J6688" s="867" t="s">
        <v>8342</v>
      </c>
      <c r="K6688" s="866">
        <v>2</v>
      </c>
      <c r="L6688" s="866">
        <v>4</v>
      </c>
      <c r="M6688" s="865">
        <v>17909.713886307858</v>
      </c>
      <c r="N6688" s="866">
        <v>2</v>
      </c>
      <c r="O6688" s="866">
        <v>6</v>
      </c>
      <c r="P6688" s="865">
        <v>26082.9</v>
      </c>
    </row>
    <row r="6689" spans="1:16" ht="33.75" x14ac:dyDescent="0.25">
      <c r="A6689" s="867" t="s">
        <v>7760</v>
      </c>
      <c r="B6689" s="867" t="s">
        <v>3626</v>
      </c>
      <c r="C6689" s="867" t="s">
        <v>3031</v>
      </c>
      <c r="D6689" s="868" t="s">
        <v>7776</v>
      </c>
      <c r="E6689" s="870">
        <v>4200</v>
      </c>
      <c r="F6689" s="869" t="s">
        <v>14590</v>
      </c>
      <c r="G6689" s="868" t="s">
        <v>14589</v>
      </c>
      <c r="H6689" s="867" t="s">
        <v>7756</v>
      </c>
      <c r="I6689" s="867" t="s">
        <v>2892</v>
      </c>
      <c r="J6689" s="867" t="s">
        <v>7783</v>
      </c>
      <c r="K6689" s="866">
        <v>2</v>
      </c>
      <c r="L6689" s="866">
        <v>4</v>
      </c>
      <c r="M6689" s="865">
        <v>17909.713886307858</v>
      </c>
      <c r="N6689" s="866">
        <v>2</v>
      </c>
      <c r="O6689" s="866">
        <v>6</v>
      </c>
      <c r="P6689" s="865">
        <v>26082.9</v>
      </c>
    </row>
    <row r="6690" spans="1:16" ht="33.75" x14ac:dyDescent="0.25">
      <c r="A6690" s="867" t="s">
        <v>7760</v>
      </c>
      <c r="B6690" s="867" t="s">
        <v>3626</v>
      </c>
      <c r="C6690" s="867" t="s">
        <v>3031</v>
      </c>
      <c r="D6690" s="868" t="s">
        <v>7863</v>
      </c>
      <c r="E6690" s="870">
        <v>2500</v>
      </c>
      <c r="F6690" s="869" t="s">
        <v>14588</v>
      </c>
      <c r="G6690" s="868" t="s">
        <v>14587</v>
      </c>
      <c r="H6690" s="867" t="s">
        <v>7756</v>
      </c>
      <c r="I6690" s="867" t="s">
        <v>2892</v>
      </c>
      <c r="J6690" s="867" t="s">
        <v>7985</v>
      </c>
      <c r="K6690" s="866">
        <v>2</v>
      </c>
      <c r="L6690" s="866">
        <v>4</v>
      </c>
      <c r="M6690" s="865">
        <v>10660.543979945154</v>
      </c>
      <c r="N6690" s="866">
        <v>2</v>
      </c>
      <c r="O6690" s="866">
        <v>6</v>
      </c>
      <c r="P6690" s="865">
        <v>15882.9</v>
      </c>
    </row>
    <row r="6691" spans="1:16" ht="33.75" x14ac:dyDescent="0.25">
      <c r="A6691" s="867" t="s">
        <v>7760</v>
      </c>
      <c r="B6691" s="867" t="s">
        <v>3626</v>
      </c>
      <c r="C6691" s="867" t="s">
        <v>3031</v>
      </c>
      <c r="D6691" s="868" t="s">
        <v>7863</v>
      </c>
      <c r="E6691" s="870">
        <v>2500</v>
      </c>
      <c r="F6691" s="869" t="s">
        <v>14586</v>
      </c>
      <c r="G6691" s="868" t="s">
        <v>14585</v>
      </c>
      <c r="H6691" s="867" t="s">
        <v>7756</v>
      </c>
      <c r="I6691" s="867" t="s">
        <v>7959</v>
      </c>
      <c r="J6691" s="867" t="s">
        <v>7900</v>
      </c>
      <c r="K6691" s="866">
        <v>2</v>
      </c>
      <c r="L6691" s="866">
        <v>4</v>
      </c>
      <c r="M6691" s="865">
        <v>10660.543979945154</v>
      </c>
      <c r="N6691" s="866">
        <v>3</v>
      </c>
      <c r="O6691" s="866">
        <v>6</v>
      </c>
      <c r="P6691" s="865">
        <v>15882.9</v>
      </c>
    </row>
    <row r="6692" spans="1:16" ht="33.75" x14ac:dyDescent="0.25">
      <c r="A6692" s="867" t="s">
        <v>7760</v>
      </c>
      <c r="B6692" s="867" t="s">
        <v>3626</v>
      </c>
      <c r="C6692" s="867" t="s">
        <v>3031</v>
      </c>
      <c r="D6692" s="868" t="s">
        <v>7772</v>
      </c>
      <c r="E6692" s="870">
        <v>4200</v>
      </c>
      <c r="F6692" s="869" t="s">
        <v>14584</v>
      </c>
      <c r="G6692" s="868" t="s">
        <v>14583</v>
      </c>
      <c r="H6692" s="867" t="s">
        <v>7756</v>
      </c>
      <c r="I6692" s="867" t="s">
        <v>2892</v>
      </c>
      <c r="J6692" s="867" t="s">
        <v>8178</v>
      </c>
      <c r="K6692" s="866">
        <v>2</v>
      </c>
      <c r="L6692" s="866">
        <v>4</v>
      </c>
      <c r="M6692" s="865">
        <v>17909.713886307858</v>
      </c>
      <c r="N6692" s="866">
        <v>2</v>
      </c>
      <c r="O6692" s="866">
        <v>6</v>
      </c>
      <c r="P6692" s="865">
        <v>26082.9</v>
      </c>
    </row>
    <row r="6693" spans="1:16" ht="33.75" x14ac:dyDescent="0.25">
      <c r="A6693" s="867" t="s">
        <v>7760</v>
      </c>
      <c r="B6693" s="867" t="s">
        <v>3626</v>
      </c>
      <c r="C6693" s="867" t="s">
        <v>3031</v>
      </c>
      <c r="D6693" s="868" t="s">
        <v>9923</v>
      </c>
      <c r="E6693" s="870">
        <v>10500</v>
      </c>
      <c r="F6693" s="869" t="s">
        <v>14582</v>
      </c>
      <c r="G6693" s="868" t="s">
        <v>14581</v>
      </c>
      <c r="H6693" s="867" t="s">
        <v>7756</v>
      </c>
      <c r="I6693" s="867" t="s">
        <v>2685</v>
      </c>
      <c r="J6693" s="867" t="s">
        <v>9058</v>
      </c>
      <c r="K6693" s="866">
        <v>2</v>
      </c>
      <c r="L6693" s="866">
        <v>4</v>
      </c>
      <c r="M6693" s="865">
        <v>44774.284715769652</v>
      </c>
      <c r="N6693" s="866">
        <v>2</v>
      </c>
      <c r="O6693" s="866">
        <v>6</v>
      </c>
      <c r="P6693" s="865">
        <v>63882.9</v>
      </c>
    </row>
    <row r="6694" spans="1:16" ht="45" x14ac:dyDescent="0.25">
      <c r="A6694" s="867" t="s">
        <v>7760</v>
      </c>
      <c r="B6694" s="867" t="s">
        <v>3626</v>
      </c>
      <c r="C6694" s="867" t="s">
        <v>3031</v>
      </c>
      <c r="D6694" s="868" t="s">
        <v>9192</v>
      </c>
      <c r="E6694" s="870">
        <v>12500</v>
      </c>
      <c r="F6694" s="869" t="s">
        <v>14580</v>
      </c>
      <c r="G6694" s="868" t="s">
        <v>14579</v>
      </c>
      <c r="H6694" s="867" t="s">
        <v>7817</v>
      </c>
      <c r="I6694" s="867" t="s">
        <v>11170</v>
      </c>
      <c r="J6694" s="867" t="s">
        <v>7809</v>
      </c>
      <c r="K6694" s="866">
        <v>2</v>
      </c>
      <c r="L6694" s="866">
        <v>4</v>
      </c>
      <c r="M6694" s="865">
        <v>53302.719899725773</v>
      </c>
      <c r="N6694" s="866">
        <v>2</v>
      </c>
      <c r="O6694" s="866">
        <v>6</v>
      </c>
      <c r="P6694" s="865">
        <v>75882.899999999994</v>
      </c>
    </row>
    <row r="6695" spans="1:16" ht="33.75" x14ac:dyDescent="0.25">
      <c r="A6695" s="867" t="s">
        <v>7760</v>
      </c>
      <c r="B6695" s="867" t="s">
        <v>3626</v>
      </c>
      <c r="C6695" s="867" t="s">
        <v>3031</v>
      </c>
      <c r="D6695" s="868" t="s">
        <v>14331</v>
      </c>
      <c r="E6695" s="870">
        <v>5500</v>
      </c>
      <c r="F6695" s="869" t="s">
        <v>14578</v>
      </c>
      <c r="G6695" s="868" t="s">
        <v>14577</v>
      </c>
      <c r="H6695" s="867"/>
      <c r="I6695" s="867"/>
      <c r="J6695" s="867"/>
      <c r="K6695" s="866">
        <v>1</v>
      </c>
      <c r="L6695" s="866">
        <v>1</v>
      </c>
      <c r="M6695" s="865">
        <v>5863.2991889698351</v>
      </c>
      <c r="N6695" s="866">
        <v>0</v>
      </c>
      <c r="O6695" s="866">
        <v>0</v>
      </c>
      <c r="P6695" s="865">
        <v>0</v>
      </c>
    </row>
    <row r="6696" spans="1:16" ht="33.75" x14ac:dyDescent="0.25">
      <c r="A6696" s="867" t="s">
        <v>7760</v>
      </c>
      <c r="B6696" s="867" t="s">
        <v>3626</v>
      </c>
      <c r="C6696" s="867" t="s">
        <v>3031</v>
      </c>
      <c r="D6696" s="868" t="s">
        <v>7829</v>
      </c>
      <c r="E6696" s="870">
        <v>3200</v>
      </c>
      <c r="F6696" s="869" t="s">
        <v>14576</v>
      </c>
      <c r="G6696" s="868" t="s">
        <v>14575</v>
      </c>
      <c r="H6696" s="867" t="s">
        <v>7756</v>
      </c>
      <c r="I6696" s="867" t="s">
        <v>2892</v>
      </c>
      <c r="J6696" s="867" t="s">
        <v>7888</v>
      </c>
      <c r="K6696" s="866">
        <v>2</v>
      </c>
      <c r="L6696" s="866">
        <v>4</v>
      </c>
      <c r="M6696" s="865">
        <v>13645.496294329798</v>
      </c>
      <c r="N6696" s="866">
        <v>2</v>
      </c>
      <c r="O6696" s="866">
        <v>6</v>
      </c>
      <c r="P6696" s="865">
        <v>20082.900000000001</v>
      </c>
    </row>
    <row r="6697" spans="1:16" ht="33.75" x14ac:dyDescent="0.25">
      <c r="A6697" s="867" t="s">
        <v>7760</v>
      </c>
      <c r="B6697" s="867" t="s">
        <v>3626</v>
      </c>
      <c r="C6697" s="867" t="s">
        <v>3031</v>
      </c>
      <c r="D6697" s="868" t="s">
        <v>7878</v>
      </c>
      <c r="E6697" s="870">
        <v>4200</v>
      </c>
      <c r="F6697" s="869" t="s">
        <v>14574</v>
      </c>
      <c r="G6697" s="868" t="s">
        <v>14573</v>
      </c>
      <c r="H6697" s="867" t="s">
        <v>7796</v>
      </c>
      <c r="I6697" s="867" t="s">
        <v>2737</v>
      </c>
      <c r="J6697" s="867" t="s">
        <v>8142</v>
      </c>
      <c r="K6697" s="866">
        <v>2</v>
      </c>
      <c r="L6697" s="866">
        <v>4</v>
      </c>
      <c r="M6697" s="865">
        <v>17909.713886307858</v>
      </c>
      <c r="N6697" s="866">
        <v>1</v>
      </c>
      <c r="O6697" s="866">
        <v>6</v>
      </c>
      <c r="P6697" s="865">
        <v>26082.9</v>
      </c>
    </row>
    <row r="6698" spans="1:16" ht="33.75" x14ac:dyDescent="0.25">
      <c r="A6698" s="867" t="s">
        <v>7760</v>
      </c>
      <c r="B6698" s="867" t="s">
        <v>3626</v>
      </c>
      <c r="C6698" s="867" t="s">
        <v>3031</v>
      </c>
      <c r="D6698" s="868" t="s">
        <v>9034</v>
      </c>
      <c r="E6698" s="870">
        <v>7500</v>
      </c>
      <c r="F6698" s="869" t="s">
        <v>14572</v>
      </c>
      <c r="G6698" s="868" t="s">
        <v>14571</v>
      </c>
      <c r="H6698" s="867" t="s">
        <v>7756</v>
      </c>
      <c r="I6698" s="867" t="s">
        <v>2685</v>
      </c>
      <c r="J6698" s="867" t="s">
        <v>7836</v>
      </c>
      <c r="K6698" s="866">
        <v>2</v>
      </c>
      <c r="L6698" s="866">
        <v>4</v>
      </c>
      <c r="M6698" s="865">
        <v>31981.631939835464</v>
      </c>
      <c r="N6698" s="866">
        <v>0</v>
      </c>
      <c r="O6698" s="866">
        <v>0</v>
      </c>
      <c r="P6698" s="865">
        <v>0</v>
      </c>
    </row>
    <row r="6699" spans="1:16" ht="33.75" x14ac:dyDescent="0.25">
      <c r="A6699" s="867" t="s">
        <v>7760</v>
      </c>
      <c r="B6699" s="867" t="s">
        <v>3626</v>
      </c>
      <c r="C6699" s="867" t="s">
        <v>3031</v>
      </c>
      <c r="D6699" s="868" t="s">
        <v>8237</v>
      </c>
      <c r="E6699" s="870">
        <v>3000</v>
      </c>
      <c r="F6699" s="869" t="s">
        <v>14570</v>
      </c>
      <c r="G6699" s="868" t="s">
        <v>14569</v>
      </c>
      <c r="H6699" s="867" t="s">
        <v>7796</v>
      </c>
      <c r="I6699" s="867" t="s">
        <v>2756</v>
      </c>
      <c r="J6699" s="867" t="s">
        <v>14568</v>
      </c>
      <c r="K6699" s="866">
        <v>1</v>
      </c>
      <c r="L6699" s="866">
        <v>3</v>
      </c>
      <c r="M6699" s="865">
        <v>9594.4895819506382</v>
      </c>
      <c r="N6699" s="866">
        <v>0</v>
      </c>
      <c r="O6699" s="866">
        <v>0</v>
      </c>
      <c r="P6699" s="865">
        <v>0</v>
      </c>
    </row>
    <row r="6700" spans="1:16" x14ac:dyDescent="0.25">
      <c r="A6700" s="1772" t="s">
        <v>2848</v>
      </c>
      <c r="B6700" s="1772"/>
      <c r="C6700" s="1772"/>
      <c r="D6700" s="1772"/>
      <c r="E6700" s="1772"/>
      <c r="F6700" s="1772" t="s">
        <v>378</v>
      </c>
      <c r="G6700" s="1772"/>
      <c r="H6700" s="1772"/>
      <c r="I6700" s="1772"/>
      <c r="J6700" s="1772"/>
      <c r="K6700" s="1771" t="s">
        <v>2847</v>
      </c>
      <c r="L6700" s="1771"/>
      <c r="M6700" s="1771"/>
      <c r="N6700" s="1771" t="s">
        <v>2846</v>
      </c>
      <c r="O6700" s="1771"/>
      <c r="P6700" s="1771"/>
    </row>
    <row r="6701" spans="1:16" ht="75" customHeight="1" x14ac:dyDescent="0.25">
      <c r="A6701" s="1535" t="s">
        <v>2845</v>
      </c>
      <c r="B6701" s="1535" t="s">
        <v>5</v>
      </c>
      <c r="C6701" s="1535" t="s">
        <v>2844</v>
      </c>
      <c r="D6701" s="1535" t="s">
        <v>2843</v>
      </c>
      <c r="E6701" s="1536" t="s">
        <v>2842</v>
      </c>
      <c r="F6701" s="1537" t="s">
        <v>2841</v>
      </c>
      <c r="G6701" s="1540" t="s">
        <v>2840</v>
      </c>
      <c r="H6701" s="1535" t="s">
        <v>2839</v>
      </c>
      <c r="I6701" s="1535" t="s">
        <v>2838</v>
      </c>
      <c r="J6701" s="1535" t="s">
        <v>2837</v>
      </c>
      <c r="K6701" s="1538" t="s">
        <v>2836</v>
      </c>
      <c r="L6701" s="1538" t="s">
        <v>2835</v>
      </c>
      <c r="M6701" s="1539" t="s">
        <v>2834</v>
      </c>
      <c r="N6701" s="1538" t="s">
        <v>2836</v>
      </c>
      <c r="O6701" s="1538" t="s">
        <v>2835</v>
      </c>
      <c r="P6701" s="1539" t="s">
        <v>2834</v>
      </c>
    </row>
    <row r="6702" spans="1:16" ht="33.75" x14ac:dyDescent="0.25">
      <c r="A6702" s="867" t="s">
        <v>7760</v>
      </c>
      <c r="B6702" s="867" t="s">
        <v>3626</v>
      </c>
      <c r="C6702" s="867" t="s">
        <v>3031</v>
      </c>
      <c r="D6702" s="868" t="s">
        <v>9923</v>
      </c>
      <c r="E6702" s="870">
        <v>10500</v>
      </c>
      <c r="F6702" s="869" t="s">
        <v>14567</v>
      </c>
      <c r="G6702" s="868" t="s">
        <v>14566</v>
      </c>
      <c r="H6702" s="867" t="s">
        <v>7796</v>
      </c>
      <c r="I6702" s="867" t="s">
        <v>9202</v>
      </c>
      <c r="J6702" s="867" t="s">
        <v>8224</v>
      </c>
      <c r="K6702" s="866">
        <v>2</v>
      </c>
      <c r="L6702" s="866">
        <v>4</v>
      </c>
      <c r="M6702" s="865">
        <v>44774.284715769652</v>
      </c>
      <c r="N6702" s="866">
        <v>2</v>
      </c>
      <c r="O6702" s="866">
        <v>6</v>
      </c>
      <c r="P6702" s="865">
        <v>63882.9</v>
      </c>
    </row>
    <row r="6703" spans="1:16" ht="33.75" x14ac:dyDescent="0.25">
      <c r="A6703" s="867" t="s">
        <v>7760</v>
      </c>
      <c r="B6703" s="867" t="s">
        <v>3626</v>
      </c>
      <c r="C6703" s="867" t="s">
        <v>3031</v>
      </c>
      <c r="D6703" s="868" t="s">
        <v>14565</v>
      </c>
      <c r="E6703" s="870">
        <v>4200</v>
      </c>
      <c r="F6703" s="869" t="s">
        <v>14564</v>
      </c>
      <c r="G6703" s="868" t="s">
        <v>14563</v>
      </c>
      <c r="H6703" s="867" t="s">
        <v>7796</v>
      </c>
      <c r="I6703" s="867" t="s">
        <v>2708</v>
      </c>
      <c r="J6703" s="867" t="s">
        <v>8358</v>
      </c>
      <c r="K6703" s="866">
        <v>2</v>
      </c>
      <c r="L6703" s="866">
        <v>4</v>
      </c>
      <c r="M6703" s="865">
        <v>17909.713886307858</v>
      </c>
      <c r="N6703" s="866">
        <v>2</v>
      </c>
      <c r="O6703" s="866">
        <v>6</v>
      </c>
      <c r="P6703" s="865">
        <v>26082.9</v>
      </c>
    </row>
    <row r="6704" spans="1:16" ht="33.75" x14ac:dyDescent="0.25">
      <c r="A6704" s="867" t="s">
        <v>7760</v>
      </c>
      <c r="B6704" s="867" t="s">
        <v>3626</v>
      </c>
      <c r="C6704" s="867" t="s">
        <v>3031</v>
      </c>
      <c r="D6704" s="868" t="s">
        <v>7829</v>
      </c>
      <c r="E6704" s="870">
        <v>3200</v>
      </c>
      <c r="F6704" s="869" t="s">
        <v>14562</v>
      </c>
      <c r="G6704" s="868" t="s">
        <v>14561</v>
      </c>
      <c r="H6704" s="867" t="s">
        <v>7796</v>
      </c>
      <c r="I6704" s="867" t="s">
        <v>2745</v>
      </c>
      <c r="J6704" s="867" t="s">
        <v>7800</v>
      </c>
      <c r="K6704" s="866">
        <v>2</v>
      </c>
      <c r="L6704" s="866">
        <v>4</v>
      </c>
      <c r="M6704" s="865">
        <v>13645.496294329798</v>
      </c>
      <c r="N6704" s="866">
        <v>2</v>
      </c>
      <c r="O6704" s="866">
        <v>6</v>
      </c>
      <c r="P6704" s="865">
        <v>20082.900000000001</v>
      </c>
    </row>
    <row r="6705" spans="1:16" ht="33.75" x14ac:dyDescent="0.25">
      <c r="A6705" s="867" t="s">
        <v>7760</v>
      </c>
      <c r="B6705" s="867" t="s">
        <v>3626</v>
      </c>
      <c r="C6705" s="867" t="s">
        <v>3031</v>
      </c>
      <c r="D6705" s="868" t="s">
        <v>7829</v>
      </c>
      <c r="E6705" s="870">
        <v>3200</v>
      </c>
      <c r="F6705" s="869" t="s">
        <v>14560</v>
      </c>
      <c r="G6705" s="868" t="s">
        <v>14559</v>
      </c>
      <c r="H6705" s="867" t="s">
        <v>7796</v>
      </c>
      <c r="I6705" s="867" t="s">
        <v>2676</v>
      </c>
      <c r="J6705" s="867" t="s">
        <v>7964</v>
      </c>
      <c r="K6705" s="866">
        <v>2</v>
      </c>
      <c r="L6705" s="866">
        <v>4</v>
      </c>
      <c r="M6705" s="865">
        <v>13645.496294329798</v>
      </c>
      <c r="N6705" s="866">
        <v>2</v>
      </c>
      <c r="O6705" s="866">
        <v>6</v>
      </c>
      <c r="P6705" s="865">
        <v>20082.900000000001</v>
      </c>
    </row>
    <row r="6706" spans="1:16" ht="33.75" x14ac:dyDescent="0.25">
      <c r="A6706" s="867" t="s">
        <v>7760</v>
      </c>
      <c r="B6706" s="867" t="s">
        <v>3626</v>
      </c>
      <c r="C6706" s="867" t="s">
        <v>3031</v>
      </c>
      <c r="D6706" s="868" t="s">
        <v>7863</v>
      </c>
      <c r="E6706" s="870">
        <v>2500</v>
      </c>
      <c r="F6706" s="869" t="s">
        <v>14558</v>
      </c>
      <c r="G6706" s="868" t="s">
        <v>14557</v>
      </c>
      <c r="H6706" s="867"/>
      <c r="I6706" s="867"/>
      <c r="J6706" s="867"/>
      <c r="K6706" s="866">
        <v>2</v>
      </c>
      <c r="L6706" s="866">
        <v>4</v>
      </c>
      <c r="M6706" s="865">
        <v>10660.543979945154</v>
      </c>
      <c r="N6706" s="866">
        <v>2</v>
      </c>
      <c r="O6706" s="866">
        <v>6</v>
      </c>
      <c r="P6706" s="865">
        <v>15882.9</v>
      </c>
    </row>
    <row r="6707" spans="1:16" ht="33.75" x14ac:dyDescent="0.25">
      <c r="A6707" s="867" t="s">
        <v>7760</v>
      </c>
      <c r="B6707" s="867" t="s">
        <v>3626</v>
      </c>
      <c r="C6707" s="867" t="s">
        <v>3031</v>
      </c>
      <c r="D6707" s="868" t="s">
        <v>8994</v>
      </c>
      <c r="E6707" s="870">
        <v>5500</v>
      </c>
      <c r="F6707" s="869" t="s">
        <v>14556</v>
      </c>
      <c r="G6707" s="868" t="s">
        <v>14555</v>
      </c>
      <c r="H6707" s="867" t="s">
        <v>7817</v>
      </c>
      <c r="I6707" s="867" t="s">
        <v>7937</v>
      </c>
      <c r="J6707" s="867" t="s">
        <v>7894</v>
      </c>
      <c r="K6707" s="866">
        <v>2</v>
      </c>
      <c r="L6707" s="866">
        <v>4</v>
      </c>
      <c r="M6707" s="865">
        <v>23453.19675587934</v>
      </c>
      <c r="N6707" s="866">
        <v>2</v>
      </c>
      <c r="O6707" s="866">
        <v>6</v>
      </c>
      <c r="P6707" s="865">
        <v>33882.9</v>
      </c>
    </row>
    <row r="6708" spans="1:16" ht="33.75" x14ac:dyDescent="0.25">
      <c r="A6708" s="867" t="s">
        <v>7760</v>
      </c>
      <c r="B6708" s="867" t="s">
        <v>3626</v>
      </c>
      <c r="C6708" s="867" t="s">
        <v>3031</v>
      </c>
      <c r="D6708" s="868" t="s">
        <v>14554</v>
      </c>
      <c r="E6708" s="870">
        <v>7500</v>
      </c>
      <c r="F6708" s="869" t="s">
        <v>7187</v>
      </c>
      <c r="G6708" s="868" t="s">
        <v>7186</v>
      </c>
      <c r="H6708" s="867" t="s">
        <v>7756</v>
      </c>
      <c r="I6708" s="867" t="s">
        <v>2772</v>
      </c>
      <c r="J6708" s="867" t="s">
        <v>7769</v>
      </c>
      <c r="K6708" s="866">
        <v>2</v>
      </c>
      <c r="L6708" s="866">
        <v>4</v>
      </c>
      <c r="M6708" s="865">
        <v>31981.631939835464</v>
      </c>
      <c r="N6708" s="866">
        <v>1</v>
      </c>
      <c r="O6708" s="866">
        <v>6</v>
      </c>
      <c r="P6708" s="865">
        <v>45882.9</v>
      </c>
    </row>
    <row r="6709" spans="1:16" ht="33.75" x14ac:dyDescent="0.25">
      <c r="A6709" s="867" t="s">
        <v>7760</v>
      </c>
      <c r="B6709" s="867" t="s">
        <v>3626</v>
      </c>
      <c r="C6709" s="867" t="s">
        <v>3031</v>
      </c>
      <c r="D6709" s="868" t="s">
        <v>12881</v>
      </c>
      <c r="E6709" s="870">
        <v>2200</v>
      </c>
      <c r="F6709" s="869" t="s">
        <v>14553</v>
      </c>
      <c r="G6709" s="868" t="s">
        <v>14552</v>
      </c>
      <c r="H6709" s="867" t="s">
        <v>7796</v>
      </c>
      <c r="I6709" s="867" t="s">
        <v>14432</v>
      </c>
      <c r="J6709" s="867" t="s">
        <v>7881</v>
      </c>
      <c r="K6709" s="866">
        <v>2</v>
      </c>
      <c r="L6709" s="866">
        <v>4</v>
      </c>
      <c r="M6709" s="865">
        <v>9381.2787023517358</v>
      </c>
      <c r="N6709" s="866">
        <v>2</v>
      </c>
      <c r="O6709" s="866">
        <v>6</v>
      </c>
      <c r="P6709" s="865">
        <v>14082.9</v>
      </c>
    </row>
    <row r="6710" spans="1:16" ht="33.75" x14ac:dyDescent="0.25">
      <c r="A6710" s="867" t="s">
        <v>7760</v>
      </c>
      <c r="B6710" s="867" t="s">
        <v>3626</v>
      </c>
      <c r="C6710" s="867" t="s">
        <v>3031</v>
      </c>
      <c r="D6710" s="868" t="s">
        <v>9001</v>
      </c>
      <c r="E6710" s="870">
        <v>3500</v>
      </c>
      <c r="F6710" s="869" t="s">
        <v>14551</v>
      </c>
      <c r="G6710" s="868" t="s">
        <v>14550</v>
      </c>
      <c r="H6710" s="867" t="s">
        <v>7796</v>
      </c>
      <c r="I6710" s="867" t="s">
        <v>3419</v>
      </c>
      <c r="J6710" s="867" t="s">
        <v>8756</v>
      </c>
      <c r="K6710" s="866">
        <v>2</v>
      </c>
      <c r="L6710" s="866">
        <v>4</v>
      </c>
      <c r="M6710" s="865">
        <v>14924.761571923216</v>
      </c>
      <c r="N6710" s="866">
        <v>2</v>
      </c>
      <c r="O6710" s="866">
        <v>6</v>
      </c>
      <c r="P6710" s="865">
        <v>21882.9</v>
      </c>
    </row>
    <row r="6711" spans="1:16" ht="33.75" x14ac:dyDescent="0.25">
      <c r="A6711" s="867" t="s">
        <v>7760</v>
      </c>
      <c r="B6711" s="867" t="s">
        <v>3626</v>
      </c>
      <c r="C6711" s="867" t="s">
        <v>3031</v>
      </c>
      <c r="D6711" s="868" t="s">
        <v>14549</v>
      </c>
      <c r="E6711" s="870">
        <v>2200</v>
      </c>
      <c r="F6711" s="869" t="s">
        <v>14548</v>
      </c>
      <c r="G6711" s="868" t="s">
        <v>14547</v>
      </c>
      <c r="H6711" s="867" t="s">
        <v>7756</v>
      </c>
      <c r="I6711" s="867" t="s">
        <v>2676</v>
      </c>
      <c r="J6711" s="867" t="s">
        <v>7844</v>
      </c>
      <c r="K6711" s="866">
        <v>2</v>
      </c>
      <c r="L6711" s="866">
        <v>4</v>
      </c>
      <c r="M6711" s="865">
        <v>9381.2787023517358</v>
      </c>
      <c r="N6711" s="866">
        <v>2</v>
      </c>
      <c r="O6711" s="866">
        <v>6</v>
      </c>
      <c r="P6711" s="865">
        <v>14082.9</v>
      </c>
    </row>
    <row r="6712" spans="1:16" ht="33.75" x14ac:dyDescent="0.25">
      <c r="A6712" s="867" t="s">
        <v>7760</v>
      </c>
      <c r="B6712" s="867" t="s">
        <v>3626</v>
      </c>
      <c r="C6712" s="867" t="s">
        <v>3031</v>
      </c>
      <c r="D6712" s="868" t="s">
        <v>14526</v>
      </c>
      <c r="E6712" s="870">
        <v>5500</v>
      </c>
      <c r="F6712" s="869" t="s">
        <v>14546</v>
      </c>
      <c r="G6712" s="868" t="s">
        <v>14545</v>
      </c>
      <c r="H6712" s="867" t="s">
        <v>7756</v>
      </c>
      <c r="I6712" s="867" t="s">
        <v>2676</v>
      </c>
      <c r="J6712" s="867" t="s">
        <v>7800</v>
      </c>
      <c r="K6712" s="866">
        <v>2</v>
      </c>
      <c r="L6712" s="866">
        <v>4</v>
      </c>
      <c r="M6712" s="865">
        <v>23453.19675587934</v>
      </c>
      <c r="N6712" s="866">
        <v>3</v>
      </c>
      <c r="O6712" s="866">
        <v>6</v>
      </c>
      <c r="P6712" s="865">
        <v>33882.9</v>
      </c>
    </row>
    <row r="6713" spans="1:16" ht="33.75" x14ac:dyDescent="0.25">
      <c r="A6713" s="867" t="s">
        <v>7760</v>
      </c>
      <c r="B6713" s="867" t="s">
        <v>3626</v>
      </c>
      <c r="C6713" s="867" t="s">
        <v>3031</v>
      </c>
      <c r="D6713" s="868" t="s">
        <v>14542</v>
      </c>
      <c r="E6713" s="870">
        <v>3500</v>
      </c>
      <c r="F6713" s="869" t="s">
        <v>14544</v>
      </c>
      <c r="G6713" s="868" t="s">
        <v>14543</v>
      </c>
      <c r="H6713" s="867" t="s">
        <v>7756</v>
      </c>
      <c r="I6713" s="867" t="s">
        <v>2725</v>
      </c>
      <c r="J6713" s="867" t="s">
        <v>8324</v>
      </c>
      <c r="K6713" s="866">
        <v>2</v>
      </c>
      <c r="L6713" s="866">
        <v>4</v>
      </c>
      <c r="M6713" s="865">
        <v>14924.761571923216</v>
      </c>
      <c r="N6713" s="866">
        <v>2</v>
      </c>
      <c r="O6713" s="866">
        <v>6</v>
      </c>
      <c r="P6713" s="865">
        <v>21882.9</v>
      </c>
    </row>
    <row r="6714" spans="1:16" ht="33.75" x14ac:dyDescent="0.25">
      <c r="A6714" s="867" t="s">
        <v>7760</v>
      </c>
      <c r="B6714" s="867" t="s">
        <v>3626</v>
      </c>
      <c r="C6714" s="867" t="s">
        <v>3031</v>
      </c>
      <c r="D6714" s="868" t="s">
        <v>14542</v>
      </c>
      <c r="E6714" s="870">
        <v>3500</v>
      </c>
      <c r="F6714" s="869" t="s">
        <v>14541</v>
      </c>
      <c r="G6714" s="868" t="s">
        <v>14540</v>
      </c>
      <c r="H6714" s="867" t="s">
        <v>7756</v>
      </c>
      <c r="I6714" s="867" t="s">
        <v>2737</v>
      </c>
      <c r="J6714" s="867" t="s">
        <v>8142</v>
      </c>
      <c r="K6714" s="866">
        <v>2</v>
      </c>
      <c r="L6714" s="866">
        <v>4</v>
      </c>
      <c r="M6714" s="865">
        <v>14924.761571923216</v>
      </c>
      <c r="N6714" s="866">
        <v>3</v>
      </c>
      <c r="O6714" s="866">
        <v>6</v>
      </c>
      <c r="P6714" s="865">
        <v>21882.9</v>
      </c>
    </row>
    <row r="6715" spans="1:16" ht="33.75" x14ac:dyDescent="0.25">
      <c r="A6715" s="867" t="s">
        <v>7760</v>
      </c>
      <c r="B6715" s="867" t="s">
        <v>3626</v>
      </c>
      <c r="C6715" s="867" t="s">
        <v>3031</v>
      </c>
      <c r="D6715" s="868" t="s">
        <v>8073</v>
      </c>
      <c r="E6715" s="870">
        <v>2500</v>
      </c>
      <c r="F6715" s="869" t="s">
        <v>14539</v>
      </c>
      <c r="G6715" s="868" t="s">
        <v>14538</v>
      </c>
      <c r="H6715" s="867" t="s">
        <v>7796</v>
      </c>
      <c r="I6715" s="867" t="s">
        <v>14537</v>
      </c>
      <c r="J6715" s="867" t="s">
        <v>8397</v>
      </c>
      <c r="K6715" s="866">
        <v>2</v>
      </c>
      <c r="L6715" s="866">
        <v>4</v>
      </c>
      <c r="M6715" s="865">
        <v>10660.543979945154</v>
      </c>
      <c r="N6715" s="866">
        <v>2</v>
      </c>
      <c r="O6715" s="866">
        <v>6</v>
      </c>
      <c r="P6715" s="865">
        <v>15882.9</v>
      </c>
    </row>
    <row r="6716" spans="1:16" ht="33.75" x14ac:dyDescent="0.25">
      <c r="A6716" s="867" t="s">
        <v>7760</v>
      </c>
      <c r="B6716" s="867" t="s">
        <v>3626</v>
      </c>
      <c r="C6716" s="867" t="s">
        <v>3031</v>
      </c>
      <c r="D6716" s="868" t="s">
        <v>8073</v>
      </c>
      <c r="E6716" s="870">
        <v>2500</v>
      </c>
      <c r="F6716" s="869" t="s">
        <v>14536</v>
      </c>
      <c r="G6716" s="868" t="s">
        <v>14535</v>
      </c>
      <c r="H6716" s="867" t="s">
        <v>7796</v>
      </c>
      <c r="I6716" s="867" t="s">
        <v>14534</v>
      </c>
      <c r="J6716" s="867" t="s">
        <v>14533</v>
      </c>
      <c r="K6716" s="866">
        <v>2</v>
      </c>
      <c r="L6716" s="866">
        <v>4</v>
      </c>
      <c r="M6716" s="865">
        <v>10660.543979945154</v>
      </c>
      <c r="N6716" s="866">
        <v>2</v>
      </c>
      <c r="O6716" s="866">
        <v>6</v>
      </c>
      <c r="P6716" s="865">
        <v>15882.9</v>
      </c>
    </row>
    <row r="6717" spans="1:16" ht="33.75" x14ac:dyDescent="0.25">
      <c r="A6717" s="867" t="s">
        <v>7760</v>
      </c>
      <c r="B6717" s="867" t="s">
        <v>3626</v>
      </c>
      <c r="C6717" s="867" t="s">
        <v>3031</v>
      </c>
      <c r="D6717" s="868" t="s">
        <v>9152</v>
      </c>
      <c r="E6717" s="870">
        <v>4200</v>
      </c>
      <c r="F6717" s="869" t="s">
        <v>14532</v>
      </c>
      <c r="G6717" s="868" t="s">
        <v>14531</v>
      </c>
      <c r="H6717" s="867" t="s">
        <v>7756</v>
      </c>
      <c r="I6717" s="867" t="s">
        <v>2756</v>
      </c>
      <c r="J6717" s="867" t="s">
        <v>7985</v>
      </c>
      <c r="K6717" s="866">
        <v>2</v>
      </c>
      <c r="L6717" s="866">
        <v>4</v>
      </c>
      <c r="M6717" s="865">
        <v>17909.713886307858</v>
      </c>
      <c r="N6717" s="866">
        <v>2</v>
      </c>
      <c r="O6717" s="866">
        <v>6</v>
      </c>
      <c r="P6717" s="865">
        <v>26082.9</v>
      </c>
    </row>
    <row r="6718" spans="1:16" ht="33.75" x14ac:dyDescent="0.25">
      <c r="A6718" s="867" t="s">
        <v>7760</v>
      </c>
      <c r="B6718" s="867" t="s">
        <v>3626</v>
      </c>
      <c r="C6718" s="867" t="s">
        <v>3031</v>
      </c>
      <c r="D6718" s="868" t="s">
        <v>8292</v>
      </c>
      <c r="E6718" s="870">
        <v>1500</v>
      </c>
      <c r="F6718" s="869" t="s">
        <v>14530</v>
      </c>
      <c r="G6718" s="868" t="s">
        <v>14529</v>
      </c>
      <c r="H6718" s="867"/>
      <c r="I6718" s="867"/>
      <c r="J6718" s="867"/>
      <c r="K6718" s="866">
        <v>2</v>
      </c>
      <c r="L6718" s="866">
        <v>4</v>
      </c>
      <c r="M6718" s="865">
        <v>6396.3263879670931</v>
      </c>
      <c r="N6718" s="866">
        <v>2</v>
      </c>
      <c r="O6718" s="866">
        <v>6</v>
      </c>
      <c r="P6718" s="865">
        <v>9882.9</v>
      </c>
    </row>
    <row r="6719" spans="1:16" ht="33.75" x14ac:dyDescent="0.25">
      <c r="A6719" s="867" t="s">
        <v>7760</v>
      </c>
      <c r="B6719" s="867" t="s">
        <v>3626</v>
      </c>
      <c r="C6719" s="867" t="s">
        <v>3031</v>
      </c>
      <c r="D6719" s="868" t="s">
        <v>7863</v>
      </c>
      <c r="E6719" s="870">
        <v>2500</v>
      </c>
      <c r="F6719" s="869" t="s">
        <v>14528</v>
      </c>
      <c r="G6719" s="868" t="s">
        <v>14527</v>
      </c>
      <c r="H6719" s="867" t="s">
        <v>7796</v>
      </c>
      <c r="I6719" s="867" t="s">
        <v>12293</v>
      </c>
      <c r="J6719" s="867" t="s">
        <v>8100</v>
      </c>
      <c r="K6719" s="866">
        <v>2</v>
      </c>
      <c r="L6719" s="866">
        <v>4</v>
      </c>
      <c r="M6719" s="865">
        <v>10660.543979945154</v>
      </c>
      <c r="N6719" s="866">
        <v>1</v>
      </c>
      <c r="O6719" s="866">
        <v>6</v>
      </c>
      <c r="P6719" s="865">
        <v>15882.9</v>
      </c>
    </row>
    <row r="6720" spans="1:16" ht="45" x14ac:dyDescent="0.25">
      <c r="A6720" s="867" t="s">
        <v>7760</v>
      </c>
      <c r="B6720" s="867" t="s">
        <v>3626</v>
      </c>
      <c r="C6720" s="867" t="s">
        <v>3031</v>
      </c>
      <c r="D6720" s="868" t="s">
        <v>14526</v>
      </c>
      <c r="E6720" s="870">
        <v>5500</v>
      </c>
      <c r="F6720" s="869" t="s">
        <v>14525</v>
      </c>
      <c r="G6720" s="868" t="s">
        <v>14524</v>
      </c>
      <c r="H6720" s="867" t="s">
        <v>7817</v>
      </c>
      <c r="I6720" s="867" t="s">
        <v>14523</v>
      </c>
      <c r="J6720" s="867" t="s">
        <v>7985</v>
      </c>
      <c r="K6720" s="866">
        <v>2</v>
      </c>
      <c r="L6720" s="866">
        <v>4</v>
      </c>
      <c r="M6720" s="865">
        <v>23453.19675587934</v>
      </c>
      <c r="N6720" s="866">
        <v>2</v>
      </c>
      <c r="O6720" s="866">
        <v>6</v>
      </c>
      <c r="P6720" s="865">
        <v>33882.9</v>
      </c>
    </row>
    <row r="6721" spans="1:16" ht="33.75" x14ac:dyDescent="0.25">
      <c r="A6721" s="867" t="s">
        <v>7760</v>
      </c>
      <c r="B6721" s="867" t="s">
        <v>3626</v>
      </c>
      <c r="C6721" s="867" t="s">
        <v>3031</v>
      </c>
      <c r="D6721" s="868" t="s">
        <v>14520</v>
      </c>
      <c r="E6721" s="870">
        <v>7500</v>
      </c>
      <c r="F6721" s="869" t="s">
        <v>14522</v>
      </c>
      <c r="G6721" s="868" t="s">
        <v>14521</v>
      </c>
      <c r="H6721" s="867" t="s">
        <v>7756</v>
      </c>
      <c r="I6721" s="867" t="s">
        <v>7644</v>
      </c>
      <c r="J6721" s="867" t="s">
        <v>8342</v>
      </c>
      <c r="K6721" s="866">
        <v>2</v>
      </c>
      <c r="L6721" s="866">
        <v>4</v>
      </c>
      <c r="M6721" s="865">
        <v>31981.631939835464</v>
      </c>
      <c r="N6721" s="866">
        <v>1</v>
      </c>
      <c r="O6721" s="866">
        <v>6</v>
      </c>
      <c r="P6721" s="865">
        <v>45882.9</v>
      </c>
    </row>
    <row r="6722" spans="1:16" ht="33.75" x14ac:dyDescent="0.25">
      <c r="A6722" s="867" t="s">
        <v>7760</v>
      </c>
      <c r="B6722" s="867" t="s">
        <v>3626</v>
      </c>
      <c r="C6722" s="867" t="s">
        <v>3031</v>
      </c>
      <c r="D6722" s="868" t="s">
        <v>14520</v>
      </c>
      <c r="E6722" s="870">
        <v>7500</v>
      </c>
      <c r="F6722" s="869" t="s">
        <v>14519</v>
      </c>
      <c r="G6722" s="868" t="s">
        <v>14518</v>
      </c>
      <c r="H6722" s="867" t="s">
        <v>7756</v>
      </c>
      <c r="I6722" s="867" t="s">
        <v>2772</v>
      </c>
      <c r="J6722" s="867" t="s">
        <v>7792</v>
      </c>
      <c r="K6722" s="866">
        <v>2</v>
      </c>
      <c r="L6722" s="866">
        <v>4</v>
      </c>
      <c r="M6722" s="865">
        <v>31981.631939835464</v>
      </c>
      <c r="N6722" s="866">
        <v>1</v>
      </c>
      <c r="O6722" s="866">
        <v>6</v>
      </c>
      <c r="P6722" s="865">
        <v>45882.9</v>
      </c>
    </row>
    <row r="6723" spans="1:16" ht="33.75" x14ac:dyDescent="0.25">
      <c r="A6723" s="867" t="s">
        <v>7760</v>
      </c>
      <c r="B6723" s="867" t="s">
        <v>3626</v>
      </c>
      <c r="C6723" s="867" t="s">
        <v>3031</v>
      </c>
      <c r="D6723" s="868" t="s">
        <v>9152</v>
      </c>
      <c r="E6723" s="870">
        <v>4200</v>
      </c>
      <c r="F6723" s="869" t="s">
        <v>14517</v>
      </c>
      <c r="G6723" s="868" t="s">
        <v>14516</v>
      </c>
      <c r="H6723" s="867" t="s">
        <v>7756</v>
      </c>
      <c r="I6723" s="867" t="s">
        <v>4025</v>
      </c>
      <c r="J6723" s="867" t="s">
        <v>7773</v>
      </c>
      <c r="K6723" s="866">
        <v>2</v>
      </c>
      <c r="L6723" s="866">
        <v>4</v>
      </c>
      <c r="M6723" s="865">
        <v>17909.713886307858</v>
      </c>
      <c r="N6723" s="866">
        <v>0</v>
      </c>
      <c r="O6723" s="866">
        <v>0</v>
      </c>
      <c r="P6723" s="865">
        <v>0</v>
      </c>
    </row>
    <row r="6724" spans="1:16" ht="33.75" x14ac:dyDescent="0.25">
      <c r="A6724" s="867" t="s">
        <v>7760</v>
      </c>
      <c r="B6724" s="867" t="s">
        <v>3626</v>
      </c>
      <c r="C6724" s="867" t="s">
        <v>3031</v>
      </c>
      <c r="D6724" s="868" t="s">
        <v>7863</v>
      </c>
      <c r="E6724" s="870">
        <v>2500</v>
      </c>
      <c r="F6724" s="869" t="s">
        <v>14515</v>
      </c>
      <c r="G6724" s="868" t="s">
        <v>14514</v>
      </c>
      <c r="H6724" s="867" t="s">
        <v>7756</v>
      </c>
      <c r="I6724" s="867" t="s">
        <v>2703</v>
      </c>
      <c r="J6724" s="867" t="s">
        <v>8342</v>
      </c>
      <c r="K6724" s="866">
        <v>2</v>
      </c>
      <c r="L6724" s="866">
        <v>4</v>
      </c>
      <c r="M6724" s="865">
        <v>10660.543979945154</v>
      </c>
      <c r="N6724" s="866">
        <v>1</v>
      </c>
      <c r="O6724" s="866">
        <v>6</v>
      </c>
      <c r="P6724" s="865">
        <v>15882.9</v>
      </c>
    </row>
    <row r="6725" spans="1:16" ht="33.75" x14ac:dyDescent="0.25">
      <c r="A6725" s="867" t="s">
        <v>7760</v>
      </c>
      <c r="B6725" s="867" t="s">
        <v>3626</v>
      </c>
      <c r="C6725" s="867" t="s">
        <v>3031</v>
      </c>
      <c r="D6725" s="868" t="s">
        <v>7863</v>
      </c>
      <c r="E6725" s="870">
        <v>2500</v>
      </c>
      <c r="F6725" s="869" t="s">
        <v>14513</v>
      </c>
      <c r="G6725" s="868" t="s">
        <v>14512</v>
      </c>
      <c r="H6725" s="867" t="s">
        <v>7796</v>
      </c>
      <c r="I6725" s="867" t="s">
        <v>2786</v>
      </c>
      <c r="J6725" s="867" t="s">
        <v>7836</v>
      </c>
      <c r="K6725" s="866">
        <v>2</v>
      </c>
      <c r="L6725" s="866">
        <v>4</v>
      </c>
      <c r="M6725" s="865">
        <v>10660.543979945154</v>
      </c>
      <c r="N6725" s="866">
        <v>1</v>
      </c>
      <c r="O6725" s="866">
        <v>6</v>
      </c>
      <c r="P6725" s="865">
        <v>15882.9</v>
      </c>
    </row>
    <row r="6726" spans="1:16" ht="33.75" x14ac:dyDescent="0.25">
      <c r="A6726" s="867" t="s">
        <v>7760</v>
      </c>
      <c r="B6726" s="867" t="s">
        <v>3626</v>
      </c>
      <c r="C6726" s="867" t="s">
        <v>3031</v>
      </c>
      <c r="D6726" s="868" t="s">
        <v>8218</v>
      </c>
      <c r="E6726" s="870">
        <v>2000</v>
      </c>
      <c r="F6726" s="869" t="s">
        <v>14511</v>
      </c>
      <c r="G6726" s="868" t="s">
        <v>14510</v>
      </c>
      <c r="H6726" s="867"/>
      <c r="I6726" s="867"/>
      <c r="J6726" s="867"/>
      <c r="K6726" s="866">
        <v>2</v>
      </c>
      <c r="L6726" s="866">
        <v>4</v>
      </c>
      <c r="M6726" s="865">
        <v>8528.4351839561241</v>
      </c>
      <c r="N6726" s="866">
        <v>2</v>
      </c>
      <c r="O6726" s="866">
        <v>6</v>
      </c>
      <c r="P6726" s="865">
        <v>12882.9</v>
      </c>
    </row>
    <row r="6727" spans="1:16" ht="33.75" x14ac:dyDescent="0.25">
      <c r="A6727" s="867" t="s">
        <v>7760</v>
      </c>
      <c r="B6727" s="867" t="s">
        <v>3626</v>
      </c>
      <c r="C6727" s="867" t="s">
        <v>3031</v>
      </c>
      <c r="D6727" s="868" t="s">
        <v>8073</v>
      </c>
      <c r="E6727" s="870">
        <v>2500</v>
      </c>
      <c r="F6727" s="869" t="s">
        <v>14509</v>
      </c>
      <c r="G6727" s="868" t="s">
        <v>14508</v>
      </c>
      <c r="H6727" s="867" t="s">
        <v>7796</v>
      </c>
      <c r="I6727" s="867" t="s">
        <v>3252</v>
      </c>
      <c r="J6727" s="867" t="s">
        <v>10297</v>
      </c>
      <c r="K6727" s="866">
        <v>2</v>
      </c>
      <c r="L6727" s="866">
        <v>4</v>
      </c>
      <c r="M6727" s="865">
        <v>10660.543979945154</v>
      </c>
      <c r="N6727" s="866">
        <v>2</v>
      </c>
      <c r="O6727" s="866">
        <v>6</v>
      </c>
      <c r="P6727" s="865">
        <v>15882.9</v>
      </c>
    </row>
    <row r="6728" spans="1:16" ht="33.75" x14ac:dyDescent="0.25">
      <c r="A6728" s="867" t="s">
        <v>7760</v>
      </c>
      <c r="B6728" s="867" t="s">
        <v>3626</v>
      </c>
      <c r="C6728" s="867" t="s">
        <v>3031</v>
      </c>
      <c r="D6728" s="868" t="s">
        <v>8073</v>
      </c>
      <c r="E6728" s="870">
        <v>2500</v>
      </c>
      <c r="F6728" s="869" t="s">
        <v>14507</v>
      </c>
      <c r="G6728" s="868" t="s">
        <v>14506</v>
      </c>
      <c r="H6728" s="867"/>
      <c r="I6728" s="867"/>
      <c r="J6728" s="867"/>
      <c r="K6728" s="866">
        <v>2</v>
      </c>
      <c r="L6728" s="866">
        <v>4</v>
      </c>
      <c r="M6728" s="865">
        <v>10660.543979945154</v>
      </c>
      <c r="N6728" s="866">
        <v>2</v>
      </c>
      <c r="O6728" s="866">
        <v>6</v>
      </c>
      <c r="P6728" s="865">
        <v>15882.9</v>
      </c>
    </row>
    <row r="6729" spans="1:16" ht="33.75" x14ac:dyDescent="0.25">
      <c r="A6729" s="867" t="s">
        <v>7760</v>
      </c>
      <c r="B6729" s="867" t="s">
        <v>3626</v>
      </c>
      <c r="C6729" s="867" t="s">
        <v>3031</v>
      </c>
      <c r="D6729" s="868" t="s">
        <v>8458</v>
      </c>
      <c r="E6729" s="870">
        <v>3200</v>
      </c>
      <c r="F6729" s="869" t="s">
        <v>14505</v>
      </c>
      <c r="G6729" s="868" t="s">
        <v>14504</v>
      </c>
      <c r="H6729" s="867"/>
      <c r="I6729" s="867"/>
      <c r="J6729" s="867"/>
      <c r="K6729" s="866">
        <v>1</v>
      </c>
      <c r="L6729" s="866">
        <v>2</v>
      </c>
      <c r="M6729" s="865">
        <v>6822.7481471648989</v>
      </c>
      <c r="N6729" s="866">
        <v>0</v>
      </c>
      <c r="O6729" s="866">
        <v>0</v>
      </c>
      <c r="P6729" s="865">
        <v>0</v>
      </c>
    </row>
    <row r="6730" spans="1:16" ht="33.75" x14ac:dyDescent="0.25">
      <c r="A6730" s="867" t="s">
        <v>7760</v>
      </c>
      <c r="B6730" s="867" t="s">
        <v>3626</v>
      </c>
      <c r="C6730" s="867" t="s">
        <v>3031</v>
      </c>
      <c r="D6730" s="868" t="s">
        <v>9152</v>
      </c>
      <c r="E6730" s="870">
        <v>4200</v>
      </c>
      <c r="F6730" s="869" t="s">
        <v>14503</v>
      </c>
      <c r="G6730" s="868" t="s">
        <v>14502</v>
      </c>
      <c r="H6730" s="867" t="s">
        <v>7756</v>
      </c>
      <c r="I6730" s="867" t="s">
        <v>14501</v>
      </c>
      <c r="J6730" s="867" t="s">
        <v>9500</v>
      </c>
      <c r="K6730" s="866">
        <v>2</v>
      </c>
      <c r="L6730" s="866">
        <v>4</v>
      </c>
      <c r="M6730" s="865">
        <v>17909.713886307858</v>
      </c>
      <c r="N6730" s="866">
        <v>2</v>
      </c>
      <c r="O6730" s="866">
        <v>6</v>
      </c>
      <c r="P6730" s="865">
        <v>26082.9</v>
      </c>
    </row>
    <row r="6731" spans="1:16" ht="33.75" x14ac:dyDescent="0.25">
      <c r="A6731" s="867" t="s">
        <v>7760</v>
      </c>
      <c r="B6731" s="867" t="s">
        <v>3626</v>
      </c>
      <c r="C6731" s="867" t="s">
        <v>3031</v>
      </c>
      <c r="D6731" s="868" t="s">
        <v>9152</v>
      </c>
      <c r="E6731" s="870">
        <v>4200</v>
      </c>
      <c r="F6731" s="869" t="s">
        <v>14500</v>
      </c>
      <c r="G6731" s="868" t="s">
        <v>14499</v>
      </c>
      <c r="H6731" s="867" t="s">
        <v>7756</v>
      </c>
      <c r="I6731" s="867" t="s">
        <v>2772</v>
      </c>
      <c r="J6731" s="867" t="s">
        <v>7792</v>
      </c>
      <c r="K6731" s="866">
        <v>2</v>
      </c>
      <c r="L6731" s="866">
        <v>4</v>
      </c>
      <c r="M6731" s="865">
        <v>17909.713886307858</v>
      </c>
      <c r="N6731" s="866">
        <v>2</v>
      </c>
      <c r="O6731" s="866">
        <v>6</v>
      </c>
      <c r="P6731" s="865">
        <v>26082.9</v>
      </c>
    </row>
    <row r="6732" spans="1:16" ht="33.75" x14ac:dyDescent="0.25">
      <c r="A6732" s="867" t="s">
        <v>7760</v>
      </c>
      <c r="B6732" s="867" t="s">
        <v>3626</v>
      </c>
      <c r="C6732" s="867" t="s">
        <v>3031</v>
      </c>
      <c r="D6732" s="868" t="s">
        <v>8938</v>
      </c>
      <c r="E6732" s="870">
        <v>4200</v>
      </c>
      <c r="F6732" s="869" t="s">
        <v>14498</v>
      </c>
      <c r="G6732" s="868" t="s">
        <v>14497</v>
      </c>
      <c r="H6732" s="867" t="s">
        <v>7796</v>
      </c>
      <c r="I6732" s="867" t="s">
        <v>2722</v>
      </c>
      <c r="J6732" s="867" t="s">
        <v>8142</v>
      </c>
      <c r="K6732" s="866">
        <v>2</v>
      </c>
      <c r="L6732" s="866">
        <v>4</v>
      </c>
      <c r="M6732" s="865">
        <v>17909.713886307858</v>
      </c>
      <c r="N6732" s="866">
        <v>2</v>
      </c>
      <c r="O6732" s="866">
        <v>6</v>
      </c>
      <c r="P6732" s="865">
        <v>26082.9</v>
      </c>
    </row>
    <row r="6733" spans="1:16" ht="33.75" x14ac:dyDescent="0.25">
      <c r="A6733" s="867" t="s">
        <v>7760</v>
      </c>
      <c r="B6733" s="867" t="s">
        <v>3626</v>
      </c>
      <c r="C6733" s="867" t="s">
        <v>3031</v>
      </c>
      <c r="D6733" s="868" t="s">
        <v>8073</v>
      </c>
      <c r="E6733" s="870">
        <v>2500</v>
      </c>
      <c r="F6733" s="869" t="s">
        <v>14496</v>
      </c>
      <c r="G6733" s="868" t="s">
        <v>14495</v>
      </c>
      <c r="H6733" s="867" t="s">
        <v>7796</v>
      </c>
      <c r="I6733" s="867" t="s">
        <v>14494</v>
      </c>
      <c r="J6733" s="867" t="s">
        <v>10297</v>
      </c>
      <c r="K6733" s="866">
        <v>2</v>
      </c>
      <c r="L6733" s="866">
        <v>4</v>
      </c>
      <c r="M6733" s="865">
        <v>10660.543979945154</v>
      </c>
      <c r="N6733" s="866">
        <v>2</v>
      </c>
      <c r="O6733" s="866">
        <v>6</v>
      </c>
      <c r="P6733" s="865">
        <v>15882.9</v>
      </c>
    </row>
    <row r="6734" spans="1:16" ht="33.75" x14ac:dyDescent="0.25">
      <c r="A6734" s="867" t="s">
        <v>7760</v>
      </c>
      <c r="B6734" s="867" t="s">
        <v>3626</v>
      </c>
      <c r="C6734" s="867" t="s">
        <v>3031</v>
      </c>
      <c r="D6734" s="868" t="s">
        <v>14190</v>
      </c>
      <c r="E6734" s="870">
        <v>7500</v>
      </c>
      <c r="F6734" s="869" t="s">
        <v>14493</v>
      </c>
      <c r="G6734" s="868" t="s">
        <v>14492</v>
      </c>
      <c r="H6734" s="867" t="s">
        <v>7756</v>
      </c>
      <c r="I6734" s="867" t="s">
        <v>2733</v>
      </c>
      <c r="J6734" s="867" t="s">
        <v>9178</v>
      </c>
      <c r="K6734" s="866">
        <v>2</v>
      </c>
      <c r="L6734" s="866">
        <v>4</v>
      </c>
      <c r="M6734" s="865">
        <v>31981.631939835464</v>
      </c>
      <c r="N6734" s="866">
        <v>1</v>
      </c>
      <c r="O6734" s="866">
        <v>6</v>
      </c>
      <c r="P6734" s="865">
        <v>45882.9</v>
      </c>
    </row>
    <row r="6735" spans="1:16" ht="33.75" x14ac:dyDescent="0.25">
      <c r="A6735" s="867" t="s">
        <v>7760</v>
      </c>
      <c r="B6735" s="867" t="s">
        <v>3626</v>
      </c>
      <c r="C6735" s="867" t="s">
        <v>3031</v>
      </c>
      <c r="D6735" s="868" t="s">
        <v>7759</v>
      </c>
      <c r="E6735" s="870">
        <v>2700</v>
      </c>
      <c r="F6735" s="869" t="s">
        <v>14491</v>
      </c>
      <c r="G6735" s="868" t="s">
        <v>14490</v>
      </c>
      <c r="H6735" s="867"/>
      <c r="I6735" s="867"/>
      <c r="J6735" s="867"/>
      <c r="K6735" s="866">
        <v>2</v>
      </c>
      <c r="L6735" s="866">
        <v>4</v>
      </c>
      <c r="M6735" s="865">
        <v>11513.387498340768</v>
      </c>
      <c r="N6735" s="866">
        <v>2</v>
      </c>
      <c r="O6735" s="866">
        <v>6</v>
      </c>
      <c r="P6735" s="865">
        <v>17082.900000000001</v>
      </c>
    </row>
    <row r="6736" spans="1:16" ht="33.75" x14ac:dyDescent="0.25">
      <c r="A6736" s="867" t="s">
        <v>7760</v>
      </c>
      <c r="B6736" s="867" t="s">
        <v>3626</v>
      </c>
      <c r="C6736" s="867" t="s">
        <v>3031</v>
      </c>
      <c r="D6736" s="868" t="s">
        <v>14489</v>
      </c>
      <c r="E6736" s="870">
        <v>6500</v>
      </c>
      <c r="F6736" s="869" t="s">
        <v>14488</v>
      </c>
      <c r="G6736" s="868" t="s">
        <v>14487</v>
      </c>
      <c r="H6736" s="867" t="s">
        <v>7756</v>
      </c>
      <c r="I6736" s="867" t="s">
        <v>5061</v>
      </c>
      <c r="J6736" s="867" t="s">
        <v>14486</v>
      </c>
      <c r="K6736" s="866">
        <v>2</v>
      </c>
      <c r="L6736" s="866">
        <v>4</v>
      </c>
      <c r="M6736" s="865">
        <v>27717.414347857401</v>
      </c>
      <c r="N6736" s="866">
        <v>2</v>
      </c>
      <c r="O6736" s="866">
        <v>6</v>
      </c>
      <c r="P6736" s="865">
        <v>39882.9</v>
      </c>
    </row>
    <row r="6737" spans="1:16" ht="33.75" x14ac:dyDescent="0.25">
      <c r="A6737" s="867" t="s">
        <v>7760</v>
      </c>
      <c r="B6737" s="867" t="s">
        <v>3626</v>
      </c>
      <c r="C6737" s="867" t="s">
        <v>3031</v>
      </c>
      <c r="D6737" s="868" t="s">
        <v>14485</v>
      </c>
      <c r="E6737" s="870">
        <v>10500</v>
      </c>
      <c r="F6737" s="869" t="s">
        <v>14484</v>
      </c>
      <c r="G6737" s="868" t="s">
        <v>14483</v>
      </c>
      <c r="H6737" s="867" t="s">
        <v>7756</v>
      </c>
      <c r="I6737" s="867" t="s">
        <v>5061</v>
      </c>
      <c r="J6737" s="867" t="s">
        <v>8199</v>
      </c>
      <c r="K6737" s="866">
        <v>2</v>
      </c>
      <c r="L6737" s="866">
        <v>4</v>
      </c>
      <c r="M6737" s="865">
        <v>44774.284715769652</v>
      </c>
      <c r="N6737" s="866">
        <v>3</v>
      </c>
      <c r="O6737" s="866">
        <v>6</v>
      </c>
      <c r="P6737" s="865">
        <v>63882.9</v>
      </c>
    </row>
    <row r="6738" spans="1:16" ht="33.75" x14ac:dyDescent="0.25">
      <c r="A6738" s="867" t="s">
        <v>7760</v>
      </c>
      <c r="B6738" s="867" t="s">
        <v>3626</v>
      </c>
      <c r="C6738" s="867" t="s">
        <v>3031</v>
      </c>
      <c r="D6738" s="868" t="s">
        <v>14482</v>
      </c>
      <c r="E6738" s="870">
        <v>10500</v>
      </c>
      <c r="F6738" s="869" t="s">
        <v>14481</v>
      </c>
      <c r="G6738" s="868" t="s">
        <v>14480</v>
      </c>
      <c r="H6738" s="867" t="s">
        <v>7817</v>
      </c>
      <c r="I6738" s="867" t="s">
        <v>14479</v>
      </c>
      <c r="J6738" s="867" t="s">
        <v>8321</v>
      </c>
      <c r="K6738" s="866">
        <v>2</v>
      </c>
      <c r="L6738" s="866">
        <v>4</v>
      </c>
      <c r="M6738" s="865">
        <v>44774.284715769652</v>
      </c>
      <c r="N6738" s="866">
        <v>3</v>
      </c>
      <c r="O6738" s="866">
        <v>6</v>
      </c>
      <c r="P6738" s="865">
        <v>63882.9</v>
      </c>
    </row>
    <row r="6739" spans="1:16" ht="33.75" x14ac:dyDescent="0.25">
      <c r="A6739" s="867" t="s">
        <v>7760</v>
      </c>
      <c r="B6739" s="867" t="s">
        <v>3626</v>
      </c>
      <c r="C6739" s="867" t="s">
        <v>3031</v>
      </c>
      <c r="D6739" s="868" t="s">
        <v>1876</v>
      </c>
      <c r="E6739" s="870">
        <v>2200</v>
      </c>
      <c r="F6739" s="869" t="s">
        <v>14478</v>
      </c>
      <c r="G6739" s="868" t="s">
        <v>14477</v>
      </c>
      <c r="H6739" s="867"/>
      <c r="I6739" s="867"/>
      <c r="J6739" s="867"/>
      <c r="K6739" s="866">
        <v>1</v>
      </c>
      <c r="L6739" s="866">
        <v>1</v>
      </c>
      <c r="M6739" s="865">
        <v>2345.3196755879339</v>
      </c>
      <c r="N6739" s="866">
        <v>0</v>
      </c>
      <c r="O6739" s="866">
        <v>0</v>
      </c>
      <c r="P6739" s="865">
        <v>0</v>
      </c>
    </row>
    <row r="6740" spans="1:16" ht="33.75" x14ac:dyDescent="0.25">
      <c r="A6740" s="867" t="s">
        <v>7760</v>
      </c>
      <c r="B6740" s="867" t="s">
        <v>3626</v>
      </c>
      <c r="C6740" s="867" t="s">
        <v>3031</v>
      </c>
      <c r="D6740" s="868" t="s">
        <v>7916</v>
      </c>
      <c r="E6740" s="870">
        <v>1500</v>
      </c>
      <c r="F6740" s="869" t="s">
        <v>14476</v>
      </c>
      <c r="G6740" s="868" t="s">
        <v>14475</v>
      </c>
      <c r="H6740" s="867"/>
      <c r="I6740" s="867"/>
      <c r="J6740" s="867"/>
      <c r="K6740" s="866">
        <v>2</v>
      </c>
      <c r="L6740" s="866">
        <v>4</v>
      </c>
      <c r="M6740" s="865">
        <v>6396.3263879670931</v>
      </c>
      <c r="N6740" s="866">
        <v>2</v>
      </c>
      <c r="O6740" s="866">
        <v>6</v>
      </c>
      <c r="P6740" s="865">
        <v>9882.9</v>
      </c>
    </row>
    <row r="6741" spans="1:16" ht="33.75" x14ac:dyDescent="0.25">
      <c r="A6741" s="867" t="s">
        <v>7760</v>
      </c>
      <c r="B6741" s="867" t="s">
        <v>3626</v>
      </c>
      <c r="C6741" s="867" t="s">
        <v>3031</v>
      </c>
      <c r="D6741" s="868" t="s">
        <v>7799</v>
      </c>
      <c r="E6741" s="870">
        <v>5500</v>
      </c>
      <c r="F6741" s="869" t="s">
        <v>14474</v>
      </c>
      <c r="G6741" s="868" t="s">
        <v>14473</v>
      </c>
      <c r="H6741" s="867" t="s">
        <v>7756</v>
      </c>
      <c r="I6741" s="867" t="s">
        <v>2703</v>
      </c>
      <c r="J6741" s="867" t="s">
        <v>8342</v>
      </c>
      <c r="K6741" s="866">
        <v>2</v>
      </c>
      <c r="L6741" s="866">
        <v>4</v>
      </c>
      <c r="M6741" s="865">
        <v>23453.19675587934</v>
      </c>
      <c r="N6741" s="866">
        <v>4</v>
      </c>
      <c r="O6741" s="866">
        <v>6</v>
      </c>
      <c r="P6741" s="865">
        <v>33882.9</v>
      </c>
    </row>
    <row r="6742" spans="1:16" x14ac:dyDescent="0.25">
      <c r="A6742" s="1772" t="s">
        <v>2848</v>
      </c>
      <c r="B6742" s="1772"/>
      <c r="C6742" s="1772"/>
      <c r="D6742" s="1772"/>
      <c r="E6742" s="1772"/>
      <c r="F6742" s="1772" t="s">
        <v>378</v>
      </c>
      <c r="G6742" s="1772"/>
      <c r="H6742" s="1772"/>
      <c r="I6742" s="1772"/>
      <c r="J6742" s="1772"/>
      <c r="K6742" s="1771" t="s">
        <v>2847</v>
      </c>
      <c r="L6742" s="1771"/>
      <c r="M6742" s="1771"/>
      <c r="N6742" s="1771" t="s">
        <v>2846</v>
      </c>
      <c r="O6742" s="1771"/>
      <c r="P6742" s="1771"/>
    </row>
    <row r="6743" spans="1:16" ht="78" customHeight="1" x14ac:dyDescent="0.25">
      <c r="A6743" s="1535" t="s">
        <v>2845</v>
      </c>
      <c r="B6743" s="1535" t="s">
        <v>5</v>
      </c>
      <c r="C6743" s="1535" t="s">
        <v>2844</v>
      </c>
      <c r="D6743" s="1535" t="s">
        <v>2843</v>
      </c>
      <c r="E6743" s="1536" t="s">
        <v>2842</v>
      </c>
      <c r="F6743" s="1537" t="s">
        <v>2841</v>
      </c>
      <c r="G6743" s="1540" t="s">
        <v>2840</v>
      </c>
      <c r="H6743" s="1535" t="s">
        <v>2839</v>
      </c>
      <c r="I6743" s="1535" t="s">
        <v>2838</v>
      </c>
      <c r="J6743" s="1535" t="s">
        <v>2837</v>
      </c>
      <c r="K6743" s="1538" t="s">
        <v>2836</v>
      </c>
      <c r="L6743" s="1538" t="s">
        <v>2835</v>
      </c>
      <c r="M6743" s="1539" t="s">
        <v>2834</v>
      </c>
      <c r="N6743" s="1538" t="s">
        <v>2836</v>
      </c>
      <c r="O6743" s="1538" t="s">
        <v>2835</v>
      </c>
      <c r="P6743" s="1539" t="s">
        <v>2834</v>
      </c>
    </row>
    <row r="6744" spans="1:16" ht="33.75" x14ac:dyDescent="0.25">
      <c r="A6744" s="867" t="s">
        <v>7760</v>
      </c>
      <c r="B6744" s="867" t="s">
        <v>3626</v>
      </c>
      <c r="C6744" s="867" t="s">
        <v>3031</v>
      </c>
      <c r="D6744" s="868" t="s">
        <v>7799</v>
      </c>
      <c r="E6744" s="870">
        <v>5500</v>
      </c>
      <c r="F6744" s="869" t="s">
        <v>14472</v>
      </c>
      <c r="G6744" s="868" t="s">
        <v>14471</v>
      </c>
      <c r="H6744" s="867" t="s">
        <v>7796</v>
      </c>
      <c r="I6744" s="867" t="s">
        <v>2722</v>
      </c>
      <c r="J6744" s="867" t="s">
        <v>13605</v>
      </c>
      <c r="K6744" s="866">
        <v>2</v>
      </c>
      <c r="L6744" s="866">
        <v>4</v>
      </c>
      <c r="M6744" s="865">
        <v>23453.19675587934</v>
      </c>
      <c r="N6744" s="866">
        <v>2</v>
      </c>
      <c r="O6744" s="866">
        <v>6</v>
      </c>
      <c r="P6744" s="865">
        <v>33882.9</v>
      </c>
    </row>
    <row r="6745" spans="1:16" ht="33.75" x14ac:dyDescent="0.25">
      <c r="A6745" s="867" t="s">
        <v>7760</v>
      </c>
      <c r="B6745" s="867" t="s">
        <v>3626</v>
      </c>
      <c r="C6745" s="867" t="s">
        <v>3031</v>
      </c>
      <c r="D6745" s="868" t="s">
        <v>7799</v>
      </c>
      <c r="E6745" s="870">
        <v>5500</v>
      </c>
      <c r="F6745" s="869" t="s">
        <v>14470</v>
      </c>
      <c r="G6745" s="868" t="s">
        <v>14469</v>
      </c>
      <c r="H6745" s="867" t="s">
        <v>7796</v>
      </c>
      <c r="I6745" s="867" t="s">
        <v>13897</v>
      </c>
      <c r="J6745" s="867" t="s">
        <v>8199</v>
      </c>
      <c r="K6745" s="866">
        <v>2</v>
      </c>
      <c r="L6745" s="866">
        <v>4</v>
      </c>
      <c r="M6745" s="865">
        <v>23453.19675587934</v>
      </c>
      <c r="N6745" s="866">
        <v>2</v>
      </c>
      <c r="O6745" s="866">
        <v>6</v>
      </c>
      <c r="P6745" s="865">
        <v>33882.9</v>
      </c>
    </row>
    <row r="6746" spans="1:16" ht="33.75" x14ac:dyDescent="0.25">
      <c r="A6746" s="867" t="s">
        <v>7760</v>
      </c>
      <c r="B6746" s="867" t="s">
        <v>3626</v>
      </c>
      <c r="C6746" s="867" t="s">
        <v>3031</v>
      </c>
      <c r="D6746" s="868" t="s">
        <v>7799</v>
      </c>
      <c r="E6746" s="870">
        <v>5500</v>
      </c>
      <c r="F6746" s="869" t="s">
        <v>14468</v>
      </c>
      <c r="G6746" s="868" t="s">
        <v>14467</v>
      </c>
      <c r="H6746" s="867" t="s">
        <v>7796</v>
      </c>
      <c r="I6746" s="867" t="s">
        <v>3544</v>
      </c>
      <c r="J6746" s="867" t="s">
        <v>8342</v>
      </c>
      <c r="K6746" s="866">
        <v>2</v>
      </c>
      <c r="L6746" s="866">
        <v>4</v>
      </c>
      <c r="M6746" s="865">
        <v>23453.19675587934</v>
      </c>
      <c r="N6746" s="866">
        <v>2</v>
      </c>
      <c r="O6746" s="866">
        <v>6</v>
      </c>
      <c r="P6746" s="865">
        <v>33882.9</v>
      </c>
    </row>
    <row r="6747" spans="1:16" ht="33.75" x14ac:dyDescent="0.25">
      <c r="A6747" s="867" t="s">
        <v>7760</v>
      </c>
      <c r="B6747" s="867" t="s">
        <v>3626</v>
      </c>
      <c r="C6747" s="867" t="s">
        <v>3031</v>
      </c>
      <c r="D6747" s="868" t="s">
        <v>7799</v>
      </c>
      <c r="E6747" s="870">
        <v>5500</v>
      </c>
      <c r="F6747" s="869" t="s">
        <v>14466</v>
      </c>
      <c r="G6747" s="868" t="s">
        <v>14465</v>
      </c>
      <c r="H6747" s="867" t="s">
        <v>7796</v>
      </c>
      <c r="I6747" s="867" t="s">
        <v>2704</v>
      </c>
      <c r="J6747" s="867" t="s">
        <v>7773</v>
      </c>
      <c r="K6747" s="866">
        <v>2</v>
      </c>
      <c r="L6747" s="866">
        <v>4</v>
      </c>
      <c r="M6747" s="865">
        <v>23453.19675587934</v>
      </c>
      <c r="N6747" s="866">
        <v>2</v>
      </c>
      <c r="O6747" s="866">
        <v>6</v>
      </c>
      <c r="P6747" s="865">
        <v>33882.9</v>
      </c>
    </row>
    <row r="6748" spans="1:16" ht="33.75" x14ac:dyDescent="0.25">
      <c r="A6748" s="867" t="s">
        <v>7760</v>
      </c>
      <c r="B6748" s="867" t="s">
        <v>3626</v>
      </c>
      <c r="C6748" s="867" t="s">
        <v>3031</v>
      </c>
      <c r="D6748" s="868" t="s">
        <v>8938</v>
      </c>
      <c r="E6748" s="870">
        <v>4200</v>
      </c>
      <c r="F6748" s="869" t="s">
        <v>14464</v>
      </c>
      <c r="G6748" s="868" t="s">
        <v>14463</v>
      </c>
      <c r="H6748" s="867" t="s">
        <v>7817</v>
      </c>
      <c r="I6748" s="867" t="s">
        <v>8772</v>
      </c>
      <c r="J6748" s="867" t="s">
        <v>7800</v>
      </c>
      <c r="K6748" s="866">
        <v>2</v>
      </c>
      <c r="L6748" s="866">
        <v>4</v>
      </c>
      <c r="M6748" s="865">
        <v>17909.713886307858</v>
      </c>
      <c r="N6748" s="866">
        <v>0</v>
      </c>
      <c r="O6748" s="866">
        <v>0</v>
      </c>
      <c r="P6748" s="865">
        <v>0</v>
      </c>
    </row>
    <row r="6749" spans="1:16" ht="33.75" x14ac:dyDescent="0.25">
      <c r="A6749" s="867" t="s">
        <v>7760</v>
      </c>
      <c r="B6749" s="867" t="s">
        <v>3626</v>
      </c>
      <c r="C6749" s="867" t="s">
        <v>3031</v>
      </c>
      <c r="D6749" s="868" t="s">
        <v>7764</v>
      </c>
      <c r="E6749" s="870">
        <v>2700</v>
      </c>
      <c r="F6749" s="869" t="s">
        <v>14462</v>
      </c>
      <c r="G6749" s="868" t="s">
        <v>14461</v>
      </c>
      <c r="H6749" s="867"/>
      <c r="I6749" s="867"/>
      <c r="J6749" s="867"/>
      <c r="K6749" s="866">
        <v>2</v>
      </c>
      <c r="L6749" s="866">
        <v>4</v>
      </c>
      <c r="M6749" s="865">
        <v>11513.387498340768</v>
      </c>
      <c r="N6749" s="866">
        <v>2</v>
      </c>
      <c r="O6749" s="866">
        <v>6</v>
      </c>
      <c r="P6749" s="865">
        <v>17082.900000000001</v>
      </c>
    </row>
    <row r="6750" spans="1:16" ht="33.75" x14ac:dyDescent="0.25">
      <c r="A6750" s="867" t="s">
        <v>7760</v>
      </c>
      <c r="B6750" s="867" t="s">
        <v>3626</v>
      </c>
      <c r="C6750" s="867" t="s">
        <v>3031</v>
      </c>
      <c r="D6750" s="868" t="s">
        <v>1876</v>
      </c>
      <c r="E6750" s="870">
        <v>2200</v>
      </c>
      <c r="F6750" s="869" t="s">
        <v>14460</v>
      </c>
      <c r="G6750" s="868" t="s">
        <v>14459</v>
      </c>
      <c r="H6750" s="867" t="s">
        <v>7796</v>
      </c>
      <c r="I6750" s="867" t="s">
        <v>5168</v>
      </c>
      <c r="J6750" s="867" t="s">
        <v>11993</v>
      </c>
      <c r="K6750" s="866">
        <v>2</v>
      </c>
      <c r="L6750" s="866">
        <v>4</v>
      </c>
      <c r="M6750" s="865">
        <v>9381.2787023517358</v>
      </c>
      <c r="N6750" s="866">
        <v>2</v>
      </c>
      <c r="O6750" s="866">
        <v>6</v>
      </c>
      <c r="P6750" s="865">
        <v>14082.9</v>
      </c>
    </row>
    <row r="6751" spans="1:16" ht="33.75" x14ac:dyDescent="0.25">
      <c r="A6751" s="867" t="s">
        <v>7760</v>
      </c>
      <c r="B6751" s="867" t="s">
        <v>3626</v>
      </c>
      <c r="C6751" s="867" t="s">
        <v>3031</v>
      </c>
      <c r="D6751" s="868" t="s">
        <v>7863</v>
      </c>
      <c r="E6751" s="870">
        <v>2500</v>
      </c>
      <c r="F6751" s="869" t="s">
        <v>14458</v>
      </c>
      <c r="G6751" s="868" t="s">
        <v>14457</v>
      </c>
      <c r="H6751" s="867" t="s">
        <v>7796</v>
      </c>
      <c r="I6751" s="867" t="s">
        <v>2756</v>
      </c>
      <c r="J6751" s="867" t="s">
        <v>7813</v>
      </c>
      <c r="K6751" s="866">
        <v>2</v>
      </c>
      <c r="L6751" s="866">
        <v>4</v>
      </c>
      <c r="M6751" s="865">
        <v>10660.543979945154</v>
      </c>
      <c r="N6751" s="866">
        <v>2</v>
      </c>
      <c r="O6751" s="866">
        <v>6</v>
      </c>
      <c r="P6751" s="865">
        <v>15882.9</v>
      </c>
    </row>
    <row r="6752" spans="1:16" ht="33.75" x14ac:dyDescent="0.25">
      <c r="A6752" s="867" t="s">
        <v>7760</v>
      </c>
      <c r="B6752" s="867" t="s">
        <v>3626</v>
      </c>
      <c r="C6752" s="867" t="s">
        <v>3031</v>
      </c>
      <c r="D6752" s="868" t="s">
        <v>14456</v>
      </c>
      <c r="E6752" s="870">
        <v>10500</v>
      </c>
      <c r="F6752" s="869" t="s">
        <v>14455</v>
      </c>
      <c r="G6752" s="868" t="s">
        <v>14454</v>
      </c>
      <c r="H6752" s="867" t="s">
        <v>7756</v>
      </c>
      <c r="I6752" s="867" t="s">
        <v>11997</v>
      </c>
      <c r="J6752" s="867" t="s">
        <v>8199</v>
      </c>
      <c r="K6752" s="866">
        <v>2</v>
      </c>
      <c r="L6752" s="866">
        <v>3</v>
      </c>
      <c r="M6752" s="865">
        <v>33580.713536827236</v>
      </c>
      <c r="N6752" s="866">
        <v>3</v>
      </c>
      <c r="O6752" s="866">
        <v>6</v>
      </c>
      <c r="P6752" s="865">
        <v>63882.9</v>
      </c>
    </row>
    <row r="6753" spans="1:16" ht="33.75" x14ac:dyDescent="0.25">
      <c r="A6753" s="867" t="s">
        <v>7760</v>
      </c>
      <c r="B6753" s="867" t="s">
        <v>3626</v>
      </c>
      <c r="C6753" s="867" t="s">
        <v>3031</v>
      </c>
      <c r="D6753" s="868" t="s">
        <v>13327</v>
      </c>
      <c r="E6753" s="870">
        <v>4200</v>
      </c>
      <c r="F6753" s="869" t="s">
        <v>14453</v>
      </c>
      <c r="G6753" s="868" t="s">
        <v>14452</v>
      </c>
      <c r="H6753" s="867" t="s">
        <v>7817</v>
      </c>
      <c r="I6753" s="867" t="s">
        <v>7937</v>
      </c>
      <c r="J6753" s="867" t="s">
        <v>8383</v>
      </c>
      <c r="K6753" s="866">
        <v>1</v>
      </c>
      <c r="L6753" s="866">
        <v>3</v>
      </c>
      <c r="M6753" s="865">
        <v>13432.285414730895</v>
      </c>
      <c r="N6753" s="866">
        <v>2</v>
      </c>
      <c r="O6753" s="866">
        <v>6</v>
      </c>
      <c r="P6753" s="865">
        <v>26082.9</v>
      </c>
    </row>
    <row r="6754" spans="1:16" ht="33.75" x14ac:dyDescent="0.25">
      <c r="A6754" s="867" t="s">
        <v>7760</v>
      </c>
      <c r="B6754" s="867" t="s">
        <v>3626</v>
      </c>
      <c r="C6754" s="867" t="s">
        <v>3031</v>
      </c>
      <c r="D6754" s="868" t="s">
        <v>7863</v>
      </c>
      <c r="E6754" s="870">
        <v>2500</v>
      </c>
      <c r="F6754" s="869" t="s">
        <v>14451</v>
      </c>
      <c r="G6754" s="868" t="s">
        <v>14450</v>
      </c>
      <c r="H6754" s="867" t="s">
        <v>7796</v>
      </c>
      <c r="I6754" s="867" t="s">
        <v>2676</v>
      </c>
      <c r="J6754" s="867" t="s">
        <v>7783</v>
      </c>
      <c r="K6754" s="866">
        <v>1</v>
      </c>
      <c r="L6754" s="866">
        <v>3</v>
      </c>
      <c r="M6754" s="865">
        <v>7995.4079849588661</v>
      </c>
      <c r="N6754" s="866">
        <v>2</v>
      </c>
      <c r="O6754" s="866">
        <v>6</v>
      </c>
      <c r="P6754" s="865">
        <v>15882.9</v>
      </c>
    </row>
    <row r="6755" spans="1:16" ht="33.75" x14ac:dyDescent="0.25">
      <c r="A6755" s="867" t="s">
        <v>7760</v>
      </c>
      <c r="B6755" s="867" t="s">
        <v>3626</v>
      </c>
      <c r="C6755" s="867" t="s">
        <v>3031</v>
      </c>
      <c r="D6755" s="868" t="s">
        <v>7829</v>
      </c>
      <c r="E6755" s="870">
        <v>3200</v>
      </c>
      <c r="F6755" s="869" t="s">
        <v>14449</v>
      </c>
      <c r="G6755" s="868" t="s">
        <v>14448</v>
      </c>
      <c r="H6755" s="867" t="s">
        <v>7796</v>
      </c>
      <c r="I6755" s="867" t="s">
        <v>14447</v>
      </c>
      <c r="J6755" s="867" t="s">
        <v>8631</v>
      </c>
      <c r="K6755" s="866">
        <v>1</v>
      </c>
      <c r="L6755" s="866">
        <v>3</v>
      </c>
      <c r="M6755" s="865">
        <v>10234.122220747349</v>
      </c>
      <c r="N6755" s="866">
        <v>2</v>
      </c>
      <c r="O6755" s="866">
        <v>6</v>
      </c>
      <c r="P6755" s="865">
        <v>20082.900000000001</v>
      </c>
    </row>
    <row r="6756" spans="1:16" ht="33.75" x14ac:dyDescent="0.25">
      <c r="A6756" s="867" t="s">
        <v>7760</v>
      </c>
      <c r="B6756" s="867" t="s">
        <v>3626</v>
      </c>
      <c r="C6756" s="867" t="s">
        <v>3031</v>
      </c>
      <c r="D6756" s="868" t="s">
        <v>8006</v>
      </c>
      <c r="E6756" s="870">
        <v>4200</v>
      </c>
      <c r="F6756" s="869" t="s">
        <v>14446</v>
      </c>
      <c r="G6756" s="868" t="s">
        <v>14445</v>
      </c>
      <c r="H6756" s="867" t="s">
        <v>7796</v>
      </c>
      <c r="I6756" s="867" t="s">
        <v>8200</v>
      </c>
      <c r="J6756" s="867" t="s">
        <v>8199</v>
      </c>
      <c r="K6756" s="866">
        <v>2</v>
      </c>
      <c r="L6756" s="866">
        <v>3</v>
      </c>
      <c r="M6756" s="865">
        <v>13432.285414730895</v>
      </c>
      <c r="N6756" s="866">
        <v>1</v>
      </c>
      <c r="O6756" s="866">
        <v>6</v>
      </c>
      <c r="P6756" s="865">
        <v>26082.9</v>
      </c>
    </row>
    <row r="6757" spans="1:16" ht="33.75" x14ac:dyDescent="0.25">
      <c r="A6757" s="867" t="s">
        <v>7760</v>
      </c>
      <c r="B6757" s="867" t="s">
        <v>3626</v>
      </c>
      <c r="C6757" s="867" t="s">
        <v>3031</v>
      </c>
      <c r="D6757" s="868" t="s">
        <v>14440</v>
      </c>
      <c r="E6757" s="870">
        <v>7000</v>
      </c>
      <c r="F6757" s="869" t="s">
        <v>14444</v>
      </c>
      <c r="G6757" s="868" t="s">
        <v>14443</v>
      </c>
      <c r="H6757" s="867" t="s">
        <v>7756</v>
      </c>
      <c r="I6757" s="867" t="s">
        <v>5493</v>
      </c>
      <c r="J6757" s="867" t="s">
        <v>7773</v>
      </c>
      <c r="K6757" s="866">
        <v>1</v>
      </c>
      <c r="L6757" s="866">
        <v>3</v>
      </c>
      <c r="M6757" s="865">
        <v>22387.142357884826</v>
      </c>
      <c r="N6757" s="866">
        <v>1</v>
      </c>
      <c r="O6757" s="866">
        <v>6</v>
      </c>
      <c r="P6757" s="865">
        <v>42882.9</v>
      </c>
    </row>
    <row r="6758" spans="1:16" ht="33.75" x14ac:dyDescent="0.25">
      <c r="A6758" s="867" t="s">
        <v>7760</v>
      </c>
      <c r="B6758" s="867" t="s">
        <v>3626</v>
      </c>
      <c r="C6758" s="867" t="s">
        <v>3031</v>
      </c>
      <c r="D6758" s="868" t="s">
        <v>6884</v>
      </c>
      <c r="E6758" s="870">
        <v>5500</v>
      </c>
      <c r="F6758" s="869" t="s">
        <v>14442</v>
      </c>
      <c r="G6758" s="868" t="s">
        <v>14441</v>
      </c>
      <c r="H6758" s="867" t="s">
        <v>7756</v>
      </c>
      <c r="I6758" s="867" t="s">
        <v>2676</v>
      </c>
      <c r="J6758" s="867" t="s">
        <v>8178</v>
      </c>
      <c r="K6758" s="866">
        <v>1</v>
      </c>
      <c r="L6758" s="866">
        <v>3</v>
      </c>
      <c r="M6758" s="865">
        <v>17589.897566909505</v>
      </c>
      <c r="N6758" s="866">
        <v>1</v>
      </c>
      <c r="O6758" s="866">
        <v>6</v>
      </c>
      <c r="P6758" s="865">
        <v>33882.9</v>
      </c>
    </row>
    <row r="6759" spans="1:16" ht="33.75" x14ac:dyDescent="0.25">
      <c r="A6759" s="867" t="s">
        <v>7760</v>
      </c>
      <c r="B6759" s="867" t="s">
        <v>3626</v>
      </c>
      <c r="C6759" s="867" t="s">
        <v>3031</v>
      </c>
      <c r="D6759" s="868" t="s">
        <v>14440</v>
      </c>
      <c r="E6759" s="870">
        <v>7000</v>
      </c>
      <c r="F6759" s="869" t="s">
        <v>14439</v>
      </c>
      <c r="G6759" s="868" t="s">
        <v>14438</v>
      </c>
      <c r="H6759" s="867" t="s">
        <v>7817</v>
      </c>
      <c r="I6759" s="867" t="s">
        <v>14437</v>
      </c>
      <c r="J6759" s="867" t="s">
        <v>8224</v>
      </c>
      <c r="K6759" s="866">
        <v>1</v>
      </c>
      <c r="L6759" s="866">
        <v>3</v>
      </c>
      <c r="M6759" s="865">
        <v>22387.142357884826</v>
      </c>
      <c r="N6759" s="866">
        <v>1</v>
      </c>
      <c r="O6759" s="866">
        <v>6</v>
      </c>
      <c r="P6759" s="865">
        <v>42882.9</v>
      </c>
    </row>
    <row r="6760" spans="1:16" ht="33.75" x14ac:dyDescent="0.25">
      <c r="A6760" s="867" t="s">
        <v>7760</v>
      </c>
      <c r="B6760" s="867" t="s">
        <v>3626</v>
      </c>
      <c r="C6760" s="867" t="s">
        <v>3031</v>
      </c>
      <c r="D6760" s="868" t="s">
        <v>6528</v>
      </c>
      <c r="E6760" s="870">
        <v>2500</v>
      </c>
      <c r="F6760" s="869" t="s">
        <v>14436</v>
      </c>
      <c r="G6760" s="868" t="s">
        <v>14435</v>
      </c>
      <c r="H6760" s="867"/>
      <c r="I6760" s="867"/>
      <c r="J6760" s="867"/>
      <c r="K6760" s="866">
        <v>1</v>
      </c>
      <c r="L6760" s="866">
        <v>3</v>
      </c>
      <c r="M6760" s="865">
        <v>7995.4079849588661</v>
      </c>
      <c r="N6760" s="866">
        <v>2</v>
      </c>
      <c r="O6760" s="866">
        <v>6</v>
      </c>
      <c r="P6760" s="865">
        <v>15882.9</v>
      </c>
    </row>
    <row r="6761" spans="1:16" ht="33.75" x14ac:dyDescent="0.25">
      <c r="A6761" s="867" t="s">
        <v>7760</v>
      </c>
      <c r="B6761" s="867" t="s">
        <v>3626</v>
      </c>
      <c r="C6761" s="867" t="s">
        <v>3031</v>
      </c>
      <c r="D6761" s="868" t="s">
        <v>12881</v>
      </c>
      <c r="E6761" s="870">
        <v>2200</v>
      </c>
      <c r="F6761" s="869" t="s">
        <v>14434</v>
      </c>
      <c r="G6761" s="868" t="s">
        <v>14433</v>
      </c>
      <c r="H6761" s="867" t="s">
        <v>7796</v>
      </c>
      <c r="I6761" s="867" t="s">
        <v>14432</v>
      </c>
      <c r="J6761" s="867" t="s">
        <v>7844</v>
      </c>
      <c r="K6761" s="866">
        <v>1</v>
      </c>
      <c r="L6761" s="866">
        <v>3</v>
      </c>
      <c r="M6761" s="865">
        <v>7035.9590267638023</v>
      </c>
      <c r="N6761" s="866">
        <v>1</v>
      </c>
      <c r="O6761" s="866">
        <v>1</v>
      </c>
      <c r="P6761" s="865">
        <v>2347.15</v>
      </c>
    </row>
    <row r="6762" spans="1:16" ht="33.75" x14ac:dyDescent="0.25">
      <c r="A6762" s="867" t="s">
        <v>7760</v>
      </c>
      <c r="B6762" s="867" t="s">
        <v>3626</v>
      </c>
      <c r="C6762" s="867" t="s">
        <v>3031</v>
      </c>
      <c r="D6762" s="868" t="s">
        <v>6528</v>
      </c>
      <c r="E6762" s="870">
        <v>2500</v>
      </c>
      <c r="F6762" s="869" t="s">
        <v>14431</v>
      </c>
      <c r="G6762" s="868" t="s">
        <v>14430</v>
      </c>
      <c r="H6762" s="867" t="s">
        <v>7796</v>
      </c>
      <c r="I6762" s="867" t="s">
        <v>8832</v>
      </c>
      <c r="J6762" s="867" t="s">
        <v>7888</v>
      </c>
      <c r="K6762" s="866">
        <v>1</v>
      </c>
      <c r="L6762" s="866">
        <v>3</v>
      </c>
      <c r="M6762" s="865">
        <v>7995.4079849588661</v>
      </c>
      <c r="N6762" s="866">
        <v>2</v>
      </c>
      <c r="O6762" s="866">
        <v>3</v>
      </c>
      <c r="P6762" s="865">
        <v>7941.45</v>
      </c>
    </row>
    <row r="6763" spans="1:16" ht="33.75" x14ac:dyDescent="0.25">
      <c r="A6763" s="867" t="s">
        <v>7760</v>
      </c>
      <c r="B6763" s="867" t="s">
        <v>3626</v>
      </c>
      <c r="C6763" s="867" t="s">
        <v>3031</v>
      </c>
      <c r="D6763" s="868" t="s">
        <v>10414</v>
      </c>
      <c r="E6763" s="870">
        <v>5500</v>
      </c>
      <c r="F6763" s="869" t="s">
        <v>14429</v>
      </c>
      <c r="G6763" s="868" t="s">
        <v>14428</v>
      </c>
      <c r="H6763" s="867" t="s">
        <v>7756</v>
      </c>
      <c r="I6763" s="867" t="s">
        <v>14427</v>
      </c>
      <c r="J6763" s="867" t="s">
        <v>8103</v>
      </c>
      <c r="K6763" s="866">
        <v>1</v>
      </c>
      <c r="L6763" s="866">
        <v>3</v>
      </c>
      <c r="M6763" s="865">
        <v>17589.897566909505</v>
      </c>
      <c r="N6763" s="866">
        <v>2</v>
      </c>
      <c r="O6763" s="866">
        <v>6</v>
      </c>
      <c r="P6763" s="865">
        <v>33882.9</v>
      </c>
    </row>
    <row r="6764" spans="1:16" ht="33.75" x14ac:dyDescent="0.25">
      <c r="A6764" s="867" t="s">
        <v>7760</v>
      </c>
      <c r="B6764" s="867" t="s">
        <v>3626</v>
      </c>
      <c r="C6764" s="867" t="s">
        <v>3031</v>
      </c>
      <c r="D6764" s="868" t="s">
        <v>7772</v>
      </c>
      <c r="E6764" s="870">
        <v>4200</v>
      </c>
      <c r="F6764" s="869" t="s">
        <v>14426</v>
      </c>
      <c r="G6764" s="868" t="s">
        <v>14425</v>
      </c>
      <c r="H6764" s="867" t="s">
        <v>7796</v>
      </c>
      <c r="I6764" s="867" t="s">
        <v>2745</v>
      </c>
      <c r="J6764" s="867" t="s">
        <v>7967</v>
      </c>
      <c r="K6764" s="866">
        <v>1</v>
      </c>
      <c r="L6764" s="866">
        <v>3</v>
      </c>
      <c r="M6764" s="865">
        <v>13432.285414730895</v>
      </c>
      <c r="N6764" s="866">
        <v>3</v>
      </c>
      <c r="O6764" s="866">
        <v>6</v>
      </c>
      <c r="P6764" s="865">
        <v>26082.9</v>
      </c>
    </row>
    <row r="6765" spans="1:16" ht="33.75" x14ac:dyDescent="0.25">
      <c r="A6765" s="867" t="s">
        <v>7760</v>
      </c>
      <c r="B6765" s="867" t="s">
        <v>3626</v>
      </c>
      <c r="C6765" s="867" t="s">
        <v>3031</v>
      </c>
      <c r="D6765" s="868" t="s">
        <v>14424</v>
      </c>
      <c r="E6765" s="870">
        <v>10500</v>
      </c>
      <c r="F6765" s="869" t="s">
        <v>14423</v>
      </c>
      <c r="G6765" s="868" t="s">
        <v>14422</v>
      </c>
      <c r="H6765" s="867" t="s">
        <v>7756</v>
      </c>
      <c r="I6765" s="867" t="s">
        <v>2892</v>
      </c>
      <c r="J6765" s="867" t="s">
        <v>8397</v>
      </c>
      <c r="K6765" s="866">
        <v>1</v>
      </c>
      <c r="L6765" s="866">
        <v>3</v>
      </c>
      <c r="M6765" s="865">
        <v>33580.713536827236</v>
      </c>
      <c r="N6765" s="866">
        <v>1</v>
      </c>
      <c r="O6765" s="866">
        <v>6</v>
      </c>
      <c r="P6765" s="865">
        <v>63882.9</v>
      </c>
    </row>
    <row r="6766" spans="1:16" ht="33.75" x14ac:dyDescent="0.25">
      <c r="A6766" s="867" t="s">
        <v>7760</v>
      </c>
      <c r="B6766" s="867" t="s">
        <v>3626</v>
      </c>
      <c r="C6766" s="867" t="s">
        <v>3031</v>
      </c>
      <c r="D6766" s="868" t="s">
        <v>7863</v>
      </c>
      <c r="E6766" s="870">
        <v>2500</v>
      </c>
      <c r="F6766" s="869" t="s">
        <v>14421</v>
      </c>
      <c r="G6766" s="868" t="s">
        <v>14420</v>
      </c>
      <c r="H6766" s="867" t="s">
        <v>7796</v>
      </c>
      <c r="I6766" s="867" t="s">
        <v>7822</v>
      </c>
      <c r="J6766" s="867" t="s">
        <v>7881</v>
      </c>
      <c r="K6766" s="866">
        <v>1</v>
      </c>
      <c r="L6766" s="866">
        <v>3</v>
      </c>
      <c r="M6766" s="865">
        <v>7995.4079849588661</v>
      </c>
      <c r="N6766" s="866">
        <v>3</v>
      </c>
      <c r="O6766" s="866">
        <v>6</v>
      </c>
      <c r="P6766" s="865">
        <v>15882.9</v>
      </c>
    </row>
    <row r="6767" spans="1:16" ht="33.75" x14ac:dyDescent="0.25">
      <c r="A6767" s="867" t="s">
        <v>7760</v>
      </c>
      <c r="B6767" s="867" t="s">
        <v>3626</v>
      </c>
      <c r="C6767" s="867" t="s">
        <v>3031</v>
      </c>
      <c r="D6767" s="868" t="s">
        <v>14419</v>
      </c>
      <c r="E6767" s="870">
        <v>8500</v>
      </c>
      <c r="F6767" s="869" t="s">
        <v>14418</v>
      </c>
      <c r="G6767" s="868" t="s">
        <v>14417</v>
      </c>
      <c r="H6767" s="867" t="s">
        <v>7756</v>
      </c>
      <c r="I6767" s="867" t="s">
        <v>2772</v>
      </c>
      <c r="J6767" s="867" t="s">
        <v>8321</v>
      </c>
      <c r="K6767" s="866">
        <v>1</v>
      </c>
      <c r="L6767" s="866">
        <v>3</v>
      </c>
      <c r="M6767" s="865">
        <v>27184.387148860143</v>
      </c>
      <c r="N6767" s="866">
        <v>1</v>
      </c>
      <c r="O6767" s="866">
        <v>6</v>
      </c>
      <c r="P6767" s="865">
        <v>51882.9</v>
      </c>
    </row>
    <row r="6768" spans="1:16" ht="33.75" x14ac:dyDescent="0.25">
      <c r="A6768" s="867" t="s">
        <v>7760</v>
      </c>
      <c r="B6768" s="867" t="s">
        <v>3626</v>
      </c>
      <c r="C6768" s="867" t="s">
        <v>3031</v>
      </c>
      <c r="D6768" s="868" t="s">
        <v>14416</v>
      </c>
      <c r="E6768" s="870">
        <v>7500</v>
      </c>
      <c r="F6768" s="869" t="s">
        <v>14415</v>
      </c>
      <c r="G6768" s="868" t="s">
        <v>14414</v>
      </c>
      <c r="H6768" s="867" t="s">
        <v>7756</v>
      </c>
      <c r="I6768" s="867" t="s">
        <v>2892</v>
      </c>
      <c r="J6768" s="867" t="s">
        <v>7773</v>
      </c>
      <c r="K6768" s="866">
        <v>1</v>
      </c>
      <c r="L6768" s="866">
        <v>2</v>
      </c>
      <c r="M6768" s="865">
        <v>15990.815969917732</v>
      </c>
      <c r="N6768" s="866">
        <v>1</v>
      </c>
      <c r="O6768" s="866">
        <v>6</v>
      </c>
      <c r="P6768" s="865">
        <v>45882.9</v>
      </c>
    </row>
    <row r="6769" spans="1:16" ht="33.75" x14ac:dyDescent="0.25">
      <c r="A6769" s="867" t="s">
        <v>7760</v>
      </c>
      <c r="B6769" s="867" t="s">
        <v>3626</v>
      </c>
      <c r="C6769" s="867" t="s">
        <v>3031</v>
      </c>
      <c r="D6769" s="868" t="s">
        <v>7764</v>
      </c>
      <c r="E6769" s="870">
        <v>2700</v>
      </c>
      <c r="F6769" s="869" t="s">
        <v>14413</v>
      </c>
      <c r="G6769" s="868" t="s">
        <v>14412</v>
      </c>
      <c r="H6769" s="867" t="s">
        <v>2751</v>
      </c>
      <c r="I6769" s="867" t="s">
        <v>4132</v>
      </c>
      <c r="J6769" s="867" t="s">
        <v>14392</v>
      </c>
      <c r="K6769" s="866">
        <v>1</v>
      </c>
      <c r="L6769" s="866">
        <v>3</v>
      </c>
      <c r="M6769" s="865">
        <v>8635.0406237555762</v>
      </c>
      <c r="N6769" s="866">
        <v>2</v>
      </c>
      <c r="O6769" s="866">
        <v>6</v>
      </c>
      <c r="P6769" s="865">
        <v>17082.900000000001</v>
      </c>
    </row>
    <row r="6770" spans="1:16" ht="33.75" x14ac:dyDescent="0.25">
      <c r="A6770" s="867" t="s">
        <v>7760</v>
      </c>
      <c r="B6770" s="867" t="s">
        <v>3626</v>
      </c>
      <c r="C6770" s="867" t="s">
        <v>3031</v>
      </c>
      <c r="D6770" s="868" t="s">
        <v>12532</v>
      </c>
      <c r="E6770" s="870">
        <v>7500</v>
      </c>
      <c r="F6770" s="869" t="s">
        <v>14411</v>
      </c>
      <c r="G6770" s="868" t="s">
        <v>14410</v>
      </c>
      <c r="H6770" s="867"/>
      <c r="I6770" s="867"/>
      <c r="J6770" s="867"/>
      <c r="K6770" s="866">
        <v>1</v>
      </c>
      <c r="L6770" s="866">
        <v>1</v>
      </c>
      <c r="M6770" s="865">
        <v>7995.4079849588661</v>
      </c>
      <c r="N6770" s="866">
        <v>0</v>
      </c>
      <c r="O6770" s="866">
        <v>0</v>
      </c>
      <c r="P6770" s="865">
        <v>0</v>
      </c>
    </row>
    <row r="6771" spans="1:16" ht="33.75" x14ac:dyDescent="0.25">
      <c r="A6771" s="867" t="s">
        <v>7760</v>
      </c>
      <c r="B6771" s="867" t="s">
        <v>3626</v>
      </c>
      <c r="C6771" s="867" t="s">
        <v>3031</v>
      </c>
      <c r="D6771" s="868" t="s">
        <v>14409</v>
      </c>
      <c r="E6771" s="870">
        <v>8000</v>
      </c>
      <c r="F6771" s="869" t="s">
        <v>14408</v>
      </c>
      <c r="G6771" s="868" t="s">
        <v>14407</v>
      </c>
      <c r="H6771" s="867" t="s">
        <v>7796</v>
      </c>
      <c r="I6771" s="867" t="s">
        <v>2708</v>
      </c>
      <c r="J6771" s="867" t="s">
        <v>7773</v>
      </c>
      <c r="K6771" s="866">
        <v>1</v>
      </c>
      <c r="L6771" s="866">
        <v>3</v>
      </c>
      <c r="M6771" s="865">
        <v>25585.305551868372</v>
      </c>
      <c r="N6771" s="866">
        <v>1</v>
      </c>
      <c r="O6771" s="866">
        <v>6</v>
      </c>
      <c r="P6771" s="865">
        <v>48882.9</v>
      </c>
    </row>
    <row r="6772" spans="1:16" ht="33.75" x14ac:dyDescent="0.25">
      <c r="A6772" s="867" t="s">
        <v>7760</v>
      </c>
      <c r="B6772" s="867" t="s">
        <v>3626</v>
      </c>
      <c r="C6772" s="867" t="s">
        <v>3031</v>
      </c>
      <c r="D6772" s="868" t="s">
        <v>7764</v>
      </c>
      <c r="E6772" s="870">
        <v>2700</v>
      </c>
      <c r="F6772" s="869" t="s">
        <v>14406</v>
      </c>
      <c r="G6772" s="868" t="s">
        <v>14405</v>
      </c>
      <c r="H6772" s="867"/>
      <c r="I6772" s="867"/>
      <c r="J6772" s="867"/>
      <c r="K6772" s="866">
        <v>1</v>
      </c>
      <c r="L6772" s="866">
        <v>3</v>
      </c>
      <c r="M6772" s="865">
        <v>8635.0406237555762</v>
      </c>
      <c r="N6772" s="866">
        <v>2</v>
      </c>
      <c r="O6772" s="866">
        <v>6</v>
      </c>
      <c r="P6772" s="865">
        <v>17082.900000000001</v>
      </c>
    </row>
    <row r="6773" spans="1:16" ht="33.75" x14ac:dyDescent="0.25">
      <c r="A6773" s="867" t="s">
        <v>7760</v>
      </c>
      <c r="B6773" s="867" t="s">
        <v>3626</v>
      </c>
      <c r="C6773" s="867" t="s">
        <v>3031</v>
      </c>
      <c r="D6773" s="868" t="s">
        <v>7764</v>
      </c>
      <c r="E6773" s="870">
        <v>2700</v>
      </c>
      <c r="F6773" s="869" t="s">
        <v>14404</v>
      </c>
      <c r="G6773" s="868" t="s">
        <v>14403</v>
      </c>
      <c r="H6773" s="867" t="s">
        <v>7756</v>
      </c>
      <c r="I6773" s="867" t="s">
        <v>2733</v>
      </c>
      <c r="J6773" s="867" t="s">
        <v>7773</v>
      </c>
      <c r="K6773" s="866">
        <v>1</v>
      </c>
      <c r="L6773" s="866">
        <v>3</v>
      </c>
      <c r="M6773" s="865">
        <v>8635.0406237555762</v>
      </c>
      <c r="N6773" s="866">
        <v>2</v>
      </c>
      <c r="O6773" s="866">
        <v>6</v>
      </c>
      <c r="P6773" s="865">
        <v>17082.900000000001</v>
      </c>
    </row>
    <row r="6774" spans="1:16" ht="33.75" x14ac:dyDescent="0.25">
      <c r="A6774" s="867" t="s">
        <v>7760</v>
      </c>
      <c r="B6774" s="867" t="s">
        <v>3626</v>
      </c>
      <c r="C6774" s="867" t="s">
        <v>3031</v>
      </c>
      <c r="D6774" s="868" t="s">
        <v>7764</v>
      </c>
      <c r="E6774" s="870">
        <v>2700</v>
      </c>
      <c r="F6774" s="869" t="s">
        <v>14402</v>
      </c>
      <c r="G6774" s="868" t="s">
        <v>14401</v>
      </c>
      <c r="H6774" s="867" t="s">
        <v>2751</v>
      </c>
      <c r="I6774" s="867" t="s">
        <v>4132</v>
      </c>
      <c r="J6774" s="867" t="s">
        <v>6</v>
      </c>
      <c r="K6774" s="866">
        <v>1</v>
      </c>
      <c r="L6774" s="866">
        <v>3</v>
      </c>
      <c r="M6774" s="865">
        <v>8635.0406237555762</v>
      </c>
      <c r="N6774" s="866">
        <v>2</v>
      </c>
      <c r="O6774" s="866">
        <v>6</v>
      </c>
      <c r="P6774" s="865">
        <v>17082.900000000001</v>
      </c>
    </row>
    <row r="6775" spans="1:16" ht="33.75" x14ac:dyDescent="0.25">
      <c r="A6775" s="867" t="s">
        <v>7760</v>
      </c>
      <c r="B6775" s="867" t="s">
        <v>3626</v>
      </c>
      <c r="C6775" s="867" t="s">
        <v>3031</v>
      </c>
      <c r="D6775" s="868" t="s">
        <v>7764</v>
      </c>
      <c r="E6775" s="870">
        <v>2700</v>
      </c>
      <c r="F6775" s="869" t="s">
        <v>14400</v>
      </c>
      <c r="G6775" s="868" t="s">
        <v>14399</v>
      </c>
      <c r="H6775" s="867"/>
      <c r="I6775" s="867"/>
      <c r="J6775" s="867"/>
      <c r="K6775" s="866">
        <v>1</v>
      </c>
      <c r="L6775" s="866">
        <v>3</v>
      </c>
      <c r="M6775" s="865">
        <v>8635.0406237555762</v>
      </c>
      <c r="N6775" s="866">
        <v>0</v>
      </c>
      <c r="O6775" s="866">
        <v>0</v>
      </c>
      <c r="P6775" s="865">
        <v>0</v>
      </c>
    </row>
    <row r="6776" spans="1:16" ht="33.75" x14ac:dyDescent="0.25">
      <c r="A6776" s="867" t="s">
        <v>7760</v>
      </c>
      <c r="B6776" s="867" t="s">
        <v>3626</v>
      </c>
      <c r="C6776" s="867" t="s">
        <v>3031</v>
      </c>
      <c r="D6776" s="868" t="s">
        <v>7764</v>
      </c>
      <c r="E6776" s="870">
        <v>2700</v>
      </c>
      <c r="F6776" s="869" t="s">
        <v>14398</v>
      </c>
      <c r="G6776" s="868" t="s">
        <v>14397</v>
      </c>
      <c r="H6776" s="867"/>
      <c r="I6776" s="867"/>
      <c r="J6776" s="867"/>
      <c r="K6776" s="866">
        <v>1</v>
      </c>
      <c r="L6776" s="866">
        <v>3</v>
      </c>
      <c r="M6776" s="865">
        <v>8635.0406237555762</v>
      </c>
      <c r="N6776" s="866">
        <v>2</v>
      </c>
      <c r="O6776" s="866">
        <v>6</v>
      </c>
      <c r="P6776" s="865">
        <v>17082.900000000001</v>
      </c>
    </row>
    <row r="6777" spans="1:16" ht="33.75" x14ac:dyDescent="0.25">
      <c r="A6777" s="867" t="s">
        <v>7760</v>
      </c>
      <c r="B6777" s="867" t="s">
        <v>3626</v>
      </c>
      <c r="C6777" s="867" t="s">
        <v>3031</v>
      </c>
      <c r="D6777" s="868" t="s">
        <v>7764</v>
      </c>
      <c r="E6777" s="870">
        <v>2700</v>
      </c>
      <c r="F6777" s="869" t="s">
        <v>14396</v>
      </c>
      <c r="G6777" s="868" t="s">
        <v>14395</v>
      </c>
      <c r="H6777" s="867"/>
      <c r="I6777" s="867"/>
      <c r="J6777" s="867"/>
      <c r="K6777" s="866">
        <v>1</v>
      </c>
      <c r="L6777" s="866">
        <v>3</v>
      </c>
      <c r="M6777" s="865">
        <v>8635.0406237555762</v>
      </c>
      <c r="N6777" s="866">
        <v>2</v>
      </c>
      <c r="O6777" s="866">
        <v>6</v>
      </c>
      <c r="P6777" s="865">
        <v>17082.900000000001</v>
      </c>
    </row>
    <row r="6778" spans="1:16" ht="33.75" x14ac:dyDescent="0.25">
      <c r="A6778" s="867" t="s">
        <v>7760</v>
      </c>
      <c r="B6778" s="867" t="s">
        <v>3626</v>
      </c>
      <c r="C6778" s="867" t="s">
        <v>3031</v>
      </c>
      <c r="D6778" s="868" t="s">
        <v>7764</v>
      </c>
      <c r="E6778" s="870">
        <v>2700</v>
      </c>
      <c r="F6778" s="869" t="s">
        <v>14394</v>
      </c>
      <c r="G6778" s="868" t="s">
        <v>14393</v>
      </c>
      <c r="H6778" s="867" t="s">
        <v>2751</v>
      </c>
      <c r="I6778" s="867" t="s">
        <v>4132</v>
      </c>
      <c r="J6778" s="867" t="s">
        <v>14392</v>
      </c>
      <c r="K6778" s="866">
        <v>1</v>
      </c>
      <c r="L6778" s="866">
        <v>2</v>
      </c>
      <c r="M6778" s="865">
        <v>5756.6937491703839</v>
      </c>
      <c r="N6778" s="866">
        <v>2</v>
      </c>
      <c r="O6778" s="866">
        <v>6</v>
      </c>
      <c r="P6778" s="865">
        <v>17082.900000000001</v>
      </c>
    </row>
    <row r="6779" spans="1:16" ht="33.75" x14ac:dyDescent="0.25">
      <c r="A6779" s="867" t="s">
        <v>7760</v>
      </c>
      <c r="B6779" s="867" t="s">
        <v>3626</v>
      </c>
      <c r="C6779" s="867" t="s">
        <v>3031</v>
      </c>
      <c r="D6779" s="868" t="s">
        <v>8237</v>
      </c>
      <c r="E6779" s="870">
        <v>3000</v>
      </c>
      <c r="F6779" s="869" t="s">
        <v>14391</v>
      </c>
      <c r="G6779" s="868" t="s">
        <v>14390</v>
      </c>
      <c r="H6779" s="867" t="s">
        <v>7796</v>
      </c>
      <c r="I6779" s="867" t="s">
        <v>2786</v>
      </c>
      <c r="J6779" s="867" t="s">
        <v>7788</v>
      </c>
      <c r="K6779" s="866">
        <v>1</v>
      </c>
      <c r="L6779" s="866">
        <v>2</v>
      </c>
      <c r="M6779" s="865">
        <v>6396.3263879670931</v>
      </c>
      <c r="N6779" s="866">
        <v>3</v>
      </c>
      <c r="O6779" s="866">
        <v>6</v>
      </c>
      <c r="P6779" s="865">
        <v>18882.900000000001</v>
      </c>
    </row>
    <row r="6780" spans="1:16" ht="33.75" x14ac:dyDescent="0.25">
      <c r="A6780" s="867" t="s">
        <v>7760</v>
      </c>
      <c r="B6780" s="867" t="s">
        <v>3626</v>
      </c>
      <c r="C6780" s="867" t="s">
        <v>3031</v>
      </c>
      <c r="D6780" s="868" t="s">
        <v>7829</v>
      </c>
      <c r="E6780" s="870">
        <v>3200</v>
      </c>
      <c r="F6780" s="869" t="s">
        <v>14389</v>
      </c>
      <c r="G6780" s="868" t="s">
        <v>14388</v>
      </c>
      <c r="H6780" s="867" t="s">
        <v>7796</v>
      </c>
      <c r="I6780" s="867" t="s">
        <v>7801</v>
      </c>
      <c r="J6780" s="867" t="s">
        <v>7800</v>
      </c>
      <c r="K6780" s="866">
        <v>1</v>
      </c>
      <c r="L6780" s="866">
        <v>2</v>
      </c>
      <c r="M6780" s="865">
        <v>6822.7481471648989</v>
      </c>
      <c r="N6780" s="866">
        <v>3</v>
      </c>
      <c r="O6780" s="866">
        <v>6</v>
      </c>
      <c r="P6780" s="865">
        <v>20082.900000000001</v>
      </c>
    </row>
    <row r="6781" spans="1:16" ht="33.75" x14ac:dyDescent="0.25">
      <c r="A6781" s="867" t="s">
        <v>7760</v>
      </c>
      <c r="B6781" s="867" t="s">
        <v>3626</v>
      </c>
      <c r="C6781" s="867" t="s">
        <v>3031</v>
      </c>
      <c r="D6781" s="868" t="s">
        <v>14387</v>
      </c>
      <c r="E6781" s="870">
        <v>5500</v>
      </c>
      <c r="F6781" s="869" t="s">
        <v>14386</v>
      </c>
      <c r="G6781" s="868" t="s">
        <v>14385</v>
      </c>
      <c r="H6781" s="867" t="s">
        <v>7756</v>
      </c>
      <c r="I6781" s="867" t="s">
        <v>2685</v>
      </c>
      <c r="J6781" s="867" t="s">
        <v>8383</v>
      </c>
      <c r="K6781" s="866">
        <v>1</v>
      </c>
      <c r="L6781" s="866">
        <v>2</v>
      </c>
      <c r="M6781" s="865">
        <v>11726.59837793967</v>
      </c>
      <c r="N6781" s="866">
        <v>2</v>
      </c>
      <c r="O6781" s="866">
        <v>6</v>
      </c>
      <c r="P6781" s="865">
        <v>33882.9</v>
      </c>
    </row>
    <row r="6782" spans="1:16" ht="33.75" x14ac:dyDescent="0.25">
      <c r="A6782" s="867" t="s">
        <v>7760</v>
      </c>
      <c r="B6782" s="867" t="s">
        <v>3626</v>
      </c>
      <c r="C6782" s="867" t="s">
        <v>3031</v>
      </c>
      <c r="D6782" s="868" t="s">
        <v>8237</v>
      </c>
      <c r="E6782" s="870">
        <v>3000</v>
      </c>
      <c r="F6782" s="869" t="s">
        <v>14384</v>
      </c>
      <c r="G6782" s="868" t="s">
        <v>14383</v>
      </c>
      <c r="H6782" s="867"/>
      <c r="I6782" s="867"/>
      <c r="J6782" s="867"/>
      <c r="K6782" s="866">
        <v>1</v>
      </c>
      <c r="L6782" s="866">
        <v>2</v>
      </c>
      <c r="M6782" s="865">
        <v>6396.3263879670931</v>
      </c>
      <c r="N6782" s="866">
        <v>3</v>
      </c>
      <c r="O6782" s="866">
        <v>6</v>
      </c>
      <c r="P6782" s="865">
        <v>18882.900000000001</v>
      </c>
    </row>
    <row r="6783" spans="1:16" ht="33.75" x14ac:dyDescent="0.25">
      <c r="A6783" s="867" t="s">
        <v>7760</v>
      </c>
      <c r="B6783" s="867" t="s">
        <v>3626</v>
      </c>
      <c r="C6783" s="867" t="s">
        <v>3031</v>
      </c>
      <c r="D6783" s="868" t="s">
        <v>8237</v>
      </c>
      <c r="E6783" s="870">
        <v>3000</v>
      </c>
      <c r="F6783" s="869" t="s">
        <v>14382</v>
      </c>
      <c r="G6783" s="868" t="s">
        <v>14381</v>
      </c>
      <c r="H6783" s="867" t="s">
        <v>7756</v>
      </c>
      <c r="I6783" s="867" t="s">
        <v>2892</v>
      </c>
      <c r="J6783" s="867" t="s">
        <v>8273</v>
      </c>
      <c r="K6783" s="866">
        <v>1</v>
      </c>
      <c r="L6783" s="866">
        <v>2</v>
      </c>
      <c r="M6783" s="865">
        <v>6396.3263879670931</v>
      </c>
      <c r="N6783" s="866">
        <v>3</v>
      </c>
      <c r="O6783" s="866">
        <v>6</v>
      </c>
      <c r="P6783" s="865">
        <v>18882.900000000001</v>
      </c>
    </row>
    <row r="6784" spans="1:16" x14ac:dyDescent="0.25">
      <c r="A6784" s="1772" t="s">
        <v>2848</v>
      </c>
      <c r="B6784" s="1772"/>
      <c r="C6784" s="1772"/>
      <c r="D6784" s="1772"/>
      <c r="E6784" s="1772"/>
      <c r="F6784" s="1772" t="s">
        <v>378</v>
      </c>
      <c r="G6784" s="1772"/>
      <c r="H6784" s="1772"/>
      <c r="I6784" s="1772"/>
      <c r="J6784" s="1772"/>
      <c r="K6784" s="1771" t="s">
        <v>2847</v>
      </c>
      <c r="L6784" s="1771"/>
      <c r="M6784" s="1771"/>
      <c r="N6784" s="1771" t="s">
        <v>2846</v>
      </c>
      <c r="O6784" s="1771"/>
      <c r="P6784" s="1771"/>
    </row>
    <row r="6785" spans="1:16" ht="76.5" customHeight="1" x14ac:dyDescent="0.25">
      <c r="A6785" s="1535" t="s">
        <v>2845</v>
      </c>
      <c r="B6785" s="1535" t="s">
        <v>5</v>
      </c>
      <c r="C6785" s="1535" t="s">
        <v>2844</v>
      </c>
      <c r="D6785" s="1535" t="s">
        <v>2843</v>
      </c>
      <c r="E6785" s="1536" t="s">
        <v>2842</v>
      </c>
      <c r="F6785" s="1537" t="s">
        <v>2841</v>
      </c>
      <c r="G6785" s="1540" t="s">
        <v>2840</v>
      </c>
      <c r="H6785" s="1535" t="s">
        <v>2839</v>
      </c>
      <c r="I6785" s="1535" t="s">
        <v>2838</v>
      </c>
      <c r="J6785" s="1535" t="s">
        <v>2837</v>
      </c>
      <c r="K6785" s="1538" t="s">
        <v>2836</v>
      </c>
      <c r="L6785" s="1538" t="s">
        <v>2835</v>
      </c>
      <c r="M6785" s="1539" t="s">
        <v>2834</v>
      </c>
      <c r="N6785" s="1538" t="s">
        <v>2836</v>
      </c>
      <c r="O6785" s="1538" t="s">
        <v>2835</v>
      </c>
      <c r="P6785" s="1539" t="s">
        <v>2834</v>
      </c>
    </row>
    <row r="6786" spans="1:16" ht="33.75" x14ac:dyDescent="0.25">
      <c r="A6786" s="867" t="s">
        <v>7760</v>
      </c>
      <c r="B6786" s="867" t="s">
        <v>3626</v>
      </c>
      <c r="C6786" s="867" t="s">
        <v>3031</v>
      </c>
      <c r="D6786" s="868" t="s">
        <v>9923</v>
      </c>
      <c r="E6786" s="870">
        <v>10500</v>
      </c>
      <c r="F6786" s="869" t="s">
        <v>14380</v>
      </c>
      <c r="G6786" s="868" t="s">
        <v>14379</v>
      </c>
      <c r="H6786" s="867" t="s">
        <v>7817</v>
      </c>
      <c r="I6786" s="867" t="s">
        <v>14378</v>
      </c>
      <c r="J6786" s="867" t="s">
        <v>9178</v>
      </c>
      <c r="K6786" s="866">
        <v>1</v>
      </c>
      <c r="L6786" s="866">
        <v>2</v>
      </c>
      <c r="M6786" s="865">
        <v>22387.142357884826</v>
      </c>
      <c r="N6786" s="866">
        <v>2</v>
      </c>
      <c r="O6786" s="866">
        <v>6</v>
      </c>
      <c r="P6786" s="865">
        <v>63882.9</v>
      </c>
    </row>
    <row r="6787" spans="1:16" ht="33.75" x14ac:dyDescent="0.25">
      <c r="A6787" s="867" t="s">
        <v>7760</v>
      </c>
      <c r="B6787" s="867" t="s">
        <v>3626</v>
      </c>
      <c r="C6787" s="867" t="s">
        <v>3031</v>
      </c>
      <c r="D6787" s="868" t="s">
        <v>9923</v>
      </c>
      <c r="E6787" s="870">
        <v>10500</v>
      </c>
      <c r="F6787" s="869" t="s">
        <v>14377</v>
      </c>
      <c r="G6787" s="868" t="s">
        <v>14376</v>
      </c>
      <c r="H6787" s="867" t="s">
        <v>7817</v>
      </c>
      <c r="I6787" s="867" t="s">
        <v>14375</v>
      </c>
      <c r="J6787" s="867" t="s">
        <v>11314</v>
      </c>
      <c r="K6787" s="866">
        <v>1</v>
      </c>
      <c r="L6787" s="866">
        <v>2</v>
      </c>
      <c r="M6787" s="865">
        <v>22387.142357884826</v>
      </c>
      <c r="N6787" s="866">
        <v>2</v>
      </c>
      <c r="O6787" s="866">
        <v>6</v>
      </c>
      <c r="P6787" s="865">
        <v>63882.9</v>
      </c>
    </row>
    <row r="6788" spans="1:16" ht="33.75" x14ac:dyDescent="0.25">
      <c r="A6788" s="867" t="s">
        <v>7760</v>
      </c>
      <c r="B6788" s="867" t="s">
        <v>3626</v>
      </c>
      <c r="C6788" s="867" t="s">
        <v>3031</v>
      </c>
      <c r="D6788" s="868" t="s">
        <v>14374</v>
      </c>
      <c r="E6788" s="870">
        <v>8000</v>
      </c>
      <c r="F6788" s="869" t="s">
        <v>14373</v>
      </c>
      <c r="G6788" s="868" t="s">
        <v>14372</v>
      </c>
      <c r="H6788" s="867" t="s">
        <v>7756</v>
      </c>
      <c r="I6788" s="867" t="s">
        <v>2879</v>
      </c>
      <c r="J6788" s="867" t="s">
        <v>7809</v>
      </c>
      <c r="K6788" s="866">
        <v>1</v>
      </c>
      <c r="L6788" s="866">
        <v>2</v>
      </c>
      <c r="M6788" s="865">
        <v>17056.870367912248</v>
      </c>
      <c r="N6788" s="866">
        <v>1</v>
      </c>
      <c r="O6788" s="866">
        <v>6</v>
      </c>
      <c r="P6788" s="865">
        <v>48882.9</v>
      </c>
    </row>
    <row r="6789" spans="1:16" ht="33.75" x14ac:dyDescent="0.25">
      <c r="A6789" s="867" t="s">
        <v>7760</v>
      </c>
      <c r="B6789" s="867" t="s">
        <v>3626</v>
      </c>
      <c r="C6789" s="867" t="s">
        <v>3031</v>
      </c>
      <c r="D6789" s="868" t="s">
        <v>8396</v>
      </c>
      <c r="E6789" s="870">
        <v>5500</v>
      </c>
      <c r="F6789" s="869" t="s">
        <v>14371</v>
      </c>
      <c r="G6789" s="868" t="s">
        <v>14370</v>
      </c>
      <c r="H6789" s="867" t="s">
        <v>7756</v>
      </c>
      <c r="I6789" s="867" t="s">
        <v>8393</v>
      </c>
      <c r="J6789" s="867" t="s">
        <v>8392</v>
      </c>
      <c r="K6789" s="866">
        <v>1</v>
      </c>
      <c r="L6789" s="866">
        <v>2</v>
      </c>
      <c r="M6789" s="865">
        <v>11726.59837793967</v>
      </c>
      <c r="N6789" s="866">
        <v>2</v>
      </c>
      <c r="O6789" s="866">
        <v>6</v>
      </c>
      <c r="P6789" s="865">
        <v>33882.9</v>
      </c>
    </row>
    <row r="6790" spans="1:16" ht="33.75" x14ac:dyDescent="0.25">
      <c r="A6790" s="867" t="s">
        <v>7760</v>
      </c>
      <c r="B6790" s="867" t="s">
        <v>3626</v>
      </c>
      <c r="C6790" s="867" t="s">
        <v>3031</v>
      </c>
      <c r="D6790" s="868" t="s">
        <v>7829</v>
      </c>
      <c r="E6790" s="870">
        <v>3200</v>
      </c>
      <c r="F6790" s="869" t="s">
        <v>14369</v>
      </c>
      <c r="G6790" s="868" t="s">
        <v>14368</v>
      </c>
      <c r="H6790" s="867" t="s">
        <v>7756</v>
      </c>
      <c r="I6790" s="867" t="s">
        <v>2892</v>
      </c>
      <c r="J6790" s="867" t="s">
        <v>7967</v>
      </c>
      <c r="K6790" s="866">
        <v>1</v>
      </c>
      <c r="L6790" s="866">
        <v>2</v>
      </c>
      <c r="M6790" s="865">
        <v>6822.7481471648989</v>
      </c>
      <c r="N6790" s="866">
        <v>3</v>
      </c>
      <c r="O6790" s="866">
        <v>6</v>
      </c>
      <c r="P6790" s="865">
        <v>20082.900000000001</v>
      </c>
    </row>
    <row r="6791" spans="1:16" ht="33.75" x14ac:dyDescent="0.25">
      <c r="A6791" s="867" t="s">
        <v>7760</v>
      </c>
      <c r="B6791" s="867" t="s">
        <v>3626</v>
      </c>
      <c r="C6791" s="867" t="s">
        <v>3031</v>
      </c>
      <c r="D6791" s="868" t="s">
        <v>14367</v>
      </c>
      <c r="E6791" s="870">
        <v>9500</v>
      </c>
      <c r="F6791" s="869" t="s">
        <v>14366</v>
      </c>
      <c r="G6791" s="868" t="s">
        <v>14365</v>
      </c>
      <c r="H6791" s="867" t="s">
        <v>7756</v>
      </c>
      <c r="I6791" s="867" t="s">
        <v>2772</v>
      </c>
      <c r="J6791" s="867" t="s">
        <v>7805</v>
      </c>
      <c r="K6791" s="866">
        <v>1</v>
      </c>
      <c r="L6791" s="866">
        <v>2</v>
      </c>
      <c r="M6791" s="865">
        <v>20255.033561895794</v>
      </c>
      <c r="N6791" s="866">
        <v>1</v>
      </c>
      <c r="O6791" s="866">
        <v>6</v>
      </c>
      <c r="P6791" s="865">
        <v>57882.9</v>
      </c>
    </row>
    <row r="6792" spans="1:16" ht="33.75" x14ac:dyDescent="0.25">
      <c r="A6792" s="867" t="s">
        <v>7760</v>
      </c>
      <c r="B6792" s="867" t="s">
        <v>3626</v>
      </c>
      <c r="C6792" s="867" t="s">
        <v>3031</v>
      </c>
      <c r="D6792" s="868" t="s">
        <v>7887</v>
      </c>
      <c r="E6792" s="870">
        <v>4200</v>
      </c>
      <c r="F6792" s="869" t="s">
        <v>14364</v>
      </c>
      <c r="G6792" s="868" t="s">
        <v>14363</v>
      </c>
      <c r="H6792" s="867" t="s">
        <v>7756</v>
      </c>
      <c r="I6792" s="867" t="s">
        <v>2772</v>
      </c>
      <c r="J6792" s="867" t="s">
        <v>7792</v>
      </c>
      <c r="K6792" s="866">
        <v>1</v>
      </c>
      <c r="L6792" s="866">
        <v>2</v>
      </c>
      <c r="M6792" s="865">
        <v>8954.856943153929</v>
      </c>
      <c r="N6792" s="866">
        <v>2</v>
      </c>
      <c r="O6792" s="866">
        <v>6</v>
      </c>
      <c r="P6792" s="865">
        <v>26082.9</v>
      </c>
    </row>
    <row r="6793" spans="1:16" ht="33.75" x14ac:dyDescent="0.25">
      <c r="A6793" s="867" t="s">
        <v>7760</v>
      </c>
      <c r="B6793" s="867" t="s">
        <v>3626</v>
      </c>
      <c r="C6793" s="867" t="s">
        <v>3031</v>
      </c>
      <c r="D6793" s="868" t="s">
        <v>7863</v>
      </c>
      <c r="E6793" s="870">
        <v>2500</v>
      </c>
      <c r="F6793" s="869" t="s">
        <v>14362</v>
      </c>
      <c r="G6793" s="868" t="s">
        <v>14361</v>
      </c>
      <c r="H6793" s="867" t="s">
        <v>7796</v>
      </c>
      <c r="I6793" s="867" t="s">
        <v>2722</v>
      </c>
      <c r="J6793" s="867" t="s">
        <v>7967</v>
      </c>
      <c r="K6793" s="866">
        <v>1</v>
      </c>
      <c r="L6793" s="866">
        <v>2</v>
      </c>
      <c r="M6793" s="865">
        <v>5330.2719899725771</v>
      </c>
      <c r="N6793" s="866">
        <v>2</v>
      </c>
      <c r="O6793" s="866">
        <v>6</v>
      </c>
      <c r="P6793" s="865">
        <v>15882.9</v>
      </c>
    </row>
    <row r="6794" spans="1:16" ht="33.75" x14ac:dyDescent="0.25">
      <c r="A6794" s="867" t="s">
        <v>7760</v>
      </c>
      <c r="B6794" s="867" t="s">
        <v>3626</v>
      </c>
      <c r="C6794" s="867" t="s">
        <v>3031</v>
      </c>
      <c r="D6794" s="868" t="s">
        <v>14360</v>
      </c>
      <c r="E6794" s="870">
        <v>9000</v>
      </c>
      <c r="F6794" s="869" t="s">
        <v>14359</v>
      </c>
      <c r="G6794" s="868" t="s">
        <v>14358</v>
      </c>
      <c r="H6794" s="867" t="s">
        <v>7817</v>
      </c>
      <c r="I6794" s="867" t="s">
        <v>2769</v>
      </c>
      <c r="J6794" s="867" t="s">
        <v>9138</v>
      </c>
      <c r="K6794" s="866">
        <v>1</v>
      </c>
      <c r="L6794" s="866">
        <v>2</v>
      </c>
      <c r="M6794" s="865">
        <v>19188.979163901276</v>
      </c>
      <c r="N6794" s="866">
        <v>1</v>
      </c>
      <c r="O6794" s="866">
        <v>6</v>
      </c>
      <c r="P6794" s="865">
        <v>54882.9</v>
      </c>
    </row>
    <row r="6795" spans="1:16" ht="33.75" x14ac:dyDescent="0.25">
      <c r="A6795" s="867" t="s">
        <v>7760</v>
      </c>
      <c r="B6795" s="867" t="s">
        <v>3626</v>
      </c>
      <c r="C6795" s="867" t="s">
        <v>3031</v>
      </c>
      <c r="D6795" s="868" t="s">
        <v>7829</v>
      </c>
      <c r="E6795" s="870">
        <v>3200</v>
      </c>
      <c r="F6795" s="869" t="s">
        <v>14357</v>
      </c>
      <c r="G6795" s="868" t="s">
        <v>14356</v>
      </c>
      <c r="H6795" s="867" t="s">
        <v>7796</v>
      </c>
      <c r="I6795" s="867" t="s">
        <v>2745</v>
      </c>
      <c r="J6795" s="867" t="s">
        <v>7783</v>
      </c>
      <c r="K6795" s="866">
        <v>1</v>
      </c>
      <c r="L6795" s="866">
        <v>2</v>
      </c>
      <c r="M6795" s="865">
        <v>6822.7481471648989</v>
      </c>
      <c r="N6795" s="866">
        <v>2</v>
      </c>
      <c r="O6795" s="866">
        <v>6</v>
      </c>
      <c r="P6795" s="865">
        <v>20082.900000000001</v>
      </c>
    </row>
    <row r="6796" spans="1:16" ht="33.75" x14ac:dyDescent="0.25">
      <c r="A6796" s="867" t="s">
        <v>7760</v>
      </c>
      <c r="B6796" s="867" t="s">
        <v>3626</v>
      </c>
      <c r="C6796" s="867" t="s">
        <v>3031</v>
      </c>
      <c r="D6796" s="868" t="s">
        <v>8396</v>
      </c>
      <c r="E6796" s="870">
        <v>5500</v>
      </c>
      <c r="F6796" s="869" t="s">
        <v>14355</v>
      </c>
      <c r="G6796" s="868" t="s">
        <v>14354</v>
      </c>
      <c r="H6796" s="867" t="s">
        <v>7756</v>
      </c>
      <c r="I6796" s="867" t="s">
        <v>4122</v>
      </c>
      <c r="J6796" s="867" t="s">
        <v>7773</v>
      </c>
      <c r="K6796" s="866">
        <v>1</v>
      </c>
      <c r="L6796" s="866">
        <v>2</v>
      </c>
      <c r="M6796" s="865">
        <v>11726.59837793967</v>
      </c>
      <c r="N6796" s="866">
        <v>2</v>
      </c>
      <c r="O6796" s="866">
        <v>6</v>
      </c>
      <c r="P6796" s="865">
        <v>33882.9</v>
      </c>
    </row>
    <row r="6797" spans="1:16" ht="33.75" x14ac:dyDescent="0.25">
      <c r="A6797" s="867" t="s">
        <v>7760</v>
      </c>
      <c r="B6797" s="867" t="s">
        <v>3626</v>
      </c>
      <c r="C6797" s="867" t="s">
        <v>3031</v>
      </c>
      <c r="D6797" s="868" t="s">
        <v>7829</v>
      </c>
      <c r="E6797" s="870">
        <v>3200</v>
      </c>
      <c r="F6797" s="869" t="s">
        <v>14353</v>
      </c>
      <c r="G6797" s="868" t="s">
        <v>14352</v>
      </c>
      <c r="H6797" s="867" t="s">
        <v>7756</v>
      </c>
      <c r="I6797" s="867" t="s">
        <v>2892</v>
      </c>
      <c r="J6797" s="867" t="s">
        <v>7783</v>
      </c>
      <c r="K6797" s="866">
        <v>1</v>
      </c>
      <c r="L6797" s="866">
        <v>2</v>
      </c>
      <c r="M6797" s="865">
        <v>6822.7481471648989</v>
      </c>
      <c r="N6797" s="866">
        <v>2</v>
      </c>
      <c r="O6797" s="866">
        <v>6</v>
      </c>
      <c r="P6797" s="865">
        <v>20082.900000000001</v>
      </c>
    </row>
    <row r="6798" spans="1:16" ht="33.75" x14ac:dyDescent="0.25">
      <c r="A6798" s="867" t="s">
        <v>7760</v>
      </c>
      <c r="B6798" s="867" t="s">
        <v>3626</v>
      </c>
      <c r="C6798" s="867" t="s">
        <v>3031</v>
      </c>
      <c r="D6798" s="868" t="s">
        <v>14351</v>
      </c>
      <c r="E6798" s="870">
        <v>6000</v>
      </c>
      <c r="F6798" s="869" t="s">
        <v>14350</v>
      </c>
      <c r="G6798" s="868" t="s">
        <v>14349</v>
      </c>
      <c r="H6798" s="867" t="s">
        <v>7796</v>
      </c>
      <c r="I6798" s="867" t="s">
        <v>14348</v>
      </c>
      <c r="J6798" s="867" t="s">
        <v>8397</v>
      </c>
      <c r="K6798" s="866">
        <v>1</v>
      </c>
      <c r="L6798" s="866">
        <v>2</v>
      </c>
      <c r="M6798" s="865">
        <v>12792.652775934186</v>
      </c>
      <c r="N6798" s="866">
        <v>1</v>
      </c>
      <c r="O6798" s="866">
        <v>6</v>
      </c>
      <c r="P6798" s="865">
        <v>36882.9</v>
      </c>
    </row>
    <row r="6799" spans="1:16" ht="33.75" x14ac:dyDescent="0.25">
      <c r="A6799" s="867" t="s">
        <v>7760</v>
      </c>
      <c r="B6799" s="867" t="s">
        <v>3626</v>
      </c>
      <c r="C6799" s="867" t="s">
        <v>3031</v>
      </c>
      <c r="D6799" s="868" t="s">
        <v>14331</v>
      </c>
      <c r="E6799" s="870">
        <v>5500</v>
      </c>
      <c r="F6799" s="869" t="s">
        <v>14347</v>
      </c>
      <c r="G6799" s="868" t="s">
        <v>14346</v>
      </c>
      <c r="H6799" s="867" t="s">
        <v>7756</v>
      </c>
      <c r="I6799" s="867" t="s">
        <v>10346</v>
      </c>
      <c r="J6799" s="867" t="s">
        <v>14328</v>
      </c>
      <c r="K6799" s="866">
        <v>1</v>
      </c>
      <c r="L6799" s="866">
        <v>2</v>
      </c>
      <c r="M6799" s="865">
        <v>11726.59837793967</v>
      </c>
      <c r="N6799" s="866">
        <v>1</v>
      </c>
      <c r="O6799" s="866">
        <v>6</v>
      </c>
      <c r="P6799" s="865">
        <v>33882.9</v>
      </c>
    </row>
    <row r="6800" spans="1:16" ht="33.75" x14ac:dyDescent="0.25">
      <c r="A6800" s="867" t="s">
        <v>7760</v>
      </c>
      <c r="B6800" s="867" t="s">
        <v>3626</v>
      </c>
      <c r="C6800" s="867" t="s">
        <v>3031</v>
      </c>
      <c r="D6800" s="868" t="s">
        <v>14345</v>
      </c>
      <c r="E6800" s="870">
        <v>5500</v>
      </c>
      <c r="F6800" s="869" t="s">
        <v>14344</v>
      </c>
      <c r="G6800" s="868" t="s">
        <v>14343</v>
      </c>
      <c r="H6800" s="867" t="s">
        <v>7756</v>
      </c>
      <c r="I6800" s="867" t="s">
        <v>2772</v>
      </c>
      <c r="J6800" s="867" t="s">
        <v>7773</v>
      </c>
      <c r="K6800" s="866">
        <v>1</v>
      </c>
      <c r="L6800" s="866">
        <v>2</v>
      </c>
      <c r="M6800" s="865">
        <v>11726.59837793967</v>
      </c>
      <c r="N6800" s="866">
        <v>1</v>
      </c>
      <c r="O6800" s="866">
        <v>6</v>
      </c>
      <c r="P6800" s="865">
        <v>33882.9</v>
      </c>
    </row>
    <row r="6801" spans="1:16" ht="33.75" x14ac:dyDescent="0.25">
      <c r="A6801" s="867" t="s">
        <v>7760</v>
      </c>
      <c r="B6801" s="867" t="s">
        <v>3626</v>
      </c>
      <c r="C6801" s="867" t="s">
        <v>3031</v>
      </c>
      <c r="D6801" s="868" t="s">
        <v>3139</v>
      </c>
      <c r="E6801" s="870">
        <v>1500</v>
      </c>
      <c r="F6801" s="869" t="s">
        <v>14342</v>
      </c>
      <c r="G6801" s="868" t="s">
        <v>14341</v>
      </c>
      <c r="H6801" s="867" t="s">
        <v>7796</v>
      </c>
      <c r="I6801" s="867" t="s">
        <v>2786</v>
      </c>
      <c r="J6801" s="867" t="s">
        <v>10297</v>
      </c>
      <c r="K6801" s="866">
        <v>1</v>
      </c>
      <c r="L6801" s="866">
        <v>2</v>
      </c>
      <c r="M6801" s="865">
        <v>3198.1631939835465</v>
      </c>
      <c r="N6801" s="866">
        <v>2</v>
      </c>
      <c r="O6801" s="866">
        <v>6</v>
      </c>
      <c r="P6801" s="865">
        <v>9882.9</v>
      </c>
    </row>
    <row r="6802" spans="1:16" ht="33.75" x14ac:dyDescent="0.25">
      <c r="A6802" s="867" t="s">
        <v>7760</v>
      </c>
      <c r="B6802" s="867" t="s">
        <v>3626</v>
      </c>
      <c r="C6802" s="867" t="s">
        <v>3031</v>
      </c>
      <c r="D6802" s="868" t="s">
        <v>14340</v>
      </c>
      <c r="E6802" s="870">
        <v>9000</v>
      </c>
      <c r="F6802" s="869" t="s">
        <v>14339</v>
      </c>
      <c r="G6802" s="868" t="s">
        <v>14338</v>
      </c>
      <c r="H6802" s="867" t="s">
        <v>7817</v>
      </c>
      <c r="I6802" s="867" t="s">
        <v>7937</v>
      </c>
      <c r="J6802" s="867" t="s">
        <v>7773</v>
      </c>
      <c r="K6802" s="866">
        <v>1</v>
      </c>
      <c r="L6802" s="866">
        <v>2</v>
      </c>
      <c r="M6802" s="865">
        <v>19188.979163901276</v>
      </c>
      <c r="N6802" s="866">
        <v>2</v>
      </c>
      <c r="O6802" s="866">
        <v>6</v>
      </c>
      <c r="P6802" s="865">
        <v>54882.9</v>
      </c>
    </row>
    <row r="6803" spans="1:16" ht="33.75" x14ac:dyDescent="0.25">
      <c r="A6803" s="867" t="s">
        <v>7760</v>
      </c>
      <c r="B6803" s="867" t="s">
        <v>3626</v>
      </c>
      <c r="C6803" s="867" t="s">
        <v>3031</v>
      </c>
      <c r="D6803" s="868" t="s">
        <v>7878</v>
      </c>
      <c r="E6803" s="870">
        <v>4200</v>
      </c>
      <c r="F6803" s="869" t="s">
        <v>14337</v>
      </c>
      <c r="G6803" s="868" t="s">
        <v>14336</v>
      </c>
      <c r="H6803" s="867" t="s">
        <v>7756</v>
      </c>
      <c r="I6803" s="867" t="s">
        <v>2685</v>
      </c>
      <c r="J6803" s="867" t="s">
        <v>7769</v>
      </c>
      <c r="K6803" s="866">
        <v>1</v>
      </c>
      <c r="L6803" s="866">
        <v>2</v>
      </c>
      <c r="M6803" s="865">
        <v>8954.856943153929</v>
      </c>
      <c r="N6803" s="866">
        <v>1</v>
      </c>
      <c r="O6803" s="866">
        <v>6</v>
      </c>
      <c r="P6803" s="865">
        <v>26082.9</v>
      </c>
    </row>
    <row r="6804" spans="1:16" ht="45" x14ac:dyDescent="0.25">
      <c r="A6804" s="867" t="s">
        <v>7760</v>
      </c>
      <c r="B6804" s="867" t="s">
        <v>3626</v>
      </c>
      <c r="C6804" s="867" t="s">
        <v>3031</v>
      </c>
      <c r="D6804" s="868" t="s">
        <v>14335</v>
      </c>
      <c r="E6804" s="870">
        <v>6000</v>
      </c>
      <c r="F6804" s="869" t="s">
        <v>14334</v>
      </c>
      <c r="G6804" s="868" t="s">
        <v>14333</v>
      </c>
      <c r="H6804" s="867" t="s">
        <v>7796</v>
      </c>
      <c r="I6804" s="867" t="s">
        <v>14332</v>
      </c>
      <c r="J6804" s="867" t="s">
        <v>8397</v>
      </c>
      <c r="K6804" s="866">
        <v>1</v>
      </c>
      <c r="L6804" s="866">
        <v>2</v>
      </c>
      <c r="M6804" s="865">
        <v>12792.652775934186</v>
      </c>
      <c r="N6804" s="866">
        <v>1</v>
      </c>
      <c r="O6804" s="866">
        <v>6</v>
      </c>
      <c r="P6804" s="865">
        <v>36882.9</v>
      </c>
    </row>
    <row r="6805" spans="1:16" ht="33.75" x14ac:dyDescent="0.25">
      <c r="A6805" s="867" t="s">
        <v>7760</v>
      </c>
      <c r="B6805" s="867" t="s">
        <v>3626</v>
      </c>
      <c r="C6805" s="867" t="s">
        <v>3031</v>
      </c>
      <c r="D6805" s="868" t="s">
        <v>14331</v>
      </c>
      <c r="E6805" s="870">
        <v>5500</v>
      </c>
      <c r="F6805" s="869" t="s">
        <v>14330</v>
      </c>
      <c r="G6805" s="868" t="s">
        <v>14329</v>
      </c>
      <c r="H6805" s="867" t="s">
        <v>7756</v>
      </c>
      <c r="I6805" s="867" t="s">
        <v>10346</v>
      </c>
      <c r="J6805" s="867" t="s">
        <v>14328</v>
      </c>
      <c r="K6805" s="866">
        <v>1</v>
      </c>
      <c r="L6805" s="866">
        <v>2</v>
      </c>
      <c r="M6805" s="865">
        <v>11726.59837793967</v>
      </c>
      <c r="N6805" s="866">
        <v>1</v>
      </c>
      <c r="O6805" s="866">
        <v>6</v>
      </c>
      <c r="P6805" s="865">
        <v>33882.9</v>
      </c>
    </row>
    <row r="6806" spans="1:16" ht="33.75" x14ac:dyDescent="0.25">
      <c r="A6806" s="867" t="s">
        <v>7760</v>
      </c>
      <c r="B6806" s="867" t="s">
        <v>3626</v>
      </c>
      <c r="C6806" s="867" t="s">
        <v>3031</v>
      </c>
      <c r="D6806" s="868" t="s">
        <v>13569</v>
      </c>
      <c r="E6806" s="870">
        <v>6500</v>
      </c>
      <c r="F6806" s="869" t="s">
        <v>14327</v>
      </c>
      <c r="G6806" s="868" t="s">
        <v>14326</v>
      </c>
      <c r="H6806" s="867" t="s">
        <v>7756</v>
      </c>
      <c r="I6806" s="867" t="s">
        <v>2704</v>
      </c>
      <c r="J6806" s="867" t="s">
        <v>7809</v>
      </c>
      <c r="K6806" s="866">
        <v>1</v>
      </c>
      <c r="L6806" s="866">
        <v>2</v>
      </c>
      <c r="M6806" s="865">
        <v>13858.7071739287</v>
      </c>
      <c r="N6806" s="866">
        <v>3</v>
      </c>
      <c r="O6806" s="866">
        <v>6</v>
      </c>
      <c r="P6806" s="865">
        <v>39882.9</v>
      </c>
    </row>
    <row r="6807" spans="1:16" ht="33.75" x14ac:dyDescent="0.25">
      <c r="A6807" s="867" t="s">
        <v>7760</v>
      </c>
      <c r="B6807" s="867" t="s">
        <v>3626</v>
      </c>
      <c r="C6807" s="867" t="s">
        <v>3031</v>
      </c>
      <c r="D6807" s="868" t="s">
        <v>3139</v>
      </c>
      <c r="E6807" s="870">
        <v>1500</v>
      </c>
      <c r="F6807" s="869" t="s">
        <v>14325</v>
      </c>
      <c r="G6807" s="868" t="s">
        <v>14324</v>
      </c>
      <c r="H6807" s="867"/>
      <c r="I6807" s="867"/>
      <c r="J6807" s="867"/>
      <c r="K6807" s="866">
        <v>1</v>
      </c>
      <c r="L6807" s="866">
        <v>2</v>
      </c>
      <c r="M6807" s="865">
        <v>3198.1631939835465</v>
      </c>
      <c r="N6807" s="866">
        <v>2</v>
      </c>
      <c r="O6807" s="866">
        <v>6</v>
      </c>
      <c r="P6807" s="865">
        <v>9882.9</v>
      </c>
    </row>
    <row r="6808" spans="1:16" ht="33.75" x14ac:dyDescent="0.25">
      <c r="A6808" s="867" t="s">
        <v>7760</v>
      </c>
      <c r="B6808" s="867" t="s">
        <v>3626</v>
      </c>
      <c r="C6808" s="867" t="s">
        <v>3031</v>
      </c>
      <c r="D6808" s="868" t="s">
        <v>7887</v>
      </c>
      <c r="E6808" s="870">
        <v>4200</v>
      </c>
      <c r="F6808" s="869" t="s">
        <v>14323</v>
      </c>
      <c r="G6808" s="868" t="s">
        <v>14322</v>
      </c>
      <c r="H6808" s="867" t="s">
        <v>7796</v>
      </c>
      <c r="I6808" s="867" t="s">
        <v>2722</v>
      </c>
      <c r="J6808" s="867" t="s">
        <v>7780</v>
      </c>
      <c r="K6808" s="866">
        <v>1</v>
      </c>
      <c r="L6808" s="866">
        <v>2</v>
      </c>
      <c r="M6808" s="865">
        <v>8954.856943153929</v>
      </c>
      <c r="N6808" s="866">
        <v>2</v>
      </c>
      <c r="O6808" s="866">
        <v>6</v>
      </c>
      <c r="P6808" s="865">
        <v>26082.9</v>
      </c>
    </row>
    <row r="6809" spans="1:16" ht="33.75" x14ac:dyDescent="0.25">
      <c r="A6809" s="867" t="s">
        <v>7760</v>
      </c>
      <c r="B6809" s="867" t="s">
        <v>3626</v>
      </c>
      <c r="C6809" s="867" t="s">
        <v>3031</v>
      </c>
      <c r="D6809" s="868" t="s">
        <v>7854</v>
      </c>
      <c r="E6809" s="870">
        <v>4200</v>
      </c>
      <c r="F6809" s="869" t="s">
        <v>14321</v>
      </c>
      <c r="G6809" s="868" t="s">
        <v>14320</v>
      </c>
      <c r="H6809" s="867" t="s">
        <v>7756</v>
      </c>
      <c r="I6809" s="867" t="s">
        <v>2772</v>
      </c>
      <c r="J6809" s="867" t="s">
        <v>7769</v>
      </c>
      <c r="K6809" s="866">
        <v>1</v>
      </c>
      <c r="L6809" s="866">
        <v>2</v>
      </c>
      <c r="M6809" s="865">
        <v>8954.856943153929</v>
      </c>
      <c r="N6809" s="866">
        <v>2</v>
      </c>
      <c r="O6809" s="866">
        <v>6</v>
      </c>
      <c r="P6809" s="865">
        <v>26082.9</v>
      </c>
    </row>
    <row r="6810" spans="1:16" ht="33.75" x14ac:dyDescent="0.25">
      <c r="A6810" s="867" t="s">
        <v>7760</v>
      </c>
      <c r="B6810" s="867" t="s">
        <v>3626</v>
      </c>
      <c r="C6810" s="867" t="s">
        <v>3031</v>
      </c>
      <c r="D6810" s="868" t="s">
        <v>14319</v>
      </c>
      <c r="E6810" s="870">
        <v>4200</v>
      </c>
      <c r="F6810" s="869" t="s">
        <v>14318</v>
      </c>
      <c r="G6810" s="868" t="s">
        <v>14317</v>
      </c>
      <c r="H6810" s="867" t="s">
        <v>7796</v>
      </c>
      <c r="I6810" s="867" t="s">
        <v>2733</v>
      </c>
      <c r="J6810" s="867" t="s">
        <v>7792</v>
      </c>
      <c r="K6810" s="866">
        <v>1</v>
      </c>
      <c r="L6810" s="866">
        <v>2</v>
      </c>
      <c r="M6810" s="865">
        <v>8954.856943153929</v>
      </c>
      <c r="N6810" s="866">
        <v>1</v>
      </c>
      <c r="O6810" s="866">
        <v>6</v>
      </c>
      <c r="P6810" s="865">
        <v>26082.9</v>
      </c>
    </row>
    <row r="6811" spans="1:16" ht="33.75" x14ac:dyDescent="0.25">
      <c r="A6811" s="867" t="s">
        <v>7760</v>
      </c>
      <c r="B6811" s="867" t="s">
        <v>3626</v>
      </c>
      <c r="C6811" s="867" t="s">
        <v>3031</v>
      </c>
      <c r="D6811" s="868" t="s">
        <v>7829</v>
      </c>
      <c r="E6811" s="870">
        <v>3200</v>
      </c>
      <c r="F6811" s="869" t="s">
        <v>14316</v>
      </c>
      <c r="G6811" s="868" t="s">
        <v>14315</v>
      </c>
      <c r="H6811" s="867" t="s">
        <v>7796</v>
      </c>
      <c r="I6811" s="867" t="s">
        <v>7822</v>
      </c>
      <c r="J6811" s="867" t="s">
        <v>9329</v>
      </c>
      <c r="K6811" s="866">
        <v>1</v>
      </c>
      <c r="L6811" s="866">
        <v>2</v>
      </c>
      <c r="M6811" s="865">
        <v>6822.7481471648989</v>
      </c>
      <c r="N6811" s="866">
        <v>2</v>
      </c>
      <c r="O6811" s="866">
        <v>6</v>
      </c>
      <c r="P6811" s="865">
        <v>20082.900000000001</v>
      </c>
    </row>
    <row r="6812" spans="1:16" ht="33.75" x14ac:dyDescent="0.25">
      <c r="A6812" s="867" t="s">
        <v>7760</v>
      </c>
      <c r="B6812" s="867" t="s">
        <v>3626</v>
      </c>
      <c r="C6812" s="867" t="s">
        <v>3031</v>
      </c>
      <c r="D6812" s="868" t="s">
        <v>7863</v>
      </c>
      <c r="E6812" s="870">
        <v>2500</v>
      </c>
      <c r="F6812" s="869" t="s">
        <v>14314</v>
      </c>
      <c r="G6812" s="868" t="s">
        <v>14313</v>
      </c>
      <c r="H6812" s="867" t="s">
        <v>7756</v>
      </c>
      <c r="I6812" s="867" t="s">
        <v>14312</v>
      </c>
      <c r="J6812" s="867" t="s">
        <v>14311</v>
      </c>
      <c r="K6812" s="866">
        <v>1</v>
      </c>
      <c r="L6812" s="866">
        <v>2</v>
      </c>
      <c r="M6812" s="865">
        <v>5330.2719899725771</v>
      </c>
      <c r="N6812" s="866">
        <v>2</v>
      </c>
      <c r="O6812" s="866">
        <v>6</v>
      </c>
      <c r="P6812" s="865">
        <v>15882.9</v>
      </c>
    </row>
    <row r="6813" spans="1:16" ht="33.75" x14ac:dyDescent="0.25">
      <c r="A6813" s="867" t="s">
        <v>7760</v>
      </c>
      <c r="B6813" s="867" t="s">
        <v>3626</v>
      </c>
      <c r="C6813" s="867" t="s">
        <v>3031</v>
      </c>
      <c r="D6813" s="868" t="s">
        <v>8938</v>
      </c>
      <c r="E6813" s="870">
        <v>4200</v>
      </c>
      <c r="F6813" s="869" t="s">
        <v>14310</v>
      </c>
      <c r="G6813" s="868" t="s">
        <v>14309</v>
      </c>
      <c r="H6813" s="867" t="s">
        <v>7756</v>
      </c>
      <c r="I6813" s="867" t="s">
        <v>2772</v>
      </c>
      <c r="J6813" s="867" t="s">
        <v>7967</v>
      </c>
      <c r="K6813" s="866">
        <v>1</v>
      </c>
      <c r="L6813" s="866">
        <v>2</v>
      </c>
      <c r="M6813" s="865">
        <v>8954.856943153929</v>
      </c>
      <c r="N6813" s="866">
        <v>2</v>
      </c>
      <c r="O6813" s="866">
        <v>6</v>
      </c>
      <c r="P6813" s="865">
        <v>26082.9</v>
      </c>
    </row>
    <row r="6814" spans="1:16" ht="33.75" x14ac:dyDescent="0.25">
      <c r="A6814" s="867" t="s">
        <v>7760</v>
      </c>
      <c r="B6814" s="867" t="s">
        <v>3626</v>
      </c>
      <c r="C6814" s="867" t="s">
        <v>3031</v>
      </c>
      <c r="D6814" s="868" t="s">
        <v>14308</v>
      </c>
      <c r="E6814" s="870">
        <v>4000</v>
      </c>
      <c r="F6814" s="869" t="s">
        <v>14307</v>
      </c>
      <c r="G6814" s="868" t="s">
        <v>14306</v>
      </c>
      <c r="H6814" s="867"/>
      <c r="I6814" s="867"/>
      <c r="J6814" s="867"/>
      <c r="K6814" s="866">
        <v>1</v>
      </c>
      <c r="L6814" s="866">
        <v>2</v>
      </c>
      <c r="M6814" s="865">
        <v>8528.4351839561241</v>
      </c>
      <c r="N6814" s="866">
        <v>2</v>
      </c>
      <c r="O6814" s="866">
        <v>6</v>
      </c>
      <c r="P6814" s="865">
        <v>24882.9</v>
      </c>
    </row>
    <row r="6815" spans="1:16" ht="33.75" x14ac:dyDescent="0.25">
      <c r="A6815" s="867" t="s">
        <v>7760</v>
      </c>
      <c r="B6815" s="867" t="s">
        <v>3626</v>
      </c>
      <c r="C6815" s="867" t="s">
        <v>3031</v>
      </c>
      <c r="D6815" s="868" t="s">
        <v>11145</v>
      </c>
      <c r="E6815" s="870">
        <v>7500</v>
      </c>
      <c r="F6815" s="869" t="s">
        <v>14305</v>
      </c>
      <c r="G6815" s="868" t="s">
        <v>14304</v>
      </c>
      <c r="H6815" s="867" t="s">
        <v>7756</v>
      </c>
      <c r="I6815" s="867" t="s">
        <v>2772</v>
      </c>
      <c r="J6815" s="867" t="s">
        <v>8397</v>
      </c>
      <c r="K6815" s="866">
        <v>1</v>
      </c>
      <c r="L6815" s="866">
        <v>2</v>
      </c>
      <c r="M6815" s="865">
        <v>15990.815969917732</v>
      </c>
      <c r="N6815" s="866">
        <v>2</v>
      </c>
      <c r="O6815" s="866">
        <v>6</v>
      </c>
      <c r="P6815" s="865">
        <v>45882.9</v>
      </c>
    </row>
    <row r="6816" spans="1:16" ht="33.75" x14ac:dyDescent="0.25">
      <c r="A6816" s="867" t="s">
        <v>7760</v>
      </c>
      <c r="B6816" s="867" t="s">
        <v>3626</v>
      </c>
      <c r="C6816" s="867" t="s">
        <v>3031</v>
      </c>
      <c r="D6816" s="868" t="s">
        <v>7829</v>
      </c>
      <c r="E6816" s="870">
        <v>3200</v>
      </c>
      <c r="F6816" s="869" t="s">
        <v>14303</v>
      </c>
      <c r="G6816" s="868" t="s">
        <v>14302</v>
      </c>
      <c r="H6816" s="867" t="s">
        <v>7756</v>
      </c>
      <c r="I6816" s="867" t="s">
        <v>2892</v>
      </c>
      <c r="J6816" s="867" t="s">
        <v>7894</v>
      </c>
      <c r="K6816" s="866">
        <v>1</v>
      </c>
      <c r="L6816" s="866">
        <v>2</v>
      </c>
      <c r="M6816" s="865">
        <v>6822.7481471648989</v>
      </c>
      <c r="N6816" s="866">
        <v>3</v>
      </c>
      <c r="O6816" s="866">
        <v>6</v>
      </c>
      <c r="P6816" s="865">
        <v>20082.900000000001</v>
      </c>
    </row>
    <row r="6817" spans="1:16" ht="33.75" x14ac:dyDescent="0.25">
      <c r="A6817" s="867" t="s">
        <v>7760</v>
      </c>
      <c r="B6817" s="867" t="s">
        <v>3626</v>
      </c>
      <c r="C6817" s="867" t="s">
        <v>3031</v>
      </c>
      <c r="D6817" s="868" t="s">
        <v>1876</v>
      </c>
      <c r="E6817" s="870">
        <v>2200</v>
      </c>
      <c r="F6817" s="869" t="s">
        <v>14301</v>
      </c>
      <c r="G6817" s="868" t="s">
        <v>14300</v>
      </c>
      <c r="H6817" s="867" t="s">
        <v>2751</v>
      </c>
      <c r="I6817" s="867" t="s">
        <v>2745</v>
      </c>
      <c r="J6817" s="867" t="s">
        <v>14299</v>
      </c>
      <c r="K6817" s="866">
        <v>1</v>
      </c>
      <c r="L6817" s="866">
        <v>2</v>
      </c>
      <c r="M6817" s="865">
        <v>4690.6393511758679</v>
      </c>
      <c r="N6817" s="866">
        <v>2</v>
      </c>
      <c r="O6817" s="866">
        <v>6</v>
      </c>
      <c r="P6817" s="865">
        <v>14082.9</v>
      </c>
    </row>
    <row r="6818" spans="1:16" ht="33.75" x14ac:dyDescent="0.25">
      <c r="A6818" s="867" t="s">
        <v>7760</v>
      </c>
      <c r="B6818" s="867" t="s">
        <v>3626</v>
      </c>
      <c r="C6818" s="867" t="s">
        <v>3031</v>
      </c>
      <c r="D6818" s="868" t="s">
        <v>8073</v>
      </c>
      <c r="E6818" s="870">
        <v>2500</v>
      </c>
      <c r="F6818" s="869" t="s">
        <v>14298</v>
      </c>
      <c r="G6818" s="868" t="s">
        <v>14297</v>
      </c>
      <c r="H6818" s="867" t="s">
        <v>7756</v>
      </c>
      <c r="I6818" s="867" t="s">
        <v>10796</v>
      </c>
      <c r="J6818" s="867" t="s">
        <v>8142</v>
      </c>
      <c r="K6818" s="866">
        <v>1</v>
      </c>
      <c r="L6818" s="866">
        <v>2</v>
      </c>
      <c r="M6818" s="865">
        <v>5330.2719899725771</v>
      </c>
      <c r="N6818" s="866">
        <v>2</v>
      </c>
      <c r="O6818" s="866">
        <v>6</v>
      </c>
      <c r="P6818" s="865">
        <v>15882.9</v>
      </c>
    </row>
    <row r="6819" spans="1:16" ht="33.75" x14ac:dyDescent="0.25">
      <c r="A6819" s="867" t="s">
        <v>7760</v>
      </c>
      <c r="B6819" s="867" t="s">
        <v>3626</v>
      </c>
      <c r="C6819" s="867" t="s">
        <v>3031</v>
      </c>
      <c r="D6819" s="868" t="s">
        <v>8073</v>
      </c>
      <c r="E6819" s="870">
        <v>2500</v>
      </c>
      <c r="F6819" s="869" t="s">
        <v>14296</v>
      </c>
      <c r="G6819" s="868" t="s">
        <v>14295</v>
      </c>
      <c r="H6819" s="867" t="s">
        <v>7756</v>
      </c>
      <c r="I6819" s="867" t="s">
        <v>7644</v>
      </c>
      <c r="J6819" s="867" t="s">
        <v>7967</v>
      </c>
      <c r="K6819" s="866">
        <v>1</v>
      </c>
      <c r="L6819" s="866">
        <v>2</v>
      </c>
      <c r="M6819" s="865">
        <v>5330.2719899725771</v>
      </c>
      <c r="N6819" s="866">
        <v>0</v>
      </c>
      <c r="O6819" s="866">
        <v>0</v>
      </c>
      <c r="P6819" s="865">
        <v>0</v>
      </c>
    </row>
    <row r="6820" spans="1:16" ht="33.75" x14ac:dyDescent="0.25">
      <c r="A6820" s="867" t="s">
        <v>7760</v>
      </c>
      <c r="B6820" s="867" t="s">
        <v>3626</v>
      </c>
      <c r="C6820" s="867" t="s">
        <v>3031</v>
      </c>
      <c r="D6820" s="868" t="s">
        <v>8073</v>
      </c>
      <c r="E6820" s="870">
        <v>2500</v>
      </c>
      <c r="F6820" s="869" t="s">
        <v>14294</v>
      </c>
      <c r="G6820" s="868" t="s">
        <v>14293</v>
      </c>
      <c r="H6820" s="867" t="s">
        <v>2751</v>
      </c>
      <c r="I6820" s="867" t="s">
        <v>2823</v>
      </c>
      <c r="J6820" s="867" t="s">
        <v>14292</v>
      </c>
      <c r="K6820" s="866">
        <v>1</v>
      </c>
      <c r="L6820" s="866">
        <v>2</v>
      </c>
      <c r="M6820" s="865">
        <v>5330.2719899725771</v>
      </c>
      <c r="N6820" s="866">
        <v>2</v>
      </c>
      <c r="O6820" s="866">
        <v>6</v>
      </c>
      <c r="P6820" s="865">
        <v>15882.9</v>
      </c>
    </row>
    <row r="6821" spans="1:16" ht="33.75" x14ac:dyDescent="0.25">
      <c r="A6821" s="867" t="s">
        <v>7760</v>
      </c>
      <c r="B6821" s="867" t="s">
        <v>3626</v>
      </c>
      <c r="C6821" s="867" t="s">
        <v>3031</v>
      </c>
      <c r="D6821" s="868" t="s">
        <v>8073</v>
      </c>
      <c r="E6821" s="870">
        <v>2500</v>
      </c>
      <c r="F6821" s="869" t="s">
        <v>14291</v>
      </c>
      <c r="G6821" s="868" t="s">
        <v>14290</v>
      </c>
      <c r="H6821" s="867" t="s">
        <v>2751</v>
      </c>
      <c r="I6821" s="867" t="s">
        <v>3252</v>
      </c>
      <c r="J6821" s="867" t="s">
        <v>14289</v>
      </c>
      <c r="K6821" s="866">
        <v>1</v>
      </c>
      <c r="L6821" s="866">
        <v>2</v>
      </c>
      <c r="M6821" s="865">
        <v>5330.2719899725771</v>
      </c>
      <c r="N6821" s="866">
        <v>2</v>
      </c>
      <c r="O6821" s="866">
        <v>6</v>
      </c>
      <c r="P6821" s="865">
        <v>15882.9</v>
      </c>
    </row>
    <row r="6822" spans="1:16" ht="33.75" x14ac:dyDescent="0.25">
      <c r="A6822" s="867" t="s">
        <v>7760</v>
      </c>
      <c r="B6822" s="867" t="s">
        <v>3626</v>
      </c>
      <c r="C6822" s="867" t="s">
        <v>3031</v>
      </c>
      <c r="D6822" s="868" t="s">
        <v>7829</v>
      </c>
      <c r="E6822" s="870">
        <v>3200</v>
      </c>
      <c r="F6822" s="869" t="s">
        <v>14288</v>
      </c>
      <c r="G6822" s="868" t="s">
        <v>14287</v>
      </c>
      <c r="H6822" s="867" t="s">
        <v>7756</v>
      </c>
      <c r="I6822" s="867" t="s">
        <v>2892</v>
      </c>
      <c r="J6822" s="867" t="s">
        <v>9316</v>
      </c>
      <c r="K6822" s="866">
        <v>1</v>
      </c>
      <c r="L6822" s="866">
        <v>2</v>
      </c>
      <c r="M6822" s="865">
        <v>6822.7481471648989</v>
      </c>
      <c r="N6822" s="866">
        <v>2</v>
      </c>
      <c r="O6822" s="866">
        <v>6</v>
      </c>
      <c r="P6822" s="865">
        <v>20082.900000000001</v>
      </c>
    </row>
    <row r="6823" spans="1:16" ht="33.75" x14ac:dyDescent="0.25">
      <c r="A6823" s="867" t="s">
        <v>7760</v>
      </c>
      <c r="B6823" s="867" t="s">
        <v>3626</v>
      </c>
      <c r="C6823" s="867" t="s">
        <v>3031</v>
      </c>
      <c r="D6823" s="868" t="s">
        <v>10852</v>
      </c>
      <c r="E6823" s="870">
        <v>10500</v>
      </c>
      <c r="F6823" s="869" t="s">
        <v>14286</v>
      </c>
      <c r="G6823" s="868" t="s">
        <v>14285</v>
      </c>
      <c r="H6823" s="867" t="s">
        <v>7796</v>
      </c>
      <c r="I6823" s="867" t="s">
        <v>2733</v>
      </c>
      <c r="J6823" s="867" t="s">
        <v>7836</v>
      </c>
      <c r="K6823" s="866">
        <v>1</v>
      </c>
      <c r="L6823" s="866">
        <v>2</v>
      </c>
      <c r="M6823" s="865">
        <v>22387.142357884826</v>
      </c>
      <c r="N6823" s="866">
        <v>1</v>
      </c>
      <c r="O6823" s="866">
        <v>2</v>
      </c>
      <c r="P6823" s="865">
        <v>21294.3</v>
      </c>
    </row>
    <row r="6824" spans="1:16" ht="33.75" x14ac:dyDescent="0.25">
      <c r="A6824" s="867" t="s">
        <v>7760</v>
      </c>
      <c r="B6824" s="867" t="s">
        <v>3626</v>
      </c>
      <c r="C6824" s="867" t="s">
        <v>3031</v>
      </c>
      <c r="D6824" s="868" t="s">
        <v>14284</v>
      </c>
      <c r="E6824" s="870">
        <v>14500</v>
      </c>
      <c r="F6824" s="869" t="s">
        <v>14283</v>
      </c>
      <c r="G6824" s="868" t="s">
        <v>14282</v>
      </c>
      <c r="H6824" s="867"/>
      <c r="I6824" s="867"/>
      <c r="J6824" s="867"/>
      <c r="K6824" s="866">
        <v>1</v>
      </c>
      <c r="L6824" s="866">
        <v>1</v>
      </c>
      <c r="M6824" s="865">
        <v>15457.788770920473</v>
      </c>
      <c r="N6824" s="866">
        <v>0</v>
      </c>
      <c r="O6824" s="866">
        <v>0</v>
      </c>
      <c r="P6824" s="865">
        <v>0</v>
      </c>
    </row>
    <row r="6825" spans="1:16" x14ac:dyDescent="0.25">
      <c r="A6825" s="1772" t="s">
        <v>2848</v>
      </c>
      <c r="B6825" s="1772"/>
      <c r="C6825" s="1772"/>
      <c r="D6825" s="1772"/>
      <c r="E6825" s="1772"/>
      <c r="F6825" s="1772" t="s">
        <v>378</v>
      </c>
      <c r="G6825" s="1772"/>
      <c r="H6825" s="1772"/>
      <c r="I6825" s="1772"/>
      <c r="J6825" s="1772"/>
      <c r="K6825" s="1771" t="s">
        <v>2847</v>
      </c>
      <c r="L6825" s="1771"/>
      <c r="M6825" s="1771"/>
      <c r="N6825" s="1771" t="s">
        <v>2846</v>
      </c>
      <c r="O6825" s="1771"/>
      <c r="P6825" s="1771"/>
    </row>
    <row r="6826" spans="1:16" ht="69.75" x14ac:dyDescent="0.25">
      <c r="A6826" s="1535" t="s">
        <v>2845</v>
      </c>
      <c r="B6826" s="1535" t="s">
        <v>5</v>
      </c>
      <c r="C6826" s="1535" t="s">
        <v>2844</v>
      </c>
      <c r="D6826" s="1535" t="s">
        <v>2843</v>
      </c>
      <c r="E6826" s="1536" t="s">
        <v>2842</v>
      </c>
      <c r="F6826" s="1537" t="s">
        <v>2841</v>
      </c>
      <c r="G6826" s="1540" t="s">
        <v>2840</v>
      </c>
      <c r="H6826" s="1535" t="s">
        <v>2839</v>
      </c>
      <c r="I6826" s="1535" t="s">
        <v>2838</v>
      </c>
      <c r="J6826" s="1535" t="s">
        <v>2837</v>
      </c>
      <c r="K6826" s="1538" t="s">
        <v>2836</v>
      </c>
      <c r="L6826" s="1538" t="s">
        <v>2835</v>
      </c>
      <c r="M6826" s="1539" t="s">
        <v>2834</v>
      </c>
      <c r="N6826" s="1538" t="s">
        <v>2836</v>
      </c>
      <c r="O6826" s="1538" t="s">
        <v>2835</v>
      </c>
      <c r="P6826" s="1539" t="s">
        <v>2834</v>
      </c>
    </row>
    <row r="6827" spans="1:16" ht="33.75" x14ac:dyDescent="0.25">
      <c r="A6827" s="867" t="s">
        <v>7760</v>
      </c>
      <c r="B6827" s="867" t="s">
        <v>3626</v>
      </c>
      <c r="C6827" s="867" t="s">
        <v>3031</v>
      </c>
      <c r="D6827" s="868" t="s">
        <v>14281</v>
      </c>
      <c r="E6827" s="870">
        <v>6500</v>
      </c>
      <c r="F6827" s="869" t="s">
        <v>14280</v>
      </c>
      <c r="G6827" s="868" t="s">
        <v>14279</v>
      </c>
      <c r="H6827" s="867" t="s">
        <v>7756</v>
      </c>
      <c r="I6827" s="867" t="s">
        <v>11160</v>
      </c>
      <c r="J6827" s="867" t="s">
        <v>8199</v>
      </c>
      <c r="K6827" s="866">
        <v>1</v>
      </c>
      <c r="L6827" s="866">
        <v>2</v>
      </c>
      <c r="M6827" s="865">
        <v>13858.7071739287</v>
      </c>
      <c r="N6827" s="866">
        <v>2</v>
      </c>
      <c r="O6827" s="866">
        <v>6</v>
      </c>
      <c r="P6827" s="865">
        <v>39882.9</v>
      </c>
    </row>
    <row r="6828" spans="1:16" ht="33.75" x14ac:dyDescent="0.25">
      <c r="A6828" s="867" t="s">
        <v>7760</v>
      </c>
      <c r="B6828" s="867" t="s">
        <v>3626</v>
      </c>
      <c r="C6828" s="867" t="s">
        <v>3031</v>
      </c>
      <c r="D6828" s="868" t="s">
        <v>10423</v>
      </c>
      <c r="E6828" s="870">
        <v>4200</v>
      </c>
      <c r="F6828" s="869" t="s">
        <v>14278</v>
      </c>
      <c r="G6828" s="868" t="s">
        <v>14277</v>
      </c>
      <c r="H6828" s="867" t="s">
        <v>7756</v>
      </c>
      <c r="I6828" s="867" t="s">
        <v>2676</v>
      </c>
      <c r="J6828" s="867" t="s">
        <v>8103</v>
      </c>
      <c r="K6828" s="866">
        <v>1</v>
      </c>
      <c r="L6828" s="866">
        <v>2</v>
      </c>
      <c r="M6828" s="865">
        <v>8954.856943153929</v>
      </c>
      <c r="N6828" s="866">
        <v>3</v>
      </c>
      <c r="O6828" s="866">
        <v>6</v>
      </c>
      <c r="P6828" s="865">
        <v>26082.9</v>
      </c>
    </row>
    <row r="6829" spans="1:16" ht="33.75" x14ac:dyDescent="0.25">
      <c r="A6829" s="867" t="s">
        <v>7760</v>
      </c>
      <c r="B6829" s="867" t="s">
        <v>3626</v>
      </c>
      <c r="C6829" s="867" t="s">
        <v>3031</v>
      </c>
      <c r="D6829" s="868" t="s">
        <v>9152</v>
      </c>
      <c r="E6829" s="870">
        <v>4200</v>
      </c>
      <c r="F6829" s="869" t="s">
        <v>14276</v>
      </c>
      <c r="G6829" s="868" t="s">
        <v>14275</v>
      </c>
      <c r="H6829" s="867" t="s">
        <v>7756</v>
      </c>
      <c r="I6829" s="867" t="s">
        <v>4025</v>
      </c>
      <c r="J6829" s="867" t="s">
        <v>7773</v>
      </c>
      <c r="K6829" s="866">
        <v>1</v>
      </c>
      <c r="L6829" s="866">
        <v>1</v>
      </c>
      <c r="M6829" s="865">
        <v>4477.4284715769645</v>
      </c>
      <c r="N6829" s="866">
        <v>0</v>
      </c>
      <c r="O6829" s="866">
        <v>0</v>
      </c>
      <c r="P6829" s="865">
        <v>0</v>
      </c>
    </row>
    <row r="6830" spans="1:16" ht="33.75" x14ac:dyDescent="0.25">
      <c r="A6830" s="867" t="s">
        <v>7760</v>
      </c>
      <c r="B6830" s="867" t="s">
        <v>3626</v>
      </c>
      <c r="C6830" s="867" t="s">
        <v>3031</v>
      </c>
      <c r="D6830" s="868" t="s">
        <v>14274</v>
      </c>
      <c r="E6830" s="870">
        <v>10500</v>
      </c>
      <c r="F6830" s="869" t="s">
        <v>14273</v>
      </c>
      <c r="G6830" s="868" t="s">
        <v>14272</v>
      </c>
      <c r="H6830" s="867" t="s">
        <v>7756</v>
      </c>
      <c r="I6830" s="867" t="s">
        <v>14271</v>
      </c>
      <c r="J6830" s="867" t="s">
        <v>8342</v>
      </c>
      <c r="K6830" s="866">
        <v>1</v>
      </c>
      <c r="L6830" s="866">
        <v>1</v>
      </c>
      <c r="M6830" s="865">
        <v>11193.571178942413</v>
      </c>
      <c r="N6830" s="866">
        <v>2</v>
      </c>
      <c r="O6830" s="866">
        <v>6</v>
      </c>
      <c r="P6830" s="865">
        <v>63882.9</v>
      </c>
    </row>
    <row r="6831" spans="1:16" ht="33.75" x14ac:dyDescent="0.25">
      <c r="A6831" s="867" t="s">
        <v>7760</v>
      </c>
      <c r="B6831" s="867" t="s">
        <v>3626</v>
      </c>
      <c r="C6831" s="867" t="s">
        <v>3031</v>
      </c>
      <c r="D6831" s="868" t="s">
        <v>7829</v>
      </c>
      <c r="E6831" s="870">
        <v>3200</v>
      </c>
      <c r="F6831" s="869" t="s">
        <v>14270</v>
      </c>
      <c r="G6831" s="868" t="s">
        <v>14269</v>
      </c>
      <c r="H6831" s="867" t="s">
        <v>7796</v>
      </c>
      <c r="I6831" s="867" t="s">
        <v>6461</v>
      </c>
      <c r="J6831" s="867" t="s">
        <v>10744</v>
      </c>
      <c r="K6831" s="866">
        <v>1</v>
      </c>
      <c r="L6831" s="866">
        <v>1</v>
      </c>
      <c r="M6831" s="865">
        <v>3411.3740735824495</v>
      </c>
      <c r="N6831" s="866">
        <v>2</v>
      </c>
      <c r="O6831" s="866">
        <v>6</v>
      </c>
      <c r="P6831" s="865">
        <v>20082.900000000001</v>
      </c>
    </row>
    <row r="6832" spans="1:16" ht="33.75" x14ac:dyDescent="0.25">
      <c r="A6832" s="867" t="s">
        <v>7760</v>
      </c>
      <c r="B6832" s="867" t="s">
        <v>3626</v>
      </c>
      <c r="C6832" s="867" t="s">
        <v>3031</v>
      </c>
      <c r="D6832" s="868" t="s">
        <v>7768</v>
      </c>
      <c r="E6832" s="870">
        <v>4200</v>
      </c>
      <c r="F6832" s="869" t="s">
        <v>14268</v>
      </c>
      <c r="G6832" s="868" t="s">
        <v>14267</v>
      </c>
      <c r="H6832" s="867" t="s">
        <v>7796</v>
      </c>
      <c r="I6832" s="867" t="s">
        <v>3544</v>
      </c>
      <c r="J6832" s="867" t="s">
        <v>7777</v>
      </c>
      <c r="K6832" s="866">
        <v>1</v>
      </c>
      <c r="L6832" s="866">
        <v>1</v>
      </c>
      <c r="M6832" s="865">
        <v>4477.4284715769645</v>
      </c>
      <c r="N6832" s="866">
        <v>0</v>
      </c>
      <c r="O6832" s="866">
        <v>0</v>
      </c>
      <c r="P6832" s="865">
        <v>0</v>
      </c>
    </row>
    <row r="6833" spans="1:16" ht="33.75" x14ac:dyDescent="0.25">
      <c r="A6833" s="867" t="s">
        <v>7760</v>
      </c>
      <c r="B6833" s="867" t="s">
        <v>3626</v>
      </c>
      <c r="C6833" s="867" t="s">
        <v>3031</v>
      </c>
      <c r="D6833" s="868" t="s">
        <v>7829</v>
      </c>
      <c r="E6833" s="870">
        <v>3200</v>
      </c>
      <c r="F6833" s="869" t="s">
        <v>14266</v>
      </c>
      <c r="G6833" s="868" t="s">
        <v>14265</v>
      </c>
      <c r="H6833" s="867" t="s">
        <v>7796</v>
      </c>
      <c r="I6833" s="867" t="s">
        <v>9028</v>
      </c>
      <c r="J6833" s="867" t="s">
        <v>10744</v>
      </c>
      <c r="K6833" s="866">
        <v>1</v>
      </c>
      <c r="L6833" s="866">
        <v>1</v>
      </c>
      <c r="M6833" s="865">
        <v>3411.3740735824495</v>
      </c>
      <c r="N6833" s="866">
        <v>0</v>
      </c>
      <c r="O6833" s="866">
        <v>0</v>
      </c>
      <c r="P6833" s="865">
        <v>0</v>
      </c>
    </row>
    <row r="6834" spans="1:16" ht="33.75" x14ac:dyDescent="0.25">
      <c r="A6834" s="867" t="s">
        <v>7760</v>
      </c>
      <c r="B6834" s="867" t="s">
        <v>3626</v>
      </c>
      <c r="C6834" s="867" t="s">
        <v>3031</v>
      </c>
      <c r="D6834" s="868" t="s">
        <v>7791</v>
      </c>
      <c r="E6834" s="870">
        <v>4200</v>
      </c>
      <c r="F6834" s="869" t="s">
        <v>14264</v>
      </c>
      <c r="G6834" s="868" t="s">
        <v>14263</v>
      </c>
      <c r="H6834" s="867" t="s">
        <v>7796</v>
      </c>
      <c r="I6834" s="867" t="s">
        <v>2745</v>
      </c>
      <c r="J6834" s="867" t="s">
        <v>9178</v>
      </c>
      <c r="K6834" s="866">
        <v>1</v>
      </c>
      <c r="L6834" s="866">
        <v>1</v>
      </c>
      <c r="M6834" s="865">
        <v>3411.3740735824495</v>
      </c>
      <c r="N6834" s="866">
        <v>2</v>
      </c>
      <c r="O6834" s="866">
        <v>4</v>
      </c>
      <c r="P6834" s="865">
        <v>17388.599999999999</v>
      </c>
    </row>
    <row r="6835" spans="1:16" ht="33.75" x14ac:dyDescent="0.25">
      <c r="A6835" s="867" t="s">
        <v>7760</v>
      </c>
      <c r="B6835" s="867" t="s">
        <v>3626</v>
      </c>
      <c r="C6835" s="867" t="s">
        <v>3031</v>
      </c>
      <c r="D6835" s="868" t="s">
        <v>8292</v>
      </c>
      <c r="E6835" s="870">
        <v>1500</v>
      </c>
      <c r="F6835" s="869" t="s">
        <v>14262</v>
      </c>
      <c r="G6835" s="868" t="s">
        <v>14261</v>
      </c>
      <c r="H6835" s="867" t="s">
        <v>7796</v>
      </c>
      <c r="I6835" s="867" t="s">
        <v>3045</v>
      </c>
      <c r="J6835" s="867" t="s">
        <v>7836</v>
      </c>
      <c r="K6835" s="866">
        <v>1</v>
      </c>
      <c r="L6835" s="866">
        <v>1</v>
      </c>
      <c r="M6835" s="865">
        <v>1599.0815969917733</v>
      </c>
      <c r="N6835" s="866">
        <v>3</v>
      </c>
      <c r="O6835" s="866">
        <v>6</v>
      </c>
      <c r="P6835" s="865">
        <v>9882.9</v>
      </c>
    </row>
    <row r="6836" spans="1:16" ht="33.75" x14ac:dyDescent="0.25">
      <c r="A6836" s="867" t="s">
        <v>7760</v>
      </c>
      <c r="B6836" s="867" t="s">
        <v>3626</v>
      </c>
      <c r="C6836" s="867" t="s">
        <v>3031</v>
      </c>
      <c r="D6836" s="868" t="s">
        <v>1876</v>
      </c>
      <c r="E6836" s="870">
        <v>2200</v>
      </c>
      <c r="F6836" s="869" t="s">
        <v>14260</v>
      </c>
      <c r="G6836" s="868" t="s">
        <v>14259</v>
      </c>
      <c r="H6836" s="867" t="s">
        <v>7756</v>
      </c>
      <c r="I6836" s="867" t="s">
        <v>2892</v>
      </c>
      <c r="J6836" s="867" t="s">
        <v>8014</v>
      </c>
      <c r="K6836" s="866">
        <v>1</v>
      </c>
      <c r="L6836" s="866">
        <v>1</v>
      </c>
      <c r="M6836" s="865">
        <v>2345.3196755879339</v>
      </c>
      <c r="N6836" s="866">
        <v>2</v>
      </c>
      <c r="O6836" s="866">
        <v>6</v>
      </c>
      <c r="P6836" s="865">
        <v>14082.9</v>
      </c>
    </row>
    <row r="6837" spans="1:16" ht="33.75" x14ac:dyDescent="0.25">
      <c r="A6837" s="867" t="s">
        <v>7760</v>
      </c>
      <c r="B6837" s="867" t="s">
        <v>3626</v>
      </c>
      <c r="C6837" s="867" t="s">
        <v>3031</v>
      </c>
      <c r="D6837" s="868" t="s">
        <v>10433</v>
      </c>
      <c r="E6837" s="870">
        <v>2500</v>
      </c>
      <c r="F6837" s="869" t="s">
        <v>14258</v>
      </c>
      <c r="G6837" s="868" t="s">
        <v>14257</v>
      </c>
      <c r="H6837" s="867" t="s">
        <v>7756</v>
      </c>
      <c r="I6837" s="867" t="s">
        <v>2676</v>
      </c>
      <c r="J6837" s="867" t="s">
        <v>9138</v>
      </c>
      <c r="K6837" s="866">
        <v>1</v>
      </c>
      <c r="L6837" s="866">
        <v>1</v>
      </c>
      <c r="M6837" s="865">
        <v>2665.1359949862886</v>
      </c>
      <c r="N6837" s="866">
        <v>2</v>
      </c>
      <c r="O6837" s="866">
        <v>6</v>
      </c>
      <c r="P6837" s="865">
        <v>15882.9</v>
      </c>
    </row>
    <row r="6838" spans="1:16" ht="33.75" x14ac:dyDescent="0.25">
      <c r="A6838" s="867" t="s">
        <v>7760</v>
      </c>
      <c r="B6838" s="867" t="s">
        <v>3626</v>
      </c>
      <c r="C6838" s="867" t="s">
        <v>3031</v>
      </c>
      <c r="D6838" s="868" t="s">
        <v>8458</v>
      </c>
      <c r="E6838" s="870">
        <v>3200</v>
      </c>
      <c r="F6838" s="869" t="s">
        <v>14256</v>
      </c>
      <c r="G6838" s="868" t="s">
        <v>14255</v>
      </c>
      <c r="H6838" s="867" t="s">
        <v>7796</v>
      </c>
      <c r="I6838" s="867" t="s">
        <v>2745</v>
      </c>
      <c r="J6838" s="867" t="s">
        <v>8342</v>
      </c>
      <c r="K6838" s="866">
        <v>1</v>
      </c>
      <c r="L6838" s="866">
        <v>1</v>
      </c>
      <c r="M6838" s="865">
        <v>3411.3740735824495</v>
      </c>
      <c r="N6838" s="866">
        <v>2</v>
      </c>
      <c r="O6838" s="866">
        <v>6</v>
      </c>
      <c r="P6838" s="865">
        <v>20082.900000000001</v>
      </c>
    </row>
    <row r="6839" spans="1:16" ht="33.75" x14ac:dyDescent="0.25">
      <c r="A6839" s="867" t="s">
        <v>7760</v>
      </c>
      <c r="B6839" s="867" t="s">
        <v>3626</v>
      </c>
      <c r="C6839" s="867" t="s">
        <v>3031</v>
      </c>
      <c r="D6839" s="868" t="s">
        <v>7930</v>
      </c>
      <c r="E6839" s="870">
        <v>4200</v>
      </c>
      <c r="F6839" s="869" t="s">
        <v>14254</v>
      </c>
      <c r="G6839" s="868" t="s">
        <v>14253</v>
      </c>
      <c r="H6839" s="867" t="s">
        <v>7796</v>
      </c>
      <c r="I6839" s="867" t="s">
        <v>3285</v>
      </c>
      <c r="J6839" s="867" t="s">
        <v>8297</v>
      </c>
      <c r="K6839" s="866">
        <v>1</v>
      </c>
      <c r="L6839" s="866">
        <v>1</v>
      </c>
      <c r="M6839" s="865">
        <v>4477.4284715769645</v>
      </c>
      <c r="N6839" s="866">
        <v>2</v>
      </c>
      <c r="O6839" s="866">
        <v>6</v>
      </c>
      <c r="P6839" s="865">
        <v>26082.9</v>
      </c>
    </row>
    <row r="6840" spans="1:16" ht="33.75" x14ac:dyDescent="0.25">
      <c r="A6840" s="867" t="s">
        <v>7760</v>
      </c>
      <c r="B6840" s="867" t="s">
        <v>3626</v>
      </c>
      <c r="C6840" s="867" t="s">
        <v>3031</v>
      </c>
      <c r="D6840" s="868" t="s">
        <v>8292</v>
      </c>
      <c r="E6840" s="870">
        <v>1500</v>
      </c>
      <c r="F6840" s="869" t="s">
        <v>14252</v>
      </c>
      <c r="G6840" s="868" t="s">
        <v>14251</v>
      </c>
      <c r="H6840" s="867" t="s">
        <v>7796</v>
      </c>
      <c r="I6840" s="867" t="s">
        <v>14250</v>
      </c>
      <c r="J6840" s="867" t="s">
        <v>7773</v>
      </c>
      <c r="K6840" s="866">
        <v>1</v>
      </c>
      <c r="L6840" s="866">
        <v>1</v>
      </c>
      <c r="M6840" s="865">
        <v>1599.0815969917733</v>
      </c>
      <c r="N6840" s="866">
        <v>3</v>
      </c>
      <c r="O6840" s="866">
        <v>6</v>
      </c>
      <c r="P6840" s="865">
        <v>9882.9</v>
      </c>
    </row>
    <row r="6841" spans="1:16" ht="33.75" x14ac:dyDescent="0.25">
      <c r="A6841" s="867" t="s">
        <v>7760</v>
      </c>
      <c r="B6841" s="867" t="s">
        <v>3626</v>
      </c>
      <c r="C6841" s="867" t="s">
        <v>3031</v>
      </c>
      <c r="D6841" s="868" t="s">
        <v>8006</v>
      </c>
      <c r="E6841" s="870">
        <v>4200</v>
      </c>
      <c r="F6841" s="869" t="s">
        <v>14249</v>
      </c>
      <c r="G6841" s="868" t="s">
        <v>14248</v>
      </c>
      <c r="H6841" s="867" t="s">
        <v>7756</v>
      </c>
      <c r="I6841" s="867" t="s">
        <v>3544</v>
      </c>
      <c r="J6841" s="867" t="s">
        <v>8342</v>
      </c>
      <c r="K6841" s="866">
        <v>1</v>
      </c>
      <c r="L6841" s="866">
        <v>1</v>
      </c>
      <c r="M6841" s="865">
        <v>4477.4284715769645</v>
      </c>
      <c r="N6841" s="866">
        <v>1</v>
      </c>
      <c r="O6841" s="866">
        <v>6</v>
      </c>
      <c r="P6841" s="865">
        <v>26082.9</v>
      </c>
    </row>
    <row r="6842" spans="1:16" ht="33.75" x14ac:dyDescent="0.25">
      <c r="A6842" s="867" t="s">
        <v>7760</v>
      </c>
      <c r="B6842" s="867" t="s">
        <v>3626</v>
      </c>
      <c r="C6842" s="867" t="s">
        <v>3031</v>
      </c>
      <c r="D6842" s="868" t="s">
        <v>8458</v>
      </c>
      <c r="E6842" s="870">
        <v>3200</v>
      </c>
      <c r="F6842" s="869" t="s">
        <v>14247</v>
      </c>
      <c r="G6842" s="868" t="s">
        <v>14246</v>
      </c>
      <c r="H6842" s="867" t="s">
        <v>7796</v>
      </c>
      <c r="I6842" s="867" t="s">
        <v>2745</v>
      </c>
      <c r="J6842" s="867" t="s">
        <v>8100</v>
      </c>
      <c r="K6842" s="866">
        <v>1</v>
      </c>
      <c r="L6842" s="866">
        <v>1</v>
      </c>
      <c r="M6842" s="865">
        <v>3411.3740735824495</v>
      </c>
      <c r="N6842" s="866">
        <v>1</v>
      </c>
      <c r="O6842" s="866">
        <v>3</v>
      </c>
      <c r="P6842" s="865">
        <v>10041.450000000001</v>
      </c>
    </row>
    <row r="6843" spans="1:16" ht="33.75" x14ac:dyDescent="0.25">
      <c r="A6843" s="867" t="s">
        <v>7760</v>
      </c>
      <c r="B6843" s="867" t="s">
        <v>3626</v>
      </c>
      <c r="C6843" s="867" t="s">
        <v>3031</v>
      </c>
      <c r="D6843" s="868" t="s">
        <v>14245</v>
      </c>
      <c r="E6843" s="870">
        <v>4200</v>
      </c>
      <c r="F6843" s="869" t="s">
        <v>14244</v>
      </c>
      <c r="G6843" s="868" t="s">
        <v>14243</v>
      </c>
      <c r="H6843" s="867" t="s">
        <v>7756</v>
      </c>
      <c r="I6843" s="867" t="s">
        <v>8868</v>
      </c>
      <c r="J6843" s="867" t="s">
        <v>8178</v>
      </c>
      <c r="K6843" s="866">
        <v>1</v>
      </c>
      <c r="L6843" s="866">
        <v>1</v>
      </c>
      <c r="M6843" s="865">
        <v>4477.4284715769645</v>
      </c>
      <c r="N6843" s="866">
        <v>2</v>
      </c>
      <c r="O6843" s="866">
        <v>6</v>
      </c>
      <c r="P6843" s="865">
        <v>26082.9</v>
      </c>
    </row>
    <row r="6844" spans="1:16" ht="33.75" x14ac:dyDescent="0.25">
      <c r="A6844" s="867" t="s">
        <v>7760</v>
      </c>
      <c r="B6844" s="867" t="s">
        <v>3626</v>
      </c>
      <c r="C6844" s="867" t="s">
        <v>3031</v>
      </c>
      <c r="D6844" s="868" t="s">
        <v>8292</v>
      </c>
      <c r="E6844" s="870">
        <v>1500</v>
      </c>
      <c r="F6844" s="869" t="s">
        <v>14242</v>
      </c>
      <c r="G6844" s="868" t="s">
        <v>14241</v>
      </c>
      <c r="H6844" s="867" t="s">
        <v>2751</v>
      </c>
      <c r="I6844" s="867" t="s">
        <v>2741</v>
      </c>
      <c r="J6844" s="867" t="s">
        <v>14240</v>
      </c>
      <c r="K6844" s="866">
        <v>1</v>
      </c>
      <c r="L6844" s="866">
        <v>1</v>
      </c>
      <c r="M6844" s="865">
        <v>1599.0815969917733</v>
      </c>
      <c r="N6844" s="866">
        <v>2</v>
      </c>
      <c r="O6844" s="866">
        <v>6</v>
      </c>
      <c r="P6844" s="865">
        <v>9882.9</v>
      </c>
    </row>
    <row r="6845" spans="1:16" ht="33.75" x14ac:dyDescent="0.25">
      <c r="A6845" s="867" t="s">
        <v>7760</v>
      </c>
      <c r="B6845" s="867" t="s">
        <v>3626</v>
      </c>
      <c r="C6845" s="867" t="s">
        <v>3031</v>
      </c>
      <c r="D6845" s="868" t="s">
        <v>7829</v>
      </c>
      <c r="E6845" s="870">
        <v>3200</v>
      </c>
      <c r="F6845" s="869" t="s">
        <v>14239</v>
      </c>
      <c r="G6845" s="868" t="s">
        <v>14238</v>
      </c>
      <c r="H6845" s="867"/>
      <c r="I6845" s="867"/>
      <c r="J6845" s="867"/>
      <c r="K6845" s="866">
        <v>1</v>
      </c>
      <c r="L6845" s="866">
        <v>1</v>
      </c>
      <c r="M6845" s="865">
        <v>3411.3740735824495</v>
      </c>
      <c r="N6845" s="866">
        <v>3</v>
      </c>
      <c r="O6845" s="866">
        <v>6</v>
      </c>
      <c r="P6845" s="865">
        <v>20082.900000000001</v>
      </c>
    </row>
    <row r="6846" spans="1:16" ht="33.75" x14ac:dyDescent="0.25">
      <c r="A6846" s="867" t="s">
        <v>7760</v>
      </c>
      <c r="B6846" s="867" t="s">
        <v>3626</v>
      </c>
      <c r="C6846" s="867" t="s">
        <v>3031</v>
      </c>
      <c r="D6846" s="868" t="s">
        <v>11307</v>
      </c>
      <c r="E6846" s="870">
        <v>4200</v>
      </c>
      <c r="F6846" s="869" t="s">
        <v>14237</v>
      </c>
      <c r="G6846" s="868" t="s">
        <v>14236</v>
      </c>
      <c r="H6846" s="867" t="s">
        <v>7756</v>
      </c>
      <c r="I6846" s="867" t="s">
        <v>2685</v>
      </c>
      <c r="J6846" s="867" t="s">
        <v>8342</v>
      </c>
      <c r="K6846" s="866">
        <v>1</v>
      </c>
      <c r="L6846" s="866">
        <v>1</v>
      </c>
      <c r="M6846" s="865">
        <v>4477.4284715769645</v>
      </c>
      <c r="N6846" s="866">
        <v>1</v>
      </c>
      <c r="O6846" s="866">
        <v>6</v>
      </c>
      <c r="P6846" s="865">
        <v>26082.9</v>
      </c>
    </row>
    <row r="6847" spans="1:16" ht="33.75" x14ac:dyDescent="0.25">
      <c r="A6847" s="867" t="s">
        <v>7760</v>
      </c>
      <c r="B6847" s="867" t="s">
        <v>3626</v>
      </c>
      <c r="C6847" s="867" t="s">
        <v>3031</v>
      </c>
      <c r="D6847" s="868" t="s">
        <v>10565</v>
      </c>
      <c r="E6847" s="870">
        <v>8500</v>
      </c>
      <c r="F6847" s="869" t="s">
        <v>14235</v>
      </c>
      <c r="G6847" s="868" t="s">
        <v>14234</v>
      </c>
      <c r="H6847" s="867" t="s">
        <v>7756</v>
      </c>
      <c r="I6847" s="867" t="s">
        <v>2733</v>
      </c>
      <c r="J6847" s="867" t="s">
        <v>7809</v>
      </c>
      <c r="K6847" s="866">
        <v>1</v>
      </c>
      <c r="L6847" s="866">
        <v>1</v>
      </c>
      <c r="M6847" s="865">
        <v>9061.4623829533812</v>
      </c>
      <c r="N6847" s="866">
        <v>2</v>
      </c>
      <c r="O6847" s="866">
        <v>6</v>
      </c>
      <c r="P6847" s="865">
        <v>51882.9</v>
      </c>
    </row>
    <row r="6848" spans="1:16" ht="33.75" x14ac:dyDescent="0.25">
      <c r="A6848" s="867" t="s">
        <v>7760</v>
      </c>
      <c r="B6848" s="867" t="s">
        <v>3626</v>
      </c>
      <c r="C6848" s="867" t="s">
        <v>3031</v>
      </c>
      <c r="D6848" s="868" t="s">
        <v>8448</v>
      </c>
      <c r="E6848" s="870">
        <v>6000</v>
      </c>
      <c r="F6848" s="869" t="s">
        <v>14233</v>
      </c>
      <c r="G6848" s="868" t="s">
        <v>14232</v>
      </c>
      <c r="H6848" s="867" t="s">
        <v>7756</v>
      </c>
      <c r="I6848" s="867" t="s">
        <v>2685</v>
      </c>
      <c r="J6848" s="867" t="s">
        <v>7777</v>
      </c>
      <c r="K6848" s="866">
        <v>1</v>
      </c>
      <c r="L6848" s="866">
        <v>1</v>
      </c>
      <c r="M6848" s="865">
        <v>6396.3263879670931</v>
      </c>
      <c r="N6848" s="866">
        <v>3</v>
      </c>
      <c r="O6848" s="866">
        <v>6</v>
      </c>
      <c r="P6848" s="865">
        <v>36882.9</v>
      </c>
    </row>
    <row r="6849" spans="1:16" ht="33.75" x14ac:dyDescent="0.25">
      <c r="A6849" s="867" t="s">
        <v>7760</v>
      </c>
      <c r="B6849" s="867" t="s">
        <v>3626</v>
      </c>
      <c r="C6849" s="867" t="s">
        <v>3031</v>
      </c>
      <c r="D6849" s="868" t="s">
        <v>8790</v>
      </c>
      <c r="E6849" s="870">
        <v>7500</v>
      </c>
      <c r="F6849" s="869" t="s">
        <v>14231</v>
      </c>
      <c r="G6849" s="868" t="s">
        <v>14230</v>
      </c>
      <c r="H6849" s="867" t="s">
        <v>7756</v>
      </c>
      <c r="I6849" s="867" t="s">
        <v>9202</v>
      </c>
      <c r="J6849" s="867" t="s">
        <v>7800</v>
      </c>
      <c r="K6849" s="866">
        <v>1</v>
      </c>
      <c r="L6849" s="866">
        <v>1</v>
      </c>
      <c r="M6849" s="865">
        <v>7995.4079849588661</v>
      </c>
      <c r="N6849" s="866">
        <v>2</v>
      </c>
      <c r="O6849" s="866">
        <v>6</v>
      </c>
      <c r="P6849" s="865">
        <v>45882.9</v>
      </c>
    </row>
    <row r="6850" spans="1:16" ht="33.75" x14ac:dyDescent="0.25">
      <c r="A6850" s="867" t="s">
        <v>7760</v>
      </c>
      <c r="B6850" s="867" t="s">
        <v>3626</v>
      </c>
      <c r="C6850" s="867" t="s">
        <v>3031</v>
      </c>
      <c r="D6850" s="868" t="s">
        <v>11513</v>
      </c>
      <c r="E6850" s="870">
        <v>8500</v>
      </c>
      <c r="F6850" s="869" t="s">
        <v>14229</v>
      </c>
      <c r="G6850" s="868" t="s">
        <v>14228</v>
      </c>
      <c r="H6850" s="867" t="s">
        <v>7756</v>
      </c>
      <c r="I6850" s="867" t="s">
        <v>2685</v>
      </c>
      <c r="J6850" s="867" t="s">
        <v>7773</v>
      </c>
      <c r="K6850" s="866">
        <v>1</v>
      </c>
      <c r="L6850" s="866">
        <v>1</v>
      </c>
      <c r="M6850" s="865">
        <v>9061.4623829533812</v>
      </c>
      <c r="N6850" s="866">
        <v>5</v>
      </c>
      <c r="O6850" s="866">
        <v>6</v>
      </c>
      <c r="P6850" s="865">
        <v>51882.9</v>
      </c>
    </row>
    <row r="6851" spans="1:16" ht="33.75" x14ac:dyDescent="0.25">
      <c r="A6851" s="867" t="s">
        <v>7760</v>
      </c>
      <c r="B6851" s="867" t="s">
        <v>3626</v>
      </c>
      <c r="C6851" s="867" t="s">
        <v>3031</v>
      </c>
      <c r="D6851" s="868" t="s">
        <v>11163</v>
      </c>
      <c r="E6851" s="870">
        <v>10500</v>
      </c>
      <c r="F6851" s="869" t="s">
        <v>14227</v>
      </c>
      <c r="G6851" s="868" t="s">
        <v>14226</v>
      </c>
      <c r="H6851" s="867" t="s">
        <v>7817</v>
      </c>
      <c r="I6851" s="867" t="s">
        <v>10178</v>
      </c>
      <c r="J6851" s="867" t="s">
        <v>7809</v>
      </c>
      <c r="K6851" s="866">
        <v>1</v>
      </c>
      <c r="L6851" s="866">
        <v>1</v>
      </c>
      <c r="M6851" s="865">
        <v>11193.571178942413</v>
      </c>
      <c r="N6851" s="866">
        <v>1</v>
      </c>
      <c r="O6851" s="866">
        <v>6</v>
      </c>
      <c r="P6851" s="865">
        <v>63882.9</v>
      </c>
    </row>
    <row r="6852" spans="1:16" ht="33.75" x14ac:dyDescent="0.25">
      <c r="A6852" s="867" t="s">
        <v>7760</v>
      </c>
      <c r="B6852" s="867" t="s">
        <v>3626</v>
      </c>
      <c r="C6852" s="867" t="s">
        <v>3031</v>
      </c>
      <c r="D6852" s="868" t="s">
        <v>9304</v>
      </c>
      <c r="E6852" s="870">
        <v>6000</v>
      </c>
      <c r="F6852" s="869" t="s">
        <v>14225</v>
      </c>
      <c r="G6852" s="868" t="s">
        <v>14224</v>
      </c>
      <c r="H6852" s="867" t="s">
        <v>7756</v>
      </c>
      <c r="I6852" s="867" t="s">
        <v>2737</v>
      </c>
      <c r="J6852" s="867" t="s">
        <v>9058</v>
      </c>
      <c r="K6852" s="866">
        <v>1</v>
      </c>
      <c r="L6852" s="866">
        <v>1</v>
      </c>
      <c r="M6852" s="865">
        <v>6396.3263879670931</v>
      </c>
      <c r="N6852" s="866">
        <v>4</v>
      </c>
      <c r="O6852" s="866">
        <v>6</v>
      </c>
      <c r="P6852" s="865">
        <v>36882.9</v>
      </c>
    </row>
    <row r="6853" spans="1:16" ht="45" x14ac:dyDescent="0.25">
      <c r="A6853" s="867" t="s">
        <v>7760</v>
      </c>
      <c r="B6853" s="867" t="s">
        <v>3626</v>
      </c>
      <c r="C6853" s="867" t="s">
        <v>3031</v>
      </c>
      <c r="D6853" s="868" t="s">
        <v>9410</v>
      </c>
      <c r="E6853" s="870">
        <v>7500</v>
      </c>
      <c r="F6853" s="869" t="s">
        <v>14223</v>
      </c>
      <c r="G6853" s="868" t="s">
        <v>14222</v>
      </c>
      <c r="H6853" s="867" t="s">
        <v>7817</v>
      </c>
      <c r="I6853" s="867" t="s">
        <v>11170</v>
      </c>
      <c r="J6853" s="867" t="s">
        <v>7936</v>
      </c>
      <c r="K6853" s="866">
        <v>1</v>
      </c>
      <c r="L6853" s="866">
        <v>1</v>
      </c>
      <c r="M6853" s="865">
        <v>7995.4079849588661</v>
      </c>
      <c r="N6853" s="866">
        <v>3</v>
      </c>
      <c r="O6853" s="866">
        <v>6</v>
      </c>
      <c r="P6853" s="865">
        <v>45882.9</v>
      </c>
    </row>
    <row r="6854" spans="1:16" ht="33.75" x14ac:dyDescent="0.25">
      <c r="A6854" s="867" t="s">
        <v>7760</v>
      </c>
      <c r="B6854" s="867" t="s">
        <v>3626</v>
      </c>
      <c r="C6854" s="867" t="s">
        <v>3031</v>
      </c>
      <c r="D6854" s="868" t="s">
        <v>7854</v>
      </c>
      <c r="E6854" s="870">
        <v>4200</v>
      </c>
      <c r="F6854" s="869" t="s">
        <v>14221</v>
      </c>
      <c r="G6854" s="868" t="s">
        <v>14220</v>
      </c>
      <c r="H6854" s="867" t="s">
        <v>7756</v>
      </c>
      <c r="I6854" s="867" t="s">
        <v>2745</v>
      </c>
      <c r="J6854" s="867" t="s">
        <v>8732</v>
      </c>
      <c r="K6854" s="866">
        <v>1</v>
      </c>
      <c r="L6854" s="866">
        <v>1</v>
      </c>
      <c r="M6854" s="865">
        <v>4477.4284715769645</v>
      </c>
      <c r="N6854" s="866">
        <v>3</v>
      </c>
      <c r="O6854" s="866">
        <v>5</v>
      </c>
      <c r="P6854" s="865">
        <v>21735.75</v>
      </c>
    </row>
    <row r="6855" spans="1:16" ht="33.75" x14ac:dyDescent="0.25">
      <c r="A6855" s="867" t="s">
        <v>7760</v>
      </c>
      <c r="B6855" s="867" t="s">
        <v>3626</v>
      </c>
      <c r="C6855" s="867" t="s">
        <v>3031</v>
      </c>
      <c r="D6855" s="868" t="s">
        <v>11513</v>
      </c>
      <c r="E6855" s="870">
        <v>8500</v>
      </c>
      <c r="F6855" s="869" t="s">
        <v>14219</v>
      </c>
      <c r="G6855" s="868" t="s">
        <v>14218</v>
      </c>
      <c r="H6855" s="867" t="s">
        <v>7756</v>
      </c>
      <c r="I6855" s="867" t="s">
        <v>2685</v>
      </c>
      <c r="J6855" s="867" t="s">
        <v>7836</v>
      </c>
      <c r="K6855" s="866">
        <v>1</v>
      </c>
      <c r="L6855" s="866">
        <v>1</v>
      </c>
      <c r="M6855" s="865">
        <v>9061.4623829533812</v>
      </c>
      <c r="N6855" s="866">
        <v>2</v>
      </c>
      <c r="O6855" s="866">
        <v>6</v>
      </c>
      <c r="P6855" s="865">
        <v>51882.9</v>
      </c>
    </row>
    <row r="6856" spans="1:16" ht="33.75" x14ac:dyDescent="0.25">
      <c r="A6856" s="867" t="s">
        <v>7760</v>
      </c>
      <c r="B6856" s="867" t="s">
        <v>3626</v>
      </c>
      <c r="C6856" s="867" t="s">
        <v>3031</v>
      </c>
      <c r="D6856" s="868" t="s">
        <v>7907</v>
      </c>
      <c r="E6856" s="870">
        <v>2200</v>
      </c>
      <c r="F6856" s="869" t="s">
        <v>14217</v>
      </c>
      <c r="G6856" s="868" t="s">
        <v>14216</v>
      </c>
      <c r="H6856" s="867" t="s">
        <v>7796</v>
      </c>
      <c r="I6856" s="867" t="s">
        <v>13900</v>
      </c>
      <c r="J6856" s="867" t="s">
        <v>8392</v>
      </c>
      <c r="K6856" s="866">
        <v>1</v>
      </c>
      <c r="L6856" s="866">
        <v>1</v>
      </c>
      <c r="M6856" s="865">
        <v>2345.3196755879339</v>
      </c>
      <c r="N6856" s="866">
        <v>2</v>
      </c>
      <c r="O6856" s="866">
        <v>6</v>
      </c>
      <c r="P6856" s="865">
        <v>14082.9</v>
      </c>
    </row>
    <row r="6857" spans="1:16" ht="33.75" x14ac:dyDescent="0.25">
      <c r="A6857" s="867" t="s">
        <v>7760</v>
      </c>
      <c r="B6857" s="867" t="s">
        <v>3626</v>
      </c>
      <c r="C6857" s="867" t="s">
        <v>3031</v>
      </c>
      <c r="D6857" s="868" t="s">
        <v>7907</v>
      </c>
      <c r="E6857" s="870">
        <v>2200</v>
      </c>
      <c r="F6857" s="869" t="s">
        <v>14215</v>
      </c>
      <c r="G6857" s="868" t="s">
        <v>14214</v>
      </c>
      <c r="H6857" s="867" t="s">
        <v>7796</v>
      </c>
      <c r="I6857" s="867" t="s">
        <v>2676</v>
      </c>
      <c r="J6857" s="867" t="s">
        <v>8392</v>
      </c>
      <c r="K6857" s="866">
        <v>1</v>
      </c>
      <c r="L6857" s="866">
        <v>1</v>
      </c>
      <c r="M6857" s="865">
        <v>2345.3196755879339</v>
      </c>
      <c r="N6857" s="866">
        <v>2</v>
      </c>
      <c r="O6857" s="866">
        <v>6</v>
      </c>
      <c r="P6857" s="865">
        <v>14082.9</v>
      </c>
    </row>
    <row r="6858" spans="1:16" ht="33.75" x14ac:dyDescent="0.25">
      <c r="A6858" s="867" t="s">
        <v>7760</v>
      </c>
      <c r="B6858" s="867" t="s">
        <v>3626</v>
      </c>
      <c r="C6858" s="867" t="s">
        <v>3031</v>
      </c>
      <c r="D6858" s="868" t="s">
        <v>7863</v>
      </c>
      <c r="E6858" s="870">
        <v>2500</v>
      </c>
      <c r="F6858" s="869" t="s">
        <v>14213</v>
      </c>
      <c r="G6858" s="868" t="s">
        <v>14212</v>
      </c>
      <c r="H6858" s="867"/>
      <c r="I6858" s="867"/>
      <c r="J6858" s="867"/>
      <c r="K6858" s="866">
        <v>1</v>
      </c>
      <c r="L6858" s="866">
        <v>1</v>
      </c>
      <c r="M6858" s="865">
        <v>2665.1359949862886</v>
      </c>
      <c r="N6858" s="866">
        <v>2</v>
      </c>
      <c r="O6858" s="866">
        <v>6</v>
      </c>
      <c r="P6858" s="865">
        <v>15882.9</v>
      </c>
    </row>
    <row r="6859" spans="1:16" ht="33.75" x14ac:dyDescent="0.25">
      <c r="A6859" s="867" t="s">
        <v>7760</v>
      </c>
      <c r="B6859" s="867" t="s">
        <v>3626</v>
      </c>
      <c r="C6859" s="867" t="s">
        <v>3031</v>
      </c>
      <c r="D6859" s="868" t="s">
        <v>7863</v>
      </c>
      <c r="E6859" s="870">
        <v>2500</v>
      </c>
      <c r="F6859" s="869" t="s">
        <v>14211</v>
      </c>
      <c r="G6859" s="868" t="s">
        <v>14210</v>
      </c>
      <c r="H6859" s="867" t="s">
        <v>7796</v>
      </c>
      <c r="I6859" s="867" t="s">
        <v>2676</v>
      </c>
      <c r="J6859" s="867" t="s">
        <v>7844</v>
      </c>
      <c r="K6859" s="866">
        <v>1</v>
      </c>
      <c r="L6859" s="866">
        <v>1</v>
      </c>
      <c r="M6859" s="865">
        <v>2665.1359949862886</v>
      </c>
      <c r="N6859" s="866">
        <v>2</v>
      </c>
      <c r="O6859" s="866">
        <v>6</v>
      </c>
      <c r="P6859" s="865">
        <v>15882.9</v>
      </c>
    </row>
    <row r="6860" spans="1:16" ht="33.75" x14ac:dyDescent="0.25">
      <c r="A6860" s="867" t="s">
        <v>7760</v>
      </c>
      <c r="B6860" s="867" t="s">
        <v>3626</v>
      </c>
      <c r="C6860" s="867" t="s">
        <v>3031</v>
      </c>
      <c r="D6860" s="868" t="s">
        <v>10865</v>
      </c>
      <c r="E6860" s="870">
        <v>2500</v>
      </c>
      <c r="F6860" s="869" t="s">
        <v>14209</v>
      </c>
      <c r="G6860" s="868" t="s">
        <v>14208</v>
      </c>
      <c r="H6860" s="867"/>
      <c r="I6860" s="867"/>
      <c r="J6860" s="867"/>
      <c r="K6860" s="866">
        <v>1</v>
      </c>
      <c r="L6860" s="866">
        <v>1</v>
      </c>
      <c r="M6860" s="865">
        <v>2665.1359949862886</v>
      </c>
      <c r="N6860" s="866">
        <v>2</v>
      </c>
      <c r="O6860" s="866">
        <v>6</v>
      </c>
      <c r="P6860" s="865">
        <v>15882.9</v>
      </c>
    </row>
    <row r="6861" spans="1:16" ht="33.75" x14ac:dyDescent="0.25">
      <c r="A6861" s="867" t="s">
        <v>7760</v>
      </c>
      <c r="B6861" s="867" t="s">
        <v>3626</v>
      </c>
      <c r="C6861" s="867" t="s">
        <v>3031</v>
      </c>
      <c r="D6861" s="868" t="s">
        <v>12804</v>
      </c>
      <c r="E6861" s="870">
        <v>1500</v>
      </c>
      <c r="F6861" s="869" t="s">
        <v>14207</v>
      </c>
      <c r="G6861" s="868" t="s">
        <v>14206</v>
      </c>
      <c r="H6861" s="867"/>
      <c r="I6861" s="867"/>
      <c r="J6861" s="867"/>
      <c r="K6861" s="866">
        <v>1</v>
      </c>
      <c r="L6861" s="866">
        <v>1</v>
      </c>
      <c r="M6861" s="865">
        <v>1599.0815969917733</v>
      </c>
      <c r="N6861" s="866">
        <v>1</v>
      </c>
      <c r="O6861" s="866">
        <v>6</v>
      </c>
      <c r="P6861" s="865">
        <v>9882.9</v>
      </c>
    </row>
    <row r="6862" spans="1:16" ht="33.75" x14ac:dyDescent="0.25">
      <c r="A6862" s="867" t="s">
        <v>7760</v>
      </c>
      <c r="B6862" s="867" t="s">
        <v>3626</v>
      </c>
      <c r="C6862" s="867" t="s">
        <v>3031</v>
      </c>
      <c r="D6862" s="868" t="s">
        <v>14205</v>
      </c>
      <c r="E6862" s="870">
        <v>8000</v>
      </c>
      <c r="F6862" s="869" t="s">
        <v>14204</v>
      </c>
      <c r="G6862" s="868" t="s">
        <v>14203</v>
      </c>
      <c r="H6862" s="867"/>
      <c r="I6862" s="867"/>
      <c r="J6862" s="867"/>
      <c r="K6862" s="866">
        <v>1</v>
      </c>
      <c r="L6862" s="866">
        <v>1</v>
      </c>
      <c r="M6862" s="865">
        <v>8528.4351839561241</v>
      </c>
      <c r="N6862" s="866">
        <v>1</v>
      </c>
      <c r="O6862" s="866">
        <v>6</v>
      </c>
      <c r="P6862" s="865">
        <v>48882.9</v>
      </c>
    </row>
    <row r="6863" spans="1:16" ht="33.75" x14ac:dyDescent="0.25">
      <c r="A6863" s="867" t="s">
        <v>7760</v>
      </c>
      <c r="B6863" s="867" t="s">
        <v>3626</v>
      </c>
      <c r="C6863" s="867" t="s">
        <v>3031</v>
      </c>
      <c r="D6863" s="868" t="s">
        <v>8227</v>
      </c>
      <c r="E6863" s="870">
        <v>8500</v>
      </c>
      <c r="F6863" s="869" t="s">
        <v>14202</v>
      </c>
      <c r="G6863" s="868" t="s">
        <v>14201</v>
      </c>
      <c r="H6863" s="867"/>
      <c r="I6863" s="867"/>
      <c r="J6863" s="867"/>
      <c r="K6863" s="866">
        <v>1</v>
      </c>
      <c r="L6863" s="866">
        <v>1</v>
      </c>
      <c r="M6863" s="865">
        <v>9061.4623829533812</v>
      </c>
      <c r="N6863" s="866">
        <v>2</v>
      </c>
      <c r="O6863" s="866">
        <v>6</v>
      </c>
      <c r="P6863" s="865">
        <v>51882.9</v>
      </c>
    </row>
    <row r="6864" spans="1:16" ht="33.75" x14ac:dyDescent="0.25">
      <c r="A6864" s="867" t="s">
        <v>7760</v>
      </c>
      <c r="B6864" s="867" t="s">
        <v>3626</v>
      </c>
      <c r="C6864" s="867" t="s">
        <v>3031</v>
      </c>
      <c r="D6864" s="868" t="s">
        <v>12804</v>
      </c>
      <c r="E6864" s="870">
        <v>1500</v>
      </c>
      <c r="F6864" s="869" t="s">
        <v>14200</v>
      </c>
      <c r="G6864" s="868" t="s">
        <v>14199</v>
      </c>
      <c r="H6864" s="867"/>
      <c r="I6864" s="867"/>
      <c r="J6864" s="867"/>
      <c r="K6864" s="866">
        <v>1</v>
      </c>
      <c r="L6864" s="866">
        <v>1</v>
      </c>
      <c r="M6864" s="865">
        <v>1599.0815969917733</v>
      </c>
      <c r="N6864" s="866">
        <v>1</v>
      </c>
      <c r="O6864" s="866">
        <v>6</v>
      </c>
      <c r="P6864" s="865">
        <v>9882.9</v>
      </c>
    </row>
    <row r="6865" spans="1:16" ht="33.75" x14ac:dyDescent="0.25">
      <c r="A6865" s="867" t="s">
        <v>7760</v>
      </c>
      <c r="B6865" s="867" t="s">
        <v>3626</v>
      </c>
      <c r="C6865" s="867" t="s">
        <v>3031</v>
      </c>
      <c r="D6865" s="868" t="s">
        <v>8512</v>
      </c>
      <c r="E6865" s="870">
        <v>7500</v>
      </c>
      <c r="F6865" s="869" t="s">
        <v>14198</v>
      </c>
      <c r="G6865" s="868" t="s">
        <v>14197</v>
      </c>
      <c r="H6865" s="867"/>
      <c r="I6865" s="867"/>
      <c r="J6865" s="867"/>
      <c r="K6865" s="866">
        <v>1</v>
      </c>
      <c r="L6865" s="866">
        <v>1</v>
      </c>
      <c r="M6865" s="865">
        <v>7995.4079849588661</v>
      </c>
      <c r="N6865" s="866">
        <v>2</v>
      </c>
      <c r="O6865" s="866">
        <v>6</v>
      </c>
      <c r="P6865" s="865">
        <v>45882.9</v>
      </c>
    </row>
    <row r="6866" spans="1:16" ht="33.75" x14ac:dyDescent="0.25">
      <c r="A6866" s="867" t="s">
        <v>7760</v>
      </c>
      <c r="B6866" s="867" t="s">
        <v>3626</v>
      </c>
      <c r="C6866" s="867" t="s">
        <v>3031</v>
      </c>
      <c r="D6866" s="868" t="s">
        <v>11232</v>
      </c>
      <c r="E6866" s="870">
        <v>5500</v>
      </c>
      <c r="F6866" s="869" t="s">
        <v>14196</v>
      </c>
      <c r="G6866" s="868" t="s">
        <v>14195</v>
      </c>
      <c r="H6866" s="867"/>
      <c r="I6866" s="867"/>
      <c r="J6866" s="867"/>
      <c r="K6866" s="866">
        <v>1</v>
      </c>
      <c r="L6866" s="866">
        <v>1</v>
      </c>
      <c r="M6866" s="865">
        <v>5863.2991889698351</v>
      </c>
      <c r="N6866" s="866">
        <v>2</v>
      </c>
      <c r="O6866" s="866">
        <v>6</v>
      </c>
      <c r="P6866" s="865">
        <v>33882.9</v>
      </c>
    </row>
    <row r="6867" spans="1:16" x14ac:dyDescent="0.25">
      <c r="A6867" s="1772" t="s">
        <v>2848</v>
      </c>
      <c r="B6867" s="1772"/>
      <c r="C6867" s="1772"/>
      <c r="D6867" s="1772"/>
      <c r="E6867" s="1772"/>
      <c r="F6867" s="1772" t="s">
        <v>378</v>
      </c>
      <c r="G6867" s="1772"/>
      <c r="H6867" s="1772"/>
      <c r="I6867" s="1772"/>
      <c r="J6867" s="1772"/>
      <c r="K6867" s="1771" t="s">
        <v>2847</v>
      </c>
      <c r="L6867" s="1771"/>
      <c r="M6867" s="1771"/>
      <c r="N6867" s="1771" t="s">
        <v>2846</v>
      </c>
      <c r="O6867" s="1771"/>
      <c r="P6867" s="1771"/>
    </row>
    <row r="6868" spans="1:16" ht="69.75" x14ac:dyDescent="0.25">
      <c r="A6868" s="1535" t="s">
        <v>2845</v>
      </c>
      <c r="B6868" s="1535" t="s">
        <v>5</v>
      </c>
      <c r="C6868" s="1535" t="s">
        <v>2844</v>
      </c>
      <c r="D6868" s="1535" t="s">
        <v>2843</v>
      </c>
      <c r="E6868" s="1536" t="s">
        <v>2842</v>
      </c>
      <c r="F6868" s="1537" t="s">
        <v>2841</v>
      </c>
      <c r="G6868" s="1540" t="s">
        <v>2840</v>
      </c>
      <c r="H6868" s="1535" t="s">
        <v>2839</v>
      </c>
      <c r="I6868" s="1535" t="s">
        <v>2838</v>
      </c>
      <c r="J6868" s="1535" t="s">
        <v>2837</v>
      </c>
      <c r="K6868" s="1538" t="s">
        <v>2836</v>
      </c>
      <c r="L6868" s="1538" t="s">
        <v>2835</v>
      </c>
      <c r="M6868" s="1539" t="s">
        <v>2834</v>
      </c>
      <c r="N6868" s="1538" t="s">
        <v>2836</v>
      </c>
      <c r="O6868" s="1538" t="s">
        <v>2835</v>
      </c>
      <c r="P6868" s="1539" t="s">
        <v>2834</v>
      </c>
    </row>
    <row r="6869" spans="1:16" ht="33.75" x14ac:dyDescent="0.25">
      <c r="A6869" s="867" t="s">
        <v>7760</v>
      </c>
      <c r="B6869" s="867" t="s">
        <v>3626</v>
      </c>
      <c r="C6869" s="867" t="s">
        <v>3031</v>
      </c>
      <c r="D6869" s="868" t="s">
        <v>7863</v>
      </c>
      <c r="E6869" s="870">
        <v>2500</v>
      </c>
      <c r="F6869" s="869" t="s">
        <v>14194</v>
      </c>
      <c r="G6869" s="868" t="s">
        <v>14193</v>
      </c>
      <c r="H6869" s="867" t="s">
        <v>7756</v>
      </c>
      <c r="I6869" s="867" t="s">
        <v>2892</v>
      </c>
      <c r="J6869" s="867" t="s">
        <v>8297</v>
      </c>
      <c r="K6869" s="866">
        <v>1</v>
      </c>
      <c r="L6869" s="866">
        <v>1</v>
      </c>
      <c r="M6869" s="865">
        <v>2665.1359949862886</v>
      </c>
      <c r="N6869" s="866">
        <v>2</v>
      </c>
      <c r="O6869" s="866">
        <v>6</v>
      </c>
      <c r="P6869" s="865">
        <v>15882.9</v>
      </c>
    </row>
    <row r="6870" spans="1:16" ht="33.75" x14ac:dyDescent="0.25">
      <c r="A6870" s="867" t="s">
        <v>7760</v>
      </c>
      <c r="B6870" s="867" t="s">
        <v>3626</v>
      </c>
      <c r="C6870" s="867" t="s">
        <v>3031</v>
      </c>
      <c r="D6870" s="868" t="s">
        <v>7863</v>
      </c>
      <c r="E6870" s="870">
        <v>2500</v>
      </c>
      <c r="F6870" s="869" t="s">
        <v>14192</v>
      </c>
      <c r="G6870" s="868" t="s">
        <v>14191</v>
      </c>
      <c r="H6870" s="867" t="s">
        <v>7796</v>
      </c>
      <c r="I6870" s="867" t="s">
        <v>2745</v>
      </c>
      <c r="J6870" s="867" t="s">
        <v>7783</v>
      </c>
      <c r="K6870" s="866">
        <v>1</v>
      </c>
      <c r="L6870" s="866">
        <v>1</v>
      </c>
      <c r="M6870" s="865">
        <v>2665.1359949862886</v>
      </c>
      <c r="N6870" s="866">
        <v>2</v>
      </c>
      <c r="O6870" s="866">
        <v>6</v>
      </c>
      <c r="P6870" s="865">
        <v>15882.9</v>
      </c>
    </row>
    <row r="6871" spans="1:16" ht="33.75" x14ac:dyDescent="0.25">
      <c r="A6871" s="867" t="s">
        <v>7760</v>
      </c>
      <c r="B6871" s="867" t="s">
        <v>3626</v>
      </c>
      <c r="C6871" s="867" t="s">
        <v>3031</v>
      </c>
      <c r="D6871" s="868" t="s">
        <v>14190</v>
      </c>
      <c r="E6871" s="870">
        <v>7500</v>
      </c>
      <c r="F6871" s="869" t="s">
        <v>14189</v>
      </c>
      <c r="G6871" s="868" t="s">
        <v>14188</v>
      </c>
      <c r="H6871" s="867" t="s">
        <v>7756</v>
      </c>
      <c r="I6871" s="867" t="s">
        <v>2733</v>
      </c>
      <c r="J6871" s="867" t="s">
        <v>7800</v>
      </c>
      <c r="K6871" s="866">
        <v>1</v>
      </c>
      <c r="L6871" s="866">
        <v>1</v>
      </c>
      <c r="M6871" s="865">
        <v>7995.4079849588661</v>
      </c>
      <c r="N6871" s="866">
        <v>1</v>
      </c>
      <c r="O6871" s="866">
        <v>6</v>
      </c>
      <c r="P6871" s="865">
        <v>45882.9</v>
      </c>
    </row>
    <row r="6872" spans="1:16" ht="33.75" x14ac:dyDescent="0.25">
      <c r="A6872" s="867" t="s">
        <v>7760</v>
      </c>
      <c r="B6872" s="867" t="s">
        <v>3626</v>
      </c>
      <c r="C6872" s="867" t="s">
        <v>3031</v>
      </c>
      <c r="D6872" s="868" t="s">
        <v>7863</v>
      </c>
      <c r="E6872" s="870">
        <v>2500</v>
      </c>
      <c r="F6872" s="869" t="s">
        <v>14187</v>
      </c>
      <c r="G6872" s="868" t="s">
        <v>14186</v>
      </c>
      <c r="H6872" s="867" t="s">
        <v>7796</v>
      </c>
      <c r="I6872" s="867" t="s">
        <v>2745</v>
      </c>
      <c r="J6872" s="867" t="s">
        <v>8321</v>
      </c>
      <c r="K6872" s="866">
        <v>1</v>
      </c>
      <c r="L6872" s="866">
        <v>1</v>
      </c>
      <c r="M6872" s="865">
        <v>2665.1359949862886</v>
      </c>
      <c r="N6872" s="866">
        <v>2</v>
      </c>
      <c r="O6872" s="866">
        <v>6</v>
      </c>
      <c r="P6872" s="865">
        <v>15882.9</v>
      </c>
    </row>
    <row r="6873" spans="1:16" ht="33.75" x14ac:dyDescent="0.25">
      <c r="A6873" s="867" t="s">
        <v>7760</v>
      </c>
      <c r="B6873" s="867" t="s">
        <v>3626</v>
      </c>
      <c r="C6873" s="867" t="s">
        <v>3031</v>
      </c>
      <c r="D6873" s="868" t="s">
        <v>8237</v>
      </c>
      <c r="E6873" s="870">
        <v>3000</v>
      </c>
      <c r="F6873" s="869" t="s">
        <v>14185</v>
      </c>
      <c r="G6873" s="868" t="s">
        <v>14184</v>
      </c>
      <c r="H6873" s="867" t="s">
        <v>7796</v>
      </c>
      <c r="I6873" s="867" t="s">
        <v>2786</v>
      </c>
      <c r="J6873" s="867" t="s">
        <v>8054</v>
      </c>
      <c r="K6873" s="866">
        <v>1</v>
      </c>
      <c r="L6873" s="866">
        <v>1</v>
      </c>
      <c r="M6873" s="865">
        <v>3198.1631939835465</v>
      </c>
      <c r="N6873" s="866">
        <v>2</v>
      </c>
      <c r="O6873" s="866">
        <v>6</v>
      </c>
      <c r="P6873" s="865">
        <v>18882.900000000001</v>
      </c>
    </row>
    <row r="6874" spans="1:16" ht="33.75" x14ac:dyDescent="0.25">
      <c r="A6874" s="867" t="s">
        <v>7760</v>
      </c>
      <c r="B6874" s="867" t="s">
        <v>3626</v>
      </c>
      <c r="C6874" s="867" t="s">
        <v>3031</v>
      </c>
      <c r="D6874" s="868" t="s">
        <v>7863</v>
      </c>
      <c r="E6874" s="870">
        <v>2500</v>
      </c>
      <c r="F6874" s="869" t="s">
        <v>14183</v>
      </c>
      <c r="G6874" s="868" t="s">
        <v>14182</v>
      </c>
      <c r="H6874" s="867" t="s">
        <v>7756</v>
      </c>
      <c r="I6874" s="867" t="s">
        <v>2685</v>
      </c>
      <c r="J6874" s="867" t="s">
        <v>8297</v>
      </c>
      <c r="K6874" s="866">
        <v>1</v>
      </c>
      <c r="L6874" s="866">
        <v>1</v>
      </c>
      <c r="M6874" s="865">
        <v>2665.1359949862886</v>
      </c>
      <c r="N6874" s="866">
        <v>2</v>
      </c>
      <c r="O6874" s="866">
        <v>6</v>
      </c>
      <c r="P6874" s="865">
        <v>15882.9</v>
      </c>
    </row>
    <row r="6875" spans="1:16" ht="33.75" x14ac:dyDescent="0.25">
      <c r="A6875" s="867" t="s">
        <v>7760</v>
      </c>
      <c r="B6875" s="867" t="s">
        <v>3626</v>
      </c>
      <c r="C6875" s="867" t="s">
        <v>3031</v>
      </c>
      <c r="D6875" s="868" t="s">
        <v>10723</v>
      </c>
      <c r="E6875" s="870">
        <v>7500</v>
      </c>
      <c r="F6875" s="869" t="s">
        <v>14181</v>
      </c>
      <c r="G6875" s="868" t="s">
        <v>14180</v>
      </c>
      <c r="H6875" s="867" t="s">
        <v>7756</v>
      </c>
      <c r="I6875" s="867" t="s">
        <v>2733</v>
      </c>
      <c r="J6875" s="867" t="s">
        <v>7773</v>
      </c>
      <c r="K6875" s="866">
        <v>1</v>
      </c>
      <c r="L6875" s="866">
        <v>1</v>
      </c>
      <c r="M6875" s="865">
        <v>7995.4079849588661</v>
      </c>
      <c r="N6875" s="866">
        <v>2</v>
      </c>
      <c r="O6875" s="866">
        <v>6</v>
      </c>
      <c r="P6875" s="865">
        <v>45882.9</v>
      </c>
    </row>
    <row r="6876" spans="1:16" ht="33.75" x14ac:dyDescent="0.25">
      <c r="A6876" s="867" t="s">
        <v>7760</v>
      </c>
      <c r="B6876" s="867" t="s">
        <v>3626</v>
      </c>
      <c r="C6876" s="867" t="s">
        <v>3031</v>
      </c>
      <c r="D6876" s="868" t="s">
        <v>7863</v>
      </c>
      <c r="E6876" s="870">
        <v>2500</v>
      </c>
      <c r="F6876" s="869" t="s">
        <v>14179</v>
      </c>
      <c r="G6876" s="868" t="s">
        <v>14178</v>
      </c>
      <c r="H6876" s="867"/>
      <c r="I6876" s="867"/>
      <c r="J6876" s="867"/>
      <c r="K6876" s="866">
        <v>1</v>
      </c>
      <c r="L6876" s="866">
        <v>1</v>
      </c>
      <c r="M6876" s="865">
        <v>2665.1359949862886</v>
      </c>
      <c r="N6876" s="866">
        <v>3</v>
      </c>
      <c r="O6876" s="866">
        <v>6</v>
      </c>
      <c r="P6876" s="865">
        <v>15882.9</v>
      </c>
    </row>
    <row r="6877" spans="1:16" ht="33.75" x14ac:dyDescent="0.25">
      <c r="A6877" s="867" t="s">
        <v>7760</v>
      </c>
      <c r="B6877" s="867" t="s">
        <v>3626</v>
      </c>
      <c r="C6877" s="867" t="s">
        <v>3031</v>
      </c>
      <c r="D6877" s="868" t="s">
        <v>7863</v>
      </c>
      <c r="E6877" s="870">
        <v>2500</v>
      </c>
      <c r="F6877" s="869" t="s">
        <v>14177</v>
      </c>
      <c r="G6877" s="868" t="s">
        <v>14176</v>
      </c>
      <c r="H6877" s="867"/>
      <c r="I6877" s="867"/>
      <c r="J6877" s="867"/>
      <c r="K6877" s="866">
        <v>1</v>
      </c>
      <c r="L6877" s="866">
        <v>1</v>
      </c>
      <c r="M6877" s="865">
        <v>2665.1359949862886</v>
      </c>
      <c r="N6877" s="866">
        <v>2</v>
      </c>
      <c r="O6877" s="866">
        <v>6</v>
      </c>
      <c r="P6877" s="865">
        <v>15882.9</v>
      </c>
    </row>
    <row r="6878" spans="1:16" ht="33.75" x14ac:dyDescent="0.25">
      <c r="A6878" s="867" t="s">
        <v>7760</v>
      </c>
      <c r="B6878" s="867" t="s">
        <v>3626</v>
      </c>
      <c r="C6878" s="867" t="s">
        <v>3031</v>
      </c>
      <c r="D6878" s="868" t="s">
        <v>12881</v>
      </c>
      <c r="E6878" s="870">
        <v>2200</v>
      </c>
      <c r="F6878" s="869" t="s">
        <v>14175</v>
      </c>
      <c r="G6878" s="868" t="s">
        <v>14174</v>
      </c>
      <c r="H6878" s="867" t="s">
        <v>2751</v>
      </c>
      <c r="I6878" s="867" t="s">
        <v>2741</v>
      </c>
      <c r="J6878" s="867" t="s">
        <v>6</v>
      </c>
      <c r="K6878" s="866">
        <v>1</v>
      </c>
      <c r="L6878" s="866">
        <v>1</v>
      </c>
      <c r="M6878" s="865">
        <v>2345.3196755879339</v>
      </c>
      <c r="N6878" s="866">
        <v>2</v>
      </c>
      <c r="O6878" s="866">
        <v>6</v>
      </c>
      <c r="P6878" s="865">
        <v>14082.9</v>
      </c>
    </row>
    <row r="6879" spans="1:16" ht="33.75" x14ac:dyDescent="0.25">
      <c r="A6879" s="867" t="s">
        <v>7760</v>
      </c>
      <c r="B6879" s="867" t="s">
        <v>3626</v>
      </c>
      <c r="C6879" s="867" t="s">
        <v>3031</v>
      </c>
      <c r="D6879" s="868" t="s">
        <v>7863</v>
      </c>
      <c r="E6879" s="870">
        <v>2500</v>
      </c>
      <c r="F6879" s="869" t="s">
        <v>14173</v>
      </c>
      <c r="G6879" s="868" t="s">
        <v>14172</v>
      </c>
      <c r="H6879" s="867"/>
      <c r="I6879" s="867"/>
      <c r="J6879" s="867"/>
      <c r="K6879" s="866">
        <v>1</v>
      </c>
      <c r="L6879" s="866">
        <v>1</v>
      </c>
      <c r="M6879" s="865">
        <v>2665.1359949862886</v>
      </c>
      <c r="N6879" s="866">
        <v>2</v>
      </c>
      <c r="O6879" s="866">
        <v>6</v>
      </c>
      <c r="P6879" s="865">
        <v>15882.9</v>
      </c>
    </row>
    <row r="6880" spans="1:16" ht="33.75" x14ac:dyDescent="0.25">
      <c r="A6880" s="867" t="s">
        <v>7760</v>
      </c>
      <c r="B6880" s="867" t="s">
        <v>3626</v>
      </c>
      <c r="C6880" s="867" t="s">
        <v>3031</v>
      </c>
      <c r="D6880" s="868" t="s">
        <v>7863</v>
      </c>
      <c r="E6880" s="870">
        <v>2500</v>
      </c>
      <c r="F6880" s="869" t="s">
        <v>14171</v>
      </c>
      <c r="G6880" s="868" t="s">
        <v>14170</v>
      </c>
      <c r="H6880" s="867" t="s">
        <v>7796</v>
      </c>
      <c r="I6880" s="867" t="s">
        <v>2676</v>
      </c>
      <c r="J6880" s="867" t="s">
        <v>7783</v>
      </c>
      <c r="K6880" s="866">
        <v>1</v>
      </c>
      <c r="L6880" s="866">
        <v>1</v>
      </c>
      <c r="M6880" s="865">
        <v>2665.1359949862886</v>
      </c>
      <c r="N6880" s="866">
        <v>2</v>
      </c>
      <c r="O6880" s="866">
        <v>6</v>
      </c>
      <c r="P6880" s="865">
        <v>15882.9</v>
      </c>
    </row>
    <row r="6881" spans="1:16" ht="33.75" x14ac:dyDescent="0.25">
      <c r="A6881" s="867" t="s">
        <v>7760</v>
      </c>
      <c r="B6881" s="867" t="s">
        <v>3626</v>
      </c>
      <c r="C6881" s="867" t="s">
        <v>3031</v>
      </c>
      <c r="D6881" s="868" t="s">
        <v>7863</v>
      </c>
      <c r="E6881" s="870">
        <v>2500</v>
      </c>
      <c r="F6881" s="869" t="s">
        <v>14169</v>
      </c>
      <c r="G6881" s="868" t="s">
        <v>14168</v>
      </c>
      <c r="H6881" s="867" t="s">
        <v>7756</v>
      </c>
      <c r="I6881" s="867" t="s">
        <v>2676</v>
      </c>
      <c r="J6881" s="867" t="s">
        <v>7783</v>
      </c>
      <c r="K6881" s="866">
        <v>1</v>
      </c>
      <c r="L6881" s="866">
        <v>1</v>
      </c>
      <c r="M6881" s="865">
        <v>2665.1359949862886</v>
      </c>
      <c r="N6881" s="866">
        <v>2</v>
      </c>
      <c r="O6881" s="866">
        <v>6</v>
      </c>
      <c r="P6881" s="865">
        <v>15882.9</v>
      </c>
    </row>
    <row r="6882" spans="1:16" ht="33.75" x14ac:dyDescent="0.25">
      <c r="A6882" s="867" t="s">
        <v>7760</v>
      </c>
      <c r="B6882" s="867" t="s">
        <v>3626</v>
      </c>
      <c r="C6882" s="867" t="s">
        <v>3031</v>
      </c>
      <c r="D6882" s="868" t="s">
        <v>14167</v>
      </c>
      <c r="E6882" s="870">
        <v>9000</v>
      </c>
      <c r="F6882" s="869" t="s">
        <v>14166</v>
      </c>
      <c r="G6882" s="868" t="s">
        <v>14165</v>
      </c>
      <c r="H6882" s="867" t="s">
        <v>7756</v>
      </c>
      <c r="I6882" s="867" t="s">
        <v>2772</v>
      </c>
      <c r="J6882" s="867" t="s">
        <v>8358</v>
      </c>
      <c r="K6882" s="866">
        <v>1</v>
      </c>
      <c r="L6882" s="866">
        <v>1</v>
      </c>
      <c r="M6882" s="865">
        <v>9594.4895819506382</v>
      </c>
      <c r="N6882" s="866">
        <v>1</v>
      </c>
      <c r="O6882" s="866">
        <v>6</v>
      </c>
      <c r="P6882" s="865">
        <v>54882.9</v>
      </c>
    </row>
    <row r="6883" spans="1:16" ht="33.75" x14ac:dyDescent="0.25">
      <c r="A6883" s="867" t="s">
        <v>7760</v>
      </c>
      <c r="B6883" s="867" t="s">
        <v>3626</v>
      </c>
      <c r="C6883" s="867" t="s">
        <v>3031</v>
      </c>
      <c r="D6883" s="868" t="s">
        <v>7854</v>
      </c>
      <c r="E6883" s="870">
        <v>4200</v>
      </c>
      <c r="F6883" s="869" t="s">
        <v>14164</v>
      </c>
      <c r="G6883" s="868" t="s">
        <v>14163</v>
      </c>
      <c r="H6883" s="867" t="s">
        <v>7756</v>
      </c>
      <c r="I6883" s="867" t="s">
        <v>2703</v>
      </c>
      <c r="J6883" s="867" t="s">
        <v>7800</v>
      </c>
      <c r="K6883" s="866">
        <v>1</v>
      </c>
      <c r="L6883" s="866">
        <v>1</v>
      </c>
      <c r="M6883" s="865">
        <v>4477.4284715769645</v>
      </c>
      <c r="N6883" s="866">
        <v>3</v>
      </c>
      <c r="O6883" s="866">
        <v>6</v>
      </c>
      <c r="P6883" s="865">
        <v>26082.9</v>
      </c>
    </row>
    <row r="6884" spans="1:16" ht="33.75" x14ac:dyDescent="0.25">
      <c r="A6884" s="867" t="s">
        <v>7760</v>
      </c>
      <c r="B6884" s="867" t="s">
        <v>3626</v>
      </c>
      <c r="C6884" s="867" t="s">
        <v>3031</v>
      </c>
      <c r="D6884" s="868" t="s">
        <v>7759</v>
      </c>
      <c r="E6884" s="870">
        <v>2700</v>
      </c>
      <c r="F6884" s="869" t="s">
        <v>14162</v>
      </c>
      <c r="G6884" s="868" t="s">
        <v>14161</v>
      </c>
      <c r="H6884" s="867" t="s">
        <v>7796</v>
      </c>
      <c r="I6884" s="867" t="s">
        <v>4025</v>
      </c>
      <c r="J6884" s="867" t="s">
        <v>9138</v>
      </c>
      <c r="K6884" s="866">
        <v>1</v>
      </c>
      <c r="L6884" s="866">
        <v>1</v>
      </c>
      <c r="M6884" s="865">
        <v>2878.3468745851919</v>
      </c>
      <c r="N6884" s="866">
        <v>2</v>
      </c>
      <c r="O6884" s="866">
        <v>6</v>
      </c>
      <c r="P6884" s="865">
        <v>17082.900000000001</v>
      </c>
    </row>
    <row r="6885" spans="1:16" ht="33.75" x14ac:dyDescent="0.25">
      <c r="A6885" s="867" t="s">
        <v>7760</v>
      </c>
      <c r="B6885" s="867" t="s">
        <v>3626</v>
      </c>
      <c r="C6885" s="867" t="s">
        <v>3031</v>
      </c>
      <c r="D6885" s="868" t="s">
        <v>14160</v>
      </c>
      <c r="E6885" s="870">
        <v>4200</v>
      </c>
      <c r="F6885" s="869" t="s">
        <v>14159</v>
      </c>
      <c r="G6885" s="868" t="s">
        <v>14158</v>
      </c>
      <c r="H6885" s="867" t="s">
        <v>7756</v>
      </c>
      <c r="I6885" s="867" t="s">
        <v>14157</v>
      </c>
      <c r="J6885" s="867" t="s">
        <v>9178</v>
      </c>
      <c r="K6885" s="866">
        <v>1</v>
      </c>
      <c r="L6885" s="866">
        <v>1</v>
      </c>
      <c r="M6885" s="865">
        <v>4477.4284715769645</v>
      </c>
      <c r="N6885" s="866">
        <v>1</v>
      </c>
      <c r="O6885" s="866">
        <v>6</v>
      </c>
      <c r="P6885" s="865">
        <v>26082.9</v>
      </c>
    </row>
    <row r="6886" spans="1:16" ht="33.75" x14ac:dyDescent="0.25">
      <c r="A6886" s="867" t="s">
        <v>7760</v>
      </c>
      <c r="B6886" s="867" t="s">
        <v>3626</v>
      </c>
      <c r="C6886" s="867" t="s">
        <v>3031</v>
      </c>
      <c r="D6886" s="868" t="s">
        <v>7759</v>
      </c>
      <c r="E6886" s="870">
        <v>2700</v>
      </c>
      <c r="F6886" s="869" t="s">
        <v>14156</v>
      </c>
      <c r="G6886" s="868" t="s">
        <v>14155</v>
      </c>
      <c r="H6886" s="867" t="s">
        <v>7796</v>
      </c>
      <c r="I6886" s="867" t="s">
        <v>10308</v>
      </c>
      <c r="J6886" s="867" t="s">
        <v>7821</v>
      </c>
      <c r="K6886" s="866">
        <v>1</v>
      </c>
      <c r="L6886" s="866">
        <v>1</v>
      </c>
      <c r="M6886" s="865">
        <v>2878.3468745851919</v>
      </c>
      <c r="N6886" s="866">
        <v>2</v>
      </c>
      <c r="O6886" s="866">
        <v>6</v>
      </c>
      <c r="P6886" s="865">
        <v>17082.900000000001</v>
      </c>
    </row>
    <row r="6887" spans="1:16" ht="33.75" x14ac:dyDescent="0.25">
      <c r="A6887" s="867" t="s">
        <v>7760</v>
      </c>
      <c r="B6887" s="867" t="s">
        <v>3626</v>
      </c>
      <c r="C6887" s="867" t="s">
        <v>3031</v>
      </c>
      <c r="D6887" s="868" t="s">
        <v>7878</v>
      </c>
      <c r="E6887" s="870">
        <v>4200</v>
      </c>
      <c r="F6887" s="869" t="s">
        <v>14154</v>
      </c>
      <c r="G6887" s="868" t="s">
        <v>14153</v>
      </c>
      <c r="H6887" s="867" t="s">
        <v>7756</v>
      </c>
      <c r="I6887" s="867" t="s">
        <v>9202</v>
      </c>
      <c r="J6887" s="867" t="s">
        <v>7836</v>
      </c>
      <c r="K6887" s="866">
        <v>1</v>
      </c>
      <c r="L6887" s="866">
        <v>1</v>
      </c>
      <c r="M6887" s="865">
        <v>4477.4284715769645</v>
      </c>
      <c r="N6887" s="866">
        <v>2</v>
      </c>
      <c r="O6887" s="866">
        <v>6</v>
      </c>
      <c r="P6887" s="865">
        <v>26082.9</v>
      </c>
    </row>
    <row r="6888" spans="1:16" ht="33.75" x14ac:dyDescent="0.25">
      <c r="A6888" s="867" t="s">
        <v>7760</v>
      </c>
      <c r="B6888" s="867" t="s">
        <v>3626</v>
      </c>
      <c r="C6888" s="867" t="s">
        <v>3031</v>
      </c>
      <c r="D6888" s="868" t="s">
        <v>14148</v>
      </c>
      <c r="E6888" s="870">
        <v>1500</v>
      </c>
      <c r="F6888" s="869" t="s">
        <v>14152</v>
      </c>
      <c r="G6888" s="868" t="s">
        <v>14151</v>
      </c>
      <c r="H6888" s="867" t="s">
        <v>7756</v>
      </c>
      <c r="I6888" s="867" t="s">
        <v>2892</v>
      </c>
      <c r="J6888" s="867" t="s">
        <v>7792</v>
      </c>
      <c r="K6888" s="866">
        <v>1</v>
      </c>
      <c r="L6888" s="866">
        <v>1</v>
      </c>
      <c r="M6888" s="865">
        <v>1599.0815969917733</v>
      </c>
      <c r="N6888" s="866">
        <v>1</v>
      </c>
      <c r="O6888" s="866">
        <v>6</v>
      </c>
      <c r="P6888" s="865">
        <v>9882.9</v>
      </c>
    </row>
    <row r="6889" spans="1:16" ht="33.75" x14ac:dyDescent="0.25">
      <c r="A6889" s="867" t="s">
        <v>7760</v>
      </c>
      <c r="B6889" s="867" t="s">
        <v>3626</v>
      </c>
      <c r="C6889" s="867" t="s">
        <v>3031</v>
      </c>
      <c r="D6889" s="868" t="s">
        <v>7759</v>
      </c>
      <c r="E6889" s="870">
        <v>2700</v>
      </c>
      <c r="F6889" s="869" t="s">
        <v>14150</v>
      </c>
      <c r="G6889" s="868" t="s">
        <v>14149</v>
      </c>
      <c r="H6889" s="867" t="s">
        <v>7796</v>
      </c>
      <c r="I6889" s="867" t="s">
        <v>2733</v>
      </c>
      <c r="J6889" s="867" t="s">
        <v>8383</v>
      </c>
      <c r="K6889" s="866">
        <v>1</v>
      </c>
      <c r="L6889" s="866">
        <v>1</v>
      </c>
      <c r="M6889" s="865">
        <v>2878.3468745851919</v>
      </c>
      <c r="N6889" s="866">
        <v>2</v>
      </c>
      <c r="O6889" s="866">
        <v>6</v>
      </c>
      <c r="P6889" s="865">
        <v>17082.900000000001</v>
      </c>
    </row>
    <row r="6890" spans="1:16" ht="33.75" x14ac:dyDescent="0.25">
      <c r="A6890" s="867" t="s">
        <v>7760</v>
      </c>
      <c r="B6890" s="867" t="s">
        <v>3626</v>
      </c>
      <c r="C6890" s="867" t="s">
        <v>3031</v>
      </c>
      <c r="D6890" s="868" t="s">
        <v>14148</v>
      </c>
      <c r="E6890" s="870">
        <v>1500</v>
      </c>
      <c r="F6890" s="869" t="s">
        <v>14147</v>
      </c>
      <c r="G6890" s="868" t="s">
        <v>14146</v>
      </c>
      <c r="H6890" s="867" t="s">
        <v>7756</v>
      </c>
      <c r="I6890" s="867" t="s">
        <v>2733</v>
      </c>
      <c r="J6890" s="867" t="s">
        <v>8383</v>
      </c>
      <c r="K6890" s="866">
        <v>1</v>
      </c>
      <c r="L6890" s="866">
        <v>1</v>
      </c>
      <c r="M6890" s="865">
        <v>1599.0815969917733</v>
      </c>
      <c r="N6890" s="866">
        <v>1</v>
      </c>
      <c r="O6890" s="866">
        <v>2</v>
      </c>
      <c r="P6890" s="865">
        <v>3294.3</v>
      </c>
    </row>
    <row r="6891" spans="1:16" ht="33.75" x14ac:dyDescent="0.25">
      <c r="A6891" s="867" t="s">
        <v>7760</v>
      </c>
      <c r="B6891" s="867" t="s">
        <v>3626</v>
      </c>
      <c r="C6891" s="867" t="s">
        <v>3031</v>
      </c>
      <c r="D6891" s="868" t="s">
        <v>8073</v>
      </c>
      <c r="E6891" s="870">
        <v>2500</v>
      </c>
      <c r="F6891" s="869" t="s">
        <v>14145</v>
      </c>
      <c r="G6891" s="868" t="s">
        <v>14144</v>
      </c>
      <c r="H6891" s="867" t="s">
        <v>7756</v>
      </c>
      <c r="I6891" s="867" t="s">
        <v>3252</v>
      </c>
      <c r="J6891" s="867" t="s">
        <v>7773</v>
      </c>
      <c r="K6891" s="866">
        <v>1</v>
      </c>
      <c r="L6891" s="866">
        <v>1</v>
      </c>
      <c r="M6891" s="865">
        <v>2665.1359949862886</v>
      </c>
      <c r="N6891" s="866">
        <v>2</v>
      </c>
      <c r="O6891" s="866">
        <v>6</v>
      </c>
      <c r="P6891" s="865">
        <v>15882.9</v>
      </c>
    </row>
    <row r="6892" spans="1:16" ht="33.75" x14ac:dyDescent="0.25">
      <c r="A6892" s="867" t="s">
        <v>7760</v>
      </c>
      <c r="B6892" s="867" t="s">
        <v>3626</v>
      </c>
      <c r="C6892" s="867" t="s">
        <v>3031</v>
      </c>
      <c r="D6892" s="868" t="s">
        <v>7776</v>
      </c>
      <c r="E6892" s="870">
        <v>4200</v>
      </c>
      <c r="F6892" s="869" t="s">
        <v>14143</v>
      </c>
      <c r="G6892" s="868" t="s">
        <v>14142</v>
      </c>
      <c r="H6892" s="867" t="s">
        <v>7756</v>
      </c>
      <c r="I6892" s="867" t="s">
        <v>2892</v>
      </c>
      <c r="J6892" s="867" t="s">
        <v>9138</v>
      </c>
      <c r="K6892" s="866">
        <v>1</v>
      </c>
      <c r="L6892" s="866">
        <v>1</v>
      </c>
      <c r="M6892" s="865">
        <v>4477.4284715769645</v>
      </c>
      <c r="N6892" s="866">
        <v>2</v>
      </c>
      <c r="O6892" s="866">
        <v>6</v>
      </c>
      <c r="P6892" s="865">
        <v>26082.9</v>
      </c>
    </row>
    <row r="6893" spans="1:16" ht="33.75" x14ac:dyDescent="0.25">
      <c r="A6893" s="867" t="s">
        <v>7760</v>
      </c>
      <c r="B6893" s="867" t="s">
        <v>3626</v>
      </c>
      <c r="C6893" s="867" t="s">
        <v>3031</v>
      </c>
      <c r="D6893" s="868" t="s">
        <v>8292</v>
      </c>
      <c r="E6893" s="870">
        <v>1500</v>
      </c>
      <c r="F6893" s="869" t="s">
        <v>14141</v>
      </c>
      <c r="G6893" s="868" t="s">
        <v>14140</v>
      </c>
      <c r="H6893" s="867" t="s">
        <v>7796</v>
      </c>
      <c r="I6893" s="867" t="s">
        <v>2786</v>
      </c>
      <c r="J6893" s="867" t="s">
        <v>7891</v>
      </c>
      <c r="K6893" s="866">
        <v>1</v>
      </c>
      <c r="L6893" s="866">
        <v>1</v>
      </c>
      <c r="M6893" s="865">
        <v>1599.0815969917733</v>
      </c>
      <c r="N6893" s="866">
        <v>1</v>
      </c>
      <c r="O6893" s="866">
        <v>6</v>
      </c>
      <c r="P6893" s="865">
        <v>9882.9</v>
      </c>
    </row>
    <row r="6894" spans="1:16" ht="33.75" x14ac:dyDescent="0.25">
      <c r="A6894" s="867" t="s">
        <v>7760</v>
      </c>
      <c r="B6894" s="867" t="s">
        <v>3626</v>
      </c>
      <c r="C6894" s="867" t="s">
        <v>3031</v>
      </c>
      <c r="D6894" s="868" t="s">
        <v>7759</v>
      </c>
      <c r="E6894" s="870">
        <v>2700</v>
      </c>
      <c r="F6894" s="869" t="s">
        <v>14139</v>
      </c>
      <c r="G6894" s="868" t="s">
        <v>14138</v>
      </c>
      <c r="H6894" s="867" t="s">
        <v>7796</v>
      </c>
      <c r="I6894" s="867" t="s">
        <v>2676</v>
      </c>
      <c r="J6894" s="867" t="s">
        <v>7881</v>
      </c>
      <c r="K6894" s="866">
        <v>1</v>
      </c>
      <c r="L6894" s="866">
        <v>1</v>
      </c>
      <c r="M6894" s="865">
        <v>2878.3468745851919</v>
      </c>
      <c r="N6894" s="866">
        <v>2</v>
      </c>
      <c r="O6894" s="866">
        <v>6</v>
      </c>
      <c r="P6894" s="865">
        <v>17082.900000000001</v>
      </c>
    </row>
    <row r="6895" spans="1:16" ht="33.75" x14ac:dyDescent="0.25">
      <c r="A6895" s="867" t="s">
        <v>7760</v>
      </c>
      <c r="B6895" s="867" t="s">
        <v>3626</v>
      </c>
      <c r="C6895" s="867" t="s">
        <v>3031</v>
      </c>
      <c r="D6895" s="868" t="s">
        <v>7759</v>
      </c>
      <c r="E6895" s="870">
        <v>2700</v>
      </c>
      <c r="F6895" s="869" t="s">
        <v>14137</v>
      </c>
      <c r="G6895" s="868" t="s">
        <v>14136</v>
      </c>
      <c r="H6895" s="867"/>
      <c r="I6895" s="867"/>
      <c r="J6895" s="867"/>
      <c r="K6895" s="866">
        <v>1</v>
      </c>
      <c r="L6895" s="866">
        <v>1</v>
      </c>
      <c r="M6895" s="865">
        <v>2878.3468745851919</v>
      </c>
      <c r="N6895" s="866">
        <v>2</v>
      </c>
      <c r="O6895" s="866">
        <v>6</v>
      </c>
      <c r="P6895" s="865">
        <v>17082.900000000001</v>
      </c>
    </row>
    <row r="6896" spans="1:16" ht="33.75" x14ac:dyDescent="0.25">
      <c r="A6896" s="867" t="s">
        <v>7760</v>
      </c>
      <c r="B6896" s="867" t="s">
        <v>3626</v>
      </c>
      <c r="C6896" s="867" t="s">
        <v>3031</v>
      </c>
      <c r="D6896" s="868" t="s">
        <v>7863</v>
      </c>
      <c r="E6896" s="870">
        <v>2500</v>
      </c>
      <c r="F6896" s="869" t="s">
        <v>14135</v>
      </c>
      <c r="G6896" s="868" t="s">
        <v>14134</v>
      </c>
      <c r="H6896" s="867" t="s">
        <v>7756</v>
      </c>
      <c r="I6896" s="867" t="s">
        <v>2892</v>
      </c>
      <c r="J6896" s="867" t="s">
        <v>9053</v>
      </c>
      <c r="K6896" s="866">
        <v>1</v>
      </c>
      <c r="L6896" s="866">
        <v>1</v>
      </c>
      <c r="M6896" s="865">
        <v>2665.1359949862886</v>
      </c>
      <c r="N6896" s="866">
        <v>2</v>
      </c>
      <c r="O6896" s="866">
        <v>6</v>
      </c>
      <c r="P6896" s="865">
        <v>15882.9</v>
      </c>
    </row>
    <row r="6897" spans="1:16" ht="33.75" x14ac:dyDescent="0.25">
      <c r="A6897" s="867" t="s">
        <v>7760</v>
      </c>
      <c r="B6897" s="867" t="s">
        <v>3626</v>
      </c>
      <c r="C6897" s="867" t="s">
        <v>3031</v>
      </c>
      <c r="D6897" s="868" t="s">
        <v>7854</v>
      </c>
      <c r="E6897" s="870">
        <v>4200</v>
      </c>
      <c r="F6897" s="869" t="s">
        <v>14133</v>
      </c>
      <c r="G6897" s="868" t="s">
        <v>14132</v>
      </c>
      <c r="H6897" s="867" t="s">
        <v>7796</v>
      </c>
      <c r="I6897" s="867" t="s">
        <v>5168</v>
      </c>
      <c r="J6897" s="867" t="s">
        <v>7800</v>
      </c>
      <c r="K6897" s="866">
        <v>0</v>
      </c>
      <c r="L6897" s="866">
        <v>0</v>
      </c>
      <c r="M6897" s="865">
        <v>0</v>
      </c>
      <c r="N6897" s="866">
        <v>3</v>
      </c>
      <c r="O6897" s="866">
        <v>5</v>
      </c>
      <c r="P6897" s="865">
        <v>21735.75</v>
      </c>
    </row>
    <row r="6898" spans="1:16" ht="33.75" x14ac:dyDescent="0.25">
      <c r="A6898" s="867" t="s">
        <v>7760</v>
      </c>
      <c r="B6898" s="867" t="s">
        <v>3626</v>
      </c>
      <c r="C6898" s="867" t="s">
        <v>3031</v>
      </c>
      <c r="D6898" s="868" t="s">
        <v>7863</v>
      </c>
      <c r="E6898" s="870">
        <v>2500</v>
      </c>
      <c r="F6898" s="869" t="s">
        <v>14131</v>
      </c>
      <c r="G6898" s="868" t="s">
        <v>14130</v>
      </c>
      <c r="H6898" s="867"/>
      <c r="I6898" s="867"/>
      <c r="J6898" s="867"/>
      <c r="K6898" s="866">
        <v>0</v>
      </c>
      <c r="L6898" s="866">
        <v>0</v>
      </c>
      <c r="M6898" s="865">
        <v>0</v>
      </c>
      <c r="N6898" s="866">
        <v>3</v>
      </c>
      <c r="O6898" s="866">
        <v>5</v>
      </c>
      <c r="P6898" s="865">
        <v>13235.75</v>
      </c>
    </row>
    <row r="6899" spans="1:16" ht="33.75" x14ac:dyDescent="0.25">
      <c r="A6899" s="867" t="s">
        <v>7760</v>
      </c>
      <c r="B6899" s="867" t="s">
        <v>3626</v>
      </c>
      <c r="C6899" s="867" t="s">
        <v>3031</v>
      </c>
      <c r="D6899" s="868" t="s">
        <v>7863</v>
      </c>
      <c r="E6899" s="870">
        <v>2500</v>
      </c>
      <c r="F6899" s="869" t="s">
        <v>14129</v>
      </c>
      <c r="G6899" s="868" t="s">
        <v>14128</v>
      </c>
      <c r="H6899" s="867" t="s">
        <v>7796</v>
      </c>
      <c r="I6899" s="867" t="s">
        <v>7822</v>
      </c>
      <c r="J6899" s="867" t="s">
        <v>8142</v>
      </c>
      <c r="K6899" s="866">
        <v>0</v>
      </c>
      <c r="L6899" s="866">
        <v>0</v>
      </c>
      <c r="M6899" s="865">
        <v>0</v>
      </c>
      <c r="N6899" s="866">
        <v>3</v>
      </c>
      <c r="O6899" s="866">
        <v>5</v>
      </c>
      <c r="P6899" s="865">
        <v>13235.75</v>
      </c>
    </row>
    <row r="6900" spans="1:16" ht="33.75" x14ac:dyDescent="0.25">
      <c r="A6900" s="867" t="s">
        <v>7760</v>
      </c>
      <c r="B6900" s="867" t="s">
        <v>3626</v>
      </c>
      <c r="C6900" s="867" t="s">
        <v>3031</v>
      </c>
      <c r="D6900" s="868" t="s">
        <v>7863</v>
      </c>
      <c r="E6900" s="870">
        <v>2500</v>
      </c>
      <c r="F6900" s="869" t="s">
        <v>14127</v>
      </c>
      <c r="G6900" s="868" t="s">
        <v>14126</v>
      </c>
      <c r="H6900" s="867" t="s">
        <v>7756</v>
      </c>
      <c r="I6900" s="867" t="s">
        <v>2703</v>
      </c>
      <c r="J6900" s="867" t="s">
        <v>8342</v>
      </c>
      <c r="K6900" s="866">
        <v>0</v>
      </c>
      <c r="L6900" s="866">
        <v>0</v>
      </c>
      <c r="M6900" s="865">
        <v>0</v>
      </c>
      <c r="N6900" s="866">
        <v>3</v>
      </c>
      <c r="O6900" s="866">
        <v>5</v>
      </c>
      <c r="P6900" s="865">
        <v>13235.75</v>
      </c>
    </row>
    <row r="6901" spans="1:16" ht="33.75" x14ac:dyDescent="0.25">
      <c r="A6901" s="867" t="s">
        <v>7760</v>
      </c>
      <c r="B6901" s="867" t="s">
        <v>3626</v>
      </c>
      <c r="C6901" s="867" t="s">
        <v>3031</v>
      </c>
      <c r="D6901" s="868" t="s">
        <v>7863</v>
      </c>
      <c r="E6901" s="870">
        <v>2500</v>
      </c>
      <c r="F6901" s="869" t="s">
        <v>14125</v>
      </c>
      <c r="G6901" s="868" t="s">
        <v>14124</v>
      </c>
      <c r="H6901" s="867" t="s">
        <v>7796</v>
      </c>
      <c r="I6901" s="867" t="s">
        <v>7822</v>
      </c>
      <c r="J6901" s="867" t="s">
        <v>7881</v>
      </c>
      <c r="K6901" s="866">
        <v>0</v>
      </c>
      <c r="L6901" s="866">
        <v>0</v>
      </c>
      <c r="M6901" s="865">
        <v>0</v>
      </c>
      <c r="N6901" s="866">
        <v>3</v>
      </c>
      <c r="O6901" s="866">
        <v>5</v>
      </c>
      <c r="P6901" s="865">
        <v>13235.75</v>
      </c>
    </row>
    <row r="6902" spans="1:16" ht="33.75" x14ac:dyDescent="0.25">
      <c r="A6902" s="867" t="s">
        <v>7760</v>
      </c>
      <c r="B6902" s="867" t="s">
        <v>3626</v>
      </c>
      <c r="C6902" s="867" t="s">
        <v>3031</v>
      </c>
      <c r="D6902" s="868" t="s">
        <v>7863</v>
      </c>
      <c r="E6902" s="870">
        <v>2500</v>
      </c>
      <c r="F6902" s="869" t="s">
        <v>14123</v>
      </c>
      <c r="G6902" s="868" t="s">
        <v>14122</v>
      </c>
      <c r="H6902" s="867" t="s">
        <v>7796</v>
      </c>
      <c r="I6902" s="867" t="s">
        <v>2722</v>
      </c>
      <c r="J6902" s="867" t="s">
        <v>7988</v>
      </c>
      <c r="K6902" s="866">
        <v>0</v>
      </c>
      <c r="L6902" s="866">
        <v>0</v>
      </c>
      <c r="M6902" s="865">
        <v>0</v>
      </c>
      <c r="N6902" s="866">
        <v>3</v>
      </c>
      <c r="O6902" s="866">
        <v>5</v>
      </c>
      <c r="P6902" s="865">
        <v>13235.75</v>
      </c>
    </row>
    <row r="6903" spans="1:16" ht="33.75" x14ac:dyDescent="0.25">
      <c r="A6903" s="867" t="s">
        <v>7760</v>
      </c>
      <c r="B6903" s="867" t="s">
        <v>3626</v>
      </c>
      <c r="C6903" s="867" t="s">
        <v>3031</v>
      </c>
      <c r="D6903" s="868" t="s">
        <v>7863</v>
      </c>
      <c r="E6903" s="870">
        <v>2500</v>
      </c>
      <c r="F6903" s="869" t="s">
        <v>14121</v>
      </c>
      <c r="G6903" s="868" t="s">
        <v>14120</v>
      </c>
      <c r="H6903" s="867" t="s">
        <v>7796</v>
      </c>
      <c r="I6903" s="867" t="s">
        <v>2676</v>
      </c>
      <c r="J6903" s="867" t="s">
        <v>9624</v>
      </c>
      <c r="K6903" s="866">
        <v>0</v>
      </c>
      <c r="L6903" s="866">
        <v>0</v>
      </c>
      <c r="M6903" s="865">
        <v>0</v>
      </c>
      <c r="N6903" s="866">
        <v>3</v>
      </c>
      <c r="O6903" s="866">
        <v>5</v>
      </c>
      <c r="P6903" s="865">
        <v>13235.75</v>
      </c>
    </row>
    <row r="6904" spans="1:16" ht="33.75" x14ac:dyDescent="0.25">
      <c r="A6904" s="867" t="s">
        <v>7760</v>
      </c>
      <c r="B6904" s="867" t="s">
        <v>3626</v>
      </c>
      <c r="C6904" s="867" t="s">
        <v>3031</v>
      </c>
      <c r="D6904" s="868" t="s">
        <v>7854</v>
      </c>
      <c r="E6904" s="870">
        <v>4200</v>
      </c>
      <c r="F6904" s="869" t="s">
        <v>14119</v>
      </c>
      <c r="G6904" s="868" t="s">
        <v>14118</v>
      </c>
      <c r="H6904" s="867" t="s">
        <v>7796</v>
      </c>
      <c r="I6904" s="867" t="s">
        <v>2676</v>
      </c>
      <c r="J6904" s="867" t="s">
        <v>8142</v>
      </c>
      <c r="K6904" s="866">
        <v>0</v>
      </c>
      <c r="L6904" s="866">
        <v>0</v>
      </c>
      <c r="M6904" s="865">
        <v>0</v>
      </c>
      <c r="N6904" s="866">
        <v>3</v>
      </c>
      <c r="O6904" s="866">
        <v>5</v>
      </c>
      <c r="P6904" s="865">
        <v>21735.75</v>
      </c>
    </row>
    <row r="6905" spans="1:16" ht="33.75" x14ac:dyDescent="0.25">
      <c r="A6905" s="867" t="s">
        <v>7760</v>
      </c>
      <c r="B6905" s="867" t="s">
        <v>3626</v>
      </c>
      <c r="C6905" s="867" t="s">
        <v>3031</v>
      </c>
      <c r="D6905" s="868" t="s">
        <v>7863</v>
      </c>
      <c r="E6905" s="870">
        <v>2500</v>
      </c>
      <c r="F6905" s="869" t="s">
        <v>14117</v>
      </c>
      <c r="G6905" s="868" t="s">
        <v>14116</v>
      </c>
      <c r="H6905" s="867"/>
      <c r="I6905" s="867"/>
      <c r="J6905" s="867"/>
      <c r="K6905" s="866">
        <v>0</v>
      </c>
      <c r="L6905" s="866">
        <v>0</v>
      </c>
      <c r="M6905" s="865">
        <v>0</v>
      </c>
      <c r="N6905" s="866">
        <v>3</v>
      </c>
      <c r="O6905" s="866">
        <v>5</v>
      </c>
      <c r="P6905" s="865">
        <v>13235.75</v>
      </c>
    </row>
    <row r="6906" spans="1:16" ht="33.75" x14ac:dyDescent="0.25">
      <c r="A6906" s="867" t="s">
        <v>7760</v>
      </c>
      <c r="B6906" s="867" t="s">
        <v>3626</v>
      </c>
      <c r="C6906" s="867" t="s">
        <v>3031</v>
      </c>
      <c r="D6906" s="868" t="s">
        <v>7854</v>
      </c>
      <c r="E6906" s="870">
        <v>4200</v>
      </c>
      <c r="F6906" s="869" t="s">
        <v>14115</v>
      </c>
      <c r="G6906" s="868" t="s">
        <v>14114</v>
      </c>
      <c r="H6906" s="867" t="s">
        <v>7756</v>
      </c>
      <c r="I6906" s="867" t="s">
        <v>2700</v>
      </c>
      <c r="J6906" s="867" t="s">
        <v>7894</v>
      </c>
      <c r="K6906" s="866">
        <v>0</v>
      </c>
      <c r="L6906" s="866">
        <v>0</v>
      </c>
      <c r="M6906" s="865">
        <v>0</v>
      </c>
      <c r="N6906" s="866">
        <v>3</v>
      </c>
      <c r="O6906" s="866">
        <v>5</v>
      </c>
      <c r="P6906" s="865">
        <v>21735.75</v>
      </c>
    </row>
    <row r="6907" spans="1:16" ht="33.75" x14ac:dyDescent="0.25">
      <c r="A6907" s="867" t="s">
        <v>7760</v>
      </c>
      <c r="B6907" s="867" t="s">
        <v>3626</v>
      </c>
      <c r="C6907" s="867" t="s">
        <v>3031</v>
      </c>
      <c r="D6907" s="868" t="s">
        <v>7854</v>
      </c>
      <c r="E6907" s="870">
        <v>4200</v>
      </c>
      <c r="F6907" s="869" t="s">
        <v>14113</v>
      </c>
      <c r="G6907" s="868" t="s">
        <v>14112</v>
      </c>
      <c r="H6907" s="867" t="s">
        <v>7756</v>
      </c>
      <c r="I6907" s="867" t="s">
        <v>2703</v>
      </c>
      <c r="J6907" s="867" t="s">
        <v>8342</v>
      </c>
      <c r="K6907" s="866">
        <v>0</v>
      </c>
      <c r="L6907" s="866">
        <v>0</v>
      </c>
      <c r="M6907" s="865">
        <v>0</v>
      </c>
      <c r="N6907" s="866">
        <v>3</v>
      </c>
      <c r="O6907" s="866">
        <v>5</v>
      </c>
      <c r="P6907" s="865">
        <v>21735.75</v>
      </c>
    </row>
    <row r="6908" spans="1:16" ht="33.75" x14ac:dyDescent="0.25">
      <c r="A6908" s="867" t="s">
        <v>7760</v>
      </c>
      <c r="B6908" s="867" t="s">
        <v>3626</v>
      </c>
      <c r="C6908" s="867" t="s">
        <v>3031</v>
      </c>
      <c r="D6908" s="868" t="s">
        <v>7863</v>
      </c>
      <c r="E6908" s="870">
        <v>2500</v>
      </c>
      <c r="F6908" s="869" t="s">
        <v>14111</v>
      </c>
      <c r="G6908" s="868" t="s">
        <v>14110</v>
      </c>
      <c r="H6908" s="867"/>
      <c r="I6908" s="867"/>
      <c r="J6908" s="867"/>
      <c r="K6908" s="866">
        <v>0</v>
      </c>
      <c r="L6908" s="866">
        <v>0</v>
      </c>
      <c r="M6908" s="865">
        <v>0</v>
      </c>
      <c r="N6908" s="866">
        <v>3</v>
      </c>
      <c r="O6908" s="866">
        <v>5</v>
      </c>
      <c r="P6908" s="865">
        <v>13235.75</v>
      </c>
    </row>
    <row r="6909" spans="1:16" x14ac:dyDescent="0.25">
      <c r="A6909" s="1772" t="s">
        <v>2848</v>
      </c>
      <c r="B6909" s="1772"/>
      <c r="C6909" s="1772"/>
      <c r="D6909" s="1772"/>
      <c r="E6909" s="1772"/>
      <c r="F6909" s="1772" t="s">
        <v>378</v>
      </c>
      <c r="G6909" s="1772"/>
      <c r="H6909" s="1772"/>
      <c r="I6909" s="1772"/>
      <c r="J6909" s="1772"/>
      <c r="K6909" s="1771" t="s">
        <v>2847</v>
      </c>
      <c r="L6909" s="1771"/>
      <c r="M6909" s="1771"/>
      <c r="N6909" s="1771" t="s">
        <v>2846</v>
      </c>
      <c r="O6909" s="1771"/>
      <c r="P6909" s="1771"/>
    </row>
    <row r="6910" spans="1:16" ht="69.75" x14ac:dyDescent="0.25">
      <c r="A6910" s="1535" t="s">
        <v>2845</v>
      </c>
      <c r="B6910" s="1535" t="s">
        <v>5</v>
      </c>
      <c r="C6910" s="1535" t="s">
        <v>2844</v>
      </c>
      <c r="D6910" s="1535" t="s">
        <v>2843</v>
      </c>
      <c r="E6910" s="1536" t="s">
        <v>2842</v>
      </c>
      <c r="F6910" s="1537" t="s">
        <v>2841</v>
      </c>
      <c r="G6910" s="1540" t="s">
        <v>2840</v>
      </c>
      <c r="H6910" s="1535" t="s">
        <v>2839</v>
      </c>
      <c r="I6910" s="1535" t="s">
        <v>2838</v>
      </c>
      <c r="J6910" s="1535" t="s">
        <v>2837</v>
      </c>
      <c r="K6910" s="1538" t="s">
        <v>2836</v>
      </c>
      <c r="L6910" s="1538" t="s">
        <v>2835</v>
      </c>
      <c r="M6910" s="1539" t="s">
        <v>2834</v>
      </c>
      <c r="N6910" s="1538" t="s">
        <v>2836</v>
      </c>
      <c r="O6910" s="1538" t="s">
        <v>2835</v>
      </c>
      <c r="P6910" s="1539" t="s">
        <v>2834</v>
      </c>
    </row>
    <row r="6911" spans="1:16" ht="33.75" x14ac:dyDescent="0.25">
      <c r="A6911" s="867" t="s">
        <v>7760</v>
      </c>
      <c r="B6911" s="867" t="s">
        <v>3626</v>
      </c>
      <c r="C6911" s="867" t="s">
        <v>3031</v>
      </c>
      <c r="D6911" s="868" t="s">
        <v>7863</v>
      </c>
      <c r="E6911" s="870">
        <v>2500</v>
      </c>
      <c r="F6911" s="869" t="s">
        <v>14109</v>
      </c>
      <c r="G6911" s="868" t="s">
        <v>14108</v>
      </c>
      <c r="H6911" s="867"/>
      <c r="I6911" s="867"/>
      <c r="J6911" s="867"/>
      <c r="K6911" s="866">
        <v>0</v>
      </c>
      <c r="L6911" s="866">
        <v>0</v>
      </c>
      <c r="M6911" s="865">
        <v>0</v>
      </c>
      <c r="N6911" s="866">
        <v>3</v>
      </c>
      <c r="O6911" s="866">
        <v>5</v>
      </c>
      <c r="P6911" s="865">
        <v>13235.75</v>
      </c>
    </row>
    <row r="6912" spans="1:16" ht="33.75" x14ac:dyDescent="0.25">
      <c r="A6912" s="867" t="s">
        <v>7760</v>
      </c>
      <c r="B6912" s="867" t="s">
        <v>3626</v>
      </c>
      <c r="C6912" s="867" t="s">
        <v>3031</v>
      </c>
      <c r="D6912" s="868" t="s">
        <v>7854</v>
      </c>
      <c r="E6912" s="870">
        <v>4200</v>
      </c>
      <c r="F6912" s="869" t="s">
        <v>14107</v>
      </c>
      <c r="G6912" s="868" t="s">
        <v>14106</v>
      </c>
      <c r="H6912" s="867" t="s">
        <v>7796</v>
      </c>
      <c r="I6912" s="867" t="s">
        <v>2722</v>
      </c>
      <c r="J6912" s="867" t="s">
        <v>10052</v>
      </c>
      <c r="K6912" s="866">
        <v>0</v>
      </c>
      <c r="L6912" s="866">
        <v>0</v>
      </c>
      <c r="M6912" s="865">
        <v>0</v>
      </c>
      <c r="N6912" s="866">
        <v>3</v>
      </c>
      <c r="O6912" s="866">
        <v>5</v>
      </c>
      <c r="P6912" s="865">
        <v>21735.75</v>
      </c>
    </row>
    <row r="6913" spans="1:16" ht="33.75" x14ac:dyDescent="0.25">
      <c r="A6913" s="867" t="s">
        <v>7760</v>
      </c>
      <c r="B6913" s="867" t="s">
        <v>3626</v>
      </c>
      <c r="C6913" s="867" t="s">
        <v>3031</v>
      </c>
      <c r="D6913" s="868" t="s">
        <v>7863</v>
      </c>
      <c r="E6913" s="870">
        <v>2500</v>
      </c>
      <c r="F6913" s="869" t="s">
        <v>14105</v>
      </c>
      <c r="G6913" s="868" t="s">
        <v>14104</v>
      </c>
      <c r="H6913" s="867" t="s">
        <v>7796</v>
      </c>
      <c r="I6913" s="867" t="s">
        <v>2745</v>
      </c>
      <c r="J6913" s="867" t="s">
        <v>8178</v>
      </c>
      <c r="K6913" s="866">
        <v>0</v>
      </c>
      <c r="L6913" s="866">
        <v>0</v>
      </c>
      <c r="M6913" s="865">
        <v>0</v>
      </c>
      <c r="N6913" s="866">
        <v>3</v>
      </c>
      <c r="O6913" s="866">
        <v>5</v>
      </c>
      <c r="P6913" s="865">
        <v>13235.75</v>
      </c>
    </row>
    <row r="6914" spans="1:16" ht="33.75" x14ac:dyDescent="0.25">
      <c r="A6914" s="867" t="s">
        <v>7760</v>
      </c>
      <c r="B6914" s="867" t="s">
        <v>3626</v>
      </c>
      <c r="C6914" s="867" t="s">
        <v>3031</v>
      </c>
      <c r="D6914" s="868" t="s">
        <v>7863</v>
      </c>
      <c r="E6914" s="870">
        <v>2500</v>
      </c>
      <c r="F6914" s="869" t="s">
        <v>14103</v>
      </c>
      <c r="G6914" s="868" t="s">
        <v>14102</v>
      </c>
      <c r="H6914" s="867" t="s">
        <v>7796</v>
      </c>
      <c r="I6914" s="867" t="s">
        <v>13846</v>
      </c>
      <c r="J6914" s="867" t="s">
        <v>8314</v>
      </c>
      <c r="K6914" s="866">
        <v>0</v>
      </c>
      <c r="L6914" s="866">
        <v>0</v>
      </c>
      <c r="M6914" s="865">
        <v>0</v>
      </c>
      <c r="N6914" s="866">
        <v>3</v>
      </c>
      <c r="O6914" s="866">
        <v>5</v>
      </c>
      <c r="P6914" s="865">
        <v>13235.75</v>
      </c>
    </row>
    <row r="6915" spans="1:16" ht="33.75" x14ac:dyDescent="0.25">
      <c r="A6915" s="867" t="s">
        <v>7760</v>
      </c>
      <c r="B6915" s="867" t="s">
        <v>3626</v>
      </c>
      <c r="C6915" s="867" t="s">
        <v>3031</v>
      </c>
      <c r="D6915" s="868" t="s">
        <v>7863</v>
      </c>
      <c r="E6915" s="870">
        <v>2500</v>
      </c>
      <c r="F6915" s="869" t="s">
        <v>14101</v>
      </c>
      <c r="G6915" s="868" t="s">
        <v>14100</v>
      </c>
      <c r="H6915" s="867" t="s">
        <v>7756</v>
      </c>
      <c r="I6915" s="867" t="s">
        <v>2685</v>
      </c>
      <c r="J6915" s="867" t="s">
        <v>7894</v>
      </c>
      <c r="K6915" s="866">
        <v>0</v>
      </c>
      <c r="L6915" s="866">
        <v>0</v>
      </c>
      <c r="M6915" s="865">
        <v>0</v>
      </c>
      <c r="N6915" s="866">
        <v>3</v>
      </c>
      <c r="O6915" s="866">
        <v>5</v>
      </c>
      <c r="P6915" s="865">
        <v>13235.75</v>
      </c>
    </row>
    <row r="6916" spans="1:16" ht="33.75" x14ac:dyDescent="0.25">
      <c r="A6916" s="867" t="s">
        <v>7760</v>
      </c>
      <c r="B6916" s="867" t="s">
        <v>3626</v>
      </c>
      <c r="C6916" s="867" t="s">
        <v>3031</v>
      </c>
      <c r="D6916" s="868" t="s">
        <v>7863</v>
      </c>
      <c r="E6916" s="870">
        <v>2500</v>
      </c>
      <c r="F6916" s="869" t="s">
        <v>14099</v>
      </c>
      <c r="G6916" s="868" t="s">
        <v>14098</v>
      </c>
      <c r="H6916" s="867"/>
      <c r="I6916" s="867"/>
      <c r="J6916" s="867"/>
      <c r="K6916" s="866">
        <v>0</v>
      </c>
      <c r="L6916" s="866">
        <v>0</v>
      </c>
      <c r="M6916" s="865">
        <v>0</v>
      </c>
      <c r="N6916" s="866">
        <v>3</v>
      </c>
      <c r="O6916" s="866">
        <v>5</v>
      </c>
      <c r="P6916" s="865">
        <v>13235.75</v>
      </c>
    </row>
    <row r="6917" spans="1:16" ht="33.75" x14ac:dyDescent="0.25">
      <c r="A6917" s="867" t="s">
        <v>7760</v>
      </c>
      <c r="B6917" s="867" t="s">
        <v>3626</v>
      </c>
      <c r="C6917" s="867" t="s">
        <v>3031</v>
      </c>
      <c r="D6917" s="868" t="s">
        <v>7863</v>
      </c>
      <c r="E6917" s="870">
        <v>2500</v>
      </c>
      <c r="F6917" s="869" t="s">
        <v>14097</v>
      </c>
      <c r="G6917" s="868" t="s">
        <v>14096</v>
      </c>
      <c r="H6917" s="867" t="s">
        <v>7756</v>
      </c>
      <c r="I6917" s="867" t="s">
        <v>2892</v>
      </c>
      <c r="J6917" s="867" t="s">
        <v>9138</v>
      </c>
      <c r="K6917" s="866">
        <v>0</v>
      </c>
      <c r="L6917" s="866">
        <v>0</v>
      </c>
      <c r="M6917" s="865">
        <v>0</v>
      </c>
      <c r="N6917" s="866">
        <v>3</v>
      </c>
      <c r="O6917" s="866">
        <v>5</v>
      </c>
      <c r="P6917" s="865">
        <v>13235.75</v>
      </c>
    </row>
    <row r="6918" spans="1:16" ht="33.75" x14ac:dyDescent="0.25">
      <c r="A6918" s="867" t="s">
        <v>7760</v>
      </c>
      <c r="B6918" s="867" t="s">
        <v>3626</v>
      </c>
      <c r="C6918" s="867" t="s">
        <v>3031</v>
      </c>
      <c r="D6918" s="868" t="s">
        <v>7863</v>
      </c>
      <c r="E6918" s="870">
        <v>2500</v>
      </c>
      <c r="F6918" s="869" t="s">
        <v>14095</v>
      </c>
      <c r="G6918" s="868" t="s">
        <v>14094</v>
      </c>
      <c r="H6918" s="867" t="s">
        <v>7796</v>
      </c>
      <c r="I6918" s="867" t="s">
        <v>2745</v>
      </c>
      <c r="J6918" s="867" t="s">
        <v>7783</v>
      </c>
      <c r="K6918" s="866">
        <v>0</v>
      </c>
      <c r="L6918" s="866">
        <v>0</v>
      </c>
      <c r="M6918" s="865">
        <v>0</v>
      </c>
      <c r="N6918" s="866">
        <v>3</v>
      </c>
      <c r="O6918" s="866">
        <v>5</v>
      </c>
      <c r="P6918" s="865">
        <v>13235.75</v>
      </c>
    </row>
    <row r="6919" spans="1:16" ht="33.75" x14ac:dyDescent="0.25">
      <c r="A6919" s="867" t="s">
        <v>7760</v>
      </c>
      <c r="B6919" s="867" t="s">
        <v>3626</v>
      </c>
      <c r="C6919" s="867" t="s">
        <v>3031</v>
      </c>
      <c r="D6919" s="868" t="s">
        <v>7863</v>
      </c>
      <c r="E6919" s="870">
        <v>2500</v>
      </c>
      <c r="F6919" s="869" t="s">
        <v>14093</v>
      </c>
      <c r="G6919" s="868" t="s">
        <v>14092</v>
      </c>
      <c r="H6919" s="867" t="s">
        <v>7796</v>
      </c>
      <c r="I6919" s="867" t="s">
        <v>2733</v>
      </c>
      <c r="J6919" s="867" t="s">
        <v>8383</v>
      </c>
      <c r="K6919" s="866">
        <v>0</v>
      </c>
      <c r="L6919" s="866">
        <v>0</v>
      </c>
      <c r="M6919" s="865">
        <v>0</v>
      </c>
      <c r="N6919" s="866">
        <v>3</v>
      </c>
      <c r="O6919" s="866">
        <v>5</v>
      </c>
      <c r="P6919" s="865">
        <v>13235.75</v>
      </c>
    </row>
    <row r="6920" spans="1:16" ht="33.75" x14ac:dyDescent="0.25">
      <c r="A6920" s="867" t="s">
        <v>7760</v>
      </c>
      <c r="B6920" s="867" t="s">
        <v>3626</v>
      </c>
      <c r="C6920" s="867" t="s">
        <v>3031</v>
      </c>
      <c r="D6920" s="868" t="s">
        <v>7854</v>
      </c>
      <c r="E6920" s="870">
        <v>4200</v>
      </c>
      <c r="F6920" s="869" t="s">
        <v>14091</v>
      </c>
      <c r="G6920" s="868" t="s">
        <v>14090</v>
      </c>
      <c r="H6920" s="867" t="s">
        <v>7796</v>
      </c>
      <c r="I6920" s="867" t="s">
        <v>9028</v>
      </c>
      <c r="J6920" s="867" t="s">
        <v>10744</v>
      </c>
      <c r="K6920" s="866">
        <v>0</v>
      </c>
      <c r="L6920" s="866">
        <v>0</v>
      </c>
      <c r="M6920" s="865">
        <v>0</v>
      </c>
      <c r="N6920" s="866">
        <v>3</v>
      </c>
      <c r="O6920" s="866">
        <v>5</v>
      </c>
      <c r="P6920" s="865">
        <v>21735.75</v>
      </c>
    </row>
    <row r="6921" spans="1:16" ht="33.75" x14ac:dyDescent="0.25">
      <c r="A6921" s="867" t="s">
        <v>7760</v>
      </c>
      <c r="B6921" s="867" t="s">
        <v>3626</v>
      </c>
      <c r="C6921" s="867" t="s">
        <v>3031</v>
      </c>
      <c r="D6921" s="868" t="s">
        <v>7863</v>
      </c>
      <c r="E6921" s="870">
        <v>2500</v>
      </c>
      <c r="F6921" s="869" t="s">
        <v>14089</v>
      </c>
      <c r="G6921" s="868" t="s">
        <v>14088</v>
      </c>
      <c r="H6921" s="867" t="s">
        <v>7756</v>
      </c>
      <c r="I6921" s="867" t="s">
        <v>3252</v>
      </c>
      <c r="J6921" s="867" t="s">
        <v>7821</v>
      </c>
      <c r="K6921" s="866">
        <v>0</v>
      </c>
      <c r="L6921" s="866">
        <v>0</v>
      </c>
      <c r="M6921" s="865">
        <v>0</v>
      </c>
      <c r="N6921" s="866">
        <v>3</v>
      </c>
      <c r="O6921" s="866">
        <v>5</v>
      </c>
      <c r="P6921" s="865">
        <v>13235.75</v>
      </c>
    </row>
    <row r="6922" spans="1:16" ht="33.75" x14ac:dyDescent="0.25">
      <c r="A6922" s="867" t="s">
        <v>7760</v>
      </c>
      <c r="B6922" s="867" t="s">
        <v>3626</v>
      </c>
      <c r="C6922" s="867" t="s">
        <v>3031</v>
      </c>
      <c r="D6922" s="868" t="s">
        <v>7863</v>
      </c>
      <c r="E6922" s="870">
        <v>2500</v>
      </c>
      <c r="F6922" s="869" t="s">
        <v>14087</v>
      </c>
      <c r="G6922" s="868" t="s">
        <v>14086</v>
      </c>
      <c r="H6922" s="867" t="s">
        <v>7796</v>
      </c>
      <c r="I6922" s="867" t="s">
        <v>2737</v>
      </c>
      <c r="J6922" s="867" t="s">
        <v>14085</v>
      </c>
      <c r="K6922" s="866">
        <v>0</v>
      </c>
      <c r="L6922" s="866">
        <v>0</v>
      </c>
      <c r="M6922" s="865">
        <v>0</v>
      </c>
      <c r="N6922" s="866">
        <v>3</v>
      </c>
      <c r="O6922" s="866">
        <v>5</v>
      </c>
      <c r="P6922" s="865">
        <v>13235.75</v>
      </c>
    </row>
    <row r="6923" spans="1:16" ht="33.75" x14ac:dyDescent="0.25">
      <c r="A6923" s="867" t="s">
        <v>7760</v>
      </c>
      <c r="B6923" s="867" t="s">
        <v>3626</v>
      </c>
      <c r="C6923" s="867" t="s">
        <v>3031</v>
      </c>
      <c r="D6923" s="868" t="s">
        <v>7863</v>
      </c>
      <c r="E6923" s="870">
        <v>2500</v>
      </c>
      <c r="F6923" s="869" t="s">
        <v>14084</v>
      </c>
      <c r="G6923" s="868" t="s">
        <v>14083</v>
      </c>
      <c r="H6923" s="867"/>
      <c r="I6923" s="867"/>
      <c r="J6923" s="867"/>
      <c r="K6923" s="866">
        <v>0</v>
      </c>
      <c r="L6923" s="866">
        <v>0</v>
      </c>
      <c r="M6923" s="865">
        <v>0</v>
      </c>
      <c r="N6923" s="866">
        <v>3</v>
      </c>
      <c r="O6923" s="866">
        <v>5</v>
      </c>
      <c r="P6923" s="865">
        <v>13235.75</v>
      </c>
    </row>
    <row r="6924" spans="1:16" ht="33.75" x14ac:dyDescent="0.25">
      <c r="A6924" s="867" t="s">
        <v>7760</v>
      </c>
      <c r="B6924" s="867" t="s">
        <v>3626</v>
      </c>
      <c r="C6924" s="867" t="s">
        <v>3031</v>
      </c>
      <c r="D6924" s="868" t="s">
        <v>7863</v>
      </c>
      <c r="E6924" s="870">
        <v>2500</v>
      </c>
      <c r="F6924" s="869" t="s">
        <v>14082</v>
      </c>
      <c r="G6924" s="868" t="s">
        <v>14081</v>
      </c>
      <c r="H6924" s="867"/>
      <c r="I6924" s="867"/>
      <c r="J6924" s="867"/>
      <c r="K6924" s="866">
        <v>0</v>
      </c>
      <c r="L6924" s="866">
        <v>0</v>
      </c>
      <c r="M6924" s="865">
        <v>0</v>
      </c>
      <c r="N6924" s="866">
        <v>3</v>
      </c>
      <c r="O6924" s="866">
        <v>5</v>
      </c>
      <c r="P6924" s="865">
        <v>13235.75</v>
      </c>
    </row>
    <row r="6925" spans="1:16" ht="33.75" x14ac:dyDescent="0.25">
      <c r="A6925" s="867" t="s">
        <v>7760</v>
      </c>
      <c r="B6925" s="867" t="s">
        <v>3626</v>
      </c>
      <c r="C6925" s="867" t="s">
        <v>3031</v>
      </c>
      <c r="D6925" s="868" t="s">
        <v>7854</v>
      </c>
      <c r="E6925" s="870">
        <v>4200</v>
      </c>
      <c r="F6925" s="869" t="s">
        <v>14080</v>
      </c>
      <c r="G6925" s="868" t="s">
        <v>14079</v>
      </c>
      <c r="H6925" s="867" t="s">
        <v>7796</v>
      </c>
      <c r="I6925" s="867" t="s">
        <v>2745</v>
      </c>
      <c r="J6925" s="867" t="s">
        <v>9072</v>
      </c>
      <c r="K6925" s="866">
        <v>0</v>
      </c>
      <c r="L6925" s="866">
        <v>0</v>
      </c>
      <c r="M6925" s="865">
        <v>0</v>
      </c>
      <c r="N6925" s="866">
        <v>3</v>
      </c>
      <c r="O6925" s="866">
        <v>5</v>
      </c>
      <c r="P6925" s="865">
        <v>21735.75</v>
      </c>
    </row>
    <row r="6926" spans="1:16" ht="33.75" x14ac:dyDescent="0.25">
      <c r="A6926" s="867" t="s">
        <v>7760</v>
      </c>
      <c r="B6926" s="867" t="s">
        <v>3626</v>
      </c>
      <c r="C6926" s="867" t="s">
        <v>3031</v>
      </c>
      <c r="D6926" s="868" t="s">
        <v>7854</v>
      </c>
      <c r="E6926" s="870">
        <v>4200</v>
      </c>
      <c r="F6926" s="869" t="s">
        <v>14078</v>
      </c>
      <c r="G6926" s="868" t="s">
        <v>14077</v>
      </c>
      <c r="H6926" s="867" t="s">
        <v>7756</v>
      </c>
      <c r="I6926" s="867" t="s">
        <v>2772</v>
      </c>
      <c r="J6926" s="867" t="s">
        <v>7809</v>
      </c>
      <c r="K6926" s="866">
        <v>0</v>
      </c>
      <c r="L6926" s="866">
        <v>0</v>
      </c>
      <c r="M6926" s="865">
        <v>0</v>
      </c>
      <c r="N6926" s="866">
        <v>3</v>
      </c>
      <c r="O6926" s="866">
        <v>5</v>
      </c>
      <c r="P6926" s="865">
        <v>21735.75</v>
      </c>
    </row>
    <row r="6927" spans="1:16" ht="33.75" x14ac:dyDescent="0.25">
      <c r="A6927" s="867" t="s">
        <v>7760</v>
      </c>
      <c r="B6927" s="867" t="s">
        <v>3626</v>
      </c>
      <c r="C6927" s="867" t="s">
        <v>3031</v>
      </c>
      <c r="D6927" s="868" t="s">
        <v>7863</v>
      </c>
      <c r="E6927" s="870">
        <v>2500</v>
      </c>
      <c r="F6927" s="869" t="s">
        <v>14076</v>
      </c>
      <c r="G6927" s="868" t="s">
        <v>14075</v>
      </c>
      <c r="H6927" s="867" t="s">
        <v>7796</v>
      </c>
      <c r="I6927" s="867" t="s">
        <v>2722</v>
      </c>
      <c r="J6927" s="867" t="s">
        <v>7888</v>
      </c>
      <c r="K6927" s="866">
        <v>0</v>
      </c>
      <c r="L6927" s="866">
        <v>0</v>
      </c>
      <c r="M6927" s="865">
        <v>0</v>
      </c>
      <c r="N6927" s="866">
        <v>3</v>
      </c>
      <c r="O6927" s="866">
        <v>5</v>
      </c>
      <c r="P6927" s="865">
        <v>13235.75</v>
      </c>
    </row>
    <row r="6928" spans="1:16" ht="33.75" x14ac:dyDescent="0.25">
      <c r="A6928" s="867" t="s">
        <v>7760</v>
      </c>
      <c r="B6928" s="867" t="s">
        <v>3626</v>
      </c>
      <c r="C6928" s="867" t="s">
        <v>3031</v>
      </c>
      <c r="D6928" s="868" t="s">
        <v>7854</v>
      </c>
      <c r="E6928" s="870">
        <v>4200</v>
      </c>
      <c r="F6928" s="869" t="s">
        <v>14074</v>
      </c>
      <c r="G6928" s="868" t="s">
        <v>14073</v>
      </c>
      <c r="H6928" s="867" t="s">
        <v>7756</v>
      </c>
      <c r="I6928" s="867" t="s">
        <v>2892</v>
      </c>
      <c r="J6928" s="867" t="s">
        <v>8342</v>
      </c>
      <c r="K6928" s="866">
        <v>0</v>
      </c>
      <c r="L6928" s="866">
        <v>0</v>
      </c>
      <c r="M6928" s="865">
        <v>0</v>
      </c>
      <c r="N6928" s="866">
        <v>3</v>
      </c>
      <c r="O6928" s="866">
        <v>5</v>
      </c>
      <c r="P6928" s="865">
        <v>21735.75</v>
      </c>
    </row>
    <row r="6929" spans="1:16" ht="33.75" x14ac:dyDescent="0.25">
      <c r="A6929" s="867" t="s">
        <v>7760</v>
      </c>
      <c r="B6929" s="867" t="s">
        <v>3626</v>
      </c>
      <c r="C6929" s="867" t="s">
        <v>3031</v>
      </c>
      <c r="D6929" s="868" t="s">
        <v>7863</v>
      </c>
      <c r="E6929" s="870">
        <v>2500</v>
      </c>
      <c r="F6929" s="869" t="s">
        <v>14072</v>
      </c>
      <c r="G6929" s="868" t="s">
        <v>14071</v>
      </c>
      <c r="H6929" s="867" t="s">
        <v>7796</v>
      </c>
      <c r="I6929" s="867" t="s">
        <v>2685</v>
      </c>
      <c r="J6929" s="867" t="s">
        <v>8721</v>
      </c>
      <c r="K6929" s="866">
        <v>0</v>
      </c>
      <c r="L6929" s="866">
        <v>0</v>
      </c>
      <c r="M6929" s="865">
        <v>0</v>
      </c>
      <c r="N6929" s="866">
        <v>3</v>
      </c>
      <c r="O6929" s="866">
        <v>5</v>
      </c>
      <c r="P6929" s="865">
        <v>13235.75</v>
      </c>
    </row>
    <row r="6930" spans="1:16" ht="33.75" x14ac:dyDescent="0.25">
      <c r="A6930" s="867" t="s">
        <v>7760</v>
      </c>
      <c r="B6930" s="867" t="s">
        <v>3626</v>
      </c>
      <c r="C6930" s="867" t="s">
        <v>3031</v>
      </c>
      <c r="D6930" s="868" t="s">
        <v>7854</v>
      </c>
      <c r="E6930" s="870">
        <v>4200</v>
      </c>
      <c r="F6930" s="869" t="s">
        <v>14070</v>
      </c>
      <c r="G6930" s="868" t="s">
        <v>14069</v>
      </c>
      <c r="H6930" s="867" t="s">
        <v>7756</v>
      </c>
      <c r="I6930" s="867" t="s">
        <v>2892</v>
      </c>
      <c r="J6930" s="867" t="s">
        <v>7881</v>
      </c>
      <c r="K6930" s="866">
        <v>0</v>
      </c>
      <c r="L6930" s="866">
        <v>0</v>
      </c>
      <c r="M6930" s="865">
        <v>0</v>
      </c>
      <c r="N6930" s="866">
        <v>3</v>
      </c>
      <c r="O6930" s="866">
        <v>5</v>
      </c>
      <c r="P6930" s="865">
        <v>21735.75</v>
      </c>
    </row>
    <row r="6931" spans="1:16" ht="33.75" x14ac:dyDescent="0.25">
      <c r="A6931" s="867" t="s">
        <v>7760</v>
      </c>
      <c r="B6931" s="867" t="s">
        <v>3626</v>
      </c>
      <c r="C6931" s="867" t="s">
        <v>3031</v>
      </c>
      <c r="D6931" s="868" t="s">
        <v>7854</v>
      </c>
      <c r="E6931" s="870">
        <v>4200</v>
      </c>
      <c r="F6931" s="869" t="s">
        <v>14068</v>
      </c>
      <c r="G6931" s="868" t="s">
        <v>14067</v>
      </c>
      <c r="H6931" s="867" t="s">
        <v>7756</v>
      </c>
      <c r="I6931" s="867" t="s">
        <v>2892</v>
      </c>
      <c r="J6931" s="867" t="s">
        <v>8841</v>
      </c>
      <c r="K6931" s="866">
        <v>0</v>
      </c>
      <c r="L6931" s="866">
        <v>0</v>
      </c>
      <c r="M6931" s="865">
        <v>0</v>
      </c>
      <c r="N6931" s="866">
        <v>3</v>
      </c>
      <c r="O6931" s="866">
        <v>5</v>
      </c>
      <c r="P6931" s="865">
        <v>21735.75</v>
      </c>
    </row>
    <row r="6932" spans="1:16" ht="33.75" x14ac:dyDescent="0.25">
      <c r="A6932" s="867" t="s">
        <v>7760</v>
      </c>
      <c r="B6932" s="867" t="s">
        <v>3626</v>
      </c>
      <c r="C6932" s="867" t="s">
        <v>3031</v>
      </c>
      <c r="D6932" s="868" t="s">
        <v>7854</v>
      </c>
      <c r="E6932" s="870">
        <v>4200</v>
      </c>
      <c r="F6932" s="869" t="s">
        <v>14066</v>
      </c>
      <c r="G6932" s="868" t="s">
        <v>14065</v>
      </c>
      <c r="H6932" s="867" t="s">
        <v>7796</v>
      </c>
      <c r="I6932" s="867" t="s">
        <v>2745</v>
      </c>
      <c r="J6932" s="867" t="s">
        <v>8342</v>
      </c>
      <c r="K6932" s="866">
        <v>0</v>
      </c>
      <c r="L6932" s="866">
        <v>0</v>
      </c>
      <c r="M6932" s="865">
        <v>0</v>
      </c>
      <c r="N6932" s="866">
        <v>3</v>
      </c>
      <c r="O6932" s="866">
        <v>5</v>
      </c>
      <c r="P6932" s="865">
        <v>21735.75</v>
      </c>
    </row>
    <row r="6933" spans="1:16" ht="33.75" x14ac:dyDescent="0.25">
      <c r="A6933" s="867" t="s">
        <v>7760</v>
      </c>
      <c r="B6933" s="867" t="s">
        <v>3626</v>
      </c>
      <c r="C6933" s="867" t="s">
        <v>3031</v>
      </c>
      <c r="D6933" s="868" t="s">
        <v>7863</v>
      </c>
      <c r="E6933" s="870">
        <v>2500</v>
      </c>
      <c r="F6933" s="869" t="s">
        <v>14064</v>
      </c>
      <c r="G6933" s="868" t="s">
        <v>14063</v>
      </c>
      <c r="H6933" s="867" t="s">
        <v>7796</v>
      </c>
      <c r="I6933" s="867" t="s">
        <v>14062</v>
      </c>
      <c r="J6933" s="867" t="s">
        <v>7864</v>
      </c>
      <c r="K6933" s="866">
        <v>0</v>
      </c>
      <c r="L6933" s="866">
        <v>0</v>
      </c>
      <c r="M6933" s="865">
        <v>0</v>
      </c>
      <c r="N6933" s="866">
        <v>3</v>
      </c>
      <c r="O6933" s="866">
        <v>5</v>
      </c>
      <c r="P6933" s="865">
        <v>13235.75</v>
      </c>
    </row>
    <row r="6934" spans="1:16" ht="33.75" x14ac:dyDescent="0.25">
      <c r="A6934" s="867" t="s">
        <v>7760</v>
      </c>
      <c r="B6934" s="867" t="s">
        <v>3626</v>
      </c>
      <c r="C6934" s="867" t="s">
        <v>3031</v>
      </c>
      <c r="D6934" s="868" t="s">
        <v>7863</v>
      </c>
      <c r="E6934" s="870">
        <v>2500</v>
      </c>
      <c r="F6934" s="869" t="s">
        <v>14061</v>
      </c>
      <c r="G6934" s="868" t="s">
        <v>14060</v>
      </c>
      <c r="H6934" s="867" t="s">
        <v>7756</v>
      </c>
      <c r="I6934" s="867" t="s">
        <v>2703</v>
      </c>
      <c r="J6934" s="867" t="s">
        <v>7783</v>
      </c>
      <c r="K6934" s="866">
        <v>0</v>
      </c>
      <c r="L6934" s="866">
        <v>0</v>
      </c>
      <c r="M6934" s="865">
        <v>0</v>
      </c>
      <c r="N6934" s="866">
        <v>3</v>
      </c>
      <c r="O6934" s="866">
        <v>5</v>
      </c>
      <c r="P6934" s="865">
        <v>13235.75</v>
      </c>
    </row>
    <row r="6935" spans="1:16" ht="33.75" x14ac:dyDescent="0.25">
      <c r="A6935" s="867" t="s">
        <v>7760</v>
      </c>
      <c r="B6935" s="867" t="s">
        <v>3626</v>
      </c>
      <c r="C6935" s="867" t="s">
        <v>3031</v>
      </c>
      <c r="D6935" s="868" t="s">
        <v>7863</v>
      </c>
      <c r="E6935" s="870">
        <v>2500</v>
      </c>
      <c r="F6935" s="869" t="s">
        <v>14059</v>
      </c>
      <c r="G6935" s="868" t="s">
        <v>14058</v>
      </c>
      <c r="H6935" s="867" t="s">
        <v>7796</v>
      </c>
      <c r="I6935" s="867" t="s">
        <v>2676</v>
      </c>
      <c r="J6935" s="867" t="s">
        <v>8321</v>
      </c>
      <c r="K6935" s="866">
        <v>0</v>
      </c>
      <c r="L6935" s="866">
        <v>0</v>
      </c>
      <c r="M6935" s="865">
        <v>0</v>
      </c>
      <c r="N6935" s="866">
        <v>3</v>
      </c>
      <c r="O6935" s="866">
        <v>5</v>
      </c>
      <c r="P6935" s="865">
        <v>13235.75</v>
      </c>
    </row>
    <row r="6936" spans="1:16" ht="33.75" x14ac:dyDescent="0.25">
      <c r="A6936" s="867" t="s">
        <v>7760</v>
      </c>
      <c r="B6936" s="867" t="s">
        <v>3626</v>
      </c>
      <c r="C6936" s="867" t="s">
        <v>3031</v>
      </c>
      <c r="D6936" s="868" t="s">
        <v>7854</v>
      </c>
      <c r="E6936" s="870">
        <v>4200</v>
      </c>
      <c r="F6936" s="869" t="s">
        <v>14057</v>
      </c>
      <c r="G6936" s="868" t="s">
        <v>14056</v>
      </c>
      <c r="H6936" s="867" t="s">
        <v>7796</v>
      </c>
      <c r="I6936" s="867" t="s">
        <v>2745</v>
      </c>
      <c r="J6936" s="867" t="s">
        <v>7777</v>
      </c>
      <c r="K6936" s="866">
        <v>0</v>
      </c>
      <c r="L6936" s="866">
        <v>0</v>
      </c>
      <c r="M6936" s="865">
        <v>0</v>
      </c>
      <c r="N6936" s="866">
        <v>3</v>
      </c>
      <c r="O6936" s="866">
        <v>5</v>
      </c>
      <c r="P6936" s="865">
        <v>21735.75</v>
      </c>
    </row>
    <row r="6937" spans="1:16" ht="33.75" x14ac:dyDescent="0.25">
      <c r="A6937" s="867" t="s">
        <v>7760</v>
      </c>
      <c r="B6937" s="867" t="s">
        <v>3626</v>
      </c>
      <c r="C6937" s="867" t="s">
        <v>3031</v>
      </c>
      <c r="D6937" s="868" t="s">
        <v>7854</v>
      </c>
      <c r="E6937" s="870">
        <v>4200</v>
      </c>
      <c r="F6937" s="869" t="s">
        <v>14055</v>
      </c>
      <c r="G6937" s="868" t="s">
        <v>14054</v>
      </c>
      <c r="H6937" s="867" t="s">
        <v>7756</v>
      </c>
      <c r="I6937" s="867" t="s">
        <v>2892</v>
      </c>
      <c r="J6937" s="867" t="s">
        <v>8100</v>
      </c>
      <c r="K6937" s="866">
        <v>0</v>
      </c>
      <c r="L6937" s="866">
        <v>0</v>
      </c>
      <c r="M6937" s="865">
        <v>0</v>
      </c>
      <c r="N6937" s="866">
        <v>3</v>
      </c>
      <c r="O6937" s="866">
        <v>5</v>
      </c>
      <c r="P6937" s="865">
        <v>21735.75</v>
      </c>
    </row>
    <row r="6938" spans="1:16" ht="45" x14ac:dyDescent="0.25">
      <c r="A6938" s="867" t="s">
        <v>7760</v>
      </c>
      <c r="B6938" s="867" t="s">
        <v>3626</v>
      </c>
      <c r="C6938" s="867" t="s">
        <v>3031</v>
      </c>
      <c r="D6938" s="868" t="s">
        <v>7854</v>
      </c>
      <c r="E6938" s="870">
        <v>4200</v>
      </c>
      <c r="F6938" s="869" t="s">
        <v>14053</v>
      </c>
      <c r="G6938" s="868" t="s">
        <v>14052</v>
      </c>
      <c r="H6938" s="867" t="s">
        <v>7817</v>
      </c>
      <c r="I6938" s="867" t="s">
        <v>14051</v>
      </c>
      <c r="J6938" s="867" t="s">
        <v>14050</v>
      </c>
      <c r="K6938" s="866">
        <v>0</v>
      </c>
      <c r="L6938" s="866">
        <v>0</v>
      </c>
      <c r="M6938" s="865">
        <v>0</v>
      </c>
      <c r="N6938" s="866">
        <v>2</v>
      </c>
      <c r="O6938" s="866">
        <v>4</v>
      </c>
      <c r="P6938" s="865">
        <v>17388.599999999999</v>
      </c>
    </row>
    <row r="6939" spans="1:16" ht="33.75" x14ac:dyDescent="0.25">
      <c r="A6939" s="867" t="s">
        <v>7760</v>
      </c>
      <c r="B6939" s="867" t="s">
        <v>3626</v>
      </c>
      <c r="C6939" s="867" t="s">
        <v>3031</v>
      </c>
      <c r="D6939" s="868" t="s">
        <v>7854</v>
      </c>
      <c r="E6939" s="870">
        <v>4200</v>
      </c>
      <c r="F6939" s="869" t="s">
        <v>14049</v>
      </c>
      <c r="G6939" s="868" t="s">
        <v>14048</v>
      </c>
      <c r="H6939" s="867" t="s">
        <v>7756</v>
      </c>
      <c r="I6939" s="867" t="s">
        <v>2892</v>
      </c>
      <c r="J6939" s="867" t="s">
        <v>8732</v>
      </c>
      <c r="K6939" s="866">
        <v>0</v>
      </c>
      <c r="L6939" s="866">
        <v>0</v>
      </c>
      <c r="M6939" s="865">
        <v>0</v>
      </c>
      <c r="N6939" s="866">
        <v>3</v>
      </c>
      <c r="O6939" s="866">
        <v>5</v>
      </c>
      <c r="P6939" s="865">
        <v>21735.75</v>
      </c>
    </row>
    <row r="6940" spans="1:16" ht="33.75" x14ac:dyDescent="0.25">
      <c r="A6940" s="867" t="s">
        <v>7760</v>
      </c>
      <c r="B6940" s="867" t="s">
        <v>3626</v>
      </c>
      <c r="C6940" s="867" t="s">
        <v>3031</v>
      </c>
      <c r="D6940" s="868" t="s">
        <v>7863</v>
      </c>
      <c r="E6940" s="870">
        <v>2500</v>
      </c>
      <c r="F6940" s="869" t="s">
        <v>14047</v>
      </c>
      <c r="G6940" s="868" t="s">
        <v>14046</v>
      </c>
      <c r="H6940" s="867" t="s">
        <v>7796</v>
      </c>
      <c r="I6940" s="867" t="s">
        <v>2745</v>
      </c>
      <c r="J6940" s="867" t="s">
        <v>7821</v>
      </c>
      <c r="K6940" s="866">
        <v>0</v>
      </c>
      <c r="L6940" s="866">
        <v>0</v>
      </c>
      <c r="M6940" s="865">
        <v>0</v>
      </c>
      <c r="N6940" s="866">
        <v>3</v>
      </c>
      <c r="O6940" s="866">
        <v>5</v>
      </c>
      <c r="P6940" s="865">
        <v>13235.75</v>
      </c>
    </row>
    <row r="6941" spans="1:16" ht="33.75" x14ac:dyDescent="0.25">
      <c r="A6941" s="867" t="s">
        <v>7760</v>
      </c>
      <c r="B6941" s="867" t="s">
        <v>3626</v>
      </c>
      <c r="C6941" s="867" t="s">
        <v>3031</v>
      </c>
      <c r="D6941" s="868" t="s">
        <v>7863</v>
      </c>
      <c r="E6941" s="870">
        <v>2500</v>
      </c>
      <c r="F6941" s="869" t="s">
        <v>14045</v>
      </c>
      <c r="G6941" s="868" t="s">
        <v>14044</v>
      </c>
      <c r="H6941" s="867" t="s">
        <v>7756</v>
      </c>
      <c r="I6941" s="867" t="s">
        <v>2772</v>
      </c>
      <c r="J6941" s="867" t="s">
        <v>7809</v>
      </c>
      <c r="K6941" s="866">
        <v>0</v>
      </c>
      <c r="L6941" s="866">
        <v>0</v>
      </c>
      <c r="M6941" s="865">
        <v>0</v>
      </c>
      <c r="N6941" s="866">
        <v>3</v>
      </c>
      <c r="O6941" s="866">
        <v>5</v>
      </c>
      <c r="P6941" s="865">
        <v>13235.75</v>
      </c>
    </row>
    <row r="6942" spans="1:16" ht="33.75" x14ac:dyDescent="0.25">
      <c r="A6942" s="867" t="s">
        <v>7760</v>
      </c>
      <c r="B6942" s="867" t="s">
        <v>3626</v>
      </c>
      <c r="C6942" s="867" t="s">
        <v>3031</v>
      </c>
      <c r="D6942" s="868" t="s">
        <v>7863</v>
      </c>
      <c r="E6942" s="870">
        <v>2500</v>
      </c>
      <c r="F6942" s="869" t="s">
        <v>14043</v>
      </c>
      <c r="G6942" s="868" t="s">
        <v>14042</v>
      </c>
      <c r="H6942" s="867"/>
      <c r="I6942" s="867"/>
      <c r="J6942" s="867"/>
      <c r="K6942" s="866">
        <v>0</v>
      </c>
      <c r="L6942" s="866">
        <v>0</v>
      </c>
      <c r="M6942" s="865">
        <v>0</v>
      </c>
      <c r="N6942" s="866">
        <v>1</v>
      </c>
      <c r="O6942" s="866">
        <v>2</v>
      </c>
      <c r="P6942" s="865">
        <v>5294.3</v>
      </c>
    </row>
    <row r="6943" spans="1:16" ht="33.75" x14ac:dyDescent="0.25">
      <c r="A6943" s="867" t="s">
        <v>7760</v>
      </c>
      <c r="B6943" s="867" t="s">
        <v>3626</v>
      </c>
      <c r="C6943" s="867" t="s">
        <v>3031</v>
      </c>
      <c r="D6943" s="868" t="s">
        <v>7863</v>
      </c>
      <c r="E6943" s="870">
        <v>2500</v>
      </c>
      <c r="F6943" s="869" t="s">
        <v>14041</v>
      </c>
      <c r="G6943" s="868" t="s">
        <v>14040</v>
      </c>
      <c r="H6943" s="867" t="s">
        <v>7796</v>
      </c>
      <c r="I6943" s="867" t="s">
        <v>2786</v>
      </c>
      <c r="J6943" s="867" t="s">
        <v>7836</v>
      </c>
      <c r="K6943" s="866">
        <v>0</v>
      </c>
      <c r="L6943" s="866">
        <v>0</v>
      </c>
      <c r="M6943" s="865">
        <v>0</v>
      </c>
      <c r="N6943" s="866">
        <v>3</v>
      </c>
      <c r="O6943" s="866">
        <v>5</v>
      </c>
      <c r="P6943" s="865">
        <v>13235.75</v>
      </c>
    </row>
    <row r="6944" spans="1:16" ht="33.75" x14ac:dyDescent="0.25">
      <c r="A6944" s="867" t="s">
        <v>7760</v>
      </c>
      <c r="B6944" s="867" t="s">
        <v>3626</v>
      </c>
      <c r="C6944" s="867" t="s">
        <v>3031</v>
      </c>
      <c r="D6944" s="868" t="s">
        <v>7863</v>
      </c>
      <c r="E6944" s="870">
        <v>2500</v>
      </c>
      <c r="F6944" s="869" t="s">
        <v>3895</v>
      </c>
      <c r="G6944" s="868" t="s">
        <v>14039</v>
      </c>
      <c r="H6944" s="867" t="s">
        <v>7796</v>
      </c>
      <c r="I6944" s="867" t="s">
        <v>7822</v>
      </c>
      <c r="J6944" s="867" t="s">
        <v>7881</v>
      </c>
      <c r="K6944" s="866">
        <v>0</v>
      </c>
      <c r="L6944" s="866">
        <v>0</v>
      </c>
      <c r="M6944" s="865">
        <v>0</v>
      </c>
      <c r="N6944" s="866">
        <v>3</v>
      </c>
      <c r="O6944" s="866">
        <v>5</v>
      </c>
      <c r="P6944" s="865">
        <v>13235.75</v>
      </c>
    </row>
    <row r="6945" spans="1:16" ht="33.75" x14ac:dyDescent="0.25">
      <c r="A6945" s="867" t="s">
        <v>7760</v>
      </c>
      <c r="B6945" s="867" t="s">
        <v>3626</v>
      </c>
      <c r="C6945" s="867" t="s">
        <v>3031</v>
      </c>
      <c r="D6945" s="868" t="s">
        <v>7863</v>
      </c>
      <c r="E6945" s="870">
        <v>2500</v>
      </c>
      <c r="F6945" s="869" t="s">
        <v>14038</v>
      </c>
      <c r="G6945" s="868" t="s">
        <v>14037</v>
      </c>
      <c r="H6945" s="867"/>
      <c r="I6945" s="867"/>
      <c r="J6945" s="867"/>
      <c r="K6945" s="866">
        <v>0</v>
      </c>
      <c r="L6945" s="866">
        <v>0</v>
      </c>
      <c r="M6945" s="865">
        <v>0</v>
      </c>
      <c r="N6945" s="866">
        <v>3</v>
      </c>
      <c r="O6945" s="866">
        <v>5</v>
      </c>
      <c r="P6945" s="865">
        <v>13235.75</v>
      </c>
    </row>
    <row r="6946" spans="1:16" ht="33.75" x14ac:dyDescent="0.25">
      <c r="A6946" s="867" t="s">
        <v>7760</v>
      </c>
      <c r="B6946" s="867" t="s">
        <v>3626</v>
      </c>
      <c r="C6946" s="867" t="s">
        <v>3031</v>
      </c>
      <c r="D6946" s="868" t="s">
        <v>7854</v>
      </c>
      <c r="E6946" s="870">
        <v>4200</v>
      </c>
      <c r="F6946" s="869" t="s">
        <v>14036</v>
      </c>
      <c r="G6946" s="868" t="s">
        <v>14035</v>
      </c>
      <c r="H6946" s="867" t="s">
        <v>7796</v>
      </c>
      <c r="I6946" s="867" t="s">
        <v>2745</v>
      </c>
      <c r="J6946" s="867" t="s">
        <v>7836</v>
      </c>
      <c r="K6946" s="866">
        <v>0</v>
      </c>
      <c r="L6946" s="866">
        <v>0</v>
      </c>
      <c r="M6946" s="865">
        <v>0</v>
      </c>
      <c r="N6946" s="866">
        <v>3</v>
      </c>
      <c r="O6946" s="866">
        <v>5</v>
      </c>
      <c r="P6946" s="865">
        <v>21735.75</v>
      </c>
    </row>
    <row r="6947" spans="1:16" ht="33.75" x14ac:dyDescent="0.25">
      <c r="A6947" s="867" t="s">
        <v>7760</v>
      </c>
      <c r="B6947" s="867" t="s">
        <v>3626</v>
      </c>
      <c r="C6947" s="867" t="s">
        <v>3031</v>
      </c>
      <c r="D6947" s="868" t="s">
        <v>7863</v>
      </c>
      <c r="E6947" s="870">
        <v>2500</v>
      </c>
      <c r="F6947" s="869" t="s">
        <v>14034</v>
      </c>
      <c r="G6947" s="868" t="s">
        <v>14033</v>
      </c>
      <c r="H6947" s="867"/>
      <c r="I6947" s="867"/>
      <c r="J6947" s="867"/>
      <c r="K6947" s="866">
        <v>0</v>
      </c>
      <c r="L6947" s="866">
        <v>0</v>
      </c>
      <c r="M6947" s="865">
        <v>0</v>
      </c>
      <c r="N6947" s="866">
        <v>3</v>
      </c>
      <c r="O6947" s="866">
        <v>5</v>
      </c>
      <c r="P6947" s="865">
        <v>13235.75</v>
      </c>
    </row>
    <row r="6948" spans="1:16" ht="33.75" x14ac:dyDescent="0.25">
      <c r="A6948" s="867" t="s">
        <v>7760</v>
      </c>
      <c r="B6948" s="867" t="s">
        <v>3626</v>
      </c>
      <c r="C6948" s="867" t="s">
        <v>3031</v>
      </c>
      <c r="D6948" s="868" t="s">
        <v>7863</v>
      </c>
      <c r="E6948" s="870">
        <v>2500</v>
      </c>
      <c r="F6948" s="869" t="s">
        <v>14032</v>
      </c>
      <c r="G6948" s="868" t="s">
        <v>14031</v>
      </c>
      <c r="H6948" s="867"/>
      <c r="I6948" s="867"/>
      <c r="J6948" s="867"/>
      <c r="K6948" s="866">
        <v>0</v>
      </c>
      <c r="L6948" s="866">
        <v>0</v>
      </c>
      <c r="M6948" s="865">
        <v>0</v>
      </c>
      <c r="N6948" s="866">
        <v>3</v>
      </c>
      <c r="O6948" s="866">
        <v>5</v>
      </c>
      <c r="P6948" s="865">
        <v>13235.75</v>
      </c>
    </row>
    <row r="6949" spans="1:16" ht="33.75" x14ac:dyDescent="0.25">
      <c r="A6949" s="867" t="s">
        <v>7760</v>
      </c>
      <c r="B6949" s="867" t="s">
        <v>3626</v>
      </c>
      <c r="C6949" s="867" t="s">
        <v>3031</v>
      </c>
      <c r="D6949" s="868" t="s">
        <v>7863</v>
      </c>
      <c r="E6949" s="870">
        <v>2500</v>
      </c>
      <c r="F6949" s="869" t="s">
        <v>14030</v>
      </c>
      <c r="G6949" s="868" t="s">
        <v>14029</v>
      </c>
      <c r="H6949" s="867" t="s">
        <v>7756</v>
      </c>
      <c r="I6949" s="867" t="s">
        <v>2676</v>
      </c>
      <c r="J6949" s="867" t="s">
        <v>9624</v>
      </c>
      <c r="K6949" s="866">
        <v>0</v>
      </c>
      <c r="L6949" s="866">
        <v>0</v>
      </c>
      <c r="M6949" s="865">
        <v>0</v>
      </c>
      <c r="N6949" s="866">
        <v>3</v>
      </c>
      <c r="O6949" s="866">
        <v>5</v>
      </c>
      <c r="P6949" s="865">
        <v>13235.75</v>
      </c>
    </row>
    <row r="6950" spans="1:16" ht="33.75" x14ac:dyDescent="0.25">
      <c r="A6950" s="867" t="s">
        <v>7760</v>
      </c>
      <c r="B6950" s="867" t="s">
        <v>3626</v>
      </c>
      <c r="C6950" s="867" t="s">
        <v>3031</v>
      </c>
      <c r="D6950" s="868" t="s">
        <v>7863</v>
      </c>
      <c r="E6950" s="870">
        <v>2500</v>
      </c>
      <c r="F6950" s="869" t="s">
        <v>14028</v>
      </c>
      <c r="G6950" s="868" t="s">
        <v>14027</v>
      </c>
      <c r="H6950" s="867" t="s">
        <v>7756</v>
      </c>
      <c r="I6950" s="867" t="s">
        <v>2786</v>
      </c>
      <c r="J6950" s="867" t="s">
        <v>7988</v>
      </c>
      <c r="K6950" s="866">
        <v>0</v>
      </c>
      <c r="L6950" s="866">
        <v>0</v>
      </c>
      <c r="M6950" s="865">
        <v>0</v>
      </c>
      <c r="N6950" s="866">
        <v>3</v>
      </c>
      <c r="O6950" s="866">
        <v>5</v>
      </c>
      <c r="P6950" s="865">
        <v>13235.75</v>
      </c>
    </row>
    <row r="6951" spans="1:16" x14ac:dyDescent="0.25">
      <c r="A6951" s="1772" t="s">
        <v>2848</v>
      </c>
      <c r="B6951" s="1772"/>
      <c r="C6951" s="1772"/>
      <c r="D6951" s="1772"/>
      <c r="E6951" s="1772"/>
      <c r="F6951" s="1772" t="s">
        <v>378</v>
      </c>
      <c r="G6951" s="1772"/>
      <c r="H6951" s="1772"/>
      <c r="I6951" s="1772"/>
      <c r="J6951" s="1772"/>
      <c r="K6951" s="1771" t="s">
        <v>2847</v>
      </c>
      <c r="L6951" s="1771"/>
      <c r="M6951" s="1771"/>
      <c r="N6951" s="1771" t="s">
        <v>2846</v>
      </c>
      <c r="O6951" s="1771"/>
      <c r="P6951" s="1771"/>
    </row>
    <row r="6952" spans="1:16" ht="69.75" x14ac:dyDescent="0.25">
      <c r="A6952" s="1535" t="s">
        <v>2845</v>
      </c>
      <c r="B6952" s="1535" t="s">
        <v>5</v>
      </c>
      <c r="C6952" s="1535" t="s">
        <v>2844</v>
      </c>
      <c r="D6952" s="1535" t="s">
        <v>2843</v>
      </c>
      <c r="E6952" s="1536" t="s">
        <v>2842</v>
      </c>
      <c r="F6952" s="1537" t="s">
        <v>2841</v>
      </c>
      <c r="G6952" s="1540" t="s">
        <v>2840</v>
      </c>
      <c r="H6952" s="1535" t="s">
        <v>2839</v>
      </c>
      <c r="I6952" s="1535" t="s">
        <v>2838</v>
      </c>
      <c r="J6952" s="1535" t="s">
        <v>2837</v>
      </c>
      <c r="K6952" s="1538" t="s">
        <v>2836</v>
      </c>
      <c r="L6952" s="1538" t="s">
        <v>2835</v>
      </c>
      <c r="M6952" s="1539" t="s">
        <v>2834</v>
      </c>
      <c r="N6952" s="1538" t="s">
        <v>2836</v>
      </c>
      <c r="O6952" s="1538" t="s">
        <v>2835</v>
      </c>
      <c r="P6952" s="1539" t="s">
        <v>2834</v>
      </c>
    </row>
    <row r="6953" spans="1:16" ht="33.75" x14ac:dyDescent="0.25">
      <c r="A6953" s="867" t="s">
        <v>7760</v>
      </c>
      <c r="B6953" s="867" t="s">
        <v>3626</v>
      </c>
      <c r="C6953" s="867" t="s">
        <v>3031</v>
      </c>
      <c r="D6953" s="868" t="s">
        <v>7863</v>
      </c>
      <c r="E6953" s="870">
        <v>2500</v>
      </c>
      <c r="F6953" s="869" t="s">
        <v>14026</v>
      </c>
      <c r="G6953" s="868" t="s">
        <v>14025</v>
      </c>
      <c r="H6953" s="867" t="s">
        <v>7796</v>
      </c>
      <c r="I6953" s="867" t="s">
        <v>12984</v>
      </c>
      <c r="J6953" s="867" t="s">
        <v>7773</v>
      </c>
      <c r="K6953" s="866">
        <v>0</v>
      </c>
      <c r="L6953" s="866">
        <v>0</v>
      </c>
      <c r="M6953" s="865">
        <v>0</v>
      </c>
      <c r="N6953" s="866">
        <v>3</v>
      </c>
      <c r="O6953" s="866">
        <v>5</v>
      </c>
      <c r="P6953" s="865">
        <v>13235.75</v>
      </c>
    </row>
    <row r="6954" spans="1:16" ht="33.75" x14ac:dyDescent="0.25">
      <c r="A6954" s="867" t="s">
        <v>7760</v>
      </c>
      <c r="B6954" s="867" t="s">
        <v>3626</v>
      </c>
      <c r="C6954" s="867" t="s">
        <v>3031</v>
      </c>
      <c r="D6954" s="868" t="s">
        <v>7854</v>
      </c>
      <c r="E6954" s="870">
        <v>4200</v>
      </c>
      <c r="F6954" s="869" t="s">
        <v>14024</v>
      </c>
      <c r="G6954" s="868" t="s">
        <v>14023</v>
      </c>
      <c r="H6954" s="867" t="s">
        <v>7796</v>
      </c>
      <c r="I6954" s="867" t="s">
        <v>2745</v>
      </c>
      <c r="J6954" s="867" t="s">
        <v>7783</v>
      </c>
      <c r="K6954" s="866">
        <v>0</v>
      </c>
      <c r="L6954" s="866">
        <v>0</v>
      </c>
      <c r="M6954" s="865">
        <v>0</v>
      </c>
      <c r="N6954" s="866">
        <v>2</v>
      </c>
      <c r="O6954" s="866">
        <v>4</v>
      </c>
      <c r="P6954" s="865">
        <v>17388.599999999999</v>
      </c>
    </row>
    <row r="6955" spans="1:16" ht="33.75" x14ac:dyDescent="0.25">
      <c r="A6955" s="867" t="s">
        <v>7760</v>
      </c>
      <c r="B6955" s="867" t="s">
        <v>3626</v>
      </c>
      <c r="C6955" s="867" t="s">
        <v>3031</v>
      </c>
      <c r="D6955" s="868" t="s">
        <v>7854</v>
      </c>
      <c r="E6955" s="870">
        <v>4200</v>
      </c>
      <c r="F6955" s="869" t="s">
        <v>14022</v>
      </c>
      <c r="G6955" s="868" t="s">
        <v>14021</v>
      </c>
      <c r="H6955" s="867" t="s">
        <v>7756</v>
      </c>
      <c r="I6955" s="867" t="s">
        <v>2892</v>
      </c>
      <c r="J6955" s="867" t="s">
        <v>7888</v>
      </c>
      <c r="K6955" s="866">
        <v>0</v>
      </c>
      <c r="L6955" s="866">
        <v>0</v>
      </c>
      <c r="M6955" s="865">
        <v>0</v>
      </c>
      <c r="N6955" s="866">
        <v>3</v>
      </c>
      <c r="O6955" s="866">
        <v>5</v>
      </c>
      <c r="P6955" s="865">
        <v>21735.75</v>
      </c>
    </row>
    <row r="6956" spans="1:16" ht="33.75" x14ac:dyDescent="0.25">
      <c r="A6956" s="867" t="s">
        <v>7760</v>
      </c>
      <c r="B6956" s="867" t="s">
        <v>3626</v>
      </c>
      <c r="C6956" s="867" t="s">
        <v>3031</v>
      </c>
      <c r="D6956" s="868" t="s">
        <v>7863</v>
      </c>
      <c r="E6956" s="870">
        <v>2500</v>
      </c>
      <c r="F6956" s="869" t="s">
        <v>14020</v>
      </c>
      <c r="G6956" s="868" t="s">
        <v>14019</v>
      </c>
      <c r="H6956" s="867" t="s">
        <v>7796</v>
      </c>
      <c r="I6956" s="867" t="s">
        <v>10954</v>
      </c>
      <c r="J6956" s="867" t="s">
        <v>8100</v>
      </c>
      <c r="K6956" s="866">
        <v>0</v>
      </c>
      <c r="L6956" s="866">
        <v>0</v>
      </c>
      <c r="M6956" s="865">
        <v>0</v>
      </c>
      <c r="N6956" s="866">
        <v>3</v>
      </c>
      <c r="O6956" s="866">
        <v>5</v>
      </c>
      <c r="P6956" s="865">
        <v>13235.75</v>
      </c>
    </row>
    <row r="6957" spans="1:16" ht="33.75" x14ac:dyDescent="0.25">
      <c r="A6957" s="867" t="s">
        <v>7760</v>
      </c>
      <c r="B6957" s="867" t="s">
        <v>3626</v>
      </c>
      <c r="C6957" s="867" t="s">
        <v>3031</v>
      </c>
      <c r="D6957" s="868" t="s">
        <v>7854</v>
      </c>
      <c r="E6957" s="870">
        <v>4200</v>
      </c>
      <c r="F6957" s="869" t="s">
        <v>14018</v>
      </c>
      <c r="G6957" s="868" t="s">
        <v>14017</v>
      </c>
      <c r="H6957" s="867" t="s">
        <v>7756</v>
      </c>
      <c r="I6957" s="867" t="s">
        <v>2892</v>
      </c>
      <c r="J6957" s="867" t="s">
        <v>7985</v>
      </c>
      <c r="K6957" s="866">
        <v>0</v>
      </c>
      <c r="L6957" s="866">
        <v>0</v>
      </c>
      <c r="M6957" s="865">
        <v>0</v>
      </c>
      <c r="N6957" s="866">
        <v>3</v>
      </c>
      <c r="O6957" s="866">
        <v>5</v>
      </c>
      <c r="P6957" s="865">
        <v>21735.75</v>
      </c>
    </row>
    <row r="6958" spans="1:16" ht="33.75" x14ac:dyDescent="0.25">
      <c r="A6958" s="867" t="s">
        <v>7760</v>
      </c>
      <c r="B6958" s="867" t="s">
        <v>3626</v>
      </c>
      <c r="C6958" s="867" t="s">
        <v>3031</v>
      </c>
      <c r="D6958" s="868" t="s">
        <v>7863</v>
      </c>
      <c r="E6958" s="870">
        <v>2500</v>
      </c>
      <c r="F6958" s="869" t="s">
        <v>14016</v>
      </c>
      <c r="G6958" s="868" t="s">
        <v>14015</v>
      </c>
      <c r="H6958" s="867" t="s">
        <v>7756</v>
      </c>
      <c r="I6958" s="867" t="s">
        <v>2892</v>
      </c>
      <c r="J6958" s="867" t="s">
        <v>8103</v>
      </c>
      <c r="K6958" s="866">
        <v>0</v>
      </c>
      <c r="L6958" s="866">
        <v>0</v>
      </c>
      <c r="M6958" s="865">
        <v>0</v>
      </c>
      <c r="N6958" s="866">
        <v>3</v>
      </c>
      <c r="O6958" s="866">
        <v>5</v>
      </c>
      <c r="P6958" s="865">
        <v>13235.75</v>
      </c>
    </row>
    <row r="6959" spans="1:16" ht="33.75" x14ac:dyDescent="0.25">
      <c r="A6959" s="867" t="s">
        <v>7760</v>
      </c>
      <c r="B6959" s="867" t="s">
        <v>3626</v>
      </c>
      <c r="C6959" s="867" t="s">
        <v>3031</v>
      </c>
      <c r="D6959" s="868" t="s">
        <v>7863</v>
      </c>
      <c r="E6959" s="870">
        <v>2500</v>
      </c>
      <c r="F6959" s="869" t="s">
        <v>14014</v>
      </c>
      <c r="G6959" s="868" t="s">
        <v>14013</v>
      </c>
      <c r="H6959" s="867" t="s">
        <v>7796</v>
      </c>
      <c r="I6959" s="867" t="s">
        <v>2737</v>
      </c>
      <c r="J6959" s="867" t="s">
        <v>9072</v>
      </c>
      <c r="K6959" s="866">
        <v>0</v>
      </c>
      <c r="L6959" s="866">
        <v>0</v>
      </c>
      <c r="M6959" s="865">
        <v>0</v>
      </c>
      <c r="N6959" s="866">
        <v>3</v>
      </c>
      <c r="O6959" s="866">
        <v>5</v>
      </c>
      <c r="P6959" s="865">
        <v>13235.75</v>
      </c>
    </row>
    <row r="6960" spans="1:16" ht="33.75" x14ac:dyDescent="0.25">
      <c r="A6960" s="867" t="s">
        <v>7760</v>
      </c>
      <c r="B6960" s="867" t="s">
        <v>3626</v>
      </c>
      <c r="C6960" s="867" t="s">
        <v>3031</v>
      </c>
      <c r="D6960" s="868" t="s">
        <v>7863</v>
      </c>
      <c r="E6960" s="870">
        <v>2500</v>
      </c>
      <c r="F6960" s="869" t="s">
        <v>14012</v>
      </c>
      <c r="G6960" s="868" t="s">
        <v>14011</v>
      </c>
      <c r="H6960" s="867" t="s">
        <v>7756</v>
      </c>
      <c r="I6960" s="867" t="s">
        <v>2892</v>
      </c>
      <c r="J6960" s="867" t="s">
        <v>8297</v>
      </c>
      <c r="K6960" s="866">
        <v>0</v>
      </c>
      <c r="L6960" s="866">
        <v>0</v>
      </c>
      <c r="M6960" s="865">
        <v>0</v>
      </c>
      <c r="N6960" s="866">
        <v>3</v>
      </c>
      <c r="O6960" s="866">
        <v>5</v>
      </c>
      <c r="P6960" s="865">
        <v>13235.75</v>
      </c>
    </row>
    <row r="6961" spans="1:16" ht="33.75" x14ac:dyDescent="0.25">
      <c r="A6961" s="867" t="s">
        <v>7760</v>
      </c>
      <c r="B6961" s="867" t="s">
        <v>3626</v>
      </c>
      <c r="C6961" s="867" t="s">
        <v>3031</v>
      </c>
      <c r="D6961" s="868" t="s">
        <v>7863</v>
      </c>
      <c r="E6961" s="870">
        <v>2500</v>
      </c>
      <c r="F6961" s="869" t="s">
        <v>14010</v>
      </c>
      <c r="G6961" s="868" t="s">
        <v>14009</v>
      </c>
      <c r="H6961" s="867" t="s">
        <v>7796</v>
      </c>
      <c r="I6961" s="867" t="s">
        <v>3252</v>
      </c>
      <c r="J6961" s="867" t="s">
        <v>9058</v>
      </c>
      <c r="K6961" s="866">
        <v>0</v>
      </c>
      <c r="L6961" s="866">
        <v>0</v>
      </c>
      <c r="M6961" s="865">
        <v>0</v>
      </c>
      <c r="N6961" s="866">
        <v>3</v>
      </c>
      <c r="O6961" s="866">
        <v>5</v>
      </c>
      <c r="P6961" s="865">
        <v>13235.75</v>
      </c>
    </row>
    <row r="6962" spans="1:16" ht="33.75" x14ac:dyDescent="0.25">
      <c r="A6962" s="867" t="s">
        <v>7760</v>
      </c>
      <c r="B6962" s="867" t="s">
        <v>3626</v>
      </c>
      <c r="C6962" s="867" t="s">
        <v>3031</v>
      </c>
      <c r="D6962" s="868" t="s">
        <v>7863</v>
      </c>
      <c r="E6962" s="870">
        <v>2500</v>
      </c>
      <c r="F6962" s="869" t="s">
        <v>14008</v>
      </c>
      <c r="G6962" s="868" t="s">
        <v>14007</v>
      </c>
      <c r="H6962" s="867" t="s">
        <v>7756</v>
      </c>
      <c r="I6962" s="867" t="s">
        <v>2676</v>
      </c>
      <c r="J6962" s="867" t="s">
        <v>10052</v>
      </c>
      <c r="K6962" s="866">
        <v>0</v>
      </c>
      <c r="L6962" s="866">
        <v>0</v>
      </c>
      <c r="M6962" s="865">
        <v>0</v>
      </c>
      <c r="N6962" s="866">
        <v>3</v>
      </c>
      <c r="O6962" s="866">
        <v>5</v>
      </c>
      <c r="P6962" s="865">
        <v>13235.75</v>
      </c>
    </row>
    <row r="6963" spans="1:16" ht="33.75" x14ac:dyDescent="0.25">
      <c r="A6963" s="867" t="s">
        <v>7760</v>
      </c>
      <c r="B6963" s="867" t="s">
        <v>3626</v>
      </c>
      <c r="C6963" s="867" t="s">
        <v>3031</v>
      </c>
      <c r="D6963" s="868" t="s">
        <v>7863</v>
      </c>
      <c r="E6963" s="870">
        <v>2500</v>
      </c>
      <c r="F6963" s="869" t="s">
        <v>14006</v>
      </c>
      <c r="G6963" s="868" t="s">
        <v>14005</v>
      </c>
      <c r="H6963" s="867"/>
      <c r="I6963" s="867"/>
      <c r="J6963" s="867"/>
      <c r="K6963" s="866">
        <v>0</v>
      </c>
      <c r="L6963" s="866">
        <v>0</v>
      </c>
      <c r="M6963" s="865">
        <v>0</v>
      </c>
      <c r="N6963" s="866">
        <v>3</v>
      </c>
      <c r="O6963" s="866">
        <v>5</v>
      </c>
      <c r="P6963" s="865">
        <v>13235.75</v>
      </c>
    </row>
    <row r="6964" spans="1:16" ht="33.75" x14ac:dyDescent="0.25">
      <c r="A6964" s="867" t="s">
        <v>7760</v>
      </c>
      <c r="B6964" s="867" t="s">
        <v>3626</v>
      </c>
      <c r="C6964" s="867" t="s">
        <v>3031</v>
      </c>
      <c r="D6964" s="868" t="s">
        <v>7863</v>
      </c>
      <c r="E6964" s="870">
        <v>2500</v>
      </c>
      <c r="F6964" s="869" t="s">
        <v>14004</v>
      </c>
      <c r="G6964" s="868" t="s">
        <v>14003</v>
      </c>
      <c r="H6964" s="867" t="s">
        <v>7756</v>
      </c>
      <c r="I6964" s="867" t="s">
        <v>2676</v>
      </c>
      <c r="J6964" s="867" t="s">
        <v>9138</v>
      </c>
      <c r="K6964" s="866">
        <v>0</v>
      </c>
      <c r="L6964" s="866">
        <v>0</v>
      </c>
      <c r="M6964" s="865">
        <v>0</v>
      </c>
      <c r="N6964" s="866">
        <v>3</v>
      </c>
      <c r="O6964" s="866">
        <v>5</v>
      </c>
      <c r="P6964" s="865">
        <v>13235.75</v>
      </c>
    </row>
    <row r="6965" spans="1:16" ht="33.75" x14ac:dyDescent="0.25">
      <c r="A6965" s="867" t="s">
        <v>7760</v>
      </c>
      <c r="B6965" s="867" t="s">
        <v>3626</v>
      </c>
      <c r="C6965" s="867" t="s">
        <v>3031</v>
      </c>
      <c r="D6965" s="868" t="s">
        <v>7854</v>
      </c>
      <c r="E6965" s="870">
        <v>4200</v>
      </c>
      <c r="F6965" s="869" t="s">
        <v>14002</v>
      </c>
      <c r="G6965" s="868" t="s">
        <v>14001</v>
      </c>
      <c r="H6965" s="867" t="s">
        <v>7756</v>
      </c>
      <c r="I6965" s="867" t="s">
        <v>2892</v>
      </c>
      <c r="J6965" s="867" t="s">
        <v>7836</v>
      </c>
      <c r="K6965" s="866">
        <v>0</v>
      </c>
      <c r="L6965" s="866">
        <v>0</v>
      </c>
      <c r="M6965" s="865">
        <v>0</v>
      </c>
      <c r="N6965" s="866">
        <v>3</v>
      </c>
      <c r="O6965" s="866">
        <v>5</v>
      </c>
      <c r="P6965" s="865">
        <v>21735.75</v>
      </c>
    </row>
    <row r="6966" spans="1:16" ht="33.75" x14ac:dyDescent="0.25">
      <c r="A6966" s="867" t="s">
        <v>7760</v>
      </c>
      <c r="B6966" s="867" t="s">
        <v>3626</v>
      </c>
      <c r="C6966" s="867" t="s">
        <v>3031</v>
      </c>
      <c r="D6966" s="868" t="s">
        <v>7854</v>
      </c>
      <c r="E6966" s="870">
        <v>4200</v>
      </c>
      <c r="F6966" s="869" t="s">
        <v>14000</v>
      </c>
      <c r="G6966" s="868" t="s">
        <v>13999</v>
      </c>
      <c r="H6966" s="867" t="s">
        <v>7756</v>
      </c>
      <c r="I6966" s="867" t="s">
        <v>2892</v>
      </c>
      <c r="J6966" s="867" t="s">
        <v>8342</v>
      </c>
      <c r="K6966" s="866">
        <v>0</v>
      </c>
      <c r="L6966" s="866">
        <v>0</v>
      </c>
      <c r="M6966" s="865">
        <v>0</v>
      </c>
      <c r="N6966" s="866">
        <v>3</v>
      </c>
      <c r="O6966" s="866">
        <v>5</v>
      </c>
      <c r="P6966" s="865">
        <v>21735.75</v>
      </c>
    </row>
    <row r="6967" spans="1:16" ht="33.75" x14ac:dyDescent="0.25">
      <c r="A6967" s="867" t="s">
        <v>7760</v>
      </c>
      <c r="B6967" s="867" t="s">
        <v>3626</v>
      </c>
      <c r="C6967" s="867" t="s">
        <v>3031</v>
      </c>
      <c r="D6967" s="868" t="s">
        <v>7863</v>
      </c>
      <c r="E6967" s="870">
        <v>2500</v>
      </c>
      <c r="F6967" s="869" t="s">
        <v>13998</v>
      </c>
      <c r="G6967" s="868" t="s">
        <v>13997</v>
      </c>
      <c r="H6967" s="867" t="s">
        <v>7796</v>
      </c>
      <c r="I6967" s="867" t="s">
        <v>2676</v>
      </c>
      <c r="J6967" s="867" t="s">
        <v>7773</v>
      </c>
      <c r="K6967" s="866">
        <v>0</v>
      </c>
      <c r="L6967" s="866">
        <v>0</v>
      </c>
      <c r="M6967" s="865">
        <v>0</v>
      </c>
      <c r="N6967" s="866">
        <v>3</v>
      </c>
      <c r="O6967" s="866">
        <v>5</v>
      </c>
      <c r="P6967" s="865">
        <v>13235.75</v>
      </c>
    </row>
    <row r="6968" spans="1:16" ht="33.75" x14ac:dyDescent="0.25">
      <c r="A6968" s="867" t="s">
        <v>7760</v>
      </c>
      <c r="B6968" s="867" t="s">
        <v>3626</v>
      </c>
      <c r="C6968" s="867" t="s">
        <v>3031</v>
      </c>
      <c r="D6968" s="868" t="s">
        <v>7863</v>
      </c>
      <c r="E6968" s="870">
        <v>2500</v>
      </c>
      <c r="F6968" s="869" t="s">
        <v>13996</v>
      </c>
      <c r="G6968" s="868" t="s">
        <v>13995</v>
      </c>
      <c r="H6968" s="867" t="s">
        <v>2751</v>
      </c>
      <c r="I6968" s="867" t="s">
        <v>2786</v>
      </c>
      <c r="J6968" s="867" t="s">
        <v>13994</v>
      </c>
      <c r="K6968" s="866">
        <v>0</v>
      </c>
      <c r="L6968" s="866">
        <v>0</v>
      </c>
      <c r="M6968" s="865">
        <v>0</v>
      </c>
      <c r="N6968" s="866">
        <v>3</v>
      </c>
      <c r="O6968" s="866">
        <v>5</v>
      </c>
      <c r="P6968" s="865">
        <v>13235.75</v>
      </c>
    </row>
    <row r="6969" spans="1:16" ht="33.75" x14ac:dyDescent="0.25">
      <c r="A6969" s="867" t="s">
        <v>7760</v>
      </c>
      <c r="B6969" s="867" t="s">
        <v>3626</v>
      </c>
      <c r="C6969" s="867" t="s">
        <v>3031</v>
      </c>
      <c r="D6969" s="868" t="s">
        <v>7854</v>
      </c>
      <c r="E6969" s="870">
        <v>4200</v>
      </c>
      <c r="F6969" s="869" t="s">
        <v>13993</v>
      </c>
      <c r="G6969" s="868" t="s">
        <v>13992</v>
      </c>
      <c r="H6969" s="867" t="s">
        <v>7756</v>
      </c>
      <c r="I6969" s="867" t="s">
        <v>7822</v>
      </c>
      <c r="J6969" s="867" t="s">
        <v>7836</v>
      </c>
      <c r="K6969" s="866">
        <v>0</v>
      </c>
      <c r="L6969" s="866">
        <v>0</v>
      </c>
      <c r="M6969" s="865">
        <v>0</v>
      </c>
      <c r="N6969" s="866">
        <v>1</v>
      </c>
      <c r="O6969" s="866">
        <v>3</v>
      </c>
      <c r="P6969" s="865">
        <v>13041.45</v>
      </c>
    </row>
    <row r="6970" spans="1:16" ht="33.75" x14ac:dyDescent="0.25">
      <c r="A6970" s="867" t="s">
        <v>7760</v>
      </c>
      <c r="B6970" s="867" t="s">
        <v>3626</v>
      </c>
      <c r="C6970" s="867" t="s">
        <v>3031</v>
      </c>
      <c r="D6970" s="868" t="s">
        <v>7863</v>
      </c>
      <c r="E6970" s="870">
        <v>2500</v>
      </c>
      <c r="F6970" s="869" t="s">
        <v>13991</v>
      </c>
      <c r="G6970" s="868" t="s">
        <v>13990</v>
      </c>
      <c r="H6970" s="867" t="s">
        <v>7756</v>
      </c>
      <c r="I6970" s="867" t="s">
        <v>2703</v>
      </c>
      <c r="J6970" s="867" t="s">
        <v>8342</v>
      </c>
      <c r="K6970" s="866">
        <v>0</v>
      </c>
      <c r="L6970" s="866">
        <v>0</v>
      </c>
      <c r="M6970" s="865">
        <v>0</v>
      </c>
      <c r="N6970" s="866">
        <v>3</v>
      </c>
      <c r="O6970" s="866">
        <v>5</v>
      </c>
      <c r="P6970" s="865">
        <v>13235.75</v>
      </c>
    </row>
    <row r="6971" spans="1:16" ht="33.75" x14ac:dyDescent="0.25">
      <c r="A6971" s="867" t="s">
        <v>7760</v>
      </c>
      <c r="B6971" s="867" t="s">
        <v>3626</v>
      </c>
      <c r="C6971" s="867" t="s">
        <v>3031</v>
      </c>
      <c r="D6971" s="868" t="s">
        <v>7854</v>
      </c>
      <c r="E6971" s="870">
        <v>4200</v>
      </c>
      <c r="F6971" s="869" t="s">
        <v>13989</v>
      </c>
      <c r="G6971" s="868" t="s">
        <v>13988</v>
      </c>
      <c r="H6971" s="867" t="s">
        <v>7756</v>
      </c>
      <c r="I6971" s="867" t="s">
        <v>2892</v>
      </c>
      <c r="J6971" s="867" t="s">
        <v>8103</v>
      </c>
      <c r="K6971" s="866">
        <v>0</v>
      </c>
      <c r="L6971" s="866">
        <v>0</v>
      </c>
      <c r="M6971" s="865">
        <v>0</v>
      </c>
      <c r="N6971" s="866">
        <v>3</v>
      </c>
      <c r="O6971" s="866">
        <v>5</v>
      </c>
      <c r="P6971" s="865">
        <v>21735.75</v>
      </c>
    </row>
    <row r="6972" spans="1:16" ht="33.75" x14ac:dyDescent="0.25">
      <c r="A6972" s="867" t="s">
        <v>7760</v>
      </c>
      <c r="B6972" s="867" t="s">
        <v>3626</v>
      </c>
      <c r="C6972" s="867" t="s">
        <v>3031</v>
      </c>
      <c r="D6972" s="868" t="s">
        <v>7863</v>
      </c>
      <c r="E6972" s="870">
        <v>2500</v>
      </c>
      <c r="F6972" s="869" t="s">
        <v>13987</v>
      </c>
      <c r="G6972" s="868" t="s">
        <v>13986</v>
      </c>
      <c r="H6972" s="867" t="s">
        <v>7756</v>
      </c>
      <c r="I6972" s="867" t="s">
        <v>2892</v>
      </c>
      <c r="J6972" s="867" t="s">
        <v>7844</v>
      </c>
      <c r="K6972" s="866">
        <v>0</v>
      </c>
      <c r="L6972" s="866">
        <v>0</v>
      </c>
      <c r="M6972" s="865">
        <v>0</v>
      </c>
      <c r="N6972" s="866">
        <v>3</v>
      </c>
      <c r="O6972" s="866">
        <v>5</v>
      </c>
      <c r="P6972" s="865">
        <v>13235.75</v>
      </c>
    </row>
    <row r="6973" spans="1:16" ht="33.75" x14ac:dyDescent="0.25">
      <c r="A6973" s="867" t="s">
        <v>7760</v>
      </c>
      <c r="B6973" s="867" t="s">
        <v>3626</v>
      </c>
      <c r="C6973" s="867" t="s">
        <v>3031</v>
      </c>
      <c r="D6973" s="868" t="s">
        <v>7854</v>
      </c>
      <c r="E6973" s="870">
        <v>4200</v>
      </c>
      <c r="F6973" s="869" t="s">
        <v>13985</v>
      </c>
      <c r="G6973" s="868" t="s">
        <v>13984</v>
      </c>
      <c r="H6973" s="867" t="s">
        <v>7796</v>
      </c>
      <c r="I6973" s="867" t="s">
        <v>7822</v>
      </c>
      <c r="J6973" s="867" t="s">
        <v>8142</v>
      </c>
      <c r="K6973" s="866">
        <v>0</v>
      </c>
      <c r="L6973" s="866">
        <v>0</v>
      </c>
      <c r="M6973" s="865">
        <v>0</v>
      </c>
      <c r="N6973" s="866">
        <v>3</v>
      </c>
      <c r="O6973" s="866">
        <v>5</v>
      </c>
      <c r="P6973" s="865">
        <v>21735.75</v>
      </c>
    </row>
    <row r="6974" spans="1:16" ht="33.75" x14ac:dyDescent="0.25">
      <c r="A6974" s="867" t="s">
        <v>7760</v>
      </c>
      <c r="B6974" s="867" t="s">
        <v>3626</v>
      </c>
      <c r="C6974" s="867" t="s">
        <v>3031</v>
      </c>
      <c r="D6974" s="868" t="s">
        <v>7863</v>
      </c>
      <c r="E6974" s="870">
        <v>2500</v>
      </c>
      <c r="F6974" s="869" t="s">
        <v>13983</v>
      </c>
      <c r="G6974" s="868" t="s">
        <v>13982</v>
      </c>
      <c r="H6974" s="867" t="s">
        <v>7796</v>
      </c>
      <c r="I6974" s="867" t="s">
        <v>2745</v>
      </c>
      <c r="J6974" s="867" t="s">
        <v>8100</v>
      </c>
      <c r="K6974" s="866">
        <v>0</v>
      </c>
      <c r="L6974" s="866">
        <v>0</v>
      </c>
      <c r="M6974" s="865">
        <v>0</v>
      </c>
      <c r="N6974" s="866">
        <v>3</v>
      </c>
      <c r="O6974" s="866">
        <v>5</v>
      </c>
      <c r="P6974" s="865">
        <v>13235.75</v>
      </c>
    </row>
    <row r="6975" spans="1:16" ht="33.75" x14ac:dyDescent="0.25">
      <c r="A6975" s="867" t="s">
        <v>7760</v>
      </c>
      <c r="B6975" s="867" t="s">
        <v>3626</v>
      </c>
      <c r="C6975" s="867" t="s">
        <v>3031</v>
      </c>
      <c r="D6975" s="868" t="s">
        <v>7854</v>
      </c>
      <c r="E6975" s="870">
        <v>4200</v>
      </c>
      <c r="F6975" s="869" t="s">
        <v>13981</v>
      </c>
      <c r="G6975" s="868" t="s">
        <v>13980</v>
      </c>
      <c r="H6975" s="867" t="s">
        <v>7796</v>
      </c>
      <c r="I6975" s="867" t="s">
        <v>5168</v>
      </c>
      <c r="J6975" s="867" t="s">
        <v>7800</v>
      </c>
      <c r="K6975" s="866">
        <v>0</v>
      </c>
      <c r="L6975" s="866">
        <v>0</v>
      </c>
      <c r="M6975" s="865">
        <v>0</v>
      </c>
      <c r="N6975" s="866">
        <v>3</v>
      </c>
      <c r="O6975" s="866">
        <v>5</v>
      </c>
      <c r="P6975" s="865">
        <v>21735.75</v>
      </c>
    </row>
    <row r="6976" spans="1:16" ht="33.75" x14ac:dyDescent="0.25">
      <c r="A6976" s="867" t="s">
        <v>7760</v>
      </c>
      <c r="B6976" s="867" t="s">
        <v>3626</v>
      </c>
      <c r="C6976" s="867" t="s">
        <v>3031</v>
      </c>
      <c r="D6976" s="868" t="s">
        <v>7863</v>
      </c>
      <c r="E6976" s="870">
        <v>2500</v>
      </c>
      <c r="F6976" s="869" t="s">
        <v>13979</v>
      </c>
      <c r="G6976" s="868" t="s">
        <v>13978</v>
      </c>
      <c r="H6976" s="867"/>
      <c r="I6976" s="867"/>
      <c r="J6976" s="867"/>
      <c r="K6976" s="866">
        <v>0</v>
      </c>
      <c r="L6976" s="866">
        <v>0</v>
      </c>
      <c r="M6976" s="865">
        <v>0</v>
      </c>
      <c r="N6976" s="866">
        <v>3</v>
      </c>
      <c r="O6976" s="866">
        <v>5</v>
      </c>
      <c r="P6976" s="865">
        <v>13235.75</v>
      </c>
    </row>
    <row r="6977" spans="1:16" ht="33.75" x14ac:dyDescent="0.25">
      <c r="A6977" s="867" t="s">
        <v>7760</v>
      </c>
      <c r="B6977" s="867" t="s">
        <v>3626</v>
      </c>
      <c r="C6977" s="867" t="s">
        <v>3031</v>
      </c>
      <c r="D6977" s="868" t="s">
        <v>7854</v>
      </c>
      <c r="E6977" s="870">
        <v>4200</v>
      </c>
      <c r="F6977" s="869" t="s">
        <v>13977</v>
      </c>
      <c r="G6977" s="868" t="s">
        <v>13976</v>
      </c>
      <c r="H6977" s="867" t="s">
        <v>7756</v>
      </c>
      <c r="I6977" s="867" t="s">
        <v>2772</v>
      </c>
      <c r="J6977" s="867" t="s">
        <v>8721</v>
      </c>
      <c r="K6977" s="866">
        <v>0</v>
      </c>
      <c r="L6977" s="866">
        <v>0</v>
      </c>
      <c r="M6977" s="865">
        <v>0</v>
      </c>
      <c r="N6977" s="866">
        <v>3</v>
      </c>
      <c r="O6977" s="866">
        <v>5</v>
      </c>
      <c r="P6977" s="865">
        <v>21735.75</v>
      </c>
    </row>
    <row r="6978" spans="1:16" ht="33.75" x14ac:dyDescent="0.25">
      <c r="A6978" s="867" t="s">
        <v>7760</v>
      </c>
      <c r="B6978" s="867" t="s">
        <v>3626</v>
      </c>
      <c r="C6978" s="867" t="s">
        <v>3031</v>
      </c>
      <c r="D6978" s="868" t="s">
        <v>7854</v>
      </c>
      <c r="E6978" s="870">
        <v>4200</v>
      </c>
      <c r="F6978" s="869" t="s">
        <v>13975</v>
      </c>
      <c r="G6978" s="868" t="s">
        <v>13974</v>
      </c>
      <c r="H6978" s="867" t="s">
        <v>7756</v>
      </c>
      <c r="I6978" s="867" t="s">
        <v>2892</v>
      </c>
      <c r="J6978" s="867" t="s">
        <v>7783</v>
      </c>
      <c r="K6978" s="866">
        <v>0</v>
      </c>
      <c r="L6978" s="866">
        <v>0</v>
      </c>
      <c r="M6978" s="865">
        <v>0</v>
      </c>
      <c r="N6978" s="866">
        <v>3</v>
      </c>
      <c r="O6978" s="866">
        <v>5</v>
      </c>
      <c r="P6978" s="865">
        <v>21735.75</v>
      </c>
    </row>
    <row r="6979" spans="1:16" ht="33.75" x14ac:dyDescent="0.25">
      <c r="A6979" s="867" t="s">
        <v>7760</v>
      </c>
      <c r="B6979" s="867" t="s">
        <v>3626</v>
      </c>
      <c r="C6979" s="867" t="s">
        <v>3031</v>
      </c>
      <c r="D6979" s="868" t="s">
        <v>7863</v>
      </c>
      <c r="E6979" s="870">
        <v>2500</v>
      </c>
      <c r="F6979" s="869" t="s">
        <v>13973</v>
      </c>
      <c r="G6979" s="868" t="s">
        <v>13972</v>
      </c>
      <c r="H6979" s="867" t="s">
        <v>7756</v>
      </c>
      <c r="I6979" s="867" t="s">
        <v>3194</v>
      </c>
      <c r="J6979" s="867" t="s">
        <v>7809</v>
      </c>
      <c r="K6979" s="866">
        <v>0</v>
      </c>
      <c r="L6979" s="866">
        <v>0</v>
      </c>
      <c r="M6979" s="865">
        <v>0</v>
      </c>
      <c r="N6979" s="866">
        <v>3</v>
      </c>
      <c r="O6979" s="866">
        <v>5</v>
      </c>
      <c r="P6979" s="865">
        <v>13235.75</v>
      </c>
    </row>
    <row r="6980" spans="1:16" ht="33.75" x14ac:dyDescent="0.25">
      <c r="A6980" s="867" t="s">
        <v>7760</v>
      </c>
      <c r="B6980" s="867" t="s">
        <v>3626</v>
      </c>
      <c r="C6980" s="867" t="s">
        <v>3031</v>
      </c>
      <c r="D6980" s="868" t="s">
        <v>7854</v>
      </c>
      <c r="E6980" s="870">
        <v>4200</v>
      </c>
      <c r="F6980" s="869" t="s">
        <v>13971</v>
      </c>
      <c r="G6980" s="868" t="s">
        <v>13970</v>
      </c>
      <c r="H6980" s="867" t="s">
        <v>7796</v>
      </c>
      <c r="I6980" s="867" t="s">
        <v>2704</v>
      </c>
      <c r="J6980" s="867" t="s">
        <v>7773</v>
      </c>
      <c r="K6980" s="866">
        <v>0</v>
      </c>
      <c r="L6980" s="866">
        <v>0</v>
      </c>
      <c r="M6980" s="865">
        <v>0</v>
      </c>
      <c r="N6980" s="866">
        <v>3</v>
      </c>
      <c r="O6980" s="866">
        <v>5</v>
      </c>
      <c r="P6980" s="865">
        <v>21735.75</v>
      </c>
    </row>
    <row r="6981" spans="1:16" ht="33.75" x14ac:dyDescent="0.25">
      <c r="A6981" s="867" t="s">
        <v>7760</v>
      </c>
      <c r="B6981" s="867" t="s">
        <v>3626</v>
      </c>
      <c r="C6981" s="867" t="s">
        <v>3031</v>
      </c>
      <c r="D6981" s="868" t="s">
        <v>7863</v>
      </c>
      <c r="E6981" s="870">
        <v>2500</v>
      </c>
      <c r="F6981" s="869" t="s">
        <v>13969</v>
      </c>
      <c r="G6981" s="868" t="s">
        <v>13968</v>
      </c>
      <c r="H6981" s="867" t="s">
        <v>7756</v>
      </c>
      <c r="I6981" s="867" t="s">
        <v>2703</v>
      </c>
      <c r="J6981" s="867" t="s">
        <v>8342</v>
      </c>
      <c r="K6981" s="866">
        <v>0</v>
      </c>
      <c r="L6981" s="866">
        <v>0</v>
      </c>
      <c r="M6981" s="865">
        <v>0</v>
      </c>
      <c r="N6981" s="866">
        <v>3</v>
      </c>
      <c r="O6981" s="866">
        <v>5</v>
      </c>
      <c r="P6981" s="865">
        <v>13235.75</v>
      </c>
    </row>
    <row r="6982" spans="1:16" ht="33.75" x14ac:dyDescent="0.25">
      <c r="A6982" s="867" t="s">
        <v>7760</v>
      </c>
      <c r="B6982" s="867" t="s">
        <v>3626</v>
      </c>
      <c r="C6982" s="867" t="s">
        <v>3031</v>
      </c>
      <c r="D6982" s="868" t="s">
        <v>7863</v>
      </c>
      <c r="E6982" s="870">
        <v>2500</v>
      </c>
      <c r="F6982" s="869" t="s">
        <v>13967</v>
      </c>
      <c r="G6982" s="868" t="s">
        <v>13966</v>
      </c>
      <c r="H6982" s="867" t="s">
        <v>7756</v>
      </c>
      <c r="I6982" s="867" t="s">
        <v>3252</v>
      </c>
      <c r="J6982" s="867" t="s">
        <v>9058</v>
      </c>
      <c r="K6982" s="866">
        <v>0</v>
      </c>
      <c r="L6982" s="866">
        <v>0</v>
      </c>
      <c r="M6982" s="865">
        <v>0</v>
      </c>
      <c r="N6982" s="866">
        <v>3</v>
      </c>
      <c r="O6982" s="866">
        <v>5</v>
      </c>
      <c r="P6982" s="865">
        <v>13235.75</v>
      </c>
    </row>
    <row r="6983" spans="1:16" ht="33.75" x14ac:dyDescent="0.25">
      <c r="A6983" s="867" t="s">
        <v>7760</v>
      </c>
      <c r="B6983" s="867" t="s">
        <v>3626</v>
      </c>
      <c r="C6983" s="867" t="s">
        <v>3031</v>
      </c>
      <c r="D6983" s="868" t="s">
        <v>7863</v>
      </c>
      <c r="E6983" s="870">
        <v>2500</v>
      </c>
      <c r="F6983" s="869" t="s">
        <v>13965</v>
      </c>
      <c r="G6983" s="868" t="s">
        <v>13964</v>
      </c>
      <c r="H6983" s="867" t="s">
        <v>7796</v>
      </c>
      <c r="I6983" s="867" t="s">
        <v>2745</v>
      </c>
      <c r="J6983" s="867" t="s">
        <v>13963</v>
      </c>
      <c r="K6983" s="866">
        <v>0</v>
      </c>
      <c r="L6983" s="866">
        <v>0</v>
      </c>
      <c r="M6983" s="865">
        <v>0</v>
      </c>
      <c r="N6983" s="866">
        <v>3</v>
      </c>
      <c r="O6983" s="866">
        <v>5</v>
      </c>
      <c r="P6983" s="865">
        <v>13235.75</v>
      </c>
    </row>
    <row r="6984" spans="1:16" ht="33.75" x14ac:dyDescent="0.25">
      <c r="A6984" s="867" t="s">
        <v>7760</v>
      </c>
      <c r="B6984" s="867" t="s">
        <v>3626</v>
      </c>
      <c r="C6984" s="867" t="s">
        <v>3031</v>
      </c>
      <c r="D6984" s="868" t="s">
        <v>7854</v>
      </c>
      <c r="E6984" s="870">
        <v>4200</v>
      </c>
      <c r="F6984" s="869" t="s">
        <v>13962</v>
      </c>
      <c r="G6984" s="868" t="s">
        <v>13961</v>
      </c>
      <c r="H6984" s="867" t="s">
        <v>7756</v>
      </c>
      <c r="I6984" s="867" t="s">
        <v>2892</v>
      </c>
      <c r="J6984" s="867" t="s">
        <v>8321</v>
      </c>
      <c r="K6984" s="866">
        <v>0</v>
      </c>
      <c r="L6984" s="866">
        <v>0</v>
      </c>
      <c r="M6984" s="865">
        <v>0</v>
      </c>
      <c r="N6984" s="866">
        <v>3</v>
      </c>
      <c r="O6984" s="866">
        <v>5</v>
      </c>
      <c r="P6984" s="865">
        <v>21735.75</v>
      </c>
    </row>
    <row r="6985" spans="1:16" ht="33.75" x14ac:dyDescent="0.25">
      <c r="A6985" s="867" t="s">
        <v>7760</v>
      </c>
      <c r="B6985" s="867" t="s">
        <v>3626</v>
      </c>
      <c r="C6985" s="867" t="s">
        <v>3031</v>
      </c>
      <c r="D6985" s="868" t="s">
        <v>7854</v>
      </c>
      <c r="E6985" s="870">
        <v>4200</v>
      </c>
      <c r="F6985" s="869" t="s">
        <v>13960</v>
      </c>
      <c r="G6985" s="868" t="s">
        <v>13959</v>
      </c>
      <c r="H6985" s="867" t="s">
        <v>7756</v>
      </c>
      <c r="I6985" s="867" t="s">
        <v>2892</v>
      </c>
      <c r="J6985" s="867" t="s">
        <v>8100</v>
      </c>
      <c r="K6985" s="866">
        <v>0</v>
      </c>
      <c r="L6985" s="866">
        <v>0</v>
      </c>
      <c r="M6985" s="865">
        <v>0</v>
      </c>
      <c r="N6985" s="866">
        <v>3</v>
      </c>
      <c r="O6985" s="866">
        <v>5</v>
      </c>
      <c r="P6985" s="865">
        <v>21735.75</v>
      </c>
    </row>
    <row r="6986" spans="1:16" ht="33.75" x14ac:dyDescent="0.25">
      <c r="A6986" s="867" t="s">
        <v>7760</v>
      </c>
      <c r="B6986" s="867" t="s">
        <v>3626</v>
      </c>
      <c r="C6986" s="867" t="s">
        <v>3031</v>
      </c>
      <c r="D6986" s="868" t="s">
        <v>7863</v>
      </c>
      <c r="E6986" s="870">
        <v>2500</v>
      </c>
      <c r="F6986" s="869" t="s">
        <v>13958</v>
      </c>
      <c r="G6986" s="868" t="s">
        <v>13957</v>
      </c>
      <c r="H6986" s="867" t="s">
        <v>7796</v>
      </c>
      <c r="I6986" s="867" t="s">
        <v>2676</v>
      </c>
      <c r="J6986" s="867" t="s">
        <v>7783</v>
      </c>
      <c r="K6986" s="866">
        <v>0</v>
      </c>
      <c r="L6986" s="866">
        <v>0</v>
      </c>
      <c r="M6986" s="865">
        <v>0</v>
      </c>
      <c r="N6986" s="866">
        <v>3</v>
      </c>
      <c r="O6986" s="866">
        <v>5</v>
      </c>
      <c r="P6986" s="865">
        <v>13235.75</v>
      </c>
    </row>
    <row r="6987" spans="1:16" ht="33.75" x14ac:dyDescent="0.25">
      <c r="A6987" s="867" t="s">
        <v>7760</v>
      </c>
      <c r="B6987" s="867" t="s">
        <v>3626</v>
      </c>
      <c r="C6987" s="867" t="s">
        <v>3031</v>
      </c>
      <c r="D6987" s="868" t="s">
        <v>7863</v>
      </c>
      <c r="E6987" s="870">
        <v>2500</v>
      </c>
      <c r="F6987" s="869" t="s">
        <v>13956</v>
      </c>
      <c r="G6987" s="868" t="s">
        <v>13955</v>
      </c>
      <c r="H6987" s="867"/>
      <c r="I6987" s="867"/>
      <c r="J6987" s="867"/>
      <c r="K6987" s="866">
        <v>0</v>
      </c>
      <c r="L6987" s="866">
        <v>0</v>
      </c>
      <c r="M6987" s="865">
        <v>0</v>
      </c>
      <c r="N6987" s="866">
        <v>3</v>
      </c>
      <c r="O6987" s="866">
        <v>5</v>
      </c>
      <c r="P6987" s="865">
        <v>13235.75</v>
      </c>
    </row>
    <row r="6988" spans="1:16" ht="33.75" x14ac:dyDescent="0.25">
      <c r="A6988" s="867" t="s">
        <v>7760</v>
      </c>
      <c r="B6988" s="867" t="s">
        <v>3626</v>
      </c>
      <c r="C6988" s="867" t="s">
        <v>3031</v>
      </c>
      <c r="D6988" s="868" t="s">
        <v>7863</v>
      </c>
      <c r="E6988" s="870">
        <v>2500</v>
      </c>
      <c r="F6988" s="869" t="s">
        <v>13954</v>
      </c>
      <c r="G6988" s="868" t="s">
        <v>13953</v>
      </c>
      <c r="H6988" s="867" t="s">
        <v>7756</v>
      </c>
      <c r="I6988" s="867" t="s">
        <v>2892</v>
      </c>
      <c r="J6988" s="867" t="s">
        <v>7783</v>
      </c>
      <c r="K6988" s="866">
        <v>0</v>
      </c>
      <c r="L6988" s="866">
        <v>0</v>
      </c>
      <c r="M6988" s="865">
        <v>0</v>
      </c>
      <c r="N6988" s="866">
        <v>3</v>
      </c>
      <c r="O6988" s="866">
        <v>5</v>
      </c>
      <c r="P6988" s="865">
        <v>13235.75</v>
      </c>
    </row>
    <row r="6989" spans="1:16" ht="33.75" x14ac:dyDescent="0.25">
      <c r="A6989" s="867" t="s">
        <v>7760</v>
      </c>
      <c r="B6989" s="867" t="s">
        <v>3626</v>
      </c>
      <c r="C6989" s="867" t="s">
        <v>3031</v>
      </c>
      <c r="D6989" s="868" t="s">
        <v>7863</v>
      </c>
      <c r="E6989" s="870">
        <v>2500</v>
      </c>
      <c r="F6989" s="869" t="s">
        <v>13952</v>
      </c>
      <c r="G6989" s="868" t="s">
        <v>13951</v>
      </c>
      <c r="H6989" s="867" t="s">
        <v>7756</v>
      </c>
      <c r="I6989" s="867" t="s">
        <v>2676</v>
      </c>
      <c r="J6989" s="867" t="s">
        <v>9138</v>
      </c>
      <c r="K6989" s="866">
        <v>0</v>
      </c>
      <c r="L6989" s="866">
        <v>0</v>
      </c>
      <c r="M6989" s="865">
        <v>0</v>
      </c>
      <c r="N6989" s="866">
        <v>3</v>
      </c>
      <c r="O6989" s="866">
        <v>5</v>
      </c>
      <c r="P6989" s="865">
        <v>13235.75</v>
      </c>
    </row>
    <row r="6990" spans="1:16" ht="33.75" x14ac:dyDescent="0.25">
      <c r="A6990" s="867" t="s">
        <v>7760</v>
      </c>
      <c r="B6990" s="867" t="s">
        <v>3626</v>
      </c>
      <c r="C6990" s="867" t="s">
        <v>3031</v>
      </c>
      <c r="D6990" s="868" t="s">
        <v>7854</v>
      </c>
      <c r="E6990" s="870">
        <v>4200</v>
      </c>
      <c r="F6990" s="869" t="s">
        <v>13950</v>
      </c>
      <c r="G6990" s="868" t="s">
        <v>13949</v>
      </c>
      <c r="H6990" s="867" t="s">
        <v>7796</v>
      </c>
      <c r="I6990" s="867" t="s">
        <v>2745</v>
      </c>
      <c r="J6990" s="867" t="s">
        <v>7783</v>
      </c>
      <c r="K6990" s="866">
        <v>0</v>
      </c>
      <c r="L6990" s="866">
        <v>0</v>
      </c>
      <c r="M6990" s="865">
        <v>0</v>
      </c>
      <c r="N6990" s="866">
        <v>3</v>
      </c>
      <c r="O6990" s="866">
        <v>5</v>
      </c>
      <c r="P6990" s="865">
        <v>21735.75</v>
      </c>
    </row>
    <row r="6991" spans="1:16" ht="33.75" x14ac:dyDescent="0.25">
      <c r="A6991" s="867" t="s">
        <v>7760</v>
      </c>
      <c r="B6991" s="867" t="s">
        <v>3626</v>
      </c>
      <c r="C6991" s="867" t="s">
        <v>3031</v>
      </c>
      <c r="D6991" s="868" t="s">
        <v>7863</v>
      </c>
      <c r="E6991" s="870">
        <v>2500</v>
      </c>
      <c r="F6991" s="869" t="s">
        <v>13948</v>
      </c>
      <c r="G6991" s="868" t="s">
        <v>13947</v>
      </c>
      <c r="H6991" s="867" t="s">
        <v>7756</v>
      </c>
      <c r="I6991" s="867" t="s">
        <v>2892</v>
      </c>
      <c r="J6991" s="867" t="s">
        <v>8314</v>
      </c>
      <c r="K6991" s="866">
        <v>0</v>
      </c>
      <c r="L6991" s="866">
        <v>0</v>
      </c>
      <c r="M6991" s="865">
        <v>0</v>
      </c>
      <c r="N6991" s="866">
        <v>3</v>
      </c>
      <c r="O6991" s="866">
        <v>5</v>
      </c>
      <c r="P6991" s="865">
        <v>13235.75</v>
      </c>
    </row>
    <row r="6992" spans="1:16" ht="33.75" x14ac:dyDescent="0.25">
      <c r="A6992" s="867" t="s">
        <v>7760</v>
      </c>
      <c r="B6992" s="867" t="s">
        <v>3626</v>
      </c>
      <c r="C6992" s="867" t="s">
        <v>3031</v>
      </c>
      <c r="D6992" s="868" t="s">
        <v>7854</v>
      </c>
      <c r="E6992" s="870">
        <v>4200</v>
      </c>
      <c r="F6992" s="869" t="s">
        <v>13946</v>
      </c>
      <c r="G6992" s="868" t="s">
        <v>13945</v>
      </c>
      <c r="H6992" s="867" t="s">
        <v>7796</v>
      </c>
      <c r="I6992" s="867" t="s">
        <v>5168</v>
      </c>
      <c r="J6992" s="867" t="s">
        <v>7864</v>
      </c>
      <c r="K6992" s="866">
        <v>0</v>
      </c>
      <c r="L6992" s="866">
        <v>0</v>
      </c>
      <c r="M6992" s="865">
        <v>0</v>
      </c>
      <c r="N6992" s="866">
        <v>3</v>
      </c>
      <c r="O6992" s="866">
        <v>5</v>
      </c>
      <c r="P6992" s="865">
        <v>21735.75</v>
      </c>
    </row>
    <row r="6993" spans="1:16" x14ac:dyDescent="0.25">
      <c r="A6993" s="1772" t="s">
        <v>2848</v>
      </c>
      <c r="B6993" s="1772"/>
      <c r="C6993" s="1772"/>
      <c r="D6993" s="1772"/>
      <c r="E6993" s="1772"/>
      <c r="F6993" s="1772" t="s">
        <v>378</v>
      </c>
      <c r="G6993" s="1772"/>
      <c r="H6993" s="1772"/>
      <c r="I6993" s="1772"/>
      <c r="J6993" s="1772"/>
      <c r="K6993" s="1771" t="s">
        <v>2847</v>
      </c>
      <c r="L6993" s="1771"/>
      <c r="M6993" s="1771"/>
      <c r="N6993" s="1771" t="s">
        <v>2846</v>
      </c>
      <c r="O6993" s="1771"/>
      <c r="P6993" s="1771"/>
    </row>
    <row r="6994" spans="1:16" ht="69.75" x14ac:dyDescent="0.25">
      <c r="A6994" s="1535" t="s">
        <v>2845</v>
      </c>
      <c r="B6994" s="1535" t="s">
        <v>5</v>
      </c>
      <c r="C6994" s="1535" t="s">
        <v>2844</v>
      </c>
      <c r="D6994" s="1535" t="s">
        <v>2843</v>
      </c>
      <c r="E6994" s="1536" t="s">
        <v>2842</v>
      </c>
      <c r="F6994" s="1537" t="s">
        <v>2841</v>
      </c>
      <c r="G6994" s="1540" t="s">
        <v>2840</v>
      </c>
      <c r="H6994" s="1535" t="s">
        <v>2839</v>
      </c>
      <c r="I6994" s="1535" t="s">
        <v>2838</v>
      </c>
      <c r="J6994" s="1535" t="s">
        <v>2837</v>
      </c>
      <c r="K6994" s="1538" t="s">
        <v>2836</v>
      </c>
      <c r="L6994" s="1538" t="s">
        <v>2835</v>
      </c>
      <c r="M6994" s="1539" t="s">
        <v>2834</v>
      </c>
      <c r="N6994" s="1538" t="s">
        <v>2836</v>
      </c>
      <c r="O6994" s="1538" t="s">
        <v>2835</v>
      </c>
      <c r="P6994" s="1539" t="s">
        <v>2834</v>
      </c>
    </row>
    <row r="6995" spans="1:16" ht="33.75" x14ac:dyDescent="0.25">
      <c r="A6995" s="867" t="s">
        <v>7760</v>
      </c>
      <c r="B6995" s="867" t="s">
        <v>3626</v>
      </c>
      <c r="C6995" s="867" t="s">
        <v>3031</v>
      </c>
      <c r="D6995" s="868" t="s">
        <v>7854</v>
      </c>
      <c r="E6995" s="870">
        <v>4200</v>
      </c>
      <c r="F6995" s="869" t="s">
        <v>13944</v>
      </c>
      <c r="G6995" s="868" t="s">
        <v>13943</v>
      </c>
      <c r="H6995" s="867" t="s">
        <v>7796</v>
      </c>
      <c r="I6995" s="867" t="s">
        <v>9028</v>
      </c>
      <c r="J6995" s="867" t="s">
        <v>10744</v>
      </c>
      <c r="K6995" s="866">
        <v>0</v>
      </c>
      <c r="L6995" s="866">
        <v>0</v>
      </c>
      <c r="M6995" s="865">
        <v>0</v>
      </c>
      <c r="N6995" s="866">
        <v>3</v>
      </c>
      <c r="O6995" s="866">
        <v>5</v>
      </c>
      <c r="P6995" s="865">
        <v>21735.75</v>
      </c>
    </row>
    <row r="6996" spans="1:16" ht="33.75" x14ac:dyDescent="0.25">
      <c r="A6996" s="867" t="s">
        <v>7760</v>
      </c>
      <c r="B6996" s="867" t="s">
        <v>3626</v>
      </c>
      <c r="C6996" s="867" t="s">
        <v>3031</v>
      </c>
      <c r="D6996" s="868" t="s">
        <v>7863</v>
      </c>
      <c r="E6996" s="870">
        <v>2500</v>
      </c>
      <c r="F6996" s="869" t="s">
        <v>13942</v>
      </c>
      <c r="G6996" s="868" t="s">
        <v>13941</v>
      </c>
      <c r="H6996" s="867" t="s">
        <v>7796</v>
      </c>
      <c r="I6996" s="867" t="s">
        <v>2722</v>
      </c>
      <c r="J6996" s="867" t="s">
        <v>7985</v>
      </c>
      <c r="K6996" s="866">
        <v>0</v>
      </c>
      <c r="L6996" s="866">
        <v>0</v>
      </c>
      <c r="M6996" s="865">
        <v>0</v>
      </c>
      <c r="N6996" s="866">
        <v>3</v>
      </c>
      <c r="O6996" s="866">
        <v>5</v>
      </c>
      <c r="P6996" s="865">
        <v>13235.75</v>
      </c>
    </row>
    <row r="6997" spans="1:16" ht="33.75" x14ac:dyDescent="0.25">
      <c r="A6997" s="867" t="s">
        <v>7760</v>
      </c>
      <c r="B6997" s="867" t="s">
        <v>3626</v>
      </c>
      <c r="C6997" s="867" t="s">
        <v>3031</v>
      </c>
      <c r="D6997" s="868" t="s">
        <v>7863</v>
      </c>
      <c r="E6997" s="870">
        <v>2500</v>
      </c>
      <c r="F6997" s="869" t="s">
        <v>13940</v>
      </c>
      <c r="G6997" s="868" t="s">
        <v>13939</v>
      </c>
      <c r="H6997" s="867" t="s">
        <v>7756</v>
      </c>
      <c r="I6997" s="867" t="s">
        <v>2772</v>
      </c>
      <c r="J6997" s="867" t="s">
        <v>8162</v>
      </c>
      <c r="K6997" s="866">
        <v>0</v>
      </c>
      <c r="L6997" s="866">
        <v>0</v>
      </c>
      <c r="M6997" s="865">
        <v>0</v>
      </c>
      <c r="N6997" s="866">
        <v>3</v>
      </c>
      <c r="O6997" s="866">
        <v>5</v>
      </c>
      <c r="P6997" s="865">
        <v>13235.75</v>
      </c>
    </row>
    <row r="6998" spans="1:16" ht="33.75" x14ac:dyDescent="0.25">
      <c r="A6998" s="867" t="s">
        <v>7760</v>
      </c>
      <c r="B6998" s="867" t="s">
        <v>3626</v>
      </c>
      <c r="C6998" s="867" t="s">
        <v>3031</v>
      </c>
      <c r="D6998" s="868" t="s">
        <v>7863</v>
      </c>
      <c r="E6998" s="870">
        <v>2500</v>
      </c>
      <c r="F6998" s="869" t="s">
        <v>13938</v>
      </c>
      <c r="G6998" s="868" t="s">
        <v>13937</v>
      </c>
      <c r="H6998" s="867" t="s">
        <v>7756</v>
      </c>
      <c r="I6998" s="867" t="s">
        <v>2685</v>
      </c>
      <c r="J6998" s="867" t="s">
        <v>8314</v>
      </c>
      <c r="K6998" s="866">
        <v>0</v>
      </c>
      <c r="L6998" s="866">
        <v>0</v>
      </c>
      <c r="M6998" s="865">
        <v>0</v>
      </c>
      <c r="N6998" s="866">
        <v>3</v>
      </c>
      <c r="O6998" s="866">
        <v>5</v>
      </c>
      <c r="P6998" s="865">
        <v>13235.75</v>
      </c>
    </row>
    <row r="6999" spans="1:16" ht="33.75" x14ac:dyDescent="0.25">
      <c r="A6999" s="867" t="s">
        <v>7760</v>
      </c>
      <c r="B6999" s="867" t="s">
        <v>3626</v>
      </c>
      <c r="C6999" s="867" t="s">
        <v>3031</v>
      </c>
      <c r="D6999" s="868" t="s">
        <v>7863</v>
      </c>
      <c r="E6999" s="870">
        <v>2500</v>
      </c>
      <c r="F6999" s="869" t="s">
        <v>13936</v>
      </c>
      <c r="G6999" s="868" t="s">
        <v>13935</v>
      </c>
      <c r="H6999" s="867" t="s">
        <v>7796</v>
      </c>
      <c r="I6999" s="867" t="s">
        <v>13654</v>
      </c>
      <c r="J6999" s="867" t="s">
        <v>7821</v>
      </c>
      <c r="K6999" s="866">
        <v>0</v>
      </c>
      <c r="L6999" s="866">
        <v>0</v>
      </c>
      <c r="M6999" s="865">
        <v>0</v>
      </c>
      <c r="N6999" s="866">
        <v>3</v>
      </c>
      <c r="O6999" s="866">
        <v>5</v>
      </c>
      <c r="P6999" s="865">
        <v>13235.75</v>
      </c>
    </row>
    <row r="7000" spans="1:16" ht="33.75" x14ac:dyDescent="0.25">
      <c r="A7000" s="867" t="s">
        <v>7760</v>
      </c>
      <c r="B7000" s="867" t="s">
        <v>3626</v>
      </c>
      <c r="C7000" s="867" t="s">
        <v>3031</v>
      </c>
      <c r="D7000" s="868" t="s">
        <v>7854</v>
      </c>
      <c r="E7000" s="870">
        <v>4200</v>
      </c>
      <c r="F7000" s="869" t="s">
        <v>13934</v>
      </c>
      <c r="G7000" s="868" t="s">
        <v>13933</v>
      </c>
      <c r="H7000" s="867" t="s">
        <v>7756</v>
      </c>
      <c r="I7000" s="867" t="s">
        <v>2676</v>
      </c>
      <c r="J7000" s="867" t="s">
        <v>8732</v>
      </c>
      <c r="K7000" s="866">
        <v>0</v>
      </c>
      <c r="L7000" s="866">
        <v>0</v>
      </c>
      <c r="M7000" s="865">
        <v>0</v>
      </c>
      <c r="N7000" s="866">
        <v>3</v>
      </c>
      <c r="O7000" s="866">
        <v>5</v>
      </c>
      <c r="P7000" s="865">
        <v>21735.75</v>
      </c>
    </row>
    <row r="7001" spans="1:16" ht="33.75" x14ac:dyDescent="0.25">
      <c r="A7001" s="867" t="s">
        <v>7760</v>
      </c>
      <c r="B7001" s="867" t="s">
        <v>3626</v>
      </c>
      <c r="C7001" s="867" t="s">
        <v>3031</v>
      </c>
      <c r="D7001" s="868" t="s">
        <v>7854</v>
      </c>
      <c r="E7001" s="870">
        <v>4200</v>
      </c>
      <c r="F7001" s="869" t="s">
        <v>13932</v>
      </c>
      <c r="G7001" s="868" t="s">
        <v>13931</v>
      </c>
      <c r="H7001" s="867" t="s">
        <v>7756</v>
      </c>
      <c r="I7001" s="867" t="s">
        <v>2772</v>
      </c>
      <c r="J7001" s="867" t="s">
        <v>8342</v>
      </c>
      <c r="K7001" s="866">
        <v>0</v>
      </c>
      <c r="L7001" s="866">
        <v>0</v>
      </c>
      <c r="M7001" s="865">
        <v>0</v>
      </c>
      <c r="N7001" s="866">
        <v>3</v>
      </c>
      <c r="O7001" s="866">
        <v>5</v>
      </c>
      <c r="P7001" s="865">
        <v>21735.75</v>
      </c>
    </row>
    <row r="7002" spans="1:16" ht="33.75" x14ac:dyDescent="0.25">
      <c r="A7002" s="867" t="s">
        <v>7760</v>
      </c>
      <c r="B7002" s="867" t="s">
        <v>3626</v>
      </c>
      <c r="C7002" s="867" t="s">
        <v>3031</v>
      </c>
      <c r="D7002" s="868" t="s">
        <v>7863</v>
      </c>
      <c r="E7002" s="870">
        <v>2500</v>
      </c>
      <c r="F7002" s="869" t="s">
        <v>13930</v>
      </c>
      <c r="G7002" s="868" t="s">
        <v>13929</v>
      </c>
      <c r="H7002" s="867" t="s">
        <v>7756</v>
      </c>
      <c r="I7002" s="867" t="s">
        <v>2772</v>
      </c>
      <c r="J7002" s="867" t="s">
        <v>7792</v>
      </c>
      <c r="K7002" s="866">
        <v>0</v>
      </c>
      <c r="L7002" s="866">
        <v>0</v>
      </c>
      <c r="M7002" s="865">
        <v>0</v>
      </c>
      <c r="N7002" s="866">
        <v>3</v>
      </c>
      <c r="O7002" s="866">
        <v>5</v>
      </c>
      <c r="P7002" s="865">
        <v>13235.75</v>
      </c>
    </row>
    <row r="7003" spans="1:16" ht="33.75" x14ac:dyDescent="0.25">
      <c r="A7003" s="867" t="s">
        <v>7760</v>
      </c>
      <c r="B7003" s="867" t="s">
        <v>3626</v>
      </c>
      <c r="C7003" s="867" t="s">
        <v>3031</v>
      </c>
      <c r="D7003" s="868" t="s">
        <v>7863</v>
      </c>
      <c r="E7003" s="870">
        <v>2500</v>
      </c>
      <c r="F7003" s="869" t="s">
        <v>13928</v>
      </c>
      <c r="G7003" s="868" t="s">
        <v>13927</v>
      </c>
      <c r="H7003" s="867"/>
      <c r="I7003" s="867"/>
      <c r="J7003" s="867"/>
      <c r="K7003" s="866">
        <v>0</v>
      </c>
      <c r="L7003" s="866">
        <v>0</v>
      </c>
      <c r="M7003" s="865">
        <v>0</v>
      </c>
      <c r="N7003" s="866">
        <v>3</v>
      </c>
      <c r="O7003" s="866">
        <v>5</v>
      </c>
      <c r="P7003" s="865">
        <v>13235.75</v>
      </c>
    </row>
    <row r="7004" spans="1:16" ht="33.75" x14ac:dyDescent="0.25">
      <c r="A7004" s="867" t="s">
        <v>7760</v>
      </c>
      <c r="B7004" s="867" t="s">
        <v>3626</v>
      </c>
      <c r="C7004" s="867" t="s">
        <v>3031</v>
      </c>
      <c r="D7004" s="868" t="s">
        <v>7863</v>
      </c>
      <c r="E7004" s="870">
        <v>2500</v>
      </c>
      <c r="F7004" s="869" t="s">
        <v>13926</v>
      </c>
      <c r="G7004" s="868" t="s">
        <v>13925</v>
      </c>
      <c r="H7004" s="867" t="s">
        <v>7796</v>
      </c>
      <c r="I7004" s="867" t="s">
        <v>7801</v>
      </c>
      <c r="J7004" s="867" t="s">
        <v>7792</v>
      </c>
      <c r="K7004" s="866">
        <v>0</v>
      </c>
      <c r="L7004" s="866">
        <v>0</v>
      </c>
      <c r="M7004" s="865">
        <v>0</v>
      </c>
      <c r="N7004" s="866">
        <v>3</v>
      </c>
      <c r="O7004" s="866">
        <v>5</v>
      </c>
      <c r="P7004" s="865">
        <v>13235.75</v>
      </c>
    </row>
    <row r="7005" spans="1:16" ht="33.75" x14ac:dyDescent="0.25">
      <c r="A7005" s="867" t="s">
        <v>7760</v>
      </c>
      <c r="B7005" s="867" t="s">
        <v>3626</v>
      </c>
      <c r="C7005" s="867" t="s">
        <v>3031</v>
      </c>
      <c r="D7005" s="868" t="s">
        <v>7863</v>
      </c>
      <c r="E7005" s="870">
        <v>2500</v>
      </c>
      <c r="F7005" s="869" t="s">
        <v>13924</v>
      </c>
      <c r="G7005" s="868" t="s">
        <v>13923</v>
      </c>
      <c r="H7005" s="867" t="s">
        <v>7756</v>
      </c>
      <c r="I7005" s="867" t="s">
        <v>2892</v>
      </c>
      <c r="J7005" s="867" t="s">
        <v>7844</v>
      </c>
      <c r="K7005" s="866">
        <v>0</v>
      </c>
      <c r="L7005" s="866">
        <v>0</v>
      </c>
      <c r="M7005" s="865">
        <v>0</v>
      </c>
      <c r="N7005" s="866">
        <v>3</v>
      </c>
      <c r="O7005" s="866">
        <v>5</v>
      </c>
      <c r="P7005" s="865">
        <v>13235.75</v>
      </c>
    </row>
    <row r="7006" spans="1:16" ht="33.75" x14ac:dyDescent="0.25">
      <c r="A7006" s="867" t="s">
        <v>7760</v>
      </c>
      <c r="B7006" s="867" t="s">
        <v>3626</v>
      </c>
      <c r="C7006" s="867" t="s">
        <v>3031</v>
      </c>
      <c r="D7006" s="868" t="s">
        <v>7854</v>
      </c>
      <c r="E7006" s="870">
        <v>4200</v>
      </c>
      <c r="F7006" s="869" t="s">
        <v>13922</v>
      </c>
      <c r="G7006" s="868" t="s">
        <v>13921</v>
      </c>
      <c r="H7006" s="867" t="s">
        <v>7796</v>
      </c>
      <c r="I7006" s="867" t="s">
        <v>2745</v>
      </c>
      <c r="J7006" s="867" t="s">
        <v>8342</v>
      </c>
      <c r="K7006" s="866">
        <v>0</v>
      </c>
      <c r="L7006" s="866">
        <v>0</v>
      </c>
      <c r="M7006" s="865">
        <v>0</v>
      </c>
      <c r="N7006" s="866">
        <v>3</v>
      </c>
      <c r="O7006" s="866">
        <v>5</v>
      </c>
      <c r="P7006" s="865">
        <v>21735.75</v>
      </c>
    </row>
    <row r="7007" spans="1:16" ht="33.75" x14ac:dyDescent="0.25">
      <c r="A7007" s="867" t="s">
        <v>7760</v>
      </c>
      <c r="B7007" s="867" t="s">
        <v>3626</v>
      </c>
      <c r="C7007" s="867" t="s">
        <v>3031</v>
      </c>
      <c r="D7007" s="868" t="s">
        <v>7863</v>
      </c>
      <c r="E7007" s="870">
        <v>2500</v>
      </c>
      <c r="F7007" s="869" t="s">
        <v>13920</v>
      </c>
      <c r="G7007" s="868" t="s">
        <v>13919</v>
      </c>
      <c r="H7007" s="867" t="s">
        <v>7796</v>
      </c>
      <c r="I7007" s="867" t="s">
        <v>8015</v>
      </c>
      <c r="J7007" s="867" t="s">
        <v>8841</v>
      </c>
      <c r="K7007" s="866">
        <v>0</v>
      </c>
      <c r="L7007" s="866">
        <v>0</v>
      </c>
      <c r="M7007" s="865">
        <v>0</v>
      </c>
      <c r="N7007" s="866">
        <v>3</v>
      </c>
      <c r="O7007" s="866">
        <v>5</v>
      </c>
      <c r="P7007" s="865">
        <v>13235.75</v>
      </c>
    </row>
    <row r="7008" spans="1:16" ht="33.75" x14ac:dyDescent="0.25">
      <c r="A7008" s="867" t="s">
        <v>7760</v>
      </c>
      <c r="B7008" s="867" t="s">
        <v>3626</v>
      </c>
      <c r="C7008" s="867" t="s">
        <v>3031</v>
      </c>
      <c r="D7008" s="868" t="s">
        <v>9567</v>
      </c>
      <c r="E7008" s="870">
        <v>1500</v>
      </c>
      <c r="F7008" s="869" t="s">
        <v>13918</v>
      </c>
      <c r="G7008" s="868" t="s">
        <v>13917</v>
      </c>
      <c r="H7008" s="867" t="s">
        <v>7796</v>
      </c>
      <c r="I7008" s="867" t="s">
        <v>2914</v>
      </c>
      <c r="J7008" s="867" t="s">
        <v>8224</v>
      </c>
      <c r="K7008" s="866">
        <v>0</v>
      </c>
      <c r="L7008" s="866">
        <v>0</v>
      </c>
      <c r="M7008" s="865">
        <v>0</v>
      </c>
      <c r="N7008" s="866">
        <v>3</v>
      </c>
      <c r="O7008" s="866">
        <v>5</v>
      </c>
      <c r="P7008" s="865">
        <v>8235.75</v>
      </c>
    </row>
    <row r="7009" spans="1:16" ht="33.75" x14ac:dyDescent="0.25">
      <c r="A7009" s="867" t="s">
        <v>7760</v>
      </c>
      <c r="B7009" s="867" t="s">
        <v>3626</v>
      </c>
      <c r="C7009" s="867" t="s">
        <v>3031</v>
      </c>
      <c r="D7009" s="868" t="s">
        <v>9567</v>
      </c>
      <c r="E7009" s="870">
        <v>1500</v>
      </c>
      <c r="F7009" s="869" t="s">
        <v>13916</v>
      </c>
      <c r="G7009" s="868" t="s">
        <v>13915</v>
      </c>
      <c r="H7009" s="867"/>
      <c r="I7009" s="867"/>
      <c r="J7009" s="867"/>
      <c r="K7009" s="866">
        <v>0</v>
      </c>
      <c r="L7009" s="866">
        <v>0</v>
      </c>
      <c r="M7009" s="865">
        <v>0</v>
      </c>
      <c r="N7009" s="866">
        <v>3</v>
      </c>
      <c r="O7009" s="866">
        <v>5</v>
      </c>
      <c r="P7009" s="865">
        <v>8235.75</v>
      </c>
    </row>
    <row r="7010" spans="1:16" ht="33.75" x14ac:dyDescent="0.25">
      <c r="A7010" s="867" t="s">
        <v>7760</v>
      </c>
      <c r="B7010" s="867" t="s">
        <v>3626</v>
      </c>
      <c r="C7010" s="867" t="s">
        <v>3031</v>
      </c>
      <c r="D7010" s="868" t="s">
        <v>9567</v>
      </c>
      <c r="E7010" s="870">
        <v>1500</v>
      </c>
      <c r="F7010" s="869" t="s">
        <v>13914</v>
      </c>
      <c r="G7010" s="868" t="s">
        <v>13913</v>
      </c>
      <c r="H7010" s="867"/>
      <c r="I7010" s="867"/>
      <c r="J7010" s="867"/>
      <c r="K7010" s="866">
        <v>0</v>
      </c>
      <c r="L7010" s="866">
        <v>0</v>
      </c>
      <c r="M7010" s="865">
        <v>0</v>
      </c>
      <c r="N7010" s="866">
        <v>3</v>
      </c>
      <c r="O7010" s="866">
        <v>5</v>
      </c>
      <c r="P7010" s="865">
        <v>8235.75</v>
      </c>
    </row>
    <row r="7011" spans="1:16" ht="33.75" x14ac:dyDescent="0.25">
      <c r="A7011" s="867" t="s">
        <v>7760</v>
      </c>
      <c r="B7011" s="867" t="s">
        <v>3626</v>
      </c>
      <c r="C7011" s="867" t="s">
        <v>3031</v>
      </c>
      <c r="D7011" s="868" t="s">
        <v>9567</v>
      </c>
      <c r="E7011" s="870">
        <v>1500</v>
      </c>
      <c r="F7011" s="869" t="s">
        <v>13912</v>
      </c>
      <c r="G7011" s="868" t="s">
        <v>13911</v>
      </c>
      <c r="H7011" s="867"/>
      <c r="I7011" s="867"/>
      <c r="J7011" s="867"/>
      <c r="K7011" s="866">
        <v>0</v>
      </c>
      <c r="L7011" s="866">
        <v>0</v>
      </c>
      <c r="M7011" s="865">
        <v>0</v>
      </c>
      <c r="N7011" s="866">
        <v>3</v>
      </c>
      <c r="O7011" s="866">
        <v>5</v>
      </c>
      <c r="P7011" s="865">
        <v>8235.75</v>
      </c>
    </row>
    <row r="7012" spans="1:16" ht="33.75" x14ac:dyDescent="0.25">
      <c r="A7012" s="867" t="s">
        <v>7760</v>
      </c>
      <c r="B7012" s="867" t="s">
        <v>3626</v>
      </c>
      <c r="C7012" s="867" t="s">
        <v>3031</v>
      </c>
      <c r="D7012" s="868" t="s">
        <v>9567</v>
      </c>
      <c r="E7012" s="870">
        <v>1500</v>
      </c>
      <c r="F7012" s="869" t="s">
        <v>13910</v>
      </c>
      <c r="G7012" s="868" t="s">
        <v>13909</v>
      </c>
      <c r="H7012" s="867"/>
      <c r="I7012" s="867"/>
      <c r="J7012" s="867"/>
      <c r="K7012" s="866">
        <v>0</v>
      </c>
      <c r="L7012" s="866">
        <v>0</v>
      </c>
      <c r="M7012" s="865">
        <v>0</v>
      </c>
      <c r="N7012" s="866">
        <v>2</v>
      </c>
      <c r="O7012" s="866">
        <v>4</v>
      </c>
      <c r="P7012" s="865">
        <v>6588.6</v>
      </c>
    </row>
    <row r="7013" spans="1:16" ht="33.75" x14ac:dyDescent="0.25">
      <c r="A7013" s="867" t="s">
        <v>7760</v>
      </c>
      <c r="B7013" s="867" t="s">
        <v>3626</v>
      </c>
      <c r="C7013" s="867" t="s">
        <v>3031</v>
      </c>
      <c r="D7013" s="868" t="s">
        <v>9567</v>
      </c>
      <c r="E7013" s="870">
        <v>1500</v>
      </c>
      <c r="F7013" s="869" t="s">
        <v>13908</v>
      </c>
      <c r="G7013" s="868" t="s">
        <v>13907</v>
      </c>
      <c r="H7013" s="867"/>
      <c r="I7013" s="867"/>
      <c r="J7013" s="867"/>
      <c r="K7013" s="866">
        <v>0</v>
      </c>
      <c r="L7013" s="866">
        <v>0</v>
      </c>
      <c r="M7013" s="865">
        <v>0</v>
      </c>
      <c r="N7013" s="866">
        <v>3</v>
      </c>
      <c r="O7013" s="866">
        <v>5</v>
      </c>
      <c r="P7013" s="865">
        <v>8235.75</v>
      </c>
    </row>
    <row r="7014" spans="1:16" ht="33.75" x14ac:dyDescent="0.25">
      <c r="A7014" s="867" t="s">
        <v>7760</v>
      </c>
      <c r="B7014" s="867" t="s">
        <v>3626</v>
      </c>
      <c r="C7014" s="867" t="s">
        <v>3031</v>
      </c>
      <c r="D7014" s="868" t="s">
        <v>9567</v>
      </c>
      <c r="E7014" s="870">
        <v>1500</v>
      </c>
      <c r="F7014" s="869" t="s">
        <v>13906</v>
      </c>
      <c r="G7014" s="868" t="s">
        <v>13905</v>
      </c>
      <c r="H7014" s="867"/>
      <c r="I7014" s="867"/>
      <c r="J7014" s="867"/>
      <c r="K7014" s="866">
        <v>0</v>
      </c>
      <c r="L7014" s="866">
        <v>0</v>
      </c>
      <c r="M7014" s="865">
        <v>0</v>
      </c>
      <c r="N7014" s="866">
        <v>3</v>
      </c>
      <c r="O7014" s="866">
        <v>5</v>
      </c>
      <c r="P7014" s="865">
        <v>8235.75</v>
      </c>
    </row>
    <row r="7015" spans="1:16" ht="33.75" x14ac:dyDescent="0.25">
      <c r="A7015" s="867" t="s">
        <v>7760</v>
      </c>
      <c r="B7015" s="867" t="s">
        <v>3626</v>
      </c>
      <c r="C7015" s="867" t="s">
        <v>3031</v>
      </c>
      <c r="D7015" s="868" t="s">
        <v>9567</v>
      </c>
      <c r="E7015" s="870">
        <v>1500</v>
      </c>
      <c r="F7015" s="869" t="s">
        <v>13904</v>
      </c>
      <c r="G7015" s="868" t="s">
        <v>13903</v>
      </c>
      <c r="H7015" s="867"/>
      <c r="I7015" s="867"/>
      <c r="J7015" s="867"/>
      <c r="K7015" s="866">
        <v>0</v>
      </c>
      <c r="L7015" s="866">
        <v>0</v>
      </c>
      <c r="M7015" s="865">
        <v>0</v>
      </c>
      <c r="N7015" s="866">
        <v>3</v>
      </c>
      <c r="O7015" s="866">
        <v>5</v>
      </c>
      <c r="P7015" s="865">
        <v>8235.75</v>
      </c>
    </row>
    <row r="7016" spans="1:16" ht="33.75" x14ac:dyDescent="0.25">
      <c r="A7016" s="867" t="s">
        <v>7760</v>
      </c>
      <c r="B7016" s="867" t="s">
        <v>3626</v>
      </c>
      <c r="C7016" s="867" t="s">
        <v>3031</v>
      </c>
      <c r="D7016" s="868" t="s">
        <v>9567</v>
      </c>
      <c r="E7016" s="870">
        <v>1500</v>
      </c>
      <c r="F7016" s="869" t="s">
        <v>13902</v>
      </c>
      <c r="G7016" s="868" t="s">
        <v>13901</v>
      </c>
      <c r="H7016" s="867" t="s">
        <v>7796</v>
      </c>
      <c r="I7016" s="867" t="s">
        <v>13900</v>
      </c>
      <c r="J7016" s="867" t="s">
        <v>9624</v>
      </c>
      <c r="K7016" s="866">
        <v>0</v>
      </c>
      <c r="L7016" s="866">
        <v>0</v>
      </c>
      <c r="M7016" s="865">
        <v>0</v>
      </c>
      <c r="N7016" s="866">
        <v>2</v>
      </c>
      <c r="O7016" s="866">
        <v>4</v>
      </c>
      <c r="P7016" s="865">
        <v>6588.6</v>
      </c>
    </row>
    <row r="7017" spans="1:16" ht="33.75" x14ac:dyDescent="0.25">
      <c r="A7017" s="867" t="s">
        <v>7760</v>
      </c>
      <c r="B7017" s="867" t="s">
        <v>3626</v>
      </c>
      <c r="C7017" s="867" t="s">
        <v>3031</v>
      </c>
      <c r="D7017" s="868" t="s">
        <v>9567</v>
      </c>
      <c r="E7017" s="870">
        <v>1500</v>
      </c>
      <c r="F7017" s="869" t="s">
        <v>13899</v>
      </c>
      <c r="G7017" s="868" t="s">
        <v>13898</v>
      </c>
      <c r="H7017" s="867" t="s">
        <v>7796</v>
      </c>
      <c r="I7017" s="867" t="s">
        <v>13897</v>
      </c>
      <c r="J7017" s="867" t="s">
        <v>8199</v>
      </c>
      <c r="K7017" s="866">
        <v>0</v>
      </c>
      <c r="L7017" s="866">
        <v>0</v>
      </c>
      <c r="M7017" s="865">
        <v>0</v>
      </c>
      <c r="N7017" s="866">
        <v>2</v>
      </c>
      <c r="O7017" s="866">
        <v>4</v>
      </c>
      <c r="P7017" s="865">
        <v>6588.6</v>
      </c>
    </row>
    <row r="7018" spans="1:16" ht="33.75" x14ac:dyDescent="0.25">
      <c r="A7018" s="867" t="s">
        <v>7760</v>
      </c>
      <c r="B7018" s="867" t="s">
        <v>3626</v>
      </c>
      <c r="C7018" s="867" t="s">
        <v>3031</v>
      </c>
      <c r="D7018" s="868" t="s">
        <v>9567</v>
      </c>
      <c r="E7018" s="870">
        <v>1500</v>
      </c>
      <c r="F7018" s="869" t="s">
        <v>13896</v>
      </c>
      <c r="G7018" s="868" t="s">
        <v>13895</v>
      </c>
      <c r="H7018" s="867"/>
      <c r="I7018" s="867"/>
      <c r="J7018" s="867"/>
      <c r="K7018" s="866">
        <v>0</v>
      </c>
      <c r="L7018" s="866">
        <v>0</v>
      </c>
      <c r="M7018" s="865">
        <v>0</v>
      </c>
      <c r="N7018" s="866">
        <v>3</v>
      </c>
      <c r="O7018" s="866">
        <v>5</v>
      </c>
      <c r="P7018" s="865">
        <v>8235.75</v>
      </c>
    </row>
    <row r="7019" spans="1:16" ht="33.75" x14ac:dyDescent="0.25">
      <c r="A7019" s="867" t="s">
        <v>7760</v>
      </c>
      <c r="B7019" s="867" t="s">
        <v>3626</v>
      </c>
      <c r="C7019" s="867" t="s">
        <v>3031</v>
      </c>
      <c r="D7019" s="868" t="s">
        <v>9567</v>
      </c>
      <c r="E7019" s="870">
        <v>1500</v>
      </c>
      <c r="F7019" s="869" t="s">
        <v>13894</v>
      </c>
      <c r="G7019" s="868" t="s">
        <v>13893</v>
      </c>
      <c r="H7019" s="867"/>
      <c r="I7019" s="867"/>
      <c r="J7019" s="867"/>
      <c r="K7019" s="866">
        <v>0</v>
      </c>
      <c r="L7019" s="866">
        <v>0</v>
      </c>
      <c r="M7019" s="865">
        <v>0</v>
      </c>
      <c r="N7019" s="866">
        <v>3</v>
      </c>
      <c r="O7019" s="866">
        <v>5</v>
      </c>
      <c r="P7019" s="865">
        <v>8235.75</v>
      </c>
    </row>
    <row r="7020" spans="1:16" ht="33.75" x14ac:dyDescent="0.25">
      <c r="A7020" s="867" t="s">
        <v>7760</v>
      </c>
      <c r="B7020" s="867" t="s">
        <v>3626</v>
      </c>
      <c r="C7020" s="867" t="s">
        <v>3031</v>
      </c>
      <c r="D7020" s="868" t="s">
        <v>9567</v>
      </c>
      <c r="E7020" s="870">
        <v>1500</v>
      </c>
      <c r="F7020" s="869" t="s">
        <v>13892</v>
      </c>
      <c r="G7020" s="868" t="s">
        <v>13891</v>
      </c>
      <c r="H7020" s="867" t="s">
        <v>7796</v>
      </c>
      <c r="I7020" s="867" t="s">
        <v>2733</v>
      </c>
      <c r="J7020" s="867" t="s">
        <v>9058</v>
      </c>
      <c r="K7020" s="866">
        <v>0</v>
      </c>
      <c r="L7020" s="866">
        <v>0</v>
      </c>
      <c r="M7020" s="865">
        <v>0</v>
      </c>
      <c r="N7020" s="866">
        <v>3</v>
      </c>
      <c r="O7020" s="866">
        <v>5</v>
      </c>
      <c r="P7020" s="865">
        <v>8235.75</v>
      </c>
    </row>
    <row r="7021" spans="1:16" ht="33.75" x14ac:dyDescent="0.25">
      <c r="A7021" s="867" t="s">
        <v>7760</v>
      </c>
      <c r="B7021" s="867" t="s">
        <v>3626</v>
      </c>
      <c r="C7021" s="867" t="s">
        <v>3031</v>
      </c>
      <c r="D7021" s="868" t="s">
        <v>9567</v>
      </c>
      <c r="E7021" s="870">
        <v>1500</v>
      </c>
      <c r="F7021" s="869" t="s">
        <v>13890</v>
      </c>
      <c r="G7021" s="868" t="s">
        <v>13889</v>
      </c>
      <c r="H7021" s="867" t="s">
        <v>7796</v>
      </c>
      <c r="I7021" s="867" t="s">
        <v>2676</v>
      </c>
      <c r="J7021" s="867" t="s">
        <v>8383</v>
      </c>
      <c r="K7021" s="866">
        <v>0</v>
      </c>
      <c r="L7021" s="866">
        <v>0</v>
      </c>
      <c r="M7021" s="865">
        <v>0</v>
      </c>
      <c r="N7021" s="866">
        <v>3</v>
      </c>
      <c r="O7021" s="866">
        <v>5</v>
      </c>
      <c r="P7021" s="865">
        <v>8235.75</v>
      </c>
    </row>
    <row r="7022" spans="1:16" ht="33.75" x14ac:dyDescent="0.25">
      <c r="A7022" s="867" t="s">
        <v>7760</v>
      </c>
      <c r="B7022" s="867" t="s">
        <v>3626</v>
      </c>
      <c r="C7022" s="867" t="s">
        <v>3031</v>
      </c>
      <c r="D7022" s="868" t="s">
        <v>9567</v>
      </c>
      <c r="E7022" s="870">
        <v>1500</v>
      </c>
      <c r="F7022" s="869" t="s">
        <v>13888</v>
      </c>
      <c r="G7022" s="868" t="s">
        <v>13887</v>
      </c>
      <c r="H7022" s="867" t="s">
        <v>7756</v>
      </c>
      <c r="I7022" s="867" t="s">
        <v>2733</v>
      </c>
      <c r="J7022" s="867" t="s">
        <v>13886</v>
      </c>
      <c r="K7022" s="866">
        <v>0</v>
      </c>
      <c r="L7022" s="866">
        <v>0</v>
      </c>
      <c r="M7022" s="865">
        <v>0</v>
      </c>
      <c r="N7022" s="866">
        <v>3</v>
      </c>
      <c r="O7022" s="866">
        <v>5</v>
      </c>
      <c r="P7022" s="865">
        <v>8235.75</v>
      </c>
    </row>
    <row r="7023" spans="1:16" ht="33.75" x14ac:dyDescent="0.25">
      <c r="A7023" s="867" t="s">
        <v>7760</v>
      </c>
      <c r="B7023" s="867" t="s">
        <v>3626</v>
      </c>
      <c r="C7023" s="867" t="s">
        <v>3031</v>
      </c>
      <c r="D7023" s="868" t="s">
        <v>9567</v>
      </c>
      <c r="E7023" s="870">
        <v>1500</v>
      </c>
      <c r="F7023" s="869" t="s">
        <v>13885</v>
      </c>
      <c r="G7023" s="868" t="s">
        <v>13884</v>
      </c>
      <c r="H7023" s="867" t="s">
        <v>7796</v>
      </c>
      <c r="I7023" s="867" t="s">
        <v>9779</v>
      </c>
      <c r="J7023" s="867" t="s">
        <v>7836</v>
      </c>
      <c r="K7023" s="866">
        <v>0</v>
      </c>
      <c r="L7023" s="866">
        <v>0</v>
      </c>
      <c r="M7023" s="865">
        <v>0</v>
      </c>
      <c r="N7023" s="866">
        <v>3</v>
      </c>
      <c r="O7023" s="866">
        <v>5</v>
      </c>
      <c r="P7023" s="865">
        <v>8235.75</v>
      </c>
    </row>
    <row r="7024" spans="1:16" ht="33.75" x14ac:dyDescent="0.25">
      <c r="A7024" s="867" t="s">
        <v>7760</v>
      </c>
      <c r="B7024" s="867" t="s">
        <v>3626</v>
      </c>
      <c r="C7024" s="867" t="s">
        <v>3031</v>
      </c>
      <c r="D7024" s="868" t="s">
        <v>9567</v>
      </c>
      <c r="E7024" s="870">
        <v>1500</v>
      </c>
      <c r="F7024" s="869" t="s">
        <v>13883</v>
      </c>
      <c r="G7024" s="868" t="s">
        <v>13882</v>
      </c>
      <c r="H7024" s="867" t="s">
        <v>7796</v>
      </c>
      <c r="I7024" s="867" t="s">
        <v>2786</v>
      </c>
      <c r="J7024" s="867" t="s">
        <v>7836</v>
      </c>
      <c r="K7024" s="866">
        <v>0</v>
      </c>
      <c r="L7024" s="866">
        <v>0</v>
      </c>
      <c r="M7024" s="865">
        <v>0</v>
      </c>
      <c r="N7024" s="866">
        <v>3</v>
      </c>
      <c r="O7024" s="866">
        <v>5</v>
      </c>
      <c r="P7024" s="865">
        <v>8235.75</v>
      </c>
    </row>
    <row r="7025" spans="1:16" ht="33.75" x14ac:dyDescent="0.25">
      <c r="A7025" s="867" t="s">
        <v>7760</v>
      </c>
      <c r="B7025" s="867" t="s">
        <v>3626</v>
      </c>
      <c r="C7025" s="867" t="s">
        <v>3031</v>
      </c>
      <c r="D7025" s="868" t="s">
        <v>7854</v>
      </c>
      <c r="E7025" s="870">
        <v>4200</v>
      </c>
      <c r="F7025" s="869" t="s">
        <v>13881</v>
      </c>
      <c r="G7025" s="868" t="s">
        <v>13880</v>
      </c>
      <c r="H7025" s="867" t="s">
        <v>7796</v>
      </c>
      <c r="I7025" s="867" t="s">
        <v>2745</v>
      </c>
      <c r="J7025" s="867" t="s">
        <v>8321</v>
      </c>
      <c r="K7025" s="866">
        <v>0</v>
      </c>
      <c r="L7025" s="866">
        <v>0</v>
      </c>
      <c r="M7025" s="865">
        <v>0</v>
      </c>
      <c r="N7025" s="866">
        <v>3</v>
      </c>
      <c r="O7025" s="866">
        <v>5</v>
      </c>
      <c r="P7025" s="865">
        <v>21735.75</v>
      </c>
    </row>
    <row r="7026" spans="1:16" ht="33.75" x14ac:dyDescent="0.25">
      <c r="A7026" s="867" t="s">
        <v>7760</v>
      </c>
      <c r="B7026" s="867" t="s">
        <v>3626</v>
      </c>
      <c r="C7026" s="867" t="s">
        <v>3031</v>
      </c>
      <c r="D7026" s="868" t="s">
        <v>7863</v>
      </c>
      <c r="E7026" s="870">
        <v>2500</v>
      </c>
      <c r="F7026" s="869" t="s">
        <v>13879</v>
      </c>
      <c r="G7026" s="868" t="s">
        <v>13878</v>
      </c>
      <c r="H7026" s="867"/>
      <c r="I7026" s="867"/>
      <c r="J7026" s="867"/>
      <c r="K7026" s="866">
        <v>0</v>
      </c>
      <c r="L7026" s="866">
        <v>0</v>
      </c>
      <c r="M7026" s="865">
        <v>0</v>
      </c>
      <c r="N7026" s="866">
        <v>3</v>
      </c>
      <c r="O7026" s="866">
        <v>5</v>
      </c>
      <c r="P7026" s="865">
        <v>13235.75</v>
      </c>
    </row>
    <row r="7027" spans="1:16" ht="33.75" x14ac:dyDescent="0.25">
      <c r="A7027" s="867" t="s">
        <v>7760</v>
      </c>
      <c r="B7027" s="867" t="s">
        <v>3626</v>
      </c>
      <c r="C7027" s="867" t="s">
        <v>3031</v>
      </c>
      <c r="D7027" s="868" t="s">
        <v>7863</v>
      </c>
      <c r="E7027" s="870">
        <v>2500</v>
      </c>
      <c r="F7027" s="869" t="s">
        <v>13877</v>
      </c>
      <c r="G7027" s="868" t="s">
        <v>13876</v>
      </c>
      <c r="H7027" s="867"/>
      <c r="I7027" s="867"/>
      <c r="J7027" s="867"/>
      <c r="K7027" s="866">
        <v>0</v>
      </c>
      <c r="L7027" s="866">
        <v>0</v>
      </c>
      <c r="M7027" s="865">
        <v>0</v>
      </c>
      <c r="N7027" s="866">
        <v>3</v>
      </c>
      <c r="O7027" s="866">
        <v>5</v>
      </c>
      <c r="P7027" s="865">
        <v>13235.75</v>
      </c>
    </row>
    <row r="7028" spans="1:16" ht="33.75" x14ac:dyDescent="0.25">
      <c r="A7028" s="867" t="s">
        <v>7760</v>
      </c>
      <c r="B7028" s="867" t="s">
        <v>3626</v>
      </c>
      <c r="C7028" s="867" t="s">
        <v>3031</v>
      </c>
      <c r="D7028" s="868" t="s">
        <v>7858</v>
      </c>
      <c r="E7028" s="870">
        <v>3500</v>
      </c>
      <c r="F7028" s="869" t="s">
        <v>13875</v>
      </c>
      <c r="G7028" s="868" t="s">
        <v>13874</v>
      </c>
      <c r="H7028" s="867" t="s">
        <v>7756</v>
      </c>
      <c r="I7028" s="867" t="s">
        <v>2786</v>
      </c>
      <c r="J7028" s="867" t="s">
        <v>7988</v>
      </c>
      <c r="K7028" s="866">
        <v>0</v>
      </c>
      <c r="L7028" s="866">
        <v>0</v>
      </c>
      <c r="M7028" s="865">
        <v>0</v>
      </c>
      <c r="N7028" s="866">
        <v>2</v>
      </c>
      <c r="O7028" s="866">
        <v>5</v>
      </c>
      <c r="P7028" s="865">
        <v>18235.75</v>
      </c>
    </row>
    <row r="7029" spans="1:16" ht="33.75" x14ac:dyDescent="0.25">
      <c r="A7029" s="867" t="s">
        <v>7760</v>
      </c>
      <c r="B7029" s="867" t="s">
        <v>3626</v>
      </c>
      <c r="C7029" s="867" t="s">
        <v>3031</v>
      </c>
      <c r="D7029" s="868" t="s">
        <v>13873</v>
      </c>
      <c r="E7029" s="870">
        <v>5500</v>
      </c>
      <c r="F7029" s="869" t="s">
        <v>13872</v>
      </c>
      <c r="G7029" s="868" t="s">
        <v>13871</v>
      </c>
      <c r="H7029" s="867" t="s">
        <v>7817</v>
      </c>
      <c r="I7029" s="867" t="s">
        <v>13870</v>
      </c>
      <c r="J7029" s="867" t="s">
        <v>6</v>
      </c>
      <c r="K7029" s="866">
        <v>0</v>
      </c>
      <c r="L7029" s="866">
        <v>0</v>
      </c>
      <c r="M7029" s="865">
        <v>0</v>
      </c>
      <c r="N7029" s="866">
        <v>2</v>
      </c>
      <c r="O7029" s="866">
        <v>5</v>
      </c>
      <c r="P7029" s="865">
        <v>28235.75</v>
      </c>
    </row>
    <row r="7030" spans="1:16" ht="33.75" x14ac:dyDescent="0.25">
      <c r="A7030" s="867" t="s">
        <v>7760</v>
      </c>
      <c r="B7030" s="867" t="s">
        <v>3626</v>
      </c>
      <c r="C7030" s="867" t="s">
        <v>3031</v>
      </c>
      <c r="D7030" s="868" t="s">
        <v>11708</v>
      </c>
      <c r="E7030" s="870">
        <v>5500</v>
      </c>
      <c r="F7030" s="869" t="s">
        <v>13869</v>
      </c>
      <c r="G7030" s="868" t="s">
        <v>13868</v>
      </c>
      <c r="H7030" s="867"/>
      <c r="I7030" s="867"/>
      <c r="J7030" s="867"/>
      <c r="K7030" s="866">
        <v>0</v>
      </c>
      <c r="L7030" s="866">
        <v>0</v>
      </c>
      <c r="M7030" s="865">
        <v>0</v>
      </c>
      <c r="N7030" s="866">
        <v>1</v>
      </c>
      <c r="O7030" s="866">
        <v>1</v>
      </c>
      <c r="P7030" s="865">
        <v>5647.15</v>
      </c>
    </row>
    <row r="7031" spans="1:16" ht="33.75" x14ac:dyDescent="0.25">
      <c r="A7031" s="867" t="s">
        <v>7760</v>
      </c>
      <c r="B7031" s="867" t="s">
        <v>3626</v>
      </c>
      <c r="C7031" s="867" t="s">
        <v>3031</v>
      </c>
      <c r="D7031" s="868" t="s">
        <v>13867</v>
      </c>
      <c r="E7031" s="870">
        <v>10000</v>
      </c>
      <c r="F7031" s="869" t="s">
        <v>13866</v>
      </c>
      <c r="G7031" s="868" t="s">
        <v>13865</v>
      </c>
      <c r="H7031" s="867" t="s">
        <v>7817</v>
      </c>
      <c r="I7031" s="867" t="s">
        <v>13864</v>
      </c>
      <c r="J7031" s="867" t="s">
        <v>9138</v>
      </c>
      <c r="K7031" s="866">
        <v>0</v>
      </c>
      <c r="L7031" s="866">
        <v>0</v>
      </c>
      <c r="M7031" s="865">
        <v>0</v>
      </c>
      <c r="N7031" s="866">
        <v>2</v>
      </c>
      <c r="O7031" s="866">
        <v>5</v>
      </c>
      <c r="P7031" s="865">
        <v>50735.75</v>
      </c>
    </row>
    <row r="7032" spans="1:16" ht="33.75" x14ac:dyDescent="0.25">
      <c r="A7032" s="867" t="s">
        <v>7760</v>
      </c>
      <c r="B7032" s="867" t="s">
        <v>3626</v>
      </c>
      <c r="C7032" s="867" t="s">
        <v>3031</v>
      </c>
      <c r="D7032" s="868" t="s">
        <v>11708</v>
      </c>
      <c r="E7032" s="870">
        <v>5500</v>
      </c>
      <c r="F7032" s="869" t="s">
        <v>13863</v>
      </c>
      <c r="G7032" s="868" t="s">
        <v>13862</v>
      </c>
      <c r="H7032" s="867" t="s">
        <v>7756</v>
      </c>
      <c r="I7032" s="867" t="s">
        <v>9202</v>
      </c>
      <c r="J7032" s="867" t="s">
        <v>13861</v>
      </c>
      <c r="K7032" s="866">
        <v>0</v>
      </c>
      <c r="L7032" s="866">
        <v>0</v>
      </c>
      <c r="M7032" s="865">
        <v>0</v>
      </c>
      <c r="N7032" s="866">
        <v>2</v>
      </c>
      <c r="O7032" s="866">
        <v>5</v>
      </c>
      <c r="P7032" s="865">
        <v>28235.75</v>
      </c>
    </row>
    <row r="7033" spans="1:16" ht="33.75" x14ac:dyDescent="0.25">
      <c r="A7033" s="867" t="s">
        <v>7760</v>
      </c>
      <c r="B7033" s="867" t="s">
        <v>3626</v>
      </c>
      <c r="C7033" s="867" t="s">
        <v>3031</v>
      </c>
      <c r="D7033" s="868" t="s">
        <v>13860</v>
      </c>
      <c r="E7033" s="870">
        <v>9500</v>
      </c>
      <c r="F7033" s="869" t="s">
        <v>13859</v>
      </c>
      <c r="G7033" s="868" t="s">
        <v>13858</v>
      </c>
      <c r="H7033" s="867" t="s">
        <v>7756</v>
      </c>
      <c r="I7033" s="867" t="s">
        <v>2700</v>
      </c>
      <c r="J7033" s="867" t="s">
        <v>8199</v>
      </c>
      <c r="K7033" s="866">
        <v>0</v>
      </c>
      <c r="L7033" s="866">
        <v>0</v>
      </c>
      <c r="M7033" s="865">
        <v>0</v>
      </c>
      <c r="N7033" s="866">
        <v>2</v>
      </c>
      <c r="O7033" s="866">
        <v>5</v>
      </c>
      <c r="P7033" s="865">
        <v>48235.75</v>
      </c>
    </row>
    <row r="7034" spans="1:16" ht="33.75" x14ac:dyDescent="0.25">
      <c r="A7034" s="867" t="s">
        <v>7760</v>
      </c>
      <c r="B7034" s="867" t="s">
        <v>3626</v>
      </c>
      <c r="C7034" s="867" t="s">
        <v>3031</v>
      </c>
      <c r="D7034" s="868" t="s">
        <v>11992</v>
      </c>
      <c r="E7034" s="870">
        <v>8000</v>
      </c>
      <c r="F7034" s="869" t="s">
        <v>13857</v>
      </c>
      <c r="G7034" s="868" t="s">
        <v>13856</v>
      </c>
      <c r="H7034" s="867" t="s">
        <v>7756</v>
      </c>
      <c r="I7034" s="867" t="s">
        <v>2676</v>
      </c>
      <c r="J7034" s="867" t="s">
        <v>7769</v>
      </c>
      <c r="K7034" s="866">
        <v>0</v>
      </c>
      <c r="L7034" s="866">
        <v>0</v>
      </c>
      <c r="M7034" s="865">
        <v>0</v>
      </c>
      <c r="N7034" s="866">
        <v>2</v>
      </c>
      <c r="O7034" s="866">
        <v>5</v>
      </c>
      <c r="P7034" s="865">
        <v>40735.75</v>
      </c>
    </row>
    <row r="7035" spans="1:16" x14ac:dyDescent="0.25">
      <c r="A7035" s="1772" t="s">
        <v>2848</v>
      </c>
      <c r="B7035" s="1772"/>
      <c r="C7035" s="1772"/>
      <c r="D7035" s="1772"/>
      <c r="E7035" s="1772"/>
      <c r="F7035" s="1772" t="s">
        <v>378</v>
      </c>
      <c r="G7035" s="1772"/>
      <c r="H7035" s="1772"/>
      <c r="I7035" s="1772"/>
      <c r="J7035" s="1772"/>
      <c r="K7035" s="1771" t="s">
        <v>2847</v>
      </c>
      <c r="L7035" s="1771"/>
      <c r="M7035" s="1771"/>
      <c r="N7035" s="1771" t="s">
        <v>2846</v>
      </c>
      <c r="O7035" s="1771"/>
      <c r="P7035" s="1771"/>
    </row>
    <row r="7036" spans="1:16" ht="75" customHeight="1" x14ac:dyDescent="0.25">
      <c r="A7036" s="1535" t="s">
        <v>2845</v>
      </c>
      <c r="B7036" s="1535" t="s">
        <v>5</v>
      </c>
      <c r="C7036" s="1535" t="s">
        <v>2844</v>
      </c>
      <c r="D7036" s="1535" t="s">
        <v>2843</v>
      </c>
      <c r="E7036" s="1536" t="s">
        <v>2842</v>
      </c>
      <c r="F7036" s="1537" t="s">
        <v>2841</v>
      </c>
      <c r="G7036" s="1540" t="s">
        <v>2840</v>
      </c>
      <c r="H7036" s="1535" t="s">
        <v>2839</v>
      </c>
      <c r="I7036" s="1535" t="s">
        <v>2838</v>
      </c>
      <c r="J7036" s="1535" t="s">
        <v>2837</v>
      </c>
      <c r="K7036" s="1538" t="s">
        <v>2836</v>
      </c>
      <c r="L7036" s="1538" t="s">
        <v>2835</v>
      </c>
      <c r="M7036" s="1539" t="s">
        <v>2834</v>
      </c>
      <c r="N7036" s="1538" t="s">
        <v>2836</v>
      </c>
      <c r="O7036" s="1538" t="s">
        <v>2835</v>
      </c>
      <c r="P7036" s="1539" t="s">
        <v>2834</v>
      </c>
    </row>
    <row r="7037" spans="1:16" ht="45" x14ac:dyDescent="0.25">
      <c r="A7037" s="867" t="s">
        <v>7760</v>
      </c>
      <c r="B7037" s="867" t="s">
        <v>3626</v>
      </c>
      <c r="C7037" s="867" t="s">
        <v>3031</v>
      </c>
      <c r="D7037" s="868" t="s">
        <v>7863</v>
      </c>
      <c r="E7037" s="870">
        <v>2500</v>
      </c>
      <c r="F7037" s="869" t="s">
        <v>13855</v>
      </c>
      <c r="G7037" s="868" t="s">
        <v>13854</v>
      </c>
      <c r="H7037" s="867" t="s">
        <v>7796</v>
      </c>
      <c r="I7037" s="867" t="s">
        <v>13853</v>
      </c>
      <c r="J7037" s="867" t="s">
        <v>7985</v>
      </c>
      <c r="K7037" s="866">
        <v>0</v>
      </c>
      <c r="L7037" s="866">
        <v>0</v>
      </c>
      <c r="M7037" s="865">
        <v>0</v>
      </c>
      <c r="N7037" s="866">
        <v>3</v>
      </c>
      <c r="O7037" s="866">
        <v>5</v>
      </c>
      <c r="P7037" s="865">
        <v>13235.75</v>
      </c>
    </row>
    <row r="7038" spans="1:16" ht="33.75" x14ac:dyDescent="0.25">
      <c r="A7038" s="867" t="s">
        <v>7760</v>
      </c>
      <c r="B7038" s="867" t="s">
        <v>3626</v>
      </c>
      <c r="C7038" s="867" t="s">
        <v>3031</v>
      </c>
      <c r="D7038" s="868" t="s">
        <v>7863</v>
      </c>
      <c r="E7038" s="870">
        <v>2500</v>
      </c>
      <c r="F7038" s="869" t="s">
        <v>13852</v>
      </c>
      <c r="G7038" s="868" t="s">
        <v>13851</v>
      </c>
      <c r="H7038" s="867"/>
      <c r="I7038" s="867"/>
      <c r="J7038" s="867"/>
      <c r="K7038" s="866">
        <v>0</v>
      </c>
      <c r="L7038" s="866">
        <v>0</v>
      </c>
      <c r="M7038" s="865">
        <v>0</v>
      </c>
      <c r="N7038" s="866">
        <v>3</v>
      </c>
      <c r="O7038" s="866">
        <v>5</v>
      </c>
      <c r="P7038" s="865">
        <v>13235.75</v>
      </c>
    </row>
    <row r="7039" spans="1:16" ht="33.75" x14ac:dyDescent="0.25">
      <c r="A7039" s="867" t="s">
        <v>7760</v>
      </c>
      <c r="B7039" s="867" t="s">
        <v>3626</v>
      </c>
      <c r="C7039" s="867" t="s">
        <v>3031</v>
      </c>
      <c r="D7039" s="868" t="s">
        <v>7863</v>
      </c>
      <c r="E7039" s="870">
        <v>2500</v>
      </c>
      <c r="F7039" s="869" t="s">
        <v>13850</v>
      </c>
      <c r="G7039" s="868" t="s">
        <v>13849</v>
      </c>
      <c r="H7039" s="867" t="s">
        <v>7756</v>
      </c>
      <c r="I7039" s="867" t="s">
        <v>2676</v>
      </c>
      <c r="J7039" s="867" t="s">
        <v>8732</v>
      </c>
      <c r="K7039" s="866">
        <v>0</v>
      </c>
      <c r="L7039" s="866">
        <v>0</v>
      </c>
      <c r="M7039" s="865">
        <v>0</v>
      </c>
      <c r="N7039" s="866">
        <v>3</v>
      </c>
      <c r="O7039" s="866">
        <v>5</v>
      </c>
      <c r="P7039" s="865">
        <v>13235.75</v>
      </c>
    </row>
    <row r="7040" spans="1:16" ht="33.75" x14ac:dyDescent="0.25">
      <c r="A7040" s="867" t="s">
        <v>7760</v>
      </c>
      <c r="B7040" s="867" t="s">
        <v>3626</v>
      </c>
      <c r="C7040" s="867" t="s">
        <v>3031</v>
      </c>
      <c r="D7040" s="868" t="s">
        <v>7863</v>
      </c>
      <c r="E7040" s="870">
        <v>2500</v>
      </c>
      <c r="F7040" s="869" t="s">
        <v>13848</v>
      </c>
      <c r="G7040" s="868" t="s">
        <v>13847</v>
      </c>
      <c r="H7040" s="867" t="s">
        <v>7756</v>
      </c>
      <c r="I7040" s="867" t="s">
        <v>13846</v>
      </c>
      <c r="J7040" s="867" t="s">
        <v>13845</v>
      </c>
      <c r="K7040" s="866">
        <v>0</v>
      </c>
      <c r="L7040" s="866">
        <v>0</v>
      </c>
      <c r="M7040" s="865">
        <v>0</v>
      </c>
      <c r="N7040" s="866">
        <v>3</v>
      </c>
      <c r="O7040" s="866">
        <v>5</v>
      </c>
      <c r="P7040" s="865">
        <v>13235.75</v>
      </c>
    </row>
    <row r="7041" spans="1:16" ht="33.75" x14ac:dyDescent="0.25">
      <c r="A7041" s="867" t="s">
        <v>7760</v>
      </c>
      <c r="B7041" s="867" t="s">
        <v>3626</v>
      </c>
      <c r="C7041" s="867" t="s">
        <v>3031</v>
      </c>
      <c r="D7041" s="868" t="s">
        <v>7863</v>
      </c>
      <c r="E7041" s="870">
        <v>2500</v>
      </c>
      <c r="F7041" s="869" t="s">
        <v>13844</v>
      </c>
      <c r="G7041" s="868" t="s">
        <v>13843</v>
      </c>
      <c r="H7041" s="867"/>
      <c r="I7041" s="867"/>
      <c r="J7041" s="867"/>
      <c r="K7041" s="866">
        <v>0</v>
      </c>
      <c r="L7041" s="866">
        <v>0</v>
      </c>
      <c r="M7041" s="865">
        <v>0</v>
      </c>
      <c r="N7041" s="866">
        <v>3</v>
      </c>
      <c r="O7041" s="866">
        <v>5</v>
      </c>
      <c r="P7041" s="865">
        <v>13235.75</v>
      </c>
    </row>
    <row r="7042" spans="1:16" ht="33.75" x14ac:dyDescent="0.25">
      <c r="A7042" s="867" t="s">
        <v>7760</v>
      </c>
      <c r="B7042" s="867" t="s">
        <v>3626</v>
      </c>
      <c r="C7042" s="867" t="s">
        <v>3031</v>
      </c>
      <c r="D7042" s="868" t="s">
        <v>7854</v>
      </c>
      <c r="E7042" s="870">
        <v>4200</v>
      </c>
      <c r="F7042" s="869" t="s">
        <v>13842</v>
      </c>
      <c r="G7042" s="868" t="s">
        <v>13841</v>
      </c>
      <c r="H7042" s="867" t="s">
        <v>7796</v>
      </c>
      <c r="I7042" s="867" t="s">
        <v>7822</v>
      </c>
      <c r="J7042" s="867" t="s">
        <v>7881</v>
      </c>
      <c r="K7042" s="866">
        <v>0</v>
      </c>
      <c r="L7042" s="866">
        <v>0</v>
      </c>
      <c r="M7042" s="865">
        <v>0</v>
      </c>
      <c r="N7042" s="866">
        <v>3</v>
      </c>
      <c r="O7042" s="866">
        <v>5</v>
      </c>
      <c r="P7042" s="865">
        <v>21735.75</v>
      </c>
    </row>
    <row r="7043" spans="1:16" ht="45" x14ac:dyDescent="0.25">
      <c r="A7043" s="867" t="s">
        <v>7760</v>
      </c>
      <c r="B7043" s="867" t="s">
        <v>3626</v>
      </c>
      <c r="C7043" s="867" t="s">
        <v>3031</v>
      </c>
      <c r="D7043" s="868" t="s">
        <v>8844</v>
      </c>
      <c r="E7043" s="870">
        <v>7500</v>
      </c>
      <c r="F7043" s="869" t="s">
        <v>13840</v>
      </c>
      <c r="G7043" s="868" t="s">
        <v>13839</v>
      </c>
      <c r="H7043" s="867" t="s">
        <v>7796</v>
      </c>
      <c r="I7043" s="867" t="s">
        <v>13838</v>
      </c>
      <c r="J7043" s="867" t="s">
        <v>8199</v>
      </c>
      <c r="K7043" s="866">
        <v>0</v>
      </c>
      <c r="L7043" s="866">
        <v>0</v>
      </c>
      <c r="M7043" s="865">
        <v>0</v>
      </c>
      <c r="N7043" s="866">
        <v>2</v>
      </c>
      <c r="O7043" s="866">
        <v>5</v>
      </c>
      <c r="P7043" s="865">
        <v>38235.75</v>
      </c>
    </row>
    <row r="7044" spans="1:16" ht="33.75" x14ac:dyDescent="0.25">
      <c r="A7044" s="867" t="s">
        <v>7760</v>
      </c>
      <c r="B7044" s="867" t="s">
        <v>3626</v>
      </c>
      <c r="C7044" s="867" t="s">
        <v>3031</v>
      </c>
      <c r="D7044" s="868" t="s">
        <v>8844</v>
      </c>
      <c r="E7044" s="870">
        <v>7500</v>
      </c>
      <c r="F7044" s="869" t="s">
        <v>13837</v>
      </c>
      <c r="G7044" s="868" t="s">
        <v>13836</v>
      </c>
      <c r="H7044" s="867" t="s">
        <v>7756</v>
      </c>
      <c r="I7044" s="867" t="s">
        <v>2685</v>
      </c>
      <c r="J7044" s="867" t="s">
        <v>7836</v>
      </c>
      <c r="K7044" s="866">
        <v>0</v>
      </c>
      <c r="L7044" s="866">
        <v>0</v>
      </c>
      <c r="M7044" s="865">
        <v>0</v>
      </c>
      <c r="N7044" s="866">
        <v>2</v>
      </c>
      <c r="O7044" s="866">
        <v>5</v>
      </c>
      <c r="P7044" s="865">
        <v>38235.75</v>
      </c>
    </row>
    <row r="7045" spans="1:16" ht="33.75" x14ac:dyDescent="0.25">
      <c r="A7045" s="867" t="s">
        <v>7760</v>
      </c>
      <c r="B7045" s="867" t="s">
        <v>3626</v>
      </c>
      <c r="C7045" s="867" t="s">
        <v>3031</v>
      </c>
      <c r="D7045" s="868" t="s">
        <v>7854</v>
      </c>
      <c r="E7045" s="870">
        <v>4200</v>
      </c>
      <c r="F7045" s="869" t="s">
        <v>13835</v>
      </c>
      <c r="G7045" s="868" t="s">
        <v>13834</v>
      </c>
      <c r="H7045" s="867" t="s">
        <v>7756</v>
      </c>
      <c r="I7045" s="867" t="s">
        <v>2892</v>
      </c>
      <c r="J7045" s="867" t="s">
        <v>7894</v>
      </c>
      <c r="K7045" s="866">
        <v>0</v>
      </c>
      <c r="L7045" s="866">
        <v>0</v>
      </c>
      <c r="M7045" s="865">
        <v>0</v>
      </c>
      <c r="N7045" s="866">
        <v>3</v>
      </c>
      <c r="O7045" s="866">
        <v>5</v>
      </c>
      <c r="P7045" s="865">
        <v>21735.75</v>
      </c>
    </row>
    <row r="7046" spans="1:16" ht="33.75" x14ac:dyDescent="0.25">
      <c r="A7046" s="867" t="s">
        <v>7760</v>
      </c>
      <c r="B7046" s="867" t="s">
        <v>3626</v>
      </c>
      <c r="C7046" s="867" t="s">
        <v>3031</v>
      </c>
      <c r="D7046" s="868" t="s">
        <v>13833</v>
      </c>
      <c r="E7046" s="870">
        <v>8000</v>
      </c>
      <c r="F7046" s="869" t="s">
        <v>13832</v>
      </c>
      <c r="G7046" s="868" t="s">
        <v>13831</v>
      </c>
      <c r="H7046" s="867" t="s">
        <v>7756</v>
      </c>
      <c r="I7046" s="867" t="s">
        <v>7748</v>
      </c>
      <c r="J7046" s="867" t="s">
        <v>7773</v>
      </c>
      <c r="K7046" s="866">
        <v>0</v>
      </c>
      <c r="L7046" s="866">
        <v>0</v>
      </c>
      <c r="M7046" s="865">
        <v>0</v>
      </c>
      <c r="N7046" s="866">
        <v>2</v>
      </c>
      <c r="O7046" s="866">
        <v>5</v>
      </c>
      <c r="P7046" s="865">
        <v>40735.75</v>
      </c>
    </row>
    <row r="7047" spans="1:16" ht="33.75" x14ac:dyDescent="0.25">
      <c r="A7047" s="867" t="s">
        <v>7760</v>
      </c>
      <c r="B7047" s="867" t="s">
        <v>3626</v>
      </c>
      <c r="C7047" s="867" t="s">
        <v>3031</v>
      </c>
      <c r="D7047" s="868" t="s">
        <v>13830</v>
      </c>
      <c r="E7047" s="870">
        <v>6000</v>
      </c>
      <c r="F7047" s="869" t="s">
        <v>13829</v>
      </c>
      <c r="G7047" s="868" t="s">
        <v>13828</v>
      </c>
      <c r="H7047" s="867" t="s">
        <v>7756</v>
      </c>
      <c r="I7047" s="867" t="s">
        <v>2708</v>
      </c>
      <c r="J7047" s="867" t="s">
        <v>8358</v>
      </c>
      <c r="K7047" s="866">
        <v>0</v>
      </c>
      <c r="L7047" s="866">
        <v>0</v>
      </c>
      <c r="M7047" s="865">
        <v>0</v>
      </c>
      <c r="N7047" s="866">
        <v>2</v>
      </c>
      <c r="O7047" s="866">
        <v>5</v>
      </c>
      <c r="P7047" s="865">
        <v>30735.75</v>
      </c>
    </row>
    <row r="7048" spans="1:16" ht="33.75" x14ac:dyDescent="0.25">
      <c r="A7048" s="867" t="s">
        <v>7760</v>
      </c>
      <c r="B7048" s="867" t="s">
        <v>3626</v>
      </c>
      <c r="C7048" s="867" t="s">
        <v>3031</v>
      </c>
      <c r="D7048" s="868" t="s">
        <v>8345</v>
      </c>
      <c r="E7048" s="870">
        <v>9000</v>
      </c>
      <c r="F7048" s="869" t="s">
        <v>13827</v>
      </c>
      <c r="G7048" s="868" t="s">
        <v>13826</v>
      </c>
      <c r="H7048" s="867" t="s">
        <v>7756</v>
      </c>
      <c r="I7048" s="867" t="s">
        <v>2772</v>
      </c>
      <c r="J7048" s="867" t="s">
        <v>8841</v>
      </c>
      <c r="K7048" s="866">
        <v>0</v>
      </c>
      <c r="L7048" s="866">
        <v>0</v>
      </c>
      <c r="M7048" s="865">
        <v>0</v>
      </c>
      <c r="N7048" s="866">
        <v>2</v>
      </c>
      <c r="O7048" s="866">
        <v>5</v>
      </c>
      <c r="P7048" s="865">
        <v>45735.75</v>
      </c>
    </row>
    <row r="7049" spans="1:16" ht="33.75" x14ac:dyDescent="0.25">
      <c r="A7049" s="867" t="s">
        <v>7760</v>
      </c>
      <c r="B7049" s="867" t="s">
        <v>3626</v>
      </c>
      <c r="C7049" s="867" t="s">
        <v>3031</v>
      </c>
      <c r="D7049" s="868" t="s">
        <v>13825</v>
      </c>
      <c r="E7049" s="870">
        <v>3800</v>
      </c>
      <c r="F7049" s="869" t="s">
        <v>13824</v>
      </c>
      <c r="G7049" s="868" t="s">
        <v>13823</v>
      </c>
      <c r="H7049" s="867" t="s">
        <v>7756</v>
      </c>
      <c r="I7049" s="867" t="s">
        <v>13822</v>
      </c>
      <c r="J7049" s="867" t="s">
        <v>7773</v>
      </c>
      <c r="K7049" s="866">
        <v>0</v>
      </c>
      <c r="L7049" s="866">
        <v>0</v>
      </c>
      <c r="M7049" s="865">
        <v>0</v>
      </c>
      <c r="N7049" s="866">
        <v>2</v>
      </c>
      <c r="O7049" s="866">
        <v>4</v>
      </c>
      <c r="P7049" s="865">
        <v>15788.6</v>
      </c>
    </row>
    <row r="7050" spans="1:16" ht="33.75" x14ac:dyDescent="0.25">
      <c r="A7050" s="867" t="s">
        <v>7760</v>
      </c>
      <c r="B7050" s="867" t="s">
        <v>3626</v>
      </c>
      <c r="C7050" s="867" t="s">
        <v>3031</v>
      </c>
      <c r="D7050" s="868" t="s">
        <v>11211</v>
      </c>
      <c r="E7050" s="870">
        <v>5500</v>
      </c>
      <c r="F7050" s="869" t="s">
        <v>13821</v>
      </c>
      <c r="G7050" s="868" t="s">
        <v>13820</v>
      </c>
      <c r="H7050" s="867" t="s">
        <v>7756</v>
      </c>
      <c r="I7050" s="867" t="s">
        <v>2772</v>
      </c>
      <c r="J7050" s="867" t="s">
        <v>7809</v>
      </c>
      <c r="K7050" s="866">
        <v>0</v>
      </c>
      <c r="L7050" s="866">
        <v>0</v>
      </c>
      <c r="M7050" s="865">
        <v>0</v>
      </c>
      <c r="N7050" s="866">
        <v>2</v>
      </c>
      <c r="O7050" s="866">
        <v>4</v>
      </c>
      <c r="P7050" s="865">
        <v>22588.6</v>
      </c>
    </row>
    <row r="7051" spans="1:16" ht="33.75" x14ac:dyDescent="0.25">
      <c r="A7051" s="867" t="s">
        <v>7760</v>
      </c>
      <c r="B7051" s="867" t="s">
        <v>3626</v>
      </c>
      <c r="C7051" s="867" t="s">
        <v>3031</v>
      </c>
      <c r="D7051" s="868" t="s">
        <v>7791</v>
      </c>
      <c r="E7051" s="870">
        <v>4200</v>
      </c>
      <c r="F7051" s="869" t="s">
        <v>13819</v>
      </c>
      <c r="G7051" s="868" t="s">
        <v>13818</v>
      </c>
      <c r="H7051" s="867" t="s">
        <v>7756</v>
      </c>
      <c r="I7051" s="867" t="s">
        <v>2892</v>
      </c>
      <c r="J7051" s="867" t="s">
        <v>7783</v>
      </c>
      <c r="K7051" s="866">
        <v>0</v>
      </c>
      <c r="L7051" s="866">
        <v>0</v>
      </c>
      <c r="M7051" s="865">
        <v>0</v>
      </c>
      <c r="N7051" s="866">
        <v>2</v>
      </c>
      <c r="O7051" s="866">
        <v>4</v>
      </c>
      <c r="P7051" s="865">
        <v>17388.599999999999</v>
      </c>
    </row>
    <row r="7052" spans="1:16" ht="33.75" x14ac:dyDescent="0.25">
      <c r="A7052" s="867" t="s">
        <v>7760</v>
      </c>
      <c r="B7052" s="867" t="s">
        <v>3626</v>
      </c>
      <c r="C7052" s="867" t="s">
        <v>3031</v>
      </c>
      <c r="D7052" s="868" t="s">
        <v>7768</v>
      </c>
      <c r="E7052" s="870">
        <v>4200</v>
      </c>
      <c r="F7052" s="869" t="s">
        <v>13817</v>
      </c>
      <c r="G7052" s="868" t="s">
        <v>13816</v>
      </c>
      <c r="H7052" s="867" t="s">
        <v>7756</v>
      </c>
      <c r="I7052" s="867" t="s">
        <v>2703</v>
      </c>
      <c r="J7052" s="867" t="s">
        <v>7792</v>
      </c>
      <c r="K7052" s="866">
        <v>0</v>
      </c>
      <c r="L7052" s="866">
        <v>0</v>
      </c>
      <c r="M7052" s="865">
        <v>0</v>
      </c>
      <c r="N7052" s="866">
        <v>2</v>
      </c>
      <c r="O7052" s="866">
        <v>4</v>
      </c>
      <c r="P7052" s="865">
        <v>17388.599999999999</v>
      </c>
    </row>
    <row r="7053" spans="1:16" ht="33.75" x14ac:dyDescent="0.25">
      <c r="A7053" s="867" t="s">
        <v>7760</v>
      </c>
      <c r="B7053" s="867" t="s">
        <v>3626</v>
      </c>
      <c r="C7053" s="867" t="s">
        <v>3031</v>
      </c>
      <c r="D7053" s="868" t="s">
        <v>7791</v>
      </c>
      <c r="E7053" s="870">
        <v>4200</v>
      </c>
      <c r="F7053" s="869" t="s">
        <v>13815</v>
      </c>
      <c r="G7053" s="868" t="s">
        <v>13814</v>
      </c>
      <c r="H7053" s="867" t="s">
        <v>7756</v>
      </c>
      <c r="I7053" s="867" t="s">
        <v>2892</v>
      </c>
      <c r="J7053" s="867" t="s">
        <v>7792</v>
      </c>
      <c r="K7053" s="866">
        <v>0</v>
      </c>
      <c r="L7053" s="866">
        <v>0</v>
      </c>
      <c r="M7053" s="865">
        <v>0</v>
      </c>
      <c r="N7053" s="866">
        <v>2</v>
      </c>
      <c r="O7053" s="866">
        <v>4</v>
      </c>
      <c r="P7053" s="865">
        <v>17388.599999999999</v>
      </c>
    </row>
    <row r="7054" spans="1:16" ht="33.75" x14ac:dyDescent="0.25">
      <c r="A7054" s="867" t="s">
        <v>7760</v>
      </c>
      <c r="B7054" s="867" t="s">
        <v>3626</v>
      </c>
      <c r="C7054" s="867" t="s">
        <v>3031</v>
      </c>
      <c r="D7054" s="868" t="s">
        <v>7791</v>
      </c>
      <c r="E7054" s="870">
        <v>4200</v>
      </c>
      <c r="F7054" s="869" t="s">
        <v>13813</v>
      </c>
      <c r="G7054" s="868" t="s">
        <v>13812</v>
      </c>
      <c r="H7054" s="867" t="s">
        <v>7756</v>
      </c>
      <c r="I7054" s="867" t="s">
        <v>2676</v>
      </c>
      <c r="J7054" s="867" t="s">
        <v>7792</v>
      </c>
      <c r="K7054" s="866">
        <v>0</v>
      </c>
      <c r="L7054" s="866">
        <v>0</v>
      </c>
      <c r="M7054" s="865">
        <v>0</v>
      </c>
      <c r="N7054" s="866">
        <v>2</v>
      </c>
      <c r="O7054" s="866">
        <v>4</v>
      </c>
      <c r="P7054" s="865">
        <v>17388.599999999999</v>
      </c>
    </row>
    <row r="7055" spans="1:16" ht="33.75" x14ac:dyDescent="0.25">
      <c r="A7055" s="867" t="s">
        <v>7760</v>
      </c>
      <c r="B7055" s="867" t="s">
        <v>3626</v>
      </c>
      <c r="C7055" s="867" t="s">
        <v>3031</v>
      </c>
      <c r="D7055" s="868" t="s">
        <v>7791</v>
      </c>
      <c r="E7055" s="870">
        <v>4200</v>
      </c>
      <c r="F7055" s="869" t="s">
        <v>13811</v>
      </c>
      <c r="G7055" s="868" t="s">
        <v>13810</v>
      </c>
      <c r="H7055" s="867" t="s">
        <v>7796</v>
      </c>
      <c r="I7055" s="867" t="s">
        <v>2704</v>
      </c>
      <c r="J7055" s="867" t="s">
        <v>7836</v>
      </c>
      <c r="K7055" s="866">
        <v>0</v>
      </c>
      <c r="L7055" s="866">
        <v>0</v>
      </c>
      <c r="M7055" s="865">
        <v>0</v>
      </c>
      <c r="N7055" s="866">
        <v>2</v>
      </c>
      <c r="O7055" s="866">
        <v>4</v>
      </c>
      <c r="P7055" s="865">
        <v>17388.599999999999</v>
      </c>
    </row>
    <row r="7056" spans="1:16" ht="33.75" x14ac:dyDescent="0.25">
      <c r="A7056" s="867" t="s">
        <v>7760</v>
      </c>
      <c r="B7056" s="867" t="s">
        <v>3626</v>
      </c>
      <c r="C7056" s="867" t="s">
        <v>3031</v>
      </c>
      <c r="D7056" s="868" t="s">
        <v>7871</v>
      </c>
      <c r="E7056" s="870">
        <v>4200</v>
      </c>
      <c r="F7056" s="869" t="s">
        <v>13809</v>
      </c>
      <c r="G7056" s="868" t="s">
        <v>13808</v>
      </c>
      <c r="H7056" s="867" t="s">
        <v>7756</v>
      </c>
      <c r="I7056" s="867" t="s">
        <v>2892</v>
      </c>
      <c r="J7056" s="867" t="s">
        <v>7783</v>
      </c>
      <c r="K7056" s="866">
        <v>0</v>
      </c>
      <c r="L7056" s="866">
        <v>0</v>
      </c>
      <c r="M7056" s="865">
        <v>0</v>
      </c>
      <c r="N7056" s="866">
        <v>2</v>
      </c>
      <c r="O7056" s="866">
        <v>4</v>
      </c>
      <c r="P7056" s="865">
        <v>17388.599999999999</v>
      </c>
    </row>
    <row r="7057" spans="1:16" ht="33.75" x14ac:dyDescent="0.25">
      <c r="A7057" s="867" t="s">
        <v>7760</v>
      </c>
      <c r="B7057" s="867" t="s">
        <v>3626</v>
      </c>
      <c r="C7057" s="867" t="s">
        <v>3031</v>
      </c>
      <c r="D7057" s="868" t="s">
        <v>7878</v>
      </c>
      <c r="E7057" s="870">
        <v>4200</v>
      </c>
      <c r="F7057" s="869" t="s">
        <v>13807</v>
      </c>
      <c r="G7057" s="868" t="s">
        <v>13806</v>
      </c>
      <c r="H7057" s="867" t="s">
        <v>7796</v>
      </c>
      <c r="I7057" s="867" t="s">
        <v>2685</v>
      </c>
      <c r="J7057" s="867" t="s">
        <v>8342</v>
      </c>
      <c r="K7057" s="866">
        <v>0</v>
      </c>
      <c r="L7057" s="866">
        <v>0</v>
      </c>
      <c r="M7057" s="865">
        <v>0</v>
      </c>
      <c r="N7057" s="866">
        <v>2</v>
      </c>
      <c r="O7057" s="866">
        <v>4</v>
      </c>
      <c r="P7057" s="865">
        <v>17388.599999999999</v>
      </c>
    </row>
    <row r="7058" spans="1:16" ht="33.75" x14ac:dyDescent="0.25">
      <c r="A7058" s="867" t="s">
        <v>7760</v>
      </c>
      <c r="B7058" s="867" t="s">
        <v>3626</v>
      </c>
      <c r="C7058" s="867" t="s">
        <v>3031</v>
      </c>
      <c r="D7058" s="868" t="s">
        <v>7791</v>
      </c>
      <c r="E7058" s="870">
        <v>4200</v>
      </c>
      <c r="F7058" s="869" t="s">
        <v>13805</v>
      </c>
      <c r="G7058" s="868" t="s">
        <v>13804</v>
      </c>
      <c r="H7058" s="867" t="s">
        <v>7796</v>
      </c>
      <c r="I7058" s="867" t="s">
        <v>2704</v>
      </c>
      <c r="J7058" s="867" t="s">
        <v>10052</v>
      </c>
      <c r="K7058" s="866">
        <v>0</v>
      </c>
      <c r="L7058" s="866">
        <v>0</v>
      </c>
      <c r="M7058" s="865">
        <v>0</v>
      </c>
      <c r="N7058" s="866">
        <v>2</v>
      </c>
      <c r="O7058" s="866">
        <v>4</v>
      </c>
      <c r="P7058" s="865">
        <v>17388.599999999999</v>
      </c>
    </row>
    <row r="7059" spans="1:16" ht="33.75" x14ac:dyDescent="0.25">
      <c r="A7059" s="867" t="s">
        <v>7760</v>
      </c>
      <c r="B7059" s="867" t="s">
        <v>3626</v>
      </c>
      <c r="C7059" s="867" t="s">
        <v>3031</v>
      </c>
      <c r="D7059" s="868" t="s">
        <v>7768</v>
      </c>
      <c r="E7059" s="870">
        <v>4200</v>
      </c>
      <c r="F7059" s="869" t="s">
        <v>13803</v>
      </c>
      <c r="G7059" s="868" t="s">
        <v>13802</v>
      </c>
      <c r="H7059" s="867" t="s">
        <v>7796</v>
      </c>
      <c r="I7059" s="867" t="s">
        <v>2861</v>
      </c>
      <c r="J7059" s="867" t="s">
        <v>9178</v>
      </c>
      <c r="K7059" s="866">
        <v>0</v>
      </c>
      <c r="L7059" s="866">
        <v>0</v>
      </c>
      <c r="M7059" s="865">
        <v>0</v>
      </c>
      <c r="N7059" s="866">
        <v>2</v>
      </c>
      <c r="O7059" s="866">
        <v>4</v>
      </c>
      <c r="P7059" s="865">
        <v>17388.599999999999</v>
      </c>
    </row>
    <row r="7060" spans="1:16" ht="33.75" x14ac:dyDescent="0.25">
      <c r="A7060" s="867" t="s">
        <v>7760</v>
      </c>
      <c r="B7060" s="867" t="s">
        <v>3626</v>
      </c>
      <c r="C7060" s="867" t="s">
        <v>3031</v>
      </c>
      <c r="D7060" s="868" t="s">
        <v>7791</v>
      </c>
      <c r="E7060" s="870">
        <v>4200</v>
      </c>
      <c r="F7060" s="869" t="s">
        <v>13801</v>
      </c>
      <c r="G7060" s="868" t="s">
        <v>13800</v>
      </c>
      <c r="H7060" s="867" t="s">
        <v>7796</v>
      </c>
      <c r="I7060" s="867" t="s">
        <v>10308</v>
      </c>
      <c r="J7060" s="867" t="s">
        <v>7821</v>
      </c>
      <c r="K7060" s="866">
        <v>0</v>
      </c>
      <c r="L7060" s="866">
        <v>0</v>
      </c>
      <c r="M7060" s="865">
        <v>0</v>
      </c>
      <c r="N7060" s="866">
        <v>2</v>
      </c>
      <c r="O7060" s="866">
        <v>4</v>
      </c>
      <c r="P7060" s="865">
        <v>17388.599999999999</v>
      </c>
    </row>
    <row r="7061" spans="1:16" ht="33.75" x14ac:dyDescent="0.25">
      <c r="A7061" s="867" t="s">
        <v>7760</v>
      </c>
      <c r="B7061" s="867" t="s">
        <v>3626</v>
      </c>
      <c r="C7061" s="867" t="s">
        <v>3031</v>
      </c>
      <c r="D7061" s="868" t="s">
        <v>7791</v>
      </c>
      <c r="E7061" s="870">
        <v>4200</v>
      </c>
      <c r="F7061" s="869" t="s">
        <v>13799</v>
      </c>
      <c r="G7061" s="868" t="s">
        <v>13798</v>
      </c>
      <c r="H7061" s="867" t="s">
        <v>7756</v>
      </c>
      <c r="I7061" s="867" t="s">
        <v>2892</v>
      </c>
      <c r="J7061" s="867" t="s">
        <v>7773</v>
      </c>
      <c r="K7061" s="866">
        <v>0</v>
      </c>
      <c r="L7061" s="866">
        <v>0</v>
      </c>
      <c r="M7061" s="865">
        <v>0</v>
      </c>
      <c r="N7061" s="866">
        <v>2</v>
      </c>
      <c r="O7061" s="866">
        <v>4</v>
      </c>
      <c r="P7061" s="865">
        <v>17388.599999999999</v>
      </c>
    </row>
    <row r="7062" spans="1:16" ht="33.75" x14ac:dyDescent="0.25">
      <c r="A7062" s="867" t="s">
        <v>7760</v>
      </c>
      <c r="B7062" s="867" t="s">
        <v>3626</v>
      </c>
      <c r="C7062" s="867" t="s">
        <v>3031</v>
      </c>
      <c r="D7062" s="868" t="s">
        <v>7776</v>
      </c>
      <c r="E7062" s="870">
        <v>4200</v>
      </c>
      <c r="F7062" s="869" t="s">
        <v>13797</v>
      </c>
      <c r="G7062" s="868" t="s">
        <v>13796</v>
      </c>
      <c r="H7062" s="867" t="s">
        <v>7756</v>
      </c>
      <c r="I7062" s="867" t="s">
        <v>2892</v>
      </c>
      <c r="J7062" s="867" t="s">
        <v>7783</v>
      </c>
      <c r="K7062" s="866">
        <v>0</v>
      </c>
      <c r="L7062" s="866">
        <v>0</v>
      </c>
      <c r="M7062" s="865">
        <v>0</v>
      </c>
      <c r="N7062" s="866">
        <v>2</v>
      </c>
      <c r="O7062" s="866">
        <v>4</v>
      </c>
      <c r="P7062" s="865">
        <v>17388.599999999999</v>
      </c>
    </row>
    <row r="7063" spans="1:16" ht="33.75" x14ac:dyDescent="0.25">
      <c r="A7063" s="867" t="s">
        <v>7760</v>
      </c>
      <c r="B7063" s="867" t="s">
        <v>3626</v>
      </c>
      <c r="C7063" s="867" t="s">
        <v>3031</v>
      </c>
      <c r="D7063" s="868" t="s">
        <v>7791</v>
      </c>
      <c r="E7063" s="870">
        <v>4200</v>
      </c>
      <c r="F7063" s="869" t="s">
        <v>13795</v>
      </c>
      <c r="G7063" s="868" t="s">
        <v>13794</v>
      </c>
      <c r="H7063" s="867" t="s">
        <v>7756</v>
      </c>
      <c r="I7063" s="867" t="s">
        <v>2676</v>
      </c>
      <c r="J7063" s="867" t="s">
        <v>7809</v>
      </c>
      <c r="K7063" s="866">
        <v>0</v>
      </c>
      <c r="L7063" s="866">
        <v>0</v>
      </c>
      <c r="M7063" s="865">
        <v>0</v>
      </c>
      <c r="N7063" s="866">
        <v>2</v>
      </c>
      <c r="O7063" s="866">
        <v>4</v>
      </c>
      <c r="P7063" s="865">
        <v>17388.599999999999</v>
      </c>
    </row>
    <row r="7064" spans="1:16" ht="33.75" x14ac:dyDescent="0.25">
      <c r="A7064" s="867" t="s">
        <v>7760</v>
      </c>
      <c r="B7064" s="867" t="s">
        <v>3626</v>
      </c>
      <c r="C7064" s="867" t="s">
        <v>3031</v>
      </c>
      <c r="D7064" s="868" t="s">
        <v>7768</v>
      </c>
      <c r="E7064" s="870">
        <v>4200</v>
      </c>
      <c r="F7064" s="869" t="s">
        <v>13793</v>
      </c>
      <c r="G7064" s="868" t="s">
        <v>13792</v>
      </c>
      <c r="H7064" s="867" t="s">
        <v>7796</v>
      </c>
      <c r="I7064" s="867" t="s">
        <v>10954</v>
      </c>
      <c r="J7064" s="867" t="s">
        <v>8100</v>
      </c>
      <c r="K7064" s="866">
        <v>0</v>
      </c>
      <c r="L7064" s="866">
        <v>0</v>
      </c>
      <c r="M7064" s="865">
        <v>0</v>
      </c>
      <c r="N7064" s="866">
        <v>2</v>
      </c>
      <c r="O7064" s="866">
        <v>4</v>
      </c>
      <c r="P7064" s="865">
        <v>17388.599999999999</v>
      </c>
    </row>
    <row r="7065" spans="1:16" ht="33.75" x14ac:dyDescent="0.25">
      <c r="A7065" s="867" t="s">
        <v>7760</v>
      </c>
      <c r="B7065" s="867" t="s">
        <v>3626</v>
      </c>
      <c r="C7065" s="867" t="s">
        <v>3031</v>
      </c>
      <c r="D7065" s="868" t="s">
        <v>7768</v>
      </c>
      <c r="E7065" s="870">
        <v>4200</v>
      </c>
      <c r="F7065" s="869" t="s">
        <v>13791</v>
      </c>
      <c r="G7065" s="868" t="s">
        <v>13790</v>
      </c>
      <c r="H7065" s="867" t="s">
        <v>7756</v>
      </c>
      <c r="I7065" s="867" t="s">
        <v>2892</v>
      </c>
      <c r="J7065" s="867" t="s">
        <v>8342</v>
      </c>
      <c r="K7065" s="866">
        <v>0</v>
      </c>
      <c r="L7065" s="866">
        <v>0</v>
      </c>
      <c r="M7065" s="865">
        <v>0</v>
      </c>
      <c r="N7065" s="866">
        <v>2</v>
      </c>
      <c r="O7065" s="866">
        <v>4</v>
      </c>
      <c r="P7065" s="865">
        <v>17388.599999999999</v>
      </c>
    </row>
    <row r="7066" spans="1:16" ht="33.75" x14ac:dyDescent="0.25">
      <c r="A7066" s="867" t="s">
        <v>7760</v>
      </c>
      <c r="B7066" s="867" t="s">
        <v>3626</v>
      </c>
      <c r="C7066" s="867" t="s">
        <v>3031</v>
      </c>
      <c r="D7066" s="868" t="s">
        <v>7878</v>
      </c>
      <c r="E7066" s="870">
        <v>4200</v>
      </c>
      <c r="F7066" s="869" t="s">
        <v>13789</v>
      </c>
      <c r="G7066" s="868" t="s">
        <v>13788</v>
      </c>
      <c r="H7066" s="867" t="s">
        <v>7796</v>
      </c>
      <c r="I7066" s="867" t="s">
        <v>2685</v>
      </c>
      <c r="J7066" s="867" t="s">
        <v>8342</v>
      </c>
      <c r="K7066" s="866">
        <v>0</v>
      </c>
      <c r="L7066" s="866">
        <v>0</v>
      </c>
      <c r="M7066" s="865">
        <v>0</v>
      </c>
      <c r="N7066" s="866">
        <v>2</v>
      </c>
      <c r="O7066" s="866">
        <v>4</v>
      </c>
      <c r="P7066" s="865">
        <v>17388.599999999999</v>
      </c>
    </row>
    <row r="7067" spans="1:16" ht="33.75" x14ac:dyDescent="0.25">
      <c r="A7067" s="867" t="s">
        <v>7760</v>
      </c>
      <c r="B7067" s="867" t="s">
        <v>3626</v>
      </c>
      <c r="C7067" s="867" t="s">
        <v>3031</v>
      </c>
      <c r="D7067" s="868" t="s">
        <v>7791</v>
      </c>
      <c r="E7067" s="870">
        <v>4200</v>
      </c>
      <c r="F7067" s="869" t="s">
        <v>13787</v>
      </c>
      <c r="G7067" s="868" t="s">
        <v>13786</v>
      </c>
      <c r="H7067" s="867" t="s">
        <v>7756</v>
      </c>
      <c r="I7067" s="867" t="s">
        <v>2892</v>
      </c>
      <c r="J7067" s="867" t="s">
        <v>7769</v>
      </c>
      <c r="K7067" s="866">
        <v>0</v>
      </c>
      <c r="L7067" s="866">
        <v>0</v>
      </c>
      <c r="M7067" s="865">
        <v>0</v>
      </c>
      <c r="N7067" s="866">
        <v>2</v>
      </c>
      <c r="O7067" s="866">
        <v>4</v>
      </c>
      <c r="P7067" s="865">
        <v>17388.599999999999</v>
      </c>
    </row>
    <row r="7068" spans="1:16" ht="33.75" x14ac:dyDescent="0.25">
      <c r="A7068" s="867" t="s">
        <v>7760</v>
      </c>
      <c r="B7068" s="867" t="s">
        <v>3626</v>
      </c>
      <c r="C7068" s="867" t="s">
        <v>3031</v>
      </c>
      <c r="D7068" s="868" t="s">
        <v>7791</v>
      </c>
      <c r="E7068" s="870">
        <v>4200</v>
      </c>
      <c r="F7068" s="869" t="s">
        <v>13785</v>
      </c>
      <c r="G7068" s="868" t="s">
        <v>13784</v>
      </c>
      <c r="H7068" s="867" t="s">
        <v>7756</v>
      </c>
      <c r="I7068" s="867" t="s">
        <v>2745</v>
      </c>
      <c r="J7068" s="867" t="s">
        <v>7800</v>
      </c>
      <c r="K7068" s="866">
        <v>0</v>
      </c>
      <c r="L7068" s="866">
        <v>0</v>
      </c>
      <c r="M7068" s="865">
        <v>0</v>
      </c>
      <c r="N7068" s="866">
        <v>2</v>
      </c>
      <c r="O7068" s="866">
        <v>4</v>
      </c>
      <c r="P7068" s="865">
        <v>17388.599999999999</v>
      </c>
    </row>
    <row r="7069" spans="1:16" ht="33.75" x14ac:dyDescent="0.25">
      <c r="A7069" s="867" t="s">
        <v>7760</v>
      </c>
      <c r="B7069" s="867" t="s">
        <v>3626</v>
      </c>
      <c r="C7069" s="867" t="s">
        <v>3031</v>
      </c>
      <c r="D7069" s="868" t="s">
        <v>7776</v>
      </c>
      <c r="E7069" s="870">
        <v>4200</v>
      </c>
      <c r="F7069" s="869" t="s">
        <v>13783</v>
      </c>
      <c r="G7069" s="868" t="s">
        <v>13782</v>
      </c>
      <c r="H7069" s="867" t="s">
        <v>7796</v>
      </c>
      <c r="I7069" s="867" t="s">
        <v>13781</v>
      </c>
      <c r="J7069" s="867" t="s">
        <v>7792</v>
      </c>
      <c r="K7069" s="866">
        <v>0</v>
      </c>
      <c r="L7069" s="866">
        <v>0</v>
      </c>
      <c r="M7069" s="865">
        <v>0</v>
      </c>
      <c r="N7069" s="866">
        <v>2</v>
      </c>
      <c r="O7069" s="866">
        <v>4</v>
      </c>
      <c r="P7069" s="865">
        <v>17388.599999999999</v>
      </c>
    </row>
    <row r="7070" spans="1:16" ht="33.75" x14ac:dyDescent="0.25">
      <c r="A7070" s="867" t="s">
        <v>7760</v>
      </c>
      <c r="B7070" s="867" t="s">
        <v>3626</v>
      </c>
      <c r="C7070" s="867" t="s">
        <v>3031</v>
      </c>
      <c r="D7070" s="868" t="s">
        <v>7791</v>
      </c>
      <c r="E7070" s="870">
        <v>4200</v>
      </c>
      <c r="F7070" s="869" t="s">
        <v>13780</v>
      </c>
      <c r="G7070" s="868" t="s">
        <v>13779</v>
      </c>
      <c r="H7070" s="867" t="s">
        <v>7756</v>
      </c>
      <c r="I7070" s="867" t="s">
        <v>2703</v>
      </c>
      <c r="J7070" s="867" t="s">
        <v>7777</v>
      </c>
      <c r="K7070" s="866">
        <v>0</v>
      </c>
      <c r="L7070" s="866">
        <v>0</v>
      </c>
      <c r="M7070" s="865">
        <v>0</v>
      </c>
      <c r="N7070" s="866">
        <v>2</v>
      </c>
      <c r="O7070" s="866">
        <v>4</v>
      </c>
      <c r="P7070" s="865">
        <v>17388.599999999999</v>
      </c>
    </row>
    <row r="7071" spans="1:16" ht="33.75" x14ac:dyDescent="0.25">
      <c r="A7071" s="867" t="s">
        <v>7760</v>
      </c>
      <c r="B7071" s="867" t="s">
        <v>3626</v>
      </c>
      <c r="C7071" s="867" t="s">
        <v>3031</v>
      </c>
      <c r="D7071" s="868" t="s">
        <v>7791</v>
      </c>
      <c r="E7071" s="870">
        <v>4200</v>
      </c>
      <c r="F7071" s="869" t="s">
        <v>13778</v>
      </c>
      <c r="G7071" s="868" t="s">
        <v>13777</v>
      </c>
      <c r="H7071" s="867" t="s">
        <v>7756</v>
      </c>
      <c r="I7071" s="867" t="s">
        <v>2892</v>
      </c>
      <c r="J7071" s="867" t="s">
        <v>7985</v>
      </c>
      <c r="K7071" s="866">
        <v>0</v>
      </c>
      <c r="L7071" s="866">
        <v>0</v>
      </c>
      <c r="M7071" s="865">
        <v>0</v>
      </c>
      <c r="N7071" s="866">
        <v>2</v>
      </c>
      <c r="O7071" s="866">
        <v>4</v>
      </c>
      <c r="P7071" s="865">
        <v>17388.599999999999</v>
      </c>
    </row>
    <row r="7072" spans="1:16" ht="33.75" x14ac:dyDescent="0.25">
      <c r="A7072" s="867" t="s">
        <v>7760</v>
      </c>
      <c r="B7072" s="867" t="s">
        <v>3626</v>
      </c>
      <c r="C7072" s="867" t="s">
        <v>3031</v>
      </c>
      <c r="D7072" s="868" t="s">
        <v>7776</v>
      </c>
      <c r="E7072" s="870">
        <v>4200</v>
      </c>
      <c r="F7072" s="869" t="s">
        <v>13776</v>
      </c>
      <c r="G7072" s="868" t="s">
        <v>13775</v>
      </c>
      <c r="H7072" s="867" t="s">
        <v>7796</v>
      </c>
      <c r="I7072" s="867" t="s">
        <v>7822</v>
      </c>
      <c r="J7072" s="867" t="s">
        <v>8297</v>
      </c>
      <c r="K7072" s="866">
        <v>0</v>
      </c>
      <c r="L7072" s="866">
        <v>0</v>
      </c>
      <c r="M7072" s="865">
        <v>0</v>
      </c>
      <c r="N7072" s="866">
        <v>2</v>
      </c>
      <c r="O7072" s="866">
        <v>4</v>
      </c>
      <c r="P7072" s="865">
        <v>17388.599999999999</v>
      </c>
    </row>
    <row r="7073" spans="1:16" ht="33.75" x14ac:dyDescent="0.25">
      <c r="A7073" s="867" t="s">
        <v>7760</v>
      </c>
      <c r="B7073" s="867" t="s">
        <v>3626</v>
      </c>
      <c r="C7073" s="867" t="s">
        <v>3031</v>
      </c>
      <c r="D7073" s="868" t="s">
        <v>7791</v>
      </c>
      <c r="E7073" s="870">
        <v>4200</v>
      </c>
      <c r="F7073" s="869" t="s">
        <v>13774</v>
      </c>
      <c r="G7073" s="868" t="s">
        <v>13773</v>
      </c>
      <c r="H7073" s="867" t="s">
        <v>7756</v>
      </c>
      <c r="I7073" s="867" t="s">
        <v>2892</v>
      </c>
      <c r="J7073" s="867" t="s">
        <v>7783</v>
      </c>
      <c r="K7073" s="866">
        <v>0</v>
      </c>
      <c r="L7073" s="866">
        <v>0</v>
      </c>
      <c r="M7073" s="865">
        <v>0</v>
      </c>
      <c r="N7073" s="866">
        <v>2</v>
      </c>
      <c r="O7073" s="866">
        <v>4</v>
      </c>
      <c r="P7073" s="865">
        <v>17388.599999999999</v>
      </c>
    </row>
    <row r="7074" spans="1:16" ht="33.75" x14ac:dyDescent="0.25">
      <c r="A7074" s="867" t="s">
        <v>7760</v>
      </c>
      <c r="B7074" s="867" t="s">
        <v>3626</v>
      </c>
      <c r="C7074" s="867" t="s">
        <v>3031</v>
      </c>
      <c r="D7074" s="868" t="s">
        <v>7791</v>
      </c>
      <c r="E7074" s="870">
        <v>4200</v>
      </c>
      <c r="F7074" s="869" t="s">
        <v>13772</v>
      </c>
      <c r="G7074" s="868" t="s">
        <v>13771</v>
      </c>
      <c r="H7074" s="867" t="s">
        <v>7756</v>
      </c>
      <c r="I7074" s="867" t="s">
        <v>2892</v>
      </c>
      <c r="J7074" s="867" t="s">
        <v>8142</v>
      </c>
      <c r="K7074" s="866">
        <v>0</v>
      </c>
      <c r="L7074" s="866">
        <v>0</v>
      </c>
      <c r="M7074" s="865">
        <v>0</v>
      </c>
      <c r="N7074" s="866">
        <v>2</v>
      </c>
      <c r="O7074" s="866">
        <v>4</v>
      </c>
      <c r="P7074" s="865">
        <v>17388.599999999999</v>
      </c>
    </row>
    <row r="7075" spans="1:16" ht="33.75" x14ac:dyDescent="0.25">
      <c r="A7075" s="867" t="s">
        <v>7760</v>
      </c>
      <c r="B7075" s="867" t="s">
        <v>3626</v>
      </c>
      <c r="C7075" s="867" t="s">
        <v>3031</v>
      </c>
      <c r="D7075" s="868" t="s">
        <v>7791</v>
      </c>
      <c r="E7075" s="870">
        <v>4200</v>
      </c>
      <c r="F7075" s="869" t="s">
        <v>13770</v>
      </c>
      <c r="G7075" s="868" t="s">
        <v>13769</v>
      </c>
      <c r="H7075" s="867" t="s">
        <v>7756</v>
      </c>
      <c r="I7075" s="867" t="s">
        <v>2892</v>
      </c>
      <c r="J7075" s="867" t="s">
        <v>8756</v>
      </c>
      <c r="K7075" s="866">
        <v>0</v>
      </c>
      <c r="L7075" s="866">
        <v>0</v>
      </c>
      <c r="M7075" s="865">
        <v>0</v>
      </c>
      <c r="N7075" s="866">
        <v>2</v>
      </c>
      <c r="O7075" s="866">
        <v>4</v>
      </c>
      <c r="P7075" s="865">
        <v>17388.599999999999</v>
      </c>
    </row>
    <row r="7076" spans="1:16" ht="33.75" x14ac:dyDescent="0.25">
      <c r="A7076" s="867" t="s">
        <v>7760</v>
      </c>
      <c r="B7076" s="867" t="s">
        <v>3626</v>
      </c>
      <c r="C7076" s="867" t="s">
        <v>3031</v>
      </c>
      <c r="D7076" s="868" t="s">
        <v>7776</v>
      </c>
      <c r="E7076" s="870">
        <v>4200</v>
      </c>
      <c r="F7076" s="869" t="s">
        <v>13768</v>
      </c>
      <c r="G7076" s="868" t="s">
        <v>13767</v>
      </c>
      <c r="H7076" s="867" t="s">
        <v>7796</v>
      </c>
      <c r="I7076" s="867" t="s">
        <v>2745</v>
      </c>
      <c r="J7076" s="867" t="s">
        <v>9178</v>
      </c>
      <c r="K7076" s="866">
        <v>0</v>
      </c>
      <c r="L7076" s="866">
        <v>0</v>
      </c>
      <c r="M7076" s="865">
        <v>0</v>
      </c>
      <c r="N7076" s="866">
        <v>2</v>
      </c>
      <c r="O7076" s="866">
        <v>4</v>
      </c>
      <c r="P7076" s="865">
        <v>17388.599999999999</v>
      </c>
    </row>
    <row r="7077" spans="1:16" x14ac:dyDescent="0.25">
      <c r="A7077" s="1772" t="s">
        <v>2848</v>
      </c>
      <c r="B7077" s="1772"/>
      <c r="C7077" s="1772"/>
      <c r="D7077" s="1772"/>
      <c r="E7077" s="1772"/>
      <c r="F7077" s="1772" t="s">
        <v>378</v>
      </c>
      <c r="G7077" s="1772"/>
      <c r="H7077" s="1772"/>
      <c r="I7077" s="1772"/>
      <c r="J7077" s="1772"/>
      <c r="K7077" s="1771" t="s">
        <v>2847</v>
      </c>
      <c r="L7077" s="1771"/>
      <c r="M7077" s="1771"/>
      <c r="N7077" s="1771" t="s">
        <v>2846</v>
      </c>
      <c r="O7077" s="1771"/>
      <c r="P7077" s="1771"/>
    </row>
    <row r="7078" spans="1:16" ht="70.5" customHeight="1" x14ac:dyDescent="0.25">
      <c r="A7078" s="1535" t="s">
        <v>2845</v>
      </c>
      <c r="B7078" s="1535" t="s">
        <v>5</v>
      </c>
      <c r="C7078" s="1535" t="s">
        <v>2844</v>
      </c>
      <c r="D7078" s="1535" t="s">
        <v>2843</v>
      </c>
      <c r="E7078" s="1536" t="s">
        <v>2842</v>
      </c>
      <c r="F7078" s="1537" t="s">
        <v>2841</v>
      </c>
      <c r="G7078" s="1540" t="s">
        <v>2840</v>
      </c>
      <c r="H7078" s="1535" t="s">
        <v>2839</v>
      </c>
      <c r="I7078" s="1535" t="s">
        <v>2838</v>
      </c>
      <c r="J7078" s="1535" t="s">
        <v>2837</v>
      </c>
      <c r="K7078" s="1538" t="s">
        <v>2836</v>
      </c>
      <c r="L7078" s="1538" t="s">
        <v>2835</v>
      </c>
      <c r="M7078" s="1539" t="s">
        <v>2834</v>
      </c>
      <c r="N7078" s="1538" t="s">
        <v>2836</v>
      </c>
      <c r="O7078" s="1538" t="s">
        <v>2835</v>
      </c>
      <c r="P7078" s="1539" t="s">
        <v>2834</v>
      </c>
    </row>
    <row r="7079" spans="1:16" ht="33.75" x14ac:dyDescent="0.25">
      <c r="A7079" s="867" t="s">
        <v>7760</v>
      </c>
      <c r="B7079" s="867" t="s">
        <v>3626</v>
      </c>
      <c r="C7079" s="867" t="s">
        <v>3031</v>
      </c>
      <c r="D7079" s="868" t="s">
        <v>7776</v>
      </c>
      <c r="E7079" s="870">
        <v>4200</v>
      </c>
      <c r="F7079" s="869" t="s">
        <v>13766</v>
      </c>
      <c r="G7079" s="868" t="s">
        <v>13765</v>
      </c>
      <c r="H7079" s="867" t="s">
        <v>7756</v>
      </c>
      <c r="I7079" s="867" t="s">
        <v>12293</v>
      </c>
      <c r="J7079" s="867" t="s">
        <v>7792</v>
      </c>
      <c r="K7079" s="866">
        <v>0</v>
      </c>
      <c r="L7079" s="866">
        <v>0</v>
      </c>
      <c r="M7079" s="865">
        <v>0</v>
      </c>
      <c r="N7079" s="866">
        <v>2</v>
      </c>
      <c r="O7079" s="866">
        <v>4</v>
      </c>
      <c r="P7079" s="865">
        <v>17388.599999999999</v>
      </c>
    </row>
    <row r="7080" spans="1:16" ht="33.75" x14ac:dyDescent="0.25">
      <c r="A7080" s="867" t="s">
        <v>7760</v>
      </c>
      <c r="B7080" s="867" t="s">
        <v>3626</v>
      </c>
      <c r="C7080" s="867" t="s">
        <v>3031</v>
      </c>
      <c r="D7080" s="868" t="s">
        <v>7791</v>
      </c>
      <c r="E7080" s="870">
        <v>4200</v>
      </c>
      <c r="F7080" s="869" t="s">
        <v>13764</v>
      </c>
      <c r="G7080" s="868" t="s">
        <v>13763</v>
      </c>
      <c r="H7080" s="867" t="s">
        <v>7756</v>
      </c>
      <c r="I7080" s="867" t="s">
        <v>2892</v>
      </c>
      <c r="J7080" s="867" t="s">
        <v>9971</v>
      </c>
      <c r="K7080" s="866">
        <v>0</v>
      </c>
      <c r="L7080" s="866">
        <v>0</v>
      </c>
      <c r="M7080" s="865">
        <v>0</v>
      </c>
      <c r="N7080" s="866">
        <v>2</v>
      </c>
      <c r="O7080" s="866">
        <v>4</v>
      </c>
      <c r="P7080" s="865">
        <v>17388.599999999999</v>
      </c>
    </row>
    <row r="7081" spans="1:16" ht="33.75" x14ac:dyDescent="0.25">
      <c r="A7081" s="867" t="s">
        <v>7760</v>
      </c>
      <c r="B7081" s="867" t="s">
        <v>3626</v>
      </c>
      <c r="C7081" s="867" t="s">
        <v>3031</v>
      </c>
      <c r="D7081" s="868" t="s">
        <v>7791</v>
      </c>
      <c r="E7081" s="870">
        <v>4200</v>
      </c>
      <c r="F7081" s="869" t="s">
        <v>13762</v>
      </c>
      <c r="G7081" s="868" t="s">
        <v>13761</v>
      </c>
      <c r="H7081" s="867" t="s">
        <v>7796</v>
      </c>
      <c r="I7081" s="867" t="s">
        <v>2745</v>
      </c>
      <c r="J7081" s="867" t="s">
        <v>11314</v>
      </c>
      <c r="K7081" s="866">
        <v>0</v>
      </c>
      <c r="L7081" s="866">
        <v>0</v>
      </c>
      <c r="M7081" s="865">
        <v>0</v>
      </c>
      <c r="N7081" s="866">
        <v>2</v>
      </c>
      <c r="O7081" s="866">
        <v>4</v>
      </c>
      <c r="P7081" s="865">
        <v>17388.599999999999</v>
      </c>
    </row>
    <row r="7082" spans="1:16" ht="33.75" x14ac:dyDescent="0.25">
      <c r="A7082" s="867" t="s">
        <v>7760</v>
      </c>
      <c r="B7082" s="867" t="s">
        <v>3626</v>
      </c>
      <c r="C7082" s="867" t="s">
        <v>3031</v>
      </c>
      <c r="D7082" s="868" t="s">
        <v>7791</v>
      </c>
      <c r="E7082" s="870">
        <v>4200</v>
      </c>
      <c r="F7082" s="869" t="s">
        <v>13760</v>
      </c>
      <c r="G7082" s="868" t="s">
        <v>13759</v>
      </c>
      <c r="H7082" s="867" t="s">
        <v>7756</v>
      </c>
      <c r="I7082" s="867" t="s">
        <v>2722</v>
      </c>
      <c r="J7082" s="867" t="s">
        <v>7792</v>
      </c>
      <c r="K7082" s="866">
        <v>0</v>
      </c>
      <c r="L7082" s="866">
        <v>0</v>
      </c>
      <c r="M7082" s="865">
        <v>0</v>
      </c>
      <c r="N7082" s="866">
        <v>2</v>
      </c>
      <c r="O7082" s="866">
        <v>4</v>
      </c>
      <c r="P7082" s="865">
        <v>17388.599999999999</v>
      </c>
    </row>
    <row r="7083" spans="1:16" ht="33.75" x14ac:dyDescent="0.25">
      <c r="A7083" s="867" t="s">
        <v>7760</v>
      </c>
      <c r="B7083" s="867" t="s">
        <v>3626</v>
      </c>
      <c r="C7083" s="867" t="s">
        <v>3031</v>
      </c>
      <c r="D7083" s="868" t="s">
        <v>7791</v>
      </c>
      <c r="E7083" s="870">
        <v>4200</v>
      </c>
      <c r="F7083" s="869" t="s">
        <v>13758</v>
      </c>
      <c r="G7083" s="868" t="s">
        <v>13757</v>
      </c>
      <c r="H7083" s="867" t="s">
        <v>7756</v>
      </c>
      <c r="I7083" s="867" t="s">
        <v>2892</v>
      </c>
      <c r="J7083" s="867" t="s">
        <v>8080</v>
      </c>
      <c r="K7083" s="866">
        <v>0</v>
      </c>
      <c r="L7083" s="866">
        <v>0</v>
      </c>
      <c r="M7083" s="865">
        <v>0</v>
      </c>
      <c r="N7083" s="866">
        <v>2</v>
      </c>
      <c r="O7083" s="866">
        <v>4</v>
      </c>
      <c r="P7083" s="865">
        <v>17388.599999999999</v>
      </c>
    </row>
    <row r="7084" spans="1:16" ht="33.75" x14ac:dyDescent="0.25">
      <c r="A7084" s="867" t="s">
        <v>7760</v>
      </c>
      <c r="B7084" s="867" t="s">
        <v>3626</v>
      </c>
      <c r="C7084" s="867" t="s">
        <v>3031</v>
      </c>
      <c r="D7084" s="868" t="s">
        <v>7791</v>
      </c>
      <c r="E7084" s="870">
        <v>4200</v>
      </c>
      <c r="F7084" s="869" t="s">
        <v>13756</v>
      </c>
      <c r="G7084" s="868" t="s">
        <v>13755</v>
      </c>
      <c r="H7084" s="867" t="s">
        <v>7756</v>
      </c>
      <c r="I7084" s="867" t="s">
        <v>2892</v>
      </c>
      <c r="J7084" s="867" t="s">
        <v>12140</v>
      </c>
      <c r="K7084" s="866">
        <v>0</v>
      </c>
      <c r="L7084" s="866">
        <v>0</v>
      </c>
      <c r="M7084" s="865">
        <v>0</v>
      </c>
      <c r="N7084" s="866">
        <v>2</v>
      </c>
      <c r="O7084" s="866">
        <v>4</v>
      </c>
      <c r="P7084" s="865">
        <v>17388.599999999999</v>
      </c>
    </row>
    <row r="7085" spans="1:16" ht="33.75" x14ac:dyDescent="0.25">
      <c r="A7085" s="867" t="s">
        <v>7760</v>
      </c>
      <c r="B7085" s="867" t="s">
        <v>3626</v>
      </c>
      <c r="C7085" s="867" t="s">
        <v>3031</v>
      </c>
      <c r="D7085" s="868" t="s">
        <v>7791</v>
      </c>
      <c r="E7085" s="870">
        <v>4200</v>
      </c>
      <c r="F7085" s="869" t="s">
        <v>13754</v>
      </c>
      <c r="G7085" s="868" t="s">
        <v>13753</v>
      </c>
      <c r="H7085" s="867" t="s">
        <v>7756</v>
      </c>
      <c r="I7085" s="867" t="s">
        <v>7822</v>
      </c>
      <c r="J7085" s="867" t="s">
        <v>8314</v>
      </c>
      <c r="K7085" s="866">
        <v>0</v>
      </c>
      <c r="L7085" s="866">
        <v>0</v>
      </c>
      <c r="M7085" s="865">
        <v>0</v>
      </c>
      <c r="N7085" s="866">
        <v>2</v>
      </c>
      <c r="O7085" s="866">
        <v>4</v>
      </c>
      <c r="P7085" s="865">
        <v>17388.599999999999</v>
      </c>
    </row>
    <row r="7086" spans="1:16" ht="33.75" x14ac:dyDescent="0.25">
      <c r="A7086" s="867" t="s">
        <v>7760</v>
      </c>
      <c r="B7086" s="867" t="s">
        <v>3626</v>
      </c>
      <c r="C7086" s="867" t="s">
        <v>3031</v>
      </c>
      <c r="D7086" s="868" t="s">
        <v>7791</v>
      </c>
      <c r="E7086" s="870">
        <v>4200</v>
      </c>
      <c r="F7086" s="869" t="s">
        <v>13752</v>
      </c>
      <c r="G7086" s="868" t="s">
        <v>13751</v>
      </c>
      <c r="H7086" s="867" t="s">
        <v>7756</v>
      </c>
      <c r="I7086" s="867" t="s">
        <v>2892</v>
      </c>
      <c r="J7086" s="867" t="s">
        <v>7844</v>
      </c>
      <c r="K7086" s="866">
        <v>0</v>
      </c>
      <c r="L7086" s="866">
        <v>0</v>
      </c>
      <c r="M7086" s="865">
        <v>0</v>
      </c>
      <c r="N7086" s="866">
        <v>2</v>
      </c>
      <c r="O7086" s="866">
        <v>4</v>
      </c>
      <c r="P7086" s="865">
        <v>17388.599999999999</v>
      </c>
    </row>
    <row r="7087" spans="1:16" ht="33.75" x14ac:dyDescent="0.25">
      <c r="A7087" s="867" t="s">
        <v>7760</v>
      </c>
      <c r="B7087" s="867" t="s">
        <v>3626</v>
      </c>
      <c r="C7087" s="867" t="s">
        <v>3031</v>
      </c>
      <c r="D7087" s="868" t="s">
        <v>7791</v>
      </c>
      <c r="E7087" s="870">
        <v>4200</v>
      </c>
      <c r="F7087" s="869" t="s">
        <v>13750</v>
      </c>
      <c r="G7087" s="868" t="s">
        <v>13749</v>
      </c>
      <c r="H7087" s="867" t="s">
        <v>7756</v>
      </c>
      <c r="I7087" s="867" t="s">
        <v>2892</v>
      </c>
      <c r="J7087" s="867" t="s">
        <v>8397</v>
      </c>
      <c r="K7087" s="866">
        <v>0</v>
      </c>
      <c r="L7087" s="866">
        <v>0</v>
      </c>
      <c r="M7087" s="865">
        <v>0</v>
      </c>
      <c r="N7087" s="866">
        <v>2</v>
      </c>
      <c r="O7087" s="866">
        <v>4</v>
      </c>
      <c r="P7087" s="865">
        <v>17388.599999999999</v>
      </c>
    </row>
    <row r="7088" spans="1:16" ht="33.75" x14ac:dyDescent="0.25">
      <c r="A7088" s="867" t="s">
        <v>7760</v>
      </c>
      <c r="B7088" s="867" t="s">
        <v>3626</v>
      </c>
      <c r="C7088" s="867" t="s">
        <v>3031</v>
      </c>
      <c r="D7088" s="868" t="s">
        <v>7776</v>
      </c>
      <c r="E7088" s="870">
        <v>4200</v>
      </c>
      <c r="F7088" s="869" t="s">
        <v>13748</v>
      </c>
      <c r="G7088" s="868" t="s">
        <v>13747</v>
      </c>
      <c r="H7088" s="867" t="s">
        <v>7796</v>
      </c>
      <c r="I7088" s="867" t="s">
        <v>2745</v>
      </c>
      <c r="J7088" s="867" t="s">
        <v>7777</v>
      </c>
      <c r="K7088" s="866">
        <v>0</v>
      </c>
      <c r="L7088" s="866">
        <v>0</v>
      </c>
      <c r="M7088" s="865">
        <v>0</v>
      </c>
      <c r="N7088" s="866">
        <v>2</v>
      </c>
      <c r="O7088" s="866">
        <v>4</v>
      </c>
      <c r="P7088" s="865">
        <v>17388.599999999999</v>
      </c>
    </row>
    <row r="7089" spans="1:16" ht="33.75" x14ac:dyDescent="0.25">
      <c r="A7089" s="867" t="s">
        <v>7760</v>
      </c>
      <c r="B7089" s="867" t="s">
        <v>3626</v>
      </c>
      <c r="C7089" s="867" t="s">
        <v>3031</v>
      </c>
      <c r="D7089" s="868" t="s">
        <v>7791</v>
      </c>
      <c r="E7089" s="870">
        <v>4200</v>
      </c>
      <c r="F7089" s="869" t="s">
        <v>13746</v>
      </c>
      <c r="G7089" s="868" t="s">
        <v>13745</v>
      </c>
      <c r="H7089" s="867" t="s">
        <v>7796</v>
      </c>
      <c r="I7089" s="867" t="s">
        <v>2745</v>
      </c>
      <c r="J7089" s="867" t="s">
        <v>7783</v>
      </c>
      <c r="K7089" s="866">
        <v>0</v>
      </c>
      <c r="L7089" s="866">
        <v>0</v>
      </c>
      <c r="M7089" s="865">
        <v>0</v>
      </c>
      <c r="N7089" s="866">
        <v>2</v>
      </c>
      <c r="O7089" s="866">
        <v>4</v>
      </c>
      <c r="P7089" s="865">
        <v>17388.599999999999</v>
      </c>
    </row>
    <row r="7090" spans="1:16" ht="33.75" x14ac:dyDescent="0.25">
      <c r="A7090" s="867" t="s">
        <v>7760</v>
      </c>
      <c r="B7090" s="867" t="s">
        <v>3626</v>
      </c>
      <c r="C7090" s="867" t="s">
        <v>3031</v>
      </c>
      <c r="D7090" s="868" t="s">
        <v>7776</v>
      </c>
      <c r="E7090" s="870">
        <v>4200</v>
      </c>
      <c r="F7090" s="869" t="s">
        <v>13744</v>
      </c>
      <c r="G7090" s="868" t="s">
        <v>13743</v>
      </c>
      <c r="H7090" s="867" t="s">
        <v>7756</v>
      </c>
      <c r="I7090" s="867" t="s">
        <v>2772</v>
      </c>
      <c r="J7090" s="867" t="s">
        <v>7888</v>
      </c>
      <c r="K7090" s="866">
        <v>0</v>
      </c>
      <c r="L7090" s="866">
        <v>0</v>
      </c>
      <c r="M7090" s="865">
        <v>0</v>
      </c>
      <c r="N7090" s="866">
        <v>2</v>
      </c>
      <c r="O7090" s="866">
        <v>4</v>
      </c>
      <c r="P7090" s="865">
        <v>17388.599999999999</v>
      </c>
    </row>
    <row r="7091" spans="1:16" ht="33.75" x14ac:dyDescent="0.25">
      <c r="A7091" s="867" t="s">
        <v>7760</v>
      </c>
      <c r="B7091" s="867" t="s">
        <v>3626</v>
      </c>
      <c r="C7091" s="867" t="s">
        <v>3031</v>
      </c>
      <c r="D7091" s="868" t="s">
        <v>7776</v>
      </c>
      <c r="E7091" s="870">
        <v>4200</v>
      </c>
      <c r="F7091" s="869" t="s">
        <v>13742</v>
      </c>
      <c r="G7091" s="868" t="s">
        <v>13741</v>
      </c>
      <c r="H7091" s="867" t="s">
        <v>7756</v>
      </c>
      <c r="I7091" s="867" t="s">
        <v>2892</v>
      </c>
      <c r="J7091" s="867" t="s">
        <v>7783</v>
      </c>
      <c r="K7091" s="866">
        <v>0</v>
      </c>
      <c r="L7091" s="866">
        <v>0</v>
      </c>
      <c r="M7091" s="865">
        <v>0</v>
      </c>
      <c r="N7091" s="866">
        <v>2</v>
      </c>
      <c r="O7091" s="866">
        <v>4</v>
      </c>
      <c r="P7091" s="865">
        <v>17388.599999999999</v>
      </c>
    </row>
    <row r="7092" spans="1:16" ht="33.75" x14ac:dyDescent="0.25">
      <c r="A7092" s="867" t="s">
        <v>7760</v>
      </c>
      <c r="B7092" s="867" t="s">
        <v>3626</v>
      </c>
      <c r="C7092" s="867" t="s">
        <v>3031</v>
      </c>
      <c r="D7092" s="868" t="s">
        <v>7791</v>
      </c>
      <c r="E7092" s="870">
        <v>4200</v>
      </c>
      <c r="F7092" s="869" t="s">
        <v>13740</v>
      </c>
      <c r="G7092" s="868" t="s">
        <v>13739</v>
      </c>
      <c r="H7092" s="867" t="s">
        <v>7756</v>
      </c>
      <c r="I7092" s="867" t="s">
        <v>2892</v>
      </c>
      <c r="J7092" s="867" t="s">
        <v>8100</v>
      </c>
      <c r="K7092" s="866">
        <v>0</v>
      </c>
      <c r="L7092" s="866">
        <v>0</v>
      </c>
      <c r="M7092" s="865">
        <v>0</v>
      </c>
      <c r="N7092" s="866">
        <v>2</v>
      </c>
      <c r="O7092" s="866">
        <v>4</v>
      </c>
      <c r="P7092" s="865">
        <v>17388.599999999999</v>
      </c>
    </row>
    <row r="7093" spans="1:16" ht="33.75" x14ac:dyDescent="0.25">
      <c r="A7093" s="867" t="s">
        <v>7760</v>
      </c>
      <c r="B7093" s="867" t="s">
        <v>3626</v>
      </c>
      <c r="C7093" s="867" t="s">
        <v>3031</v>
      </c>
      <c r="D7093" s="868" t="s">
        <v>7776</v>
      </c>
      <c r="E7093" s="870">
        <v>4200</v>
      </c>
      <c r="F7093" s="869" t="s">
        <v>13738</v>
      </c>
      <c r="G7093" s="868" t="s">
        <v>13737</v>
      </c>
      <c r="H7093" s="867" t="s">
        <v>7756</v>
      </c>
      <c r="I7093" s="867" t="s">
        <v>2772</v>
      </c>
      <c r="J7093" s="867" t="s">
        <v>7773</v>
      </c>
      <c r="K7093" s="866">
        <v>0</v>
      </c>
      <c r="L7093" s="866">
        <v>0</v>
      </c>
      <c r="M7093" s="865">
        <v>0</v>
      </c>
      <c r="N7093" s="866">
        <v>2</v>
      </c>
      <c r="O7093" s="866">
        <v>4</v>
      </c>
      <c r="P7093" s="865">
        <v>17388.599999999999</v>
      </c>
    </row>
    <row r="7094" spans="1:16" ht="33.75" x14ac:dyDescent="0.25">
      <c r="A7094" s="867" t="s">
        <v>7760</v>
      </c>
      <c r="B7094" s="867" t="s">
        <v>3626</v>
      </c>
      <c r="C7094" s="867" t="s">
        <v>3031</v>
      </c>
      <c r="D7094" s="868" t="s">
        <v>7791</v>
      </c>
      <c r="E7094" s="870">
        <v>4200</v>
      </c>
      <c r="F7094" s="869" t="s">
        <v>13736</v>
      </c>
      <c r="G7094" s="868" t="s">
        <v>13735</v>
      </c>
      <c r="H7094" s="867" t="s">
        <v>7796</v>
      </c>
      <c r="I7094" s="867" t="s">
        <v>2786</v>
      </c>
      <c r="J7094" s="867" t="s">
        <v>9058</v>
      </c>
      <c r="K7094" s="866">
        <v>0</v>
      </c>
      <c r="L7094" s="866">
        <v>0</v>
      </c>
      <c r="M7094" s="865">
        <v>0</v>
      </c>
      <c r="N7094" s="866">
        <v>2</v>
      </c>
      <c r="O7094" s="866">
        <v>4</v>
      </c>
      <c r="P7094" s="865">
        <v>17388.599999999999</v>
      </c>
    </row>
    <row r="7095" spans="1:16" ht="33.75" x14ac:dyDescent="0.25">
      <c r="A7095" s="867" t="s">
        <v>7760</v>
      </c>
      <c r="B7095" s="867" t="s">
        <v>3626</v>
      </c>
      <c r="C7095" s="867" t="s">
        <v>3031</v>
      </c>
      <c r="D7095" s="868" t="s">
        <v>7776</v>
      </c>
      <c r="E7095" s="870">
        <v>4200</v>
      </c>
      <c r="F7095" s="869" t="s">
        <v>13734</v>
      </c>
      <c r="G7095" s="868" t="s">
        <v>13733</v>
      </c>
      <c r="H7095" s="867" t="s">
        <v>7756</v>
      </c>
      <c r="I7095" s="867" t="s">
        <v>2892</v>
      </c>
      <c r="J7095" s="867" t="s">
        <v>7773</v>
      </c>
      <c r="K7095" s="866">
        <v>0</v>
      </c>
      <c r="L7095" s="866">
        <v>0</v>
      </c>
      <c r="M7095" s="865">
        <v>0</v>
      </c>
      <c r="N7095" s="866">
        <v>2</v>
      </c>
      <c r="O7095" s="866">
        <v>4</v>
      </c>
      <c r="P7095" s="865">
        <v>17388.599999999999</v>
      </c>
    </row>
    <row r="7096" spans="1:16" ht="33.75" x14ac:dyDescent="0.25">
      <c r="A7096" s="867" t="s">
        <v>7760</v>
      </c>
      <c r="B7096" s="867" t="s">
        <v>3626</v>
      </c>
      <c r="C7096" s="867" t="s">
        <v>3031</v>
      </c>
      <c r="D7096" s="868" t="s">
        <v>7791</v>
      </c>
      <c r="E7096" s="870">
        <v>4200</v>
      </c>
      <c r="F7096" s="869" t="s">
        <v>13732</v>
      </c>
      <c r="G7096" s="868" t="s">
        <v>13731</v>
      </c>
      <c r="H7096" s="867" t="s">
        <v>7796</v>
      </c>
      <c r="I7096" s="867" t="s">
        <v>2676</v>
      </c>
      <c r="J7096" s="867" t="s">
        <v>7773</v>
      </c>
      <c r="K7096" s="866">
        <v>0</v>
      </c>
      <c r="L7096" s="866">
        <v>0</v>
      </c>
      <c r="M7096" s="865">
        <v>0</v>
      </c>
      <c r="N7096" s="866">
        <v>2</v>
      </c>
      <c r="O7096" s="866">
        <v>4</v>
      </c>
      <c r="P7096" s="865">
        <v>17388.599999999999</v>
      </c>
    </row>
    <row r="7097" spans="1:16" ht="33.75" x14ac:dyDescent="0.25">
      <c r="A7097" s="867" t="s">
        <v>7760</v>
      </c>
      <c r="B7097" s="867" t="s">
        <v>3626</v>
      </c>
      <c r="C7097" s="867" t="s">
        <v>3031</v>
      </c>
      <c r="D7097" s="868" t="s">
        <v>7791</v>
      </c>
      <c r="E7097" s="870">
        <v>4200</v>
      </c>
      <c r="F7097" s="869" t="s">
        <v>13730</v>
      </c>
      <c r="G7097" s="868" t="s">
        <v>13729</v>
      </c>
      <c r="H7097" s="867" t="s">
        <v>7756</v>
      </c>
      <c r="I7097" s="867" t="s">
        <v>2892</v>
      </c>
      <c r="J7097" s="867" t="s">
        <v>7985</v>
      </c>
      <c r="K7097" s="866">
        <v>0</v>
      </c>
      <c r="L7097" s="866">
        <v>0</v>
      </c>
      <c r="M7097" s="865">
        <v>0</v>
      </c>
      <c r="N7097" s="866">
        <v>2</v>
      </c>
      <c r="O7097" s="866">
        <v>4</v>
      </c>
      <c r="P7097" s="865">
        <v>17388.599999999999</v>
      </c>
    </row>
    <row r="7098" spans="1:16" ht="33.75" x14ac:dyDescent="0.25">
      <c r="A7098" s="867" t="s">
        <v>7760</v>
      </c>
      <c r="B7098" s="867" t="s">
        <v>3626</v>
      </c>
      <c r="C7098" s="867" t="s">
        <v>3031</v>
      </c>
      <c r="D7098" s="868" t="s">
        <v>7791</v>
      </c>
      <c r="E7098" s="870">
        <v>4200</v>
      </c>
      <c r="F7098" s="869" t="s">
        <v>13728</v>
      </c>
      <c r="G7098" s="868" t="s">
        <v>13727</v>
      </c>
      <c r="H7098" s="867" t="s">
        <v>7756</v>
      </c>
      <c r="I7098" s="867" t="s">
        <v>2892</v>
      </c>
      <c r="J7098" s="867" t="s">
        <v>7836</v>
      </c>
      <c r="K7098" s="866">
        <v>0</v>
      </c>
      <c r="L7098" s="866">
        <v>0</v>
      </c>
      <c r="M7098" s="865">
        <v>0</v>
      </c>
      <c r="N7098" s="866">
        <v>2</v>
      </c>
      <c r="O7098" s="866">
        <v>4</v>
      </c>
      <c r="P7098" s="865">
        <v>17388.599999999999</v>
      </c>
    </row>
    <row r="7099" spans="1:16" ht="33.75" x14ac:dyDescent="0.25">
      <c r="A7099" s="867" t="s">
        <v>7760</v>
      </c>
      <c r="B7099" s="867" t="s">
        <v>3626</v>
      </c>
      <c r="C7099" s="867" t="s">
        <v>3031</v>
      </c>
      <c r="D7099" s="868" t="s">
        <v>7791</v>
      </c>
      <c r="E7099" s="870">
        <v>4200</v>
      </c>
      <c r="F7099" s="869" t="s">
        <v>13726</v>
      </c>
      <c r="G7099" s="868" t="s">
        <v>13725</v>
      </c>
      <c r="H7099" s="867" t="s">
        <v>7756</v>
      </c>
      <c r="I7099" s="867" t="s">
        <v>2892</v>
      </c>
      <c r="J7099" s="867" t="s">
        <v>7777</v>
      </c>
      <c r="K7099" s="866">
        <v>0</v>
      </c>
      <c r="L7099" s="866">
        <v>0</v>
      </c>
      <c r="M7099" s="865">
        <v>0</v>
      </c>
      <c r="N7099" s="866">
        <v>2</v>
      </c>
      <c r="O7099" s="866">
        <v>4</v>
      </c>
      <c r="P7099" s="865">
        <v>17388.599999999999</v>
      </c>
    </row>
    <row r="7100" spans="1:16" ht="33.75" x14ac:dyDescent="0.25">
      <c r="A7100" s="867" t="s">
        <v>7760</v>
      </c>
      <c r="B7100" s="867" t="s">
        <v>3626</v>
      </c>
      <c r="C7100" s="867" t="s">
        <v>3031</v>
      </c>
      <c r="D7100" s="868" t="s">
        <v>7791</v>
      </c>
      <c r="E7100" s="870">
        <v>4200</v>
      </c>
      <c r="F7100" s="869" t="s">
        <v>13724</v>
      </c>
      <c r="G7100" s="868" t="s">
        <v>13723</v>
      </c>
      <c r="H7100" s="867" t="s">
        <v>7796</v>
      </c>
      <c r="I7100" s="867" t="s">
        <v>2676</v>
      </c>
      <c r="J7100" s="867" t="s">
        <v>7769</v>
      </c>
      <c r="K7100" s="866">
        <v>0</v>
      </c>
      <c r="L7100" s="866">
        <v>0</v>
      </c>
      <c r="M7100" s="865">
        <v>0</v>
      </c>
      <c r="N7100" s="866">
        <v>2</v>
      </c>
      <c r="O7100" s="866">
        <v>4</v>
      </c>
      <c r="P7100" s="865">
        <v>17388.599999999999</v>
      </c>
    </row>
    <row r="7101" spans="1:16" ht="33.75" x14ac:dyDescent="0.25">
      <c r="A7101" s="867" t="s">
        <v>7760</v>
      </c>
      <c r="B7101" s="867" t="s">
        <v>3626</v>
      </c>
      <c r="C7101" s="867" t="s">
        <v>3031</v>
      </c>
      <c r="D7101" s="868" t="s">
        <v>7791</v>
      </c>
      <c r="E7101" s="870">
        <v>4200</v>
      </c>
      <c r="F7101" s="869" t="s">
        <v>13722</v>
      </c>
      <c r="G7101" s="868" t="s">
        <v>13721</v>
      </c>
      <c r="H7101" s="867" t="s">
        <v>7796</v>
      </c>
      <c r="I7101" s="867" t="s">
        <v>13533</v>
      </c>
      <c r="J7101" s="867" t="s">
        <v>10744</v>
      </c>
      <c r="K7101" s="866">
        <v>0</v>
      </c>
      <c r="L7101" s="866">
        <v>0</v>
      </c>
      <c r="M7101" s="865">
        <v>0</v>
      </c>
      <c r="N7101" s="866">
        <v>2</v>
      </c>
      <c r="O7101" s="866">
        <v>4</v>
      </c>
      <c r="P7101" s="865">
        <v>17388.599999999999</v>
      </c>
    </row>
    <row r="7102" spans="1:16" ht="33.75" x14ac:dyDescent="0.25">
      <c r="A7102" s="867" t="s">
        <v>7760</v>
      </c>
      <c r="B7102" s="867" t="s">
        <v>3626</v>
      </c>
      <c r="C7102" s="867" t="s">
        <v>3031</v>
      </c>
      <c r="D7102" s="868" t="s">
        <v>7791</v>
      </c>
      <c r="E7102" s="870">
        <v>4200</v>
      </c>
      <c r="F7102" s="869" t="s">
        <v>13720</v>
      </c>
      <c r="G7102" s="868" t="s">
        <v>13719</v>
      </c>
      <c r="H7102" s="867" t="s">
        <v>7756</v>
      </c>
      <c r="I7102" s="867" t="s">
        <v>2892</v>
      </c>
      <c r="J7102" s="867" t="s">
        <v>7783</v>
      </c>
      <c r="K7102" s="866">
        <v>0</v>
      </c>
      <c r="L7102" s="866">
        <v>0</v>
      </c>
      <c r="M7102" s="865">
        <v>0</v>
      </c>
      <c r="N7102" s="866">
        <v>2</v>
      </c>
      <c r="O7102" s="866">
        <v>4</v>
      </c>
      <c r="P7102" s="865">
        <v>17388.599999999999</v>
      </c>
    </row>
    <row r="7103" spans="1:16" ht="33.75" x14ac:dyDescent="0.25">
      <c r="A7103" s="867" t="s">
        <v>7760</v>
      </c>
      <c r="B7103" s="867" t="s">
        <v>3626</v>
      </c>
      <c r="C7103" s="867" t="s">
        <v>3031</v>
      </c>
      <c r="D7103" s="868" t="s">
        <v>7791</v>
      </c>
      <c r="E7103" s="870">
        <v>4200</v>
      </c>
      <c r="F7103" s="869" t="s">
        <v>13718</v>
      </c>
      <c r="G7103" s="868" t="s">
        <v>13717</v>
      </c>
      <c r="H7103" s="867" t="s">
        <v>7756</v>
      </c>
      <c r="I7103" s="867" t="s">
        <v>2892</v>
      </c>
      <c r="J7103" s="867" t="s">
        <v>8178</v>
      </c>
      <c r="K7103" s="866">
        <v>0</v>
      </c>
      <c r="L7103" s="866">
        <v>0</v>
      </c>
      <c r="M7103" s="865">
        <v>0</v>
      </c>
      <c r="N7103" s="866">
        <v>2</v>
      </c>
      <c r="O7103" s="866">
        <v>4</v>
      </c>
      <c r="P7103" s="865">
        <v>17388.599999999999</v>
      </c>
    </row>
    <row r="7104" spans="1:16" ht="33.75" x14ac:dyDescent="0.25">
      <c r="A7104" s="867" t="s">
        <v>7760</v>
      </c>
      <c r="B7104" s="867" t="s">
        <v>3626</v>
      </c>
      <c r="C7104" s="867" t="s">
        <v>3031</v>
      </c>
      <c r="D7104" s="868" t="s">
        <v>7791</v>
      </c>
      <c r="E7104" s="870">
        <v>4200</v>
      </c>
      <c r="F7104" s="869" t="s">
        <v>13716</v>
      </c>
      <c r="G7104" s="868" t="s">
        <v>13715</v>
      </c>
      <c r="H7104" s="867" t="s">
        <v>7756</v>
      </c>
      <c r="I7104" s="867" t="s">
        <v>2892</v>
      </c>
      <c r="J7104" s="867" t="s">
        <v>7773</v>
      </c>
      <c r="K7104" s="866">
        <v>0</v>
      </c>
      <c r="L7104" s="866">
        <v>0</v>
      </c>
      <c r="M7104" s="865">
        <v>0</v>
      </c>
      <c r="N7104" s="866">
        <v>2</v>
      </c>
      <c r="O7104" s="866">
        <v>4</v>
      </c>
      <c r="P7104" s="865">
        <v>17388.599999999999</v>
      </c>
    </row>
    <row r="7105" spans="1:16" ht="33.75" x14ac:dyDescent="0.25">
      <c r="A7105" s="867" t="s">
        <v>7760</v>
      </c>
      <c r="B7105" s="867" t="s">
        <v>3626</v>
      </c>
      <c r="C7105" s="867" t="s">
        <v>3031</v>
      </c>
      <c r="D7105" s="868" t="s">
        <v>7791</v>
      </c>
      <c r="E7105" s="870">
        <v>4200</v>
      </c>
      <c r="F7105" s="869" t="s">
        <v>13714</v>
      </c>
      <c r="G7105" s="868" t="s">
        <v>13713</v>
      </c>
      <c r="H7105" s="867" t="s">
        <v>7756</v>
      </c>
      <c r="I7105" s="867" t="s">
        <v>2892</v>
      </c>
      <c r="J7105" s="867" t="s">
        <v>9138</v>
      </c>
      <c r="K7105" s="866">
        <v>0</v>
      </c>
      <c r="L7105" s="866">
        <v>0</v>
      </c>
      <c r="M7105" s="865">
        <v>0</v>
      </c>
      <c r="N7105" s="866">
        <v>2</v>
      </c>
      <c r="O7105" s="866">
        <v>4</v>
      </c>
      <c r="P7105" s="865">
        <v>17388.599999999999</v>
      </c>
    </row>
    <row r="7106" spans="1:16" ht="33.75" x14ac:dyDescent="0.25">
      <c r="A7106" s="867" t="s">
        <v>7760</v>
      </c>
      <c r="B7106" s="867" t="s">
        <v>3626</v>
      </c>
      <c r="C7106" s="867" t="s">
        <v>3031</v>
      </c>
      <c r="D7106" s="868" t="s">
        <v>9261</v>
      </c>
      <c r="E7106" s="870">
        <v>10000</v>
      </c>
      <c r="F7106" s="869" t="s">
        <v>13712</v>
      </c>
      <c r="G7106" s="868" t="s">
        <v>13711</v>
      </c>
      <c r="H7106" s="867" t="s">
        <v>7756</v>
      </c>
      <c r="I7106" s="867" t="s">
        <v>2685</v>
      </c>
      <c r="J7106" s="867" t="s">
        <v>9178</v>
      </c>
      <c r="K7106" s="866">
        <v>0</v>
      </c>
      <c r="L7106" s="866">
        <v>0</v>
      </c>
      <c r="M7106" s="865">
        <v>0</v>
      </c>
      <c r="N7106" s="866">
        <v>2</v>
      </c>
      <c r="O7106" s="866">
        <v>4</v>
      </c>
      <c r="P7106" s="865">
        <v>40588.6</v>
      </c>
    </row>
    <row r="7107" spans="1:16" ht="33.75" x14ac:dyDescent="0.25">
      <c r="A7107" s="867" t="s">
        <v>7760</v>
      </c>
      <c r="B7107" s="867" t="s">
        <v>3626</v>
      </c>
      <c r="C7107" s="867" t="s">
        <v>3031</v>
      </c>
      <c r="D7107" s="868" t="s">
        <v>7791</v>
      </c>
      <c r="E7107" s="870">
        <v>4200</v>
      </c>
      <c r="F7107" s="869" t="s">
        <v>13710</v>
      </c>
      <c r="G7107" s="868" t="s">
        <v>13709</v>
      </c>
      <c r="H7107" s="867" t="s">
        <v>7796</v>
      </c>
      <c r="I7107" s="867" t="s">
        <v>2745</v>
      </c>
      <c r="J7107" s="867" t="s">
        <v>11703</v>
      </c>
      <c r="K7107" s="866">
        <v>0</v>
      </c>
      <c r="L7107" s="866">
        <v>0</v>
      </c>
      <c r="M7107" s="865">
        <v>0</v>
      </c>
      <c r="N7107" s="866">
        <v>2</v>
      </c>
      <c r="O7107" s="866">
        <v>4</v>
      </c>
      <c r="P7107" s="865">
        <v>17388.599999999999</v>
      </c>
    </row>
    <row r="7108" spans="1:16" ht="33.75" x14ac:dyDescent="0.25">
      <c r="A7108" s="867" t="s">
        <v>7760</v>
      </c>
      <c r="B7108" s="867" t="s">
        <v>3626</v>
      </c>
      <c r="C7108" s="867" t="s">
        <v>3031</v>
      </c>
      <c r="D7108" s="868" t="s">
        <v>7791</v>
      </c>
      <c r="E7108" s="870">
        <v>4200</v>
      </c>
      <c r="F7108" s="869" t="s">
        <v>13708</v>
      </c>
      <c r="G7108" s="868" t="s">
        <v>13707</v>
      </c>
      <c r="H7108" s="867" t="s">
        <v>7756</v>
      </c>
      <c r="I7108" s="867" t="s">
        <v>2892</v>
      </c>
      <c r="J7108" s="867" t="s">
        <v>7769</v>
      </c>
      <c r="K7108" s="866">
        <v>0</v>
      </c>
      <c r="L7108" s="866">
        <v>0</v>
      </c>
      <c r="M7108" s="865">
        <v>0</v>
      </c>
      <c r="N7108" s="866">
        <v>2</v>
      </c>
      <c r="O7108" s="866">
        <v>4</v>
      </c>
      <c r="P7108" s="865">
        <v>17388.599999999999</v>
      </c>
    </row>
    <row r="7109" spans="1:16" ht="33.75" x14ac:dyDescent="0.25">
      <c r="A7109" s="867" t="s">
        <v>7760</v>
      </c>
      <c r="B7109" s="867" t="s">
        <v>3626</v>
      </c>
      <c r="C7109" s="867" t="s">
        <v>3031</v>
      </c>
      <c r="D7109" s="868" t="s">
        <v>7791</v>
      </c>
      <c r="E7109" s="870">
        <v>4200</v>
      </c>
      <c r="F7109" s="869" t="s">
        <v>13706</v>
      </c>
      <c r="G7109" s="868" t="s">
        <v>13705</v>
      </c>
      <c r="H7109" s="867" t="s">
        <v>7796</v>
      </c>
      <c r="I7109" s="867" t="s">
        <v>2745</v>
      </c>
      <c r="J7109" s="867" t="s">
        <v>7888</v>
      </c>
      <c r="K7109" s="866">
        <v>0</v>
      </c>
      <c r="L7109" s="866">
        <v>0</v>
      </c>
      <c r="M7109" s="865">
        <v>0</v>
      </c>
      <c r="N7109" s="866">
        <v>2</v>
      </c>
      <c r="O7109" s="866">
        <v>4</v>
      </c>
      <c r="P7109" s="865">
        <v>17388.599999999999</v>
      </c>
    </row>
    <row r="7110" spans="1:16" ht="33.75" x14ac:dyDescent="0.25">
      <c r="A7110" s="867" t="s">
        <v>7760</v>
      </c>
      <c r="B7110" s="867" t="s">
        <v>3626</v>
      </c>
      <c r="C7110" s="867" t="s">
        <v>3031</v>
      </c>
      <c r="D7110" s="868" t="s">
        <v>7776</v>
      </c>
      <c r="E7110" s="870">
        <v>4200</v>
      </c>
      <c r="F7110" s="869" t="s">
        <v>13704</v>
      </c>
      <c r="G7110" s="868" t="s">
        <v>13703</v>
      </c>
      <c r="H7110" s="867" t="s">
        <v>7756</v>
      </c>
      <c r="I7110" s="867" t="s">
        <v>8434</v>
      </c>
      <c r="J7110" s="867" t="s">
        <v>7792</v>
      </c>
      <c r="K7110" s="866">
        <v>0</v>
      </c>
      <c r="L7110" s="866">
        <v>0</v>
      </c>
      <c r="M7110" s="865">
        <v>0</v>
      </c>
      <c r="N7110" s="866">
        <v>2</v>
      </c>
      <c r="O7110" s="866">
        <v>4</v>
      </c>
      <c r="P7110" s="865">
        <v>17388.599999999999</v>
      </c>
    </row>
    <row r="7111" spans="1:16" ht="33.75" x14ac:dyDescent="0.25">
      <c r="A7111" s="867" t="s">
        <v>7760</v>
      </c>
      <c r="B7111" s="867" t="s">
        <v>3626</v>
      </c>
      <c r="C7111" s="867" t="s">
        <v>3031</v>
      </c>
      <c r="D7111" s="868" t="s">
        <v>7791</v>
      </c>
      <c r="E7111" s="870">
        <v>4200</v>
      </c>
      <c r="F7111" s="869" t="s">
        <v>13702</v>
      </c>
      <c r="G7111" s="868" t="s">
        <v>13701</v>
      </c>
      <c r="H7111" s="867" t="s">
        <v>7756</v>
      </c>
      <c r="I7111" s="867" t="s">
        <v>2745</v>
      </c>
      <c r="J7111" s="867" t="s">
        <v>9178</v>
      </c>
      <c r="K7111" s="866">
        <v>0</v>
      </c>
      <c r="L7111" s="866">
        <v>0</v>
      </c>
      <c r="M7111" s="865">
        <v>0</v>
      </c>
      <c r="N7111" s="866">
        <v>2</v>
      </c>
      <c r="O7111" s="866">
        <v>4</v>
      </c>
      <c r="P7111" s="865">
        <v>17388.599999999999</v>
      </c>
    </row>
    <row r="7112" spans="1:16" ht="33.75" x14ac:dyDescent="0.25">
      <c r="A7112" s="867" t="s">
        <v>7760</v>
      </c>
      <c r="B7112" s="867" t="s">
        <v>3626</v>
      </c>
      <c r="C7112" s="867" t="s">
        <v>3031</v>
      </c>
      <c r="D7112" s="868" t="s">
        <v>7791</v>
      </c>
      <c r="E7112" s="870">
        <v>4200</v>
      </c>
      <c r="F7112" s="869" t="s">
        <v>13700</v>
      </c>
      <c r="G7112" s="868" t="s">
        <v>13699</v>
      </c>
      <c r="H7112" s="867" t="s">
        <v>7756</v>
      </c>
      <c r="I7112" s="867" t="s">
        <v>2892</v>
      </c>
      <c r="J7112" s="867" t="s">
        <v>8342</v>
      </c>
      <c r="K7112" s="866">
        <v>0</v>
      </c>
      <c r="L7112" s="866">
        <v>0</v>
      </c>
      <c r="M7112" s="865">
        <v>0</v>
      </c>
      <c r="N7112" s="866">
        <v>2</v>
      </c>
      <c r="O7112" s="866">
        <v>4</v>
      </c>
      <c r="P7112" s="865">
        <v>17388.599999999999</v>
      </c>
    </row>
    <row r="7113" spans="1:16" ht="33.75" x14ac:dyDescent="0.25">
      <c r="A7113" s="867" t="s">
        <v>7760</v>
      </c>
      <c r="B7113" s="867" t="s">
        <v>3626</v>
      </c>
      <c r="C7113" s="867" t="s">
        <v>3031</v>
      </c>
      <c r="D7113" s="868" t="s">
        <v>7776</v>
      </c>
      <c r="E7113" s="870">
        <v>4200</v>
      </c>
      <c r="F7113" s="869" t="s">
        <v>13698</v>
      </c>
      <c r="G7113" s="868" t="s">
        <v>13697</v>
      </c>
      <c r="H7113" s="867" t="s">
        <v>7756</v>
      </c>
      <c r="I7113" s="867" t="s">
        <v>2892</v>
      </c>
      <c r="J7113" s="867" t="s">
        <v>7769</v>
      </c>
      <c r="K7113" s="866">
        <v>0</v>
      </c>
      <c r="L7113" s="866">
        <v>0</v>
      </c>
      <c r="M7113" s="865">
        <v>0</v>
      </c>
      <c r="N7113" s="866">
        <v>2</v>
      </c>
      <c r="O7113" s="866">
        <v>4</v>
      </c>
      <c r="P7113" s="865">
        <v>17388.599999999999</v>
      </c>
    </row>
    <row r="7114" spans="1:16" ht="33.75" x14ac:dyDescent="0.25">
      <c r="A7114" s="867" t="s">
        <v>7760</v>
      </c>
      <c r="B7114" s="867" t="s">
        <v>3626</v>
      </c>
      <c r="C7114" s="867" t="s">
        <v>3031</v>
      </c>
      <c r="D7114" s="868" t="s">
        <v>7791</v>
      </c>
      <c r="E7114" s="870">
        <v>4200</v>
      </c>
      <c r="F7114" s="869" t="s">
        <v>13696</v>
      </c>
      <c r="G7114" s="868" t="s">
        <v>13695</v>
      </c>
      <c r="H7114" s="867" t="s">
        <v>7796</v>
      </c>
      <c r="I7114" s="867" t="s">
        <v>5168</v>
      </c>
      <c r="J7114" s="867" t="s">
        <v>8100</v>
      </c>
      <c r="K7114" s="866">
        <v>0</v>
      </c>
      <c r="L7114" s="866">
        <v>0</v>
      </c>
      <c r="M7114" s="865">
        <v>0</v>
      </c>
      <c r="N7114" s="866">
        <v>2</v>
      </c>
      <c r="O7114" s="866">
        <v>4</v>
      </c>
      <c r="P7114" s="865">
        <v>17388.599999999999</v>
      </c>
    </row>
    <row r="7115" spans="1:16" ht="33.75" x14ac:dyDescent="0.25">
      <c r="A7115" s="867" t="s">
        <v>7760</v>
      </c>
      <c r="B7115" s="867" t="s">
        <v>3626</v>
      </c>
      <c r="C7115" s="867" t="s">
        <v>3031</v>
      </c>
      <c r="D7115" s="868" t="s">
        <v>7791</v>
      </c>
      <c r="E7115" s="870">
        <v>4200</v>
      </c>
      <c r="F7115" s="869" t="s">
        <v>13694</v>
      </c>
      <c r="G7115" s="868" t="s">
        <v>13693</v>
      </c>
      <c r="H7115" s="867" t="s">
        <v>7756</v>
      </c>
      <c r="I7115" s="867" t="s">
        <v>2892</v>
      </c>
      <c r="J7115" s="867" t="s">
        <v>7792</v>
      </c>
      <c r="K7115" s="866">
        <v>0</v>
      </c>
      <c r="L7115" s="866">
        <v>0</v>
      </c>
      <c r="M7115" s="865">
        <v>0</v>
      </c>
      <c r="N7115" s="866">
        <v>2</v>
      </c>
      <c r="O7115" s="866">
        <v>4</v>
      </c>
      <c r="P7115" s="865">
        <v>17388.599999999999</v>
      </c>
    </row>
    <row r="7116" spans="1:16" ht="33.75" x14ac:dyDescent="0.25">
      <c r="A7116" s="867" t="s">
        <v>7760</v>
      </c>
      <c r="B7116" s="867" t="s">
        <v>3626</v>
      </c>
      <c r="C7116" s="867" t="s">
        <v>3031</v>
      </c>
      <c r="D7116" s="868" t="s">
        <v>7791</v>
      </c>
      <c r="E7116" s="870">
        <v>4200</v>
      </c>
      <c r="F7116" s="869" t="s">
        <v>13692</v>
      </c>
      <c r="G7116" s="868" t="s">
        <v>13691</v>
      </c>
      <c r="H7116" s="867" t="s">
        <v>7756</v>
      </c>
      <c r="I7116" s="867" t="s">
        <v>2892</v>
      </c>
      <c r="J7116" s="867" t="s">
        <v>7792</v>
      </c>
      <c r="K7116" s="866">
        <v>0</v>
      </c>
      <c r="L7116" s="866">
        <v>0</v>
      </c>
      <c r="M7116" s="865">
        <v>0</v>
      </c>
      <c r="N7116" s="866">
        <v>2</v>
      </c>
      <c r="O7116" s="866">
        <v>4</v>
      </c>
      <c r="P7116" s="865">
        <v>17388.599999999999</v>
      </c>
    </row>
    <row r="7117" spans="1:16" ht="33.75" x14ac:dyDescent="0.25">
      <c r="A7117" s="867" t="s">
        <v>7760</v>
      </c>
      <c r="B7117" s="867" t="s">
        <v>3626</v>
      </c>
      <c r="C7117" s="867" t="s">
        <v>3031</v>
      </c>
      <c r="D7117" s="868" t="s">
        <v>7791</v>
      </c>
      <c r="E7117" s="870">
        <v>4200</v>
      </c>
      <c r="F7117" s="869" t="s">
        <v>13690</v>
      </c>
      <c r="G7117" s="868" t="s">
        <v>13689</v>
      </c>
      <c r="H7117" s="867" t="s">
        <v>7756</v>
      </c>
      <c r="I7117" s="867" t="s">
        <v>2892</v>
      </c>
      <c r="J7117" s="867" t="s">
        <v>7783</v>
      </c>
      <c r="K7117" s="866">
        <v>0</v>
      </c>
      <c r="L7117" s="866">
        <v>0</v>
      </c>
      <c r="M7117" s="865">
        <v>0</v>
      </c>
      <c r="N7117" s="866">
        <v>2</v>
      </c>
      <c r="O7117" s="866">
        <v>4</v>
      </c>
      <c r="P7117" s="865">
        <v>17388.599999999999</v>
      </c>
    </row>
    <row r="7118" spans="1:16" ht="33.75" x14ac:dyDescent="0.25">
      <c r="A7118" s="867" t="s">
        <v>7760</v>
      </c>
      <c r="B7118" s="867" t="s">
        <v>3626</v>
      </c>
      <c r="C7118" s="867" t="s">
        <v>3031</v>
      </c>
      <c r="D7118" s="868" t="s">
        <v>7791</v>
      </c>
      <c r="E7118" s="870">
        <v>4200</v>
      </c>
      <c r="F7118" s="869" t="s">
        <v>13688</v>
      </c>
      <c r="G7118" s="868" t="s">
        <v>13687</v>
      </c>
      <c r="H7118" s="867" t="s">
        <v>7756</v>
      </c>
      <c r="I7118" s="867" t="s">
        <v>2892</v>
      </c>
      <c r="J7118" s="867" t="s">
        <v>7783</v>
      </c>
      <c r="K7118" s="866">
        <v>0</v>
      </c>
      <c r="L7118" s="866">
        <v>0</v>
      </c>
      <c r="M7118" s="865">
        <v>0</v>
      </c>
      <c r="N7118" s="866">
        <v>2</v>
      </c>
      <c r="O7118" s="866">
        <v>4</v>
      </c>
      <c r="P7118" s="865">
        <v>17388.599999999999</v>
      </c>
    </row>
    <row r="7119" spans="1:16" x14ac:dyDescent="0.25">
      <c r="A7119" s="1772" t="s">
        <v>2848</v>
      </c>
      <c r="B7119" s="1772"/>
      <c r="C7119" s="1772"/>
      <c r="D7119" s="1772"/>
      <c r="E7119" s="1772"/>
      <c r="F7119" s="1772" t="s">
        <v>378</v>
      </c>
      <c r="G7119" s="1772"/>
      <c r="H7119" s="1772"/>
      <c r="I7119" s="1772"/>
      <c r="J7119" s="1772"/>
      <c r="K7119" s="1771" t="s">
        <v>2847</v>
      </c>
      <c r="L7119" s="1771"/>
      <c r="M7119" s="1771"/>
      <c r="N7119" s="1771" t="s">
        <v>2846</v>
      </c>
      <c r="O7119" s="1771"/>
      <c r="P7119" s="1771"/>
    </row>
    <row r="7120" spans="1:16" ht="79.5" customHeight="1" x14ac:dyDescent="0.25">
      <c r="A7120" s="1535" t="s">
        <v>2845</v>
      </c>
      <c r="B7120" s="1535" t="s">
        <v>5</v>
      </c>
      <c r="C7120" s="1535" t="s">
        <v>2844</v>
      </c>
      <c r="D7120" s="1535" t="s">
        <v>2843</v>
      </c>
      <c r="E7120" s="1536" t="s">
        <v>2842</v>
      </c>
      <c r="F7120" s="1537" t="s">
        <v>2841</v>
      </c>
      <c r="G7120" s="1540" t="s">
        <v>2840</v>
      </c>
      <c r="H7120" s="1535" t="s">
        <v>2839</v>
      </c>
      <c r="I7120" s="1535" t="s">
        <v>2838</v>
      </c>
      <c r="J7120" s="1535" t="s">
        <v>2837</v>
      </c>
      <c r="K7120" s="1538" t="s">
        <v>2836</v>
      </c>
      <c r="L7120" s="1538" t="s">
        <v>2835</v>
      </c>
      <c r="M7120" s="1539" t="s">
        <v>2834</v>
      </c>
      <c r="N7120" s="1538" t="s">
        <v>2836</v>
      </c>
      <c r="O7120" s="1538" t="s">
        <v>2835</v>
      </c>
      <c r="P7120" s="1539" t="s">
        <v>2834</v>
      </c>
    </row>
    <row r="7121" spans="1:16" ht="33.75" x14ac:dyDescent="0.25">
      <c r="A7121" s="867" t="s">
        <v>7760</v>
      </c>
      <c r="B7121" s="867" t="s">
        <v>3626</v>
      </c>
      <c r="C7121" s="867" t="s">
        <v>3031</v>
      </c>
      <c r="D7121" s="868" t="s">
        <v>7791</v>
      </c>
      <c r="E7121" s="870">
        <v>4200</v>
      </c>
      <c r="F7121" s="869" t="s">
        <v>13686</v>
      </c>
      <c r="G7121" s="868" t="s">
        <v>13685</v>
      </c>
      <c r="H7121" s="867" t="s">
        <v>7756</v>
      </c>
      <c r="I7121" s="867" t="s">
        <v>2676</v>
      </c>
      <c r="J7121" s="867" t="s">
        <v>8342</v>
      </c>
      <c r="K7121" s="866">
        <v>0</v>
      </c>
      <c r="L7121" s="866">
        <v>0</v>
      </c>
      <c r="M7121" s="865">
        <v>0</v>
      </c>
      <c r="N7121" s="866">
        <v>2</v>
      </c>
      <c r="O7121" s="866">
        <v>4</v>
      </c>
      <c r="P7121" s="865">
        <v>17388.599999999999</v>
      </c>
    </row>
    <row r="7122" spans="1:16" ht="33.75" x14ac:dyDescent="0.25">
      <c r="A7122" s="867" t="s">
        <v>7760</v>
      </c>
      <c r="B7122" s="867" t="s">
        <v>3626</v>
      </c>
      <c r="C7122" s="867" t="s">
        <v>3031</v>
      </c>
      <c r="D7122" s="868" t="s">
        <v>7791</v>
      </c>
      <c r="E7122" s="870">
        <v>4200</v>
      </c>
      <c r="F7122" s="869" t="s">
        <v>13684</v>
      </c>
      <c r="G7122" s="868" t="s">
        <v>13683</v>
      </c>
      <c r="H7122" s="867" t="s">
        <v>7796</v>
      </c>
      <c r="I7122" s="867" t="s">
        <v>5168</v>
      </c>
      <c r="J7122" s="867" t="s">
        <v>8100</v>
      </c>
      <c r="K7122" s="866">
        <v>0</v>
      </c>
      <c r="L7122" s="866">
        <v>0</v>
      </c>
      <c r="M7122" s="865">
        <v>0</v>
      </c>
      <c r="N7122" s="866">
        <v>2</v>
      </c>
      <c r="O7122" s="866">
        <v>4</v>
      </c>
      <c r="P7122" s="865">
        <v>17388.599999999999</v>
      </c>
    </row>
    <row r="7123" spans="1:16" ht="33.75" x14ac:dyDescent="0.25">
      <c r="A7123" s="867" t="s">
        <v>7760</v>
      </c>
      <c r="B7123" s="867" t="s">
        <v>3626</v>
      </c>
      <c r="C7123" s="867" t="s">
        <v>3031</v>
      </c>
      <c r="D7123" s="868" t="s">
        <v>7791</v>
      </c>
      <c r="E7123" s="870">
        <v>4200</v>
      </c>
      <c r="F7123" s="869" t="s">
        <v>13682</v>
      </c>
      <c r="G7123" s="868" t="s">
        <v>13681</v>
      </c>
      <c r="H7123" s="867" t="s">
        <v>7756</v>
      </c>
      <c r="I7123" s="867" t="s">
        <v>2892</v>
      </c>
      <c r="J7123" s="867" t="s">
        <v>8209</v>
      </c>
      <c r="K7123" s="866">
        <v>0</v>
      </c>
      <c r="L7123" s="866">
        <v>0</v>
      </c>
      <c r="M7123" s="865">
        <v>0</v>
      </c>
      <c r="N7123" s="866">
        <v>2</v>
      </c>
      <c r="O7123" s="866">
        <v>4</v>
      </c>
      <c r="P7123" s="865">
        <v>17388.599999999999</v>
      </c>
    </row>
    <row r="7124" spans="1:16" ht="33.75" x14ac:dyDescent="0.25">
      <c r="A7124" s="867" t="s">
        <v>7760</v>
      </c>
      <c r="B7124" s="867" t="s">
        <v>3626</v>
      </c>
      <c r="C7124" s="867" t="s">
        <v>3031</v>
      </c>
      <c r="D7124" s="868" t="s">
        <v>7791</v>
      </c>
      <c r="E7124" s="870">
        <v>4200</v>
      </c>
      <c r="F7124" s="869" t="s">
        <v>13680</v>
      </c>
      <c r="G7124" s="868" t="s">
        <v>13679</v>
      </c>
      <c r="H7124" s="867" t="s">
        <v>7756</v>
      </c>
      <c r="I7124" s="867" t="s">
        <v>2892</v>
      </c>
      <c r="J7124" s="867" t="s">
        <v>9624</v>
      </c>
      <c r="K7124" s="866">
        <v>0</v>
      </c>
      <c r="L7124" s="866">
        <v>0</v>
      </c>
      <c r="M7124" s="865">
        <v>0</v>
      </c>
      <c r="N7124" s="866">
        <v>2</v>
      </c>
      <c r="O7124" s="866">
        <v>4</v>
      </c>
      <c r="P7124" s="865">
        <v>17388.599999999999</v>
      </c>
    </row>
    <row r="7125" spans="1:16" ht="33.75" x14ac:dyDescent="0.25">
      <c r="A7125" s="867" t="s">
        <v>7760</v>
      </c>
      <c r="B7125" s="867" t="s">
        <v>3626</v>
      </c>
      <c r="C7125" s="867" t="s">
        <v>3031</v>
      </c>
      <c r="D7125" s="868" t="s">
        <v>7791</v>
      </c>
      <c r="E7125" s="870">
        <v>4200</v>
      </c>
      <c r="F7125" s="869" t="s">
        <v>13678</v>
      </c>
      <c r="G7125" s="868" t="s">
        <v>13677</v>
      </c>
      <c r="H7125" s="867" t="s">
        <v>7756</v>
      </c>
      <c r="I7125" s="867" t="s">
        <v>2892</v>
      </c>
      <c r="J7125" s="867" t="s">
        <v>10744</v>
      </c>
      <c r="K7125" s="866">
        <v>0</v>
      </c>
      <c r="L7125" s="866">
        <v>0</v>
      </c>
      <c r="M7125" s="865">
        <v>0</v>
      </c>
      <c r="N7125" s="866">
        <v>2</v>
      </c>
      <c r="O7125" s="866">
        <v>4</v>
      </c>
      <c r="P7125" s="865">
        <v>17388.599999999999</v>
      </c>
    </row>
    <row r="7126" spans="1:16" ht="33.75" x14ac:dyDescent="0.25">
      <c r="A7126" s="867" t="s">
        <v>7760</v>
      </c>
      <c r="B7126" s="867" t="s">
        <v>3626</v>
      </c>
      <c r="C7126" s="867" t="s">
        <v>3031</v>
      </c>
      <c r="D7126" s="868" t="s">
        <v>7791</v>
      </c>
      <c r="E7126" s="870">
        <v>4200</v>
      </c>
      <c r="F7126" s="869" t="s">
        <v>13676</v>
      </c>
      <c r="G7126" s="868" t="s">
        <v>13675</v>
      </c>
      <c r="H7126" s="867" t="s">
        <v>7756</v>
      </c>
      <c r="I7126" s="867" t="s">
        <v>2892</v>
      </c>
      <c r="J7126" s="867" t="s">
        <v>8721</v>
      </c>
      <c r="K7126" s="866">
        <v>0</v>
      </c>
      <c r="L7126" s="866">
        <v>0</v>
      </c>
      <c r="M7126" s="865">
        <v>0</v>
      </c>
      <c r="N7126" s="866">
        <v>2</v>
      </c>
      <c r="O7126" s="866">
        <v>4</v>
      </c>
      <c r="P7126" s="865">
        <v>17388.599999999999</v>
      </c>
    </row>
    <row r="7127" spans="1:16" ht="33.75" x14ac:dyDescent="0.25">
      <c r="A7127" s="867" t="s">
        <v>7760</v>
      </c>
      <c r="B7127" s="867" t="s">
        <v>3626</v>
      </c>
      <c r="C7127" s="867" t="s">
        <v>3031</v>
      </c>
      <c r="D7127" s="868" t="s">
        <v>7791</v>
      </c>
      <c r="E7127" s="870">
        <v>4200</v>
      </c>
      <c r="F7127" s="869" t="s">
        <v>13674</v>
      </c>
      <c r="G7127" s="868" t="s">
        <v>13673</v>
      </c>
      <c r="H7127" s="867"/>
      <c r="I7127" s="867"/>
      <c r="J7127" s="867"/>
      <c r="K7127" s="866">
        <v>0</v>
      </c>
      <c r="L7127" s="866">
        <v>0</v>
      </c>
      <c r="M7127" s="865">
        <v>0</v>
      </c>
      <c r="N7127" s="866">
        <v>2</v>
      </c>
      <c r="O7127" s="866">
        <v>4</v>
      </c>
      <c r="P7127" s="865">
        <v>17388.599999999999</v>
      </c>
    </row>
    <row r="7128" spans="1:16" ht="33.75" x14ac:dyDescent="0.25">
      <c r="A7128" s="867" t="s">
        <v>7760</v>
      </c>
      <c r="B7128" s="867" t="s">
        <v>3626</v>
      </c>
      <c r="C7128" s="867" t="s">
        <v>3031</v>
      </c>
      <c r="D7128" s="868" t="s">
        <v>1876</v>
      </c>
      <c r="E7128" s="870">
        <v>2200</v>
      </c>
      <c r="F7128" s="869" t="s">
        <v>13672</v>
      </c>
      <c r="G7128" s="868" t="s">
        <v>13671</v>
      </c>
      <c r="H7128" s="867" t="s">
        <v>7796</v>
      </c>
      <c r="I7128" s="867" t="s">
        <v>13670</v>
      </c>
      <c r="J7128" s="867" t="s">
        <v>7881</v>
      </c>
      <c r="K7128" s="866">
        <v>0</v>
      </c>
      <c r="L7128" s="866">
        <v>0</v>
      </c>
      <c r="M7128" s="865">
        <v>0</v>
      </c>
      <c r="N7128" s="866">
        <v>2</v>
      </c>
      <c r="O7128" s="866">
        <v>4</v>
      </c>
      <c r="P7128" s="865">
        <v>9388.6</v>
      </c>
    </row>
    <row r="7129" spans="1:16" ht="33.75" x14ac:dyDescent="0.25">
      <c r="A7129" s="867" t="s">
        <v>7760</v>
      </c>
      <c r="B7129" s="867" t="s">
        <v>3626</v>
      </c>
      <c r="C7129" s="867" t="s">
        <v>3031</v>
      </c>
      <c r="D7129" s="868" t="s">
        <v>1876</v>
      </c>
      <c r="E7129" s="870">
        <v>2200</v>
      </c>
      <c r="F7129" s="869" t="s">
        <v>13669</v>
      </c>
      <c r="G7129" s="868" t="s">
        <v>13668</v>
      </c>
      <c r="H7129" s="867" t="s">
        <v>2751</v>
      </c>
      <c r="I7129" s="867" t="s">
        <v>2823</v>
      </c>
      <c r="J7129" s="867" t="s">
        <v>13667</v>
      </c>
      <c r="K7129" s="866">
        <v>0</v>
      </c>
      <c r="L7129" s="866">
        <v>0</v>
      </c>
      <c r="M7129" s="865">
        <v>0</v>
      </c>
      <c r="N7129" s="866">
        <v>2</v>
      </c>
      <c r="O7129" s="866">
        <v>4</v>
      </c>
      <c r="P7129" s="865">
        <v>9388.6</v>
      </c>
    </row>
    <row r="7130" spans="1:16" ht="33.75" x14ac:dyDescent="0.25">
      <c r="A7130" s="867" t="s">
        <v>7760</v>
      </c>
      <c r="B7130" s="867" t="s">
        <v>3626</v>
      </c>
      <c r="C7130" s="867" t="s">
        <v>3031</v>
      </c>
      <c r="D7130" s="868" t="s">
        <v>1876</v>
      </c>
      <c r="E7130" s="870">
        <v>2200</v>
      </c>
      <c r="F7130" s="869" t="s">
        <v>13666</v>
      </c>
      <c r="G7130" s="868" t="s">
        <v>13665</v>
      </c>
      <c r="H7130" s="867" t="s">
        <v>7796</v>
      </c>
      <c r="I7130" s="867" t="s">
        <v>2786</v>
      </c>
      <c r="J7130" s="867" t="s">
        <v>9178</v>
      </c>
      <c r="K7130" s="866">
        <v>0</v>
      </c>
      <c r="L7130" s="866">
        <v>0</v>
      </c>
      <c r="M7130" s="865">
        <v>0</v>
      </c>
      <c r="N7130" s="866">
        <v>2</v>
      </c>
      <c r="O7130" s="866">
        <v>4</v>
      </c>
      <c r="P7130" s="865">
        <v>9388.6</v>
      </c>
    </row>
    <row r="7131" spans="1:16" ht="33.75" x14ac:dyDescent="0.25">
      <c r="A7131" s="867" t="s">
        <v>7760</v>
      </c>
      <c r="B7131" s="867" t="s">
        <v>3626</v>
      </c>
      <c r="C7131" s="867" t="s">
        <v>3031</v>
      </c>
      <c r="D7131" s="868" t="s">
        <v>7772</v>
      </c>
      <c r="E7131" s="870">
        <v>4200</v>
      </c>
      <c r="F7131" s="869" t="s">
        <v>13664</v>
      </c>
      <c r="G7131" s="868" t="s">
        <v>13663</v>
      </c>
      <c r="H7131" s="867" t="s">
        <v>7756</v>
      </c>
      <c r="I7131" s="867" t="s">
        <v>2892</v>
      </c>
      <c r="J7131" s="867" t="s">
        <v>7985</v>
      </c>
      <c r="K7131" s="866">
        <v>0</v>
      </c>
      <c r="L7131" s="866">
        <v>0</v>
      </c>
      <c r="M7131" s="865">
        <v>0</v>
      </c>
      <c r="N7131" s="866">
        <v>2</v>
      </c>
      <c r="O7131" s="866">
        <v>4</v>
      </c>
      <c r="P7131" s="865">
        <v>17388.599999999999</v>
      </c>
    </row>
    <row r="7132" spans="1:16" ht="33.75" x14ac:dyDescent="0.25">
      <c r="A7132" s="867" t="s">
        <v>7760</v>
      </c>
      <c r="B7132" s="867" t="s">
        <v>3626</v>
      </c>
      <c r="C7132" s="867" t="s">
        <v>3031</v>
      </c>
      <c r="D7132" s="868" t="s">
        <v>8073</v>
      </c>
      <c r="E7132" s="870">
        <v>2500</v>
      </c>
      <c r="F7132" s="869" t="s">
        <v>13662</v>
      </c>
      <c r="G7132" s="868" t="s">
        <v>13661</v>
      </c>
      <c r="H7132" s="867" t="s">
        <v>7756</v>
      </c>
      <c r="I7132" s="867" t="s">
        <v>5168</v>
      </c>
      <c r="J7132" s="867" t="s">
        <v>8732</v>
      </c>
      <c r="K7132" s="866">
        <v>0</v>
      </c>
      <c r="L7132" s="866">
        <v>0</v>
      </c>
      <c r="M7132" s="865">
        <v>0</v>
      </c>
      <c r="N7132" s="866">
        <v>2</v>
      </c>
      <c r="O7132" s="866">
        <v>4</v>
      </c>
      <c r="P7132" s="865">
        <v>10588.6</v>
      </c>
    </row>
    <row r="7133" spans="1:16" ht="33.75" x14ac:dyDescent="0.25">
      <c r="A7133" s="867" t="s">
        <v>7760</v>
      </c>
      <c r="B7133" s="867" t="s">
        <v>3626</v>
      </c>
      <c r="C7133" s="867" t="s">
        <v>3031</v>
      </c>
      <c r="D7133" s="868" t="s">
        <v>8073</v>
      </c>
      <c r="E7133" s="870">
        <v>2500</v>
      </c>
      <c r="F7133" s="869" t="s">
        <v>13660</v>
      </c>
      <c r="G7133" s="868" t="s">
        <v>13659</v>
      </c>
      <c r="H7133" s="867" t="s">
        <v>7756</v>
      </c>
      <c r="I7133" s="867" t="s">
        <v>2676</v>
      </c>
      <c r="J7133" s="867" t="s">
        <v>8732</v>
      </c>
      <c r="K7133" s="866">
        <v>0</v>
      </c>
      <c r="L7133" s="866">
        <v>0</v>
      </c>
      <c r="M7133" s="865">
        <v>0</v>
      </c>
      <c r="N7133" s="866">
        <v>2</v>
      </c>
      <c r="O7133" s="866">
        <v>4</v>
      </c>
      <c r="P7133" s="865">
        <v>10588.6</v>
      </c>
    </row>
    <row r="7134" spans="1:16" ht="33.75" x14ac:dyDescent="0.25">
      <c r="A7134" s="867" t="s">
        <v>7760</v>
      </c>
      <c r="B7134" s="867" t="s">
        <v>3626</v>
      </c>
      <c r="C7134" s="867" t="s">
        <v>3031</v>
      </c>
      <c r="D7134" s="868" t="s">
        <v>7799</v>
      </c>
      <c r="E7134" s="870">
        <v>5500</v>
      </c>
      <c r="F7134" s="869" t="s">
        <v>13658</v>
      </c>
      <c r="G7134" s="868" t="s">
        <v>13657</v>
      </c>
      <c r="H7134" s="867" t="s">
        <v>7756</v>
      </c>
      <c r="I7134" s="867" t="s">
        <v>3544</v>
      </c>
      <c r="J7134" s="867" t="s">
        <v>8342</v>
      </c>
      <c r="K7134" s="866">
        <v>0</v>
      </c>
      <c r="L7134" s="866">
        <v>0</v>
      </c>
      <c r="M7134" s="865">
        <v>0</v>
      </c>
      <c r="N7134" s="866">
        <v>2</v>
      </c>
      <c r="O7134" s="866">
        <v>4</v>
      </c>
      <c r="P7134" s="865">
        <v>22588.6</v>
      </c>
    </row>
    <row r="7135" spans="1:16" ht="33.75" x14ac:dyDescent="0.25">
      <c r="A7135" s="867" t="s">
        <v>7760</v>
      </c>
      <c r="B7135" s="867" t="s">
        <v>3626</v>
      </c>
      <c r="C7135" s="867" t="s">
        <v>3031</v>
      </c>
      <c r="D7135" s="868" t="s">
        <v>7799</v>
      </c>
      <c r="E7135" s="870">
        <v>5500</v>
      </c>
      <c r="F7135" s="869" t="s">
        <v>13656</v>
      </c>
      <c r="G7135" s="868" t="s">
        <v>13655</v>
      </c>
      <c r="H7135" s="867" t="s">
        <v>7756</v>
      </c>
      <c r="I7135" s="867" t="s">
        <v>13654</v>
      </c>
      <c r="J7135" s="867" t="s">
        <v>7821</v>
      </c>
      <c r="K7135" s="866">
        <v>0</v>
      </c>
      <c r="L7135" s="866">
        <v>0</v>
      </c>
      <c r="M7135" s="865">
        <v>0</v>
      </c>
      <c r="N7135" s="866">
        <v>2</v>
      </c>
      <c r="O7135" s="866">
        <v>4</v>
      </c>
      <c r="P7135" s="865">
        <v>22588.6</v>
      </c>
    </row>
    <row r="7136" spans="1:16" ht="33.75" x14ac:dyDescent="0.25">
      <c r="A7136" s="867" t="s">
        <v>7760</v>
      </c>
      <c r="B7136" s="867" t="s">
        <v>3626</v>
      </c>
      <c r="C7136" s="867" t="s">
        <v>3031</v>
      </c>
      <c r="D7136" s="868" t="s">
        <v>7799</v>
      </c>
      <c r="E7136" s="870">
        <v>5500</v>
      </c>
      <c r="F7136" s="869" t="s">
        <v>13653</v>
      </c>
      <c r="G7136" s="868" t="s">
        <v>13652</v>
      </c>
      <c r="H7136" s="867" t="s">
        <v>7756</v>
      </c>
      <c r="I7136" s="867" t="s">
        <v>13651</v>
      </c>
      <c r="J7136" s="867" t="s">
        <v>7773</v>
      </c>
      <c r="K7136" s="866">
        <v>0</v>
      </c>
      <c r="L7136" s="866">
        <v>0</v>
      </c>
      <c r="M7136" s="865">
        <v>0</v>
      </c>
      <c r="N7136" s="866">
        <v>1</v>
      </c>
      <c r="O7136" s="866">
        <v>3</v>
      </c>
      <c r="P7136" s="865">
        <v>16941.45</v>
      </c>
    </row>
    <row r="7137" spans="1:16" ht="33.75" x14ac:dyDescent="0.25">
      <c r="A7137" s="867" t="s">
        <v>7760</v>
      </c>
      <c r="B7137" s="867" t="s">
        <v>3626</v>
      </c>
      <c r="C7137" s="867" t="s">
        <v>3031</v>
      </c>
      <c r="D7137" s="868" t="s">
        <v>7799</v>
      </c>
      <c r="E7137" s="870">
        <v>5500</v>
      </c>
      <c r="F7137" s="869" t="s">
        <v>13650</v>
      </c>
      <c r="G7137" s="868" t="s">
        <v>13649</v>
      </c>
      <c r="H7137" s="867" t="s">
        <v>7796</v>
      </c>
      <c r="I7137" s="867" t="s">
        <v>2676</v>
      </c>
      <c r="J7137" s="867" t="s">
        <v>7777</v>
      </c>
      <c r="K7137" s="866">
        <v>0</v>
      </c>
      <c r="L7137" s="866">
        <v>0</v>
      </c>
      <c r="M7137" s="865">
        <v>0</v>
      </c>
      <c r="N7137" s="866">
        <v>2</v>
      </c>
      <c r="O7137" s="866">
        <v>4</v>
      </c>
      <c r="P7137" s="865">
        <v>22588.6</v>
      </c>
    </row>
    <row r="7138" spans="1:16" ht="33.75" x14ac:dyDescent="0.25">
      <c r="A7138" s="867" t="s">
        <v>7760</v>
      </c>
      <c r="B7138" s="867" t="s">
        <v>3626</v>
      </c>
      <c r="C7138" s="867" t="s">
        <v>3031</v>
      </c>
      <c r="D7138" s="868" t="s">
        <v>7799</v>
      </c>
      <c r="E7138" s="870">
        <v>5500</v>
      </c>
      <c r="F7138" s="869" t="s">
        <v>13648</v>
      </c>
      <c r="G7138" s="868" t="s">
        <v>13647</v>
      </c>
      <c r="H7138" s="867" t="s">
        <v>7756</v>
      </c>
      <c r="I7138" s="867" t="s">
        <v>3544</v>
      </c>
      <c r="J7138" s="867" t="s">
        <v>7800</v>
      </c>
      <c r="K7138" s="866">
        <v>0</v>
      </c>
      <c r="L7138" s="866">
        <v>0</v>
      </c>
      <c r="M7138" s="865">
        <v>0</v>
      </c>
      <c r="N7138" s="866">
        <v>2</v>
      </c>
      <c r="O7138" s="866">
        <v>4</v>
      </c>
      <c r="P7138" s="865">
        <v>22588.6</v>
      </c>
    </row>
    <row r="7139" spans="1:16" ht="33.75" x14ac:dyDescent="0.25">
      <c r="A7139" s="867" t="s">
        <v>7760</v>
      </c>
      <c r="B7139" s="867" t="s">
        <v>3626</v>
      </c>
      <c r="C7139" s="867" t="s">
        <v>3031</v>
      </c>
      <c r="D7139" s="868" t="s">
        <v>7799</v>
      </c>
      <c r="E7139" s="870">
        <v>5500</v>
      </c>
      <c r="F7139" s="869" t="s">
        <v>13646</v>
      </c>
      <c r="G7139" s="868" t="s">
        <v>13645</v>
      </c>
      <c r="H7139" s="867" t="s">
        <v>7756</v>
      </c>
      <c r="I7139" s="867" t="s">
        <v>2733</v>
      </c>
      <c r="J7139" s="867" t="s">
        <v>7777</v>
      </c>
      <c r="K7139" s="866">
        <v>0</v>
      </c>
      <c r="L7139" s="866">
        <v>0</v>
      </c>
      <c r="M7139" s="865">
        <v>0</v>
      </c>
      <c r="N7139" s="866">
        <v>2</v>
      </c>
      <c r="O7139" s="866">
        <v>4</v>
      </c>
      <c r="P7139" s="865">
        <v>22588.6</v>
      </c>
    </row>
    <row r="7140" spans="1:16" ht="33.75" x14ac:dyDescent="0.25">
      <c r="A7140" s="867" t="s">
        <v>7760</v>
      </c>
      <c r="B7140" s="867" t="s">
        <v>3626</v>
      </c>
      <c r="C7140" s="867" t="s">
        <v>3031</v>
      </c>
      <c r="D7140" s="868" t="s">
        <v>7799</v>
      </c>
      <c r="E7140" s="870">
        <v>5500</v>
      </c>
      <c r="F7140" s="869" t="s">
        <v>13644</v>
      </c>
      <c r="G7140" s="868" t="s">
        <v>13643</v>
      </c>
      <c r="H7140" s="867" t="s">
        <v>7756</v>
      </c>
      <c r="I7140" s="867" t="s">
        <v>3544</v>
      </c>
      <c r="J7140" s="867" t="s">
        <v>7769</v>
      </c>
      <c r="K7140" s="866">
        <v>0</v>
      </c>
      <c r="L7140" s="866">
        <v>0</v>
      </c>
      <c r="M7140" s="865">
        <v>0</v>
      </c>
      <c r="N7140" s="866">
        <v>2</v>
      </c>
      <c r="O7140" s="866">
        <v>4</v>
      </c>
      <c r="P7140" s="865">
        <v>22588.6</v>
      </c>
    </row>
    <row r="7141" spans="1:16" ht="33.75" x14ac:dyDescent="0.25">
      <c r="A7141" s="867" t="s">
        <v>7760</v>
      </c>
      <c r="B7141" s="867" t="s">
        <v>3626</v>
      </c>
      <c r="C7141" s="867" t="s">
        <v>3031</v>
      </c>
      <c r="D7141" s="868" t="s">
        <v>7799</v>
      </c>
      <c r="E7141" s="870">
        <v>5500</v>
      </c>
      <c r="F7141" s="869" t="s">
        <v>13642</v>
      </c>
      <c r="G7141" s="868" t="s">
        <v>13641</v>
      </c>
      <c r="H7141" s="867" t="s">
        <v>7796</v>
      </c>
      <c r="I7141" s="867" t="s">
        <v>3285</v>
      </c>
      <c r="J7141" s="867" t="s">
        <v>8721</v>
      </c>
      <c r="K7141" s="866">
        <v>0</v>
      </c>
      <c r="L7141" s="866">
        <v>0</v>
      </c>
      <c r="M7141" s="865">
        <v>0</v>
      </c>
      <c r="N7141" s="866">
        <v>2</v>
      </c>
      <c r="O7141" s="866">
        <v>4</v>
      </c>
      <c r="P7141" s="865">
        <v>22588.6</v>
      </c>
    </row>
    <row r="7142" spans="1:16" ht="33.75" x14ac:dyDescent="0.25">
      <c r="A7142" s="867" t="s">
        <v>7760</v>
      </c>
      <c r="B7142" s="867" t="s">
        <v>3626</v>
      </c>
      <c r="C7142" s="867" t="s">
        <v>3031</v>
      </c>
      <c r="D7142" s="868" t="s">
        <v>7799</v>
      </c>
      <c r="E7142" s="870">
        <v>5500</v>
      </c>
      <c r="F7142" s="869" t="s">
        <v>13640</v>
      </c>
      <c r="G7142" s="868" t="s">
        <v>13639</v>
      </c>
      <c r="H7142" s="867" t="s">
        <v>7817</v>
      </c>
      <c r="I7142" s="867" t="s">
        <v>13638</v>
      </c>
      <c r="J7142" s="867" t="s">
        <v>9138</v>
      </c>
      <c r="K7142" s="866">
        <v>0</v>
      </c>
      <c r="L7142" s="866">
        <v>0</v>
      </c>
      <c r="M7142" s="865">
        <v>0</v>
      </c>
      <c r="N7142" s="866">
        <v>2</v>
      </c>
      <c r="O7142" s="866">
        <v>4</v>
      </c>
      <c r="P7142" s="865">
        <v>22588.6</v>
      </c>
    </row>
    <row r="7143" spans="1:16" ht="33.75" x14ac:dyDescent="0.25">
      <c r="A7143" s="867" t="s">
        <v>7760</v>
      </c>
      <c r="B7143" s="867" t="s">
        <v>3626</v>
      </c>
      <c r="C7143" s="867" t="s">
        <v>3031</v>
      </c>
      <c r="D7143" s="868" t="s">
        <v>7799</v>
      </c>
      <c r="E7143" s="870">
        <v>5500</v>
      </c>
      <c r="F7143" s="869" t="s">
        <v>13637</v>
      </c>
      <c r="G7143" s="868" t="s">
        <v>13636</v>
      </c>
      <c r="H7143" s="867" t="s">
        <v>7756</v>
      </c>
      <c r="I7143" s="867" t="s">
        <v>2703</v>
      </c>
      <c r="J7143" s="867" t="s">
        <v>10052</v>
      </c>
      <c r="K7143" s="866">
        <v>0</v>
      </c>
      <c r="L7143" s="866">
        <v>0</v>
      </c>
      <c r="M7143" s="865">
        <v>0</v>
      </c>
      <c r="N7143" s="866">
        <v>2</v>
      </c>
      <c r="O7143" s="866">
        <v>4</v>
      </c>
      <c r="P7143" s="865">
        <v>22588.6</v>
      </c>
    </row>
    <row r="7144" spans="1:16" ht="33.75" x14ac:dyDescent="0.25">
      <c r="A7144" s="867" t="s">
        <v>7760</v>
      </c>
      <c r="B7144" s="867" t="s">
        <v>3626</v>
      </c>
      <c r="C7144" s="867" t="s">
        <v>3031</v>
      </c>
      <c r="D7144" s="868" t="s">
        <v>7799</v>
      </c>
      <c r="E7144" s="870">
        <v>5500</v>
      </c>
      <c r="F7144" s="869" t="s">
        <v>13635</v>
      </c>
      <c r="G7144" s="868" t="s">
        <v>13634</v>
      </c>
      <c r="H7144" s="867" t="s">
        <v>7756</v>
      </c>
      <c r="I7144" s="867" t="s">
        <v>3544</v>
      </c>
      <c r="J7144" s="867" t="s">
        <v>8342</v>
      </c>
      <c r="K7144" s="866">
        <v>0</v>
      </c>
      <c r="L7144" s="866">
        <v>0</v>
      </c>
      <c r="M7144" s="865">
        <v>0</v>
      </c>
      <c r="N7144" s="866">
        <v>2</v>
      </c>
      <c r="O7144" s="866">
        <v>4</v>
      </c>
      <c r="P7144" s="865">
        <v>22588.6</v>
      </c>
    </row>
    <row r="7145" spans="1:16" ht="33.75" x14ac:dyDescent="0.25">
      <c r="A7145" s="867" t="s">
        <v>7760</v>
      </c>
      <c r="B7145" s="867" t="s">
        <v>3626</v>
      </c>
      <c r="C7145" s="867" t="s">
        <v>3031</v>
      </c>
      <c r="D7145" s="868" t="s">
        <v>7799</v>
      </c>
      <c r="E7145" s="870">
        <v>5500</v>
      </c>
      <c r="F7145" s="869" t="s">
        <v>13633</v>
      </c>
      <c r="G7145" s="868" t="s">
        <v>13632</v>
      </c>
      <c r="H7145" s="867" t="s">
        <v>7756</v>
      </c>
      <c r="I7145" s="867" t="s">
        <v>2685</v>
      </c>
      <c r="J7145" s="867" t="s">
        <v>11703</v>
      </c>
      <c r="K7145" s="866">
        <v>0</v>
      </c>
      <c r="L7145" s="866">
        <v>0</v>
      </c>
      <c r="M7145" s="865">
        <v>0</v>
      </c>
      <c r="N7145" s="866">
        <v>2</v>
      </c>
      <c r="O7145" s="866">
        <v>4</v>
      </c>
      <c r="P7145" s="865">
        <v>22588.6</v>
      </c>
    </row>
    <row r="7146" spans="1:16" ht="33.75" x14ac:dyDescent="0.25">
      <c r="A7146" s="867" t="s">
        <v>7760</v>
      </c>
      <c r="B7146" s="867" t="s">
        <v>3626</v>
      </c>
      <c r="C7146" s="867" t="s">
        <v>3031</v>
      </c>
      <c r="D7146" s="868" t="s">
        <v>7799</v>
      </c>
      <c r="E7146" s="870">
        <v>5500</v>
      </c>
      <c r="F7146" s="869" t="s">
        <v>13631</v>
      </c>
      <c r="G7146" s="868" t="s">
        <v>13630</v>
      </c>
      <c r="H7146" s="867" t="s">
        <v>7756</v>
      </c>
      <c r="I7146" s="867" t="s">
        <v>2676</v>
      </c>
      <c r="J7146" s="867" t="s">
        <v>13629</v>
      </c>
      <c r="K7146" s="866">
        <v>0</v>
      </c>
      <c r="L7146" s="866">
        <v>0</v>
      </c>
      <c r="M7146" s="865">
        <v>0</v>
      </c>
      <c r="N7146" s="866">
        <v>2</v>
      </c>
      <c r="O7146" s="866">
        <v>4</v>
      </c>
      <c r="P7146" s="865">
        <v>22588.6</v>
      </c>
    </row>
    <row r="7147" spans="1:16" ht="33.75" x14ac:dyDescent="0.25">
      <c r="A7147" s="867" t="s">
        <v>7760</v>
      </c>
      <c r="B7147" s="867" t="s">
        <v>3626</v>
      </c>
      <c r="C7147" s="867" t="s">
        <v>3031</v>
      </c>
      <c r="D7147" s="868" t="s">
        <v>7799</v>
      </c>
      <c r="E7147" s="870">
        <v>5500</v>
      </c>
      <c r="F7147" s="869" t="s">
        <v>13628</v>
      </c>
      <c r="G7147" s="868" t="s">
        <v>13627</v>
      </c>
      <c r="H7147" s="867" t="s">
        <v>7756</v>
      </c>
      <c r="I7147" s="867" t="s">
        <v>3252</v>
      </c>
      <c r="J7147" s="867" t="s">
        <v>8397</v>
      </c>
      <c r="K7147" s="866">
        <v>0</v>
      </c>
      <c r="L7147" s="866">
        <v>0</v>
      </c>
      <c r="M7147" s="865">
        <v>0</v>
      </c>
      <c r="N7147" s="866">
        <v>2</v>
      </c>
      <c r="O7147" s="866">
        <v>4</v>
      </c>
      <c r="P7147" s="865">
        <v>22588.6</v>
      </c>
    </row>
    <row r="7148" spans="1:16" ht="33.75" x14ac:dyDescent="0.25">
      <c r="A7148" s="867" t="s">
        <v>7760</v>
      </c>
      <c r="B7148" s="867" t="s">
        <v>3626</v>
      </c>
      <c r="C7148" s="867" t="s">
        <v>3031</v>
      </c>
      <c r="D7148" s="868" t="s">
        <v>7799</v>
      </c>
      <c r="E7148" s="870">
        <v>5500</v>
      </c>
      <c r="F7148" s="869" t="s">
        <v>13626</v>
      </c>
      <c r="G7148" s="868" t="s">
        <v>13625</v>
      </c>
      <c r="H7148" s="867" t="s">
        <v>7756</v>
      </c>
      <c r="I7148" s="867" t="s">
        <v>3252</v>
      </c>
      <c r="J7148" s="867" t="s">
        <v>7821</v>
      </c>
      <c r="K7148" s="866">
        <v>0</v>
      </c>
      <c r="L7148" s="866">
        <v>0</v>
      </c>
      <c r="M7148" s="865">
        <v>0</v>
      </c>
      <c r="N7148" s="866">
        <v>2</v>
      </c>
      <c r="O7148" s="866">
        <v>4</v>
      </c>
      <c r="P7148" s="865">
        <v>22588.6</v>
      </c>
    </row>
    <row r="7149" spans="1:16" ht="33.75" x14ac:dyDescent="0.25">
      <c r="A7149" s="867" t="s">
        <v>7760</v>
      </c>
      <c r="B7149" s="867" t="s">
        <v>3626</v>
      </c>
      <c r="C7149" s="867" t="s">
        <v>3031</v>
      </c>
      <c r="D7149" s="868" t="s">
        <v>7799</v>
      </c>
      <c r="E7149" s="870">
        <v>5500</v>
      </c>
      <c r="F7149" s="869" t="s">
        <v>13624</v>
      </c>
      <c r="G7149" s="868" t="s">
        <v>13623</v>
      </c>
      <c r="H7149" s="867" t="s">
        <v>7756</v>
      </c>
      <c r="I7149" s="867" t="s">
        <v>3470</v>
      </c>
      <c r="J7149" s="867" t="s">
        <v>7988</v>
      </c>
      <c r="K7149" s="866">
        <v>0</v>
      </c>
      <c r="L7149" s="866">
        <v>0</v>
      </c>
      <c r="M7149" s="865">
        <v>0</v>
      </c>
      <c r="N7149" s="866">
        <v>2</v>
      </c>
      <c r="O7149" s="866">
        <v>4</v>
      </c>
      <c r="P7149" s="865">
        <v>22588.6</v>
      </c>
    </row>
    <row r="7150" spans="1:16" ht="33.75" x14ac:dyDescent="0.25">
      <c r="A7150" s="867" t="s">
        <v>7760</v>
      </c>
      <c r="B7150" s="867" t="s">
        <v>3626</v>
      </c>
      <c r="C7150" s="867" t="s">
        <v>3031</v>
      </c>
      <c r="D7150" s="868" t="s">
        <v>7799</v>
      </c>
      <c r="E7150" s="870">
        <v>5500</v>
      </c>
      <c r="F7150" s="869" t="s">
        <v>13622</v>
      </c>
      <c r="G7150" s="868" t="s">
        <v>13621</v>
      </c>
      <c r="H7150" s="867" t="s">
        <v>7796</v>
      </c>
      <c r="I7150" s="867" t="s">
        <v>2861</v>
      </c>
      <c r="J7150" s="867" t="s">
        <v>7964</v>
      </c>
      <c r="K7150" s="866">
        <v>0</v>
      </c>
      <c r="L7150" s="866">
        <v>0</v>
      </c>
      <c r="M7150" s="865">
        <v>0</v>
      </c>
      <c r="N7150" s="866">
        <v>2</v>
      </c>
      <c r="O7150" s="866">
        <v>4</v>
      </c>
      <c r="P7150" s="865">
        <v>22588.6</v>
      </c>
    </row>
    <row r="7151" spans="1:16" ht="33.75" x14ac:dyDescent="0.25">
      <c r="A7151" s="867" t="s">
        <v>7760</v>
      </c>
      <c r="B7151" s="867" t="s">
        <v>3626</v>
      </c>
      <c r="C7151" s="867" t="s">
        <v>3031</v>
      </c>
      <c r="D7151" s="868" t="s">
        <v>7799</v>
      </c>
      <c r="E7151" s="870">
        <v>5500</v>
      </c>
      <c r="F7151" s="869" t="s">
        <v>13620</v>
      </c>
      <c r="G7151" s="868" t="s">
        <v>13619</v>
      </c>
      <c r="H7151" s="867" t="s">
        <v>7796</v>
      </c>
      <c r="I7151" s="867" t="s">
        <v>8623</v>
      </c>
      <c r="J7151" s="867" t="s">
        <v>7783</v>
      </c>
      <c r="K7151" s="866">
        <v>0</v>
      </c>
      <c r="L7151" s="866">
        <v>0</v>
      </c>
      <c r="M7151" s="865">
        <v>0</v>
      </c>
      <c r="N7151" s="866">
        <v>2</v>
      </c>
      <c r="O7151" s="866">
        <v>4</v>
      </c>
      <c r="P7151" s="865">
        <v>22588.6</v>
      </c>
    </row>
    <row r="7152" spans="1:16" ht="33.75" x14ac:dyDescent="0.25">
      <c r="A7152" s="867" t="s">
        <v>7760</v>
      </c>
      <c r="B7152" s="867" t="s">
        <v>3626</v>
      </c>
      <c r="C7152" s="867" t="s">
        <v>3031</v>
      </c>
      <c r="D7152" s="868" t="s">
        <v>7799</v>
      </c>
      <c r="E7152" s="870">
        <v>5500</v>
      </c>
      <c r="F7152" s="869" t="s">
        <v>13618</v>
      </c>
      <c r="G7152" s="868" t="s">
        <v>13617</v>
      </c>
      <c r="H7152" s="867" t="s">
        <v>7796</v>
      </c>
      <c r="I7152" s="867" t="s">
        <v>7801</v>
      </c>
      <c r="J7152" s="867" t="s">
        <v>7800</v>
      </c>
      <c r="K7152" s="866">
        <v>0</v>
      </c>
      <c r="L7152" s="866">
        <v>0</v>
      </c>
      <c r="M7152" s="865">
        <v>0</v>
      </c>
      <c r="N7152" s="866">
        <v>2</v>
      </c>
      <c r="O7152" s="866">
        <v>4</v>
      </c>
      <c r="P7152" s="865">
        <v>22588.6</v>
      </c>
    </row>
    <row r="7153" spans="1:16" ht="33.75" x14ac:dyDescent="0.25">
      <c r="A7153" s="867" t="s">
        <v>7760</v>
      </c>
      <c r="B7153" s="867" t="s">
        <v>3626</v>
      </c>
      <c r="C7153" s="867" t="s">
        <v>3031</v>
      </c>
      <c r="D7153" s="868" t="s">
        <v>7799</v>
      </c>
      <c r="E7153" s="870">
        <v>5500</v>
      </c>
      <c r="F7153" s="869" t="s">
        <v>13616</v>
      </c>
      <c r="G7153" s="868" t="s">
        <v>13615</v>
      </c>
      <c r="H7153" s="867" t="s">
        <v>7796</v>
      </c>
      <c r="I7153" s="867" t="s">
        <v>2700</v>
      </c>
      <c r="J7153" s="867" t="s">
        <v>13614</v>
      </c>
      <c r="K7153" s="866">
        <v>0</v>
      </c>
      <c r="L7153" s="866">
        <v>0</v>
      </c>
      <c r="M7153" s="865">
        <v>0</v>
      </c>
      <c r="N7153" s="866">
        <v>2</v>
      </c>
      <c r="O7153" s="866">
        <v>4</v>
      </c>
      <c r="P7153" s="865">
        <v>22588.6</v>
      </c>
    </row>
    <row r="7154" spans="1:16" ht="33.75" x14ac:dyDescent="0.25">
      <c r="A7154" s="867" t="s">
        <v>7760</v>
      </c>
      <c r="B7154" s="867" t="s">
        <v>3626</v>
      </c>
      <c r="C7154" s="867" t="s">
        <v>3031</v>
      </c>
      <c r="D7154" s="868" t="s">
        <v>7799</v>
      </c>
      <c r="E7154" s="870">
        <v>5500</v>
      </c>
      <c r="F7154" s="869" t="s">
        <v>13613</v>
      </c>
      <c r="G7154" s="868" t="s">
        <v>13612</v>
      </c>
      <c r="H7154" s="867" t="s">
        <v>7796</v>
      </c>
      <c r="I7154" s="867" t="s">
        <v>2704</v>
      </c>
      <c r="J7154" s="867" t="s">
        <v>7783</v>
      </c>
      <c r="K7154" s="866">
        <v>0</v>
      </c>
      <c r="L7154" s="866">
        <v>0</v>
      </c>
      <c r="M7154" s="865">
        <v>0</v>
      </c>
      <c r="N7154" s="866">
        <v>2</v>
      </c>
      <c r="O7154" s="866">
        <v>4</v>
      </c>
      <c r="P7154" s="865">
        <v>22588.6</v>
      </c>
    </row>
    <row r="7155" spans="1:16" ht="33.75" x14ac:dyDescent="0.25">
      <c r="A7155" s="867" t="s">
        <v>7760</v>
      </c>
      <c r="B7155" s="867" t="s">
        <v>3626</v>
      </c>
      <c r="C7155" s="867" t="s">
        <v>3031</v>
      </c>
      <c r="D7155" s="868" t="s">
        <v>7799</v>
      </c>
      <c r="E7155" s="870">
        <v>5500</v>
      </c>
      <c r="F7155" s="869" t="s">
        <v>13611</v>
      </c>
      <c r="G7155" s="868" t="s">
        <v>13610</v>
      </c>
      <c r="H7155" s="867" t="s">
        <v>7796</v>
      </c>
      <c r="I7155" s="867" t="s">
        <v>2676</v>
      </c>
      <c r="J7155" s="867" t="s">
        <v>8358</v>
      </c>
      <c r="K7155" s="866">
        <v>0</v>
      </c>
      <c r="L7155" s="866">
        <v>0</v>
      </c>
      <c r="M7155" s="865">
        <v>0</v>
      </c>
      <c r="N7155" s="866">
        <v>2</v>
      </c>
      <c r="O7155" s="866">
        <v>4</v>
      </c>
      <c r="P7155" s="865">
        <v>22588.6</v>
      </c>
    </row>
    <row r="7156" spans="1:16" ht="33.75" x14ac:dyDescent="0.25">
      <c r="A7156" s="867" t="s">
        <v>7760</v>
      </c>
      <c r="B7156" s="867" t="s">
        <v>3626</v>
      </c>
      <c r="C7156" s="867" t="s">
        <v>3031</v>
      </c>
      <c r="D7156" s="868" t="s">
        <v>7799</v>
      </c>
      <c r="E7156" s="870">
        <v>5500</v>
      </c>
      <c r="F7156" s="869" t="s">
        <v>13609</v>
      </c>
      <c r="G7156" s="868" t="s">
        <v>13608</v>
      </c>
      <c r="H7156" s="867" t="s">
        <v>7756</v>
      </c>
      <c r="I7156" s="867" t="s">
        <v>2703</v>
      </c>
      <c r="J7156" s="867" t="s">
        <v>10052</v>
      </c>
      <c r="K7156" s="866">
        <v>0</v>
      </c>
      <c r="L7156" s="866">
        <v>0</v>
      </c>
      <c r="M7156" s="865">
        <v>0</v>
      </c>
      <c r="N7156" s="866">
        <v>2</v>
      </c>
      <c r="O7156" s="866">
        <v>4</v>
      </c>
      <c r="P7156" s="865">
        <v>22588.6</v>
      </c>
    </row>
    <row r="7157" spans="1:16" ht="33.75" x14ac:dyDescent="0.25">
      <c r="A7157" s="867" t="s">
        <v>7760</v>
      </c>
      <c r="B7157" s="867" t="s">
        <v>3626</v>
      </c>
      <c r="C7157" s="867" t="s">
        <v>3031</v>
      </c>
      <c r="D7157" s="868" t="s">
        <v>7799</v>
      </c>
      <c r="E7157" s="870">
        <v>5500</v>
      </c>
      <c r="F7157" s="869" t="s">
        <v>13607</v>
      </c>
      <c r="G7157" s="868" t="s">
        <v>13606</v>
      </c>
      <c r="H7157" s="867" t="s">
        <v>7756</v>
      </c>
      <c r="I7157" s="867" t="s">
        <v>7689</v>
      </c>
      <c r="J7157" s="867" t="s">
        <v>13605</v>
      </c>
      <c r="K7157" s="866">
        <v>0</v>
      </c>
      <c r="L7157" s="866">
        <v>0</v>
      </c>
      <c r="M7157" s="865">
        <v>0</v>
      </c>
      <c r="N7157" s="866">
        <v>2</v>
      </c>
      <c r="O7157" s="866">
        <v>4</v>
      </c>
      <c r="P7157" s="865">
        <v>22588.6</v>
      </c>
    </row>
    <row r="7158" spans="1:16" ht="33.75" x14ac:dyDescent="0.25">
      <c r="A7158" s="867" t="s">
        <v>7760</v>
      </c>
      <c r="B7158" s="867" t="s">
        <v>3626</v>
      </c>
      <c r="C7158" s="867" t="s">
        <v>3031</v>
      </c>
      <c r="D7158" s="868" t="s">
        <v>7799</v>
      </c>
      <c r="E7158" s="870">
        <v>5500</v>
      </c>
      <c r="F7158" s="869" t="s">
        <v>13604</v>
      </c>
      <c r="G7158" s="868" t="s">
        <v>13603</v>
      </c>
      <c r="H7158" s="867" t="s">
        <v>7796</v>
      </c>
      <c r="I7158" s="867" t="s">
        <v>2704</v>
      </c>
      <c r="J7158" s="867" t="s">
        <v>7985</v>
      </c>
      <c r="K7158" s="866">
        <v>0</v>
      </c>
      <c r="L7158" s="866">
        <v>0</v>
      </c>
      <c r="M7158" s="865">
        <v>0</v>
      </c>
      <c r="N7158" s="866">
        <v>2</v>
      </c>
      <c r="O7158" s="866">
        <v>4</v>
      </c>
      <c r="P7158" s="865">
        <v>22588.6</v>
      </c>
    </row>
    <row r="7159" spans="1:16" ht="33.75" x14ac:dyDescent="0.25">
      <c r="A7159" s="867" t="s">
        <v>7760</v>
      </c>
      <c r="B7159" s="867" t="s">
        <v>3626</v>
      </c>
      <c r="C7159" s="867" t="s">
        <v>3031</v>
      </c>
      <c r="D7159" s="868" t="s">
        <v>7799</v>
      </c>
      <c r="E7159" s="870">
        <v>5500</v>
      </c>
      <c r="F7159" s="869" t="s">
        <v>13602</v>
      </c>
      <c r="G7159" s="868" t="s">
        <v>13601</v>
      </c>
      <c r="H7159" s="867" t="s">
        <v>7796</v>
      </c>
      <c r="I7159" s="867" t="s">
        <v>8623</v>
      </c>
      <c r="J7159" s="867" t="s">
        <v>8162</v>
      </c>
      <c r="K7159" s="866">
        <v>0</v>
      </c>
      <c r="L7159" s="866">
        <v>0</v>
      </c>
      <c r="M7159" s="865">
        <v>0</v>
      </c>
      <c r="N7159" s="866">
        <v>2</v>
      </c>
      <c r="O7159" s="866">
        <v>4</v>
      </c>
      <c r="P7159" s="865">
        <v>22588.6</v>
      </c>
    </row>
    <row r="7160" spans="1:16" ht="33.75" x14ac:dyDescent="0.25">
      <c r="A7160" s="867" t="s">
        <v>7760</v>
      </c>
      <c r="B7160" s="867" t="s">
        <v>3626</v>
      </c>
      <c r="C7160" s="867" t="s">
        <v>3031</v>
      </c>
      <c r="D7160" s="868" t="s">
        <v>8218</v>
      </c>
      <c r="E7160" s="870">
        <v>2000</v>
      </c>
      <c r="F7160" s="869" t="s">
        <v>13600</v>
      </c>
      <c r="G7160" s="868" t="s">
        <v>13599</v>
      </c>
      <c r="H7160" s="867" t="s">
        <v>7796</v>
      </c>
      <c r="I7160" s="867" t="s">
        <v>13598</v>
      </c>
      <c r="J7160" s="867" t="s">
        <v>7783</v>
      </c>
      <c r="K7160" s="866">
        <v>0</v>
      </c>
      <c r="L7160" s="866">
        <v>0</v>
      </c>
      <c r="M7160" s="865">
        <v>0</v>
      </c>
      <c r="N7160" s="866">
        <v>2</v>
      </c>
      <c r="O7160" s="866">
        <v>4</v>
      </c>
      <c r="P7160" s="865">
        <v>8588.6</v>
      </c>
    </row>
    <row r="7161" spans="1:16" x14ac:dyDescent="0.25">
      <c r="A7161" s="1772" t="s">
        <v>2848</v>
      </c>
      <c r="B7161" s="1772"/>
      <c r="C7161" s="1772"/>
      <c r="D7161" s="1772"/>
      <c r="E7161" s="1772"/>
      <c r="F7161" s="1772" t="s">
        <v>378</v>
      </c>
      <c r="G7161" s="1772"/>
      <c r="H7161" s="1772"/>
      <c r="I7161" s="1772"/>
      <c r="J7161" s="1772"/>
      <c r="K7161" s="1771" t="s">
        <v>2847</v>
      </c>
      <c r="L7161" s="1771"/>
      <c r="M7161" s="1771"/>
      <c r="N7161" s="1771" t="s">
        <v>2846</v>
      </c>
      <c r="O7161" s="1771"/>
      <c r="P7161" s="1771"/>
    </row>
    <row r="7162" spans="1:16" ht="81" customHeight="1" x14ac:dyDescent="0.25">
      <c r="A7162" s="1535" t="s">
        <v>2845</v>
      </c>
      <c r="B7162" s="1535" t="s">
        <v>5</v>
      </c>
      <c r="C7162" s="1535" t="s">
        <v>2844</v>
      </c>
      <c r="D7162" s="1535" t="s">
        <v>2843</v>
      </c>
      <c r="E7162" s="1536" t="s">
        <v>2842</v>
      </c>
      <c r="F7162" s="1537" t="s">
        <v>2841</v>
      </c>
      <c r="G7162" s="1540" t="s">
        <v>2840</v>
      </c>
      <c r="H7162" s="1535" t="s">
        <v>2839</v>
      </c>
      <c r="I7162" s="1535" t="s">
        <v>2838</v>
      </c>
      <c r="J7162" s="1535" t="s">
        <v>2837</v>
      </c>
      <c r="K7162" s="1538" t="s">
        <v>2836</v>
      </c>
      <c r="L7162" s="1538" t="s">
        <v>2835</v>
      </c>
      <c r="M7162" s="1539" t="s">
        <v>2834</v>
      </c>
      <c r="N7162" s="1538" t="s">
        <v>2836</v>
      </c>
      <c r="O7162" s="1538" t="s">
        <v>2835</v>
      </c>
      <c r="P7162" s="1539" t="s">
        <v>2834</v>
      </c>
    </row>
    <row r="7163" spans="1:16" ht="33.75" x14ac:dyDescent="0.25">
      <c r="A7163" s="867" t="s">
        <v>7760</v>
      </c>
      <c r="B7163" s="867" t="s">
        <v>3626</v>
      </c>
      <c r="C7163" s="867" t="s">
        <v>3031</v>
      </c>
      <c r="D7163" s="868" t="s">
        <v>7799</v>
      </c>
      <c r="E7163" s="870">
        <v>5500</v>
      </c>
      <c r="F7163" s="869" t="s">
        <v>13597</v>
      </c>
      <c r="G7163" s="868" t="s">
        <v>13596</v>
      </c>
      <c r="H7163" s="867" t="s">
        <v>7796</v>
      </c>
      <c r="I7163" s="867" t="s">
        <v>13595</v>
      </c>
      <c r="J7163" s="867" t="s">
        <v>7783</v>
      </c>
      <c r="K7163" s="866">
        <v>0</v>
      </c>
      <c r="L7163" s="866">
        <v>0</v>
      </c>
      <c r="M7163" s="865">
        <v>0</v>
      </c>
      <c r="N7163" s="866">
        <v>2</v>
      </c>
      <c r="O7163" s="866">
        <v>4</v>
      </c>
      <c r="P7163" s="865">
        <v>22588.6</v>
      </c>
    </row>
    <row r="7164" spans="1:16" ht="33.75" x14ac:dyDescent="0.25">
      <c r="A7164" s="867" t="s">
        <v>7760</v>
      </c>
      <c r="B7164" s="867" t="s">
        <v>3626</v>
      </c>
      <c r="C7164" s="867" t="s">
        <v>3031</v>
      </c>
      <c r="D7164" s="868" t="s">
        <v>7799</v>
      </c>
      <c r="E7164" s="870">
        <v>5500</v>
      </c>
      <c r="F7164" s="869" t="s">
        <v>13594</v>
      </c>
      <c r="G7164" s="868" t="s">
        <v>13593</v>
      </c>
      <c r="H7164" s="867" t="s">
        <v>7796</v>
      </c>
      <c r="I7164" s="867" t="s">
        <v>2704</v>
      </c>
      <c r="J7164" s="867" t="s">
        <v>7777</v>
      </c>
      <c r="K7164" s="866">
        <v>0</v>
      </c>
      <c r="L7164" s="866">
        <v>0</v>
      </c>
      <c r="M7164" s="865">
        <v>0</v>
      </c>
      <c r="N7164" s="866">
        <v>2</v>
      </c>
      <c r="O7164" s="866">
        <v>4</v>
      </c>
      <c r="P7164" s="865">
        <v>22588.6</v>
      </c>
    </row>
    <row r="7165" spans="1:16" ht="33.75" x14ac:dyDescent="0.25">
      <c r="A7165" s="867" t="s">
        <v>7760</v>
      </c>
      <c r="B7165" s="867" t="s">
        <v>3626</v>
      </c>
      <c r="C7165" s="867" t="s">
        <v>3031</v>
      </c>
      <c r="D7165" s="868" t="s">
        <v>7799</v>
      </c>
      <c r="E7165" s="870">
        <v>5500</v>
      </c>
      <c r="F7165" s="869" t="s">
        <v>13592</v>
      </c>
      <c r="G7165" s="868" t="s">
        <v>13591</v>
      </c>
      <c r="H7165" s="867" t="s">
        <v>7756</v>
      </c>
      <c r="I7165" s="867" t="s">
        <v>2756</v>
      </c>
      <c r="J7165" s="867" t="s">
        <v>7985</v>
      </c>
      <c r="K7165" s="866">
        <v>0</v>
      </c>
      <c r="L7165" s="866">
        <v>0</v>
      </c>
      <c r="M7165" s="865">
        <v>0</v>
      </c>
      <c r="N7165" s="866">
        <v>2</v>
      </c>
      <c r="O7165" s="866">
        <v>4</v>
      </c>
      <c r="P7165" s="865">
        <v>22588.6</v>
      </c>
    </row>
    <row r="7166" spans="1:16" ht="33.75" x14ac:dyDescent="0.25">
      <c r="A7166" s="867" t="s">
        <v>7760</v>
      </c>
      <c r="B7166" s="867" t="s">
        <v>3626</v>
      </c>
      <c r="C7166" s="867" t="s">
        <v>3031</v>
      </c>
      <c r="D7166" s="868" t="s">
        <v>7799</v>
      </c>
      <c r="E7166" s="870">
        <v>5500</v>
      </c>
      <c r="F7166" s="869" t="s">
        <v>13590</v>
      </c>
      <c r="G7166" s="868" t="s">
        <v>13589</v>
      </c>
      <c r="H7166" s="867" t="s">
        <v>7756</v>
      </c>
      <c r="I7166" s="867" t="s">
        <v>2756</v>
      </c>
      <c r="J7166" s="867" t="s">
        <v>7985</v>
      </c>
      <c r="K7166" s="866">
        <v>0</v>
      </c>
      <c r="L7166" s="866">
        <v>0</v>
      </c>
      <c r="M7166" s="865">
        <v>0</v>
      </c>
      <c r="N7166" s="866">
        <v>2</v>
      </c>
      <c r="O7166" s="866">
        <v>4</v>
      </c>
      <c r="P7166" s="865">
        <v>22588.6</v>
      </c>
    </row>
    <row r="7167" spans="1:16" ht="33.75" x14ac:dyDescent="0.25">
      <c r="A7167" s="867" t="s">
        <v>7760</v>
      </c>
      <c r="B7167" s="867" t="s">
        <v>3626</v>
      </c>
      <c r="C7167" s="867" t="s">
        <v>3031</v>
      </c>
      <c r="D7167" s="868" t="s">
        <v>7829</v>
      </c>
      <c r="E7167" s="870">
        <v>3200</v>
      </c>
      <c r="F7167" s="869" t="s">
        <v>13588</v>
      </c>
      <c r="G7167" s="868" t="s">
        <v>13587</v>
      </c>
      <c r="H7167" s="867" t="s">
        <v>7796</v>
      </c>
      <c r="I7167" s="867" t="s">
        <v>10954</v>
      </c>
      <c r="J7167" s="867" t="s">
        <v>7800</v>
      </c>
      <c r="K7167" s="866">
        <v>0</v>
      </c>
      <c r="L7167" s="866">
        <v>0</v>
      </c>
      <c r="M7167" s="865">
        <v>0</v>
      </c>
      <c r="N7167" s="866">
        <v>2</v>
      </c>
      <c r="O7167" s="866">
        <v>4</v>
      </c>
      <c r="P7167" s="865">
        <v>13388.6</v>
      </c>
    </row>
    <row r="7168" spans="1:16" ht="33.75" x14ac:dyDescent="0.25">
      <c r="A7168" s="867" t="s">
        <v>7760</v>
      </c>
      <c r="B7168" s="867" t="s">
        <v>3626</v>
      </c>
      <c r="C7168" s="867" t="s">
        <v>3031</v>
      </c>
      <c r="D7168" s="868" t="s">
        <v>8458</v>
      </c>
      <c r="E7168" s="870">
        <v>3200</v>
      </c>
      <c r="F7168" s="869" t="s">
        <v>13586</v>
      </c>
      <c r="G7168" s="868" t="s">
        <v>13585</v>
      </c>
      <c r="H7168" s="867" t="s">
        <v>7756</v>
      </c>
      <c r="I7168" s="867" t="s">
        <v>7644</v>
      </c>
      <c r="J7168" s="867" t="s">
        <v>8342</v>
      </c>
      <c r="K7168" s="866">
        <v>0</v>
      </c>
      <c r="L7168" s="866">
        <v>0</v>
      </c>
      <c r="M7168" s="865">
        <v>0</v>
      </c>
      <c r="N7168" s="866">
        <v>2</v>
      </c>
      <c r="O7168" s="866">
        <v>4</v>
      </c>
      <c r="P7168" s="865">
        <v>13388.6</v>
      </c>
    </row>
    <row r="7169" spans="1:16" ht="33.75" x14ac:dyDescent="0.25">
      <c r="A7169" s="867" t="s">
        <v>7760</v>
      </c>
      <c r="B7169" s="867" t="s">
        <v>3626</v>
      </c>
      <c r="C7169" s="867" t="s">
        <v>3031</v>
      </c>
      <c r="D7169" s="868" t="s">
        <v>7854</v>
      </c>
      <c r="E7169" s="870">
        <v>4200</v>
      </c>
      <c r="F7169" s="869" t="s">
        <v>13584</v>
      </c>
      <c r="G7169" s="868" t="s">
        <v>13583</v>
      </c>
      <c r="H7169" s="867" t="s">
        <v>7796</v>
      </c>
      <c r="I7169" s="867" t="s">
        <v>5168</v>
      </c>
      <c r="J7169" s="867" t="s">
        <v>7800</v>
      </c>
      <c r="K7169" s="866">
        <v>0</v>
      </c>
      <c r="L7169" s="866">
        <v>0</v>
      </c>
      <c r="M7169" s="865">
        <v>0</v>
      </c>
      <c r="N7169" s="866">
        <v>2</v>
      </c>
      <c r="O7169" s="866">
        <v>4</v>
      </c>
      <c r="P7169" s="865">
        <v>17388.599999999999</v>
      </c>
    </row>
    <row r="7170" spans="1:16" ht="33.75" x14ac:dyDescent="0.25">
      <c r="A7170" s="867" t="s">
        <v>7760</v>
      </c>
      <c r="B7170" s="867" t="s">
        <v>3626</v>
      </c>
      <c r="C7170" s="867" t="s">
        <v>3031</v>
      </c>
      <c r="D7170" s="868" t="s">
        <v>7829</v>
      </c>
      <c r="E7170" s="870">
        <v>3200</v>
      </c>
      <c r="F7170" s="869" t="s">
        <v>13582</v>
      </c>
      <c r="G7170" s="868" t="s">
        <v>13581</v>
      </c>
      <c r="H7170" s="867" t="s">
        <v>7796</v>
      </c>
      <c r="I7170" s="867" t="s">
        <v>12293</v>
      </c>
      <c r="J7170" s="867" t="s">
        <v>13580</v>
      </c>
      <c r="K7170" s="866">
        <v>0</v>
      </c>
      <c r="L7170" s="866">
        <v>0</v>
      </c>
      <c r="M7170" s="865">
        <v>0</v>
      </c>
      <c r="N7170" s="866">
        <v>2</v>
      </c>
      <c r="O7170" s="866">
        <v>4</v>
      </c>
      <c r="P7170" s="865">
        <v>13388.6</v>
      </c>
    </row>
    <row r="7171" spans="1:16" ht="33.75" x14ac:dyDescent="0.25">
      <c r="A7171" s="867" t="s">
        <v>7760</v>
      </c>
      <c r="B7171" s="867" t="s">
        <v>3626</v>
      </c>
      <c r="C7171" s="867" t="s">
        <v>3031</v>
      </c>
      <c r="D7171" s="868" t="s">
        <v>7829</v>
      </c>
      <c r="E7171" s="870">
        <v>3200</v>
      </c>
      <c r="F7171" s="869" t="s">
        <v>13579</v>
      </c>
      <c r="G7171" s="868" t="s">
        <v>13578</v>
      </c>
      <c r="H7171" s="867" t="s">
        <v>7756</v>
      </c>
      <c r="I7171" s="867" t="s">
        <v>2892</v>
      </c>
      <c r="J7171" s="867" t="s">
        <v>8103</v>
      </c>
      <c r="K7171" s="866">
        <v>0</v>
      </c>
      <c r="L7171" s="866">
        <v>0</v>
      </c>
      <c r="M7171" s="865">
        <v>0</v>
      </c>
      <c r="N7171" s="866">
        <v>2</v>
      </c>
      <c r="O7171" s="866">
        <v>4</v>
      </c>
      <c r="P7171" s="865">
        <v>13388.6</v>
      </c>
    </row>
    <row r="7172" spans="1:16" ht="33.75" x14ac:dyDescent="0.25">
      <c r="A7172" s="867" t="s">
        <v>7760</v>
      </c>
      <c r="B7172" s="867" t="s">
        <v>3626</v>
      </c>
      <c r="C7172" s="867" t="s">
        <v>3031</v>
      </c>
      <c r="D7172" s="868" t="s">
        <v>7829</v>
      </c>
      <c r="E7172" s="870">
        <v>3200</v>
      </c>
      <c r="F7172" s="869" t="s">
        <v>13577</v>
      </c>
      <c r="G7172" s="868" t="s">
        <v>13576</v>
      </c>
      <c r="H7172" s="867" t="s">
        <v>7756</v>
      </c>
      <c r="I7172" s="867" t="s">
        <v>2892</v>
      </c>
      <c r="J7172" s="867" t="s">
        <v>8103</v>
      </c>
      <c r="K7172" s="866">
        <v>0</v>
      </c>
      <c r="L7172" s="866">
        <v>0</v>
      </c>
      <c r="M7172" s="865">
        <v>0</v>
      </c>
      <c r="N7172" s="866">
        <v>2</v>
      </c>
      <c r="O7172" s="866">
        <v>4</v>
      </c>
      <c r="P7172" s="865">
        <v>13388.6</v>
      </c>
    </row>
    <row r="7173" spans="1:16" ht="33.75" x14ac:dyDescent="0.25">
      <c r="A7173" s="867" t="s">
        <v>7760</v>
      </c>
      <c r="B7173" s="867" t="s">
        <v>3626</v>
      </c>
      <c r="C7173" s="867" t="s">
        <v>3031</v>
      </c>
      <c r="D7173" s="868" t="s">
        <v>8458</v>
      </c>
      <c r="E7173" s="870">
        <v>3200</v>
      </c>
      <c r="F7173" s="869" t="s">
        <v>13575</v>
      </c>
      <c r="G7173" s="868" t="s">
        <v>13574</v>
      </c>
      <c r="H7173" s="867" t="s">
        <v>7756</v>
      </c>
      <c r="I7173" s="867" t="s">
        <v>2892</v>
      </c>
      <c r="J7173" s="867" t="s">
        <v>7844</v>
      </c>
      <c r="K7173" s="866">
        <v>0</v>
      </c>
      <c r="L7173" s="866">
        <v>0</v>
      </c>
      <c r="M7173" s="865">
        <v>0</v>
      </c>
      <c r="N7173" s="866">
        <v>2</v>
      </c>
      <c r="O7173" s="866">
        <v>4</v>
      </c>
      <c r="P7173" s="865">
        <v>13388.6</v>
      </c>
    </row>
    <row r="7174" spans="1:16" ht="45" x14ac:dyDescent="0.25">
      <c r="A7174" s="867" t="s">
        <v>7760</v>
      </c>
      <c r="B7174" s="867" t="s">
        <v>3626</v>
      </c>
      <c r="C7174" s="867" t="s">
        <v>3031</v>
      </c>
      <c r="D7174" s="868" t="s">
        <v>8145</v>
      </c>
      <c r="E7174" s="870">
        <v>7500</v>
      </c>
      <c r="F7174" s="869" t="s">
        <v>13573</v>
      </c>
      <c r="G7174" s="868" t="s">
        <v>13572</v>
      </c>
      <c r="H7174" s="867" t="s">
        <v>7817</v>
      </c>
      <c r="I7174" s="867" t="s">
        <v>11170</v>
      </c>
      <c r="J7174" s="867" t="s">
        <v>7936</v>
      </c>
      <c r="K7174" s="866">
        <v>0</v>
      </c>
      <c r="L7174" s="866">
        <v>0</v>
      </c>
      <c r="M7174" s="865">
        <v>0</v>
      </c>
      <c r="N7174" s="866">
        <v>2</v>
      </c>
      <c r="O7174" s="866">
        <v>4</v>
      </c>
      <c r="P7174" s="865">
        <v>30588.6</v>
      </c>
    </row>
    <row r="7175" spans="1:16" ht="33.75" x14ac:dyDescent="0.25">
      <c r="A7175" s="867" t="s">
        <v>7760</v>
      </c>
      <c r="B7175" s="867" t="s">
        <v>3626</v>
      </c>
      <c r="C7175" s="867" t="s">
        <v>3031</v>
      </c>
      <c r="D7175" s="868" t="s">
        <v>7791</v>
      </c>
      <c r="E7175" s="870">
        <v>4200</v>
      </c>
      <c r="F7175" s="869" t="s">
        <v>13571</v>
      </c>
      <c r="G7175" s="868" t="s">
        <v>13570</v>
      </c>
      <c r="H7175" s="867" t="s">
        <v>7756</v>
      </c>
      <c r="I7175" s="867" t="s">
        <v>2892</v>
      </c>
      <c r="J7175" s="867" t="s">
        <v>8756</v>
      </c>
      <c r="K7175" s="866">
        <v>0</v>
      </c>
      <c r="L7175" s="866">
        <v>0</v>
      </c>
      <c r="M7175" s="865">
        <v>0</v>
      </c>
      <c r="N7175" s="866">
        <v>2</v>
      </c>
      <c r="O7175" s="866">
        <v>4</v>
      </c>
      <c r="P7175" s="865">
        <v>17388.599999999999</v>
      </c>
    </row>
    <row r="7176" spans="1:16" ht="33.75" x14ac:dyDescent="0.25">
      <c r="A7176" s="867" t="s">
        <v>7760</v>
      </c>
      <c r="B7176" s="867" t="s">
        <v>3626</v>
      </c>
      <c r="C7176" s="867" t="s">
        <v>3031</v>
      </c>
      <c r="D7176" s="868" t="s">
        <v>13569</v>
      </c>
      <c r="E7176" s="870">
        <v>6500</v>
      </c>
      <c r="F7176" s="869" t="s">
        <v>13568</v>
      </c>
      <c r="G7176" s="868" t="s">
        <v>13567</v>
      </c>
      <c r="H7176" s="867" t="s">
        <v>7817</v>
      </c>
      <c r="I7176" s="867" t="s">
        <v>13566</v>
      </c>
      <c r="J7176" s="867" t="s">
        <v>9058</v>
      </c>
      <c r="K7176" s="866">
        <v>0</v>
      </c>
      <c r="L7176" s="866">
        <v>0</v>
      </c>
      <c r="M7176" s="865">
        <v>0</v>
      </c>
      <c r="N7176" s="866">
        <v>2</v>
      </c>
      <c r="O7176" s="866">
        <v>4</v>
      </c>
      <c r="P7176" s="865">
        <v>26588.6</v>
      </c>
    </row>
    <row r="7177" spans="1:16" ht="33.75" x14ac:dyDescent="0.25">
      <c r="A7177" s="867" t="s">
        <v>7760</v>
      </c>
      <c r="B7177" s="867" t="s">
        <v>3626</v>
      </c>
      <c r="C7177" s="867" t="s">
        <v>3031</v>
      </c>
      <c r="D7177" s="868" t="s">
        <v>7829</v>
      </c>
      <c r="E7177" s="870">
        <v>3200</v>
      </c>
      <c r="F7177" s="869" t="s">
        <v>13565</v>
      </c>
      <c r="G7177" s="868" t="s">
        <v>13564</v>
      </c>
      <c r="H7177" s="867" t="s">
        <v>7756</v>
      </c>
      <c r="I7177" s="867" t="s">
        <v>10858</v>
      </c>
      <c r="J7177" s="867" t="s">
        <v>7813</v>
      </c>
      <c r="K7177" s="866">
        <v>0</v>
      </c>
      <c r="L7177" s="866">
        <v>0</v>
      </c>
      <c r="M7177" s="865">
        <v>0</v>
      </c>
      <c r="N7177" s="866">
        <v>2</v>
      </c>
      <c r="O7177" s="866">
        <v>4</v>
      </c>
      <c r="P7177" s="865">
        <v>13388.6</v>
      </c>
    </row>
    <row r="7178" spans="1:16" ht="33.75" x14ac:dyDescent="0.25">
      <c r="A7178" s="867" t="s">
        <v>7760</v>
      </c>
      <c r="B7178" s="867" t="s">
        <v>3626</v>
      </c>
      <c r="C7178" s="867" t="s">
        <v>3031</v>
      </c>
      <c r="D7178" s="868" t="s">
        <v>8458</v>
      </c>
      <c r="E7178" s="870">
        <v>3200</v>
      </c>
      <c r="F7178" s="869" t="s">
        <v>13563</v>
      </c>
      <c r="G7178" s="868" t="s">
        <v>13562</v>
      </c>
      <c r="H7178" s="867" t="s">
        <v>7756</v>
      </c>
      <c r="I7178" s="867" t="s">
        <v>7822</v>
      </c>
      <c r="J7178" s="867" t="s">
        <v>7985</v>
      </c>
      <c r="K7178" s="866">
        <v>0</v>
      </c>
      <c r="L7178" s="866">
        <v>0</v>
      </c>
      <c r="M7178" s="865">
        <v>0</v>
      </c>
      <c r="N7178" s="866">
        <v>2</v>
      </c>
      <c r="O7178" s="866">
        <v>4</v>
      </c>
      <c r="P7178" s="865">
        <v>13388.6</v>
      </c>
    </row>
    <row r="7179" spans="1:16" ht="33.75" x14ac:dyDescent="0.25">
      <c r="A7179" s="867" t="s">
        <v>7760</v>
      </c>
      <c r="B7179" s="867" t="s">
        <v>3626</v>
      </c>
      <c r="C7179" s="867" t="s">
        <v>3031</v>
      </c>
      <c r="D7179" s="868" t="s">
        <v>7863</v>
      </c>
      <c r="E7179" s="870">
        <v>2500</v>
      </c>
      <c r="F7179" s="869" t="s">
        <v>13561</v>
      </c>
      <c r="G7179" s="868" t="s">
        <v>13560</v>
      </c>
      <c r="H7179" s="867" t="s">
        <v>7756</v>
      </c>
      <c r="I7179" s="867" t="s">
        <v>2892</v>
      </c>
      <c r="J7179" s="867" t="s">
        <v>9138</v>
      </c>
      <c r="K7179" s="866">
        <v>0</v>
      </c>
      <c r="L7179" s="866">
        <v>0</v>
      </c>
      <c r="M7179" s="865">
        <v>0</v>
      </c>
      <c r="N7179" s="866">
        <v>2</v>
      </c>
      <c r="O7179" s="866">
        <v>4</v>
      </c>
      <c r="P7179" s="865">
        <v>10588.6</v>
      </c>
    </row>
    <row r="7180" spans="1:16" ht="33.75" x14ac:dyDescent="0.25">
      <c r="A7180" s="867" t="s">
        <v>7760</v>
      </c>
      <c r="B7180" s="867" t="s">
        <v>3626</v>
      </c>
      <c r="C7180" s="867" t="s">
        <v>3031</v>
      </c>
      <c r="D7180" s="868" t="s">
        <v>8458</v>
      </c>
      <c r="E7180" s="870">
        <v>3200</v>
      </c>
      <c r="F7180" s="869" t="s">
        <v>13559</v>
      </c>
      <c r="G7180" s="868" t="s">
        <v>13558</v>
      </c>
      <c r="H7180" s="867" t="s">
        <v>7756</v>
      </c>
      <c r="I7180" s="867" t="s">
        <v>2892</v>
      </c>
      <c r="J7180" s="867" t="s">
        <v>8841</v>
      </c>
      <c r="K7180" s="866">
        <v>0</v>
      </c>
      <c r="L7180" s="866">
        <v>0</v>
      </c>
      <c r="M7180" s="865">
        <v>0</v>
      </c>
      <c r="N7180" s="866">
        <v>2</v>
      </c>
      <c r="O7180" s="866">
        <v>4</v>
      </c>
      <c r="P7180" s="865">
        <v>13388.6</v>
      </c>
    </row>
    <row r="7181" spans="1:16" ht="33.75" x14ac:dyDescent="0.25">
      <c r="A7181" s="867" t="s">
        <v>7760</v>
      </c>
      <c r="B7181" s="867" t="s">
        <v>3626</v>
      </c>
      <c r="C7181" s="867" t="s">
        <v>3031</v>
      </c>
      <c r="D7181" s="868" t="s">
        <v>8458</v>
      </c>
      <c r="E7181" s="870">
        <v>3200</v>
      </c>
      <c r="F7181" s="869" t="s">
        <v>13557</v>
      </c>
      <c r="G7181" s="868" t="s">
        <v>13556</v>
      </c>
      <c r="H7181" s="867" t="s">
        <v>7796</v>
      </c>
      <c r="I7181" s="867" t="s">
        <v>7822</v>
      </c>
      <c r="J7181" s="867" t="s">
        <v>7894</v>
      </c>
      <c r="K7181" s="866">
        <v>0</v>
      </c>
      <c r="L7181" s="866">
        <v>0</v>
      </c>
      <c r="M7181" s="865">
        <v>0</v>
      </c>
      <c r="N7181" s="866">
        <v>2</v>
      </c>
      <c r="O7181" s="866">
        <v>4</v>
      </c>
      <c r="P7181" s="865">
        <v>13388.6</v>
      </c>
    </row>
    <row r="7182" spans="1:16" ht="33.75" x14ac:dyDescent="0.25">
      <c r="A7182" s="867" t="s">
        <v>7760</v>
      </c>
      <c r="B7182" s="867" t="s">
        <v>3626</v>
      </c>
      <c r="C7182" s="867" t="s">
        <v>3031</v>
      </c>
      <c r="D7182" s="868" t="s">
        <v>7759</v>
      </c>
      <c r="E7182" s="870">
        <v>2700</v>
      </c>
      <c r="F7182" s="869" t="s">
        <v>13555</v>
      </c>
      <c r="G7182" s="868" t="s">
        <v>13554</v>
      </c>
      <c r="H7182" s="867"/>
      <c r="I7182" s="867"/>
      <c r="J7182" s="867"/>
      <c r="K7182" s="866">
        <v>0</v>
      </c>
      <c r="L7182" s="866">
        <v>0</v>
      </c>
      <c r="M7182" s="865">
        <v>0</v>
      </c>
      <c r="N7182" s="866">
        <v>2</v>
      </c>
      <c r="O7182" s="866">
        <v>4</v>
      </c>
      <c r="P7182" s="865">
        <v>11388.6</v>
      </c>
    </row>
    <row r="7183" spans="1:16" ht="33.75" x14ac:dyDescent="0.25">
      <c r="A7183" s="867" t="s">
        <v>7760</v>
      </c>
      <c r="B7183" s="867" t="s">
        <v>3626</v>
      </c>
      <c r="C7183" s="867" t="s">
        <v>3031</v>
      </c>
      <c r="D7183" s="868" t="s">
        <v>13521</v>
      </c>
      <c r="E7183" s="870">
        <v>4200</v>
      </c>
      <c r="F7183" s="869" t="s">
        <v>13553</v>
      </c>
      <c r="G7183" s="868" t="s">
        <v>13552</v>
      </c>
      <c r="H7183" s="867" t="s">
        <v>7796</v>
      </c>
      <c r="I7183" s="867" t="s">
        <v>2737</v>
      </c>
      <c r="J7183" s="867" t="s">
        <v>9058</v>
      </c>
      <c r="K7183" s="866">
        <v>0</v>
      </c>
      <c r="L7183" s="866">
        <v>0</v>
      </c>
      <c r="M7183" s="865">
        <v>0</v>
      </c>
      <c r="N7183" s="866">
        <v>2</v>
      </c>
      <c r="O7183" s="866">
        <v>4</v>
      </c>
      <c r="P7183" s="865">
        <v>17388.599999999999</v>
      </c>
    </row>
    <row r="7184" spans="1:16" ht="33.75" x14ac:dyDescent="0.25">
      <c r="A7184" s="867" t="s">
        <v>7760</v>
      </c>
      <c r="B7184" s="867" t="s">
        <v>3626</v>
      </c>
      <c r="C7184" s="867" t="s">
        <v>3031</v>
      </c>
      <c r="D7184" s="868" t="s">
        <v>11307</v>
      </c>
      <c r="E7184" s="870">
        <v>4200</v>
      </c>
      <c r="F7184" s="869" t="s">
        <v>13551</v>
      </c>
      <c r="G7184" s="868" t="s">
        <v>13550</v>
      </c>
      <c r="H7184" s="867" t="s">
        <v>7756</v>
      </c>
      <c r="I7184" s="867" t="s">
        <v>2786</v>
      </c>
      <c r="J7184" s="867" t="s">
        <v>8054</v>
      </c>
      <c r="K7184" s="866">
        <v>0</v>
      </c>
      <c r="L7184" s="866">
        <v>0</v>
      </c>
      <c r="M7184" s="865">
        <v>0</v>
      </c>
      <c r="N7184" s="866">
        <v>2</v>
      </c>
      <c r="O7184" s="866">
        <v>4</v>
      </c>
      <c r="P7184" s="865">
        <v>17388.599999999999</v>
      </c>
    </row>
    <row r="7185" spans="1:16" ht="33.75" x14ac:dyDescent="0.25">
      <c r="A7185" s="867" t="s">
        <v>7760</v>
      </c>
      <c r="B7185" s="867" t="s">
        <v>3626</v>
      </c>
      <c r="C7185" s="867" t="s">
        <v>3031</v>
      </c>
      <c r="D7185" s="868" t="s">
        <v>8458</v>
      </c>
      <c r="E7185" s="870">
        <v>3200</v>
      </c>
      <c r="F7185" s="869" t="s">
        <v>13549</v>
      </c>
      <c r="G7185" s="868" t="s">
        <v>13548</v>
      </c>
      <c r="H7185" s="867" t="s">
        <v>7796</v>
      </c>
      <c r="I7185" s="867" t="s">
        <v>2745</v>
      </c>
      <c r="J7185" s="867" t="s">
        <v>7783</v>
      </c>
      <c r="K7185" s="866">
        <v>0</v>
      </c>
      <c r="L7185" s="866">
        <v>0</v>
      </c>
      <c r="M7185" s="865">
        <v>0</v>
      </c>
      <c r="N7185" s="866">
        <v>2</v>
      </c>
      <c r="O7185" s="866">
        <v>4</v>
      </c>
      <c r="P7185" s="865">
        <v>13388.6</v>
      </c>
    </row>
    <row r="7186" spans="1:16" ht="33.75" x14ac:dyDescent="0.25">
      <c r="A7186" s="867" t="s">
        <v>7760</v>
      </c>
      <c r="B7186" s="867" t="s">
        <v>3626</v>
      </c>
      <c r="C7186" s="867" t="s">
        <v>3031</v>
      </c>
      <c r="D7186" s="868" t="s">
        <v>8938</v>
      </c>
      <c r="E7186" s="870">
        <v>4200</v>
      </c>
      <c r="F7186" s="869" t="s">
        <v>13547</v>
      </c>
      <c r="G7186" s="868" t="s">
        <v>13546</v>
      </c>
      <c r="H7186" s="867" t="s">
        <v>7796</v>
      </c>
      <c r="I7186" s="867" t="s">
        <v>3285</v>
      </c>
      <c r="J7186" s="867" t="s">
        <v>9624</v>
      </c>
      <c r="K7186" s="866">
        <v>0</v>
      </c>
      <c r="L7186" s="866">
        <v>0</v>
      </c>
      <c r="M7186" s="865">
        <v>0</v>
      </c>
      <c r="N7186" s="866">
        <v>2</v>
      </c>
      <c r="O7186" s="866">
        <v>4</v>
      </c>
      <c r="P7186" s="865">
        <v>17388.599999999999</v>
      </c>
    </row>
    <row r="7187" spans="1:16" ht="33.75" x14ac:dyDescent="0.25">
      <c r="A7187" s="867" t="s">
        <v>7760</v>
      </c>
      <c r="B7187" s="867" t="s">
        <v>3626</v>
      </c>
      <c r="C7187" s="867" t="s">
        <v>3031</v>
      </c>
      <c r="D7187" s="868" t="s">
        <v>7829</v>
      </c>
      <c r="E7187" s="870">
        <v>3200</v>
      </c>
      <c r="F7187" s="869" t="s">
        <v>13545</v>
      </c>
      <c r="G7187" s="868" t="s">
        <v>13544</v>
      </c>
      <c r="H7187" s="867" t="s">
        <v>7756</v>
      </c>
      <c r="I7187" s="867" t="s">
        <v>2892</v>
      </c>
      <c r="J7187" s="867" t="s">
        <v>7888</v>
      </c>
      <c r="K7187" s="866">
        <v>0</v>
      </c>
      <c r="L7187" s="866">
        <v>0</v>
      </c>
      <c r="M7187" s="865">
        <v>0</v>
      </c>
      <c r="N7187" s="866">
        <v>2</v>
      </c>
      <c r="O7187" s="866">
        <v>4</v>
      </c>
      <c r="P7187" s="865">
        <v>13388.6</v>
      </c>
    </row>
    <row r="7188" spans="1:16" ht="33.75" x14ac:dyDescent="0.25">
      <c r="A7188" s="867" t="s">
        <v>7760</v>
      </c>
      <c r="B7188" s="867" t="s">
        <v>3626</v>
      </c>
      <c r="C7188" s="867" t="s">
        <v>3031</v>
      </c>
      <c r="D7188" s="868" t="s">
        <v>9177</v>
      </c>
      <c r="E7188" s="870">
        <v>3500</v>
      </c>
      <c r="F7188" s="869" t="s">
        <v>13543</v>
      </c>
      <c r="G7188" s="868" t="s">
        <v>13542</v>
      </c>
      <c r="H7188" s="867" t="s">
        <v>7796</v>
      </c>
      <c r="I7188" s="867" t="s">
        <v>2685</v>
      </c>
      <c r="J7188" s="867" t="s">
        <v>8342</v>
      </c>
      <c r="K7188" s="866">
        <v>0</v>
      </c>
      <c r="L7188" s="866">
        <v>0</v>
      </c>
      <c r="M7188" s="865">
        <v>0</v>
      </c>
      <c r="N7188" s="866">
        <v>2</v>
      </c>
      <c r="O7188" s="866">
        <v>4</v>
      </c>
      <c r="P7188" s="865">
        <v>14588.6</v>
      </c>
    </row>
    <row r="7189" spans="1:16" ht="33.75" x14ac:dyDescent="0.25">
      <c r="A7189" s="867" t="s">
        <v>7760</v>
      </c>
      <c r="B7189" s="867" t="s">
        <v>3626</v>
      </c>
      <c r="C7189" s="867" t="s">
        <v>3031</v>
      </c>
      <c r="D7189" s="868" t="s">
        <v>7829</v>
      </c>
      <c r="E7189" s="870">
        <v>3200</v>
      </c>
      <c r="F7189" s="869" t="s">
        <v>13541</v>
      </c>
      <c r="G7189" s="868" t="s">
        <v>13540</v>
      </c>
      <c r="H7189" s="867" t="s">
        <v>7796</v>
      </c>
      <c r="I7189" s="867" t="s">
        <v>9028</v>
      </c>
      <c r="J7189" s="867" t="s">
        <v>10744</v>
      </c>
      <c r="K7189" s="866">
        <v>0</v>
      </c>
      <c r="L7189" s="866">
        <v>0</v>
      </c>
      <c r="M7189" s="865">
        <v>0</v>
      </c>
      <c r="N7189" s="866">
        <v>2</v>
      </c>
      <c r="O7189" s="866">
        <v>4</v>
      </c>
      <c r="P7189" s="865">
        <v>13388.6</v>
      </c>
    </row>
    <row r="7190" spans="1:16" ht="33.75" x14ac:dyDescent="0.25">
      <c r="A7190" s="867" t="s">
        <v>7760</v>
      </c>
      <c r="B7190" s="867" t="s">
        <v>3626</v>
      </c>
      <c r="C7190" s="867" t="s">
        <v>3031</v>
      </c>
      <c r="D7190" s="868" t="s">
        <v>7887</v>
      </c>
      <c r="E7190" s="870">
        <v>4200</v>
      </c>
      <c r="F7190" s="869" t="s">
        <v>13539</v>
      </c>
      <c r="G7190" s="868" t="s">
        <v>13538</v>
      </c>
      <c r="H7190" s="867" t="s">
        <v>7756</v>
      </c>
      <c r="I7190" s="867" t="s">
        <v>2772</v>
      </c>
      <c r="J7190" s="867" t="s">
        <v>7985</v>
      </c>
      <c r="K7190" s="866">
        <v>0</v>
      </c>
      <c r="L7190" s="866">
        <v>0</v>
      </c>
      <c r="M7190" s="865">
        <v>0</v>
      </c>
      <c r="N7190" s="866">
        <v>2</v>
      </c>
      <c r="O7190" s="866">
        <v>4</v>
      </c>
      <c r="P7190" s="865">
        <v>17388.599999999999</v>
      </c>
    </row>
    <row r="7191" spans="1:16" ht="33.75" x14ac:dyDescent="0.25">
      <c r="A7191" s="867" t="s">
        <v>7760</v>
      </c>
      <c r="B7191" s="867" t="s">
        <v>3626</v>
      </c>
      <c r="C7191" s="867" t="s">
        <v>3031</v>
      </c>
      <c r="D7191" s="868" t="s">
        <v>7887</v>
      </c>
      <c r="E7191" s="870">
        <v>4200</v>
      </c>
      <c r="F7191" s="869" t="s">
        <v>13537</v>
      </c>
      <c r="G7191" s="868" t="s">
        <v>13536</v>
      </c>
      <c r="H7191" s="867" t="s">
        <v>7756</v>
      </c>
      <c r="I7191" s="867" t="s">
        <v>2892</v>
      </c>
      <c r="J7191" s="867" t="s">
        <v>8297</v>
      </c>
      <c r="K7191" s="866">
        <v>0</v>
      </c>
      <c r="L7191" s="866">
        <v>0</v>
      </c>
      <c r="M7191" s="865">
        <v>0</v>
      </c>
      <c r="N7191" s="866">
        <v>2</v>
      </c>
      <c r="O7191" s="866">
        <v>4</v>
      </c>
      <c r="P7191" s="865">
        <v>17388.599999999999</v>
      </c>
    </row>
    <row r="7192" spans="1:16" ht="33.75" x14ac:dyDescent="0.25">
      <c r="A7192" s="867" t="s">
        <v>7760</v>
      </c>
      <c r="B7192" s="867" t="s">
        <v>3626</v>
      </c>
      <c r="C7192" s="867" t="s">
        <v>3031</v>
      </c>
      <c r="D7192" s="868" t="s">
        <v>8458</v>
      </c>
      <c r="E7192" s="870">
        <v>3200</v>
      </c>
      <c r="F7192" s="869" t="s">
        <v>13535</v>
      </c>
      <c r="G7192" s="868" t="s">
        <v>13534</v>
      </c>
      <c r="H7192" s="867" t="s">
        <v>7796</v>
      </c>
      <c r="I7192" s="867" t="s">
        <v>13533</v>
      </c>
      <c r="J7192" s="867" t="s">
        <v>9178</v>
      </c>
      <c r="K7192" s="866">
        <v>0</v>
      </c>
      <c r="L7192" s="866">
        <v>0</v>
      </c>
      <c r="M7192" s="865">
        <v>0</v>
      </c>
      <c r="N7192" s="866">
        <v>2</v>
      </c>
      <c r="O7192" s="866">
        <v>4</v>
      </c>
      <c r="P7192" s="865">
        <v>13388.6</v>
      </c>
    </row>
    <row r="7193" spans="1:16" ht="33.75" x14ac:dyDescent="0.25">
      <c r="A7193" s="867" t="s">
        <v>7760</v>
      </c>
      <c r="B7193" s="867" t="s">
        <v>3626</v>
      </c>
      <c r="C7193" s="867" t="s">
        <v>3031</v>
      </c>
      <c r="D7193" s="868" t="s">
        <v>7829</v>
      </c>
      <c r="E7193" s="870">
        <v>3200</v>
      </c>
      <c r="F7193" s="869" t="s">
        <v>13532</v>
      </c>
      <c r="G7193" s="868" t="s">
        <v>13531</v>
      </c>
      <c r="H7193" s="867" t="s">
        <v>7796</v>
      </c>
      <c r="I7193" s="867" t="s">
        <v>7822</v>
      </c>
      <c r="J7193" s="867" t="s">
        <v>7881</v>
      </c>
      <c r="K7193" s="866">
        <v>0</v>
      </c>
      <c r="L7193" s="866">
        <v>0</v>
      </c>
      <c r="M7193" s="865">
        <v>0</v>
      </c>
      <c r="N7193" s="866">
        <v>2</v>
      </c>
      <c r="O7193" s="866">
        <v>4</v>
      </c>
      <c r="P7193" s="865">
        <v>13388.6</v>
      </c>
    </row>
    <row r="7194" spans="1:16" ht="33.75" x14ac:dyDescent="0.25">
      <c r="A7194" s="867" t="s">
        <v>7760</v>
      </c>
      <c r="B7194" s="867" t="s">
        <v>3626</v>
      </c>
      <c r="C7194" s="867" t="s">
        <v>3031</v>
      </c>
      <c r="D7194" s="868" t="s">
        <v>13530</v>
      </c>
      <c r="E7194" s="870">
        <v>5500</v>
      </c>
      <c r="F7194" s="869" t="s">
        <v>13529</v>
      </c>
      <c r="G7194" s="868" t="s">
        <v>13528</v>
      </c>
      <c r="H7194" s="867"/>
      <c r="I7194" s="867"/>
      <c r="J7194" s="867"/>
      <c r="K7194" s="866">
        <v>0</v>
      </c>
      <c r="L7194" s="866">
        <v>0</v>
      </c>
      <c r="M7194" s="865">
        <v>0</v>
      </c>
      <c r="N7194" s="866">
        <v>2</v>
      </c>
      <c r="O7194" s="866">
        <v>4</v>
      </c>
      <c r="P7194" s="865">
        <v>22588.6</v>
      </c>
    </row>
    <row r="7195" spans="1:16" ht="33.75" x14ac:dyDescent="0.25">
      <c r="A7195" s="867" t="s">
        <v>7760</v>
      </c>
      <c r="B7195" s="867" t="s">
        <v>3626</v>
      </c>
      <c r="C7195" s="867" t="s">
        <v>3031</v>
      </c>
      <c r="D7195" s="868" t="s">
        <v>13521</v>
      </c>
      <c r="E7195" s="870">
        <v>4200</v>
      </c>
      <c r="F7195" s="869" t="s">
        <v>13527</v>
      </c>
      <c r="G7195" s="868" t="s">
        <v>13526</v>
      </c>
      <c r="H7195" s="867" t="s">
        <v>7756</v>
      </c>
      <c r="I7195" s="867" t="s">
        <v>2725</v>
      </c>
      <c r="J7195" s="867" t="s">
        <v>7773</v>
      </c>
      <c r="K7195" s="866">
        <v>0</v>
      </c>
      <c r="L7195" s="866">
        <v>0</v>
      </c>
      <c r="M7195" s="865">
        <v>0</v>
      </c>
      <c r="N7195" s="866">
        <v>2</v>
      </c>
      <c r="O7195" s="866">
        <v>4</v>
      </c>
      <c r="P7195" s="865">
        <v>17388.599999999999</v>
      </c>
    </row>
    <row r="7196" spans="1:16" ht="33.75" x14ac:dyDescent="0.25">
      <c r="A7196" s="867" t="s">
        <v>7760</v>
      </c>
      <c r="B7196" s="867" t="s">
        <v>3626</v>
      </c>
      <c r="C7196" s="867" t="s">
        <v>3031</v>
      </c>
      <c r="D7196" s="868" t="s">
        <v>9001</v>
      </c>
      <c r="E7196" s="870">
        <v>3500</v>
      </c>
      <c r="F7196" s="869" t="s">
        <v>13525</v>
      </c>
      <c r="G7196" s="868" t="s">
        <v>13524</v>
      </c>
      <c r="H7196" s="867" t="s">
        <v>7756</v>
      </c>
      <c r="I7196" s="867" t="s">
        <v>2685</v>
      </c>
      <c r="J7196" s="867" t="s">
        <v>9624</v>
      </c>
      <c r="K7196" s="866">
        <v>0</v>
      </c>
      <c r="L7196" s="866">
        <v>0</v>
      </c>
      <c r="M7196" s="865">
        <v>0</v>
      </c>
      <c r="N7196" s="866">
        <v>2</v>
      </c>
      <c r="O7196" s="866">
        <v>4</v>
      </c>
      <c r="P7196" s="865">
        <v>14588.6</v>
      </c>
    </row>
    <row r="7197" spans="1:16" ht="33.75" x14ac:dyDescent="0.25">
      <c r="A7197" s="867" t="s">
        <v>7760</v>
      </c>
      <c r="B7197" s="867" t="s">
        <v>3626</v>
      </c>
      <c r="C7197" s="867" t="s">
        <v>3031</v>
      </c>
      <c r="D7197" s="868" t="s">
        <v>8702</v>
      </c>
      <c r="E7197" s="870">
        <v>4200</v>
      </c>
      <c r="F7197" s="869" t="s">
        <v>13523</v>
      </c>
      <c r="G7197" s="868" t="s">
        <v>13522</v>
      </c>
      <c r="H7197" s="867" t="s">
        <v>7756</v>
      </c>
      <c r="I7197" s="867" t="s">
        <v>2772</v>
      </c>
      <c r="J7197" s="867" t="s">
        <v>7800</v>
      </c>
      <c r="K7197" s="866">
        <v>0</v>
      </c>
      <c r="L7197" s="866">
        <v>0</v>
      </c>
      <c r="M7197" s="865">
        <v>0</v>
      </c>
      <c r="N7197" s="866">
        <v>2</v>
      </c>
      <c r="O7197" s="866">
        <v>4</v>
      </c>
      <c r="P7197" s="865">
        <v>17388.599999999999</v>
      </c>
    </row>
    <row r="7198" spans="1:16" ht="33.75" x14ac:dyDescent="0.25">
      <c r="A7198" s="867" t="s">
        <v>7760</v>
      </c>
      <c r="B7198" s="867" t="s">
        <v>3626</v>
      </c>
      <c r="C7198" s="867" t="s">
        <v>3031</v>
      </c>
      <c r="D7198" s="868" t="s">
        <v>13521</v>
      </c>
      <c r="E7198" s="870">
        <v>4200</v>
      </c>
      <c r="F7198" s="869" t="s">
        <v>13520</v>
      </c>
      <c r="G7198" s="868" t="s">
        <v>13519</v>
      </c>
      <c r="H7198" s="867" t="s">
        <v>7756</v>
      </c>
      <c r="I7198" s="867" t="s">
        <v>8434</v>
      </c>
      <c r="J7198" s="867" t="s">
        <v>7792</v>
      </c>
      <c r="K7198" s="866">
        <v>0</v>
      </c>
      <c r="L7198" s="866">
        <v>0</v>
      </c>
      <c r="M7198" s="865">
        <v>0</v>
      </c>
      <c r="N7198" s="866">
        <v>2</v>
      </c>
      <c r="O7198" s="866">
        <v>4</v>
      </c>
      <c r="P7198" s="865">
        <v>17388.599999999999</v>
      </c>
    </row>
    <row r="7199" spans="1:16" ht="33.75" x14ac:dyDescent="0.25">
      <c r="A7199" s="867" t="s">
        <v>7760</v>
      </c>
      <c r="B7199" s="867" t="s">
        <v>3626</v>
      </c>
      <c r="C7199" s="867" t="s">
        <v>3031</v>
      </c>
      <c r="D7199" s="868" t="s">
        <v>9001</v>
      </c>
      <c r="E7199" s="870">
        <v>3500</v>
      </c>
      <c r="F7199" s="869" t="s">
        <v>13518</v>
      </c>
      <c r="G7199" s="868" t="s">
        <v>13517</v>
      </c>
      <c r="H7199" s="867"/>
      <c r="I7199" s="867"/>
      <c r="J7199" s="867"/>
      <c r="K7199" s="866">
        <v>0</v>
      </c>
      <c r="L7199" s="866">
        <v>0</v>
      </c>
      <c r="M7199" s="865">
        <v>0</v>
      </c>
      <c r="N7199" s="866">
        <v>2</v>
      </c>
      <c r="O7199" s="866">
        <v>4</v>
      </c>
      <c r="P7199" s="865">
        <v>14588.6</v>
      </c>
    </row>
    <row r="7200" spans="1:16" ht="33.75" x14ac:dyDescent="0.25">
      <c r="A7200" s="867" t="s">
        <v>7760</v>
      </c>
      <c r="B7200" s="867" t="s">
        <v>3626</v>
      </c>
      <c r="C7200" s="867" t="s">
        <v>3031</v>
      </c>
      <c r="D7200" s="868" t="s">
        <v>8237</v>
      </c>
      <c r="E7200" s="870">
        <v>3000</v>
      </c>
      <c r="F7200" s="869" t="s">
        <v>13516</v>
      </c>
      <c r="G7200" s="868" t="s">
        <v>13515</v>
      </c>
      <c r="H7200" s="867"/>
      <c r="I7200" s="867"/>
      <c r="J7200" s="867"/>
      <c r="K7200" s="866">
        <v>0</v>
      </c>
      <c r="L7200" s="866">
        <v>0</v>
      </c>
      <c r="M7200" s="865">
        <v>0</v>
      </c>
      <c r="N7200" s="866">
        <v>2</v>
      </c>
      <c r="O7200" s="866">
        <v>4</v>
      </c>
      <c r="P7200" s="865">
        <v>12588.6</v>
      </c>
    </row>
    <row r="7201" spans="1:16" ht="45" x14ac:dyDescent="0.25">
      <c r="A7201" s="867" t="s">
        <v>7760</v>
      </c>
      <c r="B7201" s="867" t="s">
        <v>3626</v>
      </c>
      <c r="C7201" s="867" t="s">
        <v>3031</v>
      </c>
      <c r="D7201" s="868" t="s">
        <v>13472</v>
      </c>
      <c r="E7201" s="870">
        <v>8500</v>
      </c>
      <c r="F7201" s="869" t="s">
        <v>13514</v>
      </c>
      <c r="G7201" s="868" t="s">
        <v>13513</v>
      </c>
      <c r="H7201" s="867" t="s">
        <v>7817</v>
      </c>
      <c r="I7201" s="867" t="s">
        <v>13512</v>
      </c>
      <c r="J7201" s="867" t="s">
        <v>8392</v>
      </c>
      <c r="K7201" s="866">
        <v>0</v>
      </c>
      <c r="L7201" s="866">
        <v>0</v>
      </c>
      <c r="M7201" s="865">
        <v>0</v>
      </c>
      <c r="N7201" s="866">
        <v>1</v>
      </c>
      <c r="O7201" s="866">
        <v>2</v>
      </c>
      <c r="P7201" s="865">
        <v>17294.3</v>
      </c>
    </row>
    <row r="7202" spans="1:16" ht="45" x14ac:dyDescent="0.25">
      <c r="A7202" s="867" t="s">
        <v>7760</v>
      </c>
      <c r="B7202" s="867" t="s">
        <v>3626</v>
      </c>
      <c r="C7202" s="867" t="s">
        <v>3031</v>
      </c>
      <c r="D7202" s="868" t="s">
        <v>13480</v>
      </c>
      <c r="E7202" s="870">
        <v>3500</v>
      </c>
      <c r="F7202" s="869" t="s">
        <v>13511</v>
      </c>
      <c r="G7202" s="868" t="s">
        <v>13510</v>
      </c>
      <c r="H7202" s="867" t="s">
        <v>7817</v>
      </c>
      <c r="I7202" s="867" t="s">
        <v>13509</v>
      </c>
      <c r="J7202" s="867" t="s">
        <v>12074</v>
      </c>
      <c r="K7202" s="866">
        <v>0</v>
      </c>
      <c r="L7202" s="866">
        <v>0</v>
      </c>
      <c r="M7202" s="865">
        <v>0</v>
      </c>
      <c r="N7202" s="866">
        <v>1</v>
      </c>
      <c r="O7202" s="866">
        <v>2</v>
      </c>
      <c r="P7202" s="865">
        <v>7294.3</v>
      </c>
    </row>
    <row r="7203" spans="1:16" x14ac:dyDescent="0.25">
      <c r="A7203" s="1772" t="s">
        <v>2848</v>
      </c>
      <c r="B7203" s="1772"/>
      <c r="C7203" s="1772"/>
      <c r="D7203" s="1772"/>
      <c r="E7203" s="1772"/>
      <c r="F7203" s="1772" t="s">
        <v>378</v>
      </c>
      <c r="G7203" s="1772"/>
      <c r="H7203" s="1772"/>
      <c r="I7203" s="1772"/>
      <c r="J7203" s="1772"/>
      <c r="K7203" s="1771" t="s">
        <v>2847</v>
      </c>
      <c r="L7203" s="1771"/>
      <c r="M7203" s="1771"/>
      <c r="N7203" s="1771" t="s">
        <v>2846</v>
      </c>
      <c r="O7203" s="1771"/>
      <c r="P7203" s="1771"/>
    </row>
    <row r="7204" spans="1:16" ht="81" customHeight="1" x14ac:dyDescent="0.25">
      <c r="A7204" s="1535" t="s">
        <v>2845</v>
      </c>
      <c r="B7204" s="1535" t="s">
        <v>5</v>
      </c>
      <c r="C7204" s="1535" t="s">
        <v>2844</v>
      </c>
      <c r="D7204" s="1535" t="s">
        <v>2843</v>
      </c>
      <c r="E7204" s="1536" t="s">
        <v>2842</v>
      </c>
      <c r="F7204" s="1537" t="s">
        <v>2841</v>
      </c>
      <c r="G7204" s="1540" t="s">
        <v>2840</v>
      </c>
      <c r="H7204" s="1535" t="s">
        <v>2839</v>
      </c>
      <c r="I7204" s="1535" t="s">
        <v>2838</v>
      </c>
      <c r="J7204" s="1535" t="s">
        <v>2837</v>
      </c>
      <c r="K7204" s="1538" t="s">
        <v>2836</v>
      </c>
      <c r="L7204" s="1538" t="s">
        <v>2835</v>
      </c>
      <c r="M7204" s="1539" t="s">
        <v>2834</v>
      </c>
      <c r="N7204" s="1538" t="s">
        <v>2836</v>
      </c>
      <c r="O7204" s="1538" t="s">
        <v>2835</v>
      </c>
      <c r="P7204" s="1539" t="s">
        <v>2834</v>
      </c>
    </row>
    <row r="7205" spans="1:16" ht="33.75" x14ac:dyDescent="0.25">
      <c r="A7205" s="867" t="s">
        <v>7760</v>
      </c>
      <c r="B7205" s="867" t="s">
        <v>3626</v>
      </c>
      <c r="C7205" s="867" t="s">
        <v>3031</v>
      </c>
      <c r="D7205" s="868" t="s">
        <v>13480</v>
      </c>
      <c r="E7205" s="870">
        <v>3500</v>
      </c>
      <c r="F7205" s="869" t="s">
        <v>13508</v>
      </c>
      <c r="G7205" s="868" t="s">
        <v>13507</v>
      </c>
      <c r="H7205" s="867" t="s">
        <v>7756</v>
      </c>
      <c r="I7205" s="867" t="s">
        <v>13477</v>
      </c>
      <c r="J7205" s="867" t="s">
        <v>7773</v>
      </c>
      <c r="K7205" s="866">
        <v>0</v>
      </c>
      <c r="L7205" s="866">
        <v>0</v>
      </c>
      <c r="M7205" s="865">
        <v>0</v>
      </c>
      <c r="N7205" s="866">
        <v>1</v>
      </c>
      <c r="O7205" s="866">
        <v>2</v>
      </c>
      <c r="P7205" s="865">
        <v>7294.3</v>
      </c>
    </row>
    <row r="7206" spans="1:16" ht="33.75" x14ac:dyDescent="0.25">
      <c r="A7206" s="867" t="s">
        <v>7760</v>
      </c>
      <c r="B7206" s="867" t="s">
        <v>3626</v>
      </c>
      <c r="C7206" s="867" t="s">
        <v>3031</v>
      </c>
      <c r="D7206" s="868" t="s">
        <v>13480</v>
      </c>
      <c r="E7206" s="870">
        <v>3500</v>
      </c>
      <c r="F7206" s="869" t="s">
        <v>13506</v>
      </c>
      <c r="G7206" s="868" t="s">
        <v>13505</v>
      </c>
      <c r="H7206" s="867" t="s">
        <v>7756</v>
      </c>
      <c r="I7206" s="867" t="s">
        <v>13477</v>
      </c>
      <c r="J7206" s="867" t="s">
        <v>8162</v>
      </c>
      <c r="K7206" s="866">
        <v>0</v>
      </c>
      <c r="L7206" s="866">
        <v>0</v>
      </c>
      <c r="M7206" s="865">
        <v>0</v>
      </c>
      <c r="N7206" s="866">
        <v>1</v>
      </c>
      <c r="O7206" s="866">
        <v>2</v>
      </c>
      <c r="P7206" s="865">
        <v>7294.3</v>
      </c>
    </row>
    <row r="7207" spans="1:16" ht="33.75" x14ac:dyDescent="0.25">
      <c r="A7207" s="867" t="s">
        <v>7760</v>
      </c>
      <c r="B7207" s="867" t="s">
        <v>3626</v>
      </c>
      <c r="C7207" s="867" t="s">
        <v>3031</v>
      </c>
      <c r="D7207" s="868" t="s">
        <v>13480</v>
      </c>
      <c r="E7207" s="870">
        <v>3500</v>
      </c>
      <c r="F7207" s="869" t="s">
        <v>13504</v>
      </c>
      <c r="G7207" s="868" t="s">
        <v>13503</v>
      </c>
      <c r="H7207" s="867" t="s">
        <v>7756</v>
      </c>
      <c r="I7207" s="867" t="s">
        <v>13477</v>
      </c>
      <c r="J7207" s="867" t="s">
        <v>7769</v>
      </c>
      <c r="K7207" s="866">
        <v>0</v>
      </c>
      <c r="L7207" s="866">
        <v>0</v>
      </c>
      <c r="M7207" s="865">
        <v>0</v>
      </c>
      <c r="N7207" s="866">
        <v>1</v>
      </c>
      <c r="O7207" s="866">
        <v>2</v>
      </c>
      <c r="P7207" s="865">
        <v>7294.3</v>
      </c>
    </row>
    <row r="7208" spans="1:16" ht="33.75" x14ac:dyDescent="0.25">
      <c r="A7208" s="867" t="s">
        <v>7760</v>
      </c>
      <c r="B7208" s="867" t="s">
        <v>3626</v>
      </c>
      <c r="C7208" s="867" t="s">
        <v>3031</v>
      </c>
      <c r="D7208" s="868" t="s">
        <v>13480</v>
      </c>
      <c r="E7208" s="870">
        <v>3500</v>
      </c>
      <c r="F7208" s="869" t="s">
        <v>13502</v>
      </c>
      <c r="G7208" s="868" t="s">
        <v>13501</v>
      </c>
      <c r="H7208" s="867" t="s">
        <v>7756</v>
      </c>
      <c r="I7208" s="867" t="s">
        <v>13477</v>
      </c>
      <c r="J7208" s="867" t="s">
        <v>7844</v>
      </c>
      <c r="K7208" s="866">
        <v>0</v>
      </c>
      <c r="L7208" s="866">
        <v>0</v>
      </c>
      <c r="M7208" s="865">
        <v>0</v>
      </c>
      <c r="N7208" s="866">
        <v>1</v>
      </c>
      <c r="O7208" s="866">
        <v>2</v>
      </c>
      <c r="P7208" s="865">
        <v>7294.3</v>
      </c>
    </row>
    <row r="7209" spans="1:16" ht="33.75" x14ac:dyDescent="0.25">
      <c r="A7209" s="867" t="s">
        <v>7760</v>
      </c>
      <c r="B7209" s="867" t="s">
        <v>3626</v>
      </c>
      <c r="C7209" s="867" t="s">
        <v>3031</v>
      </c>
      <c r="D7209" s="868" t="s">
        <v>13472</v>
      </c>
      <c r="E7209" s="870">
        <v>8500</v>
      </c>
      <c r="F7209" s="869" t="s">
        <v>13500</v>
      </c>
      <c r="G7209" s="868" t="s">
        <v>13499</v>
      </c>
      <c r="H7209" s="867" t="s">
        <v>7817</v>
      </c>
      <c r="I7209" s="867" t="s">
        <v>13498</v>
      </c>
      <c r="J7209" s="867" t="s">
        <v>11518</v>
      </c>
      <c r="K7209" s="866">
        <v>0</v>
      </c>
      <c r="L7209" s="866">
        <v>0</v>
      </c>
      <c r="M7209" s="865">
        <v>0</v>
      </c>
      <c r="N7209" s="866">
        <v>1</v>
      </c>
      <c r="O7209" s="866">
        <v>2</v>
      </c>
      <c r="P7209" s="865">
        <v>17294.3</v>
      </c>
    </row>
    <row r="7210" spans="1:16" ht="33.75" x14ac:dyDescent="0.25">
      <c r="A7210" s="867" t="s">
        <v>7760</v>
      </c>
      <c r="B7210" s="867" t="s">
        <v>3626</v>
      </c>
      <c r="C7210" s="867" t="s">
        <v>3031</v>
      </c>
      <c r="D7210" s="868" t="s">
        <v>13480</v>
      </c>
      <c r="E7210" s="870">
        <v>3500</v>
      </c>
      <c r="F7210" s="869" t="s">
        <v>13497</v>
      </c>
      <c r="G7210" s="868" t="s">
        <v>13496</v>
      </c>
      <c r="H7210" s="867" t="s">
        <v>7817</v>
      </c>
      <c r="I7210" s="867" t="s">
        <v>7937</v>
      </c>
      <c r="J7210" s="867" t="s">
        <v>9138</v>
      </c>
      <c r="K7210" s="866">
        <v>0</v>
      </c>
      <c r="L7210" s="866">
        <v>0</v>
      </c>
      <c r="M7210" s="865">
        <v>0</v>
      </c>
      <c r="N7210" s="866">
        <v>1</v>
      </c>
      <c r="O7210" s="866">
        <v>2</v>
      </c>
      <c r="P7210" s="865">
        <v>7294.3</v>
      </c>
    </row>
    <row r="7211" spans="1:16" ht="33.75" x14ac:dyDescent="0.25">
      <c r="A7211" s="867" t="s">
        <v>7760</v>
      </c>
      <c r="B7211" s="867" t="s">
        <v>3626</v>
      </c>
      <c r="C7211" s="867" t="s">
        <v>3031</v>
      </c>
      <c r="D7211" s="868" t="s">
        <v>13472</v>
      </c>
      <c r="E7211" s="870">
        <v>8500</v>
      </c>
      <c r="F7211" s="869" t="s">
        <v>13495</v>
      </c>
      <c r="G7211" s="868" t="s">
        <v>13494</v>
      </c>
      <c r="H7211" s="867" t="s">
        <v>7817</v>
      </c>
      <c r="I7211" s="867" t="s">
        <v>13493</v>
      </c>
      <c r="J7211" s="867" t="s">
        <v>9971</v>
      </c>
      <c r="K7211" s="866">
        <v>0</v>
      </c>
      <c r="L7211" s="866">
        <v>0</v>
      </c>
      <c r="M7211" s="865">
        <v>0</v>
      </c>
      <c r="N7211" s="866">
        <v>1</v>
      </c>
      <c r="O7211" s="866">
        <v>2</v>
      </c>
      <c r="P7211" s="865">
        <v>17294.3</v>
      </c>
    </row>
    <row r="7212" spans="1:16" ht="33.75" x14ac:dyDescent="0.25">
      <c r="A7212" s="867" t="s">
        <v>7760</v>
      </c>
      <c r="B7212" s="867" t="s">
        <v>3626</v>
      </c>
      <c r="C7212" s="867" t="s">
        <v>3031</v>
      </c>
      <c r="D7212" s="868" t="s">
        <v>13480</v>
      </c>
      <c r="E7212" s="870">
        <v>3500</v>
      </c>
      <c r="F7212" s="869" t="s">
        <v>13492</v>
      </c>
      <c r="G7212" s="868" t="s">
        <v>13491</v>
      </c>
      <c r="H7212" s="867" t="s">
        <v>7817</v>
      </c>
      <c r="I7212" s="867" t="s">
        <v>7937</v>
      </c>
      <c r="J7212" s="867" t="s">
        <v>9138</v>
      </c>
      <c r="K7212" s="866">
        <v>0</v>
      </c>
      <c r="L7212" s="866">
        <v>0</v>
      </c>
      <c r="M7212" s="865">
        <v>0</v>
      </c>
      <c r="N7212" s="866">
        <v>1</v>
      </c>
      <c r="O7212" s="866">
        <v>2</v>
      </c>
      <c r="P7212" s="865">
        <v>7294.3</v>
      </c>
    </row>
    <row r="7213" spans="1:16" ht="33.75" x14ac:dyDescent="0.25">
      <c r="A7213" s="867" t="s">
        <v>7760</v>
      </c>
      <c r="B7213" s="867" t="s">
        <v>3626</v>
      </c>
      <c r="C7213" s="867" t="s">
        <v>3031</v>
      </c>
      <c r="D7213" s="868" t="s">
        <v>13480</v>
      </c>
      <c r="E7213" s="870">
        <v>3500</v>
      </c>
      <c r="F7213" s="869" t="s">
        <v>13490</v>
      </c>
      <c r="G7213" s="868" t="s">
        <v>13489</v>
      </c>
      <c r="H7213" s="867" t="s">
        <v>7756</v>
      </c>
      <c r="I7213" s="867" t="s">
        <v>13477</v>
      </c>
      <c r="J7213" s="867" t="s">
        <v>8841</v>
      </c>
      <c r="K7213" s="866">
        <v>0</v>
      </c>
      <c r="L7213" s="866">
        <v>0</v>
      </c>
      <c r="M7213" s="865">
        <v>0</v>
      </c>
      <c r="N7213" s="866">
        <v>1</v>
      </c>
      <c r="O7213" s="866">
        <v>2</v>
      </c>
      <c r="P7213" s="865">
        <v>7294.3</v>
      </c>
    </row>
    <row r="7214" spans="1:16" ht="33.75" x14ac:dyDescent="0.25">
      <c r="A7214" s="867" t="s">
        <v>7760</v>
      </c>
      <c r="B7214" s="867" t="s">
        <v>3626</v>
      </c>
      <c r="C7214" s="867" t="s">
        <v>3031</v>
      </c>
      <c r="D7214" s="868" t="s">
        <v>13472</v>
      </c>
      <c r="E7214" s="870">
        <v>8500</v>
      </c>
      <c r="F7214" s="869" t="s">
        <v>13488</v>
      </c>
      <c r="G7214" s="868" t="s">
        <v>13487</v>
      </c>
      <c r="H7214" s="867" t="s">
        <v>7756</v>
      </c>
      <c r="I7214" s="867" t="s">
        <v>13484</v>
      </c>
      <c r="J7214" s="867" t="s">
        <v>7773</v>
      </c>
      <c r="K7214" s="866">
        <v>0</v>
      </c>
      <c r="L7214" s="866">
        <v>0</v>
      </c>
      <c r="M7214" s="865">
        <v>0</v>
      </c>
      <c r="N7214" s="866">
        <v>1</v>
      </c>
      <c r="O7214" s="866">
        <v>2</v>
      </c>
      <c r="P7214" s="865">
        <v>17294.3</v>
      </c>
    </row>
    <row r="7215" spans="1:16" ht="33.75" x14ac:dyDescent="0.25">
      <c r="A7215" s="867" t="s">
        <v>7760</v>
      </c>
      <c r="B7215" s="867" t="s">
        <v>3626</v>
      </c>
      <c r="C7215" s="867" t="s">
        <v>3031</v>
      </c>
      <c r="D7215" s="868" t="s">
        <v>13472</v>
      </c>
      <c r="E7215" s="870">
        <v>8500</v>
      </c>
      <c r="F7215" s="869" t="s">
        <v>13486</v>
      </c>
      <c r="G7215" s="868" t="s">
        <v>13485</v>
      </c>
      <c r="H7215" s="867" t="s">
        <v>7756</v>
      </c>
      <c r="I7215" s="867" t="s">
        <v>13484</v>
      </c>
      <c r="J7215" s="867" t="s">
        <v>8397</v>
      </c>
      <c r="K7215" s="866">
        <v>0</v>
      </c>
      <c r="L7215" s="866">
        <v>0</v>
      </c>
      <c r="M7215" s="865">
        <v>0</v>
      </c>
      <c r="N7215" s="866">
        <v>1</v>
      </c>
      <c r="O7215" s="866">
        <v>2</v>
      </c>
      <c r="P7215" s="865">
        <v>17294.3</v>
      </c>
    </row>
    <row r="7216" spans="1:16" ht="33.75" x14ac:dyDescent="0.25">
      <c r="A7216" s="867" t="s">
        <v>7760</v>
      </c>
      <c r="B7216" s="867" t="s">
        <v>3626</v>
      </c>
      <c r="C7216" s="867" t="s">
        <v>3031</v>
      </c>
      <c r="D7216" s="868" t="s">
        <v>13480</v>
      </c>
      <c r="E7216" s="870">
        <v>3500</v>
      </c>
      <c r="F7216" s="869" t="s">
        <v>13483</v>
      </c>
      <c r="G7216" s="868" t="s">
        <v>13482</v>
      </c>
      <c r="H7216" s="867" t="s">
        <v>7756</v>
      </c>
      <c r="I7216" s="867" t="s">
        <v>13477</v>
      </c>
      <c r="J7216" s="867" t="s">
        <v>13481</v>
      </c>
      <c r="K7216" s="866">
        <v>0</v>
      </c>
      <c r="L7216" s="866">
        <v>0</v>
      </c>
      <c r="M7216" s="865">
        <v>0</v>
      </c>
      <c r="N7216" s="866">
        <v>1</v>
      </c>
      <c r="O7216" s="866">
        <v>2</v>
      </c>
      <c r="P7216" s="865">
        <v>7294.3</v>
      </c>
    </row>
    <row r="7217" spans="1:16" ht="33.75" x14ac:dyDescent="0.25">
      <c r="A7217" s="867" t="s">
        <v>7760</v>
      </c>
      <c r="B7217" s="867" t="s">
        <v>3626</v>
      </c>
      <c r="C7217" s="867" t="s">
        <v>3031</v>
      </c>
      <c r="D7217" s="868" t="s">
        <v>13480</v>
      </c>
      <c r="E7217" s="870">
        <v>3500</v>
      </c>
      <c r="F7217" s="869" t="s">
        <v>13479</v>
      </c>
      <c r="G7217" s="868" t="s">
        <v>13478</v>
      </c>
      <c r="H7217" s="867" t="s">
        <v>7756</v>
      </c>
      <c r="I7217" s="867" t="s">
        <v>13477</v>
      </c>
      <c r="J7217" s="867" t="s">
        <v>8178</v>
      </c>
      <c r="K7217" s="866">
        <v>0</v>
      </c>
      <c r="L7217" s="866">
        <v>0</v>
      </c>
      <c r="M7217" s="865">
        <v>0</v>
      </c>
      <c r="N7217" s="866">
        <v>1</v>
      </c>
      <c r="O7217" s="866">
        <v>2</v>
      </c>
      <c r="P7217" s="865">
        <v>7294.3</v>
      </c>
    </row>
    <row r="7218" spans="1:16" ht="33.75" x14ac:dyDescent="0.25">
      <c r="A7218" s="867" t="s">
        <v>7760</v>
      </c>
      <c r="B7218" s="867" t="s">
        <v>3626</v>
      </c>
      <c r="C7218" s="867" t="s">
        <v>3031</v>
      </c>
      <c r="D7218" s="868" t="s">
        <v>13472</v>
      </c>
      <c r="E7218" s="870">
        <v>8500</v>
      </c>
      <c r="F7218" s="869" t="s">
        <v>13476</v>
      </c>
      <c r="G7218" s="868" t="s">
        <v>13475</v>
      </c>
      <c r="H7218" s="867" t="s">
        <v>7756</v>
      </c>
      <c r="I7218" s="867" t="s">
        <v>5504</v>
      </c>
      <c r="J7218" s="867" t="s">
        <v>7821</v>
      </c>
      <c r="K7218" s="866">
        <v>0</v>
      </c>
      <c r="L7218" s="866">
        <v>0</v>
      </c>
      <c r="M7218" s="865">
        <v>0</v>
      </c>
      <c r="N7218" s="866">
        <v>1</v>
      </c>
      <c r="O7218" s="866">
        <v>2</v>
      </c>
      <c r="P7218" s="865">
        <v>17294.3</v>
      </c>
    </row>
    <row r="7219" spans="1:16" ht="33.75" x14ac:dyDescent="0.25">
      <c r="A7219" s="867" t="s">
        <v>7760</v>
      </c>
      <c r="B7219" s="867" t="s">
        <v>3626</v>
      </c>
      <c r="C7219" s="867" t="s">
        <v>3031</v>
      </c>
      <c r="D7219" s="868" t="s">
        <v>13472</v>
      </c>
      <c r="E7219" s="870">
        <v>8500</v>
      </c>
      <c r="F7219" s="869" t="s">
        <v>13474</v>
      </c>
      <c r="G7219" s="868" t="s">
        <v>13473</v>
      </c>
      <c r="H7219" s="867" t="s">
        <v>7756</v>
      </c>
      <c r="I7219" s="867" t="s">
        <v>5504</v>
      </c>
      <c r="J7219" s="867" t="s">
        <v>9138</v>
      </c>
      <c r="K7219" s="866">
        <v>0</v>
      </c>
      <c r="L7219" s="866">
        <v>0</v>
      </c>
      <c r="M7219" s="865">
        <v>0</v>
      </c>
      <c r="N7219" s="866">
        <v>1</v>
      </c>
      <c r="O7219" s="866">
        <v>2</v>
      </c>
      <c r="P7219" s="865">
        <v>17294.3</v>
      </c>
    </row>
    <row r="7220" spans="1:16" ht="33.75" x14ac:dyDescent="0.25">
      <c r="A7220" s="867" t="s">
        <v>7760</v>
      </c>
      <c r="B7220" s="867" t="s">
        <v>3626</v>
      </c>
      <c r="C7220" s="867" t="s">
        <v>3031</v>
      </c>
      <c r="D7220" s="868" t="s">
        <v>13472</v>
      </c>
      <c r="E7220" s="870">
        <v>8500</v>
      </c>
      <c r="F7220" s="869" t="s">
        <v>13471</v>
      </c>
      <c r="G7220" s="868" t="s">
        <v>13470</v>
      </c>
      <c r="H7220" s="867" t="s">
        <v>7756</v>
      </c>
      <c r="I7220" s="867" t="s">
        <v>5504</v>
      </c>
      <c r="J7220" s="867" t="s">
        <v>8732</v>
      </c>
      <c r="K7220" s="866">
        <v>0</v>
      </c>
      <c r="L7220" s="866">
        <v>0</v>
      </c>
      <c r="M7220" s="865">
        <v>0</v>
      </c>
      <c r="N7220" s="866">
        <v>1</v>
      </c>
      <c r="O7220" s="866">
        <v>2</v>
      </c>
      <c r="P7220" s="865">
        <v>17294.3</v>
      </c>
    </row>
    <row r="7221" spans="1:16" ht="33.75" x14ac:dyDescent="0.25">
      <c r="A7221" s="867" t="s">
        <v>7760</v>
      </c>
      <c r="B7221" s="867" t="s">
        <v>3626</v>
      </c>
      <c r="C7221" s="867" t="s">
        <v>3031</v>
      </c>
      <c r="D7221" s="868" t="s">
        <v>13469</v>
      </c>
      <c r="E7221" s="870">
        <v>13000</v>
      </c>
      <c r="F7221" s="869" t="s">
        <v>13468</v>
      </c>
      <c r="G7221" s="868" t="s">
        <v>13467</v>
      </c>
      <c r="H7221" s="867" t="s">
        <v>7756</v>
      </c>
      <c r="I7221" s="867" t="s">
        <v>9181</v>
      </c>
      <c r="J7221" s="867" t="s">
        <v>7773</v>
      </c>
      <c r="K7221" s="866">
        <v>0</v>
      </c>
      <c r="L7221" s="866">
        <v>0</v>
      </c>
      <c r="M7221" s="865">
        <v>0</v>
      </c>
      <c r="N7221" s="866">
        <v>1</v>
      </c>
      <c r="O7221" s="866">
        <v>1</v>
      </c>
      <c r="P7221" s="865">
        <v>13147.15</v>
      </c>
    </row>
    <row r="7222" spans="1:16" ht="33.75" x14ac:dyDescent="0.25">
      <c r="A7222" s="867" t="s">
        <v>7760</v>
      </c>
      <c r="B7222" s="867" t="s">
        <v>3626</v>
      </c>
      <c r="C7222" s="867" t="s">
        <v>3031</v>
      </c>
      <c r="D7222" s="868" t="s">
        <v>13466</v>
      </c>
      <c r="E7222" s="870">
        <v>2200</v>
      </c>
      <c r="F7222" s="869" t="s">
        <v>13465</v>
      </c>
      <c r="G7222" s="868" t="s">
        <v>13464</v>
      </c>
      <c r="H7222" s="867"/>
      <c r="I7222" s="867"/>
      <c r="J7222" s="867"/>
      <c r="K7222" s="866">
        <v>3</v>
      </c>
      <c r="L7222" s="866">
        <v>12</v>
      </c>
      <c r="M7222" s="865">
        <v>28143.836107055209</v>
      </c>
      <c r="N7222" s="866">
        <v>1</v>
      </c>
      <c r="O7222" s="866">
        <v>6</v>
      </c>
      <c r="P7222" s="865">
        <v>14082.9</v>
      </c>
    </row>
    <row r="7223" spans="1:16" ht="33.75" x14ac:dyDescent="0.25">
      <c r="A7223" s="867" t="s">
        <v>7760</v>
      </c>
      <c r="B7223" s="867" t="s">
        <v>3626</v>
      </c>
      <c r="C7223" s="867" t="s">
        <v>3031</v>
      </c>
      <c r="D7223" s="868" t="s">
        <v>7405</v>
      </c>
      <c r="E7223" s="870">
        <v>1500</v>
      </c>
      <c r="F7223" s="869" t="s">
        <v>13463</v>
      </c>
      <c r="G7223" s="868" t="s">
        <v>13462</v>
      </c>
      <c r="H7223" s="867"/>
      <c r="I7223" s="867"/>
      <c r="J7223" s="867"/>
      <c r="K7223" s="866">
        <v>3</v>
      </c>
      <c r="L7223" s="866">
        <v>12</v>
      </c>
      <c r="M7223" s="865">
        <v>19188.979163901276</v>
      </c>
      <c r="N7223" s="866">
        <v>1</v>
      </c>
      <c r="O7223" s="866">
        <v>6</v>
      </c>
      <c r="P7223" s="865">
        <v>9882.9</v>
      </c>
    </row>
    <row r="7224" spans="1:16" ht="33.75" x14ac:dyDescent="0.25">
      <c r="A7224" s="867" t="s">
        <v>7760</v>
      </c>
      <c r="B7224" s="867" t="s">
        <v>3626</v>
      </c>
      <c r="C7224" s="867" t="s">
        <v>3031</v>
      </c>
      <c r="D7224" s="868" t="s">
        <v>7820</v>
      </c>
      <c r="E7224" s="870">
        <v>9000</v>
      </c>
      <c r="F7224" s="869" t="s">
        <v>13461</v>
      </c>
      <c r="G7224" s="868" t="s">
        <v>13460</v>
      </c>
      <c r="H7224" s="867" t="s">
        <v>7756</v>
      </c>
      <c r="I7224" s="867" t="s">
        <v>2703</v>
      </c>
      <c r="J7224" s="867" t="s">
        <v>8631</v>
      </c>
      <c r="K7224" s="866">
        <v>3</v>
      </c>
      <c r="L7224" s="866">
        <v>12</v>
      </c>
      <c r="M7224" s="865">
        <v>115133.87498340767</v>
      </c>
      <c r="N7224" s="866">
        <v>1</v>
      </c>
      <c r="O7224" s="866">
        <v>6</v>
      </c>
      <c r="P7224" s="865">
        <v>54882.9</v>
      </c>
    </row>
    <row r="7225" spans="1:16" ht="33.75" x14ac:dyDescent="0.25">
      <c r="A7225" s="867" t="s">
        <v>7760</v>
      </c>
      <c r="B7225" s="867" t="s">
        <v>3626</v>
      </c>
      <c r="C7225" s="867" t="s">
        <v>3031</v>
      </c>
      <c r="D7225" s="868" t="s">
        <v>10723</v>
      </c>
      <c r="E7225" s="870">
        <v>7500</v>
      </c>
      <c r="F7225" s="869" t="s">
        <v>13459</v>
      </c>
      <c r="G7225" s="868" t="s">
        <v>13458</v>
      </c>
      <c r="H7225" s="867" t="s">
        <v>7756</v>
      </c>
      <c r="I7225" s="867" t="s">
        <v>2883</v>
      </c>
      <c r="J7225" s="867" t="s">
        <v>7809</v>
      </c>
      <c r="K7225" s="866">
        <v>3</v>
      </c>
      <c r="L7225" s="866">
        <v>12</v>
      </c>
      <c r="M7225" s="865">
        <v>95944.89581950639</v>
      </c>
      <c r="N7225" s="866">
        <v>3</v>
      </c>
      <c r="O7225" s="866">
        <v>6</v>
      </c>
      <c r="P7225" s="865">
        <v>45882.9</v>
      </c>
    </row>
    <row r="7226" spans="1:16" ht="33.75" x14ac:dyDescent="0.25">
      <c r="A7226" s="867" t="s">
        <v>7760</v>
      </c>
      <c r="B7226" s="867" t="s">
        <v>3626</v>
      </c>
      <c r="C7226" s="867" t="s">
        <v>3031</v>
      </c>
      <c r="D7226" s="868" t="s">
        <v>13457</v>
      </c>
      <c r="E7226" s="870">
        <v>9500</v>
      </c>
      <c r="F7226" s="869" t="s">
        <v>13456</v>
      </c>
      <c r="G7226" s="868" t="s">
        <v>13455</v>
      </c>
      <c r="H7226" s="867" t="s">
        <v>7756</v>
      </c>
      <c r="I7226" s="867" t="s">
        <v>4333</v>
      </c>
      <c r="J7226" s="867" t="s">
        <v>7809</v>
      </c>
      <c r="K7226" s="866">
        <v>2</v>
      </c>
      <c r="L7226" s="866">
        <v>12</v>
      </c>
      <c r="M7226" s="865">
        <v>121530.20137137476</v>
      </c>
      <c r="N7226" s="866">
        <v>3</v>
      </c>
      <c r="O7226" s="866">
        <v>6</v>
      </c>
      <c r="P7226" s="865">
        <v>57882.9</v>
      </c>
    </row>
    <row r="7227" spans="1:16" ht="33.75" x14ac:dyDescent="0.25">
      <c r="A7227" s="867" t="s">
        <v>7760</v>
      </c>
      <c r="B7227" s="867" t="s">
        <v>3626</v>
      </c>
      <c r="C7227" s="867" t="s">
        <v>3031</v>
      </c>
      <c r="D7227" s="868" t="s">
        <v>9264</v>
      </c>
      <c r="E7227" s="870">
        <v>9500</v>
      </c>
      <c r="F7227" s="869" t="s">
        <v>13454</v>
      </c>
      <c r="G7227" s="868" t="s">
        <v>13453</v>
      </c>
      <c r="H7227" s="867" t="s">
        <v>7756</v>
      </c>
      <c r="I7227" s="867" t="s">
        <v>2737</v>
      </c>
      <c r="J7227" s="867" t="s">
        <v>8142</v>
      </c>
      <c r="K7227" s="866">
        <v>6</v>
      </c>
      <c r="L7227" s="866">
        <v>12</v>
      </c>
      <c r="M7227" s="865">
        <v>70359.590267638021</v>
      </c>
      <c r="N7227" s="866">
        <v>2</v>
      </c>
      <c r="O7227" s="866">
        <v>6</v>
      </c>
      <c r="P7227" s="865">
        <v>57882.9</v>
      </c>
    </row>
    <row r="7228" spans="1:16" ht="33.75" x14ac:dyDescent="0.25">
      <c r="A7228" s="867" t="s">
        <v>7760</v>
      </c>
      <c r="B7228" s="867" t="s">
        <v>3626</v>
      </c>
      <c r="C7228" s="867" t="s">
        <v>3031</v>
      </c>
      <c r="D7228" s="868" t="s">
        <v>11438</v>
      </c>
      <c r="E7228" s="870">
        <v>5500</v>
      </c>
      <c r="F7228" s="869" t="s">
        <v>13452</v>
      </c>
      <c r="G7228" s="868" t="s">
        <v>13451</v>
      </c>
      <c r="H7228" s="867" t="s">
        <v>7817</v>
      </c>
      <c r="I7228" s="867" t="s">
        <v>13450</v>
      </c>
      <c r="J7228" s="867" t="s">
        <v>8199</v>
      </c>
      <c r="K7228" s="866">
        <v>2</v>
      </c>
      <c r="L7228" s="866">
        <v>12</v>
      </c>
      <c r="M7228" s="865">
        <v>70359.590267638021</v>
      </c>
      <c r="N7228" s="866">
        <v>1</v>
      </c>
      <c r="O7228" s="866">
        <v>6</v>
      </c>
      <c r="P7228" s="865">
        <v>33882.9</v>
      </c>
    </row>
    <row r="7229" spans="1:16" ht="33.75" x14ac:dyDescent="0.25">
      <c r="A7229" s="867" t="s">
        <v>7760</v>
      </c>
      <c r="B7229" s="867" t="s">
        <v>3626</v>
      </c>
      <c r="C7229" s="867" t="s">
        <v>3031</v>
      </c>
      <c r="D7229" s="868" t="s">
        <v>8361</v>
      </c>
      <c r="E7229" s="870">
        <v>5500</v>
      </c>
      <c r="F7229" s="869" t="s">
        <v>13449</v>
      </c>
      <c r="G7229" s="868" t="s">
        <v>13448</v>
      </c>
      <c r="H7229" s="867" t="s">
        <v>7756</v>
      </c>
      <c r="I7229" s="867" t="s">
        <v>8434</v>
      </c>
      <c r="J7229" s="867" t="s">
        <v>7792</v>
      </c>
      <c r="K7229" s="866">
        <v>3</v>
      </c>
      <c r="L7229" s="866">
        <v>12</v>
      </c>
      <c r="M7229" s="865">
        <v>53729.141658923581</v>
      </c>
      <c r="N7229" s="866">
        <v>1</v>
      </c>
      <c r="O7229" s="866">
        <v>6</v>
      </c>
      <c r="P7229" s="865">
        <v>33882.9</v>
      </c>
    </row>
    <row r="7230" spans="1:16" ht="33.75" x14ac:dyDescent="0.25">
      <c r="A7230" s="867" t="s">
        <v>7760</v>
      </c>
      <c r="B7230" s="867" t="s">
        <v>3626</v>
      </c>
      <c r="C7230" s="867" t="s">
        <v>3031</v>
      </c>
      <c r="D7230" s="868" t="s">
        <v>13447</v>
      </c>
      <c r="E7230" s="870">
        <v>10500</v>
      </c>
      <c r="F7230" s="869" t="s">
        <v>13446</v>
      </c>
      <c r="G7230" s="868" t="s">
        <v>13445</v>
      </c>
      <c r="H7230" s="867" t="s">
        <v>7756</v>
      </c>
      <c r="I7230" s="867" t="s">
        <v>3419</v>
      </c>
      <c r="J7230" s="867" t="s">
        <v>8859</v>
      </c>
      <c r="K7230" s="866">
        <v>7</v>
      </c>
      <c r="L7230" s="866">
        <v>12</v>
      </c>
      <c r="M7230" s="865">
        <v>134322.85414730894</v>
      </c>
      <c r="N7230" s="866">
        <v>1</v>
      </c>
      <c r="O7230" s="866">
        <v>3</v>
      </c>
      <c r="P7230" s="865">
        <v>31941.45</v>
      </c>
    </row>
    <row r="7231" spans="1:16" ht="33.75" x14ac:dyDescent="0.25">
      <c r="A7231" s="867" t="s">
        <v>7760</v>
      </c>
      <c r="B7231" s="867" t="s">
        <v>3626</v>
      </c>
      <c r="C7231" s="867" t="s">
        <v>3031</v>
      </c>
      <c r="D7231" s="868" t="s">
        <v>9264</v>
      </c>
      <c r="E7231" s="870">
        <v>9500</v>
      </c>
      <c r="F7231" s="869" t="s">
        <v>13444</v>
      </c>
      <c r="G7231" s="868" t="s">
        <v>13443</v>
      </c>
      <c r="H7231" s="867" t="s">
        <v>7756</v>
      </c>
      <c r="I7231" s="867" t="s">
        <v>8393</v>
      </c>
      <c r="J7231" s="867" t="s">
        <v>8397</v>
      </c>
      <c r="K7231" s="866">
        <v>6</v>
      </c>
      <c r="L7231" s="866">
        <v>12</v>
      </c>
      <c r="M7231" s="865">
        <v>95944.89581950639</v>
      </c>
      <c r="N7231" s="866">
        <v>2</v>
      </c>
      <c r="O7231" s="866">
        <v>6</v>
      </c>
      <c r="P7231" s="865">
        <v>57882.9</v>
      </c>
    </row>
    <row r="7232" spans="1:16" ht="33.75" x14ac:dyDescent="0.25">
      <c r="A7232" s="867" t="s">
        <v>7760</v>
      </c>
      <c r="B7232" s="867" t="s">
        <v>3626</v>
      </c>
      <c r="C7232" s="867" t="s">
        <v>3031</v>
      </c>
      <c r="D7232" s="868" t="s">
        <v>9152</v>
      </c>
      <c r="E7232" s="870">
        <v>4200</v>
      </c>
      <c r="F7232" s="869" t="s">
        <v>13442</v>
      </c>
      <c r="G7232" s="868" t="s">
        <v>13441</v>
      </c>
      <c r="H7232" s="867"/>
      <c r="I7232" s="867"/>
      <c r="J7232" s="867"/>
      <c r="K7232" s="866">
        <v>2</v>
      </c>
      <c r="L7232" s="866">
        <v>12</v>
      </c>
      <c r="M7232" s="865">
        <v>53729.141658923581</v>
      </c>
      <c r="N7232" s="866">
        <v>2</v>
      </c>
      <c r="O7232" s="866">
        <v>6</v>
      </c>
      <c r="P7232" s="865">
        <v>26082.9</v>
      </c>
    </row>
    <row r="7233" spans="1:16" ht="33.75" x14ac:dyDescent="0.25">
      <c r="A7233" s="867" t="s">
        <v>7760</v>
      </c>
      <c r="B7233" s="867" t="s">
        <v>3626</v>
      </c>
      <c r="C7233" s="867" t="s">
        <v>3031</v>
      </c>
      <c r="D7233" s="868" t="s">
        <v>7405</v>
      </c>
      <c r="E7233" s="870">
        <v>1500</v>
      </c>
      <c r="F7233" s="869" t="s">
        <v>13440</v>
      </c>
      <c r="G7233" s="868" t="s">
        <v>13439</v>
      </c>
      <c r="H7233" s="867"/>
      <c r="I7233" s="867"/>
      <c r="J7233" s="867"/>
      <c r="K7233" s="866">
        <v>3</v>
      </c>
      <c r="L7233" s="866">
        <v>12</v>
      </c>
      <c r="M7233" s="865">
        <v>19188.979163901276</v>
      </c>
      <c r="N7233" s="866">
        <v>1</v>
      </c>
      <c r="O7233" s="866">
        <v>6</v>
      </c>
      <c r="P7233" s="865">
        <v>9882.9</v>
      </c>
    </row>
    <row r="7234" spans="1:16" ht="33.75" x14ac:dyDescent="0.25">
      <c r="A7234" s="867" t="s">
        <v>7760</v>
      </c>
      <c r="B7234" s="867" t="s">
        <v>3626</v>
      </c>
      <c r="C7234" s="867" t="s">
        <v>3031</v>
      </c>
      <c r="D7234" s="868" t="s">
        <v>8165</v>
      </c>
      <c r="E7234" s="870">
        <v>2200</v>
      </c>
      <c r="F7234" s="869" t="s">
        <v>13438</v>
      </c>
      <c r="G7234" s="868" t="s">
        <v>13437</v>
      </c>
      <c r="H7234" s="867"/>
      <c r="I7234" s="867"/>
      <c r="J7234" s="867"/>
      <c r="K7234" s="866">
        <v>1</v>
      </c>
      <c r="L7234" s="866">
        <v>1</v>
      </c>
      <c r="M7234" s="865">
        <v>2345.3196755879339</v>
      </c>
      <c r="N7234" s="866">
        <v>0</v>
      </c>
      <c r="O7234" s="866">
        <v>0</v>
      </c>
      <c r="P7234" s="865">
        <v>0</v>
      </c>
    </row>
    <row r="7235" spans="1:16" ht="33.75" x14ac:dyDescent="0.25">
      <c r="A7235" s="867" t="s">
        <v>7760</v>
      </c>
      <c r="B7235" s="867" t="s">
        <v>3626</v>
      </c>
      <c r="C7235" s="867" t="s">
        <v>3031</v>
      </c>
      <c r="D7235" s="868" t="s">
        <v>7854</v>
      </c>
      <c r="E7235" s="870">
        <v>4200</v>
      </c>
      <c r="F7235" s="869" t="s">
        <v>13436</v>
      </c>
      <c r="G7235" s="868" t="s">
        <v>13435</v>
      </c>
      <c r="H7235" s="867" t="s">
        <v>7756</v>
      </c>
      <c r="I7235" s="867" t="s">
        <v>2676</v>
      </c>
      <c r="J7235" s="867" t="s">
        <v>7792</v>
      </c>
      <c r="K7235" s="866">
        <v>4</v>
      </c>
      <c r="L7235" s="866">
        <v>12</v>
      </c>
      <c r="M7235" s="865">
        <v>31981.631939835464</v>
      </c>
      <c r="N7235" s="866">
        <v>1</v>
      </c>
      <c r="O7235" s="866">
        <v>6</v>
      </c>
      <c r="P7235" s="865">
        <v>26082.9</v>
      </c>
    </row>
    <row r="7236" spans="1:16" ht="33.75" x14ac:dyDescent="0.25">
      <c r="A7236" s="867" t="s">
        <v>7760</v>
      </c>
      <c r="B7236" s="867" t="s">
        <v>3626</v>
      </c>
      <c r="C7236" s="867" t="s">
        <v>3031</v>
      </c>
      <c r="D7236" s="868" t="s">
        <v>8864</v>
      </c>
      <c r="E7236" s="870">
        <v>4200</v>
      </c>
      <c r="F7236" s="869" t="s">
        <v>13434</v>
      </c>
      <c r="G7236" s="868" t="s">
        <v>13433</v>
      </c>
      <c r="H7236" s="867" t="s">
        <v>7756</v>
      </c>
      <c r="I7236" s="867" t="s">
        <v>2676</v>
      </c>
      <c r="J7236" s="867" t="s">
        <v>8036</v>
      </c>
      <c r="K7236" s="866">
        <v>3</v>
      </c>
      <c r="L7236" s="866">
        <v>12</v>
      </c>
      <c r="M7236" s="865">
        <v>53729.141658923581</v>
      </c>
      <c r="N7236" s="866">
        <v>1</v>
      </c>
      <c r="O7236" s="866">
        <v>6</v>
      </c>
      <c r="P7236" s="865">
        <v>26082.9</v>
      </c>
    </row>
    <row r="7237" spans="1:16" ht="33.75" x14ac:dyDescent="0.25">
      <c r="A7237" s="867" t="s">
        <v>7760</v>
      </c>
      <c r="B7237" s="867" t="s">
        <v>3626</v>
      </c>
      <c r="C7237" s="867" t="s">
        <v>3031</v>
      </c>
      <c r="D7237" s="868" t="s">
        <v>13430</v>
      </c>
      <c r="E7237" s="870">
        <v>2200</v>
      </c>
      <c r="F7237" s="869" t="s">
        <v>13432</v>
      </c>
      <c r="G7237" s="868" t="s">
        <v>13431</v>
      </c>
      <c r="H7237" s="867" t="s">
        <v>2751</v>
      </c>
      <c r="I7237" s="867" t="s">
        <v>2741</v>
      </c>
      <c r="J7237" s="867" t="s">
        <v>12098</v>
      </c>
      <c r="K7237" s="866">
        <v>3</v>
      </c>
      <c r="L7237" s="866">
        <v>12</v>
      </c>
      <c r="M7237" s="865">
        <v>28143.836107055209</v>
      </c>
      <c r="N7237" s="866">
        <v>1</v>
      </c>
      <c r="O7237" s="866">
        <v>6</v>
      </c>
      <c r="P7237" s="865">
        <v>14082.9</v>
      </c>
    </row>
    <row r="7238" spans="1:16" ht="33.75" x14ac:dyDescent="0.25">
      <c r="A7238" s="867" t="s">
        <v>7760</v>
      </c>
      <c r="B7238" s="867" t="s">
        <v>3626</v>
      </c>
      <c r="C7238" s="867" t="s">
        <v>3031</v>
      </c>
      <c r="D7238" s="868" t="s">
        <v>13430</v>
      </c>
      <c r="E7238" s="870">
        <v>2200</v>
      </c>
      <c r="F7238" s="869" t="s">
        <v>13429</v>
      </c>
      <c r="G7238" s="868" t="s">
        <v>13428</v>
      </c>
      <c r="H7238" s="867" t="s">
        <v>2751</v>
      </c>
      <c r="I7238" s="867" t="s">
        <v>2676</v>
      </c>
      <c r="J7238" s="867" t="s">
        <v>7949</v>
      </c>
      <c r="K7238" s="866">
        <v>3</v>
      </c>
      <c r="L7238" s="866">
        <v>12</v>
      </c>
      <c r="M7238" s="865">
        <v>28143.836107055209</v>
      </c>
      <c r="N7238" s="866">
        <v>1</v>
      </c>
      <c r="O7238" s="866">
        <v>6</v>
      </c>
      <c r="P7238" s="865">
        <v>14082.9</v>
      </c>
    </row>
    <row r="7239" spans="1:16" ht="33.75" x14ac:dyDescent="0.25">
      <c r="A7239" s="867" t="s">
        <v>7760</v>
      </c>
      <c r="B7239" s="867" t="s">
        <v>3626</v>
      </c>
      <c r="C7239" s="867" t="s">
        <v>3031</v>
      </c>
      <c r="D7239" s="868" t="s">
        <v>7974</v>
      </c>
      <c r="E7239" s="870">
        <v>7500</v>
      </c>
      <c r="F7239" s="869" t="s">
        <v>13427</v>
      </c>
      <c r="G7239" s="868" t="s">
        <v>13426</v>
      </c>
      <c r="H7239" s="867" t="s">
        <v>7756</v>
      </c>
      <c r="I7239" s="867" t="s">
        <v>2772</v>
      </c>
      <c r="J7239" s="867" t="s">
        <v>7805</v>
      </c>
      <c r="K7239" s="866">
        <v>4</v>
      </c>
      <c r="L7239" s="866">
        <v>12</v>
      </c>
      <c r="M7239" s="865">
        <v>95944.89581950639</v>
      </c>
      <c r="N7239" s="866">
        <v>1</v>
      </c>
      <c r="O7239" s="866">
        <v>6</v>
      </c>
      <c r="P7239" s="865">
        <v>45882.9</v>
      </c>
    </row>
    <row r="7240" spans="1:16" ht="33.75" x14ac:dyDescent="0.25">
      <c r="A7240" s="867" t="s">
        <v>7760</v>
      </c>
      <c r="B7240" s="867" t="s">
        <v>3626</v>
      </c>
      <c r="C7240" s="867" t="s">
        <v>3031</v>
      </c>
      <c r="D7240" s="868" t="s">
        <v>8520</v>
      </c>
      <c r="E7240" s="870">
        <v>4200</v>
      </c>
      <c r="F7240" s="869" t="s">
        <v>13425</v>
      </c>
      <c r="G7240" s="868" t="s">
        <v>13424</v>
      </c>
      <c r="H7240" s="867" t="s">
        <v>7756</v>
      </c>
      <c r="I7240" s="867" t="s">
        <v>2772</v>
      </c>
      <c r="J7240" s="867" t="s">
        <v>8392</v>
      </c>
      <c r="K7240" s="866">
        <v>3</v>
      </c>
      <c r="L7240" s="866">
        <v>12</v>
      </c>
      <c r="M7240" s="865">
        <v>53729.141658923581</v>
      </c>
      <c r="N7240" s="866">
        <v>1</v>
      </c>
      <c r="O7240" s="866">
        <v>6</v>
      </c>
      <c r="P7240" s="865">
        <v>26082.9</v>
      </c>
    </row>
    <row r="7241" spans="1:16" ht="33.75" x14ac:dyDescent="0.25">
      <c r="A7241" s="867" t="s">
        <v>7760</v>
      </c>
      <c r="B7241" s="867" t="s">
        <v>3626</v>
      </c>
      <c r="C7241" s="867" t="s">
        <v>3031</v>
      </c>
      <c r="D7241" s="868" t="s">
        <v>7940</v>
      </c>
      <c r="E7241" s="870">
        <v>9000</v>
      </c>
      <c r="F7241" s="869" t="s">
        <v>13423</v>
      </c>
      <c r="G7241" s="868" t="s">
        <v>13422</v>
      </c>
      <c r="H7241" s="867" t="s">
        <v>7756</v>
      </c>
      <c r="I7241" s="867" t="s">
        <v>2745</v>
      </c>
      <c r="J7241" s="867" t="s">
        <v>8756</v>
      </c>
      <c r="K7241" s="866">
        <v>2</v>
      </c>
      <c r="L7241" s="866">
        <v>12</v>
      </c>
      <c r="M7241" s="865">
        <v>95944.89581950639</v>
      </c>
      <c r="N7241" s="866">
        <v>3</v>
      </c>
      <c r="O7241" s="866">
        <v>6</v>
      </c>
      <c r="P7241" s="865">
        <v>54882.9</v>
      </c>
    </row>
    <row r="7242" spans="1:16" ht="33.75" x14ac:dyDescent="0.25">
      <c r="A7242" s="867" t="s">
        <v>7760</v>
      </c>
      <c r="B7242" s="867" t="s">
        <v>3626</v>
      </c>
      <c r="C7242" s="867" t="s">
        <v>3031</v>
      </c>
      <c r="D7242" s="868" t="s">
        <v>10970</v>
      </c>
      <c r="E7242" s="870">
        <v>6500</v>
      </c>
      <c r="F7242" s="869" t="s">
        <v>13421</v>
      </c>
      <c r="G7242" s="868" t="s">
        <v>13420</v>
      </c>
      <c r="H7242" s="867" t="s">
        <v>7756</v>
      </c>
      <c r="I7242" s="867" t="s">
        <v>4333</v>
      </c>
      <c r="J7242" s="867" t="s">
        <v>7809</v>
      </c>
      <c r="K7242" s="866">
        <v>8</v>
      </c>
      <c r="L7242" s="866">
        <v>12</v>
      </c>
      <c r="M7242" s="865">
        <v>53729.141658923581</v>
      </c>
      <c r="N7242" s="866">
        <v>2</v>
      </c>
      <c r="O7242" s="866">
        <v>6</v>
      </c>
      <c r="P7242" s="865">
        <v>39882.9</v>
      </c>
    </row>
    <row r="7243" spans="1:16" ht="33.75" x14ac:dyDescent="0.25">
      <c r="A7243" s="867" t="s">
        <v>7760</v>
      </c>
      <c r="B7243" s="867" t="s">
        <v>3626</v>
      </c>
      <c r="C7243" s="867" t="s">
        <v>3031</v>
      </c>
      <c r="D7243" s="868" t="s">
        <v>10414</v>
      </c>
      <c r="E7243" s="870">
        <v>5500</v>
      </c>
      <c r="F7243" s="869" t="s">
        <v>13419</v>
      </c>
      <c r="G7243" s="868" t="s">
        <v>13418</v>
      </c>
      <c r="H7243" s="867" t="s">
        <v>7756</v>
      </c>
      <c r="I7243" s="867" t="s">
        <v>5493</v>
      </c>
      <c r="J7243" s="867" t="s">
        <v>7805</v>
      </c>
      <c r="K7243" s="866">
        <v>2</v>
      </c>
      <c r="L7243" s="866">
        <v>12</v>
      </c>
      <c r="M7243" s="865">
        <v>70359.590267638021</v>
      </c>
      <c r="N7243" s="866">
        <v>2</v>
      </c>
      <c r="O7243" s="866">
        <v>6</v>
      </c>
      <c r="P7243" s="865">
        <v>33882.9</v>
      </c>
    </row>
    <row r="7244" spans="1:16" ht="33.75" x14ac:dyDescent="0.25">
      <c r="A7244" s="867" t="s">
        <v>7760</v>
      </c>
      <c r="B7244" s="867" t="s">
        <v>3626</v>
      </c>
      <c r="C7244" s="867" t="s">
        <v>3031</v>
      </c>
      <c r="D7244" s="868" t="s">
        <v>1876</v>
      </c>
      <c r="E7244" s="870">
        <v>3500</v>
      </c>
      <c r="F7244" s="869" t="s">
        <v>13417</v>
      </c>
      <c r="G7244" s="868" t="s">
        <v>13416</v>
      </c>
      <c r="H7244" s="867" t="s">
        <v>2751</v>
      </c>
      <c r="I7244" s="867" t="s">
        <v>2680</v>
      </c>
      <c r="J7244" s="867" t="s">
        <v>13415</v>
      </c>
      <c r="K7244" s="866">
        <v>2</v>
      </c>
      <c r="L7244" s="866">
        <v>12</v>
      </c>
      <c r="M7244" s="865">
        <v>44774.284715769652</v>
      </c>
      <c r="N7244" s="866">
        <v>2</v>
      </c>
      <c r="O7244" s="866">
        <v>6</v>
      </c>
      <c r="P7244" s="865">
        <v>21882.9</v>
      </c>
    </row>
    <row r="7245" spans="1:16" x14ac:dyDescent="0.25">
      <c r="A7245" s="1772" t="s">
        <v>2848</v>
      </c>
      <c r="B7245" s="1772"/>
      <c r="C7245" s="1772"/>
      <c r="D7245" s="1772"/>
      <c r="E7245" s="1772"/>
      <c r="F7245" s="1772" t="s">
        <v>378</v>
      </c>
      <c r="G7245" s="1772"/>
      <c r="H7245" s="1772"/>
      <c r="I7245" s="1772"/>
      <c r="J7245" s="1772"/>
      <c r="K7245" s="1771" t="s">
        <v>2847</v>
      </c>
      <c r="L7245" s="1771"/>
      <c r="M7245" s="1771"/>
      <c r="N7245" s="1771" t="s">
        <v>2846</v>
      </c>
      <c r="O7245" s="1771"/>
      <c r="P7245" s="1771"/>
    </row>
    <row r="7246" spans="1:16" ht="76.5" customHeight="1" x14ac:dyDescent="0.25">
      <c r="A7246" s="1535" t="s">
        <v>2845</v>
      </c>
      <c r="B7246" s="1535" t="s">
        <v>5</v>
      </c>
      <c r="C7246" s="1535" t="s">
        <v>2844</v>
      </c>
      <c r="D7246" s="1535" t="s">
        <v>2843</v>
      </c>
      <c r="E7246" s="1536" t="s">
        <v>2842</v>
      </c>
      <c r="F7246" s="1537" t="s">
        <v>2841</v>
      </c>
      <c r="G7246" s="1540" t="s">
        <v>2840</v>
      </c>
      <c r="H7246" s="1535" t="s">
        <v>2839</v>
      </c>
      <c r="I7246" s="1535" t="s">
        <v>2838</v>
      </c>
      <c r="J7246" s="1535" t="s">
        <v>2837</v>
      </c>
      <c r="K7246" s="1538" t="s">
        <v>2836</v>
      </c>
      <c r="L7246" s="1538" t="s">
        <v>2835</v>
      </c>
      <c r="M7246" s="1539" t="s">
        <v>2834</v>
      </c>
      <c r="N7246" s="1538" t="s">
        <v>2836</v>
      </c>
      <c r="O7246" s="1538" t="s">
        <v>2835</v>
      </c>
      <c r="P7246" s="1539" t="s">
        <v>2834</v>
      </c>
    </row>
    <row r="7247" spans="1:16" ht="33.75" x14ac:dyDescent="0.25">
      <c r="A7247" s="867" t="s">
        <v>7760</v>
      </c>
      <c r="B7247" s="867" t="s">
        <v>3626</v>
      </c>
      <c r="C7247" s="867" t="s">
        <v>3031</v>
      </c>
      <c r="D7247" s="868" t="s">
        <v>8165</v>
      </c>
      <c r="E7247" s="870">
        <v>2200</v>
      </c>
      <c r="F7247" s="869" t="s">
        <v>13414</v>
      </c>
      <c r="G7247" s="868" t="s">
        <v>13413</v>
      </c>
      <c r="H7247" s="867" t="s">
        <v>2751</v>
      </c>
      <c r="I7247" s="867" t="s">
        <v>2741</v>
      </c>
      <c r="J7247" s="867" t="s">
        <v>12098</v>
      </c>
      <c r="K7247" s="866">
        <v>2</v>
      </c>
      <c r="L7247" s="866">
        <v>12</v>
      </c>
      <c r="M7247" s="865">
        <v>28143.836107055209</v>
      </c>
      <c r="N7247" s="866">
        <v>2</v>
      </c>
      <c r="O7247" s="866">
        <v>6</v>
      </c>
      <c r="P7247" s="865">
        <v>14082.9</v>
      </c>
    </row>
    <row r="7248" spans="1:16" ht="33.75" x14ac:dyDescent="0.25">
      <c r="A7248" s="867" t="s">
        <v>7760</v>
      </c>
      <c r="B7248" s="867" t="s">
        <v>3626</v>
      </c>
      <c r="C7248" s="867" t="s">
        <v>3031</v>
      </c>
      <c r="D7248" s="868" t="s">
        <v>13412</v>
      </c>
      <c r="E7248" s="870">
        <v>8000</v>
      </c>
      <c r="F7248" s="869" t="s">
        <v>13411</v>
      </c>
      <c r="G7248" s="868" t="s">
        <v>13410</v>
      </c>
      <c r="H7248" s="867" t="s">
        <v>7756</v>
      </c>
      <c r="I7248" s="867" t="s">
        <v>6238</v>
      </c>
      <c r="J7248" s="867" t="s">
        <v>7777</v>
      </c>
      <c r="K7248" s="866">
        <v>2</v>
      </c>
      <c r="L7248" s="866">
        <v>12</v>
      </c>
      <c r="M7248" s="865">
        <v>102341.22220747349</v>
      </c>
      <c r="N7248" s="866">
        <v>2</v>
      </c>
      <c r="O7248" s="866">
        <v>6</v>
      </c>
      <c r="P7248" s="865">
        <v>48882.9</v>
      </c>
    </row>
    <row r="7249" spans="1:16" ht="45" x14ac:dyDescent="0.25">
      <c r="A7249" s="867" t="s">
        <v>7760</v>
      </c>
      <c r="B7249" s="867" t="s">
        <v>3626</v>
      </c>
      <c r="C7249" s="867" t="s">
        <v>3031</v>
      </c>
      <c r="D7249" s="868" t="s">
        <v>9261</v>
      </c>
      <c r="E7249" s="870">
        <v>10000</v>
      </c>
      <c r="F7249" s="869" t="s">
        <v>13409</v>
      </c>
      <c r="G7249" s="868" t="s">
        <v>13408</v>
      </c>
      <c r="H7249" s="867" t="s">
        <v>7817</v>
      </c>
      <c r="I7249" s="867" t="s">
        <v>13407</v>
      </c>
      <c r="J7249" s="867" t="s">
        <v>8392</v>
      </c>
      <c r="K7249" s="866">
        <v>6</v>
      </c>
      <c r="L7249" s="866">
        <v>12</v>
      </c>
      <c r="M7249" s="865">
        <v>95944.89581950639</v>
      </c>
      <c r="N7249" s="866">
        <v>1</v>
      </c>
      <c r="O7249" s="866">
        <v>6</v>
      </c>
      <c r="P7249" s="865">
        <v>60882.9</v>
      </c>
    </row>
    <row r="7250" spans="1:16" ht="33.75" x14ac:dyDescent="0.25">
      <c r="A7250" s="867" t="s">
        <v>7760</v>
      </c>
      <c r="B7250" s="867" t="s">
        <v>3626</v>
      </c>
      <c r="C7250" s="867" t="s">
        <v>3031</v>
      </c>
      <c r="D7250" s="868" t="s">
        <v>12968</v>
      </c>
      <c r="E7250" s="870">
        <v>7500</v>
      </c>
      <c r="F7250" s="869" t="s">
        <v>13406</v>
      </c>
      <c r="G7250" s="868" t="s">
        <v>13405</v>
      </c>
      <c r="H7250" s="867" t="s">
        <v>7756</v>
      </c>
      <c r="I7250" s="867" t="s">
        <v>2725</v>
      </c>
      <c r="J7250" s="867" t="s">
        <v>7967</v>
      </c>
      <c r="K7250" s="866">
        <v>2</v>
      </c>
      <c r="L7250" s="866">
        <v>12</v>
      </c>
      <c r="M7250" s="865">
        <v>95944.89581950639</v>
      </c>
      <c r="N7250" s="866">
        <v>1</v>
      </c>
      <c r="O7250" s="866">
        <v>6</v>
      </c>
      <c r="P7250" s="865">
        <v>45882.9</v>
      </c>
    </row>
    <row r="7251" spans="1:16" ht="33.75" x14ac:dyDescent="0.25">
      <c r="A7251" s="867" t="s">
        <v>7760</v>
      </c>
      <c r="B7251" s="867" t="s">
        <v>3626</v>
      </c>
      <c r="C7251" s="867" t="s">
        <v>3031</v>
      </c>
      <c r="D7251" s="868" t="s">
        <v>6690</v>
      </c>
      <c r="E7251" s="870">
        <v>8000</v>
      </c>
      <c r="F7251" s="869" t="s">
        <v>13404</v>
      </c>
      <c r="G7251" s="868" t="s">
        <v>13403</v>
      </c>
      <c r="H7251" s="867" t="s">
        <v>7756</v>
      </c>
      <c r="I7251" s="867" t="s">
        <v>5061</v>
      </c>
      <c r="J7251" s="867" t="s">
        <v>8224</v>
      </c>
      <c r="K7251" s="866">
        <v>2</v>
      </c>
      <c r="L7251" s="866">
        <v>12</v>
      </c>
      <c r="M7251" s="865">
        <v>102341.22220747349</v>
      </c>
      <c r="N7251" s="866">
        <v>2</v>
      </c>
      <c r="O7251" s="866">
        <v>6</v>
      </c>
      <c r="P7251" s="865">
        <v>48882.9</v>
      </c>
    </row>
    <row r="7252" spans="1:16" ht="33.75" x14ac:dyDescent="0.25">
      <c r="A7252" s="867" t="s">
        <v>7760</v>
      </c>
      <c r="B7252" s="867" t="s">
        <v>3626</v>
      </c>
      <c r="C7252" s="867" t="s">
        <v>3031</v>
      </c>
      <c r="D7252" s="868" t="s">
        <v>9261</v>
      </c>
      <c r="E7252" s="870">
        <v>10000</v>
      </c>
      <c r="F7252" s="869" t="s">
        <v>13402</v>
      </c>
      <c r="G7252" s="868" t="s">
        <v>13401</v>
      </c>
      <c r="H7252" s="867" t="s">
        <v>7756</v>
      </c>
      <c r="I7252" s="867" t="s">
        <v>9202</v>
      </c>
      <c r="J7252" s="867" t="s">
        <v>7809</v>
      </c>
      <c r="K7252" s="866">
        <v>6</v>
      </c>
      <c r="L7252" s="866">
        <v>12</v>
      </c>
      <c r="M7252" s="865">
        <v>95944.89581950639</v>
      </c>
      <c r="N7252" s="866">
        <v>1</v>
      </c>
      <c r="O7252" s="866">
        <v>6</v>
      </c>
      <c r="P7252" s="865">
        <v>60882.9</v>
      </c>
    </row>
    <row r="7253" spans="1:16" ht="33.75" x14ac:dyDescent="0.25">
      <c r="A7253" s="867" t="s">
        <v>7760</v>
      </c>
      <c r="B7253" s="867" t="s">
        <v>3626</v>
      </c>
      <c r="C7253" s="867" t="s">
        <v>3031</v>
      </c>
      <c r="D7253" s="868" t="s">
        <v>8986</v>
      </c>
      <c r="E7253" s="870">
        <v>4200</v>
      </c>
      <c r="F7253" s="869" t="s">
        <v>13400</v>
      </c>
      <c r="G7253" s="868" t="s">
        <v>13399</v>
      </c>
      <c r="H7253" s="867" t="s">
        <v>7756</v>
      </c>
      <c r="I7253" s="867" t="s">
        <v>2892</v>
      </c>
      <c r="J7253" s="867" t="s">
        <v>7792</v>
      </c>
      <c r="K7253" s="866">
        <v>5</v>
      </c>
      <c r="L7253" s="866">
        <v>12</v>
      </c>
      <c r="M7253" s="865">
        <v>53729.141658923581</v>
      </c>
      <c r="N7253" s="866">
        <v>1</v>
      </c>
      <c r="O7253" s="866">
        <v>6</v>
      </c>
      <c r="P7253" s="865">
        <v>26082.9</v>
      </c>
    </row>
    <row r="7254" spans="1:16" ht="33.75" x14ac:dyDescent="0.25">
      <c r="A7254" s="867" t="s">
        <v>7760</v>
      </c>
      <c r="B7254" s="867" t="s">
        <v>3626</v>
      </c>
      <c r="C7254" s="867" t="s">
        <v>3031</v>
      </c>
      <c r="D7254" s="868" t="s">
        <v>8986</v>
      </c>
      <c r="E7254" s="870">
        <v>4200</v>
      </c>
      <c r="F7254" s="869" t="s">
        <v>13398</v>
      </c>
      <c r="G7254" s="868" t="s">
        <v>13397</v>
      </c>
      <c r="H7254" s="867" t="s">
        <v>7756</v>
      </c>
      <c r="I7254" s="867" t="s">
        <v>2892</v>
      </c>
      <c r="J7254" s="867" t="s">
        <v>8224</v>
      </c>
      <c r="K7254" s="866">
        <v>5</v>
      </c>
      <c r="L7254" s="866">
        <v>12</v>
      </c>
      <c r="M7254" s="865">
        <v>53729.141658923581</v>
      </c>
      <c r="N7254" s="866">
        <v>1</v>
      </c>
      <c r="O7254" s="866">
        <v>6</v>
      </c>
      <c r="P7254" s="865">
        <v>26082.9</v>
      </c>
    </row>
    <row r="7255" spans="1:16" ht="33.75" x14ac:dyDescent="0.25">
      <c r="A7255" s="867" t="s">
        <v>7760</v>
      </c>
      <c r="B7255" s="867" t="s">
        <v>3626</v>
      </c>
      <c r="C7255" s="867" t="s">
        <v>3031</v>
      </c>
      <c r="D7255" s="868" t="s">
        <v>8986</v>
      </c>
      <c r="E7255" s="870">
        <v>4200</v>
      </c>
      <c r="F7255" s="869" t="s">
        <v>13396</v>
      </c>
      <c r="G7255" s="868" t="s">
        <v>13395</v>
      </c>
      <c r="H7255" s="867" t="s">
        <v>7756</v>
      </c>
      <c r="I7255" s="867" t="s">
        <v>2892</v>
      </c>
      <c r="J7255" s="867" t="s">
        <v>7821</v>
      </c>
      <c r="K7255" s="866">
        <v>5</v>
      </c>
      <c r="L7255" s="866">
        <v>12</v>
      </c>
      <c r="M7255" s="865">
        <v>53729.141658923581</v>
      </c>
      <c r="N7255" s="866">
        <v>1</v>
      </c>
      <c r="O7255" s="866">
        <v>6</v>
      </c>
      <c r="P7255" s="865">
        <v>26082.9</v>
      </c>
    </row>
    <row r="7256" spans="1:16" ht="33.75" x14ac:dyDescent="0.25">
      <c r="A7256" s="867" t="s">
        <v>7760</v>
      </c>
      <c r="B7256" s="867" t="s">
        <v>3626</v>
      </c>
      <c r="C7256" s="867" t="s">
        <v>3031</v>
      </c>
      <c r="D7256" s="868" t="s">
        <v>7776</v>
      </c>
      <c r="E7256" s="870">
        <v>4200</v>
      </c>
      <c r="F7256" s="869" t="s">
        <v>13394</v>
      </c>
      <c r="G7256" s="868" t="s">
        <v>13393</v>
      </c>
      <c r="H7256" s="867" t="s">
        <v>7756</v>
      </c>
      <c r="I7256" s="867" t="s">
        <v>2892</v>
      </c>
      <c r="J7256" s="867" t="s">
        <v>7967</v>
      </c>
      <c r="K7256" s="866">
        <v>2</v>
      </c>
      <c r="L7256" s="866">
        <v>12</v>
      </c>
      <c r="M7256" s="865">
        <v>53729.141658923581</v>
      </c>
      <c r="N7256" s="866">
        <v>1</v>
      </c>
      <c r="O7256" s="866">
        <v>6</v>
      </c>
      <c r="P7256" s="865">
        <v>26082.9</v>
      </c>
    </row>
    <row r="7257" spans="1:16" ht="33.75" x14ac:dyDescent="0.25">
      <c r="A7257" s="867" t="s">
        <v>7760</v>
      </c>
      <c r="B7257" s="867" t="s">
        <v>3626</v>
      </c>
      <c r="C7257" s="867" t="s">
        <v>3031</v>
      </c>
      <c r="D7257" s="868" t="s">
        <v>8986</v>
      </c>
      <c r="E7257" s="870">
        <v>4200</v>
      </c>
      <c r="F7257" s="869" t="s">
        <v>13392</v>
      </c>
      <c r="G7257" s="868" t="s">
        <v>13391</v>
      </c>
      <c r="H7257" s="867" t="s">
        <v>7796</v>
      </c>
      <c r="I7257" s="867" t="s">
        <v>3871</v>
      </c>
      <c r="J7257" s="867" t="s">
        <v>7805</v>
      </c>
      <c r="K7257" s="866">
        <v>5</v>
      </c>
      <c r="L7257" s="866">
        <v>12</v>
      </c>
      <c r="M7257" s="865">
        <v>53729.141658923581</v>
      </c>
      <c r="N7257" s="866">
        <v>1</v>
      </c>
      <c r="O7257" s="866">
        <v>6</v>
      </c>
      <c r="P7257" s="865">
        <v>26082.9</v>
      </c>
    </row>
    <row r="7258" spans="1:16" ht="33.75" x14ac:dyDescent="0.25">
      <c r="A7258" s="867" t="s">
        <v>7760</v>
      </c>
      <c r="B7258" s="867" t="s">
        <v>3626</v>
      </c>
      <c r="C7258" s="867" t="s">
        <v>3031</v>
      </c>
      <c r="D7258" s="868" t="s">
        <v>8013</v>
      </c>
      <c r="E7258" s="870">
        <v>4200</v>
      </c>
      <c r="F7258" s="869" t="s">
        <v>13390</v>
      </c>
      <c r="G7258" s="868" t="s">
        <v>13389</v>
      </c>
      <c r="H7258" s="867" t="s">
        <v>7756</v>
      </c>
      <c r="I7258" s="867" t="s">
        <v>7822</v>
      </c>
      <c r="J7258" s="867" t="s">
        <v>7881</v>
      </c>
      <c r="K7258" s="866">
        <v>3</v>
      </c>
      <c r="L7258" s="866">
        <v>6</v>
      </c>
      <c r="M7258" s="865">
        <v>26864.570829461791</v>
      </c>
      <c r="N7258" s="866">
        <v>2</v>
      </c>
      <c r="O7258" s="866">
        <v>6</v>
      </c>
      <c r="P7258" s="865">
        <v>26082.9</v>
      </c>
    </row>
    <row r="7259" spans="1:16" ht="33.75" x14ac:dyDescent="0.25">
      <c r="A7259" s="867" t="s">
        <v>7760</v>
      </c>
      <c r="B7259" s="867" t="s">
        <v>3626</v>
      </c>
      <c r="C7259" s="867" t="s">
        <v>3031</v>
      </c>
      <c r="D7259" s="868" t="s">
        <v>8986</v>
      </c>
      <c r="E7259" s="870">
        <v>4200</v>
      </c>
      <c r="F7259" s="869" t="s">
        <v>13388</v>
      </c>
      <c r="G7259" s="868" t="s">
        <v>13387</v>
      </c>
      <c r="H7259" s="867" t="s">
        <v>7756</v>
      </c>
      <c r="I7259" s="867" t="s">
        <v>2892</v>
      </c>
      <c r="J7259" s="867" t="s">
        <v>7788</v>
      </c>
      <c r="K7259" s="866">
        <v>5</v>
      </c>
      <c r="L7259" s="866">
        <v>12</v>
      </c>
      <c r="M7259" s="865">
        <v>53729.141658923581</v>
      </c>
      <c r="N7259" s="866">
        <v>1</v>
      </c>
      <c r="O7259" s="866">
        <v>6</v>
      </c>
      <c r="P7259" s="865">
        <v>26082.9</v>
      </c>
    </row>
    <row r="7260" spans="1:16" ht="33.75" x14ac:dyDescent="0.25">
      <c r="A7260" s="867" t="s">
        <v>7760</v>
      </c>
      <c r="B7260" s="867" t="s">
        <v>3626</v>
      </c>
      <c r="C7260" s="867" t="s">
        <v>3031</v>
      </c>
      <c r="D7260" s="868" t="s">
        <v>7854</v>
      </c>
      <c r="E7260" s="870">
        <v>4200</v>
      </c>
      <c r="F7260" s="869" t="s">
        <v>13386</v>
      </c>
      <c r="G7260" s="868" t="s">
        <v>13385</v>
      </c>
      <c r="H7260" s="867" t="s">
        <v>7756</v>
      </c>
      <c r="I7260" s="867" t="s">
        <v>2892</v>
      </c>
      <c r="J7260" s="867" t="s">
        <v>8142</v>
      </c>
      <c r="K7260" s="866">
        <v>3</v>
      </c>
      <c r="L7260" s="866">
        <v>12</v>
      </c>
      <c r="M7260" s="865">
        <v>53729.141658923581</v>
      </c>
      <c r="N7260" s="866">
        <v>2</v>
      </c>
      <c r="O7260" s="866">
        <v>6</v>
      </c>
      <c r="P7260" s="865">
        <v>26082.9</v>
      </c>
    </row>
    <row r="7261" spans="1:16" ht="33.75" x14ac:dyDescent="0.25">
      <c r="A7261" s="867" t="s">
        <v>7760</v>
      </c>
      <c r="B7261" s="867" t="s">
        <v>3626</v>
      </c>
      <c r="C7261" s="867" t="s">
        <v>3031</v>
      </c>
      <c r="D7261" s="868" t="s">
        <v>8986</v>
      </c>
      <c r="E7261" s="870">
        <v>4200</v>
      </c>
      <c r="F7261" s="869" t="s">
        <v>13384</v>
      </c>
      <c r="G7261" s="868" t="s">
        <v>13383</v>
      </c>
      <c r="H7261" s="867" t="s">
        <v>7756</v>
      </c>
      <c r="I7261" s="867" t="s">
        <v>2892</v>
      </c>
      <c r="J7261" s="867" t="s">
        <v>7836</v>
      </c>
      <c r="K7261" s="866">
        <v>4</v>
      </c>
      <c r="L7261" s="866">
        <v>9</v>
      </c>
      <c r="M7261" s="865">
        <v>40296.856244192684</v>
      </c>
      <c r="N7261" s="866">
        <v>0</v>
      </c>
      <c r="O7261" s="866">
        <v>0</v>
      </c>
      <c r="P7261" s="865">
        <v>0</v>
      </c>
    </row>
    <row r="7262" spans="1:16" ht="33.75" x14ac:dyDescent="0.25">
      <c r="A7262" s="867" t="s">
        <v>7760</v>
      </c>
      <c r="B7262" s="867" t="s">
        <v>3626</v>
      </c>
      <c r="C7262" s="867" t="s">
        <v>3031</v>
      </c>
      <c r="D7262" s="868" t="s">
        <v>7768</v>
      </c>
      <c r="E7262" s="870">
        <v>4200</v>
      </c>
      <c r="F7262" s="869" t="s">
        <v>13382</v>
      </c>
      <c r="G7262" s="868" t="s">
        <v>13381</v>
      </c>
      <c r="H7262" s="867" t="s">
        <v>7796</v>
      </c>
      <c r="I7262" s="867" t="s">
        <v>2745</v>
      </c>
      <c r="J7262" s="867" t="s">
        <v>7773</v>
      </c>
      <c r="K7262" s="866">
        <v>2</v>
      </c>
      <c r="L7262" s="866">
        <v>5</v>
      </c>
      <c r="M7262" s="865">
        <v>22387.142357884826</v>
      </c>
      <c r="N7262" s="866">
        <v>2</v>
      </c>
      <c r="O7262" s="866">
        <v>6</v>
      </c>
      <c r="P7262" s="865">
        <v>26082.9</v>
      </c>
    </row>
    <row r="7263" spans="1:16" ht="33.75" x14ac:dyDescent="0.25">
      <c r="A7263" s="867" t="s">
        <v>7760</v>
      </c>
      <c r="B7263" s="867" t="s">
        <v>3626</v>
      </c>
      <c r="C7263" s="867" t="s">
        <v>3031</v>
      </c>
      <c r="D7263" s="868" t="s">
        <v>8986</v>
      </c>
      <c r="E7263" s="870">
        <v>4200</v>
      </c>
      <c r="F7263" s="869" t="s">
        <v>13380</v>
      </c>
      <c r="G7263" s="868" t="s">
        <v>13379</v>
      </c>
      <c r="H7263" s="867"/>
      <c r="I7263" s="867"/>
      <c r="J7263" s="867"/>
      <c r="K7263" s="866">
        <v>5</v>
      </c>
      <c r="L7263" s="866">
        <v>12</v>
      </c>
      <c r="M7263" s="865">
        <v>53729.141658923581</v>
      </c>
      <c r="N7263" s="866">
        <v>1</v>
      </c>
      <c r="O7263" s="866">
        <v>6</v>
      </c>
      <c r="P7263" s="865">
        <v>26082.9</v>
      </c>
    </row>
    <row r="7264" spans="1:16" ht="33.75" x14ac:dyDescent="0.25">
      <c r="A7264" s="867" t="s">
        <v>7760</v>
      </c>
      <c r="B7264" s="867" t="s">
        <v>3626</v>
      </c>
      <c r="C7264" s="867" t="s">
        <v>3031</v>
      </c>
      <c r="D7264" s="868" t="s">
        <v>8402</v>
      </c>
      <c r="E7264" s="870">
        <v>4200</v>
      </c>
      <c r="F7264" s="869" t="s">
        <v>13378</v>
      </c>
      <c r="G7264" s="868" t="s">
        <v>13377</v>
      </c>
      <c r="H7264" s="867" t="s">
        <v>7756</v>
      </c>
      <c r="I7264" s="867" t="s">
        <v>2892</v>
      </c>
      <c r="J7264" s="867" t="s">
        <v>7777</v>
      </c>
      <c r="K7264" s="866">
        <v>2</v>
      </c>
      <c r="L7264" s="866">
        <v>12</v>
      </c>
      <c r="M7264" s="865">
        <v>53729.141658923581</v>
      </c>
      <c r="N7264" s="866">
        <v>1</v>
      </c>
      <c r="O7264" s="866">
        <v>6</v>
      </c>
      <c r="P7264" s="865">
        <v>26082.9</v>
      </c>
    </row>
    <row r="7265" spans="1:16" ht="33.75" x14ac:dyDescent="0.25">
      <c r="A7265" s="867" t="s">
        <v>7760</v>
      </c>
      <c r="B7265" s="867" t="s">
        <v>3626</v>
      </c>
      <c r="C7265" s="867" t="s">
        <v>3031</v>
      </c>
      <c r="D7265" s="868" t="s">
        <v>8091</v>
      </c>
      <c r="E7265" s="870">
        <v>4200</v>
      </c>
      <c r="F7265" s="869" t="s">
        <v>13376</v>
      </c>
      <c r="G7265" s="868" t="s">
        <v>13375</v>
      </c>
      <c r="H7265" s="867" t="s">
        <v>7756</v>
      </c>
      <c r="I7265" s="867" t="s">
        <v>2892</v>
      </c>
      <c r="J7265" s="867" t="s">
        <v>7773</v>
      </c>
      <c r="K7265" s="866">
        <v>2</v>
      </c>
      <c r="L7265" s="866">
        <v>12</v>
      </c>
      <c r="M7265" s="865">
        <v>53729.141658923581</v>
      </c>
      <c r="N7265" s="866">
        <v>1</v>
      </c>
      <c r="O7265" s="866">
        <v>6</v>
      </c>
      <c r="P7265" s="865">
        <v>26082.9</v>
      </c>
    </row>
    <row r="7266" spans="1:16" ht="33.75" x14ac:dyDescent="0.25">
      <c r="A7266" s="867" t="s">
        <v>7760</v>
      </c>
      <c r="B7266" s="867" t="s">
        <v>3626</v>
      </c>
      <c r="C7266" s="867" t="s">
        <v>3031</v>
      </c>
      <c r="D7266" s="868" t="s">
        <v>8666</v>
      </c>
      <c r="E7266" s="870">
        <v>5500</v>
      </c>
      <c r="F7266" s="869" t="s">
        <v>13374</v>
      </c>
      <c r="G7266" s="868" t="s">
        <v>13373</v>
      </c>
      <c r="H7266" s="867" t="s">
        <v>7756</v>
      </c>
      <c r="I7266" s="867" t="s">
        <v>2676</v>
      </c>
      <c r="J7266" s="867" t="s">
        <v>7809</v>
      </c>
      <c r="K7266" s="866">
        <v>2</v>
      </c>
      <c r="L7266" s="866">
        <v>12</v>
      </c>
      <c r="M7266" s="865">
        <v>70359.590267638021</v>
      </c>
      <c r="N7266" s="866">
        <v>1</v>
      </c>
      <c r="O7266" s="866">
        <v>6</v>
      </c>
      <c r="P7266" s="865">
        <v>33882.9</v>
      </c>
    </row>
    <row r="7267" spans="1:16" ht="33.75" x14ac:dyDescent="0.25">
      <c r="A7267" s="867" t="s">
        <v>7760</v>
      </c>
      <c r="B7267" s="867" t="s">
        <v>3626</v>
      </c>
      <c r="C7267" s="867" t="s">
        <v>3031</v>
      </c>
      <c r="D7267" s="868" t="s">
        <v>7863</v>
      </c>
      <c r="E7267" s="870">
        <v>2500</v>
      </c>
      <c r="F7267" s="869" t="s">
        <v>13372</v>
      </c>
      <c r="G7267" s="868" t="s">
        <v>13371</v>
      </c>
      <c r="H7267" s="867" t="s">
        <v>7796</v>
      </c>
      <c r="I7267" s="867" t="s">
        <v>2745</v>
      </c>
      <c r="J7267" s="867" t="s">
        <v>7792</v>
      </c>
      <c r="K7267" s="866">
        <v>3</v>
      </c>
      <c r="L7267" s="866">
        <v>12</v>
      </c>
      <c r="M7267" s="865">
        <v>31981.631939835464</v>
      </c>
      <c r="N7267" s="866">
        <v>1</v>
      </c>
      <c r="O7267" s="866">
        <v>6</v>
      </c>
      <c r="P7267" s="865">
        <v>15882.9</v>
      </c>
    </row>
    <row r="7268" spans="1:16" ht="33.75" x14ac:dyDescent="0.25">
      <c r="A7268" s="867" t="s">
        <v>7760</v>
      </c>
      <c r="B7268" s="867" t="s">
        <v>3626</v>
      </c>
      <c r="C7268" s="867" t="s">
        <v>3031</v>
      </c>
      <c r="D7268" s="868" t="s">
        <v>7863</v>
      </c>
      <c r="E7268" s="870">
        <v>2500</v>
      </c>
      <c r="F7268" s="869" t="s">
        <v>13370</v>
      </c>
      <c r="G7268" s="868" t="s">
        <v>13369</v>
      </c>
      <c r="H7268" s="867" t="s">
        <v>2751</v>
      </c>
      <c r="I7268" s="867" t="s">
        <v>2741</v>
      </c>
      <c r="J7268" s="867" t="s">
        <v>7949</v>
      </c>
      <c r="K7268" s="866">
        <v>3</v>
      </c>
      <c r="L7268" s="866">
        <v>12</v>
      </c>
      <c r="M7268" s="865">
        <v>31981.631939835464</v>
      </c>
      <c r="N7268" s="866">
        <v>1</v>
      </c>
      <c r="O7268" s="866">
        <v>6</v>
      </c>
      <c r="P7268" s="865">
        <v>15882.9</v>
      </c>
    </row>
    <row r="7269" spans="1:16" ht="33.75" x14ac:dyDescent="0.25">
      <c r="A7269" s="867" t="s">
        <v>7760</v>
      </c>
      <c r="B7269" s="867" t="s">
        <v>3626</v>
      </c>
      <c r="C7269" s="867" t="s">
        <v>3031</v>
      </c>
      <c r="D7269" s="868" t="s">
        <v>7768</v>
      </c>
      <c r="E7269" s="870">
        <v>4200</v>
      </c>
      <c r="F7269" s="869" t="s">
        <v>13368</v>
      </c>
      <c r="G7269" s="868" t="s">
        <v>13367</v>
      </c>
      <c r="H7269" s="867"/>
      <c r="I7269" s="867"/>
      <c r="J7269" s="867"/>
      <c r="K7269" s="866">
        <v>1</v>
      </c>
      <c r="L7269" s="866">
        <v>3</v>
      </c>
      <c r="M7269" s="865">
        <v>13432.285414730895</v>
      </c>
      <c r="N7269" s="866">
        <v>0</v>
      </c>
      <c r="O7269" s="866">
        <v>0</v>
      </c>
      <c r="P7269" s="865">
        <v>0</v>
      </c>
    </row>
    <row r="7270" spans="1:16" ht="33.75" x14ac:dyDescent="0.25">
      <c r="A7270" s="867" t="s">
        <v>7760</v>
      </c>
      <c r="B7270" s="867" t="s">
        <v>3626</v>
      </c>
      <c r="C7270" s="867" t="s">
        <v>3031</v>
      </c>
      <c r="D7270" s="868" t="s">
        <v>7863</v>
      </c>
      <c r="E7270" s="870">
        <v>2500</v>
      </c>
      <c r="F7270" s="869" t="s">
        <v>13366</v>
      </c>
      <c r="G7270" s="868" t="s">
        <v>13365</v>
      </c>
      <c r="H7270" s="867" t="s">
        <v>2751</v>
      </c>
      <c r="I7270" s="867" t="s">
        <v>2676</v>
      </c>
      <c r="J7270" s="867" t="s">
        <v>11377</v>
      </c>
      <c r="K7270" s="866">
        <v>3</v>
      </c>
      <c r="L7270" s="866">
        <v>12</v>
      </c>
      <c r="M7270" s="865">
        <v>31981.631939835464</v>
      </c>
      <c r="N7270" s="866">
        <v>1</v>
      </c>
      <c r="O7270" s="866">
        <v>6</v>
      </c>
      <c r="P7270" s="865">
        <v>15882.9</v>
      </c>
    </row>
    <row r="7271" spans="1:16" ht="33.75" x14ac:dyDescent="0.25">
      <c r="A7271" s="867" t="s">
        <v>7760</v>
      </c>
      <c r="B7271" s="867" t="s">
        <v>3626</v>
      </c>
      <c r="C7271" s="867" t="s">
        <v>3031</v>
      </c>
      <c r="D7271" s="868" t="s">
        <v>8986</v>
      </c>
      <c r="E7271" s="870">
        <v>4200</v>
      </c>
      <c r="F7271" s="869" t="s">
        <v>13364</v>
      </c>
      <c r="G7271" s="868" t="s">
        <v>13363</v>
      </c>
      <c r="H7271" s="867" t="s">
        <v>7756</v>
      </c>
      <c r="I7271" s="867" t="s">
        <v>2892</v>
      </c>
      <c r="J7271" s="867" t="s">
        <v>7792</v>
      </c>
      <c r="K7271" s="866">
        <v>5</v>
      </c>
      <c r="L7271" s="866">
        <v>12</v>
      </c>
      <c r="M7271" s="865">
        <v>53729.141658923581</v>
      </c>
      <c r="N7271" s="866">
        <v>1</v>
      </c>
      <c r="O7271" s="866">
        <v>6</v>
      </c>
      <c r="P7271" s="865">
        <v>26082.9</v>
      </c>
    </row>
    <row r="7272" spans="1:16" ht="33.75" x14ac:dyDescent="0.25">
      <c r="A7272" s="867" t="s">
        <v>7760</v>
      </c>
      <c r="B7272" s="867" t="s">
        <v>3626</v>
      </c>
      <c r="C7272" s="867" t="s">
        <v>3031</v>
      </c>
      <c r="D7272" s="868" t="s">
        <v>7863</v>
      </c>
      <c r="E7272" s="870">
        <v>2500</v>
      </c>
      <c r="F7272" s="869" t="s">
        <v>13362</v>
      </c>
      <c r="G7272" s="868" t="s">
        <v>13361</v>
      </c>
      <c r="H7272" s="867" t="s">
        <v>2751</v>
      </c>
      <c r="I7272" s="867" t="s">
        <v>2741</v>
      </c>
      <c r="J7272" s="867" t="s">
        <v>13360</v>
      </c>
      <c r="K7272" s="866">
        <v>3</v>
      </c>
      <c r="L7272" s="866">
        <v>12</v>
      </c>
      <c r="M7272" s="865">
        <v>31981.631939835464</v>
      </c>
      <c r="N7272" s="866">
        <v>1</v>
      </c>
      <c r="O7272" s="866">
        <v>6</v>
      </c>
      <c r="P7272" s="865">
        <v>15882.9</v>
      </c>
    </row>
    <row r="7273" spans="1:16" ht="33.75" x14ac:dyDescent="0.25">
      <c r="A7273" s="867" t="s">
        <v>7760</v>
      </c>
      <c r="B7273" s="867" t="s">
        <v>3626</v>
      </c>
      <c r="C7273" s="867" t="s">
        <v>3031</v>
      </c>
      <c r="D7273" s="868" t="s">
        <v>7776</v>
      </c>
      <c r="E7273" s="870">
        <v>4200</v>
      </c>
      <c r="F7273" s="869" t="s">
        <v>13359</v>
      </c>
      <c r="G7273" s="868" t="s">
        <v>13358</v>
      </c>
      <c r="H7273" s="867" t="s">
        <v>7796</v>
      </c>
      <c r="I7273" s="867" t="s">
        <v>2704</v>
      </c>
      <c r="J7273" s="867" t="s">
        <v>7777</v>
      </c>
      <c r="K7273" s="866">
        <v>3</v>
      </c>
      <c r="L7273" s="866">
        <v>12</v>
      </c>
      <c r="M7273" s="865">
        <v>53729.141658923581</v>
      </c>
      <c r="N7273" s="866">
        <v>2</v>
      </c>
      <c r="O7273" s="866">
        <v>6</v>
      </c>
      <c r="P7273" s="865">
        <v>26082.9</v>
      </c>
    </row>
    <row r="7274" spans="1:16" ht="33.75" x14ac:dyDescent="0.25">
      <c r="A7274" s="867" t="s">
        <v>7760</v>
      </c>
      <c r="B7274" s="867" t="s">
        <v>3626</v>
      </c>
      <c r="C7274" s="867" t="s">
        <v>3031</v>
      </c>
      <c r="D7274" s="868" t="s">
        <v>7776</v>
      </c>
      <c r="E7274" s="870">
        <v>4200</v>
      </c>
      <c r="F7274" s="869" t="s">
        <v>13357</v>
      </c>
      <c r="G7274" s="868" t="s">
        <v>13356</v>
      </c>
      <c r="H7274" s="867" t="s">
        <v>7796</v>
      </c>
      <c r="I7274" s="867" t="s">
        <v>2745</v>
      </c>
      <c r="J7274" s="867" t="s">
        <v>7792</v>
      </c>
      <c r="K7274" s="866">
        <v>2</v>
      </c>
      <c r="L7274" s="866">
        <v>12</v>
      </c>
      <c r="M7274" s="865">
        <v>53729.141658923581</v>
      </c>
      <c r="N7274" s="866">
        <v>1</v>
      </c>
      <c r="O7274" s="866">
        <v>6</v>
      </c>
      <c r="P7274" s="865">
        <v>26082.9</v>
      </c>
    </row>
    <row r="7275" spans="1:16" ht="33.75" x14ac:dyDescent="0.25">
      <c r="A7275" s="867" t="s">
        <v>7760</v>
      </c>
      <c r="B7275" s="867" t="s">
        <v>3626</v>
      </c>
      <c r="C7275" s="867" t="s">
        <v>3031</v>
      </c>
      <c r="D7275" s="868" t="s">
        <v>7863</v>
      </c>
      <c r="E7275" s="870">
        <v>2500</v>
      </c>
      <c r="F7275" s="869" t="s">
        <v>13355</v>
      </c>
      <c r="G7275" s="868" t="s">
        <v>13354</v>
      </c>
      <c r="H7275" s="867" t="s">
        <v>2751</v>
      </c>
      <c r="I7275" s="867" t="s">
        <v>2741</v>
      </c>
      <c r="J7275" s="867" t="s">
        <v>11492</v>
      </c>
      <c r="K7275" s="866">
        <v>3</v>
      </c>
      <c r="L7275" s="866">
        <v>12</v>
      </c>
      <c r="M7275" s="865">
        <v>31981.631939835464</v>
      </c>
      <c r="N7275" s="866">
        <v>1</v>
      </c>
      <c r="O7275" s="866">
        <v>6</v>
      </c>
      <c r="P7275" s="865">
        <v>15882.9</v>
      </c>
    </row>
    <row r="7276" spans="1:16" ht="33.75" x14ac:dyDescent="0.25">
      <c r="A7276" s="867" t="s">
        <v>7760</v>
      </c>
      <c r="B7276" s="867" t="s">
        <v>3626</v>
      </c>
      <c r="C7276" s="867" t="s">
        <v>3031</v>
      </c>
      <c r="D7276" s="868" t="s">
        <v>1876</v>
      </c>
      <c r="E7276" s="870">
        <v>2200</v>
      </c>
      <c r="F7276" s="869" t="s">
        <v>13353</v>
      </c>
      <c r="G7276" s="868" t="s">
        <v>13352</v>
      </c>
      <c r="H7276" s="867" t="s">
        <v>2751</v>
      </c>
      <c r="I7276" s="867" t="s">
        <v>2786</v>
      </c>
      <c r="J7276" s="867" t="s">
        <v>8894</v>
      </c>
      <c r="K7276" s="866">
        <v>4</v>
      </c>
      <c r="L7276" s="866">
        <v>7</v>
      </c>
      <c r="M7276" s="865">
        <v>16417.237729115539</v>
      </c>
      <c r="N7276" s="866">
        <v>2</v>
      </c>
      <c r="O7276" s="866">
        <v>6</v>
      </c>
      <c r="P7276" s="865">
        <v>14082.9</v>
      </c>
    </row>
    <row r="7277" spans="1:16" ht="33.75" x14ac:dyDescent="0.25">
      <c r="A7277" s="867" t="s">
        <v>7760</v>
      </c>
      <c r="B7277" s="867" t="s">
        <v>3626</v>
      </c>
      <c r="C7277" s="867" t="s">
        <v>3031</v>
      </c>
      <c r="D7277" s="868" t="s">
        <v>7776</v>
      </c>
      <c r="E7277" s="870">
        <v>4200</v>
      </c>
      <c r="F7277" s="869" t="s">
        <v>13351</v>
      </c>
      <c r="G7277" s="868" t="s">
        <v>13350</v>
      </c>
      <c r="H7277" s="867" t="s">
        <v>7796</v>
      </c>
      <c r="I7277" s="867" t="s">
        <v>2745</v>
      </c>
      <c r="J7277" s="867" t="s">
        <v>7792</v>
      </c>
      <c r="K7277" s="866">
        <v>3</v>
      </c>
      <c r="L7277" s="866">
        <v>12</v>
      </c>
      <c r="M7277" s="865">
        <v>53729.141658923581</v>
      </c>
      <c r="N7277" s="866">
        <v>1</v>
      </c>
      <c r="O7277" s="866">
        <v>6</v>
      </c>
      <c r="P7277" s="865">
        <v>26082.9</v>
      </c>
    </row>
    <row r="7278" spans="1:16" ht="33.75" x14ac:dyDescent="0.25">
      <c r="A7278" s="867" t="s">
        <v>7760</v>
      </c>
      <c r="B7278" s="867" t="s">
        <v>3626</v>
      </c>
      <c r="C7278" s="867" t="s">
        <v>3031</v>
      </c>
      <c r="D7278" s="868" t="s">
        <v>7871</v>
      </c>
      <c r="E7278" s="870">
        <v>4200</v>
      </c>
      <c r="F7278" s="869" t="s">
        <v>13349</v>
      </c>
      <c r="G7278" s="868" t="s">
        <v>13348</v>
      </c>
      <c r="H7278" s="867" t="s">
        <v>7756</v>
      </c>
      <c r="I7278" s="867" t="s">
        <v>2892</v>
      </c>
      <c r="J7278" s="867" t="s">
        <v>9500</v>
      </c>
      <c r="K7278" s="866">
        <v>4</v>
      </c>
      <c r="L7278" s="866">
        <v>12</v>
      </c>
      <c r="M7278" s="865">
        <v>53729.141658923581</v>
      </c>
      <c r="N7278" s="866">
        <v>2</v>
      </c>
      <c r="O7278" s="866">
        <v>4</v>
      </c>
      <c r="P7278" s="865">
        <v>17388.599999999999</v>
      </c>
    </row>
    <row r="7279" spans="1:16" ht="33.75" x14ac:dyDescent="0.25">
      <c r="A7279" s="867" t="s">
        <v>7760</v>
      </c>
      <c r="B7279" s="867" t="s">
        <v>3626</v>
      </c>
      <c r="C7279" s="867" t="s">
        <v>3031</v>
      </c>
      <c r="D7279" s="868" t="s">
        <v>7863</v>
      </c>
      <c r="E7279" s="870">
        <v>2500</v>
      </c>
      <c r="F7279" s="869" t="s">
        <v>13347</v>
      </c>
      <c r="G7279" s="868" t="s">
        <v>13346</v>
      </c>
      <c r="H7279" s="867" t="s">
        <v>2751</v>
      </c>
      <c r="I7279" s="867" t="s">
        <v>2741</v>
      </c>
      <c r="J7279" s="867" t="s">
        <v>12098</v>
      </c>
      <c r="K7279" s="866">
        <v>3</v>
      </c>
      <c r="L7279" s="866">
        <v>12</v>
      </c>
      <c r="M7279" s="865">
        <v>31981.631939835464</v>
      </c>
      <c r="N7279" s="866">
        <v>1</v>
      </c>
      <c r="O7279" s="866">
        <v>6</v>
      </c>
      <c r="P7279" s="865">
        <v>15882.9</v>
      </c>
    </row>
    <row r="7280" spans="1:16" ht="33.75" x14ac:dyDescent="0.25">
      <c r="A7280" s="867" t="s">
        <v>7760</v>
      </c>
      <c r="B7280" s="867" t="s">
        <v>3626</v>
      </c>
      <c r="C7280" s="867" t="s">
        <v>3031</v>
      </c>
      <c r="D7280" s="868" t="s">
        <v>7776</v>
      </c>
      <c r="E7280" s="870">
        <v>4200</v>
      </c>
      <c r="F7280" s="869" t="s">
        <v>13345</v>
      </c>
      <c r="G7280" s="868" t="s">
        <v>13344</v>
      </c>
      <c r="H7280" s="867" t="s">
        <v>7796</v>
      </c>
      <c r="I7280" s="867" t="s">
        <v>2756</v>
      </c>
      <c r="J7280" s="867" t="s">
        <v>7792</v>
      </c>
      <c r="K7280" s="866">
        <v>3</v>
      </c>
      <c r="L7280" s="866">
        <v>12</v>
      </c>
      <c r="M7280" s="865">
        <v>53729.141658923581</v>
      </c>
      <c r="N7280" s="866">
        <v>1</v>
      </c>
      <c r="O7280" s="866">
        <v>6</v>
      </c>
      <c r="P7280" s="865">
        <v>26082.9</v>
      </c>
    </row>
    <row r="7281" spans="1:16" ht="33.75" x14ac:dyDescent="0.25">
      <c r="A7281" s="867" t="s">
        <v>7760</v>
      </c>
      <c r="B7281" s="867" t="s">
        <v>3626</v>
      </c>
      <c r="C7281" s="867" t="s">
        <v>3031</v>
      </c>
      <c r="D7281" s="868" t="s">
        <v>7863</v>
      </c>
      <c r="E7281" s="870">
        <v>2500</v>
      </c>
      <c r="F7281" s="869" t="s">
        <v>13343</v>
      </c>
      <c r="G7281" s="868" t="s">
        <v>13342</v>
      </c>
      <c r="H7281" s="867" t="s">
        <v>7796</v>
      </c>
      <c r="I7281" s="867" t="s">
        <v>2756</v>
      </c>
      <c r="J7281" s="867" t="s">
        <v>7792</v>
      </c>
      <c r="K7281" s="866">
        <v>3</v>
      </c>
      <c r="L7281" s="866">
        <v>12</v>
      </c>
      <c r="M7281" s="865">
        <v>31981.631939835464</v>
      </c>
      <c r="N7281" s="866">
        <v>1</v>
      </c>
      <c r="O7281" s="866">
        <v>6</v>
      </c>
      <c r="P7281" s="865">
        <v>15882.9</v>
      </c>
    </row>
    <row r="7282" spans="1:16" ht="33.75" x14ac:dyDescent="0.25">
      <c r="A7282" s="867" t="s">
        <v>7760</v>
      </c>
      <c r="B7282" s="867" t="s">
        <v>3626</v>
      </c>
      <c r="C7282" s="867" t="s">
        <v>3031</v>
      </c>
      <c r="D7282" s="868" t="s">
        <v>7863</v>
      </c>
      <c r="E7282" s="870">
        <v>2500</v>
      </c>
      <c r="F7282" s="869" t="s">
        <v>13341</v>
      </c>
      <c r="G7282" s="868" t="s">
        <v>13340</v>
      </c>
      <c r="H7282" s="867" t="s">
        <v>2751</v>
      </c>
      <c r="I7282" s="867" t="s">
        <v>2741</v>
      </c>
      <c r="J7282" s="867" t="s">
        <v>13339</v>
      </c>
      <c r="K7282" s="866">
        <v>3</v>
      </c>
      <c r="L7282" s="866">
        <v>12</v>
      </c>
      <c r="M7282" s="865">
        <v>31981.631939835464</v>
      </c>
      <c r="N7282" s="866">
        <v>2</v>
      </c>
      <c r="O7282" s="866">
        <v>6</v>
      </c>
      <c r="P7282" s="865">
        <v>15882.9</v>
      </c>
    </row>
    <row r="7283" spans="1:16" ht="33.75" x14ac:dyDescent="0.25">
      <c r="A7283" s="867" t="s">
        <v>7760</v>
      </c>
      <c r="B7283" s="867" t="s">
        <v>3626</v>
      </c>
      <c r="C7283" s="867" t="s">
        <v>3031</v>
      </c>
      <c r="D7283" s="868" t="s">
        <v>7863</v>
      </c>
      <c r="E7283" s="870">
        <v>2500</v>
      </c>
      <c r="F7283" s="869" t="s">
        <v>13338</v>
      </c>
      <c r="G7283" s="868" t="s">
        <v>13337</v>
      </c>
      <c r="H7283" s="867" t="s">
        <v>2751</v>
      </c>
      <c r="I7283" s="867" t="s">
        <v>2745</v>
      </c>
      <c r="J7283" s="867" t="s">
        <v>12098</v>
      </c>
      <c r="K7283" s="866">
        <v>3</v>
      </c>
      <c r="L7283" s="866">
        <v>12</v>
      </c>
      <c r="M7283" s="865">
        <v>31981.631939835464</v>
      </c>
      <c r="N7283" s="866">
        <v>2</v>
      </c>
      <c r="O7283" s="866">
        <v>6</v>
      </c>
      <c r="P7283" s="865">
        <v>15882.9</v>
      </c>
    </row>
    <row r="7284" spans="1:16" ht="33.75" x14ac:dyDescent="0.25">
      <c r="A7284" s="867" t="s">
        <v>7760</v>
      </c>
      <c r="B7284" s="867" t="s">
        <v>3626</v>
      </c>
      <c r="C7284" s="867" t="s">
        <v>3031</v>
      </c>
      <c r="D7284" s="868" t="s">
        <v>11195</v>
      </c>
      <c r="E7284" s="870">
        <v>5500</v>
      </c>
      <c r="F7284" s="869" t="s">
        <v>13336</v>
      </c>
      <c r="G7284" s="868" t="s">
        <v>13335</v>
      </c>
      <c r="H7284" s="867" t="s">
        <v>7756</v>
      </c>
      <c r="I7284" s="867" t="s">
        <v>2786</v>
      </c>
      <c r="J7284" s="867" t="s">
        <v>8859</v>
      </c>
      <c r="K7284" s="866">
        <v>2</v>
      </c>
      <c r="L7284" s="866">
        <v>12</v>
      </c>
      <c r="M7284" s="865">
        <v>70359.590267638021</v>
      </c>
      <c r="N7284" s="866">
        <v>1</v>
      </c>
      <c r="O7284" s="866">
        <v>6</v>
      </c>
      <c r="P7284" s="865">
        <v>33882.9</v>
      </c>
    </row>
    <row r="7285" spans="1:16" ht="33.75" x14ac:dyDescent="0.25">
      <c r="A7285" s="867" t="s">
        <v>7760</v>
      </c>
      <c r="B7285" s="867" t="s">
        <v>3626</v>
      </c>
      <c r="C7285" s="867" t="s">
        <v>3031</v>
      </c>
      <c r="D7285" s="868" t="s">
        <v>7863</v>
      </c>
      <c r="E7285" s="870">
        <v>2500</v>
      </c>
      <c r="F7285" s="869" t="s">
        <v>13334</v>
      </c>
      <c r="G7285" s="868" t="s">
        <v>13333</v>
      </c>
      <c r="H7285" s="867" t="s">
        <v>2751</v>
      </c>
      <c r="I7285" s="867" t="s">
        <v>2786</v>
      </c>
      <c r="J7285" s="867" t="s">
        <v>11377</v>
      </c>
      <c r="K7285" s="866">
        <v>3</v>
      </c>
      <c r="L7285" s="866">
        <v>12</v>
      </c>
      <c r="M7285" s="865">
        <v>31981.631939835464</v>
      </c>
      <c r="N7285" s="866">
        <v>1</v>
      </c>
      <c r="O7285" s="866">
        <v>6</v>
      </c>
      <c r="P7285" s="865">
        <v>15882.9</v>
      </c>
    </row>
    <row r="7286" spans="1:16" ht="33.75" x14ac:dyDescent="0.25">
      <c r="A7286" s="867" t="s">
        <v>7760</v>
      </c>
      <c r="B7286" s="867" t="s">
        <v>3626</v>
      </c>
      <c r="C7286" s="867" t="s">
        <v>3031</v>
      </c>
      <c r="D7286" s="868" t="s">
        <v>7863</v>
      </c>
      <c r="E7286" s="870">
        <v>2500</v>
      </c>
      <c r="F7286" s="869" t="s">
        <v>13332</v>
      </c>
      <c r="G7286" s="868" t="s">
        <v>13331</v>
      </c>
      <c r="H7286" s="867" t="s">
        <v>2751</v>
      </c>
      <c r="I7286" s="867" t="s">
        <v>2745</v>
      </c>
      <c r="J7286" s="867" t="s">
        <v>12609</v>
      </c>
      <c r="K7286" s="866">
        <v>3</v>
      </c>
      <c r="L7286" s="866">
        <v>12</v>
      </c>
      <c r="M7286" s="865">
        <v>31981.631939835464</v>
      </c>
      <c r="N7286" s="866">
        <v>4</v>
      </c>
      <c r="O7286" s="866">
        <v>6</v>
      </c>
      <c r="P7286" s="865">
        <v>15882.9</v>
      </c>
    </row>
    <row r="7287" spans="1:16" x14ac:dyDescent="0.25">
      <c r="A7287" s="1772" t="s">
        <v>2848</v>
      </c>
      <c r="B7287" s="1772"/>
      <c r="C7287" s="1772"/>
      <c r="D7287" s="1772"/>
      <c r="E7287" s="1772"/>
      <c r="F7287" s="1772" t="s">
        <v>378</v>
      </c>
      <c r="G7287" s="1772"/>
      <c r="H7287" s="1772"/>
      <c r="I7287" s="1772"/>
      <c r="J7287" s="1772"/>
      <c r="K7287" s="1771" t="s">
        <v>2847</v>
      </c>
      <c r="L7287" s="1771"/>
      <c r="M7287" s="1771"/>
      <c r="N7287" s="1771" t="s">
        <v>2846</v>
      </c>
      <c r="O7287" s="1771"/>
      <c r="P7287" s="1771"/>
    </row>
    <row r="7288" spans="1:16" ht="79.5" customHeight="1" x14ac:dyDescent="0.25">
      <c r="A7288" s="1535" t="s">
        <v>2845</v>
      </c>
      <c r="B7288" s="1535" t="s">
        <v>5</v>
      </c>
      <c r="C7288" s="1535" t="s">
        <v>2844</v>
      </c>
      <c r="D7288" s="1535" t="s">
        <v>2843</v>
      </c>
      <c r="E7288" s="1536" t="s">
        <v>2842</v>
      </c>
      <c r="F7288" s="1537" t="s">
        <v>2841</v>
      </c>
      <c r="G7288" s="1540" t="s">
        <v>2840</v>
      </c>
      <c r="H7288" s="1535" t="s">
        <v>2839</v>
      </c>
      <c r="I7288" s="1535" t="s">
        <v>2838</v>
      </c>
      <c r="J7288" s="1535" t="s">
        <v>2837</v>
      </c>
      <c r="K7288" s="1538" t="s">
        <v>2836</v>
      </c>
      <c r="L7288" s="1538" t="s">
        <v>2835</v>
      </c>
      <c r="M7288" s="1539" t="s">
        <v>2834</v>
      </c>
      <c r="N7288" s="1538" t="s">
        <v>2836</v>
      </c>
      <c r="O7288" s="1538" t="s">
        <v>2835</v>
      </c>
      <c r="P7288" s="1539" t="s">
        <v>2834</v>
      </c>
    </row>
    <row r="7289" spans="1:16" ht="33.75" x14ac:dyDescent="0.25">
      <c r="A7289" s="867" t="s">
        <v>7760</v>
      </c>
      <c r="B7289" s="867" t="s">
        <v>3626</v>
      </c>
      <c r="C7289" s="867" t="s">
        <v>3031</v>
      </c>
      <c r="D7289" s="868" t="s">
        <v>7863</v>
      </c>
      <c r="E7289" s="870">
        <v>2500</v>
      </c>
      <c r="F7289" s="869" t="s">
        <v>13330</v>
      </c>
      <c r="G7289" s="868" t="s">
        <v>13329</v>
      </c>
      <c r="H7289" s="867" t="s">
        <v>2751</v>
      </c>
      <c r="I7289" s="867" t="s">
        <v>2741</v>
      </c>
      <c r="J7289" s="867" t="s">
        <v>13328</v>
      </c>
      <c r="K7289" s="866">
        <v>3</v>
      </c>
      <c r="L7289" s="866">
        <v>12</v>
      </c>
      <c r="M7289" s="865">
        <v>31981.631939835464</v>
      </c>
      <c r="N7289" s="866">
        <v>3</v>
      </c>
      <c r="O7289" s="866">
        <v>6</v>
      </c>
      <c r="P7289" s="865">
        <v>15882.9</v>
      </c>
    </row>
    <row r="7290" spans="1:16" ht="33.75" x14ac:dyDescent="0.25">
      <c r="A7290" s="867" t="s">
        <v>7760</v>
      </c>
      <c r="B7290" s="867" t="s">
        <v>3626</v>
      </c>
      <c r="C7290" s="867" t="s">
        <v>3031</v>
      </c>
      <c r="D7290" s="868" t="s">
        <v>13327</v>
      </c>
      <c r="E7290" s="870">
        <v>4200</v>
      </c>
      <c r="F7290" s="869" t="s">
        <v>13326</v>
      </c>
      <c r="G7290" s="868" t="s">
        <v>13325</v>
      </c>
      <c r="H7290" s="867" t="s">
        <v>7796</v>
      </c>
      <c r="I7290" s="867" t="s">
        <v>2737</v>
      </c>
      <c r="J7290" s="867" t="s">
        <v>12078</v>
      </c>
      <c r="K7290" s="866">
        <v>4</v>
      </c>
      <c r="L7290" s="866">
        <v>12</v>
      </c>
      <c r="M7290" s="865">
        <v>53729.141658923581</v>
      </c>
      <c r="N7290" s="866">
        <v>3</v>
      </c>
      <c r="O7290" s="866">
        <v>6</v>
      </c>
      <c r="P7290" s="865">
        <v>26082.9</v>
      </c>
    </row>
    <row r="7291" spans="1:16" ht="33.75" x14ac:dyDescent="0.25">
      <c r="A7291" s="867" t="s">
        <v>7760</v>
      </c>
      <c r="B7291" s="867" t="s">
        <v>3626</v>
      </c>
      <c r="C7291" s="867" t="s">
        <v>3031</v>
      </c>
      <c r="D7291" s="868" t="s">
        <v>8195</v>
      </c>
      <c r="E7291" s="870">
        <v>4200</v>
      </c>
      <c r="F7291" s="869" t="s">
        <v>13324</v>
      </c>
      <c r="G7291" s="868" t="s">
        <v>13323</v>
      </c>
      <c r="H7291" s="867" t="s">
        <v>7756</v>
      </c>
      <c r="I7291" s="867" t="s">
        <v>2676</v>
      </c>
      <c r="J7291" s="867" t="s">
        <v>7844</v>
      </c>
      <c r="K7291" s="866">
        <v>2</v>
      </c>
      <c r="L7291" s="866">
        <v>12</v>
      </c>
      <c r="M7291" s="865">
        <v>53729.141658923581</v>
      </c>
      <c r="N7291" s="866">
        <v>2</v>
      </c>
      <c r="O7291" s="866">
        <v>6</v>
      </c>
      <c r="P7291" s="865">
        <v>26082.9</v>
      </c>
    </row>
    <row r="7292" spans="1:16" ht="33.75" x14ac:dyDescent="0.25">
      <c r="A7292" s="867" t="s">
        <v>7760</v>
      </c>
      <c r="B7292" s="867" t="s">
        <v>3626</v>
      </c>
      <c r="C7292" s="867" t="s">
        <v>3031</v>
      </c>
      <c r="D7292" s="868" t="s">
        <v>8091</v>
      </c>
      <c r="E7292" s="870">
        <v>4200</v>
      </c>
      <c r="F7292" s="869" t="s">
        <v>13322</v>
      </c>
      <c r="G7292" s="868" t="s">
        <v>13321</v>
      </c>
      <c r="H7292" s="867" t="s">
        <v>7756</v>
      </c>
      <c r="I7292" s="867" t="s">
        <v>2892</v>
      </c>
      <c r="J7292" s="867" t="s">
        <v>7927</v>
      </c>
      <c r="K7292" s="866">
        <v>5</v>
      </c>
      <c r="L7292" s="866">
        <v>12</v>
      </c>
      <c r="M7292" s="865">
        <v>53729.141658923581</v>
      </c>
      <c r="N7292" s="866">
        <v>1</v>
      </c>
      <c r="O7292" s="866">
        <v>6</v>
      </c>
      <c r="P7292" s="865">
        <v>26082.9</v>
      </c>
    </row>
    <row r="7293" spans="1:16" ht="33.75" x14ac:dyDescent="0.25">
      <c r="A7293" s="867" t="s">
        <v>7760</v>
      </c>
      <c r="B7293" s="867" t="s">
        <v>3626</v>
      </c>
      <c r="C7293" s="867" t="s">
        <v>3031</v>
      </c>
      <c r="D7293" s="868" t="s">
        <v>7930</v>
      </c>
      <c r="E7293" s="870">
        <v>4200</v>
      </c>
      <c r="F7293" s="869" t="s">
        <v>13320</v>
      </c>
      <c r="G7293" s="868" t="s">
        <v>13319</v>
      </c>
      <c r="H7293" s="867" t="s">
        <v>7756</v>
      </c>
      <c r="I7293" s="867" t="s">
        <v>2892</v>
      </c>
      <c r="J7293" s="867" t="s">
        <v>7927</v>
      </c>
      <c r="K7293" s="866">
        <v>3</v>
      </c>
      <c r="L7293" s="866">
        <v>12</v>
      </c>
      <c r="M7293" s="865">
        <v>53729.141658923581</v>
      </c>
      <c r="N7293" s="866">
        <v>2</v>
      </c>
      <c r="O7293" s="866">
        <v>6</v>
      </c>
      <c r="P7293" s="865">
        <v>26082.9</v>
      </c>
    </row>
    <row r="7294" spans="1:16" ht="33.75" x14ac:dyDescent="0.25">
      <c r="A7294" s="867" t="s">
        <v>7760</v>
      </c>
      <c r="B7294" s="867" t="s">
        <v>3626</v>
      </c>
      <c r="C7294" s="867" t="s">
        <v>3031</v>
      </c>
      <c r="D7294" s="868" t="s">
        <v>7776</v>
      </c>
      <c r="E7294" s="870">
        <v>4200</v>
      </c>
      <c r="F7294" s="869" t="s">
        <v>13318</v>
      </c>
      <c r="G7294" s="868" t="s">
        <v>13317</v>
      </c>
      <c r="H7294" s="867" t="s">
        <v>7756</v>
      </c>
      <c r="I7294" s="867" t="s">
        <v>2745</v>
      </c>
      <c r="J7294" s="867" t="s">
        <v>7985</v>
      </c>
      <c r="K7294" s="866">
        <v>0</v>
      </c>
      <c r="L7294" s="866">
        <v>0</v>
      </c>
      <c r="M7294" s="865">
        <v>0</v>
      </c>
      <c r="N7294" s="866">
        <v>2</v>
      </c>
      <c r="O7294" s="866">
        <v>4</v>
      </c>
      <c r="P7294" s="865">
        <v>17388.599999999999</v>
      </c>
    </row>
    <row r="7295" spans="1:16" ht="33.75" x14ac:dyDescent="0.25">
      <c r="A7295" s="867" t="s">
        <v>7760</v>
      </c>
      <c r="B7295" s="867" t="s">
        <v>3626</v>
      </c>
      <c r="C7295" s="867" t="s">
        <v>3031</v>
      </c>
      <c r="D7295" s="868" t="s">
        <v>7776</v>
      </c>
      <c r="E7295" s="870">
        <v>4200</v>
      </c>
      <c r="F7295" s="869" t="s">
        <v>13316</v>
      </c>
      <c r="G7295" s="868" t="s">
        <v>13315</v>
      </c>
      <c r="H7295" s="867" t="s">
        <v>7756</v>
      </c>
      <c r="I7295" s="867" t="s">
        <v>2892</v>
      </c>
      <c r="J7295" s="867" t="s">
        <v>7900</v>
      </c>
      <c r="K7295" s="866">
        <v>4</v>
      </c>
      <c r="L7295" s="866">
        <v>12</v>
      </c>
      <c r="M7295" s="865">
        <v>53729.141658923581</v>
      </c>
      <c r="N7295" s="866">
        <v>1</v>
      </c>
      <c r="O7295" s="866">
        <v>6</v>
      </c>
      <c r="P7295" s="865">
        <v>26082.9</v>
      </c>
    </row>
    <row r="7296" spans="1:16" ht="33.75" x14ac:dyDescent="0.25">
      <c r="A7296" s="867" t="s">
        <v>7760</v>
      </c>
      <c r="B7296" s="867" t="s">
        <v>3626</v>
      </c>
      <c r="C7296" s="867" t="s">
        <v>3031</v>
      </c>
      <c r="D7296" s="868" t="s">
        <v>7776</v>
      </c>
      <c r="E7296" s="870">
        <v>4200</v>
      </c>
      <c r="F7296" s="869" t="s">
        <v>13314</v>
      </c>
      <c r="G7296" s="868" t="s">
        <v>13313</v>
      </c>
      <c r="H7296" s="867" t="s">
        <v>7756</v>
      </c>
      <c r="I7296" s="867" t="s">
        <v>2892</v>
      </c>
      <c r="J7296" s="867" t="s">
        <v>7900</v>
      </c>
      <c r="K7296" s="866">
        <v>3</v>
      </c>
      <c r="L7296" s="866">
        <v>12</v>
      </c>
      <c r="M7296" s="865">
        <v>53729.141658923581</v>
      </c>
      <c r="N7296" s="866">
        <v>2</v>
      </c>
      <c r="O7296" s="866">
        <v>6</v>
      </c>
      <c r="P7296" s="865">
        <v>26082.9</v>
      </c>
    </row>
    <row r="7297" spans="1:16" ht="33.75" x14ac:dyDescent="0.25">
      <c r="A7297" s="867" t="s">
        <v>7760</v>
      </c>
      <c r="B7297" s="867" t="s">
        <v>3626</v>
      </c>
      <c r="C7297" s="867" t="s">
        <v>3031</v>
      </c>
      <c r="D7297" s="868" t="s">
        <v>8986</v>
      </c>
      <c r="E7297" s="870">
        <v>4200</v>
      </c>
      <c r="F7297" s="869" t="s">
        <v>13312</v>
      </c>
      <c r="G7297" s="868" t="s">
        <v>13311</v>
      </c>
      <c r="H7297" s="867"/>
      <c r="I7297" s="867"/>
      <c r="J7297" s="867"/>
      <c r="K7297" s="866">
        <v>3</v>
      </c>
      <c r="L7297" s="866">
        <v>12</v>
      </c>
      <c r="M7297" s="865">
        <v>53729.141658923581</v>
      </c>
      <c r="N7297" s="866">
        <v>2</v>
      </c>
      <c r="O7297" s="866">
        <v>6</v>
      </c>
      <c r="P7297" s="865">
        <v>26082.9</v>
      </c>
    </row>
    <row r="7298" spans="1:16" ht="33.75" x14ac:dyDescent="0.25">
      <c r="A7298" s="867" t="s">
        <v>7760</v>
      </c>
      <c r="B7298" s="867" t="s">
        <v>3626</v>
      </c>
      <c r="C7298" s="867" t="s">
        <v>3031</v>
      </c>
      <c r="D7298" s="868" t="s">
        <v>7776</v>
      </c>
      <c r="E7298" s="870">
        <v>4200</v>
      </c>
      <c r="F7298" s="869" t="s">
        <v>13310</v>
      </c>
      <c r="G7298" s="868" t="s">
        <v>13309</v>
      </c>
      <c r="H7298" s="867" t="s">
        <v>7817</v>
      </c>
      <c r="I7298" s="867" t="s">
        <v>13308</v>
      </c>
      <c r="J7298" s="867" t="s">
        <v>7755</v>
      </c>
      <c r="K7298" s="866">
        <v>4</v>
      </c>
      <c r="L7298" s="866">
        <v>12</v>
      </c>
      <c r="M7298" s="865">
        <v>53729.141658923581</v>
      </c>
      <c r="N7298" s="866">
        <v>2</v>
      </c>
      <c r="O7298" s="866">
        <v>6</v>
      </c>
      <c r="P7298" s="865">
        <v>26082.9</v>
      </c>
    </row>
    <row r="7299" spans="1:16" ht="33.75" x14ac:dyDescent="0.25">
      <c r="A7299" s="867" t="s">
        <v>7760</v>
      </c>
      <c r="B7299" s="867" t="s">
        <v>3626</v>
      </c>
      <c r="C7299" s="867" t="s">
        <v>3031</v>
      </c>
      <c r="D7299" s="868" t="s">
        <v>8218</v>
      </c>
      <c r="E7299" s="870">
        <v>2000</v>
      </c>
      <c r="F7299" s="869" t="s">
        <v>13307</v>
      </c>
      <c r="G7299" s="868" t="s">
        <v>13306</v>
      </c>
      <c r="H7299" s="867"/>
      <c r="I7299" s="867"/>
      <c r="J7299" s="867"/>
      <c r="K7299" s="866">
        <v>3</v>
      </c>
      <c r="L7299" s="866">
        <v>12</v>
      </c>
      <c r="M7299" s="865">
        <v>25585.305551868372</v>
      </c>
      <c r="N7299" s="866">
        <v>2</v>
      </c>
      <c r="O7299" s="866">
        <v>6</v>
      </c>
      <c r="P7299" s="865">
        <v>12882.9</v>
      </c>
    </row>
    <row r="7300" spans="1:16" ht="33.75" x14ac:dyDescent="0.25">
      <c r="A7300" s="867" t="s">
        <v>7760</v>
      </c>
      <c r="B7300" s="867" t="s">
        <v>3626</v>
      </c>
      <c r="C7300" s="867" t="s">
        <v>3031</v>
      </c>
      <c r="D7300" s="868" t="s">
        <v>7776</v>
      </c>
      <c r="E7300" s="870">
        <v>4200</v>
      </c>
      <c r="F7300" s="869" t="s">
        <v>13305</v>
      </c>
      <c r="G7300" s="868" t="s">
        <v>13304</v>
      </c>
      <c r="H7300" s="867"/>
      <c r="I7300" s="867"/>
      <c r="J7300" s="867"/>
      <c r="K7300" s="866">
        <v>2</v>
      </c>
      <c r="L7300" s="866">
        <v>7</v>
      </c>
      <c r="M7300" s="865">
        <v>31341.999301038755</v>
      </c>
      <c r="N7300" s="866">
        <v>2</v>
      </c>
      <c r="O7300" s="866">
        <v>6</v>
      </c>
      <c r="P7300" s="865">
        <v>26082.9</v>
      </c>
    </row>
    <row r="7301" spans="1:16" ht="33.75" x14ac:dyDescent="0.25">
      <c r="A7301" s="867" t="s">
        <v>7760</v>
      </c>
      <c r="B7301" s="867" t="s">
        <v>3626</v>
      </c>
      <c r="C7301" s="867" t="s">
        <v>3031</v>
      </c>
      <c r="D7301" s="868" t="s">
        <v>13303</v>
      </c>
      <c r="E7301" s="870">
        <v>10000</v>
      </c>
      <c r="F7301" s="869" t="s">
        <v>13302</v>
      </c>
      <c r="G7301" s="868" t="s">
        <v>13301</v>
      </c>
      <c r="H7301" s="867" t="s">
        <v>7817</v>
      </c>
      <c r="I7301" s="867" t="s">
        <v>2676</v>
      </c>
      <c r="J7301" s="867" t="s">
        <v>7936</v>
      </c>
      <c r="K7301" s="866">
        <v>3</v>
      </c>
      <c r="L7301" s="866">
        <v>12</v>
      </c>
      <c r="M7301" s="865">
        <v>127926.52775934186</v>
      </c>
      <c r="N7301" s="866">
        <v>1</v>
      </c>
      <c r="O7301" s="866">
        <v>6</v>
      </c>
      <c r="P7301" s="865">
        <v>60882.9</v>
      </c>
    </row>
    <row r="7302" spans="1:16" ht="33.75" x14ac:dyDescent="0.25">
      <c r="A7302" s="867" t="s">
        <v>7760</v>
      </c>
      <c r="B7302" s="867" t="s">
        <v>3626</v>
      </c>
      <c r="C7302" s="867" t="s">
        <v>3031</v>
      </c>
      <c r="D7302" s="868" t="s">
        <v>8227</v>
      </c>
      <c r="E7302" s="870">
        <v>8500</v>
      </c>
      <c r="F7302" s="869" t="s">
        <v>13300</v>
      </c>
      <c r="G7302" s="868" t="s">
        <v>13299</v>
      </c>
      <c r="H7302" s="867" t="s">
        <v>7756</v>
      </c>
      <c r="I7302" s="867" t="s">
        <v>2725</v>
      </c>
      <c r="J7302" s="867" t="s">
        <v>7800</v>
      </c>
      <c r="K7302" s="866">
        <v>8</v>
      </c>
      <c r="L7302" s="866">
        <v>12</v>
      </c>
      <c r="M7302" s="865">
        <v>70359.590267638021</v>
      </c>
      <c r="N7302" s="866">
        <v>1</v>
      </c>
      <c r="O7302" s="866">
        <v>6</v>
      </c>
      <c r="P7302" s="865">
        <v>51882.9</v>
      </c>
    </row>
    <row r="7303" spans="1:16" ht="33.75" x14ac:dyDescent="0.25">
      <c r="A7303" s="867" t="s">
        <v>7760</v>
      </c>
      <c r="B7303" s="867" t="s">
        <v>3626</v>
      </c>
      <c r="C7303" s="867" t="s">
        <v>3031</v>
      </c>
      <c r="D7303" s="868" t="s">
        <v>12946</v>
      </c>
      <c r="E7303" s="870">
        <v>12500</v>
      </c>
      <c r="F7303" s="869" t="s">
        <v>13298</v>
      </c>
      <c r="G7303" s="868" t="s">
        <v>13297</v>
      </c>
      <c r="H7303" s="867" t="s">
        <v>7756</v>
      </c>
      <c r="I7303" s="867" t="s">
        <v>8393</v>
      </c>
      <c r="J7303" s="867" t="s">
        <v>8392</v>
      </c>
      <c r="K7303" s="866">
        <v>6</v>
      </c>
      <c r="L7303" s="866">
        <v>12</v>
      </c>
      <c r="M7303" s="865">
        <v>95944.89581950639</v>
      </c>
      <c r="N7303" s="866">
        <v>2</v>
      </c>
      <c r="O7303" s="866">
        <v>6</v>
      </c>
      <c r="P7303" s="865">
        <v>75882.899999999994</v>
      </c>
    </row>
    <row r="7304" spans="1:16" ht="33.75" x14ac:dyDescent="0.25">
      <c r="A7304" s="867" t="s">
        <v>7760</v>
      </c>
      <c r="B7304" s="867" t="s">
        <v>3626</v>
      </c>
      <c r="C7304" s="867" t="s">
        <v>3031</v>
      </c>
      <c r="D7304" s="868" t="s">
        <v>8512</v>
      </c>
      <c r="E7304" s="870">
        <v>7500</v>
      </c>
      <c r="F7304" s="869" t="s">
        <v>13296</v>
      </c>
      <c r="G7304" s="868" t="s">
        <v>13295</v>
      </c>
      <c r="H7304" s="867" t="s">
        <v>7756</v>
      </c>
      <c r="I7304" s="867" t="s">
        <v>2725</v>
      </c>
      <c r="J7304" s="867" t="s">
        <v>8199</v>
      </c>
      <c r="K7304" s="866">
        <v>8</v>
      </c>
      <c r="L7304" s="866">
        <v>12</v>
      </c>
      <c r="M7304" s="865">
        <v>70359.590267638021</v>
      </c>
      <c r="N7304" s="866">
        <v>2</v>
      </c>
      <c r="O7304" s="866">
        <v>6</v>
      </c>
      <c r="P7304" s="865">
        <v>45882.9</v>
      </c>
    </row>
    <row r="7305" spans="1:16" ht="33.75" x14ac:dyDescent="0.25">
      <c r="A7305" s="867" t="s">
        <v>7760</v>
      </c>
      <c r="B7305" s="867" t="s">
        <v>3626</v>
      </c>
      <c r="C7305" s="867" t="s">
        <v>3031</v>
      </c>
      <c r="D7305" s="868" t="s">
        <v>9410</v>
      </c>
      <c r="E7305" s="870">
        <v>7500</v>
      </c>
      <c r="F7305" s="869" t="s">
        <v>13294</v>
      </c>
      <c r="G7305" s="868" t="s">
        <v>13293</v>
      </c>
      <c r="H7305" s="867" t="s">
        <v>7796</v>
      </c>
      <c r="I7305" s="867" t="s">
        <v>2685</v>
      </c>
      <c r="J7305" s="867" t="s">
        <v>8342</v>
      </c>
      <c r="K7305" s="866">
        <v>8</v>
      </c>
      <c r="L7305" s="866">
        <v>12</v>
      </c>
      <c r="M7305" s="865">
        <v>70359.590267638021</v>
      </c>
      <c r="N7305" s="866">
        <v>1</v>
      </c>
      <c r="O7305" s="866">
        <v>6</v>
      </c>
      <c r="P7305" s="865">
        <v>45882.9</v>
      </c>
    </row>
    <row r="7306" spans="1:16" ht="33.75" x14ac:dyDescent="0.25">
      <c r="A7306" s="867" t="s">
        <v>7760</v>
      </c>
      <c r="B7306" s="867" t="s">
        <v>3626</v>
      </c>
      <c r="C7306" s="867" t="s">
        <v>3031</v>
      </c>
      <c r="D7306" s="868" t="s">
        <v>8227</v>
      </c>
      <c r="E7306" s="870">
        <v>8500</v>
      </c>
      <c r="F7306" s="869" t="s">
        <v>13292</v>
      </c>
      <c r="G7306" s="868" t="s">
        <v>13291</v>
      </c>
      <c r="H7306" s="867" t="s">
        <v>7796</v>
      </c>
      <c r="I7306" s="867" t="s">
        <v>2685</v>
      </c>
      <c r="J7306" s="867" t="s">
        <v>7788</v>
      </c>
      <c r="K7306" s="866">
        <v>3</v>
      </c>
      <c r="L7306" s="866">
        <v>5</v>
      </c>
      <c r="M7306" s="865">
        <v>39977.039924794328</v>
      </c>
      <c r="N7306" s="866">
        <v>2</v>
      </c>
      <c r="O7306" s="866">
        <v>6</v>
      </c>
      <c r="P7306" s="865">
        <v>51882.9</v>
      </c>
    </row>
    <row r="7307" spans="1:16" ht="33.75" x14ac:dyDescent="0.25">
      <c r="A7307" s="867" t="s">
        <v>7760</v>
      </c>
      <c r="B7307" s="867" t="s">
        <v>3626</v>
      </c>
      <c r="C7307" s="867" t="s">
        <v>3031</v>
      </c>
      <c r="D7307" s="868" t="s">
        <v>9264</v>
      </c>
      <c r="E7307" s="870">
        <v>9500</v>
      </c>
      <c r="F7307" s="869" t="s">
        <v>13290</v>
      </c>
      <c r="G7307" s="868" t="s">
        <v>13289</v>
      </c>
      <c r="H7307" s="867" t="s">
        <v>7756</v>
      </c>
      <c r="I7307" s="867" t="s">
        <v>2737</v>
      </c>
      <c r="J7307" s="867" t="s">
        <v>7773</v>
      </c>
      <c r="K7307" s="866">
        <v>6</v>
      </c>
      <c r="L7307" s="866">
        <v>12</v>
      </c>
      <c r="M7307" s="865">
        <v>70359.590267638021</v>
      </c>
      <c r="N7307" s="866">
        <v>2</v>
      </c>
      <c r="O7307" s="866">
        <v>6</v>
      </c>
      <c r="P7307" s="865">
        <v>57882.9</v>
      </c>
    </row>
    <row r="7308" spans="1:16" ht="33.75" x14ac:dyDescent="0.25">
      <c r="A7308" s="867" t="s">
        <v>7760</v>
      </c>
      <c r="B7308" s="867" t="s">
        <v>3626</v>
      </c>
      <c r="C7308" s="867" t="s">
        <v>3031</v>
      </c>
      <c r="D7308" s="868" t="s">
        <v>7907</v>
      </c>
      <c r="E7308" s="870">
        <v>2200</v>
      </c>
      <c r="F7308" s="869" t="s">
        <v>13288</v>
      </c>
      <c r="G7308" s="868" t="s">
        <v>13287</v>
      </c>
      <c r="H7308" s="867" t="s">
        <v>7756</v>
      </c>
      <c r="I7308" s="867" t="s">
        <v>4025</v>
      </c>
      <c r="J7308" s="867" t="s">
        <v>11888</v>
      </c>
      <c r="K7308" s="866">
        <v>4</v>
      </c>
      <c r="L7308" s="866">
        <v>12</v>
      </c>
      <c r="M7308" s="865">
        <v>28143.836107055209</v>
      </c>
      <c r="N7308" s="866">
        <v>3</v>
      </c>
      <c r="O7308" s="866">
        <v>6</v>
      </c>
      <c r="P7308" s="865">
        <v>14082.9</v>
      </c>
    </row>
    <row r="7309" spans="1:16" ht="33.75" x14ac:dyDescent="0.25">
      <c r="A7309" s="867" t="s">
        <v>7760</v>
      </c>
      <c r="B7309" s="867" t="s">
        <v>3626</v>
      </c>
      <c r="C7309" s="867" t="s">
        <v>3031</v>
      </c>
      <c r="D7309" s="868" t="s">
        <v>9152</v>
      </c>
      <c r="E7309" s="870">
        <v>4200</v>
      </c>
      <c r="F7309" s="869" t="s">
        <v>13286</v>
      </c>
      <c r="G7309" s="868" t="s">
        <v>13285</v>
      </c>
      <c r="H7309" s="867" t="s">
        <v>7756</v>
      </c>
      <c r="I7309" s="867" t="s">
        <v>2703</v>
      </c>
      <c r="J7309" s="867" t="s">
        <v>7836</v>
      </c>
      <c r="K7309" s="866">
        <v>2</v>
      </c>
      <c r="L7309" s="866">
        <v>12</v>
      </c>
      <c r="M7309" s="865">
        <v>53729.141658923581</v>
      </c>
      <c r="N7309" s="866">
        <v>2</v>
      </c>
      <c r="O7309" s="866">
        <v>6</v>
      </c>
      <c r="P7309" s="865">
        <v>26082.9</v>
      </c>
    </row>
    <row r="7310" spans="1:16" ht="33.75" x14ac:dyDescent="0.25">
      <c r="A7310" s="867" t="s">
        <v>7760</v>
      </c>
      <c r="B7310" s="867" t="s">
        <v>3626</v>
      </c>
      <c r="C7310" s="867" t="s">
        <v>3031</v>
      </c>
      <c r="D7310" s="868" t="s">
        <v>7768</v>
      </c>
      <c r="E7310" s="870">
        <v>4200</v>
      </c>
      <c r="F7310" s="869" t="s">
        <v>13284</v>
      </c>
      <c r="G7310" s="868" t="s">
        <v>13283</v>
      </c>
      <c r="H7310" s="867" t="s">
        <v>7796</v>
      </c>
      <c r="I7310" s="867" t="s">
        <v>2704</v>
      </c>
      <c r="J7310" s="867" t="s">
        <v>8342</v>
      </c>
      <c r="K7310" s="866">
        <v>1</v>
      </c>
      <c r="L7310" s="866">
        <v>3</v>
      </c>
      <c r="M7310" s="865">
        <v>13432.285414730895</v>
      </c>
      <c r="N7310" s="866">
        <v>1</v>
      </c>
      <c r="O7310" s="866">
        <v>6</v>
      </c>
      <c r="P7310" s="865">
        <v>26082.9</v>
      </c>
    </row>
    <row r="7311" spans="1:16" ht="33.75" x14ac:dyDescent="0.25">
      <c r="A7311" s="867" t="s">
        <v>7760</v>
      </c>
      <c r="B7311" s="867" t="s">
        <v>3626</v>
      </c>
      <c r="C7311" s="867" t="s">
        <v>3031</v>
      </c>
      <c r="D7311" s="868" t="s">
        <v>7907</v>
      </c>
      <c r="E7311" s="870">
        <v>2200</v>
      </c>
      <c r="F7311" s="869" t="s">
        <v>13282</v>
      </c>
      <c r="G7311" s="868" t="s">
        <v>13281</v>
      </c>
      <c r="H7311" s="867" t="s">
        <v>7796</v>
      </c>
      <c r="I7311" s="867" t="s">
        <v>2676</v>
      </c>
      <c r="J7311" s="867" t="s">
        <v>7971</v>
      </c>
      <c r="K7311" s="866">
        <v>2</v>
      </c>
      <c r="L7311" s="866">
        <v>12</v>
      </c>
      <c r="M7311" s="865">
        <v>28143.836107055209</v>
      </c>
      <c r="N7311" s="866">
        <v>3</v>
      </c>
      <c r="O7311" s="866">
        <v>6</v>
      </c>
      <c r="P7311" s="865">
        <v>14082.9</v>
      </c>
    </row>
    <row r="7312" spans="1:16" ht="33.75" x14ac:dyDescent="0.25">
      <c r="A7312" s="867" t="s">
        <v>7760</v>
      </c>
      <c r="B7312" s="867" t="s">
        <v>3626</v>
      </c>
      <c r="C7312" s="867" t="s">
        <v>3031</v>
      </c>
      <c r="D7312" s="868" t="s">
        <v>7907</v>
      </c>
      <c r="E7312" s="870">
        <v>2200</v>
      </c>
      <c r="F7312" s="869" t="s">
        <v>13280</v>
      </c>
      <c r="G7312" s="868" t="s">
        <v>13279</v>
      </c>
      <c r="H7312" s="867"/>
      <c r="I7312" s="867"/>
      <c r="J7312" s="867"/>
      <c r="K7312" s="866">
        <v>2</v>
      </c>
      <c r="L7312" s="866">
        <v>12</v>
      </c>
      <c r="M7312" s="865">
        <v>28143.836107055209</v>
      </c>
      <c r="N7312" s="866">
        <v>2</v>
      </c>
      <c r="O7312" s="866">
        <v>6</v>
      </c>
      <c r="P7312" s="865">
        <v>14082.9</v>
      </c>
    </row>
    <row r="7313" spans="1:16" ht="33.75" x14ac:dyDescent="0.25">
      <c r="A7313" s="867" t="s">
        <v>7760</v>
      </c>
      <c r="B7313" s="867" t="s">
        <v>3626</v>
      </c>
      <c r="C7313" s="867" t="s">
        <v>3031</v>
      </c>
      <c r="D7313" s="868" t="s">
        <v>7907</v>
      </c>
      <c r="E7313" s="870">
        <v>2200</v>
      </c>
      <c r="F7313" s="869" t="s">
        <v>13278</v>
      </c>
      <c r="G7313" s="868" t="s">
        <v>13277</v>
      </c>
      <c r="H7313" s="867" t="s">
        <v>2751</v>
      </c>
      <c r="I7313" s="867" t="s">
        <v>2741</v>
      </c>
      <c r="J7313" s="867" t="s">
        <v>13276</v>
      </c>
      <c r="K7313" s="866">
        <v>4</v>
      </c>
      <c r="L7313" s="866">
        <v>12</v>
      </c>
      <c r="M7313" s="865">
        <v>28143.836107055209</v>
      </c>
      <c r="N7313" s="866">
        <v>2</v>
      </c>
      <c r="O7313" s="866">
        <v>6</v>
      </c>
      <c r="P7313" s="865">
        <v>14082.9</v>
      </c>
    </row>
    <row r="7314" spans="1:16" ht="33.75" x14ac:dyDescent="0.25">
      <c r="A7314" s="867" t="s">
        <v>7760</v>
      </c>
      <c r="B7314" s="867" t="s">
        <v>3626</v>
      </c>
      <c r="C7314" s="867" t="s">
        <v>3031</v>
      </c>
      <c r="D7314" s="868" t="s">
        <v>7907</v>
      </c>
      <c r="E7314" s="870">
        <v>2200</v>
      </c>
      <c r="F7314" s="869" t="s">
        <v>13275</v>
      </c>
      <c r="G7314" s="868" t="s">
        <v>13274</v>
      </c>
      <c r="H7314" s="867"/>
      <c r="I7314" s="867"/>
      <c r="J7314" s="867"/>
      <c r="K7314" s="866">
        <v>2</v>
      </c>
      <c r="L7314" s="866">
        <v>12</v>
      </c>
      <c r="M7314" s="865">
        <v>28143.836107055209</v>
      </c>
      <c r="N7314" s="866">
        <v>2</v>
      </c>
      <c r="O7314" s="866">
        <v>6</v>
      </c>
      <c r="P7314" s="865">
        <v>14082.9</v>
      </c>
    </row>
    <row r="7315" spans="1:16" ht="33.75" x14ac:dyDescent="0.25">
      <c r="A7315" s="867" t="s">
        <v>7760</v>
      </c>
      <c r="B7315" s="867" t="s">
        <v>3626</v>
      </c>
      <c r="C7315" s="867" t="s">
        <v>3031</v>
      </c>
      <c r="D7315" s="868" t="s">
        <v>7799</v>
      </c>
      <c r="E7315" s="870">
        <v>5500</v>
      </c>
      <c r="F7315" s="869" t="s">
        <v>13273</v>
      </c>
      <c r="G7315" s="868" t="s">
        <v>13272</v>
      </c>
      <c r="H7315" s="867" t="s">
        <v>7756</v>
      </c>
      <c r="I7315" s="867" t="s">
        <v>2725</v>
      </c>
      <c r="J7315" s="867" t="s">
        <v>7821</v>
      </c>
      <c r="K7315" s="866">
        <v>2</v>
      </c>
      <c r="L7315" s="866">
        <v>12</v>
      </c>
      <c r="M7315" s="865">
        <v>70359.590267638021</v>
      </c>
      <c r="N7315" s="866">
        <v>1</v>
      </c>
      <c r="O7315" s="866">
        <v>6</v>
      </c>
      <c r="P7315" s="865">
        <v>33882.9</v>
      </c>
    </row>
    <row r="7316" spans="1:16" ht="33.75" x14ac:dyDescent="0.25">
      <c r="A7316" s="867" t="s">
        <v>7760</v>
      </c>
      <c r="B7316" s="867" t="s">
        <v>3626</v>
      </c>
      <c r="C7316" s="867" t="s">
        <v>3031</v>
      </c>
      <c r="D7316" s="868" t="s">
        <v>7907</v>
      </c>
      <c r="E7316" s="870">
        <v>2200</v>
      </c>
      <c r="F7316" s="869" t="s">
        <v>13271</v>
      </c>
      <c r="G7316" s="868" t="s">
        <v>13270</v>
      </c>
      <c r="H7316" s="867" t="s">
        <v>7756</v>
      </c>
      <c r="I7316" s="867" t="s">
        <v>2676</v>
      </c>
      <c r="J7316" s="867" t="s">
        <v>8036</v>
      </c>
      <c r="K7316" s="866">
        <v>3</v>
      </c>
      <c r="L7316" s="866">
        <v>12</v>
      </c>
      <c r="M7316" s="865">
        <v>28143.836107055209</v>
      </c>
      <c r="N7316" s="866">
        <v>2</v>
      </c>
      <c r="O7316" s="866">
        <v>6</v>
      </c>
      <c r="P7316" s="865">
        <v>14082.9</v>
      </c>
    </row>
    <row r="7317" spans="1:16" ht="33.75" x14ac:dyDescent="0.25">
      <c r="A7317" s="867" t="s">
        <v>7760</v>
      </c>
      <c r="B7317" s="867" t="s">
        <v>3626</v>
      </c>
      <c r="C7317" s="867" t="s">
        <v>3031</v>
      </c>
      <c r="D7317" s="868" t="s">
        <v>9050</v>
      </c>
      <c r="E7317" s="870">
        <v>5500</v>
      </c>
      <c r="F7317" s="869" t="s">
        <v>13269</v>
      </c>
      <c r="G7317" s="868" t="s">
        <v>13268</v>
      </c>
      <c r="H7317" s="867" t="s">
        <v>7756</v>
      </c>
      <c r="I7317" s="867" t="s">
        <v>9133</v>
      </c>
      <c r="J7317" s="867" t="s">
        <v>7844</v>
      </c>
      <c r="K7317" s="866">
        <v>2</v>
      </c>
      <c r="L7317" s="866">
        <v>12</v>
      </c>
      <c r="M7317" s="865">
        <v>70359.590267638021</v>
      </c>
      <c r="N7317" s="866">
        <v>2</v>
      </c>
      <c r="O7317" s="866">
        <v>6</v>
      </c>
      <c r="P7317" s="865">
        <v>33882.9</v>
      </c>
    </row>
    <row r="7318" spans="1:16" ht="33.75" x14ac:dyDescent="0.25">
      <c r="A7318" s="867" t="s">
        <v>7760</v>
      </c>
      <c r="B7318" s="867" t="s">
        <v>3626</v>
      </c>
      <c r="C7318" s="867" t="s">
        <v>3031</v>
      </c>
      <c r="D7318" s="868" t="s">
        <v>9261</v>
      </c>
      <c r="E7318" s="870">
        <v>10000</v>
      </c>
      <c r="F7318" s="869" t="s">
        <v>13267</v>
      </c>
      <c r="G7318" s="868" t="s">
        <v>13266</v>
      </c>
      <c r="H7318" s="867" t="s">
        <v>7756</v>
      </c>
      <c r="I7318" s="867" t="s">
        <v>2685</v>
      </c>
      <c r="J7318" s="867" t="s">
        <v>9178</v>
      </c>
      <c r="K7318" s="866">
        <v>6</v>
      </c>
      <c r="L7318" s="866">
        <v>12</v>
      </c>
      <c r="M7318" s="865">
        <v>95944.89581950639</v>
      </c>
      <c r="N7318" s="866">
        <v>1</v>
      </c>
      <c r="O7318" s="866">
        <v>6</v>
      </c>
      <c r="P7318" s="865">
        <v>60882.9</v>
      </c>
    </row>
    <row r="7319" spans="1:16" ht="33.75" x14ac:dyDescent="0.25">
      <c r="A7319" s="867" t="s">
        <v>7760</v>
      </c>
      <c r="B7319" s="867" t="s">
        <v>3626</v>
      </c>
      <c r="C7319" s="867" t="s">
        <v>3031</v>
      </c>
      <c r="D7319" s="868" t="s">
        <v>13265</v>
      </c>
      <c r="E7319" s="870">
        <v>7500</v>
      </c>
      <c r="F7319" s="869" t="s">
        <v>13264</v>
      </c>
      <c r="G7319" s="868" t="s">
        <v>13263</v>
      </c>
      <c r="H7319" s="867" t="s">
        <v>7756</v>
      </c>
      <c r="I7319" s="867" t="s">
        <v>2725</v>
      </c>
      <c r="J7319" s="867" t="s">
        <v>8199</v>
      </c>
      <c r="K7319" s="866">
        <v>7</v>
      </c>
      <c r="L7319" s="866">
        <v>12</v>
      </c>
      <c r="M7319" s="865">
        <v>95944.89581950639</v>
      </c>
      <c r="N7319" s="866">
        <v>1</v>
      </c>
      <c r="O7319" s="866">
        <v>6</v>
      </c>
      <c r="P7319" s="865">
        <v>45882.9</v>
      </c>
    </row>
    <row r="7320" spans="1:16" ht="33.75" x14ac:dyDescent="0.25">
      <c r="A7320" s="867" t="s">
        <v>7760</v>
      </c>
      <c r="B7320" s="867" t="s">
        <v>3626</v>
      </c>
      <c r="C7320" s="867" t="s">
        <v>3031</v>
      </c>
      <c r="D7320" s="868" t="s">
        <v>13262</v>
      </c>
      <c r="E7320" s="870">
        <v>8000</v>
      </c>
      <c r="F7320" s="869" t="s">
        <v>13261</v>
      </c>
      <c r="G7320" s="868" t="s">
        <v>13260</v>
      </c>
      <c r="H7320" s="867" t="s">
        <v>7817</v>
      </c>
      <c r="I7320" s="867" t="s">
        <v>13259</v>
      </c>
      <c r="J7320" s="867" t="s">
        <v>7894</v>
      </c>
      <c r="K7320" s="866">
        <v>2</v>
      </c>
      <c r="L7320" s="866">
        <v>12</v>
      </c>
      <c r="M7320" s="865">
        <v>102341.22220747349</v>
      </c>
      <c r="N7320" s="866">
        <v>1</v>
      </c>
      <c r="O7320" s="866">
        <v>6</v>
      </c>
      <c r="P7320" s="865">
        <v>48882.9</v>
      </c>
    </row>
    <row r="7321" spans="1:16" ht="33.75" x14ac:dyDescent="0.25">
      <c r="A7321" s="867" t="s">
        <v>7760</v>
      </c>
      <c r="B7321" s="867" t="s">
        <v>3626</v>
      </c>
      <c r="C7321" s="867" t="s">
        <v>3031</v>
      </c>
      <c r="D7321" s="868" t="s">
        <v>8391</v>
      </c>
      <c r="E7321" s="870">
        <v>7500</v>
      </c>
      <c r="F7321" s="869" t="s">
        <v>13258</v>
      </c>
      <c r="G7321" s="868" t="s">
        <v>13257</v>
      </c>
      <c r="H7321" s="867" t="s">
        <v>7756</v>
      </c>
      <c r="I7321" s="867" t="s">
        <v>2725</v>
      </c>
      <c r="J7321" s="867" t="s">
        <v>7773</v>
      </c>
      <c r="K7321" s="866">
        <v>1</v>
      </c>
      <c r="L7321" s="866">
        <v>2</v>
      </c>
      <c r="M7321" s="865">
        <v>15990.815969917732</v>
      </c>
      <c r="N7321" s="866">
        <v>0</v>
      </c>
      <c r="O7321" s="866">
        <v>0</v>
      </c>
      <c r="P7321" s="865">
        <v>0</v>
      </c>
    </row>
    <row r="7322" spans="1:16" ht="33.75" x14ac:dyDescent="0.25">
      <c r="A7322" s="867" t="s">
        <v>7760</v>
      </c>
      <c r="B7322" s="867" t="s">
        <v>3626</v>
      </c>
      <c r="C7322" s="867" t="s">
        <v>3031</v>
      </c>
      <c r="D7322" s="868" t="s">
        <v>8227</v>
      </c>
      <c r="E7322" s="870">
        <v>8500</v>
      </c>
      <c r="F7322" s="869" t="s">
        <v>13256</v>
      </c>
      <c r="G7322" s="868" t="s">
        <v>13255</v>
      </c>
      <c r="H7322" s="867" t="s">
        <v>7756</v>
      </c>
      <c r="I7322" s="867" t="s">
        <v>2725</v>
      </c>
      <c r="J7322" s="867" t="s">
        <v>9178</v>
      </c>
      <c r="K7322" s="866">
        <v>8</v>
      </c>
      <c r="L7322" s="866">
        <v>12</v>
      </c>
      <c r="M7322" s="865">
        <v>95944.89581950639</v>
      </c>
      <c r="N7322" s="866">
        <v>2</v>
      </c>
      <c r="O7322" s="866">
        <v>6</v>
      </c>
      <c r="P7322" s="865">
        <v>51882.9</v>
      </c>
    </row>
    <row r="7323" spans="1:16" ht="33.75" x14ac:dyDescent="0.25">
      <c r="A7323" s="867" t="s">
        <v>7760</v>
      </c>
      <c r="B7323" s="867" t="s">
        <v>3626</v>
      </c>
      <c r="C7323" s="867" t="s">
        <v>3031</v>
      </c>
      <c r="D7323" s="868" t="s">
        <v>13254</v>
      </c>
      <c r="E7323" s="870">
        <v>12500</v>
      </c>
      <c r="F7323" s="869" t="s">
        <v>13253</v>
      </c>
      <c r="G7323" s="868" t="s">
        <v>13252</v>
      </c>
      <c r="H7323" s="867" t="s">
        <v>7796</v>
      </c>
      <c r="I7323" s="867" t="s">
        <v>9202</v>
      </c>
      <c r="J7323" s="867" t="s">
        <v>7809</v>
      </c>
      <c r="K7323" s="866">
        <v>6</v>
      </c>
      <c r="L7323" s="866">
        <v>12</v>
      </c>
      <c r="M7323" s="865">
        <v>95944.89581950639</v>
      </c>
      <c r="N7323" s="866">
        <v>1</v>
      </c>
      <c r="O7323" s="866">
        <v>6</v>
      </c>
      <c r="P7323" s="865">
        <v>75882.899999999994</v>
      </c>
    </row>
    <row r="7324" spans="1:16" ht="33.75" x14ac:dyDescent="0.25">
      <c r="A7324" s="867" t="s">
        <v>7760</v>
      </c>
      <c r="B7324" s="867" t="s">
        <v>3626</v>
      </c>
      <c r="C7324" s="867" t="s">
        <v>3031</v>
      </c>
      <c r="D7324" s="868" t="s">
        <v>7776</v>
      </c>
      <c r="E7324" s="870">
        <v>4200</v>
      </c>
      <c r="F7324" s="869" t="s">
        <v>13251</v>
      </c>
      <c r="G7324" s="868" t="s">
        <v>13250</v>
      </c>
      <c r="H7324" s="867" t="s">
        <v>7756</v>
      </c>
      <c r="I7324" s="867" t="s">
        <v>2892</v>
      </c>
      <c r="J7324" s="867" t="s">
        <v>7773</v>
      </c>
      <c r="K7324" s="866">
        <v>3</v>
      </c>
      <c r="L7324" s="866">
        <v>12</v>
      </c>
      <c r="M7324" s="865">
        <v>53729.141658923581</v>
      </c>
      <c r="N7324" s="866">
        <v>1</v>
      </c>
      <c r="O7324" s="866">
        <v>6</v>
      </c>
      <c r="P7324" s="865">
        <v>26082.9</v>
      </c>
    </row>
    <row r="7325" spans="1:16" ht="33.75" x14ac:dyDescent="0.25">
      <c r="A7325" s="867" t="s">
        <v>7760</v>
      </c>
      <c r="B7325" s="867" t="s">
        <v>3626</v>
      </c>
      <c r="C7325" s="867" t="s">
        <v>3031</v>
      </c>
      <c r="D7325" s="868" t="s">
        <v>7854</v>
      </c>
      <c r="E7325" s="870">
        <v>4200</v>
      </c>
      <c r="F7325" s="869" t="s">
        <v>13249</v>
      </c>
      <c r="G7325" s="868" t="s">
        <v>13248</v>
      </c>
      <c r="H7325" s="867" t="s">
        <v>7756</v>
      </c>
      <c r="I7325" s="867" t="s">
        <v>9028</v>
      </c>
      <c r="J7325" s="867" t="s">
        <v>7783</v>
      </c>
      <c r="K7325" s="866">
        <v>0</v>
      </c>
      <c r="L7325" s="866">
        <v>0</v>
      </c>
      <c r="M7325" s="865">
        <v>0</v>
      </c>
      <c r="N7325" s="866">
        <v>3</v>
      </c>
      <c r="O7325" s="866">
        <v>5</v>
      </c>
      <c r="P7325" s="865">
        <v>21735.75</v>
      </c>
    </row>
    <row r="7326" spans="1:16" ht="33.75" x14ac:dyDescent="0.25">
      <c r="A7326" s="867" t="s">
        <v>7760</v>
      </c>
      <c r="B7326" s="867" t="s">
        <v>3626</v>
      </c>
      <c r="C7326" s="867" t="s">
        <v>3031</v>
      </c>
      <c r="D7326" s="868" t="s">
        <v>8986</v>
      </c>
      <c r="E7326" s="870">
        <v>4200</v>
      </c>
      <c r="F7326" s="869" t="s">
        <v>13247</v>
      </c>
      <c r="G7326" s="868" t="s">
        <v>13246</v>
      </c>
      <c r="H7326" s="867" t="s">
        <v>7756</v>
      </c>
      <c r="I7326" s="867" t="s">
        <v>2892</v>
      </c>
      <c r="J7326" s="867" t="s">
        <v>7792</v>
      </c>
      <c r="K7326" s="866">
        <v>5</v>
      </c>
      <c r="L7326" s="866">
        <v>12</v>
      </c>
      <c r="M7326" s="865">
        <v>53729.141658923581</v>
      </c>
      <c r="N7326" s="866">
        <v>1</v>
      </c>
      <c r="O7326" s="866">
        <v>6</v>
      </c>
      <c r="P7326" s="865">
        <v>26082.9</v>
      </c>
    </row>
    <row r="7327" spans="1:16" ht="33.75" x14ac:dyDescent="0.25">
      <c r="A7327" s="867" t="s">
        <v>7760</v>
      </c>
      <c r="B7327" s="867" t="s">
        <v>3626</v>
      </c>
      <c r="C7327" s="867" t="s">
        <v>3031</v>
      </c>
      <c r="D7327" s="868" t="s">
        <v>8986</v>
      </c>
      <c r="E7327" s="870">
        <v>4200</v>
      </c>
      <c r="F7327" s="869" t="s">
        <v>13245</v>
      </c>
      <c r="G7327" s="868" t="s">
        <v>13244</v>
      </c>
      <c r="H7327" s="867" t="s">
        <v>7756</v>
      </c>
      <c r="I7327" s="867" t="s">
        <v>2892</v>
      </c>
      <c r="J7327" s="867" t="s">
        <v>7777</v>
      </c>
      <c r="K7327" s="866">
        <v>5</v>
      </c>
      <c r="L7327" s="866">
        <v>12</v>
      </c>
      <c r="M7327" s="865">
        <v>53729.141658923581</v>
      </c>
      <c r="N7327" s="866">
        <v>1</v>
      </c>
      <c r="O7327" s="866">
        <v>6</v>
      </c>
      <c r="P7327" s="865">
        <v>26082.9</v>
      </c>
    </row>
    <row r="7328" spans="1:16" ht="33.75" x14ac:dyDescent="0.25">
      <c r="A7328" s="867" t="s">
        <v>7760</v>
      </c>
      <c r="B7328" s="867" t="s">
        <v>3626</v>
      </c>
      <c r="C7328" s="867" t="s">
        <v>3031</v>
      </c>
      <c r="D7328" s="868" t="s">
        <v>8986</v>
      </c>
      <c r="E7328" s="870">
        <v>4200</v>
      </c>
      <c r="F7328" s="869" t="s">
        <v>13243</v>
      </c>
      <c r="G7328" s="868" t="s">
        <v>13242</v>
      </c>
      <c r="H7328" s="867" t="s">
        <v>7756</v>
      </c>
      <c r="I7328" s="867" t="s">
        <v>2892</v>
      </c>
      <c r="J7328" s="867" t="s">
        <v>7777</v>
      </c>
      <c r="K7328" s="866">
        <v>5</v>
      </c>
      <c r="L7328" s="866">
        <v>12</v>
      </c>
      <c r="M7328" s="865">
        <v>53729.141658923581</v>
      </c>
      <c r="N7328" s="866">
        <v>1</v>
      </c>
      <c r="O7328" s="866">
        <v>6</v>
      </c>
      <c r="P7328" s="865">
        <v>26082.9</v>
      </c>
    </row>
    <row r="7329" spans="1:16" x14ac:dyDescent="0.25">
      <c r="A7329" s="1772" t="s">
        <v>2848</v>
      </c>
      <c r="B7329" s="1772"/>
      <c r="C7329" s="1772"/>
      <c r="D7329" s="1772"/>
      <c r="E7329" s="1772"/>
      <c r="F7329" s="1772" t="s">
        <v>378</v>
      </c>
      <c r="G7329" s="1772"/>
      <c r="H7329" s="1772"/>
      <c r="I7329" s="1772"/>
      <c r="J7329" s="1772"/>
      <c r="K7329" s="1771" t="s">
        <v>2847</v>
      </c>
      <c r="L7329" s="1771"/>
      <c r="M7329" s="1771"/>
      <c r="N7329" s="1771" t="s">
        <v>2846</v>
      </c>
      <c r="O7329" s="1771"/>
      <c r="P7329" s="1771"/>
    </row>
    <row r="7330" spans="1:16" ht="69.75" x14ac:dyDescent="0.25">
      <c r="A7330" s="1535" t="s">
        <v>2845</v>
      </c>
      <c r="B7330" s="1535" t="s">
        <v>5</v>
      </c>
      <c r="C7330" s="1535" t="s">
        <v>2844</v>
      </c>
      <c r="D7330" s="1535" t="s">
        <v>2843</v>
      </c>
      <c r="E7330" s="1536" t="s">
        <v>2842</v>
      </c>
      <c r="F7330" s="1537" t="s">
        <v>2841</v>
      </c>
      <c r="G7330" s="1540" t="s">
        <v>2840</v>
      </c>
      <c r="H7330" s="1535" t="s">
        <v>2839</v>
      </c>
      <c r="I7330" s="1535" t="s">
        <v>2838</v>
      </c>
      <c r="J7330" s="1535" t="s">
        <v>2837</v>
      </c>
      <c r="K7330" s="1538" t="s">
        <v>2836</v>
      </c>
      <c r="L7330" s="1538" t="s">
        <v>2835</v>
      </c>
      <c r="M7330" s="1539" t="s">
        <v>2834</v>
      </c>
      <c r="N7330" s="1538" t="s">
        <v>2836</v>
      </c>
      <c r="O7330" s="1538" t="s">
        <v>2835</v>
      </c>
      <c r="P7330" s="1539" t="s">
        <v>2834</v>
      </c>
    </row>
    <row r="7331" spans="1:16" ht="33.75" x14ac:dyDescent="0.25">
      <c r="A7331" s="867" t="s">
        <v>7760</v>
      </c>
      <c r="B7331" s="867" t="s">
        <v>3626</v>
      </c>
      <c r="C7331" s="867" t="s">
        <v>3031</v>
      </c>
      <c r="D7331" s="868" t="s">
        <v>7791</v>
      </c>
      <c r="E7331" s="870">
        <v>4200</v>
      </c>
      <c r="F7331" s="869" t="s">
        <v>13241</v>
      </c>
      <c r="G7331" s="868" t="s">
        <v>13240</v>
      </c>
      <c r="H7331" s="867" t="s">
        <v>7756</v>
      </c>
      <c r="I7331" s="867" t="s">
        <v>2745</v>
      </c>
      <c r="J7331" s="867" t="s">
        <v>7800</v>
      </c>
      <c r="K7331" s="866">
        <v>3</v>
      </c>
      <c r="L7331" s="866">
        <v>8</v>
      </c>
      <c r="M7331" s="865">
        <v>35819.427772615716</v>
      </c>
      <c r="N7331" s="866">
        <v>2</v>
      </c>
      <c r="O7331" s="866">
        <v>4</v>
      </c>
      <c r="P7331" s="865">
        <v>17388.599999999999</v>
      </c>
    </row>
    <row r="7332" spans="1:16" ht="33.75" x14ac:dyDescent="0.25">
      <c r="A7332" s="867" t="s">
        <v>7760</v>
      </c>
      <c r="B7332" s="867" t="s">
        <v>3626</v>
      </c>
      <c r="C7332" s="867" t="s">
        <v>3031</v>
      </c>
      <c r="D7332" s="868" t="s">
        <v>7863</v>
      </c>
      <c r="E7332" s="870">
        <v>2500</v>
      </c>
      <c r="F7332" s="869" t="s">
        <v>13239</v>
      </c>
      <c r="G7332" s="868" t="s">
        <v>13238</v>
      </c>
      <c r="H7332" s="867"/>
      <c r="I7332" s="867"/>
      <c r="J7332" s="867"/>
      <c r="K7332" s="866">
        <v>3</v>
      </c>
      <c r="L7332" s="866">
        <v>12</v>
      </c>
      <c r="M7332" s="865">
        <v>31981.631939835464</v>
      </c>
      <c r="N7332" s="866">
        <v>2</v>
      </c>
      <c r="O7332" s="866">
        <v>6</v>
      </c>
      <c r="P7332" s="865">
        <v>15882.9</v>
      </c>
    </row>
    <row r="7333" spans="1:16" ht="33.75" x14ac:dyDescent="0.25">
      <c r="A7333" s="867" t="s">
        <v>7760</v>
      </c>
      <c r="B7333" s="867" t="s">
        <v>3626</v>
      </c>
      <c r="C7333" s="867" t="s">
        <v>3031</v>
      </c>
      <c r="D7333" s="868" t="s">
        <v>7863</v>
      </c>
      <c r="E7333" s="870">
        <v>2500</v>
      </c>
      <c r="F7333" s="869" t="s">
        <v>13237</v>
      </c>
      <c r="G7333" s="868" t="s">
        <v>13236</v>
      </c>
      <c r="H7333" s="867"/>
      <c r="I7333" s="867"/>
      <c r="J7333" s="867"/>
      <c r="K7333" s="866">
        <v>3</v>
      </c>
      <c r="L7333" s="866">
        <v>12</v>
      </c>
      <c r="M7333" s="865">
        <v>31981.631939835464</v>
      </c>
      <c r="N7333" s="866">
        <v>2</v>
      </c>
      <c r="O7333" s="866">
        <v>6</v>
      </c>
      <c r="P7333" s="865">
        <v>15882.9</v>
      </c>
    </row>
    <row r="7334" spans="1:16" ht="33.75" x14ac:dyDescent="0.25">
      <c r="A7334" s="867" t="s">
        <v>7760</v>
      </c>
      <c r="B7334" s="867" t="s">
        <v>3626</v>
      </c>
      <c r="C7334" s="867" t="s">
        <v>3031</v>
      </c>
      <c r="D7334" s="868" t="s">
        <v>7863</v>
      </c>
      <c r="E7334" s="870">
        <v>2500</v>
      </c>
      <c r="F7334" s="869" t="s">
        <v>13235</v>
      </c>
      <c r="G7334" s="868" t="s">
        <v>13234</v>
      </c>
      <c r="H7334" s="867"/>
      <c r="I7334" s="867"/>
      <c r="J7334" s="867"/>
      <c r="K7334" s="866">
        <v>3</v>
      </c>
      <c r="L7334" s="866">
        <v>12</v>
      </c>
      <c r="M7334" s="865">
        <v>31981.631939835464</v>
      </c>
      <c r="N7334" s="866">
        <v>1</v>
      </c>
      <c r="O7334" s="866">
        <v>6</v>
      </c>
      <c r="P7334" s="865">
        <v>15882.9</v>
      </c>
    </row>
    <row r="7335" spans="1:16" ht="33.75" x14ac:dyDescent="0.25">
      <c r="A7335" s="867" t="s">
        <v>7760</v>
      </c>
      <c r="B7335" s="867" t="s">
        <v>3626</v>
      </c>
      <c r="C7335" s="867" t="s">
        <v>3031</v>
      </c>
      <c r="D7335" s="868" t="s">
        <v>7871</v>
      </c>
      <c r="E7335" s="870">
        <v>4200</v>
      </c>
      <c r="F7335" s="869" t="s">
        <v>13233</v>
      </c>
      <c r="G7335" s="868" t="s">
        <v>13232</v>
      </c>
      <c r="H7335" s="867" t="s">
        <v>7796</v>
      </c>
      <c r="I7335" s="867" t="s">
        <v>5168</v>
      </c>
      <c r="J7335" s="867" t="s">
        <v>8100</v>
      </c>
      <c r="K7335" s="866">
        <v>5</v>
      </c>
      <c r="L7335" s="866">
        <v>12</v>
      </c>
      <c r="M7335" s="865">
        <v>31981.631939835464</v>
      </c>
      <c r="N7335" s="866">
        <v>2</v>
      </c>
      <c r="O7335" s="866">
        <v>6</v>
      </c>
      <c r="P7335" s="865">
        <v>26082.9</v>
      </c>
    </row>
    <row r="7336" spans="1:16" ht="33.75" x14ac:dyDescent="0.25">
      <c r="A7336" s="867" t="s">
        <v>7760</v>
      </c>
      <c r="B7336" s="867" t="s">
        <v>3626</v>
      </c>
      <c r="C7336" s="867" t="s">
        <v>3031</v>
      </c>
      <c r="D7336" s="868" t="s">
        <v>7863</v>
      </c>
      <c r="E7336" s="870">
        <v>2500</v>
      </c>
      <c r="F7336" s="869" t="s">
        <v>13231</v>
      </c>
      <c r="G7336" s="868" t="s">
        <v>13230</v>
      </c>
      <c r="H7336" s="867" t="s">
        <v>2751</v>
      </c>
      <c r="I7336" s="867" t="s">
        <v>2786</v>
      </c>
      <c r="J7336" s="867" t="s">
        <v>11492</v>
      </c>
      <c r="K7336" s="866">
        <v>3</v>
      </c>
      <c r="L7336" s="866">
        <v>12</v>
      </c>
      <c r="M7336" s="865">
        <v>31981.631939835464</v>
      </c>
      <c r="N7336" s="866">
        <v>1</v>
      </c>
      <c r="O7336" s="866">
        <v>6</v>
      </c>
      <c r="P7336" s="865">
        <v>15882.9</v>
      </c>
    </row>
    <row r="7337" spans="1:16" ht="33.75" x14ac:dyDescent="0.25">
      <c r="A7337" s="867" t="s">
        <v>7760</v>
      </c>
      <c r="B7337" s="867" t="s">
        <v>3626</v>
      </c>
      <c r="C7337" s="867" t="s">
        <v>3031</v>
      </c>
      <c r="D7337" s="868" t="s">
        <v>7863</v>
      </c>
      <c r="E7337" s="870">
        <v>2500</v>
      </c>
      <c r="F7337" s="869" t="s">
        <v>13229</v>
      </c>
      <c r="G7337" s="868" t="s">
        <v>13228</v>
      </c>
      <c r="H7337" s="867"/>
      <c r="I7337" s="867"/>
      <c r="J7337" s="867"/>
      <c r="K7337" s="866">
        <v>4</v>
      </c>
      <c r="L7337" s="866">
        <v>12</v>
      </c>
      <c r="M7337" s="865">
        <v>31981.631939835464</v>
      </c>
      <c r="N7337" s="866">
        <v>3</v>
      </c>
      <c r="O7337" s="866">
        <v>6</v>
      </c>
      <c r="P7337" s="865">
        <v>15882.9</v>
      </c>
    </row>
    <row r="7338" spans="1:16" ht="33.75" x14ac:dyDescent="0.25">
      <c r="A7338" s="867" t="s">
        <v>7760</v>
      </c>
      <c r="B7338" s="867" t="s">
        <v>3626</v>
      </c>
      <c r="C7338" s="867" t="s">
        <v>3031</v>
      </c>
      <c r="D7338" s="868" t="s">
        <v>7776</v>
      </c>
      <c r="E7338" s="870">
        <v>4200</v>
      </c>
      <c r="F7338" s="869" t="s">
        <v>13227</v>
      </c>
      <c r="G7338" s="868" t="s">
        <v>13226</v>
      </c>
      <c r="H7338" s="867"/>
      <c r="I7338" s="867"/>
      <c r="J7338" s="867"/>
      <c r="K7338" s="866">
        <v>4</v>
      </c>
      <c r="L7338" s="866">
        <v>12</v>
      </c>
      <c r="M7338" s="865">
        <v>53729.141658923581</v>
      </c>
      <c r="N7338" s="866">
        <v>0</v>
      </c>
      <c r="O7338" s="866">
        <v>0</v>
      </c>
      <c r="P7338" s="865">
        <v>0</v>
      </c>
    </row>
    <row r="7339" spans="1:16" ht="33.75" x14ac:dyDescent="0.25">
      <c r="A7339" s="867" t="s">
        <v>7760</v>
      </c>
      <c r="B7339" s="867" t="s">
        <v>3626</v>
      </c>
      <c r="C7339" s="867" t="s">
        <v>3031</v>
      </c>
      <c r="D7339" s="868" t="s">
        <v>7776</v>
      </c>
      <c r="E7339" s="870">
        <v>4200</v>
      </c>
      <c r="F7339" s="869" t="s">
        <v>13225</v>
      </c>
      <c r="G7339" s="868" t="s">
        <v>13224</v>
      </c>
      <c r="H7339" s="867" t="s">
        <v>7796</v>
      </c>
      <c r="I7339" s="867" t="s">
        <v>2745</v>
      </c>
      <c r="J7339" s="867" t="s">
        <v>7891</v>
      </c>
      <c r="K7339" s="866">
        <v>1</v>
      </c>
      <c r="L7339" s="866">
        <v>3</v>
      </c>
      <c r="M7339" s="865">
        <v>13432.285414730895</v>
      </c>
      <c r="N7339" s="866">
        <v>0</v>
      </c>
      <c r="O7339" s="866">
        <v>0</v>
      </c>
      <c r="P7339" s="865">
        <v>0</v>
      </c>
    </row>
    <row r="7340" spans="1:16" ht="33.75" x14ac:dyDescent="0.25">
      <c r="A7340" s="867" t="s">
        <v>7760</v>
      </c>
      <c r="B7340" s="867" t="s">
        <v>3626</v>
      </c>
      <c r="C7340" s="867" t="s">
        <v>3031</v>
      </c>
      <c r="D7340" s="868" t="s">
        <v>7776</v>
      </c>
      <c r="E7340" s="870">
        <v>4200</v>
      </c>
      <c r="F7340" s="869" t="s">
        <v>13223</v>
      </c>
      <c r="G7340" s="868" t="s">
        <v>13222</v>
      </c>
      <c r="H7340" s="867" t="s">
        <v>7796</v>
      </c>
      <c r="I7340" s="867" t="s">
        <v>2745</v>
      </c>
      <c r="J7340" s="867" t="s">
        <v>8297</v>
      </c>
      <c r="K7340" s="866">
        <v>2</v>
      </c>
      <c r="L7340" s="866">
        <v>4</v>
      </c>
      <c r="M7340" s="865">
        <v>17909.713886307858</v>
      </c>
      <c r="N7340" s="866">
        <v>0</v>
      </c>
      <c r="O7340" s="866">
        <v>0</v>
      </c>
      <c r="P7340" s="865">
        <v>0</v>
      </c>
    </row>
    <row r="7341" spans="1:16" ht="33.75" x14ac:dyDescent="0.25">
      <c r="A7341" s="867" t="s">
        <v>7760</v>
      </c>
      <c r="B7341" s="867" t="s">
        <v>3626</v>
      </c>
      <c r="C7341" s="867" t="s">
        <v>3031</v>
      </c>
      <c r="D7341" s="868" t="s">
        <v>7854</v>
      </c>
      <c r="E7341" s="870">
        <v>4200</v>
      </c>
      <c r="F7341" s="869" t="s">
        <v>13221</v>
      </c>
      <c r="G7341" s="868" t="s">
        <v>13220</v>
      </c>
      <c r="H7341" s="867" t="s">
        <v>7796</v>
      </c>
      <c r="I7341" s="867" t="s">
        <v>2786</v>
      </c>
      <c r="J7341" s="867" t="s">
        <v>9178</v>
      </c>
      <c r="K7341" s="866">
        <v>3</v>
      </c>
      <c r="L7341" s="866">
        <v>12</v>
      </c>
      <c r="M7341" s="865">
        <v>53729.141658923581</v>
      </c>
      <c r="N7341" s="866">
        <v>1</v>
      </c>
      <c r="O7341" s="866">
        <v>6</v>
      </c>
      <c r="P7341" s="865">
        <v>26082.9</v>
      </c>
    </row>
    <row r="7342" spans="1:16" ht="33.75" x14ac:dyDescent="0.25">
      <c r="A7342" s="867" t="s">
        <v>7760</v>
      </c>
      <c r="B7342" s="867" t="s">
        <v>3626</v>
      </c>
      <c r="C7342" s="867" t="s">
        <v>3031</v>
      </c>
      <c r="D7342" s="868" t="s">
        <v>7776</v>
      </c>
      <c r="E7342" s="870">
        <v>4200</v>
      </c>
      <c r="F7342" s="869" t="s">
        <v>13219</v>
      </c>
      <c r="G7342" s="868" t="s">
        <v>13218</v>
      </c>
      <c r="H7342" s="867" t="s">
        <v>7796</v>
      </c>
      <c r="I7342" s="867" t="s">
        <v>2745</v>
      </c>
      <c r="J7342" s="867" t="s">
        <v>7788</v>
      </c>
      <c r="K7342" s="866">
        <v>3</v>
      </c>
      <c r="L7342" s="866">
        <v>12</v>
      </c>
      <c r="M7342" s="865">
        <v>53729.141658923581</v>
      </c>
      <c r="N7342" s="866">
        <v>1</v>
      </c>
      <c r="O7342" s="866">
        <v>6</v>
      </c>
      <c r="P7342" s="865">
        <v>26082.9</v>
      </c>
    </row>
    <row r="7343" spans="1:16" ht="33.75" x14ac:dyDescent="0.25">
      <c r="A7343" s="867" t="s">
        <v>7760</v>
      </c>
      <c r="B7343" s="867" t="s">
        <v>3626</v>
      </c>
      <c r="C7343" s="867" t="s">
        <v>3031</v>
      </c>
      <c r="D7343" s="868" t="s">
        <v>7863</v>
      </c>
      <c r="E7343" s="870">
        <v>2500</v>
      </c>
      <c r="F7343" s="869" t="s">
        <v>13217</v>
      </c>
      <c r="G7343" s="868" t="s">
        <v>13216</v>
      </c>
      <c r="H7343" s="867"/>
      <c r="I7343" s="867"/>
      <c r="J7343" s="867"/>
      <c r="K7343" s="866">
        <v>3</v>
      </c>
      <c r="L7343" s="866">
        <v>12</v>
      </c>
      <c r="M7343" s="865">
        <v>31981.631939835464</v>
      </c>
      <c r="N7343" s="866">
        <v>1</v>
      </c>
      <c r="O7343" s="866">
        <v>6</v>
      </c>
      <c r="P7343" s="865">
        <v>15882.9</v>
      </c>
    </row>
    <row r="7344" spans="1:16" ht="33.75" x14ac:dyDescent="0.25">
      <c r="A7344" s="867" t="s">
        <v>7760</v>
      </c>
      <c r="B7344" s="867" t="s">
        <v>3626</v>
      </c>
      <c r="C7344" s="867" t="s">
        <v>3031</v>
      </c>
      <c r="D7344" s="868" t="s">
        <v>7776</v>
      </c>
      <c r="E7344" s="870">
        <v>4200</v>
      </c>
      <c r="F7344" s="869" t="s">
        <v>13215</v>
      </c>
      <c r="G7344" s="868" t="s">
        <v>13214</v>
      </c>
      <c r="H7344" s="867" t="s">
        <v>7756</v>
      </c>
      <c r="I7344" s="867" t="s">
        <v>2676</v>
      </c>
      <c r="J7344" s="867" t="s">
        <v>7891</v>
      </c>
      <c r="K7344" s="866">
        <v>3</v>
      </c>
      <c r="L7344" s="866">
        <v>12</v>
      </c>
      <c r="M7344" s="865">
        <v>53729.141658923581</v>
      </c>
      <c r="N7344" s="866">
        <v>1</v>
      </c>
      <c r="O7344" s="866">
        <v>6</v>
      </c>
      <c r="P7344" s="865">
        <v>26082.9</v>
      </c>
    </row>
    <row r="7345" spans="1:16" ht="33.75" x14ac:dyDescent="0.25">
      <c r="A7345" s="867" t="s">
        <v>7760</v>
      </c>
      <c r="B7345" s="867" t="s">
        <v>3626</v>
      </c>
      <c r="C7345" s="867" t="s">
        <v>3031</v>
      </c>
      <c r="D7345" s="868" t="s">
        <v>13213</v>
      </c>
      <c r="E7345" s="870">
        <v>4200</v>
      </c>
      <c r="F7345" s="869" t="s">
        <v>13212</v>
      </c>
      <c r="G7345" s="868" t="s">
        <v>13211</v>
      </c>
      <c r="H7345" s="867" t="s">
        <v>7796</v>
      </c>
      <c r="I7345" s="867" t="s">
        <v>10457</v>
      </c>
      <c r="J7345" s="867" t="s">
        <v>7792</v>
      </c>
      <c r="K7345" s="866">
        <v>2</v>
      </c>
      <c r="L7345" s="866">
        <v>12</v>
      </c>
      <c r="M7345" s="865">
        <v>53729.141658923581</v>
      </c>
      <c r="N7345" s="866">
        <v>1</v>
      </c>
      <c r="O7345" s="866">
        <v>6</v>
      </c>
      <c r="P7345" s="865">
        <v>26082.9</v>
      </c>
    </row>
    <row r="7346" spans="1:16" ht="33.75" x14ac:dyDescent="0.25">
      <c r="A7346" s="867" t="s">
        <v>7760</v>
      </c>
      <c r="B7346" s="867" t="s">
        <v>3626</v>
      </c>
      <c r="C7346" s="867" t="s">
        <v>3031</v>
      </c>
      <c r="D7346" s="868" t="s">
        <v>7776</v>
      </c>
      <c r="E7346" s="870">
        <v>4200</v>
      </c>
      <c r="F7346" s="869" t="s">
        <v>13210</v>
      </c>
      <c r="G7346" s="868" t="s">
        <v>13209</v>
      </c>
      <c r="H7346" s="867" t="s">
        <v>7796</v>
      </c>
      <c r="I7346" s="867" t="s">
        <v>2756</v>
      </c>
      <c r="J7346" s="867" t="s">
        <v>7792</v>
      </c>
      <c r="K7346" s="866">
        <v>3</v>
      </c>
      <c r="L7346" s="866">
        <v>12</v>
      </c>
      <c r="M7346" s="865">
        <v>53729.141658923581</v>
      </c>
      <c r="N7346" s="866">
        <v>1</v>
      </c>
      <c r="O7346" s="866">
        <v>6</v>
      </c>
      <c r="P7346" s="865">
        <v>26082.9</v>
      </c>
    </row>
    <row r="7347" spans="1:16" ht="33.75" x14ac:dyDescent="0.25">
      <c r="A7347" s="867" t="s">
        <v>7760</v>
      </c>
      <c r="B7347" s="867" t="s">
        <v>3626</v>
      </c>
      <c r="C7347" s="867" t="s">
        <v>3031</v>
      </c>
      <c r="D7347" s="868" t="s">
        <v>7764</v>
      </c>
      <c r="E7347" s="870">
        <v>2700</v>
      </c>
      <c r="F7347" s="869" t="s">
        <v>13208</v>
      </c>
      <c r="G7347" s="868" t="s">
        <v>13207</v>
      </c>
      <c r="H7347" s="867" t="s">
        <v>7756</v>
      </c>
      <c r="I7347" s="867" t="s">
        <v>2745</v>
      </c>
      <c r="J7347" s="867" t="s">
        <v>13206</v>
      </c>
      <c r="K7347" s="866">
        <v>1</v>
      </c>
      <c r="L7347" s="866">
        <v>3</v>
      </c>
      <c r="M7347" s="865">
        <v>8635.0406237555762</v>
      </c>
      <c r="N7347" s="866">
        <v>2</v>
      </c>
      <c r="O7347" s="866">
        <v>6</v>
      </c>
      <c r="P7347" s="865">
        <v>17082.900000000001</v>
      </c>
    </row>
    <row r="7348" spans="1:16" ht="33.75" x14ac:dyDescent="0.25">
      <c r="A7348" s="867" t="s">
        <v>7760</v>
      </c>
      <c r="B7348" s="867" t="s">
        <v>3626</v>
      </c>
      <c r="C7348" s="867" t="s">
        <v>3031</v>
      </c>
      <c r="D7348" s="868" t="s">
        <v>7776</v>
      </c>
      <c r="E7348" s="870">
        <v>4200</v>
      </c>
      <c r="F7348" s="869" t="s">
        <v>13205</v>
      </c>
      <c r="G7348" s="868" t="s">
        <v>13204</v>
      </c>
      <c r="H7348" s="867" t="s">
        <v>7756</v>
      </c>
      <c r="I7348" s="867" t="s">
        <v>2745</v>
      </c>
      <c r="J7348" s="867" t="s">
        <v>7891</v>
      </c>
      <c r="K7348" s="866">
        <v>4</v>
      </c>
      <c r="L7348" s="866">
        <v>12</v>
      </c>
      <c r="M7348" s="865">
        <v>31981.631939835464</v>
      </c>
      <c r="N7348" s="866">
        <v>2</v>
      </c>
      <c r="O7348" s="866">
        <v>6</v>
      </c>
      <c r="P7348" s="865">
        <v>26082.9</v>
      </c>
    </row>
    <row r="7349" spans="1:16" ht="33.75" x14ac:dyDescent="0.25">
      <c r="A7349" s="867" t="s">
        <v>7760</v>
      </c>
      <c r="B7349" s="867" t="s">
        <v>3626</v>
      </c>
      <c r="C7349" s="867" t="s">
        <v>3031</v>
      </c>
      <c r="D7349" s="868" t="s">
        <v>7863</v>
      </c>
      <c r="E7349" s="870">
        <v>2500</v>
      </c>
      <c r="F7349" s="869" t="s">
        <v>13203</v>
      </c>
      <c r="G7349" s="868" t="s">
        <v>13202</v>
      </c>
      <c r="H7349" s="867"/>
      <c r="I7349" s="867"/>
      <c r="J7349" s="867"/>
      <c r="K7349" s="866">
        <v>3</v>
      </c>
      <c r="L7349" s="866">
        <v>12</v>
      </c>
      <c r="M7349" s="865">
        <v>31981.631939835464</v>
      </c>
      <c r="N7349" s="866">
        <v>2</v>
      </c>
      <c r="O7349" s="866">
        <v>6</v>
      </c>
      <c r="P7349" s="865">
        <v>15882.9</v>
      </c>
    </row>
    <row r="7350" spans="1:16" ht="33.75" x14ac:dyDescent="0.25">
      <c r="A7350" s="867" t="s">
        <v>7760</v>
      </c>
      <c r="B7350" s="867" t="s">
        <v>3626</v>
      </c>
      <c r="C7350" s="867" t="s">
        <v>3031</v>
      </c>
      <c r="D7350" s="868" t="s">
        <v>7863</v>
      </c>
      <c r="E7350" s="870">
        <v>2500</v>
      </c>
      <c r="F7350" s="869" t="s">
        <v>13201</v>
      </c>
      <c r="G7350" s="868" t="s">
        <v>13200</v>
      </c>
      <c r="H7350" s="867" t="s">
        <v>2751</v>
      </c>
      <c r="I7350" s="867" t="s">
        <v>2741</v>
      </c>
      <c r="J7350" s="867" t="s">
        <v>13199</v>
      </c>
      <c r="K7350" s="866">
        <v>3</v>
      </c>
      <c r="L7350" s="866">
        <v>12</v>
      </c>
      <c r="M7350" s="865">
        <v>31981.631939835464</v>
      </c>
      <c r="N7350" s="866">
        <v>0</v>
      </c>
      <c r="O7350" s="866">
        <v>0</v>
      </c>
      <c r="P7350" s="865">
        <v>0</v>
      </c>
    </row>
    <row r="7351" spans="1:16" ht="33.75" x14ac:dyDescent="0.25">
      <c r="A7351" s="867" t="s">
        <v>7760</v>
      </c>
      <c r="B7351" s="867" t="s">
        <v>3626</v>
      </c>
      <c r="C7351" s="867" t="s">
        <v>3031</v>
      </c>
      <c r="D7351" s="868" t="s">
        <v>7863</v>
      </c>
      <c r="E7351" s="870">
        <v>2500</v>
      </c>
      <c r="F7351" s="869" t="s">
        <v>13198</v>
      </c>
      <c r="G7351" s="868" t="s">
        <v>13197</v>
      </c>
      <c r="H7351" s="867"/>
      <c r="I7351" s="867"/>
      <c r="J7351" s="867"/>
      <c r="K7351" s="866">
        <v>3</v>
      </c>
      <c r="L7351" s="866">
        <v>12</v>
      </c>
      <c r="M7351" s="865">
        <v>31981.631939835464</v>
      </c>
      <c r="N7351" s="866">
        <v>1</v>
      </c>
      <c r="O7351" s="866">
        <v>6</v>
      </c>
      <c r="P7351" s="865">
        <v>15882.9</v>
      </c>
    </row>
    <row r="7352" spans="1:16" ht="33.75" x14ac:dyDescent="0.25">
      <c r="A7352" s="867" t="s">
        <v>7760</v>
      </c>
      <c r="B7352" s="867" t="s">
        <v>3626</v>
      </c>
      <c r="C7352" s="867" t="s">
        <v>3031</v>
      </c>
      <c r="D7352" s="868" t="s">
        <v>7863</v>
      </c>
      <c r="E7352" s="870">
        <v>2500</v>
      </c>
      <c r="F7352" s="869" t="s">
        <v>13196</v>
      </c>
      <c r="G7352" s="868" t="s">
        <v>13195</v>
      </c>
      <c r="H7352" s="867" t="s">
        <v>7796</v>
      </c>
      <c r="I7352" s="867" t="s">
        <v>3252</v>
      </c>
      <c r="J7352" s="867" t="s">
        <v>7788</v>
      </c>
      <c r="K7352" s="866">
        <v>3</v>
      </c>
      <c r="L7352" s="866">
        <v>12</v>
      </c>
      <c r="M7352" s="865">
        <v>31981.631939835464</v>
      </c>
      <c r="N7352" s="866">
        <v>3</v>
      </c>
      <c r="O7352" s="866">
        <v>6</v>
      </c>
      <c r="P7352" s="865">
        <v>15882.9</v>
      </c>
    </row>
    <row r="7353" spans="1:16" ht="33.75" x14ac:dyDescent="0.25">
      <c r="A7353" s="867" t="s">
        <v>7760</v>
      </c>
      <c r="B7353" s="867" t="s">
        <v>3626</v>
      </c>
      <c r="C7353" s="867" t="s">
        <v>3031</v>
      </c>
      <c r="D7353" s="868" t="s">
        <v>7863</v>
      </c>
      <c r="E7353" s="870">
        <v>2500</v>
      </c>
      <c r="F7353" s="869" t="s">
        <v>13194</v>
      </c>
      <c r="G7353" s="868" t="s">
        <v>13193</v>
      </c>
      <c r="H7353" s="867" t="s">
        <v>2751</v>
      </c>
      <c r="I7353" s="867" t="s">
        <v>2745</v>
      </c>
      <c r="J7353" s="867" t="s">
        <v>13192</v>
      </c>
      <c r="K7353" s="866">
        <v>3</v>
      </c>
      <c r="L7353" s="866">
        <v>12</v>
      </c>
      <c r="M7353" s="865">
        <v>31981.631939835464</v>
      </c>
      <c r="N7353" s="866">
        <v>2</v>
      </c>
      <c r="O7353" s="866">
        <v>6</v>
      </c>
      <c r="P7353" s="865">
        <v>15882.9</v>
      </c>
    </row>
    <row r="7354" spans="1:16" ht="33.75" x14ac:dyDescent="0.25">
      <c r="A7354" s="867" t="s">
        <v>7760</v>
      </c>
      <c r="B7354" s="867" t="s">
        <v>3626</v>
      </c>
      <c r="C7354" s="867" t="s">
        <v>3031</v>
      </c>
      <c r="D7354" s="868" t="s">
        <v>7863</v>
      </c>
      <c r="E7354" s="870">
        <v>2500</v>
      </c>
      <c r="F7354" s="869" t="s">
        <v>13191</v>
      </c>
      <c r="G7354" s="868" t="s">
        <v>13190</v>
      </c>
      <c r="H7354" s="867"/>
      <c r="I7354" s="867"/>
      <c r="J7354" s="867"/>
      <c r="K7354" s="866">
        <v>3</v>
      </c>
      <c r="L7354" s="866">
        <v>12</v>
      </c>
      <c r="M7354" s="865">
        <v>31981.631939835464</v>
      </c>
      <c r="N7354" s="866">
        <v>1</v>
      </c>
      <c r="O7354" s="866">
        <v>6</v>
      </c>
      <c r="P7354" s="865">
        <v>15882.9</v>
      </c>
    </row>
    <row r="7355" spans="1:16" ht="33.75" x14ac:dyDescent="0.25">
      <c r="A7355" s="867" t="s">
        <v>7760</v>
      </c>
      <c r="B7355" s="867" t="s">
        <v>3626</v>
      </c>
      <c r="C7355" s="867" t="s">
        <v>3031</v>
      </c>
      <c r="D7355" s="868" t="s">
        <v>7772</v>
      </c>
      <c r="E7355" s="870">
        <v>4200</v>
      </c>
      <c r="F7355" s="869" t="s">
        <v>13189</v>
      </c>
      <c r="G7355" s="868" t="s">
        <v>13188</v>
      </c>
      <c r="H7355" s="867" t="s">
        <v>7756</v>
      </c>
      <c r="I7355" s="867" t="s">
        <v>2745</v>
      </c>
      <c r="J7355" s="867" t="s">
        <v>7891</v>
      </c>
      <c r="K7355" s="866">
        <v>6</v>
      </c>
      <c r="L7355" s="866">
        <v>12</v>
      </c>
      <c r="M7355" s="865">
        <v>53729.141658923581</v>
      </c>
      <c r="N7355" s="866">
        <v>1</v>
      </c>
      <c r="O7355" s="866">
        <v>6</v>
      </c>
      <c r="P7355" s="865">
        <v>26082.9</v>
      </c>
    </row>
    <row r="7356" spans="1:16" ht="33.75" x14ac:dyDescent="0.25">
      <c r="A7356" s="867" t="s">
        <v>7760</v>
      </c>
      <c r="B7356" s="867" t="s">
        <v>3626</v>
      </c>
      <c r="C7356" s="867" t="s">
        <v>3031</v>
      </c>
      <c r="D7356" s="868" t="s">
        <v>7776</v>
      </c>
      <c r="E7356" s="870">
        <v>4200</v>
      </c>
      <c r="F7356" s="869" t="s">
        <v>13187</v>
      </c>
      <c r="G7356" s="868" t="s">
        <v>13186</v>
      </c>
      <c r="H7356" s="867" t="s">
        <v>7756</v>
      </c>
      <c r="I7356" s="867" t="s">
        <v>2892</v>
      </c>
      <c r="J7356" s="867" t="s">
        <v>7792</v>
      </c>
      <c r="K7356" s="866">
        <v>3</v>
      </c>
      <c r="L7356" s="866">
        <v>12</v>
      </c>
      <c r="M7356" s="865">
        <v>53729.141658923581</v>
      </c>
      <c r="N7356" s="866">
        <v>1</v>
      </c>
      <c r="O7356" s="866">
        <v>6</v>
      </c>
      <c r="P7356" s="865">
        <v>26082.9</v>
      </c>
    </row>
    <row r="7357" spans="1:16" ht="33.75" x14ac:dyDescent="0.25">
      <c r="A7357" s="867" t="s">
        <v>7760</v>
      </c>
      <c r="B7357" s="867" t="s">
        <v>3626</v>
      </c>
      <c r="C7357" s="867" t="s">
        <v>3031</v>
      </c>
      <c r="D7357" s="868" t="s">
        <v>7863</v>
      </c>
      <c r="E7357" s="870">
        <v>2500</v>
      </c>
      <c r="F7357" s="869" t="s">
        <v>13185</v>
      </c>
      <c r="G7357" s="868" t="s">
        <v>13184</v>
      </c>
      <c r="H7357" s="867"/>
      <c r="I7357" s="867"/>
      <c r="J7357" s="867"/>
      <c r="K7357" s="866">
        <v>3</v>
      </c>
      <c r="L7357" s="866">
        <v>12</v>
      </c>
      <c r="M7357" s="865">
        <v>31981.631939835464</v>
      </c>
      <c r="N7357" s="866">
        <v>1</v>
      </c>
      <c r="O7357" s="866">
        <v>6</v>
      </c>
      <c r="P7357" s="865">
        <v>15882.9</v>
      </c>
    </row>
    <row r="7358" spans="1:16" ht="33.75" x14ac:dyDescent="0.25">
      <c r="A7358" s="867" t="s">
        <v>7760</v>
      </c>
      <c r="B7358" s="867" t="s">
        <v>3626</v>
      </c>
      <c r="C7358" s="867" t="s">
        <v>3031</v>
      </c>
      <c r="D7358" s="868" t="s">
        <v>7863</v>
      </c>
      <c r="E7358" s="870">
        <v>2500</v>
      </c>
      <c r="F7358" s="869" t="s">
        <v>13183</v>
      </c>
      <c r="G7358" s="868" t="s">
        <v>13182</v>
      </c>
      <c r="H7358" s="867"/>
      <c r="I7358" s="867"/>
      <c r="J7358" s="867"/>
      <c r="K7358" s="866">
        <v>3</v>
      </c>
      <c r="L7358" s="866">
        <v>12</v>
      </c>
      <c r="M7358" s="865">
        <v>31981.631939835464</v>
      </c>
      <c r="N7358" s="866">
        <v>2</v>
      </c>
      <c r="O7358" s="866">
        <v>6</v>
      </c>
      <c r="P7358" s="865">
        <v>15882.9</v>
      </c>
    </row>
    <row r="7359" spans="1:16" ht="33.75" x14ac:dyDescent="0.25">
      <c r="A7359" s="867" t="s">
        <v>7760</v>
      </c>
      <c r="B7359" s="867" t="s">
        <v>3626</v>
      </c>
      <c r="C7359" s="867" t="s">
        <v>3031</v>
      </c>
      <c r="D7359" s="868" t="s">
        <v>7776</v>
      </c>
      <c r="E7359" s="870">
        <v>4200</v>
      </c>
      <c r="F7359" s="869" t="s">
        <v>13181</v>
      </c>
      <c r="G7359" s="868" t="s">
        <v>13180</v>
      </c>
      <c r="H7359" s="867"/>
      <c r="I7359" s="867"/>
      <c r="J7359" s="867"/>
      <c r="K7359" s="866">
        <v>3</v>
      </c>
      <c r="L7359" s="866">
        <v>12</v>
      </c>
      <c r="M7359" s="865">
        <v>53729.141658923581</v>
      </c>
      <c r="N7359" s="866">
        <v>3</v>
      </c>
      <c r="O7359" s="866">
        <v>6</v>
      </c>
      <c r="P7359" s="865">
        <v>26082.9</v>
      </c>
    </row>
    <row r="7360" spans="1:16" ht="33.75" x14ac:dyDescent="0.25">
      <c r="A7360" s="867" t="s">
        <v>7760</v>
      </c>
      <c r="B7360" s="867" t="s">
        <v>3626</v>
      </c>
      <c r="C7360" s="867" t="s">
        <v>3031</v>
      </c>
      <c r="D7360" s="868" t="s">
        <v>7871</v>
      </c>
      <c r="E7360" s="870">
        <v>4200</v>
      </c>
      <c r="F7360" s="869" t="s">
        <v>13179</v>
      </c>
      <c r="G7360" s="868" t="s">
        <v>13178</v>
      </c>
      <c r="H7360" s="867" t="s">
        <v>7796</v>
      </c>
      <c r="I7360" s="867" t="s">
        <v>4025</v>
      </c>
      <c r="J7360" s="867" t="s">
        <v>9178</v>
      </c>
      <c r="K7360" s="866">
        <v>5</v>
      </c>
      <c r="L7360" s="866">
        <v>12</v>
      </c>
      <c r="M7360" s="865">
        <v>31981.631939835464</v>
      </c>
      <c r="N7360" s="866">
        <v>1</v>
      </c>
      <c r="O7360" s="866">
        <v>6</v>
      </c>
      <c r="P7360" s="865">
        <v>26082.9</v>
      </c>
    </row>
    <row r="7361" spans="1:16" ht="33.75" x14ac:dyDescent="0.25">
      <c r="A7361" s="867" t="s">
        <v>7760</v>
      </c>
      <c r="B7361" s="867" t="s">
        <v>3626</v>
      </c>
      <c r="C7361" s="867" t="s">
        <v>3031</v>
      </c>
      <c r="D7361" s="868" t="s">
        <v>7791</v>
      </c>
      <c r="E7361" s="870">
        <v>4200</v>
      </c>
      <c r="F7361" s="869" t="s">
        <v>13177</v>
      </c>
      <c r="G7361" s="868" t="s">
        <v>13176</v>
      </c>
      <c r="H7361" s="867" t="s">
        <v>7796</v>
      </c>
      <c r="I7361" s="867" t="s">
        <v>2745</v>
      </c>
      <c r="J7361" s="867" t="s">
        <v>7792</v>
      </c>
      <c r="K7361" s="866">
        <v>5</v>
      </c>
      <c r="L7361" s="866">
        <v>10</v>
      </c>
      <c r="M7361" s="865">
        <v>44774.284715769652</v>
      </c>
      <c r="N7361" s="866">
        <v>0</v>
      </c>
      <c r="O7361" s="866">
        <v>0</v>
      </c>
      <c r="P7361" s="865">
        <v>0</v>
      </c>
    </row>
    <row r="7362" spans="1:16" ht="33.75" x14ac:dyDescent="0.25">
      <c r="A7362" s="867" t="s">
        <v>7760</v>
      </c>
      <c r="B7362" s="867" t="s">
        <v>3626</v>
      </c>
      <c r="C7362" s="867" t="s">
        <v>3031</v>
      </c>
      <c r="D7362" s="868" t="s">
        <v>7863</v>
      </c>
      <c r="E7362" s="870">
        <v>2500</v>
      </c>
      <c r="F7362" s="869" t="s">
        <v>13175</v>
      </c>
      <c r="G7362" s="868" t="s">
        <v>13174</v>
      </c>
      <c r="H7362" s="867"/>
      <c r="I7362" s="867"/>
      <c r="J7362" s="867"/>
      <c r="K7362" s="866">
        <v>3</v>
      </c>
      <c r="L7362" s="866">
        <v>12</v>
      </c>
      <c r="M7362" s="865">
        <v>31981.631939835464</v>
      </c>
      <c r="N7362" s="866">
        <v>2</v>
      </c>
      <c r="O7362" s="866">
        <v>6</v>
      </c>
      <c r="P7362" s="865">
        <v>15882.9</v>
      </c>
    </row>
    <row r="7363" spans="1:16" ht="33.75" x14ac:dyDescent="0.25">
      <c r="A7363" s="867" t="s">
        <v>7760</v>
      </c>
      <c r="B7363" s="867" t="s">
        <v>3626</v>
      </c>
      <c r="C7363" s="867" t="s">
        <v>3031</v>
      </c>
      <c r="D7363" s="868" t="s">
        <v>7863</v>
      </c>
      <c r="E7363" s="870">
        <v>2500</v>
      </c>
      <c r="F7363" s="869" t="s">
        <v>13173</v>
      </c>
      <c r="G7363" s="868" t="s">
        <v>13172</v>
      </c>
      <c r="H7363" s="867" t="s">
        <v>2751</v>
      </c>
      <c r="I7363" s="867" t="s">
        <v>2676</v>
      </c>
      <c r="J7363" s="867" t="s">
        <v>8894</v>
      </c>
      <c r="K7363" s="866">
        <v>3</v>
      </c>
      <c r="L7363" s="866">
        <v>12</v>
      </c>
      <c r="M7363" s="865">
        <v>31981.631939835464</v>
      </c>
      <c r="N7363" s="866">
        <v>3</v>
      </c>
      <c r="O7363" s="866">
        <v>6</v>
      </c>
      <c r="P7363" s="865">
        <v>15882.9</v>
      </c>
    </row>
    <row r="7364" spans="1:16" ht="33.75" x14ac:dyDescent="0.25">
      <c r="A7364" s="867" t="s">
        <v>7760</v>
      </c>
      <c r="B7364" s="867" t="s">
        <v>3626</v>
      </c>
      <c r="C7364" s="867" t="s">
        <v>3031</v>
      </c>
      <c r="D7364" s="868" t="s">
        <v>7863</v>
      </c>
      <c r="E7364" s="870">
        <v>2500</v>
      </c>
      <c r="F7364" s="869" t="s">
        <v>13171</v>
      </c>
      <c r="G7364" s="868" t="s">
        <v>13170</v>
      </c>
      <c r="H7364" s="867"/>
      <c r="I7364" s="867"/>
      <c r="J7364" s="867"/>
      <c r="K7364" s="866">
        <v>3</v>
      </c>
      <c r="L7364" s="866">
        <v>12</v>
      </c>
      <c r="M7364" s="865">
        <v>31981.631939835464</v>
      </c>
      <c r="N7364" s="866">
        <v>2</v>
      </c>
      <c r="O7364" s="866">
        <v>6</v>
      </c>
      <c r="P7364" s="865">
        <v>15882.9</v>
      </c>
    </row>
    <row r="7365" spans="1:16" ht="33.75" x14ac:dyDescent="0.25">
      <c r="A7365" s="867" t="s">
        <v>7760</v>
      </c>
      <c r="B7365" s="867" t="s">
        <v>3626</v>
      </c>
      <c r="C7365" s="867" t="s">
        <v>3031</v>
      </c>
      <c r="D7365" s="868" t="s">
        <v>7776</v>
      </c>
      <c r="E7365" s="870">
        <v>4200</v>
      </c>
      <c r="F7365" s="869" t="s">
        <v>13169</v>
      </c>
      <c r="G7365" s="868" t="s">
        <v>13168</v>
      </c>
      <c r="H7365" s="867" t="s">
        <v>7796</v>
      </c>
      <c r="I7365" s="867" t="s">
        <v>7822</v>
      </c>
      <c r="J7365" s="867" t="s">
        <v>8142</v>
      </c>
      <c r="K7365" s="866">
        <v>2</v>
      </c>
      <c r="L7365" s="866">
        <v>12</v>
      </c>
      <c r="M7365" s="865">
        <v>53729.141658923581</v>
      </c>
      <c r="N7365" s="866">
        <v>1</v>
      </c>
      <c r="O7365" s="866">
        <v>6</v>
      </c>
      <c r="P7365" s="865">
        <v>26082.9</v>
      </c>
    </row>
    <row r="7366" spans="1:16" ht="33.75" x14ac:dyDescent="0.25">
      <c r="A7366" s="867" t="s">
        <v>7760</v>
      </c>
      <c r="B7366" s="867" t="s">
        <v>3626</v>
      </c>
      <c r="C7366" s="867" t="s">
        <v>3031</v>
      </c>
      <c r="D7366" s="868" t="s">
        <v>7863</v>
      </c>
      <c r="E7366" s="870">
        <v>2500</v>
      </c>
      <c r="F7366" s="869" t="s">
        <v>13167</v>
      </c>
      <c r="G7366" s="868" t="s">
        <v>13166</v>
      </c>
      <c r="H7366" s="867"/>
      <c r="I7366" s="867"/>
      <c r="J7366" s="867"/>
      <c r="K7366" s="866">
        <v>3</v>
      </c>
      <c r="L7366" s="866">
        <v>12</v>
      </c>
      <c r="M7366" s="865">
        <v>31981.631939835464</v>
      </c>
      <c r="N7366" s="866">
        <v>1</v>
      </c>
      <c r="O7366" s="866">
        <v>6</v>
      </c>
      <c r="P7366" s="865">
        <v>15882.9</v>
      </c>
    </row>
    <row r="7367" spans="1:16" ht="33.75" x14ac:dyDescent="0.25">
      <c r="A7367" s="867" t="s">
        <v>7760</v>
      </c>
      <c r="B7367" s="867" t="s">
        <v>3626</v>
      </c>
      <c r="C7367" s="867" t="s">
        <v>3031</v>
      </c>
      <c r="D7367" s="868" t="s">
        <v>9332</v>
      </c>
      <c r="E7367" s="870">
        <v>11000</v>
      </c>
      <c r="F7367" s="869" t="s">
        <v>13165</v>
      </c>
      <c r="G7367" s="868" t="s">
        <v>13164</v>
      </c>
      <c r="H7367" s="867" t="s">
        <v>7756</v>
      </c>
      <c r="I7367" s="867" t="s">
        <v>2772</v>
      </c>
      <c r="J7367" s="867" t="s">
        <v>7773</v>
      </c>
      <c r="K7367" s="866">
        <v>5</v>
      </c>
      <c r="L7367" s="866">
        <v>12</v>
      </c>
      <c r="M7367" s="865">
        <v>95944.89581950639</v>
      </c>
      <c r="N7367" s="866">
        <v>1</v>
      </c>
      <c r="O7367" s="866">
        <v>6</v>
      </c>
      <c r="P7367" s="865">
        <v>66882.899999999994</v>
      </c>
    </row>
    <row r="7368" spans="1:16" ht="33.75" x14ac:dyDescent="0.25">
      <c r="A7368" s="867" t="s">
        <v>7760</v>
      </c>
      <c r="B7368" s="867" t="s">
        <v>3626</v>
      </c>
      <c r="C7368" s="867" t="s">
        <v>3031</v>
      </c>
      <c r="D7368" s="868" t="s">
        <v>9324</v>
      </c>
      <c r="E7368" s="870">
        <v>9000</v>
      </c>
      <c r="F7368" s="869" t="s">
        <v>13163</v>
      </c>
      <c r="G7368" s="868" t="s">
        <v>13162</v>
      </c>
      <c r="H7368" s="867" t="s">
        <v>7756</v>
      </c>
      <c r="I7368" s="867" t="s">
        <v>2676</v>
      </c>
      <c r="J7368" s="867" t="s">
        <v>7809</v>
      </c>
      <c r="K7368" s="866">
        <v>2</v>
      </c>
      <c r="L7368" s="866">
        <v>12</v>
      </c>
      <c r="M7368" s="865">
        <v>115133.87498340767</v>
      </c>
      <c r="N7368" s="866">
        <v>1</v>
      </c>
      <c r="O7368" s="866">
        <v>6</v>
      </c>
      <c r="P7368" s="865">
        <v>54882.9</v>
      </c>
    </row>
    <row r="7369" spans="1:16" ht="33.75" x14ac:dyDescent="0.25">
      <c r="A7369" s="867" t="s">
        <v>7760</v>
      </c>
      <c r="B7369" s="867" t="s">
        <v>3626</v>
      </c>
      <c r="C7369" s="867" t="s">
        <v>3031</v>
      </c>
      <c r="D7369" s="868" t="s">
        <v>7776</v>
      </c>
      <c r="E7369" s="870">
        <v>4200</v>
      </c>
      <c r="F7369" s="869" t="s">
        <v>13161</v>
      </c>
      <c r="G7369" s="868" t="s">
        <v>13160</v>
      </c>
      <c r="H7369" s="867" t="s">
        <v>7756</v>
      </c>
      <c r="I7369" s="867" t="s">
        <v>2892</v>
      </c>
      <c r="J7369" s="867" t="s">
        <v>7769</v>
      </c>
      <c r="K7369" s="866">
        <v>2</v>
      </c>
      <c r="L7369" s="866">
        <v>12</v>
      </c>
      <c r="M7369" s="865">
        <v>53729.141658923581</v>
      </c>
      <c r="N7369" s="866">
        <v>1</v>
      </c>
      <c r="O7369" s="866">
        <v>6</v>
      </c>
      <c r="P7369" s="865">
        <v>26082.9</v>
      </c>
    </row>
    <row r="7370" spans="1:16" ht="33.75" x14ac:dyDescent="0.25">
      <c r="A7370" s="867" t="s">
        <v>7760</v>
      </c>
      <c r="B7370" s="867" t="s">
        <v>3626</v>
      </c>
      <c r="C7370" s="867" t="s">
        <v>3031</v>
      </c>
      <c r="D7370" s="868" t="s">
        <v>7776</v>
      </c>
      <c r="E7370" s="870">
        <v>4200</v>
      </c>
      <c r="F7370" s="869" t="s">
        <v>13159</v>
      </c>
      <c r="G7370" s="868" t="s">
        <v>13158</v>
      </c>
      <c r="H7370" s="867" t="s">
        <v>7796</v>
      </c>
      <c r="I7370" s="867" t="s">
        <v>2722</v>
      </c>
      <c r="J7370" s="867" t="s">
        <v>7809</v>
      </c>
      <c r="K7370" s="866">
        <v>3</v>
      </c>
      <c r="L7370" s="866">
        <v>12</v>
      </c>
      <c r="M7370" s="865">
        <v>53729.141658923581</v>
      </c>
      <c r="N7370" s="866">
        <v>1</v>
      </c>
      <c r="O7370" s="866">
        <v>6</v>
      </c>
      <c r="P7370" s="865">
        <v>26082.9</v>
      </c>
    </row>
    <row r="7371" spans="1:16" x14ac:dyDescent="0.25">
      <c r="A7371" s="1772" t="s">
        <v>2848</v>
      </c>
      <c r="B7371" s="1772"/>
      <c r="C7371" s="1772"/>
      <c r="D7371" s="1772"/>
      <c r="E7371" s="1772"/>
      <c r="F7371" s="1772" t="s">
        <v>378</v>
      </c>
      <c r="G7371" s="1772"/>
      <c r="H7371" s="1772"/>
      <c r="I7371" s="1772"/>
      <c r="J7371" s="1772"/>
      <c r="K7371" s="1771" t="s">
        <v>2847</v>
      </c>
      <c r="L7371" s="1771"/>
      <c r="M7371" s="1771"/>
      <c r="N7371" s="1771" t="s">
        <v>2846</v>
      </c>
      <c r="O7371" s="1771"/>
      <c r="P7371" s="1771"/>
    </row>
    <row r="7372" spans="1:16" ht="69.75" x14ac:dyDescent="0.25">
      <c r="A7372" s="1535" t="s">
        <v>2845</v>
      </c>
      <c r="B7372" s="1535" t="s">
        <v>5</v>
      </c>
      <c r="C7372" s="1535" t="s">
        <v>2844</v>
      </c>
      <c r="D7372" s="1535" t="s">
        <v>2843</v>
      </c>
      <c r="E7372" s="1536" t="s">
        <v>2842</v>
      </c>
      <c r="F7372" s="1537" t="s">
        <v>2841</v>
      </c>
      <c r="G7372" s="1540" t="s">
        <v>2840</v>
      </c>
      <c r="H7372" s="1535" t="s">
        <v>2839</v>
      </c>
      <c r="I7372" s="1535" t="s">
        <v>2838</v>
      </c>
      <c r="J7372" s="1535" t="s">
        <v>2837</v>
      </c>
      <c r="K7372" s="1538" t="s">
        <v>2836</v>
      </c>
      <c r="L7372" s="1538" t="s">
        <v>2835</v>
      </c>
      <c r="M7372" s="1539" t="s">
        <v>2834</v>
      </c>
      <c r="N7372" s="1538" t="s">
        <v>2836</v>
      </c>
      <c r="O7372" s="1538" t="s">
        <v>2835</v>
      </c>
      <c r="P7372" s="1539" t="s">
        <v>2834</v>
      </c>
    </row>
    <row r="7373" spans="1:16" ht="33.75" x14ac:dyDescent="0.25">
      <c r="A7373" s="867" t="s">
        <v>7760</v>
      </c>
      <c r="B7373" s="867" t="s">
        <v>3626</v>
      </c>
      <c r="C7373" s="867" t="s">
        <v>3031</v>
      </c>
      <c r="D7373" s="868" t="s">
        <v>7776</v>
      </c>
      <c r="E7373" s="870">
        <v>4200</v>
      </c>
      <c r="F7373" s="869" t="s">
        <v>13157</v>
      </c>
      <c r="G7373" s="868" t="s">
        <v>13156</v>
      </c>
      <c r="H7373" s="867" t="s">
        <v>7756</v>
      </c>
      <c r="I7373" s="867" t="s">
        <v>2704</v>
      </c>
      <c r="J7373" s="867" t="s">
        <v>7805</v>
      </c>
      <c r="K7373" s="866">
        <v>3</v>
      </c>
      <c r="L7373" s="866">
        <v>12</v>
      </c>
      <c r="M7373" s="865">
        <v>53729.141658923581</v>
      </c>
      <c r="N7373" s="866">
        <v>1</v>
      </c>
      <c r="O7373" s="866">
        <v>2</v>
      </c>
      <c r="P7373" s="865">
        <v>8694.2999999999993</v>
      </c>
    </row>
    <row r="7374" spans="1:16" ht="33.75" x14ac:dyDescent="0.25">
      <c r="A7374" s="867" t="s">
        <v>7760</v>
      </c>
      <c r="B7374" s="867" t="s">
        <v>3626</v>
      </c>
      <c r="C7374" s="867" t="s">
        <v>3031</v>
      </c>
      <c r="D7374" s="868" t="s">
        <v>7776</v>
      </c>
      <c r="E7374" s="870">
        <v>4200</v>
      </c>
      <c r="F7374" s="869" t="s">
        <v>13155</v>
      </c>
      <c r="G7374" s="868" t="s">
        <v>13154</v>
      </c>
      <c r="H7374" s="867" t="s">
        <v>7756</v>
      </c>
      <c r="I7374" s="867" t="s">
        <v>2676</v>
      </c>
      <c r="J7374" s="867" t="s">
        <v>7773</v>
      </c>
      <c r="K7374" s="866">
        <v>3</v>
      </c>
      <c r="L7374" s="866">
        <v>12</v>
      </c>
      <c r="M7374" s="865">
        <v>53729.141658923581</v>
      </c>
      <c r="N7374" s="866">
        <v>1</v>
      </c>
      <c r="O7374" s="866">
        <v>6</v>
      </c>
      <c r="P7374" s="865">
        <v>26082.9</v>
      </c>
    </row>
    <row r="7375" spans="1:16" ht="33.75" x14ac:dyDescent="0.25">
      <c r="A7375" s="867" t="s">
        <v>7760</v>
      </c>
      <c r="B7375" s="867" t="s">
        <v>3626</v>
      </c>
      <c r="C7375" s="867" t="s">
        <v>3031</v>
      </c>
      <c r="D7375" s="868" t="s">
        <v>7776</v>
      </c>
      <c r="E7375" s="870">
        <v>4200</v>
      </c>
      <c r="F7375" s="869" t="s">
        <v>13153</v>
      </c>
      <c r="G7375" s="868" t="s">
        <v>13152</v>
      </c>
      <c r="H7375" s="867" t="s">
        <v>7756</v>
      </c>
      <c r="I7375" s="867" t="s">
        <v>2676</v>
      </c>
      <c r="J7375" s="867" t="s">
        <v>7777</v>
      </c>
      <c r="K7375" s="866">
        <v>3</v>
      </c>
      <c r="L7375" s="866">
        <v>12</v>
      </c>
      <c r="M7375" s="865">
        <v>53729.141658923581</v>
      </c>
      <c r="N7375" s="866">
        <v>1</v>
      </c>
      <c r="O7375" s="866">
        <v>6</v>
      </c>
      <c r="P7375" s="865">
        <v>26082.9</v>
      </c>
    </row>
    <row r="7376" spans="1:16" ht="33.75" x14ac:dyDescent="0.25">
      <c r="A7376" s="867" t="s">
        <v>7760</v>
      </c>
      <c r="B7376" s="867" t="s">
        <v>3626</v>
      </c>
      <c r="C7376" s="867" t="s">
        <v>3031</v>
      </c>
      <c r="D7376" s="868" t="s">
        <v>7776</v>
      </c>
      <c r="E7376" s="870">
        <v>4200</v>
      </c>
      <c r="F7376" s="869" t="s">
        <v>13151</v>
      </c>
      <c r="G7376" s="868" t="s">
        <v>13150</v>
      </c>
      <c r="H7376" s="867" t="s">
        <v>7796</v>
      </c>
      <c r="I7376" s="867" t="s">
        <v>3285</v>
      </c>
      <c r="J7376" s="867" t="s">
        <v>7792</v>
      </c>
      <c r="K7376" s="866">
        <v>3</v>
      </c>
      <c r="L7376" s="866">
        <v>12</v>
      </c>
      <c r="M7376" s="865">
        <v>53729.141658923581</v>
      </c>
      <c r="N7376" s="866">
        <v>0</v>
      </c>
      <c r="O7376" s="866">
        <v>0</v>
      </c>
      <c r="P7376" s="865">
        <v>0</v>
      </c>
    </row>
    <row r="7377" spans="1:16" ht="33.75" x14ac:dyDescent="0.25">
      <c r="A7377" s="867" t="s">
        <v>7760</v>
      </c>
      <c r="B7377" s="867" t="s">
        <v>3626</v>
      </c>
      <c r="C7377" s="867" t="s">
        <v>3031</v>
      </c>
      <c r="D7377" s="868" t="s">
        <v>7776</v>
      </c>
      <c r="E7377" s="870">
        <v>4200</v>
      </c>
      <c r="F7377" s="869" t="s">
        <v>13149</v>
      </c>
      <c r="G7377" s="868" t="s">
        <v>13148</v>
      </c>
      <c r="H7377" s="867" t="s">
        <v>7796</v>
      </c>
      <c r="I7377" s="867" t="s">
        <v>2722</v>
      </c>
      <c r="J7377" s="867" t="s">
        <v>7884</v>
      </c>
      <c r="K7377" s="866">
        <v>5</v>
      </c>
      <c r="L7377" s="866">
        <v>12</v>
      </c>
      <c r="M7377" s="865">
        <v>53729.141658923581</v>
      </c>
      <c r="N7377" s="866">
        <v>3</v>
      </c>
      <c r="O7377" s="866">
        <v>6</v>
      </c>
      <c r="P7377" s="865">
        <v>26082.9</v>
      </c>
    </row>
    <row r="7378" spans="1:16" ht="33.75" x14ac:dyDescent="0.25">
      <c r="A7378" s="867" t="s">
        <v>7760</v>
      </c>
      <c r="B7378" s="867" t="s">
        <v>3626</v>
      </c>
      <c r="C7378" s="867" t="s">
        <v>3031</v>
      </c>
      <c r="D7378" s="868" t="s">
        <v>10362</v>
      </c>
      <c r="E7378" s="870">
        <v>4200</v>
      </c>
      <c r="F7378" s="869" t="s">
        <v>13147</v>
      </c>
      <c r="G7378" s="868" t="s">
        <v>13146</v>
      </c>
      <c r="H7378" s="867" t="s">
        <v>7756</v>
      </c>
      <c r="I7378" s="867" t="s">
        <v>8913</v>
      </c>
      <c r="J7378" s="867" t="s">
        <v>7792</v>
      </c>
      <c r="K7378" s="866">
        <v>4</v>
      </c>
      <c r="L7378" s="866">
        <v>12</v>
      </c>
      <c r="M7378" s="865">
        <v>53729.141658923581</v>
      </c>
      <c r="N7378" s="866">
        <v>1</v>
      </c>
      <c r="O7378" s="866">
        <v>6</v>
      </c>
      <c r="P7378" s="865">
        <v>26082.9</v>
      </c>
    </row>
    <row r="7379" spans="1:16" ht="33.75" x14ac:dyDescent="0.25">
      <c r="A7379" s="867" t="s">
        <v>7760</v>
      </c>
      <c r="B7379" s="867" t="s">
        <v>3626</v>
      </c>
      <c r="C7379" s="867" t="s">
        <v>3031</v>
      </c>
      <c r="D7379" s="868" t="s">
        <v>7776</v>
      </c>
      <c r="E7379" s="870">
        <v>4200</v>
      </c>
      <c r="F7379" s="869" t="s">
        <v>13145</v>
      </c>
      <c r="G7379" s="868" t="s">
        <v>13144</v>
      </c>
      <c r="H7379" s="867" t="s">
        <v>7756</v>
      </c>
      <c r="I7379" s="867" t="s">
        <v>2722</v>
      </c>
      <c r="J7379" s="867" t="s">
        <v>8397</v>
      </c>
      <c r="K7379" s="866">
        <v>2</v>
      </c>
      <c r="L7379" s="866">
        <v>5</v>
      </c>
      <c r="M7379" s="865">
        <v>22387.142357884826</v>
      </c>
      <c r="N7379" s="866">
        <v>3</v>
      </c>
      <c r="O7379" s="866">
        <v>6</v>
      </c>
      <c r="P7379" s="865">
        <v>26082.9</v>
      </c>
    </row>
    <row r="7380" spans="1:16" ht="33.75" x14ac:dyDescent="0.25">
      <c r="A7380" s="867" t="s">
        <v>7760</v>
      </c>
      <c r="B7380" s="867" t="s">
        <v>3626</v>
      </c>
      <c r="C7380" s="867" t="s">
        <v>3031</v>
      </c>
      <c r="D7380" s="868" t="s">
        <v>7887</v>
      </c>
      <c r="E7380" s="870">
        <v>4200</v>
      </c>
      <c r="F7380" s="869" t="s">
        <v>13143</v>
      </c>
      <c r="G7380" s="868" t="s">
        <v>13142</v>
      </c>
      <c r="H7380" s="867" t="s">
        <v>7817</v>
      </c>
      <c r="I7380" s="867" t="s">
        <v>13141</v>
      </c>
      <c r="J7380" s="867" t="s">
        <v>6</v>
      </c>
      <c r="K7380" s="866">
        <v>0</v>
      </c>
      <c r="L7380" s="866">
        <v>0</v>
      </c>
      <c r="M7380" s="865">
        <v>0</v>
      </c>
      <c r="N7380" s="866">
        <v>2</v>
      </c>
      <c r="O7380" s="866">
        <v>4</v>
      </c>
      <c r="P7380" s="865">
        <v>17388.599999999999</v>
      </c>
    </row>
    <row r="7381" spans="1:16" ht="33.75" x14ac:dyDescent="0.25">
      <c r="A7381" s="867" t="s">
        <v>7760</v>
      </c>
      <c r="B7381" s="867" t="s">
        <v>3626</v>
      </c>
      <c r="C7381" s="867" t="s">
        <v>3031</v>
      </c>
      <c r="D7381" s="868" t="s">
        <v>11198</v>
      </c>
      <c r="E7381" s="870">
        <v>4200</v>
      </c>
      <c r="F7381" s="869" t="s">
        <v>13140</v>
      </c>
      <c r="G7381" s="868" t="s">
        <v>13139</v>
      </c>
      <c r="H7381" s="867" t="s">
        <v>7756</v>
      </c>
      <c r="I7381" s="867" t="s">
        <v>12300</v>
      </c>
      <c r="J7381" s="867" t="s">
        <v>7836</v>
      </c>
      <c r="K7381" s="866">
        <v>3</v>
      </c>
      <c r="L7381" s="866">
        <v>12</v>
      </c>
      <c r="M7381" s="865">
        <v>53729.141658923581</v>
      </c>
      <c r="N7381" s="866">
        <v>1</v>
      </c>
      <c r="O7381" s="866">
        <v>6</v>
      </c>
      <c r="P7381" s="865">
        <v>26082.9</v>
      </c>
    </row>
    <row r="7382" spans="1:16" ht="33.75" x14ac:dyDescent="0.25">
      <c r="A7382" s="867" t="s">
        <v>7760</v>
      </c>
      <c r="B7382" s="867" t="s">
        <v>3626</v>
      </c>
      <c r="C7382" s="867" t="s">
        <v>3031</v>
      </c>
      <c r="D7382" s="868" t="s">
        <v>7776</v>
      </c>
      <c r="E7382" s="870">
        <v>4200</v>
      </c>
      <c r="F7382" s="869" t="s">
        <v>13138</v>
      </c>
      <c r="G7382" s="868" t="s">
        <v>13137</v>
      </c>
      <c r="H7382" s="867" t="s">
        <v>7756</v>
      </c>
      <c r="I7382" s="867" t="s">
        <v>12300</v>
      </c>
      <c r="J7382" s="867" t="s">
        <v>7836</v>
      </c>
      <c r="K7382" s="866">
        <v>3</v>
      </c>
      <c r="L7382" s="866">
        <v>12</v>
      </c>
      <c r="M7382" s="865">
        <v>53729.141658923581</v>
      </c>
      <c r="N7382" s="866">
        <v>1</v>
      </c>
      <c r="O7382" s="866">
        <v>6</v>
      </c>
      <c r="P7382" s="865">
        <v>26082.9</v>
      </c>
    </row>
    <row r="7383" spans="1:16" ht="33.75" x14ac:dyDescent="0.25">
      <c r="A7383" s="867" t="s">
        <v>7760</v>
      </c>
      <c r="B7383" s="867" t="s">
        <v>3626</v>
      </c>
      <c r="C7383" s="867" t="s">
        <v>3031</v>
      </c>
      <c r="D7383" s="868" t="s">
        <v>7776</v>
      </c>
      <c r="E7383" s="870">
        <v>4200</v>
      </c>
      <c r="F7383" s="869" t="s">
        <v>13136</v>
      </c>
      <c r="G7383" s="868" t="s">
        <v>13135</v>
      </c>
      <c r="H7383" s="867" t="s">
        <v>7756</v>
      </c>
      <c r="I7383" s="867" t="s">
        <v>2892</v>
      </c>
      <c r="J7383" s="867" t="s">
        <v>7773</v>
      </c>
      <c r="K7383" s="866">
        <v>3</v>
      </c>
      <c r="L7383" s="866">
        <v>12</v>
      </c>
      <c r="M7383" s="865">
        <v>53729.141658923581</v>
      </c>
      <c r="N7383" s="866">
        <v>1</v>
      </c>
      <c r="O7383" s="866">
        <v>6</v>
      </c>
      <c r="P7383" s="865">
        <v>26082.9</v>
      </c>
    </row>
    <row r="7384" spans="1:16" ht="33.75" x14ac:dyDescent="0.25">
      <c r="A7384" s="867" t="s">
        <v>7760</v>
      </c>
      <c r="B7384" s="867" t="s">
        <v>3626</v>
      </c>
      <c r="C7384" s="867" t="s">
        <v>3031</v>
      </c>
      <c r="D7384" s="868" t="s">
        <v>7776</v>
      </c>
      <c r="E7384" s="870">
        <v>4200</v>
      </c>
      <c r="F7384" s="869" t="s">
        <v>13134</v>
      </c>
      <c r="G7384" s="868" t="s">
        <v>13133</v>
      </c>
      <c r="H7384" s="867" t="s">
        <v>7756</v>
      </c>
      <c r="I7384" s="867" t="s">
        <v>2676</v>
      </c>
      <c r="J7384" s="867" t="s">
        <v>7777</v>
      </c>
      <c r="K7384" s="866">
        <v>3</v>
      </c>
      <c r="L7384" s="866">
        <v>12</v>
      </c>
      <c r="M7384" s="865">
        <v>53729.141658923581</v>
      </c>
      <c r="N7384" s="866">
        <v>1</v>
      </c>
      <c r="O7384" s="866">
        <v>6</v>
      </c>
      <c r="P7384" s="865">
        <v>26082.9</v>
      </c>
    </row>
    <row r="7385" spans="1:16" ht="33.75" x14ac:dyDescent="0.25">
      <c r="A7385" s="867" t="s">
        <v>7760</v>
      </c>
      <c r="B7385" s="867" t="s">
        <v>3626</v>
      </c>
      <c r="C7385" s="867" t="s">
        <v>3031</v>
      </c>
      <c r="D7385" s="868" t="s">
        <v>7776</v>
      </c>
      <c r="E7385" s="870">
        <v>4200</v>
      </c>
      <c r="F7385" s="869" t="s">
        <v>13132</v>
      </c>
      <c r="G7385" s="868" t="s">
        <v>13131</v>
      </c>
      <c r="H7385" s="867" t="s">
        <v>7756</v>
      </c>
      <c r="I7385" s="867" t="s">
        <v>2892</v>
      </c>
      <c r="J7385" s="867" t="s">
        <v>7777</v>
      </c>
      <c r="K7385" s="866">
        <v>3</v>
      </c>
      <c r="L7385" s="866">
        <v>12</v>
      </c>
      <c r="M7385" s="865">
        <v>53729.141658923581</v>
      </c>
      <c r="N7385" s="866">
        <v>2</v>
      </c>
      <c r="O7385" s="866">
        <v>6</v>
      </c>
      <c r="P7385" s="865">
        <v>26082.9</v>
      </c>
    </row>
    <row r="7386" spans="1:16" ht="33.75" x14ac:dyDescent="0.25">
      <c r="A7386" s="867" t="s">
        <v>7760</v>
      </c>
      <c r="B7386" s="867" t="s">
        <v>3626</v>
      </c>
      <c r="C7386" s="867" t="s">
        <v>3031</v>
      </c>
      <c r="D7386" s="868" t="s">
        <v>7776</v>
      </c>
      <c r="E7386" s="870">
        <v>4200</v>
      </c>
      <c r="F7386" s="869" t="s">
        <v>13130</v>
      </c>
      <c r="G7386" s="868" t="s">
        <v>13129</v>
      </c>
      <c r="H7386" s="867" t="s">
        <v>7796</v>
      </c>
      <c r="I7386" s="867" t="s">
        <v>2722</v>
      </c>
      <c r="J7386" s="867" t="s">
        <v>7809</v>
      </c>
      <c r="K7386" s="866">
        <v>3</v>
      </c>
      <c r="L7386" s="866">
        <v>12</v>
      </c>
      <c r="M7386" s="865">
        <v>53729.141658923581</v>
      </c>
      <c r="N7386" s="866">
        <v>1</v>
      </c>
      <c r="O7386" s="866">
        <v>6</v>
      </c>
      <c r="P7386" s="865">
        <v>26082.9</v>
      </c>
    </row>
    <row r="7387" spans="1:16" ht="33.75" x14ac:dyDescent="0.25">
      <c r="A7387" s="867" t="s">
        <v>7760</v>
      </c>
      <c r="B7387" s="867" t="s">
        <v>3626</v>
      </c>
      <c r="C7387" s="867" t="s">
        <v>3031</v>
      </c>
      <c r="D7387" s="868" t="s">
        <v>7854</v>
      </c>
      <c r="E7387" s="870">
        <v>4200</v>
      </c>
      <c r="F7387" s="869" t="s">
        <v>13128</v>
      </c>
      <c r="G7387" s="868" t="s">
        <v>13127</v>
      </c>
      <c r="H7387" s="867" t="s">
        <v>7817</v>
      </c>
      <c r="I7387" s="867" t="s">
        <v>8927</v>
      </c>
      <c r="J7387" s="867" t="s">
        <v>8358</v>
      </c>
      <c r="K7387" s="866">
        <v>0</v>
      </c>
      <c r="L7387" s="866">
        <v>0</v>
      </c>
      <c r="M7387" s="865">
        <v>0</v>
      </c>
      <c r="N7387" s="866">
        <v>3</v>
      </c>
      <c r="O7387" s="866">
        <v>5</v>
      </c>
      <c r="P7387" s="865">
        <v>21735.75</v>
      </c>
    </row>
    <row r="7388" spans="1:16" ht="33.75" x14ac:dyDescent="0.25">
      <c r="A7388" s="867" t="s">
        <v>7760</v>
      </c>
      <c r="B7388" s="867" t="s">
        <v>3626</v>
      </c>
      <c r="C7388" s="867" t="s">
        <v>3031</v>
      </c>
      <c r="D7388" s="868" t="s">
        <v>7887</v>
      </c>
      <c r="E7388" s="870">
        <v>4200</v>
      </c>
      <c r="F7388" s="869" t="s">
        <v>13126</v>
      </c>
      <c r="G7388" s="868" t="s">
        <v>13125</v>
      </c>
      <c r="H7388" s="867" t="s">
        <v>7756</v>
      </c>
      <c r="I7388" s="867" t="s">
        <v>2772</v>
      </c>
      <c r="J7388" s="867" t="s">
        <v>7792</v>
      </c>
      <c r="K7388" s="866">
        <v>0</v>
      </c>
      <c r="L7388" s="866">
        <v>0</v>
      </c>
      <c r="M7388" s="865">
        <v>0</v>
      </c>
      <c r="N7388" s="866">
        <v>2</v>
      </c>
      <c r="O7388" s="866">
        <v>4</v>
      </c>
      <c r="P7388" s="865">
        <v>17388.599999999999</v>
      </c>
    </row>
    <row r="7389" spans="1:16" ht="33.75" x14ac:dyDescent="0.25">
      <c r="A7389" s="867" t="s">
        <v>7760</v>
      </c>
      <c r="B7389" s="867" t="s">
        <v>3626</v>
      </c>
      <c r="C7389" s="867" t="s">
        <v>3031</v>
      </c>
      <c r="D7389" s="868" t="s">
        <v>7776</v>
      </c>
      <c r="E7389" s="870">
        <v>4200</v>
      </c>
      <c r="F7389" s="869" t="s">
        <v>13124</v>
      </c>
      <c r="G7389" s="868" t="s">
        <v>13123</v>
      </c>
      <c r="H7389" s="867" t="s">
        <v>7756</v>
      </c>
      <c r="I7389" s="867" t="s">
        <v>2772</v>
      </c>
      <c r="J7389" s="867" t="s">
        <v>7967</v>
      </c>
      <c r="K7389" s="866">
        <v>3</v>
      </c>
      <c r="L7389" s="866">
        <v>6</v>
      </c>
      <c r="M7389" s="865">
        <v>26864.570829461791</v>
      </c>
      <c r="N7389" s="866">
        <v>0</v>
      </c>
      <c r="O7389" s="866">
        <v>0</v>
      </c>
      <c r="P7389" s="865">
        <v>0</v>
      </c>
    </row>
    <row r="7390" spans="1:16" ht="33.75" x14ac:dyDescent="0.25">
      <c r="A7390" s="867" t="s">
        <v>7760</v>
      </c>
      <c r="B7390" s="867" t="s">
        <v>3626</v>
      </c>
      <c r="C7390" s="867" t="s">
        <v>3031</v>
      </c>
      <c r="D7390" s="868" t="s">
        <v>8777</v>
      </c>
      <c r="E7390" s="870">
        <v>11000</v>
      </c>
      <c r="F7390" s="869" t="s">
        <v>13122</v>
      </c>
      <c r="G7390" s="868" t="s">
        <v>13121</v>
      </c>
      <c r="H7390" s="867" t="s">
        <v>7756</v>
      </c>
      <c r="I7390" s="867" t="s">
        <v>2772</v>
      </c>
      <c r="J7390" s="867" t="s">
        <v>7805</v>
      </c>
      <c r="K7390" s="866">
        <v>6</v>
      </c>
      <c r="L7390" s="866">
        <v>12</v>
      </c>
      <c r="M7390" s="865">
        <v>95944.89581950639</v>
      </c>
      <c r="N7390" s="866">
        <v>1</v>
      </c>
      <c r="O7390" s="866">
        <v>6</v>
      </c>
      <c r="P7390" s="865">
        <v>66882.899999999994</v>
      </c>
    </row>
    <row r="7391" spans="1:16" ht="33.75" x14ac:dyDescent="0.25">
      <c r="A7391" s="867" t="s">
        <v>7760</v>
      </c>
      <c r="B7391" s="867" t="s">
        <v>3626</v>
      </c>
      <c r="C7391" s="867" t="s">
        <v>3031</v>
      </c>
      <c r="D7391" s="868" t="s">
        <v>7776</v>
      </c>
      <c r="E7391" s="870">
        <v>4200</v>
      </c>
      <c r="F7391" s="869" t="s">
        <v>13120</v>
      </c>
      <c r="G7391" s="868" t="s">
        <v>13119</v>
      </c>
      <c r="H7391" s="867" t="s">
        <v>7756</v>
      </c>
      <c r="I7391" s="867" t="s">
        <v>2892</v>
      </c>
      <c r="J7391" s="867" t="s">
        <v>7836</v>
      </c>
      <c r="K7391" s="866">
        <v>2</v>
      </c>
      <c r="L7391" s="866">
        <v>4</v>
      </c>
      <c r="M7391" s="865">
        <v>17909.713886307858</v>
      </c>
      <c r="N7391" s="866">
        <v>2</v>
      </c>
      <c r="O7391" s="866">
        <v>6</v>
      </c>
      <c r="P7391" s="865">
        <v>26082.9</v>
      </c>
    </row>
    <row r="7392" spans="1:16" ht="33.75" x14ac:dyDescent="0.25">
      <c r="A7392" s="867" t="s">
        <v>7760</v>
      </c>
      <c r="B7392" s="867" t="s">
        <v>3626</v>
      </c>
      <c r="C7392" s="867" t="s">
        <v>3031</v>
      </c>
      <c r="D7392" s="868" t="s">
        <v>7776</v>
      </c>
      <c r="E7392" s="870">
        <v>4200</v>
      </c>
      <c r="F7392" s="869" t="s">
        <v>13118</v>
      </c>
      <c r="G7392" s="868" t="s">
        <v>13117</v>
      </c>
      <c r="H7392" s="867" t="s">
        <v>7756</v>
      </c>
      <c r="I7392" s="867" t="s">
        <v>2892</v>
      </c>
      <c r="J7392" s="867" t="s">
        <v>8142</v>
      </c>
      <c r="K7392" s="866">
        <v>2</v>
      </c>
      <c r="L7392" s="866">
        <v>12</v>
      </c>
      <c r="M7392" s="865">
        <v>53729.141658923581</v>
      </c>
      <c r="N7392" s="866">
        <v>1</v>
      </c>
      <c r="O7392" s="866">
        <v>6</v>
      </c>
      <c r="P7392" s="865">
        <v>26082.9</v>
      </c>
    </row>
    <row r="7393" spans="1:16" ht="33.75" x14ac:dyDescent="0.25">
      <c r="A7393" s="867" t="s">
        <v>7760</v>
      </c>
      <c r="B7393" s="867" t="s">
        <v>3626</v>
      </c>
      <c r="C7393" s="867" t="s">
        <v>3031</v>
      </c>
      <c r="D7393" s="868" t="s">
        <v>7776</v>
      </c>
      <c r="E7393" s="870">
        <v>4200</v>
      </c>
      <c r="F7393" s="869" t="s">
        <v>13116</v>
      </c>
      <c r="G7393" s="868" t="s">
        <v>13115</v>
      </c>
      <c r="H7393" s="867" t="s">
        <v>7756</v>
      </c>
      <c r="I7393" s="867" t="s">
        <v>2892</v>
      </c>
      <c r="J7393" s="867" t="s">
        <v>7836</v>
      </c>
      <c r="K7393" s="866">
        <v>2</v>
      </c>
      <c r="L7393" s="866">
        <v>5</v>
      </c>
      <c r="M7393" s="865">
        <v>22387.142357884826</v>
      </c>
      <c r="N7393" s="866">
        <v>0</v>
      </c>
      <c r="O7393" s="866">
        <v>0</v>
      </c>
      <c r="P7393" s="865">
        <v>0</v>
      </c>
    </row>
    <row r="7394" spans="1:16" ht="33.75" x14ac:dyDescent="0.25">
      <c r="A7394" s="867" t="s">
        <v>7760</v>
      </c>
      <c r="B7394" s="867" t="s">
        <v>3626</v>
      </c>
      <c r="C7394" s="867" t="s">
        <v>3031</v>
      </c>
      <c r="D7394" s="868" t="s">
        <v>7930</v>
      </c>
      <c r="E7394" s="870">
        <v>4200</v>
      </c>
      <c r="F7394" s="869" t="s">
        <v>13114</v>
      </c>
      <c r="G7394" s="868" t="s">
        <v>13113</v>
      </c>
      <c r="H7394" s="867" t="s">
        <v>7756</v>
      </c>
      <c r="I7394" s="867" t="s">
        <v>2676</v>
      </c>
      <c r="J7394" s="867" t="s">
        <v>7792</v>
      </c>
      <c r="K7394" s="866">
        <v>4</v>
      </c>
      <c r="L7394" s="866">
        <v>12</v>
      </c>
      <c r="M7394" s="865">
        <v>53729.141658923581</v>
      </c>
      <c r="N7394" s="866">
        <v>1</v>
      </c>
      <c r="O7394" s="866">
        <v>6</v>
      </c>
      <c r="P7394" s="865">
        <v>26082.9</v>
      </c>
    </row>
    <row r="7395" spans="1:16" ht="33.75" x14ac:dyDescent="0.25">
      <c r="A7395" s="867" t="s">
        <v>7760</v>
      </c>
      <c r="B7395" s="867" t="s">
        <v>3626</v>
      </c>
      <c r="C7395" s="867" t="s">
        <v>3031</v>
      </c>
      <c r="D7395" s="868" t="s">
        <v>7776</v>
      </c>
      <c r="E7395" s="870">
        <v>4200</v>
      </c>
      <c r="F7395" s="869" t="s">
        <v>13112</v>
      </c>
      <c r="G7395" s="868" t="s">
        <v>13111</v>
      </c>
      <c r="H7395" s="867" t="s">
        <v>7756</v>
      </c>
      <c r="I7395" s="867" t="s">
        <v>2892</v>
      </c>
      <c r="J7395" s="867" t="s">
        <v>7971</v>
      </c>
      <c r="K7395" s="866">
        <v>3</v>
      </c>
      <c r="L7395" s="866">
        <v>9</v>
      </c>
      <c r="M7395" s="865">
        <v>40296.856244192684</v>
      </c>
      <c r="N7395" s="866">
        <v>0</v>
      </c>
      <c r="O7395" s="866">
        <v>0</v>
      </c>
      <c r="P7395" s="865">
        <v>0</v>
      </c>
    </row>
    <row r="7396" spans="1:16" ht="33.75" x14ac:dyDescent="0.25">
      <c r="A7396" s="867" t="s">
        <v>7760</v>
      </c>
      <c r="B7396" s="867" t="s">
        <v>3626</v>
      </c>
      <c r="C7396" s="867" t="s">
        <v>3031</v>
      </c>
      <c r="D7396" s="868" t="s">
        <v>7791</v>
      </c>
      <c r="E7396" s="870">
        <v>4200</v>
      </c>
      <c r="F7396" s="869" t="s">
        <v>13110</v>
      </c>
      <c r="G7396" s="868" t="s">
        <v>13109</v>
      </c>
      <c r="H7396" s="867" t="s">
        <v>7756</v>
      </c>
      <c r="I7396" s="867" t="s">
        <v>2745</v>
      </c>
      <c r="J7396" s="867" t="s">
        <v>7783</v>
      </c>
      <c r="K7396" s="866">
        <v>0</v>
      </c>
      <c r="L7396" s="866">
        <v>0</v>
      </c>
      <c r="M7396" s="865">
        <v>0</v>
      </c>
      <c r="N7396" s="866">
        <v>2</v>
      </c>
      <c r="O7396" s="866">
        <v>4</v>
      </c>
      <c r="P7396" s="865">
        <v>17388.599999999999</v>
      </c>
    </row>
    <row r="7397" spans="1:16" ht="33.75" x14ac:dyDescent="0.25">
      <c r="A7397" s="867" t="s">
        <v>7760</v>
      </c>
      <c r="B7397" s="867" t="s">
        <v>3626</v>
      </c>
      <c r="C7397" s="867" t="s">
        <v>3031</v>
      </c>
      <c r="D7397" s="868" t="s">
        <v>7776</v>
      </c>
      <c r="E7397" s="870">
        <v>4200</v>
      </c>
      <c r="F7397" s="869" t="s">
        <v>13108</v>
      </c>
      <c r="G7397" s="868" t="s">
        <v>13107</v>
      </c>
      <c r="H7397" s="867" t="s">
        <v>7756</v>
      </c>
      <c r="I7397" s="867" t="s">
        <v>2892</v>
      </c>
      <c r="J7397" s="867" t="s">
        <v>7792</v>
      </c>
      <c r="K7397" s="866">
        <v>3</v>
      </c>
      <c r="L7397" s="866">
        <v>12</v>
      </c>
      <c r="M7397" s="865">
        <v>53729.141658923581</v>
      </c>
      <c r="N7397" s="866">
        <v>2</v>
      </c>
      <c r="O7397" s="866">
        <v>6</v>
      </c>
      <c r="P7397" s="865">
        <v>26082.9</v>
      </c>
    </row>
    <row r="7398" spans="1:16" ht="33.75" x14ac:dyDescent="0.25">
      <c r="A7398" s="867" t="s">
        <v>7760</v>
      </c>
      <c r="B7398" s="867" t="s">
        <v>3626</v>
      </c>
      <c r="C7398" s="867" t="s">
        <v>3031</v>
      </c>
      <c r="D7398" s="868" t="s">
        <v>7776</v>
      </c>
      <c r="E7398" s="870">
        <v>4200</v>
      </c>
      <c r="F7398" s="869" t="s">
        <v>13106</v>
      </c>
      <c r="G7398" s="868" t="s">
        <v>13105</v>
      </c>
      <c r="H7398" s="867" t="s">
        <v>7756</v>
      </c>
      <c r="I7398" s="867" t="s">
        <v>2892</v>
      </c>
      <c r="J7398" s="867" t="s">
        <v>7985</v>
      </c>
      <c r="K7398" s="866">
        <v>3</v>
      </c>
      <c r="L7398" s="866">
        <v>12</v>
      </c>
      <c r="M7398" s="865">
        <v>53729.141658923581</v>
      </c>
      <c r="N7398" s="866">
        <v>2</v>
      </c>
      <c r="O7398" s="866">
        <v>6</v>
      </c>
      <c r="P7398" s="865">
        <v>26082.9</v>
      </c>
    </row>
    <row r="7399" spans="1:16" ht="33.75" x14ac:dyDescent="0.25">
      <c r="A7399" s="867" t="s">
        <v>7760</v>
      </c>
      <c r="B7399" s="867" t="s">
        <v>3626</v>
      </c>
      <c r="C7399" s="867" t="s">
        <v>3031</v>
      </c>
      <c r="D7399" s="868" t="s">
        <v>7776</v>
      </c>
      <c r="E7399" s="870">
        <v>4200</v>
      </c>
      <c r="F7399" s="869" t="s">
        <v>13104</v>
      </c>
      <c r="G7399" s="868" t="s">
        <v>13103</v>
      </c>
      <c r="H7399" s="867" t="s">
        <v>7817</v>
      </c>
      <c r="I7399" s="867" t="s">
        <v>8772</v>
      </c>
      <c r="J7399" s="867" t="s">
        <v>7985</v>
      </c>
      <c r="K7399" s="866">
        <v>3</v>
      </c>
      <c r="L7399" s="866">
        <v>12</v>
      </c>
      <c r="M7399" s="865">
        <v>53729.141658923581</v>
      </c>
      <c r="N7399" s="866">
        <v>2</v>
      </c>
      <c r="O7399" s="866">
        <v>6</v>
      </c>
      <c r="P7399" s="865">
        <v>26082.9</v>
      </c>
    </row>
    <row r="7400" spans="1:16" ht="33.75" x14ac:dyDescent="0.25">
      <c r="A7400" s="867" t="s">
        <v>7760</v>
      </c>
      <c r="B7400" s="867" t="s">
        <v>3626</v>
      </c>
      <c r="C7400" s="867" t="s">
        <v>3031</v>
      </c>
      <c r="D7400" s="868" t="s">
        <v>7854</v>
      </c>
      <c r="E7400" s="870">
        <v>4200</v>
      </c>
      <c r="F7400" s="869" t="s">
        <v>13102</v>
      </c>
      <c r="G7400" s="868" t="s">
        <v>13101</v>
      </c>
      <c r="H7400" s="867" t="s">
        <v>7756</v>
      </c>
      <c r="I7400" s="867" t="s">
        <v>2892</v>
      </c>
      <c r="J7400" s="867" t="s">
        <v>7881</v>
      </c>
      <c r="K7400" s="866">
        <v>3</v>
      </c>
      <c r="L7400" s="866">
        <v>5</v>
      </c>
      <c r="M7400" s="865">
        <v>22387.142357884826</v>
      </c>
      <c r="N7400" s="866">
        <v>4</v>
      </c>
      <c r="O7400" s="866">
        <v>6</v>
      </c>
      <c r="P7400" s="865">
        <v>26082.9</v>
      </c>
    </row>
    <row r="7401" spans="1:16" ht="33.75" x14ac:dyDescent="0.25">
      <c r="A7401" s="867" t="s">
        <v>7760</v>
      </c>
      <c r="B7401" s="867" t="s">
        <v>3626</v>
      </c>
      <c r="C7401" s="867" t="s">
        <v>3031</v>
      </c>
      <c r="D7401" s="868" t="s">
        <v>7776</v>
      </c>
      <c r="E7401" s="870">
        <v>4200</v>
      </c>
      <c r="F7401" s="869" t="s">
        <v>13100</v>
      </c>
      <c r="G7401" s="868" t="s">
        <v>13099</v>
      </c>
      <c r="H7401" s="867" t="s">
        <v>7796</v>
      </c>
      <c r="I7401" s="867" t="s">
        <v>2722</v>
      </c>
      <c r="J7401" s="867" t="s">
        <v>8392</v>
      </c>
      <c r="K7401" s="866">
        <v>3</v>
      </c>
      <c r="L7401" s="866">
        <v>12</v>
      </c>
      <c r="M7401" s="865">
        <v>53729.141658923581</v>
      </c>
      <c r="N7401" s="866">
        <v>2</v>
      </c>
      <c r="O7401" s="866">
        <v>6</v>
      </c>
      <c r="P7401" s="865">
        <v>26082.9</v>
      </c>
    </row>
    <row r="7402" spans="1:16" ht="33.75" x14ac:dyDescent="0.25">
      <c r="A7402" s="867" t="s">
        <v>7760</v>
      </c>
      <c r="B7402" s="867" t="s">
        <v>3626</v>
      </c>
      <c r="C7402" s="867" t="s">
        <v>3031</v>
      </c>
      <c r="D7402" s="868" t="s">
        <v>7887</v>
      </c>
      <c r="E7402" s="870">
        <v>4200</v>
      </c>
      <c r="F7402" s="869" t="s">
        <v>13098</v>
      </c>
      <c r="G7402" s="868" t="s">
        <v>13097</v>
      </c>
      <c r="H7402" s="867" t="s">
        <v>7756</v>
      </c>
      <c r="I7402" s="867" t="s">
        <v>2745</v>
      </c>
      <c r="J7402" s="867" t="s">
        <v>8314</v>
      </c>
      <c r="K7402" s="866">
        <v>3</v>
      </c>
      <c r="L7402" s="866">
        <v>12</v>
      </c>
      <c r="M7402" s="865">
        <v>53729.141658923581</v>
      </c>
      <c r="N7402" s="866">
        <v>3</v>
      </c>
      <c r="O7402" s="866">
        <v>6</v>
      </c>
      <c r="P7402" s="865">
        <v>26082.9</v>
      </c>
    </row>
    <row r="7403" spans="1:16" ht="33.75" x14ac:dyDescent="0.25">
      <c r="A7403" s="867" t="s">
        <v>7760</v>
      </c>
      <c r="B7403" s="867" t="s">
        <v>3626</v>
      </c>
      <c r="C7403" s="867" t="s">
        <v>3031</v>
      </c>
      <c r="D7403" s="868" t="s">
        <v>7791</v>
      </c>
      <c r="E7403" s="870">
        <v>4200</v>
      </c>
      <c r="F7403" s="869" t="s">
        <v>13096</v>
      </c>
      <c r="G7403" s="868" t="s">
        <v>13095</v>
      </c>
      <c r="H7403" s="867" t="s">
        <v>7756</v>
      </c>
      <c r="I7403" s="867" t="s">
        <v>13094</v>
      </c>
      <c r="J7403" s="867" t="s">
        <v>9500</v>
      </c>
      <c r="K7403" s="866">
        <v>4</v>
      </c>
      <c r="L7403" s="866">
        <v>12</v>
      </c>
      <c r="M7403" s="865">
        <v>53729.141658923581</v>
      </c>
      <c r="N7403" s="866">
        <v>4</v>
      </c>
      <c r="O7403" s="866">
        <v>6</v>
      </c>
      <c r="P7403" s="865">
        <v>26082.9</v>
      </c>
    </row>
    <row r="7404" spans="1:16" ht="33.75" x14ac:dyDescent="0.25">
      <c r="A7404" s="867" t="s">
        <v>7760</v>
      </c>
      <c r="B7404" s="867" t="s">
        <v>3626</v>
      </c>
      <c r="C7404" s="867" t="s">
        <v>3031</v>
      </c>
      <c r="D7404" s="868" t="s">
        <v>7776</v>
      </c>
      <c r="E7404" s="870">
        <v>4200</v>
      </c>
      <c r="F7404" s="869" t="s">
        <v>13093</v>
      </c>
      <c r="G7404" s="868" t="s">
        <v>13092</v>
      </c>
      <c r="H7404" s="867" t="s">
        <v>7756</v>
      </c>
      <c r="I7404" s="867" t="s">
        <v>2892</v>
      </c>
      <c r="J7404" s="867" t="s">
        <v>7836</v>
      </c>
      <c r="K7404" s="866">
        <v>3</v>
      </c>
      <c r="L7404" s="866">
        <v>12</v>
      </c>
      <c r="M7404" s="865">
        <v>53729.141658923581</v>
      </c>
      <c r="N7404" s="866">
        <v>1</v>
      </c>
      <c r="O7404" s="866">
        <v>6</v>
      </c>
      <c r="P7404" s="865">
        <v>26082.9</v>
      </c>
    </row>
    <row r="7405" spans="1:16" ht="33.75" x14ac:dyDescent="0.25">
      <c r="A7405" s="867" t="s">
        <v>7760</v>
      </c>
      <c r="B7405" s="867" t="s">
        <v>3626</v>
      </c>
      <c r="C7405" s="867" t="s">
        <v>3031</v>
      </c>
      <c r="D7405" s="868" t="s">
        <v>8651</v>
      </c>
      <c r="E7405" s="870">
        <v>4200</v>
      </c>
      <c r="F7405" s="869" t="s">
        <v>13091</v>
      </c>
      <c r="G7405" s="868" t="s">
        <v>13090</v>
      </c>
      <c r="H7405" s="867" t="s">
        <v>7756</v>
      </c>
      <c r="I7405" s="867" t="s">
        <v>2676</v>
      </c>
      <c r="J7405" s="867" t="s">
        <v>7792</v>
      </c>
      <c r="K7405" s="866">
        <v>4</v>
      </c>
      <c r="L7405" s="866">
        <v>12</v>
      </c>
      <c r="M7405" s="865">
        <v>53729.141658923581</v>
      </c>
      <c r="N7405" s="866">
        <v>2</v>
      </c>
      <c r="O7405" s="866">
        <v>6</v>
      </c>
      <c r="P7405" s="865">
        <v>26082.9</v>
      </c>
    </row>
    <row r="7406" spans="1:16" ht="33.75" x14ac:dyDescent="0.25">
      <c r="A7406" s="867" t="s">
        <v>7760</v>
      </c>
      <c r="B7406" s="867" t="s">
        <v>3626</v>
      </c>
      <c r="C7406" s="867" t="s">
        <v>3031</v>
      </c>
      <c r="D7406" s="868" t="s">
        <v>7854</v>
      </c>
      <c r="E7406" s="870">
        <v>4200</v>
      </c>
      <c r="F7406" s="869" t="s">
        <v>13089</v>
      </c>
      <c r="G7406" s="868" t="s">
        <v>13088</v>
      </c>
      <c r="H7406" s="867"/>
      <c r="I7406" s="867"/>
      <c r="J7406" s="867"/>
      <c r="K7406" s="866">
        <v>0</v>
      </c>
      <c r="L7406" s="866">
        <v>0</v>
      </c>
      <c r="M7406" s="865">
        <v>0</v>
      </c>
      <c r="N7406" s="866">
        <v>1</v>
      </c>
      <c r="O7406" s="866">
        <v>3</v>
      </c>
      <c r="P7406" s="865">
        <v>13041.45</v>
      </c>
    </row>
    <row r="7407" spans="1:16" ht="33.75" x14ac:dyDescent="0.25">
      <c r="A7407" s="867" t="s">
        <v>7760</v>
      </c>
      <c r="B7407" s="867" t="s">
        <v>3626</v>
      </c>
      <c r="C7407" s="867" t="s">
        <v>3031</v>
      </c>
      <c r="D7407" s="868" t="s">
        <v>7776</v>
      </c>
      <c r="E7407" s="870">
        <v>4200</v>
      </c>
      <c r="F7407" s="869" t="s">
        <v>13087</v>
      </c>
      <c r="G7407" s="868" t="s">
        <v>13086</v>
      </c>
      <c r="H7407" s="867" t="s">
        <v>7796</v>
      </c>
      <c r="I7407" s="867" t="s">
        <v>2722</v>
      </c>
      <c r="J7407" s="867" t="s">
        <v>7805</v>
      </c>
      <c r="K7407" s="866">
        <v>6</v>
      </c>
      <c r="L7407" s="866">
        <v>12</v>
      </c>
      <c r="M7407" s="865">
        <v>53729.141658923581</v>
      </c>
      <c r="N7407" s="866">
        <v>1</v>
      </c>
      <c r="O7407" s="866">
        <v>6</v>
      </c>
      <c r="P7407" s="865">
        <v>26082.9</v>
      </c>
    </row>
    <row r="7408" spans="1:16" ht="33.75" x14ac:dyDescent="0.25">
      <c r="A7408" s="867" t="s">
        <v>7760</v>
      </c>
      <c r="B7408" s="867" t="s">
        <v>3626</v>
      </c>
      <c r="C7408" s="867" t="s">
        <v>3031</v>
      </c>
      <c r="D7408" s="868" t="s">
        <v>7887</v>
      </c>
      <c r="E7408" s="870">
        <v>4200</v>
      </c>
      <c r="F7408" s="869" t="s">
        <v>13085</v>
      </c>
      <c r="G7408" s="868" t="s">
        <v>13084</v>
      </c>
      <c r="H7408" s="867" t="s">
        <v>7756</v>
      </c>
      <c r="I7408" s="867" t="s">
        <v>2892</v>
      </c>
      <c r="J7408" s="867" t="s">
        <v>7836</v>
      </c>
      <c r="K7408" s="866">
        <v>3</v>
      </c>
      <c r="L7408" s="866">
        <v>12</v>
      </c>
      <c r="M7408" s="865">
        <v>53729.141658923581</v>
      </c>
      <c r="N7408" s="866">
        <v>3</v>
      </c>
      <c r="O7408" s="866">
        <v>6</v>
      </c>
      <c r="P7408" s="865">
        <v>26082.9</v>
      </c>
    </row>
    <row r="7409" spans="1:16" ht="33.75" x14ac:dyDescent="0.25">
      <c r="A7409" s="867" t="s">
        <v>7760</v>
      </c>
      <c r="B7409" s="867" t="s">
        <v>3626</v>
      </c>
      <c r="C7409" s="867" t="s">
        <v>3031</v>
      </c>
      <c r="D7409" s="868" t="s">
        <v>8515</v>
      </c>
      <c r="E7409" s="870">
        <v>11000</v>
      </c>
      <c r="F7409" s="869" t="s">
        <v>13083</v>
      </c>
      <c r="G7409" s="868" t="s">
        <v>13082</v>
      </c>
      <c r="H7409" s="867" t="s">
        <v>7756</v>
      </c>
      <c r="I7409" s="867" t="s">
        <v>2722</v>
      </c>
      <c r="J7409" s="867" t="s">
        <v>7988</v>
      </c>
      <c r="K7409" s="866">
        <v>0</v>
      </c>
      <c r="L7409" s="866">
        <v>0</v>
      </c>
      <c r="M7409" s="865">
        <v>0</v>
      </c>
      <c r="N7409" s="866">
        <v>2</v>
      </c>
      <c r="O7409" s="866">
        <v>5</v>
      </c>
      <c r="P7409" s="865">
        <v>55735.75</v>
      </c>
    </row>
    <row r="7410" spans="1:16" ht="33.75" x14ac:dyDescent="0.25">
      <c r="A7410" s="867" t="s">
        <v>7760</v>
      </c>
      <c r="B7410" s="867" t="s">
        <v>3626</v>
      </c>
      <c r="C7410" s="867" t="s">
        <v>3031</v>
      </c>
      <c r="D7410" s="868" t="s">
        <v>13081</v>
      </c>
      <c r="E7410" s="870">
        <v>7500</v>
      </c>
      <c r="F7410" s="869" t="s">
        <v>13080</v>
      </c>
      <c r="G7410" s="868" t="s">
        <v>13079</v>
      </c>
      <c r="H7410" s="867" t="s">
        <v>7756</v>
      </c>
      <c r="I7410" s="867" t="s">
        <v>2772</v>
      </c>
      <c r="J7410" s="867" t="s">
        <v>7809</v>
      </c>
      <c r="K7410" s="866">
        <v>2</v>
      </c>
      <c r="L7410" s="866">
        <v>12</v>
      </c>
      <c r="M7410" s="865">
        <v>95944.89581950639</v>
      </c>
      <c r="N7410" s="866">
        <v>1</v>
      </c>
      <c r="O7410" s="866">
        <v>6</v>
      </c>
      <c r="P7410" s="865">
        <v>45882.9</v>
      </c>
    </row>
    <row r="7411" spans="1:16" ht="33.75" x14ac:dyDescent="0.25">
      <c r="A7411" s="867" t="s">
        <v>7760</v>
      </c>
      <c r="B7411" s="867" t="s">
        <v>3626</v>
      </c>
      <c r="C7411" s="867" t="s">
        <v>3031</v>
      </c>
      <c r="D7411" s="868" t="s">
        <v>7776</v>
      </c>
      <c r="E7411" s="870">
        <v>4200</v>
      </c>
      <c r="F7411" s="869" t="s">
        <v>13078</v>
      </c>
      <c r="G7411" s="868" t="s">
        <v>13077</v>
      </c>
      <c r="H7411" s="867" t="s">
        <v>7756</v>
      </c>
      <c r="I7411" s="867" t="s">
        <v>2703</v>
      </c>
      <c r="J7411" s="867" t="s">
        <v>7971</v>
      </c>
      <c r="K7411" s="866">
        <v>2</v>
      </c>
      <c r="L7411" s="866">
        <v>12</v>
      </c>
      <c r="M7411" s="865">
        <v>53729.141658923581</v>
      </c>
      <c r="N7411" s="866">
        <v>1</v>
      </c>
      <c r="O7411" s="866">
        <v>6</v>
      </c>
      <c r="P7411" s="865">
        <v>26082.9</v>
      </c>
    </row>
    <row r="7412" spans="1:16" ht="33.75" x14ac:dyDescent="0.25">
      <c r="A7412" s="867" t="s">
        <v>7760</v>
      </c>
      <c r="B7412" s="867" t="s">
        <v>3626</v>
      </c>
      <c r="C7412" s="867" t="s">
        <v>3031</v>
      </c>
      <c r="D7412" s="868" t="s">
        <v>7776</v>
      </c>
      <c r="E7412" s="870">
        <v>4200</v>
      </c>
      <c r="F7412" s="869" t="s">
        <v>13076</v>
      </c>
      <c r="G7412" s="868" t="s">
        <v>13075</v>
      </c>
      <c r="H7412" s="867" t="s">
        <v>7796</v>
      </c>
      <c r="I7412" s="867" t="s">
        <v>2745</v>
      </c>
      <c r="J7412" s="867" t="s">
        <v>7788</v>
      </c>
      <c r="K7412" s="866">
        <v>4</v>
      </c>
      <c r="L7412" s="866">
        <v>12</v>
      </c>
      <c r="M7412" s="865">
        <v>53729.141658923581</v>
      </c>
      <c r="N7412" s="866">
        <v>2</v>
      </c>
      <c r="O7412" s="866">
        <v>6</v>
      </c>
      <c r="P7412" s="865">
        <v>26082.9</v>
      </c>
    </row>
    <row r="7413" spans="1:16" x14ac:dyDescent="0.25">
      <c r="A7413" s="1772" t="s">
        <v>2848</v>
      </c>
      <c r="B7413" s="1772"/>
      <c r="C7413" s="1772"/>
      <c r="D7413" s="1772"/>
      <c r="E7413" s="1772"/>
      <c r="F7413" s="1772" t="s">
        <v>378</v>
      </c>
      <c r="G7413" s="1772"/>
      <c r="H7413" s="1772"/>
      <c r="I7413" s="1772"/>
      <c r="J7413" s="1772"/>
      <c r="K7413" s="1771" t="s">
        <v>2847</v>
      </c>
      <c r="L7413" s="1771"/>
      <c r="M7413" s="1771"/>
      <c r="N7413" s="1771" t="s">
        <v>2846</v>
      </c>
      <c r="O7413" s="1771"/>
      <c r="P7413" s="1771"/>
    </row>
    <row r="7414" spans="1:16" ht="69.75" x14ac:dyDescent="0.25">
      <c r="A7414" s="1535" t="s">
        <v>2845</v>
      </c>
      <c r="B7414" s="1535" t="s">
        <v>5</v>
      </c>
      <c r="C7414" s="1535" t="s">
        <v>2844</v>
      </c>
      <c r="D7414" s="1535" t="s">
        <v>2843</v>
      </c>
      <c r="E7414" s="1536" t="s">
        <v>2842</v>
      </c>
      <c r="F7414" s="1537" t="s">
        <v>2841</v>
      </c>
      <c r="G7414" s="1540" t="s">
        <v>2840</v>
      </c>
      <c r="H7414" s="1535" t="s">
        <v>2839</v>
      </c>
      <c r="I7414" s="1535" t="s">
        <v>2838</v>
      </c>
      <c r="J7414" s="1535" t="s">
        <v>2837</v>
      </c>
      <c r="K7414" s="1538" t="s">
        <v>2836</v>
      </c>
      <c r="L7414" s="1538" t="s">
        <v>2835</v>
      </c>
      <c r="M7414" s="1539" t="s">
        <v>2834</v>
      </c>
      <c r="N7414" s="1538" t="s">
        <v>2836</v>
      </c>
      <c r="O7414" s="1538" t="s">
        <v>2835</v>
      </c>
      <c r="P7414" s="1539" t="s">
        <v>2834</v>
      </c>
    </row>
    <row r="7415" spans="1:16" ht="33.75" x14ac:dyDescent="0.25">
      <c r="A7415" s="867" t="s">
        <v>7760</v>
      </c>
      <c r="B7415" s="867" t="s">
        <v>3626</v>
      </c>
      <c r="C7415" s="867" t="s">
        <v>3031</v>
      </c>
      <c r="D7415" s="868" t="s">
        <v>10907</v>
      </c>
      <c r="E7415" s="870">
        <v>7500</v>
      </c>
      <c r="F7415" s="869" t="s">
        <v>13074</v>
      </c>
      <c r="G7415" s="868" t="s">
        <v>13073</v>
      </c>
      <c r="H7415" s="867" t="s">
        <v>7756</v>
      </c>
      <c r="I7415" s="867" t="s">
        <v>2772</v>
      </c>
      <c r="J7415" s="867" t="s">
        <v>7985</v>
      </c>
      <c r="K7415" s="866">
        <v>3</v>
      </c>
      <c r="L7415" s="866">
        <v>12</v>
      </c>
      <c r="M7415" s="865">
        <v>95944.89581950639</v>
      </c>
      <c r="N7415" s="866">
        <v>1</v>
      </c>
      <c r="O7415" s="866">
        <v>6</v>
      </c>
      <c r="P7415" s="865">
        <v>45882.9</v>
      </c>
    </row>
    <row r="7416" spans="1:16" ht="33.75" x14ac:dyDescent="0.25">
      <c r="A7416" s="867" t="s">
        <v>7760</v>
      </c>
      <c r="B7416" s="867" t="s">
        <v>3626</v>
      </c>
      <c r="C7416" s="867" t="s">
        <v>3031</v>
      </c>
      <c r="D7416" s="868" t="s">
        <v>7854</v>
      </c>
      <c r="E7416" s="870">
        <v>4200</v>
      </c>
      <c r="F7416" s="869" t="s">
        <v>13072</v>
      </c>
      <c r="G7416" s="868" t="s">
        <v>13071</v>
      </c>
      <c r="H7416" s="867" t="s">
        <v>7756</v>
      </c>
      <c r="I7416" s="867" t="s">
        <v>2722</v>
      </c>
      <c r="J7416" s="867" t="s">
        <v>7800</v>
      </c>
      <c r="K7416" s="866">
        <v>0</v>
      </c>
      <c r="L7416" s="866">
        <v>0</v>
      </c>
      <c r="M7416" s="865">
        <v>0</v>
      </c>
      <c r="N7416" s="866">
        <v>3</v>
      </c>
      <c r="O7416" s="866">
        <v>5</v>
      </c>
      <c r="P7416" s="865">
        <v>21735.75</v>
      </c>
    </row>
    <row r="7417" spans="1:16" ht="33.75" x14ac:dyDescent="0.25">
      <c r="A7417" s="867" t="s">
        <v>7760</v>
      </c>
      <c r="B7417" s="867" t="s">
        <v>3626</v>
      </c>
      <c r="C7417" s="867" t="s">
        <v>3031</v>
      </c>
      <c r="D7417" s="868" t="s">
        <v>8013</v>
      </c>
      <c r="E7417" s="870">
        <v>4200</v>
      </c>
      <c r="F7417" s="869" t="s">
        <v>13070</v>
      </c>
      <c r="G7417" s="868" t="s">
        <v>13069</v>
      </c>
      <c r="H7417" s="867" t="s">
        <v>7756</v>
      </c>
      <c r="I7417" s="867" t="s">
        <v>2892</v>
      </c>
      <c r="J7417" s="867" t="s">
        <v>7780</v>
      </c>
      <c r="K7417" s="866">
        <v>4</v>
      </c>
      <c r="L7417" s="866">
        <v>12</v>
      </c>
      <c r="M7417" s="865">
        <v>53729.141658923581</v>
      </c>
      <c r="N7417" s="866">
        <v>2</v>
      </c>
      <c r="O7417" s="866">
        <v>6</v>
      </c>
      <c r="P7417" s="865">
        <v>26082.9</v>
      </c>
    </row>
    <row r="7418" spans="1:16" ht="33.75" x14ac:dyDescent="0.25">
      <c r="A7418" s="867" t="s">
        <v>7760</v>
      </c>
      <c r="B7418" s="867" t="s">
        <v>3626</v>
      </c>
      <c r="C7418" s="867" t="s">
        <v>3031</v>
      </c>
      <c r="D7418" s="868" t="s">
        <v>7776</v>
      </c>
      <c r="E7418" s="870">
        <v>4200</v>
      </c>
      <c r="F7418" s="869" t="s">
        <v>13068</v>
      </c>
      <c r="G7418" s="868" t="s">
        <v>13067</v>
      </c>
      <c r="H7418" s="867" t="s">
        <v>7756</v>
      </c>
      <c r="I7418" s="867" t="s">
        <v>2892</v>
      </c>
      <c r="J7418" s="867" t="s">
        <v>7927</v>
      </c>
      <c r="K7418" s="866">
        <v>3</v>
      </c>
      <c r="L7418" s="866">
        <v>12</v>
      </c>
      <c r="M7418" s="865">
        <v>53729.141658923581</v>
      </c>
      <c r="N7418" s="866">
        <v>1</v>
      </c>
      <c r="O7418" s="866">
        <v>6</v>
      </c>
      <c r="P7418" s="865">
        <v>26082.9</v>
      </c>
    </row>
    <row r="7419" spans="1:16" ht="33.75" x14ac:dyDescent="0.25">
      <c r="A7419" s="867" t="s">
        <v>7760</v>
      </c>
      <c r="B7419" s="867" t="s">
        <v>3626</v>
      </c>
      <c r="C7419" s="867" t="s">
        <v>3031</v>
      </c>
      <c r="D7419" s="868" t="s">
        <v>8013</v>
      </c>
      <c r="E7419" s="870">
        <v>4200</v>
      </c>
      <c r="F7419" s="869" t="s">
        <v>13066</v>
      </c>
      <c r="G7419" s="868" t="s">
        <v>13065</v>
      </c>
      <c r="H7419" s="867" t="s">
        <v>7756</v>
      </c>
      <c r="I7419" s="867" t="s">
        <v>2676</v>
      </c>
      <c r="J7419" s="867" t="s">
        <v>7958</v>
      </c>
      <c r="K7419" s="866">
        <v>3</v>
      </c>
      <c r="L7419" s="866">
        <v>12</v>
      </c>
      <c r="M7419" s="865">
        <v>53729.141658923581</v>
      </c>
      <c r="N7419" s="866">
        <v>0</v>
      </c>
      <c r="O7419" s="866">
        <v>0</v>
      </c>
      <c r="P7419" s="865">
        <v>0</v>
      </c>
    </row>
    <row r="7420" spans="1:16" ht="33.75" x14ac:dyDescent="0.25">
      <c r="A7420" s="867" t="s">
        <v>7760</v>
      </c>
      <c r="B7420" s="867" t="s">
        <v>3626</v>
      </c>
      <c r="C7420" s="867" t="s">
        <v>3031</v>
      </c>
      <c r="D7420" s="868" t="s">
        <v>7776</v>
      </c>
      <c r="E7420" s="870">
        <v>4200</v>
      </c>
      <c r="F7420" s="869" t="s">
        <v>13064</v>
      </c>
      <c r="G7420" s="868" t="s">
        <v>13063</v>
      </c>
      <c r="H7420" s="867" t="s">
        <v>7756</v>
      </c>
      <c r="I7420" s="867" t="s">
        <v>2772</v>
      </c>
      <c r="J7420" s="867" t="s">
        <v>7894</v>
      </c>
      <c r="K7420" s="866">
        <v>4</v>
      </c>
      <c r="L7420" s="866">
        <v>12</v>
      </c>
      <c r="M7420" s="865">
        <v>53729.141658923581</v>
      </c>
      <c r="N7420" s="866">
        <v>2</v>
      </c>
      <c r="O7420" s="866">
        <v>6</v>
      </c>
      <c r="P7420" s="865">
        <v>26082.9</v>
      </c>
    </row>
    <row r="7421" spans="1:16" ht="33.75" x14ac:dyDescent="0.25">
      <c r="A7421" s="867" t="s">
        <v>7760</v>
      </c>
      <c r="B7421" s="867" t="s">
        <v>3626</v>
      </c>
      <c r="C7421" s="867" t="s">
        <v>3031</v>
      </c>
      <c r="D7421" s="868" t="s">
        <v>7776</v>
      </c>
      <c r="E7421" s="870">
        <v>4200</v>
      </c>
      <c r="F7421" s="869" t="s">
        <v>13062</v>
      </c>
      <c r="G7421" s="868" t="s">
        <v>13061</v>
      </c>
      <c r="H7421" s="867" t="s">
        <v>7756</v>
      </c>
      <c r="I7421" s="867" t="s">
        <v>2676</v>
      </c>
      <c r="J7421" s="867" t="s">
        <v>7900</v>
      </c>
      <c r="K7421" s="866">
        <v>3</v>
      </c>
      <c r="L7421" s="866">
        <v>12</v>
      </c>
      <c r="M7421" s="865">
        <v>53729.141658923581</v>
      </c>
      <c r="N7421" s="866">
        <v>2</v>
      </c>
      <c r="O7421" s="866">
        <v>6</v>
      </c>
      <c r="P7421" s="865">
        <v>26082.9</v>
      </c>
    </row>
    <row r="7422" spans="1:16" ht="33.75" x14ac:dyDescent="0.25">
      <c r="A7422" s="867" t="s">
        <v>7760</v>
      </c>
      <c r="B7422" s="867" t="s">
        <v>3626</v>
      </c>
      <c r="C7422" s="867" t="s">
        <v>3031</v>
      </c>
      <c r="D7422" s="868" t="s">
        <v>9152</v>
      </c>
      <c r="E7422" s="870">
        <v>4200</v>
      </c>
      <c r="F7422" s="869" t="s">
        <v>13060</v>
      </c>
      <c r="G7422" s="868" t="s">
        <v>13059</v>
      </c>
      <c r="H7422" s="867" t="s">
        <v>7796</v>
      </c>
      <c r="I7422" s="867" t="s">
        <v>6461</v>
      </c>
      <c r="J7422" s="867" t="s">
        <v>7894</v>
      </c>
      <c r="K7422" s="866">
        <v>2</v>
      </c>
      <c r="L7422" s="866">
        <v>5</v>
      </c>
      <c r="M7422" s="865">
        <v>22387.142357884826</v>
      </c>
      <c r="N7422" s="866">
        <v>0</v>
      </c>
      <c r="O7422" s="866">
        <v>0</v>
      </c>
      <c r="P7422" s="865">
        <v>0</v>
      </c>
    </row>
    <row r="7423" spans="1:16" ht="33.75" x14ac:dyDescent="0.25">
      <c r="A7423" s="867" t="s">
        <v>7760</v>
      </c>
      <c r="B7423" s="867" t="s">
        <v>3626</v>
      </c>
      <c r="C7423" s="867" t="s">
        <v>3031</v>
      </c>
      <c r="D7423" s="868" t="s">
        <v>8986</v>
      </c>
      <c r="E7423" s="870">
        <v>4200</v>
      </c>
      <c r="F7423" s="869" t="s">
        <v>13058</v>
      </c>
      <c r="G7423" s="868" t="s">
        <v>13057</v>
      </c>
      <c r="H7423" s="867" t="s">
        <v>7796</v>
      </c>
      <c r="I7423" s="867" t="s">
        <v>2745</v>
      </c>
      <c r="J7423" s="867" t="s">
        <v>8224</v>
      </c>
      <c r="K7423" s="866">
        <v>5</v>
      </c>
      <c r="L7423" s="866">
        <v>12</v>
      </c>
      <c r="M7423" s="865">
        <v>53729.141658923581</v>
      </c>
      <c r="N7423" s="866">
        <v>1</v>
      </c>
      <c r="O7423" s="866">
        <v>6</v>
      </c>
      <c r="P7423" s="865">
        <v>26082.9</v>
      </c>
    </row>
    <row r="7424" spans="1:16" ht="33.75" x14ac:dyDescent="0.25">
      <c r="A7424" s="867" t="s">
        <v>7760</v>
      </c>
      <c r="B7424" s="867" t="s">
        <v>3626</v>
      </c>
      <c r="C7424" s="867" t="s">
        <v>3031</v>
      </c>
      <c r="D7424" s="868" t="s">
        <v>7776</v>
      </c>
      <c r="E7424" s="870">
        <v>4200</v>
      </c>
      <c r="F7424" s="869" t="s">
        <v>13056</v>
      </c>
      <c r="G7424" s="868" t="s">
        <v>13055</v>
      </c>
      <c r="H7424" s="867" t="s">
        <v>7756</v>
      </c>
      <c r="I7424" s="867" t="s">
        <v>7822</v>
      </c>
      <c r="J7424" s="867" t="s">
        <v>7836</v>
      </c>
      <c r="K7424" s="866">
        <v>2</v>
      </c>
      <c r="L7424" s="866">
        <v>9</v>
      </c>
      <c r="M7424" s="865">
        <v>40296.856244192684</v>
      </c>
      <c r="N7424" s="866">
        <v>2</v>
      </c>
      <c r="O7424" s="866">
        <v>4</v>
      </c>
      <c r="P7424" s="865">
        <v>17388.599999999999</v>
      </c>
    </row>
    <row r="7425" spans="1:16" ht="33.75" x14ac:dyDescent="0.25">
      <c r="A7425" s="867" t="s">
        <v>7760</v>
      </c>
      <c r="B7425" s="867" t="s">
        <v>3626</v>
      </c>
      <c r="C7425" s="867" t="s">
        <v>3031</v>
      </c>
      <c r="D7425" s="868" t="s">
        <v>8986</v>
      </c>
      <c r="E7425" s="870">
        <v>4200</v>
      </c>
      <c r="F7425" s="869" t="s">
        <v>13054</v>
      </c>
      <c r="G7425" s="868" t="s">
        <v>13053</v>
      </c>
      <c r="H7425" s="867" t="s">
        <v>7756</v>
      </c>
      <c r="I7425" s="867" t="s">
        <v>2676</v>
      </c>
      <c r="J7425" s="867" t="s">
        <v>7773</v>
      </c>
      <c r="K7425" s="866">
        <v>5</v>
      </c>
      <c r="L7425" s="866">
        <v>12</v>
      </c>
      <c r="M7425" s="865">
        <v>53729.141658923581</v>
      </c>
      <c r="N7425" s="866">
        <v>1</v>
      </c>
      <c r="O7425" s="866">
        <v>6</v>
      </c>
      <c r="P7425" s="865">
        <v>26082.9</v>
      </c>
    </row>
    <row r="7426" spans="1:16" ht="33.75" x14ac:dyDescent="0.25">
      <c r="A7426" s="867" t="s">
        <v>7760</v>
      </c>
      <c r="B7426" s="867" t="s">
        <v>3626</v>
      </c>
      <c r="C7426" s="867" t="s">
        <v>3031</v>
      </c>
      <c r="D7426" s="868" t="s">
        <v>8986</v>
      </c>
      <c r="E7426" s="870">
        <v>4200</v>
      </c>
      <c r="F7426" s="869" t="s">
        <v>13052</v>
      </c>
      <c r="G7426" s="868" t="s">
        <v>13051</v>
      </c>
      <c r="H7426" s="867" t="s">
        <v>7756</v>
      </c>
      <c r="I7426" s="867" t="s">
        <v>2892</v>
      </c>
      <c r="J7426" s="867" t="s">
        <v>7967</v>
      </c>
      <c r="K7426" s="866">
        <v>5</v>
      </c>
      <c r="L7426" s="866">
        <v>12</v>
      </c>
      <c r="M7426" s="865">
        <v>53729.141658923581</v>
      </c>
      <c r="N7426" s="866">
        <v>1</v>
      </c>
      <c r="O7426" s="866">
        <v>6</v>
      </c>
      <c r="P7426" s="865">
        <v>26082.9</v>
      </c>
    </row>
    <row r="7427" spans="1:16" ht="33.75" x14ac:dyDescent="0.25">
      <c r="A7427" s="867" t="s">
        <v>7760</v>
      </c>
      <c r="B7427" s="867" t="s">
        <v>3626</v>
      </c>
      <c r="C7427" s="867" t="s">
        <v>3031</v>
      </c>
      <c r="D7427" s="868" t="s">
        <v>7878</v>
      </c>
      <c r="E7427" s="870">
        <v>4200</v>
      </c>
      <c r="F7427" s="869" t="s">
        <v>13050</v>
      </c>
      <c r="G7427" s="868" t="s">
        <v>13049</v>
      </c>
      <c r="H7427" s="867" t="s">
        <v>7796</v>
      </c>
      <c r="I7427" s="867" t="s">
        <v>3419</v>
      </c>
      <c r="J7427" s="867" t="s">
        <v>8756</v>
      </c>
      <c r="K7427" s="866">
        <v>4</v>
      </c>
      <c r="L7427" s="866">
        <v>4</v>
      </c>
      <c r="M7427" s="865">
        <v>17909.713886307858</v>
      </c>
      <c r="N7427" s="866">
        <v>0</v>
      </c>
      <c r="O7427" s="866">
        <v>0</v>
      </c>
      <c r="P7427" s="865">
        <v>0</v>
      </c>
    </row>
    <row r="7428" spans="1:16" ht="33.75" x14ac:dyDescent="0.25">
      <c r="A7428" s="867" t="s">
        <v>7760</v>
      </c>
      <c r="B7428" s="867" t="s">
        <v>3626</v>
      </c>
      <c r="C7428" s="867" t="s">
        <v>3031</v>
      </c>
      <c r="D7428" s="868" t="s">
        <v>9264</v>
      </c>
      <c r="E7428" s="870">
        <v>9500</v>
      </c>
      <c r="F7428" s="869" t="s">
        <v>13048</v>
      </c>
      <c r="G7428" s="868" t="s">
        <v>13047</v>
      </c>
      <c r="H7428" s="867" t="s">
        <v>7756</v>
      </c>
      <c r="I7428" s="867" t="s">
        <v>2685</v>
      </c>
      <c r="J7428" s="867" t="s">
        <v>9624</v>
      </c>
      <c r="K7428" s="866">
        <v>6</v>
      </c>
      <c r="L7428" s="866">
        <v>12</v>
      </c>
      <c r="M7428" s="865">
        <v>95944.89581950639</v>
      </c>
      <c r="N7428" s="866">
        <v>1</v>
      </c>
      <c r="O7428" s="866">
        <v>6</v>
      </c>
      <c r="P7428" s="865">
        <v>57882.9</v>
      </c>
    </row>
    <row r="7429" spans="1:16" ht="33.75" x14ac:dyDescent="0.25">
      <c r="A7429" s="867" t="s">
        <v>7760</v>
      </c>
      <c r="B7429" s="867" t="s">
        <v>3626</v>
      </c>
      <c r="C7429" s="867" t="s">
        <v>3031</v>
      </c>
      <c r="D7429" s="868" t="s">
        <v>13046</v>
      </c>
      <c r="E7429" s="870">
        <v>5500</v>
      </c>
      <c r="F7429" s="869" t="s">
        <v>13045</v>
      </c>
      <c r="G7429" s="868" t="s">
        <v>13044</v>
      </c>
      <c r="H7429" s="867" t="s">
        <v>7756</v>
      </c>
      <c r="I7429" s="867" t="s">
        <v>2737</v>
      </c>
      <c r="J7429" s="867" t="s">
        <v>8054</v>
      </c>
      <c r="K7429" s="866">
        <v>2</v>
      </c>
      <c r="L7429" s="866">
        <v>12</v>
      </c>
      <c r="M7429" s="865">
        <v>70359.590267638021</v>
      </c>
      <c r="N7429" s="866">
        <v>1</v>
      </c>
      <c r="O7429" s="866">
        <v>6</v>
      </c>
      <c r="P7429" s="865">
        <v>33882.9</v>
      </c>
    </row>
    <row r="7430" spans="1:16" ht="33.75" x14ac:dyDescent="0.25">
      <c r="A7430" s="867" t="s">
        <v>7760</v>
      </c>
      <c r="B7430" s="867" t="s">
        <v>3626</v>
      </c>
      <c r="C7430" s="867" t="s">
        <v>3031</v>
      </c>
      <c r="D7430" s="868" t="s">
        <v>7930</v>
      </c>
      <c r="E7430" s="870">
        <v>4200</v>
      </c>
      <c r="F7430" s="869" t="s">
        <v>13043</v>
      </c>
      <c r="G7430" s="868" t="s">
        <v>13042</v>
      </c>
      <c r="H7430" s="867" t="s">
        <v>7756</v>
      </c>
      <c r="I7430" s="867" t="s">
        <v>2725</v>
      </c>
      <c r="J7430" s="867" t="s">
        <v>8314</v>
      </c>
      <c r="K7430" s="866">
        <v>3</v>
      </c>
      <c r="L7430" s="866">
        <v>12</v>
      </c>
      <c r="M7430" s="865">
        <v>53729.141658923581</v>
      </c>
      <c r="N7430" s="866">
        <v>2</v>
      </c>
      <c r="O7430" s="866">
        <v>6</v>
      </c>
      <c r="P7430" s="865">
        <v>26082.9</v>
      </c>
    </row>
    <row r="7431" spans="1:16" ht="33.75" x14ac:dyDescent="0.25">
      <c r="A7431" s="867" t="s">
        <v>7760</v>
      </c>
      <c r="B7431" s="867" t="s">
        <v>3626</v>
      </c>
      <c r="C7431" s="867" t="s">
        <v>3031</v>
      </c>
      <c r="D7431" s="868" t="s">
        <v>8669</v>
      </c>
      <c r="E7431" s="870">
        <v>9500</v>
      </c>
      <c r="F7431" s="869" t="s">
        <v>13041</v>
      </c>
      <c r="G7431" s="868" t="s">
        <v>13040</v>
      </c>
      <c r="H7431" s="867" t="s">
        <v>7756</v>
      </c>
      <c r="I7431" s="867" t="s">
        <v>2703</v>
      </c>
      <c r="J7431" s="867" t="s">
        <v>7780</v>
      </c>
      <c r="K7431" s="866">
        <v>2</v>
      </c>
      <c r="L7431" s="866">
        <v>12</v>
      </c>
      <c r="M7431" s="865">
        <v>121530.20137137476</v>
      </c>
      <c r="N7431" s="866">
        <v>1</v>
      </c>
      <c r="O7431" s="866">
        <v>6</v>
      </c>
      <c r="P7431" s="865">
        <v>57882.9</v>
      </c>
    </row>
    <row r="7432" spans="1:16" ht="33.75" x14ac:dyDescent="0.25">
      <c r="A7432" s="867" t="s">
        <v>7760</v>
      </c>
      <c r="B7432" s="867" t="s">
        <v>3626</v>
      </c>
      <c r="C7432" s="867" t="s">
        <v>3031</v>
      </c>
      <c r="D7432" s="868" t="s">
        <v>7812</v>
      </c>
      <c r="E7432" s="870">
        <v>9000</v>
      </c>
      <c r="F7432" s="869" t="s">
        <v>13039</v>
      </c>
      <c r="G7432" s="868" t="s">
        <v>13038</v>
      </c>
      <c r="H7432" s="867" t="s">
        <v>7756</v>
      </c>
      <c r="I7432" s="867" t="s">
        <v>2772</v>
      </c>
      <c r="J7432" s="867" t="s">
        <v>7805</v>
      </c>
      <c r="K7432" s="866">
        <v>2</v>
      </c>
      <c r="L7432" s="866">
        <v>12</v>
      </c>
      <c r="M7432" s="865">
        <v>115133.87498340767</v>
      </c>
      <c r="N7432" s="866">
        <v>1</v>
      </c>
      <c r="O7432" s="866">
        <v>6</v>
      </c>
      <c r="P7432" s="865">
        <v>54882.9</v>
      </c>
    </row>
    <row r="7433" spans="1:16" ht="33.75" x14ac:dyDescent="0.25">
      <c r="A7433" s="867" t="s">
        <v>7760</v>
      </c>
      <c r="B7433" s="867" t="s">
        <v>3626</v>
      </c>
      <c r="C7433" s="867" t="s">
        <v>3031</v>
      </c>
      <c r="D7433" s="868" t="s">
        <v>13037</v>
      </c>
      <c r="E7433" s="870">
        <v>5500</v>
      </c>
      <c r="F7433" s="869" t="s">
        <v>13036</v>
      </c>
      <c r="G7433" s="868" t="s">
        <v>13035</v>
      </c>
      <c r="H7433" s="867" t="s">
        <v>7756</v>
      </c>
      <c r="I7433" s="867" t="s">
        <v>3419</v>
      </c>
      <c r="J7433" s="867" t="s">
        <v>7881</v>
      </c>
      <c r="K7433" s="866">
        <v>4</v>
      </c>
      <c r="L7433" s="866">
        <v>12</v>
      </c>
      <c r="M7433" s="865">
        <v>70359.590267638021</v>
      </c>
      <c r="N7433" s="866">
        <v>1</v>
      </c>
      <c r="O7433" s="866">
        <v>6</v>
      </c>
      <c r="P7433" s="865">
        <v>33882.9</v>
      </c>
    </row>
    <row r="7434" spans="1:16" ht="33.75" x14ac:dyDescent="0.25">
      <c r="A7434" s="867" t="s">
        <v>7760</v>
      </c>
      <c r="B7434" s="867" t="s">
        <v>3626</v>
      </c>
      <c r="C7434" s="867" t="s">
        <v>3031</v>
      </c>
      <c r="D7434" s="868" t="s">
        <v>8218</v>
      </c>
      <c r="E7434" s="870">
        <v>2000</v>
      </c>
      <c r="F7434" s="869" t="s">
        <v>13034</v>
      </c>
      <c r="G7434" s="868" t="s">
        <v>13033</v>
      </c>
      <c r="H7434" s="867"/>
      <c r="I7434" s="867"/>
      <c r="J7434" s="867"/>
      <c r="K7434" s="866">
        <v>2</v>
      </c>
      <c r="L7434" s="866">
        <v>12</v>
      </c>
      <c r="M7434" s="865">
        <v>25585.305551868372</v>
      </c>
      <c r="N7434" s="866">
        <v>1</v>
      </c>
      <c r="O7434" s="866">
        <v>6</v>
      </c>
      <c r="P7434" s="865">
        <v>12882.9</v>
      </c>
    </row>
    <row r="7435" spans="1:16" ht="33.75" x14ac:dyDescent="0.25">
      <c r="A7435" s="867" t="s">
        <v>7760</v>
      </c>
      <c r="B7435" s="867" t="s">
        <v>3626</v>
      </c>
      <c r="C7435" s="867" t="s">
        <v>3031</v>
      </c>
      <c r="D7435" s="868" t="s">
        <v>10362</v>
      </c>
      <c r="E7435" s="870">
        <v>4200</v>
      </c>
      <c r="F7435" s="869" t="s">
        <v>13032</v>
      </c>
      <c r="G7435" s="868" t="s">
        <v>13031</v>
      </c>
      <c r="H7435" s="867" t="s">
        <v>7756</v>
      </c>
      <c r="I7435" s="867" t="s">
        <v>2725</v>
      </c>
      <c r="J7435" s="867" t="s">
        <v>7967</v>
      </c>
      <c r="K7435" s="866">
        <v>3</v>
      </c>
      <c r="L7435" s="866">
        <v>12</v>
      </c>
      <c r="M7435" s="865">
        <v>53729.141658923581</v>
      </c>
      <c r="N7435" s="866">
        <v>1</v>
      </c>
      <c r="O7435" s="866">
        <v>6</v>
      </c>
      <c r="P7435" s="865">
        <v>26082.9</v>
      </c>
    </row>
    <row r="7436" spans="1:16" ht="33.75" x14ac:dyDescent="0.25">
      <c r="A7436" s="867" t="s">
        <v>7760</v>
      </c>
      <c r="B7436" s="867" t="s">
        <v>3626</v>
      </c>
      <c r="C7436" s="867" t="s">
        <v>3031</v>
      </c>
      <c r="D7436" s="868" t="s">
        <v>7878</v>
      </c>
      <c r="E7436" s="870">
        <v>4200</v>
      </c>
      <c r="F7436" s="869" t="s">
        <v>13030</v>
      </c>
      <c r="G7436" s="868" t="s">
        <v>13029</v>
      </c>
      <c r="H7436" s="867" t="s">
        <v>7756</v>
      </c>
      <c r="I7436" s="867" t="s">
        <v>3419</v>
      </c>
      <c r="J7436" s="867" t="s">
        <v>8756</v>
      </c>
      <c r="K7436" s="866">
        <v>2</v>
      </c>
      <c r="L7436" s="866">
        <v>12</v>
      </c>
      <c r="M7436" s="865">
        <v>53729.141658923581</v>
      </c>
      <c r="N7436" s="866">
        <v>1</v>
      </c>
      <c r="O7436" s="866">
        <v>6</v>
      </c>
      <c r="P7436" s="865">
        <v>26082.9</v>
      </c>
    </row>
    <row r="7437" spans="1:16" ht="33.75" x14ac:dyDescent="0.25">
      <c r="A7437" s="867" t="s">
        <v>7760</v>
      </c>
      <c r="B7437" s="867" t="s">
        <v>3626</v>
      </c>
      <c r="C7437" s="867" t="s">
        <v>3031</v>
      </c>
      <c r="D7437" s="868" t="s">
        <v>8986</v>
      </c>
      <c r="E7437" s="870">
        <v>4200</v>
      </c>
      <c r="F7437" s="869" t="s">
        <v>13028</v>
      </c>
      <c r="G7437" s="868" t="s">
        <v>13027</v>
      </c>
      <c r="H7437" s="867" t="s">
        <v>7756</v>
      </c>
      <c r="I7437" s="867" t="s">
        <v>2892</v>
      </c>
      <c r="J7437" s="867" t="s">
        <v>7836</v>
      </c>
      <c r="K7437" s="866">
        <v>5</v>
      </c>
      <c r="L7437" s="866">
        <v>12</v>
      </c>
      <c r="M7437" s="865">
        <v>53729.141658923581</v>
      </c>
      <c r="N7437" s="866">
        <v>1</v>
      </c>
      <c r="O7437" s="866">
        <v>6</v>
      </c>
      <c r="P7437" s="865">
        <v>26082.9</v>
      </c>
    </row>
    <row r="7438" spans="1:16" ht="33.75" x14ac:dyDescent="0.25">
      <c r="A7438" s="867" t="s">
        <v>7760</v>
      </c>
      <c r="B7438" s="867" t="s">
        <v>3626</v>
      </c>
      <c r="C7438" s="867" t="s">
        <v>3031</v>
      </c>
      <c r="D7438" s="868" t="s">
        <v>7776</v>
      </c>
      <c r="E7438" s="870">
        <v>4200</v>
      </c>
      <c r="F7438" s="869" t="s">
        <v>13026</v>
      </c>
      <c r="G7438" s="868" t="s">
        <v>13025</v>
      </c>
      <c r="H7438" s="867" t="s">
        <v>7756</v>
      </c>
      <c r="I7438" s="867" t="s">
        <v>2676</v>
      </c>
      <c r="J7438" s="867" t="s">
        <v>7773</v>
      </c>
      <c r="K7438" s="866">
        <v>3</v>
      </c>
      <c r="L7438" s="866">
        <v>12</v>
      </c>
      <c r="M7438" s="865">
        <v>53729.141658923581</v>
      </c>
      <c r="N7438" s="866">
        <v>2</v>
      </c>
      <c r="O7438" s="866">
        <v>6</v>
      </c>
      <c r="P7438" s="865">
        <v>26082.9</v>
      </c>
    </row>
    <row r="7439" spans="1:16" ht="33.75" x14ac:dyDescent="0.25">
      <c r="A7439" s="867" t="s">
        <v>7760</v>
      </c>
      <c r="B7439" s="867" t="s">
        <v>3626</v>
      </c>
      <c r="C7439" s="867" t="s">
        <v>3031</v>
      </c>
      <c r="D7439" s="868" t="s">
        <v>7776</v>
      </c>
      <c r="E7439" s="870">
        <v>4200</v>
      </c>
      <c r="F7439" s="869" t="s">
        <v>13024</v>
      </c>
      <c r="G7439" s="868" t="s">
        <v>13023</v>
      </c>
      <c r="H7439" s="867" t="s">
        <v>7756</v>
      </c>
      <c r="I7439" s="867" t="s">
        <v>2772</v>
      </c>
      <c r="J7439" s="867" t="s">
        <v>8751</v>
      </c>
      <c r="K7439" s="866">
        <v>4</v>
      </c>
      <c r="L7439" s="866">
        <v>12</v>
      </c>
      <c r="M7439" s="865">
        <v>53729.141658923581</v>
      </c>
      <c r="N7439" s="866">
        <v>3</v>
      </c>
      <c r="O7439" s="866">
        <v>6</v>
      </c>
      <c r="P7439" s="865">
        <v>26082.9</v>
      </c>
    </row>
    <row r="7440" spans="1:16" ht="33.75" x14ac:dyDescent="0.25">
      <c r="A7440" s="867" t="s">
        <v>7760</v>
      </c>
      <c r="B7440" s="867" t="s">
        <v>3626</v>
      </c>
      <c r="C7440" s="867" t="s">
        <v>3031</v>
      </c>
      <c r="D7440" s="868" t="s">
        <v>7776</v>
      </c>
      <c r="E7440" s="870">
        <v>4200</v>
      </c>
      <c r="F7440" s="869" t="s">
        <v>13022</v>
      </c>
      <c r="G7440" s="868" t="s">
        <v>13021</v>
      </c>
      <c r="H7440" s="867" t="s">
        <v>7756</v>
      </c>
      <c r="I7440" s="867" t="s">
        <v>2892</v>
      </c>
      <c r="J7440" s="867" t="s">
        <v>8224</v>
      </c>
      <c r="K7440" s="866">
        <v>4</v>
      </c>
      <c r="L7440" s="866">
        <v>12</v>
      </c>
      <c r="M7440" s="865">
        <v>53729.141658923581</v>
      </c>
      <c r="N7440" s="866">
        <v>4</v>
      </c>
      <c r="O7440" s="866">
        <v>6</v>
      </c>
      <c r="P7440" s="865">
        <v>26082.9</v>
      </c>
    </row>
    <row r="7441" spans="1:16" ht="33.75" x14ac:dyDescent="0.25">
      <c r="A7441" s="867" t="s">
        <v>7760</v>
      </c>
      <c r="B7441" s="867" t="s">
        <v>3626</v>
      </c>
      <c r="C7441" s="867" t="s">
        <v>3031</v>
      </c>
      <c r="D7441" s="868" t="s">
        <v>7776</v>
      </c>
      <c r="E7441" s="870">
        <v>4200</v>
      </c>
      <c r="F7441" s="869" t="s">
        <v>13020</v>
      </c>
      <c r="G7441" s="868" t="s">
        <v>13019</v>
      </c>
      <c r="H7441" s="867" t="s">
        <v>7796</v>
      </c>
      <c r="I7441" s="867" t="s">
        <v>2756</v>
      </c>
      <c r="J7441" s="867" t="s">
        <v>7777</v>
      </c>
      <c r="K7441" s="866">
        <v>3</v>
      </c>
      <c r="L7441" s="866">
        <v>12</v>
      </c>
      <c r="M7441" s="865">
        <v>53729.141658923581</v>
      </c>
      <c r="N7441" s="866">
        <v>1</v>
      </c>
      <c r="O7441" s="866">
        <v>6</v>
      </c>
      <c r="P7441" s="865">
        <v>26082.9</v>
      </c>
    </row>
    <row r="7442" spans="1:16" ht="33.75" x14ac:dyDescent="0.25">
      <c r="A7442" s="867" t="s">
        <v>7760</v>
      </c>
      <c r="B7442" s="867" t="s">
        <v>3626</v>
      </c>
      <c r="C7442" s="867" t="s">
        <v>3031</v>
      </c>
      <c r="D7442" s="868" t="s">
        <v>7863</v>
      </c>
      <c r="E7442" s="870">
        <v>2500</v>
      </c>
      <c r="F7442" s="869" t="s">
        <v>13018</v>
      </c>
      <c r="G7442" s="868" t="s">
        <v>13017</v>
      </c>
      <c r="H7442" s="867"/>
      <c r="I7442" s="867"/>
      <c r="J7442" s="867"/>
      <c r="K7442" s="866">
        <v>3</v>
      </c>
      <c r="L7442" s="866">
        <v>12</v>
      </c>
      <c r="M7442" s="865">
        <v>31981.631939835464</v>
      </c>
      <c r="N7442" s="866">
        <v>1</v>
      </c>
      <c r="O7442" s="866">
        <v>6</v>
      </c>
      <c r="P7442" s="865">
        <v>15882.9</v>
      </c>
    </row>
    <row r="7443" spans="1:16" ht="33.75" x14ac:dyDescent="0.25">
      <c r="A7443" s="867" t="s">
        <v>7760</v>
      </c>
      <c r="B7443" s="867" t="s">
        <v>3626</v>
      </c>
      <c r="C7443" s="867" t="s">
        <v>3031</v>
      </c>
      <c r="D7443" s="868" t="s">
        <v>7871</v>
      </c>
      <c r="E7443" s="870">
        <v>4200</v>
      </c>
      <c r="F7443" s="869" t="s">
        <v>13016</v>
      </c>
      <c r="G7443" s="868" t="s">
        <v>13015</v>
      </c>
      <c r="H7443" s="867" t="s">
        <v>7756</v>
      </c>
      <c r="I7443" s="867" t="s">
        <v>2892</v>
      </c>
      <c r="J7443" s="867" t="s">
        <v>7792</v>
      </c>
      <c r="K7443" s="866">
        <v>4</v>
      </c>
      <c r="L7443" s="866">
        <v>12</v>
      </c>
      <c r="M7443" s="865">
        <v>53729.141658923581</v>
      </c>
      <c r="N7443" s="866">
        <v>1</v>
      </c>
      <c r="O7443" s="866">
        <v>6</v>
      </c>
      <c r="P7443" s="865">
        <v>26082.9</v>
      </c>
    </row>
    <row r="7444" spans="1:16" ht="33.75" x14ac:dyDescent="0.25">
      <c r="A7444" s="867" t="s">
        <v>7760</v>
      </c>
      <c r="B7444" s="867" t="s">
        <v>3626</v>
      </c>
      <c r="C7444" s="867" t="s">
        <v>3031</v>
      </c>
      <c r="D7444" s="868" t="s">
        <v>7863</v>
      </c>
      <c r="E7444" s="870">
        <v>2500</v>
      </c>
      <c r="F7444" s="869" t="s">
        <v>13014</v>
      </c>
      <c r="G7444" s="868" t="s">
        <v>13013</v>
      </c>
      <c r="H7444" s="867"/>
      <c r="I7444" s="867"/>
      <c r="J7444" s="867"/>
      <c r="K7444" s="866">
        <v>3</v>
      </c>
      <c r="L7444" s="866">
        <v>12</v>
      </c>
      <c r="M7444" s="865">
        <v>31981.631939835464</v>
      </c>
      <c r="N7444" s="866">
        <v>1</v>
      </c>
      <c r="O7444" s="866">
        <v>6</v>
      </c>
      <c r="P7444" s="865">
        <v>15882.9</v>
      </c>
    </row>
    <row r="7445" spans="1:16" ht="33.75" x14ac:dyDescent="0.25">
      <c r="A7445" s="867" t="s">
        <v>7760</v>
      </c>
      <c r="B7445" s="867" t="s">
        <v>3626</v>
      </c>
      <c r="C7445" s="867" t="s">
        <v>3031</v>
      </c>
      <c r="D7445" s="868" t="s">
        <v>7776</v>
      </c>
      <c r="E7445" s="870">
        <v>4200</v>
      </c>
      <c r="F7445" s="869" t="s">
        <v>13012</v>
      </c>
      <c r="G7445" s="868" t="s">
        <v>13011</v>
      </c>
      <c r="H7445" s="867" t="s">
        <v>7796</v>
      </c>
      <c r="I7445" s="867" t="s">
        <v>2745</v>
      </c>
      <c r="J7445" s="867" t="s">
        <v>8142</v>
      </c>
      <c r="K7445" s="866">
        <v>4</v>
      </c>
      <c r="L7445" s="866">
        <v>12</v>
      </c>
      <c r="M7445" s="865">
        <v>31981.631939835464</v>
      </c>
      <c r="N7445" s="866">
        <v>2</v>
      </c>
      <c r="O7445" s="866">
        <v>6</v>
      </c>
      <c r="P7445" s="865">
        <v>26082.9</v>
      </c>
    </row>
    <row r="7446" spans="1:16" ht="33.75" x14ac:dyDescent="0.25">
      <c r="A7446" s="867" t="s">
        <v>7760</v>
      </c>
      <c r="B7446" s="867" t="s">
        <v>3626</v>
      </c>
      <c r="C7446" s="867" t="s">
        <v>3031</v>
      </c>
      <c r="D7446" s="868" t="s">
        <v>7776</v>
      </c>
      <c r="E7446" s="870">
        <v>4200</v>
      </c>
      <c r="F7446" s="869" t="s">
        <v>13010</v>
      </c>
      <c r="G7446" s="868" t="s">
        <v>13009</v>
      </c>
      <c r="H7446" s="867" t="s">
        <v>7756</v>
      </c>
      <c r="I7446" s="867" t="s">
        <v>2892</v>
      </c>
      <c r="J7446" s="867" t="s">
        <v>7792</v>
      </c>
      <c r="K7446" s="866">
        <v>4</v>
      </c>
      <c r="L7446" s="866">
        <v>12</v>
      </c>
      <c r="M7446" s="865">
        <v>53729.141658923581</v>
      </c>
      <c r="N7446" s="866">
        <v>1</v>
      </c>
      <c r="O7446" s="866">
        <v>6</v>
      </c>
      <c r="P7446" s="865">
        <v>26082.9</v>
      </c>
    </row>
    <row r="7447" spans="1:16" ht="33.75" x14ac:dyDescent="0.25">
      <c r="A7447" s="867" t="s">
        <v>7760</v>
      </c>
      <c r="B7447" s="867" t="s">
        <v>3626</v>
      </c>
      <c r="C7447" s="867" t="s">
        <v>3031</v>
      </c>
      <c r="D7447" s="868" t="s">
        <v>7863</v>
      </c>
      <c r="E7447" s="870">
        <v>2500</v>
      </c>
      <c r="F7447" s="869" t="s">
        <v>13008</v>
      </c>
      <c r="G7447" s="868" t="s">
        <v>13007</v>
      </c>
      <c r="H7447" s="867"/>
      <c r="I7447" s="867"/>
      <c r="J7447" s="867"/>
      <c r="K7447" s="866">
        <v>1</v>
      </c>
      <c r="L7447" s="866">
        <v>2</v>
      </c>
      <c r="M7447" s="865">
        <v>5330.2719899725771</v>
      </c>
      <c r="N7447" s="866">
        <v>0</v>
      </c>
      <c r="O7447" s="866">
        <v>0</v>
      </c>
      <c r="P7447" s="865">
        <v>0</v>
      </c>
    </row>
    <row r="7448" spans="1:16" ht="33.75" x14ac:dyDescent="0.25">
      <c r="A7448" s="867" t="s">
        <v>7760</v>
      </c>
      <c r="B7448" s="867" t="s">
        <v>3626</v>
      </c>
      <c r="C7448" s="867" t="s">
        <v>3031</v>
      </c>
      <c r="D7448" s="868" t="s">
        <v>7776</v>
      </c>
      <c r="E7448" s="870">
        <v>4200</v>
      </c>
      <c r="F7448" s="869" t="s">
        <v>13006</v>
      </c>
      <c r="G7448" s="868" t="s">
        <v>13005</v>
      </c>
      <c r="H7448" s="867" t="s">
        <v>7756</v>
      </c>
      <c r="I7448" s="867" t="s">
        <v>2892</v>
      </c>
      <c r="J7448" s="867" t="s">
        <v>8100</v>
      </c>
      <c r="K7448" s="866">
        <v>3</v>
      </c>
      <c r="L7448" s="866">
        <v>12</v>
      </c>
      <c r="M7448" s="865">
        <v>53729.141658923581</v>
      </c>
      <c r="N7448" s="866">
        <v>1</v>
      </c>
      <c r="O7448" s="866">
        <v>6</v>
      </c>
      <c r="P7448" s="865">
        <v>26082.9</v>
      </c>
    </row>
    <row r="7449" spans="1:16" ht="33.75" x14ac:dyDescent="0.25">
      <c r="A7449" s="867" t="s">
        <v>7760</v>
      </c>
      <c r="B7449" s="867" t="s">
        <v>3626</v>
      </c>
      <c r="C7449" s="867" t="s">
        <v>3031</v>
      </c>
      <c r="D7449" s="868" t="s">
        <v>7863</v>
      </c>
      <c r="E7449" s="870">
        <v>2500</v>
      </c>
      <c r="F7449" s="869" t="s">
        <v>13004</v>
      </c>
      <c r="G7449" s="868" t="s">
        <v>13003</v>
      </c>
      <c r="H7449" s="867" t="s">
        <v>2751</v>
      </c>
      <c r="I7449" s="867" t="s">
        <v>2741</v>
      </c>
      <c r="J7449" s="867" t="s">
        <v>12101</v>
      </c>
      <c r="K7449" s="866">
        <v>3</v>
      </c>
      <c r="L7449" s="866">
        <v>12</v>
      </c>
      <c r="M7449" s="865">
        <v>31981.631939835464</v>
      </c>
      <c r="N7449" s="866">
        <v>1</v>
      </c>
      <c r="O7449" s="866">
        <v>6</v>
      </c>
      <c r="P7449" s="865">
        <v>15882.9</v>
      </c>
    </row>
    <row r="7450" spans="1:16" ht="33.75" x14ac:dyDescent="0.25">
      <c r="A7450" s="867" t="s">
        <v>7760</v>
      </c>
      <c r="B7450" s="867" t="s">
        <v>3626</v>
      </c>
      <c r="C7450" s="867" t="s">
        <v>3031</v>
      </c>
      <c r="D7450" s="868" t="s">
        <v>8458</v>
      </c>
      <c r="E7450" s="870">
        <v>3200</v>
      </c>
      <c r="F7450" s="869" t="s">
        <v>13002</v>
      </c>
      <c r="G7450" s="868" t="s">
        <v>13001</v>
      </c>
      <c r="H7450" s="867" t="s">
        <v>7796</v>
      </c>
      <c r="I7450" s="867" t="s">
        <v>7851</v>
      </c>
      <c r="J7450" s="867" t="s">
        <v>8100</v>
      </c>
      <c r="K7450" s="866">
        <v>5</v>
      </c>
      <c r="L7450" s="866">
        <v>12</v>
      </c>
      <c r="M7450" s="865">
        <v>31981.631939835464</v>
      </c>
      <c r="N7450" s="866">
        <v>2</v>
      </c>
      <c r="O7450" s="866">
        <v>6</v>
      </c>
      <c r="P7450" s="865">
        <v>20082.900000000001</v>
      </c>
    </row>
    <row r="7451" spans="1:16" ht="33.75" x14ac:dyDescent="0.25">
      <c r="A7451" s="867" t="s">
        <v>7760</v>
      </c>
      <c r="B7451" s="867" t="s">
        <v>3626</v>
      </c>
      <c r="C7451" s="867" t="s">
        <v>3031</v>
      </c>
      <c r="D7451" s="868" t="s">
        <v>7776</v>
      </c>
      <c r="E7451" s="870">
        <v>4200</v>
      </c>
      <c r="F7451" s="869" t="s">
        <v>13000</v>
      </c>
      <c r="G7451" s="868" t="s">
        <v>12999</v>
      </c>
      <c r="H7451" s="867" t="s">
        <v>7756</v>
      </c>
      <c r="I7451" s="867" t="s">
        <v>2892</v>
      </c>
      <c r="J7451" s="867" t="s">
        <v>7792</v>
      </c>
      <c r="K7451" s="866">
        <v>4</v>
      </c>
      <c r="L7451" s="866">
        <v>12</v>
      </c>
      <c r="M7451" s="865">
        <v>53729.141658923581</v>
      </c>
      <c r="N7451" s="866">
        <v>1</v>
      </c>
      <c r="O7451" s="866">
        <v>6</v>
      </c>
      <c r="P7451" s="865">
        <v>26082.9</v>
      </c>
    </row>
    <row r="7452" spans="1:16" ht="33.75" x14ac:dyDescent="0.25">
      <c r="A7452" s="867" t="s">
        <v>7760</v>
      </c>
      <c r="B7452" s="867" t="s">
        <v>3626</v>
      </c>
      <c r="C7452" s="867" t="s">
        <v>3031</v>
      </c>
      <c r="D7452" s="868" t="s">
        <v>7863</v>
      </c>
      <c r="E7452" s="870">
        <v>2500</v>
      </c>
      <c r="F7452" s="869" t="s">
        <v>12998</v>
      </c>
      <c r="G7452" s="868" t="s">
        <v>12997</v>
      </c>
      <c r="H7452" s="867"/>
      <c r="I7452" s="867"/>
      <c r="J7452" s="867"/>
      <c r="K7452" s="866">
        <v>4</v>
      </c>
      <c r="L7452" s="866">
        <v>12</v>
      </c>
      <c r="M7452" s="865">
        <v>31981.631939835464</v>
      </c>
      <c r="N7452" s="866">
        <v>2</v>
      </c>
      <c r="O7452" s="866">
        <v>6</v>
      </c>
      <c r="P7452" s="865">
        <v>15882.9</v>
      </c>
    </row>
    <row r="7453" spans="1:16" ht="33.75" x14ac:dyDescent="0.25">
      <c r="A7453" s="867" t="s">
        <v>7760</v>
      </c>
      <c r="B7453" s="867" t="s">
        <v>3626</v>
      </c>
      <c r="C7453" s="867" t="s">
        <v>3031</v>
      </c>
      <c r="D7453" s="868" t="s">
        <v>7776</v>
      </c>
      <c r="E7453" s="870">
        <v>4200</v>
      </c>
      <c r="F7453" s="869" t="s">
        <v>12996</v>
      </c>
      <c r="G7453" s="868" t="s">
        <v>12995</v>
      </c>
      <c r="H7453" s="867" t="s">
        <v>7796</v>
      </c>
      <c r="I7453" s="867" t="s">
        <v>2722</v>
      </c>
      <c r="J7453" s="867" t="s">
        <v>7792</v>
      </c>
      <c r="K7453" s="866">
        <v>2</v>
      </c>
      <c r="L7453" s="866">
        <v>4</v>
      </c>
      <c r="M7453" s="865">
        <v>17909.713886307858</v>
      </c>
      <c r="N7453" s="866">
        <v>2</v>
      </c>
      <c r="O7453" s="866">
        <v>6</v>
      </c>
      <c r="P7453" s="865">
        <v>26082.9</v>
      </c>
    </row>
    <row r="7454" spans="1:16" ht="33.75" x14ac:dyDescent="0.25">
      <c r="A7454" s="867" t="s">
        <v>7760</v>
      </c>
      <c r="B7454" s="867" t="s">
        <v>3626</v>
      </c>
      <c r="C7454" s="867" t="s">
        <v>3031</v>
      </c>
      <c r="D7454" s="868" t="s">
        <v>7863</v>
      </c>
      <c r="E7454" s="870">
        <v>2500</v>
      </c>
      <c r="F7454" s="869" t="s">
        <v>12994</v>
      </c>
      <c r="G7454" s="868" t="s">
        <v>12993</v>
      </c>
      <c r="H7454" s="867"/>
      <c r="I7454" s="867"/>
      <c r="J7454" s="867"/>
      <c r="K7454" s="866">
        <v>3</v>
      </c>
      <c r="L7454" s="866">
        <v>12</v>
      </c>
      <c r="M7454" s="865">
        <v>31981.631939835464</v>
      </c>
      <c r="N7454" s="866">
        <v>1</v>
      </c>
      <c r="O7454" s="866">
        <v>6</v>
      </c>
      <c r="P7454" s="865">
        <v>15882.9</v>
      </c>
    </row>
    <row r="7455" spans="1:16" x14ac:dyDescent="0.25">
      <c r="A7455" s="1772" t="s">
        <v>2848</v>
      </c>
      <c r="B7455" s="1772"/>
      <c r="C7455" s="1772"/>
      <c r="D7455" s="1772"/>
      <c r="E7455" s="1772"/>
      <c r="F7455" s="1772" t="s">
        <v>378</v>
      </c>
      <c r="G7455" s="1772"/>
      <c r="H7455" s="1772"/>
      <c r="I7455" s="1772"/>
      <c r="J7455" s="1772"/>
      <c r="K7455" s="1771" t="s">
        <v>2847</v>
      </c>
      <c r="L7455" s="1771"/>
      <c r="M7455" s="1771"/>
      <c r="N7455" s="1771" t="s">
        <v>2846</v>
      </c>
      <c r="O7455" s="1771"/>
      <c r="P7455" s="1771"/>
    </row>
    <row r="7456" spans="1:16" ht="69.75" x14ac:dyDescent="0.25">
      <c r="A7456" s="1535" t="s">
        <v>2845</v>
      </c>
      <c r="B7456" s="1535" t="s">
        <v>5</v>
      </c>
      <c r="C7456" s="1535" t="s">
        <v>2844</v>
      </c>
      <c r="D7456" s="1535" t="s">
        <v>2843</v>
      </c>
      <c r="E7456" s="1536" t="s">
        <v>2842</v>
      </c>
      <c r="F7456" s="1537" t="s">
        <v>2841</v>
      </c>
      <c r="G7456" s="1540" t="s">
        <v>2840</v>
      </c>
      <c r="H7456" s="1535" t="s">
        <v>2839</v>
      </c>
      <c r="I7456" s="1535" t="s">
        <v>2838</v>
      </c>
      <c r="J7456" s="1535" t="s">
        <v>2837</v>
      </c>
      <c r="K7456" s="1538" t="s">
        <v>2836</v>
      </c>
      <c r="L7456" s="1538" t="s">
        <v>2835</v>
      </c>
      <c r="M7456" s="1539" t="s">
        <v>2834</v>
      </c>
      <c r="N7456" s="1538" t="s">
        <v>2836</v>
      </c>
      <c r="O7456" s="1538" t="s">
        <v>2835</v>
      </c>
      <c r="P7456" s="1539" t="s">
        <v>2834</v>
      </c>
    </row>
    <row r="7457" spans="1:16" ht="33.75" x14ac:dyDescent="0.25">
      <c r="A7457" s="867" t="s">
        <v>7760</v>
      </c>
      <c r="B7457" s="867" t="s">
        <v>3626</v>
      </c>
      <c r="C7457" s="867" t="s">
        <v>3031</v>
      </c>
      <c r="D7457" s="868" t="s">
        <v>7863</v>
      </c>
      <c r="E7457" s="870">
        <v>2500</v>
      </c>
      <c r="F7457" s="869" t="s">
        <v>12992</v>
      </c>
      <c r="G7457" s="868" t="s">
        <v>12991</v>
      </c>
      <c r="H7457" s="867"/>
      <c r="I7457" s="867"/>
      <c r="J7457" s="867"/>
      <c r="K7457" s="866">
        <v>3</v>
      </c>
      <c r="L7457" s="866">
        <v>12</v>
      </c>
      <c r="M7457" s="865">
        <v>31981.631939835464</v>
      </c>
      <c r="N7457" s="866">
        <v>1</v>
      </c>
      <c r="O7457" s="866">
        <v>6</v>
      </c>
      <c r="P7457" s="865">
        <v>15882.9</v>
      </c>
    </row>
    <row r="7458" spans="1:16" ht="33.75" x14ac:dyDescent="0.25">
      <c r="A7458" s="867" t="s">
        <v>7760</v>
      </c>
      <c r="B7458" s="867" t="s">
        <v>3626</v>
      </c>
      <c r="C7458" s="867" t="s">
        <v>3031</v>
      </c>
      <c r="D7458" s="868" t="s">
        <v>8124</v>
      </c>
      <c r="E7458" s="870">
        <v>6500</v>
      </c>
      <c r="F7458" s="869" t="s">
        <v>12990</v>
      </c>
      <c r="G7458" s="868" t="s">
        <v>12989</v>
      </c>
      <c r="H7458" s="867" t="s">
        <v>7756</v>
      </c>
      <c r="I7458" s="867" t="s">
        <v>2892</v>
      </c>
      <c r="J7458" s="867" t="s">
        <v>8142</v>
      </c>
      <c r="K7458" s="866">
        <v>2</v>
      </c>
      <c r="L7458" s="866">
        <v>12</v>
      </c>
      <c r="M7458" s="865">
        <v>83152.243043572205</v>
      </c>
      <c r="N7458" s="866">
        <v>1</v>
      </c>
      <c r="O7458" s="866">
        <v>6</v>
      </c>
      <c r="P7458" s="865">
        <v>39882.9</v>
      </c>
    </row>
    <row r="7459" spans="1:16" ht="33.75" x14ac:dyDescent="0.25">
      <c r="A7459" s="867" t="s">
        <v>7760</v>
      </c>
      <c r="B7459" s="867" t="s">
        <v>3626</v>
      </c>
      <c r="C7459" s="867" t="s">
        <v>3031</v>
      </c>
      <c r="D7459" s="868" t="s">
        <v>8013</v>
      </c>
      <c r="E7459" s="870">
        <v>4200</v>
      </c>
      <c r="F7459" s="869" t="s">
        <v>12988</v>
      </c>
      <c r="G7459" s="868" t="s">
        <v>12987</v>
      </c>
      <c r="H7459" s="867" t="s">
        <v>7756</v>
      </c>
      <c r="I7459" s="867" t="s">
        <v>2725</v>
      </c>
      <c r="J7459" s="867" t="s">
        <v>8010</v>
      </c>
      <c r="K7459" s="866">
        <v>2</v>
      </c>
      <c r="L7459" s="866">
        <v>12</v>
      </c>
      <c r="M7459" s="865">
        <v>53729.141658923581</v>
      </c>
      <c r="N7459" s="866">
        <v>2</v>
      </c>
      <c r="O7459" s="866">
        <v>6</v>
      </c>
      <c r="P7459" s="865">
        <v>26082.9</v>
      </c>
    </row>
    <row r="7460" spans="1:16" ht="33.75" x14ac:dyDescent="0.25">
      <c r="A7460" s="867" t="s">
        <v>7760</v>
      </c>
      <c r="B7460" s="867" t="s">
        <v>3626</v>
      </c>
      <c r="C7460" s="867" t="s">
        <v>3031</v>
      </c>
      <c r="D7460" s="868" t="s">
        <v>9152</v>
      </c>
      <c r="E7460" s="870">
        <v>4200</v>
      </c>
      <c r="F7460" s="869" t="s">
        <v>12986</v>
      </c>
      <c r="G7460" s="868" t="s">
        <v>12985</v>
      </c>
      <c r="H7460" s="867" t="s">
        <v>7756</v>
      </c>
      <c r="I7460" s="867" t="s">
        <v>12984</v>
      </c>
      <c r="J7460" s="867" t="s">
        <v>8859</v>
      </c>
      <c r="K7460" s="866">
        <v>2</v>
      </c>
      <c r="L7460" s="866">
        <v>12</v>
      </c>
      <c r="M7460" s="865">
        <v>53729.141658923581</v>
      </c>
      <c r="N7460" s="866">
        <v>2</v>
      </c>
      <c r="O7460" s="866">
        <v>6</v>
      </c>
      <c r="P7460" s="865">
        <v>26082.9</v>
      </c>
    </row>
    <row r="7461" spans="1:16" ht="33.75" x14ac:dyDescent="0.25">
      <c r="A7461" s="867" t="s">
        <v>7760</v>
      </c>
      <c r="B7461" s="867" t="s">
        <v>3626</v>
      </c>
      <c r="C7461" s="867" t="s">
        <v>3031</v>
      </c>
      <c r="D7461" s="868" t="s">
        <v>8472</v>
      </c>
      <c r="E7461" s="870">
        <v>7500</v>
      </c>
      <c r="F7461" s="869" t="s">
        <v>12983</v>
      </c>
      <c r="G7461" s="868" t="s">
        <v>12982</v>
      </c>
      <c r="H7461" s="867" t="s">
        <v>7817</v>
      </c>
      <c r="I7461" s="867" t="s">
        <v>12981</v>
      </c>
      <c r="J7461" s="867" t="s">
        <v>8199</v>
      </c>
      <c r="K7461" s="866">
        <v>2</v>
      </c>
      <c r="L7461" s="866">
        <v>12</v>
      </c>
      <c r="M7461" s="865">
        <v>95944.89581950639</v>
      </c>
      <c r="N7461" s="866">
        <v>1</v>
      </c>
      <c r="O7461" s="866">
        <v>6</v>
      </c>
      <c r="P7461" s="865">
        <v>45882.9</v>
      </c>
    </row>
    <row r="7462" spans="1:16" ht="33.75" x14ac:dyDescent="0.25">
      <c r="A7462" s="867" t="s">
        <v>7760</v>
      </c>
      <c r="B7462" s="867" t="s">
        <v>3626</v>
      </c>
      <c r="C7462" s="867" t="s">
        <v>3031</v>
      </c>
      <c r="D7462" s="868" t="s">
        <v>2872</v>
      </c>
      <c r="E7462" s="870">
        <v>7500</v>
      </c>
      <c r="F7462" s="869" t="s">
        <v>12980</v>
      </c>
      <c r="G7462" s="868" t="s">
        <v>12979</v>
      </c>
      <c r="H7462" s="867" t="s">
        <v>7756</v>
      </c>
      <c r="I7462" s="867" t="s">
        <v>4477</v>
      </c>
      <c r="J7462" s="867" t="s">
        <v>7967</v>
      </c>
      <c r="K7462" s="866">
        <v>3</v>
      </c>
      <c r="L7462" s="866">
        <v>12</v>
      </c>
      <c r="M7462" s="865">
        <v>95944.89581950639</v>
      </c>
      <c r="N7462" s="866">
        <v>3</v>
      </c>
      <c r="O7462" s="866">
        <v>6</v>
      </c>
      <c r="P7462" s="865">
        <v>45882.9</v>
      </c>
    </row>
    <row r="7463" spans="1:16" ht="33.75" x14ac:dyDescent="0.25">
      <c r="A7463" s="867" t="s">
        <v>7760</v>
      </c>
      <c r="B7463" s="867" t="s">
        <v>3626</v>
      </c>
      <c r="C7463" s="867" t="s">
        <v>3031</v>
      </c>
      <c r="D7463" s="868" t="s">
        <v>8651</v>
      </c>
      <c r="E7463" s="870">
        <v>4200</v>
      </c>
      <c r="F7463" s="869" t="s">
        <v>12978</v>
      </c>
      <c r="G7463" s="868" t="s">
        <v>12977</v>
      </c>
      <c r="H7463" s="867" t="s">
        <v>7756</v>
      </c>
      <c r="I7463" s="867" t="s">
        <v>2703</v>
      </c>
      <c r="J7463" s="867" t="s">
        <v>7773</v>
      </c>
      <c r="K7463" s="866">
        <v>3</v>
      </c>
      <c r="L7463" s="866">
        <v>12</v>
      </c>
      <c r="M7463" s="865">
        <v>53729.141658923581</v>
      </c>
      <c r="N7463" s="866">
        <v>1</v>
      </c>
      <c r="O7463" s="866">
        <v>6</v>
      </c>
      <c r="P7463" s="865">
        <v>26082.9</v>
      </c>
    </row>
    <row r="7464" spans="1:16" ht="33.75" x14ac:dyDescent="0.25">
      <c r="A7464" s="867" t="s">
        <v>7760</v>
      </c>
      <c r="B7464" s="867" t="s">
        <v>3626</v>
      </c>
      <c r="C7464" s="867" t="s">
        <v>3031</v>
      </c>
      <c r="D7464" s="868" t="s">
        <v>8651</v>
      </c>
      <c r="E7464" s="870">
        <v>4200</v>
      </c>
      <c r="F7464" s="869" t="s">
        <v>12976</v>
      </c>
      <c r="G7464" s="868" t="s">
        <v>12975</v>
      </c>
      <c r="H7464" s="867" t="s">
        <v>7756</v>
      </c>
      <c r="I7464" s="867" t="s">
        <v>2676</v>
      </c>
      <c r="J7464" s="867" t="s">
        <v>7773</v>
      </c>
      <c r="K7464" s="866">
        <v>3</v>
      </c>
      <c r="L7464" s="866">
        <v>12</v>
      </c>
      <c r="M7464" s="865">
        <v>53729.141658923581</v>
      </c>
      <c r="N7464" s="866">
        <v>1</v>
      </c>
      <c r="O7464" s="866">
        <v>6</v>
      </c>
      <c r="P7464" s="865">
        <v>26082.9</v>
      </c>
    </row>
    <row r="7465" spans="1:16" ht="33.75" x14ac:dyDescent="0.25">
      <c r="A7465" s="867" t="s">
        <v>7760</v>
      </c>
      <c r="B7465" s="867" t="s">
        <v>3626</v>
      </c>
      <c r="C7465" s="867" t="s">
        <v>3031</v>
      </c>
      <c r="D7465" s="868" t="s">
        <v>8073</v>
      </c>
      <c r="E7465" s="870">
        <v>2500</v>
      </c>
      <c r="F7465" s="869" t="s">
        <v>12974</v>
      </c>
      <c r="G7465" s="868" t="s">
        <v>12973</v>
      </c>
      <c r="H7465" s="867"/>
      <c r="I7465" s="867"/>
      <c r="J7465" s="867"/>
      <c r="K7465" s="866">
        <v>5</v>
      </c>
      <c r="L7465" s="866">
        <v>12</v>
      </c>
      <c r="M7465" s="865">
        <v>31981.631939835464</v>
      </c>
      <c r="N7465" s="866">
        <v>2</v>
      </c>
      <c r="O7465" s="866">
        <v>6</v>
      </c>
      <c r="P7465" s="865">
        <v>15882.9</v>
      </c>
    </row>
    <row r="7466" spans="1:16" ht="33.75" x14ac:dyDescent="0.25">
      <c r="A7466" s="867" t="s">
        <v>7760</v>
      </c>
      <c r="B7466" s="867" t="s">
        <v>3626</v>
      </c>
      <c r="C7466" s="867" t="s">
        <v>3031</v>
      </c>
      <c r="D7466" s="868" t="s">
        <v>10556</v>
      </c>
      <c r="E7466" s="870">
        <v>4200</v>
      </c>
      <c r="F7466" s="869" t="s">
        <v>12972</v>
      </c>
      <c r="G7466" s="868" t="s">
        <v>12971</v>
      </c>
      <c r="H7466" s="867" t="s">
        <v>7756</v>
      </c>
      <c r="I7466" s="867" t="s">
        <v>2703</v>
      </c>
      <c r="J7466" s="867" t="s">
        <v>7792</v>
      </c>
      <c r="K7466" s="866">
        <v>2</v>
      </c>
      <c r="L7466" s="866">
        <v>12</v>
      </c>
      <c r="M7466" s="865">
        <v>53729.141658923581</v>
      </c>
      <c r="N7466" s="866">
        <v>2</v>
      </c>
      <c r="O7466" s="866">
        <v>6</v>
      </c>
      <c r="P7466" s="865">
        <v>26082.9</v>
      </c>
    </row>
    <row r="7467" spans="1:16" ht="33.75" x14ac:dyDescent="0.25">
      <c r="A7467" s="867" t="s">
        <v>7760</v>
      </c>
      <c r="B7467" s="867" t="s">
        <v>3626</v>
      </c>
      <c r="C7467" s="867" t="s">
        <v>3031</v>
      </c>
      <c r="D7467" s="868" t="s">
        <v>11040</v>
      </c>
      <c r="E7467" s="870">
        <v>7500</v>
      </c>
      <c r="F7467" s="869" t="s">
        <v>12970</v>
      </c>
      <c r="G7467" s="868" t="s">
        <v>12969</v>
      </c>
      <c r="H7467" s="867" t="s">
        <v>7756</v>
      </c>
      <c r="I7467" s="867" t="s">
        <v>2725</v>
      </c>
      <c r="J7467" s="867" t="s">
        <v>7894</v>
      </c>
      <c r="K7467" s="866">
        <v>2</v>
      </c>
      <c r="L7467" s="866">
        <v>12</v>
      </c>
      <c r="M7467" s="865">
        <v>95944.89581950639</v>
      </c>
      <c r="N7467" s="866">
        <v>1</v>
      </c>
      <c r="O7467" s="866">
        <v>6</v>
      </c>
      <c r="P7467" s="865">
        <v>45882.9</v>
      </c>
    </row>
    <row r="7468" spans="1:16" ht="33.75" x14ac:dyDescent="0.25">
      <c r="A7468" s="867" t="s">
        <v>7760</v>
      </c>
      <c r="B7468" s="867" t="s">
        <v>3626</v>
      </c>
      <c r="C7468" s="867" t="s">
        <v>3031</v>
      </c>
      <c r="D7468" s="868" t="s">
        <v>12968</v>
      </c>
      <c r="E7468" s="870">
        <v>7500</v>
      </c>
      <c r="F7468" s="869" t="s">
        <v>12967</v>
      </c>
      <c r="G7468" s="868" t="s">
        <v>12966</v>
      </c>
      <c r="H7468" s="867" t="s">
        <v>7756</v>
      </c>
      <c r="I7468" s="867" t="s">
        <v>2685</v>
      </c>
      <c r="J7468" s="867" t="s">
        <v>7967</v>
      </c>
      <c r="K7468" s="866">
        <v>3</v>
      </c>
      <c r="L7468" s="866">
        <v>12</v>
      </c>
      <c r="M7468" s="865">
        <v>95944.89581950639</v>
      </c>
      <c r="N7468" s="866">
        <v>2</v>
      </c>
      <c r="O7468" s="866">
        <v>6</v>
      </c>
      <c r="P7468" s="865">
        <v>45882.9</v>
      </c>
    </row>
    <row r="7469" spans="1:16" ht="33.75" x14ac:dyDescent="0.25">
      <c r="A7469" s="867" t="s">
        <v>7760</v>
      </c>
      <c r="B7469" s="867" t="s">
        <v>3626</v>
      </c>
      <c r="C7469" s="867" t="s">
        <v>3031</v>
      </c>
      <c r="D7469" s="868" t="s">
        <v>12965</v>
      </c>
      <c r="E7469" s="870">
        <v>4200</v>
      </c>
      <c r="F7469" s="869" t="s">
        <v>12964</v>
      </c>
      <c r="G7469" s="868" t="s">
        <v>12963</v>
      </c>
      <c r="H7469" s="867" t="s">
        <v>7756</v>
      </c>
      <c r="I7469" s="867" t="s">
        <v>2741</v>
      </c>
      <c r="J7469" s="867" t="s">
        <v>7967</v>
      </c>
      <c r="K7469" s="866">
        <v>2</v>
      </c>
      <c r="L7469" s="866">
        <v>7</v>
      </c>
      <c r="M7469" s="865">
        <v>31341.999301038755</v>
      </c>
      <c r="N7469" s="866">
        <v>0</v>
      </c>
      <c r="O7469" s="866">
        <v>0</v>
      </c>
      <c r="P7469" s="865">
        <v>0</v>
      </c>
    </row>
    <row r="7470" spans="1:16" ht="33.75" x14ac:dyDescent="0.25">
      <c r="A7470" s="867" t="s">
        <v>7760</v>
      </c>
      <c r="B7470" s="867" t="s">
        <v>3626</v>
      </c>
      <c r="C7470" s="867" t="s">
        <v>3031</v>
      </c>
      <c r="D7470" s="868" t="s">
        <v>8361</v>
      </c>
      <c r="E7470" s="870">
        <v>4200</v>
      </c>
      <c r="F7470" s="869" t="s">
        <v>12962</v>
      </c>
      <c r="G7470" s="868" t="s">
        <v>12961</v>
      </c>
      <c r="H7470" s="867" t="s">
        <v>7756</v>
      </c>
      <c r="I7470" s="867" t="s">
        <v>2685</v>
      </c>
      <c r="J7470" s="867" t="s">
        <v>7773</v>
      </c>
      <c r="K7470" s="866">
        <v>3</v>
      </c>
      <c r="L7470" s="866">
        <v>12</v>
      </c>
      <c r="M7470" s="865">
        <v>53729.141658923581</v>
      </c>
      <c r="N7470" s="866">
        <v>0</v>
      </c>
      <c r="O7470" s="866">
        <v>0</v>
      </c>
      <c r="P7470" s="865">
        <v>0</v>
      </c>
    </row>
    <row r="7471" spans="1:16" ht="33.75" x14ac:dyDescent="0.25">
      <c r="A7471" s="867" t="s">
        <v>7760</v>
      </c>
      <c r="B7471" s="867" t="s">
        <v>3626</v>
      </c>
      <c r="C7471" s="867" t="s">
        <v>3031</v>
      </c>
      <c r="D7471" s="868" t="s">
        <v>12946</v>
      </c>
      <c r="E7471" s="870">
        <v>12500</v>
      </c>
      <c r="F7471" s="869" t="s">
        <v>12960</v>
      </c>
      <c r="G7471" s="868" t="s">
        <v>12959</v>
      </c>
      <c r="H7471" s="867" t="s">
        <v>7817</v>
      </c>
      <c r="I7471" s="867" t="s">
        <v>2685</v>
      </c>
      <c r="J7471" s="867" t="s">
        <v>9097</v>
      </c>
      <c r="K7471" s="866">
        <v>7</v>
      </c>
      <c r="L7471" s="866">
        <v>12</v>
      </c>
      <c r="M7471" s="865">
        <v>134322.85414730894</v>
      </c>
      <c r="N7471" s="866">
        <v>1</v>
      </c>
      <c r="O7471" s="866">
        <v>6</v>
      </c>
      <c r="P7471" s="865">
        <v>75882.899999999994</v>
      </c>
    </row>
    <row r="7472" spans="1:16" ht="33.75" x14ac:dyDescent="0.25">
      <c r="A7472" s="867" t="s">
        <v>7760</v>
      </c>
      <c r="B7472" s="867" t="s">
        <v>3626</v>
      </c>
      <c r="C7472" s="867" t="s">
        <v>3031</v>
      </c>
      <c r="D7472" s="868" t="s">
        <v>8391</v>
      </c>
      <c r="E7472" s="870">
        <v>7500</v>
      </c>
      <c r="F7472" s="869" t="s">
        <v>12958</v>
      </c>
      <c r="G7472" s="868" t="s">
        <v>12957</v>
      </c>
      <c r="H7472" s="867" t="s">
        <v>7756</v>
      </c>
      <c r="I7472" s="867" t="s">
        <v>2725</v>
      </c>
      <c r="J7472" s="867" t="s">
        <v>8199</v>
      </c>
      <c r="K7472" s="866">
        <v>2</v>
      </c>
      <c r="L7472" s="866">
        <v>6</v>
      </c>
      <c r="M7472" s="865">
        <v>47972.447909753195</v>
      </c>
      <c r="N7472" s="866">
        <v>0</v>
      </c>
      <c r="O7472" s="866">
        <v>0</v>
      </c>
      <c r="P7472" s="865">
        <v>0</v>
      </c>
    </row>
    <row r="7473" spans="1:16" ht="33.75" x14ac:dyDescent="0.25">
      <c r="A7473" s="867" t="s">
        <v>7760</v>
      </c>
      <c r="B7473" s="867" t="s">
        <v>3626</v>
      </c>
      <c r="C7473" s="867" t="s">
        <v>3031</v>
      </c>
      <c r="D7473" s="868" t="s">
        <v>12946</v>
      </c>
      <c r="E7473" s="870">
        <v>12500</v>
      </c>
      <c r="F7473" s="869" t="s">
        <v>12956</v>
      </c>
      <c r="G7473" s="868" t="s">
        <v>12955</v>
      </c>
      <c r="H7473" s="867" t="s">
        <v>7756</v>
      </c>
      <c r="I7473" s="867" t="s">
        <v>8393</v>
      </c>
      <c r="J7473" s="867" t="s">
        <v>8392</v>
      </c>
      <c r="K7473" s="866">
        <v>5</v>
      </c>
      <c r="L7473" s="866">
        <v>9</v>
      </c>
      <c r="M7473" s="865">
        <v>100742.14061048171</v>
      </c>
      <c r="N7473" s="866">
        <v>0</v>
      </c>
      <c r="O7473" s="866">
        <v>0</v>
      </c>
      <c r="P7473" s="865">
        <v>0</v>
      </c>
    </row>
    <row r="7474" spans="1:16" ht="33.75" x14ac:dyDescent="0.25">
      <c r="A7474" s="867" t="s">
        <v>7760</v>
      </c>
      <c r="B7474" s="867" t="s">
        <v>3626</v>
      </c>
      <c r="C7474" s="867" t="s">
        <v>3031</v>
      </c>
      <c r="D7474" s="868" t="s">
        <v>9261</v>
      </c>
      <c r="E7474" s="870">
        <v>10000</v>
      </c>
      <c r="F7474" s="869" t="s">
        <v>12954</v>
      </c>
      <c r="G7474" s="868" t="s">
        <v>12953</v>
      </c>
      <c r="H7474" s="867" t="s">
        <v>7756</v>
      </c>
      <c r="I7474" s="867" t="s">
        <v>8434</v>
      </c>
      <c r="J7474" s="867" t="s">
        <v>7792</v>
      </c>
      <c r="K7474" s="866">
        <v>6</v>
      </c>
      <c r="L7474" s="866">
        <v>12</v>
      </c>
      <c r="M7474" s="865">
        <v>115133.87498340767</v>
      </c>
      <c r="N7474" s="866">
        <v>2</v>
      </c>
      <c r="O7474" s="866">
        <v>6</v>
      </c>
      <c r="P7474" s="865">
        <v>60882.9</v>
      </c>
    </row>
    <row r="7475" spans="1:16" ht="33.75" x14ac:dyDescent="0.25">
      <c r="A7475" s="867" t="s">
        <v>7760</v>
      </c>
      <c r="B7475" s="867" t="s">
        <v>3626</v>
      </c>
      <c r="C7475" s="867" t="s">
        <v>3031</v>
      </c>
      <c r="D7475" s="868" t="s">
        <v>9264</v>
      </c>
      <c r="E7475" s="870">
        <v>9500</v>
      </c>
      <c r="F7475" s="869" t="s">
        <v>12952</v>
      </c>
      <c r="G7475" s="868" t="s">
        <v>12951</v>
      </c>
      <c r="H7475" s="867" t="s">
        <v>7796</v>
      </c>
      <c r="I7475" s="867" t="s">
        <v>8393</v>
      </c>
      <c r="J7475" s="867" t="s">
        <v>8397</v>
      </c>
      <c r="K7475" s="866">
        <v>6</v>
      </c>
      <c r="L7475" s="866">
        <v>12</v>
      </c>
      <c r="M7475" s="865">
        <v>70359.590267638021</v>
      </c>
      <c r="N7475" s="866">
        <v>1</v>
      </c>
      <c r="O7475" s="866">
        <v>6</v>
      </c>
      <c r="P7475" s="865">
        <v>57882.9</v>
      </c>
    </row>
    <row r="7476" spans="1:16" ht="33.75" x14ac:dyDescent="0.25">
      <c r="A7476" s="867" t="s">
        <v>7760</v>
      </c>
      <c r="B7476" s="867" t="s">
        <v>3626</v>
      </c>
      <c r="C7476" s="867" t="s">
        <v>3031</v>
      </c>
      <c r="D7476" s="868" t="s">
        <v>12529</v>
      </c>
      <c r="E7476" s="870">
        <v>10500</v>
      </c>
      <c r="F7476" s="869" t="s">
        <v>12950</v>
      </c>
      <c r="G7476" s="868" t="s">
        <v>12949</v>
      </c>
      <c r="H7476" s="867" t="s">
        <v>7756</v>
      </c>
      <c r="I7476" s="867" t="s">
        <v>2685</v>
      </c>
      <c r="J7476" s="867" t="s">
        <v>8199</v>
      </c>
      <c r="K7476" s="866">
        <v>3</v>
      </c>
      <c r="L7476" s="866">
        <v>12</v>
      </c>
      <c r="M7476" s="865">
        <v>95944.89581950639</v>
      </c>
      <c r="N7476" s="866">
        <v>1</v>
      </c>
      <c r="O7476" s="866">
        <v>6</v>
      </c>
      <c r="P7476" s="865">
        <v>63882.9</v>
      </c>
    </row>
    <row r="7477" spans="1:16" ht="33.75" x14ac:dyDescent="0.25">
      <c r="A7477" s="867" t="s">
        <v>7760</v>
      </c>
      <c r="B7477" s="867" t="s">
        <v>3626</v>
      </c>
      <c r="C7477" s="867" t="s">
        <v>3031</v>
      </c>
      <c r="D7477" s="868" t="s">
        <v>7804</v>
      </c>
      <c r="E7477" s="870">
        <v>5500</v>
      </c>
      <c r="F7477" s="869" t="s">
        <v>12948</v>
      </c>
      <c r="G7477" s="868" t="s">
        <v>12947</v>
      </c>
      <c r="H7477" s="867" t="s">
        <v>7756</v>
      </c>
      <c r="I7477" s="867" t="s">
        <v>7644</v>
      </c>
      <c r="J7477" s="867" t="s">
        <v>7967</v>
      </c>
      <c r="K7477" s="866">
        <v>4</v>
      </c>
      <c r="L7477" s="866">
        <v>12</v>
      </c>
      <c r="M7477" s="865">
        <v>70359.590267638021</v>
      </c>
      <c r="N7477" s="866">
        <v>2</v>
      </c>
      <c r="O7477" s="866">
        <v>6</v>
      </c>
      <c r="P7477" s="865">
        <v>33882.9</v>
      </c>
    </row>
    <row r="7478" spans="1:16" ht="33.75" x14ac:dyDescent="0.25">
      <c r="A7478" s="867" t="s">
        <v>7760</v>
      </c>
      <c r="B7478" s="867" t="s">
        <v>3626</v>
      </c>
      <c r="C7478" s="867" t="s">
        <v>3031</v>
      </c>
      <c r="D7478" s="868" t="s">
        <v>12946</v>
      </c>
      <c r="E7478" s="870">
        <v>12500</v>
      </c>
      <c r="F7478" s="869" t="s">
        <v>12945</v>
      </c>
      <c r="G7478" s="868" t="s">
        <v>12944</v>
      </c>
      <c r="H7478" s="867" t="s">
        <v>7796</v>
      </c>
      <c r="I7478" s="867" t="s">
        <v>2737</v>
      </c>
      <c r="J7478" s="867" t="s">
        <v>7773</v>
      </c>
      <c r="K7478" s="866">
        <v>6</v>
      </c>
      <c r="L7478" s="866">
        <v>12</v>
      </c>
      <c r="M7478" s="865">
        <v>134322.85414730894</v>
      </c>
      <c r="N7478" s="866">
        <v>1</v>
      </c>
      <c r="O7478" s="866">
        <v>6</v>
      </c>
      <c r="P7478" s="865">
        <v>75882.899999999994</v>
      </c>
    </row>
    <row r="7479" spans="1:16" ht="33.75" x14ac:dyDescent="0.25">
      <c r="A7479" s="867" t="s">
        <v>7760</v>
      </c>
      <c r="B7479" s="867" t="s">
        <v>3626</v>
      </c>
      <c r="C7479" s="867" t="s">
        <v>3031</v>
      </c>
      <c r="D7479" s="868" t="s">
        <v>7776</v>
      </c>
      <c r="E7479" s="870">
        <v>4200</v>
      </c>
      <c r="F7479" s="869" t="s">
        <v>12943</v>
      </c>
      <c r="G7479" s="868" t="s">
        <v>12942</v>
      </c>
      <c r="H7479" s="867" t="s">
        <v>7756</v>
      </c>
      <c r="I7479" s="867" t="s">
        <v>2892</v>
      </c>
      <c r="J7479" s="867" t="s">
        <v>7777</v>
      </c>
      <c r="K7479" s="866">
        <v>3</v>
      </c>
      <c r="L7479" s="866">
        <v>12</v>
      </c>
      <c r="M7479" s="865">
        <v>53729.141658923581</v>
      </c>
      <c r="N7479" s="866">
        <v>1</v>
      </c>
      <c r="O7479" s="866">
        <v>6</v>
      </c>
      <c r="P7479" s="865">
        <v>26082.9</v>
      </c>
    </row>
    <row r="7480" spans="1:16" ht="33.75" x14ac:dyDescent="0.25">
      <c r="A7480" s="867" t="s">
        <v>7760</v>
      </c>
      <c r="B7480" s="867" t="s">
        <v>3626</v>
      </c>
      <c r="C7480" s="867" t="s">
        <v>3031</v>
      </c>
      <c r="D7480" s="868" t="s">
        <v>7791</v>
      </c>
      <c r="E7480" s="870">
        <v>4200</v>
      </c>
      <c r="F7480" s="869" t="s">
        <v>12941</v>
      </c>
      <c r="G7480" s="868" t="s">
        <v>12940</v>
      </c>
      <c r="H7480" s="867" t="s">
        <v>7756</v>
      </c>
      <c r="I7480" s="867" t="s">
        <v>2745</v>
      </c>
      <c r="J7480" s="867" t="s">
        <v>8321</v>
      </c>
      <c r="K7480" s="866">
        <v>3</v>
      </c>
      <c r="L7480" s="866">
        <v>12</v>
      </c>
      <c r="M7480" s="865">
        <v>53729.141658923581</v>
      </c>
      <c r="N7480" s="866">
        <v>3</v>
      </c>
      <c r="O7480" s="866">
        <v>6</v>
      </c>
      <c r="P7480" s="865">
        <v>26082.9</v>
      </c>
    </row>
    <row r="7481" spans="1:16" ht="33.75" x14ac:dyDescent="0.25">
      <c r="A7481" s="867" t="s">
        <v>7760</v>
      </c>
      <c r="B7481" s="867" t="s">
        <v>3626</v>
      </c>
      <c r="C7481" s="867" t="s">
        <v>3031</v>
      </c>
      <c r="D7481" s="868" t="s">
        <v>7776</v>
      </c>
      <c r="E7481" s="870">
        <v>4200</v>
      </c>
      <c r="F7481" s="869" t="s">
        <v>12939</v>
      </c>
      <c r="G7481" s="868" t="s">
        <v>12938</v>
      </c>
      <c r="H7481" s="867" t="s">
        <v>7796</v>
      </c>
      <c r="I7481" s="867" t="s">
        <v>2722</v>
      </c>
      <c r="J7481" s="867" t="s">
        <v>9178</v>
      </c>
      <c r="K7481" s="866">
        <v>3</v>
      </c>
      <c r="L7481" s="866">
        <v>12</v>
      </c>
      <c r="M7481" s="865">
        <v>53729.141658923581</v>
      </c>
      <c r="N7481" s="866">
        <v>1</v>
      </c>
      <c r="O7481" s="866">
        <v>6</v>
      </c>
      <c r="P7481" s="865">
        <v>26082.9</v>
      </c>
    </row>
    <row r="7482" spans="1:16" ht="33.75" x14ac:dyDescent="0.25">
      <c r="A7482" s="867" t="s">
        <v>7760</v>
      </c>
      <c r="B7482" s="867" t="s">
        <v>3626</v>
      </c>
      <c r="C7482" s="867" t="s">
        <v>3031</v>
      </c>
      <c r="D7482" s="868" t="s">
        <v>12205</v>
      </c>
      <c r="E7482" s="870">
        <v>7500</v>
      </c>
      <c r="F7482" s="869" t="s">
        <v>12937</v>
      </c>
      <c r="G7482" s="868" t="s">
        <v>12936</v>
      </c>
      <c r="H7482" s="867" t="s">
        <v>7756</v>
      </c>
      <c r="I7482" s="867" t="s">
        <v>2772</v>
      </c>
      <c r="J7482" s="867" t="s">
        <v>7792</v>
      </c>
      <c r="K7482" s="866">
        <v>2</v>
      </c>
      <c r="L7482" s="866">
        <v>12</v>
      </c>
      <c r="M7482" s="865">
        <v>95944.89581950639</v>
      </c>
      <c r="N7482" s="866">
        <v>1</v>
      </c>
      <c r="O7482" s="866">
        <v>6</v>
      </c>
      <c r="P7482" s="865">
        <v>45882.9</v>
      </c>
    </row>
    <row r="7483" spans="1:16" ht="33.75" x14ac:dyDescent="0.25">
      <c r="A7483" s="867" t="s">
        <v>7760</v>
      </c>
      <c r="B7483" s="867" t="s">
        <v>3626</v>
      </c>
      <c r="C7483" s="867" t="s">
        <v>3031</v>
      </c>
      <c r="D7483" s="868" t="s">
        <v>8391</v>
      </c>
      <c r="E7483" s="870">
        <v>7500</v>
      </c>
      <c r="F7483" s="869" t="s">
        <v>12935</v>
      </c>
      <c r="G7483" s="868" t="s">
        <v>12934</v>
      </c>
      <c r="H7483" s="867" t="s">
        <v>7796</v>
      </c>
      <c r="I7483" s="867" t="s">
        <v>12933</v>
      </c>
      <c r="J7483" s="867" t="s">
        <v>7773</v>
      </c>
      <c r="K7483" s="866">
        <v>2</v>
      </c>
      <c r="L7483" s="866">
        <v>6</v>
      </c>
      <c r="M7483" s="865">
        <v>47972.447909753195</v>
      </c>
      <c r="N7483" s="866">
        <v>0</v>
      </c>
      <c r="O7483" s="866">
        <v>0</v>
      </c>
      <c r="P7483" s="865">
        <v>0</v>
      </c>
    </row>
    <row r="7484" spans="1:16" ht="33.75" x14ac:dyDescent="0.25">
      <c r="A7484" s="867" t="s">
        <v>7760</v>
      </c>
      <c r="B7484" s="867" t="s">
        <v>3626</v>
      </c>
      <c r="C7484" s="867" t="s">
        <v>3031</v>
      </c>
      <c r="D7484" s="868" t="s">
        <v>12932</v>
      </c>
      <c r="E7484" s="870">
        <v>12500</v>
      </c>
      <c r="F7484" s="869" t="s">
        <v>12931</v>
      </c>
      <c r="G7484" s="868" t="s">
        <v>12930</v>
      </c>
      <c r="H7484" s="867" t="s">
        <v>7817</v>
      </c>
      <c r="I7484" s="867" t="s">
        <v>9313</v>
      </c>
      <c r="J7484" s="867" t="s">
        <v>7936</v>
      </c>
      <c r="K7484" s="866">
        <v>6</v>
      </c>
      <c r="L7484" s="866">
        <v>12</v>
      </c>
      <c r="M7484" s="865">
        <v>95944.89581950639</v>
      </c>
      <c r="N7484" s="866">
        <v>1</v>
      </c>
      <c r="O7484" s="866">
        <v>6</v>
      </c>
      <c r="P7484" s="865">
        <v>75882.899999999994</v>
      </c>
    </row>
    <row r="7485" spans="1:16" ht="33.75" x14ac:dyDescent="0.25">
      <c r="A7485" s="867" t="s">
        <v>7760</v>
      </c>
      <c r="B7485" s="867" t="s">
        <v>3626</v>
      </c>
      <c r="C7485" s="867" t="s">
        <v>3031</v>
      </c>
      <c r="D7485" s="868" t="s">
        <v>7776</v>
      </c>
      <c r="E7485" s="870">
        <v>4200</v>
      </c>
      <c r="F7485" s="869" t="s">
        <v>12929</v>
      </c>
      <c r="G7485" s="868" t="s">
        <v>12928</v>
      </c>
      <c r="H7485" s="867" t="s">
        <v>7796</v>
      </c>
      <c r="I7485" s="867" t="s">
        <v>2745</v>
      </c>
      <c r="J7485" s="867" t="s">
        <v>7971</v>
      </c>
      <c r="K7485" s="866">
        <v>3</v>
      </c>
      <c r="L7485" s="866">
        <v>12</v>
      </c>
      <c r="M7485" s="865">
        <v>53729.141658923581</v>
      </c>
      <c r="N7485" s="866">
        <v>3</v>
      </c>
      <c r="O7485" s="866">
        <v>6</v>
      </c>
      <c r="P7485" s="865">
        <v>26082.9</v>
      </c>
    </row>
    <row r="7486" spans="1:16" ht="33.75" x14ac:dyDescent="0.25">
      <c r="A7486" s="867" t="s">
        <v>7760</v>
      </c>
      <c r="B7486" s="867" t="s">
        <v>3626</v>
      </c>
      <c r="C7486" s="867" t="s">
        <v>3031</v>
      </c>
      <c r="D7486" s="868" t="s">
        <v>8763</v>
      </c>
      <c r="E7486" s="870">
        <v>4200</v>
      </c>
      <c r="F7486" s="869" t="s">
        <v>12927</v>
      </c>
      <c r="G7486" s="868" t="s">
        <v>12926</v>
      </c>
      <c r="H7486" s="867" t="s">
        <v>7756</v>
      </c>
      <c r="I7486" s="867" t="s">
        <v>2883</v>
      </c>
      <c r="J7486" s="867" t="s">
        <v>7773</v>
      </c>
      <c r="K7486" s="866">
        <v>4</v>
      </c>
      <c r="L7486" s="866">
        <v>12</v>
      </c>
      <c r="M7486" s="865">
        <v>53729.141658923581</v>
      </c>
      <c r="N7486" s="866">
        <v>2</v>
      </c>
      <c r="O7486" s="866">
        <v>6</v>
      </c>
      <c r="P7486" s="865">
        <v>26082.9</v>
      </c>
    </row>
    <row r="7487" spans="1:16" ht="33.75" x14ac:dyDescent="0.25">
      <c r="A7487" s="867" t="s">
        <v>7760</v>
      </c>
      <c r="B7487" s="867" t="s">
        <v>3626</v>
      </c>
      <c r="C7487" s="867" t="s">
        <v>3031</v>
      </c>
      <c r="D7487" s="868" t="s">
        <v>8790</v>
      </c>
      <c r="E7487" s="870">
        <v>7500</v>
      </c>
      <c r="F7487" s="869" t="s">
        <v>12925</v>
      </c>
      <c r="G7487" s="868" t="s">
        <v>12924</v>
      </c>
      <c r="H7487" s="867" t="s">
        <v>7756</v>
      </c>
      <c r="I7487" s="867" t="s">
        <v>2733</v>
      </c>
      <c r="J7487" s="867" t="s">
        <v>7809</v>
      </c>
      <c r="K7487" s="866">
        <v>7</v>
      </c>
      <c r="L7487" s="866">
        <v>12</v>
      </c>
      <c r="M7487" s="865">
        <v>70359.590267638021</v>
      </c>
      <c r="N7487" s="866">
        <v>2</v>
      </c>
      <c r="O7487" s="866">
        <v>6</v>
      </c>
      <c r="P7487" s="865">
        <v>45882.9</v>
      </c>
    </row>
    <row r="7488" spans="1:16" ht="33.75" x14ac:dyDescent="0.25">
      <c r="A7488" s="867" t="s">
        <v>7760</v>
      </c>
      <c r="B7488" s="867" t="s">
        <v>3626</v>
      </c>
      <c r="C7488" s="867" t="s">
        <v>3031</v>
      </c>
      <c r="D7488" s="868" t="s">
        <v>12923</v>
      </c>
      <c r="E7488" s="870">
        <v>7500</v>
      </c>
      <c r="F7488" s="869" t="s">
        <v>12922</v>
      </c>
      <c r="G7488" s="868" t="s">
        <v>12921</v>
      </c>
      <c r="H7488" s="867" t="s">
        <v>7756</v>
      </c>
      <c r="I7488" s="867" t="s">
        <v>3409</v>
      </c>
      <c r="J7488" s="867" t="s">
        <v>8199</v>
      </c>
      <c r="K7488" s="866">
        <v>2</v>
      </c>
      <c r="L7488" s="866">
        <v>12</v>
      </c>
      <c r="M7488" s="865">
        <v>95944.89581950639</v>
      </c>
      <c r="N7488" s="866">
        <v>1</v>
      </c>
      <c r="O7488" s="866">
        <v>6</v>
      </c>
      <c r="P7488" s="865">
        <v>45882.9</v>
      </c>
    </row>
    <row r="7489" spans="1:16" ht="33.75" x14ac:dyDescent="0.25">
      <c r="A7489" s="867" t="s">
        <v>7760</v>
      </c>
      <c r="B7489" s="867" t="s">
        <v>3626</v>
      </c>
      <c r="C7489" s="867" t="s">
        <v>3031</v>
      </c>
      <c r="D7489" s="868" t="s">
        <v>12920</v>
      </c>
      <c r="E7489" s="870">
        <v>2500</v>
      </c>
      <c r="F7489" s="869" t="s">
        <v>12919</v>
      </c>
      <c r="G7489" s="868" t="s">
        <v>12918</v>
      </c>
      <c r="H7489" s="867"/>
      <c r="I7489" s="867"/>
      <c r="J7489" s="867"/>
      <c r="K7489" s="866">
        <v>3</v>
      </c>
      <c r="L7489" s="866">
        <v>12</v>
      </c>
      <c r="M7489" s="865">
        <v>31981.631939835464</v>
      </c>
      <c r="N7489" s="866">
        <v>2</v>
      </c>
      <c r="O7489" s="866">
        <v>6</v>
      </c>
      <c r="P7489" s="865">
        <v>15882.9</v>
      </c>
    </row>
    <row r="7490" spans="1:16" ht="33.75" x14ac:dyDescent="0.25">
      <c r="A7490" s="867" t="s">
        <v>7760</v>
      </c>
      <c r="B7490" s="867" t="s">
        <v>3626</v>
      </c>
      <c r="C7490" s="867" t="s">
        <v>3031</v>
      </c>
      <c r="D7490" s="868" t="s">
        <v>7776</v>
      </c>
      <c r="E7490" s="870">
        <v>4200</v>
      </c>
      <c r="F7490" s="869" t="s">
        <v>12917</v>
      </c>
      <c r="G7490" s="868" t="s">
        <v>12916</v>
      </c>
      <c r="H7490" s="867" t="s">
        <v>7756</v>
      </c>
      <c r="I7490" s="867" t="s">
        <v>2892</v>
      </c>
      <c r="J7490" s="867" t="s">
        <v>8103</v>
      </c>
      <c r="K7490" s="866">
        <v>3</v>
      </c>
      <c r="L7490" s="866">
        <v>12</v>
      </c>
      <c r="M7490" s="865">
        <v>53729.141658923581</v>
      </c>
      <c r="N7490" s="866">
        <v>0</v>
      </c>
      <c r="O7490" s="866">
        <v>0</v>
      </c>
      <c r="P7490" s="865">
        <v>0</v>
      </c>
    </row>
    <row r="7491" spans="1:16" ht="33.75" x14ac:dyDescent="0.25">
      <c r="A7491" s="867" t="s">
        <v>7760</v>
      </c>
      <c r="B7491" s="867" t="s">
        <v>3626</v>
      </c>
      <c r="C7491" s="867" t="s">
        <v>3031</v>
      </c>
      <c r="D7491" s="868" t="s">
        <v>8651</v>
      </c>
      <c r="E7491" s="870">
        <v>4200</v>
      </c>
      <c r="F7491" s="869" t="s">
        <v>12915</v>
      </c>
      <c r="G7491" s="868" t="s">
        <v>12914</v>
      </c>
      <c r="H7491" s="867" t="s">
        <v>7756</v>
      </c>
      <c r="I7491" s="867" t="s">
        <v>2892</v>
      </c>
      <c r="J7491" s="867" t="s">
        <v>7788</v>
      </c>
      <c r="K7491" s="866">
        <v>3</v>
      </c>
      <c r="L7491" s="866">
        <v>12</v>
      </c>
      <c r="M7491" s="865">
        <v>53729.141658923581</v>
      </c>
      <c r="N7491" s="866">
        <v>1</v>
      </c>
      <c r="O7491" s="866">
        <v>6</v>
      </c>
      <c r="P7491" s="865">
        <v>26082.9</v>
      </c>
    </row>
    <row r="7492" spans="1:16" ht="33.75" x14ac:dyDescent="0.25">
      <c r="A7492" s="867" t="s">
        <v>7760</v>
      </c>
      <c r="B7492" s="867" t="s">
        <v>3626</v>
      </c>
      <c r="C7492" s="867" t="s">
        <v>3031</v>
      </c>
      <c r="D7492" s="868" t="s">
        <v>8651</v>
      </c>
      <c r="E7492" s="870">
        <v>4200</v>
      </c>
      <c r="F7492" s="869" t="s">
        <v>12913</v>
      </c>
      <c r="G7492" s="868" t="s">
        <v>12912</v>
      </c>
      <c r="H7492" s="867" t="s">
        <v>7756</v>
      </c>
      <c r="I7492" s="867" t="s">
        <v>2892</v>
      </c>
      <c r="J7492" s="867" t="s">
        <v>7967</v>
      </c>
      <c r="K7492" s="866">
        <v>3</v>
      </c>
      <c r="L7492" s="866">
        <v>12</v>
      </c>
      <c r="M7492" s="865">
        <v>53729.141658923581</v>
      </c>
      <c r="N7492" s="866">
        <v>2</v>
      </c>
      <c r="O7492" s="866">
        <v>6</v>
      </c>
      <c r="P7492" s="865">
        <v>26082.9</v>
      </c>
    </row>
    <row r="7493" spans="1:16" ht="33.75" x14ac:dyDescent="0.25">
      <c r="A7493" s="867" t="s">
        <v>7760</v>
      </c>
      <c r="B7493" s="867" t="s">
        <v>3626</v>
      </c>
      <c r="C7493" s="867" t="s">
        <v>3031</v>
      </c>
      <c r="D7493" s="868" t="s">
        <v>10414</v>
      </c>
      <c r="E7493" s="870">
        <v>5500</v>
      </c>
      <c r="F7493" s="869" t="s">
        <v>12911</v>
      </c>
      <c r="G7493" s="868" t="s">
        <v>12910</v>
      </c>
      <c r="H7493" s="867" t="s">
        <v>7756</v>
      </c>
      <c r="I7493" s="867" t="s">
        <v>5493</v>
      </c>
      <c r="J7493" s="867" t="s">
        <v>7927</v>
      </c>
      <c r="K7493" s="866">
        <v>2</v>
      </c>
      <c r="L7493" s="866">
        <v>12</v>
      </c>
      <c r="M7493" s="865">
        <v>70359.590267638021</v>
      </c>
      <c r="N7493" s="866">
        <v>2</v>
      </c>
      <c r="O7493" s="866">
        <v>6</v>
      </c>
      <c r="P7493" s="865">
        <v>33882.9</v>
      </c>
    </row>
    <row r="7494" spans="1:16" ht="33.75" x14ac:dyDescent="0.25">
      <c r="A7494" s="867" t="s">
        <v>7760</v>
      </c>
      <c r="B7494" s="867" t="s">
        <v>3626</v>
      </c>
      <c r="C7494" s="867" t="s">
        <v>3031</v>
      </c>
      <c r="D7494" s="868" t="s">
        <v>9152</v>
      </c>
      <c r="E7494" s="870">
        <v>4200</v>
      </c>
      <c r="F7494" s="869" t="s">
        <v>12909</v>
      </c>
      <c r="G7494" s="868" t="s">
        <v>12908</v>
      </c>
      <c r="H7494" s="867" t="s">
        <v>7756</v>
      </c>
      <c r="I7494" s="867" t="s">
        <v>2772</v>
      </c>
      <c r="J7494" s="867" t="s">
        <v>8358</v>
      </c>
      <c r="K7494" s="866">
        <v>2</v>
      </c>
      <c r="L7494" s="866">
        <v>12</v>
      </c>
      <c r="M7494" s="865">
        <v>53729.141658923581</v>
      </c>
      <c r="N7494" s="866">
        <v>1</v>
      </c>
      <c r="O7494" s="866">
        <v>6</v>
      </c>
      <c r="P7494" s="865">
        <v>26082.9</v>
      </c>
    </row>
    <row r="7495" spans="1:16" ht="33.75" x14ac:dyDescent="0.25">
      <c r="A7495" s="867" t="s">
        <v>7760</v>
      </c>
      <c r="B7495" s="867" t="s">
        <v>3626</v>
      </c>
      <c r="C7495" s="867" t="s">
        <v>3031</v>
      </c>
      <c r="D7495" s="868" t="s">
        <v>10556</v>
      </c>
      <c r="E7495" s="870">
        <v>4200</v>
      </c>
      <c r="F7495" s="869" t="s">
        <v>12907</v>
      </c>
      <c r="G7495" s="868" t="s">
        <v>12906</v>
      </c>
      <c r="H7495" s="867" t="s">
        <v>7756</v>
      </c>
      <c r="I7495" s="867" t="s">
        <v>2676</v>
      </c>
      <c r="J7495" s="867" t="s">
        <v>7773</v>
      </c>
      <c r="K7495" s="866">
        <v>2</v>
      </c>
      <c r="L7495" s="866">
        <v>12</v>
      </c>
      <c r="M7495" s="865">
        <v>53729.141658923581</v>
      </c>
      <c r="N7495" s="866">
        <v>2</v>
      </c>
      <c r="O7495" s="866">
        <v>6</v>
      </c>
      <c r="P7495" s="865">
        <v>26082.9</v>
      </c>
    </row>
    <row r="7496" spans="1:16" ht="33.75" x14ac:dyDescent="0.25">
      <c r="A7496" s="867" t="s">
        <v>7760</v>
      </c>
      <c r="B7496" s="867" t="s">
        <v>3626</v>
      </c>
      <c r="C7496" s="867" t="s">
        <v>3031</v>
      </c>
      <c r="D7496" s="868" t="s">
        <v>8986</v>
      </c>
      <c r="E7496" s="870">
        <v>4200</v>
      </c>
      <c r="F7496" s="869" t="s">
        <v>12905</v>
      </c>
      <c r="G7496" s="868" t="s">
        <v>12904</v>
      </c>
      <c r="H7496" s="867" t="s">
        <v>7756</v>
      </c>
      <c r="I7496" s="867" t="s">
        <v>12903</v>
      </c>
      <c r="J7496" s="867" t="s">
        <v>8224</v>
      </c>
      <c r="K7496" s="866">
        <v>5</v>
      </c>
      <c r="L7496" s="866">
        <v>12</v>
      </c>
      <c r="M7496" s="865">
        <v>53729.141658923581</v>
      </c>
      <c r="N7496" s="866">
        <v>1</v>
      </c>
      <c r="O7496" s="866">
        <v>6</v>
      </c>
      <c r="P7496" s="865">
        <v>26082.9</v>
      </c>
    </row>
    <row r="7497" spans="1:16" x14ac:dyDescent="0.25">
      <c r="A7497" s="1772" t="s">
        <v>2848</v>
      </c>
      <c r="B7497" s="1772"/>
      <c r="C7497" s="1772"/>
      <c r="D7497" s="1772"/>
      <c r="E7497" s="1772"/>
      <c r="F7497" s="1772" t="s">
        <v>378</v>
      </c>
      <c r="G7497" s="1772"/>
      <c r="H7497" s="1772"/>
      <c r="I7497" s="1772"/>
      <c r="J7497" s="1772"/>
      <c r="K7497" s="1771" t="s">
        <v>2847</v>
      </c>
      <c r="L7497" s="1771"/>
      <c r="M7497" s="1771"/>
      <c r="N7497" s="1771" t="s">
        <v>2846</v>
      </c>
      <c r="O7497" s="1771"/>
      <c r="P7497" s="1771"/>
    </row>
    <row r="7498" spans="1:16" ht="69.75" x14ac:dyDescent="0.25">
      <c r="A7498" s="1535" t="s">
        <v>2845</v>
      </c>
      <c r="B7498" s="1535" t="s">
        <v>5</v>
      </c>
      <c r="C7498" s="1535" t="s">
        <v>2844</v>
      </c>
      <c r="D7498" s="1535" t="s">
        <v>2843</v>
      </c>
      <c r="E7498" s="1536" t="s">
        <v>2842</v>
      </c>
      <c r="F7498" s="1537" t="s">
        <v>2841</v>
      </c>
      <c r="G7498" s="1540" t="s">
        <v>2840</v>
      </c>
      <c r="H7498" s="1535" t="s">
        <v>2839</v>
      </c>
      <c r="I7498" s="1535" t="s">
        <v>2838</v>
      </c>
      <c r="J7498" s="1535" t="s">
        <v>2837</v>
      </c>
      <c r="K7498" s="1538" t="s">
        <v>2836</v>
      </c>
      <c r="L7498" s="1538" t="s">
        <v>2835</v>
      </c>
      <c r="M7498" s="1539" t="s">
        <v>2834</v>
      </c>
      <c r="N7498" s="1538" t="s">
        <v>2836</v>
      </c>
      <c r="O7498" s="1538" t="s">
        <v>2835</v>
      </c>
      <c r="P7498" s="1539" t="s">
        <v>2834</v>
      </c>
    </row>
    <row r="7499" spans="1:16" ht="33.75" x14ac:dyDescent="0.25">
      <c r="A7499" s="867" t="s">
        <v>7760</v>
      </c>
      <c r="B7499" s="867" t="s">
        <v>3626</v>
      </c>
      <c r="C7499" s="867" t="s">
        <v>3031</v>
      </c>
      <c r="D7499" s="868" t="s">
        <v>8465</v>
      </c>
      <c r="E7499" s="870">
        <v>4200</v>
      </c>
      <c r="F7499" s="869" t="s">
        <v>12902</v>
      </c>
      <c r="G7499" s="868" t="s">
        <v>12901</v>
      </c>
      <c r="H7499" s="867" t="s">
        <v>7756</v>
      </c>
      <c r="I7499" s="867" t="s">
        <v>3252</v>
      </c>
      <c r="J7499" s="867" t="s">
        <v>7773</v>
      </c>
      <c r="K7499" s="866">
        <v>4</v>
      </c>
      <c r="L7499" s="866">
        <v>12</v>
      </c>
      <c r="M7499" s="865">
        <v>53729.141658923581</v>
      </c>
      <c r="N7499" s="866">
        <v>2</v>
      </c>
      <c r="O7499" s="866">
        <v>6</v>
      </c>
      <c r="P7499" s="865">
        <v>26082.9</v>
      </c>
    </row>
    <row r="7500" spans="1:16" ht="33.75" x14ac:dyDescent="0.25">
      <c r="A7500" s="867" t="s">
        <v>7760</v>
      </c>
      <c r="B7500" s="867" t="s">
        <v>3626</v>
      </c>
      <c r="C7500" s="867" t="s">
        <v>3031</v>
      </c>
      <c r="D7500" s="868" t="s">
        <v>8763</v>
      </c>
      <c r="E7500" s="870">
        <v>4200</v>
      </c>
      <c r="F7500" s="869" t="s">
        <v>12900</v>
      </c>
      <c r="G7500" s="868" t="s">
        <v>12899</v>
      </c>
      <c r="H7500" s="867" t="s">
        <v>7756</v>
      </c>
      <c r="I7500" s="867" t="s">
        <v>2703</v>
      </c>
      <c r="J7500" s="867" t="s">
        <v>7773</v>
      </c>
      <c r="K7500" s="866">
        <v>4</v>
      </c>
      <c r="L7500" s="866">
        <v>12</v>
      </c>
      <c r="M7500" s="865">
        <v>53729.141658923581</v>
      </c>
      <c r="N7500" s="866">
        <v>2</v>
      </c>
      <c r="O7500" s="866">
        <v>6</v>
      </c>
      <c r="P7500" s="865">
        <v>26082.9</v>
      </c>
    </row>
    <row r="7501" spans="1:16" ht="33.75" x14ac:dyDescent="0.25">
      <c r="A7501" s="867" t="s">
        <v>7760</v>
      </c>
      <c r="B7501" s="867" t="s">
        <v>3626</v>
      </c>
      <c r="C7501" s="867" t="s">
        <v>3031</v>
      </c>
      <c r="D7501" s="868" t="s">
        <v>8763</v>
      </c>
      <c r="E7501" s="870">
        <v>4200</v>
      </c>
      <c r="F7501" s="869" t="s">
        <v>12898</v>
      </c>
      <c r="G7501" s="868" t="s">
        <v>12897</v>
      </c>
      <c r="H7501" s="867" t="s">
        <v>7796</v>
      </c>
      <c r="I7501" s="867" t="s">
        <v>2667</v>
      </c>
      <c r="J7501" s="867" t="s">
        <v>7985</v>
      </c>
      <c r="K7501" s="866">
        <v>4</v>
      </c>
      <c r="L7501" s="866">
        <v>12</v>
      </c>
      <c r="M7501" s="865">
        <v>53729.141658923581</v>
      </c>
      <c r="N7501" s="866">
        <v>2</v>
      </c>
      <c r="O7501" s="866">
        <v>6</v>
      </c>
      <c r="P7501" s="865">
        <v>26082.9</v>
      </c>
    </row>
    <row r="7502" spans="1:16" ht="33.75" x14ac:dyDescent="0.25">
      <c r="A7502" s="867" t="s">
        <v>7760</v>
      </c>
      <c r="B7502" s="867" t="s">
        <v>3626</v>
      </c>
      <c r="C7502" s="867" t="s">
        <v>3031</v>
      </c>
      <c r="D7502" s="868" t="s">
        <v>8763</v>
      </c>
      <c r="E7502" s="870">
        <v>4200</v>
      </c>
      <c r="F7502" s="869" t="s">
        <v>12896</v>
      </c>
      <c r="G7502" s="868" t="s">
        <v>12895</v>
      </c>
      <c r="H7502" s="867" t="s">
        <v>7756</v>
      </c>
      <c r="I7502" s="867" t="s">
        <v>2667</v>
      </c>
      <c r="J7502" s="867" t="s">
        <v>7777</v>
      </c>
      <c r="K7502" s="866">
        <v>4</v>
      </c>
      <c r="L7502" s="866">
        <v>12</v>
      </c>
      <c r="M7502" s="865">
        <v>53729.141658923581</v>
      </c>
      <c r="N7502" s="866">
        <v>2</v>
      </c>
      <c r="O7502" s="866">
        <v>6</v>
      </c>
      <c r="P7502" s="865">
        <v>26082.9</v>
      </c>
    </row>
    <row r="7503" spans="1:16" ht="33.75" x14ac:dyDescent="0.25">
      <c r="A7503" s="867" t="s">
        <v>7760</v>
      </c>
      <c r="B7503" s="867" t="s">
        <v>3626</v>
      </c>
      <c r="C7503" s="867" t="s">
        <v>3031</v>
      </c>
      <c r="D7503" s="868" t="s">
        <v>8763</v>
      </c>
      <c r="E7503" s="870">
        <v>4200</v>
      </c>
      <c r="F7503" s="869" t="s">
        <v>12894</v>
      </c>
      <c r="G7503" s="868" t="s">
        <v>12893</v>
      </c>
      <c r="H7503" s="867" t="s">
        <v>7756</v>
      </c>
      <c r="I7503" s="867" t="s">
        <v>2667</v>
      </c>
      <c r="J7503" s="867" t="s">
        <v>7967</v>
      </c>
      <c r="K7503" s="866">
        <v>4</v>
      </c>
      <c r="L7503" s="866">
        <v>12</v>
      </c>
      <c r="M7503" s="865">
        <v>53729.141658923581</v>
      </c>
      <c r="N7503" s="866">
        <v>2</v>
      </c>
      <c r="O7503" s="866">
        <v>6</v>
      </c>
      <c r="P7503" s="865">
        <v>26082.9</v>
      </c>
    </row>
    <row r="7504" spans="1:16" ht="33.75" x14ac:dyDescent="0.25">
      <c r="A7504" s="867" t="s">
        <v>7760</v>
      </c>
      <c r="B7504" s="867" t="s">
        <v>3626</v>
      </c>
      <c r="C7504" s="867" t="s">
        <v>3031</v>
      </c>
      <c r="D7504" s="868" t="s">
        <v>12892</v>
      </c>
      <c r="E7504" s="870">
        <v>14000</v>
      </c>
      <c r="F7504" s="869" t="s">
        <v>12891</v>
      </c>
      <c r="G7504" s="868" t="s">
        <v>12890</v>
      </c>
      <c r="H7504" s="867"/>
      <c r="I7504" s="867"/>
      <c r="J7504" s="867"/>
      <c r="K7504" s="866">
        <v>0</v>
      </c>
      <c r="L7504" s="866">
        <v>0</v>
      </c>
      <c r="M7504" s="865">
        <v>0</v>
      </c>
      <c r="N7504" s="866">
        <v>1</v>
      </c>
      <c r="O7504" s="866">
        <v>1</v>
      </c>
      <c r="P7504" s="865">
        <v>14147.15</v>
      </c>
    </row>
    <row r="7505" spans="1:16" ht="33.75" x14ac:dyDescent="0.25">
      <c r="A7505" s="867" t="s">
        <v>7760</v>
      </c>
      <c r="B7505" s="867" t="s">
        <v>3626</v>
      </c>
      <c r="C7505" s="867" t="s">
        <v>3031</v>
      </c>
      <c r="D7505" s="868" t="s">
        <v>10584</v>
      </c>
      <c r="E7505" s="870">
        <v>14500</v>
      </c>
      <c r="F7505" s="869" t="s">
        <v>12889</v>
      </c>
      <c r="G7505" s="868" t="s">
        <v>12888</v>
      </c>
      <c r="H7505" s="867" t="s">
        <v>7756</v>
      </c>
      <c r="I7505" s="867" t="s">
        <v>3419</v>
      </c>
      <c r="J7505" s="867" t="s">
        <v>8732</v>
      </c>
      <c r="K7505" s="866">
        <v>7</v>
      </c>
      <c r="L7505" s="866">
        <v>12</v>
      </c>
      <c r="M7505" s="865">
        <v>159908.15969917731</v>
      </c>
      <c r="N7505" s="866">
        <v>1</v>
      </c>
      <c r="O7505" s="866">
        <v>6</v>
      </c>
      <c r="P7505" s="865">
        <v>87882.9</v>
      </c>
    </row>
    <row r="7506" spans="1:16" ht="33.75" x14ac:dyDescent="0.25">
      <c r="A7506" s="867" t="s">
        <v>7760</v>
      </c>
      <c r="B7506" s="867" t="s">
        <v>3626</v>
      </c>
      <c r="C7506" s="867" t="s">
        <v>3031</v>
      </c>
      <c r="D7506" s="868" t="s">
        <v>9264</v>
      </c>
      <c r="E7506" s="870">
        <v>9500</v>
      </c>
      <c r="F7506" s="869" t="s">
        <v>12887</v>
      </c>
      <c r="G7506" s="868" t="s">
        <v>12886</v>
      </c>
      <c r="H7506" s="867" t="s">
        <v>7756</v>
      </c>
      <c r="I7506" s="867" t="s">
        <v>2685</v>
      </c>
      <c r="J7506" s="867" t="s">
        <v>9058</v>
      </c>
      <c r="K7506" s="866">
        <v>6</v>
      </c>
      <c r="L7506" s="866">
        <v>12</v>
      </c>
      <c r="M7506" s="865">
        <v>70359.590267638021</v>
      </c>
      <c r="N7506" s="866">
        <v>1</v>
      </c>
      <c r="O7506" s="866">
        <v>6</v>
      </c>
      <c r="P7506" s="865">
        <v>57882.9</v>
      </c>
    </row>
    <row r="7507" spans="1:16" ht="33.75" x14ac:dyDescent="0.25">
      <c r="A7507" s="867" t="s">
        <v>7760</v>
      </c>
      <c r="B7507" s="867" t="s">
        <v>3626</v>
      </c>
      <c r="C7507" s="867" t="s">
        <v>3031</v>
      </c>
      <c r="D7507" s="868" t="s">
        <v>9261</v>
      </c>
      <c r="E7507" s="870">
        <v>10000</v>
      </c>
      <c r="F7507" s="869" t="s">
        <v>12885</v>
      </c>
      <c r="G7507" s="868" t="s">
        <v>12884</v>
      </c>
      <c r="H7507" s="867" t="s">
        <v>7796</v>
      </c>
      <c r="I7507" s="867" t="s">
        <v>2685</v>
      </c>
      <c r="J7507" s="867" t="s">
        <v>8342</v>
      </c>
      <c r="K7507" s="866">
        <v>6</v>
      </c>
      <c r="L7507" s="866">
        <v>12</v>
      </c>
      <c r="M7507" s="865">
        <v>95944.89581950639</v>
      </c>
      <c r="N7507" s="866">
        <v>1</v>
      </c>
      <c r="O7507" s="866">
        <v>6</v>
      </c>
      <c r="P7507" s="865">
        <v>60882.9</v>
      </c>
    </row>
    <row r="7508" spans="1:16" ht="33.75" x14ac:dyDescent="0.25">
      <c r="A7508" s="867" t="s">
        <v>7760</v>
      </c>
      <c r="B7508" s="867" t="s">
        <v>3626</v>
      </c>
      <c r="C7508" s="867" t="s">
        <v>3031</v>
      </c>
      <c r="D7508" s="868" t="s">
        <v>11613</v>
      </c>
      <c r="E7508" s="870">
        <v>2200</v>
      </c>
      <c r="F7508" s="869" t="s">
        <v>12883</v>
      </c>
      <c r="G7508" s="868" t="s">
        <v>12882</v>
      </c>
      <c r="H7508" s="867" t="s">
        <v>2751</v>
      </c>
      <c r="I7508" s="867" t="s">
        <v>2741</v>
      </c>
      <c r="J7508" s="867" t="s">
        <v>11786</v>
      </c>
      <c r="K7508" s="866">
        <v>3</v>
      </c>
      <c r="L7508" s="866">
        <v>12</v>
      </c>
      <c r="M7508" s="865">
        <v>28143.836107055209</v>
      </c>
      <c r="N7508" s="866">
        <v>3</v>
      </c>
      <c r="O7508" s="866">
        <v>6</v>
      </c>
      <c r="P7508" s="865">
        <v>14082.9</v>
      </c>
    </row>
    <row r="7509" spans="1:16" ht="33.75" x14ac:dyDescent="0.25">
      <c r="A7509" s="867" t="s">
        <v>7760</v>
      </c>
      <c r="B7509" s="867" t="s">
        <v>3626</v>
      </c>
      <c r="C7509" s="867" t="s">
        <v>3031</v>
      </c>
      <c r="D7509" s="868" t="s">
        <v>12881</v>
      </c>
      <c r="E7509" s="870">
        <v>2200</v>
      </c>
      <c r="F7509" s="869" t="s">
        <v>12880</v>
      </c>
      <c r="G7509" s="868" t="s">
        <v>12879</v>
      </c>
      <c r="H7509" s="867" t="s">
        <v>2751</v>
      </c>
      <c r="I7509" s="867" t="s">
        <v>12878</v>
      </c>
      <c r="J7509" s="867" t="s">
        <v>12877</v>
      </c>
      <c r="K7509" s="866">
        <v>3</v>
      </c>
      <c r="L7509" s="866">
        <v>12</v>
      </c>
      <c r="M7509" s="865">
        <v>28143.836107055209</v>
      </c>
      <c r="N7509" s="866">
        <v>2</v>
      </c>
      <c r="O7509" s="866">
        <v>6</v>
      </c>
      <c r="P7509" s="865">
        <v>14082.9</v>
      </c>
    </row>
    <row r="7510" spans="1:16" ht="33.75" x14ac:dyDescent="0.25">
      <c r="A7510" s="867" t="s">
        <v>7760</v>
      </c>
      <c r="B7510" s="867" t="s">
        <v>3626</v>
      </c>
      <c r="C7510" s="867" t="s">
        <v>3031</v>
      </c>
      <c r="D7510" s="868" t="s">
        <v>7907</v>
      </c>
      <c r="E7510" s="870">
        <v>2200</v>
      </c>
      <c r="F7510" s="869" t="s">
        <v>12876</v>
      </c>
      <c r="G7510" s="868" t="s">
        <v>12875</v>
      </c>
      <c r="H7510" s="867" t="s">
        <v>2751</v>
      </c>
      <c r="I7510" s="867" t="s">
        <v>11100</v>
      </c>
      <c r="J7510" s="867" t="s">
        <v>12874</v>
      </c>
      <c r="K7510" s="866">
        <v>3</v>
      </c>
      <c r="L7510" s="866">
        <v>12</v>
      </c>
      <c r="M7510" s="865">
        <v>28143.836107055209</v>
      </c>
      <c r="N7510" s="866">
        <v>2</v>
      </c>
      <c r="O7510" s="866">
        <v>6</v>
      </c>
      <c r="P7510" s="865">
        <v>14082.9</v>
      </c>
    </row>
    <row r="7511" spans="1:16" ht="33.75" x14ac:dyDescent="0.25">
      <c r="A7511" s="867" t="s">
        <v>7760</v>
      </c>
      <c r="B7511" s="867" t="s">
        <v>3626</v>
      </c>
      <c r="C7511" s="867" t="s">
        <v>3031</v>
      </c>
      <c r="D7511" s="868" t="s">
        <v>8218</v>
      </c>
      <c r="E7511" s="870">
        <v>2000</v>
      </c>
      <c r="F7511" s="869" t="s">
        <v>12873</v>
      </c>
      <c r="G7511" s="868" t="s">
        <v>12872</v>
      </c>
      <c r="H7511" s="867"/>
      <c r="I7511" s="867"/>
      <c r="J7511" s="867"/>
      <c r="K7511" s="866">
        <v>2</v>
      </c>
      <c r="L7511" s="866">
        <v>12</v>
      </c>
      <c r="M7511" s="865">
        <v>25585.305551868372</v>
      </c>
      <c r="N7511" s="866">
        <v>2</v>
      </c>
      <c r="O7511" s="866">
        <v>6</v>
      </c>
      <c r="P7511" s="865">
        <v>12882.9</v>
      </c>
    </row>
    <row r="7512" spans="1:16" ht="33.75" x14ac:dyDescent="0.25">
      <c r="A7512" s="867" t="s">
        <v>7760</v>
      </c>
      <c r="B7512" s="867" t="s">
        <v>3626</v>
      </c>
      <c r="C7512" s="867" t="s">
        <v>3031</v>
      </c>
      <c r="D7512" s="868" t="s">
        <v>7907</v>
      </c>
      <c r="E7512" s="870">
        <v>2200</v>
      </c>
      <c r="F7512" s="869" t="s">
        <v>12871</v>
      </c>
      <c r="G7512" s="868" t="s">
        <v>12870</v>
      </c>
      <c r="H7512" s="867"/>
      <c r="I7512" s="867"/>
      <c r="J7512" s="867"/>
      <c r="K7512" s="866">
        <v>2</v>
      </c>
      <c r="L7512" s="866">
        <v>12</v>
      </c>
      <c r="M7512" s="865">
        <v>28143.836107055209</v>
      </c>
      <c r="N7512" s="866">
        <v>2</v>
      </c>
      <c r="O7512" s="866">
        <v>6</v>
      </c>
      <c r="P7512" s="865">
        <v>14082.9</v>
      </c>
    </row>
    <row r="7513" spans="1:16" ht="33.75" x14ac:dyDescent="0.25">
      <c r="A7513" s="867" t="s">
        <v>7760</v>
      </c>
      <c r="B7513" s="867" t="s">
        <v>3626</v>
      </c>
      <c r="C7513" s="867" t="s">
        <v>3031</v>
      </c>
      <c r="D7513" s="868" t="s">
        <v>7907</v>
      </c>
      <c r="E7513" s="870">
        <v>2200</v>
      </c>
      <c r="F7513" s="869" t="s">
        <v>12869</v>
      </c>
      <c r="G7513" s="868" t="s">
        <v>12868</v>
      </c>
      <c r="H7513" s="867" t="s">
        <v>2751</v>
      </c>
      <c r="I7513" s="867" t="s">
        <v>2745</v>
      </c>
      <c r="J7513" s="867" t="s">
        <v>12867</v>
      </c>
      <c r="K7513" s="866">
        <v>2</v>
      </c>
      <c r="L7513" s="866">
        <v>12</v>
      </c>
      <c r="M7513" s="865">
        <v>28143.836107055209</v>
      </c>
      <c r="N7513" s="866">
        <v>2</v>
      </c>
      <c r="O7513" s="866">
        <v>6</v>
      </c>
      <c r="P7513" s="865">
        <v>14082.9</v>
      </c>
    </row>
    <row r="7514" spans="1:16" ht="33.75" x14ac:dyDescent="0.25">
      <c r="A7514" s="867" t="s">
        <v>7760</v>
      </c>
      <c r="B7514" s="867" t="s">
        <v>3626</v>
      </c>
      <c r="C7514" s="867" t="s">
        <v>3031</v>
      </c>
      <c r="D7514" s="868" t="s">
        <v>7907</v>
      </c>
      <c r="E7514" s="870">
        <v>2200</v>
      </c>
      <c r="F7514" s="869" t="s">
        <v>12866</v>
      </c>
      <c r="G7514" s="868" t="s">
        <v>12865</v>
      </c>
      <c r="H7514" s="867"/>
      <c r="I7514" s="867"/>
      <c r="J7514" s="867"/>
      <c r="K7514" s="866">
        <v>2</v>
      </c>
      <c r="L7514" s="866">
        <v>12</v>
      </c>
      <c r="M7514" s="865">
        <v>28143.836107055209</v>
      </c>
      <c r="N7514" s="866">
        <v>2</v>
      </c>
      <c r="O7514" s="866">
        <v>6</v>
      </c>
      <c r="P7514" s="865">
        <v>14082.9</v>
      </c>
    </row>
    <row r="7515" spans="1:16" ht="33.75" x14ac:dyDescent="0.25">
      <c r="A7515" s="867" t="s">
        <v>7760</v>
      </c>
      <c r="B7515" s="867" t="s">
        <v>3626</v>
      </c>
      <c r="C7515" s="867" t="s">
        <v>3031</v>
      </c>
      <c r="D7515" s="868" t="s">
        <v>9050</v>
      </c>
      <c r="E7515" s="870">
        <v>5500</v>
      </c>
      <c r="F7515" s="869" t="s">
        <v>12864</v>
      </c>
      <c r="G7515" s="868" t="s">
        <v>12863</v>
      </c>
      <c r="H7515" s="867" t="s">
        <v>7756</v>
      </c>
      <c r="I7515" s="867" t="s">
        <v>2892</v>
      </c>
      <c r="J7515" s="867" t="s">
        <v>8142</v>
      </c>
      <c r="K7515" s="866">
        <v>2</v>
      </c>
      <c r="L7515" s="866">
        <v>12</v>
      </c>
      <c r="M7515" s="865">
        <v>70359.590267638021</v>
      </c>
      <c r="N7515" s="866">
        <v>2</v>
      </c>
      <c r="O7515" s="866">
        <v>6</v>
      </c>
      <c r="P7515" s="865">
        <v>33882.9</v>
      </c>
    </row>
    <row r="7516" spans="1:16" ht="33.75" x14ac:dyDescent="0.25">
      <c r="A7516" s="867" t="s">
        <v>7760</v>
      </c>
      <c r="B7516" s="867" t="s">
        <v>3626</v>
      </c>
      <c r="C7516" s="867" t="s">
        <v>3031</v>
      </c>
      <c r="D7516" s="868" t="s">
        <v>7863</v>
      </c>
      <c r="E7516" s="870">
        <v>2500</v>
      </c>
      <c r="F7516" s="869" t="s">
        <v>12862</v>
      </c>
      <c r="G7516" s="868" t="s">
        <v>12861</v>
      </c>
      <c r="H7516" s="867" t="s">
        <v>2751</v>
      </c>
      <c r="I7516" s="867" t="s">
        <v>2676</v>
      </c>
      <c r="J7516" s="867" t="s">
        <v>12860</v>
      </c>
      <c r="K7516" s="866">
        <v>2</v>
      </c>
      <c r="L7516" s="866">
        <v>6</v>
      </c>
      <c r="M7516" s="865">
        <v>15990.815969917732</v>
      </c>
      <c r="N7516" s="866">
        <v>0</v>
      </c>
      <c r="O7516" s="866">
        <v>0</v>
      </c>
      <c r="P7516" s="865">
        <v>0</v>
      </c>
    </row>
    <row r="7517" spans="1:16" ht="33.75" x14ac:dyDescent="0.25">
      <c r="A7517" s="867" t="s">
        <v>7760</v>
      </c>
      <c r="B7517" s="867" t="s">
        <v>3626</v>
      </c>
      <c r="C7517" s="867" t="s">
        <v>3031</v>
      </c>
      <c r="D7517" s="868" t="s">
        <v>9064</v>
      </c>
      <c r="E7517" s="870">
        <v>11000</v>
      </c>
      <c r="F7517" s="869" t="s">
        <v>12859</v>
      </c>
      <c r="G7517" s="868" t="s">
        <v>12858</v>
      </c>
      <c r="H7517" s="867"/>
      <c r="I7517" s="867"/>
      <c r="J7517" s="867"/>
      <c r="K7517" s="866">
        <v>2</v>
      </c>
      <c r="L7517" s="866">
        <v>8</v>
      </c>
      <c r="M7517" s="865">
        <v>93812.787023517361</v>
      </c>
      <c r="N7517" s="866">
        <v>1</v>
      </c>
      <c r="O7517" s="866">
        <v>6</v>
      </c>
      <c r="P7517" s="865">
        <v>66882.899999999994</v>
      </c>
    </row>
    <row r="7518" spans="1:16" ht="33.75" x14ac:dyDescent="0.25">
      <c r="A7518" s="867" t="s">
        <v>7760</v>
      </c>
      <c r="B7518" s="867" t="s">
        <v>3626</v>
      </c>
      <c r="C7518" s="867" t="s">
        <v>3031</v>
      </c>
      <c r="D7518" s="868" t="s">
        <v>7907</v>
      </c>
      <c r="E7518" s="870">
        <v>2200</v>
      </c>
      <c r="F7518" s="869" t="s">
        <v>12857</v>
      </c>
      <c r="G7518" s="868" t="s">
        <v>12856</v>
      </c>
      <c r="H7518" s="867" t="s">
        <v>2751</v>
      </c>
      <c r="I7518" s="867" t="s">
        <v>2741</v>
      </c>
      <c r="J7518" s="867" t="s">
        <v>12855</v>
      </c>
      <c r="K7518" s="866">
        <v>4</v>
      </c>
      <c r="L7518" s="866">
        <v>12</v>
      </c>
      <c r="M7518" s="865">
        <v>28143.836107055209</v>
      </c>
      <c r="N7518" s="866">
        <v>2</v>
      </c>
      <c r="O7518" s="866">
        <v>6</v>
      </c>
      <c r="P7518" s="865">
        <v>14082.9</v>
      </c>
    </row>
    <row r="7519" spans="1:16" ht="33.75" x14ac:dyDescent="0.25">
      <c r="A7519" s="867" t="s">
        <v>7760</v>
      </c>
      <c r="B7519" s="867" t="s">
        <v>3626</v>
      </c>
      <c r="C7519" s="867" t="s">
        <v>3031</v>
      </c>
      <c r="D7519" s="868" t="s">
        <v>7907</v>
      </c>
      <c r="E7519" s="870">
        <v>2200</v>
      </c>
      <c r="F7519" s="869" t="s">
        <v>12854</v>
      </c>
      <c r="G7519" s="868" t="s">
        <v>12853</v>
      </c>
      <c r="H7519" s="867"/>
      <c r="I7519" s="867"/>
      <c r="J7519" s="867"/>
      <c r="K7519" s="866">
        <v>3</v>
      </c>
      <c r="L7519" s="866">
        <v>12</v>
      </c>
      <c r="M7519" s="865">
        <v>28143.836107055209</v>
      </c>
      <c r="N7519" s="866">
        <v>2</v>
      </c>
      <c r="O7519" s="866">
        <v>6</v>
      </c>
      <c r="P7519" s="865">
        <v>14082.9</v>
      </c>
    </row>
    <row r="7520" spans="1:16" ht="33.75" x14ac:dyDescent="0.25">
      <c r="A7520" s="867" t="s">
        <v>7760</v>
      </c>
      <c r="B7520" s="867" t="s">
        <v>3626</v>
      </c>
      <c r="C7520" s="867" t="s">
        <v>3031</v>
      </c>
      <c r="D7520" s="868" t="s">
        <v>7887</v>
      </c>
      <c r="E7520" s="870">
        <v>4200</v>
      </c>
      <c r="F7520" s="869" t="s">
        <v>12852</v>
      </c>
      <c r="G7520" s="868" t="s">
        <v>12851</v>
      </c>
      <c r="H7520" s="867" t="s">
        <v>7756</v>
      </c>
      <c r="I7520" s="867" t="s">
        <v>2745</v>
      </c>
      <c r="J7520" s="867" t="s">
        <v>7985</v>
      </c>
      <c r="K7520" s="866">
        <v>4</v>
      </c>
      <c r="L7520" s="866">
        <v>12</v>
      </c>
      <c r="M7520" s="865">
        <v>53729.141658923581</v>
      </c>
      <c r="N7520" s="866">
        <v>2</v>
      </c>
      <c r="O7520" s="866">
        <v>4</v>
      </c>
      <c r="P7520" s="865">
        <v>17388.599999999999</v>
      </c>
    </row>
    <row r="7521" spans="1:16" ht="33.75" x14ac:dyDescent="0.25">
      <c r="A7521" s="867" t="s">
        <v>7760</v>
      </c>
      <c r="B7521" s="867" t="s">
        <v>3626</v>
      </c>
      <c r="C7521" s="867" t="s">
        <v>3031</v>
      </c>
      <c r="D7521" s="868" t="s">
        <v>7907</v>
      </c>
      <c r="E7521" s="870">
        <v>2200</v>
      </c>
      <c r="F7521" s="869" t="s">
        <v>12850</v>
      </c>
      <c r="G7521" s="868" t="s">
        <v>12849</v>
      </c>
      <c r="H7521" s="867"/>
      <c r="I7521" s="867"/>
      <c r="J7521" s="867"/>
      <c r="K7521" s="866">
        <v>3</v>
      </c>
      <c r="L7521" s="866">
        <v>12</v>
      </c>
      <c r="M7521" s="865">
        <v>28143.836107055209</v>
      </c>
      <c r="N7521" s="866">
        <v>3</v>
      </c>
      <c r="O7521" s="866">
        <v>6</v>
      </c>
      <c r="P7521" s="865">
        <v>14082.9</v>
      </c>
    </row>
    <row r="7522" spans="1:16" ht="33.75" x14ac:dyDescent="0.25">
      <c r="A7522" s="867" t="s">
        <v>7760</v>
      </c>
      <c r="B7522" s="867" t="s">
        <v>3626</v>
      </c>
      <c r="C7522" s="867" t="s">
        <v>3031</v>
      </c>
      <c r="D7522" s="868" t="s">
        <v>7907</v>
      </c>
      <c r="E7522" s="870">
        <v>2200</v>
      </c>
      <c r="F7522" s="869" t="s">
        <v>12848</v>
      </c>
      <c r="G7522" s="868" t="s">
        <v>12847</v>
      </c>
      <c r="H7522" s="867" t="s">
        <v>2751</v>
      </c>
      <c r="I7522" s="867" t="s">
        <v>11100</v>
      </c>
      <c r="J7522" s="867" t="s">
        <v>12846</v>
      </c>
      <c r="K7522" s="866">
        <v>2</v>
      </c>
      <c r="L7522" s="866">
        <v>12</v>
      </c>
      <c r="M7522" s="865">
        <v>28143.836107055209</v>
      </c>
      <c r="N7522" s="866">
        <v>2</v>
      </c>
      <c r="O7522" s="866">
        <v>6</v>
      </c>
      <c r="P7522" s="865">
        <v>14082.9</v>
      </c>
    </row>
    <row r="7523" spans="1:16" ht="33.75" x14ac:dyDescent="0.25">
      <c r="A7523" s="867" t="s">
        <v>7760</v>
      </c>
      <c r="B7523" s="867" t="s">
        <v>3626</v>
      </c>
      <c r="C7523" s="867" t="s">
        <v>3031</v>
      </c>
      <c r="D7523" s="868" t="s">
        <v>8790</v>
      </c>
      <c r="E7523" s="870">
        <v>7500</v>
      </c>
      <c r="F7523" s="869" t="s">
        <v>12845</v>
      </c>
      <c r="G7523" s="868" t="s">
        <v>12844</v>
      </c>
      <c r="H7523" s="867" t="s">
        <v>7756</v>
      </c>
      <c r="I7523" s="867" t="s">
        <v>2685</v>
      </c>
      <c r="J7523" s="867" t="s">
        <v>7836</v>
      </c>
      <c r="K7523" s="866">
        <v>7</v>
      </c>
      <c r="L7523" s="866">
        <v>12</v>
      </c>
      <c r="M7523" s="865">
        <v>70359.590267638021</v>
      </c>
      <c r="N7523" s="866">
        <v>2</v>
      </c>
      <c r="O7523" s="866">
        <v>6</v>
      </c>
      <c r="P7523" s="865">
        <v>45882.9</v>
      </c>
    </row>
    <row r="7524" spans="1:16" ht="33.75" x14ac:dyDescent="0.25">
      <c r="A7524" s="867" t="s">
        <v>7760</v>
      </c>
      <c r="B7524" s="867" t="s">
        <v>3626</v>
      </c>
      <c r="C7524" s="867" t="s">
        <v>3031</v>
      </c>
      <c r="D7524" s="868" t="s">
        <v>12843</v>
      </c>
      <c r="E7524" s="870">
        <v>2500</v>
      </c>
      <c r="F7524" s="869" t="s">
        <v>12842</v>
      </c>
      <c r="G7524" s="868" t="s">
        <v>12841</v>
      </c>
      <c r="H7524" s="867"/>
      <c r="I7524" s="867"/>
      <c r="J7524" s="867"/>
      <c r="K7524" s="866">
        <v>2</v>
      </c>
      <c r="L7524" s="866">
        <v>12</v>
      </c>
      <c r="M7524" s="865">
        <v>31981.631939835464</v>
      </c>
      <c r="N7524" s="866">
        <v>1</v>
      </c>
      <c r="O7524" s="866">
        <v>6</v>
      </c>
      <c r="P7524" s="865">
        <v>15882.9</v>
      </c>
    </row>
    <row r="7525" spans="1:16" ht="33.75" x14ac:dyDescent="0.25">
      <c r="A7525" s="867" t="s">
        <v>7760</v>
      </c>
      <c r="B7525" s="867" t="s">
        <v>3626</v>
      </c>
      <c r="C7525" s="867" t="s">
        <v>3031</v>
      </c>
      <c r="D7525" s="868" t="s">
        <v>9321</v>
      </c>
      <c r="E7525" s="870">
        <v>7500</v>
      </c>
      <c r="F7525" s="869" t="s">
        <v>12840</v>
      </c>
      <c r="G7525" s="868" t="s">
        <v>12839</v>
      </c>
      <c r="H7525" s="867" t="s">
        <v>7756</v>
      </c>
      <c r="I7525" s="867" t="s">
        <v>12838</v>
      </c>
      <c r="J7525" s="867" t="s">
        <v>12837</v>
      </c>
      <c r="K7525" s="866">
        <v>2</v>
      </c>
      <c r="L7525" s="866">
        <v>12</v>
      </c>
      <c r="M7525" s="865">
        <v>95944.89581950639</v>
      </c>
      <c r="N7525" s="866">
        <v>1</v>
      </c>
      <c r="O7525" s="866">
        <v>6</v>
      </c>
      <c r="P7525" s="865">
        <v>45882.9</v>
      </c>
    </row>
    <row r="7526" spans="1:16" ht="33.75" x14ac:dyDescent="0.25">
      <c r="A7526" s="867" t="s">
        <v>7760</v>
      </c>
      <c r="B7526" s="867" t="s">
        <v>3626</v>
      </c>
      <c r="C7526" s="867" t="s">
        <v>3031</v>
      </c>
      <c r="D7526" s="868" t="s">
        <v>7776</v>
      </c>
      <c r="E7526" s="870">
        <v>4200</v>
      </c>
      <c r="F7526" s="869" t="s">
        <v>12836</v>
      </c>
      <c r="G7526" s="868" t="s">
        <v>12835</v>
      </c>
      <c r="H7526" s="867" t="s">
        <v>7756</v>
      </c>
      <c r="I7526" s="867" t="s">
        <v>2772</v>
      </c>
      <c r="J7526" s="867" t="s">
        <v>7988</v>
      </c>
      <c r="K7526" s="866">
        <v>3</v>
      </c>
      <c r="L7526" s="866">
        <v>12</v>
      </c>
      <c r="M7526" s="865">
        <v>53729.141658923581</v>
      </c>
      <c r="N7526" s="866">
        <v>2</v>
      </c>
      <c r="O7526" s="866">
        <v>6</v>
      </c>
      <c r="P7526" s="865">
        <v>26082.9</v>
      </c>
    </row>
    <row r="7527" spans="1:16" ht="33.75" x14ac:dyDescent="0.25">
      <c r="A7527" s="867" t="s">
        <v>7760</v>
      </c>
      <c r="B7527" s="867" t="s">
        <v>3626</v>
      </c>
      <c r="C7527" s="867" t="s">
        <v>3031</v>
      </c>
      <c r="D7527" s="868" t="s">
        <v>7854</v>
      </c>
      <c r="E7527" s="870">
        <v>4200</v>
      </c>
      <c r="F7527" s="869" t="s">
        <v>12834</v>
      </c>
      <c r="G7527" s="868" t="s">
        <v>12833</v>
      </c>
      <c r="H7527" s="867" t="s">
        <v>7756</v>
      </c>
      <c r="I7527" s="867" t="s">
        <v>2745</v>
      </c>
      <c r="J7527" s="867" t="s">
        <v>7777</v>
      </c>
      <c r="K7527" s="866">
        <v>3</v>
      </c>
      <c r="L7527" s="866">
        <v>9</v>
      </c>
      <c r="M7527" s="865">
        <v>40296.856244192684</v>
      </c>
      <c r="N7527" s="866">
        <v>3</v>
      </c>
      <c r="O7527" s="866">
        <v>5</v>
      </c>
      <c r="P7527" s="865">
        <v>21735.75</v>
      </c>
    </row>
    <row r="7528" spans="1:16" ht="33.75" x14ac:dyDescent="0.25">
      <c r="A7528" s="867" t="s">
        <v>7760</v>
      </c>
      <c r="B7528" s="867" t="s">
        <v>3626</v>
      </c>
      <c r="C7528" s="867" t="s">
        <v>3031</v>
      </c>
      <c r="D7528" s="868" t="s">
        <v>7776</v>
      </c>
      <c r="E7528" s="870">
        <v>4200</v>
      </c>
      <c r="F7528" s="869" t="s">
        <v>12832</v>
      </c>
      <c r="G7528" s="868" t="s">
        <v>12831</v>
      </c>
      <c r="H7528" s="867" t="s">
        <v>7756</v>
      </c>
      <c r="I7528" s="867" t="s">
        <v>2892</v>
      </c>
      <c r="J7528" s="867" t="s">
        <v>7884</v>
      </c>
      <c r="K7528" s="866">
        <v>3</v>
      </c>
      <c r="L7528" s="866">
        <v>12</v>
      </c>
      <c r="M7528" s="865">
        <v>53729.141658923581</v>
      </c>
      <c r="N7528" s="866">
        <v>2</v>
      </c>
      <c r="O7528" s="866">
        <v>6</v>
      </c>
      <c r="P7528" s="865">
        <v>26082.9</v>
      </c>
    </row>
    <row r="7529" spans="1:16" ht="33.75" x14ac:dyDescent="0.25">
      <c r="A7529" s="867" t="s">
        <v>7760</v>
      </c>
      <c r="B7529" s="867" t="s">
        <v>3626</v>
      </c>
      <c r="C7529" s="867" t="s">
        <v>3031</v>
      </c>
      <c r="D7529" s="868" t="s">
        <v>7776</v>
      </c>
      <c r="E7529" s="870">
        <v>4200</v>
      </c>
      <c r="F7529" s="869" t="s">
        <v>12830</v>
      </c>
      <c r="G7529" s="868" t="s">
        <v>12829</v>
      </c>
      <c r="H7529" s="867" t="s">
        <v>7796</v>
      </c>
      <c r="I7529" s="867" t="s">
        <v>2722</v>
      </c>
      <c r="J7529" s="867" t="s">
        <v>7884</v>
      </c>
      <c r="K7529" s="866">
        <v>3</v>
      </c>
      <c r="L7529" s="866">
        <v>12</v>
      </c>
      <c r="M7529" s="865">
        <v>53729.141658923581</v>
      </c>
      <c r="N7529" s="866">
        <v>2</v>
      </c>
      <c r="O7529" s="866">
        <v>6</v>
      </c>
      <c r="P7529" s="865">
        <v>26082.9</v>
      </c>
    </row>
    <row r="7530" spans="1:16" ht="33.75" x14ac:dyDescent="0.25">
      <c r="A7530" s="867" t="s">
        <v>7760</v>
      </c>
      <c r="B7530" s="867" t="s">
        <v>3626</v>
      </c>
      <c r="C7530" s="867" t="s">
        <v>3031</v>
      </c>
      <c r="D7530" s="868" t="s">
        <v>7776</v>
      </c>
      <c r="E7530" s="870">
        <v>4200</v>
      </c>
      <c r="F7530" s="869" t="s">
        <v>12828</v>
      </c>
      <c r="G7530" s="868" t="s">
        <v>12827</v>
      </c>
      <c r="H7530" s="867" t="s">
        <v>7756</v>
      </c>
      <c r="I7530" s="867" t="s">
        <v>2892</v>
      </c>
      <c r="J7530" s="867" t="s">
        <v>8314</v>
      </c>
      <c r="K7530" s="866">
        <v>4</v>
      </c>
      <c r="L7530" s="866">
        <v>12</v>
      </c>
      <c r="M7530" s="865">
        <v>53729.141658923581</v>
      </c>
      <c r="N7530" s="866">
        <v>2</v>
      </c>
      <c r="O7530" s="866">
        <v>6</v>
      </c>
      <c r="P7530" s="865">
        <v>26082.9</v>
      </c>
    </row>
    <row r="7531" spans="1:16" ht="33.75" x14ac:dyDescent="0.25">
      <c r="A7531" s="867" t="s">
        <v>7760</v>
      </c>
      <c r="B7531" s="867" t="s">
        <v>3626</v>
      </c>
      <c r="C7531" s="867" t="s">
        <v>3031</v>
      </c>
      <c r="D7531" s="868" t="s">
        <v>7776</v>
      </c>
      <c r="E7531" s="870">
        <v>4200</v>
      </c>
      <c r="F7531" s="869" t="s">
        <v>12826</v>
      </c>
      <c r="G7531" s="868" t="s">
        <v>12825</v>
      </c>
      <c r="H7531" s="867" t="s">
        <v>7796</v>
      </c>
      <c r="I7531" s="867" t="s">
        <v>7822</v>
      </c>
      <c r="J7531" s="867" t="s">
        <v>7958</v>
      </c>
      <c r="K7531" s="866">
        <v>4</v>
      </c>
      <c r="L7531" s="866">
        <v>12</v>
      </c>
      <c r="M7531" s="865">
        <v>53729.141658923581</v>
      </c>
      <c r="N7531" s="866">
        <v>3</v>
      </c>
      <c r="O7531" s="866">
        <v>6</v>
      </c>
      <c r="P7531" s="865">
        <v>26082.9</v>
      </c>
    </row>
    <row r="7532" spans="1:16" ht="33.75" x14ac:dyDescent="0.25">
      <c r="A7532" s="867" t="s">
        <v>7760</v>
      </c>
      <c r="B7532" s="867" t="s">
        <v>3626</v>
      </c>
      <c r="C7532" s="867" t="s">
        <v>3031</v>
      </c>
      <c r="D7532" s="868" t="s">
        <v>10647</v>
      </c>
      <c r="E7532" s="870">
        <v>8500</v>
      </c>
      <c r="F7532" s="869" t="s">
        <v>12824</v>
      </c>
      <c r="G7532" s="868" t="s">
        <v>12823</v>
      </c>
      <c r="H7532" s="867" t="s">
        <v>7756</v>
      </c>
      <c r="I7532" s="867" t="s">
        <v>2685</v>
      </c>
      <c r="J7532" s="867" t="s">
        <v>7800</v>
      </c>
      <c r="K7532" s="866">
        <v>8</v>
      </c>
      <c r="L7532" s="866">
        <v>12</v>
      </c>
      <c r="M7532" s="865">
        <v>70359.590267638021</v>
      </c>
      <c r="N7532" s="866">
        <v>1</v>
      </c>
      <c r="O7532" s="866">
        <v>6</v>
      </c>
      <c r="P7532" s="865">
        <v>51882.9</v>
      </c>
    </row>
    <row r="7533" spans="1:16" ht="33.75" x14ac:dyDescent="0.25">
      <c r="A7533" s="867" t="s">
        <v>7760</v>
      </c>
      <c r="B7533" s="867" t="s">
        <v>3626</v>
      </c>
      <c r="C7533" s="867" t="s">
        <v>3031</v>
      </c>
      <c r="D7533" s="868" t="s">
        <v>7829</v>
      </c>
      <c r="E7533" s="870">
        <v>3200</v>
      </c>
      <c r="F7533" s="869" t="s">
        <v>12822</v>
      </c>
      <c r="G7533" s="868" t="s">
        <v>12821</v>
      </c>
      <c r="H7533" s="867" t="s">
        <v>7796</v>
      </c>
      <c r="I7533" s="867" t="s">
        <v>2676</v>
      </c>
      <c r="J7533" s="867" t="s">
        <v>7967</v>
      </c>
      <c r="K7533" s="866">
        <v>3</v>
      </c>
      <c r="L7533" s="866">
        <v>12</v>
      </c>
      <c r="M7533" s="865">
        <v>40936.488882989397</v>
      </c>
      <c r="N7533" s="866">
        <v>2</v>
      </c>
      <c r="O7533" s="866">
        <v>6</v>
      </c>
      <c r="P7533" s="865">
        <v>20082.900000000001</v>
      </c>
    </row>
    <row r="7534" spans="1:16" ht="33.75" x14ac:dyDescent="0.25">
      <c r="A7534" s="867" t="s">
        <v>7760</v>
      </c>
      <c r="B7534" s="867" t="s">
        <v>3626</v>
      </c>
      <c r="C7534" s="867" t="s">
        <v>3031</v>
      </c>
      <c r="D7534" s="868" t="s">
        <v>7776</v>
      </c>
      <c r="E7534" s="870">
        <v>4200</v>
      </c>
      <c r="F7534" s="869" t="s">
        <v>12820</v>
      </c>
      <c r="G7534" s="868" t="s">
        <v>12819</v>
      </c>
      <c r="H7534" s="867" t="s">
        <v>7796</v>
      </c>
      <c r="I7534" s="867" t="s">
        <v>2745</v>
      </c>
      <c r="J7534" s="867" t="s">
        <v>7783</v>
      </c>
      <c r="K7534" s="866">
        <v>3</v>
      </c>
      <c r="L7534" s="866">
        <v>12</v>
      </c>
      <c r="M7534" s="865">
        <v>53729.141658923581</v>
      </c>
      <c r="N7534" s="866">
        <v>2</v>
      </c>
      <c r="O7534" s="866">
        <v>6</v>
      </c>
      <c r="P7534" s="865">
        <v>26082.9</v>
      </c>
    </row>
    <row r="7535" spans="1:16" ht="33.75" x14ac:dyDescent="0.25">
      <c r="A7535" s="867" t="s">
        <v>7760</v>
      </c>
      <c r="B7535" s="867" t="s">
        <v>3626</v>
      </c>
      <c r="C7535" s="867" t="s">
        <v>3031</v>
      </c>
      <c r="D7535" s="868" t="s">
        <v>7930</v>
      </c>
      <c r="E7535" s="870">
        <v>4200</v>
      </c>
      <c r="F7535" s="869" t="s">
        <v>12818</v>
      </c>
      <c r="G7535" s="868" t="s">
        <v>12817</v>
      </c>
      <c r="H7535" s="867" t="s">
        <v>7796</v>
      </c>
      <c r="I7535" s="867" t="s">
        <v>8913</v>
      </c>
      <c r="J7535" s="867" t="s">
        <v>7888</v>
      </c>
      <c r="K7535" s="866">
        <v>2</v>
      </c>
      <c r="L7535" s="866">
        <v>12</v>
      </c>
      <c r="M7535" s="865">
        <v>53729.141658923581</v>
      </c>
      <c r="N7535" s="866">
        <v>2</v>
      </c>
      <c r="O7535" s="866">
        <v>6</v>
      </c>
      <c r="P7535" s="865">
        <v>26082.9</v>
      </c>
    </row>
    <row r="7536" spans="1:16" ht="33.75" x14ac:dyDescent="0.25">
      <c r="A7536" s="867" t="s">
        <v>7760</v>
      </c>
      <c r="B7536" s="867" t="s">
        <v>3626</v>
      </c>
      <c r="C7536" s="867" t="s">
        <v>3031</v>
      </c>
      <c r="D7536" s="868" t="s">
        <v>9177</v>
      </c>
      <c r="E7536" s="870">
        <v>3500</v>
      </c>
      <c r="F7536" s="869" t="s">
        <v>12816</v>
      </c>
      <c r="G7536" s="868" t="s">
        <v>12815</v>
      </c>
      <c r="H7536" s="867" t="s">
        <v>7756</v>
      </c>
      <c r="I7536" s="867" t="s">
        <v>2685</v>
      </c>
      <c r="J7536" s="867" t="s">
        <v>8383</v>
      </c>
      <c r="K7536" s="866">
        <v>4</v>
      </c>
      <c r="L7536" s="866">
        <v>12</v>
      </c>
      <c r="M7536" s="865">
        <v>31981.631939835464</v>
      </c>
      <c r="N7536" s="866">
        <v>2</v>
      </c>
      <c r="O7536" s="866">
        <v>6</v>
      </c>
      <c r="P7536" s="865">
        <v>21882.9</v>
      </c>
    </row>
    <row r="7537" spans="1:16" ht="33.75" x14ac:dyDescent="0.25">
      <c r="A7537" s="867" t="s">
        <v>7760</v>
      </c>
      <c r="B7537" s="867" t="s">
        <v>3626</v>
      </c>
      <c r="C7537" s="867" t="s">
        <v>3031</v>
      </c>
      <c r="D7537" s="868" t="s">
        <v>7776</v>
      </c>
      <c r="E7537" s="870">
        <v>4200</v>
      </c>
      <c r="F7537" s="869" t="s">
        <v>12814</v>
      </c>
      <c r="G7537" s="868" t="s">
        <v>12813</v>
      </c>
      <c r="H7537" s="867" t="s">
        <v>7756</v>
      </c>
      <c r="I7537" s="867" t="s">
        <v>2892</v>
      </c>
      <c r="J7537" s="867" t="s">
        <v>9015</v>
      </c>
      <c r="K7537" s="866">
        <v>4</v>
      </c>
      <c r="L7537" s="866">
        <v>12</v>
      </c>
      <c r="M7537" s="865">
        <v>53729.141658923581</v>
      </c>
      <c r="N7537" s="866">
        <v>2</v>
      </c>
      <c r="O7537" s="866">
        <v>6</v>
      </c>
      <c r="P7537" s="865">
        <v>26082.9</v>
      </c>
    </row>
    <row r="7538" spans="1:16" ht="33.75" x14ac:dyDescent="0.25">
      <c r="A7538" s="867" t="s">
        <v>7760</v>
      </c>
      <c r="B7538" s="867" t="s">
        <v>3626</v>
      </c>
      <c r="C7538" s="867" t="s">
        <v>3031</v>
      </c>
      <c r="D7538" s="868" t="s">
        <v>7772</v>
      </c>
      <c r="E7538" s="870">
        <v>4200</v>
      </c>
      <c r="F7538" s="869" t="s">
        <v>12812</v>
      </c>
      <c r="G7538" s="868" t="s">
        <v>12811</v>
      </c>
      <c r="H7538" s="867" t="s">
        <v>7756</v>
      </c>
      <c r="I7538" s="867" t="s">
        <v>2892</v>
      </c>
      <c r="J7538" s="867" t="s">
        <v>8014</v>
      </c>
      <c r="K7538" s="866">
        <v>4</v>
      </c>
      <c r="L7538" s="866">
        <v>12</v>
      </c>
      <c r="M7538" s="865">
        <v>53729.141658923581</v>
      </c>
      <c r="N7538" s="866">
        <v>2</v>
      </c>
      <c r="O7538" s="866">
        <v>6</v>
      </c>
      <c r="P7538" s="865">
        <v>26082.9</v>
      </c>
    </row>
    <row r="7539" spans="1:16" x14ac:dyDescent="0.25">
      <c r="A7539" s="1772" t="s">
        <v>2848</v>
      </c>
      <c r="B7539" s="1772"/>
      <c r="C7539" s="1772"/>
      <c r="D7539" s="1772"/>
      <c r="E7539" s="1772"/>
      <c r="F7539" s="1772" t="s">
        <v>378</v>
      </c>
      <c r="G7539" s="1772"/>
      <c r="H7539" s="1772"/>
      <c r="I7539" s="1772"/>
      <c r="J7539" s="1772"/>
      <c r="K7539" s="1771" t="s">
        <v>2847</v>
      </c>
      <c r="L7539" s="1771"/>
      <c r="M7539" s="1771"/>
      <c r="N7539" s="1771" t="s">
        <v>2846</v>
      </c>
      <c r="O7539" s="1771"/>
      <c r="P7539" s="1771"/>
    </row>
    <row r="7540" spans="1:16" ht="69.75" x14ac:dyDescent="0.25">
      <c r="A7540" s="1535" t="s">
        <v>2845</v>
      </c>
      <c r="B7540" s="1535" t="s">
        <v>5</v>
      </c>
      <c r="C7540" s="1535" t="s">
        <v>2844</v>
      </c>
      <c r="D7540" s="1535" t="s">
        <v>2843</v>
      </c>
      <c r="E7540" s="1536" t="s">
        <v>2842</v>
      </c>
      <c r="F7540" s="1537" t="s">
        <v>2841</v>
      </c>
      <c r="G7540" s="1540" t="s">
        <v>2840</v>
      </c>
      <c r="H7540" s="1535" t="s">
        <v>2839</v>
      </c>
      <c r="I7540" s="1535" t="s">
        <v>2838</v>
      </c>
      <c r="J7540" s="1535" t="s">
        <v>2837</v>
      </c>
      <c r="K7540" s="1538" t="s">
        <v>2836</v>
      </c>
      <c r="L7540" s="1538" t="s">
        <v>2835</v>
      </c>
      <c r="M7540" s="1539" t="s">
        <v>2834</v>
      </c>
      <c r="N7540" s="1538" t="s">
        <v>2836</v>
      </c>
      <c r="O7540" s="1538" t="s">
        <v>2835</v>
      </c>
      <c r="P7540" s="1539" t="s">
        <v>2834</v>
      </c>
    </row>
    <row r="7541" spans="1:16" ht="33.75" x14ac:dyDescent="0.25">
      <c r="A7541" s="867" t="s">
        <v>7760</v>
      </c>
      <c r="B7541" s="867" t="s">
        <v>3626</v>
      </c>
      <c r="C7541" s="867" t="s">
        <v>3031</v>
      </c>
      <c r="D7541" s="868" t="s">
        <v>7863</v>
      </c>
      <c r="E7541" s="870">
        <v>2500</v>
      </c>
      <c r="F7541" s="869" t="s">
        <v>12810</v>
      </c>
      <c r="G7541" s="868" t="s">
        <v>12809</v>
      </c>
      <c r="H7541" s="867"/>
      <c r="I7541" s="867"/>
      <c r="J7541" s="867"/>
      <c r="K7541" s="866">
        <v>3</v>
      </c>
      <c r="L7541" s="866">
        <v>12</v>
      </c>
      <c r="M7541" s="865">
        <v>31981.631939835464</v>
      </c>
      <c r="N7541" s="866">
        <v>2</v>
      </c>
      <c r="O7541" s="866">
        <v>6</v>
      </c>
      <c r="P7541" s="865">
        <v>15882.9</v>
      </c>
    </row>
    <row r="7542" spans="1:16" ht="33.75" x14ac:dyDescent="0.25">
      <c r="A7542" s="867" t="s">
        <v>7760</v>
      </c>
      <c r="B7542" s="867" t="s">
        <v>3626</v>
      </c>
      <c r="C7542" s="867" t="s">
        <v>3031</v>
      </c>
      <c r="D7542" s="868" t="s">
        <v>7772</v>
      </c>
      <c r="E7542" s="870">
        <v>4200</v>
      </c>
      <c r="F7542" s="869" t="s">
        <v>12808</v>
      </c>
      <c r="G7542" s="868" t="s">
        <v>12807</v>
      </c>
      <c r="H7542" s="867" t="s">
        <v>7796</v>
      </c>
      <c r="I7542" s="867" t="s">
        <v>2745</v>
      </c>
      <c r="J7542" s="867" t="s">
        <v>7777</v>
      </c>
      <c r="K7542" s="866">
        <v>0</v>
      </c>
      <c r="L7542" s="866">
        <v>0</v>
      </c>
      <c r="M7542" s="865">
        <v>0</v>
      </c>
      <c r="N7542" s="866">
        <v>2</v>
      </c>
      <c r="O7542" s="866">
        <v>4</v>
      </c>
      <c r="P7542" s="865">
        <v>17388.599999999999</v>
      </c>
    </row>
    <row r="7543" spans="1:16" ht="33.75" x14ac:dyDescent="0.25">
      <c r="A7543" s="867" t="s">
        <v>7760</v>
      </c>
      <c r="B7543" s="867" t="s">
        <v>3626</v>
      </c>
      <c r="C7543" s="867" t="s">
        <v>3031</v>
      </c>
      <c r="D7543" s="868" t="s">
        <v>7791</v>
      </c>
      <c r="E7543" s="870">
        <v>4200</v>
      </c>
      <c r="F7543" s="869" t="s">
        <v>12806</v>
      </c>
      <c r="G7543" s="868" t="s">
        <v>12805</v>
      </c>
      <c r="H7543" s="867"/>
      <c r="I7543" s="867"/>
      <c r="J7543" s="867"/>
      <c r="K7543" s="866">
        <v>2</v>
      </c>
      <c r="L7543" s="866">
        <v>12</v>
      </c>
      <c r="M7543" s="865">
        <v>53729.141658923581</v>
      </c>
      <c r="N7543" s="866">
        <v>1</v>
      </c>
      <c r="O7543" s="866">
        <v>6</v>
      </c>
      <c r="P7543" s="865">
        <v>26082.9</v>
      </c>
    </row>
    <row r="7544" spans="1:16" ht="33.75" x14ac:dyDescent="0.25">
      <c r="A7544" s="867" t="s">
        <v>7760</v>
      </c>
      <c r="B7544" s="867" t="s">
        <v>3626</v>
      </c>
      <c r="C7544" s="867" t="s">
        <v>3031</v>
      </c>
      <c r="D7544" s="868" t="s">
        <v>12804</v>
      </c>
      <c r="E7544" s="870">
        <v>1500</v>
      </c>
      <c r="F7544" s="869" t="s">
        <v>12803</v>
      </c>
      <c r="G7544" s="868" t="s">
        <v>12802</v>
      </c>
      <c r="H7544" s="867" t="s">
        <v>2751</v>
      </c>
      <c r="I7544" s="867" t="s">
        <v>2933</v>
      </c>
      <c r="J7544" s="867" t="s">
        <v>8933</v>
      </c>
      <c r="K7544" s="866">
        <v>3</v>
      </c>
      <c r="L7544" s="866">
        <v>12</v>
      </c>
      <c r="M7544" s="865">
        <v>19188.979163901276</v>
      </c>
      <c r="N7544" s="866">
        <v>1</v>
      </c>
      <c r="O7544" s="866">
        <v>6</v>
      </c>
      <c r="P7544" s="865">
        <v>9882.9</v>
      </c>
    </row>
    <row r="7545" spans="1:16" ht="33.75" x14ac:dyDescent="0.25">
      <c r="A7545" s="867" t="s">
        <v>7760</v>
      </c>
      <c r="B7545" s="867" t="s">
        <v>3626</v>
      </c>
      <c r="C7545" s="867" t="s">
        <v>3031</v>
      </c>
      <c r="D7545" s="868" t="s">
        <v>7776</v>
      </c>
      <c r="E7545" s="870">
        <v>4200</v>
      </c>
      <c r="F7545" s="869" t="s">
        <v>12801</v>
      </c>
      <c r="G7545" s="868" t="s">
        <v>12800</v>
      </c>
      <c r="H7545" s="867" t="s">
        <v>7796</v>
      </c>
      <c r="I7545" s="867" t="s">
        <v>7822</v>
      </c>
      <c r="J7545" s="867" t="s">
        <v>8142</v>
      </c>
      <c r="K7545" s="866">
        <v>2</v>
      </c>
      <c r="L7545" s="866">
        <v>12</v>
      </c>
      <c r="M7545" s="865">
        <v>53729.141658923581</v>
      </c>
      <c r="N7545" s="866">
        <v>1</v>
      </c>
      <c r="O7545" s="866">
        <v>6</v>
      </c>
      <c r="P7545" s="865">
        <v>26082.9</v>
      </c>
    </row>
    <row r="7546" spans="1:16" ht="33.75" x14ac:dyDescent="0.25">
      <c r="A7546" s="867" t="s">
        <v>7760</v>
      </c>
      <c r="B7546" s="867" t="s">
        <v>3626</v>
      </c>
      <c r="C7546" s="867" t="s">
        <v>3031</v>
      </c>
      <c r="D7546" s="868" t="s">
        <v>7776</v>
      </c>
      <c r="E7546" s="870">
        <v>4200</v>
      </c>
      <c r="F7546" s="869" t="s">
        <v>12799</v>
      </c>
      <c r="G7546" s="868" t="s">
        <v>12798</v>
      </c>
      <c r="H7546" s="867" t="s">
        <v>7796</v>
      </c>
      <c r="I7546" s="867" t="s">
        <v>3285</v>
      </c>
      <c r="J7546" s="867" t="s">
        <v>7792</v>
      </c>
      <c r="K7546" s="866">
        <v>4</v>
      </c>
      <c r="L7546" s="866">
        <v>12</v>
      </c>
      <c r="M7546" s="865">
        <v>53729.141658923581</v>
      </c>
      <c r="N7546" s="866">
        <v>3</v>
      </c>
      <c r="O7546" s="866">
        <v>6</v>
      </c>
      <c r="P7546" s="865">
        <v>26082.9</v>
      </c>
    </row>
    <row r="7547" spans="1:16" ht="33.75" x14ac:dyDescent="0.25">
      <c r="A7547" s="867" t="s">
        <v>7760</v>
      </c>
      <c r="B7547" s="867" t="s">
        <v>3626</v>
      </c>
      <c r="C7547" s="867" t="s">
        <v>3031</v>
      </c>
      <c r="D7547" s="868" t="s">
        <v>7776</v>
      </c>
      <c r="E7547" s="870">
        <v>4200</v>
      </c>
      <c r="F7547" s="869" t="s">
        <v>12797</v>
      </c>
      <c r="G7547" s="868" t="s">
        <v>12796</v>
      </c>
      <c r="H7547" s="867" t="s">
        <v>7796</v>
      </c>
      <c r="I7547" s="867" t="s">
        <v>2722</v>
      </c>
      <c r="J7547" s="867" t="s">
        <v>7773</v>
      </c>
      <c r="K7547" s="866">
        <v>3</v>
      </c>
      <c r="L7547" s="866">
        <v>12</v>
      </c>
      <c r="M7547" s="865">
        <v>53729.141658923581</v>
      </c>
      <c r="N7547" s="866">
        <v>1</v>
      </c>
      <c r="O7547" s="866">
        <v>6</v>
      </c>
      <c r="P7547" s="865">
        <v>26082.9</v>
      </c>
    </row>
    <row r="7548" spans="1:16" ht="33.75" x14ac:dyDescent="0.25">
      <c r="A7548" s="867" t="s">
        <v>7760</v>
      </c>
      <c r="B7548" s="867" t="s">
        <v>3626</v>
      </c>
      <c r="C7548" s="867" t="s">
        <v>3031</v>
      </c>
      <c r="D7548" s="868" t="s">
        <v>7776</v>
      </c>
      <c r="E7548" s="870">
        <v>4200</v>
      </c>
      <c r="F7548" s="869" t="s">
        <v>12795</v>
      </c>
      <c r="G7548" s="868" t="s">
        <v>12794</v>
      </c>
      <c r="H7548" s="867" t="s">
        <v>7756</v>
      </c>
      <c r="I7548" s="867" t="s">
        <v>2772</v>
      </c>
      <c r="J7548" s="867" t="s">
        <v>7792</v>
      </c>
      <c r="K7548" s="866">
        <v>3</v>
      </c>
      <c r="L7548" s="866">
        <v>12</v>
      </c>
      <c r="M7548" s="865">
        <v>53729.141658923581</v>
      </c>
      <c r="N7548" s="866">
        <v>3</v>
      </c>
      <c r="O7548" s="866">
        <v>6</v>
      </c>
      <c r="P7548" s="865">
        <v>26082.9</v>
      </c>
    </row>
    <row r="7549" spans="1:16" ht="33.75" x14ac:dyDescent="0.25">
      <c r="A7549" s="867" t="s">
        <v>7760</v>
      </c>
      <c r="B7549" s="867" t="s">
        <v>3626</v>
      </c>
      <c r="C7549" s="867" t="s">
        <v>3031</v>
      </c>
      <c r="D7549" s="868" t="s">
        <v>7776</v>
      </c>
      <c r="E7549" s="870">
        <v>4200</v>
      </c>
      <c r="F7549" s="869" t="s">
        <v>12793</v>
      </c>
      <c r="G7549" s="868" t="s">
        <v>12792</v>
      </c>
      <c r="H7549" s="867" t="s">
        <v>7796</v>
      </c>
      <c r="I7549" s="867" t="s">
        <v>2745</v>
      </c>
      <c r="J7549" s="867" t="s">
        <v>7836</v>
      </c>
      <c r="K7549" s="866">
        <v>3</v>
      </c>
      <c r="L7549" s="866">
        <v>12</v>
      </c>
      <c r="M7549" s="865">
        <v>53729.141658923581</v>
      </c>
      <c r="N7549" s="866">
        <v>1</v>
      </c>
      <c r="O7549" s="866">
        <v>6</v>
      </c>
      <c r="P7549" s="865">
        <v>26082.9</v>
      </c>
    </row>
    <row r="7550" spans="1:16" ht="33.75" x14ac:dyDescent="0.25">
      <c r="A7550" s="867" t="s">
        <v>7760</v>
      </c>
      <c r="B7550" s="867" t="s">
        <v>3626</v>
      </c>
      <c r="C7550" s="867" t="s">
        <v>3031</v>
      </c>
      <c r="D7550" s="868" t="s">
        <v>7776</v>
      </c>
      <c r="E7550" s="870">
        <v>4200</v>
      </c>
      <c r="F7550" s="869" t="s">
        <v>12791</v>
      </c>
      <c r="G7550" s="868" t="s">
        <v>12790</v>
      </c>
      <c r="H7550" s="867" t="s">
        <v>7756</v>
      </c>
      <c r="I7550" s="867" t="s">
        <v>2892</v>
      </c>
      <c r="J7550" s="867" t="s">
        <v>7805</v>
      </c>
      <c r="K7550" s="866">
        <v>3</v>
      </c>
      <c r="L7550" s="866">
        <v>6</v>
      </c>
      <c r="M7550" s="865">
        <v>26864.570829461791</v>
      </c>
      <c r="N7550" s="866">
        <v>0</v>
      </c>
      <c r="O7550" s="866">
        <v>0</v>
      </c>
      <c r="P7550" s="865">
        <v>0</v>
      </c>
    </row>
    <row r="7551" spans="1:16" ht="33.75" x14ac:dyDescent="0.25">
      <c r="A7551" s="867" t="s">
        <v>7760</v>
      </c>
      <c r="B7551" s="867" t="s">
        <v>3626</v>
      </c>
      <c r="C7551" s="867" t="s">
        <v>3031</v>
      </c>
      <c r="D7551" s="868" t="s">
        <v>7791</v>
      </c>
      <c r="E7551" s="870">
        <v>4200</v>
      </c>
      <c r="F7551" s="869" t="s">
        <v>12789</v>
      </c>
      <c r="G7551" s="868" t="s">
        <v>12788</v>
      </c>
      <c r="H7551" s="867" t="s">
        <v>7756</v>
      </c>
      <c r="I7551" s="867" t="s">
        <v>2745</v>
      </c>
      <c r="J7551" s="867" t="s">
        <v>8342</v>
      </c>
      <c r="K7551" s="866">
        <v>0</v>
      </c>
      <c r="L7551" s="866">
        <v>0</v>
      </c>
      <c r="M7551" s="865">
        <v>0</v>
      </c>
      <c r="N7551" s="866">
        <v>2</v>
      </c>
      <c r="O7551" s="866">
        <v>4</v>
      </c>
      <c r="P7551" s="865">
        <v>17388.599999999999</v>
      </c>
    </row>
    <row r="7552" spans="1:16" ht="33.75" x14ac:dyDescent="0.25">
      <c r="A7552" s="867" t="s">
        <v>7760</v>
      </c>
      <c r="B7552" s="867" t="s">
        <v>3626</v>
      </c>
      <c r="C7552" s="867" t="s">
        <v>3031</v>
      </c>
      <c r="D7552" s="868" t="s">
        <v>7776</v>
      </c>
      <c r="E7552" s="870">
        <v>4200</v>
      </c>
      <c r="F7552" s="869" t="s">
        <v>12787</v>
      </c>
      <c r="G7552" s="868" t="s">
        <v>12786</v>
      </c>
      <c r="H7552" s="867" t="s">
        <v>7796</v>
      </c>
      <c r="I7552" s="867" t="s">
        <v>2722</v>
      </c>
      <c r="J7552" s="867" t="s">
        <v>7809</v>
      </c>
      <c r="K7552" s="866">
        <v>2</v>
      </c>
      <c r="L7552" s="866">
        <v>9</v>
      </c>
      <c r="M7552" s="865">
        <v>40296.856244192684</v>
      </c>
      <c r="N7552" s="866">
        <v>0</v>
      </c>
      <c r="O7552" s="866">
        <v>0</v>
      </c>
      <c r="P7552" s="865">
        <v>0</v>
      </c>
    </row>
    <row r="7553" spans="1:16" ht="33.75" x14ac:dyDescent="0.25">
      <c r="A7553" s="867" t="s">
        <v>7760</v>
      </c>
      <c r="B7553" s="867" t="s">
        <v>3626</v>
      </c>
      <c r="C7553" s="867" t="s">
        <v>3031</v>
      </c>
      <c r="D7553" s="868" t="s">
        <v>10362</v>
      </c>
      <c r="E7553" s="870">
        <v>4200</v>
      </c>
      <c r="F7553" s="869" t="s">
        <v>12785</v>
      </c>
      <c r="G7553" s="868" t="s">
        <v>12784</v>
      </c>
      <c r="H7553" s="867" t="s">
        <v>2751</v>
      </c>
      <c r="I7553" s="867" t="s">
        <v>2741</v>
      </c>
      <c r="J7553" s="867" t="s">
        <v>8933</v>
      </c>
      <c r="K7553" s="866">
        <v>3</v>
      </c>
      <c r="L7553" s="866">
        <v>12</v>
      </c>
      <c r="M7553" s="865">
        <v>53729.141658923581</v>
      </c>
      <c r="N7553" s="866">
        <v>1</v>
      </c>
      <c r="O7553" s="866">
        <v>6</v>
      </c>
      <c r="P7553" s="865">
        <v>26082.9</v>
      </c>
    </row>
    <row r="7554" spans="1:16" ht="33.75" x14ac:dyDescent="0.25">
      <c r="A7554" s="867" t="s">
        <v>7760</v>
      </c>
      <c r="B7554" s="867" t="s">
        <v>3626</v>
      </c>
      <c r="C7554" s="867" t="s">
        <v>3031</v>
      </c>
      <c r="D7554" s="868" t="s">
        <v>7878</v>
      </c>
      <c r="E7554" s="870">
        <v>4200</v>
      </c>
      <c r="F7554" s="869" t="s">
        <v>12783</v>
      </c>
      <c r="G7554" s="868" t="s">
        <v>12782</v>
      </c>
      <c r="H7554" s="867" t="s">
        <v>7756</v>
      </c>
      <c r="I7554" s="867" t="s">
        <v>8913</v>
      </c>
      <c r="J7554" s="867" t="s">
        <v>8865</v>
      </c>
      <c r="K7554" s="866">
        <v>3</v>
      </c>
      <c r="L7554" s="866">
        <v>12</v>
      </c>
      <c r="M7554" s="865">
        <v>53729.141658923581</v>
      </c>
      <c r="N7554" s="866">
        <v>1</v>
      </c>
      <c r="O7554" s="866">
        <v>6</v>
      </c>
      <c r="P7554" s="865">
        <v>26082.9</v>
      </c>
    </row>
    <row r="7555" spans="1:16" ht="33.75" x14ac:dyDescent="0.25">
      <c r="A7555" s="867" t="s">
        <v>7760</v>
      </c>
      <c r="B7555" s="867" t="s">
        <v>3626</v>
      </c>
      <c r="C7555" s="867" t="s">
        <v>3031</v>
      </c>
      <c r="D7555" s="868" t="s">
        <v>9448</v>
      </c>
      <c r="E7555" s="870">
        <v>5500</v>
      </c>
      <c r="F7555" s="869" t="s">
        <v>12781</v>
      </c>
      <c r="G7555" s="868" t="s">
        <v>12780</v>
      </c>
      <c r="H7555" s="867" t="s">
        <v>7756</v>
      </c>
      <c r="I7555" s="867" t="s">
        <v>10457</v>
      </c>
      <c r="J7555" s="867" t="s">
        <v>7792</v>
      </c>
      <c r="K7555" s="866">
        <v>7</v>
      </c>
      <c r="L7555" s="866">
        <v>12</v>
      </c>
      <c r="M7555" s="865">
        <v>70359.590267638021</v>
      </c>
      <c r="N7555" s="866">
        <v>2</v>
      </c>
      <c r="O7555" s="866">
        <v>6</v>
      </c>
      <c r="P7555" s="865">
        <v>33882.9</v>
      </c>
    </row>
    <row r="7556" spans="1:16" ht="33.75" x14ac:dyDescent="0.25">
      <c r="A7556" s="867" t="s">
        <v>7760</v>
      </c>
      <c r="B7556" s="867" t="s">
        <v>3626</v>
      </c>
      <c r="C7556" s="867" t="s">
        <v>3031</v>
      </c>
      <c r="D7556" s="868" t="s">
        <v>7854</v>
      </c>
      <c r="E7556" s="870">
        <v>4200</v>
      </c>
      <c r="F7556" s="869" t="s">
        <v>12779</v>
      </c>
      <c r="G7556" s="868" t="s">
        <v>12778</v>
      </c>
      <c r="H7556" s="867" t="s">
        <v>7756</v>
      </c>
      <c r="I7556" s="867" t="s">
        <v>2892</v>
      </c>
      <c r="J7556" s="867" t="s">
        <v>7777</v>
      </c>
      <c r="K7556" s="866">
        <v>4</v>
      </c>
      <c r="L7556" s="866">
        <v>12</v>
      </c>
      <c r="M7556" s="865">
        <v>53729.141658923581</v>
      </c>
      <c r="N7556" s="866">
        <v>1</v>
      </c>
      <c r="O7556" s="866">
        <v>6</v>
      </c>
      <c r="P7556" s="865">
        <v>26082.9</v>
      </c>
    </row>
    <row r="7557" spans="1:16" ht="33.75" x14ac:dyDescent="0.25">
      <c r="A7557" s="867" t="s">
        <v>7760</v>
      </c>
      <c r="B7557" s="867" t="s">
        <v>3626</v>
      </c>
      <c r="C7557" s="867" t="s">
        <v>3031</v>
      </c>
      <c r="D7557" s="868" t="s">
        <v>7776</v>
      </c>
      <c r="E7557" s="870">
        <v>4200</v>
      </c>
      <c r="F7557" s="869" t="s">
        <v>12777</v>
      </c>
      <c r="G7557" s="868" t="s">
        <v>12776</v>
      </c>
      <c r="H7557" s="867" t="s">
        <v>7756</v>
      </c>
      <c r="I7557" s="867" t="s">
        <v>2892</v>
      </c>
      <c r="J7557" s="867" t="s">
        <v>7777</v>
      </c>
      <c r="K7557" s="866">
        <v>3</v>
      </c>
      <c r="L7557" s="866">
        <v>12</v>
      </c>
      <c r="M7557" s="865">
        <v>53729.141658923581</v>
      </c>
      <c r="N7557" s="866">
        <v>1</v>
      </c>
      <c r="O7557" s="866">
        <v>6</v>
      </c>
      <c r="P7557" s="865">
        <v>26082.9</v>
      </c>
    </row>
    <row r="7558" spans="1:16" ht="33.75" x14ac:dyDescent="0.25">
      <c r="A7558" s="867" t="s">
        <v>7760</v>
      </c>
      <c r="B7558" s="867" t="s">
        <v>3626</v>
      </c>
      <c r="C7558" s="867" t="s">
        <v>3031</v>
      </c>
      <c r="D7558" s="868" t="s">
        <v>8515</v>
      </c>
      <c r="E7558" s="870">
        <v>11000</v>
      </c>
      <c r="F7558" s="869" t="s">
        <v>12775</v>
      </c>
      <c r="G7558" s="868" t="s">
        <v>12774</v>
      </c>
      <c r="H7558" s="867" t="s">
        <v>7796</v>
      </c>
      <c r="I7558" s="867" t="s">
        <v>2722</v>
      </c>
      <c r="J7558" s="867" t="s">
        <v>7809</v>
      </c>
      <c r="K7558" s="866">
        <v>2</v>
      </c>
      <c r="L7558" s="866">
        <v>8</v>
      </c>
      <c r="M7558" s="865">
        <v>93812.787023517361</v>
      </c>
      <c r="N7558" s="866">
        <v>1</v>
      </c>
      <c r="O7558" s="866">
        <v>6</v>
      </c>
      <c r="P7558" s="865">
        <v>66882.899999999994</v>
      </c>
    </row>
    <row r="7559" spans="1:16" ht="33.75" x14ac:dyDescent="0.25">
      <c r="A7559" s="867" t="s">
        <v>7760</v>
      </c>
      <c r="B7559" s="867" t="s">
        <v>3626</v>
      </c>
      <c r="C7559" s="867" t="s">
        <v>3031</v>
      </c>
      <c r="D7559" s="868" t="s">
        <v>7776</v>
      </c>
      <c r="E7559" s="870">
        <v>4200</v>
      </c>
      <c r="F7559" s="869" t="s">
        <v>12773</v>
      </c>
      <c r="G7559" s="868" t="s">
        <v>12772</v>
      </c>
      <c r="H7559" s="867" t="s">
        <v>7756</v>
      </c>
      <c r="I7559" s="867" t="s">
        <v>2892</v>
      </c>
      <c r="J7559" s="867" t="s">
        <v>7777</v>
      </c>
      <c r="K7559" s="866">
        <v>2</v>
      </c>
      <c r="L7559" s="866">
        <v>12</v>
      </c>
      <c r="M7559" s="865">
        <v>53729.141658923581</v>
      </c>
      <c r="N7559" s="866">
        <v>1</v>
      </c>
      <c r="O7559" s="866">
        <v>6</v>
      </c>
      <c r="P7559" s="865">
        <v>26082.9</v>
      </c>
    </row>
    <row r="7560" spans="1:16" ht="33.75" x14ac:dyDescent="0.25">
      <c r="A7560" s="867" t="s">
        <v>7760</v>
      </c>
      <c r="B7560" s="867" t="s">
        <v>3626</v>
      </c>
      <c r="C7560" s="867" t="s">
        <v>3031</v>
      </c>
      <c r="D7560" s="868" t="s">
        <v>7776</v>
      </c>
      <c r="E7560" s="870">
        <v>4200</v>
      </c>
      <c r="F7560" s="869" t="s">
        <v>12771</v>
      </c>
      <c r="G7560" s="868" t="s">
        <v>12770</v>
      </c>
      <c r="H7560" s="867" t="s">
        <v>7756</v>
      </c>
      <c r="I7560" s="867" t="s">
        <v>2772</v>
      </c>
      <c r="J7560" s="867" t="s">
        <v>7805</v>
      </c>
      <c r="K7560" s="866">
        <v>1</v>
      </c>
      <c r="L7560" s="866">
        <v>3</v>
      </c>
      <c r="M7560" s="865">
        <v>13432.285414730895</v>
      </c>
      <c r="N7560" s="866">
        <v>0</v>
      </c>
      <c r="O7560" s="866">
        <v>0</v>
      </c>
      <c r="P7560" s="865">
        <v>0</v>
      </c>
    </row>
    <row r="7561" spans="1:16" ht="33.75" x14ac:dyDescent="0.25">
      <c r="A7561" s="867" t="s">
        <v>7760</v>
      </c>
      <c r="B7561" s="867" t="s">
        <v>3626</v>
      </c>
      <c r="C7561" s="867" t="s">
        <v>3031</v>
      </c>
      <c r="D7561" s="868" t="s">
        <v>8986</v>
      </c>
      <c r="E7561" s="870">
        <v>4200</v>
      </c>
      <c r="F7561" s="869" t="s">
        <v>12769</v>
      </c>
      <c r="G7561" s="868" t="s">
        <v>12768</v>
      </c>
      <c r="H7561" s="867" t="s">
        <v>7756</v>
      </c>
      <c r="I7561" s="867" t="s">
        <v>2703</v>
      </c>
      <c r="J7561" s="867" t="s">
        <v>7773</v>
      </c>
      <c r="K7561" s="866">
        <v>5</v>
      </c>
      <c r="L7561" s="866">
        <v>12</v>
      </c>
      <c r="M7561" s="865">
        <v>53729.141658923581</v>
      </c>
      <c r="N7561" s="866">
        <v>1</v>
      </c>
      <c r="O7561" s="866">
        <v>6</v>
      </c>
      <c r="P7561" s="865">
        <v>26082.9</v>
      </c>
    </row>
    <row r="7562" spans="1:16" ht="33.75" x14ac:dyDescent="0.25">
      <c r="A7562" s="867" t="s">
        <v>7760</v>
      </c>
      <c r="B7562" s="867" t="s">
        <v>3626</v>
      </c>
      <c r="C7562" s="867" t="s">
        <v>3031</v>
      </c>
      <c r="D7562" s="868" t="s">
        <v>8986</v>
      </c>
      <c r="E7562" s="870">
        <v>4200</v>
      </c>
      <c r="F7562" s="869" t="s">
        <v>12767</v>
      </c>
      <c r="G7562" s="868" t="s">
        <v>12766</v>
      </c>
      <c r="H7562" s="867" t="s">
        <v>7796</v>
      </c>
      <c r="I7562" s="867" t="s">
        <v>2756</v>
      </c>
      <c r="J7562" s="867" t="s">
        <v>8036</v>
      </c>
      <c r="K7562" s="866">
        <v>5</v>
      </c>
      <c r="L7562" s="866">
        <v>12</v>
      </c>
      <c r="M7562" s="865">
        <v>53729.141658923581</v>
      </c>
      <c r="N7562" s="866">
        <v>1</v>
      </c>
      <c r="O7562" s="866">
        <v>6</v>
      </c>
      <c r="P7562" s="865">
        <v>26082.9</v>
      </c>
    </row>
    <row r="7563" spans="1:16" ht="33.75" x14ac:dyDescent="0.25">
      <c r="A7563" s="867" t="s">
        <v>7760</v>
      </c>
      <c r="B7563" s="867" t="s">
        <v>3626</v>
      </c>
      <c r="C7563" s="867" t="s">
        <v>3031</v>
      </c>
      <c r="D7563" s="868" t="s">
        <v>12765</v>
      </c>
      <c r="E7563" s="870">
        <v>5500</v>
      </c>
      <c r="F7563" s="869" t="s">
        <v>12764</v>
      </c>
      <c r="G7563" s="868" t="s">
        <v>12763</v>
      </c>
      <c r="H7563" s="867" t="s">
        <v>7796</v>
      </c>
      <c r="I7563" s="867" t="s">
        <v>2725</v>
      </c>
      <c r="J7563" s="867" t="s">
        <v>8199</v>
      </c>
      <c r="K7563" s="866">
        <v>4</v>
      </c>
      <c r="L7563" s="866">
        <v>11</v>
      </c>
      <c r="M7563" s="865">
        <v>64496.291078668182</v>
      </c>
      <c r="N7563" s="866">
        <v>0</v>
      </c>
      <c r="O7563" s="866">
        <v>0</v>
      </c>
      <c r="P7563" s="865">
        <v>0</v>
      </c>
    </row>
    <row r="7564" spans="1:16" ht="33.75" x14ac:dyDescent="0.25">
      <c r="A7564" s="867" t="s">
        <v>7760</v>
      </c>
      <c r="B7564" s="867" t="s">
        <v>3626</v>
      </c>
      <c r="C7564" s="867" t="s">
        <v>3031</v>
      </c>
      <c r="D7564" s="868" t="s">
        <v>8013</v>
      </c>
      <c r="E7564" s="870">
        <v>4200</v>
      </c>
      <c r="F7564" s="869" t="s">
        <v>12762</v>
      </c>
      <c r="G7564" s="868" t="s">
        <v>12761</v>
      </c>
      <c r="H7564" s="867" t="s">
        <v>7756</v>
      </c>
      <c r="I7564" s="867" t="s">
        <v>2892</v>
      </c>
      <c r="J7564" s="867" t="s">
        <v>7927</v>
      </c>
      <c r="K7564" s="866">
        <v>3</v>
      </c>
      <c r="L7564" s="866">
        <v>12</v>
      </c>
      <c r="M7564" s="865">
        <v>53729.141658923581</v>
      </c>
      <c r="N7564" s="866">
        <v>2</v>
      </c>
      <c r="O7564" s="866">
        <v>6</v>
      </c>
      <c r="P7564" s="865">
        <v>26082.9</v>
      </c>
    </row>
    <row r="7565" spans="1:16" ht="33.75" x14ac:dyDescent="0.25">
      <c r="A7565" s="867" t="s">
        <v>7760</v>
      </c>
      <c r="B7565" s="867" t="s">
        <v>3626</v>
      </c>
      <c r="C7565" s="867" t="s">
        <v>3031</v>
      </c>
      <c r="D7565" s="868" t="s">
        <v>8013</v>
      </c>
      <c r="E7565" s="870">
        <v>4200</v>
      </c>
      <c r="F7565" s="869" t="s">
        <v>12760</v>
      </c>
      <c r="G7565" s="868" t="s">
        <v>12759</v>
      </c>
      <c r="H7565" s="867" t="s">
        <v>7756</v>
      </c>
      <c r="I7565" s="867" t="s">
        <v>2892</v>
      </c>
      <c r="J7565" s="867" t="s">
        <v>7777</v>
      </c>
      <c r="K7565" s="866">
        <v>3</v>
      </c>
      <c r="L7565" s="866">
        <v>12</v>
      </c>
      <c r="M7565" s="865">
        <v>53729.141658923581</v>
      </c>
      <c r="N7565" s="866">
        <v>1</v>
      </c>
      <c r="O7565" s="866">
        <v>6</v>
      </c>
      <c r="P7565" s="865">
        <v>26082.9</v>
      </c>
    </row>
    <row r="7566" spans="1:16" ht="33.75" x14ac:dyDescent="0.25">
      <c r="A7566" s="867" t="s">
        <v>7760</v>
      </c>
      <c r="B7566" s="867" t="s">
        <v>3626</v>
      </c>
      <c r="C7566" s="867" t="s">
        <v>3031</v>
      </c>
      <c r="D7566" s="868" t="s">
        <v>8013</v>
      </c>
      <c r="E7566" s="870">
        <v>4200</v>
      </c>
      <c r="F7566" s="869" t="s">
        <v>12758</v>
      </c>
      <c r="G7566" s="868" t="s">
        <v>12757</v>
      </c>
      <c r="H7566" s="867" t="s">
        <v>7756</v>
      </c>
      <c r="I7566" s="867" t="s">
        <v>2676</v>
      </c>
      <c r="J7566" s="867" t="s">
        <v>7773</v>
      </c>
      <c r="K7566" s="866">
        <v>3</v>
      </c>
      <c r="L7566" s="866">
        <v>12</v>
      </c>
      <c r="M7566" s="865">
        <v>53729.141658923581</v>
      </c>
      <c r="N7566" s="866">
        <v>1</v>
      </c>
      <c r="O7566" s="866">
        <v>6</v>
      </c>
      <c r="P7566" s="865">
        <v>26082.9</v>
      </c>
    </row>
    <row r="7567" spans="1:16" ht="33.75" x14ac:dyDescent="0.25">
      <c r="A7567" s="867" t="s">
        <v>7760</v>
      </c>
      <c r="B7567" s="867" t="s">
        <v>3626</v>
      </c>
      <c r="C7567" s="867" t="s">
        <v>3031</v>
      </c>
      <c r="D7567" s="868" t="s">
        <v>10483</v>
      </c>
      <c r="E7567" s="870">
        <v>4200</v>
      </c>
      <c r="F7567" s="869" t="s">
        <v>12756</v>
      </c>
      <c r="G7567" s="868" t="s">
        <v>12755</v>
      </c>
      <c r="H7567" s="867" t="s">
        <v>7756</v>
      </c>
      <c r="I7567" s="867" t="s">
        <v>2676</v>
      </c>
      <c r="J7567" s="867" t="s">
        <v>7777</v>
      </c>
      <c r="K7567" s="866">
        <v>2</v>
      </c>
      <c r="L7567" s="866">
        <v>12</v>
      </c>
      <c r="M7567" s="865">
        <v>53729.141658923581</v>
      </c>
      <c r="N7567" s="866">
        <v>1</v>
      </c>
      <c r="O7567" s="866">
        <v>6</v>
      </c>
      <c r="P7567" s="865">
        <v>26082.9</v>
      </c>
    </row>
    <row r="7568" spans="1:16" ht="33.75" x14ac:dyDescent="0.25">
      <c r="A7568" s="867" t="s">
        <v>7760</v>
      </c>
      <c r="B7568" s="867" t="s">
        <v>3626</v>
      </c>
      <c r="C7568" s="867" t="s">
        <v>3031</v>
      </c>
      <c r="D7568" s="868" t="s">
        <v>7791</v>
      </c>
      <c r="E7568" s="870">
        <v>4200</v>
      </c>
      <c r="F7568" s="869" t="s">
        <v>12754</v>
      </c>
      <c r="G7568" s="868" t="s">
        <v>12753</v>
      </c>
      <c r="H7568" s="867" t="s">
        <v>7756</v>
      </c>
      <c r="I7568" s="867" t="s">
        <v>2704</v>
      </c>
      <c r="J7568" s="867" t="s">
        <v>7777</v>
      </c>
      <c r="K7568" s="866">
        <v>2</v>
      </c>
      <c r="L7568" s="866">
        <v>6</v>
      </c>
      <c r="M7568" s="865">
        <v>26864.570829461791</v>
      </c>
      <c r="N7568" s="866">
        <v>0</v>
      </c>
      <c r="O7568" s="866">
        <v>0</v>
      </c>
      <c r="P7568" s="865">
        <v>0</v>
      </c>
    </row>
    <row r="7569" spans="1:16" ht="33.75" x14ac:dyDescent="0.25">
      <c r="A7569" s="867" t="s">
        <v>7760</v>
      </c>
      <c r="B7569" s="867" t="s">
        <v>3626</v>
      </c>
      <c r="C7569" s="867" t="s">
        <v>3031</v>
      </c>
      <c r="D7569" s="868" t="s">
        <v>8013</v>
      </c>
      <c r="E7569" s="870">
        <v>4200</v>
      </c>
      <c r="F7569" s="869" t="s">
        <v>12752</v>
      </c>
      <c r="G7569" s="868" t="s">
        <v>12751</v>
      </c>
      <c r="H7569" s="867" t="s">
        <v>7756</v>
      </c>
      <c r="I7569" s="867" t="s">
        <v>2703</v>
      </c>
      <c r="J7569" s="867" t="s">
        <v>7777</v>
      </c>
      <c r="K7569" s="866">
        <v>3</v>
      </c>
      <c r="L7569" s="866">
        <v>12</v>
      </c>
      <c r="M7569" s="865">
        <v>53729.141658923581</v>
      </c>
      <c r="N7569" s="866">
        <v>1</v>
      </c>
      <c r="O7569" s="866">
        <v>6</v>
      </c>
      <c r="P7569" s="865">
        <v>26082.9</v>
      </c>
    </row>
    <row r="7570" spans="1:16" ht="33.75" x14ac:dyDescent="0.25">
      <c r="A7570" s="867" t="s">
        <v>7760</v>
      </c>
      <c r="B7570" s="867" t="s">
        <v>3626</v>
      </c>
      <c r="C7570" s="867" t="s">
        <v>3031</v>
      </c>
      <c r="D7570" s="868" t="s">
        <v>8013</v>
      </c>
      <c r="E7570" s="870">
        <v>4200</v>
      </c>
      <c r="F7570" s="869" t="s">
        <v>12750</v>
      </c>
      <c r="G7570" s="868" t="s">
        <v>12749</v>
      </c>
      <c r="H7570" s="867" t="s">
        <v>7756</v>
      </c>
      <c r="I7570" s="867" t="s">
        <v>2772</v>
      </c>
      <c r="J7570" s="867" t="s">
        <v>7792</v>
      </c>
      <c r="K7570" s="866">
        <v>3</v>
      </c>
      <c r="L7570" s="866">
        <v>12</v>
      </c>
      <c r="M7570" s="865">
        <v>53729.141658923581</v>
      </c>
      <c r="N7570" s="866">
        <v>0</v>
      </c>
      <c r="O7570" s="866">
        <v>0</v>
      </c>
      <c r="P7570" s="865">
        <v>0</v>
      </c>
    </row>
    <row r="7571" spans="1:16" ht="33.75" x14ac:dyDescent="0.25">
      <c r="A7571" s="867" t="s">
        <v>7760</v>
      </c>
      <c r="B7571" s="867" t="s">
        <v>3626</v>
      </c>
      <c r="C7571" s="867" t="s">
        <v>3031</v>
      </c>
      <c r="D7571" s="868" t="s">
        <v>8013</v>
      </c>
      <c r="E7571" s="870">
        <v>4200</v>
      </c>
      <c r="F7571" s="869" t="s">
        <v>12748</v>
      </c>
      <c r="G7571" s="868" t="s">
        <v>12747</v>
      </c>
      <c r="H7571" s="867" t="s">
        <v>7756</v>
      </c>
      <c r="I7571" s="867" t="s">
        <v>2703</v>
      </c>
      <c r="J7571" s="867" t="s">
        <v>7967</v>
      </c>
      <c r="K7571" s="866">
        <v>3</v>
      </c>
      <c r="L7571" s="866">
        <v>12</v>
      </c>
      <c r="M7571" s="865">
        <v>53729.141658923581</v>
      </c>
      <c r="N7571" s="866">
        <v>2</v>
      </c>
      <c r="O7571" s="866">
        <v>6</v>
      </c>
      <c r="P7571" s="865">
        <v>26082.9</v>
      </c>
    </row>
    <row r="7572" spans="1:16" ht="33.75" x14ac:dyDescent="0.25">
      <c r="A7572" s="867" t="s">
        <v>7760</v>
      </c>
      <c r="B7572" s="867" t="s">
        <v>3626</v>
      </c>
      <c r="C7572" s="867" t="s">
        <v>3031</v>
      </c>
      <c r="D7572" s="868" t="s">
        <v>7854</v>
      </c>
      <c r="E7572" s="870">
        <v>4200</v>
      </c>
      <c r="F7572" s="869" t="s">
        <v>12746</v>
      </c>
      <c r="G7572" s="868" t="s">
        <v>12745</v>
      </c>
      <c r="H7572" s="867" t="s">
        <v>7756</v>
      </c>
      <c r="I7572" s="867" t="s">
        <v>2892</v>
      </c>
      <c r="J7572" s="867" t="s">
        <v>7777</v>
      </c>
      <c r="K7572" s="866">
        <v>4</v>
      </c>
      <c r="L7572" s="866">
        <v>9</v>
      </c>
      <c r="M7572" s="865">
        <v>23986.223954876597</v>
      </c>
      <c r="N7572" s="866">
        <v>2</v>
      </c>
      <c r="O7572" s="866">
        <v>6</v>
      </c>
      <c r="P7572" s="865">
        <v>26082.9</v>
      </c>
    </row>
    <row r="7573" spans="1:16" ht="33.75" x14ac:dyDescent="0.25">
      <c r="A7573" s="867" t="s">
        <v>7760</v>
      </c>
      <c r="B7573" s="867" t="s">
        <v>3626</v>
      </c>
      <c r="C7573" s="867" t="s">
        <v>3031</v>
      </c>
      <c r="D7573" s="868" t="s">
        <v>8986</v>
      </c>
      <c r="E7573" s="870">
        <v>4200</v>
      </c>
      <c r="F7573" s="869" t="s">
        <v>12744</v>
      </c>
      <c r="G7573" s="868" t="s">
        <v>12743</v>
      </c>
      <c r="H7573" s="867" t="s">
        <v>7796</v>
      </c>
      <c r="I7573" s="867" t="s">
        <v>2745</v>
      </c>
      <c r="J7573" s="867" t="s">
        <v>7836</v>
      </c>
      <c r="K7573" s="866">
        <v>5</v>
      </c>
      <c r="L7573" s="866">
        <v>12</v>
      </c>
      <c r="M7573" s="865">
        <v>53729.141658923581</v>
      </c>
      <c r="N7573" s="866">
        <v>1</v>
      </c>
      <c r="O7573" s="866">
        <v>6</v>
      </c>
      <c r="P7573" s="865">
        <v>26082.9</v>
      </c>
    </row>
    <row r="7574" spans="1:16" ht="33.75" x14ac:dyDescent="0.25">
      <c r="A7574" s="867" t="s">
        <v>7760</v>
      </c>
      <c r="B7574" s="867" t="s">
        <v>3626</v>
      </c>
      <c r="C7574" s="867" t="s">
        <v>3031</v>
      </c>
      <c r="D7574" s="868" t="s">
        <v>7776</v>
      </c>
      <c r="E7574" s="870">
        <v>4200</v>
      </c>
      <c r="F7574" s="869" t="s">
        <v>12742</v>
      </c>
      <c r="G7574" s="868" t="s">
        <v>12741</v>
      </c>
      <c r="H7574" s="867" t="s">
        <v>7756</v>
      </c>
      <c r="I7574" s="867" t="s">
        <v>2883</v>
      </c>
      <c r="J7574" s="867" t="s">
        <v>8358</v>
      </c>
      <c r="K7574" s="866">
        <v>4</v>
      </c>
      <c r="L7574" s="866">
        <v>12</v>
      </c>
      <c r="M7574" s="865">
        <v>53729.141658923581</v>
      </c>
      <c r="N7574" s="866">
        <v>1</v>
      </c>
      <c r="O7574" s="866">
        <v>6</v>
      </c>
      <c r="P7574" s="865">
        <v>26082.9</v>
      </c>
    </row>
    <row r="7575" spans="1:16" ht="33.75" x14ac:dyDescent="0.25">
      <c r="A7575" s="867" t="s">
        <v>7760</v>
      </c>
      <c r="B7575" s="867" t="s">
        <v>3626</v>
      </c>
      <c r="C7575" s="867" t="s">
        <v>3031</v>
      </c>
      <c r="D7575" s="868" t="s">
        <v>7930</v>
      </c>
      <c r="E7575" s="870">
        <v>4200</v>
      </c>
      <c r="F7575" s="869" t="s">
        <v>12740</v>
      </c>
      <c r="G7575" s="868" t="s">
        <v>12739</v>
      </c>
      <c r="H7575" s="867" t="s">
        <v>7756</v>
      </c>
      <c r="I7575" s="867" t="s">
        <v>2772</v>
      </c>
      <c r="J7575" s="867" t="s">
        <v>8751</v>
      </c>
      <c r="K7575" s="866">
        <v>2</v>
      </c>
      <c r="L7575" s="866">
        <v>4</v>
      </c>
      <c r="M7575" s="865">
        <v>17909.713886307858</v>
      </c>
      <c r="N7575" s="866">
        <v>0</v>
      </c>
      <c r="O7575" s="866">
        <v>0</v>
      </c>
      <c r="P7575" s="865">
        <v>0</v>
      </c>
    </row>
    <row r="7576" spans="1:16" ht="33.75" x14ac:dyDescent="0.25">
      <c r="A7576" s="867" t="s">
        <v>7760</v>
      </c>
      <c r="B7576" s="867" t="s">
        <v>3626</v>
      </c>
      <c r="C7576" s="867" t="s">
        <v>3031</v>
      </c>
      <c r="D7576" s="868" t="s">
        <v>8702</v>
      </c>
      <c r="E7576" s="870">
        <v>4200</v>
      </c>
      <c r="F7576" s="869" t="s">
        <v>12738</v>
      </c>
      <c r="G7576" s="868" t="s">
        <v>12737</v>
      </c>
      <c r="H7576" s="867" t="s">
        <v>7756</v>
      </c>
      <c r="I7576" s="867" t="s">
        <v>2772</v>
      </c>
      <c r="J7576" s="867" t="s">
        <v>7805</v>
      </c>
      <c r="K7576" s="866">
        <v>3</v>
      </c>
      <c r="L7576" s="866">
        <v>7</v>
      </c>
      <c r="M7576" s="865">
        <v>31341.999301038755</v>
      </c>
      <c r="N7576" s="866">
        <v>0</v>
      </c>
      <c r="O7576" s="866">
        <v>0</v>
      </c>
      <c r="P7576" s="865">
        <v>0</v>
      </c>
    </row>
    <row r="7577" spans="1:16" ht="33.75" x14ac:dyDescent="0.25">
      <c r="A7577" s="867" t="s">
        <v>7760</v>
      </c>
      <c r="B7577" s="867" t="s">
        <v>3626</v>
      </c>
      <c r="C7577" s="867" t="s">
        <v>3031</v>
      </c>
      <c r="D7577" s="868" t="s">
        <v>11211</v>
      </c>
      <c r="E7577" s="870">
        <v>5500</v>
      </c>
      <c r="F7577" s="869" t="s">
        <v>12736</v>
      </c>
      <c r="G7577" s="868" t="s">
        <v>12735</v>
      </c>
      <c r="H7577" s="867" t="s">
        <v>7756</v>
      </c>
      <c r="I7577" s="867" t="s">
        <v>2772</v>
      </c>
      <c r="J7577" s="867" t="s">
        <v>7773</v>
      </c>
      <c r="K7577" s="866">
        <v>2</v>
      </c>
      <c r="L7577" s="866">
        <v>5</v>
      </c>
      <c r="M7577" s="865">
        <v>29316.495944849175</v>
      </c>
      <c r="N7577" s="866">
        <v>1</v>
      </c>
      <c r="O7577" s="866">
        <v>6</v>
      </c>
      <c r="P7577" s="865">
        <v>33882.9</v>
      </c>
    </row>
    <row r="7578" spans="1:16" ht="33.75" x14ac:dyDescent="0.25">
      <c r="A7578" s="867" t="s">
        <v>7760</v>
      </c>
      <c r="B7578" s="867" t="s">
        <v>3626</v>
      </c>
      <c r="C7578" s="867" t="s">
        <v>3031</v>
      </c>
      <c r="D7578" s="868" t="s">
        <v>7772</v>
      </c>
      <c r="E7578" s="870">
        <v>4200</v>
      </c>
      <c r="F7578" s="869" t="s">
        <v>12734</v>
      </c>
      <c r="G7578" s="868" t="s">
        <v>12733</v>
      </c>
      <c r="H7578" s="867" t="s">
        <v>7756</v>
      </c>
      <c r="I7578" s="867" t="s">
        <v>2745</v>
      </c>
      <c r="J7578" s="867" t="s">
        <v>7792</v>
      </c>
      <c r="K7578" s="866">
        <v>0</v>
      </c>
      <c r="L7578" s="866">
        <v>0</v>
      </c>
      <c r="M7578" s="865">
        <v>0</v>
      </c>
      <c r="N7578" s="866">
        <v>2</v>
      </c>
      <c r="O7578" s="866">
        <v>4</v>
      </c>
      <c r="P7578" s="865">
        <v>17388.599999999999</v>
      </c>
    </row>
    <row r="7579" spans="1:16" ht="33.75" x14ac:dyDescent="0.25">
      <c r="A7579" s="867" t="s">
        <v>7760</v>
      </c>
      <c r="B7579" s="867" t="s">
        <v>3626</v>
      </c>
      <c r="C7579" s="867" t="s">
        <v>3031</v>
      </c>
      <c r="D7579" s="868" t="s">
        <v>8515</v>
      </c>
      <c r="E7579" s="870">
        <v>11000</v>
      </c>
      <c r="F7579" s="869" t="s">
        <v>12732</v>
      </c>
      <c r="G7579" s="868" t="s">
        <v>12731</v>
      </c>
      <c r="H7579" s="867" t="s">
        <v>7756</v>
      </c>
      <c r="I7579" s="867" t="s">
        <v>2772</v>
      </c>
      <c r="J7579" s="867" t="s">
        <v>7792</v>
      </c>
      <c r="K7579" s="866">
        <v>7</v>
      </c>
      <c r="L7579" s="866">
        <v>12</v>
      </c>
      <c r="M7579" s="865">
        <v>95944.89581950639</v>
      </c>
      <c r="N7579" s="866">
        <v>1</v>
      </c>
      <c r="O7579" s="866">
        <v>6</v>
      </c>
      <c r="P7579" s="865">
        <v>66882.899999999994</v>
      </c>
    </row>
    <row r="7580" spans="1:16" ht="33.75" x14ac:dyDescent="0.25">
      <c r="A7580" s="867" t="s">
        <v>7760</v>
      </c>
      <c r="B7580" s="867" t="s">
        <v>3626</v>
      </c>
      <c r="C7580" s="867" t="s">
        <v>3031</v>
      </c>
      <c r="D7580" s="868" t="s">
        <v>7776</v>
      </c>
      <c r="E7580" s="870">
        <v>4200</v>
      </c>
      <c r="F7580" s="869" t="s">
        <v>12730</v>
      </c>
      <c r="G7580" s="868" t="s">
        <v>12729</v>
      </c>
      <c r="H7580" s="867" t="s">
        <v>7756</v>
      </c>
      <c r="I7580" s="867" t="s">
        <v>2772</v>
      </c>
      <c r="J7580" s="867" t="s">
        <v>7805</v>
      </c>
      <c r="K7580" s="866">
        <v>3</v>
      </c>
      <c r="L7580" s="866">
        <v>12</v>
      </c>
      <c r="M7580" s="865">
        <v>53729.141658923581</v>
      </c>
      <c r="N7580" s="866">
        <v>1</v>
      </c>
      <c r="O7580" s="866">
        <v>6</v>
      </c>
      <c r="P7580" s="865">
        <v>26082.9</v>
      </c>
    </row>
    <row r="7581" spans="1:16" x14ac:dyDescent="0.25">
      <c r="A7581" s="1772" t="s">
        <v>2848</v>
      </c>
      <c r="B7581" s="1772"/>
      <c r="C7581" s="1772"/>
      <c r="D7581" s="1772"/>
      <c r="E7581" s="1772"/>
      <c r="F7581" s="1772" t="s">
        <v>378</v>
      </c>
      <c r="G7581" s="1772"/>
      <c r="H7581" s="1772"/>
      <c r="I7581" s="1772"/>
      <c r="J7581" s="1772"/>
      <c r="K7581" s="1771" t="s">
        <v>2847</v>
      </c>
      <c r="L7581" s="1771"/>
      <c r="M7581" s="1771"/>
      <c r="N7581" s="1771" t="s">
        <v>2846</v>
      </c>
      <c r="O7581" s="1771"/>
      <c r="P7581" s="1771"/>
    </row>
    <row r="7582" spans="1:16" ht="69.75" x14ac:dyDescent="0.25">
      <c r="A7582" s="1535" t="s">
        <v>2845</v>
      </c>
      <c r="B7582" s="1535" t="s">
        <v>5</v>
      </c>
      <c r="C7582" s="1535" t="s">
        <v>2844</v>
      </c>
      <c r="D7582" s="1535" t="s">
        <v>2843</v>
      </c>
      <c r="E7582" s="1536" t="s">
        <v>2842</v>
      </c>
      <c r="F7582" s="1537" t="s">
        <v>2841</v>
      </c>
      <c r="G7582" s="1540" t="s">
        <v>2840</v>
      </c>
      <c r="H7582" s="1535" t="s">
        <v>2839</v>
      </c>
      <c r="I7582" s="1535" t="s">
        <v>2838</v>
      </c>
      <c r="J7582" s="1535" t="s">
        <v>2837</v>
      </c>
      <c r="K7582" s="1538" t="s">
        <v>2836</v>
      </c>
      <c r="L7582" s="1538" t="s">
        <v>2835</v>
      </c>
      <c r="M7582" s="1539" t="s">
        <v>2834</v>
      </c>
      <c r="N7582" s="1538" t="s">
        <v>2836</v>
      </c>
      <c r="O7582" s="1538" t="s">
        <v>2835</v>
      </c>
      <c r="P7582" s="1539" t="s">
        <v>2834</v>
      </c>
    </row>
    <row r="7583" spans="1:16" ht="33.75" x14ac:dyDescent="0.25">
      <c r="A7583" s="867" t="s">
        <v>7760</v>
      </c>
      <c r="B7583" s="867" t="s">
        <v>3626</v>
      </c>
      <c r="C7583" s="867" t="s">
        <v>3031</v>
      </c>
      <c r="D7583" s="868" t="s">
        <v>7768</v>
      </c>
      <c r="E7583" s="870">
        <v>4200</v>
      </c>
      <c r="F7583" s="869" t="s">
        <v>12728</v>
      </c>
      <c r="G7583" s="868" t="s">
        <v>12727</v>
      </c>
      <c r="H7583" s="867" t="s">
        <v>7756</v>
      </c>
      <c r="I7583" s="867" t="s">
        <v>2892</v>
      </c>
      <c r="J7583" s="867" t="s">
        <v>7777</v>
      </c>
      <c r="K7583" s="866">
        <v>2</v>
      </c>
      <c r="L7583" s="866">
        <v>5</v>
      </c>
      <c r="M7583" s="865">
        <v>22387.142357884826</v>
      </c>
      <c r="N7583" s="866">
        <v>1</v>
      </c>
      <c r="O7583" s="866">
        <v>6</v>
      </c>
      <c r="P7583" s="865">
        <v>26082.9</v>
      </c>
    </row>
    <row r="7584" spans="1:16" ht="33.75" x14ac:dyDescent="0.25">
      <c r="A7584" s="867" t="s">
        <v>7760</v>
      </c>
      <c r="B7584" s="867" t="s">
        <v>3626</v>
      </c>
      <c r="C7584" s="867" t="s">
        <v>3031</v>
      </c>
      <c r="D7584" s="868" t="s">
        <v>7791</v>
      </c>
      <c r="E7584" s="870">
        <v>4200</v>
      </c>
      <c r="F7584" s="869" t="s">
        <v>12726</v>
      </c>
      <c r="G7584" s="868" t="s">
        <v>12725</v>
      </c>
      <c r="H7584" s="867" t="s">
        <v>7796</v>
      </c>
      <c r="I7584" s="867" t="s">
        <v>2745</v>
      </c>
      <c r="J7584" s="867" t="s">
        <v>8358</v>
      </c>
      <c r="K7584" s="866">
        <v>3</v>
      </c>
      <c r="L7584" s="866">
        <v>12</v>
      </c>
      <c r="M7584" s="865">
        <v>53729.141658923581</v>
      </c>
      <c r="N7584" s="866">
        <v>3</v>
      </c>
      <c r="O7584" s="866">
        <v>5</v>
      </c>
      <c r="P7584" s="865">
        <v>21735.75</v>
      </c>
    </row>
    <row r="7585" spans="1:16" ht="33.75" x14ac:dyDescent="0.25">
      <c r="A7585" s="867" t="s">
        <v>7760</v>
      </c>
      <c r="B7585" s="867" t="s">
        <v>3626</v>
      </c>
      <c r="C7585" s="867" t="s">
        <v>3031</v>
      </c>
      <c r="D7585" s="868" t="s">
        <v>8345</v>
      </c>
      <c r="E7585" s="870">
        <v>9000</v>
      </c>
      <c r="F7585" s="869" t="s">
        <v>12724</v>
      </c>
      <c r="G7585" s="868" t="s">
        <v>12723</v>
      </c>
      <c r="H7585" s="867" t="s">
        <v>7756</v>
      </c>
      <c r="I7585" s="867" t="s">
        <v>2772</v>
      </c>
      <c r="J7585" s="867" t="s">
        <v>7971</v>
      </c>
      <c r="K7585" s="866">
        <v>7</v>
      </c>
      <c r="L7585" s="866">
        <v>12</v>
      </c>
      <c r="M7585" s="865">
        <v>95944.89581950639</v>
      </c>
      <c r="N7585" s="866">
        <v>1</v>
      </c>
      <c r="O7585" s="866">
        <v>6</v>
      </c>
      <c r="P7585" s="865">
        <v>54882.9</v>
      </c>
    </row>
    <row r="7586" spans="1:16" ht="33.75" x14ac:dyDescent="0.25">
      <c r="A7586" s="867" t="s">
        <v>7760</v>
      </c>
      <c r="B7586" s="867" t="s">
        <v>3626</v>
      </c>
      <c r="C7586" s="867" t="s">
        <v>3031</v>
      </c>
      <c r="D7586" s="868" t="s">
        <v>8651</v>
      </c>
      <c r="E7586" s="870">
        <v>4200</v>
      </c>
      <c r="F7586" s="869" t="s">
        <v>12722</v>
      </c>
      <c r="G7586" s="868" t="s">
        <v>12721</v>
      </c>
      <c r="H7586" s="867" t="s">
        <v>7756</v>
      </c>
      <c r="I7586" s="867" t="s">
        <v>2892</v>
      </c>
      <c r="J7586" s="867" t="s">
        <v>7813</v>
      </c>
      <c r="K7586" s="866">
        <v>2</v>
      </c>
      <c r="L7586" s="866">
        <v>12</v>
      </c>
      <c r="M7586" s="865">
        <v>53729.141658923581</v>
      </c>
      <c r="N7586" s="866">
        <v>3</v>
      </c>
      <c r="O7586" s="866">
        <v>6</v>
      </c>
      <c r="P7586" s="865">
        <v>26082.9</v>
      </c>
    </row>
    <row r="7587" spans="1:16" ht="33.75" x14ac:dyDescent="0.25">
      <c r="A7587" s="867" t="s">
        <v>7760</v>
      </c>
      <c r="B7587" s="867" t="s">
        <v>3626</v>
      </c>
      <c r="C7587" s="867" t="s">
        <v>3031</v>
      </c>
      <c r="D7587" s="868" t="s">
        <v>7776</v>
      </c>
      <c r="E7587" s="870">
        <v>4200</v>
      </c>
      <c r="F7587" s="869" t="s">
        <v>12720</v>
      </c>
      <c r="G7587" s="868" t="s">
        <v>12719</v>
      </c>
      <c r="H7587" s="867" t="s">
        <v>7756</v>
      </c>
      <c r="I7587" s="867" t="s">
        <v>7765</v>
      </c>
      <c r="J7587" s="867" t="s">
        <v>7755</v>
      </c>
      <c r="K7587" s="866">
        <v>4</v>
      </c>
      <c r="L7587" s="866">
        <v>12</v>
      </c>
      <c r="M7587" s="865">
        <v>53729.141658923581</v>
      </c>
      <c r="N7587" s="866">
        <v>2</v>
      </c>
      <c r="O7587" s="866">
        <v>6</v>
      </c>
      <c r="P7587" s="865">
        <v>26082.9</v>
      </c>
    </row>
    <row r="7588" spans="1:16" ht="33.75" x14ac:dyDescent="0.25">
      <c r="A7588" s="867" t="s">
        <v>7760</v>
      </c>
      <c r="B7588" s="867" t="s">
        <v>3626</v>
      </c>
      <c r="C7588" s="867" t="s">
        <v>3031</v>
      </c>
      <c r="D7588" s="868" t="s">
        <v>7854</v>
      </c>
      <c r="E7588" s="870">
        <v>4200</v>
      </c>
      <c r="F7588" s="869" t="s">
        <v>12718</v>
      </c>
      <c r="G7588" s="868" t="s">
        <v>12717</v>
      </c>
      <c r="H7588" s="867" t="s">
        <v>7756</v>
      </c>
      <c r="I7588" s="867" t="s">
        <v>2703</v>
      </c>
      <c r="J7588" s="867" t="s">
        <v>7971</v>
      </c>
      <c r="K7588" s="866">
        <v>4</v>
      </c>
      <c r="L7588" s="866">
        <v>7</v>
      </c>
      <c r="M7588" s="865">
        <v>31341.999301038755</v>
      </c>
      <c r="N7588" s="866">
        <v>2</v>
      </c>
      <c r="O7588" s="866">
        <v>6</v>
      </c>
      <c r="P7588" s="865">
        <v>26082.9</v>
      </c>
    </row>
    <row r="7589" spans="1:16" ht="33.75" x14ac:dyDescent="0.25">
      <c r="A7589" s="867" t="s">
        <v>7760</v>
      </c>
      <c r="B7589" s="867" t="s">
        <v>3626</v>
      </c>
      <c r="C7589" s="867" t="s">
        <v>3031</v>
      </c>
      <c r="D7589" s="868" t="s">
        <v>7863</v>
      </c>
      <c r="E7589" s="870">
        <v>2500</v>
      </c>
      <c r="F7589" s="869" t="s">
        <v>12716</v>
      </c>
      <c r="G7589" s="868" t="s">
        <v>12715</v>
      </c>
      <c r="H7589" s="867" t="s">
        <v>7796</v>
      </c>
      <c r="I7589" s="867" t="s">
        <v>3419</v>
      </c>
      <c r="J7589" s="867" t="s">
        <v>7900</v>
      </c>
      <c r="K7589" s="866">
        <v>3</v>
      </c>
      <c r="L7589" s="866">
        <v>12</v>
      </c>
      <c r="M7589" s="865">
        <v>31981.631939835464</v>
      </c>
      <c r="N7589" s="866">
        <v>2</v>
      </c>
      <c r="O7589" s="866">
        <v>6</v>
      </c>
      <c r="P7589" s="865">
        <v>15882.9</v>
      </c>
    </row>
    <row r="7590" spans="1:16" ht="33.75" x14ac:dyDescent="0.25">
      <c r="A7590" s="867" t="s">
        <v>7760</v>
      </c>
      <c r="B7590" s="867" t="s">
        <v>3626</v>
      </c>
      <c r="C7590" s="867" t="s">
        <v>3031</v>
      </c>
      <c r="D7590" s="868" t="s">
        <v>8864</v>
      </c>
      <c r="E7590" s="870">
        <v>4200</v>
      </c>
      <c r="F7590" s="869" t="s">
        <v>12714</v>
      </c>
      <c r="G7590" s="868" t="s">
        <v>12713</v>
      </c>
      <c r="H7590" s="867" t="s">
        <v>7756</v>
      </c>
      <c r="I7590" s="867" t="s">
        <v>2676</v>
      </c>
      <c r="J7590" s="867" t="s">
        <v>8142</v>
      </c>
      <c r="K7590" s="866">
        <v>3</v>
      </c>
      <c r="L7590" s="866">
        <v>12</v>
      </c>
      <c r="M7590" s="865">
        <v>53729.141658923581</v>
      </c>
      <c r="N7590" s="866">
        <v>1</v>
      </c>
      <c r="O7590" s="866">
        <v>6</v>
      </c>
      <c r="P7590" s="865">
        <v>26082.9</v>
      </c>
    </row>
    <row r="7591" spans="1:16" ht="33.75" x14ac:dyDescent="0.25">
      <c r="A7591" s="867" t="s">
        <v>7760</v>
      </c>
      <c r="B7591" s="867" t="s">
        <v>3626</v>
      </c>
      <c r="C7591" s="867" t="s">
        <v>3031</v>
      </c>
      <c r="D7591" s="868" t="s">
        <v>7863</v>
      </c>
      <c r="E7591" s="870">
        <v>2500</v>
      </c>
      <c r="F7591" s="869" t="s">
        <v>12712</v>
      </c>
      <c r="G7591" s="868" t="s">
        <v>12711</v>
      </c>
      <c r="H7591" s="867" t="s">
        <v>7796</v>
      </c>
      <c r="I7591" s="867" t="s">
        <v>8393</v>
      </c>
      <c r="J7591" s="867" t="s">
        <v>8392</v>
      </c>
      <c r="K7591" s="866">
        <v>3</v>
      </c>
      <c r="L7591" s="866">
        <v>12</v>
      </c>
      <c r="M7591" s="865">
        <v>31981.631939835464</v>
      </c>
      <c r="N7591" s="866">
        <v>2</v>
      </c>
      <c r="O7591" s="866">
        <v>6</v>
      </c>
      <c r="P7591" s="865">
        <v>15882.9</v>
      </c>
    </row>
    <row r="7592" spans="1:16" ht="33.75" x14ac:dyDescent="0.25">
      <c r="A7592" s="867" t="s">
        <v>7760</v>
      </c>
      <c r="B7592" s="867" t="s">
        <v>3626</v>
      </c>
      <c r="C7592" s="867" t="s">
        <v>3031</v>
      </c>
      <c r="D7592" s="868" t="s">
        <v>7854</v>
      </c>
      <c r="E7592" s="870">
        <v>4200</v>
      </c>
      <c r="F7592" s="869" t="s">
        <v>12710</v>
      </c>
      <c r="G7592" s="868" t="s">
        <v>12709</v>
      </c>
      <c r="H7592" s="867" t="s">
        <v>7756</v>
      </c>
      <c r="I7592" s="867" t="s">
        <v>2676</v>
      </c>
      <c r="J7592" s="867" t="s">
        <v>7800</v>
      </c>
      <c r="K7592" s="866">
        <v>4</v>
      </c>
      <c r="L7592" s="866">
        <v>12</v>
      </c>
      <c r="M7592" s="865">
        <v>31981.631939835464</v>
      </c>
      <c r="N7592" s="866">
        <v>4</v>
      </c>
      <c r="O7592" s="866">
        <v>6</v>
      </c>
      <c r="P7592" s="865">
        <v>26082.9</v>
      </c>
    </row>
    <row r="7593" spans="1:16" ht="33.75" x14ac:dyDescent="0.25">
      <c r="A7593" s="867" t="s">
        <v>7760</v>
      </c>
      <c r="B7593" s="867" t="s">
        <v>3626</v>
      </c>
      <c r="C7593" s="867" t="s">
        <v>3031</v>
      </c>
      <c r="D7593" s="868" t="s">
        <v>7776</v>
      </c>
      <c r="E7593" s="870">
        <v>4200</v>
      </c>
      <c r="F7593" s="869" t="s">
        <v>12708</v>
      </c>
      <c r="G7593" s="868" t="s">
        <v>12707</v>
      </c>
      <c r="H7593" s="867" t="s">
        <v>7756</v>
      </c>
      <c r="I7593" s="867" t="s">
        <v>2676</v>
      </c>
      <c r="J7593" s="867" t="s">
        <v>7783</v>
      </c>
      <c r="K7593" s="866">
        <v>3</v>
      </c>
      <c r="L7593" s="866">
        <v>12</v>
      </c>
      <c r="M7593" s="865">
        <v>53729.141658923581</v>
      </c>
      <c r="N7593" s="866">
        <v>2</v>
      </c>
      <c r="O7593" s="866">
        <v>6</v>
      </c>
      <c r="P7593" s="865">
        <v>26082.9</v>
      </c>
    </row>
    <row r="7594" spans="1:16" ht="33.75" x14ac:dyDescent="0.25">
      <c r="A7594" s="867" t="s">
        <v>7760</v>
      </c>
      <c r="B7594" s="867" t="s">
        <v>3626</v>
      </c>
      <c r="C7594" s="867" t="s">
        <v>3031</v>
      </c>
      <c r="D7594" s="868" t="s">
        <v>7878</v>
      </c>
      <c r="E7594" s="870">
        <v>4200</v>
      </c>
      <c r="F7594" s="869" t="s">
        <v>12706</v>
      </c>
      <c r="G7594" s="868" t="s">
        <v>12705</v>
      </c>
      <c r="H7594" s="867" t="s">
        <v>7756</v>
      </c>
      <c r="I7594" s="867" t="s">
        <v>4333</v>
      </c>
      <c r="J7594" s="867" t="s">
        <v>9045</v>
      </c>
      <c r="K7594" s="866">
        <v>5</v>
      </c>
      <c r="L7594" s="866">
        <v>12</v>
      </c>
      <c r="M7594" s="865">
        <v>53729.141658923581</v>
      </c>
      <c r="N7594" s="866">
        <v>1</v>
      </c>
      <c r="O7594" s="866">
        <v>6</v>
      </c>
      <c r="P7594" s="865">
        <v>26082.9</v>
      </c>
    </row>
    <row r="7595" spans="1:16" ht="33.75" x14ac:dyDescent="0.25">
      <c r="A7595" s="867" t="s">
        <v>7760</v>
      </c>
      <c r="B7595" s="867" t="s">
        <v>3626</v>
      </c>
      <c r="C7595" s="867" t="s">
        <v>3031</v>
      </c>
      <c r="D7595" s="868" t="s">
        <v>7776</v>
      </c>
      <c r="E7595" s="870">
        <v>4200</v>
      </c>
      <c r="F7595" s="869" t="s">
        <v>12704</v>
      </c>
      <c r="G7595" s="868" t="s">
        <v>12703</v>
      </c>
      <c r="H7595" s="867" t="s">
        <v>7756</v>
      </c>
      <c r="I7595" s="867" t="s">
        <v>2892</v>
      </c>
      <c r="J7595" s="867" t="s">
        <v>7783</v>
      </c>
      <c r="K7595" s="866">
        <v>3</v>
      </c>
      <c r="L7595" s="866">
        <v>12</v>
      </c>
      <c r="M7595" s="865">
        <v>53729.141658923581</v>
      </c>
      <c r="N7595" s="866">
        <v>2</v>
      </c>
      <c r="O7595" s="866">
        <v>6</v>
      </c>
      <c r="P7595" s="865">
        <v>26082.9</v>
      </c>
    </row>
    <row r="7596" spans="1:16" ht="33.75" x14ac:dyDescent="0.25">
      <c r="A7596" s="867" t="s">
        <v>7760</v>
      </c>
      <c r="B7596" s="867" t="s">
        <v>3626</v>
      </c>
      <c r="C7596" s="867" t="s">
        <v>3031</v>
      </c>
      <c r="D7596" s="868" t="s">
        <v>7776</v>
      </c>
      <c r="E7596" s="870">
        <v>4200</v>
      </c>
      <c r="F7596" s="869" t="s">
        <v>12702</v>
      </c>
      <c r="G7596" s="868" t="s">
        <v>12701</v>
      </c>
      <c r="H7596" s="867" t="s">
        <v>7756</v>
      </c>
      <c r="I7596" s="867" t="s">
        <v>2892</v>
      </c>
      <c r="J7596" s="867" t="s">
        <v>7888</v>
      </c>
      <c r="K7596" s="866">
        <v>3</v>
      </c>
      <c r="L7596" s="866">
        <v>12</v>
      </c>
      <c r="M7596" s="865">
        <v>53729.141658923581</v>
      </c>
      <c r="N7596" s="866">
        <v>2</v>
      </c>
      <c r="O7596" s="866">
        <v>6</v>
      </c>
      <c r="P7596" s="865">
        <v>26082.9</v>
      </c>
    </row>
    <row r="7597" spans="1:16" ht="33.75" x14ac:dyDescent="0.25">
      <c r="A7597" s="867" t="s">
        <v>7760</v>
      </c>
      <c r="B7597" s="867" t="s">
        <v>3626</v>
      </c>
      <c r="C7597" s="867" t="s">
        <v>3031</v>
      </c>
      <c r="D7597" s="868" t="s">
        <v>10362</v>
      </c>
      <c r="E7597" s="870">
        <v>4200</v>
      </c>
      <c r="F7597" s="869" t="s">
        <v>12700</v>
      </c>
      <c r="G7597" s="868" t="s">
        <v>12699</v>
      </c>
      <c r="H7597" s="867" t="s">
        <v>7796</v>
      </c>
      <c r="I7597" s="867" t="s">
        <v>2725</v>
      </c>
      <c r="J7597" s="867" t="s">
        <v>7967</v>
      </c>
      <c r="K7597" s="866">
        <v>6</v>
      </c>
      <c r="L7597" s="866">
        <v>12</v>
      </c>
      <c r="M7597" s="865">
        <v>53729.141658923581</v>
      </c>
      <c r="N7597" s="866">
        <v>1</v>
      </c>
      <c r="O7597" s="866">
        <v>6</v>
      </c>
      <c r="P7597" s="865">
        <v>26082.9</v>
      </c>
    </row>
    <row r="7598" spans="1:16" ht="33.75" x14ac:dyDescent="0.25">
      <c r="A7598" s="867" t="s">
        <v>7760</v>
      </c>
      <c r="B7598" s="867" t="s">
        <v>3626</v>
      </c>
      <c r="C7598" s="867" t="s">
        <v>3031</v>
      </c>
      <c r="D7598" s="868" t="s">
        <v>7878</v>
      </c>
      <c r="E7598" s="870">
        <v>4200</v>
      </c>
      <c r="F7598" s="869" t="s">
        <v>12698</v>
      </c>
      <c r="G7598" s="868" t="s">
        <v>12697</v>
      </c>
      <c r="H7598" s="867" t="s">
        <v>7756</v>
      </c>
      <c r="I7598" s="867" t="s">
        <v>8832</v>
      </c>
      <c r="J7598" s="867" t="s">
        <v>7888</v>
      </c>
      <c r="K7598" s="866">
        <v>2</v>
      </c>
      <c r="L7598" s="866">
        <v>12</v>
      </c>
      <c r="M7598" s="865">
        <v>53729.141658923581</v>
      </c>
      <c r="N7598" s="866">
        <v>1</v>
      </c>
      <c r="O7598" s="866">
        <v>6</v>
      </c>
      <c r="P7598" s="865">
        <v>26082.9</v>
      </c>
    </row>
    <row r="7599" spans="1:16" ht="33.75" x14ac:dyDescent="0.25">
      <c r="A7599" s="867" t="s">
        <v>7760</v>
      </c>
      <c r="B7599" s="867" t="s">
        <v>3626</v>
      </c>
      <c r="C7599" s="867" t="s">
        <v>3031</v>
      </c>
      <c r="D7599" s="868" t="s">
        <v>7878</v>
      </c>
      <c r="E7599" s="870">
        <v>4200</v>
      </c>
      <c r="F7599" s="869" t="s">
        <v>12696</v>
      </c>
      <c r="G7599" s="868" t="s">
        <v>12695</v>
      </c>
      <c r="H7599" s="867" t="s">
        <v>7756</v>
      </c>
      <c r="I7599" s="867" t="s">
        <v>3470</v>
      </c>
      <c r="J7599" s="867" t="s">
        <v>7988</v>
      </c>
      <c r="K7599" s="866">
        <v>6</v>
      </c>
      <c r="L7599" s="866">
        <v>12</v>
      </c>
      <c r="M7599" s="865">
        <v>53729.141658923581</v>
      </c>
      <c r="N7599" s="866">
        <v>1</v>
      </c>
      <c r="O7599" s="866">
        <v>6</v>
      </c>
      <c r="P7599" s="865">
        <v>26082.9</v>
      </c>
    </row>
    <row r="7600" spans="1:16" ht="33.75" x14ac:dyDescent="0.25">
      <c r="A7600" s="867" t="s">
        <v>7760</v>
      </c>
      <c r="B7600" s="867" t="s">
        <v>3626</v>
      </c>
      <c r="C7600" s="867" t="s">
        <v>3031</v>
      </c>
      <c r="D7600" s="868" t="s">
        <v>7776</v>
      </c>
      <c r="E7600" s="870">
        <v>4200</v>
      </c>
      <c r="F7600" s="869" t="s">
        <v>12694</v>
      </c>
      <c r="G7600" s="868" t="s">
        <v>12693</v>
      </c>
      <c r="H7600" s="867" t="s">
        <v>7796</v>
      </c>
      <c r="I7600" s="867" t="s">
        <v>7822</v>
      </c>
      <c r="J7600" s="867" t="s">
        <v>8324</v>
      </c>
      <c r="K7600" s="866">
        <v>3</v>
      </c>
      <c r="L7600" s="866">
        <v>12</v>
      </c>
      <c r="M7600" s="865">
        <v>53729.141658923581</v>
      </c>
      <c r="N7600" s="866">
        <v>2</v>
      </c>
      <c r="O7600" s="866">
        <v>6</v>
      </c>
      <c r="P7600" s="865">
        <v>26082.9</v>
      </c>
    </row>
    <row r="7601" spans="1:16" ht="33.75" x14ac:dyDescent="0.25">
      <c r="A7601" s="867" t="s">
        <v>7760</v>
      </c>
      <c r="B7601" s="867" t="s">
        <v>3626</v>
      </c>
      <c r="C7601" s="867" t="s">
        <v>3031</v>
      </c>
      <c r="D7601" s="868" t="s">
        <v>7776</v>
      </c>
      <c r="E7601" s="870">
        <v>4200</v>
      </c>
      <c r="F7601" s="869" t="s">
        <v>12692</v>
      </c>
      <c r="G7601" s="868" t="s">
        <v>12691</v>
      </c>
      <c r="H7601" s="867" t="s">
        <v>7756</v>
      </c>
      <c r="I7601" s="867" t="s">
        <v>2704</v>
      </c>
      <c r="J7601" s="867" t="s">
        <v>7985</v>
      </c>
      <c r="K7601" s="866">
        <v>3</v>
      </c>
      <c r="L7601" s="866">
        <v>12</v>
      </c>
      <c r="M7601" s="865">
        <v>53729.141658923581</v>
      </c>
      <c r="N7601" s="866">
        <v>2</v>
      </c>
      <c r="O7601" s="866">
        <v>6</v>
      </c>
      <c r="P7601" s="865">
        <v>26082.9</v>
      </c>
    </row>
    <row r="7602" spans="1:16" ht="33.75" x14ac:dyDescent="0.25">
      <c r="A7602" s="867" t="s">
        <v>7760</v>
      </c>
      <c r="B7602" s="867" t="s">
        <v>3626</v>
      </c>
      <c r="C7602" s="867" t="s">
        <v>3031</v>
      </c>
      <c r="D7602" s="868" t="s">
        <v>7854</v>
      </c>
      <c r="E7602" s="870">
        <v>4200</v>
      </c>
      <c r="F7602" s="869" t="s">
        <v>12690</v>
      </c>
      <c r="G7602" s="868" t="s">
        <v>12689</v>
      </c>
      <c r="H7602" s="867" t="s">
        <v>7756</v>
      </c>
      <c r="I7602" s="867" t="s">
        <v>2703</v>
      </c>
      <c r="J7602" s="867" t="s">
        <v>7985</v>
      </c>
      <c r="K7602" s="866">
        <v>4</v>
      </c>
      <c r="L7602" s="866">
        <v>12</v>
      </c>
      <c r="M7602" s="865">
        <v>31981.631939835464</v>
      </c>
      <c r="N7602" s="866">
        <v>2</v>
      </c>
      <c r="O7602" s="866">
        <v>6</v>
      </c>
      <c r="P7602" s="865">
        <v>26082.9</v>
      </c>
    </row>
    <row r="7603" spans="1:16" ht="33.75" x14ac:dyDescent="0.25">
      <c r="A7603" s="867" t="s">
        <v>7760</v>
      </c>
      <c r="B7603" s="867" t="s">
        <v>3626</v>
      </c>
      <c r="C7603" s="867" t="s">
        <v>3031</v>
      </c>
      <c r="D7603" s="868" t="s">
        <v>9177</v>
      </c>
      <c r="E7603" s="870">
        <v>2500</v>
      </c>
      <c r="F7603" s="869" t="s">
        <v>12688</v>
      </c>
      <c r="G7603" s="868" t="s">
        <v>12687</v>
      </c>
      <c r="H7603" s="867" t="s">
        <v>7756</v>
      </c>
      <c r="I7603" s="867" t="s">
        <v>4333</v>
      </c>
      <c r="J7603" s="867" t="s">
        <v>7985</v>
      </c>
      <c r="K7603" s="866">
        <v>2</v>
      </c>
      <c r="L7603" s="866">
        <v>12</v>
      </c>
      <c r="M7603" s="865">
        <v>31981.631939835464</v>
      </c>
      <c r="N7603" s="866">
        <v>2</v>
      </c>
      <c r="O7603" s="866">
        <v>6</v>
      </c>
      <c r="P7603" s="865">
        <v>15882.9</v>
      </c>
    </row>
    <row r="7604" spans="1:16" ht="33.75" x14ac:dyDescent="0.25">
      <c r="A7604" s="867" t="s">
        <v>7760</v>
      </c>
      <c r="B7604" s="867" t="s">
        <v>3626</v>
      </c>
      <c r="C7604" s="867" t="s">
        <v>3031</v>
      </c>
      <c r="D7604" s="868" t="s">
        <v>7863</v>
      </c>
      <c r="E7604" s="870">
        <v>2500</v>
      </c>
      <c r="F7604" s="869" t="s">
        <v>12686</v>
      </c>
      <c r="G7604" s="868" t="s">
        <v>12685</v>
      </c>
      <c r="H7604" s="867" t="s">
        <v>7756</v>
      </c>
      <c r="I7604" s="867" t="s">
        <v>2772</v>
      </c>
      <c r="J7604" s="867" t="s">
        <v>8324</v>
      </c>
      <c r="K7604" s="866">
        <v>3</v>
      </c>
      <c r="L7604" s="866">
        <v>12</v>
      </c>
      <c r="M7604" s="865">
        <v>31981.631939835464</v>
      </c>
      <c r="N7604" s="866">
        <v>2</v>
      </c>
      <c r="O7604" s="866">
        <v>6</v>
      </c>
      <c r="P7604" s="865">
        <v>15882.9</v>
      </c>
    </row>
    <row r="7605" spans="1:16" ht="33.75" x14ac:dyDescent="0.25">
      <c r="A7605" s="867" t="s">
        <v>7760</v>
      </c>
      <c r="B7605" s="867" t="s">
        <v>3626</v>
      </c>
      <c r="C7605" s="867" t="s">
        <v>3031</v>
      </c>
      <c r="D7605" s="868" t="s">
        <v>7776</v>
      </c>
      <c r="E7605" s="870">
        <v>4200</v>
      </c>
      <c r="F7605" s="869" t="s">
        <v>12684</v>
      </c>
      <c r="G7605" s="868" t="s">
        <v>12683</v>
      </c>
      <c r="H7605" s="867" t="s">
        <v>7756</v>
      </c>
      <c r="I7605" s="867" t="s">
        <v>2676</v>
      </c>
      <c r="J7605" s="867" t="s">
        <v>7881</v>
      </c>
      <c r="K7605" s="866">
        <v>2</v>
      </c>
      <c r="L7605" s="866">
        <v>12</v>
      </c>
      <c r="M7605" s="865">
        <v>53729.141658923581</v>
      </c>
      <c r="N7605" s="866">
        <v>2</v>
      </c>
      <c r="O7605" s="866">
        <v>6</v>
      </c>
      <c r="P7605" s="865">
        <v>26082.9</v>
      </c>
    </row>
    <row r="7606" spans="1:16" ht="33.75" x14ac:dyDescent="0.25">
      <c r="A7606" s="867" t="s">
        <v>7760</v>
      </c>
      <c r="B7606" s="867" t="s">
        <v>3626</v>
      </c>
      <c r="C7606" s="867" t="s">
        <v>3031</v>
      </c>
      <c r="D7606" s="868" t="s">
        <v>11307</v>
      </c>
      <c r="E7606" s="870">
        <v>4200</v>
      </c>
      <c r="F7606" s="869" t="s">
        <v>12682</v>
      </c>
      <c r="G7606" s="868" t="s">
        <v>12681</v>
      </c>
      <c r="H7606" s="867" t="s">
        <v>7796</v>
      </c>
      <c r="I7606" s="867" t="s">
        <v>12680</v>
      </c>
      <c r="J7606" s="867" t="s">
        <v>7881</v>
      </c>
      <c r="K7606" s="866">
        <v>2</v>
      </c>
      <c r="L7606" s="866">
        <v>12</v>
      </c>
      <c r="M7606" s="865">
        <v>53729.141658923581</v>
      </c>
      <c r="N7606" s="866">
        <v>1</v>
      </c>
      <c r="O7606" s="866">
        <v>6</v>
      </c>
      <c r="P7606" s="865">
        <v>26082.9</v>
      </c>
    </row>
    <row r="7607" spans="1:16" ht="33.75" x14ac:dyDescent="0.25">
      <c r="A7607" s="867" t="s">
        <v>7760</v>
      </c>
      <c r="B7607" s="867" t="s">
        <v>3626</v>
      </c>
      <c r="C7607" s="867" t="s">
        <v>3031</v>
      </c>
      <c r="D7607" s="868" t="s">
        <v>8986</v>
      </c>
      <c r="E7607" s="870">
        <v>4200</v>
      </c>
      <c r="F7607" s="869" t="s">
        <v>12679</v>
      </c>
      <c r="G7607" s="868" t="s">
        <v>12678</v>
      </c>
      <c r="H7607" s="867" t="s">
        <v>7796</v>
      </c>
      <c r="I7607" s="867" t="s">
        <v>2745</v>
      </c>
      <c r="J7607" s="867" t="s">
        <v>7769</v>
      </c>
      <c r="K7607" s="866">
        <v>5</v>
      </c>
      <c r="L7607" s="866">
        <v>12</v>
      </c>
      <c r="M7607" s="865">
        <v>53729.141658923581</v>
      </c>
      <c r="N7607" s="866">
        <v>1</v>
      </c>
      <c r="O7607" s="866">
        <v>6</v>
      </c>
      <c r="P7607" s="865">
        <v>26082.9</v>
      </c>
    </row>
    <row r="7608" spans="1:16" ht="33.75" x14ac:dyDescent="0.25">
      <c r="A7608" s="867" t="s">
        <v>7760</v>
      </c>
      <c r="B7608" s="867" t="s">
        <v>3626</v>
      </c>
      <c r="C7608" s="867" t="s">
        <v>3031</v>
      </c>
      <c r="D7608" s="868" t="s">
        <v>7863</v>
      </c>
      <c r="E7608" s="870">
        <v>2500</v>
      </c>
      <c r="F7608" s="869" t="s">
        <v>12677</v>
      </c>
      <c r="G7608" s="868" t="s">
        <v>12676</v>
      </c>
      <c r="H7608" s="867" t="s">
        <v>7796</v>
      </c>
      <c r="I7608" s="867" t="s">
        <v>2725</v>
      </c>
      <c r="J7608" s="867" t="s">
        <v>7769</v>
      </c>
      <c r="K7608" s="866">
        <v>3</v>
      </c>
      <c r="L7608" s="866">
        <v>12</v>
      </c>
      <c r="M7608" s="865">
        <v>31981.631939835464</v>
      </c>
      <c r="N7608" s="866">
        <v>2</v>
      </c>
      <c r="O7608" s="866">
        <v>6</v>
      </c>
      <c r="P7608" s="865">
        <v>15882.9</v>
      </c>
    </row>
    <row r="7609" spans="1:16" ht="33.75" x14ac:dyDescent="0.25">
      <c r="A7609" s="867" t="s">
        <v>7760</v>
      </c>
      <c r="B7609" s="867" t="s">
        <v>3626</v>
      </c>
      <c r="C7609" s="867" t="s">
        <v>3031</v>
      </c>
      <c r="D7609" s="868" t="s">
        <v>8986</v>
      </c>
      <c r="E7609" s="870">
        <v>4200</v>
      </c>
      <c r="F7609" s="869" t="s">
        <v>12675</v>
      </c>
      <c r="G7609" s="868" t="s">
        <v>12674</v>
      </c>
      <c r="H7609" s="867" t="s">
        <v>7756</v>
      </c>
      <c r="I7609" s="867" t="s">
        <v>2892</v>
      </c>
      <c r="J7609" s="867" t="s">
        <v>7769</v>
      </c>
      <c r="K7609" s="866">
        <v>5</v>
      </c>
      <c r="L7609" s="866">
        <v>12</v>
      </c>
      <c r="M7609" s="865">
        <v>53729.141658923581</v>
      </c>
      <c r="N7609" s="866">
        <v>1</v>
      </c>
      <c r="O7609" s="866">
        <v>6</v>
      </c>
      <c r="P7609" s="865">
        <v>26082.9</v>
      </c>
    </row>
    <row r="7610" spans="1:16" ht="33.75" x14ac:dyDescent="0.25">
      <c r="A7610" s="867" t="s">
        <v>7760</v>
      </c>
      <c r="B7610" s="867" t="s">
        <v>3626</v>
      </c>
      <c r="C7610" s="867" t="s">
        <v>3031</v>
      </c>
      <c r="D7610" s="868" t="s">
        <v>8986</v>
      </c>
      <c r="E7610" s="870">
        <v>4200</v>
      </c>
      <c r="F7610" s="869" t="s">
        <v>12673</v>
      </c>
      <c r="G7610" s="868" t="s">
        <v>12672</v>
      </c>
      <c r="H7610" s="867" t="s">
        <v>7796</v>
      </c>
      <c r="I7610" s="867" t="s">
        <v>2756</v>
      </c>
      <c r="J7610" s="867" t="s">
        <v>7780</v>
      </c>
      <c r="K7610" s="866">
        <v>5</v>
      </c>
      <c r="L7610" s="866">
        <v>12</v>
      </c>
      <c r="M7610" s="865">
        <v>53729.141658923581</v>
      </c>
      <c r="N7610" s="866">
        <v>1</v>
      </c>
      <c r="O7610" s="866">
        <v>6</v>
      </c>
      <c r="P7610" s="865">
        <v>26082.9</v>
      </c>
    </row>
    <row r="7611" spans="1:16" ht="33.75" x14ac:dyDescent="0.25">
      <c r="A7611" s="867" t="s">
        <v>7760</v>
      </c>
      <c r="B7611" s="867" t="s">
        <v>3626</v>
      </c>
      <c r="C7611" s="867" t="s">
        <v>3031</v>
      </c>
      <c r="D7611" s="868" t="s">
        <v>8013</v>
      </c>
      <c r="E7611" s="870">
        <v>4200</v>
      </c>
      <c r="F7611" s="869" t="s">
        <v>12671</v>
      </c>
      <c r="G7611" s="868" t="s">
        <v>12670</v>
      </c>
      <c r="H7611" s="867"/>
      <c r="I7611" s="867"/>
      <c r="J7611" s="867"/>
      <c r="K7611" s="866">
        <v>3</v>
      </c>
      <c r="L7611" s="866">
        <v>12</v>
      </c>
      <c r="M7611" s="865">
        <v>53729.141658923581</v>
      </c>
      <c r="N7611" s="866">
        <v>2</v>
      </c>
      <c r="O7611" s="866">
        <v>6</v>
      </c>
      <c r="P7611" s="865">
        <v>26082.9</v>
      </c>
    </row>
    <row r="7612" spans="1:16" ht="33.75" x14ac:dyDescent="0.25">
      <c r="A7612" s="867" t="s">
        <v>7760</v>
      </c>
      <c r="B7612" s="867" t="s">
        <v>3626</v>
      </c>
      <c r="C7612" s="867" t="s">
        <v>3031</v>
      </c>
      <c r="D7612" s="868" t="s">
        <v>7930</v>
      </c>
      <c r="E7612" s="870">
        <v>4200</v>
      </c>
      <c r="F7612" s="869" t="s">
        <v>12669</v>
      </c>
      <c r="G7612" s="868" t="s">
        <v>12668</v>
      </c>
      <c r="H7612" s="867"/>
      <c r="I7612" s="867"/>
      <c r="J7612" s="867"/>
      <c r="K7612" s="866">
        <v>2</v>
      </c>
      <c r="L7612" s="866">
        <v>5</v>
      </c>
      <c r="M7612" s="865">
        <v>22387.142357884826</v>
      </c>
      <c r="N7612" s="866">
        <v>2</v>
      </c>
      <c r="O7612" s="866">
        <v>6</v>
      </c>
      <c r="P7612" s="865">
        <v>26082.9</v>
      </c>
    </row>
    <row r="7613" spans="1:16" ht="33.75" x14ac:dyDescent="0.25">
      <c r="A7613" s="867" t="s">
        <v>7760</v>
      </c>
      <c r="B7613" s="867" t="s">
        <v>3626</v>
      </c>
      <c r="C7613" s="867" t="s">
        <v>3031</v>
      </c>
      <c r="D7613" s="868" t="s">
        <v>7854</v>
      </c>
      <c r="E7613" s="870">
        <v>4200</v>
      </c>
      <c r="F7613" s="869" t="s">
        <v>12667</v>
      </c>
      <c r="G7613" s="868" t="s">
        <v>12666</v>
      </c>
      <c r="H7613" s="867" t="s">
        <v>7756</v>
      </c>
      <c r="I7613" s="867" t="s">
        <v>2676</v>
      </c>
      <c r="J7613" s="867" t="s">
        <v>7927</v>
      </c>
      <c r="K7613" s="866">
        <v>3</v>
      </c>
      <c r="L7613" s="866">
        <v>12</v>
      </c>
      <c r="M7613" s="865">
        <v>53729.141658923581</v>
      </c>
      <c r="N7613" s="866">
        <v>1</v>
      </c>
      <c r="O7613" s="866">
        <v>6</v>
      </c>
      <c r="P7613" s="865">
        <v>26082.9</v>
      </c>
    </row>
    <row r="7614" spans="1:16" ht="33.75" x14ac:dyDescent="0.25">
      <c r="A7614" s="867" t="s">
        <v>7760</v>
      </c>
      <c r="B7614" s="867" t="s">
        <v>3626</v>
      </c>
      <c r="C7614" s="867" t="s">
        <v>3031</v>
      </c>
      <c r="D7614" s="868" t="s">
        <v>7930</v>
      </c>
      <c r="E7614" s="870">
        <v>4200</v>
      </c>
      <c r="F7614" s="869" t="s">
        <v>12665</v>
      </c>
      <c r="G7614" s="868" t="s">
        <v>12664</v>
      </c>
      <c r="H7614" s="867" t="s">
        <v>7796</v>
      </c>
      <c r="I7614" s="867" t="s">
        <v>7822</v>
      </c>
      <c r="J7614" s="867" t="s">
        <v>7927</v>
      </c>
      <c r="K7614" s="866">
        <v>4</v>
      </c>
      <c r="L7614" s="866">
        <v>12</v>
      </c>
      <c r="M7614" s="865">
        <v>53729.141658923581</v>
      </c>
      <c r="N7614" s="866">
        <v>1</v>
      </c>
      <c r="O7614" s="866">
        <v>6</v>
      </c>
      <c r="P7614" s="865">
        <v>26082.9</v>
      </c>
    </row>
    <row r="7615" spans="1:16" ht="33.75" x14ac:dyDescent="0.25">
      <c r="A7615" s="867" t="s">
        <v>7760</v>
      </c>
      <c r="B7615" s="867" t="s">
        <v>3626</v>
      </c>
      <c r="C7615" s="867" t="s">
        <v>3031</v>
      </c>
      <c r="D7615" s="868" t="s">
        <v>7854</v>
      </c>
      <c r="E7615" s="870">
        <v>4200</v>
      </c>
      <c r="F7615" s="869" t="s">
        <v>12663</v>
      </c>
      <c r="G7615" s="868" t="s">
        <v>12662</v>
      </c>
      <c r="H7615" s="867" t="s">
        <v>7796</v>
      </c>
      <c r="I7615" s="867" t="s">
        <v>2676</v>
      </c>
      <c r="J7615" s="867" t="s">
        <v>7894</v>
      </c>
      <c r="K7615" s="866">
        <v>2</v>
      </c>
      <c r="L7615" s="866">
        <v>4</v>
      </c>
      <c r="M7615" s="865">
        <v>10660.543979945154</v>
      </c>
      <c r="N7615" s="866">
        <v>3</v>
      </c>
      <c r="O7615" s="866">
        <v>5</v>
      </c>
      <c r="P7615" s="865">
        <v>21735.75</v>
      </c>
    </row>
    <row r="7616" spans="1:16" ht="33.75" x14ac:dyDescent="0.25">
      <c r="A7616" s="867" t="s">
        <v>7760</v>
      </c>
      <c r="B7616" s="867" t="s">
        <v>3626</v>
      </c>
      <c r="C7616" s="867" t="s">
        <v>3031</v>
      </c>
      <c r="D7616" s="868" t="s">
        <v>7863</v>
      </c>
      <c r="E7616" s="870">
        <v>2500</v>
      </c>
      <c r="F7616" s="869" t="s">
        <v>12661</v>
      </c>
      <c r="G7616" s="868" t="s">
        <v>12660</v>
      </c>
      <c r="H7616" s="867"/>
      <c r="I7616" s="867"/>
      <c r="J7616" s="867"/>
      <c r="K7616" s="866">
        <v>5</v>
      </c>
      <c r="L7616" s="866">
        <v>12</v>
      </c>
      <c r="M7616" s="865">
        <v>31981.631939835464</v>
      </c>
      <c r="N7616" s="866">
        <v>0</v>
      </c>
      <c r="O7616" s="866">
        <v>0</v>
      </c>
      <c r="P7616" s="865">
        <v>0</v>
      </c>
    </row>
    <row r="7617" spans="1:16" ht="33.75" x14ac:dyDescent="0.25">
      <c r="A7617" s="867" t="s">
        <v>7760</v>
      </c>
      <c r="B7617" s="867" t="s">
        <v>3626</v>
      </c>
      <c r="C7617" s="867" t="s">
        <v>3031</v>
      </c>
      <c r="D7617" s="868" t="s">
        <v>7772</v>
      </c>
      <c r="E7617" s="870">
        <v>4200</v>
      </c>
      <c r="F7617" s="869" t="s">
        <v>12659</v>
      </c>
      <c r="G7617" s="868" t="s">
        <v>12658</v>
      </c>
      <c r="H7617" s="867" t="s">
        <v>7796</v>
      </c>
      <c r="I7617" s="867" t="s">
        <v>2745</v>
      </c>
      <c r="J7617" s="867" t="s">
        <v>7792</v>
      </c>
      <c r="K7617" s="866">
        <v>4</v>
      </c>
      <c r="L7617" s="866">
        <v>12</v>
      </c>
      <c r="M7617" s="865">
        <v>31981.631939835464</v>
      </c>
      <c r="N7617" s="866">
        <v>2</v>
      </c>
      <c r="O7617" s="866">
        <v>6</v>
      </c>
      <c r="P7617" s="865">
        <v>26082.9</v>
      </c>
    </row>
    <row r="7618" spans="1:16" ht="33.75" x14ac:dyDescent="0.25">
      <c r="A7618" s="867" t="s">
        <v>7760</v>
      </c>
      <c r="B7618" s="867" t="s">
        <v>3626</v>
      </c>
      <c r="C7618" s="867" t="s">
        <v>3031</v>
      </c>
      <c r="D7618" s="868" t="s">
        <v>7776</v>
      </c>
      <c r="E7618" s="870">
        <v>4200</v>
      </c>
      <c r="F7618" s="869" t="s">
        <v>12657</v>
      </c>
      <c r="G7618" s="868" t="s">
        <v>12656</v>
      </c>
      <c r="H7618" s="867" t="s">
        <v>7756</v>
      </c>
      <c r="I7618" s="867" t="s">
        <v>2892</v>
      </c>
      <c r="J7618" s="867" t="s">
        <v>7813</v>
      </c>
      <c r="K7618" s="866">
        <v>2</v>
      </c>
      <c r="L7618" s="866">
        <v>12</v>
      </c>
      <c r="M7618" s="865">
        <v>53729.141658923581</v>
      </c>
      <c r="N7618" s="866">
        <v>2</v>
      </c>
      <c r="O7618" s="866">
        <v>6</v>
      </c>
      <c r="P7618" s="865">
        <v>26082.9</v>
      </c>
    </row>
    <row r="7619" spans="1:16" ht="33.75" x14ac:dyDescent="0.25">
      <c r="A7619" s="867" t="s">
        <v>7760</v>
      </c>
      <c r="B7619" s="867" t="s">
        <v>3626</v>
      </c>
      <c r="C7619" s="867" t="s">
        <v>3031</v>
      </c>
      <c r="D7619" s="868" t="s">
        <v>8013</v>
      </c>
      <c r="E7619" s="870">
        <v>4200</v>
      </c>
      <c r="F7619" s="869" t="s">
        <v>12655</v>
      </c>
      <c r="G7619" s="868" t="s">
        <v>12654</v>
      </c>
      <c r="H7619" s="867" t="s">
        <v>7756</v>
      </c>
      <c r="I7619" s="867" t="s">
        <v>2676</v>
      </c>
      <c r="J7619" s="867" t="s">
        <v>7813</v>
      </c>
      <c r="K7619" s="866">
        <v>2</v>
      </c>
      <c r="L7619" s="866">
        <v>12</v>
      </c>
      <c r="M7619" s="865">
        <v>53729.141658923581</v>
      </c>
      <c r="N7619" s="866">
        <v>2</v>
      </c>
      <c r="O7619" s="866">
        <v>6</v>
      </c>
      <c r="P7619" s="865">
        <v>26082.9</v>
      </c>
    </row>
    <row r="7620" spans="1:16" ht="33.75" x14ac:dyDescent="0.25">
      <c r="A7620" s="867" t="s">
        <v>7760</v>
      </c>
      <c r="B7620" s="867" t="s">
        <v>3626</v>
      </c>
      <c r="C7620" s="867" t="s">
        <v>3031</v>
      </c>
      <c r="D7620" s="868" t="s">
        <v>7878</v>
      </c>
      <c r="E7620" s="870">
        <v>4200</v>
      </c>
      <c r="F7620" s="869" t="s">
        <v>12653</v>
      </c>
      <c r="G7620" s="868" t="s">
        <v>12652</v>
      </c>
      <c r="H7620" s="867"/>
      <c r="I7620" s="867"/>
      <c r="J7620" s="867"/>
      <c r="K7620" s="866">
        <v>2</v>
      </c>
      <c r="L7620" s="866">
        <v>12</v>
      </c>
      <c r="M7620" s="865">
        <v>53729.141658923581</v>
      </c>
      <c r="N7620" s="866">
        <v>1</v>
      </c>
      <c r="O7620" s="866">
        <v>6</v>
      </c>
      <c r="P7620" s="865">
        <v>26082.9</v>
      </c>
    </row>
    <row r="7621" spans="1:16" ht="33.75" x14ac:dyDescent="0.25">
      <c r="A7621" s="867" t="s">
        <v>7760</v>
      </c>
      <c r="B7621" s="867" t="s">
        <v>3626</v>
      </c>
      <c r="C7621" s="867" t="s">
        <v>3031</v>
      </c>
      <c r="D7621" s="868" t="s">
        <v>12649</v>
      </c>
      <c r="E7621" s="870">
        <v>9500</v>
      </c>
      <c r="F7621" s="869" t="s">
        <v>12651</v>
      </c>
      <c r="G7621" s="868" t="s">
        <v>12650</v>
      </c>
      <c r="H7621" s="867" t="s">
        <v>7756</v>
      </c>
      <c r="I7621" s="867" t="s">
        <v>2892</v>
      </c>
      <c r="J7621" s="867" t="s">
        <v>7788</v>
      </c>
      <c r="K7621" s="866">
        <v>1</v>
      </c>
      <c r="L7621" s="866">
        <v>1</v>
      </c>
      <c r="M7621" s="865">
        <v>10127.516780947897</v>
      </c>
      <c r="N7621" s="866">
        <v>1</v>
      </c>
      <c r="O7621" s="866">
        <v>6</v>
      </c>
      <c r="P7621" s="865">
        <v>57882.9</v>
      </c>
    </row>
    <row r="7622" spans="1:16" ht="33.75" x14ac:dyDescent="0.25">
      <c r="A7622" s="867" t="s">
        <v>7760</v>
      </c>
      <c r="B7622" s="867" t="s">
        <v>3626</v>
      </c>
      <c r="C7622" s="867" t="s">
        <v>3031</v>
      </c>
      <c r="D7622" s="868" t="s">
        <v>12649</v>
      </c>
      <c r="E7622" s="870">
        <v>9500</v>
      </c>
      <c r="F7622" s="869" t="s">
        <v>12648</v>
      </c>
      <c r="G7622" s="868" t="s">
        <v>12647</v>
      </c>
      <c r="H7622" s="867" t="s">
        <v>7756</v>
      </c>
      <c r="I7622" s="867" t="s">
        <v>2892</v>
      </c>
      <c r="J7622" s="867" t="s">
        <v>7800</v>
      </c>
      <c r="K7622" s="866">
        <v>2</v>
      </c>
      <c r="L7622" s="866">
        <v>12</v>
      </c>
      <c r="M7622" s="865">
        <v>121530.20137137476</v>
      </c>
      <c r="N7622" s="866">
        <v>1</v>
      </c>
      <c r="O7622" s="866">
        <v>6</v>
      </c>
      <c r="P7622" s="865">
        <v>57882.9</v>
      </c>
    </row>
    <row r="7623" spans="1:16" x14ac:dyDescent="0.25">
      <c r="A7623" s="1772" t="s">
        <v>2848</v>
      </c>
      <c r="B7623" s="1772"/>
      <c r="C7623" s="1772"/>
      <c r="D7623" s="1772"/>
      <c r="E7623" s="1772"/>
      <c r="F7623" s="1772" t="s">
        <v>378</v>
      </c>
      <c r="G7623" s="1772"/>
      <c r="H7623" s="1772"/>
      <c r="I7623" s="1772"/>
      <c r="J7623" s="1772"/>
      <c r="K7623" s="1771" t="s">
        <v>2847</v>
      </c>
      <c r="L7623" s="1771"/>
      <c r="M7623" s="1771"/>
      <c r="N7623" s="1771" t="s">
        <v>2846</v>
      </c>
      <c r="O7623" s="1771"/>
      <c r="P7623" s="1771"/>
    </row>
    <row r="7624" spans="1:16" ht="69.75" x14ac:dyDescent="0.25">
      <c r="A7624" s="1535" t="s">
        <v>2845</v>
      </c>
      <c r="B7624" s="1535" t="s">
        <v>5</v>
      </c>
      <c r="C7624" s="1535" t="s">
        <v>2844</v>
      </c>
      <c r="D7624" s="1535" t="s">
        <v>2843</v>
      </c>
      <c r="E7624" s="1536" t="s">
        <v>2842</v>
      </c>
      <c r="F7624" s="1537" t="s">
        <v>2841</v>
      </c>
      <c r="G7624" s="1540" t="s">
        <v>2840</v>
      </c>
      <c r="H7624" s="1535" t="s">
        <v>2839</v>
      </c>
      <c r="I7624" s="1535" t="s">
        <v>2838</v>
      </c>
      <c r="J7624" s="1535" t="s">
        <v>2837</v>
      </c>
      <c r="K7624" s="1538" t="s">
        <v>2836</v>
      </c>
      <c r="L7624" s="1538" t="s">
        <v>2835</v>
      </c>
      <c r="M7624" s="1539" t="s">
        <v>2834</v>
      </c>
      <c r="N7624" s="1538" t="s">
        <v>2836</v>
      </c>
      <c r="O7624" s="1538" t="s">
        <v>2835</v>
      </c>
      <c r="P7624" s="1539" t="s">
        <v>2834</v>
      </c>
    </row>
    <row r="7625" spans="1:16" ht="33.75" x14ac:dyDescent="0.25">
      <c r="A7625" s="867" t="s">
        <v>7760</v>
      </c>
      <c r="B7625" s="867" t="s">
        <v>3626</v>
      </c>
      <c r="C7625" s="867" t="s">
        <v>3031</v>
      </c>
      <c r="D7625" s="868" t="s">
        <v>11565</v>
      </c>
      <c r="E7625" s="870">
        <v>8000</v>
      </c>
      <c r="F7625" s="869" t="s">
        <v>12646</v>
      </c>
      <c r="G7625" s="868" t="s">
        <v>12645</v>
      </c>
      <c r="H7625" s="867" t="s">
        <v>7756</v>
      </c>
      <c r="I7625" s="867" t="s">
        <v>2892</v>
      </c>
      <c r="J7625" s="867" t="s">
        <v>7800</v>
      </c>
      <c r="K7625" s="866">
        <v>4</v>
      </c>
      <c r="L7625" s="866">
        <v>12</v>
      </c>
      <c r="M7625" s="865">
        <v>70359.590267638021</v>
      </c>
      <c r="N7625" s="866">
        <v>1</v>
      </c>
      <c r="O7625" s="866">
        <v>6</v>
      </c>
      <c r="P7625" s="865">
        <v>48882.9</v>
      </c>
    </row>
    <row r="7626" spans="1:16" ht="33.75" x14ac:dyDescent="0.25">
      <c r="A7626" s="867" t="s">
        <v>7760</v>
      </c>
      <c r="B7626" s="867" t="s">
        <v>3626</v>
      </c>
      <c r="C7626" s="867" t="s">
        <v>3031</v>
      </c>
      <c r="D7626" s="868" t="s">
        <v>11654</v>
      </c>
      <c r="E7626" s="870">
        <v>8000</v>
      </c>
      <c r="F7626" s="869" t="s">
        <v>12644</v>
      </c>
      <c r="G7626" s="868" t="s">
        <v>12643</v>
      </c>
      <c r="H7626" s="867" t="s">
        <v>7756</v>
      </c>
      <c r="I7626" s="867" t="s">
        <v>2892</v>
      </c>
      <c r="J7626" s="867" t="s">
        <v>7777</v>
      </c>
      <c r="K7626" s="866">
        <v>4</v>
      </c>
      <c r="L7626" s="866">
        <v>12</v>
      </c>
      <c r="M7626" s="865">
        <v>70359.590267638021</v>
      </c>
      <c r="N7626" s="866">
        <v>1</v>
      </c>
      <c r="O7626" s="866">
        <v>6</v>
      </c>
      <c r="P7626" s="865">
        <v>48882.9</v>
      </c>
    </row>
    <row r="7627" spans="1:16" ht="33.75" x14ac:dyDescent="0.25">
      <c r="A7627" s="867" t="s">
        <v>7760</v>
      </c>
      <c r="B7627" s="867" t="s">
        <v>3626</v>
      </c>
      <c r="C7627" s="867" t="s">
        <v>3031</v>
      </c>
      <c r="D7627" s="868" t="s">
        <v>12642</v>
      </c>
      <c r="E7627" s="870">
        <v>8000</v>
      </c>
      <c r="F7627" s="869" t="s">
        <v>12641</v>
      </c>
      <c r="G7627" s="868" t="s">
        <v>12640</v>
      </c>
      <c r="H7627" s="867" t="s">
        <v>7756</v>
      </c>
      <c r="I7627" s="867" t="s">
        <v>2745</v>
      </c>
      <c r="J7627" s="867" t="s">
        <v>7773</v>
      </c>
      <c r="K7627" s="866">
        <v>1</v>
      </c>
      <c r="L7627" s="866">
        <v>1</v>
      </c>
      <c r="M7627" s="865">
        <v>8528.4351839561241</v>
      </c>
      <c r="N7627" s="866">
        <v>1</v>
      </c>
      <c r="O7627" s="866">
        <v>6</v>
      </c>
      <c r="P7627" s="865">
        <v>48882.9</v>
      </c>
    </row>
    <row r="7628" spans="1:16" ht="33.75" x14ac:dyDescent="0.25">
      <c r="A7628" s="867" t="s">
        <v>7760</v>
      </c>
      <c r="B7628" s="867" t="s">
        <v>3626</v>
      </c>
      <c r="C7628" s="867" t="s">
        <v>3031</v>
      </c>
      <c r="D7628" s="868" t="s">
        <v>12639</v>
      </c>
      <c r="E7628" s="870">
        <v>8000</v>
      </c>
      <c r="F7628" s="869" t="s">
        <v>12638</v>
      </c>
      <c r="G7628" s="868" t="s">
        <v>12637</v>
      </c>
      <c r="H7628" s="867" t="s">
        <v>7817</v>
      </c>
      <c r="I7628" s="867" t="s">
        <v>12636</v>
      </c>
      <c r="J7628" s="867" t="s">
        <v>7777</v>
      </c>
      <c r="K7628" s="866">
        <v>3</v>
      </c>
      <c r="L7628" s="866">
        <v>12</v>
      </c>
      <c r="M7628" s="865">
        <v>70359.590267638021</v>
      </c>
      <c r="N7628" s="866">
        <v>1</v>
      </c>
      <c r="O7628" s="866">
        <v>6</v>
      </c>
      <c r="P7628" s="865">
        <v>48882.9</v>
      </c>
    </row>
    <row r="7629" spans="1:16" ht="33.75" x14ac:dyDescent="0.25">
      <c r="A7629" s="867" t="s">
        <v>7760</v>
      </c>
      <c r="B7629" s="867" t="s">
        <v>3626</v>
      </c>
      <c r="C7629" s="867" t="s">
        <v>3031</v>
      </c>
      <c r="D7629" s="868" t="s">
        <v>12635</v>
      </c>
      <c r="E7629" s="870">
        <v>8000</v>
      </c>
      <c r="F7629" s="869" t="s">
        <v>12634</v>
      </c>
      <c r="G7629" s="868" t="s">
        <v>12633</v>
      </c>
      <c r="H7629" s="867" t="s">
        <v>7756</v>
      </c>
      <c r="I7629" s="867" t="s">
        <v>4016</v>
      </c>
      <c r="J7629" s="867" t="s">
        <v>8199</v>
      </c>
      <c r="K7629" s="866">
        <v>3</v>
      </c>
      <c r="L7629" s="866">
        <v>12</v>
      </c>
      <c r="M7629" s="865">
        <v>70359.590267638021</v>
      </c>
      <c r="N7629" s="866">
        <v>1</v>
      </c>
      <c r="O7629" s="866">
        <v>6</v>
      </c>
      <c r="P7629" s="865">
        <v>48882.9</v>
      </c>
    </row>
    <row r="7630" spans="1:16" ht="33.75" x14ac:dyDescent="0.25">
      <c r="A7630" s="867" t="s">
        <v>7760</v>
      </c>
      <c r="B7630" s="867" t="s">
        <v>3626</v>
      </c>
      <c r="C7630" s="867" t="s">
        <v>3031</v>
      </c>
      <c r="D7630" s="868" t="s">
        <v>8361</v>
      </c>
      <c r="E7630" s="870">
        <v>5500</v>
      </c>
      <c r="F7630" s="869" t="s">
        <v>12632</v>
      </c>
      <c r="G7630" s="868" t="s">
        <v>12631</v>
      </c>
      <c r="H7630" s="867" t="s">
        <v>7756</v>
      </c>
      <c r="I7630" s="867" t="s">
        <v>2725</v>
      </c>
      <c r="J7630" s="867" t="s">
        <v>7836</v>
      </c>
      <c r="K7630" s="866">
        <v>4</v>
      </c>
      <c r="L7630" s="866">
        <v>12</v>
      </c>
      <c r="M7630" s="865">
        <v>53729.141658923581</v>
      </c>
      <c r="N7630" s="866">
        <v>1</v>
      </c>
      <c r="O7630" s="866">
        <v>6</v>
      </c>
      <c r="P7630" s="865">
        <v>33882.9</v>
      </c>
    </row>
    <row r="7631" spans="1:16" ht="33.75" x14ac:dyDescent="0.25">
      <c r="A7631" s="867" t="s">
        <v>7760</v>
      </c>
      <c r="B7631" s="867" t="s">
        <v>3626</v>
      </c>
      <c r="C7631" s="867" t="s">
        <v>3031</v>
      </c>
      <c r="D7631" s="868" t="s">
        <v>8361</v>
      </c>
      <c r="E7631" s="870">
        <v>5500</v>
      </c>
      <c r="F7631" s="869" t="s">
        <v>12630</v>
      </c>
      <c r="G7631" s="868" t="s">
        <v>12629</v>
      </c>
      <c r="H7631" s="867" t="s">
        <v>7756</v>
      </c>
      <c r="I7631" s="867" t="s">
        <v>8434</v>
      </c>
      <c r="J7631" s="867" t="s">
        <v>7792</v>
      </c>
      <c r="K7631" s="866">
        <v>3</v>
      </c>
      <c r="L7631" s="866">
        <v>12</v>
      </c>
      <c r="M7631" s="865">
        <v>53729.141658923581</v>
      </c>
      <c r="N7631" s="866">
        <v>1</v>
      </c>
      <c r="O7631" s="866">
        <v>6</v>
      </c>
      <c r="P7631" s="865">
        <v>33882.9</v>
      </c>
    </row>
    <row r="7632" spans="1:16" ht="33.75" x14ac:dyDescent="0.25">
      <c r="A7632" s="867" t="s">
        <v>7760</v>
      </c>
      <c r="B7632" s="867" t="s">
        <v>3626</v>
      </c>
      <c r="C7632" s="867" t="s">
        <v>3031</v>
      </c>
      <c r="D7632" s="868" t="s">
        <v>12572</v>
      </c>
      <c r="E7632" s="870">
        <v>3500</v>
      </c>
      <c r="F7632" s="869" t="s">
        <v>12628</v>
      </c>
      <c r="G7632" s="868" t="s">
        <v>12627</v>
      </c>
      <c r="H7632" s="867"/>
      <c r="I7632" s="867"/>
      <c r="J7632" s="867"/>
      <c r="K7632" s="866">
        <v>2</v>
      </c>
      <c r="L7632" s="866">
        <v>12</v>
      </c>
      <c r="M7632" s="865">
        <v>44774.284715769652</v>
      </c>
      <c r="N7632" s="866">
        <v>2</v>
      </c>
      <c r="O7632" s="866">
        <v>6</v>
      </c>
      <c r="P7632" s="865">
        <v>21882.9</v>
      </c>
    </row>
    <row r="7633" spans="1:16" ht="33.75" x14ac:dyDescent="0.25">
      <c r="A7633" s="867" t="s">
        <v>7760</v>
      </c>
      <c r="B7633" s="867" t="s">
        <v>3626</v>
      </c>
      <c r="C7633" s="867" t="s">
        <v>3031</v>
      </c>
      <c r="D7633" s="868" t="s">
        <v>10414</v>
      </c>
      <c r="E7633" s="870">
        <v>5500</v>
      </c>
      <c r="F7633" s="869" t="s">
        <v>12626</v>
      </c>
      <c r="G7633" s="868" t="s">
        <v>12625</v>
      </c>
      <c r="H7633" s="867" t="s">
        <v>7756</v>
      </c>
      <c r="I7633" s="867" t="s">
        <v>5493</v>
      </c>
      <c r="J7633" s="867" t="s">
        <v>7800</v>
      </c>
      <c r="K7633" s="866">
        <v>3</v>
      </c>
      <c r="L7633" s="866">
        <v>12</v>
      </c>
      <c r="M7633" s="865">
        <v>70359.590267638021</v>
      </c>
      <c r="N7633" s="866">
        <v>2</v>
      </c>
      <c r="O7633" s="866">
        <v>6</v>
      </c>
      <c r="P7633" s="865">
        <v>33882.9</v>
      </c>
    </row>
    <row r="7634" spans="1:16" ht="33.75" x14ac:dyDescent="0.25">
      <c r="A7634" s="867" t="s">
        <v>7760</v>
      </c>
      <c r="B7634" s="867" t="s">
        <v>3626</v>
      </c>
      <c r="C7634" s="867" t="s">
        <v>3031</v>
      </c>
      <c r="D7634" s="868" t="s">
        <v>8777</v>
      </c>
      <c r="E7634" s="870">
        <v>11000</v>
      </c>
      <c r="F7634" s="869" t="s">
        <v>12624</v>
      </c>
      <c r="G7634" s="868" t="s">
        <v>12623</v>
      </c>
      <c r="H7634" s="867" t="s">
        <v>7817</v>
      </c>
      <c r="I7634" s="867" t="s">
        <v>12622</v>
      </c>
      <c r="J7634" s="867" t="s">
        <v>7809</v>
      </c>
      <c r="K7634" s="866">
        <v>2</v>
      </c>
      <c r="L7634" s="866">
        <v>8</v>
      </c>
      <c r="M7634" s="865">
        <v>93812.787023517361</v>
      </c>
      <c r="N7634" s="866">
        <v>1</v>
      </c>
      <c r="O7634" s="866">
        <v>6</v>
      </c>
      <c r="P7634" s="865">
        <v>66882.899999999994</v>
      </c>
    </row>
    <row r="7635" spans="1:16" ht="33.75" x14ac:dyDescent="0.25">
      <c r="A7635" s="867" t="s">
        <v>7760</v>
      </c>
      <c r="B7635" s="867" t="s">
        <v>3626</v>
      </c>
      <c r="C7635" s="867" t="s">
        <v>3031</v>
      </c>
      <c r="D7635" s="868" t="s">
        <v>1876</v>
      </c>
      <c r="E7635" s="870">
        <v>2200</v>
      </c>
      <c r="F7635" s="869" t="s">
        <v>12621</v>
      </c>
      <c r="G7635" s="868" t="s">
        <v>12620</v>
      </c>
      <c r="H7635" s="867"/>
      <c r="I7635" s="867"/>
      <c r="J7635" s="867"/>
      <c r="K7635" s="866">
        <v>2</v>
      </c>
      <c r="L7635" s="866">
        <v>12</v>
      </c>
      <c r="M7635" s="865">
        <v>28143.836107055209</v>
      </c>
      <c r="N7635" s="866">
        <v>1</v>
      </c>
      <c r="O7635" s="866">
        <v>6</v>
      </c>
      <c r="P7635" s="865">
        <v>14082.9</v>
      </c>
    </row>
    <row r="7636" spans="1:16" ht="33.75" x14ac:dyDescent="0.25">
      <c r="A7636" s="867" t="s">
        <v>7760</v>
      </c>
      <c r="B7636" s="867" t="s">
        <v>3626</v>
      </c>
      <c r="C7636" s="867" t="s">
        <v>3031</v>
      </c>
      <c r="D7636" s="868" t="s">
        <v>7804</v>
      </c>
      <c r="E7636" s="870">
        <v>5500</v>
      </c>
      <c r="F7636" s="869" t="s">
        <v>12619</v>
      </c>
      <c r="G7636" s="868" t="s">
        <v>12618</v>
      </c>
      <c r="H7636" s="867" t="s">
        <v>7756</v>
      </c>
      <c r="I7636" s="867" t="s">
        <v>2737</v>
      </c>
      <c r="J7636" s="867" t="s">
        <v>7788</v>
      </c>
      <c r="K7636" s="866">
        <v>3</v>
      </c>
      <c r="L7636" s="866">
        <v>7</v>
      </c>
      <c r="M7636" s="865">
        <v>41043.094322788849</v>
      </c>
      <c r="N7636" s="866">
        <v>0</v>
      </c>
      <c r="O7636" s="866">
        <v>0</v>
      </c>
      <c r="P7636" s="865">
        <v>0</v>
      </c>
    </row>
    <row r="7637" spans="1:16" ht="33.75" x14ac:dyDescent="0.25">
      <c r="A7637" s="867" t="s">
        <v>7760</v>
      </c>
      <c r="B7637" s="867" t="s">
        <v>3626</v>
      </c>
      <c r="C7637" s="867" t="s">
        <v>3031</v>
      </c>
      <c r="D7637" s="868" t="s">
        <v>7799</v>
      </c>
      <c r="E7637" s="870">
        <v>5500</v>
      </c>
      <c r="F7637" s="869" t="s">
        <v>12617</v>
      </c>
      <c r="G7637" s="868" t="s">
        <v>12616</v>
      </c>
      <c r="H7637" s="867" t="s">
        <v>7796</v>
      </c>
      <c r="I7637" s="867" t="s">
        <v>3252</v>
      </c>
      <c r="J7637" s="867" t="s">
        <v>9058</v>
      </c>
      <c r="K7637" s="866">
        <v>2</v>
      </c>
      <c r="L7637" s="866">
        <v>12</v>
      </c>
      <c r="M7637" s="865">
        <v>19188.979163901276</v>
      </c>
      <c r="N7637" s="866">
        <v>3</v>
      </c>
      <c r="O7637" s="866">
        <v>6</v>
      </c>
      <c r="P7637" s="865">
        <v>33882.9</v>
      </c>
    </row>
    <row r="7638" spans="1:16" ht="33.75" x14ac:dyDescent="0.25">
      <c r="A7638" s="867" t="s">
        <v>7760</v>
      </c>
      <c r="B7638" s="867" t="s">
        <v>3626</v>
      </c>
      <c r="C7638" s="867" t="s">
        <v>3031</v>
      </c>
      <c r="D7638" s="868" t="s">
        <v>8165</v>
      </c>
      <c r="E7638" s="870">
        <v>2200</v>
      </c>
      <c r="F7638" s="869" t="s">
        <v>12615</v>
      </c>
      <c r="G7638" s="868" t="s">
        <v>12614</v>
      </c>
      <c r="H7638" s="867"/>
      <c r="I7638" s="867"/>
      <c r="J7638" s="867"/>
      <c r="K7638" s="866">
        <v>2</v>
      </c>
      <c r="L7638" s="866">
        <v>12</v>
      </c>
      <c r="M7638" s="865">
        <v>28143.836107055209</v>
      </c>
      <c r="N7638" s="866">
        <v>2</v>
      </c>
      <c r="O7638" s="866">
        <v>6</v>
      </c>
      <c r="P7638" s="865">
        <v>14082.9</v>
      </c>
    </row>
    <row r="7639" spans="1:16" ht="33.75" x14ac:dyDescent="0.25">
      <c r="A7639" s="867" t="s">
        <v>7760</v>
      </c>
      <c r="B7639" s="867" t="s">
        <v>3626</v>
      </c>
      <c r="C7639" s="867" t="s">
        <v>3031</v>
      </c>
      <c r="D7639" s="868" t="s">
        <v>8165</v>
      </c>
      <c r="E7639" s="870">
        <v>2200</v>
      </c>
      <c r="F7639" s="869" t="s">
        <v>12613</v>
      </c>
      <c r="G7639" s="868" t="s">
        <v>12612</v>
      </c>
      <c r="H7639" s="867" t="s">
        <v>7796</v>
      </c>
      <c r="I7639" s="867" t="s">
        <v>5168</v>
      </c>
      <c r="J7639" s="867" t="s">
        <v>8054</v>
      </c>
      <c r="K7639" s="866">
        <v>2</v>
      </c>
      <c r="L7639" s="866">
        <v>12</v>
      </c>
      <c r="M7639" s="865">
        <v>28143.836107055209</v>
      </c>
      <c r="N7639" s="866">
        <v>2</v>
      </c>
      <c r="O7639" s="866">
        <v>6</v>
      </c>
      <c r="P7639" s="865">
        <v>14082.9</v>
      </c>
    </row>
    <row r="7640" spans="1:16" ht="33.75" x14ac:dyDescent="0.25">
      <c r="A7640" s="867" t="s">
        <v>7760</v>
      </c>
      <c r="B7640" s="867" t="s">
        <v>3626</v>
      </c>
      <c r="C7640" s="867" t="s">
        <v>3031</v>
      </c>
      <c r="D7640" s="868" t="s">
        <v>8165</v>
      </c>
      <c r="E7640" s="870">
        <v>2200</v>
      </c>
      <c r="F7640" s="869" t="s">
        <v>12611</v>
      </c>
      <c r="G7640" s="868" t="s">
        <v>12610</v>
      </c>
      <c r="H7640" s="867" t="s">
        <v>2751</v>
      </c>
      <c r="I7640" s="867" t="s">
        <v>2676</v>
      </c>
      <c r="J7640" s="867" t="s">
        <v>12609</v>
      </c>
      <c r="K7640" s="866">
        <v>2</v>
      </c>
      <c r="L7640" s="866">
        <v>12</v>
      </c>
      <c r="M7640" s="865">
        <v>28143.836107055209</v>
      </c>
      <c r="N7640" s="866">
        <v>2</v>
      </c>
      <c r="O7640" s="866">
        <v>6</v>
      </c>
      <c r="P7640" s="865">
        <v>14082.9</v>
      </c>
    </row>
    <row r="7641" spans="1:16" ht="33.75" x14ac:dyDescent="0.25">
      <c r="A7641" s="867" t="s">
        <v>7760</v>
      </c>
      <c r="B7641" s="867" t="s">
        <v>3626</v>
      </c>
      <c r="C7641" s="867" t="s">
        <v>3031</v>
      </c>
      <c r="D7641" s="868" t="s">
        <v>8165</v>
      </c>
      <c r="E7641" s="870">
        <v>2200</v>
      </c>
      <c r="F7641" s="869" t="s">
        <v>12608</v>
      </c>
      <c r="G7641" s="868" t="s">
        <v>12607</v>
      </c>
      <c r="H7641" s="867"/>
      <c r="I7641" s="867"/>
      <c r="J7641" s="867"/>
      <c r="K7641" s="866">
        <v>2</v>
      </c>
      <c r="L7641" s="866">
        <v>12</v>
      </c>
      <c r="M7641" s="865">
        <v>28143.836107055209</v>
      </c>
      <c r="N7641" s="866">
        <v>2</v>
      </c>
      <c r="O7641" s="866">
        <v>6</v>
      </c>
      <c r="P7641" s="865">
        <v>14082.9</v>
      </c>
    </row>
    <row r="7642" spans="1:16" ht="33.75" x14ac:dyDescent="0.25">
      <c r="A7642" s="867" t="s">
        <v>7760</v>
      </c>
      <c r="B7642" s="867" t="s">
        <v>3626</v>
      </c>
      <c r="C7642" s="867" t="s">
        <v>3031</v>
      </c>
      <c r="D7642" s="868" t="s">
        <v>8165</v>
      </c>
      <c r="E7642" s="870">
        <v>2200</v>
      </c>
      <c r="F7642" s="869" t="s">
        <v>12606</v>
      </c>
      <c r="G7642" s="868" t="s">
        <v>12605</v>
      </c>
      <c r="H7642" s="867" t="s">
        <v>2751</v>
      </c>
      <c r="I7642" s="867" t="s">
        <v>2676</v>
      </c>
      <c r="J7642" s="867" t="s">
        <v>12604</v>
      </c>
      <c r="K7642" s="866">
        <v>2</v>
      </c>
      <c r="L7642" s="866">
        <v>12</v>
      </c>
      <c r="M7642" s="865">
        <v>28143.836107055209</v>
      </c>
      <c r="N7642" s="866">
        <v>2</v>
      </c>
      <c r="O7642" s="866">
        <v>6</v>
      </c>
      <c r="P7642" s="865">
        <v>14082.9</v>
      </c>
    </row>
    <row r="7643" spans="1:16" ht="33.75" x14ac:dyDescent="0.25">
      <c r="A7643" s="867" t="s">
        <v>7760</v>
      </c>
      <c r="B7643" s="867" t="s">
        <v>3626</v>
      </c>
      <c r="C7643" s="867" t="s">
        <v>3031</v>
      </c>
      <c r="D7643" s="868" t="s">
        <v>8165</v>
      </c>
      <c r="E7643" s="870">
        <v>2200</v>
      </c>
      <c r="F7643" s="869" t="s">
        <v>12603</v>
      </c>
      <c r="G7643" s="868" t="s">
        <v>12602</v>
      </c>
      <c r="H7643" s="867"/>
      <c r="I7643" s="867"/>
      <c r="J7643" s="867"/>
      <c r="K7643" s="866">
        <v>2</v>
      </c>
      <c r="L7643" s="866">
        <v>12</v>
      </c>
      <c r="M7643" s="865">
        <v>28143.836107055209</v>
      </c>
      <c r="N7643" s="866">
        <v>2</v>
      </c>
      <c r="O7643" s="866">
        <v>6</v>
      </c>
      <c r="P7643" s="865">
        <v>14082.9</v>
      </c>
    </row>
    <row r="7644" spans="1:16" ht="33.75" x14ac:dyDescent="0.25">
      <c r="A7644" s="867" t="s">
        <v>7760</v>
      </c>
      <c r="B7644" s="867" t="s">
        <v>3626</v>
      </c>
      <c r="C7644" s="867" t="s">
        <v>3031</v>
      </c>
      <c r="D7644" s="868" t="s">
        <v>8165</v>
      </c>
      <c r="E7644" s="870">
        <v>2200</v>
      </c>
      <c r="F7644" s="869" t="s">
        <v>12601</v>
      </c>
      <c r="G7644" s="868" t="s">
        <v>12600</v>
      </c>
      <c r="H7644" s="867" t="s">
        <v>7796</v>
      </c>
      <c r="I7644" s="867" t="s">
        <v>2685</v>
      </c>
      <c r="J7644" s="867" t="s">
        <v>11993</v>
      </c>
      <c r="K7644" s="866">
        <v>2</v>
      </c>
      <c r="L7644" s="866">
        <v>12</v>
      </c>
      <c r="M7644" s="865">
        <v>28143.836107055209</v>
      </c>
      <c r="N7644" s="866">
        <v>2</v>
      </c>
      <c r="O7644" s="866">
        <v>6</v>
      </c>
      <c r="P7644" s="865">
        <v>14082.9</v>
      </c>
    </row>
    <row r="7645" spans="1:16" ht="33.75" x14ac:dyDescent="0.25">
      <c r="A7645" s="867" t="s">
        <v>7760</v>
      </c>
      <c r="B7645" s="867" t="s">
        <v>3626</v>
      </c>
      <c r="C7645" s="867" t="s">
        <v>3031</v>
      </c>
      <c r="D7645" s="868" t="s">
        <v>7907</v>
      </c>
      <c r="E7645" s="870">
        <v>2200</v>
      </c>
      <c r="F7645" s="869" t="s">
        <v>12599</v>
      </c>
      <c r="G7645" s="868" t="s">
        <v>12598</v>
      </c>
      <c r="H7645" s="867" t="s">
        <v>2751</v>
      </c>
      <c r="I7645" s="867" t="s">
        <v>2741</v>
      </c>
      <c r="J7645" s="867" t="s">
        <v>11139</v>
      </c>
      <c r="K7645" s="866">
        <v>2</v>
      </c>
      <c r="L7645" s="866">
        <v>12</v>
      </c>
      <c r="M7645" s="865">
        <v>28143.836107055209</v>
      </c>
      <c r="N7645" s="866">
        <v>2</v>
      </c>
      <c r="O7645" s="866">
        <v>6</v>
      </c>
      <c r="P7645" s="865">
        <v>14082.9</v>
      </c>
    </row>
    <row r="7646" spans="1:16" ht="33.75" x14ac:dyDescent="0.25">
      <c r="A7646" s="867" t="s">
        <v>7760</v>
      </c>
      <c r="B7646" s="867" t="s">
        <v>3626</v>
      </c>
      <c r="C7646" s="867" t="s">
        <v>3031</v>
      </c>
      <c r="D7646" s="868" t="s">
        <v>11613</v>
      </c>
      <c r="E7646" s="870">
        <v>2500</v>
      </c>
      <c r="F7646" s="869" t="s">
        <v>12597</v>
      </c>
      <c r="G7646" s="868" t="s">
        <v>12596</v>
      </c>
      <c r="H7646" s="867"/>
      <c r="I7646" s="867"/>
      <c r="J7646" s="867"/>
      <c r="K7646" s="866">
        <v>2</v>
      </c>
      <c r="L7646" s="866">
        <v>12</v>
      </c>
      <c r="M7646" s="865">
        <v>31981.631939835464</v>
      </c>
      <c r="N7646" s="866">
        <v>2</v>
      </c>
      <c r="O7646" s="866">
        <v>6</v>
      </c>
      <c r="P7646" s="865">
        <v>15882.9</v>
      </c>
    </row>
    <row r="7647" spans="1:16" ht="33.75" x14ac:dyDescent="0.25">
      <c r="A7647" s="867" t="s">
        <v>7760</v>
      </c>
      <c r="B7647" s="867" t="s">
        <v>3626</v>
      </c>
      <c r="C7647" s="867" t="s">
        <v>3031</v>
      </c>
      <c r="D7647" s="868" t="s">
        <v>8165</v>
      </c>
      <c r="E7647" s="870">
        <v>2200</v>
      </c>
      <c r="F7647" s="869" t="s">
        <v>12595</v>
      </c>
      <c r="G7647" s="868" t="s">
        <v>12594</v>
      </c>
      <c r="H7647" s="867"/>
      <c r="I7647" s="867"/>
      <c r="J7647" s="867"/>
      <c r="K7647" s="866">
        <v>2</v>
      </c>
      <c r="L7647" s="866">
        <v>12</v>
      </c>
      <c r="M7647" s="865">
        <v>28143.836107055209</v>
      </c>
      <c r="N7647" s="866">
        <v>2</v>
      </c>
      <c r="O7647" s="866">
        <v>6</v>
      </c>
      <c r="P7647" s="865">
        <v>14082.9</v>
      </c>
    </row>
    <row r="7648" spans="1:16" ht="33.75" x14ac:dyDescent="0.25">
      <c r="A7648" s="867" t="s">
        <v>7760</v>
      </c>
      <c r="B7648" s="867" t="s">
        <v>3626</v>
      </c>
      <c r="C7648" s="867" t="s">
        <v>3031</v>
      </c>
      <c r="D7648" s="868" t="s">
        <v>8165</v>
      </c>
      <c r="E7648" s="870">
        <v>2200</v>
      </c>
      <c r="F7648" s="869" t="s">
        <v>12593</v>
      </c>
      <c r="G7648" s="868" t="s">
        <v>12592</v>
      </c>
      <c r="H7648" s="867"/>
      <c r="I7648" s="867"/>
      <c r="J7648" s="867"/>
      <c r="K7648" s="866">
        <v>2</v>
      </c>
      <c r="L7648" s="866">
        <v>12</v>
      </c>
      <c r="M7648" s="865">
        <v>28143.836107055209</v>
      </c>
      <c r="N7648" s="866">
        <v>2</v>
      </c>
      <c r="O7648" s="866">
        <v>6</v>
      </c>
      <c r="P7648" s="865">
        <v>14082.9</v>
      </c>
    </row>
    <row r="7649" spans="1:16" ht="33.75" x14ac:dyDescent="0.25">
      <c r="A7649" s="867" t="s">
        <v>7760</v>
      </c>
      <c r="B7649" s="867" t="s">
        <v>3626</v>
      </c>
      <c r="C7649" s="867" t="s">
        <v>3031</v>
      </c>
      <c r="D7649" s="868" t="s">
        <v>8165</v>
      </c>
      <c r="E7649" s="870">
        <v>2200</v>
      </c>
      <c r="F7649" s="869" t="s">
        <v>12591</v>
      </c>
      <c r="G7649" s="868" t="s">
        <v>12590</v>
      </c>
      <c r="H7649" s="867"/>
      <c r="I7649" s="867"/>
      <c r="J7649" s="867"/>
      <c r="K7649" s="866">
        <v>2</v>
      </c>
      <c r="L7649" s="866">
        <v>12</v>
      </c>
      <c r="M7649" s="865">
        <v>28143.836107055209</v>
      </c>
      <c r="N7649" s="866">
        <v>2</v>
      </c>
      <c r="O7649" s="866">
        <v>6</v>
      </c>
      <c r="P7649" s="865">
        <v>14082.9</v>
      </c>
    </row>
    <row r="7650" spans="1:16" ht="33.75" x14ac:dyDescent="0.25">
      <c r="A7650" s="867" t="s">
        <v>7760</v>
      </c>
      <c r="B7650" s="867" t="s">
        <v>3626</v>
      </c>
      <c r="C7650" s="867" t="s">
        <v>3031</v>
      </c>
      <c r="D7650" s="868" t="s">
        <v>8165</v>
      </c>
      <c r="E7650" s="870">
        <v>2200</v>
      </c>
      <c r="F7650" s="869" t="s">
        <v>12589</v>
      </c>
      <c r="G7650" s="868" t="s">
        <v>12588</v>
      </c>
      <c r="H7650" s="867" t="s">
        <v>2751</v>
      </c>
      <c r="I7650" s="867" t="s">
        <v>2676</v>
      </c>
      <c r="J7650" s="867" t="s">
        <v>8894</v>
      </c>
      <c r="K7650" s="866">
        <v>2</v>
      </c>
      <c r="L7650" s="866">
        <v>12</v>
      </c>
      <c r="M7650" s="865">
        <v>28143.836107055209</v>
      </c>
      <c r="N7650" s="866">
        <v>2</v>
      </c>
      <c r="O7650" s="866">
        <v>6</v>
      </c>
      <c r="P7650" s="865">
        <v>14082.9</v>
      </c>
    </row>
    <row r="7651" spans="1:16" ht="33.75" x14ac:dyDescent="0.25">
      <c r="A7651" s="867" t="s">
        <v>7760</v>
      </c>
      <c r="B7651" s="867" t="s">
        <v>3626</v>
      </c>
      <c r="C7651" s="867" t="s">
        <v>3031</v>
      </c>
      <c r="D7651" s="868" t="s">
        <v>12587</v>
      </c>
      <c r="E7651" s="870">
        <v>1500</v>
      </c>
      <c r="F7651" s="869" t="s">
        <v>12586</v>
      </c>
      <c r="G7651" s="868" t="s">
        <v>12585</v>
      </c>
      <c r="H7651" s="867" t="s">
        <v>2751</v>
      </c>
      <c r="I7651" s="867" t="s">
        <v>2741</v>
      </c>
      <c r="J7651" s="867" t="s">
        <v>11492</v>
      </c>
      <c r="K7651" s="866">
        <v>2</v>
      </c>
      <c r="L7651" s="866">
        <v>5</v>
      </c>
      <c r="M7651" s="865">
        <v>7995.4079849588661</v>
      </c>
      <c r="N7651" s="866">
        <v>0</v>
      </c>
      <c r="O7651" s="866">
        <v>0</v>
      </c>
      <c r="P7651" s="865">
        <v>0</v>
      </c>
    </row>
    <row r="7652" spans="1:16" ht="33.75" x14ac:dyDescent="0.25">
      <c r="A7652" s="867" t="s">
        <v>7760</v>
      </c>
      <c r="B7652" s="867" t="s">
        <v>3626</v>
      </c>
      <c r="C7652" s="867" t="s">
        <v>3031</v>
      </c>
      <c r="D7652" s="868" t="s">
        <v>8165</v>
      </c>
      <c r="E7652" s="870">
        <v>2200</v>
      </c>
      <c r="F7652" s="869" t="s">
        <v>12584</v>
      </c>
      <c r="G7652" s="868" t="s">
        <v>12583</v>
      </c>
      <c r="H7652" s="867"/>
      <c r="I7652" s="867"/>
      <c r="J7652" s="867"/>
      <c r="K7652" s="866">
        <v>2</v>
      </c>
      <c r="L7652" s="866">
        <v>12</v>
      </c>
      <c r="M7652" s="865">
        <v>28143.836107055209</v>
      </c>
      <c r="N7652" s="866">
        <v>2</v>
      </c>
      <c r="O7652" s="866">
        <v>6</v>
      </c>
      <c r="P7652" s="865">
        <v>14082.9</v>
      </c>
    </row>
    <row r="7653" spans="1:16" ht="33.75" x14ac:dyDescent="0.25">
      <c r="A7653" s="867" t="s">
        <v>7760</v>
      </c>
      <c r="B7653" s="867" t="s">
        <v>3626</v>
      </c>
      <c r="C7653" s="867" t="s">
        <v>3031</v>
      </c>
      <c r="D7653" s="868" t="s">
        <v>8165</v>
      </c>
      <c r="E7653" s="870">
        <v>2200</v>
      </c>
      <c r="F7653" s="869" t="s">
        <v>12582</v>
      </c>
      <c r="G7653" s="868" t="s">
        <v>12581</v>
      </c>
      <c r="H7653" s="867" t="s">
        <v>2751</v>
      </c>
      <c r="I7653" s="867" t="s">
        <v>2741</v>
      </c>
      <c r="J7653" s="867" t="s">
        <v>11492</v>
      </c>
      <c r="K7653" s="866">
        <v>2</v>
      </c>
      <c r="L7653" s="866">
        <v>12</v>
      </c>
      <c r="M7653" s="865">
        <v>28143.836107055209</v>
      </c>
      <c r="N7653" s="866">
        <v>2</v>
      </c>
      <c r="O7653" s="866">
        <v>6</v>
      </c>
      <c r="P7653" s="865">
        <v>14082.9</v>
      </c>
    </row>
    <row r="7654" spans="1:16" ht="33.75" x14ac:dyDescent="0.25">
      <c r="A7654" s="867" t="s">
        <v>7760</v>
      </c>
      <c r="B7654" s="867" t="s">
        <v>3626</v>
      </c>
      <c r="C7654" s="867" t="s">
        <v>3031</v>
      </c>
      <c r="D7654" s="868" t="s">
        <v>8165</v>
      </c>
      <c r="E7654" s="870">
        <v>2200</v>
      </c>
      <c r="F7654" s="869" t="s">
        <v>12580</v>
      </c>
      <c r="G7654" s="868" t="s">
        <v>12579</v>
      </c>
      <c r="H7654" s="867" t="s">
        <v>2751</v>
      </c>
      <c r="I7654" s="867" t="s">
        <v>2676</v>
      </c>
      <c r="J7654" s="867" t="s">
        <v>8894</v>
      </c>
      <c r="K7654" s="866">
        <v>2</v>
      </c>
      <c r="L7654" s="866">
        <v>12</v>
      </c>
      <c r="M7654" s="865">
        <v>28143.836107055209</v>
      </c>
      <c r="N7654" s="866">
        <v>2</v>
      </c>
      <c r="O7654" s="866">
        <v>6</v>
      </c>
      <c r="P7654" s="865">
        <v>14082.9</v>
      </c>
    </row>
    <row r="7655" spans="1:16" ht="33.75" x14ac:dyDescent="0.25">
      <c r="A7655" s="867" t="s">
        <v>7760</v>
      </c>
      <c r="B7655" s="867" t="s">
        <v>3626</v>
      </c>
      <c r="C7655" s="867" t="s">
        <v>3031</v>
      </c>
      <c r="D7655" s="868" t="s">
        <v>7776</v>
      </c>
      <c r="E7655" s="870">
        <v>4200</v>
      </c>
      <c r="F7655" s="869" t="s">
        <v>12578</v>
      </c>
      <c r="G7655" s="868" t="s">
        <v>12577</v>
      </c>
      <c r="H7655" s="867" t="s">
        <v>7796</v>
      </c>
      <c r="I7655" s="867" t="s">
        <v>2722</v>
      </c>
      <c r="J7655" s="867" t="s">
        <v>7805</v>
      </c>
      <c r="K7655" s="866">
        <v>3</v>
      </c>
      <c r="L7655" s="866">
        <v>12</v>
      </c>
      <c r="M7655" s="865">
        <v>53729.141658923581</v>
      </c>
      <c r="N7655" s="866">
        <v>2</v>
      </c>
      <c r="O7655" s="866">
        <v>6</v>
      </c>
      <c r="P7655" s="865">
        <v>26082.9</v>
      </c>
    </row>
    <row r="7656" spans="1:16" ht="33.75" x14ac:dyDescent="0.25">
      <c r="A7656" s="867" t="s">
        <v>7760</v>
      </c>
      <c r="B7656" s="867" t="s">
        <v>3626</v>
      </c>
      <c r="C7656" s="867" t="s">
        <v>3031</v>
      </c>
      <c r="D7656" s="868" t="s">
        <v>12576</v>
      </c>
      <c r="E7656" s="870">
        <v>3000</v>
      </c>
      <c r="F7656" s="869" t="s">
        <v>12575</v>
      </c>
      <c r="G7656" s="868" t="s">
        <v>12574</v>
      </c>
      <c r="H7656" s="867" t="s">
        <v>7756</v>
      </c>
      <c r="I7656" s="867" t="s">
        <v>12573</v>
      </c>
      <c r="J7656" s="867" t="s">
        <v>11495</v>
      </c>
      <c r="K7656" s="866">
        <v>2</v>
      </c>
      <c r="L7656" s="866">
        <v>12</v>
      </c>
      <c r="M7656" s="865">
        <v>38377.958327802553</v>
      </c>
      <c r="N7656" s="866">
        <v>2</v>
      </c>
      <c r="O7656" s="866">
        <v>3</v>
      </c>
      <c r="P7656" s="865">
        <v>9441.4500000000007</v>
      </c>
    </row>
    <row r="7657" spans="1:16" ht="33.75" x14ac:dyDescent="0.25">
      <c r="A7657" s="867" t="s">
        <v>7760</v>
      </c>
      <c r="B7657" s="867" t="s">
        <v>3626</v>
      </c>
      <c r="C7657" s="867" t="s">
        <v>3031</v>
      </c>
      <c r="D7657" s="868" t="s">
        <v>12572</v>
      </c>
      <c r="E7657" s="870">
        <v>3500</v>
      </c>
      <c r="F7657" s="869" t="s">
        <v>12571</v>
      </c>
      <c r="G7657" s="868" t="s">
        <v>12570</v>
      </c>
      <c r="H7657" s="867"/>
      <c r="I7657" s="867"/>
      <c r="J7657" s="867"/>
      <c r="K7657" s="866">
        <v>2</v>
      </c>
      <c r="L7657" s="866">
        <v>12</v>
      </c>
      <c r="M7657" s="865">
        <v>44774.284715769652</v>
      </c>
      <c r="N7657" s="866">
        <v>1</v>
      </c>
      <c r="O7657" s="866">
        <v>3</v>
      </c>
      <c r="P7657" s="865">
        <v>10941.45</v>
      </c>
    </row>
    <row r="7658" spans="1:16" ht="33.75" x14ac:dyDescent="0.25">
      <c r="A7658" s="867" t="s">
        <v>7760</v>
      </c>
      <c r="B7658" s="867" t="s">
        <v>3626</v>
      </c>
      <c r="C7658" s="867" t="s">
        <v>3031</v>
      </c>
      <c r="D7658" s="868" t="s">
        <v>7854</v>
      </c>
      <c r="E7658" s="870">
        <v>4200</v>
      </c>
      <c r="F7658" s="869" t="s">
        <v>12569</v>
      </c>
      <c r="G7658" s="868" t="s">
        <v>12568</v>
      </c>
      <c r="H7658" s="867" t="s">
        <v>7817</v>
      </c>
      <c r="I7658" s="867" t="s">
        <v>12351</v>
      </c>
      <c r="J7658" s="867" t="s">
        <v>7800</v>
      </c>
      <c r="K7658" s="866">
        <v>0</v>
      </c>
      <c r="L7658" s="866">
        <v>0</v>
      </c>
      <c r="M7658" s="865">
        <v>0</v>
      </c>
      <c r="N7658" s="866">
        <v>3</v>
      </c>
      <c r="O7658" s="866">
        <v>5</v>
      </c>
      <c r="P7658" s="865">
        <v>21735.75</v>
      </c>
    </row>
    <row r="7659" spans="1:16" ht="33.75" x14ac:dyDescent="0.25">
      <c r="A7659" s="867" t="s">
        <v>7760</v>
      </c>
      <c r="B7659" s="867" t="s">
        <v>3626</v>
      </c>
      <c r="C7659" s="867" t="s">
        <v>3031</v>
      </c>
      <c r="D7659" s="868" t="s">
        <v>8864</v>
      </c>
      <c r="E7659" s="870">
        <v>4200</v>
      </c>
      <c r="F7659" s="869" t="s">
        <v>12567</v>
      </c>
      <c r="G7659" s="868" t="s">
        <v>12566</v>
      </c>
      <c r="H7659" s="867" t="s">
        <v>7756</v>
      </c>
      <c r="I7659" s="867" t="s">
        <v>2892</v>
      </c>
      <c r="J7659" s="867" t="s">
        <v>7773</v>
      </c>
      <c r="K7659" s="866">
        <v>3</v>
      </c>
      <c r="L7659" s="866">
        <v>12</v>
      </c>
      <c r="M7659" s="865">
        <v>53729.141658923581</v>
      </c>
      <c r="N7659" s="866">
        <v>1</v>
      </c>
      <c r="O7659" s="866">
        <v>6</v>
      </c>
      <c r="P7659" s="865">
        <v>26082.9</v>
      </c>
    </row>
    <row r="7660" spans="1:16" ht="33.75" x14ac:dyDescent="0.25">
      <c r="A7660" s="867" t="s">
        <v>7760</v>
      </c>
      <c r="B7660" s="867" t="s">
        <v>3626</v>
      </c>
      <c r="C7660" s="867" t="s">
        <v>3031</v>
      </c>
      <c r="D7660" s="868" t="s">
        <v>8864</v>
      </c>
      <c r="E7660" s="870">
        <v>4200</v>
      </c>
      <c r="F7660" s="869" t="s">
        <v>12565</v>
      </c>
      <c r="G7660" s="868" t="s">
        <v>12564</v>
      </c>
      <c r="H7660" s="867" t="s">
        <v>7817</v>
      </c>
      <c r="I7660" s="867" t="s">
        <v>12563</v>
      </c>
      <c r="J7660" s="867" t="s">
        <v>11888</v>
      </c>
      <c r="K7660" s="866">
        <v>3</v>
      </c>
      <c r="L7660" s="866">
        <v>12</v>
      </c>
      <c r="M7660" s="865">
        <v>53729.141658923581</v>
      </c>
      <c r="N7660" s="866">
        <v>1</v>
      </c>
      <c r="O7660" s="866">
        <v>6</v>
      </c>
      <c r="P7660" s="865">
        <v>26082.9</v>
      </c>
    </row>
    <row r="7661" spans="1:16" ht="33.75" x14ac:dyDescent="0.25">
      <c r="A7661" s="867" t="s">
        <v>7760</v>
      </c>
      <c r="B7661" s="867" t="s">
        <v>3626</v>
      </c>
      <c r="C7661" s="867" t="s">
        <v>3031</v>
      </c>
      <c r="D7661" s="868" t="s">
        <v>8864</v>
      </c>
      <c r="E7661" s="870">
        <v>4200</v>
      </c>
      <c r="F7661" s="869" t="s">
        <v>12562</v>
      </c>
      <c r="G7661" s="868" t="s">
        <v>12561</v>
      </c>
      <c r="H7661" s="867" t="s">
        <v>7756</v>
      </c>
      <c r="I7661" s="867" t="s">
        <v>2676</v>
      </c>
      <c r="J7661" s="867" t="s">
        <v>7967</v>
      </c>
      <c r="K7661" s="866">
        <v>3</v>
      </c>
      <c r="L7661" s="866">
        <v>12</v>
      </c>
      <c r="M7661" s="865">
        <v>53729.141658923581</v>
      </c>
      <c r="N7661" s="866">
        <v>1</v>
      </c>
      <c r="O7661" s="866">
        <v>6</v>
      </c>
      <c r="P7661" s="865">
        <v>26082.9</v>
      </c>
    </row>
    <row r="7662" spans="1:16" ht="33.75" x14ac:dyDescent="0.25">
      <c r="A7662" s="867" t="s">
        <v>7760</v>
      </c>
      <c r="B7662" s="867" t="s">
        <v>3626</v>
      </c>
      <c r="C7662" s="867" t="s">
        <v>3031</v>
      </c>
      <c r="D7662" s="868" t="s">
        <v>8386</v>
      </c>
      <c r="E7662" s="870">
        <v>4200</v>
      </c>
      <c r="F7662" s="869" t="s">
        <v>12560</v>
      </c>
      <c r="G7662" s="868" t="s">
        <v>12559</v>
      </c>
      <c r="H7662" s="867" t="s">
        <v>7756</v>
      </c>
      <c r="I7662" s="867" t="s">
        <v>2772</v>
      </c>
      <c r="J7662" s="867" t="s">
        <v>7985</v>
      </c>
      <c r="K7662" s="866">
        <v>2</v>
      </c>
      <c r="L7662" s="866">
        <v>6</v>
      </c>
      <c r="M7662" s="865">
        <v>26864.570829461791</v>
      </c>
      <c r="N7662" s="866">
        <v>0</v>
      </c>
      <c r="O7662" s="866">
        <v>0</v>
      </c>
      <c r="P7662" s="865">
        <v>0</v>
      </c>
    </row>
    <row r="7663" spans="1:16" ht="33.75" x14ac:dyDescent="0.25">
      <c r="A7663" s="867" t="s">
        <v>7760</v>
      </c>
      <c r="B7663" s="867" t="s">
        <v>3626</v>
      </c>
      <c r="C7663" s="867" t="s">
        <v>3031</v>
      </c>
      <c r="D7663" s="868" t="s">
        <v>12558</v>
      </c>
      <c r="E7663" s="870">
        <v>4200</v>
      </c>
      <c r="F7663" s="869" t="s">
        <v>12557</v>
      </c>
      <c r="G7663" s="868" t="s">
        <v>12556</v>
      </c>
      <c r="H7663" s="867" t="s">
        <v>7756</v>
      </c>
      <c r="I7663" s="867" t="s">
        <v>2892</v>
      </c>
      <c r="J7663" s="867" t="s">
        <v>7783</v>
      </c>
      <c r="K7663" s="866">
        <v>2</v>
      </c>
      <c r="L7663" s="866">
        <v>12</v>
      </c>
      <c r="M7663" s="865">
        <v>53729.141658923581</v>
      </c>
      <c r="N7663" s="866">
        <v>1</v>
      </c>
      <c r="O7663" s="866">
        <v>6</v>
      </c>
      <c r="P7663" s="865">
        <v>26082.9</v>
      </c>
    </row>
    <row r="7664" spans="1:16" ht="33.75" x14ac:dyDescent="0.25">
      <c r="A7664" s="867" t="s">
        <v>7760</v>
      </c>
      <c r="B7664" s="867" t="s">
        <v>3626</v>
      </c>
      <c r="C7664" s="867" t="s">
        <v>3031</v>
      </c>
      <c r="D7664" s="868" t="s">
        <v>11562</v>
      </c>
      <c r="E7664" s="870">
        <v>8000</v>
      </c>
      <c r="F7664" s="869" t="s">
        <v>12555</v>
      </c>
      <c r="G7664" s="868" t="s">
        <v>12554</v>
      </c>
      <c r="H7664" s="867" t="s">
        <v>7817</v>
      </c>
      <c r="I7664" s="867" t="s">
        <v>8772</v>
      </c>
      <c r="J7664" s="867" t="s">
        <v>7836</v>
      </c>
      <c r="K7664" s="866">
        <v>3</v>
      </c>
      <c r="L7664" s="866">
        <v>12</v>
      </c>
      <c r="M7664" s="865">
        <v>53729.141658923581</v>
      </c>
      <c r="N7664" s="866">
        <v>1</v>
      </c>
      <c r="O7664" s="866">
        <v>6</v>
      </c>
      <c r="P7664" s="865">
        <v>48882.9</v>
      </c>
    </row>
    <row r="7665" spans="1:16" x14ac:dyDescent="0.25">
      <c r="A7665" s="1772" t="s">
        <v>2848</v>
      </c>
      <c r="B7665" s="1772"/>
      <c r="C7665" s="1772"/>
      <c r="D7665" s="1772"/>
      <c r="E7665" s="1772"/>
      <c r="F7665" s="1772" t="s">
        <v>378</v>
      </c>
      <c r="G7665" s="1772"/>
      <c r="H7665" s="1772"/>
      <c r="I7665" s="1772"/>
      <c r="J7665" s="1772"/>
      <c r="K7665" s="1771" t="s">
        <v>2847</v>
      </c>
      <c r="L7665" s="1771"/>
      <c r="M7665" s="1771"/>
      <c r="N7665" s="1771" t="s">
        <v>2846</v>
      </c>
      <c r="O7665" s="1771"/>
      <c r="P7665" s="1771"/>
    </row>
    <row r="7666" spans="1:16" ht="69.75" x14ac:dyDescent="0.25">
      <c r="A7666" s="1535" t="s">
        <v>2845</v>
      </c>
      <c r="B7666" s="1535" t="s">
        <v>5</v>
      </c>
      <c r="C7666" s="1535" t="s">
        <v>2844</v>
      </c>
      <c r="D7666" s="1535" t="s">
        <v>2843</v>
      </c>
      <c r="E7666" s="1536" t="s">
        <v>2842</v>
      </c>
      <c r="F7666" s="1537" t="s">
        <v>2841</v>
      </c>
      <c r="G7666" s="1540" t="s">
        <v>2840</v>
      </c>
      <c r="H7666" s="1535" t="s">
        <v>2839</v>
      </c>
      <c r="I7666" s="1535" t="s">
        <v>2838</v>
      </c>
      <c r="J7666" s="1535" t="s">
        <v>2837</v>
      </c>
      <c r="K7666" s="1538" t="s">
        <v>2836</v>
      </c>
      <c r="L7666" s="1538" t="s">
        <v>2835</v>
      </c>
      <c r="M7666" s="1539" t="s">
        <v>2834</v>
      </c>
      <c r="N7666" s="1538" t="s">
        <v>2836</v>
      </c>
      <c r="O7666" s="1538" t="s">
        <v>2835</v>
      </c>
      <c r="P7666" s="1539" t="s">
        <v>2834</v>
      </c>
    </row>
    <row r="7667" spans="1:16" ht="33.75" x14ac:dyDescent="0.25">
      <c r="A7667" s="867" t="s">
        <v>7760</v>
      </c>
      <c r="B7667" s="867" t="s">
        <v>3626</v>
      </c>
      <c r="C7667" s="867" t="s">
        <v>3031</v>
      </c>
      <c r="D7667" s="868" t="s">
        <v>8370</v>
      </c>
      <c r="E7667" s="870">
        <v>4200</v>
      </c>
      <c r="F7667" s="869" t="s">
        <v>12553</v>
      </c>
      <c r="G7667" s="868" t="s">
        <v>12552</v>
      </c>
      <c r="H7667" s="867" t="s">
        <v>7756</v>
      </c>
      <c r="I7667" s="867" t="s">
        <v>2892</v>
      </c>
      <c r="J7667" s="867" t="s">
        <v>7777</v>
      </c>
      <c r="K7667" s="866">
        <v>2</v>
      </c>
      <c r="L7667" s="866">
        <v>12</v>
      </c>
      <c r="M7667" s="865">
        <v>53729.141658923581</v>
      </c>
      <c r="N7667" s="866">
        <v>1</v>
      </c>
      <c r="O7667" s="866">
        <v>6</v>
      </c>
      <c r="P7667" s="865">
        <v>26082.9</v>
      </c>
    </row>
    <row r="7668" spans="1:16" ht="33.75" x14ac:dyDescent="0.25">
      <c r="A7668" s="867" t="s">
        <v>7760</v>
      </c>
      <c r="B7668" s="867" t="s">
        <v>3626</v>
      </c>
      <c r="C7668" s="867" t="s">
        <v>3031</v>
      </c>
      <c r="D7668" s="868" t="s">
        <v>7776</v>
      </c>
      <c r="E7668" s="870">
        <v>4200</v>
      </c>
      <c r="F7668" s="869" t="s">
        <v>12551</v>
      </c>
      <c r="G7668" s="868" t="s">
        <v>12550</v>
      </c>
      <c r="H7668" s="867" t="s">
        <v>7756</v>
      </c>
      <c r="I7668" s="867" t="s">
        <v>2772</v>
      </c>
      <c r="J7668" s="867" t="s">
        <v>7792</v>
      </c>
      <c r="K7668" s="866">
        <v>3</v>
      </c>
      <c r="L7668" s="866">
        <v>12</v>
      </c>
      <c r="M7668" s="865">
        <v>53729.141658923581</v>
      </c>
      <c r="N7668" s="866">
        <v>1</v>
      </c>
      <c r="O7668" s="866">
        <v>6</v>
      </c>
      <c r="P7668" s="865">
        <v>26082.9</v>
      </c>
    </row>
    <row r="7669" spans="1:16" ht="33.75" x14ac:dyDescent="0.25">
      <c r="A7669" s="867" t="s">
        <v>7760</v>
      </c>
      <c r="B7669" s="867" t="s">
        <v>3626</v>
      </c>
      <c r="C7669" s="867" t="s">
        <v>3031</v>
      </c>
      <c r="D7669" s="868" t="s">
        <v>12549</v>
      </c>
      <c r="E7669" s="870">
        <v>6500</v>
      </c>
      <c r="F7669" s="869" t="s">
        <v>12548</v>
      </c>
      <c r="G7669" s="868" t="s">
        <v>12547</v>
      </c>
      <c r="H7669" s="867" t="s">
        <v>7756</v>
      </c>
      <c r="I7669" s="867" t="s">
        <v>2772</v>
      </c>
      <c r="J7669" s="867" t="s">
        <v>7773</v>
      </c>
      <c r="K7669" s="866">
        <v>2</v>
      </c>
      <c r="L7669" s="866">
        <v>12</v>
      </c>
      <c r="M7669" s="865">
        <v>83152.243043572205</v>
      </c>
      <c r="N7669" s="866">
        <v>1</v>
      </c>
      <c r="O7669" s="866">
        <v>6</v>
      </c>
      <c r="P7669" s="865">
        <v>39882.9</v>
      </c>
    </row>
    <row r="7670" spans="1:16" ht="33.75" x14ac:dyDescent="0.25">
      <c r="A7670" s="867" t="s">
        <v>7760</v>
      </c>
      <c r="B7670" s="867" t="s">
        <v>3626</v>
      </c>
      <c r="C7670" s="867" t="s">
        <v>3031</v>
      </c>
      <c r="D7670" s="868" t="s">
        <v>8986</v>
      </c>
      <c r="E7670" s="870">
        <v>4200</v>
      </c>
      <c r="F7670" s="869" t="s">
        <v>12546</v>
      </c>
      <c r="G7670" s="868" t="s">
        <v>12545</v>
      </c>
      <c r="H7670" s="867" t="s">
        <v>7756</v>
      </c>
      <c r="I7670" s="867" t="s">
        <v>2892</v>
      </c>
      <c r="J7670" s="867" t="s">
        <v>7783</v>
      </c>
      <c r="K7670" s="866">
        <v>5</v>
      </c>
      <c r="L7670" s="866">
        <v>12</v>
      </c>
      <c r="M7670" s="865">
        <v>53729.141658923581</v>
      </c>
      <c r="N7670" s="866">
        <v>1</v>
      </c>
      <c r="O7670" s="866">
        <v>6</v>
      </c>
      <c r="P7670" s="865">
        <v>26082.9</v>
      </c>
    </row>
    <row r="7671" spans="1:16" ht="33.75" x14ac:dyDescent="0.25">
      <c r="A7671" s="867" t="s">
        <v>7760</v>
      </c>
      <c r="B7671" s="867" t="s">
        <v>3626</v>
      </c>
      <c r="C7671" s="867" t="s">
        <v>3031</v>
      </c>
      <c r="D7671" s="868" t="s">
        <v>7854</v>
      </c>
      <c r="E7671" s="870">
        <v>4200</v>
      </c>
      <c r="F7671" s="869" t="s">
        <v>12544</v>
      </c>
      <c r="G7671" s="868" t="s">
        <v>12543</v>
      </c>
      <c r="H7671" s="867" t="s">
        <v>7756</v>
      </c>
      <c r="I7671" s="867" t="s">
        <v>7822</v>
      </c>
      <c r="J7671" s="867" t="s">
        <v>7985</v>
      </c>
      <c r="K7671" s="866">
        <v>0</v>
      </c>
      <c r="L7671" s="866">
        <v>0</v>
      </c>
      <c r="M7671" s="865">
        <v>0</v>
      </c>
      <c r="N7671" s="866">
        <v>3</v>
      </c>
      <c r="O7671" s="866">
        <v>5</v>
      </c>
      <c r="P7671" s="865">
        <v>21735.75</v>
      </c>
    </row>
    <row r="7672" spans="1:16" ht="33.75" x14ac:dyDescent="0.25">
      <c r="A7672" s="867" t="s">
        <v>7760</v>
      </c>
      <c r="B7672" s="867" t="s">
        <v>3626</v>
      </c>
      <c r="C7672" s="867" t="s">
        <v>3031</v>
      </c>
      <c r="D7672" s="868" t="s">
        <v>8124</v>
      </c>
      <c r="E7672" s="870">
        <v>6500</v>
      </c>
      <c r="F7672" s="869" t="s">
        <v>12542</v>
      </c>
      <c r="G7672" s="868" t="s">
        <v>12541</v>
      </c>
      <c r="H7672" s="867" t="s">
        <v>7756</v>
      </c>
      <c r="I7672" s="867" t="s">
        <v>2745</v>
      </c>
      <c r="J7672" s="867" t="s">
        <v>8342</v>
      </c>
      <c r="K7672" s="866">
        <v>1</v>
      </c>
      <c r="L7672" s="866">
        <v>3</v>
      </c>
      <c r="M7672" s="865">
        <v>20788.060760893051</v>
      </c>
      <c r="N7672" s="866">
        <v>1</v>
      </c>
      <c r="O7672" s="866">
        <v>6</v>
      </c>
      <c r="P7672" s="865">
        <v>39882.9</v>
      </c>
    </row>
    <row r="7673" spans="1:16" ht="33.75" x14ac:dyDescent="0.25">
      <c r="A7673" s="867" t="s">
        <v>7760</v>
      </c>
      <c r="B7673" s="867" t="s">
        <v>3626</v>
      </c>
      <c r="C7673" s="867" t="s">
        <v>3031</v>
      </c>
      <c r="D7673" s="868" t="s">
        <v>7854</v>
      </c>
      <c r="E7673" s="870">
        <v>4200</v>
      </c>
      <c r="F7673" s="869" t="s">
        <v>12540</v>
      </c>
      <c r="G7673" s="868" t="s">
        <v>12539</v>
      </c>
      <c r="H7673" s="867" t="s">
        <v>7756</v>
      </c>
      <c r="I7673" s="867" t="s">
        <v>2892</v>
      </c>
      <c r="J7673" s="867" t="s">
        <v>7792</v>
      </c>
      <c r="K7673" s="866">
        <v>2</v>
      </c>
      <c r="L7673" s="866">
        <v>5</v>
      </c>
      <c r="M7673" s="865">
        <v>22387.142357884826</v>
      </c>
      <c r="N7673" s="866">
        <v>1</v>
      </c>
      <c r="O7673" s="866">
        <v>6</v>
      </c>
      <c r="P7673" s="865">
        <v>26082.9</v>
      </c>
    </row>
    <row r="7674" spans="1:16" ht="33.75" x14ac:dyDescent="0.25">
      <c r="A7674" s="867" t="s">
        <v>7760</v>
      </c>
      <c r="B7674" s="867" t="s">
        <v>3626</v>
      </c>
      <c r="C7674" s="867" t="s">
        <v>3031</v>
      </c>
      <c r="D7674" s="868" t="s">
        <v>7808</v>
      </c>
      <c r="E7674" s="870">
        <v>4200</v>
      </c>
      <c r="F7674" s="869" t="s">
        <v>12538</v>
      </c>
      <c r="G7674" s="868" t="s">
        <v>12537</v>
      </c>
      <c r="H7674" s="867" t="s">
        <v>7756</v>
      </c>
      <c r="I7674" s="867" t="s">
        <v>2892</v>
      </c>
      <c r="J7674" s="867" t="s">
        <v>7792</v>
      </c>
      <c r="K7674" s="866">
        <v>5</v>
      </c>
      <c r="L7674" s="866">
        <v>12</v>
      </c>
      <c r="M7674" s="865">
        <v>53729.141658923581</v>
      </c>
      <c r="N7674" s="866">
        <v>1</v>
      </c>
      <c r="O7674" s="866">
        <v>6</v>
      </c>
      <c r="P7674" s="865">
        <v>26082.9</v>
      </c>
    </row>
    <row r="7675" spans="1:16" ht="33.75" x14ac:dyDescent="0.25">
      <c r="A7675" s="867" t="s">
        <v>7760</v>
      </c>
      <c r="B7675" s="867" t="s">
        <v>3626</v>
      </c>
      <c r="C7675" s="867" t="s">
        <v>3031</v>
      </c>
      <c r="D7675" s="868" t="s">
        <v>12536</v>
      </c>
      <c r="E7675" s="870">
        <v>5500</v>
      </c>
      <c r="F7675" s="869" t="s">
        <v>12535</v>
      </c>
      <c r="G7675" s="868" t="s">
        <v>12534</v>
      </c>
      <c r="H7675" s="867" t="s">
        <v>7817</v>
      </c>
      <c r="I7675" s="867" t="s">
        <v>12533</v>
      </c>
      <c r="J7675" s="867" t="s">
        <v>7773</v>
      </c>
      <c r="K7675" s="866">
        <v>3</v>
      </c>
      <c r="L7675" s="866">
        <v>12</v>
      </c>
      <c r="M7675" s="865">
        <v>70359.590267638021</v>
      </c>
      <c r="N7675" s="866">
        <v>1</v>
      </c>
      <c r="O7675" s="866">
        <v>6</v>
      </c>
      <c r="P7675" s="865">
        <v>33882.9</v>
      </c>
    </row>
    <row r="7676" spans="1:16" ht="33.75" x14ac:dyDescent="0.25">
      <c r="A7676" s="867" t="s">
        <v>7760</v>
      </c>
      <c r="B7676" s="867" t="s">
        <v>3626</v>
      </c>
      <c r="C7676" s="867" t="s">
        <v>3031</v>
      </c>
      <c r="D7676" s="868" t="s">
        <v>12532</v>
      </c>
      <c r="E7676" s="870">
        <v>7500</v>
      </c>
      <c r="F7676" s="869" t="s">
        <v>12531</v>
      </c>
      <c r="G7676" s="868" t="s">
        <v>12530</v>
      </c>
      <c r="H7676" s="867" t="s">
        <v>7756</v>
      </c>
      <c r="I7676" s="867" t="s">
        <v>7801</v>
      </c>
      <c r="J7676" s="867" t="s">
        <v>7773</v>
      </c>
      <c r="K7676" s="866">
        <v>3</v>
      </c>
      <c r="L7676" s="866">
        <v>12</v>
      </c>
      <c r="M7676" s="865">
        <v>53729.141658923581</v>
      </c>
      <c r="N7676" s="866">
        <v>2</v>
      </c>
      <c r="O7676" s="866">
        <v>6</v>
      </c>
      <c r="P7676" s="865">
        <v>45882.9</v>
      </c>
    </row>
    <row r="7677" spans="1:16" ht="33.75" x14ac:dyDescent="0.25">
      <c r="A7677" s="867" t="s">
        <v>7760</v>
      </c>
      <c r="B7677" s="867" t="s">
        <v>3626</v>
      </c>
      <c r="C7677" s="867" t="s">
        <v>3031</v>
      </c>
      <c r="D7677" s="868" t="s">
        <v>12529</v>
      </c>
      <c r="E7677" s="870">
        <v>10500</v>
      </c>
      <c r="F7677" s="869" t="s">
        <v>12528</v>
      </c>
      <c r="G7677" s="868" t="s">
        <v>12527</v>
      </c>
      <c r="H7677" s="867" t="s">
        <v>7756</v>
      </c>
      <c r="I7677" s="867" t="s">
        <v>8393</v>
      </c>
      <c r="J7677" s="867" t="s">
        <v>9500</v>
      </c>
      <c r="K7677" s="866">
        <v>3</v>
      </c>
      <c r="L7677" s="866">
        <v>12</v>
      </c>
      <c r="M7677" s="865">
        <v>95944.89581950639</v>
      </c>
      <c r="N7677" s="866">
        <v>1</v>
      </c>
      <c r="O7677" s="866">
        <v>6</v>
      </c>
      <c r="P7677" s="865">
        <v>63882.9</v>
      </c>
    </row>
    <row r="7678" spans="1:16" ht="33.75" x14ac:dyDescent="0.25">
      <c r="A7678" s="867" t="s">
        <v>7760</v>
      </c>
      <c r="B7678" s="867" t="s">
        <v>3626</v>
      </c>
      <c r="C7678" s="867" t="s">
        <v>3031</v>
      </c>
      <c r="D7678" s="868" t="s">
        <v>8145</v>
      </c>
      <c r="E7678" s="870">
        <v>7500</v>
      </c>
      <c r="F7678" s="869" t="s">
        <v>12526</v>
      </c>
      <c r="G7678" s="868" t="s">
        <v>12525</v>
      </c>
      <c r="H7678" s="867" t="s">
        <v>7817</v>
      </c>
      <c r="I7678" s="867" t="s">
        <v>2676</v>
      </c>
      <c r="J7678" s="867" t="s">
        <v>7936</v>
      </c>
      <c r="K7678" s="866">
        <v>1</v>
      </c>
      <c r="L7678" s="866">
        <v>1</v>
      </c>
      <c r="M7678" s="865">
        <v>7995.4079849588661</v>
      </c>
      <c r="N7678" s="866">
        <v>2</v>
      </c>
      <c r="O7678" s="866">
        <v>6</v>
      </c>
      <c r="P7678" s="865">
        <v>45882.9</v>
      </c>
    </row>
    <row r="7679" spans="1:16" ht="33.75" x14ac:dyDescent="0.25">
      <c r="A7679" s="867" t="s">
        <v>7760</v>
      </c>
      <c r="B7679" s="867" t="s">
        <v>3626</v>
      </c>
      <c r="C7679" s="867" t="s">
        <v>3031</v>
      </c>
      <c r="D7679" s="868" t="s">
        <v>9192</v>
      </c>
      <c r="E7679" s="870">
        <v>12500</v>
      </c>
      <c r="F7679" s="869" t="s">
        <v>12524</v>
      </c>
      <c r="G7679" s="868" t="s">
        <v>12523</v>
      </c>
      <c r="H7679" s="867" t="s">
        <v>7756</v>
      </c>
      <c r="I7679" s="867" t="s">
        <v>8832</v>
      </c>
      <c r="J7679" s="867" t="s">
        <v>7792</v>
      </c>
      <c r="K7679" s="866">
        <v>5</v>
      </c>
      <c r="L7679" s="866">
        <v>12</v>
      </c>
      <c r="M7679" s="865">
        <v>95944.89581950639</v>
      </c>
      <c r="N7679" s="866">
        <v>1</v>
      </c>
      <c r="O7679" s="866">
        <v>6</v>
      </c>
      <c r="P7679" s="865">
        <v>75882.899999999994</v>
      </c>
    </row>
    <row r="7680" spans="1:16" ht="33.75" x14ac:dyDescent="0.25">
      <c r="A7680" s="867" t="s">
        <v>7760</v>
      </c>
      <c r="B7680" s="867" t="s">
        <v>3626</v>
      </c>
      <c r="C7680" s="867" t="s">
        <v>3031</v>
      </c>
      <c r="D7680" s="868" t="s">
        <v>8844</v>
      </c>
      <c r="E7680" s="870">
        <v>7500</v>
      </c>
      <c r="F7680" s="869" t="s">
        <v>12522</v>
      </c>
      <c r="G7680" s="868" t="s">
        <v>12521</v>
      </c>
      <c r="H7680" s="867" t="s">
        <v>7756</v>
      </c>
      <c r="I7680" s="867" t="s">
        <v>2685</v>
      </c>
      <c r="J7680" s="867" t="s">
        <v>8142</v>
      </c>
      <c r="K7680" s="866">
        <v>7</v>
      </c>
      <c r="L7680" s="866">
        <v>12</v>
      </c>
      <c r="M7680" s="865">
        <v>70359.590267638021</v>
      </c>
      <c r="N7680" s="866">
        <v>3</v>
      </c>
      <c r="O7680" s="866">
        <v>6</v>
      </c>
      <c r="P7680" s="865">
        <v>45882.9</v>
      </c>
    </row>
    <row r="7681" spans="1:16" ht="33.75" x14ac:dyDescent="0.25">
      <c r="A7681" s="867" t="s">
        <v>7760</v>
      </c>
      <c r="B7681" s="867" t="s">
        <v>3626</v>
      </c>
      <c r="C7681" s="867" t="s">
        <v>3031</v>
      </c>
      <c r="D7681" s="868" t="s">
        <v>8790</v>
      </c>
      <c r="E7681" s="870">
        <v>7500</v>
      </c>
      <c r="F7681" s="869" t="s">
        <v>12520</v>
      </c>
      <c r="G7681" s="868" t="s">
        <v>12519</v>
      </c>
      <c r="H7681" s="867" t="s">
        <v>7756</v>
      </c>
      <c r="I7681" s="867" t="s">
        <v>10457</v>
      </c>
      <c r="J7681" s="867" t="s">
        <v>7792</v>
      </c>
      <c r="K7681" s="866">
        <v>7</v>
      </c>
      <c r="L7681" s="866">
        <v>12</v>
      </c>
      <c r="M7681" s="865">
        <v>70359.590267638021</v>
      </c>
      <c r="N7681" s="866">
        <v>2</v>
      </c>
      <c r="O7681" s="866">
        <v>6</v>
      </c>
      <c r="P7681" s="865">
        <v>45882.9</v>
      </c>
    </row>
    <row r="7682" spans="1:16" ht="33.75" x14ac:dyDescent="0.25">
      <c r="A7682" s="867" t="s">
        <v>7760</v>
      </c>
      <c r="B7682" s="867" t="s">
        <v>3626</v>
      </c>
      <c r="C7682" s="867" t="s">
        <v>3031</v>
      </c>
      <c r="D7682" s="868" t="s">
        <v>8986</v>
      </c>
      <c r="E7682" s="870">
        <v>4200</v>
      </c>
      <c r="F7682" s="869" t="s">
        <v>12518</v>
      </c>
      <c r="G7682" s="868" t="s">
        <v>12517</v>
      </c>
      <c r="H7682" s="867" t="s">
        <v>7756</v>
      </c>
      <c r="I7682" s="867" t="s">
        <v>2745</v>
      </c>
      <c r="J7682" s="867" t="s">
        <v>9178</v>
      </c>
      <c r="K7682" s="866">
        <v>5</v>
      </c>
      <c r="L7682" s="866">
        <v>12</v>
      </c>
      <c r="M7682" s="865">
        <v>53729.141658923581</v>
      </c>
      <c r="N7682" s="866">
        <v>1</v>
      </c>
      <c r="O7682" s="866">
        <v>6</v>
      </c>
      <c r="P7682" s="865">
        <v>26082.9</v>
      </c>
    </row>
    <row r="7683" spans="1:16" ht="33.75" x14ac:dyDescent="0.25">
      <c r="A7683" s="867" t="s">
        <v>7760</v>
      </c>
      <c r="B7683" s="867" t="s">
        <v>3626</v>
      </c>
      <c r="C7683" s="867" t="s">
        <v>3031</v>
      </c>
      <c r="D7683" s="868" t="s">
        <v>8145</v>
      </c>
      <c r="E7683" s="870">
        <v>7500</v>
      </c>
      <c r="F7683" s="869" t="s">
        <v>12516</v>
      </c>
      <c r="G7683" s="868" t="s">
        <v>12515</v>
      </c>
      <c r="H7683" s="867" t="s">
        <v>7756</v>
      </c>
      <c r="I7683" s="867" t="s">
        <v>2883</v>
      </c>
      <c r="J7683" s="867" t="s">
        <v>7777</v>
      </c>
      <c r="K7683" s="866">
        <v>2</v>
      </c>
      <c r="L7683" s="866">
        <v>5</v>
      </c>
      <c r="M7683" s="865">
        <v>39977.039924794328</v>
      </c>
      <c r="N7683" s="866">
        <v>1</v>
      </c>
      <c r="O7683" s="866">
        <v>6</v>
      </c>
      <c r="P7683" s="865">
        <v>45882.9</v>
      </c>
    </row>
    <row r="7684" spans="1:16" ht="33.75" x14ac:dyDescent="0.25">
      <c r="A7684" s="867" t="s">
        <v>7760</v>
      </c>
      <c r="B7684" s="867" t="s">
        <v>3626</v>
      </c>
      <c r="C7684" s="867" t="s">
        <v>3031</v>
      </c>
      <c r="D7684" s="868" t="s">
        <v>12514</v>
      </c>
      <c r="E7684" s="870">
        <v>2200</v>
      </c>
      <c r="F7684" s="869" t="s">
        <v>12513</v>
      </c>
      <c r="G7684" s="868" t="s">
        <v>12512</v>
      </c>
      <c r="H7684" s="867" t="s">
        <v>7756</v>
      </c>
      <c r="I7684" s="867" t="s">
        <v>5073</v>
      </c>
      <c r="J7684" s="867" t="s">
        <v>7795</v>
      </c>
      <c r="K7684" s="866">
        <v>2</v>
      </c>
      <c r="L7684" s="866">
        <v>12</v>
      </c>
      <c r="M7684" s="865">
        <v>28143.836107055209</v>
      </c>
      <c r="N7684" s="866">
        <v>1</v>
      </c>
      <c r="O7684" s="866">
        <v>6</v>
      </c>
      <c r="P7684" s="865">
        <v>14082.9</v>
      </c>
    </row>
    <row r="7685" spans="1:16" ht="33.75" x14ac:dyDescent="0.25">
      <c r="A7685" s="867" t="s">
        <v>7760</v>
      </c>
      <c r="B7685" s="867" t="s">
        <v>3626</v>
      </c>
      <c r="C7685" s="867" t="s">
        <v>3031</v>
      </c>
      <c r="D7685" s="868" t="s">
        <v>7974</v>
      </c>
      <c r="E7685" s="870">
        <v>7500</v>
      </c>
      <c r="F7685" s="869" t="s">
        <v>12511</v>
      </c>
      <c r="G7685" s="868" t="s">
        <v>12510</v>
      </c>
      <c r="H7685" s="867" t="s">
        <v>7756</v>
      </c>
      <c r="I7685" s="867" t="s">
        <v>2772</v>
      </c>
      <c r="J7685" s="867" t="s">
        <v>7773</v>
      </c>
      <c r="K7685" s="866">
        <v>4</v>
      </c>
      <c r="L7685" s="866">
        <v>12</v>
      </c>
      <c r="M7685" s="865">
        <v>70359.590267638021</v>
      </c>
      <c r="N7685" s="866">
        <v>1</v>
      </c>
      <c r="O7685" s="866">
        <v>6</v>
      </c>
      <c r="P7685" s="865">
        <v>45882.9</v>
      </c>
    </row>
    <row r="7686" spans="1:16" ht="33.75" x14ac:dyDescent="0.25">
      <c r="A7686" s="867" t="s">
        <v>7760</v>
      </c>
      <c r="B7686" s="867" t="s">
        <v>3626</v>
      </c>
      <c r="C7686" s="867" t="s">
        <v>3031</v>
      </c>
      <c r="D7686" s="868" t="s">
        <v>10483</v>
      </c>
      <c r="E7686" s="870">
        <v>4200</v>
      </c>
      <c r="F7686" s="869" t="s">
        <v>12509</v>
      </c>
      <c r="G7686" s="868" t="s">
        <v>12508</v>
      </c>
      <c r="H7686" s="867" t="s">
        <v>7756</v>
      </c>
      <c r="I7686" s="867" t="s">
        <v>2772</v>
      </c>
      <c r="J7686" s="867" t="s">
        <v>7809</v>
      </c>
      <c r="K7686" s="866">
        <v>2</v>
      </c>
      <c r="L7686" s="866">
        <v>12</v>
      </c>
      <c r="M7686" s="865">
        <v>53729.141658923581</v>
      </c>
      <c r="N7686" s="866">
        <v>1</v>
      </c>
      <c r="O7686" s="866">
        <v>6</v>
      </c>
      <c r="P7686" s="865">
        <v>26082.9</v>
      </c>
    </row>
    <row r="7687" spans="1:16" ht="33.75" x14ac:dyDescent="0.25">
      <c r="A7687" s="867" t="s">
        <v>7760</v>
      </c>
      <c r="B7687" s="867" t="s">
        <v>3626</v>
      </c>
      <c r="C7687" s="867" t="s">
        <v>3031</v>
      </c>
      <c r="D7687" s="868" t="s">
        <v>7776</v>
      </c>
      <c r="E7687" s="870">
        <v>4200</v>
      </c>
      <c r="F7687" s="869" t="s">
        <v>12507</v>
      </c>
      <c r="G7687" s="868" t="s">
        <v>12506</v>
      </c>
      <c r="H7687" s="867" t="s">
        <v>7756</v>
      </c>
      <c r="I7687" s="867" t="s">
        <v>2772</v>
      </c>
      <c r="J7687" s="867" t="s">
        <v>7805</v>
      </c>
      <c r="K7687" s="866">
        <v>2</v>
      </c>
      <c r="L7687" s="866">
        <v>6</v>
      </c>
      <c r="M7687" s="865">
        <v>26864.570829461791</v>
      </c>
      <c r="N7687" s="866">
        <v>2</v>
      </c>
      <c r="O7687" s="866">
        <v>6</v>
      </c>
      <c r="P7687" s="865">
        <v>26082.9</v>
      </c>
    </row>
    <row r="7688" spans="1:16" ht="33.75" x14ac:dyDescent="0.25">
      <c r="A7688" s="867" t="s">
        <v>7760</v>
      </c>
      <c r="B7688" s="867" t="s">
        <v>3626</v>
      </c>
      <c r="C7688" s="867" t="s">
        <v>3031</v>
      </c>
      <c r="D7688" s="868" t="s">
        <v>7799</v>
      </c>
      <c r="E7688" s="870">
        <v>5500</v>
      </c>
      <c r="F7688" s="869" t="s">
        <v>12505</v>
      </c>
      <c r="G7688" s="868" t="s">
        <v>12504</v>
      </c>
      <c r="H7688" s="867" t="s">
        <v>7796</v>
      </c>
      <c r="I7688" s="867" t="s">
        <v>2786</v>
      </c>
      <c r="J7688" s="867" t="s">
        <v>9178</v>
      </c>
      <c r="K7688" s="866">
        <v>5</v>
      </c>
      <c r="L7688" s="866">
        <v>12</v>
      </c>
      <c r="M7688" s="865">
        <v>70359.590267638021</v>
      </c>
      <c r="N7688" s="866">
        <v>3</v>
      </c>
      <c r="O7688" s="866">
        <v>6</v>
      </c>
      <c r="P7688" s="865">
        <v>33882.9</v>
      </c>
    </row>
    <row r="7689" spans="1:16" ht="33.75" x14ac:dyDescent="0.25">
      <c r="A7689" s="867" t="s">
        <v>7760</v>
      </c>
      <c r="B7689" s="867" t="s">
        <v>3626</v>
      </c>
      <c r="C7689" s="867" t="s">
        <v>3031</v>
      </c>
      <c r="D7689" s="868" t="s">
        <v>7854</v>
      </c>
      <c r="E7689" s="870">
        <v>4200</v>
      </c>
      <c r="F7689" s="869" t="s">
        <v>12503</v>
      </c>
      <c r="G7689" s="868" t="s">
        <v>12502</v>
      </c>
      <c r="H7689" s="867" t="s">
        <v>7796</v>
      </c>
      <c r="I7689" s="867" t="s">
        <v>2756</v>
      </c>
      <c r="J7689" s="867" t="s">
        <v>7792</v>
      </c>
      <c r="K7689" s="866">
        <v>3</v>
      </c>
      <c r="L7689" s="866">
        <v>12</v>
      </c>
      <c r="M7689" s="865">
        <v>53729.141658923581</v>
      </c>
      <c r="N7689" s="866">
        <v>1</v>
      </c>
      <c r="O7689" s="866">
        <v>6</v>
      </c>
      <c r="P7689" s="865">
        <v>26082.9</v>
      </c>
    </row>
    <row r="7690" spans="1:16" ht="33.75" x14ac:dyDescent="0.25">
      <c r="A7690" s="867" t="s">
        <v>7760</v>
      </c>
      <c r="B7690" s="867" t="s">
        <v>3626</v>
      </c>
      <c r="C7690" s="867" t="s">
        <v>3031</v>
      </c>
      <c r="D7690" s="868" t="s">
        <v>7776</v>
      </c>
      <c r="E7690" s="870">
        <v>4200</v>
      </c>
      <c r="F7690" s="869" t="s">
        <v>12501</v>
      </c>
      <c r="G7690" s="868" t="s">
        <v>12500</v>
      </c>
      <c r="H7690" s="867" t="s">
        <v>7796</v>
      </c>
      <c r="I7690" s="867" t="s">
        <v>7822</v>
      </c>
      <c r="J7690" s="867" t="s">
        <v>8142</v>
      </c>
      <c r="K7690" s="866">
        <v>4</v>
      </c>
      <c r="L7690" s="866">
        <v>12</v>
      </c>
      <c r="M7690" s="865">
        <v>53729.141658923581</v>
      </c>
      <c r="N7690" s="866">
        <v>2</v>
      </c>
      <c r="O7690" s="866">
        <v>6</v>
      </c>
      <c r="P7690" s="865">
        <v>26082.9</v>
      </c>
    </row>
    <row r="7691" spans="1:16" ht="33.75" x14ac:dyDescent="0.25">
      <c r="A7691" s="867" t="s">
        <v>7760</v>
      </c>
      <c r="B7691" s="867" t="s">
        <v>3626</v>
      </c>
      <c r="C7691" s="867" t="s">
        <v>3031</v>
      </c>
      <c r="D7691" s="868" t="s">
        <v>7776</v>
      </c>
      <c r="E7691" s="870">
        <v>4200</v>
      </c>
      <c r="F7691" s="869" t="s">
        <v>12499</v>
      </c>
      <c r="G7691" s="868" t="s">
        <v>12498</v>
      </c>
      <c r="H7691" s="867" t="s">
        <v>7756</v>
      </c>
      <c r="I7691" s="867" t="s">
        <v>2892</v>
      </c>
      <c r="J7691" s="867" t="s">
        <v>8142</v>
      </c>
      <c r="K7691" s="866">
        <v>4</v>
      </c>
      <c r="L7691" s="866">
        <v>12</v>
      </c>
      <c r="M7691" s="865">
        <v>53729.141658923581</v>
      </c>
      <c r="N7691" s="866">
        <v>2</v>
      </c>
      <c r="O7691" s="866">
        <v>6</v>
      </c>
      <c r="P7691" s="865">
        <v>26082.9</v>
      </c>
    </row>
    <row r="7692" spans="1:16" ht="33.75" x14ac:dyDescent="0.25">
      <c r="A7692" s="867" t="s">
        <v>7760</v>
      </c>
      <c r="B7692" s="867" t="s">
        <v>3626</v>
      </c>
      <c r="C7692" s="867" t="s">
        <v>3031</v>
      </c>
      <c r="D7692" s="868" t="s">
        <v>7863</v>
      </c>
      <c r="E7692" s="870">
        <v>2500</v>
      </c>
      <c r="F7692" s="869" t="s">
        <v>12497</v>
      </c>
      <c r="G7692" s="868" t="s">
        <v>12496</v>
      </c>
      <c r="H7692" s="867" t="s">
        <v>7796</v>
      </c>
      <c r="I7692" s="867" t="s">
        <v>3419</v>
      </c>
      <c r="J7692" s="867" t="s">
        <v>7900</v>
      </c>
      <c r="K7692" s="866">
        <v>3</v>
      </c>
      <c r="L7692" s="866">
        <v>12</v>
      </c>
      <c r="M7692" s="865">
        <v>31981.631939835464</v>
      </c>
      <c r="N7692" s="866">
        <v>2</v>
      </c>
      <c r="O7692" s="866">
        <v>6</v>
      </c>
      <c r="P7692" s="865">
        <v>15882.9</v>
      </c>
    </row>
    <row r="7693" spans="1:16" ht="33.75" x14ac:dyDescent="0.25">
      <c r="A7693" s="867" t="s">
        <v>7760</v>
      </c>
      <c r="B7693" s="867" t="s">
        <v>3626</v>
      </c>
      <c r="C7693" s="867" t="s">
        <v>3031</v>
      </c>
      <c r="D7693" s="868" t="s">
        <v>7776</v>
      </c>
      <c r="E7693" s="870">
        <v>4200</v>
      </c>
      <c r="F7693" s="869" t="s">
        <v>12495</v>
      </c>
      <c r="G7693" s="868" t="s">
        <v>12494</v>
      </c>
      <c r="H7693" s="867" t="s">
        <v>7756</v>
      </c>
      <c r="I7693" s="867" t="s">
        <v>2892</v>
      </c>
      <c r="J7693" s="867" t="s">
        <v>7900</v>
      </c>
      <c r="K7693" s="866">
        <v>3</v>
      </c>
      <c r="L7693" s="866">
        <v>12</v>
      </c>
      <c r="M7693" s="865">
        <v>53729.141658923581</v>
      </c>
      <c r="N7693" s="866">
        <v>2</v>
      </c>
      <c r="O7693" s="866">
        <v>6</v>
      </c>
      <c r="P7693" s="865">
        <v>26082.9</v>
      </c>
    </row>
    <row r="7694" spans="1:16" ht="33.75" x14ac:dyDescent="0.25">
      <c r="A7694" s="867" t="s">
        <v>7760</v>
      </c>
      <c r="B7694" s="867" t="s">
        <v>3626</v>
      </c>
      <c r="C7694" s="867" t="s">
        <v>3031</v>
      </c>
      <c r="D7694" s="868" t="s">
        <v>7776</v>
      </c>
      <c r="E7694" s="870">
        <v>4200</v>
      </c>
      <c r="F7694" s="869" t="s">
        <v>12493</v>
      </c>
      <c r="G7694" s="868" t="s">
        <v>12492</v>
      </c>
      <c r="H7694" s="867" t="s">
        <v>7796</v>
      </c>
      <c r="I7694" s="867" t="s">
        <v>9558</v>
      </c>
      <c r="J7694" s="867" t="s">
        <v>8756</v>
      </c>
      <c r="K7694" s="866">
        <v>3</v>
      </c>
      <c r="L7694" s="866">
        <v>12</v>
      </c>
      <c r="M7694" s="865">
        <v>53729.141658923581</v>
      </c>
      <c r="N7694" s="866">
        <v>2</v>
      </c>
      <c r="O7694" s="866">
        <v>6</v>
      </c>
      <c r="P7694" s="865">
        <v>26082.9</v>
      </c>
    </row>
    <row r="7695" spans="1:16" ht="33.75" x14ac:dyDescent="0.25">
      <c r="A7695" s="867" t="s">
        <v>7760</v>
      </c>
      <c r="B7695" s="867" t="s">
        <v>3626</v>
      </c>
      <c r="C7695" s="867" t="s">
        <v>3031</v>
      </c>
      <c r="D7695" s="868" t="s">
        <v>8013</v>
      </c>
      <c r="E7695" s="870">
        <v>4200</v>
      </c>
      <c r="F7695" s="869" t="s">
        <v>12491</v>
      </c>
      <c r="G7695" s="868" t="s">
        <v>12490</v>
      </c>
      <c r="H7695" s="867" t="s">
        <v>7756</v>
      </c>
      <c r="I7695" s="867" t="s">
        <v>2703</v>
      </c>
      <c r="J7695" s="867" t="s">
        <v>7958</v>
      </c>
      <c r="K7695" s="866">
        <v>3</v>
      </c>
      <c r="L7695" s="866">
        <v>12</v>
      </c>
      <c r="M7695" s="865">
        <v>53729.141658923581</v>
      </c>
      <c r="N7695" s="866">
        <v>2</v>
      </c>
      <c r="O7695" s="866">
        <v>6</v>
      </c>
      <c r="P7695" s="865">
        <v>26082.9</v>
      </c>
    </row>
    <row r="7696" spans="1:16" ht="33.75" x14ac:dyDescent="0.25">
      <c r="A7696" s="867" t="s">
        <v>7760</v>
      </c>
      <c r="B7696" s="867" t="s">
        <v>3626</v>
      </c>
      <c r="C7696" s="867" t="s">
        <v>3031</v>
      </c>
      <c r="D7696" s="868" t="s">
        <v>7776</v>
      </c>
      <c r="E7696" s="870">
        <v>4200</v>
      </c>
      <c r="F7696" s="869" t="s">
        <v>12489</v>
      </c>
      <c r="G7696" s="868" t="s">
        <v>12488</v>
      </c>
      <c r="H7696" s="867" t="s">
        <v>7817</v>
      </c>
      <c r="I7696" s="867" t="s">
        <v>6461</v>
      </c>
      <c r="J7696" s="867" t="s">
        <v>8865</v>
      </c>
      <c r="K7696" s="866">
        <v>3</v>
      </c>
      <c r="L7696" s="866">
        <v>7</v>
      </c>
      <c r="M7696" s="865">
        <v>31341.999301038755</v>
      </c>
      <c r="N7696" s="866">
        <v>0</v>
      </c>
      <c r="O7696" s="866">
        <v>0</v>
      </c>
      <c r="P7696" s="865">
        <v>0</v>
      </c>
    </row>
    <row r="7697" spans="1:16" ht="33.75" x14ac:dyDescent="0.25">
      <c r="A7697" s="867" t="s">
        <v>7760</v>
      </c>
      <c r="B7697" s="867" t="s">
        <v>3626</v>
      </c>
      <c r="C7697" s="867" t="s">
        <v>3031</v>
      </c>
      <c r="D7697" s="868" t="s">
        <v>7854</v>
      </c>
      <c r="E7697" s="870">
        <v>4200</v>
      </c>
      <c r="F7697" s="869" t="s">
        <v>12487</v>
      </c>
      <c r="G7697" s="868" t="s">
        <v>12486</v>
      </c>
      <c r="H7697" s="867" t="s">
        <v>7796</v>
      </c>
      <c r="I7697" s="867" t="s">
        <v>6461</v>
      </c>
      <c r="J7697" s="867" t="s">
        <v>7894</v>
      </c>
      <c r="K7697" s="866">
        <v>5</v>
      </c>
      <c r="L7697" s="866">
        <v>12</v>
      </c>
      <c r="M7697" s="865">
        <v>31981.631939835464</v>
      </c>
      <c r="N7697" s="866">
        <v>3</v>
      </c>
      <c r="O7697" s="866">
        <v>6</v>
      </c>
      <c r="P7697" s="865">
        <v>26082.9</v>
      </c>
    </row>
    <row r="7698" spans="1:16" ht="33.75" x14ac:dyDescent="0.25">
      <c r="A7698" s="867" t="s">
        <v>7760</v>
      </c>
      <c r="B7698" s="867" t="s">
        <v>3626</v>
      </c>
      <c r="C7698" s="867" t="s">
        <v>3031</v>
      </c>
      <c r="D7698" s="868" t="s">
        <v>9264</v>
      </c>
      <c r="E7698" s="870">
        <v>9500</v>
      </c>
      <c r="F7698" s="869" t="s">
        <v>12485</v>
      </c>
      <c r="G7698" s="868" t="s">
        <v>12484</v>
      </c>
      <c r="H7698" s="867" t="s">
        <v>7756</v>
      </c>
      <c r="I7698" s="867" t="s">
        <v>2685</v>
      </c>
      <c r="J7698" s="867" t="s">
        <v>7836</v>
      </c>
      <c r="K7698" s="866">
        <v>6</v>
      </c>
      <c r="L7698" s="866">
        <v>12</v>
      </c>
      <c r="M7698" s="865">
        <v>70359.590267638021</v>
      </c>
      <c r="N7698" s="866">
        <v>2</v>
      </c>
      <c r="O7698" s="866">
        <v>6</v>
      </c>
      <c r="P7698" s="865">
        <v>57882.9</v>
      </c>
    </row>
    <row r="7699" spans="1:16" ht="33.75" x14ac:dyDescent="0.25">
      <c r="A7699" s="867" t="s">
        <v>7760</v>
      </c>
      <c r="B7699" s="867" t="s">
        <v>3626</v>
      </c>
      <c r="C7699" s="867" t="s">
        <v>3031</v>
      </c>
      <c r="D7699" s="868" t="s">
        <v>11091</v>
      </c>
      <c r="E7699" s="870">
        <v>11000</v>
      </c>
      <c r="F7699" s="869" t="s">
        <v>12483</v>
      </c>
      <c r="G7699" s="868" t="s">
        <v>12482</v>
      </c>
      <c r="H7699" s="867" t="s">
        <v>7756</v>
      </c>
      <c r="I7699" s="867" t="s">
        <v>2772</v>
      </c>
      <c r="J7699" s="867" t="s">
        <v>8088</v>
      </c>
      <c r="K7699" s="866">
        <v>2</v>
      </c>
      <c r="L7699" s="866">
        <v>9</v>
      </c>
      <c r="M7699" s="865">
        <v>105539.38540145702</v>
      </c>
      <c r="N7699" s="866">
        <v>2</v>
      </c>
      <c r="O7699" s="866">
        <v>6</v>
      </c>
      <c r="P7699" s="865">
        <v>66882.899999999994</v>
      </c>
    </row>
    <row r="7700" spans="1:16" ht="33.75" x14ac:dyDescent="0.25">
      <c r="A7700" s="867" t="s">
        <v>7760</v>
      </c>
      <c r="B7700" s="867" t="s">
        <v>3626</v>
      </c>
      <c r="C7700" s="867" t="s">
        <v>3031</v>
      </c>
      <c r="D7700" s="868" t="s">
        <v>8402</v>
      </c>
      <c r="E7700" s="870">
        <v>4200</v>
      </c>
      <c r="F7700" s="869" t="s">
        <v>12481</v>
      </c>
      <c r="G7700" s="868" t="s">
        <v>12480</v>
      </c>
      <c r="H7700" s="867" t="s">
        <v>7756</v>
      </c>
      <c r="I7700" s="867" t="s">
        <v>2745</v>
      </c>
      <c r="J7700" s="867" t="s">
        <v>8397</v>
      </c>
      <c r="K7700" s="866">
        <v>4</v>
      </c>
      <c r="L7700" s="866">
        <v>12</v>
      </c>
      <c r="M7700" s="865">
        <v>53729.141658923581</v>
      </c>
      <c r="N7700" s="866">
        <v>1</v>
      </c>
      <c r="O7700" s="866">
        <v>6</v>
      </c>
      <c r="P7700" s="865">
        <v>26082.9</v>
      </c>
    </row>
    <row r="7701" spans="1:16" ht="33.75" x14ac:dyDescent="0.25">
      <c r="A7701" s="867" t="s">
        <v>7760</v>
      </c>
      <c r="B7701" s="867" t="s">
        <v>3626</v>
      </c>
      <c r="C7701" s="867" t="s">
        <v>3031</v>
      </c>
      <c r="D7701" s="868" t="s">
        <v>7776</v>
      </c>
      <c r="E7701" s="870">
        <v>4200</v>
      </c>
      <c r="F7701" s="869" t="s">
        <v>12479</v>
      </c>
      <c r="G7701" s="868" t="s">
        <v>12478</v>
      </c>
      <c r="H7701" s="867" t="s">
        <v>7756</v>
      </c>
      <c r="I7701" s="867" t="s">
        <v>2892</v>
      </c>
      <c r="J7701" s="867" t="s">
        <v>7894</v>
      </c>
      <c r="K7701" s="866">
        <v>3</v>
      </c>
      <c r="L7701" s="866">
        <v>12</v>
      </c>
      <c r="M7701" s="865">
        <v>53729.141658923581</v>
      </c>
      <c r="N7701" s="866">
        <v>1</v>
      </c>
      <c r="O7701" s="866">
        <v>6</v>
      </c>
      <c r="P7701" s="865">
        <v>26082.9</v>
      </c>
    </row>
    <row r="7702" spans="1:16" ht="33.75" x14ac:dyDescent="0.25">
      <c r="A7702" s="867" t="s">
        <v>7760</v>
      </c>
      <c r="B7702" s="867" t="s">
        <v>3626</v>
      </c>
      <c r="C7702" s="867" t="s">
        <v>3031</v>
      </c>
      <c r="D7702" s="868" t="s">
        <v>8013</v>
      </c>
      <c r="E7702" s="870">
        <v>4200</v>
      </c>
      <c r="F7702" s="869" t="s">
        <v>12477</v>
      </c>
      <c r="G7702" s="868" t="s">
        <v>12476</v>
      </c>
      <c r="H7702" s="867" t="s">
        <v>7796</v>
      </c>
      <c r="I7702" s="867" t="s">
        <v>2756</v>
      </c>
      <c r="J7702" s="867" t="s">
        <v>7780</v>
      </c>
      <c r="K7702" s="866">
        <v>3</v>
      </c>
      <c r="L7702" s="866">
        <v>12</v>
      </c>
      <c r="M7702" s="865">
        <v>53729.141658923581</v>
      </c>
      <c r="N7702" s="866">
        <v>2</v>
      </c>
      <c r="O7702" s="866">
        <v>6</v>
      </c>
      <c r="P7702" s="865">
        <v>26082.9</v>
      </c>
    </row>
    <row r="7703" spans="1:16" ht="33.75" x14ac:dyDescent="0.25">
      <c r="A7703" s="867" t="s">
        <v>7760</v>
      </c>
      <c r="B7703" s="867" t="s">
        <v>3626</v>
      </c>
      <c r="C7703" s="867" t="s">
        <v>3031</v>
      </c>
      <c r="D7703" s="868" t="s">
        <v>7863</v>
      </c>
      <c r="E7703" s="870">
        <v>2500</v>
      </c>
      <c r="F7703" s="869" t="s">
        <v>12475</v>
      </c>
      <c r="G7703" s="868" t="s">
        <v>12474</v>
      </c>
      <c r="H7703" s="867" t="s">
        <v>7796</v>
      </c>
      <c r="I7703" s="867" t="s">
        <v>2676</v>
      </c>
      <c r="J7703" s="867" t="s">
        <v>7783</v>
      </c>
      <c r="K7703" s="866">
        <v>2</v>
      </c>
      <c r="L7703" s="866">
        <v>4</v>
      </c>
      <c r="M7703" s="865">
        <v>10660.543979945154</v>
      </c>
      <c r="N7703" s="866">
        <v>0</v>
      </c>
      <c r="O7703" s="866">
        <v>0</v>
      </c>
      <c r="P7703" s="865">
        <v>0</v>
      </c>
    </row>
    <row r="7704" spans="1:16" ht="33.75" x14ac:dyDescent="0.25">
      <c r="A7704" s="867" t="s">
        <v>7760</v>
      </c>
      <c r="B7704" s="867" t="s">
        <v>3626</v>
      </c>
      <c r="C7704" s="867" t="s">
        <v>3031</v>
      </c>
      <c r="D7704" s="868" t="s">
        <v>7776</v>
      </c>
      <c r="E7704" s="870">
        <v>4200</v>
      </c>
      <c r="F7704" s="869" t="s">
        <v>12473</v>
      </c>
      <c r="G7704" s="868" t="s">
        <v>12472</v>
      </c>
      <c r="H7704" s="867" t="s">
        <v>7796</v>
      </c>
      <c r="I7704" s="867" t="s">
        <v>2745</v>
      </c>
      <c r="J7704" s="867" t="s">
        <v>7836</v>
      </c>
      <c r="K7704" s="866">
        <v>4</v>
      </c>
      <c r="L7704" s="866">
        <v>12</v>
      </c>
      <c r="M7704" s="865">
        <v>53729.141658923581</v>
      </c>
      <c r="N7704" s="866">
        <v>1</v>
      </c>
      <c r="O7704" s="866">
        <v>6</v>
      </c>
      <c r="P7704" s="865">
        <v>26082.9</v>
      </c>
    </row>
    <row r="7705" spans="1:16" ht="33.75" x14ac:dyDescent="0.25">
      <c r="A7705" s="867" t="s">
        <v>7760</v>
      </c>
      <c r="B7705" s="867" t="s">
        <v>3626</v>
      </c>
      <c r="C7705" s="867" t="s">
        <v>3031</v>
      </c>
      <c r="D7705" s="868" t="s">
        <v>7776</v>
      </c>
      <c r="E7705" s="870">
        <v>4200</v>
      </c>
      <c r="F7705" s="869" t="s">
        <v>12471</v>
      </c>
      <c r="G7705" s="868" t="s">
        <v>12470</v>
      </c>
      <c r="H7705" s="867" t="s">
        <v>7796</v>
      </c>
      <c r="I7705" s="867" t="s">
        <v>2745</v>
      </c>
      <c r="J7705" s="867" t="s">
        <v>7792</v>
      </c>
      <c r="K7705" s="866">
        <v>3</v>
      </c>
      <c r="L7705" s="866">
        <v>12</v>
      </c>
      <c r="M7705" s="865">
        <v>53729.141658923581</v>
      </c>
      <c r="N7705" s="866">
        <v>1</v>
      </c>
      <c r="O7705" s="866">
        <v>6</v>
      </c>
      <c r="P7705" s="865">
        <v>26082.9</v>
      </c>
    </row>
    <row r="7706" spans="1:16" ht="33.75" x14ac:dyDescent="0.25">
      <c r="A7706" s="867" t="s">
        <v>7760</v>
      </c>
      <c r="B7706" s="867" t="s">
        <v>3626</v>
      </c>
      <c r="C7706" s="867" t="s">
        <v>3031</v>
      </c>
      <c r="D7706" s="868" t="s">
        <v>7863</v>
      </c>
      <c r="E7706" s="870">
        <v>2500</v>
      </c>
      <c r="F7706" s="869" t="s">
        <v>12469</v>
      </c>
      <c r="G7706" s="868" t="s">
        <v>12468</v>
      </c>
      <c r="H7706" s="867"/>
      <c r="I7706" s="867"/>
      <c r="J7706" s="867"/>
      <c r="K7706" s="866">
        <v>3</v>
      </c>
      <c r="L7706" s="866">
        <v>12</v>
      </c>
      <c r="M7706" s="865">
        <v>31981.631939835464</v>
      </c>
      <c r="N7706" s="866">
        <v>1</v>
      </c>
      <c r="O7706" s="866">
        <v>6</v>
      </c>
      <c r="P7706" s="865">
        <v>15882.9</v>
      </c>
    </row>
    <row r="7707" spans="1:16" x14ac:dyDescent="0.25">
      <c r="A7707" s="1772" t="s">
        <v>2848</v>
      </c>
      <c r="B7707" s="1772"/>
      <c r="C7707" s="1772"/>
      <c r="D7707" s="1772"/>
      <c r="E7707" s="1772"/>
      <c r="F7707" s="1772" t="s">
        <v>378</v>
      </c>
      <c r="G7707" s="1772"/>
      <c r="H7707" s="1772"/>
      <c r="I7707" s="1772"/>
      <c r="J7707" s="1772"/>
      <c r="K7707" s="1771" t="s">
        <v>2847</v>
      </c>
      <c r="L7707" s="1771"/>
      <c r="M7707" s="1771"/>
      <c r="N7707" s="1771" t="s">
        <v>2846</v>
      </c>
      <c r="O7707" s="1771"/>
      <c r="P7707" s="1771"/>
    </row>
    <row r="7708" spans="1:16" ht="69.75" x14ac:dyDescent="0.25">
      <c r="A7708" s="1535" t="s">
        <v>2845</v>
      </c>
      <c r="B7708" s="1535" t="s">
        <v>5</v>
      </c>
      <c r="C7708" s="1535" t="s">
        <v>2844</v>
      </c>
      <c r="D7708" s="1535" t="s">
        <v>2843</v>
      </c>
      <c r="E7708" s="1536" t="s">
        <v>2842</v>
      </c>
      <c r="F7708" s="1537" t="s">
        <v>2841</v>
      </c>
      <c r="G7708" s="1540" t="s">
        <v>2840</v>
      </c>
      <c r="H7708" s="1535" t="s">
        <v>2839</v>
      </c>
      <c r="I7708" s="1535" t="s">
        <v>2838</v>
      </c>
      <c r="J7708" s="1535" t="s">
        <v>2837</v>
      </c>
      <c r="K7708" s="1538" t="s">
        <v>2836</v>
      </c>
      <c r="L7708" s="1538" t="s">
        <v>2835</v>
      </c>
      <c r="M7708" s="1539" t="s">
        <v>2834</v>
      </c>
      <c r="N7708" s="1538" t="s">
        <v>2836</v>
      </c>
      <c r="O7708" s="1538" t="s">
        <v>2835</v>
      </c>
      <c r="P7708" s="1539" t="s">
        <v>2834</v>
      </c>
    </row>
    <row r="7709" spans="1:16" ht="33.75" x14ac:dyDescent="0.25">
      <c r="A7709" s="867" t="s">
        <v>7760</v>
      </c>
      <c r="B7709" s="867" t="s">
        <v>3626</v>
      </c>
      <c r="C7709" s="867" t="s">
        <v>3031</v>
      </c>
      <c r="D7709" s="868" t="s">
        <v>8831</v>
      </c>
      <c r="E7709" s="870">
        <v>7500</v>
      </c>
      <c r="F7709" s="869" t="s">
        <v>12467</v>
      </c>
      <c r="G7709" s="868" t="s">
        <v>12466</v>
      </c>
      <c r="H7709" s="867" t="s">
        <v>7817</v>
      </c>
      <c r="I7709" s="867" t="s">
        <v>11326</v>
      </c>
      <c r="J7709" s="867" t="s">
        <v>12119</v>
      </c>
      <c r="K7709" s="866">
        <v>3</v>
      </c>
      <c r="L7709" s="866">
        <v>12</v>
      </c>
      <c r="M7709" s="865">
        <v>95944.89581950639</v>
      </c>
      <c r="N7709" s="866">
        <v>2</v>
      </c>
      <c r="O7709" s="866">
        <v>6</v>
      </c>
      <c r="P7709" s="865">
        <v>45882.9</v>
      </c>
    </row>
    <row r="7710" spans="1:16" ht="33.75" x14ac:dyDescent="0.25">
      <c r="A7710" s="867" t="s">
        <v>7760</v>
      </c>
      <c r="B7710" s="867" t="s">
        <v>3626</v>
      </c>
      <c r="C7710" s="867" t="s">
        <v>3031</v>
      </c>
      <c r="D7710" s="868" t="s">
        <v>8145</v>
      </c>
      <c r="E7710" s="870">
        <v>7500</v>
      </c>
      <c r="F7710" s="869" t="s">
        <v>12465</v>
      </c>
      <c r="G7710" s="868" t="s">
        <v>12464</v>
      </c>
      <c r="H7710" s="867" t="s">
        <v>7756</v>
      </c>
      <c r="I7710" s="867" t="s">
        <v>3415</v>
      </c>
      <c r="J7710" s="867" t="s">
        <v>7773</v>
      </c>
      <c r="K7710" s="866">
        <v>2</v>
      </c>
      <c r="L7710" s="866">
        <v>12</v>
      </c>
      <c r="M7710" s="865">
        <v>95944.89581950639</v>
      </c>
      <c r="N7710" s="866">
        <v>1</v>
      </c>
      <c r="O7710" s="866">
        <v>6</v>
      </c>
      <c r="P7710" s="865">
        <v>45882.9</v>
      </c>
    </row>
    <row r="7711" spans="1:16" ht="33.75" x14ac:dyDescent="0.25">
      <c r="A7711" s="867" t="s">
        <v>7760</v>
      </c>
      <c r="B7711" s="867" t="s">
        <v>3626</v>
      </c>
      <c r="C7711" s="867" t="s">
        <v>3031</v>
      </c>
      <c r="D7711" s="868" t="s">
        <v>7863</v>
      </c>
      <c r="E7711" s="870">
        <v>2500</v>
      </c>
      <c r="F7711" s="869" t="s">
        <v>12463</v>
      </c>
      <c r="G7711" s="868" t="s">
        <v>12462</v>
      </c>
      <c r="H7711" s="867" t="s">
        <v>2751</v>
      </c>
      <c r="I7711" s="867" t="s">
        <v>2741</v>
      </c>
      <c r="J7711" s="867" t="s">
        <v>12098</v>
      </c>
      <c r="K7711" s="866">
        <v>3</v>
      </c>
      <c r="L7711" s="866">
        <v>12</v>
      </c>
      <c r="M7711" s="865">
        <v>31981.631939835464</v>
      </c>
      <c r="N7711" s="866">
        <v>1</v>
      </c>
      <c r="O7711" s="866">
        <v>6</v>
      </c>
      <c r="P7711" s="865">
        <v>15882.9</v>
      </c>
    </row>
    <row r="7712" spans="1:16" ht="33.75" x14ac:dyDescent="0.25">
      <c r="A7712" s="867" t="s">
        <v>7760</v>
      </c>
      <c r="B7712" s="867" t="s">
        <v>3626</v>
      </c>
      <c r="C7712" s="867" t="s">
        <v>3031</v>
      </c>
      <c r="D7712" s="868" t="s">
        <v>10527</v>
      </c>
      <c r="E7712" s="870">
        <v>10000</v>
      </c>
      <c r="F7712" s="869" t="s">
        <v>12461</v>
      </c>
      <c r="G7712" s="868" t="s">
        <v>12460</v>
      </c>
      <c r="H7712" s="867" t="s">
        <v>7796</v>
      </c>
      <c r="I7712" s="867" t="s">
        <v>2737</v>
      </c>
      <c r="J7712" s="867" t="s">
        <v>7773</v>
      </c>
      <c r="K7712" s="866">
        <v>6</v>
      </c>
      <c r="L7712" s="866">
        <v>12</v>
      </c>
      <c r="M7712" s="865">
        <v>95944.89581950639</v>
      </c>
      <c r="N7712" s="866">
        <v>1</v>
      </c>
      <c r="O7712" s="866">
        <v>6</v>
      </c>
      <c r="P7712" s="865">
        <v>60882.9</v>
      </c>
    </row>
    <row r="7713" spans="1:16" ht="33.75" x14ac:dyDescent="0.25">
      <c r="A7713" s="867" t="s">
        <v>7760</v>
      </c>
      <c r="B7713" s="867" t="s">
        <v>3626</v>
      </c>
      <c r="C7713" s="867" t="s">
        <v>3031</v>
      </c>
      <c r="D7713" s="868" t="s">
        <v>12459</v>
      </c>
      <c r="E7713" s="870">
        <v>3000</v>
      </c>
      <c r="F7713" s="869" t="s">
        <v>12458</v>
      </c>
      <c r="G7713" s="868" t="s">
        <v>12457</v>
      </c>
      <c r="H7713" s="867"/>
      <c r="I7713" s="867"/>
      <c r="J7713" s="867"/>
      <c r="K7713" s="866">
        <v>2</v>
      </c>
      <c r="L7713" s="866">
        <v>12</v>
      </c>
      <c r="M7713" s="865">
        <v>38377.958327802553</v>
      </c>
      <c r="N7713" s="866">
        <v>2</v>
      </c>
      <c r="O7713" s="866">
        <v>6</v>
      </c>
      <c r="P7713" s="865">
        <v>18882.900000000001</v>
      </c>
    </row>
    <row r="7714" spans="1:16" ht="33.75" x14ac:dyDescent="0.25">
      <c r="A7714" s="867" t="s">
        <v>7760</v>
      </c>
      <c r="B7714" s="867" t="s">
        <v>3626</v>
      </c>
      <c r="C7714" s="867" t="s">
        <v>3031</v>
      </c>
      <c r="D7714" s="868" t="s">
        <v>12456</v>
      </c>
      <c r="E7714" s="870">
        <v>6500</v>
      </c>
      <c r="F7714" s="869" t="s">
        <v>12455</v>
      </c>
      <c r="G7714" s="868" t="s">
        <v>12454</v>
      </c>
      <c r="H7714" s="867" t="s">
        <v>7756</v>
      </c>
      <c r="I7714" s="867" t="s">
        <v>2892</v>
      </c>
      <c r="J7714" s="867" t="s">
        <v>8088</v>
      </c>
      <c r="K7714" s="866">
        <v>2</v>
      </c>
      <c r="L7714" s="866">
        <v>11</v>
      </c>
      <c r="M7714" s="865">
        <v>76222.889456607852</v>
      </c>
      <c r="N7714" s="866">
        <v>0</v>
      </c>
      <c r="O7714" s="866">
        <v>0</v>
      </c>
      <c r="P7714" s="865">
        <v>0</v>
      </c>
    </row>
    <row r="7715" spans="1:16" ht="33.75" x14ac:dyDescent="0.25">
      <c r="A7715" s="867" t="s">
        <v>7760</v>
      </c>
      <c r="B7715" s="867" t="s">
        <v>3626</v>
      </c>
      <c r="C7715" s="867" t="s">
        <v>3031</v>
      </c>
      <c r="D7715" s="868" t="s">
        <v>7776</v>
      </c>
      <c r="E7715" s="870">
        <v>4200</v>
      </c>
      <c r="F7715" s="869" t="s">
        <v>12453</v>
      </c>
      <c r="G7715" s="868" t="s">
        <v>12452</v>
      </c>
      <c r="H7715" s="867" t="s">
        <v>7756</v>
      </c>
      <c r="I7715" s="867" t="s">
        <v>2892</v>
      </c>
      <c r="J7715" s="867" t="s">
        <v>7792</v>
      </c>
      <c r="K7715" s="866">
        <v>2</v>
      </c>
      <c r="L7715" s="866">
        <v>7</v>
      </c>
      <c r="M7715" s="865">
        <v>31341.999301038755</v>
      </c>
      <c r="N7715" s="866">
        <v>2</v>
      </c>
      <c r="O7715" s="866">
        <v>6</v>
      </c>
      <c r="P7715" s="865">
        <v>26082.9</v>
      </c>
    </row>
    <row r="7716" spans="1:16" ht="33.75" x14ac:dyDescent="0.25">
      <c r="A7716" s="867" t="s">
        <v>7760</v>
      </c>
      <c r="B7716" s="867" t="s">
        <v>3626</v>
      </c>
      <c r="C7716" s="867" t="s">
        <v>3031</v>
      </c>
      <c r="D7716" s="868" t="s">
        <v>7791</v>
      </c>
      <c r="E7716" s="870">
        <v>4200</v>
      </c>
      <c r="F7716" s="869" t="s">
        <v>12451</v>
      </c>
      <c r="G7716" s="868" t="s">
        <v>12450</v>
      </c>
      <c r="H7716" s="867" t="s">
        <v>7756</v>
      </c>
      <c r="I7716" s="867" t="s">
        <v>7822</v>
      </c>
      <c r="J7716" s="867" t="s">
        <v>7773</v>
      </c>
      <c r="K7716" s="866">
        <v>0</v>
      </c>
      <c r="L7716" s="866">
        <v>0</v>
      </c>
      <c r="M7716" s="865">
        <v>0</v>
      </c>
      <c r="N7716" s="866">
        <v>2</v>
      </c>
      <c r="O7716" s="866">
        <v>4</v>
      </c>
      <c r="P7716" s="865">
        <v>17388.599999999999</v>
      </c>
    </row>
    <row r="7717" spans="1:16" ht="33.75" x14ac:dyDescent="0.25">
      <c r="A7717" s="867" t="s">
        <v>7760</v>
      </c>
      <c r="B7717" s="867" t="s">
        <v>3626</v>
      </c>
      <c r="C7717" s="867" t="s">
        <v>3031</v>
      </c>
      <c r="D7717" s="868" t="s">
        <v>7804</v>
      </c>
      <c r="E7717" s="870">
        <v>5500</v>
      </c>
      <c r="F7717" s="869" t="s">
        <v>12449</v>
      </c>
      <c r="G7717" s="868" t="s">
        <v>12448</v>
      </c>
      <c r="H7717" s="867" t="s">
        <v>7796</v>
      </c>
      <c r="I7717" s="867" t="s">
        <v>2676</v>
      </c>
      <c r="J7717" s="867" t="s">
        <v>7836</v>
      </c>
      <c r="K7717" s="866">
        <v>4</v>
      </c>
      <c r="L7717" s="866">
        <v>12</v>
      </c>
      <c r="M7717" s="865">
        <v>70359.590267638021</v>
      </c>
      <c r="N7717" s="866">
        <v>2</v>
      </c>
      <c r="O7717" s="866">
        <v>6</v>
      </c>
      <c r="P7717" s="865">
        <v>33882.9</v>
      </c>
    </row>
    <row r="7718" spans="1:16" ht="33.75" x14ac:dyDescent="0.25">
      <c r="A7718" s="867" t="s">
        <v>7760</v>
      </c>
      <c r="B7718" s="867" t="s">
        <v>3626</v>
      </c>
      <c r="C7718" s="867" t="s">
        <v>3031</v>
      </c>
      <c r="D7718" s="868" t="s">
        <v>9050</v>
      </c>
      <c r="E7718" s="870">
        <v>5500</v>
      </c>
      <c r="F7718" s="869" t="s">
        <v>12447</v>
      </c>
      <c r="G7718" s="868" t="s">
        <v>12446</v>
      </c>
      <c r="H7718" s="867" t="s">
        <v>7756</v>
      </c>
      <c r="I7718" s="867" t="s">
        <v>2704</v>
      </c>
      <c r="J7718" s="867" t="s">
        <v>7777</v>
      </c>
      <c r="K7718" s="866">
        <v>3</v>
      </c>
      <c r="L7718" s="866">
        <v>7</v>
      </c>
      <c r="M7718" s="865">
        <v>41043.094322788849</v>
      </c>
      <c r="N7718" s="866">
        <v>0</v>
      </c>
      <c r="O7718" s="866">
        <v>0</v>
      </c>
      <c r="P7718" s="865">
        <v>0</v>
      </c>
    </row>
    <row r="7719" spans="1:16" ht="33.75" x14ac:dyDescent="0.25">
      <c r="A7719" s="867" t="s">
        <v>7760</v>
      </c>
      <c r="B7719" s="867" t="s">
        <v>3626</v>
      </c>
      <c r="C7719" s="867" t="s">
        <v>3031</v>
      </c>
      <c r="D7719" s="868" t="s">
        <v>7907</v>
      </c>
      <c r="E7719" s="870">
        <v>2200</v>
      </c>
      <c r="F7719" s="869" t="s">
        <v>12445</v>
      </c>
      <c r="G7719" s="868" t="s">
        <v>12444</v>
      </c>
      <c r="H7719" s="867"/>
      <c r="I7719" s="867"/>
      <c r="J7719" s="867"/>
      <c r="K7719" s="866">
        <v>2</v>
      </c>
      <c r="L7719" s="866">
        <v>12</v>
      </c>
      <c r="M7719" s="865">
        <v>28143.836107055209</v>
      </c>
      <c r="N7719" s="866">
        <v>2</v>
      </c>
      <c r="O7719" s="866">
        <v>6</v>
      </c>
      <c r="P7719" s="865">
        <v>14082.9</v>
      </c>
    </row>
    <row r="7720" spans="1:16" ht="33.75" x14ac:dyDescent="0.25">
      <c r="A7720" s="867" t="s">
        <v>7760</v>
      </c>
      <c r="B7720" s="867" t="s">
        <v>3626</v>
      </c>
      <c r="C7720" s="867" t="s">
        <v>3031</v>
      </c>
      <c r="D7720" s="868" t="s">
        <v>8218</v>
      </c>
      <c r="E7720" s="870">
        <v>2000</v>
      </c>
      <c r="F7720" s="869" t="s">
        <v>12443</v>
      </c>
      <c r="G7720" s="868" t="s">
        <v>12442</v>
      </c>
      <c r="H7720" s="867"/>
      <c r="I7720" s="867"/>
      <c r="J7720" s="867"/>
      <c r="K7720" s="866">
        <v>2</v>
      </c>
      <c r="L7720" s="866">
        <v>12</v>
      </c>
      <c r="M7720" s="865">
        <v>25585.305551868372</v>
      </c>
      <c r="N7720" s="866">
        <v>2</v>
      </c>
      <c r="O7720" s="866">
        <v>6</v>
      </c>
      <c r="P7720" s="865">
        <v>12882.9</v>
      </c>
    </row>
    <row r="7721" spans="1:16" ht="33.75" x14ac:dyDescent="0.25">
      <c r="A7721" s="867" t="s">
        <v>7760</v>
      </c>
      <c r="B7721" s="867" t="s">
        <v>3626</v>
      </c>
      <c r="C7721" s="867" t="s">
        <v>3031</v>
      </c>
      <c r="D7721" s="868" t="s">
        <v>7768</v>
      </c>
      <c r="E7721" s="870">
        <v>4200</v>
      </c>
      <c r="F7721" s="869" t="s">
        <v>12441</v>
      </c>
      <c r="G7721" s="868" t="s">
        <v>12440</v>
      </c>
      <c r="H7721" s="867" t="s">
        <v>7756</v>
      </c>
      <c r="I7721" s="867" t="s">
        <v>2676</v>
      </c>
      <c r="J7721" s="867" t="s">
        <v>7773</v>
      </c>
      <c r="K7721" s="866">
        <v>5</v>
      </c>
      <c r="L7721" s="866">
        <v>12</v>
      </c>
      <c r="M7721" s="865">
        <v>53729.141658923581</v>
      </c>
      <c r="N7721" s="866">
        <v>1</v>
      </c>
      <c r="O7721" s="866">
        <v>6</v>
      </c>
      <c r="P7721" s="865">
        <v>26082.9</v>
      </c>
    </row>
    <row r="7722" spans="1:16" ht="33.75" x14ac:dyDescent="0.25">
      <c r="A7722" s="867" t="s">
        <v>7760</v>
      </c>
      <c r="B7722" s="867" t="s">
        <v>3626</v>
      </c>
      <c r="C7722" s="867" t="s">
        <v>3031</v>
      </c>
      <c r="D7722" s="868" t="s">
        <v>8831</v>
      </c>
      <c r="E7722" s="870">
        <v>7500</v>
      </c>
      <c r="F7722" s="869" t="s">
        <v>12439</v>
      </c>
      <c r="G7722" s="868" t="s">
        <v>12438</v>
      </c>
      <c r="H7722" s="867" t="s">
        <v>7756</v>
      </c>
      <c r="I7722" s="867" t="s">
        <v>2892</v>
      </c>
      <c r="J7722" s="867" t="s">
        <v>7958</v>
      </c>
      <c r="K7722" s="866">
        <v>2</v>
      </c>
      <c r="L7722" s="866">
        <v>12</v>
      </c>
      <c r="M7722" s="865">
        <v>95944.89581950639</v>
      </c>
      <c r="N7722" s="866">
        <v>2</v>
      </c>
      <c r="O7722" s="866">
        <v>6</v>
      </c>
      <c r="P7722" s="865">
        <v>45882.9</v>
      </c>
    </row>
    <row r="7723" spans="1:16" ht="33.75" x14ac:dyDescent="0.25">
      <c r="A7723" s="867" t="s">
        <v>7760</v>
      </c>
      <c r="B7723" s="867" t="s">
        <v>3626</v>
      </c>
      <c r="C7723" s="867" t="s">
        <v>3031</v>
      </c>
      <c r="D7723" s="868" t="s">
        <v>11562</v>
      </c>
      <c r="E7723" s="870">
        <v>8000</v>
      </c>
      <c r="F7723" s="869" t="s">
        <v>12437</v>
      </c>
      <c r="G7723" s="868" t="s">
        <v>12436</v>
      </c>
      <c r="H7723" s="867" t="s">
        <v>7817</v>
      </c>
      <c r="I7723" s="867" t="s">
        <v>7937</v>
      </c>
      <c r="J7723" s="867" t="s">
        <v>9138</v>
      </c>
      <c r="K7723" s="866">
        <v>3</v>
      </c>
      <c r="L7723" s="866">
        <v>12</v>
      </c>
      <c r="M7723" s="865">
        <v>53729.141658923581</v>
      </c>
      <c r="N7723" s="866">
        <v>1</v>
      </c>
      <c r="O7723" s="866">
        <v>6</v>
      </c>
      <c r="P7723" s="865">
        <v>48882.9</v>
      </c>
    </row>
    <row r="7724" spans="1:16" ht="33.75" x14ac:dyDescent="0.25">
      <c r="A7724" s="867" t="s">
        <v>7760</v>
      </c>
      <c r="B7724" s="867" t="s">
        <v>3626</v>
      </c>
      <c r="C7724" s="867" t="s">
        <v>3031</v>
      </c>
      <c r="D7724" s="868" t="s">
        <v>7930</v>
      </c>
      <c r="E7724" s="870">
        <v>4200</v>
      </c>
      <c r="F7724" s="869" t="s">
        <v>12435</v>
      </c>
      <c r="G7724" s="868" t="s">
        <v>12434</v>
      </c>
      <c r="H7724" s="867" t="s">
        <v>7756</v>
      </c>
      <c r="I7724" s="867" t="s">
        <v>2704</v>
      </c>
      <c r="J7724" s="867" t="s">
        <v>7777</v>
      </c>
      <c r="K7724" s="866">
        <v>4</v>
      </c>
      <c r="L7724" s="866">
        <v>12</v>
      </c>
      <c r="M7724" s="865">
        <v>53729.141658923581</v>
      </c>
      <c r="N7724" s="866">
        <v>1</v>
      </c>
      <c r="O7724" s="866">
        <v>6</v>
      </c>
      <c r="P7724" s="865">
        <v>26082.9</v>
      </c>
    </row>
    <row r="7725" spans="1:16" ht="33.75" x14ac:dyDescent="0.25">
      <c r="A7725" s="867" t="s">
        <v>7760</v>
      </c>
      <c r="B7725" s="867" t="s">
        <v>3626</v>
      </c>
      <c r="C7725" s="867" t="s">
        <v>3031</v>
      </c>
      <c r="D7725" s="868" t="s">
        <v>8145</v>
      </c>
      <c r="E7725" s="870">
        <v>7500</v>
      </c>
      <c r="F7725" s="869" t="s">
        <v>12433</v>
      </c>
      <c r="G7725" s="868" t="s">
        <v>12432</v>
      </c>
      <c r="H7725" s="867" t="s">
        <v>7756</v>
      </c>
      <c r="I7725" s="867" t="s">
        <v>2725</v>
      </c>
      <c r="J7725" s="867" t="s">
        <v>7777</v>
      </c>
      <c r="K7725" s="866">
        <v>2</v>
      </c>
      <c r="L7725" s="866">
        <v>12</v>
      </c>
      <c r="M7725" s="865">
        <v>95944.89581950639</v>
      </c>
      <c r="N7725" s="866">
        <v>1</v>
      </c>
      <c r="O7725" s="866">
        <v>6</v>
      </c>
      <c r="P7725" s="865">
        <v>45882.9</v>
      </c>
    </row>
    <row r="7726" spans="1:16" ht="33.75" x14ac:dyDescent="0.25">
      <c r="A7726" s="867" t="s">
        <v>7760</v>
      </c>
      <c r="B7726" s="867" t="s">
        <v>3626</v>
      </c>
      <c r="C7726" s="867" t="s">
        <v>3031</v>
      </c>
      <c r="D7726" s="868" t="s">
        <v>8702</v>
      </c>
      <c r="E7726" s="870">
        <v>4200</v>
      </c>
      <c r="F7726" s="869" t="s">
        <v>12431</v>
      </c>
      <c r="G7726" s="868" t="s">
        <v>12430</v>
      </c>
      <c r="H7726" s="867" t="s">
        <v>7756</v>
      </c>
      <c r="I7726" s="867" t="s">
        <v>2772</v>
      </c>
      <c r="J7726" s="867" t="s">
        <v>7769</v>
      </c>
      <c r="K7726" s="866">
        <v>4</v>
      </c>
      <c r="L7726" s="866">
        <v>12</v>
      </c>
      <c r="M7726" s="865">
        <v>53729.141658923581</v>
      </c>
      <c r="N7726" s="866">
        <v>1</v>
      </c>
      <c r="O7726" s="866">
        <v>6</v>
      </c>
      <c r="P7726" s="865">
        <v>26082.9</v>
      </c>
    </row>
    <row r="7727" spans="1:16" ht="33.75" x14ac:dyDescent="0.25">
      <c r="A7727" s="867" t="s">
        <v>7760</v>
      </c>
      <c r="B7727" s="867" t="s">
        <v>3626</v>
      </c>
      <c r="C7727" s="867" t="s">
        <v>3031</v>
      </c>
      <c r="D7727" s="868" t="s">
        <v>7930</v>
      </c>
      <c r="E7727" s="870">
        <v>4200</v>
      </c>
      <c r="F7727" s="869" t="s">
        <v>12429</v>
      </c>
      <c r="G7727" s="868" t="s">
        <v>12428</v>
      </c>
      <c r="H7727" s="867" t="s">
        <v>7796</v>
      </c>
      <c r="I7727" s="867" t="s">
        <v>3285</v>
      </c>
      <c r="J7727" s="867" t="s">
        <v>7773</v>
      </c>
      <c r="K7727" s="866">
        <v>4</v>
      </c>
      <c r="L7727" s="866">
        <v>12</v>
      </c>
      <c r="M7727" s="865">
        <v>53729.141658923581</v>
      </c>
      <c r="N7727" s="866">
        <v>1</v>
      </c>
      <c r="O7727" s="866">
        <v>6</v>
      </c>
      <c r="P7727" s="865">
        <v>26082.9</v>
      </c>
    </row>
    <row r="7728" spans="1:16" ht="33.75" x14ac:dyDescent="0.25">
      <c r="A7728" s="867" t="s">
        <v>7760</v>
      </c>
      <c r="B7728" s="867" t="s">
        <v>3626</v>
      </c>
      <c r="C7728" s="867" t="s">
        <v>3031</v>
      </c>
      <c r="D7728" s="868" t="s">
        <v>7776</v>
      </c>
      <c r="E7728" s="870">
        <v>4200</v>
      </c>
      <c r="F7728" s="869" t="s">
        <v>12427</v>
      </c>
      <c r="G7728" s="868" t="s">
        <v>12426</v>
      </c>
      <c r="H7728" s="867" t="s">
        <v>7796</v>
      </c>
      <c r="I7728" s="867" t="s">
        <v>2722</v>
      </c>
      <c r="J7728" s="867" t="s">
        <v>7773</v>
      </c>
      <c r="K7728" s="866">
        <v>3</v>
      </c>
      <c r="L7728" s="866">
        <v>12</v>
      </c>
      <c r="M7728" s="865">
        <v>53729.141658923581</v>
      </c>
      <c r="N7728" s="866">
        <v>1</v>
      </c>
      <c r="O7728" s="866">
        <v>6</v>
      </c>
      <c r="P7728" s="865">
        <v>26082.9</v>
      </c>
    </row>
    <row r="7729" spans="1:16" ht="33.75" x14ac:dyDescent="0.25">
      <c r="A7729" s="867" t="s">
        <v>7760</v>
      </c>
      <c r="B7729" s="867" t="s">
        <v>3626</v>
      </c>
      <c r="C7729" s="867" t="s">
        <v>3031</v>
      </c>
      <c r="D7729" s="868" t="s">
        <v>8062</v>
      </c>
      <c r="E7729" s="870">
        <v>4200</v>
      </c>
      <c r="F7729" s="869" t="s">
        <v>12425</v>
      </c>
      <c r="G7729" s="868" t="s">
        <v>12424</v>
      </c>
      <c r="H7729" s="867" t="s">
        <v>7796</v>
      </c>
      <c r="I7729" s="867" t="s">
        <v>2737</v>
      </c>
      <c r="J7729" s="867" t="s">
        <v>8142</v>
      </c>
      <c r="K7729" s="866">
        <v>4</v>
      </c>
      <c r="L7729" s="866">
        <v>12</v>
      </c>
      <c r="M7729" s="865">
        <v>53729.141658923581</v>
      </c>
      <c r="N7729" s="866">
        <v>1</v>
      </c>
      <c r="O7729" s="866">
        <v>6</v>
      </c>
      <c r="P7729" s="865">
        <v>26082.9</v>
      </c>
    </row>
    <row r="7730" spans="1:16" ht="33.75" x14ac:dyDescent="0.25">
      <c r="A7730" s="867" t="s">
        <v>7760</v>
      </c>
      <c r="B7730" s="867" t="s">
        <v>3626</v>
      </c>
      <c r="C7730" s="867" t="s">
        <v>3031</v>
      </c>
      <c r="D7730" s="868" t="s">
        <v>8062</v>
      </c>
      <c r="E7730" s="870">
        <v>4200</v>
      </c>
      <c r="F7730" s="869" t="s">
        <v>12423</v>
      </c>
      <c r="G7730" s="868" t="s">
        <v>12422</v>
      </c>
      <c r="H7730" s="867" t="s">
        <v>7756</v>
      </c>
      <c r="I7730" s="867" t="s">
        <v>2892</v>
      </c>
      <c r="J7730" s="867" t="s">
        <v>7777</v>
      </c>
      <c r="K7730" s="866">
        <v>4</v>
      </c>
      <c r="L7730" s="866">
        <v>12</v>
      </c>
      <c r="M7730" s="865">
        <v>53729.141658923581</v>
      </c>
      <c r="N7730" s="866">
        <v>1</v>
      </c>
      <c r="O7730" s="866">
        <v>6</v>
      </c>
      <c r="P7730" s="865">
        <v>26082.9</v>
      </c>
    </row>
    <row r="7731" spans="1:16" ht="33.75" x14ac:dyDescent="0.25">
      <c r="A7731" s="867" t="s">
        <v>7760</v>
      </c>
      <c r="B7731" s="867" t="s">
        <v>3626</v>
      </c>
      <c r="C7731" s="867" t="s">
        <v>3031</v>
      </c>
      <c r="D7731" s="868" t="s">
        <v>8505</v>
      </c>
      <c r="E7731" s="870">
        <v>7500</v>
      </c>
      <c r="F7731" s="869" t="s">
        <v>12421</v>
      </c>
      <c r="G7731" s="868" t="s">
        <v>12420</v>
      </c>
      <c r="H7731" s="867" t="s">
        <v>7756</v>
      </c>
      <c r="I7731" s="867" t="s">
        <v>2725</v>
      </c>
      <c r="J7731" s="867" t="s">
        <v>7777</v>
      </c>
      <c r="K7731" s="866">
        <v>8</v>
      </c>
      <c r="L7731" s="866">
        <v>12</v>
      </c>
      <c r="M7731" s="865">
        <v>70359.590267638021</v>
      </c>
      <c r="N7731" s="866">
        <v>1</v>
      </c>
      <c r="O7731" s="866">
        <v>6</v>
      </c>
      <c r="P7731" s="865">
        <v>45882.9</v>
      </c>
    </row>
    <row r="7732" spans="1:16" ht="33.75" x14ac:dyDescent="0.25">
      <c r="A7732" s="867" t="s">
        <v>7760</v>
      </c>
      <c r="B7732" s="867" t="s">
        <v>3626</v>
      </c>
      <c r="C7732" s="867" t="s">
        <v>3031</v>
      </c>
      <c r="D7732" s="868" t="s">
        <v>7930</v>
      </c>
      <c r="E7732" s="870">
        <v>4200</v>
      </c>
      <c r="F7732" s="869" t="s">
        <v>12419</v>
      </c>
      <c r="G7732" s="868" t="s">
        <v>12418</v>
      </c>
      <c r="H7732" s="867" t="s">
        <v>7796</v>
      </c>
      <c r="I7732" s="867" t="s">
        <v>2722</v>
      </c>
      <c r="J7732" s="867" t="s">
        <v>7967</v>
      </c>
      <c r="K7732" s="866">
        <v>2</v>
      </c>
      <c r="L7732" s="866">
        <v>7</v>
      </c>
      <c r="M7732" s="865">
        <v>31341.999301038755</v>
      </c>
      <c r="N7732" s="866">
        <v>0</v>
      </c>
      <c r="O7732" s="866">
        <v>0</v>
      </c>
      <c r="P7732" s="865">
        <v>0</v>
      </c>
    </row>
    <row r="7733" spans="1:16" ht="33.75" x14ac:dyDescent="0.25">
      <c r="A7733" s="867" t="s">
        <v>7760</v>
      </c>
      <c r="B7733" s="867" t="s">
        <v>3626</v>
      </c>
      <c r="C7733" s="867" t="s">
        <v>3031</v>
      </c>
      <c r="D7733" s="868" t="s">
        <v>8702</v>
      </c>
      <c r="E7733" s="870">
        <v>4200</v>
      </c>
      <c r="F7733" s="869" t="s">
        <v>12417</v>
      </c>
      <c r="G7733" s="868" t="s">
        <v>12416</v>
      </c>
      <c r="H7733" s="867" t="s">
        <v>7756</v>
      </c>
      <c r="I7733" s="867" t="s">
        <v>2772</v>
      </c>
      <c r="J7733" s="867" t="s">
        <v>7792</v>
      </c>
      <c r="K7733" s="866">
        <v>4</v>
      </c>
      <c r="L7733" s="866">
        <v>12</v>
      </c>
      <c r="M7733" s="865">
        <v>53729.141658923581</v>
      </c>
      <c r="N7733" s="866">
        <v>1</v>
      </c>
      <c r="O7733" s="866">
        <v>6</v>
      </c>
      <c r="P7733" s="865">
        <v>26082.9</v>
      </c>
    </row>
    <row r="7734" spans="1:16" ht="33.75" x14ac:dyDescent="0.25">
      <c r="A7734" s="867" t="s">
        <v>7760</v>
      </c>
      <c r="B7734" s="867" t="s">
        <v>3626</v>
      </c>
      <c r="C7734" s="867" t="s">
        <v>3031</v>
      </c>
      <c r="D7734" s="868" t="s">
        <v>8505</v>
      </c>
      <c r="E7734" s="870">
        <v>7500</v>
      </c>
      <c r="F7734" s="869" t="s">
        <v>12415</v>
      </c>
      <c r="G7734" s="868" t="s">
        <v>12414</v>
      </c>
      <c r="H7734" s="867" t="s">
        <v>7756</v>
      </c>
      <c r="I7734" s="867" t="s">
        <v>2725</v>
      </c>
      <c r="J7734" s="867" t="s">
        <v>7777</v>
      </c>
      <c r="K7734" s="866">
        <v>8</v>
      </c>
      <c r="L7734" s="866">
        <v>12</v>
      </c>
      <c r="M7734" s="865">
        <v>70359.590267638021</v>
      </c>
      <c r="N7734" s="866">
        <v>1</v>
      </c>
      <c r="O7734" s="866">
        <v>6</v>
      </c>
      <c r="P7734" s="865">
        <v>45882.9</v>
      </c>
    </row>
    <row r="7735" spans="1:16" ht="33.75" x14ac:dyDescent="0.25">
      <c r="A7735" s="867" t="s">
        <v>7760</v>
      </c>
      <c r="B7735" s="867" t="s">
        <v>3626</v>
      </c>
      <c r="C7735" s="867" t="s">
        <v>3031</v>
      </c>
      <c r="D7735" s="868" t="s">
        <v>10483</v>
      </c>
      <c r="E7735" s="870">
        <v>4200</v>
      </c>
      <c r="F7735" s="869" t="s">
        <v>12413</v>
      </c>
      <c r="G7735" s="868" t="s">
        <v>12412</v>
      </c>
      <c r="H7735" s="867" t="s">
        <v>7756</v>
      </c>
      <c r="I7735" s="867" t="s">
        <v>2772</v>
      </c>
      <c r="J7735" s="867" t="s">
        <v>7809</v>
      </c>
      <c r="K7735" s="866">
        <v>2</v>
      </c>
      <c r="L7735" s="866">
        <v>12</v>
      </c>
      <c r="M7735" s="865">
        <v>53729.141658923581</v>
      </c>
      <c r="N7735" s="866">
        <v>1</v>
      </c>
      <c r="O7735" s="866">
        <v>6</v>
      </c>
      <c r="P7735" s="865">
        <v>26082.9</v>
      </c>
    </row>
    <row r="7736" spans="1:16" ht="33.75" x14ac:dyDescent="0.25">
      <c r="A7736" s="867" t="s">
        <v>7760</v>
      </c>
      <c r="B7736" s="867" t="s">
        <v>3626</v>
      </c>
      <c r="C7736" s="867" t="s">
        <v>3031</v>
      </c>
      <c r="D7736" s="868" t="s">
        <v>7029</v>
      </c>
      <c r="E7736" s="870">
        <v>4200</v>
      </c>
      <c r="F7736" s="869" t="s">
        <v>12411</v>
      </c>
      <c r="G7736" s="868" t="s">
        <v>12410</v>
      </c>
      <c r="H7736" s="867" t="s">
        <v>7756</v>
      </c>
      <c r="I7736" s="867" t="s">
        <v>3419</v>
      </c>
      <c r="J7736" s="867" t="s">
        <v>7900</v>
      </c>
      <c r="K7736" s="866">
        <v>3</v>
      </c>
      <c r="L7736" s="866">
        <v>12</v>
      </c>
      <c r="M7736" s="865">
        <v>53729.141658923581</v>
      </c>
      <c r="N7736" s="866">
        <v>2</v>
      </c>
      <c r="O7736" s="866">
        <v>6</v>
      </c>
      <c r="P7736" s="865">
        <v>26082.9</v>
      </c>
    </row>
    <row r="7737" spans="1:16" ht="33.75" x14ac:dyDescent="0.25">
      <c r="A7737" s="867" t="s">
        <v>7760</v>
      </c>
      <c r="B7737" s="867" t="s">
        <v>3626</v>
      </c>
      <c r="C7737" s="867" t="s">
        <v>3031</v>
      </c>
      <c r="D7737" s="868" t="s">
        <v>7930</v>
      </c>
      <c r="E7737" s="870">
        <v>4200</v>
      </c>
      <c r="F7737" s="869" t="s">
        <v>12409</v>
      </c>
      <c r="G7737" s="868" t="s">
        <v>12408</v>
      </c>
      <c r="H7737" s="867" t="s">
        <v>7756</v>
      </c>
      <c r="I7737" s="867" t="s">
        <v>2772</v>
      </c>
      <c r="J7737" s="867" t="s">
        <v>7836</v>
      </c>
      <c r="K7737" s="866">
        <v>4</v>
      </c>
      <c r="L7737" s="866">
        <v>12</v>
      </c>
      <c r="M7737" s="865">
        <v>53729.141658923581</v>
      </c>
      <c r="N7737" s="866">
        <v>1</v>
      </c>
      <c r="O7737" s="866">
        <v>6</v>
      </c>
      <c r="P7737" s="865">
        <v>26082.9</v>
      </c>
    </row>
    <row r="7738" spans="1:16" ht="33.75" x14ac:dyDescent="0.25">
      <c r="A7738" s="867" t="s">
        <v>7760</v>
      </c>
      <c r="B7738" s="867" t="s">
        <v>3626</v>
      </c>
      <c r="C7738" s="867" t="s">
        <v>3031</v>
      </c>
      <c r="D7738" s="868" t="s">
        <v>7930</v>
      </c>
      <c r="E7738" s="870">
        <v>4200</v>
      </c>
      <c r="F7738" s="869" t="s">
        <v>12407</v>
      </c>
      <c r="G7738" s="868" t="s">
        <v>12406</v>
      </c>
      <c r="H7738" s="867" t="s">
        <v>7756</v>
      </c>
      <c r="I7738" s="867" t="s">
        <v>8623</v>
      </c>
      <c r="J7738" s="867" t="s">
        <v>7836</v>
      </c>
      <c r="K7738" s="866">
        <v>4</v>
      </c>
      <c r="L7738" s="866">
        <v>12</v>
      </c>
      <c r="M7738" s="865">
        <v>53729.141658923581</v>
      </c>
      <c r="N7738" s="866">
        <v>1</v>
      </c>
      <c r="O7738" s="866">
        <v>6</v>
      </c>
      <c r="P7738" s="865">
        <v>26082.9</v>
      </c>
    </row>
    <row r="7739" spans="1:16" ht="33.75" x14ac:dyDescent="0.25">
      <c r="A7739" s="867" t="s">
        <v>7760</v>
      </c>
      <c r="B7739" s="867" t="s">
        <v>3626</v>
      </c>
      <c r="C7739" s="867" t="s">
        <v>3031</v>
      </c>
      <c r="D7739" s="868" t="s">
        <v>8062</v>
      </c>
      <c r="E7739" s="870">
        <v>4200</v>
      </c>
      <c r="F7739" s="869" t="s">
        <v>12405</v>
      </c>
      <c r="G7739" s="868" t="s">
        <v>12404</v>
      </c>
      <c r="H7739" s="867" t="s">
        <v>7756</v>
      </c>
      <c r="I7739" s="867" t="s">
        <v>2685</v>
      </c>
      <c r="J7739" s="867" t="s">
        <v>7769</v>
      </c>
      <c r="K7739" s="866">
        <v>1</v>
      </c>
      <c r="L7739" s="866">
        <v>2</v>
      </c>
      <c r="M7739" s="865">
        <v>8954.856943153929</v>
      </c>
      <c r="N7739" s="866">
        <v>2</v>
      </c>
      <c r="O7739" s="866">
        <v>4</v>
      </c>
      <c r="P7739" s="865">
        <v>17388.599999999999</v>
      </c>
    </row>
    <row r="7740" spans="1:16" ht="33.75" x14ac:dyDescent="0.25">
      <c r="A7740" s="867" t="s">
        <v>7760</v>
      </c>
      <c r="B7740" s="867" t="s">
        <v>3626</v>
      </c>
      <c r="C7740" s="867" t="s">
        <v>3031</v>
      </c>
      <c r="D7740" s="868" t="s">
        <v>7871</v>
      </c>
      <c r="E7740" s="870">
        <v>4200</v>
      </c>
      <c r="F7740" s="869" t="s">
        <v>12403</v>
      </c>
      <c r="G7740" s="868" t="s">
        <v>12402</v>
      </c>
      <c r="H7740" s="867" t="s">
        <v>7756</v>
      </c>
      <c r="I7740" s="867" t="s">
        <v>2703</v>
      </c>
      <c r="J7740" s="867" t="s">
        <v>7780</v>
      </c>
      <c r="K7740" s="866">
        <v>4</v>
      </c>
      <c r="L7740" s="866">
        <v>12</v>
      </c>
      <c r="M7740" s="865">
        <v>53729.141658923581</v>
      </c>
      <c r="N7740" s="866">
        <v>1</v>
      </c>
      <c r="O7740" s="866">
        <v>6</v>
      </c>
      <c r="P7740" s="865">
        <v>26082.9</v>
      </c>
    </row>
    <row r="7741" spans="1:16" ht="33.75" x14ac:dyDescent="0.25">
      <c r="A7741" s="867" t="s">
        <v>7760</v>
      </c>
      <c r="B7741" s="867" t="s">
        <v>3626</v>
      </c>
      <c r="C7741" s="867" t="s">
        <v>3031</v>
      </c>
      <c r="D7741" s="868" t="s">
        <v>10483</v>
      </c>
      <c r="E7741" s="870">
        <v>4200</v>
      </c>
      <c r="F7741" s="869" t="s">
        <v>12401</v>
      </c>
      <c r="G7741" s="868" t="s">
        <v>12400</v>
      </c>
      <c r="H7741" s="867" t="s">
        <v>7796</v>
      </c>
      <c r="I7741" s="867" t="s">
        <v>3285</v>
      </c>
      <c r="J7741" s="867" t="s">
        <v>7792</v>
      </c>
      <c r="K7741" s="866">
        <v>2</v>
      </c>
      <c r="L7741" s="866">
        <v>12</v>
      </c>
      <c r="M7741" s="865">
        <v>53729.141658923581</v>
      </c>
      <c r="N7741" s="866">
        <v>1</v>
      </c>
      <c r="O7741" s="866">
        <v>6</v>
      </c>
      <c r="P7741" s="865">
        <v>26082.9</v>
      </c>
    </row>
    <row r="7742" spans="1:16" ht="33.75" x14ac:dyDescent="0.25">
      <c r="A7742" s="867" t="s">
        <v>7760</v>
      </c>
      <c r="B7742" s="867" t="s">
        <v>3626</v>
      </c>
      <c r="C7742" s="867" t="s">
        <v>3031</v>
      </c>
      <c r="D7742" s="868" t="s">
        <v>7930</v>
      </c>
      <c r="E7742" s="870">
        <v>4200</v>
      </c>
      <c r="F7742" s="869" t="s">
        <v>12399</v>
      </c>
      <c r="G7742" s="868" t="s">
        <v>12398</v>
      </c>
      <c r="H7742" s="867" t="s">
        <v>7756</v>
      </c>
      <c r="I7742" s="867" t="s">
        <v>2772</v>
      </c>
      <c r="J7742" s="867" t="s">
        <v>7836</v>
      </c>
      <c r="K7742" s="866">
        <v>4</v>
      </c>
      <c r="L7742" s="866">
        <v>12</v>
      </c>
      <c r="M7742" s="865">
        <v>53729.141658923581</v>
      </c>
      <c r="N7742" s="866">
        <v>1</v>
      </c>
      <c r="O7742" s="866">
        <v>6</v>
      </c>
      <c r="P7742" s="865">
        <v>26082.9</v>
      </c>
    </row>
    <row r="7743" spans="1:16" ht="33.75" x14ac:dyDescent="0.25">
      <c r="A7743" s="867" t="s">
        <v>7760</v>
      </c>
      <c r="B7743" s="867" t="s">
        <v>3626</v>
      </c>
      <c r="C7743" s="867" t="s">
        <v>3031</v>
      </c>
      <c r="D7743" s="868" t="s">
        <v>8062</v>
      </c>
      <c r="E7743" s="870">
        <v>4200</v>
      </c>
      <c r="F7743" s="869" t="s">
        <v>12397</v>
      </c>
      <c r="G7743" s="868" t="s">
        <v>12396</v>
      </c>
      <c r="H7743" s="867" t="s">
        <v>7756</v>
      </c>
      <c r="I7743" s="867" t="s">
        <v>4333</v>
      </c>
      <c r="J7743" s="867" t="s">
        <v>7809</v>
      </c>
      <c r="K7743" s="866">
        <v>5</v>
      </c>
      <c r="L7743" s="866">
        <v>12</v>
      </c>
      <c r="M7743" s="865">
        <v>53729.141658923581</v>
      </c>
      <c r="N7743" s="866">
        <v>1</v>
      </c>
      <c r="O7743" s="866">
        <v>6</v>
      </c>
      <c r="P7743" s="865">
        <v>26082.9</v>
      </c>
    </row>
    <row r="7744" spans="1:16" ht="33.75" x14ac:dyDescent="0.25">
      <c r="A7744" s="867" t="s">
        <v>7760</v>
      </c>
      <c r="B7744" s="867" t="s">
        <v>3626</v>
      </c>
      <c r="C7744" s="867" t="s">
        <v>3031</v>
      </c>
      <c r="D7744" s="868" t="s">
        <v>12395</v>
      </c>
      <c r="E7744" s="870">
        <v>4200</v>
      </c>
      <c r="F7744" s="869" t="s">
        <v>12394</v>
      </c>
      <c r="G7744" s="868" t="s">
        <v>12393</v>
      </c>
      <c r="H7744" s="867" t="s">
        <v>7756</v>
      </c>
      <c r="I7744" s="867" t="s">
        <v>2772</v>
      </c>
      <c r="J7744" s="867" t="s">
        <v>7792</v>
      </c>
      <c r="K7744" s="866">
        <v>3</v>
      </c>
      <c r="L7744" s="866">
        <v>7</v>
      </c>
      <c r="M7744" s="865">
        <v>31341.999301038755</v>
      </c>
      <c r="N7744" s="866">
        <v>0</v>
      </c>
      <c r="O7744" s="866">
        <v>0</v>
      </c>
      <c r="P7744" s="865">
        <v>0</v>
      </c>
    </row>
    <row r="7745" spans="1:16" ht="33.75" x14ac:dyDescent="0.25">
      <c r="A7745" s="867" t="s">
        <v>7760</v>
      </c>
      <c r="B7745" s="867" t="s">
        <v>3626</v>
      </c>
      <c r="C7745" s="867" t="s">
        <v>3031</v>
      </c>
      <c r="D7745" s="868" t="s">
        <v>7776</v>
      </c>
      <c r="E7745" s="870">
        <v>4200</v>
      </c>
      <c r="F7745" s="869" t="s">
        <v>12392</v>
      </c>
      <c r="G7745" s="868" t="s">
        <v>12391</v>
      </c>
      <c r="H7745" s="867" t="s">
        <v>7756</v>
      </c>
      <c r="I7745" s="867" t="s">
        <v>2772</v>
      </c>
      <c r="J7745" s="867" t="s">
        <v>7773</v>
      </c>
      <c r="K7745" s="866">
        <v>3</v>
      </c>
      <c r="L7745" s="866">
        <v>12</v>
      </c>
      <c r="M7745" s="865">
        <v>53729.141658923581</v>
      </c>
      <c r="N7745" s="866">
        <v>0</v>
      </c>
      <c r="O7745" s="866">
        <v>0</v>
      </c>
      <c r="P7745" s="865">
        <v>0</v>
      </c>
    </row>
    <row r="7746" spans="1:16" ht="33.75" x14ac:dyDescent="0.25">
      <c r="A7746" s="867" t="s">
        <v>7760</v>
      </c>
      <c r="B7746" s="867" t="s">
        <v>3626</v>
      </c>
      <c r="C7746" s="867" t="s">
        <v>3031</v>
      </c>
      <c r="D7746" s="868" t="s">
        <v>7776</v>
      </c>
      <c r="E7746" s="870">
        <v>4200</v>
      </c>
      <c r="F7746" s="869" t="s">
        <v>12390</v>
      </c>
      <c r="G7746" s="868" t="s">
        <v>12389</v>
      </c>
      <c r="H7746" s="867" t="s">
        <v>7796</v>
      </c>
      <c r="I7746" s="867" t="s">
        <v>2722</v>
      </c>
      <c r="J7746" s="867" t="s">
        <v>7805</v>
      </c>
      <c r="K7746" s="866">
        <v>3</v>
      </c>
      <c r="L7746" s="866">
        <v>12</v>
      </c>
      <c r="M7746" s="865">
        <v>53729.141658923581</v>
      </c>
      <c r="N7746" s="866">
        <v>2</v>
      </c>
      <c r="O7746" s="866">
        <v>6</v>
      </c>
      <c r="P7746" s="865">
        <v>26082.9</v>
      </c>
    </row>
    <row r="7747" spans="1:16" ht="33.75" x14ac:dyDescent="0.25">
      <c r="A7747" s="867" t="s">
        <v>7760</v>
      </c>
      <c r="B7747" s="867" t="s">
        <v>3626</v>
      </c>
      <c r="C7747" s="867" t="s">
        <v>3031</v>
      </c>
      <c r="D7747" s="868" t="s">
        <v>8458</v>
      </c>
      <c r="E7747" s="870">
        <v>3200</v>
      </c>
      <c r="F7747" s="869" t="s">
        <v>12388</v>
      </c>
      <c r="G7747" s="868" t="s">
        <v>12387</v>
      </c>
      <c r="H7747" s="867" t="s">
        <v>7756</v>
      </c>
      <c r="I7747" s="867" t="s">
        <v>2892</v>
      </c>
      <c r="J7747" s="867" t="s">
        <v>8100</v>
      </c>
      <c r="K7747" s="866">
        <v>2</v>
      </c>
      <c r="L7747" s="866">
        <v>6</v>
      </c>
      <c r="M7747" s="865">
        <v>20468.244441494699</v>
      </c>
      <c r="N7747" s="866">
        <v>0</v>
      </c>
      <c r="O7747" s="866">
        <v>0</v>
      </c>
      <c r="P7747" s="865">
        <v>0</v>
      </c>
    </row>
    <row r="7748" spans="1:16" ht="33.75" x14ac:dyDescent="0.25">
      <c r="A7748" s="867" t="s">
        <v>7760</v>
      </c>
      <c r="B7748" s="867" t="s">
        <v>3626</v>
      </c>
      <c r="C7748" s="867" t="s">
        <v>3031</v>
      </c>
      <c r="D7748" s="868" t="s">
        <v>8702</v>
      </c>
      <c r="E7748" s="870">
        <v>4200</v>
      </c>
      <c r="F7748" s="869" t="s">
        <v>12386</v>
      </c>
      <c r="G7748" s="868" t="s">
        <v>12385</v>
      </c>
      <c r="H7748" s="867" t="s">
        <v>7756</v>
      </c>
      <c r="I7748" s="867" t="s">
        <v>2892</v>
      </c>
      <c r="J7748" s="867" t="s">
        <v>7792</v>
      </c>
      <c r="K7748" s="866">
        <v>2</v>
      </c>
      <c r="L7748" s="866">
        <v>6</v>
      </c>
      <c r="M7748" s="865">
        <v>26864.570829461791</v>
      </c>
      <c r="N7748" s="866">
        <v>0</v>
      </c>
      <c r="O7748" s="866">
        <v>0</v>
      </c>
      <c r="P7748" s="865">
        <v>0</v>
      </c>
    </row>
    <row r="7749" spans="1:16" x14ac:dyDescent="0.25">
      <c r="A7749" s="1772" t="s">
        <v>2848</v>
      </c>
      <c r="B7749" s="1772"/>
      <c r="C7749" s="1772"/>
      <c r="D7749" s="1772"/>
      <c r="E7749" s="1772"/>
      <c r="F7749" s="1772" t="s">
        <v>378</v>
      </c>
      <c r="G7749" s="1772"/>
      <c r="H7749" s="1772"/>
      <c r="I7749" s="1772"/>
      <c r="J7749" s="1772"/>
      <c r="K7749" s="1771" t="s">
        <v>2847</v>
      </c>
      <c r="L7749" s="1771"/>
      <c r="M7749" s="1771"/>
      <c r="N7749" s="1771" t="s">
        <v>2846</v>
      </c>
      <c r="O7749" s="1771"/>
      <c r="P7749" s="1771"/>
    </row>
    <row r="7750" spans="1:16" ht="69.75" x14ac:dyDescent="0.25">
      <c r="A7750" s="1535" t="s">
        <v>2845</v>
      </c>
      <c r="B7750" s="1535" t="s">
        <v>5</v>
      </c>
      <c r="C7750" s="1535" t="s">
        <v>2844</v>
      </c>
      <c r="D7750" s="1535" t="s">
        <v>2843</v>
      </c>
      <c r="E7750" s="1536" t="s">
        <v>2842</v>
      </c>
      <c r="F7750" s="1537" t="s">
        <v>2841</v>
      </c>
      <c r="G7750" s="1540" t="s">
        <v>2840</v>
      </c>
      <c r="H7750" s="1535" t="s">
        <v>2839</v>
      </c>
      <c r="I7750" s="1535" t="s">
        <v>2838</v>
      </c>
      <c r="J7750" s="1535" t="s">
        <v>2837</v>
      </c>
      <c r="K7750" s="1538" t="s">
        <v>2836</v>
      </c>
      <c r="L7750" s="1538" t="s">
        <v>2835</v>
      </c>
      <c r="M7750" s="1539" t="s">
        <v>2834</v>
      </c>
      <c r="N7750" s="1538" t="s">
        <v>2836</v>
      </c>
      <c r="O7750" s="1538" t="s">
        <v>2835</v>
      </c>
      <c r="P7750" s="1539" t="s">
        <v>2834</v>
      </c>
    </row>
    <row r="7751" spans="1:16" ht="33.75" x14ac:dyDescent="0.25">
      <c r="A7751" s="867" t="s">
        <v>7760</v>
      </c>
      <c r="B7751" s="867" t="s">
        <v>3626</v>
      </c>
      <c r="C7751" s="867" t="s">
        <v>3031</v>
      </c>
      <c r="D7751" s="868" t="s">
        <v>8062</v>
      </c>
      <c r="E7751" s="870">
        <v>4200</v>
      </c>
      <c r="F7751" s="869" t="s">
        <v>12384</v>
      </c>
      <c r="G7751" s="868" t="s">
        <v>12383</v>
      </c>
      <c r="H7751" s="867" t="s">
        <v>7756</v>
      </c>
      <c r="I7751" s="867" t="s">
        <v>2737</v>
      </c>
      <c r="J7751" s="867" t="s">
        <v>12078</v>
      </c>
      <c r="K7751" s="866">
        <v>4</v>
      </c>
      <c r="L7751" s="866">
        <v>12</v>
      </c>
      <c r="M7751" s="865">
        <v>53729.141658923581</v>
      </c>
      <c r="N7751" s="866">
        <v>1</v>
      </c>
      <c r="O7751" s="866">
        <v>6</v>
      </c>
      <c r="P7751" s="865">
        <v>26082.9</v>
      </c>
    </row>
    <row r="7752" spans="1:16" ht="33.75" x14ac:dyDescent="0.25">
      <c r="A7752" s="867" t="s">
        <v>7760</v>
      </c>
      <c r="B7752" s="867" t="s">
        <v>3626</v>
      </c>
      <c r="C7752" s="867" t="s">
        <v>3031</v>
      </c>
      <c r="D7752" s="868" t="s">
        <v>8448</v>
      </c>
      <c r="E7752" s="870">
        <v>6000</v>
      </c>
      <c r="F7752" s="869" t="s">
        <v>12382</v>
      </c>
      <c r="G7752" s="868" t="s">
        <v>12381</v>
      </c>
      <c r="H7752" s="867" t="s">
        <v>7756</v>
      </c>
      <c r="I7752" s="867" t="s">
        <v>8434</v>
      </c>
      <c r="J7752" s="867" t="s">
        <v>7792</v>
      </c>
      <c r="K7752" s="866">
        <v>3</v>
      </c>
      <c r="L7752" s="866">
        <v>12</v>
      </c>
      <c r="M7752" s="865">
        <v>70359.590267638021</v>
      </c>
      <c r="N7752" s="866">
        <v>1</v>
      </c>
      <c r="O7752" s="866">
        <v>6</v>
      </c>
      <c r="P7752" s="865">
        <v>36882.9</v>
      </c>
    </row>
    <row r="7753" spans="1:16" ht="33.75" x14ac:dyDescent="0.25">
      <c r="A7753" s="867" t="s">
        <v>7760</v>
      </c>
      <c r="B7753" s="867" t="s">
        <v>3626</v>
      </c>
      <c r="C7753" s="867" t="s">
        <v>3031</v>
      </c>
      <c r="D7753" s="868" t="s">
        <v>7974</v>
      </c>
      <c r="E7753" s="870">
        <v>7500</v>
      </c>
      <c r="F7753" s="869" t="s">
        <v>12380</v>
      </c>
      <c r="G7753" s="868" t="s">
        <v>12379</v>
      </c>
      <c r="H7753" s="867" t="s">
        <v>7817</v>
      </c>
      <c r="I7753" s="867" t="s">
        <v>11326</v>
      </c>
      <c r="J7753" s="867" t="s">
        <v>12378</v>
      </c>
      <c r="K7753" s="866">
        <v>5</v>
      </c>
      <c r="L7753" s="866">
        <v>12</v>
      </c>
      <c r="M7753" s="865">
        <v>95944.89581950639</v>
      </c>
      <c r="N7753" s="866">
        <v>3</v>
      </c>
      <c r="O7753" s="866">
        <v>6</v>
      </c>
      <c r="P7753" s="865">
        <v>45882.9</v>
      </c>
    </row>
    <row r="7754" spans="1:16" ht="33.75" x14ac:dyDescent="0.25">
      <c r="A7754" s="867" t="s">
        <v>7760</v>
      </c>
      <c r="B7754" s="867" t="s">
        <v>3626</v>
      </c>
      <c r="C7754" s="867" t="s">
        <v>3031</v>
      </c>
      <c r="D7754" s="868" t="s">
        <v>12377</v>
      </c>
      <c r="E7754" s="870">
        <v>5500</v>
      </c>
      <c r="F7754" s="869" t="s">
        <v>12376</v>
      </c>
      <c r="G7754" s="868" t="s">
        <v>12375</v>
      </c>
      <c r="H7754" s="867" t="s">
        <v>7796</v>
      </c>
      <c r="I7754" s="867" t="s">
        <v>2725</v>
      </c>
      <c r="J7754" s="867" t="s">
        <v>7967</v>
      </c>
      <c r="K7754" s="866">
        <v>2</v>
      </c>
      <c r="L7754" s="866">
        <v>12</v>
      </c>
      <c r="M7754" s="865">
        <v>70359.590267638021</v>
      </c>
      <c r="N7754" s="866">
        <v>1</v>
      </c>
      <c r="O7754" s="866">
        <v>6</v>
      </c>
      <c r="P7754" s="865">
        <v>33882.9</v>
      </c>
    </row>
    <row r="7755" spans="1:16" ht="33.75" x14ac:dyDescent="0.25">
      <c r="A7755" s="867" t="s">
        <v>7760</v>
      </c>
      <c r="B7755" s="867" t="s">
        <v>3626</v>
      </c>
      <c r="C7755" s="867" t="s">
        <v>3031</v>
      </c>
      <c r="D7755" s="868" t="s">
        <v>9152</v>
      </c>
      <c r="E7755" s="870">
        <v>4200</v>
      </c>
      <c r="F7755" s="869" t="s">
        <v>12374</v>
      </c>
      <c r="G7755" s="868" t="s">
        <v>12373</v>
      </c>
      <c r="H7755" s="867" t="s">
        <v>7756</v>
      </c>
      <c r="I7755" s="867" t="s">
        <v>2772</v>
      </c>
      <c r="J7755" s="867" t="s">
        <v>7792</v>
      </c>
      <c r="K7755" s="866">
        <v>2</v>
      </c>
      <c r="L7755" s="866">
        <v>12</v>
      </c>
      <c r="M7755" s="865">
        <v>53729.141658923581</v>
      </c>
      <c r="N7755" s="866">
        <v>1</v>
      </c>
      <c r="O7755" s="866">
        <v>6</v>
      </c>
      <c r="P7755" s="865">
        <v>26082.9</v>
      </c>
    </row>
    <row r="7756" spans="1:16" ht="33.75" x14ac:dyDescent="0.25">
      <c r="A7756" s="867" t="s">
        <v>7760</v>
      </c>
      <c r="B7756" s="867" t="s">
        <v>3626</v>
      </c>
      <c r="C7756" s="867" t="s">
        <v>3031</v>
      </c>
      <c r="D7756" s="868" t="s">
        <v>7791</v>
      </c>
      <c r="E7756" s="870">
        <v>4200</v>
      </c>
      <c r="F7756" s="869" t="s">
        <v>12372</v>
      </c>
      <c r="G7756" s="868" t="s">
        <v>12371</v>
      </c>
      <c r="H7756" s="867" t="s">
        <v>7756</v>
      </c>
      <c r="I7756" s="867" t="s">
        <v>2703</v>
      </c>
      <c r="J7756" s="867" t="s">
        <v>7773</v>
      </c>
      <c r="K7756" s="866">
        <v>2</v>
      </c>
      <c r="L7756" s="866">
        <v>6</v>
      </c>
      <c r="M7756" s="865">
        <v>20468.244441494699</v>
      </c>
      <c r="N7756" s="866">
        <v>2</v>
      </c>
      <c r="O7756" s="866">
        <v>4</v>
      </c>
      <c r="P7756" s="865">
        <v>17388.599999999999</v>
      </c>
    </row>
    <row r="7757" spans="1:16" ht="33.75" x14ac:dyDescent="0.25">
      <c r="A7757" s="867" t="s">
        <v>7760</v>
      </c>
      <c r="B7757" s="867" t="s">
        <v>3626</v>
      </c>
      <c r="C7757" s="867" t="s">
        <v>3031</v>
      </c>
      <c r="D7757" s="868" t="s">
        <v>8702</v>
      </c>
      <c r="E7757" s="870">
        <v>4200</v>
      </c>
      <c r="F7757" s="869" t="s">
        <v>12370</v>
      </c>
      <c r="G7757" s="868" t="s">
        <v>12369</v>
      </c>
      <c r="H7757" s="867" t="s">
        <v>7756</v>
      </c>
      <c r="I7757" s="867" t="s">
        <v>2772</v>
      </c>
      <c r="J7757" s="867" t="s">
        <v>12368</v>
      </c>
      <c r="K7757" s="866">
        <v>4</v>
      </c>
      <c r="L7757" s="866">
        <v>12</v>
      </c>
      <c r="M7757" s="865">
        <v>53729.141658923581</v>
      </c>
      <c r="N7757" s="866">
        <v>1</v>
      </c>
      <c r="O7757" s="866">
        <v>6</v>
      </c>
      <c r="P7757" s="865">
        <v>26082.9</v>
      </c>
    </row>
    <row r="7758" spans="1:16" ht="33.75" x14ac:dyDescent="0.25">
      <c r="A7758" s="867" t="s">
        <v>7760</v>
      </c>
      <c r="B7758" s="867" t="s">
        <v>3626</v>
      </c>
      <c r="C7758" s="867" t="s">
        <v>3031</v>
      </c>
      <c r="D7758" s="868" t="s">
        <v>7930</v>
      </c>
      <c r="E7758" s="870">
        <v>4200</v>
      </c>
      <c r="F7758" s="869" t="s">
        <v>12367</v>
      </c>
      <c r="G7758" s="868" t="s">
        <v>12366</v>
      </c>
      <c r="H7758" s="867" t="s">
        <v>7796</v>
      </c>
      <c r="I7758" s="867" t="s">
        <v>2722</v>
      </c>
      <c r="J7758" s="867" t="s">
        <v>7805</v>
      </c>
      <c r="K7758" s="866">
        <v>4</v>
      </c>
      <c r="L7758" s="866">
        <v>12</v>
      </c>
      <c r="M7758" s="865">
        <v>53729.141658923581</v>
      </c>
      <c r="N7758" s="866">
        <v>1</v>
      </c>
      <c r="O7758" s="866">
        <v>6</v>
      </c>
      <c r="P7758" s="865">
        <v>26082.9</v>
      </c>
    </row>
    <row r="7759" spans="1:16" ht="33.75" x14ac:dyDescent="0.25">
      <c r="A7759" s="867" t="s">
        <v>7760</v>
      </c>
      <c r="B7759" s="867" t="s">
        <v>3626</v>
      </c>
      <c r="C7759" s="867" t="s">
        <v>3031</v>
      </c>
      <c r="D7759" s="868" t="s">
        <v>8702</v>
      </c>
      <c r="E7759" s="870">
        <v>4200</v>
      </c>
      <c r="F7759" s="869" t="s">
        <v>12365</v>
      </c>
      <c r="G7759" s="868" t="s">
        <v>12364</v>
      </c>
      <c r="H7759" s="867" t="s">
        <v>7756</v>
      </c>
      <c r="I7759" s="867" t="s">
        <v>2772</v>
      </c>
      <c r="J7759" s="867" t="s">
        <v>8756</v>
      </c>
      <c r="K7759" s="866">
        <v>4</v>
      </c>
      <c r="L7759" s="866">
        <v>12</v>
      </c>
      <c r="M7759" s="865">
        <v>53729.141658923581</v>
      </c>
      <c r="N7759" s="866">
        <v>1</v>
      </c>
      <c r="O7759" s="866">
        <v>6</v>
      </c>
      <c r="P7759" s="865">
        <v>26082.9</v>
      </c>
    </row>
    <row r="7760" spans="1:16" ht="33.75" x14ac:dyDescent="0.25">
      <c r="A7760" s="867" t="s">
        <v>7760</v>
      </c>
      <c r="B7760" s="867" t="s">
        <v>3626</v>
      </c>
      <c r="C7760" s="867" t="s">
        <v>3031</v>
      </c>
      <c r="D7760" s="868" t="s">
        <v>8218</v>
      </c>
      <c r="E7760" s="870">
        <v>2000</v>
      </c>
      <c r="F7760" s="869" t="s">
        <v>12363</v>
      </c>
      <c r="G7760" s="868" t="s">
        <v>12362</v>
      </c>
      <c r="H7760" s="867"/>
      <c r="I7760" s="867"/>
      <c r="J7760" s="867"/>
      <c r="K7760" s="866">
        <v>3</v>
      </c>
      <c r="L7760" s="866">
        <v>12</v>
      </c>
      <c r="M7760" s="865">
        <v>25585.305551868372</v>
      </c>
      <c r="N7760" s="866">
        <v>2</v>
      </c>
      <c r="O7760" s="866">
        <v>6</v>
      </c>
      <c r="P7760" s="865">
        <v>12882.9</v>
      </c>
    </row>
    <row r="7761" spans="1:16" ht="33.75" x14ac:dyDescent="0.25">
      <c r="A7761" s="867" t="s">
        <v>7760</v>
      </c>
      <c r="B7761" s="867" t="s">
        <v>3626</v>
      </c>
      <c r="C7761" s="867" t="s">
        <v>3031</v>
      </c>
      <c r="D7761" s="868" t="s">
        <v>7776</v>
      </c>
      <c r="E7761" s="870">
        <v>4200</v>
      </c>
      <c r="F7761" s="869" t="s">
        <v>12361</v>
      </c>
      <c r="G7761" s="868" t="s">
        <v>12360</v>
      </c>
      <c r="H7761" s="867" t="s">
        <v>7756</v>
      </c>
      <c r="I7761" s="867" t="s">
        <v>2892</v>
      </c>
      <c r="J7761" s="867" t="s">
        <v>7783</v>
      </c>
      <c r="K7761" s="866">
        <v>3</v>
      </c>
      <c r="L7761" s="866">
        <v>12</v>
      </c>
      <c r="M7761" s="865">
        <v>53729.141658923581</v>
      </c>
      <c r="N7761" s="866">
        <v>0</v>
      </c>
      <c r="O7761" s="866">
        <v>0</v>
      </c>
      <c r="P7761" s="865">
        <v>0</v>
      </c>
    </row>
    <row r="7762" spans="1:16" ht="33.75" x14ac:dyDescent="0.25">
      <c r="A7762" s="867" t="s">
        <v>7760</v>
      </c>
      <c r="B7762" s="867" t="s">
        <v>3626</v>
      </c>
      <c r="C7762" s="867" t="s">
        <v>3031</v>
      </c>
      <c r="D7762" s="868" t="s">
        <v>7930</v>
      </c>
      <c r="E7762" s="870">
        <v>4200</v>
      </c>
      <c r="F7762" s="869" t="s">
        <v>12359</v>
      </c>
      <c r="G7762" s="868" t="s">
        <v>12358</v>
      </c>
      <c r="H7762" s="867" t="s">
        <v>7756</v>
      </c>
      <c r="I7762" s="867" t="s">
        <v>3419</v>
      </c>
      <c r="J7762" s="867" t="s">
        <v>8209</v>
      </c>
      <c r="K7762" s="866">
        <v>3</v>
      </c>
      <c r="L7762" s="866">
        <v>12</v>
      </c>
      <c r="M7762" s="865">
        <v>31981.631939835464</v>
      </c>
      <c r="N7762" s="866">
        <v>2</v>
      </c>
      <c r="O7762" s="866">
        <v>6</v>
      </c>
      <c r="P7762" s="865">
        <v>26082.9</v>
      </c>
    </row>
    <row r="7763" spans="1:16" ht="33.75" x14ac:dyDescent="0.25">
      <c r="A7763" s="867" t="s">
        <v>7760</v>
      </c>
      <c r="B7763" s="867" t="s">
        <v>3626</v>
      </c>
      <c r="C7763" s="867" t="s">
        <v>3031</v>
      </c>
      <c r="D7763" s="868" t="s">
        <v>7776</v>
      </c>
      <c r="E7763" s="870">
        <v>4200</v>
      </c>
      <c r="F7763" s="869" t="s">
        <v>12357</v>
      </c>
      <c r="G7763" s="868" t="s">
        <v>12356</v>
      </c>
      <c r="H7763" s="867" t="s">
        <v>7756</v>
      </c>
      <c r="I7763" s="867" t="s">
        <v>2892</v>
      </c>
      <c r="J7763" s="867" t="s">
        <v>7783</v>
      </c>
      <c r="K7763" s="866">
        <v>2</v>
      </c>
      <c r="L7763" s="866">
        <v>12</v>
      </c>
      <c r="M7763" s="865">
        <v>53729.141658923581</v>
      </c>
      <c r="N7763" s="866">
        <v>1</v>
      </c>
      <c r="O7763" s="866">
        <v>6</v>
      </c>
      <c r="P7763" s="865">
        <v>26082.9</v>
      </c>
    </row>
    <row r="7764" spans="1:16" ht="33.75" x14ac:dyDescent="0.25">
      <c r="A7764" s="867" t="s">
        <v>7760</v>
      </c>
      <c r="B7764" s="867" t="s">
        <v>3626</v>
      </c>
      <c r="C7764" s="867" t="s">
        <v>3031</v>
      </c>
      <c r="D7764" s="868" t="s">
        <v>8386</v>
      </c>
      <c r="E7764" s="870">
        <v>4200</v>
      </c>
      <c r="F7764" s="869" t="s">
        <v>12355</v>
      </c>
      <c r="G7764" s="868" t="s">
        <v>12354</v>
      </c>
      <c r="H7764" s="867" t="s">
        <v>7796</v>
      </c>
      <c r="I7764" s="867" t="s">
        <v>7801</v>
      </c>
      <c r="J7764" s="867" t="s">
        <v>8392</v>
      </c>
      <c r="K7764" s="866">
        <v>2</v>
      </c>
      <c r="L7764" s="866">
        <v>4</v>
      </c>
      <c r="M7764" s="865">
        <v>17909.713886307858</v>
      </c>
      <c r="N7764" s="866">
        <v>0</v>
      </c>
      <c r="O7764" s="866">
        <v>0</v>
      </c>
      <c r="P7764" s="865">
        <v>0</v>
      </c>
    </row>
    <row r="7765" spans="1:16" ht="33.75" x14ac:dyDescent="0.25">
      <c r="A7765" s="867" t="s">
        <v>7760</v>
      </c>
      <c r="B7765" s="867" t="s">
        <v>3626</v>
      </c>
      <c r="C7765" s="867" t="s">
        <v>3031</v>
      </c>
      <c r="D7765" s="868" t="s">
        <v>7854</v>
      </c>
      <c r="E7765" s="870">
        <v>4200</v>
      </c>
      <c r="F7765" s="869" t="s">
        <v>12353</v>
      </c>
      <c r="G7765" s="868" t="s">
        <v>12352</v>
      </c>
      <c r="H7765" s="867" t="s">
        <v>7817</v>
      </c>
      <c r="I7765" s="867" t="s">
        <v>12351</v>
      </c>
      <c r="J7765" s="867" t="s">
        <v>7800</v>
      </c>
      <c r="K7765" s="866">
        <v>0</v>
      </c>
      <c r="L7765" s="866">
        <v>0</v>
      </c>
      <c r="M7765" s="865">
        <v>0</v>
      </c>
      <c r="N7765" s="866">
        <v>3</v>
      </c>
      <c r="O7765" s="866">
        <v>5</v>
      </c>
      <c r="P7765" s="865">
        <v>21735.75</v>
      </c>
    </row>
    <row r="7766" spans="1:16" ht="33.75" x14ac:dyDescent="0.25">
      <c r="A7766" s="867" t="s">
        <v>7760</v>
      </c>
      <c r="B7766" s="867" t="s">
        <v>3626</v>
      </c>
      <c r="C7766" s="867" t="s">
        <v>3031</v>
      </c>
      <c r="D7766" s="868" t="s">
        <v>8265</v>
      </c>
      <c r="E7766" s="870">
        <v>8000</v>
      </c>
      <c r="F7766" s="869" t="s">
        <v>12350</v>
      </c>
      <c r="G7766" s="868" t="s">
        <v>12349</v>
      </c>
      <c r="H7766" s="867" t="s">
        <v>7756</v>
      </c>
      <c r="I7766" s="867" t="s">
        <v>2704</v>
      </c>
      <c r="J7766" s="867" t="s">
        <v>7900</v>
      </c>
      <c r="K7766" s="866">
        <v>2</v>
      </c>
      <c r="L7766" s="866">
        <v>12</v>
      </c>
      <c r="M7766" s="865">
        <v>102341.22220747349</v>
      </c>
      <c r="N7766" s="866">
        <v>2</v>
      </c>
      <c r="O7766" s="866">
        <v>6</v>
      </c>
      <c r="P7766" s="865">
        <v>48882.9</v>
      </c>
    </row>
    <row r="7767" spans="1:16" ht="33.75" x14ac:dyDescent="0.25">
      <c r="A7767" s="867" t="s">
        <v>7760</v>
      </c>
      <c r="B7767" s="867" t="s">
        <v>3626</v>
      </c>
      <c r="C7767" s="867" t="s">
        <v>3031</v>
      </c>
      <c r="D7767" s="868" t="s">
        <v>8628</v>
      </c>
      <c r="E7767" s="870">
        <v>8000</v>
      </c>
      <c r="F7767" s="869" t="s">
        <v>12348</v>
      </c>
      <c r="G7767" s="868" t="s">
        <v>12347</v>
      </c>
      <c r="H7767" s="867" t="s">
        <v>7756</v>
      </c>
      <c r="I7767" s="867" t="s">
        <v>2725</v>
      </c>
      <c r="J7767" s="867" t="s">
        <v>7967</v>
      </c>
      <c r="K7767" s="866">
        <v>2</v>
      </c>
      <c r="L7767" s="866">
        <v>12</v>
      </c>
      <c r="M7767" s="865">
        <v>102341.22220747349</v>
      </c>
      <c r="N7767" s="866">
        <v>2</v>
      </c>
      <c r="O7767" s="866">
        <v>6</v>
      </c>
      <c r="P7767" s="865">
        <v>48882.9</v>
      </c>
    </row>
    <row r="7768" spans="1:16" ht="33.75" x14ac:dyDescent="0.25">
      <c r="A7768" s="867" t="s">
        <v>7760</v>
      </c>
      <c r="B7768" s="867" t="s">
        <v>3626</v>
      </c>
      <c r="C7768" s="867" t="s">
        <v>3031</v>
      </c>
      <c r="D7768" s="868" t="s">
        <v>9448</v>
      </c>
      <c r="E7768" s="870">
        <v>5500</v>
      </c>
      <c r="F7768" s="869" t="s">
        <v>12346</v>
      </c>
      <c r="G7768" s="868" t="s">
        <v>12345</v>
      </c>
      <c r="H7768" s="867" t="s">
        <v>7796</v>
      </c>
      <c r="I7768" s="867" t="s">
        <v>2725</v>
      </c>
      <c r="J7768" s="867" t="s">
        <v>9350</v>
      </c>
      <c r="K7768" s="866">
        <v>4</v>
      </c>
      <c r="L7768" s="866">
        <v>12</v>
      </c>
      <c r="M7768" s="865">
        <v>53729.141658923581</v>
      </c>
      <c r="N7768" s="866">
        <v>1</v>
      </c>
      <c r="O7768" s="866">
        <v>6</v>
      </c>
      <c r="P7768" s="865">
        <v>33882.9</v>
      </c>
    </row>
    <row r="7769" spans="1:16" ht="33.75" x14ac:dyDescent="0.25">
      <c r="A7769" s="867" t="s">
        <v>7760</v>
      </c>
      <c r="B7769" s="867" t="s">
        <v>3626</v>
      </c>
      <c r="C7769" s="867" t="s">
        <v>3031</v>
      </c>
      <c r="D7769" s="868" t="s">
        <v>7772</v>
      </c>
      <c r="E7769" s="870">
        <v>4200</v>
      </c>
      <c r="F7769" s="869" t="s">
        <v>12344</v>
      </c>
      <c r="G7769" s="868" t="s">
        <v>12343</v>
      </c>
      <c r="H7769" s="867" t="s">
        <v>7756</v>
      </c>
      <c r="I7769" s="867" t="s">
        <v>2892</v>
      </c>
      <c r="J7769" s="867" t="s">
        <v>7900</v>
      </c>
      <c r="K7769" s="866">
        <v>3</v>
      </c>
      <c r="L7769" s="866">
        <v>12</v>
      </c>
      <c r="M7769" s="865">
        <v>53729.141658923581</v>
      </c>
      <c r="N7769" s="866">
        <v>2</v>
      </c>
      <c r="O7769" s="866">
        <v>6</v>
      </c>
      <c r="P7769" s="865">
        <v>26082.9</v>
      </c>
    </row>
    <row r="7770" spans="1:16" ht="33.75" x14ac:dyDescent="0.25">
      <c r="A7770" s="867" t="s">
        <v>7760</v>
      </c>
      <c r="B7770" s="867" t="s">
        <v>3626</v>
      </c>
      <c r="C7770" s="867" t="s">
        <v>3031</v>
      </c>
      <c r="D7770" s="868" t="s">
        <v>7871</v>
      </c>
      <c r="E7770" s="870">
        <v>4200</v>
      </c>
      <c r="F7770" s="869" t="s">
        <v>12342</v>
      </c>
      <c r="G7770" s="868" t="s">
        <v>12341</v>
      </c>
      <c r="H7770" s="867" t="s">
        <v>7756</v>
      </c>
      <c r="I7770" s="867" t="s">
        <v>2892</v>
      </c>
      <c r="J7770" s="867" t="s">
        <v>7792</v>
      </c>
      <c r="K7770" s="866">
        <v>4</v>
      </c>
      <c r="L7770" s="866">
        <v>12</v>
      </c>
      <c r="M7770" s="865">
        <v>53729.141658923581</v>
      </c>
      <c r="N7770" s="866">
        <v>1</v>
      </c>
      <c r="O7770" s="866">
        <v>6</v>
      </c>
      <c r="P7770" s="865">
        <v>26082.9</v>
      </c>
    </row>
    <row r="7771" spans="1:16" ht="33.75" x14ac:dyDescent="0.25">
      <c r="A7771" s="867" t="s">
        <v>7760</v>
      </c>
      <c r="B7771" s="867" t="s">
        <v>3626</v>
      </c>
      <c r="C7771" s="867" t="s">
        <v>3031</v>
      </c>
      <c r="D7771" s="868" t="s">
        <v>7871</v>
      </c>
      <c r="E7771" s="870">
        <v>4200</v>
      </c>
      <c r="F7771" s="869" t="s">
        <v>12340</v>
      </c>
      <c r="G7771" s="868" t="s">
        <v>12339</v>
      </c>
      <c r="H7771" s="867" t="s">
        <v>7756</v>
      </c>
      <c r="I7771" s="867" t="s">
        <v>3252</v>
      </c>
      <c r="J7771" s="867" t="s">
        <v>7773</v>
      </c>
      <c r="K7771" s="866">
        <v>4</v>
      </c>
      <c r="L7771" s="866">
        <v>12</v>
      </c>
      <c r="M7771" s="865">
        <v>53729.141658923581</v>
      </c>
      <c r="N7771" s="866">
        <v>2</v>
      </c>
      <c r="O7771" s="866">
        <v>6</v>
      </c>
      <c r="P7771" s="865">
        <v>26082.9</v>
      </c>
    </row>
    <row r="7772" spans="1:16" ht="33.75" x14ac:dyDescent="0.25">
      <c r="A7772" s="867" t="s">
        <v>7760</v>
      </c>
      <c r="B7772" s="867" t="s">
        <v>3626</v>
      </c>
      <c r="C7772" s="867" t="s">
        <v>3031</v>
      </c>
      <c r="D7772" s="868" t="s">
        <v>8986</v>
      </c>
      <c r="E7772" s="870">
        <v>4200</v>
      </c>
      <c r="F7772" s="869" t="s">
        <v>12338</v>
      </c>
      <c r="G7772" s="868" t="s">
        <v>12337</v>
      </c>
      <c r="H7772" s="867" t="s">
        <v>7756</v>
      </c>
      <c r="I7772" s="867" t="s">
        <v>2892</v>
      </c>
      <c r="J7772" s="867" t="s">
        <v>7805</v>
      </c>
      <c r="K7772" s="866">
        <v>5</v>
      </c>
      <c r="L7772" s="866">
        <v>12</v>
      </c>
      <c r="M7772" s="865">
        <v>53729.141658923581</v>
      </c>
      <c r="N7772" s="866">
        <v>1</v>
      </c>
      <c r="O7772" s="866">
        <v>6</v>
      </c>
      <c r="P7772" s="865">
        <v>26082.9</v>
      </c>
    </row>
    <row r="7773" spans="1:16" ht="33.75" x14ac:dyDescent="0.25">
      <c r="A7773" s="867" t="s">
        <v>7760</v>
      </c>
      <c r="B7773" s="867" t="s">
        <v>3626</v>
      </c>
      <c r="C7773" s="867" t="s">
        <v>3031</v>
      </c>
      <c r="D7773" s="868" t="s">
        <v>8986</v>
      </c>
      <c r="E7773" s="870">
        <v>4200</v>
      </c>
      <c r="F7773" s="869" t="s">
        <v>12336</v>
      </c>
      <c r="G7773" s="868" t="s">
        <v>12335</v>
      </c>
      <c r="H7773" s="867" t="s">
        <v>7756</v>
      </c>
      <c r="I7773" s="867" t="s">
        <v>2892</v>
      </c>
      <c r="J7773" s="867" t="s">
        <v>7792</v>
      </c>
      <c r="K7773" s="866">
        <v>5</v>
      </c>
      <c r="L7773" s="866">
        <v>12</v>
      </c>
      <c r="M7773" s="865">
        <v>53729.141658923581</v>
      </c>
      <c r="N7773" s="866">
        <v>3</v>
      </c>
      <c r="O7773" s="866">
        <v>6</v>
      </c>
      <c r="P7773" s="865">
        <v>26082.9</v>
      </c>
    </row>
    <row r="7774" spans="1:16" ht="33.75" x14ac:dyDescent="0.25">
      <c r="A7774" s="867" t="s">
        <v>7760</v>
      </c>
      <c r="B7774" s="867" t="s">
        <v>3626</v>
      </c>
      <c r="C7774" s="867" t="s">
        <v>3031</v>
      </c>
      <c r="D7774" s="868" t="s">
        <v>8986</v>
      </c>
      <c r="E7774" s="870">
        <v>4200</v>
      </c>
      <c r="F7774" s="869" t="s">
        <v>12334</v>
      </c>
      <c r="G7774" s="868" t="s">
        <v>12333</v>
      </c>
      <c r="H7774" s="867" t="s">
        <v>7756</v>
      </c>
      <c r="I7774" s="867" t="s">
        <v>2892</v>
      </c>
      <c r="J7774" s="867" t="s">
        <v>7836</v>
      </c>
      <c r="K7774" s="866">
        <v>5</v>
      </c>
      <c r="L7774" s="866">
        <v>12</v>
      </c>
      <c r="M7774" s="865">
        <v>53729.141658923581</v>
      </c>
      <c r="N7774" s="866">
        <v>1</v>
      </c>
      <c r="O7774" s="866">
        <v>6</v>
      </c>
      <c r="P7774" s="865">
        <v>26082.9</v>
      </c>
    </row>
    <row r="7775" spans="1:16" ht="33.75" x14ac:dyDescent="0.25">
      <c r="A7775" s="867" t="s">
        <v>7760</v>
      </c>
      <c r="B7775" s="867" t="s">
        <v>3626</v>
      </c>
      <c r="C7775" s="867" t="s">
        <v>3031</v>
      </c>
      <c r="D7775" s="868" t="s">
        <v>8986</v>
      </c>
      <c r="E7775" s="870">
        <v>4200</v>
      </c>
      <c r="F7775" s="869" t="s">
        <v>12332</v>
      </c>
      <c r="G7775" s="868" t="s">
        <v>12331</v>
      </c>
      <c r="H7775" s="867" t="s">
        <v>7756</v>
      </c>
      <c r="I7775" s="867" t="s">
        <v>2703</v>
      </c>
      <c r="J7775" s="867" t="s">
        <v>7783</v>
      </c>
      <c r="K7775" s="866">
        <v>5</v>
      </c>
      <c r="L7775" s="866">
        <v>12</v>
      </c>
      <c r="M7775" s="865">
        <v>53729.141658923581</v>
      </c>
      <c r="N7775" s="866">
        <v>1</v>
      </c>
      <c r="O7775" s="866">
        <v>6</v>
      </c>
      <c r="P7775" s="865">
        <v>26082.9</v>
      </c>
    </row>
    <row r="7776" spans="1:16" ht="33.75" x14ac:dyDescent="0.25">
      <c r="A7776" s="867" t="s">
        <v>7760</v>
      </c>
      <c r="B7776" s="867" t="s">
        <v>3626</v>
      </c>
      <c r="C7776" s="867" t="s">
        <v>3031</v>
      </c>
      <c r="D7776" s="868" t="s">
        <v>7772</v>
      </c>
      <c r="E7776" s="870">
        <v>4200</v>
      </c>
      <c r="F7776" s="869" t="s">
        <v>12330</v>
      </c>
      <c r="G7776" s="868" t="s">
        <v>12329</v>
      </c>
      <c r="H7776" s="867" t="s">
        <v>7756</v>
      </c>
      <c r="I7776" s="867" t="s">
        <v>2892</v>
      </c>
      <c r="J7776" s="867" t="s">
        <v>7927</v>
      </c>
      <c r="K7776" s="866">
        <v>3</v>
      </c>
      <c r="L7776" s="866">
        <v>12</v>
      </c>
      <c r="M7776" s="865">
        <v>53729.141658923581</v>
      </c>
      <c r="N7776" s="866">
        <v>2</v>
      </c>
      <c r="O7776" s="866">
        <v>6</v>
      </c>
      <c r="P7776" s="865">
        <v>26082.9</v>
      </c>
    </row>
    <row r="7777" spans="1:16" ht="33.75" x14ac:dyDescent="0.25">
      <c r="A7777" s="867" t="s">
        <v>7760</v>
      </c>
      <c r="B7777" s="867" t="s">
        <v>3626</v>
      </c>
      <c r="C7777" s="867" t="s">
        <v>3031</v>
      </c>
      <c r="D7777" s="868" t="s">
        <v>8986</v>
      </c>
      <c r="E7777" s="870">
        <v>4200</v>
      </c>
      <c r="F7777" s="869" t="s">
        <v>12328</v>
      </c>
      <c r="G7777" s="868" t="s">
        <v>12327</v>
      </c>
      <c r="H7777" s="867" t="s">
        <v>7756</v>
      </c>
      <c r="I7777" s="867" t="s">
        <v>2892</v>
      </c>
      <c r="J7777" s="867" t="s">
        <v>7777</v>
      </c>
      <c r="K7777" s="866">
        <v>5</v>
      </c>
      <c r="L7777" s="866">
        <v>12</v>
      </c>
      <c r="M7777" s="865">
        <v>53729.141658923581</v>
      </c>
      <c r="N7777" s="866">
        <v>1</v>
      </c>
      <c r="O7777" s="866">
        <v>6</v>
      </c>
      <c r="P7777" s="865">
        <v>26082.9</v>
      </c>
    </row>
    <row r="7778" spans="1:16" ht="33.75" x14ac:dyDescent="0.25">
      <c r="A7778" s="867" t="s">
        <v>7760</v>
      </c>
      <c r="B7778" s="867" t="s">
        <v>3626</v>
      </c>
      <c r="C7778" s="867" t="s">
        <v>3031</v>
      </c>
      <c r="D7778" s="868" t="s">
        <v>8986</v>
      </c>
      <c r="E7778" s="870">
        <v>4200</v>
      </c>
      <c r="F7778" s="869" t="s">
        <v>12326</v>
      </c>
      <c r="G7778" s="868" t="s">
        <v>12325</v>
      </c>
      <c r="H7778" s="867" t="s">
        <v>7796</v>
      </c>
      <c r="I7778" s="867" t="s">
        <v>2756</v>
      </c>
      <c r="J7778" s="867" t="s">
        <v>7777</v>
      </c>
      <c r="K7778" s="866">
        <v>5</v>
      </c>
      <c r="L7778" s="866">
        <v>12</v>
      </c>
      <c r="M7778" s="865">
        <v>53729.141658923581</v>
      </c>
      <c r="N7778" s="866">
        <v>1</v>
      </c>
      <c r="O7778" s="866">
        <v>6</v>
      </c>
      <c r="P7778" s="865">
        <v>26082.9</v>
      </c>
    </row>
    <row r="7779" spans="1:16" ht="33.75" x14ac:dyDescent="0.25">
      <c r="A7779" s="867" t="s">
        <v>7760</v>
      </c>
      <c r="B7779" s="867" t="s">
        <v>3626</v>
      </c>
      <c r="C7779" s="867" t="s">
        <v>3031</v>
      </c>
      <c r="D7779" s="868" t="s">
        <v>8986</v>
      </c>
      <c r="E7779" s="870">
        <v>4200</v>
      </c>
      <c r="F7779" s="869" t="s">
        <v>12324</v>
      </c>
      <c r="G7779" s="868" t="s">
        <v>12323</v>
      </c>
      <c r="H7779" s="867" t="s">
        <v>7756</v>
      </c>
      <c r="I7779" s="867" t="s">
        <v>2892</v>
      </c>
      <c r="J7779" s="867" t="s">
        <v>7783</v>
      </c>
      <c r="K7779" s="866">
        <v>4</v>
      </c>
      <c r="L7779" s="866">
        <v>8</v>
      </c>
      <c r="M7779" s="865">
        <v>35819.427772615716</v>
      </c>
      <c r="N7779" s="866">
        <v>0</v>
      </c>
      <c r="O7779" s="866">
        <v>0</v>
      </c>
      <c r="P7779" s="865">
        <v>0</v>
      </c>
    </row>
    <row r="7780" spans="1:16" ht="33.75" x14ac:dyDescent="0.25">
      <c r="A7780" s="867" t="s">
        <v>7760</v>
      </c>
      <c r="B7780" s="867" t="s">
        <v>3626</v>
      </c>
      <c r="C7780" s="867" t="s">
        <v>3031</v>
      </c>
      <c r="D7780" s="868" t="s">
        <v>8986</v>
      </c>
      <c r="E7780" s="870">
        <v>4200</v>
      </c>
      <c r="F7780" s="869" t="s">
        <v>12322</v>
      </c>
      <c r="G7780" s="868" t="s">
        <v>12321</v>
      </c>
      <c r="H7780" s="867" t="s">
        <v>7756</v>
      </c>
      <c r="I7780" s="867" t="s">
        <v>2892</v>
      </c>
      <c r="J7780" s="867" t="s">
        <v>7783</v>
      </c>
      <c r="K7780" s="866">
        <v>5</v>
      </c>
      <c r="L7780" s="866">
        <v>12</v>
      </c>
      <c r="M7780" s="865">
        <v>53729.141658923581</v>
      </c>
      <c r="N7780" s="866">
        <v>1</v>
      </c>
      <c r="O7780" s="866">
        <v>6</v>
      </c>
      <c r="P7780" s="865">
        <v>26082.9</v>
      </c>
    </row>
    <row r="7781" spans="1:16" ht="33.75" x14ac:dyDescent="0.25">
      <c r="A7781" s="867" t="s">
        <v>7760</v>
      </c>
      <c r="B7781" s="867" t="s">
        <v>3626</v>
      </c>
      <c r="C7781" s="867" t="s">
        <v>3031</v>
      </c>
      <c r="D7781" s="868" t="s">
        <v>8986</v>
      </c>
      <c r="E7781" s="870">
        <v>4200</v>
      </c>
      <c r="F7781" s="869" t="s">
        <v>12320</v>
      </c>
      <c r="G7781" s="868" t="s">
        <v>12319</v>
      </c>
      <c r="H7781" s="867" t="s">
        <v>7756</v>
      </c>
      <c r="I7781" s="867" t="s">
        <v>2704</v>
      </c>
      <c r="J7781" s="867" t="s">
        <v>7809</v>
      </c>
      <c r="K7781" s="866">
        <v>5</v>
      </c>
      <c r="L7781" s="866">
        <v>12</v>
      </c>
      <c r="M7781" s="865">
        <v>53729.141658923581</v>
      </c>
      <c r="N7781" s="866">
        <v>1</v>
      </c>
      <c r="O7781" s="866">
        <v>6</v>
      </c>
      <c r="P7781" s="865">
        <v>26082.9</v>
      </c>
    </row>
    <row r="7782" spans="1:16" ht="33.75" x14ac:dyDescent="0.25">
      <c r="A7782" s="867" t="s">
        <v>7760</v>
      </c>
      <c r="B7782" s="867" t="s">
        <v>3626</v>
      </c>
      <c r="C7782" s="867" t="s">
        <v>3031</v>
      </c>
      <c r="D7782" s="868" t="s">
        <v>8986</v>
      </c>
      <c r="E7782" s="870">
        <v>4200</v>
      </c>
      <c r="F7782" s="869" t="s">
        <v>12318</v>
      </c>
      <c r="G7782" s="868" t="s">
        <v>12317</v>
      </c>
      <c r="H7782" s="867" t="s">
        <v>7756</v>
      </c>
      <c r="I7782" s="867" t="s">
        <v>2892</v>
      </c>
      <c r="J7782" s="867" t="s">
        <v>7836</v>
      </c>
      <c r="K7782" s="866">
        <v>5</v>
      </c>
      <c r="L7782" s="866">
        <v>12</v>
      </c>
      <c r="M7782" s="865">
        <v>53729.141658923581</v>
      </c>
      <c r="N7782" s="866">
        <v>1</v>
      </c>
      <c r="O7782" s="866">
        <v>6</v>
      </c>
      <c r="P7782" s="865">
        <v>26082.9</v>
      </c>
    </row>
    <row r="7783" spans="1:16" ht="33.75" x14ac:dyDescent="0.25">
      <c r="A7783" s="867" t="s">
        <v>7760</v>
      </c>
      <c r="B7783" s="867" t="s">
        <v>3626</v>
      </c>
      <c r="C7783" s="867" t="s">
        <v>3031</v>
      </c>
      <c r="D7783" s="868" t="s">
        <v>8986</v>
      </c>
      <c r="E7783" s="870">
        <v>4200</v>
      </c>
      <c r="F7783" s="869" t="s">
        <v>12316</v>
      </c>
      <c r="G7783" s="868" t="s">
        <v>12315</v>
      </c>
      <c r="H7783" s="867" t="s">
        <v>7756</v>
      </c>
      <c r="I7783" s="867" t="s">
        <v>2676</v>
      </c>
      <c r="J7783" s="867" t="s">
        <v>7836</v>
      </c>
      <c r="K7783" s="866">
        <v>5</v>
      </c>
      <c r="L7783" s="866">
        <v>12</v>
      </c>
      <c r="M7783" s="865">
        <v>53729.141658923581</v>
      </c>
      <c r="N7783" s="866">
        <v>1</v>
      </c>
      <c r="O7783" s="866">
        <v>4</v>
      </c>
      <c r="P7783" s="865">
        <v>17388.599999999999</v>
      </c>
    </row>
    <row r="7784" spans="1:16" ht="33.75" x14ac:dyDescent="0.25">
      <c r="A7784" s="867" t="s">
        <v>7760</v>
      </c>
      <c r="B7784" s="867" t="s">
        <v>3626</v>
      </c>
      <c r="C7784" s="867" t="s">
        <v>3031</v>
      </c>
      <c r="D7784" s="868" t="s">
        <v>10095</v>
      </c>
      <c r="E7784" s="870">
        <v>7500</v>
      </c>
      <c r="F7784" s="869" t="s">
        <v>12314</v>
      </c>
      <c r="G7784" s="868" t="s">
        <v>12313</v>
      </c>
      <c r="H7784" s="867" t="s">
        <v>7756</v>
      </c>
      <c r="I7784" s="867" t="s">
        <v>2892</v>
      </c>
      <c r="J7784" s="867" t="s">
        <v>7836</v>
      </c>
      <c r="K7784" s="866">
        <v>2</v>
      </c>
      <c r="L7784" s="866">
        <v>12</v>
      </c>
      <c r="M7784" s="865">
        <v>95944.89581950639</v>
      </c>
      <c r="N7784" s="866">
        <v>1</v>
      </c>
      <c r="O7784" s="866">
        <v>6</v>
      </c>
      <c r="P7784" s="865">
        <v>45882.9</v>
      </c>
    </row>
    <row r="7785" spans="1:16" ht="33.75" x14ac:dyDescent="0.25">
      <c r="A7785" s="867" t="s">
        <v>7760</v>
      </c>
      <c r="B7785" s="867" t="s">
        <v>3626</v>
      </c>
      <c r="C7785" s="867" t="s">
        <v>3031</v>
      </c>
      <c r="D7785" s="868" t="s">
        <v>8986</v>
      </c>
      <c r="E7785" s="870">
        <v>4200</v>
      </c>
      <c r="F7785" s="869" t="s">
        <v>12312</v>
      </c>
      <c r="G7785" s="868" t="s">
        <v>12311</v>
      </c>
      <c r="H7785" s="867" t="s">
        <v>7756</v>
      </c>
      <c r="I7785" s="867" t="s">
        <v>2892</v>
      </c>
      <c r="J7785" s="867" t="s">
        <v>7836</v>
      </c>
      <c r="K7785" s="866">
        <v>5</v>
      </c>
      <c r="L7785" s="866">
        <v>12</v>
      </c>
      <c r="M7785" s="865">
        <v>53729.141658923581</v>
      </c>
      <c r="N7785" s="866">
        <v>1</v>
      </c>
      <c r="O7785" s="866">
        <v>6</v>
      </c>
      <c r="P7785" s="865">
        <v>26082.9</v>
      </c>
    </row>
    <row r="7786" spans="1:16" ht="33.75" x14ac:dyDescent="0.25">
      <c r="A7786" s="867" t="s">
        <v>7760</v>
      </c>
      <c r="B7786" s="867" t="s">
        <v>3626</v>
      </c>
      <c r="C7786" s="867" t="s">
        <v>3031</v>
      </c>
      <c r="D7786" s="868" t="s">
        <v>8986</v>
      </c>
      <c r="E7786" s="870">
        <v>4200</v>
      </c>
      <c r="F7786" s="869" t="s">
        <v>12310</v>
      </c>
      <c r="G7786" s="868" t="s">
        <v>12309</v>
      </c>
      <c r="H7786" s="867" t="s">
        <v>7756</v>
      </c>
      <c r="I7786" s="867" t="s">
        <v>2892</v>
      </c>
      <c r="J7786" s="867" t="s">
        <v>7777</v>
      </c>
      <c r="K7786" s="866">
        <v>5</v>
      </c>
      <c r="L7786" s="866">
        <v>12</v>
      </c>
      <c r="M7786" s="865">
        <v>53729.141658923581</v>
      </c>
      <c r="N7786" s="866">
        <v>1</v>
      </c>
      <c r="O7786" s="866">
        <v>6</v>
      </c>
      <c r="P7786" s="865">
        <v>26082.9</v>
      </c>
    </row>
    <row r="7787" spans="1:16" ht="33.75" x14ac:dyDescent="0.25">
      <c r="A7787" s="867" t="s">
        <v>7760</v>
      </c>
      <c r="B7787" s="867" t="s">
        <v>3626</v>
      </c>
      <c r="C7787" s="867" t="s">
        <v>3031</v>
      </c>
      <c r="D7787" s="868" t="s">
        <v>8986</v>
      </c>
      <c r="E7787" s="870">
        <v>4200</v>
      </c>
      <c r="F7787" s="869" t="s">
        <v>12308</v>
      </c>
      <c r="G7787" s="868" t="s">
        <v>12307</v>
      </c>
      <c r="H7787" s="867" t="s">
        <v>7756</v>
      </c>
      <c r="I7787" s="867" t="s">
        <v>2892</v>
      </c>
      <c r="J7787" s="867" t="s">
        <v>7836</v>
      </c>
      <c r="K7787" s="866">
        <v>5</v>
      </c>
      <c r="L7787" s="866">
        <v>12</v>
      </c>
      <c r="M7787" s="865">
        <v>53729.141658923581</v>
      </c>
      <c r="N7787" s="866">
        <v>1</v>
      </c>
      <c r="O7787" s="866">
        <v>6</v>
      </c>
      <c r="P7787" s="865">
        <v>26082.9</v>
      </c>
    </row>
    <row r="7788" spans="1:16" ht="33.75" x14ac:dyDescent="0.25">
      <c r="A7788" s="867" t="s">
        <v>7760</v>
      </c>
      <c r="B7788" s="867" t="s">
        <v>3626</v>
      </c>
      <c r="C7788" s="867" t="s">
        <v>3031</v>
      </c>
      <c r="D7788" s="868" t="s">
        <v>8986</v>
      </c>
      <c r="E7788" s="870">
        <v>4200</v>
      </c>
      <c r="F7788" s="869" t="s">
        <v>12306</v>
      </c>
      <c r="G7788" s="868" t="s">
        <v>12305</v>
      </c>
      <c r="H7788" s="867" t="s">
        <v>7756</v>
      </c>
      <c r="I7788" s="867" t="s">
        <v>2676</v>
      </c>
      <c r="J7788" s="867" t="s">
        <v>7792</v>
      </c>
      <c r="K7788" s="866">
        <v>5</v>
      </c>
      <c r="L7788" s="866">
        <v>12</v>
      </c>
      <c r="M7788" s="865">
        <v>53729.141658923581</v>
      </c>
      <c r="N7788" s="866">
        <v>1</v>
      </c>
      <c r="O7788" s="866">
        <v>6</v>
      </c>
      <c r="P7788" s="865">
        <v>26082.9</v>
      </c>
    </row>
    <row r="7789" spans="1:16" ht="33.75" x14ac:dyDescent="0.25">
      <c r="A7789" s="867" t="s">
        <v>7760</v>
      </c>
      <c r="B7789" s="867" t="s">
        <v>3626</v>
      </c>
      <c r="C7789" s="867" t="s">
        <v>3031</v>
      </c>
      <c r="D7789" s="868" t="s">
        <v>8986</v>
      </c>
      <c r="E7789" s="870">
        <v>4200</v>
      </c>
      <c r="F7789" s="869" t="s">
        <v>12304</v>
      </c>
      <c r="G7789" s="868" t="s">
        <v>12303</v>
      </c>
      <c r="H7789" s="867" t="s">
        <v>7756</v>
      </c>
      <c r="I7789" s="867" t="s">
        <v>2703</v>
      </c>
      <c r="J7789" s="867" t="s">
        <v>7836</v>
      </c>
      <c r="K7789" s="866">
        <v>5</v>
      </c>
      <c r="L7789" s="866">
        <v>12</v>
      </c>
      <c r="M7789" s="865">
        <v>53729.141658923581</v>
      </c>
      <c r="N7789" s="866">
        <v>1</v>
      </c>
      <c r="O7789" s="866">
        <v>6</v>
      </c>
      <c r="P7789" s="865">
        <v>26082.9</v>
      </c>
    </row>
    <row r="7790" spans="1:16" ht="33.75" x14ac:dyDescent="0.25">
      <c r="A7790" s="867" t="s">
        <v>7760</v>
      </c>
      <c r="B7790" s="867" t="s">
        <v>3626</v>
      </c>
      <c r="C7790" s="867" t="s">
        <v>3031</v>
      </c>
      <c r="D7790" s="868" t="s">
        <v>8986</v>
      </c>
      <c r="E7790" s="870">
        <v>4200</v>
      </c>
      <c r="F7790" s="869" t="s">
        <v>12302</v>
      </c>
      <c r="G7790" s="868" t="s">
        <v>12301</v>
      </c>
      <c r="H7790" s="867" t="s">
        <v>7756</v>
      </c>
      <c r="I7790" s="867" t="s">
        <v>12300</v>
      </c>
      <c r="J7790" s="867" t="s">
        <v>7836</v>
      </c>
      <c r="K7790" s="866">
        <v>5</v>
      </c>
      <c r="L7790" s="866">
        <v>12</v>
      </c>
      <c r="M7790" s="865">
        <v>53729.141658923581</v>
      </c>
      <c r="N7790" s="866">
        <v>1</v>
      </c>
      <c r="O7790" s="866">
        <v>6</v>
      </c>
      <c r="P7790" s="865">
        <v>26082.9</v>
      </c>
    </row>
    <row r="7791" spans="1:16" x14ac:dyDescent="0.25">
      <c r="A7791" s="1772" t="s">
        <v>2848</v>
      </c>
      <c r="B7791" s="1772"/>
      <c r="C7791" s="1772"/>
      <c r="D7791" s="1772"/>
      <c r="E7791" s="1772"/>
      <c r="F7791" s="1772" t="s">
        <v>378</v>
      </c>
      <c r="G7791" s="1772"/>
      <c r="H7791" s="1772"/>
      <c r="I7791" s="1772"/>
      <c r="J7791" s="1772"/>
      <c r="K7791" s="1771" t="s">
        <v>2847</v>
      </c>
      <c r="L7791" s="1771"/>
      <c r="M7791" s="1771"/>
      <c r="N7791" s="1771" t="s">
        <v>2846</v>
      </c>
      <c r="O7791" s="1771"/>
      <c r="P7791" s="1771"/>
    </row>
    <row r="7792" spans="1:16" ht="79.5" customHeight="1" x14ac:dyDescent="0.25">
      <c r="A7792" s="1535" t="s">
        <v>2845</v>
      </c>
      <c r="B7792" s="1535" t="s">
        <v>5</v>
      </c>
      <c r="C7792" s="1535" t="s">
        <v>2844</v>
      </c>
      <c r="D7792" s="1535" t="s">
        <v>2843</v>
      </c>
      <c r="E7792" s="1536" t="s">
        <v>2842</v>
      </c>
      <c r="F7792" s="1537" t="s">
        <v>2841</v>
      </c>
      <c r="G7792" s="1540" t="s">
        <v>2840</v>
      </c>
      <c r="H7792" s="1535" t="s">
        <v>2839</v>
      </c>
      <c r="I7792" s="1535" t="s">
        <v>2838</v>
      </c>
      <c r="J7792" s="1535" t="s">
        <v>2837</v>
      </c>
      <c r="K7792" s="1538" t="s">
        <v>2836</v>
      </c>
      <c r="L7792" s="1538" t="s">
        <v>2835</v>
      </c>
      <c r="M7792" s="1539" t="s">
        <v>2834</v>
      </c>
      <c r="N7792" s="1538" t="s">
        <v>2836</v>
      </c>
      <c r="O7792" s="1538" t="s">
        <v>2835</v>
      </c>
      <c r="P7792" s="1539" t="s">
        <v>2834</v>
      </c>
    </row>
    <row r="7793" spans="1:16" ht="33.75" x14ac:dyDescent="0.25">
      <c r="A7793" s="867" t="s">
        <v>7760</v>
      </c>
      <c r="B7793" s="867" t="s">
        <v>3626</v>
      </c>
      <c r="C7793" s="867" t="s">
        <v>3031</v>
      </c>
      <c r="D7793" s="868" t="s">
        <v>7791</v>
      </c>
      <c r="E7793" s="870">
        <v>4200</v>
      </c>
      <c r="F7793" s="869" t="s">
        <v>12299</v>
      </c>
      <c r="G7793" s="868" t="s">
        <v>12298</v>
      </c>
      <c r="H7793" s="867" t="s">
        <v>7756</v>
      </c>
      <c r="I7793" s="867" t="s">
        <v>2892</v>
      </c>
      <c r="J7793" s="867" t="s">
        <v>7881</v>
      </c>
      <c r="K7793" s="866">
        <v>2</v>
      </c>
      <c r="L7793" s="866">
        <v>5</v>
      </c>
      <c r="M7793" s="865">
        <v>13325.679974931443</v>
      </c>
      <c r="N7793" s="866">
        <v>0</v>
      </c>
      <c r="O7793" s="866">
        <v>0</v>
      </c>
      <c r="P7793" s="865">
        <v>0</v>
      </c>
    </row>
    <row r="7794" spans="1:16" ht="33.75" x14ac:dyDescent="0.25">
      <c r="A7794" s="867" t="s">
        <v>7760</v>
      </c>
      <c r="B7794" s="867" t="s">
        <v>3626</v>
      </c>
      <c r="C7794" s="867" t="s">
        <v>3031</v>
      </c>
      <c r="D7794" s="868" t="s">
        <v>8386</v>
      </c>
      <c r="E7794" s="870">
        <v>4200</v>
      </c>
      <c r="F7794" s="869" t="s">
        <v>12297</v>
      </c>
      <c r="G7794" s="868" t="s">
        <v>12296</v>
      </c>
      <c r="H7794" s="867" t="s">
        <v>7756</v>
      </c>
      <c r="I7794" s="867" t="s">
        <v>2892</v>
      </c>
      <c r="J7794" s="867" t="s">
        <v>7773</v>
      </c>
      <c r="K7794" s="866">
        <v>3</v>
      </c>
      <c r="L7794" s="866">
        <v>12</v>
      </c>
      <c r="M7794" s="865">
        <v>53729.141658923581</v>
      </c>
      <c r="N7794" s="866">
        <v>1</v>
      </c>
      <c r="O7794" s="866">
        <v>6</v>
      </c>
      <c r="P7794" s="865">
        <v>26082.9</v>
      </c>
    </row>
    <row r="7795" spans="1:16" ht="33.75" x14ac:dyDescent="0.25">
      <c r="A7795" s="867" t="s">
        <v>7760</v>
      </c>
      <c r="B7795" s="867" t="s">
        <v>3626</v>
      </c>
      <c r="C7795" s="867" t="s">
        <v>3031</v>
      </c>
      <c r="D7795" s="868" t="s">
        <v>7791</v>
      </c>
      <c r="E7795" s="870">
        <v>4200</v>
      </c>
      <c r="F7795" s="869" t="s">
        <v>12295</v>
      </c>
      <c r="G7795" s="868" t="s">
        <v>12294</v>
      </c>
      <c r="H7795" s="867" t="s">
        <v>7756</v>
      </c>
      <c r="I7795" s="867" t="s">
        <v>12293</v>
      </c>
      <c r="J7795" s="867" t="s">
        <v>7792</v>
      </c>
      <c r="K7795" s="866">
        <v>0</v>
      </c>
      <c r="L7795" s="866">
        <v>0</v>
      </c>
      <c r="M7795" s="865">
        <v>0</v>
      </c>
      <c r="N7795" s="866">
        <v>2</v>
      </c>
      <c r="O7795" s="866">
        <v>4</v>
      </c>
      <c r="P7795" s="865">
        <v>17388.599999999999</v>
      </c>
    </row>
    <row r="7796" spans="1:16" ht="33.75" x14ac:dyDescent="0.25">
      <c r="A7796" s="867" t="s">
        <v>7760</v>
      </c>
      <c r="B7796" s="867" t="s">
        <v>3626</v>
      </c>
      <c r="C7796" s="867" t="s">
        <v>3031</v>
      </c>
      <c r="D7796" s="868" t="s">
        <v>8986</v>
      </c>
      <c r="E7796" s="870">
        <v>4200</v>
      </c>
      <c r="F7796" s="869" t="s">
        <v>12292</v>
      </c>
      <c r="G7796" s="868" t="s">
        <v>12291</v>
      </c>
      <c r="H7796" s="867" t="s">
        <v>7756</v>
      </c>
      <c r="I7796" s="867" t="s">
        <v>2892</v>
      </c>
      <c r="J7796" s="867" t="s">
        <v>7773</v>
      </c>
      <c r="K7796" s="866">
        <v>5</v>
      </c>
      <c r="L7796" s="866">
        <v>12</v>
      </c>
      <c r="M7796" s="865">
        <v>53729.141658923581</v>
      </c>
      <c r="N7796" s="866">
        <v>1</v>
      </c>
      <c r="O7796" s="866">
        <v>6</v>
      </c>
      <c r="P7796" s="865">
        <v>26082.9</v>
      </c>
    </row>
    <row r="7797" spans="1:16" ht="33.75" x14ac:dyDescent="0.25">
      <c r="A7797" s="867" t="s">
        <v>7760</v>
      </c>
      <c r="B7797" s="867" t="s">
        <v>3626</v>
      </c>
      <c r="C7797" s="867" t="s">
        <v>3031</v>
      </c>
      <c r="D7797" s="868" t="s">
        <v>8702</v>
      </c>
      <c r="E7797" s="870">
        <v>4200</v>
      </c>
      <c r="F7797" s="869" t="s">
        <v>12290</v>
      </c>
      <c r="G7797" s="868" t="s">
        <v>12289</v>
      </c>
      <c r="H7797" s="867" t="s">
        <v>7796</v>
      </c>
      <c r="I7797" s="867" t="s">
        <v>2704</v>
      </c>
      <c r="J7797" s="867" t="s">
        <v>7777</v>
      </c>
      <c r="K7797" s="866">
        <v>4</v>
      </c>
      <c r="L7797" s="866">
        <v>12</v>
      </c>
      <c r="M7797" s="865">
        <v>53729.141658923581</v>
      </c>
      <c r="N7797" s="866">
        <v>1</v>
      </c>
      <c r="O7797" s="866">
        <v>6</v>
      </c>
      <c r="P7797" s="865">
        <v>26082.9</v>
      </c>
    </row>
    <row r="7798" spans="1:16" ht="33.75" x14ac:dyDescent="0.25">
      <c r="A7798" s="867" t="s">
        <v>7760</v>
      </c>
      <c r="B7798" s="867" t="s">
        <v>3626</v>
      </c>
      <c r="C7798" s="867" t="s">
        <v>3031</v>
      </c>
      <c r="D7798" s="868" t="s">
        <v>7863</v>
      </c>
      <c r="E7798" s="870">
        <v>2500</v>
      </c>
      <c r="F7798" s="869" t="s">
        <v>12288</v>
      </c>
      <c r="G7798" s="868" t="s">
        <v>12287</v>
      </c>
      <c r="H7798" s="867"/>
      <c r="I7798" s="867"/>
      <c r="J7798" s="867"/>
      <c r="K7798" s="866">
        <v>1</v>
      </c>
      <c r="L7798" s="866">
        <v>2</v>
      </c>
      <c r="M7798" s="865">
        <v>5330.2719899725771</v>
      </c>
      <c r="N7798" s="866">
        <v>0</v>
      </c>
      <c r="O7798" s="866">
        <v>0</v>
      </c>
      <c r="P7798" s="865">
        <v>0</v>
      </c>
    </row>
    <row r="7799" spans="1:16" ht="33.75" x14ac:dyDescent="0.25">
      <c r="A7799" s="867" t="s">
        <v>7760</v>
      </c>
      <c r="B7799" s="867" t="s">
        <v>3626</v>
      </c>
      <c r="C7799" s="867" t="s">
        <v>3031</v>
      </c>
      <c r="D7799" s="868" t="s">
        <v>8986</v>
      </c>
      <c r="E7799" s="870">
        <v>4200</v>
      </c>
      <c r="F7799" s="869" t="s">
        <v>12286</v>
      </c>
      <c r="G7799" s="868" t="s">
        <v>12285</v>
      </c>
      <c r="H7799" s="867" t="s">
        <v>7796</v>
      </c>
      <c r="I7799" s="867" t="s">
        <v>2745</v>
      </c>
      <c r="J7799" s="867" t="s">
        <v>7891</v>
      </c>
      <c r="K7799" s="866">
        <v>5</v>
      </c>
      <c r="L7799" s="866">
        <v>12</v>
      </c>
      <c r="M7799" s="865">
        <v>53729.141658923581</v>
      </c>
      <c r="N7799" s="866">
        <v>0</v>
      </c>
      <c r="O7799" s="866">
        <v>0</v>
      </c>
      <c r="P7799" s="865">
        <v>0</v>
      </c>
    </row>
    <row r="7800" spans="1:16" ht="33.75" x14ac:dyDescent="0.25">
      <c r="A7800" s="867" t="s">
        <v>7760</v>
      </c>
      <c r="B7800" s="867" t="s">
        <v>3626</v>
      </c>
      <c r="C7800" s="867" t="s">
        <v>3031</v>
      </c>
      <c r="D7800" s="868" t="s">
        <v>7854</v>
      </c>
      <c r="E7800" s="870">
        <v>4200</v>
      </c>
      <c r="F7800" s="869" t="s">
        <v>12284</v>
      </c>
      <c r="G7800" s="868" t="s">
        <v>12283</v>
      </c>
      <c r="H7800" s="867" t="s">
        <v>7756</v>
      </c>
      <c r="I7800" s="867" t="s">
        <v>2745</v>
      </c>
      <c r="J7800" s="867" t="s">
        <v>9058</v>
      </c>
      <c r="K7800" s="866">
        <v>2</v>
      </c>
      <c r="L7800" s="866">
        <v>6</v>
      </c>
      <c r="M7800" s="865">
        <v>26864.570829461791</v>
      </c>
      <c r="N7800" s="866">
        <v>3</v>
      </c>
      <c r="O7800" s="866">
        <v>5</v>
      </c>
      <c r="P7800" s="865">
        <v>21735.75</v>
      </c>
    </row>
    <row r="7801" spans="1:16" ht="33.75" x14ac:dyDescent="0.25">
      <c r="A7801" s="867" t="s">
        <v>7760</v>
      </c>
      <c r="B7801" s="867" t="s">
        <v>3626</v>
      </c>
      <c r="C7801" s="867" t="s">
        <v>3031</v>
      </c>
      <c r="D7801" s="868" t="s">
        <v>8986</v>
      </c>
      <c r="E7801" s="870">
        <v>4200</v>
      </c>
      <c r="F7801" s="869" t="s">
        <v>12282</v>
      </c>
      <c r="G7801" s="868" t="s">
        <v>12281</v>
      </c>
      <c r="H7801" s="867" t="s">
        <v>7756</v>
      </c>
      <c r="I7801" s="867" t="s">
        <v>2786</v>
      </c>
      <c r="J7801" s="867" t="s">
        <v>7788</v>
      </c>
      <c r="K7801" s="866">
        <v>5</v>
      </c>
      <c r="L7801" s="866">
        <v>12</v>
      </c>
      <c r="M7801" s="865">
        <v>53729.141658923581</v>
      </c>
      <c r="N7801" s="866">
        <v>1</v>
      </c>
      <c r="O7801" s="866">
        <v>6</v>
      </c>
      <c r="P7801" s="865">
        <v>26082.9</v>
      </c>
    </row>
    <row r="7802" spans="1:16" ht="33.75" x14ac:dyDescent="0.25">
      <c r="A7802" s="867" t="s">
        <v>7760</v>
      </c>
      <c r="B7802" s="867" t="s">
        <v>3626</v>
      </c>
      <c r="C7802" s="867" t="s">
        <v>3031</v>
      </c>
      <c r="D7802" s="868" t="s">
        <v>7791</v>
      </c>
      <c r="E7802" s="870">
        <v>4200</v>
      </c>
      <c r="F7802" s="869" t="s">
        <v>12280</v>
      </c>
      <c r="G7802" s="868" t="s">
        <v>12279</v>
      </c>
      <c r="H7802" s="867" t="s">
        <v>7756</v>
      </c>
      <c r="I7802" s="867" t="s">
        <v>2892</v>
      </c>
      <c r="J7802" s="867" t="s">
        <v>7792</v>
      </c>
      <c r="K7802" s="866">
        <v>0</v>
      </c>
      <c r="L7802" s="866">
        <v>0</v>
      </c>
      <c r="M7802" s="865">
        <v>0</v>
      </c>
      <c r="N7802" s="866">
        <v>2</v>
      </c>
      <c r="O7802" s="866">
        <v>4</v>
      </c>
      <c r="P7802" s="865">
        <v>17388.599999999999</v>
      </c>
    </row>
    <row r="7803" spans="1:16" ht="33.75" x14ac:dyDescent="0.25">
      <c r="A7803" s="867" t="s">
        <v>7760</v>
      </c>
      <c r="B7803" s="867" t="s">
        <v>3626</v>
      </c>
      <c r="C7803" s="867" t="s">
        <v>3031</v>
      </c>
      <c r="D7803" s="868" t="s">
        <v>8986</v>
      </c>
      <c r="E7803" s="870">
        <v>4200</v>
      </c>
      <c r="F7803" s="869" t="s">
        <v>12278</v>
      </c>
      <c r="G7803" s="868" t="s">
        <v>12277</v>
      </c>
      <c r="H7803" s="867" t="s">
        <v>7756</v>
      </c>
      <c r="I7803" s="867" t="s">
        <v>2676</v>
      </c>
      <c r="J7803" s="867" t="s">
        <v>7769</v>
      </c>
      <c r="K7803" s="866">
        <v>5</v>
      </c>
      <c r="L7803" s="866">
        <v>12</v>
      </c>
      <c r="M7803" s="865">
        <v>53729.141658923581</v>
      </c>
      <c r="N7803" s="866">
        <v>1</v>
      </c>
      <c r="O7803" s="866">
        <v>6</v>
      </c>
      <c r="P7803" s="865">
        <v>26082.9</v>
      </c>
    </row>
    <row r="7804" spans="1:16" ht="33.75" x14ac:dyDescent="0.25">
      <c r="A7804" s="867" t="s">
        <v>7760</v>
      </c>
      <c r="B7804" s="867" t="s">
        <v>3626</v>
      </c>
      <c r="C7804" s="867" t="s">
        <v>3031</v>
      </c>
      <c r="D7804" s="868" t="s">
        <v>12026</v>
      </c>
      <c r="E7804" s="870">
        <v>5500</v>
      </c>
      <c r="F7804" s="869" t="s">
        <v>12276</v>
      </c>
      <c r="G7804" s="868" t="s">
        <v>12275</v>
      </c>
      <c r="H7804" s="867" t="s">
        <v>7817</v>
      </c>
      <c r="I7804" s="867" t="s">
        <v>12274</v>
      </c>
      <c r="J7804" s="867" t="s">
        <v>7773</v>
      </c>
      <c r="K7804" s="866">
        <v>2</v>
      </c>
      <c r="L7804" s="866">
        <v>6</v>
      </c>
      <c r="M7804" s="865">
        <v>35179.795133819011</v>
      </c>
      <c r="N7804" s="866">
        <v>1</v>
      </c>
      <c r="O7804" s="866">
        <v>6</v>
      </c>
      <c r="P7804" s="865">
        <v>33882.9</v>
      </c>
    </row>
    <row r="7805" spans="1:16" ht="33.75" x14ac:dyDescent="0.25">
      <c r="A7805" s="867" t="s">
        <v>7760</v>
      </c>
      <c r="B7805" s="867" t="s">
        <v>3626</v>
      </c>
      <c r="C7805" s="867" t="s">
        <v>3031</v>
      </c>
      <c r="D7805" s="868" t="s">
        <v>8986</v>
      </c>
      <c r="E7805" s="870">
        <v>4200</v>
      </c>
      <c r="F7805" s="869" t="s">
        <v>12273</v>
      </c>
      <c r="G7805" s="868" t="s">
        <v>12272</v>
      </c>
      <c r="H7805" s="867" t="s">
        <v>7756</v>
      </c>
      <c r="I7805" s="867" t="s">
        <v>2676</v>
      </c>
      <c r="J7805" s="867" t="s">
        <v>7777</v>
      </c>
      <c r="K7805" s="866">
        <v>5</v>
      </c>
      <c r="L7805" s="866">
        <v>12</v>
      </c>
      <c r="M7805" s="865">
        <v>53729.141658923581</v>
      </c>
      <c r="N7805" s="866">
        <v>1</v>
      </c>
      <c r="O7805" s="866">
        <v>6</v>
      </c>
      <c r="P7805" s="865">
        <v>26082.9</v>
      </c>
    </row>
    <row r="7806" spans="1:16" ht="33.75" x14ac:dyDescent="0.25">
      <c r="A7806" s="867" t="s">
        <v>7760</v>
      </c>
      <c r="B7806" s="867" t="s">
        <v>3626</v>
      </c>
      <c r="C7806" s="867" t="s">
        <v>3031</v>
      </c>
      <c r="D7806" s="868" t="s">
        <v>8986</v>
      </c>
      <c r="E7806" s="870">
        <v>4200</v>
      </c>
      <c r="F7806" s="869" t="s">
        <v>12271</v>
      </c>
      <c r="G7806" s="868" t="s">
        <v>12270</v>
      </c>
      <c r="H7806" s="867" t="s">
        <v>7796</v>
      </c>
      <c r="I7806" s="867" t="s">
        <v>2745</v>
      </c>
      <c r="J7806" s="867" t="s">
        <v>7836</v>
      </c>
      <c r="K7806" s="866">
        <v>5</v>
      </c>
      <c r="L7806" s="866">
        <v>12</v>
      </c>
      <c r="M7806" s="865">
        <v>53729.141658923581</v>
      </c>
      <c r="N7806" s="866">
        <v>1</v>
      </c>
      <c r="O7806" s="866">
        <v>6</v>
      </c>
      <c r="P7806" s="865">
        <v>26082.9</v>
      </c>
    </row>
    <row r="7807" spans="1:16" ht="33.75" x14ac:dyDescent="0.25">
      <c r="A7807" s="867" t="s">
        <v>7760</v>
      </c>
      <c r="B7807" s="867" t="s">
        <v>3626</v>
      </c>
      <c r="C7807" s="867" t="s">
        <v>3031</v>
      </c>
      <c r="D7807" s="868" t="s">
        <v>8986</v>
      </c>
      <c r="E7807" s="870">
        <v>4200</v>
      </c>
      <c r="F7807" s="869" t="s">
        <v>12269</v>
      </c>
      <c r="G7807" s="868" t="s">
        <v>12268</v>
      </c>
      <c r="H7807" s="867" t="s">
        <v>7756</v>
      </c>
      <c r="I7807" s="867" t="s">
        <v>2892</v>
      </c>
      <c r="J7807" s="867" t="s">
        <v>7773</v>
      </c>
      <c r="K7807" s="866">
        <v>5</v>
      </c>
      <c r="L7807" s="866">
        <v>12</v>
      </c>
      <c r="M7807" s="865">
        <v>53729.141658923581</v>
      </c>
      <c r="N7807" s="866">
        <v>1</v>
      </c>
      <c r="O7807" s="866">
        <v>6</v>
      </c>
      <c r="P7807" s="865">
        <v>26082.9</v>
      </c>
    </row>
    <row r="7808" spans="1:16" ht="33.75" x14ac:dyDescent="0.25">
      <c r="A7808" s="867" t="s">
        <v>7760</v>
      </c>
      <c r="B7808" s="867" t="s">
        <v>3626</v>
      </c>
      <c r="C7808" s="867" t="s">
        <v>3031</v>
      </c>
      <c r="D7808" s="868" t="s">
        <v>8986</v>
      </c>
      <c r="E7808" s="870">
        <v>4200</v>
      </c>
      <c r="F7808" s="869" t="s">
        <v>12267</v>
      </c>
      <c r="G7808" s="868" t="s">
        <v>12266</v>
      </c>
      <c r="H7808" s="867" t="s">
        <v>7756</v>
      </c>
      <c r="I7808" s="867" t="s">
        <v>2703</v>
      </c>
      <c r="J7808" s="867" t="s">
        <v>7836</v>
      </c>
      <c r="K7808" s="866">
        <v>5</v>
      </c>
      <c r="L7808" s="866">
        <v>12</v>
      </c>
      <c r="M7808" s="865">
        <v>53729.141658923581</v>
      </c>
      <c r="N7808" s="866">
        <v>1</v>
      </c>
      <c r="O7808" s="866">
        <v>6</v>
      </c>
      <c r="P7808" s="865">
        <v>26082.9</v>
      </c>
    </row>
    <row r="7809" spans="1:16" ht="33.75" x14ac:dyDescent="0.25">
      <c r="A7809" s="867" t="s">
        <v>7760</v>
      </c>
      <c r="B7809" s="867" t="s">
        <v>3626</v>
      </c>
      <c r="C7809" s="867" t="s">
        <v>3031</v>
      </c>
      <c r="D7809" s="868" t="s">
        <v>7776</v>
      </c>
      <c r="E7809" s="870">
        <v>4200</v>
      </c>
      <c r="F7809" s="869" t="s">
        <v>12265</v>
      </c>
      <c r="G7809" s="868" t="s">
        <v>12264</v>
      </c>
      <c r="H7809" s="867" t="s">
        <v>7796</v>
      </c>
      <c r="I7809" s="867" t="s">
        <v>7822</v>
      </c>
      <c r="J7809" s="867" t="s">
        <v>8721</v>
      </c>
      <c r="K7809" s="866">
        <v>6</v>
      </c>
      <c r="L7809" s="866">
        <v>12</v>
      </c>
      <c r="M7809" s="865">
        <v>53729.141658923581</v>
      </c>
      <c r="N7809" s="866">
        <v>2</v>
      </c>
      <c r="O7809" s="866">
        <v>6</v>
      </c>
      <c r="P7809" s="865">
        <v>26082.9</v>
      </c>
    </row>
    <row r="7810" spans="1:16" ht="33.75" x14ac:dyDescent="0.25">
      <c r="A7810" s="867" t="s">
        <v>7760</v>
      </c>
      <c r="B7810" s="867" t="s">
        <v>3626</v>
      </c>
      <c r="C7810" s="867" t="s">
        <v>3031</v>
      </c>
      <c r="D7810" s="868" t="s">
        <v>8986</v>
      </c>
      <c r="E7810" s="870">
        <v>4200</v>
      </c>
      <c r="F7810" s="869" t="s">
        <v>12263</v>
      </c>
      <c r="G7810" s="868" t="s">
        <v>12262</v>
      </c>
      <c r="H7810" s="867" t="s">
        <v>7796</v>
      </c>
      <c r="I7810" s="867" t="s">
        <v>7822</v>
      </c>
      <c r="J7810" s="867" t="s">
        <v>8142</v>
      </c>
      <c r="K7810" s="866">
        <v>5</v>
      </c>
      <c r="L7810" s="866">
        <v>12</v>
      </c>
      <c r="M7810" s="865">
        <v>53729.141658923581</v>
      </c>
      <c r="N7810" s="866">
        <v>1</v>
      </c>
      <c r="O7810" s="866">
        <v>6</v>
      </c>
      <c r="P7810" s="865">
        <v>26082.9</v>
      </c>
    </row>
    <row r="7811" spans="1:16" ht="33.75" x14ac:dyDescent="0.25">
      <c r="A7811" s="867" t="s">
        <v>7760</v>
      </c>
      <c r="B7811" s="867" t="s">
        <v>3626</v>
      </c>
      <c r="C7811" s="867" t="s">
        <v>3031</v>
      </c>
      <c r="D7811" s="868" t="s">
        <v>8986</v>
      </c>
      <c r="E7811" s="870">
        <v>4200</v>
      </c>
      <c r="F7811" s="869" t="s">
        <v>12261</v>
      </c>
      <c r="G7811" s="868" t="s">
        <v>12260</v>
      </c>
      <c r="H7811" s="867" t="s">
        <v>7796</v>
      </c>
      <c r="I7811" s="867" t="s">
        <v>2745</v>
      </c>
      <c r="J7811" s="867" t="s">
        <v>7773</v>
      </c>
      <c r="K7811" s="866">
        <v>5</v>
      </c>
      <c r="L7811" s="866">
        <v>12</v>
      </c>
      <c r="M7811" s="865">
        <v>53729.141658923581</v>
      </c>
      <c r="N7811" s="866">
        <v>1</v>
      </c>
      <c r="O7811" s="866">
        <v>6</v>
      </c>
      <c r="P7811" s="865">
        <v>26082.9</v>
      </c>
    </row>
    <row r="7812" spans="1:16" ht="33.75" x14ac:dyDescent="0.25">
      <c r="A7812" s="867" t="s">
        <v>7760</v>
      </c>
      <c r="B7812" s="867" t="s">
        <v>3626</v>
      </c>
      <c r="C7812" s="867" t="s">
        <v>3031</v>
      </c>
      <c r="D7812" s="868" t="s">
        <v>7791</v>
      </c>
      <c r="E7812" s="870">
        <v>4200</v>
      </c>
      <c r="F7812" s="869" t="s">
        <v>12259</v>
      </c>
      <c r="G7812" s="868" t="s">
        <v>12258</v>
      </c>
      <c r="H7812" s="867" t="s">
        <v>7756</v>
      </c>
      <c r="I7812" s="867" t="s">
        <v>2704</v>
      </c>
      <c r="J7812" s="867" t="s">
        <v>7792</v>
      </c>
      <c r="K7812" s="866">
        <v>2</v>
      </c>
      <c r="L7812" s="866">
        <v>6</v>
      </c>
      <c r="M7812" s="865">
        <v>26864.570829461791</v>
      </c>
      <c r="N7812" s="866">
        <v>2</v>
      </c>
      <c r="O7812" s="866">
        <v>4</v>
      </c>
      <c r="P7812" s="865">
        <v>17388.599999999999</v>
      </c>
    </row>
    <row r="7813" spans="1:16" ht="33.75" x14ac:dyDescent="0.25">
      <c r="A7813" s="867" t="s">
        <v>7760</v>
      </c>
      <c r="B7813" s="867" t="s">
        <v>3626</v>
      </c>
      <c r="C7813" s="867" t="s">
        <v>3031</v>
      </c>
      <c r="D7813" s="868" t="s">
        <v>8986</v>
      </c>
      <c r="E7813" s="870">
        <v>4200</v>
      </c>
      <c r="F7813" s="869" t="s">
        <v>12257</v>
      </c>
      <c r="G7813" s="868" t="s">
        <v>12256</v>
      </c>
      <c r="H7813" s="867" t="s">
        <v>7796</v>
      </c>
      <c r="I7813" s="867" t="s">
        <v>6461</v>
      </c>
      <c r="J7813" s="867" t="s">
        <v>7864</v>
      </c>
      <c r="K7813" s="866">
        <v>5</v>
      </c>
      <c r="L7813" s="866">
        <v>12</v>
      </c>
      <c r="M7813" s="865">
        <v>53729.141658923581</v>
      </c>
      <c r="N7813" s="866">
        <v>1</v>
      </c>
      <c r="O7813" s="866">
        <v>6</v>
      </c>
      <c r="P7813" s="865">
        <v>26082.9</v>
      </c>
    </row>
    <row r="7814" spans="1:16" ht="33.75" x14ac:dyDescent="0.25">
      <c r="A7814" s="867" t="s">
        <v>7760</v>
      </c>
      <c r="B7814" s="867" t="s">
        <v>3626</v>
      </c>
      <c r="C7814" s="867" t="s">
        <v>3031</v>
      </c>
      <c r="D7814" s="868" t="s">
        <v>8986</v>
      </c>
      <c r="E7814" s="870">
        <v>4200</v>
      </c>
      <c r="F7814" s="869" t="s">
        <v>12255</v>
      </c>
      <c r="G7814" s="868" t="s">
        <v>12254</v>
      </c>
      <c r="H7814" s="867" t="s">
        <v>7756</v>
      </c>
      <c r="I7814" s="867" t="s">
        <v>2892</v>
      </c>
      <c r="J7814" s="867" t="s">
        <v>7783</v>
      </c>
      <c r="K7814" s="866">
        <v>5</v>
      </c>
      <c r="L7814" s="866">
        <v>12</v>
      </c>
      <c r="M7814" s="865">
        <v>53729.141658923581</v>
      </c>
      <c r="N7814" s="866">
        <v>1</v>
      </c>
      <c r="O7814" s="866">
        <v>6</v>
      </c>
      <c r="P7814" s="865">
        <v>26082.9</v>
      </c>
    </row>
    <row r="7815" spans="1:16" ht="33.75" x14ac:dyDescent="0.25">
      <c r="A7815" s="867" t="s">
        <v>7760</v>
      </c>
      <c r="B7815" s="867" t="s">
        <v>3626</v>
      </c>
      <c r="C7815" s="867" t="s">
        <v>3031</v>
      </c>
      <c r="D7815" s="868" t="s">
        <v>10095</v>
      </c>
      <c r="E7815" s="870">
        <v>7500</v>
      </c>
      <c r="F7815" s="869" t="s">
        <v>12253</v>
      </c>
      <c r="G7815" s="868" t="s">
        <v>12252</v>
      </c>
      <c r="H7815" s="867" t="s">
        <v>7756</v>
      </c>
      <c r="I7815" s="867" t="s">
        <v>2745</v>
      </c>
      <c r="J7815" s="867" t="s">
        <v>7836</v>
      </c>
      <c r="K7815" s="866">
        <v>6</v>
      </c>
      <c r="L7815" s="866">
        <v>12</v>
      </c>
      <c r="M7815" s="865">
        <v>53729.141658923581</v>
      </c>
      <c r="N7815" s="866">
        <v>1</v>
      </c>
      <c r="O7815" s="866">
        <v>6</v>
      </c>
      <c r="P7815" s="865">
        <v>45882.9</v>
      </c>
    </row>
    <row r="7816" spans="1:16" ht="33.75" x14ac:dyDescent="0.25">
      <c r="A7816" s="867" t="s">
        <v>7760</v>
      </c>
      <c r="B7816" s="867" t="s">
        <v>3626</v>
      </c>
      <c r="C7816" s="867" t="s">
        <v>3031</v>
      </c>
      <c r="D7816" s="868" t="s">
        <v>8218</v>
      </c>
      <c r="E7816" s="870">
        <v>2000</v>
      </c>
      <c r="F7816" s="869" t="s">
        <v>12251</v>
      </c>
      <c r="G7816" s="868" t="s">
        <v>12250</v>
      </c>
      <c r="H7816" s="867"/>
      <c r="I7816" s="867"/>
      <c r="J7816" s="867"/>
      <c r="K7816" s="866">
        <v>2</v>
      </c>
      <c r="L7816" s="866">
        <v>12</v>
      </c>
      <c r="M7816" s="865">
        <v>25585.305551868372</v>
      </c>
      <c r="N7816" s="866">
        <v>1</v>
      </c>
      <c r="O7816" s="866">
        <v>6</v>
      </c>
      <c r="P7816" s="865">
        <v>12882.9</v>
      </c>
    </row>
    <row r="7817" spans="1:16" ht="33.75" x14ac:dyDescent="0.25">
      <c r="A7817" s="867" t="s">
        <v>7760</v>
      </c>
      <c r="B7817" s="867" t="s">
        <v>3626</v>
      </c>
      <c r="C7817" s="867" t="s">
        <v>3031</v>
      </c>
      <c r="D7817" s="868" t="s">
        <v>8218</v>
      </c>
      <c r="E7817" s="870">
        <v>2000</v>
      </c>
      <c r="F7817" s="869" t="s">
        <v>12249</v>
      </c>
      <c r="G7817" s="868" t="s">
        <v>12248</v>
      </c>
      <c r="H7817" s="867"/>
      <c r="I7817" s="867"/>
      <c r="J7817" s="867"/>
      <c r="K7817" s="866">
        <v>3</v>
      </c>
      <c r="L7817" s="866">
        <v>12</v>
      </c>
      <c r="M7817" s="865">
        <v>25585.305551868372</v>
      </c>
      <c r="N7817" s="866">
        <v>1</v>
      </c>
      <c r="O7817" s="866">
        <v>6</v>
      </c>
      <c r="P7817" s="865">
        <v>12882.9</v>
      </c>
    </row>
    <row r="7818" spans="1:16" ht="33.75" x14ac:dyDescent="0.25">
      <c r="A7818" s="867" t="s">
        <v>7760</v>
      </c>
      <c r="B7818" s="867" t="s">
        <v>3626</v>
      </c>
      <c r="C7818" s="867" t="s">
        <v>3031</v>
      </c>
      <c r="D7818" s="868" t="s">
        <v>10095</v>
      </c>
      <c r="E7818" s="870">
        <v>7500</v>
      </c>
      <c r="F7818" s="869" t="s">
        <v>12247</v>
      </c>
      <c r="G7818" s="868" t="s">
        <v>12246</v>
      </c>
      <c r="H7818" s="867" t="s">
        <v>7756</v>
      </c>
      <c r="I7818" s="867" t="s">
        <v>2892</v>
      </c>
      <c r="J7818" s="867" t="s">
        <v>7780</v>
      </c>
      <c r="K7818" s="866">
        <v>2</v>
      </c>
      <c r="L7818" s="866">
        <v>4</v>
      </c>
      <c r="M7818" s="865">
        <v>10660.543979945154</v>
      </c>
      <c r="N7818" s="866">
        <v>2</v>
      </c>
      <c r="O7818" s="866">
        <v>4</v>
      </c>
      <c r="P7818" s="865">
        <v>30588.6</v>
      </c>
    </row>
    <row r="7819" spans="1:16" ht="33.75" x14ac:dyDescent="0.25">
      <c r="A7819" s="867" t="s">
        <v>7760</v>
      </c>
      <c r="B7819" s="867" t="s">
        <v>3626</v>
      </c>
      <c r="C7819" s="867" t="s">
        <v>3031</v>
      </c>
      <c r="D7819" s="868" t="s">
        <v>7776</v>
      </c>
      <c r="E7819" s="870">
        <v>4200</v>
      </c>
      <c r="F7819" s="869" t="s">
        <v>12245</v>
      </c>
      <c r="G7819" s="868" t="s">
        <v>12244</v>
      </c>
      <c r="H7819" s="867" t="s">
        <v>7756</v>
      </c>
      <c r="I7819" s="867" t="s">
        <v>2892</v>
      </c>
      <c r="J7819" s="867" t="s">
        <v>7783</v>
      </c>
      <c r="K7819" s="866">
        <v>3</v>
      </c>
      <c r="L7819" s="866">
        <v>12</v>
      </c>
      <c r="M7819" s="865">
        <v>53729.141658923581</v>
      </c>
      <c r="N7819" s="866">
        <v>2</v>
      </c>
      <c r="O7819" s="866">
        <v>6</v>
      </c>
      <c r="P7819" s="865">
        <v>26082.9</v>
      </c>
    </row>
    <row r="7820" spans="1:16" ht="33.75" x14ac:dyDescent="0.25">
      <c r="A7820" s="867" t="s">
        <v>7760</v>
      </c>
      <c r="B7820" s="867" t="s">
        <v>3626</v>
      </c>
      <c r="C7820" s="867" t="s">
        <v>3031</v>
      </c>
      <c r="D7820" s="868" t="s">
        <v>7772</v>
      </c>
      <c r="E7820" s="870">
        <v>4200</v>
      </c>
      <c r="F7820" s="869" t="s">
        <v>12243</v>
      </c>
      <c r="G7820" s="868" t="s">
        <v>12242</v>
      </c>
      <c r="H7820" s="867" t="s">
        <v>7756</v>
      </c>
      <c r="I7820" s="867" t="s">
        <v>2676</v>
      </c>
      <c r="J7820" s="867" t="s">
        <v>8392</v>
      </c>
      <c r="K7820" s="866">
        <v>2</v>
      </c>
      <c r="L7820" s="866">
        <v>12</v>
      </c>
      <c r="M7820" s="865">
        <v>53729.141658923581</v>
      </c>
      <c r="N7820" s="866">
        <v>2</v>
      </c>
      <c r="O7820" s="866">
        <v>6</v>
      </c>
      <c r="P7820" s="865">
        <v>26082.9</v>
      </c>
    </row>
    <row r="7821" spans="1:16" ht="33.75" x14ac:dyDescent="0.25">
      <c r="A7821" s="867" t="s">
        <v>7760</v>
      </c>
      <c r="B7821" s="867" t="s">
        <v>3626</v>
      </c>
      <c r="C7821" s="867" t="s">
        <v>3031</v>
      </c>
      <c r="D7821" s="868" t="s">
        <v>12241</v>
      </c>
      <c r="E7821" s="870">
        <v>7500</v>
      </c>
      <c r="F7821" s="869" t="s">
        <v>12240</v>
      </c>
      <c r="G7821" s="868" t="s">
        <v>12239</v>
      </c>
      <c r="H7821" s="867" t="s">
        <v>7756</v>
      </c>
      <c r="I7821" s="867" t="s">
        <v>2892</v>
      </c>
      <c r="J7821" s="867" t="s">
        <v>7800</v>
      </c>
      <c r="K7821" s="866">
        <v>2</v>
      </c>
      <c r="L7821" s="866">
        <v>12</v>
      </c>
      <c r="M7821" s="865">
        <v>95944.89581950639</v>
      </c>
      <c r="N7821" s="866">
        <v>1</v>
      </c>
      <c r="O7821" s="866">
        <v>2</v>
      </c>
      <c r="P7821" s="865">
        <v>15294.3</v>
      </c>
    </row>
    <row r="7822" spans="1:16" ht="33.75" x14ac:dyDescent="0.25">
      <c r="A7822" s="867" t="s">
        <v>7760</v>
      </c>
      <c r="B7822" s="867" t="s">
        <v>3626</v>
      </c>
      <c r="C7822" s="867" t="s">
        <v>3031</v>
      </c>
      <c r="D7822" s="868" t="s">
        <v>7791</v>
      </c>
      <c r="E7822" s="870">
        <v>4200</v>
      </c>
      <c r="F7822" s="869" t="s">
        <v>12238</v>
      </c>
      <c r="G7822" s="868" t="s">
        <v>12237</v>
      </c>
      <c r="H7822" s="867" t="s">
        <v>7756</v>
      </c>
      <c r="I7822" s="867" t="s">
        <v>2892</v>
      </c>
      <c r="J7822" s="867" t="s">
        <v>8342</v>
      </c>
      <c r="K7822" s="866">
        <v>0</v>
      </c>
      <c r="L7822" s="866">
        <v>0</v>
      </c>
      <c r="M7822" s="865">
        <v>0</v>
      </c>
      <c r="N7822" s="866">
        <v>2</v>
      </c>
      <c r="O7822" s="866">
        <v>4</v>
      </c>
      <c r="P7822" s="865">
        <v>17388.599999999999</v>
      </c>
    </row>
    <row r="7823" spans="1:16" ht="33.75" x14ac:dyDescent="0.25">
      <c r="A7823" s="867" t="s">
        <v>7760</v>
      </c>
      <c r="B7823" s="867" t="s">
        <v>3626</v>
      </c>
      <c r="C7823" s="867" t="s">
        <v>3031</v>
      </c>
      <c r="D7823" s="868" t="s">
        <v>7776</v>
      </c>
      <c r="E7823" s="870">
        <v>4200</v>
      </c>
      <c r="F7823" s="869" t="s">
        <v>12236</v>
      </c>
      <c r="G7823" s="868" t="s">
        <v>12235</v>
      </c>
      <c r="H7823" s="867" t="s">
        <v>7756</v>
      </c>
      <c r="I7823" s="867" t="s">
        <v>2892</v>
      </c>
      <c r="J7823" s="867" t="s">
        <v>7985</v>
      </c>
      <c r="K7823" s="866">
        <v>2</v>
      </c>
      <c r="L7823" s="866">
        <v>12</v>
      </c>
      <c r="M7823" s="865">
        <v>53729.141658923581</v>
      </c>
      <c r="N7823" s="866">
        <v>2</v>
      </c>
      <c r="O7823" s="866">
        <v>6</v>
      </c>
      <c r="P7823" s="865">
        <v>26082.9</v>
      </c>
    </row>
    <row r="7824" spans="1:16" ht="33.75" x14ac:dyDescent="0.25">
      <c r="A7824" s="867" t="s">
        <v>7760</v>
      </c>
      <c r="B7824" s="867" t="s">
        <v>3626</v>
      </c>
      <c r="C7824" s="867" t="s">
        <v>3031</v>
      </c>
      <c r="D7824" s="868" t="s">
        <v>7776</v>
      </c>
      <c r="E7824" s="870">
        <v>4200</v>
      </c>
      <c r="F7824" s="869" t="s">
        <v>12234</v>
      </c>
      <c r="G7824" s="868" t="s">
        <v>12233</v>
      </c>
      <c r="H7824" s="867" t="s">
        <v>7756</v>
      </c>
      <c r="I7824" s="867" t="s">
        <v>2892</v>
      </c>
      <c r="J7824" s="867" t="s">
        <v>8178</v>
      </c>
      <c r="K7824" s="866">
        <v>2</v>
      </c>
      <c r="L7824" s="866">
        <v>12</v>
      </c>
      <c r="M7824" s="865">
        <v>53729.141658923581</v>
      </c>
      <c r="N7824" s="866">
        <v>2</v>
      </c>
      <c r="O7824" s="866">
        <v>6</v>
      </c>
      <c r="P7824" s="865">
        <v>26082.9</v>
      </c>
    </row>
    <row r="7825" spans="1:16" ht="33.75" x14ac:dyDescent="0.25">
      <c r="A7825" s="867" t="s">
        <v>7760</v>
      </c>
      <c r="B7825" s="867" t="s">
        <v>3626</v>
      </c>
      <c r="C7825" s="867" t="s">
        <v>3031</v>
      </c>
      <c r="D7825" s="868" t="s">
        <v>7776</v>
      </c>
      <c r="E7825" s="870">
        <v>4200</v>
      </c>
      <c r="F7825" s="869" t="s">
        <v>12232</v>
      </c>
      <c r="G7825" s="868" t="s">
        <v>12231</v>
      </c>
      <c r="H7825" s="867" t="s">
        <v>7756</v>
      </c>
      <c r="I7825" s="867" t="s">
        <v>2892</v>
      </c>
      <c r="J7825" s="867" t="s">
        <v>10202</v>
      </c>
      <c r="K7825" s="866">
        <v>3</v>
      </c>
      <c r="L7825" s="866">
        <v>12</v>
      </c>
      <c r="M7825" s="865">
        <v>53729.141658923581</v>
      </c>
      <c r="N7825" s="866">
        <v>0</v>
      </c>
      <c r="O7825" s="866">
        <v>0</v>
      </c>
      <c r="P7825" s="865">
        <v>0</v>
      </c>
    </row>
    <row r="7826" spans="1:16" ht="33.75" x14ac:dyDescent="0.25">
      <c r="A7826" s="867" t="s">
        <v>7760</v>
      </c>
      <c r="B7826" s="867" t="s">
        <v>3626</v>
      </c>
      <c r="C7826" s="867" t="s">
        <v>3031</v>
      </c>
      <c r="D7826" s="868" t="s">
        <v>7772</v>
      </c>
      <c r="E7826" s="870">
        <v>4200</v>
      </c>
      <c r="F7826" s="869" t="s">
        <v>12230</v>
      </c>
      <c r="G7826" s="868" t="s">
        <v>12229</v>
      </c>
      <c r="H7826" s="867" t="s">
        <v>7756</v>
      </c>
      <c r="I7826" s="867" t="s">
        <v>2892</v>
      </c>
      <c r="J7826" s="867" t="s">
        <v>7894</v>
      </c>
      <c r="K7826" s="866">
        <v>3</v>
      </c>
      <c r="L7826" s="866">
        <v>12</v>
      </c>
      <c r="M7826" s="865">
        <v>53729.141658923581</v>
      </c>
      <c r="N7826" s="866">
        <v>2</v>
      </c>
      <c r="O7826" s="866">
        <v>6</v>
      </c>
      <c r="P7826" s="865">
        <v>26082.9</v>
      </c>
    </row>
    <row r="7827" spans="1:16" ht="33.75" x14ac:dyDescent="0.25">
      <c r="A7827" s="867" t="s">
        <v>7760</v>
      </c>
      <c r="B7827" s="867" t="s">
        <v>3626</v>
      </c>
      <c r="C7827" s="867" t="s">
        <v>3031</v>
      </c>
      <c r="D7827" s="868" t="s">
        <v>8515</v>
      </c>
      <c r="E7827" s="870">
        <v>11000</v>
      </c>
      <c r="F7827" s="869" t="s">
        <v>12228</v>
      </c>
      <c r="G7827" s="868" t="s">
        <v>12227</v>
      </c>
      <c r="H7827" s="867" t="s">
        <v>7756</v>
      </c>
      <c r="I7827" s="867" t="s">
        <v>2722</v>
      </c>
      <c r="J7827" s="867" t="s">
        <v>7773</v>
      </c>
      <c r="K7827" s="866">
        <v>1</v>
      </c>
      <c r="L7827" s="866">
        <v>2</v>
      </c>
      <c r="M7827" s="865">
        <v>23453.19675587934</v>
      </c>
      <c r="N7827" s="866">
        <v>1</v>
      </c>
      <c r="O7827" s="866">
        <v>6</v>
      </c>
      <c r="P7827" s="865">
        <v>66882.899999999994</v>
      </c>
    </row>
    <row r="7828" spans="1:16" ht="33.75" x14ac:dyDescent="0.25">
      <c r="A7828" s="867" t="s">
        <v>7760</v>
      </c>
      <c r="B7828" s="867" t="s">
        <v>3626</v>
      </c>
      <c r="C7828" s="867" t="s">
        <v>3031</v>
      </c>
      <c r="D7828" s="868" t="s">
        <v>8515</v>
      </c>
      <c r="E7828" s="870">
        <v>11000</v>
      </c>
      <c r="F7828" s="869" t="s">
        <v>12226</v>
      </c>
      <c r="G7828" s="868" t="s">
        <v>12225</v>
      </c>
      <c r="H7828" s="867" t="s">
        <v>7756</v>
      </c>
      <c r="I7828" s="867" t="s">
        <v>2772</v>
      </c>
      <c r="J7828" s="867" t="s">
        <v>7773</v>
      </c>
      <c r="K7828" s="866">
        <v>5</v>
      </c>
      <c r="L7828" s="866">
        <v>12</v>
      </c>
      <c r="M7828" s="865">
        <v>95944.89581950639</v>
      </c>
      <c r="N7828" s="866">
        <v>1</v>
      </c>
      <c r="O7828" s="866">
        <v>6</v>
      </c>
      <c r="P7828" s="865">
        <v>66882.899999999994</v>
      </c>
    </row>
    <row r="7829" spans="1:16" ht="33.75" x14ac:dyDescent="0.25">
      <c r="A7829" s="867" t="s">
        <v>7760</v>
      </c>
      <c r="B7829" s="867" t="s">
        <v>3626</v>
      </c>
      <c r="C7829" s="867" t="s">
        <v>3031</v>
      </c>
      <c r="D7829" s="868" t="s">
        <v>8515</v>
      </c>
      <c r="E7829" s="870">
        <v>11000</v>
      </c>
      <c r="F7829" s="869" t="s">
        <v>12224</v>
      </c>
      <c r="G7829" s="868" t="s">
        <v>12223</v>
      </c>
      <c r="H7829" s="867" t="s">
        <v>7756</v>
      </c>
      <c r="I7829" s="867" t="s">
        <v>2772</v>
      </c>
      <c r="J7829" s="867" t="s">
        <v>7792</v>
      </c>
      <c r="K7829" s="866">
        <v>5</v>
      </c>
      <c r="L7829" s="866">
        <v>12</v>
      </c>
      <c r="M7829" s="865">
        <v>95944.89581950639</v>
      </c>
      <c r="N7829" s="866">
        <v>1</v>
      </c>
      <c r="O7829" s="866">
        <v>6</v>
      </c>
      <c r="P7829" s="865">
        <v>66882.899999999994</v>
      </c>
    </row>
    <row r="7830" spans="1:16" ht="33.75" x14ac:dyDescent="0.25">
      <c r="A7830" s="867" t="s">
        <v>7760</v>
      </c>
      <c r="B7830" s="867" t="s">
        <v>3626</v>
      </c>
      <c r="C7830" s="867" t="s">
        <v>3031</v>
      </c>
      <c r="D7830" s="868" t="s">
        <v>8515</v>
      </c>
      <c r="E7830" s="870">
        <v>11000</v>
      </c>
      <c r="F7830" s="869" t="s">
        <v>12222</v>
      </c>
      <c r="G7830" s="868" t="s">
        <v>12221</v>
      </c>
      <c r="H7830" s="867" t="s">
        <v>7756</v>
      </c>
      <c r="I7830" s="867" t="s">
        <v>2772</v>
      </c>
      <c r="J7830" s="867" t="s">
        <v>7792</v>
      </c>
      <c r="K7830" s="866">
        <v>5</v>
      </c>
      <c r="L7830" s="866">
        <v>12</v>
      </c>
      <c r="M7830" s="865">
        <v>95944.89581950639</v>
      </c>
      <c r="N7830" s="866">
        <v>1</v>
      </c>
      <c r="O7830" s="866">
        <v>6</v>
      </c>
      <c r="P7830" s="865">
        <v>66882.899999999994</v>
      </c>
    </row>
    <row r="7831" spans="1:16" ht="33.75" x14ac:dyDescent="0.25">
      <c r="A7831" s="867" t="s">
        <v>7760</v>
      </c>
      <c r="B7831" s="867" t="s">
        <v>3626</v>
      </c>
      <c r="C7831" s="867" t="s">
        <v>3031</v>
      </c>
      <c r="D7831" s="868" t="s">
        <v>12220</v>
      </c>
      <c r="E7831" s="870">
        <v>11000</v>
      </c>
      <c r="F7831" s="869" t="s">
        <v>12219</v>
      </c>
      <c r="G7831" s="868" t="s">
        <v>12218</v>
      </c>
      <c r="H7831" s="867" t="s">
        <v>7756</v>
      </c>
      <c r="I7831" s="867" t="s">
        <v>2772</v>
      </c>
      <c r="J7831" s="867" t="s">
        <v>7773</v>
      </c>
      <c r="K7831" s="866">
        <v>5</v>
      </c>
      <c r="L7831" s="866">
        <v>12</v>
      </c>
      <c r="M7831" s="865">
        <v>95944.89581950639</v>
      </c>
      <c r="N7831" s="866">
        <v>1</v>
      </c>
      <c r="O7831" s="866">
        <v>6</v>
      </c>
      <c r="P7831" s="865">
        <v>66882.899999999994</v>
      </c>
    </row>
    <row r="7832" spans="1:16" ht="33.75" x14ac:dyDescent="0.25">
      <c r="A7832" s="867" t="s">
        <v>7760</v>
      </c>
      <c r="B7832" s="867" t="s">
        <v>3626</v>
      </c>
      <c r="C7832" s="867" t="s">
        <v>3031</v>
      </c>
      <c r="D7832" s="868" t="s">
        <v>12217</v>
      </c>
      <c r="E7832" s="870">
        <v>11000</v>
      </c>
      <c r="F7832" s="869" t="s">
        <v>12216</v>
      </c>
      <c r="G7832" s="868" t="s">
        <v>12215</v>
      </c>
      <c r="H7832" s="867" t="s">
        <v>7817</v>
      </c>
      <c r="I7832" s="867" t="s">
        <v>8274</v>
      </c>
      <c r="J7832" s="867" t="s">
        <v>12214</v>
      </c>
      <c r="K7832" s="866">
        <v>2</v>
      </c>
      <c r="L7832" s="866">
        <v>6</v>
      </c>
      <c r="M7832" s="865">
        <v>70359.590267638021</v>
      </c>
      <c r="N7832" s="866">
        <v>1</v>
      </c>
      <c r="O7832" s="866">
        <v>6</v>
      </c>
      <c r="P7832" s="865">
        <v>66882.899999999994</v>
      </c>
    </row>
    <row r="7833" spans="1:16" x14ac:dyDescent="0.25">
      <c r="A7833" s="1772" t="s">
        <v>2848</v>
      </c>
      <c r="B7833" s="1772"/>
      <c r="C7833" s="1772"/>
      <c r="D7833" s="1772"/>
      <c r="E7833" s="1772"/>
      <c r="F7833" s="1772" t="s">
        <v>378</v>
      </c>
      <c r="G7833" s="1772"/>
      <c r="H7833" s="1772"/>
      <c r="I7833" s="1772"/>
      <c r="J7833" s="1772"/>
      <c r="K7833" s="1771" t="s">
        <v>2847</v>
      </c>
      <c r="L7833" s="1771"/>
      <c r="M7833" s="1771"/>
      <c r="N7833" s="1771" t="s">
        <v>2846</v>
      </c>
      <c r="O7833" s="1771"/>
      <c r="P7833" s="1771"/>
    </row>
    <row r="7834" spans="1:16" ht="75" customHeight="1" x14ac:dyDescent="0.25">
      <c r="A7834" s="1535" t="s">
        <v>2845</v>
      </c>
      <c r="B7834" s="1535" t="s">
        <v>5</v>
      </c>
      <c r="C7834" s="1535" t="s">
        <v>2844</v>
      </c>
      <c r="D7834" s="1535" t="s">
        <v>2843</v>
      </c>
      <c r="E7834" s="1536" t="s">
        <v>2842</v>
      </c>
      <c r="F7834" s="1537" t="s">
        <v>2841</v>
      </c>
      <c r="G7834" s="1540" t="s">
        <v>2840</v>
      </c>
      <c r="H7834" s="1535" t="s">
        <v>2839</v>
      </c>
      <c r="I7834" s="1535" t="s">
        <v>2838</v>
      </c>
      <c r="J7834" s="1535" t="s">
        <v>2837</v>
      </c>
      <c r="K7834" s="1538" t="s">
        <v>2836</v>
      </c>
      <c r="L7834" s="1538" t="s">
        <v>2835</v>
      </c>
      <c r="M7834" s="1539" t="s">
        <v>2834</v>
      </c>
      <c r="N7834" s="1538" t="s">
        <v>2836</v>
      </c>
      <c r="O7834" s="1538" t="s">
        <v>2835</v>
      </c>
      <c r="P7834" s="1539" t="s">
        <v>2834</v>
      </c>
    </row>
    <row r="7835" spans="1:16" ht="33.75" x14ac:dyDescent="0.25">
      <c r="A7835" s="867" t="s">
        <v>7760</v>
      </c>
      <c r="B7835" s="867" t="s">
        <v>3626</v>
      </c>
      <c r="C7835" s="867" t="s">
        <v>3031</v>
      </c>
      <c r="D7835" s="868" t="s">
        <v>8218</v>
      </c>
      <c r="E7835" s="870">
        <v>2000</v>
      </c>
      <c r="F7835" s="869" t="s">
        <v>12213</v>
      </c>
      <c r="G7835" s="868" t="s">
        <v>12212</v>
      </c>
      <c r="H7835" s="867"/>
      <c r="I7835" s="867"/>
      <c r="J7835" s="867"/>
      <c r="K7835" s="866">
        <v>4</v>
      </c>
      <c r="L7835" s="866">
        <v>12</v>
      </c>
      <c r="M7835" s="865">
        <v>25585.305551868372</v>
      </c>
      <c r="N7835" s="866">
        <v>1</v>
      </c>
      <c r="O7835" s="866">
        <v>6</v>
      </c>
      <c r="P7835" s="865">
        <v>12882.9</v>
      </c>
    </row>
    <row r="7836" spans="1:16" ht="33.75" x14ac:dyDescent="0.25">
      <c r="A7836" s="867" t="s">
        <v>7760</v>
      </c>
      <c r="B7836" s="867" t="s">
        <v>3626</v>
      </c>
      <c r="C7836" s="867" t="s">
        <v>3031</v>
      </c>
      <c r="D7836" s="868" t="s">
        <v>7776</v>
      </c>
      <c r="E7836" s="870">
        <v>4200</v>
      </c>
      <c r="F7836" s="869" t="s">
        <v>12211</v>
      </c>
      <c r="G7836" s="868" t="s">
        <v>12210</v>
      </c>
      <c r="H7836" s="867" t="s">
        <v>7796</v>
      </c>
      <c r="I7836" s="867" t="s">
        <v>2722</v>
      </c>
      <c r="J7836" s="867" t="s">
        <v>8142</v>
      </c>
      <c r="K7836" s="866">
        <v>3</v>
      </c>
      <c r="L7836" s="866">
        <v>12</v>
      </c>
      <c r="M7836" s="865">
        <v>53729.141658923581</v>
      </c>
      <c r="N7836" s="866">
        <v>1</v>
      </c>
      <c r="O7836" s="866">
        <v>6</v>
      </c>
      <c r="P7836" s="865">
        <v>26082.9</v>
      </c>
    </row>
    <row r="7837" spans="1:16" ht="33.75" x14ac:dyDescent="0.25">
      <c r="A7837" s="867" t="s">
        <v>7760</v>
      </c>
      <c r="B7837" s="867" t="s">
        <v>3626</v>
      </c>
      <c r="C7837" s="867" t="s">
        <v>3031</v>
      </c>
      <c r="D7837" s="868" t="s">
        <v>7776</v>
      </c>
      <c r="E7837" s="870">
        <v>4200</v>
      </c>
      <c r="F7837" s="869" t="s">
        <v>12209</v>
      </c>
      <c r="G7837" s="868" t="s">
        <v>12208</v>
      </c>
      <c r="H7837" s="867" t="s">
        <v>7796</v>
      </c>
      <c r="I7837" s="867" t="s">
        <v>2745</v>
      </c>
      <c r="J7837" s="867" t="s">
        <v>7792</v>
      </c>
      <c r="K7837" s="866">
        <v>3</v>
      </c>
      <c r="L7837" s="866">
        <v>12</v>
      </c>
      <c r="M7837" s="865">
        <v>53729.141658923581</v>
      </c>
      <c r="N7837" s="866">
        <v>1</v>
      </c>
      <c r="O7837" s="866">
        <v>6</v>
      </c>
      <c r="P7837" s="865">
        <v>26082.9</v>
      </c>
    </row>
    <row r="7838" spans="1:16" ht="33.75" x14ac:dyDescent="0.25">
      <c r="A7838" s="867" t="s">
        <v>7760</v>
      </c>
      <c r="B7838" s="867" t="s">
        <v>3626</v>
      </c>
      <c r="C7838" s="867" t="s">
        <v>3031</v>
      </c>
      <c r="D7838" s="868" t="s">
        <v>7791</v>
      </c>
      <c r="E7838" s="870">
        <v>4200</v>
      </c>
      <c r="F7838" s="869" t="s">
        <v>12207</v>
      </c>
      <c r="G7838" s="868" t="s">
        <v>12206</v>
      </c>
      <c r="H7838" s="867" t="s">
        <v>7756</v>
      </c>
      <c r="I7838" s="867" t="s">
        <v>2745</v>
      </c>
      <c r="J7838" s="867" t="s">
        <v>8080</v>
      </c>
      <c r="K7838" s="866">
        <v>2</v>
      </c>
      <c r="L7838" s="866">
        <v>12</v>
      </c>
      <c r="M7838" s="865">
        <v>53729.141658923581</v>
      </c>
      <c r="N7838" s="866">
        <v>3</v>
      </c>
      <c r="O7838" s="866">
        <v>6</v>
      </c>
      <c r="P7838" s="865">
        <v>26082.9</v>
      </c>
    </row>
    <row r="7839" spans="1:16" ht="33.75" x14ac:dyDescent="0.25">
      <c r="A7839" s="867" t="s">
        <v>7760</v>
      </c>
      <c r="B7839" s="867" t="s">
        <v>3626</v>
      </c>
      <c r="C7839" s="867" t="s">
        <v>3031</v>
      </c>
      <c r="D7839" s="868" t="s">
        <v>12205</v>
      </c>
      <c r="E7839" s="870">
        <v>7500</v>
      </c>
      <c r="F7839" s="869" t="s">
        <v>12204</v>
      </c>
      <c r="G7839" s="868" t="s">
        <v>12203</v>
      </c>
      <c r="H7839" s="867" t="s">
        <v>7756</v>
      </c>
      <c r="I7839" s="867" t="s">
        <v>2772</v>
      </c>
      <c r="J7839" s="867" t="s">
        <v>7773</v>
      </c>
      <c r="K7839" s="866">
        <v>2</v>
      </c>
      <c r="L7839" s="866">
        <v>12</v>
      </c>
      <c r="M7839" s="865">
        <v>95944.89581950639</v>
      </c>
      <c r="N7839" s="866">
        <v>1</v>
      </c>
      <c r="O7839" s="866">
        <v>6</v>
      </c>
      <c r="P7839" s="865">
        <v>45882.9</v>
      </c>
    </row>
    <row r="7840" spans="1:16" ht="33.75" x14ac:dyDescent="0.25">
      <c r="A7840" s="867" t="s">
        <v>7760</v>
      </c>
      <c r="B7840" s="867" t="s">
        <v>3626</v>
      </c>
      <c r="C7840" s="867" t="s">
        <v>3031</v>
      </c>
      <c r="D7840" s="868" t="s">
        <v>8145</v>
      </c>
      <c r="E7840" s="870">
        <v>7500</v>
      </c>
      <c r="F7840" s="869" t="s">
        <v>12202</v>
      </c>
      <c r="G7840" s="868" t="s">
        <v>12201</v>
      </c>
      <c r="H7840" s="867" t="s">
        <v>7756</v>
      </c>
      <c r="I7840" s="867" t="s">
        <v>2737</v>
      </c>
      <c r="J7840" s="867" t="s">
        <v>12078</v>
      </c>
      <c r="K7840" s="866">
        <v>4</v>
      </c>
      <c r="L7840" s="866">
        <v>9</v>
      </c>
      <c r="M7840" s="865">
        <v>40296.856244192684</v>
      </c>
      <c r="N7840" s="866">
        <v>1</v>
      </c>
      <c r="O7840" s="866">
        <v>6</v>
      </c>
      <c r="P7840" s="865">
        <v>45882.9</v>
      </c>
    </row>
    <row r="7841" spans="1:16" ht="33.75" x14ac:dyDescent="0.25">
      <c r="A7841" s="867" t="s">
        <v>7760</v>
      </c>
      <c r="B7841" s="867" t="s">
        <v>3626</v>
      </c>
      <c r="C7841" s="867" t="s">
        <v>3031</v>
      </c>
      <c r="D7841" s="868" t="s">
        <v>8013</v>
      </c>
      <c r="E7841" s="870">
        <v>4200</v>
      </c>
      <c r="F7841" s="869" t="s">
        <v>12200</v>
      </c>
      <c r="G7841" s="868" t="s">
        <v>12199</v>
      </c>
      <c r="H7841" s="867" t="s">
        <v>7756</v>
      </c>
      <c r="I7841" s="867" t="s">
        <v>2892</v>
      </c>
      <c r="J7841" s="867" t="s">
        <v>7769</v>
      </c>
      <c r="K7841" s="866">
        <v>3</v>
      </c>
      <c r="L7841" s="866">
        <v>12</v>
      </c>
      <c r="M7841" s="865">
        <v>53729.141658923581</v>
      </c>
      <c r="N7841" s="866">
        <v>1</v>
      </c>
      <c r="O7841" s="866">
        <v>6</v>
      </c>
      <c r="P7841" s="865">
        <v>26082.9</v>
      </c>
    </row>
    <row r="7842" spans="1:16" ht="33.75" x14ac:dyDescent="0.25">
      <c r="A7842" s="867" t="s">
        <v>7760</v>
      </c>
      <c r="B7842" s="867" t="s">
        <v>3626</v>
      </c>
      <c r="C7842" s="867" t="s">
        <v>3031</v>
      </c>
      <c r="D7842" s="868" t="s">
        <v>8013</v>
      </c>
      <c r="E7842" s="870">
        <v>4200</v>
      </c>
      <c r="F7842" s="869" t="s">
        <v>12198</v>
      </c>
      <c r="G7842" s="868" t="s">
        <v>12197</v>
      </c>
      <c r="H7842" s="867" t="s">
        <v>7756</v>
      </c>
      <c r="I7842" s="867" t="s">
        <v>2892</v>
      </c>
      <c r="J7842" s="867" t="s">
        <v>7967</v>
      </c>
      <c r="K7842" s="866">
        <v>3</v>
      </c>
      <c r="L7842" s="866">
        <v>12</v>
      </c>
      <c r="M7842" s="865">
        <v>53729.141658923581</v>
      </c>
      <c r="N7842" s="866">
        <v>1</v>
      </c>
      <c r="O7842" s="866">
        <v>6</v>
      </c>
      <c r="P7842" s="865">
        <v>26082.9</v>
      </c>
    </row>
    <row r="7843" spans="1:16" ht="33.75" x14ac:dyDescent="0.25">
      <c r="A7843" s="867" t="s">
        <v>7760</v>
      </c>
      <c r="B7843" s="867" t="s">
        <v>3626</v>
      </c>
      <c r="C7843" s="867" t="s">
        <v>3031</v>
      </c>
      <c r="D7843" s="868" t="s">
        <v>7776</v>
      </c>
      <c r="E7843" s="870">
        <v>4200</v>
      </c>
      <c r="F7843" s="869" t="s">
        <v>12196</v>
      </c>
      <c r="G7843" s="868" t="s">
        <v>12195</v>
      </c>
      <c r="H7843" s="867" t="s">
        <v>7756</v>
      </c>
      <c r="I7843" s="867" t="s">
        <v>2772</v>
      </c>
      <c r="J7843" s="867" t="s">
        <v>7985</v>
      </c>
      <c r="K7843" s="866">
        <v>4</v>
      </c>
      <c r="L7843" s="866">
        <v>12</v>
      </c>
      <c r="M7843" s="865">
        <v>53729.141658923581</v>
      </c>
      <c r="N7843" s="866">
        <v>3</v>
      </c>
      <c r="O7843" s="866">
        <v>6</v>
      </c>
      <c r="P7843" s="865">
        <v>26082.9</v>
      </c>
    </row>
    <row r="7844" spans="1:16" ht="33.75" x14ac:dyDescent="0.25">
      <c r="A7844" s="867" t="s">
        <v>7760</v>
      </c>
      <c r="B7844" s="867" t="s">
        <v>3626</v>
      </c>
      <c r="C7844" s="867" t="s">
        <v>3031</v>
      </c>
      <c r="D7844" s="868" t="s">
        <v>7878</v>
      </c>
      <c r="E7844" s="870">
        <v>4200</v>
      </c>
      <c r="F7844" s="869" t="s">
        <v>12194</v>
      </c>
      <c r="G7844" s="868" t="s">
        <v>12193</v>
      </c>
      <c r="H7844" s="867" t="s">
        <v>7756</v>
      </c>
      <c r="I7844" s="867" t="s">
        <v>2725</v>
      </c>
      <c r="J7844" s="867" t="s">
        <v>7894</v>
      </c>
      <c r="K7844" s="866">
        <v>3</v>
      </c>
      <c r="L7844" s="866">
        <v>12</v>
      </c>
      <c r="M7844" s="865">
        <v>53729.141658923581</v>
      </c>
      <c r="N7844" s="866">
        <v>1</v>
      </c>
      <c r="O7844" s="866">
        <v>6</v>
      </c>
      <c r="P7844" s="865">
        <v>26082.9</v>
      </c>
    </row>
    <row r="7845" spans="1:16" ht="33.75" x14ac:dyDescent="0.25">
      <c r="A7845" s="867" t="s">
        <v>7760</v>
      </c>
      <c r="B7845" s="867" t="s">
        <v>3626</v>
      </c>
      <c r="C7845" s="867" t="s">
        <v>3031</v>
      </c>
      <c r="D7845" s="868" t="s">
        <v>7776</v>
      </c>
      <c r="E7845" s="870">
        <v>4200</v>
      </c>
      <c r="F7845" s="869" t="s">
        <v>12192</v>
      </c>
      <c r="G7845" s="868" t="s">
        <v>12191</v>
      </c>
      <c r="H7845" s="867" t="s">
        <v>7796</v>
      </c>
      <c r="I7845" s="867" t="s">
        <v>7822</v>
      </c>
      <c r="J7845" s="867" t="s">
        <v>7900</v>
      </c>
      <c r="K7845" s="866">
        <v>4</v>
      </c>
      <c r="L7845" s="866">
        <v>12</v>
      </c>
      <c r="M7845" s="865">
        <v>53729.141658923581</v>
      </c>
      <c r="N7845" s="866">
        <v>3</v>
      </c>
      <c r="O7845" s="866">
        <v>6</v>
      </c>
      <c r="P7845" s="865">
        <v>26082.9</v>
      </c>
    </row>
    <row r="7846" spans="1:16" ht="33.75" x14ac:dyDescent="0.25">
      <c r="A7846" s="867" t="s">
        <v>7760</v>
      </c>
      <c r="B7846" s="867" t="s">
        <v>3626</v>
      </c>
      <c r="C7846" s="867" t="s">
        <v>3031</v>
      </c>
      <c r="D7846" s="868" t="s">
        <v>7776</v>
      </c>
      <c r="E7846" s="870">
        <v>4200</v>
      </c>
      <c r="F7846" s="869" t="s">
        <v>12190</v>
      </c>
      <c r="G7846" s="868" t="s">
        <v>12189</v>
      </c>
      <c r="H7846" s="867" t="s">
        <v>7796</v>
      </c>
      <c r="I7846" s="867" t="s">
        <v>7822</v>
      </c>
      <c r="J7846" s="867" t="s">
        <v>7900</v>
      </c>
      <c r="K7846" s="866">
        <v>3</v>
      </c>
      <c r="L7846" s="866">
        <v>12</v>
      </c>
      <c r="M7846" s="865">
        <v>53729.141658923581</v>
      </c>
      <c r="N7846" s="866">
        <v>2</v>
      </c>
      <c r="O7846" s="866">
        <v>6</v>
      </c>
      <c r="P7846" s="865">
        <v>26082.9</v>
      </c>
    </row>
    <row r="7847" spans="1:16" ht="33.75" x14ac:dyDescent="0.25">
      <c r="A7847" s="867" t="s">
        <v>7760</v>
      </c>
      <c r="B7847" s="867" t="s">
        <v>3626</v>
      </c>
      <c r="C7847" s="867" t="s">
        <v>3031</v>
      </c>
      <c r="D7847" s="868" t="s">
        <v>7863</v>
      </c>
      <c r="E7847" s="870">
        <v>2500</v>
      </c>
      <c r="F7847" s="869" t="s">
        <v>12188</v>
      </c>
      <c r="G7847" s="868" t="s">
        <v>12187</v>
      </c>
      <c r="H7847" s="867" t="s">
        <v>7796</v>
      </c>
      <c r="I7847" s="867" t="s">
        <v>7822</v>
      </c>
      <c r="J7847" s="867" t="s">
        <v>8314</v>
      </c>
      <c r="K7847" s="866">
        <v>3</v>
      </c>
      <c r="L7847" s="866">
        <v>12</v>
      </c>
      <c r="M7847" s="865">
        <v>31981.631939835464</v>
      </c>
      <c r="N7847" s="866">
        <v>2</v>
      </c>
      <c r="O7847" s="866">
        <v>6</v>
      </c>
      <c r="P7847" s="865">
        <v>15882.9</v>
      </c>
    </row>
    <row r="7848" spans="1:16" ht="33.75" x14ac:dyDescent="0.25">
      <c r="A7848" s="867" t="s">
        <v>7760</v>
      </c>
      <c r="B7848" s="867" t="s">
        <v>3626</v>
      </c>
      <c r="C7848" s="867" t="s">
        <v>3031</v>
      </c>
      <c r="D7848" s="868" t="s">
        <v>7863</v>
      </c>
      <c r="E7848" s="870">
        <v>2500</v>
      </c>
      <c r="F7848" s="869" t="s">
        <v>12186</v>
      </c>
      <c r="G7848" s="868" t="s">
        <v>12185</v>
      </c>
      <c r="H7848" s="867" t="s">
        <v>7796</v>
      </c>
      <c r="I7848" s="867" t="s">
        <v>2725</v>
      </c>
      <c r="J7848" s="867" t="s">
        <v>7769</v>
      </c>
      <c r="K7848" s="866">
        <v>3</v>
      </c>
      <c r="L7848" s="866">
        <v>12</v>
      </c>
      <c r="M7848" s="865">
        <v>31981.631939835464</v>
      </c>
      <c r="N7848" s="866">
        <v>2</v>
      </c>
      <c r="O7848" s="866">
        <v>6</v>
      </c>
      <c r="P7848" s="865">
        <v>15882.9</v>
      </c>
    </row>
    <row r="7849" spans="1:16" ht="33.75" x14ac:dyDescent="0.25">
      <c r="A7849" s="867" t="s">
        <v>7760</v>
      </c>
      <c r="B7849" s="867" t="s">
        <v>3626</v>
      </c>
      <c r="C7849" s="867" t="s">
        <v>3031</v>
      </c>
      <c r="D7849" s="868" t="s">
        <v>7863</v>
      </c>
      <c r="E7849" s="870">
        <v>2500</v>
      </c>
      <c r="F7849" s="869" t="s">
        <v>12184</v>
      </c>
      <c r="G7849" s="868" t="s">
        <v>12183</v>
      </c>
      <c r="H7849" s="867"/>
      <c r="I7849" s="867"/>
      <c r="J7849" s="867"/>
      <c r="K7849" s="866">
        <v>4</v>
      </c>
      <c r="L7849" s="866">
        <v>12</v>
      </c>
      <c r="M7849" s="865">
        <v>31981.631939835464</v>
      </c>
      <c r="N7849" s="866">
        <v>2</v>
      </c>
      <c r="O7849" s="866">
        <v>6</v>
      </c>
      <c r="P7849" s="865">
        <v>15882.9</v>
      </c>
    </row>
    <row r="7850" spans="1:16" ht="33.75" x14ac:dyDescent="0.25">
      <c r="A7850" s="867" t="s">
        <v>7760</v>
      </c>
      <c r="B7850" s="867" t="s">
        <v>3626</v>
      </c>
      <c r="C7850" s="867" t="s">
        <v>3031</v>
      </c>
      <c r="D7850" s="868" t="s">
        <v>7998</v>
      </c>
      <c r="E7850" s="870">
        <v>5500</v>
      </c>
      <c r="F7850" s="869" t="s">
        <v>12182</v>
      </c>
      <c r="G7850" s="868" t="s">
        <v>12181</v>
      </c>
      <c r="H7850" s="867" t="s">
        <v>7756</v>
      </c>
      <c r="I7850" s="867" t="s">
        <v>2772</v>
      </c>
      <c r="J7850" s="867" t="s">
        <v>7985</v>
      </c>
      <c r="K7850" s="866">
        <v>2</v>
      </c>
      <c r="L7850" s="866">
        <v>7</v>
      </c>
      <c r="M7850" s="865">
        <v>41043.094322788849</v>
      </c>
      <c r="N7850" s="866">
        <v>0</v>
      </c>
      <c r="O7850" s="866">
        <v>0</v>
      </c>
      <c r="P7850" s="865">
        <v>0</v>
      </c>
    </row>
    <row r="7851" spans="1:16" ht="33.75" x14ac:dyDescent="0.25">
      <c r="A7851" s="867" t="s">
        <v>7760</v>
      </c>
      <c r="B7851" s="867" t="s">
        <v>3626</v>
      </c>
      <c r="C7851" s="867" t="s">
        <v>3031</v>
      </c>
      <c r="D7851" s="868" t="s">
        <v>7998</v>
      </c>
      <c r="E7851" s="870">
        <v>5500</v>
      </c>
      <c r="F7851" s="869" t="s">
        <v>12180</v>
      </c>
      <c r="G7851" s="868" t="s">
        <v>12179</v>
      </c>
      <c r="H7851" s="867" t="s">
        <v>7756</v>
      </c>
      <c r="I7851" s="867" t="s">
        <v>2892</v>
      </c>
      <c r="J7851" s="867" t="s">
        <v>11703</v>
      </c>
      <c r="K7851" s="866">
        <v>3</v>
      </c>
      <c r="L7851" s="866">
        <v>12</v>
      </c>
      <c r="M7851" s="865">
        <v>70359.590267638021</v>
      </c>
      <c r="N7851" s="866">
        <v>3</v>
      </c>
      <c r="O7851" s="866">
        <v>6</v>
      </c>
      <c r="P7851" s="865">
        <v>33882.9</v>
      </c>
    </row>
    <row r="7852" spans="1:16" ht="33.75" x14ac:dyDescent="0.25">
      <c r="A7852" s="867" t="s">
        <v>7760</v>
      </c>
      <c r="B7852" s="867" t="s">
        <v>3626</v>
      </c>
      <c r="C7852" s="867" t="s">
        <v>3031</v>
      </c>
      <c r="D7852" s="868" t="s">
        <v>8345</v>
      </c>
      <c r="E7852" s="870">
        <v>9000</v>
      </c>
      <c r="F7852" s="869" t="s">
        <v>12178</v>
      </c>
      <c r="G7852" s="868" t="s">
        <v>12177</v>
      </c>
      <c r="H7852" s="867" t="s">
        <v>7756</v>
      </c>
      <c r="I7852" s="867" t="s">
        <v>2772</v>
      </c>
      <c r="J7852" s="867" t="s">
        <v>7884</v>
      </c>
      <c r="K7852" s="866">
        <v>5</v>
      </c>
      <c r="L7852" s="866">
        <v>12</v>
      </c>
      <c r="M7852" s="865">
        <v>95944.89581950639</v>
      </c>
      <c r="N7852" s="866">
        <v>1</v>
      </c>
      <c r="O7852" s="866">
        <v>6</v>
      </c>
      <c r="P7852" s="865">
        <v>54882.9</v>
      </c>
    </row>
    <row r="7853" spans="1:16" ht="33.75" x14ac:dyDescent="0.25">
      <c r="A7853" s="867" t="s">
        <v>7760</v>
      </c>
      <c r="B7853" s="867" t="s">
        <v>3626</v>
      </c>
      <c r="C7853" s="867" t="s">
        <v>3031</v>
      </c>
      <c r="D7853" s="868" t="s">
        <v>8386</v>
      </c>
      <c r="E7853" s="870">
        <v>4200</v>
      </c>
      <c r="F7853" s="869" t="s">
        <v>12176</v>
      </c>
      <c r="G7853" s="868" t="s">
        <v>12175</v>
      </c>
      <c r="H7853" s="867" t="s">
        <v>7756</v>
      </c>
      <c r="I7853" s="867" t="s">
        <v>2772</v>
      </c>
      <c r="J7853" s="867" t="s">
        <v>7809</v>
      </c>
      <c r="K7853" s="866">
        <v>2</v>
      </c>
      <c r="L7853" s="866">
        <v>4</v>
      </c>
      <c r="M7853" s="865">
        <v>17909.713886307858</v>
      </c>
      <c r="N7853" s="866">
        <v>0</v>
      </c>
      <c r="O7853" s="866">
        <v>0</v>
      </c>
      <c r="P7853" s="865">
        <v>0</v>
      </c>
    </row>
    <row r="7854" spans="1:16" ht="33.75" x14ac:dyDescent="0.25">
      <c r="A7854" s="867" t="s">
        <v>7760</v>
      </c>
      <c r="B7854" s="867" t="s">
        <v>3626</v>
      </c>
      <c r="C7854" s="867" t="s">
        <v>3031</v>
      </c>
      <c r="D7854" s="868" t="s">
        <v>7791</v>
      </c>
      <c r="E7854" s="870">
        <v>4200</v>
      </c>
      <c r="F7854" s="869" t="s">
        <v>12174</v>
      </c>
      <c r="G7854" s="868" t="s">
        <v>12173</v>
      </c>
      <c r="H7854" s="867" t="s">
        <v>7756</v>
      </c>
      <c r="I7854" s="867" t="s">
        <v>2892</v>
      </c>
      <c r="J7854" s="867" t="s">
        <v>7891</v>
      </c>
      <c r="K7854" s="866">
        <v>0</v>
      </c>
      <c r="L7854" s="866">
        <v>0</v>
      </c>
      <c r="M7854" s="865">
        <v>0</v>
      </c>
      <c r="N7854" s="866">
        <v>2</v>
      </c>
      <c r="O7854" s="866">
        <v>4</v>
      </c>
      <c r="P7854" s="865">
        <v>17388.599999999999</v>
      </c>
    </row>
    <row r="7855" spans="1:16" ht="33.75" x14ac:dyDescent="0.25">
      <c r="A7855" s="867" t="s">
        <v>7760</v>
      </c>
      <c r="B7855" s="867" t="s">
        <v>3626</v>
      </c>
      <c r="C7855" s="867" t="s">
        <v>3031</v>
      </c>
      <c r="D7855" s="868" t="s">
        <v>7791</v>
      </c>
      <c r="E7855" s="870">
        <v>4200</v>
      </c>
      <c r="F7855" s="869" t="s">
        <v>12172</v>
      </c>
      <c r="G7855" s="868" t="s">
        <v>12171</v>
      </c>
      <c r="H7855" s="867" t="s">
        <v>7756</v>
      </c>
      <c r="I7855" s="867" t="s">
        <v>2745</v>
      </c>
      <c r="J7855" s="867" t="s">
        <v>9058</v>
      </c>
      <c r="K7855" s="866">
        <v>5</v>
      </c>
      <c r="L7855" s="866">
        <v>10</v>
      </c>
      <c r="M7855" s="865">
        <v>44774.284715769652</v>
      </c>
      <c r="N7855" s="866">
        <v>2</v>
      </c>
      <c r="O7855" s="866">
        <v>4</v>
      </c>
      <c r="P7855" s="865">
        <v>17388.599999999999</v>
      </c>
    </row>
    <row r="7856" spans="1:16" ht="33.75" x14ac:dyDescent="0.25">
      <c r="A7856" s="867" t="s">
        <v>7760</v>
      </c>
      <c r="B7856" s="867" t="s">
        <v>3626</v>
      </c>
      <c r="C7856" s="867" t="s">
        <v>3031</v>
      </c>
      <c r="D7856" s="868" t="s">
        <v>8986</v>
      </c>
      <c r="E7856" s="870">
        <v>4200</v>
      </c>
      <c r="F7856" s="869" t="s">
        <v>12170</v>
      </c>
      <c r="G7856" s="868" t="s">
        <v>12169</v>
      </c>
      <c r="H7856" s="867" t="s">
        <v>7756</v>
      </c>
      <c r="I7856" s="867" t="s">
        <v>2892</v>
      </c>
      <c r="J7856" s="867" t="s">
        <v>7792</v>
      </c>
      <c r="K7856" s="866">
        <v>5</v>
      </c>
      <c r="L7856" s="866">
        <v>12</v>
      </c>
      <c r="M7856" s="865">
        <v>53729.141658923581</v>
      </c>
      <c r="N7856" s="866">
        <v>1</v>
      </c>
      <c r="O7856" s="866">
        <v>6</v>
      </c>
      <c r="P7856" s="865">
        <v>26082.9</v>
      </c>
    </row>
    <row r="7857" spans="1:16" ht="33.75" x14ac:dyDescent="0.25">
      <c r="A7857" s="867" t="s">
        <v>7760</v>
      </c>
      <c r="B7857" s="867" t="s">
        <v>3626</v>
      </c>
      <c r="C7857" s="867" t="s">
        <v>3031</v>
      </c>
      <c r="D7857" s="868" t="s">
        <v>7772</v>
      </c>
      <c r="E7857" s="870">
        <v>4200</v>
      </c>
      <c r="F7857" s="869" t="s">
        <v>12168</v>
      </c>
      <c r="G7857" s="868" t="s">
        <v>12167</v>
      </c>
      <c r="H7857" s="867" t="s">
        <v>7756</v>
      </c>
      <c r="I7857" s="867" t="s">
        <v>2892</v>
      </c>
      <c r="J7857" s="867" t="s">
        <v>7967</v>
      </c>
      <c r="K7857" s="866">
        <v>3</v>
      </c>
      <c r="L7857" s="866">
        <v>12</v>
      </c>
      <c r="M7857" s="865">
        <v>53729.141658923581</v>
      </c>
      <c r="N7857" s="866">
        <v>0</v>
      </c>
      <c r="O7857" s="866">
        <v>0</v>
      </c>
      <c r="P7857" s="865">
        <v>0</v>
      </c>
    </row>
    <row r="7858" spans="1:16" ht="33.75" x14ac:dyDescent="0.25">
      <c r="A7858" s="867" t="s">
        <v>7760</v>
      </c>
      <c r="B7858" s="867" t="s">
        <v>3626</v>
      </c>
      <c r="C7858" s="867" t="s">
        <v>3031</v>
      </c>
      <c r="D7858" s="868" t="s">
        <v>12166</v>
      </c>
      <c r="E7858" s="870">
        <v>9500</v>
      </c>
      <c r="F7858" s="869" t="s">
        <v>12165</v>
      </c>
      <c r="G7858" s="868" t="s">
        <v>12164</v>
      </c>
      <c r="H7858" s="867" t="s">
        <v>7817</v>
      </c>
      <c r="I7858" s="867" t="s">
        <v>11326</v>
      </c>
      <c r="J7858" s="867" t="s">
        <v>12119</v>
      </c>
      <c r="K7858" s="866">
        <v>2</v>
      </c>
      <c r="L7858" s="866">
        <v>12</v>
      </c>
      <c r="M7858" s="865">
        <v>121530.20137137476</v>
      </c>
      <c r="N7858" s="866">
        <v>1</v>
      </c>
      <c r="O7858" s="866">
        <v>6</v>
      </c>
      <c r="P7858" s="865">
        <v>57882.9</v>
      </c>
    </row>
    <row r="7859" spans="1:16" ht="33.75" x14ac:dyDescent="0.25">
      <c r="A7859" s="867" t="s">
        <v>7760</v>
      </c>
      <c r="B7859" s="867" t="s">
        <v>3626</v>
      </c>
      <c r="C7859" s="867" t="s">
        <v>3031</v>
      </c>
      <c r="D7859" s="868" t="s">
        <v>9934</v>
      </c>
      <c r="E7859" s="870">
        <v>4200</v>
      </c>
      <c r="F7859" s="869" t="s">
        <v>12163</v>
      </c>
      <c r="G7859" s="868" t="s">
        <v>12162</v>
      </c>
      <c r="H7859" s="867" t="s">
        <v>7756</v>
      </c>
      <c r="I7859" s="867" t="s">
        <v>2772</v>
      </c>
      <c r="J7859" s="867" t="s">
        <v>8751</v>
      </c>
      <c r="K7859" s="866">
        <v>2</v>
      </c>
      <c r="L7859" s="866">
        <v>12</v>
      </c>
      <c r="M7859" s="865">
        <v>53729.141658923581</v>
      </c>
      <c r="N7859" s="866">
        <v>1</v>
      </c>
      <c r="O7859" s="866">
        <v>6</v>
      </c>
      <c r="P7859" s="865">
        <v>26082.9</v>
      </c>
    </row>
    <row r="7860" spans="1:16" ht="33.75" x14ac:dyDescent="0.25">
      <c r="A7860" s="867" t="s">
        <v>7760</v>
      </c>
      <c r="B7860" s="867" t="s">
        <v>3626</v>
      </c>
      <c r="C7860" s="867" t="s">
        <v>3031</v>
      </c>
      <c r="D7860" s="868" t="s">
        <v>9152</v>
      </c>
      <c r="E7860" s="870">
        <v>4200</v>
      </c>
      <c r="F7860" s="869" t="s">
        <v>12161</v>
      </c>
      <c r="G7860" s="868" t="s">
        <v>12160</v>
      </c>
      <c r="H7860" s="867" t="s">
        <v>7796</v>
      </c>
      <c r="I7860" s="867" t="s">
        <v>3252</v>
      </c>
      <c r="J7860" s="867" t="s">
        <v>7805</v>
      </c>
      <c r="K7860" s="866">
        <v>2</v>
      </c>
      <c r="L7860" s="866">
        <v>12</v>
      </c>
      <c r="M7860" s="865">
        <v>53729.141658923581</v>
      </c>
      <c r="N7860" s="866">
        <v>2</v>
      </c>
      <c r="O7860" s="866">
        <v>6</v>
      </c>
      <c r="P7860" s="865">
        <v>26082.9</v>
      </c>
    </row>
    <row r="7861" spans="1:16" ht="33.75" x14ac:dyDescent="0.25">
      <c r="A7861" s="867" t="s">
        <v>7760</v>
      </c>
      <c r="B7861" s="867" t="s">
        <v>3626</v>
      </c>
      <c r="C7861" s="867" t="s">
        <v>3031</v>
      </c>
      <c r="D7861" s="868" t="s">
        <v>9152</v>
      </c>
      <c r="E7861" s="870">
        <v>4200</v>
      </c>
      <c r="F7861" s="869" t="s">
        <v>12159</v>
      </c>
      <c r="G7861" s="868" t="s">
        <v>12158</v>
      </c>
      <c r="H7861" s="867" t="s">
        <v>7756</v>
      </c>
      <c r="I7861" s="867" t="s">
        <v>2883</v>
      </c>
      <c r="J7861" s="867" t="s">
        <v>7792</v>
      </c>
      <c r="K7861" s="866">
        <v>2</v>
      </c>
      <c r="L7861" s="866">
        <v>12</v>
      </c>
      <c r="M7861" s="865">
        <v>53729.141658923581</v>
      </c>
      <c r="N7861" s="866">
        <v>2</v>
      </c>
      <c r="O7861" s="866">
        <v>6</v>
      </c>
      <c r="P7861" s="865">
        <v>26082.9</v>
      </c>
    </row>
    <row r="7862" spans="1:16" ht="33.75" x14ac:dyDescent="0.25">
      <c r="A7862" s="867" t="s">
        <v>7760</v>
      </c>
      <c r="B7862" s="867" t="s">
        <v>3626</v>
      </c>
      <c r="C7862" s="867" t="s">
        <v>3031</v>
      </c>
      <c r="D7862" s="868" t="s">
        <v>9152</v>
      </c>
      <c r="E7862" s="870">
        <v>4200</v>
      </c>
      <c r="F7862" s="869" t="s">
        <v>12157</v>
      </c>
      <c r="G7862" s="868" t="s">
        <v>12156</v>
      </c>
      <c r="H7862" s="867" t="s">
        <v>7756</v>
      </c>
      <c r="I7862" s="867" t="s">
        <v>2892</v>
      </c>
      <c r="J7862" s="867" t="s">
        <v>7813</v>
      </c>
      <c r="K7862" s="866">
        <v>2</v>
      </c>
      <c r="L7862" s="866">
        <v>12</v>
      </c>
      <c r="M7862" s="865">
        <v>53729.141658923581</v>
      </c>
      <c r="N7862" s="866">
        <v>2</v>
      </c>
      <c r="O7862" s="866">
        <v>6</v>
      </c>
      <c r="P7862" s="865">
        <v>26082.9</v>
      </c>
    </row>
    <row r="7863" spans="1:16" ht="33.75" x14ac:dyDescent="0.25">
      <c r="A7863" s="867" t="s">
        <v>7760</v>
      </c>
      <c r="B7863" s="867" t="s">
        <v>3626</v>
      </c>
      <c r="C7863" s="867" t="s">
        <v>3031</v>
      </c>
      <c r="D7863" s="868" t="s">
        <v>12155</v>
      </c>
      <c r="E7863" s="870">
        <v>4200</v>
      </c>
      <c r="F7863" s="869" t="s">
        <v>12154</v>
      </c>
      <c r="G7863" s="868" t="s">
        <v>12153</v>
      </c>
      <c r="H7863" s="867" t="s">
        <v>7756</v>
      </c>
      <c r="I7863" s="867" t="s">
        <v>3252</v>
      </c>
      <c r="J7863" s="867" t="s">
        <v>7805</v>
      </c>
      <c r="K7863" s="866">
        <v>2</v>
      </c>
      <c r="L7863" s="866">
        <v>12</v>
      </c>
      <c r="M7863" s="865">
        <v>53729.141658923581</v>
      </c>
      <c r="N7863" s="866">
        <v>1</v>
      </c>
      <c r="O7863" s="866">
        <v>6</v>
      </c>
      <c r="P7863" s="865">
        <v>26082.9</v>
      </c>
    </row>
    <row r="7864" spans="1:16" ht="33.75" x14ac:dyDescent="0.25">
      <c r="A7864" s="867" t="s">
        <v>7760</v>
      </c>
      <c r="B7864" s="867" t="s">
        <v>3626</v>
      </c>
      <c r="C7864" s="867" t="s">
        <v>3031</v>
      </c>
      <c r="D7864" s="868" t="s">
        <v>9152</v>
      </c>
      <c r="E7864" s="870">
        <v>4200</v>
      </c>
      <c r="F7864" s="869" t="s">
        <v>12152</v>
      </c>
      <c r="G7864" s="868" t="s">
        <v>12151</v>
      </c>
      <c r="H7864" s="867" t="s">
        <v>7756</v>
      </c>
      <c r="I7864" s="867" t="s">
        <v>3252</v>
      </c>
      <c r="J7864" s="867" t="s">
        <v>7805</v>
      </c>
      <c r="K7864" s="866">
        <v>2</v>
      </c>
      <c r="L7864" s="866">
        <v>12</v>
      </c>
      <c r="M7864" s="865">
        <v>53729.141658923581</v>
      </c>
      <c r="N7864" s="866">
        <v>2</v>
      </c>
      <c r="O7864" s="866">
        <v>6</v>
      </c>
      <c r="P7864" s="865">
        <v>26082.9</v>
      </c>
    </row>
    <row r="7865" spans="1:16" ht="33.75" x14ac:dyDescent="0.25">
      <c r="A7865" s="867" t="s">
        <v>7760</v>
      </c>
      <c r="B7865" s="867" t="s">
        <v>3626</v>
      </c>
      <c r="C7865" s="867" t="s">
        <v>3031</v>
      </c>
      <c r="D7865" s="868" t="s">
        <v>9152</v>
      </c>
      <c r="E7865" s="870">
        <v>4200</v>
      </c>
      <c r="F7865" s="869" t="s">
        <v>12150</v>
      </c>
      <c r="G7865" s="868" t="s">
        <v>12149</v>
      </c>
      <c r="H7865" s="867" t="s">
        <v>7756</v>
      </c>
      <c r="I7865" s="867" t="s">
        <v>3252</v>
      </c>
      <c r="J7865" s="867" t="s">
        <v>7773</v>
      </c>
      <c r="K7865" s="866">
        <v>2</v>
      </c>
      <c r="L7865" s="866">
        <v>12</v>
      </c>
      <c r="M7865" s="865">
        <v>53729.141658923581</v>
      </c>
      <c r="N7865" s="866">
        <v>2</v>
      </c>
      <c r="O7865" s="866">
        <v>6</v>
      </c>
      <c r="P7865" s="865">
        <v>26082.9</v>
      </c>
    </row>
    <row r="7866" spans="1:16" ht="33.75" x14ac:dyDescent="0.25">
      <c r="A7866" s="867" t="s">
        <v>7760</v>
      </c>
      <c r="B7866" s="867" t="s">
        <v>3626</v>
      </c>
      <c r="C7866" s="867" t="s">
        <v>3031</v>
      </c>
      <c r="D7866" s="868" t="s">
        <v>9152</v>
      </c>
      <c r="E7866" s="870">
        <v>4200</v>
      </c>
      <c r="F7866" s="869" t="s">
        <v>12148</v>
      </c>
      <c r="G7866" s="868" t="s">
        <v>12147</v>
      </c>
      <c r="H7866" s="867" t="s">
        <v>7756</v>
      </c>
      <c r="I7866" s="867" t="s">
        <v>2676</v>
      </c>
      <c r="J7866" s="867" t="s">
        <v>7777</v>
      </c>
      <c r="K7866" s="866">
        <v>2</v>
      </c>
      <c r="L7866" s="866">
        <v>12</v>
      </c>
      <c r="M7866" s="865">
        <v>53729.141658923581</v>
      </c>
      <c r="N7866" s="866">
        <v>2</v>
      </c>
      <c r="O7866" s="866">
        <v>6</v>
      </c>
      <c r="P7866" s="865">
        <v>26082.9</v>
      </c>
    </row>
    <row r="7867" spans="1:16" ht="33.75" x14ac:dyDescent="0.25">
      <c r="A7867" s="867" t="s">
        <v>7760</v>
      </c>
      <c r="B7867" s="867" t="s">
        <v>3626</v>
      </c>
      <c r="C7867" s="867" t="s">
        <v>3031</v>
      </c>
      <c r="D7867" s="868" t="s">
        <v>9152</v>
      </c>
      <c r="E7867" s="870">
        <v>4200</v>
      </c>
      <c r="F7867" s="869" t="s">
        <v>12146</v>
      </c>
      <c r="G7867" s="868" t="s">
        <v>12145</v>
      </c>
      <c r="H7867" s="867" t="s">
        <v>7796</v>
      </c>
      <c r="I7867" s="867" t="s">
        <v>7801</v>
      </c>
      <c r="J7867" s="867" t="s">
        <v>7836</v>
      </c>
      <c r="K7867" s="866">
        <v>2</v>
      </c>
      <c r="L7867" s="866">
        <v>12</v>
      </c>
      <c r="M7867" s="865">
        <v>53729.141658923581</v>
      </c>
      <c r="N7867" s="866">
        <v>1</v>
      </c>
      <c r="O7867" s="866">
        <v>6</v>
      </c>
      <c r="P7867" s="865">
        <v>26082.9</v>
      </c>
    </row>
    <row r="7868" spans="1:16" ht="33.75" x14ac:dyDescent="0.25">
      <c r="A7868" s="867" t="s">
        <v>7760</v>
      </c>
      <c r="B7868" s="867" t="s">
        <v>3626</v>
      </c>
      <c r="C7868" s="867" t="s">
        <v>3031</v>
      </c>
      <c r="D7868" s="868" t="s">
        <v>9152</v>
      </c>
      <c r="E7868" s="870">
        <v>4200</v>
      </c>
      <c r="F7868" s="869" t="s">
        <v>12144</v>
      </c>
      <c r="G7868" s="868" t="s">
        <v>12143</v>
      </c>
      <c r="H7868" s="867" t="s">
        <v>7756</v>
      </c>
      <c r="I7868" s="867" t="s">
        <v>10858</v>
      </c>
      <c r="J7868" s="867" t="s">
        <v>7813</v>
      </c>
      <c r="K7868" s="866">
        <v>2</v>
      </c>
      <c r="L7868" s="866">
        <v>12</v>
      </c>
      <c r="M7868" s="865">
        <v>53729.141658923581</v>
      </c>
      <c r="N7868" s="866">
        <v>1</v>
      </c>
      <c r="O7868" s="866">
        <v>6</v>
      </c>
      <c r="P7868" s="865">
        <v>26082.9</v>
      </c>
    </row>
    <row r="7869" spans="1:16" ht="33.75" x14ac:dyDescent="0.25">
      <c r="A7869" s="867" t="s">
        <v>7760</v>
      </c>
      <c r="B7869" s="867" t="s">
        <v>3626</v>
      </c>
      <c r="C7869" s="867" t="s">
        <v>3031</v>
      </c>
      <c r="D7869" s="868" t="s">
        <v>9152</v>
      </c>
      <c r="E7869" s="870">
        <v>4200</v>
      </c>
      <c r="F7869" s="869" t="s">
        <v>12142</v>
      </c>
      <c r="G7869" s="868" t="s">
        <v>12141</v>
      </c>
      <c r="H7869" s="867" t="s">
        <v>7817</v>
      </c>
      <c r="I7869" s="867" t="s">
        <v>10816</v>
      </c>
      <c r="J7869" s="867" t="s">
        <v>12140</v>
      </c>
      <c r="K7869" s="866">
        <v>2</v>
      </c>
      <c r="L7869" s="866">
        <v>12</v>
      </c>
      <c r="M7869" s="865">
        <v>53729.141658923581</v>
      </c>
      <c r="N7869" s="866">
        <v>1</v>
      </c>
      <c r="O7869" s="866">
        <v>6</v>
      </c>
      <c r="P7869" s="865">
        <v>26082.9</v>
      </c>
    </row>
    <row r="7870" spans="1:16" ht="33.75" x14ac:dyDescent="0.25">
      <c r="A7870" s="867" t="s">
        <v>7760</v>
      </c>
      <c r="B7870" s="867" t="s">
        <v>3626</v>
      </c>
      <c r="C7870" s="867" t="s">
        <v>3031</v>
      </c>
      <c r="D7870" s="868" t="s">
        <v>9152</v>
      </c>
      <c r="E7870" s="870">
        <v>4200</v>
      </c>
      <c r="F7870" s="869" t="s">
        <v>12139</v>
      </c>
      <c r="G7870" s="868" t="s">
        <v>12138</v>
      </c>
      <c r="H7870" s="867" t="s">
        <v>7756</v>
      </c>
      <c r="I7870" s="867" t="s">
        <v>2703</v>
      </c>
      <c r="J7870" s="867" t="s">
        <v>7836</v>
      </c>
      <c r="K7870" s="866">
        <v>2</v>
      </c>
      <c r="L7870" s="866">
        <v>12</v>
      </c>
      <c r="M7870" s="865">
        <v>53729.141658923581</v>
      </c>
      <c r="N7870" s="866">
        <v>1</v>
      </c>
      <c r="O7870" s="866">
        <v>6</v>
      </c>
      <c r="P7870" s="865">
        <v>26082.9</v>
      </c>
    </row>
    <row r="7871" spans="1:16" ht="33.75" x14ac:dyDescent="0.25">
      <c r="A7871" s="867" t="s">
        <v>7760</v>
      </c>
      <c r="B7871" s="867" t="s">
        <v>3626</v>
      </c>
      <c r="C7871" s="867" t="s">
        <v>3031</v>
      </c>
      <c r="D7871" s="868" t="s">
        <v>9152</v>
      </c>
      <c r="E7871" s="870">
        <v>4200</v>
      </c>
      <c r="F7871" s="869" t="s">
        <v>12137</v>
      </c>
      <c r="G7871" s="868" t="s">
        <v>12136</v>
      </c>
      <c r="H7871" s="867" t="s">
        <v>7756</v>
      </c>
      <c r="I7871" s="867" t="s">
        <v>2676</v>
      </c>
      <c r="J7871" s="867" t="s">
        <v>7773</v>
      </c>
      <c r="K7871" s="866">
        <v>2</v>
      </c>
      <c r="L7871" s="866">
        <v>12</v>
      </c>
      <c r="M7871" s="865">
        <v>53729.141658923581</v>
      </c>
      <c r="N7871" s="866">
        <v>2</v>
      </c>
      <c r="O7871" s="866">
        <v>6</v>
      </c>
      <c r="P7871" s="865">
        <v>26082.9</v>
      </c>
    </row>
    <row r="7872" spans="1:16" ht="33.75" x14ac:dyDescent="0.25">
      <c r="A7872" s="867" t="s">
        <v>7760</v>
      </c>
      <c r="B7872" s="867" t="s">
        <v>3626</v>
      </c>
      <c r="C7872" s="867" t="s">
        <v>3031</v>
      </c>
      <c r="D7872" s="868" t="s">
        <v>9152</v>
      </c>
      <c r="E7872" s="870">
        <v>4200</v>
      </c>
      <c r="F7872" s="869" t="s">
        <v>12135</v>
      </c>
      <c r="G7872" s="868" t="s">
        <v>12134</v>
      </c>
      <c r="H7872" s="867" t="s">
        <v>7756</v>
      </c>
      <c r="I7872" s="867" t="s">
        <v>2703</v>
      </c>
      <c r="J7872" s="867" t="s">
        <v>7813</v>
      </c>
      <c r="K7872" s="866">
        <v>2</v>
      </c>
      <c r="L7872" s="866">
        <v>12</v>
      </c>
      <c r="M7872" s="865">
        <v>53729.141658923581</v>
      </c>
      <c r="N7872" s="866">
        <v>2</v>
      </c>
      <c r="O7872" s="866">
        <v>6</v>
      </c>
      <c r="P7872" s="865">
        <v>26082.9</v>
      </c>
    </row>
    <row r="7873" spans="1:16" ht="33.75" x14ac:dyDescent="0.25">
      <c r="A7873" s="867" t="s">
        <v>7760</v>
      </c>
      <c r="B7873" s="867" t="s">
        <v>3626</v>
      </c>
      <c r="C7873" s="867" t="s">
        <v>3031</v>
      </c>
      <c r="D7873" s="868" t="s">
        <v>9152</v>
      </c>
      <c r="E7873" s="870">
        <v>4200</v>
      </c>
      <c r="F7873" s="869" t="s">
        <v>12133</v>
      </c>
      <c r="G7873" s="868" t="s">
        <v>12132</v>
      </c>
      <c r="H7873" s="867" t="s">
        <v>7817</v>
      </c>
      <c r="I7873" s="867" t="s">
        <v>2676</v>
      </c>
      <c r="J7873" s="867" t="s">
        <v>7985</v>
      </c>
      <c r="K7873" s="866">
        <v>2</v>
      </c>
      <c r="L7873" s="866">
        <v>12</v>
      </c>
      <c r="M7873" s="865">
        <v>53729.141658923581</v>
      </c>
      <c r="N7873" s="866">
        <v>2</v>
      </c>
      <c r="O7873" s="866">
        <v>6</v>
      </c>
      <c r="P7873" s="865">
        <v>26082.9</v>
      </c>
    </row>
    <row r="7874" spans="1:16" ht="33.75" x14ac:dyDescent="0.25">
      <c r="A7874" s="867" t="s">
        <v>7760</v>
      </c>
      <c r="B7874" s="867" t="s">
        <v>3626</v>
      </c>
      <c r="C7874" s="867" t="s">
        <v>3031</v>
      </c>
      <c r="D7874" s="868" t="s">
        <v>9152</v>
      </c>
      <c r="E7874" s="870">
        <v>4200</v>
      </c>
      <c r="F7874" s="869" t="s">
        <v>12131</v>
      </c>
      <c r="G7874" s="868" t="s">
        <v>12130</v>
      </c>
      <c r="H7874" s="867" t="s">
        <v>7756</v>
      </c>
      <c r="I7874" s="867" t="s">
        <v>2676</v>
      </c>
      <c r="J7874" s="867" t="s">
        <v>7894</v>
      </c>
      <c r="K7874" s="866">
        <v>2</v>
      </c>
      <c r="L7874" s="866">
        <v>12</v>
      </c>
      <c r="M7874" s="865">
        <v>53729.141658923581</v>
      </c>
      <c r="N7874" s="866">
        <v>2</v>
      </c>
      <c r="O7874" s="866">
        <v>6</v>
      </c>
      <c r="P7874" s="865">
        <v>26082.9</v>
      </c>
    </row>
    <row r="7875" spans="1:16" x14ac:dyDescent="0.25">
      <c r="A7875" s="1772" t="s">
        <v>2848</v>
      </c>
      <c r="B7875" s="1772"/>
      <c r="C7875" s="1772"/>
      <c r="D7875" s="1772"/>
      <c r="E7875" s="1772"/>
      <c r="F7875" s="1772" t="s">
        <v>378</v>
      </c>
      <c r="G7875" s="1772"/>
      <c r="H7875" s="1772"/>
      <c r="I7875" s="1772"/>
      <c r="J7875" s="1772"/>
      <c r="K7875" s="1771" t="s">
        <v>2847</v>
      </c>
      <c r="L7875" s="1771"/>
      <c r="M7875" s="1771"/>
      <c r="N7875" s="1771" t="s">
        <v>2846</v>
      </c>
      <c r="O7875" s="1771"/>
      <c r="P7875" s="1771"/>
    </row>
    <row r="7876" spans="1:16" ht="72" customHeight="1" x14ac:dyDescent="0.25">
      <c r="A7876" s="1535" t="s">
        <v>2845</v>
      </c>
      <c r="B7876" s="1535" t="s">
        <v>5</v>
      </c>
      <c r="C7876" s="1535" t="s">
        <v>2844</v>
      </c>
      <c r="D7876" s="1535" t="s">
        <v>2843</v>
      </c>
      <c r="E7876" s="1536" t="s">
        <v>2842</v>
      </c>
      <c r="F7876" s="1537" t="s">
        <v>2841</v>
      </c>
      <c r="G7876" s="1540" t="s">
        <v>2840</v>
      </c>
      <c r="H7876" s="1535" t="s">
        <v>2839</v>
      </c>
      <c r="I7876" s="1535" t="s">
        <v>2838</v>
      </c>
      <c r="J7876" s="1535" t="s">
        <v>2837</v>
      </c>
      <c r="K7876" s="1538" t="s">
        <v>2836</v>
      </c>
      <c r="L7876" s="1538" t="s">
        <v>2835</v>
      </c>
      <c r="M7876" s="1539" t="s">
        <v>2834</v>
      </c>
      <c r="N7876" s="1538" t="s">
        <v>2836</v>
      </c>
      <c r="O7876" s="1538" t="s">
        <v>2835</v>
      </c>
      <c r="P7876" s="1539" t="s">
        <v>2834</v>
      </c>
    </row>
    <row r="7877" spans="1:16" ht="33.75" x14ac:dyDescent="0.25">
      <c r="A7877" s="867" t="s">
        <v>7760</v>
      </c>
      <c r="B7877" s="867" t="s">
        <v>3626</v>
      </c>
      <c r="C7877" s="867" t="s">
        <v>3031</v>
      </c>
      <c r="D7877" s="868" t="s">
        <v>9152</v>
      </c>
      <c r="E7877" s="870">
        <v>4200</v>
      </c>
      <c r="F7877" s="869" t="s">
        <v>12129</v>
      </c>
      <c r="G7877" s="868" t="s">
        <v>12128</v>
      </c>
      <c r="H7877" s="867" t="s">
        <v>7796</v>
      </c>
      <c r="I7877" s="867" t="s">
        <v>7822</v>
      </c>
      <c r="J7877" s="867" t="s">
        <v>7821</v>
      </c>
      <c r="K7877" s="866">
        <v>2</v>
      </c>
      <c r="L7877" s="866">
        <v>5</v>
      </c>
      <c r="M7877" s="865">
        <v>22387.142357884826</v>
      </c>
      <c r="N7877" s="866">
        <v>0</v>
      </c>
      <c r="O7877" s="866">
        <v>0</v>
      </c>
      <c r="P7877" s="865">
        <v>0</v>
      </c>
    </row>
    <row r="7878" spans="1:16" ht="33.75" x14ac:dyDescent="0.25">
      <c r="A7878" s="867" t="s">
        <v>7760</v>
      </c>
      <c r="B7878" s="867" t="s">
        <v>3626</v>
      </c>
      <c r="C7878" s="867" t="s">
        <v>3031</v>
      </c>
      <c r="D7878" s="868" t="s">
        <v>9152</v>
      </c>
      <c r="E7878" s="870">
        <v>4200</v>
      </c>
      <c r="F7878" s="869" t="s">
        <v>12127</v>
      </c>
      <c r="G7878" s="868" t="s">
        <v>12126</v>
      </c>
      <c r="H7878" s="867" t="s">
        <v>7756</v>
      </c>
      <c r="I7878" s="867" t="s">
        <v>2676</v>
      </c>
      <c r="J7878" s="867" t="s">
        <v>7881</v>
      </c>
      <c r="K7878" s="866">
        <v>2</v>
      </c>
      <c r="L7878" s="866">
        <v>12</v>
      </c>
      <c r="M7878" s="865">
        <v>53729.141658923581</v>
      </c>
      <c r="N7878" s="866">
        <v>2</v>
      </c>
      <c r="O7878" s="866">
        <v>6</v>
      </c>
      <c r="P7878" s="865">
        <v>26082.9</v>
      </c>
    </row>
    <row r="7879" spans="1:16" ht="33.75" x14ac:dyDescent="0.25">
      <c r="A7879" s="867" t="s">
        <v>7760</v>
      </c>
      <c r="B7879" s="867" t="s">
        <v>3626</v>
      </c>
      <c r="C7879" s="867" t="s">
        <v>3031</v>
      </c>
      <c r="D7879" s="868" t="s">
        <v>8361</v>
      </c>
      <c r="E7879" s="870">
        <v>5500</v>
      </c>
      <c r="F7879" s="869" t="s">
        <v>12125</v>
      </c>
      <c r="G7879" s="868" t="s">
        <v>12124</v>
      </c>
      <c r="H7879" s="867" t="s">
        <v>7756</v>
      </c>
      <c r="I7879" s="867" t="s">
        <v>4333</v>
      </c>
      <c r="J7879" s="867" t="s">
        <v>7800</v>
      </c>
      <c r="K7879" s="866">
        <v>4</v>
      </c>
      <c r="L7879" s="866">
        <v>12</v>
      </c>
      <c r="M7879" s="865">
        <v>53729.141658923581</v>
      </c>
      <c r="N7879" s="866">
        <v>1</v>
      </c>
      <c r="O7879" s="866">
        <v>6</v>
      </c>
      <c r="P7879" s="865">
        <v>33882.9</v>
      </c>
    </row>
    <row r="7880" spans="1:16" ht="33.75" x14ac:dyDescent="0.25">
      <c r="A7880" s="867" t="s">
        <v>7760</v>
      </c>
      <c r="B7880" s="867" t="s">
        <v>3626</v>
      </c>
      <c r="C7880" s="867" t="s">
        <v>3031</v>
      </c>
      <c r="D7880" s="868" t="s">
        <v>8361</v>
      </c>
      <c r="E7880" s="870">
        <v>5500</v>
      </c>
      <c r="F7880" s="869" t="s">
        <v>12123</v>
      </c>
      <c r="G7880" s="868" t="s">
        <v>12122</v>
      </c>
      <c r="H7880" s="867" t="s">
        <v>7756</v>
      </c>
      <c r="I7880" s="867" t="s">
        <v>2725</v>
      </c>
      <c r="J7880" s="867" t="s">
        <v>7777</v>
      </c>
      <c r="K7880" s="866">
        <v>4</v>
      </c>
      <c r="L7880" s="866">
        <v>12</v>
      </c>
      <c r="M7880" s="865">
        <v>53729.141658923581</v>
      </c>
      <c r="N7880" s="866">
        <v>1</v>
      </c>
      <c r="O7880" s="866">
        <v>6</v>
      </c>
      <c r="P7880" s="865">
        <v>33882.9</v>
      </c>
    </row>
    <row r="7881" spans="1:16" ht="33.75" x14ac:dyDescent="0.25">
      <c r="A7881" s="867" t="s">
        <v>7760</v>
      </c>
      <c r="B7881" s="867" t="s">
        <v>3626</v>
      </c>
      <c r="C7881" s="867" t="s">
        <v>3031</v>
      </c>
      <c r="D7881" s="868" t="s">
        <v>8361</v>
      </c>
      <c r="E7881" s="870">
        <v>5500</v>
      </c>
      <c r="F7881" s="869" t="s">
        <v>12121</v>
      </c>
      <c r="G7881" s="868" t="s">
        <v>12120</v>
      </c>
      <c r="H7881" s="867" t="s">
        <v>7817</v>
      </c>
      <c r="I7881" s="867" t="s">
        <v>11326</v>
      </c>
      <c r="J7881" s="867" t="s">
        <v>12119</v>
      </c>
      <c r="K7881" s="866">
        <v>4</v>
      </c>
      <c r="L7881" s="866">
        <v>12</v>
      </c>
      <c r="M7881" s="865">
        <v>53729.141658923581</v>
      </c>
      <c r="N7881" s="866">
        <v>1</v>
      </c>
      <c r="O7881" s="866">
        <v>6</v>
      </c>
      <c r="P7881" s="865">
        <v>33882.9</v>
      </c>
    </row>
    <row r="7882" spans="1:16" ht="33.75" x14ac:dyDescent="0.25">
      <c r="A7882" s="867" t="s">
        <v>7760</v>
      </c>
      <c r="B7882" s="867" t="s">
        <v>3626</v>
      </c>
      <c r="C7882" s="867" t="s">
        <v>3031</v>
      </c>
      <c r="D7882" s="868" t="s">
        <v>9201</v>
      </c>
      <c r="E7882" s="870">
        <v>5500</v>
      </c>
      <c r="F7882" s="869" t="s">
        <v>12118</v>
      </c>
      <c r="G7882" s="868" t="s">
        <v>12117</v>
      </c>
      <c r="H7882" s="867" t="s">
        <v>7796</v>
      </c>
      <c r="I7882" s="867" t="s">
        <v>3419</v>
      </c>
      <c r="J7882" s="867" t="s">
        <v>7900</v>
      </c>
      <c r="K7882" s="866">
        <v>2</v>
      </c>
      <c r="L7882" s="866">
        <v>12</v>
      </c>
      <c r="M7882" s="865">
        <v>70359.590267638021</v>
      </c>
      <c r="N7882" s="866">
        <v>1</v>
      </c>
      <c r="O7882" s="866">
        <v>6</v>
      </c>
      <c r="P7882" s="865">
        <v>33882.9</v>
      </c>
    </row>
    <row r="7883" spans="1:16" ht="33.75" x14ac:dyDescent="0.25">
      <c r="A7883" s="867" t="s">
        <v>7760</v>
      </c>
      <c r="B7883" s="867" t="s">
        <v>3626</v>
      </c>
      <c r="C7883" s="867" t="s">
        <v>3031</v>
      </c>
      <c r="D7883" s="868" t="s">
        <v>8361</v>
      </c>
      <c r="E7883" s="870">
        <v>5500</v>
      </c>
      <c r="F7883" s="869" t="s">
        <v>12116</v>
      </c>
      <c r="G7883" s="868" t="s">
        <v>12115</v>
      </c>
      <c r="H7883" s="867" t="s">
        <v>7756</v>
      </c>
      <c r="I7883" s="867" t="s">
        <v>8434</v>
      </c>
      <c r="J7883" s="867" t="s">
        <v>7792</v>
      </c>
      <c r="K7883" s="866">
        <v>3</v>
      </c>
      <c r="L7883" s="866">
        <v>12</v>
      </c>
      <c r="M7883" s="865">
        <v>53729.141658923581</v>
      </c>
      <c r="N7883" s="866">
        <v>1</v>
      </c>
      <c r="O7883" s="866">
        <v>6</v>
      </c>
      <c r="P7883" s="865">
        <v>33882.9</v>
      </c>
    </row>
    <row r="7884" spans="1:16" ht="33.75" x14ac:dyDescent="0.25">
      <c r="A7884" s="867" t="s">
        <v>7760</v>
      </c>
      <c r="B7884" s="867" t="s">
        <v>3626</v>
      </c>
      <c r="C7884" s="867" t="s">
        <v>3031</v>
      </c>
      <c r="D7884" s="868" t="s">
        <v>10614</v>
      </c>
      <c r="E7884" s="870">
        <v>5500</v>
      </c>
      <c r="F7884" s="869" t="s">
        <v>12114</v>
      </c>
      <c r="G7884" s="868" t="s">
        <v>12113</v>
      </c>
      <c r="H7884" s="867" t="s">
        <v>7756</v>
      </c>
      <c r="I7884" s="867" t="s">
        <v>2725</v>
      </c>
      <c r="J7884" s="867" t="s">
        <v>7836</v>
      </c>
      <c r="K7884" s="866">
        <v>2</v>
      </c>
      <c r="L7884" s="866">
        <v>5</v>
      </c>
      <c r="M7884" s="865">
        <v>29316.495944849175</v>
      </c>
      <c r="N7884" s="866">
        <v>0</v>
      </c>
      <c r="O7884" s="866">
        <v>0</v>
      </c>
      <c r="P7884" s="865">
        <v>0</v>
      </c>
    </row>
    <row r="7885" spans="1:16" ht="33.75" x14ac:dyDescent="0.25">
      <c r="A7885" s="867" t="s">
        <v>7760</v>
      </c>
      <c r="B7885" s="867" t="s">
        <v>3626</v>
      </c>
      <c r="C7885" s="867" t="s">
        <v>3031</v>
      </c>
      <c r="D7885" s="868" t="s">
        <v>12112</v>
      </c>
      <c r="E7885" s="870">
        <v>5500</v>
      </c>
      <c r="F7885" s="869" t="s">
        <v>12111</v>
      </c>
      <c r="G7885" s="868" t="s">
        <v>12110</v>
      </c>
      <c r="H7885" s="867" t="s">
        <v>7756</v>
      </c>
      <c r="I7885" s="867" t="s">
        <v>2883</v>
      </c>
      <c r="J7885" s="867" t="s">
        <v>7809</v>
      </c>
      <c r="K7885" s="866">
        <v>8</v>
      </c>
      <c r="L7885" s="866">
        <v>12</v>
      </c>
      <c r="M7885" s="865">
        <v>70359.590267638021</v>
      </c>
      <c r="N7885" s="866">
        <v>3</v>
      </c>
      <c r="O7885" s="866">
        <v>6</v>
      </c>
      <c r="P7885" s="865">
        <v>33882.9</v>
      </c>
    </row>
    <row r="7886" spans="1:16" ht="33.75" x14ac:dyDescent="0.25">
      <c r="A7886" s="867" t="s">
        <v>7760</v>
      </c>
      <c r="B7886" s="867" t="s">
        <v>3626</v>
      </c>
      <c r="C7886" s="867" t="s">
        <v>3031</v>
      </c>
      <c r="D7886" s="868" t="s">
        <v>10527</v>
      </c>
      <c r="E7886" s="870">
        <v>10000</v>
      </c>
      <c r="F7886" s="869" t="s">
        <v>12109</v>
      </c>
      <c r="G7886" s="868" t="s">
        <v>12108</v>
      </c>
      <c r="H7886" s="867" t="s">
        <v>7756</v>
      </c>
      <c r="I7886" s="867" t="s">
        <v>3419</v>
      </c>
      <c r="J7886" s="867" t="s">
        <v>8732</v>
      </c>
      <c r="K7886" s="866">
        <v>6</v>
      </c>
      <c r="L7886" s="866">
        <v>12</v>
      </c>
      <c r="M7886" s="865">
        <v>95944.89581950639</v>
      </c>
      <c r="N7886" s="866">
        <v>1</v>
      </c>
      <c r="O7886" s="866">
        <v>6</v>
      </c>
      <c r="P7886" s="865">
        <v>60882.9</v>
      </c>
    </row>
    <row r="7887" spans="1:16" ht="45" x14ac:dyDescent="0.25">
      <c r="A7887" s="867" t="s">
        <v>7760</v>
      </c>
      <c r="B7887" s="867" t="s">
        <v>3626</v>
      </c>
      <c r="C7887" s="867" t="s">
        <v>3031</v>
      </c>
      <c r="D7887" s="868" t="s">
        <v>10584</v>
      </c>
      <c r="E7887" s="870">
        <v>14500</v>
      </c>
      <c r="F7887" s="869" t="s">
        <v>12107</v>
      </c>
      <c r="G7887" s="868" t="s">
        <v>12106</v>
      </c>
      <c r="H7887" s="867" t="s">
        <v>7817</v>
      </c>
      <c r="I7887" s="867" t="s">
        <v>11170</v>
      </c>
      <c r="J7887" s="867" t="s">
        <v>9178</v>
      </c>
      <c r="K7887" s="866">
        <v>9</v>
      </c>
      <c r="L7887" s="866">
        <v>12</v>
      </c>
      <c r="M7887" s="865">
        <v>121530.20137137476</v>
      </c>
      <c r="N7887" s="866">
        <v>1</v>
      </c>
      <c r="O7887" s="866">
        <v>6</v>
      </c>
      <c r="P7887" s="865">
        <v>87882.9</v>
      </c>
    </row>
    <row r="7888" spans="1:16" ht="33.75" x14ac:dyDescent="0.25">
      <c r="A7888" s="867" t="s">
        <v>7760</v>
      </c>
      <c r="B7888" s="867" t="s">
        <v>3626</v>
      </c>
      <c r="C7888" s="867" t="s">
        <v>3031</v>
      </c>
      <c r="D7888" s="868" t="s">
        <v>11142</v>
      </c>
      <c r="E7888" s="870">
        <v>2200</v>
      </c>
      <c r="F7888" s="869" t="s">
        <v>12105</v>
      </c>
      <c r="G7888" s="868" t="s">
        <v>12104</v>
      </c>
      <c r="H7888" s="867"/>
      <c r="I7888" s="867"/>
      <c r="J7888" s="867"/>
      <c r="K7888" s="866">
        <v>2</v>
      </c>
      <c r="L7888" s="866">
        <v>9</v>
      </c>
      <c r="M7888" s="865">
        <v>21107.877080291408</v>
      </c>
      <c r="N7888" s="866">
        <v>0</v>
      </c>
      <c r="O7888" s="866">
        <v>0</v>
      </c>
      <c r="P7888" s="865">
        <v>0</v>
      </c>
    </row>
    <row r="7889" spans="1:16" ht="33.75" x14ac:dyDescent="0.25">
      <c r="A7889" s="867" t="s">
        <v>7760</v>
      </c>
      <c r="B7889" s="867" t="s">
        <v>3626</v>
      </c>
      <c r="C7889" s="867" t="s">
        <v>3031</v>
      </c>
      <c r="D7889" s="868" t="s">
        <v>8416</v>
      </c>
      <c r="E7889" s="870">
        <v>5000</v>
      </c>
      <c r="F7889" s="869" t="s">
        <v>12103</v>
      </c>
      <c r="G7889" s="868" t="s">
        <v>12102</v>
      </c>
      <c r="H7889" s="867" t="s">
        <v>2751</v>
      </c>
      <c r="I7889" s="867" t="s">
        <v>2741</v>
      </c>
      <c r="J7889" s="867" t="s">
        <v>12101</v>
      </c>
      <c r="K7889" s="866">
        <v>2</v>
      </c>
      <c r="L7889" s="866">
        <v>8</v>
      </c>
      <c r="M7889" s="865">
        <v>42642.175919780617</v>
      </c>
      <c r="N7889" s="866">
        <v>1</v>
      </c>
      <c r="O7889" s="866">
        <v>6</v>
      </c>
      <c r="P7889" s="865">
        <v>30882.9</v>
      </c>
    </row>
    <row r="7890" spans="1:16" ht="33.75" x14ac:dyDescent="0.25">
      <c r="A7890" s="867" t="s">
        <v>7760</v>
      </c>
      <c r="B7890" s="867" t="s">
        <v>3626</v>
      </c>
      <c r="C7890" s="867" t="s">
        <v>3031</v>
      </c>
      <c r="D7890" s="868" t="s">
        <v>8416</v>
      </c>
      <c r="E7890" s="870">
        <v>5000</v>
      </c>
      <c r="F7890" s="869" t="s">
        <v>12100</v>
      </c>
      <c r="G7890" s="868" t="s">
        <v>12099</v>
      </c>
      <c r="H7890" s="867" t="s">
        <v>2751</v>
      </c>
      <c r="I7890" s="867" t="s">
        <v>2741</v>
      </c>
      <c r="J7890" s="867" t="s">
        <v>12098</v>
      </c>
      <c r="K7890" s="866">
        <v>4</v>
      </c>
      <c r="L7890" s="866">
        <v>12</v>
      </c>
      <c r="M7890" s="865">
        <v>28143.836107055209</v>
      </c>
      <c r="N7890" s="866">
        <v>1</v>
      </c>
      <c r="O7890" s="866">
        <v>6</v>
      </c>
      <c r="P7890" s="865">
        <v>30882.9</v>
      </c>
    </row>
    <row r="7891" spans="1:16" ht="33.75" x14ac:dyDescent="0.25">
      <c r="A7891" s="867" t="s">
        <v>7760</v>
      </c>
      <c r="B7891" s="867" t="s">
        <v>3626</v>
      </c>
      <c r="C7891" s="867" t="s">
        <v>3031</v>
      </c>
      <c r="D7891" s="868" t="s">
        <v>8416</v>
      </c>
      <c r="E7891" s="870">
        <v>5000</v>
      </c>
      <c r="F7891" s="869" t="s">
        <v>12097</v>
      </c>
      <c r="G7891" s="868" t="s">
        <v>12096</v>
      </c>
      <c r="H7891" s="867" t="s">
        <v>2751</v>
      </c>
      <c r="I7891" s="867" t="s">
        <v>2741</v>
      </c>
      <c r="J7891" s="867" t="s">
        <v>7855</v>
      </c>
      <c r="K7891" s="866">
        <v>4</v>
      </c>
      <c r="L7891" s="866">
        <v>12</v>
      </c>
      <c r="M7891" s="865">
        <v>53729.141658923581</v>
      </c>
      <c r="N7891" s="866">
        <v>1</v>
      </c>
      <c r="O7891" s="866">
        <v>6</v>
      </c>
      <c r="P7891" s="865">
        <v>30882.9</v>
      </c>
    </row>
    <row r="7892" spans="1:16" ht="33.75" x14ac:dyDescent="0.25">
      <c r="A7892" s="867" t="s">
        <v>7760</v>
      </c>
      <c r="B7892" s="867" t="s">
        <v>3626</v>
      </c>
      <c r="C7892" s="867" t="s">
        <v>3031</v>
      </c>
      <c r="D7892" s="868" t="s">
        <v>7878</v>
      </c>
      <c r="E7892" s="870">
        <v>4200</v>
      </c>
      <c r="F7892" s="869" t="s">
        <v>12095</v>
      </c>
      <c r="G7892" s="868" t="s">
        <v>12094</v>
      </c>
      <c r="H7892" s="867" t="s">
        <v>7796</v>
      </c>
      <c r="I7892" s="867" t="s">
        <v>2737</v>
      </c>
      <c r="J7892" s="867" t="s">
        <v>10624</v>
      </c>
      <c r="K7892" s="866">
        <v>3</v>
      </c>
      <c r="L7892" s="866">
        <v>12</v>
      </c>
      <c r="M7892" s="865">
        <v>53729.141658923581</v>
      </c>
      <c r="N7892" s="866">
        <v>1</v>
      </c>
      <c r="O7892" s="866">
        <v>6</v>
      </c>
      <c r="P7892" s="865">
        <v>26082.9</v>
      </c>
    </row>
    <row r="7893" spans="1:16" ht="33.75" x14ac:dyDescent="0.25">
      <c r="A7893" s="867" t="s">
        <v>7760</v>
      </c>
      <c r="B7893" s="867" t="s">
        <v>3626</v>
      </c>
      <c r="C7893" s="867" t="s">
        <v>3031</v>
      </c>
      <c r="D7893" s="868" t="s">
        <v>8406</v>
      </c>
      <c r="E7893" s="870">
        <v>3500</v>
      </c>
      <c r="F7893" s="869" t="s">
        <v>12093</v>
      </c>
      <c r="G7893" s="868" t="s">
        <v>12092</v>
      </c>
      <c r="H7893" s="867" t="s">
        <v>2751</v>
      </c>
      <c r="I7893" s="867" t="s">
        <v>2741</v>
      </c>
      <c r="J7893" s="867" t="s">
        <v>12091</v>
      </c>
      <c r="K7893" s="866">
        <v>4</v>
      </c>
      <c r="L7893" s="866">
        <v>12</v>
      </c>
      <c r="M7893" s="865">
        <v>28143.836107055209</v>
      </c>
      <c r="N7893" s="866">
        <v>1</v>
      </c>
      <c r="O7893" s="866">
        <v>6</v>
      </c>
      <c r="P7893" s="865">
        <v>21882.9</v>
      </c>
    </row>
    <row r="7894" spans="1:16" ht="33.75" x14ac:dyDescent="0.25">
      <c r="A7894" s="867" t="s">
        <v>7760</v>
      </c>
      <c r="B7894" s="867" t="s">
        <v>3626</v>
      </c>
      <c r="C7894" s="867" t="s">
        <v>3031</v>
      </c>
      <c r="D7894" s="868" t="s">
        <v>8416</v>
      </c>
      <c r="E7894" s="870">
        <v>5000</v>
      </c>
      <c r="F7894" s="869" t="s">
        <v>12090</v>
      </c>
      <c r="G7894" s="868" t="s">
        <v>12089</v>
      </c>
      <c r="H7894" s="867" t="s">
        <v>7796</v>
      </c>
      <c r="I7894" s="867" t="s">
        <v>8832</v>
      </c>
      <c r="J7894" s="867" t="s">
        <v>9500</v>
      </c>
      <c r="K7894" s="866">
        <v>1</v>
      </c>
      <c r="L7894" s="866">
        <v>2</v>
      </c>
      <c r="M7894" s="865">
        <v>10660.543979945154</v>
      </c>
      <c r="N7894" s="866">
        <v>1</v>
      </c>
      <c r="O7894" s="866">
        <v>6</v>
      </c>
      <c r="P7894" s="865">
        <v>30882.9</v>
      </c>
    </row>
    <row r="7895" spans="1:16" ht="33.75" x14ac:dyDescent="0.25">
      <c r="A7895" s="867" t="s">
        <v>7760</v>
      </c>
      <c r="B7895" s="867" t="s">
        <v>3626</v>
      </c>
      <c r="C7895" s="867" t="s">
        <v>3031</v>
      </c>
      <c r="D7895" s="868" t="s">
        <v>8406</v>
      </c>
      <c r="E7895" s="870">
        <v>3500</v>
      </c>
      <c r="F7895" s="869" t="s">
        <v>12088</v>
      </c>
      <c r="G7895" s="868" t="s">
        <v>12087</v>
      </c>
      <c r="H7895" s="867" t="s">
        <v>2751</v>
      </c>
      <c r="I7895" s="867" t="s">
        <v>2741</v>
      </c>
      <c r="J7895" s="867" t="s">
        <v>12086</v>
      </c>
      <c r="K7895" s="866">
        <v>5</v>
      </c>
      <c r="L7895" s="866">
        <v>12</v>
      </c>
      <c r="M7895" s="865">
        <v>28143.836107055209</v>
      </c>
      <c r="N7895" s="866">
        <v>1</v>
      </c>
      <c r="O7895" s="866">
        <v>6</v>
      </c>
      <c r="P7895" s="865">
        <v>21882.9</v>
      </c>
    </row>
    <row r="7896" spans="1:16" ht="33.75" x14ac:dyDescent="0.25">
      <c r="A7896" s="867" t="s">
        <v>7760</v>
      </c>
      <c r="B7896" s="867" t="s">
        <v>3626</v>
      </c>
      <c r="C7896" s="867" t="s">
        <v>3031</v>
      </c>
      <c r="D7896" s="868" t="s">
        <v>8512</v>
      </c>
      <c r="E7896" s="870">
        <v>7500</v>
      </c>
      <c r="F7896" s="869" t="s">
        <v>12085</v>
      </c>
      <c r="G7896" s="868" t="s">
        <v>12084</v>
      </c>
      <c r="H7896" s="867" t="s">
        <v>7796</v>
      </c>
      <c r="I7896" s="867" t="s">
        <v>2725</v>
      </c>
      <c r="J7896" s="867" t="s">
        <v>7773</v>
      </c>
      <c r="K7896" s="866">
        <v>6</v>
      </c>
      <c r="L7896" s="866">
        <v>12</v>
      </c>
      <c r="M7896" s="865">
        <v>70359.590267638021</v>
      </c>
      <c r="N7896" s="866">
        <v>2</v>
      </c>
      <c r="O7896" s="866">
        <v>6</v>
      </c>
      <c r="P7896" s="865">
        <v>45882.9</v>
      </c>
    </row>
    <row r="7897" spans="1:16" ht="45" x14ac:dyDescent="0.25">
      <c r="A7897" s="867" t="s">
        <v>7760</v>
      </c>
      <c r="B7897" s="867" t="s">
        <v>3626</v>
      </c>
      <c r="C7897" s="867" t="s">
        <v>3031</v>
      </c>
      <c r="D7897" s="868" t="s">
        <v>8437</v>
      </c>
      <c r="E7897" s="870">
        <v>10000</v>
      </c>
      <c r="F7897" s="869" t="s">
        <v>12083</v>
      </c>
      <c r="G7897" s="868" t="s">
        <v>12082</v>
      </c>
      <c r="H7897" s="867" t="s">
        <v>7817</v>
      </c>
      <c r="I7897" s="867" t="s">
        <v>12081</v>
      </c>
      <c r="J7897" s="867" t="s">
        <v>10297</v>
      </c>
      <c r="K7897" s="866">
        <v>6</v>
      </c>
      <c r="L7897" s="866">
        <v>12</v>
      </c>
      <c r="M7897" s="865">
        <v>95944.89581950639</v>
      </c>
      <c r="N7897" s="866">
        <v>2</v>
      </c>
      <c r="O7897" s="866">
        <v>6</v>
      </c>
      <c r="P7897" s="865">
        <v>60882.9</v>
      </c>
    </row>
    <row r="7898" spans="1:16" ht="33.75" x14ac:dyDescent="0.25">
      <c r="A7898" s="867" t="s">
        <v>7760</v>
      </c>
      <c r="B7898" s="867" t="s">
        <v>3626</v>
      </c>
      <c r="C7898" s="867" t="s">
        <v>3031</v>
      </c>
      <c r="D7898" s="868" t="s">
        <v>8391</v>
      </c>
      <c r="E7898" s="870">
        <v>7500</v>
      </c>
      <c r="F7898" s="869" t="s">
        <v>12080</v>
      </c>
      <c r="G7898" s="868" t="s">
        <v>12079</v>
      </c>
      <c r="H7898" s="867" t="s">
        <v>7756</v>
      </c>
      <c r="I7898" s="867" t="s">
        <v>2737</v>
      </c>
      <c r="J7898" s="867" t="s">
        <v>12078</v>
      </c>
      <c r="K7898" s="866">
        <v>7</v>
      </c>
      <c r="L7898" s="866">
        <v>12</v>
      </c>
      <c r="M7898" s="865">
        <v>70359.590267638021</v>
      </c>
      <c r="N7898" s="866">
        <v>1</v>
      </c>
      <c r="O7898" s="866">
        <v>6</v>
      </c>
      <c r="P7898" s="865">
        <v>45882.9</v>
      </c>
    </row>
    <row r="7899" spans="1:16" ht="33.75" x14ac:dyDescent="0.25">
      <c r="A7899" s="867" t="s">
        <v>7760</v>
      </c>
      <c r="B7899" s="867" t="s">
        <v>3626</v>
      </c>
      <c r="C7899" s="867" t="s">
        <v>3031</v>
      </c>
      <c r="D7899" s="868" t="s">
        <v>12067</v>
      </c>
      <c r="E7899" s="870">
        <v>4200</v>
      </c>
      <c r="F7899" s="869" t="s">
        <v>12077</v>
      </c>
      <c r="G7899" s="868" t="s">
        <v>12076</v>
      </c>
      <c r="H7899" s="867" t="s">
        <v>7796</v>
      </c>
      <c r="I7899" s="867" t="s">
        <v>12075</v>
      </c>
      <c r="J7899" s="867" t="s">
        <v>12074</v>
      </c>
      <c r="K7899" s="866">
        <v>3</v>
      </c>
      <c r="L7899" s="866">
        <v>12</v>
      </c>
      <c r="M7899" s="865">
        <v>53729.141658923581</v>
      </c>
      <c r="N7899" s="866">
        <v>1</v>
      </c>
      <c r="O7899" s="866">
        <v>6</v>
      </c>
      <c r="P7899" s="865">
        <v>26082.9</v>
      </c>
    </row>
    <row r="7900" spans="1:16" ht="33.75" x14ac:dyDescent="0.25">
      <c r="A7900" s="867" t="s">
        <v>7760</v>
      </c>
      <c r="B7900" s="867" t="s">
        <v>3626</v>
      </c>
      <c r="C7900" s="867" t="s">
        <v>3031</v>
      </c>
      <c r="D7900" s="868" t="s">
        <v>8425</v>
      </c>
      <c r="E7900" s="870">
        <v>7500</v>
      </c>
      <c r="F7900" s="869" t="s">
        <v>12073</v>
      </c>
      <c r="G7900" s="868" t="s">
        <v>12072</v>
      </c>
      <c r="H7900" s="867" t="s">
        <v>7756</v>
      </c>
      <c r="I7900" s="867" t="s">
        <v>4071</v>
      </c>
      <c r="J7900" s="867" t="s">
        <v>7773</v>
      </c>
      <c r="K7900" s="866">
        <v>2</v>
      </c>
      <c r="L7900" s="866">
        <v>12</v>
      </c>
      <c r="M7900" s="865">
        <v>95944.89581950639</v>
      </c>
      <c r="N7900" s="866">
        <v>1</v>
      </c>
      <c r="O7900" s="866">
        <v>6</v>
      </c>
      <c r="P7900" s="865">
        <v>45882.9</v>
      </c>
    </row>
    <row r="7901" spans="1:16" ht="33.75" x14ac:dyDescent="0.25">
      <c r="A7901" s="867" t="s">
        <v>7760</v>
      </c>
      <c r="B7901" s="867" t="s">
        <v>3626</v>
      </c>
      <c r="C7901" s="867" t="s">
        <v>3031</v>
      </c>
      <c r="D7901" s="868" t="s">
        <v>12067</v>
      </c>
      <c r="E7901" s="870">
        <v>4200</v>
      </c>
      <c r="F7901" s="869" t="s">
        <v>12071</v>
      </c>
      <c r="G7901" s="868" t="s">
        <v>12070</v>
      </c>
      <c r="H7901" s="867" t="s">
        <v>7756</v>
      </c>
      <c r="I7901" s="867" t="s">
        <v>8393</v>
      </c>
      <c r="J7901" s="867" t="s">
        <v>8392</v>
      </c>
      <c r="K7901" s="866">
        <v>5</v>
      </c>
      <c r="L7901" s="866">
        <v>12</v>
      </c>
      <c r="M7901" s="865">
        <v>53729.141658923581</v>
      </c>
      <c r="N7901" s="866">
        <v>2</v>
      </c>
      <c r="O7901" s="866">
        <v>6</v>
      </c>
      <c r="P7901" s="865">
        <v>26082.9</v>
      </c>
    </row>
    <row r="7902" spans="1:16" ht="33.75" x14ac:dyDescent="0.25">
      <c r="A7902" s="867" t="s">
        <v>7760</v>
      </c>
      <c r="B7902" s="867" t="s">
        <v>3626</v>
      </c>
      <c r="C7902" s="867" t="s">
        <v>3031</v>
      </c>
      <c r="D7902" s="868" t="s">
        <v>11597</v>
      </c>
      <c r="E7902" s="870">
        <v>7500</v>
      </c>
      <c r="F7902" s="869" t="s">
        <v>12069</v>
      </c>
      <c r="G7902" s="868" t="s">
        <v>12068</v>
      </c>
      <c r="H7902" s="867" t="s">
        <v>7756</v>
      </c>
      <c r="I7902" s="867" t="s">
        <v>2725</v>
      </c>
      <c r="J7902" s="867" t="s">
        <v>7777</v>
      </c>
      <c r="K7902" s="866">
        <v>2</v>
      </c>
      <c r="L7902" s="866">
        <v>12</v>
      </c>
      <c r="M7902" s="865">
        <v>95944.89581950639</v>
      </c>
      <c r="N7902" s="866">
        <v>1</v>
      </c>
      <c r="O7902" s="866">
        <v>6</v>
      </c>
      <c r="P7902" s="865">
        <v>45882.9</v>
      </c>
    </row>
    <row r="7903" spans="1:16" ht="33.75" x14ac:dyDescent="0.25">
      <c r="A7903" s="867" t="s">
        <v>7760</v>
      </c>
      <c r="B7903" s="867" t="s">
        <v>3626</v>
      </c>
      <c r="C7903" s="867" t="s">
        <v>3031</v>
      </c>
      <c r="D7903" s="868" t="s">
        <v>12067</v>
      </c>
      <c r="E7903" s="870">
        <v>4200</v>
      </c>
      <c r="F7903" s="869" t="s">
        <v>12066</v>
      </c>
      <c r="G7903" s="868" t="s">
        <v>12065</v>
      </c>
      <c r="H7903" s="867" t="s">
        <v>7796</v>
      </c>
      <c r="I7903" s="867" t="s">
        <v>8393</v>
      </c>
      <c r="J7903" s="867" t="s">
        <v>7805</v>
      </c>
      <c r="K7903" s="866">
        <v>4</v>
      </c>
      <c r="L7903" s="866">
        <v>12</v>
      </c>
      <c r="M7903" s="865">
        <v>53729.141658923581</v>
      </c>
      <c r="N7903" s="866">
        <v>2</v>
      </c>
      <c r="O7903" s="866">
        <v>6</v>
      </c>
      <c r="P7903" s="865">
        <v>26082.9</v>
      </c>
    </row>
    <row r="7904" spans="1:16" ht="33.75" x14ac:dyDescent="0.25">
      <c r="A7904" s="867" t="s">
        <v>7760</v>
      </c>
      <c r="B7904" s="867" t="s">
        <v>3626</v>
      </c>
      <c r="C7904" s="867" t="s">
        <v>3031</v>
      </c>
      <c r="D7904" s="868" t="s">
        <v>12064</v>
      </c>
      <c r="E7904" s="870">
        <v>10500</v>
      </c>
      <c r="F7904" s="869" t="s">
        <v>12063</v>
      </c>
      <c r="G7904" s="868" t="s">
        <v>12062</v>
      </c>
      <c r="H7904" s="867" t="s">
        <v>7756</v>
      </c>
      <c r="I7904" s="867" t="s">
        <v>2879</v>
      </c>
      <c r="J7904" s="867" t="s">
        <v>10052</v>
      </c>
      <c r="K7904" s="866">
        <v>2</v>
      </c>
      <c r="L7904" s="866">
        <v>4</v>
      </c>
      <c r="M7904" s="865">
        <v>44774.284715769652</v>
      </c>
      <c r="N7904" s="866">
        <v>2</v>
      </c>
      <c r="O7904" s="866">
        <v>6</v>
      </c>
      <c r="P7904" s="865">
        <v>63882.9</v>
      </c>
    </row>
    <row r="7905" spans="1:16" ht="33.75" x14ac:dyDescent="0.25">
      <c r="A7905" s="867" t="s">
        <v>7760</v>
      </c>
      <c r="B7905" s="867" t="s">
        <v>3626</v>
      </c>
      <c r="C7905" s="867" t="s">
        <v>3031</v>
      </c>
      <c r="D7905" s="868" t="s">
        <v>8227</v>
      </c>
      <c r="E7905" s="870">
        <v>8500</v>
      </c>
      <c r="F7905" s="869" t="s">
        <v>12061</v>
      </c>
      <c r="G7905" s="868" t="s">
        <v>12060</v>
      </c>
      <c r="H7905" s="867" t="s">
        <v>7756</v>
      </c>
      <c r="I7905" s="867" t="s">
        <v>2685</v>
      </c>
      <c r="J7905" s="867" t="s">
        <v>8358</v>
      </c>
      <c r="K7905" s="866">
        <v>8</v>
      </c>
      <c r="L7905" s="866">
        <v>12</v>
      </c>
      <c r="M7905" s="865">
        <v>95944.89581950639</v>
      </c>
      <c r="N7905" s="866">
        <v>2</v>
      </c>
      <c r="O7905" s="866">
        <v>6</v>
      </c>
      <c r="P7905" s="865">
        <v>51882.9</v>
      </c>
    </row>
    <row r="7906" spans="1:16" ht="33.75" x14ac:dyDescent="0.25">
      <c r="A7906" s="867" t="s">
        <v>7760</v>
      </c>
      <c r="B7906" s="867" t="s">
        <v>3626</v>
      </c>
      <c r="C7906" s="867" t="s">
        <v>3031</v>
      </c>
      <c r="D7906" s="868" t="s">
        <v>7791</v>
      </c>
      <c r="E7906" s="870">
        <v>4200</v>
      </c>
      <c r="F7906" s="869" t="s">
        <v>12059</v>
      </c>
      <c r="G7906" s="868" t="s">
        <v>12058</v>
      </c>
      <c r="H7906" s="867" t="s">
        <v>7756</v>
      </c>
      <c r="I7906" s="867" t="s">
        <v>2892</v>
      </c>
      <c r="J7906" s="867" t="s">
        <v>7881</v>
      </c>
      <c r="K7906" s="866">
        <v>3</v>
      </c>
      <c r="L7906" s="866">
        <v>9</v>
      </c>
      <c r="M7906" s="865">
        <v>40296.856244192684</v>
      </c>
      <c r="N7906" s="866">
        <v>0</v>
      </c>
      <c r="O7906" s="866">
        <v>0</v>
      </c>
      <c r="P7906" s="865">
        <v>0</v>
      </c>
    </row>
    <row r="7907" spans="1:16" ht="33.75" x14ac:dyDescent="0.25">
      <c r="A7907" s="867" t="s">
        <v>7760</v>
      </c>
      <c r="B7907" s="867" t="s">
        <v>3626</v>
      </c>
      <c r="C7907" s="867" t="s">
        <v>3031</v>
      </c>
      <c r="D7907" s="868" t="s">
        <v>12057</v>
      </c>
      <c r="E7907" s="870">
        <v>2200</v>
      </c>
      <c r="F7907" s="869" t="s">
        <v>12056</v>
      </c>
      <c r="G7907" s="868" t="s">
        <v>12055</v>
      </c>
      <c r="H7907" s="867" t="s">
        <v>2751</v>
      </c>
      <c r="I7907" s="867" t="s">
        <v>2676</v>
      </c>
      <c r="J7907" s="867" t="s">
        <v>12008</v>
      </c>
      <c r="K7907" s="866">
        <v>2</v>
      </c>
      <c r="L7907" s="866">
        <v>12</v>
      </c>
      <c r="M7907" s="865">
        <v>28143.836107055209</v>
      </c>
      <c r="N7907" s="866">
        <v>2</v>
      </c>
      <c r="O7907" s="866">
        <v>6</v>
      </c>
      <c r="P7907" s="865">
        <v>14082.9</v>
      </c>
    </row>
    <row r="7908" spans="1:16" ht="33.75" x14ac:dyDescent="0.25">
      <c r="A7908" s="867" t="s">
        <v>7760</v>
      </c>
      <c r="B7908" s="867" t="s">
        <v>3626</v>
      </c>
      <c r="C7908" s="867" t="s">
        <v>3031</v>
      </c>
      <c r="D7908" s="868" t="s">
        <v>8480</v>
      </c>
      <c r="E7908" s="870">
        <v>2200</v>
      </c>
      <c r="F7908" s="869" t="s">
        <v>12054</v>
      </c>
      <c r="G7908" s="868" t="s">
        <v>12053</v>
      </c>
      <c r="H7908" s="867" t="s">
        <v>2751</v>
      </c>
      <c r="I7908" s="867" t="s">
        <v>2676</v>
      </c>
      <c r="J7908" s="867" t="s">
        <v>10570</v>
      </c>
      <c r="K7908" s="866">
        <v>3</v>
      </c>
      <c r="L7908" s="866">
        <v>12</v>
      </c>
      <c r="M7908" s="865">
        <v>28143.836107055209</v>
      </c>
      <c r="N7908" s="866">
        <v>3</v>
      </c>
      <c r="O7908" s="866">
        <v>6</v>
      </c>
      <c r="P7908" s="865">
        <v>14082.9</v>
      </c>
    </row>
    <row r="7909" spans="1:16" ht="33.75" x14ac:dyDescent="0.25">
      <c r="A7909" s="867" t="s">
        <v>7760</v>
      </c>
      <c r="B7909" s="867" t="s">
        <v>3626</v>
      </c>
      <c r="C7909" s="867" t="s">
        <v>3031</v>
      </c>
      <c r="D7909" s="868" t="s">
        <v>7907</v>
      </c>
      <c r="E7909" s="870">
        <v>2200</v>
      </c>
      <c r="F7909" s="869" t="s">
        <v>12052</v>
      </c>
      <c r="G7909" s="868" t="s">
        <v>12051</v>
      </c>
      <c r="H7909" s="867"/>
      <c r="I7909" s="867"/>
      <c r="J7909" s="867"/>
      <c r="K7909" s="866">
        <v>4</v>
      </c>
      <c r="L7909" s="866">
        <v>12</v>
      </c>
      <c r="M7909" s="865">
        <v>28143.836107055209</v>
      </c>
      <c r="N7909" s="866">
        <v>2</v>
      </c>
      <c r="O7909" s="866">
        <v>6</v>
      </c>
      <c r="P7909" s="865">
        <v>14082.9</v>
      </c>
    </row>
    <row r="7910" spans="1:16" ht="33.75" x14ac:dyDescent="0.25">
      <c r="A7910" s="867" t="s">
        <v>7760</v>
      </c>
      <c r="B7910" s="867" t="s">
        <v>3626</v>
      </c>
      <c r="C7910" s="867" t="s">
        <v>3031</v>
      </c>
      <c r="D7910" s="868" t="s">
        <v>7776</v>
      </c>
      <c r="E7910" s="870">
        <v>4200</v>
      </c>
      <c r="F7910" s="869" t="s">
        <v>12050</v>
      </c>
      <c r="G7910" s="868" t="s">
        <v>12049</v>
      </c>
      <c r="H7910" s="867" t="s">
        <v>7756</v>
      </c>
      <c r="I7910" s="867" t="s">
        <v>2676</v>
      </c>
      <c r="J7910" s="867" t="s">
        <v>7967</v>
      </c>
      <c r="K7910" s="866">
        <v>3</v>
      </c>
      <c r="L7910" s="866">
        <v>12</v>
      </c>
      <c r="M7910" s="865">
        <v>53729.141658923581</v>
      </c>
      <c r="N7910" s="866">
        <v>1</v>
      </c>
      <c r="O7910" s="866">
        <v>6</v>
      </c>
      <c r="P7910" s="865">
        <v>26082.9</v>
      </c>
    </row>
    <row r="7911" spans="1:16" ht="33.75" x14ac:dyDescent="0.25">
      <c r="A7911" s="867" t="s">
        <v>7760</v>
      </c>
      <c r="B7911" s="867" t="s">
        <v>3626</v>
      </c>
      <c r="C7911" s="867" t="s">
        <v>3031</v>
      </c>
      <c r="D7911" s="868" t="s">
        <v>9152</v>
      </c>
      <c r="E7911" s="870">
        <v>4200</v>
      </c>
      <c r="F7911" s="869" t="s">
        <v>12048</v>
      </c>
      <c r="G7911" s="868" t="s">
        <v>12047</v>
      </c>
      <c r="H7911" s="867" t="s">
        <v>7796</v>
      </c>
      <c r="I7911" s="867" t="s">
        <v>7801</v>
      </c>
      <c r="J7911" s="867" t="s">
        <v>7800</v>
      </c>
      <c r="K7911" s="866">
        <v>2</v>
      </c>
      <c r="L7911" s="866">
        <v>12</v>
      </c>
      <c r="M7911" s="865">
        <v>53729.141658923581</v>
      </c>
      <c r="N7911" s="866">
        <v>1</v>
      </c>
      <c r="O7911" s="866">
        <v>6</v>
      </c>
      <c r="P7911" s="865">
        <v>26082.9</v>
      </c>
    </row>
    <row r="7912" spans="1:16" ht="33.75" x14ac:dyDescent="0.25">
      <c r="A7912" s="867" t="s">
        <v>7760</v>
      </c>
      <c r="B7912" s="867" t="s">
        <v>3626</v>
      </c>
      <c r="C7912" s="867" t="s">
        <v>3031</v>
      </c>
      <c r="D7912" s="868" t="s">
        <v>7799</v>
      </c>
      <c r="E7912" s="870">
        <v>5500</v>
      </c>
      <c r="F7912" s="869" t="s">
        <v>12046</v>
      </c>
      <c r="G7912" s="868" t="s">
        <v>12045</v>
      </c>
      <c r="H7912" s="867" t="s">
        <v>7756</v>
      </c>
      <c r="I7912" s="867" t="s">
        <v>2676</v>
      </c>
      <c r="J7912" s="867" t="s">
        <v>8036</v>
      </c>
      <c r="K7912" s="866">
        <v>2</v>
      </c>
      <c r="L7912" s="866">
        <v>12</v>
      </c>
      <c r="M7912" s="865">
        <v>70359.590267638021</v>
      </c>
      <c r="N7912" s="866">
        <v>2</v>
      </c>
      <c r="O7912" s="866">
        <v>6</v>
      </c>
      <c r="P7912" s="865">
        <v>33882.9</v>
      </c>
    </row>
    <row r="7913" spans="1:16" ht="33.75" x14ac:dyDescent="0.25">
      <c r="A7913" s="867" t="s">
        <v>7760</v>
      </c>
      <c r="B7913" s="867" t="s">
        <v>3626</v>
      </c>
      <c r="C7913" s="867" t="s">
        <v>3031</v>
      </c>
      <c r="D7913" s="868" t="s">
        <v>7804</v>
      </c>
      <c r="E7913" s="870">
        <v>5500</v>
      </c>
      <c r="F7913" s="869" t="s">
        <v>12044</v>
      </c>
      <c r="G7913" s="868" t="s">
        <v>12043</v>
      </c>
      <c r="H7913" s="867" t="s">
        <v>7796</v>
      </c>
      <c r="I7913" s="867" t="s">
        <v>8333</v>
      </c>
      <c r="J7913" s="867" t="s">
        <v>7773</v>
      </c>
      <c r="K7913" s="866">
        <v>3</v>
      </c>
      <c r="L7913" s="866">
        <v>7</v>
      </c>
      <c r="M7913" s="865">
        <v>41043.094322788849</v>
      </c>
      <c r="N7913" s="866">
        <v>0</v>
      </c>
      <c r="O7913" s="866">
        <v>0</v>
      </c>
      <c r="P7913" s="865">
        <v>0</v>
      </c>
    </row>
    <row r="7914" spans="1:16" ht="33.75" x14ac:dyDescent="0.25">
      <c r="A7914" s="867" t="s">
        <v>7760</v>
      </c>
      <c r="B7914" s="867" t="s">
        <v>3626</v>
      </c>
      <c r="C7914" s="867" t="s">
        <v>3031</v>
      </c>
      <c r="D7914" s="868" t="s">
        <v>10483</v>
      </c>
      <c r="E7914" s="870">
        <v>4200</v>
      </c>
      <c r="F7914" s="869" t="s">
        <v>12042</v>
      </c>
      <c r="G7914" s="868" t="s">
        <v>12041</v>
      </c>
      <c r="H7914" s="867" t="s">
        <v>7756</v>
      </c>
      <c r="I7914" s="867" t="s">
        <v>2676</v>
      </c>
      <c r="J7914" s="867" t="s">
        <v>8036</v>
      </c>
      <c r="K7914" s="866">
        <v>2</v>
      </c>
      <c r="L7914" s="866">
        <v>12</v>
      </c>
      <c r="M7914" s="865">
        <v>53729.141658923581</v>
      </c>
      <c r="N7914" s="866">
        <v>1</v>
      </c>
      <c r="O7914" s="866">
        <v>6</v>
      </c>
      <c r="P7914" s="865">
        <v>26082.9</v>
      </c>
    </row>
    <row r="7915" spans="1:16" ht="33.75" x14ac:dyDescent="0.25">
      <c r="A7915" s="867" t="s">
        <v>7760</v>
      </c>
      <c r="B7915" s="867" t="s">
        <v>3626</v>
      </c>
      <c r="C7915" s="867" t="s">
        <v>3031</v>
      </c>
      <c r="D7915" s="868" t="s">
        <v>8949</v>
      </c>
      <c r="E7915" s="870">
        <v>4200</v>
      </c>
      <c r="F7915" s="869" t="s">
        <v>12040</v>
      </c>
      <c r="G7915" s="868" t="s">
        <v>12039</v>
      </c>
      <c r="H7915" s="867" t="s">
        <v>7756</v>
      </c>
      <c r="I7915" s="867" t="s">
        <v>2786</v>
      </c>
      <c r="J7915" s="867" t="s">
        <v>9178</v>
      </c>
      <c r="K7915" s="866">
        <v>4</v>
      </c>
      <c r="L7915" s="866">
        <v>12</v>
      </c>
      <c r="M7915" s="865">
        <v>53729.141658923581</v>
      </c>
      <c r="N7915" s="866">
        <v>2</v>
      </c>
      <c r="O7915" s="866">
        <v>4</v>
      </c>
      <c r="P7915" s="865">
        <v>17388.599999999999</v>
      </c>
    </row>
    <row r="7916" spans="1:16" ht="33.75" x14ac:dyDescent="0.25">
      <c r="A7916" s="867" t="s">
        <v>7760</v>
      </c>
      <c r="B7916" s="867" t="s">
        <v>3626</v>
      </c>
      <c r="C7916" s="867" t="s">
        <v>3031</v>
      </c>
      <c r="D7916" s="868" t="s">
        <v>10483</v>
      </c>
      <c r="E7916" s="870">
        <v>4200</v>
      </c>
      <c r="F7916" s="869" t="s">
        <v>12038</v>
      </c>
      <c r="G7916" s="868" t="s">
        <v>12037</v>
      </c>
      <c r="H7916" s="867" t="s">
        <v>7756</v>
      </c>
      <c r="I7916" s="867" t="s">
        <v>2892</v>
      </c>
      <c r="J7916" s="867" t="s">
        <v>7836</v>
      </c>
      <c r="K7916" s="866">
        <v>2</v>
      </c>
      <c r="L7916" s="866">
        <v>12</v>
      </c>
      <c r="M7916" s="865">
        <v>53729.141658923581</v>
      </c>
      <c r="N7916" s="866">
        <v>1</v>
      </c>
      <c r="O7916" s="866">
        <v>6</v>
      </c>
      <c r="P7916" s="865">
        <v>26082.9</v>
      </c>
    </row>
    <row r="7917" spans="1:16" x14ac:dyDescent="0.25">
      <c r="A7917" s="1772" t="s">
        <v>2848</v>
      </c>
      <c r="B7917" s="1772"/>
      <c r="C7917" s="1772"/>
      <c r="D7917" s="1772"/>
      <c r="E7917" s="1772"/>
      <c r="F7917" s="1772" t="s">
        <v>378</v>
      </c>
      <c r="G7917" s="1772"/>
      <c r="H7917" s="1772"/>
      <c r="I7917" s="1772"/>
      <c r="J7917" s="1772"/>
      <c r="K7917" s="1771" t="s">
        <v>2847</v>
      </c>
      <c r="L7917" s="1771"/>
      <c r="M7917" s="1771"/>
      <c r="N7917" s="1771" t="s">
        <v>2846</v>
      </c>
      <c r="O7917" s="1771"/>
      <c r="P7917" s="1771"/>
    </row>
    <row r="7918" spans="1:16" ht="76.5" customHeight="1" x14ac:dyDescent="0.25">
      <c r="A7918" s="1535" t="s">
        <v>2845</v>
      </c>
      <c r="B7918" s="1535" t="s">
        <v>5</v>
      </c>
      <c r="C7918" s="1535" t="s">
        <v>2844</v>
      </c>
      <c r="D7918" s="1535" t="s">
        <v>2843</v>
      </c>
      <c r="E7918" s="1536" t="s">
        <v>2842</v>
      </c>
      <c r="F7918" s="1537" t="s">
        <v>2841</v>
      </c>
      <c r="G7918" s="1540" t="s">
        <v>2840</v>
      </c>
      <c r="H7918" s="1535" t="s">
        <v>2839</v>
      </c>
      <c r="I7918" s="1535" t="s">
        <v>2838</v>
      </c>
      <c r="J7918" s="1535" t="s">
        <v>2837</v>
      </c>
      <c r="K7918" s="1538" t="s">
        <v>2836</v>
      </c>
      <c r="L7918" s="1538" t="s">
        <v>2835</v>
      </c>
      <c r="M7918" s="1539" t="s">
        <v>2834</v>
      </c>
      <c r="N7918" s="1538" t="s">
        <v>2836</v>
      </c>
      <c r="O7918" s="1538" t="s">
        <v>2835</v>
      </c>
      <c r="P7918" s="1539" t="s">
        <v>2834</v>
      </c>
    </row>
    <row r="7919" spans="1:16" ht="33.75" x14ac:dyDescent="0.25">
      <c r="A7919" s="867" t="s">
        <v>7760</v>
      </c>
      <c r="B7919" s="867" t="s">
        <v>3626</v>
      </c>
      <c r="C7919" s="867" t="s">
        <v>3031</v>
      </c>
      <c r="D7919" s="868" t="s">
        <v>10483</v>
      </c>
      <c r="E7919" s="870">
        <v>4200</v>
      </c>
      <c r="F7919" s="869" t="s">
        <v>12036</v>
      </c>
      <c r="G7919" s="868" t="s">
        <v>12035</v>
      </c>
      <c r="H7919" s="867" t="s">
        <v>7756</v>
      </c>
      <c r="I7919" s="867" t="s">
        <v>2676</v>
      </c>
      <c r="J7919" s="867" t="s">
        <v>7836</v>
      </c>
      <c r="K7919" s="866">
        <v>2</v>
      </c>
      <c r="L7919" s="866">
        <v>12</v>
      </c>
      <c r="M7919" s="865">
        <v>53729.141658923581</v>
      </c>
      <c r="N7919" s="866">
        <v>1</v>
      </c>
      <c r="O7919" s="866">
        <v>6</v>
      </c>
      <c r="P7919" s="865">
        <v>26082.9</v>
      </c>
    </row>
    <row r="7920" spans="1:16" ht="33.75" x14ac:dyDescent="0.25">
      <c r="A7920" s="867" t="s">
        <v>7760</v>
      </c>
      <c r="B7920" s="867" t="s">
        <v>3626</v>
      </c>
      <c r="C7920" s="867" t="s">
        <v>3031</v>
      </c>
      <c r="D7920" s="868" t="s">
        <v>7776</v>
      </c>
      <c r="E7920" s="870">
        <v>4200</v>
      </c>
      <c r="F7920" s="869" t="s">
        <v>12034</v>
      </c>
      <c r="G7920" s="868" t="s">
        <v>12033</v>
      </c>
      <c r="H7920" s="867" t="s">
        <v>7756</v>
      </c>
      <c r="I7920" s="867" t="s">
        <v>2772</v>
      </c>
      <c r="J7920" s="867" t="s">
        <v>11518</v>
      </c>
      <c r="K7920" s="866">
        <v>2</v>
      </c>
      <c r="L7920" s="866">
        <v>12</v>
      </c>
      <c r="M7920" s="865">
        <v>53729.141658923581</v>
      </c>
      <c r="N7920" s="866">
        <v>1</v>
      </c>
      <c r="O7920" s="866">
        <v>6</v>
      </c>
      <c r="P7920" s="865">
        <v>26082.9</v>
      </c>
    </row>
    <row r="7921" spans="1:16" ht="33.75" x14ac:dyDescent="0.25">
      <c r="A7921" s="867" t="s">
        <v>7760</v>
      </c>
      <c r="B7921" s="867" t="s">
        <v>3626</v>
      </c>
      <c r="C7921" s="867" t="s">
        <v>3031</v>
      </c>
      <c r="D7921" s="868" t="s">
        <v>7791</v>
      </c>
      <c r="E7921" s="870">
        <v>4200</v>
      </c>
      <c r="F7921" s="869" t="s">
        <v>12032</v>
      </c>
      <c r="G7921" s="868" t="s">
        <v>12031</v>
      </c>
      <c r="H7921" s="867" t="s">
        <v>7756</v>
      </c>
      <c r="I7921" s="867" t="s">
        <v>2745</v>
      </c>
      <c r="J7921" s="867" t="s">
        <v>7777</v>
      </c>
      <c r="K7921" s="866">
        <v>3</v>
      </c>
      <c r="L7921" s="866">
        <v>6</v>
      </c>
      <c r="M7921" s="865">
        <v>26864.570829461791</v>
      </c>
      <c r="N7921" s="866">
        <v>2</v>
      </c>
      <c r="O7921" s="866">
        <v>4</v>
      </c>
      <c r="P7921" s="865">
        <v>17388.599999999999</v>
      </c>
    </row>
    <row r="7922" spans="1:16" ht="33.75" x14ac:dyDescent="0.25">
      <c r="A7922" s="867" t="s">
        <v>7760</v>
      </c>
      <c r="B7922" s="867" t="s">
        <v>3626</v>
      </c>
      <c r="C7922" s="867" t="s">
        <v>3031</v>
      </c>
      <c r="D7922" s="868" t="s">
        <v>7776</v>
      </c>
      <c r="E7922" s="870">
        <v>4200</v>
      </c>
      <c r="F7922" s="869" t="s">
        <v>12030</v>
      </c>
      <c r="G7922" s="868" t="s">
        <v>12029</v>
      </c>
      <c r="H7922" s="867" t="s">
        <v>7756</v>
      </c>
      <c r="I7922" s="867" t="s">
        <v>2892</v>
      </c>
      <c r="J7922" s="867" t="s">
        <v>7900</v>
      </c>
      <c r="K7922" s="866">
        <v>4</v>
      </c>
      <c r="L7922" s="866">
        <v>12</v>
      </c>
      <c r="M7922" s="865">
        <v>53729.141658923581</v>
      </c>
      <c r="N7922" s="866">
        <v>2</v>
      </c>
      <c r="O7922" s="866">
        <v>6</v>
      </c>
      <c r="P7922" s="865">
        <v>26082.9</v>
      </c>
    </row>
    <row r="7923" spans="1:16" ht="33.75" x14ac:dyDescent="0.25">
      <c r="A7923" s="867" t="s">
        <v>7760</v>
      </c>
      <c r="B7923" s="867" t="s">
        <v>3626</v>
      </c>
      <c r="C7923" s="867" t="s">
        <v>3031</v>
      </c>
      <c r="D7923" s="868" t="s">
        <v>9283</v>
      </c>
      <c r="E7923" s="870">
        <v>4200</v>
      </c>
      <c r="F7923" s="869" t="s">
        <v>12028</v>
      </c>
      <c r="G7923" s="868" t="s">
        <v>12027</v>
      </c>
      <c r="H7923" s="867" t="s">
        <v>7796</v>
      </c>
      <c r="I7923" s="867" t="s">
        <v>2722</v>
      </c>
      <c r="J7923" s="867" t="s">
        <v>7809</v>
      </c>
      <c r="K7923" s="866">
        <v>5</v>
      </c>
      <c r="L7923" s="866">
        <v>12</v>
      </c>
      <c r="M7923" s="865">
        <v>53729.141658923581</v>
      </c>
      <c r="N7923" s="866">
        <v>1</v>
      </c>
      <c r="O7923" s="866">
        <v>6</v>
      </c>
      <c r="P7923" s="865">
        <v>26082.9</v>
      </c>
    </row>
    <row r="7924" spans="1:16" ht="33.75" x14ac:dyDescent="0.25">
      <c r="A7924" s="867" t="s">
        <v>7760</v>
      </c>
      <c r="B7924" s="867" t="s">
        <v>3626</v>
      </c>
      <c r="C7924" s="867" t="s">
        <v>3031</v>
      </c>
      <c r="D7924" s="868" t="s">
        <v>12026</v>
      </c>
      <c r="E7924" s="870">
        <v>5500</v>
      </c>
      <c r="F7924" s="869" t="s">
        <v>12025</v>
      </c>
      <c r="G7924" s="868" t="s">
        <v>12024</v>
      </c>
      <c r="H7924" s="867" t="s">
        <v>7756</v>
      </c>
      <c r="I7924" s="867" t="s">
        <v>2892</v>
      </c>
      <c r="J7924" s="867" t="s">
        <v>7927</v>
      </c>
      <c r="K7924" s="866">
        <v>4</v>
      </c>
      <c r="L7924" s="866">
        <v>12</v>
      </c>
      <c r="M7924" s="865">
        <v>53729.141658923581</v>
      </c>
      <c r="N7924" s="866">
        <v>1</v>
      </c>
      <c r="O7924" s="866">
        <v>6</v>
      </c>
      <c r="P7924" s="865">
        <v>33882.9</v>
      </c>
    </row>
    <row r="7925" spans="1:16" ht="33.75" x14ac:dyDescent="0.25">
      <c r="A7925" s="867" t="s">
        <v>7760</v>
      </c>
      <c r="B7925" s="867" t="s">
        <v>3626</v>
      </c>
      <c r="C7925" s="867" t="s">
        <v>3031</v>
      </c>
      <c r="D7925" s="868" t="s">
        <v>7854</v>
      </c>
      <c r="E7925" s="870">
        <v>4200</v>
      </c>
      <c r="F7925" s="869" t="s">
        <v>12023</v>
      </c>
      <c r="G7925" s="868" t="s">
        <v>12022</v>
      </c>
      <c r="H7925" s="867" t="s">
        <v>7796</v>
      </c>
      <c r="I7925" s="867" t="s">
        <v>3285</v>
      </c>
      <c r="J7925" s="867" t="s">
        <v>7792</v>
      </c>
      <c r="K7925" s="866">
        <v>3</v>
      </c>
      <c r="L7925" s="866">
        <v>12</v>
      </c>
      <c r="M7925" s="865">
        <v>53729.141658923581</v>
      </c>
      <c r="N7925" s="866">
        <v>1</v>
      </c>
      <c r="O7925" s="866">
        <v>6</v>
      </c>
      <c r="P7925" s="865">
        <v>26082.9</v>
      </c>
    </row>
    <row r="7926" spans="1:16" ht="33.75" x14ac:dyDescent="0.25">
      <c r="A7926" s="867" t="s">
        <v>7760</v>
      </c>
      <c r="B7926" s="867" t="s">
        <v>3626</v>
      </c>
      <c r="C7926" s="867" t="s">
        <v>3031</v>
      </c>
      <c r="D7926" s="868" t="s">
        <v>8606</v>
      </c>
      <c r="E7926" s="870">
        <v>7500</v>
      </c>
      <c r="F7926" s="869" t="s">
        <v>12021</v>
      </c>
      <c r="G7926" s="868" t="s">
        <v>12020</v>
      </c>
      <c r="H7926" s="867" t="s">
        <v>7756</v>
      </c>
      <c r="I7926" s="867" t="s">
        <v>2772</v>
      </c>
      <c r="J7926" s="867" t="s">
        <v>7805</v>
      </c>
      <c r="K7926" s="866">
        <v>2</v>
      </c>
      <c r="L7926" s="866">
        <v>12</v>
      </c>
      <c r="M7926" s="865">
        <v>95944.89581950639</v>
      </c>
      <c r="N7926" s="866">
        <v>1</v>
      </c>
      <c r="O7926" s="866">
        <v>6</v>
      </c>
      <c r="P7926" s="865">
        <v>45882.9</v>
      </c>
    </row>
    <row r="7927" spans="1:16" ht="33.75" x14ac:dyDescent="0.25">
      <c r="A7927" s="867" t="s">
        <v>7760</v>
      </c>
      <c r="B7927" s="867" t="s">
        <v>3626</v>
      </c>
      <c r="C7927" s="867" t="s">
        <v>3031</v>
      </c>
      <c r="D7927" s="868" t="s">
        <v>7854</v>
      </c>
      <c r="E7927" s="870">
        <v>4200</v>
      </c>
      <c r="F7927" s="869" t="s">
        <v>12019</v>
      </c>
      <c r="G7927" s="868" t="s">
        <v>12018</v>
      </c>
      <c r="H7927" s="867" t="s">
        <v>7796</v>
      </c>
      <c r="I7927" s="867" t="s">
        <v>7822</v>
      </c>
      <c r="J7927" s="867" t="s">
        <v>7958</v>
      </c>
      <c r="K7927" s="866">
        <v>4</v>
      </c>
      <c r="L7927" s="866">
        <v>12</v>
      </c>
      <c r="M7927" s="865">
        <v>53729.141658923581</v>
      </c>
      <c r="N7927" s="866">
        <v>0</v>
      </c>
      <c r="O7927" s="866">
        <v>0</v>
      </c>
      <c r="P7927" s="865">
        <v>0</v>
      </c>
    </row>
    <row r="7928" spans="1:16" ht="33.75" x14ac:dyDescent="0.25">
      <c r="A7928" s="867" t="s">
        <v>7760</v>
      </c>
      <c r="B7928" s="867" t="s">
        <v>3626</v>
      </c>
      <c r="C7928" s="867" t="s">
        <v>3031</v>
      </c>
      <c r="D7928" s="868" t="s">
        <v>7863</v>
      </c>
      <c r="E7928" s="870">
        <v>2500</v>
      </c>
      <c r="F7928" s="869" t="s">
        <v>12017</v>
      </c>
      <c r="G7928" s="868" t="s">
        <v>12016</v>
      </c>
      <c r="H7928" s="867" t="s">
        <v>2751</v>
      </c>
      <c r="I7928" s="867" t="s">
        <v>2676</v>
      </c>
      <c r="J7928" s="867" t="s">
        <v>11377</v>
      </c>
      <c r="K7928" s="866">
        <v>3</v>
      </c>
      <c r="L7928" s="866">
        <v>12</v>
      </c>
      <c r="M7928" s="865">
        <v>31981.631939835464</v>
      </c>
      <c r="N7928" s="866">
        <v>1</v>
      </c>
      <c r="O7928" s="866">
        <v>6</v>
      </c>
      <c r="P7928" s="865">
        <v>15882.9</v>
      </c>
    </row>
    <row r="7929" spans="1:16" ht="33.75" x14ac:dyDescent="0.25">
      <c r="A7929" s="867" t="s">
        <v>7760</v>
      </c>
      <c r="B7929" s="867" t="s">
        <v>3626</v>
      </c>
      <c r="C7929" s="867" t="s">
        <v>3031</v>
      </c>
      <c r="D7929" s="868" t="s">
        <v>7863</v>
      </c>
      <c r="E7929" s="870">
        <v>2500</v>
      </c>
      <c r="F7929" s="869" t="s">
        <v>12015</v>
      </c>
      <c r="G7929" s="868" t="s">
        <v>12014</v>
      </c>
      <c r="H7929" s="867" t="s">
        <v>2751</v>
      </c>
      <c r="I7929" s="867" t="s">
        <v>2741</v>
      </c>
      <c r="J7929" s="867" t="s">
        <v>12013</v>
      </c>
      <c r="K7929" s="866">
        <v>3</v>
      </c>
      <c r="L7929" s="866">
        <v>12</v>
      </c>
      <c r="M7929" s="865">
        <v>31981.631939835464</v>
      </c>
      <c r="N7929" s="866">
        <v>1</v>
      </c>
      <c r="O7929" s="866">
        <v>6</v>
      </c>
      <c r="P7929" s="865">
        <v>15882.9</v>
      </c>
    </row>
    <row r="7930" spans="1:16" ht="33.75" x14ac:dyDescent="0.25">
      <c r="A7930" s="867" t="s">
        <v>7760</v>
      </c>
      <c r="B7930" s="867" t="s">
        <v>3626</v>
      </c>
      <c r="C7930" s="867" t="s">
        <v>3031</v>
      </c>
      <c r="D7930" s="868" t="s">
        <v>7863</v>
      </c>
      <c r="E7930" s="870">
        <v>2500</v>
      </c>
      <c r="F7930" s="869" t="s">
        <v>12012</v>
      </c>
      <c r="G7930" s="868" t="s">
        <v>12011</v>
      </c>
      <c r="H7930" s="867" t="s">
        <v>2751</v>
      </c>
      <c r="I7930" s="867" t="s">
        <v>2741</v>
      </c>
      <c r="J7930" s="867" t="s">
        <v>8894</v>
      </c>
      <c r="K7930" s="866">
        <v>4</v>
      </c>
      <c r="L7930" s="866">
        <v>12</v>
      </c>
      <c r="M7930" s="865">
        <v>31981.631939835464</v>
      </c>
      <c r="N7930" s="866">
        <v>1</v>
      </c>
      <c r="O7930" s="866">
        <v>6</v>
      </c>
      <c r="P7930" s="865">
        <v>15882.9</v>
      </c>
    </row>
    <row r="7931" spans="1:16" ht="33.75" x14ac:dyDescent="0.25">
      <c r="A7931" s="867" t="s">
        <v>7760</v>
      </c>
      <c r="B7931" s="867" t="s">
        <v>3626</v>
      </c>
      <c r="C7931" s="867" t="s">
        <v>3031</v>
      </c>
      <c r="D7931" s="868" t="s">
        <v>8292</v>
      </c>
      <c r="E7931" s="870">
        <v>1500</v>
      </c>
      <c r="F7931" s="869" t="s">
        <v>12010</v>
      </c>
      <c r="G7931" s="868" t="s">
        <v>12009</v>
      </c>
      <c r="H7931" s="867" t="s">
        <v>2751</v>
      </c>
      <c r="I7931" s="867" t="s">
        <v>2745</v>
      </c>
      <c r="J7931" s="867" t="s">
        <v>12008</v>
      </c>
      <c r="K7931" s="866">
        <v>1</v>
      </c>
      <c r="L7931" s="866">
        <v>1</v>
      </c>
      <c r="M7931" s="865">
        <v>1599.0815969917733</v>
      </c>
      <c r="N7931" s="866">
        <v>1</v>
      </c>
      <c r="O7931" s="866">
        <v>6</v>
      </c>
      <c r="P7931" s="865">
        <v>9882.9</v>
      </c>
    </row>
    <row r="7932" spans="1:16" ht="33.75" x14ac:dyDescent="0.25">
      <c r="A7932" s="867" t="s">
        <v>7760</v>
      </c>
      <c r="B7932" s="867" t="s">
        <v>3626</v>
      </c>
      <c r="C7932" s="867" t="s">
        <v>3031</v>
      </c>
      <c r="D7932" s="868" t="s">
        <v>11325</v>
      </c>
      <c r="E7932" s="870">
        <v>5500</v>
      </c>
      <c r="F7932" s="869" t="s">
        <v>12007</v>
      </c>
      <c r="G7932" s="868" t="s">
        <v>12006</v>
      </c>
      <c r="H7932" s="867" t="s">
        <v>7817</v>
      </c>
      <c r="I7932" s="867" t="s">
        <v>12005</v>
      </c>
      <c r="J7932" s="867" t="s">
        <v>9312</v>
      </c>
      <c r="K7932" s="866">
        <v>2</v>
      </c>
      <c r="L7932" s="866">
        <v>12</v>
      </c>
      <c r="M7932" s="865">
        <v>70359.590267638021</v>
      </c>
      <c r="N7932" s="866">
        <v>1</v>
      </c>
      <c r="O7932" s="866">
        <v>6</v>
      </c>
      <c r="P7932" s="865">
        <v>33882.9</v>
      </c>
    </row>
    <row r="7933" spans="1:16" ht="33.75" x14ac:dyDescent="0.25">
      <c r="A7933" s="867" t="s">
        <v>7760</v>
      </c>
      <c r="B7933" s="867" t="s">
        <v>3626</v>
      </c>
      <c r="C7933" s="867" t="s">
        <v>3031</v>
      </c>
      <c r="D7933" s="868" t="s">
        <v>12004</v>
      </c>
      <c r="E7933" s="870">
        <v>5500</v>
      </c>
      <c r="F7933" s="869" t="s">
        <v>12003</v>
      </c>
      <c r="G7933" s="868" t="s">
        <v>12002</v>
      </c>
      <c r="H7933" s="867" t="s">
        <v>7817</v>
      </c>
      <c r="I7933" s="867" t="s">
        <v>12001</v>
      </c>
      <c r="J7933" s="867" t="s">
        <v>8036</v>
      </c>
      <c r="K7933" s="866">
        <v>2</v>
      </c>
      <c r="L7933" s="866">
        <v>12</v>
      </c>
      <c r="M7933" s="865">
        <v>70359.590267638021</v>
      </c>
      <c r="N7933" s="866">
        <v>1</v>
      </c>
      <c r="O7933" s="866">
        <v>6</v>
      </c>
      <c r="P7933" s="865">
        <v>33882.9</v>
      </c>
    </row>
    <row r="7934" spans="1:16" ht="33.75" x14ac:dyDescent="0.25">
      <c r="A7934" s="867" t="s">
        <v>7760</v>
      </c>
      <c r="B7934" s="867" t="s">
        <v>3626</v>
      </c>
      <c r="C7934" s="867" t="s">
        <v>3031</v>
      </c>
      <c r="D7934" s="868" t="s">
        <v>12000</v>
      </c>
      <c r="E7934" s="870">
        <v>10000</v>
      </c>
      <c r="F7934" s="869" t="s">
        <v>11999</v>
      </c>
      <c r="G7934" s="868" t="s">
        <v>11998</v>
      </c>
      <c r="H7934" s="867" t="s">
        <v>7756</v>
      </c>
      <c r="I7934" s="867" t="s">
        <v>11997</v>
      </c>
      <c r="J7934" s="867" t="s">
        <v>8199</v>
      </c>
      <c r="K7934" s="866">
        <v>2</v>
      </c>
      <c r="L7934" s="866">
        <v>12</v>
      </c>
      <c r="M7934" s="865">
        <v>127926.52775934186</v>
      </c>
      <c r="N7934" s="866">
        <v>2</v>
      </c>
      <c r="O7934" s="866">
        <v>6</v>
      </c>
      <c r="P7934" s="865">
        <v>60882.9</v>
      </c>
    </row>
    <row r="7935" spans="1:16" ht="33.75" x14ac:dyDescent="0.25">
      <c r="A7935" s="867" t="s">
        <v>7760</v>
      </c>
      <c r="B7935" s="867" t="s">
        <v>3626</v>
      </c>
      <c r="C7935" s="867" t="s">
        <v>3031</v>
      </c>
      <c r="D7935" s="868" t="s">
        <v>11996</v>
      </c>
      <c r="E7935" s="870">
        <v>5500</v>
      </c>
      <c r="F7935" s="869" t="s">
        <v>11995</v>
      </c>
      <c r="G7935" s="868" t="s">
        <v>11994</v>
      </c>
      <c r="H7935" s="867" t="s">
        <v>7756</v>
      </c>
      <c r="I7935" s="867" t="s">
        <v>2725</v>
      </c>
      <c r="J7935" s="867" t="s">
        <v>11993</v>
      </c>
      <c r="K7935" s="866">
        <v>2</v>
      </c>
      <c r="L7935" s="866">
        <v>12</v>
      </c>
      <c r="M7935" s="865">
        <v>70359.590267638021</v>
      </c>
      <c r="N7935" s="866">
        <v>1</v>
      </c>
      <c r="O7935" s="866">
        <v>6</v>
      </c>
      <c r="P7935" s="865">
        <v>33882.9</v>
      </c>
    </row>
    <row r="7936" spans="1:16" ht="33.75" x14ac:dyDescent="0.25">
      <c r="A7936" s="867" t="s">
        <v>7760</v>
      </c>
      <c r="B7936" s="867" t="s">
        <v>3626</v>
      </c>
      <c r="C7936" s="867" t="s">
        <v>3031</v>
      </c>
      <c r="D7936" s="868" t="s">
        <v>11992</v>
      </c>
      <c r="E7936" s="870">
        <v>8000</v>
      </c>
      <c r="F7936" s="869" t="s">
        <v>11991</v>
      </c>
      <c r="G7936" s="868" t="s">
        <v>11990</v>
      </c>
      <c r="H7936" s="867" t="s">
        <v>7756</v>
      </c>
      <c r="I7936" s="867" t="s">
        <v>2892</v>
      </c>
      <c r="J7936" s="867" t="s">
        <v>7777</v>
      </c>
      <c r="K7936" s="866">
        <v>3</v>
      </c>
      <c r="L7936" s="866">
        <v>12</v>
      </c>
      <c r="M7936" s="865">
        <v>70359.590267638021</v>
      </c>
      <c r="N7936" s="866">
        <v>1</v>
      </c>
      <c r="O7936" s="866">
        <v>6</v>
      </c>
      <c r="P7936" s="865">
        <v>48882.9</v>
      </c>
    </row>
    <row r="7937" spans="1:16" ht="33.75" x14ac:dyDescent="0.25">
      <c r="A7937" s="867" t="s">
        <v>7760</v>
      </c>
      <c r="B7937" s="867" t="s">
        <v>3626</v>
      </c>
      <c r="C7937" s="867" t="s">
        <v>3031</v>
      </c>
      <c r="D7937" s="868" t="s">
        <v>11987</v>
      </c>
      <c r="E7937" s="870">
        <v>7500</v>
      </c>
      <c r="F7937" s="869" t="s">
        <v>11989</v>
      </c>
      <c r="G7937" s="868" t="s">
        <v>11988</v>
      </c>
      <c r="H7937" s="867" t="s">
        <v>7756</v>
      </c>
      <c r="I7937" s="867" t="s">
        <v>2786</v>
      </c>
      <c r="J7937" s="867" t="s">
        <v>9058</v>
      </c>
      <c r="K7937" s="866">
        <v>2</v>
      </c>
      <c r="L7937" s="866">
        <v>12</v>
      </c>
      <c r="M7937" s="865">
        <v>70359.590267638021</v>
      </c>
      <c r="N7937" s="866">
        <v>3</v>
      </c>
      <c r="O7937" s="866">
        <v>6</v>
      </c>
      <c r="P7937" s="865">
        <v>45882.9</v>
      </c>
    </row>
    <row r="7938" spans="1:16" ht="33.75" x14ac:dyDescent="0.25">
      <c r="A7938" s="867" t="s">
        <v>7760</v>
      </c>
      <c r="B7938" s="867" t="s">
        <v>3626</v>
      </c>
      <c r="C7938" s="867" t="s">
        <v>3031</v>
      </c>
      <c r="D7938" s="868" t="s">
        <v>11987</v>
      </c>
      <c r="E7938" s="870">
        <v>7500</v>
      </c>
      <c r="F7938" s="869" t="s">
        <v>11986</v>
      </c>
      <c r="G7938" s="868" t="s">
        <v>11985</v>
      </c>
      <c r="H7938" s="867" t="s">
        <v>7756</v>
      </c>
      <c r="I7938" s="867" t="s">
        <v>2703</v>
      </c>
      <c r="J7938" s="867" t="s">
        <v>7792</v>
      </c>
      <c r="K7938" s="866">
        <v>2</v>
      </c>
      <c r="L7938" s="866">
        <v>12</v>
      </c>
      <c r="M7938" s="865">
        <v>70359.590267638021</v>
      </c>
      <c r="N7938" s="866">
        <v>3</v>
      </c>
      <c r="O7938" s="866">
        <v>6</v>
      </c>
      <c r="P7938" s="865">
        <v>45882.9</v>
      </c>
    </row>
    <row r="7939" spans="1:16" ht="33.75" x14ac:dyDescent="0.25">
      <c r="A7939" s="867" t="s">
        <v>7760</v>
      </c>
      <c r="B7939" s="867" t="s">
        <v>3626</v>
      </c>
      <c r="C7939" s="867" t="s">
        <v>3031</v>
      </c>
      <c r="D7939" s="868" t="s">
        <v>7854</v>
      </c>
      <c r="E7939" s="870">
        <v>4200</v>
      </c>
      <c r="F7939" s="869" t="s">
        <v>11984</v>
      </c>
      <c r="G7939" s="868" t="s">
        <v>11983</v>
      </c>
      <c r="H7939" s="867" t="s">
        <v>7756</v>
      </c>
      <c r="I7939" s="867" t="s">
        <v>2892</v>
      </c>
      <c r="J7939" s="867" t="s">
        <v>7967</v>
      </c>
      <c r="K7939" s="866">
        <v>2</v>
      </c>
      <c r="L7939" s="866">
        <v>12</v>
      </c>
      <c r="M7939" s="865">
        <v>53729.141658923581</v>
      </c>
      <c r="N7939" s="866">
        <v>2</v>
      </c>
      <c r="O7939" s="866">
        <v>6</v>
      </c>
      <c r="P7939" s="865">
        <v>26082.9</v>
      </c>
    </row>
    <row r="7940" spans="1:16" ht="33.75" x14ac:dyDescent="0.25">
      <c r="A7940" s="867" t="s">
        <v>7760</v>
      </c>
      <c r="B7940" s="867" t="s">
        <v>3626</v>
      </c>
      <c r="C7940" s="867" t="s">
        <v>3031</v>
      </c>
      <c r="D7940" s="868" t="s">
        <v>8986</v>
      </c>
      <c r="E7940" s="870">
        <v>4200</v>
      </c>
      <c r="F7940" s="869" t="s">
        <v>11982</v>
      </c>
      <c r="G7940" s="868" t="s">
        <v>11981</v>
      </c>
      <c r="H7940" s="867" t="s">
        <v>7756</v>
      </c>
      <c r="I7940" s="867" t="s">
        <v>2892</v>
      </c>
      <c r="J7940" s="867" t="s">
        <v>7783</v>
      </c>
      <c r="K7940" s="866">
        <v>5</v>
      </c>
      <c r="L7940" s="866">
        <v>12</v>
      </c>
      <c r="M7940" s="865">
        <v>53729.141658923581</v>
      </c>
      <c r="N7940" s="866">
        <v>1</v>
      </c>
      <c r="O7940" s="866">
        <v>6</v>
      </c>
      <c r="P7940" s="865">
        <v>26082.9</v>
      </c>
    </row>
    <row r="7941" spans="1:16" ht="33.75" x14ac:dyDescent="0.25">
      <c r="A7941" s="867" t="s">
        <v>7760</v>
      </c>
      <c r="B7941" s="867" t="s">
        <v>3626</v>
      </c>
      <c r="C7941" s="867" t="s">
        <v>3031</v>
      </c>
      <c r="D7941" s="868" t="s">
        <v>7772</v>
      </c>
      <c r="E7941" s="870">
        <v>4200</v>
      </c>
      <c r="F7941" s="869" t="s">
        <v>11980</v>
      </c>
      <c r="G7941" s="868" t="s">
        <v>11979</v>
      </c>
      <c r="H7941" s="867" t="s">
        <v>7756</v>
      </c>
      <c r="I7941" s="867" t="s">
        <v>2892</v>
      </c>
      <c r="J7941" s="867" t="s">
        <v>7792</v>
      </c>
      <c r="K7941" s="866">
        <v>4</v>
      </c>
      <c r="L7941" s="866">
        <v>8</v>
      </c>
      <c r="M7941" s="865">
        <v>35819.427772615716</v>
      </c>
      <c r="N7941" s="866">
        <v>1</v>
      </c>
      <c r="O7941" s="866">
        <v>6</v>
      </c>
      <c r="P7941" s="865">
        <v>26082.9</v>
      </c>
    </row>
    <row r="7942" spans="1:16" ht="33.75" x14ac:dyDescent="0.25">
      <c r="A7942" s="867" t="s">
        <v>7760</v>
      </c>
      <c r="B7942" s="867" t="s">
        <v>3626</v>
      </c>
      <c r="C7942" s="867" t="s">
        <v>3031</v>
      </c>
      <c r="D7942" s="868" t="s">
        <v>8986</v>
      </c>
      <c r="E7942" s="870">
        <v>4200</v>
      </c>
      <c r="F7942" s="869" t="s">
        <v>11978</v>
      </c>
      <c r="G7942" s="868" t="s">
        <v>11977</v>
      </c>
      <c r="H7942" s="867" t="s">
        <v>7756</v>
      </c>
      <c r="I7942" s="867" t="s">
        <v>2703</v>
      </c>
      <c r="J7942" s="867" t="s">
        <v>7777</v>
      </c>
      <c r="K7942" s="866">
        <v>5</v>
      </c>
      <c r="L7942" s="866">
        <v>12</v>
      </c>
      <c r="M7942" s="865">
        <v>53729.141658923581</v>
      </c>
      <c r="N7942" s="866">
        <v>1</v>
      </c>
      <c r="O7942" s="866">
        <v>6</v>
      </c>
      <c r="P7942" s="865">
        <v>26082.9</v>
      </c>
    </row>
    <row r="7943" spans="1:16" ht="33.75" x14ac:dyDescent="0.25">
      <c r="A7943" s="867" t="s">
        <v>7760</v>
      </c>
      <c r="B7943" s="867" t="s">
        <v>3626</v>
      </c>
      <c r="C7943" s="867" t="s">
        <v>3031</v>
      </c>
      <c r="D7943" s="868" t="s">
        <v>8986</v>
      </c>
      <c r="E7943" s="870">
        <v>4200</v>
      </c>
      <c r="F7943" s="869" t="s">
        <v>11976</v>
      </c>
      <c r="G7943" s="868" t="s">
        <v>11975</v>
      </c>
      <c r="H7943" s="867" t="s">
        <v>7756</v>
      </c>
      <c r="I7943" s="867" t="s">
        <v>2703</v>
      </c>
      <c r="J7943" s="867" t="s">
        <v>7792</v>
      </c>
      <c r="K7943" s="866">
        <v>5</v>
      </c>
      <c r="L7943" s="866">
        <v>12</v>
      </c>
      <c r="M7943" s="865">
        <v>53729.141658923581</v>
      </c>
      <c r="N7943" s="866">
        <v>1</v>
      </c>
      <c r="O7943" s="866">
        <v>6</v>
      </c>
      <c r="P7943" s="865">
        <v>26082.9</v>
      </c>
    </row>
    <row r="7944" spans="1:16" ht="33.75" x14ac:dyDescent="0.25">
      <c r="A7944" s="867" t="s">
        <v>7760</v>
      </c>
      <c r="B7944" s="867" t="s">
        <v>3626</v>
      </c>
      <c r="C7944" s="867" t="s">
        <v>3031</v>
      </c>
      <c r="D7944" s="868" t="s">
        <v>7768</v>
      </c>
      <c r="E7944" s="870">
        <v>4200</v>
      </c>
      <c r="F7944" s="869" t="s">
        <v>11974</v>
      </c>
      <c r="G7944" s="868" t="s">
        <v>11973</v>
      </c>
      <c r="H7944" s="867" t="s">
        <v>7756</v>
      </c>
      <c r="I7944" s="867" t="s">
        <v>2676</v>
      </c>
      <c r="J7944" s="867" t="s">
        <v>8142</v>
      </c>
      <c r="K7944" s="866">
        <v>6</v>
      </c>
      <c r="L7944" s="866">
        <v>12</v>
      </c>
      <c r="M7944" s="865">
        <v>53729.141658923581</v>
      </c>
      <c r="N7944" s="866">
        <v>1</v>
      </c>
      <c r="O7944" s="866">
        <v>6</v>
      </c>
      <c r="P7944" s="865">
        <v>26082.9</v>
      </c>
    </row>
    <row r="7945" spans="1:16" ht="33.75" x14ac:dyDescent="0.25">
      <c r="A7945" s="867" t="s">
        <v>7760</v>
      </c>
      <c r="B7945" s="867" t="s">
        <v>3626</v>
      </c>
      <c r="C7945" s="867" t="s">
        <v>3031</v>
      </c>
      <c r="D7945" s="868" t="s">
        <v>8986</v>
      </c>
      <c r="E7945" s="870">
        <v>4200</v>
      </c>
      <c r="F7945" s="869" t="s">
        <v>11972</v>
      </c>
      <c r="G7945" s="868" t="s">
        <v>11971</v>
      </c>
      <c r="H7945" s="867" t="s">
        <v>7796</v>
      </c>
      <c r="I7945" s="867" t="s">
        <v>4016</v>
      </c>
      <c r="J7945" s="867" t="s">
        <v>8199</v>
      </c>
      <c r="K7945" s="866">
        <v>5</v>
      </c>
      <c r="L7945" s="866">
        <v>12</v>
      </c>
      <c r="M7945" s="865">
        <v>53729.141658923581</v>
      </c>
      <c r="N7945" s="866">
        <v>1</v>
      </c>
      <c r="O7945" s="866">
        <v>6</v>
      </c>
      <c r="P7945" s="865">
        <v>26082.9</v>
      </c>
    </row>
    <row r="7946" spans="1:16" ht="33.75" x14ac:dyDescent="0.25">
      <c r="A7946" s="867" t="s">
        <v>7760</v>
      </c>
      <c r="B7946" s="867" t="s">
        <v>3626</v>
      </c>
      <c r="C7946" s="867" t="s">
        <v>3031</v>
      </c>
      <c r="D7946" s="868" t="s">
        <v>7776</v>
      </c>
      <c r="E7946" s="870">
        <v>4200</v>
      </c>
      <c r="F7946" s="869" t="s">
        <v>11970</v>
      </c>
      <c r="G7946" s="868" t="s">
        <v>11969</v>
      </c>
      <c r="H7946" s="867" t="s">
        <v>7796</v>
      </c>
      <c r="I7946" s="867" t="s">
        <v>7801</v>
      </c>
      <c r="J7946" s="867" t="s">
        <v>7836</v>
      </c>
      <c r="K7946" s="866">
        <v>3</v>
      </c>
      <c r="L7946" s="866">
        <v>12</v>
      </c>
      <c r="M7946" s="865">
        <v>53729.141658923581</v>
      </c>
      <c r="N7946" s="866">
        <v>2</v>
      </c>
      <c r="O7946" s="866">
        <v>6</v>
      </c>
      <c r="P7946" s="865">
        <v>26082.9</v>
      </c>
    </row>
    <row r="7947" spans="1:16" ht="33.75" x14ac:dyDescent="0.25">
      <c r="A7947" s="867" t="s">
        <v>7760</v>
      </c>
      <c r="B7947" s="867" t="s">
        <v>3626</v>
      </c>
      <c r="C7947" s="867" t="s">
        <v>3031</v>
      </c>
      <c r="D7947" s="868" t="s">
        <v>8986</v>
      </c>
      <c r="E7947" s="870">
        <v>4200</v>
      </c>
      <c r="F7947" s="869" t="s">
        <v>11968</v>
      </c>
      <c r="G7947" s="868" t="s">
        <v>11967</v>
      </c>
      <c r="H7947" s="867" t="s">
        <v>7756</v>
      </c>
      <c r="I7947" s="867" t="s">
        <v>2892</v>
      </c>
      <c r="J7947" s="867" t="s">
        <v>7777</v>
      </c>
      <c r="K7947" s="866">
        <v>5</v>
      </c>
      <c r="L7947" s="866">
        <v>12</v>
      </c>
      <c r="M7947" s="865">
        <v>53729.141658923581</v>
      </c>
      <c r="N7947" s="866">
        <v>1</v>
      </c>
      <c r="O7947" s="866">
        <v>6</v>
      </c>
      <c r="P7947" s="865">
        <v>26082.9</v>
      </c>
    </row>
    <row r="7948" spans="1:16" ht="33.75" x14ac:dyDescent="0.25">
      <c r="A7948" s="867" t="s">
        <v>7760</v>
      </c>
      <c r="B7948" s="867" t="s">
        <v>3626</v>
      </c>
      <c r="C7948" s="867" t="s">
        <v>3031</v>
      </c>
      <c r="D7948" s="868" t="s">
        <v>8986</v>
      </c>
      <c r="E7948" s="870">
        <v>4200</v>
      </c>
      <c r="F7948" s="869" t="s">
        <v>11966</v>
      </c>
      <c r="G7948" s="868" t="s">
        <v>11965</v>
      </c>
      <c r="H7948" s="867" t="s">
        <v>7756</v>
      </c>
      <c r="I7948" s="867" t="s">
        <v>2892</v>
      </c>
      <c r="J7948" s="867" t="s">
        <v>7836</v>
      </c>
      <c r="K7948" s="866">
        <v>5</v>
      </c>
      <c r="L7948" s="866">
        <v>12</v>
      </c>
      <c r="M7948" s="865">
        <v>53729.141658923581</v>
      </c>
      <c r="N7948" s="866">
        <v>1</v>
      </c>
      <c r="O7948" s="866">
        <v>6</v>
      </c>
      <c r="P7948" s="865">
        <v>26082.9</v>
      </c>
    </row>
    <row r="7949" spans="1:16" ht="33.75" x14ac:dyDescent="0.25">
      <c r="A7949" s="867" t="s">
        <v>7760</v>
      </c>
      <c r="B7949" s="867" t="s">
        <v>3626</v>
      </c>
      <c r="C7949" s="867" t="s">
        <v>3031</v>
      </c>
      <c r="D7949" s="868" t="s">
        <v>8986</v>
      </c>
      <c r="E7949" s="870">
        <v>4200</v>
      </c>
      <c r="F7949" s="869" t="s">
        <v>11964</v>
      </c>
      <c r="G7949" s="868" t="s">
        <v>11963</v>
      </c>
      <c r="H7949" s="867" t="s">
        <v>7756</v>
      </c>
      <c r="I7949" s="867" t="s">
        <v>2892</v>
      </c>
      <c r="J7949" s="867" t="s">
        <v>7836</v>
      </c>
      <c r="K7949" s="866">
        <v>5</v>
      </c>
      <c r="L7949" s="866">
        <v>12</v>
      </c>
      <c r="M7949" s="865">
        <v>53729.141658923581</v>
      </c>
      <c r="N7949" s="866">
        <v>0</v>
      </c>
      <c r="O7949" s="866">
        <v>0</v>
      </c>
      <c r="P7949" s="865">
        <v>0</v>
      </c>
    </row>
    <row r="7950" spans="1:16" ht="33.75" x14ac:dyDescent="0.25">
      <c r="A7950" s="867" t="s">
        <v>7760</v>
      </c>
      <c r="B7950" s="867" t="s">
        <v>3626</v>
      </c>
      <c r="C7950" s="867" t="s">
        <v>3031</v>
      </c>
      <c r="D7950" s="868" t="s">
        <v>7791</v>
      </c>
      <c r="E7950" s="870">
        <v>4200</v>
      </c>
      <c r="F7950" s="869" t="s">
        <v>11962</v>
      </c>
      <c r="G7950" s="868" t="s">
        <v>11961</v>
      </c>
      <c r="H7950" s="867" t="s">
        <v>7756</v>
      </c>
      <c r="I7950" s="867" t="s">
        <v>2892</v>
      </c>
      <c r="J7950" s="867" t="s">
        <v>7777</v>
      </c>
      <c r="K7950" s="866">
        <v>0</v>
      </c>
      <c r="L7950" s="866">
        <v>0</v>
      </c>
      <c r="M7950" s="865">
        <v>0</v>
      </c>
      <c r="N7950" s="866">
        <v>2</v>
      </c>
      <c r="O7950" s="866">
        <v>4</v>
      </c>
      <c r="P7950" s="865">
        <v>17388.599999999999</v>
      </c>
    </row>
    <row r="7951" spans="1:16" ht="33.75" x14ac:dyDescent="0.25">
      <c r="A7951" s="867" t="s">
        <v>7760</v>
      </c>
      <c r="B7951" s="867" t="s">
        <v>3626</v>
      </c>
      <c r="C7951" s="867" t="s">
        <v>3031</v>
      </c>
      <c r="D7951" s="868" t="s">
        <v>8986</v>
      </c>
      <c r="E7951" s="870">
        <v>4200</v>
      </c>
      <c r="F7951" s="869" t="s">
        <v>11960</v>
      </c>
      <c r="G7951" s="868" t="s">
        <v>11959</v>
      </c>
      <c r="H7951" s="867" t="s">
        <v>7756</v>
      </c>
      <c r="I7951" s="867" t="s">
        <v>2892</v>
      </c>
      <c r="J7951" s="867" t="s">
        <v>7891</v>
      </c>
      <c r="K7951" s="866">
        <v>5</v>
      </c>
      <c r="L7951" s="866">
        <v>12</v>
      </c>
      <c r="M7951" s="865">
        <v>53729.141658923581</v>
      </c>
      <c r="N7951" s="866">
        <v>1</v>
      </c>
      <c r="O7951" s="866">
        <v>6</v>
      </c>
      <c r="P7951" s="865">
        <v>26082.9</v>
      </c>
    </row>
    <row r="7952" spans="1:16" ht="33.75" x14ac:dyDescent="0.25">
      <c r="A7952" s="867" t="s">
        <v>7760</v>
      </c>
      <c r="B7952" s="867" t="s">
        <v>3626</v>
      </c>
      <c r="C7952" s="867" t="s">
        <v>3031</v>
      </c>
      <c r="D7952" s="868" t="s">
        <v>8986</v>
      </c>
      <c r="E7952" s="870">
        <v>4200</v>
      </c>
      <c r="F7952" s="869" t="s">
        <v>11958</v>
      </c>
      <c r="G7952" s="868" t="s">
        <v>11957</v>
      </c>
      <c r="H7952" s="867" t="s">
        <v>7796</v>
      </c>
      <c r="I7952" s="867" t="s">
        <v>2745</v>
      </c>
      <c r="J7952" s="867" t="s">
        <v>8178</v>
      </c>
      <c r="K7952" s="866">
        <v>1</v>
      </c>
      <c r="L7952" s="866">
        <v>2</v>
      </c>
      <c r="M7952" s="865">
        <v>8954.856943153929</v>
      </c>
      <c r="N7952" s="866">
        <v>0</v>
      </c>
      <c r="O7952" s="866">
        <v>0</v>
      </c>
      <c r="P7952" s="865">
        <v>0</v>
      </c>
    </row>
    <row r="7953" spans="1:16" ht="33.75" x14ac:dyDescent="0.25">
      <c r="A7953" s="867" t="s">
        <v>7760</v>
      </c>
      <c r="B7953" s="867" t="s">
        <v>3626</v>
      </c>
      <c r="C7953" s="867" t="s">
        <v>3031</v>
      </c>
      <c r="D7953" s="868" t="s">
        <v>8986</v>
      </c>
      <c r="E7953" s="870">
        <v>4200</v>
      </c>
      <c r="F7953" s="869" t="s">
        <v>11956</v>
      </c>
      <c r="G7953" s="868" t="s">
        <v>11955</v>
      </c>
      <c r="H7953" s="867" t="s">
        <v>7756</v>
      </c>
      <c r="I7953" s="867" t="s">
        <v>2676</v>
      </c>
      <c r="J7953" s="867" t="s">
        <v>7792</v>
      </c>
      <c r="K7953" s="866">
        <v>5</v>
      </c>
      <c r="L7953" s="866">
        <v>12</v>
      </c>
      <c r="M7953" s="865">
        <v>53729.141658923581</v>
      </c>
      <c r="N7953" s="866">
        <v>1</v>
      </c>
      <c r="O7953" s="866">
        <v>6</v>
      </c>
      <c r="P7953" s="865">
        <v>26082.9</v>
      </c>
    </row>
    <row r="7954" spans="1:16" ht="33.75" x14ac:dyDescent="0.25">
      <c r="A7954" s="867" t="s">
        <v>7760</v>
      </c>
      <c r="B7954" s="867" t="s">
        <v>3626</v>
      </c>
      <c r="C7954" s="867" t="s">
        <v>3031</v>
      </c>
      <c r="D7954" s="868" t="s">
        <v>7791</v>
      </c>
      <c r="E7954" s="870">
        <v>4200</v>
      </c>
      <c r="F7954" s="869" t="s">
        <v>11954</v>
      </c>
      <c r="G7954" s="868" t="s">
        <v>11953</v>
      </c>
      <c r="H7954" s="867" t="s">
        <v>7756</v>
      </c>
      <c r="I7954" s="867" t="s">
        <v>2745</v>
      </c>
      <c r="J7954" s="867" t="s">
        <v>8224</v>
      </c>
      <c r="K7954" s="866">
        <v>3</v>
      </c>
      <c r="L7954" s="866">
        <v>7</v>
      </c>
      <c r="M7954" s="865">
        <v>31341.999301038755</v>
      </c>
      <c r="N7954" s="866">
        <v>2</v>
      </c>
      <c r="O7954" s="866">
        <v>4</v>
      </c>
      <c r="P7954" s="865">
        <v>17388.599999999999</v>
      </c>
    </row>
    <row r="7955" spans="1:16" ht="33.75" x14ac:dyDescent="0.25">
      <c r="A7955" s="867" t="s">
        <v>7760</v>
      </c>
      <c r="B7955" s="867" t="s">
        <v>3626</v>
      </c>
      <c r="C7955" s="867" t="s">
        <v>3031</v>
      </c>
      <c r="D7955" s="868" t="s">
        <v>7772</v>
      </c>
      <c r="E7955" s="870">
        <v>4200</v>
      </c>
      <c r="F7955" s="869" t="s">
        <v>11952</v>
      </c>
      <c r="G7955" s="868" t="s">
        <v>11951</v>
      </c>
      <c r="H7955" s="867" t="s">
        <v>7756</v>
      </c>
      <c r="I7955" s="867" t="s">
        <v>2892</v>
      </c>
      <c r="J7955" s="867" t="s">
        <v>7967</v>
      </c>
      <c r="K7955" s="866">
        <v>2</v>
      </c>
      <c r="L7955" s="866">
        <v>12</v>
      </c>
      <c r="M7955" s="865">
        <v>53729.141658923581</v>
      </c>
      <c r="N7955" s="866">
        <v>2</v>
      </c>
      <c r="O7955" s="866">
        <v>6</v>
      </c>
      <c r="P7955" s="865">
        <v>26082.9</v>
      </c>
    </row>
    <row r="7956" spans="1:16" ht="33.75" x14ac:dyDescent="0.25">
      <c r="A7956" s="867" t="s">
        <v>7760</v>
      </c>
      <c r="B7956" s="867" t="s">
        <v>3626</v>
      </c>
      <c r="C7956" s="867" t="s">
        <v>3031</v>
      </c>
      <c r="D7956" s="868" t="s">
        <v>8986</v>
      </c>
      <c r="E7956" s="870">
        <v>4200</v>
      </c>
      <c r="F7956" s="869" t="s">
        <v>11950</v>
      </c>
      <c r="G7956" s="868" t="s">
        <v>11949</v>
      </c>
      <c r="H7956" s="867" t="s">
        <v>7756</v>
      </c>
      <c r="I7956" s="867" t="s">
        <v>2703</v>
      </c>
      <c r="J7956" s="867" t="s">
        <v>8224</v>
      </c>
      <c r="K7956" s="866">
        <v>5</v>
      </c>
      <c r="L7956" s="866">
        <v>12</v>
      </c>
      <c r="M7956" s="865">
        <v>53729.141658923581</v>
      </c>
      <c r="N7956" s="866">
        <v>1</v>
      </c>
      <c r="O7956" s="866">
        <v>6</v>
      </c>
      <c r="P7956" s="865">
        <v>26082.9</v>
      </c>
    </row>
    <row r="7957" spans="1:16" ht="33.75" x14ac:dyDescent="0.25">
      <c r="A7957" s="867" t="s">
        <v>7760</v>
      </c>
      <c r="B7957" s="867" t="s">
        <v>3626</v>
      </c>
      <c r="C7957" s="867" t="s">
        <v>3031</v>
      </c>
      <c r="D7957" s="868" t="s">
        <v>8986</v>
      </c>
      <c r="E7957" s="870">
        <v>4200</v>
      </c>
      <c r="F7957" s="869" t="s">
        <v>11948</v>
      </c>
      <c r="G7957" s="868" t="s">
        <v>11947</v>
      </c>
      <c r="H7957" s="867" t="s">
        <v>7796</v>
      </c>
      <c r="I7957" s="867" t="s">
        <v>8632</v>
      </c>
      <c r="J7957" s="867" t="s">
        <v>8631</v>
      </c>
      <c r="K7957" s="866">
        <v>5</v>
      </c>
      <c r="L7957" s="866">
        <v>12</v>
      </c>
      <c r="M7957" s="865">
        <v>53729.141658923581</v>
      </c>
      <c r="N7957" s="866">
        <v>1</v>
      </c>
      <c r="O7957" s="866">
        <v>6</v>
      </c>
      <c r="P7957" s="865">
        <v>26082.9</v>
      </c>
    </row>
    <row r="7958" spans="1:16" ht="33.75" x14ac:dyDescent="0.25">
      <c r="A7958" s="867" t="s">
        <v>7760</v>
      </c>
      <c r="B7958" s="867" t="s">
        <v>3626</v>
      </c>
      <c r="C7958" s="867" t="s">
        <v>3031</v>
      </c>
      <c r="D7958" s="868" t="s">
        <v>7772</v>
      </c>
      <c r="E7958" s="870">
        <v>4200</v>
      </c>
      <c r="F7958" s="869" t="s">
        <v>11946</v>
      </c>
      <c r="G7958" s="868" t="s">
        <v>11945</v>
      </c>
      <c r="H7958" s="867" t="s">
        <v>7756</v>
      </c>
      <c r="I7958" s="867" t="s">
        <v>2892</v>
      </c>
      <c r="J7958" s="867" t="s">
        <v>7836</v>
      </c>
      <c r="K7958" s="866">
        <v>5</v>
      </c>
      <c r="L7958" s="866">
        <v>12</v>
      </c>
      <c r="M7958" s="865">
        <v>53729.141658923581</v>
      </c>
      <c r="N7958" s="866">
        <v>1</v>
      </c>
      <c r="O7958" s="866">
        <v>6</v>
      </c>
      <c r="P7958" s="865">
        <v>26082.9</v>
      </c>
    </row>
    <row r="7959" spans="1:16" x14ac:dyDescent="0.25">
      <c r="A7959" s="1772" t="s">
        <v>2848</v>
      </c>
      <c r="B7959" s="1772"/>
      <c r="C7959" s="1772"/>
      <c r="D7959" s="1772"/>
      <c r="E7959" s="1772"/>
      <c r="F7959" s="1772" t="s">
        <v>378</v>
      </c>
      <c r="G7959" s="1772"/>
      <c r="H7959" s="1772"/>
      <c r="I7959" s="1772"/>
      <c r="J7959" s="1772"/>
      <c r="K7959" s="1771" t="s">
        <v>2847</v>
      </c>
      <c r="L7959" s="1771"/>
      <c r="M7959" s="1771"/>
      <c r="N7959" s="1771" t="s">
        <v>2846</v>
      </c>
      <c r="O7959" s="1771"/>
      <c r="P7959" s="1771"/>
    </row>
    <row r="7960" spans="1:16" ht="75" customHeight="1" x14ac:dyDescent="0.25">
      <c r="A7960" s="1535" t="s">
        <v>2845</v>
      </c>
      <c r="B7960" s="1535" t="s">
        <v>5</v>
      </c>
      <c r="C7960" s="1535" t="s">
        <v>2844</v>
      </c>
      <c r="D7960" s="1535" t="s">
        <v>2843</v>
      </c>
      <c r="E7960" s="1536" t="s">
        <v>2842</v>
      </c>
      <c r="F7960" s="1537" t="s">
        <v>2841</v>
      </c>
      <c r="G7960" s="1540" t="s">
        <v>2840</v>
      </c>
      <c r="H7960" s="1535" t="s">
        <v>2839</v>
      </c>
      <c r="I7960" s="1535" t="s">
        <v>2838</v>
      </c>
      <c r="J7960" s="1535" t="s">
        <v>2837</v>
      </c>
      <c r="K7960" s="1538" t="s">
        <v>2836</v>
      </c>
      <c r="L7960" s="1538" t="s">
        <v>2835</v>
      </c>
      <c r="M7960" s="1539" t="s">
        <v>2834</v>
      </c>
      <c r="N7960" s="1538" t="s">
        <v>2836</v>
      </c>
      <c r="O7960" s="1538" t="s">
        <v>2835</v>
      </c>
      <c r="P7960" s="1539" t="s">
        <v>2834</v>
      </c>
    </row>
    <row r="7961" spans="1:16" ht="33.75" x14ac:dyDescent="0.25">
      <c r="A7961" s="867" t="s">
        <v>7760</v>
      </c>
      <c r="B7961" s="867" t="s">
        <v>3626</v>
      </c>
      <c r="C7961" s="867" t="s">
        <v>3031</v>
      </c>
      <c r="D7961" s="868" t="s">
        <v>7768</v>
      </c>
      <c r="E7961" s="870">
        <v>4200</v>
      </c>
      <c r="F7961" s="869" t="s">
        <v>11944</v>
      </c>
      <c r="G7961" s="868" t="s">
        <v>11943</v>
      </c>
      <c r="H7961" s="867" t="s">
        <v>7756</v>
      </c>
      <c r="I7961" s="867" t="s">
        <v>2892</v>
      </c>
      <c r="J7961" s="867" t="s">
        <v>7967</v>
      </c>
      <c r="K7961" s="866">
        <v>3</v>
      </c>
      <c r="L7961" s="866">
        <v>5</v>
      </c>
      <c r="M7961" s="865">
        <v>22387.142357884826</v>
      </c>
      <c r="N7961" s="866">
        <v>1</v>
      </c>
      <c r="O7961" s="866">
        <v>6</v>
      </c>
      <c r="P7961" s="865">
        <v>26082.9</v>
      </c>
    </row>
    <row r="7962" spans="1:16" ht="33.75" x14ac:dyDescent="0.25">
      <c r="A7962" s="867" t="s">
        <v>7760</v>
      </c>
      <c r="B7962" s="867" t="s">
        <v>3626</v>
      </c>
      <c r="C7962" s="867" t="s">
        <v>3031</v>
      </c>
      <c r="D7962" s="868" t="s">
        <v>8986</v>
      </c>
      <c r="E7962" s="870">
        <v>4200</v>
      </c>
      <c r="F7962" s="869" t="s">
        <v>11942</v>
      </c>
      <c r="G7962" s="868" t="s">
        <v>11941</v>
      </c>
      <c r="H7962" s="867" t="s">
        <v>7756</v>
      </c>
      <c r="I7962" s="867" t="s">
        <v>2892</v>
      </c>
      <c r="J7962" s="867" t="s">
        <v>8088</v>
      </c>
      <c r="K7962" s="866">
        <v>5</v>
      </c>
      <c r="L7962" s="866">
        <v>12</v>
      </c>
      <c r="M7962" s="865">
        <v>53729.141658923581</v>
      </c>
      <c r="N7962" s="866">
        <v>1</v>
      </c>
      <c r="O7962" s="866">
        <v>6</v>
      </c>
      <c r="P7962" s="865">
        <v>26082.9</v>
      </c>
    </row>
    <row r="7963" spans="1:16" ht="33.75" x14ac:dyDescent="0.25">
      <c r="A7963" s="867" t="s">
        <v>7760</v>
      </c>
      <c r="B7963" s="867" t="s">
        <v>3626</v>
      </c>
      <c r="C7963" s="867" t="s">
        <v>3031</v>
      </c>
      <c r="D7963" s="868" t="s">
        <v>8986</v>
      </c>
      <c r="E7963" s="870">
        <v>4200</v>
      </c>
      <c r="F7963" s="869" t="s">
        <v>11940</v>
      </c>
      <c r="G7963" s="868" t="s">
        <v>11939</v>
      </c>
      <c r="H7963" s="867" t="s">
        <v>7756</v>
      </c>
      <c r="I7963" s="867" t="s">
        <v>2676</v>
      </c>
      <c r="J7963" s="867" t="s">
        <v>7777</v>
      </c>
      <c r="K7963" s="866">
        <v>5</v>
      </c>
      <c r="L7963" s="866">
        <v>9</v>
      </c>
      <c r="M7963" s="865">
        <v>40296.856244192684</v>
      </c>
      <c r="N7963" s="866">
        <v>0</v>
      </c>
      <c r="O7963" s="866">
        <v>0</v>
      </c>
      <c r="P7963" s="865">
        <v>0</v>
      </c>
    </row>
    <row r="7964" spans="1:16" ht="33.75" x14ac:dyDescent="0.25">
      <c r="A7964" s="867" t="s">
        <v>7760</v>
      </c>
      <c r="B7964" s="867" t="s">
        <v>3626</v>
      </c>
      <c r="C7964" s="867" t="s">
        <v>3031</v>
      </c>
      <c r="D7964" s="868" t="s">
        <v>7791</v>
      </c>
      <c r="E7964" s="870">
        <v>4200</v>
      </c>
      <c r="F7964" s="869" t="s">
        <v>11938</v>
      </c>
      <c r="G7964" s="868" t="s">
        <v>11937</v>
      </c>
      <c r="H7964" s="867" t="s">
        <v>7756</v>
      </c>
      <c r="I7964" s="867" t="s">
        <v>2745</v>
      </c>
      <c r="J7964" s="867" t="s">
        <v>8721</v>
      </c>
      <c r="K7964" s="866">
        <v>0</v>
      </c>
      <c r="L7964" s="866">
        <v>0</v>
      </c>
      <c r="M7964" s="865">
        <v>0</v>
      </c>
      <c r="N7964" s="866">
        <v>2</v>
      </c>
      <c r="O7964" s="866">
        <v>4</v>
      </c>
      <c r="P7964" s="865">
        <v>17388.599999999999</v>
      </c>
    </row>
    <row r="7965" spans="1:16" ht="33.75" x14ac:dyDescent="0.25">
      <c r="A7965" s="867" t="s">
        <v>7760</v>
      </c>
      <c r="B7965" s="867" t="s">
        <v>3626</v>
      </c>
      <c r="C7965" s="867" t="s">
        <v>3031</v>
      </c>
      <c r="D7965" s="868" t="s">
        <v>8986</v>
      </c>
      <c r="E7965" s="870">
        <v>4200</v>
      </c>
      <c r="F7965" s="869" t="s">
        <v>11936</v>
      </c>
      <c r="G7965" s="868" t="s">
        <v>11935</v>
      </c>
      <c r="H7965" s="867" t="s">
        <v>7756</v>
      </c>
      <c r="I7965" s="867" t="s">
        <v>2892</v>
      </c>
      <c r="J7965" s="867" t="s">
        <v>7805</v>
      </c>
      <c r="K7965" s="866">
        <v>5</v>
      </c>
      <c r="L7965" s="866">
        <v>12</v>
      </c>
      <c r="M7965" s="865">
        <v>53729.141658923581</v>
      </c>
      <c r="N7965" s="866">
        <v>1</v>
      </c>
      <c r="O7965" s="866">
        <v>6</v>
      </c>
      <c r="P7965" s="865">
        <v>26082.9</v>
      </c>
    </row>
    <row r="7966" spans="1:16" ht="33.75" x14ac:dyDescent="0.25">
      <c r="A7966" s="867" t="s">
        <v>7760</v>
      </c>
      <c r="B7966" s="867" t="s">
        <v>3626</v>
      </c>
      <c r="C7966" s="867" t="s">
        <v>3031</v>
      </c>
      <c r="D7966" s="868" t="s">
        <v>8986</v>
      </c>
      <c r="E7966" s="870">
        <v>4200</v>
      </c>
      <c r="F7966" s="869" t="s">
        <v>11934</v>
      </c>
      <c r="G7966" s="868" t="s">
        <v>11933</v>
      </c>
      <c r="H7966" s="867" t="s">
        <v>7796</v>
      </c>
      <c r="I7966" s="867" t="s">
        <v>7822</v>
      </c>
      <c r="J7966" s="867" t="s">
        <v>7958</v>
      </c>
      <c r="K7966" s="866">
        <v>5</v>
      </c>
      <c r="L7966" s="866">
        <v>12</v>
      </c>
      <c r="M7966" s="865">
        <v>53729.141658923581</v>
      </c>
      <c r="N7966" s="866">
        <v>1</v>
      </c>
      <c r="O7966" s="866">
        <v>6</v>
      </c>
      <c r="P7966" s="865">
        <v>26082.9</v>
      </c>
    </row>
    <row r="7967" spans="1:16" ht="33.75" x14ac:dyDescent="0.25">
      <c r="A7967" s="867" t="s">
        <v>7760</v>
      </c>
      <c r="B7967" s="867" t="s">
        <v>3626</v>
      </c>
      <c r="C7967" s="867" t="s">
        <v>3031</v>
      </c>
      <c r="D7967" s="868" t="s">
        <v>7930</v>
      </c>
      <c r="E7967" s="870">
        <v>4200</v>
      </c>
      <c r="F7967" s="869" t="s">
        <v>11932</v>
      </c>
      <c r="G7967" s="868" t="s">
        <v>11931</v>
      </c>
      <c r="H7967" s="867" t="s">
        <v>7756</v>
      </c>
      <c r="I7967" s="867" t="s">
        <v>2676</v>
      </c>
      <c r="J7967" s="867" t="s">
        <v>7805</v>
      </c>
      <c r="K7967" s="866">
        <v>4</v>
      </c>
      <c r="L7967" s="866">
        <v>12</v>
      </c>
      <c r="M7967" s="865">
        <v>53729.141658923581</v>
      </c>
      <c r="N7967" s="866">
        <v>1</v>
      </c>
      <c r="O7967" s="866">
        <v>6</v>
      </c>
      <c r="P7967" s="865">
        <v>26082.9</v>
      </c>
    </row>
    <row r="7968" spans="1:16" ht="33.75" x14ac:dyDescent="0.25">
      <c r="A7968" s="867" t="s">
        <v>7760</v>
      </c>
      <c r="B7968" s="867" t="s">
        <v>3626</v>
      </c>
      <c r="C7968" s="867" t="s">
        <v>3031</v>
      </c>
      <c r="D7968" s="868" t="s">
        <v>7791</v>
      </c>
      <c r="E7968" s="870">
        <v>4200</v>
      </c>
      <c r="F7968" s="869" t="s">
        <v>11930</v>
      </c>
      <c r="G7968" s="868" t="s">
        <v>11929</v>
      </c>
      <c r="H7968" s="867" t="s">
        <v>7756</v>
      </c>
      <c r="I7968" s="867" t="s">
        <v>2745</v>
      </c>
      <c r="J7968" s="867" t="s">
        <v>7792</v>
      </c>
      <c r="K7968" s="866">
        <v>0</v>
      </c>
      <c r="L7968" s="866">
        <v>0</v>
      </c>
      <c r="M7968" s="865">
        <v>0</v>
      </c>
      <c r="N7968" s="866">
        <v>2</v>
      </c>
      <c r="O7968" s="866">
        <v>4</v>
      </c>
      <c r="P7968" s="865">
        <v>17388.599999999999</v>
      </c>
    </row>
    <row r="7969" spans="1:16" ht="33.75" x14ac:dyDescent="0.25">
      <c r="A7969" s="867" t="s">
        <v>7760</v>
      </c>
      <c r="B7969" s="867" t="s">
        <v>3626</v>
      </c>
      <c r="C7969" s="867" t="s">
        <v>3031</v>
      </c>
      <c r="D7969" s="868" t="s">
        <v>8013</v>
      </c>
      <c r="E7969" s="870">
        <v>4200</v>
      </c>
      <c r="F7969" s="869" t="s">
        <v>11928</v>
      </c>
      <c r="G7969" s="868" t="s">
        <v>11927</v>
      </c>
      <c r="H7969" s="867" t="s">
        <v>7756</v>
      </c>
      <c r="I7969" s="867" t="s">
        <v>2703</v>
      </c>
      <c r="J7969" s="867" t="s">
        <v>7792</v>
      </c>
      <c r="K7969" s="866">
        <v>3</v>
      </c>
      <c r="L7969" s="866">
        <v>12</v>
      </c>
      <c r="M7969" s="865">
        <v>53729.141658923581</v>
      </c>
      <c r="N7969" s="866">
        <v>2</v>
      </c>
      <c r="O7969" s="866">
        <v>6</v>
      </c>
      <c r="P7969" s="865">
        <v>26082.9</v>
      </c>
    </row>
    <row r="7970" spans="1:16" ht="33.75" x14ac:dyDescent="0.25">
      <c r="A7970" s="867" t="s">
        <v>7760</v>
      </c>
      <c r="B7970" s="867" t="s">
        <v>3626</v>
      </c>
      <c r="C7970" s="867" t="s">
        <v>3031</v>
      </c>
      <c r="D7970" s="868" t="s">
        <v>7791</v>
      </c>
      <c r="E7970" s="870">
        <v>4200</v>
      </c>
      <c r="F7970" s="869" t="s">
        <v>11926</v>
      </c>
      <c r="G7970" s="868" t="s">
        <v>11925</v>
      </c>
      <c r="H7970" s="867" t="s">
        <v>7756</v>
      </c>
      <c r="I7970" s="867" t="s">
        <v>2676</v>
      </c>
      <c r="J7970" s="867" t="s">
        <v>7773</v>
      </c>
      <c r="K7970" s="866">
        <v>0</v>
      </c>
      <c r="L7970" s="866">
        <v>0</v>
      </c>
      <c r="M7970" s="865">
        <v>0</v>
      </c>
      <c r="N7970" s="866">
        <v>2</v>
      </c>
      <c r="O7970" s="866">
        <v>4</v>
      </c>
      <c r="P7970" s="865">
        <v>17388.599999999999</v>
      </c>
    </row>
    <row r="7971" spans="1:16" ht="33.75" x14ac:dyDescent="0.25">
      <c r="A7971" s="867" t="s">
        <v>7760</v>
      </c>
      <c r="B7971" s="867" t="s">
        <v>3626</v>
      </c>
      <c r="C7971" s="867" t="s">
        <v>3031</v>
      </c>
      <c r="D7971" s="868" t="s">
        <v>7930</v>
      </c>
      <c r="E7971" s="870">
        <v>4200</v>
      </c>
      <c r="F7971" s="869" t="s">
        <v>11924</v>
      </c>
      <c r="G7971" s="868" t="s">
        <v>11923</v>
      </c>
      <c r="H7971" s="867" t="s">
        <v>7756</v>
      </c>
      <c r="I7971" s="867" t="s">
        <v>2772</v>
      </c>
      <c r="J7971" s="867" t="s">
        <v>8756</v>
      </c>
      <c r="K7971" s="866">
        <v>4</v>
      </c>
      <c r="L7971" s="866">
        <v>12</v>
      </c>
      <c r="M7971" s="865">
        <v>53729.141658923581</v>
      </c>
      <c r="N7971" s="866">
        <v>1</v>
      </c>
      <c r="O7971" s="866">
        <v>6</v>
      </c>
      <c r="P7971" s="865">
        <v>26082.9</v>
      </c>
    </row>
    <row r="7972" spans="1:16" ht="33.75" x14ac:dyDescent="0.25">
      <c r="A7972" s="867" t="s">
        <v>7760</v>
      </c>
      <c r="B7972" s="867" t="s">
        <v>3626</v>
      </c>
      <c r="C7972" s="867" t="s">
        <v>3031</v>
      </c>
      <c r="D7972" s="868" t="s">
        <v>7791</v>
      </c>
      <c r="E7972" s="870">
        <v>4200</v>
      </c>
      <c r="F7972" s="869" t="s">
        <v>11922</v>
      </c>
      <c r="G7972" s="868" t="s">
        <v>11921</v>
      </c>
      <c r="H7972" s="867" t="s">
        <v>7756</v>
      </c>
      <c r="I7972" s="867" t="s">
        <v>2676</v>
      </c>
      <c r="J7972" s="867" t="s">
        <v>7805</v>
      </c>
      <c r="K7972" s="866">
        <v>2</v>
      </c>
      <c r="L7972" s="866">
        <v>12</v>
      </c>
      <c r="M7972" s="865">
        <v>53729.141658923581</v>
      </c>
      <c r="N7972" s="866">
        <v>1</v>
      </c>
      <c r="O7972" s="866">
        <v>6</v>
      </c>
      <c r="P7972" s="865">
        <v>26082.9</v>
      </c>
    </row>
    <row r="7973" spans="1:16" ht="33.75" x14ac:dyDescent="0.25">
      <c r="A7973" s="867" t="s">
        <v>7760</v>
      </c>
      <c r="B7973" s="867" t="s">
        <v>3626</v>
      </c>
      <c r="C7973" s="867" t="s">
        <v>3031</v>
      </c>
      <c r="D7973" s="868" t="s">
        <v>8480</v>
      </c>
      <c r="E7973" s="870">
        <v>2200</v>
      </c>
      <c r="F7973" s="869" t="s">
        <v>11920</v>
      </c>
      <c r="G7973" s="868" t="s">
        <v>11919</v>
      </c>
      <c r="H7973" s="867" t="s">
        <v>7756</v>
      </c>
      <c r="I7973" s="867" t="s">
        <v>2737</v>
      </c>
      <c r="J7973" s="867" t="s">
        <v>8142</v>
      </c>
      <c r="K7973" s="866">
        <v>3</v>
      </c>
      <c r="L7973" s="866">
        <v>12</v>
      </c>
      <c r="M7973" s="865">
        <v>28143.836107055209</v>
      </c>
      <c r="N7973" s="866">
        <v>2</v>
      </c>
      <c r="O7973" s="866">
        <v>6</v>
      </c>
      <c r="P7973" s="865">
        <v>14082.9</v>
      </c>
    </row>
    <row r="7974" spans="1:16" ht="33.75" x14ac:dyDescent="0.25">
      <c r="A7974" s="867" t="s">
        <v>7760</v>
      </c>
      <c r="B7974" s="867" t="s">
        <v>3626</v>
      </c>
      <c r="C7974" s="867" t="s">
        <v>3031</v>
      </c>
      <c r="D7974" s="868" t="s">
        <v>11537</v>
      </c>
      <c r="E7974" s="870">
        <v>4200</v>
      </c>
      <c r="F7974" s="869" t="s">
        <v>11918</v>
      </c>
      <c r="G7974" s="868" t="s">
        <v>11917</v>
      </c>
      <c r="H7974" s="867" t="s">
        <v>7756</v>
      </c>
      <c r="I7974" s="867" t="s">
        <v>2676</v>
      </c>
      <c r="J7974" s="867" t="s">
        <v>7964</v>
      </c>
      <c r="K7974" s="866">
        <v>3</v>
      </c>
      <c r="L7974" s="866">
        <v>12</v>
      </c>
      <c r="M7974" s="865">
        <v>53729.141658923581</v>
      </c>
      <c r="N7974" s="866">
        <v>1</v>
      </c>
      <c r="O7974" s="866">
        <v>6</v>
      </c>
      <c r="P7974" s="865">
        <v>26082.9</v>
      </c>
    </row>
    <row r="7975" spans="1:16" ht="33.75" x14ac:dyDescent="0.25">
      <c r="A7975" s="867" t="s">
        <v>7760</v>
      </c>
      <c r="B7975" s="867" t="s">
        <v>3626</v>
      </c>
      <c r="C7975" s="867" t="s">
        <v>3031</v>
      </c>
      <c r="D7975" s="868" t="s">
        <v>5056</v>
      </c>
      <c r="E7975" s="870">
        <v>6000</v>
      </c>
      <c r="F7975" s="869" t="s">
        <v>11916</v>
      </c>
      <c r="G7975" s="868" t="s">
        <v>11915</v>
      </c>
      <c r="H7975" s="867" t="s">
        <v>7756</v>
      </c>
      <c r="I7975" s="867" t="s">
        <v>2786</v>
      </c>
      <c r="J7975" s="867" t="s">
        <v>7888</v>
      </c>
      <c r="K7975" s="866">
        <v>2</v>
      </c>
      <c r="L7975" s="866">
        <v>12</v>
      </c>
      <c r="M7975" s="865">
        <v>76755.916655605106</v>
      </c>
      <c r="N7975" s="866">
        <v>1</v>
      </c>
      <c r="O7975" s="866">
        <v>6</v>
      </c>
      <c r="P7975" s="865">
        <v>36882.9</v>
      </c>
    </row>
    <row r="7976" spans="1:16" ht="33.75" x14ac:dyDescent="0.25">
      <c r="A7976" s="867" t="s">
        <v>7760</v>
      </c>
      <c r="B7976" s="867" t="s">
        <v>3626</v>
      </c>
      <c r="C7976" s="867" t="s">
        <v>3031</v>
      </c>
      <c r="D7976" s="868" t="s">
        <v>8480</v>
      </c>
      <c r="E7976" s="870">
        <v>2200</v>
      </c>
      <c r="F7976" s="869" t="s">
        <v>11914</v>
      </c>
      <c r="G7976" s="868" t="s">
        <v>11913</v>
      </c>
      <c r="H7976" s="867"/>
      <c r="I7976" s="867"/>
      <c r="J7976" s="867"/>
      <c r="K7976" s="866">
        <v>3</v>
      </c>
      <c r="L7976" s="866">
        <v>12</v>
      </c>
      <c r="M7976" s="865">
        <v>28143.836107055209</v>
      </c>
      <c r="N7976" s="866">
        <v>2</v>
      </c>
      <c r="O7976" s="866">
        <v>6</v>
      </c>
      <c r="P7976" s="865">
        <v>14082.9</v>
      </c>
    </row>
    <row r="7977" spans="1:16" ht="33.75" x14ac:dyDescent="0.25">
      <c r="A7977" s="867" t="s">
        <v>7760</v>
      </c>
      <c r="B7977" s="867" t="s">
        <v>3626</v>
      </c>
      <c r="C7977" s="867" t="s">
        <v>3031</v>
      </c>
      <c r="D7977" s="868" t="s">
        <v>7764</v>
      </c>
      <c r="E7977" s="870">
        <v>2700</v>
      </c>
      <c r="F7977" s="869" t="s">
        <v>11912</v>
      </c>
      <c r="G7977" s="868" t="s">
        <v>11911</v>
      </c>
      <c r="H7977" s="867" t="s">
        <v>7756</v>
      </c>
      <c r="I7977" s="867" t="s">
        <v>2772</v>
      </c>
      <c r="J7977" s="867" t="s">
        <v>8142</v>
      </c>
      <c r="K7977" s="866">
        <v>2</v>
      </c>
      <c r="L7977" s="866">
        <v>12</v>
      </c>
      <c r="M7977" s="865">
        <v>34540.162495022305</v>
      </c>
      <c r="N7977" s="866">
        <v>2</v>
      </c>
      <c r="O7977" s="866">
        <v>6</v>
      </c>
      <c r="P7977" s="865">
        <v>17082.900000000001</v>
      </c>
    </row>
    <row r="7978" spans="1:16" ht="33.75" x14ac:dyDescent="0.25">
      <c r="A7978" s="867" t="s">
        <v>7760</v>
      </c>
      <c r="B7978" s="867" t="s">
        <v>3626</v>
      </c>
      <c r="C7978" s="867" t="s">
        <v>3031</v>
      </c>
      <c r="D7978" s="868" t="s">
        <v>10423</v>
      </c>
      <c r="E7978" s="870">
        <v>4200</v>
      </c>
      <c r="F7978" s="869" t="s">
        <v>11910</v>
      </c>
      <c r="G7978" s="868" t="s">
        <v>11909</v>
      </c>
      <c r="H7978" s="867" t="s">
        <v>7756</v>
      </c>
      <c r="I7978" s="867" t="s">
        <v>2676</v>
      </c>
      <c r="J7978" s="867" t="s">
        <v>8314</v>
      </c>
      <c r="K7978" s="866">
        <v>3</v>
      </c>
      <c r="L7978" s="866">
        <v>12</v>
      </c>
      <c r="M7978" s="865">
        <v>53729.141658923581</v>
      </c>
      <c r="N7978" s="866">
        <v>3</v>
      </c>
      <c r="O7978" s="866">
        <v>6</v>
      </c>
      <c r="P7978" s="865">
        <v>26082.9</v>
      </c>
    </row>
    <row r="7979" spans="1:16" ht="33.75" x14ac:dyDescent="0.25">
      <c r="A7979" s="867" t="s">
        <v>7760</v>
      </c>
      <c r="B7979" s="867" t="s">
        <v>3626</v>
      </c>
      <c r="C7979" s="867" t="s">
        <v>3031</v>
      </c>
      <c r="D7979" s="868" t="s">
        <v>9050</v>
      </c>
      <c r="E7979" s="870">
        <v>5500</v>
      </c>
      <c r="F7979" s="869" t="s">
        <v>11908</v>
      </c>
      <c r="G7979" s="868" t="s">
        <v>11907</v>
      </c>
      <c r="H7979" s="867" t="s">
        <v>7756</v>
      </c>
      <c r="I7979" s="867" t="s">
        <v>7748</v>
      </c>
      <c r="J7979" s="867" t="s">
        <v>9350</v>
      </c>
      <c r="K7979" s="866">
        <v>3</v>
      </c>
      <c r="L7979" s="866">
        <v>12</v>
      </c>
      <c r="M7979" s="865">
        <v>70359.590267638021</v>
      </c>
      <c r="N7979" s="866">
        <v>2</v>
      </c>
      <c r="O7979" s="866">
        <v>6</v>
      </c>
      <c r="P7979" s="865">
        <v>33882.9</v>
      </c>
    </row>
    <row r="7980" spans="1:16" ht="33.75" x14ac:dyDescent="0.25">
      <c r="A7980" s="867" t="s">
        <v>7760</v>
      </c>
      <c r="B7980" s="867" t="s">
        <v>3626</v>
      </c>
      <c r="C7980" s="867" t="s">
        <v>3031</v>
      </c>
      <c r="D7980" s="868" t="s">
        <v>7907</v>
      </c>
      <c r="E7980" s="870">
        <v>2200</v>
      </c>
      <c r="F7980" s="869" t="s">
        <v>11906</v>
      </c>
      <c r="G7980" s="868" t="s">
        <v>11905</v>
      </c>
      <c r="H7980" s="867"/>
      <c r="I7980" s="867"/>
      <c r="J7980" s="867"/>
      <c r="K7980" s="866">
        <v>3</v>
      </c>
      <c r="L7980" s="866">
        <v>12</v>
      </c>
      <c r="M7980" s="865">
        <v>28143.836107055209</v>
      </c>
      <c r="N7980" s="866">
        <v>2</v>
      </c>
      <c r="O7980" s="866">
        <v>6</v>
      </c>
      <c r="P7980" s="865">
        <v>14082.9</v>
      </c>
    </row>
    <row r="7981" spans="1:16" ht="33.75" x14ac:dyDescent="0.25">
      <c r="A7981" s="867" t="s">
        <v>7760</v>
      </c>
      <c r="B7981" s="867" t="s">
        <v>3626</v>
      </c>
      <c r="C7981" s="867" t="s">
        <v>3031</v>
      </c>
      <c r="D7981" s="868" t="s">
        <v>7907</v>
      </c>
      <c r="E7981" s="870">
        <v>2200</v>
      </c>
      <c r="F7981" s="869" t="s">
        <v>11904</v>
      </c>
      <c r="G7981" s="868" t="s">
        <v>11903</v>
      </c>
      <c r="H7981" s="867"/>
      <c r="I7981" s="867"/>
      <c r="J7981" s="867"/>
      <c r="K7981" s="866">
        <v>3</v>
      </c>
      <c r="L7981" s="866">
        <v>12</v>
      </c>
      <c r="M7981" s="865">
        <v>28143.836107055209</v>
      </c>
      <c r="N7981" s="866">
        <v>2</v>
      </c>
      <c r="O7981" s="866">
        <v>6</v>
      </c>
      <c r="P7981" s="865">
        <v>14082.9</v>
      </c>
    </row>
    <row r="7982" spans="1:16" ht="33.75" x14ac:dyDescent="0.25">
      <c r="A7982" s="867" t="s">
        <v>7760</v>
      </c>
      <c r="B7982" s="867" t="s">
        <v>3626</v>
      </c>
      <c r="C7982" s="867" t="s">
        <v>3031</v>
      </c>
      <c r="D7982" s="868" t="s">
        <v>7907</v>
      </c>
      <c r="E7982" s="870">
        <v>2200</v>
      </c>
      <c r="F7982" s="869" t="s">
        <v>11902</v>
      </c>
      <c r="G7982" s="868" t="s">
        <v>11901</v>
      </c>
      <c r="H7982" s="867"/>
      <c r="I7982" s="867"/>
      <c r="J7982" s="867"/>
      <c r="K7982" s="866">
        <v>3</v>
      </c>
      <c r="L7982" s="866">
        <v>10</v>
      </c>
      <c r="M7982" s="865">
        <v>23453.19675587934</v>
      </c>
      <c r="N7982" s="866">
        <v>0</v>
      </c>
      <c r="O7982" s="866">
        <v>0</v>
      </c>
      <c r="P7982" s="865">
        <v>0</v>
      </c>
    </row>
    <row r="7983" spans="1:16" ht="33.75" x14ac:dyDescent="0.25">
      <c r="A7983" s="867" t="s">
        <v>7760</v>
      </c>
      <c r="B7983" s="867" t="s">
        <v>3626</v>
      </c>
      <c r="C7983" s="867" t="s">
        <v>3031</v>
      </c>
      <c r="D7983" s="868" t="s">
        <v>7772</v>
      </c>
      <c r="E7983" s="870">
        <v>4200</v>
      </c>
      <c r="F7983" s="869" t="s">
        <v>11900</v>
      </c>
      <c r="G7983" s="868" t="s">
        <v>11899</v>
      </c>
      <c r="H7983" s="867"/>
      <c r="I7983" s="867"/>
      <c r="J7983" s="867"/>
      <c r="K7983" s="866">
        <v>4</v>
      </c>
      <c r="L7983" s="866">
        <v>12</v>
      </c>
      <c r="M7983" s="865">
        <v>53729.141658923581</v>
      </c>
      <c r="N7983" s="866">
        <v>2</v>
      </c>
      <c r="O7983" s="866">
        <v>6</v>
      </c>
      <c r="P7983" s="865">
        <v>26082.9</v>
      </c>
    </row>
    <row r="7984" spans="1:16" ht="33.75" x14ac:dyDescent="0.25">
      <c r="A7984" s="867" t="s">
        <v>7760</v>
      </c>
      <c r="B7984" s="867" t="s">
        <v>3626</v>
      </c>
      <c r="C7984" s="867" t="s">
        <v>3031</v>
      </c>
      <c r="D7984" s="868" t="s">
        <v>7907</v>
      </c>
      <c r="E7984" s="870">
        <v>2200</v>
      </c>
      <c r="F7984" s="869" t="s">
        <v>11898</v>
      </c>
      <c r="G7984" s="868" t="s">
        <v>11897</v>
      </c>
      <c r="H7984" s="867"/>
      <c r="I7984" s="867"/>
      <c r="J7984" s="867"/>
      <c r="K7984" s="866">
        <v>3</v>
      </c>
      <c r="L7984" s="866">
        <v>10</v>
      </c>
      <c r="M7984" s="865">
        <v>23453.19675587934</v>
      </c>
      <c r="N7984" s="866">
        <v>0</v>
      </c>
      <c r="O7984" s="866">
        <v>0</v>
      </c>
      <c r="P7984" s="865">
        <v>0</v>
      </c>
    </row>
    <row r="7985" spans="1:16" ht="33.75" x14ac:dyDescent="0.25">
      <c r="A7985" s="867" t="s">
        <v>7760</v>
      </c>
      <c r="B7985" s="867" t="s">
        <v>3626</v>
      </c>
      <c r="C7985" s="867" t="s">
        <v>3031</v>
      </c>
      <c r="D7985" s="868" t="s">
        <v>9050</v>
      </c>
      <c r="E7985" s="870">
        <v>5500</v>
      </c>
      <c r="F7985" s="869" t="s">
        <v>11896</v>
      </c>
      <c r="G7985" s="868" t="s">
        <v>11895</v>
      </c>
      <c r="H7985" s="867" t="s">
        <v>7756</v>
      </c>
      <c r="I7985" s="867" t="s">
        <v>2676</v>
      </c>
      <c r="J7985" s="867" t="s">
        <v>7900</v>
      </c>
      <c r="K7985" s="866">
        <v>2</v>
      </c>
      <c r="L7985" s="866">
        <v>12</v>
      </c>
      <c r="M7985" s="865">
        <v>70359.590267638021</v>
      </c>
      <c r="N7985" s="866">
        <v>2</v>
      </c>
      <c r="O7985" s="866">
        <v>6</v>
      </c>
      <c r="P7985" s="865">
        <v>33882.9</v>
      </c>
    </row>
    <row r="7986" spans="1:16" ht="33.75" x14ac:dyDescent="0.25">
      <c r="A7986" s="867" t="s">
        <v>7760</v>
      </c>
      <c r="B7986" s="867" t="s">
        <v>3626</v>
      </c>
      <c r="C7986" s="867" t="s">
        <v>3031</v>
      </c>
      <c r="D7986" s="868" t="s">
        <v>7878</v>
      </c>
      <c r="E7986" s="870">
        <v>4200</v>
      </c>
      <c r="F7986" s="869" t="s">
        <v>11894</v>
      </c>
      <c r="G7986" s="868" t="s">
        <v>11893</v>
      </c>
      <c r="H7986" s="867" t="s">
        <v>7756</v>
      </c>
      <c r="I7986" s="867" t="s">
        <v>3419</v>
      </c>
      <c r="J7986" s="867" t="s">
        <v>7900</v>
      </c>
      <c r="K7986" s="866">
        <v>4</v>
      </c>
      <c r="L7986" s="866">
        <v>12</v>
      </c>
      <c r="M7986" s="865">
        <v>53729.141658923581</v>
      </c>
      <c r="N7986" s="866">
        <v>1</v>
      </c>
      <c r="O7986" s="866">
        <v>6</v>
      </c>
      <c r="P7986" s="865">
        <v>26082.9</v>
      </c>
    </row>
    <row r="7987" spans="1:16" ht="33.75" x14ac:dyDescent="0.25">
      <c r="A7987" s="867" t="s">
        <v>7760</v>
      </c>
      <c r="B7987" s="867" t="s">
        <v>3626</v>
      </c>
      <c r="C7987" s="867" t="s">
        <v>3031</v>
      </c>
      <c r="D7987" s="868" t="s">
        <v>7907</v>
      </c>
      <c r="E7987" s="870">
        <v>2200</v>
      </c>
      <c r="F7987" s="869" t="s">
        <v>11892</v>
      </c>
      <c r="G7987" s="868" t="s">
        <v>11891</v>
      </c>
      <c r="H7987" s="867"/>
      <c r="I7987" s="867"/>
      <c r="J7987" s="867"/>
      <c r="K7987" s="866">
        <v>3</v>
      </c>
      <c r="L7987" s="866">
        <v>10</v>
      </c>
      <c r="M7987" s="865">
        <v>23453.19675587934</v>
      </c>
      <c r="N7987" s="866">
        <v>0</v>
      </c>
      <c r="O7987" s="866">
        <v>0</v>
      </c>
      <c r="P7987" s="865">
        <v>0</v>
      </c>
    </row>
    <row r="7988" spans="1:16" ht="33.75" x14ac:dyDescent="0.25">
      <c r="A7988" s="867" t="s">
        <v>7760</v>
      </c>
      <c r="B7988" s="867" t="s">
        <v>3626</v>
      </c>
      <c r="C7988" s="867" t="s">
        <v>3031</v>
      </c>
      <c r="D7988" s="868" t="s">
        <v>7907</v>
      </c>
      <c r="E7988" s="870">
        <v>2200</v>
      </c>
      <c r="F7988" s="869" t="s">
        <v>11890</v>
      </c>
      <c r="G7988" s="868" t="s">
        <v>11889</v>
      </c>
      <c r="H7988" s="867" t="s">
        <v>7796</v>
      </c>
      <c r="I7988" s="867" t="s">
        <v>2786</v>
      </c>
      <c r="J7988" s="867" t="s">
        <v>11888</v>
      </c>
      <c r="K7988" s="866">
        <v>3</v>
      </c>
      <c r="L7988" s="866">
        <v>10</v>
      </c>
      <c r="M7988" s="865">
        <v>23453.19675587934</v>
      </c>
      <c r="N7988" s="866">
        <v>0</v>
      </c>
      <c r="O7988" s="866">
        <v>0</v>
      </c>
      <c r="P7988" s="865">
        <v>0</v>
      </c>
    </row>
    <row r="7989" spans="1:16" ht="33.75" x14ac:dyDescent="0.25">
      <c r="A7989" s="867" t="s">
        <v>7760</v>
      </c>
      <c r="B7989" s="867" t="s">
        <v>3626</v>
      </c>
      <c r="C7989" s="867" t="s">
        <v>3031</v>
      </c>
      <c r="D7989" s="868" t="s">
        <v>7907</v>
      </c>
      <c r="E7989" s="870">
        <v>2200</v>
      </c>
      <c r="F7989" s="869" t="s">
        <v>11887</v>
      </c>
      <c r="G7989" s="868" t="s">
        <v>11886</v>
      </c>
      <c r="H7989" s="867"/>
      <c r="I7989" s="867"/>
      <c r="J7989" s="867"/>
      <c r="K7989" s="866">
        <v>4</v>
      </c>
      <c r="L7989" s="866">
        <v>12</v>
      </c>
      <c r="M7989" s="865">
        <v>28143.836107055209</v>
      </c>
      <c r="N7989" s="866">
        <v>2</v>
      </c>
      <c r="O7989" s="866">
        <v>6</v>
      </c>
      <c r="P7989" s="865">
        <v>14082.9</v>
      </c>
    </row>
    <row r="7990" spans="1:16" ht="33.75" x14ac:dyDescent="0.25">
      <c r="A7990" s="867" t="s">
        <v>7760</v>
      </c>
      <c r="B7990" s="867" t="s">
        <v>3626</v>
      </c>
      <c r="C7990" s="867" t="s">
        <v>3031</v>
      </c>
      <c r="D7990" s="868" t="s">
        <v>7907</v>
      </c>
      <c r="E7990" s="870">
        <v>2200</v>
      </c>
      <c r="F7990" s="869" t="s">
        <v>11885</v>
      </c>
      <c r="G7990" s="868" t="s">
        <v>11884</v>
      </c>
      <c r="H7990" s="867"/>
      <c r="I7990" s="867"/>
      <c r="J7990" s="867"/>
      <c r="K7990" s="866">
        <v>4</v>
      </c>
      <c r="L7990" s="866">
        <v>12</v>
      </c>
      <c r="M7990" s="865">
        <v>28143.836107055209</v>
      </c>
      <c r="N7990" s="866">
        <v>2</v>
      </c>
      <c r="O7990" s="866">
        <v>6</v>
      </c>
      <c r="P7990" s="865">
        <v>14082.9</v>
      </c>
    </row>
    <row r="7991" spans="1:16" ht="33.75" x14ac:dyDescent="0.25">
      <c r="A7991" s="867" t="s">
        <v>7760</v>
      </c>
      <c r="B7991" s="867" t="s">
        <v>3626</v>
      </c>
      <c r="C7991" s="867" t="s">
        <v>3031</v>
      </c>
      <c r="D7991" s="868" t="s">
        <v>7907</v>
      </c>
      <c r="E7991" s="870">
        <v>2200</v>
      </c>
      <c r="F7991" s="869" t="s">
        <v>11883</v>
      </c>
      <c r="G7991" s="868" t="s">
        <v>11882</v>
      </c>
      <c r="H7991" s="867" t="s">
        <v>2751</v>
      </c>
      <c r="I7991" s="867" t="s">
        <v>7920</v>
      </c>
      <c r="J7991" s="867" t="s">
        <v>11881</v>
      </c>
      <c r="K7991" s="866">
        <v>4</v>
      </c>
      <c r="L7991" s="866">
        <v>12</v>
      </c>
      <c r="M7991" s="865">
        <v>28143.836107055209</v>
      </c>
      <c r="N7991" s="866">
        <v>2</v>
      </c>
      <c r="O7991" s="866">
        <v>6</v>
      </c>
      <c r="P7991" s="865">
        <v>14082.9</v>
      </c>
    </row>
    <row r="7992" spans="1:16" ht="33.75" x14ac:dyDescent="0.25">
      <c r="A7992" s="867" t="s">
        <v>7760</v>
      </c>
      <c r="B7992" s="867" t="s">
        <v>3626</v>
      </c>
      <c r="C7992" s="867" t="s">
        <v>3031</v>
      </c>
      <c r="D7992" s="868" t="s">
        <v>7907</v>
      </c>
      <c r="E7992" s="870">
        <v>2200</v>
      </c>
      <c r="F7992" s="869" t="s">
        <v>11880</v>
      </c>
      <c r="G7992" s="868" t="s">
        <v>11879</v>
      </c>
      <c r="H7992" s="867"/>
      <c r="I7992" s="867"/>
      <c r="J7992" s="867"/>
      <c r="K7992" s="866">
        <v>3</v>
      </c>
      <c r="L7992" s="866">
        <v>12</v>
      </c>
      <c r="M7992" s="865">
        <v>28143.836107055209</v>
      </c>
      <c r="N7992" s="866">
        <v>2</v>
      </c>
      <c r="O7992" s="866">
        <v>6</v>
      </c>
      <c r="P7992" s="865">
        <v>14082.9</v>
      </c>
    </row>
    <row r="7993" spans="1:16" ht="33.75" x14ac:dyDescent="0.25">
      <c r="A7993" s="867" t="s">
        <v>7760</v>
      </c>
      <c r="B7993" s="867" t="s">
        <v>3626</v>
      </c>
      <c r="C7993" s="867" t="s">
        <v>3031</v>
      </c>
      <c r="D7993" s="868" t="s">
        <v>7907</v>
      </c>
      <c r="E7993" s="870">
        <v>2200</v>
      </c>
      <c r="F7993" s="869" t="s">
        <v>11878</v>
      </c>
      <c r="G7993" s="868" t="s">
        <v>11877</v>
      </c>
      <c r="H7993" s="867" t="s">
        <v>2751</v>
      </c>
      <c r="I7993" s="867" t="s">
        <v>2741</v>
      </c>
      <c r="J7993" s="867" t="s">
        <v>11876</v>
      </c>
      <c r="K7993" s="866">
        <v>3</v>
      </c>
      <c r="L7993" s="866">
        <v>12</v>
      </c>
      <c r="M7993" s="865">
        <v>28143.836107055209</v>
      </c>
      <c r="N7993" s="866">
        <v>2</v>
      </c>
      <c r="O7993" s="866">
        <v>6</v>
      </c>
      <c r="P7993" s="865">
        <v>14082.9</v>
      </c>
    </row>
    <row r="7994" spans="1:16" ht="33.75" x14ac:dyDescent="0.25">
      <c r="A7994" s="867" t="s">
        <v>7760</v>
      </c>
      <c r="B7994" s="867" t="s">
        <v>3626</v>
      </c>
      <c r="C7994" s="867" t="s">
        <v>3031</v>
      </c>
      <c r="D7994" s="868" t="s">
        <v>7907</v>
      </c>
      <c r="E7994" s="870">
        <v>2200</v>
      </c>
      <c r="F7994" s="869" t="s">
        <v>11875</v>
      </c>
      <c r="G7994" s="868" t="s">
        <v>11874</v>
      </c>
      <c r="H7994" s="867"/>
      <c r="I7994" s="867"/>
      <c r="J7994" s="867"/>
      <c r="K7994" s="866">
        <v>2</v>
      </c>
      <c r="L7994" s="866">
        <v>12</v>
      </c>
      <c r="M7994" s="865">
        <v>28143.836107055209</v>
      </c>
      <c r="N7994" s="866">
        <v>2</v>
      </c>
      <c r="O7994" s="866">
        <v>6</v>
      </c>
      <c r="P7994" s="865">
        <v>14082.9</v>
      </c>
    </row>
    <row r="7995" spans="1:16" ht="33.75" x14ac:dyDescent="0.25">
      <c r="A7995" s="867" t="s">
        <v>7760</v>
      </c>
      <c r="B7995" s="867" t="s">
        <v>3626</v>
      </c>
      <c r="C7995" s="867" t="s">
        <v>3031</v>
      </c>
      <c r="D7995" s="868" t="s">
        <v>7907</v>
      </c>
      <c r="E7995" s="870">
        <v>2200</v>
      </c>
      <c r="F7995" s="869" t="s">
        <v>11873</v>
      </c>
      <c r="G7995" s="868" t="s">
        <v>11872</v>
      </c>
      <c r="H7995" s="867" t="s">
        <v>7796</v>
      </c>
      <c r="I7995" s="867" t="s">
        <v>8333</v>
      </c>
      <c r="J7995" s="867" t="s">
        <v>7971</v>
      </c>
      <c r="K7995" s="866">
        <v>2</v>
      </c>
      <c r="L7995" s="866">
        <v>12</v>
      </c>
      <c r="M7995" s="865">
        <v>28143.836107055209</v>
      </c>
      <c r="N7995" s="866">
        <v>3</v>
      </c>
      <c r="O7995" s="866">
        <v>6</v>
      </c>
      <c r="P7995" s="865">
        <v>14082.9</v>
      </c>
    </row>
    <row r="7996" spans="1:16" ht="33.75" x14ac:dyDescent="0.25">
      <c r="A7996" s="867" t="s">
        <v>7760</v>
      </c>
      <c r="B7996" s="867" t="s">
        <v>3626</v>
      </c>
      <c r="C7996" s="867" t="s">
        <v>3031</v>
      </c>
      <c r="D7996" s="868" t="s">
        <v>7907</v>
      </c>
      <c r="E7996" s="870">
        <v>2200</v>
      </c>
      <c r="F7996" s="869" t="s">
        <v>11871</v>
      </c>
      <c r="G7996" s="868" t="s">
        <v>11870</v>
      </c>
      <c r="H7996" s="867"/>
      <c r="I7996" s="867"/>
      <c r="J7996" s="867"/>
      <c r="K7996" s="866">
        <v>2</v>
      </c>
      <c r="L7996" s="866">
        <v>12</v>
      </c>
      <c r="M7996" s="865">
        <v>28143.836107055209</v>
      </c>
      <c r="N7996" s="866">
        <v>3</v>
      </c>
      <c r="O7996" s="866">
        <v>6</v>
      </c>
      <c r="P7996" s="865">
        <v>14082.9</v>
      </c>
    </row>
    <row r="7997" spans="1:16" ht="33.75" x14ac:dyDescent="0.25">
      <c r="A7997" s="867" t="s">
        <v>7760</v>
      </c>
      <c r="B7997" s="867" t="s">
        <v>3626</v>
      </c>
      <c r="C7997" s="867" t="s">
        <v>3031</v>
      </c>
      <c r="D7997" s="868" t="s">
        <v>7907</v>
      </c>
      <c r="E7997" s="870">
        <v>2200</v>
      </c>
      <c r="F7997" s="869" t="s">
        <v>11869</v>
      </c>
      <c r="G7997" s="868" t="s">
        <v>11868</v>
      </c>
      <c r="H7997" s="867"/>
      <c r="I7997" s="867"/>
      <c r="J7997" s="867"/>
      <c r="K7997" s="866">
        <v>2</v>
      </c>
      <c r="L7997" s="866">
        <v>12</v>
      </c>
      <c r="M7997" s="865">
        <v>28143.836107055209</v>
      </c>
      <c r="N7997" s="866">
        <v>3</v>
      </c>
      <c r="O7997" s="866">
        <v>6</v>
      </c>
      <c r="P7997" s="865">
        <v>14082.9</v>
      </c>
    </row>
    <row r="7998" spans="1:16" ht="33.75" x14ac:dyDescent="0.25">
      <c r="A7998" s="867" t="s">
        <v>7760</v>
      </c>
      <c r="B7998" s="867" t="s">
        <v>3626</v>
      </c>
      <c r="C7998" s="867" t="s">
        <v>3031</v>
      </c>
      <c r="D7998" s="868" t="s">
        <v>7907</v>
      </c>
      <c r="E7998" s="870">
        <v>2200</v>
      </c>
      <c r="F7998" s="869" t="s">
        <v>11867</v>
      </c>
      <c r="G7998" s="868" t="s">
        <v>11866</v>
      </c>
      <c r="H7998" s="867"/>
      <c r="I7998" s="867"/>
      <c r="J7998" s="867"/>
      <c r="K7998" s="866">
        <v>2</v>
      </c>
      <c r="L7998" s="866">
        <v>12</v>
      </c>
      <c r="M7998" s="865">
        <v>28143.836107055209</v>
      </c>
      <c r="N7998" s="866">
        <v>3</v>
      </c>
      <c r="O7998" s="866">
        <v>6</v>
      </c>
      <c r="P7998" s="865">
        <v>14082.9</v>
      </c>
    </row>
    <row r="7999" spans="1:16" ht="33.75" x14ac:dyDescent="0.25">
      <c r="A7999" s="867" t="s">
        <v>7760</v>
      </c>
      <c r="B7999" s="867" t="s">
        <v>3626</v>
      </c>
      <c r="C7999" s="867" t="s">
        <v>3031</v>
      </c>
      <c r="D7999" s="868" t="s">
        <v>7907</v>
      </c>
      <c r="E7999" s="870">
        <v>2200</v>
      </c>
      <c r="F7999" s="869" t="s">
        <v>11865</v>
      </c>
      <c r="G7999" s="868" t="s">
        <v>11864</v>
      </c>
      <c r="H7999" s="867"/>
      <c r="I7999" s="867"/>
      <c r="J7999" s="867"/>
      <c r="K7999" s="866">
        <v>2</v>
      </c>
      <c r="L7999" s="866">
        <v>12</v>
      </c>
      <c r="M7999" s="865">
        <v>28143.836107055209</v>
      </c>
      <c r="N7999" s="866">
        <v>2</v>
      </c>
      <c r="O7999" s="866">
        <v>6</v>
      </c>
      <c r="P7999" s="865">
        <v>14082.9</v>
      </c>
    </row>
    <row r="8000" spans="1:16" ht="33.75" x14ac:dyDescent="0.25">
      <c r="A8000" s="867" t="s">
        <v>7760</v>
      </c>
      <c r="B8000" s="867" t="s">
        <v>3626</v>
      </c>
      <c r="C8000" s="867" t="s">
        <v>3031</v>
      </c>
      <c r="D8000" s="868" t="s">
        <v>7907</v>
      </c>
      <c r="E8000" s="870">
        <v>2200</v>
      </c>
      <c r="F8000" s="869" t="s">
        <v>11863</v>
      </c>
      <c r="G8000" s="868" t="s">
        <v>11862</v>
      </c>
      <c r="H8000" s="867" t="s">
        <v>7796</v>
      </c>
      <c r="I8000" s="867" t="s">
        <v>2722</v>
      </c>
      <c r="J8000" s="867" t="s">
        <v>8142</v>
      </c>
      <c r="K8000" s="866">
        <v>2</v>
      </c>
      <c r="L8000" s="866">
        <v>12</v>
      </c>
      <c r="M8000" s="865">
        <v>28143.836107055209</v>
      </c>
      <c r="N8000" s="866">
        <v>2</v>
      </c>
      <c r="O8000" s="866">
        <v>6</v>
      </c>
      <c r="P8000" s="865">
        <v>14082.9</v>
      </c>
    </row>
    <row r="8001" spans="1:16" x14ac:dyDescent="0.25">
      <c r="A8001" s="1772" t="s">
        <v>2848</v>
      </c>
      <c r="B8001" s="1772"/>
      <c r="C8001" s="1772"/>
      <c r="D8001" s="1772"/>
      <c r="E8001" s="1772"/>
      <c r="F8001" s="1772" t="s">
        <v>378</v>
      </c>
      <c r="G8001" s="1772"/>
      <c r="H8001" s="1772"/>
      <c r="I8001" s="1772"/>
      <c r="J8001" s="1772"/>
      <c r="K8001" s="1771" t="s">
        <v>2847</v>
      </c>
      <c r="L8001" s="1771"/>
      <c r="M8001" s="1771"/>
      <c r="N8001" s="1771" t="s">
        <v>2846</v>
      </c>
      <c r="O8001" s="1771"/>
      <c r="P8001" s="1771"/>
    </row>
    <row r="8002" spans="1:16" ht="73.5" customHeight="1" x14ac:dyDescent="0.25">
      <c r="A8002" s="1535" t="s">
        <v>2845</v>
      </c>
      <c r="B8002" s="1535" t="s">
        <v>5</v>
      </c>
      <c r="C8002" s="1535" t="s">
        <v>2844</v>
      </c>
      <c r="D8002" s="1535" t="s">
        <v>2843</v>
      </c>
      <c r="E8002" s="1536" t="s">
        <v>2842</v>
      </c>
      <c r="F8002" s="1537" t="s">
        <v>2841</v>
      </c>
      <c r="G8002" s="1540" t="s">
        <v>2840</v>
      </c>
      <c r="H8002" s="1535" t="s">
        <v>2839</v>
      </c>
      <c r="I8002" s="1535" t="s">
        <v>2838</v>
      </c>
      <c r="J8002" s="1535" t="s">
        <v>2837</v>
      </c>
      <c r="K8002" s="1538" t="s">
        <v>2836</v>
      </c>
      <c r="L8002" s="1538" t="s">
        <v>2835</v>
      </c>
      <c r="M8002" s="1539" t="s">
        <v>2834</v>
      </c>
      <c r="N8002" s="1538" t="s">
        <v>2836</v>
      </c>
      <c r="O8002" s="1538" t="s">
        <v>2835</v>
      </c>
      <c r="P8002" s="1539" t="s">
        <v>2834</v>
      </c>
    </row>
    <row r="8003" spans="1:16" ht="33.75" x14ac:dyDescent="0.25">
      <c r="A8003" s="867" t="s">
        <v>7760</v>
      </c>
      <c r="B8003" s="867" t="s">
        <v>3626</v>
      </c>
      <c r="C8003" s="867" t="s">
        <v>3031</v>
      </c>
      <c r="D8003" s="868" t="s">
        <v>7907</v>
      </c>
      <c r="E8003" s="870">
        <v>2200</v>
      </c>
      <c r="F8003" s="869" t="s">
        <v>11861</v>
      </c>
      <c r="G8003" s="868" t="s">
        <v>11860</v>
      </c>
      <c r="H8003" s="867" t="s">
        <v>7756</v>
      </c>
      <c r="I8003" s="867" t="s">
        <v>9202</v>
      </c>
      <c r="J8003" s="867" t="s">
        <v>7985</v>
      </c>
      <c r="K8003" s="866">
        <v>2</v>
      </c>
      <c r="L8003" s="866">
        <v>12</v>
      </c>
      <c r="M8003" s="865">
        <v>28143.836107055209</v>
      </c>
      <c r="N8003" s="866">
        <v>2</v>
      </c>
      <c r="O8003" s="866">
        <v>6</v>
      </c>
      <c r="P8003" s="865">
        <v>14082.9</v>
      </c>
    </row>
    <row r="8004" spans="1:16" ht="33.75" x14ac:dyDescent="0.25">
      <c r="A8004" s="867" t="s">
        <v>7760</v>
      </c>
      <c r="B8004" s="867" t="s">
        <v>3626</v>
      </c>
      <c r="C8004" s="867" t="s">
        <v>3031</v>
      </c>
      <c r="D8004" s="868" t="s">
        <v>7907</v>
      </c>
      <c r="E8004" s="870">
        <v>2200</v>
      </c>
      <c r="F8004" s="869" t="s">
        <v>11859</v>
      </c>
      <c r="G8004" s="868" t="s">
        <v>11858</v>
      </c>
      <c r="H8004" s="867" t="s">
        <v>7756</v>
      </c>
      <c r="I8004" s="867" t="s">
        <v>2676</v>
      </c>
      <c r="J8004" s="867" t="s">
        <v>8036</v>
      </c>
      <c r="K8004" s="866">
        <v>2</v>
      </c>
      <c r="L8004" s="866">
        <v>12</v>
      </c>
      <c r="M8004" s="865">
        <v>28143.836107055209</v>
      </c>
      <c r="N8004" s="866">
        <v>2</v>
      </c>
      <c r="O8004" s="866">
        <v>6</v>
      </c>
      <c r="P8004" s="865">
        <v>14082.9</v>
      </c>
    </row>
    <row r="8005" spans="1:16" ht="33.75" x14ac:dyDescent="0.25">
      <c r="A8005" s="867" t="s">
        <v>7760</v>
      </c>
      <c r="B8005" s="867" t="s">
        <v>3626</v>
      </c>
      <c r="C8005" s="867" t="s">
        <v>3031</v>
      </c>
      <c r="D8005" s="868" t="s">
        <v>7907</v>
      </c>
      <c r="E8005" s="870">
        <v>2200</v>
      </c>
      <c r="F8005" s="869" t="s">
        <v>11857</v>
      </c>
      <c r="G8005" s="868" t="s">
        <v>11856</v>
      </c>
      <c r="H8005" s="867" t="s">
        <v>7756</v>
      </c>
      <c r="I8005" s="867" t="s">
        <v>8564</v>
      </c>
      <c r="J8005" s="867" t="s">
        <v>8563</v>
      </c>
      <c r="K8005" s="866">
        <v>2</v>
      </c>
      <c r="L8005" s="866">
        <v>12</v>
      </c>
      <c r="M8005" s="865">
        <v>28143.836107055209</v>
      </c>
      <c r="N8005" s="866">
        <v>2</v>
      </c>
      <c r="O8005" s="866">
        <v>6</v>
      </c>
      <c r="P8005" s="865">
        <v>14082.9</v>
      </c>
    </row>
    <row r="8006" spans="1:16" ht="33.75" x14ac:dyDescent="0.25">
      <c r="A8006" s="867" t="s">
        <v>7760</v>
      </c>
      <c r="B8006" s="867" t="s">
        <v>3626</v>
      </c>
      <c r="C8006" s="867" t="s">
        <v>3031</v>
      </c>
      <c r="D8006" s="868" t="s">
        <v>7907</v>
      </c>
      <c r="E8006" s="870">
        <v>2200</v>
      </c>
      <c r="F8006" s="869" t="s">
        <v>11855</v>
      </c>
      <c r="G8006" s="868" t="s">
        <v>11854</v>
      </c>
      <c r="H8006" s="867"/>
      <c r="I8006" s="867"/>
      <c r="J8006" s="867"/>
      <c r="K8006" s="866">
        <v>2</v>
      </c>
      <c r="L8006" s="866">
        <v>12</v>
      </c>
      <c r="M8006" s="865">
        <v>28143.836107055209</v>
      </c>
      <c r="N8006" s="866">
        <v>2</v>
      </c>
      <c r="O8006" s="866">
        <v>6</v>
      </c>
      <c r="P8006" s="865">
        <v>14082.9</v>
      </c>
    </row>
    <row r="8007" spans="1:16" ht="33.75" x14ac:dyDescent="0.25">
      <c r="A8007" s="867" t="s">
        <v>7760</v>
      </c>
      <c r="B8007" s="867" t="s">
        <v>3626</v>
      </c>
      <c r="C8007" s="867" t="s">
        <v>3031</v>
      </c>
      <c r="D8007" s="868" t="s">
        <v>8013</v>
      </c>
      <c r="E8007" s="870">
        <v>4200</v>
      </c>
      <c r="F8007" s="869" t="s">
        <v>11853</v>
      </c>
      <c r="G8007" s="868" t="s">
        <v>11852</v>
      </c>
      <c r="H8007" s="867" t="s">
        <v>7796</v>
      </c>
      <c r="I8007" s="867" t="s">
        <v>2676</v>
      </c>
      <c r="J8007" s="867" t="s">
        <v>8142</v>
      </c>
      <c r="K8007" s="866">
        <v>4</v>
      </c>
      <c r="L8007" s="866">
        <v>12</v>
      </c>
      <c r="M8007" s="865">
        <v>53729.141658923581</v>
      </c>
      <c r="N8007" s="866">
        <v>2</v>
      </c>
      <c r="O8007" s="866">
        <v>6</v>
      </c>
      <c r="P8007" s="865">
        <v>26082.9</v>
      </c>
    </row>
    <row r="8008" spans="1:16" ht="33.75" x14ac:dyDescent="0.25">
      <c r="A8008" s="867" t="s">
        <v>7760</v>
      </c>
      <c r="B8008" s="867" t="s">
        <v>3626</v>
      </c>
      <c r="C8008" s="867" t="s">
        <v>3031</v>
      </c>
      <c r="D8008" s="868" t="s">
        <v>7907</v>
      </c>
      <c r="E8008" s="870">
        <v>2200</v>
      </c>
      <c r="F8008" s="869" t="s">
        <v>11851</v>
      </c>
      <c r="G8008" s="868" t="s">
        <v>11850</v>
      </c>
      <c r="H8008" s="867"/>
      <c r="I8008" s="867"/>
      <c r="J8008" s="867"/>
      <c r="K8008" s="866">
        <v>2</v>
      </c>
      <c r="L8008" s="866">
        <v>12</v>
      </c>
      <c r="M8008" s="865">
        <v>28143.836107055209</v>
      </c>
      <c r="N8008" s="866">
        <v>2</v>
      </c>
      <c r="O8008" s="866">
        <v>6</v>
      </c>
      <c r="P8008" s="865">
        <v>14082.9</v>
      </c>
    </row>
    <row r="8009" spans="1:16" ht="33.75" x14ac:dyDescent="0.25">
      <c r="A8009" s="867" t="s">
        <v>7760</v>
      </c>
      <c r="B8009" s="867" t="s">
        <v>3626</v>
      </c>
      <c r="C8009" s="867" t="s">
        <v>3031</v>
      </c>
      <c r="D8009" s="868" t="s">
        <v>7907</v>
      </c>
      <c r="E8009" s="870">
        <v>2200</v>
      </c>
      <c r="F8009" s="869" t="s">
        <v>11849</v>
      </c>
      <c r="G8009" s="868" t="s">
        <v>11848</v>
      </c>
      <c r="H8009" s="867"/>
      <c r="I8009" s="867"/>
      <c r="J8009" s="867"/>
      <c r="K8009" s="866">
        <v>2</v>
      </c>
      <c r="L8009" s="866">
        <v>12</v>
      </c>
      <c r="M8009" s="865">
        <v>28143.836107055209</v>
      </c>
      <c r="N8009" s="866">
        <v>2</v>
      </c>
      <c r="O8009" s="866">
        <v>6</v>
      </c>
      <c r="P8009" s="865">
        <v>14082.9</v>
      </c>
    </row>
    <row r="8010" spans="1:16" ht="33.75" x14ac:dyDescent="0.25">
      <c r="A8010" s="867" t="s">
        <v>7760</v>
      </c>
      <c r="B8010" s="867" t="s">
        <v>3626</v>
      </c>
      <c r="C8010" s="867" t="s">
        <v>3031</v>
      </c>
      <c r="D8010" s="868" t="s">
        <v>7907</v>
      </c>
      <c r="E8010" s="870">
        <v>2200</v>
      </c>
      <c r="F8010" s="869" t="s">
        <v>11847</v>
      </c>
      <c r="G8010" s="868" t="s">
        <v>11846</v>
      </c>
      <c r="H8010" s="867"/>
      <c r="I8010" s="867"/>
      <c r="J8010" s="867"/>
      <c r="K8010" s="866">
        <v>4</v>
      </c>
      <c r="L8010" s="866">
        <v>12</v>
      </c>
      <c r="M8010" s="865">
        <v>28143.836107055209</v>
      </c>
      <c r="N8010" s="866">
        <v>2</v>
      </c>
      <c r="O8010" s="866">
        <v>6</v>
      </c>
      <c r="P8010" s="865">
        <v>14082.9</v>
      </c>
    </row>
    <row r="8011" spans="1:16" ht="33.75" x14ac:dyDescent="0.25">
      <c r="A8011" s="867" t="s">
        <v>7760</v>
      </c>
      <c r="B8011" s="867" t="s">
        <v>3626</v>
      </c>
      <c r="C8011" s="867" t="s">
        <v>3031</v>
      </c>
      <c r="D8011" s="868" t="s">
        <v>7907</v>
      </c>
      <c r="E8011" s="870">
        <v>2200</v>
      </c>
      <c r="F8011" s="869" t="s">
        <v>11845</v>
      </c>
      <c r="G8011" s="868" t="s">
        <v>11844</v>
      </c>
      <c r="H8011" s="867" t="s">
        <v>7756</v>
      </c>
      <c r="I8011" s="867" t="s">
        <v>2772</v>
      </c>
      <c r="J8011" s="867" t="s">
        <v>8014</v>
      </c>
      <c r="K8011" s="866">
        <v>2</v>
      </c>
      <c r="L8011" s="866">
        <v>12</v>
      </c>
      <c r="M8011" s="865">
        <v>28143.836107055209</v>
      </c>
      <c r="N8011" s="866">
        <v>2</v>
      </c>
      <c r="O8011" s="866">
        <v>6</v>
      </c>
      <c r="P8011" s="865">
        <v>14082.9</v>
      </c>
    </row>
    <row r="8012" spans="1:16" ht="33.75" x14ac:dyDescent="0.25">
      <c r="A8012" s="867" t="s">
        <v>7760</v>
      </c>
      <c r="B8012" s="867" t="s">
        <v>3626</v>
      </c>
      <c r="C8012" s="867" t="s">
        <v>3031</v>
      </c>
      <c r="D8012" s="868" t="s">
        <v>7907</v>
      </c>
      <c r="E8012" s="870">
        <v>2200</v>
      </c>
      <c r="F8012" s="869" t="s">
        <v>11843</v>
      </c>
      <c r="G8012" s="868" t="s">
        <v>11842</v>
      </c>
      <c r="H8012" s="867" t="s">
        <v>2751</v>
      </c>
      <c r="I8012" s="867" t="s">
        <v>8333</v>
      </c>
      <c r="J8012" s="867" t="s">
        <v>11841</v>
      </c>
      <c r="K8012" s="866">
        <v>3</v>
      </c>
      <c r="L8012" s="866">
        <v>12</v>
      </c>
      <c r="M8012" s="865">
        <v>28143.836107055209</v>
      </c>
      <c r="N8012" s="866">
        <v>3</v>
      </c>
      <c r="O8012" s="866">
        <v>6</v>
      </c>
      <c r="P8012" s="865">
        <v>14082.9</v>
      </c>
    </row>
    <row r="8013" spans="1:16" ht="33.75" x14ac:dyDescent="0.25">
      <c r="A8013" s="867" t="s">
        <v>7760</v>
      </c>
      <c r="B8013" s="867" t="s">
        <v>3626</v>
      </c>
      <c r="C8013" s="867" t="s">
        <v>3031</v>
      </c>
      <c r="D8013" s="868" t="s">
        <v>7907</v>
      </c>
      <c r="E8013" s="870">
        <v>2200</v>
      </c>
      <c r="F8013" s="869" t="s">
        <v>11840</v>
      </c>
      <c r="G8013" s="868" t="s">
        <v>11839</v>
      </c>
      <c r="H8013" s="867"/>
      <c r="I8013" s="867"/>
      <c r="J8013" s="867"/>
      <c r="K8013" s="866">
        <v>2</v>
      </c>
      <c r="L8013" s="866">
        <v>12</v>
      </c>
      <c r="M8013" s="865">
        <v>28143.836107055209</v>
      </c>
      <c r="N8013" s="866">
        <v>2</v>
      </c>
      <c r="O8013" s="866">
        <v>6</v>
      </c>
      <c r="P8013" s="865">
        <v>14082.9</v>
      </c>
    </row>
    <row r="8014" spans="1:16" ht="33.75" x14ac:dyDescent="0.25">
      <c r="A8014" s="867" t="s">
        <v>7760</v>
      </c>
      <c r="B8014" s="867" t="s">
        <v>3626</v>
      </c>
      <c r="C8014" s="867" t="s">
        <v>3031</v>
      </c>
      <c r="D8014" s="868" t="s">
        <v>8013</v>
      </c>
      <c r="E8014" s="870">
        <v>4200</v>
      </c>
      <c r="F8014" s="869" t="s">
        <v>11838</v>
      </c>
      <c r="G8014" s="868" t="s">
        <v>11837</v>
      </c>
      <c r="H8014" s="867" t="s">
        <v>7756</v>
      </c>
      <c r="I8014" s="867" t="s">
        <v>2676</v>
      </c>
      <c r="J8014" s="867" t="s">
        <v>7894</v>
      </c>
      <c r="K8014" s="866">
        <v>3</v>
      </c>
      <c r="L8014" s="866">
        <v>12</v>
      </c>
      <c r="M8014" s="865">
        <v>53729.141658923581</v>
      </c>
      <c r="N8014" s="866">
        <v>2</v>
      </c>
      <c r="O8014" s="866">
        <v>6</v>
      </c>
      <c r="P8014" s="865">
        <v>26082.9</v>
      </c>
    </row>
    <row r="8015" spans="1:16" ht="33.75" x14ac:dyDescent="0.25">
      <c r="A8015" s="867" t="s">
        <v>7760</v>
      </c>
      <c r="B8015" s="867" t="s">
        <v>3626</v>
      </c>
      <c r="C8015" s="867" t="s">
        <v>3031</v>
      </c>
      <c r="D8015" s="868" t="s">
        <v>7907</v>
      </c>
      <c r="E8015" s="870">
        <v>2200</v>
      </c>
      <c r="F8015" s="869" t="s">
        <v>11836</v>
      </c>
      <c r="G8015" s="868" t="s">
        <v>11835</v>
      </c>
      <c r="H8015" s="867"/>
      <c r="I8015" s="867"/>
      <c r="J8015" s="867"/>
      <c r="K8015" s="866">
        <v>2</v>
      </c>
      <c r="L8015" s="866">
        <v>12</v>
      </c>
      <c r="M8015" s="865">
        <v>28143.836107055209</v>
      </c>
      <c r="N8015" s="866">
        <v>2</v>
      </c>
      <c r="O8015" s="866">
        <v>6</v>
      </c>
      <c r="P8015" s="865">
        <v>14082.9</v>
      </c>
    </row>
    <row r="8016" spans="1:16" ht="33.75" x14ac:dyDescent="0.25">
      <c r="A8016" s="867" t="s">
        <v>7760</v>
      </c>
      <c r="B8016" s="867" t="s">
        <v>3626</v>
      </c>
      <c r="C8016" s="867" t="s">
        <v>3031</v>
      </c>
      <c r="D8016" s="868" t="s">
        <v>7907</v>
      </c>
      <c r="E8016" s="870">
        <v>2200</v>
      </c>
      <c r="F8016" s="869" t="s">
        <v>11834</v>
      </c>
      <c r="G8016" s="868" t="s">
        <v>11833</v>
      </c>
      <c r="H8016" s="867"/>
      <c r="I8016" s="867"/>
      <c r="J8016" s="867"/>
      <c r="K8016" s="866">
        <v>2</v>
      </c>
      <c r="L8016" s="866">
        <v>12</v>
      </c>
      <c r="M8016" s="865">
        <v>28143.836107055209</v>
      </c>
      <c r="N8016" s="866">
        <v>2</v>
      </c>
      <c r="O8016" s="866">
        <v>6</v>
      </c>
      <c r="P8016" s="865">
        <v>14082.9</v>
      </c>
    </row>
    <row r="8017" spans="1:16" ht="33.75" x14ac:dyDescent="0.25">
      <c r="A8017" s="867" t="s">
        <v>7760</v>
      </c>
      <c r="B8017" s="867" t="s">
        <v>3626</v>
      </c>
      <c r="C8017" s="867" t="s">
        <v>3031</v>
      </c>
      <c r="D8017" s="868" t="s">
        <v>7799</v>
      </c>
      <c r="E8017" s="870">
        <v>5500</v>
      </c>
      <c r="F8017" s="869" t="s">
        <v>11832</v>
      </c>
      <c r="G8017" s="868" t="s">
        <v>11831</v>
      </c>
      <c r="H8017" s="867" t="s">
        <v>7756</v>
      </c>
      <c r="I8017" s="867" t="s">
        <v>8333</v>
      </c>
      <c r="J8017" s="867" t="s">
        <v>7881</v>
      </c>
      <c r="K8017" s="866">
        <v>3</v>
      </c>
      <c r="L8017" s="866">
        <v>7</v>
      </c>
      <c r="M8017" s="865">
        <v>41043.094322788849</v>
      </c>
      <c r="N8017" s="866">
        <v>0</v>
      </c>
      <c r="O8017" s="866">
        <v>0</v>
      </c>
      <c r="P8017" s="865">
        <v>0</v>
      </c>
    </row>
    <row r="8018" spans="1:16" ht="33.75" x14ac:dyDescent="0.25">
      <c r="A8018" s="867" t="s">
        <v>7760</v>
      </c>
      <c r="B8018" s="867" t="s">
        <v>3626</v>
      </c>
      <c r="C8018" s="867" t="s">
        <v>3031</v>
      </c>
      <c r="D8018" s="868" t="s">
        <v>7799</v>
      </c>
      <c r="E8018" s="870">
        <v>5500</v>
      </c>
      <c r="F8018" s="869" t="s">
        <v>11830</v>
      </c>
      <c r="G8018" s="868" t="s">
        <v>11829</v>
      </c>
      <c r="H8018" s="867" t="s">
        <v>7756</v>
      </c>
      <c r="I8018" s="867" t="s">
        <v>2685</v>
      </c>
      <c r="J8018" s="867" t="s">
        <v>8297</v>
      </c>
      <c r="K8018" s="866">
        <v>0</v>
      </c>
      <c r="L8018" s="866">
        <v>0</v>
      </c>
      <c r="M8018" s="865">
        <v>0</v>
      </c>
      <c r="N8018" s="866">
        <v>2</v>
      </c>
      <c r="O8018" s="866">
        <v>4</v>
      </c>
      <c r="P8018" s="865">
        <v>22588.6</v>
      </c>
    </row>
    <row r="8019" spans="1:16" ht="33.75" x14ac:dyDescent="0.25">
      <c r="A8019" s="867" t="s">
        <v>7760</v>
      </c>
      <c r="B8019" s="867" t="s">
        <v>3626</v>
      </c>
      <c r="C8019" s="867" t="s">
        <v>3031</v>
      </c>
      <c r="D8019" s="868" t="s">
        <v>7759</v>
      </c>
      <c r="E8019" s="870">
        <v>2700</v>
      </c>
      <c r="F8019" s="869" t="s">
        <v>11828</v>
      </c>
      <c r="G8019" s="868" t="s">
        <v>11827</v>
      </c>
      <c r="H8019" s="867" t="s">
        <v>7796</v>
      </c>
      <c r="I8019" s="867" t="s">
        <v>7851</v>
      </c>
      <c r="J8019" s="867" t="s">
        <v>7821</v>
      </c>
      <c r="K8019" s="866">
        <v>2</v>
      </c>
      <c r="L8019" s="866">
        <v>7</v>
      </c>
      <c r="M8019" s="865">
        <v>20148.428122096342</v>
      </c>
      <c r="N8019" s="866">
        <v>2</v>
      </c>
      <c r="O8019" s="866">
        <v>6</v>
      </c>
      <c r="P8019" s="865">
        <v>17082.900000000001</v>
      </c>
    </row>
    <row r="8020" spans="1:16" ht="33.75" x14ac:dyDescent="0.25">
      <c r="A8020" s="867" t="s">
        <v>7760</v>
      </c>
      <c r="B8020" s="867" t="s">
        <v>3626</v>
      </c>
      <c r="C8020" s="867" t="s">
        <v>3031</v>
      </c>
      <c r="D8020" s="868" t="s">
        <v>7799</v>
      </c>
      <c r="E8020" s="870">
        <v>5500</v>
      </c>
      <c r="F8020" s="869" t="s">
        <v>11826</v>
      </c>
      <c r="G8020" s="868" t="s">
        <v>11825</v>
      </c>
      <c r="H8020" s="867" t="s">
        <v>7796</v>
      </c>
      <c r="I8020" s="867" t="s">
        <v>5073</v>
      </c>
      <c r="J8020" s="867" t="s">
        <v>7821</v>
      </c>
      <c r="K8020" s="866">
        <v>3</v>
      </c>
      <c r="L8020" s="866">
        <v>12</v>
      </c>
      <c r="M8020" s="865">
        <v>70359.590267638021</v>
      </c>
      <c r="N8020" s="866">
        <v>2</v>
      </c>
      <c r="O8020" s="866">
        <v>6</v>
      </c>
      <c r="P8020" s="865">
        <v>33882.9</v>
      </c>
    </row>
    <row r="8021" spans="1:16" ht="33.75" x14ac:dyDescent="0.25">
      <c r="A8021" s="867" t="s">
        <v>7760</v>
      </c>
      <c r="B8021" s="867" t="s">
        <v>3626</v>
      </c>
      <c r="C8021" s="867" t="s">
        <v>3031</v>
      </c>
      <c r="D8021" s="868" t="s">
        <v>7799</v>
      </c>
      <c r="E8021" s="870">
        <v>5500</v>
      </c>
      <c r="F8021" s="869" t="s">
        <v>11824</v>
      </c>
      <c r="G8021" s="868" t="s">
        <v>11823</v>
      </c>
      <c r="H8021" s="867" t="s">
        <v>7796</v>
      </c>
      <c r="I8021" s="867" t="s">
        <v>8333</v>
      </c>
      <c r="J8021" s="867" t="s">
        <v>7881</v>
      </c>
      <c r="K8021" s="866">
        <v>3</v>
      </c>
      <c r="L8021" s="866">
        <v>7</v>
      </c>
      <c r="M8021" s="865">
        <v>41043.094322788849</v>
      </c>
      <c r="N8021" s="866">
        <v>0</v>
      </c>
      <c r="O8021" s="866">
        <v>0</v>
      </c>
      <c r="P8021" s="865">
        <v>0</v>
      </c>
    </row>
    <row r="8022" spans="1:16" ht="33.75" x14ac:dyDescent="0.25">
      <c r="A8022" s="867" t="s">
        <v>7760</v>
      </c>
      <c r="B8022" s="867" t="s">
        <v>3626</v>
      </c>
      <c r="C8022" s="867" t="s">
        <v>3031</v>
      </c>
      <c r="D8022" s="868" t="s">
        <v>7907</v>
      </c>
      <c r="E8022" s="870">
        <v>2200</v>
      </c>
      <c r="F8022" s="869" t="s">
        <v>11822</v>
      </c>
      <c r="G8022" s="868" t="s">
        <v>11821</v>
      </c>
      <c r="H8022" s="867" t="s">
        <v>7796</v>
      </c>
      <c r="I8022" s="867" t="s">
        <v>6461</v>
      </c>
      <c r="J8022" s="867" t="s">
        <v>8010</v>
      </c>
      <c r="K8022" s="866">
        <v>3</v>
      </c>
      <c r="L8022" s="866">
        <v>12</v>
      </c>
      <c r="M8022" s="865">
        <v>28143.836107055209</v>
      </c>
      <c r="N8022" s="866">
        <v>2</v>
      </c>
      <c r="O8022" s="866">
        <v>6</v>
      </c>
      <c r="P8022" s="865">
        <v>14082.9</v>
      </c>
    </row>
    <row r="8023" spans="1:16" ht="33.75" x14ac:dyDescent="0.25">
      <c r="A8023" s="867" t="s">
        <v>7760</v>
      </c>
      <c r="B8023" s="867" t="s">
        <v>3626</v>
      </c>
      <c r="C8023" s="867" t="s">
        <v>3031</v>
      </c>
      <c r="D8023" s="868" t="s">
        <v>7907</v>
      </c>
      <c r="E8023" s="870">
        <v>2200</v>
      </c>
      <c r="F8023" s="869" t="s">
        <v>11820</v>
      </c>
      <c r="G8023" s="868" t="s">
        <v>11819</v>
      </c>
      <c r="H8023" s="867" t="s">
        <v>2751</v>
      </c>
      <c r="I8023" s="867" t="s">
        <v>11818</v>
      </c>
      <c r="J8023" s="867" t="s">
        <v>11817</v>
      </c>
      <c r="K8023" s="866">
        <v>3</v>
      </c>
      <c r="L8023" s="866">
        <v>12</v>
      </c>
      <c r="M8023" s="865">
        <v>28143.836107055209</v>
      </c>
      <c r="N8023" s="866">
        <v>2</v>
      </c>
      <c r="O8023" s="866">
        <v>6</v>
      </c>
      <c r="P8023" s="865">
        <v>14082.9</v>
      </c>
    </row>
    <row r="8024" spans="1:16" ht="33.75" x14ac:dyDescent="0.25">
      <c r="A8024" s="867" t="s">
        <v>7760</v>
      </c>
      <c r="B8024" s="867" t="s">
        <v>3626</v>
      </c>
      <c r="C8024" s="867" t="s">
        <v>3031</v>
      </c>
      <c r="D8024" s="868" t="s">
        <v>8237</v>
      </c>
      <c r="E8024" s="870">
        <v>3000</v>
      </c>
      <c r="F8024" s="869" t="s">
        <v>11816</v>
      </c>
      <c r="G8024" s="868" t="s">
        <v>11815</v>
      </c>
      <c r="H8024" s="867" t="s">
        <v>7796</v>
      </c>
      <c r="I8024" s="867" t="s">
        <v>6461</v>
      </c>
      <c r="J8024" s="867" t="s">
        <v>8036</v>
      </c>
      <c r="K8024" s="866">
        <v>3</v>
      </c>
      <c r="L8024" s="866">
        <v>12</v>
      </c>
      <c r="M8024" s="865">
        <v>38377.958327802553</v>
      </c>
      <c r="N8024" s="866">
        <v>2</v>
      </c>
      <c r="O8024" s="866">
        <v>6</v>
      </c>
      <c r="P8024" s="865">
        <v>18882.900000000001</v>
      </c>
    </row>
    <row r="8025" spans="1:16" ht="33.75" x14ac:dyDescent="0.25">
      <c r="A8025" s="867" t="s">
        <v>7760</v>
      </c>
      <c r="B8025" s="867" t="s">
        <v>3626</v>
      </c>
      <c r="C8025" s="867" t="s">
        <v>3031</v>
      </c>
      <c r="D8025" s="868" t="s">
        <v>7907</v>
      </c>
      <c r="E8025" s="870">
        <v>2200</v>
      </c>
      <c r="F8025" s="869" t="s">
        <v>11814</v>
      </c>
      <c r="G8025" s="868" t="s">
        <v>11813</v>
      </c>
      <c r="H8025" s="867" t="s">
        <v>7756</v>
      </c>
      <c r="I8025" s="867" t="s">
        <v>8623</v>
      </c>
      <c r="J8025" s="867" t="s">
        <v>11812</v>
      </c>
      <c r="K8025" s="866">
        <v>3</v>
      </c>
      <c r="L8025" s="866">
        <v>12</v>
      </c>
      <c r="M8025" s="865">
        <v>28143.836107055209</v>
      </c>
      <c r="N8025" s="866">
        <v>2</v>
      </c>
      <c r="O8025" s="866">
        <v>6</v>
      </c>
      <c r="P8025" s="865">
        <v>14082.9</v>
      </c>
    </row>
    <row r="8026" spans="1:16" ht="33.75" x14ac:dyDescent="0.25">
      <c r="A8026" s="867" t="s">
        <v>7760</v>
      </c>
      <c r="B8026" s="867" t="s">
        <v>3626</v>
      </c>
      <c r="C8026" s="867" t="s">
        <v>3031</v>
      </c>
      <c r="D8026" s="868" t="s">
        <v>7799</v>
      </c>
      <c r="E8026" s="870">
        <v>5500</v>
      </c>
      <c r="F8026" s="869" t="s">
        <v>11811</v>
      </c>
      <c r="G8026" s="868" t="s">
        <v>11810</v>
      </c>
      <c r="H8026" s="867" t="s">
        <v>7796</v>
      </c>
      <c r="I8026" s="867" t="s">
        <v>2676</v>
      </c>
      <c r="J8026" s="867" t="s">
        <v>7844</v>
      </c>
      <c r="K8026" s="866">
        <v>2</v>
      </c>
      <c r="L8026" s="866">
        <v>4</v>
      </c>
      <c r="M8026" s="865">
        <v>23453.19675587934</v>
      </c>
      <c r="N8026" s="866">
        <v>2</v>
      </c>
      <c r="O8026" s="866">
        <v>6</v>
      </c>
      <c r="P8026" s="865">
        <v>33882.9</v>
      </c>
    </row>
    <row r="8027" spans="1:16" ht="33.75" x14ac:dyDescent="0.25">
      <c r="A8027" s="867" t="s">
        <v>7760</v>
      </c>
      <c r="B8027" s="867" t="s">
        <v>3626</v>
      </c>
      <c r="C8027" s="867" t="s">
        <v>3031</v>
      </c>
      <c r="D8027" s="868" t="s">
        <v>7764</v>
      </c>
      <c r="E8027" s="870">
        <v>2700</v>
      </c>
      <c r="F8027" s="869" t="s">
        <v>11809</v>
      </c>
      <c r="G8027" s="868" t="s">
        <v>11808</v>
      </c>
      <c r="H8027" s="867" t="s">
        <v>2751</v>
      </c>
      <c r="I8027" s="867" t="s">
        <v>2741</v>
      </c>
      <c r="J8027" s="867" t="s">
        <v>11807</v>
      </c>
      <c r="K8027" s="866">
        <v>2</v>
      </c>
      <c r="L8027" s="866">
        <v>12</v>
      </c>
      <c r="M8027" s="865">
        <v>34540.162495022305</v>
      </c>
      <c r="N8027" s="866">
        <v>2</v>
      </c>
      <c r="O8027" s="866">
        <v>6</v>
      </c>
      <c r="P8027" s="865">
        <v>17082.900000000001</v>
      </c>
    </row>
    <row r="8028" spans="1:16" ht="33.75" x14ac:dyDescent="0.25">
      <c r="A8028" s="867" t="s">
        <v>7760</v>
      </c>
      <c r="B8028" s="867" t="s">
        <v>3626</v>
      </c>
      <c r="C8028" s="867" t="s">
        <v>3031</v>
      </c>
      <c r="D8028" s="868" t="s">
        <v>7804</v>
      </c>
      <c r="E8028" s="870">
        <v>5500</v>
      </c>
      <c r="F8028" s="869" t="s">
        <v>11806</v>
      </c>
      <c r="G8028" s="868" t="s">
        <v>11805</v>
      </c>
      <c r="H8028" s="867" t="s">
        <v>7756</v>
      </c>
      <c r="I8028" s="867" t="s">
        <v>2892</v>
      </c>
      <c r="J8028" s="867" t="s">
        <v>7844</v>
      </c>
      <c r="K8028" s="866">
        <v>1</v>
      </c>
      <c r="L8028" s="866">
        <v>3</v>
      </c>
      <c r="M8028" s="865">
        <v>17589.897566909505</v>
      </c>
      <c r="N8028" s="866">
        <v>0</v>
      </c>
      <c r="O8028" s="866">
        <v>0</v>
      </c>
      <c r="P8028" s="865">
        <v>0</v>
      </c>
    </row>
    <row r="8029" spans="1:16" ht="33.75" x14ac:dyDescent="0.25">
      <c r="A8029" s="867" t="s">
        <v>7760</v>
      </c>
      <c r="B8029" s="867" t="s">
        <v>3626</v>
      </c>
      <c r="C8029" s="867" t="s">
        <v>3031</v>
      </c>
      <c r="D8029" s="868" t="s">
        <v>7776</v>
      </c>
      <c r="E8029" s="870">
        <v>4200</v>
      </c>
      <c r="F8029" s="869" t="s">
        <v>11804</v>
      </c>
      <c r="G8029" s="868" t="s">
        <v>11803</v>
      </c>
      <c r="H8029" s="867" t="s">
        <v>7756</v>
      </c>
      <c r="I8029" s="867" t="s">
        <v>2772</v>
      </c>
      <c r="J8029" s="867" t="s">
        <v>7792</v>
      </c>
      <c r="K8029" s="866">
        <v>3</v>
      </c>
      <c r="L8029" s="866">
        <v>12</v>
      </c>
      <c r="M8029" s="865">
        <v>53729.141658923581</v>
      </c>
      <c r="N8029" s="866">
        <v>2</v>
      </c>
      <c r="O8029" s="866">
        <v>6</v>
      </c>
      <c r="P8029" s="865">
        <v>26082.9</v>
      </c>
    </row>
    <row r="8030" spans="1:16" ht="33.75" x14ac:dyDescent="0.25">
      <c r="A8030" s="867" t="s">
        <v>7760</v>
      </c>
      <c r="B8030" s="867" t="s">
        <v>3626</v>
      </c>
      <c r="C8030" s="867" t="s">
        <v>3031</v>
      </c>
      <c r="D8030" s="868" t="s">
        <v>7776</v>
      </c>
      <c r="E8030" s="870">
        <v>4200</v>
      </c>
      <c r="F8030" s="869" t="s">
        <v>11802</v>
      </c>
      <c r="G8030" s="868" t="s">
        <v>11801</v>
      </c>
      <c r="H8030" s="867" t="s">
        <v>7756</v>
      </c>
      <c r="I8030" s="867" t="s">
        <v>2892</v>
      </c>
      <c r="J8030" s="867" t="s">
        <v>8100</v>
      </c>
      <c r="K8030" s="866">
        <v>3</v>
      </c>
      <c r="L8030" s="866">
        <v>12</v>
      </c>
      <c r="M8030" s="865">
        <v>53729.141658923581</v>
      </c>
      <c r="N8030" s="866">
        <v>3</v>
      </c>
      <c r="O8030" s="866">
        <v>6</v>
      </c>
      <c r="P8030" s="865">
        <v>26082.9</v>
      </c>
    </row>
    <row r="8031" spans="1:16" ht="33.75" x14ac:dyDescent="0.25">
      <c r="A8031" s="867" t="s">
        <v>7760</v>
      </c>
      <c r="B8031" s="867" t="s">
        <v>3626</v>
      </c>
      <c r="C8031" s="867" t="s">
        <v>3031</v>
      </c>
      <c r="D8031" s="868" t="s">
        <v>7776</v>
      </c>
      <c r="E8031" s="870">
        <v>4200</v>
      </c>
      <c r="F8031" s="869" t="s">
        <v>11800</v>
      </c>
      <c r="G8031" s="868" t="s">
        <v>11799</v>
      </c>
      <c r="H8031" s="867" t="s">
        <v>7796</v>
      </c>
      <c r="I8031" s="867" t="s">
        <v>7801</v>
      </c>
      <c r="J8031" s="867" t="s">
        <v>7800</v>
      </c>
      <c r="K8031" s="866">
        <v>3</v>
      </c>
      <c r="L8031" s="866">
        <v>12</v>
      </c>
      <c r="M8031" s="865">
        <v>53729.141658923581</v>
      </c>
      <c r="N8031" s="866">
        <v>2</v>
      </c>
      <c r="O8031" s="866">
        <v>6</v>
      </c>
      <c r="P8031" s="865">
        <v>26082.9</v>
      </c>
    </row>
    <row r="8032" spans="1:16" ht="33.75" x14ac:dyDescent="0.25">
      <c r="A8032" s="867" t="s">
        <v>7760</v>
      </c>
      <c r="B8032" s="867" t="s">
        <v>3626</v>
      </c>
      <c r="C8032" s="867" t="s">
        <v>3031</v>
      </c>
      <c r="D8032" s="868" t="s">
        <v>7776</v>
      </c>
      <c r="E8032" s="870">
        <v>4200</v>
      </c>
      <c r="F8032" s="869" t="s">
        <v>11798</v>
      </c>
      <c r="G8032" s="868" t="s">
        <v>11797</v>
      </c>
      <c r="H8032" s="867" t="s">
        <v>7796</v>
      </c>
      <c r="I8032" s="867" t="s">
        <v>7801</v>
      </c>
      <c r="J8032" s="867" t="s">
        <v>7800</v>
      </c>
      <c r="K8032" s="866">
        <v>3</v>
      </c>
      <c r="L8032" s="866">
        <v>12</v>
      </c>
      <c r="M8032" s="865">
        <v>53729.141658923581</v>
      </c>
      <c r="N8032" s="866">
        <v>2</v>
      </c>
      <c r="O8032" s="866">
        <v>6</v>
      </c>
      <c r="P8032" s="865">
        <v>26082.9</v>
      </c>
    </row>
    <row r="8033" spans="1:16" ht="33.75" x14ac:dyDescent="0.25">
      <c r="A8033" s="867" t="s">
        <v>7760</v>
      </c>
      <c r="B8033" s="867" t="s">
        <v>3626</v>
      </c>
      <c r="C8033" s="867" t="s">
        <v>3031</v>
      </c>
      <c r="D8033" s="868" t="s">
        <v>7776</v>
      </c>
      <c r="E8033" s="870">
        <v>4200</v>
      </c>
      <c r="F8033" s="869" t="s">
        <v>11796</v>
      </c>
      <c r="G8033" s="868" t="s">
        <v>11795</v>
      </c>
      <c r="H8033" s="867" t="s">
        <v>7756</v>
      </c>
      <c r="I8033" s="867" t="s">
        <v>2892</v>
      </c>
      <c r="J8033" s="867" t="s">
        <v>7800</v>
      </c>
      <c r="K8033" s="866">
        <v>3</v>
      </c>
      <c r="L8033" s="866">
        <v>12</v>
      </c>
      <c r="M8033" s="865">
        <v>53729.141658923581</v>
      </c>
      <c r="N8033" s="866">
        <v>3</v>
      </c>
      <c r="O8033" s="866">
        <v>6</v>
      </c>
      <c r="P8033" s="865">
        <v>26082.9</v>
      </c>
    </row>
    <row r="8034" spans="1:16" ht="33.75" x14ac:dyDescent="0.25">
      <c r="A8034" s="867" t="s">
        <v>7760</v>
      </c>
      <c r="B8034" s="867" t="s">
        <v>3626</v>
      </c>
      <c r="C8034" s="867" t="s">
        <v>3031</v>
      </c>
      <c r="D8034" s="868" t="s">
        <v>7863</v>
      </c>
      <c r="E8034" s="870">
        <v>2500</v>
      </c>
      <c r="F8034" s="869" t="s">
        <v>11794</v>
      </c>
      <c r="G8034" s="868" t="s">
        <v>11793</v>
      </c>
      <c r="H8034" s="867" t="s">
        <v>7796</v>
      </c>
      <c r="I8034" s="867" t="s">
        <v>5168</v>
      </c>
      <c r="J8034" s="867" t="s">
        <v>8100</v>
      </c>
      <c r="K8034" s="866">
        <v>3</v>
      </c>
      <c r="L8034" s="866">
        <v>12</v>
      </c>
      <c r="M8034" s="865">
        <v>31981.631939835464</v>
      </c>
      <c r="N8034" s="866">
        <v>3</v>
      </c>
      <c r="O8034" s="866">
        <v>6</v>
      </c>
      <c r="P8034" s="865">
        <v>15882.9</v>
      </c>
    </row>
    <row r="8035" spans="1:16" ht="33.75" x14ac:dyDescent="0.25">
      <c r="A8035" s="867" t="s">
        <v>7760</v>
      </c>
      <c r="B8035" s="867" t="s">
        <v>3626</v>
      </c>
      <c r="C8035" s="867" t="s">
        <v>3031</v>
      </c>
      <c r="D8035" s="868" t="s">
        <v>7776</v>
      </c>
      <c r="E8035" s="870">
        <v>4200</v>
      </c>
      <c r="F8035" s="869" t="s">
        <v>11792</v>
      </c>
      <c r="G8035" s="868" t="s">
        <v>11791</v>
      </c>
      <c r="H8035" s="867" t="s">
        <v>7796</v>
      </c>
      <c r="I8035" s="867" t="s">
        <v>7822</v>
      </c>
      <c r="J8035" s="867" t="s">
        <v>8324</v>
      </c>
      <c r="K8035" s="866">
        <v>3</v>
      </c>
      <c r="L8035" s="866">
        <v>12</v>
      </c>
      <c r="M8035" s="865">
        <v>53729.141658923581</v>
      </c>
      <c r="N8035" s="866">
        <v>2</v>
      </c>
      <c r="O8035" s="866">
        <v>6</v>
      </c>
      <c r="P8035" s="865">
        <v>26082.9</v>
      </c>
    </row>
    <row r="8036" spans="1:16" ht="33.75" x14ac:dyDescent="0.25">
      <c r="A8036" s="867" t="s">
        <v>7760</v>
      </c>
      <c r="B8036" s="867" t="s">
        <v>3626</v>
      </c>
      <c r="C8036" s="867" t="s">
        <v>3031</v>
      </c>
      <c r="D8036" s="868" t="s">
        <v>7776</v>
      </c>
      <c r="E8036" s="870">
        <v>4200</v>
      </c>
      <c r="F8036" s="869" t="s">
        <v>11790</v>
      </c>
      <c r="G8036" s="868" t="s">
        <v>11789</v>
      </c>
      <c r="H8036" s="867" t="s">
        <v>7756</v>
      </c>
      <c r="I8036" s="867" t="s">
        <v>3470</v>
      </c>
      <c r="J8036" s="867" t="s">
        <v>7988</v>
      </c>
      <c r="K8036" s="866">
        <v>3</v>
      </c>
      <c r="L8036" s="866">
        <v>12</v>
      </c>
      <c r="M8036" s="865">
        <v>53729.141658923581</v>
      </c>
      <c r="N8036" s="866">
        <v>2</v>
      </c>
      <c r="O8036" s="866">
        <v>6</v>
      </c>
      <c r="P8036" s="865">
        <v>26082.9</v>
      </c>
    </row>
    <row r="8037" spans="1:16" ht="33.75" x14ac:dyDescent="0.25">
      <c r="A8037" s="867" t="s">
        <v>7760</v>
      </c>
      <c r="B8037" s="867" t="s">
        <v>3626</v>
      </c>
      <c r="C8037" s="867" t="s">
        <v>3031</v>
      </c>
      <c r="D8037" s="868" t="s">
        <v>9001</v>
      </c>
      <c r="E8037" s="870">
        <v>3500</v>
      </c>
      <c r="F8037" s="869" t="s">
        <v>11788</v>
      </c>
      <c r="G8037" s="868" t="s">
        <v>11787</v>
      </c>
      <c r="H8037" s="867" t="s">
        <v>2751</v>
      </c>
      <c r="I8037" s="867" t="s">
        <v>2741</v>
      </c>
      <c r="J8037" s="867" t="s">
        <v>11786</v>
      </c>
      <c r="K8037" s="866">
        <v>3</v>
      </c>
      <c r="L8037" s="866">
        <v>12</v>
      </c>
      <c r="M8037" s="865">
        <v>44774.284715769652</v>
      </c>
      <c r="N8037" s="866">
        <v>0</v>
      </c>
      <c r="O8037" s="866">
        <v>0</v>
      </c>
      <c r="P8037" s="865">
        <v>0</v>
      </c>
    </row>
    <row r="8038" spans="1:16" ht="33.75" x14ac:dyDescent="0.25">
      <c r="A8038" s="867" t="s">
        <v>7760</v>
      </c>
      <c r="B8038" s="867" t="s">
        <v>3626</v>
      </c>
      <c r="C8038" s="867" t="s">
        <v>3031</v>
      </c>
      <c r="D8038" s="868" t="s">
        <v>7776</v>
      </c>
      <c r="E8038" s="870">
        <v>4200</v>
      </c>
      <c r="F8038" s="869" t="s">
        <v>11785</v>
      </c>
      <c r="G8038" s="868" t="s">
        <v>11784</v>
      </c>
      <c r="H8038" s="867" t="s">
        <v>7756</v>
      </c>
      <c r="I8038" s="867" t="s">
        <v>2892</v>
      </c>
      <c r="J8038" s="867" t="s">
        <v>7844</v>
      </c>
      <c r="K8038" s="866">
        <v>2</v>
      </c>
      <c r="L8038" s="866">
        <v>12</v>
      </c>
      <c r="M8038" s="865">
        <v>53729.141658923581</v>
      </c>
      <c r="N8038" s="866">
        <v>2</v>
      </c>
      <c r="O8038" s="866">
        <v>6</v>
      </c>
      <c r="P8038" s="865">
        <v>26082.9</v>
      </c>
    </row>
    <row r="8039" spans="1:16" ht="33.75" x14ac:dyDescent="0.25">
      <c r="A8039" s="867" t="s">
        <v>7760</v>
      </c>
      <c r="B8039" s="867" t="s">
        <v>3626</v>
      </c>
      <c r="C8039" s="867" t="s">
        <v>3031</v>
      </c>
      <c r="D8039" s="868" t="s">
        <v>8013</v>
      </c>
      <c r="E8039" s="870">
        <v>4200</v>
      </c>
      <c r="F8039" s="869" t="s">
        <v>11783</v>
      </c>
      <c r="G8039" s="868" t="s">
        <v>11782</v>
      </c>
      <c r="H8039" s="867" t="s">
        <v>7756</v>
      </c>
      <c r="I8039" s="867" t="s">
        <v>2772</v>
      </c>
      <c r="J8039" s="867" t="s">
        <v>7884</v>
      </c>
      <c r="K8039" s="866">
        <v>4</v>
      </c>
      <c r="L8039" s="866">
        <v>12</v>
      </c>
      <c r="M8039" s="865">
        <v>53729.141658923581</v>
      </c>
      <c r="N8039" s="866">
        <v>2</v>
      </c>
      <c r="O8039" s="866">
        <v>6</v>
      </c>
      <c r="P8039" s="865">
        <v>26082.9</v>
      </c>
    </row>
    <row r="8040" spans="1:16" ht="33.75" x14ac:dyDescent="0.25">
      <c r="A8040" s="867" t="s">
        <v>7760</v>
      </c>
      <c r="B8040" s="867" t="s">
        <v>3626</v>
      </c>
      <c r="C8040" s="867" t="s">
        <v>3031</v>
      </c>
      <c r="D8040" s="868" t="s">
        <v>8013</v>
      </c>
      <c r="E8040" s="870">
        <v>4200</v>
      </c>
      <c r="F8040" s="869" t="s">
        <v>11781</v>
      </c>
      <c r="G8040" s="868" t="s">
        <v>11780</v>
      </c>
      <c r="H8040" s="867" t="s">
        <v>7756</v>
      </c>
      <c r="I8040" s="867" t="s">
        <v>2737</v>
      </c>
      <c r="J8040" s="867" t="s">
        <v>8142</v>
      </c>
      <c r="K8040" s="866">
        <v>3</v>
      </c>
      <c r="L8040" s="866">
        <v>12</v>
      </c>
      <c r="M8040" s="865">
        <v>53729.141658923581</v>
      </c>
      <c r="N8040" s="866">
        <v>2</v>
      </c>
      <c r="O8040" s="866">
        <v>6</v>
      </c>
      <c r="P8040" s="865">
        <v>26082.9</v>
      </c>
    </row>
    <row r="8041" spans="1:16" ht="33.75" x14ac:dyDescent="0.25">
      <c r="A8041" s="867" t="s">
        <v>7760</v>
      </c>
      <c r="B8041" s="867" t="s">
        <v>3626</v>
      </c>
      <c r="C8041" s="867" t="s">
        <v>3031</v>
      </c>
      <c r="D8041" s="868" t="s">
        <v>10095</v>
      </c>
      <c r="E8041" s="870">
        <v>7500</v>
      </c>
      <c r="F8041" s="869" t="s">
        <v>11779</v>
      </c>
      <c r="G8041" s="868" t="s">
        <v>11778</v>
      </c>
      <c r="H8041" s="867" t="s">
        <v>7756</v>
      </c>
      <c r="I8041" s="867" t="s">
        <v>2745</v>
      </c>
      <c r="J8041" s="867" t="s">
        <v>7783</v>
      </c>
      <c r="K8041" s="866">
        <v>4</v>
      </c>
      <c r="L8041" s="866">
        <v>12</v>
      </c>
      <c r="M8041" s="865">
        <v>53729.141658923581</v>
      </c>
      <c r="N8041" s="866">
        <v>1</v>
      </c>
      <c r="O8041" s="866">
        <v>6</v>
      </c>
      <c r="P8041" s="865">
        <v>45882.9</v>
      </c>
    </row>
    <row r="8042" spans="1:16" ht="33.75" x14ac:dyDescent="0.25">
      <c r="A8042" s="867" t="s">
        <v>7760</v>
      </c>
      <c r="B8042" s="867" t="s">
        <v>3626</v>
      </c>
      <c r="C8042" s="867" t="s">
        <v>3031</v>
      </c>
      <c r="D8042" s="868" t="s">
        <v>8145</v>
      </c>
      <c r="E8042" s="870">
        <v>7500</v>
      </c>
      <c r="F8042" s="869" t="s">
        <v>11777</v>
      </c>
      <c r="G8042" s="868" t="s">
        <v>11776</v>
      </c>
      <c r="H8042" s="867" t="s">
        <v>7756</v>
      </c>
      <c r="I8042" s="867" t="s">
        <v>4333</v>
      </c>
      <c r="J8042" s="867" t="s">
        <v>9045</v>
      </c>
      <c r="K8042" s="866">
        <v>2</v>
      </c>
      <c r="L8042" s="866">
        <v>12</v>
      </c>
      <c r="M8042" s="865">
        <v>95944.89581950639</v>
      </c>
      <c r="N8042" s="866">
        <v>1</v>
      </c>
      <c r="O8042" s="866">
        <v>6</v>
      </c>
      <c r="P8042" s="865">
        <v>45882.9</v>
      </c>
    </row>
    <row r="8043" spans="1:16" x14ac:dyDescent="0.25">
      <c r="A8043" s="1772" t="s">
        <v>2848</v>
      </c>
      <c r="B8043" s="1772"/>
      <c r="C8043" s="1772"/>
      <c r="D8043" s="1772"/>
      <c r="E8043" s="1772"/>
      <c r="F8043" s="1772" t="s">
        <v>378</v>
      </c>
      <c r="G8043" s="1772"/>
      <c r="H8043" s="1772"/>
      <c r="I8043" s="1772"/>
      <c r="J8043" s="1772"/>
      <c r="K8043" s="1771" t="s">
        <v>2847</v>
      </c>
      <c r="L8043" s="1771"/>
      <c r="M8043" s="1771"/>
      <c r="N8043" s="1771" t="s">
        <v>2846</v>
      </c>
      <c r="O8043" s="1771"/>
      <c r="P8043" s="1771"/>
    </row>
    <row r="8044" spans="1:16" ht="69" customHeight="1" x14ac:dyDescent="0.25">
      <c r="A8044" s="1535" t="s">
        <v>2845</v>
      </c>
      <c r="B8044" s="1535" t="s">
        <v>5</v>
      </c>
      <c r="C8044" s="1535" t="s">
        <v>2844</v>
      </c>
      <c r="D8044" s="1535" t="s">
        <v>2843</v>
      </c>
      <c r="E8044" s="1536" t="s">
        <v>2842</v>
      </c>
      <c r="F8044" s="1537" t="s">
        <v>2841</v>
      </c>
      <c r="G8044" s="1540" t="s">
        <v>2840</v>
      </c>
      <c r="H8044" s="1535" t="s">
        <v>2839</v>
      </c>
      <c r="I8044" s="1535" t="s">
        <v>2838</v>
      </c>
      <c r="J8044" s="1535" t="s">
        <v>2837</v>
      </c>
      <c r="K8044" s="1538" t="s">
        <v>2836</v>
      </c>
      <c r="L8044" s="1538" t="s">
        <v>2835</v>
      </c>
      <c r="M8044" s="1539" t="s">
        <v>2834</v>
      </c>
      <c r="N8044" s="1538" t="s">
        <v>2836</v>
      </c>
      <c r="O8044" s="1538" t="s">
        <v>2835</v>
      </c>
      <c r="P8044" s="1539" t="s">
        <v>2834</v>
      </c>
    </row>
    <row r="8045" spans="1:16" ht="33.75" x14ac:dyDescent="0.25">
      <c r="A8045" s="867" t="s">
        <v>7760</v>
      </c>
      <c r="B8045" s="867" t="s">
        <v>3626</v>
      </c>
      <c r="C8045" s="867" t="s">
        <v>3031</v>
      </c>
      <c r="D8045" s="868" t="s">
        <v>8013</v>
      </c>
      <c r="E8045" s="870">
        <v>4200</v>
      </c>
      <c r="F8045" s="869" t="s">
        <v>11775</v>
      </c>
      <c r="G8045" s="868" t="s">
        <v>11774</v>
      </c>
      <c r="H8045" s="867" t="s">
        <v>7756</v>
      </c>
      <c r="I8045" s="867" t="s">
        <v>2883</v>
      </c>
      <c r="J8045" s="867" t="s">
        <v>8036</v>
      </c>
      <c r="K8045" s="866">
        <v>3</v>
      </c>
      <c r="L8045" s="866">
        <v>12</v>
      </c>
      <c r="M8045" s="865">
        <v>53729.141658923581</v>
      </c>
      <c r="N8045" s="866">
        <v>2</v>
      </c>
      <c r="O8045" s="866">
        <v>6</v>
      </c>
      <c r="P8045" s="865">
        <v>26082.9</v>
      </c>
    </row>
    <row r="8046" spans="1:16" ht="33.75" x14ac:dyDescent="0.25">
      <c r="A8046" s="867" t="s">
        <v>7760</v>
      </c>
      <c r="B8046" s="867" t="s">
        <v>3626</v>
      </c>
      <c r="C8046" s="867" t="s">
        <v>3031</v>
      </c>
      <c r="D8046" s="868" t="s">
        <v>8013</v>
      </c>
      <c r="E8046" s="870">
        <v>4200</v>
      </c>
      <c r="F8046" s="869" t="s">
        <v>11773</v>
      </c>
      <c r="G8046" s="868" t="s">
        <v>11772</v>
      </c>
      <c r="H8046" s="867" t="s">
        <v>7756</v>
      </c>
      <c r="I8046" s="867" t="s">
        <v>4333</v>
      </c>
      <c r="J8046" s="867" t="s">
        <v>7985</v>
      </c>
      <c r="K8046" s="866">
        <v>2</v>
      </c>
      <c r="L8046" s="866">
        <v>11</v>
      </c>
      <c r="M8046" s="865">
        <v>49251.713187346613</v>
      </c>
      <c r="N8046" s="866">
        <v>0</v>
      </c>
      <c r="O8046" s="866">
        <v>0</v>
      </c>
      <c r="P8046" s="865">
        <v>0</v>
      </c>
    </row>
    <row r="8047" spans="1:16" ht="33.75" x14ac:dyDescent="0.25">
      <c r="A8047" s="867" t="s">
        <v>7760</v>
      </c>
      <c r="B8047" s="867" t="s">
        <v>3626</v>
      </c>
      <c r="C8047" s="867" t="s">
        <v>3031</v>
      </c>
      <c r="D8047" s="868" t="s">
        <v>8013</v>
      </c>
      <c r="E8047" s="870">
        <v>4200</v>
      </c>
      <c r="F8047" s="869" t="s">
        <v>11771</v>
      </c>
      <c r="G8047" s="868" t="s">
        <v>11770</v>
      </c>
      <c r="H8047" s="867" t="s">
        <v>7796</v>
      </c>
      <c r="I8047" s="867" t="s">
        <v>4333</v>
      </c>
      <c r="J8047" s="867" t="s">
        <v>7985</v>
      </c>
      <c r="K8047" s="866">
        <v>2</v>
      </c>
      <c r="L8047" s="866">
        <v>12</v>
      </c>
      <c r="M8047" s="865">
        <v>53729.141658923581</v>
      </c>
      <c r="N8047" s="866">
        <v>2</v>
      </c>
      <c r="O8047" s="866">
        <v>6</v>
      </c>
      <c r="P8047" s="865">
        <v>26082.9</v>
      </c>
    </row>
    <row r="8048" spans="1:16" ht="33.75" x14ac:dyDescent="0.25">
      <c r="A8048" s="867" t="s">
        <v>7760</v>
      </c>
      <c r="B8048" s="867" t="s">
        <v>3626</v>
      </c>
      <c r="C8048" s="867" t="s">
        <v>3031</v>
      </c>
      <c r="D8048" s="868" t="s">
        <v>7854</v>
      </c>
      <c r="E8048" s="870">
        <v>4200</v>
      </c>
      <c r="F8048" s="869" t="s">
        <v>11769</v>
      </c>
      <c r="G8048" s="868" t="s">
        <v>11768</v>
      </c>
      <c r="H8048" s="867" t="s">
        <v>7756</v>
      </c>
      <c r="I8048" s="867" t="s">
        <v>2722</v>
      </c>
      <c r="J8048" s="867" t="s">
        <v>8142</v>
      </c>
      <c r="K8048" s="866">
        <v>3</v>
      </c>
      <c r="L8048" s="866">
        <v>7</v>
      </c>
      <c r="M8048" s="865">
        <v>31341.999301038755</v>
      </c>
      <c r="N8048" s="866">
        <v>3</v>
      </c>
      <c r="O8048" s="866">
        <v>5</v>
      </c>
      <c r="P8048" s="865">
        <v>21735.75</v>
      </c>
    </row>
    <row r="8049" spans="1:16" ht="33.75" x14ac:dyDescent="0.25">
      <c r="A8049" s="867" t="s">
        <v>7760</v>
      </c>
      <c r="B8049" s="867" t="s">
        <v>3626</v>
      </c>
      <c r="C8049" s="867" t="s">
        <v>3031</v>
      </c>
      <c r="D8049" s="868" t="s">
        <v>8013</v>
      </c>
      <c r="E8049" s="870">
        <v>4200</v>
      </c>
      <c r="F8049" s="869" t="s">
        <v>11767</v>
      </c>
      <c r="G8049" s="868" t="s">
        <v>11766</v>
      </c>
      <c r="H8049" s="867" t="s">
        <v>7756</v>
      </c>
      <c r="I8049" s="867" t="s">
        <v>2725</v>
      </c>
      <c r="J8049" s="867" t="s">
        <v>8014</v>
      </c>
      <c r="K8049" s="866">
        <v>3</v>
      </c>
      <c r="L8049" s="866">
        <v>12</v>
      </c>
      <c r="M8049" s="865">
        <v>53729.141658923581</v>
      </c>
      <c r="N8049" s="866">
        <v>2</v>
      </c>
      <c r="O8049" s="866">
        <v>6</v>
      </c>
      <c r="P8049" s="865">
        <v>26082.9</v>
      </c>
    </row>
    <row r="8050" spans="1:16" ht="33.75" x14ac:dyDescent="0.25">
      <c r="A8050" s="867" t="s">
        <v>7760</v>
      </c>
      <c r="B8050" s="867" t="s">
        <v>3626</v>
      </c>
      <c r="C8050" s="867" t="s">
        <v>3031</v>
      </c>
      <c r="D8050" s="868" t="s">
        <v>10336</v>
      </c>
      <c r="E8050" s="870">
        <v>4200</v>
      </c>
      <c r="F8050" s="869" t="s">
        <v>11765</v>
      </c>
      <c r="G8050" s="868" t="s">
        <v>11764</v>
      </c>
      <c r="H8050" s="867" t="s">
        <v>7756</v>
      </c>
      <c r="I8050" s="867" t="s">
        <v>2676</v>
      </c>
      <c r="J8050" s="867" t="s">
        <v>7783</v>
      </c>
      <c r="K8050" s="866">
        <v>3</v>
      </c>
      <c r="L8050" s="866">
        <v>12</v>
      </c>
      <c r="M8050" s="865">
        <v>53729.141658923581</v>
      </c>
      <c r="N8050" s="866">
        <v>3</v>
      </c>
      <c r="O8050" s="866">
        <v>6</v>
      </c>
      <c r="P8050" s="865">
        <v>26082.9</v>
      </c>
    </row>
    <row r="8051" spans="1:16" ht="33.75" x14ac:dyDescent="0.25">
      <c r="A8051" s="867" t="s">
        <v>7760</v>
      </c>
      <c r="B8051" s="867" t="s">
        <v>3626</v>
      </c>
      <c r="C8051" s="867" t="s">
        <v>3031</v>
      </c>
      <c r="D8051" s="868" t="s">
        <v>11763</v>
      </c>
      <c r="E8051" s="870">
        <v>8000</v>
      </c>
      <c r="F8051" s="869" t="s">
        <v>11762</v>
      </c>
      <c r="G8051" s="868" t="s">
        <v>11761</v>
      </c>
      <c r="H8051" s="867" t="s">
        <v>7756</v>
      </c>
      <c r="I8051" s="867" t="s">
        <v>2772</v>
      </c>
      <c r="J8051" s="867" t="s">
        <v>7800</v>
      </c>
      <c r="K8051" s="866">
        <v>1</v>
      </c>
      <c r="L8051" s="866">
        <v>1</v>
      </c>
      <c r="M8051" s="865">
        <v>8528.4351839561241</v>
      </c>
      <c r="N8051" s="866">
        <v>0</v>
      </c>
      <c r="O8051" s="866">
        <v>0</v>
      </c>
      <c r="P8051" s="865">
        <v>0</v>
      </c>
    </row>
    <row r="8052" spans="1:16" ht="33.75" x14ac:dyDescent="0.25">
      <c r="A8052" s="867" t="s">
        <v>7760</v>
      </c>
      <c r="B8052" s="867" t="s">
        <v>3626</v>
      </c>
      <c r="C8052" s="867" t="s">
        <v>3031</v>
      </c>
      <c r="D8052" s="868" t="s">
        <v>8994</v>
      </c>
      <c r="E8052" s="870">
        <v>5500</v>
      </c>
      <c r="F8052" s="869" t="s">
        <v>11760</v>
      </c>
      <c r="G8052" s="868" t="s">
        <v>11759</v>
      </c>
      <c r="H8052" s="867" t="s">
        <v>7817</v>
      </c>
      <c r="I8052" s="867" t="s">
        <v>9028</v>
      </c>
      <c r="J8052" s="867" t="s">
        <v>7881</v>
      </c>
      <c r="K8052" s="866">
        <v>4</v>
      </c>
      <c r="L8052" s="866">
        <v>12</v>
      </c>
      <c r="M8052" s="865">
        <v>53729.141658923581</v>
      </c>
      <c r="N8052" s="866">
        <v>2</v>
      </c>
      <c r="O8052" s="866">
        <v>6</v>
      </c>
      <c r="P8052" s="865">
        <v>33882.9</v>
      </c>
    </row>
    <row r="8053" spans="1:16" ht="33.75" x14ac:dyDescent="0.25">
      <c r="A8053" s="867" t="s">
        <v>7760</v>
      </c>
      <c r="B8053" s="867" t="s">
        <v>3626</v>
      </c>
      <c r="C8053" s="867" t="s">
        <v>3031</v>
      </c>
      <c r="D8053" s="868" t="s">
        <v>10336</v>
      </c>
      <c r="E8053" s="870">
        <v>4200</v>
      </c>
      <c r="F8053" s="869" t="s">
        <v>11758</v>
      </c>
      <c r="G8053" s="868" t="s">
        <v>11757</v>
      </c>
      <c r="H8053" s="867" t="s">
        <v>7756</v>
      </c>
      <c r="I8053" s="867" t="s">
        <v>2892</v>
      </c>
      <c r="J8053" s="867" t="s">
        <v>8314</v>
      </c>
      <c r="K8053" s="866">
        <v>2</v>
      </c>
      <c r="L8053" s="866">
        <v>12</v>
      </c>
      <c r="M8053" s="865">
        <v>53729.141658923581</v>
      </c>
      <c r="N8053" s="866">
        <v>2</v>
      </c>
      <c r="O8053" s="866">
        <v>6</v>
      </c>
      <c r="P8053" s="865">
        <v>26082.9</v>
      </c>
    </row>
    <row r="8054" spans="1:16" ht="33.75" x14ac:dyDescent="0.25">
      <c r="A8054" s="867" t="s">
        <v>7760</v>
      </c>
      <c r="B8054" s="867" t="s">
        <v>3626</v>
      </c>
      <c r="C8054" s="867" t="s">
        <v>3031</v>
      </c>
      <c r="D8054" s="868" t="s">
        <v>10336</v>
      </c>
      <c r="E8054" s="870">
        <v>4200</v>
      </c>
      <c r="F8054" s="869" t="s">
        <v>11756</v>
      </c>
      <c r="G8054" s="868" t="s">
        <v>11755</v>
      </c>
      <c r="H8054" s="867" t="s">
        <v>7756</v>
      </c>
      <c r="I8054" s="867" t="s">
        <v>2772</v>
      </c>
      <c r="J8054" s="867" t="s">
        <v>8054</v>
      </c>
      <c r="K8054" s="866">
        <v>2</v>
      </c>
      <c r="L8054" s="866">
        <v>12</v>
      </c>
      <c r="M8054" s="865">
        <v>53729.141658923581</v>
      </c>
      <c r="N8054" s="866">
        <v>2</v>
      </c>
      <c r="O8054" s="866">
        <v>6</v>
      </c>
      <c r="P8054" s="865">
        <v>26082.9</v>
      </c>
    </row>
    <row r="8055" spans="1:16" ht="33.75" x14ac:dyDescent="0.25">
      <c r="A8055" s="867" t="s">
        <v>7760</v>
      </c>
      <c r="B8055" s="867" t="s">
        <v>3626</v>
      </c>
      <c r="C8055" s="867" t="s">
        <v>3031</v>
      </c>
      <c r="D8055" s="868" t="s">
        <v>7776</v>
      </c>
      <c r="E8055" s="870">
        <v>4200</v>
      </c>
      <c r="F8055" s="869" t="s">
        <v>11754</v>
      </c>
      <c r="G8055" s="868" t="s">
        <v>11753</v>
      </c>
      <c r="H8055" s="867" t="s">
        <v>7756</v>
      </c>
      <c r="I8055" s="867" t="s">
        <v>2772</v>
      </c>
      <c r="J8055" s="867" t="s">
        <v>9097</v>
      </c>
      <c r="K8055" s="866">
        <v>4</v>
      </c>
      <c r="L8055" s="866">
        <v>12</v>
      </c>
      <c r="M8055" s="865">
        <v>53729.141658923581</v>
      </c>
      <c r="N8055" s="866">
        <v>2</v>
      </c>
      <c r="O8055" s="866">
        <v>6</v>
      </c>
      <c r="P8055" s="865">
        <v>26082.9</v>
      </c>
    </row>
    <row r="8056" spans="1:16" ht="33.75" x14ac:dyDescent="0.25">
      <c r="A8056" s="867" t="s">
        <v>7760</v>
      </c>
      <c r="B8056" s="867" t="s">
        <v>3626</v>
      </c>
      <c r="C8056" s="867" t="s">
        <v>3031</v>
      </c>
      <c r="D8056" s="868" t="s">
        <v>7930</v>
      </c>
      <c r="E8056" s="870">
        <v>4200</v>
      </c>
      <c r="F8056" s="869" t="s">
        <v>11752</v>
      </c>
      <c r="G8056" s="868" t="s">
        <v>11751</v>
      </c>
      <c r="H8056" s="867" t="s">
        <v>7756</v>
      </c>
      <c r="I8056" s="867" t="s">
        <v>2685</v>
      </c>
      <c r="J8056" s="867" t="s">
        <v>7769</v>
      </c>
      <c r="K8056" s="866">
        <v>3</v>
      </c>
      <c r="L8056" s="866">
        <v>12</v>
      </c>
      <c r="M8056" s="865">
        <v>53729.141658923581</v>
      </c>
      <c r="N8056" s="866">
        <v>2</v>
      </c>
      <c r="O8056" s="866">
        <v>6</v>
      </c>
      <c r="P8056" s="865">
        <v>26082.9</v>
      </c>
    </row>
    <row r="8057" spans="1:16" ht="33.75" x14ac:dyDescent="0.25">
      <c r="A8057" s="867" t="s">
        <v>7760</v>
      </c>
      <c r="B8057" s="867" t="s">
        <v>3626</v>
      </c>
      <c r="C8057" s="867" t="s">
        <v>3031</v>
      </c>
      <c r="D8057" s="868" t="s">
        <v>7930</v>
      </c>
      <c r="E8057" s="870">
        <v>4200</v>
      </c>
      <c r="F8057" s="869" t="s">
        <v>11750</v>
      </c>
      <c r="G8057" s="868" t="s">
        <v>11749</v>
      </c>
      <c r="H8057" s="867" t="s">
        <v>7756</v>
      </c>
      <c r="I8057" s="867" t="s">
        <v>2772</v>
      </c>
      <c r="J8057" s="867" t="s">
        <v>7884</v>
      </c>
      <c r="K8057" s="866">
        <v>3</v>
      </c>
      <c r="L8057" s="866">
        <v>12</v>
      </c>
      <c r="M8057" s="865">
        <v>53729.141658923581</v>
      </c>
      <c r="N8057" s="866">
        <v>2</v>
      </c>
      <c r="O8057" s="866">
        <v>6</v>
      </c>
      <c r="P8057" s="865">
        <v>26082.9</v>
      </c>
    </row>
    <row r="8058" spans="1:16" ht="33.75" x14ac:dyDescent="0.25">
      <c r="A8058" s="867" t="s">
        <v>7760</v>
      </c>
      <c r="B8058" s="867" t="s">
        <v>3626</v>
      </c>
      <c r="C8058" s="867" t="s">
        <v>3031</v>
      </c>
      <c r="D8058" s="868" t="s">
        <v>7930</v>
      </c>
      <c r="E8058" s="870">
        <v>4200</v>
      </c>
      <c r="F8058" s="869" t="s">
        <v>11748</v>
      </c>
      <c r="G8058" s="868" t="s">
        <v>11747</v>
      </c>
      <c r="H8058" s="867" t="s">
        <v>7756</v>
      </c>
      <c r="I8058" s="867" t="s">
        <v>2772</v>
      </c>
      <c r="J8058" s="867" t="s">
        <v>7769</v>
      </c>
      <c r="K8058" s="866">
        <v>3</v>
      </c>
      <c r="L8058" s="866">
        <v>12</v>
      </c>
      <c r="M8058" s="865">
        <v>53729.141658923581</v>
      </c>
      <c r="N8058" s="866">
        <v>2</v>
      </c>
      <c r="O8058" s="866">
        <v>6</v>
      </c>
      <c r="P8058" s="865">
        <v>26082.9</v>
      </c>
    </row>
    <row r="8059" spans="1:16" ht="33.75" x14ac:dyDescent="0.25">
      <c r="A8059" s="867" t="s">
        <v>7760</v>
      </c>
      <c r="B8059" s="867" t="s">
        <v>3626</v>
      </c>
      <c r="C8059" s="867" t="s">
        <v>3031</v>
      </c>
      <c r="D8059" s="868" t="s">
        <v>7930</v>
      </c>
      <c r="E8059" s="870">
        <v>4200</v>
      </c>
      <c r="F8059" s="869" t="s">
        <v>11746</v>
      </c>
      <c r="G8059" s="868" t="s">
        <v>11745</v>
      </c>
      <c r="H8059" s="867" t="s">
        <v>7817</v>
      </c>
      <c r="I8059" s="867" t="s">
        <v>9061</v>
      </c>
      <c r="J8059" s="867" t="s">
        <v>7769</v>
      </c>
      <c r="K8059" s="866">
        <v>3</v>
      </c>
      <c r="L8059" s="866">
        <v>12</v>
      </c>
      <c r="M8059" s="865">
        <v>53729.141658923581</v>
      </c>
      <c r="N8059" s="866">
        <v>2</v>
      </c>
      <c r="O8059" s="866">
        <v>6</v>
      </c>
      <c r="P8059" s="865">
        <v>26082.9</v>
      </c>
    </row>
    <row r="8060" spans="1:16" ht="33.75" x14ac:dyDescent="0.25">
      <c r="A8060" s="867" t="s">
        <v>7760</v>
      </c>
      <c r="B8060" s="867" t="s">
        <v>3626</v>
      </c>
      <c r="C8060" s="867" t="s">
        <v>3031</v>
      </c>
      <c r="D8060" s="868" t="s">
        <v>7930</v>
      </c>
      <c r="E8060" s="870">
        <v>4200</v>
      </c>
      <c r="F8060" s="869" t="s">
        <v>11744</v>
      </c>
      <c r="G8060" s="868" t="s">
        <v>11743</v>
      </c>
      <c r="H8060" s="867" t="s">
        <v>7756</v>
      </c>
      <c r="I8060" s="867" t="s">
        <v>4333</v>
      </c>
      <c r="J8060" s="867" t="s">
        <v>9045</v>
      </c>
      <c r="K8060" s="866">
        <v>3</v>
      </c>
      <c r="L8060" s="866">
        <v>12</v>
      </c>
      <c r="M8060" s="865">
        <v>53729.141658923581</v>
      </c>
      <c r="N8060" s="866">
        <v>3</v>
      </c>
      <c r="O8060" s="866">
        <v>6</v>
      </c>
      <c r="P8060" s="865">
        <v>26082.9</v>
      </c>
    </row>
    <row r="8061" spans="1:16" ht="33.75" x14ac:dyDescent="0.25">
      <c r="A8061" s="867" t="s">
        <v>7760</v>
      </c>
      <c r="B8061" s="867" t="s">
        <v>3626</v>
      </c>
      <c r="C8061" s="867" t="s">
        <v>3031</v>
      </c>
      <c r="D8061" s="868" t="s">
        <v>7930</v>
      </c>
      <c r="E8061" s="870">
        <v>4200</v>
      </c>
      <c r="F8061" s="869" t="s">
        <v>11742</v>
      </c>
      <c r="G8061" s="868" t="s">
        <v>11741</v>
      </c>
      <c r="H8061" s="867" t="s">
        <v>7796</v>
      </c>
      <c r="I8061" s="867" t="s">
        <v>2737</v>
      </c>
      <c r="J8061" s="867" t="s">
        <v>9045</v>
      </c>
      <c r="K8061" s="866">
        <v>3</v>
      </c>
      <c r="L8061" s="866">
        <v>12</v>
      </c>
      <c r="M8061" s="865">
        <v>53729.141658923581</v>
      </c>
      <c r="N8061" s="866">
        <v>2</v>
      </c>
      <c r="O8061" s="866">
        <v>6</v>
      </c>
      <c r="P8061" s="865">
        <v>26082.9</v>
      </c>
    </row>
    <row r="8062" spans="1:16" ht="33.75" x14ac:dyDescent="0.25">
      <c r="A8062" s="867" t="s">
        <v>7760</v>
      </c>
      <c r="B8062" s="867" t="s">
        <v>3626</v>
      </c>
      <c r="C8062" s="867" t="s">
        <v>3031</v>
      </c>
      <c r="D8062" s="868" t="s">
        <v>7930</v>
      </c>
      <c r="E8062" s="870">
        <v>4200</v>
      </c>
      <c r="F8062" s="869" t="s">
        <v>11740</v>
      </c>
      <c r="G8062" s="868" t="s">
        <v>11739</v>
      </c>
      <c r="H8062" s="867" t="s">
        <v>7796</v>
      </c>
      <c r="I8062" s="867" t="s">
        <v>2725</v>
      </c>
      <c r="J8062" s="867" t="s">
        <v>7800</v>
      </c>
      <c r="K8062" s="866">
        <v>3</v>
      </c>
      <c r="L8062" s="866">
        <v>12</v>
      </c>
      <c r="M8062" s="865">
        <v>53729.141658923581</v>
      </c>
      <c r="N8062" s="866">
        <v>2</v>
      </c>
      <c r="O8062" s="866">
        <v>6</v>
      </c>
      <c r="P8062" s="865">
        <v>26082.9</v>
      </c>
    </row>
    <row r="8063" spans="1:16" ht="33.75" x14ac:dyDescent="0.25">
      <c r="A8063" s="867" t="s">
        <v>7760</v>
      </c>
      <c r="B8063" s="867" t="s">
        <v>3626</v>
      </c>
      <c r="C8063" s="867" t="s">
        <v>3031</v>
      </c>
      <c r="D8063" s="868" t="s">
        <v>7829</v>
      </c>
      <c r="E8063" s="870">
        <v>3200</v>
      </c>
      <c r="F8063" s="869" t="s">
        <v>11738</v>
      </c>
      <c r="G8063" s="868" t="s">
        <v>11737</v>
      </c>
      <c r="H8063" s="867" t="s">
        <v>7756</v>
      </c>
      <c r="I8063" s="867" t="s">
        <v>2676</v>
      </c>
      <c r="J8063" s="867" t="s">
        <v>9350</v>
      </c>
      <c r="K8063" s="866">
        <v>2</v>
      </c>
      <c r="L8063" s="866">
        <v>7</v>
      </c>
      <c r="M8063" s="865">
        <v>23879.618515077145</v>
      </c>
      <c r="N8063" s="866">
        <v>2</v>
      </c>
      <c r="O8063" s="866">
        <v>6</v>
      </c>
      <c r="P8063" s="865">
        <v>20082.900000000001</v>
      </c>
    </row>
    <row r="8064" spans="1:16" ht="33.75" x14ac:dyDescent="0.25">
      <c r="A8064" s="867" t="s">
        <v>7760</v>
      </c>
      <c r="B8064" s="867" t="s">
        <v>3626</v>
      </c>
      <c r="C8064" s="867" t="s">
        <v>3031</v>
      </c>
      <c r="D8064" s="868" t="s">
        <v>7930</v>
      </c>
      <c r="E8064" s="870">
        <v>4200</v>
      </c>
      <c r="F8064" s="869" t="s">
        <v>11736</v>
      </c>
      <c r="G8064" s="868" t="s">
        <v>11735</v>
      </c>
      <c r="H8064" s="867" t="s">
        <v>7756</v>
      </c>
      <c r="I8064" s="867" t="s">
        <v>2892</v>
      </c>
      <c r="J8064" s="867" t="s">
        <v>9971</v>
      </c>
      <c r="K8064" s="866">
        <v>2</v>
      </c>
      <c r="L8064" s="866">
        <v>12</v>
      </c>
      <c r="M8064" s="865">
        <v>53729.141658923581</v>
      </c>
      <c r="N8064" s="866">
        <v>2</v>
      </c>
      <c r="O8064" s="866">
        <v>6</v>
      </c>
      <c r="P8064" s="865">
        <v>26082.9</v>
      </c>
    </row>
    <row r="8065" spans="1:16" ht="33.75" x14ac:dyDescent="0.25">
      <c r="A8065" s="867" t="s">
        <v>7760</v>
      </c>
      <c r="B8065" s="867" t="s">
        <v>3626</v>
      </c>
      <c r="C8065" s="867" t="s">
        <v>3031</v>
      </c>
      <c r="D8065" s="868" t="s">
        <v>7930</v>
      </c>
      <c r="E8065" s="870">
        <v>4200</v>
      </c>
      <c r="F8065" s="869" t="s">
        <v>11734</v>
      </c>
      <c r="G8065" s="868" t="s">
        <v>11733</v>
      </c>
      <c r="H8065" s="867" t="s">
        <v>7756</v>
      </c>
      <c r="I8065" s="867" t="s">
        <v>2704</v>
      </c>
      <c r="J8065" s="867" t="s">
        <v>7985</v>
      </c>
      <c r="K8065" s="866">
        <v>2</v>
      </c>
      <c r="L8065" s="866">
        <v>11</v>
      </c>
      <c r="M8065" s="865">
        <v>49251.713187346613</v>
      </c>
      <c r="N8065" s="866">
        <v>0</v>
      </c>
      <c r="O8065" s="866">
        <v>0</v>
      </c>
      <c r="P8065" s="865">
        <v>0</v>
      </c>
    </row>
    <row r="8066" spans="1:16" ht="33.75" x14ac:dyDescent="0.25">
      <c r="A8066" s="867" t="s">
        <v>7760</v>
      </c>
      <c r="B8066" s="867" t="s">
        <v>3626</v>
      </c>
      <c r="C8066" s="867" t="s">
        <v>3031</v>
      </c>
      <c r="D8066" s="868" t="s">
        <v>7930</v>
      </c>
      <c r="E8066" s="870">
        <v>4200</v>
      </c>
      <c r="F8066" s="869" t="s">
        <v>11732</v>
      </c>
      <c r="G8066" s="868" t="s">
        <v>11731</v>
      </c>
      <c r="H8066" s="867" t="s">
        <v>7756</v>
      </c>
      <c r="I8066" s="867" t="s">
        <v>4333</v>
      </c>
      <c r="J8066" s="867" t="s">
        <v>7985</v>
      </c>
      <c r="K8066" s="866">
        <v>2</v>
      </c>
      <c r="L8066" s="866">
        <v>12</v>
      </c>
      <c r="M8066" s="865">
        <v>53729.141658923581</v>
      </c>
      <c r="N8066" s="866">
        <v>2</v>
      </c>
      <c r="O8066" s="866">
        <v>6</v>
      </c>
      <c r="P8066" s="865">
        <v>26082.9</v>
      </c>
    </row>
    <row r="8067" spans="1:16" ht="33.75" x14ac:dyDescent="0.25">
      <c r="A8067" s="867" t="s">
        <v>7760</v>
      </c>
      <c r="B8067" s="867" t="s">
        <v>3626</v>
      </c>
      <c r="C8067" s="867" t="s">
        <v>3031</v>
      </c>
      <c r="D8067" s="868" t="s">
        <v>7930</v>
      </c>
      <c r="E8067" s="870">
        <v>4200</v>
      </c>
      <c r="F8067" s="869" t="s">
        <v>11730</v>
      </c>
      <c r="G8067" s="868" t="s">
        <v>11729</v>
      </c>
      <c r="H8067" s="867" t="s">
        <v>7756</v>
      </c>
      <c r="I8067" s="867" t="s">
        <v>2772</v>
      </c>
      <c r="J8067" s="867" t="s">
        <v>7881</v>
      </c>
      <c r="K8067" s="866">
        <v>2</v>
      </c>
      <c r="L8067" s="866">
        <v>12</v>
      </c>
      <c r="M8067" s="865">
        <v>53729.141658923581</v>
      </c>
      <c r="N8067" s="866">
        <v>2</v>
      </c>
      <c r="O8067" s="866">
        <v>6</v>
      </c>
      <c r="P8067" s="865">
        <v>26082.9</v>
      </c>
    </row>
    <row r="8068" spans="1:16" ht="33.75" x14ac:dyDescent="0.25">
      <c r="A8068" s="867" t="s">
        <v>7760</v>
      </c>
      <c r="B8068" s="867" t="s">
        <v>3626</v>
      </c>
      <c r="C8068" s="867" t="s">
        <v>3031</v>
      </c>
      <c r="D8068" s="868" t="s">
        <v>7930</v>
      </c>
      <c r="E8068" s="870">
        <v>4200</v>
      </c>
      <c r="F8068" s="869" t="s">
        <v>11728</v>
      </c>
      <c r="G8068" s="868" t="s">
        <v>11727</v>
      </c>
      <c r="H8068" s="867" t="s">
        <v>7756</v>
      </c>
      <c r="I8068" s="867" t="s">
        <v>2676</v>
      </c>
      <c r="J8068" s="867" t="s">
        <v>7958</v>
      </c>
      <c r="K8068" s="866">
        <v>3</v>
      </c>
      <c r="L8068" s="866">
        <v>12</v>
      </c>
      <c r="M8068" s="865">
        <v>53729.141658923581</v>
      </c>
      <c r="N8068" s="866">
        <v>3</v>
      </c>
      <c r="O8068" s="866">
        <v>6</v>
      </c>
      <c r="P8068" s="865">
        <v>26082.9</v>
      </c>
    </row>
    <row r="8069" spans="1:16" ht="33.75" x14ac:dyDescent="0.25">
      <c r="A8069" s="867" t="s">
        <v>7760</v>
      </c>
      <c r="B8069" s="867" t="s">
        <v>3626</v>
      </c>
      <c r="C8069" s="867" t="s">
        <v>3031</v>
      </c>
      <c r="D8069" s="868" t="s">
        <v>7791</v>
      </c>
      <c r="E8069" s="870">
        <v>4200</v>
      </c>
      <c r="F8069" s="869" t="s">
        <v>11726</v>
      </c>
      <c r="G8069" s="868" t="s">
        <v>11725</v>
      </c>
      <c r="H8069" s="867" t="s">
        <v>7756</v>
      </c>
      <c r="I8069" s="867" t="s">
        <v>2892</v>
      </c>
      <c r="J8069" s="867" t="s">
        <v>8841</v>
      </c>
      <c r="K8069" s="866">
        <v>0</v>
      </c>
      <c r="L8069" s="866">
        <v>0</v>
      </c>
      <c r="M8069" s="865">
        <v>0</v>
      </c>
      <c r="N8069" s="866">
        <v>2</v>
      </c>
      <c r="O8069" s="866">
        <v>4</v>
      </c>
      <c r="P8069" s="865">
        <v>17388.599999999999</v>
      </c>
    </row>
    <row r="8070" spans="1:16" ht="33.75" x14ac:dyDescent="0.25">
      <c r="A8070" s="867" t="s">
        <v>7760</v>
      </c>
      <c r="B8070" s="867" t="s">
        <v>3626</v>
      </c>
      <c r="C8070" s="867" t="s">
        <v>3031</v>
      </c>
      <c r="D8070" s="868" t="s">
        <v>7930</v>
      </c>
      <c r="E8070" s="870">
        <v>4200</v>
      </c>
      <c r="F8070" s="869" t="s">
        <v>11724</v>
      </c>
      <c r="G8070" s="868" t="s">
        <v>11723</v>
      </c>
      <c r="H8070" s="867" t="s">
        <v>7796</v>
      </c>
      <c r="I8070" s="867" t="s">
        <v>2756</v>
      </c>
      <c r="J8070" s="867" t="s">
        <v>8314</v>
      </c>
      <c r="K8070" s="866">
        <v>4</v>
      </c>
      <c r="L8070" s="866">
        <v>12</v>
      </c>
      <c r="M8070" s="865">
        <v>53729.141658923581</v>
      </c>
      <c r="N8070" s="866">
        <v>2</v>
      </c>
      <c r="O8070" s="866">
        <v>6</v>
      </c>
      <c r="P8070" s="865">
        <v>26082.9</v>
      </c>
    </row>
    <row r="8071" spans="1:16" ht="33.75" x14ac:dyDescent="0.25">
      <c r="A8071" s="867" t="s">
        <v>7760</v>
      </c>
      <c r="B8071" s="867" t="s">
        <v>3626</v>
      </c>
      <c r="C8071" s="867" t="s">
        <v>3031</v>
      </c>
      <c r="D8071" s="868" t="s">
        <v>8820</v>
      </c>
      <c r="E8071" s="870">
        <v>4200</v>
      </c>
      <c r="F8071" s="869" t="s">
        <v>11722</v>
      </c>
      <c r="G8071" s="868" t="s">
        <v>11721</v>
      </c>
      <c r="H8071" s="867" t="s">
        <v>7756</v>
      </c>
      <c r="I8071" s="867" t="s">
        <v>4477</v>
      </c>
      <c r="J8071" s="867" t="s">
        <v>8142</v>
      </c>
      <c r="K8071" s="866">
        <v>1</v>
      </c>
      <c r="L8071" s="866">
        <v>2</v>
      </c>
      <c r="M8071" s="865">
        <v>8954.856943153929</v>
      </c>
      <c r="N8071" s="866">
        <v>0</v>
      </c>
      <c r="O8071" s="866">
        <v>0</v>
      </c>
      <c r="P8071" s="865">
        <v>0</v>
      </c>
    </row>
    <row r="8072" spans="1:16" ht="33.75" x14ac:dyDescent="0.25">
      <c r="A8072" s="867" t="s">
        <v>7760</v>
      </c>
      <c r="B8072" s="867" t="s">
        <v>3626</v>
      </c>
      <c r="C8072" s="867" t="s">
        <v>3031</v>
      </c>
      <c r="D8072" s="868" t="s">
        <v>7791</v>
      </c>
      <c r="E8072" s="870">
        <v>4200</v>
      </c>
      <c r="F8072" s="869" t="s">
        <v>11720</v>
      </c>
      <c r="G8072" s="868" t="s">
        <v>11719</v>
      </c>
      <c r="H8072" s="867" t="s">
        <v>7756</v>
      </c>
      <c r="I8072" s="867" t="s">
        <v>2676</v>
      </c>
      <c r="J8072" s="867" t="s">
        <v>7769</v>
      </c>
      <c r="K8072" s="866">
        <v>0</v>
      </c>
      <c r="L8072" s="866">
        <v>0</v>
      </c>
      <c r="M8072" s="865">
        <v>0</v>
      </c>
      <c r="N8072" s="866">
        <v>2</v>
      </c>
      <c r="O8072" s="866">
        <v>4</v>
      </c>
      <c r="P8072" s="865">
        <v>17388.599999999999</v>
      </c>
    </row>
    <row r="8073" spans="1:16" ht="33.75" x14ac:dyDescent="0.25">
      <c r="A8073" s="867" t="s">
        <v>7760</v>
      </c>
      <c r="B8073" s="867" t="s">
        <v>3626</v>
      </c>
      <c r="C8073" s="867" t="s">
        <v>3031</v>
      </c>
      <c r="D8073" s="868" t="s">
        <v>7776</v>
      </c>
      <c r="E8073" s="870">
        <v>4200</v>
      </c>
      <c r="F8073" s="869" t="s">
        <v>11718</v>
      </c>
      <c r="G8073" s="868" t="s">
        <v>11717</v>
      </c>
      <c r="H8073" s="867" t="s">
        <v>7796</v>
      </c>
      <c r="I8073" s="867" t="s">
        <v>2745</v>
      </c>
      <c r="J8073" s="867" t="s">
        <v>9350</v>
      </c>
      <c r="K8073" s="866">
        <v>3</v>
      </c>
      <c r="L8073" s="866">
        <v>12</v>
      </c>
      <c r="M8073" s="865">
        <v>53729.141658923581</v>
      </c>
      <c r="N8073" s="866">
        <v>2</v>
      </c>
      <c r="O8073" s="866">
        <v>6</v>
      </c>
      <c r="P8073" s="865">
        <v>26082.9</v>
      </c>
    </row>
    <row r="8074" spans="1:16" ht="33.75" x14ac:dyDescent="0.25">
      <c r="A8074" s="867" t="s">
        <v>7760</v>
      </c>
      <c r="B8074" s="867" t="s">
        <v>3626</v>
      </c>
      <c r="C8074" s="867" t="s">
        <v>3031</v>
      </c>
      <c r="D8074" s="868" t="s">
        <v>8155</v>
      </c>
      <c r="E8074" s="870">
        <v>4200</v>
      </c>
      <c r="F8074" s="869" t="s">
        <v>11716</v>
      </c>
      <c r="G8074" s="868" t="s">
        <v>11715</v>
      </c>
      <c r="H8074" s="867" t="s">
        <v>7756</v>
      </c>
      <c r="I8074" s="867" t="s">
        <v>2892</v>
      </c>
      <c r="J8074" s="867" t="s">
        <v>7813</v>
      </c>
      <c r="K8074" s="866">
        <v>2</v>
      </c>
      <c r="L8074" s="866">
        <v>12</v>
      </c>
      <c r="M8074" s="865">
        <v>53729.141658923581</v>
      </c>
      <c r="N8074" s="866">
        <v>2</v>
      </c>
      <c r="O8074" s="866">
        <v>6</v>
      </c>
      <c r="P8074" s="865">
        <v>26082.9</v>
      </c>
    </row>
    <row r="8075" spans="1:16" ht="33.75" x14ac:dyDescent="0.25">
      <c r="A8075" s="867" t="s">
        <v>7760</v>
      </c>
      <c r="B8075" s="867" t="s">
        <v>3626</v>
      </c>
      <c r="C8075" s="867" t="s">
        <v>3031</v>
      </c>
      <c r="D8075" s="868" t="s">
        <v>7772</v>
      </c>
      <c r="E8075" s="870">
        <v>4200</v>
      </c>
      <c r="F8075" s="869" t="s">
        <v>11714</v>
      </c>
      <c r="G8075" s="868" t="s">
        <v>11713</v>
      </c>
      <c r="H8075" s="867" t="s">
        <v>7756</v>
      </c>
      <c r="I8075" s="867" t="s">
        <v>4333</v>
      </c>
      <c r="J8075" s="867" t="s">
        <v>7927</v>
      </c>
      <c r="K8075" s="866">
        <v>3</v>
      </c>
      <c r="L8075" s="866">
        <v>12</v>
      </c>
      <c r="M8075" s="865">
        <v>53729.141658923581</v>
      </c>
      <c r="N8075" s="866">
        <v>0</v>
      </c>
      <c r="O8075" s="866">
        <v>0</v>
      </c>
      <c r="P8075" s="865">
        <v>0</v>
      </c>
    </row>
    <row r="8076" spans="1:16" ht="33.75" x14ac:dyDescent="0.25">
      <c r="A8076" s="867" t="s">
        <v>7760</v>
      </c>
      <c r="B8076" s="867" t="s">
        <v>3626</v>
      </c>
      <c r="C8076" s="867" t="s">
        <v>3031</v>
      </c>
      <c r="D8076" s="868" t="s">
        <v>10953</v>
      </c>
      <c r="E8076" s="870">
        <v>7500</v>
      </c>
      <c r="F8076" s="869" t="s">
        <v>11712</v>
      </c>
      <c r="G8076" s="868" t="s">
        <v>11711</v>
      </c>
      <c r="H8076" s="867" t="s">
        <v>7756</v>
      </c>
      <c r="I8076" s="867" t="s">
        <v>2892</v>
      </c>
      <c r="J8076" s="867" t="s">
        <v>7900</v>
      </c>
      <c r="K8076" s="866">
        <v>2</v>
      </c>
      <c r="L8076" s="866">
        <v>12</v>
      </c>
      <c r="M8076" s="865">
        <v>95944.89581950639</v>
      </c>
      <c r="N8076" s="866">
        <v>1</v>
      </c>
      <c r="O8076" s="866">
        <v>6</v>
      </c>
      <c r="P8076" s="865">
        <v>45882.9</v>
      </c>
    </row>
    <row r="8077" spans="1:16" ht="33.75" x14ac:dyDescent="0.25">
      <c r="A8077" s="867" t="s">
        <v>7760</v>
      </c>
      <c r="B8077" s="867" t="s">
        <v>3626</v>
      </c>
      <c r="C8077" s="867" t="s">
        <v>3031</v>
      </c>
      <c r="D8077" s="868" t="s">
        <v>8013</v>
      </c>
      <c r="E8077" s="870">
        <v>4200</v>
      </c>
      <c r="F8077" s="869" t="s">
        <v>11710</v>
      </c>
      <c r="G8077" s="868" t="s">
        <v>11709</v>
      </c>
      <c r="H8077" s="867" t="s">
        <v>7796</v>
      </c>
      <c r="I8077" s="867" t="s">
        <v>2704</v>
      </c>
      <c r="J8077" s="867" t="s">
        <v>7773</v>
      </c>
      <c r="K8077" s="866">
        <v>3</v>
      </c>
      <c r="L8077" s="866">
        <v>12</v>
      </c>
      <c r="M8077" s="865">
        <v>53729.141658923581</v>
      </c>
      <c r="N8077" s="866">
        <v>1</v>
      </c>
      <c r="O8077" s="866">
        <v>6</v>
      </c>
      <c r="P8077" s="865">
        <v>26082.9</v>
      </c>
    </row>
    <row r="8078" spans="1:16" ht="33.75" x14ac:dyDescent="0.25">
      <c r="A8078" s="867" t="s">
        <v>7760</v>
      </c>
      <c r="B8078" s="867" t="s">
        <v>3626</v>
      </c>
      <c r="C8078" s="867" t="s">
        <v>3031</v>
      </c>
      <c r="D8078" s="868" t="s">
        <v>11708</v>
      </c>
      <c r="E8078" s="870">
        <v>5500</v>
      </c>
      <c r="F8078" s="869" t="s">
        <v>11707</v>
      </c>
      <c r="G8078" s="868" t="s">
        <v>11706</v>
      </c>
      <c r="H8078" s="867" t="s">
        <v>7796</v>
      </c>
      <c r="I8078" s="867" t="s">
        <v>2685</v>
      </c>
      <c r="J8078" s="867" t="s">
        <v>8358</v>
      </c>
      <c r="K8078" s="866">
        <v>5</v>
      </c>
      <c r="L8078" s="866">
        <v>12</v>
      </c>
      <c r="M8078" s="865">
        <v>53729.141658923581</v>
      </c>
      <c r="N8078" s="866">
        <v>3</v>
      </c>
      <c r="O8078" s="866">
        <v>6</v>
      </c>
      <c r="P8078" s="865">
        <v>33882.9</v>
      </c>
    </row>
    <row r="8079" spans="1:16" ht="33.75" x14ac:dyDescent="0.25">
      <c r="A8079" s="867" t="s">
        <v>7760</v>
      </c>
      <c r="B8079" s="867" t="s">
        <v>3626</v>
      </c>
      <c r="C8079" s="867" t="s">
        <v>3031</v>
      </c>
      <c r="D8079" s="868" t="s">
        <v>7776</v>
      </c>
      <c r="E8079" s="870">
        <v>4200</v>
      </c>
      <c r="F8079" s="869" t="s">
        <v>11705</v>
      </c>
      <c r="G8079" s="868" t="s">
        <v>11704</v>
      </c>
      <c r="H8079" s="867" t="s">
        <v>7756</v>
      </c>
      <c r="I8079" s="867" t="s">
        <v>2892</v>
      </c>
      <c r="J8079" s="867" t="s">
        <v>11703</v>
      </c>
      <c r="K8079" s="866">
        <v>4</v>
      </c>
      <c r="L8079" s="866">
        <v>4</v>
      </c>
      <c r="M8079" s="865">
        <v>17909.713886307858</v>
      </c>
      <c r="N8079" s="866">
        <v>0</v>
      </c>
      <c r="O8079" s="866">
        <v>0</v>
      </c>
      <c r="P8079" s="865">
        <v>0</v>
      </c>
    </row>
    <row r="8080" spans="1:16" ht="33.75" x14ac:dyDescent="0.25">
      <c r="A8080" s="867" t="s">
        <v>7760</v>
      </c>
      <c r="B8080" s="867" t="s">
        <v>3626</v>
      </c>
      <c r="C8080" s="867" t="s">
        <v>3031</v>
      </c>
      <c r="D8080" s="868" t="s">
        <v>7776</v>
      </c>
      <c r="E8080" s="870">
        <v>4200</v>
      </c>
      <c r="F8080" s="869" t="s">
        <v>11702</v>
      </c>
      <c r="G8080" s="868" t="s">
        <v>11701</v>
      </c>
      <c r="H8080" s="867" t="s">
        <v>7756</v>
      </c>
      <c r="I8080" s="867" t="s">
        <v>2892</v>
      </c>
      <c r="J8080" s="867" t="s">
        <v>9350</v>
      </c>
      <c r="K8080" s="866">
        <v>3</v>
      </c>
      <c r="L8080" s="866">
        <v>12</v>
      </c>
      <c r="M8080" s="865">
        <v>53729.141658923581</v>
      </c>
      <c r="N8080" s="866">
        <v>2</v>
      </c>
      <c r="O8080" s="866">
        <v>6</v>
      </c>
      <c r="P8080" s="865">
        <v>26082.9</v>
      </c>
    </row>
    <row r="8081" spans="1:16" ht="33.75" x14ac:dyDescent="0.25">
      <c r="A8081" s="867" t="s">
        <v>7760</v>
      </c>
      <c r="B8081" s="867" t="s">
        <v>3626</v>
      </c>
      <c r="C8081" s="867" t="s">
        <v>3031</v>
      </c>
      <c r="D8081" s="868" t="s">
        <v>8013</v>
      </c>
      <c r="E8081" s="870">
        <v>4200</v>
      </c>
      <c r="F8081" s="869" t="s">
        <v>11700</v>
      </c>
      <c r="G8081" s="868" t="s">
        <v>11699</v>
      </c>
      <c r="H8081" s="867" t="s">
        <v>7756</v>
      </c>
      <c r="I8081" s="867" t="s">
        <v>2676</v>
      </c>
      <c r="J8081" s="867" t="s">
        <v>7783</v>
      </c>
      <c r="K8081" s="866">
        <v>4</v>
      </c>
      <c r="L8081" s="866">
        <v>4</v>
      </c>
      <c r="M8081" s="865">
        <v>17909.713886307858</v>
      </c>
      <c r="N8081" s="866">
        <v>0</v>
      </c>
      <c r="O8081" s="866">
        <v>0</v>
      </c>
      <c r="P8081" s="865">
        <v>0</v>
      </c>
    </row>
    <row r="8082" spans="1:16" ht="33.75" x14ac:dyDescent="0.25">
      <c r="A8082" s="867" t="s">
        <v>7760</v>
      </c>
      <c r="B8082" s="867" t="s">
        <v>3626</v>
      </c>
      <c r="C8082" s="867" t="s">
        <v>3031</v>
      </c>
      <c r="D8082" s="868" t="s">
        <v>9050</v>
      </c>
      <c r="E8082" s="870">
        <v>5500</v>
      </c>
      <c r="F8082" s="869" t="s">
        <v>11698</v>
      </c>
      <c r="G8082" s="868" t="s">
        <v>11697</v>
      </c>
      <c r="H8082" s="867" t="s">
        <v>7796</v>
      </c>
      <c r="I8082" s="867" t="s">
        <v>5168</v>
      </c>
      <c r="J8082" s="867" t="s">
        <v>8100</v>
      </c>
      <c r="K8082" s="866">
        <v>2</v>
      </c>
      <c r="L8082" s="866">
        <v>12</v>
      </c>
      <c r="M8082" s="865">
        <v>70359.590267638021</v>
      </c>
      <c r="N8082" s="866">
        <v>2</v>
      </c>
      <c r="O8082" s="866">
        <v>6</v>
      </c>
      <c r="P8082" s="865">
        <v>33882.9</v>
      </c>
    </row>
    <row r="8083" spans="1:16" ht="33.75" x14ac:dyDescent="0.25">
      <c r="A8083" s="867" t="s">
        <v>7760</v>
      </c>
      <c r="B8083" s="867" t="s">
        <v>3626</v>
      </c>
      <c r="C8083" s="867" t="s">
        <v>3031</v>
      </c>
      <c r="D8083" s="868" t="s">
        <v>8986</v>
      </c>
      <c r="E8083" s="870">
        <v>4200</v>
      </c>
      <c r="F8083" s="869" t="s">
        <v>11696</v>
      </c>
      <c r="G8083" s="868" t="s">
        <v>11695</v>
      </c>
      <c r="H8083" s="867" t="s">
        <v>7796</v>
      </c>
      <c r="I8083" s="867" t="s">
        <v>7822</v>
      </c>
      <c r="J8083" s="867" t="s">
        <v>7927</v>
      </c>
      <c r="K8083" s="866">
        <v>3</v>
      </c>
      <c r="L8083" s="866">
        <v>12</v>
      </c>
      <c r="M8083" s="865">
        <v>53729.141658923581</v>
      </c>
      <c r="N8083" s="866">
        <v>3</v>
      </c>
      <c r="O8083" s="866">
        <v>6</v>
      </c>
      <c r="P8083" s="865">
        <v>26082.9</v>
      </c>
    </row>
    <row r="8084" spans="1:16" ht="33.75" x14ac:dyDescent="0.25">
      <c r="A8084" s="867" t="s">
        <v>7760</v>
      </c>
      <c r="B8084" s="867" t="s">
        <v>3626</v>
      </c>
      <c r="C8084" s="867" t="s">
        <v>3031</v>
      </c>
      <c r="D8084" s="868" t="s">
        <v>9261</v>
      </c>
      <c r="E8084" s="870">
        <v>10000</v>
      </c>
      <c r="F8084" s="869" t="s">
        <v>11694</v>
      </c>
      <c r="G8084" s="868" t="s">
        <v>11693</v>
      </c>
      <c r="H8084" s="867" t="s">
        <v>7756</v>
      </c>
      <c r="I8084" s="867" t="s">
        <v>9202</v>
      </c>
      <c r="J8084" s="867" t="s">
        <v>7985</v>
      </c>
      <c r="K8084" s="866">
        <v>6</v>
      </c>
      <c r="L8084" s="866">
        <v>12</v>
      </c>
      <c r="M8084" s="865">
        <v>95944.89581950639</v>
      </c>
      <c r="N8084" s="866">
        <v>2</v>
      </c>
      <c r="O8084" s="866">
        <v>6</v>
      </c>
      <c r="P8084" s="865">
        <v>60882.9</v>
      </c>
    </row>
    <row r="8085" spans="1:16" x14ac:dyDescent="0.25">
      <c r="A8085" s="1772" t="s">
        <v>2848</v>
      </c>
      <c r="B8085" s="1772"/>
      <c r="C8085" s="1772"/>
      <c r="D8085" s="1772"/>
      <c r="E8085" s="1772"/>
      <c r="F8085" s="1772" t="s">
        <v>378</v>
      </c>
      <c r="G8085" s="1772"/>
      <c r="H8085" s="1772"/>
      <c r="I8085" s="1772"/>
      <c r="J8085" s="1772"/>
      <c r="K8085" s="1771" t="s">
        <v>2847</v>
      </c>
      <c r="L8085" s="1771"/>
      <c r="M8085" s="1771"/>
      <c r="N8085" s="1771" t="s">
        <v>2846</v>
      </c>
      <c r="O8085" s="1771"/>
      <c r="P8085" s="1771"/>
    </row>
    <row r="8086" spans="1:16" ht="75" customHeight="1" x14ac:dyDescent="0.25">
      <c r="A8086" s="1535" t="s">
        <v>2845</v>
      </c>
      <c r="B8086" s="1535" t="s">
        <v>5</v>
      </c>
      <c r="C8086" s="1535" t="s">
        <v>2844</v>
      </c>
      <c r="D8086" s="1535" t="s">
        <v>2843</v>
      </c>
      <c r="E8086" s="1536" t="s">
        <v>2842</v>
      </c>
      <c r="F8086" s="1537" t="s">
        <v>2841</v>
      </c>
      <c r="G8086" s="1540" t="s">
        <v>2840</v>
      </c>
      <c r="H8086" s="1535" t="s">
        <v>2839</v>
      </c>
      <c r="I8086" s="1535" t="s">
        <v>2838</v>
      </c>
      <c r="J8086" s="1535" t="s">
        <v>2837</v>
      </c>
      <c r="K8086" s="1538" t="s">
        <v>2836</v>
      </c>
      <c r="L8086" s="1538" t="s">
        <v>2835</v>
      </c>
      <c r="M8086" s="1539" t="s">
        <v>2834</v>
      </c>
      <c r="N8086" s="1538" t="s">
        <v>2836</v>
      </c>
      <c r="O8086" s="1538" t="s">
        <v>2835</v>
      </c>
      <c r="P8086" s="1539" t="s">
        <v>2834</v>
      </c>
    </row>
    <row r="8087" spans="1:16" ht="33.75" x14ac:dyDescent="0.25">
      <c r="A8087" s="867" t="s">
        <v>7760</v>
      </c>
      <c r="B8087" s="867" t="s">
        <v>3626</v>
      </c>
      <c r="C8087" s="867" t="s">
        <v>3031</v>
      </c>
      <c r="D8087" s="868" t="s">
        <v>8227</v>
      </c>
      <c r="E8087" s="870">
        <v>8500</v>
      </c>
      <c r="F8087" s="869" t="s">
        <v>11692</v>
      </c>
      <c r="G8087" s="868" t="s">
        <v>11691</v>
      </c>
      <c r="H8087" s="867" t="s">
        <v>7796</v>
      </c>
      <c r="I8087" s="867" t="s">
        <v>9202</v>
      </c>
      <c r="J8087" s="867" t="s">
        <v>7809</v>
      </c>
      <c r="K8087" s="866">
        <v>8</v>
      </c>
      <c r="L8087" s="866">
        <v>12</v>
      </c>
      <c r="M8087" s="865">
        <v>95944.89581950639</v>
      </c>
      <c r="N8087" s="866">
        <v>1</v>
      </c>
      <c r="O8087" s="866">
        <v>6</v>
      </c>
      <c r="P8087" s="865">
        <v>51882.9</v>
      </c>
    </row>
    <row r="8088" spans="1:16" ht="33.75" x14ac:dyDescent="0.25">
      <c r="A8088" s="867" t="s">
        <v>7760</v>
      </c>
      <c r="B8088" s="867" t="s">
        <v>3626</v>
      </c>
      <c r="C8088" s="867" t="s">
        <v>3031</v>
      </c>
      <c r="D8088" s="868" t="s">
        <v>8790</v>
      </c>
      <c r="E8088" s="870">
        <v>7500</v>
      </c>
      <c r="F8088" s="869" t="s">
        <v>11690</v>
      </c>
      <c r="G8088" s="868" t="s">
        <v>11689</v>
      </c>
      <c r="H8088" s="867" t="s">
        <v>7756</v>
      </c>
      <c r="I8088" s="867" t="s">
        <v>2737</v>
      </c>
      <c r="J8088" s="867" t="s">
        <v>7773</v>
      </c>
      <c r="K8088" s="866">
        <v>7</v>
      </c>
      <c r="L8088" s="866">
        <v>12</v>
      </c>
      <c r="M8088" s="865">
        <v>70359.590267638021</v>
      </c>
      <c r="N8088" s="866">
        <v>2</v>
      </c>
      <c r="O8088" s="866">
        <v>6</v>
      </c>
      <c r="P8088" s="865">
        <v>45882.9</v>
      </c>
    </row>
    <row r="8089" spans="1:16" ht="33.75" x14ac:dyDescent="0.25">
      <c r="A8089" s="867" t="s">
        <v>7760</v>
      </c>
      <c r="B8089" s="867" t="s">
        <v>3626</v>
      </c>
      <c r="C8089" s="867" t="s">
        <v>3031</v>
      </c>
      <c r="D8089" s="868" t="s">
        <v>8790</v>
      </c>
      <c r="E8089" s="870">
        <v>7500</v>
      </c>
      <c r="F8089" s="869" t="s">
        <v>11688</v>
      </c>
      <c r="G8089" s="868" t="s">
        <v>11687</v>
      </c>
      <c r="H8089" s="867" t="s">
        <v>7796</v>
      </c>
      <c r="I8089" s="867" t="s">
        <v>2685</v>
      </c>
      <c r="J8089" s="867" t="s">
        <v>7836</v>
      </c>
      <c r="K8089" s="866">
        <v>7</v>
      </c>
      <c r="L8089" s="866">
        <v>12</v>
      </c>
      <c r="M8089" s="865">
        <v>53729.141658923581</v>
      </c>
      <c r="N8089" s="866">
        <v>2</v>
      </c>
      <c r="O8089" s="866">
        <v>6</v>
      </c>
      <c r="P8089" s="865">
        <v>45882.9</v>
      </c>
    </row>
    <row r="8090" spans="1:16" ht="33.75" x14ac:dyDescent="0.25">
      <c r="A8090" s="867" t="s">
        <v>7760</v>
      </c>
      <c r="B8090" s="867" t="s">
        <v>3626</v>
      </c>
      <c r="C8090" s="867" t="s">
        <v>3031</v>
      </c>
      <c r="D8090" s="868" t="s">
        <v>11686</v>
      </c>
      <c r="E8090" s="870">
        <v>7500</v>
      </c>
      <c r="F8090" s="869" t="s">
        <v>11685</v>
      </c>
      <c r="G8090" s="868" t="s">
        <v>11684</v>
      </c>
      <c r="H8090" s="867" t="s">
        <v>7756</v>
      </c>
      <c r="I8090" s="867" t="s">
        <v>2685</v>
      </c>
      <c r="J8090" s="867" t="s">
        <v>7967</v>
      </c>
      <c r="K8090" s="866">
        <v>2</v>
      </c>
      <c r="L8090" s="866">
        <v>12</v>
      </c>
      <c r="M8090" s="865">
        <v>95944.89581950639</v>
      </c>
      <c r="N8090" s="866">
        <v>1</v>
      </c>
      <c r="O8090" s="866">
        <v>6</v>
      </c>
      <c r="P8090" s="865">
        <v>45882.9</v>
      </c>
    </row>
    <row r="8091" spans="1:16" ht="33.75" x14ac:dyDescent="0.25">
      <c r="A8091" s="867" t="s">
        <v>7760</v>
      </c>
      <c r="B8091" s="867" t="s">
        <v>3626</v>
      </c>
      <c r="C8091" s="867" t="s">
        <v>3031</v>
      </c>
      <c r="D8091" s="868" t="s">
        <v>9261</v>
      </c>
      <c r="E8091" s="870">
        <v>10000</v>
      </c>
      <c r="F8091" s="869" t="s">
        <v>11683</v>
      </c>
      <c r="G8091" s="868" t="s">
        <v>11682</v>
      </c>
      <c r="H8091" s="867" t="s">
        <v>7756</v>
      </c>
      <c r="I8091" s="867" t="s">
        <v>2685</v>
      </c>
      <c r="J8091" s="867" t="s">
        <v>8342</v>
      </c>
      <c r="K8091" s="866">
        <v>6</v>
      </c>
      <c r="L8091" s="866">
        <v>12</v>
      </c>
      <c r="M8091" s="865">
        <v>95944.89581950639</v>
      </c>
      <c r="N8091" s="866">
        <v>1</v>
      </c>
      <c r="O8091" s="866">
        <v>1</v>
      </c>
      <c r="P8091" s="865">
        <v>10147.15</v>
      </c>
    </row>
    <row r="8092" spans="1:16" ht="33.75" x14ac:dyDescent="0.25">
      <c r="A8092" s="867" t="s">
        <v>7760</v>
      </c>
      <c r="B8092" s="867" t="s">
        <v>3626</v>
      </c>
      <c r="C8092" s="867" t="s">
        <v>3031</v>
      </c>
      <c r="D8092" s="868" t="s">
        <v>7776</v>
      </c>
      <c r="E8092" s="870">
        <v>4200</v>
      </c>
      <c r="F8092" s="869" t="s">
        <v>11681</v>
      </c>
      <c r="G8092" s="868" t="s">
        <v>11680</v>
      </c>
      <c r="H8092" s="867" t="s">
        <v>7756</v>
      </c>
      <c r="I8092" s="867" t="s">
        <v>2892</v>
      </c>
      <c r="J8092" s="867" t="s">
        <v>7958</v>
      </c>
      <c r="K8092" s="866">
        <v>3</v>
      </c>
      <c r="L8092" s="866">
        <v>12</v>
      </c>
      <c r="M8092" s="865">
        <v>53729.141658923581</v>
      </c>
      <c r="N8092" s="866">
        <v>2</v>
      </c>
      <c r="O8092" s="866">
        <v>6</v>
      </c>
      <c r="P8092" s="865">
        <v>26082.9</v>
      </c>
    </row>
    <row r="8093" spans="1:16" ht="33.75" x14ac:dyDescent="0.25">
      <c r="A8093" s="867" t="s">
        <v>7760</v>
      </c>
      <c r="B8093" s="867" t="s">
        <v>3626</v>
      </c>
      <c r="C8093" s="867" t="s">
        <v>3031</v>
      </c>
      <c r="D8093" s="868" t="s">
        <v>10527</v>
      </c>
      <c r="E8093" s="870">
        <v>10000</v>
      </c>
      <c r="F8093" s="869" t="s">
        <v>11679</v>
      </c>
      <c r="G8093" s="868" t="s">
        <v>11678</v>
      </c>
      <c r="H8093" s="867" t="s">
        <v>7756</v>
      </c>
      <c r="I8093" s="867" t="s">
        <v>2685</v>
      </c>
      <c r="J8093" s="867" t="s">
        <v>8342</v>
      </c>
      <c r="K8093" s="866">
        <v>4</v>
      </c>
      <c r="L8093" s="866">
        <v>12</v>
      </c>
      <c r="M8093" s="865">
        <v>95944.89581950639</v>
      </c>
      <c r="N8093" s="866">
        <v>1</v>
      </c>
      <c r="O8093" s="866">
        <v>6</v>
      </c>
      <c r="P8093" s="865">
        <v>60882.9</v>
      </c>
    </row>
    <row r="8094" spans="1:16" ht="33.75" x14ac:dyDescent="0.25">
      <c r="A8094" s="867" t="s">
        <v>7760</v>
      </c>
      <c r="B8094" s="867" t="s">
        <v>3626</v>
      </c>
      <c r="C8094" s="867" t="s">
        <v>3031</v>
      </c>
      <c r="D8094" s="868" t="s">
        <v>11441</v>
      </c>
      <c r="E8094" s="870">
        <v>4200</v>
      </c>
      <c r="F8094" s="869" t="s">
        <v>11677</v>
      </c>
      <c r="G8094" s="868" t="s">
        <v>11676</v>
      </c>
      <c r="H8094" s="867"/>
      <c r="I8094" s="867"/>
      <c r="J8094" s="867"/>
      <c r="K8094" s="866">
        <v>2</v>
      </c>
      <c r="L8094" s="866">
        <v>12</v>
      </c>
      <c r="M8094" s="865">
        <v>53729.141658923581</v>
      </c>
      <c r="N8094" s="866">
        <v>1</v>
      </c>
      <c r="O8094" s="866">
        <v>6</v>
      </c>
      <c r="P8094" s="865">
        <v>26082.9</v>
      </c>
    </row>
    <row r="8095" spans="1:16" ht="33.75" x14ac:dyDescent="0.25">
      <c r="A8095" s="867" t="s">
        <v>7760</v>
      </c>
      <c r="B8095" s="867" t="s">
        <v>3626</v>
      </c>
      <c r="C8095" s="867" t="s">
        <v>3031</v>
      </c>
      <c r="D8095" s="868" t="s">
        <v>8864</v>
      </c>
      <c r="E8095" s="870">
        <v>4200</v>
      </c>
      <c r="F8095" s="869" t="s">
        <v>11675</v>
      </c>
      <c r="G8095" s="868" t="s">
        <v>11674</v>
      </c>
      <c r="H8095" s="867" t="s">
        <v>7756</v>
      </c>
      <c r="I8095" s="867" t="s">
        <v>2892</v>
      </c>
      <c r="J8095" s="867" t="s">
        <v>7805</v>
      </c>
      <c r="K8095" s="866">
        <v>3</v>
      </c>
      <c r="L8095" s="866">
        <v>12</v>
      </c>
      <c r="M8095" s="865">
        <v>53729.141658923581</v>
      </c>
      <c r="N8095" s="866">
        <v>1</v>
      </c>
      <c r="O8095" s="866">
        <v>6</v>
      </c>
      <c r="P8095" s="865">
        <v>26082.9</v>
      </c>
    </row>
    <row r="8096" spans="1:16" ht="33.75" x14ac:dyDescent="0.25">
      <c r="A8096" s="867" t="s">
        <v>7760</v>
      </c>
      <c r="B8096" s="867" t="s">
        <v>3626</v>
      </c>
      <c r="C8096" s="867" t="s">
        <v>3031</v>
      </c>
      <c r="D8096" s="868" t="s">
        <v>8864</v>
      </c>
      <c r="E8096" s="870">
        <v>4200</v>
      </c>
      <c r="F8096" s="869" t="s">
        <v>11673</v>
      </c>
      <c r="G8096" s="868" t="s">
        <v>11672</v>
      </c>
      <c r="H8096" s="867" t="s">
        <v>7756</v>
      </c>
      <c r="I8096" s="867" t="s">
        <v>2892</v>
      </c>
      <c r="J8096" s="867" t="s">
        <v>9329</v>
      </c>
      <c r="K8096" s="866">
        <v>3</v>
      </c>
      <c r="L8096" s="866">
        <v>12</v>
      </c>
      <c r="M8096" s="865">
        <v>53729.141658923581</v>
      </c>
      <c r="N8096" s="866">
        <v>1</v>
      </c>
      <c r="O8096" s="866">
        <v>6</v>
      </c>
      <c r="P8096" s="865">
        <v>26082.9</v>
      </c>
    </row>
    <row r="8097" spans="1:16" ht="33.75" x14ac:dyDescent="0.25">
      <c r="A8097" s="867" t="s">
        <v>7760</v>
      </c>
      <c r="B8097" s="867" t="s">
        <v>3626</v>
      </c>
      <c r="C8097" s="867" t="s">
        <v>3031</v>
      </c>
      <c r="D8097" s="868" t="s">
        <v>8520</v>
      </c>
      <c r="E8097" s="870">
        <v>4200</v>
      </c>
      <c r="F8097" s="869" t="s">
        <v>11671</v>
      </c>
      <c r="G8097" s="868" t="s">
        <v>11670</v>
      </c>
      <c r="H8097" s="867" t="s">
        <v>7756</v>
      </c>
      <c r="I8097" s="867" t="s">
        <v>2892</v>
      </c>
      <c r="J8097" s="867" t="s">
        <v>7967</v>
      </c>
      <c r="K8097" s="866">
        <v>3</v>
      </c>
      <c r="L8097" s="866">
        <v>12</v>
      </c>
      <c r="M8097" s="865">
        <v>53729.141658923581</v>
      </c>
      <c r="N8097" s="866">
        <v>1</v>
      </c>
      <c r="O8097" s="866">
        <v>6</v>
      </c>
      <c r="P8097" s="865">
        <v>26082.9</v>
      </c>
    </row>
    <row r="8098" spans="1:16" ht="33.75" x14ac:dyDescent="0.25">
      <c r="A8098" s="867" t="s">
        <v>7760</v>
      </c>
      <c r="B8098" s="867" t="s">
        <v>3626</v>
      </c>
      <c r="C8098" s="867" t="s">
        <v>3031</v>
      </c>
      <c r="D8098" s="868" t="s">
        <v>8520</v>
      </c>
      <c r="E8098" s="870">
        <v>4200</v>
      </c>
      <c r="F8098" s="869" t="s">
        <v>11669</v>
      </c>
      <c r="G8098" s="868" t="s">
        <v>11668</v>
      </c>
      <c r="H8098" s="867" t="s">
        <v>7756</v>
      </c>
      <c r="I8098" s="867" t="s">
        <v>2772</v>
      </c>
      <c r="J8098" s="867" t="s">
        <v>7773</v>
      </c>
      <c r="K8098" s="866">
        <v>3</v>
      </c>
      <c r="L8098" s="866">
        <v>12</v>
      </c>
      <c r="M8098" s="865">
        <v>53729.141658923581</v>
      </c>
      <c r="N8098" s="866">
        <v>1</v>
      </c>
      <c r="O8098" s="866">
        <v>6</v>
      </c>
      <c r="P8098" s="865">
        <v>26082.9</v>
      </c>
    </row>
    <row r="8099" spans="1:16" ht="33.75" x14ac:dyDescent="0.25">
      <c r="A8099" s="867" t="s">
        <v>7760</v>
      </c>
      <c r="B8099" s="867" t="s">
        <v>3626</v>
      </c>
      <c r="C8099" s="867" t="s">
        <v>3031</v>
      </c>
      <c r="D8099" s="868" t="s">
        <v>8938</v>
      </c>
      <c r="E8099" s="870">
        <v>4200</v>
      </c>
      <c r="F8099" s="869" t="s">
        <v>11667</v>
      </c>
      <c r="G8099" s="868" t="s">
        <v>11666</v>
      </c>
      <c r="H8099" s="867" t="s">
        <v>7756</v>
      </c>
      <c r="I8099" s="867" t="s">
        <v>2772</v>
      </c>
      <c r="J8099" s="867" t="s">
        <v>7792</v>
      </c>
      <c r="K8099" s="866">
        <v>2</v>
      </c>
      <c r="L8099" s="866">
        <v>12</v>
      </c>
      <c r="M8099" s="865">
        <v>53729.141658923581</v>
      </c>
      <c r="N8099" s="866">
        <v>2</v>
      </c>
      <c r="O8099" s="866">
        <v>6</v>
      </c>
      <c r="P8099" s="865">
        <v>26082.9</v>
      </c>
    </row>
    <row r="8100" spans="1:16" ht="33.75" x14ac:dyDescent="0.25">
      <c r="A8100" s="867" t="s">
        <v>7760</v>
      </c>
      <c r="B8100" s="867" t="s">
        <v>3626</v>
      </c>
      <c r="C8100" s="867" t="s">
        <v>3031</v>
      </c>
      <c r="D8100" s="868" t="s">
        <v>11665</v>
      </c>
      <c r="E8100" s="870">
        <v>6500</v>
      </c>
      <c r="F8100" s="869" t="s">
        <v>11664</v>
      </c>
      <c r="G8100" s="868" t="s">
        <v>11663</v>
      </c>
      <c r="H8100" s="867" t="s">
        <v>7756</v>
      </c>
      <c r="I8100" s="867" t="s">
        <v>3415</v>
      </c>
      <c r="J8100" s="867" t="s">
        <v>7773</v>
      </c>
      <c r="K8100" s="866">
        <v>2</v>
      </c>
      <c r="L8100" s="866">
        <v>12</v>
      </c>
      <c r="M8100" s="865">
        <v>83152.243043572205</v>
      </c>
      <c r="N8100" s="866">
        <v>1</v>
      </c>
      <c r="O8100" s="866">
        <v>6</v>
      </c>
      <c r="P8100" s="865">
        <v>39882.9</v>
      </c>
    </row>
    <row r="8101" spans="1:16" ht="33.75" x14ac:dyDescent="0.25">
      <c r="A8101" s="867" t="s">
        <v>7760</v>
      </c>
      <c r="B8101" s="867" t="s">
        <v>3626</v>
      </c>
      <c r="C8101" s="867" t="s">
        <v>3031</v>
      </c>
      <c r="D8101" s="868" t="s">
        <v>11662</v>
      </c>
      <c r="E8101" s="870">
        <v>2500</v>
      </c>
      <c r="F8101" s="869" t="s">
        <v>11661</v>
      </c>
      <c r="G8101" s="868" t="s">
        <v>11660</v>
      </c>
      <c r="H8101" s="867"/>
      <c r="I8101" s="867"/>
      <c r="J8101" s="867"/>
      <c r="K8101" s="866">
        <v>2</v>
      </c>
      <c r="L8101" s="866">
        <v>12</v>
      </c>
      <c r="M8101" s="865">
        <v>31981.631939835464</v>
      </c>
      <c r="N8101" s="866">
        <v>1</v>
      </c>
      <c r="O8101" s="866">
        <v>6</v>
      </c>
      <c r="P8101" s="865">
        <v>15882.9</v>
      </c>
    </row>
    <row r="8102" spans="1:16" ht="33.75" x14ac:dyDescent="0.25">
      <c r="A8102" s="867" t="s">
        <v>7760</v>
      </c>
      <c r="B8102" s="867" t="s">
        <v>3626</v>
      </c>
      <c r="C8102" s="867" t="s">
        <v>3031</v>
      </c>
      <c r="D8102" s="868" t="s">
        <v>9448</v>
      </c>
      <c r="E8102" s="870">
        <v>5500</v>
      </c>
      <c r="F8102" s="869" t="s">
        <v>11659</v>
      </c>
      <c r="G8102" s="868" t="s">
        <v>11658</v>
      </c>
      <c r="H8102" s="867" t="s">
        <v>7756</v>
      </c>
      <c r="I8102" s="867" t="s">
        <v>10457</v>
      </c>
      <c r="J8102" s="867" t="s">
        <v>7792</v>
      </c>
      <c r="K8102" s="866">
        <v>7</v>
      </c>
      <c r="L8102" s="866">
        <v>12</v>
      </c>
      <c r="M8102" s="865">
        <v>70359.590267638021</v>
      </c>
      <c r="N8102" s="866">
        <v>2</v>
      </c>
      <c r="O8102" s="866">
        <v>6</v>
      </c>
      <c r="P8102" s="865">
        <v>33882.9</v>
      </c>
    </row>
    <row r="8103" spans="1:16" ht="33.75" x14ac:dyDescent="0.25">
      <c r="A8103" s="867" t="s">
        <v>7760</v>
      </c>
      <c r="B8103" s="867" t="s">
        <v>3626</v>
      </c>
      <c r="C8103" s="867" t="s">
        <v>3031</v>
      </c>
      <c r="D8103" s="868" t="s">
        <v>11657</v>
      </c>
      <c r="E8103" s="870">
        <v>8000</v>
      </c>
      <c r="F8103" s="869" t="s">
        <v>11656</v>
      </c>
      <c r="G8103" s="868" t="s">
        <v>11655</v>
      </c>
      <c r="H8103" s="867" t="s">
        <v>7756</v>
      </c>
      <c r="I8103" s="867" t="s">
        <v>2745</v>
      </c>
      <c r="J8103" s="867" t="s">
        <v>7773</v>
      </c>
      <c r="K8103" s="866">
        <v>3</v>
      </c>
      <c r="L8103" s="866">
        <v>12</v>
      </c>
      <c r="M8103" s="865">
        <v>70359.590267638021</v>
      </c>
      <c r="N8103" s="866">
        <v>1</v>
      </c>
      <c r="O8103" s="866">
        <v>6</v>
      </c>
      <c r="P8103" s="865">
        <v>48882.9</v>
      </c>
    </row>
    <row r="8104" spans="1:16" ht="33.75" x14ac:dyDescent="0.25">
      <c r="A8104" s="867" t="s">
        <v>7760</v>
      </c>
      <c r="B8104" s="867" t="s">
        <v>3626</v>
      </c>
      <c r="C8104" s="867" t="s">
        <v>3031</v>
      </c>
      <c r="D8104" s="868" t="s">
        <v>11654</v>
      </c>
      <c r="E8104" s="870">
        <v>8000</v>
      </c>
      <c r="F8104" s="869" t="s">
        <v>11653</v>
      </c>
      <c r="G8104" s="868" t="s">
        <v>11652</v>
      </c>
      <c r="H8104" s="867" t="s">
        <v>7756</v>
      </c>
      <c r="I8104" s="867" t="s">
        <v>2892</v>
      </c>
      <c r="J8104" s="867" t="s">
        <v>7792</v>
      </c>
      <c r="K8104" s="866">
        <v>4</v>
      </c>
      <c r="L8104" s="866">
        <v>12</v>
      </c>
      <c r="M8104" s="865">
        <v>70359.590267638021</v>
      </c>
      <c r="N8104" s="866">
        <v>1</v>
      </c>
      <c r="O8104" s="866">
        <v>6</v>
      </c>
      <c r="P8104" s="865">
        <v>48882.9</v>
      </c>
    </row>
    <row r="8105" spans="1:16" ht="33.75" x14ac:dyDescent="0.25">
      <c r="A8105" s="867" t="s">
        <v>7760</v>
      </c>
      <c r="B8105" s="867" t="s">
        <v>3626</v>
      </c>
      <c r="C8105" s="867" t="s">
        <v>3031</v>
      </c>
      <c r="D8105" s="868" t="s">
        <v>8386</v>
      </c>
      <c r="E8105" s="870">
        <v>4200</v>
      </c>
      <c r="F8105" s="869" t="s">
        <v>11651</v>
      </c>
      <c r="G8105" s="868" t="s">
        <v>11650</v>
      </c>
      <c r="H8105" s="867" t="s">
        <v>7756</v>
      </c>
      <c r="I8105" s="867" t="s">
        <v>2772</v>
      </c>
      <c r="J8105" s="867" t="s">
        <v>8100</v>
      </c>
      <c r="K8105" s="866">
        <v>3</v>
      </c>
      <c r="L8105" s="866">
        <v>12</v>
      </c>
      <c r="M8105" s="865">
        <v>53729.141658923581</v>
      </c>
      <c r="N8105" s="866">
        <v>2</v>
      </c>
      <c r="O8105" s="866">
        <v>6</v>
      </c>
      <c r="P8105" s="865">
        <v>26082.9</v>
      </c>
    </row>
    <row r="8106" spans="1:16" ht="33.75" x14ac:dyDescent="0.25">
      <c r="A8106" s="867" t="s">
        <v>7760</v>
      </c>
      <c r="B8106" s="867" t="s">
        <v>3626</v>
      </c>
      <c r="C8106" s="867" t="s">
        <v>3031</v>
      </c>
      <c r="D8106" s="868" t="s">
        <v>7878</v>
      </c>
      <c r="E8106" s="870">
        <v>4200</v>
      </c>
      <c r="F8106" s="869" t="s">
        <v>11649</v>
      </c>
      <c r="G8106" s="868" t="s">
        <v>11648</v>
      </c>
      <c r="H8106" s="867" t="s">
        <v>7756</v>
      </c>
      <c r="I8106" s="867" t="s">
        <v>2737</v>
      </c>
      <c r="J8106" s="867" t="s">
        <v>9045</v>
      </c>
      <c r="K8106" s="866">
        <v>3</v>
      </c>
      <c r="L8106" s="866">
        <v>12</v>
      </c>
      <c r="M8106" s="865">
        <v>53729.141658923581</v>
      </c>
      <c r="N8106" s="866">
        <v>1</v>
      </c>
      <c r="O8106" s="866">
        <v>6</v>
      </c>
      <c r="P8106" s="865">
        <v>26082.9</v>
      </c>
    </row>
    <row r="8107" spans="1:16" ht="33.75" x14ac:dyDescent="0.25">
      <c r="A8107" s="867" t="s">
        <v>7760</v>
      </c>
      <c r="B8107" s="867" t="s">
        <v>3626</v>
      </c>
      <c r="C8107" s="867" t="s">
        <v>3031</v>
      </c>
      <c r="D8107" s="868" t="s">
        <v>8790</v>
      </c>
      <c r="E8107" s="870">
        <v>7500</v>
      </c>
      <c r="F8107" s="869" t="s">
        <v>11647</v>
      </c>
      <c r="G8107" s="868" t="s">
        <v>11646</v>
      </c>
      <c r="H8107" s="867" t="s">
        <v>7756</v>
      </c>
      <c r="I8107" s="867" t="s">
        <v>2685</v>
      </c>
      <c r="J8107" s="867" t="s">
        <v>9058</v>
      </c>
      <c r="K8107" s="866">
        <v>7</v>
      </c>
      <c r="L8107" s="866">
        <v>12</v>
      </c>
      <c r="M8107" s="865">
        <v>70359.590267638021</v>
      </c>
      <c r="N8107" s="866">
        <v>2</v>
      </c>
      <c r="O8107" s="866">
        <v>6</v>
      </c>
      <c r="P8107" s="865">
        <v>45882.9</v>
      </c>
    </row>
    <row r="8108" spans="1:16" ht="33.75" x14ac:dyDescent="0.25">
      <c r="A8108" s="867" t="s">
        <v>7760</v>
      </c>
      <c r="B8108" s="867" t="s">
        <v>3626</v>
      </c>
      <c r="C8108" s="867" t="s">
        <v>3031</v>
      </c>
      <c r="D8108" s="868" t="s">
        <v>8790</v>
      </c>
      <c r="E8108" s="870">
        <v>7500</v>
      </c>
      <c r="F8108" s="869" t="s">
        <v>11645</v>
      </c>
      <c r="G8108" s="868" t="s">
        <v>11644</v>
      </c>
      <c r="H8108" s="867" t="s">
        <v>7796</v>
      </c>
      <c r="I8108" s="867" t="s">
        <v>2685</v>
      </c>
      <c r="J8108" s="867" t="s">
        <v>8199</v>
      </c>
      <c r="K8108" s="866">
        <v>7</v>
      </c>
      <c r="L8108" s="866">
        <v>12</v>
      </c>
      <c r="M8108" s="865">
        <v>53729.141658923581</v>
      </c>
      <c r="N8108" s="866">
        <v>2</v>
      </c>
      <c r="O8108" s="866">
        <v>6</v>
      </c>
      <c r="P8108" s="865">
        <v>45882.9</v>
      </c>
    </row>
    <row r="8109" spans="1:16" ht="33.75" x14ac:dyDescent="0.25">
      <c r="A8109" s="867" t="s">
        <v>7760</v>
      </c>
      <c r="B8109" s="867" t="s">
        <v>3626</v>
      </c>
      <c r="C8109" s="867" t="s">
        <v>3031</v>
      </c>
      <c r="D8109" s="868" t="s">
        <v>9923</v>
      </c>
      <c r="E8109" s="870">
        <v>10500</v>
      </c>
      <c r="F8109" s="869" t="s">
        <v>11643</v>
      </c>
      <c r="G8109" s="868" t="s">
        <v>11642</v>
      </c>
      <c r="H8109" s="867" t="s">
        <v>7756</v>
      </c>
      <c r="I8109" s="867" t="s">
        <v>2685</v>
      </c>
      <c r="J8109" s="867" t="s">
        <v>8358</v>
      </c>
      <c r="K8109" s="866">
        <v>6</v>
      </c>
      <c r="L8109" s="866">
        <v>12</v>
      </c>
      <c r="M8109" s="865">
        <v>95944.89581950639</v>
      </c>
      <c r="N8109" s="866">
        <v>2</v>
      </c>
      <c r="O8109" s="866">
        <v>6</v>
      </c>
      <c r="P8109" s="865">
        <v>63882.9</v>
      </c>
    </row>
    <row r="8110" spans="1:16" ht="33.75" x14ac:dyDescent="0.25">
      <c r="A8110" s="867" t="s">
        <v>7760</v>
      </c>
      <c r="B8110" s="867" t="s">
        <v>3626</v>
      </c>
      <c r="C8110" s="867" t="s">
        <v>3031</v>
      </c>
      <c r="D8110" s="868" t="s">
        <v>9261</v>
      </c>
      <c r="E8110" s="870">
        <v>10000</v>
      </c>
      <c r="F8110" s="869" t="s">
        <v>11641</v>
      </c>
      <c r="G8110" s="868" t="s">
        <v>11640</v>
      </c>
      <c r="H8110" s="867" t="s">
        <v>7756</v>
      </c>
      <c r="I8110" s="867" t="s">
        <v>8393</v>
      </c>
      <c r="J8110" s="867" t="s">
        <v>8392</v>
      </c>
      <c r="K8110" s="866">
        <v>6</v>
      </c>
      <c r="L8110" s="866">
        <v>12</v>
      </c>
      <c r="M8110" s="865">
        <v>95944.89581950639</v>
      </c>
      <c r="N8110" s="866">
        <v>2</v>
      </c>
      <c r="O8110" s="866">
        <v>6</v>
      </c>
      <c r="P8110" s="865">
        <v>60882.9</v>
      </c>
    </row>
    <row r="8111" spans="1:16" ht="33.75" x14ac:dyDescent="0.25">
      <c r="A8111" s="867" t="s">
        <v>7760</v>
      </c>
      <c r="B8111" s="867" t="s">
        <v>3626</v>
      </c>
      <c r="C8111" s="867" t="s">
        <v>3031</v>
      </c>
      <c r="D8111" s="868" t="s">
        <v>8145</v>
      </c>
      <c r="E8111" s="870">
        <v>7500</v>
      </c>
      <c r="F8111" s="869" t="s">
        <v>11639</v>
      </c>
      <c r="G8111" s="868" t="s">
        <v>11638</v>
      </c>
      <c r="H8111" s="867" t="s">
        <v>7756</v>
      </c>
      <c r="I8111" s="867" t="s">
        <v>2725</v>
      </c>
      <c r="J8111" s="867" t="s">
        <v>7773</v>
      </c>
      <c r="K8111" s="866">
        <v>2</v>
      </c>
      <c r="L8111" s="866">
        <v>12</v>
      </c>
      <c r="M8111" s="865">
        <v>95944.89581950639</v>
      </c>
      <c r="N8111" s="866">
        <v>1</v>
      </c>
      <c r="O8111" s="866">
        <v>6</v>
      </c>
      <c r="P8111" s="865">
        <v>45882.9</v>
      </c>
    </row>
    <row r="8112" spans="1:16" ht="33.75" x14ac:dyDescent="0.25">
      <c r="A8112" s="867" t="s">
        <v>7760</v>
      </c>
      <c r="B8112" s="867" t="s">
        <v>3626</v>
      </c>
      <c r="C8112" s="867" t="s">
        <v>3031</v>
      </c>
      <c r="D8112" s="868" t="s">
        <v>9410</v>
      </c>
      <c r="E8112" s="870">
        <v>7500</v>
      </c>
      <c r="F8112" s="869" t="s">
        <v>11637</v>
      </c>
      <c r="G8112" s="868" t="s">
        <v>11636</v>
      </c>
      <c r="H8112" s="867" t="s">
        <v>7796</v>
      </c>
      <c r="I8112" s="867" t="s">
        <v>2685</v>
      </c>
      <c r="J8112" s="867" t="s">
        <v>10052</v>
      </c>
      <c r="K8112" s="866">
        <v>8</v>
      </c>
      <c r="L8112" s="866">
        <v>12</v>
      </c>
      <c r="M8112" s="865">
        <v>70359.590267638021</v>
      </c>
      <c r="N8112" s="866">
        <v>2</v>
      </c>
      <c r="O8112" s="866">
        <v>6</v>
      </c>
      <c r="P8112" s="865">
        <v>45882.9</v>
      </c>
    </row>
    <row r="8113" spans="1:16" ht="33.75" x14ac:dyDescent="0.25">
      <c r="A8113" s="867" t="s">
        <v>7760</v>
      </c>
      <c r="B8113" s="867" t="s">
        <v>3626</v>
      </c>
      <c r="C8113" s="867" t="s">
        <v>3031</v>
      </c>
      <c r="D8113" s="868" t="s">
        <v>8227</v>
      </c>
      <c r="E8113" s="870">
        <v>8500</v>
      </c>
      <c r="F8113" s="869" t="s">
        <v>11635</v>
      </c>
      <c r="G8113" s="868" t="s">
        <v>11634</v>
      </c>
      <c r="H8113" s="867" t="s">
        <v>7756</v>
      </c>
      <c r="I8113" s="867" t="s">
        <v>2725</v>
      </c>
      <c r="J8113" s="867" t="s">
        <v>7773</v>
      </c>
      <c r="K8113" s="866">
        <v>8</v>
      </c>
      <c r="L8113" s="866">
        <v>12</v>
      </c>
      <c r="M8113" s="865">
        <v>95944.89581950639</v>
      </c>
      <c r="N8113" s="866">
        <v>2</v>
      </c>
      <c r="O8113" s="866">
        <v>6</v>
      </c>
      <c r="P8113" s="865">
        <v>51882.9</v>
      </c>
    </row>
    <row r="8114" spans="1:16" ht="33.75" x14ac:dyDescent="0.25">
      <c r="A8114" s="867" t="s">
        <v>7760</v>
      </c>
      <c r="B8114" s="867" t="s">
        <v>3626</v>
      </c>
      <c r="C8114" s="867" t="s">
        <v>3031</v>
      </c>
      <c r="D8114" s="868" t="s">
        <v>10556</v>
      </c>
      <c r="E8114" s="870">
        <v>4200</v>
      </c>
      <c r="F8114" s="869" t="s">
        <v>11633</v>
      </c>
      <c r="G8114" s="868" t="s">
        <v>11632</v>
      </c>
      <c r="H8114" s="867" t="s">
        <v>7756</v>
      </c>
      <c r="I8114" s="867" t="s">
        <v>3252</v>
      </c>
      <c r="J8114" s="867" t="s">
        <v>7773</v>
      </c>
      <c r="K8114" s="866">
        <v>2</v>
      </c>
      <c r="L8114" s="866">
        <v>12</v>
      </c>
      <c r="M8114" s="865">
        <v>53729.141658923581</v>
      </c>
      <c r="N8114" s="866">
        <v>2</v>
      </c>
      <c r="O8114" s="866">
        <v>6</v>
      </c>
      <c r="P8114" s="865">
        <v>26082.9</v>
      </c>
    </row>
    <row r="8115" spans="1:16" ht="33.75" x14ac:dyDescent="0.25">
      <c r="A8115" s="867" t="s">
        <v>7760</v>
      </c>
      <c r="B8115" s="867" t="s">
        <v>3626</v>
      </c>
      <c r="C8115" s="867" t="s">
        <v>3031</v>
      </c>
      <c r="D8115" s="868" t="s">
        <v>10556</v>
      </c>
      <c r="E8115" s="870">
        <v>4200</v>
      </c>
      <c r="F8115" s="869" t="s">
        <v>11631</v>
      </c>
      <c r="G8115" s="868" t="s">
        <v>11630</v>
      </c>
      <c r="H8115" s="867" t="s">
        <v>7756</v>
      </c>
      <c r="I8115" s="867" t="s">
        <v>3252</v>
      </c>
      <c r="J8115" s="867" t="s">
        <v>7773</v>
      </c>
      <c r="K8115" s="866">
        <v>2</v>
      </c>
      <c r="L8115" s="866">
        <v>12</v>
      </c>
      <c r="M8115" s="865">
        <v>53729.141658923581</v>
      </c>
      <c r="N8115" s="866">
        <v>2</v>
      </c>
      <c r="O8115" s="866">
        <v>6</v>
      </c>
      <c r="P8115" s="865">
        <v>26082.9</v>
      </c>
    </row>
    <row r="8116" spans="1:16" ht="33.75" x14ac:dyDescent="0.25">
      <c r="A8116" s="867" t="s">
        <v>7760</v>
      </c>
      <c r="B8116" s="867" t="s">
        <v>3626</v>
      </c>
      <c r="C8116" s="867" t="s">
        <v>3031</v>
      </c>
      <c r="D8116" s="868" t="s">
        <v>10556</v>
      </c>
      <c r="E8116" s="870">
        <v>4200</v>
      </c>
      <c r="F8116" s="869" t="s">
        <v>11629</v>
      </c>
      <c r="G8116" s="868" t="s">
        <v>11628</v>
      </c>
      <c r="H8116" s="867" t="s">
        <v>7756</v>
      </c>
      <c r="I8116" s="867" t="s">
        <v>3252</v>
      </c>
      <c r="J8116" s="867" t="s">
        <v>7773</v>
      </c>
      <c r="K8116" s="866">
        <v>2</v>
      </c>
      <c r="L8116" s="866">
        <v>12</v>
      </c>
      <c r="M8116" s="865">
        <v>53729.141658923581</v>
      </c>
      <c r="N8116" s="866">
        <v>1</v>
      </c>
      <c r="O8116" s="866">
        <v>6</v>
      </c>
      <c r="P8116" s="865">
        <v>26082.9</v>
      </c>
    </row>
    <row r="8117" spans="1:16" ht="33.75" x14ac:dyDescent="0.25">
      <c r="A8117" s="867" t="s">
        <v>7760</v>
      </c>
      <c r="B8117" s="867" t="s">
        <v>3626</v>
      </c>
      <c r="C8117" s="867" t="s">
        <v>3031</v>
      </c>
      <c r="D8117" s="868" t="s">
        <v>10556</v>
      </c>
      <c r="E8117" s="870">
        <v>4200</v>
      </c>
      <c r="F8117" s="869" t="s">
        <v>11627</v>
      </c>
      <c r="G8117" s="868" t="s">
        <v>11626</v>
      </c>
      <c r="H8117" s="867" t="s">
        <v>7756</v>
      </c>
      <c r="I8117" s="867" t="s">
        <v>3252</v>
      </c>
      <c r="J8117" s="867" t="s">
        <v>7773</v>
      </c>
      <c r="K8117" s="866">
        <v>2</v>
      </c>
      <c r="L8117" s="866">
        <v>10</v>
      </c>
      <c r="M8117" s="865">
        <v>44774.284715769652</v>
      </c>
      <c r="N8117" s="866">
        <v>0</v>
      </c>
      <c r="O8117" s="866">
        <v>0</v>
      </c>
      <c r="P8117" s="865">
        <v>0</v>
      </c>
    </row>
    <row r="8118" spans="1:16" ht="33.75" x14ac:dyDescent="0.25">
      <c r="A8118" s="867" t="s">
        <v>7760</v>
      </c>
      <c r="B8118" s="867" t="s">
        <v>3626</v>
      </c>
      <c r="C8118" s="867" t="s">
        <v>3031</v>
      </c>
      <c r="D8118" s="868" t="s">
        <v>7764</v>
      </c>
      <c r="E8118" s="870">
        <v>2700</v>
      </c>
      <c r="F8118" s="869" t="s">
        <v>11625</v>
      </c>
      <c r="G8118" s="868" t="s">
        <v>11624</v>
      </c>
      <c r="H8118" s="867" t="s">
        <v>2751</v>
      </c>
      <c r="I8118" s="867" t="s">
        <v>2676</v>
      </c>
      <c r="J8118" s="867" t="s">
        <v>11377</v>
      </c>
      <c r="K8118" s="866">
        <v>2</v>
      </c>
      <c r="L8118" s="866">
        <v>12</v>
      </c>
      <c r="M8118" s="865">
        <v>34540.162495022305</v>
      </c>
      <c r="N8118" s="866">
        <v>2</v>
      </c>
      <c r="O8118" s="866">
        <v>6</v>
      </c>
      <c r="P8118" s="865">
        <v>17082.900000000001</v>
      </c>
    </row>
    <row r="8119" spans="1:16" ht="33.75" x14ac:dyDescent="0.25">
      <c r="A8119" s="867" t="s">
        <v>7760</v>
      </c>
      <c r="B8119" s="867" t="s">
        <v>3626</v>
      </c>
      <c r="C8119" s="867" t="s">
        <v>3031</v>
      </c>
      <c r="D8119" s="868" t="s">
        <v>7764</v>
      </c>
      <c r="E8119" s="870">
        <v>2700</v>
      </c>
      <c r="F8119" s="869" t="s">
        <v>11623</v>
      </c>
      <c r="G8119" s="868" t="s">
        <v>11622</v>
      </c>
      <c r="H8119" s="867"/>
      <c r="I8119" s="867"/>
      <c r="J8119" s="867"/>
      <c r="K8119" s="866">
        <v>2</v>
      </c>
      <c r="L8119" s="866">
        <v>12</v>
      </c>
      <c r="M8119" s="865">
        <v>34540.162495022305</v>
      </c>
      <c r="N8119" s="866">
        <v>2</v>
      </c>
      <c r="O8119" s="866">
        <v>6</v>
      </c>
      <c r="P8119" s="865">
        <v>17082.900000000001</v>
      </c>
    </row>
    <row r="8120" spans="1:16" ht="33.75" x14ac:dyDescent="0.25">
      <c r="A8120" s="867" t="s">
        <v>7760</v>
      </c>
      <c r="B8120" s="867" t="s">
        <v>3626</v>
      </c>
      <c r="C8120" s="867" t="s">
        <v>3031</v>
      </c>
      <c r="D8120" s="868" t="s">
        <v>7764</v>
      </c>
      <c r="E8120" s="870">
        <v>2700</v>
      </c>
      <c r="F8120" s="869" t="s">
        <v>11621</v>
      </c>
      <c r="G8120" s="868" t="s">
        <v>11620</v>
      </c>
      <c r="H8120" s="867"/>
      <c r="I8120" s="867"/>
      <c r="J8120" s="867"/>
      <c r="K8120" s="866">
        <v>2</v>
      </c>
      <c r="L8120" s="866">
        <v>12</v>
      </c>
      <c r="M8120" s="865">
        <v>34540.162495022305</v>
      </c>
      <c r="N8120" s="866">
        <v>2</v>
      </c>
      <c r="O8120" s="866">
        <v>6</v>
      </c>
      <c r="P8120" s="865">
        <v>17082.900000000001</v>
      </c>
    </row>
    <row r="8121" spans="1:16" ht="33.75" x14ac:dyDescent="0.25">
      <c r="A8121" s="867" t="s">
        <v>7760</v>
      </c>
      <c r="B8121" s="867" t="s">
        <v>3626</v>
      </c>
      <c r="C8121" s="867" t="s">
        <v>3031</v>
      </c>
      <c r="D8121" s="868" t="s">
        <v>10436</v>
      </c>
      <c r="E8121" s="870">
        <v>1500</v>
      </c>
      <c r="F8121" s="869" t="s">
        <v>11619</v>
      </c>
      <c r="G8121" s="868" t="s">
        <v>11618</v>
      </c>
      <c r="H8121" s="867" t="s">
        <v>7796</v>
      </c>
      <c r="I8121" s="867" t="s">
        <v>2676</v>
      </c>
      <c r="J8121" s="867" t="s">
        <v>8036</v>
      </c>
      <c r="K8121" s="866">
        <v>2</v>
      </c>
      <c r="L8121" s="866">
        <v>12</v>
      </c>
      <c r="M8121" s="865">
        <v>19188.979163901276</v>
      </c>
      <c r="N8121" s="866">
        <v>2</v>
      </c>
      <c r="O8121" s="866">
        <v>6</v>
      </c>
      <c r="P8121" s="865">
        <v>9882.9</v>
      </c>
    </row>
    <row r="8122" spans="1:16" ht="33.75" x14ac:dyDescent="0.25">
      <c r="A8122" s="867" t="s">
        <v>7760</v>
      </c>
      <c r="B8122" s="867" t="s">
        <v>3626</v>
      </c>
      <c r="C8122" s="867" t="s">
        <v>3031</v>
      </c>
      <c r="D8122" s="868" t="s">
        <v>7768</v>
      </c>
      <c r="E8122" s="870">
        <v>4200</v>
      </c>
      <c r="F8122" s="869" t="s">
        <v>11617</v>
      </c>
      <c r="G8122" s="868" t="s">
        <v>11616</v>
      </c>
      <c r="H8122" s="867" t="s">
        <v>7796</v>
      </c>
      <c r="I8122" s="867" t="s">
        <v>2676</v>
      </c>
      <c r="J8122" s="867" t="s">
        <v>9138</v>
      </c>
      <c r="K8122" s="866">
        <v>1</v>
      </c>
      <c r="L8122" s="866">
        <v>1</v>
      </c>
      <c r="M8122" s="865">
        <v>4477.4284715769645</v>
      </c>
      <c r="N8122" s="866">
        <v>2</v>
      </c>
      <c r="O8122" s="866">
        <v>6</v>
      </c>
      <c r="P8122" s="865">
        <v>26082.9</v>
      </c>
    </row>
    <row r="8123" spans="1:16" ht="33.75" x14ac:dyDescent="0.25">
      <c r="A8123" s="867" t="s">
        <v>7760</v>
      </c>
      <c r="B8123" s="867" t="s">
        <v>3626</v>
      </c>
      <c r="C8123" s="867" t="s">
        <v>3031</v>
      </c>
      <c r="D8123" s="868" t="s">
        <v>7764</v>
      </c>
      <c r="E8123" s="870">
        <v>2700</v>
      </c>
      <c r="F8123" s="869" t="s">
        <v>11615</v>
      </c>
      <c r="G8123" s="868" t="s">
        <v>11614</v>
      </c>
      <c r="H8123" s="867" t="s">
        <v>7756</v>
      </c>
      <c r="I8123" s="867" t="s">
        <v>2772</v>
      </c>
      <c r="J8123" s="867" t="s">
        <v>7792</v>
      </c>
      <c r="K8123" s="866">
        <v>1</v>
      </c>
      <c r="L8123" s="866">
        <v>2</v>
      </c>
      <c r="M8123" s="865">
        <v>5756.6937491703839</v>
      </c>
      <c r="N8123" s="866">
        <v>2</v>
      </c>
      <c r="O8123" s="866">
        <v>6</v>
      </c>
      <c r="P8123" s="865">
        <v>17082.900000000001</v>
      </c>
    </row>
    <row r="8124" spans="1:16" ht="33.75" x14ac:dyDescent="0.25">
      <c r="A8124" s="867" t="s">
        <v>7760</v>
      </c>
      <c r="B8124" s="867" t="s">
        <v>3626</v>
      </c>
      <c r="C8124" s="867" t="s">
        <v>3031</v>
      </c>
      <c r="D8124" s="868" t="s">
        <v>11613</v>
      </c>
      <c r="E8124" s="870">
        <v>2500</v>
      </c>
      <c r="F8124" s="869" t="s">
        <v>11612</v>
      </c>
      <c r="G8124" s="868" t="s">
        <v>11611</v>
      </c>
      <c r="H8124" s="867" t="s">
        <v>7756</v>
      </c>
      <c r="I8124" s="867" t="s">
        <v>11610</v>
      </c>
      <c r="J8124" s="867" t="s">
        <v>7769</v>
      </c>
      <c r="K8124" s="866">
        <v>2</v>
      </c>
      <c r="L8124" s="866">
        <v>12</v>
      </c>
      <c r="M8124" s="865">
        <v>31981.631939835464</v>
      </c>
      <c r="N8124" s="866">
        <v>2</v>
      </c>
      <c r="O8124" s="866">
        <v>6</v>
      </c>
      <c r="P8124" s="865">
        <v>15882.9</v>
      </c>
    </row>
    <row r="8125" spans="1:16" ht="33.75" x14ac:dyDescent="0.25">
      <c r="A8125" s="867" t="s">
        <v>7760</v>
      </c>
      <c r="B8125" s="867" t="s">
        <v>3626</v>
      </c>
      <c r="C8125" s="867" t="s">
        <v>3031</v>
      </c>
      <c r="D8125" s="868" t="s">
        <v>11607</v>
      </c>
      <c r="E8125" s="870">
        <v>2200</v>
      </c>
      <c r="F8125" s="869" t="s">
        <v>11609</v>
      </c>
      <c r="G8125" s="868" t="s">
        <v>11608</v>
      </c>
      <c r="H8125" s="867"/>
      <c r="I8125" s="867"/>
      <c r="J8125" s="867"/>
      <c r="K8125" s="866">
        <v>2</v>
      </c>
      <c r="L8125" s="866">
        <v>12</v>
      </c>
      <c r="M8125" s="865">
        <v>28143.836107055209</v>
      </c>
      <c r="N8125" s="866">
        <v>2</v>
      </c>
      <c r="O8125" s="866">
        <v>6</v>
      </c>
      <c r="P8125" s="865">
        <v>14082.9</v>
      </c>
    </row>
    <row r="8126" spans="1:16" ht="33.75" x14ac:dyDescent="0.25">
      <c r="A8126" s="867" t="s">
        <v>7760</v>
      </c>
      <c r="B8126" s="867" t="s">
        <v>3626</v>
      </c>
      <c r="C8126" s="867" t="s">
        <v>3031</v>
      </c>
      <c r="D8126" s="868" t="s">
        <v>11607</v>
      </c>
      <c r="E8126" s="870">
        <v>2200</v>
      </c>
      <c r="F8126" s="869" t="s">
        <v>11606</v>
      </c>
      <c r="G8126" s="868" t="s">
        <v>11605</v>
      </c>
      <c r="H8126" s="867"/>
      <c r="I8126" s="867"/>
      <c r="J8126" s="867"/>
      <c r="K8126" s="866">
        <v>2</v>
      </c>
      <c r="L8126" s="866">
        <v>12</v>
      </c>
      <c r="M8126" s="865">
        <v>28143.836107055209</v>
      </c>
      <c r="N8126" s="866">
        <v>2</v>
      </c>
      <c r="O8126" s="866">
        <v>6</v>
      </c>
      <c r="P8126" s="865">
        <v>14082.9</v>
      </c>
    </row>
    <row r="8127" spans="1:16" x14ac:dyDescent="0.25">
      <c r="A8127" s="1772" t="s">
        <v>2848</v>
      </c>
      <c r="B8127" s="1772"/>
      <c r="C8127" s="1772"/>
      <c r="D8127" s="1772"/>
      <c r="E8127" s="1772"/>
      <c r="F8127" s="1772" t="s">
        <v>378</v>
      </c>
      <c r="G8127" s="1772"/>
      <c r="H8127" s="1772"/>
      <c r="I8127" s="1772"/>
      <c r="J8127" s="1772"/>
      <c r="K8127" s="1771" t="s">
        <v>2847</v>
      </c>
      <c r="L8127" s="1771"/>
      <c r="M8127" s="1771"/>
      <c r="N8127" s="1771" t="s">
        <v>2846</v>
      </c>
      <c r="O8127" s="1771"/>
      <c r="P8127" s="1771"/>
    </row>
    <row r="8128" spans="1:16" ht="70.5" customHeight="1" x14ac:dyDescent="0.25">
      <c r="A8128" s="1535" t="s">
        <v>2845</v>
      </c>
      <c r="B8128" s="1535" t="s">
        <v>5</v>
      </c>
      <c r="C8128" s="1535" t="s">
        <v>2844</v>
      </c>
      <c r="D8128" s="1535" t="s">
        <v>2843</v>
      </c>
      <c r="E8128" s="1536" t="s">
        <v>2842</v>
      </c>
      <c r="F8128" s="1537" t="s">
        <v>2841</v>
      </c>
      <c r="G8128" s="1540" t="s">
        <v>2840</v>
      </c>
      <c r="H8128" s="1535" t="s">
        <v>2839</v>
      </c>
      <c r="I8128" s="1535" t="s">
        <v>2838</v>
      </c>
      <c r="J8128" s="1535" t="s">
        <v>2837</v>
      </c>
      <c r="K8128" s="1538" t="s">
        <v>2836</v>
      </c>
      <c r="L8128" s="1538" t="s">
        <v>2835</v>
      </c>
      <c r="M8128" s="1539" t="s">
        <v>2834</v>
      </c>
      <c r="N8128" s="1538" t="s">
        <v>2836</v>
      </c>
      <c r="O8128" s="1538" t="s">
        <v>2835</v>
      </c>
      <c r="P8128" s="1539" t="s">
        <v>2834</v>
      </c>
    </row>
    <row r="8129" spans="1:16" ht="33.75" x14ac:dyDescent="0.25">
      <c r="A8129" s="867" t="s">
        <v>7760</v>
      </c>
      <c r="B8129" s="867" t="s">
        <v>3626</v>
      </c>
      <c r="C8129" s="867" t="s">
        <v>3031</v>
      </c>
      <c r="D8129" s="868" t="s">
        <v>7907</v>
      </c>
      <c r="E8129" s="870">
        <v>2200</v>
      </c>
      <c r="F8129" s="869" t="s">
        <v>11604</v>
      </c>
      <c r="G8129" s="868" t="s">
        <v>11603</v>
      </c>
      <c r="H8129" s="867"/>
      <c r="I8129" s="867"/>
      <c r="J8129" s="867"/>
      <c r="K8129" s="866">
        <v>2</v>
      </c>
      <c r="L8129" s="866">
        <v>12</v>
      </c>
      <c r="M8129" s="865">
        <v>28143.836107055209</v>
      </c>
      <c r="N8129" s="866">
        <v>2</v>
      </c>
      <c r="O8129" s="866">
        <v>6</v>
      </c>
      <c r="P8129" s="865">
        <v>14082.9</v>
      </c>
    </row>
    <row r="8130" spans="1:16" ht="33.75" x14ac:dyDescent="0.25">
      <c r="A8130" s="867" t="s">
        <v>7760</v>
      </c>
      <c r="B8130" s="867" t="s">
        <v>3626</v>
      </c>
      <c r="C8130" s="867" t="s">
        <v>3031</v>
      </c>
      <c r="D8130" s="868" t="s">
        <v>7804</v>
      </c>
      <c r="E8130" s="870">
        <v>5500</v>
      </c>
      <c r="F8130" s="869" t="s">
        <v>11602</v>
      </c>
      <c r="G8130" s="868" t="s">
        <v>11601</v>
      </c>
      <c r="H8130" s="867" t="s">
        <v>7756</v>
      </c>
      <c r="I8130" s="867" t="s">
        <v>11600</v>
      </c>
      <c r="J8130" s="867" t="s">
        <v>9097</v>
      </c>
      <c r="K8130" s="866">
        <v>2</v>
      </c>
      <c r="L8130" s="866">
        <v>12</v>
      </c>
      <c r="M8130" s="865">
        <v>70359.590267638021</v>
      </c>
      <c r="N8130" s="866">
        <v>2</v>
      </c>
      <c r="O8130" s="866">
        <v>6</v>
      </c>
      <c r="P8130" s="865">
        <v>33882.9</v>
      </c>
    </row>
    <row r="8131" spans="1:16" ht="33.75" x14ac:dyDescent="0.25">
      <c r="A8131" s="867" t="s">
        <v>7760</v>
      </c>
      <c r="B8131" s="867" t="s">
        <v>3626</v>
      </c>
      <c r="C8131" s="867" t="s">
        <v>3031</v>
      </c>
      <c r="D8131" s="868" t="s">
        <v>7863</v>
      </c>
      <c r="E8131" s="870">
        <v>2500</v>
      </c>
      <c r="F8131" s="869" t="s">
        <v>11599</v>
      </c>
      <c r="G8131" s="868" t="s">
        <v>11598</v>
      </c>
      <c r="H8131" s="867" t="s">
        <v>7756</v>
      </c>
      <c r="I8131" s="867" t="s">
        <v>4025</v>
      </c>
      <c r="J8131" s="867" t="s">
        <v>7773</v>
      </c>
      <c r="K8131" s="866">
        <v>0</v>
      </c>
      <c r="L8131" s="866">
        <v>0</v>
      </c>
      <c r="M8131" s="865">
        <v>0</v>
      </c>
      <c r="N8131" s="866">
        <v>3</v>
      </c>
      <c r="O8131" s="866">
        <v>5</v>
      </c>
      <c r="P8131" s="865">
        <v>13235.75</v>
      </c>
    </row>
    <row r="8132" spans="1:16" ht="33.75" x14ac:dyDescent="0.25">
      <c r="A8132" s="867" t="s">
        <v>7760</v>
      </c>
      <c r="B8132" s="867" t="s">
        <v>3626</v>
      </c>
      <c r="C8132" s="867" t="s">
        <v>3031</v>
      </c>
      <c r="D8132" s="868" t="s">
        <v>11597</v>
      </c>
      <c r="E8132" s="870">
        <v>7500</v>
      </c>
      <c r="F8132" s="869" t="s">
        <v>7259</v>
      </c>
      <c r="G8132" s="868" t="s">
        <v>7258</v>
      </c>
      <c r="H8132" s="867" t="s">
        <v>7756</v>
      </c>
      <c r="I8132" s="867" t="s">
        <v>4333</v>
      </c>
      <c r="J8132" s="867" t="s">
        <v>7985</v>
      </c>
      <c r="K8132" s="866">
        <v>2</v>
      </c>
      <c r="L8132" s="866">
        <v>12</v>
      </c>
      <c r="M8132" s="865">
        <v>95944.89581950639</v>
      </c>
      <c r="N8132" s="866">
        <v>1</v>
      </c>
      <c r="O8132" s="866">
        <v>2</v>
      </c>
      <c r="P8132" s="865">
        <v>15294.3</v>
      </c>
    </row>
    <row r="8133" spans="1:16" ht="33.75" x14ac:dyDescent="0.25">
      <c r="A8133" s="867" t="s">
        <v>7760</v>
      </c>
      <c r="B8133" s="867" t="s">
        <v>3626</v>
      </c>
      <c r="C8133" s="867" t="s">
        <v>3031</v>
      </c>
      <c r="D8133" s="868" t="s">
        <v>11596</v>
      </c>
      <c r="E8133" s="870">
        <v>1500</v>
      </c>
      <c r="F8133" s="869" t="s">
        <v>11595</v>
      </c>
      <c r="G8133" s="868" t="s">
        <v>11594</v>
      </c>
      <c r="H8133" s="867"/>
      <c r="I8133" s="867"/>
      <c r="J8133" s="867"/>
      <c r="K8133" s="866">
        <v>2</v>
      </c>
      <c r="L8133" s="866">
        <v>12</v>
      </c>
      <c r="M8133" s="865">
        <v>19188.979163901276</v>
      </c>
      <c r="N8133" s="866">
        <v>1</v>
      </c>
      <c r="O8133" s="866">
        <v>6</v>
      </c>
      <c r="P8133" s="865">
        <v>9882.9</v>
      </c>
    </row>
    <row r="8134" spans="1:16" ht="33.75" x14ac:dyDescent="0.25">
      <c r="A8134" s="867" t="s">
        <v>7760</v>
      </c>
      <c r="B8134" s="867" t="s">
        <v>3626</v>
      </c>
      <c r="C8134" s="867" t="s">
        <v>3031</v>
      </c>
      <c r="D8134" s="868" t="s">
        <v>11589</v>
      </c>
      <c r="E8134" s="870">
        <v>5500</v>
      </c>
      <c r="F8134" s="869" t="s">
        <v>11593</v>
      </c>
      <c r="G8134" s="868" t="s">
        <v>11592</v>
      </c>
      <c r="H8134" s="867" t="s">
        <v>7756</v>
      </c>
      <c r="I8134" s="867" t="s">
        <v>10346</v>
      </c>
      <c r="J8134" s="867" t="s">
        <v>10345</v>
      </c>
      <c r="K8134" s="866">
        <v>3</v>
      </c>
      <c r="L8134" s="866">
        <v>12</v>
      </c>
      <c r="M8134" s="865">
        <v>70359.590267638021</v>
      </c>
      <c r="N8134" s="866">
        <v>1</v>
      </c>
      <c r="O8134" s="866">
        <v>6</v>
      </c>
      <c r="P8134" s="865">
        <v>33882.9</v>
      </c>
    </row>
    <row r="8135" spans="1:16" ht="33.75" x14ac:dyDescent="0.25">
      <c r="A8135" s="867" t="s">
        <v>7760</v>
      </c>
      <c r="B8135" s="867" t="s">
        <v>3626</v>
      </c>
      <c r="C8135" s="867" t="s">
        <v>3031</v>
      </c>
      <c r="D8135" s="868" t="s">
        <v>11589</v>
      </c>
      <c r="E8135" s="870">
        <v>5500</v>
      </c>
      <c r="F8135" s="869" t="s">
        <v>11591</v>
      </c>
      <c r="G8135" s="868" t="s">
        <v>11590</v>
      </c>
      <c r="H8135" s="867" t="s">
        <v>7756</v>
      </c>
      <c r="I8135" s="867" t="s">
        <v>10346</v>
      </c>
      <c r="J8135" s="867" t="s">
        <v>10345</v>
      </c>
      <c r="K8135" s="866">
        <v>3</v>
      </c>
      <c r="L8135" s="866">
        <v>12</v>
      </c>
      <c r="M8135" s="865">
        <v>70359.590267638021</v>
      </c>
      <c r="N8135" s="866">
        <v>1</v>
      </c>
      <c r="O8135" s="866">
        <v>6</v>
      </c>
      <c r="P8135" s="865">
        <v>33882.9</v>
      </c>
    </row>
    <row r="8136" spans="1:16" ht="33.75" x14ac:dyDescent="0.25">
      <c r="A8136" s="867" t="s">
        <v>7760</v>
      </c>
      <c r="B8136" s="867" t="s">
        <v>3626</v>
      </c>
      <c r="C8136" s="867" t="s">
        <v>3031</v>
      </c>
      <c r="D8136" s="868" t="s">
        <v>11589</v>
      </c>
      <c r="E8136" s="870">
        <v>5500</v>
      </c>
      <c r="F8136" s="869" t="s">
        <v>11588</v>
      </c>
      <c r="G8136" s="868" t="s">
        <v>11587</v>
      </c>
      <c r="H8136" s="867" t="s">
        <v>7756</v>
      </c>
      <c r="I8136" s="867" t="s">
        <v>10346</v>
      </c>
      <c r="J8136" s="867" t="s">
        <v>10345</v>
      </c>
      <c r="K8136" s="866">
        <v>3</v>
      </c>
      <c r="L8136" s="866">
        <v>12</v>
      </c>
      <c r="M8136" s="865">
        <v>70359.590267638021</v>
      </c>
      <c r="N8136" s="866">
        <v>1</v>
      </c>
      <c r="O8136" s="866">
        <v>6</v>
      </c>
      <c r="P8136" s="865">
        <v>33882.9</v>
      </c>
    </row>
    <row r="8137" spans="1:16" ht="33.75" x14ac:dyDescent="0.25">
      <c r="A8137" s="867" t="s">
        <v>7760</v>
      </c>
      <c r="B8137" s="867" t="s">
        <v>3626</v>
      </c>
      <c r="C8137" s="867" t="s">
        <v>3031</v>
      </c>
      <c r="D8137" s="868" t="s">
        <v>7791</v>
      </c>
      <c r="E8137" s="870">
        <v>4200</v>
      </c>
      <c r="F8137" s="869" t="s">
        <v>11586</v>
      </c>
      <c r="G8137" s="868" t="s">
        <v>11585</v>
      </c>
      <c r="H8137" s="867" t="s">
        <v>7756</v>
      </c>
      <c r="I8137" s="867" t="s">
        <v>2745</v>
      </c>
      <c r="J8137" s="867" t="s">
        <v>7891</v>
      </c>
      <c r="K8137" s="866">
        <v>0</v>
      </c>
      <c r="L8137" s="866">
        <v>0</v>
      </c>
      <c r="M8137" s="865">
        <v>0</v>
      </c>
      <c r="N8137" s="866">
        <v>2</v>
      </c>
      <c r="O8137" s="866">
        <v>4</v>
      </c>
      <c r="P8137" s="865">
        <v>17388.599999999999</v>
      </c>
    </row>
    <row r="8138" spans="1:16" ht="33.75" x14ac:dyDescent="0.25">
      <c r="A8138" s="867" t="s">
        <v>7760</v>
      </c>
      <c r="B8138" s="867" t="s">
        <v>3626</v>
      </c>
      <c r="C8138" s="867" t="s">
        <v>3031</v>
      </c>
      <c r="D8138" s="868" t="s">
        <v>7776</v>
      </c>
      <c r="E8138" s="870">
        <v>4200</v>
      </c>
      <c r="F8138" s="869" t="s">
        <v>11584</v>
      </c>
      <c r="G8138" s="868" t="s">
        <v>11583</v>
      </c>
      <c r="H8138" s="867"/>
      <c r="I8138" s="867"/>
      <c r="J8138" s="867"/>
      <c r="K8138" s="866">
        <v>5</v>
      </c>
      <c r="L8138" s="866">
        <v>12</v>
      </c>
      <c r="M8138" s="865">
        <v>31981.631939835464</v>
      </c>
      <c r="N8138" s="866">
        <v>2</v>
      </c>
      <c r="O8138" s="866">
        <v>6</v>
      </c>
      <c r="P8138" s="865">
        <v>26082.9</v>
      </c>
    </row>
    <row r="8139" spans="1:16" ht="33.75" x14ac:dyDescent="0.25">
      <c r="A8139" s="867" t="s">
        <v>7760</v>
      </c>
      <c r="B8139" s="867" t="s">
        <v>3626</v>
      </c>
      <c r="C8139" s="867" t="s">
        <v>3031</v>
      </c>
      <c r="D8139" s="868" t="s">
        <v>7854</v>
      </c>
      <c r="E8139" s="870">
        <v>4200</v>
      </c>
      <c r="F8139" s="869" t="s">
        <v>11582</v>
      </c>
      <c r="G8139" s="868" t="s">
        <v>11581</v>
      </c>
      <c r="H8139" s="867" t="s">
        <v>7796</v>
      </c>
      <c r="I8139" s="867" t="s">
        <v>2745</v>
      </c>
      <c r="J8139" s="867" t="s">
        <v>7792</v>
      </c>
      <c r="K8139" s="866">
        <v>3</v>
      </c>
      <c r="L8139" s="866">
        <v>12</v>
      </c>
      <c r="M8139" s="865">
        <v>53729.141658923581</v>
      </c>
      <c r="N8139" s="866">
        <v>1</v>
      </c>
      <c r="O8139" s="866">
        <v>6</v>
      </c>
      <c r="P8139" s="865">
        <v>26082.9</v>
      </c>
    </row>
    <row r="8140" spans="1:16" ht="33.75" x14ac:dyDescent="0.25">
      <c r="A8140" s="867" t="s">
        <v>7760</v>
      </c>
      <c r="B8140" s="867" t="s">
        <v>3626</v>
      </c>
      <c r="C8140" s="867" t="s">
        <v>3031</v>
      </c>
      <c r="D8140" s="868" t="s">
        <v>9547</v>
      </c>
      <c r="E8140" s="870">
        <v>2200</v>
      </c>
      <c r="F8140" s="869" t="s">
        <v>11580</v>
      </c>
      <c r="G8140" s="868" t="s">
        <v>11579</v>
      </c>
      <c r="H8140" s="867"/>
      <c r="I8140" s="867"/>
      <c r="J8140" s="867"/>
      <c r="K8140" s="866">
        <v>3</v>
      </c>
      <c r="L8140" s="866">
        <v>12</v>
      </c>
      <c r="M8140" s="865">
        <v>28143.836107055209</v>
      </c>
      <c r="N8140" s="866">
        <v>1</v>
      </c>
      <c r="O8140" s="866">
        <v>6</v>
      </c>
      <c r="P8140" s="865">
        <v>14082.9</v>
      </c>
    </row>
    <row r="8141" spans="1:16" ht="33.75" x14ac:dyDescent="0.25">
      <c r="A8141" s="867" t="s">
        <v>7760</v>
      </c>
      <c r="B8141" s="867" t="s">
        <v>3626</v>
      </c>
      <c r="C8141" s="867" t="s">
        <v>3031</v>
      </c>
      <c r="D8141" s="868" t="s">
        <v>9547</v>
      </c>
      <c r="E8141" s="870">
        <v>2200</v>
      </c>
      <c r="F8141" s="869" t="s">
        <v>11578</v>
      </c>
      <c r="G8141" s="868" t="s">
        <v>11577</v>
      </c>
      <c r="H8141" s="867" t="s">
        <v>2751</v>
      </c>
      <c r="I8141" s="867" t="s">
        <v>11576</v>
      </c>
      <c r="J8141" s="867" t="s">
        <v>11575</v>
      </c>
      <c r="K8141" s="866">
        <v>3</v>
      </c>
      <c r="L8141" s="866">
        <v>12</v>
      </c>
      <c r="M8141" s="865">
        <v>28143.836107055209</v>
      </c>
      <c r="N8141" s="866">
        <v>1</v>
      </c>
      <c r="O8141" s="866">
        <v>6</v>
      </c>
      <c r="P8141" s="865">
        <v>14082.9</v>
      </c>
    </row>
    <row r="8142" spans="1:16" ht="33.75" x14ac:dyDescent="0.25">
      <c r="A8142" s="867" t="s">
        <v>7760</v>
      </c>
      <c r="B8142" s="867" t="s">
        <v>3626</v>
      </c>
      <c r="C8142" s="867" t="s">
        <v>3031</v>
      </c>
      <c r="D8142" s="868" t="s">
        <v>9547</v>
      </c>
      <c r="E8142" s="870">
        <v>2200</v>
      </c>
      <c r="F8142" s="869" t="s">
        <v>11574</v>
      </c>
      <c r="G8142" s="868" t="s">
        <v>11573</v>
      </c>
      <c r="H8142" s="867" t="s">
        <v>7756</v>
      </c>
      <c r="I8142" s="867" t="s">
        <v>2676</v>
      </c>
      <c r="J8142" s="867" t="s">
        <v>8036</v>
      </c>
      <c r="K8142" s="866">
        <v>3</v>
      </c>
      <c r="L8142" s="866">
        <v>12</v>
      </c>
      <c r="M8142" s="865">
        <v>28143.836107055209</v>
      </c>
      <c r="N8142" s="866">
        <v>1</v>
      </c>
      <c r="O8142" s="866">
        <v>6</v>
      </c>
      <c r="P8142" s="865">
        <v>14082.9</v>
      </c>
    </row>
    <row r="8143" spans="1:16" ht="33.75" x14ac:dyDescent="0.25">
      <c r="A8143" s="867" t="s">
        <v>7760</v>
      </c>
      <c r="B8143" s="867" t="s">
        <v>3626</v>
      </c>
      <c r="C8143" s="867" t="s">
        <v>3031</v>
      </c>
      <c r="D8143" s="868" t="s">
        <v>11562</v>
      </c>
      <c r="E8143" s="870">
        <v>8000</v>
      </c>
      <c r="F8143" s="869" t="s">
        <v>11572</v>
      </c>
      <c r="G8143" s="868" t="s">
        <v>11571</v>
      </c>
      <c r="H8143" s="867" t="s">
        <v>7756</v>
      </c>
      <c r="I8143" s="867" t="s">
        <v>2745</v>
      </c>
      <c r="J8143" s="867" t="s">
        <v>7777</v>
      </c>
      <c r="K8143" s="866">
        <v>3</v>
      </c>
      <c r="L8143" s="866">
        <v>12</v>
      </c>
      <c r="M8143" s="865">
        <v>70359.590267638021</v>
      </c>
      <c r="N8143" s="866">
        <v>1</v>
      </c>
      <c r="O8143" s="866">
        <v>6</v>
      </c>
      <c r="P8143" s="865">
        <v>48882.9</v>
      </c>
    </row>
    <row r="8144" spans="1:16" ht="33.75" x14ac:dyDescent="0.25">
      <c r="A8144" s="867" t="s">
        <v>7760</v>
      </c>
      <c r="B8144" s="867" t="s">
        <v>3626</v>
      </c>
      <c r="C8144" s="867" t="s">
        <v>3031</v>
      </c>
      <c r="D8144" s="868" t="s">
        <v>11562</v>
      </c>
      <c r="E8144" s="870">
        <v>8000</v>
      </c>
      <c r="F8144" s="869" t="s">
        <v>11570</v>
      </c>
      <c r="G8144" s="868" t="s">
        <v>11569</v>
      </c>
      <c r="H8144" s="867" t="s">
        <v>7756</v>
      </c>
      <c r="I8144" s="867" t="s">
        <v>2745</v>
      </c>
      <c r="J8144" s="867" t="s">
        <v>7773</v>
      </c>
      <c r="K8144" s="866">
        <v>3</v>
      </c>
      <c r="L8144" s="866">
        <v>12</v>
      </c>
      <c r="M8144" s="865">
        <v>70359.590267638021</v>
      </c>
      <c r="N8144" s="866">
        <v>1</v>
      </c>
      <c r="O8144" s="866">
        <v>6</v>
      </c>
      <c r="P8144" s="865">
        <v>48882.9</v>
      </c>
    </row>
    <row r="8145" spans="1:16" ht="33.75" x14ac:dyDescent="0.25">
      <c r="A8145" s="867" t="s">
        <v>7760</v>
      </c>
      <c r="B8145" s="867" t="s">
        <v>3626</v>
      </c>
      <c r="C8145" s="867" t="s">
        <v>3031</v>
      </c>
      <c r="D8145" s="868" t="s">
        <v>11562</v>
      </c>
      <c r="E8145" s="870">
        <v>8000</v>
      </c>
      <c r="F8145" s="869" t="s">
        <v>11568</v>
      </c>
      <c r="G8145" s="868" t="s">
        <v>11567</v>
      </c>
      <c r="H8145" s="867" t="s">
        <v>7817</v>
      </c>
      <c r="I8145" s="867" t="s">
        <v>11566</v>
      </c>
      <c r="J8145" s="867" t="s">
        <v>6</v>
      </c>
      <c r="K8145" s="866">
        <v>3</v>
      </c>
      <c r="L8145" s="866">
        <v>12</v>
      </c>
      <c r="M8145" s="865">
        <v>70359.590267638021</v>
      </c>
      <c r="N8145" s="866">
        <v>1</v>
      </c>
      <c r="O8145" s="866">
        <v>6</v>
      </c>
      <c r="P8145" s="865">
        <v>48882.9</v>
      </c>
    </row>
    <row r="8146" spans="1:16" ht="33.75" x14ac:dyDescent="0.25">
      <c r="A8146" s="867" t="s">
        <v>7760</v>
      </c>
      <c r="B8146" s="867" t="s">
        <v>3626</v>
      </c>
      <c r="C8146" s="867" t="s">
        <v>3031</v>
      </c>
      <c r="D8146" s="868" t="s">
        <v>11565</v>
      </c>
      <c r="E8146" s="870">
        <v>8000</v>
      </c>
      <c r="F8146" s="869" t="s">
        <v>11564</v>
      </c>
      <c r="G8146" s="868" t="s">
        <v>11563</v>
      </c>
      <c r="H8146" s="867" t="s">
        <v>7756</v>
      </c>
      <c r="I8146" s="867" t="s">
        <v>2892</v>
      </c>
      <c r="J8146" s="867" t="s">
        <v>7900</v>
      </c>
      <c r="K8146" s="866">
        <v>4</v>
      </c>
      <c r="L8146" s="866">
        <v>12</v>
      </c>
      <c r="M8146" s="865">
        <v>70359.590267638021</v>
      </c>
      <c r="N8146" s="866">
        <v>1</v>
      </c>
      <c r="O8146" s="866">
        <v>6</v>
      </c>
      <c r="P8146" s="865">
        <v>48882.9</v>
      </c>
    </row>
    <row r="8147" spans="1:16" ht="33.75" x14ac:dyDescent="0.25">
      <c r="A8147" s="867" t="s">
        <v>7760</v>
      </c>
      <c r="B8147" s="867" t="s">
        <v>3626</v>
      </c>
      <c r="C8147" s="867" t="s">
        <v>3031</v>
      </c>
      <c r="D8147" s="868" t="s">
        <v>11562</v>
      </c>
      <c r="E8147" s="870">
        <v>8000</v>
      </c>
      <c r="F8147" s="869" t="s">
        <v>11561</v>
      </c>
      <c r="G8147" s="868" t="s">
        <v>11560</v>
      </c>
      <c r="H8147" s="867" t="s">
        <v>7756</v>
      </c>
      <c r="I8147" s="867" t="s">
        <v>2745</v>
      </c>
      <c r="J8147" s="867" t="s">
        <v>7777</v>
      </c>
      <c r="K8147" s="866">
        <v>3</v>
      </c>
      <c r="L8147" s="866">
        <v>12</v>
      </c>
      <c r="M8147" s="865">
        <v>70359.590267638021</v>
      </c>
      <c r="N8147" s="866">
        <v>1</v>
      </c>
      <c r="O8147" s="866">
        <v>6</v>
      </c>
      <c r="P8147" s="865">
        <v>48882.9</v>
      </c>
    </row>
    <row r="8148" spans="1:16" ht="33.75" x14ac:dyDescent="0.25">
      <c r="A8148" s="867" t="s">
        <v>7760</v>
      </c>
      <c r="B8148" s="867" t="s">
        <v>3626</v>
      </c>
      <c r="C8148" s="867" t="s">
        <v>3031</v>
      </c>
      <c r="D8148" s="868" t="s">
        <v>11559</v>
      </c>
      <c r="E8148" s="870">
        <v>5500</v>
      </c>
      <c r="F8148" s="869" t="s">
        <v>11558</v>
      </c>
      <c r="G8148" s="868" t="s">
        <v>11557</v>
      </c>
      <c r="H8148" s="867" t="s">
        <v>7756</v>
      </c>
      <c r="I8148" s="867" t="s">
        <v>2725</v>
      </c>
      <c r="J8148" s="867" t="s">
        <v>7777</v>
      </c>
      <c r="K8148" s="866">
        <v>2</v>
      </c>
      <c r="L8148" s="866">
        <v>12</v>
      </c>
      <c r="M8148" s="865">
        <v>70359.590267638021</v>
      </c>
      <c r="N8148" s="866">
        <v>1</v>
      </c>
      <c r="O8148" s="866">
        <v>6</v>
      </c>
      <c r="P8148" s="865">
        <v>33882.9</v>
      </c>
    </row>
    <row r="8149" spans="1:16" ht="33.75" x14ac:dyDescent="0.25">
      <c r="A8149" s="867" t="s">
        <v>7760</v>
      </c>
      <c r="B8149" s="867" t="s">
        <v>3626</v>
      </c>
      <c r="C8149" s="867" t="s">
        <v>3031</v>
      </c>
      <c r="D8149" s="868" t="s">
        <v>10978</v>
      </c>
      <c r="E8149" s="870">
        <v>8000</v>
      </c>
      <c r="F8149" s="869" t="s">
        <v>11556</v>
      </c>
      <c r="G8149" s="868" t="s">
        <v>11555</v>
      </c>
      <c r="H8149" s="867" t="s">
        <v>7756</v>
      </c>
      <c r="I8149" s="867" t="s">
        <v>2745</v>
      </c>
      <c r="J8149" s="867" t="s">
        <v>8224</v>
      </c>
      <c r="K8149" s="866">
        <v>3</v>
      </c>
      <c r="L8149" s="866">
        <v>12</v>
      </c>
      <c r="M8149" s="865">
        <v>70359.590267638021</v>
      </c>
      <c r="N8149" s="866">
        <v>1</v>
      </c>
      <c r="O8149" s="866">
        <v>6</v>
      </c>
      <c r="P8149" s="865">
        <v>48882.9</v>
      </c>
    </row>
    <row r="8150" spans="1:16" ht="33.75" x14ac:dyDescent="0.25">
      <c r="A8150" s="867" t="s">
        <v>7760</v>
      </c>
      <c r="B8150" s="867" t="s">
        <v>3626</v>
      </c>
      <c r="C8150" s="867" t="s">
        <v>3031</v>
      </c>
      <c r="D8150" s="868" t="s">
        <v>11554</v>
      </c>
      <c r="E8150" s="870">
        <v>8000</v>
      </c>
      <c r="F8150" s="869" t="s">
        <v>11553</v>
      </c>
      <c r="G8150" s="868" t="s">
        <v>11552</v>
      </c>
      <c r="H8150" s="867" t="s">
        <v>7756</v>
      </c>
      <c r="I8150" s="867" t="s">
        <v>2883</v>
      </c>
      <c r="J8150" s="867" t="s">
        <v>7792</v>
      </c>
      <c r="K8150" s="866">
        <v>1</v>
      </c>
      <c r="L8150" s="866">
        <v>3</v>
      </c>
      <c r="M8150" s="865">
        <v>25585.305551868372</v>
      </c>
      <c r="N8150" s="866">
        <v>0</v>
      </c>
      <c r="O8150" s="866">
        <v>0</v>
      </c>
      <c r="P8150" s="865">
        <v>0</v>
      </c>
    </row>
    <row r="8151" spans="1:16" ht="33.75" x14ac:dyDescent="0.25">
      <c r="A8151" s="867" t="s">
        <v>7760</v>
      </c>
      <c r="B8151" s="867" t="s">
        <v>3626</v>
      </c>
      <c r="C8151" s="867" t="s">
        <v>3031</v>
      </c>
      <c r="D8151" s="868" t="s">
        <v>11551</v>
      </c>
      <c r="E8151" s="870">
        <v>8000</v>
      </c>
      <c r="F8151" s="869" t="s">
        <v>11550</v>
      </c>
      <c r="G8151" s="868" t="s">
        <v>11549</v>
      </c>
      <c r="H8151" s="867" t="s">
        <v>7756</v>
      </c>
      <c r="I8151" s="867" t="s">
        <v>2892</v>
      </c>
      <c r="J8151" s="867" t="s">
        <v>7777</v>
      </c>
      <c r="K8151" s="866">
        <v>4</v>
      </c>
      <c r="L8151" s="866">
        <v>12</v>
      </c>
      <c r="M8151" s="865">
        <v>70359.590267638021</v>
      </c>
      <c r="N8151" s="866">
        <v>1</v>
      </c>
      <c r="O8151" s="866">
        <v>6</v>
      </c>
      <c r="P8151" s="865">
        <v>48882.9</v>
      </c>
    </row>
    <row r="8152" spans="1:16" ht="33.75" x14ac:dyDescent="0.25">
      <c r="A8152" s="867" t="s">
        <v>7760</v>
      </c>
      <c r="B8152" s="867" t="s">
        <v>3626</v>
      </c>
      <c r="C8152" s="867" t="s">
        <v>3031</v>
      </c>
      <c r="D8152" s="868" t="s">
        <v>6884</v>
      </c>
      <c r="E8152" s="870">
        <v>5500</v>
      </c>
      <c r="F8152" s="869" t="s">
        <v>11548</v>
      </c>
      <c r="G8152" s="868" t="s">
        <v>11547</v>
      </c>
      <c r="H8152" s="867" t="s">
        <v>7756</v>
      </c>
      <c r="I8152" s="867" t="s">
        <v>2892</v>
      </c>
      <c r="J8152" s="867" t="s">
        <v>7900</v>
      </c>
      <c r="K8152" s="866">
        <v>1</v>
      </c>
      <c r="L8152" s="866">
        <v>3</v>
      </c>
      <c r="M8152" s="865">
        <v>17589.897566909505</v>
      </c>
      <c r="N8152" s="866">
        <v>0</v>
      </c>
      <c r="O8152" s="866">
        <v>0</v>
      </c>
      <c r="P8152" s="865">
        <v>0</v>
      </c>
    </row>
    <row r="8153" spans="1:16" ht="33.75" x14ac:dyDescent="0.25">
      <c r="A8153" s="867" t="s">
        <v>7760</v>
      </c>
      <c r="B8153" s="867" t="s">
        <v>3626</v>
      </c>
      <c r="C8153" s="867" t="s">
        <v>3031</v>
      </c>
      <c r="D8153" s="868" t="s">
        <v>7776</v>
      </c>
      <c r="E8153" s="870">
        <v>4200</v>
      </c>
      <c r="F8153" s="869" t="s">
        <v>11546</v>
      </c>
      <c r="G8153" s="868" t="s">
        <v>11545</v>
      </c>
      <c r="H8153" s="867" t="s">
        <v>7796</v>
      </c>
      <c r="I8153" s="867" t="s">
        <v>2676</v>
      </c>
      <c r="J8153" s="867" t="s">
        <v>8816</v>
      </c>
      <c r="K8153" s="866">
        <v>3</v>
      </c>
      <c r="L8153" s="866">
        <v>12</v>
      </c>
      <c r="M8153" s="865">
        <v>53729.141658923581</v>
      </c>
      <c r="N8153" s="866">
        <v>2</v>
      </c>
      <c r="O8153" s="866">
        <v>6</v>
      </c>
      <c r="P8153" s="865">
        <v>26082.9</v>
      </c>
    </row>
    <row r="8154" spans="1:16" ht="33.75" x14ac:dyDescent="0.25">
      <c r="A8154" s="867" t="s">
        <v>7760</v>
      </c>
      <c r="B8154" s="867" t="s">
        <v>3626</v>
      </c>
      <c r="C8154" s="867" t="s">
        <v>3031</v>
      </c>
      <c r="D8154" s="868" t="s">
        <v>7764</v>
      </c>
      <c r="E8154" s="870">
        <v>2700</v>
      </c>
      <c r="F8154" s="869" t="s">
        <v>11544</v>
      </c>
      <c r="G8154" s="868" t="s">
        <v>11543</v>
      </c>
      <c r="H8154" s="867"/>
      <c r="I8154" s="867"/>
      <c r="J8154" s="867"/>
      <c r="K8154" s="866">
        <v>2</v>
      </c>
      <c r="L8154" s="866">
        <v>12</v>
      </c>
      <c r="M8154" s="865">
        <v>34540.162495022305</v>
      </c>
      <c r="N8154" s="866">
        <v>1</v>
      </c>
      <c r="O8154" s="866">
        <v>6</v>
      </c>
      <c r="P8154" s="865">
        <v>17082.900000000001</v>
      </c>
    </row>
    <row r="8155" spans="1:16" ht="33.75" x14ac:dyDescent="0.25">
      <c r="A8155" s="867" t="s">
        <v>7760</v>
      </c>
      <c r="B8155" s="867" t="s">
        <v>3626</v>
      </c>
      <c r="C8155" s="867" t="s">
        <v>3031</v>
      </c>
      <c r="D8155" s="868" t="s">
        <v>11542</v>
      </c>
      <c r="E8155" s="870">
        <v>1500</v>
      </c>
      <c r="F8155" s="869" t="s">
        <v>11541</v>
      </c>
      <c r="G8155" s="868" t="s">
        <v>11540</v>
      </c>
      <c r="H8155" s="867"/>
      <c r="I8155" s="867"/>
      <c r="J8155" s="867"/>
      <c r="K8155" s="866">
        <v>2</v>
      </c>
      <c r="L8155" s="866">
        <v>6</v>
      </c>
      <c r="M8155" s="865">
        <v>9594.4895819506382</v>
      </c>
      <c r="N8155" s="866">
        <v>0</v>
      </c>
      <c r="O8155" s="866">
        <v>0</v>
      </c>
      <c r="P8155" s="865">
        <v>0</v>
      </c>
    </row>
    <row r="8156" spans="1:16" ht="33.75" x14ac:dyDescent="0.25">
      <c r="A8156" s="867" t="s">
        <v>7760</v>
      </c>
      <c r="B8156" s="867" t="s">
        <v>3626</v>
      </c>
      <c r="C8156" s="867" t="s">
        <v>3031</v>
      </c>
      <c r="D8156" s="868" t="s">
        <v>7764</v>
      </c>
      <c r="E8156" s="870">
        <v>2700</v>
      </c>
      <c r="F8156" s="869" t="s">
        <v>11539</v>
      </c>
      <c r="G8156" s="868" t="s">
        <v>11538</v>
      </c>
      <c r="H8156" s="867"/>
      <c r="I8156" s="867"/>
      <c r="J8156" s="867"/>
      <c r="K8156" s="866">
        <v>2</v>
      </c>
      <c r="L8156" s="866">
        <v>12</v>
      </c>
      <c r="M8156" s="865">
        <v>34540.162495022305</v>
      </c>
      <c r="N8156" s="866">
        <v>1</v>
      </c>
      <c r="O8156" s="866">
        <v>6</v>
      </c>
      <c r="P8156" s="865">
        <v>17082.900000000001</v>
      </c>
    </row>
    <row r="8157" spans="1:16" ht="33.75" x14ac:dyDescent="0.25">
      <c r="A8157" s="867" t="s">
        <v>7760</v>
      </c>
      <c r="B8157" s="867" t="s">
        <v>3626</v>
      </c>
      <c r="C8157" s="867" t="s">
        <v>3031</v>
      </c>
      <c r="D8157" s="868" t="s">
        <v>11537</v>
      </c>
      <c r="E8157" s="870">
        <v>4200</v>
      </c>
      <c r="F8157" s="869" t="s">
        <v>11536</v>
      </c>
      <c r="G8157" s="868" t="s">
        <v>11535</v>
      </c>
      <c r="H8157" s="867" t="s">
        <v>7796</v>
      </c>
      <c r="I8157" s="867" t="s">
        <v>2745</v>
      </c>
      <c r="J8157" s="867" t="s">
        <v>7792</v>
      </c>
      <c r="K8157" s="866">
        <v>2</v>
      </c>
      <c r="L8157" s="866">
        <v>12</v>
      </c>
      <c r="M8157" s="865">
        <v>53729.141658923581</v>
      </c>
      <c r="N8157" s="866">
        <v>1</v>
      </c>
      <c r="O8157" s="866">
        <v>6</v>
      </c>
      <c r="P8157" s="865">
        <v>26082.9</v>
      </c>
    </row>
    <row r="8158" spans="1:16" ht="33.75" x14ac:dyDescent="0.25">
      <c r="A8158" s="867" t="s">
        <v>7760</v>
      </c>
      <c r="B8158" s="867" t="s">
        <v>3626</v>
      </c>
      <c r="C8158" s="867" t="s">
        <v>3031</v>
      </c>
      <c r="D8158" s="868" t="s">
        <v>7791</v>
      </c>
      <c r="E8158" s="870">
        <v>5500</v>
      </c>
      <c r="F8158" s="869" t="s">
        <v>11534</v>
      </c>
      <c r="G8158" s="868" t="s">
        <v>11533</v>
      </c>
      <c r="H8158" s="867" t="s">
        <v>7756</v>
      </c>
      <c r="I8158" s="867" t="s">
        <v>2745</v>
      </c>
      <c r="J8158" s="867" t="s">
        <v>9138</v>
      </c>
      <c r="K8158" s="866">
        <v>5</v>
      </c>
      <c r="L8158" s="866">
        <v>12</v>
      </c>
      <c r="M8158" s="865">
        <v>70359.590267638021</v>
      </c>
      <c r="N8158" s="866">
        <v>3</v>
      </c>
      <c r="O8158" s="866">
        <v>6</v>
      </c>
      <c r="P8158" s="865">
        <v>33882.9</v>
      </c>
    </row>
    <row r="8159" spans="1:16" ht="33.75" x14ac:dyDescent="0.25">
      <c r="A8159" s="867" t="s">
        <v>7760</v>
      </c>
      <c r="B8159" s="867" t="s">
        <v>3626</v>
      </c>
      <c r="C8159" s="867" t="s">
        <v>3031</v>
      </c>
      <c r="D8159" s="868" t="s">
        <v>7764</v>
      </c>
      <c r="E8159" s="870">
        <v>2700</v>
      </c>
      <c r="F8159" s="869" t="s">
        <v>11532</v>
      </c>
      <c r="G8159" s="868" t="s">
        <v>11531</v>
      </c>
      <c r="H8159" s="867"/>
      <c r="I8159" s="867"/>
      <c r="J8159" s="867"/>
      <c r="K8159" s="866">
        <v>3</v>
      </c>
      <c r="L8159" s="866">
        <v>12</v>
      </c>
      <c r="M8159" s="865">
        <v>34540.162495022305</v>
      </c>
      <c r="N8159" s="866">
        <v>2</v>
      </c>
      <c r="O8159" s="866">
        <v>6</v>
      </c>
      <c r="P8159" s="865">
        <v>17082.900000000001</v>
      </c>
    </row>
    <row r="8160" spans="1:16" ht="33.75" x14ac:dyDescent="0.25">
      <c r="A8160" s="867" t="s">
        <v>7760</v>
      </c>
      <c r="B8160" s="867" t="s">
        <v>3626</v>
      </c>
      <c r="C8160" s="867" t="s">
        <v>3031</v>
      </c>
      <c r="D8160" s="868" t="s">
        <v>8520</v>
      </c>
      <c r="E8160" s="870">
        <v>4200</v>
      </c>
      <c r="F8160" s="869" t="s">
        <v>11530</v>
      </c>
      <c r="G8160" s="868" t="s">
        <v>11529</v>
      </c>
      <c r="H8160" s="867" t="s">
        <v>7756</v>
      </c>
      <c r="I8160" s="867" t="s">
        <v>2703</v>
      </c>
      <c r="J8160" s="867" t="s">
        <v>7783</v>
      </c>
      <c r="K8160" s="866">
        <v>3</v>
      </c>
      <c r="L8160" s="866">
        <v>12</v>
      </c>
      <c r="M8160" s="865">
        <v>53729.141658923581</v>
      </c>
      <c r="N8160" s="866">
        <v>1</v>
      </c>
      <c r="O8160" s="866">
        <v>6</v>
      </c>
      <c r="P8160" s="865">
        <v>26082.9</v>
      </c>
    </row>
    <row r="8161" spans="1:16" ht="33.75" x14ac:dyDescent="0.25">
      <c r="A8161" s="867" t="s">
        <v>7760</v>
      </c>
      <c r="B8161" s="867" t="s">
        <v>3626</v>
      </c>
      <c r="C8161" s="867" t="s">
        <v>3031</v>
      </c>
      <c r="D8161" s="868" t="s">
        <v>7772</v>
      </c>
      <c r="E8161" s="870">
        <v>4200</v>
      </c>
      <c r="F8161" s="869" t="s">
        <v>11528</v>
      </c>
      <c r="G8161" s="868" t="s">
        <v>11527</v>
      </c>
      <c r="H8161" s="867" t="s">
        <v>7796</v>
      </c>
      <c r="I8161" s="867" t="s">
        <v>7822</v>
      </c>
      <c r="J8161" s="867" t="s">
        <v>7881</v>
      </c>
      <c r="K8161" s="866">
        <v>3</v>
      </c>
      <c r="L8161" s="866">
        <v>10</v>
      </c>
      <c r="M8161" s="865">
        <v>44774.284715769652</v>
      </c>
      <c r="N8161" s="866">
        <v>2</v>
      </c>
      <c r="O8161" s="866">
        <v>6</v>
      </c>
      <c r="P8161" s="865">
        <v>26082.9</v>
      </c>
    </row>
    <row r="8162" spans="1:16" ht="33.75" x14ac:dyDescent="0.25">
      <c r="A8162" s="867" t="s">
        <v>7760</v>
      </c>
      <c r="B8162" s="867" t="s">
        <v>3626</v>
      </c>
      <c r="C8162" s="867" t="s">
        <v>3031</v>
      </c>
      <c r="D8162" s="868" t="s">
        <v>8790</v>
      </c>
      <c r="E8162" s="870">
        <v>7500</v>
      </c>
      <c r="F8162" s="869" t="s">
        <v>11526</v>
      </c>
      <c r="G8162" s="868" t="s">
        <v>11525</v>
      </c>
      <c r="H8162" s="867" t="s">
        <v>7756</v>
      </c>
      <c r="I8162" s="867" t="s">
        <v>2725</v>
      </c>
      <c r="J8162" s="867" t="s">
        <v>7773</v>
      </c>
      <c r="K8162" s="866">
        <v>7</v>
      </c>
      <c r="L8162" s="866">
        <v>12</v>
      </c>
      <c r="M8162" s="865">
        <v>70359.590267638021</v>
      </c>
      <c r="N8162" s="866">
        <v>2</v>
      </c>
      <c r="O8162" s="866">
        <v>6</v>
      </c>
      <c r="P8162" s="865">
        <v>45882.9</v>
      </c>
    </row>
    <row r="8163" spans="1:16" ht="33.75" x14ac:dyDescent="0.25">
      <c r="A8163" s="867" t="s">
        <v>7760</v>
      </c>
      <c r="B8163" s="867" t="s">
        <v>3626</v>
      </c>
      <c r="C8163" s="867" t="s">
        <v>3031</v>
      </c>
      <c r="D8163" s="868" t="s">
        <v>10970</v>
      </c>
      <c r="E8163" s="870">
        <v>6500</v>
      </c>
      <c r="F8163" s="869" t="s">
        <v>11524</v>
      </c>
      <c r="G8163" s="868" t="s">
        <v>11523</v>
      </c>
      <c r="H8163" s="867" t="s">
        <v>7756</v>
      </c>
      <c r="I8163" s="867" t="s">
        <v>8393</v>
      </c>
      <c r="J8163" s="867" t="s">
        <v>7805</v>
      </c>
      <c r="K8163" s="866">
        <v>7</v>
      </c>
      <c r="L8163" s="866">
        <v>12</v>
      </c>
      <c r="M8163" s="865">
        <v>53729.141658923581</v>
      </c>
      <c r="N8163" s="866">
        <v>2</v>
      </c>
      <c r="O8163" s="866">
        <v>6</v>
      </c>
      <c r="P8163" s="865">
        <v>39882.9</v>
      </c>
    </row>
    <row r="8164" spans="1:16" ht="33.75" x14ac:dyDescent="0.25">
      <c r="A8164" s="867" t="s">
        <v>7760</v>
      </c>
      <c r="B8164" s="867" t="s">
        <v>3626</v>
      </c>
      <c r="C8164" s="867" t="s">
        <v>3031</v>
      </c>
      <c r="D8164" s="868" t="s">
        <v>9261</v>
      </c>
      <c r="E8164" s="870">
        <v>10000</v>
      </c>
      <c r="F8164" s="869" t="s">
        <v>11522</v>
      </c>
      <c r="G8164" s="868" t="s">
        <v>11521</v>
      </c>
      <c r="H8164" s="867" t="s">
        <v>7756</v>
      </c>
      <c r="I8164" s="867" t="s">
        <v>2685</v>
      </c>
      <c r="J8164" s="867" t="s">
        <v>8199</v>
      </c>
      <c r="K8164" s="866">
        <v>6</v>
      </c>
      <c r="L8164" s="866">
        <v>12</v>
      </c>
      <c r="M8164" s="865">
        <v>95944.89581950639</v>
      </c>
      <c r="N8164" s="866">
        <v>1</v>
      </c>
      <c r="O8164" s="866">
        <v>6</v>
      </c>
      <c r="P8164" s="865">
        <v>60882.9</v>
      </c>
    </row>
    <row r="8165" spans="1:16" ht="33.75" x14ac:dyDescent="0.25">
      <c r="A8165" s="867" t="s">
        <v>7760</v>
      </c>
      <c r="B8165" s="867" t="s">
        <v>3626</v>
      </c>
      <c r="C8165" s="867" t="s">
        <v>3031</v>
      </c>
      <c r="D8165" s="868" t="s">
        <v>11513</v>
      </c>
      <c r="E8165" s="870">
        <v>8500</v>
      </c>
      <c r="F8165" s="869" t="s">
        <v>11520</v>
      </c>
      <c r="G8165" s="868" t="s">
        <v>11519</v>
      </c>
      <c r="H8165" s="867" t="s">
        <v>7756</v>
      </c>
      <c r="I8165" s="867" t="s">
        <v>2685</v>
      </c>
      <c r="J8165" s="867" t="s">
        <v>11518</v>
      </c>
      <c r="K8165" s="866">
        <v>8</v>
      </c>
      <c r="L8165" s="866">
        <v>12</v>
      </c>
      <c r="M8165" s="865">
        <v>95944.89581950639</v>
      </c>
      <c r="N8165" s="866">
        <v>2</v>
      </c>
      <c r="O8165" s="866">
        <v>6</v>
      </c>
      <c r="P8165" s="865">
        <v>51882.9</v>
      </c>
    </row>
    <row r="8166" spans="1:16" ht="33.75" x14ac:dyDescent="0.25">
      <c r="A8166" s="867" t="s">
        <v>7760</v>
      </c>
      <c r="B8166" s="867" t="s">
        <v>3626</v>
      </c>
      <c r="C8166" s="867" t="s">
        <v>3031</v>
      </c>
      <c r="D8166" s="868" t="s">
        <v>10527</v>
      </c>
      <c r="E8166" s="870">
        <v>10000</v>
      </c>
      <c r="F8166" s="869" t="s">
        <v>11517</v>
      </c>
      <c r="G8166" s="868" t="s">
        <v>11516</v>
      </c>
      <c r="H8166" s="867" t="s">
        <v>7756</v>
      </c>
      <c r="I8166" s="867" t="s">
        <v>9202</v>
      </c>
      <c r="J8166" s="867" t="s">
        <v>7809</v>
      </c>
      <c r="K8166" s="866">
        <v>6</v>
      </c>
      <c r="L8166" s="866">
        <v>12</v>
      </c>
      <c r="M8166" s="865">
        <v>95944.89581950639</v>
      </c>
      <c r="N8166" s="866">
        <v>1</v>
      </c>
      <c r="O8166" s="866">
        <v>6</v>
      </c>
      <c r="P8166" s="865">
        <v>60882.9</v>
      </c>
    </row>
    <row r="8167" spans="1:16" ht="33.75" x14ac:dyDescent="0.25">
      <c r="A8167" s="867" t="s">
        <v>7760</v>
      </c>
      <c r="B8167" s="867" t="s">
        <v>3626</v>
      </c>
      <c r="C8167" s="867" t="s">
        <v>3031</v>
      </c>
      <c r="D8167" s="868" t="s">
        <v>8391</v>
      </c>
      <c r="E8167" s="870">
        <v>7500</v>
      </c>
      <c r="F8167" s="869" t="s">
        <v>11515</v>
      </c>
      <c r="G8167" s="868" t="s">
        <v>11514</v>
      </c>
      <c r="H8167" s="867" t="s">
        <v>7756</v>
      </c>
      <c r="I8167" s="867" t="s">
        <v>2685</v>
      </c>
      <c r="J8167" s="867" t="s">
        <v>8358</v>
      </c>
      <c r="K8167" s="866">
        <v>7</v>
      </c>
      <c r="L8167" s="866">
        <v>12</v>
      </c>
      <c r="M8167" s="865">
        <v>95944.89581950639</v>
      </c>
      <c r="N8167" s="866">
        <v>2</v>
      </c>
      <c r="O8167" s="866">
        <v>6</v>
      </c>
      <c r="P8167" s="865">
        <v>45882.9</v>
      </c>
    </row>
    <row r="8168" spans="1:16" ht="33.75" x14ac:dyDescent="0.25">
      <c r="A8168" s="867" t="s">
        <v>7760</v>
      </c>
      <c r="B8168" s="867" t="s">
        <v>3626</v>
      </c>
      <c r="C8168" s="867" t="s">
        <v>3031</v>
      </c>
      <c r="D8168" s="868" t="s">
        <v>11513</v>
      </c>
      <c r="E8168" s="870">
        <v>8500</v>
      </c>
      <c r="F8168" s="869" t="s">
        <v>11512</v>
      </c>
      <c r="G8168" s="868" t="s">
        <v>11511</v>
      </c>
      <c r="H8168" s="867" t="s">
        <v>7756</v>
      </c>
      <c r="I8168" s="867" t="s">
        <v>9202</v>
      </c>
      <c r="J8168" s="867" t="s">
        <v>7809</v>
      </c>
      <c r="K8168" s="866">
        <v>8</v>
      </c>
      <c r="L8168" s="866">
        <v>12</v>
      </c>
      <c r="M8168" s="865">
        <v>70359.590267638021</v>
      </c>
      <c r="N8168" s="866">
        <v>2</v>
      </c>
      <c r="O8168" s="866">
        <v>6</v>
      </c>
      <c r="P8168" s="865">
        <v>51882.9</v>
      </c>
    </row>
    <row r="8169" spans="1:16" x14ac:dyDescent="0.25">
      <c r="A8169" s="1772" t="s">
        <v>2848</v>
      </c>
      <c r="B8169" s="1772"/>
      <c r="C8169" s="1772"/>
      <c r="D8169" s="1772"/>
      <c r="E8169" s="1772"/>
      <c r="F8169" s="1772" t="s">
        <v>378</v>
      </c>
      <c r="G8169" s="1772"/>
      <c r="H8169" s="1772"/>
      <c r="I8169" s="1772"/>
      <c r="J8169" s="1772"/>
      <c r="K8169" s="1771" t="s">
        <v>2847</v>
      </c>
      <c r="L8169" s="1771"/>
      <c r="M8169" s="1771"/>
      <c r="N8169" s="1771" t="s">
        <v>2846</v>
      </c>
      <c r="O8169" s="1771"/>
      <c r="P8169" s="1771"/>
    </row>
    <row r="8170" spans="1:16" ht="76.5" customHeight="1" x14ac:dyDescent="0.25">
      <c r="A8170" s="1535" t="s">
        <v>2845</v>
      </c>
      <c r="B8170" s="1535" t="s">
        <v>5</v>
      </c>
      <c r="C8170" s="1535" t="s">
        <v>2844</v>
      </c>
      <c r="D8170" s="1535" t="s">
        <v>2843</v>
      </c>
      <c r="E8170" s="1536" t="s">
        <v>2842</v>
      </c>
      <c r="F8170" s="1537" t="s">
        <v>2841</v>
      </c>
      <c r="G8170" s="1540" t="s">
        <v>2840</v>
      </c>
      <c r="H8170" s="1535" t="s">
        <v>2839</v>
      </c>
      <c r="I8170" s="1535" t="s">
        <v>2838</v>
      </c>
      <c r="J8170" s="1535" t="s">
        <v>2837</v>
      </c>
      <c r="K8170" s="1538" t="s">
        <v>2836</v>
      </c>
      <c r="L8170" s="1538" t="s">
        <v>2835</v>
      </c>
      <c r="M8170" s="1539" t="s">
        <v>2834</v>
      </c>
      <c r="N8170" s="1538" t="s">
        <v>2836</v>
      </c>
      <c r="O8170" s="1538" t="s">
        <v>2835</v>
      </c>
      <c r="P8170" s="1539" t="s">
        <v>2834</v>
      </c>
    </row>
    <row r="8171" spans="1:16" ht="33.75" x14ac:dyDescent="0.25">
      <c r="A8171" s="867" t="s">
        <v>7760</v>
      </c>
      <c r="B8171" s="867" t="s">
        <v>3626</v>
      </c>
      <c r="C8171" s="867" t="s">
        <v>3031</v>
      </c>
      <c r="D8171" s="868" t="s">
        <v>8232</v>
      </c>
      <c r="E8171" s="870">
        <v>5500</v>
      </c>
      <c r="F8171" s="869" t="s">
        <v>11510</v>
      </c>
      <c r="G8171" s="868" t="s">
        <v>11509</v>
      </c>
      <c r="H8171" s="867" t="s">
        <v>7756</v>
      </c>
      <c r="I8171" s="867" t="s">
        <v>8393</v>
      </c>
      <c r="J8171" s="867" t="s">
        <v>7805</v>
      </c>
      <c r="K8171" s="866">
        <v>7</v>
      </c>
      <c r="L8171" s="866">
        <v>12</v>
      </c>
      <c r="M8171" s="865">
        <v>70359.590267638021</v>
      </c>
      <c r="N8171" s="866">
        <v>0</v>
      </c>
      <c r="O8171" s="866">
        <v>0</v>
      </c>
      <c r="P8171" s="865">
        <v>0</v>
      </c>
    </row>
    <row r="8172" spans="1:16" ht="33.75" x14ac:dyDescent="0.25">
      <c r="A8172" s="867" t="s">
        <v>7760</v>
      </c>
      <c r="B8172" s="867" t="s">
        <v>3626</v>
      </c>
      <c r="C8172" s="867" t="s">
        <v>3031</v>
      </c>
      <c r="D8172" s="868" t="s">
        <v>7764</v>
      </c>
      <c r="E8172" s="870">
        <v>2700</v>
      </c>
      <c r="F8172" s="869" t="s">
        <v>11508</v>
      </c>
      <c r="G8172" s="868" t="s">
        <v>11507</v>
      </c>
      <c r="H8172" s="867" t="s">
        <v>7756</v>
      </c>
      <c r="I8172" s="867" t="s">
        <v>2676</v>
      </c>
      <c r="J8172" s="867" t="s">
        <v>7891</v>
      </c>
      <c r="K8172" s="866">
        <v>2</v>
      </c>
      <c r="L8172" s="866">
        <v>12</v>
      </c>
      <c r="M8172" s="865">
        <v>34540.162495022305</v>
      </c>
      <c r="N8172" s="866">
        <v>2</v>
      </c>
      <c r="O8172" s="866">
        <v>6</v>
      </c>
      <c r="P8172" s="865">
        <v>17082.900000000001</v>
      </c>
    </row>
    <row r="8173" spans="1:16" ht="33.75" x14ac:dyDescent="0.25">
      <c r="A8173" s="867" t="s">
        <v>7760</v>
      </c>
      <c r="B8173" s="867" t="s">
        <v>3626</v>
      </c>
      <c r="C8173" s="867" t="s">
        <v>3031</v>
      </c>
      <c r="D8173" s="868" t="s">
        <v>7764</v>
      </c>
      <c r="E8173" s="870">
        <v>2700</v>
      </c>
      <c r="F8173" s="869" t="s">
        <v>11506</v>
      </c>
      <c r="G8173" s="868" t="s">
        <v>11505</v>
      </c>
      <c r="H8173" s="867" t="s">
        <v>2751</v>
      </c>
      <c r="I8173" s="867" t="s">
        <v>3252</v>
      </c>
      <c r="J8173" s="867" t="s">
        <v>8743</v>
      </c>
      <c r="K8173" s="866">
        <v>2</v>
      </c>
      <c r="L8173" s="866">
        <v>12</v>
      </c>
      <c r="M8173" s="865">
        <v>34540.162495022305</v>
      </c>
      <c r="N8173" s="866">
        <v>2</v>
      </c>
      <c r="O8173" s="866">
        <v>6</v>
      </c>
      <c r="P8173" s="865">
        <v>17082.900000000001</v>
      </c>
    </row>
    <row r="8174" spans="1:16" ht="33.75" x14ac:dyDescent="0.25">
      <c r="A8174" s="867" t="s">
        <v>7760</v>
      </c>
      <c r="B8174" s="867" t="s">
        <v>3626</v>
      </c>
      <c r="C8174" s="867" t="s">
        <v>3031</v>
      </c>
      <c r="D8174" s="868" t="s">
        <v>11504</v>
      </c>
      <c r="E8174" s="870">
        <v>5500</v>
      </c>
      <c r="F8174" s="869" t="s">
        <v>11503</v>
      </c>
      <c r="G8174" s="868" t="s">
        <v>11502</v>
      </c>
      <c r="H8174" s="867" t="s">
        <v>2751</v>
      </c>
      <c r="I8174" s="867" t="s">
        <v>11501</v>
      </c>
      <c r="J8174" s="867" t="s">
        <v>11495</v>
      </c>
      <c r="K8174" s="866">
        <v>2</v>
      </c>
      <c r="L8174" s="866">
        <v>12</v>
      </c>
      <c r="M8174" s="865">
        <v>70359.590267638021</v>
      </c>
      <c r="N8174" s="866">
        <v>2</v>
      </c>
      <c r="O8174" s="866">
        <v>6</v>
      </c>
      <c r="P8174" s="865">
        <v>33882.9</v>
      </c>
    </row>
    <row r="8175" spans="1:16" ht="33.75" x14ac:dyDescent="0.25">
      <c r="A8175" s="867" t="s">
        <v>7760</v>
      </c>
      <c r="B8175" s="867" t="s">
        <v>3626</v>
      </c>
      <c r="C8175" s="867" t="s">
        <v>3031</v>
      </c>
      <c r="D8175" s="868" t="s">
        <v>10896</v>
      </c>
      <c r="E8175" s="870">
        <v>4000</v>
      </c>
      <c r="F8175" s="869" t="s">
        <v>11500</v>
      </c>
      <c r="G8175" s="868" t="s">
        <v>11499</v>
      </c>
      <c r="H8175" s="867" t="s">
        <v>2751</v>
      </c>
      <c r="I8175" s="867" t="s">
        <v>11496</v>
      </c>
      <c r="J8175" s="867" t="s">
        <v>11495</v>
      </c>
      <c r="K8175" s="866">
        <v>2</v>
      </c>
      <c r="L8175" s="866">
        <v>12</v>
      </c>
      <c r="M8175" s="865">
        <v>51170.611103736745</v>
      </c>
      <c r="N8175" s="866">
        <v>2</v>
      </c>
      <c r="O8175" s="866">
        <v>6</v>
      </c>
      <c r="P8175" s="865">
        <v>24882.9</v>
      </c>
    </row>
    <row r="8176" spans="1:16" ht="33.75" x14ac:dyDescent="0.25">
      <c r="A8176" s="867" t="s">
        <v>7760</v>
      </c>
      <c r="B8176" s="867" t="s">
        <v>3626</v>
      </c>
      <c r="C8176" s="867" t="s">
        <v>3031</v>
      </c>
      <c r="D8176" s="868" t="s">
        <v>10896</v>
      </c>
      <c r="E8176" s="870">
        <v>4000</v>
      </c>
      <c r="F8176" s="869" t="s">
        <v>11498</v>
      </c>
      <c r="G8176" s="868" t="s">
        <v>11497</v>
      </c>
      <c r="H8176" s="867" t="s">
        <v>2751</v>
      </c>
      <c r="I8176" s="867" t="s">
        <v>11496</v>
      </c>
      <c r="J8176" s="867" t="s">
        <v>11495</v>
      </c>
      <c r="K8176" s="866">
        <v>2</v>
      </c>
      <c r="L8176" s="866">
        <v>12</v>
      </c>
      <c r="M8176" s="865">
        <v>51170.611103736745</v>
      </c>
      <c r="N8176" s="866">
        <v>2</v>
      </c>
      <c r="O8176" s="866">
        <v>6</v>
      </c>
      <c r="P8176" s="865">
        <v>24882.9</v>
      </c>
    </row>
    <row r="8177" spans="1:16" ht="33.75" x14ac:dyDescent="0.25">
      <c r="A8177" s="867" t="s">
        <v>7760</v>
      </c>
      <c r="B8177" s="867" t="s">
        <v>3626</v>
      </c>
      <c r="C8177" s="867" t="s">
        <v>3031</v>
      </c>
      <c r="D8177" s="868" t="s">
        <v>8218</v>
      </c>
      <c r="E8177" s="870">
        <v>2000</v>
      </c>
      <c r="F8177" s="869" t="s">
        <v>11494</v>
      </c>
      <c r="G8177" s="868" t="s">
        <v>11493</v>
      </c>
      <c r="H8177" s="867" t="s">
        <v>2751</v>
      </c>
      <c r="I8177" s="867" t="s">
        <v>11429</v>
      </c>
      <c r="J8177" s="867" t="s">
        <v>11492</v>
      </c>
      <c r="K8177" s="866">
        <v>2</v>
      </c>
      <c r="L8177" s="866">
        <v>12</v>
      </c>
      <c r="M8177" s="865">
        <v>25585.305551868372</v>
      </c>
      <c r="N8177" s="866">
        <v>1</v>
      </c>
      <c r="O8177" s="866">
        <v>6</v>
      </c>
      <c r="P8177" s="865">
        <v>12882.9</v>
      </c>
    </row>
    <row r="8178" spans="1:16" ht="33.75" x14ac:dyDescent="0.25">
      <c r="A8178" s="867" t="s">
        <v>7760</v>
      </c>
      <c r="B8178" s="867" t="s">
        <v>3626</v>
      </c>
      <c r="C8178" s="867" t="s">
        <v>3031</v>
      </c>
      <c r="D8178" s="868" t="s">
        <v>8218</v>
      </c>
      <c r="E8178" s="870">
        <v>2000</v>
      </c>
      <c r="F8178" s="869" t="s">
        <v>11491</v>
      </c>
      <c r="G8178" s="868" t="s">
        <v>11490</v>
      </c>
      <c r="H8178" s="867"/>
      <c r="I8178" s="867"/>
      <c r="J8178" s="867"/>
      <c r="K8178" s="866">
        <v>3</v>
      </c>
      <c r="L8178" s="866">
        <v>12</v>
      </c>
      <c r="M8178" s="865">
        <v>25585.305551868372</v>
      </c>
      <c r="N8178" s="866">
        <v>1</v>
      </c>
      <c r="O8178" s="866">
        <v>6</v>
      </c>
      <c r="P8178" s="865">
        <v>12882.9</v>
      </c>
    </row>
    <row r="8179" spans="1:16" ht="33.75" x14ac:dyDescent="0.25">
      <c r="A8179" s="867" t="s">
        <v>7760</v>
      </c>
      <c r="B8179" s="867" t="s">
        <v>3626</v>
      </c>
      <c r="C8179" s="867" t="s">
        <v>3031</v>
      </c>
      <c r="D8179" s="868" t="s">
        <v>8218</v>
      </c>
      <c r="E8179" s="870">
        <v>2000</v>
      </c>
      <c r="F8179" s="869" t="s">
        <v>11489</v>
      </c>
      <c r="G8179" s="868" t="s">
        <v>11488</v>
      </c>
      <c r="H8179" s="867" t="s">
        <v>2751</v>
      </c>
      <c r="I8179" s="867" t="s">
        <v>2741</v>
      </c>
      <c r="J8179" s="867" t="s">
        <v>9065</v>
      </c>
      <c r="K8179" s="866">
        <v>3</v>
      </c>
      <c r="L8179" s="866">
        <v>12</v>
      </c>
      <c r="M8179" s="865">
        <v>25585.305551868372</v>
      </c>
      <c r="N8179" s="866">
        <v>1</v>
      </c>
      <c r="O8179" s="866">
        <v>6</v>
      </c>
      <c r="P8179" s="865">
        <v>12882.9</v>
      </c>
    </row>
    <row r="8180" spans="1:16" ht="33.75" x14ac:dyDescent="0.25">
      <c r="A8180" s="867" t="s">
        <v>7760</v>
      </c>
      <c r="B8180" s="867" t="s">
        <v>3626</v>
      </c>
      <c r="C8180" s="867" t="s">
        <v>3031</v>
      </c>
      <c r="D8180" s="868" t="s">
        <v>9321</v>
      </c>
      <c r="E8180" s="870">
        <v>7500</v>
      </c>
      <c r="F8180" s="869" t="s">
        <v>11487</v>
      </c>
      <c r="G8180" s="868" t="s">
        <v>11486</v>
      </c>
      <c r="H8180" s="867" t="s">
        <v>7756</v>
      </c>
      <c r="I8180" s="867" t="s">
        <v>8393</v>
      </c>
      <c r="J8180" s="867" t="s">
        <v>7805</v>
      </c>
      <c r="K8180" s="866">
        <v>2</v>
      </c>
      <c r="L8180" s="866">
        <v>12</v>
      </c>
      <c r="M8180" s="865">
        <v>95944.89581950639</v>
      </c>
      <c r="N8180" s="866">
        <v>1</v>
      </c>
      <c r="O8180" s="866">
        <v>6</v>
      </c>
      <c r="P8180" s="865">
        <v>45882.9</v>
      </c>
    </row>
    <row r="8181" spans="1:16" ht="33.75" x14ac:dyDescent="0.25">
      <c r="A8181" s="867" t="s">
        <v>7760</v>
      </c>
      <c r="B8181" s="867" t="s">
        <v>3626</v>
      </c>
      <c r="C8181" s="867" t="s">
        <v>3031</v>
      </c>
      <c r="D8181" s="868" t="s">
        <v>11279</v>
      </c>
      <c r="E8181" s="870">
        <v>7500</v>
      </c>
      <c r="F8181" s="869" t="s">
        <v>11485</v>
      </c>
      <c r="G8181" s="868" t="s">
        <v>11484</v>
      </c>
      <c r="H8181" s="867" t="s">
        <v>7756</v>
      </c>
      <c r="I8181" s="867" t="s">
        <v>11076</v>
      </c>
      <c r="J8181" s="867" t="s">
        <v>7809</v>
      </c>
      <c r="K8181" s="866">
        <v>2</v>
      </c>
      <c r="L8181" s="866">
        <v>8</v>
      </c>
      <c r="M8181" s="865">
        <v>63963.263879670929</v>
      </c>
      <c r="N8181" s="866">
        <v>2</v>
      </c>
      <c r="O8181" s="866">
        <v>6</v>
      </c>
      <c r="P8181" s="865">
        <v>45882.9</v>
      </c>
    </row>
    <row r="8182" spans="1:16" ht="33.75" x14ac:dyDescent="0.25">
      <c r="A8182" s="867" t="s">
        <v>7760</v>
      </c>
      <c r="B8182" s="867" t="s">
        <v>3626</v>
      </c>
      <c r="C8182" s="867" t="s">
        <v>3031</v>
      </c>
      <c r="D8182" s="868" t="s">
        <v>7930</v>
      </c>
      <c r="E8182" s="870">
        <v>4200</v>
      </c>
      <c r="F8182" s="869" t="s">
        <v>11483</v>
      </c>
      <c r="G8182" s="868" t="s">
        <v>11482</v>
      </c>
      <c r="H8182" s="867" t="s">
        <v>7756</v>
      </c>
      <c r="I8182" s="867" t="s">
        <v>2772</v>
      </c>
      <c r="J8182" s="867" t="s">
        <v>7792</v>
      </c>
      <c r="K8182" s="866">
        <v>4</v>
      </c>
      <c r="L8182" s="866">
        <v>12</v>
      </c>
      <c r="M8182" s="865">
        <v>53729.141658923581</v>
      </c>
      <c r="N8182" s="866">
        <v>1</v>
      </c>
      <c r="O8182" s="866">
        <v>6</v>
      </c>
      <c r="P8182" s="865">
        <v>26082.9</v>
      </c>
    </row>
    <row r="8183" spans="1:16" ht="33.75" x14ac:dyDescent="0.25">
      <c r="A8183" s="867" t="s">
        <v>7760</v>
      </c>
      <c r="B8183" s="867" t="s">
        <v>3626</v>
      </c>
      <c r="C8183" s="867" t="s">
        <v>3031</v>
      </c>
      <c r="D8183" s="868" t="s">
        <v>7854</v>
      </c>
      <c r="E8183" s="870">
        <v>4200</v>
      </c>
      <c r="F8183" s="869" t="s">
        <v>11481</v>
      </c>
      <c r="G8183" s="868" t="s">
        <v>11480</v>
      </c>
      <c r="H8183" s="867" t="s">
        <v>7756</v>
      </c>
      <c r="I8183" s="867" t="s">
        <v>2892</v>
      </c>
      <c r="J8183" s="867" t="s">
        <v>7894</v>
      </c>
      <c r="K8183" s="866">
        <v>4</v>
      </c>
      <c r="L8183" s="866">
        <v>10</v>
      </c>
      <c r="M8183" s="865">
        <v>26651.359949862886</v>
      </c>
      <c r="N8183" s="866">
        <v>2</v>
      </c>
      <c r="O8183" s="866">
        <v>6</v>
      </c>
      <c r="P8183" s="865">
        <v>26082.9</v>
      </c>
    </row>
    <row r="8184" spans="1:16" ht="33.75" x14ac:dyDescent="0.25">
      <c r="A8184" s="867" t="s">
        <v>7760</v>
      </c>
      <c r="B8184" s="867" t="s">
        <v>3626</v>
      </c>
      <c r="C8184" s="867" t="s">
        <v>3031</v>
      </c>
      <c r="D8184" s="868" t="s">
        <v>7829</v>
      </c>
      <c r="E8184" s="870">
        <v>3200</v>
      </c>
      <c r="F8184" s="869" t="s">
        <v>11479</v>
      </c>
      <c r="G8184" s="868" t="s">
        <v>11478</v>
      </c>
      <c r="H8184" s="867" t="s">
        <v>7756</v>
      </c>
      <c r="I8184" s="867" t="s">
        <v>2676</v>
      </c>
      <c r="J8184" s="867" t="s">
        <v>8103</v>
      </c>
      <c r="K8184" s="866">
        <v>3</v>
      </c>
      <c r="L8184" s="866">
        <v>12</v>
      </c>
      <c r="M8184" s="865">
        <v>40936.488882989397</v>
      </c>
      <c r="N8184" s="866">
        <v>2</v>
      </c>
      <c r="O8184" s="866">
        <v>6</v>
      </c>
      <c r="P8184" s="865">
        <v>20082.900000000001</v>
      </c>
    </row>
    <row r="8185" spans="1:16" ht="33.75" x14ac:dyDescent="0.25">
      <c r="A8185" s="867" t="s">
        <v>7760</v>
      </c>
      <c r="B8185" s="867" t="s">
        <v>3626</v>
      </c>
      <c r="C8185" s="867" t="s">
        <v>3031</v>
      </c>
      <c r="D8185" s="868" t="s">
        <v>7776</v>
      </c>
      <c r="E8185" s="870">
        <v>4200</v>
      </c>
      <c r="F8185" s="869" t="s">
        <v>11477</v>
      </c>
      <c r="G8185" s="868" t="s">
        <v>11476</v>
      </c>
      <c r="H8185" s="867" t="s">
        <v>7756</v>
      </c>
      <c r="I8185" s="867" t="s">
        <v>2772</v>
      </c>
      <c r="J8185" s="867" t="s">
        <v>7900</v>
      </c>
      <c r="K8185" s="866">
        <v>2</v>
      </c>
      <c r="L8185" s="866">
        <v>5</v>
      </c>
      <c r="M8185" s="865">
        <v>22387.142357884826</v>
      </c>
      <c r="N8185" s="866">
        <v>0</v>
      </c>
      <c r="O8185" s="866">
        <v>0</v>
      </c>
      <c r="P8185" s="865">
        <v>0</v>
      </c>
    </row>
    <row r="8186" spans="1:16" ht="33.75" x14ac:dyDescent="0.25">
      <c r="A8186" s="867" t="s">
        <v>7760</v>
      </c>
      <c r="B8186" s="867" t="s">
        <v>3626</v>
      </c>
      <c r="C8186" s="867" t="s">
        <v>3031</v>
      </c>
      <c r="D8186" s="868" t="s">
        <v>8651</v>
      </c>
      <c r="E8186" s="870">
        <v>4200</v>
      </c>
      <c r="F8186" s="869" t="s">
        <v>11475</v>
      </c>
      <c r="G8186" s="868" t="s">
        <v>11474</v>
      </c>
      <c r="H8186" s="867" t="s">
        <v>7796</v>
      </c>
      <c r="I8186" s="867" t="s">
        <v>2676</v>
      </c>
      <c r="J8186" s="867" t="s">
        <v>7900</v>
      </c>
      <c r="K8186" s="866">
        <v>2</v>
      </c>
      <c r="L8186" s="866">
        <v>9</v>
      </c>
      <c r="M8186" s="865">
        <v>40296.856244192684</v>
      </c>
      <c r="N8186" s="866">
        <v>0</v>
      </c>
      <c r="O8186" s="866">
        <v>0</v>
      </c>
      <c r="P8186" s="865">
        <v>0</v>
      </c>
    </row>
    <row r="8187" spans="1:16" ht="33.75" x14ac:dyDescent="0.25">
      <c r="A8187" s="867" t="s">
        <v>7760</v>
      </c>
      <c r="B8187" s="867" t="s">
        <v>3626</v>
      </c>
      <c r="C8187" s="867" t="s">
        <v>3031</v>
      </c>
      <c r="D8187" s="868" t="s">
        <v>7776</v>
      </c>
      <c r="E8187" s="870">
        <v>4200</v>
      </c>
      <c r="F8187" s="869" t="s">
        <v>11473</v>
      </c>
      <c r="G8187" s="868" t="s">
        <v>11472</v>
      </c>
      <c r="H8187" s="867" t="s">
        <v>7796</v>
      </c>
      <c r="I8187" s="867" t="s">
        <v>7822</v>
      </c>
      <c r="J8187" s="867" t="s">
        <v>8142</v>
      </c>
      <c r="K8187" s="866">
        <v>3</v>
      </c>
      <c r="L8187" s="866">
        <v>12</v>
      </c>
      <c r="M8187" s="865">
        <v>53729.141658923581</v>
      </c>
      <c r="N8187" s="866">
        <v>2</v>
      </c>
      <c r="O8187" s="866">
        <v>6</v>
      </c>
      <c r="P8187" s="865">
        <v>26082.9</v>
      </c>
    </row>
    <row r="8188" spans="1:16" ht="33.75" x14ac:dyDescent="0.25">
      <c r="A8188" s="867" t="s">
        <v>7760</v>
      </c>
      <c r="B8188" s="867" t="s">
        <v>3626</v>
      </c>
      <c r="C8188" s="867" t="s">
        <v>3031</v>
      </c>
      <c r="D8188" s="868" t="s">
        <v>8013</v>
      </c>
      <c r="E8188" s="870">
        <v>4200</v>
      </c>
      <c r="F8188" s="869" t="s">
        <v>11471</v>
      </c>
      <c r="G8188" s="868" t="s">
        <v>11470</v>
      </c>
      <c r="H8188" s="867" t="s">
        <v>7756</v>
      </c>
      <c r="I8188" s="867" t="s">
        <v>2892</v>
      </c>
      <c r="J8188" s="867" t="s">
        <v>7971</v>
      </c>
      <c r="K8188" s="866">
        <v>2</v>
      </c>
      <c r="L8188" s="866">
        <v>12</v>
      </c>
      <c r="M8188" s="865">
        <v>53729.141658923581</v>
      </c>
      <c r="N8188" s="866">
        <v>3</v>
      </c>
      <c r="O8188" s="866">
        <v>6</v>
      </c>
      <c r="P8188" s="865">
        <v>26082.9</v>
      </c>
    </row>
    <row r="8189" spans="1:16" ht="33.75" x14ac:dyDescent="0.25">
      <c r="A8189" s="867" t="s">
        <v>7760</v>
      </c>
      <c r="B8189" s="867" t="s">
        <v>3626</v>
      </c>
      <c r="C8189" s="867" t="s">
        <v>3031</v>
      </c>
      <c r="D8189" s="868" t="s">
        <v>7772</v>
      </c>
      <c r="E8189" s="870">
        <v>4200</v>
      </c>
      <c r="F8189" s="869" t="s">
        <v>11469</v>
      </c>
      <c r="G8189" s="868" t="s">
        <v>11468</v>
      </c>
      <c r="H8189" s="867" t="s">
        <v>7796</v>
      </c>
      <c r="I8189" s="867" t="s">
        <v>2786</v>
      </c>
      <c r="J8189" s="867" t="s">
        <v>7800</v>
      </c>
      <c r="K8189" s="866">
        <v>3</v>
      </c>
      <c r="L8189" s="866">
        <v>12</v>
      </c>
      <c r="M8189" s="865">
        <v>40936.488882989397</v>
      </c>
      <c r="N8189" s="866">
        <v>3</v>
      </c>
      <c r="O8189" s="866">
        <v>6</v>
      </c>
      <c r="P8189" s="865">
        <v>26082.9</v>
      </c>
    </row>
    <row r="8190" spans="1:16" ht="33.75" x14ac:dyDescent="0.25">
      <c r="A8190" s="867" t="s">
        <v>7760</v>
      </c>
      <c r="B8190" s="867" t="s">
        <v>3626</v>
      </c>
      <c r="C8190" s="867" t="s">
        <v>3031</v>
      </c>
      <c r="D8190" s="868" t="s">
        <v>7804</v>
      </c>
      <c r="E8190" s="870">
        <v>5500</v>
      </c>
      <c r="F8190" s="869" t="s">
        <v>11467</v>
      </c>
      <c r="G8190" s="868" t="s">
        <v>11466</v>
      </c>
      <c r="H8190" s="867" t="s">
        <v>7796</v>
      </c>
      <c r="I8190" s="867" t="s">
        <v>2722</v>
      </c>
      <c r="J8190" s="867" t="s">
        <v>8014</v>
      </c>
      <c r="K8190" s="866">
        <v>1</v>
      </c>
      <c r="L8190" s="866">
        <v>3</v>
      </c>
      <c r="M8190" s="865">
        <v>17589.897566909505</v>
      </c>
      <c r="N8190" s="866">
        <v>0</v>
      </c>
      <c r="O8190" s="866">
        <v>0</v>
      </c>
      <c r="P8190" s="865">
        <v>0</v>
      </c>
    </row>
    <row r="8191" spans="1:16" ht="33.75" x14ac:dyDescent="0.25">
      <c r="A8191" s="867" t="s">
        <v>7760</v>
      </c>
      <c r="B8191" s="867" t="s">
        <v>3626</v>
      </c>
      <c r="C8191" s="867" t="s">
        <v>3031</v>
      </c>
      <c r="D8191" s="868" t="s">
        <v>7776</v>
      </c>
      <c r="E8191" s="870">
        <v>4200</v>
      </c>
      <c r="F8191" s="869" t="s">
        <v>11465</v>
      </c>
      <c r="G8191" s="868" t="s">
        <v>11464</v>
      </c>
      <c r="H8191" s="867" t="s">
        <v>7756</v>
      </c>
      <c r="I8191" s="867" t="s">
        <v>2772</v>
      </c>
      <c r="J8191" s="867" t="s">
        <v>8142</v>
      </c>
      <c r="K8191" s="866">
        <v>4</v>
      </c>
      <c r="L8191" s="866">
        <v>12</v>
      </c>
      <c r="M8191" s="865">
        <v>53729.141658923581</v>
      </c>
      <c r="N8191" s="866">
        <v>2</v>
      </c>
      <c r="O8191" s="866">
        <v>6</v>
      </c>
      <c r="P8191" s="865">
        <v>26082.9</v>
      </c>
    </row>
    <row r="8192" spans="1:16" ht="33.75" x14ac:dyDescent="0.25">
      <c r="A8192" s="867" t="s">
        <v>7760</v>
      </c>
      <c r="B8192" s="867" t="s">
        <v>3626</v>
      </c>
      <c r="C8192" s="867" t="s">
        <v>3031</v>
      </c>
      <c r="D8192" s="868" t="s">
        <v>9177</v>
      </c>
      <c r="E8192" s="870">
        <v>2500</v>
      </c>
      <c r="F8192" s="869" t="s">
        <v>11463</v>
      </c>
      <c r="G8192" s="868" t="s">
        <v>11462</v>
      </c>
      <c r="H8192" s="867" t="s">
        <v>7756</v>
      </c>
      <c r="I8192" s="867" t="s">
        <v>3419</v>
      </c>
      <c r="J8192" s="867" t="s">
        <v>7900</v>
      </c>
      <c r="K8192" s="866">
        <v>5</v>
      </c>
      <c r="L8192" s="866">
        <v>12</v>
      </c>
      <c r="M8192" s="865">
        <v>31981.631939835464</v>
      </c>
      <c r="N8192" s="866">
        <v>2</v>
      </c>
      <c r="O8192" s="866">
        <v>6</v>
      </c>
      <c r="P8192" s="865">
        <v>15882.9</v>
      </c>
    </row>
    <row r="8193" spans="1:16" ht="33.75" x14ac:dyDescent="0.25">
      <c r="A8193" s="867" t="s">
        <v>7760</v>
      </c>
      <c r="B8193" s="867" t="s">
        <v>3626</v>
      </c>
      <c r="C8193" s="867" t="s">
        <v>3031</v>
      </c>
      <c r="D8193" s="868" t="s">
        <v>8458</v>
      </c>
      <c r="E8193" s="870">
        <v>3200</v>
      </c>
      <c r="F8193" s="869" t="s">
        <v>11461</v>
      </c>
      <c r="G8193" s="868" t="s">
        <v>11460</v>
      </c>
      <c r="H8193" s="867"/>
      <c r="I8193" s="867"/>
      <c r="J8193" s="867"/>
      <c r="K8193" s="866">
        <v>4</v>
      </c>
      <c r="L8193" s="866">
        <v>12</v>
      </c>
      <c r="M8193" s="865">
        <v>40936.488882989397</v>
      </c>
      <c r="N8193" s="866">
        <v>1</v>
      </c>
      <c r="O8193" s="866">
        <v>6</v>
      </c>
      <c r="P8193" s="865">
        <v>20082.900000000001</v>
      </c>
    </row>
    <row r="8194" spans="1:16" ht="33.75" x14ac:dyDescent="0.25">
      <c r="A8194" s="867" t="s">
        <v>7760</v>
      </c>
      <c r="B8194" s="867" t="s">
        <v>3626</v>
      </c>
      <c r="C8194" s="867" t="s">
        <v>3031</v>
      </c>
      <c r="D8194" s="868" t="s">
        <v>10436</v>
      </c>
      <c r="E8194" s="870">
        <v>1500</v>
      </c>
      <c r="F8194" s="869" t="s">
        <v>11459</v>
      </c>
      <c r="G8194" s="868" t="s">
        <v>11458</v>
      </c>
      <c r="H8194" s="867"/>
      <c r="I8194" s="867"/>
      <c r="J8194" s="867"/>
      <c r="K8194" s="866">
        <v>3</v>
      </c>
      <c r="L8194" s="866">
        <v>12</v>
      </c>
      <c r="M8194" s="865">
        <v>19188.979163901276</v>
      </c>
      <c r="N8194" s="866">
        <v>2</v>
      </c>
      <c r="O8194" s="866">
        <v>6</v>
      </c>
      <c r="P8194" s="865">
        <v>9882.9</v>
      </c>
    </row>
    <row r="8195" spans="1:16" ht="33.75" x14ac:dyDescent="0.25">
      <c r="A8195" s="867" t="s">
        <v>7760</v>
      </c>
      <c r="B8195" s="867" t="s">
        <v>3626</v>
      </c>
      <c r="C8195" s="867" t="s">
        <v>3031</v>
      </c>
      <c r="D8195" s="868" t="s">
        <v>10436</v>
      </c>
      <c r="E8195" s="870">
        <v>1500</v>
      </c>
      <c r="F8195" s="869" t="s">
        <v>11457</v>
      </c>
      <c r="G8195" s="868" t="s">
        <v>11456</v>
      </c>
      <c r="H8195" s="867" t="s">
        <v>7756</v>
      </c>
      <c r="I8195" s="867" t="s">
        <v>2756</v>
      </c>
      <c r="J8195" s="867" t="s">
        <v>7985</v>
      </c>
      <c r="K8195" s="866">
        <v>3</v>
      </c>
      <c r="L8195" s="866">
        <v>12</v>
      </c>
      <c r="M8195" s="865">
        <v>19188.979163901276</v>
      </c>
      <c r="N8195" s="866">
        <v>2</v>
      </c>
      <c r="O8195" s="866">
        <v>6</v>
      </c>
      <c r="P8195" s="865">
        <v>9882.9</v>
      </c>
    </row>
    <row r="8196" spans="1:16" ht="33.75" x14ac:dyDescent="0.25">
      <c r="A8196" s="867" t="s">
        <v>7760</v>
      </c>
      <c r="B8196" s="867" t="s">
        <v>3626</v>
      </c>
      <c r="C8196" s="867" t="s">
        <v>3031</v>
      </c>
      <c r="D8196" s="868" t="s">
        <v>11455</v>
      </c>
      <c r="E8196" s="870">
        <v>4200</v>
      </c>
      <c r="F8196" s="869" t="s">
        <v>11454</v>
      </c>
      <c r="G8196" s="868" t="s">
        <v>11453</v>
      </c>
      <c r="H8196" s="867"/>
      <c r="I8196" s="867"/>
      <c r="J8196" s="867"/>
      <c r="K8196" s="866">
        <v>4</v>
      </c>
      <c r="L8196" s="866">
        <v>12</v>
      </c>
      <c r="M8196" s="865">
        <v>53729.141658923581</v>
      </c>
      <c r="N8196" s="866">
        <v>2</v>
      </c>
      <c r="O8196" s="866">
        <v>6</v>
      </c>
      <c r="P8196" s="865">
        <v>26082.9</v>
      </c>
    </row>
    <row r="8197" spans="1:16" ht="33.75" x14ac:dyDescent="0.25">
      <c r="A8197" s="867" t="s">
        <v>7760</v>
      </c>
      <c r="B8197" s="867" t="s">
        <v>3626</v>
      </c>
      <c r="C8197" s="867" t="s">
        <v>3031</v>
      </c>
      <c r="D8197" s="868" t="s">
        <v>8013</v>
      </c>
      <c r="E8197" s="870">
        <v>4200</v>
      </c>
      <c r="F8197" s="869" t="s">
        <v>11452</v>
      </c>
      <c r="G8197" s="868" t="s">
        <v>11451</v>
      </c>
      <c r="H8197" s="867" t="s">
        <v>7756</v>
      </c>
      <c r="I8197" s="867" t="s">
        <v>2892</v>
      </c>
      <c r="J8197" s="867" t="s">
        <v>7780</v>
      </c>
      <c r="K8197" s="866">
        <v>5</v>
      </c>
      <c r="L8197" s="866">
        <v>12</v>
      </c>
      <c r="M8197" s="865">
        <v>53729.141658923581</v>
      </c>
      <c r="N8197" s="866">
        <v>2</v>
      </c>
      <c r="O8197" s="866">
        <v>6</v>
      </c>
      <c r="P8197" s="865">
        <v>26082.9</v>
      </c>
    </row>
    <row r="8198" spans="1:16" ht="33.75" x14ac:dyDescent="0.25">
      <c r="A8198" s="867" t="s">
        <v>7760</v>
      </c>
      <c r="B8198" s="867" t="s">
        <v>3626</v>
      </c>
      <c r="C8198" s="867" t="s">
        <v>3031</v>
      </c>
      <c r="D8198" s="868" t="s">
        <v>7854</v>
      </c>
      <c r="E8198" s="870">
        <v>4200</v>
      </c>
      <c r="F8198" s="869" t="s">
        <v>11450</v>
      </c>
      <c r="G8198" s="868" t="s">
        <v>11449</v>
      </c>
      <c r="H8198" s="867" t="s">
        <v>7756</v>
      </c>
      <c r="I8198" s="867" t="s">
        <v>2722</v>
      </c>
      <c r="J8198" s="867" t="s">
        <v>9138</v>
      </c>
      <c r="K8198" s="866">
        <v>3</v>
      </c>
      <c r="L8198" s="866">
        <v>6</v>
      </c>
      <c r="M8198" s="865">
        <v>26864.570829461791</v>
      </c>
      <c r="N8198" s="866">
        <v>2</v>
      </c>
      <c r="O8198" s="866">
        <v>6</v>
      </c>
      <c r="P8198" s="865">
        <v>26082.9</v>
      </c>
    </row>
    <row r="8199" spans="1:16" ht="33.75" x14ac:dyDescent="0.25">
      <c r="A8199" s="867" t="s">
        <v>7760</v>
      </c>
      <c r="B8199" s="867" t="s">
        <v>3626</v>
      </c>
      <c r="C8199" s="867" t="s">
        <v>3031</v>
      </c>
      <c r="D8199" s="868" t="s">
        <v>6690</v>
      </c>
      <c r="E8199" s="870">
        <v>8000</v>
      </c>
      <c r="F8199" s="869" t="s">
        <v>11448</v>
      </c>
      <c r="G8199" s="868" t="s">
        <v>11447</v>
      </c>
      <c r="H8199" s="867" t="s">
        <v>7756</v>
      </c>
      <c r="I8199" s="867" t="s">
        <v>5061</v>
      </c>
      <c r="J8199" s="867" t="s">
        <v>8199</v>
      </c>
      <c r="K8199" s="866">
        <v>3</v>
      </c>
      <c r="L8199" s="866">
        <v>12</v>
      </c>
      <c r="M8199" s="865">
        <v>102341.22220747349</v>
      </c>
      <c r="N8199" s="866">
        <v>2</v>
      </c>
      <c r="O8199" s="866">
        <v>6</v>
      </c>
      <c r="P8199" s="865">
        <v>48882.9</v>
      </c>
    </row>
    <row r="8200" spans="1:16" ht="33.75" x14ac:dyDescent="0.25">
      <c r="A8200" s="867" t="s">
        <v>7760</v>
      </c>
      <c r="B8200" s="867" t="s">
        <v>3626</v>
      </c>
      <c r="C8200" s="867" t="s">
        <v>3031</v>
      </c>
      <c r="D8200" s="868" t="s">
        <v>11446</v>
      </c>
      <c r="E8200" s="870">
        <v>11000</v>
      </c>
      <c r="F8200" s="869" t="s">
        <v>11445</v>
      </c>
      <c r="G8200" s="868" t="s">
        <v>11444</v>
      </c>
      <c r="H8200" s="867" t="s">
        <v>7817</v>
      </c>
      <c r="I8200" s="867" t="s">
        <v>7937</v>
      </c>
      <c r="J8200" s="867" t="s">
        <v>8036</v>
      </c>
      <c r="K8200" s="866">
        <v>5</v>
      </c>
      <c r="L8200" s="866">
        <v>12</v>
      </c>
      <c r="M8200" s="865">
        <v>115133.87498340767</v>
      </c>
      <c r="N8200" s="866">
        <v>1</v>
      </c>
      <c r="O8200" s="866">
        <v>6</v>
      </c>
      <c r="P8200" s="865">
        <v>66882.899999999994</v>
      </c>
    </row>
    <row r="8201" spans="1:16" ht="33.75" x14ac:dyDescent="0.25">
      <c r="A8201" s="867" t="s">
        <v>7760</v>
      </c>
      <c r="B8201" s="867" t="s">
        <v>3626</v>
      </c>
      <c r="C8201" s="867" t="s">
        <v>3031</v>
      </c>
      <c r="D8201" s="868" t="s">
        <v>8864</v>
      </c>
      <c r="E8201" s="870">
        <v>4200</v>
      </c>
      <c r="F8201" s="869" t="s">
        <v>11443</v>
      </c>
      <c r="G8201" s="868" t="s">
        <v>11442</v>
      </c>
      <c r="H8201" s="867" t="s">
        <v>7756</v>
      </c>
      <c r="I8201" s="867" t="s">
        <v>2703</v>
      </c>
      <c r="J8201" s="867" t="s">
        <v>7792</v>
      </c>
      <c r="K8201" s="866">
        <v>3</v>
      </c>
      <c r="L8201" s="866">
        <v>12</v>
      </c>
      <c r="M8201" s="865">
        <v>53729.141658923581</v>
      </c>
      <c r="N8201" s="866">
        <v>1</v>
      </c>
      <c r="O8201" s="866">
        <v>6</v>
      </c>
      <c r="P8201" s="865">
        <v>26082.9</v>
      </c>
    </row>
    <row r="8202" spans="1:16" ht="33.75" x14ac:dyDescent="0.25">
      <c r="A8202" s="867" t="s">
        <v>7760</v>
      </c>
      <c r="B8202" s="867" t="s">
        <v>3626</v>
      </c>
      <c r="C8202" s="867" t="s">
        <v>3031</v>
      </c>
      <c r="D8202" s="868" t="s">
        <v>11441</v>
      </c>
      <c r="E8202" s="870">
        <v>4200</v>
      </c>
      <c r="F8202" s="869" t="s">
        <v>11440</v>
      </c>
      <c r="G8202" s="868" t="s">
        <v>11439</v>
      </c>
      <c r="H8202" s="867" t="s">
        <v>2751</v>
      </c>
      <c r="I8202" s="867" t="s">
        <v>11429</v>
      </c>
      <c r="J8202" s="867" t="s">
        <v>8933</v>
      </c>
      <c r="K8202" s="866">
        <v>2</v>
      </c>
      <c r="L8202" s="866">
        <v>12</v>
      </c>
      <c r="M8202" s="865">
        <v>53729.141658923581</v>
      </c>
      <c r="N8202" s="866">
        <v>1</v>
      </c>
      <c r="O8202" s="866">
        <v>6</v>
      </c>
      <c r="P8202" s="865">
        <v>26082.9</v>
      </c>
    </row>
    <row r="8203" spans="1:16" ht="33.75" x14ac:dyDescent="0.25">
      <c r="A8203" s="867" t="s">
        <v>7760</v>
      </c>
      <c r="B8203" s="867" t="s">
        <v>3626</v>
      </c>
      <c r="C8203" s="867" t="s">
        <v>3031</v>
      </c>
      <c r="D8203" s="868" t="s">
        <v>11438</v>
      </c>
      <c r="E8203" s="870">
        <v>5500</v>
      </c>
      <c r="F8203" s="869" t="s">
        <v>11437</v>
      </c>
      <c r="G8203" s="868" t="s">
        <v>11436</v>
      </c>
      <c r="H8203" s="867" t="s">
        <v>7796</v>
      </c>
      <c r="I8203" s="867" t="s">
        <v>2725</v>
      </c>
      <c r="J8203" s="867" t="s">
        <v>7967</v>
      </c>
      <c r="K8203" s="866">
        <v>2</v>
      </c>
      <c r="L8203" s="866">
        <v>12</v>
      </c>
      <c r="M8203" s="865">
        <v>70359.590267638021</v>
      </c>
      <c r="N8203" s="866">
        <v>1</v>
      </c>
      <c r="O8203" s="866">
        <v>6</v>
      </c>
      <c r="P8203" s="865">
        <v>33882.9</v>
      </c>
    </row>
    <row r="8204" spans="1:16" ht="33.75" x14ac:dyDescent="0.25">
      <c r="A8204" s="867" t="s">
        <v>7760</v>
      </c>
      <c r="B8204" s="867" t="s">
        <v>3626</v>
      </c>
      <c r="C8204" s="867" t="s">
        <v>3031</v>
      </c>
      <c r="D8204" s="868" t="s">
        <v>11374</v>
      </c>
      <c r="E8204" s="870">
        <v>6000</v>
      </c>
      <c r="F8204" s="869" t="s">
        <v>11435</v>
      </c>
      <c r="G8204" s="868" t="s">
        <v>11434</v>
      </c>
      <c r="H8204" s="867" t="s">
        <v>7796</v>
      </c>
      <c r="I8204" s="867" t="s">
        <v>2685</v>
      </c>
      <c r="J8204" s="867" t="s">
        <v>8142</v>
      </c>
      <c r="K8204" s="866">
        <v>3</v>
      </c>
      <c r="L8204" s="866">
        <v>12</v>
      </c>
      <c r="M8204" s="865">
        <v>53729.141658923581</v>
      </c>
      <c r="N8204" s="866">
        <v>2</v>
      </c>
      <c r="O8204" s="866">
        <v>6</v>
      </c>
      <c r="P8204" s="865">
        <v>36882.9</v>
      </c>
    </row>
    <row r="8205" spans="1:16" ht="33.75" x14ac:dyDescent="0.25">
      <c r="A8205" s="867" t="s">
        <v>7760</v>
      </c>
      <c r="B8205" s="867" t="s">
        <v>3626</v>
      </c>
      <c r="C8205" s="867" t="s">
        <v>3031</v>
      </c>
      <c r="D8205" s="868" t="s">
        <v>8844</v>
      </c>
      <c r="E8205" s="870">
        <v>7500</v>
      </c>
      <c r="F8205" s="869" t="s">
        <v>11433</v>
      </c>
      <c r="G8205" s="868" t="s">
        <v>11432</v>
      </c>
      <c r="H8205" s="867" t="s">
        <v>7796</v>
      </c>
      <c r="I8205" s="867" t="s">
        <v>2725</v>
      </c>
      <c r="J8205" s="867" t="s">
        <v>7836</v>
      </c>
      <c r="K8205" s="866">
        <v>2</v>
      </c>
      <c r="L8205" s="866">
        <v>12</v>
      </c>
      <c r="M8205" s="865">
        <v>95944.89581950639</v>
      </c>
      <c r="N8205" s="866">
        <v>1</v>
      </c>
      <c r="O8205" s="866">
        <v>6</v>
      </c>
      <c r="P8205" s="865">
        <v>45882.9</v>
      </c>
    </row>
    <row r="8206" spans="1:16" ht="33.75" x14ac:dyDescent="0.25">
      <c r="A8206" s="867" t="s">
        <v>7760</v>
      </c>
      <c r="B8206" s="867" t="s">
        <v>3626</v>
      </c>
      <c r="C8206" s="867" t="s">
        <v>3031</v>
      </c>
      <c r="D8206" s="868" t="s">
        <v>11249</v>
      </c>
      <c r="E8206" s="870">
        <v>5000</v>
      </c>
      <c r="F8206" s="869" t="s">
        <v>11431</v>
      </c>
      <c r="G8206" s="868" t="s">
        <v>11430</v>
      </c>
      <c r="H8206" s="867" t="s">
        <v>2751</v>
      </c>
      <c r="I8206" s="867" t="s">
        <v>11429</v>
      </c>
      <c r="J8206" s="867" t="s">
        <v>11377</v>
      </c>
      <c r="K8206" s="866">
        <v>5</v>
      </c>
      <c r="L8206" s="866">
        <v>12</v>
      </c>
      <c r="M8206" s="865">
        <v>63963.263879670929</v>
      </c>
      <c r="N8206" s="866">
        <v>2</v>
      </c>
      <c r="O8206" s="866">
        <v>6</v>
      </c>
      <c r="P8206" s="865">
        <v>30882.9</v>
      </c>
    </row>
    <row r="8207" spans="1:16" ht="33.75" x14ac:dyDescent="0.25">
      <c r="A8207" s="867" t="s">
        <v>7760</v>
      </c>
      <c r="B8207" s="867" t="s">
        <v>3626</v>
      </c>
      <c r="C8207" s="867" t="s">
        <v>3031</v>
      </c>
      <c r="D8207" s="868" t="s">
        <v>11428</v>
      </c>
      <c r="E8207" s="870">
        <v>7500</v>
      </c>
      <c r="F8207" s="869" t="s">
        <v>11427</v>
      </c>
      <c r="G8207" s="868" t="s">
        <v>11426</v>
      </c>
      <c r="H8207" s="867" t="s">
        <v>7756</v>
      </c>
      <c r="I8207" s="867" t="s">
        <v>2703</v>
      </c>
      <c r="J8207" s="867" t="s">
        <v>7773</v>
      </c>
      <c r="K8207" s="866">
        <v>2</v>
      </c>
      <c r="L8207" s="866">
        <v>12</v>
      </c>
      <c r="M8207" s="865">
        <v>95944.89581950639</v>
      </c>
      <c r="N8207" s="866">
        <v>1</v>
      </c>
      <c r="O8207" s="866">
        <v>6</v>
      </c>
      <c r="P8207" s="865">
        <v>45882.9</v>
      </c>
    </row>
    <row r="8208" spans="1:16" ht="33.75" x14ac:dyDescent="0.25">
      <c r="A8208" s="867" t="s">
        <v>7760</v>
      </c>
      <c r="B8208" s="867" t="s">
        <v>3626</v>
      </c>
      <c r="C8208" s="867" t="s">
        <v>3031</v>
      </c>
      <c r="D8208" s="868" t="s">
        <v>11425</v>
      </c>
      <c r="E8208" s="870">
        <v>7500</v>
      </c>
      <c r="F8208" s="869" t="s">
        <v>11424</v>
      </c>
      <c r="G8208" s="868" t="s">
        <v>11423</v>
      </c>
      <c r="H8208" s="867" t="s">
        <v>7756</v>
      </c>
      <c r="I8208" s="867" t="s">
        <v>9168</v>
      </c>
      <c r="J8208" s="867" t="s">
        <v>8199</v>
      </c>
      <c r="K8208" s="866">
        <v>2</v>
      </c>
      <c r="L8208" s="866">
        <v>12</v>
      </c>
      <c r="M8208" s="865">
        <v>95944.89581950639</v>
      </c>
      <c r="N8208" s="866">
        <v>1</v>
      </c>
      <c r="O8208" s="866">
        <v>6</v>
      </c>
      <c r="P8208" s="865">
        <v>45882.9</v>
      </c>
    </row>
    <row r="8209" spans="1:16" ht="33.75" x14ac:dyDescent="0.25">
      <c r="A8209" s="867" t="s">
        <v>7760</v>
      </c>
      <c r="B8209" s="867" t="s">
        <v>3626</v>
      </c>
      <c r="C8209" s="867" t="s">
        <v>3031</v>
      </c>
      <c r="D8209" s="868" t="s">
        <v>7812</v>
      </c>
      <c r="E8209" s="870">
        <v>9000</v>
      </c>
      <c r="F8209" s="869" t="s">
        <v>11422</v>
      </c>
      <c r="G8209" s="868" t="s">
        <v>11421</v>
      </c>
      <c r="H8209" s="867" t="s">
        <v>7756</v>
      </c>
      <c r="I8209" s="867" t="s">
        <v>2772</v>
      </c>
      <c r="J8209" s="867" t="s">
        <v>7773</v>
      </c>
      <c r="K8209" s="866">
        <v>2</v>
      </c>
      <c r="L8209" s="866">
        <v>12</v>
      </c>
      <c r="M8209" s="865">
        <v>115133.87498340767</v>
      </c>
      <c r="N8209" s="866">
        <v>1</v>
      </c>
      <c r="O8209" s="866">
        <v>6</v>
      </c>
      <c r="P8209" s="865">
        <v>54882.9</v>
      </c>
    </row>
    <row r="8210" spans="1:16" ht="33.75" x14ac:dyDescent="0.25">
      <c r="A8210" s="867" t="s">
        <v>7760</v>
      </c>
      <c r="B8210" s="867" t="s">
        <v>3626</v>
      </c>
      <c r="C8210" s="867" t="s">
        <v>3031</v>
      </c>
      <c r="D8210" s="868" t="s">
        <v>11366</v>
      </c>
      <c r="E8210" s="870">
        <v>3500</v>
      </c>
      <c r="F8210" s="869" t="s">
        <v>11420</v>
      </c>
      <c r="G8210" s="868" t="s">
        <v>11419</v>
      </c>
      <c r="H8210" s="867" t="s">
        <v>2751</v>
      </c>
      <c r="I8210" s="867" t="s">
        <v>11418</v>
      </c>
      <c r="J8210" s="867" t="s">
        <v>8041</v>
      </c>
      <c r="K8210" s="866">
        <v>2</v>
      </c>
      <c r="L8210" s="866">
        <v>12</v>
      </c>
      <c r="M8210" s="865">
        <v>44774.284715769652</v>
      </c>
      <c r="N8210" s="866">
        <v>1</v>
      </c>
      <c r="O8210" s="866">
        <v>6</v>
      </c>
      <c r="P8210" s="865">
        <v>21882.9</v>
      </c>
    </row>
    <row r="8211" spans="1:16" x14ac:dyDescent="0.25">
      <c r="A8211" s="1772" t="s">
        <v>2848</v>
      </c>
      <c r="B8211" s="1772"/>
      <c r="C8211" s="1772"/>
      <c r="D8211" s="1772"/>
      <c r="E8211" s="1772"/>
      <c r="F8211" s="1772" t="s">
        <v>378</v>
      </c>
      <c r="G8211" s="1772"/>
      <c r="H8211" s="1772"/>
      <c r="I8211" s="1772"/>
      <c r="J8211" s="1772"/>
      <c r="K8211" s="1771" t="s">
        <v>2847</v>
      </c>
      <c r="L8211" s="1771"/>
      <c r="M8211" s="1771"/>
      <c r="N8211" s="1771" t="s">
        <v>2846</v>
      </c>
      <c r="O8211" s="1771"/>
      <c r="P8211" s="1771"/>
    </row>
    <row r="8212" spans="1:16" ht="70.5" customHeight="1" x14ac:dyDescent="0.25">
      <c r="A8212" s="1535" t="s">
        <v>2845</v>
      </c>
      <c r="B8212" s="1535" t="s">
        <v>5</v>
      </c>
      <c r="C8212" s="1535" t="s">
        <v>2844</v>
      </c>
      <c r="D8212" s="1535" t="s">
        <v>2843</v>
      </c>
      <c r="E8212" s="1536" t="s">
        <v>2842</v>
      </c>
      <c r="F8212" s="1537" t="s">
        <v>2841</v>
      </c>
      <c r="G8212" s="1540" t="s">
        <v>2840</v>
      </c>
      <c r="H8212" s="1535" t="s">
        <v>2839</v>
      </c>
      <c r="I8212" s="1535" t="s">
        <v>2838</v>
      </c>
      <c r="J8212" s="1535" t="s">
        <v>2837</v>
      </c>
      <c r="K8212" s="1538" t="s">
        <v>2836</v>
      </c>
      <c r="L8212" s="1538" t="s">
        <v>2835</v>
      </c>
      <c r="M8212" s="1539" t="s">
        <v>2834</v>
      </c>
      <c r="N8212" s="1538" t="s">
        <v>2836</v>
      </c>
      <c r="O8212" s="1538" t="s">
        <v>2835</v>
      </c>
      <c r="P8212" s="1539" t="s">
        <v>2834</v>
      </c>
    </row>
    <row r="8213" spans="1:16" ht="33.75" x14ac:dyDescent="0.25">
      <c r="A8213" s="867" t="s">
        <v>7760</v>
      </c>
      <c r="B8213" s="867" t="s">
        <v>3626</v>
      </c>
      <c r="C8213" s="867" t="s">
        <v>3031</v>
      </c>
      <c r="D8213" s="868" t="s">
        <v>11366</v>
      </c>
      <c r="E8213" s="870">
        <v>3500</v>
      </c>
      <c r="F8213" s="869" t="s">
        <v>11417</v>
      </c>
      <c r="G8213" s="868" t="s">
        <v>11416</v>
      </c>
      <c r="H8213" s="867" t="s">
        <v>7756</v>
      </c>
      <c r="I8213" s="867" t="s">
        <v>2733</v>
      </c>
      <c r="J8213" s="867" t="s">
        <v>8142</v>
      </c>
      <c r="K8213" s="866">
        <v>2</v>
      </c>
      <c r="L8213" s="866">
        <v>12</v>
      </c>
      <c r="M8213" s="865">
        <v>44774.284715769652</v>
      </c>
      <c r="N8213" s="866">
        <v>1</v>
      </c>
      <c r="O8213" s="866">
        <v>6</v>
      </c>
      <c r="P8213" s="865">
        <v>21882.9</v>
      </c>
    </row>
    <row r="8214" spans="1:16" ht="33.75" x14ac:dyDescent="0.25">
      <c r="A8214" s="867" t="s">
        <v>7760</v>
      </c>
      <c r="B8214" s="867" t="s">
        <v>3626</v>
      </c>
      <c r="C8214" s="867" t="s">
        <v>3031</v>
      </c>
      <c r="D8214" s="868" t="s">
        <v>11415</v>
      </c>
      <c r="E8214" s="870">
        <v>7500</v>
      </c>
      <c r="F8214" s="869" t="s">
        <v>11414</v>
      </c>
      <c r="G8214" s="868" t="s">
        <v>11413</v>
      </c>
      <c r="H8214" s="867" t="s">
        <v>7756</v>
      </c>
      <c r="I8214" s="867" t="s">
        <v>2772</v>
      </c>
      <c r="J8214" s="867" t="s">
        <v>7971</v>
      </c>
      <c r="K8214" s="866">
        <v>2</v>
      </c>
      <c r="L8214" s="866">
        <v>12</v>
      </c>
      <c r="M8214" s="865">
        <v>95944.89581950639</v>
      </c>
      <c r="N8214" s="866">
        <v>1</v>
      </c>
      <c r="O8214" s="866">
        <v>6</v>
      </c>
      <c r="P8214" s="865">
        <v>45882.9</v>
      </c>
    </row>
    <row r="8215" spans="1:16" ht="33.75" x14ac:dyDescent="0.25">
      <c r="A8215" s="867" t="s">
        <v>7760</v>
      </c>
      <c r="B8215" s="867" t="s">
        <v>3626</v>
      </c>
      <c r="C8215" s="867" t="s">
        <v>3031</v>
      </c>
      <c r="D8215" s="868" t="s">
        <v>11412</v>
      </c>
      <c r="E8215" s="870">
        <v>8000</v>
      </c>
      <c r="F8215" s="869" t="s">
        <v>11411</v>
      </c>
      <c r="G8215" s="868" t="s">
        <v>11410</v>
      </c>
      <c r="H8215" s="867" t="s">
        <v>7817</v>
      </c>
      <c r="I8215" s="867" t="s">
        <v>11409</v>
      </c>
      <c r="J8215" s="867" t="s">
        <v>7805</v>
      </c>
      <c r="K8215" s="866">
        <v>2</v>
      </c>
      <c r="L8215" s="866">
        <v>12</v>
      </c>
      <c r="M8215" s="865">
        <v>102341.22220747349</v>
      </c>
      <c r="N8215" s="866">
        <v>1</v>
      </c>
      <c r="O8215" s="866">
        <v>6</v>
      </c>
      <c r="P8215" s="865">
        <v>48882.9</v>
      </c>
    </row>
    <row r="8216" spans="1:16" ht="33.75" x14ac:dyDescent="0.25">
      <c r="A8216" s="867" t="s">
        <v>7760</v>
      </c>
      <c r="B8216" s="867" t="s">
        <v>3626</v>
      </c>
      <c r="C8216" s="867" t="s">
        <v>3031</v>
      </c>
      <c r="D8216" s="868" t="s">
        <v>10896</v>
      </c>
      <c r="E8216" s="870">
        <v>4000</v>
      </c>
      <c r="F8216" s="869" t="s">
        <v>11408</v>
      </c>
      <c r="G8216" s="868" t="s">
        <v>11407</v>
      </c>
      <c r="H8216" s="867"/>
      <c r="I8216" s="867"/>
      <c r="J8216" s="867"/>
      <c r="K8216" s="866">
        <v>2</v>
      </c>
      <c r="L8216" s="866">
        <v>12</v>
      </c>
      <c r="M8216" s="865">
        <v>51170.611103736745</v>
      </c>
      <c r="N8216" s="866">
        <v>2</v>
      </c>
      <c r="O8216" s="866">
        <v>6</v>
      </c>
      <c r="P8216" s="865">
        <v>24882.9</v>
      </c>
    </row>
    <row r="8217" spans="1:16" ht="33.75" x14ac:dyDescent="0.25">
      <c r="A8217" s="867" t="s">
        <v>7760</v>
      </c>
      <c r="B8217" s="867" t="s">
        <v>3626</v>
      </c>
      <c r="C8217" s="867" t="s">
        <v>3031</v>
      </c>
      <c r="D8217" s="868" t="s">
        <v>8702</v>
      </c>
      <c r="E8217" s="870">
        <v>4200</v>
      </c>
      <c r="F8217" s="869" t="s">
        <v>11406</v>
      </c>
      <c r="G8217" s="868" t="s">
        <v>11405</v>
      </c>
      <c r="H8217" s="867" t="s">
        <v>7756</v>
      </c>
      <c r="I8217" s="867" t="s">
        <v>2772</v>
      </c>
      <c r="J8217" s="867" t="s">
        <v>9178</v>
      </c>
      <c r="K8217" s="866">
        <v>4</v>
      </c>
      <c r="L8217" s="866">
        <v>12</v>
      </c>
      <c r="M8217" s="865">
        <v>53729.141658923581</v>
      </c>
      <c r="N8217" s="866">
        <v>0</v>
      </c>
      <c r="O8217" s="866">
        <v>0</v>
      </c>
      <c r="P8217" s="865">
        <v>0</v>
      </c>
    </row>
    <row r="8218" spans="1:16" ht="33.75" x14ac:dyDescent="0.25">
      <c r="A8218" s="867" t="s">
        <v>7760</v>
      </c>
      <c r="B8218" s="867" t="s">
        <v>3626</v>
      </c>
      <c r="C8218" s="867" t="s">
        <v>3031</v>
      </c>
      <c r="D8218" s="868" t="s">
        <v>8402</v>
      </c>
      <c r="E8218" s="870">
        <v>4200</v>
      </c>
      <c r="F8218" s="869" t="s">
        <v>11404</v>
      </c>
      <c r="G8218" s="868" t="s">
        <v>11403</v>
      </c>
      <c r="H8218" s="867" t="s">
        <v>7756</v>
      </c>
      <c r="I8218" s="867" t="s">
        <v>2745</v>
      </c>
      <c r="J8218" s="867" t="s">
        <v>7773</v>
      </c>
      <c r="K8218" s="866">
        <v>2</v>
      </c>
      <c r="L8218" s="866">
        <v>7</v>
      </c>
      <c r="M8218" s="865">
        <v>31341.999301038755</v>
      </c>
      <c r="N8218" s="866">
        <v>0</v>
      </c>
      <c r="O8218" s="866">
        <v>0</v>
      </c>
      <c r="P8218" s="865">
        <v>0</v>
      </c>
    </row>
    <row r="8219" spans="1:16" ht="33.75" x14ac:dyDescent="0.25">
      <c r="A8219" s="867" t="s">
        <v>7760</v>
      </c>
      <c r="B8219" s="867" t="s">
        <v>3626</v>
      </c>
      <c r="C8219" s="867" t="s">
        <v>3031</v>
      </c>
      <c r="D8219" s="868" t="s">
        <v>7772</v>
      </c>
      <c r="E8219" s="870">
        <v>4200</v>
      </c>
      <c r="F8219" s="869" t="s">
        <v>11402</v>
      </c>
      <c r="G8219" s="868" t="s">
        <v>11401</v>
      </c>
      <c r="H8219" s="867" t="s">
        <v>7756</v>
      </c>
      <c r="I8219" s="867" t="s">
        <v>2745</v>
      </c>
      <c r="J8219" s="867" t="s">
        <v>8297</v>
      </c>
      <c r="K8219" s="866">
        <v>3</v>
      </c>
      <c r="L8219" s="866">
        <v>7</v>
      </c>
      <c r="M8219" s="865">
        <v>31341.999301038755</v>
      </c>
      <c r="N8219" s="866">
        <v>1</v>
      </c>
      <c r="O8219" s="866">
        <v>6</v>
      </c>
      <c r="P8219" s="865">
        <v>26082.9</v>
      </c>
    </row>
    <row r="8220" spans="1:16" ht="33.75" x14ac:dyDescent="0.25">
      <c r="A8220" s="867" t="s">
        <v>7760</v>
      </c>
      <c r="B8220" s="867" t="s">
        <v>3626</v>
      </c>
      <c r="C8220" s="867" t="s">
        <v>3031</v>
      </c>
      <c r="D8220" s="868" t="s">
        <v>7776</v>
      </c>
      <c r="E8220" s="870">
        <v>4200</v>
      </c>
      <c r="F8220" s="869" t="s">
        <v>11400</v>
      </c>
      <c r="G8220" s="868" t="s">
        <v>11399</v>
      </c>
      <c r="H8220" s="867" t="s">
        <v>7756</v>
      </c>
      <c r="I8220" s="867" t="s">
        <v>2772</v>
      </c>
      <c r="J8220" s="867" t="s">
        <v>7788</v>
      </c>
      <c r="K8220" s="866">
        <v>5</v>
      </c>
      <c r="L8220" s="866">
        <v>12</v>
      </c>
      <c r="M8220" s="865">
        <v>53729.141658923581</v>
      </c>
      <c r="N8220" s="866">
        <v>1</v>
      </c>
      <c r="O8220" s="866">
        <v>6</v>
      </c>
      <c r="P8220" s="865">
        <v>26082.9</v>
      </c>
    </row>
    <row r="8221" spans="1:16" ht="33.75" x14ac:dyDescent="0.25">
      <c r="A8221" s="867" t="s">
        <v>7760</v>
      </c>
      <c r="B8221" s="867" t="s">
        <v>3626</v>
      </c>
      <c r="C8221" s="867" t="s">
        <v>3031</v>
      </c>
      <c r="D8221" s="868" t="s">
        <v>7791</v>
      </c>
      <c r="E8221" s="870">
        <v>4200</v>
      </c>
      <c r="F8221" s="869" t="s">
        <v>11398</v>
      </c>
      <c r="G8221" s="868" t="s">
        <v>11397</v>
      </c>
      <c r="H8221" s="867" t="s">
        <v>7756</v>
      </c>
      <c r="I8221" s="867" t="s">
        <v>5168</v>
      </c>
      <c r="J8221" s="867" t="s">
        <v>7800</v>
      </c>
      <c r="K8221" s="866">
        <v>4</v>
      </c>
      <c r="L8221" s="866">
        <v>12</v>
      </c>
      <c r="M8221" s="865">
        <v>53729.141658923581</v>
      </c>
      <c r="N8221" s="866">
        <v>2</v>
      </c>
      <c r="O8221" s="866">
        <v>4</v>
      </c>
      <c r="P8221" s="865">
        <v>17388.599999999999</v>
      </c>
    </row>
    <row r="8222" spans="1:16" ht="33.75" x14ac:dyDescent="0.25">
      <c r="A8222" s="867" t="s">
        <v>7760</v>
      </c>
      <c r="B8222" s="867" t="s">
        <v>3626</v>
      </c>
      <c r="C8222" s="867" t="s">
        <v>3031</v>
      </c>
      <c r="D8222" s="868" t="s">
        <v>7776</v>
      </c>
      <c r="E8222" s="870">
        <v>4200</v>
      </c>
      <c r="F8222" s="869" t="s">
        <v>11396</v>
      </c>
      <c r="G8222" s="868" t="s">
        <v>11395</v>
      </c>
      <c r="H8222" s="867" t="s">
        <v>7796</v>
      </c>
      <c r="I8222" s="867" t="s">
        <v>2722</v>
      </c>
      <c r="J8222" s="867" t="s">
        <v>7773</v>
      </c>
      <c r="K8222" s="866">
        <v>3</v>
      </c>
      <c r="L8222" s="866">
        <v>12</v>
      </c>
      <c r="M8222" s="865">
        <v>53729.141658923581</v>
      </c>
      <c r="N8222" s="866">
        <v>1</v>
      </c>
      <c r="O8222" s="866">
        <v>6</v>
      </c>
      <c r="P8222" s="865">
        <v>26082.9</v>
      </c>
    </row>
    <row r="8223" spans="1:16" ht="33.75" x14ac:dyDescent="0.25">
      <c r="A8223" s="867" t="s">
        <v>7760</v>
      </c>
      <c r="B8223" s="867" t="s">
        <v>3626</v>
      </c>
      <c r="C8223" s="867" t="s">
        <v>3031</v>
      </c>
      <c r="D8223" s="868" t="s">
        <v>7772</v>
      </c>
      <c r="E8223" s="870">
        <v>4200</v>
      </c>
      <c r="F8223" s="869" t="s">
        <v>11394</v>
      </c>
      <c r="G8223" s="868" t="s">
        <v>11393</v>
      </c>
      <c r="H8223" s="867" t="s">
        <v>7756</v>
      </c>
      <c r="I8223" s="867" t="s">
        <v>2892</v>
      </c>
      <c r="J8223" s="867" t="s">
        <v>7836</v>
      </c>
      <c r="K8223" s="866">
        <v>5</v>
      </c>
      <c r="L8223" s="866">
        <v>12</v>
      </c>
      <c r="M8223" s="865">
        <v>53729.141658923581</v>
      </c>
      <c r="N8223" s="866">
        <v>1</v>
      </c>
      <c r="O8223" s="866">
        <v>6</v>
      </c>
      <c r="P8223" s="865">
        <v>26082.9</v>
      </c>
    </row>
    <row r="8224" spans="1:16" ht="33.75" x14ac:dyDescent="0.25">
      <c r="A8224" s="867" t="s">
        <v>7760</v>
      </c>
      <c r="B8224" s="867" t="s">
        <v>3626</v>
      </c>
      <c r="C8224" s="867" t="s">
        <v>3031</v>
      </c>
      <c r="D8224" s="868" t="s">
        <v>10907</v>
      </c>
      <c r="E8224" s="870">
        <v>7500</v>
      </c>
      <c r="F8224" s="869" t="s">
        <v>11392</v>
      </c>
      <c r="G8224" s="868" t="s">
        <v>11391</v>
      </c>
      <c r="H8224" s="867" t="s">
        <v>7796</v>
      </c>
      <c r="I8224" s="867" t="s">
        <v>2722</v>
      </c>
      <c r="J8224" s="867" t="s">
        <v>8392</v>
      </c>
      <c r="K8224" s="866">
        <v>2</v>
      </c>
      <c r="L8224" s="866">
        <v>12</v>
      </c>
      <c r="M8224" s="865">
        <v>95944.89581950639</v>
      </c>
      <c r="N8224" s="866">
        <v>1</v>
      </c>
      <c r="O8224" s="866">
        <v>6</v>
      </c>
      <c r="P8224" s="865">
        <v>45882.9</v>
      </c>
    </row>
    <row r="8225" spans="1:16" ht="33.75" x14ac:dyDescent="0.25">
      <c r="A8225" s="867" t="s">
        <v>7760</v>
      </c>
      <c r="B8225" s="867" t="s">
        <v>3626</v>
      </c>
      <c r="C8225" s="867" t="s">
        <v>3031</v>
      </c>
      <c r="D8225" s="868" t="s">
        <v>11390</v>
      </c>
      <c r="E8225" s="870">
        <v>6500</v>
      </c>
      <c r="F8225" s="869" t="s">
        <v>11389</v>
      </c>
      <c r="G8225" s="868" t="s">
        <v>11388</v>
      </c>
      <c r="H8225" s="867" t="s">
        <v>7756</v>
      </c>
      <c r="I8225" s="867" t="s">
        <v>2722</v>
      </c>
      <c r="J8225" s="867" t="s">
        <v>7792</v>
      </c>
      <c r="K8225" s="866">
        <v>3</v>
      </c>
      <c r="L8225" s="866">
        <v>12</v>
      </c>
      <c r="M8225" s="865">
        <v>53729.141658923581</v>
      </c>
      <c r="N8225" s="866">
        <v>4</v>
      </c>
      <c r="O8225" s="866">
        <v>6</v>
      </c>
      <c r="P8225" s="865">
        <v>39882.9</v>
      </c>
    </row>
    <row r="8226" spans="1:16" ht="33.75" x14ac:dyDescent="0.25">
      <c r="A8226" s="867" t="s">
        <v>7760</v>
      </c>
      <c r="B8226" s="867" t="s">
        <v>3626</v>
      </c>
      <c r="C8226" s="867" t="s">
        <v>3031</v>
      </c>
      <c r="D8226" s="868" t="s">
        <v>7776</v>
      </c>
      <c r="E8226" s="870">
        <v>4200</v>
      </c>
      <c r="F8226" s="869" t="s">
        <v>11387</v>
      </c>
      <c r="G8226" s="868" t="s">
        <v>11386</v>
      </c>
      <c r="H8226" s="867" t="s">
        <v>7796</v>
      </c>
      <c r="I8226" s="867" t="s">
        <v>3285</v>
      </c>
      <c r="J8226" s="867" t="s">
        <v>7792</v>
      </c>
      <c r="K8226" s="866">
        <v>3</v>
      </c>
      <c r="L8226" s="866">
        <v>12</v>
      </c>
      <c r="M8226" s="865">
        <v>53729.141658923581</v>
      </c>
      <c r="N8226" s="866">
        <v>2</v>
      </c>
      <c r="O8226" s="866">
        <v>6</v>
      </c>
      <c r="P8226" s="865">
        <v>26082.9</v>
      </c>
    </row>
    <row r="8227" spans="1:16" ht="33.75" x14ac:dyDescent="0.25">
      <c r="A8227" s="867" t="s">
        <v>7760</v>
      </c>
      <c r="B8227" s="867" t="s">
        <v>3626</v>
      </c>
      <c r="C8227" s="867" t="s">
        <v>3031</v>
      </c>
      <c r="D8227" s="868" t="s">
        <v>7776</v>
      </c>
      <c r="E8227" s="870">
        <v>4200</v>
      </c>
      <c r="F8227" s="869" t="s">
        <v>11385</v>
      </c>
      <c r="G8227" s="868" t="s">
        <v>11384</v>
      </c>
      <c r="H8227" s="867" t="s">
        <v>7756</v>
      </c>
      <c r="I8227" s="867" t="s">
        <v>2892</v>
      </c>
      <c r="J8227" s="867" t="s">
        <v>8142</v>
      </c>
      <c r="K8227" s="866">
        <v>3</v>
      </c>
      <c r="L8227" s="866">
        <v>12</v>
      </c>
      <c r="M8227" s="865">
        <v>53729.141658923581</v>
      </c>
      <c r="N8227" s="866">
        <v>3</v>
      </c>
      <c r="O8227" s="866">
        <v>6</v>
      </c>
      <c r="P8227" s="865">
        <v>26082.9</v>
      </c>
    </row>
    <row r="8228" spans="1:16" ht="33.75" x14ac:dyDescent="0.25">
      <c r="A8228" s="867" t="s">
        <v>7760</v>
      </c>
      <c r="B8228" s="867" t="s">
        <v>3626</v>
      </c>
      <c r="C8228" s="867" t="s">
        <v>3031</v>
      </c>
      <c r="D8228" s="868" t="s">
        <v>7776</v>
      </c>
      <c r="E8228" s="870">
        <v>4200</v>
      </c>
      <c r="F8228" s="869" t="s">
        <v>11383</v>
      </c>
      <c r="G8228" s="868" t="s">
        <v>11382</v>
      </c>
      <c r="H8228" s="867" t="s">
        <v>7756</v>
      </c>
      <c r="I8228" s="867" t="s">
        <v>7689</v>
      </c>
      <c r="J8228" s="867" t="s">
        <v>7884</v>
      </c>
      <c r="K8228" s="866">
        <v>3</v>
      </c>
      <c r="L8228" s="866">
        <v>12</v>
      </c>
      <c r="M8228" s="865">
        <v>53729.141658923581</v>
      </c>
      <c r="N8228" s="866">
        <v>1</v>
      </c>
      <c r="O8228" s="866">
        <v>6</v>
      </c>
      <c r="P8228" s="865">
        <v>26082.9</v>
      </c>
    </row>
    <row r="8229" spans="1:16" ht="33.75" x14ac:dyDescent="0.25">
      <c r="A8229" s="867" t="s">
        <v>7760</v>
      </c>
      <c r="B8229" s="867" t="s">
        <v>3626</v>
      </c>
      <c r="C8229" s="867" t="s">
        <v>3031</v>
      </c>
      <c r="D8229" s="868" t="s">
        <v>7863</v>
      </c>
      <c r="E8229" s="870">
        <v>2500</v>
      </c>
      <c r="F8229" s="869" t="s">
        <v>11381</v>
      </c>
      <c r="G8229" s="868" t="s">
        <v>11380</v>
      </c>
      <c r="H8229" s="867"/>
      <c r="I8229" s="867"/>
      <c r="J8229" s="867"/>
      <c r="K8229" s="866">
        <v>3</v>
      </c>
      <c r="L8229" s="866">
        <v>12</v>
      </c>
      <c r="M8229" s="865">
        <v>31981.631939835464</v>
      </c>
      <c r="N8229" s="866">
        <v>1</v>
      </c>
      <c r="O8229" s="866">
        <v>6</v>
      </c>
      <c r="P8229" s="865">
        <v>15882.9</v>
      </c>
    </row>
    <row r="8230" spans="1:16" ht="33.75" x14ac:dyDescent="0.25">
      <c r="A8230" s="867" t="s">
        <v>7760</v>
      </c>
      <c r="B8230" s="867" t="s">
        <v>3626</v>
      </c>
      <c r="C8230" s="867" t="s">
        <v>3031</v>
      </c>
      <c r="D8230" s="868" t="s">
        <v>7863</v>
      </c>
      <c r="E8230" s="870">
        <v>2500</v>
      </c>
      <c r="F8230" s="869" t="s">
        <v>11379</v>
      </c>
      <c r="G8230" s="868" t="s">
        <v>11378</v>
      </c>
      <c r="H8230" s="867" t="s">
        <v>2751</v>
      </c>
      <c r="I8230" s="867" t="s">
        <v>2676</v>
      </c>
      <c r="J8230" s="867" t="s">
        <v>11377</v>
      </c>
      <c r="K8230" s="866">
        <v>3</v>
      </c>
      <c r="L8230" s="866">
        <v>12</v>
      </c>
      <c r="M8230" s="865">
        <v>31981.631939835464</v>
      </c>
      <c r="N8230" s="866">
        <v>1</v>
      </c>
      <c r="O8230" s="866">
        <v>6</v>
      </c>
      <c r="P8230" s="865">
        <v>15882.9</v>
      </c>
    </row>
    <row r="8231" spans="1:16" ht="33.75" x14ac:dyDescent="0.25">
      <c r="A8231" s="867" t="s">
        <v>7760</v>
      </c>
      <c r="B8231" s="867" t="s">
        <v>3626</v>
      </c>
      <c r="C8231" s="867" t="s">
        <v>3031</v>
      </c>
      <c r="D8231" s="868" t="s">
        <v>10362</v>
      </c>
      <c r="E8231" s="870">
        <v>4200</v>
      </c>
      <c r="F8231" s="869" t="s">
        <v>11376</v>
      </c>
      <c r="G8231" s="868" t="s">
        <v>11375</v>
      </c>
      <c r="H8231" s="867" t="s">
        <v>7796</v>
      </c>
      <c r="I8231" s="867" t="s">
        <v>2725</v>
      </c>
      <c r="J8231" s="867" t="s">
        <v>7967</v>
      </c>
      <c r="K8231" s="866">
        <v>2</v>
      </c>
      <c r="L8231" s="866">
        <v>12</v>
      </c>
      <c r="M8231" s="865">
        <v>53729.141658923581</v>
      </c>
      <c r="N8231" s="866">
        <v>1</v>
      </c>
      <c r="O8231" s="866">
        <v>6</v>
      </c>
      <c r="P8231" s="865">
        <v>26082.9</v>
      </c>
    </row>
    <row r="8232" spans="1:16" ht="33.75" x14ac:dyDescent="0.25">
      <c r="A8232" s="867" t="s">
        <v>7760</v>
      </c>
      <c r="B8232" s="867" t="s">
        <v>3626</v>
      </c>
      <c r="C8232" s="867" t="s">
        <v>3031</v>
      </c>
      <c r="D8232" s="868" t="s">
        <v>11374</v>
      </c>
      <c r="E8232" s="870">
        <v>6000</v>
      </c>
      <c r="F8232" s="869" t="s">
        <v>11373</v>
      </c>
      <c r="G8232" s="868" t="s">
        <v>11372</v>
      </c>
      <c r="H8232" s="867" t="s">
        <v>7756</v>
      </c>
      <c r="I8232" s="867" t="s">
        <v>11371</v>
      </c>
      <c r="J8232" s="867" t="s">
        <v>7881</v>
      </c>
      <c r="K8232" s="866">
        <v>4</v>
      </c>
      <c r="L8232" s="866">
        <v>12</v>
      </c>
      <c r="M8232" s="865">
        <v>53729.141658923581</v>
      </c>
      <c r="N8232" s="866">
        <v>2</v>
      </c>
      <c r="O8232" s="866">
        <v>6</v>
      </c>
      <c r="P8232" s="865">
        <v>36882.9</v>
      </c>
    </row>
    <row r="8233" spans="1:16" ht="33.75" x14ac:dyDescent="0.25">
      <c r="A8233" s="867" t="s">
        <v>7760</v>
      </c>
      <c r="B8233" s="867" t="s">
        <v>3626</v>
      </c>
      <c r="C8233" s="867" t="s">
        <v>3031</v>
      </c>
      <c r="D8233" s="868" t="s">
        <v>7878</v>
      </c>
      <c r="E8233" s="870">
        <v>4200</v>
      </c>
      <c r="F8233" s="869" t="s">
        <v>11370</v>
      </c>
      <c r="G8233" s="868" t="s">
        <v>11369</v>
      </c>
      <c r="H8233" s="867" t="s">
        <v>7796</v>
      </c>
      <c r="I8233" s="867" t="s">
        <v>8393</v>
      </c>
      <c r="J8233" s="867" t="s">
        <v>7805</v>
      </c>
      <c r="K8233" s="866">
        <v>3</v>
      </c>
      <c r="L8233" s="866">
        <v>12</v>
      </c>
      <c r="M8233" s="865">
        <v>53729.141658923581</v>
      </c>
      <c r="N8233" s="866">
        <v>1</v>
      </c>
      <c r="O8233" s="866">
        <v>6</v>
      </c>
      <c r="P8233" s="865">
        <v>26082.9</v>
      </c>
    </row>
    <row r="8234" spans="1:16" ht="33.75" x14ac:dyDescent="0.25">
      <c r="A8234" s="867" t="s">
        <v>7760</v>
      </c>
      <c r="B8234" s="867" t="s">
        <v>3626</v>
      </c>
      <c r="C8234" s="867" t="s">
        <v>3031</v>
      </c>
      <c r="D8234" s="868" t="s">
        <v>11232</v>
      </c>
      <c r="E8234" s="870">
        <v>5500</v>
      </c>
      <c r="F8234" s="869" t="s">
        <v>11368</v>
      </c>
      <c r="G8234" s="868" t="s">
        <v>11367</v>
      </c>
      <c r="H8234" s="867" t="s">
        <v>7796</v>
      </c>
      <c r="I8234" s="867" t="s">
        <v>2685</v>
      </c>
      <c r="J8234" s="867" t="s">
        <v>8010</v>
      </c>
      <c r="K8234" s="866">
        <v>7</v>
      </c>
      <c r="L8234" s="866">
        <v>12</v>
      </c>
      <c r="M8234" s="865">
        <v>53729.141658923581</v>
      </c>
      <c r="N8234" s="866">
        <v>2</v>
      </c>
      <c r="O8234" s="866">
        <v>6</v>
      </c>
      <c r="P8234" s="865">
        <v>33882.9</v>
      </c>
    </row>
    <row r="8235" spans="1:16" ht="33.75" x14ac:dyDescent="0.25">
      <c r="A8235" s="867" t="s">
        <v>7760</v>
      </c>
      <c r="B8235" s="867" t="s">
        <v>3626</v>
      </c>
      <c r="C8235" s="867" t="s">
        <v>3031</v>
      </c>
      <c r="D8235" s="868" t="s">
        <v>11366</v>
      </c>
      <c r="E8235" s="870">
        <v>3500</v>
      </c>
      <c r="F8235" s="869" t="s">
        <v>11365</v>
      </c>
      <c r="G8235" s="868" t="s">
        <v>11364</v>
      </c>
      <c r="H8235" s="867"/>
      <c r="I8235" s="867"/>
      <c r="J8235" s="867"/>
      <c r="K8235" s="866">
        <v>2</v>
      </c>
      <c r="L8235" s="866">
        <v>12</v>
      </c>
      <c r="M8235" s="865">
        <v>44774.284715769652</v>
      </c>
      <c r="N8235" s="866">
        <v>1</v>
      </c>
      <c r="O8235" s="866">
        <v>6</v>
      </c>
      <c r="P8235" s="865">
        <v>21882.9</v>
      </c>
    </row>
    <row r="8236" spans="1:16" ht="33.75" x14ac:dyDescent="0.25">
      <c r="A8236" s="867" t="s">
        <v>7760</v>
      </c>
      <c r="B8236" s="867" t="s">
        <v>3626</v>
      </c>
      <c r="C8236" s="867" t="s">
        <v>3031</v>
      </c>
      <c r="D8236" s="868" t="s">
        <v>7799</v>
      </c>
      <c r="E8236" s="870">
        <v>5500</v>
      </c>
      <c r="F8236" s="869" t="s">
        <v>11363</v>
      </c>
      <c r="G8236" s="868" t="s">
        <v>11362</v>
      </c>
      <c r="H8236" s="867" t="s">
        <v>7756</v>
      </c>
      <c r="I8236" s="867" t="s">
        <v>2722</v>
      </c>
      <c r="J8236" s="867" t="s">
        <v>7985</v>
      </c>
      <c r="K8236" s="866">
        <v>5</v>
      </c>
      <c r="L8236" s="866">
        <v>12</v>
      </c>
      <c r="M8236" s="865">
        <v>70359.590267638021</v>
      </c>
      <c r="N8236" s="866">
        <v>3</v>
      </c>
      <c r="O8236" s="866">
        <v>6</v>
      </c>
      <c r="P8236" s="865">
        <v>33882.9</v>
      </c>
    </row>
    <row r="8237" spans="1:16" ht="33.75" x14ac:dyDescent="0.25">
      <c r="A8237" s="867" t="s">
        <v>7760</v>
      </c>
      <c r="B8237" s="867" t="s">
        <v>3626</v>
      </c>
      <c r="C8237" s="867" t="s">
        <v>3031</v>
      </c>
      <c r="D8237" s="868" t="s">
        <v>7907</v>
      </c>
      <c r="E8237" s="870">
        <v>2200</v>
      </c>
      <c r="F8237" s="869" t="s">
        <v>11361</v>
      </c>
      <c r="G8237" s="868" t="s">
        <v>11360</v>
      </c>
      <c r="H8237" s="867"/>
      <c r="I8237" s="867"/>
      <c r="J8237" s="867"/>
      <c r="K8237" s="866">
        <v>3</v>
      </c>
      <c r="L8237" s="866">
        <v>12</v>
      </c>
      <c r="M8237" s="865">
        <v>28143.836107055209</v>
      </c>
      <c r="N8237" s="866">
        <v>2</v>
      </c>
      <c r="O8237" s="866">
        <v>6</v>
      </c>
      <c r="P8237" s="865">
        <v>14082.9</v>
      </c>
    </row>
    <row r="8238" spans="1:16" ht="33.75" x14ac:dyDescent="0.25">
      <c r="A8238" s="867" t="s">
        <v>7760</v>
      </c>
      <c r="B8238" s="867" t="s">
        <v>3626</v>
      </c>
      <c r="C8238" s="867" t="s">
        <v>3031</v>
      </c>
      <c r="D8238" s="868" t="s">
        <v>7854</v>
      </c>
      <c r="E8238" s="870">
        <v>4200</v>
      </c>
      <c r="F8238" s="869" t="s">
        <v>11359</v>
      </c>
      <c r="G8238" s="868" t="s">
        <v>11358</v>
      </c>
      <c r="H8238" s="867"/>
      <c r="I8238" s="867"/>
      <c r="J8238" s="867"/>
      <c r="K8238" s="866">
        <v>1</v>
      </c>
      <c r="L8238" s="866">
        <v>2</v>
      </c>
      <c r="M8238" s="865">
        <v>5330.2719899725771</v>
      </c>
      <c r="N8238" s="866">
        <v>0</v>
      </c>
      <c r="O8238" s="866">
        <v>0</v>
      </c>
      <c r="P8238" s="865">
        <v>0</v>
      </c>
    </row>
    <row r="8239" spans="1:16" ht="33.75" x14ac:dyDescent="0.25">
      <c r="A8239" s="867" t="s">
        <v>7760</v>
      </c>
      <c r="B8239" s="867" t="s">
        <v>3626</v>
      </c>
      <c r="C8239" s="867" t="s">
        <v>3031</v>
      </c>
      <c r="D8239" s="868" t="s">
        <v>7776</v>
      </c>
      <c r="E8239" s="870">
        <v>4200</v>
      </c>
      <c r="F8239" s="869" t="s">
        <v>11357</v>
      </c>
      <c r="G8239" s="868" t="s">
        <v>11356</v>
      </c>
      <c r="H8239" s="867" t="s">
        <v>7796</v>
      </c>
      <c r="I8239" s="867" t="s">
        <v>3285</v>
      </c>
      <c r="J8239" s="867" t="s">
        <v>7985</v>
      </c>
      <c r="K8239" s="866">
        <v>1</v>
      </c>
      <c r="L8239" s="866">
        <v>3</v>
      </c>
      <c r="M8239" s="865">
        <v>13432.285414730895</v>
      </c>
      <c r="N8239" s="866">
        <v>0</v>
      </c>
      <c r="O8239" s="866">
        <v>0</v>
      </c>
      <c r="P8239" s="865">
        <v>0</v>
      </c>
    </row>
    <row r="8240" spans="1:16" ht="33.75" x14ac:dyDescent="0.25">
      <c r="A8240" s="867" t="s">
        <v>7760</v>
      </c>
      <c r="B8240" s="867" t="s">
        <v>3626</v>
      </c>
      <c r="C8240" s="867" t="s">
        <v>3031</v>
      </c>
      <c r="D8240" s="868" t="s">
        <v>11355</v>
      </c>
      <c r="E8240" s="870">
        <v>4200</v>
      </c>
      <c r="F8240" s="869" t="s">
        <v>11354</v>
      </c>
      <c r="G8240" s="868" t="s">
        <v>11353</v>
      </c>
      <c r="H8240" s="867" t="s">
        <v>7796</v>
      </c>
      <c r="I8240" s="867" t="s">
        <v>3419</v>
      </c>
      <c r="J8240" s="867" t="s">
        <v>7900</v>
      </c>
      <c r="K8240" s="866">
        <v>2</v>
      </c>
      <c r="L8240" s="866">
        <v>12</v>
      </c>
      <c r="M8240" s="865">
        <v>53729.141658923581</v>
      </c>
      <c r="N8240" s="866">
        <v>2</v>
      </c>
      <c r="O8240" s="866">
        <v>6</v>
      </c>
      <c r="P8240" s="865">
        <v>26082.9</v>
      </c>
    </row>
    <row r="8241" spans="1:16" ht="33.75" x14ac:dyDescent="0.25">
      <c r="A8241" s="867" t="s">
        <v>7760</v>
      </c>
      <c r="B8241" s="867" t="s">
        <v>3626</v>
      </c>
      <c r="C8241" s="867" t="s">
        <v>3031</v>
      </c>
      <c r="D8241" s="868" t="s">
        <v>7863</v>
      </c>
      <c r="E8241" s="870">
        <v>2500</v>
      </c>
      <c r="F8241" s="869" t="s">
        <v>11352</v>
      </c>
      <c r="G8241" s="868" t="s">
        <v>11351</v>
      </c>
      <c r="H8241" s="867" t="s">
        <v>7796</v>
      </c>
      <c r="I8241" s="867" t="s">
        <v>7822</v>
      </c>
      <c r="J8241" s="867" t="s">
        <v>7900</v>
      </c>
      <c r="K8241" s="866">
        <v>3</v>
      </c>
      <c r="L8241" s="866">
        <v>12</v>
      </c>
      <c r="M8241" s="865">
        <v>31981.631939835464</v>
      </c>
      <c r="N8241" s="866">
        <v>2</v>
      </c>
      <c r="O8241" s="866">
        <v>6</v>
      </c>
      <c r="P8241" s="865">
        <v>15882.9</v>
      </c>
    </row>
    <row r="8242" spans="1:16" ht="33.75" x14ac:dyDescent="0.25">
      <c r="A8242" s="867" t="s">
        <v>7760</v>
      </c>
      <c r="B8242" s="867" t="s">
        <v>3626</v>
      </c>
      <c r="C8242" s="867" t="s">
        <v>3031</v>
      </c>
      <c r="D8242" s="868" t="s">
        <v>7854</v>
      </c>
      <c r="E8242" s="870">
        <v>4200</v>
      </c>
      <c r="F8242" s="869" t="s">
        <v>11350</v>
      </c>
      <c r="G8242" s="868" t="s">
        <v>11349</v>
      </c>
      <c r="H8242" s="867" t="s">
        <v>7756</v>
      </c>
      <c r="I8242" s="867" t="s">
        <v>2676</v>
      </c>
      <c r="J8242" s="867" t="s">
        <v>7783</v>
      </c>
      <c r="K8242" s="866">
        <v>3</v>
      </c>
      <c r="L8242" s="866">
        <v>12</v>
      </c>
      <c r="M8242" s="865">
        <v>53729.141658923581</v>
      </c>
      <c r="N8242" s="866">
        <v>2</v>
      </c>
      <c r="O8242" s="866">
        <v>6</v>
      </c>
      <c r="P8242" s="865">
        <v>26082.9</v>
      </c>
    </row>
    <row r="8243" spans="1:16" ht="33.75" x14ac:dyDescent="0.25">
      <c r="A8243" s="867" t="s">
        <v>7760</v>
      </c>
      <c r="B8243" s="867" t="s">
        <v>3626</v>
      </c>
      <c r="C8243" s="867" t="s">
        <v>3031</v>
      </c>
      <c r="D8243" s="868" t="s">
        <v>7863</v>
      </c>
      <c r="E8243" s="870">
        <v>2500</v>
      </c>
      <c r="F8243" s="869" t="s">
        <v>11348</v>
      </c>
      <c r="G8243" s="868" t="s">
        <v>11347</v>
      </c>
      <c r="H8243" s="867" t="s">
        <v>7756</v>
      </c>
      <c r="I8243" s="867" t="s">
        <v>4333</v>
      </c>
      <c r="J8243" s="867" t="s">
        <v>7985</v>
      </c>
      <c r="K8243" s="866">
        <v>3</v>
      </c>
      <c r="L8243" s="866">
        <v>12</v>
      </c>
      <c r="M8243" s="865">
        <v>31981.631939835464</v>
      </c>
      <c r="N8243" s="866">
        <v>2</v>
      </c>
      <c r="O8243" s="866">
        <v>6</v>
      </c>
      <c r="P8243" s="865">
        <v>15882.9</v>
      </c>
    </row>
    <row r="8244" spans="1:16" ht="33.75" x14ac:dyDescent="0.25">
      <c r="A8244" s="867" t="s">
        <v>7760</v>
      </c>
      <c r="B8244" s="867" t="s">
        <v>3626</v>
      </c>
      <c r="C8244" s="867" t="s">
        <v>3031</v>
      </c>
      <c r="D8244" s="868" t="s">
        <v>7776</v>
      </c>
      <c r="E8244" s="870">
        <v>4200</v>
      </c>
      <c r="F8244" s="869" t="s">
        <v>11346</v>
      </c>
      <c r="G8244" s="868" t="s">
        <v>11345</v>
      </c>
      <c r="H8244" s="867" t="s">
        <v>7756</v>
      </c>
      <c r="I8244" s="867" t="s">
        <v>2892</v>
      </c>
      <c r="J8244" s="867" t="s">
        <v>7927</v>
      </c>
      <c r="K8244" s="866">
        <v>3</v>
      </c>
      <c r="L8244" s="866">
        <v>12</v>
      </c>
      <c r="M8244" s="865">
        <v>53729.141658923581</v>
      </c>
      <c r="N8244" s="866">
        <v>2</v>
      </c>
      <c r="O8244" s="866">
        <v>6</v>
      </c>
      <c r="P8244" s="865">
        <v>26082.9</v>
      </c>
    </row>
    <row r="8245" spans="1:16" ht="33.75" x14ac:dyDescent="0.25">
      <c r="A8245" s="867" t="s">
        <v>7760</v>
      </c>
      <c r="B8245" s="867" t="s">
        <v>3626</v>
      </c>
      <c r="C8245" s="867" t="s">
        <v>3031</v>
      </c>
      <c r="D8245" s="868" t="s">
        <v>7863</v>
      </c>
      <c r="E8245" s="870">
        <v>2500</v>
      </c>
      <c r="F8245" s="869" t="s">
        <v>11344</v>
      </c>
      <c r="G8245" s="868" t="s">
        <v>11343</v>
      </c>
      <c r="H8245" s="867"/>
      <c r="I8245" s="867"/>
      <c r="J8245" s="867"/>
      <c r="K8245" s="866">
        <v>1</v>
      </c>
      <c r="L8245" s="866">
        <v>2</v>
      </c>
      <c r="M8245" s="865">
        <v>5330.2719899725771</v>
      </c>
      <c r="N8245" s="866">
        <v>0</v>
      </c>
      <c r="O8245" s="866">
        <v>0</v>
      </c>
      <c r="P8245" s="865">
        <v>0</v>
      </c>
    </row>
    <row r="8246" spans="1:16" ht="33.75" x14ac:dyDescent="0.25">
      <c r="A8246" s="867" t="s">
        <v>7760</v>
      </c>
      <c r="B8246" s="867" t="s">
        <v>3626</v>
      </c>
      <c r="C8246" s="867" t="s">
        <v>3031</v>
      </c>
      <c r="D8246" s="868" t="s">
        <v>11342</v>
      </c>
      <c r="E8246" s="870">
        <v>9000</v>
      </c>
      <c r="F8246" s="869" t="s">
        <v>11341</v>
      </c>
      <c r="G8246" s="868" t="s">
        <v>11340</v>
      </c>
      <c r="H8246" s="867" t="s">
        <v>7817</v>
      </c>
      <c r="I8246" s="867" t="s">
        <v>11339</v>
      </c>
      <c r="J8246" s="867" t="s">
        <v>8392</v>
      </c>
      <c r="K8246" s="866">
        <v>2</v>
      </c>
      <c r="L8246" s="866">
        <v>12</v>
      </c>
      <c r="M8246" s="865">
        <v>115133.87498340767</v>
      </c>
      <c r="N8246" s="866">
        <v>1</v>
      </c>
      <c r="O8246" s="866">
        <v>6</v>
      </c>
      <c r="P8246" s="865">
        <v>54882.9</v>
      </c>
    </row>
    <row r="8247" spans="1:16" ht="33.75" x14ac:dyDescent="0.25">
      <c r="A8247" s="867" t="s">
        <v>7760</v>
      </c>
      <c r="B8247" s="867" t="s">
        <v>3626</v>
      </c>
      <c r="C8247" s="867" t="s">
        <v>3031</v>
      </c>
      <c r="D8247" s="868" t="s">
        <v>7858</v>
      </c>
      <c r="E8247" s="870">
        <v>3500</v>
      </c>
      <c r="F8247" s="869" t="s">
        <v>11338</v>
      </c>
      <c r="G8247" s="868" t="s">
        <v>11337</v>
      </c>
      <c r="H8247" s="867" t="s">
        <v>7756</v>
      </c>
      <c r="I8247" s="867" t="s">
        <v>2883</v>
      </c>
      <c r="J8247" s="867" t="s">
        <v>8383</v>
      </c>
      <c r="K8247" s="866">
        <v>2</v>
      </c>
      <c r="L8247" s="866">
        <v>12</v>
      </c>
      <c r="M8247" s="865">
        <v>44774.284715769652</v>
      </c>
      <c r="N8247" s="866">
        <v>1</v>
      </c>
      <c r="O8247" s="866">
        <v>6</v>
      </c>
      <c r="P8247" s="865">
        <v>21882.9</v>
      </c>
    </row>
    <row r="8248" spans="1:16" ht="33.75" x14ac:dyDescent="0.25">
      <c r="A8248" s="867" t="s">
        <v>7760</v>
      </c>
      <c r="B8248" s="867" t="s">
        <v>3626</v>
      </c>
      <c r="C8248" s="867" t="s">
        <v>3031</v>
      </c>
      <c r="D8248" s="868" t="s">
        <v>8091</v>
      </c>
      <c r="E8248" s="870">
        <v>4200</v>
      </c>
      <c r="F8248" s="869" t="s">
        <v>11336</v>
      </c>
      <c r="G8248" s="868" t="s">
        <v>11335</v>
      </c>
      <c r="H8248" s="867" t="s">
        <v>7756</v>
      </c>
      <c r="I8248" s="867" t="s">
        <v>2892</v>
      </c>
      <c r="J8248" s="867" t="s">
        <v>7773</v>
      </c>
      <c r="K8248" s="866">
        <v>5</v>
      </c>
      <c r="L8248" s="866">
        <v>10</v>
      </c>
      <c r="M8248" s="865">
        <v>44774.284715769652</v>
      </c>
      <c r="N8248" s="866">
        <v>0</v>
      </c>
      <c r="O8248" s="866">
        <v>0</v>
      </c>
      <c r="P8248" s="865">
        <v>0</v>
      </c>
    </row>
    <row r="8249" spans="1:16" ht="33.75" x14ac:dyDescent="0.25">
      <c r="A8249" s="867" t="s">
        <v>7760</v>
      </c>
      <c r="B8249" s="867" t="s">
        <v>3626</v>
      </c>
      <c r="C8249" s="867" t="s">
        <v>3031</v>
      </c>
      <c r="D8249" s="868" t="s">
        <v>7887</v>
      </c>
      <c r="E8249" s="870">
        <v>4200</v>
      </c>
      <c r="F8249" s="869" t="s">
        <v>11334</v>
      </c>
      <c r="G8249" s="868" t="s">
        <v>11333</v>
      </c>
      <c r="H8249" s="867" t="s">
        <v>7756</v>
      </c>
      <c r="I8249" s="867" t="s">
        <v>2722</v>
      </c>
      <c r="J8249" s="867" t="s">
        <v>7792</v>
      </c>
      <c r="K8249" s="866">
        <v>0</v>
      </c>
      <c r="L8249" s="866">
        <v>0</v>
      </c>
      <c r="M8249" s="865">
        <v>0</v>
      </c>
      <c r="N8249" s="866">
        <v>2</v>
      </c>
      <c r="O8249" s="866">
        <v>4</v>
      </c>
      <c r="P8249" s="865">
        <v>17388.599999999999</v>
      </c>
    </row>
    <row r="8250" spans="1:16" ht="33.75" x14ac:dyDescent="0.25">
      <c r="A8250" s="867" t="s">
        <v>7760</v>
      </c>
      <c r="B8250" s="867" t="s">
        <v>3626</v>
      </c>
      <c r="C8250" s="867" t="s">
        <v>3031</v>
      </c>
      <c r="D8250" s="868" t="s">
        <v>7863</v>
      </c>
      <c r="E8250" s="870">
        <v>2500</v>
      </c>
      <c r="F8250" s="869" t="s">
        <v>11332</v>
      </c>
      <c r="G8250" s="868" t="s">
        <v>11331</v>
      </c>
      <c r="H8250" s="867"/>
      <c r="I8250" s="867"/>
      <c r="J8250" s="867"/>
      <c r="K8250" s="866">
        <v>5</v>
      </c>
      <c r="L8250" s="866">
        <v>12</v>
      </c>
      <c r="M8250" s="865">
        <v>31981.631939835464</v>
      </c>
      <c r="N8250" s="866">
        <v>4</v>
      </c>
      <c r="O8250" s="866">
        <v>6</v>
      </c>
      <c r="P8250" s="865">
        <v>15882.9</v>
      </c>
    </row>
    <row r="8251" spans="1:16" ht="33.75" x14ac:dyDescent="0.25">
      <c r="A8251" s="867" t="s">
        <v>7760</v>
      </c>
      <c r="B8251" s="867" t="s">
        <v>3626</v>
      </c>
      <c r="C8251" s="867" t="s">
        <v>3031</v>
      </c>
      <c r="D8251" s="868" t="s">
        <v>7878</v>
      </c>
      <c r="E8251" s="870">
        <v>4200</v>
      </c>
      <c r="F8251" s="869" t="s">
        <v>11330</v>
      </c>
      <c r="G8251" s="868" t="s">
        <v>11329</v>
      </c>
      <c r="H8251" s="867" t="s">
        <v>7796</v>
      </c>
      <c r="I8251" s="867" t="s">
        <v>2737</v>
      </c>
      <c r="J8251" s="867" t="s">
        <v>7788</v>
      </c>
      <c r="K8251" s="866">
        <v>3</v>
      </c>
      <c r="L8251" s="866">
        <v>12</v>
      </c>
      <c r="M8251" s="865">
        <v>53729.141658923581</v>
      </c>
      <c r="N8251" s="866">
        <v>1</v>
      </c>
      <c r="O8251" s="866">
        <v>6</v>
      </c>
      <c r="P8251" s="865">
        <v>26082.9</v>
      </c>
    </row>
    <row r="8252" spans="1:16" ht="33.75" x14ac:dyDescent="0.25">
      <c r="A8252" s="867" t="s">
        <v>7760</v>
      </c>
      <c r="B8252" s="867" t="s">
        <v>3626</v>
      </c>
      <c r="C8252" s="867" t="s">
        <v>3031</v>
      </c>
      <c r="D8252" s="868" t="s">
        <v>8448</v>
      </c>
      <c r="E8252" s="870">
        <v>6000</v>
      </c>
      <c r="F8252" s="869" t="s">
        <v>11328</v>
      </c>
      <c r="G8252" s="868" t="s">
        <v>11327</v>
      </c>
      <c r="H8252" s="867" t="s">
        <v>7817</v>
      </c>
      <c r="I8252" s="867" t="s">
        <v>11326</v>
      </c>
      <c r="J8252" s="867" t="s">
        <v>6</v>
      </c>
      <c r="K8252" s="866">
        <v>5</v>
      </c>
      <c r="L8252" s="866">
        <v>12</v>
      </c>
      <c r="M8252" s="865">
        <v>53729.141658923581</v>
      </c>
      <c r="N8252" s="866">
        <v>2</v>
      </c>
      <c r="O8252" s="866">
        <v>6</v>
      </c>
      <c r="P8252" s="865">
        <v>36882.9</v>
      </c>
    </row>
    <row r="8253" spans="1:16" x14ac:dyDescent="0.25">
      <c r="A8253" s="1772" t="s">
        <v>2848</v>
      </c>
      <c r="B8253" s="1772"/>
      <c r="C8253" s="1772"/>
      <c r="D8253" s="1772"/>
      <c r="E8253" s="1772"/>
      <c r="F8253" s="1772" t="s">
        <v>378</v>
      </c>
      <c r="G8253" s="1772"/>
      <c r="H8253" s="1772"/>
      <c r="I8253" s="1772"/>
      <c r="J8253" s="1772"/>
      <c r="K8253" s="1771" t="s">
        <v>2847</v>
      </c>
      <c r="L8253" s="1771"/>
      <c r="M8253" s="1771"/>
      <c r="N8253" s="1771" t="s">
        <v>2846</v>
      </c>
      <c r="O8253" s="1771"/>
      <c r="P8253" s="1771"/>
    </row>
    <row r="8254" spans="1:16" ht="72" customHeight="1" x14ac:dyDescent="0.25">
      <c r="A8254" s="1535" t="s">
        <v>2845</v>
      </c>
      <c r="B8254" s="1535" t="s">
        <v>5</v>
      </c>
      <c r="C8254" s="1535" t="s">
        <v>2844</v>
      </c>
      <c r="D8254" s="1535" t="s">
        <v>2843</v>
      </c>
      <c r="E8254" s="1536" t="s">
        <v>2842</v>
      </c>
      <c r="F8254" s="1537" t="s">
        <v>2841</v>
      </c>
      <c r="G8254" s="1540" t="s">
        <v>2840</v>
      </c>
      <c r="H8254" s="1535" t="s">
        <v>2839</v>
      </c>
      <c r="I8254" s="1535" t="s">
        <v>2838</v>
      </c>
      <c r="J8254" s="1535" t="s">
        <v>2837</v>
      </c>
      <c r="K8254" s="1538" t="s">
        <v>2836</v>
      </c>
      <c r="L8254" s="1538" t="s">
        <v>2835</v>
      </c>
      <c r="M8254" s="1539" t="s">
        <v>2834</v>
      </c>
      <c r="N8254" s="1538" t="s">
        <v>2836</v>
      </c>
      <c r="O8254" s="1538" t="s">
        <v>2835</v>
      </c>
      <c r="P8254" s="1539" t="s">
        <v>2834</v>
      </c>
    </row>
    <row r="8255" spans="1:16" ht="33.75" x14ac:dyDescent="0.25">
      <c r="A8255" s="867" t="s">
        <v>7760</v>
      </c>
      <c r="B8255" s="867" t="s">
        <v>3626</v>
      </c>
      <c r="C8255" s="867" t="s">
        <v>3031</v>
      </c>
      <c r="D8255" s="868" t="s">
        <v>11325</v>
      </c>
      <c r="E8255" s="870">
        <v>5500</v>
      </c>
      <c r="F8255" s="869" t="s">
        <v>11324</v>
      </c>
      <c r="G8255" s="868" t="s">
        <v>11323</v>
      </c>
      <c r="H8255" s="867" t="s">
        <v>7817</v>
      </c>
      <c r="I8255" s="867" t="s">
        <v>8333</v>
      </c>
      <c r="J8255" s="867" t="s">
        <v>7805</v>
      </c>
      <c r="K8255" s="866">
        <v>2</v>
      </c>
      <c r="L8255" s="866">
        <v>12</v>
      </c>
      <c r="M8255" s="865">
        <v>70359.590267638021</v>
      </c>
      <c r="N8255" s="866">
        <v>1</v>
      </c>
      <c r="O8255" s="866">
        <v>2</v>
      </c>
      <c r="P8255" s="865">
        <v>11294.3</v>
      </c>
    </row>
    <row r="8256" spans="1:16" ht="33.75" x14ac:dyDescent="0.25">
      <c r="A8256" s="867" t="s">
        <v>7760</v>
      </c>
      <c r="B8256" s="867" t="s">
        <v>3626</v>
      </c>
      <c r="C8256" s="867" t="s">
        <v>3031</v>
      </c>
      <c r="D8256" s="868" t="s">
        <v>7772</v>
      </c>
      <c r="E8256" s="870">
        <v>4200</v>
      </c>
      <c r="F8256" s="869" t="s">
        <v>11322</v>
      </c>
      <c r="G8256" s="868" t="s">
        <v>11321</v>
      </c>
      <c r="H8256" s="867" t="s">
        <v>7756</v>
      </c>
      <c r="I8256" s="867" t="s">
        <v>2892</v>
      </c>
      <c r="J8256" s="867" t="s">
        <v>7773</v>
      </c>
      <c r="K8256" s="866">
        <v>3</v>
      </c>
      <c r="L8256" s="866">
        <v>12</v>
      </c>
      <c r="M8256" s="865">
        <v>53729.141658923581</v>
      </c>
      <c r="N8256" s="866">
        <v>0</v>
      </c>
      <c r="O8256" s="866">
        <v>0</v>
      </c>
      <c r="P8256" s="865">
        <v>0</v>
      </c>
    </row>
    <row r="8257" spans="1:16" ht="33.75" x14ac:dyDescent="0.25">
      <c r="A8257" s="867" t="s">
        <v>7760</v>
      </c>
      <c r="B8257" s="867" t="s">
        <v>3626</v>
      </c>
      <c r="C8257" s="867" t="s">
        <v>3031</v>
      </c>
      <c r="D8257" s="868" t="s">
        <v>8013</v>
      </c>
      <c r="E8257" s="870">
        <v>4200</v>
      </c>
      <c r="F8257" s="869" t="s">
        <v>11320</v>
      </c>
      <c r="G8257" s="868" t="s">
        <v>11319</v>
      </c>
      <c r="H8257" s="867" t="s">
        <v>7756</v>
      </c>
      <c r="I8257" s="867" t="s">
        <v>2892</v>
      </c>
      <c r="J8257" s="867" t="s">
        <v>7777</v>
      </c>
      <c r="K8257" s="866">
        <v>3</v>
      </c>
      <c r="L8257" s="866">
        <v>12</v>
      </c>
      <c r="M8257" s="865">
        <v>53729.141658923581</v>
      </c>
      <c r="N8257" s="866">
        <v>1</v>
      </c>
      <c r="O8257" s="866">
        <v>6</v>
      </c>
      <c r="P8257" s="865">
        <v>26082.9</v>
      </c>
    </row>
    <row r="8258" spans="1:16" ht="33.75" x14ac:dyDescent="0.25">
      <c r="A8258" s="867" t="s">
        <v>7760</v>
      </c>
      <c r="B8258" s="867" t="s">
        <v>3626</v>
      </c>
      <c r="C8258" s="867" t="s">
        <v>3031</v>
      </c>
      <c r="D8258" s="868" t="s">
        <v>8986</v>
      </c>
      <c r="E8258" s="870">
        <v>4200</v>
      </c>
      <c r="F8258" s="869" t="s">
        <v>11318</v>
      </c>
      <c r="G8258" s="868" t="s">
        <v>11317</v>
      </c>
      <c r="H8258" s="867" t="s">
        <v>7756</v>
      </c>
      <c r="I8258" s="867" t="s">
        <v>2892</v>
      </c>
      <c r="J8258" s="867" t="s">
        <v>7792</v>
      </c>
      <c r="K8258" s="866">
        <v>5</v>
      </c>
      <c r="L8258" s="866">
        <v>12</v>
      </c>
      <c r="M8258" s="865">
        <v>53729.141658923581</v>
      </c>
      <c r="N8258" s="866">
        <v>3</v>
      </c>
      <c r="O8258" s="866">
        <v>6</v>
      </c>
      <c r="P8258" s="865">
        <v>26082.9</v>
      </c>
    </row>
    <row r="8259" spans="1:16" ht="33.75" x14ac:dyDescent="0.25">
      <c r="A8259" s="867" t="s">
        <v>7760</v>
      </c>
      <c r="B8259" s="867" t="s">
        <v>3626</v>
      </c>
      <c r="C8259" s="867" t="s">
        <v>3031</v>
      </c>
      <c r="D8259" s="868" t="s">
        <v>7776</v>
      </c>
      <c r="E8259" s="870">
        <v>4200</v>
      </c>
      <c r="F8259" s="869" t="s">
        <v>11316</v>
      </c>
      <c r="G8259" s="868" t="s">
        <v>11315</v>
      </c>
      <c r="H8259" s="867" t="s">
        <v>7796</v>
      </c>
      <c r="I8259" s="867" t="s">
        <v>6461</v>
      </c>
      <c r="J8259" s="867" t="s">
        <v>11314</v>
      </c>
      <c r="K8259" s="866">
        <v>3</v>
      </c>
      <c r="L8259" s="866">
        <v>12</v>
      </c>
      <c r="M8259" s="865">
        <v>53729.141658923581</v>
      </c>
      <c r="N8259" s="866">
        <v>1</v>
      </c>
      <c r="O8259" s="866">
        <v>6</v>
      </c>
      <c r="P8259" s="865">
        <v>26082.9</v>
      </c>
    </row>
    <row r="8260" spans="1:16" ht="33.75" x14ac:dyDescent="0.25">
      <c r="A8260" s="867" t="s">
        <v>7760</v>
      </c>
      <c r="B8260" s="867" t="s">
        <v>3626</v>
      </c>
      <c r="C8260" s="867" t="s">
        <v>3031</v>
      </c>
      <c r="D8260" s="868" t="s">
        <v>7854</v>
      </c>
      <c r="E8260" s="870">
        <v>4200</v>
      </c>
      <c r="F8260" s="869" t="s">
        <v>11313</v>
      </c>
      <c r="G8260" s="868" t="s">
        <v>11312</v>
      </c>
      <c r="H8260" s="867" t="s">
        <v>7756</v>
      </c>
      <c r="I8260" s="867" t="s">
        <v>2676</v>
      </c>
      <c r="J8260" s="867" t="s">
        <v>8178</v>
      </c>
      <c r="K8260" s="866">
        <v>2</v>
      </c>
      <c r="L8260" s="866">
        <v>6</v>
      </c>
      <c r="M8260" s="865">
        <v>15990.815969917732</v>
      </c>
      <c r="N8260" s="866">
        <v>3</v>
      </c>
      <c r="O8260" s="866">
        <v>5</v>
      </c>
      <c r="P8260" s="865">
        <v>21735.75</v>
      </c>
    </row>
    <row r="8261" spans="1:16" ht="33.75" x14ac:dyDescent="0.25">
      <c r="A8261" s="867" t="s">
        <v>7760</v>
      </c>
      <c r="B8261" s="867" t="s">
        <v>3626</v>
      </c>
      <c r="C8261" s="867" t="s">
        <v>3031</v>
      </c>
      <c r="D8261" s="868" t="s">
        <v>7854</v>
      </c>
      <c r="E8261" s="870">
        <v>4200</v>
      </c>
      <c r="F8261" s="869" t="s">
        <v>11311</v>
      </c>
      <c r="G8261" s="868" t="s">
        <v>11310</v>
      </c>
      <c r="H8261" s="867" t="s">
        <v>7756</v>
      </c>
      <c r="I8261" s="867" t="s">
        <v>2892</v>
      </c>
      <c r="J8261" s="867" t="s">
        <v>9624</v>
      </c>
      <c r="K8261" s="866">
        <v>0</v>
      </c>
      <c r="L8261" s="866">
        <v>0</v>
      </c>
      <c r="M8261" s="865">
        <v>0</v>
      </c>
      <c r="N8261" s="866">
        <v>3</v>
      </c>
      <c r="O8261" s="866">
        <v>5</v>
      </c>
      <c r="P8261" s="865">
        <v>21735.75</v>
      </c>
    </row>
    <row r="8262" spans="1:16" ht="33.75" x14ac:dyDescent="0.25">
      <c r="A8262" s="867" t="s">
        <v>7760</v>
      </c>
      <c r="B8262" s="867" t="s">
        <v>3626</v>
      </c>
      <c r="C8262" s="867" t="s">
        <v>3031</v>
      </c>
      <c r="D8262" s="868" t="s">
        <v>7776</v>
      </c>
      <c r="E8262" s="870">
        <v>4200</v>
      </c>
      <c r="F8262" s="869" t="s">
        <v>11309</v>
      </c>
      <c r="G8262" s="868" t="s">
        <v>11308</v>
      </c>
      <c r="H8262" s="867" t="s">
        <v>7756</v>
      </c>
      <c r="I8262" s="867" t="s">
        <v>2892</v>
      </c>
      <c r="J8262" s="867" t="s">
        <v>7927</v>
      </c>
      <c r="K8262" s="866">
        <v>3</v>
      </c>
      <c r="L8262" s="866">
        <v>12</v>
      </c>
      <c r="M8262" s="865">
        <v>53729.141658923581</v>
      </c>
      <c r="N8262" s="866">
        <v>2</v>
      </c>
      <c r="O8262" s="866">
        <v>6</v>
      </c>
      <c r="P8262" s="865">
        <v>26082.9</v>
      </c>
    </row>
    <row r="8263" spans="1:16" ht="33.75" x14ac:dyDescent="0.25">
      <c r="A8263" s="867" t="s">
        <v>7760</v>
      </c>
      <c r="B8263" s="867" t="s">
        <v>3626</v>
      </c>
      <c r="C8263" s="867" t="s">
        <v>3031</v>
      </c>
      <c r="D8263" s="868" t="s">
        <v>11307</v>
      </c>
      <c r="E8263" s="870">
        <v>4200</v>
      </c>
      <c r="F8263" s="869" t="s">
        <v>11306</v>
      </c>
      <c r="G8263" s="868" t="s">
        <v>11305</v>
      </c>
      <c r="H8263" s="867" t="s">
        <v>7796</v>
      </c>
      <c r="I8263" s="867" t="s">
        <v>2725</v>
      </c>
      <c r="J8263" s="867" t="s">
        <v>7967</v>
      </c>
      <c r="K8263" s="866">
        <v>2</v>
      </c>
      <c r="L8263" s="866">
        <v>12</v>
      </c>
      <c r="M8263" s="865">
        <v>53729.141658923581</v>
      </c>
      <c r="N8263" s="866">
        <v>1</v>
      </c>
      <c r="O8263" s="866">
        <v>6</v>
      </c>
      <c r="P8263" s="865">
        <v>26082.9</v>
      </c>
    </row>
    <row r="8264" spans="1:16" ht="33.75" x14ac:dyDescent="0.25">
      <c r="A8264" s="867" t="s">
        <v>7760</v>
      </c>
      <c r="B8264" s="867" t="s">
        <v>3626</v>
      </c>
      <c r="C8264" s="867" t="s">
        <v>3031</v>
      </c>
      <c r="D8264" s="868" t="s">
        <v>8386</v>
      </c>
      <c r="E8264" s="870">
        <v>4200</v>
      </c>
      <c r="F8264" s="869" t="s">
        <v>11304</v>
      </c>
      <c r="G8264" s="868" t="s">
        <v>11303</v>
      </c>
      <c r="H8264" s="867" t="s">
        <v>7756</v>
      </c>
      <c r="I8264" s="867" t="s">
        <v>2772</v>
      </c>
      <c r="J8264" s="867" t="s">
        <v>7792</v>
      </c>
      <c r="K8264" s="866">
        <v>2</v>
      </c>
      <c r="L8264" s="866">
        <v>12</v>
      </c>
      <c r="M8264" s="865">
        <v>53729.141658923581</v>
      </c>
      <c r="N8264" s="866">
        <v>2</v>
      </c>
      <c r="O8264" s="866">
        <v>6</v>
      </c>
      <c r="P8264" s="865">
        <v>26082.9</v>
      </c>
    </row>
    <row r="8265" spans="1:16" ht="33.75" x14ac:dyDescent="0.25">
      <c r="A8265" s="867" t="s">
        <v>7760</v>
      </c>
      <c r="B8265" s="867" t="s">
        <v>3626</v>
      </c>
      <c r="C8265" s="867" t="s">
        <v>3031</v>
      </c>
      <c r="D8265" s="868" t="s">
        <v>8386</v>
      </c>
      <c r="E8265" s="870">
        <v>4200</v>
      </c>
      <c r="F8265" s="869" t="s">
        <v>11302</v>
      </c>
      <c r="G8265" s="868" t="s">
        <v>11301</v>
      </c>
      <c r="H8265" s="867" t="s">
        <v>7756</v>
      </c>
      <c r="I8265" s="867" t="s">
        <v>2892</v>
      </c>
      <c r="J8265" s="867" t="s">
        <v>7813</v>
      </c>
      <c r="K8265" s="866">
        <v>2</v>
      </c>
      <c r="L8265" s="866">
        <v>12</v>
      </c>
      <c r="M8265" s="865">
        <v>53729.141658923581</v>
      </c>
      <c r="N8265" s="866">
        <v>2</v>
      </c>
      <c r="O8265" s="866">
        <v>6</v>
      </c>
      <c r="P8265" s="865">
        <v>26082.9</v>
      </c>
    </row>
    <row r="8266" spans="1:16" ht="33.75" x14ac:dyDescent="0.25">
      <c r="A8266" s="867" t="s">
        <v>7760</v>
      </c>
      <c r="B8266" s="867" t="s">
        <v>3626</v>
      </c>
      <c r="C8266" s="867" t="s">
        <v>3031</v>
      </c>
      <c r="D8266" s="868" t="s">
        <v>10865</v>
      </c>
      <c r="E8266" s="870">
        <v>2500</v>
      </c>
      <c r="F8266" s="869" t="s">
        <v>11300</v>
      </c>
      <c r="G8266" s="868" t="s">
        <v>11299</v>
      </c>
      <c r="H8266" s="867"/>
      <c r="I8266" s="867"/>
      <c r="J8266" s="867"/>
      <c r="K8266" s="866">
        <v>2</v>
      </c>
      <c r="L8266" s="866">
        <v>12</v>
      </c>
      <c r="M8266" s="865">
        <v>31981.631939835464</v>
      </c>
      <c r="N8266" s="866">
        <v>2</v>
      </c>
      <c r="O8266" s="866">
        <v>6</v>
      </c>
      <c r="P8266" s="865">
        <v>15882.9</v>
      </c>
    </row>
    <row r="8267" spans="1:16" ht="33.75" x14ac:dyDescent="0.25">
      <c r="A8267" s="867" t="s">
        <v>7760</v>
      </c>
      <c r="B8267" s="867" t="s">
        <v>3626</v>
      </c>
      <c r="C8267" s="867" t="s">
        <v>3031</v>
      </c>
      <c r="D8267" s="868" t="s">
        <v>8391</v>
      </c>
      <c r="E8267" s="870">
        <v>7500</v>
      </c>
      <c r="F8267" s="869" t="s">
        <v>11298</v>
      </c>
      <c r="G8267" s="868" t="s">
        <v>11297</v>
      </c>
      <c r="H8267" s="867" t="s">
        <v>7756</v>
      </c>
      <c r="I8267" s="867" t="s">
        <v>8393</v>
      </c>
      <c r="J8267" s="867" t="s">
        <v>8392</v>
      </c>
      <c r="K8267" s="866">
        <v>7</v>
      </c>
      <c r="L8267" s="866">
        <v>12</v>
      </c>
      <c r="M8267" s="865">
        <v>95944.89581950639</v>
      </c>
      <c r="N8267" s="866">
        <v>2</v>
      </c>
      <c r="O8267" s="866">
        <v>6</v>
      </c>
      <c r="P8267" s="865">
        <v>45882.9</v>
      </c>
    </row>
    <row r="8268" spans="1:16" ht="33.75" x14ac:dyDescent="0.25">
      <c r="A8268" s="867" t="s">
        <v>7760</v>
      </c>
      <c r="B8268" s="867" t="s">
        <v>3626</v>
      </c>
      <c r="C8268" s="867" t="s">
        <v>3031</v>
      </c>
      <c r="D8268" s="868" t="s">
        <v>8227</v>
      </c>
      <c r="E8268" s="870">
        <v>8500</v>
      </c>
      <c r="F8268" s="869" t="s">
        <v>11296</v>
      </c>
      <c r="G8268" s="868" t="s">
        <v>11295</v>
      </c>
      <c r="H8268" s="867" t="s">
        <v>7756</v>
      </c>
      <c r="I8268" s="867" t="s">
        <v>2725</v>
      </c>
      <c r="J8268" s="867" t="s">
        <v>9097</v>
      </c>
      <c r="K8268" s="866">
        <v>8</v>
      </c>
      <c r="L8268" s="866">
        <v>12</v>
      </c>
      <c r="M8268" s="865">
        <v>95944.89581950639</v>
      </c>
      <c r="N8268" s="866">
        <v>2</v>
      </c>
      <c r="O8268" s="866">
        <v>6</v>
      </c>
      <c r="P8268" s="865">
        <v>51882.9</v>
      </c>
    </row>
    <row r="8269" spans="1:16" ht="33.75" x14ac:dyDescent="0.25">
      <c r="A8269" s="867" t="s">
        <v>7760</v>
      </c>
      <c r="B8269" s="867" t="s">
        <v>3626</v>
      </c>
      <c r="C8269" s="867" t="s">
        <v>3031</v>
      </c>
      <c r="D8269" s="868" t="s">
        <v>10964</v>
      </c>
      <c r="E8269" s="870">
        <v>8500</v>
      </c>
      <c r="F8269" s="869" t="s">
        <v>11294</v>
      </c>
      <c r="G8269" s="868" t="s">
        <v>11293</v>
      </c>
      <c r="H8269" s="867" t="s">
        <v>7756</v>
      </c>
      <c r="I8269" s="867" t="s">
        <v>9202</v>
      </c>
      <c r="J8269" s="867" t="s">
        <v>7809</v>
      </c>
      <c r="K8269" s="866">
        <v>7</v>
      </c>
      <c r="L8269" s="866">
        <v>12</v>
      </c>
      <c r="M8269" s="865">
        <v>95944.89581950639</v>
      </c>
      <c r="N8269" s="866">
        <v>1</v>
      </c>
      <c r="O8269" s="866">
        <v>6</v>
      </c>
      <c r="P8269" s="865">
        <v>51882.9</v>
      </c>
    </row>
    <row r="8270" spans="1:16" ht="33.75" x14ac:dyDescent="0.25">
      <c r="A8270" s="867" t="s">
        <v>7760</v>
      </c>
      <c r="B8270" s="867" t="s">
        <v>3626</v>
      </c>
      <c r="C8270" s="867" t="s">
        <v>3031</v>
      </c>
      <c r="D8270" s="868" t="s">
        <v>9923</v>
      </c>
      <c r="E8270" s="870">
        <v>10500</v>
      </c>
      <c r="F8270" s="869" t="s">
        <v>11292</v>
      </c>
      <c r="G8270" s="868" t="s">
        <v>11291</v>
      </c>
      <c r="H8270" s="867" t="s">
        <v>7756</v>
      </c>
      <c r="I8270" s="867" t="s">
        <v>2685</v>
      </c>
      <c r="J8270" s="867" t="s">
        <v>7773</v>
      </c>
      <c r="K8270" s="866">
        <v>6</v>
      </c>
      <c r="L8270" s="866">
        <v>12</v>
      </c>
      <c r="M8270" s="865">
        <v>95944.89581950639</v>
      </c>
      <c r="N8270" s="866">
        <v>1</v>
      </c>
      <c r="O8270" s="866">
        <v>6</v>
      </c>
      <c r="P8270" s="865">
        <v>63882.9</v>
      </c>
    </row>
    <row r="8271" spans="1:16" ht="33.75" x14ac:dyDescent="0.25">
      <c r="A8271" s="867" t="s">
        <v>7760</v>
      </c>
      <c r="B8271" s="867" t="s">
        <v>3626</v>
      </c>
      <c r="C8271" s="867" t="s">
        <v>3031</v>
      </c>
      <c r="D8271" s="868" t="s">
        <v>11290</v>
      </c>
      <c r="E8271" s="870">
        <v>7500</v>
      </c>
      <c r="F8271" s="869" t="s">
        <v>11289</v>
      </c>
      <c r="G8271" s="868" t="s">
        <v>11288</v>
      </c>
      <c r="H8271" s="867" t="s">
        <v>7756</v>
      </c>
      <c r="I8271" s="867" t="s">
        <v>2883</v>
      </c>
      <c r="J8271" s="867" t="s">
        <v>8358</v>
      </c>
      <c r="K8271" s="866">
        <v>2</v>
      </c>
      <c r="L8271" s="866">
        <v>12</v>
      </c>
      <c r="M8271" s="865">
        <v>95944.89581950639</v>
      </c>
      <c r="N8271" s="866">
        <v>1</v>
      </c>
      <c r="O8271" s="866">
        <v>6</v>
      </c>
      <c r="P8271" s="865">
        <v>45882.9</v>
      </c>
    </row>
    <row r="8272" spans="1:16" ht="33.75" x14ac:dyDescent="0.25">
      <c r="A8272" s="867" t="s">
        <v>7760</v>
      </c>
      <c r="B8272" s="867" t="s">
        <v>3626</v>
      </c>
      <c r="C8272" s="867" t="s">
        <v>3031</v>
      </c>
      <c r="D8272" s="868" t="s">
        <v>8265</v>
      </c>
      <c r="E8272" s="870">
        <v>8000</v>
      </c>
      <c r="F8272" s="869" t="s">
        <v>11287</v>
      </c>
      <c r="G8272" s="868" t="s">
        <v>11286</v>
      </c>
      <c r="H8272" s="867" t="s">
        <v>7756</v>
      </c>
      <c r="I8272" s="867" t="s">
        <v>2703</v>
      </c>
      <c r="J8272" s="867" t="s">
        <v>7783</v>
      </c>
      <c r="K8272" s="866">
        <v>2</v>
      </c>
      <c r="L8272" s="866">
        <v>12</v>
      </c>
      <c r="M8272" s="865">
        <v>102341.22220747349</v>
      </c>
      <c r="N8272" s="866">
        <v>2</v>
      </c>
      <c r="O8272" s="866">
        <v>6</v>
      </c>
      <c r="P8272" s="865">
        <v>48882.9</v>
      </c>
    </row>
    <row r="8273" spans="1:16" ht="33.75" x14ac:dyDescent="0.25">
      <c r="A8273" s="867" t="s">
        <v>7760</v>
      </c>
      <c r="B8273" s="867" t="s">
        <v>3626</v>
      </c>
      <c r="C8273" s="867" t="s">
        <v>3031</v>
      </c>
      <c r="D8273" s="868" t="s">
        <v>11142</v>
      </c>
      <c r="E8273" s="870">
        <v>2200</v>
      </c>
      <c r="F8273" s="869" t="s">
        <v>11285</v>
      </c>
      <c r="G8273" s="868" t="s">
        <v>11284</v>
      </c>
      <c r="H8273" s="867"/>
      <c r="I8273" s="867"/>
      <c r="J8273" s="867"/>
      <c r="K8273" s="866">
        <v>4</v>
      </c>
      <c r="L8273" s="866">
        <v>12</v>
      </c>
      <c r="M8273" s="865">
        <v>28143.836107055209</v>
      </c>
      <c r="N8273" s="866">
        <v>2</v>
      </c>
      <c r="O8273" s="866">
        <v>6</v>
      </c>
      <c r="P8273" s="865">
        <v>14082.9</v>
      </c>
    </row>
    <row r="8274" spans="1:16" ht="33.75" x14ac:dyDescent="0.25">
      <c r="A8274" s="867" t="s">
        <v>7760</v>
      </c>
      <c r="B8274" s="867" t="s">
        <v>3626</v>
      </c>
      <c r="C8274" s="867" t="s">
        <v>3031</v>
      </c>
      <c r="D8274" s="868" t="s">
        <v>11142</v>
      </c>
      <c r="E8274" s="870">
        <v>2200</v>
      </c>
      <c r="F8274" s="869" t="s">
        <v>11283</v>
      </c>
      <c r="G8274" s="868" t="s">
        <v>11282</v>
      </c>
      <c r="H8274" s="867"/>
      <c r="I8274" s="867"/>
      <c r="J8274" s="867"/>
      <c r="K8274" s="866">
        <v>4</v>
      </c>
      <c r="L8274" s="866">
        <v>12</v>
      </c>
      <c r="M8274" s="865">
        <v>28143.836107055209</v>
      </c>
      <c r="N8274" s="866">
        <v>2</v>
      </c>
      <c r="O8274" s="866">
        <v>6</v>
      </c>
      <c r="P8274" s="865">
        <v>14082.9</v>
      </c>
    </row>
    <row r="8275" spans="1:16" ht="33.75" x14ac:dyDescent="0.25">
      <c r="A8275" s="867" t="s">
        <v>7760</v>
      </c>
      <c r="B8275" s="867" t="s">
        <v>3626</v>
      </c>
      <c r="C8275" s="867" t="s">
        <v>3031</v>
      </c>
      <c r="D8275" s="868" t="s">
        <v>10436</v>
      </c>
      <c r="E8275" s="870">
        <v>1500</v>
      </c>
      <c r="F8275" s="869" t="s">
        <v>11281</v>
      </c>
      <c r="G8275" s="868" t="s">
        <v>11280</v>
      </c>
      <c r="H8275" s="867"/>
      <c r="I8275" s="867"/>
      <c r="J8275" s="867"/>
      <c r="K8275" s="866">
        <v>3</v>
      </c>
      <c r="L8275" s="866">
        <v>12</v>
      </c>
      <c r="M8275" s="865">
        <v>19188.979163901276</v>
      </c>
      <c r="N8275" s="866">
        <v>2</v>
      </c>
      <c r="O8275" s="866">
        <v>6</v>
      </c>
      <c r="P8275" s="865">
        <v>9882.9</v>
      </c>
    </row>
    <row r="8276" spans="1:16" ht="33.75" x14ac:dyDescent="0.25">
      <c r="A8276" s="867" t="s">
        <v>7760</v>
      </c>
      <c r="B8276" s="867" t="s">
        <v>3626</v>
      </c>
      <c r="C8276" s="867" t="s">
        <v>3031</v>
      </c>
      <c r="D8276" s="868" t="s">
        <v>11279</v>
      </c>
      <c r="E8276" s="870">
        <v>7500</v>
      </c>
      <c r="F8276" s="869" t="s">
        <v>11278</v>
      </c>
      <c r="G8276" s="868" t="s">
        <v>11277</v>
      </c>
      <c r="H8276" s="867" t="s">
        <v>7756</v>
      </c>
      <c r="I8276" s="867" t="s">
        <v>2772</v>
      </c>
      <c r="J8276" s="867" t="s">
        <v>7900</v>
      </c>
      <c r="K8276" s="866">
        <v>1</v>
      </c>
      <c r="L8276" s="866">
        <v>3</v>
      </c>
      <c r="M8276" s="865">
        <v>23986.223954876597</v>
      </c>
      <c r="N8276" s="866">
        <v>0</v>
      </c>
      <c r="O8276" s="866">
        <v>0</v>
      </c>
      <c r="P8276" s="865">
        <v>0</v>
      </c>
    </row>
    <row r="8277" spans="1:16" ht="33.75" x14ac:dyDescent="0.25">
      <c r="A8277" s="867" t="s">
        <v>7760</v>
      </c>
      <c r="B8277" s="867" t="s">
        <v>3626</v>
      </c>
      <c r="C8277" s="867" t="s">
        <v>3031</v>
      </c>
      <c r="D8277" s="868" t="s">
        <v>11276</v>
      </c>
      <c r="E8277" s="870">
        <v>7500</v>
      </c>
      <c r="F8277" s="869" t="s">
        <v>11275</v>
      </c>
      <c r="G8277" s="868" t="s">
        <v>11274</v>
      </c>
      <c r="H8277" s="867" t="s">
        <v>7756</v>
      </c>
      <c r="I8277" s="867" t="s">
        <v>2676</v>
      </c>
      <c r="J8277" s="867" t="s">
        <v>7900</v>
      </c>
      <c r="K8277" s="866">
        <v>2</v>
      </c>
      <c r="L8277" s="866">
        <v>12</v>
      </c>
      <c r="M8277" s="865">
        <v>95944.89581950639</v>
      </c>
      <c r="N8277" s="866">
        <v>1</v>
      </c>
      <c r="O8277" s="866">
        <v>6</v>
      </c>
      <c r="P8277" s="865">
        <v>45882.9</v>
      </c>
    </row>
    <row r="8278" spans="1:16" ht="33.75" x14ac:dyDescent="0.25">
      <c r="A8278" s="867" t="s">
        <v>7760</v>
      </c>
      <c r="B8278" s="867" t="s">
        <v>3626</v>
      </c>
      <c r="C8278" s="867" t="s">
        <v>3031</v>
      </c>
      <c r="D8278" s="868" t="s">
        <v>11273</v>
      </c>
      <c r="E8278" s="870">
        <v>7500</v>
      </c>
      <c r="F8278" s="869" t="s">
        <v>11272</v>
      </c>
      <c r="G8278" s="868" t="s">
        <v>11271</v>
      </c>
      <c r="H8278" s="867" t="s">
        <v>7756</v>
      </c>
      <c r="I8278" s="867" t="s">
        <v>5061</v>
      </c>
      <c r="J8278" s="867" t="s">
        <v>7836</v>
      </c>
      <c r="K8278" s="866">
        <v>2</v>
      </c>
      <c r="L8278" s="866">
        <v>12</v>
      </c>
      <c r="M8278" s="865">
        <v>95944.89581950639</v>
      </c>
      <c r="N8278" s="866">
        <v>3</v>
      </c>
      <c r="O8278" s="866">
        <v>6</v>
      </c>
      <c r="P8278" s="865">
        <v>45882.9</v>
      </c>
    </row>
    <row r="8279" spans="1:16" ht="33.75" x14ac:dyDescent="0.25">
      <c r="A8279" s="867" t="s">
        <v>7760</v>
      </c>
      <c r="B8279" s="867" t="s">
        <v>3626</v>
      </c>
      <c r="C8279" s="867" t="s">
        <v>3031</v>
      </c>
      <c r="D8279" s="868" t="s">
        <v>11270</v>
      </c>
      <c r="E8279" s="870">
        <v>3000</v>
      </c>
      <c r="F8279" s="869" t="s">
        <v>11269</v>
      </c>
      <c r="G8279" s="868" t="s">
        <v>11268</v>
      </c>
      <c r="H8279" s="867" t="s">
        <v>7756</v>
      </c>
      <c r="I8279" s="867" t="s">
        <v>10457</v>
      </c>
      <c r="J8279" s="867" t="s">
        <v>7792</v>
      </c>
      <c r="K8279" s="866">
        <v>2</v>
      </c>
      <c r="L8279" s="866">
        <v>12</v>
      </c>
      <c r="M8279" s="865">
        <v>38377.958327802553</v>
      </c>
      <c r="N8279" s="866">
        <v>1</v>
      </c>
      <c r="O8279" s="866">
        <v>6</v>
      </c>
      <c r="P8279" s="865">
        <v>18882.900000000001</v>
      </c>
    </row>
    <row r="8280" spans="1:16" ht="33.75" x14ac:dyDescent="0.25">
      <c r="A8280" s="867" t="s">
        <v>7760</v>
      </c>
      <c r="B8280" s="867" t="s">
        <v>3626</v>
      </c>
      <c r="C8280" s="867" t="s">
        <v>3031</v>
      </c>
      <c r="D8280" s="868" t="s">
        <v>11267</v>
      </c>
      <c r="E8280" s="870">
        <v>7500</v>
      </c>
      <c r="F8280" s="869" t="s">
        <v>11266</v>
      </c>
      <c r="G8280" s="868" t="s">
        <v>11265</v>
      </c>
      <c r="H8280" s="867" t="s">
        <v>7756</v>
      </c>
      <c r="I8280" s="867" t="s">
        <v>2772</v>
      </c>
      <c r="J8280" s="867" t="s">
        <v>7792</v>
      </c>
      <c r="K8280" s="866">
        <v>2</v>
      </c>
      <c r="L8280" s="866">
        <v>12</v>
      </c>
      <c r="M8280" s="865">
        <v>95944.89581950639</v>
      </c>
      <c r="N8280" s="866">
        <v>1</v>
      </c>
      <c r="O8280" s="866">
        <v>6</v>
      </c>
      <c r="P8280" s="865">
        <v>45882.9</v>
      </c>
    </row>
    <row r="8281" spans="1:16" ht="33.75" x14ac:dyDescent="0.25">
      <c r="A8281" s="867" t="s">
        <v>7760</v>
      </c>
      <c r="B8281" s="867" t="s">
        <v>3626</v>
      </c>
      <c r="C8281" s="867" t="s">
        <v>3031</v>
      </c>
      <c r="D8281" s="868" t="s">
        <v>11264</v>
      </c>
      <c r="E8281" s="870">
        <v>4200</v>
      </c>
      <c r="F8281" s="869" t="s">
        <v>11263</v>
      </c>
      <c r="G8281" s="868" t="s">
        <v>11262</v>
      </c>
      <c r="H8281" s="867" t="s">
        <v>7756</v>
      </c>
      <c r="I8281" s="867" t="s">
        <v>2883</v>
      </c>
      <c r="J8281" s="867" t="s">
        <v>7792</v>
      </c>
      <c r="K8281" s="866">
        <v>3</v>
      </c>
      <c r="L8281" s="866">
        <v>12</v>
      </c>
      <c r="M8281" s="865">
        <v>53729.141658923581</v>
      </c>
      <c r="N8281" s="866">
        <v>1</v>
      </c>
      <c r="O8281" s="866">
        <v>6</v>
      </c>
      <c r="P8281" s="865">
        <v>26082.9</v>
      </c>
    </row>
    <row r="8282" spans="1:16" ht="33.75" x14ac:dyDescent="0.25">
      <c r="A8282" s="867" t="s">
        <v>7760</v>
      </c>
      <c r="B8282" s="867" t="s">
        <v>3626</v>
      </c>
      <c r="C8282" s="867" t="s">
        <v>3031</v>
      </c>
      <c r="D8282" s="868" t="s">
        <v>11261</v>
      </c>
      <c r="E8282" s="870">
        <v>5500</v>
      </c>
      <c r="F8282" s="869" t="s">
        <v>11260</v>
      </c>
      <c r="G8282" s="868" t="s">
        <v>11259</v>
      </c>
      <c r="H8282" s="867" t="s">
        <v>7756</v>
      </c>
      <c r="I8282" s="867" t="s">
        <v>4071</v>
      </c>
      <c r="J8282" s="867" t="s">
        <v>7836</v>
      </c>
      <c r="K8282" s="866">
        <v>3</v>
      </c>
      <c r="L8282" s="866">
        <v>12</v>
      </c>
      <c r="M8282" s="865">
        <v>70359.590267638021</v>
      </c>
      <c r="N8282" s="866">
        <v>1</v>
      </c>
      <c r="O8282" s="866">
        <v>6</v>
      </c>
      <c r="P8282" s="865">
        <v>33882.9</v>
      </c>
    </row>
    <row r="8283" spans="1:16" ht="33.75" x14ac:dyDescent="0.25">
      <c r="A8283" s="867" t="s">
        <v>7760</v>
      </c>
      <c r="B8283" s="867" t="s">
        <v>3626</v>
      </c>
      <c r="C8283" s="867" t="s">
        <v>3031</v>
      </c>
      <c r="D8283" s="868" t="s">
        <v>11258</v>
      </c>
      <c r="E8283" s="870">
        <v>4200</v>
      </c>
      <c r="F8283" s="869" t="s">
        <v>11257</v>
      </c>
      <c r="G8283" s="868" t="s">
        <v>11256</v>
      </c>
      <c r="H8283" s="867" t="s">
        <v>7756</v>
      </c>
      <c r="I8283" s="867" t="s">
        <v>2676</v>
      </c>
      <c r="J8283" s="867" t="s">
        <v>7777</v>
      </c>
      <c r="K8283" s="866">
        <v>4</v>
      </c>
      <c r="L8283" s="866">
        <v>12</v>
      </c>
      <c r="M8283" s="865">
        <v>53729.141658923581</v>
      </c>
      <c r="N8283" s="866">
        <v>1</v>
      </c>
      <c r="O8283" s="866">
        <v>6</v>
      </c>
      <c r="P8283" s="865">
        <v>26082.9</v>
      </c>
    </row>
    <row r="8284" spans="1:16" ht="33.75" x14ac:dyDescent="0.25">
      <c r="A8284" s="867" t="s">
        <v>7760</v>
      </c>
      <c r="B8284" s="867" t="s">
        <v>3626</v>
      </c>
      <c r="C8284" s="867" t="s">
        <v>3031</v>
      </c>
      <c r="D8284" s="868" t="s">
        <v>11255</v>
      </c>
      <c r="E8284" s="870">
        <v>7500</v>
      </c>
      <c r="F8284" s="869" t="s">
        <v>11254</v>
      </c>
      <c r="G8284" s="868" t="s">
        <v>11253</v>
      </c>
      <c r="H8284" s="867" t="s">
        <v>7756</v>
      </c>
      <c r="I8284" s="867" t="s">
        <v>2703</v>
      </c>
      <c r="J8284" s="867" t="s">
        <v>7836</v>
      </c>
      <c r="K8284" s="866">
        <v>2</v>
      </c>
      <c r="L8284" s="866">
        <v>12</v>
      </c>
      <c r="M8284" s="865">
        <v>95944.89581950639</v>
      </c>
      <c r="N8284" s="866">
        <v>1</v>
      </c>
      <c r="O8284" s="866">
        <v>6</v>
      </c>
      <c r="P8284" s="865">
        <v>45882.9</v>
      </c>
    </row>
    <row r="8285" spans="1:16" ht="33.75" x14ac:dyDescent="0.25">
      <c r="A8285" s="867" t="s">
        <v>7760</v>
      </c>
      <c r="B8285" s="867" t="s">
        <v>3626</v>
      </c>
      <c r="C8285" s="867" t="s">
        <v>3031</v>
      </c>
      <c r="D8285" s="868" t="s">
        <v>11252</v>
      </c>
      <c r="E8285" s="870">
        <v>7500</v>
      </c>
      <c r="F8285" s="869" t="s">
        <v>11251</v>
      </c>
      <c r="G8285" s="868" t="s">
        <v>11250</v>
      </c>
      <c r="H8285" s="867" t="s">
        <v>7756</v>
      </c>
      <c r="I8285" s="867" t="s">
        <v>2772</v>
      </c>
      <c r="J8285" s="867" t="s">
        <v>7958</v>
      </c>
      <c r="K8285" s="866">
        <v>2</v>
      </c>
      <c r="L8285" s="866">
        <v>12</v>
      </c>
      <c r="M8285" s="865">
        <v>95944.89581950639</v>
      </c>
      <c r="N8285" s="866">
        <v>0</v>
      </c>
      <c r="O8285" s="866">
        <v>0</v>
      </c>
      <c r="P8285" s="865">
        <v>0</v>
      </c>
    </row>
    <row r="8286" spans="1:16" ht="33.75" x14ac:dyDescent="0.25">
      <c r="A8286" s="867" t="s">
        <v>7760</v>
      </c>
      <c r="B8286" s="867" t="s">
        <v>3626</v>
      </c>
      <c r="C8286" s="867" t="s">
        <v>3031</v>
      </c>
      <c r="D8286" s="868" t="s">
        <v>11249</v>
      </c>
      <c r="E8286" s="870">
        <v>5000</v>
      </c>
      <c r="F8286" s="869" t="s">
        <v>11248</v>
      </c>
      <c r="G8286" s="868" t="s">
        <v>11247</v>
      </c>
      <c r="H8286" s="867"/>
      <c r="I8286" s="867"/>
      <c r="J8286" s="867"/>
      <c r="K8286" s="866">
        <v>5</v>
      </c>
      <c r="L8286" s="866">
        <v>12</v>
      </c>
      <c r="M8286" s="865">
        <v>63963.263879670929</v>
      </c>
      <c r="N8286" s="866">
        <v>3</v>
      </c>
      <c r="O8286" s="866">
        <v>6</v>
      </c>
      <c r="P8286" s="865">
        <v>30882.9</v>
      </c>
    </row>
    <row r="8287" spans="1:16" ht="33.75" x14ac:dyDescent="0.25">
      <c r="A8287" s="867" t="s">
        <v>7760</v>
      </c>
      <c r="B8287" s="867" t="s">
        <v>3626</v>
      </c>
      <c r="C8287" s="867" t="s">
        <v>3031</v>
      </c>
      <c r="D8287" s="868" t="s">
        <v>7776</v>
      </c>
      <c r="E8287" s="870">
        <v>4200</v>
      </c>
      <c r="F8287" s="869" t="s">
        <v>11246</v>
      </c>
      <c r="G8287" s="868" t="s">
        <v>11245</v>
      </c>
      <c r="H8287" s="867" t="s">
        <v>7756</v>
      </c>
      <c r="I8287" s="867" t="s">
        <v>2772</v>
      </c>
      <c r="J8287" s="867" t="s">
        <v>7792</v>
      </c>
      <c r="K8287" s="866">
        <v>3</v>
      </c>
      <c r="L8287" s="866">
        <v>12</v>
      </c>
      <c r="M8287" s="865">
        <v>53729.141658923581</v>
      </c>
      <c r="N8287" s="866">
        <v>1</v>
      </c>
      <c r="O8287" s="866">
        <v>6</v>
      </c>
      <c r="P8287" s="865">
        <v>26082.9</v>
      </c>
    </row>
    <row r="8288" spans="1:16" ht="33.75" x14ac:dyDescent="0.25">
      <c r="A8288" s="867" t="s">
        <v>7760</v>
      </c>
      <c r="B8288" s="867" t="s">
        <v>3626</v>
      </c>
      <c r="C8288" s="867" t="s">
        <v>3031</v>
      </c>
      <c r="D8288" s="868" t="s">
        <v>7776</v>
      </c>
      <c r="E8288" s="870">
        <v>4200</v>
      </c>
      <c r="F8288" s="869" t="s">
        <v>11244</v>
      </c>
      <c r="G8288" s="868" t="s">
        <v>11243</v>
      </c>
      <c r="H8288" s="867" t="s">
        <v>7756</v>
      </c>
      <c r="I8288" s="867" t="s">
        <v>2892</v>
      </c>
      <c r="J8288" s="867" t="s">
        <v>7844</v>
      </c>
      <c r="K8288" s="866">
        <v>2</v>
      </c>
      <c r="L8288" s="866">
        <v>12</v>
      </c>
      <c r="M8288" s="865">
        <v>53729.141658923581</v>
      </c>
      <c r="N8288" s="866">
        <v>2</v>
      </c>
      <c r="O8288" s="866">
        <v>6</v>
      </c>
      <c r="P8288" s="865">
        <v>26082.9</v>
      </c>
    </row>
    <row r="8289" spans="1:16" ht="33.75" x14ac:dyDescent="0.25">
      <c r="A8289" s="867" t="s">
        <v>7760</v>
      </c>
      <c r="B8289" s="867" t="s">
        <v>3626</v>
      </c>
      <c r="C8289" s="867" t="s">
        <v>3031</v>
      </c>
      <c r="D8289" s="868" t="s">
        <v>8790</v>
      </c>
      <c r="E8289" s="870">
        <v>7500</v>
      </c>
      <c r="F8289" s="869" t="s">
        <v>11242</v>
      </c>
      <c r="G8289" s="868" t="s">
        <v>11241</v>
      </c>
      <c r="H8289" s="867" t="s">
        <v>7756</v>
      </c>
      <c r="I8289" s="867" t="s">
        <v>2685</v>
      </c>
      <c r="J8289" s="867" t="s">
        <v>7773</v>
      </c>
      <c r="K8289" s="866">
        <v>7</v>
      </c>
      <c r="L8289" s="866">
        <v>12</v>
      </c>
      <c r="M8289" s="865">
        <v>70359.590267638021</v>
      </c>
      <c r="N8289" s="866">
        <v>2</v>
      </c>
      <c r="O8289" s="866">
        <v>6</v>
      </c>
      <c r="P8289" s="865">
        <v>45882.9</v>
      </c>
    </row>
    <row r="8290" spans="1:16" ht="33.75" x14ac:dyDescent="0.25">
      <c r="A8290" s="867" t="s">
        <v>7760</v>
      </c>
      <c r="B8290" s="867" t="s">
        <v>3626</v>
      </c>
      <c r="C8290" s="867" t="s">
        <v>3031</v>
      </c>
      <c r="D8290" s="868" t="s">
        <v>10970</v>
      </c>
      <c r="E8290" s="870">
        <v>6500</v>
      </c>
      <c r="F8290" s="869" t="s">
        <v>11240</v>
      </c>
      <c r="G8290" s="868" t="s">
        <v>11239</v>
      </c>
      <c r="H8290" s="867" t="s">
        <v>7756</v>
      </c>
      <c r="I8290" s="867" t="s">
        <v>2725</v>
      </c>
      <c r="J8290" s="867" t="s">
        <v>7788</v>
      </c>
      <c r="K8290" s="866">
        <v>7</v>
      </c>
      <c r="L8290" s="866">
        <v>12</v>
      </c>
      <c r="M8290" s="865">
        <v>70359.590267638021</v>
      </c>
      <c r="N8290" s="866">
        <v>2</v>
      </c>
      <c r="O8290" s="866">
        <v>6</v>
      </c>
      <c r="P8290" s="865">
        <v>39882.9</v>
      </c>
    </row>
    <row r="8291" spans="1:16" ht="33.75" x14ac:dyDescent="0.25">
      <c r="A8291" s="867" t="s">
        <v>7760</v>
      </c>
      <c r="B8291" s="867" t="s">
        <v>3626</v>
      </c>
      <c r="C8291" s="867" t="s">
        <v>3031</v>
      </c>
      <c r="D8291" s="868" t="s">
        <v>9261</v>
      </c>
      <c r="E8291" s="870">
        <v>10000</v>
      </c>
      <c r="F8291" s="869" t="s">
        <v>11238</v>
      </c>
      <c r="G8291" s="868" t="s">
        <v>11237</v>
      </c>
      <c r="H8291" s="867" t="s">
        <v>7756</v>
      </c>
      <c r="I8291" s="867" t="s">
        <v>2685</v>
      </c>
      <c r="J8291" s="867" t="s">
        <v>7777</v>
      </c>
      <c r="K8291" s="866">
        <v>6</v>
      </c>
      <c r="L8291" s="866">
        <v>12</v>
      </c>
      <c r="M8291" s="865">
        <v>95944.89581950639</v>
      </c>
      <c r="N8291" s="866">
        <v>2</v>
      </c>
      <c r="O8291" s="866">
        <v>6</v>
      </c>
      <c r="P8291" s="865">
        <v>60882.9</v>
      </c>
    </row>
    <row r="8292" spans="1:16" ht="33.75" x14ac:dyDescent="0.25">
      <c r="A8292" s="867" t="s">
        <v>7760</v>
      </c>
      <c r="B8292" s="867" t="s">
        <v>3626</v>
      </c>
      <c r="C8292" s="867" t="s">
        <v>3031</v>
      </c>
      <c r="D8292" s="868" t="s">
        <v>9261</v>
      </c>
      <c r="E8292" s="870">
        <v>10000</v>
      </c>
      <c r="F8292" s="869" t="s">
        <v>11236</v>
      </c>
      <c r="G8292" s="868" t="s">
        <v>11235</v>
      </c>
      <c r="H8292" s="867" t="s">
        <v>7756</v>
      </c>
      <c r="I8292" s="867" t="s">
        <v>2685</v>
      </c>
      <c r="J8292" s="867" t="s">
        <v>7777</v>
      </c>
      <c r="K8292" s="866">
        <v>6</v>
      </c>
      <c r="L8292" s="866">
        <v>12</v>
      </c>
      <c r="M8292" s="865">
        <v>95944.89581950639</v>
      </c>
      <c r="N8292" s="866">
        <v>1</v>
      </c>
      <c r="O8292" s="866">
        <v>6</v>
      </c>
      <c r="P8292" s="865">
        <v>60882.9</v>
      </c>
    </row>
    <row r="8293" spans="1:16" ht="33.75" x14ac:dyDescent="0.25">
      <c r="A8293" s="867" t="s">
        <v>7760</v>
      </c>
      <c r="B8293" s="867" t="s">
        <v>3626</v>
      </c>
      <c r="C8293" s="867" t="s">
        <v>3031</v>
      </c>
      <c r="D8293" s="868" t="s">
        <v>8227</v>
      </c>
      <c r="E8293" s="870">
        <v>8500</v>
      </c>
      <c r="F8293" s="869" t="s">
        <v>11234</v>
      </c>
      <c r="G8293" s="868" t="s">
        <v>11233</v>
      </c>
      <c r="H8293" s="867" t="s">
        <v>7756</v>
      </c>
      <c r="I8293" s="867" t="s">
        <v>2725</v>
      </c>
      <c r="J8293" s="867" t="s">
        <v>7773</v>
      </c>
      <c r="K8293" s="866">
        <v>8</v>
      </c>
      <c r="L8293" s="866">
        <v>12</v>
      </c>
      <c r="M8293" s="865">
        <v>95944.89581950639</v>
      </c>
      <c r="N8293" s="866">
        <v>1</v>
      </c>
      <c r="O8293" s="866">
        <v>6</v>
      </c>
      <c r="P8293" s="865">
        <v>51882.9</v>
      </c>
    </row>
    <row r="8294" spans="1:16" ht="33.75" x14ac:dyDescent="0.25">
      <c r="A8294" s="867" t="s">
        <v>7760</v>
      </c>
      <c r="B8294" s="867" t="s">
        <v>3626</v>
      </c>
      <c r="C8294" s="867" t="s">
        <v>3031</v>
      </c>
      <c r="D8294" s="868" t="s">
        <v>11232</v>
      </c>
      <c r="E8294" s="870">
        <v>5500</v>
      </c>
      <c r="F8294" s="869" t="s">
        <v>11231</v>
      </c>
      <c r="G8294" s="868" t="s">
        <v>11230</v>
      </c>
      <c r="H8294" s="867" t="s">
        <v>7756</v>
      </c>
      <c r="I8294" s="867" t="s">
        <v>2725</v>
      </c>
      <c r="J8294" s="867" t="s">
        <v>7971</v>
      </c>
      <c r="K8294" s="866">
        <v>8</v>
      </c>
      <c r="L8294" s="866">
        <v>12</v>
      </c>
      <c r="M8294" s="865">
        <v>53729.141658923581</v>
      </c>
      <c r="N8294" s="866">
        <v>2</v>
      </c>
      <c r="O8294" s="866">
        <v>6</v>
      </c>
      <c r="P8294" s="865">
        <v>33882.9</v>
      </c>
    </row>
    <row r="8295" spans="1:16" x14ac:dyDescent="0.25">
      <c r="A8295" s="1772" t="s">
        <v>2848</v>
      </c>
      <c r="B8295" s="1772"/>
      <c r="C8295" s="1772"/>
      <c r="D8295" s="1772"/>
      <c r="E8295" s="1772"/>
      <c r="F8295" s="1772" t="s">
        <v>378</v>
      </c>
      <c r="G8295" s="1772"/>
      <c r="H8295" s="1772"/>
      <c r="I8295" s="1772"/>
      <c r="J8295" s="1772"/>
      <c r="K8295" s="1771" t="s">
        <v>2847</v>
      </c>
      <c r="L8295" s="1771"/>
      <c r="M8295" s="1771"/>
      <c r="N8295" s="1771" t="s">
        <v>2846</v>
      </c>
      <c r="O8295" s="1771"/>
      <c r="P8295" s="1771"/>
    </row>
    <row r="8296" spans="1:16" ht="75" customHeight="1" x14ac:dyDescent="0.25">
      <c r="A8296" s="1535" t="s">
        <v>2845</v>
      </c>
      <c r="B8296" s="1535" t="s">
        <v>5</v>
      </c>
      <c r="C8296" s="1535" t="s">
        <v>2844</v>
      </c>
      <c r="D8296" s="1535" t="s">
        <v>2843</v>
      </c>
      <c r="E8296" s="1536" t="s">
        <v>2842</v>
      </c>
      <c r="F8296" s="1537" t="s">
        <v>2841</v>
      </c>
      <c r="G8296" s="1540" t="s">
        <v>2840</v>
      </c>
      <c r="H8296" s="1535" t="s">
        <v>2839</v>
      </c>
      <c r="I8296" s="1535" t="s">
        <v>2838</v>
      </c>
      <c r="J8296" s="1535" t="s">
        <v>2837</v>
      </c>
      <c r="K8296" s="1538" t="s">
        <v>2836</v>
      </c>
      <c r="L8296" s="1538" t="s">
        <v>2835</v>
      </c>
      <c r="M8296" s="1539" t="s">
        <v>2834</v>
      </c>
      <c r="N8296" s="1538" t="s">
        <v>2836</v>
      </c>
      <c r="O8296" s="1538" t="s">
        <v>2835</v>
      </c>
      <c r="P8296" s="1539" t="s">
        <v>2834</v>
      </c>
    </row>
    <row r="8297" spans="1:16" ht="33.75" x14ac:dyDescent="0.25">
      <c r="A8297" s="867" t="s">
        <v>7760</v>
      </c>
      <c r="B8297" s="867" t="s">
        <v>3626</v>
      </c>
      <c r="C8297" s="867" t="s">
        <v>3031</v>
      </c>
      <c r="D8297" s="868" t="s">
        <v>9261</v>
      </c>
      <c r="E8297" s="870">
        <v>10000</v>
      </c>
      <c r="F8297" s="869" t="s">
        <v>11229</v>
      </c>
      <c r="G8297" s="868" t="s">
        <v>11228</v>
      </c>
      <c r="H8297" s="867" t="s">
        <v>7756</v>
      </c>
      <c r="I8297" s="867" t="s">
        <v>2685</v>
      </c>
      <c r="J8297" s="867" t="s">
        <v>7836</v>
      </c>
      <c r="K8297" s="866">
        <v>6</v>
      </c>
      <c r="L8297" s="866">
        <v>12</v>
      </c>
      <c r="M8297" s="865">
        <v>95944.89581950639</v>
      </c>
      <c r="N8297" s="866">
        <v>2</v>
      </c>
      <c r="O8297" s="866">
        <v>6</v>
      </c>
      <c r="P8297" s="865">
        <v>60882.9</v>
      </c>
    </row>
    <row r="8298" spans="1:16" ht="33.75" x14ac:dyDescent="0.25">
      <c r="A8298" s="867" t="s">
        <v>7760</v>
      </c>
      <c r="B8298" s="867" t="s">
        <v>3626</v>
      </c>
      <c r="C8298" s="867" t="s">
        <v>3031</v>
      </c>
      <c r="D8298" s="868" t="s">
        <v>8790</v>
      </c>
      <c r="E8298" s="870">
        <v>7500</v>
      </c>
      <c r="F8298" s="869" t="s">
        <v>11227</v>
      </c>
      <c r="G8298" s="868" t="s">
        <v>11226</v>
      </c>
      <c r="H8298" s="867" t="s">
        <v>7756</v>
      </c>
      <c r="I8298" s="867" t="s">
        <v>8393</v>
      </c>
      <c r="J8298" s="867" t="s">
        <v>8392</v>
      </c>
      <c r="K8298" s="866">
        <v>7</v>
      </c>
      <c r="L8298" s="866">
        <v>12</v>
      </c>
      <c r="M8298" s="865">
        <v>70359.590267638021</v>
      </c>
      <c r="N8298" s="866">
        <v>2</v>
      </c>
      <c r="O8298" s="866">
        <v>6</v>
      </c>
      <c r="P8298" s="865">
        <v>45882.9</v>
      </c>
    </row>
    <row r="8299" spans="1:16" ht="33.75" x14ac:dyDescent="0.25">
      <c r="A8299" s="867" t="s">
        <v>7760</v>
      </c>
      <c r="B8299" s="867" t="s">
        <v>3626</v>
      </c>
      <c r="C8299" s="867" t="s">
        <v>3031</v>
      </c>
      <c r="D8299" s="868" t="s">
        <v>9264</v>
      </c>
      <c r="E8299" s="870">
        <v>9500</v>
      </c>
      <c r="F8299" s="869" t="s">
        <v>11225</v>
      </c>
      <c r="G8299" s="868" t="s">
        <v>11224</v>
      </c>
      <c r="H8299" s="867" t="s">
        <v>7756</v>
      </c>
      <c r="I8299" s="867" t="s">
        <v>8434</v>
      </c>
      <c r="J8299" s="867" t="s">
        <v>7792</v>
      </c>
      <c r="K8299" s="866">
        <v>6</v>
      </c>
      <c r="L8299" s="866">
        <v>12</v>
      </c>
      <c r="M8299" s="865">
        <v>70359.590267638021</v>
      </c>
      <c r="N8299" s="866">
        <v>1</v>
      </c>
      <c r="O8299" s="866">
        <v>6</v>
      </c>
      <c r="P8299" s="865">
        <v>57882.9</v>
      </c>
    </row>
    <row r="8300" spans="1:16" ht="33.75" x14ac:dyDescent="0.25">
      <c r="A8300" s="867" t="s">
        <v>7760</v>
      </c>
      <c r="B8300" s="867" t="s">
        <v>3626</v>
      </c>
      <c r="C8300" s="867" t="s">
        <v>3031</v>
      </c>
      <c r="D8300" s="868" t="s">
        <v>11223</v>
      </c>
      <c r="E8300" s="870">
        <v>12500</v>
      </c>
      <c r="F8300" s="869" t="s">
        <v>11222</v>
      </c>
      <c r="G8300" s="868" t="s">
        <v>11221</v>
      </c>
      <c r="H8300" s="867" t="s">
        <v>7756</v>
      </c>
      <c r="I8300" s="867" t="s">
        <v>8434</v>
      </c>
      <c r="J8300" s="867" t="s">
        <v>7792</v>
      </c>
      <c r="K8300" s="866">
        <v>3</v>
      </c>
      <c r="L8300" s="866">
        <v>12</v>
      </c>
      <c r="M8300" s="865">
        <v>134322.85414730894</v>
      </c>
      <c r="N8300" s="866">
        <v>1</v>
      </c>
      <c r="O8300" s="866">
        <v>6</v>
      </c>
      <c r="P8300" s="865">
        <v>75882.899999999994</v>
      </c>
    </row>
    <row r="8301" spans="1:16" ht="33.75" x14ac:dyDescent="0.25">
      <c r="A8301" s="867" t="s">
        <v>7760</v>
      </c>
      <c r="B8301" s="867" t="s">
        <v>3626</v>
      </c>
      <c r="C8301" s="867" t="s">
        <v>3031</v>
      </c>
      <c r="D8301" s="868" t="s">
        <v>9261</v>
      </c>
      <c r="E8301" s="870">
        <v>10000</v>
      </c>
      <c r="F8301" s="869" t="s">
        <v>11220</v>
      </c>
      <c r="G8301" s="868" t="s">
        <v>11219</v>
      </c>
      <c r="H8301" s="867" t="s">
        <v>7756</v>
      </c>
      <c r="I8301" s="867" t="s">
        <v>8393</v>
      </c>
      <c r="J8301" s="867" t="s">
        <v>8397</v>
      </c>
      <c r="K8301" s="866">
        <v>6</v>
      </c>
      <c r="L8301" s="866">
        <v>12</v>
      </c>
      <c r="M8301" s="865">
        <v>95944.89581950639</v>
      </c>
      <c r="N8301" s="866">
        <v>1</v>
      </c>
      <c r="O8301" s="866">
        <v>6</v>
      </c>
      <c r="P8301" s="865">
        <v>60882.9</v>
      </c>
    </row>
    <row r="8302" spans="1:16" ht="33.75" x14ac:dyDescent="0.25">
      <c r="A8302" s="867" t="s">
        <v>7760</v>
      </c>
      <c r="B8302" s="867" t="s">
        <v>3626</v>
      </c>
      <c r="C8302" s="867" t="s">
        <v>3031</v>
      </c>
      <c r="D8302" s="868" t="s">
        <v>8218</v>
      </c>
      <c r="E8302" s="870">
        <v>2000</v>
      </c>
      <c r="F8302" s="869" t="s">
        <v>11218</v>
      </c>
      <c r="G8302" s="868" t="s">
        <v>11217</v>
      </c>
      <c r="H8302" s="867" t="s">
        <v>2751</v>
      </c>
      <c r="I8302" s="867" t="s">
        <v>11100</v>
      </c>
      <c r="J8302" s="867" t="s">
        <v>11216</v>
      </c>
      <c r="K8302" s="866">
        <v>2</v>
      </c>
      <c r="L8302" s="866">
        <v>12</v>
      </c>
      <c r="M8302" s="865">
        <v>25585.305551868372</v>
      </c>
      <c r="N8302" s="866">
        <v>1</v>
      </c>
      <c r="O8302" s="866">
        <v>6</v>
      </c>
      <c r="P8302" s="865">
        <v>12882.9</v>
      </c>
    </row>
    <row r="8303" spans="1:16" ht="33.75" x14ac:dyDescent="0.25">
      <c r="A8303" s="867" t="s">
        <v>7760</v>
      </c>
      <c r="B8303" s="867" t="s">
        <v>3626</v>
      </c>
      <c r="C8303" s="867" t="s">
        <v>3031</v>
      </c>
      <c r="D8303" s="868" t="s">
        <v>8651</v>
      </c>
      <c r="E8303" s="870">
        <v>4200</v>
      </c>
      <c r="F8303" s="869" t="s">
        <v>11215</v>
      </c>
      <c r="G8303" s="868" t="s">
        <v>11214</v>
      </c>
      <c r="H8303" s="867" t="s">
        <v>7756</v>
      </c>
      <c r="I8303" s="867" t="s">
        <v>2892</v>
      </c>
      <c r="J8303" s="867" t="s">
        <v>7777</v>
      </c>
      <c r="K8303" s="866">
        <v>3</v>
      </c>
      <c r="L8303" s="866">
        <v>12</v>
      </c>
      <c r="M8303" s="865">
        <v>53729.141658923581</v>
      </c>
      <c r="N8303" s="866">
        <v>1</v>
      </c>
      <c r="O8303" s="866">
        <v>1</v>
      </c>
      <c r="P8303" s="865">
        <v>4347.1499999999996</v>
      </c>
    </row>
    <row r="8304" spans="1:16" ht="33.75" x14ac:dyDescent="0.25">
      <c r="A8304" s="867" t="s">
        <v>7760</v>
      </c>
      <c r="B8304" s="867" t="s">
        <v>3626</v>
      </c>
      <c r="C8304" s="867" t="s">
        <v>3031</v>
      </c>
      <c r="D8304" s="868" t="s">
        <v>7776</v>
      </c>
      <c r="E8304" s="870">
        <v>4200</v>
      </c>
      <c r="F8304" s="869" t="s">
        <v>11213</v>
      </c>
      <c r="G8304" s="868" t="s">
        <v>11212</v>
      </c>
      <c r="H8304" s="867" t="s">
        <v>7796</v>
      </c>
      <c r="I8304" s="867" t="s">
        <v>2745</v>
      </c>
      <c r="J8304" s="867" t="s">
        <v>7836</v>
      </c>
      <c r="K8304" s="866">
        <v>3</v>
      </c>
      <c r="L8304" s="866">
        <v>12</v>
      </c>
      <c r="M8304" s="865">
        <v>53729.141658923581</v>
      </c>
      <c r="N8304" s="866">
        <v>1</v>
      </c>
      <c r="O8304" s="866">
        <v>6</v>
      </c>
      <c r="P8304" s="865">
        <v>26082.9</v>
      </c>
    </row>
    <row r="8305" spans="1:16" ht="33.75" x14ac:dyDescent="0.25">
      <c r="A8305" s="867" t="s">
        <v>7760</v>
      </c>
      <c r="B8305" s="867" t="s">
        <v>3626</v>
      </c>
      <c r="C8305" s="867" t="s">
        <v>3031</v>
      </c>
      <c r="D8305" s="868" t="s">
        <v>11211</v>
      </c>
      <c r="E8305" s="870">
        <v>5500</v>
      </c>
      <c r="F8305" s="869" t="s">
        <v>11210</v>
      </c>
      <c r="G8305" s="868" t="s">
        <v>11209</v>
      </c>
      <c r="H8305" s="867" t="s">
        <v>7756</v>
      </c>
      <c r="I8305" s="867" t="s">
        <v>2772</v>
      </c>
      <c r="J8305" s="867" t="s">
        <v>7792</v>
      </c>
      <c r="K8305" s="866">
        <v>4</v>
      </c>
      <c r="L8305" s="866">
        <v>12</v>
      </c>
      <c r="M8305" s="865">
        <v>53729.141658923581</v>
      </c>
      <c r="N8305" s="866">
        <v>1</v>
      </c>
      <c r="O8305" s="866">
        <v>6</v>
      </c>
      <c r="P8305" s="865">
        <v>33882.9</v>
      </c>
    </row>
    <row r="8306" spans="1:16" ht="33.75" x14ac:dyDescent="0.25">
      <c r="A8306" s="867" t="s">
        <v>7760</v>
      </c>
      <c r="B8306" s="867" t="s">
        <v>3626</v>
      </c>
      <c r="C8306" s="867" t="s">
        <v>3031</v>
      </c>
      <c r="D8306" s="868" t="s">
        <v>7930</v>
      </c>
      <c r="E8306" s="870">
        <v>4200</v>
      </c>
      <c r="F8306" s="869" t="s">
        <v>11208</v>
      </c>
      <c r="G8306" s="868" t="s">
        <v>11207</v>
      </c>
      <c r="H8306" s="867" t="s">
        <v>7756</v>
      </c>
      <c r="I8306" s="867" t="s">
        <v>11206</v>
      </c>
      <c r="J8306" s="867" t="s">
        <v>7792</v>
      </c>
      <c r="K8306" s="866">
        <v>4</v>
      </c>
      <c r="L8306" s="866">
        <v>12</v>
      </c>
      <c r="M8306" s="865">
        <v>53729.141658923581</v>
      </c>
      <c r="N8306" s="866">
        <v>1</v>
      </c>
      <c r="O8306" s="866">
        <v>6</v>
      </c>
      <c r="P8306" s="865">
        <v>26082.9</v>
      </c>
    </row>
    <row r="8307" spans="1:16" ht="33.75" x14ac:dyDescent="0.25">
      <c r="A8307" s="867" t="s">
        <v>7760</v>
      </c>
      <c r="B8307" s="867" t="s">
        <v>3626</v>
      </c>
      <c r="C8307" s="867" t="s">
        <v>3031</v>
      </c>
      <c r="D8307" s="868" t="s">
        <v>8702</v>
      </c>
      <c r="E8307" s="870">
        <v>4200</v>
      </c>
      <c r="F8307" s="869" t="s">
        <v>11205</v>
      </c>
      <c r="G8307" s="868" t="s">
        <v>11204</v>
      </c>
      <c r="H8307" s="867" t="s">
        <v>7756</v>
      </c>
      <c r="I8307" s="867" t="s">
        <v>2676</v>
      </c>
      <c r="J8307" s="867" t="s">
        <v>7792</v>
      </c>
      <c r="K8307" s="866">
        <v>4</v>
      </c>
      <c r="L8307" s="866">
        <v>12</v>
      </c>
      <c r="M8307" s="865">
        <v>53729.141658923581</v>
      </c>
      <c r="N8307" s="866">
        <v>1</v>
      </c>
      <c r="O8307" s="866">
        <v>2</v>
      </c>
      <c r="P8307" s="865">
        <v>8694.2999999999993</v>
      </c>
    </row>
    <row r="8308" spans="1:16" ht="33.75" x14ac:dyDescent="0.25">
      <c r="A8308" s="867" t="s">
        <v>7760</v>
      </c>
      <c r="B8308" s="867" t="s">
        <v>3626</v>
      </c>
      <c r="C8308" s="867" t="s">
        <v>3031</v>
      </c>
      <c r="D8308" s="868" t="s">
        <v>11195</v>
      </c>
      <c r="E8308" s="870">
        <v>5500</v>
      </c>
      <c r="F8308" s="869" t="s">
        <v>11203</v>
      </c>
      <c r="G8308" s="868" t="s">
        <v>11202</v>
      </c>
      <c r="H8308" s="867" t="s">
        <v>7756</v>
      </c>
      <c r="I8308" s="867" t="s">
        <v>11201</v>
      </c>
      <c r="J8308" s="867" t="s">
        <v>8751</v>
      </c>
      <c r="K8308" s="866">
        <v>3</v>
      </c>
      <c r="L8308" s="866">
        <v>12</v>
      </c>
      <c r="M8308" s="865">
        <v>70359.590267638021</v>
      </c>
      <c r="N8308" s="866">
        <v>1</v>
      </c>
      <c r="O8308" s="866">
        <v>6</v>
      </c>
      <c r="P8308" s="865">
        <v>33882.9</v>
      </c>
    </row>
    <row r="8309" spans="1:16" ht="33.75" x14ac:dyDescent="0.25">
      <c r="A8309" s="867" t="s">
        <v>7760</v>
      </c>
      <c r="B8309" s="867" t="s">
        <v>3626</v>
      </c>
      <c r="C8309" s="867" t="s">
        <v>3031</v>
      </c>
      <c r="D8309" s="868" t="s">
        <v>11195</v>
      </c>
      <c r="E8309" s="870">
        <v>5500</v>
      </c>
      <c r="F8309" s="869" t="s">
        <v>11200</v>
      </c>
      <c r="G8309" s="868" t="s">
        <v>11199</v>
      </c>
      <c r="H8309" s="867" t="s">
        <v>7756</v>
      </c>
      <c r="I8309" s="867" t="s">
        <v>11192</v>
      </c>
      <c r="J8309" s="867" t="s">
        <v>8036</v>
      </c>
      <c r="K8309" s="866">
        <v>3</v>
      </c>
      <c r="L8309" s="866">
        <v>12</v>
      </c>
      <c r="M8309" s="865">
        <v>70359.590267638021</v>
      </c>
      <c r="N8309" s="866">
        <v>1</v>
      </c>
      <c r="O8309" s="866">
        <v>6</v>
      </c>
      <c r="P8309" s="865">
        <v>33882.9</v>
      </c>
    </row>
    <row r="8310" spans="1:16" ht="33.75" x14ac:dyDescent="0.25">
      <c r="A8310" s="867" t="s">
        <v>7760</v>
      </c>
      <c r="B8310" s="867" t="s">
        <v>3626</v>
      </c>
      <c r="C8310" s="867" t="s">
        <v>3031</v>
      </c>
      <c r="D8310" s="868" t="s">
        <v>11198</v>
      </c>
      <c r="E8310" s="870">
        <v>4200</v>
      </c>
      <c r="F8310" s="869" t="s">
        <v>11197</v>
      </c>
      <c r="G8310" s="868" t="s">
        <v>11196</v>
      </c>
      <c r="H8310" s="867" t="s">
        <v>7756</v>
      </c>
      <c r="I8310" s="867" t="s">
        <v>2676</v>
      </c>
      <c r="J8310" s="867" t="s">
        <v>7792</v>
      </c>
      <c r="K8310" s="866">
        <v>2</v>
      </c>
      <c r="L8310" s="866">
        <v>12</v>
      </c>
      <c r="M8310" s="865">
        <v>53729.141658923581</v>
      </c>
      <c r="N8310" s="866">
        <v>1</v>
      </c>
      <c r="O8310" s="866">
        <v>6</v>
      </c>
      <c r="P8310" s="865">
        <v>26082.9</v>
      </c>
    </row>
    <row r="8311" spans="1:16" ht="33.75" x14ac:dyDescent="0.25">
      <c r="A8311" s="867" t="s">
        <v>7760</v>
      </c>
      <c r="B8311" s="867" t="s">
        <v>3626</v>
      </c>
      <c r="C8311" s="867" t="s">
        <v>3031</v>
      </c>
      <c r="D8311" s="868" t="s">
        <v>11195</v>
      </c>
      <c r="E8311" s="870">
        <v>5500</v>
      </c>
      <c r="F8311" s="869" t="s">
        <v>11194</v>
      </c>
      <c r="G8311" s="868" t="s">
        <v>11193</v>
      </c>
      <c r="H8311" s="867" t="s">
        <v>7756</v>
      </c>
      <c r="I8311" s="867" t="s">
        <v>11192</v>
      </c>
      <c r="J8311" s="867" t="s">
        <v>7792</v>
      </c>
      <c r="K8311" s="866">
        <v>3</v>
      </c>
      <c r="L8311" s="866">
        <v>12</v>
      </c>
      <c r="M8311" s="865">
        <v>70359.590267638021</v>
      </c>
      <c r="N8311" s="866">
        <v>1</v>
      </c>
      <c r="O8311" s="866">
        <v>6</v>
      </c>
      <c r="P8311" s="865">
        <v>33882.9</v>
      </c>
    </row>
    <row r="8312" spans="1:16" ht="33.75" x14ac:dyDescent="0.25">
      <c r="A8312" s="867" t="s">
        <v>7760</v>
      </c>
      <c r="B8312" s="867" t="s">
        <v>3626</v>
      </c>
      <c r="C8312" s="867" t="s">
        <v>3031</v>
      </c>
      <c r="D8312" s="868" t="s">
        <v>11191</v>
      </c>
      <c r="E8312" s="870">
        <v>5500</v>
      </c>
      <c r="F8312" s="869" t="s">
        <v>11190</v>
      </c>
      <c r="G8312" s="868" t="s">
        <v>11189</v>
      </c>
      <c r="H8312" s="867" t="s">
        <v>7817</v>
      </c>
      <c r="I8312" s="867" t="s">
        <v>11188</v>
      </c>
      <c r="J8312" s="867" t="s">
        <v>8036</v>
      </c>
      <c r="K8312" s="866">
        <v>2</v>
      </c>
      <c r="L8312" s="866">
        <v>12</v>
      </c>
      <c r="M8312" s="865">
        <v>70359.590267638021</v>
      </c>
      <c r="N8312" s="866">
        <v>1</v>
      </c>
      <c r="O8312" s="866">
        <v>6</v>
      </c>
      <c r="P8312" s="865">
        <v>33882.9</v>
      </c>
    </row>
    <row r="8313" spans="1:16" ht="33.75" x14ac:dyDescent="0.25">
      <c r="A8313" s="867" t="s">
        <v>7760</v>
      </c>
      <c r="B8313" s="867" t="s">
        <v>3626</v>
      </c>
      <c r="C8313" s="867" t="s">
        <v>3031</v>
      </c>
      <c r="D8313" s="868" t="s">
        <v>11187</v>
      </c>
      <c r="E8313" s="870">
        <v>5500</v>
      </c>
      <c r="F8313" s="869" t="s">
        <v>11186</v>
      </c>
      <c r="G8313" s="868" t="s">
        <v>11185</v>
      </c>
      <c r="H8313" s="867" t="s">
        <v>7756</v>
      </c>
      <c r="I8313" s="867" t="s">
        <v>2892</v>
      </c>
      <c r="J8313" s="867" t="s">
        <v>7773</v>
      </c>
      <c r="K8313" s="866">
        <v>2</v>
      </c>
      <c r="L8313" s="866">
        <v>12</v>
      </c>
      <c r="M8313" s="865">
        <v>70359.590267638021</v>
      </c>
      <c r="N8313" s="866">
        <v>1</v>
      </c>
      <c r="O8313" s="866">
        <v>6</v>
      </c>
      <c r="P8313" s="865">
        <v>33882.9</v>
      </c>
    </row>
    <row r="8314" spans="1:16" ht="33.75" x14ac:dyDescent="0.25">
      <c r="A8314" s="867" t="s">
        <v>7760</v>
      </c>
      <c r="B8314" s="867" t="s">
        <v>3626</v>
      </c>
      <c r="C8314" s="867" t="s">
        <v>3031</v>
      </c>
      <c r="D8314" s="868" t="s">
        <v>11184</v>
      </c>
      <c r="E8314" s="870">
        <v>7500</v>
      </c>
      <c r="F8314" s="869" t="s">
        <v>11183</v>
      </c>
      <c r="G8314" s="868" t="s">
        <v>11182</v>
      </c>
      <c r="H8314" s="867" t="s">
        <v>7756</v>
      </c>
      <c r="I8314" s="867" t="s">
        <v>2883</v>
      </c>
      <c r="J8314" s="867" t="s">
        <v>7971</v>
      </c>
      <c r="K8314" s="866">
        <v>3</v>
      </c>
      <c r="L8314" s="866">
        <v>10</v>
      </c>
      <c r="M8314" s="865">
        <v>79954.079849588656</v>
      </c>
      <c r="N8314" s="866">
        <v>0</v>
      </c>
      <c r="O8314" s="866">
        <v>0</v>
      </c>
      <c r="P8314" s="865">
        <v>0</v>
      </c>
    </row>
    <row r="8315" spans="1:16" ht="33.75" x14ac:dyDescent="0.25">
      <c r="A8315" s="867" t="s">
        <v>7760</v>
      </c>
      <c r="B8315" s="867" t="s">
        <v>3626</v>
      </c>
      <c r="C8315" s="867" t="s">
        <v>3031</v>
      </c>
      <c r="D8315" s="868" t="s">
        <v>9050</v>
      </c>
      <c r="E8315" s="870">
        <v>5500</v>
      </c>
      <c r="F8315" s="869" t="s">
        <v>11181</v>
      </c>
      <c r="G8315" s="868" t="s">
        <v>11180</v>
      </c>
      <c r="H8315" s="867" t="s">
        <v>7756</v>
      </c>
      <c r="I8315" s="867" t="s">
        <v>2676</v>
      </c>
      <c r="J8315" s="867" t="s">
        <v>7773</v>
      </c>
      <c r="K8315" s="866">
        <v>3</v>
      </c>
      <c r="L8315" s="866">
        <v>12</v>
      </c>
      <c r="M8315" s="865">
        <v>70359.590267638021</v>
      </c>
      <c r="N8315" s="866">
        <v>1</v>
      </c>
      <c r="O8315" s="866">
        <v>6</v>
      </c>
      <c r="P8315" s="865">
        <v>33882.9</v>
      </c>
    </row>
    <row r="8316" spans="1:16" ht="33.75" x14ac:dyDescent="0.25">
      <c r="A8316" s="867" t="s">
        <v>7760</v>
      </c>
      <c r="B8316" s="867" t="s">
        <v>3626</v>
      </c>
      <c r="C8316" s="867" t="s">
        <v>3031</v>
      </c>
      <c r="D8316" s="868" t="s">
        <v>7768</v>
      </c>
      <c r="E8316" s="870">
        <v>4200</v>
      </c>
      <c r="F8316" s="869" t="s">
        <v>11179</v>
      </c>
      <c r="G8316" s="868" t="s">
        <v>11178</v>
      </c>
      <c r="H8316" s="867" t="s">
        <v>7756</v>
      </c>
      <c r="I8316" s="867" t="s">
        <v>2704</v>
      </c>
      <c r="J8316" s="867" t="s">
        <v>7773</v>
      </c>
      <c r="K8316" s="866">
        <v>5</v>
      </c>
      <c r="L8316" s="866">
        <v>12</v>
      </c>
      <c r="M8316" s="865">
        <v>53729.141658923581</v>
      </c>
      <c r="N8316" s="866">
        <v>1</v>
      </c>
      <c r="O8316" s="866">
        <v>6</v>
      </c>
      <c r="P8316" s="865">
        <v>26082.9</v>
      </c>
    </row>
    <row r="8317" spans="1:16" ht="33.75" x14ac:dyDescent="0.25">
      <c r="A8317" s="867" t="s">
        <v>7760</v>
      </c>
      <c r="B8317" s="867" t="s">
        <v>3626</v>
      </c>
      <c r="C8317" s="867" t="s">
        <v>3031</v>
      </c>
      <c r="D8317" s="868" t="s">
        <v>8391</v>
      </c>
      <c r="E8317" s="870">
        <v>7500</v>
      </c>
      <c r="F8317" s="869" t="s">
        <v>11177</v>
      </c>
      <c r="G8317" s="868" t="s">
        <v>11176</v>
      </c>
      <c r="H8317" s="867" t="s">
        <v>7756</v>
      </c>
      <c r="I8317" s="867" t="s">
        <v>2685</v>
      </c>
      <c r="J8317" s="867" t="s">
        <v>7773</v>
      </c>
      <c r="K8317" s="866">
        <v>7</v>
      </c>
      <c r="L8317" s="866">
        <v>12</v>
      </c>
      <c r="M8317" s="865">
        <v>95944.89581950639</v>
      </c>
      <c r="N8317" s="866">
        <v>3</v>
      </c>
      <c r="O8317" s="866">
        <v>6</v>
      </c>
      <c r="P8317" s="865">
        <v>45882.9</v>
      </c>
    </row>
    <row r="8318" spans="1:16" ht="33.75" x14ac:dyDescent="0.25">
      <c r="A8318" s="867" t="s">
        <v>7760</v>
      </c>
      <c r="B8318" s="867" t="s">
        <v>3626</v>
      </c>
      <c r="C8318" s="867" t="s">
        <v>3031</v>
      </c>
      <c r="D8318" s="868" t="s">
        <v>11175</v>
      </c>
      <c r="E8318" s="870">
        <v>10500</v>
      </c>
      <c r="F8318" s="869" t="s">
        <v>11174</v>
      </c>
      <c r="G8318" s="868" t="s">
        <v>11173</v>
      </c>
      <c r="H8318" s="867" t="s">
        <v>7756</v>
      </c>
      <c r="I8318" s="867" t="s">
        <v>2725</v>
      </c>
      <c r="J8318" s="867" t="s">
        <v>7967</v>
      </c>
      <c r="K8318" s="866">
        <v>4</v>
      </c>
      <c r="L8318" s="866">
        <v>12</v>
      </c>
      <c r="M8318" s="865">
        <v>95944.89581950639</v>
      </c>
      <c r="N8318" s="866">
        <v>1</v>
      </c>
      <c r="O8318" s="866">
        <v>6</v>
      </c>
      <c r="P8318" s="865">
        <v>63882.9</v>
      </c>
    </row>
    <row r="8319" spans="1:16" ht="45" x14ac:dyDescent="0.25">
      <c r="A8319" s="867" t="s">
        <v>7760</v>
      </c>
      <c r="B8319" s="867" t="s">
        <v>3626</v>
      </c>
      <c r="C8319" s="867" t="s">
        <v>3031</v>
      </c>
      <c r="D8319" s="868" t="s">
        <v>9261</v>
      </c>
      <c r="E8319" s="870">
        <v>10000</v>
      </c>
      <c r="F8319" s="869" t="s">
        <v>11172</v>
      </c>
      <c r="G8319" s="868" t="s">
        <v>11171</v>
      </c>
      <c r="H8319" s="867" t="s">
        <v>7817</v>
      </c>
      <c r="I8319" s="867" t="s">
        <v>11170</v>
      </c>
      <c r="J8319" s="867" t="s">
        <v>10297</v>
      </c>
      <c r="K8319" s="866">
        <v>6</v>
      </c>
      <c r="L8319" s="866">
        <v>12</v>
      </c>
      <c r="M8319" s="865">
        <v>95944.89581950639</v>
      </c>
      <c r="N8319" s="866">
        <v>1</v>
      </c>
      <c r="O8319" s="866">
        <v>6</v>
      </c>
      <c r="P8319" s="865">
        <v>60882.9</v>
      </c>
    </row>
    <row r="8320" spans="1:16" ht="33.75" x14ac:dyDescent="0.25">
      <c r="A8320" s="867" t="s">
        <v>7760</v>
      </c>
      <c r="B8320" s="867" t="s">
        <v>3626</v>
      </c>
      <c r="C8320" s="867" t="s">
        <v>3031</v>
      </c>
      <c r="D8320" s="868" t="s">
        <v>8227</v>
      </c>
      <c r="E8320" s="870">
        <v>8500</v>
      </c>
      <c r="F8320" s="869" t="s">
        <v>11169</v>
      </c>
      <c r="G8320" s="868" t="s">
        <v>11168</v>
      </c>
      <c r="H8320" s="867" t="s">
        <v>7756</v>
      </c>
      <c r="I8320" s="867" t="s">
        <v>2725</v>
      </c>
      <c r="J8320" s="867" t="s">
        <v>8199</v>
      </c>
      <c r="K8320" s="866">
        <v>8</v>
      </c>
      <c r="L8320" s="866">
        <v>12</v>
      </c>
      <c r="M8320" s="865">
        <v>95944.89581950639</v>
      </c>
      <c r="N8320" s="866">
        <v>1</v>
      </c>
      <c r="O8320" s="866">
        <v>6</v>
      </c>
      <c r="P8320" s="865">
        <v>51882.9</v>
      </c>
    </row>
    <row r="8321" spans="1:16" ht="33.75" x14ac:dyDescent="0.25">
      <c r="A8321" s="867" t="s">
        <v>7760</v>
      </c>
      <c r="B8321" s="867" t="s">
        <v>3626</v>
      </c>
      <c r="C8321" s="867" t="s">
        <v>3031</v>
      </c>
      <c r="D8321" s="868" t="s">
        <v>9261</v>
      </c>
      <c r="E8321" s="870">
        <v>10000</v>
      </c>
      <c r="F8321" s="869" t="s">
        <v>11167</v>
      </c>
      <c r="G8321" s="868" t="s">
        <v>11166</v>
      </c>
      <c r="H8321" s="867" t="s">
        <v>7756</v>
      </c>
      <c r="I8321" s="867" t="s">
        <v>2685</v>
      </c>
      <c r="J8321" s="867" t="s">
        <v>8199</v>
      </c>
      <c r="K8321" s="866">
        <v>6</v>
      </c>
      <c r="L8321" s="866">
        <v>12</v>
      </c>
      <c r="M8321" s="865">
        <v>95944.89581950639</v>
      </c>
      <c r="N8321" s="866">
        <v>1</v>
      </c>
      <c r="O8321" s="866">
        <v>6</v>
      </c>
      <c r="P8321" s="865">
        <v>60882.9</v>
      </c>
    </row>
    <row r="8322" spans="1:16" ht="33.75" x14ac:dyDescent="0.25">
      <c r="A8322" s="867" t="s">
        <v>7760</v>
      </c>
      <c r="B8322" s="867" t="s">
        <v>3626</v>
      </c>
      <c r="C8322" s="867" t="s">
        <v>3031</v>
      </c>
      <c r="D8322" s="868" t="s">
        <v>10971</v>
      </c>
      <c r="E8322" s="870">
        <v>10500</v>
      </c>
      <c r="F8322" s="869" t="s">
        <v>11165</v>
      </c>
      <c r="G8322" s="868" t="s">
        <v>11164</v>
      </c>
      <c r="H8322" s="867" t="s">
        <v>7796</v>
      </c>
      <c r="I8322" s="867" t="s">
        <v>2704</v>
      </c>
      <c r="J8322" s="867" t="s">
        <v>8358</v>
      </c>
      <c r="K8322" s="866">
        <v>4</v>
      </c>
      <c r="L8322" s="866">
        <v>12</v>
      </c>
      <c r="M8322" s="865">
        <v>95944.89581950639</v>
      </c>
      <c r="N8322" s="866">
        <v>1</v>
      </c>
      <c r="O8322" s="866">
        <v>6</v>
      </c>
      <c r="P8322" s="865">
        <v>63882.9</v>
      </c>
    </row>
    <row r="8323" spans="1:16" ht="33.75" x14ac:dyDescent="0.25">
      <c r="A8323" s="867" t="s">
        <v>7760</v>
      </c>
      <c r="B8323" s="867" t="s">
        <v>3626</v>
      </c>
      <c r="C8323" s="867" t="s">
        <v>3031</v>
      </c>
      <c r="D8323" s="868" t="s">
        <v>11163</v>
      </c>
      <c r="E8323" s="870">
        <v>10500</v>
      </c>
      <c r="F8323" s="869" t="s">
        <v>11162</v>
      </c>
      <c r="G8323" s="868" t="s">
        <v>11161</v>
      </c>
      <c r="H8323" s="867" t="s">
        <v>7796</v>
      </c>
      <c r="I8323" s="867" t="s">
        <v>11160</v>
      </c>
      <c r="J8323" s="867" t="s">
        <v>8199</v>
      </c>
      <c r="K8323" s="866">
        <v>6</v>
      </c>
      <c r="L8323" s="866">
        <v>12</v>
      </c>
      <c r="M8323" s="865">
        <v>70359.590267638021</v>
      </c>
      <c r="N8323" s="866">
        <v>1</v>
      </c>
      <c r="O8323" s="866">
        <v>6</v>
      </c>
      <c r="P8323" s="865">
        <v>63882.9</v>
      </c>
    </row>
    <row r="8324" spans="1:16" ht="33.75" x14ac:dyDescent="0.25">
      <c r="A8324" s="867" t="s">
        <v>7760</v>
      </c>
      <c r="B8324" s="867" t="s">
        <v>3626</v>
      </c>
      <c r="C8324" s="867" t="s">
        <v>3031</v>
      </c>
      <c r="D8324" s="868" t="s">
        <v>11159</v>
      </c>
      <c r="E8324" s="870">
        <v>7500</v>
      </c>
      <c r="F8324" s="869" t="s">
        <v>11158</v>
      </c>
      <c r="G8324" s="868" t="s">
        <v>11157</v>
      </c>
      <c r="H8324" s="867" t="s">
        <v>7756</v>
      </c>
      <c r="I8324" s="867" t="s">
        <v>2685</v>
      </c>
      <c r="J8324" s="867" t="s">
        <v>7967</v>
      </c>
      <c r="K8324" s="866">
        <v>2</v>
      </c>
      <c r="L8324" s="866">
        <v>12</v>
      </c>
      <c r="M8324" s="865">
        <v>95944.89581950639</v>
      </c>
      <c r="N8324" s="866">
        <v>1</v>
      </c>
      <c r="O8324" s="866">
        <v>6</v>
      </c>
      <c r="P8324" s="865">
        <v>45882.9</v>
      </c>
    </row>
    <row r="8325" spans="1:16" ht="33.75" x14ac:dyDescent="0.25">
      <c r="A8325" s="867" t="s">
        <v>7760</v>
      </c>
      <c r="B8325" s="867" t="s">
        <v>3626</v>
      </c>
      <c r="C8325" s="867" t="s">
        <v>3031</v>
      </c>
      <c r="D8325" s="868" t="s">
        <v>8232</v>
      </c>
      <c r="E8325" s="870">
        <v>5500</v>
      </c>
      <c r="F8325" s="869" t="s">
        <v>11156</v>
      </c>
      <c r="G8325" s="868" t="s">
        <v>11155</v>
      </c>
      <c r="H8325" s="867" t="s">
        <v>7756</v>
      </c>
      <c r="I8325" s="867" t="s">
        <v>2725</v>
      </c>
      <c r="J8325" s="867" t="s">
        <v>7773</v>
      </c>
      <c r="K8325" s="866">
        <v>5</v>
      </c>
      <c r="L8325" s="866">
        <v>12</v>
      </c>
      <c r="M8325" s="865">
        <v>70359.590267638021</v>
      </c>
      <c r="N8325" s="866">
        <v>2</v>
      </c>
      <c r="O8325" s="866">
        <v>6</v>
      </c>
      <c r="P8325" s="865">
        <v>33882.9</v>
      </c>
    </row>
    <row r="8326" spans="1:16" ht="33.75" x14ac:dyDescent="0.25">
      <c r="A8326" s="867" t="s">
        <v>7760</v>
      </c>
      <c r="B8326" s="867" t="s">
        <v>3626</v>
      </c>
      <c r="C8326" s="867" t="s">
        <v>3031</v>
      </c>
      <c r="D8326" s="868" t="s">
        <v>8227</v>
      </c>
      <c r="E8326" s="870">
        <v>8500</v>
      </c>
      <c r="F8326" s="869" t="s">
        <v>11154</v>
      </c>
      <c r="G8326" s="868" t="s">
        <v>11153</v>
      </c>
      <c r="H8326" s="867" t="s">
        <v>7796</v>
      </c>
      <c r="I8326" s="867" t="s">
        <v>8913</v>
      </c>
      <c r="J8326" s="867" t="s">
        <v>8865</v>
      </c>
      <c r="K8326" s="866">
        <v>6</v>
      </c>
      <c r="L8326" s="866">
        <v>12</v>
      </c>
      <c r="M8326" s="865">
        <v>70359.590267638021</v>
      </c>
      <c r="N8326" s="866">
        <v>1</v>
      </c>
      <c r="O8326" s="866">
        <v>6</v>
      </c>
      <c r="P8326" s="865">
        <v>51882.9</v>
      </c>
    </row>
    <row r="8327" spans="1:16" ht="33.75" x14ac:dyDescent="0.25">
      <c r="A8327" s="867" t="s">
        <v>7760</v>
      </c>
      <c r="B8327" s="867" t="s">
        <v>3626</v>
      </c>
      <c r="C8327" s="867" t="s">
        <v>3031</v>
      </c>
      <c r="D8327" s="868" t="s">
        <v>8512</v>
      </c>
      <c r="E8327" s="870">
        <v>7500</v>
      </c>
      <c r="F8327" s="869" t="s">
        <v>11152</v>
      </c>
      <c r="G8327" s="868" t="s">
        <v>11151</v>
      </c>
      <c r="H8327" s="867" t="s">
        <v>7756</v>
      </c>
      <c r="I8327" s="867" t="s">
        <v>4333</v>
      </c>
      <c r="J8327" s="867" t="s">
        <v>8759</v>
      </c>
      <c r="K8327" s="866">
        <v>6</v>
      </c>
      <c r="L8327" s="866">
        <v>12</v>
      </c>
      <c r="M8327" s="865">
        <v>70359.590267638021</v>
      </c>
      <c r="N8327" s="866">
        <v>1</v>
      </c>
      <c r="O8327" s="866">
        <v>6</v>
      </c>
      <c r="P8327" s="865">
        <v>45882.9</v>
      </c>
    </row>
    <row r="8328" spans="1:16" ht="33.75" x14ac:dyDescent="0.25">
      <c r="A8328" s="867" t="s">
        <v>7760</v>
      </c>
      <c r="B8328" s="867" t="s">
        <v>3626</v>
      </c>
      <c r="C8328" s="867" t="s">
        <v>3031</v>
      </c>
      <c r="D8328" s="868" t="s">
        <v>10527</v>
      </c>
      <c r="E8328" s="870">
        <v>10000</v>
      </c>
      <c r="F8328" s="869" t="s">
        <v>11150</v>
      </c>
      <c r="G8328" s="868" t="s">
        <v>11149</v>
      </c>
      <c r="H8328" s="867" t="s">
        <v>7796</v>
      </c>
      <c r="I8328" s="867" t="s">
        <v>9202</v>
      </c>
      <c r="J8328" s="867" t="s">
        <v>10744</v>
      </c>
      <c r="K8328" s="866">
        <v>6</v>
      </c>
      <c r="L8328" s="866">
        <v>12</v>
      </c>
      <c r="M8328" s="865">
        <v>95944.89581950639</v>
      </c>
      <c r="N8328" s="866">
        <v>1</v>
      </c>
      <c r="O8328" s="866">
        <v>6</v>
      </c>
      <c r="P8328" s="865">
        <v>60882.9</v>
      </c>
    </row>
    <row r="8329" spans="1:16" ht="45" x14ac:dyDescent="0.25">
      <c r="A8329" s="867" t="s">
        <v>7760</v>
      </c>
      <c r="B8329" s="867" t="s">
        <v>3626</v>
      </c>
      <c r="C8329" s="867" t="s">
        <v>3031</v>
      </c>
      <c r="D8329" s="868" t="s">
        <v>8361</v>
      </c>
      <c r="E8329" s="870">
        <v>5500</v>
      </c>
      <c r="F8329" s="869" t="s">
        <v>11148</v>
      </c>
      <c r="G8329" s="868" t="s">
        <v>11147</v>
      </c>
      <c r="H8329" s="867" t="s">
        <v>7817</v>
      </c>
      <c r="I8329" s="867" t="s">
        <v>11146</v>
      </c>
      <c r="J8329" s="867" t="s">
        <v>8199</v>
      </c>
      <c r="K8329" s="866">
        <v>7</v>
      </c>
      <c r="L8329" s="866">
        <v>12</v>
      </c>
      <c r="M8329" s="865">
        <v>70359.590267638021</v>
      </c>
      <c r="N8329" s="866">
        <v>1</v>
      </c>
      <c r="O8329" s="866">
        <v>6</v>
      </c>
      <c r="P8329" s="865">
        <v>33882.9</v>
      </c>
    </row>
    <row r="8330" spans="1:16" ht="33.75" x14ac:dyDescent="0.25">
      <c r="A8330" s="867" t="s">
        <v>7760</v>
      </c>
      <c r="B8330" s="867" t="s">
        <v>3626</v>
      </c>
      <c r="C8330" s="867" t="s">
        <v>3031</v>
      </c>
      <c r="D8330" s="868" t="s">
        <v>11145</v>
      </c>
      <c r="E8330" s="870">
        <v>7500</v>
      </c>
      <c r="F8330" s="869" t="s">
        <v>11144</v>
      </c>
      <c r="G8330" s="868" t="s">
        <v>11143</v>
      </c>
      <c r="H8330" s="867" t="s">
        <v>7796</v>
      </c>
      <c r="I8330" s="867" t="s">
        <v>2722</v>
      </c>
      <c r="J8330" s="867" t="s">
        <v>7836</v>
      </c>
      <c r="K8330" s="866">
        <v>2</v>
      </c>
      <c r="L8330" s="866">
        <v>6</v>
      </c>
      <c r="M8330" s="865">
        <v>47972.447909753195</v>
      </c>
      <c r="N8330" s="866">
        <v>0</v>
      </c>
      <c r="O8330" s="866">
        <v>0</v>
      </c>
      <c r="P8330" s="865">
        <v>0</v>
      </c>
    </row>
    <row r="8331" spans="1:16" ht="33.75" x14ac:dyDescent="0.25">
      <c r="A8331" s="867" t="s">
        <v>7760</v>
      </c>
      <c r="B8331" s="867" t="s">
        <v>3626</v>
      </c>
      <c r="C8331" s="867" t="s">
        <v>3031</v>
      </c>
      <c r="D8331" s="868" t="s">
        <v>11142</v>
      </c>
      <c r="E8331" s="870">
        <v>2200</v>
      </c>
      <c r="F8331" s="869" t="s">
        <v>11141</v>
      </c>
      <c r="G8331" s="868" t="s">
        <v>11140</v>
      </c>
      <c r="H8331" s="867" t="s">
        <v>2751</v>
      </c>
      <c r="I8331" s="867" t="s">
        <v>2741</v>
      </c>
      <c r="J8331" s="867" t="s">
        <v>11139</v>
      </c>
      <c r="K8331" s="866">
        <v>2</v>
      </c>
      <c r="L8331" s="866">
        <v>12</v>
      </c>
      <c r="M8331" s="865">
        <v>28143.836107055209</v>
      </c>
      <c r="N8331" s="866">
        <v>1</v>
      </c>
      <c r="O8331" s="866">
        <v>6</v>
      </c>
      <c r="P8331" s="865">
        <v>14082.9</v>
      </c>
    </row>
    <row r="8332" spans="1:16" ht="33.75" x14ac:dyDescent="0.25">
      <c r="A8332" s="867" t="s">
        <v>7760</v>
      </c>
      <c r="B8332" s="867" t="s">
        <v>3626</v>
      </c>
      <c r="C8332" s="867" t="s">
        <v>3031</v>
      </c>
      <c r="D8332" s="868" t="s">
        <v>8150</v>
      </c>
      <c r="E8332" s="870">
        <v>4200</v>
      </c>
      <c r="F8332" s="869" t="s">
        <v>11138</v>
      </c>
      <c r="G8332" s="868" t="s">
        <v>11137</v>
      </c>
      <c r="H8332" s="867"/>
      <c r="I8332" s="867"/>
      <c r="J8332" s="867"/>
      <c r="K8332" s="866">
        <v>3</v>
      </c>
      <c r="L8332" s="866">
        <v>12</v>
      </c>
      <c r="M8332" s="865">
        <v>53729.141658923581</v>
      </c>
      <c r="N8332" s="866">
        <v>1</v>
      </c>
      <c r="O8332" s="866">
        <v>6</v>
      </c>
      <c r="P8332" s="865">
        <v>26082.9</v>
      </c>
    </row>
    <row r="8333" spans="1:16" ht="33.75" x14ac:dyDescent="0.25">
      <c r="A8333" s="867" t="s">
        <v>7760</v>
      </c>
      <c r="B8333" s="867" t="s">
        <v>3626</v>
      </c>
      <c r="C8333" s="867" t="s">
        <v>3031</v>
      </c>
      <c r="D8333" s="868" t="s">
        <v>7930</v>
      </c>
      <c r="E8333" s="870">
        <v>4200</v>
      </c>
      <c r="F8333" s="869" t="s">
        <v>11136</v>
      </c>
      <c r="G8333" s="868" t="s">
        <v>11135</v>
      </c>
      <c r="H8333" s="867" t="s">
        <v>7756</v>
      </c>
      <c r="I8333" s="867" t="s">
        <v>2772</v>
      </c>
      <c r="J8333" s="867" t="s">
        <v>8142</v>
      </c>
      <c r="K8333" s="866">
        <v>4</v>
      </c>
      <c r="L8333" s="866">
        <v>12</v>
      </c>
      <c r="M8333" s="865">
        <v>53729.141658923581</v>
      </c>
      <c r="N8333" s="866">
        <v>1</v>
      </c>
      <c r="O8333" s="866">
        <v>1</v>
      </c>
      <c r="P8333" s="865">
        <v>4347.1499999999996</v>
      </c>
    </row>
    <row r="8334" spans="1:16" ht="33.75" x14ac:dyDescent="0.25">
      <c r="A8334" s="867" t="s">
        <v>7760</v>
      </c>
      <c r="B8334" s="867" t="s">
        <v>3626</v>
      </c>
      <c r="C8334" s="867" t="s">
        <v>3031</v>
      </c>
      <c r="D8334" s="868" t="s">
        <v>7776</v>
      </c>
      <c r="E8334" s="870">
        <v>4200</v>
      </c>
      <c r="F8334" s="869" t="s">
        <v>11134</v>
      </c>
      <c r="G8334" s="868" t="s">
        <v>11133</v>
      </c>
      <c r="H8334" s="867" t="s">
        <v>7796</v>
      </c>
      <c r="I8334" s="867" t="s">
        <v>3285</v>
      </c>
      <c r="J8334" s="867" t="s">
        <v>7927</v>
      </c>
      <c r="K8334" s="866">
        <v>3</v>
      </c>
      <c r="L8334" s="866">
        <v>12</v>
      </c>
      <c r="M8334" s="865">
        <v>53729.141658923581</v>
      </c>
      <c r="N8334" s="866">
        <v>2</v>
      </c>
      <c r="O8334" s="866">
        <v>6</v>
      </c>
      <c r="P8334" s="865">
        <v>26082.9</v>
      </c>
    </row>
    <row r="8335" spans="1:16" ht="33.75" x14ac:dyDescent="0.25">
      <c r="A8335" s="867" t="s">
        <v>7760</v>
      </c>
      <c r="B8335" s="867" t="s">
        <v>3626</v>
      </c>
      <c r="C8335" s="867" t="s">
        <v>3031</v>
      </c>
      <c r="D8335" s="868" t="s">
        <v>7776</v>
      </c>
      <c r="E8335" s="870">
        <v>4200</v>
      </c>
      <c r="F8335" s="869" t="s">
        <v>11132</v>
      </c>
      <c r="G8335" s="868" t="s">
        <v>11131</v>
      </c>
      <c r="H8335" s="867" t="s">
        <v>7756</v>
      </c>
      <c r="I8335" s="867" t="s">
        <v>2892</v>
      </c>
      <c r="J8335" s="867" t="s">
        <v>8756</v>
      </c>
      <c r="K8335" s="866">
        <v>3</v>
      </c>
      <c r="L8335" s="866">
        <v>12</v>
      </c>
      <c r="M8335" s="865">
        <v>53729.141658923581</v>
      </c>
      <c r="N8335" s="866">
        <v>2</v>
      </c>
      <c r="O8335" s="866">
        <v>6</v>
      </c>
      <c r="P8335" s="865">
        <v>26082.9</v>
      </c>
    </row>
    <row r="8336" spans="1:16" ht="33.75" x14ac:dyDescent="0.25">
      <c r="A8336" s="867" t="s">
        <v>7760</v>
      </c>
      <c r="B8336" s="867" t="s">
        <v>3626</v>
      </c>
      <c r="C8336" s="867" t="s">
        <v>3031</v>
      </c>
      <c r="D8336" s="868" t="s">
        <v>7776</v>
      </c>
      <c r="E8336" s="870">
        <v>4200</v>
      </c>
      <c r="F8336" s="869" t="s">
        <v>11130</v>
      </c>
      <c r="G8336" s="868" t="s">
        <v>11129</v>
      </c>
      <c r="H8336" s="867" t="s">
        <v>7796</v>
      </c>
      <c r="I8336" s="867" t="s">
        <v>2745</v>
      </c>
      <c r="J8336" s="867" t="s">
        <v>7792</v>
      </c>
      <c r="K8336" s="866">
        <v>3</v>
      </c>
      <c r="L8336" s="866">
        <v>12</v>
      </c>
      <c r="M8336" s="865">
        <v>53729.141658923581</v>
      </c>
      <c r="N8336" s="866">
        <v>1</v>
      </c>
      <c r="O8336" s="866">
        <v>6</v>
      </c>
      <c r="P8336" s="865">
        <v>26082.9</v>
      </c>
    </row>
    <row r="8337" spans="1:16" x14ac:dyDescent="0.25">
      <c r="A8337" s="1772" t="s">
        <v>2848</v>
      </c>
      <c r="B8337" s="1772"/>
      <c r="C8337" s="1772"/>
      <c r="D8337" s="1772"/>
      <c r="E8337" s="1772"/>
      <c r="F8337" s="1772" t="s">
        <v>378</v>
      </c>
      <c r="G8337" s="1772"/>
      <c r="H8337" s="1772"/>
      <c r="I8337" s="1772"/>
      <c r="J8337" s="1772"/>
      <c r="K8337" s="1771" t="s">
        <v>2847</v>
      </c>
      <c r="L8337" s="1771"/>
      <c r="M8337" s="1771"/>
      <c r="N8337" s="1771" t="s">
        <v>2846</v>
      </c>
      <c r="O8337" s="1771"/>
      <c r="P8337" s="1771"/>
    </row>
    <row r="8338" spans="1:16" ht="76.5" customHeight="1" x14ac:dyDescent="0.25">
      <c r="A8338" s="1535" t="s">
        <v>2845</v>
      </c>
      <c r="B8338" s="1535" t="s">
        <v>5</v>
      </c>
      <c r="C8338" s="1535" t="s">
        <v>2844</v>
      </c>
      <c r="D8338" s="1535" t="s">
        <v>2843</v>
      </c>
      <c r="E8338" s="1536" t="s">
        <v>2842</v>
      </c>
      <c r="F8338" s="1537" t="s">
        <v>2841</v>
      </c>
      <c r="G8338" s="1540" t="s">
        <v>2840</v>
      </c>
      <c r="H8338" s="1535" t="s">
        <v>2839</v>
      </c>
      <c r="I8338" s="1535" t="s">
        <v>2838</v>
      </c>
      <c r="J8338" s="1535" t="s">
        <v>2837</v>
      </c>
      <c r="K8338" s="1538" t="s">
        <v>2836</v>
      </c>
      <c r="L8338" s="1538" t="s">
        <v>2835</v>
      </c>
      <c r="M8338" s="1539" t="s">
        <v>2834</v>
      </c>
      <c r="N8338" s="1538" t="s">
        <v>2836</v>
      </c>
      <c r="O8338" s="1538" t="s">
        <v>2835</v>
      </c>
      <c r="P8338" s="1539" t="s">
        <v>2834</v>
      </c>
    </row>
    <row r="8339" spans="1:16" ht="33.75" x14ac:dyDescent="0.25">
      <c r="A8339" s="867" t="s">
        <v>7760</v>
      </c>
      <c r="B8339" s="867" t="s">
        <v>3626</v>
      </c>
      <c r="C8339" s="867" t="s">
        <v>3031</v>
      </c>
      <c r="D8339" s="868" t="s">
        <v>7776</v>
      </c>
      <c r="E8339" s="870">
        <v>4200</v>
      </c>
      <c r="F8339" s="869" t="s">
        <v>11128</v>
      </c>
      <c r="G8339" s="868" t="s">
        <v>11127</v>
      </c>
      <c r="H8339" s="867" t="s">
        <v>7756</v>
      </c>
      <c r="I8339" s="867" t="s">
        <v>2772</v>
      </c>
      <c r="J8339" s="867" t="s">
        <v>7792</v>
      </c>
      <c r="K8339" s="866">
        <v>3</v>
      </c>
      <c r="L8339" s="866">
        <v>12</v>
      </c>
      <c r="M8339" s="865">
        <v>53729.141658923581</v>
      </c>
      <c r="N8339" s="866">
        <v>3</v>
      </c>
      <c r="O8339" s="866">
        <v>6</v>
      </c>
      <c r="P8339" s="865">
        <v>26082.9</v>
      </c>
    </row>
    <row r="8340" spans="1:16" ht="33.75" x14ac:dyDescent="0.25">
      <c r="A8340" s="867" t="s">
        <v>7760</v>
      </c>
      <c r="B8340" s="867" t="s">
        <v>3626</v>
      </c>
      <c r="C8340" s="867" t="s">
        <v>3031</v>
      </c>
      <c r="D8340" s="868" t="s">
        <v>7776</v>
      </c>
      <c r="E8340" s="870">
        <v>4200</v>
      </c>
      <c r="F8340" s="869" t="s">
        <v>11126</v>
      </c>
      <c r="G8340" s="868" t="s">
        <v>11125</v>
      </c>
      <c r="H8340" s="867" t="s">
        <v>7756</v>
      </c>
      <c r="I8340" s="867" t="s">
        <v>2772</v>
      </c>
      <c r="J8340" s="867" t="s">
        <v>7769</v>
      </c>
      <c r="K8340" s="866">
        <v>3</v>
      </c>
      <c r="L8340" s="866">
        <v>12</v>
      </c>
      <c r="M8340" s="865">
        <v>53729.141658923581</v>
      </c>
      <c r="N8340" s="866">
        <v>2</v>
      </c>
      <c r="O8340" s="866">
        <v>6</v>
      </c>
      <c r="P8340" s="865">
        <v>26082.9</v>
      </c>
    </row>
    <row r="8341" spans="1:16" ht="33.75" x14ac:dyDescent="0.25">
      <c r="A8341" s="867" t="s">
        <v>7760</v>
      </c>
      <c r="B8341" s="867" t="s">
        <v>3626</v>
      </c>
      <c r="C8341" s="867" t="s">
        <v>3031</v>
      </c>
      <c r="D8341" s="868" t="s">
        <v>7772</v>
      </c>
      <c r="E8341" s="870">
        <v>4200</v>
      </c>
      <c r="F8341" s="869" t="s">
        <v>11124</v>
      </c>
      <c r="G8341" s="868" t="s">
        <v>11123</v>
      </c>
      <c r="H8341" s="867" t="s">
        <v>7756</v>
      </c>
      <c r="I8341" s="867" t="s">
        <v>2892</v>
      </c>
      <c r="J8341" s="867" t="s">
        <v>7805</v>
      </c>
      <c r="K8341" s="866">
        <v>5</v>
      </c>
      <c r="L8341" s="866">
        <v>12</v>
      </c>
      <c r="M8341" s="865">
        <v>53729.141658923581</v>
      </c>
      <c r="N8341" s="866">
        <v>1</v>
      </c>
      <c r="O8341" s="866">
        <v>6</v>
      </c>
      <c r="P8341" s="865">
        <v>26082.9</v>
      </c>
    </row>
    <row r="8342" spans="1:16" ht="33.75" x14ac:dyDescent="0.25">
      <c r="A8342" s="867" t="s">
        <v>7760</v>
      </c>
      <c r="B8342" s="867" t="s">
        <v>3626</v>
      </c>
      <c r="C8342" s="867" t="s">
        <v>3031</v>
      </c>
      <c r="D8342" s="868" t="s">
        <v>7887</v>
      </c>
      <c r="E8342" s="870">
        <v>4200</v>
      </c>
      <c r="F8342" s="869" t="s">
        <v>11122</v>
      </c>
      <c r="G8342" s="868" t="s">
        <v>11121</v>
      </c>
      <c r="H8342" s="867" t="s">
        <v>7756</v>
      </c>
      <c r="I8342" s="867" t="s">
        <v>2892</v>
      </c>
      <c r="J8342" s="867" t="s">
        <v>7783</v>
      </c>
      <c r="K8342" s="866">
        <v>0</v>
      </c>
      <c r="L8342" s="866">
        <v>0</v>
      </c>
      <c r="M8342" s="865">
        <v>0</v>
      </c>
      <c r="N8342" s="866">
        <v>2</v>
      </c>
      <c r="O8342" s="866">
        <v>4</v>
      </c>
      <c r="P8342" s="865">
        <v>17388.599999999999</v>
      </c>
    </row>
    <row r="8343" spans="1:16" ht="33.75" x14ac:dyDescent="0.25">
      <c r="A8343" s="867" t="s">
        <v>7760</v>
      </c>
      <c r="B8343" s="867" t="s">
        <v>3626</v>
      </c>
      <c r="C8343" s="867" t="s">
        <v>3031</v>
      </c>
      <c r="D8343" s="868" t="s">
        <v>7776</v>
      </c>
      <c r="E8343" s="870">
        <v>4200</v>
      </c>
      <c r="F8343" s="869" t="s">
        <v>11120</v>
      </c>
      <c r="G8343" s="868" t="s">
        <v>11119</v>
      </c>
      <c r="H8343" s="867"/>
      <c r="I8343" s="867"/>
      <c r="J8343" s="867"/>
      <c r="K8343" s="866">
        <v>1</v>
      </c>
      <c r="L8343" s="866">
        <v>3</v>
      </c>
      <c r="M8343" s="865">
        <v>13432.285414730895</v>
      </c>
      <c r="N8343" s="866">
        <v>0</v>
      </c>
      <c r="O8343" s="866">
        <v>0</v>
      </c>
      <c r="P8343" s="865">
        <v>0</v>
      </c>
    </row>
    <row r="8344" spans="1:16" ht="33.75" x14ac:dyDescent="0.25">
      <c r="A8344" s="867" t="s">
        <v>7760</v>
      </c>
      <c r="B8344" s="867" t="s">
        <v>3626</v>
      </c>
      <c r="C8344" s="867" t="s">
        <v>3031</v>
      </c>
      <c r="D8344" s="868" t="s">
        <v>8124</v>
      </c>
      <c r="E8344" s="870">
        <v>6500</v>
      </c>
      <c r="F8344" s="869" t="s">
        <v>11118</v>
      </c>
      <c r="G8344" s="868" t="s">
        <v>11117</v>
      </c>
      <c r="H8344" s="867" t="s">
        <v>7756</v>
      </c>
      <c r="I8344" s="867" t="s">
        <v>2892</v>
      </c>
      <c r="J8344" s="867" t="s">
        <v>8224</v>
      </c>
      <c r="K8344" s="866">
        <v>2</v>
      </c>
      <c r="L8344" s="866">
        <v>12</v>
      </c>
      <c r="M8344" s="865">
        <v>83152.243043572205</v>
      </c>
      <c r="N8344" s="866">
        <v>1</v>
      </c>
      <c r="O8344" s="866">
        <v>6</v>
      </c>
      <c r="P8344" s="865">
        <v>39882.9</v>
      </c>
    </row>
    <row r="8345" spans="1:16" ht="33.75" x14ac:dyDescent="0.25">
      <c r="A8345" s="867" t="s">
        <v>7760</v>
      </c>
      <c r="B8345" s="867" t="s">
        <v>3626</v>
      </c>
      <c r="C8345" s="867" t="s">
        <v>3031</v>
      </c>
      <c r="D8345" s="868" t="s">
        <v>7776</v>
      </c>
      <c r="E8345" s="870">
        <v>4200</v>
      </c>
      <c r="F8345" s="869" t="s">
        <v>11116</v>
      </c>
      <c r="G8345" s="868" t="s">
        <v>11115</v>
      </c>
      <c r="H8345" s="867" t="s">
        <v>7756</v>
      </c>
      <c r="I8345" s="867" t="s">
        <v>2892</v>
      </c>
      <c r="J8345" s="867" t="s">
        <v>10624</v>
      </c>
      <c r="K8345" s="866">
        <v>3</v>
      </c>
      <c r="L8345" s="866">
        <v>6</v>
      </c>
      <c r="M8345" s="865">
        <v>26864.570829461791</v>
      </c>
      <c r="N8345" s="866">
        <v>0</v>
      </c>
      <c r="O8345" s="866">
        <v>0</v>
      </c>
      <c r="P8345" s="865">
        <v>0</v>
      </c>
    </row>
    <row r="8346" spans="1:16" ht="33.75" x14ac:dyDescent="0.25">
      <c r="A8346" s="867" t="s">
        <v>7760</v>
      </c>
      <c r="B8346" s="867" t="s">
        <v>3626</v>
      </c>
      <c r="C8346" s="867" t="s">
        <v>3031</v>
      </c>
      <c r="D8346" s="868" t="s">
        <v>7768</v>
      </c>
      <c r="E8346" s="870">
        <v>4200</v>
      </c>
      <c r="F8346" s="869" t="s">
        <v>11114</v>
      </c>
      <c r="G8346" s="868" t="s">
        <v>11113</v>
      </c>
      <c r="H8346" s="867" t="s">
        <v>7756</v>
      </c>
      <c r="I8346" s="867" t="s">
        <v>2892</v>
      </c>
      <c r="J8346" s="867" t="s">
        <v>8036</v>
      </c>
      <c r="K8346" s="866">
        <v>2</v>
      </c>
      <c r="L8346" s="866">
        <v>5</v>
      </c>
      <c r="M8346" s="865">
        <v>22387.142357884826</v>
      </c>
      <c r="N8346" s="866">
        <v>1</v>
      </c>
      <c r="O8346" s="866">
        <v>6</v>
      </c>
      <c r="P8346" s="865">
        <v>26082.9</v>
      </c>
    </row>
    <row r="8347" spans="1:16" ht="33.75" x14ac:dyDescent="0.25">
      <c r="A8347" s="867" t="s">
        <v>7760</v>
      </c>
      <c r="B8347" s="867" t="s">
        <v>3626</v>
      </c>
      <c r="C8347" s="867" t="s">
        <v>3031</v>
      </c>
      <c r="D8347" s="868" t="s">
        <v>8124</v>
      </c>
      <c r="E8347" s="870">
        <v>6500</v>
      </c>
      <c r="F8347" s="869" t="s">
        <v>11112</v>
      </c>
      <c r="G8347" s="868" t="s">
        <v>11111</v>
      </c>
      <c r="H8347" s="867" t="s">
        <v>7756</v>
      </c>
      <c r="I8347" s="867" t="s">
        <v>2892</v>
      </c>
      <c r="J8347" s="867" t="s">
        <v>7967</v>
      </c>
      <c r="K8347" s="866">
        <v>1</v>
      </c>
      <c r="L8347" s="866">
        <v>2</v>
      </c>
      <c r="M8347" s="865">
        <v>13858.7071739287</v>
      </c>
      <c r="N8347" s="866">
        <v>0</v>
      </c>
      <c r="O8347" s="866">
        <v>0</v>
      </c>
      <c r="P8347" s="865">
        <v>0</v>
      </c>
    </row>
    <row r="8348" spans="1:16" ht="33.75" x14ac:dyDescent="0.25">
      <c r="A8348" s="867" t="s">
        <v>7760</v>
      </c>
      <c r="B8348" s="867" t="s">
        <v>3626</v>
      </c>
      <c r="C8348" s="867" t="s">
        <v>3031</v>
      </c>
      <c r="D8348" s="868" t="s">
        <v>11110</v>
      </c>
      <c r="E8348" s="870">
        <v>7500</v>
      </c>
      <c r="F8348" s="869" t="s">
        <v>11109</v>
      </c>
      <c r="G8348" s="868" t="s">
        <v>11108</v>
      </c>
      <c r="H8348" s="867" t="s">
        <v>7796</v>
      </c>
      <c r="I8348" s="867" t="s">
        <v>11107</v>
      </c>
      <c r="J8348" s="867" t="s">
        <v>8199</v>
      </c>
      <c r="K8348" s="866">
        <v>4</v>
      </c>
      <c r="L8348" s="866">
        <v>12</v>
      </c>
      <c r="M8348" s="865">
        <v>95944.89581950639</v>
      </c>
      <c r="N8348" s="866">
        <v>1</v>
      </c>
      <c r="O8348" s="866">
        <v>6</v>
      </c>
      <c r="P8348" s="865">
        <v>45882.9</v>
      </c>
    </row>
    <row r="8349" spans="1:16" ht="33.75" x14ac:dyDescent="0.25">
      <c r="A8349" s="867" t="s">
        <v>7760</v>
      </c>
      <c r="B8349" s="867" t="s">
        <v>3626</v>
      </c>
      <c r="C8349" s="867" t="s">
        <v>3031</v>
      </c>
      <c r="D8349" s="868" t="s">
        <v>7907</v>
      </c>
      <c r="E8349" s="870">
        <v>2200</v>
      </c>
      <c r="F8349" s="869" t="s">
        <v>11106</v>
      </c>
      <c r="G8349" s="868" t="s">
        <v>11105</v>
      </c>
      <c r="H8349" s="867"/>
      <c r="I8349" s="867"/>
      <c r="J8349" s="867"/>
      <c r="K8349" s="866">
        <v>2</v>
      </c>
      <c r="L8349" s="866">
        <v>12</v>
      </c>
      <c r="M8349" s="865">
        <v>28143.836107055209</v>
      </c>
      <c r="N8349" s="866">
        <v>2</v>
      </c>
      <c r="O8349" s="866">
        <v>6</v>
      </c>
      <c r="P8349" s="865">
        <v>14082.9</v>
      </c>
    </row>
    <row r="8350" spans="1:16" ht="33.75" x14ac:dyDescent="0.25">
      <c r="A8350" s="867" t="s">
        <v>7760</v>
      </c>
      <c r="B8350" s="867" t="s">
        <v>3626</v>
      </c>
      <c r="C8350" s="867" t="s">
        <v>3031</v>
      </c>
      <c r="D8350" s="868" t="s">
        <v>9934</v>
      </c>
      <c r="E8350" s="870">
        <v>4200</v>
      </c>
      <c r="F8350" s="869" t="s">
        <v>11104</v>
      </c>
      <c r="G8350" s="868" t="s">
        <v>11103</v>
      </c>
      <c r="H8350" s="867" t="s">
        <v>7796</v>
      </c>
      <c r="I8350" s="867" t="s">
        <v>3285</v>
      </c>
      <c r="J8350" s="867" t="s">
        <v>7800</v>
      </c>
      <c r="K8350" s="866">
        <v>2</v>
      </c>
      <c r="L8350" s="866">
        <v>6</v>
      </c>
      <c r="M8350" s="865">
        <v>26864.570829461791</v>
      </c>
      <c r="N8350" s="866">
        <v>0</v>
      </c>
      <c r="O8350" s="866">
        <v>0</v>
      </c>
      <c r="P8350" s="865">
        <v>0</v>
      </c>
    </row>
    <row r="8351" spans="1:16" ht="33.75" x14ac:dyDescent="0.25">
      <c r="A8351" s="867" t="s">
        <v>7760</v>
      </c>
      <c r="B8351" s="867" t="s">
        <v>3626</v>
      </c>
      <c r="C8351" s="867" t="s">
        <v>3031</v>
      </c>
      <c r="D8351" s="868" t="s">
        <v>8218</v>
      </c>
      <c r="E8351" s="870">
        <v>2000</v>
      </c>
      <c r="F8351" s="869" t="s">
        <v>11102</v>
      </c>
      <c r="G8351" s="868" t="s">
        <v>11101</v>
      </c>
      <c r="H8351" s="867" t="s">
        <v>2751</v>
      </c>
      <c r="I8351" s="867" t="s">
        <v>11100</v>
      </c>
      <c r="J8351" s="867" t="s">
        <v>7839</v>
      </c>
      <c r="K8351" s="866">
        <v>3</v>
      </c>
      <c r="L8351" s="866">
        <v>12</v>
      </c>
      <c r="M8351" s="865">
        <v>25585.305551868372</v>
      </c>
      <c r="N8351" s="866">
        <v>2</v>
      </c>
      <c r="O8351" s="866">
        <v>6</v>
      </c>
      <c r="P8351" s="865">
        <v>12882.9</v>
      </c>
    </row>
    <row r="8352" spans="1:16" ht="33.75" x14ac:dyDescent="0.25">
      <c r="A8352" s="867" t="s">
        <v>7760</v>
      </c>
      <c r="B8352" s="867" t="s">
        <v>3626</v>
      </c>
      <c r="C8352" s="867" t="s">
        <v>3031</v>
      </c>
      <c r="D8352" s="868" t="s">
        <v>9014</v>
      </c>
      <c r="E8352" s="870">
        <v>5500</v>
      </c>
      <c r="F8352" s="869" t="s">
        <v>11099</v>
      </c>
      <c r="G8352" s="868" t="s">
        <v>11098</v>
      </c>
      <c r="H8352" s="867" t="s">
        <v>7817</v>
      </c>
      <c r="I8352" s="867" t="s">
        <v>11097</v>
      </c>
      <c r="J8352" s="867" t="s">
        <v>7821</v>
      </c>
      <c r="K8352" s="866">
        <v>3</v>
      </c>
      <c r="L8352" s="866">
        <v>12</v>
      </c>
      <c r="M8352" s="865">
        <v>70359.590267638021</v>
      </c>
      <c r="N8352" s="866">
        <v>1</v>
      </c>
      <c r="O8352" s="866">
        <v>6</v>
      </c>
      <c r="P8352" s="865">
        <v>33882.9</v>
      </c>
    </row>
    <row r="8353" spans="1:16" ht="33.75" x14ac:dyDescent="0.25">
      <c r="A8353" s="867" t="s">
        <v>7760</v>
      </c>
      <c r="B8353" s="867" t="s">
        <v>3626</v>
      </c>
      <c r="C8353" s="867" t="s">
        <v>3031</v>
      </c>
      <c r="D8353" s="868" t="s">
        <v>11096</v>
      </c>
      <c r="E8353" s="870">
        <v>4200</v>
      </c>
      <c r="F8353" s="869" t="s">
        <v>11095</v>
      </c>
      <c r="G8353" s="868" t="s">
        <v>11094</v>
      </c>
      <c r="H8353" s="867" t="s">
        <v>7756</v>
      </c>
      <c r="I8353" s="867" t="s">
        <v>2892</v>
      </c>
      <c r="J8353" s="867" t="s">
        <v>7958</v>
      </c>
      <c r="K8353" s="866">
        <v>3</v>
      </c>
      <c r="L8353" s="866">
        <v>12</v>
      </c>
      <c r="M8353" s="865">
        <v>53729.141658923581</v>
      </c>
      <c r="N8353" s="866">
        <v>2</v>
      </c>
      <c r="O8353" s="866">
        <v>6</v>
      </c>
      <c r="P8353" s="865">
        <v>26082.9</v>
      </c>
    </row>
    <row r="8354" spans="1:16" ht="33.75" x14ac:dyDescent="0.25">
      <c r="A8354" s="867" t="s">
        <v>7760</v>
      </c>
      <c r="B8354" s="867" t="s">
        <v>3626</v>
      </c>
      <c r="C8354" s="867" t="s">
        <v>3031</v>
      </c>
      <c r="D8354" s="868" t="s">
        <v>8651</v>
      </c>
      <c r="E8354" s="870">
        <v>4200</v>
      </c>
      <c r="F8354" s="869" t="s">
        <v>11093</v>
      </c>
      <c r="G8354" s="868" t="s">
        <v>11092</v>
      </c>
      <c r="H8354" s="867" t="s">
        <v>7756</v>
      </c>
      <c r="I8354" s="867" t="s">
        <v>2892</v>
      </c>
      <c r="J8354" s="867" t="s">
        <v>7844</v>
      </c>
      <c r="K8354" s="866">
        <v>3</v>
      </c>
      <c r="L8354" s="866">
        <v>12</v>
      </c>
      <c r="M8354" s="865">
        <v>53729.141658923581</v>
      </c>
      <c r="N8354" s="866">
        <v>3</v>
      </c>
      <c r="O8354" s="866">
        <v>6</v>
      </c>
      <c r="P8354" s="865">
        <v>26082.9</v>
      </c>
    </row>
    <row r="8355" spans="1:16" ht="33.75" x14ac:dyDescent="0.25">
      <c r="A8355" s="867" t="s">
        <v>7760</v>
      </c>
      <c r="B8355" s="867" t="s">
        <v>3626</v>
      </c>
      <c r="C8355" s="867" t="s">
        <v>3031</v>
      </c>
      <c r="D8355" s="868" t="s">
        <v>11091</v>
      </c>
      <c r="E8355" s="870">
        <v>11000</v>
      </c>
      <c r="F8355" s="869" t="s">
        <v>11090</v>
      </c>
      <c r="G8355" s="868" t="s">
        <v>11089</v>
      </c>
      <c r="H8355" s="867" t="s">
        <v>7756</v>
      </c>
      <c r="I8355" s="867" t="s">
        <v>2772</v>
      </c>
      <c r="J8355" s="867" t="s">
        <v>8100</v>
      </c>
      <c r="K8355" s="866">
        <v>1</v>
      </c>
      <c r="L8355" s="866">
        <v>1</v>
      </c>
      <c r="M8355" s="865">
        <v>11726.59837793967</v>
      </c>
      <c r="N8355" s="866">
        <v>0</v>
      </c>
      <c r="O8355" s="866">
        <v>0</v>
      </c>
      <c r="P8355" s="865">
        <v>0</v>
      </c>
    </row>
    <row r="8356" spans="1:16" ht="33.75" x14ac:dyDescent="0.25">
      <c r="A8356" s="867" t="s">
        <v>7760</v>
      </c>
      <c r="B8356" s="867" t="s">
        <v>3626</v>
      </c>
      <c r="C8356" s="867" t="s">
        <v>3031</v>
      </c>
      <c r="D8356" s="868" t="s">
        <v>7907</v>
      </c>
      <c r="E8356" s="870">
        <v>2200</v>
      </c>
      <c r="F8356" s="869" t="s">
        <v>11088</v>
      </c>
      <c r="G8356" s="868" t="s">
        <v>11087</v>
      </c>
      <c r="H8356" s="867"/>
      <c r="I8356" s="867"/>
      <c r="J8356" s="867"/>
      <c r="K8356" s="866">
        <v>2</v>
      </c>
      <c r="L8356" s="866">
        <v>12</v>
      </c>
      <c r="M8356" s="865">
        <v>28143.836107055209</v>
      </c>
      <c r="N8356" s="866">
        <v>2</v>
      </c>
      <c r="O8356" s="866">
        <v>6</v>
      </c>
      <c r="P8356" s="865">
        <v>14082.9</v>
      </c>
    </row>
    <row r="8357" spans="1:16" ht="33.75" x14ac:dyDescent="0.25">
      <c r="A8357" s="867" t="s">
        <v>7760</v>
      </c>
      <c r="B8357" s="867" t="s">
        <v>3626</v>
      </c>
      <c r="C8357" s="867" t="s">
        <v>3031</v>
      </c>
      <c r="D8357" s="868" t="s">
        <v>8505</v>
      </c>
      <c r="E8357" s="870">
        <v>7500</v>
      </c>
      <c r="F8357" s="869" t="s">
        <v>11086</v>
      </c>
      <c r="G8357" s="868" t="s">
        <v>11085</v>
      </c>
      <c r="H8357" s="867" t="s">
        <v>7756</v>
      </c>
      <c r="I8357" s="867" t="s">
        <v>2685</v>
      </c>
      <c r="J8357" s="867" t="s">
        <v>7783</v>
      </c>
      <c r="K8357" s="866">
        <v>4</v>
      </c>
      <c r="L8357" s="866">
        <v>6</v>
      </c>
      <c r="M8357" s="865">
        <v>26864.570829461791</v>
      </c>
      <c r="N8357" s="866">
        <v>1</v>
      </c>
      <c r="O8357" s="866">
        <v>6</v>
      </c>
      <c r="P8357" s="865">
        <v>45882.9</v>
      </c>
    </row>
    <row r="8358" spans="1:16" ht="33.75" x14ac:dyDescent="0.25">
      <c r="A8358" s="867" t="s">
        <v>7760</v>
      </c>
      <c r="B8358" s="867" t="s">
        <v>3626</v>
      </c>
      <c r="C8358" s="867" t="s">
        <v>3031</v>
      </c>
      <c r="D8358" s="868" t="s">
        <v>7907</v>
      </c>
      <c r="E8358" s="870">
        <v>2200</v>
      </c>
      <c r="F8358" s="869" t="s">
        <v>11084</v>
      </c>
      <c r="G8358" s="868" t="s">
        <v>11083</v>
      </c>
      <c r="H8358" s="867"/>
      <c r="I8358" s="867"/>
      <c r="J8358" s="867"/>
      <c r="K8358" s="866">
        <v>2</v>
      </c>
      <c r="L8358" s="866">
        <v>12</v>
      </c>
      <c r="M8358" s="865">
        <v>28143.836107055209</v>
      </c>
      <c r="N8358" s="866">
        <v>2</v>
      </c>
      <c r="O8358" s="866">
        <v>6</v>
      </c>
      <c r="P8358" s="865">
        <v>14082.9</v>
      </c>
    </row>
    <row r="8359" spans="1:16" ht="33.75" x14ac:dyDescent="0.25">
      <c r="A8359" s="867" t="s">
        <v>7760</v>
      </c>
      <c r="B8359" s="867" t="s">
        <v>3626</v>
      </c>
      <c r="C8359" s="867" t="s">
        <v>3031</v>
      </c>
      <c r="D8359" s="868" t="s">
        <v>7907</v>
      </c>
      <c r="E8359" s="870">
        <v>2200</v>
      </c>
      <c r="F8359" s="869" t="s">
        <v>11082</v>
      </c>
      <c r="G8359" s="868" t="s">
        <v>11081</v>
      </c>
      <c r="H8359" s="867"/>
      <c r="I8359" s="867"/>
      <c r="J8359" s="867"/>
      <c r="K8359" s="866">
        <v>2</v>
      </c>
      <c r="L8359" s="866">
        <v>12</v>
      </c>
      <c r="M8359" s="865">
        <v>28143.836107055209</v>
      </c>
      <c r="N8359" s="866">
        <v>2</v>
      </c>
      <c r="O8359" s="866">
        <v>6</v>
      </c>
      <c r="P8359" s="865">
        <v>14082.9</v>
      </c>
    </row>
    <row r="8360" spans="1:16" ht="33.75" x14ac:dyDescent="0.25">
      <c r="A8360" s="867" t="s">
        <v>7760</v>
      </c>
      <c r="B8360" s="867" t="s">
        <v>3626</v>
      </c>
      <c r="C8360" s="867" t="s">
        <v>3031</v>
      </c>
      <c r="D8360" s="868" t="s">
        <v>6690</v>
      </c>
      <c r="E8360" s="870">
        <v>9000</v>
      </c>
      <c r="F8360" s="869" t="s">
        <v>11080</v>
      </c>
      <c r="G8360" s="868" t="s">
        <v>11079</v>
      </c>
      <c r="H8360" s="867" t="s">
        <v>7756</v>
      </c>
      <c r="I8360" s="867" t="s">
        <v>5061</v>
      </c>
      <c r="J8360" s="867" t="s">
        <v>8224</v>
      </c>
      <c r="K8360" s="866">
        <v>2</v>
      </c>
      <c r="L8360" s="866">
        <v>10</v>
      </c>
      <c r="M8360" s="865">
        <v>95944.89581950639</v>
      </c>
      <c r="N8360" s="866">
        <v>0</v>
      </c>
      <c r="O8360" s="866">
        <v>0</v>
      </c>
      <c r="P8360" s="865">
        <v>0</v>
      </c>
    </row>
    <row r="8361" spans="1:16" ht="33.75" x14ac:dyDescent="0.25">
      <c r="A8361" s="867" t="s">
        <v>7760</v>
      </c>
      <c r="B8361" s="867" t="s">
        <v>3626</v>
      </c>
      <c r="C8361" s="867" t="s">
        <v>3031</v>
      </c>
      <c r="D8361" s="868" t="s">
        <v>9332</v>
      </c>
      <c r="E8361" s="870">
        <v>11000</v>
      </c>
      <c r="F8361" s="869" t="s">
        <v>11078</v>
      </c>
      <c r="G8361" s="868" t="s">
        <v>11077</v>
      </c>
      <c r="H8361" s="867" t="s">
        <v>7756</v>
      </c>
      <c r="I8361" s="867" t="s">
        <v>11076</v>
      </c>
      <c r="J8361" s="867" t="s">
        <v>7809</v>
      </c>
      <c r="K8361" s="866">
        <v>5</v>
      </c>
      <c r="L8361" s="866">
        <v>12</v>
      </c>
      <c r="M8361" s="865">
        <v>95944.89581950639</v>
      </c>
      <c r="N8361" s="866">
        <v>1</v>
      </c>
      <c r="O8361" s="866">
        <v>6</v>
      </c>
      <c r="P8361" s="865">
        <v>66882.899999999994</v>
      </c>
    </row>
    <row r="8362" spans="1:16" ht="33.75" x14ac:dyDescent="0.25">
      <c r="A8362" s="867" t="s">
        <v>7760</v>
      </c>
      <c r="B8362" s="867" t="s">
        <v>3626</v>
      </c>
      <c r="C8362" s="867" t="s">
        <v>3031</v>
      </c>
      <c r="D8362" s="868" t="s">
        <v>9332</v>
      </c>
      <c r="E8362" s="870">
        <v>11000</v>
      </c>
      <c r="F8362" s="869" t="s">
        <v>11075</v>
      </c>
      <c r="G8362" s="868" t="s">
        <v>11074</v>
      </c>
      <c r="H8362" s="867" t="s">
        <v>7756</v>
      </c>
      <c r="I8362" s="867" t="s">
        <v>2772</v>
      </c>
      <c r="J8362" s="867" t="s">
        <v>7792</v>
      </c>
      <c r="K8362" s="866">
        <v>5</v>
      </c>
      <c r="L8362" s="866">
        <v>12</v>
      </c>
      <c r="M8362" s="865">
        <v>95944.89581950639</v>
      </c>
      <c r="N8362" s="866">
        <v>1</v>
      </c>
      <c r="O8362" s="866">
        <v>6</v>
      </c>
      <c r="P8362" s="865">
        <v>66882.899999999994</v>
      </c>
    </row>
    <row r="8363" spans="1:16" ht="33.75" x14ac:dyDescent="0.25">
      <c r="A8363" s="867" t="s">
        <v>7760</v>
      </c>
      <c r="B8363" s="867" t="s">
        <v>3626</v>
      </c>
      <c r="C8363" s="867" t="s">
        <v>3031</v>
      </c>
      <c r="D8363" s="868" t="s">
        <v>10362</v>
      </c>
      <c r="E8363" s="870">
        <v>4200</v>
      </c>
      <c r="F8363" s="869" t="s">
        <v>11073</v>
      </c>
      <c r="G8363" s="868" t="s">
        <v>11072</v>
      </c>
      <c r="H8363" s="867" t="s">
        <v>7756</v>
      </c>
      <c r="I8363" s="867" t="s">
        <v>2737</v>
      </c>
      <c r="J8363" s="867" t="s">
        <v>9015</v>
      </c>
      <c r="K8363" s="866">
        <v>3</v>
      </c>
      <c r="L8363" s="866">
        <v>12</v>
      </c>
      <c r="M8363" s="865">
        <v>53729.141658923581</v>
      </c>
      <c r="N8363" s="866">
        <v>1</v>
      </c>
      <c r="O8363" s="866">
        <v>6</v>
      </c>
      <c r="P8363" s="865">
        <v>26082.9</v>
      </c>
    </row>
    <row r="8364" spans="1:16" ht="33.75" x14ac:dyDescent="0.25">
      <c r="A8364" s="867" t="s">
        <v>7760</v>
      </c>
      <c r="B8364" s="867" t="s">
        <v>3626</v>
      </c>
      <c r="C8364" s="867" t="s">
        <v>3031</v>
      </c>
      <c r="D8364" s="868" t="s">
        <v>8391</v>
      </c>
      <c r="E8364" s="870">
        <v>7500</v>
      </c>
      <c r="F8364" s="869" t="s">
        <v>11071</v>
      </c>
      <c r="G8364" s="868" t="s">
        <v>11070</v>
      </c>
      <c r="H8364" s="867" t="s">
        <v>7817</v>
      </c>
      <c r="I8364" s="867" t="s">
        <v>11069</v>
      </c>
      <c r="J8364" s="867" t="s">
        <v>11068</v>
      </c>
      <c r="K8364" s="866">
        <v>1</v>
      </c>
      <c r="L8364" s="866">
        <v>3</v>
      </c>
      <c r="M8364" s="865">
        <v>23986.223954876597</v>
      </c>
      <c r="N8364" s="866">
        <v>0</v>
      </c>
      <c r="O8364" s="866">
        <v>0</v>
      </c>
      <c r="P8364" s="865">
        <v>0</v>
      </c>
    </row>
    <row r="8365" spans="1:16" ht="33.75" x14ac:dyDescent="0.25">
      <c r="A8365" s="867" t="s">
        <v>7760</v>
      </c>
      <c r="B8365" s="867" t="s">
        <v>3626</v>
      </c>
      <c r="C8365" s="867" t="s">
        <v>3031</v>
      </c>
      <c r="D8365" s="868" t="s">
        <v>8227</v>
      </c>
      <c r="E8365" s="870">
        <v>8500</v>
      </c>
      <c r="F8365" s="869" t="s">
        <v>11067</v>
      </c>
      <c r="G8365" s="868" t="s">
        <v>11066</v>
      </c>
      <c r="H8365" s="867" t="s">
        <v>7796</v>
      </c>
      <c r="I8365" s="867" t="s">
        <v>8832</v>
      </c>
      <c r="J8365" s="867" t="s">
        <v>8865</v>
      </c>
      <c r="K8365" s="866">
        <v>8</v>
      </c>
      <c r="L8365" s="866">
        <v>12</v>
      </c>
      <c r="M8365" s="865">
        <v>95944.89581950639</v>
      </c>
      <c r="N8365" s="866">
        <v>1</v>
      </c>
      <c r="O8365" s="866">
        <v>6</v>
      </c>
      <c r="P8365" s="865">
        <v>51882.9</v>
      </c>
    </row>
    <row r="8366" spans="1:16" ht="33.75" x14ac:dyDescent="0.25">
      <c r="A8366" s="867" t="s">
        <v>7760</v>
      </c>
      <c r="B8366" s="867" t="s">
        <v>3626</v>
      </c>
      <c r="C8366" s="867" t="s">
        <v>3031</v>
      </c>
      <c r="D8366" s="868" t="s">
        <v>8391</v>
      </c>
      <c r="E8366" s="870">
        <v>7500</v>
      </c>
      <c r="F8366" s="869" t="s">
        <v>11065</v>
      </c>
      <c r="G8366" s="868" t="s">
        <v>11064</v>
      </c>
      <c r="H8366" s="867" t="s">
        <v>7796</v>
      </c>
      <c r="I8366" s="867" t="s">
        <v>11063</v>
      </c>
      <c r="J8366" s="867" t="s">
        <v>11062</v>
      </c>
      <c r="K8366" s="866">
        <v>5</v>
      </c>
      <c r="L8366" s="866">
        <v>9</v>
      </c>
      <c r="M8366" s="865">
        <v>71958.671864629796</v>
      </c>
      <c r="N8366" s="866">
        <v>0</v>
      </c>
      <c r="O8366" s="866">
        <v>0</v>
      </c>
      <c r="P8366" s="865">
        <v>0</v>
      </c>
    </row>
    <row r="8367" spans="1:16" ht="33.75" x14ac:dyDescent="0.25">
      <c r="A8367" s="867" t="s">
        <v>7760</v>
      </c>
      <c r="B8367" s="867" t="s">
        <v>3626</v>
      </c>
      <c r="C8367" s="867" t="s">
        <v>3031</v>
      </c>
      <c r="D8367" s="868" t="s">
        <v>10647</v>
      </c>
      <c r="E8367" s="870">
        <v>8500</v>
      </c>
      <c r="F8367" s="869" t="s">
        <v>11061</v>
      </c>
      <c r="G8367" s="868" t="s">
        <v>11060</v>
      </c>
      <c r="H8367" s="867" t="s">
        <v>7756</v>
      </c>
      <c r="I8367" s="867" t="s">
        <v>3419</v>
      </c>
      <c r="J8367" s="867" t="s">
        <v>7964</v>
      </c>
      <c r="K8367" s="866">
        <v>3</v>
      </c>
      <c r="L8367" s="866">
        <v>12</v>
      </c>
      <c r="M8367" s="865">
        <v>95944.89581950639</v>
      </c>
      <c r="N8367" s="866">
        <v>2</v>
      </c>
      <c r="O8367" s="866">
        <v>6</v>
      </c>
      <c r="P8367" s="865">
        <v>51882.9</v>
      </c>
    </row>
    <row r="8368" spans="1:16" ht="33.75" x14ac:dyDescent="0.25">
      <c r="A8368" s="867" t="s">
        <v>7760</v>
      </c>
      <c r="B8368" s="867" t="s">
        <v>3626</v>
      </c>
      <c r="C8368" s="867" t="s">
        <v>3031</v>
      </c>
      <c r="D8368" s="868" t="s">
        <v>9264</v>
      </c>
      <c r="E8368" s="870">
        <v>9500</v>
      </c>
      <c r="F8368" s="869" t="s">
        <v>11059</v>
      </c>
      <c r="G8368" s="868" t="s">
        <v>11058</v>
      </c>
      <c r="H8368" s="867" t="s">
        <v>7756</v>
      </c>
      <c r="I8368" s="867" t="s">
        <v>2685</v>
      </c>
      <c r="J8368" s="867" t="s">
        <v>7836</v>
      </c>
      <c r="K8368" s="866">
        <v>7</v>
      </c>
      <c r="L8368" s="866">
        <v>12</v>
      </c>
      <c r="M8368" s="865">
        <v>95944.89581950639</v>
      </c>
      <c r="N8368" s="866">
        <v>2</v>
      </c>
      <c r="O8368" s="866">
        <v>6</v>
      </c>
      <c r="P8368" s="865">
        <v>57882.9</v>
      </c>
    </row>
    <row r="8369" spans="1:16" ht="33.75" x14ac:dyDescent="0.25">
      <c r="A8369" s="867" t="s">
        <v>7760</v>
      </c>
      <c r="B8369" s="867" t="s">
        <v>3626</v>
      </c>
      <c r="C8369" s="867" t="s">
        <v>3031</v>
      </c>
      <c r="D8369" s="868" t="s">
        <v>9261</v>
      </c>
      <c r="E8369" s="870">
        <v>10000</v>
      </c>
      <c r="F8369" s="869" t="s">
        <v>11057</v>
      </c>
      <c r="G8369" s="868" t="s">
        <v>11056</v>
      </c>
      <c r="H8369" s="867" t="s">
        <v>7756</v>
      </c>
      <c r="I8369" s="867" t="s">
        <v>2685</v>
      </c>
      <c r="J8369" s="867" t="s">
        <v>10052</v>
      </c>
      <c r="K8369" s="866">
        <v>8</v>
      </c>
      <c r="L8369" s="866">
        <v>12</v>
      </c>
      <c r="M8369" s="865">
        <v>95944.89581950639</v>
      </c>
      <c r="N8369" s="866">
        <v>2</v>
      </c>
      <c r="O8369" s="866">
        <v>6</v>
      </c>
      <c r="P8369" s="865">
        <v>60882.9</v>
      </c>
    </row>
    <row r="8370" spans="1:16" ht="33.75" x14ac:dyDescent="0.25">
      <c r="A8370" s="867" t="s">
        <v>7760</v>
      </c>
      <c r="B8370" s="867" t="s">
        <v>3626</v>
      </c>
      <c r="C8370" s="867" t="s">
        <v>3031</v>
      </c>
      <c r="D8370" s="868" t="s">
        <v>9261</v>
      </c>
      <c r="E8370" s="870">
        <v>10000</v>
      </c>
      <c r="F8370" s="869" t="s">
        <v>11055</v>
      </c>
      <c r="G8370" s="868" t="s">
        <v>11054</v>
      </c>
      <c r="H8370" s="867" t="s">
        <v>7756</v>
      </c>
      <c r="I8370" s="867" t="s">
        <v>2685</v>
      </c>
      <c r="J8370" s="867" t="s">
        <v>8383</v>
      </c>
      <c r="K8370" s="866">
        <v>6</v>
      </c>
      <c r="L8370" s="866">
        <v>12</v>
      </c>
      <c r="M8370" s="865">
        <v>95944.89581950639</v>
      </c>
      <c r="N8370" s="866">
        <v>0</v>
      </c>
      <c r="O8370" s="866">
        <v>0</v>
      </c>
      <c r="P8370" s="865">
        <v>0</v>
      </c>
    </row>
    <row r="8371" spans="1:16" ht="33.75" x14ac:dyDescent="0.25">
      <c r="A8371" s="867" t="s">
        <v>7760</v>
      </c>
      <c r="B8371" s="867" t="s">
        <v>3626</v>
      </c>
      <c r="C8371" s="867" t="s">
        <v>3031</v>
      </c>
      <c r="D8371" s="868" t="s">
        <v>9261</v>
      </c>
      <c r="E8371" s="870">
        <v>10000</v>
      </c>
      <c r="F8371" s="869" t="s">
        <v>11053</v>
      </c>
      <c r="G8371" s="868" t="s">
        <v>11052</v>
      </c>
      <c r="H8371" s="867" t="s">
        <v>7756</v>
      </c>
      <c r="I8371" s="867" t="s">
        <v>8393</v>
      </c>
      <c r="J8371" s="867" t="s">
        <v>8392</v>
      </c>
      <c r="K8371" s="866">
        <v>6</v>
      </c>
      <c r="L8371" s="866">
        <v>12</v>
      </c>
      <c r="M8371" s="865">
        <v>95944.89581950639</v>
      </c>
      <c r="N8371" s="866">
        <v>2</v>
      </c>
      <c r="O8371" s="866">
        <v>6</v>
      </c>
      <c r="P8371" s="865">
        <v>60882.9</v>
      </c>
    </row>
    <row r="8372" spans="1:16" ht="33.75" x14ac:dyDescent="0.25">
      <c r="A8372" s="867" t="s">
        <v>7760</v>
      </c>
      <c r="B8372" s="867" t="s">
        <v>3626</v>
      </c>
      <c r="C8372" s="867" t="s">
        <v>3031</v>
      </c>
      <c r="D8372" s="868" t="s">
        <v>10527</v>
      </c>
      <c r="E8372" s="870">
        <v>10000</v>
      </c>
      <c r="F8372" s="869" t="s">
        <v>11051</v>
      </c>
      <c r="G8372" s="868" t="s">
        <v>11050</v>
      </c>
      <c r="H8372" s="867" t="s">
        <v>7756</v>
      </c>
      <c r="I8372" s="867" t="s">
        <v>11049</v>
      </c>
      <c r="J8372" s="867" t="s">
        <v>8397</v>
      </c>
      <c r="K8372" s="866">
        <v>6</v>
      </c>
      <c r="L8372" s="866">
        <v>12</v>
      </c>
      <c r="M8372" s="865">
        <v>95944.89581950639</v>
      </c>
      <c r="N8372" s="866">
        <v>1</v>
      </c>
      <c r="O8372" s="866">
        <v>6</v>
      </c>
      <c r="P8372" s="865">
        <v>60882.9</v>
      </c>
    </row>
    <row r="8373" spans="1:16" ht="33.75" x14ac:dyDescent="0.25">
      <c r="A8373" s="867" t="s">
        <v>7760</v>
      </c>
      <c r="B8373" s="867" t="s">
        <v>3626</v>
      </c>
      <c r="C8373" s="867" t="s">
        <v>3031</v>
      </c>
      <c r="D8373" s="868" t="s">
        <v>8227</v>
      </c>
      <c r="E8373" s="870">
        <v>8500</v>
      </c>
      <c r="F8373" s="869" t="s">
        <v>11048</v>
      </c>
      <c r="G8373" s="868" t="s">
        <v>11047</v>
      </c>
      <c r="H8373" s="867" t="s">
        <v>7756</v>
      </c>
      <c r="I8373" s="867" t="s">
        <v>2685</v>
      </c>
      <c r="J8373" s="867" t="s">
        <v>7777</v>
      </c>
      <c r="K8373" s="866">
        <v>8</v>
      </c>
      <c r="L8373" s="866">
        <v>12</v>
      </c>
      <c r="M8373" s="865">
        <v>95944.89581950639</v>
      </c>
      <c r="N8373" s="866">
        <v>1</v>
      </c>
      <c r="O8373" s="866">
        <v>6</v>
      </c>
      <c r="P8373" s="865">
        <v>51882.9</v>
      </c>
    </row>
    <row r="8374" spans="1:16" ht="33.75" x14ac:dyDescent="0.25">
      <c r="A8374" s="867" t="s">
        <v>7760</v>
      </c>
      <c r="B8374" s="867" t="s">
        <v>3626</v>
      </c>
      <c r="C8374" s="867" t="s">
        <v>3031</v>
      </c>
      <c r="D8374" s="868" t="s">
        <v>8790</v>
      </c>
      <c r="E8374" s="870">
        <v>7500</v>
      </c>
      <c r="F8374" s="869" t="s">
        <v>11046</v>
      </c>
      <c r="G8374" s="868" t="s">
        <v>11045</v>
      </c>
      <c r="H8374" s="867" t="s">
        <v>7756</v>
      </c>
      <c r="I8374" s="867" t="s">
        <v>8393</v>
      </c>
      <c r="J8374" s="867" t="s">
        <v>7805</v>
      </c>
      <c r="K8374" s="866">
        <v>7</v>
      </c>
      <c r="L8374" s="866">
        <v>12</v>
      </c>
      <c r="M8374" s="865">
        <v>53729.141658923581</v>
      </c>
      <c r="N8374" s="866">
        <v>2</v>
      </c>
      <c r="O8374" s="866">
        <v>6</v>
      </c>
      <c r="P8374" s="865">
        <v>45882.9</v>
      </c>
    </row>
    <row r="8375" spans="1:16" ht="33.75" x14ac:dyDescent="0.25">
      <c r="A8375" s="867" t="s">
        <v>7760</v>
      </c>
      <c r="B8375" s="867" t="s">
        <v>3626</v>
      </c>
      <c r="C8375" s="867" t="s">
        <v>3031</v>
      </c>
      <c r="D8375" s="868" t="s">
        <v>8227</v>
      </c>
      <c r="E8375" s="870">
        <v>8500</v>
      </c>
      <c r="F8375" s="869" t="s">
        <v>11044</v>
      </c>
      <c r="G8375" s="868" t="s">
        <v>11043</v>
      </c>
      <c r="H8375" s="867" t="s">
        <v>7756</v>
      </c>
      <c r="I8375" s="867" t="s">
        <v>2725</v>
      </c>
      <c r="J8375" s="867" t="s">
        <v>7777</v>
      </c>
      <c r="K8375" s="866">
        <v>8</v>
      </c>
      <c r="L8375" s="866">
        <v>12</v>
      </c>
      <c r="M8375" s="865">
        <v>95944.89581950639</v>
      </c>
      <c r="N8375" s="866">
        <v>1</v>
      </c>
      <c r="O8375" s="866">
        <v>6</v>
      </c>
      <c r="P8375" s="865">
        <v>51882.9</v>
      </c>
    </row>
    <row r="8376" spans="1:16" ht="33.75" x14ac:dyDescent="0.25">
      <c r="A8376" s="867" t="s">
        <v>7760</v>
      </c>
      <c r="B8376" s="867" t="s">
        <v>3626</v>
      </c>
      <c r="C8376" s="867" t="s">
        <v>3031</v>
      </c>
      <c r="D8376" s="868" t="s">
        <v>11040</v>
      </c>
      <c r="E8376" s="870">
        <v>7500</v>
      </c>
      <c r="F8376" s="869" t="s">
        <v>11042</v>
      </c>
      <c r="G8376" s="868" t="s">
        <v>11041</v>
      </c>
      <c r="H8376" s="867" t="s">
        <v>7817</v>
      </c>
      <c r="I8376" s="867" t="s">
        <v>7937</v>
      </c>
      <c r="J8376" s="867" t="s">
        <v>8036</v>
      </c>
      <c r="K8376" s="866">
        <v>6</v>
      </c>
      <c r="L8376" s="866">
        <v>12</v>
      </c>
      <c r="M8376" s="865">
        <v>95944.89581950639</v>
      </c>
      <c r="N8376" s="866">
        <v>2</v>
      </c>
      <c r="O8376" s="866">
        <v>6</v>
      </c>
      <c r="P8376" s="865">
        <v>45882.9</v>
      </c>
    </row>
    <row r="8377" spans="1:16" ht="33.75" x14ac:dyDescent="0.25">
      <c r="A8377" s="867" t="s">
        <v>7760</v>
      </c>
      <c r="B8377" s="867" t="s">
        <v>3626</v>
      </c>
      <c r="C8377" s="867" t="s">
        <v>3031</v>
      </c>
      <c r="D8377" s="868" t="s">
        <v>11040</v>
      </c>
      <c r="E8377" s="870">
        <v>7500</v>
      </c>
      <c r="F8377" s="869" t="s">
        <v>11039</v>
      </c>
      <c r="G8377" s="868" t="s">
        <v>11038</v>
      </c>
      <c r="H8377" s="867" t="s">
        <v>7817</v>
      </c>
      <c r="I8377" s="867" t="s">
        <v>7937</v>
      </c>
      <c r="J8377" s="867" t="s">
        <v>8036</v>
      </c>
      <c r="K8377" s="866">
        <v>5</v>
      </c>
      <c r="L8377" s="866">
        <v>12</v>
      </c>
      <c r="M8377" s="865">
        <v>95944.89581950639</v>
      </c>
      <c r="N8377" s="866">
        <v>2</v>
      </c>
      <c r="O8377" s="866">
        <v>6</v>
      </c>
      <c r="P8377" s="865">
        <v>45882.9</v>
      </c>
    </row>
    <row r="8378" spans="1:16" ht="33.75" x14ac:dyDescent="0.25">
      <c r="A8378" s="867" t="s">
        <v>7760</v>
      </c>
      <c r="B8378" s="867" t="s">
        <v>3626</v>
      </c>
      <c r="C8378" s="867" t="s">
        <v>3031</v>
      </c>
      <c r="D8378" s="868" t="s">
        <v>8515</v>
      </c>
      <c r="E8378" s="870">
        <v>11000</v>
      </c>
      <c r="F8378" s="869" t="s">
        <v>11037</v>
      </c>
      <c r="G8378" s="868" t="s">
        <v>11036</v>
      </c>
      <c r="H8378" s="867" t="s">
        <v>7756</v>
      </c>
      <c r="I8378" s="867" t="s">
        <v>2772</v>
      </c>
      <c r="J8378" s="867" t="s">
        <v>7809</v>
      </c>
      <c r="K8378" s="866">
        <v>5</v>
      </c>
      <c r="L8378" s="866">
        <v>12</v>
      </c>
      <c r="M8378" s="865">
        <v>95944.89581950639</v>
      </c>
      <c r="N8378" s="866">
        <v>1</v>
      </c>
      <c r="O8378" s="866">
        <v>6</v>
      </c>
      <c r="P8378" s="865">
        <v>66882.899999999994</v>
      </c>
    </row>
    <row r="8379" spans="1:16" x14ac:dyDescent="0.25">
      <c r="A8379" s="1772" t="s">
        <v>2848</v>
      </c>
      <c r="B8379" s="1772"/>
      <c r="C8379" s="1772"/>
      <c r="D8379" s="1772"/>
      <c r="E8379" s="1772"/>
      <c r="F8379" s="1772" t="s">
        <v>378</v>
      </c>
      <c r="G8379" s="1772"/>
      <c r="H8379" s="1772"/>
      <c r="I8379" s="1772"/>
      <c r="J8379" s="1772"/>
      <c r="K8379" s="1771" t="s">
        <v>2847</v>
      </c>
      <c r="L8379" s="1771"/>
      <c r="M8379" s="1771"/>
      <c r="N8379" s="1771" t="s">
        <v>2846</v>
      </c>
      <c r="O8379" s="1771"/>
      <c r="P8379" s="1771"/>
    </row>
    <row r="8380" spans="1:16" ht="78" customHeight="1" x14ac:dyDescent="0.25">
      <c r="A8380" s="1535" t="s">
        <v>2845</v>
      </c>
      <c r="B8380" s="1535" t="s">
        <v>5</v>
      </c>
      <c r="C8380" s="1535" t="s">
        <v>2844</v>
      </c>
      <c r="D8380" s="1535" t="s">
        <v>2843</v>
      </c>
      <c r="E8380" s="1536" t="s">
        <v>2842</v>
      </c>
      <c r="F8380" s="1537" t="s">
        <v>2841</v>
      </c>
      <c r="G8380" s="1540" t="s">
        <v>2840</v>
      </c>
      <c r="H8380" s="1535" t="s">
        <v>2839</v>
      </c>
      <c r="I8380" s="1535" t="s">
        <v>2838</v>
      </c>
      <c r="J8380" s="1535" t="s">
        <v>2837</v>
      </c>
      <c r="K8380" s="1538" t="s">
        <v>2836</v>
      </c>
      <c r="L8380" s="1538" t="s">
        <v>2835</v>
      </c>
      <c r="M8380" s="1539" t="s">
        <v>2834</v>
      </c>
      <c r="N8380" s="1538" t="s">
        <v>2836</v>
      </c>
      <c r="O8380" s="1538" t="s">
        <v>2835</v>
      </c>
      <c r="P8380" s="1539" t="s">
        <v>2834</v>
      </c>
    </row>
    <row r="8381" spans="1:16" ht="33.75" x14ac:dyDescent="0.25">
      <c r="A8381" s="867" t="s">
        <v>7760</v>
      </c>
      <c r="B8381" s="867" t="s">
        <v>3626</v>
      </c>
      <c r="C8381" s="867" t="s">
        <v>3031</v>
      </c>
      <c r="D8381" s="868" t="s">
        <v>7854</v>
      </c>
      <c r="E8381" s="870">
        <v>4200</v>
      </c>
      <c r="F8381" s="869" t="s">
        <v>11035</v>
      </c>
      <c r="G8381" s="868" t="s">
        <v>11034</v>
      </c>
      <c r="H8381" s="867" t="s">
        <v>7756</v>
      </c>
      <c r="I8381" s="867" t="s">
        <v>2676</v>
      </c>
      <c r="J8381" s="867" t="s">
        <v>7769</v>
      </c>
      <c r="K8381" s="866">
        <v>2</v>
      </c>
      <c r="L8381" s="866">
        <v>4</v>
      </c>
      <c r="M8381" s="865">
        <v>17909.713886307858</v>
      </c>
      <c r="N8381" s="866">
        <v>3</v>
      </c>
      <c r="O8381" s="866">
        <v>6</v>
      </c>
      <c r="P8381" s="865">
        <v>26082.9</v>
      </c>
    </row>
    <row r="8382" spans="1:16" ht="33.75" x14ac:dyDescent="0.25">
      <c r="A8382" s="867" t="s">
        <v>7760</v>
      </c>
      <c r="B8382" s="867" t="s">
        <v>3626</v>
      </c>
      <c r="C8382" s="867" t="s">
        <v>3031</v>
      </c>
      <c r="D8382" s="868" t="s">
        <v>10978</v>
      </c>
      <c r="E8382" s="870">
        <v>8000</v>
      </c>
      <c r="F8382" s="869" t="s">
        <v>11033</v>
      </c>
      <c r="G8382" s="868" t="s">
        <v>11032</v>
      </c>
      <c r="H8382" s="867" t="s">
        <v>7756</v>
      </c>
      <c r="I8382" s="867" t="s">
        <v>7822</v>
      </c>
      <c r="J8382" s="867" t="s">
        <v>9624</v>
      </c>
      <c r="K8382" s="866">
        <v>3</v>
      </c>
      <c r="L8382" s="866">
        <v>12</v>
      </c>
      <c r="M8382" s="865">
        <v>70359.590267638021</v>
      </c>
      <c r="N8382" s="866">
        <v>1</v>
      </c>
      <c r="O8382" s="866">
        <v>6</v>
      </c>
      <c r="P8382" s="865">
        <v>48882.9</v>
      </c>
    </row>
    <row r="8383" spans="1:16" ht="33.75" x14ac:dyDescent="0.25">
      <c r="A8383" s="867" t="s">
        <v>7760</v>
      </c>
      <c r="B8383" s="867" t="s">
        <v>3626</v>
      </c>
      <c r="C8383" s="867" t="s">
        <v>3031</v>
      </c>
      <c r="D8383" s="868" t="s">
        <v>8218</v>
      </c>
      <c r="E8383" s="870">
        <v>2000</v>
      </c>
      <c r="F8383" s="869" t="s">
        <v>11031</v>
      </c>
      <c r="G8383" s="868" t="s">
        <v>11030</v>
      </c>
      <c r="H8383" s="867"/>
      <c r="I8383" s="867"/>
      <c r="J8383" s="867"/>
      <c r="K8383" s="866">
        <v>3</v>
      </c>
      <c r="L8383" s="866">
        <v>12</v>
      </c>
      <c r="M8383" s="865">
        <v>25585.305551868372</v>
      </c>
      <c r="N8383" s="866">
        <v>1</v>
      </c>
      <c r="O8383" s="866">
        <v>6</v>
      </c>
      <c r="P8383" s="865">
        <v>12882.9</v>
      </c>
    </row>
    <row r="8384" spans="1:16" ht="33.75" x14ac:dyDescent="0.25">
      <c r="A8384" s="867" t="s">
        <v>7760</v>
      </c>
      <c r="B8384" s="867" t="s">
        <v>3626</v>
      </c>
      <c r="C8384" s="867" t="s">
        <v>3031</v>
      </c>
      <c r="D8384" s="868" t="s">
        <v>8006</v>
      </c>
      <c r="E8384" s="870">
        <v>4200</v>
      </c>
      <c r="F8384" s="869" t="s">
        <v>11029</v>
      </c>
      <c r="G8384" s="868" t="s">
        <v>11028</v>
      </c>
      <c r="H8384" s="867" t="s">
        <v>7756</v>
      </c>
      <c r="I8384" s="867" t="s">
        <v>2703</v>
      </c>
      <c r="J8384" s="867" t="s">
        <v>7773</v>
      </c>
      <c r="K8384" s="866">
        <v>2</v>
      </c>
      <c r="L8384" s="866">
        <v>12</v>
      </c>
      <c r="M8384" s="865">
        <v>53729.141658923581</v>
      </c>
      <c r="N8384" s="866">
        <v>1</v>
      </c>
      <c r="O8384" s="866">
        <v>6</v>
      </c>
      <c r="P8384" s="865">
        <v>26082.9</v>
      </c>
    </row>
    <row r="8385" spans="1:16" ht="33.75" x14ac:dyDescent="0.25">
      <c r="A8385" s="867" t="s">
        <v>7760</v>
      </c>
      <c r="B8385" s="867" t="s">
        <v>3626</v>
      </c>
      <c r="C8385" s="867" t="s">
        <v>3031</v>
      </c>
      <c r="D8385" s="868" t="s">
        <v>8006</v>
      </c>
      <c r="E8385" s="870">
        <v>4200</v>
      </c>
      <c r="F8385" s="869" t="s">
        <v>11027</v>
      </c>
      <c r="G8385" s="868" t="s">
        <v>11026</v>
      </c>
      <c r="H8385" s="867" t="s">
        <v>7756</v>
      </c>
      <c r="I8385" s="867" t="s">
        <v>11007</v>
      </c>
      <c r="J8385" s="867" t="s">
        <v>7836</v>
      </c>
      <c r="K8385" s="866">
        <v>3</v>
      </c>
      <c r="L8385" s="866">
        <v>12</v>
      </c>
      <c r="M8385" s="865">
        <v>53729.141658923581</v>
      </c>
      <c r="N8385" s="866">
        <v>1</v>
      </c>
      <c r="O8385" s="866">
        <v>6</v>
      </c>
      <c r="P8385" s="865">
        <v>26082.9</v>
      </c>
    </row>
    <row r="8386" spans="1:16" ht="33.75" x14ac:dyDescent="0.25">
      <c r="A8386" s="867" t="s">
        <v>7760</v>
      </c>
      <c r="B8386" s="867" t="s">
        <v>3626</v>
      </c>
      <c r="C8386" s="867" t="s">
        <v>3031</v>
      </c>
      <c r="D8386" s="868" t="s">
        <v>8006</v>
      </c>
      <c r="E8386" s="870">
        <v>4200</v>
      </c>
      <c r="F8386" s="869" t="s">
        <v>11025</v>
      </c>
      <c r="G8386" s="868" t="s">
        <v>11024</v>
      </c>
      <c r="H8386" s="867" t="s">
        <v>7756</v>
      </c>
      <c r="I8386" s="867" t="s">
        <v>2667</v>
      </c>
      <c r="J8386" s="867" t="s">
        <v>7967</v>
      </c>
      <c r="K8386" s="866">
        <v>3</v>
      </c>
      <c r="L8386" s="866">
        <v>12</v>
      </c>
      <c r="M8386" s="865">
        <v>53729.141658923581</v>
      </c>
      <c r="N8386" s="866">
        <v>1</v>
      </c>
      <c r="O8386" s="866">
        <v>6</v>
      </c>
      <c r="P8386" s="865">
        <v>26082.9</v>
      </c>
    </row>
    <row r="8387" spans="1:16" ht="33.75" x14ac:dyDescent="0.25">
      <c r="A8387" s="867" t="s">
        <v>7760</v>
      </c>
      <c r="B8387" s="867" t="s">
        <v>3626</v>
      </c>
      <c r="C8387" s="867" t="s">
        <v>3031</v>
      </c>
      <c r="D8387" s="868" t="s">
        <v>7887</v>
      </c>
      <c r="E8387" s="870">
        <v>4200</v>
      </c>
      <c r="F8387" s="869" t="s">
        <v>11023</v>
      </c>
      <c r="G8387" s="868" t="s">
        <v>11022</v>
      </c>
      <c r="H8387" s="867" t="s">
        <v>7796</v>
      </c>
      <c r="I8387" s="867" t="s">
        <v>2722</v>
      </c>
      <c r="J8387" s="867" t="s">
        <v>7769</v>
      </c>
      <c r="K8387" s="866">
        <v>3</v>
      </c>
      <c r="L8387" s="866">
        <v>9</v>
      </c>
      <c r="M8387" s="865">
        <v>40296.856244192684</v>
      </c>
      <c r="N8387" s="866">
        <v>0</v>
      </c>
      <c r="O8387" s="866">
        <v>0</v>
      </c>
      <c r="P8387" s="865">
        <v>0</v>
      </c>
    </row>
    <row r="8388" spans="1:16" ht="33.75" x14ac:dyDescent="0.25">
      <c r="A8388" s="867" t="s">
        <v>7760</v>
      </c>
      <c r="B8388" s="867" t="s">
        <v>3626</v>
      </c>
      <c r="C8388" s="867" t="s">
        <v>3031</v>
      </c>
      <c r="D8388" s="868" t="s">
        <v>8006</v>
      </c>
      <c r="E8388" s="870">
        <v>4200</v>
      </c>
      <c r="F8388" s="869" t="s">
        <v>11021</v>
      </c>
      <c r="G8388" s="868" t="s">
        <v>11020</v>
      </c>
      <c r="H8388" s="867" t="s">
        <v>7756</v>
      </c>
      <c r="I8388" s="867" t="s">
        <v>2892</v>
      </c>
      <c r="J8388" s="867" t="s">
        <v>8756</v>
      </c>
      <c r="K8388" s="866">
        <v>3</v>
      </c>
      <c r="L8388" s="866">
        <v>12</v>
      </c>
      <c r="M8388" s="865">
        <v>53729.141658923581</v>
      </c>
      <c r="N8388" s="866">
        <v>2</v>
      </c>
      <c r="O8388" s="866">
        <v>6</v>
      </c>
      <c r="P8388" s="865">
        <v>26082.9</v>
      </c>
    </row>
    <row r="8389" spans="1:16" ht="33.75" x14ac:dyDescent="0.25">
      <c r="A8389" s="867" t="s">
        <v>7760</v>
      </c>
      <c r="B8389" s="867" t="s">
        <v>3626</v>
      </c>
      <c r="C8389" s="867" t="s">
        <v>3031</v>
      </c>
      <c r="D8389" s="868" t="s">
        <v>8386</v>
      </c>
      <c r="E8389" s="870">
        <v>4200</v>
      </c>
      <c r="F8389" s="869" t="s">
        <v>11019</v>
      </c>
      <c r="G8389" s="868" t="s">
        <v>11018</v>
      </c>
      <c r="H8389" s="867" t="s">
        <v>7756</v>
      </c>
      <c r="I8389" s="867" t="s">
        <v>2772</v>
      </c>
      <c r="J8389" s="867" t="s">
        <v>7988</v>
      </c>
      <c r="K8389" s="866">
        <v>3</v>
      </c>
      <c r="L8389" s="866">
        <v>12</v>
      </c>
      <c r="M8389" s="865">
        <v>53729.141658923581</v>
      </c>
      <c r="N8389" s="866">
        <v>0</v>
      </c>
      <c r="O8389" s="866">
        <v>0</v>
      </c>
      <c r="P8389" s="865">
        <v>0</v>
      </c>
    </row>
    <row r="8390" spans="1:16" ht="33.75" x14ac:dyDescent="0.25">
      <c r="A8390" s="867" t="s">
        <v>7760</v>
      </c>
      <c r="B8390" s="867" t="s">
        <v>3626</v>
      </c>
      <c r="C8390" s="867" t="s">
        <v>3031</v>
      </c>
      <c r="D8390" s="868" t="s">
        <v>9152</v>
      </c>
      <c r="E8390" s="870">
        <v>4200</v>
      </c>
      <c r="F8390" s="869" t="s">
        <v>11017</v>
      </c>
      <c r="G8390" s="868" t="s">
        <v>11016</v>
      </c>
      <c r="H8390" s="867" t="s">
        <v>7756</v>
      </c>
      <c r="I8390" s="867" t="s">
        <v>2892</v>
      </c>
      <c r="J8390" s="867" t="s">
        <v>7821</v>
      </c>
      <c r="K8390" s="866">
        <v>2</v>
      </c>
      <c r="L8390" s="866">
        <v>5</v>
      </c>
      <c r="M8390" s="865">
        <v>22387.142357884826</v>
      </c>
      <c r="N8390" s="866">
        <v>1</v>
      </c>
      <c r="O8390" s="866">
        <v>1</v>
      </c>
      <c r="P8390" s="865">
        <v>4347.1499999999996</v>
      </c>
    </row>
    <row r="8391" spans="1:16" ht="33.75" x14ac:dyDescent="0.25">
      <c r="A8391" s="867" t="s">
        <v>7760</v>
      </c>
      <c r="B8391" s="867" t="s">
        <v>3626</v>
      </c>
      <c r="C8391" s="867" t="s">
        <v>3031</v>
      </c>
      <c r="D8391" s="868" t="s">
        <v>8006</v>
      </c>
      <c r="E8391" s="870">
        <v>4200</v>
      </c>
      <c r="F8391" s="869" t="s">
        <v>11015</v>
      </c>
      <c r="G8391" s="868" t="s">
        <v>11014</v>
      </c>
      <c r="H8391" s="867" t="s">
        <v>7796</v>
      </c>
      <c r="I8391" s="867" t="s">
        <v>2667</v>
      </c>
      <c r="J8391" s="867" t="s">
        <v>7777</v>
      </c>
      <c r="K8391" s="866">
        <v>3</v>
      </c>
      <c r="L8391" s="866">
        <v>12</v>
      </c>
      <c r="M8391" s="865">
        <v>53729.141658923581</v>
      </c>
      <c r="N8391" s="866">
        <v>1</v>
      </c>
      <c r="O8391" s="866">
        <v>6</v>
      </c>
      <c r="P8391" s="865">
        <v>26082.9</v>
      </c>
    </row>
    <row r="8392" spans="1:16" ht="33.75" x14ac:dyDescent="0.25">
      <c r="A8392" s="867" t="s">
        <v>7760</v>
      </c>
      <c r="B8392" s="867" t="s">
        <v>3626</v>
      </c>
      <c r="C8392" s="867" t="s">
        <v>3031</v>
      </c>
      <c r="D8392" s="868" t="s">
        <v>9121</v>
      </c>
      <c r="E8392" s="870">
        <v>5500</v>
      </c>
      <c r="F8392" s="869" t="s">
        <v>11013</v>
      </c>
      <c r="G8392" s="868" t="s">
        <v>11012</v>
      </c>
      <c r="H8392" s="867" t="s">
        <v>7756</v>
      </c>
      <c r="I8392" s="867" t="s">
        <v>2667</v>
      </c>
      <c r="J8392" s="867" t="s">
        <v>7769</v>
      </c>
      <c r="K8392" s="866">
        <v>4</v>
      </c>
      <c r="L8392" s="866">
        <v>10</v>
      </c>
      <c r="M8392" s="865">
        <v>58632.991889698351</v>
      </c>
      <c r="N8392" s="866">
        <v>0</v>
      </c>
      <c r="O8392" s="866">
        <v>0</v>
      </c>
      <c r="P8392" s="865">
        <v>0</v>
      </c>
    </row>
    <row r="8393" spans="1:16" ht="33.75" x14ac:dyDescent="0.25">
      <c r="A8393" s="867" t="s">
        <v>7760</v>
      </c>
      <c r="B8393" s="867" t="s">
        <v>3626</v>
      </c>
      <c r="C8393" s="867" t="s">
        <v>3031</v>
      </c>
      <c r="D8393" s="868" t="s">
        <v>8006</v>
      </c>
      <c r="E8393" s="870">
        <v>4200</v>
      </c>
      <c r="F8393" s="869" t="s">
        <v>11011</v>
      </c>
      <c r="G8393" s="868" t="s">
        <v>11010</v>
      </c>
      <c r="H8393" s="867" t="s">
        <v>7796</v>
      </c>
      <c r="I8393" s="867" t="s">
        <v>7801</v>
      </c>
      <c r="J8393" s="867" t="s">
        <v>7800</v>
      </c>
      <c r="K8393" s="866">
        <v>3</v>
      </c>
      <c r="L8393" s="866">
        <v>12</v>
      </c>
      <c r="M8393" s="865">
        <v>53729.141658923581</v>
      </c>
      <c r="N8393" s="866">
        <v>2</v>
      </c>
      <c r="O8393" s="866">
        <v>6</v>
      </c>
      <c r="P8393" s="865">
        <v>26082.9</v>
      </c>
    </row>
    <row r="8394" spans="1:16" ht="33.75" x14ac:dyDescent="0.25">
      <c r="A8394" s="867" t="s">
        <v>7760</v>
      </c>
      <c r="B8394" s="867" t="s">
        <v>3626</v>
      </c>
      <c r="C8394" s="867" t="s">
        <v>3031</v>
      </c>
      <c r="D8394" s="868" t="s">
        <v>8006</v>
      </c>
      <c r="E8394" s="870">
        <v>4200</v>
      </c>
      <c r="F8394" s="869" t="s">
        <v>11009</v>
      </c>
      <c r="G8394" s="868" t="s">
        <v>11008</v>
      </c>
      <c r="H8394" s="867" t="s">
        <v>7756</v>
      </c>
      <c r="I8394" s="867" t="s">
        <v>11007</v>
      </c>
      <c r="J8394" s="867" t="s">
        <v>7836</v>
      </c>
      <c r="K8394" s="866">
        <v>3</v>
      </c>
      <c r="L8394" s="866">
        <v>12</v>
      </c>
      <c r="M8394" s="865">
        <v>53729.141658923581</v>
      </c>
      <c r="N8394" s="866">
        <v>3</v>
      </c>
      <c r="O8394" s="866">
        <v>6</v>
      </c>
      <c r="P8394" s="865">
        <v>26082.9</v>
      </c>
    </row>
    <row r="8395" spans="1:16" ht="33.75" x14ac:dyDescent="0.25">
      <c r="A8395" s="867" t="s">
        <v>7760</v>
      </c>
      <c r="B8395" s="867" t="s">
        <v>3626</v>
      </c>
      <c r="C8395" s="867" t="s">
        <v>3031</v>
      </c>
      <c r="D8395" s="868" t="s">
        <v>8006</v>
      </c>
      <c r="E8395" s="870">
        <v>4200</v>
      </c>
      <c r="F8395" s="869" t="s">
        <v>11006</v>
      </c>
      <c r="G8395" s="868" t="s">
        <v>11005</v>
      </c>
      <c r="H8395" s="867" t="s">
        <v>7756</v>
      </c>
      <c r="I8395" s="867" t="s">
        <v>2667</v>
      </c>
      <c r="J8395" s="867" t="s">
        <v>7777</v>
      </c>
      <c r="K8395" s="866">
        <v>3</v>
      </c>
      <c r="L8395" s="866">
        <v>12</v>
      </c>
      <c r="M8395" s="865">
        <v>53729.141658923581</v>
      </c>
      <c r="N8395" s="866">
        <v>1</v>
      </c>
      <c r="O8395" s="866">
        <v>6</v>
      </c>
      <c r="P8395" s="865">
        <v>26082.9</v>
      </c>
    </row>
    <row r="8396" spans="1:16" ht="33.75" x14ac:dyDescent="0.25">
      <c r="A8396" s="867" t="s">
        <v>7760</v>
      </c>
      <c r="B8396" s="867" t="s">
        <v>3626</v>
      </c>
      <c r="C8396" s="867" t="s">
        <v>3031</v>
      </c>
      <c r="D8396" s="868" t="s">
        <v>8458</v>
      </c>
      <c r="E8396" s="870">
        <v>3200</v>
      </c>
      <c r="F8396" s="869" t="s">
        <v>11004</v>
      </c>
      <c r="G8396" s="868" t="s">
        <v>11003</v>
      </c>
      <c r="H8396" s="867" t="s">
        <v>7756</v>
      </c>
      <c r="I8396" s="867" t="s">
        <v>2704</v>
      </c>
      <c r="J8396" s="867" t="s">
        <v>7777</v>
      </c>
      <c r="K8396" s="866">
        <v>2</v>
      </c>
      <c r="L8396" s="866">
        <v>7</v>
      </c>
      <c r="M8396" s="865">
        <v>23879.618515077145</v>
      </c>
      <c r="N8396" s="866">
        <v>0</v>
      </c>
      <c r="O8396" s="866">
        <v>0</v>
      </c>
      <c r="P8396" s="865">
        <v>0</v>
      </c>
    </row>
    <row r="8397" spans="1:16" ht="33.75" x14ac:dyDescent="0.25">
      <c r="A8397" s="867" t="s">
        <v>7760</v>
      </c>
      <c r="B8397" s="867" t="s">
        <v>3626</v>
      </c>
      <c r="C8397" s="867" t="s">
        <v>3031</v>
      </c>
      <c r="D8397" s="868" t="s">
        <v>8006</v>
      </c>
      <c r="E8397" s="870">
        <v>4200</v>
      </c>
      <c r="F8397" s="869" t="s">
        <v>11002</v>
      </c>
      <c r="G8397" s="868" t="s">
        <v>11001</v>
      </c>
      <c r="H8397" s="867" t="s">
        <v>7817</v>
      </c>
      <c r="I8397" s="867" t="s">
        <v>11000</v>
      </c>
      <c r="J8397" s="867" t="s">
        <v>7809</v>
      </c>
      <c r="K8397" s="866">
        <v>2</v>
      </c>
      <c r="L8397" s="866">
        <v>11</v>
      </c>
      <c r="M8397" s="865">
        <v>49251.713187346613</v>
      </c>
      <c r="N8397" s="866">
        <v>0</v>
      </c>
      <c r="O8397" s="866">
        <v>0</v>
      </c>
      <c r="P8397" s="865">
        <v>0</v>
      </c>
    </row>
    <row r="8398" spans="1:16" ht="33.75" x14ac:dyDescent="0.25">
      <c r="A8398" s="867" t="s">
        <v>7760</v>
      </c>
      <c r="B8398" s="867" t="s">
        <v>3626</v>
      </c>
      <c r="C8398" s="867" t="s">
        <v>3031</v>
      </c>
      <c r="D8398" s="868" t="s">
        <v>8006</v>
      </c>
      <c r="E8398" s="870">
        <v>4200</v>
      </c>
      <c r="F8398" s="869" t="s">
        <v>10999</v>
      </c>
      <c r="G8398" s="868" t="s">
        <v>10998</v>
      </c>
      <c r="H8398" s="867" t="s">
        <v>7756</v>
      </c>
      <c r="I8398" s="867" t="s">
        <v>2676</v>
      </c>
      <c r="J8398" s="867" t="s">
        <v>7836</v>
      </c>
      <c r="K8398" s="866">
        <v>2</v>
      </c>
      <c r="L8398" s="866">
        <v>12</v>
      </c>
      <c r="M8398" s="865">
        <v>53729.141658923581</v>
      </c>
      <c r="N8398" s="866">
        <v>1</v>
      </c>
      <c r="O8398" s="866">
        <v>6</v>
      </c>
      <c r="P8398" s="865">
        <v>26082.9</v>
      </c>
    </row>
    <row r="8399" spans="1:16" ht="33.75" x14ac:dyDescent="0.25">
      <c r="A8399" s="867" t="s">
        <v>7760</v>
      </c>
      <c r="B8399" s="867" t="s">
        <v>3626</v>
      </c>
      <c r="C8399" s="867" t="s">
        <v>3031</v>
      </c>
      <c r="D8399" s="868" t="s">
        <v>8006</v>
      </c>
      <c r="E8399" s="870">
        <v>4200</v>
      </c>
      <c r="F8399" s="869" t="s">
        <v>10997</v>
      </c>
      <c r="G8399" s="868" t="s">
        <v>10996</v>
      </c>
      <c r="H8399" s="867" t="s">
        <v>7756</v>
      </c>
      <c r="I8399" s="867" t="s">
        <v>2892</v>
      </c>
      <c r="J8399" s="867" t="s">
        <v>8014</v>
      </c>
      <c r="K8399" s="866">
        <v>4</v>
      </c>
      <c r="L8399" s="866">
        <v>12</v>
      </c>
      <c r="M8399" s="865">
        <v>53729.141658923581</v>
      </c>
      <c r="N8399" s="866">
        <v>2</v>
      </c>
      <c r="O8399" s="866">
        <v>6</v>
      </c>
      <c r="P8399" s="865">
        <v>26082.9</v>
      </c>
    </row>
    <row r="8400" spans="1:16" ht="33.75" x14ac:dyDescent="0.25">
      <c r="A8400" s="867" t="s">
        <v>7760</v>
      </c>
      <c r="B8400" s="867" t="s">
        <v>3626</v>
      </c>
      <c r="C8400" s="867" t="s">
        <v>3031</v>
      </c>
      <c r="D8400" s="868" t="s">
        <v>7776</v>
      </c>
      <c r="E8400" s="870">
        <v>4200</v>
      </c>
      <c r="F8400" s="869" t="s">
        <v>10995</v>
      </c>
      <c r="G8400" s="868" t="s">
        <v>10994</v>
      </c>
      <c r="H8400" s="867" t="s">
        <v>7756</v>
      </c>
      <c r="I8400" s="867" t="s">
        <v>2772</v>
      </c>
      <c r="J8400" s="867" t="s">
        <v>7971</v>
      </c>
      <c r="K8400" s="866">
        <v>4</v>
      </c>
      <c r="L8400" s="866">
        <v>12</v>
      </c>
      <c r="M8400" s="865">
        <v>53729.141658923581</v>
      </c>
      <c r="N8400" s="866">
        <v>2</v>
      </c>
      <c r="O8400" s="866">
        <v>6</v>
      </c>
      <c r="P8400" s="865">
        <v>26082.9</v>
      </c>
    </row>
    <row r="8401" spans="1:16" ht="33.75" x14ac:dyDescent="0.25">
      <c r="A8401" s="867" t="s">
        <v>7760</v>
      </c>
      <c r="B8401" s="867" t="s">
        <v>3626</v>
      </c>
      <c r="C8401" s="867" t="s">
        <v>3031</v>
      </c>
      <c r="D8401" s="868" t="s">
        <v>10993</v>
      </c>
      <c r="E8401" s="870">
        <v>4200</v>
      </c>
      <c r="F8401" s="869" t="s">
        <v>10992</v>
      </c>
      <c r="G8401" s="868" t="s">
        <v>10991</v>
      </c>
      <c r="H8401" s="867" t="s">
        <v>7796</v>
      </c>
      <c r="I8401" s="867" t="s">
        <v>3285</v>
      </c>
      <c r="J8401" s="867" t="s">
        <v>7792</v>
      </c>
      <c r="K8401" s="866">
        <v>2</v>
      </c>
      <c r="L8401" s="866">
        <v>12</v>
      </c>
      <c r="M8401" s="865">
        <v>53729.141658923581</v>
      </c>
      <c r="N8401" s="866">
        <v>2</v>
      </c>
      <c r="O8401" s="866">
        <v>6</v>
      </c>
      <c r="P8401" s="865">
        <v>26082.9</v>
      </c>
    </row>
    <row r="8402" spans="1:16" ht="33.75" x14ac:dyDescent="0.25">
      <c r="A8402" s="867" t="s">
        <v>7760</v>
      </c>
      <c r="B8402" s="867" t="s">
        <v>3626</v>
      </c>
      <c r="C8402" s="867" t="s">
        <v>3031</v>
      </c>
      <c r="D8402" s="868" t="s">
        <v>7854</v>
      </c>
      <c r="E8402" s="870">
        <v>4200</v>
      </c>
      <c r="F8402" s="869" t="s">
        <v>10990</v>
      </c>
      <c r="G8402" s="868" t="s">
        <v>10989</v>
      </c>
      <c r="H8402" s="867" t="s">
        <v>7796</v>
      </c>
      <c r="I8402" s="867" t="s">
        <v>2722</v>
      </c>
      <c r="J8402" s="867" t="s">
        <v>7809</v>
      </c>
      <c r="K8402" s="866">
        <v>2</v>
      </c>
      <c r="L8402" s="866">
        <v>4</v>
      </c>
      <c r="M8402" s="865">
        <v>17909.713886307858</v>
      </c>
      <c r="N8402" s="866">
        <v>3</v>
      </c>
      <c r="O8402" s="866">
        <v>5</v>
      </c>
      <c r="P8402" s="865">
        <v>21735.75</v>
      </c>
    </row>
    <row r="8403" spans="1:16" ht="33.75" x14ac:dyDescent="0.25">
      <c r="A8403" s="867" t="s">
        <v>7760</v>
      </c>
      <c r="B8403" s="867" t="s">
        <v>3626</v>
      </c>
      <c r="C8403" s="867" t="s">
        <v>3031</v>
      </c>
      <c r="D8403" s="868" t="s">
        <v>8232</v>
      </c>
      <c r="E8403" s="870">
        <v>5500</v>
      </c>
      <c r="F8403" s="869" t="s">
        <v>10988</v>
      </c>
      <c r="G8403" s="868" t="s">
        <v>10987</v>
      </c>
      <c r="H8403" s="867" t="s">
        <v>7796</v>
      </c>
      <c r="I8403" s="867" t="s">
        <v>2737</v>
      </c>
      <c r="J8403" s="867" t="s">
        <v>8088</v>
      </c>
      <c r="K8403" s="866">
        <v>7</v>
      </c>
      <c r="L8403" s="866">
        <v>12</v>
      </c>
      <c r="M8403" s="865">
        <v>70359.590267638021</v>
      </c>
      <c r="N8403" s="866">
        <v>2</v>
      </c>
      <c r="O8403" s="866">
        <v>6</v>
      </c>
      <c r="P8403" s="865">
        <v>33882.9</v>
      </c>
    </row>
    <row r="8404" spans="1:16" ht="33.75" x14ac:dyDescent="0.25">
      <c r="A8404" s="867" t="s">
        <v>7760</v>
      </c>
      <c r="B8404" s="867" t="s">
        <v>3626</v>
      </c>
      <c r="C8404" s="867" t="s">
        <v>3031</v>
      </c>
      <c r="D8404" s="868" t="s">
        <v>7863</v>
      </c>
      <c r="E8404" s="870">
        <v>2500</v>
      </c>
      <c r="F8404" s="869" t="s">
        <v>10986</v>
      </c>
      <c r="G8404" s="868" t="s">
        <v>10985</v>
      </c>
      <c r="H8404" s="867" t="s">
        <v>7796</v>
      </c>
      <c r="I8404" s="867" t="s">
        <v>2725</v>
      </c>
      <c r="J8404" s="867" t="s">
        <v>7769</v>
      </c>
      <c r="K8404" s="866">
        <v>4</v>
      </c>
      <c r="L8404" s="866">
        <v>12</v>
      </c>
      <c r="M8404" s="865">
        <v>31981.631939835464</v>
      </c>
      <c r="N8404" s="866">
        <v>2</v>
      </c>
      <c r="O8404" s="866">
        <v>6</v>
      </c>
      <c r="P8404" s="865">
        <v>15882.9</v>
      </c>
    </row>
    <row r="8405" spans="1:16" ht="33.75" x14ac:dyDescent="0.25">
      <c r="A8405" s="867" t="s">
        <v>7760</v>
      </c>
      <c r="B8405" s="867" t="s">
        <v>3626</v>
      </c>
      <c r="C8405" s="867" t="s">
        <v>3031</v>
      </c>
      <c r="D8405" s="868" t="s">
        <v>7907</v>
      </c>
      <c r="E8405" s="870">
        <v>2200</v>
      </c>
      <c r="F8405" s="869" t="s">
        <v>10984</v>
      </c>
      <c r="G8405" s="868" t="s">
        <v>10983</v>
      </c>
      <c r="H8405" s="867"/>
      <c r="I8405" s="867"/>
      <c r="J8405" s="867"/>
      <c r="K8405" s="866">
        <v>4</v>
      </c>
      <c r="L8405" s="866">
        <v>12</v>
      </c>
      <c r="M8405" s="865">
        <v>28143.836107055209</v>
      </c>
      <c r="N8405" s="866">
        <v>2</v>
      </c>
      <c r="O8405" s="866">
        <v>6</v>
      </c>
      <c r="P8405" s="865">
        <v>14082.9</v>
      </c>
    </row>
    <row r="8406" spans="1:16" ht="33.75" x14ac:dyDescent="0.25">
      <c r="A8406" s="867" t="s">
        <v>7760</v>
      </c>
      <c r="B8406" s="867" t="s">
        <v>3626</v>
      </c>
      <c r="C8406" s="867" t="s">
        <v>3031</v>
      </c>
      <c r="D8406" s="868" t="s">
        <v>7854</v>
      </c>
      <c r="E8406" s="870">
        <v>4200</v>
      </c>
      <c r="F8406" s="869" t="s">
        <v>10982</v>
      </c>
      <c r="G8406" s="868" t="s">
        <v>10981</v>
      </c>
      <c r="H8406" s="867" t="s">
        <v>7756</v>
      </c>
      <c r="I8406" s="867" t="s">
        <v>2676</v>
      </c>
      <c r="J8406" s="867" t="s">
        <v>7813</v>
      </c>
      <c r="K8406" s="866">
        <v>4</v>
      </c>
      <c r="L8406" s="866">
        <v>12</v>
      </c>
      <c r="M8406" s="865">
        <v>31981.631939835464</v>
      </c>
      <c r="N8406" s="866">
        <v>2</v>
      </c>
      <c r="O8406" s="866">
        <v>6</v>
      </c>
      <c r="P8406" s="865">
        <v>26082.9</v>
      </c>
    </row>
    <row r="8407" spans="1:16" ht="33.75" x14ac:dyDescent="0.25">
      <c r="A8407" s="867" t="s">
        <v>7760</v>
      </c>
      <c r="B8407" s="867" t="s">
        <v>3626</v>
      </c>
      <c r="C8407" s="867" t="s">
        <v>3031</v>
      </c>
      <c r="D8407" s="868" t="s">
        <v>7764</v>
      </c>
      <c r="E8407" s="870">
        <v>2700</v>
      </c>
      <c r="F8407" s="869" t="s">
        <v>10980</v>
      </c>
      <c r="G8407" s="868" t="s">
        <v>10979</v>
      </c>
      <c r="H8407" s="867"/>
      <c r="I8407" s="867"/>
      <c r="J8407" s="867"/>
      <c r="K8407" s="866">
        <v>2</v>
      </c>
      <c r="L8407" s="866">
        <v>12</v>
      </c>
      <c r="M8407" s="865">
        <v>34540.162495022305</v>
      </c>
      <c r="N8407" s="866">
        <v>2</v>
      </c>
      <c r="O8407" s="866">
        <v>6</v>
      </c>
      <c r="P8407" s="865">
        <v>17082.900000000001</v>
      </c>
    </row>
    <row r="8408" spans="1:16" ht="33.75" x14ac:dyDescent="0.25">
      <c r="A8408" s="867" t="s">
        <v>7760</v>
      </c>
      <c r="B8408" s="867" t="s">
        <v>3626</v>
      </c>
      <c r="C8408" s="867" t="s">
        <v>3031</v>
      </c>
      <c r="D8408" s="868" t="s">
        <v>10978</v>
      </c>
      <c r="E8408" s="870">
        <v>8000</v>
      </c>
      <c r="F8408" s="869" t="s">
        <v>10977</v>
      </c>
      <c r="G8408" s="868" t="s">
        <v>10976</v>
      </c>
      <c r="H8408" s="867" t="s">
        <v>7756</v>
      </c>
      <c r="I8408" s="867" t="s">
        <v>5168</v>
      </c>
      <c r="J8408" s="867" t="s">
        <v>7800</v>
      </c>
      <c r="K8408" s="866">
        <v>3</v>
      </c>
      <c r="L8408" s="866">
        <v>12</v>
      </c>
      <c r="M8408" s="865">
        <v>70359.590267638021</v>
      </c>
      <c r="N8408" s="866">
        <v>1</v>
      </c>
      <c r="O8408" s="866">
        <v>6</v>
      </c>
      <c r="P8408" s="865">
        <v>48882.9</v>
      </c>
    </row>
    <row r="8409" spans="1:16" ht="33.75" x14ac:dyDescent="0.25">
      <c r="A8409" s="867" t="s">
        <v>7760</v>
      </c>
      <c r="B8409" s="867" t="s">
        <v>3626</v>
      </c>
      <c r="C8409" s="867" t="s">
        <v>3031</v>
      </c>
      <c r="D8409" s="868" t="s">
        <v>7776</v>
      </c>
      <c r="E8409" s="870">
        <v>4200</v>
      </c>
      <c r="F8409" s="869" t="s">
        <v>10975</v>
      </c>
      <c r="G8409" s="868" t="s">
        <v>10974</v>
      </c>
      <c r="H8409" s="867" t="s">
        <v>7756</v>
      </c>
      <c r="I8409" s="867" t="s">
        <v>2786</v>
      </c>
      <c r="J8409" s="867" t="s">
        <v>9053</v>
      </c>
      <c r="K8409" s="866">
        <v>3</v>
      </c>
      <c r="L8409" s="866">
        <v>12</v>
      </c>
      <c r="M8409" s="865">
        <v>53729.141658923581</v>
      </c>
      <c r="N8409" s="866">
        <v>1</v>
      </c>
      <c r="O8409" s="866">
        <v>6</v>
      </c>
      <c r="P8409" s="865">
        <v>26082.9</v>
      </c>
    </row>
    <row r="8410" spans="1:16" ht="33.75" x14ac:dyDescent="0.25">
      <c r="A8410" s="867" t="s">
        <v>7760</v>
      </c>
      <c r="B8410" s="867" t="s">
        <v>3626</v>
      </c>
      <c r="C8410" s="867" t="s">
        <v>3031</v>
      </c>
      <c r="D8410" s="868" t="s">
        <v>8227</v>
      </c>
      <c r="E8410" s="870">
        <v>8500</v>
      </c>
      <c r="F8410" s="869" t="s">
        <v>10973</v>
      </c>
      <c r="G8410" s="868" t="s">
        <v>10972</v>
      </c>
      <c r="H8410" s="867" t="s">
        <v>7756</v>
      </c>
      <c r="I8410" s="867" t="s">
        <v>2883</v>
      </c>
      <c r="J8410" s="867" t="s">
        <v>8199</v>
      </c>
      <c r="K8410" s="866">
        <v>1</v>
      </c>
      <c r="L8410" s="866">
        <v>1</v>
      </c>
      <c r="M8410" s="865">
        <v>9061.4623829533812</v>
      </c>
      <c r="N8410" s="866">
        <v>2</v>
      </c>
      <c r="O8410" s="866">
        <v>6</v>
      </c>
      <c r="P8410" s="865">
        <v>51882.9</v>
      </c>
    </row>
    <row r="8411" spans="1:16" ht="33.75" x14ac:dyDescent="0.25">
      <c r="A8411" s="867" t="s">
        <v>7760</v>
      </c>
      <c r="B8411" s="867" t="s">
        <v>3626</v>
      </c>
      <c r="C8411" s="867" t="s">
        <v>3031</v>
      </c>
      <c r="D8411" s="868" t="s">
        <v>10971</v>
      </c>
      <c r="E8411" s="870">
        <v>10500</v>
      </c>
      <c r="F8411" s="869" t="s">
        <v>3455</v>
      </c>
      <c r="G8411" s="868" t="s">
        <v>3454</v>
      </c>
      <c r="H8411" s="867" t="s">
        <v>7756</v>
      </c>
      <c r="I8411" s="867" t="s">
        <v>3419</v>
      </c>
      <c r="J8411" s="867" t="s">
        <v>9053</v>
      </c>
      <c r="K8411" s="866">
        <v>4</v>
      </c>
      <c r="L8411" s="866">
        <v>8</v>
      </c>
      <c r="M8411" s="865">
        <v>89548.569431539305</v>
      </c>
      <c r="N8411" s="866">
        <v>1</v>
      </c>
      <c r="O8411" s="866">
        <v>6</v>
      </c>
      <c r="P8411" s="865">
        <v>63882.9</v>
      </c>
    </row>
    <row r="8412" spans="1:16" ht="33.75" x14ac:dyDescent="0.25">
      <c r="A8412" s="867" t="s">
        <v>7760</v>
      </c>
      <c r="B8412" s="867" t="s">
        <v>3626</v>
      </c>
      <c r="C8412" s="867" t="s">
        <v>3031</v>
      </c>
      <c r="D8412" s="868" t="s">
        <v>10970</v>
      </c>
      <c r="E8412" s="870">
        <v>6500</v>
      </c>
      <c r="F8412" s="869" t="s">
        <v>10969</v>
      </c>
      <c r="G8412" s="868" t="s">
        <v>10968</v>
      </c>
      <c r="H8412" s="867" t="s">
        <v>7796</v>
      </c>
      <c r="I8412" s="867" t="s">
        <v>4333</v>
      </c>
      <c r="J8412" s="867" t="s">
        <v>7836</v>
      </c>
      <c r="K8412" s="866">
        <v>7</v>
      </c>
      <c r="L8412" s="866">
        <v>12</v>
      </c>
      <c r="M8412" s="865">
        <v>70359.590267638021</v>
      </c>
      <c r="N8412" s="866">
        <v>2</v>
      </c>
      <c r="O8412" s="866">
        <v>6</v>
      </c>
      <c r="P8412" s="865">
        <v>39882.9</v>
      </c>
    </row>
    <row r="8413" spans="1:16" ht="33.75" x14ac:dyDescent="0.25">
      <c r="A8413" s="867" t="s">
        <v>7760</v>
      </c>
      <c r="B8413" s="867" t="s">
        <v>3626</v>
      </c>
      <c r="C8413" s="867" t="s">
        <v>3031</v>
      </c>
      <c r="D8413" s="868" t="s">
        <v>10967</v>
      </c>
      <c r="E8413" s="870">
        <v>9500</v>
      </c>
      <c r="F8413" s="869" t="s">
        <v>10966</v>
      </c>
      <c r="G8413" s="868" t="s">
        <v>10965</v>
      </c>
      <c r="H8413" s="867" t="s">
        <v>7756</v>
      </c>
      <c r="I8413" s="867" t="s">
        <v>2772</v>
      </c>
      <c r="J8413" s="867" t="s">
        <v>7773</v>
      </c>
      <c r="K8413" s="866">
        <v>4</v>
      </c>
      <c r="L8413" s="866">
        <v>12</v>
      </c>
      <c r="M8413" s="865">
        <v>108737.54859544057</v>
      </c>
      <c r="N8413" s="866">
        <v>1</v>
      </c>
      <c r="O8413" s="866">
        <v>6</v>
      </c>
      <c r="P8413" s="865">
        <v>57882.9</v>
      </c>
    </row>
    <row r="8414" spans="1:16" ht="33.75" x14ac:dyDescent="0.25">
      <c r="A8414" s="867" t="s">
        <v>7760</v>
      </c>
      <c r="B8414" s="867" t="s">
        <v>3626</v>
      </c>
      <c r="C8414" s="867" t="s">
        <v>3031</v>
      </c>
      <c r="D8414" s="868" t="s">
        <v>10964</v>
      </c>
      <c r="E8414" s="870">
        <v>8500</v>
      </c>
      <c r="F8414" s="869" t="s">
        <v>10963</v>
      </c>
      <c r="G8414" s="868" t="s">
        <v>10962</v>
      </c>
      <c r="H8414" s="867" t="s">
        <v>7817</v>
      </c>
      <c r="I8414" s="867" t="s">
        <v>7937</v>
      </c>
      <c r="J8414" s="867" t="s">
        <v>9138</v>
      </c>
      <c r="K8414" s="866">
        <v>6</v>
      </c>
      <c r="L8414" s="866">
        <v>12</v>
      </c>
      <c r="M8414" s="865">
        <v>95944.89581950639</v>
      </c>
      <c r="N8414" s="866">
        <v>2</v>
      </c>
      <c r="O8414" s="866">
        <v>6</v>
      </c>
      <c r="P8414" s="865">
        <v>51882.9</v>
      </c>
    </row>
    <row r="8415" spans="1:16" ht="33.75" x14ac:dyDescent="0.25">
      <c r="A8415" s="867" t="s">
        <v>7760</v>
      </c>
      <c r="B8415" s="867" t="s">
        <v>3626</v>
      </c>
      <c r="C8415" s="867" t="s">
        <v>3031</v>
      </c>
      <c r="D8415" s="868" t="s">
        <v>7776</v>
      </c>
      <c r="E8415" s="870">
        <v>4200</v>
      </c>
      <c r="F8415" s="869" t="s">
        <v>10961</v>
      </c>
      <c r="G8415" s="868" t="s">
        <v>10960</v>
      </c>
      <c r="H8415" s="867" t="s">
        <v>7756</v>
      </c>
      <c r="I8415" s="867" t="s">
        <v>2772</v>
      </c>
      <c r="J8415" s="867" t="s">
        <v>7988</v>
      </c>
      <c r="K8415" s="866">
        <v>3</v>
      </c>
      <c r="L8415" s="866">
        <v>5</v>
      </c>
      <c r="M8415" s="865">
        <v>22387.142357884826</v>
      </c>
      <c r="N8415" s="866">
        <v>0</v>
      </c>
      <c r="O8415" s="866">
        <v>0</v>
      </c>
      <c r="P8415" s="865">
        <v>0</v>
      </c>
    </row>
    <row r="8416" spans="1:16" ht="33.75" x14ac:dyDescent="0.25">
      <c r="A8416" s="867" t="s">
        <v>7760</v>
      </c>
      <c r="B8416" s="867" t="s">
        <v>3626</v>
      </c>
      <c r="C8416" s="867" t="s">
        <v>3031</v>
      </c>
      <c r="D8416" s="868" t="s">
        <v>7907</v>
      </c>
      <c r="E8416" s="870">
        <v>2200</v>
      </c>
      <c r="F8416" s="869" t="s">
        <v>10959</v>
      </c>
      <c r="G8416" s="868" t="s">
        <v>10958</v>
      </c>
      <c r="H8416" s="867" t="s">
        <v>7796</v>
      </c>
      <c r="I8416" s="867" t="s">
        <v>10957</v>
      </c>
      <c r="J8416" s="867" t="s">
        <v>7792</v>
      </c>
      <c r="K8416" s="866">
        <v>2</v>
      </c>
      <c r="L8416" s="866">
        <v>12</v>
      </c>
      <c r="M8416" s="865">
        <v>28143.836107055209</v>
      </c>
      <c r="N8416" s="866">
        <v>2</v>
      </c>
      <c r="O8416" s="866">
        <v>6</v>
      </c>
      <c r="P8416" s="865">
        <v>14082.9</v>
      </c>
    </row>
    <row r="8417" spans="1:16" ht="33.75" x14ac:dyDescent="0.25">
      <c r="A8417" s="867" t="s">
        <v>7760</v>
      </c>
      <c r="B8417" s="867" t="s">
        <v>3626</v>
      </c>
      <c r="C8417" s="867" t="s">
        <v>3031</v>
      </c>
      <c r="D8417" s="868" t="s">
        <v>7776</v>
      </c>
      <c r="E8417" s="870">
        <v>4200</v>
      </c>
      <c r="F8417" s="869" t="s">
        <v>10956</v>
      </c>
      <c r="G8417" s="868" t="s">
        <v>10955</v>
      </c>
      <c r="H8417" s="867" t="s">
        <v>7796</v>
      </c>
      <c r="I8417" s="867" t="s">
        <v>10954</v>
      </c>
      <c r="J8417" s="867" t="s">
        <v>8224</v>
      </c>
      <c r="K8417" s="866">
        <v>2</v>
      </c>
      <c r="L8417" s="866">
        <v>4</v>
      </c>
      <c r="M8417" s="865">
        <v>17909.713886307858</v>
      </c>
      <c r="N8417" s="866">
        <v>2</v>
      </c>
      <c r="O8417" s="866">
        <v>6</v>
      </c>
      <c r="P8417" s="865">
        <v>26082.9</v>
      </c>
    </row>
    <row r="8418" spans="1:16" ht="33.75" x14ac:dyDescent="0.25">
      <c r="A8418" s="867" t="s">
        <v>7760</v>
      </c>
      <c r="B8418" s="867" t="s">
        <v>3626</v>
      </c>
      <c r="C8418" s="867" t="s">
        <v>3031</v>
      </c>
      <c r="D8418" s="868" t="s">
        <v>10953</v>
      </c>
      <c r="E8418" s="870">
        <v>7500</v>
      </c>
      <c r="F8418" s="869" t="s">
        <v>10952</v>
      </c>
      <c r="G8418" s="868" t="s">
        <v>10951</v>
      </c>
      <c r="H8418" s="867" t="s">
        <v>7756</v>
      </c>
      <c r="I8418" s="867" t="s">
        <v>2772</v>
      </c>
      <c r="J8418" s="867" t="s">
        <v>7792</v>
      </c>
      <c r="K8418" s="866">
        <v>2</v>
      </c>
      <c r="L8418" s="866">
        <v>12</v>
      </c>
      <c r="M8418" s="865">
        <v>95944.89581950639</v>
      </c>
      <c r="N8418" s="866">
        <v>1</v>
      </c>
      <c r="O8418" s="866">
        <v>1</v>
      </c>
      <c r="P8418" s="865">
        <v>7647.15</v>
      </c>
    </row>
    <row r="8419" spans="1:16" ht="33.75" x14ac:dyDescent="0.25">
      <c r="A8419" s="867" t="s">
        <v>7760</v>
      </c>
      <c r="B8419" s="867" t="s">
        <v>3626</v>
      </c>
      <c r="C8419" s="867" t="s">
        <v>3031</v>
      </c>
      <c r="D8419" s="868" t="s">
        <v>7863</v>
      </c>
      <c r="E8419" s="870">
        <v>2500</v>
      </c>
      <c r="F8419" s="869" t="s">
        <v>10950</v>
      </c>
      <c r="G8419" s="868" t="s">
        <v>10949</v>
      </c>
      <c r="H8419" s="867" t="s">
        <v>7796</v>
      </c>
      <c r="I8419" s="867" t="s">
        <v>3285</v>
      </c>
      <c r="J8419" s="867" t="s">
        <v>7792</v>
      </c>
      <c r="K8419" s="866">
        <v>3</v>
      </c>
      <c r="L8419" s="866">
        <v>12</v>
      </c>
      <c r="M8419" s="865">
        <v>31981.631939835464</v>
      </c>
      <c r="N8419" s="866">
        <v>1</v>
      </c>
      <c r="O8419" s="866">
        <v>2</v>
      </c>
      <c r="P8419" s="865">
        <v>5294.3</v>
      </c>
    </row>
    <row r="8420" spans="1:16" ht="33.75" x14ac:dyDescent="0.25">
      <c r="A8420" s="867" t="s">
        <v>7760</v>
      </c>
      <c r="B8420" s="867" t="s">
        <v>3626</v>
      </c>
      <c r="C8420" s="867" t="s">
        <v>3031</v>
      </c>
      <c r="D8420" s="868" t="s">
        <v>7854</v>
      </c>
      <c r="E8420" s="870">
        <v>4200</v>
      </c>
      <c r="F8420" s="869" t="s">
        <v>10948</v>
      </c>
      <c r="G8420" s="868" t="s">
        <v>10947</v>
      </c>
      <c r="H8420" s="867" t="s">
        <v>7796</v>
      </c>
      <c r="I8420" s="867" t="s">
        <v>7822</v>
      </c>
      <c r="J8420" s="867" t="s">
        <v>7792</v>
      </c>
      <c r="K8420" s="866">
        <v>3</v>
      </c>
      <c r="L8420" s="866">
        <v>12</v>
      </c>
      <c r="M8420" s="865">
        <v>40936.488882989397</v>
      </c>
      <c r="N8420" s="866">
        <v>2</v>
      </c>
      <c r="O8420" s="866">
        <v>4</v>
      </c>
      <c r="P8420" s="865">
        <v>17388.599999999999</v>
      </c>
    </row>
    <row r="8421" spans="1:16" x14ac:dyDescent="0.25">
      <c r="A8421" s="1772" t="s">
        <v>2848</v>
      </c>
      <c r="B8421" s="1772"/>
      <c r="C8421" s="1772"/>
      <c r="D8421" s="1772"/>
      <c r="E8421" s="1772"/>
      <c r="F8421" s="1772" t="s">
        <v>378</v>
      </c>
      <c r="G8421" s="1772"/>
      <c r="H8421" s="1772"/>
      <c r="I8421" s="1772"/>
      <c r="J8421" s="1772"/>
      <c r="K8421" s="1771" t="s">
        <v>2847</v>
      </c>
      <c r="L8421" s="1771"/>
      <c r="M8421" s="1771"/>
      <c r="N8421" s="1771" t="s">
        <v>2846</v>
      </c>
      <c r="O8421" s="1771"/>
      <c r="P8421" s="1771"/>
    </row>
    <row r="8422" spans="1:16" ht="81" customHeight="1" x14ac:dyDescent="0.25">
      <c r="A8422" s="1535" t="s">
        <v>2845</v>
      </c>
      <c r="B8422" s="1535" t="s">
        <v>5</v>
      </c>
      <c r="C8422" s="1535" t="s">
        <v>2844</v>
      </c>
      <c r="D8422" s="1535" t="s">
        <v>2843</v>
      </c>
      <c r="E8422" s="1536" t="s">
        <v>2842</v>
      </c>
      <c r="F8422" s="1537" t="s">
        <v>2841</v>
      </c>
      <c r="G8422" s="1540" t="s">
        <v>2840</v>
      </c>
      <c r="H8422" s="1535" t="s">
        <v>2839</v>
      </c>
      <c r="I8422" s="1535" t="s">
        <v>2838</v>
      </c>
      <c r="J8422" s="1535" t="s">
        <v>2837</v>
      </c>
      <c r="K8422" s="1538" t="s">
        <v>2836</v>
      </c>
      <c r="L8422" s="1538" t="s">
        <v>2835</v>
      </c>
      <c r="M8422" s="1539" t="s">
        <v>2834</v>
      </c>
      <c r="N8422" s="1538" t="s">
        <v>2836</v>
      </c>
      <c r="O8422" s="1538" t="s">
        <v>2835</v>
      </c>
      <c r="P8422" s="1539" t="s">
        <v>2834</v>
      </c>
    </row>
    <row r="8423" spans="1:16" ht="33.75" x14ac:dyDescent="0.25">
      <c r="A8423" s="867" t="s">
        <v>7760</v>
      </c>
      <c r="B8423" s="867" t="s">
        <v>3626</v>
      </c>
      <c r="C8423" s="867" t="s">
        <v>3031</v>
      </c>
      <c r="D8423" s="868" t="s">
        <v>7776</v>
      </c>
      <c r="E8423" s="870">
        <v>4200</v>
      </c>
      <c r="F8423" s="869" t="s">
        <v>10946</v>
      </c>
      <c r="G8423" s="868" t="s">
        <v>10945</v>
      </c>
      <c r="H8423" s="867" t="s">
        <v>7796</v>
      </c>
      <c r="I8423" s="867" t="s">
        <v>2745</v>
      </c>
      <c r="J8423" s="867" t="s">
        <v>7891</v>
      </c>
      <c r="K8423" s="866">
        <v>3</v>
      </c>
      <c r="L8423" s="866">
        <v>12</v>
      </c>
      <c r="M8423" s="865">
        <v>53729.141658923581</v>
      </c>
      <c r="N8423" s="866">
        <v>1</v>
      </c>
      <c r="O8423" s="866">
        <v>6</v>
      </c>
      <c r="P8423" s="865">
        <v>26082.9</v>
      </c>
    </row>
    <row r="8424" spans="1:16" ht="33.75" x14ac:dyDescent="0.25">
      <c r="A8424" s="867" t="s">
        <v>7760</v>
      </c>
      <c r="B8424" s="867" t="s">
        <v>3626</v>
      </c>
      <c r="C8424" s="867" t="s">
        <v>3031</v>
      </c>
      <c r="D8424" s="868" t="s">
        <v>8391</v>
      </c>
      <c r="E8424" s="870">
        <v>7500</v>
      </c>
      <c r="F8424" s="869" t="s">
        <v>10944</v>
      </c>
      <c r="G8424" s="868" t="s">
        <v>10943</v>
      </c>
      <c r="H8424" s="867" t="s">
        <v>7756</v>
      </c>
      <c r="I8424" s="867" t="s">
        <v>2725</v>
      </c>
      <c r="J8424" s="867" t="s">
        <v>8199</v>
      </c>
      <c r="K8424" s="866">
        <v>8</v>
      </c>
      <c r="L8424" s="866">
        <v>12</v>
      </c>
      <c r="M8424" s="865">
        <v>95944.89581950639</v>
      </c>
      <c r="N8424" s="866">
        <v>3</v>
      </c>
      <c r="O8424" s="866">
        <v>6</v>
      </c>
      <c r="P8424" s="865">
        <v>45882.9</v>
      </c>
    </row>
    <row r="8425" spans="1:16" ht="33.75" x14ac:dyDescent="0.25">
      <c r="A8425" s="867" t="s">
        <v>7760</v>
      </c>
      <c r="B8425" s="867" t="s">
        <v>3626</v>
      </c>
      <c r="C8425" s="867" t="s">
        <v>3031</v>
      </c>
      <c r="D8425" s="868" t="s">
        <v>8986</v>
      </c>
      <c r="E8425" s="870">
        <v>4200</v>
      </c>
      <c r="F8425" s="869" t="s">
        <v>10942</v>
      </c>
      <c r="G8425" s="868" t="s">
        <v>10941</v>
      </c>
      <c r="H8425" s="867" t="s">
        <v>7817</v>
      </c>
      <c r="I8425" s="867" t="s">
        <v>8169</v>
      </c>
      <c r="J8425" s="867" t="s">
        <v>7936</v>
      </c>
      <c r="K8425" s="866">
        <v>5</v>
      </c>
      <c r="L8425" s="866">
        <v>12</v>
      </c>
      <c r="M8425" s="865">
        <v>53729.141658923581</v>
      </c>
      <c r="N8425" s="866">
        <v>1</v>
      </c>
      <c r="O8425" s="866">
        <v>6</v>
      </c>
      <c r="P8425" s="865">
        <v>26082.9</v>
      </c>
    </row>
    <row r="8426" spans="1:16" ht="33.75" x14ac:dyDescent="0.25">
      <c r="A8426" s="867" t="s">
        <v>7760</v>
      </c>
      <c r="B8426" s="867" t="s">
        <v>3626</v>
      </c>
      <c r="C8426" s="867" t="s">
        <v>3031</v>
      </c>
      <c r="D8426" s="868" t="s">
        <v>7776</v>
      </c>
      <c r="E8426" s="870">
        <v>4200</v>
      </c>
      <c r="F8426" s="869" t="s">
        <v>10940</v>
      </c>
      <c r="G8426" s="868" t="s">
        <v>10939</v>
      </c>
      <c r="H8426" s="867" t="s">
        <v>7756</v>
      </c>
      <c r="I8426" s="867" t="s">
        <v>2892</v>
      </c>
      <c r="J8426" s="867" t="s">
        <v>7792</v>
      </c>
      <c r="K8426" s="866">
        <v>3</v>
      </c>
      <c r="L8426" s="866">
        <v>12</v>
      </c>
      <c r="M8426" s="865">
        <v>53729.141658923581</v>
      </c>
      <c r="N8426" s="866">
        <v>1</v>
      </c>
      <c r="O8426" s="866">
        <v>6</v>
      </c>
      <c r="P8426" s="865">
        <v>26082.9</v>
      </c>
    </row>
    <row r="8427" spans="1:16" ht="33.75" x14ac:dyDescent="0.25">
      <c r="A8427" s="867" t="s">
        <v>7760</v>
      </c>
      <c r="B8427" s="867" t="s">
        <v>3626</v>
      </c>
      <c r="C8427" s="867" t="s">
        <v>3031</v>
      </c>
      <c r="D8427" s="868" t="s">
        <v>7776</v>
      </c>
      <c r="E8427" s="870">
        <v>4200</v>
      </c>
      <c r="F8427" s="869" t="s">
        <v>10938</v>
      </c>
      <c r="G8427" s="868" t="s">
        <v>10937</v>
      </c>
      <c r="H8427" s="867" t="s">
        <v>7756</v>
      </c>
      <c r="I8427" s="867" t="s">
        <v>2892</v>
      </c>
      <c r="J8427" s="867" t="s">
        <v>7900</v>
      </c>
      <c r="K8427" s="866">
        <v>3</v>
      </c>
      <c r="L8427" s="866">
        <v>12</v>
      </c>
      <c r="M8427" s="865">
        <v>53729.141658923581</v>
      </c>
      <c r="N8427" s="866">
        <v>2</v>
      </c>
      <c r="O8427" s="866">
        <v>6</v>
      </c>
      <c r="P8427" s="865">
        <v>26082.9</v>
      </c>
    </row>
    <row r="8428" spans="1:16" ht="33.75" x14ac:dyDescent="0.25">
      <c r="A8428" s="867" t="s">
        <v>7760</v>
      </c>
      <c r="B8428" s="867" t="s">
        <v>3626</v>
      </c>
      <c r="C8428" s="867" t="s">
        <v>3031</v>
      </c>
      <c r="D8428" s="868" t="s">
        <v>7863</v>
      </c>
      <c r="E8428" s="870">
        <v>2500</v>
      </c>
      <c r="F8428" s="869" t="s">
        <v>10936</v>
      </c>
      <c r="G8428" s="868" t="s">
        <v>10935</v>
      </c>
      <c r="H8428" s="867" t="s">
        <v>7796</v>
      </c>
      <c r="I8428" s="867" t="s">
        <v>2704</v>
      </c>
      <c r="J8428" s="867" t="s">
        <v>8178</v>
      </c>
      <c r="K8428" s="866">
        <v>2</v>
      </c>
      <c r="L8428" s="866">
        <v>12</v>
      </c>
      <c r="M8428" s="865">
        <v>31981.631939835464</v>
      </c>
      <c r="N8428" s="866">
        <v>2</v>
      </c>
      <c r="O8428" s="866">
        <v>6</v>
      </c>
      <c r="P8428" s="865">
        <v>15882.9</v>
      </c>
    </row>
    <row r="8429" spans="1:16" ht="33.75" x14ac:dyDescent="0.25">
      <c r="A8429" s="867" t="s">
        <v>7760</v>
      </c>
      <c r="B8429" s="867" t="s">
        <v>3626</v>
      </c>
      <c r="C8429" s="867" t="s">
        <v>3031</v>
      </c>
      <c r="D8429" s="868" t="s">
        <v>7776</v>
      </c>
      <c r="E8429" s="870">
        <v>4200</v>
      </c>
      <c r="F8429" s="869" t="s">
        <v>10934</v>
      </c>
      <c r="G8429" s="868" t="s">
        <v>10933</v>
      </c>
      <c r="H8429" s="867" t="s">
        <v>7796</v>
      </c>
      <c r="I8429" s="867" t="s">
        <v>7822</v>
      </c>
      <c r="J8429" s="867" t="s">
        <v>7958</v>
      </c>
      <c r="K8429" s="866">
        <v>4</v>
      </c>
      <c r="L8429" s="866">
        <v>12</v>
      </c>
      <c r="M8429" s="865">
        <v>53729.141658923581</v>
      </c>
      <c r="N8429" s="866">
        <v>2</v>
      </c>
      <c r="O8429" s="866">
        <v>6</v>
      </c>
      <c r="P8429" s="865">
        <v>26082.9</v>
      </c>
    </row>
    <row r="8430" spans="1:16" ht="33.75" x14ac:dyDescent="0.25">
      <c r="A8430" s="867" t="s">
        <v>7760</v>
      </c>
      <c r="B8430" s="867" t="s">
        <v>3626</v>
      </c>
      <c r="C8430" s="867" t="s">
        <v>3031</v>
      </c>
      <c r="D8430" s="868" t="s">
        <v>7776</v>
      </c>
      <c r="E8430" s="870">
        <v>4200</v>
      </c>
      <c r="F8430" s="869" t="s">
        <v>10932</v>
      </c>
      <c r="G8430" s="868" t="s">
        <v>10931</v>
      </c>
      <c r="H8430" s="867" t="s">
        <v>7756</v>
      </c>
      <c r="I8430" s="867" t="s">
        <v>2676</v>
      </c>
      <c r="J8430" s="867" t="s">
        <v>8314</v>
      </c>
      <c r="K8430" s="866">
        <v>3</v>
      </c>
      <c r="L8430" s="866">
        <v>12</v>
      </c>
      <c r="M8430" s="865">
        <v>53729.141658923581</v>
      </c>
      <c r="N8430" s="866">
        <v>2</v>
      </c>
      <c r="O8430" s="866">
        <v>6</v>
      </c>
      <c r="P8430" s="865">
        <v>26082.9</v>
      </c>
    </row>
    <row r="8431" spans="1:16" ht="33.75" x14ac:dyDescent="0.25">
      <c r="A8431" s="867" t="s">
        <v>7760</v>
      </c>
      <c r="B8431" s="867" t="s">
        <v>3626</v>
      </c>
      <c r="C8431" s="867" t="s">
        <v>3031</v>
      </c>
      <c r="D8431" s="868" t="s">
        <v>8006</v>
      </c>
      <c r="E8431" s="870">
        <v>4200</v>
      </c>
      <c r="F8431" s="869" t="s">
        <v>10930</v>
      </c>
      <c r="G8431" s="868" t="s">
        <v>10929</v>
      </c>
      <c r="H8431" s="867" t="s">
        <v>7756</v>
      </c>
      <c r="I8431" s="867" t="s">
        <v>2883</v>
      </c>
      <c r="J8431" s="867" t="s">
        <v>7958</v>
      </c>
      <c r="K8431" s="866">
        <v>4</v>
      </c>
      <c r="L8431" s="866">
        <v>12</v>
      </c>
      <c r="M8431" s="865">
        <v>53729.141658923581</v>
      </c>
      <c r="N8431" s="866">
        <v>0</v>
      </c>
      <c r="O8431" s="866">
        <v>0</v>
      </c>
      <c r="P8431" s="865">
        <v>0</v>
      </c>
    </row>
    <row r="8432" spans="1:16" ht="33.75" x14ac:dyDescent="0.25">
      <c r="A8432" s="867" t="s">
        <v>7760</v>
      </c>
      <c r="B8432" s="867" t="s">
        <v>3626</v>
      </c>
      <c r="C8432" s="867" t="s">
        <v>3031</v>
      </c>
      <c r="D8432" s="868" t="s">
        <v>8986</v>
      </c>
      <c r="E8432" s="870">
        <v>4200</v>
      </c>
      <c r="F8432" s="869" t="s">
        <v>10928</v>
      </c>
      <c r="G8432" s="868" t="s">
        <v>10927</v>
      </c>
      <c r="H8432" s="867" t="s">
        <v>7756</v>
      </c>
      <c r="I8432" s="867" t="s">
        <v>2892</v>
      </c>
      <c r="J8432" s="867" t="s">
        <v>7985</v>
      </c>
      <c r="K8432" s="866">
        <v>5</v>
      </c>
      <c r="L8432" s="866">
        <v>12</v>
      </c>
      <c r="M8432" s="865">
        <v>53729.141658923581</v>
      </c>
      <c r="N8432" s="866">
        <v>1</v>
      </c>
      <c r="O8432" s="866">
        <v>6</v>
      </c>
      <c r="P8432" s="865">
        <v>26082.9</v>
      </c>
    </row>
    <row r="8433" spans="1:16" ht="33.75" x14ac:dyDescent="0.25">
      <c r="A8433" s="867" t="s">
        <v>7760</v>
      </c>
      <c r="B8433" s="867" t="s">
        <v>3626</v>
      </c>
      <c r="C8433" s="867" t="s">
        <v>3031</v>
      </c>
      <c r="D8433" s="868" t="s">
        <v>7829</v>
      </c>
      <c r="E8433" s="870">
        <v>3200</v>
      </c>
      <c r="F8433" s="869" t="s">
        <v>10926</v>
      </c>
      <c r="G8433" s="868" t="s">
        <v>10925</v>
      </c>
      <c r="H8433" s="867" t="s">
        <v>7756</v>
      </c>
      <c r="I8433" s="867" t="s">
        <v>2685</v>
      </c>
      <c r="J8433" s="867" t="s">
        <v>8036</v>
      </c>
      <c r="K8433" s="866">
        <v>5</v>
      </c>
      <c r="L8433" s="866">
        <v>12</v>
      </c>
      <c r="M8433" s="865">
        <v>31981.631939835464</v>
      </c>
      <c r="N8433" s="866">
        <v>2</v>
      </c>
      <c r="O8433" s="866">
        <v>6</v>
      </c>
      <c r="P8433" s="865">
        <v>20082.900000000001</v>
      </c>
    </row>
    <row r="8434" spans="1:16" ht="33.75" x14ac:dyDescent="0.25">
      <c r="A8434" s="867" t="s">
        <v>7760</v>
      </c>
      <c r="B8434" s="867" t="s">
        <v>3626</v>
      </c>
      <c r="C8434" s="867" t="s">
        <v>3031</v>
      </c>
      <c r="D8434" s="868" t="s">
        <v>8864</v>
      </c>
      <c r="E8434" s="870">
        <v>4200</v>
      </c>
      <c r="F8434" s="869" t="s">
        <v>10924</v>
      </c>
      <c r="G8434" s="868" t="s">
        <v>10923</v>
      </c>
      <c r="H8434" s="867" t="s">
        <v>7756</v>
      </c>
      <c r="I8434" s="867" t="s">
        <v>2703</v>
      </c>
      <c r="J8434" s="867" t="s">
        <v>7777</v>
      </c>
      <c r="K8434" s="866">
        <v>3</v>
      </c>
      <c r="L8434" s="866">
        <v>12</v>
      </c>
      <c r="M8434" s="865">
        <v>53729.141658923581</v>
      </c>
      <c r="N8434" s="866">
        <v>1</v>
      </c>
      <c r="O8434" s="866">
        <v>6</v>
      </c>
      <c r="P8434" s="865">
        <v>26082.9</v>
      </c>
    </row>
    <row r="8435" spans="1:16" ht="33.75" x14ac:dyDescent="0.25">
      <c r="A8435" s="867" t="s">
        <v>7760</v>
      </c>
      <c r="B8435" s="867" t="s">
        <v>3626</v>
      </c>
      <c r="C8435" s="867" t="s">
        <v>3031</v>
      </c>
      <c r="D8435" s="868" t="s">
        <v>8465</v>
      </c>
      <c r="E8435" s="870">
        <v>4200</v>
      </c>
      <c r="F8435" s="869" t="s">
        <v>10922</v>
      </c>
      <c r="G8435" s="868" t="s">
        <v>10921</v>
      </c>
      <c r="H8435" s="867" t="s">
        <v>7756</v>
      </c>
      <c r="I8435" s="867" t="s">
        <v>3252</v>
      </c>
      <c r="J8435" s="867" t="s">
        <v>10920</v>
      </c>
      <c r="K8435" s="866">
        <v>2</v>
      </c>
      <c r="L8435" s="866">
        <v>12</v>
      </c>
      <c r="M8435" s="865">
        <v>53729.141658923581</v>
      </c>
      <c r="N8435" s="866">
        <v>2</v>
      </c>
      <c r="O8435" s="866">
        <v>6</v>
      </c>
      <c r="P8435" s="865">
        <v>26082.9</v>
      </c>
    </row>
    <row r="8436" spans="1:16" ht="33.75" x14ac:dyDescent="0.25">
      <c r="A8436" s="867" t="s">
        <v>7760</v>
      </c>
      <c r="B8436" s="867" t="s">
        <v>3626</v>
      </c>
      <c r="C8436" s="867" t="s">
        <v>3031</v>
      </c>
      <c r="D8436" s="868" t="s">
        <v>7776</v>
      </c>
      <c r="E8436" s="870">
        <v>4200</v>
      </c>
      <c r="F8436" s="869" t="s">
        <v>10919</v>
      </c>
      <c r="G8436" s="868" t="s">
        <v>10918</v>
      </c>
      <c r="H8436" s="867" t="s">
        <v>7796</v>
      </c>
      <c r="I8436" s="867" t="s">
        <v>7822</v>
      </c>
      <c r="J8436" s="867" t="s">
        <v>7985</v>
      </c>
      <c r="K8436" s="866">
        <v>4</v>
      </c>
      <c r="L8436" s="866">
        <v>12</v>
      </c>
      <c r="M8436" s="865">
        <v>53729.141658923581</v>
      </c>
      <c r="N8436" s="866">
        <v>0</v>
      </c>
      <c r="O8436" s="866">
        <v>0</v>
      </c>
      <c r="P8436" s="865">
        <v>0</v>
      </c>
    </row>
    <row r="8437" spans="1:16" ht="33.75" x14ac:dyDescent="0.25">
      <c r="A8437" s="867" t="s">
        <v>7760</v>
      </c>
      <c r="B8437" s="867" t="s">
        <v>3626</v>
      </c>
      <c r="C8437" s="867" t="s">
        <v>3031</v>
      </c>
      <c r="D8437" s="868" t="s">
        <v>7863</v>
      </c>
      <c r="E8437" s="870">
        <v>2500</v>
      </c>
      <c r="F8437" s="869" t="s">
        <v>10917</v>
      </c>
      <c r="G8437" s="868" t="s">
        <v>10916</v>
      </c>
      <c r="H8437" s="867" t="s">
        <v>7796</v>
      </c>
      <c r="I8437" s="867" t="s">
        <v>2725</v>
      </c>
      <c r="J8437" s="867" t="s">
        <v>7769</v>
      </c>
      <c r="K8437" s="866">
        <v>3</v>
      </c>
      <c r="L8437" s="866">
        <v>12</v>
      </c>
      <c r="M8437" s="865">
        <v>31981.631939835464</v>
      </c>
      <c r="N8437" s="866">
        <v>2</v>
      </c>
      <c r="O8437" s="866">
        <v>6</v>
      </c>
      <c r="P8437" s="865">
        <v>15882.9</v>
      </c>
    </row>
    <row r="8438" spans="1:16" ht="33.75" x14ac:dyDescent="0.25">
      <c r="A8438" s="867" t="s">
        <v>7760</v>
      </c>
      <c r="B8438" s="867" t="s">
        <v>3626</v>
      </c>
      <c r="C8438" s="867" t="s">
        <v>3031</v>
      </c>
      <c r="D8438" s="868" t="s">
        <v>7854</v>
      </c>
      <c r="E8438" s="870">
        <v>4200</v>
      </c>
      <c r="F8438" s="869" t="s">
        <v>10915</v>
      </c>
      <c r="G8438" s="868" t="s">
        <v>10914</v>
      </c>
      <c r="H8438" s="867" t="s">
        <v>7756</v>
      </c>
      <c r="I8438" s="867" t="s">
        <v>2786</v>
      </c>
      <c r="J8438" s="867" t="s">
        <v>7783</v>
      </c>
      <c r="K8438" s="866">
        <v>2</v>
      </c>
      <c r="L8438" s="866">
        <v>5</v>
      </c>
      <c r="M8438" s="865">
        <v>22387.142357884826</v>
      </c>
      <c r="N8438" s="866">
        <v>1</v>
      </c>
      <c r="O8438" s="866">
        <v>6</v>
      </c>
      <c r="P8438" s="865">
        <v>26082.9</v>
      </c>
    </row>
    <row r="8439" spans="1:16" ht="33.75" x14ac:dyDescent="0.25">
      <c r="A8439" s="867" t="s">
        <v>7760</v>
      </c>
      <c r="B8439" s="867" t="s">
        <v>3626</v>
      </c>
      <c r="C8439" s="867" t="s">
        <v>3031</v>
      </c>
      <c r="D8439" s="868" t="s">
        <v>7863</v>
      </c>
      <c r="E8439" s="870">
        <v>2500</v>
      </c>
      <c r="F8439" s="869" t="s">
        <v>10913</v>
      </c>
      <c r="G8439" s="868" t="s">
        <v>10912</v>
      </c>
      <c r="H8439" s="867"/>
      <c r="I8439" s="867"/>
      <c r="J8439" s="867"/>
      <c r="K8439" s="866">
        <v>3</v>
      </c>
      <c r="L8439" s="866">
        <v>12</v>
      </c>
      <c r="M8439" s="865">
        <v>31981.631939835464</v>
      </c>
      <c r="N8439" s="866">
        <v>1</v>
      </c>
      <c r="O8439" s="866">
        <v>6</v>
      </c>
      <c r="P8439" s="865">
        <v>15882.9</v>
      </c>
    </row>
    <row r="8440" spans="1:16" ht="33.75" x14ac:dyDescent="0.25">
      <c r="A8440" s="867" t="s">
        <v>7760</v>
      </c>
      <c r="B8440" s="867" t="s">
        <v>3626</v>
      </c>
      <c r="C8440" s="867" t="s">
        <v>3031</v>
      </c>
      <c r="D8440" s="868" t="s">
        <v>7776</v>
      </c>
      <c r="E8440" s="870">
        <v>4200</v>
      </c>
      <c r="F8440" s="869" t="s">
        <v>10911</v>
      </c>
      <c r="G8440" s="868" t="s">
        <v>10910</v>
      </c>
      <c r="H8440" s="867" t="s">
        <v>7796</v>
      </c>
      <c r="I8440" s="867" t="s">
        <v>6461</v>
      </c>
      <c r="J8440" s="867" t="s">
        <v>8010</v>
      </c>
      <c r="K8440" s="866">
        <v>3</v>
      </c>
      <c r="L8440" s="866">
        <v>12</v>
      </c>
      <c r="M8440" s="865">
        <v>53729.141658923581</v>
      </c>
      <c r="N8440" s="866">
        <v>3</v>
      </c>
      <c r="O8440" s="866">
        <v>6</v>
      </c>
      <c r="P8440" s="865">
        <v>26082.9</v>
      </c>
    </row>
    <row r="8441" spans="1:16" ht="33.75" x14ac:dyDescent="0.25">
      <c r="A8441" s="867" t="s">
        <v>7760</v>
      </c>
      <c r="B8441" s="867" t="s">
        <v>3626</v>
      </c>
      <c r="C8441" s="867" t="s">
        <v>3031</v>
      </c>
      <c r="D8441" s="868" t="s">
        <v>7854</v>
      </c>
      <c r="E8441" s="870">
        <v>4200</v>
      </c>
      <c r="F8441" s="869" t="s">
        <v>10909</v>
      </c>
      <c r="G8441" s="868" t="s">
        <v>10908</v>
      </c>
      <c r="H8441" s="867" t="s">
        <v>7756</v>
      </c>
      <c r="I8441" s="867" t="s">
        <v>2892</v>
      </c>
      <c r="J8441" s="867" t="s">
        <v>7800</v>
      </c>
      <c r="K8441" s="866">
        <v>2</v>
      </c>
      <c r="L8441" s="866">
        <v>12</v>
      </c>
      <c r="M8441" s="865">
        <v>53729.141658923581</v>
      </c>
      <c r="N8441" s="866">
        <v>2</v>
      </c>
      <c r="O8441" s="866">
        <v>6</v>
      </c>
      <c r="P8441" s="865">
        <v>26082.9</v>
      </c>
    </row>
    <row r="8442" spans="1:16" ht="33.75" x14ac:dyDescent="0.25">
      <c r="A8442" s="867" t="s">
        <v>7760</v>
      </c>
      <c r="B8442" s="867" t="s">
        <v>3626</v>
      </c>
      <c r="C8442" s="867" t="s">
        <v>3031</v>
      </c>
      <c r="D8442" s="868" t="s">
        <v>10907</v>
      </c>
      <c r="E8442" s="870">
        <v>7500</v>
      </c>
      <c r="F8442" s="869" t="s">
        <v>10906</v>
      </c>
      <c r="G8442" s="868" t="s">
        <v>10905</v>
      </c>
      <c r="H8442" s="867" t="s">
        <v>7756</v>
      </c>
      <c r="I8442" s="867" t="s">
        <v>2772</v>
      </c>
      <c r="J8442" s="867" t="s">
        <v>7805</v>
      </c>
      <c r="K8442" s="866">
        <v>2</v>
      </c>
      <c r="L8442" s="866">
        <v>12</v>
      </c>
      <c r="M8442" s="865">
        <v>95944.89581950639</v>
      </c>
      <c r="N8442" s="866">
        <v>1</v>
      </c>
      <c r="O8442" s="866">
        <v>6</v>
      </c>
      <c r="P8442" s="865">
        <v>45882.9</v>
      </c>
    </row>
    <row r="8443" spans="1:16" ht="33.75" x14ac:dyDescent="0.25">
      <c r="A8443" s="867" t="s">
        <v>7760</v>
      </c>
      <c r="B8443" s="867" t="s">
        <v>3626</v>
      </c>
      <c r="C8443" s="867" t="s">
        <v>3031</v>
      </c>
      <c r="D8443" s="868" t="s">
        <v>7776</v>
      </c>
      <c r="E8443" s="870">
        <v>4200</v>
      </c>
      <c r="F8443" s="869" t="s">
        <v>10904</v>
      </c>
      <c r="G8443" s="868" t="s">
        <v>10903</v>
      </c>
      <c r="H8443" s="867" t="s">
        <v>7756</v>
      </c>
      <c r="I8443" s="867" t="s">
        <v>2892</v>
      </c>
      <c r="J8443" s="867" t="s">
        <v>7769</v>
      </c>
      <c r="K8443" s="866">
        <v>3</v>
      </c>
      <c r="L8443" s="866">
        <v>12</v>
      </c>
      <c r="M8443" s="865">
        <v>53729.141658923581</v>
      </c>
      <c r="N8443" s="866">
        <v>2</v>
      </c>
      <c r="O8443" s="866">
        <v>6</v>
      </c>
      <c r="P8443" s="865">
        <v>26082.9</v>
      </c>
    </row>
    <row r="8444" spans="1:16" ht="33.75" x14ac:dyDescent="0.25">
      <c r="A8444" s="867" t="s">
        <v>7760</v>
      </c>
      <c r="B8444" s="867" t="s">
        <v>3626</v>
      </c>
      <c r="C8444" s="867" t="s">
        <v>3031</v>
      </c>
      <c r="D8444" s="868" t="s">
        <v>7776</v>
      </c>
      <c r="E8444" s="870">
        <v>4200</v>
      </c>
      <c r="F8444" s="869" t="s">
        <v>10902</v>
      </c>
      <c r="G8444" s="868" t="s">
        <v>10901</v>
      </c>
      <c r="H8444" s="867" t="s">
        <v>7796</v>
      </c>
      <c r="I8444" s="867" t="s">
        <v>7822</v>
      </c>
      <c r="J8444" s="867" t="s">
        <v>7900</v>
      </c>
      <c r="K8444" s="866">
        <v>3</v>
      </c>
      <c r="L8444" s="866">
        <v>12</v>
      </c>
      <c r="M8444" s="865">
        <v>53729.141658923581</v>
      </c>
      <c r="N8444" s="866">
        <v>1</v>
      </c>
      <c r="O8444" s="866">
        <v>1</v>
      </c>
      <c r="P8444" s="865">
        <v>4347.1499999999996</v>
      </c>
    </row>
    <row r="8445" spans="1:16" ht="33.75" x14ac:dyDescent="0.25">
      <c r="A8445" s="867" t="s">
        <v>7760</v>
      </c>
      <c r="B8445" s="867" t="s">
        <v>3626</v>
      </c>
      <c r="C8445" s="867" t="s">
        <v>3031</v>
      </c>
      <c r="D8445" s="868" t="s">
        <v>10556</v>
      </c>
      <c r="E8445" s="870">
        <v>4200</v>
      </c>
      <c r="F8445" s="869" t="s">
        <v>10900</v>
      </c>
      <c r="G8445" s="868" t="s">
        <v>10899</v>
      </c>
      <c r="H8445" s="867" t="s">
        <v>7756</v>
      </c>
      <c r="I8445" s="867" t="s">
        <v>2703</v>
      </c>
      <c r="J8445" s="867" t="s">
        <v>7836</v>
      </c>
      <c r="K8445" s="866">
        <v>2</v>
      </c>
      <c r="L8445" s="866">
        <v>12</v>
      </c>
      <c r="M8445" s="865">
        <v>53729.141658923581</v>
      </c>
      <c r="N8445" s="866">
        <v>3</v>
      </c>
      <c r="O8445" s="866">
        <v>6</v>
      </c>
      <c r="P8445" s="865">
        <v>26082.9</v>
      </c>
    </row>
    <row r="8446" spans="1:16" ht="33.75" x14ac:dyDescent="0.25">
      <c r="A8446" s="867" t="s">
        <v>7760</v>
      </c>
      <c r="B8446" s="867" t="s">
        <v>3626</v>
      </c>
      <c r="C8446" s="867" t="s">
        <v>3031</v>
      </c>
      <c r="D8446" s="868" t="s">
        <v>7776</v>
      </c>
      <c r="E8446" s="870">
        <v>4200</v>
      </c>
      <c r="F8446" s="869" t="s">
        <v>10898</v>
      </c>
      <c r="G8446" s="868" t="s">
        <v>10897</v>
      </c>
      <c r="H8446" s="867" t="s">
        <v>7756</v>
      </c>
      <c r="I8446" s="867" t="s">
        <v>2892</v>
      </c>
      <c r="J8446" s="867" t="s">
        <v>7800</v>
      </c>
      <c r="K8446" s="866">
        <v>3</v>
      </c>
      <c r="L8446" s="866">
        <v>12</v>
      </c>
      <c r="M8446" s="865">
        <v>53729.141658923581</v>
      </c>
      <c r="N8446" s="866">
        <v>1</v>
      </c>
      <c r="O8446" s="866">
        <v>6</v>
      </c>
      <c r="P8446" s="865">
        <v>26082.9</v>
      </c>
    </row>
    <row r="8447" spans="1:16" ht="33.75" x14ac:dyDescent="0.25">
      <c r="A8447" s="867" t="s">
        <v>7760</v>
      </c>
      <c r="B8447" s="867" t="s">
        <v>3626</v>
      </c>
      <c r="C8447" s="867" t="s">
        <v>3031</v>
      </c>
      <c r="D8447" s="868" t="s">
        <v>10896</v>
      </c>
      <c r="E8447" s="870">
        <v>4000</v>
      </c>
      <c r="F8447" s="869" t="s">
        <v>10895</v>
      </c>
      <c r="G8447" s="868" t="s">
        <v>10894</v>
      </c>
      <c r="H8447" s="867"/>
      <c r="I8447" s="867"/>
      <c r="J8447" s="867"/>
      <c r="K8447" s="866">
        <v>2</v>
      </c>
      <c r="L8447" s="866">
        <v>12</v>
      </c>
      <c r="M8447" s="865">
        <v>51170.611103736745</v>
      </c>
      <c r="N8447" s="866">
        <v>2</v>
      </c>
      <c r="O8447" s="866">
        <v>6</v>
      </c>
      <c r="P8447" s="865">
        <v>24882.9</v>
      </c>
    </row>
    <row r="8448" spans="1:16" ht="33.75" x14ac:dyDescent="0.25">
      <c r="A8448" s="867" t="s">
        <v>7760</v>
      </c>
      <c r="B8448" s="867" t="s">
        <v>3626</v>
      </c>
      <c r="C8448" s="867" t="s">
        <v>3031</v>
      </c>
      <c r="D8448" s="868" t="s">
        <v>10556</v>
      </c>
      <c r="E8448" s="870">
        <v>4200</v>
      </c>
      <c r="F8448" s="869" t="s">
        <v>10893</v>
      </c>
      <c r="G8448" s="868" t="s">
        <v>10892</v>
      </c>
      <c r="H8448" s="867" t="s">
        <v>7756</v>
      </c>
      <c r="I8448" s="867" t="s">
        <v>9582</v>
      </c>
      <c r="J8448" s="867" t="s">
        <v>7967</v>
      </c>
      <c r="K8448" s="866">
        <v>2</v>
      </c>
      <c r="L8448" s="866">
        <v>12</v>
      </c>
      <c r="M8448" s="865">
        <v>53729.141658923581</v>
      </c>
      <c r="N8448" s="866">
        <v>1</v>
      </c>
      <c r="O8448" s="866">
        <v>6</v>
      </c>
      <c r="P8448" s="865">
        <v>26082.9</v>
      </c>
    </row>
    <row r="8449" spans="1:16" ht="33.75" x14ac:dyDescent="0.25">
      <c r="A8449" s="867" t="s">
        <v>7760</v>
      </c>
      <c r="B8449" s="867" t="s">
        <v>3626</v>
      </c>
      <c r="C8449" s="867" t="s">
        <v>3031</v>
      </c>
      <c r="D8449" s="868" t="s">
        <v>8651</v>
      </c>
      <c r="E8449" s="870">
        <v>4200</v>
      </c>
      <c r="F8449" s="869" t="s">
        <v>10891</v>
      </c>
      <c r="G8449" s="868" t="s">
        <v>10890</v>
      </c>
      <c r="H8449" s="867" t="s">
        <v>7756</v>
      </c>
      <c r="I8449" s="867" t="s">
        <v>2703</v>
      </c>
      <c r="J8449" s="867" t="s">
        <v>8178</v>
      </c>
      <c r="K8449" s="866">
        <v>2</v>
      </c>
      <c r="L8449" s="866">
        <v>12</v>
      </c>
      <c r="M8449" s="865">
        <v>53729.141658923581</v>
      </c>
      <c r="N8449" s="866">
        <v>3</v>
      </c>
      <c r="O8449" s="866">
        <v>6</v>
      </c>
      <c r="P8449" s="865">
        <v>26082.9</v>
      </c>
    </row>
    <row r="8450" spans="1:16" ht="33.75" x14ac:dyDescent="0.25">
      <c r="A8450" s="867" t="s">
        <v>7760</v>
      </c>
      <c r="B8450" s="867" t="s">
        <v>3626</v>
      </c>
      <c r="C8450" s="867" t="s">
        <v>3031</v>
      </c>
      <c r="D8450" s="868" t="s">
        <v>8155</v>
      </c>
      <c r="E8450" s="870">
        <v>4200</v>
      </c>
      <c r="F8450" s="869" t="s">
        <v>10889</v>
      </c>
      <c r="G8450" s="868" t="s">
        <v>10888</v>
      </c>
      <c r="H8450" s="867" t="s">
        <v>7756</v>
      </c>
      <c r="I8450" s="867" t="s">
        <v>2892</v>
      </c>
      <c r="J8450" s="867" t="s">
        <v>7813</v>
      </c>
      <c r="K8450" s="866">
        <v>2</v>
      </c>
      <c r="L8450" s="866">
        <v>12</v>
      </c>
      <c r="M8450" s="865">
        <v>53729.141658923581</v>
      </c>
      <c r="N8450" s="866">
        <v>2</v>
      </c>
      <c r="O8450" s="866">
        <v>6</v>
      </c>
      <c r="P8450" s="865">
        <v>26082.9</v>
      </c>
    </row>
    <row r="8451" spans="1:16" ht="33.75" x14ac:dyDescent="0.25">
      <c r="A8451" s="867" t="s">
        <v>7760</v>
      </c>
      <c r="B8451" s="867" t="s">
        <v>3626</v>
      </c>
      <c r="C8451" s="867" t="s">
        <v>3031</v>
      </c>
      <c r="D8451" s="868" t="s">
        <v>7791</v>
      </c>
      <c r="E8451" s="870">
        <v>4200</v>
      </c>
      <c r="F8451" s="869" t="s">
        <v>10887</v>
      </c>
      <c r="G8451" s="868" t="s">
        <v>10886</v>
      </c>
      <c r="H8451" s="867" t="s">
        <v>7756</v>
      </c>
      <c r="I8451" s="867" t="s">
        <v>2676</v>
      </c>
      <c r="J8451" s="867" t="s">
        <v>9624</v>
      </c>
      <c r="K8451" s="866">
        <v>4</v>
      </c>
      <c r="L8451" s="866">
        <v>9</v>
      </c>
      <c r="M8451" s="865">
        <v>40296.856244192684</v>
      </c>
      <c r="N8451" s="866">
        <v>2</v>
      </c>
      <c r="O8451" s="866">
        <v>4</v>
      </c>
      <c r="P8451" s="865">
        <v>17388.599999999999</v>
      </c>
    </row>
    <row r="8452" spans="1:16" ht="33.75" x14ac:dyDescent="0.25">
      <c r="A8452" s="867" t="s">
        <v>7760</v>
      </c>
      <c r="B8452" s="867" t="s">
        <v>3626</v>
      </c>
      <c r="C8452" s="867" t="s">
        <v>3031</v>
      </c>
      <c r="D8452" s="868" t="s">
        <v>7772</v>
      </c>
      <c r="E8452" s="870">
        <v>4200</v>
      </c>
      <c r="F8452" s="869" t="s">
        <v>10885</v>
      </c>
      <c r="G8452" s="868" t="s">
        <v>10884</v>
      </c>
      <c r="H8452" s="867" t="s">
        <v>7756</v>
      </c>
      <c r="I8452" s="867" t="s">
        <v>2892</v>
      </c>
      <c r="J8452" s="867" t="s">
        <v>7800</v>
      </c>
      <c r="K8452" s="866">
        <v>2</v>
      </c>
      <c r="L8452" s="866">
        <v>12</v>
      </c>
      <c r="M8452" s="865">
        <v>53729.141658923581</v>
      </c>
      <c r="N8452" s="866">
        <v>2</v>
      </c>
      <c r="O8452" s="866">
        <v>6</v>
      </c>
      <c r="P8452" s="865">
        <v>26082.9</v>
      </c>
    </row>
    <row r="8453" spans="1:16" ht="33.75" x14ac:dyDescent="0.25">
      <c r="A8453" s="867" t="s">
        <v>7760</v>
      </c>
      <c r="B8453" s="867" t="s">
        <v>3626</v>
      </c>
      <c r="C8453" s="867" t="s">
        <v>3031</v>
      </c>
      <c r="D8453" s="868" t="s">
        <v>7808</v>
      </c>
      <c r="E8453" s="870">
        <v>4200</v>
      </c>
      <c r="F8453" s="869" t="s">
        <v>10883</v>
      </c>
      <c r="G8453" s="868" t="s">
        <v>10882</v>
      </c>
      <c r="H8453" s="867" t="s">
        <v>7756</v>
      </c>
      <c r="I8453" s="867" t="s">
        <v>2892</v>
      </c>
      <c r="J8453" s="867" t="s">
        <v>8010</v>
      </c>
      <c r="K8453" s="866">
        <v>5</v>
      </c>
      <c r="L8453" s="866">
        <v>12</v>
      </c>
      <c r="M8453" s="865">
        <v>53729.141658923581</v>
      </c>
      <c r="N8453" s="866">
        <v>1</v>
      </c>
      <c r="O8453" s="866">
        <v>6</v>
      </c>
      <c r="P8453" s="865">
        <v>26082.9</v>
      </c>
    </row>
    <row r="8454" spans="1:16" ht="33.75" x14ac:dyDescent="0.25">
      <c r="A8454" s="867" t="s">
        <v>7760</v>
      </c>
      <c r="B8454" s="867" t="s">
        <v>3626</v>
      </c>
      <c r="C8454" s="867" t="s">
        <v>3031</v>
      </c>
      <c r="D8454" s="868" t="s">
        <v>7930</v>
      </c>
      <c r="E8454" s="870">
        <v>4200</v>
      </c>
      <c r="F8454" s="869" t="s">
        <v>10881</v>
      </c>
      <c r="G8454" s="868" t="s">
        <v>10880</v>
      </c>
      <c r="H8454" s="867" t="s">
        <v>7796</v>
      </c>
      <c r="I8454" s="867" t="s">
        <v>2756</v>
      </c>
      <c r="J8454" s="867" t="s">
        <v>7881</v>
      </c>
      <c r="K8454" s="866">
        <v>3</v>
      </c>
      <c r="L8454" s="866">
        <v>12</v>
      </c>
      <c r="M8454" s="865">
        <v>53729.141658923581</v>
      </c>
      <c r="N8454" s="866">
        <v>0</v>
      </c>
      <c r="O8454" s="866">
        <v>0</v>
      </c>
      <c r="P8454" s="865">
        <v>0</v>
      </c>
    </row>
    <row r="8455" spans="1:16" ht="33.75" x14ac:dyDescent="0.25">
      <c r="A8455" s="867" t="s">
        <v>7760</v>
      </c>
      <c r="B8455" s="867" t="s">
        <v>3626</v>
      </c>
      <c r="C8455" s="867" t="s">
        <v>3031</v>
      </c>
      <c r="D8455" s="868" t="s">
        <v>8986</v>
      </c>
      <c r="E8455" s="870">
        <v>4200</v>
      </c>
      <c r="F8455" s="869" t="s">
        <v>10879</v>
      </c>
      <c r="G8455" s="868" t="s">
        <v>10878</v>
      </c>
      <c r="H8455" s="867" t="s">
        <v>7756</v>
      </c>
      <c r="I8455" s="867" t="s">
        <v>2892</v>
      </c>
      <c r="J8455" s="867" t="s">
        <v>8178</v>
      </c>
      <c r="K8455" s="866">
        <v>2</v>
      </c>
      <c r="L8455" s="866">
        <v>12</v>
      </c>
      <c r="M8455" s="865">
        <v>53729.141658923581</v>
      </c>
      <c r="N8455" s="866">
        <v>2</v>
      </c>
      <c r="O8455" s="866">
        <v>6</v>
      </c>
      <c r="P8455" s="865">
        <v>26082.9</v>
      </c>
    </row>
    <row r="8456" spans="1:16" ht="33.75" x14ac:dyDescent="0.25">
      <c r="A8456" s="867" t="s">
        <v>7760</v>
      </c>
      <c r="B8456" s="867" t="s">
        <v>3626</v>
      </c>
      <c r="C8456" s="867" t="s">
        <v>3031</v>
      </c>
      <c r="D8456" s="868" t="s">
        <v>8702</v>
      </c>
      <c r="E8456" s="870">
        <v>4200</v>
      </c>
      <c r="F8456" s="869" t="s">
        <v>10877</v>
      </c>
      <c r="G8456" s="868" t="s">
        <v>10876</v>
      </c>
      <c r="H8456" s="867" t="s">
        <v>7756</v>
      </c>
      <c r="I8456" s="867" t="s">
        <v>2676</v>
      </c>
      <c r="J8456" s="867" t="s">
        <v>7792</v>
      </c>
      <c r="K8456" s="866">
        <v>4</v>
      </c>
      <c r="L8456" s="866">
        <v>12</v>
      </c>
      <c r="M8456" s="865">
        <v>53729.141658923581</v>
      </c>
      <c r="N8456" s="866">
        <v>1</v>
      </c>
      <c r="O8456" s="866">
        <v>6</v>
      </c>
      <c r="P8456" s="865">
        <v>26082.9</v>
      </c>
    </row>
    <row r="8457" spans="1:16" ht="33.75" x14ac:dyDescent="0.25">
      <c r="A8457" s="867" t="s">
        <v>7760</v>
      </c>
      <c r="B8457" s="867" t="s">
        <v>3626</v>
      </c>
      <c r="C8457" s="867" t="s">
        <v>3031</v>
      </c>
      <c r="D8457" s="868" t="s">
        <v>7776</v>
      </c>
      <c r="E8457" s="870">
        <v>4200</v>
      </c>
      <c r="F8457" s="869" t="s">
        <v>10875</v>
      </c>
      <c r="G8457" s="868" t="s">
        <v>10874</v>
      </c>
      <c r="H8457" s="867" t="s">
        <v>7756</v>
      </c>
      <c r="I8457" s="867" t="s">
        <v>2892</v>
      </c>
      <c r="J8457" s="867" t="s">
        <v>8383</v>
      </c>
      <c r="K8457" s="866">
        <v>3</v>
      </c>
      <c r="L8457" s="866">
        <v>12</v>
      </c>
      <c r="M8457" s="865">
        <v>53729.141658923581</v>
      </c>
      <c r="N8457" s="866">
        <v>2</v>
      </c>
      <c r="O8457" s="866">
        <v>6</v>
      </c>
      <c r="P8457" s="865">
        <v>26082.9</v>
      </c>
    </row>
    <row r="8458" spans="1:16" ht="33.75" x14ac:dyDescent="0.25">
      <c r="A8458" s="867" t="s">
        <v>7760</v>
      </c>
      <c r="B8458" s="867" t="s">
        <v>3626</v>
      </c>
      <c r="C8458" s="867" t="s">
        <v>3031</v>
      </c>
      <c r="D8458" s="868" t="s">
        <v>8402</v>
      </c>
      <c r="E8458" s="870">
        <v>4200</v>
      </c>
      <c r="F8458" s="869" t="s">
        <v>10873</v>
      </c>
      <c r="G8458" s="868" t="s">
        <v>10872</v>
      </c>
      <c r="H8458" s="867" t="s">
        <v>7756</v>
      </c>
      <c r="I8458" s="867" t="s">
        <v>2892</v>
      </c>
      <c r="J8458" s="867" t="s">
        <v>8142</v>
      </c>
      <c r="K8458" s="866">
        <v>2</v>
      </c>
      <c r="L8458" s="866">
        <v>12</v>
      </c>
      <c r="M8458" s="865">
        <v>53729.141658923581</v>
      </c>
      <c r="N8458" s="866">
        <v>1</v>
      </c>
      <c r="O8458" s="866">
        <v>6</v>
      </c>
      <c r="P8458" s="865">
        <v>26082.9</v>
      </c>
    </row>
    <row r="8459" spans="1:16" ht="33.75" x14ac:dyDescent="0.25">
      <c r="A8459" s="867" t="s">
        <v>7760</v>
      </c>
      <c r="B8459" s="867" t="s">
        <v>3626</v>
      </c>
      <c r="C8459" s="867" t="s">
        <v>3031</v>
      </c>
      <c r="D8459" s="868" t="s">
        <v>10871</v>
      </c>
      <c r="E8459" s="870">
        <v>5500</v>
      </c>
      <c r="F8459" s="869" t="s">
        <v>10870</v>
      </c>
      <c r="G8459" s="868" t="s">
        <v>10869</v>
      </c>
      <c r="H8459" s="867" t="s">
        <v>7756</v>
      </c>
      <c r="I8459" s="867" t="s">
        <v>2676</v>
      </c>
      <c r="J8459" s="867" t="s">
        <v>7836</v>
      </c>
      <c r="K8459" s="866">
        <v>1</v>
      </c>
      <c r="L8459" s="866">
        <v>1</v>
      </c>
      <c r="M8459" s="865">
        <v>5863.2991889698351</v>
      </c>
      <c r="N8459" s="866">
        <v>0</v>
      </c>
      <c r="O8459" s="866">
        <v>0</v>
      </c>
      <c r="P8459" s="865">
        <v>0</v>
      </c>
    </row>
    <row r="8460" spans="1:16" ht="33.75" x14ac:dyDescent="0.25">
      <c r="A8460" s="867" t="s">
        <v>7760</v>
      </c>
      <c r="B8460" s="867" t="s">
        <v>3626</v>
      </c>
      <c r="C8460" s="867" t="s">
        <v>3031</v>
      </c>
      <c r="D8460" s="868" t="s">
        <v>10868</v>
      </c>
      <c r="E8460" s="870">
        <v>4200</v>
      </c>
      <c r="F8460" s="869" t="s">
        <v>10867</v>
      </c>
      <c r="G8460" s="868" t="s">
        <v>10866</v>
      </c>
      <c r="H8460" s="867"/>
      <c r="I8460" s="867"/>
      <c r="J8460" s="867"/>
      <c r="K8460" s="866">
        <v>3</v>
      </c>
      <c r="L8460" s="866">
        <v>12</v>
      </c>
      <c r="M8460" s="865">
        <v>53729.141658923581</v>
      </c>
      <c r="N8460" s="866">
        <v>1</v>
      </c>
      <c r="O8460" s="866">
        <v>6</v>
      </c>
      <c r="P8460" s="865">
        <v>26082.9</v>
      </c>
    </row>
    <row r="8461" spans="1:16" ht="33.75" x14ac:dyDescent="0.25">
      <c r="A8461" s="867" t="s">
        <v>7760</v>
      </c>
      <c r="B8461" s="867" t="s">
        <v>3626</v>
      </c>
      <c r="C8461" s="867" t="s">
        <v>3031</v>
      </c>
      <c r="D8461" s="868" t="s">
        <v>10865</v>
      </c>
      <c r="E8461" s="870">
        <v>2500</v>
      </c>
      <c r="F8461" s="869" t="s">
        <v>10864</v>
      </c>
      <c r="G8461" s="868" t="s">
        <v>10863</v>
      </c>
      <c r="H8461" s="867"/>
      <c r="I8461" s="867"/>
      <c r="J8461" s="867"/>
      <c r="K8461" s="866">
        <v>4</v>
      </c>
      <c r="L8461" s="866">
        <v>12</v>
      </c>
      <c r="M8461" s="865">
        <v>31981.631939835464</v>
      </c>
      <c r="N8461" s="866">
        <v>2</v>
      </c>
      <c r="O8461" s="866">
        <v>6</v>
      </c>
      <c r="P8461" s="865">
        <v>15882.9</v>
      </c>
    </row>
    <row r="8462" spans="1:16" ht="33.75" x14ac:dyDescent="0.25">
      <c r="A8462" s="867" t="s">
        <v>7760</v>
      </c>
      <c r="B8462" s="867" t="s">
        <v>3626</v>
      </c>
      <c r="C8462" s="867" t="s">
        <v>3031</v>
      </c>
      <c r="D8462" s="868" t="s">
        <v>10181</v>
      </c>
      <c r="E8462" s="870">
        <v>7500</v>
      </c>
      <c r="F8462" s="869" t="s">
        <v>10862</v>
      </c>
      <c r="G8462" s="868" t="s">
        <v>10861</v>
      </c>
      <c r="H8462" s="867" t="s">
        <v>7756</v>
      </c>
      <c r="I8462" s="867" t="s">
        <v>2685</v>
      </c>
      <c r="J8462" s="867" t="s">
        <v>8342</v>
      </c>
      <c r="K8462" s="866">
        <v>7</v>
      </c>
      <c r="L8462" s="866">
        <v>12</v>
      </c>
      <c r="M8462" s="865">
        <v>70359.590267638021</v>
      </c>
      <c r="N8462" s="866">
        <v>2</v>
      </c>
      <c r="O8462" s="866">
        <v>6</v>
      </c>
      <c r="P8462" s="865">
        <v>45882.9</v>
      </c>
    </row>
    <row r="8463" spans="1:16" x14ac:dyDescent="0.25">
      <c r="A8463" s="1772" t="s">
        <v>2848</v>
      </c>
      <c r="B8463" s="1772"/>
      <c r="C8463" s="1772"/>
      <c r="D8463" s="1772"/>
      <c r="E8463" s="1772"/>
      <c r="F8463" s="1772" t="s">
        <v>378</v>
      </c>
      <c r="G8463" s="1772"/>
      <c r="H8463" s="1772"/>
      <c r="I8463" s="1772"/>
      <c r="J8463" s="1772"/>
      <c r="K8463" s="1771" t="s">
        <v>2847</v>
      </c>
      <c r="L8463" s="1771"/>
      <c r="M8463" s="1771"/>
      <c r="N8463" s="1771" t="s">
        <v>2846</v>
      </c>
      <c r="O8463" s="1771"/>
      <c r="P8463" s="1771"/>
    </row>
    <row r="8464" spans="1:16" ht="73.5" customHeight="1" x14ac:dyDescent="0.25">
      <c r="A8464" s="1535" t="s">
        <v>2845</v>
      </c>
      <c r="B8464" s="1535" t="s">
        <v>5</v>
      </c>
      <c r="C8464" s="1535" t="s">
        <v>2844</v>
      </c>
      <c r="D8464" s="1535" t="s">
        <v>2843</v>
      </c>
      <c r="E8464" s="1536" t="s">
        <v>2842</v>
      </c>
      <c r="F8464" s="1537" t="s">
        <v>2841</v>
      </c>
      <c r="G8464" s="1540" t="s">
        <v>2840</v>
      </c>
      <c r="H8464" s="1535" t="s">
        <v>2839</v>
      </c>
      <c r="I8464" s="1535" t="s">
        <v>2838</v>
      </c>
      <c r="J8464" s="1535" t="s">
        <v>2837</v>
      </c>
      <c r="K8464" s="1538" t="s">
        <v>2836</v>
      </c>
      <c r="L8464" s="1538" t="s">
        <v>2835</v>
      </c>
      <c r="M8464" s="1539" t="s">
        <v>2834</v>
      </c>
      <c r="N8464" s="1538" t="s">
        <v>2836</v>
      </c>
      <c r="O8464" s="1538" t="s">
        <v>2835</v>
      </c>
      <c r="P8464" s="1539" t="s">
        <v>2834</v>
      </c>
    </row>
    <row r="8465" spans="1:16" ht="33.75" x14ac:dyDescent="0.25">
      <c r="A8465" s="867" t="s">
        <v>7760</v>
      </c>
      <c r="B8465" s="867" t="s">
        <v>3626</v>
      </c>
      <c r="C8465" s="867" t="s">
        <v>3031</v>
      </c>
      <c r="D8465" s="868" t="s">
        <v>9152</v>
      </c>
      <c r="E8465" s="870">
        <v>4200</v>
      </c>
      <c r="F8465" s="869" t="s">
        <v>10860</v>
      </c>
      <c r="G8465" s="868" t="s">
        <v>10859</v>
      </c>
      <c r="H8465" s="867" t="s">
        <v>7756</v>
      </c>
      <c r="I8465" s="867" t="s">
        <v>10858</v>
      </c>
      <c r="J8465" s="867" t="s">
        <v>7813</v>
      </c>
      <c r="K8465" s="866">
        <v>2</v>
      </c>
      <c r="L8465" s="866">
        <v>12</v>
      </c>
      <c r="M8465" s="865">
        <v>53729.141658923581</v>
      </c>
      <c r="N8465" s="866">
        <v>2</v>
      </c>
      <c r="O8465" s="866">
        <v>6</v>
      </c>
      <c r="P8465" s="865">
        <v>26082.9</v>
      </c>
    </row>
    <row r="8466" spans="1:16" ht="33.75" x14ac:dyDescent="0.25">
      <c r="A8466" s="867" t="s">
        <v>7760</v>
      </c>
      <c r="B8466" s="867" t="s">
        <v>3626</v>
      </c>
      <c r="C8466" s="867" t="s">
        <v>3031</v>
      </c>
      <c r="D8466" s="868" t="s">
        <v>10336</v>
      </c>
      <c r="E8466" s="870">
        <v>4200</v>
      </c>
      <c r="F8466" s="869" t="s">
        <v>10857</v>
      </c>
      <c r="G8466" s="868" t="s">
        <v>10856</v>
      </c>
      <c r="H8466" s="867" t="s">
        <v>7756</v>
      </c>
      <c r="I8466" s="867" t="s">
        <v>2745</v>
      </c>
      <c r="J8466" s="867" t="s">
        <v>7821</v>
      </c>
      <c r="K8466" s="866">
        <v>4</v>
      </c>
      <c r="L8466" s="866">
        <v>10</v>
      </c>
      <c r="M8466" s="865">
        <v>44774.284715769652</v>
      </c>
      <c r="N8466" s="866">
        <v>2</v>
      </c>
      <c r="O8466" s="866">
        <v>6</v>
      </c>
      <c r="P8466" s="865">
        <v>26082.9</v>
      </c>
    </row>
    <row r="8467" spans="1:16" ht="33.75" x14ac:dyDescent="0.25">
      <c r="A8467" s="867" t="s">
        <v>7760</v>
      </c>
      <c r="B8467" s="867" t="s">
        <v>3626</v>
      </c>
      <c r="C8467" s="867" t="s">
        <v>3031</v>
      </c>
      <c r="D8467" s="868" t="s">
        <v>10855</v>
      </c>
      <c r="E8467" s="870">
        <v>9000</v>
      </c>
      <c r="F8467" s="869" t="s">
        <v>10854</v>
      </c>
      <c r="G8467" s="868" t="s">
        <v>10853</v>
      </c>
      <c r="H8467" s="867" t="s">
        <v>7756</v>
      </c>
      <c r="I8467" s="867" t="s">
        <v>2772</v>
      </c>
      <c r="J8467" s="867" t="s">
        <v>7773</v>
      </c>
      <c r="K8467" s="866">
        <v>3</v>
      </c>
      <c r="L8467" s="866">
        <v>12</v>
      </c>
      <c r="M8467" s="865">
        <v>102341.22220747349</v>
      </c>
      <c r="N8467" s="866">
        <v>1</v>
      </c>
      <c r="O8467" s="866">
        <v>6</v>
      </c>
      <c r="P8467" s="865">
        <v>54882.9</v>
      </c>
    </row>
    <row r="8468" spans="1:16" ht="33.75" x14ac:dyDescent="0.25">
      <c r="A8468" s="867" t="s">
        <v>7760</v>
      </c>
      <c r="B8468" s="867" t="s">
        <v>3626</v>
      </c>
      <c r="C8468" s="867" t="s">
        <v>3031</v>
      </c>
      <c r="D8468" s="868" t="s">
        <v>10852</v>
      </c>
      <c r="E8468" s="870">
        <v>10500</v>
      </c>
      <c r="F8468" s="869" t="s">
        <v>10851</v>
      </c>
      <c r="G8468" s="868" t="s">
        <v>10850</v>
      </c>
      <c r="H8468" s="867" t="s">
        <v>7817</v>
      </c>
      <c r="I8468" s="867" t="s">
        <v>7937</v>
      </c>
      <c r="J8468" s="867" t="s">
        <v>9138</v>
      </c>
      <c r="K8468" s="866">
        <v>8</v>
      </c>
      <c r="L8468" s="866">
        <v>12</v>
      </c>
      <c r="M8468" s="865">
        <v>95944.89581950639</v>
      </c>
      <c r="N8468" s="866">
        <v>1</v>
      </c>
      <c r="O8468" s="866">
        <v>6</v>
      </c>
      <c r="P8468" s="865">
        <v>63882.9</v>
      </c>
    </row>
    <row r="8469" spans="1:16" ht="33.75" x14ac:dyDescent="0.25">
      <c r="A8469" s="867" t="s">
        <v>7760</v>
      </c>
      <c r="B8469" s="867" t="s">
        <v>3626</v>
      </c>
      <c r="C8469" s="867" t="s">
        <v>3031</v>
      </c>
      <c r="D8469" s="868" t="s">
        <v>7776</v>
      </c>
      <c r="E8469" s="870">
        <v>4200</v>
      </c>
      <c r="F8469" s="869" t="s">
        <v>10849</v>
      </c>
      <c r="G8469" s="868" t="s">
        <v>10848</v>
      </c>
      <c r="H8469" s="867" t="s">
        <v>7756</v>
      </c>
      <c r="I8469" s="867" t="s">
        <v>2892</v>
      </c>
      <c r="J8469" s="867" t="s">
        <v>7777</v>
      </c>
      <c r="K8469" s="866">
        <v>3</v>
      </c>
      <c r="L8469" s="866">
        <v>12</v>
      </c>
      <c r="M8469" s="865">
        <v>53729.141658923581</v>
      </c>
      <c r="N8469" s="866">
        <v>1</v>
      </c>
      <c r="O8469" s="866">
        <v>2</v>
      </c>
      <c r="P8469" s="865">
        <v>8694.2999999999993</v>
      </c>
    </row>
    <row r="8470" spans="1:16" ht="33.75" x14ac:dyDescent="0.25">
      <c r="A8470" s="867" t="s">
        <v>7760</v>
      </c>
      <c r="B8470" s="867" t="s">
        <v>3626</v>
      </c>
      <c r="C8470" s="867" t="s">
        <v>3031</v>
      </c>
      <c r="D8470" s="868" t="s">
        <v>10847</v>
      </c>
      <c r="E8470" s="870">
        <v>5500</v>
      </c>
      <c r="F8470" s="869" t="s">
        <v>10846</v>
      </c>
      <c r="G8470" s="868" t="s">
        <v>10845</v>
      </c>
      <c r="H8470" s="867" t="s">
        <v>7796</v>
      </c>
      <c r="I8470" s="867" t="s">
        <v>2708</v>
      </c>
      <c r="J8470" s="867" t="s">
        <v>7805</v>
      </c>
      <c r="K8470" s="866">
        <v>2</v>
      </c>
      <c r="L8470" s="866">
        <v>12</v>
      </c>
      <c r="M8470" s="865">
        <v>70359.590267638021</v>
      </c>
      <c r="N8470" s="866">
        <v>1</v>
      </c>
      <c r="O8470" s="866">
        <v>6</v>
      </c>
      <c r="P8470" s="865">
        <v>33882.9</v>
      </c>
    </row>
    <row r="8471" spans="1:16" ht="33.75" x14ac:dyDescent="0.25">
      <c r="A8471" s="867" t="s">
        <v>7760</v>
      </c>
      <c r="B8471" s="867" t="s">
        <v>3626</v>
      </c>
      <c r="C8471" s="867" t="s">
        <v>3031</v>
      </c>
      <c r="D8471" s="868" t="s">
        <v>9410</v>
      </c>
      <c r="E8471" s="870">
        <v>7500</v>
      </c>
      <c r="F8471" s="869" t="s">
        <v>10844</v>
      </c>
      <c r="G8471" s="868" t="s">
        <v>10843</v>
      </c>
      <c r="H8471" s="867" t="s">
        <v>7756</v>
      </c>
      <c r="I8471" s="867" t="s">
        <v>9202</v>
      </c>
      <c r="J8471" s="867" t="s">
        <v>7836</v>
      </c>
      <c r="K8471" s="866">
        <v>8</v>
      </c>
      <c r="L8471" s="866">
        <v>12</v>
      </c>
      <c r="M8471" s="865">
        <v>70359.590267638021</v>
      </c>
      <c r="N8471" s="866">
        <v>2</v>
      </c>
      <c r="O8471" s="866">
        <v>6</v>
      </c>
      <c r="P8471" s="865">
        <v>45882.9</v>
      </c>
    </row>
    <row r="8472" spans="1:16" ht="33.75" x14ac:dyDescent="0.25">
      <c r="A8472" s="867" t="s">
        <v>7760</v>
      </c>
      <c r="B8472" s="867" t="s">
        <v>3626</v>
      </c>
      <c r="C8472" s="867" t="s">
        <v>3031</v>
      </c>
      <c r="D8472" s="868" t="s">
        <v>8227</v>
      </c>
      <c r="E8472" s="870">
        <v>8500</v>
      </c>
      <c r="F8472" s="869" t="s">
        <v>10842</v>
      </c>
      <c r="G8472" s="868" t="s">
        <v>10841</v>
      </c>
      <c r="H8472" s="867" t="s">
        <v>7756</v>
      </c>
      <c r="I8472" s="867" t="s">
        <v>2725</v>
      </c>
      <c r="J8472" s="867" t="s">
        <v>8036</v>
      </c>
      <c r="K8472" s="866">
        <v>8</v>
      </c>
      <c r="L8472" s="866">
        <v>12</v>
      </c>
      <c r="M8472" s="865">
        <v>95944.89581950639</v>
      </c>
      <c r="N8472" s="866">
        <v>1</v>
      </c>
      <c r="O8472" s="866">
        <v>6</v>
      </c>
      <c r="P8472" s="865">
        <v>51882.9</v>
      </c>
    </row>
    <row r="8473" spans="1:16" ht="33.75" x14ac:dyDescent="0.25">
      <c r="A8473" s="867" t="s">
        <v>7760</v>
      </c>
      <c r="B8473" s="867" t="s">
        <v>3626</v>
      </c>
      <c r="C8473" s="867" t="s">
        <v>3031</v>
      </c>
      <c r="D8473" s="868" t="s">
        <v>9261</v>
      </c>
      <c r="E8473" s="870">
        <v>10000</v>
      </c>
      <c r="F8473" s="869" t="s">
        <v>10840</v>
      </c>
      <c r="G8473" s="868" t="s">
        <v>10839</v>
      </c>
      <c r="H8473" s="867" t="s">
        <v>7756</v>
      </c>
      <c r="I8473" s="867" t="s">
        <v>2685</v>
      </c>
      <c r="J8473" s="867" t="s">
        <v>8721</v>
      </c>
      <c r="K8473" s="866">
        <v>6</v>
      </c>
      <c r="L8473" s="866">
        <v>12</v>
      </c>
      <c r="M8473" s="865">
        <v>95944.89581950639</v>
      </c>
      <c r="N8473" s="866">
        <v>1</v>
      </c>
      <c r="O8473" s="866">
        <v>6</v>
      </c>
      <c r="P8473" s="865">
        <v>60882.9</v>
      </c>
    </row>
    <row r="8474" spans="1:16" ht="33.75" x14ac:dyDescent="0.25">
      <c r="A8474" s="867" t="s">
        <v>7760</v>
      </c>
      <c r="B8474" s="867" t="s">
        <v>3626</v>
      </c>
      <c r="C8474" s="867" t="s">
        <v>3031</v>
      </c>
      <c r="D8474" s="868" t="s">
        <v>10607</v>
      </c>
      <c r="E8474" s="870">
        <v>5500</v>
      </c>
      <c r="F8474" s="869" t="s">
        <v>10838</v>
      </c>
      <c r="G8474" s="868" t="s">
        <v>10837</v>
      </c>
      <c r="H8474" s="867" t="s">
        <v>7756</v>
      </c>
      <c r="I8474" s="867" t="s">
        <v>2725</v>
      </c>
      <c r="J8474" s="867" t="s">
        <v>7783</v>
      </c>
      <c r="K8474" s="866">
        <v>5</v>
      </c>
      <c r="L8474" s="866">
        <v>12</v>
      </c>
      <c r="M8474" s="865">
        <v>70359.590267638021</v>
      </c>
      <c r="N8474" s="866">
        <v>2</v>
      </c>
      <c r="O8474" s="866">
        <v>6</v>
      </c>
      <c r="P8474" s="865">
        <v>33882.9</v>
      </c>
    </row>
    <row r="8475" spans="1:16" ht="33.75" x14ac:dyDescent="0.25">
      <c r="A8475" s="867" t="s">
        <v>7760</v>
      </c>
      <c r="B8475" s="867" t="s">
        <v>3626</v>
      </c>
      <c r="C8475" s="867" t="s">
        <v>3031</v>
      </c>
      <c r="D8475" s="868" t="s">
        <v>8790</v>
      </c>
      <c r="E8475" s="870">
        <v>7500</v>
      </c>
      <c r="F8475" s="869" t="s">
        <v>10836</v>
      </c>
      <c r="G8475" s="868" t="s">
        <v>10835</v>
      </c>
      <c r="H8475" s="867" t="s">
        <v>7756</v>
      </c>
      <c r="I8475" s="867" t="s">
        <v>10834</v>
      </c>
      <c r="J8475" s="867" t="s">
        <v>8392</v>
      </c>
      <c r="K8475" s="866">
        <v>7</v>
      </c>
      <c r="L8475" s="866">
        <v>12</v>
      </c>
      <c r="M8475" s="865">
        <v>70359.590267638021</v>
      </c>
      <c r="N8475" s="866">
        <v>2</v>
      </c>
      <c r="O8475" s="866">
        <v>6</v>
      </c>
      <c r="P8475" s="865">
        <v>45882.9</v>
      </c>
    </row>
    <row r="8476" spans="1:16" ht="33.75" x14ac:dyDescent="0.25">
      <c r="A8476" s="867" t="s">
        <v>7760</v>
      </c>
      <c r="B8476" s="867" t="s">
        <v>3626</v>
      </c>
      <c r="C8476" s="867" t="s">
        <v>3031</v>
      </c>
      <c r="D8476" s="868" t="s">
        <v>8145</v>
      </c>
      <c r="E8476" s="870">
        <v>7500</v>
      </c>
      <c r="F8476" s="869" t="s">
        <v>10833</v>
      </c>
      <c r="G8476" s="868" t="s">
        <v>10832</v>
      </c>
      <c r="H8476" s="867" t="s">
        <v>7756</v>
      </c>
      <c r="I8476" s="867" t="s">
        <v>2685</v>
      </c>
      <c r="J8476" s="867" t="s">
        <v>7783</v>
      </c>
      <c r="K8476" s="866">
        <v>8</v>
      </c>
      <c r="L8476" s="866">
        <v>12</v>
      </c>
      <c r="M8476" s="865">
        <v>70359.590267638021</v>
      </c>
      <c r="N8476" s="866">
        <v>2</v>
      </c>
      <c r="O8476" s="866">
        <v>6</v>
      </c>
      <c r="P8476" s="865">
        <v>45882.9</v>
      </c>
    </row>
    <row r="8477" spans="1:16" ht="33.75" x14ac:dyDescent="0.25">
      <c r="A8477" s="867" t="s">
        <v>7760</v>
      </c>
      <c r="B8477" s="867" t="s">
        <v>3626</v>
      </c>
      <c r="C8477" s="867" t="s">
        <v>3031</v>
      </c>
      <c r="D8477" s="868" t="s">
        <v>7930</v>
      </c>
      <c r="E8477" s="870">
        <v>4200</v>
      </c>
      <c r="F8477" s="869" t="s">
        <v>10831</v>
      </c>
      <c r="G8477" s="868" t="s">
        <v>10830</v>
      </c>
      <c r="H8477" s="867" t="s">
        <v>7817</v>
      </c>
      <c r="I8477" s="867" t="s">
        <v>10829</v>
      </c>
      <c r="J8477" s="867" t="s">
        <v>7836</v>
      </c>
      <c r="K8477" s="866">
        <v>4</v>
      </c>
      <c r="L8477" s="866">
        <v>12</v>
      </c>
      <c r="M8477" s="865">
        <v>53729.141658923581</v>
      </c>
      <c r="N8477" s="866">
        <v>1</v>
      </c>
      <c r="O8477" s="866">
        <v>6</v>
      </c>
      <c r="P8477" s="865">
        <v>26082.9</v>
      </c>
    </row>
    <row r="8478" spans="1:16" ht="33.75" x14ac:dyDescent="0.25">
      <c r="A8478" s="867" t="s">
        <v>7760</v>
      </c>
      <c r="B8478" s="867" t="s">
        <v>3626</v>
      </c>
      <c r="C8478" s="867" t="s">
        <v>3031</v>
      </c>
      <c r="D8478" s="868" t="s">
        <v>8702</v>
      </c>
      <c r="E8478" s="870">
        <v>4200</v>
      </c>
      <c r="F8478" s="869" t="s">
        <v>10828</v>
      </c>
      <c r="G8478" s="868" t="s">
        <v>10827</v>
      </c>
      <c r="H8478" s="867" t="s">
        <v>7756</v>
      </c>
      <c r="I8478" s="867" t="s">
        <v>2772</v>
      </c>
      <c r="J8478" s="867" t="s">
        <v>7967</v>
      </c>
      <c r="K8478" s="866">
        <v>4</v>
      </c>
      <c r="L8478" s="866">
        <v>12</v>
      </c>
      <c r="M8478" s="865">
        <v>53729.141658923581</v>
      </c>
      <c r="N8478" s="866">
        <v>1</v>
      </c>
      <c r="O8478" s="866">
        <v>6</v>
      </c>
      <c r="P8478" s="865">
        <v>26082.9</v>
      </c>
    </row>
    <row r="8479" spans="1:16" ht="33.75" x14ac:dyDescent="0.25">
      <c r="A8479" s="867" t="s">
        <v>7760</v>
      </c>
      <c r="B8479" s="867" t="s">
        <v>3626</v>
      </c>
      <c r="C8479" s="867" t="s">
        <v>3031</v>
      </c>
      <c r="D8479" s="868" t="s">
        <v>8790</v>
      </c>
      <c r="E8479" s="870">
        <v>7500</v>
      </c>
      <c r="F8479" s="869" t="s">
        <v>10826</v>
      </c>
      <c r="G8479" s="868" t="s">
        <v>10825</v>
      </c>
      <c r="H8479" s="867" t="s">
        <v>7796</v>
      </c>
      <c r="I8479" s="867" t="s">
        <v>2725</v>
      </c>
      <c r="J8479" s="867" t="s">
        <v>7967</v>
      </c>
      <c r="K8479" s="866">
        <v>2</v>
      </c>
      <c r="L8479" s="866">
        <v>8</v>
      </c>
      <c r="M8479" s="865">
        <v>63963.263879670929</v>
      </c>
      <c r="N8479" s="866">
        <v>2</v>
      </c>
      <c r="O8479" s="866">
        <v>6</v>
      </c>
      <c r="P8479" s="865">
        <v>45882.9</v>
      </c>
    </row>
    <row r="8480" spans="1:16" ht="33.75" x14ac:dyDescent="0.25">
      <c r="A8480" s="867" t="s">
        <v>7760</v>
      </c>
      <c r="B8480" s="867" t="s">
        <v>3626</v>
      </c>
      <c r="C8480" s="867" t="s">
        <v>3031</v>
      </c>
      <c r="D8480" s="868" t="s">
        <v>8227</v>
      </c>
      <c r="E8480" s="870">
        <v>8500</v>
      </c>
      <c r="F8480" s="869" t="s">
        <v>10824</v>
      </c>
      <c r="G8480" s="868" t="s">
        <v>10823</v>
      </c>
      <c r="H8480" s="867" t="s">
        <v>7756</v>
      </c>
      <c r="I8480" s="867" t="s">
        <v>4333</v>
      </c>
      <c r="J8480" s="867" t="s">
        <v>8759</v>
      </c>
      <c r="K8480" s="866">
        <v>8</v>
      </c>
      <c r="L8480" s="866">
        <v>12</v>
      </c>
      <c r="M8480" s="865">
        <v>95944.89581950639</v>
      </c>
      <c r="N8480" s="866">
        <v>1</v>
      </c>
      <c r="O8480" s="866">
        <v>6</v>
      </c>
      <c r="P8480" s="865">
        <v>51882.9</v>
      </c>
    </row>
    <row r="8481" spans="1:16" ht="33.75" x14ac:dyDescent="0.25">
      <c r="A8481" s="867" t="s">
        <v>7760</v>
      </c>
      <c r="B8481" s="867" t="s">
        <v>3626</v>
      </c>
      <c r="C8481" s="867" t="s">
        <v>3031</v>
      </c>
      <c r="D8481" s="868" t="s">
        <v>7878</v>
      </c>
      <c r="E8481" s="870">
        <v>4200</v>
      </c>
      <c r="F8481" s="869" t="s">
        <v>10822</v>
      </c>
      <c r="G8481" s="868" t="s">
        <v>10821</v>
      </c>
      <c r="H8481" s="867" t="s">
        <v>7796</v>
      </c>
      <c r="I8481" s="867" t="s">
        <v>2685</v>
      </c>
      <c r="J8481" s="867" t="s">
        <v>7836</v>
      </c>
      <c r="K8481" s="866">
        <v>4</v>
      </c>
      <c r="L8481" s="866">
        <v>12</v>
      </c>
      <c r="M8481" s="865">
        <v>28143.836107055209</v>
      </c>
      <c r="N8481" s="866">
        <v>1</v>
      </c>
      <c r="O8481" s="866">
        <v>6</v>
      </c>
      <c r="P8481" s="865">
        <v>26082.9</v>
      </c>
    </row>
    <row r="8482" spans="1:16" ht="33.75" x14ac:dyDescent="0.25">
      <c r="A8482" s="867" t="s">
        <v>7760</v>
      </c>
      <c r="B8482" s="867" t="s">
        <v>3626</v>
      </c>
      <c r="C8482" s="867" t="s">
        <v>3031</v>
      </c>
      <c r="D8482" s="868" t="s">
        <v>7776</v>
      </c>
      <c r="E8482" s="870">
        <v>4200</v>
      </c>
      <c r="F8482" s="869" t="s">
        <v>10820</v>
      </c>
      <c r="G8482" s="868" t="s">
        <v>10819</v>
      </c>
      <c r="H8482" s="867" t="s">
        <v>7756</v>
      </c>
      <c r="I8482" s="867" t="s">
        <v>2772</v>
      </c>
      <c r="J8482" s="867" t="s">
        <v>7971</v>
      </c>
      <c r="K8482" s="866">
        <v>3</v>
      </c>
      <c r="L8482" s="866">
        <v>8</v>
      </c>
      <c r="M8482" s="865">
        <v>35819.427772615716</v>
      </c>
      <c r="N8482" s="866">
        <v>0</v>
      </c>
      <c r="O8482" s="866">
        <v>0</v>
      </c>
      <c r="P8482" s="865">
        <v>0</v>
      </c>
    </row>
    <row r="8483" spans="1:16" ht="33.75" x14ac:dyDescent="0.25">
      <c r="A8483" s="867" t="s">
        <v>7760</v>
      </c>
      <c r="B8483" s="867" t="s">
        <v>3626</v>
      </c>
      <c r="C8483" s="867" t="s">
        <v>3031</v>
      </c>
      <c r="D8483" s="868" t="s">
        <v>10809</v>
      </c>
      <c r="E8483" s="870">
        <v>4200</v>
      </c>
      <c r="F8483" s="869" t="s">
        <v>10818</v>
      </c>
      <c r="G8483" s="868" t="s">
        <v>10817</v>
      </c>
      <c r="H8483" s="867" t="s">
        <v>7817</v>
      </c>
      <c r="I8483" s="867" t="s">
        <v>10816</v>
      </c>
      <c r="J8483" s="867" t="s">
        <v>7936</v>
      </c>
      <c r="K8483" s="866">
        <v>3</v>
      </c>
      <c r="L8483" s="866">
        <v>12</v>
      </c>
      <c r="M8483" s="865">
        <v>53729.141658923581</v>
      </c>
      <c r="N8483" s="866">
        <v>1</v>
      </c>
      <c r="O8483" s="866">
        <v>2</v>
      </c>
      <c r="P8483" s="865">
        <v>8694.2999999999993</v>
      </c>
    </row>
    <row r="8484" spans="1:16" ht="33.75" x14ac:dyDescent="0.25">
      <c r="A8484" s="867" t="s">
        <v>7760</v>
      </c>
      <c r="B8484" s="867" t="s">
        <v>3626</v>
      </c>
      <c r="C8484" s="867" t="s">
        <v>3031</v>
      </c>
      <c r="D8484" s="868" t="s">
        <v>9321</v>
      </c>
      <c r="E8484" s="870">
        <v>7500</v>
      </c>
      <c r="F8484" s="869" t="s">
        <v>10815</v>
      </c>
      <c r="G8484" s="868" t="s">
        <v>10814</v>
      </c>
      <c r="H8484" s="867" t="s">
        <v>7756</v>
      </c>
      <c r="I8484" s="867" t="s">
        <v>2725</v>
      </c>
      <c r="J8484" s="867" t="s">
        <v>7836</v>
      </c>
      <c r="K8484" s="866">
        <v>2</v>
      </c>
      <c r="L8484" s="866">
        <v>12</v>
      </c>
      <c r="M8484" s="865">
        <v>95944.89581950639</v>
      </c>
      <c r="N8484" s="866">
        <v>1</v>
      </c>
      <c r="O8484" s="866">
        <v>6</v>
      </c>
      <c r="P8484" s="865">
        <v>45882.9</v>
      </c>
    </row>
    <row r="8485" spans="1:16" ht="33.75" x14ac:dyDescent="0.25">
      <c r="A8485" s="867" t="s">
        <v>7760</v>
      </c>
      <c r="B8485" s="867" t="s">
        <v>3626</v>
      </c>
      <c r="C8485" s="867" t="s">
        <v>3031</v>
      </c>
      <c r="D8485" s="868" t="s">
        <v>10181</v>
      </c>
      <c r="E8485" s="870">
        <v>7500</v>
      </c>
      <c r="F8485" s="869" t="s">
        <v>10813</v>
      </c>
      <c r="G8485" s="868" t="s">
        <v>10812</v>
      </c>
      <c r="H8485" s="867" t="s">
        <v>7756</v>
      </c>
      <c r="I8485" s="867" t="s">
        <v>2737</v>
      </c>
      <c r="J8485" s="867" t="s">
        <v>7788</v>
      </c>
      <c r="K8485" s="866">
        <v>6</v>
      </c>
      <c r="L8485" s="866">
        <v>12</v>
      </c>
      <c r="M8485" s="865">
        <v>70359.590267638021</v>
      </c>
      <c r="N8485" s="866">
        <v>2</v>
      </c>
      <c r="O8485" s="866">
        <v>6</v>
      </c>
      <c r="P8485" s="865">
        <v>45882.9</v>
      </c>
    </row>
    <row r="8486" spans="1:16" ht="33.75" x14ac:dyDescent="0.25">
      <c r="A8486" s="867" t="s">
        <v>7760</v>
      </c>
      <c r="B8486" s="867" t="s">
        <v>3626</v>
      </c>
      <c r="C8486" s="867" t="s">
        <v>3031</v>
      </c>
      <c r="D8486" s="868" t="s">
        <v>8505</v>
      </c>
      <c r="E8486" s="870">
        <v>7500</v>
      </c>
      <c r="F8486" s="869" t="s">
        <v>10811</v>
      </c>
      <c r="G8486" s="868" t="s">
        <v>10810</v>
      </c>
      <c r="H8486" s="867" t="s">
        <v>7756</v>
      </c>
      <c r="I8486" s="867" t="s">
        <v>2685</v>
      </c>
      <c r="J8486" s="867" t="s">
        <v>7777</v>
      </c>
      <c r="K8486" s="866">
        <v>8</v>
      </c>
      <c r="L8486" s="866">
        <v>12</v>
      </c>
      <c r="M8486" s="865">
        <v>70359.590267638021</v>
      </c>
      <c r="N8486" s="866">
        <v>1</v>
      </c>
      <c r="O8486" s="866">
        <v>6</v>
      </c>
      <c r="P8486" s="865">
        <v>45882.9</v>
      </c>
    </row>
    <row r="8487" spans="1:16" ht="33.75" x14ac:dyDescent="0.25">
      <c r="A8487" s="867" t="s">
        <v>7760</v>
      </c>
      <c r="B8487" s="867" t="s">
        <v>3626</v>
      </c>
      <c r="C8487" s="867" t="s">
        <v>3031</v>
      </c>
      <c r="D8487" s="868" t="s">
        <v>10809</v>
      </c>
      <c r="E8487" s="870">
        <v>4200</v>
      </c>
      <c r="F8487" s="869" t="s">
        <v>10808</v>
      </c>
      <c r="G8487" s="868" t="s">
        <v>10807</v>
      </c>
      <c r="H8487" s="867" t="s">
        <v>7756</v>
      </c>
      <c r="I8487" s="867" t="s">
        <v>2772</v>
      </c>
      <c r="J8487" s="867" t="s">
        <v>7792</v>
      </c>
      <c r="K8487" s="866">
        <v>3</v>
      </c>
      <c r="L8487" s="866">
        <v>12</v>
      </c>
      <c r="M8487" s="865">
        <v>53729.141658923581</v>
      </c>
      <c r="N8487" s="866">
        <v>0</v>
      </c>
      <c r="O8487" s="866">
        <v>0</v>
      </c>
      <c r="P8487" s="865">
        <v>0</v>
      </c>
    </row>
    <row r="8488" spans="1:16" ht="33.75" x14ac:dyDescent="0.25">
      <c r="A8488" s="867" t="s">
        <v>7760</v>
      </c>
      <c r="B8488" s="867" t="s">
        <v>3626</v>
      </c>
      <c r="C8488" s="867" t="s">
        <v>3031</v>
      </c>
      <c r="D8488" s="868" t="s">
        <v>7791</v>
      </c>
      <c r="E8488" s="870">
        <v>4200</v>
      </c>
      <c r="F8488" s="869" t="s">
        <v>10806</v>
      </c>
      <c r="G8488" s="868" t="s">
        <v>10805</v>
      </c>
      <c r="H8488" s="867" t="s">
        <v>7756</v>
      </c>
      <c r="I8488" s="867" t="s">
        <v>2892</v>
      </c>
      <c r="J8488" s="867" t="s">
        <v>7783</v>
      </c>
      <c r="K8488" s="866">
        <v>4</v>
      </c>
      <c r="L8488" s="866">
        <v>9</v>
      </c>
      <c r="M8488" s="865">
        <v>40296.856244192684</v>
      </c>
      <c r="N8488" s="866">
        <v>0</v>
      </c>
      <c r="O8488" s="866">
        <v>0</v>
      </c>
      <c r="P8488" s="865">
        <v>0</v>
      </c>
    </row>
    <row r="8489" spans="1:16" ht="33.75" x14ac:dyDescent="0.25">
      <c r="A8489" s="867" t="s">
        <v>7760</v>
      </c>
      <c r="B8489" s="867" t="s">
        <v>3626</v>
      </c>
      <c r="C8489" s="867" t="s">
        <v>3031</v>
      </c>
      <c r="D8489" s="868" t="s">
        <v>9152</v>
      </c>
      <c r="E8489" s="870">
        <v>4200</v>
      </c>
      <c r="F8489" s="869" t="s">
        <v>10804</v>
      </c>
      <c r="G8489" s="868" t="s">
        <v>10803</v>
      </c>
      <c r="H8489" s="867" t="s">
        <v>7756</v>
      </c>
      <c r="I8489" s="867" t="s">
        <v>10308</v>
      </c>
      <c r="J8489" s="867" t="s">
        <v>7836</v>
      </c>
      <c r="K8489" s="866">
        <v>5</v>
      </c>
      <c r="L8489" s="866">
        <v>12</v>
      </c>
      <c r="M8489" s="865">
        <v>31981.631939835464</v>
      </c>
      <c r="N8489" s="866">
        <v>2</v>
      </c>
      <c r="O8489" s="866">
        <v>6</v>
      </c>
      <c r="P8489" s="865">
        <v>26082.9</v>
      </c>
    </row>
    <row r="8490" spans="1:16" ht="33.75" x14ac:dyDescent="0.25">
      <c r="A8490" s="867" t="s">
        <v>7760</v>
      </c>
      <c r="B8490" s="867" t="s">
        <v>3626</v>
      </c>
      <c r="C8490" s="867" t="s">
        <v>3031</v>
      </c>
      <c r="D8490" s="868" t="s">
        <v>10556</v>
      </c>
      <c r="E8490" s="870">
        <v>4200</v>
      </c>
      <c r="F8490" s="869" t="s">
        <v>10802</v>
      </c>
      <c r="G8490" s="868" t="s">
        <v>10801</v>
      </c>
      <c r="H8490" s="867" t="s">
        <v>7756</v>
      </c>
      <c r="I8490" s="867" t="s">
        <v>7644</v>
      </c>
      <c r="J8490" s="867" t="s">
        <v>7967</v>
      </c>
      <c r="K8490" s="866">
        <v>2</v>
      </c>
      <c r="L8490" s="866">
        <v>12</v>
      </c>
      <c r="M8490" s="865">
        <v>53729.141658923581</v>
      </c>
      <c r="N8490" s="866">
        <v>2</v>
      </c>
      <c r="O8490" s="866">
        <v>6</v>
      </c>
      <c r="P8490" s="865">
        <v>26082.9</v>
      </c>
    </row>
    <row r="8491" spans="1:16" ht="33.75" x14ac:dyDescent="0.25">
      <c r="A8491" s="867" t="s">
        <v>7760</v>
      </c>
      <c r="B8491" s="867" t="s">
        <v>3626</v>
      </c>
      <c r="C8491" s="867" t="s">
        <v>3031</v>
      </c>
      <c r="D8491" s="868" t="s">
        <v>9152</v>
      </c>
      <c r="E8491" s="870">
        <v>4200</v>
      </c>
      <c r="F8491" s="869" t="s">
        <v>10800</v>
      </c>
      <c r="G8491" s="868" t="s">
        <v>10799</v>
      </c>
      <c r="H8491" s="867" t="s">
        <v>7756</v>
      </c>
      <c r="I8491" s="867" t="s">
        <v>3252</v>
      </c>
      <c r="J8491" s="867" t="s">
        <v>7773</v>
      </c>
      <c r="K8491" s="866">
        <v>2</v>
      </c>
      <c r="L8491" s="866">
        <v>12</v>
      </c>
      <c r="M8491" s="865">
        <v>53729.141658923581</v>
      </c>
      <c r="N8491" s="866">
        <v>1</v>
      </c>
      <c r="O8491" s="866">
        <v>6</v>
      </c>
      <c r="P8491" s="865">
        <v>26082.9</v>
      </c>
    </row>
    <row r="8492" spans="1:16" ht="33.75" x14ac:dyDescent="0.25">
      <c r="A8492" s="867" t="s">
        <v>7760</v>
      </c>
      <c r="B8492" s="867" t="s">
        <v>3626</v>
      </c>
      <c r="C8492" s="867" t="s">
        <v>3031</v>
      </c>
      <c r="D8492" s="868" t="s">
        <v>8073</v>
      </c>
      <c r="E8492" s="870">
        <v>2500</v>
      </c>
      <c r="F8492" s="869" t="s">
        <v>10798</v>
      </c>
      <c r="G8492" s="868" t="s">
        <v>10797</v>
      </c>
      <c r="H8492" s="867" t="s">
        <v>7756</v>
      </c>
      <c r="I8492" s="867" t="s">
        <v>10796</v>
      </c>
      <c r="J8492" s="867" t="s">
        <v>8142</v>
      </c>
      <c r="K8492" s="866">
        <v>5</v>
      </c>
      <c r="L8492" s="866">
        <v>12</v>
      </c>
      <c r="M8492" s="865">
        <v>31981.631939835464</v>
      </c>
      <c r="N8492" s="866">
        <v>2</v>
      </c>
      <c r="O8492" s="866">
        <v>6</v>
      </c>
      <c r="P8492" s="865">
        <v>15882.9</v>
      </c>
    </row>
    <row r="8493" spans="1:16" ht="33.75" x14ac:dyDescent="0.25">
      <c r="A8493" s="867" t="s">
        <v>7760</v>
      </c>
      <c r="B8493" s="867" t="s">
        <v>3626</v>
      </c>
      <c r="C8493" s="867" t="s">
        <v>3031</v>
      </c>
      <c r="D8493" s="868" t="s">
        <v>8073</v>
      </c>
      <c r="E8493" s="870">
        <v>2500</v>
      </c>
      <c r="F8493" s="869" t="s">
        <v>10795</v>
      </c>
      <c r="G8493" s="868" t="s">
        <v>10794</v>
      </c>
      <c r="H8493" s="867"/>
      <c r="I8493" s="867"/>
      <c r="J8493" s="867"/>
      <c r="K8493" s="866">
        <v>5</v>
      </c>
      <c r="L8493" s="866">
        <v>12</v>
      </c>
      <c r="M8493" s="865">
        <v>31981.631939835464</v>
      </c>
      <c r="N8493" s="866">
        <v>2</v>
      </c>
      <c r="O8493" s="866">
        <v>6</v>
      </c>
      <c r="P8493" s="865">
        <v>15882.9</v>
      </c>
    </row>
    <row r="8494" spans="1:16" ht="33.75" x14ac:dyDescent="0.25">
      <c r="A8494" s="867" t="s">
        <v>7760</v>
      </c>
      <c r="B8494" s="867" t="s">
        <v>3626</v>
      </c>
      <c r="C8494" s="867" t="s">
        <v>3031</v>
      </c>
      <c r="D8494" s="868" t="s">
        <v>7854</v>
      </c>
      <c r="E8494" s="870">
        <v>4200</v>
      </c>
      <c r="F8494" s="869" t="s">
        <v>10793</v>
      </c>
      <c r="G8494" s="868" t="s">
        <v>10792</v>
      </c>
      <c r="H8494" s="867" t="s">
        <v>7796</v>
      </c>
      <c r="I8494" s="867" t="s">
        <v>6461</v>
      </c>
      <c r="J8494" s="867" t="s">
        <v>8010</v>
      </c>
      <c r="K8494" s="866">
        <v>4</v>
      </c>
      <c r="L8494" s="866">
        <v>12</v>
      </c>
      <c r="M8494" s="865">
        <v>53729.141658923581</v>
      </c>
      <c r="N8494" s="866">
        <v>2</v>
      </c>
      <c r="O8494" s="866">
        <v>6</v>
      </c>
      <c r="P8494" s="865">
        <v>26082.9</v>
      </c>
    </row>
    <row r="8495" spans="1:16" ht="33.75" x14ac:dyDescent="0.25">
      <c r="A8495" s="867" t="s">
        <v>7760</v>
      </c>
      <c r="B8495" s="867" t="s">
        <v>3626</v>
      </c>
      <c r="C8495" s="867" t="s">
        <v>3031</v>
      </c>
      <c r="D8495" s="868" t="s">
        <v>8986</v>
      </c>
      <c r="E8495" s="870">
        <v>4200</v>
      </c>
      <c r="F8495" s="869" t="s">
        <v>10791</v>
      </c>
      <c r="G8495" s="868" t="s">
        <v>10790</v>
      </c>
      <c r="H8495" s="867" t="s">
        <v>7756</v>
      </c>
      <c r="I8495" s="867" t="s">
        <v>2892</v>
      </c>
      <c r="J8495" s="867" t="s">
        <v>7769</v>
      </c>
      <c r="K8495" s="866">
        <v>3</v>
      </c>
      <c r="L8495" s="866">
        <v>12</v>
      </c>
      <c r="M8495" s="865">
        <v>53729.141658923581</v>
      </c>
      <c r="N8495" s="866">
        <v>0</v>
      </c>
      <c r="O8495" s="866">
        <v>0</v>
      </c>
      <c r="P8495" s="865">
        <v>0</v>
      </c>
    </row>
    <row r="8496" spans="1:16" ht="33.75" x14ac:dyDescent="0.25">
      <c r="A8496" s="867" t="s">
        <v>7760</v>
      </c>
      <c r="B8496" s="867" t="s">
        <v>3626</v>
      </c>
      <c r="C8496" s="867" t="s">
        <v>3031</v>
      </c>
      <c r="D8496" s="868" t="s">
        <v>10789</v>
      </c>
      <c r="E8496" s="870">
        <v>5500</v>
      </c>
      <c r="F8496" s="869" t="s">
        <v>10788</v>
      </c>
      <c r="G8496" s="868" t="s">
        <v>10787</v>
      </c>
      <c r="H8496" s="867" t="s">
        <v>7817</v>
      </c>
      <c r="I8496" s="867" t="s">
        <v>10786</v>
      </c>
      <c r="J8496" s="867" t="s">
        <v>7809</v>
      </c>
      <c r="K8496" s="866">
        <v>2</v>
      </c>
      <c r="L8496" s="866">
        <v>12</v>
      </c>
      <c r="M8496" s="865">
        <v>70359.590267638021</v>
      </c>
      <c r="N8496" s="866">
        <v>1</v>
      </c>
      <c r="O8496" s="866">
        <v>6</v>
      </c>
      <c r="P8496" s="865">
        <v>33882.9</v>
      </c>
    </row>
    <row r="8497" spans="1:16" ht="33.75" x14ac:dyDescent="0.25">
      <c r="A8497" s="867" t="s">
        <v>7760</v>
      </c>
      <c r="B8497" s="867" t="s">
        <v>3626</v>
      </c>
      <c r="C8497" s="867" t="s">
        <v>3031</v>
      </c>
      <c r="D8497" s="868" t="s">
        <v>10785</v>
      </c>
      <c r="E8497" s="870">
        <v>4200</v>
      </c>
      <c r="F8497" s="869" t="s">
        <v>10784</v>
      </c>
      <c r="G8497" s="868" t="s">
        <v>10783</v>
      </c>
      <c r="H8497" s="867" t="s">
        <v>7756</v>
      </c>
      <c r="I8497" s="867" t="s">
        <v>2892</v>
      </c>
      <c r="J8497" s="867" t="s">
        <v>8103</v>
      </c>
      <c r="K8497" s="866">
        <v>3</v>
      </c>
      <c r="L8497" s="866">
        <v>12</v>
      </c>
      <c r="M8497" s="865">
        <v>53729.141658923581</v>
      </c>
      <c r="N8497" s="866">
        <v>1</v>
      </c>
      <c r="O8497" s="866">
        <v>6</v>
      </c>
      <c r="P8497" s="865">
        <v>26082.9</v>
      </c>
    </row>
    <row r="8498" spans="1:16" ht="33.75" x14ac:dyDescent="0.25">
      <c r="A8498" s="867" t="s">
        <v>7760</v>
      </c>
      <c r="B8498" s="867" t="s">
        <v>3626</v>
      </c>
      <c r="C8498" s="867" t="s">
        <v>3031</v>
      </c>
      <c r="D8498" s="868" t="s">
        <v>8606</v>
      </c>
      <c r="E8498" s="870">
        <v>7500</v>
      </c>
      <c r="F8498" s="869" t="s">
        <v>10782</v>
      </c>
      <c r="G8498" s="868" t="s">
        <v>10781</v>
      </c>
      <c r="H8498" s="867" t="s">
        <v>7756</v>
      </c>
      <c r="I8498" s="867" t="s">
        <v>2892</v>
      </c>
      <c r="J8498" s="867" t="s">
        <v>7800</v>
      </c>
      <c r="K8498" s="866">
        <v>2</v>
      </c>
      <c r="L8498" s="866">
        <v>12</v>
      </c>
      <c r="M8498" s="865">
        <v>95944.89581950639</v>
      </c>
      <c r="N8498" s="866">
        <v>1</v>
      </c>
      <c r="O8498" s="866">
        <v>6</v>
      </c>
      <c r="P8498" s="865">
        <v>45882.9</v>
      </c>
    </row>
    <row r="8499" spans="1:16" ht="33.75" x14ac:dyDescent="0.25">
      <c r="A8499" s="867" t="s">
        <v>7760</v>
      </c>
      <c r="B8499" s="867" t="s">
        <v>3626</v>
      </c>
      <c r="C8499" s="867" t="s">
        <v>3031</v>
      </c>
      <c r="D8499" s="868" t="s">
        <v>7772</v>
      </c>
      <c r="E8499" s="870">
        <v>4200</v>
      </c>
      <c r="F8499" s="869" t="s">
        <v>10780</v>
      </c>
      <c r="G8499" s="868" t="s">
        <v>10779</v>
      </c>
      <c r="H8499" s="867" t="s">
        <v>7756</v>
      </c>
      <c r="I8499" s="867" t="s">
        <v>2892</v>
      </c>
      <c r="J8499" s="867" t="s">
        <v>7900</v>
      </c>
      <c r="K8499" s="866">
        <v>3</v>
      </c>
      <c r="L8499" s="866">
        <v>12</v>
      </c>
      <c r="M8499" s="865">
        <v>53729.141658923581</v>
      </c>
      <c r="N8499" s="866">
        <v>2</v>
      </c>
      <c r="O8499" s="866">
        <v>6</v>
      </c>
      <c r="P8499" s="865">
        <v>26082.9</v>
      </c>
    </row>
    <row r="8500" spans="1:16" ht="33.75" x14ac:dyDescent="0.25">
      <c r="A8500" s="867" t="s">
        <v>7760</v>
      </c>
      <c r="B8500" s="867" t="s">
        <v>3626</v>
      </c>
      <c r="C8500" s="867" t="s">
        <v>3031</v>
      </c>
      <c r="D8500" s="868" t="s">
        <v>8864</v>
      </c>
      <c r="E8500" s="870">
        <v>4200</v>
      </c>
      <c r="F8500" s="869" t="s">
        <v>10778</v>
      </c>
      <c r="G8500" s="868" t="s">
        <v>10777</v>
      </c>
      <c r="H8500" s="867" t="s">
        <v>7756</v>
      </c>
      <c r="I8500" s="867" t="s">
        <v>2676</v>
      </c>
      <c r="J8500" s="867" t="s">
        <v>7800</v>
      </c>
      <c r="K8500" s="866">
        <v>3</v>
      </c>
      <c r="L8500" s="866">
        <v>12</v>
      </c>
      <c r="M8500" s="865">
        <v>53729.141658923581</v>
      </c>
      <c r="N8500" s="866">
        <v>1</v>
      </c>
      <c r="O8500" s="866">
        <v>6</v>
      </c>
      <c r="P8500" s="865">
        <v>26082.9</v>
      </c>
    </row>
    <row r="8501" spans="1:16" ht="33.75" x14ac:dyDescent="0.25">
      <c r="A8501" s="867" t="s">
        <v>7760</v>
      </c>
      <c r="B8501" s="867" t="s">
        <v>3626</v>
      </c>
      <c r="C8501" s="867" t="s">
        <v>3031</v>
      </c>
      <c r="D8501" s="868" t="s">
        <v>8986</v>
      </c>
      <c r="E8501" s="870">
        <v>1500</v>
      </c>
      <c r="F8501" s="869" t="s">
        <v>10776</v>
      </c>
      <c r="G8501" s="868" t="s">
        <v>10775</v>
      </c>
      <c r="H8501" s="867" t="s">
        <v>2751</v>
      </c>
      <c r="I8501" s="867" t="s">
        <v>2741</v>
      </c>
      <c r="J8501" s="867" t="s">
        <v>10774</v>
      </c>
      <c r="K8501" s="866">
        <v>3</v>
      </c>
      <c r="L8501" s="866">
        <v>12</v>
      </c>
      <c r="M8501" s="865">
        <v>19188.979163901276</v>
      </c>
      <c r="N8501" s="866">
        <v>1</v>
      </c>
      <c r="O8501" s="866">
        <v>6</v>
      </c>
      <c r="P8501" s="865">
        <v>9882.9</v>
      </c>
    </row>
    <row r="8502" spans="1:16" ht="33.75" x14ac:dyDescent="0.25">
      <c r="A8502" s="867" t="s">
        <v>7760</v>
      </c>
      <c r="B8502" s="867" t="s">
        <v>3626</v>
      </c>
      <c r="C8502" s="867" t="s">
        <v>3031</v>
      </c>
      <c r="D8502" s="868" t="s">
        <v>9321</v>
      </c>
      <c r="E8502" s="870">
        <v>7500</v>
      </c>
      <c r="F8502" s="869" t="s">
        <v>10773</v>
      </c>
      <c r="G8502" s="868" t="s">
        <v>10772</v>
      </c>
      <c r="H8502" s="867" t="s">
        <v>7756</v>
      </c>
      <c r="I8502" s="867" t="s">
        <v>2725</v>
      </c>
      <c r="J8502" s="867" t="s">
        <v>7864</v>
      </c>
      <c r="K8502" s="866">
        <v>2</v>
      </c>
      <c r="L8502" s="866">
        <v>12</v>
      </c>
      <c r="M8502" s="865">
        <v>95944.89581950639</v>
      </c>
      <c r="N8502" s="866">
        <v>1</v>
      </c>
      <c r="O8502" s="866">
        <v>6</v>
      </c>
      <c r="P8502" s="865">
        <v>45882.9</v>
      </c>
    </row>
    <row r="8503" spans="1:16" ht="33.75" x14ac:dyDescent="0.25">
      <c r="A8503" s="867" t="s">
        <v>7760</v>
      </c>
      <c r="B8503" s="867" t="s">
        <v>3626</v>
      </c>
      <c r="C8503" s="867" t="s">
        <v>3031</v>
      </c>
      <c r="D8503" s="868" t="s">
        <v>10771</v>
      </c>
      <c r="E8503" s="870">
        <v>4200</v>
      </c>
      <c r="F8503" s="869" t="s">
        <v>10770</v>
      </c>
      <c r="G8503" s="868" t="s">
        <v>10769</v>
      </c>
      <c r="H8503" s="867" t="s">
        <v>7756</v>
      </c>
      <c r="I8503" s="867" t="s">
        <v>2772</v>
      </c>
      <c r="J8503" s="867" t="s">
        <v>7805</v>
      </c>
      <c r="K8503" s="866">
        <v>3</v>
      </c>
      <c r="L8503" s="866">
        <v>12</v>
      </c>
      <c r="M8503" s="865">
        <v>53729.141658923581</v>
      </c>
      <c r="N8503" s="866">
        <v>1</v>
      </c>
      <c r="O8503" s="866">
        <v>6</v>
      </c>
      <c r="P8503" s="865">
        <v>26082.9</v>
      </c>
    </row>
    <row r="8504" spans="1:16" ht="33.75" x14ac:dyDescent="0.25">
      <c r="A8504" s="867" t="s">
        <v>7760</v>
      </c>
      <c r="B8504" s="867" t="s">
        <v>3626</v>
      </c>
      <c r="C8504" s="867" t="s">
        <v>3031</v>
      </c>
      <c r="D8504" s="868" t="s">
        <v>10768</v>
      </c>
      <c r="E8504" s="870">
        <v>4200</v>
      </c>
      <c r="F8504" s="869" t="s">
        <v>10767</v>
      </c>
      <c r="G8504" s="868" t="s">
        <v>10766</v>
      </c>
      <c r="H8504" s="867" t="s">
        <v>7796</v>
      </c>
      <c r="I8504" s="867" t="s">
        <v>2722</v>
      </c>
      <c r="J8504" s="867" t="s">
        <v>8756</v>
      </c>
      <c r="K8504" s="866">
        <v>3</v>
      </c>
      <c r="L8504" s="866">
        <v>12</v>
      </c>
      <c r="M8504" s="865">
        <v>53729.141658923581</v>
      </c>
      <c r="N8504" s="866">
        <v>2</v>
      </c>
      <c r="O8504" s="866">
        <v>6</v>
      </c>
      <c r="P8504" s="865">
        <v>26082.9</v>
      </c>
    </row>
    <row r="8505" spans="1:16" x14ac:dyDescent="0.25">
      <c r="A8505" s="1772" t="s">
        <v>2848</v>
      </c>
      <c r="B8505" s="1772"/>
      <c r="C8505" s="1772"/>
      <c r="D8505" s="1772"/>
      <c r="E8505" s="1772"/>
      <c r="F8505" s="1772" t="s">
        <v>378</v>
      </c>
      <c r="G8505" s="1772"/>
      <c r="H8505" s="1772"/>
      <c r="I8505" s="1772"/>
      <c r="J8505" s="1772"/>
      <c r="K8505" s="1771" t="s">
        <v>2847</v>
      </c>
      <c r="L8505" s="1771"/>
      <c r="M8505" s="1771"/>
      <c r="N8505" s="1771" t="s">
        <v>2846</v>
      </c>
      <c r="O8505" s="1771"/>
      <c r="P8505" s="1771"/>
    </row>
    <row r="8506" spans="1:16" ht="82.5" customHeight="1" x14ac:dyDescent="0.25">
      <c r="A8506" s="1535" t="s">
        <v>2845</v>
      </c>
      <c r="B8506" s="1535" t="s">
        <v>5</v>
      </c>
      <c r="C8506" s="1535" t="s">
        <v>2844</v>
      </c>
      <c r="D8506" s="1535" t="s">
        <v>2843</v>
      </c>
      <c r="E8506" s="1536" t="s">
        <v>2842</v>
      </c>
      <c r="F8506" s="1537" t="s">
        <v>2841</v>
      </c>
      <c r="G8506" s="1540" t="s">
        <v>2840</v>
      </c>
      <c r="H8506" s="1535" t="s">
        <v>2839</v>
      </c>
      <c r="I8506" s="1535" t="s">
        <v>2838</v>
      </c>
      <c r="J8506" s="1535" t="s">
        <v>2837</v>
      </c>
      <c r="K8506" s="1538" t="s">
        <v>2836</v>
      </c>
      <c r="L8506" s="1538" t="s">
        <v>2835</v>
      </c>
      <c r="M8506" s="1539" t="s">
        <v>2834</v>
      </c>
      <c r="N8506" s="1538" t="s">
        <v>2836</v>
      </c>
      <c r="O8506" s="1538" t="s">
        <v>2835</v>
      </c>
      <c r="P8506" s="1539" t="s">
        <v>2834</v>
      </c>
    </row>
    <row r="8507" spans="1:16" ht="33.75" x14ac:dyDescent="0.25">
      <c r="A8507" s="867" t="s">
        <v>7760</v>
      </c>
      <c r="B8507" s="867" t="s">
        <v>3626</v>
      </c>
      <c r="C8507" s="867" t="s">
        <v>3031</v>
      </c>
      <c r="D8507" s="868" t="s">
        <v>7930</v>
      </c>
      <c r="E8507" s="870">
        <v>4200</v>
      </c>
      <c r="F8507" s="869" t="s">
        <v>10765</v>
      </c>
      <c r="G8507" s="868" t="s">
        <v>10764</v>
      </c>
      <c r="H8507" s="867" t="s">
        <v>7756</v>
      </c>
      <c r="I8507" s="867" t="s">
        <v>2676</v>
      </c>
      <c r="J8507" s="867" t="s">
        <v>7836</v>
      </c>
      <c r="K8507" s="866">
        <v>4</v>
      </c>
      <c r="L8507" s="866">
        <v>12</v>
      </c>
      <c r="M8507" s="865">
        <v>53729.141658923581</v>
      </c>
      <c r="N8507" s="866">
        <v>1</v>
      </c>
      <c r="O8507" s="866">
        <v>6</v>
      </c>
      <c r="P8507" s="865">
        <v>26082.9</v>
      </c>
    </row>
    <row r="8508" spans="1:16" ht="33.75" x14ac:dyDescent="0.25">
      <c r="A8508" s="867" t="s">
        <v>7760</v>
      </c>
      <c r="B8508" s="867" t="s">
        <v>3626</v>
      </c>
      <c r="C8508" s="867" t="s">
        <v>3031</v>
      </c>
      <c r="D8508" s="868" t="s">
        <v>10763</v>
      </c>
      <c r="E8508" s="870">
        <v>7500</v>
      </c>
      <c r="F8508" s="869" t="s">
        <v>10762</v>
      </c>
      <c r="G8508" s="868" t="s">
        <v>10761</v>
      </c>
      <c r="H8508" s="867" t="s">
        <v>7756</v>
      </c>
      <c r="I8508" s="867" t="s">
        <v>2676</v>
      </c>
      <c r="J8508" s="867" t="s">
        <v>7792</v>
      </c>
      <c r="K8508" s="866">
        <v>4</v>
      </c>
      <c r="L8508" s="866">
        <v>12</v>
      </c>
      <c r="M8508" s="865">
        <v>95944.89581950639</v>
      </c>
      <c r="N8508" s="866">
        <v>1</v>
      </c>
      <c r="O8508" s="866">
        <v>6</v>
      </c>
      <c r="P8508" s="865">
        <v>45882.9</v>
      </c>
    </row>
    <row r="8509" spans="1:16" ht="33.75" x14ac:dyDescent="0.25">
      <c r="A8509" s="867" t="s">
        <v>7760</v>
      </c>
      <c r="B8509" s="867" t="s">
        <v>3626</v>
      </c>
      <c r="C8509" s="867" t="s">
        <v>3031</v>
      </c>
      <c r="D8509" s="868" t="s">
        <v>10760</v>
      </c>
      <c r="E8509" s="870">
        <v>10500</v>
      </c>
      <c r="F8509" s="869" t="s">
        <v>10759</v>
      </c>
      <c r="G8509" s="868" t="s">
        <v>10758</v>
      </c>
      <c r="H8509" s="867" t="s">
        <v>7756</v>
      </c>
      <c r="I8509" s="867" t="s">
        <v>2879</v>
      </c>
      <c r="J8509" s="867" t="s">
        <v>8224</v>
      </c>
      <c r="K8509" s="866">
        <v>3</v>
      </c>
      <c r="L8509" s="866">
        <v>12</v>
      </c>
      <c r="M8509" s="865">
        <v>102341.22220747349</v>
      </c>
      <c r="N8509" s="866">
        <v>2</v>
      </c>
      <c r="O8509" s="866">
        <v>6</v>
      </c>
      <c r="P8509" s="865">
        <v>63882.9</v>
      </c>
    </row>
    <row r="8510" spans="1:16" ht="33.75" x14ac:dyDescent="0.25">
      <c r="A8510" s="867" t="s">
        <v>7760</v>
      </c>
      <c r="B8510" s="867" t="s">
        <v>3626</v>
      </c>
      <c r="C8510" s="867" t="s">
        <v>3031</v>
      </c>
      <c r="D8510" s="868" t="s">
        <v>8345</v>
      </c>
      <c r="E8510" s="870">
        <v>9000</v>
      </c>
      <c r="F8510" s="869" t="s">
        <v>10757</v>
      </c>
      <c r="G8510" s="868" t="s">
        <v>10756</v>
      </c>
      <c r="H8510" s="867" t="s">
        <v>7756</v>
      </c>
      <c r="I8510" s="867" t="s">
        <v>2772</v>
      </c>
      <c r="J8510" s="867" t="s">
        <v>7821</v>
      </c>
      <c r="K8510" s="866">
        <v>5</v>
      </c>
      <c r="L8510" s="866">
        <v>12</v>
      </c>
      <c r="M8510" s="865">
        <v>95944.89581950639</v>
      </c>
      <c r="N8510" s="866">
        <v>0</v>
      </c>
      <c r="O8510" s="866">
        <v>0</v>
      </c>
      <c r="P8510" s="865">
        <v>0</v>
      </c>
    </row>
    <row r="8511" spans="1:16" ht="33.75" x14ac:dyDescent="0.25">
      <c r="A8511" s="867" t="s">
        <v>7760</v>
      </c>
      <c r="B8511" s="867" t="s">
        <v>3626</v>
      </c>
      <c r="C8511" s="867" t="s">
        <v>3031</v>
      </c>
      <c r="D8511" s="868" t="s">
        <v>7808</v>
      </c>
      <c r="E8511" s="870">
        <v>4200</v>
      </c>
      <c r="F8511" s="869" t="s">
        <v>10755</v>
      </c>
      <c r="G8511" s="868" t="s">
        <v>10754</v>
      </c>
      <c r="H8511" s="867" t="s">
        <v>7756</v>
      </c>
      <c r="I8511" s="867" t="s">
        <v>2892</v>
      </c>
      <c r="J8511" s="867" t="s">
        <v>7800</v>
      </c>
      <c r="K8511" s="866">
        <v>5</v>
      </c>
      <c r="L8511" s="866">
        <v>12</v>
      </c>
      <c r="M8511" s="865">
        <v>53729.141658923581</v>
      </c>
      <c r="N8511" s="866">
        <v>1</v>
      </c>
      <c r="O8511" s="866">
        <v>6</v>
      </c>
      <c r="P8511" s="865">
        <v>26082.9</v>
      </c>
    </row>
    <row r="8512" spans="1:16" ht="33.75" x14ac:dyDescent="0.25">
      <c r="A8512" s="867" t="s">
        <v>7760</v>
      </c>
      <c r="B8512" s="867" t="s">
        <v>3626</v>
      </c>
      <c r="C8512" s="867" t="s">
        <v>3031</v>
      </c>
      <c r="D8512" s="868" t="s">
        <v>8073</v>
      </c>
      <c r="E8512" s="870">
        <v>2500</v>
      </c>
      <c r="F8512" s="869" t="s">
        <v>10753</v>
      </c>
      <c r="G8512" s="868" t="s">
        <v>10752</v>
      </c>
      <c r="H8512" s="867" t="s">
        <v>7756</v>
      </c>
      <c r="I8512" s="867" t="s">
        <v>2733</v>
      </c>
      <c r="J8512" s="867" t="s">
        <v>8103</v>
      </c>
      <c r="K8512" s="866">
        <v>0</v>
      </c>
      <c r="L8512" s="866">
        <v>0</v>
      </c>
      <c r="M8512" s="865">
        <v>0</v>
      </c>
      <c r="N8512" s="866">
        <v>2</v>
      </c>
      <c r="O8512" s="866">
        <v>4</v>
      </c>
      <c r="P8512" s="865">
        <v>10588.6</v>
      </c>
    </row>
    <row r="8513" spans="1:16" ht="33.75" x14ac:dyDescent="0.25">
      <c r="A8513" s="867" t="s">
        <v>7760</v>
      </c>
      <c r="B8513" s="867" t="s">
        <v>3626</v>
      </c>
      <c r="C8513" s="867" t="s">
        <v>3031</v>
      </c>
      <c r="D8513" s="868" t="s">
        <v>10336</v>
      </c>
      <c r="E8513" s="870">
        <v>4200</v>
      </c>
      <c r="F8513" s="869" t="s">
        <v>10751</v>
      </c>
      <c r="G8513" s="868" t="s">
        <v>10750</v>
      </c>
      <c r="H8513" s="867" t="s">
        <v>7756</v>
      </c>
      <c r="I8513" s="867" t="s">
        <v>2892</v>
      </c>
      <c r="J8513" s="867" t="s">
        <v>7967</v>
      </c>
      <c r="K8513" s="866">
        <v>3</v>
      </c>
      <c r="L8513" s="866">
        <v>12</v>
      </c>
      <c r="M8513" s="865">
        <v>53729.141658923581</v>
      </c>
      <c r="N8513" s="866">
        <v>2</v>
      </c>
      <c r="O8513" s="866">
        <v>6</v>
      </c>
      <c r="P8513" s="865">
        <v>26082.9</v>
      </c>
    </row>
    <row r="8514" spans="1:16" ht="33.75" x14ac:dyDescent="0.25">
      <c r="A8514" s="867" t="s">
        <v>7760</v>
      </c>
      <c r="B8514" s="867" t="s">
        <v>3626</v>
      </c>
      <c r="C8514" s="867" t="s">
        <v>3031</v>
      </c>
      <c r="D8514" s="868" t="s">
        <v>10749</v>
      </c>
      <c r="E8514" s="870">
        <v>8000</v>
      </c>
      <c r="F8514" s="869" t="s">
        <v>10748</v>
      </c>
      <c r="G8514" s="868" t="s">
        <v>10747</v>
      </c>
      <c r="H8514" s="867" t="s">
        <v>7756</v>
      </c>
      <c r="I8514" s="867" t="s">
        <v>4477</v>
      </c>
      <c r="J8514" s="867" t="s">
        <v>7769</v>
      </c>
      <c r="K8514" s="866">
        <v>2</v>
      </c>
      <c r="L8514" s="866">
        <v>9</v>
      </c>
      <c r="M8514" s="865">
        <v>76755.916655605106</v>
      </c>
      <c r="N8514" s="866">
        <v>0</v>
      </c>
      <c r="O8514" s="866">
        <v>0</v>
      </c>
      <c r="P8514" s="865">
        <v>0</v>
      </c>
    </row>
    <row r="8515" spans="1:16" ht="33.75" x14ac:dyDescent="0.25">
      <c r="A8515" s="867" t="s">
        <v>7760</v>
      </c>
      <c r="B8515" s="867" t="s">
        <v>3626</v>
      </c>
      <c r="C8515" s="867" t="s">
        <v>3031</v>
      </c>
      <c r="D8515" s="868" t="s">
        <v>7791</v>
      </c>
      <c r="E8515" s="870">
        <v>4200</v>
      </c>
      <c r="F8515" s="869" t="s">
        <v>10746</v>
      </c>
      <c r="G8515" s="868" t="s">
        <v>10745</v>
      </c>
      <c r="H8515" s="867" t="s">
        <v>7756</v>
      </c>
      <c r="I8515" s="867" t="s">
        <v>2745</v>
      </c>
      <c r="J8515" s="867" t="s">
        <v>10744</v>
      </c>
      <c r="K8515" s="866">
        <v>6</v>
      </c>
      <c r="L8515" s="866">
        <v>12</v>
      </c>
      <c r="M8515" s="865">
        <v>40936.488882989397</v>
      </c>
      <c r="N8515" s="866">
        <v>2</v>
      </c>
      <c r="O8515" s="866">
        <v>4</v>
      </c>
      <c r="P8515" s="865">
        <v>17388.599999999999</v>
      </c>
    </row>
    <row r="8516" spans="1:16" ht="33.75" x14ac:dyDescent="0.25">
      <c r="A8516" s="867" t="s">
        <v>7760</v>
      </c>
      <c r="B8516" s="867" t="s">
        <v>3626</v>
      </c>
      <c r="C8516" s="867" t="s">
        <v>3031</v>
      </c>
      <c r="D8516" s="868" t="s">
        <v>7791</v>
      </c>
      <c r="E8516" s="870">
        <v>4200</v>
      </c>
      <c r="F8516" s="869" t="s">
        <v>10743</v>
      </c>
      <c r="G8516" s="868" t="s">
        <v>10742</v>
      </c>
      <c r="H8516" s="867" t="s">
        <v>7756</v>
      </c>
      <c r="I8516" s="867" t="s">
        <v>2892</v>
      </c>
      <c r="J8516" s="867" t="s">
        <v>7783</v>
      </c>
      <c r="K8516" s="866">
        <v>2</v>
      </c>
      <c r="L8516" s="866">
        <v>6</v>
      </c>
      <c r="M8516" s="865">
        <v>26864.570829461791</v>
      </c>
      <c r="N8516" s="866">
        <v>0</v>
      </c>
      <c r="O8516" s="866">
        <v>0</v>
      </c>
      <c r="P8516" s="865">
        <v>0</v>
      </c>
    </row>
    <row r="8517" spans="1:16" ht="33.75" x14ac:dyDescent="0.25">
      <c r="A8517" s="867" t="s">
        <v>7760</v>
      </c>
      <c r="B8517" s="867" t="s">
        <v>3626</v>
      </c>
      <c r="C8517" s="867" t="s">
        <v>3031</v>
      </c>
      <c r="D8517" s="868" t="s">
        <v>8495</v>
      </c>
      <c r="E8517" s="870">
        <v>3500</v>
      </c>
      <c r="F8517" s="869" t="s">
        <v>10741</v>
      </c>
      <c r="G8517" s="868" t="s">
        <v>10740</v>
      </c>
      <c r="H8517" s="867" t="s">
        <v>2751</v>
      </c>
      <c r="I8517" s="867" t="s">
        <v>2741</v>
      </c>
      <c r="J8517" s="867" t="s">
        <v>10739</v>
      </c>
      <c r="K8517" s="866">
        <v>2</v>
      </c>
      <c r="L8517" s="866">
        <v>12</v>
      </c>
      <c r="M8517" s="865">
        <v>44774.284715769652</v>
      </c>
      <c r="N8517" s="866">
        <v>2</v>
      </c>
      <c r="O8517" s="866">
        <v>6</v>
      </c>
      <c r="P8517" s="865">
        <v>21882.9</v>
      </c>
    </row>
    <row r="8518" spans="1:16" ht="33.75" x14ac:dyDescent="0.25">
      <c r="A8518" s="867" t="s">
        <v>7760</v>
      </c>
      <c r="B8518" s="867" t="s">
        <v>3626</v>
      </c>
      <c r="C8518" s="867" t="s">
        <v>3031</v>
      </c>
      <c r="D8518" s="868" t="s">
        <v>7791</v>
      </c>
      <c r="E8518" s="870">
        <v>4200</v>
      </c>
      <c r="F8518" s="869" t="s">
        <v>10738</v>
      </c>
      <c r="G8518" s="868" t="s">
        <v>10737</v>
      </c>
      <c r="H8518" s="867" t="s">
        <v>7756</v>
      </c>
      <c r="I8518" s="867" t="s">
        <v>2745</v>
      </c>
      <c r="J8518" s="867" t="s">
        <v>7773</v>
      </c>
      <c r="K8518" s="866">
        <v>3</v>
      </c>
      <c r="L8518" s="866">
        <v>12</v>
      </c>
      <c r="M8518" s="865">
        <v>53729.141658923581</v>
      </c>
      <c r="N8518" s="866">
        <v>2</v>
      </c>
      <c r="O8518" s="866">
        <v>4</v>
      </c>
      <c r="P8518" s="865">
        <v>17388.599999999999</v>
      </c>
    </row>
    <row r="8519" spans="1:16" ht="33.75" x14ac:dyDescent="0.25">
      <c r="A8519" s="867" t="s">
        <v>7760</v>
      </c>
      <c r="B8519" s="867" t="s">
        <v>3626</v>
      </c>
      <c r="C8519" s="867" t="s">
        <v>3031</v>
      </c>
      <c r="D8519" s="868" t="s">
        <v>7772</v>
      </c>
      <c r="E8519" s="870">
        <v>4200</v>
      </c>
      <c r="F8519" s="869" t="s">
        <v>10736</v>
      </c>
      <c r="G8519" s="868" t="s">
        <v>10735</v>
      </c>
      <c r="H8519" s="867" t="s">
        <v>7756</v>
      </c>
      <c r="I8519" s="867" t="s">
        <v>2745</v>
      </c>
      <c r="J8519" s="867" t="s">
        <v>7891</v>
      </c>
      <c r="K8519" s="866">
        <v>4</v>
      </c>
      <c r="L8519" s="866">
        <v>9</v>
      </c>
      <c r="M8519" s="865">
        <v>40296.856244192684</v>
      </c>
      <c r="N8519" s="866">
        <v>2</v>
      </c>
      <c r="O8519" s="866">
        <v>4</v>
      </c>
      <c r="P8519" s="865">
        <v>17388.599999999999</v>
      </c>
    </row>
    <row r="8520" spans="1:16" ht="33.75" x14ac:dyDescent="0.25">
      <c r="A8520" s="867" t="s">
        <v>7760</v>
      </c>
      <c r="B8520" s="867" t="s">
        <v>3626</v>
      </c>
      <c r="C8520" s="867" t="s">
        <v>3031</v>
      </c>
      <c r="D8520" s="868" t="s">
        <v>7776</v>
      </c>
      <c r="E8520" s="870">
        <v>4200</v>
      </c>
      <c r="F8520" s="869" t="s">
        <v>10734</v>
      </c>
      <c r="G8520" s="868" t="s">
        <v>10733</v>
      </c>
      <c r="H8520" s="867" t="s">
        <v>7796</v>
      </c>
      <c r="I8520" s="867" t="s">
        <v>7801</v>
      </c>
      <c r="J8520" s="867" t="s">
        <v>8392</v>
      </c>
      <c r="K8520" s="866">
        <v>3</v>
      </c>
      <c r="L8520" s="866">
        <v>12</v>
      </c>
      <c r="M8520" s="865">
        <v>53729.141658923581</v>
      </c>
      <c r="N8520" s="866">
        <v>2</v>
      </c>
      <c r="O8520" s="866">
        <v>6</v>
      </c>
      <c r="P8520" s="865">
        <v>26082.9</v>
      </c>
    </row>
    <row r="8521" spans="1:16" ht="33.75" x14ac:dyDescent="0.25">
      <c r="A8521" s="867" t="s">
        <v>7760</v>
      </c>
      <c r="B8521" s="867" t="s">
        <v>3626</v>
      </c>
      <c r="C8521" s="867" t="s">
        <v>3031</v>
      </c>
      <c r="D8521" s="868" t="s">
        <v>9332</v>
      </c>
      <c r="E8521" s="870">
        <v>11000</v>
      </c>
      <c r="F8521" s="869" t="s">
        <v>10732</v>
      </c>
      <c r="G8521" s="868" t="s">
        <v>10731</v>
      </c>
      <c r="H8521" s="867" t="s">
        <v>7756</v>
      </c>
      <c r="I8521" s="867" t="s">
        <v>2772</v>
      </c>
      <c r="J8521" s="867" t="s">
        <v>7805</v>
      </c>
      <c r="K8521" s="866">
        <v>5</v>
      </c>
      <c r="L8521" s="866">
        <v>12</v>
      </c>
      <c r="M8521" s="865">
        <v>95944.89581950639</v>
      </c>
      <c r="N8521" s="866">
        <v>1</v>
      </c>
      <c r="O8521" s="866">
        <v>6</v>
      </c>
      <c r="P8521" s="865">
        <v>66882.899999999994</v>
      </c>
    </row>
    <row r="8522" spans="1:16" ht="33.75" x14ac:dyDescent="0.25">
      <c r="A8522" s="867" t="s">
        <v>7760</v>
      </c>
      <c r="B8522" s="867" t="s">
        <v>3626</v>
      </c>
      <c r="C8522" s="867" t="s">
        <v>3031</v>
      </c>
      <c r="D8522" s="868" t="s">
        <v>7804</v>
      </c>
      <c r="E8522" s="870">
        <v>5500</v>
      </c>
      <c r="F8522" s="869" t="s">
        <v>10730</v>
      </c>
      <c r="G8522" s="868" t="s">
        <v>10729</v>
      </c>
      <c r="H8522" s="867" t="s">
        <v>7756</v>
      </c>
      <c r="I8522" s="867" t="s">
        <v>10728</v>
      </c>
      <c r="J8522" s="867" t="s">
        <v>7881</v>
      </c>
      <c r="K8522" s="866">
        <v>1</v>
      </c>
      <c r="L8522" s="866">
        <v>3</v>
      </c>
      <c r="M8522" s="865">
        <v>17589.897566909505</v>
      </c>
      <c r="N8522" s="866">
        <v>0</v>
      </c>
      <c r="O8522" s="866">
        <v>0</v>
      </c>
      <c r="P8522" s="865">
        <v>0</v>
      </c>
    </row>
    <row r="8523" spans="1:16" ht="33.75" x14ac:dyDescent="0.25">
      <c r="A8523" s="867" t="s">
        <v>7760</v>
      </c>
      <c r="B8523" s="867" t="s">
        <v>3626</v>
      </c>
      <c r="C8523" s="867" t="s">
        <v>3031</v>
      </c>
      <c r="D8523" s="868" t="s">
        <v>7799</v>
      </c>
      <c r="E8523" s="870">
        <v>5500</v>
      </c>
      <c r="F8523" s="869" t="s">
        <v>10727</v>
      </c>
      <c r="G8523" s="868" t="s">
        <v>10726</v>
      </c>
      <c r="H8523" s="867" t="s">
        <v>7796</v>
      </c>
      <c r="I8523" s="867" t="s">
        <v>2756</v>
      </c>
      <c r="J8523" s="867" t="s">
        <v>7881</v>
      </c>
      <c r="K8523" s="866">
        <v>3</v>
      </c>
      <c r="L8523" s="866">
        <v>7</v>
      </c>
      <c r="M8523" s="865">
        <v>41043.094322788849</v>
      </c>
      <c r="N8523" s="866">
        <v>0</v>
      </c>
      <c r="O8523" s="866">
        <v>0</v>
      </c>
      <c r="P8523" s="865">
        <v>0</v>
      </c>
    </row>
    <row r="8524" spans="1:16" ht="33.75" x14ac:dyDescent="0.25">
      <c r="A8524" s="867" t="s">
        <v>7760</v>
      </c>
      <c r="B8524" s="867" t="s">
        <v>3626</v>
      </c>
      <c r="C8524" s="867" t="s">
        <v>3031</v>
      </c>
      <c r="D8524" s="868" t="s">
        <v>9050</v>
      </c>
      <c r="E8524" s="870">
        <v>5500</v>
      </c>
      <c r="F8524" s="869" t="s">
        <v>10725</v>
      </c>
      <c r="G8524" s="868" t="s">
        <v>10724</v>
      </c>
      <c r="H8524" s="867" t="s">
        <v>7796</v>
      </c>
      <c r="I8524" s="867" t="s">
        <v>5073</v>
      </c>
      <c r="J8524" s="867" t="s">
        <v>7821</v>
      </c>
      <c r="K8524" s="866">
        <v>2</v>
      </c>
      <c r="L8524" s="866">
        <v>12</v>
      </c>
      <c r="M8524" s="865">
        <v>70359.590267638021</v>
      </c>
      <c r="N8524" s="866">
        <v>3</v>
      </c>
      <c r="O8524" s="866">
        <v>6</v>
      </c>
      <c r="P8524" s="865">
        <v>33882.9</v>
      </c>
    </row>
    <row r="8525" spans="1:16" ht="33.75" x14ac:dyDescent="0.25">
      <c r="A8525" s="867" t="s">
        <v>7760</v>
      </c>
      <c r="B8525" s="867" t="s">
        <v>3626</v>
      </c>
      <c r="C8525" s="867" t="s">
        <v>3031</v>
      </c>
      <c r="D8525" s="868" t="s">
        <v>10723</v>
      </c>
      <c r="E8525" s="870">
        <v>7500</v>
      </c>
      <c r="F8525" s="869" t="s">
        <v>10722</v>
      </c>
      <c r="G8525" s="868" t="s">
        <v>10721</v>
      </c>
      <c r="H8525" s="867" t="s">
        <v>7756</v>
      </c>
      <c r="I8525" s="867" t="s">
        <v>4333</v>
      </c>
      <c r="J8525" s="867" t="s">
        <v>7985</v>
      </c>
      <c r="K8525" s="866">
        <v>2</v>
      </c>
      <c r="L8525" s="866">
        <v>12</v>
      </c>
      <c r="M8525" s="865">
        <v>95944.89581950639</v>
      </c>
      <c r="N8525" s="866">
        <v>1</v>
      </c>
      <c r="O8525" s="866">
        <v>6</v>
      </c>
      <c r="P8525" s="865">
        <v>45882.9</v>
      </c>
    </row>
    <row r="8526" spans="1:16" ht="33.75" x14ac:dyDescent="0.25">
      <c r="A8526" s="867" t="s">
        <v>7760</v>
      </c>
      <c r="B8526" s="867" t="s">
        <v>3626</v>
      </c>
      <c r="C8526" s="867" t="s">
        <v>3031</v>
      </c>
      <c r="D8526" s="868" t="s">
        <v>7820</v>
      </c>
      <c r="E8526" s="870">
        <v>9000</v>
      </c>
      <c r="F8526" s="869" t="s">
        <v>10720</v>
      </c>
      <c r="G8526" s="868" t="s">
        <v>10719</v>
      </c>
      <c r="H8526" s="867" t="s">
        <v>7796</v>
      </c>
      <c r="I8526" s="867" t="s">
        <v>2704</v>
      </c>
      <c r="J8526" s="867" t="s">
        <v>8631</v>
      </c>
      <c r="K8526" s="866">
        <v>3</v>
      </c>
      <c r="L8526" s="866">
        <v>12</v>
      </c>
      <c r="M8526" s="865">
        <v>115133.87498340767</v>
      </c>
      <c r="N8526" s="866">
        <v>1</v>
      </c>
      <c r="O8526" s="866">
        <v>6</v>
      </c>
      <c r="P8526" s="865">
        <v>54882.9</v>
      </c>
    </row>
    <row r="8527" spans="1:16" ht="33.75" x14ac:dyDescent="0.25">
      <c r="A8527" s="867" t="s">
        <v>7760</v>
      </c>
      <c r="B8527" s="867" t="s">
        <v>3626</v>
      </c>
      <c r="C8527" s="867" t="s">
        <v>3031</v>
      </c>
      <c r="D8527" s="868" t="s">
        <v>7863</v>
      </c>
      <c r="E8527" s="870">
        <v>2500</v>
      </c>
      <c r="F8527" s="869" t="s">
        <v>10718</v>
      </c>
      <c r="G8527" s="868" t="s">
        <v>10717</v>
      </c>
      <c r="H8527" s="867" t="s">
        <v>7756</v>
      </c>
      <c r="I8527" s="867" t="s">
        <v>2676</v>
      </c>
      <c r="J8527" s="867" t="s">
        <v>8142</v>
      </c>
      <c r="K8527" s="866">
        <v>0</v>
      </c>
      <c r="L8527" s="866">
        <v>0</v>
      </c>
      <c r="M8527" s="865">
        <v>0</v>
      </c>
      <c r="N8527" s="866">
        <v>3</v>
      </c>
      <c r="O8527" s="866">
        <v>5</v>
      </c>
      <c r="P8527" s="865">
        <v>13235.75</v>
      </c>
    </row>
    <row r="8528" spans="1:16" ht="33.75" x14ac:dyDescent="0.25">
      <c r="A8528" s="867" t="s">
        <v>7760</v>
      </c>
      <c r="B8528" s="867" t="s">
        <v>3626</v>
      </c>
      <c r="C8528" s="867" t="s">
        <v>3031</v>
      </c>
      <c r="D8528" s="868" t="s">
        <v>9332</v>
      </c>
      <c r="E8528" s="870">
        <v>11000</v>
      </c>
      <c r="F8528" s="869" t="s">
        <v>10716</v>
      </c>
      <c r="G8528" s="868" t="s">
        <v>10715</v>
      </c>
      <c r="H8528" s="867" t="s">
        <v>7756</v>
      </c>
      <c r="I8528" s="867" t="s">
        <v>2772</v>
      </c>
      <c r="J8528" s="867" t="s">
        <v>8103</v>
      </c>
      <c r="K8528" s="866">
        <v>5</v>
      </c>
      <c r="L8528" s="866">
        <v>12</v>
      </c>
      <c r="M8528" s="865">
        <v>95944.89581950639</v>
      </c>
      <c r="N8528" s="866">
        <v>1</v>
      </c>
      <c r="O8528" s="866">
        <v>6</v>
      </c>
      <c r="P8528" s="865">
        <v>66882.899999999994</v>
      </c>
    </row>
    <row r="8529" spans="1:16" ht="33.75" x14ac:dyDescent="0.25">
      <c r="A8529" s="867" t="s">
        <v>7760</v>
      </c>
      <c r="B8529" s="867" t="s">
        <v>3626</v>
      </c>
      <c r="C8529" s="867" t="s">
        <v>3031</v>
      </c>
      <c r="D8529" s="868" t="s">
        <v>7854</v>
      </c>
      <c r="E8529" s="870">
        <v>4200</v>
      </c>
      <c r="F8529" s="869" t="s">
        <v>10714</v>
      </c>
      <c r="G8529" s="868" t="s">
        <v>10713</v>
      </c>
      <c r="H8529" s="867" t="s">
        <v>7756</v>
      </c>
      <c r="I8529" s="867" t="s">
        <v>2892</v>
      </c>
      <c r="J8529" s="867" t="s">
        <v>7773</v>
      </c>
      <c r="K8529" s="866">
        <v>2</v>
      </c>
      <c r="L8529" s="866">
        <v>5</v>
      </c>
      <c r="M8529" s="865">
        <v>22387.142357884826</v>
      </c>
      <c r="N8529" s="866">
        <v>1</v>
      </c>
      <c r="O8529" s="866">
        <v>6</v>
      </c>
      <c r="P8529" s="865">
        <v>26082.9</v>
      </c>
    </row>
    <row r="8530" spans="1:16" ht="33.75" x14ac:dyDescent="0.25">
      <c r="A8530" s="867" t="s">
        <v>7760</v>
      </c>
      <c r="B8530" s="867" t="s">
        <v>3626</v>
      </c>
      <c r="C8530" s="867" t="s">
        <v>3031</v>
      </c>
      <c r="D8530" s="868" t="s">
        <v>7791</v>
      </c>
      <c r="E8530" s="870">
        <v>4200</v>
      </c>
      <c r="F8530" s="869" t="s">
        <v>10712</v>
      </c>
      <c r="G8530" s="868" t="s">
        <v>10711</v>
      </c>
      <c r="H8530" s="867" t="s">
        <v>7756</v>
      </c>
      <c r="I8530" s="867" t="s">
        <v>2676</v>
      </c>
      <c r="J8530" s="867" t="s">
        <v>7773</v>
      </c>
      <c r="K8530" s="866">
        <v>4</v>
      </c>
      <c r="L8530" s="866">
        <v>9</v>
      </c>
      <c r="M8530" s="865">
        <v>40296.856244192684</v>
      </c>
      <c r="N8530" s="866">
        <v>0</v>
      </c>
      <c r="O8530" s="866">
        <v>0</v>
      </c>
      <c r="P8530" s="865">
        <v>0</v>
      </c>
    </row>
    <row r="8531" spans="1:16" ht="33.75" x14ac:dyDescent="0.25">
      <c r="A8531" s="867" t="s">
        <v>7760</v>
      </c>
      <c r="B8531" s="867" t="s">
        <v>3626</v>
      </c>
      <c r="C8531" s="867" t="s">
        <v>3031</v>
      </c>
      <c r="D8531" s="868" t="s">
        <v>7816</v>
      </c>
      <c r="E8531" s="870">
        <v>4200</v>
      </c>
      <c r="F8531" s="869" t="s">
        <v>10710</v>
      </c>
      <c r="G8531" s="868" t="s">
        <v>10709</v>
      </c>
      <c r="H8531" s="867" t="s">
        <v>7756</v>
      </c>
      <c r="I8531" s="867" t="s">
        <v>2704</v>
      </c>
      <c r="J8531" s="867" t="s">
        <v>7805</v>
      </c>
      <c r="K8531" s="866">
        <v>3</v>
      </c>
      <c r="L8531" s="866">
        <v>7</v>
      </c>
      <c r="M8531" s="865">
        <v>31341.999301038755</v>
      </c>
      <c r="N8531" s="866">
        <v>0</v>
      </c>
      <c r="O8531" s="866">
        <v>0</v>
      </c>
      <c r="P8531" s="865">
        <v>0</v>
      </c>
    </row>
    <row r="8532" spans="1:16" ht="33.75" x14ac:dyDescent="0.25">
      <c r="A8532" s="867" t="s">
        <v>7760</v>
      </c>
      <c r="B8532" s="867" t="s">
        <v>3626</v>
      </c>
      <c r="C8532" s="867" t="s">
        <v>3031</v>
      </c>
      <c r="D8532" s="868" t="s">
        <v>8864</v>
      </c>
      <c r="E8532" s="870">
        <v>4200</v>
      </c>
      <c r="F8532" s="869" t="s">
        <v>10708</v>
      </c>
      <c r="G8532" s="868" t="s">
        <v>10707</v>
      </c>
      <c r="H8532" s="867" t="s">
        <v>7756</v>
      </c>
      <c r="I8532" s="867" t="s">
        <v>2892</v>
      </c>
      <c r="J8532" s="867" t="s">
        <v>8088</v>
      </c>
      <c r="K8532" s="866">
        <v>3</v>
      </c>
      <c r="L8532" s="866">
        <v>12</v>
      </c>
      <c r="M8532" s="865">
        <v>53729.141658923581</v>
      </c>
      <c r="N8532" s="866">
        <v>1</v>
      </c>
      <c r="O8532" s="866">
        <v>6</v>
      </c>
      <c r="P8532" s="865">
        <v>26082.9</v>
      </c>
    </row>
    <row r="8533" spans="1:16" ht="33.75" x14ac:dyDescent="0.25">
      <c r="A8533" s="867" t="s">
        <v>7760</v>
      </c>
      <c r="B8533" s="867" t="s">
        <v>3626</v>
      </c>
      <c r="C8533" s="867" t="s">
        <v>3031</v>
      </c>
      <c r="D8533" s="868" t="s">
        <v>10706</v>
      </c>
      <c r="E8533" s="870">
        <v>7500</v>
      </c>
      <c r="F8533" s="869" t="s">
        <v>10705</v>
      </c>
      <c r="G8533" s="868" t="s">
        <v>10704</v>
      </c>
      <c r="H8533" s="867" t="s">
        <v>7756</v>
      </c>
      <c r="I8533" s="867" t="s">
        <v>2704</v>
      </c>
      <c r="J8533" s="867" t="s">
        <v>8865</v>
      </c>
      <c r="K8533" s="866">
        <v>2</v>
      </c>
      <c r="L8533" s="866">
        <v>6</v>
      </c>
      <c r="M8533" s="865">
        <v>47972.447909753195</v>
      </c>
      <c r="N8533" s="866">
        <v>0</v>
      </c>
      <c r="O8533" s="866">
        <v>0</v>
      </c>
      <c r="P8533" s="865">
        <v>0</v>
      </c>
    </row>
    <row r="8534" spans="1:16" ht="33.75" x14ac:dyDescent="0.25">
      <c r="A8534" s="867" t="s">
        <v>7760</v>
      </c>
      <c r="B8534" s="867" t="s">
        <v>3626</v>
      </c>
      <c r="C8534" s="867" t="s">
        <v>3031</v>
      </c>
      <c r="D8534" s="868" t="s">
        <v>7776</v>
      </c>
      <c r="E8534" s="870">
        <v>4200</v>
      </c>
      <c r="F8534" s="869" t="s">
        <v>10703</v>
      </c>
      <c r="G8534" s="868" t="s">
        <v>10702</v>
      </c>
      <c r="H8534" s="867" t="s">
        <v>7796</v>
      </c>
      <c r="I8534" s="867" t="s">
        <v>2722</v>
      </c>
      <c r="J8534" s="867" t="s">
        <v>7836</v>
      </c>
      <c r="K8534" s="866">
        <v>6</v>
      </c>
      <c r="L8534" s="866">
        <v>12</v>
      </c>
      <c r="M8534" s="865">
        <v>53729.141658923581</v>
      </c>
      <c r="N8534" s="866">
        <v>1</v>
      </c>
      <c r="O8534" s="866">
        <v>6</v>
      </c>
      <c r="P8534" s="865">
        <v>26082.9</v>
      </c>
    </row>
    <row r="8535" spans="1:16" ht="33.75" x14ac:dyDescent="0.25">
      <c r="A8535" s="867" t="s">
        <v>7760</v>
      </c>
      <c r="B8535" s="867" t="s">
        <v>3626</v>
      </c>
      <c r="C8535" s="867" t="s">
        <v>3031</v>
      </c>
      <c r="D8535" s="868" t="s">
        <v>9001</v>
      </c>
      <c r="E8535" s="870">
        <v>3500</v>
      </c>
      <c r="F8535" s="869" t="s">
        <v>10701</v>
      </c>
      <c r="G8535" s="868" t="s">
        <v>10700</v>
      </c>
      <c r="H8535" s="867" t="s">
        <v>7756</v>
      </c>
      <c r="I8535" s="867" t="s">
        <v>2737</v>
      </c>
      <c r="J8535" s="867" t="s">
        <v>8142</v>
      </c>
      <c r="K8535" s="866">
        <v>2</v>
      </c>
      <c r="L8535" s="866">
        <v>12</v>
      </c>
      <c r="M8535" s="865">
        <v>44774.284715769652</v>
      </c>
      <c r="N8535" s="866">
        <v>2</v>
      </c>
      <c r="O8535" s="866">
        <v>6</v>
      </c>
      <c r="P8535" s="865">
        <v>21882.9</v>
      </c>
    </row>
    <row r="8536" spans="1:16" ht="33.75" x14ac:dyDescent="0.25">
      <c r="A8536" s="867" t="s">
        <v>7760</v>
      </c>
      <c r="B8536" s="867" t="s">
        <v>3626</v>
      </c>
      <c r="C8536" s="867" t="s">
        <v>3031</v>
      </c>
      <c r="D8536" s="868" t="s">
        <v>7776</v>
      </c>
      <c r="E8536" s="870">
        <v>4200</v>
      </c>
      <c r="F8536" s="869" t="s">
        <v>10699</v>
      </c>
      <c r="G8536" s="868" t="s">
        <v>10698</v>
      </c>
      <c r="H8536" s="867" t="s">
        <v>7756</v>
      </c>
      <c r="I8536" s="867" t="s">
        <v>2892</v>
      </c>
      <c r="J8536" s="867" t="s">
        <v>7780</v>
      </c>
      <c r="K8536" s="866">
        <v>3</v>
      </c>
      <c r="L8536" s="866">
        <v>12</v>
      </c>
      <c r="M8536" s="865">
        <v>53729.141658923581</v>
      </c>
      <c r="N8536" s="866">
        <v>2</v>
      </c>
      <c r="O8536" s="866">
        <v>6</v>
      </c>
      <c r="P8536" s="865">
        <v>26082.9</v>
      </c>
    </row>
    <row r="8537" spans="1:16" ht="33.75" x14ac:dyDescent="0.25">
      <c r="A8537" s="867" t="s">
        <v>7760</v>
      </c>
      <c r="B8537" s="867" t="s">
        <v>3626</v>
      </c>
      <c r="C8537" s="867" t="s">
        <v>3031</v>
      </c>
      <c r="D8537" s="868" t="s">
        <v>7854</v>
      </c>
      <c r="E8537" s="870">
        <v>4200</v>
      </c>
      <c r="F8537" s="869" t="s">
        <v>10697</v>
      </c>
      <c r="G8537" s="868" t="s">
        <v>10696</v>
      </c>
      <c r="H8537" s="867"/>
      <c r="I8537" s="867"/>
      <c r="J8537" s="867"/>
      <c r="K8537" s="866">
        <v>3</v>
      </c>
      <c r="L8537" s="866">
        <v>12</v>
      </c>
      <c r="M8537" s="865">
        <v>53729.141658923581</v>
      </c>
      <c r="N8537" s="866">
        <v>2</v>
      </c>
      <c r="O8537" s="866">
        <v>6</v>
      </c>
      <c r="P8537" s="865">
        <v>26082.9</v>
      </c>
    </row>
    <row r="8538" spans="1:16" ht="33.75" x14ac:dyDescent="0.25">
      <c r="A8538" s="867" t="s">
        <v>7760</v>
      </c>
      <c r="B8538" s="867" t="s">
        <v>3626</v>
      </c>
      <c r="C8538" s="867" t="s">
        <v>3031</v>
      </c>
      <c r="D8538" s="868" t="s">
        <v>7776</v>
      </c>
      <c r="E8538" s="870">
        <v>4200</v>
      </c>
      <c r="F8538" s="869" t="s">
        <v>10695</v>
      </c>
      <c r="G8538" s="868" t="s">
        <v>10694</v>
      </c>
      <c r="H8538" s="867" t="s">
        <v>7756</v>
      </c>
      <c r="I8538" s="867" t="s">
        <v>2892</v>
      </c>
      <c r="J8538" s="867" t="s">
        <v>7985</v>
      </c>
      <c r="K8538" s="866">
        <v>3</v>
      </c>
      <c r="L8538" s="866">
        <v>12</v>
      </c>
      <c r="M8538" s="865">
        <v>53729.141658923581</v>
      </c>
      <c r="N8538" s="866">
        <v>1</v>
      </c>
      <c r="O8538" s="866">
        <v>6</v>
      </c>
      <c r="P8538" s="865">
        <v>26082.9</v>
      </c>
    </row>
    <row r="8539" spans="1:16" ht="33.75" x14ac:dyDescent="0.25">
      <c r="A8539" s="867" t="s">
        <v>7760</v>
      </c>
      <c r="B8539" s="867" t="s">
        <v>3626</v>
      </c>
      <c r="C8539" s="867" t="s">
        <v>3031</v>
      </c>
      <c r="D8539" s="868" t="s">
        <v>7863</v>
      </c>
      <c r="E8539" s="870">
        <v>2500</v>
      </c>
      <c r="F8539" s="869" t="s">
        <v>10693</v>
      </c>
      <c r="G8539" s="868" t="s">
        <v>10692</v>
      </c>
      <c r="H8539" s="867" t="s">
        <v>7756</v>
      </c>
      <c r="I8539" s="867" t="s">
        <v>4016</v>
      </c>
      <c r="J8539" s="867" t="s">
        <v>7894</v>
      </c>
      <c r="K8539" s="866">
        <v>5</v>
      </c>
      <c r="L8539" s="866">
        <v>12</v>
      </c>
      <c r="M8539" s="865">
        <v>31981.631939835464</v>
      </c>
      <c r="N8539" s="866">
        <v>3</v>
      </c>
      <c r="O8539" s="866">
        <v>6</v>
      </c>
      <c r="P8539" s="865">
        <v>15882.9</v>
      </c>
    </row>
    <row r="8540" spans="1:16" ht="33.75" x14ac:dyDescent="0.25">
      <c r="A8540" s="867" t="s">
        <v>7760</v>
      </c>
      <c r="B8540" s="867" t="s">
        <v>3626</v>
      </c>
      <c r="C8540" s="867" t="s">
        <v>3031</v>
      </c>
      <c r="D8540" s="868" t="s">
        <v>8013</v>
      </c>
      <c r="E8540" s="870">
        <v>4200</v>
      </c>
      <c r="F8540" s="869" t="s">
        <v>10691</v>
      </c>
      <c r="G8540" s="868" t="s">
        <v>10690</v>
      </c>
      <c r="H8540" s="867" t="s">
        <v>7756</v>
      </c>
      <c r="I8540" s="867" t="s">
        <v>2685</v>
      </c>
      <c r="J8540" s="867" t="s">
        <v>7894</v>
      </c>
      <c r="K8540" s="866">
        <v>5</v>
      </c>
      <c r="L8540" s="866">
        <v>12</v>
      </c>
      <c r="M8540" s="865">
        <v>31981.631939835464</v>
      </c>
      <c r="N8540" s="866">
        <v>0</v>
      </c>
      <c r="O8540" s="866">
        <v>0</v>
      </c>
      <c r="P8540" s="865">
        <v>0</v>
      </c>
    </row>
    <row r="8541" spans="1:16" ht="33.75" x14ac:dyDescent="0.25">
      <c r="A8541" s="867" t="s">
        <v>7760</v>
      </c>
      <c r="B8541" s="867" t="s">
        <v>3626</v>
      </c>
      <c r="C8541" s="867" t="s">
        <v>3031</v>
      </c>
      <c r="D8541" s="868" t="s">
        <v>7854</v>
      </c>
      <c r="E8541" s="870">
        <v>4200</v>
      </c>
      <c r="F8541" s="869" t="s">
        <v>10689</v>
      </c>
      <c r="G8541" s="868" t="s">
        <v>10688</v>
      </c>
      <c r="H8541" s="867" t="s">
        <v>7796</v>
      </c>
      <c r="I8541" s="867" t="s">
        <v>2745</v>
      </c>
      <c r="J8541" s="867" t="s">
        <v>7788</v>
      </c>
      <c r="K8541" s="866">
        <v>4</v>
      </c>
      <c r="L8541" s="866">
        <v>12</v>
      </c>
      <c r="M8541" s="865">
        <v>31981.631939835464</v>
      </c>
      <c r="N8541" s="866">
        <v>1</v>
      </c>
      <c r="O8541" s="866">
        <v>6</v>
      </c>
      <c r="P8541" s="865">
        <v>26082.9</v>
      </c>
    </row>
    <row r="8542" spans="1:16" ht="33.75" x14ac:dyDescent="0.25">
      <c r="A8542" s="867" t="s">
        <v>7760</v>
      </c>
      <c r="B8542" s="867" t="s">
        <v>3626</v>
      </c>
      <c r="C8542" s="867" t="s">
        <v>3031</v>
      </c>
      <c r="D8542" s="868" t="s">
        <v>7776</v>
      </c>
      <c r="E8542" s="870">
        <v>4200</v>
      </c>
      <c r="F8542" s="869" t="s">
        <v>10687</v>
      </c>
      <c r="G8542" s="868" t="s">
        <v>10686</v>
      </c>
      <c r="H8542" s="867" t="s">
        <v>7796</v>
      </c>
      <c r="I8542" s="867" t="s">
        <v>2722</v>
      </c>
      <c r="J8542" s="867" t="s">
        <v>7805</v>
      </c>
      <c r="K8542" s="866">
        <v>1</v>
      </c>
      <c r="L8542" s="866">
        <v>3</v>
      </c>
      <c r="M8542" s="865">
        <v>13432.285414730895</v>
      </c>
      <c r="N8542" s="866">
        <v>0</v>
      </c>
      <c r="O8542" s="866">
        <v>0</v>
      </c>
      <c r="P8542" s="865">
        <v>0</v>
      </c>
    </row>
    <row r="8543" spans="1:16" ht="33.75" x14ac:dyDescent="0.25">
      <c r="A8543" s="867" t="s">
        <v>7760</v>
      </c>
      <c r="B8543" s="867" t="s">
        <v>3626</v>
      </c>
      <c r="C8543" s="867" t="s">
        <v>3031</v>
      </c>
      <c r="D8543" s="868" t="s">
        <v>7930</v>
      </c>
      <c r="E8543" s="870">
        <v>4200</v>
      </c>
      <c r="F8543" s="869" t="s">
        <v>10685</v>
      </c>
      <c r="G8543" s="868" t="s">
        <v>10684</v>
      </c>
      <c r="H8543" s="867" t="s">
        <v>7756</v>
      </c>
      <c r="I8543" s="867" t="s">
        <v>2772</v>
      </c>
      <c r="J8543" s="867" t="s">
        <v>7773</v>
      </c>
      <c r="K8543" s="866">
        <v>3</v>
      </c>
      <c r="L8543" s="866">
        <v>7</v>
      </c>
      <c r="M8543" s="865">
        <v>31341.999301038755</v>
      </c>
      <c r="N8543" s="866">
        <v>0</v>
      </c>
      <c r="O8543" s="866">
        <v>0</v>
      </c>
      <c r="P8543" s="865">
        <v>0</v>
      </c>
    </row>
    <row r="8544" spans="1:16" ht="33.75" x14ac:dyDescent="0.25">
      <c r="A8544" s="867" t="s">
        <v>7760</v>
      </c>
      <c r="B8544" s="867" t="s">
        <v>3626</v>
      </c>
      <c r="C8544" s="867" t="s">
        <v>3031</v>
      </c>
      <c r="D8544" s="868" t="s">
        <v>9264</v>
      </c>
      <c r="E8544" s="870">
        <v>9500</v>
      </c>
      <c r="F8544" s="869" t="s">
        <v>10683</v>
      </c>
      <c r="G8544" s="868" t="s">
        <v>10682</v>
      </c>
      <c r="H8544" s="867" t="s">
        <v>7756</v>
      </c>
      <c r="I8544" s="867" t="s">
        <v>2685</v>
      </c>
      <c r="J8544" s="867" t="s">
        <v>7836</v>
      </c>
      <c r="K8544" s="866">
        <v>6</v>
      </c>
      <c r="L8544" s="866">
        <v>12</v>
      </c>
      <c r="M8544" s="865">
        <v>95944.89581950639</v>
      </c>
      <c r="N8544" s="866">
        <v>2</v>
      </c>
      <c r="O8544" s="866">
        <v>6</v>
      </c>
      <c r="P8544" s="865">
        <v>57882.9</v>
      </c>
    </row>
    <row r="8545" spans="1:16" ht="33.75" x14ac:dyDescent="0.25">
      <c r="A8545" s="867" t="s">
        <v>7760</v>
      </c>
      <c r="B8545" s="867" t="s">
        <v>3626</v>
      </c>
      <c r="C8545" s="867" t="s">
        <v>3031</v>
      </c>
      <c r="D8545" s="868" t="s">
        <v>7854</v>
      </c>
      <c r="E8545" s="870">
        <v>4200</v>
      </c>
      <c r="F8545" s="869" t="s">
        <v>10681</v>
      </c>
      <c r="G8545" s="868" t="s">
        <v>10680</v>
      </c>
      <c r="H8545" s="867" t="s">
        <v>7756</v>
      </c>
      <c r="I8545" s="867" t="s">
        <v>2772</v>
      </c>
      <c r="J8545" s="867" t="s">
        <v>7773</v>
      </c>
      <c r="K8545" s="866">
        <v>5</v>
      </c>
      <c r="L8545" s="866">
        <v>12</v>
      </c>
      <c r="M8545" s="865">
        <v>53729.141658923581</v>
      </c>
      <c r="N8545" s="866">
        <v>5</v>
      </c>
      <c r="O8545" s="866">
        <v>6</v>
      </c>
      <c r="P8545" s="865">
        <v>26082.9</v>
      </c>
    </row>
    <row r="8546" spans="1:16" ht="33.75" x14ac:dyDescent="0.25">
      <c r="A8546" s="867" t="s">
        <v>7760</v>
      </c>
      <c r="B8546" s="867" t="s">
        <v>3626</v>
      </c>
      <c r="C8546" s="867" t="s">
        <v>3031</v>
      </c>
      <c r="D8546" s="868" t="s">
        <v>7878</v>
      </c>
      <c r="E8546" s="870">
        <v>4200</v>
      </c>
      <c r="F8546" s="869" t="s">
        <v>10679</v>
      </c>
      <c r="G8546" s="868" t="s">
        <v>10678</v>
      </c>
      <c r="H8546" s="867" t="s">
        <v>7756</v>
      </c>
      <c r="I8546" s="867" t="s">
        <v>2741</v>
      </c>
      <c r="J8546" s="867" t="s">
        <v>7967</v>
      </c>
      <c r="K8546" s="866">
        <v>2</v>
      </c>
      <c r="L8546" s="866">
        <v>12</v>
      </c>
      <c r="M8546" s="865">
        <v>53729.141658923581</v>
      </c>
      <c r="N8546" s="866">
        <v>1</v>
      </c>
      <c r="O8546" s="866">
        <v>6</v>
      </c>
      <c r="P8546" s="865">
        <v>26082.9</v>
      </c>
    </row>
    <row r="8547" spans="1:16" x14ac:dyDescent="0.25">
      <c r="A8547" s="1772" t="s">
        <v>2848</v>
      </c>
      <c r="B8547" s="1772"/>
      <c r="C8547" s="1772"/>
      <c r="D8547" s="1772"/>
      <c r="E8547" s="1772"/>
      <c r="F8547" s="1772" t="s">
        <v>378</v>
      </c>
      <c r="G8547" s="1772"/>
      <c r="H8547" s="1772"/>
      <c r="I8547" s="1772"/>
      <c r="J8547" s="1772"/>
      <c r="K8547" s="1771" t="s">
        <v>2847</v>
      </c>
      <c r="L8547" s="1771"/>
      <c r="M8547" s="1771"/>
      <c r="N8547" s="1771" t="s">
        <v>2846</v>
      </c>
      <c r="O8547" s="1771"/>
      <c r="P8547" s="1771"/>
    </row>
    <row r="8548" spans="1:16" ht="78" customHeight="1" x14ac:dyDescent="0.25">
      <c r="A8548" s="1535" t="s">
        <v>2845</v>
      </c>
      <c r="B8548" s="1535" t="s">
        <v>5</v>
      </c>
      <c r="C8548" s="1535" t="s">
        <v>2844</v>
      </c>
      <c r="D8548" s="1535" t="s">
        <v>2843</v>
      </c>
      <c r="E8548" s="1536" t="s">
        <v>2842</v>
      </c>
      <c r="F8548" s="1537" t="s">
        <v>2841</v>
      </c>
      <c r="G8548" s="1540" t="s">
        <v>2840</v>
      </c>
      <c r="H8548" s="1535" t="s">
        <v>2839</v>
      </c>
      <c r="I8548" s="1535" t="s">
        <v>2838</v>
      </c>
      <c r="J8548" s="1535" t="s">
        <v>2837</v>
      </c>
      <c r="K8548" s="1538" t="s">
        <v>2836</v>
      </c>
      <c r="L8548" s="1538" t="s">
        <v>2835</v>
      </c>
      <c r="M8548" s="1539" t="s">
        <v>2834</v>
      </c>
      <c r="N8548" s="1538" t="s">
        <v>2836</v>
      </c>
      <c r="O8548" s="1538" t="s">
        <v>2835</v>
      </c>
      <c r="P8548" s="1539" t="s">
        <v>2834</v>
      </c>
    </row>
    <row r="8549" spans="1:16" ht="33.75" x14ac:dyDescent="0.25">
      <c r="A8549" s="867" t="s">
        <v>7760</v>
      </c>
      <c r="B8549" s="867" t="s">
        <v>3626</v>
      </c>
      <c r="C8549" s="867" t="s">
        <v>3031</v>
      </c>
      <c r="D8549" s="868" t="s">
        <v>7776</v>
      </c>
      <c r="E8549" s="870">
        <v>4200</v>
      </c>
      <c r="F8549" s="869" t="s">
        <v>10677</v>
      </c>
      <c r="G8549" s="868" t="s">
        <v>10676</v>
      </c>
      <c r="H8549" s="867" t="s">
        <v>7756</v>
      </c>
      <c r="I8549" s="867" t="s">
        <v>2772</v>
      </c>
      <c r="J8549" s="867" t="s">
        <v>7971</v>
      </c>
      <c r="K8549" s="866">
        <v>3</v>
      </c>
      <c r="L8549" s="866">
        <v>12</v>
      </c>
      <c r="M8549" s="865">
        <v>53729.141658923581</v>
      </c>
      <c r="N8549" s="866">
        <v>1</v>
      </c>
      <c r="O8549" s="866">
        <v>6</v>
      </c>
      <c r="P8549" s="865">
        <v>26082.9</v>
      </c>
    </row>
    <row r="8550" spans="1:16" ht="33.75" x14ac:dyDescent="0.25">
      <c r="A8550" s="867" t="s">
        <v>7760</v>
      </c>
      <c r="B8550" s="867" t="s">
        <v>3626</v>
      </c>
      <c r="C8550" s="867" t="s">
        <v>3031</v>
      </c>
      <c r="D8550" s="868" t="s">
        <v>8391</v>
      </c>
      <c r="E8550" s="870">
        <v>7500</v>
      </c>
      <c r="F8550" s="869" t="s">
        <v>10675</v>
      </c>
      <c r="G8550" s="868" t="s">
        <v>10674</v>
      </c>
      <c r="H8550" s="867" t="s">
        <v>7796</v>
      </c>
      <c r="I8550" s="867" t="s">
        <v>2685</v>
      </c>
      <c r="J8550" s="867" t="s">
        <v>9178</v>
      </c>
      <c r="K8550" s="866">
        <v>7</v>
      </c>
      <c r="L8550" s="866">
        <v>12</v>
      </c>
      <c r="M8550" s="865">
        <v>95944.89581950639</v>
      </c>
      <c r="N8550" s="866">
        <v>0</v>
      </c>
      <c r="O8550" s="866">
        <v>0</v>
      </c>
      <c r="P8550" s="865">
        <v>0</v>
      </c>
    </row>
    <row r="8551" spans="1:16" ht="33.75" x14ac:dyDescent="0.25">
      <c r="A8551" s="867" t="s">
        <v>7760</v>
      </c>
      <c r="B8551" s="867" t="s">
        <v>3626</v>
      </c>
      <c r="C8551" s="867" t="s">
        <v>3031</v>
      </c>
      <c r="D8551" s="868" t="s">
        <v>8218</v>
      </c>
      <c r="E8551" s="870">
        <v>2000</v>
      </c>
      <c r="F8551" s="869" t="s">
        <v>10673</v>
      </c>
      <c r="G8551" s="868" t="s">
        <v>10672</v>
      </c>
      <c r="H8551" s="867"/>
      <c r="I8551" s="867"/>
      <c r="J8551" s="867"/>
      <c r="K8551" s="866">
        <v>1</v>
      </c>
      <c r="L8551" s="866">
        <v>2</v>
      </c>
      <c r="M8551" s="865">
        <v>4264.217591978062</v>
      </c>
      <c r="N8551" s="866">
        <v>0</v>
      </c>
      <c r="O8551" s="866">
        <v>0</v>
      </c>
      <c r="P8551" s="865">
        <v>0</v>
      </c>
    </row>
    <row r="8552" spans="1:16" ht="33.75" x14ac:dyDescent="0.25">
      <c r="A8552" s="867" t="s">
        <v>7760</v>
      </c>
      <c r="B8552" s="867" t="s">
        <v>3626</v>
      </c>
      <c r="C8552" s="867" t="s">
        <v>3031</v>
      </c>
      <c r="D8552" s="868" t="s">
        <v>7768</v>
      </c>
      <c r="E8552" s="870">
        <v>4200</v>
      </c>
      <c r="F8552" s="869" t="s">
        <v>10671</v>
      </c>
      <c r="G8552" s="868" t="s">
        <v>10670</v>
      </c>
      <c r="H8552" s="867" t="s">
        <v>7756</v>
      </c>
      <c r="I8552" s="867" t="s">
        <v>2733</v>
      </c>
      <c r="J8552" s="867" t="s">
        <v>7773</v>
      </c>
      <c r="K8552" s="866">
        <v>4</v>
      </c>
      <c r="L8552" s="866">
        <v>10</v>
      </c>
      <c r="M8552" s="865">
        <v>44774.284715769652</v>
      </c>
      <c r="N8552" s="866">
        <v>1</v>
      </c>
      <c r="O8552" s="866">
        <v>6</v>
      </c>
      <c r="P8552" s="865">
        <v>26082.9</v>
      </c>
    </row>
    <row r="8553" spans="1:16" ht="33.75" x14ac:dyDescent="0.25">
      <c r="A8553" s="867" t="s">
        <v>7760</v>
      </c>
      <c r="B8553" s="867" t="s">
        <v>3626</v>
      </c>
      <c r="C8553" s="867" t="s">
        <v>3031</v>
      </c>
      <c r="D8553" s="868" t="s">
        <v>8465</v>
      </c>
      <c r="E8553" s="870">
        <v>4200</v>
      </c>
      <c r="F8553" s="869" t="s">
        <v>10669</v>
      </c>
      <c r="G8553" s="868" t="s">
        <v>10668</v>
      </c>
      <c r="H8553" s="867" t="s">
        <v>7756</v>
      </c>
      <c r="I8553" s="867" t="s">
        <v>9582</v>
      </c>
      <c r="J8553" s="867" t="s">
        <v>7967</v>
      </c>
      <c r="K8553" s="866">
        <v>2</v>
      </c>
      <c r="L8553" s="866">
        <v>12</v>
      </c>
      <c r="M8553" s="865">
        <v>53729.141658923581</v>
      </c>
      <c r="N8553" s="866">
        <v>2</v>
      </c>
      <c r="O8553" s="866">
        <v>6</v>
      </c>
      <c r="P8553" s="865">
        <v>26082.9</v>
      </c>
    </row>
    <row r="8554" spans="1:16" ht="33.75" x14ac:dyDescent="0.25">
      <c r="A8554" s="867" t="s">
        <v>7760</v>
      </c>
      <c r="B8554" s="867" t="s">
        <v>3626</v>
      </c>
      <c r="C8554" s="867" t="s">
        <v>3031</v>
      </c>
      <c r="D8554" s="868" t="s">
        <v>7930</v>
      </c>
      <c r="E8554" s="870">
        <v>4200</v>
      </c>
      <c r="F8554" s="869" t="s">
        <v>10667</v>
      </c>
      <c r="G8554" s="868" t="s">
        <v>10666</v>
      </c>
      <c r="H8554" s="867" t="s">
        <v>7796</v>
      </c>
      <c r="I8554" s="867" t="s">
        <v>7801</v>
      </c>
      <c r="J8554" s="867" t="s">
        <v>7800</v>
      </c>
      <c r="K8554" s="866">
        <v>4</v>
      </c>
      <c r="L8554" s="866">
        <v>12</v>
      </c>
      <c r="M8554" s="865">
        <v>53729.141658923581</v>
      </c>
      <c r="N8554" s="866">
        <v>1</v>
      </c>
      <c r="O8554" s="866">
        <v>6</v>
      </c>
      <c r="P8554" s="865">
        <v>26082.9</v>
      </c>
    </row>
    <row r="8555" spans="1:16" ht="33.75" x14ac:dyDescent="0.25">
      <c r="A8555" s="867" t="s">
        <v>7760</v>
      </c>
      <c r="B8555" s="867" t="s">
        <v>3626</v>
      </c>
      <c r="C8555" s="867" t="s">
        <v>3031</v>
      </c>
      <c r="D8555" s="868" t="s">
        <v>7854</v>
      </c>
      <c r="E8555" s="870">
        <v>4200</v>
      </c>
      <c r="F8555" s="869" t="s">
        <v>10665</v>
      </c>
      <c r="G8555" s="868" t="s">
        <v>10664</v>
      </c>
      <c r="H8555" s="867" t="s">
        <v>7756</v>
      </c>
      <c r="I8555" s="867" t="s">
        <v>2703</v>
      </c>
      <c r="J8555" s="867" t="s">
        <v>8224</v>
      </c>
      <c r="K8555" s="866">
        <v>3</v>
      </c>
      <c r="L8555" s="866">
        <v>12</v>
      </c>
      <c r="M8555" s="865">
        <v>53729.141658923581</v>
      </c>
      <c r="N8555" s="866">
        <v>1</v>
      </c>
      <c r="O8555" s="866">
        <v>6</v>
      </c>
      <c r="P8555" s="865">
        <v>26082.9</v>
      </c>
    </row>
    <row r="8556" spans="1:16" ht="33.75" x14ac:dyDescent="0.25">
      <c r="A8556" s="867" t="s">
        <v>7760</v>
      </c>
      <c r="B8556" s="867" t="s">
        <v>3626</v>
      </c>
      <c r="C8556" s="867" t="s">
        <v>3031</v>
      </c>
      <c r="D8556" s="868" t="s">
        <v>7930</v>
      </c>
      <c r="E8556" s="870">
        <v>4200</v>
      </c>
      <c r="F8556" s="869" t="s">
        <v>10663</v>
      </c>
      <c r="G8556" s="868" t="s">
        <v>10662</v>
      </c>
      <c r="H8556" s="867" t="s">
        <v>7756</v>
      </c>
      <c r="I8556" s="867" t="s">
        <v>2704</v>
      </c>
      <c r="J8556" s="867" t="s">
        <v>7777</v>
      </c>
      <c r="K8556" s="866">
        <v>2</v>
      </c>
      <c r="L8556" s="866">
        <v>6</v>
      </c>
      <c r="M8556" s="865">
        <v>26864.570829461791</v>
      </c>
      <c r="N8556" s="866">
        <v>0</v>
      </c>
      <c r="O8556" s="866">
        <v>0</v>
      </c>
      <c r="P8556" s="865">
        <v>0</v>
      </c>
    </row>
    <row r="8557" spans="1:16" ht="33.75" x14ac:dyDescent="0.25">
      <c r="A8557" s="867" t="s">
        <v>7760</v>
      </c>
      <c r="B8557" s="867" t="s">
        <v>3626</v>
      </c>
      <c r="C8557" s="867" t="s">
        <v>3031</v>
      </c>
      <c r="D8557" s="868" t="s">
        <v>9261</v>
      </c>
      <c r="E8557" s="870">
        <v>10000</v>
      </c>
      <c r="F8557" s="869" t="s">
        <v>10661</v>
      </c>
      <c r="G8557" s="868" t="s">
        <v>10660</v>
      </c>
      <c r="H8557" s="867" t="s">
        <v>7756</v>
      </c>
      <c r="I8557" s="867" t="s">
        <v>10659</v>
      </c>
      <c r="J8557" s="867" t="s">
        <v>8342</v>
      </c>
      <c r="K8557" s="866">
        <v>6</v>
      </c>
      <c r="L8557" s="866">
        <v>12</v>
      </c>
      <c r="M8557" s="865">
        <v>95944.89581950639</v>
      </c>
      <c r="N8557" s="866">
        <v>1</v>
      </c>
      <c r="O8557" s="866">
        <v>6</v>
      </c>
      <c r="P8557" s="865">
        <v>60882.9</v>
      </c>
    </row>
    <row r="8558" spans="1:16" ht="33.75" x14ac:dyDescent="0.25">
      <c r="A8558" s="867" t="s">
        <v>7760</v>
      </c>
      <c r="B8558" s="867" t="s">
        <v>3626</v>
      </c>
      <c r="C8558" s="867" t="s">
        <v>3031</v>
      </c>
      <c r="D8558" s="868" t="s">
        <v>8391</v>
      </c>
      <c r="E8558" s="870">
        <v>7500</v>
      </c>
      <c r="F8558" s="869" t="s">
        <v>10658</v>
      </c>
      <c r="G8558" s="868" t="s">
        <v>10657</v>
      </c>
      <c r="H8558" s="867" t="s">
        <v>7796</v>
      </c>
      <c r="I8558" s="867" t="s">
        <v>2725</v>
      </c>
      <c r="J8558" s="867" t="s">
        <v>7971</v>
      </c>
      <c r="K8558" s="866">
        <v>7</v>
      </c>
      <c r="L8558" s="866">
        <v>12</v>
      </c>
      <c r="M8558" s="865">
        <v>95944.89581950639</v>
      </c>
      <c r="N8558" s="866">
        <v>2</v>
      </c>
      <c r="O8558" s="866">
        <v>6</v>
      </c>
      <c r="P8558" s="865">
        <v>45882.9</v>
      </c>
    </row>
    <row r="8559" spans="1:16" ht="33.75" x14ac:dyDescent="0.25">
      <c r="A8559" s="867" t="s">
        <v>7760</v>
      </c>
      <c r="B8559" s="867" t="s">
        <v>3626</v>
      </c>
      <c r="C8559" s="867" t="s">
        <v>3031</v>
      </c>
      <c r="D8559" s="868" t="s">
        <v>8227</v>
      </c>
      <c r="E8559" s="870">
        <v>8500</v>
      </c>
      <c r="F8559" s="869" t="s">
        <v>10656</v>
      </c>
      <c r="G8559" s="868" t="s">
        <v>10655</v>
      </c>
      <c r="H8559" s="867" t="s">
        <v>7796</v>
      </c>
      <c r="I8559" s="867" t="s">
        <v>2685</v>
      </c>
      <c r="J8559" s="867" t="s">
        <v>8383</v>
      </c>
      <c r="K8559" s="866">
        <v>6</v>
      </c>
      <c r="L8559" s="866">
        <v>12</v>
      </c>
      <c r="M8559" s="865">
        <v>70359.590267638021</v>
      </c>
      <c r="N8559" s="866">
        <v>1</v>
      </c>
      <c r="O8559" s="866">
        <v>6</v>
      </c>
      <c r="P8559" s="865">
        <v>51882.9</v>
      </c>
    </row>
    <row r="8560" spans="1:16" ht="33.75" x14ac:dyDescent="0.25">
      <c r="A8560" s="867" t="s">
        <v>7760</v>
      </c>
      <c r="B8560" s="867" t="s">
        <v>3626</v>
      </c>
      <c r="C8560" s="867" t="s">
        <v>3031</v>
      </c>
      <c r="D8560" s="868" t="s">
        <v>10619</v>
      </c>
      <c r="E8560" s="870">
        <v>7500</v>
      </c>
      <c r="F8560" s="869" t="s">
        <v>10654</v>
      </c>
      <c r="G8560" s="868" t="s">
        <v>10653</v>
      </c>
      <c r="H8560" s="867" t="s">
        <v>7817</v>
      </c>
      <c r="I8560" s="867" t="s">
        <v>10652</v>
      </c>
      <c r="J8560" s="867" t="s">
        <v>7936</v>
      </c>
      <c r="K8560" s="866">
        <v>5</v>
      </c>
      <c r="L8560" s="866">
        <v>12</v>
      </c>
      <c r="M8560" s="865">
        <v>70359.590267638021</v>
      </c>
      <c r="N8560" s="866">
        <v>1</v>
      </c>
      <c r="O8560" s="866">
        <v>6</v>
      </c>
      <c r="P8560" s="865">
        <v>45882.9</v>
      </c>
    </row>
    <row r="8561" spans="1:16" ht="33.75" x14ac:dyDescent="0.25">
      <c r="A8561" s="867" t="s">
        <v>7760</v>
      </c>
      <c r="B8561" s="867" t="s">
        <v>3626</v>
      </c>
      <c r="C8561" s="867" t="s">
        <v>3031</v>
      </c>
      <c r="D8561" s="868" t="s">
        <v>8512</v>
      </c>
      <c r="E8561" s="870">
        <v>7500</v>
      </c>
      <c r="F8561" s="869" t="s">
        <v>10651</v>
      </c>
      <c r="G8561" s="868" t="s">
        <v>10650</v>
      </c>
      <c r="H8561" s="867" t="s">
        <v>7756</v>
      </c>
      <c r="I8561" s="867" t="s">
        <v>2737</v>
      </c>
      <c r="J8561" s="867" t="s">
        <v>7788</v>
      </c>
      <c r="K8561" s="866">
        <v>6</v>
      </c>
      <c r="L8561" s="866">
        <v>12</v>
      </c>
      <c r="M8561" s="865">
        <v>70359.590267638021</v>
      </c>
      <c r="N8561" s="866">
        <v>1</v>
      </c>
      <c r="O8561" s="866">
        <v>6</v>
      </c>
      <c r="P8561" s="865">
        <v>45882.9</v>
      </c>
    </row>
    <row r="8562" spans="1:16" ht="33.75" x14ac:dyDescent="0.25">
      <c r="A8562" s="867" t="s">
        <v>7760</v>
      </c>
      <c r="B8562" s="867" t="s">
        <v>3626</v>
      </c>
      <c r="C8562" s="867" t="s">
        <v>3031</v>
      </c>
      <c r="D8562" s="868" t="s">
        <v>10647</v>
      </c>
      <c r="E8562" s="870">
        <v>8500</v>
      </c>
      <c r="F8562" s="869" t="s">
        <v>10649</v>
      </c>
      <c r="G8562" s="868" t="s">
        <v>10648</v>
      </c>
      <c r="H8562" s="867" t="s">
        <v>7756</v>
      </c>
      <c r="I8562" s="867" t="s">
        <v>2685</v>
      </c>
      <c r="J8562" s="867" t="s">
        <v>7773</v>
      </c>
      <c r="K8562" s="866">
        <v>8</v>
      </c>
      <c r="L8562" s="866">
        <v>12</v>
      </c>
      <c r="M8562" s="865">
        <v>95944.89581950639</v>
      </c>
      <c r="N8562" s="866">
        <v>1</v>
      </c>
      <c r="O8562" s="866">
        <v>6</v>
      </c>
      <c r="P8562" s="865">
        <v>51882.9</v>
      </c>
    </row>
    <row r="8563" spans="1:16" ht="33.75" x14ac:dyDescent="0.25">
      <c r="A8563" s="867" t="s">
        <v>7760</v>
      </c>
      <c r="B8563" s="867" t="s">
        <v>3626</v>
      </c>
      <c r="C8563" s="867" t="s">
        <v>3031</v>
      </c>
      <c r="D8563" s="868" t="s">
        <v>10647</v>
      </c>
      <c r="E8563" s="870">
        <v>8500</v>
      </c>
      <c r="F8563" s="869" t="s">
        <v>10646</v>
      </c>
      <c r="G8563" s="868" t="s">
        <v>10645</v>
      </c>
      <c r="H8563" s="867" t="s">
        <v>7756</v>
      </c>
      <c r="I8563" s="867" t="s">
        <v>2737</v>
      </c>
      <c r="J8563" s="867" t="s">
        <v>7773</v>
      </c>
      <c r="K8563" s="866">
        <v>8</v>
      </c>
      <c r="L8563" s="866">
        <v>12</v>
      </c>
      <c r="M8563" s="865">
        <v>95944.89581950639</v>
      </c>
      <c r="N8563" s="866">
        <v>1</v>
      </c>
      <c r="O8563" s="866">
        <v>6</v>
      </c>
      <c r="P8563" s="865">
        <v>51882.9</v>
      </c>
    </row>
    <row r="8564" spans="1:16" ht="33.75" x14ac:dyDescent="0.25">
      <c r="A8564" s="867" t="s">
        <v>7760</v>
      </c>
      <c r="B8564" s="867" t="s">
        <v>3626</v>
      </c>
      <c r="C8564" s="867" t="s">
        <v>3031</v>
      </c>
      <c r="D8564" s="868" t="s">
        <v>10607</v>
      </c>
      <c r="E8564" s="870">
        <v>5500</v>
      </c>
      <c r="F8564" s="869" t="s">
        <v>10644</v>
      </c>
      <c r="G8564" s="868" t="s">
        <v>10643</v>
      </c>
      <c r="H8564" s="867" t="s">
        <v>7756</v>
      </c>
      <c r="I8564" s="867" t="s">
        <v>3419</v>
      </c>
      <c r="J8564" s="867" t="s">
        <v>7900</v>
      </c>
      <c r="K8564" s="866">
        <v>5</v>
      </c>
      <c r="L8564" s="866">
        <v>12</v>
      </c>
      <c r="M8564" s="865">
        <v>70359.590267638021</v>
      </c>
      <c r="N8564" s="866">
        <v>2</v>
      </c>
      <c r="O8564" s="866">
        <v>6</v>
      </c>
      <c r="P8564" s="865">
        <v>33882.9</v>
      </c>
    </row>
    <row r="8565" spans="1:16" ht="33.75" x14ac:dyDescent="0.25">
      <c r="A8565" s="867" t="s">
        <v>7760</v>
      </c>
      <c r="B8565" s="867" t="s">
        <v>3626</v>
      </c>
      <c r="C8565" s="867" t="s">
        <v>3031</v>
      </c>
      <c r="D8565" s="868" t="s">
        <v>10607</v>
      </c>
      <c r="E8565" s="870">
        <v>5500</v>
      </c>
      <c r="F8565" s="869" t="s">
        <v>10642</v>
      </c>
      <c r="G8565" s="868" t="s">
        <v>10641</v>
      </c>
      <c r="H8565" s="867" t="s">
        <v>7756</v>
      </c>
      <c r="I8565" s="867" t="s">
        <v>8913</v>
      </c>
      <c r="J8565" s="867" t="s">
        <v>7792</v>
      </c>
      <c r="K8565" s="866">
        <v>5</v>
      </c>
      <c r="L8565" s="866">
        <v>12</v>
      </c>
      <c r="M8565" s="865">
        <v>70359.590267638021</v>
      </c>
      <c r="N8565" s="866">
        <v>2</v>
      </c>
      <c r="O8565" s="866">
        <v>6</v>
      </c>
      <c r="P8565" s="865">
        <v>33882.9</v>
      </c>
    </row>
    <row r="8566" spans="1:16" ht="33.75" x14ac:dyDescent="0.25">
      <c r="A8566" s="867" t="s">
        <v>7760</v>
      </c>
      <c r="B8566" s="867" t="s">
        <v>3626</v>
      </c>
      <c r="C8566" s="867" t="s">
        <v>3031</v>
      </c>
      <c r="D8566" s="868" t="s">
        <v>8145</v>
      </c>
      <c r="E8566" s="870">
        <v>7500</v>
      </c>
      <c r="F8566" s="869" t="s">
        <v>10640</v>
      </c>
      <c r="G8566" s="868" t="s">
        <v>10639</v>
      </c>
      <c r="H8566" s="867" t="s">
        <v>7756</v>
      </c>
      <c r="I8566" s="867" t="s">
        <v>4333</v>
      </c>
      <c r="J8566" s="867" t="s">
        <v>7780</v>
      </c>
      <c r="K8566" s="866">
        <v>2</v>
      </c>
      <c r="L8566" s="866">
        <v>7</v>
      </c>
      <c r="M8566" s="865">
        <v>55967.855894712062</v>
      </c>
      <c r="N8566" s="866">
        <v>0</v>
      </c>
      <c r="O8566" s="866">
        <v>0</v>
      </c>
      <c r="P8566" s="865">
        <v>0</v>
      </c>
    </row>
    <row r="8567" spans="1:16" ht="33.75" x14ac:dyDescent="0.25">
      <c r="A8567" s="867" t="s">
        <v>7760</v>
      </c>
      <c r="B8567" s="867" t="s">
        <v>3626</v>
      </c>
      <c r="C8567" s="867" t="s">
        <v>3031</v>
      </c>
      <c r="D8567" s="868" t="s">
        <v>9923</v>
      </c>
      <c r="E8567" s="870">
        <v>10500</v>
      </c>
      <c r="F8567" s="869" t="s">
        <v>10638</v>
      </c>
      <c r="G8567" s="868" t="s">
        <v>10637</v>
      </c>
      <c r="H8567" s="867" t="s">
        <v>7756</v>
      </c>
      <c r="I8567" s="867" t="s">
        <v>4333</v>
      </c>
      <c r="J8567" s="867" t="s">
        <v>7809</v>
      </c>
      <c r="K8567" s="866">
        <v>6</v>
      </c>
      <c r="L8567" s="866">
        <v>12</v>
      </c>
      <c r="M8567" s="865">
        <v>95944.89581950639</v>
      </c>
      <c r="N8567" s="866">
        <v>2</v>
      </c>
      <c r="O8567" s="866">
        <v>6</v>
      </c>
      <c r="P8567" s="865">
        <v>63882.9</v>
      </c>
    </row>
    <row r="8568" spans="1:16" ht="33.75" x14ac:dyDescent="0.25">
      <c r="A8568" s="867" t="s">
        <v>7760</v>
      </c>
      <c r="B8568" s="867" t="s">
        <v>3626</v>
      </c>
      <c r="C8568" s="867" t="s">
        <v>3031</v>
      </c>
      <c r="D8568" s="868" t="s">
        <v>10527</v>
      </c>
      <c r="E8568" s="870">
        <v>10000</v>
      </c>
      <c r="F8568" s="869" t="s">
        <v>10636</v>
      </c>
      <c r="G8568" s="868" t="s">
        <v>10635</v>
      </c>
      <c r="H8568" s="867" t="s">
        <v>7756</v>
      </c>
      <c r="I8568" s="867" t="s">
        <v>2685</v>
      </c>
      <c r="J8568" s="867" t="s">
        <v>9624</v>
      </c>
      <c r="K8568" s="866">
        <v>6</v>
      </c>
      <c r="L8568" s="866">
        <v>12</v>
      </c>
      <c r="M8568" s="865">
        <v>95944.89581950639</v>
      </c>
      <c r="N8568" s="866">
        <v>1</v>
      </c>
      <c r="O8568" s="866">
        <v>6</v>
      </c>
      <c r="P8568" s="865">
        <v>60882.9</v>
      </c>
    </row>
    <row r="8569" spans="1:16" ht="33.75" x14ac:dyDescent="0.25">
      <c r="A8569" s="867" t="s">
        <v>7760</v>
      </c>
      <c r="B8569" s="867" t="s">
        <v>3626</v>
      </c>
      <c r="C8569" s="867" t="s">
        <v>3031</v>
      </c>
      <c r="D8569" s="868" t="s">
        <v>10181</v>
      </c>
      <c r="E8569" s="870">
        <v>7500</v>
      </c>
      <c r="F8569" s="869" t="s">
        <v>10634</v>
      </c>
      <c r="G8569" s="868" t="s">
        <v>10633</v>
      </c>
      <c r="H8569" s="867" t="s">
        <v>7756</v>
      </c>
      <c r="I8569" s="867" t="s">
        <v>8434</v>
      </c>
      <c r="J8569" s="867" t="s">
        <v>7792</v>
      </c>
      <c r="K8569" s="866">
        <v>7</v>
      </c>
      <c r="L8569" s="866">
        <v>12</v>
      </c>
      <c r="M8569" s="865">
        <v>95944.89581950639</v>
      </c>
      <c r="N8569" s="866">
        <v>2</v>
      </c>
      <c r="O8569" s="866">
        <v>6</v>
      </c>
      <c r="P8569" s="865">
        <v>45882.9</v>
      </c>
    </row>
    <row r="8570" spans="1:16" ht="33.75" x14ac:dyDescent="0.25">
      <c r="A8570" s="867" t="s">
        <v>7760</v>
      </c>
      <c r="B8570" s="867" t="s">
        <v>3626</v>
      </c>
      <c r="C8570" s="867" t="s">
        <v>3031</v>
      </c>
      <c r="D8570" s="868" t="s">
        <v>9261</v>
      </c>
      <c r="E8570" s="870">
        <v>10000</v>
      </c>
      <c r="F8570" s="869" t="s">
        <v>10632</v>
      </c>
      <c r="G8570" s="868" t="s">
        <v>10631</v>
      </c>
      <c r="H8570" s="867" t="s">
        <v>7756</v>
      </c>
      <c r="I8570" s="867" t="s">
        <v>2685</v>
      </c>
      <c r="J8570" s="867" t="s">
        <v>7792</v>
      </c>
      <c r="K8570" s="866">
        <v>2</v>
      </c>
      <c r="L8570" s="866">
        <v>12</v>
      </c>
      <c r="M8570" s="865">
        <v>121530.20137137476</v>
      </c>
      <c r="N8570" s="866">
        <v>4</v>
      </c>
      <c r="O8570" s="866">
        <v>6</v>
      </c>
      <c r="P8570" s="865">
        <v>60882.9</v>
      </c>
    </row>
    <row r="8571" spans="1:16" ht="33.75" x14ac:dyDescent="0.25">
      <c r="A8571" s="867" t="s">
        <v>7760</v>
      </c>
      <c r="B8571" s="867" t="s">
        <v>3626</v>
      </c>
      <c r="C8571" s="867" t="s">
        <v>3031</v>
      </c>
      <c r="D8571" s="868" t="s">
        <v>8391</v>
      </c>
      <c r="E8571" s="870">
        <v>7500</v>
      </c>
      <c r="F8571" s="869" t="s">
        <v>10630</v>
      </c>
      <c r="G8571" s="868" t="s">
        <v>10629</v>
      </c>
      <c r="H8571" s="867" t="s">
        <v>7756</v>
      </c>
      <c r="I8571" s="867" t="s">
        <v>2685</v>
      </c>
      <c r="J8571" s="867" t="s">
        <v>7773</v>
      </c>
      <c r="K8571" s="866">
        <v>4</v>
      </c>
      <c r="L8571" s="866">
        <v>8</v>
      </c>
      <c r="M8571" s="865">
        <v>63963.263879670929</v>
      </c>
      <c r="N8571" s="866">
        <v>0</v>
      </c>
      <c r="O8571" s="866">
        <v>0</v>
      </c>
      <c r="P8571" s="865">
        <v>0</v>
      </c>
    </row>
    <row r="8572" spans="1:16" ht="33.75" x14ac:dyDescent="0.25">
      <c r="A8572" s="867" t="s">
        <v>7760</v>
      </c>
      <c r="B8572" s="867" t="s">
        <v>3626</v>
      </c>
      <c r="C8572" s="867" t="s">
        <v>3031</v>
      </c>
      <c r="D8572" s="868" t="s">
        <v>10607</v>
      </c>
      <c r="E8572" s="870">
        <v>5500</v>
      </c>
      <c r="F8572" s="869" t="s">
        <v>10628</v>
      </c>
      <c r="G8572" s="868" t="s">
        <v>10627</v>
      </c>
      <c r="H8572" s="867" t="s">
        <v>7756</v>
      </c>
      <c r="I8572" s="867" t="s">
        <v>2725</v>
      </c>
      <c r="J8572" s="867" t="s">
        <v>7773</v>
      </c>
      <c r="K8572" s="866">
        <v>7</v>
      </c>
      <c r="L8572" s="866">
        <v>12</v>
      </c>
      <c r="M8572" s="865">
        <v>70359.590267638021</v>
      </c>
      <c r="N8572" s="866">
        <v>2</v>
      </c>
      <c r="O8572" s="866">
        <v>6</v>
      </c>
      <c r="P8572" s="865">
        <v>33882.9</v>
      </c>
    </row>
    <row r="8573" spans="1:16" ht="33.75" x14ac:dyDescent="0.25">
      <c r="A8573" s="867" t="s">
        <v>7760</v>
      </c>
      <c r="B8573" s="867" t="s">
        <v>3626</v>
      </c>
      <c r="C8573" s="867" t="s">
        <v>3031</v>
      </c>
      <c r="D8573" s="868" t="s">
        <v>8437</v>
      </c>
      <c r="E8573" s="870">
        <v>10000</v>
      </c>
      <c r="F8573" s="869" t="s">
        <v>10626</v>
      </c>
      <c r="G8573" s="868" t="s">
        <v>10625</v>
      </c>
      <c r="H8573" s="867" t="s">
        <v>7756</v>
      </c>
      <c r="I8573" s="867" t="s">
        <v>2737</v>
      </c>
      <c r="J8573" s="867" t="s">
        <v>10624</v>
      </c>
      <c r="K8573" s="866">
        <v>6</v>
      </c>
      <c r="L8573" s="866">
        <v>12</v>
      </c>
      <c r="M8573" s="865">
        <v>95944.89581950639</v>
      </c>
      <c r="N8573" s="866">
        <v>2</v>
      </c>
      <c r="O8573" s="866">
        <v>6</v>
      </c>
      <c r="P8573" s="865">
        <v>60882.9</v>
      </c>
    </row>
    <row r="8574" spans="1:16" ht="33.75" x14ac:dyDescent="0.25">
      <c r="A8574" s="867" t="s">
        <v>7760</v>
      </c>
      <c r="B8574" s="867" t="s">
        <v>3626</v>
      </c>
      <c r="C8574" s="867" t="s">
        <v>3031</v>
      </c>
      <c r="D8574" s="868" t="s">
        <v>9410</v>
      </c>
      <c r="E8574" s="870">
        <v>7500</v>
      </c>
      <c r="F8574" s="869" t="s">
        <v>10623</v>
      </c>
      <c r="G8574" s="868" t="s">
        <v>10622</v>
      </c>
      <c r="H8574" s="867" t="s">
        <v>7756</v>
      </c>
      <c r="I8574" s="867" t="s">
        <v>2685</v>
      </c>
      <c r="J8574" s="867" t="s">
        <v>7773</v>
      </c>
      <c r="K8574" s="866">
        <v>8</v>
      </c>
      <c r="L8574" s="866">
        <v>12</v>
      </c>
      <c r="M8574" s="865">
        <v>70359.590267638021</v>
      </c>
      <c r="N8574" s="866">
        <v>3</v>
      </c>
      <c r="O8574" s="866">
        <v>6</v>
      </c>
      <c r="P8574" s="865">
        <v>45882.9</v>
      </c>
    </row>
    <row r="8575" spans="1:16" ht="33.75" x14ac:dyDescent="0.25">
      <c r="A8575" s="867" t="s">
        <v>7760</v>
      </c>
      <c r="B8575" s="867" t="s">
        <v>3626</v>
      </c>
      <c r="C8575" s="867" t="s">
        <v>3031</v>
      </c>
      <c r="D8575" s="868" t="s">
        <v>8227</v>
      </c>
      <c r="E8575" s="870">
        <v>8500</v>
      </c>
      <c r="F8575" s="869" t="s">
        <v>10621</v>
      </c>
      <c r="G8575" s="868" t="s">
        <v>10620</v>
      </c>
      <c r="H8575" s="867" t="s">
        <v>7756</v>
      </c>
      <c r="I8575" s="867" t="s">
        <v>2685</v>
      </c>
      <c r="J8575" s="867" t="s">
        <v>7788</v>
      </c>
      <c r="K8575" s="866">
        <v>6</v>
      </c>
      <c r="L8575" s="866">
        <v>12</v>
      </c>
      <c r="M8575" s="865">
        <v>70359.590267638021</v>
      </c>
      <c r="N8575" s="866">
        <v>2</v>
      </c>
      <c r="O8575" s="866">
        <v>6</v>
      </c>
      <c r="P8575" s="865">
        <v>51882.9</v>
      </c>
    </row>
    <row r="8576" spans="1:16" ht="33.75" x14ac:dyDescent="0.25">
      <c r="A8576" s="867" t="s">
        <v>7760</v>
      </c>
      <c r="B8576" s="867" t="s">
        <v>3626</v>
      </c>
      <c r="C8576" s="867" t="s">
        <v>3031</v>
      </c>
      <c r="D8576" s="868" t="s">
        <v>10619</v>
      </c>
      <c r="E8576" s="870">
        <v>7500</v>
      </c>
      <c r="F8576" s="869" t="s">
        <v>10618</v>
      </c>
      <c r="G8576" s="868" t="s">
        <v>10617</v>
      </c>
      <c r="H8576" s="867" t="s">
        <v>7796</v>
      </c>
      <c r="I8576" s="867" t="s">
        <v>2737</v>
      </c>
      <c r="J8576" s="867" t="s">
        <v>8142</v>
      </c>
      <c r="K8576" s="866">
        <v>4</v>
      </c>
      <c r="L8576" s="866">
        <v>8</v>
      </c>
      <c r="M8576" s="865">
        <v>63963.263879670929</v>
      </c>
      <c r="N8576" s="866">
        <v>0</v>
      </c>
      <c r="O8576" s="866">
        <v>0</v>
      </c>
      <c r="P8576" s="865">
        <v>0</v>
      </c>
    </row>
    <row r="8577" spans="1:16" ht="33.75" x14ac:dyDescent="0.25">
      <c r="A8577" s="867" t="s">
        <v>7760</v>
      </c>
      <c r="B8577" s="867" t="s">
        <v>3626</v>
      </c>
      <c r="C8577" s="867" t="s">
        <v>3031</v>
      </c>
      <c r="D8577" s="868" t="s">
        <v>9264</v>
      </c>
      <c r="E8577" s="870">
        <v>9500</v>
      </c>
      <c r="F8577" s="869" t="s">
        <v>10616</v>
      </c>
      <c r="G8577" s="868" t="s">
        <v>10615</v>
      </c>
      <c r="H8577" s="867" t="s">
        <v>7756</v>
      </c>
      <c r="I8577" s="867" t="s">
        <v>9202</v>
      </c>
      <c r="J8577" s="867" t="s">
        <v>7985</v>
      </c>
      <c r="K8577" s="866">
        <v>7</v>
      </c>
      <c r="L8577" s="866">
        <v>12</v>
      </c>
      <c r="M8577" s="865">
        <v>95944.89581950639</v>
      </c>
      <c r="N8577" s="866">
        <v>2</v>
      </c>
      <c r="O8577" s="866">
        <v>6</v>
      </c>
      <c r="P8577" s="865">
        <v>57882.9</v>
      </c>
    </row>
    <row r="8578" spans="1:16" ht="33.75" x14ac:dyDescent="0.25">
      <c r="A8578" s="867" t="s">
        <v>7760</v>
      </c>
      <c r="B8578" s="867" t="s">
        <v>3626</v>
      </c>
      <c r="C8578" s="867" t="s">
        <v>3031</v>
      </c>
      <c r="D8578" s="868" t="s">
        <v>10614</v>
      </c>
      <c r="E8578" s="870">
        <v>5500</v>
      </c>
      <c r="F8578" s="869" t="s">
        <v>10613</v>
      </c>
      <c r="G8578" s="868" t="s">
        <v>10612</v>
      </c>
      <c r="H8578" s="867" t="s">
        <v>7756</v>
      </c>
      <c r="I8578" s="867" t="s">
        <v>4333</v>
      </c>
      <c r="J8578" s="867" t="s">
        <v>7985</v>
      </c>
      <c r="K8578" s="866">
        <v>6</v>
      </c>
      <c r="L8578" s="866">
        <v>12</v>
      </c>
      <c r="M8578" s="865">
        <v>70359.590267638021</v>
      </c>
      <c r="N8578" s="866">
        <v>2</v>
      </c>
      <c r="O8578" s="866">
        <v>6</v>
      </c>
      <c r="P8578" s="865">
        <v>33882.9</v>
      </c>
    </row>
    <row r="8579" spans="1:16" ht="33.75" x14ac:dyDescent="0.25">
      <c r="A8579" s="867" t="s">
        <v>7760</v>
      </c>
      <c r="B8579" s="867" t="s">
        <v>3626</v>
      </c>
      <c r="C8579" s="867" t="s">
        <v>3031</v>
      </c>
      <c r="D8579" s="868" t="s">
        <v>8790</v>
      </c>
      <c r="E8579" s="870">
        <v>7500</v>
      </c>
      <c r="F8579" s="869" t="s">
        <v>10611</v>
      </c>
      <c r="G8579" s="868" t="s">
        <v>10610</v>
      </c>
      <c r="H8579" s="867" t="s">
        <v>7756</v>
      </c>
      <c r="I8579" s="867" t="s">
        <v>2685</v>
      </c>
      <c r="J8579" s="867" t="s">
        <v>7894</v>
      </c>
      <c r="K8579" s="866">
        <v>2</v>
      </c>
      <c r="L8579" s="866">
        <v>8</v>
      </c>
      <c r="M8579" s="865">
        <v>63963.263879670929</v>
      </c>
      <c r="N8579" s="866">
        <v>2</v>
      </c>
      <c r="O8579" s="866">
        <v>6</v>
      </c>
      <c r="P8579" s="865">
        <v>45882.9</v>
      </c>
    </row>
    <row r="8580" spans="1:16" ht="33.75" x14ac:dyDescent="0.25">
      <c r="A8580" s="867" t="s">
        <v>7760</v>
      </c>
      <c r="B8580" s="867" t="s">
        <v>3626</v>
      </c>
      <c r="C8580" s="867" t="s">
        <v>3031</v>
      </c>
      <c r="D8580" s="868" t="s">
        <v>9264</v>
      </c>
      <c r="E8580" s="870">
        <v>9500</v>
      </c>
      <c r="F8580" s="869" t="s">
        <v>10609</v>
      </c>
      <c r="G8580" s="868" t="s">
        <v>10608</v>
      </c>
      <c r="H8580" s="867" t="s">
        <v>7796</v>
      </c>
      <c r="I8580" s="867" t="s">
        <v>2685</v>
      </c>
      <c r="J8580" s="867" t="s">
        <v>9624</v>
      </c>
      <c r="K8580" s="866">
        <v>7</v>
      </c>
      <c r="L8580" s="866">
        <v>12</v>
      </c>
      <c r="M8580" s="865">
        <v>70359.590267638021</v>
      </c>
      <c r="N8580" s="866">
        <v>2</v>
      </c>
      <c r="O8580" s="866">
        <v>6</v>
      </c>
      <c r="P8580" s="865">
        <v>57882.9</v>
      </c>
    </row>
    <row r="8581" spans="1:16" ht="33.75" x14ac:dyDescent="0.25">
      <c r="A8581" s="867" t="s">
        <v>7760</v>
      </c>
      <c r="B8581" s="867" t="s">
        <v>3626</v>
      </c>
      <c r="C8581" s="867" t="s">
        <v>3031</v>
      </c>
      <c r="D8581" s="868" t="s">
        <v>10607</v>
      </c>
      <c r="E8581" s="870">
        <v>5500</v>
      </c>
      <c r="F8581" s="869" t="s">
        <v>10606</v>
      </c>
      <c r="G8581" s="868" t="s">
        <v>10605</v>
      </c>
      <c r="H8581" s="867" t="s">
        <v>7756</v>
      </c>
      <c r="I8581" s="867" t="s">
        <v>10457</v>
      </c>
      <c r="J8581" s="867" t="s">
        <v>7792</v>
      </c>
      <c r="K8581" s="866">
        <v>7</v>
      </c>
      <c r="L8581" s="866">
        <v>12</v>
      </c>
      <c r="M8581" s="865">
        <v>70359.590267638021</v>
      </c>
      <c r="N8581" s="866">
        <v>2</v>
      </c>
      <c r="O8581" s="866">
        <v>6</v>
      </c>
      <c r="P8581" s="865">
        <v>33882.9</v>
      </c>
    </row>
    <row r="8582" spans="1:16" ht="33.75" x14ac:dyDescent="0.25">
      <c r="A8582" s="867" t="s">
        <v>7760</v>
      </c>
      <c r="B8582" s="867" t="s">
        <v>3626</v>
      </c>
      <c r="C8582" s="867" t="s">
        <v>3031</v>
      </c>
      <c r="D8582" s="868" t="s">
        <v>8391</v>
      </c>
      <c r="E8582" s="870">
        <v>7500</v>
      </c>
      <c r="F8582" s="869" t="s">
        <v>10604</v>
      </c>
      <c r="G8582" s="868" t="s">
        <v>10603</v>
      </c>
      <c r="H8582" s="867" t="s">
        <v>7756</v>
      </c>
      <c r="I8582" s="867" t="s">
        <v>2737</v>
      </c>
      <c r="J8582" s="867" t="s">
        <v>8162</v>
      </c>
      <c r="K8582" s="866">
        <v>4</v>
      </c>
      <c r="L8582" s="866">
        <v>12</v>
      </c>
      <c r="M8582" s="865">
        <v>70359.590267638021</v>
      </c>
      <c r="N8582" s="866">
        <v>2</v>
      </c>
      <c r="O8582" s="866">
        <v>6</v>
      </c>
      <c r="P8582" s="865">
        <v>45882.9</v>
      </c>
    </row>
    <row r="8583" spans="1:16" ht="33.75" x14ac:dyDescent="0.25">
      <c r="A8583" s="867" t="s">
        <v>7760</v>
      </c>
      <c r="B8583" s="867" t="s">
        <v>3626</v>
      </c>
      <c r="C8583" s="867" t="s">
        <v>3031</v>
      </c>
      <c r="D8583" s="868" t="s">
        <v>8396</v>
      </c>
      <c r="E8583" s="870">
        <v>5500</v>
      </c>
      <c r="F8583" s="869" t="s">
        <v>10602</v>
      </c>
      <c r="G8583" s="868" t="s">
        <v>10601</v>
      </c>
      <c r="H8583" s="867" t="s">
        <v>7796</v>
      </c>
      <c r="I8583" s="867" t="s">
        <v>3419</v>
      </c>
      <c r="J8583" s="867" t="s">
        <v>9053</v>
      </c>
      <c r="K8583" s="866">
        <v>7</v>
      </c>
      <c r="L8583" s="866">
        <v>12</v>
      </c>
      <c r="M8583" s="865">
        <v>70359.590267638021</v>
      </c>
      <c r="N8583" s="866">
        <v>1</v>
      </c>
      <c r="O8583" s="866">
        <v>2</v>
      </c>
      <c r="P8583" s="865">
        <v>11294.3</v>
      </c>
    </row>
    <row r="8584" spans="1:16" ht="33.75" x14ac:dyDescent="0.25">
      <c r="A8584" s="867" t="s">
        <v>7760</v>
      </c>
      <c r="B8584" s="867" t="s">
        <v>3626</v>
      </c>
      <c r="C8584" s="867" t="s">
        <v>3031</v>
      </c>
      <c r="D8584" s="868" t="s">
        <v>8391</v>
      </c>
      <c r="E8584" s="870">
        <v>7500</v>
      </c>
      <c r="F8584" s="869" t="s">
        <v>10600</v>
      </c>
      <c r="G8584" s="868" t="s">
        <v>10599</v>
      </c>
      <c r="H8584" s="867" t="s">
        <v>7796</v>
      </c>
      <c r="I8584" s="867" t="s">
        <v>2685</v>
      </c>
      <c r="J8584" s="867" t="s">
        <v>7773</v>
      </c>
      <c r="K8584" s="866">
        <v>4</v>
      </c>
      <c r="L8584" s="866">
        <v>12</v>
      </c>
      <c r="M8584" s="865">
        <v>70359.590267638021</v>
      </c>
      <c r="N8584" s="866">
        <v>3</v>
      </c>
      <c r="O8584" s="866">
        <v>6</v>
      </c>
      <c r="P8584" s="865">
        <v>45882.9</v>
      </c>
    </row>
    <row r="8585" spans="1:16" ht="33.75" x14ac:dyDescent="0.25">
      <c r="A8585" s="867" t="s">
        <v>7760</v>
      </c>
      <c r="B8585" s="867" t="s">
        <v>3626</v>
      </c>
      <c r="C8585" s="867" t="s">
        <v>3031</v>
      </c>
      <c r="D8585" s="868" t="s">
        <v>8512</v>
      </c>
      <c r="E8585" s="870">
        <v>7500</v>
      </c>
      <c r="F8585" s="869" t="s">
        <v>10598</v>
      </c>
      <c r="G8585" s="868" t="s">
        <v>10597</v>
      </c>
      <c r="H8585" s="867" t="s">
        <v>7796</v>
      </c>
      <c r="I8585" s="867" t="s">
        <v>2685</v>
      </c>
      <c r="J8585" s="867" t="s">
        <v>7971</v>
      </c>
      <c r="K8585" s="866">
        <v>8</v>
      </c>
      <c r="L8585" s="866">
        <v>12</v>
      </c>
      <c r="M8585" s="865">
        <v>95944.89581950639</v>
      </c>
      <c r="N8585" s="866">
        <v>1</v>
      </c>
      <c r="O8585" s="866">
        <v>6</v>
      </c>
      <c r="P8585" s="865">
        <v>45882.9</v>
      </c>
    </row>
    <row r="8586" spans="1:16" ht="33.75" x14ac:dyDescent="0.25">
      <c r="A8586" s="867" t="s">
        <v>7760</v>
      </c>
      <c r="B8586" s="867" t="s">
        <v>3626</v>
      </c>
      <c r="C8586" s="867" t="s">
        <v>3031</v>
      </c>
      <c r="D8586" s="868" t="s">
        <v>8391</v>
      </c>
      <c r="E8586" s="870">
        <v>7500</v>
      </c>
      <c r="F8586" s="869" t="s">
        <v>10596</v>
      </c>
      <c r="G8586" s="868" t="s">
        <v>10595</v>
      </c>
      <c r="H8586" s="867" t="s">
        <v>7796</v>
      </c>
      <c r="I8586" s="867" t="s">
        <v>2737</v>
      </c>
      <c r="J8586" s="867" t="s">
        <v>8162</v>
      </c>
      <c r="K8586" s="866">
        <v>4</v>
      </c>
      <c r="L8586" s="866">
        <v>12</v>
      </c>
      <c r="M8586" s="865">
        <v>70359.590267638021</v>
      </c>
      <c r="N8586" s="866">
        <v>2</v>
      </c>
      <c r="O8586" s="866">
        <v>6</v>
      </c>
      <c r="P8586" s="865">
        <v>45882.9</v>
      </c>
    </row>
    <row r="8587" spans="1:16" ht="33.75" x14ac:dyDescent="0.25">
      <c r="A8587" s="867" t="s">
        <v>7760</v>
      </c>
      <c r="B8587" s="867" t="s">
        <v>3626</v>
      </c>
      <c r="C8587" s="867" t="s">
        <v>3031</v>
      </c>
      <c r="D8587" s="868" t="s">
        <v>9264</v>
      </c>
      <c r="E8587" s="870">
        <v>9500</v>
      </c>
      <c r="F8587" s="869" t="s">
        <v>10594</v>
      </c>
      <c r="G8587" s="868" t="s">
        <v>10593</v>
      </c>
      <c r="H8587" s="867" t="s">
        <v>7817</v>
      </c>
      <c r="I8587" s="867" t="s">
        <v>10592</v>
      </c>
      <c r="J8587" s="867" t="s">
        <v>7809</v>
      </c>
      <c r="K8587" s="866">
        <v>6</v>
      </c>
      <c r="L8587" s="866">
        <v>12</v>
      </c>
      <c r="M8587" s="865">
        <v>70359.590267638021</v>
      </c>
      <c r="N8587" s="866">
        <v>1</v>
      </c>
      <c r="O8587" s="866">
        <v>6</v>
      </c>
      <c r="P8587" s="865">
        <v>57882.9</v>
      </c>
    </row>
    <row r="8588" spans="1:16" ht="33.75" x14ac:dyDescent="0.25">
      <c r="A8588" s="867" t="s">
        <v>7760</v>
      </c>
      <c r="B8588" s="867" t="s">
        <v>3626</v>
      </c>
      <c r="C8588" s="867" t="s">
        <v>3031</v>
      </c>
      <c r="D8588" s="868" t="s">
        <v>9264</v>
      </c>
      <c r="E8588" s="870">
        <v>9500</v>
      </c>
      <c r="F8588" s="869" t="s">
        <v>10591</v>
      </c>
      <c r="G8588" s="868" t="s">
        <v>10590</v>
      </c>
      <c r="H8588" s="867" t="s">
        <v>7756</v>
      </c>
      <c r="I8588" s="867" t="s">
        <v>9202</v>
      </c>
      <c r="J8588" s="867" t="s">
        <v>7985</v>
      </c>
      <c r="K8588" s="866">
        <v>2</v>
      </c>
      <c r="L8588" s="866">
        <v>4</v>
      </c>
      <c r="M8588" s="865">
        <v>40510.067123791589</v>
      </c>
      <c r="N8588" s="866">
        <v>2</v>
      </c>
      <c r="O8588" s="866">
        <v>6</v>
      </c>
      <c r="P8588" s="865">
        <v>57882.9</v>
      </c>
    </row>
    <row r="8589" spans="1:16" x14ac:dyDescent="0.25">
      <c r="A8589" s="1772" t="s">
        <v>2848</v>
      </c>
      <c r="B8589" s="1772"/>
      <c r="C8589" s="1772"/>
      <c r="D8589" s="1772"/>
      <c r="E8589" s="1772"/>
      <c r="F8589" s="1772" t="s">
        <v>378</v>
      </c>
      <c r="G8589" s="1772"/>
      <c r="H8589" s="1772"/>
      <c r="I8589" s="1772"/>
      <c r="J8589" s="1772"/>
      <c r="K8589" s="1771" t="s">
        <v>2847</v>
      </c>
      <c r="L8589" s="1771"/>
      <c r="M8589" s="1771"/>
      <c r="N8589" s="1771" t="s">
        <v>2846</v>
      </c>
      <c r="O8589" s="1771"/>
      <c r="P8589" s="1771"/>
    </row>
    <row r="8590" spans="1:16" ht="84" customHeight="1" x14ac:dyDescent="0.25">
      <c r="A8590" s="1535" t="s">
        <v>2845</v>
      </c>
      <c r="B8590" s="1535" t="s">
        <v>5</v>
      </c>
      <c r="C8590" s="1535" t="s">
        <v>2844</v>
      </c>
      <c r="D8590" s="1535" t="s">
        <v>2843</v>
      </c>
      <c r="E8590" s="1536" t="s">
        <v>2842</v>
      </c>
      <c r="F8590" s="1537" t="s">
        <v>2841</v>
      </c>
      <c r="G8590" s="1540" t="s">
        <v>2840</v>
      </c>
      <c r="H8590" s="1535" t="s">
        <v>2839</v>
      </c>
      <c r="I8590" s="1535" t="s">
        <v>2838</v>
      </c>
      <c r="J8590" s="1535" t="s">
        <v>2837</v>
      </c>
      <c r="K8590" s="1538" t="s">
        <v>2836</v>
      </c>
      <c r="L8590" s="1538" t="s">
        <v>2835</v>
      </c>
      <c r="M8590" s="1539" t="s">
        <v>2834</v>
      </c>
      <c r="N8590" s="1538" t="s">
        <v>2836</v>
      </c>
      <c r="O8590" s="1538" t="s">
        <v>2835</v>
      </c>
      <c r="P8590" s="1539" t="s">
        <v>2834</v>
      </c>
    </row>
    <row r="8591" spans="1:16" ht="33.75" x14ac:dyDescent="0.25">
      <c r="A8591" s="867" t="s">
        <v>7760</v>
      </c>
      <c r="B8591" s="867" t="s">
        <v>3626</v>
      </c>
      <c r="C8591" s="867" t="s">
        <v>3031</v>
      </c>
      <c r="D8591" s="868" t="s">
        <v>9264</v>
      </c>
      <c r="E8591" s="870">
        <v>9500</v>
      </c>
      <c r="F8591" s="869" t="s">
        <v>10589</v>
      </c>
      <c r="G8591" s="868" t="s">
        <v>10588</v>
      </c>
      <c r="H8591" s="867" t="s">
        <v>7756</v>
      </c>
      <c r="I8591" s="867" t="s">
        <v>9202</v>
      </c>
      <c r="J8591" s="867" t="s">
        <v>7985</v>
      </c>
      <c r="K8591" s="866">
        <v>6</v>
      </c>
      <c r="L8591" s="866">
        <v>12</v>
      </c>
      <c r="M8591" s="865">
        <v>70359.590267638021</v>
      </c>
      <c r="N8591" s="866">
        <v>2</v>
      </c>
      <c r="O8591" s="866">
        <v>6</v>
      </c>
      <c r="P8591" s="865">
        <v>57882.9</v>
      </c>
    </row>
    <row r="8592" spans="1:16" ht="33.75" x14ac:dyDescent="0.25">
      <c r="A8592" s="867" t="s">
        <v>7760</v>
      </c>
      <c r="B8592" s="867" t="s">
        <v>3626</v>
      </c>
      <c r="C8592" s="867" t="s">
        <v>3031</v>
      </c>
      <c r="D8592" s="868" t="s">
        <v>10587</v>
      </c>
      <c r="E8592" s="870">
        <v>9500</v>
      </c>
      <c r="F8592" s="869" t="s">
        <v>10586</v>
      </c>
      <c r="G8592" s="868" t="s">
        <v>10585</v>
      </c>
      <c r="H8592" s="867" t="s">
        <v>7756</v>
      </c>
      <c r="I8592" s="867" t="s">
        <v>4333</v>
      </c>
      <c r="J8592" s="867" t="s">
        <v>7985</v>
      </c>
      <c r="K8592" s="866">
        <v>4</v>
      </c>
      <c r="L8592" s="866">
        <v>7</v>
      </c>
      <c r="M8592" s="865">
        <v>70892.617466635274</v>
      </c>
      <c r="N8592" s="866">
        <v>0</v>
      </c>
      <c r="O8592" s="866">
        <v>0</v>
      </c>
      <c r="P8592" s="865">
        <v>0</v>
      </c>
    </row>
    <row r="8593" spans="1:16" ht="33.75" x14ac:dyDescent="0.25">
      <c r="A8593" s="867" t="s">
        <v>7760</v>
      </c>
      <c r="B8593" s="867" t="s">
        <v>3626</v>
      </c>
      <c r="C8593" s="867" t="s">
        <v>3031</v>
      </c>
      <c r="D8593" s="868" t="s">
        <v>10584</v>
      </c>
      <c r="E8593" s="870">
        <v>14500</v>
      </c>
      <c r="F8593" s="869" t="s">
        <v>10583</v>
      </c>
      <c r="G8593" s="868" t="s">
        <v>10582</v>
      </c>
      <c r="H8593" s="867" t="s">
        <v>7756</v>
      </c>
      <c r="I8593" s="867" t="s">
        <v>2685</v>
      </c>
      <c r="J8593" s="867" t="s">
        <v>8199</v>
      </c>
      <c r="K8593" s="866">
        <v>7</v>
      </c>
      <c r="L8593" s="866">
        <v>12</v>
      </c>
      <c r="M8593" s="865">
        <v>121530.20137137476</v>
      </c>
      <c r="N8593" s="866">
        <v>1</v>
      </c>
      <c r="O8593" s="866">
        <v>6</v>
      </c>
      <c r="P8593" s="865">
        <v>87882.9</v>
      </c>
    </row>
    <row r="8594" spans="1:16" ht="33.75" x14ac:dyDescent="0.25">
      <c r="A8594" s="867" t="s">
        <v>7760</v>
      </c>
      <c r="B8594" s="867" t="s">
        <v>3626</v>
      </c>
      <c r="C8594" s="867" t="s">
        <v>3031</v>
      </c>
      <c r="D8594" s="868" t="s">
        <v>10581</v>
      </c>
      <c r="E8594" s="870">
        <v>7500</v>
      </c>
      <c r="F8594" s="869" t="s">
        <v>10580</v>
      </c>
      <c r="G8594" s="868" t="s">
        <v>10579</v>
      </c>
      <c r="H8594" s="867" t="s">
        <v>7756</v>
      </c>
      <c r="I8594" s="867" t="s">
        <v>2685</v>
      </c>
      <c r="J8594" s="867" t="s">
        <v>7777</v>
      </c>
      <c r="K8594" s="866">
        <v>2</v>
      </c>
      <c r="L8594" s="866">
        <v>2</v>
      </c>
      <c r="M8594" s="865">
        <v>15990.815969917732</v>
      </c>
      <c r="N8594" s="866">
        <v>0</v>
      </c>
      <c r="O8594" s="866">
        <v>0</v>
      </c>
      <c r="P8594" s="865">
        <v>0</v>
      </c>
    </row>
    <row r="8595" spans="1:16" ht="33.75" x14ac:dyDescent="0.25">
      <c r="A8595" s="867" t="s">
        <v>7760</v>
      </c>
      <c r="B8595" s="867" t="s">
        <v>3626</v>
      </c>
      <c r="C8595" s="867" t="s">
        <v>3031</v>
      </c>
      <c r="D8595" s="868" t="s">
        <v>10578</v>
      </c>
      <c r="E8595" s="870">
        <v>10500</v>
      </c>
      <c r="F8595" s="869" t="s">
        <v>10577</v>
      </c>
      <c r="G8595" s="868" t="s">
        <v>10576</v>
      </c>
      <c r="H8595" s="867" t="s">
        <v>7756</v>
      </c>
      <c r="I8595" s="867" t="s">
        <v>2685</v>
      </c>
      <c r="J8595" s="867" t="s">
        <v>8036</v>
      </c>
      <c r="K8595" s="866">
        <v>7</v>
      </c>
      <c r="L8595" s="866">
        <v>12</v>
      </c>
      <c r="M8595" s="865">
        <v>134322.85414730894</v>
      </c>
      <c r="N8595" s="866">
        <v>1</v>
      </c>
      <c r="O8595" s="866">
        <v>6</v>
      </c>
      <c r="P8595" s="865">
        <v>63882.9</v>
      </c>
    </row>
    <row r="8596" spans="1:16" ht="33.75" x14ac:dyDescent="0.25">
      <c r="A8596" s="867" t="s">
        <v>7760</v>
      </c>
      <c r="B8596" s="867" t="s">
        <v>3626</v>
      </c>
      <c r="C8596" s="867" t="s">
        <v>3031</v>
      </c>
      <c r="D8596" s="868" t="s">
        <v>10362</v>
      </c>
      <c r="E8596" s="870">
        <v>4200</v>
      </c>
      <c r="F8596" s="869" t="s">
        <v>10575</v>
      </c>
      <c r="G8596" s="868" t="s">
        <v>10574</v>
      </c>
      <c r="H8596" s="867" t="s">
        <v>7756</v>
      </c>
      <c r="I8596" s="867" t="s">
        <v>8832</v>
      </c>
      <c r="J8596" s="867" t="s">
        <v>7792</v>
      </c>
      <c r="K8596" s="866">
        <v>4</v>
      </c>
      <c r="L8596" s="866">
        <v>4</v>
      </c>
      <c r="M8596" s="865">
        <v>17909.713886307858</v>
      </c>
      <c r="N8596" s="866">
        <v>0</v>
      </c>
      <c r="O8596" s="866">
        <v>0</v>
      </c>
      <c r="P8596" s="865">
        <v>0</v>
      </c>
    </row>
    <row r="8597" spans="1:16" ht="33.75" x14ac:dyDescent="0.25">
      <c r="A8597" s="867" t="s">
        <v>7760</v>
      </c>
      <c r="B8597" s="867" t="s">
        <v>3626</v>
      </c>
      <c r="C8597" s="867" t="s">
        <v>3031</v>
      </c>
      <c r="D8597" s="868" t="s">
        <v>10573</v>
      </c>
      <c r="E8597" s="870">
        <v>2200</v>
      </c>
      <c r="F8597" s="869" t="s">
        <v>10572</v>
      </c>
      <c r="G8597" s="868" t="s">
        <v>10571</v>
      </c>
      <c r="H8597" s="867" t="s">
        <v>2751</v>
      </c>
      <c r="I8597" s="867" t="s">
        <v>2741</v>
      </c>
      <c r="J8597" s="867" t="s">
        <v>10570</v>
      </c>
      <c r="K8597" s="866">
        <v>2</v>
      </c>
      <c r="L8597" s="866">
        <v>6</v>
      </c>
      <c r="M8597" s="865">
        <v>14071.918053527605</v>
      </c>
      <c r="N8597" s="866">
        <v>0</v>
      </c>
      <c r="O8597" s="866">
        <v>0</v>
      </c>
      <c r="P8597" s="865">
        <v>0</v>
      </c>
    </row>
    <row r="8598" spans="1:16" ht="33.75" x14ac:dyDescent="0.25">
      <c r="A8598" s="867" t="s">
        <v>7760</v>
      </c>
      <c r="B8598" s="867" t="s">
        <v>3626</v>
      </c>
      <c r="C8598" s="867" t="s">
        <v>3031</v>
      </c>
      <c r="D8598" s="868" t="s">
        <v>9264</v>
      </c>
      <c r="E8598" s="870">
        <v>9500</v>
      </c>
      <c r="F8598" s="869" t="s">
        <v>10569</v>
      </c>
      <c r="G8598" s="868" t="s">
        <v>10568</v>
      </c>
      <c r="H8598" s="867" t="s">
        <v>7817</v>
      </c>
      <c r="I8598" s="867" t="s">
        <v>7937</v>
      </c>
      <c r="J8598" s="867" t="s">
        <v>6</v>
      </c>
      <c r="K8598" s="866">
        <v>4</v>
      </c>
      <c r="L8598" s="866">
        <v>12</v>
      </c>
      <c r="M8598" s="865">
        <v>95944.89581950639</v>
      </c>
      <c r="N8598" s="866">
        <v>2</v>
      </c>
      <c r="O8598" s="866">
        <v>6</v>
      </c>
      <c r="P8598" s="865">
        <v>57882.9</v>
      </c>
    </row>
    <row r="8599" spans="1:16" ht="33.75" x14ac:dyDescent="0.25">
      <c r="A8599" s="867" t="s">
        <v>7760</v>
      </c>
      <c r="B8599" s="867" t="s">
        <v>3626</v>
      </c>
      <c r="C8599" s="867" t="s">
        <v>3031</v>
      </c>
      <c r="D8599" s="868" t="s">
        <v>9264</v>
      </c>
      <c r="E8599" s="870">
        <v>9500</v>
      </c>
      <c r="F8599" s="869" t="s">
        <v>10567</v>
      </c>
      <c r="G8599" s="868" t="s">
        <v>10566</v>
      </c>
      <c r="H8599" s="867" t="s">
        <v>7796</v>
      </c>
      <c r="I8599" s="867" t="s">
        <v>2700</v>
      </c>
      <c r="J8599" s="867" t="s">
        <v>8199</v>
      </c>
      <c r="K8599" s="866">
        <v>7</v>
      </c>
      <c r="L8599" s="866">
        <v>12</v>
      </c>
      <c r="M8599" s="865">
        <v>95944.89581950639</v>
      </c>
      <c r="N8599" s="866">
        <v>2</v>
      </c>
      <c r="O8599" s="866">
        <v>6</v>
      </c>
      <c r="P8599" s="865">
        <v>57882.9</v>
      </c>
    </row>
    <row r="8600" spans="1:16" ht="33.75" x14ac:dyDescent="0.25">
      <c r="A8600" s="867" t="s">
        <v>7760</v>
      </c>
      <c r="B8600" s="867" t="s">
        <v>3626</v>
      </c>
      <c r="C8600" s="867" t="s">
        <v>3031</v>
      </c>
      <c r="D8600" s="868" t="s">
        <v>10565</v>
      </c>
      <c r="E8600" s="870">
        <v>8500</v>
      </c>
      <c r="F8600" s="869" t="s">
        <v>10564</v>
      </c>
      <c r="G8600" s="868" t="s">
        <v>10563</v>
      </c>
      <c r="H8600" s="867" t="s">
        <v>7756</v>
      </c>
      <c r="I8600" s="867" t="s">
        <v>2685</v>
      </c>
      <c r="J8600" s="867" t="s">
        <v>7927</v>
      </c>
      <c r="K8600" s="866">
        <v>2</v>
      </c>
      <c r="L8600" s="866">
        <v>12</v>
      </c>
      <c r="M8600" s="865">
        <v>108737.54859544057</v>
      </c>
      <c r="N8600" s="866">
        <v>1</v>
      </c>
      <c r="O8600" s="866">
        <v>6</v>
      </c>
      <c r="P8600" s="865">
        <v>51882.9</v>
      </c>
    </row>
    <row r="8601" spans="1:16" ht="33.75" x14ac:dyDescent="0.25">
      <c r="A8601" s="867" t="s">
        <v>7760</v>
      </c>
      <c r="B8601" s="867" t="s">
        <v>3626</v>
      </c>
      <c r="C8601" s="867" t="s">
        <v>3031</v>
      </c>
      <c r="D8601" s="868" t="s">
        <v>8145</v>
      </c>
      <c r="E8601" s="870">
        <v>7500</v>
      </c>
      <c r="F8601" s="869" t="s">
        <v>10562</v>
      </c>
      <c r="G8601" s="868" t="s">
        <v>10561</v>
      </c>
      <c r="H8601" s="867"/>
      <c r="I8601" s="867"/>
      <c r="J8601" s="867"/>
      <c r="K8601" s="866">
        <v>1</v>
      </c>
      <c r="L8601" s="866">
        <v>2</v>
      </c>
      <c r="M8601" s="865">
        <v>15990.815969917732</v>
      </c>
      <c r="N8601" s="866">
        <v>0</v>
      </c>
      <c r="O8601" s="866">
        <v>0</v>
      </c>
      <c r="P8601" s="865">
        <v>0</v>
      </c>
    </row>
    <row r="8602" spans="1:16" ht="33.75" x14ac:dyDescent="0.25">
      <c r="A8602" s="867" t="s">
        <v>7760</v>
      </c>
      <c r="B8602" s="867" t="s">
        <v>3626</v>
      </c>
      <c r="C8602" s="867" t="s">
        <v>3031</v>
      </c>
      <c r="D8602" s="868" t="s">
        <v>7029</v>
      </c>
      <c r="E8602" s="870">
        <v>4200</v>
      </c>
      <c r="F8602" s="869" t="s">
        <v>10560</v>
      </c>
      <c r="G8602" s="868" t="s">
        <v>10559</v>
      </c>
      <c r="H8602" s="867" t="s">
        <v>7756</v>
      </c>
      <c r="I8602" s="867" t="s">
        <v>2685</v>
      </c>
      <c r="J8602" s="867" t="s">
        <v>8199</v>
      </c>
      <c r="K8602" s="866">
        <v>3</v>
      </c>
      <c r="L8602" s="866">
        <v>12</v>
      </c>
      <c r="M8602" s="865">
        <v>53729.141658923581</v>
      </c>
      <c r="N8602" s="866">
        <v>1</v>
      </c>
      <c r="O8602" s="866">
        <v>3</v>
      </c>
      <c r="P8602" s="865">
        <v>13041.45</v>
      </c>
    </row>
    <row r="8603" spans="1:16" ht="33.75" x14ac:dyDescent="0.25">
      <c r="A8603" s="867" t="s">
        <v>7760</v>
      </c>
      <c r="B8603" s="867" t="s">
        <v>3626</v>
      </c>
      <c r="C8603" s="867" t="s">
        <v>3031</v>
      </c>
      <c r="D8603" s="868" t="s">
        <v>10556</v>
      </c>
      <c r="E8603" s="870">
        <v>4200</v>
      </c>
      <c r="F8603" s="869" t="s">
        <v>10558</v>
      </c>
      <c r="G8603" s="868" t="s">
        <v>10557</v>
      </c>
      <c r="H8603" s="867" t="s">
        <v>7756</v>
      </c>
      <c r="I8603" s="867" t="s">
        <v>3252</v>
      </c>
      <c r="J8603" s="867" t="s">
        <v>7773</v>
      </c>
      <c r="K8603" s="866">
        <v>2</v>
      </c>
      <c r="L8603" s="866">
        <v>12</v>
      </c>
      <c r="M8603" s="865">
        <v>53729.141658923581</v>
      </c>
      <c r="N8603" s="866">
        <v>2</v>
      </c>
      <c r="O8603" s="866">
        <v>6</v>
      </c>
      <c r="P8603" s="865">
        <v>26082.9</v>
      </c>
    </row>
    <row r="8604" spans="1:16" ht="33.75" x14ac:dyDescent="0.25">
      <c r="A8604" s="867" t="s">
        <v>7760</v>
      </c>
      <c r="B8604" s="867" t="s">
        <v>3626</v>
      </c>
      <c r="C8604" s="867" t="s">
        <v>3031</v>
      </c>
      <c r="D8604" s="868" t="s">
        <v>10556</v>
      </c>
      <c r="E8604" s="870">
        <v>4200</v>
      </c>
      <c r="F8604" s="869" t="s">
        <v>10555</v>
      </c>
      <c r="G8604" s="868" t="s">
        <v>10554</v>
      </c>
      <c r="H8604" s="867" t="s">
        <v>7756</v>
      </c>
      <c r="I8604" s="867" t="s">
        <v>3252</v>
      </c>
      <c r="J8604" s="867" t="s">
        <v>7788</v>
      </c>
      <c r="K8604" s="866">
        <v>2</v>
      </c>
      <c r="L8604" s="866">
        <v>12</v>
      </c>
      <c r="M8604" s="865">
        <v>53729.141658923581</v>
      </c>
      <c r="N8604" s="866">
        <v>2</v>
      </c>
      <c r="O8604" s="866">
        <v>6</v>
      </c>
      <c r="P8604" s="865">
        <v>26082.9</v>
      </c>
    </row>
    <row r="8605" spans="1:16" ht="33.75" x14ac:dyDescent="0.25">
      <c r="A8605" s="867" t="s">
        <v>7760</v>
      </c>
      <c r="B8605" s="867" t="s">
        <v>3626</v>
      </c>
      <c r="C8605" s="867" t="s">
        <v>3031</v>
      </c>
      <c r="D8605" s="868" t="s">
        <v>10433</v>
      </c>
      <c r="E8605" s="870">
        <v>2500</v>
      </c>
      <c r="F8605" s="869" t="s">
        <v>10553</v>
      </c>
      <c r="G8605" s="868" t="s">
        <v>10552</v>
      </c>
      <c r="H8605" s="867" t="s">
        <v>7756</v>
      </c>
      <c r="I8605" s="867" t="s">
        <v>2676</v>
      </c>
      <c r="J8605" s="867" t="s">
        <v>7836</v>
      </c>
      <c r="K8605" s="866">
        <v>2</v>
      </c>
      <c r="L8605" s="866">
        <v>12</v>
      </c>
      <c r="M8605" s="865">
        <v>31981.631939835464</v>
      </c>
      <c r="N8605" s="866">
        <v>2</v>
      </c>
      <c r="O8605" s="866">
        <v>6</v>
      </c>
      <c r="P8605" s="865">
        <v>15882.9</v>
      </c>
    </row>
    <row r="8606" spans="1:16" ht="33.75" x14ac:dyDescent="0.25">
      <c r="A8606" s="867" t="s">
        <v>7760</v>
      </c>
      <c r="B8606" s="867" t="s">
        <v>3626</v>
      </c>
      <c r="C8606" s="867" t="s">
        <v>3031</v>
      </c>
      <c r="D8606" s="868" t="s">
        <v>10433</v>
      </c>
      <c r="E8606" s="870">
        <v>2500</v>
      </c>
      <c r="F8606" s="869" t="s">
        <v>10551</v>
      </c>
      <c r="G8606" s="868" t="s">
        <v>10550</v>
      </c>
      <c r="H8606" s="867" t="s">
        <v>7756</v>
      </c>
      <c r="I8606" s="867" t="s">
        <v>2704</v>
      </c>
      <c r="J8606" s="867" t="s">
        <v>8358</v>
      </c>
      <c r="K8606" s="866">
        <v>2</v>
      </c>
      <c r="L8606" s="866">
        <v>8</v>
      </c>
      <c r="M8606" s="865">
        <v>21321.087959890308</v>
      </c>
      <c r="N8606" s="866">
        <v>0</v>
      </c>
      <c r="O8606" s="866">
        <v>0</v>
      </c>
      <c r="P8606" s="865">
        <v>0</v>
      </c>
    </row>
    <row r="8607" spans="1:16" ht="33.75" x14ac:dyDescent="0.25">
      <c r="A8607" s="867" t="s">
        <v>7760</v>
      </c>
      <c r="B8607" s="867" t="s">
        <v>3626</v>
      </c>
      <c r="C8607" s="867" t="s">
        <v>3031</v>
      </c>
      <c r="D8607" s="868" t="s">
        <v>8073</v>
      </c>
      <c r="E8607" s="870">
        <v>2500</v>
      </c>
      <c r="F8607" s="869" t="s">
        <v>10549</v>
      </c>
      <c r="G8607" s="868" t="s">
        <v>10548</v>
      </c>
      <c r="H8607" s="867" t="s">
        <v>7796</v>
      </c>
      <c r="I8607" s="867" t="s">
        <v>10547</v>
      </c>
      <c r="J8607" s="867" t="s">
        <v>8224</v>
      </c>
      <c r="K8607" s="866">
        <v>4</v>
      </c>
      <c r="L8607" s="866">
        <v>12</v>
      </c>
      <c r="M8607" s="865">
        <v>31981.631939835464</v>
      </c>
      <c r="N8607" s="866">
        <v>2</v>
      </c>
      <c r="O8607" s="866">
        <v>6</v>
      </c>
      <c r="P8607" s="865">
        <v>15882.9</v>
      </c>
    </row>
    <row r="8608" spans="1:16" ht="33.75" x14ac:dyDescent="0.25">
      <c r="A8608" s="867" t="s">
        <v>7760</v>
      </c>
      <c r="B8608" s="867" t="s">
        <v>3626</v>
      </c>
      <c r="C8608" s="867" t="s">
        <v>3031</v>
      </c>
      <c r="D8608" s="868" t="s">
        <v>10546</v>
      </c>
      <c r="E8608" s="870">
        <v>5500</v>
      </c>
      <c r="F8608" s="869" t="s">
        <v>10545</v>
      </c>
      <c r="G8608" s="868" t="s">
        <v>10544</v>
      </c>
      <c r="H8608" s="867" t="s">
        <v>7756</v>
      </c>
      <c r="I8608" s="867" t="s">
        <v>2685</v>
      </c>
      <c r="J8608" s="867" t="s">
        <v>7967</v>
      </c>
      <c r="K8608" s="866">
        <v>2</v>
      </c>
      <c r="L8608" s="866">
        <v>12</v>
      </c>
      <c r="M8608" s="865">
        <v>70359.590267638021</v>
      </c>
      <c r="N8608" s="866">
        <v>1</v>
      </c>
      <c r="O8608" s="866">
        <v>6</v>
      </c>
      <c r="P8608" s="865">
        <v>33882.9</v>
      </c>
    </row>
    <row r="8609" spans="1:16" ht="33.75" x14ac:dyDescent="0.25">
      <c r="A8609" s="867" t="s">
        <v>7760</v>
      </c>
      <c r="B8609" s="867" t="s">
        <v>3626</v>
      </c>
      <c r="C8609" s="867" t="s">
        <v>3031</v>
      </c>
      <c r="D8609" s="868" t="s">
        <v>8402</v>
      </c>
      <c r="E8609" s="870">
        <v>4200</v>
      </c>
      <c r="F8609" s="869" t="s">
        <v>10543</v>
      </c>
      <c r="G8609" s="868" t="s">
        <v>10542</v>
      </c>
      <c r="H8609" s="867" t="s">
        <v>7756</v>
      </c>
      <c r="I8609" s="867" t="s">
        <v>2892</v>
      </c>
      <c r="J8609" s="867" t="s">
        <v>7821</v>
      </c>
      <c r="K8609" s="866">
        <v>2</v>
      </c>
      <c r="L8609" s="866">
        <v>12</v>
      </c>
      <c r="M8609" s="865">
        <v>53729.141658923581</v>
      </c>
      <c r="N8609" s="866">
        <v>1</v>
      </c>
      <c r="O8609" s="866">
        <v>6</v>
      </c>
      <c r="P8609" s="865">
        <v>26082.9</v>
      </c>
    </row>
    <row r="8610" spans="1:16" ht="45" x14ac:dyDescent="0.25">
      <c r="A8610" s="867" t="s">
        <v>7760</v>
      </c>
      <c r="B8610" s="867" t="s">
        <v>3626</v>
      </c>
      <c r="C8610" s="867" t="s">
        <v>3031</v>
      </c>
      <c r="D8610" s="868" t="s">
        <v>8651</v>
      </c>
      <c r="E8610" s="870">
        <v>4200</v>
      </c>
      <c r="F8610" s="869" t="s">
        <v>10541</v>
      </c>
      <c r="G8610" s="868" t="s">
        <v>10540</v>
      </c>
      <c r="H8610" s="867" t="s">
        <v>7817</v>
      </c>
      <c r="I8610" s="867" t="s">
        <v>10539</v>
      </c>
      <c r="J8610" s="867" t="s">
        <v>7894</v>
      </c>
      <c r="K8610" s="866">
        <v>5</v>
      </c>
      <c r="L8610" s="866">
        <v>12</v>
      </c>
      <c r="M8610" s="865">
        <v>53729.141658923581</v>
      </c>
      <c r="N8610" s="866">
        <v>2</v>
      </c>
      <c r="O8610" s="866">
        <v>6</v>
      </c>
      <c r="P8610" s="865">
        <v>26082.9</v>
      </c>
    </row>
    <row r="8611" spans="1:16" ht="33.75" x14ac:dyDescent="0.25">
      <c r="A8611" s="867" t="s">
        <v>7760</v>
      </c>
      <c r="B8611" s="867" t="s">
        <v>3626</v>
      </c>
      <c r="C8611" s="867" t="s">
        <v>3031</v>
      </c>
      <c r="D8611" s="868" t="s">
        <v>7772</v>
      </c>
      <c r="E8611" s="870">
        <v>4200</v>
      </c>
      <c r="F8611" s="869" t="s">
        <v>10538</v>
      </c>
      <c r="G8611" s="868" t="s">
        <v>10537</v>
      </c>
      <c r="H8611" s="867" t="s">
        <v>7756</v>
      </c>
      <c r="I8611" s="867" t="s">
        <v>2892</v>
      </c>
      <c r="J8611" s="867" t="s">
        <v>7894</v>
      </c>
      <c r="K8611" s="866">
        <v>4</v>
      </c>
      <c r="L8611" s="866">
        <v>11</v>
      </c>
      <c r="M8611" s="865">
        <v>49251.713187346613</v>
      </c>
      <c r="N8611" s="866">
        <v>2</v>
      </c>
      <c r="O8611" s="866">
        <v>6</v>
      </c>
      <c r="P8611" s="865">
        <v>26082.9</v>
      </c>
    </row>
    <row r="8612" spans="1:16" ht="33.75" x14ac:dyDescent="0.25">
      <c r="A8612" s="867" t="s">
        <v>7760</v>
      </c>
      <c r="B8612" s="867" t="s">
        <v>3626</v>
      </c>
      <c r="C8612" s="867" t="s">
        <v>3031</v>
      </c>
      <c r="D8612" s="868" t="s">
        <v>8013</v>
      </c>
      <c r="E8612" s="870">
        <v>4200</v>
      </c>
      <c r="F8612" s="869" t="s">
        <v>10536</v>
      </c>
      <c r="G8612" s="868" t="s">
        <v>10535</v>
      </c>
      <c r="H8612" s="867" t="s">
        <v>7817</v>
      </c>
      <c r="I8612" s="867" t="s">
        <v>10534</v>
      </c>
      <c r="J8612" s="867" t="s">
        <v>7900</v>
      </c>
      <c r="K8612" s="866">
        <v>5</v>
      </c>
      <c r="L8612" s="866">
        <v>12</v>
      </c>
      <c r="M8612" s="865">
        <v>53729.141658923581</v>
      </c>
      <c r="N8612" s="866">
        <v>0</v>
      </c>
      <c r="O8612" s="866">
        <v>0</v>
      </c>
      <c r="P8612" s="865">
        <v>0</v>
      </c>
    </row>
    <row r="8613" spans="1:16" ht="33.75" x14ac:dyDescent="0.25">
      <c r="A8613" s="867" t="s">
        <v>7760</v>
      </c>
      <c r="B8613" s="867" t="s">
        <v>3626</v>
      </c>
      <c r="C8613" s="867" t="s">
        <v>3031</v>
      </c>
      <c r="D8613" s="868" t="s">
        <v>7776</v>
      </c>
      <c r="E8613" s="870">
        <v>4200</v>
      </c>
      <c r="F8613" s="869" t="s">
        <v>10533</v>
      </c>
      <c r="G8613" s="868" t="s">
        <v>10532</v>
      </c>
      <c r="H8613" s="867" t="s">
        <v>7756</v>
      </c>
      <c r="I8613" s="867" t="s">
        <v>2892</v>
      </c>
      <c r="J8613" s="867" t="s">
        <v>7900</v>
      </c>
      <c r="K8613" s="866">
        <v>3</v>
      </c>
      <c r="L8613" s="866">
        <v>12</v>
      </c>
      <c r="M8613" s="865">
        <v>53729.141658923581</v>
      </c>
      <c r="N8613" s="866">
        <v>2</v>
      </c>
      <c r="O8613" s="866">
        <v>6</v>
      </c>
      <c r="P8613" s="865">
        <v>26082.9</v>
      </c>
    </row>
    <row r="8614" spans="1:16" ht="33.75" x14ac:dyDescent="0.25">
      <c r="A8614" s="867" t="s">
        <v>7760</v>
      </c>
      <c r="B8614" s="867" t="s">
        <v>3626</v>
      </c>
      <c r="C8614" s="867" t="s">
        <v>3031</v>
      </c>
      <c r="D8614" s="868" t="s">
        <v>7768</v>
      </c>
      <c r="E8614" s="870">
        <v>4200</v>
      </c>
      <c r="F8614" s="869" t="s">
        <v>10531</v>
      </c>
      <c r="G8614" s="868" t="s">
        <v>10530</v>
      </c>
      <c r="H8614" s="867" t="s">
        <v>7756</v>
      </c>
      <c r="I8614" s="867" t="s">
        <v>2892</v>
      </c>
      <c r="J8614" s="867" t="s">
        <v>8014</v>
      </c>
      <c r="K8614" s="866">
        <v>4</v>
      </c>
      <c r="L8614" s="866">
        <v>12</v>
      </c>
      <c r="M8614" s="865">
        <v>38377.958327802553</v>
      </c>
      <c r="N8614" s="866">
        <v>1</v>
      </c>
      <c r="O8614" s="866">
        <v>6</v>
      </c>
      <c r="P8614" s="865">
        <v>26082.9</v>
      </c>
    </row>
    <row r="8615" spans="1:16" ht="33.75" x14ac:dyDescent="0.25">
      <c r="A8615" s="867" t="s">
        <v>7760</v>
      </c>
      <c r="B8615" s="867" t="s">
        <v>3626</v>
      </c>
      <c r="C8615" s="867" t="s">
        <v>3031</v>
      </c>
      <c r="D8615" s="868" t="s">
        <v>7829</v>
      </c>
      <c r="E8615" s="870">
        <v>3200</v>
      </c>
      <c r="F8615" s="869" t="s">
        <v>10529</v>
      </c>
      <c r="G8615" s="868" t="s">
        <v>10528</v>
      </c>
      <c r="H8615" s="867" t="s">
        <v>7796</v>
      </c>
      <c r="I8615" s="867" t="s">
        <v>2745</v>
      </c>
      <c r="J8615" s="867" t="s">
        <v>8103</v>
      </c>
      <c r="K8615" s="866">
        <v>1</v>
      </c>
      <c r="L8615" s="866">
        <v>3</v>
      </c>
      <c r="M8615" s="865">
        <v>10234.122220747349</v>
      </c>
      <c r="N8615" s="866">
        <v>0</v>
      </c>
      <c r="O8615" s="866">
        <v>0</v>
      </c>
      <c r="P8615" s="865">
        <v>0</v>
      </c>
    </row>
    <row r="8616" spans="1:16" ht="33.75" x14ac:dyDescent="0.25">
      <c r="A8616" s="867" t="s">
        <v>7760</v>
      </c>
      <c r="B8616" s="867" t="s">
        <v>3626</v>
      </c>
      <c r="C8616" s="867" t="s">
        <v>3031</v>
      </c>
      <c r="D8616" s="868" t="s">
        <v>10527</v>
      </c>
      <c r="E8616" s="870">
        <v>10000</v>
      </c>
      <c r="F8616" s="869" t="s">
        <v>10526</v>
      </c>
      <c r="G8616" s="868" t="s">
        <v>10525</v>
      </c>
      <c r="H8616" s="867" t="s">
        <v>7756</v>
      </c>
      <c r="I8616" s="867" t="s">
        <v>8434</v>
      </c>
      <c r="J8616" s="867" t="s">
        <v>7792</v>
      </c>
      <c r="K8616" s="866">
        <v>6</v>
      </c>
      <c r="L8616" s="866">
        <v>12</v>
      </c>
      <c r="M8616" s="865">
        <v>95944.89581950639</v>
      </c>
      <c r="N8616" s="866">
        <v>1</v>
      </c>
      <c r="O8616" s="866">
        <v>6</v>
      </c>
      <c r="P8616" s="865">
        <v>60882.9</v>
      </c>
    </row>
    <row r="8617" spans="1:16" ht="33.75" x14ac:dyDescent="0.25">
      <c r="A8617" s="867" t="s">
        <v>7760</v>
      </c>
      <c r="B8617" s="867" t="s">
        <v>3626</v>
      </c>
      <c r="C8617" s="867" t="s">
        <v>3031</v>
      </c>
      <c r="D8617" s="868" t="s">
        <v>9934</v>
      </c>
      <c r="E8617" s="870">
        <v>4200</v>
      </c>
      <c r="F8617" s="869" t="s">
        <v>10524</v>
      </c>
      <c r="G8617" s="868" t="s">
        <v>10523</v>
      </c>
      <c r="H8617" s="867" t="s">
        <v>7756</v>
      </c>
      <c r="I8617" s="867" t="s">
        <v>2772</v>
      </c>
      <c r="J8617" s="867" t="s">
        <v>7773</v>
      </c>
      <c r="K8617" s="866">
        <v>2</v>
      </c>
      <c r="L8617" s="866">
        <v>12</v>
      </c>
      <c r="M8617" s="865">
        <v>53729.141658923581</v>
      </c>
      <c r="N8617" s="866">
        <v>1</v>
      </c>
      <c r="O8617" s="866">
        <v>6</v>
      </c>
      <c r="P8617" s="865">
        <v>26082.9</v>
      </c>
    </row>
    <row r="8618" spans="1:16" ht="33.75" x14ac:dyDescent="0.25">
      <c r="A8618" s="867" t="s">
        <v>7760</v>
      </c>
      <c r="B8618" s="867" t="s">
        <v>3626</v>
      </c>
      <c r="C8618" s="867" t="s">
        <v>3031</v>
      </c>
      <c r="D8618" s="868" t="s">
        <v>7804</v>
      </c>
      <c r="E8618" s="870">
        <v>5500</v>
      </c>
      <c r="F8618" s="869" t="s">
        <v>10522</v>
      </c>
      <c r="G8618" s="868" t="s">
        <v>10521</v>
      </c>
      <c r="H8618" s="867" t="s">
        <v>7756</v>
      </c>
      <c r="I8618" s="867" t="s">
        <v>2772</v>
      </c>
      <c r="J8618" s="867" t="s">
        <v>8014</v>
      </c>
      <c r="K8618" s="866">
        <v>2</v>
      </c>
      <c r="L8618" s="866">
        <v>8</v>
      </c>
      <c r="M8618" s="865">
        <v>46906.393511758681</v>
      </c>
      <c r="N8618" s="866">
        <v>0</v>
      </c>
      <c r="O8618" s="866">
        <v>0</v>
      </c>
      <c r="P8618" s="865">
        <v>0</v>
      </c>
    </row>
    <row r="8619" spans="1:16" ht="33.75" x14ac:dyDescent="0.25">
      <c r="A8619" s="867" t="s">
        <v>7760</v>
      </c>
      <c r="B8619" s="867" t="s">
        <v>3626</v>
      </c>
      <c r="C8619" s="867" t="s">
        <v>3031</v>
      </c>
      <c r="D8619" s="868" t="s">
        <v>7887</v>
      </c>
      <c r="E8619" s="870">
        <v>4200</v>
      </c>
      <c r="F8619" s="869" t="s">
        <v>10520</v>
      </c>
      <c r="G8619" s="868" t="s">
        <v>10519</v>
      </c>
      <c r="H8619" s="867" t="s">
        <v>7756</v>
      </c>
      <c r="I8619" s="867" t="s">
        <v>2892</v>
      </c>
      <c r="J8619" s="867" t="s">
        <v>7773</v>
      </c>
      <c r="K8619" s="866">
        <v>3</v>
      </c>
      <c r="L8619" s="866">
        <v>9</v>
      </c>
      <c r="M8619" s="865">
        <v>40296.856244192684</v>
      </c>
      <c r="N8619" s="866">
        <v>3</v>
      </c>
      <c r="O8619" s="866">
        <v>6</v>
      </c>
      <c r="P8619" s="865">
        <v>26082.9</v>
      </c>
    </row>
    <row r="8620" spans="1:16" ht="33.75" x14ac:dyDescent="0.25">
      <c r="A8620" s="867" t="s">
        <v>7760</v>
      </c>
      <c r="B8620" s="867" t="s">
        <v>3626</v>
      </c>
      <c r="C8620" s="867" t="s">
        <v>3031</v>
      </c>
      <c r="D8620" s="868" t="s">
        <v>8763</v>
      </c>
      <c r="E8620" s="870">
        <v>4200</v>
      </c>
      <c r="F8620" s="869" t="s">
        <v>10518</v>
      </c>
      <c r="G8620" s="868" t="s">
        <v>10517</v>
      </c>
      <c r="H8620" s="867" t="s">
        <v>7756</v>
      </c>
      <c r="I8620" s="867" t="s">
        <v>8221</v>
      </c>
      <c r="J8620" s="867" t="s">
        <v>7773</v>
      </c>
      <c r="K8620" s="866">
        <v>4</v>
      </c>
      <c r="L8620" s="866">
        <v>12</v>
      </c>
      <c r="M8620" s="865">
        <v>53729.141658923581</v>
      </c>
      <c r="N8620" s="866">
        <v>2</v>
      </c>
      <c r="O8620" s="866">
        <v>6</v>
      </c>
      <c r="P8620" s="865">
        <v>26082.9</v>
      </c>
    </row>
    <row r="8621" spans="1:16" ht="33.75" x14ac:dyDescent="0.25">
      <c r="A8621" s="867" t="s">
        <v>7760</v>
      </c>
      <c r="B8621" s="867" t="s">
        <v>3626</v>
      </c>
      <c r="C8621" s="867" t="s">
        <v>3031</v>
      </c>
      <c r="D8621" s="868" t="s">
        <v>8763</v>
      </c>
      <c r="E8621" s="870">
        <v>4200</v>
      </c>
      <c r="F8621" s="869" t="s">
        <v>10516</v>
      </c>
      <c r="G8621" s="868" t="s">
        <v>10515</v>
      </c>
      <c r="H8621" s="867" t="s">
        <v>7756</v>
      </c>
      <c r="I8621" s="867" t="s">
        <v>2883</v>
      </c>
      <c r="J8621" s="867" t="s">
        <v>8199</v>
      </c>
      <c r="K8621" s="866">
        <v>4</v>
      </c>
      <c r="L8621" s="866">
        <v>12</v>
      </c>
      <c r="M8621" s="865">
        <v>53729.141658923581</v>
      </c>
      <c r="N8621" s="866">
        <v>2</v>
      </c>
      <c r="O8621" s="866">
        <v>6</v>
      </c>
      <c r="P8621" s="865">
        <v>26082.9</v>
      </c>
    </row>
    <row r="8622" spans="1:16" ht="33.75" x14ac:dyDescent="0.25">
      <c r="A8622" s="867" t="s">
        <v>7760</v>
      </c>
      <c r="B8622" s="867" t="s">
        <v>3626</v>
      </c>
      <c r="C8622" s="867" t="s">
        <v>3031</v>
      </c>
      <c r="D8622" s="868" t="s">
        <v>8763</v>
      </c>
      <c r="E8622" s="870">
        <v>4200</v>
      </c>
      <c r="F8622" s="869" t="s">
        <v>10514</v>
      </c>
      <c r="G8622" s="868" t="s">
        <v>10513</v>
      </c>
      <c r="H8622" s="867" t="s">
        <v>7796</v>
      </c>
      <c r="I8622" s="867" t="s">
        <v>2667</v>
      </c>
      <c r="J8622" s="867" t="s">
        <v>8199</v>
      </c>
      <c r="K8622" s="866">
        <v>4</v>
      </c>
      <c r="L8622" s="866">
        <v>12</v>
      </c>
      <c r="M8622" s="865">
        <v>53729.141658923581</v>
      </c>
      <c r="N8622" s="866">
        <v>2</v>
      </c>
      <c r="O8622" s="866">
        <v>6</v>
      </c>
      <c r="P8622" s="865">
        <v>26082.9</v>
      </c>
    </row>
    <row r="8623" spans="1:16" ht="33.75" x14ac:dyDescent="0.25">
      <c r="A8623" s="867" t="s">
        <v>7760</v>
      </c>
      <c r="B8623" s="867" t="s">
        <v>3626</v>
      </c>
      <c r="C8623" s="867" t="s">
        <v>3031</v>
      </c>
      <c r="D8623" s="868" t="s">
        <v>10512</v>
      </c>
      <c r="E8623" s="870">
        <v>4200</v>
      </c>
      <c r="F8623" s="869" t="s">
        <v>10511</v>
      </c>
      <c r="G8623" s="868" t="s">
        <v>10510</v>
      </c>
      <c r="H8623" s="867" t="s">
        <v>7796</v>
      </c>
      <c r="I8623" s="867" t="s">
        <v>7801</v>
      </c>
      <c r="J8623" s="867" t="s">
        <v>7844</v>
      </c>
      <c r="K8623" s="866">
        <v>2</v>
      </c>
      <c r="L8623" s="866">
        <v>12</v>
      </c>
      <c r="M8623" s="865">
        <v>53729.141658923581</v>
      </c>
      <c r="N8623" s="866">
        <v>2</v>
      </c>
      <c r="O8623" s="866">
        <v>6</v>
      </c>
      <c r="P8623" s="865">
        <v>26082.9</v>
      </c>
    </row>
    <row r="8624" spans="1:16" ht="33.75" x14ac:dyDescent="0.25">
      <c r="A8624" s="867" t="s">
        <v>7760</v>
      </c>
      <c r="B8624" s="867" t="s">
        <v>3626</v>
      </c>
      <c r="C8624" s="867" t="s">
        <v>3031</v>
      </c>
      <c r="D8624" s="868" t="s">
        <v>7791</v>
      </c>
      <c r="E8624" s="870">
        <v>4200</v>
      </c>
      <c r="F8624" s="869" t="s">
        <v>10509</v>
      </c>
      <c r="G8624" s="868" t="s">
        <v>10508</v>
      </c>
      <c r="H8624" s="867" t="s">
        <v>7756</v>
      </c>
      <c r="I8624" s="867" t="s">
        <v>7822</v>
      </c>
      <c r="J8624" s="867" t="s">
        <v>7985</v>
      </c>
      <c r="K8624" s="866">
        <v>0</v>
      </c>
      <c r="L8624" s="866">
        <v>0</v>
      </c>
      <c r="M8624" s="865">
        <v>0</v>
      </c>
      <c r="N8624" s="866">
        <v>2</v>
      </c>
      <c r="O8624" s="866">
        <v>4</v>
      </c>
      <c r="P8624" s="865">
        <v>17388.599999999999</v>
      </c>
    </row>
    <row r="8625" spans="1:16" ht="33.75" x14ac:dyDescent="0.25">
      <c r="A8625" s="867" t="s">
        <v>7760</v>
      </c>
      <c r="B8625" s="867" t="s">
        <v>3626</v>
      </c>
      <c r="C8625" s="867" t="s">
        <v>3031</v>
      </c>
      <c r="D8625" s="868" t="s">
        <v>8073</v>
      </c>
      <c r="E8625" s="870">
        <v>2500</v>
      </c>
      <c r="F8625" s="869" t="s">
        <v>10507</v>
      </c>
      <c r="G8625" s="868" t="s">
        <v>10506</v>
      </c>
      <c r="H8625" s="867" t="s">
        <v>7796</v>
      </c>
      <c r="I8625" s="867" t="s">
        <v>8196</v>
      </c>
      <c r="J8625" s="867" t="s">
        <v>7773</v>
      </c>
      <c r="K8625" s="866">
        <v>5</v>
      </c>
      <c r="L8625" s="866">
        <v>12</v>
      </c>
      <c r="M8625" s="865">
        <v>31981.631939835464</v>
      </c>
      <c r="N8625" s="866">
        <v>2</v>
      </c>
      <c r="O8625" s="866">
        <v>6</v>
      </c>
      <c r="P8625" s="865">
        <v>15882.9</v>
      </c>
    </row>
    <row r="8626" spans="1:16" ht="33.75" x14ac:dyDescent="0.25">
      <c r="A8626" s="867" t="s">
        <v>7760</v>
      </c>
      <c r="B8626" s="867" t="s">
        <v>3626</v>
      </c>
      <c r="C8626" s="867" t="s">
        <v>3031</v>
      </c>
      <c r="D8626" s="868" t="s">
        <v>8073</v>
      </c>
      <c r="E8626" s="870">
        <v>2500</v>
      </c>
      <c r="F8626" s="869" t="s">
        <v>10505</v>
      </c>
      <c r="G8626" s="868" t="s">
        <v>10504</v>
      </c>
      <c r="H8626" s="867" t="s">
        <v>7756</v>
      </c>
      <c r="I8626" s="867" t="s">
        <v>2676</v>
      </c>
      <c r="J8626" s="867" t="s">
        <v>9045</v>
      </c>
      <c r="K8626" s="866">
        <v>4</v>
      </c>
      <c r="L8626" s="866">
        <v>12</v>
      </c>
      <c r="M8626" s="865">
        <v>31981.631939835464</v>
      </c>
      <c r="N8626" s="866">
        <v>2</v>
      </c>
      <c r="O8626" s="866">
        <v>6</v>
      </c>
      <c r="P8626" s="865">
        <v>15882.9</v>
      </c>
    </row>
    <row r="8627" spans="1:16" ht="33.75" x14ac:dyDescent="0.25">
      <c r="A8627" s="867" t="s">
        <v>7760</v>
      </c>
      <c r="B8627" s="867" t="s">
        <v>3626</v>
      </c>
      <c r="C8627" s="867" t="s">
        <v>3031</v>
      </c>
      <c r="D8627" s="868" t="s">
        <v>9587</v>
      </c>
      <c r="E8627" s="870">
        <v>6000</v>
      </c>
      <c r="F8627" s="869" t="s">
        <v>10503</v>
      </c>
      <c r="G8627" s="868" t="s">
        <v>10502</v>
      </c>
      <c r="H8627" s="867" t="s">
        <v>7756</v>
      </c>
      <c r="I8627" s="867" t="s">
        <v>7748</v>
      </c>
      <c r="J8627" s="867" t="s">
        <v>7805</v>
      </c>
      <c r="K8627" s="866">
        <v>2</v>
      </c>
      <c r="L8627" s="866">
        <v>12</v>
      </c>
      <c r="M8627" s="865">
        <v>76755.916655605106</v>
      </c>
      <c r="N8627" s="866">
        <v>1</v>
      </c>
      <c r="O8627" s="866">
        <v>6</v>
      </c>
      <c r="P8627" s="865">
        <v>36882.9</v>
      </c>
    </row>
    <row r="8628" spans="1:16" ht="33.75" x14ac:dyDescent="0.25">
      <c r="A8628" s="867" t="s">
        <v>7760</v>
      </c>
      <c r="B8628" s="867" t="s">
        <v>3626</v>
      </c>
      <c r="C8628" s="867" t="s">
        <v>3031</v>
      </c>
      <c r="D8628" s="868" t="s">
        <v>8702</v>
      </c>
      <c r="E8628" s="870">
        <v>4200</v>
      </c>
      <c r="F8628" s="869" t="s">
        <v>10501</v>
      </c>
      <c r="G8628" s="868" t="s">
        <v>10500</v>
      </c>
      <c r="H8628" s="867" t="s">
        <v>7796</v>
      </c>
      <c r="I8628" s="867" t="s">
        <v>2722</v>
      </c>
      <c r="J8628" s="867" t="s">
        <v>7805</v>
      </c>
      <c r="K8628" s="866">
        <v>4</v>
      </c>
      <c r="L8628" s="866">
        <v>12</v>
      </c>
      <c r="M8628" s="865">
        <v>53729.141658923581</v>
      </c>
      <c r="N8628" s="866">
        <v>1</v>
      </c>
      <c r="O8628" s="866">
        <v>6</v>
      </c>
      <c r="P8628" s="865">
        <v>26082.9</v>
      </c>
    </row>
    <row r="8629" spans="1:16" ht="33.75" x14ac:dyDescent="0.25">
      <c r="A8629" s="867" t="s">
        <v>7760</v>
      </c>
      <c r="B8629" s="867" t="s">
        <v>3626</v>
      </c>
      <c r="C8629" s="867" t="s">
        <v>3031</v>
      </c>
      <c r="D8629" s="868" t="s">
        <v>7799</v>
      </c>
      <c r="E8629" s="870">
        <v>5500</v>
      </c>
      <c r="F8629" s="869" t="s">
        <v>10499</v>
      </c>
      <c r="G8629" s="868" t="s">
        <v>10498</v>
      </c>
      <c r="H8629" s="867" t="s">
        <v>7756</v>
      </c>
      <c r="I8629" s="867" t="s">
        <v>2703</v>
      </c>
      <c r="J8629" s="867" t="s">
        <v>7836</v>
      </c>
      <c r="K8629" s="866">
        <v>2</v>
      </c>
      <c r="L8629" s="866">
        <v>4</v>
      </c>
      <c r="M8629" s="865">
        <v>23453.19675587934</v>
      </c>
      <c r="N8629" s="866">
        <v>0</v>
      </c>
      <c r="O8629" s="866">
        <v>0</v>
      </c>
      <c r="P8629" s="865">
        <v>0</v>
      </c>
    </row>
    <row r="8630" spans="1:16" ht="33.75" x14ac:dyDescent="0.25">
      <c r="A8630" s="867" t="s">
        <v>7760</v>
      </c>
      <c r="B8630" s="867" t="s">
        <v>3626</v>
      </c>
      <c r="C8630" s="867" t="s">
        <v>3031</v>
      </c>
      <c r="D8630" s="868" t="s">
        <v>7930</v>
      </c>
      <c r="E8630" s="870">
        <v>4200</v>
      </c>
      <c r="F8630" s="869" t="s">
        <v>10497</v>
      </c>
      <c r="G8630" s="868" t="s">
        <v>10496</v>
      </c>
      <c r="H8630" s="867" t="s">
        <v>7796</v>
      </c>
      <c r="I8630" s="867" t="s">
        <v>2737</v>
      </c>
      <c r="J8630" s="867" t="s">
        <v>8142</v>
      </c>
      <c r="K8630" s="866">
        <v>3</v>
      </c>
      <c r="L8630" s="866">
        <v>12</v>
      </c>
      <c r="M8630" s="865">
        <v>53729.141658923581</v>
      </c>
      <c r="N8630" s="866">
        <v>2</v>
      </c>
      <c r="O8630" s="866">
        <v>6</v>
      </c>
      <c r="P8630" s="865">
        <v>26082.9</v>
      </c>
    </row>
    <row r="8631" spans="1:16" x14ac:dyDescent="0.25">
      <c r="A8631" s="1772" t="s">
        <v>2848</v>
      </c>
      <c r="B8631" s="1772"/>
      <c r="C8631" s="1772"/>
      <c r="D8631" s="1772"/>
      <c r="E8631" s="1772"/>
      <c r="F8631" s="1772" t="s">
        <v>378</v>
      </c>
      <c r="G8631" s="1772"/>
      <c r="H8631" s="1772"/>
      <c r="I8631" s="1772"/>
      <c r="J8631" s="1772"/>
      <c r="K8631" s="1771" t="s">
        <v>2847</v>
      </c>
      <c r="L8631" s="1771"/>
      <c r="M8631" s="1771"/>
      <c r="N8631" s="1771" t="s">
        <v>2846</v>
      </c>
      <c r="O8631" s="1771"/>
      <c r="P8631" s="1771"/>
    </row>
    <row r="8632" spans="1:16" ht="79.5" customHeight="1" x14ac:dyDescent="0.25">
      <c r="A8632" s="1535" t="s">
        <v>2845</v>
      </c>
      <c r="B8632" s="1535" t="s">
        <v>5</v>
      </c>
      <c r="C8632" s="1535" t="s">
        <v>2844</v>
      </c>
      <c r="D8632" s="1535" t="s">
        <v>2843</v>
      </c>
      <c r="E8632" s="1536" t="s">
        <v>2842</v>
      </c>
      <c r="F8632" s="1537" t="s">
        <v>2841</v>
      </c>
      <c r="G8632" s="1540" t="s">
        <v>2840</v>
      </c>
      <c r="H8632" s="1535" t="s">
        <v>2839</v>
      </c>
      <c r="I8632" s="1535" t="s">
        <v>2838</v>
      </c>
      <c r="J8632" s="1535" t="s">
        <v>2837</v>
      </c>
      <c r="K8632" s="1538" t="s">
        <v>2836</v>
      </c>
      <c r="L8632" s="1538" t="s">
        <v>2835</v>
      </c>
      <c r="M8632" s="1539" t="s">
        <v>2834</v>
      </c>
      <c r="N8632" s="1538" t="s">
        <v>2836</v>
      </c>
      <c r="O8632" s="1538" t="s">
        <v>2835</v>
      </c>
      <c r="P8632" s="1539" t="s">
        <v>2834</v>
      </c>
    </row>
    <row r="8633" spans="1:16" ht="33.75" x14ac:dyDescent="0.25">
      <c r="A8633" s="867" t="s">
        <v>7760</v>
      </c>
      <c r="B8633" s="867" t="s">
        <v>3626</v>
      </c>
      <c r="C8633" s="867" t="s">
        <v>3031</v>
      </c>
      <c r="D8633" s="868" t="s">
        <v>7029</v>
      </c>
      <c r="E8633" s="870">
        <v>4200</v>
      </c>
      <c r="F8633" s="869" t="s">
        <v>10495</v>
      </c>
      <c r="G8633" s="868" t="s">
        <v>10494</v>
      </c>
      <c r="H8633" s="867" t="s">
        <v>7796</v>
      </c>
      <c r="I8633" s="867" t="s">
        <v>2685</v>
      </c>
      <c r="J8633" s="867" t="s">
        <v>7836</v>
      </c>
      <c r="K8633" s="866">
        <v>3</v>
      </c>
      <c r="L8633" s="866">
        <v>12</v>
      </c>
      <c r="M8633" s="865">
        <v>53729.141658923581</v>
      </c>
      <c r="N8633" s="866">
        <v>2</v>
      </c>
      <c r="O8633" s="866">
        <v>6</v>
      </c>
      <c r="P8633" s="865">
        <v>26082.9</v>
      </c>
    </row>
    <row r="8634" spans="1:16" ht="33.75" x14ac:dyDescent="0.25">
      <c r="A8634" s="867" t="s">
        <v>7760</v>
      </c>
      <c r="B8634" s="867" t="s">
        <v>3626</v>
      </c>
      <c r="C8634" s="867" t="s">
        <v>3031</v>
      </c>
      <c r="D8634" s="868" t="s">
        <v>7772</v>
      </c>
      <c r="E8634" s="870">
        <v>4200</v>
      </c>
      <c r="F8634" s="869" t="s">
        <v>10493</v>
      </c>
      <c r="G8634" s="868" t="s">
        <v>10492</v>
      </c>
      <c r="H8634" s="867" t="s">
        <v>7796</v>
      </c>
      <c r="I8634" s="867" t="s">
        <v>2745</v>
      </c>
      <c r="J8634" s="867" t="s">
        <v>9045</v>
      </c>
      <c r="K8634" s="866">
        <v>3</v>
      </c>
      <c r="L8634" s="866">
        <v>12</v>
      </c>
      <c r="M8634" s="865">
        <v>53729.141658923581</v>
      </c>
      <c r="N8634" s="866">
        <v>1</v>
      </c>
      <c r="O8634" s="866">
        <v>3</v>
      </c>
      <c r="P8634" s="865">
        <v>13041.45</v>
      </c>
    </row>
    <row r="8635" spans="1:16" ht="33.75" x14ac:dyDescent="0.25">
      <c r="A8635" s="867" t="s">
        <v>7760</v>
      </c>
      <c r="B8635" s="867" t="s">
        <v>3626</v>
      </c>
      <c r="C8635" s="867" t="s">
        <v>3031</v>
      </c>
      <c r="D8635" s="868" t="s">
        <v>7776</v>
      </c>
      <c r="E8635" s="870">
        <v>4200</v>
      </c>
      <c r="F8635" s="869" t="s">
        <v>10491</v>
      </c>
      <c r="G8635" s="868" t="s">
        <v>10490</v>
      </c>
      <c r="H8635" s="867" t="s">
        <v>7756</v>
      </c>
      <c r="I8635" s="867" t="s">
        <v>2892</v>
      </c>
      <c r="J8635" s="867" t="s">
        <v>7783</v>
      </c>
      <c r="K8635" s="866">
        <v>3</v>
      </c>
      <c r="L8635" s="866">
        <v>12</v>
      </c>
      <c r="M8635" s="865">
        <v>53729.141658923581</v>
      </c>
      <c r="N8635" s="866">
        <v>0</v>
      </c>
      <c r="O8635" s="866">
        <v>0</v>
      </c>
      <c r="P8635" s="865">
        <v>0</v>
      </c>
    </row>
    <row r="8636" spans="1:16" ht="33.75" x14ac:dyDescent="0.25">
      <c r="A8636" s="867" t="s">
        <v>7760</v>
      </c>
      <c r="B8636" s="867" t="s">
        <v>3626</v>
      </c>
      <c r="C8636" s="867" t="s">
        <v>3031</v>
      </c>
      <c r="D8636" s="868" t="s">
        <v>7772</v>
      </c>
      <c r="E8636" s="870">
        <v>4200</v>
      </c>
      <c r="F8636" s="869" t="s">
        <v>10489</v>
      </c>
      <c r="G8636" s="868" t="s">
        <v>10488</v>
      </c>
      <c r="H8636" s="867" t="s">
        <v>7796</v>
      </c>
      <c r="I8636" s="867" t="s">
        <v>2745</v>
      </c>
      <c r="J8636" s="867" t="s">
        <v>7792</v>
      </c>
      <c r="K8636" s="866">
        <v>5</v>
      </c>
      <c r="L8636" s="866">
        <v>12</v>
      </c>
      <c r="M8636" s="865">
        <v>53729.141658923581</v>
      </c>
      <c r="N8636" s="866">
        <v>1</v>
      </c>
      <c r="O8636" s="866">
        <v>6</v>
      </c>
      <c r="P8636" s="865">
        <v>26082.9</v>
      </c>
    </row>
    <row r="8637" spans="1:16" ht="33.75" x14ac:dyDescent="0.25">
      <c r="A8637" s="867" t="s">
        <v>7760</v>
      </c>
      <c r="B8637" s="867" t="s">
        <v>3626</v>
      </c>
      <c r="C8637" s="867" t="s">
        <v>3031</v>
      </c>
      <c r="D8637" s="868" t="s">
        <v>7854</v>
      </c>
      <c r="E8637" s="870">
        <v>4200</v>
      </c>
      <c r="F8637" s="869" t="s">
        <v>10487</v>
      </c>
      <c r="G8637" s="868" t="s">
        <v>10486</v>
      </c>
      <c r="H8637" s="867" t="s">
        <v>7796</v>
      </c>
      <c r="I8637" s="867" t="s">
        <v>2745</v>
      </c>
      <c r="J8637" s="867" t="s">
        <v>7836</v>
      </c>
      <c r="K8637" s="866">
        <v>3</v>
      </c>
      <c r="L8637" s="866">
        <v>12</v>
      </c>
      <c r="M8637" s="865">
        <v>53729.141658923581</v>
      </c>
      <c r="N8637" s="866">
        <v>1</v>
      </c>
      <c r="O8637" s="866">
        <v>6</v>
      </c>
      <c r="P8637" s="865">
        <v>26082.9</v>
      </c>
    </row>
    <row r="8638" spans="1:16" ht="33.75" x14ac:dyDescent="0.25">
      <c r="A8638" s="867" t="s">
        <v>7760</v>
      </c>
      <c r="B8638" s="867" t="s">
        <v>3626</v>
      </c>
      <c r="C8638" s="867" t="s">
        <v>3031</v>
      </c>
      <c r="D8638" s="868" t="s">
        <v>8986</v>
      </c>
      <c r="E8638" s="870">
        <v>4200</v>
      </c>
      <c r="F8638" s="869" t="s">
        <v>10485</v>
      </c>
      <c r="G8638" s="868" t="s">
        <v>10484</v>
      </c>
      <c r="H8638" s="867" t="s">
        <v>7756</v>
      </c>
      <c r="I8638" s="867" t="s">
        <v>2892</v>
      </c>
      <c r="J8638" s="867" t="s">
        <v>7780</v>
      </c>
      <c r="K8638" s="866">
        <v>5</v>
      </c>
      <c r="L8638" s="866">
        <v>12</v>
      </c>
      <c r="M8638" s="865">
        <v>53729.141658923581</v>
      </c>
      <c r="N8638" s="866">
        <v>1</v>
      </c>
      <c r="O8638" s="866">
        <v>6</v>
      </c>
      <c r="P8638" s="865">
        <v>26082.9</v>
      </c>
    </row>
    <row r="8639" spans="1:16" ht="33.75" x14ac:dyDescent="0.25">
      <c r="A8639" s="867" t="s">
        <v>7760</v>
      </c>
      <c r="B8639" s="867" t="s">
        <v>3626</v>
      </c>
      <c r="C8639" s="867" t="s">
        <v>3031</v>
      </c>
      <c r="D8639" s="868" t="s">
        <v>10483</v>
      </c>
      <c r="E8639" s="870">
        <v>4200</v>
      </c>
      <c r="F8639" s="869" t="s">
        <v>10482</v>
      </c>
      <c r="G8639" s="868" t="s">
        <v>10481</v>
      </c>
      <c r="H8639" s="867" t="s">
        <v>7756</v>
      </c>
      <c r="I8639" s="867" t="s">
        <v>2892</v>
      </c>
      <c r="J8639" s="867" t="s">
        <v>7777</v>
      </c>
      <c r="K8639" s="866">
        <v>2</v>
      </c>
      <c r="L8639" s="866">
        <v>12</v>
      </c>
      <c r="M8639" s="865">
        <v>53729.141658923581</v>
      </c>
      <c r="N8639" s="866">
        <v>1</v>
      </c>
      <c r="O8639" s="866">
        <v>6</v>
      </c>
      <c r="P8639" s="865">
        <v>26082.9</v>
      </c>
    </row>
    <row r="8640" spans="1:16" ht="33.75" x14ac:dyDescent="0.25">
      <c r="A8640" s="867" t="s">
        <v>7760</v>
      </c>
      <c r="B8640" s="867" t="s">
        <v>3626</v>
      </c>
      <c r="C8640" s="867" t="s">
        <v>3031</v>
      </c>
      <c r="D8640" s="868" t="s">
        <v>8165</v>
      </c>
      <c r="E8640" s="870">
        <v>2200</v>
      </c>
      <c r="F8640" s="869" t="s">
        <v>10480</v>
      </c>
      <c r="G8640" s="868" t="s">
        <v>10479</v>
      </c>
      <c r="H8640" s="867" t="s">
        <v>2751</v>
      </c>
      <c r="I8640" s="867" t="s">
        <v>10478</v>
      </c>
      <c r="J8640" s="867" t="s">
        <v>10477</v>
      </c>
      <c r="K8640" s="866">
        <v>2</v>
      </c>
      <c r="L8640" s="866">
        <v>12</v>
      </c>
      <c r="M8640" s="865">
        <v>28143.836107055209</v>
      </c>
      <c r="N8640" s="866">
        <v>2</v>
      </c>
      <c r="O8640" s="866">
        <v>6</v>
      </c>
      <c r="P8640" s="865">
        <v>14082.9</v>
      </c>
    </row>
    <row r="8641" spans="1:16" ht="33.75" x14ac:dyDescent="0.25">
      <c r="A8641" s="867" t="s">
        <v>7760</v>
      </c>
      <c r="B8641" s="867" t="s">
        <v>3626</v>
      </c>
      <c r="C8641" s="867" t="s">
        <v>3031</v>
      </c>
      <c r="D8641" s="868" t="s">
        <v>10476</v>
      </c>
      <c r="E8641" s="870">
        <v>4200</v>
      </c>
      <c r="F8641" s="869" t="s">
        <v>10475</v>
      </c>
      <c r="G8641" s="868" t="s">
        <v>10474</v>
      </c>
      <c r="H8641" s="867" t="s">
        <v>7796</v>
      </c>
      <c r="I8641" s="867" t="s">
        <v>2756</v>
      </c>
      <c r="J8641" s="867" t="s">
        <v>7813</v>
      </c>
      <c r="K8641" s="866">
        <v>2</v>
      </c>
      <c r="L8641" s="866">
        <v>12</v>
      </c>
      <c r="M8641" s="865">
        <v>53729.141658923581</v>
      </c>
      <c r="N8641" s="866">
        <v>2</v>
      </c>
      <c r="O8641" s="866">
        <v>6</v>
      </c>
      <c r="P8641" s="865">
        <v>26082.9</v>
      </c>
    </row>
    <row r="8642" spans="1:16" ht="33.75" x14ac:dyDescent="0.25">
      <c r="A8642" s="867" t="s">
        <v>7760</v>
      </c>
      <c r="B8642" s="867" t="s">
        <v>3626</v>
      </c>
      <c r="C8642" s="867" t="s">
        <v>3031</v>
      </c>
      <c r="D8642" s="868" t="s">
        <v>7930</v>
      </c>
      <c r="E8642" s="870">
        <v>4200</v>
      </c>
      <c r="F8642" s="869" t="s">
        <v>10473</v>
      </c>
      <c r="G8642" s="868" t="s">
        <v>10472</v>
      </c>
      <c r="H8642" s="867" t="s">
        <v>7756</v>
      </c>
      <c r="I8642" s="867" t="s">
        <v>2892</v>
      </c>
      <c r="J8642" s="867" t="s">
        <v>7821</v>
      </c>
      <c r="K8642" s="866">
        <v>2</v>
      </c>
      <c r="L8642" s="866">
        <v>12</v>
      </c>
      <c r="M8642" s="865">
        <v>53729.141658923581</v>
      </c>
      <c r="N8642" s="866">
        <v>2</v>
      </c>
      <c r="O8642" s="866">
        <v>6</v>
      </c>
      <c r="P8642" s="865">
        <v>26082.9</v>
      </c>
    </row>
    <row r="8643" spans="1:16" ht="33.75" x14ac:dyDescent="0.25">
      <c r="A8643" s="867" t="s">
        <v>7760</v>
      </c>
      <c r="B8643" s="867" t="s">
        <v>3626</v>
      </c>
      <c r="C8643" s="867" t="s">
        <v>3031</v>
      </c>
      <c r="D8643" s="868" t="s">
        <v>7930</v>
      </c>
      <c r="E8643" s="870">
        <v>4200</v>
      </c>
      <c r="F8643" s="869" t="s">
        <v>10471</v>
      </c>
      <c r="G8643" s="868" t="s">
        <v>10470</v>
      </c>
      <c r="H8643" s="867" t="s">
        <v>7756</v>
      </c>
      <c r="I8643" s="867" t="s">
        <v>2772</v>
      </c>
      <c r="J8643" s="867" t="s">
        <v>7805</v>
      </c>
      <c r="K8643" s="866">
        <v>4</v>
      </c>
      <c r="L8643" s="866">
        <v>12</v>
      </c>
      <c r="M8643" s="865">
        <v>53729.141658923581</v>
      </c>
      <c r="N8643" s="866">
        <v>1</v>
      </c>
      <c r="O8643" s="866">
        <v>6</v>
      </c>
      <c r="P8643" s="865">
        <v>26082.9</v>
      </c>
    </row>
    <row r="8644" spans="1:16" ht="33.75" x14ac:dyDescent="0.25">
      <c r="A8644" s="867" t="s">
        <v>7760</v>
      </c>
      <c r="B8644" s="867" t="s">
        <v>3626</v>
      </c>
      <c r="C8644" s="867" t="s">
        <v>3031</v>
      </c>
      <c r="D8644" s="868" t="s">
        <v>7812</v>
      </c>
      <c r="E8644" s="870">
        <v>7500</v>
      </c>
      <c r="F8644" s="869" t="s">
        <v>3510</v>
      </c>
      <c r="G8644" s="868" t="s">
        <v>3509</v>
      </c>
      <c r="H8644" s="867" t="s">
        <v>7756</v>
      </c>
      <c r="I8644" s="867" t="s">
        <v>2704</v>
      </c>
      <c r="J8644" s="867" t="s">
        <v>7805</v>
      </c>
      <c r="K8644" s="866">
        <v>2</v>
      </c>
      <c r="L8644" s="866">
        <v>6</v>
      </c>
      <c r="M8644" s="865">
        <v>47972.447909753195</v>
      </c>
      <c r="N8644" s="866">
        <v>0</v>
      </c>
      <c r="O8644" s="866">
        <v>0</v>
      </c>
      <c r="P8644" s="865">
        <v>0</v>
      </c>
    </row>
    <row r="8645" spans="1:16" ht="33.75" x14ac:dyDescent="0.25">
      <c r="A8645" s="867" t="s">
        <v>7760</v>
      </c>
      <c r="B8645" s="867" t="s">
        <v>3626</v>
      </c>
      <c r="C8645" s="867" t="s">
        <v>3031</v>
      </c>
      <c r="D8645" s="868" t="s">
        <v>8488</v>
      </c>
      <c r="E8645" s="870">
        <v>5500</v>
      </c>
      <c r="F8645" s="869" t="s">
        <v>10469</v>
      </c>
      <c r="G8645" s="868" t="s">
        <v>10468</v>
      </c>
      <c r="H8645" s="867" t="s">
        <v>7756</v>
      </c>
      <c r="I8645" s="867" t="s">
        <v>2772</v>
      </c>
      <c r="J8645" s="867" t="s">
        <v>7792</v>
      </c>
      <c r="K8645" s="866">
        <v>2</v>
      </c>
      <c r="L8645" s="866">
        <v>12</v>
      </c>
      <c r="M8645" s="865">
        <v>70359.590267638021</v>
      </c>
      <c r="N8645" s="866">
        <v>2</v>
      </c>
      <c r="O8645" s="866">
        <v>5</v>
      </c>
      <c r="P8645" s="865">
        <v>28235.75</v>
      </c>
    </row>
    <row r="8646" spans="1:16" ht="33.75" x14ac:dyDescent="0.25">
      <c r="A8646" s="867" t="s">
        <v>7760</v>
      </c>
      <c r="B8646" s="867" t="s">
        <v>3626</v>
      </c>
      <c r="C8646" s="867" t="s">
        <v>3031</v>
      </c>
      <c r="D8646" s="868" t="s">
        <v>7776</v>
      </c>
      <c r="E8646" s="870">
        <v>4200</v>
      </c>
      <c r="F8646" s="869" t="s">
        <v>10467</v>
      </c>
      <c r="G8646" s="868" t="s">
        <v>10466</v>
      </c>
      <c r="H8646" s="867" t="s">
        <v>7756</v>
      </c>
      <c r="I8646" s="867" t="s">
        <v>2892</v>
      </c>
      <c r="J8646" s="867" t="s">
        <v>7777</v>
      </c>
      <c r="K8646" s="866">
        <v>4</v>
      </c>
      <c r="L8646" s="866">
        <v>12</v>
      </c>
      <c r="M8646" s="865">
        <v>53729.141658923581</v>
      </c>
      <c r="N8646" s="866">
        <v>0</v>
      </c>
      <c r="O8646" s="866">
        <v>0</v>
      </c>
      <c r="P8646" s="865">
        <v>0</v>
      </c>
    </row>
    <row r="8647" spans="1:16" ht="33.75" x14ac:dyDescent="0.25">
      <c r="A8647" s="867" t="s">
        <v>7760</v>
      </c>
      <c r="B8647" s="867" t="s">
        <v>3626</v>
      </c>
      <c r="C8647" s="867" t="s">
        <v>3031</v>
      </c>
      <c r="D8647" s="868" t="s">
        <v>7871</v>
      </c>
      <c r="E8647" s="870">
        <v>4200</v>
      </c>
      <c r="F8647" s="869" t="s">
        <v>10465</v>
      </c>
      <c r="G8647" s="868" t="s">
        <v>10464</v>
      </c>
      <c r="H8647" s="867" t="s">
        <v>7756</v>
      </c>
      <c r="I8647" s="867" t="s">
        <v>2892</v>
      </c>
      <c r="J8647" s="867" t="s">
        <v>7844</v>
      </c>
      <c r="K8647" s="866">
        <v>3</v>
      </c>
      <c r="L8647" s="866">
        <v>6</v>
      </c>
      <c r="M8647" s="865">
        <v>26864.570829461791</v>
      </c>
      <c r="N8647" s="866">
        <v>0</v>
      </c>
      <c r="O8647" s="866">
        <v>0</v>
      </c>
      <c r="P8647" s="865">
        <v>0</v>
      </c>
    </row>
    <row r="8648" spans="1:16" ht="33.75" x14ac:dyDescent="0.25">
      <c r="A8648" s="867" t="s">
        <v>7760</v>
      </c>
      <c r="B8648" s="867" t="s">
        <v>3626</v>
      </c>
      <c r="C8648" s="867" t="s">
        <v>3031</v>
      </c>
      <c r="D8648" s="868" t="s">
        <v>7854</v>
      </c>
      <c r="E8648" s="870">
        <v>4200</v>
      </c>
      <c r="F8648" s="869" t="s">
        <v>10463</v>
      </c>
      <c r="G8648" s="868" t="s">
        <v>10462</v>
      </c>
      <c r="H8648" s="867" t="s">
        <v>7756</v>
      </c>
      <c r="I8648" s="867" t="s">
        <v>2892</v>
      </c>
      <c r="J8648" s="867" t="s">
        <v>7777</v>
      </c>
      <c r="K8648" s="866">
        <v>1</v>
      </c>
      <c r="L8648" s="866">
        <v>1</v>
      </c>
      <c r="M8648" s="865">
        <v>4477.4284715769645</v>
      </c>
      <c r="N8648" s="866">
        <v>0</v>
      </c>
      <c r="O8648" s="866">
        <v>0</v>
      </c>
      <c r="P8648" s="865">
        <v>0</v>
      </c>
    </row>
    <row r="8649" spans="1:16" ht="33.75" x14ac:dyDescent="0.25">
      <c r="A8649" s="867" t="s">
        <v>7760</v>
      </c>
      <c r="B8649" s="867" t="s">
        <v>3626</v>
      </c>
      <c r="C8649" s="867" t="s">
        <v>3031</v>
      </c>
      <c r="D8649" s="868" t="s">
        <v>7776</v>
      </c>
      <c r="E8649" s="870">
        <v>4200</v>
      </c>
      <c r="F8649" s="869" t="s">
        <v>10461</v>
      </c>
      <c r="G8649" s="868" t="s">
        <v>10460</v>
      </c>
      <c r="H8649" s="867" t="s">
        <v>7756</v>
      </c>
      <c r="I8649" s="867" t="s">
        <v>2892</v>
      </c>
      <c r="J8649" s="867" t="s">
        <v>7927</v>
      </c>
      <c r="K8649" s="866">
        <v>4</v>
      </c>
      <c r="L8649" s="866">
        <v>12</v>
      </c>
      <c r="M8649" s="865">
        <v>53729.141658923581</v>
      </c>
      <c r="N8649" s="866">
        <v>1</v>
      </c>
      <c r="O8649" s="866">
        <v>6</v>
      </c>
      <c r="P8649" s="865">
        <v>26082.9</v>
      </c>
    </row>
    <row r="8650" spans="1:16" ht="33.75" x14ac:dyDescent="0.25">
      <c r="A8650" s="867" t="s">
        <v>7760</v>
      </c>
      <c r="B8650" s="867" t="s">
        <v>3626</v>
      </c>
      <c r="C8650" s="867" t="s">
        <v>3031</v>
      </c>
      <c r="D8650" s="868" t="s">
        <v>8062</v>
      </c>
      <c r="E8650" s="870">
        <v>4200</v>
      </c>
      <c r="F8650" s="869" t="s">
        <v>10459</v>
      </c>
      <c r="G8650" s="868" t="s">
        <v>10458</v>
      </c>
      <c r="H8650" s="867" t="s">
        <v>7756</v>
      </c>
      <c r="I8650" s="867" t="s">
        <v>10457</v>
      </c>
      <c r="J8650" s="867" t="s">
        <v>7792</v>
      </c>
      <c r="K8650" s="866">
        <v>5</v>
      </c>
      <c r="L8650" s="866">
        <v>12</v>
      </c>
      <c r="M8650" s="865">
        <v>53729.141658923581</v>
      </c>
      <c r="N8650" s="866">
        <v>1</v>
      </c>
      <c r="O8650" s="866">
        <v>6</v>
      </c>
      <c r="P8650" s="865">
        <v>26082.9</v>
      </c>
    </row>
    <row r="8651" spans="1:16" ht="33.75" x14ac:dyDescent="0.25">
      <c r="A8651" s="867" t="s">
        <v>7760</v>
      </c>
      <c r="B8651" s="867" t="s">
        <v>3626</v>
      </c>
      <c r="C8651" s="867" t="s">
        <v>3031</v>
      </c>
      <c r="D8651" s="868" t="s">
        <v>7863</v>
      </c>
      <c r="E8651" s="870">
        <v>2500</v>
      </c>
      <c r="F8651" s="869" t="s">
        <v>10456</v>
      </c>
      <c r="G8651" s="868" t="s">
        <v>10455</v>
      </c>
      <c r="H8651" s="867"/>
      <c r="I8651" s="867"/>
      <c r="J8651" s="867"/>
      <c r="K8651" s="866">
        <v>3</v>
      </c>
      <c r="L8651" s="866">
        <v>12</v>
      </c>
      <c r="M8651" s="865">
        <v>31981.631939835464</v>
      </c>
      <c r="N8651" s="866">
        <v>2</v>
      </c>
      <c r="O8651" s="866">
        <v>6</v>
      </c>
      <c r="P8651" s="865">
        <v>15882.9</v>
      </c>
    </row>
    <row r="8652" spans="1:16" ht="33.75" x14ac:dyDescent="0.25">
      <c r="A8652" s="867" t="s">
        <v>7760</v>
      </c>
      <c r="B8652" s="867" t="s">
        <v>3626</v>
      </c>
      <c r="C8652" s="867" t="s">
        <v>3031</v>
      </c>
      <c r="D8652" s="868" t="s">
        <v>7776</v>
      </c>
      <c r="E8652" s="870">
        <v>4200</v>
      </c>
      <c r="F8652" s="869" t="s">
        <v>10454</v>
      </c>
      <c r="G8652" s="868" t="s">
        <v>10453</v>
      </c>
      <c r="H8652" s="867" t="s">
        <v>7756</v>
      </c>
      <c r="I8652" s="867" t="s">
        <v>2772</v>
      </c>
      <c r="J8652" s="867" t="s">
        <v>7792</v>
      </c>
      <c r="K8652" s="866">
        <v>3</v>
      </c>
      <c r="L8652" s="866">
        <v>12</v>
      </c>
      <c r="M8652" s="865">
        <v>53729.141658923581</v>
      </c>
      <c r="N8652" s="866">
        <v>1</v>
      </c>
      <c r="O8652" s="866">
        <v>6</v>
      </c>
      <c r="P8652" s="865">
        <v>26082.9</v>
      </c>
    </row>
    <row r="8653" spans="1:16" ht="33.75" x14ac:dyDescent="0.25">
      <c r="A8653" s="867" t="s">
        <v>7760</v>
      </c>
      <c r="B8653" s="867" t="s">
        <v>3626</v>
      </c>
      <c r="C8653" s="867" t="s">
        <v>3031</v>
      </c>
      <c r="D8653" s="868" t="s">
        <v>7887</v>
      </c>
      <c r="E8653" s="870">
        <v>4200</v>
      </c>
      <c r="F8653" s="869" t="s">
        <v>10452</v>
      </c>
      <c r="G8653" s="868" t="s">
        <v>10451</v>
      </c>
      <c r="H8653" s="867" t="s">
        <v>7756</v>
      </c>
      <c r="I8653" s="867" t="s">
        <v>2745</v>
      </c>
      <c r="J8653" s="867" t="s">
        <v>7777</v>
      </c>
      <c r="K8653" s="866">
        <v>2</v>
      </c>
      <c r="L8653" s="866">
        <v>5</v>
      </c>
      <c r="M8653" s="865">
        <v>22387.142357884826</v>
      </c>
      <c r="N8653" s="866">
        <v>3</v>
      </c>
      <c r="O8653" s="866">
        <v>6</v>
      </c>
      <c r="P8653" s="865">
        <v>26082.9</v>
      </c>
    </row>
    <row r="8654" spans="1:16" ht="33.75" x14ac:dyDescent="0.25">
      <c r="A8654" s="867" t="s">
        <v>7760</v>
      </c>
      <c r="B8654" s="867" t="s">
        <v>3626</v>
      </c>
      <c r="C8654" s="867" t="s">
        <v>3031</v>
      </c>
      <c r="D8654" s="868" t="s">
        <v>7776</v>
      </c>
      <c r="E8654" s="870">
        <v>4200</v>
      </c>
      <c r="F8654" s="869" t="s">
        <v>10450</v>
      </c>
      <c r="G8654" s="868" t="s">
        <v>10449</v>
      </c>
      <c r="H8654" s="867" t="s">
        <v>7756</v>
      </c>
      <c r="I8654" s="867" t="s">
        <v>2892</v>
      </c>
      <c r="J8654" s="867" t="s">
        <v>7891</v>
      </c>
      <c r="K8654" s="866">
        <v>3</v>
      </c>
      <c r="L8654" s="866">
        <v>12</v>
      </c>
      <c r="M8654" s="865">
        <v>53729.141658923581</v>
      </c>
      <c r="N8654" s="866">
        <v>1</v>
      </c>
      <c r="O8654" s="866">
        <v>6</v>
      </c>
      <c r="P8654" s="865">
        <v>26082.9</v>
      </c>
    </row>
    <row r="8655" spans="1:16" ht="33.75" x14ac:dyDescent="0.25">
      <c r="A8655" s="867" t="s">
        <v>7760</v>
      </c>
      <c r="B8655" s="867" t="s">
        <v>3626</v>
      </c>
      <c r="C8655" s="867" t="s">
        <v>3031</v>
      </c>
      <c r="D8655" s="868" t="s">
        <v>7863</v>
      </c>
      <c r="E8655" s="870">
        <v>2500</v>
      </c>
      <c r="F8655" s="869" t="s">
        <v>10448</v>
      </c>
      <c r="G8655" s="868" t="s">
        <v>10447</v>
      </c>
      <c r="H8655" s="867"/>
      <c r="I8655" s="867"/>
      <c r="J8655" s="867"/>
      <c r="K8655" s="866">
        <v>3</v>
      </c>
      <c r="L8655" s="866">
        <v>7</v>
      </c>
      <c r="M8655" s="865">
        <v>18655.951964904019</v>
      </c>
      <c r="N8655" s="866">
        <v>0</v>
      </c>
      <c r="O8655" s="866">
        <v>0</v>
      </c>
      <c r="P8655" s="865">
        <v>0</v>
      </c>
    </row>
    <row r="8656" spans="1:16" ht="33.75" x14ac:dyDescent="0.25">
      <c r="A8656" s="867" t="s">
        <v>7760</v>
      </c>
      <c r="B8656" s="867" t="s">
        <v>3626</v>
      </c>
      <c r="C8656" s="867" t="s">
        <v>3031</v>
      </c>
      <c r="D8656" s="868" t="s">
        <v>7854</v>
      </c>
      <c r="E8656" s="870">
        <v>4200</v>
      </c>
      <c r="F8656" s="869" t="s">
        <v>10446</v>
      </c>
      <c r="G8656" s="868" t="s">
        <v>10445</v>
      </c>
      <c r="H8656" s="867" t="s">
        <v>7796</v>
      </c>
      <c r="I8656" s="867" t="s">
        <v>2676</v>
      </c>
      <c r="J8656" s="867" t="s">
        <v>7971</v>
      </c>
      <c r="K8656" s="866">
        <v>2</v>
      </c>
      <c r="L8656" s="866">
        <v>12</v>
      </c>
      <c r="M8656" s="865">
        <v>53729.141658923581</v>
      </c>
      <c r="N8656" s="866">
        <v>2</v>
      </c>
      <c r="O8656" s="866">
        <v>6</v>
      </c>
      <c r="P8656" s="865">
        <v>26082.9</v>
      </c>
    </row>
    <row r="8657" spans="1:16" ht="33.75" x14ac:dyDescent="0.25">
      <c r="A8657" s="867" t="s">
        <v>7760</v>
      </c>
      <c r="B8657" s="867" t="s">
        <v>3626</v>
      </c>
      <c r="C8657" s="867" t="s">
        <v>3031</v>
      </c>
      <c r="D8657" s="868" t="s">
        <v>7776</v>
      </c>
      <c r="E8657" s="870">
        <v>4200</v>
      </c>
      <c r="F8657" s="869" t="s">
        <v>10444</v>
      </c>
      <c r="G8657" s="868" t="s">
        <v>10443</v>
      </c>
      <c r="H8657" s="867" t="s">
        <v>7756</v>
      </c>
      <c r="I8657" s="867" t="s">
        <v>2745</v>
      </c>
      <c r="J8657" s="867" t="s">
        <v>7769</v>
      </c>
      <c r="K8657" s="866">
        <v>4</v>
      </c>
      <c r="L8657" s="866">
        <v>12</v>
      </c>
      <c r="M8657" s="865">
        <v>31981.631939835464</v>
      </c>
      <c r="N8657" s="866">
        <v>1</v>
      </c>
      <c r="O8657" s="866">
        <v>6</v>
      </c>
      <c r="P8657" s="865">
        <v>26082.9</v>
      </c>
    </row>
    <row r="8658" spans="1:16" ht="33.75" x14ac:dyDescent="0.25">
      <c r="A8658" s="867" t="s">
        <v>7760</v>
      </c>
      <c r="B8658" s="867" t="s">
        <v>3626</v>
      </c>
      <c r="C8658" s="867" t="s">
        <v>3031</v>
      </c>
      <c r="D8658" s="868" t="s">
        <v>7776</v>
      </c>
      <c r="E8658" s="870">
        <v>4200</v>
      </c>
      <c r="F8658" s="869" t="s">
        <v>10442</v>
      </c>
      <c r="G8658" s="868" t="s">
        <v>10441</v>
      </c>
      <c r="H8658" s="867" t="s">
        <v>7796</v>
      </c>
      <c r="I8658" s="867" t="s">
        <v>2676</v>
      </c>
      <c r="J8658" s="867" t="s">
        <v>7783</v>
      </c>
      <c r="K8658" s="866">
        <v>3</v>
      </c>
      <c r="L8658" s="866">
        <v>12</v>
      </c>
      <c r="M8658" s="865">
        <v>53729.141658923581</v>
      </c>
      <c r="N8658" s="866">
        <v>0</v>
      </c>
      <c r="O8658" s="866">
        <v>0</v>
      </c>
      <c r="P8658" s="865">
        <v>0</v>
      </c>
    </row>
    <row r="8659" spans="1:16" ht="33.75" x14ac:dyDescent="0.25">
      <c r="A8659" s="867" t="s">
        <v>7760</v>
      </c>
      <c r="B8659" s="867" t="s">
        <v>3626</v>
      </c>
      <c r="C8659" s="867" t="s">
        <v>3031</v>
      </c>
      <c r="D8659" s="868" t="s">
        <v>7854</v>
      </c>
      <c r="E8659" s="870">
        <v>4200</v>
      </c>
      <c r="F8659" s="869" t="s">
        <v>10440</v>
      </c>
      <c r="G8659" s="868" t="s">
        <v>10439</v>
      </c>
      <c r="H8659" s="867" t="s">
        <v>7796</v>
      </c>
      <c r="I8659" s="867" t="s">
        <v>2676</v>
      </c>
      <c r="J8659" s="867" t="s">
        <v>7894</v>
      </c>
      <c r="K8659" s="866">
        <v>4</v>
      </c>
      <c r="L8659" s="866">
        <v>12</v>
      </c>
      <c r="M8659" s="865">
        <v>53729.141658923581</v>
      </c>
      <c r="N8659" s="866">
        <v>2</v>
      </c>
      <c r="O8659" s="866">
        <v>6</v>
      </c>
      <c r="P8659" s="865">
        <v>26082.9</v>
      </c>
    </row>
    <row r="8660" spans="1:16" ht="33.75" x14ac:dyDescent="0.25">
      <c r="A8660" s="867" t="s">
        <v>7760</v>
      </c>
      <c r="B8660" s="867" t="s">
        <v>3626</v>
      </c>
      <c r="C8660" s="867" t="s">
        <v>3031</v>
      </c>
      <c r="D8660" s="868" t="s">
        <v>7776</v>
      </c>
      <c r="E8660" s="870">
        <v>4200</v>
      </c>
      <c r="F8660" s="869" t="s">
        <v>10438</v>
      </c>
      <c r="G8660" s="868" t="s">
        <v>10437</v>
      </c>
      <c r="H8660" s="867" t="s">
        <v>7756</v>
      </c>
      <c r="I8660" s="867" t="s">
        <v>2892</v>
      </c>
      <c r="J8660" s="867" t="s">
        <v>7800</v>
      </c>
      <c r="K8660" s="866">
        <v>3</v>
      </c>
      <c r="L8660" s="866">
        <v>12</v>
      </c>
      <c r="M8660" s="865">
        <v>53729.141658923581</v>
      </c>
      <c r="N8660" s="866">
        <v>2</v>
      </c>
      <c r="O8660" s="866">
        <v>6</v>
      </c>
      <c r="P8660" s="865">
        <v>26082.9</v>
      </c>
    </row>
    <row r="8661" spans="1:16" ht="33.75" x14ac:dyDescent="0.25">
      <c r="A8661" s="867" t="s">
        <v>7760</v>
      </c>
      <c r="B8661" s="867" t="s">
        <v>3626</v>
      </c>
      <c r="C8661" s="867" t="s">
        <v>3031</v>
      </c>
      <c r="D8661" s="868" t="s">
        <v>10436</v>
      </c>
      <c r="E8661" s="870">
        <v>1500</v>
      </c>
      <c r="F8661" s="869" t="s">
        <v>10435</v>
      </c>
      <c r="G8661" s="868" t="s">
        <v>10434</v>
      </c>
      <c r="H8661" s="867" t="s">
        <v>7796</v>
      </c>
      <c r="I8661" s="867" t="s">
        <v>2722</v>
      </c>
      <c r="J8661" s="867" t="s">
        <v>8142</v>
      </c>
      <c r="K8661" s="866">
        <v>1</v>
      </c>
      <c r="L8661" s="866">
        <v>2</v>
      </c>
      <c r="M8661" s="865">
        <v>3198.1631939835465</v>
      </c>
      <c r="N8661" s="866">
        <v>0</v>
      </c>
      <c r="O8661" s="866">
        <v>0</v>
      </c>
      <c r="P8661" s="865">
        <v>0</v>
      </c>
    </row>
    <row r="8662" spans="1:16" ht="33.75" x14ac:dyDescent="0.25">
      <c r="A8662" s="867" t="s">
        <v>7760</v>
      </c>
      <c r="B8662" s="867" t="s">
        <v>3626</v>
      </c>
      <c r="C8662" s="867" t="s">
        <v>3031</v>
      </c>
      <c r="D8662" s="868" t="s">
        <v>10433</v>
      </c>
      <c r="E8662" s="870">
        <v>2500</v>
      </c>
      <c r="F8662" s="869" t="s">
        <v>10432</v>
      </c>
      <c r="G8662" s="868" t="s">
        <v>10431</v>
      </c>
      <c r="H8662" s="867" t="s">
        <v>7756</v>
      </c>
      <c r="I8662" s="867" t="s">
        <v>2676</v>
      </c>
      <c r="J8662" s="867" t="s">
        <v>7813</v>
      </c>
      <c r="K8662" s="866">
        <v>3</v>
      </c>
      <c r="L8662" s="866">
        <v>12</v>
      </c>
      <c r="M8662" s="865">
        <v>31981.631939835464</v>
      </c>
      <c r="N8662" s="866">
        <v>2</v>
      </c>
      <c r="O8662" s="866">
        <v>6</v>
      </c>
      <c r="P8662" s="865">
        <v>15882.9</v>
      </c>
    </row>
    <row r="8663" spans="1:16" ht="33.75" x14ac:dyDescent="0.25">
      <c r="A8663" s="867" t="s">
        <v>7760</v>
      </c>
      <c r="B8663" s="867" t="s">
        <v>3626</v>
      </c>
      <c r="C8663" s="867" t="s">
        <v>3031</v>
      </c>
      <c r="D8663" s="868" t="s">
        <v>8488</v>
      </c>
      <c r="E8663" s="870">
        <v>5500</v>
      </c>
      <c r="F8663" s="869" t="s">
        <v>10430</v>
      </c>
      <c r="G8663" s="868" t="s">
        <v>10429</v>
      </c>
      <c r="H8663" s="867" t="s">
        <v>7756</v>
      </c>
      <c r="I8663" s="867" t="s">
        <v>2676</v>
      </c>
      <c r="J8663" s="867" t="s">
        <v>7813</v>
      </c>
      <c r="K8663" s="866">
        <v>3</v>
      </c>
      <c r="L8663" s="866">
        <v>12</v>
      </c>
      <c r="M8663" s="865">
        <v>70359.590267638021</v>
      </c>
      <c r="N8663" s="866">
        <v>2</v>
      </c>
      <c r="O8663" s="866">
        <v>6</v>
      </c>
      <c r="P8663" s="865">
        <v>33882.9</v>
      </c>
    </row>
    <row r="8664" spans="1:16" ht="33.75" x14ac:dyDescent="0.25">
      <c r="A8664" s="867" t="s">
        <v>7760</v>
      </c>
      <c r="B8664" s="867" t="s">
        <v>3626</v>
      </c>
      <c r="C8664" s="867" t="s">
        <v>3031</v>
      </c>
      <c r="D8664" s="868" t="s">
        <v>10428</v>
      </c>
      <c r="E8664" s="870">
        <v>4200</v>
      </c>
      <c r="F8664" s="869" t="s">
        <v>10427</v>
      </c>
      <c r="G8664" s="868" t="s">
        <v>10426</v>
      </c>
      <c r="H8664" s="867" t="s">
        <v>7756</v>
      </c>
      <c r="I8664" s="867" t="s">
        <v>2676</v>
      </c>
      <c r="J8664" s="867" t="s">
        <v>8392</v>
      </c>
      <c r="K8664" s="866">
        <v>4</v>
      </c>
      <c r="L8664" s="866">
        <v>12</v>
      </c>
      <c r="M8664" s="865">
        <v>53729.141658923581</v>
      </c>
      <c r="N8664" s="866">
        <v>2</v>
      </c>
      <c r="O8664" s="866">
        <v>6</v>
      </c>
      <c r="P8664" s="865">
        <v>26082.9</v>
      </c>
    </row>
    <row r="8665" spans="1:16" ht="33.75" x14ac:dyDescent="0.25">
      <c r="A8665" s="867" t="s">
        <v>7760</v>
      </c>
      <c r="B8665" s="867" t="s">
        <v>3626</v>
      </c>
      <c r="C8665" s="867" t="s">
        <v>3031</v>
      </c>
      <c r="D8665" s="868" t="s">
        <v>8488</v>
      </c>
      <c r="E8665" s="870">
        <v>5500</v>
      </c>
      <c r="F8665" s="869" t="s">
        <v>10425</v>
      </c>
      <c r="G8665" s="868" t="s">
        <v>10424</v>
      </c>
      <c r="H8665" s="867" t="s">
        <v>7796</v>
      </c>
      <c r="I8665" s="867" t="s">
        <v>2933</v>
      </c>
      <c r="J8665" s="867" t="s">
        <v>8100</v>
      </c>
      <c r="K8665" s="866">
        <v>4</v>
      </c>
      <c r="L8665" s="866">
        <v>12</v>
      </c>
      <c r="M8665" s="865">
        <v>70359.590267638021</v>
      </c>
      <c r="N8665" s="866">
        <v>2</v>
      </c>
      <c r="O8665" s="866">
        <v>6</v>
      </c>
      <c r="P8665" s="865">
        <v>33882.9</v>
      </c>
    </row>
    <row r="8666" spans="1:16" ht="33.75" x14ac:dyDescent="0.25">
      <c r="A8666" s="867" t="s">
        <v>7760</v>
      </c>
      <c r="B8666" s="867" t="s">
        <v>3626</v>
      </c>
      <c r="C8666" s="867" t="s">
        <v>3031</v>
      </c>
      <c r="D8666" s="868" t="s">
        <v>10423</v>
      </c>
      <c r="E8666" s="870">
        <v>4200</v>
      </c>
      <c r="F8666" s="869" t="s">
        <v>10422</v>
      </c>
      <c r="G8666" s="868" t="s">
        <v>10421</v>
      </c>
      <c r="H8666" s="867" t="s">
        <v>7756</v>
      </c>
      <c r="I8666" s="867" t="s">
        <v>2676</v>
      </c>
      <c r="J8666" s="867" t="s">
        <v>8103</v>
      </c>
      <c r="K8666" s="866">
        <v>4</v>
      </c>
      <c r="L8666" s="866">
        <v>8</v>
      </c>
      <c r="M8666" s="865">
        <v>35819.427772615716</v>
      </c>
      <c r="N8666" s="866">
        <v>0</v>
      </c>
      <c r="O8666" s="866">
        <v>0</v>
      </c>
      <c r="P8666" s="865">
        <v>0</v>
      </c>
    </row>
    <row r="8667" spans="1:16" ht="33.75" x14ac:dyDescent="0.25">
      <c r="A8667" s="867" t="s">
        <v>7760</v>
      </c>
      <c r="B8667" s="867" t="s">
        <v>3626</v>
      </c>
      <c r="C8667" s="867" t="s">
        <v>3031</v>
      </c>
      <c r="D8667" s="868" t="s">
        <v>7854</v>
      </c>
      <c r="E8667" s="870">
        <v>4200</v>
      </c>
      <c r="F8667" s="869" t="s">
        <v>10420</v>
      </c>
      <c r="G8667" s="868" t="s">
        <v>10419</v>
      </c>
      <c r="H8667" s="867" t="s">
        <v>7756</v>
      </c>
      <c r="I8667" s="867" t="s">
        <v>2892</v>
      </c>
      <c r="J8667" s="867" t="s">
        <v>7813</v>
      </c>
      <c r="K8667" s="866">
        <v>3</v>
      </c>
      <c r="L8667" s="866">
        <v>12</v>
      </c>
      <c r="M8667" s="865">
        <v>53729.141658923581</v>
      </c>
      <c r="N8667" s="866">
        <v>3</v>
      </c>
      <c r="O8667" s="866">
        <v>6</v>
      </c>
      <c r="P8667" s="865">
        <v>26082.9</v>
      </c>
    </row>
    <row r="8668" spans="1:16" ht="33.75" x14ac:dyDescent="0.25">
      <c r="A8668" s="867" t="s">
        <v>7760</v>
      </c>
      <c r="B8668" s="867" t="s">
        <v>3626</v>
      </c>
      <c r="C8668" s="867" t="s">
        <v>3031</v>
      </c>
      <c r="D8668" s="868" t="s">
        <v>7776</v>
      </c>
      <c r="E8668" s="870">
        <v>4200</v>
      </c>
      <c r="F8668" s="869" t="s">
        <v>10418</v>
      </c>
      <c r="G8668" s="868" t="s">
        <v>10417</v>
      </c>
      <c r="H8668" s="867" t="s">
        <v>7756</v>
      </c>
      <c r="I8668" s="867" t="s">
        <v>2892</v>
      </c>
      <c r="J8668" s="867" t="s">
        <v>7927</v>
      </c>
      <c r="K8668" s="866">
        <v>3</v>
      </c>
      <c r="L8668" s="866">
        <v>12</v>
      </c>
      <c r="M8668" s="865">
        <v>53729.141658923581</v>
      </c>
      <c r="N8668" s="866">
        <v>2</v>
      </c>
      <c r="O8668" s="866">
        <v>6</v>
      </c>
      <c r="P8668" s="865">
        <v>26082.9</v>
      </c>
    </row>
    <row r="8669" spans="1:16" ht="33.75" x14ac:dyDescent="0.25">
      <c r="A8669" s="867" t="s">
        <v>7760</v>
      </c>
      <c r="B8669" s="867" t="s">
        <v>3626</v>
      </c>
      <c r="C8669" s="867" t="s">
        <v>3031</v>
      </c>
      <c r="D8669" s="868" t="s">
        <v>7776</v>
      </c>
      <c r="E8669" s="870">
        <v>4200</v>
      </c>
      <c r="F8669" s="869" t="s">
        <v>10416</v>
      </c>
      <c r="G8669" s="868" t="s">
        <v>10415</v>
      </c>
      <c r="H8669" s="867" t="s">
        <v>7756</v>
      </c>
      <c r="I8669" s="867" t="s">
        <v>2892</v>
      </c>
      <c r="J8669" s="867" t="s">
        <v>8314</v>
      </c>
      <c r="K8669" s="866">
        <v>3</v>
      </c>
      <c r="L8669" s="866">
        <v>12</v>
      </c>
      <c r="M8669" s="865">
        <v>53729.141658923581</v>
      </c>
      <c r="N8669" s="866">
        <v>2</v>
      </c>
      <c r="O8669" s="866">
        <v>6</v>
      </c>
      <c r="P8669" s="865">
        <v>26082.9</v>
      </c>
    </row>
    <row r="8670" spans="1:16" ht="33.75" x14ac:dyDescent="0.25">
      <c r="A8670" s="867" t="s">
        <v>7760</v>
      </c>
      <c r="B8670" s="867" t="s">
        <v>3626</v>
      </c>
      <c r="C8670" s="867" t="s">
        <v>3031</v>
      </c>
      <c r="D8670" s="868" t="s">
        <v>10414</v>
      </c>
      <c r="E8670" s="870">
        <v>5500</v>
      </c>
      <c r="F8670" s="869" t="s">
        <v>10413</v>
      </c>
      <c r="G8670" s="868" t="s">
        <v>10412</v>
      </c>
      <c r="H8670" s="867" t="s">
        <v>7817</v>
      </c>
      <c r="I8670" s="867" t="s">
        <v>10411</v>
      </c>
      <c r="J8670" s="867" t="s">
        <v>7971</v>
      </c>
      <c r="K8670" s="866">
        <v>2</v>
      </c>
      <c r="L8670" s="866">
        <v>12</v>
      </c>
      <c r="M8670" s="865">
        <v>70359.590267638021</v>
      </c>
      <c r="N8670" s="866">
        <v>2</v>
      </c>
      <c r="O8670" s="866">
        <v>6</v>
      </c>
      <c r="P8670" s="865">
        <v>33882.9</v>
      </c>
    </row>
    <row r="8671" spans="1:16" ht="33.75" x14ac:dyDescent="0.25">
      <c r="A8671" s="867" t="s">
        <v>7760</v>
      </c>
      <c r="B8671" s="867" t="s">
        <v>3626</v>
      </c>
      <c r="C8671" s="867" t="s">
        <v>3031</v>
      </c>
      <c r="D8671" s="868" t="s">
        <v>7998</v>
      </c>
      <c r="E8671" s="870">
        <v>5500</v>
      </c>
      <c r="F8671" s="869" t="s">
        <v>10410</v>
      </c>
      <c r="G8671" s="868" t="s">
        <v>10409</v>
      </c>
      <c r="H8671" s="867" t="s">
        <v>7756</v>
      </c>
      <c r="I8671" s="867" t="s">
        <v>2722</v>
      </c>
      <c r="J8671" s="867" t="s">
        <v>7985</v>
      </c>
      <c r="K8671" s="866">
        <v>3</v>
      </c>
      <c r="L8671" s="866">
        <v>12</v>
      </c>
      <c r="M8671" s="865">
        <v>53729.141658923581</v>
      </c>
      <c r="N8671" s="866">
        <v>2</v>
      </c>
      <c r="O8671" s="866">
        <v>6</v>
      </c>
      <c r="P8671" s="865">
        <v>33882.9</v>
      </c>
    </row>
    <row r="8672" spans="1:16" ht="33.75" x14ac:dyDescent="0.25">
      <c r="A8672" s="867" t="s">
        <v>7760</v>
      </c>
      <c r="B8672" s="867" t="s">
        <v>3626</v>
      </c>
      <c r="C8672" s="867" t="s">
        <v>3031</v>
      </c>
      <c r="D8672" s="868" t="s">
        <v>8073</v>
      </c>
      <c r="E8672" s="870">
        <v>2500</v>
      </c>
      <c r="F8672" s="869" t="s">
        <v>10408</v>
      </c>
      <c r="G8672" s="868" t="s">
        <v>10407</v>
      </c>
      <c r="H8672" s="867" t="s">
        <v>7756</v>
      </c>
      <c r="I8672" s="867" t="s">
        <v>2676</v>
      </c>
      <c r="J8672" s="867" t="s">
        <v>7777</v>
      </c>
      <c r="K8672" s="866">
        <v>4</v>
      </c>
      <c r="L8672" s="866">
        <v>12</v>
      </c>
      <c r="M8672" s="865">
        <v>31981.631939835464</v>
      </c>
      <c r="N8672" s="866">
        <v>2</v>
      </c>
      <c r="O8672" s="866">
        <v>6</v>
      </c>
      <c r="P8672" s="865">
        <v>15882.9</v>
      </c>
    </row>
    <row r="8673" spans="1:16" x14ac:dyDescent="0.25">
      <c r="A8673" s="1772" t="s">
        <v>2848</v>
      </c>
      <c r="B8673" s="1772"/>
      <c r="C8673" s="1772"/>
      <c r="D8673" s="1772"/>
      <c r="E8673" s="1772"/>
      <c r="F8673" s="1772" t="s">
        <v>378</v>
      </c>
      <c r="G8673" s="1772"/>
      <c r="H8673" s="1772"/>
      <c r="I8673" s="1772"/>
      <c r="J8673" s="1772"/>
      <c r="K8673" s="1771" t="s">
        <v>2847</v>
      </c>
      <c r="L8673" s="1771"/>
      <c r="M8673" s="1771"/>
      <c r="N8673" s="1771" t="s">
        <v>2846</v>
      </c>
      <c r="O8673" s="1771"/>
      <c r="P8673" s="1771"/>
    </row>
    <row r="8674" spans="1:16" ht="82.5" customHeight="1" x14ac:dyDescent="0.25">
      <c r="A8674" s="1535" t="s">
        <v>2845</v>
      </c>
      <c r="B8674" s="1535" t="s">
        <v>5</v>
      </c>
      <c r="C8674" s="1535" t="s">
        <v>2844</v>
      </c>
      <c r="D8674" s="1535" t="s">
        <v>2843</v>
      </c>
      <c r="E8674" s="1536" t="s">
        <v>2842</v>
      </c>
      <c r="F8674" s="1537" t="s">
        <v>2841</v>
      </c>
      <c r="G8674" s="1540" t="s">
        <v>2840</v>
      </c>
      <c r="H8674" s="1535" t="s">
        <v>2839</v>
      </c>
      <c r="I8674" s="1535" t="s">
        <v>2838</v>
      </c>
      <c r="J8674" s="1535" t="s">
        <v>2837</v>
      </c>
      <c r="K8674" s="1538" t="s">
        <v>2836</v>
      </c>
      <c r="L8674" s="1538" t="s">
        <v>2835</v>
      </c>
      <c r="M8674" s="1539" t="s">
        <v>2834</v>
      </c>
      <c r="N8674" s="1538" t="s">
        <v>2836</v>
      </c>
      <c r="O8674" s="1538" t="s">
        <v>2835</v>
      </c>
      <c r="P8674" s="1539" t="s">
        <v>2834</v>
      </c>
    </row>
    <row r="8675" spans="1:16" ht="33.75" x14ac:dyDescent="0.25">
      <c r="A8675" s="867" t="s">
        <v>7760</v>
      </c>
      <c r="B8675" s="867" t="s">
        <v>3626</v>
      </c>
      <c r="C8675" s="867" t="s">
        <v>3031</v>
      </c>
      <c r="D8675" s="868" t="s">
        <v>7974</v>
      </c>
      <c r="E8675" s="870">
        <v>7500</v>
      </c>
      <c r="F8675" s="869" t="s">
        <v>10406</v>
      </c>
      <c r="G8675" s="868" t="s">
        <v>10405</v>
      </c>
      <c r="H8675" s="867" t="s">
        <v>7756</v>
      </c>
      <c r="I8675" s="867" t="s">
        <v>2772</v>
      </c>
      <c r="J8675" s="867" t="s">
        <v>8358</v>
      </c>
      <c r="K8675" s="866">
        <v>7</v>
      </c>
      <c r="L8675" s="866">
        <v>7</v>
      </c>
      <c r="M8675" s="865">
        <v>55967.855894712062</v>
      </c>
      <c r="N8675" s="866">
        <v>0</v>
      </c>
      <c r="O8675" s="866">
        <v>0</v>
      </c>
      <c r="P8675" s="865">
        <v>0</v>
      </c>
    </row>
    <row r="8676" spans="1:16" ht="33.75" x14ac:dyDescent="0.25">
      <c r="A8676" s="867" t="s">
        <v>7760</v>
      </c>
      <c r="B8676" s="867" t="s">
        <v>3626</v>
      </c>
      <c r="C8676" s="867" t="s">
        <v>3031</v>
      </c>
      <c r="D8676" s="868" t="s">
        <v>9121</v>
      </c>
      <c r="E8676" s="870">
        <v>5500</v>
      </c>
      <c r="F8676" s="869" t="s">
        <v>10404</v>
      </c>
      <c r="G8676" s="868" t="s">
        <v>10403</v>
      </c>
      <c r="H8676" s="867" t="s">
        <v>7756</v>
      </c>
      <c r="I8676" s="867" t="s">
        <v>2883</v>
      </c>
      <c r="J8676" s="867" t="s">
        <v>7809</v>
      </c>
      <c r="K8676" s="866">
        <v>2</v>
      </c>
      <c r="L8676" s="866">
        <v>8</v>
      </c>
      <c r="M8676" s="865">
        <v>46906.393511758681</v>
      </c>
      <c r="N8676" s="866">
        <v>0</v>
      </c>
      <c r="O8676" s="866">
        <v>0</v>
      </c>
      <c r="P8676" s="865">
        <v>0</v>
      </c>
    </row>
    <row r="8677" spans="1:16" ht="33.75" x14ac:dyDescent="0.25">
      <c r="A8677" s="867" t="s">
        <v>7760</v>
      </c>
      <c r="B8677" s="867" t="s">
        <v>3626</v>
      </c>
      <c r="C8677" s="867" t="s">
        <v>3031</v>
      </c>
      <c r="D8677" s="868" t="s">
        <v>7772</v>
      </c>
      <c r="E8677" s="870">
        <v>4200</v>
      </c>
      <c r="F8677" s="869" t="s">
        <v>10402</v>
      </c>
      <c r="G8677" s="868" t="s">
        <v>10401</v>
      </c>
      <c r="H8677" s="867" t="s">
        <v>7756</v>
      </c>
      <c r="I8677" s="867" t="s">
        <v>2892</v>
      </c>
      <c r="J8677" s="867" t="s">
        <v>7900</v>
      </c>
      <c r="K8677" s="866">
        <v>2</v>
      </c>
      <c r="L8677" s="866">
        <v>7</v>
      </c>
      <c r="M8677" s="865">
        <v>31341.999301038755</v>
      </c>
      <c r="N8677" s="866">
        <v>2</v>
      </c>
      <c r="O8677" s="866">
        <v>6</v>
      </c>
      <c r="P8677" s="865">
        <v>26082.9</v>
      </c>
    </row>
    <row r="8678" spans="1:16" ht="33.75" x14ac:dyDescent="0.25">
      <c r="A8678" s="867" t="s">
        <v>7760</v>
      </c>
      <c r="B8678" s="867" t="s">
        <v>3626</v>
      </c>
      <c r="C8678" s="867" t="s">
        <v>3031</v>
      </c>
      <c r="D8678" s="868" t="s">
        <v>10400</v>
      </c>
      <c r="E8678" s="870">
        <v>8500</v>
      </c>
      <c r="F8678" s="869" t="s">
        <v>10399</v>
      </c>
      <c r="G8678" s="868" t="s">
        <v>10398</v>
      </c>
      <c r="H8678" s="867" t="s">
        <v>7817</v>
      </c>
      <c r="I8678" s="867" t="s">
        <v>10397</v>
      </c>
      <c r="J8678" s="867" t="s">
        <v>10396</v>
      </c>
      <c r="K8678" s="866">
        <v>2</v>
      </c>
      <c r="L8678" s="866">
        <v>8</v>
      </c>
      <c r="M8678" s="865">
        <v>72491.699063627049</v>
      </c>
      <c r="N8678" s="866">
        <v>1</v>
      </c>
      <c r="O8678" s="866">
        <v>6</v>
      </c>
      <c r="P8678" s="865">
        <v>51882.9</v>
      </c>
    </row>
    <row r="8679" spans="1:16" ht="33.75" x14ac:dyDescent="0.25">
      <c r="A8679" s="867" t="s">
        <v>7760</v>
      </c>
      <c r="B8679" s="867" t="s">
        <v>3626</v>
      </c>
      <c r="C8679" s="867" t="s">
        <v>3031</v>
      </c>
      <c r="D8679" s="868" t="s">
        <v>8006</v>
      </c>
      <c r="E8679" s="870">
        <v>4200</v>
      </c>
      <c r="F8679" s="869" t="s">
        <v>10395</v>
      </c>
      <c r="G8679" s="868" t="s">
        <v>10394</v>
      </c>
      <c r="H8679" s="867" t="s">
        <v>7756</v>
      </c>
      <c r="I8679" s="867" t="s">
        <v>10393</v>
      </c>
      <c r="J8679" s="867" t="s">
        <v>8199</v>
      </c>
      <c r="K8679" s="866">
        <v>3</v>
      </c>
      <c r="L8679" s="866">
        <v>12</v>
      </c>
      <c r="M8679" s="865">
        <v>53729.141658923581</v>
      </c>
      <c r="N8679" s="866">
        <v>1</v>
      </c>
      <c r="O8679" s="866">
        <v>6</v>
      </c>
      <c r="P8679" s="865">
        <v>26082.9</v>
      </c>
    </row>
    <row r="8680" spans="1:16" ht="33.75" x14ac:dyDescent="0.25">
      <c r="A8680" s="867" t="s">
        <v>7760</v>
      </c>
      <c r="B8680" s="867" t="s">
        <v>3626</v>
      </c>
      <c r="C8680" s="867" t="s">
        <v>3031</v>
      </c>
      <c r="D8680" s="868" t="s">
        <v>7772</v>
      </c>
      <c r="E8680" s="870">
        <v>4200</v>
      </c>
      <c r="F8680" s="869" t="s">
        <v>10392</v>
      </c>
      <c r="G8680" s="868" t="s">
        <v>10391</v>
      </c>
      <c r="H8680" s="867" t="s">
        <v>7756</v>
      </c>
      <c r="I8680" s="867" t="s">
        <v>2892</v>
      </c>
      <c r="J8680" s="867" t="s">
        <v>7777</v>
      </c>
      <c r="K8680" s="866">
        <v>5</v>
      </c>
      <c r="L8680" s="866">
        <v>12</v>
      </c>
      <c r="M8680" s="865">
        <v>53729.141658923581</v>
      </c>
      <c r="N8680" s="866">
        <v>1</v>
      </c>
      <c r="O8680" s="866">
        <v>6</v>
      </c>
      <c r="P8680" s="865">
        <v>26082.9</v>
      </c>
    </row>
    <row r="8681" spans="1:16" ht="33.75" x14ac:dyDescent="0.25">
      <c r="A8681" s="867" t="s">
        <v>7760</v>
      </c>
      <c r="B8681" s="867" t="s">
        <v>3626</v>
      </c>
      <c r="C8681" s="867" t="s">
        <v>3031</v>
      </c>
      <c r="D8681" s="868" t="s">
        <v>7887</v>
      </c>
      <c r="E8681" s="870">
        <v>4200</v>
      </c>
      <c r="F8681" s="869" t="s">
        <v>10390</v>
      </c>
      <c r="G8681" s="868" t="s">
        <v>10389</v>
      </c>
      <c r="H8681" s="867" t="s">
        <v>7756</v>
      </c>
      <c r="I8681" s="867" t="s">
        <v>2722</v>
      </c>
      <c r="J8681" s="867" t="s">
        <v>8397</v>
      </c>
      <c r="K8681" s="866">
        <v>2</v>
      </c>
      <c r="L8681" s="866">
        <v>12</v>
      </c>
      <c r="M8681" s="865">
        <v>53729.141658923581</v>
      </c>
      <c r="N8681" s="866">
        <v>3</v>
      </c>
      <c r="O8681" s="866">
        <v>6</v>
      </c>
      <c r="P8681" s="865">
        <v>26082.9</v>
      </c>
    </row>
    <row r="8682" spans="1:16" ht="33.75" x14ac:dyDescent="0.25">
      <c r="A8682" s="867" t="s">
        <v>7760</v>
      </c>
      <c r="B8682" s="867" t="s">
        <v>3626</v>
      </c>
      <c r="C8682" s="867" t="s">
        <v>3031</v>
      </c>
      <c r="D8682" s="868" t="s">
        <v>7776</v>
      </c>
      <c r="E8682" s="870">
        <v>4200</v>
      </c>
      <c r="F8682" s="869" t="s">
        <v>10388</v>
      </c>
      <c r="G8682" s="868" t="s">
        <v>10387</v>
      </c>
      <c r="H8682" s="867" t="s">
        <v>7756</v>
      </c>
      <c r="I8682" s="867" t="s">
        <v>2892</v>
      </c>
      <c r="J8682" s="867" t="s">
        <v>7777</v>
      </c>
      <c r="K8682" s="866">
        <v>3</v>
      </c>
      <c r="L8682" s="866">
        <v>12</v>
      </c>
      <c r="M8682" s="865">
        <v>53729.141658923581</v>
      </c>
      <c r="N8682" s="866">
        <v>1</v>
      </c>
      <c r="O8682" s="866">
        <v>6</v>
      </c>
      <c r="P8682" s="865">
        <v>26082.9</v>
      </c>
    </row>
    <row r="8683" spans="1:16" ht="33.75" x14ac:dyDescent="0.25">
      <c r="A8683" s="867" t="s">
        <v>7760</v>
      </c>
      <c r="B8683" s="867" t="s">
        <v>3626</v>
      </c>
      <c r="C8683" s="867" t="s">
        <v>3031</v>
      </c>
      <c r="D8683" s="868" t="s">
        <v>8505</v>
      </c>
      <c r="E8683" s="870">
        <v>7500</v>
      </c>
      <c r="F8683" s="869" t="s">
        <v>10386</v>
      </c>
      <c r="G8683" s="868" t="s">
        <v>10385</v>
      </c>
      <c r="H8683" s="867" t="s">
        <v>7756</v>
      </c>
      <c r="I8683" s="867" t="s">
        <v>4333</v>
      </c>
      <c r="J8683" s="867" t="s">
        <v>9045</v>
      </c>
      <c r="K8683" s="866">
        <v>8</v>
      </c>
      <c r="L8683" s="866">
        <v>12</v>
      </c>
      <c r="M8683" s="865">
        <v>70359.590267638021</v>
      </c>
      <c r="N8683" s="866">
        <v>1</v>
      </c>
      <c r="O8683" s="866">
        <v>6</v>
      </c>
      <c r="P8683" s="865">
        <v>45882.9</v>
      </c>
    </row>
    <row r="8684" spans="1:16" ht="33.75" x14ac:dyDescent="0.25">
      <c r="A8684" s="867" t="s">
        <v>7760</v>
      </c>
      <c r="B8684" s="867" t="s">
        <v>3626</v>
      </c>
      <c r="C8684" s="867" t="s">
        <v>3031</v>
      </c>
      <c r="D8684" s="868" t="s">
        <v>8402</v>
      </c>
      <c r="E8684" s="870">
        <v>4200</v>
      </c>
      <c r="F8684" s="869" t="s">
        <v>10384</v>
      </c>
      <c r="G8684" s="868" t="s">
        <v>10383</v>
      </c>
      <c r="H8684" s="867" t="s">
        <v>7756</v>
      </c>
      <c r="I8684" s="867" t="s">
        <v>2892</v>
      </c>
      <c r="J8684" s="867" t="s">
        <v>7813</v>
      </c>
      <c r="K8684" s="866">
        <v>2</v>
      </c>
      <c r="L8684" s="866">
        <v>12</v>
      </c>
      <c r="M8684" s="865">
        <v>53729.141658923581</v>
      </c>
      <c r="N8684" s="866">
        <v>1</v>
      </c>
      <c r="O8684" s="866">
        <v>6</v>
      </c>
      <c r="P8684" s="865">
        <v>26082.9</v>
      </c>
    </row>
    <row r="8685" spans="1:16" ht="33.75" x14ac:dyDescent="0.25">
      <c r="A8685" s="867" t="s">
        <v>7760</v>
      </c>
      <c r="B8685" s="867" t="s">
        <v>3626</v>
      </c>
      <c r="C8685" s="867" t="s">
        <v>3031</v>
      </c>
      <c r="D8685" s="868" t="s">
        <v>8402</v>
      </c>
      <c r="E8685" s="870">
        <v>4200</v>
      </c>
      <c r="F8685" s="869" t="s">
        <v>10382</v>
      </c>
      <c r="G8685" s="868" t="s">
        <v>10381</v>
      </c>
      <c r="H8685" s="867" t="s">
        <v>7756</v>
      </c>
      <c r="I8685" s="867" t="s">
        <v>2892</v>
      </c>
      <c r="J8685" s="867" t="s">
        <v>7773</v>
      </c>
      <c r="K8685" s="866">
        <v>2</v>
      </c>
      <c r="L8685" s="866">
        <v>12</v>
      </c>
      <c r="M8685" s="865">
        <v>53729.141658923581</v>
      </c>
      <c r="N8685" s="866">
        <v>1</v>
      </c>
      <c r="O8685" s="866">
        <v>6</v>
      </c>
      <c r="P8685" s="865">
        <v>26082.9</v>
      </c>
    </row>
    <row r="8686" spans="1:16" ht="33.75" x14ac:dyDescent="0.25">
      <c r="A8686" s="867" t="s">
        <v>7760</v>
      </c>
      <c r="B8686" s="867" t="s">
        <v>3626</v>
      </c>
      <c r="C8686" s="867" t="s">
        <v>3031</v>
      </c>
      <c r="D8686" s="868" t="s">
        <v>7854</v>
      </c>
      <c r="E8686" s="870">
        <v>4200</v>
      </c>
      <c r="F8686" s="869" t="s">
        <v>10380</v>
      </c>
      <c r="G8686" s="868" t="s">
        <v>10379</v>
      </c>
      <c r="H8686" s="867" t="s">
        <v>7756</v>
      </c>
      <c r="I8686" s="867" t="s">
        <v>5168</v>
      </c>
      <c r="J8686" s="867" t="s">
        <v>7800</v>
      </c>
      <c r="K8686" s="866">
        <v>3</v>
      </c>
      <c r="L8686" s="866">
        <v>12</v>
      </c>
      <c r="M8686" s="865">
        <v>53729.141658923581</v>
      </c>
      <c r="N8686" s="866">
        <v>4</v>
      </c>
      <c r="O8686" s="866">
        <v>6</v>
      </c>
      <c r="P8686" s="865">
        <v>26082.9</v>
      </c>
    </row>
    <row r="8687" spans="1:16" ht="33.75" x14ac:dyDescent="0.25">
      <c r="A8687" s="867" t="s">
        <v>7760</v>
      </c>
      <c r="B8687" s="867" t="s">
        <v>3626</v>
      </c>
      <c r="C8687" s="867" t="s">
        <v>3031</v>
      </c>
      <c r="D8687" s="868" t="s">
        <v>7776</v>
      </c>
      <c r="E8687" s="870">
        <v>4200</v>
      </c>
      <c r="F8687" s="869" t="s">
        <v>10378</v>
      </c>
      <c r="G8687" s="868" t="s">
        <v>10377</v>
      </c>
      <c r="H8687" s="867" t="s">
        <v>7756</v>
      </c>
      <c r="I8687" s="867" t="s">
        <v>2892</v>
      </c>
      <c r="J8687" s="867" t="s">
        <v>7777</v>
      </c>
      <c r="K8687" s="866">
        <v>3</v>
      </c>
      <c r="L8687" s="866">
        <v>12</v>
      </c>
      <c r="M8687" s="865">
        <v>53729.141658923581</v>
      </c>
      <c r="N8687" s="866">
        <v>1</v>
      </c>
      <c r="O8687" s="866">
        <v>6</v>
      </c>
      <c r="P8687" s="865">
        <v>26082.9</v>
      </c>
    </row>
    <row r="8688" spans="1:16" ht="33.75" x14ac:dyDescent="0.25">
      <c r="A8688" s="867" t="s">
        <v>7760</v>
      </c>
      <c r="B8688" s="867" t="s">
        <v>3626</v>
      </c>
      <c r="C8688" s="867" t="s">
        <v>3031</v>
      </c>
      <c r="D8688" s="868" t="s">
        <v>7776</v>
      </c>
      <c r="E8688" s="870">
        <v>4200</v>
      </c>
      <c r="F8688" s="869" t="s">
        <v>10376</v>
      </c>
      <c r="G8688" s="868" t="s">
        <v>10375</v>
      </c>
      <c r="H8688" s="867" t="s">
        <v>7756</v>
      </c>
      <c r="I8688" s="867" t="s">
        <v>2772</v>
      </c>
      <c r="J8688" s="867" t="s">
        <v>7792</v>
      </c>
      <c r="K8688" s="866">
        <v>3</v>
      </c>
      <c r="L8688" s="866">
        <v>12</v>
      </c>
      <c r="M8688" s="865">
        <v>53729.141658923581</v>
      </c>
      <c r="N8688" s="866">
        <v>1</v>
      </c>
      <c r="O8688" s="866">
        <v>6</v>
      </c>
      <c r="P8688" s="865">
        <v>26082.9</v>
      </c>
    </row>
    <row r="8689" spans="1:16" ht="33.75" x14ac:dyDescent="0.25">
      <c r="A8689" s="867" t="s">
        <v>7760</v>
      </c>
      <c r="B8689" s="867" t="s">
        <v>3626</v>
      </c>
      <c r="C8689" s="867" t="s">
        <v>3031</v>
      </c>
      <c r="D8689" s="868" t="s">
        <v>7776</v>
      </c>
      <c r="E8689" s="870">
        <v>4200</v>
      </c>
      <c r="F8689" s="869" t="s">
        <v>10374</v>
      </c>
      <c r="G8689" s="868" t="s">
        <v>10373</v>
      </c>
      <c r="H8689" s="867" t="s">
        <v>7756</v>
      </c>
      <c r="I8689" s="867" t="s">
        <v>2772</v>
      </c>
      <c r="J8689" s="867" t="s">
        <v>7805</v>
      </c>
      <c r="K8689" s="866">
        <v>4</v>
      </c>
      <c r="L8689" s="866">
        <v>12</v>
      </c>
      <c r="M8689" s="865">
        <v>53729.141658923581</v>
      </c>
      <c r="N8689" s="866">
        <v>2</v>
      </c>
      <c r="O8689" s="866">
        <v>6</v>
      </c>
      <c r="P8689" s="865">
        <v>26082.9</v>
      </c>
    </row>
    <row r="8690" spans="1:16" ht="33.75" x14ac:dyDescent="0.25">
      <c r="A8690" s="867" t="s">
        <v>7760</v>
      </c>
      <c r="B8690" s="867" t="s">
        <v>3626</v>
      </c>
      <c r="C8690" s="867" t="s">
        <v>3031</v>
      </c>
      <c r="D8690" s="868" t="s">
        <v>7776</v>
      </c>
      <c r="E8690" s="870">
        <v>4200</v>
      </c>
      <c r="F8690" s="869" t="s">
        <v>10372</v>
      </c>
      <c r="G8690" s="868" t="s">
        <v>10371</v>
      </c>
      <c r="H8690" s="867" t="s">
        <v>7756</v>
      </c>
      <c r="I8690" s="867" t="s">
        <v>2772</v>
      </c>
      <c r="J8690" s="867" t="s">
        <v>7792</v>
      </c>
      <c r="K8690" s="866">
        <v>3</v>
      </c>
      <c r="L8690" s="866">
        <v>12</v>
      </c>
      <c r="M8690" s="865">
        <v>53729.141658923581</v>
      </c>
      <c r="N8690" s="866">
        <v>1</v>
      </c>
      <c r="O8690" s="866">
        <v>6</v>
      </c>
      <c r="P8690" s="865">
        <v>26082.9</v>
      </c>
    </row>
    <row r="8691" spans="1:16" ht="33.75" x14ac:dyDescent="0.25">
      <c r="A8691" s="867" t="s">
        <v>7760</v>
      </c>
      <c r="B8691" s="867" t="s">
        <v>3626</v>
      </c>
      <c r="C8691" s="867" t="s">
        <v>3031</v>
      </c>
      <c r="D8691" s="868" t="s">
        <v>7768</v>
      </c>
      <c r="E8691" s="870">
        <v>4200</v>
      </c>
      <c r="F8691" s="869" t="s">
        <v>10370</v>
      </c>
      <c r="G8691" s="868" t="s">
        <v>10369</v>
      </c>
      <c r="H8691" s="867" t="s">
        <v>7756</v>
      </c>
      <c r="I8691" s="867" t="s">
        <v>2892</v>
      </c>
      <c r="J8691" s="867" t="s">
        <v>7844</v>
      </c>
      <c r="K8691" s="866">
        <v>4</v>
      </c>
      <c r="L8691" s="866">
        <v>11</v>
      </c>
      <c r="M8691" s="865">
        <v>49251.713187346613</v>
      </c>
      <c r="N8691" s="866">
        <v>1</v>
      </c>
      <c r="O8691" s="866">
        <v>6</v>
      </c>
      <c r="P8691" s="865">
        <v>26082.9</v>
      </c>
    </row>
    <row r="8692" spans="1:16" ht="33.75" x14ac:dyDescent="0.25">
      <c r="A8692" s="867" t="s">
        <v>7760</v>
      </c>
      <c r="B8692" s="867" t="s">
        <v>3626</v>
      </c>
      <c r="C8692" s="867" t="s">
        <v>3031</v>
      </c>
      <c r="D8692" s="868" t="s">
        <v>7776</v>
      </c>
      <c r="E8692" s="870">
        <v>4200</v>
      </c>
      <c r="F8692" s="869" t="s">
        <v>10368</v>
      </c>
      <c r="G8692" s="868" t="s">
        <v>10367</v>
      </c>
      <c r="H8692" s="867" t="s">
        <v>7756</v>
      </c>
      <c r="I8692" s="867" t="s">
        <v>2772</v>
      </c>
      <c r="J8692" s="867" t="s">
        <v>7792</v>
      </c>
      <c r="K8692" s="866">
        <v>3</v>
      </c>
      <c r="L8692" s="866">
        <v>12</v>
      </c>
      <c r="M8692" s="865">
        <v>53729.141658923581</v>
      </c>
      <c r="N8692" s="866">
        <v>1</v>
      </c>
      <c r="O8692" s="866">
        <v>6</v>
      </c>
      <c r="P8692" s="865">
        <v>26082.9</v>
      </c>
    </row>
    <row r="8693" spans="1:16" ht="33.75" x14ac:dyDescent="0.25">
      <c r="A8693" s="867" t="s">
        <v>7760</v>
      </c>
      <c r="B8693" s="867" t="s">
        <v>3626</v>
      </c>
      <c r="C8693" s="867" t="s">
        <v>3031</v>
      </c>
      <c r="D8693" s="868" t="s">
        <v>7776</v>
      </c>
      <c r="E8693" s="870">
        <v>4200</v>
      </c>
      <c r="F8693" s="869" t="s">
        <v>10366</v>
      </c>
      <c r="G8693" s="868" t="s">
        <v>10365</v>
      </c>
      <c r="H8693" s="867" t="s">
        <v>7756</v>
      </c>
      <c r="I8693" s="867" t="s">
        <v>2772</v>
      </c>
      <c r="J8693" s="867" t="s">
        <v>8036</v>
      </c>
      <c r="K8693" s="866">
        <v>3</v>
      </c>
      <c r="L8693" s="866">
        <v>12</v>
      </c>
      <c r="M8693" s="865">
        <v>53729.141658923581</v>
      </c>
      <c r="N8693" s="866">
        <v>2</v>
      </c>
      <c r="O8693" s="866">
        <v>6</v>
      </c>
      <c r="P8693" s="865">
        <v>26082.9</v>
      </c>
    </row>
    <row r="8694" spans="1:16" ht="33.75" x14ac:dyDescent="0.25">
      <c r="A8694" s="867" t="s">
        <v>7760</v>
      </c>
      <c r="B8694" s="867" t="s">
        <v>3626</v>
      </c>
      <c r="C8694" s="867" t="s">
        <v>3031</v>
      </c>
      <c r="D8694" s="868" t="s">
        <v>7776</v>
      </c>
      <c r="E8694" s="870">
        <v>4200</v>
      </c>
      <c r="F8694" s="869" t="s">
        <v>10364</v>
      </c>
      <c r="G8694" s="868" t="s">
        <v>10363</v>
      </c>
      <c r="H8694" s="867" t="s">
        <v>7756</v>
      </c>
      <c r="I8694" s="867" t="s">
        <v>2892</v>
      </c>
      <c r="J8694" s="867" t="s">
        <v>7792</v>
      </c>
      <c r="K8694" s="866">
        <v>3</v>
      </c>
      <c r="L8694" s="866">
        <v>12</v>
      </c>
      <c r="M8694" s="865">
        <v>53729.141658923581</v>
      </c>
      <c r="N8694" s="866">
        <v>2</v>
      </c>
      <c r="O8694" s="866">
        <v>6</v>
      </c>
      <c r="P8694" s="865">
        <v>26082.9</v>
      </c>
    </row>
    <row r="8695" spans="1:16" ht="33.75" x14ac:dyDescent="0.25">
      <c r="A8695" s="867" t="s">
        <v>7760</v>
      </c>
      <c r="B8695" s="867" t="s">
        <v>3626</v>
      </c>
      <c r="C8695" s="867" t="s">
        <v>3031</v>
      </c>
      <c r="D8695" s="868" t="s">
        <v>10362</v>
      </c>
      <c r="E8695" s="870">
        <v>4200</v>
      </c>
      <c r="F8695" s="869" t="s">
        <v>10361</v>
      </c>
      <c r="G8695" s="868" t="s">
        <v>10360</v>
      </c>
      <c r="H8695" s="867" t="s">
        <v>7756</v>
      </c>
      <c r="I8695" s="867" t="s">
        <v>3419</v>
      </c>
      <c r="J8695" s="867" t="s">
        <v>7900</v>
      </c>
      <c r="K8695" s="866">
        <v>2</v>
      </c>
      <c r="L8695" s="866">
        <v>6</v>
      </c>
      <c r="M8695" s="865">
        <v>26864.570829461791</v>
      </c>
      <c r="N8695" s="866">
        <v>0</v>
      </c>
      <c r="O8695" s="866">
        <v>0</v>
      </c>
      <c r="P8695" s="865">
        <v>0</v>
      </c>
    </row>
    <row r="8696" spans="1:16" ht="33.75" x14ac:dyDescent="0.25">
      <c r="A8696" s="867" t="s">
        <v>7760</v>
      </c>
      <c r="B8696" s="867" t="s">
        <v>3626</v>
      </c>
      <c r="C8696" s="867" t="s">
        <v>3031</v>
      </c>
      <c r="D8696" s="868" t="s">
        <v>7878</v>
      </c>
      <c r="E8696" s="870">
        <v>4200</v>
      </c>
      <c r="F8696" s="869" t="s">
        <v>10359</v>
      </c>
      <c r="G8696" s="868" t="s">
        <v>10358</v>
      </c>
      <c r="H8696" s="867" t="s">
        <v>7796</v>
      </c>
      <c r="I8696" s="867" t="s">
        <v>2685</v>
      </c>
      <c r="J8696" s="867" t="s">
        <v>7777</v>
      </c>
      <c r="K8696" s="866">
        <v>3</v>
      </c>
      <c r="L8696" s="866">
        <v>12</v>
      </c>
      <c r="M8696" s="865">
        <v>53729.141658923581</v>
      </c>
      <c r="N8696" s="866">
        <v>1</v>
      </c>
      <c r="O8696" s="866">
        <v>6</v>
      </c>
      <c r="P8696" s="865">
        <v>26082.9</v>
      </c>
    </row>
    <row r="8697" spans="1:16" ht="33.75" x14ac:dyDescent="0.25">
      <c r="A8697" s="867" t="s">
        <v>7760</v>
      </c>
      <c r="B8697" s="867" t="s">
        <v>3626</v>
      </c>
      <c r="C8697" s="867" t="s">
        <v>3031</v>
      </c>
      <c r="D8697" s="868" t="s">
        <v>7776</v>
      </c>
      <c r="E8697" s="870">
        <v>4200</v>
      </c>
      <c r="F8697" s="869" t="s">
        <v>10357</v>
      </c>
      <c r="G8697" s="868" t="s">
        <v>10356</v>
      </c>
      <c r="H8697" s="867" t="s">
        <v>7756</v>
      </c>
      <c r="I8697" s="867" t="s">
        <v>2892</v>
      </c>
      <c r="J8697" s="867" t="s">
        <v>8100</v>
      </c>
      <c r="K8697" s="866">
        <v>3</v>
      </c>
      <c r="L8697" s="866">
        <v>12</v>
      </c>
      <c r="M8697" s="865">
        <v>53729.141658923581</v>
      </c>
      <c r="N8697" s="866">
        <v>2</v>
      </c>
      <c r="O8697" s="866">
        <v>6</v>
      </c>
      <c r="P8697" s="865">
        <v>26082.9</v>
      </c>
    </row>
    <row r="8698" spans="1:16" ht="33.75" x14ac:dyDescent="0.25">
      <c r="A8698" s="867" t="s">
        <v>7760</v>
      </c>
      <c r="B8698" s="867" t="s">
        <v>3626</v>
      </c>
      <c r="C8698" s="867" t="s">
        <v>3031</v>
      </c>
      <c r="D8698" s="868" t="s">
        <v>7772</v>
      </c>
      <c r="E8698" s="870">
        <v>4200</v>
      </c>
      <c r="F8698" s="869" t="s">
        <v>10355</v>
      </c>
      <c r="G8698" s="868" t="s">
        <v>10354</v>
      </c>
      <c r="H8698" s="867" t="s">
        <v>7756</v>
      </c>
      <c r="I8698" s="867" t="s">
        <v>2892</v>
      </c>
      <c r="J8698" s="867" t="s">
        <v>8010</v>
      </c>
      <c r="K8698" s="866">
        <v>3</v>
      </c>
      <c r="L8698" s="866">
        <v>12</v>
      </c>
      <c r="M8698" s="865">
        <v>53729.141658923581</v>
      </c>
      <c r="N8698" s="866">
        <v>2</v>
      </c>
      <c r="O8698" s="866">
        <v>6</v>
      </c>
      <c r="P8698" s="865">
        <v>26082.9</v>
      </c>
    </row>
    <row r="8699" spans="1:16" ht="33.75" x14ac:dyDescent="0.25">
      <c r="A8699" s="867" t="s">
        <v>7760</v>
      </c>
      <c r="B8699" s="867" t="s">
        <v>3626</v>
      </c>
      <c r="C8699" s="867" t="s">
        <v>3031</v>
      </c>
      <c r="D8699" s="868" t="s">
        <v>7863</v>
      </c>
      <c r="E8699" s="870">
        <v>2500</v>
      </c>
      <c r="F8699" s="869" t="s">
        <v>10353</v>
      </c>
      <c r="G8699" s="868" t="s">
        <v>10352</v>
      </c>
      <c r="H8699" s="867" t="s">
        <v>7756</v>
      </c>
      <c r="I8699" s="867" t="s">
        <v>8196</v>
      </c>
      <c r="J8699" s="867" t="s">
        <v>7773</v>
      </c>
      <c r="K8699" s="866">
        <v>1</v>
      </c>
      <c r="L8699" s="866">
        <v>2</v>
      </c>
      <c r="M8699" s="865">
        <v>5330.2719899725771</v>
      </c>
      <c r="N8699" s="866">
        <v>3</v>
      </c>
      <c r="O8699" s="866">
        <v>5</v>
      </c>
      <c r="P8699" s="865">
        <v>13235.75</v>
      </c>
    </row>
    <row r="8700" spans="1:16" ht="33.75" x14ac:dyDescent="0.25">
      <c r="A8700" s="867" t="s">
        <v>7760</v>
      </c>
      <c r="B8700" s="867" t="s">
        <v>3626</v>
      </c>
      <c r="C8700" s="867" t="s">
        <v>3031</v>
      </c>
      <c r="D8700" s="868" t="s">
        <v>10351</v>
      </c>
      <c r="E8700" s="870">
        <v>3000</v>
      </c>
      <c r="F8700" s="869" t="s">
        <v>10350</v>
      </c>
      <c r="G8700" s="868" t="s">
        <v>10349</v>
      </c>
      <c r="H8700" s="867"/>
      <c r="I8700" s="867"/>
      <c r="J8700" s="867"/>
      <c r="K8700" s="866">
        <v>2</v>
      </c>
      <c r="L8700" s="866">
        <v>12</v>
      </c>
      <c r="M8700" s="865">
        <v>38377.958327802553</v>
      </c>
      <c r="N8700" s="866">
        <v>1</v>
      </c>
      <c r="O8700" s="866">
        <v>6</v>
      </c>
      <c r="P8700" s="865">
        <v>18882.900000000001</v>
      </c>
    </row>
    <row r="8701" spans="1:16" ht="33.75" x14ac:dyDescent="0.25">
      <c r="A8701" s="867" t="s">
        <v>7760</v>
      </c>
      <c r="B8701" s="867" t="s">
        <v>3626</v>
      </c>
      <c r="C8701" s="867" t="s">
        <v>3031</v>
      </c>
      <c r="D8701" s="868" t="s">
        <v>9014</v>
      </c>
      <c r="E8701" s="870">
        <v>5500</v>
      </c>
      <c r="F8701" s="869" t="s">
        <v>10348</v>
      </c>
      <c r="G8701" s="868" t="s">
        <v>10347</v>
      </c>
      <c r="H8701" s="867" t="s">
        <v>7756</v>
      </c>
      <c r="I8701" s="867" t="s">
        <v>10346</v>
      </c>
      <c r="J8701" s="867" t="s">
        <v>10345</v>
      </c>
      <c r="K8701" s="866">
        <v>2</v>
      </c>
      <c r="L8701" s="866">
        <v>4</v>
      </c>
      <c r="M8701" s="865">
        <v>23453.19675587934</v>
      </c>
      <c r="N8701" s="866">
        <v>0</v>
      </c>
      <c r="O8701" s="866">
        <v>0</v>
      </c>
      <c r="P8701" s="865">
        <v>0</v>
      </c>
    </row>
    <row r="8702" spans="1:16" ht="33.75" x14ac:dyDescent="0.25">
      <c r="A8702" s="867" t="s">
        <v>7760</v>
      </c>
      <c r="B8702" s="867" t="s">
        <v>3626</v>
      </c>
      <c r="C8702" s="867" t="s">
        <v>3031</v>
      </c>
      <c r="D8702" s="868" t="s">
        <v>7804</v>
      </c>
      <c r="E8702" s="870">
        <v>5500</v>
      </c>
      <c r="F8702" s="869" t="s">
        <v>10344</v>
      </c>
      <c r="G8702" s="868" t="s">
        <v>10343</v>
      </c>
      <c r="H8702" s="867" t="s">
        <v>7756</v>
      </c>
      <c r="I8702" s="867" t="s">
        <v>2772</v>
      </c>
      <c r="J8702" s="867" t="s">
        <v>7971</v>
      </c>
      <c r="K8702" s="866">
        <v>3</v>
      </c>
      <c r="L8702" s="866">
        <v>7</v>
      </c>
      <c r="M8702" s="865">
        <v>41043.094322788849</v>
      </c>
      <c r="N8702" s="866">
        <v>0</v>
      </c>
      <c r="O8702" s="866">
        <v>0</v>
      </c>
      <c r="P8702" s="865">
        <v>0</v>
      </c>
    </row>
    <row r="8703" spans="1:16" ht="33.75" x14ac:dyDescent="0.25">
      <c r="A8703" s="867" t="s">
        <v>7760</v>
      </c>
      <c r="B8703" s="867" t="s">
        <v>3626</v>
      </c>
      <c r="C8703" s="867" t="s">
        <v>3031</v>
      </c>
      <c r="D8703" s="868" t="s">
        <v>7776</v>
      </c>
      <c r="E8703" s="870">
        <v>4200</v>
      </c>
      <c r="F8703" s="869" t="s">
        <v>10342</v>
      </c>
      <c r="G8703" s="868" t="s">
        <v>10341</v>
      </c>
      <c r="H8703" s="867" t="s">
        <v>7796</v>
      </c>
      <c r="I8703" s="867" t="s">
        <v>7822</v>
      </c>
      <c r="J8703" s="867" t="s">
        <v>7900</v>
      </c>
      <c r="K8703" s="866">
        <v>3</v>
      </c>
      <c r="L8703" s="866">
        <v>12</v>
      </c>
      <c r="M8703" s="865">
        <v>53729.141658923581</v>
      </c>
      <c r="N8703" s="866">
        <v>3</v>
      </c>
      <c r="O8703" s="866">
        <v>6</v>
      </c>
      <c r="P8703" s="865">
        <v>26082.9</v>
      </c>
    </row>
    <row r="8704" spans="1:16" ht="33.75" x14ac:dyDescent="0.25">
      <c r="A8704" s="867" t="s">
        <v>7760</v>
      </c>
      <c r="B8704" s="867" t="s">
        <v>3626</v>
      </c>
      <c r="C8704" s="867" t="s">
        <v>3031</v>
      </c>
      <c r="D8704" s="868" t="s">
        <v>9121</v>
      </c>
      <c r="E8704" s="870">
        <v>5500</v>
      </c>
      <c r="F8704" s="869" t="s">
        <v>10340</v>
      </c>
      <c r="G8704" s="868" t="s">
        <v>10339</v>
      </c>
      <c r="H8704" s="867" t="s">
        <v>7756</v>
      </c>
      <c r="I8704" s="867" t="s">
        <v>2667</v>
      </c>
      <c r="J8704" s="867" t="s">
        <v>7769</v>
      </c>
      <c r="K8704" s="866">
        <v>3</v>
      </c>
      <c r="L8704" s="866">
        <v>12</v>
      </c>
      <c r="M8704" s="865">
        <v>70359.590267638021</v>
      </c>
      <c r="N8704" s="866">
        <v>1</v>
      </c>
      <c r="O8704" s="866">
        <v>6</v>
      </c>
      <c r="P8704" s="865">
        <v>33882.9</v>
      </c>
    </row>
    <row r="8705" spans="1:16" ht="33.75" x14ac:dyDescent="0.25">
      <c r="A8705" s="867" t="s">
        <v>7760</v>
      </c>
      <c r="B8705" s="867" t="s">
        <v>3626</v>
      </c>
      <c r="C8705" s="867" t="s">
        <v>3031</v>
      </c>
      <c r="D8705" s="868" t="s">
        <v>8006</v>
      </c>
      <c r="E8705" s="870">
        <v>4200</v>
      </c>
      <c r="F8705" s="869" t="s">
        <v>10338</v>
      </c>
      <c r="G8705" s="868" t="s">
        <v>10337</v>
      </c>
      <c r="H8705" s="867" t="s">
        <v>7756</v>
      </c>
      <c r="I8705" s="867" t="s">
        <v>2667</v>
      </c>
      <c r="J8705" s="867" t="s">
        <v>7783</v>
      </c>
      <c r="K8705" s="866">
        <v>2</v>
      </c>
      <c r="L8705" s="866">
        <v>6</v>
      </c>
      <c r="M8705" s="865">
        <v>26864.570829461791</v>
      </c>
      <c r="N8705" s="866">
        <v>0</v>
      </c>
      <c r="O8705" s="866">
        <v>0</v>
      </c>
      <c r="P8705" s="865">
        <v>0</v>
      </c>
    </row>
    <row r="8706" spans="1:16" ht="33.75" x14ac:dyDescent="0.25">
      <c r="A8706" s="867" t="s">
        <v>7760</v>
      </c>
      <c r="B8706" s="867" t="s">
        <v>3626</v>
      </c>
      <c r="C8706" s="867" t="s">
        <v>3031</v>
      </c>
      <c r="D8706" s="868" t="s">
        <v>10336</v>
      </c>
      <c r="E8706" s="870">
        <v>4200</v>
      </c>
      <c r="F8706" s="869" t="s">
        <v>10335</v>
      </c>
      <c r="G8706" s="868" t="s">
        <v>10334</v>
      </c>
      <c r="H8706" s="867" t="s">
        <v>7756</v>
      </c>
      <c r="I8706" s="867" t="s">
        <v>2786</v>
      </c>
      <c r="J8706" s="867" t="s">
        <v>7888</v>
      </c>
      <c r="K8706" s="866">
        <v>3</v>
      </c>
      <c r="L8706" s="866">
        <v>12</v>
      </c>
      <c r="M8706" s="865">
        <v>53729.141658923581</v>
      </c>
      <c r="N8706" s="866">
        <v>2</v>
      </c>
      <c r="O8706" s="866">
        <v>6</v>
      </c>
      <c r="P8706" s="865">
        <v>26082.9</v>
      </c>
    </row>
    <row r="8707" spans="1:16" ht="33.75" x14ac:dyDescent="0.25">
      <c r="A8707" s="867" t="s">
        <v>7760</v>
      </c>
      <c r="B8707" s="867" t="s">
        <v>3626</v>
      </c>
      <c r="C8707" s="867" t="s">
        <v>3031</v>
      </c>
      <c r="D8707" s="868" t="s">
        <v>8091</v>
      </c>
      <c r="E8707" s="870">
        <v>4200</v>
      </c>
      <c r="F8707" s="869" t="s">
        <v>10333</v>
      </c>
      <c r="G8707" s="868" t="s">
        <v>10332</v>
      </c>
      <c r="H8707" s="867" t="s">
        <v>7756</v>
      </c>
      <c r="I8707" s="867" t="s">
        <v>2892</v>
      </c>
      <c r="J8707" s="867" t="s">
        <v>7900</v>
      </c>
      <c r="K8707" s="866">
        <v>3</v>
      </c>
      <c r="L8707" s="866">
        <v>12</v>
      </c>
      <c r="M8707" s="865">
        <v>53729.141658923581</v>
      </c>
      <c r="N8707" s="866">
        <v>2</v>
      </c>
      <c r="O8707" s="866">
        <v>6</v>
      </c>
      <c r="P8707" s="865">
        <v>26082.9</v>
      </c>
    </row>
    <row r="8708" spans="1:16" ht="33.75" x14ac:dyDescent="0.25">
      <c r="A8708" s="867" t="s">
        <v>7760</v>
      </c>
      <c r="B8708" s="867" t="s">
        <v>3626</v>
      </c>
      <c r="C8708" s="867" t="s">
        <v>3031</v>
      </c>
      <c r="D8708" s="868" t="s">
        <v>10331</v>
      </c>
      <c r="E8708" s="870">
        <v>4200</v>
      </c>
      <c r="F8708" s="869" t="s">
        <v>10330</v>
      </c>
      <c r="G8708" s="868" t="s">
        <v>10329</v>
      </c>
      <c r="H8708" s="867" t="s">
        <v>7756</v>
      </c>
      <c r="I8708" s="867" t="s">
        <v>2772</v>
      </c>
      <c r="J8708" s="867" t="s">
        <v>7821</v>
      </c>
      <c r="K8708" s="866">
        <v>1</v>
      </c>
      <c r="L8708" s="866">
        <v>1</v>
      </c>
      <c r="M8708" s="865">
        <v>4477.4284715769645</v>
      </c>
      <c r="N8708" s="866">
        <v>0</v>
      </c>
      <c r="O8708" s="866">
        <v>0</v>
      </c>
      <c r="P8708" s="865">
        <v>0</v>
      </c>
    </row>
    <row r="8709" spans="1:16" ht="33.75" x14ac:dyDescent="0.25">
      <c r="A8709" s="867" t="s">
        <v>7760</v>
      </c>
      <c r="B8709" s="867" t="s">
        <v>3626</v>
      </c>
      <c r="C8709" s="867" t="s">
        <v>3031</v>
      </c>
      <c r="D8709" s="868" t="s">
        <v>6690</v>
      </c>
      <c r="E8709" s="870">
        <v>7500</v>
      </c>
      <c r="F8709" s="869" t="s">
        <v>10328</v>
      </c>
      <c r="G8709" s="868" t="s">
        <v>10327</v>
      </c>
      <c r="H8709" s="867" t="s">
        <v>7756</v>
      </c>
      <c r="I8709" s="867" t="s">
        <v>5061</v>
      </c>
      <c r="J8709" s="867" t="s">
        <v>8224</v>
      </c>
      <c r="K8709" s="866">
        <v>5</v>
      </c>
      <c r="L8709" s="866">
        <v>12</v>
      </c>
      <c r="M8709" s="865">
        <v>95944.89581950639</v>
      </c>
      <c r="N8709" s="866">
        <v>3</v>
      </c>
      <c r="O8709" s="866">
        <v>6</v>
      </c>
      <c r="P8709" s="865">
        <v>45882.9</v>
      </c>
    </row>
    <row r="8710" spans="1:16" ht="33.75" x14ac:dyDescent="0.25">
      <c r="A8710" s="867" t="s">
        <v>7760</v>
      </c>
      <c r="B8710" s="867" t="s">
        <v>3626</v>
      </c>
      <c r="C8710" s="867" t="s">
        <v>3031</v>
      </c>
      <c r="D8710" s="868" t="s">
        <v>7854</v>
      </c>
      <c r="E8710" s="870">
        <v>4200</v>
      </c>
      <c r="F8710" s="869" t="s">
        <v>10326</v>
      </c>
      <c r="G8710" s="868" t="s">
        <v>10325</v>
      </c>
      <c r="H8710" s="867" t="s">
        <v>7756</v>
      </c>
      <c r="I8710" s="867" t="s">
        <v>2676</v>
      </c>
      <c r="J8710" s="867" t="s">
        <v>7783</v>
      </c>
      <c r="K8710" s="866">
        <v>4</v>
      </c>
      <c r="L8710" s="866">
        <v>12</v>
      </c>
      <c r="M8710" s="865">
        <v>53729.141658923581</v>
      </c>
      <c r="N8710" s="866">
        <v>2</v>
      </c>
      <c r="O8710" s="866">
        <v>6</v>
      </c>
      <c r="P8710" s="865">
        <v>26082.9</v>
      </c>
    </row>
    <row r="8711" spans="1:16" ht="33.75" x14ac:dyDescent="0.25">
      <c r="A8711" s="867" t="s">
        <v>7760</v>
      </c>
      <c r="B8711" s="867" t="s">
        <v>3626</v>
      </c>
      <c r="C8711" s="867" t="s">
        <v>3031</v>
      </c>
      <c r="D8711" s="868" t="s">
        <v>10324</v>
      </c>
      <c r="E8711" s="870">
        <v>5500</v>
      </c>
      <c r="F8711" s="869" t="s">
        <v>10323</v>
      </c>
      <c r="G8711" s="868" t="s">
        <v>10322</v>
      </c>
      <c r="H8711" s="867" t="s">
        <v>7756</v>
      </c>
      <c r="I8711" s="867" t="s">
        <v>9582</v>
      </c>
      <c r="J8711" s="867" t="s">
        <v>7967</v>
      </c>
      <c r="K8711" s="866">
        <v>3</v>
      </c>
      <c r="L8711" s="866">
        <v>12</v>
      </c>
      <c r="M8711" s="865">
        <v>70359.590267638021</v>
      </c>
      <c r="N8711" s="866">
        <v>1</v>
      </c>
      <c r="O8711" s="866">
        <v>6</v>
      </c>
      <c r="P8711" s="865">
        <v>33882.9</v>
      </c>
    </row>
    <row r="8712" spans="1:16" ht="33.75" x14ac:dyDescent="0.25">
      <c r="A8712" s="867" t="s">
        <v>7760</v>
      </c>
      <c r="B8712" s="867" t="s">
        <v>3626</v>
      </c>
      <c r="C8712" s="867" t="s">
        <v>3031</v>
      </c>
      <c r="D8712" s="868" t="s">
        <v>10321</v>
      </c>
      <c r="E8712" s="870">
        <v>2200</v>
      </c>
      <c r="F8712" s="869" t="s">
        <v>10320</v>
      </c>
      <c r="G8712" s="868" t="s">
        <v>10319</v>
      </c>
      <c r="H8712" s="867"/>
      <c r="I8712" s="867"/>
      <c r="J8712" s="867"/>
      <c r="K8712" s="866">
        <v>2</v>
      </c>
      <c r="L8712" s="866">
        <v>12</v>
      </c>
      <c r="M8712" s="865">
        <v>28143.836107055209</v>
      </c>
      <c r="N8712" s="866">
        <v>1</v>
      </c>
      <c r="O8712" s="866">
        <v>6</v>
      </c>
      <c r="P8712" s="865">
        <v>14082.9</v>
      </c>
    </row>
    <row r="8713" spans="1:16" ht="33.75" x14ac:dyDescent="0.25">
      <c r="A8713" s="867" t="s">
        <v>7760</v>
      </c>
      <c r="B8713" s="867" t="s">
        <v>3626</v>
      </c>
      <c r="C8713" s="867" t="s">
        <v>3031</v>
      </c>
      <c r="D8713" s="868" t="s">
        <v>8465</v>
      </c>
      <c r="E8713" s="870">
        <v>4200</v>
      </c>
      <c r="F8713" s="869" t="s">
        <v>10318</v>
      </c>
      <c r="G8713" s="868" t="s">
        <v>10317</v>
      </c>
      <c r="H8713" s="867" t="s">
        <v>7756</v>
      </c>
      <c r="I8713" s="867" t="s">
        <v>3252</v>
      </c>
      <c r="J8713" s="867" t="s">
        <v>8397</v>
      </c>
      <c r="K8713" s="866">
        <v>0</v>
      </c>
      <c r="L8713" s="866">
        <v>0</v>
      </c>
      <c r="M8713" s="865">
        <v>0</v>
      </c>
      <c r="N8713" s="866">
        <v>2</v>
      </c>
      <c r="O8713" s="866">
        <v>4</v>
      </c>
      <c r="P8713" s="865">
        <v>17388.599999999999</v>
      </c>
    </row>
    <row r="8714" spans="1:16" ht="33.75" x14ac:dyDescent="0.25">
      <c r="A8714" s="867" t="s">
        <v>7760</v>
      </c>
      <c r="B8714" s="867" t="s">
        <v>3626</v>
      </c>
      <c r="C8714" s="867" t="s">
        <v>3031</v>
      </c>
      <c r="D8714" s="868" t="s">
        <v>8073</v>
      </c>
      <c r="E8714" s="870">
        <v>2500</v>
      </c>
      <c r="F8714" s="869" t="s">
        <v>10316</v>
      </c>
      <c r="G8714" s="868" t="s">
        <v>10315</v>
      </c>
      <c r="H8714" s="867" t="s">
        <v>7796</v>
      </c>
      <c r="I8714" s="867" t="s">
        <v>8333</v>
      </c>
      <c r="J8714" s="867" t="s">
        <v>7773</v>
      </c>
      <c r="K8714" s="866">
        <v>4</v>
      </c>
      <c r="L8714" s="866">
        <v>12</v>
      </c>
      <c r="M8714" s="865">
        <v>31981.631939835464</v>
      </c>
      <c r="N8714" s="866">
        <v>2</v>
      </c>
      <c r="O8714" s="866">
        <v>6</v>
      </c>
      <c r="P8714" s="865">
        <v>15882.9</v>
      </c>
    </row>
    <row r="8715" spans="1:16" x14ac:dyDescent="0.25">
      <c r="A8715" s="1772" t="s">
        <v>2848</v>
      </c>
      <c r="B8715" s="1772"/>
      <c r="C8715" s="1772"/>
      <c r="D8715" s="1772"/>
      <c r="E8715" s="1772"/>
      <c r="F8715" s="1772" t="s">
        <v>378</v>
      </c>
      <c r="G8715" s="1772"/>
      <c r="H8715" s="1772"/>
      <c r="I8715" s="1772"/>
      <c r="J8715" s="1772"/>
      <c r="K8715" s="1771" t="s">
        <v>2847</v>
      </c>
      <c r="L8715" s="1771"/>
      <c r="M8715" s="1771"/>
      <c r="N8715" s="1771" t="s">
        <v>2846</v>
      </c>
      <c r="O8715" s="1771"/>
      <c r="P8715" s="1771"/>
    </row>
    <row r="8716" spans="1:16" ht="79.5" customHeight="1" x14ac:dyDescent="0.25">
      <c r="A8716" s="1535" t="s">
        <v>2845</v>
      </c>
      <c r="B8716" s="1535" t="s">
        <v>5</v>
      </c>
      <c r="C8716" s="1535" t="s">
        <v>2844</v>
      </c>
      <c r="D8716" s="1535" t="s">
        <v>2843</v>
      </c>
      <c r="E8716" s="1536" t="s">
        <v>2842</v>
      </c>
      <c r="F8716" s="1537" t="s">
        <v>2841</v>
      </c>
      <c r="G8716" s="1540" t="s">
        <v>2840</v>
      </c>
      <c r="H8716" s="1535" t="s">
        <v>2839</v>
      </c>
      <c r="I8716" s="1535" t="s">
        <v>2838</v>
      </c>
      <c r="J8716" s="1535" t="s">
        <v>2837</v>
      </c>
      <c r="K8716" s="1538" t="s">
        <v>2836</v>
      </c>
      <c r="L8716" s="1538" t="s">
        <v>2835</v>
      </c>
      <c r="M8716" s="1539" t="s">
        <v>2834</v>
      </c>
      <c r="N8716" s="1538" t="s">
        <v>2836</v>
      </c>
      <c r="O8716" s="1538" t="s">
        <v>2835</v>
      </c>
      <c r="P8716" s="1539" t="s">
        <v>2834</v>
      </c>
    </row>
    <row r="8717" spans="1:16" ht="33.75" x14ac:dyDescent="0.25">
      <c r="A8717" s="867" t="s">
        <v>7760</v>
      </c>
      <c r="B8717" s="867" t="s">
        <v>3626</v>
      </c>
      <c r="C8717" s="867" t="s">
        <v>3031</v>
      </c>
      <c r="D8717" s="868" t="s">
        <v>8488</v>
      </c>
      <c r="E8717" s="870">
        <v>5500</v>
      </c>
      <c r="F8717" s="869" t="s">
        <v>10314</v>
      </c>
      <c r="G8717" s="868" t="s">
        <v>10313</v>
      </c>
      <c r="H8717" s="867" t="s">
        <v>7756</v>
      </c>
      <c r="I8717" s="867" t="s">
        <v>2685</v>
      </c>
      <c r="J8717" s="867" t="s">
        <v>8103</v>
      </c>
      <c r="K8717" s="866">
        <v>10</v>
      </c>
      <c r="L8717" s="866">
        <v>12</v>
      </c>
      <c r="M8717" s="865">
        <v>70359.590267638021</v>
      </c>
      <c r="N8717" s="866">
        <v>3</v>
      </c>
      <c r="O8717" s="866">
        <v>6</v>
      </c>
      <c r="P8717" s="865">
        <v>33882.9</v>
      </c>
    </row>
    <row r="8718" spans="1:16" ht="33.75" x14ac:dyDescent="0.25">
      <c r="A8718" s="867" t="s">
        <v>7760</v>
      </c>
      <c r="B8718" s="867" t="s">
        <v>3626</v>
      </c>
      <c r="C8718" s="867" t="s">
        <v>3031</v>
      </c>
      <c r="D8718" s="868" t="s">
        <v>7854</v>
      </c>
      <c r="E8718" s="870">
        <v>4200</v>
      </c>
      <c r="F8718" s="869" t="s">
        <v>10312</v>
      </c>
      <c r="G8718" s="868" t="s">
        <v>10311</v>
      </c>
      <c r="H8718" s="867" t="s">
        <v>7756</v>
      </c>
      <c r="I8718" s="867" t="s">
        <v>2892</v>
      </c>
      <c r="J8718" s="867" t="s">
        <v>8103</v>
      </c>
      <c r="K8718" s="866">
        <v>2</v>
      </c>
      <c r="L8718" s="866">
        <v>5</v>
      </c>
      <c r="M8718" s="865">
        <v>22387.142357884826</v>
      </c>
      <c r="N8718" s="866">
        <v>1</v>
      </c>
      <c r="O8718" s="866">
        <v>6</v>
      </c>
      <c r="P8718" s="865">
        <v>26082.9</v>
      </c>
    </row>
    <row r="8719" spans="1:16" ht="33.75" x14ac:dyDescent="0.25">
      <c r="A8719" s="867" t="s">
        <v>7760</v>
      </c>
      <c r="B8719" s="867" t="s">
        <v>3626</v>
      </c>
      <c r="C8719" s="867" t="s">
        <v>3031</v>
      </c>
      <c r="D8719" s="868" t="s">
        <v>7791</v>
      </c>
      <c r="E8719" s="870">
        <v>4200</v>
      </c>
      <c r="F8719" s="869" t="s">
        <v>10310</v>
      </c>
      <c r="G8719" s="868" t="s">
        <v>10309</v>
      </c>
      <c r="H8719" s="867" t="s">
        <v>7796</v>
      </c>
      <c r="I8719" s="867" t="s">
        <v>10308</v>
      </c>
      <c r="J8719" s="867" t="s">
        <v>9178</v>
      </c>
      <c r="K8719" s="866">
        <v>0</v>
      </c>
      <c r="L8719" s="866">
        <v>0</v>
      </c>
      <c r="M8719" s="865">
        <v>0</v>
      </c>
      <c r="N8719" s="866">
        <v>2</v>
      </c>
      <c r="O8719" s="866">
        <v>4</v>
      </c>
      <c r="P8719" s="865">
        <v>17388.599999999999</v>
      </c>
    </row>
    <row r="8720" spans="1:16" ht="33.75" x14ac:dyDescent="0.25">
      <c r="A8720" s="867" t="s">
        <v>7760</v>
      </c>
      <c r="B8720" s="867" t="s">
        <v>3626</v>
      </c>
      <c r="C8720" s="867" t="s">
        <v>3031</v>
      </c>
      <c r="D8720" s="868" t="s">
        <v>7776</v>
      </c>
      <c r="E8720" s="870">
        <v>4200</v>
      </c>
      <c r="F8720" s="869" t="s">
        <v>10307</v>
      </c>
      <c r="G8720" s="868" t="s">
        <v>10306</v>
      </c>
      <c r="H8720" s="867" t="s">
        <v>7796</v>
      </c>
      <c r="I8720" s="867" t="s">
        <v>2745</v>
      </c>
      <c r="J8720" s="867" t="s">
        <v>7836</v>
      </c>
      <c r="K8720" s="866">
        <v>4</v>
      </c>
      <c r="L8720" s="866">
        <v>12</v>
      </c>
      <c r="M8720" s="865">
        <v>53729.141658923581</v>
      </c>
      <c r="N8720" s="866">
        <v>2</v>
      </c>
      <c r="O8720" s="866">
        <v>6</v>
      </c>
      <c r="P8720" s="865">
        <v>26082.9</v>
      </c>
    </row>
    <row r="8721" spans="1:16" ht="33.75" x14ac:dyDescent="0.25">
      <c r="A8721" s="867" t="s">
        <v>7760</v>
      </c>
      <c r="B8721" s="867" t="s">
        <v>3626</v>
      </c>
      <c r="C8721" s="867" t="s">
        <v>3031</v>
      </c>
      <c r="D8721" s="868" t="s">
        <v>7776</v>
      </c>
      <c r="E8721" s="870">
        <v>4200</v>
      </c>
      <c r="F8721" s="869" t="s">
        <v>10305</v>
      </c>
      <c r="G8721" s="868" t="s">
        <v>10304</v>
      </c>
      <c r="H8721" s="867" t="s">
        <v>7756</v>
      </c>
      <c r="I8721" s="867" t="s">
        <v>2892</v>
      </c>
      <c r="J8721" s="867" t="s">
        <v>7773</v>
      </c>
      <c r="K8721" s="866">
        <v>3</v>
      </c>
      <c r="L8721" s="866">
        <v>12</v>
      </c>
      <c r="M8721" s="865">
        <v>53729.141658923581</v>
      </c>
      <c r="N8721" s="866">
        <v>1</v>
      </c>
      <c r="O8721" s="866">
        <v>6</v>
      </c>
      <c r="P8721" s="865">
        <v>26082.9</v>
      </c>
    </row>
    <row r="8722" spans="1:16" ht="33.75" x14ac:dyDescent="0.25">
      <c r="A8722" s="867" t="s">
        <v>7760</v>
      </c>
      <c r="B8722" s="867" t="s">
        <v>3626</v>
      </c>
      <c r="C8722" s="867" t="s">
        <v>3031</v>
      </c>
      <c r="D8722" s="868" t="s">
        <v>7776</v>
      </c>
      <c r="E8722" s="870">
        <v>4200</v>
      </c>
      <c r="F8722" s="869" t="s">
        <v>10303</v>
      </c>
      <c r="G8722" s="868" t="s">
        <v>10302</v>
      </c>
      <c r="H8722" s="867" t="s">
        <v>7796</v>
      </c>
      <c r="I8722" s="867" t="s">
        <v>2745</v>
      </c>
      <c r="J8722" s="867" t="s">
        <v>7836</v>
      </c>
      <c r="K8722" s="866">
        <v>1</v>
      </c>
      <c r="L8722" s="866">
        <v>3</v>
      </c>
      <c r="M8722" s="865">
        <v>13432.285414730895</v>
      </c>
      <c r="N8722" s="866">
        <v>0</v>
      </c>
      <c r="O8722" s="866">
        <v>0</v>
      </c>
      <c r="P8722" s="865">
        <v>0</v>
      </c>
    </row>
    <row r="8723" spans="1:16" ht="33.75" x14ac:dyDescent="0.25">
      <c r="A8723" s="867" t="s">
        <v>7760</v>
      </c>
      <c r="B8723" s="867" t="s">
        <v>3626</v>
      </c>
      <c r="C8723" s="867" t="s">
        <v>3031</v>
      </c>
      <c r="D8723" s="868" t="s">
        <v>7808</v>
      </c>
      <c r="E8723" s="870">
        <v>4200</v>
      </c>
      <c r="F8723" s="869" t="s">
        <v>10301</v>
      </c>
      <c r="G8723" s="868" t="s">
        <v>10300</v>
      </c>
      <c r="H8723" s="867" t="s">
        <v>7796</v>
      </c>
      <c r="I8723" s="867" t="s">
        <v>7822</v>
      </c>
      <c r="J8723" s="867" t="s">
        <v>8142</v>
      </c>
      <c r="K8723" s="866">
        <v>4</v>
      </c>
      <c r="L8723" s="866">
        <v>9</v>
      </c>
      <c r="M8723" s="865">
        <v>40296.856244192684</v>
      </c>
      <c r="N8723" s="866">
        <v>0</v>
      </c>
      <c r="O8723" s="866">
        <v>0</v>
      </c>
      <c r="P8723" s="865">
        <v>0</v>
      </c>
    </row>
    <row r="8724" spans="1:16" ht="33.75" x14ac:dyDescent="0.25">
      <c r="A8724" s="867" t="s">
        <v>7760</v>
      </c>
      <c r="B8724" s="867" t="s">
        <v>3626</v>
      </c>
      <c r="C8724" s="867" t="s">
        <v>3031</v>
      </c>
      <c r="D8724" s="868" t="s">
        <v>7887</v>
      </c>
      <c r="E8724" s="870">
        <v>4200</v>
      </c>
      <c r="F8724" s="869" t="s">
        <v>10299</v>
      </c>
      <c r="G8724" s="868" t="s">
        <v>10298</v>
      </c>
      <c r="H8724" s="867" t="s">
        <v>7796</v>
      </c>
      <c r="I8724" s="867" t="s">
        <v>2722</v>
      </c>
      <c r="J8724" s="867" t="s">
        <v>10297</v>
      </c>
      <c r="K8724" s="866">
        <v>2</v>
      </c>
      <c r="L8724" s="866">
        <v>7</v>
      </c>
      <c r="M8724" s="865">
        <v>31341.999301038755</v>
      </c>
      <c r="N8724" s="866">
        <v>3</v>
      </c>
      <c r="O8724" s="866">
        <v>6</v>
      </c>
      <c r="P8724" s="865">
        <v>26082.9</v>
      </c>
    </row>
    <row r="8725" spans="1:16" ht="33.75" x14ac:dyDescent="0.25">
      <c r="A8725" s="867" t="s">
        <v>7760</v>
      </c>
      <c r="B8725" s="867" t="s">
        <v>3626</v>
      </c>
      <c r="C8725" s="867" t="s">
        <v>3031</v>
      </c>
      <c r="D8725" s="868" t="s">
        <v>7776</v>
      </c>
      <c r="E8725" s="870">
        <v>4200</v>
      </c>
      <c r="F8725" s="869" t="s">
        <v>10296</v>
      </c>
      <c r="G8725" s="868" t="s">
        <v>10295</v>
      </c>
      <c r="H8725" s="867" t="s">
        <v>7796</v>
      </c>
      <c r="I8725" s="867" t="s">
        <v>2722</v>
      </c>
      <c r="J8725" s="867" t="s">
        <v>7836</v>
      </c>
      <c r="K8725" s="866">
        <v>3</v>
      </c>
      <c r="L8725" s="866">
        <v>12</v>
      </c>
      <c r="M8725" s="865">
        <v>53729.141658923581</v>
      </c>
      <c r="N8725" s="866">
        <v>2</v>
      </c>
      <c r="O8725" s="866">
        <v>6</v>
      </c>
      <c r="P8725" s="865">
        <v>26082.9</v>
      </c>
    </row>
    <row r="8726" spans="1:16" ht="33.75" x14ac:dyDescent="0.25">
      <c r="A8726" s="867" t="s">
        <v>7760</v>
      </c>
      <c r="B8726" s="867" t="s">
        <v>3626</v>
      </c>
      <c r="C8726" s="867" t="s">
        <v>3031</v>
      </c>
      <c r="D8726" s="868" t="s">
        <v>7854</v>
      </c>
      <c r="E8726" s="870">
        <v>4200</v>
      </c>
      <c r="F8726" s="869" t="s">
        <v>10294</v>
      </c>
      <c r="G8726" s="868" t="s">
        <v>10293</v>
      </c>
      <c r="H8726" s="867" t="s">
        <v>7756</v>
      </c>
      <c r="I8726" s="867" t="s">
        <v>2892</v>
      </c>
      <c r="J8726" s="867" t="s">
        <v>7985</v>
      </c>
      <c r="K8726" s="866">
        <v>3</v>
      </c>
      <c r="L8726" s="866">
        <v>12</v>
      </c>
      <c r="M8726" s="865">
        <v>53729.141658923581</v>
      </c>
      <c r="N8726" s="866">
        <v>0</v>
      </c>
      <c r="O8726" s="866">
        <v>0</v>
      </c>
      <c r="P8726" s="865">
        <v>0</v>
      </c>
    </row>
    <row r="8727" spans="1:16" ht="33.75" x14ac:dyDescent="0.25">
      <c r="A8727" s="867" t="s">
        <v>7760</v>
      </c>
      <c r="B8727" s="867" t="s">
        <v>3626</v>
      </c>
      <c r="C8727" s="867" t="s">
        <v>3031</v>
      </c>
      <c r="D8727" s="868" t="s">
        <v>7776</v>
      </c>
      <c r="E8727" s="870">
        <v>4200</v>
      </c>
      <c r="F8727" s="869" t="s">
        <v>10292</v>
      </c>
      <c r="G8727" s="868" t="s">
        <v>10291</v>
      </c>
      <c r="H8727" s="867" t="s">
        <v>7796</v>
      </c>
      <c r="I8727" s="867" t="s">
        <v>2745</v>
      </c>
      <c r="J8727" s="867" t="s">
        <v>7773</v>
      </c>
      <c r="K8727" s="866">
        <v>3</v>
      </c>
      <c r="L8727" s="866">
        <v>12</v>
      </c>
      <c r="M8727" s="865">
        <v>53729.141658923581</v>
      </c>
      <c r="N8727" s="866">
        <v>1</v>
      </c>
      <c r="O8727" s="866">
        <v>6</v>
      </c>
      <c r="P8727" s="865">
        <v>26082.9</v>
      </c>
    </row>
    <row r="8728" spans="1:16" ht="33.75" x14ac:dyDescent="0.25">
      <c r="A8728" s="867" t="s">
        <v>7760</v>
      </c>
      <c r="B8728" s="867" t="s">
        <v>3626</v>
      </c>
      <c r="C8728" s="867" t="s">
        <v>3031</v>
      </c>
      <c r="D8728" s="868" t="s">
        <v>7776</v>
      </c>
      <c r="E8728" s="870">
        <v>4200</v>
      </c>
      <c r="F8728" s="869" t="s">
        <v>10290</v>
      </c>
      <c r="G8728" s="868" t="s">
        <v>10289</v>
      </c>
      <c r="H8728" s="867" t="s">
        <v>7796</v>
      </c>
      <c r="I8728" s="867" t="s">
        <v>7822</v>
      </c>
      <c r="J8728" s="867" t="s">
        <v>7985</v>
      </c>
      <c r="K8728" s="866">
        <v>3</v>
      </c>
      <c r="L8728" s="866">
        <v>12</v>
      </c>
      <c r="M8728" s="865">
        <v>53729.141658923581</v>
      </c>
      <c r="N8728" s="866">
        <v>1</v>
      </c>
      <c r="O8728" s="866">
        <v>6</v>
      </c>
      <c r="P8728" s="865">
        <v>26082.9</v>
      </c>
    </row>
    <row r="8729" spans="1:16" ht="33.75" x14ac:dyDescent="0.25">
      <c r="A8729" s="867" t="s">
        <v>7760</v>
      </c>
      <c r="B8729" s="867" t="s">
        <v>3626</v>
      </c>
      <c r="C8729" s="867" t="s">
        <v>3031</v>
      </c>
      <c r="D8729" s="868" t="s">
        <v>7854</v>
      </c>
      <c r="E8729" s="870">
        <v>4200</v>
      </c>
      <c r="F8729" s="869" t="s">
        <v>10288</v>
      </c>
      <c r="G8729" s="868" t="s">
        <v>10287</v>
      </c>
      <c r="H8729" s="867" t="s">
        <v>7796</v>
      </c>
      <c r="I8729" s="867" t="s">
        <v>2745</v>
      </c>
      <c r="J8729" s="867" t="s">
        <v>7836</v>
      </c>
      <c r="K8729" s="866">
        <v>3</v>
      </c>
      <c r="L8729" s="866">
        <v>12</v>
      </c>
      <c r="M8729" s="865">
        <v>53729.141658923581</v>
      </c>
      <c r="N8729" s="866">
        <v>1</v>
      </c>
      <c r="O8729" s="866">
        <v>6</v>
      </c>
      <c r="P8729" s="865">
        <v>26082.9</v>
      </c>
    </row>
    <row r="8730" spans="1:16" ht="33.75" x14ac:dyDescent="0.25">
      <c r="A8730" s="867" t="s">
        <v>7760</v>
      </c>
      <c r="B8730" s="867" t="s">
        <v>3626</v>
      </c>
      <c r="C8730" s="867" t="s">
        <v>3031</v>
      </c>
      <c r="D8730" s="868" t="s">
        <v>7791</v>
      </c>
      <c r="E8730" s="870">
        <v>4200</v>
      </c>
      <c r="F8730" s="869" t="s">
        <v>10286</v>
      </c>
      <c r="G8730" s="868" t="s">
        <v>10285</v>
      </c>
      <c r="H8730" s="867" t="s">
        <v>7756</v>
      </c>
      <c r="I8730" s="867" t="s">
        <v>2892</v>
      </c>
      <c r="J8730" s="867" t="s">
        <v>8036</v>
      </c>
      <c r="K8730" s="866">
        <v>4</v>
      </c>
      <c r="L8730" s="866">
        <v>9</v>
      </c>
      <c r="M8730" s="865">
        <v>40296.856244192684</v>
      </c>
      <c r="N8730" s="866">
        <v>0</v>
      </c>
      <c r="O8730" s="866">
        <v>0</v>
      </c>
      <c r="P8730" s="865">
        <v>0</v>
      </c>
    </row>
    <row r="8731" spans="1:16" ht="33.75" x14ac:dyDescent="0.25">
      <c r="A8731" s="867" t="s">
        <v>7760</v>
      </c>
      <c r="B8731" s="867" t="s">
        <v>3626</v>
      </c>
      <c r="C8731" s="867" t="s">
        <v>3031</v>
      </c>
      <c r="D8731" s="868" t="s">
        <v>7776</v>
      </c>
      <c r="E8731" s="870">
        <v>4200</v>
      </c>
      <c r="F8731" s="869" t="s">
        <v>10284</v>
      </c>
      <c r="G8731" s="868" t="s">
        <v>10283</v>
      </c>
      <c r="H8731" s="867" t="s">
        <v>7756</v>
      </c>
      <c r="I8731" s="867" t="s">
        <v>2892</v>
      </c>
      <c r="J8731" s="867" t="s">
        <v>7971</v>
      </c>
      <c r="K8731" s="866">
        <v>4</v>
      </c>
      <c r="L8731" s="866">
        <v>12</v>
      </c>
      <c r="M8731" s="865">
        <v>53729.141658923581</v>
      </c>
      <c r="N8731" s="866">
        <v>1</v>
      </c>
      <c r="O8731" s="866">
        <v>6</v>
      </c>
      <c r="P8731" s="865">
        <v>26082.9</v>
      </c>
    </row>
    <row r="8732" spans="1:16" ht="33.75" x14ac:dyDescent="0.25">
      <c r="A8732" s="867" t="s">
        <v>7760</v>
      </c>
      <c r="B8732" s="867" t="s">
        <v>3626</v>
      </c>
      <c r="C8732" s="867" t="s">
        <v>3031</v>
      </c>
      <c r="D8732" s="868" t="s">
        <v>7776</v>
      </c>
      <c r="E8732" s="870">
        <v>4200</v>
      </c>
      <c r="F8732" s="869" t="s">
        <v>10282</v>
      </c>
      <c r="G8732" s="868" t="s">
        <v>10281</v>
      </c>
      <c r="H8732" s="867" t="s">
        <v>7756</v>
      </c>
      <c r="I8732" s="867" t="s">
        <v>2892</v>
      </c>
      <c r="J8732" s="867" t="s">
        <v>8010</v>
      </c>
      <c r="K8732" s="866">
        <v>3</v>
      </c>
      <c r="L8732" s="866">
        <v>12</v>
      </c>
      <c r="M8732" s="865">
        <v>53729.141658923581</v>
      </c>
      <c r="N8732" s="866">
        <v>1</v>
      </c>
      <c r="O8732" s="866">
        <v>6</v>
      </c>
      <c r="P8732" s="865">
        <v>26082.9</v>
      </c>
    </row>
    <row r="8733" spans="1:16" ht="33.75" x14ac:dyDescent="0.25">
      <c r="A8733" s="867" t="s">
        <v>7760</v>
      </c>
      <c r="B8733" s="867" t="s">
        <v>3626</v>
      </c>
      <c r="C8733" s="867" t="s">
        <v>3031</v>
      </c>
      <c r="D8733" s="868" t="s">
        <v>7776</v>
      </c>
      <c r="E8733" s="870">
        <v>4200</v>
      </c>
      <c r="F8733" s="869" t="s">
        <v>10280</v>
      </c>
      <c r="G8733" s="868" t="s">
        <v>10279</v>
      </c>
      <c r="H8733" s="867" t="s">
        <v>7756</v>
      </c>
      <c r="I8733" s="867" t="s">
        <v>2772</v>
      </c>
      <c r="J8733" s="867" t="s">
        <v>7792</v>
      </c>
      <c r="K8733" s="866">
        <v>3</v>
      </c>
      <c r="L8733" s="866">
        <v>12</v>
      </c>
      <c r="M8733" s="865">
        <v>53729.141658923581</v>
      </c>
      <c r="N8733" s="866">
        <v>1</v>
      </c>
      <c r="O8733" s="866">
        <v>6</v>
      </c>
      <c r="P8733" s="865">
        <v>26082.9</v>
      </c>
    </row>
    <row r="8734" spans="1:16" ht="33.75" x14ac:dyDescent="0.25">
      <c r="A8734" s="867" t="s">
        <v>7760</v>
      </c>
      <c r="B8734" s="867" t="s">
        <v>3626</v>
      </c>
      <c r="C8734" s="867" t="s">
        <v>3031</v>
      </c>
      <c r="D8734" s="868" t="s">
        <v>7776</v>
      </c>
      <c r="E8734" s="870">
        <v>4200</v>
      </c>
      <c r="F8734" s="869" t="s">
        <v>10278</v>
      </c>
      <c r="G8734" s="868" t="s">
        <v>10277</v>
      </c>
      <c r="H8734" s="867" t="s">
        <v>7756</v>
      </c>
      <c r="I8734" s="867" t="s">
        <v>2892</v>
      </c>
      <c r="J8734" s="867" t="s">
        <v>7788</v>
      </c>
      <c r="K8734" s="866">
        <v>3</v>
      </c>
      <c r="L8734" s="866">
        <v>12</v>
      </c>
      <c r="M8734" s="865">
        <v>53729.141658923581</v>
      </c>
      <c r="N8734" s="866">
        <v>1</v>
      </c>
      <c r="O8734" s="866">
        <v>6</v>
      </c>
      <c r="P8734" s="865">
        <v>26082.9</v>
      </c>
    </row>
    <row r="8735" spans="1:16" ht="33.75" x14ac:dyDescent="0.25">
      <c r="A8735" s="867" t="s">
        <v>7760</v>
      </c>
      <c r="B8735" s="867" t="s">
        <v>3626</v>
      </c>
      <c r="C8735" s="867" t="s">
        <v>3031</v>
      </c>
      <c r="D8735" s="868" t="s">
        <v>7863</v>
      </c>
      <c r="E8735" s="870">
        <v>2500</v>
      </c>
      <c r="F8735" s="869" t="s">
        <v>10276</v>
      </c>
      <c r="G8735" s="868" t="s">
        <v>10275</v>
      </c>
      <c r="H8735" s="867" t="s">
        <v>2751</v>
      </c>
      <c r="I8735" s="867" t="s">
        <v>2741</v>
      </c>
      <c r="J8735" s="867" t="s">
        <v>10274</v>
      </c>
      <c r="K8735" s="866">
        <v>3</v>
      </c>
      <c r="L8735" s="866">
        <v>12</v>
      </c>
      <c r="M8735" s="865">
        <v>31981.631939835464</v>
      </c>
      <c r="N8735" s="866">
        <v>1</v>
      </c>
      <c r="O8735" s="866">
        <v>6</v>
      </c>
      <c r="P8735" s="865">
        <v>15882.9</v>
      </c>
    </row>
    <row r="8736" spans="1:16" ht="33.75" x14ac:dyDescent="0.25">
      <c r="A8736" s="867" t="s">
        <v>7760</v>
      </c>
      <c r="B8736" s="867" t="s">
        <v>3626</v>
      </c>
      <c r="C8736" s="867" t="s">
        <v>3031</v>
      </c>
      <c r="D8736" s="868" t="s">
        <v>7871</v>
      </c>
      <c r="E8736" s="870">
        <v>4200</v>
      </c>
      <c r="F8736" s="869" t="s">
        <v>10273</v>
      </c>
      <c r="G8736" s="868" t="s">
        <v>10272</v>
      </c>
      <c r="H8736" s="867" t="s">
        <v>7756</v>
      </c>
      <c r="I8736" s="867" t="s">
        <v>2892</v>
      </c>
      <c r="J8736" s="867" t="s">
        <v>7792</v>
      </c>
      <c r="K8736" s="866">
        <v>3</v>
      </c>
      <c r="L8736" s="866">
        <v>12</v>
      </c>
      <c r="M8736" s="865">
        <v>31981.631939835464</v>
      </c>
      <c r="N8736" s="866">
        <v>3</v>
      </c>
      <c r="O8736" s="866">
        <v>6</v>
      </c>
      <c r="P8736" s="865">
        <v>26082.9</v>
      </c>
    </row>
    <row r="8737" spans="1:16" ht="33.75" x14ac:dyDescent="0.25">
      <c r="A8737" s="867" t="s">
        <v>7760</v>
      </c>
      <c r="B8737" s="867" t="s">
        <v>3626</v>
      </c>
      <c r="C8737" s="867" t="s">
        <v>3031</v>
      </c>
      <c r="D8737" s="868" t="s">
        <v>7863</v>
      </c>
      <c r="E8737" s="870">
        <v>2500</v>
      </c>
      <c r="F8737" s="869" t="s">
        <v>10271</v>
      </c>
      <c r="G8737" s="868" t="s">
        <v>10270</v>
      </c>
      <c r="H8737" s="867" t="s">
        <v>2751</v>
      </c>
      <c r="I8737" s="867" t="s">
        <v>2745</v>
      </c>
      <c r="J8737" s="867" t="s">
        <v>8894</v>
      </c>
      <c r="K8737" s="866">
        <v>3</v>
      </c>
      <c r="L8737" s="866">
        <v>12</v>
      </c>
      <c r="M8737" s="865">
        <v>31981.631939835464</v>
      </c>
      <c r="N8737" s="866">
        <v>1</v>
      </c>
      <c r="O8737" s="866">
        <v>6</v>
      </c>
      <c r="P8737" s="865">
        <v>15882.9</v>
      </c>
    </row>
    <row r="8738" spans="1:16" ht="33.75" x14ac:dyDescent="0.25">
      <c r="A8738" s="867" t="s">
        <v>7760</v>
      </c>
      <c r="B8738" s="867" t="s">
        <v>3626</v>
      </c>
      <c r="C8738" s="867" t="s">
        <v>3031</v>
      </c>
      <c r="D8738" s="868" t="s">
        <v>7878</v>
      </c>
      <c r="E8738" s="870">
        <v>4200</v>
      </c>
      <c r="F8738" s="869" t="s">
        <v>10269</v>
      </c>
      <c r="G8738" s="868" t="s">
        <v>10268</v>
      </c>
      <c r="H8738" s="867" t="s">
        <v>7756</v>
      </c>
      <c r="I8738" s="867" t="s">
        <v>2883</v>
      </c>
      <c r="J8738" s="867" t="s">
        <v>8036</v>
      </c>
      <c r="K8738" s="866">
        <v>3</v>
      </c>
      <c r="L8738" s="866">
        <v>12</v>
      </c>
      <c r="M8738" s="865">
        <v>53729.141658923581</v>
      </c>
      <c r="N8738" s="866">
        <v>1</v>
      </c>
      <c r="O8738" s="866">
        <v>6</v>
      </c>
      <c r="P8738" s="865">
        <v>26082.9</v>
      </c>
    </row>
    <row r="8739" spans="1:16" ht="33.75" x14ac:dyDescent="0.25">
      <c r="A8739" s="867" t="s">
        <v>7760</v>
      </c>
      <c r="B8739" s="867" t="s">
        <v>3626</v>
      </c>
      <c r="C8739" s="867" t="s">
        <v>3031</v>
      </c>
      <c r="D8739" s="868" t="s">
        <v>7776</v>
      </c>
      <c r="E8739" s="870">
        <v>4200</v>
      </c>
      <c r="F8739" s="869" t="s">
        <v>10267</v>
      </c>
      <c r="G8739" s="868" t="s">
        <v>10266</v>
      </c>
      <c r="H8739" s="867" t="s">
        <v>7756</v>
      </c>
      <c r="I8739" s="867" t="s">
        <v>2676</v>
      </c>
      <c r="J8739" s="867" t="s">
        <v>7792</v>
      </c>
      <c r="K8739" s="866">
        <v>3</v>
      </c>
      <c r="L8739" s="866">
        <v>12</v>
      </c>
      <c r="M8739" s="865">
        <v>53729.141658923581</v>
      </c>
      <c r="N8739" s="866">
        <v>0</v>
      </c>
      <c r="O8739" s="866">
        <v>0</v>
      </c>
      <c r="P8739" s="865">
        <v>0</v>
      </c>
    </row>
    <row r="8740" spans="1:16" ht="33.75" x14ac:dyDescent="0.25">
      <c r="A8740" s="867" t="s">
        <v>7760</v>
      </c>
      <c r="B8740" s="867" t="s">
        <v>3626</v>
      </c>
      <c r="C8740" s="867" t="s">
        <v>3031</v>
      </c>
      <c r="D8740" s="868" t="s">
        <v>7863</v>
      </c>
      <c r="E8740" s="870">
        <v>2500</v>
      </c>
      <c r="F8740" s="869" t="s">
        <v>10265</v>
      </c>
      <c r="G8740" s="868" t="s">
        <v>10264</v>
      </c>
      <c r="H8740" s="867" t="s">
        <v>2751</v>
      </c>
      <c r="I8740" s="867" t="s">
        <v>2741</v>
      </c>
      <c r="J8740" s="867" t="s">
        <v>10263</v>
      </c>
      <c r="K8740" s="866">
        <v>3</v>
      </c>
      <c r="L8740" s="866">
        <v>12</v>
      </c>
      <c r="M8740" s="865">
        <v>31981.631939835464</v>
      </c>
      <c r="N8740" s="866">
        <v>2</v>
      </c>
      <c r="O8740" s="866">
        <v>6</v>
      </c>
      <c r="P8740" s="865">
        <v>15882.9</v>
      </c>
    </row>
    <row r="8741" spans="1:16" ht="33.75" x14ac:dyDescent="0.25">
      <c r="A8741" s="867" t="s">
        <v>7760</v>
      </c>
      <c r="B8741" s="867" t="s">
        <v>3626</v>
      </c>
      <c r="C8741" s="867" t="s">
        <v>3031</v>
      </c>
      <c r="D8741" s="868" t="s">
        <v>7776</v>
      </c>
      <c r="E8741" s="870">
        <v>4200</v>
      </c>
      <c r="F8741" s="869" t="s">
        <v>10262</v>
      </c>
      <c r="G8741" s="868" t="s">
        <v>10261</v>
      </c>
      <c r="H8741" s="867" t="s">
        <v>7756</v>
      </c>
      <c r="I8741" s="867" t="s">
        <v>2772</v>
      </c>
      <c r="J8741" s="867" t="s">
        <v>9097</v>
      </c>
      <c r="K8741" s="866">
        <v>2</v>
      </c>
      <c r="L8741" s="866">
        <v>6</v>
      </c>
      <c r="M8741" s="865">
        <v>26864.570829461791</v>
      </c>
      <c r="N8741" s="866">
        <v>0</v>
      </c>
      <c r="O8741" s="866">
        <v>0</v>
      </c>
      <c r="P8741" s="865">
        <v>0</v>
      </c>
    </row>
    <row r="8742" spans="1:16" ht="33.75" x14ac:dyDescent="0.25">
      <c r="A8742" s="867" t="s">
        <v>7760</v>
      </c>
      <c r="B8742" s="867" t="s">
        <v>3626</v>
      </c>
      <c r="C8742" s="867" t="s">
        <v>3031</v>
      </c>
      <c r="D8742" s="868" t="s">
        <v>7776</v>
      </c>
      <c r="E8742" s="870">
        <v>4200</v>
      </c>
      <c r="F8742" s="869" t="s">
        <v>10260</v>
      </c>
      <c r="G8742" s="868" t="s">
        <v>10259</v>
      </c>
      <c r="H8742" s="867" t="s">
        <v>7756</v>
      </c>
      <c r="I8742" s="867" t="s">
        <v>2892</v>
      </c>
      <c r="J8742" s="867" t="s">
        <v>8178</v>
      </c>
      <c r="K8742" s="866">
        <v>2</v>
      </c>
      <c r="L8742" s="866">
        <v>12</v>
      </c>
      <c r="M8742" s="865">
        <v>53729.141658923581</v>
      </c>
      <c r="N8742" s="866">
        <v>2</v>
      </c>
      <c r="O8742" s="866">
        <v>6</v>
      </c>
      <c r="P8742" s="865">
        <v>26082.9</v>
      </c>
    </row>
    <row r="8743" spans="1:16" ht="33.75" x14ac:dyDescent="0.25">
      <c r="A8743" s="867" t="s">
        <v>7760</v>
      </c>
      <c r="B8743" s="867" t="s">
        <v>3626</v>
      </c>
      <c r="C8743" s="867" t="s">
        <v>3031</v>
      </c>
      <c r="D8743" s="868" t="s">
        <v>7776</v>
      </c>
      <c r="E8743" s="870">
        <v>4200</v>
      </c>
      <c r="F8743" s="869" t="s">
        <v>10258</v>
      </c>
      <c r="G8743" s="868" t="s">
        <v>10257</v>
      </c>
      <c r="H8743" s="867" t="s">
        <v>7756</v>
      </c>
      <c r="I8743" s="867" t="s">
        <v>2772</v>
      </c>
      <c r="J8743" s="867" t="s">
        <v>7769</v>
      </c>
      <c r="K8743" s="866">
        <v>2</v>
      </c>
      <c r="L8743" s="866">
        <v>8</v>
      </c>
      <c r="M8743" s="865">
        <v>35819.427772615716</v>
      </c>
      <c r="N8743" s="866">
        <v>0</v>
      </c>
      <c r="O8743" s="866">
        <v>0</v>
      </c>
      <c r="P8743" s="865">
        <v>0</v>
      </c>
    </row>
    <row r="8744" spans="1:16" ht="33.75" x14ac:dyDescent="0.25">
      <c r="A8744" s="867" t="s">
        <v>7760</v>
      </c>
      <c r="B8744" s="867" t="s">
        <v>3626</v>
      </c>
      <c r="C8744" s="867" t="s">
        <v>3031</v>
      </c>
      <c r="D8744" s="868" t="s">
        <v>7776</v>
      </c>
      <c r="E8744" s="870">
        <v>4200</v>
      </c>
      <c r="F8744" s="869" t="s">
        <v>10256</v>
      </c>
      <c r="G8744" s="868" t="s">
        <v>10255</v>
      </c>
      <c r="H8744" s="867" t="s">
        <v>7796</v>
      </c>
      <c r="I8744" s="867" t="s">
        <v>7801</v>
      </c>
      <c r="J8744" s="867" t="s">
        <v>7800</v>
      </c>
      <c r="K8744" s="866">
        <v>3</v>
      </c>
      <c r="L8744" s="866">
        <v>12</v>
      </c>
      <c r="M8744" s="865">
        <v>53729.141658923581</v>
      </c>
      <c r="N8744" s="866">
        <v>2</v>
      </c>
      <c r="O8744" s="866">
        <v>6</v>
      </c>
      <c r="P8744" s="865">
        <v>26082.9</v>
      </c>
    </row>
    <row r="8745" spans="1:16" ht="33.75" x14ac:dyDescent="0.25">
      <c r="A8745" s="867" t="s">
        <v>7760</v>
      </c>
      <c r="B8745" s="867" t="s">
        <v>3626</v>
      </c>
      <c r="C8745" s="867" t="s">
        <v>3031</v>
      </c>
      <c r="D8745" s="868" t="s">
        <v>7776</v>
      </c>
      <c r="E8745" s="870">
        <v>4200</v>
      </c>
      <c r="F8745" s="869" t="s">
        <v>10254</v>
      </c>
      <c r="G8745" s="868" t="s">
        <v>10253</v>
      </c>
      <c r="H8745" s="867" t="s">
        <v>7756</v>
      </c>
      <c r="I8745" s="867" t="s">
        <v>2892</v>
      </c>
      <c r="J8745" s="867" t="s">
        <v>7805</v>
      </c>
      <c r="K8745" s="866">
        <v>3</v>
      </c>
      <c r="L8745" s="866">
        <v>12</v>
      </c>
      <c r="M8745" s="865">
        <v>53729.141658923581</v>
      </c>
      <c r="N8745" s="866">
        <v>2</v>
      </c>
      <c r="O8745" s="866">
        <v>6</v>
      </c>
      <c r="P8745" s="865">
        <v>26082.9</v>
      </c>
    </row>
    <row r="8746" spans="1:16" ht="33.75" x14ac:dyDescent="0.25">
      <c r="A8746" s="867" t="s">
        <v>7760</v>
      </c>
      <c r="B8746" s="867" t="s">
        <v>3626</v>
      </c>
      <c r="C8746" s="867" t="s">
        <v>3031</v>
      </c>
      <c r="D8746" s="868" t="s">
        <v>7776</v>
      </c>
      <c r="E8746" s="870">
        <v>4200</v>
      </c>
      <c r="F8746" s="869" t="s">
        <v>10252</v>
      </c>
      <c r="G8746" s="868" t="s">
        <v>10251</v>
      </c>
      <c r="H8746" s="867" t="s">
        <v>7796</v>
      </c>
      <c r="I8746" s="867" t="s">
        <v>2745</v>
      </c>
      <c r="J8746" s="867" t="s">
        <v>7967</v>
      </c>
      <c r="K8746" s="866">
        <v>4</v>
      </c>
      <c r="L8746" s="866">
        <v>12</v>
      </c>
      <c r="M8746" s="865">
        <v>53729.141658923581</v>
      </c>
      <c r="N8746" s="866">
        <v>2</v>
      </c>
      <c r="O8746" s="866">
        <v>6</v>
      </c>
      <c r="P8746" s="865">
        <v>26082.9</v>
      </c>
    </row>
    <row r="8747" spans="1:16" ht="33.75" x14ac:dyDescent="0.25">
      <c r="A8747" s="867" t="s">
        <v>7760</v>
      </c>
      <c r="B8747" s="867" t="s">
        <v>3626</v>
      </c>
      <c r="C8747" s="867" t="s">
        <v>3031</v>
      </c>
      <c r="D8747" s="868" t="s">
        <v>7776</v>
      </c>
      <c r="E8747" s="870">
        <v>4200</v>
      </c>
      <c r="F8747" s="869" t="s">
        <v>10250</v>
      </c>
      <c r="G8747" s="868" t="s">
        <v>10249</v>
      </c>
      <c r="H8747" s="867" t="s">
        <v>7756</v>
      </c>
      <c r="I8747" s="867" t="s">
        <v>2892</v>
      </c>
      <c r="J8747" s="867" t="s">
        <v>7967</v>
      </c>
      <c r="K8747" s="866">
        <v>3</v>
      </c>
      <c r="L8747" s="866">
        <v>12</v>
      </c>
      <c r="M8747" s="865">
        <v>53729.141658923581</v>
      </c>
      <c r="N8747" s="866">
        <v>2</v>
      </c>
      <c r="O8747" s="866">
        <v>6</v>
      </c>
      <c r="P8747" s="865">
        <v>26082.9</v>
      </c>
    </row>
    <row r="8748" spans="1:16" ht="33.75" x14ac:dyDescent="0.25">
      <c r="A8748" s="867" t="s">
        <v>7760</v>
      </c>
      <c r="B8748" s="867" t="s">
        <v>3626</v>
      </c>
      <c r="C8748" s="867" t="s">
        <v>3031</v>
      </c>
      <c r="D8748" s="868" t="s">
        <v>7930</v>
      </c>
      <c r="E8748" s="870">
        <v>4200</v>
      </c>
      <c r="F8748" s="869" t="s">
        <v>10248</v>
      </c>
      <c r="G8748" s="868" t="s">
        <v>10247</v>
      </c>
      <c r="H8748" s="867" t="s">
        <v>7756</v>
      </c>
      <c r="I8748" s="867" t="s">
        <v>2745</v>
      </c>
      <c r="J8748" s="867" t="s">
        <v>8342</v>
      </c>
      <c r="K8748" s="866">
        <v>3</v>
      </c>
      <c r="L8748" s="866">
        <v>12</v>
      </c>
      <c r="M8748" s="865">
        <v>53729.141658923581</v>
      </c>
      <c r="N8748" s="866">
        <v>2</v>
      </c>
      <c r="O8748" s="866">
        <v>6</v>
      </c>
      <c r="P8748" s="865">
        <v>26082.9</v>
      </c>
    </row>
    <row r="8749" spans="1:16" ht="33.75" x14ac:dyDescent="0.25">
      <c r="A8749" s="867" t="s">
        <v>7760</v>
      </c>
      <c r="B8749" s="867" t="s">
        <v>3626</v>
      </c>
      <c r="C8749" s="867" t="s">
        <v>3031</v>
      </c>
      <c r="D8749" s="868" t="s">
        <v>7854</v>
      </c>
      <c r="E8749" s="870">
        <v>4200</v>
      </c>
      <c r="F8749" s="869" t="s">
        <v>10246</v>
      </c>
      <c r="G8749" s="868" t="s">
        <v>10245</v>
      </c>
      <c r="H8749" s="867" t="s">
        <v>7756</v>
      </c>
      <c r="I8749" s="867" t="s">
        <v>2892</v>
      </c>
      <c r="J8749" s="867" t="s">
        <v>7967</v>
      </c>
      <c r="K8749" s="866">
        <v>3</v>
      </c>
      <c r="L8749" s="866">
        <v>12</v>
      </c>
      <c r="M8749" s="865">
        <v>53729.141658923581</v>
      </c>
      <c r="N8749" s="866">
        <v>2</v>
      </c>
      <c r="O8749" s="866">
        <v>6</v>
      </c>
      <c r="P8749" s="865">
        <v>26082.9</v>
      </c>
    </row>
    <row r="8750" spans="1:16" ht="33.75" x14ac:dyDescent="0.25">
      <c r="A8750" s="867" t="s">
        <v>7760</v>
      </c>
      <c r="B8750" s="867" t="s">
        <v>3626</v>
      </c>
      <c r="C8750" s="867" t="s">
        <v>3031</v>
      </c>
      <c r="D8750" s="868" t="s">
        <v>7854</v>
      </c>
      <c r="E8750" s="870">
        <v>4200</v>
      </c>
      <c r="F8750" s="869" t="s">
        <v>10244</v>
      </c>
      <c r="G8750" s="868" t="s">
        <v>10243</v>
      </c>
      <c r="H8750" s="867" t="s">
        <v>7756</v>
      </c>
      <c r="I8750" s="867" t="s">
        <v>2772</v>
      </c>
      <c r="J8750" s="867" t="s">
        <v>7800</v>
      </c>
      <c r="K8750" s="866">
        <v>0</v>
      </c>
      <c r="L8750" s="866">
        <v>0</v>
      </c>
      <c r="M8750" s="865">
        <v>0</v>
      </c>
      <c r="N8750" s="866">
        <v>3</v>
      </c>
      <c r="O8750" s="866">
        <v>5</v>
      </c>
      <c r="P8750" s="865">
        <v>21735.75</v>
      </c>
    </row>
    <row r="8751" spans="1:16" ht="33.75" x14ac:dyDescent="0.25">
      <c r="A8751" s="867" t="s">
        <v>7760</v>
      </c>
      <c r="B8751" s="867" t="s">
        <v>3626</v>
      </c>
      <c r="C8751" s="867" t="s">
        <v>3031</v>
      </c>
      <c r="D8751" s="868" t="s">
        <v>7776</v>
      </c>
      <c r="E8751" s="870">
        <v>4200</v>
      </c>
      <c r="F8751" s="869" t="s">
        <v>10242</v>
      </c>
      <c r="G8751" s="868" t="s">
        <v>10241</v>
      </c>
      <c r="H8751" s="867" t="s">
        <v>7756</v>
      </c>
      <c r="I8751" s="867" t="s">
        <v>2892</v>
      </c>
      <c r="J8751" s="867" t="s">
        <v>7967</v>
      </c>
      <c r="K8751" s="866">
        <v>4</v>
      </c>
      <c r="L8751" s="866">
        <v>12</v>
      </c>
      <c r="M8751" s="865">
        <v>53729.141658923581</v>
      </c>
      <c r="N8751" s="866">
        <v>2</v>
      </c>
      <c r="O8751" s="866">
        <v>6</v>
      </c>
      <c r="P8751" s="865">
        <v>26082.9</v>
      </c>
    </row>
    <row r="8752" spans="1:16" ht="33.75" x14ac:dyDescent="0.25">
      <c r="A8752" s="867" t="s">
        <v>7760</v>
      </c>
      <c r="B8752" s="867" t="s">
        <v>3626</v>
      </c>
      <c r="C8752" s="867" t="s">
        <v>3031</v>
      </c>
      <c r="D8752" s="868" t="s">
        <v>7878</v>
      </c>
      <c r="E8752" s="870">
        <v>4200</v>
      </c>
      <c r="F8752" s="869" t="s">
        <v>10240</v>
      </c>
      <c r="G8752" s="868" t="s">
        <v>10239</v>
      </c>
      <c r="H8752" s="867" t="s">
        <v>7796</v>
      </c>
      <c r="I8752" s="867" t="s">
        <v>2741</v>
      </c>
      <c r="J8752" s="867" t="s">
        <v>7967</v>
      </c>
      <c r="K8752" s="866">
        <v>5</v>
      </c>
      <c r="L8752" s="866">
        <v>12</v>
      </c>
      <c r="M8752" s="865">
        <v>53729.141658923581</v>
      </c>
      <c r="N8752" s="866">
        <v>1</v>
      </c>
      <c r="O8752" s="866">
        <v>6</v>
      </c>
      <c r="P8752" s="865">
        <v>26082.9</v>
      </c>
    </row>
    <row r="8753" spans="1:16" ht="33.75" x14ac:dyDescent="0.25">
      <c r="A8753" s="867" t="s">
        <v>7760</v>
      </c>
      <c r="B8753" s="867" t="s">
        <v>3626</v>
      </c>
      <c r="C8753" s="867" t="s">
        <v>3031</v>
      </c>
      <c r="D8753" s="868" t="s">
        <v>7863</v>
      </c>
      <c r="E8753" s="870">
        <v>2500</v>
      </c>
      <c r="F8753" s="869" t="s">
        <v>10238</v>
      </c>
      <c r="G8753" s="868" t="s">
        <v>10237</v>
      </c>
      <c r="H8753" s="867"/>
      <c r="I8753" s="867"/>
      <c r="J8753" s="867"/>
      <c r="K8753" s="866">
        <v>3</v>
      </c>
      <c r="L8753" s="866">
        <v>12</v>
      </c>
      <c r="M8753" s="865">
        <v>31981.631939835464</v>
      </c>
      <c r="N8753" s="866">
        <v>2</v>
      </c>
      <c r="O8753" s="866">
        <v>6</v>
      </c>
      <c r="P8753" s="865">
        <v>15882.9</v>
      </c>
    </row>
    <row r="8754" spans="1:16" ht="33.75" x14ac:dyDescent="0.25">
      <c r="A8754" s="867" t="s">
        <v>7760</v>
      </c>
      <c r="B8754" s="867" t="s">
        <v>3626</v>
      </c>
      <c r="C8754" s="867" t="s">
        <v>3031</v>
      </c>
      <c r="D8754" s="868" t="s">
        <v>7863</v>
      </c>
      <c r="E8754" s="870">
        <v>2500</v>
      </c>
      <c r="F8754" s="869" t="s">
        <v>10236</v>
      </c>
      <c r="G8754" s="868" t="s">
        <v>10235</v>
      </c>
      <c r="H8754" s="867" t="s">
        <v>7756</v>
      </c>
      <c r="I8754" s="867" t="s">
        <v>2676</v>
      </c>
      <c r="J8754" s="867" t="s">
        <v>7967</v>
      </c>
      <c r="K8754" s="866">
        <v>4</v>
      </c>
      <c r="L8754" s="866">
        <v>12</v>
      </c>
      <c r="M8754" s="865">
        <v>31981.631939835464</v>
      </c>
      <c r="N8754" s="866">
        <v>2</v>
      </c>
      <c r="O8754" s="866">
        <v>6</v>
      </c>
      <c r="P8754" s="865">
        <v>15882.9</v>
      </c>
    </row>
    <row r="8755" spans="1:16" ht="33.75" x14ac:dyDescent="0.25">
      <c r="A8755" s="867" t="s">
        <v>7760</v>
      </c>
      <c r="B8755" s="867" t="s">
        <v>3626</v>
      </c>
      <c r="C8755" s="867" t="s">
        <v>3031</v>
      </c>
      <c r="D8755" s="868" t="s">
        <v>7863</v>
      </c>
      <c r="E8755" s="870">
        <v>2500</v>
      </c>
      <c r="F8755" s="869" t="s">
        <v>10234</v>
      </c>
      <c r="G8755" s="868" t="s">
        <v>10233</v>
      </c>
      <c r="H8755" s="867" t="s">
        <v>7756</v>
      </c>
      <c r="I8755" s="867" t="s">
        <v>2703</v>
      </c>
      <c r="J8755" s="867" t="s">
        <v>7967</v>
      </c>
      <c r="K8755" s="866">
        <v>3</v>
      </c>
      <c r="L8755" s="866">
        <v>12</v>
      </c>
      <c r="M8755" s="865">
        <v>31981.631939835464</v>
      </c>
      <c r="N8755" s="866">
        <v>2</v>
      </c>
      <c r="O8755" s="866">
        <v>6</v>
      </c>
      <c r="P8755" s="865">
        <v>15882.9</v>
      </c>
    </row>
    <row r="8756" spans="1:16" ht="33.75" x14ac:dyDescent="0.25">
      <c r="A8756" s="867" t="s">
        <v>7760</v>
      </c>
      <c r="B8756" s="867" t="s">
        <v>3626</v>
      </c>
      <c r="C8756" s="867" t="s">
        <v>3031</v>
      </c>
      <c r="D8756" s="868" t="s">
        <v>7871</v>
      </c>
      <c r="E8756" s="870">
        <v>4200</v>
      </c>
      <c r="F8756" s="869" t="s">
        <v>10232</v>
      </c>
      <c r="G8756" s="868" t="s">
        <v>10231</v>
      </c>
      <c r="H8756" s="867" t="s">
        <v>7756</v>
      </c>
      <c r="I8756" s="867" t="s">
        <v>2676</v>
      </c>
      <c r="J8756" s="867" t="s">
        <v>7967</v>
      </c>
      <c r="K8756" s="866">
        <v>4</v>
      </c>
      <c r="L8756" s="866">
        <v>12</v>
      </c>
      <c r="M8756" s="865">
        <v>53729.141658923581</v>
      </c>
      <c r="N8756" s="866">
        <v>2</v>
      </c>
      <c r="O8756" s="866">
        <v>6</v>
      </c>
      <c r="P8756" s="865">
        <v>26082.9</v>
      </c>
    </row>
    <row r="8757" spans="1:16" ht="15" customHeight="1" x14ac:dyDescent="0.25">
      <c r="A8757" s="1772" t="s">
        <v>2848</v>
      </c>
      <c r="B8757" s="1772"/>
      <c r="C8757" s="1772"/>
      <c r="D8757" s="1772"/>
      <c r="E8757" s="1772"/>
      <c r="F8757" s="1772" t="s">
        <v>378</v>
      </c>
      <c r="G8757" s="1772"/>
      <c r="H8757" s="1772"/>
      <c r="I8757" s="1772"/>
      <c r="J8757" s="1772"/>
      <c r="K8757" s="1771" t="s">
        <v>2847</v>
      </c>
      <c r="L8757" s="1771"/>
      <c r="M8757" s="1771"/>
      <c r="N8757" s="1771" t="s">
        <v>2846</v>
      </c>
      <c r="O8757" s="1771"/>
      <c r="P8757" s="1771"/>
    </row>
    <row r="8758" spans="1:16" ht="69.75" x14ac:dyDescent="0.25">
      <c r="A8758" s="1535" t="s">
        <v>2845</v>
      </c>
      <c r="B8758" s="1535" t="s">
        <v>5</v>
      </c>
      <c r="C8758" s="1535" t="s">
        <v>2844</v>
      </c>
      <c r="D8758" s="1535" t="s">
        <v>2843</v>
      </c>
      <c r="E8758" s="1536" t="s">
        <v>2842</v>
      </c>
      <c r="F8758" s="1537" t="s">
        <v>2841</v>
      </c>
      <c r="G8758" s="1540" t="s">
        <v>2840</v>
      </c>
      <c r="H8758" s="1535" t="s">
        <v>2839</v>
      </c>
      <c r="I8758" s="1535" t="s">
        <v>2838</v>
      </c>
      <c r="J8758" s="1535" t="s">
        <v>2837</v>
      </c>
      <c r="K8758" s="1538" t="s">
        <v>2836</v>
      </c>
      <c r="L8758" s="1538" t="s">
        <v>2835</v>
      </c>
      <c r="M8758" s="1539" t="s">
        <v>2834</v>
      </c>
      <c r="N8758" s="1538" t="s">
        <v>2836</v>
      </c>
      <c r="O8758" s="1538" t="s">
        <v>2835</v>
      </c>
      <c r="P8758" s="1539" t="s">
        <v>2834</v>
      </c>
    </row>
    <row r="8759" spans="1:16" ht="33.75" x14ac:dyDescent="0.25">
      <c r="A8759" s="867" t="s">
        <v>7760</v>
      </c>
      <c r="B8759" s="867" t="s">
        <v>3626</v>
      </c>
      <c r="C8759" s="867" t="s">
        <v>3031</v>
      </c>
      <c r="D8759" s="868" t="s">
        <v>7776</v>
      </c>
      <c r="E8759" s="870">
        <v>4200</v>
      </c>
      <c r="F8759" s="869" t="s">
        <v>10230</v>
      </c>
      <c r="G8759" s="868" t="s">
        <v>10229</v>
      </c>
      <c r="H8759" s="867" t="s">
        <v>7817</v>
      </c>
      <c r="I8759" s="867" t="s">
        <v>10228</v>
      </c>
      <c r="J8759" s="867" t="s">
        <v>7773</v>
      </c>
      <c r="K8759" s="866">
        <v>2</v>
      </c>
      <c r="L8759" s="866">
        <v>5</v>
      </c>
      <c r="M8759" s="865">
        <v>22387.142357884826</v>
      </c>
      <c r="N8759" s="866">
        <v>0</v>
      </c>
      <c r="O8759" s="866">
        <v>0</v>
      </c>
      <c r="P8759" s="865">
        <v>0</v>
      </c>
    </row>
    <row r="8760" spans="1:16" ht="33.75" x14ac:dyDescent="0.25">
      <c r="A8760" s="867" t="s">
        <v>7760</v>
      </c>
      <c r="B8760" s="867" t="s">
        <v>3626</v>
      </c>
      <c r="C8760" s="867" t="s">
        <v>3031</v>
      </c>
      <c r="D8760" s="868" t="s">
        <v>7776</v>
      </c>
      <c r="E8760" s="870">
        <v>4200</v>
      </c>
      <c r="F8760" s="869" t="s">
        <v>10227</v>
      </c>
      <c r="G8760" s="868" t="s">
        <v>10226</v>
      </c>
      <c r="H8760" s="867" t="s">
        <v>7756</v>
      </c>
      <c r="I8760" s="867" t="s">
        <v>2892</v>
      </c>
      <c r="J8760" s="867" t="s">
        <v>7985</v>
      </c>
      <c r="K8760" s="866">
        <v>3</v>
      </c>
      <c r="L8760" s="866">
        <v>12</v>
      </c>
      <c r="M8760" s="865">
        <v>53729.141658923581</v>
      </c>
      <c r="N8760" s="866">
        <v>2</v>
      </c>
      <c r="O8760" s="866">
        <v>6</v>
      </c>
      <c r="P8760" s="865">
        <v>26082.9</v>
      </c>
    </row>
    <row r="8761" spans="1:16" ht="33.75" x14ac:dyDescent="0.25">
      <c r="A8761" s="867" t="s">
        <v>7760</v>
      </c>
      <c r="B8761" s="867" t="s">
        <v>3626</v>
      </c>
      <c r="C8761" s="867" t="s">
        <v>3031</v>
      </c>
      <c r="D8761" s="868" t="s">
        <v>7776</v>
      </c>
      <c r="E8761" s="870">
        <v>4200</v>
      </c>
      <c r="F8761" s="869" t="s">
        <v>10225</v>
      </c>
      <c r="G8761" s="868" t="s">
        <v>10224</v>
      </c>
      <c r="H8761" s="867" t="s">
        <v>7756</v>
      </c>
      <c r="I8761" s="867" t="s">
        <v>2892</v>
      </c>
      <c r="J8761" s="867" t="s">
        <v>8314</v>
      </c>
      <c r="K8761" s="866">
        <v>3</v>
      </c>
      <c r="L8761" s="866">
        <v>12</v>
      </c>
      <c r="M8761" s="865">
        <v>53729.141658923581</v>
      </c>
      <c r="N8761" s="866">
        <v>2</v>
      </c>
      <c r="O8761" s="866">
        <v>6</v>
      </c>
      <c r="P8761" s="865">
        <v>26082.9</v>
      </c>
    </row>
    <row r="8762" spans="1:16" ht="33.75" x14ac:dyDescent="0.25">
      <c r="A8762" s="867" t="s">
        <v>7760</v>
      </c>
      <c r="B8762" s="867" t="s">
        <v>3626</v>
      </c>
      <c r="C8762" s="867" t="s">
        <v>3031</v>
      </c>
      <c r="D8762" s="868" t="s">
        <v>7776</v>
      </c>
      <c r="E8762" s="870">
        <v>4200</v>
      </c>
      <c r="F8762" s="869" t="s">
        <v>10223</v>
      </c>
      <c r="G8762" s="868" t="s">
        <v>10222</v>
      </c>
      <c r="H8762" s="867" t="s">
        <v>7756</v>
      </c>
      <c r="I8762" s="867" t="s">
        <v>2892</v>
      </c>
      <c r="J8762" s="867" t="s">
        <v>8756</v>
      </c>
      <c r="K8762" s="866">
        <v>3</v>
      </c>
      <c r="L8762" s="866">
        <v>12</v>
      </c>
      <c r="M8762" s="865">
        <v>53729.141658923581</v>
      </c>
      <c r="N8762" s="866">
        <v>1</v>
      </c>
      <c r="O8762" s="866">
        <v>6</v>
      </c>
      <c r="P8762" s="865">
        <v>26082.9</v>
      </c>
    </row>
    <row r="8763" spans="1:16" ht="33.75" x14ac:dyDescent="0.25">
      <c r="A8763" s="867" t="s">
        <v>7760</v>
      </c>
      <c r="B8763" s="867" t="s">
        <v>3626</v>
      </c>
      <c r="C8763" s="867" t="s">
        <v>3031</v>
      </c>
      <c r="D8763" s="868" t="s">
        <v>2872</v>
      </c>
      <c r="E8763" s="870">
        <v>7500</v>
      </c>
      <c r="F8763" s="869" t="s">
        <v>10221</v>
      </c>
      <c r="G8763" s="868" t="s">
        <v>10220</v>
      </c>
      <c r="H8763" s="867" t="s">
        <v>7817</v>
      </c>
      <c r="I8763" s="867" t="s">
        <v>9313</v>
      </c>
      <c r="J8763" s="867" t="s">
        <v>7936</v>
      </c>
      <c r="K8763" s="866">
        <v>2</v>
      </c>
      <c r="L8763" s="866">
        <v>12</v>
      </c>
      <c r="M8763" s="865">
        <v>95944.89581950639</v>
      </c>
      <c r="N8763" s="866">
        <v>3</v>
      </c>
      <c r="O8763" s="866">
        <v>6</v>
      </c>
      <c r="P8763" s="865">
        <v>45882.9</v>
      </c>
    </row>
    <row r="8764" spans="1:16" ht="33.75" x14ac:dyDescent="0.25">
      <c r="A8764" s="867" t="s">
        <v>7760</v>
      </c>
      <c r="B8764" s="867" t="s">
        <v>3626</v>
      </c>
      <c r="C8764" s="867" t="s">
        <v>3031</v>
      </c>
      <c r="D8764" s="868" t="s">
        <v>8145</v>
      </c>
      <c r="E8764" s="870">
        <v>7500</v>
      </c>
      <c r="F8764" s="869" t="s">
        <v>10219</v>
      </c>
      <c r="G8764" s="868" t="s">
        <v>10218</v>
      </c>
      <c r="H8764" s="867" t="s">
        <v>7756</v>
      </c>
      <c r="I8764" s="867" t="s">
        <v>9202</v>
      </c>
      <c r="J8764" s="867" t="s">
        <v>7809</v>
      </c>
      <c r="K8764" s="866">
        <v>5</v>
      </c>
      <c r="L8764" s="866">
        <v>12</v>
      </c>
      <c r="M8764" s="865">
        <v>53729.141658923581</v>
      </c>
      <c r="N8764" s="866">
        <v>2</v>
      </c>
      <c r="O8764" s="866">
        <v>6</v>
      </c>
      <c r="P8764" s="865">
        <v>45882.9</v>
      </c>
    </row>
    <row r="8765" spans="1:16" ht="33.75" x14ac:dyDescent="0.25">
      <c r="A8765" s="867" t="s">
        <v>7760</v>
      </c>
      <c r="B8765" s="867" t="s">
        <v>3626</v>
      </c>
      <c r="C8765" s="867" t="s">
        <v>3031</v>
      </c>
      <c r="D8765" s="868" t="s">
        <v>10217</v>
      </c>
      <c r="E8765" s="870">
        <v>4200</v>
      </c>
      <c r="F8765" s="869" t="s">
        <v>10216</v>
      </c>
      <c r="G8765" s="868" t="s">
        <v>10215</v>
      </c>
      <c r="H8765" s="867" t="s">
        <v>7796</v>
      </c>
      <c r="I8765" s="867" t="s">
        <v>2722</v>
      </c>
      <c r="J8765" s="867" t="s">
        <v>7773</v>
      </c>
      <c r="K8765" s="866">
        <v>2</v>
      </c>
      <c r="L8765" s="866">
        <v>12</v>
      </c>
      <c r="M8765" s="865">
        <v>53729.141658923581</v>
      </c>
      <c r="N8765" s="866">
        <v>1</v>
      </c>
      <c r="O8765" s="866">
        <v>6</v>
      </c>
      <c r="P8765" s="865">
        <v>26082.9</v>
      </c>
    </row>
    <row r="8766" spans="1:16" ht="33.75" x14ac:dyDescent="0.25">
      <c r="A8766" s="867" t="s">
        <v>7760</v>
      </c>
      <c r="B8766" s="867" t="s">
        <v>3626</v>
      </c>
      <c r="C8766" s="867" t="s">
        <v>3031</v>
      </c>
      <c r="D8766" s="868" t="s">
        <v>7871</v>
      </c>
      <c r="E8766" s="870">
        <v>4200</v>
      </c>
      <c r="F8766" s="869" t="s">
        <v>10214</v>
      </c>
      <c r="G8766" s="868" t="s">
        <v>10213</v>
      </c>
      <c r="H8766" s="867" t="s">
        <v>7756</v>
      </c>
      <c r="I8766" s="867" t="s">
        <v>2892</v>
      </c>
      <c r="J8766" s="867" t="s">
        <v>7773</v>
      </c>
      <c r="K8766" s="866">
        <v>4</v>
      </c>
      <c r="L8766" s="866">
        <v>12</v>
      </c>
      <c r="M8766" s="865">
        <v>53729.141658923581</v>
      </c>
      <c r="N8766" s="866">
        <v>2</v>
      </c>
      <c r="O8766" s="866">
        <v>6</v>
      </c>
      <c r="P8766" s="865">
        <v>26082.9</v>
      </c>
    </row>
    <row r="8767" spans="1:16" ht="33.75" x14ac:dyDescent="0.25">
      <c r="A8767" s="867" t="s">
        <v>7760</v>
      </c>
      <c r="B8767" s="867" t="s">
        <v>3626</v>
      </c>
      <c r="C8767" s="867" t="s">
        <v>3031</v>
      </c>
      <c r="D8767" s="868" t="s">
        <v>8006</v>
      </c>
      <c r="E8767" s="870">
        <v>4200</v>
      </c>
      <c r="F8767" s="869" t="s">
        <v>10212</v>
      </c>
      <c r="G8767" s="868" t="s">
        <v>10211</v>
      </c>
      <c r="H8767" s="867" t="s">
        <v>7796</v>
      </c>
      <c r="I8767" s="867" t="s">
        <v>2745</v>
      </c>
      <c r="J8767" s="867" t="s">
        <v>7769</v>
      </c>
      <c r="K8767" s="866">
        <v>4</v>
      </c>
      <c r="L8767" s="866">
        <v>12</v>
      </c>
      <c r="M8767" s="865">
        <v>53729.141658923581</v>
      </c>
      <c r="N8767" s="866">
        <v>1</v>
      </c>
      <c r="O8767" s="866">
        <v>3</v>
      </c>
      <c r="P8767" s="865">
        <v>13041.45</v>
      </c>
    </row>
    <row r="8768" spans="1:16" ht="33.75" x14ac:dyDescent="0.25">
      <c r="A8768" s="867" t="s">
        <v>7760</v>
      </c>
      <c r="B8768" s="867" t="s">
        <v>3626</v>
      </c>
      <c r="C8768" s="867" t="s">
        <v>3031</v>
      </c>
      <c r="D8768" s="868" t="s">
        <v>8237</v>
      </c>
      <c r="E8768" s="870">
        <v>3000</v>
      </c>
      <c r="F8768" s="869" t="s">
        <v>10210</v>
      </c>
      <c r="G8768" s="868" t="s">
        <v>10209</v>
      </c>
      <c r="H8768" s="867" t="s">
        <v>7756</v>
      </c>
      <c r="I8768" s="867" t="s">
        <v>2676</v>
      </c>
      <c r="J8768" s="867" t="s">
        <v>7894</v>
      </c>
      <c r="K8768" s="866">
        <v>5</v>
      </c>
      <c r="L8768" s="866">
        <v>12</v>
      </c>
      <c r="M8768" s="865">
        <v>38377.958327802553</v>
      </c>
      <c r="N8768" s="866">
        <v>3</v>
      </c>
      <c r="O8768" s="866">
        <v>6</v>
      </c>
      <c r="P8768" s="865">
        <v>18882.900000000001</v>
      </c>
    </row>
    <row r="8769" spans="1:16" ht="33.75" x14ac:dyDescent="0.25">
      <c r="A8769" s="867" t="s">
        <v>7760</v>
      </c>
      <c r="B8769" s="867" t="s">
        <v>3626</v>
      </c>
      <c r="C8769" s="867" t="s">
        <v>3031</v>
      </c>
      <c r="D8769" s="868" t="s">
        <v>8790</v>
      </c>
      <c r="E8769" s="870">
        <v>7500</v>
      </c>
      <c r="F8769" s="869" t="s">
        <v>10208</v>
      </c>
      <c r="G8769" s="868" t="s">
        <v>10207</v>
      </c>
      <c r="H8769" s="867" t="s">
        <v>7756</v>
      </c>
      <c r="I8769" s="867" t="s">
        <v>3419</v>
      </c>
      <c r="J8769" s="867" t="s">
        <v>8732</v>
      </c>
      <c r="K8769" s="866">
        <v>7</v>
      </c>
      <c r="L8769" s="866">
        <v>12</v>
      </c>
      <c r="M8769" s="865">
        <v>70359.590267638021</v>
      </c>
      <c r="N8769" s="866">
        <v>2</v>
      </c>
      <c r="O8769" s="866">
        <v>6</v>
      </c>
      <c r="P8769" s="865">
        <v>45882.9</v>
      </c>
    </row>
    <row r="8770" spans="1:16" ht="33.75" x14ac:dyDescent="0.25">
      <c r="A8770" s="867" t="s">
        <v>7760</v>
      </c>
      <c r="B8770" s="867" t="s">
        <v>3626</v>
      </c>
      <c r="C8770" s="867" t="s">
        <v>3031</v>
      </c>
      <c r="D8770" s="868" t="s">
        <v>8505</v>
      </c>
      <c r="E8770" s="870">
        <v>7500</v>
      </c>
      <c r="F8770" s="869" t="s">
        <v>10206</v>
      </c>
      <c r="G8770" s="868" t="s">
        <v>10205</v>
      </c>
      <c r="H8770" s="867" t="s">
        <v>7756</v>
      </c>
      <c r="I8770" s="867" t="s">
        <v>2685</v>
      </c>
      <c r="J8770" s="867" t="s">
        <v>7777</v>
      </c>
      <c r="K8770" s="866">
        <v>8</v>
      </c>
      <c r="L8770" s="866">
        <v>12</v>
      </c>
      <c r="M8770" s="865">
        <v>70359.590267638021</v>
      </c>
      <c r="N8770" s="866">
        <v>2</v>
      </c>
      <c r="O8770" s="866">
        <v>6</v>
      </c>
      <c r="P8770" s="865">
        <v>45882.9</v>
      </c>
    </row>
    <row r="8771" spans="1:16" ht="33.75" x14ac:dyDescent="0.25">
      <c r="A8771" s="867" t="s">
        <v>7760</v>
      </c>
      <c r="B8771" s="867" t="s">
        <v>3626</v>
      </c>
      <c r="C8771" s="867" t="s">
        <v>3031</v>
      </c>
      <c r="D8771" s="868" t="s">
        <v>8920</v>
      </c>
      <c r="E8771" s="870">
        <v>5500</v>
      </c>
      <c r="F8771" s="869" t="s">
        <v>10204</v>
      </c>
      <c r="G8771" s="868" t="s">
        <v>10203</v>
      </c>
      <c r="H8771" s="867" t="s">
        <v>7756</v>
      </c>
      <c r="I8771" s="867" t="s">
        <v>3419</v>
      </c>
      <c r="J8771" s="867" t="s">
        <v>10202</v>
      </c>
      <c r="K8771" s="866">
        <v>2</v>
      </c>
      <c r="L8771" s="866">
        <v>12</v>
      </c>
      <c r="M8771" s="865">
        <v>70359.590267638021</v>
      </c>
      <c r="N8771" s="866">
        <v>1</v>
      </c>
      <c r="O8771" s="866">
        <v>6</v>
      </c>
      <c r="P8771" s="865">
        <v>33882.9</v>
      </c>
    </row>
    <row r="8772" spans="1:16" ht="33.75" x14ac:dyDescent="0.25">
      <c r="A8772" s="867" t="s">
        <v>7760</v>
      </c>
      <c r="B8772" s="867" t="s">
        <v>3626</v>
      </c>
      <c r="C8772" s="867" t="s">
        <v>3031</v>
      </c>
      <c r="D8772" s="868" t="s">
        <v>9264</v>
      </c>
      <c r="E8772" s="870">
        <v>9500</v>
      </c>
      <c r="F8772" s="869" t="s">
        <v>10201</v>
      </c>
      <c r="G8772" s="868" t="s">
        <v>10200</v>
      </c>
      <c r="H8772" s="867" t="s">
        <v>7756</v>
      </c>
      <c r="I8772" s="867" t="s">
        <v>2685</v>
      </c>
      <c r="J8772" s="867" t="s">
        <v>9138</v>
      </c>
      <c r="K8772" s="866">
        <v>6</v>
      </c>
      <c r="L8772" s="866">
        <v>12</v>
      </c>
      <c r="M8772" s="865">
        <v>70359.590267638021</v>
      </c>
      <c r="N8772" s="866">
        <v>1</v>
      </c>
      <c r="O8772" s="866">
        <v>6</v>
      </c>
      <c r="P8772" s="865">
        <v>57882.9</v>
      </c>
    </row>
    <row r="8773" spans="1:16" ht="33.75" x14ac:dyDescent="0.25">
      <c r="A8773" s="867" t="s">
        <v>7760</v>
      </c>
      <c r="B8773" s="867" t="s">
        <v>3626</v>
      </c>
      <c r="C8773" s="867" t="s">
        <v>3031</v>
      </c>
      <c r="D8773" s="868" t="s">
        <v>8790</v>
      </c>
      <c r="E8773" s="870">
        <v>7500</v>
      </c>
      <c r="F8773" s="869" t="s">
        <v>10199</v>
      </c>
      <c r="G8773" s="868" t="s">
        <v>10198</v>
      </c>
      <c r="H8773" s="867" t="s">
        <v>7756</v>
      </c>
      <c r="I8773" s="867" t="s">
        <v>2685</v>
      </c>
      <c r="J8773" s="867" t="s">
        <v>7958</v>
      </c>
      <c r="K8773" s="866">
        <v>2</v>
      </c>
      <c r="L8773" s="866">
        <v>8</v>
      </c>
      <c r="M8773" s="865">
        <v>63963.263879670929</v>
      </c>
      <c r="N8773" s="866">
        <v>2</v>
      </c>
      <c r="O8773" s="866">
        <v>6</v>
      </c>
      <c r="P8773" s="865">
        <v>45882.9</v>
      </c>
    </row>
    <row r="8774" spans="1:16" ht="33.75" x14ac:dyDescent="0.25">
      <c r="A8774" s="867" t="s">
        <v>7760</v>
      </c>
      <c r="B8774" s="867" t="s">
        <v>3626</v>
      </c>
      <c r="C8774" s="867" t="s">
        <v>3031</v>
      </c>
      <c r="D8774" s="868" t="s">
        <v>9410</v>
      </c>
      <c r="E8774" s="870">
        <v>7500</v>
      </c>
      <c r="F8774" s="869" t="s">
        <v>10197</v>
      </c>
      <c r="G8774" s="868" t="s">
        <v>10196</v>
      </c>
      <c r="H8774" s="867" t="s">
        <v>7756</v>
      </c>
      <c r="I8774" s="867" t="s">
        <v>3419</v>
      </c>
      <c r="J8774" s="867" t="s">
        <v>8756</v>
      </c>
      <c r="K8774" s="866">
        <v>8</v>
      </c>
      <c r="L8774" s="866">
        <v>12</v>
      </c>
      <c r="M8774" s="865">
        <v>70359.590267638021</v>
      </c>
      <c r="N8774" s="866">
        <v>1</v>
      </c>
      <c r="O8774" s="866">
        <v>6</v>
      </c>
      <c r="P8774" s="865">
        <v>45882.9</v>
      </c>
    </row>
    <row r="8775" spans="1:16" ht="33.75" x14ac:dyDescent="0.25">
      <c r="A8775" s="867" t="s">
        <v>7760</v>
      </c>
      <c r="B8775" s="867" t="s">
        <v>3626</v>
      </c>
      <c r="C8775" s="867" t="s">
        <v>3031</v>
      </c>
      <c r="D8775" s="868" t="s">
        <v>8391</v>
      </c>
      <c r="E8775" s="870">
        <v>7500</v>
      </c>
      <c r="F8775" s="869" t="s">
        <v>10195</v>
      </c>
      <c r="G8775" s="868" t="s">
        <v>10194</v>
      </c>
      <c r="H8775" s="867" t="s">
        <v>7756</v>
      </c>
      <c r="I8775" s="867" t="s">
        <v>3419</v>
      </c>
      <c r="J8775" s="867" t="s">
        <v>8756</v>
      </c>
      <c r="K8775" s="866">
        <v>7</v>
      </c>
      <c r="L8775" s="866">
        <v>12</v>
      </c>
      <c r="M8775" s="865">
        <v>95944.89581950639</v>
      </c>
      <c r="N8775" s="866">
        <v>2</v>
      </c>
      <c r="O8775" s="866">
        <v>6</v>
      </c>
      <c r="P8775" s="865">
        <v>45882.9</v>
      </c>
    </row>
    <row r="8776" spans="1:16" ht="33.75" x14ac:dyDescent="0.25">
      <c r="A8776" s="867" t="s">
        <v>7760</v>
      </c>
      <c r="B8776" s="867" t="s">
        <v>3626</v>
      </c>
      <c r="C8776" s="867" t="s">
        <v>3031</v>
      </c>
      <c r="D8776" s="868" t="s">
        <v>8232</v>
      </c>
      <c r="E8776" s="870">
        <v>5500</v>
      </c>
      <c r="F8776" s="869" t="s">
        <v>10193</v>
      </c>
      <c r="G8776" s="868" t="s">
        <v>10192</v>
      </c>
      <c r="H8776" s="867" t="s">
        <v>7796</v>
      </c>
      <c r="I8776" s="867" t="s">
        <v>2685</v>
      </c>
      <c r="J8776" s="867" t="s">
        <v>7773</v>
      </c>
      <c r="K8776" s="866">
        <v>7</v>
      </c>
      <c r="L8776" s="866">
        <v>12</v>
      </c>
      <c r="M8776" s="865">
        <v>70359.590267638021</v>
      </c>
      <c r="N8776" s="866">
        <v>2</v>
      </c>
      <c r="O8776" s="866">
        <v>6</v>
      </c>
      <c r="P8776" s="865">
        <v>33882.9</v>
      </c>
    </row>
    <row r="8777" spans="1:16" ht="33.75" x14ac:dyDescent="0.25">
      <c r="A8777" s="867" t="s">
        <v>7760</v>
      </c>
      <c r="B8777" s="867" t="s">
        <v>3626</v>
      </c>
      <c r="C8777" s="867" t="s">
        <v>3031</v>
      </c>
      <c r="D8777" s="868" t="s">
        <v>8512</v>
      </c>
      <c r="E8777" s="870">
        <v>7500</v>
      </c>
      <c r="F8777" s="869" t="s">
        <v>10191</v>
      </c>
      <c r="G8777" s="868" t="s">
        <v>10190</v>
      </c>
      <c r="H8777" s="867" t="s">
        <v>7796</v>
      </c>
      <c r="I8777" s="867" t="s">
        <v>2685</v>
      </c>
      <c r="J8777" s="867" t="s">
        <v>7777</v>
      </c>
      <c r="K8777" s="866">
        <v>8</v>
      </c>
      <c r="L8777" s="866">
        <v>12</v>
      </c>
      <c r="M8777" s="865">
        <v>70359.590267638021</v>
      </c>
      <c r="N8777" s="866">
        <v>2</v>
      </c>
      <c r="O8777" s="866">
        <v>6</v>
      </c>
      <c r="P8777" s="865">
        <v>45882.9</v>
      </c>
    </row>
    <row r="8778" spans="1:16" ht="33.75" x14ac:dyDescent="0.25">
      <c r="A8778" s="867" t="s">
        <v>7760</v>
      </c>
      <c r="B8778" s="867" t="s">
        <v>3626</v>
      </c>
      <c r="C8778" s="867" t="s">
        <v>3031</v>
      </c>
      <c r="D8778" s="868" t="s">
        <v>8512</v>
      </c>
      <c r="E8778" s="870">
        <v>7500</v>
      </c>
      <c r="F8778" s="869" t="s">
        <v>10189</v>
      </c>
      <c r="G8778" s="868" t="s">
        <v>10188</v>
      </c>
      <c r="H8778" s="867" t="s">
        <v>7756</v>
      </c>
      <c r="I8778" s="867" t="s">
        <v>8434</v>
      </c>
      <c r="J8778" s="867" t="s">
        <v>7792</v>
      </c>
      <c r="K8778" s="866">
        <v>8</v>
      </c>
      <c r="L8778" s="866">
        <v>12</v>
      </c>
      <c r="M8778" s="865">
        <v>70359.590267638021</v>
      </c>
      <c r="N8778" s="866">
        <v>2</v>
      </c>
      <c r="O8778" s="866">
        <v>6</v>
      </c>
      <c r="P8778" s="865">
        <v>45882.9</v>
      </c>
    </row>
    <row r="8779" spans="1:16" ht="33.75" x14ac:dyDescent="0.25">
      <c r="A8779" s="867" t="s">
        <v>7760</v>
      </c>
      <c r="B8779" s="867" t="s">
        <v>3626</v>
      </c>
      <c r="C8779" s="867" t="s">
        <v>3031</v>
      </c>
      <c r="D8779" s="868" t="s">
        <v>8391</v>
      </c>
      <c r="E8779" s="870">
        <v>7500</v>
      </c>
      <c r="F8779" s="869" t="s">
        <v>10187</v>
      </c>
      <c r="G8779" s="868" t="s">
        <v>10186</v>
      </c>
      <c r="H8779" s="867" t="s">
        <v>7756</v>
      </c>
      <c r="I8779" s="867" t="s">
        <v>2737</v>
      </c>
      <c r="J8779" s="867" t="s">
        <v>8142</v>
      </c>
      <c r="K8779" s="866">
        <v>5</v>
      </c>
      <c r="L8779" s="866">
        <v>12</v>
      </c>
      <c r="M8779" s="865">
        <v>95944.89581950639</v>
      </c>
      <c r="N8779" s="866">
        <v>2</v>
      </c>
      <c r="O8779" s="866">
        <v>6</v>
      </c>
      <c r="P8779" s="865">
        <v>45882.9</v>
      </c>
    </row>
    <row r="8780" spans="1:16" ht="33.75" x14ac:dyDescent="0.25">
      <c r="A8780" s="867" t="s">
        <v>7760</v>
      </c>
      <c r="B8780" s="867" t="s">
        <v>3626</v>
      </c>
      <c r="C8780" s="867" t="s">
        <v>3031</v>
      </c>
      <c r="D8780" s="868" t="s">
        <v>8227</v>
      </c>
      <c r="E8780" s="870">
        <v>8500</v>
      </c>
      <c r="F8780" s="869" t="s">
        <v>10185</v>
      </c>
      <c r="G8780" s="868" t="s">
        <v>10184</v>
      </c>
      <c r="H8780" s="867" t="s">
        <v>7756</v>
      </c>
      <c r="I8780" s="867" t="s">
        <v>2725</v>
      </c>
      <c r="J8780" s="867" t="s">
        <v>8199</v>
      </c>
      <c r="K8780" s="866">
        <v>8</v>
      </c>
      <c r="L8780" s="866">
        <v>12</v>
      </c>
      <c r="M8780" s="865">
        <v>95944.89581950639</v>
      </c>
      <c r="N8780" s="866">
        <v>2</v>
      </c>
      <c r="O8780" s="866">
        <v>6</v>
      </c>
      <c r="P8780" s="865">
        <v>51882.9</v>
      </c>
    </row>
    <row r="8781" spans="1:16" ht="33.75" x14ac:dyDescent="0.25">
      <c r="A8781" s="867" t="s">
        <v>7760</v>
      </c>
      <c r="B8781" s="867" t="s">
        <v>3626</v>
      </c>
      <c r="C8781" s="867" t="s">
        <v>3031</v>
      </c>
      <c r="D8781" s="868" t="s">
        <v>9261</v>
      </c>
      <c r="E8781" s="870">
        <v>10000</v>
      </c>
      <c r="F8781" s="869" t="s">
        <v>10183</v>
      </c>
      <c r="G8781" s="868" t="s">
        <v>10182</v>
      </c>
      <c r="H8781" s="867" t="s">
        <v>7756</v>
      </c>
      <c r="I8781" s="867" t="s">
        <v>2685</v>
      </c>
      <c r="J8781" s="867" t="s">
        <v>7783</v>
      </c>
      <c r="K8781" s="866">
        <v>6</v>
      </c>
      <c r="L8781" s="866">
        <v>12</v>
      </c>
      <c r="M8781" s="865">
        <v>95944.89581950639</v>
      </c>
      <c r="N8781" s="866">
        <v>3</v>
      </c>
      <c r="O8781" s="866">
        <v>6</v>
      </c>
      <c r="P8781" s="865">
        <v>60882.9</v>
      </c>
    </row>
    <row r="8782" spans="1:16" ht="33.75" x14ac:dyDescent="0.25">
      <c r="A8782" s="867" t="s">
        <v>7760</v>
      </c>
      <c r="B8782" s="867" t="s">
        <v>3626</v>
      </c>
      <c r="C8782" s="867" t="s">
        <v>3031</v>
      </c>
      <c r="D8782" s="868" t="s">
        <v>10181</v>
      </c>
      <c r="E8782" s="870">
        <v>7500</v>
      </c>
      <c r="F8782" s="869" t="s">
        <v>10180</v>
      </c>
      <c r="G8782" s="868" t="s">
        <v>10179</v>
      </c>
      <c r="H8782" s="867" t="s">
        <v>7817</v>
      </c>
      <c r="I8782" s="867" t="s">
        <v>10178</v>
      </c>
      <c r="J8782" s="867" t="s">
        <v>7809</v>
      </c>
      <c r="K8782" s="866">
        <v>7</v>
      </c>
      <c r="L8782" s="866">
        <v>12</v>
      </c>
      <c r="M8782" s="865">
        <v>95944.89581950639</v>
      </c>
      <c r="N8782" s="866">
        <v>2</v>
      </c>
      <c r="O8782" s="866">
        <v>6</v>
      </c>
      <c r="P8782" s="865">
        <v>45882.9</v>
      </c>
    </row>
    <row r="8783" spans="1:16" ht="33.75" x14ac:dyDescent="0.25">
      <c r="A8783" s="867" t="s">
        <v>7760</v>
      </c>
      <c r="B8783" s="867" t="s">
        <v>3626</v>
      </c>
      <c r="C8783" s="867" t="s">
        <v>3031</v>
      </c>
      <c r="D8783" s="868" t="s">
        <v>9264</v>
      </c>
      <c r="E8783" s="870">
        <v>9500</v>
      </c>
      <c r="F8783" s="869" t="s">
        <v>10177</v>
      </c>
      <c r="G8783" s="868" t="s">
        <v>10176</v>
      </c>
      <c r="H8783" s="867"/>
      <c r="I8783" s="867"/>
      <c r="J8783" s="867"/>
      <c r="K8783" s="866">
        <v>1</v>
      </c>
      <c r="L8783" s="866">
        <v>3</v>
      </c>
      <c r="M8783" s="865">
        <v>30382.55034284369</v>
      </c>
      <c r="N8783" s="866">
        <v>0</v>
      </c>
      <c r="O8783" s="866">
        <v>0</v>
      </c>
      <c r="P8783" s="865">
        <v>0</v>
      </c>
    </row>
    <row r="8784" spans="1:16" ht="33.75" x14ac:dyDescent="0.25">
      <c r="A8784" s="867" t="s">
        <v>7760</v>
      </c>
      <c r="B8784" s="867" t="s">
        <v>3626</v>
      </c>
      <c r="C8784" s="867" t="s">
        <v>3031</v>
      </c>
      <c r="D8784" s="868" t="s">
        <v>8396</v>
      </c>
      <c r="E8784" s="870">
        <v>5500</v>
      </c>
      <c r="F8784" s="869" t="s">
        <v>10175</v>
      </c>
      <c r="G8784" s="868" t="s">
        <v>10174</v>
      </c>
      <c r="H8784" s="867" t="s">
        <v>7756</v>
      </c>
      <c r="I8784" s="867" t="s">
        <v>2685</v>
      </c>
      <c r="J8784" s="867" t="s">
        <v>7773</v>
      </c>
      <c r="K8784" s="866">
        <v>7</v>
      </c>
      <c r="L8784" s="866">
        <v>12</v>
      </c>
      <c r="M8784" s="865">
        <v>70359.590267638021</v>
      </c>
      <c r="N8784" s="866">
        <v>2</v>
      </c>
      <c r="O8784" s="866">
        <v>6</v>
      </c>
      <c r="P8784" s="865">
        <v>33882.9</v>
      </c>
    </row>
    <row r="8785" spans="1:16" ht="33.75" x14ac:dyDescent="0.25">
      <c r="A8785" s="867" t="s">
        <v>7760</v>
      </c>
      <c r="B8785" s="867" t="s">
        <v>3626</v>
      </c>
      <c r="C8785" s="867" t="s">
        <v>3031</v>
      </c>
      <c r="D8785" s="868" t="s">
        <v>8512</v>
      </c>
      <c r="E8785" s="870">
        <v>7500</v>
      </c>
      <c r="F8785" s="869" t="s">
        <v>10173</v>
      </c>
      <c r="G8785" s="868" t="s">
        <v>10172</v>
      </c>
      <c r="H8785" s="867" t="s">
        <v>7756</v>
      </c>
      <c r="I8785" s="867" t="s">
        <v>2685</v>
      </c>
      <c r="J8785" s="867" t="s">
        <v>8324</v>
      </c>
      <c r="K8785" s="866">
        <v>8</v>
      </c>
      <c r="L8785" s="866">
        <v>12</v>
      </c>
      <c r="M8785" s="865">
        <v>70359.590267638021</v>
      </c>
      <c r="N8785" s="866">
        <v>2</v>
      </c>
      <c r="O8785" s="866">
        <v>6</v>
      </c>
      <c r="P8785" s="865">
        <v>45882.9</v>
      </c>
    </row>
    <row r="8786" spans="1:16" ht="33.75" x14ac:dyDescent="0.25">
      <c r="A8786" s="867" t="s">
        <v>7760</v>
      </c>
      <c r="B8786" s="867" t="s">
        <v>3626</v>
      </c>
      <c r="C8786" s="867" t="s">
        <v>3031</v>
      </c>
      <c r="D8786" s="868" t="s">
        <v>7829</v>
      </c>
      <c r="E8786" s="870">
        <v>3200</v>
      </c>
      <c r="F8786" s="869" t="s">
        <v>10171</v>
      </c>
      <c r="G8786" s="868" t="s">
        <v>10170</v>
      </c>
      <c r="H8786" s="867" t="s">
        <v>7756</v>
      </c>
      <c r="I8786" s="867" t="s">
        <v>2703</v>
      </c>
      <c r="J8786" s="867" t="s">
        <v>7985</v>
      </c>
      <c r="K8786" s="866">
        <v>2</v>
      </c>
      <c r="L8786" s="866">
        <v>12</v>
      </c>
      <c r="M8786" s="865">
        <v>40936.488882989397</v>
      </c>
      <c r="N8786" s="866">
        <v>3</v>
      </c>
      <c r="O8786" s="866">
        <v>6</v>
      </c>
      <c r="P8786" s="865">
        <v>20082.900000000001</v>
      </c>
    </row>
    <row r="8787" spans="1:16" ht="33.75" x14ac:dyDescent="0.25">
      <c r="A8787" s="867" t="s">
        <v>7760</v>
      </c>
      <c r="B8787" s="867" t="s">
        <v>3626</v>
      </c>
      <c r="C8787" s="867" t="s">
        <v>3031</v>
      </c>
      <c r="D8787" s="868" t="s">
        <v>8013</v>
      </c>
      <c r="E8787" s="870">
        <v>4200</v>
      </c>
      <c r="F8787" s="869" t="s">
        <v>10169</v>
      </c>
      <c r="G8787" s="868" t="s">
        <v>10168</v>
      </c>
      <c r="H8787" s="867" t="s">
        <v>7756</v>
      </c>
      <c r="I8787" s="867" t="s">
        <v>2703</v>
      </c>
      <c r="J8787" s="867" t="s">
        <v>7967</v>
      </c>
      <c r="K8787" s="866">
        <v>3</v>
      </c>
      <c r="L8787" s="866">
        <v>12</v>
      </c>
      <c r="M8787" s="865">
        <v>53729.141658923581</v>
      </c>
      <c r="N8787" s="866">
        <v>2</v>
      </c>
      <c r="O8787" s="866">
        <v>6</v>
      </c>
      <c r="P8787" s="865">
        <v>26082.9</v>
      </c>
    </row>
    <row r="8788" spans="1:16" ht="33.75" x14ac:dyDescent="0.25">
      <c r="A8788" s="867" t="s">
        <v>7760</v>
      </c>
      <c r="B8788" s="867" t="s">
        <v>3626</v>
      </c>
      <c r="C8788" s="867" t="s">
        <v>3031</v>
      </c>
      <c r="D8788" s="868" t="s">
        <v>7854</v>
      </c>
      <c r="E8788" s="870">
        <v>4200</v>
      </c>
      <c r="F8788" s="869" t="s">
        <v>10167</v>
      </c>
      <c r="G8788" s="868" t="s">
        <v>10166</v>
      </c>
      <c r="H8788" s="867" t="s">
        <v>7796</v>
      </c>
      <c r="I8788" s="867" t="s">
        <v>2756</v>
      </c>
      <c r="J8788" s="867" t="s">
        <v>7792</v>
      </c>
      <c r="K8788" s="866">
        <v>4</v>
      </c>
      <c r="L8788" s="866">
        <v>12</v>
      </c>
      <c r="M8788" s="865">
        <v>40936.488882989397</v>
      </c>
      <c r="N8788" s="866">
        <v>1</v>
      </c>
      <c r="O8788" s="866">
        <v>6</v>
      </c>
      <c r="P8788" s="865">
        <v>26082.9</v>
      </c>
    </row>
    <row r="8789" spans="1:16" ht="33.75" x14ac:dyDescent="0.25">
      <c r="A8789" s="867" t="s">
        <v>7760</v>
      </c>
      <c r="B8789" s="867" t="s">
        <v>3626</v>
      </c>
      <c r="C8789" s="867" t="s">
        <v>3031</v>
      </c>
      <c r="D8789" s="868" t="s">
        <v>7829</v>
      </c>
      <c r="E8789" s="870">
        <v>3200</v>
      </c>
      <c r="F8789" s="869" t="s">
        <v>10165</v>
      </c>
      <c r="G8789" s="868" t="s">
        <v>10164</v>
      </c>
      <c r="H8789" s="867" t="s">
        <v>7796</v>
      </c>
      <c r="I8789" s="867" t="s">
        <v>9582</v>
      </c>
      <c r="J8789" s="867" t="s">
        <v>7967</v>
      </c>
      <c r="K8789" s="866">
        <v>3</v>
      </c>
      <c r="L8789" s="866">
        <v>12</v>
      </c>
      <c r="M8789" s="865">
        <v>40936.488882989397</v>
      </c>
      <c r="N8789" s="866">
        <v>2</v>
      </c>
      <c r="O8789" s="866">
        <v>6</v>
      </c>
      <c r="P8789" s="865">
        <v>20082.900000000001</v>
      </c>
    </row>
    <row r="8790" spans="1:16" ht="33.75" x14ac:dyDescent="0.25">
      <c r="A8790" s="867" t="s">
        <v>7760</v>
      </c>
      <c r="B8790" s="867" t="s">
        <v>3626</v>
      </c>
      <c r="C8790" s="867" t="s">
        <v>3031</v>
      </c>
      <c r="D8790" s="868" t="s">
        <v>7829</v>
      </c>
      <c r="E8790" s="870">
        <v>3200</v>
      </c>
      <c r="F8790" s="869" t="s">
        <v>10163</v>
      </c>
      <c r="G8790" s="868" t="s">
        <v>10162</v>
      </c>
      <c r="H8790" s="867" t="s">
        <v>7796</v>
      </c>
      <c r="I8790" s="867" t="s">
        <v>2704</v>
      </c>
      <c r="J8790" s="867" t="s">
        <v>7967</v>
      </c>
      <c r="K8790" s="866">
        <v>3</v>
      </c>
      <c r="L8790" s="866">
        <v>12</v>
      </c>
      <c r="M8790" s="865">
        <v>40936.488882989397</v>
      </c>
      <c r="N8790" s="866">
        <v>2</v>
      </c>
      <c r="O8790" s="866">
        <v>6</v>
      </c>
      <c r="P8790" s="865">
        <v>20082.900000000001</v>
      </c>
    </row>
    <row r="8791" spans="1:16" ht="33.75" x14ac:dyDescent="0.25">
      <c r="A8791" s="867" t="s">
        <v>7760</v>
      </c>
      <c r="B8791" s="867" t="s">
        <v>3626</v>
      </c>
      <c r="C8791" s="867" t="s">
        <v>3031</v>
      </c>
      <c r="D8791" s="868" t="s">
        <v>8013</v>
      </c>
      <c r="E8791" s="870">
        <v>4200</v>
      </c>
      <c r="F8791" s="869" t="s">
        <v>10161</v>
      </c>
      <c r="G8791" s="868" t="s">
        <v>10160</v>
      </c>
      <c r="H8791" s="867" t="s">
        <v>7756</v>
      </c>
      <c r="I8791" s="867" t="s">
        <v>2703</v>
      </c>
      <c r="J8791" s="867" t="s">
        <v>7967</v>
      </c>
      <c r="K8791" s="866">
        <v>3</v>
      </c>
      <c r="L8791" s="866">
        <v>10</v>
      </c>
      <c r="M8791" s="865">
        <v>44774.284715769652</v>
      </c>
      <c r="N8791" s="866">
        <v>2</v>
      </c>
      <c r="O8791" s="866">
        <v>6</v>
      </c>
      <c r="P8791" s="865">
        <v>26082.9</v>
      </c>
    </row>
    <row r="8792" spans="1:16" ht="33.75" x14ac:dyDescent="0.25">
      <c r="A8792" s="867" t="s">
        <v>7760</v>
      </c>
      <c r="B8792" s="867" t="s">
        <v>3626</v>
      </c>
      <c r="C8792" s="867" t="s">
        <v>3031</v>
      </c>
      <c r="D8792" s="868" t="s">
        <v>7854</v>
      </c>
      <c r="E8792" s="870">
        <v>4200</v>
      </c>
      <c r="F8792" s="869" t="s">
        <v>10159</v>
      </c>
      <c r="G8792" s="868" t="s">
        <v>10158</v>
      </c>
      <c r="H8792" s="867" t="s">
        <v>7796</v>
      </c>
      <c r="I8792" s="867" t="s">
        <v>2676</v>
      </c>
      <c r="J8792" s="867" t="s">
        <v>7967</v>
      </c>
      <c r="K8792" s="866">
        <v>3</v>
      </c>
      <c r="L8792" s="866">
        <v>10</v>
      </c>
      <c r="M8792" s="865">
        <v>34113.740735824496</v>
      </c>
      <c r="N8792" s="866">
        <v>1</v>
      </c>
      <c r="O8792" s="866">
        <v>1</v>
      </c>
      <c r="P8792" s="865">
        <v>4347.1499999999996</v>
      </c>
    </row>
    <row r="8793" spans="1:16" ht="33.75" x14ac:dyDescent="0.25">
      <c r="A8793" s="867" t="s">
        <v>7760</v>
      </c>
      <c r="B8793" s="867" t="s">
        <v>3626</v>
      </c>
      <c r="C8793" s="867" t="s">
        <v>3031</v>
      </c>
      <c r="D8793" s="868" t="s">
        <v>7772</v>
      </c>
      <c r="E8793" s="870">
        <v>4200</v>
      </c>
      <c r="F8793" s="869" t="s">
        <v>10157</v>
      </c>
      <c r="G8793" s="868" t="s">
        <v>10156</v>
      </c>
      <c r="H8793" s="867" t="s">
        <v>7756</v>
      </c>
      <c r="I8793" s="867" t="s">
        <v>2676</v>
      </c>
      <c r="J8793" s="867" t="s">
        <v>7967</v>
      </c>
      <c r="K8793" s="866">
        <v>3</v>
      </c>
      <c r="L8793" s="866">
        <v>12</v>
      </c>
      <c r="M8793" s="865">
        <v>53729.141658923581</v>
      </c>
      <c r="N8793" s="866">
        <v>3</v>
      </c>
      <c r="O8793" s="866">
        <v>6</v>
      </c>
      <c r="P8793" s="865">
        <v>26082.9</v>
      </c>
    </row>
    <row r="8794" spans="1:16" ht="33.75" x14ac:dyDescent="0.25">
      <c r="A8794" s="867" t="s">
        <v>7760</v>
      </c>
      <c r="B8794" s="867" t="s">
        <v>3626</v>
      </c>
      <c r="C8794" s="867" t="s">
        <v>3031</v>
      </c>
      <c r="D8794" s="868" t="s">
        <v>8013</v>
      </c>
      <c r="E8794" s="870">
        <v>4200</v>
      </c>
      <c r="F8794" s="869" t="s">
        <v>10155</v>
      </c>
      <c r="G8794" s="868" t="s">
        <v>10154</v>
      </c>
      <c r="H8794" s="867" t="s">
        <v>7796</v>
      </c>
      <c r="I8794" s="867" t="s">
        <v>2786</v>
      </c>
      <c r="J8794" s="867" t="s">
        <v>7888</v>
      </c>
      <c r="K8794" s="866">
        <v>3</v>
      </c>
      <c r="L8794" s="866">
        <v>12</v>
      </c>
      <c r="M8794" s="865">
        <v>53729.141658923581</v>
      </c>
      <c r="N8794" s="866">
        <v>2</v>
      </c>
      <c r="O8794" s="866">
        <v>6</v>
      </c>
      <c r="P8794" s="865">
        <v>26082.9</v>
      </c>
    </row>
    <row r="8795" spans="1:16" ht="33.75" x14ac:dyDescent="0.25">
      <c r="A8795" s="867" t="s">
        <v>7760</v>
      </c>
      <c r="B8795" s="867" t="s">
        <v>3626</v>
      </c>
      <c r="C8795" s="867" t="s">
        <v>3031</v>
      </c>
      <c r="D8795" s="868" t="s">
        <v>7772</v>
      </c>
      <c r="E8795" s="870">
        <v>4200</v>
      </c>
      <c r="F8795" s="869" t="s">
        <v>10153</v>
      </c>
      <c r="G8795" s="868" t="s">
        <v>10152</v>
      </c>
      <c r="H8795" s="867" t="s">
        <v>7756</v>
      </c>
      <c r="I8795" s="867" t="s">
        <v>2892</v>
      </c>
      <c r="J8795" s="867" t="s">
        <v>9350</v>
      </c>
      <c r="K8795" s="866">
        <v>2</v>
      </c>
      <c r="L8795" s="866">
        <v>12</v>
      </c>
      <c r="M8795" s="865">
        <v>53729.141658923581</v>
      </c>
      <c r="N8795" s="866">
        <v>2</v>
      </c>
      <c r="O8795" s="866">
        <v>6</v>
      </c>
      <c r="P8795" s="865">
        <v>26082.9</v>
      </c>
    </row>
    <row r="8796" spans="1:16" ht="33.75" x14ac:dyDescent="0.25">
      <c r="A8796" s="867" t="s">
        <v>7760</v>
      </c>
      <c r="B8796" s="867" t="s">
        <v>3626</v>
      </c>
      <c r="C8796" s="867" t="s">
        <v>3031</v>
      </c>
      <c r="D8796" s="868" t="s">
        <v>7829</v>
      </c>
      <c r="E8796" s="870">
        <v>3200</v>
      </c>
      <c r="F8796" s="869" t="s">
        <v>10151</v>
      </c>
      <c r="G8796" s="868" t="s">
        <v>10150</v>
      </c>
      <c r="H8796" s="867" t="s">
        <v>7796</v>
      </c>
      <c r="I8796" s="867" t="s">
        <v>2676</v>
      </c>
      <c r="J8796" s="867" t="s">
        <v>7967</v>
      </c>
      <c r="K8796" s="866">
        <v>3</v>
      </c>
      <c r="L8796" s="866">
        <v>12</v>
      </c>
      <c r="M8796" s="865">
        <v>40936.488882989397</v>
      </c>
      <c r="N8796" s="866">
        <v>2</v>
      </c>
      <c r="O8796" s="866">
        <v>6</v>
      </c>
      <c r="P8796" s="865">
        <v>20082.900000000001</v>
      </c>
    </row>
    <row r="8797" spans="1:16" ht="33.75" x14ac:dyDescent="0.25">
      <c r="A8797" s="867" t="s">
        <v>7760</v>
      </c>
      <c r="B8797" s="867" t="s">
        <v>3626</v>
      </c>
      <c r="C8797" s="867" t="s">
        <v>3031</v>
      </c>
      <c r="D8797" s="868" t="s">
        <v>7776</v>
      </c>
      <c r="E8797" s="870">
        <v>4200</v>
      </c>
      <c r="F8797" s="869" t="s">
        <v>10149</v>
      </c>
      <c r="G8797" s="868" t="s">
        <v>10148</v>
      </c>
      <c r="H8797" s="867" t="s">
        <v>7756</v>
      </c>
      <c r="I8797" s="867" t="s">
        <v>2892</v>
      </c>
      <c r="J8797" s="867" t="s">
        <v>7888</v>
      </c>
      <c r="K8797" s="866">
        <v>4</v>
      </c>
      <c r="L8797" s="866">
        <v>12</v>
      </c>
      <c r="M8797" s="865">
        <v>53729.141658923581</v>
      </c>
      <c r="N8797" s="866">
        <v>2</v>
      </c>
      <c r="O8797" s="866">
        <v>6</v>
      </c>
      <c r="P8797" s="865">
        <v>26082.9</v>
      </c>
    </row>
    <row r="8798" spans="1:16" ht="33.75" x14ac:dyDescent="0.25">
      <c r="A8798" s="867" t="s">
        <v>7760</v>
      </c>
      <c r="B8798" s="867" t="s">
        <v>3626</v>
      </c>
      <c r="C8798" s="867" t="s">
        <v>3031</v>
      </c>
      <c r="D8798" s="868" t="s">
        <v>7854</v>
      </c>
      <c r="E8798" s="870">
        <v>4200</v>
      </c>
      <c r="F8798" s="869" t="s">
        <v>10147</v>
      </c>
      <c r="G8798" s="868" t="s">
        <v>10146</v>
      </c>
      <c r="H8798" s="867" t="s">
        <v>7756</v>
      </c>
      <c r="I8798" s="867" t="s">
        <v>2892</v>
      </c>
      <c r="J8798" s="867" t="s">
        <v>7967</v>
      </c>
      <c r="K8798" s="866">
        <v>3</v>
      </c>
      <c r="L8798" s="866">
        <v>12</v>
      </c>
      <c r="M8798" s="865">
        <v>53729.141658923581</v>
      </c>
      <c r="N8798" s="866">
        <v>2</v>
      </c>
      <c r="O8798" s="866">
        <v>6</v>
      </c>
      <c r="P8798" s="865">
        <v>26082.9</v>
      </c>
    </row>
    <row r="8799" spans="1:16" x14ac:dyDescent="0.25">
      <c r="A8799" s="1772" t="s">
        <v>2848</v>
      </c>
      <c r="B8799" s="1772"/>
      <c r="C8799" s="1772"/>
      <c r="D8799" s="1772"/>
      <c r="E8799" s="1772"/>
      <c r="F8799" s="1772" t="s">
        <v>378</v>
      </c>
      <c r="G8799" s="1772"/>
      <c r="H8799" s="1772"/>
      <c r="I8799" s="1772"/>
      <c r="J8799" s="1772"/>
      <c r="K8799" s="1771" t="s">
        <v>2847</v>
      </c>
      <c r="L8799" s="1771"/>
      <c r="M8799" s="1771"/>
      <c r="N8799" s="1771" t="s">
        <v>2846</v>
      </c>
      <c r="O8799" s="1771"/>
      <c r="P8799" s="1771"/>
    </row>
    <row r="8800" spans="1:16" ht="69" customHeight="1" x14ac:dyDescent="0.25">
      <c r="A8800" s="1535" t="s">
        <v>2845</v>
      </c>
      <c r="B8800" s="1535" t="s">
        <v>5</v>
      </c>
      <c r="C8800" s="1535" t="s">
        <v>2844</v>
      </c>
      <c r="D8800" s="1535" t="s">
        <v>2843</v>
      </c>
      <c r="E8800" s="1536" t="s">
        <v>2842</v>
      </c>
      <c r="F8800" s="1537" t="s">
        <v>2841</v>
      </c>
      <c r="G8800" s="1540" t="s">
        <v>2840</v>
      </c>
      <c r="H8800" s="1535" t="s">
        <v>2839</v>
      </c>
      <c r="I8800" s="1535" t="s">
        <v>2838</v>
      </c>
      <c r="J8800" s="1535" t="s">
        <v>2837</v>
      </c>
      <c r="K8800" s="1538" t="s">
        <v>2836</v>
      </c>
      <c r="L8800" s="1538" t="s">
        <v>2835</v>
      </c>
      <c r="M8800" s="1539" t="s">
        <v>2834</v>
      </c>
      <c r="N8800" s="1538" t="s">
        <v>2836</v>
      </c>
      <c r="O8800" s="1538" t="s">
        <v>2835</v>
      </c>
      <c r="P8800" s="1539" t="s">
        <v>2834</v>
      </c>
    </row>
    <row r="8801" spans="1:16" ht="33.75" x14ac:dyDescent="0.25">
      <c r="A8801" s="867" t="s">
        <v>7760</v>
      </c>
      <c r="B8801" s="867" t="s">
        <v>3626</v>
      </c>
      <c r="C8801" s="867" t="s">
        <v>3031</v>
      </c>
      <c r="D8801" s="868" t="s">
        <v>7930</v>
      </c>
      <c r="E8801" s="870">
        <v>4200</v>
      </c>
      <c r="F8801" s="869" t="s">
        <v>10145</v>
      </c>
      <c r="G8801" s="868" t="s">
        <v>10144</v>
      </c>
      <c r="H8801" s="867" t="s">
        <v>7817</v>
      </c>
      <c r="I8801" s="867" t="s">
        <v>7937</v>
      </c>
      <c r="J8801" s="867" t="s">
        <v>8036</v>
      </c>
      <c r="K8801" s="866">
        <v>4</v>
      </c>
      <c r="L8801" s="866">
        <v>12</v>
      </c>
      <c r="M8801" s="865">
        <v>53729.141658923581</v>
      </c>
      <c r="N8801" s="866">
        <v>0</v>
      </c>
      <c r="O8801" s="866">
        <v>0</v>
      </c>
      <c r="P8801" s="865">
        <v>0</v>
      </c>
    </row>
    <row r="8802" spans="1:16" ht="33.75" x14ac:dyDescent="0.25">
      <c r="A8802" s="867" t="s">
        <v>7760</v>
      </c>
      <c r="B8802" s="867" t="s">
        <v>3626</v>
      </c>
      <c r="C8802" s="867" t="s">
        <v>3031</v>
      </c>
      <c r="D8802" s="868" t="s">
        <v>7776</v>
      </c>
      <c r="E8802" s="870">
        <v>4200</v>
      </c>
      <c r="F8802" s="869" t="s">
        <v>10143</v>
      </c>
      <c r="G8802" s="868" t="s">
        <v>10142</v>
      </c>
      <c r="H8802" s="867" t="s">
        <v>7756</v>
      </c>
      <c r="I8802" s="867" t="s">
        <v>2892</v>
      </c>
      <c r="J8802" s="867" t="s">
        <v>7967</v>
      </c>
      <c r="K8802" s="866">
        <v>3</v>
      </c>
      <c r="L8802" s="866">
        <v>12</v>
      </c>
      <c r="M8802" s="865">
        <v>53729.141658923581</v>
      </c>
      <c r="N8802" s="866">
        <v>0</v>
      </c>
      <c r="O8802" s="866">
        <v>0</v>
      </c>
      <c r="P8802" s="865">
        <v>0</v>
      </c>
    </row>
    <row r="8803" spans="1:16" ht="33.75" x14ac:dyDescent="0.25">
      <c r="A8803" s="867" t="s">
        <v>7760</v>
      </c>
      <c r="B8803" s="867" t="s">
        <v>3626</v>
      </c>
      <c r="C8803" s="867" t="s">
        <v>3031</v>
      </c>
      <c r="D8803" s="868" t="s">
        <v>7776</v>
      </c>
      <c r="E8803" s="870">
        <v>4200</v>
      </c>
      <c r="F8803" s="869" t="s">
        <v>10141</v>
      </c>
      <c r="G8803" s="868" t="s">
        <v>10140</v>
      </c>
      <c r="H8803" s="867"/>
      <c r="I8803" s="867"/>
      <c r="J8803" s="867"/>
      <c r="K8803" s="866">
        <v>4</v>
      </c>
      <c r="L8803" s="866">
        <v>12</v>
      </c>
      <c r="M8803" s="865">
        <v>53729.141658923581</v>
      </c>
      <c r="N8803" s="866">
        <v>2</v>
      </c>
      <c r="O8803" s="866">
        <v>6</v>
      </c>
      <c r="P8803" s="865">
        <v>26082.9</v>
      </c>
    </row>
    <row r="8804" spans="1:16" ht="33.75" x14ac:dyDescent="0.25">
      <c r="A8804" s="867" t="s">
        <v>7760</v>
      </c>
      <c r="B8804" s="867" t="s">
        <v>3626</v>
      </c>
      <c r="C8804" s="867" t="s">
        <v>3031</v>
      </c>
      <c r="D8804" s="868" t="s">
        <v>7854</v>
      </c>
      <c r="E8804" s="870">
        <v>4200</v>
      </c>
      <c r="F8804" s="869" t="s">
        <v>10139</v>
      </c>
      <c r="G8804" s="868" t="s">
        <v>10138</v>
      </c>
      <c r="H8804" s="867" t="s">
        <v>7796</v>
      </c>
      <c r="I8804" s="867" t="s">
        <v>3871</v>
      </c>
      <c r="J8804" s="867" t="s">
        <v>7805</v>
      </c>
      <c r="K8804" s="866">
        <v>3</v>
      </c>
      <c r="L8804" s="866">
        <v>10</v>
      </c>
      <c r="M8804" s="865">
        <v>34113.740735824496</v>
      </c>
      <c r="N8804" s="866">
        <v>2</v>
      </c>
      <c r="O8804" s="866">
        <v>6</v>
      </c>
      <c r="P8804" s="865">
        <v>26082.9</v>
      </c>
    </row>
    <row r="8805" spans="1:16" ht="33.75" x14ac:dyDescent="0.25">
      <c r="A8805" s="867" t="s">
        <v>7760</v>
      </c>
      <c r="B8805" s="867" t="s">
        <v>3626</v>
      </c>
      <c r="C8805" s="867" t="s">
        <v>3031</v>
      </c>
      <c r="D8805" s="868" t="s">
        <v>7829</v>
      </c>
      <c r="E8805" s="870">
        <v>3200</v>
      </c>
      <c r="F8805" s="869" t="s">
        <v>10137</v>
      </c>
      <c r="G8805" s="868" t="s">
        <v>10136</v>
      </c>
      <c r="H8805" s="867" t="s">
        <v>7796</v>
      </c>
      <c r="I8805" s="867" t="s">
        <v>2745</v>
      </c>
      <c r="J8805" s="867" t="s">
        <v>9053</v>
      </c>
      <c r="K8805" s="866">
        <v>3</v>
      </c>
      <c r="L8805" s="866">
        <v>12</v>
      </c>
      <c r="M8805" s="865">
        <v>40936.488882989397</v>
      </c>
      <c r="N8805" s="866">
        <v>2</v>
      </c>
      <c r="O8805" s="866">
        <v>6</v>
      </c>
      <c r="P8805" s="865">
        <v>20082.900000000001</v>
      </c>
    </row>
    <row r="8806" spans="1:16" ht="33.75" x14ac:dyDescent="0.25">
      <c r="A8806" s="867" t="s">
        <v>7760</v>
      </c>
      <c r="B8806" s="867" t="s">
        <v>3626</v>
      </c>
      <c r="C8806" s="867" t="s">
        <v>3031</v>
      </c>
      <c r="D8806" s="868" t="s">
        <v>7829</v>
      </c>
      <c r="E8806" s="870">
        <v>3200</v>
      </c>
      <c r="F8806" s="869" t="s">
        <v>10135</v>
      </c>
      <c r="G8806" s="868" t="s">
        <v>10134</v>
      </c>
      <c r="H8806" s="867"/>
      <c r="I8806" s="867"/>
      <c r="J8806" s="867"/>
      <c r="K8806" s="866">
        <v>3</v>
      </c>
      <c r="L8806" s="866">
        <v>12</v>
      </c>
      <c r="M8806" s="865">
        <v>40936.488882989397</v>
      </c>
      <c r="N8806" s="866">
        <v>2</v>
      </c>
      <c r="O8806" s="866">
        <v>6</v>
      </c>
      <c r="P8806" s="865">
        <v>20082.900000000001</v>
      </c>
    </row>
    <row r="8807" spans="1:16" ht="33.75" x14ac:dyDescent="0.25">
      <c r="A8807" s="867" t="s">
        <v>7760</v>
      </c>
      <c r="B8807" s="867" t="s">
        <v>3626</v>
      </c>
      <c r="C8807" s="867" t="s">
        <v>3031</v>
      </c>
      <c r="D8807" s="868" t="s">
        <v>7776</v>
      </c>
      <c r="E8807" s="870">
        <v>4200</v>
      </c>
      <c r="F8807" s="869" t="s">
        <v>10133</v>
      </c>
      <c r="G8807" s="868" t="s">
        <v>10132</v>
      </c>
      <c r="H8807" s="867" t="s">
        <v>7756</v>
      </c>
      <c r="I8807" s="867" t="s">
        <v>2892</v>
      </c>
      <c r="J8807" s="867" t="s">
        <v>8178</v>
      </c>
      <c r="K8807" s="866">
        <v>2</v>
      </c>
      <c r="L8807" s="866">
        <v>12</v>
      </c>
      <c r="M8807" s="865">
        <v>53729.141658923581</v>
      </c>
      <c r="N8807" s="866">
        <v>2</v>
      </c>
      <c r="O8807" s="866">
        <v>6</v>
      </c>
      <c r="P8807" s="865">
        <v>26082.9</v>
      </c>
    </row>
    <row r="8808" spans="1:16" ht="33.75" x14ac:dyDescent="0.25">
      <c r="A8808" s="867" t="s">
        <v>7760</v>
      </c>
      <c r="B8808" s="867" t="s">
        <v>3626</v>
      </c>
      <c r="C8808" s="867" t="s">
        <v>3031</v>
      </c>
      <c r="D8808" s="868" t="s">
        <v>7829</v>
      </c>
      <c r="E8808" s="870">
        <v>3200</v>
      </c>
      <c r="F8808" s="869" t="s">
        <v>10131</v>
      </c>
      <c r="G8808" s="868" t="s">
        <v>10130</v>
      </c>
      <c r="H8808" s="867" t="s">
        <v>7796</v>
      </c>
      <c r="I8808" s="867" t="s">
        <v>2745</v>
      </c>
      <c r="J8808" s="867" t="s">
        <v>8178</v>
      </c>
      <c r="K8808" s="866">
        <v>2</v>
      </c>
      <c r="L8808" s="866">
        <v>5</v>
      </c>
      <c r="M8808" s="865">
        <v>17056.870367912248</v>
      </c>
      <c r="N8808" s="866">
        <v>0</v>
      </c>
      <c r="O8808" s="866">
        <v>0</v>
      </c>
      <c r="P8808" s="865">
        <v>0</v>
      </c>
    </row>
    <row r="8809" spans="1:16" ht="33.75" x14ac:dyDescent="0.25">
      <c r="A8809" s="867" t="s">
        <v>7760</v>
      </c>
      <c r="B8809" s="867" t="s">
        <v>3626</v>
      </c>
      <c r="C8809" s="867" t="s">
        <v>3031</v>
      </c>
      <c r="D8809" s="868" t="s">
        <v>7829</v>
      </c>
      <c r="E8809" s="870">
        <v>3200</v>
      </c>
      <c r="F8809" s="869" t="s">
        <v>10129</v>
      </c>
      <c r="G8809" s="868" t="s">
        <v>10128</v>
      </c>
      <c r="H8809" s="867" t="s">
        <v>7796</v>
      </c>
      <c r="I8809" s="867" t="s">
        <v>2704</v>
      </c>
      <c r="J8809" s="867" t="s">
        <v>8178</v>
      </c>
      <c r="K8809" s="866">
        <v>2</v>
      </c>
      <c r="L8809" s="866">
        <v>12</v>
      </c>
      <c r="M8809" s="865">
        <v>40936.488882989397</v>
      </c>
      <c r="N8809" s="866">
        <v>0</v>
      </c>
      <c r="O8809" s="866">
        <v>0</v>
      </c>
      <c r="P8809" s="865">
        <v>0</v>
      </c>
    </row>
    <row r="8810" spans="1:16" ht="33.75" x14ac:dyDescent="0.25">
      <c r="A8810" s="867" t="s">
        <v>7760</v>
      </c>
      <c r="B8810" s="867" t="s">
        <v>3626</v>
      </c>
      <c r="C8810" s="867" t="s">
        <v>3031</v>
      </c>
      <c r="D8810" s="868" t="s">
        <v>7854</v>
      </c>
      <c r="E8810" s="870">
        <v>4200</v>
      </c>
      <c r="F8810" s="869" t="s">
        <v>10127</v>
      </c>
      <c r="G8810" s="868" t="s">
        <v>10126</v>
      </c>
      <c r="H8810" s="867" t="s">
        <v>7756</v>
      </c>
      <c r="I8810" s="867" t="s">
        <v>2892</v>
      </c>
      <c r="J8810" s="867" t="s">
        <v>8178</v>
      </c>
      <c r="K8810" s="866">
        <v>2</v>
      </c>
      <c r="L8810" s="866">
        <v>12</v>
      </c>
      <c r="M8810" s="865">
        <v>53729.141658923581</v>
      </c>
      <c r="N8810" s="866">
        <v>2</v>
      </c>
      <c r="O8810" s="866">
        <v>6</v>
      </c>
      <c r="P8810" s="865">
        <v>26082.9</v>
      </c>
    </row>
    <row r="8811" spans="1:16" ht="33.75" x14ac:dyDescent="0.25">
      <c r="A8811" s="867" t="s">
        <v>7760</v>
      </c>
      <c r="B8811" s="867" t="s">
        <v>3626</v>
      </c>
      <c r="C8811" s="867" t="s">
        <v>3031</v>
      </c>
      <c r="D8811" s="868" t="s">
        <v>7768</v>
      </c>
      <c r="E8811" s="870">
        <v>4200</v>
      </c>
      <c r="F8811" s="869" t="s">
        <v>10125</v>
      </c>
      <c r="G8811" s="868" t="s">
        <v>10124</v>
      </c>
      <c r="H8811" s="867" t="s">
        <v>7796</v>
      </c>
      <c r="I8811" s="867" t="s">
        <v>2704</v>
      </c>
      <c r="J8811" s="867" t="s">
        <v>7800</v>
      </c>
      <c r="K8811" s="866">
        <v>0</v>
      </c>
      <c r="L8811" s="866">
        <v>0</v>
      </c>
      <c r="M8811" s="865">
        <v>0</v>
      </c>
      <c r="N8811" s="866">
        <v>2</v>
      </c>
      <c r="O8811" s="866">
        <v>4</v>
      </c>
      <c r="P8811" s="865">
        <v>17388.599999999999</v>
      </c>
    </row>
    <row r="8812" spans="1:16" ht="33.75" x14ac:dyDescent="0.25">
      <c r="A8812" s="867" t="s">
        <v>7760</v>
      </c>
      <c r="B8812" s="867" t="s">
        <v>3626</v>
      </c>
      <c r="C8812" s="867" t="s">
        <v>3031</v>
      </c>
      <c r="D8812" s="868" t="s">
        <v>7776</v>
      </c>
      <c r="E8812" s="870">
        <v>4200</v>
      </c>
      <c r="F8812" s="869" t="s">
        <v>10123</v>
      </c>
      <c r="G8812" s="868" t="s">
        <v>10122</v>
      </c>
      <c r="H8812" s="867" t="s">
        <v>7756</v>
      </c>
      <c r="I8812" s="867" t="s">
        <v>2745</v>
      </c>
      <c r="J8812" s="867" t="s">
        <v>7836</v>
      </c>
      <c r="K8812" s="866">
        <v>4</v>
      </c>
      <c r="L8812" s="866">
        <v>12</v>
      </c>
      <c r="M8812" s="865">
        <v>53729.141658923581</v>
      </c>
      <c r="N8812" s="866">
        <v>3</v>
      </c>
      <c r="O8812" s="866">
        <v>6</v>
      </c>
      <c r="P8812" s="865">
        <v>26082.9</v>
      </c>
    </row>
    <row r="8813" spans="1:16" ht="33.75" x14ac:dyDescent="0.25">
      <c r="A8813" s="867" t="s">
        <v>7760</v>
      </c>
      <c r="B8813" s="867" t="s">
        <v>3626</v>
      </c>
      <c r="C8813" s="867" t="s">
        <v>3031</v>
      </c>
      <c r="D8813" s="868" t="s">
        <v>7829</v>
      </c>
      <c r="E8813" s="870">
        <v>3200</v>
      </c>
      <c r="F8813" s="869" t="s">
        <v>10121</v>
      </c>
      <c r="G8813" s="868" t="s">
        <v>10120</v>
      </c>
      <c r="H8813" s="867" t="s">
        <v>7796</v>
      </c>
      <c r="I8813" s="867" t="s">
        <v>7801</v>
      </c>
      <c r="J8813" s="867" t="s">
        <v>7800</v>
      </c>
      <c r="K8813" s="866">
        <v>3</v>
      </c>
      <c r="L8813" s="866">
        <v>12</v>
      </c>
      <c r="M8813" s="865">
        <v>40936.488882989397</v>
      </c>
      <c r="N8813" s="866">
        <v>0</v>
      </c>
      <c r="O8813" s="866">
        <v>0</v>
      </c>
      <c r="P8813" s="865">
        <v>0</v>
      </c>
    </row>
    <row r="8814" spans="1:16" ht="33.75" x14ac:dyDescent="0.25">
      <c r="A8814" s="867" t="s">
        <v>7760</v>
      </c>
      <c r="B8814" s="867" t="s">
        <v>3626</v>
      </c>
      <c r="C8814" s="867" t="s">
        <v>3031</v>
      </c>
      <c r="D8814" s="868" t="s">
        <v>7776</v>
      </c>
      <c r="E8814" s="870">
        <v>4200</v>
      </c>
      <c r="F8814" s="869" t="s">
        <v>10119</v>
      </c>
      <c r="G8814" s="868" t="s">
        <v>10118</v>
      </c>
      <c r="H8814" s="867" t="s">
        <v>7796</v>
      </c>
      <c r="I8814" s="867" t="s">
        <v>7801</v>
      </c>
      <c r="J8814" s="867" t="s">
        <v>7800</v>
      </c>
      <c r="K8814" s="866">
        <v>3</v>
      </c>
      <c r="L8814" s="866">
        <v>12</v>
      </c>
      <c r="M8814" s="865">
        <v>53729.141658923581</v>
      </c>
      <c r="N8814" s="866">
        <v>2</v>
      </c>
      <c r="O8814" s="866">
        <v>6</v>
      </c>
      <c r="P8814" s="865">
        <v>26082.9</v>
      </c>
    </row>
    <row r="8815" spans="1:16" ht="33.75" x14ac:dyDescent="0.25">
      <c r="A8815" s="867" t="s">
        <v>7760</v>
      </c>
      <c r="B8815" s="867" t="s">
        <v>3626</v>
      </c>
      <c r="C8815" s="867" t="s">
        <v>3031</v>
      </c>
      <c r="D8815" s="868" t="s">
        <v>7854</v>
      </c>
      <c r="E8815" s="870">
        <v>4200</v>
      </c>
      <c r="F8815" s="869" t="s">
        <v>10117</v>
      </c>
      <c r="G8815" s="868" t="s">
        <v>10116</v>
      </c>
      <c r="H8815" s="867" t="s">
        <v>7756</v>
      </c>
      <c r="I8815" s="867" t="s">
        <v>2745</v>
      </c>
      <c r="J8815" s="867" t="s">
        <v>7800</v>
      </c>
      <c r="K8815" s="866">
        <v>3</v>
      </c>
      <c r="L8815" s="866">
        <v>10</v>
      </c>
      <c r="M8815" s="865">
        <v>44774.284715769652</v>
      </c>
      <c r="N8815" s="866">
        <v>2</v>
      </c>
      <c r="O8815" s="866">
        <v>6</v>
      </c>
      <c r="P8815" s="865">
        <v>26082.9</v>
      </c>
    </row>
    <row r="8816" spans="1:16" ht="33.75" x14ac:dyDescent="0.25">
      <c r="A8816" s="867" t="s">
        <v>7760</v>
      </c>
      <c r="B8816" s="867" t="s">
        <v>3626</v>
      </c>
      <c r="C8816" s="867" t="s">
        <v>3031</v>
      </c>
      <c r="D8816" s="868" t="s">
        <v>7829</v>
      </c>
      <c r="E8816" s="870">
        <v>3200</v>
      </c>
      <c r="F8816" s="869" t="s">
        <v>10115</v>
      </c>
      <c r="G8816" s="868" t="s">
        <v>10114</v>
      </c>
      <c r="H8816" s="867" t="s">
        <v>7796</v>
      </c>
      <c r="I8816" s="867" t="s">
        <v>7801</v>
      </c>
      <c r="J8816" s="867" t="s">
        <v>7800</v>
      </c>
      <c r="K8816" s="866">
        <v>2</v>
      </c>
      <c r="L8816" s="866">
        <v>5</v>
      </c>
      <c r="M8816" s="865">
        <v>17056.870367912248</v>
      </c>
      <c r="N8816" s="866">
        <v>2</v>
      </c>
      <c r="O8816" s="866">
        <v>6</v>
      </c>
      <c r="P8816" s="865">
        <v>20082.900000000001</v>
      </c>
    </row>
    <row r="8817" spans="1:16" ht="33.75" x14ac:dyDescent="0.25">
      <c r="A8817" s="867" t="s">
        <v>7760</v>
      </c>
      <c r="B8817" s="867" t="s">
        <v>3626</v>
      </c>
      <c r="C8817" s="867" t="s">
        <v>3031</v>
      </c>
      <c r="D8817" s="868" t="s">
        <v>7829</v>
      </c>
      <c r="E8817" s="870">
        <v>3200</v>
      </c>
      <c r="F8817" s="869" t="s">
        <v>10113</v>
      </c>
      <c r="G8817" s="868" t="s">
        <v>10112</v>
      </c>
      <c r="H8817" s="867" t="s">
        <v>7756</v>
      </c>
      <c r="I8817" s="867" t="s">
        <v>2892</v>
      </c>
      <c r="J8817" s="867" t="s">
        <v>8392</v>
      </c>
      <c r="K8817" s="866">
        <v>3</v>
      </c>
      <c r="L8817" s="866">
        <v>12</v>
      </c>
      <c r="M8817" s="865">
        <v>40936.488882989397</v>
      </c>
      <c r="N8817" s="866">
        <v>2</v>
      </c>
      <c r="O8817" s="866">
        <v>6</v>
      </c>
      <c r="P8817" s="865">
        <v>20082.900000000001</v>
      </c>
    </row>
    <row r="8818" spans="1:16" ht="33.75" x14ac:dyDescent="0.25">
      <c r="A8818" s="867" t="s">
        <v>7760</v>
      </c>
      <c r="B8818" s="867" t="s">
        <v>3626</v>
      </c>
      <c r="C8818" s="867" t="s">
        <v>3031</v>
      </c>
      <c r="D8818" s="868" t="s">
        <v>7776</v>
      </c>
      <c r="E8818" s="870">
        <v>4200</v>
      </c>
      <c r="F8818" s="869" t="s">
        <v>10111</v>
      </c>
      <c r="G8818" s="868" t="s">
        <v>10110</v>
      </c>
      <c r="H8818" s="867" t="s">
        <v>7756</v>
      </c>
      <c r="I8818" s="867" t="s">
        <v>2892</v>
      </c>
      <c r="J8818" s="867" t="s">
        <v>7800</v>
      </c>
      <c r="K8818" s="866">
        <v>3</v>
      </c>
      <c r="L8818" s="866">
        <v>12</v>
      </c>
      <c r="M8818" s="865">
        <v>53729.141658923581</v>
      </c>
      <c r="N8818" s="866">
        <v>2</v>
      </c>
      <c r="O8818" s="866">
        <v>6</v>
      </c>
      <c r="P8818" s="865">
        <v>26082.9</v>
      </c>
    </row>
    <row r="8819" spans="1:16" ht="33.75" x14ac:dyDescent="0.25">
      <c r="A8819" s="867" t="s">
        <v>7760</v>
      </c>
      <c r="B8819" s="867" t="s">
        <v>3626</v>
      </c>
      <c r="C8819" s="867" t="s">
        <v>3031</v>
      </c>
      <c r="D8819" s="868" t="s">
        <v>7776</v>
      </c>
      <c r="E8819" s="870">
        <v>4200</v>
      </c>
      <c r="F8819" s="869" t="s">
        <v>10109</v>
      </c>
      <c r="G8819" s="868" t="s">
        <v>10108</v>
      </c>
      <c r="H8819" s="867" t="s">
        <v>7756</v>
      </c>
      <c r="I8819" s="867" t="s">
        <v>2704</v>
      </c>
      <c r="J8819" s="867" t="s">
        <v>7800</v>
      </c>
      <c r="K8819" s="866">
        <v>3</v>
      </c>
      <c r="L8819" s="866">
        <v>5</v>
      </c>
      <c r="M8819" s="865">
        <v>22387.142357884826</v>
      </c>
      <c r="N8819" s="866">
        <v>0</v>
      </c>
      <c r="O8819" s="866">
        <v>0</v>
      </c>
      <c r="P8819" s="865">
        <v>0</v>
      </c>
    </row>
    <row r="8820" spans="1:16" ht="33.75" x14ac:dyDescent="0.25">
      <c r="A8820" s="867" t="s">
        <v>7760</v>
      </c>
      <c r="B8820" s="867" t="s">
        <v>3626</v>
      </c>
      <c r="C8820" s="867" t="s">
        <v>3031</v>
      </c>
      <c r="D8820" s="868" t="s">
        <v>7776</v>
      </c>
      <c r="E8820" s="870">
        <v>4200</v>
      </c>
      <c r="F8820" s="869" t="s">
        <v>10107</v>
      </c>
      <c r="G8820" s="868" t="s">
        <v>10106</v>
      </c>
      <c r="H8820" s="867" t="s">
        <v>7796</v>
      </c>
      <c r="I8820" s="867" t="s">
        <v>7801</v>
      </c>
      <c r="J8820" s="867" t="s">
        <v>7800</v>
      </c>
      <c r="K8820" s="866">
        <v>3</v>
      </c>
      <c r="L8820" s="866">
        <v>12</v>
      </c>
      <c r="M8820" s="865">
        <v>53729.141658923581</v>
      </c>
      <c r="N8820" s="866">
        <v>2</v>
      </c>
      <c r="O8820" s="866">
        <v>6</v>
      </c>
      <c r="P8820" s="865">
        <v>26082.9</v>
      </c>
    </row>
    <row r="8821" spans="1:16" ht="33.75" x14ac:dyDescent="0.25">
      <c r="A8821" s="867" t="s">
        <v>7760</v>
      </c>
      <c r="B8821" s="867" t="s">
        <v>3626</v>
      </c>
      <c r="C8821" s="867" t="s">
        <v>3031</v>
      </c>
      <c r="D8821" s="868" t="s">
        <v>7854</v>
      </c>
      <c r="E8821" s="870">
        <v>4200</v>
      </c>
      <c r="F8821" s="869" t="s">
        <v>10105</v>
      </c>
      <c r="G8821" s="868" t="s">
        <v>10104</v>
      </c>
      <c r="H8821" s="867" t="s">
        <v>7756</v>
      </c>
      <c r="I8821" s="867" t="s">
        <v>2703</v>
      </c>
      <c r="J8821" s="867" t="s">
        <v>7800</v>
      </c>
      <c r="K8821" s="866">
        <v>2</v>
      </c>
      <c r="L8821" s="866">
        <v>5</v>
      </c>
      <c r="M8821" s="865">
        <v>22387.142357884826</v>
      </c>
      <c r="N8821" s="866">
        <v>1</v>
      </c>
      <c r="O8821" s="866">
        <v>6</v>
      </c>
      <c r="P8821" s="865">
        <v>26082.9</v>
      </c>
    </row>
    <row r="8822" spans="1:16" ht="33.75" x14ac:dyDescent="0.25">
      <c r="A8822" s="867" t="s">
        <v>7760</v>
      </c>
      <c r="B8822" s="867" t="s">
        <v>3626</v>
      </c>
      <c r="C8822" s="867" t="s">
        <v>3031</v>
      </c>
      <c r="D8822" s="868" t="s">
        <v>7854</v>
      </c>
      <c r="E8822" s="870">
        <v>4200</v>
      </c>
      <c r="F8822" s="869" t="s">
        <v>10103</v>
      </c>
      <c r="G8822" s="868" t="s">
        <v>10102</v>
      </c>
      <c r="H8822" s="867" t="s">
        <v>7756</v>
      </c>
      <c r="I8822" s="867" t="s">
        <v>2892</v>
      </c>
      <c r="J8822" s="867" t="s">
        <v>8036</v>
      </c>
      <c r="K8822" s="866">
        <v>4</v>
      </c>
      <c r="L8822" s="866">
        <v>12</v>
      </c>
      <c r="M8822" s="865">
        <v>40936.488882989397</v>
      </c>
      <c r="N8822" s="866">
        <v>2</v>
      </c>
      <c r="O8822" s="866">
        <v>6</v>
      </c>
      <c r="P8822" s="865">
        <v>26082.9</v>
      </c>
    </row>
    <row r="8823" spans="1:16" ht="33.75" x14ac:dyDescent="0.25">
      <c r="A8823" s="867" t="s">
        <v>7760</v>
      </c>
      <c r="B8823" s="867" t="s">
        <v>3626</v>
      </c>
      <c r="C8823" s="867" t="s">
        <v>3031</v>
      </c>
      <c r="D8823" s="868" t="s">
        <v>7772</v>
      </c>
      <c r="E8823" s="870">
        <v>4200</v>
      </c>
      <c r="F8823" s="869" t="s">
        <v>10101</v>
      </c>
      <c r="G8823" s="868" t="s">
        <v>10100</v>
      </c>
      <c r="H8823" s="867" t="s">
        <v>7756</v>
      </c>
      <c r="I8823" s="867" t="s">
        <v>2892</v>
      </c>
      <c r="J8823" s="867" t="s">
        <v>8166</v>
      </c>
      <c r="K8823" s="866">
        <v>5</v>
      </c>
      <c r="L8823" s="866">
        <v>12</v>
      </c>
      <c r="M8823" s="865">
        <v>53729.141658923581</v>
      </c>
      <c r="N8823" s="866">
        <v>1</v>
      </c>
      <c r="O8823" s="866">
        <v>6</v>
      </c>
      <c r="P8823" s="865">
        <v>26082.9</v>
      </c>
    </row>
    <row r="8824" spans="1:16" ht="33.75" x14ac:dyDescent="0.25">
      <c r="A8824" s="867" t="s">
        <v>7760</v>
      </c>
      <c r="B8824" s="867" t="s">
        <v>3626</v>
      </c>
      <c r="C8824" s="867" t="s">
        <v>3031</v>
      </c>
      <c r="D8824" s="868" t="s">
        <v>7854</v>
      </c>
      <c r="E8824" s="870">
        <v>4200</v>
      </c>
      <c r="F8824" s="869" t="s">
        <v>10099</v>
      </c>
      <c r="G8824" s="868" t="s">
        <v>10098</v>
      </c>
      <c r="H8824" s="867" t="s">
        <v>7756</v>
      </c>
      <c r="I8824" s="867" t="s">
        <v>2892</v>
      </c>
      <c r="J8824" s="867" t="s">
        <v>7884</v>
      </c>
      <c r="K8824" s="866">
        <v>3</v>
      </c>
      <c r="L8824" s="866">
        <v>8</v>
      </c>
      <c r="M8824" s="865">
        <v>27290.992588659596</v>
      </c>
      <c r="N8824" s="866">
        <v>2</v>
      </c>
      <c r="O8824" s="866">
        <v>6</v>
      </c>
      <c r="P8824" s="865">
        <v>26082.9</v>
      </c>
    </row>
    <row r="8825" spans="1:16" ht="33.75" x14ac:dyDescent="0.25">
      <c r="A8825" s="867" t="s">
        <v>7760</v>
      </c>
      <c r="B8825" s="867" t="s">
        <v>3626</v>
      </c>
      <c r="C8825" s="867" t="s">
        <v>3031</v>
      </c>
      <c r="D8825" s="868" t="s">
        <v>7776</v>
      </c>
      <c r="E8825" s="870">
        <v>4200</v>
      </c>
      <c r="F8825" s="869" t="s">
        <v>10097</v>
      </c>
      <c r="G8825" s="868" t="s">
        <v>10096</v>
      </c>
      <c r="H8825" s="867" t="s">
        <v>7756</v>
      </c>
      <c r="I8825" s="867" t="s">
        <v>2703</v>
      </c>
      <c r="J8825" s="867" t="s">
        <v>7777</v>
      </c>
      <c r="K8825" s="866">
        <v>4</v>
      </c>
      <c r="L8825" s="866">
        <v>12</v>
      </c>
      <c r="M8825" s="865">
        <v>53729.141658923581</v>
      </c>
      <c r="N8825" s="866">
        <v>2</v>
      </c>
      <c r="O8825" s="866">
        <v>6</v>
      </c>
      <c r="P8825" s="865">
        <v>26082.9</v>
      </c>
    </row>
    <row r="8826" spans="1:16" ht="33.75" x14ac:dyDescent="0.25">
      <c r="A8826" s="867" t="s">
        <v>7760</v>
      </c>
      <c r="B8826" s="867" t="s">
        <v>3626</v>
      </c>
      <c r="C8826" s="867" t="s">
        <v>3031</v>
      </c>
      <c r="D8826" s="868" t="s">
        <v>10095</v>
      </c>
      <c r="E8826" s="870">
        <v>7500</v>
      </c>
      <c r="F8826" s="869" t="s">
        <v>10094</v>
      </c>
      <c r="G8826" s="868" t="s">
        <v>10093</v>
      </c>
      <c r="H8826" s="867" t="s">
        <v>7756</v>
      </c>
      <c r="I8826" s="867" t="s">
        <v>2676</v>
      </c>
      <c r="J8826" s="867" t="s">
        <v>7769</v>
      </c>
      <c r="K8826" s="866">
        <v>4</v>
      </c>
      <c r="L8826" s="866">
        <v>12</v>
      </c>
      <c r="M8826" s="865">
        <v>53729.141658923581</v>
      </c>
      <c r="N8826" s="866">
        <v>1</v>
      </c>
      <c r="O8826" s="866">
        <v>6</v>
      </c>
      <c r="P8826" s="865">
        <v>45882.9</v>
      </c>
    </row>
    <row r="8827" spans="1:16" ht="33.75" x14ac:dyDescent="0.25">
      <c r="A8827" s="867" t="s">
        <v>7760</v>
      </c>
      <c r="B8827" s="867" t="s">
        <v>3626</v>
      </c>
      <c r="C8827" s="867" t="s">
        <v>3031</v>
      </c>
      <c r="D8827" s="868" t="s">
        <v>8013</v>
      </c>
      <c r="E8827" s="870">
        <v>4200</v>
      </c>
      <c r="F8827" s="869" t="s">
        <v>10092</v>
      </c>
      <c r="G8827" s="868" t="s">
        <v>10091</v>
      </c>
      <c r="H8827" s="867" t="s">
        <v>7756</v>
      </c>
      <c r="I8827" s="867" t="s">
        <v>2892</v>
      </c>
      <c r="J8827" s="867" t="s">
        <v>7769</v>
      </c>
      <c r="K8827" s="866">
        <v>4</v>
      </c>
      <c r="L8827" s="866">
        <v>12</v>
      </c>
      <c r="M8827" s="865">
        <v>53729.141658923581</v>
      </c>
      <c r="N8827" s="866">
        <v>2</v>
      </c>
      <c r="O8827" s="866">
        <v>6</v>
      </c>
      <c r="P8827" s="865">
        <v>26082.9</v>
      </c>
    </row>
    <row r="8828" spans="1:16" ht="33.75" x14ac:dyDescent="0.25">
      <c r="A8828" s="867" t="s">
        <v>7760</v>
      </c>
      <c r="B8828" s="867" t="s">
        <v>3626</v>
      </c>
      <c r="C8828" s="867" t="s">
        <v>3031</v>
      </c>
      <c r="D8828" s="868" t="s">
        <v>7776</v>
      </c>
      <c r="E8828" s="870">
        <v>4200</v>
      </c>
      <c r="F8828" s="869" t="s">
        <v>10090</v>
      </c>
      <c r="G8828" s="868" t="s">
        <v>10089</v>
      </c>
      <c r="H8828" s="867" t="s">
        <v>7756</v>
      </c>
      <c r="I8828" s="867" t="s">
        <v>2676</v>
      </c>
      <c r="J8828" s="867" t="s">
        <v>8142</v>
      </c>
      <c r="K8828" s="866">
        <v>3</v>
      </c>
      <c r="L8828" s="866">
        <v>12</v>
      </c>
      <c r="M8828" s="865">
        <v>53729.141658923581</v>
      </c>
      <c r="N8828" s="866">
        <v>2</v>
      </c>
      <c r="O8828" s="866">
        <v>6</v>
      </c>
      <c r="P8828" s="865">
        <v>26082.9</v>
      </c>
    </row>
    <row r="8829" spans="1:16" ht="33.75" x14ac:dyDescent="0.25">
      <c r="A8829" s="867" t="s">
        <v>7760</v>
      </c>
      <c r="B8829" s="867" t="s">
        <v>3626</v>
      </c>
      <c r="C8829" s="867" t="s">
        <v>3031</v>
      </c>
      <c r="D8829" s="868" t="s">
        <v>7829</v>
      </c>
      <c r="E8829" s="870">
        <v>3200</v>
      </c>
      <c r="F8829" s="869" t="s">
        <v>10088</v>
      </c>
      <c r="G8829" s="868" t="s">
        <v>10087</v>
      </c>
      <c r="H8829" s="867" t="s">
        <v>7756</v>
      </c>
      <c r="I8829" s="867" t="s">
        <v>2704</v>
      </c>
      <c r="J8829" s="867" t="s">
        <v>7769</v>
      </c>
      <c r="K8829" s="866">
        <v>1</v>
      </c>
      <c r="L8829" s="866">
        <v>3</v>
      </c>
      <c r="M8829" s="865">
        <v>10234.122220747349</v>
      </c>
      <c r="N8829" s="866">
        <v>0</v>
      </c>
      <c r="O8829" s="866">
        <v>0</v>
      </c>
      <c r="P8829" s="865">
        <v>0</v>
      </c>
    </row>
    <row r="8830" spans="1:16" ht="33.75" x14ac:dyDescent="0.25">
      <c r="A8830" s="867" t="s">
        <v>7760</v>
      </c>
      <c r="B8830" s="867" t="s">
        <v>3626</v>
      </c>
      <c r="C8830" s="867" t="s">
        <v>3031</v>
      </c>
      <c r="D8830" s="868" t="s">
        <v>7776</v>
      </c>
      <c r="E8830" s="870">
        <v>4200</v>
      </c>
      <c r="F8830" s="869" t="s">
        <v>10086</v>
      </c>
      <c r="G8830" s="868" t="s">
        <v>10085</v>
      </c>
      <c r="H8830" s="867" t="s">
        <v>7796</v>
      </c>
      <c r="I8830" s="867" t="s">
        <v>2756</v>
      </c>
      <c r="J8830" s="867" t="s">
        <v>7792</v>
      </c>
      <c r="K8830" s="866">
        <v>3</v>
      </c>
      <c r="L8830" s="866">
        <v>12</v>
      </c>
      <c r="M8830" s="865">
        <v>53729.141658923581</v>
      </c>
      <c r="N8830" s="866">
        <v>2</v>
      </c>
      <c r="O8830" s="866">
        <v>6</v>
      </c>
      <c r="P8830" s="865">
        <v>26082.9</v>
      </c>
    </row>
    <row r="8831" spans="1:16" ht="33.75" x14ac:dyDescent="0.25">
      <c r="A8831" s="867" t="s">
        <v>7760</v>
      </c>
      <c r="B8831" s="867" t="s">
        <v>3626</v>
      </c>
      <c r="C8831" s="867" t="s">
        <v>3031</v>
      </c>
      <c r="D8831" s="868" t="s">
        <v>7854</v>
      </c>
      <c r="E8831" s="870">
        <v>4200</v>
      </c>
      <c r="F8831" s="869" t="s">
        <v>10084</v>
      </c>
      <c r="G8831" s="868" t="s">
        <v>10083</v>
      </c>
      <c r="H8831" s="867" t="s">
        <v>7796</v>
      </c>
      <c r="I8831" s="867" t="s">
        <v>2745</v>
      </c>
      <c r="J8831" s="867" t="s">
        <v>8080</v>
      </c>
      <c r="K8831" s="866">
        <v>0</v>
      </c>
      <c r="L8831" s="866">
        <v>0</v>
      </c>
      <c r="M8831" s="865">
        <v>0</v>
      </c>
      <c r="N8831" s="866">
        <v>3</v>
      </c>
      <c r="O8831" s="866">
        <v>5</v>
      </c>
      <c r="P8831" s="865">
        <v>21735.75</v>
      </c>
    </row>
    <row r="8832" spans="1:16" ht="33.75" x14ac:dyDescent="0.25">
      <c r="A8832" s="867" t="s">
        <v>7760</v>
      </c>
      <c r="B8832" s="867" t="s">
        <v>3626</v>
      </c>
      <c r="C8832" s="867" t="s">
        <v>3031</v>
      </c>
      <c r="D8832" s="868" t="s">
        <v>7776</v>
      </c>
      <c r="E8832" s="870">
        <v>4200</v>
      </c>
      <c r="F8832" s="869" t="s">
        <v>10082</v>
      </c>
      <c r="G8832" s="868" t="s">
        <v>10081</v>
      </c>
      <c r="H8832" s="867" t="s">
        <v>7756</v>
      </c>
      <c r="I8832" s="867" t="s">
        <v>2892</v>
      </c>
      <c r="J8832" s="867" t="s">
        <v>8100</v>
      </c>
      <c r="K8832" s="866">
        <v>5</v>
      </c>
      <c r="L8832" s="866">
        <v>12</v>
      </c>
      <c r="M8832" s="865">
        <v>40936.488882989397</v>
      </c>
      <c r="N8832" s="866">
        <v>2</v>
      </c>
      <c r="O8832" s="866">
        <v>6</v>
      </c>
      <c r="P8832" s="865">
        <v>26082.9</v>
      </c>
    </row>
    <row r="8833" spans="1:16" ht="33.75" x14ac:dyDescent="0.25">
      <c r="A8833" s="867" t="s">
        <v>7760</v>
      </c>
      <c r="B8833" s="867" t="s">
        <v>3626</v>
      </c>
      <c r="C8833" s="867" t="s">
        <v>3031</v>
      </c>
      <c r="D8833" s="868" t="s">
        <v>8651</v>
      </c>
      <c r="E8833" s="870">
        <v>4200</v>
      </c>
      <c r="F8833" s="869" t="s">
        <v>10080</v>
      </c>
      <c r="G8833" s="868" t="s">
        <v>10079</v>
      </c>
      <c r="H8833" s="867" t="s">
        <v>7796</v>
      </c>
      <c r="I8833" s="867" t="s">
        <v>7822</v>
      </c>
      <c r="J8833" s="867" t="s">
        <v>8142</v>
      </c>
      <c r="K8833" s="866">
        <v>2</v>
      </c>
      <c r="L8833" s="866">
        <v>4</v>
      </c>
      <c r="M8833" s="865">
        <v>17909.713886307858</v>
      </c>
      <c r="N8833" s="866">
        <v>0</v>
      </c>
      <c r="O8833" s="866">
        <v>0</v>
      </c>
      <c r="P8833" s="865">
        <v>0</v>
      </c>
    </row>
    <row r="8834" spans="1:16" ht="33.75" x14ac:dyDescent="0.25">
      <c r="A8834" s="867" t="s">
        <v>7760</v>
      </c>
      <c r="B8834" s="867" t="s">
        <v>3626</v>
      </c>
      <c r="C8834" s="867" t="s">
        <v>3031</v>
      </c>
      <c r="D8834" s="868" t="s">
        <v>7854</v>
      </c>
      <c r="E8834" s="870">
        <v>4200</v>
      </c>
      <c r="F8834" s="869" t="s">
        <v>10078</v>
      </c>
      <c r="G8834" s="868" t="s">
        <v>10077</v>
      </c>
      <c r="H8834" s="867" t="s">
        <v>7796</v>
      </c>
      <c r="I8834" s="867" t="s">
        <v>2745</v>
      </c>
      <c r="J8834" s="867" t="s">
        <v>7783</v>
      </c>
      <c r="K8834" s="866">
        <v>4</v>
      </c>
      <c r="L8834" s="866">
        <v>12</v>
      </c>
      <c r="M8834" s="865">
        <v>53729.141658923581</v>
      </c>
      <c r="N8834" s="866">
        <v>2</v>
      </c>
      <c r="O8834" s="866">
        <v>6</v>
      </c>
      <c r="P8834" s="865">
        <v>26082.9</v>
      </c>
    </row>
    <row r="8835" spans="1:16" ht="33.75" x14ac:dyDescent="0.25">
      <c r="A8835" s="867" t="s">
        <v>7760</v>
      </c>
      <c r="B8835" s="867" t="s">
        <v>3626</v>
      </c>
      <c r="C8835" s="867" t="s">
        <v>3031</v>
      </c>
      <c r="D8835" s="868" t="s">
        <v>7854</v>
      </c>
      <c r="E8835" s="870">
        <v>4200</v>
      </c>
      <c r="F8835" s="869" t="s">
        <v>10076</v>
      </c>
      <c r="G8835" s="868" t="s">
        <v>10075</v>
      </c>
      <c r="H8835" s="867" t="s">
        <v>7756</v>
      </c>
      <c r="I8835" s="867" t="s">
        <v>2892</v>
      </c>
      <c r="J8835" s="867" t="s">
        <v>7783</v>
      </c>
      <c r="K8835" s="866">
        <v>0</v>
      </c>
      <c r="L8835" s="866">
        <v>0</v>
      </c>
      <c r="M8835" s="865">
        <v>0</v>
      </c>
      <c r="N8835" s="866">
        <v>3</v>
      </c>
      <c r="O8835" s="866">
        <v>5</v>
      </c>
      <c r="P8835" s="865">
        <v>21735.75</v>
      </c>
    </row>
    <row r="8836" spans="1:16" ht="33.75" x14ac:dyDescent="0.25">
      <c r="A8836" s="867" t="s">
        <v>7760</v>
      </c>
      <c r="B8836" s="867" t="s">
        <v>3626</v>
      </c>
      <c r="C8836" s="867" t="s">
        <v>3031</v>
      </c>
      <c r="D8836" s="868" t="s">
        <v>7776</v>
      </c>
      <c r="E8836" s="870">
        <v>4200</v>
      </c>
      <c r="F8836" s="869" t="s">
        <v>10074</v>
      </c>
      <c r="G8836" s="868" t="s">
        <v>10073</v>
      </c>
      <c r="H8836" s="867" t="s">
        <v>7756</v>
      </c>
      <c r="I8836" s="867" t="s">
        <v>2892</v>
      </c>
      <c r="J8836" s="867" t="s">
        <v>7783</v>
      </c>
      <c r="K8836" s="866">
        <v>2</v>
      </c>
      <c r="L8836" s="866">
        <v>7</v>
      </c>
      <c r="M8836" s="865">
        <v>31341.999301038755</v>
      </c>
      <c r="N8836" s="866">
        <v>1</v>
      </c>
      <c r="O8836" s="866">
        <v>6</v>
      </c>
      <c r="P8836" s="865">
        <v>26082.9</v>
      </c>
    </row>
    <row r="8837" spans="1:16" ht="33.75" x14ac:dyDescent="0.25">
      <c r="A8837" s="867" t="s">
        <v>7760</v>
      </c>
      <c r="B8837" s="867" t="s">
        <v>3626</v>
      </c>
      <c r="C8837" s="867" t="s">
        <v>3031</v>
      </c>
      <c r="D8837" s="868" t="s">
        <v>8006</v>
      </c>
      <c r="E8837" s="870">
        <v>4200</v>
      </c>
      <c r="F8837" s="869" t="s">
        <v>10072</v>
      </c>
      <c r="G8837" s="868" t="s">
        <v>10071</v>
      </c>
      <c r="H8837" s="867" t="s">
        <v>7756</v>
      </c>
      <c r="I8837" s="867" t="s">
        <v>2676</v>
      </c>
      <c r="J8837" s="867" t="s">
        <v>7964</v>
      </c>
      <c r="K8837" s="866">
        <v>3</v>
      </c>
      <c r="L8837" s="866">
        <v>12</v>
      </c>
      <c r="M8837" s="865">
        <v>53729.141658923581</v>
      </c>
      <c r="N8837" s="866">
        <v>1</v>
      </c>
      <c r="O8837" s="866">
        <v>6</v>
      </c>
      <c r="P8837" s="865">
        <v>26082.9</v>
      </c>
    </row>
    <row r="8838" spans="1:16" ht="33.75" x14ac:dyDescent="0.25">
      <c r="A8838" s="867" t="s">
        <v>7760</v>
      </c>
      <c r="B8838" s="867" t="s">
        <v>3626</v>
      </c>
      <c r="C8838" s="867" t="s">
        <v>3031</v>
      </c>
      <c r="D8838" s="868" t="s">
        <v>7863</v>
      </c>
      <c r="E8838" s="870">
        <v>2500</v>
      </c>
      <c r="F8838" s="869" t="s">
        <v>10070</v>
      </c>
      <c r="G8838" s="868" t="s">
        <v>10069</v>
      </c>
      <c r="H8838" s="867"/>
      <c r="I8838" s="867"/>
      <c r="J8838" s="867"/>
      <c r="K8838" s="866">
        <v>3</v>
      </c>
      <c r="L8838" s="866">
        <v>12</v>
      </c>
      <c r="M8838" s="865">
        <v>31981.631939835464</v>
      </c>
      <c r="N8838" s="866">
        <v>2</v>
      </c>
      <c r="O8838" s="866">
        <v>6</v>
      </c>
      <c r="P8838" s="865">
        <v>15882.9</v>
      </c>
    </row>
    <row r="8839" spans="1:16" ht="33.75" x14ac:dyDescent="0.25">
      <c r="A8839" s="867" t="s">
        <v>7760</v>
      </c>
      <c r="B8839" s="867" t="s">
        <v>3626</v>
      </c>
      <c r="C8839" s="867" t="s">
        <v>3031</v>
      </c>
      <c r="D8839" s="868" t="s">
        <v>7854</v>
      </c>
      <c r="E8839" s="870">
        <v>4200</v>
      </c>
      <c r="F8839" s="869" t="s">
        <v>10068</v>
      </c>
      <c r="G8839" s="868" t="s">
        <v>10067</v>
      </c>
      <c r="H8839" s="867" t="s">
        <v>7756</v>
      </c>
      <c r="I8839" s="867" t="s">
        <v>2892</v>
      </c>
      <c r="J8839" s="867" t="s">
        <v>8142</v>
      </c>
      <c r="K8839" s="866">
        <v>4</v>
      </c>
      <c r="L8839" s="866">
        <v>10</v>
      </c>
      <c r="M8839" s="865">
        <v>34113.740735824496</v>
      </c>
      <c r="N8839" s="866">
        <v>0</v>
      </c>
      <c r="O8839" s="866">
        <v>0</v>
      </c>
      <c r="P8839" s="865">
        <v>0</v>
      </c>
    </row>
    <row r="8840" spans="1:16" ht="33.75" x14ac:dyDescent="0.25">
      <c r="A8840" s="867" t="s">
        <v>7760</v>
      </c>
      <c r="B8840" s="867" t="s">
        <v>3626</v>
      </c>
      <c r="C8840" s="867" t="s">
        <v>3031</v>
      </c>
      <c r="D8840" s="868" t="s">
        <v>7854</v>
      </c>
      <c r="E8840" s="870">
        <v>4200</v>
      </c>
      <c r="F8840" s="869" t="s">
        <v>10066</v>
      </c>
      <c r="G8840" s="868" t="s">
        <v>10065</v>
      </c>
      <c r="H8840" s="867" t="s">
        <v>7756</v>
      </c>
      <c r="I8840" s="867" t="s">
        <v>2892</v>
      </c>
      <c r="J8840" s="867" t="s">
        <v>8142</v>
      </c>
      <c r="K8840" s="866">
        <v>3</v>
      </c>
      <c r="L8840" s="866">
        <v>12</v>
      </c>
      <c r="M8840" s="865">
        <v>53729.141658923581</v>
      </c>
      <c r="N8840" s="866">
        <v>2</v>
      </c>
      <c r="O8840" s="866">
        <v>6</v>
      </c>
      <c r="P8840" s="865">
        <v>26082.9</v>
      </c>
    </row>
    <row r="8841" spans="1:16" x14ac:dyDescent="0.25">
      <c r="A8841" s="1772" t="s">
        <v>2848</v>
      </c>
      <c r="B8841" s="1772"/>
      <c r="C8841" s="1772"/>
      <c r="D8841" s="1772"/>
      <c r="E8841" s="1772"/>
      <c r="F8841" s="1772" t="s">
        <v>378</v>
      </c>
      <c r="G8841" s="1772"/>
      <c r="H8841" s="1772"/>
      <c r="I8841" s="1772"/>
      <c r="J8841" s="1772"/>
      <c r="K8841" s="1771" t="s">
        <v>2847</v>
      </c>
      <c r="L8841" s="1771"/>
      <c r="M8841" s="1771"/>
      <c r="N8841" s="1771" t="s">
        <v>2846</v>
      </c>
      <c r="O8841" s="1771"/>
      <c r="P8841" s="1771"/>
    </row>
    <row r="8842" spans="1:16" ht="73.5" customHeight="1" x14ac:dyDescent="0.25">
      <c r="A8842" s="1535" t="s">
        <v>2845</v>
      </c>
      <c r="B8842" s="1535" t="s">
        <v>5</v>
      </c>
      <c r="C8842" s="1535" t="s">
        <v>2844</v>
      </c>
      <c r="D8842" s="1535" t="s">
        <v>2843</v>
      </c>
      <c r="E8842" s="1536" t="s">
        <v>2842</v>
      </c>
      <c r="F8842" s="1537" t="s">
        <v>2841</v>
      </c>
      <c r="G8842" s="1540" t="s">
        <v>2840</v>
      </c>
      <c r="H8842" s="1535" t="s">
        <v>2839</v>
      </c>
      <c r="I8842" s="1535" t="s">
        <v>2838</v>
      </c>
      <c r="J8842" s="1535" t="s">
        <v>2837</v>
      </c>
      <c r="K8842" s="1538" t="s">
        <v>2836</v>
      </c>
      <c r="L8842" s="1538" t="s">
        <v>2835</v>
      </c>
      <c r="M8842" s="1539" t="s">
        <v>2834</v>
      </c>
      <c r="N8842" s="1538" t="s">
        <v>2836</v>
      </c>
      <c r="O8842" s="1538" t="s">
        <v>2835</v>
      </c>
      <c r="P8842" s="1539" t="s">
        <v>2834</v>
      </c>
    </row>
    <row r="8843" spans="1:16" ht="33.75" x14ac:dyDescent="0.25">
      <c r="A8843" s="867" t="s">
        <v>7760</v>
      </c>
      <c r="B8843" s="867" t="s">
        <v>3626</v>
      </c>
      <c r="C8843" s="867" t="s">
        <v>3031</v>
      </c>
      <c r="D8843" s="868" t="s">
        <v>7776</v>
      </c>
      <c r="E8843" s="870">
        <v>4200</v>
      </c>
      <c r="F8843" s="869" t="s">
        <v>10064</v>
      </c>
      <c r="G8843" s="868" t="s">
        <v>10063</v>
      </c>
      <c r="H8843" s="867" t="s">
        <v>7796</v>
      </c>
      <c r="I8843" s="867" t="s">
        <v>7851</v>
      </c>
      <c r="J8843" s="867" t="s">
        <v>8100</v>
      </c>
      <c r="K8843" s="866">
        <v>5</v>
      </c>
      <c r="L8843" s="866">
        <v>12</v>
      </c>
      <c r="M8843" s="865">
        <v>40936.488882989397</v>
      </c>
      <c r="N8843" s="866">
        <v>1</v>
      </c>
      <c r="O8843" s="866">
        <v>6</v>
      </c>
      <c r="P8843" s="865">
        <v>26082.9</v>
      </c>
    </row>
    <row r="8844" spans="1:16" ht="33.75" x14ac:dyDescent="0.25">
      <c r="A8844" s="867" t="s">
        <v>7760</v>
      </c>
      <c r="B8844" s="867" t="s">
        <v>3626</v>
      </c>
      <c r="C8844" s="867" t="s">
        <v>3031</v>
      </c>
      <c r="D8844" s="868" t="s">
        <v>7930</v>
      </c>
      <c r="E8844" s="870">
        <v>4200</v>
      </c>
      <c r="F8844" s="869" t="s">
        <v>10062</v>
      </c>
      <c r="G8844" s="868" t="s">
        <v>10061</v>
      </c>
      <c r="H8844" s="867" t="s">
        <v>7756</v>
      </c>
      <c r="I8844" s="867" t="s">
        <v>2892</v>
      </c>
      <c r="J8844" s="867" t="s">
        <v>7780</v>
      </c>
      <c r="K8844" s="866">
        <v>4</v>
      </c>
      <c r="L8844" s="866">
        <v>12</v>
      </c>
      <c r="M8844" s="865">
        <v>53729.141658923581</v>
      </c>
      <c r="N8844" s="866">
        <v>2</v>
      </c>
      <c r="O8844" s="866">
        <v>6</v>
      </c>
      <c r="P8844" s="865">
        <v>26082.9</v>
      </c>
    </row>
    <row r="8845" spans="1:16" ht="33.75" x14ac:dyDescent="0.25">
      <c r="A8845" s="867" t="s">
        <v>7760</v>
      </c>
      <c r="B8845" s="867" t="s">
        <v>3626</v>
      </c>
      <c r="C8845" s="867" t="s">
        <v>3031</v>
      </c>
      <c r="D8845" s="868" t="s">
        <v>7930</v>
      </c>
      <c r="E8845" s="870">
        <v>4200</v>
      </c>
      <c r="F8845" s="869" t="s">
        <v>10060</v>
      </c>
      <c r="G8845" s="868" t="s">
        <v>10059</v>
      </c>
      <c r="H8845" s="867" t="s">
        <v>7796</v>
      </c>
      <c r="I8845" s="867" t="s">
        <v>6461</v>
      </c>
      <c r="J8845" s="867" t="s">
        <v>7780</v>
      </c>
      <c r="K8845" s="866">
        <v>4</v>
      </c>
      <c r="L8845" s="866">
        <v>12</v>
      </c>
      <c r="M8845" s="865">
        <v>53729.141658923581</v>
      </c>
      <c r="N8845" s="866">
        <v>2</v>
      </c>
      <c r="O8845" s="866">
        <v>6</v>
      </c>
      <c r="P8845" s="865">
        <v>26082.9</v>
      </c>
    </row>
    <row r="8846" spans="1:16" ht="33.75" x14ac:dyDescent="0.25">
      <c r="A8846" s="867" t="s">
        <v>7760</v>
      </c>
      <c r="B8846" s="867" t="s">
        <v>3626</v>
      </c>
      <c r="C8846" s="867" t="s">
        <v>3031</v>
      </c>
      <c r="D8846" s="868" t="s">
        <v>8006</v>
      </c>
      <c r="E8846" s="870">
        <v>4200</v>
      </c>
      <c r="F8846" s="869" t="s">
        <v>10058</v>
      </c>
      <c r="G8846" s="868" t="s">
        <v>10057</v>
      </c>
      <c r="H8846" s="867" t="s">
        <v>7796</v>
      </c>
      <c r="I8846" s="867" t="s">
        <v>2745</v>
      </c>
      <c r="J8846" s="867" t="s">
        <v>7971</v>
      </c>
      <c r="K8846" s="866">
        <v>3</v>
      </c>
      <c r="L8846" s="866">
        <v>12</v>
      </c>
      <c r="M8846" s="865">
        <v>53729.141658923581</v>
      </c>
      <c r="N8846" s="866">
        <v>0</v>
      </c>
      <c r="O8846" s="866">
        <v>0</v>
      </c>
      <c r="P8846" s="865">
        <v>0</v>
      </c>
    </row>
    <row r="8847" spans="1:16" ht="33.75" x14ac:dyDescent="0.25">
      <c r="A8847" s="867" t="s">
        <v>7760</v>
      </c>
      <c r="B8847" s="867" t="s">
        <v>3626</v>
      </c>
      <c r="C8847" s="867" t="s">
        <v>3031</v>
      </c>
      <c r="D8847" s="868" t="s">
        <v>7829</v>
      </c>
      <c r="E8847" s="870">
        <v>3200</v>
      </c>
      <c r="F8847" s="869" t="s">
        <v>10056</v>
      </c>
      <c r="G8847" s="868" t="s">
        <v>10055</v>
      </c>
      <c r="H8847" s="867" t="s">
        <v>7756</v>
      </c>
      <c r="I8847" s="867" t="s">
        <v>2676</v>
      </c>
      <c r="J8847" s="867" t="s">
        <v>7971</v>
      </c>
      <c r="K8847" s="866">
        <v>2</v>
      </c>
      <c r="L8847" s="866">
        <v>9</v>
      </c>
      <c r="M8847" s="865">
        <v>30702.366662242046</v>
      </c>
      <c r="N8847" s="866">
        <v>0</v>
      </c>
      <c r="O8847" s="866">
        <v>0</v>
      </c>
      <c r="P8847" s="865">
        <v>0</v>
      </c>
    </row>
    <row r="8848" spans="1:16" ht="33.75" x14ac:dyDescent="0.25">
      <c r="A8848" s="867" t="s">
        <v>7760</v>
      </c>
      <c r="B8848" s="867" t="s">
        <v>3626</v>
      </c>
      <c r="C8848" s="867" t="s">
        <v>3031</v>
      </c>
      <c r="D8848" s="868" t="s">
        <v>7854</v>
      </c>
      <c r="E8848" s="870">
        <v>4200</v>
      </c>
      <c r="F8848" s="869" t="s">
        <v>10054</v>
      </c>
      <c r="G8848" s="868" t="s">
        <v>10053</v>
      </c>
      <c r="H8848" s="867" t="s">
        <v>7756</v>
      </c>
      <c r="I8848" s="867" t="s">
        <v>2745</v>
      </c>
      <c r="J8848" s="867" t="s">
        <v>10052</v>
      </c>
      <c r="K8848" s="866">
        <v>3</v>
      </c>
      <c r="L8848" s="866">
        <v>12</v>
      </c>
      <c r="M8848" s="865">
        <v>40936.488882989397</v>
      </c>
      <c r="N8848" s="866">
        <v>3</v>
      </c>
      <c r="O8848" s="866">
        <v>5</v>
      </c>
      <c r="P8848" s="865">
        <v>21735.75</v>
      </c>
    </row>
    <row r="8849" spans="1:16" ht="33.75" x14ac:dyDescent="0.25">
      <c r="A8849" s="867" t="s">
        <v>7760</v>
      </c>
      <c r="B8849" s="867" t="s">
        <v>3626</v>
      </c>
      <c r="C8849" s="867" t="s">
        <v>3031</v>
      </c>
      <c r="D8849" s="868" t="s">
        <v>7776</v>
      </c>
      <c r="E8849" s="870">
        <v>4200</v>
      </c>
      <c r="F8849" s="869" t="s">
        <v>10051</v>
      </c>
      <c r="G8849" s="868" t="s">
        <v>10050</v>
      </c>
      <c r="H8849" s="867" t="s">
        <v>7796</v>
      </c>
      <c r="I8849" s="867" t="s">
        <v>2745</v>
      </c>
      <c r="J8849" s="867" t="s">
        <v>7971</v>
      </c>
      <c r="K8849" s="866">
        <v>4</v>
      </c>
      <c r="L8849" s="866">
        <v>12</v>
      </c>
      <c r="M8849" s="865">
        <v>53729.141658923581</v>
      </c>
      <c r="N8849" s="866">
        <v>2</v>
      </c>
      <c r="O8849" s="866">
        <v>6</v>
      </c>
      <c r="P8849" s="865">
        <v>26082.9</v>
      </c>
    </row>
    <row r="8850" spans="1:16" ht="33.75" x14ac:dyDescent="0.25">
      <c r="A8850" s="867" t="s">
        <v>7760</v>
      </c>
      <c r="B8850" s="867" t="s">
        <v>3626</v>
      </c>
      <c r="C8850" s="867" t="s">
        <v>3031</v>
      </c>
      <c r="D8850" s="868" t="s">
        <v>7772</v>
      </c>
      <c r="E8850" s="870">
        <v>4200</v>
      </c>
      <c r="F8850" s="869" t="s">
        <v>10049</v>
      </c>
      <c r="G8850" s="868" t="s">
        <v>10048</v>
      </c>
      <c r="H8850" s="867" t="s">
        <v>7756</v>
      </c>
      <c r="I8850" s="867" t="s">
        <v>2892</v>
      </c>
      <c r="J8850" s="867" t="s">
        <v>7788</v>
      </c>
      <c r="K8850" s="866">
        <v>3</v>
      </c>
      <c r="L8850" s="866">
        <v>12</v>
      </c>
      <c r="M8850" s="865">
        <v>53729.141658923581</v>
      </c>
      <c r="N8850" s="866">
        <v>2</v>
      </c>
      <c r="O8850" s="866">
        <v>6</v>
      </c>
      <c r="P8850" s="865">
        <v>26082.9</v>
      </c>
    </row>
    <row r="8851" spans="1:16" ht="33.75" x14ac:dyDescent="0.25">
      <c r="A8851" s="867" t="s">
        <v>7760</v>
      </c>
      <c r="B8851" s="867" t="s">
        <v>3626</v>
      </c>
      <c r="C8851" s="867" t="s">
        <v>3031</v>
      </c>
      <c r="D8851" s="868" t="s">
        <v>7829</v>
      </c>
      <c r="E8851" s="870">
        <v>3200</v>
      </c>
      <c r="F8851" s="869" t="s">
        <v>10047</v>
      </c>
      <c r="G8851" s="868" t="s">
        <v>10046</v>
      </c>
      <c r="H8851" s="867" t="s">
        <v>7796</v>
      </c>
      <c r="I8851" s="867" t="s">
        <v>2745</v>
      </c>
      <c r="J8851" s="867" t="s">
        <v>7971</v>
      </c>
      <c r="K8851" s="866">
        <v>3</v>
      </c>
      <c r="L8851" s="866">
        <v>12</v>
      </c>
      <c r="M8851" s="865">
        <v>40936.488882989397</v>
      </c>
      <c r="N8851" s="866">
        <v>2</v>
      </c>
      <c r="O8851" s="866">
        <v>6</v>
      </c>
      <c r="P8851" s="865">
        <v>20082.900000000001</v>
      </c>
    </row>
    <row r="8852" spans="1:16" ht="33.75" x14ac:dyDescent="0.25">
      <c r="A8852" s="867" t="s">
        <v>7760</v>
      </c>
      <c r="B8852" s="867" t="s">
        <v>3626</v>
      </c>
      <c r="C8852" s="867" t="s">
        <v>3031</v>
      </c>
      <c r="D8852" s="868" t="s">
        <v>7768</v>
      </c>
      <c r="E8852" s="870">
        <v>4200</v>
      </c>
      <c r="F8852" s="869" t="s">
        <v>10045</v>
      </c>
      <c r="G8852" s="868" t="s">
        <v>10044</v>
      </c>
      <c r="H8852" s="867" t="s">
        <v>7756</v>
      </c>
      <c r="I8852" s="867" t="s">
        <v>3252</v>
      </c>
      <c r="J8852" s="867" t="s">
        <v>7821</v>
      </c>
      <c r="K8852" s="866">
        <v>2</v>
      </c>
      <c r="L8852" s="866">
        <v>5</v>
      </c>
      <c r="M8852" s="865">
        <v>22387.142357884826</v>
      </c>
      <c r="N8852" s="866">
        <v>1</v>
      </c>
      <c r="O8852" s="866">
        <v>6</v>
      </c>
      <c r="P8852" s="865">
        <v>26082.9</v>
      </c>
    </row>
    <row r="8853" spans="1:16" ht="33.75" x14ac:dyDescent="0.25">
      <c r="A8853" s="867" t="s">
        <v>7760</v>
      </c>
      <c r="B8853" s="867" t="s">
        <v>3626</v>
      </c>
      <c r="C8853" s="867" t="s">
        <v>3031</v>
      </c>
      <c r="D8853" s="868" t="s">
        <v>8013</v>
      </c>
      <c r="E8853" s="870">
        <v>4200</v>
      </c>
      <c r="F8853" s="869" t="s">
        <v>10043</v>
      </c>
      <c r="G8853" s="868" t="s">
        <v>10042</v>
      </c>
      <c r="H8853" s="867" t="s">
        <v>7756</v>
      </c>
      <c r="I8853" s="867" t="s">
        <v>2892</v>
      </c>
      <c r="J8853" s="867" t="s">
        <v>7881</v>
      </c>
      <c r="K8853" s="866">
        <v>2</v>
      </c>
      <c r="L8853" s="866">
        <v>12</v>
      </c>
      <c r="M8853" s="865">
        <v>53729.141658923581</v>
      </c>
      <c r="N8853" s="866">
        <v>2</v>
      </c>
      <c r="O8853" s="866">
        <v>6</v>
      </c>
      <c r="P8853" s="865">
        <v>26082.9</v>
      </c>
    </row>
    <row r="8854" spans="1:16" ht="33.75" x14ac:dyDescent="0.25">
      <c r="A8854" s="867" t="s">
        <v>7760</v>
      </c>
      <c r="B8854" s="867" t="s">
        <v>3626</v>
      </c>
      <c r="C8854" s="867" t="s">
        <v>3031</v>
      </c>
      <c r="D8854" s="868" t="s">
        <v>7772</v>
      </c>
      <c r="E8854" s="870">
        <v>4200</v>
      </c>
      <c r="F8854" s="869" t="s">
        <v>10041</v>
      </c>
      <c r="G8854" s="868" t="s">
        <v>10040</v>
      </c>
      <c r="H8854" s="867" t="s">
        <v>7796</v>
      </c>
      <c r="I8854" s="867" t="s">
        <v>7822</v>
      </c>
      <c r="J8854" s="867" t="s">
        <v>7821</v>
      </c>
      <c r="K8854" s="866">
        <v>3</v>
      </c>
      <c r="L8854" s="866">
        <v>12</v>
      </c>
      <c r="M8854" s="865">
        <v>53729.141658923581</v>
      </c>
      <c r="N8854" s="866">
        <v>2</v>
      </c>
      <c r="O8854" s="866">
        <v>6</v>
      </c>
      <c r="P8854" s="865">
        <v>26082.9</v>
      </c>
    </row>
    <row r="8855" spans="1:16" ht="33.75" x14ac:dyDescent="0.25">
      <c r="A8855" s="867" t="s">
        <v>7760</v>
      </c>
      <c r="B8855" s="867" t="s">
        <v>3626</v>
      </c>
      <c r="C8855" s="867" t="s">
        <v>3031</v>
      </c>
      <c r="D8855" s="868" t="s">
        <v>7759</v>
      </c>
      <c r="E8855" s="870">
        <v>2700</v>
      </c>
      <c r="F8855" s="869" t="s">
        <v>10039</v>
      </c>
      <c r="G8855" s="868" t="s">
        <v>10038</v>
      </c>
      <c r="H8855" s="867" t="s">
        <v>7796</v>
      </c>
      <c r="I8855" s="867" t="s">
        <v>3252</v>
      </c>
      <c r="J8855" s="867" t="s">
        <v>7821</v>
      </c>
      <c r="K8855" s="866">
        <v>4</v>
      </c>
      <c r="L8855" s="866">
        <v>12</v>
      </c>
      <c r="M8855" s="865">
        <v>34540.162495022305</v>
      </c>
      <c r="N8855" s="866">
        <v>2</v>
      </c>
      <c r="O8855" s="866">
        <v>6</v>
      </c>
      <c r="P8855" s="865">
        <v>17082.900000000001</v>
      </c>
    </row>
    <row r="8856" spans="1:16" ht="33.75" x14ac:dyDescent="0.25">
      <c r="A8856" s="867" t="s">
        <v>7760</v>
      </c>
      <c r="B8856" s="867" t="s">
        <v>3626</v>
      </c>
      <c r="C8856" s="867" t="s">
        <v>3031</v>
      </c>
      <c r="D8856" s="868" t="s">
        <v>7772</v>
      </c>
      <c r="E8856" s="870">
        <v>4200</v>
      </c>
      <c r="F8856" s="869" t="s">
        <v>10037</v>
      </c>
      <c r="G8856" s="868" t="s">
        <v>10036</v>
      </c>
      <c r="H8856" s="867" t="s">
        <v>7756</v>
      </c>
      <c r="I8856" s="867" t="s">
        <v>2892</v>
      </c>
      <c r="J8856" s="867" t="s">
        <v>7900</v>
      </c>
      <c r="K8856" s="866">
        <v>3</v>
      </c>
      <c r="L8856" s="866">
        <v>12</v>
      </c>
      <c r="M8856" s="865">
        <v>53729.141658923581</v>
      </c>
      <c r="N8856" s="866">
        <v>2</v>
      </c>
      <c r="O8856" s="866">
        <v>6</v>
      </c>
      <c r="P8856" s="865">
        <v>26082.9</v>
      </c>
    </row>
    <row r="8857" spans="1:16" ht="33.75" x14ac:dyDescent="0.25">
      <c r="A8857" s="867" t="s">
        <v>7760</v>
      </c>
      <c r="B8857" s="867" t="s">
        <v>3626</v>
      </c>
      <c r="C8857" s="867" t="s">
        <v>3031</v>
      </c>
      <c r="D8857" s="868" t="s">
        <v>7930</v>
      </c>
      <c r="E8857" s="870">
        <v>4200</v>
      </c>
      <c r="F8857" s="869" t="s">
        <v>10035</v>
      </c>
      <c r="G8857" s="868" t="s">
        <v>10034</v>
      </c>
      <c r="H8857" s="867" t="s">
        <v>7756</v>
      </c>
      <c r="I8857" s="867" t="s">
        <v>2892</v>
      </c>
      <c r="J8857" s="867" t="s">
        <v>7900</v>
      </c>
      <c r="K8857" s="866">
        <v>5</v>
      </c>
      <c r="L8857" s="866">
        <v>12</v>
      </c>
      <c r="M8857" s="865">
        <v>53729.141658923581</v>
      </c>
      <c r="N8857" s="866">
        <v>1</v>
      </c>
      <c r="O8857" s="866">
        <v>6</v>
      </c>
      <c r="P8857" s="865">
        <v>26082.9</v>
      </c>
    </row>
    <row r="8858" spans="1:16" ht="33.75" x14ac:dyDescent="0.25">
      <c r="A8858" s="867" t="s">
        <v>7760</v>
      </c>
      <c r="B8858" s="867" t="s">
        <v>3626</v>
      </c>
      <c r="C8858" s="867" t="s">
        <v>3031</v>
      </c>
      <c r="D8858" s="868" t="s">
        <v>7887</v>
      </c>
      <c r="E8858" s="870">
        <v>4200</v>
      </c>
      <c r="F8858" s="869" t="s">
        <v>10033</v>
      </c>
      <c r="G8858" s="868" t="s">
        <v>10032</v>
      </c>
      <c r="H8858" s="867" t="s">
        <v>7756</v>
      </c>
      <c r="I8858" s="867" t="s">
        <v>2892</v>
      </c>
      <c r="J8858" s="867" t="s">
        <v>7900</v>
      </c>
      <c r="K8858" s="866">
        <v>3</v>
      </c>
      <c r="L8858" s="866">
        <v>12</v>
      </c>
      <c r="M8858" s="865">
        <v>53729.141658923581</v>
      </c>
      <c r="N8858" s="866">
        <v>2</v>
      </c>
      <c r="O8858" s="866">
        <v>6</v>
      </c>
      <c r="P8858" s="865">
        <v>26082.9</v>
      </c>
    </row>
    <row r="8859" spans="1:16" ht="33.75" x14ac:dyDescent="0.25">
      <c r="A8859" s="867" t="s">
        <v>7760</v>
      </c>
      <c r="B8859" s="867" t="s">
        <v>3626</v>
      </c>
      <c r="C8859" s="867" t="s">
        <v>3031</v>
      </c>
      <c r="D8859" s="868" t="s">
        <v>7829</v>
      </c>
      <c r="E8859" s="870">
        <v>3200</v>
      </c>
      <c r="F8859" s="869" t="s">
        <v>10031</v>
      </c>
      <c r="G8859" s="868" t="s">
        <v>10030</v>
      </c>
      <c r="H8859" s="867" t="s">
        <v>7796</v>
      </c>
      <c r="I8859" s="867" t="s">
        <v>2676</v>
      </c>
      <c r="J8859" s="867" t="s">
        <v>8103</v>
      </c>
      <c r="K8859" s="866">
        <v>3</v>
      </c>
      <c r="L8859" s="866">
        <v>12</v>
      </c>
      <c r="M8859" s="865">
        <v>40936.488882989397</v>
      </c>
      <c r="N8859" s="866">
        <v>0</v>
      </c>
      <c r="O8859" s="866">
        <v>0</v>
      </c>
      <c r="P8859" s="865">
        <v>0</v>
      </c>
    </row>
    <row r="8860" spans="1:16" ht="33.75" x14ac:dyDescent="0.25">
      <c r="A8860" s="867" t="s">
        <v>7760</v>
      </c>
      <c r="B8860" s="867" t="s">
        <v>3626</v>
      </c>
      <c r="C8860" s="867" t="s">
        <v>3031</v>
      </c>
      <c r="D8860" s="868" t="s">
        <v>8237</v>
      </c>
      <c r="E8860" s="870">
        <v>3000</v>
      </c>
      <c r="F8860" s="869" t="s">
        <v>10029</v>
      </c>
      <c r="G8860" s="868" t="s">
        <v>10028</v>
      </c>
      <c r="H8860" s="867" t="s">
        <v>7756</v>
      </c>
      <c r="I8860" s="867" t="s">
        <v>2892</v>
      </c>
      <c r="J8860" s="867" t="s">
        <v>8103</v>
      </c>
      <c r="K8860" s="866">
        <v>5</v>
      </c>
      <c r="L8860" s="866">
        <v>12</v>
      </c>
      <c r="M8860" s="865">
        <v>38377.958327802553</v>
      </c>
      <c r="N8860" s="866">
        <v>3</v>
      </c>
      <c r="O8860" s="866">
        <v>6</v>
      </c>
      <c r="P8860" s="865">
        <v>18882.900000000001</v>
      </c>
    </row>
    <row r="8861" spans="1:16" ht="33.75" x14ac:dyDescent="0.25">
      <c r="A8861" s="867" t="s">
        <v>7760</v>
      </c>
      <c r="B8861" s="867" t="s">
        <v>3626</v>
      </c>
      <c r="C8861" s="867" t="s">
        <v>3031</v>
      </c>
      <c r="D8861" s="868" t="s">
        <v>8237</v>
      </c>
      <c r="E8861" s="870">
        <v>3000</v>
      </c>
      <c r="F8861" s="869" t="s">
        <v>10027</v>
      </c>
      <c r="G8861" s="868" t="s">
        <v>10026</v>
      </c>
      <c r="H8861" s="867" t="s">
        <v>7796</v>
      </c>
      <c r="I8861" s="867" t="s">
        <v>7822</v>
      </c>
      <c r="J8861" s="867" t="s">
        <v>7900</v>
      </c>
      <c r="K8861" s="866">
        <v>5</v>
      </c>
      <c r="L8861" s="866">
        <v>12</v>
      </c>
      <c r="M8861" s="865">
        <v>38377.958327802553</v>
      </c>
      <c r="N8861" s="866">
        <v>3</v>
      </c>
      <c r="O8861" s="866">
        <v>6</v>
      </c>
      <c r="P8861" s="865">
        <v>18882.900000000001</v>
      </c>
    </row>
    <row r="8862" spans="1:16" ht="33.75" x14ac:dyDescent="0.25">
      <c r="A8862" s="867" t="s">
        <v>7760</v>
      </c>
      <c r="B8862" s="867" t="s">
        <v>3626</v>
      </c>
      <c r="C8862" s="867" t="s">
        <v>3031</v>
      </c>
      <c r="D8862" s="868" t="s">
        <v>7887</v>
      </c>
      <c r="E8862" s="870">
        <v>4200</v>
      </c>
      <c r="F8862" s="869" t="s">
        <v>10025</v>
      </c>
      <c r="G8862" s="868" t="s">
        <v>10024</v>
      </c>
      <c r="H8862" s="867" t="s">
        <v>7756</v>
      </c>
      <c r="I8862" s="867" t="s">
        <v>2892</v>
      </c>
      <c r="J8862" s="867" t="s">
        <v>7813</v>
      </c>
      <c r="K8862" s="866">
        <v>2</v>
      </c>
      <c r="L8862" s="866">
        <v>12</v>
      </c>
      <c r="M8862" s="865">
        <v>53729.141658923581</v>
      </c>
      <c r="N8862" s="866">
        <v>2</v>
      </c>
      <c r="O8862" s="866">
        <v>6</v>
      </c>
      <c r="P8862" s="865">
        <v>26082.9</v>
      </c>
    </row>
    <row r="8863" spans="1:16" ht="33.75" x14ac:dyDescent="0.25">
      <c r="A8863" s="867" t="s">
        <v>7760</v>
      </c>
      <c r="B8863" s="867" t="s">
        <v>3626</v>
      </c>
      <c r="C8863" s="867" t="s">
        <v>3031</v>
      </c>
      <c r="D8863" s="868" t="s">
        <v>8013</v>
      </c>
      <c r="E8863" s="870">
        <v>4200</v>
      </c>
      <c r="F8863" s="869" t="s">
        <v>10023</v>
      </c>
      <c r="G8863" s="868" t="s">
        <v>10022</v>
      </c>
      <c r="H8863" s="867" t="s">
        <v>7756</v>
      </c>
      <c r="I8863" s="867" t="s">
        <v>2892</v>
      </c>
      <c r="J8863" s="867" t="s">
        <v>7813</v>
      </c>
      <c r="K8863" s="866">
        <v>2</v>
      </c>
      <c r="L8863" s="866">
        <v>12</v>
      </c>
      <c r="M8863" s="865">
        <v>53729.141658923581</v>
      </c>
      <c r="N8863" s="866">
        <v>2</v>
      </c>
      <c r="O8863" s="866">
        <v>6</v>
      </c>
      <c r="P8863" s="865">
        <v>26082.9</v>
      </c>
    </row>
    <row r="8864" spans="1:16" ht="33.75" x14ac:dyDescent="0.25">
      <c r="A8864" s="867" t="s">
        <v>7760</v>
      </c>
      <c r="B8864" s="867" t="s">
        <v>3626</v>
      </c>
      <c r="C8864" s="867" t="s">
        <v>3031</v>
      </c>
      <c r="D8864" s="868" t="s">
        <v>7829</v>
      </c>
      <c r="E8864" s="870">
        <v>3200</v>
      </c>
      <c r="F8864" s="869" t="s">
        <v>10021</v>
      </c>
      <c r="G8864" s="868" t="s">
        <v>10020</v>
      </c>
      <c r="H8864" s="867" t="s">
        <v>7796</v>
      </c>
      <c r="I8864" s="867" t="s">
        <v>6461</v>
      </c>
      <c r="J8864" s="867" t="s">
        <v>7813</v>
      </c>
      <c r="K8864" s="866">
        <v>2</v>
      </c>
      <c r="L8864" s="866">
        <v>12</v>
      </c>
      <c r="M8864" s="865">
        <v>40936.488882989397</v>
      </c>
      <c r="N8864" s="866">
        <v>2</v>
      </c>
      <c r="O8864" s="866">
        <v>6</v>
      </c>
      <c r="P8864" s="865">
        <v>20082.900000000001</v>
      </c>
    </row>
    <row r="8865" spans="1:16" ht="33.75" x14ac:dyDescent="0.25">
      <c r="A8865" s="867" t="s">
        <v>7760</v>
      </c>
      <c r="B8865" s="867" t="s">
        <v>3626</v>
      </c>
      <c r="C8865" s="867" t="s">
        <v>3031</v>
      </c>
      <c r="D8865" s="868" t="s">
        <v>7776</v>
      </c>
      <c r="E8865" s="870">
        <v>4200</v>
      </c>
      <c r="F8865" s="869" t="s">
        <v>10019</v>
      </c>
      <c r="G8865" s="868" t="s">
        <v>10018</v>
      </c>
      <c r="H8865" s="867" t="s">
        <v>7817</v>
      </c>
      <c r="I8865" s="867" t="s">
        <v>8772</v>
      </c>
      <c r="J8865" s="867" t="s">
        <v>7800</v>
      </c>
      <c r="K8865" s="866">
        <v>2</v>
      </c>
      <c r="L8865" s="866">
        <v>12</v>
      </c>
      <c r="M8865" s="865">
        <v>53729.141658923581</v>
      </c>
      <c r="N8865" s="866">
        <v>1</v>
      </c>
      <c r="O8865" s="866">
        <v>6</v>
      </c>
      <c r="P8865" s="865">
        <v>26082.9</v>
      </c>
    </row>
    <row r="8866" spans="1:16" ht="33.75" x14ac:dyDescent="0.25">
      <c r="A8866" s="867" t="s">
        <v>7760</v>
      </c>
      <c r="B8866" s="867" t="s">
        <v>3626</v>
      </c>
      <c r="C8866" s="867" t="s">
        <v>3031</v>
      </c>
      <c r="D8866" s="868" t="s">
        <v>7907</v>
      </c>
      <c r="E8866" s="870">
        <v>2200</v>
      </c>
      <c r="F8866" s="869" t="s">
        <v>10017</v>
      </c>
      <c r="G8866" s="868" t="s">
        <v>10016</v>
      </c>
      <c r="H8866" s="867" t="s">
        <v>7756</v>
      </c>
      <c r="I8866" s="867" t="s">
        <v>2892</v>
      </c>
      <c r="J8866" s="867" t="s">
        <v>8756</v>
      </c>
      <c r="K8866" s="866">
        <v>4</v>
      </c>
      <c r="L8866" s="866">
        <v>10</v>
      </c>
      <c r="M8866" s="865">
        <v>23453.19675587934</v>
      </c>
      <c r="N8866" s="866">
        <v>2</v>
      </c>
      <c r="O8866" s="866">
        <v>6</v>
      </c>
      <c r="P8866" s="865">
        <v>14082.9</v>
      </c>
    </row>
    <row r="8867" spans="1:16" ht="33.75" x14ac:dyDescent="0.25">
      <c r="A8867" s="867" t="s">
        <v>7760</v>
      </c>
      <c r="B8867" s="867" t="s">
        <v>3626</v>
      </c>
      <c r="C8867" s="867" t="s">
        <v>3031</v>
      </c>
      <c r="D8867" s="868" t="s">
        <v>7776</v>
      </c>
      <c r="E8867" s="870">
        <v>4200</v>
      </c>
      <c r="F8867" s="869" t="s">
        <v>10015</v>
      </c>
      <c r="G8867" s="868" t="s">
        <v>10014</v>
      </c>
      <c r="H8867" s="867" t="s">
        <v>7756</v>
      </c>
      <c r="I8867" s="867" t="s">
        <v>2892</v>
      </c>
      <c r="J8867" s="867" t="s">
        <v>8756</v>
      </c>
      <c r="K8867" s="866">
        <v>3</v>
      </c>
      <c r="L8867" s="866">
        <v>12</v>
      </c>
      <c r="M8867" s="865">
        <v>53729.141658923581</v>
      </c>
      <c r="N8867" s="866">
        <v>2</v>
      </c>
      <c r="O8867" s="866">
        <v>6</v>
      </c>
      <c r="P8867" s="865">
        <v>26082.9</v>
      </c>
    </row>
    <row r="8868" spans="1:16" ht="33.75" x14ac:dyDescent="0.25">
      <c r="A8868" s="867" t="s">
        <v>7760</v>
      </c>
      <c r="B8868" s="867" t="s">
        <v>3626</v>
      </c>
      <c r="C8868" s="867" t="s">
        <v>3031</v>
      </c>
      <c r="D8868" s="868" t="s">
        <v>7854</v>
      </c>
      <c r="E8868" s="870">
        <v>4200</v>
      </c>
      <c r="F8868" s="869" t="s">
        <v>10013</v>
      </c>
      <c r="G8868" s="868" t="s">
        <v>10012</v>
      </c>
      <c r="H8868" s="867" t="s">
        <v>7796</v>
      </c>
      <c r="I8868" s="867" t="s">
        <v>5168</v>
      </c>
      <c r="J8868" s="867" t="s">
        <v>7800</v>
      </c>
      <c r="K8868" s="866">
        <v>4</v>
      </c>
      <c r="L8868" s="866">
        <v>12</v>
      </c>
      <c r="M8868" s="865">
        <v>40936.488882989397</v>
      </c>
      <c r="N8868" s="866">
        <v>2</v>
      </c>
      <c r="O8868" s="866">
        <v>6</v>
      </c>
      <c r="P8868" s="865">
        <v>26082.9</v>
      </c>
    </row>
    <row r="8869" spans="1:16" ht="33.75" x14ac:dyDescent="0.25">
      <c r="A8869" s="867" t="s">
        <v>7760</v>
      </c>
      <c r="B8869" s="867" t="s">
        <v>3626</v>
      </c>
      <c r="C8869" s="867" t="s">
        <v>3031</v>
      </c>
      <c r="D8869" s="868" t="s">
        <v>7772</v>
      </c>
      <c r="E8869" s="870">
        <v>4200</v>
      </c>
      <c r="F8869" s="869" t="s">
        <v>10011</v>
      </c>
      <c r="G8869" s="868" t="s">
        <v>10010</v>
      </c>
      <c r="H8869" s="867" t="s">
        <v>7796</v>
      </c>
      <c r="I8869" s="867" t="s">
        <v>7822</v>
      </c>
      <c r="J8869" s="867" t="s">
        <v>7927</v>
      </c>
      <c r="K8869" s="866">
        <v>3</v>
      </c>
      <c r="L8869" s="866">
        <v>12</v>
      </c>
      <c r="M8869" s="865">
        <v>53729.141658923581</v>
      </c>
      <c r="N8869" s="866">
        <v>2</v>
      </c>
      <c r="O8869" s="866">
        <v>6</v>
      </c>
      <c r="P8869" s="865">
        <v>26082.9</v>
      </c>
    </row>
    <row r="8870" spans="1:16" ht="33.75" x14ac:dyDescent="0.25">
      <c r="A8870" s="867" t="s">
        <v>7760</v>
      </c>
      <c r="B8870" s="867" t="s">
        <v>3626</v>
      </c>
      <c r="C8870" s="867" t="s">
        <v>3031</v>
      </c>
      <c r="D8870" s="868" t="s">
        <v>7930</v>
      </c>
      <c r="E8870" s="870">
        <v>4200</v>
      </c>
      <c r="F8870" s="869" t="s">
        <v>10009</v>
      </c>
      <c r="G8870" s="868" t="s">
        <v>10008</v>
      </c>
      <c r="H8870" s="867" t="s">
        <v>7796</v>
      </c>
      <c r="I8870" s="867" t="s">
        <v>7121</v>
      </c>
      <c r="J8870" s="867" t="s">
        <v>7927</v>
      </c>
      <c r="K8870" s="866">
        <v>4</v>
      </c>
      <c r="L8870" s="866">
        <v>12</v>
      </c>
      <c r="M8870" s="865">
        <v>53729.141658923581</v>
      </c>
      <c r="N8870" s="866">
        <v>1</v>
      </c>
      <c r="O8870" s="866">
        <v>6</v>
      </c>
      <c r="P8870" s="865">
        <v>26082.9</v>
      </c>
    </row>
    <row r="8871" spans="1:16" ht="33.75" x14ac:dyDescent="0.25">
      <c r="A8871" s="867" t="s">
        <v>7760</v>
      </c>
      <c r="B8871" s="867" t="s">
        <v>3626</v>
      </c>
      <c r="C8871" s="867" t="s">
        <v>3031</v>
      </c>
      <c r="D8871" s="868" t="s">
        <v>7829</v>
      </c>
      <c r="E8871" s="870">
        <v>3200</v>
      </c>
      <c r="F8871" s="869" t="s">
        <v>10007</v>
      </c>
      <c r="G8871" s="868" t="s">
        <v>10006</v>
      </c>
      <c r="H8871" s="867"/>
      <c r="I8871" s="867"/>
      <c r="J8871" s="867"/>
      <c r="K8871" s="866">
        <v>3</v>
      </c>
      <c r="L8871" s="866">
        <v>12</v>
      </c>
      <c r="M8871" s="865">
        <v>40936.488882989397</v>
      </c>
      <c r="N8871" s="866">
        <v>1</v>
      </c>
      <c r="O8871" s="866">
        <v>6</v>
      </c>
      <c r="P8871" s="865">
        <v>20082.900000000001</v>
      </c>
    </row>
    <row r="8872" spans="1:16" ht="33.75" x14ac:dyDescent="0.25">
      <c r="A8872" s="867" t="s">
        <v>7760</v>
      </c>
      <c r="B8872" s="867" t="s">
        <v>3626</v>
      </c>
      <c r="C8872" s="867" t="s">
        <v>3031</v>
      </c>
      <c r="D8872" s="868" t="s">
        <v>7887</v>
      </c>
      <c r="E8872" s="870">
        <v>4200</v>
      </c>
      <c r="F8872" s="869" t="s">
        <v>10005</v>
      </c>
      <c r="G8872" s="868" t="s">
        <v>10004</v>
      </c>
      <c r="H8872" s="867" t="s">
        <v>7756</v>
      </c>
      <c r="I8872" s="867" t="s">
        <v>2892</v>
      </c>
      <c r="J8872" s="867" t="s">
        <v>9624</v>
      </c>
      <c r="K8872" s="866">
        <v>5</v>
      </c>
      <c r="L8872" s="866">
        <v>12</v>
      </c>
      <c r="M8872" s="865">
        <v>53729.141658923581</v>
      </c>
      <c r="N8872" s="866">
        <v>3</v>
      </c>
      <c r="O8872" s="866">
        <v>6</v>
      </c>
      <c r="P8872" s="865">
        <v>26082.9</v>
      </c>
    </row>
    <row r="8873" spans="1:16" ht="33.75" x14ac:dyDescent="0.25">
      <c r="A8873" s="867" t="s">
        <v>7760</v>
      </c>
      <c r="B8873" s="867" t="s">
        <v>3626</v>
      </c>
      <c r="C8873" s="867" t="s">
        <v>3031</v>
      </c>
      <c r="D8873" s="868" t="s">
        <v>7829</v>
      </c>
      <c r="E8873" s="870">
        <v>3200</v>
      </c>
      <c r="F8873" s="869" t="s">
        <v>10003</v>
      </c>
      <c r="G8873" s="868" t="s">
        <v>10002</v>
      </c>
      <c r="H8873" s="867" t="s">
        <v>7756</v>
      </c>
      <c r="I8873" s="867" t="s">
        <v>7822</v>
      </c>
      <c r="J8873" s="867" t="s">
        <v>8014</v>
      </c>
      <c r="K8873" s="866">
        <v>3</v>
      </c>
      <c r="L8873" s="866">
        <v>12</v>
      </c>
      <c r="M8873" s="865">
        <v>40936.488882989397</v>
      </c>
      <c r="N8873" s="866">
        <v>3</v>
      </c>
      <c r="O8873" s="866">
        <v>6</v>
      </c>
      <c r="P8873" s="865">
        <v>20082.900000000001</v>
      </c>
    </row>
    <row r="8874" spans="1:16" ht="33.75" x14ac:dyDescent="0.25">
      <c r="A8874" s="867" t="s">
        <v>7760</v>
      </c>
      <c r="B8874" s="867" t="s">
        <v>3626</v>
      </c>
      <c r="C8874" s="867" t="s">
        <v>3031</v>
      </c>
      <c r="D8874" s="868" t="s">
        <v>8013</v>
      </c>
      <c r="E8874" s="870">
        <v>4200</v>
      </c>
      <c r="F8874" s="869" t="s">
        <v>10001</v>
      </c>
      <c r="G8874" s="868" t="s">
        <v>10000</v>
      </c>
      <c r="H8874" s="867" t="s">
        <v>7756</v>
      </c>
      <c r="I8874" s="867" t="s">
        <v>2892</v>
      </c>
      <c r="J8874" s="867" t="s">
        <v>8014</v>
      </c>
      <c r="K8874" s="866">
        <v>3</v>
      </c>
      <c r="L8874" s="866">
        <v>12</v>
      </c>
      <c r="M8874" s="865">
        <v>53729.141658923581</v>
      </c>
      <c r="N8874" s="866">
        <v>2</v>
      </c>
      <c r="O8874" s="866">
        <v>6</v>
      </c>
      <c r="P8874" s="865">
        <v>26082.9</v>
      </c>
    </row>
    <row r="8875" spans="1:16" ht="33.75" x14ac:dyDescent="0.25">
      <c r="A8875" s="867" t="s">
        <v>7760</v>
      </c>
      <c r="B8875" s="867" t="s">
        <v>3626</v>
      </c>
      <c r="C8875" s="867" t="s">
        <v>3031</v>
      </c>
      <c r="D8875" s="868" t="s">
        <v>7829</v>
      </c>
      <c r="E8875" s="870">
        <v>3200</v>
      </c>
      <c r="F8875" s="869" t="s">
        <v>9999</v>
      </c>
      <c r="G8875" s="868" t="s">
        <v>9998</v>
      </c>
      <c r="H8875" s="867" t="s">
        <v>7756</v>
      </c>
      <c r="I8875" s="867" t="s">
        <v>2892</v>
      </c>
      <c r="J8875" s="867" t="s">
        <v>7894</v>
      </c>
      <c r="K8875" s="866">
        <v>3</v>
      </c>
      <c r="L8875" s="866">
        <v>12</v>
      </c>
      <c r="M8875" s="865">
        <v>40936.488882989397</v>
      </c>
      <c r="N8875" s="866">
        <v>2</v>
      </c>
      <c r="O8875" s="866">
        <v>6</v>
      </c>
      <c r="P8875" s="865">
        <v>20082.900000000001</v>
      </c>
    </row>
    <row r="8876" spans="1:16" ht="33.75" x14ac:dyDescent="0.25">
      <c r="A8876" s="867" t="s">
        <v>7760</v>
      </c>
      <c r="B8876" s="867" t="s">
        <v>3626</v>
      </c>
      <c r="C8876" s="867" t="s">
        <v>3031</v>
      </c>
      <c r="D8876" s="868" t="s">
        <v>7829</v>
      </c>
      <c r="E8876" s="870">
        <v>3200</v>
      </c>
      <c r="F8876" s="869" t="s">
        <v>9997</v>
      </c>
      <c r="G8876" s="868" t="s">
        <v>9996</v>
      </c>
      <c r="H8876" s="867" t="s">
        <v>7756</v>
      </c>
      <c r="I8876" s="867" t="s">
        <v>4016</v>
      </c>
      <c r="J8876" s="867" t="s">
        <v>7894</v>
      </c>
      <c r="K8876" s="866">
        <v>3</v>
      </c>
      <c r="L8876" s="866">
        <v>12</v>
      </c>
      <c r="M8876" s="865">
        <v>40936.488882989397</v>
      </c>
      <c r="N8876" s="866">
        <v>2</v>
      </c>
      <c r="O8876" s="866">
        <v>6</v>
      </c>
      <c r="P8876" s="865">
        <v>20082.900000000001</v>
      </c>
    </row>
    <row r="8877" spans="1:16" ht="33.75" x14ac:dyDescent="0.25">
      <c r="A8877" s="867" t="s">
        <v>7760</v>
      </c>
      <c r="B8877" s="867" t="s">
        <v>3626</v>
      </c>
      <c r="C8877" s="867" t="s">
        <v>3031</v>
      </c>
      <c r="D8877" s="868" t="s">
        <v>7776</v>
      </c>
      <c r="E8877" s="870">
        <v>4200</v>
      </c>
      <c r="F8877" s="869" t="s">
        <v>9995</v>
      </c>
      <c r="G8877" s="868" t="s">
        <v>9994</v>
      </c>
      <c r="H8877" s="867" t="s">
        <v>7796</v>
      </c>
      <c r="I8877" s="867" t="s">
        <v>2745</v>
      </c>
      <c r="J8877" s="867" t="s">
        <v>8010</v>
      </c>
      <c r="K8877" s="866">
        <v>1</v>
      </c>
      <c r="L8877" s="866">
        <v>2</v>
      </c>
      <c r="M8877" s="865">
        <v>8954.856943153929</v>
      </c>
      <c r="N8877" s="866">
        <v>0</v>
      </c>
      <c r="O8877" s="866">
        <v>0</v>
      </c>
      <c r="P8877" s="865">
        <v>0</v>
      </c>
    </row>
    <row r="8878" spans="1:16" ht="33.75" x14ac:dyDescent="0.25">
      <c r="A8878" s="867" t="s">
        <v>7760</v>
      </c>
      <c r="B8878" s="867" t="s">
        <v>3626</v>
      </c>
      <c r="C8878" s="867" t="s">
        <v>3031</v>
      </c>
      <c r="D8878" s="868" t="s">
        <v>7930</v>
      </c>
      <c r="E8878" s="870">
        <v>4200</v>
      </c>
      <c r="F8878" s="869" t="s">
        <v>9993</v>
      </c>
      <c r="G8878" s="868" t="s">
        <v>9992</v>
      </c>
      <c r="H8878" s="867" t="s">
        <v>7756</v>
      </c>
      <c r="I8878" s="867" t="s">
        <v>2892</v>
      </c>
      <c r="J8878" s="867" t="s">
        <v>8010</v>
      </c>
      <c r="K8878" s="866">
        <v>2</v>
      </c>
      <c r="L8878" s="866">
        <v>12</v>
      </c>
      <c r="M8878" s="865">
        <v>53729.141658923581</v>
      </c>
      <c r="N8878" s="866">
        <v>2</v>
      </c>
      <c r="O8878" s="866">
        <v>6</v>
      </c>
      <c r="P8878" s="865">
        <v>26082.9</v>
      </c>
    </row>
    <row r="8879" spans="1:16" ht="33.75" x14ac:dyDescent="0.25">
      <c r="A8879" s="867" t="s">
        <v>7760</v>
      </c>
      <c r="B8879" s="867" t="s">
        <v>3626</v>
      </c>
      <c r="C8879" s="867" t="s">
        <v>3031</v>
      </c>
      <c r="D8879" s="868" t="s">
        <v>7930</v>
      </c>
      <c r="E8879" s="870">
        <v>4200</v>
      </c>
      <c r="F8879" s="869" t="s">
        <v>9991</v>
      </c>
      <c r="G8879" s="868" t="s">
        <v>9990</v>
      </c>
      <c r="H8879" s="867" t="s">
        <v>7756</v>
      </c>
      <c r="I8879" s="867" t="s">
        <v>2676</v>
      </c>
      <c r="J8879" s="867" t="s">
        <v>8314</v>
      </c>
      <c r="K8879" s="866">
        <v>5</v>
      </c>
      <c r="L8879" s="866">
        <v>12</v>
      </c>
      <c r="M8879" s="865">
        <v>53729.141658923581</v>
      </c>
      <c r="N8879" s="866">
        <v>2</v>
      </c>
      <c r="O8879" s="866">
        <v>6</v>
      </c>
      <c r="P8879" s="865">
        <v>26082.9</v>
      </c>
    </row>
    <row r="8880" spans="1:16" ht="33.75" x14ac:dyDescent="0.25">
      <c r="A8880" s="867" t="s">
        <v>7760</v>
      </c>
      <c r="B8880" s="867" t="s">
        <v>3626</v>
      </c>
      <c r="C8880" s="867" t="s">
        <v>3031</v>
      </c>
      <c r="D8880" s="868" t="s">
        <v>8013</v>
      </c>
      <c r="E8880" s="870">
        <v>4200</v>
      </c>
      <c r="F8880" s="869" t="s">
        <v>9989</v>
      </c>
      <c r="G8880" s="868" t="s">
        <v>9988</v>
      </c>
      <c r="H8880" s="867" t="s">
        <v>7756</v>
      </c>
      <c r="I8880" s="867" t="s">
        <v>2722</v>
      </c>
      <c r="J8880" s="867" t="s">
        <v>7800</v>
      </c>
      <c r="K8880" s="866">
        <v>3</v>
      </c>
      <c r="L8880" s="866">
        <v>12</v>
      </c>
      <c r="M8880" s="865">
        <v>53729.141658923581</v>
      </c>
      <c r="N8880" s="866">
        <v>1</v>
      </c>
      <c r="O8880" s="866">
        <v>2</v>
      </c>
      <c r="P8880" s="865">
        <v>8694.2999999999993</v>
      </c>
    </row>
    <row r="8881" spans="1:16" ht="33.75" x14ac:dyDescent="0.25">
      <c r="A8881" s="867" t="s">
        <v>7760</v>
      </c>
      <c r="B8881" s="867" t="s">
        <v>3626</v>
      </c>
      <c r="C8881" s="867" t="s">
        <v>3031</v>
      </c>
      <c r="D8881" s="868" t="s">
        <v>8091</v>
      </c>
      <c r="E8881" s="870">
        <v>4200</v>
      </c>
      <c r="F8881" s="869" t="s">
        <v>9987</v>
      </c>
      <c r="G8881" s="868" t="s">
        <v>9986</v>
      </c>
      <c r="H8881" s="867" t="s">
        <v>7756</v>
      </c>
      <c r="I8881" s="867" t="s">
        <v>2892</v>
      </c>
      <c r="J8881" s="867" t="s">
        <v>7971</v>
      </c>
      <c r="K8881" s="866">
        <v>3</v>
      </c>
      <c r="L8881" s="866">
        <v>12</v>
      </c>
      <c r="M8881" s="865">
        <v>53729.141658923581</v>
      </c>
      <c r="N8881" s="866">
        <v>0</v>
      </c>
      <c r="O8881" s="866">
        <v>0</v>
      </c>
      <c r="P8881" s="865">
        <v>0</v>
      </c>
    </row>
    <row r="8882" spans="1:16" ht="33.75" x14ac:dyDescent="0.25">
      <c r="A8882" s="867" t="s">
        <v>7760</v>
      </c>
      <c r="B8882" s="867" t="s">
        <v>3626</v>
      </c>
      <c r="C8882" s="867" t="s">
        <v>3031</v>
      </c>
      <c r="D8882" s="868" t="s">
        <v>7776</v>
      </c>
      <c r="E8882" s="870">
        <v>4200</v>
      </c>
      <c r="F8882" s="869" t="s">
        <v>9985</v>
      </c>
      <c r="G8882" s="868" t="s">
        <v>9984</v>
      </c>
      <c r="H8882" s="867" t="s">
        <v>7756</v>
      </c>
      <c r="I8882" s="867" t="s">
        <v>2892</v>
      </c>
      <c r="J8882" s="867" t="s">
        <v>7971</v>
      </c>
      <c r="K8882" s="866">
        <v>3</v>
      </c>
      <c r="L8882" s="866">
        <v>12</v>
      </c>
      <c r="M8882" s="865">
        <v>53729.141658923581</v>
      </c>
      <c r="N8882" s="866">
        <v>2</v>
      </c>
      <c r="O8882" s="866">
        <v>6</v>
      </c>
      <c r="P8882" s="865">
        <v>26082.9</v>
      </c>
    </row>
    <row r="8883" spans="1:16" x14ac:dyDescent="0.25">
      <c r="A8883" s="1772" t="s">
        <v>2848</v>
      </c>
      <c r="B8883" s="1772"/>
      <c r="C8883" s="1772"/>
      <c r="D8883" s="1772"/>
      <c r="E8883" s="1772"/>
      <c r="F8883" s="1772" t="s">
        <v>378</v>
      </c>
      <c r="G8883" s="1772"/>
      <c r="H8883" s="1772"/>
      <c r="I8883" s="1772"/>
      <c r="J8883" s="1772"/>
      <c r="K8883" s="1771" t="s">
        <v>2847</v>
      </c>
      <c r="L8883" s="1771"/>
      <c r="M8883" s="1771"/>
      <c r="N8883" s="1771" t="s">
        <v>2846</v>
      </c>
      <c r="O8883" s="1771"/>
      <c r="P8883" s="1771"/>
    </row>
    <row r="8884" spans="1:16" ht="72" customHeight="1" x14ac:dyDescent="0.25">
      <c r="A8884" s="1535" t="s">
        <v>2845</v>
      </c>
      <c r="B8884" s="1535" t="s">
        <v>5</v>
      </c>
      <c r="C8884" s="1535" t="s">
        <v>2844</v>
      </c>
      <c r="D8884" s="1535" t="s">
        <v>2843</v>
      </c>
      <c r="E8884" s="1536" t="s">
        <v>2842</v>
      </c>
      <c r="F8884" s="1537" t="s">
        <v>2841</v>
      </c>
      <c r="G8884" s="1540" t="s">
        <v>2840</v>
      </c>
      <c r="H8884" s="1535" t="s">
        <v>2839</v>
      </c>
      <c r="I8884" s="1535" t="s">
        <v>2838</v>
      </c>
      <c r="J8884" s="1535" t="s">
        <v>2837</v>
      </c>
      <c r="K8884" s="1538" t="s">
        <v>2836</v>
      </c>
      <c r="L8884" s="1538" t="s">
        <v>2835</v>
      </c>
      <c r="M8884" s="1539" t="s">
        <v>2834</v>
      </c>
      <c r="N8884" s="1538" t="s">
        <v>2836</v>
      </c>
      <c r="O8884" s="1538" t="s">
        <v>2835</v>
      </c>
      <c r="P8884" s="1539" t="s">
        <v>2834</v>
      </c>
    </row>
    <row r="8885" spans="1:16" ht="33.75" x14ac:dyDescent="0.25">
      <c r="A8885" s="867" t="s">
        <v>7760</v>
      </c>
      <c r="B8885" s="867" t="s">
        <v>3626</v>
      </c>
      <c r="C8885" s="867" t="s">
        <v>3031</v>
      </c>
      <c r="D8885" s="868" t="s">
        <v>8013</v>
      </c>
      <c r="E8885" s="870">
        <v>4200</v>
      </c>
      <c r="F8885" s="869" t="s">
        <v>9983</v>
      </c>
      <c r="G8885" s="868" t="s">
        <v>9982</v>
      </c>
      <c r="H8885" s="867" t="s">
        <v>7756</v>
      </c>
      <c r="I8885" s="867" t="s">
        <v>2676</v>
      </c>
      <c r="J8885" s="867" t="s">
        <v>7800</v>
      </c>
      <c r="K8885" s="866">
        <v>3</v>
      </c>
      <c r="L8885" s="866">
        <v>12</v>
      </c>
      <c r="M8885" s="865">
        <v>53729.141658923581</v>
      </c>
      <c r="N8885" s="866">
        <v>2</v>
      </c>
      <c r="O8885" s="866">
        <v>6</v>
      </c>
      <c r="P8885" s="865">
        <v>26082.9</v>
      </c>
    </row>
    <row r="8886" spans="1:16" ht="33.75" x14ac:dyDescent="0.25">
      <c r="A8886" s="867" t="s">
        <v>7760</v>
      </c>
      <c r="B8886" s="867" t="s">
        <v>3626</v>
      </c>
      <c r="C8886" s="867" t="s">
        <v>3031</v>
      </c>
      <c r="D8886" s="868" t="s">
        <v>8013</v>
      </c>
      <c r="E8886" s="870">
        <v>4200</v>
      </c>
      <c r="F8886" s="869" t="s">
        <v>9981</v>
      </c>
      <c r="G8886" s="868" t="s">
        <v>9980</v>
      </c>
      <c r="H8886" s="867" t="s">
        <v>7756</v>
      </c>
      <c r="I8886" s="867" t="s">
        <v>2892</v>
      </c>
      <c r="J8886" s="867" t="s">
        <v>9350</v>
      </c>
      <c r="K8886" s="866">
        <v>3</v>
      </c>
      <c r="L8886" s="866">
        <v>12</v>
      </c>
      <c r="M8886" s="865">
        <v>53729.141658923581</v>
      </c>
      <c r="N8886" s="866">
        <v>0</v>
      </c>
      <c r="O8886" s="866">
        <v>0</v>
      </c>
      <c r="P8886" s="865">
        <v>0</v>
      </c>
    </row>
    <row r="8887" spans="1:16" ht="33.75" x14ac:dyDescent="0.25">
      <c r="A8887" s="867" t="s">
        <v>7760</v>
      </c>
      <c r="B8887" s="867" t="s">
        <v>3626</v>
      </c>
      <c r="C8887" s="867" t="s">
        <v>3031</v>
      </c>
      <c r="D8887" s="868" t="s">
        <v>8013</v>
      </c>
      <c r="E8887" s="870">
        <v>4200</v>
      </c>
      <c r="F8887" s="869" t="s">
        <v>9979</v>
      </c>
      <c r="G8887" s="868" t="s">
        <v>9978</v>
      </c>
      <c r="H8887" s="867" t="s">
        <v>7756</v>
      </c>
      <c r="I8887" s="867" t="s">
        <v>2756</v>
      </c>
      <c r="J8887" s="867" t="s">
        <v>7985</v>
      </c>
      <c r="K8887" s="866">
        <v>2</v>
      </c>
      <c r="L8887" s="866">
        <v>12</v>
      </c>
      <c r="M8887" s="865">
        <v>53729.141658923581</v>
      </c>
      <c r="N8887" s="866">
        <v>2</v>
      </c>
      <c r="O8887" s="866">
        <v>6</v>
      </c>
      <c r="P8887" s="865">
        <v>26082.9</v>
      </c>
    </row>
    <row r="8888" spans="1:16" ht="33.75" x14ac:dyDescent="0.25">
      <c r="A8888" s="867" t="s">
        <v>7760</v>
      </c>
      <c r="B8888" s="867" t="s">
        <v>3626</v>
      </c>
      <c r="C8888" s="867" t="s">
        <v>3031</v>
      </c>
      <c r="D8888" s="868" t="s">
        <v>8013</v>
      </c>
      <c r="E8888" s="870">
        <v>4200</v>
      </c>
      <c r="F8888" s="869" t="s">
        <v>9977</v>
      </c>
      <c r="G8888" s="868" t="s">
        <v>9976</v>
      </c>
      <c r="H8888" s="867" t="s">
        <v>7756</v>
      </c>
      <c r="I8888" s="867" t="s">
        <v>2892</v>
      </c>
      <c r="J8888" s="867" t="s">
        <v>7900</v>
      </c>
      <c r="K8888" s="866">
        <v>3</v>
      </c>
      <c r="L8888" s="866">
        <v>12</v>
      </c>
      <c r="M8888" s="865">
        <v>53729.141658923581</v>
      </c>
      <c r="N8888" s="866">
        <v>2</v>
      </c>
      <c r="O8888" s="866">
        <v>6</v>
      </c>
      <c r="P8888" s="865">
        <v>26082.9</v>
      </c>
    </row>
    <row r="8889" spans="1:16" ht="33.75" x14ac:dyDescent="0.25">
      <c r="A8889" s="867" t="s">
        <v>7760</v>
      </c>
      <c r="B8889" s="867" t="s">
        <v>3626</v>
      </c>
      <c r="C8889" s="867" t="s">
        <v>3031</v>
      </c>
      <c r="D8889" s="868" t="s">
        <v>8013</v>
      </c>
      <c r="E8889" s="870">
        <v>4200</v>
      </c>
      <c r="F8889" s="869" t="s">
        <v>9975</v>
      </c>
      <c r="G8889" s="868" t="s">
        <v>9974</v>
      </c>
      <c r="H8889" s="867" t="s">
        <v>7756</v>
      </c>
      <c r="I8889" s="867" t="s">
        <v>2892</v>
      </c>
      <c r="J8889" s="867" t="s">
        <v>7769</v>
      </c>
      <c r="K8889" s="866">
        <v>3</v>
      </c>
      <c r="L8889" s="866">
        <v>12</v>
      </c>
      <c r="M8889" s="865">
        <v>53729.141658923581</v>
      </c>
      <c r="N8889" s="866">
        <v>0</v>
      </c>
      <c r="O8889" s="866">
        <v>0</v>
      </c>
      <c r="P8889" s="865">
        <v>0</v>
      </c>
    </row>
    <row r="8890" spans="1:16" ht="33.75" x14ac:dyDescent="0.25">
      <c r="A8890" s="867" t="s">
        <v>7760</v>
      </c>
      <c r="B8890" s="867" t="s">
        <v>3626</v>
      </c>
      <c r="C8890" s="867" t="s">
        <v>3031</v>
      </c>
      <c r="D8890" s="868" t="s">
        <v>7930</v>
      </c>
      <c r="E8890" s="870">
        <v>4200</v>
      </c>
      <c r="F8890" s="869" t="s">
        <v>9973</v>
      </c>
      <c r="G8890" s="868" t="s">
        <v>9972</v>
      </c>
      <c r="H8890" s="867" t="s">
        <v>7756</v>
      </c>
      <c r="I8890" s="867" t="s">
        <v>2892</v>
      </c>
      <c r="J8890" s="867" t="s">
        <v>9971</v>
      </c>
      <c r="K8890" s="866">
        <v>2</v>
      </c>
      <c r="L8890" s="866">
        <v>12</v>
      </c>
      <c r="M8890" s="865">
        <v>53729.141658923581</v>
      </c>
      <c r="N8890" s="866">
        <v>2</v>
      </c>
      <c r="O8890" s="866">
        <v>6</v>
      </c>
      <c r="P8890" s="865">
        <v>26082.9</v>
      </c>
    </row>
    <row r="8891" spans="1:16" ht="33.75" x14ac:dyDescent="0.25">
      <c r="A8891" s="867" t="s">
        <v>7760</v>
      </c>
      <c r="B8891" s="867" t="s">
        <v>3626</v>
      </c>
      <c r="C8891" s="867" t="s">
        <v>3031</v>
      </c>
      <c r="D8891" s="868" t="s">
        <v>8013</v>
      </c>
      <c r="E8891" s="870">
        <v>4200</v>
      </c>
      <c r="F8891" s="869" t="s">
        <v>9970</v>
      </c>
      <c r="G8891" s="868" t="s">
        <v>9969</v>
      </c>
      <c r="H8891" s="867" t="s">
        <v>7796</v>
      </c>
      <c r="I8891" s="867" t="s">
        <v>6461</v>
      </c>
      <c r="J8891" s="867" t="s">
        <v>7813</v>
      </c>
      <c r="K8891" s="866">
        <v>2</v>
      </c>
      <c r="L8891" s="866">
        <v>12</v>
      </c>
      <c r="M8891" s="865">
        <v>53729.141658923581</v>
      </c>
      <c r="N8891" s="866">
        <v>2</v>
      </c>
      <c r="O8891" s="866">
        <v>6</v>
      </c>
      <c r="P8891" s="865">
        <v>26082.9</v>
      </c>
    </row>
    <row r="8892" spans="1:16" ht="33.75" x14ac:dyDescent="0.25">
      <c r="A8892" s="867" t="s">
        <v>7760</v>
      </c>
      <c r="B8892" s="867" t="s">
        <v>3626</v>
      </c>
      <c r="C8892" s="867" t="s">
        <v>3031</v>
      </c>
      <c r="D8892" s="868" t="s">
        <v>8013</v>
      </c>
      <c r="E8892" s="870">
        <v>4200</v>
      </c>
      <c r="F8892" s="869" t="s">
        <v>9968</v>
      </c>
      <c r="G8892" s="868" t="s">
        <v>9967</v>
      </c>
      <c r="H8892" s="867" t="s">
        <v>7756</v>
      </c>
      <c r="I8892" s="867" t="s">
        <v>2892</v>
      </c>
      <c r="J8892" s="867" t="s">
        <v>7813</v>
      </c>
      <c r="K8892" s="866">
        <v>2</v>
      </c>
      <c r="L8892" s="866">
        <v>12</v>
      </c>
      <c r="M8892" s="865">
        <v>53729.141658923581</v>
      </c>
      <c r="N8892" s="866">
        <v>0</v>
      </c>
      <c r="O8892" s="866">
        <v>0</v>
      </c>
      <c r="P8892" s="865">
        <v>0</v>
      </c>
    </row>
    <row r="8893" spans="1:16" ht="33.75" x14ac:dyDescent="0.25">
      <c r="A8893" s="867" t="s">
        <v>7760</v>
      </c>
      <c r="B8893" s="867" t="s">
        <v>3626</v>
      </c>
      <c r="C8893" s="867" t="s">
        <v>3031</v>
      </c>
      <c r="D8893" s="868" t="s">
        <v>8013</v>
      </c>
      <c r="E8893" s="870">
        <v>4200</v>
      </c>
      <c r="F8893" s="869" t="s">
        <v>9966</v>
      </c>
      <c r="G8893" s="868" t="s">
        <v>9965</v>
      </c>
      <c r="H8893" s="867" t="s">
        <v>7756</v>
      </c>
      <c r="I8893" s="867" t="s">
        <v>2892</v>
      </c>
      <c r="J8893" s="867" t="s">
        <v>8178</v>
      </c>
      <c r="K8893" s="866">
        <v>2</v>
      </c>
      <c r="L8893" s="866">
        <v>12</v>
      </c>
      <c r="M8893" s="865">
        <v>53729.141658923581</v>
      </c>
      <c r="N8893" s="866">
        <v>2</v>
      </c>
      <c r="O8893" s="866">
        <v>6</v>
      </c>
      <c r="P8893" s="865">
        <v>26082.9</v>
      </c>
    </row>
    <row r="8894" spans="1:16" ht="33.75" x14ac:dyDescent="0.25">
      <c r="A8894" s="867" t="s">
        <v>7760</v>
      </c>
      <c r="B8894" s="867" t="s">
        <v>3626</v>
      </c>
      <c r="C8894" s="867" t="s">
        <v>3031</v>
      </c>
      <c r="D8894" s="868" t="s">
        <v>8013</v>
      </c>
      <c r="E8894" s="870">
        <v>4200</v>
      </c>
      <c r="F8894" s="869" t="s">
        <v>9964</v>
      </c>
      <c r="G8894" s="868" t="s">
        <v>9963</v>
      </c>
      <c r="H8894" s="867" t="s">
        <v>7756</v>
      </c>
      <c r="I8894" s="867" t="s">
        <v>2892</v>
      </c>
      <c r="J8894" s="867" t="s">
        <v>8178</v>
      </c>
      <c r="K8894" s="866">
        <v>2</v>
      </c>
      <c r="L8894" s="866">
        <v>12</v>
      </c>
      <c r="M8894" s="865">
        <v>53729.141658923581</v>
      </c>
      <c r="N8894" s="866">
        <v>0</v>
      </c>
      <c r="O8894" s="866">
        <v>0</v>
      </c>
      <c r="P8894" s="865">
        <v>0</v>
      </c>
    </row>
    <row r="8895" spans="1:16" ht="33.75" x14ac:dyDescent="0.25">
      <c r="A8895" s="867" t="s">
        <v>7760</v>
      </c>
      <c r="B8895" s="867" t="s">
        <v>3626</v>
      </c>
      <c r="C8895" s="867" t="s">
        <v>3031</v>
      </c>
      <c r="D8895" s="868" t="s">
        <v>8013</v>
      </c>
      <c r="E8895" s="870">
        <v>4200</v>
      </c>
      <c r="F8895" s="869" t="s">
        <v>9962</v>
      </c>
      <c r="G8895" s="868" t="s">
        <v>9961</v>
      </c>
      <c r="H8895" s="867" t="s">
        <v>7756</v>
      </c>
      <c r="I8895" s="867" t="s">
        <v>2892</v>
      </c>
      <c r="J8895" s="867" t="s">
        <v>8314</v>
      </c>
      <c r="K8895" s="866">
        <v>3</v>
      </c>
      <c r="L8895" s="866">
        <v>12</v>
      </c>
      <c r="M8895" s="865">
        <v>53729.141658923581</v>
      </c>
      <c r="N8895" s="866">
        <v>2</v>
      </c>
      <c r="O8895" s="866">
        <v>6</v>
      </c>
      <c r="P8895" s="865">
        <v>26082.9</v>
      </c>
    </row>
    <row r="8896" spans="1:16" ht="33.75" x14ac:dyDescent="0.25">
      <c r="A8896" s="867" t="s">
        <v>7760</v>
      </c>
      <c r="B8896" s="867" t="s">
        <v>3626</v>
      </c>
      <c r="C8896" s="867" t="s">
        <v>3031</v>
      </c>
      <c r="D8896" s="868" t="s">
        <v>8013</v>
      </c>
      <c r="E8896" s="870">
        <v>4200</v>
      </c>
      <c r="F8896" s="869" t="s">
        <v>9960</v>
      </c>
      <c r="G8896" s="868" t="s">
        <v>9959</v>
      </c>
      <c r="H8896" s="867" t="s">
        <v>7756</v>
      </c>
      <c r="I8896" s="867" t="s">
        <v>2892</v>
      </c>
      <c r="J8896" s="867" t="s">
        <v>8314</v>
      </c>
      <c r="K8896" s="866">
        <v>3</v>
      </c>
      <c r="L8896" s="866">
        <v>12</v>
      </c>
      <c r="M8896" s="865">
        <v>53729.141658923581</v>
      </c>
      <c r="N8896" s="866">
        <v>2</v>
      </c>
      <c r="O8896" s="866">
        <v>6</v>
      </c>
      <c r="P8896" s="865">
        <v>26082.9</v>
      </c>
    </row>
    <row r="8897" spans="1:16" ht="33.75" x14ac:dyDescent="0.25">
      <c r="A8897" s="867" t="s">
        <v>7760</v>
      </c>
      <c r="B8897" s="867" t="s">
        <v>3626</v>
      </c>
      <c r="C8897" s="867" t="s">
        <v>3031</v>
      </c>
      <c r="D8897" s="868" t="s">
        <v>8013</v>
      </c>
      <c r="E8897" s="870">
        <v>4200</v>
      </c>
      <c r="F8897" s="869" t="s">
        <v>9958</v>
      </c>
      <c r="G8897" s="868" t="s">
        <v>9957</v>
      </c>
      <c r="H8897" s="867" t="s">
        <v>7756</v>
      </c>
      <c r="I8897" s="867" t="s">
        <v>2892</v>
      </c>
      <c r="J8897" s="867" t="s">
        <v>8324</v>
      </c>
      <c r="K8897" s="866">
        <v>3</v>
      </c>
      <c r="L8897" s="866">
        <v>12</v>
      </c>
      <c r="M8897" s="865">
        <v>53729.141658923581</v>
      </c>
      <c r="N8897" s="866">
        <v>2</v>
      </c>
      <c r="O8897" s="866">
        <v>6</v>
      </c>
      <c r="P8897" s="865">
        <v>26082.9</v>
      </c>
    </row>
    <row r="8898" spans="1:16" ht="33.75" x14ac:dyDescent="0.25">
      <c r="A8898" s="867" t="s">
        <v>7760</v>
      </c>
      <c r="B8898" s="867" t="s">
        <v>3626</v>
      </c>
      <c r="C8898" s="867" t="s">
        <v>3031</v>
      </c>
      <c r="D8898" s="868" t="s">
        <v>8013</v>
      </c>
      <c r="E8898" s="870">
        <v>4200</v>
      </c>
      <c r="F8898" s="869" t="s">
        <v>9956</v>
      </c>
      <c r="G8898" s="868" t="s">
        <v>9955</v>
      </c>
      <c r="H8898" s="867" t="s">
        <v>7817</v>
      </c>
      <c r="I8898" s="867" t="s">
        <v>7937</v>
      </c>
      <c r="J8898" s="867" t="s">
        <v>8036</v>
      </c>
      <c r="K8898" s="866">
        <v>2</v>
      </c>
      <c r="L8898" s="866">
        <v>12</v>
      </c>
      <c r="M8898" s="865">
        <v>53729.141658923581</v>
      </c>
      <c r="N8898" s="866">
        <v>0</v>
      </c>
      <c r="O8898" s="866">
        <v>0</v>
      </c>
      <c r="P8898" s="865">
        <v>0</v>
      </c>
    </row>
    <row r="8899" spans="1:16" ht="33.75" x14ac:dyDescent="0.25">
      <c r="A8899" s="867" t="s">
        <v>7760</v>
      </c>
      <c r="B8899" s="867" t="s">
        <v>3626</v>
      </c>
      <c r="C8899" s="867" t="s">
        <v>3031</v>
      </c>
      <c r="D8899" s="868" t="s">
        <v>8013</v>
      </c>
      <c r="E8899" s="870">
        <v>4200</v>
      </c>
      <c r="F8899" s="869" t="s">
        <v>9954</v>
      </c>
      <c r="G8899" s="868" t="s">
        <v>9953</v>
      </c>
      <c r="H8899" s="867" t="s">
        <v>7756</v>
      </c>
      <c r="I8899" s="867" t="s">
        <v>2676</v>
      </c>
      <c r="J8899" s="867" t="s">
        <v>7844</v>
      </c>
      <c r="K8899" s="866">
        <v>2</v>
      </c>
      <c r="L8899" s="866">
        <v>12</v>
      </c>
      <c r="M8899" s="865">
        <v>53729.141658923581</v>
      </c>
      <c r="N8899" s="866">
        <v>0</v>
      </c>
      <c r="O8899" s="866">
        <v>0</v>
      </c>
      <c r="P8899" s="865">
        <v>0</v>
      </c>
    </row>
    <row r="8900" spans="1:16" ht="33.75" x14ac:dyDescent="0.25">
      <c r="A8900" s="867" t="s">
        <v>7760</v>
      </c>
      <c r="B8900" s="867" t="s">
        <v>3626</v>
      </c>
      <c r="C8900" s="867" t="s">
        <v>3031</v>
      </c>
      <c r="D8900" s="868" t="s">
        <v>8013</v>
      </c>
      <c r="E8900" s="870">
        <v>4200</v>
      </c>
      <c r="F8900" s="869" t="s">
        <v>9952</v>
      </c>
      <c r="G8900" s="868" t="s">
        <v>9951</v>
      </c>
      <c r="H8900" s="867" t="s">
        <v>7756</v>
      </c>
      <c r="I8900" s="867" t="s">
        <v>2892</v>
      </c>
      <c r="J8900" s="867" t="s">
        <v>7844</v>
      </c>
      <c r="K8900" s="866">
        <v>2</v>
      </c>
      <c r="L8900" s="866">
        <v>12</v>
      </c>
      <c r="M8900" s="865">
        <v>53729.141658923581</v>
      </c>
      <c r="N8900" s="866">
        <v>2</v>
      </c>
      <c r="O8900" s="866">
        <v>6</v>
      </c>
      <c r="P8900" s="865">
        <v>26082.9</v>
      </c>
    </row>
    <row r="8901" spans="1:16" ht="33.75" x14ac:dyDescent="0.25">
      <c r="A8901" s="867" t="s">
        <v>7760</v>
      </c>
      <c r="B8901" s="867" t="s">
        <v>3626</v>
      </c>
      <c r="C8901" s="867" t="s">
        <v>3031</v>
      </c>
      <c r="D8901" s="868" t="s">
        <v>8013</v>
      </c>
      <c r="E8901" s="870">
        <v>4200</v>
      </c>
      <c r="F8901" s="869" t="s">
        <v>9950</v>
      </c>
      <c r="G8901" s="868" t="s">
        <v>9949</v>
      </c>
      <c r="H8901" s="867" t="s">
        <v>7756</v>
      </c>
      <c r="I8901" s="867" t="s">
        <v>2676</v>
      </c>
      <c r="J8901" s="867" t="s">
        <v>7844</v>
      </c>
      <c r="K8901" s="866">
        <v>2</v>
      </c>
      <c r="L8901" s="866">
        <v>12</v>
      </c>
      <c r="M8901" s="865">
        <v>53729.141658923581</v>
      </c>
      <c r="N8901" s="866">
        <v>0</v>
      </c>
      <c r="O8901" s="866">
        <v>0</v>
      </c>
      <c r="P8901" s="865">
        <v>0</v>
      </c>
    </row>
    <row r="8902" spans="1:16" ht="33.75" x14ac:dyDescent="0.25">
      <c r="A8902" s="867" t="s">
        <v>7760</v>
      </c>
      <c r="B8902" s="867" t="s">
        <v>3626</v>
      </c>
      <c r="C8902" s="867" t="s">
        <v>3031</v>
      </c>
      <c r="D8902" s="868" t="s">
        <v>8006</v>
      </c>
      <c r="E8902" s="870">
        <v>4200</v>
      </c>
      <c r="F8902" s="869" t="s">
        <v>9948</v>
      </c>
      <c r="G8902" s="868" t="s">
        <v>9947</v>
      </c>
      <c r="H8902" s="867" t="s">
        <v>7796</v>
      </c>
      <c r="I8902" s="867" t="s">
        <v>2737</v>
      </c>
      <c r="J8902" s="867" t="s">
        <v>8162</v>
      </c>
      <c r="K8902" s="866">
        <v>2</v>
      </c>
      <c r="L8902" s="866">
        <v>12</v>
      </c>
      <c r="M8902" s="865">
        <v>53729.141658923581</v>
      </c>
      <c r="N8902" s="866">
        <v>1</v>
      </c>
      <c r="O8902" s="866">
        <v>6</v>
      </c>
      <c r="P8902" s="865">
        <v>26082.9</v>
      </c>
    </row>
    <row r="8903" spans="1:16" ht="33.75" x14ac:dyDescent="0.25">
      <c r="A8903" s="867" t="s">
        <v>7760</v>
      </c>
      <c r="B8903" s="867" t="s">
        <v>3626</v>
      </c>
      <c r="C8903" s="867" t="s">
        <v>3031</v>
      </c>
      <c r="D8903" s="868" t="s">
        <v>8091</v>
      </c>
      <c r="E8903" s="870">
        <v>4200</v>
      </c>
      <c r="F8903" s="869" t="s">
        <v>9946</v>
      </c>
      <c r="G8903" s="868" t="s">
        <v>9945</v>
      </c>
      <c r="H8903" s="867" t="s">
        <v>7756</v>
      </c>
      <c r="I8903" s="867" t="s">
        <v>2892</v>
      </c>
      <c r="J8903" s="867" t="s">
        <v>8103</v>
      </c>
      <c r="K8903" s="866">
        <v>4</v>
      </c>
      <c r="L8903" s="866">
        <v>12</v>
      </c>
      <c r="M8903" s="865">
        <v>53729.141658923581</v>
      </c>
      <c r="N8903" s="866">
        <v>2</v>
      </c>
      <c r="O8903" s="866">
        <v>6</v>
      </c>
      <c r="P8903" s="865">
        <v>26082.9</v>
      </c>
    </row>
    <row r="8904" spans="1:16" ht="33.75" x14ac:dyDescent="0.25">
      <c r="A8904" s="867" t="s">
        <v>7760</v>
      </c>
      <c r="B8904" s="867" t="s">
        <v>3626</v>
      </c>
      <c r="C8904" s="867" t="s">
        <v>3031</v>
      </c>
      <c r="D8904" s="868" t="s">
        <v>7768</v>
      </c>
      <c r="E8904" s="870">
        <v>4200</v>
      </c>
      <c r="F8904" s="869" t="s">
        <v>9944</v>
      </c>
      <c r="G8904" s="868" t="s">
        <v>9943</v>
      </c>
      <c r="H8904" s="867" t="s">
        <v>7796</v>
      </c>
      <c r="I8904" s="867" t="s">
        <v>2745</v>
      </c>
      <c r="J8904" s="867" t="s">
        <v>8103</v>
      </c>
      <c r="K8904" s="866">
        <v>4</v>
      </c>
      <c r="L8904" s="866">
        <v>12</v>
      </c>
      <c r="M8904" s="865">
        <v>40936.488882989397</v>
      </c>
      <c r="N8904" s="866">
        <v>1</v>
      </c>
      <c r="O8904" s="866">
        <v>6</v>
      </c>
      <c r="P8904" s="865">
        <v>26082.9</v>
      </c>
    </row>
    <row r="8905" spans="1:16" ht="33.75" x14ac:dyDescent="0.25">
      <c r="A8905" s="867" t="s">
        <v>7760</v>
      </c>
      <c r="B8905" s="867" t="s">
        <v>3626</v>
      </c>
      <c r="C8905" s="867" t="s">
        <v>3031</v>
      </c>
      <c r="D8905" s="868" t="s">
        <v>7776</v>
      </c>
      <c r="E8905" s="870">
        <v>4200</v>
      </c>
      <c r="F8905" s="869" t="s">
        <v>9942</v>
      </c>
      <c r="G8905" s="868" t="s">
        <v>9941</v>
      </c>
      <c r="H8905" s="867" t="s">
        <v>7796</v>
      </c>
      <c r="I8905" s="867" t="s">
        <v>7801</v>
      </c>
      <c r="J8905" s="867" t="s">
        <v>7800</v>
      </c>
      <c r="K8905" s="866">
        <v>3</v>
      </c>
      <c r="L8905" s="866">
        <v>12</v>
      </c>
      <c r="M8905" s="865">
        <v>53729.141658923581</v>
      </c>
      <c r="N8905" s="866">
        <v>2</v>
      </c>
      <c r="O8905" s="866">
        <v>6</v>
      </c>
      <c r="P8905" s="865">
        <v>26082.9</v>
      </c>
    </row>
    <row r="8906" spans="1:16" ht="33.75" x14ac:dyDescent="0.25">
      <c r="A8906" s="867" t="s">
        <v>7760</v>
      </c>
      <c r="B8906" s="867" t="s">
        <v>3626</v>
      </c>
      <c r="C8906" s="867" t="s">
        <v>3031</v>
      </c>
      <c r="D8906" s="868" t="s">
        <v>7887</v>
      </c>
      <c r="E8906" s="870">
        <v>4200</v>
      </c>
      <c r="F8906" s="869" t="s">
        <v>9940</v>
      </c>
      <c r="G8906" s="868" t="s">
        <v>9939</v>
      </c>
      <c r="H8906" s="867" t="s">
        <v>7756</v>
      </c>
      <c r="I8906" s="867" t="s">
        <v>2745</v>
      </c>
      <c r="J8906" s="867" t="s">
        <v>7783</v>
      </c>
      <c r="K8906" s="866">
        <v>0</v>
      </c>
      <c r="L8906" s="866">
        <v>0</v>
      </c>
      <c r="M8906" s="865">
        <v>0</v>
      </c>
      <c r="N8906" s="866">
        <v>2</v>
      </c>
      <c r="O8906" s="866">
        <v>4</v>
      </c>
      <c r="P8906" s="865">
        <v>17388.599999999999</v>
      </c>
    </row>
    <row r="8907" spans="1:16" ht="33.75" x14ac:dyDescent="0.25">
      <c r="A8907" s="867" t="s">
        <v>7760</v>
      </c>
      <c r="B8907" s="867" t="s">
        <v>3626</v>
      </c>
      <c r="C8907" s="867" t="s">
        <v>3031</v>
      </c>
      <c r="D8907" s="868" t="s">
        <v>8237</v>
      </c>
      <c r="E8907" s="870">
        <v>3000</v>
      </c>
      <c r="F8907" s="869" t="s">
        <v>9938</v>
      </c>
      <c r="G8907" s="868" t="s">
        <v>9937</v>
      </c>
      <c r="H8907" s="867" t="s">
        <v>7756</v>
      </c>
      <c r="I8907" s="867" t="s">
        <v>3544</v>
      </c>
      <c r="J8907" s="867" t="s">
        <v>7894</v>
      </c>
      <c r="K8907" s="866">
        <v>3</v>
      </c>
      <c r="L8907" s="866">
        <v>9</v>
      </c>
      <c r="M8907" s="865">
        <v>28783.468745851918</v>
      </c>
      <c r="N8907" s="866">
        <v>0</v>
      </c>
      <c r="O8907" s="866">
        <v>0</v>
      </c>
      <c r="P8907" s="865">
        <v>0</v>
      </c>
    </row>
    <row r="8908" spans="1:16" ht="33.75" x14ac:dyDescent="0.25">
      <c r="A8908" s="867" t="s">
        <v>7760</v>
      </c>
      <c r="B8908" s="867" t="s">
        <v>3626</v>
      </c>
      <c r="C8908" s="867" t="s">
        <v>3031</v>
      </c>
      <c r="D8908" s="868" t="s">
        <v>7776</v>
      </c>
      <c r="E8908" s="870">
        <v>4200</v>
      </c>
      <c r="F8908" s="869" t="s">
        <v>9936</v>
      </c>
      <c r="G8908" s="868" t="s">
        <v>9935</v>
      </c>
      <c r="H8908" s="867" t="s">
        <v>7796</v>
      </c>
      <c r="I8908" s="867" t="s">
        <v>2745</v>
      </c>
      <c r="J8908" s="867" t="s">
        <v>7777</v>
      </c>
      <c r="K8908" s="866">
        <v>3</v>
      </c>
      <c r="L8908" s="866">
        <v>12</v>
      </c>
      <c r="M8908" s="865">
        <v>53729.141658923581</v>
      </c>
      <c r="N8908" s="866">
        <v>1</v>
      </c>
      <c r="O8908" s="866">
        <v>6</v>
      </c>
      <c r="P8908" s="865">
        <v>26082.9</v>
      </c>
    </row>
    <row r="8909" spans="1:16" ht="33.75" x14ac:dyDescent="0.25">
      <c r="A8909" s="867" t="s">
        <v>7760</v>
      </c>
      <c r="B8909" s="867" t="s">
        <v>3626</v>
      </c>
      <c r="C8909" s="867" t="s">
        <v>3031</v>
      </c>
      <c r="D8909" s="868" t="s">
        <v>9934</v>
      </c>
      <c r="E8909" s="870">
        <v>4200</v>
      </c>
      <c r="F8909" s="869" t="s">
        <v>9933</v>
      </c>
      <c r="G8909" s="868" t="s">
        <v>9932</v>
      </c>
      <c r="H8909" s="867" t="s">
        <v>7756</v>
      </c>
      <c r="I8909" s="867" t="s">
        <v>2772</v>
      </c>
      <c r="J8909" s="867" t="s">
        <v>7809</v>
      </c>
      <c r="K8909" s="866">
        <v>2</v>
      </c>
      <c r="L8909" s="866">
        <v>12</v>
      </c>
      <c r="M8909" s="865">
        <v>53729.141658923581</v>
      </c>
      <c r="N8909" s="866">
        <v>2</v>
      </c>
      <c r="O8909" s="866">
        <v>6</v>
      </c>
      <c r="P8909" s="865">
        <v>26082.9</v>
      </c>
    </row>
    <row r="8910" spans="1:16" ht="33.75" x14ac:dyDescent="0.25">
      <c r="A8910" s="867" t="s">
        <v>7760</v>
      </c>
      <c r="B8910" s="867" t="s">
        <v>3626</v>
      </c>
      <c r="C8910" s="867" t="s">
        <v>3031</v>
      </c>
      <c r="D8910" s="868" t="s">
        <v>8864</v>
      </c>
      <c r="E8910" s="870">
        <v>4200</v>
      </c>
      <c r="F8910" s="869" t="s">
        <v>9931</v>
      </c>
      <c r="G8910" s="868" t="s">
        <v>9930</v>
      </c>
      <c r="H8910" s="867" t="s">
        <v>7756</v>
      </c>
      <c r="I8910" s="867" t="s">
        <v>2703</v>
      </c>
      <c r="J8910" s="867" t="s">
        <v>7773</v>
      </c>
      <c r="K8910" s="866">
        <v>3</v>
      </c>
      <c r="L8910" s="866">
        <v>12</v>
      </c>
      <c r="M8910" s="865">
        <v>53729.141658923581</v>
      </c>
      <c r="N8910" s="866">
        <v>1</v>
      </c>
      <c r="O8910" s="866">
        <v>6</v>
      </c>
      <c r="P8910" s="865">
        <v>26082.9</v>
      </c>
    </row>
    <row r="8911" spans="1:16" ht="33.75" x14ac:dyDescent="0.25">
      <c r="A8911" s="867" t="s">
        <v>7760</v>
      </c>
      <c r="B8911" s="867" t="s">
        <v>3626</v>
      </c>
      <c r="C8911" s="867" t="s">
        <v>3031</v>
      </c>
      <c r="D8911" s="868" t="s">
        <v>8986</v>
      </c>
      <c r="E8911" s="870">
        <v>4200</v>
      </c>
      <c r="F8911" s="869" t="s">
        <v>9929</v>
      </c>
      <c r="G8911" s="868" t="s">
        <v>9928</v>
      </c>
      <c r="H8911" s="867" t="s">
        <v>7756</v>
      </c>
      <c r="I8911" s="867" t="s">
        <v>2892</v>
      </c>
      <c r="J8911" s="867" t="s">
        <v>7783</v>
      </c>
      <c r="K8911" s="866">
        <v>1</v>
      </c>
      <c r="L8911" s="866">
        <v>3</v>
      </c>
      <c r="M8911" s="865">
        <v>13432.285414730895</v>
      </c>
      <c r="N8911" s="866">
        <v>0</v>
      </c>
      <c r="O8911" s="866">
        <v>0</v>
      </c>
      <c r="P8911" s="865">
        <v>0</v>
      </c>
    </row>
    <row r="8912" spans="1:16" ht="33.75" x14ac:dyDescent="0.25">
      <c r="A8912" s="867" t="s">
        <v>7760</v>
      </c>
      <c r="B8912" s="867" t="s">
        <v>3626</v>
      </c>
      <c r="C8912" s="867" t="s">
        <v>3031</v>
      </c>
      <c r="D8912" s="868" t="s">
        <v>8227</v>
      </c>
      <c r="E8912" s="870">
        <v>8500</v>
      </c>
      <c r="F8912" s="869" t="s">
        <v>9927</v>
      </c>
      <c r="G8912" s="868" t="s">
        <v>9926</v>
      </c>
      <c r="H8912" s="867" t="s">
        <v>7796</v>
      </c>
      <c r="I8912" s="867" t="s">
        <v>2685</v>
      </c>
      <c r="J8912" s="867" t="s">
        <v>7773</v>
      </c>
      <c r="K8912" s="866">
        <v>8</v>
      </c>
      <c r="L8912" s="866">
        <v>12</v>
      </c>
      <c r="M8912" s="865">
        <v>95944.89581950639</v>
      </c>
      <c r="N8912" s="866">
        <v>2</v>
      </c>
      <c r="O8912" s="866">
        <v>6</v>
      </c>
      <c r="P8912" s="865">
        <v>51882.9</v>
      </c>
    </row>
    <row r="8913" spans="1:16" ht="33.75" x14ac:dyDescent="0.25">
      <c r="A8913" s="867" t="s">
        <v>7760</v>
      </c>
      <c r="B8913" s="867" t="s">
        <v>3626</v>
      </c>
      <c r="C8913" s="867" t="s">
        <v>3031</v>
      </c>
      <c r="D8913" s="868" t="s">
        <v>8391</v>
      </c>
      <c r="E8913" s="870">
        <v>7500</v>
      </c>
      <c r="F8913" s="869" t="s">
        <v>9925</v>
      </c>
      <c r="G8913" s="868" t="s">
        <v>9924</v>
      </c>
      <c r="H8913" s="867" t="s">
        <v>7756</v>
      </c>
      <c r="I8913" s="867" t="s">
        <v>4333</v>
      </c>
      <c r="J8913" s="867" t="s">
        <v>7985</v>
      </c>
      <c r="K8913" s="866">
        <v>3</v>
      </c>
      <c r="L8913" s="866">
        <v>8</v>
      </c>
      <c r="M8913" s="865">
        <v>46906.393511758681</v>
      </c>
      <c r="N8913" s="866">
        <v>2</v>
      </c>
      <c r="O8913" s="866">
        <v>6</v>
      </c>
      <c r="P8913" s="865">
        <v>45882.9</v>
      </c>
    </row>
    <row r="8914" spans="1:16" ht="33.75" x14ac:dyDescent="0.25">
      <c r="A8914" s="867" t="s">
        <v>7760</v>
      </c>
      <c r="B8914" s="867" t="s">
        <v>3626</v>
      </c>
      <c r="C8914" s="867" t="s">
        <v>3031</v>
      </c>
      <c r="D8914" s="868" t="s">
        <v>9923</v>
      </c>
      <c r="E8914" s="870">
        <v>10500</v>
      </c>
      <c r="F8914" s="869" t="s">
        <v>9922</v>
      </c>
      <c r="G8914" s="868" t="s">
        <v>9921</v>
      </c>
      <c r="H8914" s="867" t="s">
        <v>7817</v>
      </c>
      <c r="I8914" s="867" t="s">
        <v>7937</v>
      </c>
      <c r="J8914" s="867" t="s">
        <v>9138</v>
      </c>
      <c r="K8914" s="866">
        <v>6</v>
      </c>
      <c r="L8914" s="866">
        <v>12</v>
      </c>
      <c r="M8914" s="865">
        <v>95944.89581950639</v>
      </c>
      <c r="N8914" s="866">
        <v>2</v>
      </c>
      <c r="O8914" s="866">
        <v>6</v>
      </c>
      <c r="P8914" s="865">
        <v>63882.9</v>
      </c>
    </row>
    <row r="8915" spans="1:16" ht="33.75" x14ac:dyDescent="0.25">
      <c r="A8915" s="867" t="s">
        <v>7760</v>
      </c>
      <c r="B8915" s="867" t="s">
        <v>3626</v>
      </c>
      <c r="C8915" s="867" t="s">
        <v>3031</v>
      </c>
      <c r="D8915" s="868" t="s">
        <v>9264</v>
      </c>
      <c r="E8915" s="870">
        <v>9500</v>
      </c>
      <c r="F8915" s="869" t="s">
        <v>9920</v>
      </c>
      <c r="G8915" s="868" t="s">
        <v>9919</v>
      </c>
      <c r="H8915" s="867" t="s">
        <v>7796</v>
      </c>
      <c r="I8915" s="867" t="s">
        <v>9202</v>
      </c>
      <c r="J8915" s="867" t="s">
        <v>8224</v>
      </c>
      <c r="K8915" s="866">
        <v>6</v>
      </c>
      <c r="L8915" s="866">
        <v>12</v>
      </c>
      <c r="M8915" s="865">
        <v>70359.590267638021</v>
      </c>
      <c r="N8915" s="866">
        <v>1</v>
      </c>
      <c r="O8915" s="866">
        <v>6</v>
      </c>
      <c r="P8915" s="865">
        <v>57882.9</v>
      </c>
    </row>
    <row r="8916" spans="1:16" ht="33.75" x14ac:dyDescent="0.25">
      <c r="A8916" s="867" t="s">
        <v>7760</v>
      </c>
      <c r="B8916" s="867" t="s">
        <v>3626</v>
      </c>
      <c r="C8916" s="867" t="s">
        <v>3031</v>
      </c>
      <c r="D8916" s="868" t="s">
        <v>9918</v>
      </c>
      <c r="E8916" s="870">
        <v>7500</v>
      </c>
      <c r="F8916" s="869" t="s">
        <v>9917</v>
      </c>
      <c r="G8916" s="868" t="s">
        <v>9916</v>
      </c>
      <c r="H8916" s="867" t="s">
        <v>7756</v>
      </c>
      <c r="I8916" s="867" t="s">
        <v>2772</v>
      </c>
      <c r="J8916" s="867" t="s">
        <v>7773</v>
      </c>
      <c r="K8916" s="866">
        <v>3</v>
      </c>
      <c r="L8916" s="866">
        <v>12</v>
      </c>
      <c r="M8916" s="865">
        <v>95944.89581950639</v>
      </c>
      <c r="N8916" s="866">
        <v>1</v>
      </c>
      <c r="O8916" s="866">
        <v>6</v>
      </c>
      <c r="P8916" s="865">
        <v>45882.9</v>
      </c>
    </row>
    <row r="8917" spans="1:16" ht="33.75" x14ac:dyDescent="0.25">
      <c r="A8917" s="867" t="s">
        <v>7760</v>
      </c>
      <c r="B8917" s="867" t="s">
        <v>3626</v>
      </c>
      <c r="C8917" s="867" t="s">
        <v>3031</v>
      </c>
      <c r="D8917" s="868" t="s">
        <v>8458</v>
      </c>
      <c r="E8917" s="870">
        <v>3200</v>
      </c>
      <c r="F8917" s="869" t="s">
        <v>9915</v>
      </c>
      <c r="G8917" s="868" t="s">
        <v>9914</v>
      </c>
      <c r="H8917" s="867"/>
      <c r="I8917" s="867"/>
      <c r="J8917" s="867"/>
      <c r="K8917" s="866">
        <v>5</v>
      </c>
      <c r="L8917" s="866">
        <v>12</v>
      </c>
      <c r="M8917" s="865">
        <v>40936.488882989397</v>
      </c>
      <c r="N8917" s="866">
        <v>1</v>
      </c>
      <c r="O8917" s="866">
        <v>6</v>
      </c>
      <c r="P8917" s="865">
        <v>20082.900000000001</v>
      </c>
    </row>
    <row r="8918" spans="1:16" ht="33.75" x14ac:dyDescent="0.25">
      <c r="A8918" s="867" t="s">
        <v>7760</v>
      </c>
      <c r="B8918" s="867" t="s">
        <v>3626</v>
      </c>
      <c r="C8918" s="867" t="s">
        <v>3031</v>
      </c>
      <c r="D8918" s="868" t="s">
        <v>8237</v>
      </c>
      <c r="E8918" s="870">
        <v>3000</v>
      </c>
      <c r="F8918" s="869" t="s">
        <v>9913</v>
      </c>
      <c r="G8918" s="868" t="s">
        <v>9912</v>
      </c>
      <c r="H8918" s="867"/>
      <c r="I8918" s="867"/>
      <c r="J8918" s="867"/>
      <c r="K8918" s="866">
        <v>3</v>
      </c>
      <c r="L8918" s="866">
        <v>7</v>
      </c>
      <c r="M8918" s="865">
        <v>22387.142357884826</v>
      </c>
      <c r="N8918" s="866">
        <v>0</v>
      </c>
      <c r="O8918" s="866">
        <v>0</v>
      </c>
      <c r="P8918" s="865">
        <v>0</v>
      </c>
    </row>
    <row r="8919" spans="1:16" ht="33.75" x14ac:dyDescent="0.25">
      <c r="A8919" s="867" t="s">
        <v>7760</v>
      </c>
      <c r="B8919" s="867" t="s">
        <v>3626</v>
      </c>
      <c r="C8919" s="867" t="s">
        <v>3031</v>
      </c>
      <c r="D8919" s="868" t="s">
        <v>8458</v>
      </c>
      <c r="E8919" s="870">
        <v>3200</v>
      </c>
      <c r="F8919" s="869" t="s">
        <v>9911</v>
      </c>
      <c r="G8919" s="868" t="s">
        <v>9910</v>
      </c>
      <c r="H8919" s="867" t="s">
        <v>7796</v>
      </c>
      <c r="I8919" s="867" t="s">
        <v>5168</v>
      </c>
      <c r="J8919" s="867" t="s">
        <v>8383</v>
      </c>
      <c r="K8919" s="866">
        <v>1</v>
      </c>
      <c r="L8919" s="866">
        <v>5</v>
      </c>
      <c r="M8919" s="865">
        <v>17056.870367912248</v>
      </c>
      <c r="N8919" s="866">
        <v>2</v>
      </c>
      <c r="O8919" s="866">
        <v>4</v>
      </c>
      <c r="P8919" s="865">
        <v>13388.6</v>
      </c>
    </row>
    <row r="8920" spans="1:16" ht="33.75" x14ac:dyDescent="0.25">
      <c r="A8920" s="867" t="s">
        <v>7760</v>
      </c>
      <c r="B8920" s="867" t="s">
        <v>3626</v>
      </c>
      <c r="C8920" s="867" t="s">
        <v>3031</v>
      </c>
      <c r="D8920" s="868" t="s">
        <v>7768</v>
      </c>
      <c r="E8920" s="870">
        <v>4200</v>
      </c>
      <c r="F8920" s="869" t="s">
        <v>9909</v>
      </c>
      <c r="G8920" s="868" t="s">
        <v>9908</v>
      </c>
      <c r="H8920" s="867" t="s">
        <v>7796</v>
      </c>
      <c r="I8920" s="867" t="s">
        <v>2704</v>
      </c>
      <c r="J8920" s="867" t="s">
        <v>7773</v>
      </c>
      <c r="K8920" s="866">
        <v>5</v>
      </c>
      <c r="L8920" s="866">
        <v>12</v>
      </c>
      <c r="M8920" s="865">
        <v>40936.488882989397</v>
      </c>
      <c r="N8920" s="866">
        <v>1</v>
      </c>
      <c r="O8920" s="866">
        <v>6</v>
      </c>
      <c r="P8920" s="865">
        <v>26082.9</v>
      </c>
    </row>
    <row r="8921" spans="1:16" ht="33.75" x14ac:dyDescent="0.25">
      <c r="A8921" s="867" t="s">
        <v>7760</v>
      </c>
      <c r="B8921" s="867" t="s">
        <v>3626</v>
      </c>
      <c r="C8921" s="867" t="s">
        <v>3031</v>
      </c>
      <c r="D8921" s="868" t="s">
        <v>7768</v>
      </c>
      <c r="E8921" s="870">
        <v>4200</v>
      </c>
      <c r="F8921" s="869" t="s">
        <v>9907</v>
      </c>
      <c r="G8921" s="868" t="s">
        <v>9906</v>
      </c>
      <c r="H8921" s="867"/>
      <c r="I8921" s="867"/>
      <c r="J8921" s="867"/>
      <c r="K8921" s="866">
        <v>5</v>
      </c>
      <c r="L8921" s="866">
        <v>12</v>
      </c>
      <c r="M8921" s="865">
        <v>40936.488882989397</v>
      </c>
      <c r="N8921" s="866">
        <v>1</v>
      </c>
      <c r="O8921" s="866">
        <v>6</v>
      </c>
      <c r="P8921" s="865">
        <v>26082.9</v>
      </c>
    </row>
    <row r="8922" spans="1:16" ht="33.75" x14ac:dyDescent="0.25">
      <c r="A8922" s="867" t="s">
        <v>7760</v>
      </c>
      <c r="B8922" s="867" t="s">
        <v>3626</v>
      </c>
      <c r="C8922" s="867" t="s">
        <v>3031</v>
      </c>
      <c r="D8922" s="868" t="s">
        <v>7804</v>
      </c>
      <c r="E8922" s="870">
        <v>5500</v>
      </c>
      <c r="F8922" s="869" t="s">
        <v>9905</v>
      </c>
      <c r="G8922" s="868" t="s">
        <v>9904</v>
      </c>
      <c r="H8922" s="867" t="s">
        <v>7756</v>
      </c>
      <c r="I8922" s="867" t="s">
        <v>2703</v>
      </c>
      <c r="J8922" s="867" t="s">
        <v>7777</v>
      </c>
      <c r="K8922" s="866">
        <v>2</v>
      </c>
      <c r="L8922" s="866">
        <v>12</v>
      </c>
      <c r="M8922" s="865">
        <v>70359.590267638021</v>
      </c>
      <c r="N8922" s="866">
        <v>2</v>
      </c>
      <c r="O8922" s="866">
        <v>6</v>
      </c>
      <c r="P8922" s="865">
        <v>33882.9</v>
      </c>
    </row>
    <row r="8923" spans="1:16" ht="33.75" x14ac:dyDescent="0.25">
      <c r="A8923" s="867" t="s">
        <v>7760</v>
      </c>
      <c r="B8923" s="867" t="s">
        <v>3626</v>
      </c>
      <c r="C8923" s="867" t="s">
        <v>3031</v>
      </c>
      <c r="D8923" s="868" t="s">
        <v>7772</v>
      </c>
      <c r="E8923" s="870">
        <v>4200</v>
      </c>
      <c r="F8923" s="869" t="s">
        <v>9903</v>
      </c>
      <c r="G8923" s="868" t="s">
        <v>9902</v>
      </c>
      <c r="H8923" s="867" t="s">
        <v>7756</v>
      </c>
      <c r="I8923" s="867" t="s">
        <v>2676</v>
      </c>
      <c r="J8923" s="867" t="s">
        <v>7773</v>
      </c>
      <c r="K8923" s="866">
        <v>5</v>
      </c>
      <c r="L8923" s="866">
        <v>12</v>
      </c>
      <c r="M8923" s="865">
        <v>53729.141658923581</v>
      </c>
      <c r="N8923" s="866">
        <v>1</v>
      </c>
      <c r="O8923" s="866">
        <v>6</v>
      </c>
      <c r="P8923" s="865">
        <v>26082.9</v>
      </c>
    </row>
    <row r="8924" spans="1:16" ht="33.75" x14ac:dyDescent="0.25">
      <c r="A8924" s="867" t="s">
        <v>7760</v>
      </c>
      <c r="B8924" s="867" t="s">
        <v>3626</v>
      </c>
      <c r="C8924" s="867" t="s">
        <v>3031</v>
      </c>
      <c r="D8924" s="868" t="s">
        <v>9050</v>
      </c>
      <c r="E8924" s="870">
        <v>5500</v>
      </c>
      <c r="F8924" s="869" t="s">
        <v>9901</v>
      </c>
      <c r="G8924" s="868" t="s">
        <v>9900</v>
      </c>
      <c r="H8924" s="867" t="s">
        <v>7796</v>
      </c>
      <c r="I8924" s="867" t="s">
        <v>2745</v>
      </c>
      <c r="J8924" s="867" t="s">
        <v>7783</v>
      </c>
      <c r="K8924" s="866">
        <v>2</v>
      </c>
      <c r="L8924" s="866">
        <v>12</v>
      </c>
      <c r="M8924" s="865">
        <v>70359.590267638021</v>
      </c>
      <c r="N8924" s="866">
        <v>0</v>
      </c>
      <c r="O8924" s="866">
        <v>0</v>
      </c>
      <c r="P8924" s="865">
        <v>0</v>
      </c>
    </row>
    <row r="8925" spans="1:16" x14ac:dyDescent="0.25">
      <c r="A8925" s="1772" t="s">
        <v>2848</v>
      </c>
      <c r="B8925" s="1772"/>
      <c r="C8925" s="1772"/>
      <c r="D8925" s="1772"/>
      <c r="E8925" s="1772"/>
      <c r="F8925" s="1772" t="s">
        <v>378</v>
      </c>
      <c r="G8925" s="1772"/>
      <c r="H8925" s="1772"/>
      <c r="I8925" s="1772"/>
      <c r="J8925" s="1772"/>
      <c r="K8925" s="1771" t="s">
        <v>2847</v>
      </c>
      <c r="L8925" s="1771"/>
      <c r="M8925" s="1771"/>
      <c r="N8925" s="1771" t="s">
        <v>2846</v>
      </c>
      <c r="O8925" s="1771"/>
      <c r="P8925" s="1771"/>
    </row>
    <row r="8926" spans="1:16" ht="78" customHeight="1" x14ac:dyDescent="0.25">
      <c r="A8926" s="1535" t="s">
        <v>2845</v>
      </c>
      <c r="B8926" s="1535" t="s">
        <v>5</v>
      </c>
      <c r="C8926" s="1535" t="s">
        <v>2844</v>
      </c>
      <c r="D8926" s="1535" t="s">
        <v>2843</v>
      </c>
      <c r="E8926" s="1536" t="s">
        <v>2842</v>
      </c>
      <c r="F8926" s="1537" t="s">
        <v>2841</v>
      </c>
      <c r="G8926" s="1540" t="s">
        <v>2840</v>
      </c>
      <c r="H8926" s="1535" t="s">
        <v>2839</v>
      </c>
      <c r="I8926" s="1535" t="s">
        <v>2838</v>
      </c>
      <c r="J8926" s="1535" t="s">
        <v>2837</v>
      </c>
      <c r="K8926" s="1538" t="s">
        <v>2836</v>
      </c>
      <c r="L8926" s="1538" t="s">
        <v>2835</v>
      </c>
      <c r="M8926" s="1539" t="s">
        <v>2834</v>
      </c>
      <c r="N8926" s="1538" t="s">
        <v>2836</v>
      </c>
      <c r="O8926" s="1538" t="s">
        <v>2835</v>
      </c>
      <c r="P8926" s="1539" t="s">
        <v>2834</v>
      </c>
    </row>
    <row r="8927" spans="1:16" ht="33.75" x14ac:dyDescent="0.25">
      <c r="A8927" s="867" t="s">
        <v>7760</v>
      </c>
      <c r="B8927" s="867" t="s">
        <v>3626</v>
      </c>
      <c r="C8927" s="867" t="s">
        <v>3031</v>
      </c>
      <c r="D8927" s="868" t="s">
        <v>7804</v>
      </c>
      <c r="E8927" s="870">
        <v>5500</v>
      </c>
      <c r="F8927" s="869" t="s">
        <v>9899</v>
      </c>
      <c r="G8927" s="868" t="s">
        <v>9898</v>
      </c>
      <c r="H8927" s="867" t="s">
        <v>7756</v>
      </c>
      <c r="I8927" s="867" t="s">
        <v>2892</v>
      </c>
      <c r="J8927" s="867" t="s">
        <v>7844</v>
      </c>
      <c r="K8927" s="866">
        <v>2</v>
      </c>
      <c r="L8927" s="866">
        <v>12</v>
      </c>
      <c r="M8927" s="865">
        <v>70359.590267638021</v>
      </c>
      <c r="N8927" s="866">
        <v>2</v>
      </c>
      <c r="O8927" s="866">
        <v>6</v>
      </c>
      <c r="P8927" s="865">
        <v>33882.9</v>
      </c>
    </row>
    <row r="8928" spans="1:16" ht="33.75" x14ac:dyDescent="0.25">
      <c r="A8928" s="867" t="s">
        <v>7760</v>
      </c>
      <c r="B8928" s="867" t="s">
        <v>3626</v>
      </c>
      <c r="C8928" s="867" t="s">
        <v>3031</v>
      </c>
      <c r="D8928" s="868" t="s">
        <v>7829</v>
      </c>
      <c r="E8928" s="870">
        <v>3200</v>
      </c>
      <c r="F8928" s="869" t="s">
        <v>9897</v>
      </c>
      <c r="G8928" s="868" t="s">
        <v>9896</v>
      </c>
      <c r="H8928" s="867" t="s">
        <v>7796</v>
      </c>
      <c r="I8928" s="867" t="s">
        <v>2704</v>
      </c>
      <c r="J8928" s="867" t="s">
        <v>7967</v>
      </c>
      <c r="K8928" s="866">
        <v>3</v>
      </c>
      <c r="L8928" s="866">
        <v>12</v>
      </c>
      <c r="M8928" s="865">
        <v>40936.488882989397</v>
      </c>
      <c r="N8928" s="866">
        <v>1</v>
      </c>
      <c r="O8928" s="866">
        <v>6</v>
      </c>
      <c r="P8928" s="865">
        <v>20082.900000000001</v>
      </c>
    </row>
    <row r="8929" spans="1:16" ht="33.75" x14ac:dyDescent="0.25">
      <c r="A8929" s="867" t="s">
        <v>7760</v>
      </c>
      <c r="B8929" s="867" t="s">
        <v>3626</v>
      </c>
      <c r="C8929" s="867" t="s">
        <v>3031</v>
      </c>
      <c r="D8929" s="868" t="s">
        <v>8702</v>
      </c>
      <c r="E8929" s="870">
        <v>4200</v>
      </c>
      <c r="F8929" s="869" t="s">
        <v>9895</v>
      </c>
      <c r="G8929" s="868" t="s">
        <v>9894</v>
      </c>
      <c r="H8929" s="867" t="s">
        <v>7796</v>
      </c>
      <c r="I8929" s="867" t="s">
        <v>2883</v>
      </c>
      <c r="J8929" s="867" t="s">
        <v>7836</v>
      </c>
      <c r="K8929" s="866">
        <v>4</v>
      </c>
      <c r="L8929" s="866">
        <v>12</v>
      </c>
      <c r="M8929" s="865">
        <v>53729.141658923581</v>
      </c>
      <c r="N8929" s="866">
        <v>1</v>
      </c>
      <c r="O8929" s="866">
        <v>6</v>
      </c>
      <c r="P8929" s="865">
        <v>26082.9</v>
      </c>
    </row>
    <row r="8930" spans="1:16" ht="33.75" x14ac:dyDescent="0.25">
      <c r="A8930" s="867" t="s">
        <v>7760</v>
      </c>
      <c r="B8930" s="867" t="s">
        <v>3626</v>
      </c>
      <c r="C8930" s="867" t="s">
        <v>3031</v>
      </c>
      <c r="D8930" s="868" t="s">
        <v>8458</v>
      </c>
      <c r="E8930" s="870">
        <v>3200</v>
      </c>
      <c r="F8930" s="869" t="s">
        <v>9893</v>
      </c>
      <c r="G8930" s="868" t="s">
        <v>9892</v>
      </c>
      <c r="H8930" s="867"/>
      <c r="I8930" s="867"/>
      <c r="J8930" s="867"/>
      <c r="K8930" s="866">
        <v>3</v>
      </c>
      <c r="L8930" s="866">
        <v>7</v>
      </c>
      <c r="M8930" s="865">
        <v>23879.618515077145</v>
      </c>
      <c r="N8930" s="866">
        <v>0</v>
      </c>
      <c r="O8930" s="866">
        <v>0</v>
      </c>
      <c r="P8930" s="865">
        <v>0</v>
      </c>
    </row>
    <row r="8931" spans="1:16" ht="33.75" x14ac:dyDescent="0.25">
      <c r="A8931" s="867" t="s">
        <v>7760</v>
      </c>
      <c r="B8931" s="867" t="s">
        <v>3626</v>
      </c>
      <c r="C8931" s="867" t="s">
        <v>3031</v>
      </c>
      <c r="D8931" s="868" t="s">
        <v>7776</v>
      </c>
      <c r="E8931" s="870">
        <v>4200</v>
      </c>
      <c r="F8931" s="869" t="s">
        <v>9891</v>
      </c>
      <c r="G8931" s="868" t="s">
        <v>9890</v>
      </c>
      <c r="H8931" s="867" t="s">
        <v>7796</v>
      </c>
      <c r="I8931" s="867" t="s">
        <v>2745</v>
      </c>
      <c r="J8931" s="867" t="s">
        <v>7971</v>
      </c>
      <c r="K8931" s="866">
        <v>3</v>
      </c>
      <c r="L8931" s="866">
        <v>12</v>
      </c>
      <c r="M8931" s="865">
        <v>53729.141658923581</v>
      </c>
      <c r="N8931" s="866">
        <v>1</v>
      </c>
      <c r="O8931" s="866">
        <v>6</v>
      </c>
      <c r="P8931" s="865">
        <v>26082.9</v>
      </c>
    </row>
    <row r="8932" spans="1:16" ht="33.75" x14ac:dyDescent="0.25">
      <c r="A8932" s="867" t="s">
        <v>7760</v>
      </c>
      <c r="B8932" s="867" t="s">
        <v>3626</v>
      </c>
      <c r="C8932" s="867" t="s">
        <v>3031</v>
      </c>
      <c r="D8932" s="868" t="s">
        <v>7854</v>
      </c>
      <c r="E8932" s="870">
        <v>4200</v>
      </c>
      <c r="F8932" s="869" t="s">
        <v>9889</v>
      </c>
      <c r="G8932" s="868" t="s">
        <v>9888</v>
      </c>
      <c r="H8932" s="867" t="s">
        <v>7756</v>
      </c>
      <c r="I8932" s="867" t="s">
        <v>2892</v>
      </c>
      <c r="J8932" s="867" t="s">
        <v>7927</v>
      </c>
      <c r="K8932" s="866">
        <v>3</v>
      </c>
      <c r="L8932" s="866">
        <v>12</v>
      </c>
      <c r="M8932" s="865">
        <v>53729.141658923581</v>
      </c>
      <c r="N8932" s="866">
        <v>1</v>
      </c>
      <c r="O8932" s="866">
        <v>6</v>
      </c>
      <c r="P8932" s="865">
        <v>26082.9</v>
      </c>
    </row>
    <row r="8933" spans="1:16" ht="33.75" x14ac:dyDescent="0.25">
      <c r="A8933" s="867" t="s">
        <v>7760</v>
      </c>
      <c r="B8933" s="867" t="s">
        <v>3626</v>
      </c>
      <c r="C8933" s="867" t="s">
        <v>3031</v>
      </c>
      <c r="D8933" s="868" t="s">
        <v>8458</v>
      </c>
      <c r="E8933" s="870">
        <v>3200</v>
      </c>
      <c r="F8933" s="869" t="s">
        <v>9887</v>
      </c>
      <c r="G8933" s="868" t="s">
        <v>9886</v>
      </c>
      <c r="H8933" s="867"/>
      <c r="I8933" s="867"/>
      <c r="J8933" s="867"/>
      <c r="K8933" s="866">
        <v>6</v>
      </c>
      <c r="L8933" s="866">
        <v>12</v>
      </c>
      <c r="M8933" s="865">
        <v>40936.488882989397</v>
      </c>
      <c r="N8933" s="866">
        <v>0</v>
      </c>
      <c r="O8933" s="866">
        <v>0</v>
      </c>
      <c r="P8933" s="865">
        <v>0</v>
      </c>
    </row>
    <row r="8934" spans="1:16" ht="33.75" x14ac:dyDescent="0.25">
      <c r="A8934" s="867" t="s">
        <v>7760</v>
      </c>
      <c r="B8934" s="867" t="s">
        <v>3626</v>
      </c>
      <c r="C8934" s="867" t="s">
        <v>3031</v>
      </c>
      <c r="D8934" s="868" t="s">
        <v>8237</v>
      </c>
      <c r="E8934" s="870">
        <v>3000</v>
      </c>
      <c r="F8934" s="869" t="s">
        <v>9885</v>
      </c>
      <c r="G8934" s="868" t="s">
        <v>9884</v>
      </c>
      <c r="H8934" s="867" t="s">
        <v>7796</v>
      </c>
      <c r="I8934" s="867" t="s">
        <v>9883</v>
      </c>
      <c r="J8934" s="867" t="s">
        <v>7773</v>
      </c>
      <c r="K8934" s="866">
        <v>6</v>
      </c>
      <c r="L8934" s="866">
        <v>11</v>
      </c>
      <c r="M8934" s="865">
        <v>35179.795133819011</v>
      </c>
      <c r="N8934" s="866">
        <v>0</v>
      </c>
      <c r="O8934" s="866">
        <v>0</v>
      </c>
      <c r="P8934" s="865">
        <v>0</v>
      </c>
    </row>
    <row r="8935" spans="1:16" ht="33.75" x14ac:dyDescent="0.25">
      <c r="A8935" s="867" t="s">
        <v>7760</v>
      </c>
      <c r="B8935" s="867" t="s">
        <v>3626</v>
      </c>
      <c r="C8935" s="867" t="s">
        <v>3031</v>
      </c>
      <c r="D8935" s="868" t="s">
        <v>7854</v>
      </c>
      <c r="E8935" s="870">
        <v>4200</v>
      </c>
      <c r="F8935" s="869" t="s">
        <v>9882</v>
      </c>
      <c r="G8935" s="868" t="s">
        <v>9881</v>
      </c>
      <c r="H8935" s="867" t="s">
        <v>7796</v>
      </c>
      <c r="I8935" s="867" t="s">
        <v>2786</v>
      </c>
      <c r="J8935" s="867" t="s">
        <v>8059</v>
      </c>
      <c r="K8935" s="866">
        <v>3</v>
      </c>
      <c r="L8935" s="866">
        <v>12</v>
      </c>
      <c r="M8935" s="865">
        <v>53729.141658923581</v>
      </c>
      <c r="N8935" s="866">
        <v>2</v>
      </c>
      <c r="O8935" s="866">
        <v>6</v>
      </c>
      <c r="P8935" s="865">
        <v>26082.9</v>
      </c>
    </row>
    <row r="8936" spans="1:16" ht="33.75" x14ac:dyDescent="0.25">
      <c r="A8936" s="867" t="s">
        <v>7760</v>
      </c>
      <c r="B8936" s="867" t="s">
        <v>3626</v>
      </c>
      <c r="C8936" s="867" t="s">
        <v>3031</v>
      </c>
      <c r="D8936" s="868" t="s">
        <v>8013</v>
      </c>
      <c r="E8936" s="870">
        <v>4200</v>
      </c>
      <c r="F8936" s="869" t="s">
        <v>9880</v>
      </c>
      <c r="G8936" s="868" t="s">
        <v>9879</v>
      </c>
      <c r="H8936" s="867" t="s">
        <v>7796</v>
      </c>
      <c r="I8936" s="867" t="s">
        <v>2745</v>
      </c>
      <c r="J8936" s="867" t="s">
        <v>8036</v>
      </c>
      <c r="K8936" s="866">
        <v>1</v>
      </c>
      <c r="L8936" s="866">
        <v>1</v>
      </c>
      <c r="M8936" s="865">
        <v>4477.4284715769645</v>
      </c>
      <c r="N8936" s="866">
        <v>0</v>
      </c>
      <c r="O8936" s="866">
        <v>0</v>
      </c>
      <c r="P8936" s="865">
        <v>0</v>
      </c>
    </row>
    <row r="8937" spans="1:16" ht="33.75" x14ac:dyDescent="0.25">
      <c r="A8937" s="867" t="s">
        <v>7760</v>
      </c>
      <c r="B8937" s="867" t="s">
        <v>3626</v>
      </c>
      <c r="C8937" s="867" t="s">
        <v>3031</v>
      </c>
      <c r="D8937" s="868" t="s">
        <v>7776</v>
      </c>
      <c r="E8937" s="870">
        <v>4200</v>
      </c>
      <c r="F8937" s="869" t="s">
        <v>9878</v>
      </c>
      <c r="G8937" s="868" t="s">
        <v>9877</v>
      </c>
      <c r="H8937" s="867" t="s">
        <v>7796</v>
      </c>
      <c r="I8937" s="867" t="s">
        <v>7801</v>
      </c>
      <c r="J8937" s="867" t="s">
        <v>7836</v>
      </c>
      <c r="K8937" s="866">
        <v>3</v>
      </c>
      <c r="L8937" s="866">
        <v>12</v>
      </c>
      <c r="M8937" s="865">
        <v>53729.141658923581</v>
      </c>
      <c r="N8937" s="866">
        <v>1</v>
      </c>
      <c r="O8937" s="866">
        <v>6</v>
      </c>
      <c r="P8937" s="865">
        <v>26082.9</v>
      </c>
    </row>
    <row r="8938" spans="1:16" ht="33.75" x14ac:dyDescent="0.25">
      <c r="A8938" s="867" t="s">
        <v>7760</v>
      </c>
      <c r="B8938" s="867" t="s">
        <v>3626</v>
      </c>
      <c r="C8938" s="867" t="s">
        <v>3031</v>
      </c>
      <c r="D8938" s="868" t="s">
        <v>8237</v>
      </c>
      <c r="E8938" s="870">
        <v>3000</v>
      </c>
      <c r="F8938" s="869" t="s">
        <v>9876</v>
      </c>
      <c r="G8938" s="868" t="s">
        <v>9875</v>
      </c>
      <c r="H8938" s="867" t="s">
        <v>7796</v>
      </c>
      <c r="I8938" s="867" t="s">
        <v>2722</v>
      </c>
      <c r="J8938" s="867" t="s">
        <v>7836</v>
      </c>
      <c r="K8938" s="866">
        <v>3</v>
      </c>
      <c r="L8938" s="866">
        <v>7</v>
      </c>
      <c r="M8938" s="865">
        <v>22387.142357884826</v>
      </c>
      <c r="N8938" s="866">
        <v>0</v>
      </c>
      <c r="O8938" s="866">
        <v>0</v>
      </c>
      <c r="P8938" s="865">
        <v>0</v>
      </c>
    </row>
    <row r="8939" spans="1:16" ht="33.75" x14ac:dyDescent="0.25">
      <c r="A8939" s="867" t="s">
        <v>7760</v>
      </c>
      <c r="B8939" s="867" t="s">
        <v>3626</v>
      </c>
      <c r="C8939" s="867" t="s">
        <v>3031</v>
      </c>
      <c r="D8939" s="868" t="s">
        <v>7854</v>
      </c>
      <c r="E8939" s="870">
        <v>4200</v>
      </c>
      <c r="F8939" s="869" t="s">
        <v>9874</v>
      </c>
      <c r="G8939" s="868" t="s">
        <v>9873</v>
      </c>
      <c r="H8939" s="867"/>
      <c r="I8939" s="867"/>
      <c r="J8939" s="867"/>
      <c r="K8939" s="866">
        <v>3</v>
      </c>
      <c r="L8939" s="866">
        <v>9</v>
      </c>
      <c r="M8939" s="865">
        <v>40296.856244192684</v>
      </c>
      <c r="N8939" s="866">
        <v>0</v>
      </c>
      <c r="O8939" s="866">
        <v>0</v>
      </c>
      <c r="P8939" s="865">
        <v>0</v>
      </c>
    </row>
    <row r="8940" spans="1:16" ht="33.75" x14ac:dyDescent="0.25">
      <c r="A8940" s="867" t="s">
        <v>7760</v>
      </c>
      <c r="B8940" s="867" t="s">
        <v>3626</v>
      </c>
      <c r="C8940" s="867" t="s">
        <v>3031</v>
      </c>
      <c r="D8940" s="868" t="s">
        <v>7768</v>
      </c>
      <c r="E8940" s="870">
        <v>4200</v>
      </c>
      <c r="F8940" s="869" t="s">
        <v>9872</v>
      </c>
      <c r="G8940" s="868" t="s">
        <v>9871</v>
      </c>
      <c r="H8940" s="867" t="s">
        <v>7756</v>
      </c>
      <c r="I8940" s="867" t="s">
        <v>2704</v>
      </c>
      <c r="J8940" s="867" t="s">
        <v>7783</v>
      </c>
      <c r="K8940" s="866">
        <v>3</v>
      </c>
      <c r="L8940" s="866">
        <v>8</v>
      </c>
      <c r="M8940" s="865">
        <v>25585.305551868372</v>
      </c>
      <c r="N8940" s="866">
        <v>0</v>
      </c>
      <c r="O8940" s="866">
        <v>0</v>
      </c>
      <c r="P8940" s="865">
        <v>0</v>
      </c>
    </row>
    <row r="8941" spans="1:16" ht="33.75" x14ac:dyDescent="0.25">
      <c r="A8941" s="867" t="s">
        <v>7760</v>
      </c>
      <c r="B8941" s="867" t="s">
        <v>3626</v>
      </c>
      <c r="C8941" s="867" t="s">
        <v>3031</v>
      </c>
      <c r="D8941" s="868" t="s">
        <v>7768</v>
      </c>
      <c r="E8941" s="870">
        <v>4200</v>
      </c>
      <c r="F8941" s="869" t="s">
        <v>9870</v>
      </c>
      <c r="G8941" s="868" t="s">
        <v>9869</v>
      </c>
      <c r="H8941" s="867" t="s">
        <v>7756</v>
      </c>
      <c r="I8941" s="867" t="s">
        <v>2892</v>
      </c>
      <c r="J8941" s="867" t="s">
        <v>8142</v>
      </c>
      <c r="K8941" s="866">
        <v>3</v>
      </c>
      <c r="L8941" s="866">
        <v>10</v>
      </c>
      <c r="M8941" s="865">
        <v>31981.631939835464</v>
      </c>
      <c r="N8941" s="866">
        <v>0</v>
      </c>
      <c r="O8941" s="866">
        <v>0</v>
      </c>
      <c r="P8941" s="865">
        <v>0</v>
      </c>
    </row>
    <row r="8942" spans="1:16" ht="33.75" x14ac:dyDescent="0.25">
      <c r="A8942" s="867" t="s">
        <v>7760</v>
      </c>
      <c r="B8942" s="867" t="s">
        <v>3626</v>
      </c>
      <c r="C8942" s="867" t="s">
        <v>3031</v>
      </c>
      <c r="D8942" s="868" t="s">
        <v>8237</v>
      </c>
      <c r="E8942" s="870">
        <v>3000</v>
      </c>
      <c r="F8942" s="869" t="s">
        <v>9868</v>
      </c>
      <c r="G8942" s="868" t="s">
        <v>9867</v>
      </c>
      <c r="H8942" s="867" t="s">
        <v>7796</v>
      </c>
      <c r="I8942" s="867" t="s">
        <v>7822</v>
      </c>
      <c r="J8942" s="867" t="s">
        <v>8314</v>
      </c>
      <c r="K8942" s="866">
        <v>3</v>
      </c>
      <c r="L8942" s="866">
        <v>12</v>
      </c>
      <c r="M8942" s="865">
        <v>38377.958327802553</v>
      </c>
      <c r="N8942" s="866">
        <v>2</v>
      </c>
      <c r="O8942" s="866">
        <v>6</v>
      </c>
      <c r="P8942" s="865">
        <v>18882.900000000001</v>
      </c>
    </row>
    <row r="8943" spans="1:16" ht="33.75" x14ac:dyDescent="0.25">
      <c r="A8943" s="867" t="s">
        <v>7760</v>
      </c>
      <c r="B8943" s="867" t="s">
        <v>3626</v>
      </c>
      <c r="C8943" s="867" t="s">
        <v>3031</v>
      </c>
      <c r="D8943" s="868" t="s">
        <v>7799</v>
      </c>
      <c r="E8943" s="870">
        <v>5500</v>
      </c>
      <c r="F8943" s="869" t="s">
        <v>9866</v>
      </c>
      <c r="G8943" s="868" t="s">
        <v>9865</v>
      </c>
      <c r="H8943" s="867"/>
      <c r="I8943" s="867"/>
      <c r="J8943" s="867"/>
      <c r="K8943" s="866">
        <v>2</v>
      </c>
      <c r="L8943" s="866">
        <v>6</v>
      </c>
      <c r="M8943" s="865">
        <v>35179.795133819011</v>
      </c>
      <c r="N8943" s="866">
        <v>0</v>
      </c>
      <c r="O8943" s="866">
        <v>0</v>
      </c>
      <c r="P8943" s="865">
        <v>0</v>
      </c>
    </row>
    <row r="8944" spans="1:16" ht="33.75" x14ac:dyDescent="0.25">
      <c r="A8944" s="867" t="s">
        <v>7760</v>
      </c>
      <c r="B8944" s="867" t="s">
        <v>3626</v>
      </c>
      <c r="C8944" s="867" t="s">
        <v>3031</v>
      </c>
      <c r="D8944" s="868" t="s">
        <v>8702</v>
      </c>
      <c r="E8944" s="870">
        <v>4200</v>
      </c>
      <c r="F8944" s="869" t="s">
        <v>9864</v>
      </c>
      <c r="G8944" s="868" t="s">
        <v>9863</v>
      </c>
      <c r="H8944" s="867" t="s">
        <v>7796</v>
      </c>
      <c r="I8944" s="867" t="s">
        <v>2676</v>
      </c>
      <c r="J8944" s="867" t="s">
        <v>7836</v>
      </c>
      <c r="K8944" s="866">
        <v>4</v>
      </c>
      <c r="L8944" s="866">
        <v>12</v>
      </c>
      <c r="M8944" s="865">
        <v>53729.141658923581</v>
      </c>
      <c r="N8944" s="866">
        <v>1</v>
      </c>
      <c r="O8944" s="866">
        <v>6</v>
      </c>
      <c r="P8944" s="865">
        <v>26082.9</v>
      </c>
    </row>
    <row r="8945" spans="1:16" ht="33.75" x14ac:dyDescent="0.25">
      <c r="A8945" s="867" t="s">
        <v>7760</v>
      </c>
      <c r="B8945" s="867" t="s">
        <v>3626</v>
      </c>
      <c r="C8945" s="867" t="s">
        <v>3031</v>
      </c>
      <c r="D8945" s="868" t="s">
        <v>7907</v>
      </c>
      <c r="E8945" s="870">
        <v>2200</v>
      </c>
      <c r="F8945" s="869" t="s">
        <v>9862</v>
      </c>
      <c r="G8945" s="868" t="s">
        <v>9861</v>
      </c>
      <c r="H8945" s="867"/>
      <c r="I8945" s="867"/>
      <c r="J8945" s="867"/>
      <c r="K8945" s="866">
        <v>3</v>
      </c>
      <c r="L8945" s="866">
        <v>12</v>
      </c>
      <c r="M8945" s="865">
        <v>28143.836107055209</v>
      </c>
      <c r="N8945" s="866">
        <v>2</v>
      </c>
      <c r="O8945" s="866">
        <v>6</v>
      </c>
      <c r="P8945" s="865">
        <v>14082.9</v>
      </c>
    </row>
    <row r="8946" spans="1:16" ht="33.75" x14ac:dyDescent="0.25">
      <c r="A8946" s="867" t="s">
        <v>7760</v>
      </c>
      <c r="B8946" s="867" t="s">
        <v>3626</v>
      </c>
      <c r="C8946" s="867" t="s">
        <v>3031</v>
      </c>
      <c r="D8946" s="868" t="s">
        <v>8165</v>
      </c>
      <c r="E8946" s="870">
        <v>2200</v>
      </c>
      <c r="F8946" s="869" t="s">
        <v>9860</v>
      </c>
      <c r="G8946" s="868" t="s">
        <v>9859</v>
      </c>
      <c r="H8946" s="867" t="s">
        <v>2751</v>
      </c>
      <c r="I8946" s="867" t="s">
        <v>3051</v>
      </c>
      <c r="J8946" s="867" t="s">
        <v>9858</v>
      </c>
      <c r="K8946" s="866">
        <v>2</v>
      </c>
      <c r="L8946" s="866">
        <v>12</v>
      </c>
      <c r="M8946" s="865">
        <v>28143.836107055209</v>
      </c>
      <c r="N8946" s="866">
        <v>2</v>
      </c>
      <c r="O8946" s="866">
        <v>6</v>
      </c>
      <c r="P8946" s="865">
        <v>14082.9</v>
      </c>
    </row>
    <row r="8947" spans="1:16" ht="33.75" x14ac:dyDescent="0.25">
      <c r="A8947" s="867" t="s">
        <v>7760</v>
      </c>
      <c r="B8947" s="867" t="s">
        <v>3626</v>
      </c>
      <c r="C8947" s="867" t="s">
        <v>3031</v>
      </c>
      <c r="D8947" s="868" t="s">
        <v>7854</v>
      </c>
      <c r="E8947" s="870">
        <v>4200</v>
      </c>
      <c r="F8947" s="869" t="s">
        <v>9857</v>
      </c>
      <c r="G8947" s="868" t="s">
        <v>9856</v>
      </c>
      <c r="H8947" s="867" t="s">
        <v>7756</v>
      </c>
      <c r="I8947" s="867" t="s">
        <v>2892</v>
      </c>
      <c r="J8947" s="867" t="s">
        <v>7769</v>
      </c>
      <c r="K8947" s="866">
        <v>4</v>
      </c>
      <c r="L8947" s="866">
        <v>12</v>
      </c>
      <c r="M8947" s="865">
        <v>53729.141658923581</v>
      </c>
      <c r="N8947" s="866">
        <v>2</v>
      </c>
      <c r="O8947" s="866">
        <v>6</v>
      </c>
      <c r="P8947" s="865">
        <v>26082.9</v>
      </c>
    </row>
    <row r="8948" spans="1:16" ht="33.75" x14ac:dyDescent="0.25">
      <c r="A8948" s="867" t="s">
        <v>7760</v>
      </c>
      <c r="B8948" s="867" t="s">
        <v>3626</v>
      </c>
      <c r="C8948" s="867" t="s">
        <v>3031</v>
      </c>
      <c r="D8948" s="868" t="s">
        <v>7863</v>
      </c>
      <c r="E8948" s="870">
        <v>2500</v>
      </c>
      <c r="F8948" s="869" t="s">
        <v>9855</v>
      </c>
      <c r="G8948" s="868" t="s">
        <v>9854</v>
      </c>
      <c r="H8948" s="867" t="s">
        <v>7756</v>
      </c>
      <c r="I8948" s="867" t="s">
        <v>2772</v>
      </c>
      <c r="J8948" s="867" t="s">
        <v>8103</v>
      </c>
      <c r="K8948" s="866">
        <v>2</v>
      </c>
      <c r="L8948" s="866">
        <v>6</v>
      </c>
      <c r="M8948" s="865">
        <v>15990.815969917732</v>
      </c>
      <c r="N8948" s="866">
        <v>2</v>
      </c>
      <c r="O8948" s="866">
        <v>6</v>
      </c>
      <c r="P8948" s="865">
        <v>15882.9</v>
      </c>
    </row>
    <row r="8949" spans="1:16" ht="33.75" x14ac:dyDescent="0.25">
      <c r="A8949" s="867" t="s">
        <v>7760</v>
      </c>
      <c r="B8949" s="867" t="s">
        <v>3626</v>
      </c>
      <c r="C8949" s="867" t="s">
        <v>3031</v>
      </c>
      <c r="D8949" s="868" t="s">
        <v>7776</v>
      </c>
      <c r="E8949" s="870">
        <v>4200</v>
      </c>
      <c r="F8949" s="869" t="s">
        <v>9853</v>
      </c>
      <c r="G8949" s="868" t="s">
        <v>9852</v>
      </c>
      <c r="H8949" s="867" t="s">
        <v>7756</v>
      </c>
      <c r="I8949" s="867" t="s">
        <v>2892</v>
      </c>
      <c r="J8949" s="867" t="s">
        <v>7971</v>
      </c>
      <c r="K8949" s="866">
        <v>2</v>
      </c>
      <c r="L8949" s="866">
        <v>6</v>
      </c>
      <c r="M8949" s="865">
        <v>26864.570829461791</v>
      </c>
      <c r="N8949" s="866">
        <v>0</v>
      </c>
      <c r="O8949" s="866">
        <v>0</v>
      </c>
      <c r="P8949" s="865">
        <v>0</v>
      </c>
    </row>
    <row r="8950" spans="1:16" ht="33.75" x14ac:dyDescent="0.25">
      <c r="A8950" s="867" t="s">
        <v>7760</v>
      </c>
      <c r="B8950" s="867" t="s">
        <v>3626</v>
      </c>
      <c r="C8950" s="867" t="s">
        <v>3031</v>
      </c>
      <c r="D8950" s="868" t="s">
        <v>7776</v>
      </c>
      <c r="E8950" s="870">
        <v>4200</v>
      </c>
      <c r="F8950" s="869" t="s">
        <v>9851</v>
      </c>
      <c r="G8950" s="868" t="s">
        <v>9850</v>
      </c>
      <c r="H8950" s="867" t="s">
        <v>7756</v>
      </c>
      <c r="I8950" s="867" t="s">
        <v>2892</v>
      </c>
      <c r="J8950" s="867" t="s">
        <v>7958</v>
      </c>
      <c r="K8950" s="866">
        <v>3</v>
      </c>
      <c r="L8950" s="866">
        <v>12</v>
      </c>
      <c r="M8950" s="865">
        <v>53729.141658923581</v>
      </c>
      <c r="N8950" s="866">
        <v>2</v>
      </c>
      <c r="O8950" s="866">
        <v>6</v>
      </c>
      <c r="P8950" s="865">
        <v>26082.9</v>
      </c>
    </row>
    <row r="8951" spans="1:16" ht="33.75" x14ac:dyDescent="0.25">
      <c r="A8951" s="867" t="s">
        <v>7760</v>
      </c>
      <c r="B8951" s="867" t="s">
        <v>3626</v>
      </c>
      <c r="C8951" s="867" t="s">
        <v>3031</v>
      </c>
      <c r="D8951" s="868" t="s">
        <v>8091</v>
      </c>
      <c r="E8951" s="870">
        <v>4200</v>
      </c>
      <c r="F8951" s="869" t="s">
        <v>9849</v>
      </c>
      <c r="G8951" s="868" t="s">
        <v>9848</v>
      </c>
      <c r="H8951" s="867" t="s">
        <v>7756</v>
      </c>
      <c r="I8951" s="867" t="s">
        <v>2892</v>
      </c>
      <c r="J8951" s="867" t="s">
        <v>7788</v>
      </c>
      <c r="K8951" s="866">
        <v>5</v>
      </c>
      <c r="L8951" s="866">
        <v>12</v>
      </c>
      <c r="M8951" s="865">
        <v>53729.141658923581</v>
      </c>
      <c r="N8951" s="866">
        <v>1</v>
      </c>
      <c r="O8951" s="866">
        <v>6</v>
      </c>
      <c r="P8951" s="865">
        <v>26082.9</v>
      </c>
    </row>
    <row r="8952" spans="1:16" ht="33.75" x14ac:dyDescent="0.25">
      <c r="A8952" s="867" t="s">
        <v>7760</v>
      </c>
      <c r="B8952" s="867" t="s">
        <v>3626</v>
      </c>
      <c r="C8952" s="867" t="s">
        <v>3031</v>
      </c>
      <c r="D8952" s="868" t="s">
        <v>7772</v>
      </c>
      <c r="E8952" s="870">
        <v>4200</v>
      </c>
      <c r="F8952" s="869" t="s">
        <v>9847</v>
      </c>
      <c r="G8952" s="868" t="s">
        <v>9846</v>
      </c>
      <c r="H8952" s="867" t="s">
        <v>7756</v>
      </c>
      <c r="I8952" s="867" t="s">
        <v>2745</v>
      </c>
      <c r="J8952" s="867" t="s">
        <v>8342</v>
      </c>
      <c r="K8952" s="866">
        <v>4</v>
      </c>
      <c r="L8952" s="866">
        <v>12</v>
      </c>
      <c r="M8952" s="865">
        <v>53729.141658923581</v>
      </c>
      <c r="N8952" s="866">
        <v>1</v>
      </c>
      <c r="O8952" s="866">
        <v>6</v>
      </c>
      <c r="P8952" s="865">
        <v>26082.9</v>
      </c>
    </row>
    <row r="8953" spans="1:16" ht="33.75" x14ac:dyDescent="0.25">
      <c r="A8953" s="867" t="s">
        <v>7760</v>
      </c>
      <c r="B8953" s="867" t="s">
        <v>3626</v>
      </c>
      <c r="C8953" s="867" t="s">
        <v>3031</v>
      </c>
      <c r="D8953" s="868" t="s">
        <v>7776</v>
      </c>
      <c r="E8953" s="870">
        <v>4200</v>
      </c>
      <c r="F8953" s="869" t="s">
        <v>9845</v>
      </c>
      <c r="G8953" s="868" t="s">
        <v>9844</v>
      </c>
      <c r="H8953" s="867" t="s">
        <v>7756</v>
      </c>
      <c r="I8953" s="867" t="s">
        <v>2892</v>
      </c>
      <c r="J8953" s="867" t="s">
        <v>8100</v>
      </c>
      <c r="K8953" s="866">
        <v>3</v>
      </c>
      <c r="L8953" s="866">
        <v>12</v>
      </c>
      <c r="M8953" s="865">
        <v>53729.141658923581</v>
      </c>
      <c r="N8953" s="866">
        <v>2</v>
      </c>
      <c r="O8953" s="866">
        <v>6</v>
      </c>
      <c r="P8953" s="865">
        <v>26082.9</v>
      </c>
    </row>
    <row r="8954" spans="1:16" ht="33.75" x14ac:dyDescent="0.25">
      <c r="A8954" s="867" t="s">
        <v>7760</v>
      </c>
      <c r="B8954" s="867" t="s">
        <v>3626</v>
      </c>
      <c r="C8954" s="867" t="s">
        <v>3031</v>
      </c>
      <c r="D8954" s="868" t="s">
        <v>7871</v>
      </c>
      <c r="E8954" s="870">
        <v>4200</v>
      </c>
      <c r="F8954" s="869" t="s">
        <v>9843</v>
      </c>
      <c r="G8954" s="868" t="s">
        <v>9842</v>
      </c>
      <c r="H8954" s="867" t="s">
        <v>7756</v>
      </c>
      <c r="I8954" s="867" t="s">
        <v>2892</v>
      </c>
      <c r="J8954" s="867" t="s">
        <v>7773</v>
      </c>
      <c r="K8954" s="866">
        <v>4</v>
      </c>
      <c r="L8954" s="866">
        <v>12</v>
      </c>
      <c r="M8954" s="865">
        <v>53729.141658923581</v>
      </c>
      <c r="N8954" s="866">
        <v>1</v>
      </c>
      <c r="O8954" s="866">
        <v>6</v>
      </c>
      <c r="P8954" s="865">
        <v>26082.9</v>
      </c>
    </row>
    <row r="8955" spans="1:16" ht="33.75" x14ac:dyDescent="0.25">
      <c r="A8955" s="867" t="s">
        <v>7760</v>
      </c>
      <c r="B8955" s="867" t="s">
        <v>3626</v>
      </c>
      <c r="C8955" s="867" t="s">
        <v>3031</v>
      </c>
      <c r="D8955" s="868" t="s">
        <v>7772</v>
      </c>
      <c r="E8955" s="870">
        <v>4200</v>
      </c>
      <c r="F8955" s="869" t="s">
        <v>9841</v>
      </c>
      <c r="G8955" s="868" t="s">
        <v>9840</v>
      </c>
      <c r="H8955" s="867" t="s">
        <v>7756</v>
      </c>
      <c r="I8955" s="867" t="s">
        <v>2892</v>
      </c>
      <c r="J8955" s="867" t="s">
        <v>7967</v>
      </c>
      <c r="K8955" s="866">
        <v>2</v>
      </c>
      <c r="L8955" s="866">
        <v>12</v>
      </c>
      <c r="M8955" s="865">
        <v>53729.141658923581</v>
      </c>
      <c r="N8955" s="866">
        <v>2</v>
      </c>
      <c r="O8955" s="866">
        <v>6</v>
      </c>
      <c r="P8955" s="865">
        <v>26082.9</v>
      </c>
    </row>
    <row r="8956" spans="1:16" ht="33.75" x14ac:dyDescent="0.25">
      <c r="A8956" s="867" t="s">
        <v>7760</v>
      </c>
      <c r="B8956" s="867" t="s">
        <v>3626</v>
      </c>
      <c r="C8956" s="867" t="s">
        <v>3031</v>
      </c>
      <c r="D8956" s="868" t="s">
        <v>7791</v>
      </c>
      <c r="E8956" s="870">
        <v>4200</v>
      </c>
      <c r="F8956" s="869" t="s">
        <v>9839</v>
      </c>
      <c r="G8956" s="868" t="s">
        <v>9838</v>
      </c>
      <c r="H8956" s="867" t="s">
        <v>7756</v>
      </c>
      <c r="I8956" s="867" t="s">
        <v>2745</v>
      </c>
      <c r="J8956" s="867" t="s">
        <v>8342</v>
      </c>
      <c r="K8956" s="866">
        <v>4</v>
      </c>
      <c r="L8956" s="866">
        <v>10</v>
      </c>
      <c r="M8956" s="865">
        <v>44774.284715769652</v>
      </c>
      <c r="N8956" s="866">
        <v>2</v>
      </c>
      <c r="O8956" s="866">
        <v>4</v>
      </c>
      <c r="P8956" s="865">
        <v>17388.599999999999</v>
      </c>
    </row>
    <row r="8957" spans="1:16" ht="33.75" x14ac:dyDescent="0.25">
      <c r="A8957" s="867" t="s">
        <v>7760</v>
      </c>
      <c r="B8957" s="867" t="s">
        <v>3626</v>
      </c>
      <c r="C8957" s="867" t="s">
        <v>3031</v>
      </c>
      <c r="D8957" s="868" t="s">
        <v>7776</v>
      </c>
      <c r="E8957" s="870">
        <v>4200</v>
      </c>
      <c r="F8957" s="869" t="s">
        <v>9837</v>
      </c>
      <c r="G8957" s="868" t="s">
        <v>9836</v>
      </c>
      <c r="H8957" s="867" t="s">
        <v>7756</v>
      </c>
      <c r="I8957" s="867" t="s">
        <v>2745</v>
      </c>
      <c r="J8957" s="867" t="s">
        <v>7783</v>
      </c>
      <c r="K8957" s="866">
        <v>1</v>
      </c>
      <c r="L8957" s="866">
        <v>1</v>
      </c>
      <c r="M8957" s="865">
        <v>4477.4284715769645</v>
      </c>
      <c r="N8957" s="866">
        <v>2</v>
      </c>
      <c r="O8957" s="866">
        <v>6</v>
      </c>
      <c r="P8957" s="865">
        <v>26082.9</v>
      </c>
    </row>
    <row r="8958" spans="1:16" ht="33.75" x14ac:dyDescent="0.25">
      <c r="A8958" s="867" t="s">
        <v>7760</v>
      </c>
      <c r="B8958" s="867" t="s">
        <v>3626</v>
      </c>
      <c r="C8958" s="867" t="s">
        <v>3031</v>
      </c>
      <c r="D8958" s="868" t="s">
        <v>7772</v>
      </c>
      <c r="E8958" s="870">
        <v>4200</v>
      </c>
      <c r="F8958" s="869" t="s">
        <v>9835</v>
      </c>
      <c r="G8958" s="868" t="s">
        <v>9834</v>
      </c>
      <c r="H8958" s="867" t="s">
        <v>7756</v>
      </c>
      <c r="I8958" s="867" t="s">
        <v>2745</v>
      </c>
      <c r="J8958" s="867" t="s">
        <v>8342</v>
      </c>
      <c r="K8958" s="866">
        <v>1</v>
      </c>
      <c r="L8958" s="866">
        <v>3</v>
      </c>
      <c r="M8958" s="865">
        <v>13432.285414730895</v>
      </c>
      <c r="N8958" s="866">
        <v>3</v>
      </c>
      <c r="O8958" s="866">
        <v>6</v>
      </c>
      <c r="P8958" s="865">
        <v>26082.9</v>
      </c>
    </row>
    <row r="8959" spans="1:16" ht="33.75" x14ac:dyDescent="0.25">
      <c r="A8959" s="867" t="s">
        <v>7760</v>
      </c>
      <c r="B8959" s="867" t="s">
        <v>3626</v>
      </c>
      <c r="C8959" s="867" t="s">
        <v>3031</v>
      </c>
      <c r="D8959" s="868" t="s">
        <v>7776</v>
      </c>
      <c r="E8959" s="870">
        <v>4200</v>
      </c>
      <c r="F8959" s="869" t="s">
        <v>9833</v>
      </c>
      <c r="G8959" s="868" t="s">
        <v>9832</v>
      </c>
      <c r="H8959" s="867" t="s">
        <v>7796</v>
      </c>
      <c r="I8959" s="867" t="s">
        <v>7822</v>
      </c>
      <c r="J8959" s="867" t="s">
        <v>7881</v>
      </c>
      <c r="K8959" s="866">
        <v>4</v>
      </c>
      <c r="L8959" s="866">
        <v>12</v>
      </c>
      <c r="M8959" s="865">
        <v>53729.141658923581</v>
      </c>
      <c r="N8959" s="866">
        <v>1</v>
      </c>
      <c r="O8959" s="866">
        <v>6</v>
      </c>
      <c r="P8959" s="865">
        <v>26082.9</v>
      </c>
    </row>
    <row r="8960" spans="1:16" ht="33.75" x14ac:dyDescent="0.25">
      <c r="A8960" s="867" t="s">
        <v>7760</v>
      </c>
      <c r="B8960" s="867" t="s">
        <v>3626</v>
      </c>
      <c r="C8960" s="867" t="s">
        <v>3031</v>
      </c>
      <c r="D8960" s="868" t="s">
        <v>8091</v>
      </c>
      <c r="E8960" s="870">
        <v>4200</v>
      </c>
      <c r="F8960" s="869" t="s">
        <v>9831</v>
      </c>
      <c r="G8960" s="868" t="s">
        <v>9830</v>
      </c>
      <c r="H8960" s="867" t="s">
        <v>7756</v>
      </c>
      <c r="I8960" s="867" t="s">
        <v>2892</v>
      </c>
      <c r="J8960" s="867" t="s">
        <v>7809</v>
      </c>
      <c r="K8960" s="866">
        <v>5</v>
      </c>
      <c r="L8960" s="866">
        <v>12</v>
      </c>
      <c r="M8960" s="865">
        <v>53729.141658923581</v>
      </c>
      <c r="N8960" s="866">
        <v>1</v>
      </c>
      <c r="O8960" s="866">
        <v>6</v>
      </c>
      <c r="P8960" s="865">
        <v>26082.9</v>
      </c>
    </row>
    <row r="8961" spans="1:16" ht="45" x14ac:dyDescent="0.25">
      <c r="A8961" s="867" t="s">
        <v>7760</v>
      </c>
      <c r="B8961" s="867" t="s">
        <v>3626</v>
      </c>
      <c r="C8961" s="867" t="s">
        <v>3031</v>
      </c>
      <c r="D8961" s="868" t="s">
        <v>7791</v>
      </c>
      <c r="E8961" s="870">
        <v>4200</v>
      </c>
      <c r="F8961" s="869" t="s">
        <v>9829</v>
      </c>
      <c r="G8961" s="868" t="s">
        <v>9828</v>
      </c>
      <c r="H8961" s="867" t="s">
        <v>7817</v>
      </c>
      <c r="I8961" s="867" t="s">
        <v>9827</v>
      </c>
      <c r="J8961" s="867" t="s">
        <v>8342</v>
      </c>
      <c r="K8961" s="866">
        <v>3</v>
      </c>
      <c r="L8961" s="866">
        <v>12</v>
      </c>
      <c r="M8961" s="865">
        <v>53729.141658923581</v>
      </c>
      <c r="N8961" s="866">
        <v>3</v>
      </c>
      <c r="O8961" s="866">
        <v>6</v>
      </c>
      <c r="P8961" s="865">
        <v>26082.9</v>
      </c>
    </row>
    <row r="8962" spans="1:16" ht="33.75" x14ac:dyDescent="0.25">
      <c r="A8962" s="867" t="s">
        <v>7760</v>
      </c>
      <c r="B8962" s="867" t="s">
        <v>3626</v>
      </c>
      <c r="C8962" s="867" t="s">
        <v>3031</v>
      </c>
      <c r="D8962" s="868" t="s">
        <v>7772</v>
      </c>
      <c r="E8962" s="870">
        <v>4200</v>
      </c>
      <c r="F8962" s="869" t="s">
        <v>9826</v>
      </c>
      <c r="G8962" s="868" t="s">
        <v>9825</v>
      </c>
      <c r="H8962" s="867" t="s">
        <v>7756</v>
      </c>
      <c r="I8962" s="867" t="s">
        <v>2892</v>
      </c>
      <c r="J8962" s="867" t="s">
        <v>8036</v>
      </c>
      <c r="K8962" s="866">
        <v>5</v>
      </c>
      <c r="L8962" s="866">
        <v>12</v>
      </c>
      <c r="M8962" s="865">
        <v>53729.141658923581</v>
      </c>
      <c r="N8962" s="866">
        <v>1</v>
      </c>
      <c r="O8962" s="866">
        <v>6</v>
      </c>
      <c r="P8962" s="865">
        <v>26082.9</v>
      </c>
    </row>
    <row r="8963" spans="1:16" ht="33.75" x14ac:dyDescent="0.25">
      <c r="A8963" s="867" t="s">
        <v>7760</v>
      </c>
      <c r="B8963" s="867" t="s">
        <v>3626</v>
      </c>
      <c r="C8963" s="867" t="s">
        <v>3031</v>
      </c>
      <c r="D8963" s="868" t="s">
        <v>7776</v>
      </c>
      <c r="E8963" s="870">
        <v>4200</v>
      </c>
      <c r="F8963" s="869" t="s">
        <v>9824</v>
      </c>
      <c r="G8963" s="868" t="s">
        <v>9823</v>
      </c>
      <c r="H8963" s="867" t="s">
        <v>7756</v>
      </c>
      <c r="I8963" s="867" t="s">
        <v>2745</v>
      </c>
      <c r="J8963" s="867" t="s">
        <v>7769</v>
      </c>
      <c r="K8963" s="866">
        <v>3</v>
      </c>
      <c r="L8963" s="866">
        <v>12</v>
      </c>
      <c r="M8963" s="865">
        <v>53729.141658923581</v>
      </c>
      <c r="N8963" s="866">
        <v>3</v>
      </c>
      <c r="O8963" s="866">
        <v>6</v>
      </c>
      <c r="P8963" s="865">
        <v>26082.9</v>
      </c>
    </row>
    <row r="8964" spans="1:16" ht="33.75" x14ac:dyDescent="0.25">
      <c r="A8964" s="867" t="s">
        <v>7760</v>
      </c>
      <c r="B8964" s="867" t="s">
        <v>3626</v>
      </c>
      <c r="C8964" s="867" t="s">
        <v>3031</v>
      </c>
      <c r="D8964" s="868" t="s">
        <v>7854</v>
      </c>
      <c r="E8964" s="870">
        <v>4200</v>
      </c>
      <c r="F8964" s="869" t="s">
        <v>9822</v>
      </c>
      <c r="G8964" s="868" t="s">
        <v>9821</v>
      </c>
      <c r="H8964" s="867" t="s">
        <v>7756</v>
      </c>
      <c r="I8964" s="867" t="s">
        <v>2745</v>
      </c>
      <c r="J8964" s="867" t="s">
        <v>7836</v>
      </c>
      <c r="K8964" s="866">
        <v>0</v>
      </c>
      <c r="L8964" s="866">
        <v>0</v>
      </c>
      <c r="M8964" s="865">
        <v>0</v>
      </c>
      <c r="N8964" s="866">
        <v>3</v>
      </c>
      <c r="O8964" s="866">
        <v>5</v>
      </c>
      <c r="P8964" s="865">
        <v>21735.75</v>
      </c>
    </row>
    <row r="8965" spans="1:16" ht="33.75" x14ac:dyDescent="0.25">
      <c r="A8965" s="867" t="s">
        <v>7760</v>
      </c>
      <c r="B8965" s="867" t="s">
        <v>3626</v>
      </c>
      <c r="C8965" s="867" t="s">
        <v>3031</v>
      </c>
      <c r="D8965" s="868" t="s">
        <v>8091</v>
      </c>
      <c r="E8965" s="870">
        <v>4200</v>
      </c>
      <c r="F8965" s="869" t="s">
        <v>9820</v>
      </c>
      <c r="G8965" s="868" t="s">
        <v>9819</v>
      </c>
      <c r="H8965" s="867" t="s">
        <v>7756</v>
      </c>
      <c r="I8965" s="867" t="s">
        <v>2892</v>
      </c>
      <c r="J8965" s="867" t="s">
        <v>7891</v>
      </c>
      <c r="K8965" s="866">
        <v>5</v>
      </c>
      <c r="L8965" s="866">
        <v>12</v>
      </c>
      <c r="M8965" s="865">
        <v>53729.141658923581</v>
      </c>
      <c r="N8965" s="866">
        <v>1</v>
      </c>
      <c r="O8965" s="866">
        <v>6</v>
      </c>
      <c r="P8965" s="865">
        <v>26082.9</v>
      </c>
    </row>
    <row r="8966" spans="1:16" x14ac:dyDescent="0.25">
      <c r="A8966" s="1772" t="s">
        <v>2848</v>
      </c>
      <c r="B8966" s="1772"/>
      <c r="C8966" s="1772"/>
      <c r="D8966" s="1772"/>
      <c r="E8966" s="1772"/>
      <c r="F8966" s="1772" t="s">
        <v>378</v>
      </c>
      <c r="G8966" s="1772"/>
      <c r="H8966" s="1772"/>
      <c r="I8966" s="1772"/>
      <c r="J8966" s="1772"/>
      <c r="K8966" s="1771" t="s">
        <v>2847</v>
      </c>
      <c r="L8966" s="1771"/>
      <c r="M8966" s="1771"/>
      <c r="N8966" s="1771" t="s">
        <v>2846</v>
      </c>
      <c r="O8966" s="1771"/>
      <c r="P8966" s="1771"/>
    </row>
    <row r="8967" spans="1:16" ht="81" customHeight="1" x14ac:dyDescent="0.25">
      <c r="A8967" s="1535" t="s">
        <v>2845</v>
      </c>
      <c r="B8967" s="1535" t="s">
        <v>5</v>
      </c>
      <c r="C8967" s="1535" t="s">
        <v>2844</v>
      </c>
      <c r="D8967" s="1535" t="s">
        <v>2843</v>
      </c>
      <c r="E8967" s="1536" t="s">
        <v>2842</v>
      </c>
      <c r="F8967" s="1537" t="s">
        <v>2841</v>
      </c>
      <c r="G8967" s="1540" t="s">
        <v>2840</v>
      </c>
      <c r="H8967" s="1535" t="s">
        <v>2839</v>
      </c>
      <c r="I8967" s="1535" t="s">
        <v>2838</v>
      </c>
      <c r="J8967" s="1535" t="s">
        <v>2837</v>
      </c>
      <c r="K8967" s="1538" t="s">
        <v>2836</v>
      </c>
      <c r="L8967" s="1538" t="s">
        <v>2835</v>
      </c>
      <c r="M8967" s="1539" t="s">
        <v>2834</v>
      </c>
      <c r="N8967" s="1538" t="s">
        <v>2836</v>
      </c>
      <c r="O8967" s="1538" t="s">
        <v>2835</v>
      </c>
      <c r="P8967" s="1539" t="s">
        <v>2834</v>
      </c>
    </row>
    <row r="8968" spans="1:16" ht="33.75" x14ac:dyDescent="0.25">
      <c r="A8968" s="867" t="s">
        <v>7760</v>
      </c>
      <c r="B8968" s="867" t="s">
        <v>3626</v>
      </c>
      <c r="C8968" s="867" t="s">
        <v>3031</v>
      </c>
      <c r="D8968" s="868" t="s">
        <v>7772</v>
      </c>
      <c r="E8968" s="870">
        <v>4200</v>
      </c>
      <c r="F8968" s="869" t="s">
        <v>9818</v>
      </c>
      <c r="G8968" s="868" t="s">
        <v>9817</v>
      </c>
      <c r="H8968" s="867" t="s">
        <v>7756</v>
      </c>
      <c r="I8968" s="867" t="s">
        <v>2892</v>
      </c>
      <c r="J8968" s="867" t="s">
        <v>7958</v>
      </c>
      <c r="K8968" s="866">
        <v>5</v>
      </c>
      <c r="L8968" s="866">
        <v>12</v>
      </c>
      <c r="M8968" s="865">
        <v>53729.141658923581</v>
      </c>
      <c r="N8968" s="866">
        <v>1</v>
      </c>
      <c r="O8968" s="866">
        <v>6</v>
      </c>
      <c r="P8968" s="865">
        <v>26082.9</v>
      </c>
    </row>
    <row r="8969" spans="1:16" ht="33.75" x14ac:dyDescent="0.25">
      <c r="A8969" s="867" t="s">
        <v>7760</v>
      </c>
      <c r="B8969" s="867" t="s">
        <v>3626</v>
      </c>
      <c r="C8969" s="867" t="s">
        <v>3031</v>
      </c>
      <c r="D8969" s="868" t="s">
        <v>7772</v>
      </c>
      <c r="E8969" s="870">
        <v>4200</v>
      </c>
      <c r="F8969" s="869" t="s">
        <v>9816</v>
      </c>
      <c r="G8969" s="868" t="s">
        <v>9815</v>
      </c>
      <c r="H8969" s="867" t="s">
        <v>7796</v>
      </c>
      <c r="I8969" s="867" t="s">
        <v>7822</v>
      </c>
      <c r="J8969" s="867" t="s">
        <v>8142</v>
      </c>
      <c r="K8969" s="866">
        <v>3</v>
      </c>
      <c r="L8969" s="866">
        <v>12</v>
      </c>
      <c r="M8969" s="865">
        <v>53729.141658923581</v>
      </c>
      <c r="N8969" s="866">
        <v>3</v>
      </c>
      <c r="O8969" s="866">
        <v>6</v>
      </c>
      <c r="P8969" s="865">
        <v>26082.9</v>
      </c>
    </row>
    <row r="8970" spans="1:16" ht="33.75" x14ac:dyDescent="0.25">
      <c r="A8970" s="867" t="s">
        <v>7760</v>
      </c>
      <c r="B8970" s="867" t="s">
        <v>3626</v>
      </c>
      <c r="C8970" s="867" t="s">
        <v>3031</v>
      </c>
      <c r="D8970" s="868" t="s">
        <v>7854</v>
      </c>
      <c r="E8970" s="870">
        <v>4200</v>
      </c>
      <c r="F8970" s="869" t="s">
        <v>9814</v>
      </c>
      <c r="G8970" s="868" t="s">
        <v>9813</v>
      </c>
      <c r="H8970" s="867" t="s">
        <v>7756</v>
      </c>
      <c r="I8970" s="867" t="s">
        <v>2892</v>
      </c>
      <c r="J8970" s="867" t="s">
        <v>7783</v>
      </c>
      <c r="K8970" s="866">
        <v>4</v>
      </c>
      <c r="L8970" s="866">
        <v>12</v>
      </c>
      <c r="M8970" s="865">
        <v>53729.141658923581</v>
      </c>
      <c r="N8970" s="866">
        <v>2</v>
      </c>
      <c r="O8970" s="866">
        <v>6</v>
      </c>
      <c r="P8970" s="865">
        <v>26082.9</v>
      </c>
    </row>
    <row r="8971" spans="1:16" ht="33.75" x14ac:dyDescent="0.25">
      <c r="A8971" s="867" t="s">
        <v>7760</v>
      </c>
      <c r="B8971" s="867" t="s">
        <v>3626</v>
      </c>
      <c r="C8971" s="867" t="s">
        <v>3031</v>
      </c>
      <c r="D8971" s="868" t="s">
        <v>7776</v>
      </c>
      <c r="E8971" s="870">
        <v>4200</v>
      </c>
      <c r="F8971" s="869" t="s">
        <v>9812</v>
      </c>
      <c r="G8971" s="868" t="s">
        <v>9811</v>
      </c>
      <c r="H8971" s="867" t="s">
        <v>7756</v>
      </c>
      <c r="I8971" s="867" t="s">
        <v>2892</v>
      </c>
      <c r="J8971" s="867" t="s">
        <v>7836</v>
      </c>
      <c r="K8971" s="866">
        <v>4</v>
      </c>
      <c r="L8971" s="866">
        <v>12</v>
      </c>
      <c r="M8971" s="865">
        <v>53729.141658923581</v>
      </c>
      <c r="N8971" s="866">
        <v>0</v>
      </c>
      <c r="O8971" s="866">
        <v>0</v>
      </c>
      <c r="P8971" s="865">
        <v>0</v>
      </c>
    </row>
    <row r="8972" spans="1:16" ht="33.75" x14ac:dyDescent="0.25">
      <c r="A8972" s="867" t="s">
        <v>7760</v>
      </c>
      <c r="B8972" s="867" t="s">
        <v>3626</v>
      </c>
      <c r="C8972" s="867" t="s">
        <v>3031</v>
      </c>
      <c r="D8972" s="868" t="s">
        <v>7887</v>
      </c>
      <c r="E8972" s="870">
        <v>4200</v>
      </c>
      <c r="F8972" s="869" t="s">
        <v>9810</v>
      </c>
      <c r="G8972" s="868" t="s">
        <v>9809</v>
      </c>
      <c r="H8972" s="867" t="s">
        <v>7796</v>
      </c>
      <c r="I8972" s="867" t="s">
        <v>2745</v>
      </c>
      <c r="J8972" s="867" t="s">
        <v>7836</v>
      </c>
      <c r="K8972" s="866">
        <v>4</v>
      </c>
      <c r="L8972" s="866">
        <v>9</v>
      </c>
      <c r="M8972" s="865">
        <v>40296.856244192684</v>
      </c>
      <c r="N8972" s="866">
        <v>3</v>
      </c>
      <c r="O8972" s="866">
        <v>4</v>
      </c>
      <c r="P8972" s="865">
        <v>17388.599999999999</v>
      </c>
    </row>
    <row r="8973" spans="1:16" ht="33.75" x14ac:dyDescent="0.25">
      <c r="A8973" s="867" t="s">
        <v>7760</v>
      </c>
      <c r="B8973" s="867" t="s">
        <v>3626</v>
      </c>
      <c r="C8973" s="867" t="s">
        <v>3031</v>
      </c>
      <c r="D8973" s="868" t="s">
        <v>7829</v>
      </c>
      <c r="E8973" s="870">
        <v>3200</v>
      </c>
      <c r="F8973" s="869" t="s">
        <v>9808</v>
      </c>
      <c r="G8973" s="868" t="s">
        <v>9807</v>
      </c>
      <c r="H8973" s="867" t="s">
        <v>7796</v>
      </c>
      <c r="I8973" s="867" t="s">
        <v>2745</v>
      </c>
      <c r="J8973" s="867" t="s">
        <v>7773</v>
      </c>
      <c r="K8973" s="866">
        <v>3</v>
      </c>
      <c r="L8973" s="866">
        <v>12</v>
      </c>
      <c r="M8973" s="865">
        <v>40936.488882989397</v>
      </c>
      <c r="N8973" s="866">
        <v>1</v>
      </c>
      <c r="O8973" s="866">
        <v>6</v>
      </c>
      <c r="P8973" s="865">
        <v>20082.900000000001</v>
      </c>
    </row>
    <row r="8974" spans="1:16" ht="33.75" x14ac:dyDescent="0.25">
      <c r="A8974" s="867" t="s">
        <v>7760</v>
      </c>
      <c r="B8974" s="867" t="s">
        <v>3626</v>
      </c>
      <c r="C8974" s="867" t="s">
        <v>3031</v>
      </c>
      <c r="D8974" s="868" t="s">
        <v>7776</v>
      </c>
      <c r="E8974" s="870">
        <v>4200</v>
      </c>
      <c r="F8974" s="869" t="s">
        <v>9806</v>
      </c>
      <c r="G8974" s="868" t="s">
        <v>9805</v>
      </c>
      <c r="H8974" s="867" t="s">
        <v>7796</v>
      </c>
      <c r="I8974" s="867" t="s">
        <v>3871</v>
      </c>
      <c r="J8974" s="867" t="s">
        <v>7805</v>
      </c>
      <c r="K8974" s="866">
        <v>2</v>
      </c>
      <c r="L8974" s="866">
        <v>12</v>
      </c>
      <c r="M8974" s="865">
        <v>53729.141658923581</v>
      </c>
      <c r="N8974" s="866">
        <v>1</v>
      </c>
      <c r="O8974" s="866">
        <v>6</v>
      </c>
      <c r="P8974" s="865">
        <v>26082.9</v>
      </c>
    </row>
    <row r="8975" spans="1:16" ht="33.75" x14ac:dyDescent="0.25">
      <c r="A8975" s="867" t="s">
        <v>7760</v>
      </c>
      <c r="B8975" s="867" t="s">
        <v>3626</v>
      </c>
      <c r="C8975" s="867" t="s">
        <v>3031</v>
      </c>
      <c r="D8975" s="868" t="s">
        <v>8458</v>
      </c>
      <c r="E8975" s="870">
        <v>3200</v>
      </c>
      <c r="F8975" s="869" t="s">
        <v>9804</v>
      </c>
      <c r="G8975" s="868" t="s">
        <v>9803</v>
      </c>
      <c r="H8975" s="867" t="s">
        <v>7756</v>
      </c>
      <c r="I8975" s="867" t="s">
        <v>2892</v>
      </c>
      <c r="J8975" s="867" t="s">
        <v>7773</v>
      </c>
      <c r="K8975" s="866">
        <v>2</v>
      </c>
      <c r="L8975" s="866">
        <v>6</v>
      </c>
      <c r="M8975" s="865">
        <v>20468.244441494699</v>
      </c>
      <c r="N8975" s="866">
        <v>2</v>
      </c>
      <c r="O8975" s="866">
        <v>6</v>
      </c>
      <c r="P8975" s="865">
        <v>20082.900000000001</v>
      </c>
    </row>
    <row r="8976" spans="1:16" ht="33.75" x14ac:dyDescent="0.25">
      <c r="A8976" s="867" t="s">
        <v>7760</v>
      </c>
      <c r="B8976" s="867" t="s">
        <v>3626</v>
      </c>
      <c r="C8976" s="867" t="s">
        <v>3031</v>
      </c>
      <c r="D8976" s="868" t="s">
        <v>7772</v>
      </c>
      <c r="E8976" s="870">
        <v>4200</v>
      </c>
      <c r="F8976" s="869" t="s">
        <v>9802</v>
      </c>
      <c r="G8976" s="868" t="s">
        <v>9801</v>
      </c>
      <c r="H8976" s="867" t="s">
        <v>7796</v>
      </c>
      <c r="I8976" s="867" t="s">
        <v>2745</v>
      </c>
      <c r="J8976" s="867" t="s">
        <v>7783</v>
      </c>
      <c r="K8976" s="866">
        <v>4</v>
      </c>
      <c r="L8976" s="866">
        <v>12</v>
      </c>
      <c r="M8976" s="865">
        <v>53729.141658923581</v>
      </c>
      <c r="N8976" s="866">
        <v>2</v>
      </c>
      <c r="O8976" s="866">
        <v>6</v>
      </c>
      <c r="P8976" s="865">
        <v>26082.9</v>
      </c>
    </row>
    <row r="8977" spans="1:16" ht="33.75" x14ac:dyDescent="0.25">
      <c r="A8977" s="867" t="s">
        <v>7760</v>
      </c>
      <c r="B8977" s="867" t="s">
        <v>3626</v>
      </c>
      <c r="C8977" s="867" t="s">
        <v>3031</v>
      </c>
      <c r="D8977" s="868" t="s">
        <v>7776</v>
      </c>
      <c r="E8977" s="870">
        <v>4200</v>
      </c>
      <c r="F8977" s="869" t="s">
        <v>9800</v>
      </c>
      <c r="G8977" s="868" t="s">
        <v>9799</v>
      </c>
      <c r="H8977" s="867" t="s">
        <v>7756</v>
      </c>
      <c r="I8977" s="867" t="s">
        <v>2892</v>
      </c>
      <c r="J8977" s="867" t="s">
        <v>8756</v>
      </c>
      <c r="K8977" s="866">
        <v>3</v>
      </c>
      <c r="L8977" s="866">
        <v>12</v>
      </c>
      <c r="M8977" s="865">
        <v>53729.141658923581</v>
      </c>
      <c r="N8977" s="866">
        <v>1</v>
      </c>
      <c r="O8977" s="866">
        <v>6</v>
      </c>
      <c r="P8977" s="865">
        <v>26082.9</v>
      </c>
    </row>
    <row r="8978" spans="1:16" ht="33.75" x14ac:dyDescent="0.25">
      <c r="A8978" s="867" t="s">
        <v>7760</v>
      </c>
      <c r="B8978" s="867" t="s">
        <v>3626</v>
      </c>
      <c r="C8978" s="867" t="s">
        <v>3031</v>
      </c>
      <c r="D8978" s="868" t="s">
        <v>7759</v>
      </c>
      <c r="E8978" s="870">
        <v>2700</v>
      </c>
      <c r="F8978" s="869" t="s">
        <v>9798</v>
      </c>
      <c r="G8978" s="868" t="s">
        <v>9797</v>
      </c>
      <c r="H8978" s="867" t="s">
        <v>7756</v>
      </c>
      <c r="I8978" s="867" t="s">
        <v>2676</v>
      </c>
      <c r="J8978" s="867" t="s">
        <v>7967</v>
      </c>
      <c r="K8978" s="866">
        <v>3</v>
      </c>
      <c r="L8978" s="866">
        <v>12</v>
      </c>
      <c r="M8978" s="865">
        <v>34540.162495022305</v>
      </c>
      <c r="N8978" s="866">
        <v>2</v>
      </c>
      <c r="O8978" s="866">
        <v>6</v>
      </c>
      <c r="P8978" s="865">
        <v>17082.900000000001</v>
      </c>
    </row>
    <row r="8979" spans="1:16" ht="33.75" x14ac:dyDescent="0.25">
      <c r="A8979" s="867" t="s">
        <v>7760</v>
      </c>
      <c r="B8979" s="867" t="s">
        <v>3626</v>
      </c>
      <c r="C8979" s="867" t="s">
        <v>3031</v>
      </c>
      <c r="D8979" s="868" t="s">
        <v>7776</v>
      </c>
      <c r="E8979" s="870">
        <v>4200</v>
      </c>
      <c r="F8979" s="869" t="s">
        <v>9796</v>
      </c>
      <c r="G8979" s="868" t="s">
        <v>9795</v>
      </c>
      <c r="H8979" s="867" t="s">
        <v>7756</v>
      </c>
      <c r="I8979" s="867" t="s">
        <v>2772</v>
      </c>
      <c r="J8979" s="867" t="s">
        <v>8103</v>
      </c>
      <c r="K8979" s="866">
        <v>4</v>
      </c>
      <c r="L8979" s="866">
        <v>12</v>
      </c>
      <c r="M8979" s="865">
        <v>53729.141658923581</v>
      </c>
      <c r="N8979" s="866">
        <v>3</v>
      </c>
      <c r="O8979" s="866">
        <v>6</v>
      </c>
      <c r="P8979" s="865">
        <v>26082.9</v>
      </c>
    </row>
    <row r="8980" spans="1:16" ht="33.75" x14ac:dyDescent="0.25">
      <c r="A8980" s="867" t="s">
        <v>7760</v>
      </c>
      <c r="B8980" s="867" t="s">
        <v>3626</v>
      </c>
      <c r="C8980" s="867" t="s">
        <v>3031</v>
      </c>
      <c r="D8980" s="868" t="s">
        <v>8237</v>
      </c>
      <c r="E8980" s="870">
        <v>3000</v>
      </c>
      <c r="F8980" s="869" t="s">
        <v>9794</v>
      </c>
      <c r="G8980" s="868" t="s">
        <v>9793</v>
      </c>
      <c r="H8980" s="867"/>
      <c r="I8980" s="867"/>
      <c r="J8980" s="867"/>
      <c r="K8980" s="866">
        <v>5</v>
      </c>
      <c r="L8980" s="866">
        <v>12</v>
      </c>
      <c r="M8980" s="865">
        <v>38377.958327802553</v>
      </c>
      <c r="N8980" s="866">
        <v>4</v>
      </c>
      <c r="O8980" s="866">
        <v>6</v>
      </c>
      <c r="P8980" s="865">
        <v>18882.900000000001</v>
      </c>
    </row>
    <row r="8981" spans="1:16" ht="33.75" x14ac:dyDescent="0.25">
      <c r="A8981" s="867" t="s">
        <v>7760</v>
      </c>
      <c r="B8981" s="867" t="s">
        <v>3626</v>
      </c>
      <c r="C8981" s="867" t="s">
        <v>3031</v>
      </c>
      <c r="D8981" s="868" t="s">
        <v>7764</v>
      </c>
      <c r="E8981" s="870">
        <v>2700</v>
      </c>
      <c r="F8981" s="869" t="s">
        <v>9792</v>
      </c>
      <c r="G8981" s="868" t="s">
        <v>9791</v>
      </c>
      <c r="H8981" s="867" t="s">
        <v>7756</v>
      </c>
      <c r="I8981" s="867" t="s">
        <v>9790</v>
      </c>
      <c r="J8981" s="867" t="s">
        <v>7894</v>
      </c>
      <c r="K8981" s="866">
        <v>2</v>
      </c>
      <c r="L8981" s="866">
        <v>12</v>
      </c>
      <c r="M8981" s="865">
        <v>34540.162495022305</v>
      </c>
      <c r="N8981" s="866">
        <v>2</v>
      </c>
      <c r="O8981" s="866">
        <v>6</v>
      </c>
      <c r="P8981" s="865">
        <v>17082.900000000001</v>
      </c>
    </row>
    <row r="8982" spans="1:16" ht="33.75" x14ac:dyDescent="0.25">
      <c r="A8982" s="867" t="s">
        <v>7760</v>
      </c>
      <c r="B8982" s="867" t="s">
        <v>3626</v>
      </c>
      <c r="C8982" s="867" t="s">
        <v>3031</v>
      </c>
      <c r="D8982" s="868" t="s">
        <v>7759</v>
      </c>
      <c r="E8982" s="870">
        <v>2700</v>
      </c>
      <c r="F8982" s="869" t="s">
        <v>9789</v>
      </c>
      <c r="G8982" s="868" t="s">
        <v>9788</v>
      </c>
      <c r="H8982" s="867"/>
      <c r="I8982" s="867"/>
      <c r="J8982" s="867"/>
      <c r="K8982" s="866">
        <v>3</v>
      </c>
      <c r="L8982" s="866">
        <v>12</v>
      </c>
      <c r="M8982" s="865">
        <v>34540.162495022305</v>
      </c>
      <c r="N8982" s="866">
        <v>2</v>
      </c>
      <c r="O8982" s="866">
        <v>6</v>
      </c>
      <c r="P8982" s="865">
        <v>17082.900000000001</v>
      </c>
    </row>
    <row r="8983" spans="1:16" ht="33.75" x14ac:dyDescent="0.25">
      <c r="A8983" s="867" t="s">
        <v>7760</v>
      </c>
      <c r="B8983" s="867" t="s">
        <v>3626</v>
      </c>
      <c r="C8983" s="867" t="s">
        <v>3031</v>
      </c>
      <c r="D8983" s="868" t="s">
        <v>8237</v>
      </c>
      <c r="E8983" s="870">
        <v>3000</v>
      </c>
      <c r="F8983" s="869" t="s">
        <v>9787</v>
      </c>
      <c r="G8983" s="868" t="s">
        <v>9786</v>
      </c>
      <c r="H8983" s="867" t="s">
        <v>7756</v>
      </c>
      <c r="I8983" s="867" t="s">
        <v>2676</v>
      </c>
      <c r="J8983" s="867" t="s">
        <v>7894</v>
      </c>
      <c r="K8983" s="866">
        <v>3</v>
      </c>
      <c r="L8983" s="866">
        <v>6</v>
      </c>
      <c r="M8983" s="865">
        <v>19188.979163901276</v>
      </c>
      <c r="N8983" s="866">
        <v>0</v>
      </c>
      <c r="O8983" s="866">
        <v>0</v>
      </c>
      <c r="P8983" s="865">
        <v>0</v>
      </c>
    </row>
    <row r="8984" spans="1:16" ht="33.75" x14ac:dyDescent="0.25">
      <c r="A8984" s="867" t="s">
        <v>7760</v>
      </c>
      <c r="B8984" s="867" t="s">
        <v>3626</v>
      </c>
      <c r="C8984" s="867" t="s">
        <v>3031</v>
      </c>
      <c r="D8984" s="868" t="s">
        <v>8938</v>
      </c>
      <c r="E8984" s="870">
        <v>4200</v>
      </c>
      <c r="F8984" s="869" t="s">
        <v>9785</v>
      </c>
      <c r="G8984" s="868" t="s">
        <v>9784</v>
      </c>
      <c r="H8984" s="867" t="s">
        <v>7796</v>
      </c>
      <c r="I8984" s="867" t="s">
        <v>3285</v>
      </c>
      <c r="J8984" s="867" t="s">
        <v>7900</v>
      </c>
      <c r="K8984" s="866">
        <v>1</v>
      </c>
      <c r="L8984" s="866">
        <v>2</v>
      </c>
      <c r="M8984" s="865">
        <v>8954.856943153929</v>
      </c>
      <c r="N8984" s="866">
        <v>2</v>
      </c>
      <c r="O8984" s="866">
        <v>6</v>
      </c>
      <c r="P8984" s="865">
        <v>26082.9</v>
      </c>
    </row>
    <row r="8985" spans="1:16" ht="33.75" x14ac:dyDescent="0.25">
      <c r="A8985" s="867" t="s">
        <v>7760</v>
      </c>
      <c r="B8985" s="867" t="s">
        <v>3626</v>
      </c>
      <c r="C8985" s="867" t="s">
        <v>3031</v>
      </c>
      <c r="D8985" s="868" t="s">
        <v>8013</v>
      </c>
      <c r="E8985" s="870">
        <v>4200</v>
      </c>
      <c r="F8985" s="869" t="s">
        <v>9783</v>
      </c>
      <c r="G8985" s="868" t="s">
        <v>9782</v>
      </c>
      <c r="H8985" s="867" t="s">
        <v>7756</v>
      </c>
      <c r="I8985" s="867" t="s">
        <v>2892</v>
      </c>
      <c r="J8985" s="867" t="s">
        <v>7780</v>
      </c>
      <c r="K8985" s="866">
        <v>4</v>
      </c>
      <c r="L8985" s="866">
        <v>12</v>
      </c>
      <c r="M8985" s="865">
        <v>53729.141658923581</v>
      </c>
      <c r="N8985" s="866">
        <v>2</v>
      </c>
      <c r="O8985" s="866">
        <v>6</v>
      </c>
      <c r="P8985" s="865">
        <v>26082.9</v>
      </c>
    </row>
    <row r="8986" spans="1:16" ht="33.75" x14ac:dyDescent="0.25">
      <c r="A8986" s="867" t="s">
        <v>7760</v>
      </c>
      <c r="B8986" s="867" t="s">
        <v>3626</v>
      </c>
      <c r="C8986" s="867" t="s">
        <v>3031</v>
      </c>
      <c r="D8986" s="868" t="s">
        <v>7759</v>
      </c>
      <c r="E8986" s="870">
        <v>2700</v>
      </c>
      <c r="F8986" s="869" t="s">
        <v>9781</v>
      </c>
      <c r="G8986" s="868" t="s">
        <v>9780</v>
      </c>
      <c r="H8986" s="867" t="s">
        <v>7756</v>
      </c>
      <c r="I8986" s="867" t="s">
        <v>9779</v>
      </c>
      <c r="J8986" s="867" t="s">
        <v>7881</v>
      </c>
      <c r="K8986" s="866">
        <v>2</v>
      </c>
      <c r="L8986" s="866">
        <v>7</v>
      </c>
      <c r="M8986" s="865">
        <v>20148.428122096342</v>
      </c>
      <c r="N8986" s="866">
        <v>2</v>
      </c>
      <c r="O8986" s="866">
        <v>6</v>
      </c>
      <c r="P8986" s="865">
        <v>17082.900000000001</v>
      </c>
    </row>
    <row r="8987" spans="1:16" ht="33.75" x14ac:dyDescent="0.25">
      <c r="A8987" s="867" t="s">
        <v>7760</v>
      </c>
      <c r="B8987" s="867" t="s">
        <v>3626</v>
      </c>
      <c r="C8987" s="867" t="s">
        <v>3031</v>
      </c>
      <c r="D8987" s="868" t="s">
        <v>8702</v>
      </c>
      <c r="E8987" s="870">
        <v>4200</v>
      </c>
      <c r="F8987" s="869" t="s">
        <v>9778</v>
      </c>
      <c r="G8987" s="868" t="s">
        <v>9777</v>
      </c>
      <c r="H8987" s="867" t="s">
        <v>7756</v>
      </c>
      <c r="I8987" s="867" t="s">
        <v>2676</v>
      </c>
      <c r="J8987" s="867" t="s">
        <v>7800</v>
      </c>
      <c r="K8987" s="866">
        <v>4</v>
      </c>
      <c r="L8987" s="866">
        <v>12</v>
      </c>
      <c r="M8987" s="865">
        <v>53729.141658923581</v>
      </c>
      <c r="N8987" s="866">
        <v>1</v>
      </c>
      <c r="O8987" s="866">
        <v>6</v>
      </c>
      <c r="P8987" s="865">
        <v>26082.9</v>
      </c>
    </row>
    <row r="8988" spans="1:16" ht="33.75" x14ac:dyDescent="0.25">
      <c r="A8988" s="867" t="s">
        <v>7760</v>
      </c>
      <c r="B8988" s="867" t="s">
        <v>3626</v>
      </c>
      <c r="C8988" s="867" t="s">
        <v>3031</v>
      </c>
      <c r="D8988" s="868" t="s">
        <v>7776</v>
      </c>
      <c r="E8988" s="870">
        <v>4200</v>
      </c>
      <c r="F8988" s="869" t="s">
        <v>9776</v>
      </c>
      <c r="G8988" s="868" t="s">
        <v>9775</v>
      </c>
      <c r="H8988" s="867" t="s">
        <v>7796</v>
      </c>
      <c r="I8988" s="867" t="s">
        <v>2704</v>
      </c>
      <c r="J8988" s="867" t="s">
        <v>7773</v>
      </c>
      <c r="K8988" s="866">
        <v>2</v>
      </c>
      <c r="L8988" s="866">
        <v>11</v>
      </c>
      <c r="M8988" s="865">
        <v>49251.713187346613</v>
      </c>
      <c r="N8988" s="866">
        <v>0</v>
      </c>
      <c r="O8988" s="866">
        <v>0</v>
      </c>
      <c r="P8988" s="865">
        <v>0</v>
      </c>
    </row>
    <row r="8989" spans="1:16" ht="33.75" x14ac:dyDescent="0.25">
      <c r="A8989" s="867" t="s">
        <v>7760</v>
      </c>
      <c r="B8989" s="867" t="s">
        <v>3626</v>
      </c>
      <c r="C8989" s="867" t="s">
        <v>3031</v>
      </c>
      <c r="D8989" s="868" t="s">
        <v>7829</v>
      </c>
      <c r="E8989" s="870">
        <v>3200</v>
      </c>
      <c r="F8989" s="869" t="s">
        <v>9774</v>
      </c>
      <c r="G8989" s="868" t="s">
        <v>9773</v>
      </c>
      <c r="H8989" s="867" t="s">
        <v>7796</v>
      </c>
      <c r="I8989" s="867" t="s">
        <v>2704</v>
      </c>
      <c r="J8989" s="867" t="s">
        <v>8224</v>
      </c>
      <c r="K8989" s="866">
        <v>3</v>
      </c>
      <c r="L8989" s="866">
        <v>12</v>
      </c>
      <c r="M8989" s="865">
        <v>40936.488882989397</v>
      </c>
      <c r="N8989" s="866">
        <v>1</v>
      </c>
      <c r="O8989" s="866">
        <v>6</v>
      </c>
      <c r="P8989" s="865">
        <v>20082.900000000001</v>
      </c>
    </row>
    <row r="8990" spans="1:16" ht="33.75" x14ac:dyDescent="0.25">
      <c r="A8990" s="867" t="s">
        <v>7760</v>
      </c>
      <c r="B8990" s="867" t="s">
        <v>3626</v>
      </c>
      <c r="C8990" s="867" t="s">
        <v>3031</v>
      </c>
      <c r="D8990" s="868" t="s">
        <v>7776</v>
      </c>
      <c r="E8990" s="870">
        <v>4200</v>
      </c>
      <c r="F8990" s="869" t="s">
        <v>9772</v>
      </c>
      <c r="G8990" s="868" t="s">
        <v>9771</v>
      </c>
      <c r="H8990" s="867" t="s">
        <v>7796</v>
      </c>
      <c r="I8990" s="867" t="s">
        <v>2745</v>
      </c>
      <c r="J8990" s="867" t="s">
        <v>7836</v>
      </c>
      <c r="K8990" s="866">
        <v>3</v>
      </c>
      <c r="L8990" s="866">
        <v>5</v>
      </c>
      <c r="M8990" s="865">
        <v>22387.142357884826</v>
      </c>
      <c r="N8990" s="866">
        <v>0</v>
      </c>
      <c r="O8990" s="866">
        <v>0</v>
      </c>
      <c r="P8990" s="865">
        <v>0</v>
      </c>
    </row>
    <row r="8991" spans="1:16" ht="33.75" x14ac:dyDescent="0.25">
      <c r="A8991" s="867" t="s">
        <v>7760</v>
      </c>
      <c r="B8991" s="867" t="s">
        <v>3626</v>
      </c>
      <c r="C8991" s="867" t="s">
        <v>3031</v>
      </c>
      <c r="D8991" s="868" t="s">
        <v>7829</v>
      </c>
      <c r="E8991" s="870">
        <v>3200</v>
      </c>
      <c r="F8991" s="869" t="s">
        <v>9770</v>
      </c>
      <c r="G8991" s="868" t="s">
        <v>9769</v>
      </c>
      <c r="H8991" s="867"/>
      <c r="I8991" s="867"/>
      <c r="J8991" s="867"/>
      <c r="K8991" s="866">
        <v>3</v>
      </c>
      <c r="L8991" s="866">
        <v>12</v>
      </c>
      <c r="M8991" s="865">
        <v>40936.488882989397</v>
      </c>
      <c r="N8991" s="866">
        <v>1</v>
      </c>
      <c r="O8991" s="866">
        <v>6</v>
      </c>
      <c r="P8991" s="865">
        <v>20082.900000000001</v>
      </c>
    </row>
    <row r="8992" spans="1:16" ht="33.75" x14ac:dyDescent="0.25">
      <c r="A8992" s="867" t="s">
        <v>7760</v>
      </c>
      <c r="B8992" s="867" t="s">
        <v>3626</v>
      </c>
      <c r="C8992" s="867" t="s">
        <v>3031</v>
      </c>
      <c r="D8992" s="868" t="s">
        <v>7829</v>
      </c>
      <c r="E8992" s="870">
        <v>3200</v>
      </c>
      <c r="F8992" s="869" t="s">
        <v>9768</v>
      </c>
      <c r="G8992" s="868" t="s">
        <v>9767</v>
      </c>
      <c r="H8992" s="867"/>
      <c r="I8992" s="867"/>
      <c r="J8992" s="867"/>
      <c r="K8992" s="866">
        <v>3</v>
      </c>
      <c r="L8992" s="866">
        <v>12</v>
      </c>
      <c r="M8992" s="865">
        <v>40936.488882989397</v>
      </c>
      <c r="N8992" s="866">
        <v>1</v>
      </c>
      <c r="O8992" s="866">
        <v>6</v>
      </c>
      <c r="P8992" s="865">
        <v>20082.900000000001</v>
      </c>
    </row>
    <row r="8993" spans="1:16" ht="33.75" x14ac:dyDescent="0.25">
      <c r="A8993" s="867" t="s">
        <v>7760</v>
      </c>
      <c r="B8993" s="867" t="s">
        <v>3626</v>
      </c>
      <c r="C8993" s="867" t="s">
        <v>3031</v>
      </c>
      <c r="D8993" s="868" t="s">
        <v>7829</v>
      </c>
      <c r="E8993" s="870">
        <v>3200</v>
      </c>
      <c r="F8993" s="869" t="s">
        <v>9766</v>
      </c>
      <c r="G8993" s="868" t="s">
        <v>9765</v>
      </c>
      <c r="H8993" s="867"/>
      <c r="I8993" s="867"/>
      <c r="J8993" s="867"/>
      <c r="K8993" s="866">
        <v>3</v>
      </c>
      <c r="L8993" s="866">
        <v>12</v>
      </c>
      <c r="M8993" s="865">
        <v>40936.488882989397</v>
      </c>
      <c r="N8993" s="866">
        <v>1</v>
      </c>
      <c r="O8993" s="866">
        <v>6</v>
      </c>
      <c r="P8993" s="865">
        <v>20082.900000000001</v>
      </c>
    </row>
    <row r="8994" spans="1:16" ht="33.75" x14ac:dyDescent="0.25">
      <c r="A8994" s="867" t="s">
        <v>7760</v>
      </c>
      <c r="B8994" s="867" t="s">
        <v>3626</v>
      </c>
      <c r="C8994" s="867" t="s">
        <v>3031</v>
      </c>
      <c r="D8994" s="868" t="s">
        <v>8702</v>
      </c>
      <c r="E8994" s="870">
        <v>4200</v>
      </c>
      <c r="F8994" s="869" t="s">
        <v>9764</v>
      </c>
      <c r="G8994" s="868" t="s">
        <v>9763</v>
      </c>
      <c r="H8994" s="867" t="s">
        <v>7756</v>
      </c>
      <c r="I8994" s="867" t="s">
        <v>2676</v>
      </c>
      <c r="J8994" s="867" t="s">
        <v>7777</v>
      </c>
      <c r="K8994" s="866">
        <v>3</v>
      </c>
      <c r="L8994" s="866">
        <v>7</v>
      </c>
      <c r="M8994" s="865">
        <v>31341.999301038755</v>
      </c>
      <c r="N8994" s="866">
        <v>2</v>
      </c>
      <c r="O8994" s="866">
        <v>4</v>
      </c>
      <c r="P8994" s="865">
        <v>17388.599999999999</v>
      </c>
    </row>
    <row r="8995" spans="1:16" ht="33.75" x14ac:dyDescent="0.25">
      <c r="A8995" s="867" t="s">
        <v>7760</v>
      </c>
      <c r="B8995" s="867" t="s">
        <v>3626</v>
      </c>
      <c r="C8995" s="867" t="s">
        <v>3031</v>
      </c>
      <c r="D8995" s="868" t="s">
        <v>7829</v>
      </c>
      <c r="E8995" s="870">
        <v>3200</v>
      </c>
      <c r="F8995" s="869" t="s">
        <v>9762</v>
      </c>
      <c r="G8995" s="868" t="s">
        <v>9761</v>
      </c>
      <c r="H8995" s="867" t="s">
        <v>7796</v>
      </c>
      <c r="I8995" s="867" t="s">
        <v>2745</v>
      </c>
      <c r="J8995" s="867" t="s">
        <v>7788</v>
      </c>
      <c r="K8995" s="866">
        <v>3</v>
      </c>
      <c r="L8995" s="866">
        <v>12</v>
      </c>
      <c r="M8995" s="865">
        <v>40936.488882989397</v>
      </c>
      <c r="N8995" s="866">
        <v>1</v>
      </c>
      <c r="O8995" s="866">
        <v>6</v>
      </c>
      <c r="P8995" s="865">
        <v>20082.900000000001</v>
      </c>
    </row>
    <row r="8996" spans="1:16" ht="33.75" x14ac:dyDescent="0.25">
      <c r="A8996" s="867" t="s">
        <v>7760</v>
      </c>
      <c r="B8996" s="867" t="s">
        <v>3626</v>
      </c>
      <c r="C8996" s="867" t="s">
        <v>3031</v>
      </c>
      <c r="D8996" s="868" t="s">
        <v>7829</v>
      </c>
      <c r="E8996" s="870">
        <v>3200</v>
      </c>
      <c r="F8996" s="869" t="s">
        <v>9760</v>
      </c>
      <c r="G8996" s="868" t="s">
        <v>9759</v>
      </c>
      <c r="H8996" s="867" t="s">
        <v>7756</v>
      </c>
      <c r="I8996" s="867" t="s">
        <v>3252</v>
      </c>
      <c r="J8996" s="867" t="s">
        <v>9758</v>
      </c>
      <c r="K8996" s="866">
        <v>3</v>
      </c>
      <c r="L8996" s="866">
        <v>12</v>
      </c>
      <c r="M8996" s="865">
        <v>40936.488882989397</v>
      </c>
      <c r="N8996" s="866">
        <v>0</v>
      </c>
      <c r="O8996" s="866">
        <v>0</v>
      </c>
      <c r="P8996" s="865">
        <v>0</v>
      </c>
    </row>
    <row r="8997" spans="1:16" ht="33.75" x14ac:dyDescent="0.25">
      <c r="A8997" s="867" t="s">
        <v>7760</v>
      </c>
      <c r="B8997" s="867" t="s">
        <v>3626</v>
      </c>
      <c r="C8997" s="867" t="s">
        <v>3031</v>
      </c>
      <c r="D8997" s="868" t="s">
        <v>7829</v>
      </c>
      <c r="E8997" s="870">
        <v>3200</v>
      </c>
      <c r="F8997" s="869" t="s">
        <v>9757</v>
      </c>
      <c r="G8997" s="868" t="s">
        <v>9756</v>
      </c>
      <c r="H8997" s="867" t="s">
        <v>7756</v>
      </c>
      <c r="I8997" s="867" t="s">
        <v>2676</v>
      </c>
      <c r="J8997" s="867" t="s">
        <v>8036</v>
      </c>
      <c r="K8997" s="866">
        <v>3</v>
      </c>
      <c r="L8997" s="866">
        <v>12</v>
      </c>
      <c r="M8997" s="865">
        <v>40936.488882989397</v>
      </c>
      <c r="N8997" s="866">
        <v>1</v>
      </c>
      <c r="O8997" s="866">
        <v>6</v>
      </c>
      <c r="P8997" s="865">
        <v>20082.900000000001</v>
      </c>
    </row>
    <row r="8998" spans="1:16" ht="33.75" x14ac:dyDescent="0.25">
      <c r="A8998" s="867" t="s">
        <v>7760</v>
      </c>
      <c r="B8998" s="867" t="s">
        <v>3626</v>
      </c>
      <c r="C8998" s="867" t="s">
        <v>3031</v>
      </c>
      <c r="D8998" s="868" t="s">
        <v>9031</v>
      </c>
      <c r="E8998" s="870">
        <v>4200</v>
      </c>
      <c r="F8998" s="869" t="s">
        <v>9755</v>
      </c>
      <c r="G8998" s="868" t="s">
        <v>9754</v>
      </c>
      <c r="H8998" s="867" t="s">
        <v>7756</v>
      </c>
      <c r="I8998" s="867" t="s">
        <v>2676</v>
      </c>
      <c r="J8998" s="867" t="s">
        <v>7773</v>
      </c>
      <c r="K8998" s="866">
        <v>4</v>
      </c>
      <c r="L8998" s="866">
        <v>12</v>
      </c>
      <c r="M8998" s="865">
        <v>53729.141658923581</v>
      </c>
      <c r="N8998" s="866">
        <v>2</v>
      </c>
      <c r="O8998" s="866">
        <v>6</v>
      </c>
      <c r="P8998" s="865">
        <v>26082.9</v>
      </c>
    </row>
    <row r="8999" spans="1:16" ht="33.75" x14ac:dyDescent="0.25">
      <c r="A8999" s="867" t="s">
        <v>7760</v>
      </c>
      <c r="B8999" s="867" t="s">
        <v>3626</v>
      </c>
      <c r="C8999" s="867" t="s">
        <v>3031</v>
      </c>
      <c r="D8999" s="868" t="s">
        <v>7829</v>
      </c>
      <c r="E8999" s="870">
        <v>3200</v>
      </c>
      <c r="F8999" s="869" t="s">
        <v>9753</v>
      </c>
      <c r="G8999" s="868" t="s">
        <v>9752</v>
      </c>
      <c r="H8999" s="867"/>
      <c r="I8999" s="867"/>
      <c r="J8999" s="867"/>
      <c r="K8999" s="866">
        <v>3</v>
      </c>
      <c r="L8999" s="866">
        <v>12</v>
      </c>
      <c r="M8999" s="865">
        <v>40936.488882989397</v>
      </c>
      <c r="N8999" s="866">
        <v>1</v>
      </c>
      <c r="O8999" s="866">
        <v>6</v>
      </c>
      <c r="P8999" s="865">
        <v>20082.900000000001</v>
      </c>
    </row>
    <row r="9000" spans="1:16" ht="33.75" x14ac:dyDescent="0.25">
      <c r="A9000" s="867" t="s">
        <v>7760</v>
      </c>
      <c r="B9000" s="867" t="s">
        <v>3626</v>
      </c>
      <c r="C9000" s="867" t="s">
        <v>3031</v>
      </c>
      <c r="D9000" s="868" t="s">
        <v>8091</v>
      </c>
      <c r="E9000" s="870">
        <v>4200</v>
      </c>
      <c r="F9000" s="869" t="s">
        <v>9751</v>
      </c>
      <c r="G9000" s="868" t="s">
        <v>9750</v>
      </c>
      <c r="H9000" s="867" t="s">
        <v>7796</v>
      </c>
      <c r="I9000" s="867" t="s">
        <v>2704</v>
      </c>
      <c r="J9000" s="867" t="s">
        <v>7777</v>
      </c>
      <c r="K9000" s="866">
        <v>5</v>
      </c>
      <c r="L9000" s="866">
        <v>12</v>
      </c>
      <c r="M9000" s="865">
        <v>53729.141658923581</v>
      </c>
      <c r="N9000" s="866">
        <v>1</v>
      </c>
      <c r="O9000" s="866">
        <v>6</v>
      </c>
      <c r="P9000" s="865">
        <v>26082.9</v>
      </c>
    </row>
    <row r="9001" spans="1:16" ht="33.75" x14ac:dyDescent="0.25">
      <c r="A9001" s="867" t="s">
        <v>7760</v>
      </c>
      <c r="B9001" s="867" t="s">
        <v>3626</v>
      </c>
      <c r="C9001" s="867" t="s">
        <v>3031</v>
      </c>
      <c r="D9001" s="868" t="s">
        <v>7772</v>
      </c>
      <c r="E9001" s="870">
        <v>4200</v>
      </c>
      <c r="F9001" s="869" t="s">
        <v>9749</v>
      </c>
      <c r="G9001" s="868" t="s">
        <v>9748</v>
      </c>
      <c r="H9001" s="867" t="s">
        <v>7796</v>
      </c>
      <c r="I9001" s="867" t="s">
        <v>7822</v>
      </c>
      <c r="J9001" s="867" t="s">
        <v>7927</v>
      </c>
      <c r="K9001" s="866">
        <v>5</v>
      </c>
      <c r="L9001" s="866">
        <v>12</v>
      </c>
      <c r="M9001" s="865">
        <v>53729.141658923581</v>
      </c>
      <c r="N9001" s="866">
        <v>0</v>
      </c>
      <c r="O9001" s="866">
        <v>0</v>
      </c>
      <c r="P9001" s="865">
        <v>0</v>
      </c>
    </row>
    <row r="9002" spans="1:16" ht="33.75" x14ac:dyDescent="0.25">
      <c r="A9002" s="867" t="s">
        <v>7760</v>
      </c>
      <c r="B9002" s="867" t="s">
        <v>3626</v>
      </c>
      <c r="C9002" s="867" t="s">
        <v>3031</v>
      </c>
      <c r="D9002" s="868" t="s">
        <v>7829</v>
      </c>
      <c r="E9002" s="870">
        <v>3200</v>
      </c>
      <c r="F9002" s="869" t="s">
        <v>9747</v>
      </c>
      <c r="G9002" s="868" t="s">
        <v>9746</v>
      </c>
      <c r="H9002" s="867"/>
      <c r="I9002" s="867"/>
      <c r="J9002" s="867"/>
      <c r="K9002" s="866">
        <v>3</v>
      </c>
      <c r="L9002" s="866">
        <v>12</v>
      </c>
      <c r="M9002" s="865">
        <v>40936.488882989397</v>
      </c>
      <c r="N9002" s="866">
        <v>2</v>
      </c>
      <c r="O9002" s="866">
        <v>6</v>
      </c>
      <c r="P9002" s="865">
        <v>20082.900000000001</v>
      </c>
    </row>
    <row r="9003" spans="1:16" ht="33.75" x14ac:dyDescent="0.25">
      <c r="A9003" s="867" t="s">
        <v>7760</v>
      </c>
      <c r="B9003" s="867" t="s">
        <v>3626</v>
      </c>
      <c r="C9003" s="867" t="s">
        <v>3031</v>
      </c>
      <c r="D9003" s="868" t="s">
        <v>7804</v>
      </c>
      <c r="E9003" s="870">
        <v>5500</v>
      </c>
      <c r="F9003" s="869" t="s">
        <v>9745</v>
      </c>
      <c r="G9003" s="868" t="s">
        <v>9744</v>
      </c>
      <c r="H9003" s="867" t="s">
        <v>7796</v>
      </c>
      <c r="I9003" s="867" t="s">
        <v>4025</v>
      </c>
      <c r="J9003" s="867" t="s">
        <v>7927</v>
      </c>
      <c r="K9003" s="866">
        <v>2</v>
      </c>
      <c r="L9003" s="866">
        <v>12</v>
      </c>
      <c r="M9003" s="865">
        <v>70359.590267638021</v>
      </c>
      <c r="N9003" s="866">
        <v>2</v>
      </c>
      <c r="O9003" s="866">
        <v>6</v>
      </c>
      <c r="P9003" s="865">
        <v>33882.9</v>
      </c>
    </row>
    <row r="9004" spans="1:16" ht="33.75" x14ac:dyDescent="0.25">
      <c r="A9004" s="867" t="s">
        <v>7760</v>
      </c>
      <c r="B9004" s="867" t="s">
        <v>3626</v>
      </c>
      <c r="C9004" s="867" t="s">
        <v>3031</v>
      </c>
      <c r="D9004" s="868" t="s">
        <v>7829</v>
      </c>
      <c r="E9004" s="870">
        <v>3200</v>
      </c>
      <c r="F9004" s="869" t="s">
        <v>9743</v>
      </c>
      <c r="G9004" s="868" t="s">
        <v>9742</v>
      </c>
      <c r="H9004" s="867" t="s">
        <v>7796</v>
      </c>
      <c r="I9004" s="867" t="s">
        <v>2704</v>
      </c>
      <c r="J9004" s="867" t="s">
        <v>8142</v>
      </c>
      <c r="K9004" s="866">
        <v>3</v>
      </c>
      <c r="L9004" s="866">
        <v>12</v>
      </c>
      <c r="M9004" s="865">
        <v>40936.488882989397</v>
      </c>
      <c r="N9004" s="866">
        <v>1</v>
      </c>
      <c r="O9004" s="866">
        <v>6</v>
      </c>
      <c r="P9004" s="865">
        <v>20082.900000000001</v>
      </c>
    </row>
    <row r="9005" spans="1:16" ht="33.75" x14ac:dyDescent="0.25">
      <c r="A9005" s="867" t="s">
        <v>7760</v>
      </c>
      <c r="B9005" s="867" t="s">
        <v>3626</v>
      </c>
      <c r="C9005" s="867" t="s">
        <v>3031</v>
      </c>
      <c r="D9005" s="868" t="s">
        <v>8091</v>
      </c>
      <c r="E9005" s="870">
        <v>4200</v>
      </c>
      <c r="F9005" s="869" t="s">
        <v>9741</v>
      </c>
      <c r="G9005" s="868" t="s">
        <v>9740</v>
      </c>
      <c r="H9005" s="867" t="s">
        <v>7756</v>
      </c>
      <c r="I9005" s="867" t="s">
        <v>2786</v>
      </c>
      <c r="J9005" s="867" t="s">
        <v>8816</v>
      </c>
      <c r="K9005" s="866">
        <v>3</v>
      </c>
      <c r="L9005" s="866">
        <v>12</v>
      </c>
      <c r="M9005" s="865">
        <v>53729.141658923581</v>
      </c>
      <c r="N9005" s="866">
        <v>3</v>
      </c>
      <c r="O9005" s="866">
        <v>6</v>
      </c>
      <c r="P9005" s="865">
        <v>26082.9</v>
      </c>
    </row>
    <row r="9006" spans="1:16" ht="33.75" x14ac:dyDescent="0.25">
      <c r="A9006" s="867" t="s">
        <v>7760</v>
      </c>
      <c r="B9006" s="867" t="s">
        <v>3626</v>
      </c>
      <c r="C9006" s="867" t="s">
        <v>3031</v>
      </c>
      <c r="D9006" s="868" t="s">
        <v>8062</v>
      </c>
      <c r="E9006" s="870">
        <v>4200</v>
      </c>
      <c r="F9006" s="869" t="s">
        <v>9739</v>
      </c>
      <c r="G9006" s="868" t="s">
        <v>9738</v>
      </c>
      <c r="H9006" s="867" t="s">
        <v>7796</v>
      </c>
      <c r="I9006" s="867" t="s">
        <v>7801</v>
      </c>
      <c r="J9006" s="867" t="s">
        <v>7836</v>
      </c>
      <c r="K9006" s="866">
        <v>4</v>
      </c>
      <c r="L9006" s="866">
        <v>11</v>
      </c>
      <c r="M9006" s="865">
        <v>49251.713187346613</v>
      </c>
      <c r="N9006" s="866">
        <v>0</v>
      </c>
      <c r="O9006" s="866">
        <v>0</v>
      </c>
      <c r="P9006" s="865">
        <v>0</v>
      </c>
    </row>
    <row r="9007" spans="1:16" ht="33.75" x14ac:dyDescent="0.25">
      <c r="A9007" s="867" t="s">
        <v>7760</v>
      </c>
      <c r="B9007" s="867" t="s">
        <v>3626</v>
      </c>
      <c r="C9007" s="867" t="s">
        <v>3031</v>
      </c>
      <c r="D9007" s="868" t="s">
        <v>8651</v>
      </c>
      <c r="E9007" s="870">
        <v>4200</v>
      </c>
      <c r="F9007" s="869" t="s">
        <v>9737</v>
      </c>
      <c r="G9007" s="868" t="s">
        <v>9736</v>
      </c>
      <c r="H9007" s="867" t="s">
        <v>7756</v>
      </c>
      <c r="I9007" s="867" t="s">
        <v>2676</v>
      </c>
      <c r="J9007" s="867" t="s">
        <v>7836</v>
      </c>
      <c r="K9007" s="866">
        <v>3</v>
      </c>
      <c r="L9007" s="866">
        <v>12</v>
      </c>
      <c r="M9007" s="865">
        <v>53729.141658923581</v>
      </c>
      <c r="N9007" s="866">
        <v>1</v>
      </c>
      <c r="O9007" s="866">
        <v>6</v>
      </c>
      <c r="P9007" s="865">
        <v>26082.9</v>
      </c>
    </row>
    <row r="9008" spans="1:16" x14ac:dyDescent="0.25">
      <c r="A9008" s="1772" t="s">
        <v>2848</v>
      </c>
      <c r="B9008" s="1772"/>
      <c r="C9008" s="1772"/>
      <c r="D9008" s="1772"/>
      <c r="E9008" s="1772"/>
      <c r="F9008" s="1772" t="s">
        <v>378</v>
      </c>
      <c r="G9008" s="1772"/>
      <c r="H9008" s="1772"/>
      <c r="I9008" s="1772"/>
      <c r="J9008" s="1772"/>
      <c r="K9008" s="1771" t="s">
        <v>2847</v>
      </c>
      <c r="L9008" s="1771"/>
      <c r="M9008" s="1771"/>
      <c r="N9008" s="1771" t="s">
        <v>2846</v>
      </c>
      <c r="O9008" s="1771"/>
      <c r="P9008" s="1771"/>
    </row>
    <row r="9009" spans="1:16" ht="79.5" customHeight="1" x14ac:dyDescent="0.25">
      <c r="A9009" s="1535" t="s">
        <v>2845</v>
      </c>
      <c r="B9009" s="1535" t="s">
        <v>5</v>
      </c>
      <c r="C9009" s="1535" t="s">
        <v>2844</v>
      </c>
      <c r="D9009" s="1535" t="s">
        <v>2843</v>
      </c>
      <c r="E9009" s="1536" t="s">
        <v>2842</v>
      </c>
      <c r="F9009" s="1537" t="s">
        <v>2841</v>
      </c>
      <c r="G9009" s="1540" t="s">
        <v>2840</v>
      </c>
      <c r="H9009" s="1535" t="s">
        <v>2839</v>
      </c>
      <c r="I9009" s="1535" t="s">
        <v>2838</v>
      </c>
      <c r="J9009" s="1535" t="s">
        <v>2837</v>
      </c>
      <c r="K9009" s="1538" t="s">
        <v>2836</v>
      </c>
      <c r="L9009" s="1538" t="s">
        <v>2835</v>
      </c>
      <c r="M9009" s="1539" t="s">
        <v>2834</v>
      </c>
      <c r="N9009" s="1538" t="s">
        <v>2836</v>
      </c>
      <c r="O9009" s="1538" t="s">
        <v>2835</v>
      </c>
      <c r="P9009" s="1539" t="s">
        <v>2834</v>
      </c>
    </row>
    <row r="9010" spans="1:16" ht="33.75" x14ac:dyDescent="0.25">
      <c r="A9010" s="867" t="s">
        <v>7760</v>
      </c>
      <c r="B9010" s="867" t="s">
        <v>3626</v>
      </c>
      <c r="C9010" s="867" t="s">
        <v>3031</v>
      </c>
      <c r="D9010" s="868" t="s">
        <v>7772</v>
      </c>
      <c r="E9010" s="870">
        <v>4200</v>
      </c>
      <c r="F9010" s="869" t="s">
        <v>9735</v>
      </c>
      <c r="G9010" s="868" t="s">
        <v>9734</v>
      </c>
      <c r="H9010" s="867" t="s">
        <v>7796</v>
      </c>
      <c r="I9010" s="867" t="s">
        <v>2676</v>
      </c>
      <c r="J9010" s="867" t="s">
        <v>7783</v>
      </c>
      <c r="K9010" s="866">
        <v>5</v>
      </c>
      <c r="L9010" s="866">
        <v>12</v>
      </c>
      <c r="M9010" s="865">
        <v>53729.141658923581</v>
      </c>
      <c r="N9010" s="866">
        <v>1</v>
      </c>
      <c r="O9010" s="866">
        <v>6</v>
      </c>
      <c r="P9010" s="865">
        <v>26082.9</v>
      </c>
    </row>
    <row r="9011" spans="1:16" ht="33.75" x14ac:dyDescent="0.25">
      <c r="A9011" s="867" t="s">
        <v>7760</v>
      </c>
      <c r="B9011" s="867" t="s">
        <v>3626</v>
      </c>
      <c r="C9011" s="867" t="s">
        <v>3031</v>
      </c>
      <c r="D9011" s="868" t="s">
        <v>7776</v>
      </c>
      <c r="E9011" s="870">
        <v>4200</v>
      </c>
      <c r="F9011" s="869" t="s">
        <v>9733</v>
      </c>
      <c r="G9011" s="868" t="s">
        <v>9732</v>
      </c>
      <c r="H9011" s="867" t="s">
        <v>7796</v>
      </c>
      <c r="I9011" s="867" t="s">
        <v>2704</v>
      </c>
      <c r="J9011" s="867" t="s">
        <v>7777</v>
      </c>
      <c r="K9011" s="866">
        <v>4</v>
      </c>
      <c r="L9011" s="866">
        <v>12</v>
      </c>
      <c r="M9011" s="865">
        <v>40936.488882989397</v>
      </c>
      <c r="N9011" s="866">
        <v>2</v>
      </c>
      <c r="O9011" s="866">
        <v>6</v>
      </c>
      <c r="P9011" s="865">
        <v>26082.9</v>
      </c>
    </row>
    <row r="9012" spans="1:16" ht="33.75" x14ac:dyDescent="0.25">
      <c r="A9012" s="867" t="s">
        <v>7760</v>
      </c>
      <c r="B9012" s="867" t="s">
        <v>3626</v>
      </c>
      <c r="C9012" s="867" t="s">
        <v>3031</v>
      </c>
      <c r="D9012" s="868" t="s">
        <v>7829</v>
      </c>
      <c r="E9012" s="870">
        <v>3200</v>
      </c>
      <c r="F9012" s="869" t="s">
        <v>9731</v>
      </c>
      <c r="G9012" s="868" t="s">
        <v>9730</v>
      </c>
      <c r="H9012" s="867" t="s">
        <v>7796</v>
      </c>
      <c r="I9012" s="867" t="s">
        <v>2676</v>
      </c>
      <c r="J9012" s="867" t="s">
        <v>7836</v>
      </c>
      <c r="K9012" s="866">
        <v>3</v>
      </c>
      <c r="L9012" s="866">
        <v>12</v>
      </c>
      <c r="M9012" s="865">
        <v>40936.488882989397</v>
      </c>
      <c r="N9012" s="866">
        <v>1</v>
      </c>
      <c r="O9012" s="866">
        <v>6</v>
      </c>
      <c r="P9012" s="865">
        <v>20082.900000000001</v>
      </c>
    </row>
    <row r="9013" spans="1:16" ht="33.75" x14ac:dyDescent="0.25">
      <c r="A9013" s="867" t="s">
        <v>7760</v>
      </c>
      <c r="B9013" s="867" t="s">
        <v>3626</v>
      </c>
      <c r="C9013" s="867" t="s">
        <v>3031</v>
      </c>
      <c r="D9013" s="868" t="s">
        <v>7829</v>
      </c>
      <c r="E9013" s="870">
        <v>3200</v>
      </c>
      <c r="F9013" s="869" t="s">
        <v>9729</v>
      </c>
      <c r="G9013" s="868" t="s">
        <v>9728</v>
      </c>
      <c r="H9013" s="867" t="s">
        <v>7796</v>
      </c>
      <c r="I9013" s="867" t="s">
        <v>7822</v>
      </c>
      <c r="J9013" s="867" t="s">
        <v>7927</v>
      </c>
      <c r="K9013" s="866">
        <v>3</v>
      </c>
      <c r="L9013" s="866">
        <v>12</v>
      </c>
      <c r="M9013" s="865">
        <v>40936.488882989397</v>
      </c>
      <c r="N9013" s="866">
        <v>1</v>
      </c>
      <c r="O9013" s="866">
        <v>6</v>
      </c>
      <c r="P9013" s="865">
        <v>20082.900000000001</v>
      </c>
    </row>
    <row r="9014" spans="1:16" ht="33.75" x14ac:dyDescent="0.25">
      <c r="A9014" s="867" t="s">
        <v>7760</v>
      </c>
      <c r="B9014" s="867" t="s">
        <v>3626</v>
      </c>
      <c r="C9014" s="867" t="s">
        <v>3031</v>
      </c>
      <c r="D9014" s="868" t="s">
        <v>7829</v>
      </c>
      <c r="E9014" s="870">
        <v>3200</v>
      </c>
      <c r="F9014" s="869" t="s">
        <v>9727</v>
      </c>
      <c r="G9014" s="868" t="s">
        <v>9726</v>
      </c>
      <c r="H9014" s="867" t="s">
        <v>7796</v>
      </c>
      <c r="I9014" s="867" t="s">
        <v>2704</v>
      </c>
      <c r="J9014" s="867" t="s">
        <v>7773</v>
      </c>
      <c r="K9014" s="866">
        <v>3</v>
      </c>
      <c r="L9014" s="866">
        <v>12</v>
      </c>
      <c r="M9014" s="865">
        <v>40936.488882989397</v>
      </c>
      <c r="N9014" s="866">
        <v>1</v>
      </c>
      <c r="O9014" s="866">
        <v>6</v>
      </c>
      <c r="P9014" s="865">
        <v>20082.900000000001</v>
      </c>
    </row>
    <row r="9015" spans="1:16" ht="33.75" x14ac:dyDescent="0.25">
      <c r="A9015" s="867" t="s">
        <v>7760</v>
      </c>
      <c r="B9015" s="867" t="s">
        <v>3626</v>
      </c>
      <c r="C9015" s="867" t="s">
        <v>3031</v>
      </c>
      <c r="D9015" s="868" t="s">
        <v>7854</v>
      </c>
      <c r="E9015" s="870">
        <v>4200</v>
      </c>
      <c r="F9015" s="869" t="s">
        <v>9725</v>
      </c>
      <c r="G9015" s="868" t="s">
        <v>9724</v>
      </c>
      <c r="H9015" s="867" t="s">
        <v>7756</v>
      </c>
      <c r="I9015" s="867" t="s">
        <v>2892</v>
      </c>
      <c r="J9015" s="867" t="s">
        <v>8142</v>
      </c>
      <c r="K9015" s="866">
        <v>4</v>
      </c>
      <c r="L9015" s="866">
        <v>12</v>
      </c>
      <c r="M9015" s="865">
        <v>40936.488882989397</v>
      </c>
      <c r="N9015" s="866">
        <v>3</v>
      </c>
      <c r="O9015" s="866">
        <v>6</v>
      </c>
      <c r="P9015" s="865">
        <v>26082.9</v>
      </c>
    </row>
    <row r="9016" spans="1:16" ht="33.75" x14ac:dyDescent="0.25">
      <c r="A9016" s="867" t="s">
        <v>7760</v>
      </c>
      <c r="B9016" s="867" t="s">
        <v>3626</v>
      </c>
      <c r="C9016" s="867" t="s">
        <v>3031</v>
      </c>
      <c r="D9016" s="868" t="s">
        <v>7829</v>
      </c>
      <c r="E9016" s="870">
        <v>3200</v>
      </c>
      <c r="F9016" s="869" t="s">
        <v>9723</v>
      </c>
      <c r="G9016" s="868" t="s">
        <v>9722</v>
      </c>
      <c r="H9016" s="867" t="s">
        <v>7796</v>
      </c>
      <c r="I9016" s="867" t="s">
        <v>7801</v>
      </c>
      <c r="J9016" s="867" t="s">
        <v>7800</v>
      </c>
      <c r="K9016" s="866">
        <v>3</v>
      </c>
      <c r="L9016" s="866">
        <v>12</v>
      </c>
      <c r="M9016" s="865">
        <v>40936.488882989397</v>
      </c>
      <c r="N9016" s="866">
        <v>2</v>
      </c>
      <c r="O9016" s="866">
        <v>6</v>
      </c>
      <c r="P9016" s="865">
        <v>20082.900000000001</v>
      </c>
    </row>
    <row r="9017" spans="1:16" ht="33.75" x14ac:dyDescent="0.25">
      <c r="A9017" s="867" t="s">
        <v>7760</v>
      </c>
      <c r="B9017" s="867" t="s">
        <v>3626</v>
      </c>
      <c r="C9017" s="867" t="s">
        <v>3031</v>
      </c>
      <c r="D9017" s="868" t="s">
        <v>8651</v>
      </c>
      <c r="E9017" s="870">
        <v>4200</v>
      </c>
      <c r="F9017" s="869" t="s">
        <v>9721</v>
      </c>
      <c r="G9017" s="868" t="s">
        <v>9720</v>
      </c>
      <c r="H9017" s="867" t="s">
        <v>7796</v>
      </c>
      <c r="I9017" s="867" t="s">
        <v>2703</v>
      </c>
      <c r="J9017" s="867" t="s">
        <v>7773</v>
      </c>
      <c r="K9017" s="866">
        <v>4</v>
      </c>
      <c r="L9017" s="866">
        <v>12</v>
      </c>
      <c r="M9017" s="865">
        <v>53729.141658923581</v>
      </c>
      <c r="N9017" s="866">
        <v>0</v>
      </c>
      <c r="O9017" s="866">
        <v>0</v>
      </c>
      <c r="P9017" s="865">
        <v>0</v>
      </c>
    </row>
    <row r="9018" spans="1:16" ht="33.75" x14ac:dyDescent="0.25">
      <c r="A9018" s="867" t="s">
        <v>7760</v>
      </c>
      <c r="B9018" s="867" t="s">
        <v>3626</v>
      </c>
      <c r="C9018" s="867" t="s">
        <v>3031</v>
      </c>
      <c r="D9018" s="868" t="s">
        <v>8006</v>
      </c>
      <c r="E9018" s="870">
        <v>4200</v>
      </c>
      <c r="F9018" s="869" t="s">
        <v>9719</v>
      </c>
      <c r="G9018" s="868" t="s">
        <v>9718</v>
      </c>
      <c r="H9018" s="867" t="s">
        <v>7756</v>
      </c>
      <c r="I9018" s="867" t="s">
        <v>2703</v>
      </c>
      <c r="J9018" s="867" t="s">
        <v>7836</v>
      </c>
      <c r="K9018" s="866">
        <v>3</v>
      </c>
      <c r="L9018" s="866">
        <v>12</v>
      </c>
      <c r="M9018" s="865">
        <v>53729.141658923581</v>
      </c>
      <c r="N9018" s="866">
        <v>1</v>
      </c>
      <c r="O9018" s="866">
        <v>6</v>
      </c>
      <c r="P9018" s="865">
        <v>26082.9</v>
      </c>
    </row>
    <row r="9019" spans="1:16" ht="33.75" x14ac:dyDescent="0.25">
      <c r="A9019" s="867" t="s">
        <v>7760</v>
      </c>
      <c r="B9019" s="867" t="s">
        <v>3626</v>
      </c>
      <c r="C9019" s="867" t="s">
        <v>3031</v>
      </c>
      <c r="D9019" s="868" t="s">
        <v>7772</v>
      </c>
      <c r="E9019" s="870">
        <v>4200</v>
      </c>
      <c r="F9019" s="869" t="s">
        <v>9717</v>
      </c>
      <c r="G9019" s="868" t="s">
        <v>9716</v>
      </c>
      <c r="H9019" s="867" t="s">
        <v>7756</v>
      </c>
      <c r="I9019" s="867" t="s">
        <v>2676</v>
      </c>
      <c r="J9019" s="867" t="s">
        <v>7836</v>
      </c>
      <c r="K9019" s="866">
        <v>5</v>
      </c>
      <c r="L9019" s="866">
        <v>12</v>
      </c>
      <c r="M9019" s="865">
        <v>53729.141658923581</v>
      </c>
      <c r="N9019" s="866">
        <v>1</v>
      </c>
      <c r="O9019" s="866">
        <v>6</v>
      </c>
      <c r="P9019" s="865">
        <v>26082.9</v>
      </c>
    </row>
    <row r="9020" spans="1:16" ht="33.75" x14ac:dyDescent="0.25">
      <c r="A9020" s="867" t="s">
        <v>7760</v>
      </c>
      <c r="B9020" s="867" t="s">
        <v>3626</v>
      </c>
      <c r="C9020" s="867" t="s">
        <v>3031</v>
      </c>
      <c r="D9020" s="868" t="s">
        <v>7829</v>
      </c>
      <c r="E9020" s="870">
        <v>3200</v>
      </c>
      <c r="F9020" s="869" t="s">
        <v>9715</v>
      </c>
      <c r="G9020" s="868" t="s">
        <v>9714</v>
      </c>
      <c r="H9020" s="867"/>
      <c r="I9020" s="867"/>
      <c r="J9020" s="867"/>
      <c r="K9020" s="866">
        <v>3</v>
      </c>
      <c r="L9020" s="866">
        <v>12</v>
      </c>
      <c r="M9020" s="865">
        <v>40936.488882989397</v>
      </c>
      <c r="N9020" s="866">
        <v>1</v>
      </c>
      <c r="O9020" s="866">
        <v>6</v>
      </c>
      <c r="P9020" s="865">
        <v>20082.900000000001</v>
      </c>
    </row>
    <row r="9021" spans="1:16" ht="33.75" x14ac:dyDescent="0.25">
      <c r="A9021" s="867" t="s">
        <v>7760</v>
      </c>
      <c r="B9021" s="867" t="s">
        <v>3626</v>
      </c>
      <c r="C9021" s="867" t="s">
        <v>3031</v>
      </c>
      <c r="D9021" s="868" t="s">
        <v>7829</v>
      </c>
      <c r="E9021" s="870">
        <v>3200</v>
      </c>
      <c r="F9021" s="869" t="s">
        <v>9713</v>
      </c>
      <c r="G9021" s="868" t="s">
        <v>9712</v>
      </c>
      <c r="H9021" s="867" t="s">
        <v>7796</v>
      </c>
      <c r="I9021" s="867" t="s">
        <v>7801</v>
      </c>
      <c r="J9021" s="867" t="s">
        <v>7836</v>
      </c>
      <c r="K9021" s="866">
        <v>3</v>
      </c>
      <c r="L9021" s="866">
        <v>12</v>
      </c>
      <c r="M9021" s="865">
        <v>40936.488882989397</v>
      </c>
      <c r="N9021" s="866">
        <v>1</v>
      </c>
      <c r="O9021" s="866">
        <v>6</v>
      </c>
      <c r="P9021" s="865">
        <v>20082.900000000001</v>
      </c>
    </row>
    <row r="9022" spans="1:16" ht="33.75" x14ac:dyDescent="0.25">
      <c r="A9022" s="867" t="s">
        <v>7760</v>
      </c>
      <c r="B9022" s="867" t="s">
        <v>3626</v>
      </c>
      <c r="C9022" s="867" t="s">
        <v>3031</v>
      </c>
      <c r="D9022" s="868" t="s">
        <v>8458</v>
      </c>
      <c r="E9022" s="870">
        <v>3200</v>
      </c>
      <c r="F9022" s="869" t="s">
        <v>9711</v>
      </c>
      <c r="G9022" s="868" t="s">
        <v>9710</v>
      </c>
      <c r="H9022" s="867" t="s">
        <v>7756</v>
      </c>
      <c r="I9022" s="867" t="s">
        <v>3252</v>
      </c>
      <c r="J9022" s="867" t="s">
        <v>7773</v>
      </c>
      <c r="K9022" s="866">
        <v>2</v>
      </c>
      <c r="L9022" s="866">
        <v>6</v>
      </c>
      <c r="M9022" s="865">
        <v>20468.244441494699</v>
      </c>
      <c r="N9022" s="866">
        <v>2</v>
      </c>
      <c r="O9022" s="866">
        <v>6</v>
      </c>
      <c r="P9022" s="865">
        <v>20082.900000000001</v>
      </c>
    </row>
    <row r="9023" spans="1:16" ht="33.75" x14ac:dyDescent="0.25">
      <c r="A9023" s="867" t="s">
        <v>7760</v>
      </c>
      <c r="B9023" s="867" t="s">
        <v>3626</v>
      </c>
      <c r="C9023" s="867" t="s">
        <v>3031</v>
      </c>
      <c r="D9023" s="868" t="s">
        <v>8702</v>
      </c>
      <c r="E9023" s="870">
        <v>4200</v>
      </c>
      <c r="F9023" s="869" t="s">
        <v>9709</v>
      </c>
      <c r="G9023" s="868" t="s">
        <v>9708</v>
      </c>
      <c r="H9023" s="867" t="s">
        <v>7756</v>
      </c>
      <c r="I9023" s="867" t="s">
        <v>2703</v>
      </c>
      <c r="J9023" s="867" t="s">
        <v>7777</v>
      </c>
      <c r="K9023" s="866">
        <v>3</v>
      </c>
      <c r="L9023" s="866">
        <v>12</v>
      </c>
      <c r="M9023" s="865">
        <v>40936.488882989397</v>
      </c>
      <c r="N9023" s="866">
        <v>2</v>
      </c>
      <c r="O9023" s="866">
        <v>4</v>
      </c>
      <c r="P9023" s="865">
        <v>17388.599999999999</v>
      </c>
    </row>
    <row r="9024" spans="1:16" ht="33.75" x14ac:dyDescent="0.25">
      <c r="A9024" s="867" t="s">
        <v>7760</v>
      </c>
      <c r="B9024" s="867" t="s">
        <v>3626</v>
      </c>
      <c r="C9024" s="867" t="s">
        <v>3031</v>
      </c>
      <c r="D9024" s="868" t="s">
        <v>7776</v>
      </c>
      <c r="E9024" s="870">
        <v>4200</v>
      </c>
      <c r="F9024" s="869" t="s">
        <v>9707</v>
      </c>
      <c r="G9024" s="868" t="s">
        <v>9706</v>
      </c>
      <c r="H9024" s="867" t="s">
        <v>7756</v>
      </c>
      <c r="I9024" s="867" t="s">
        <v>2892</v>
      </c>
      <c r="J9024" s="867" t="s">
        <v>7836</v>
      </c>
      <c r="K9024" s="866">
        <v>3</v>
      </c>
      <c r="L9024" s="866">
        <v>12</v>
      </c>
      <c r="M9024" s="865">
        <v>53729.141658923581</v>
      </c>
      <c r="N9024" s="866">
        <v>2</v>
      </c>
      <c r="O9024" s="866">
        <v>6</v>
      </c>
      <c r="P9024" s="865">
        <v>26082.9</v>
      </c>
    </row>
    <row r="9025" spans="1:16" ht="33.75" x14ac:dyDescent="0.25">
      <c r="A9025" s="867" t="s">
        <v>7760</v>
      </c>
      <c r="B9025" s="867" t="s">
        <v>3626</v>
      </c>
      <c r="C9025" s="867" t="s">
        <v>3031</v>
      </c>
      <c r="D9025" s="868" t="s">
        <v>7829</v>
      </c>
      <c r="E9025" s="870">
        <v>3200</v>
      </c>
      <c r="F9025" s="869" t="s">
        <v>9705</v>
      </c>
      <c r="G9025" s="868" t="s">
        <v>9704</v>
      </c>
      <c r="H9025" s="867" t="s">
        <v>7796</v>
      </c>
      <c r="I9025" s="867" t="s">
        <v>2756</v>
      </c>
      <c r="J9025" s="867" t="s">
        <v>7805</v>
      </c>
      <c r="K9025" s="866">
        <v>3</v>
      </c>
      <c r="L9025" s="866">
        <v>12</v>
      </c>
      <c r="M9025" s="865">
        <v>40936.488882989397</v>
      </c>
      <c r="N9025" s="866">
        <v>1</v>
      </c>
      <c r="O9025" s="866">
        <v>6</v>
      </c>
      <c r="P9025" s="865">
        <v>20082.900000000001</v>
      </c>
    </row>
    <row r="9026" spans="1:16" ht="33.75" x14ac:dyDescent="0.25">
      <c r="A9026" s="867" t="s">
        <v>7760</v>
      </c>
      <c r="B9026" s="867" t="s">
        <v>3626</v>
      </c>
      <c r="C9026" s="867" t="s">
        <v>3031</v>
      </c>
      <c r="D9026" s="868" t="s">
        <v>7829</v>
      </c>
      <c r="E9026" s="870">
        <v>3200</v>
      </c>
      <c r="F9026" s="869" t="s">
        <v>9703</v>
      </c>
      <c r="G9026" s="868" t="s">
        <v>9702</v>
      </c>
      <c r="H9026" s="867" t="s">
        <v>7756</v>
      </c>
      <c r="I9026" s="867" t="s">
        <v>2703</v>
      </c>
      <c r="J9026" s="867" t="s">
        <v>7777</v>
      </c>
      <c r="K9026" s="866">
        <v>3</v>
      </c>
      <c r="L9026" s="866">
        <v>12</v>
      </c>
      <c r="M9026" s="865">
        <v>40936.488882989397</v>
      </c>
      <c r="N9026" s="866">
        <v>1</v>
      </c>
      <c r="O9026" s="866">
        <v>6</v>
      </c>
      <c r="P9026" s="865">
        <v>20082.900000000001</v>
      </c>
    </row>
    <row r="9027" spans="1:16" ht="33.75" x14ac:dyDescent="0.25">
      <c r="A9027" s="867" t="s">
        <v>7760</v>
      </c>
      <c r="B9027" s="867" t="s">
        <v>3626</v>
      </c>
      <c r="C9027" s="867" t="s">
        <v>3031</v>
      </c>
      <c r="D9027" s="868" t="s">
        <v>7854</v>
      </c>
      <c r="E9027" s="870">
        <v>4200</v>
      </c>
      <c r="F9027" s="869" t="s">
        <v>9701</v>
      </c>
      <c r="G9027" s="868" t="s">
        <v>9700</v>
      </c>
      <c r="H9027" s="867" t="s">
        <v>7756</v>
      </c>
      <c r="I9027" s="867" t="s">
        <v>2676</v>
      </c>
      <c r="J9027" s="867" t="s">
        <v>7964</v>
      </c>
      <c r="K9027" s="866">
        <v>1</v>
      </c>
      <c r="L9027" s="866">
        <v>3</v>
      </c>
      <c r="M9027" s="865">
        <v>13432.285414730895</v>
      </c>
      <c r="N9027" s="866">
        <v>3</v>
      </c>
      <c r="O9027" s="866">
        <v>6</v>
      </c>
      <c r="P9027" s="865">
        <v>26082.9</v>
      </c>
    </row>
    <row r="9028" spans="1:16" ht="33.75" x14ac:dyDescent="0.25">
      <c r="A9028" s="867" t="s">
        <v>7760</v>
      </c>
      <c r="B9028" s="867" t="s">
        <v>3626</v>
      </c>
      <c r="C9028" s="867" t="s">
        <v>3031</v>
      </c>
      <c r="D9028" s="868" t="s">
        <v>7776</v>
      </c>
      <c r="E9028" s="870">
        <v>4200</v>
      </c>
      <c r="F9028" s="869" t="s">
        <v>9699</v>
      </c>
      <c r="G9028" s="868" t="s">
        <v>9698</v>
      </c>
      <c r="H9028" s="867" t="s">
        <v>7796</v>
      </c>
      <c r="I9028" s="867" t="s">
        <v>2676</v>
      </c>
      <c r="J9028" s="867" t="s">
        <v>7836</v>
      </c>
      <c r="K9028" s="866">
        <v>3</v>
      </c>
      <c r="L9028" s="866">
        <v>12</v>
      </c>
      <c r="M9028" s="865">
        <v>53729.141658923581</v>
      </c>
      <c r="N9028" s="866">
        <v>1</v>
      </c>
      <c r="O9028" s="866">
        <v>6</v>
      </c>
      <c r="P9028" s="865">
        <v>26082.9</v>
      </c>
    </row>
    <row r="9029" spans="1:16" ht="33.75" x14ac:dyDescent="0.25">
      <c r="A9029" s="867" t="s">
        <v>7760</v>
      </c>
      <c r="B9029" s="867" t="s">
        <v>3626</v>
      </c>
      <c r="C9029" s="867" t="s">
        <v>3031</v>
      </c>
      <c r="D9029" s="868" t="s">
        <v>7808</v>
      </c>
      <c r="E9029" s="870">
        <v>4200</v>
      </c>
      <c r="F9029" s="869" t="s">
        <v>9697</v>
      </c>
      <c r="G9029" s="868" t="s">
        <v>9696</v>
      </c>
      <c r="H9029" s="867" t="s">
        <v>7756</v>
      </c>
      <c r="I9029" s="867" t="s">
        <v>2892</v>
      </c>
      <c r="J9029" s="867" t="s">
        <v>7891</v>
      </c>
      <c r="K9029" s="866">
        <v>5</v>
      </c>
      <c r="L9029" s="866">
        <v>12</v>
      </c>
      <c r="M9029" s="865">
        <v>53729.141658923581</v>
      </c>
      <c r="N9029" s="866">
        <v>0</v>
      </c>
      <c r="O9029" s="866">
        <v>0</v>
      </c>
      <c r="P9029" s="865">
        <v>0</v>
      </c>
    </row>
    <row r="9030" spans="1:16" ht="33.75" x14ac:dyDescent="0.25">
      <c r="A9030" s="867" t="s">
        <v>7760</v>
      </c>
      <c r="B9030" s="867" t="s">
        <v>3626</v>
      </c>
      <c r="C9030" s="867" t="s">
        <v>3031</v>
      </c>
      <c r="D9030" s="868" t="s">
        <v>7829</v>
      </c>
      <c r="E9030" s="870">
        <v>3200</v>
      </c>
      <c r="F9030" s="869" t="s">
        <v>9695</v>
      </c>
      <c r="G9030" s="868" t="s">
        <v>9694</v>
      </c>
      <c r="H9030" s="867" t="s">
        <v>7796</v>
      </c>
      <c r="I9030" s="867" t="s">
        <v>2756</v>
      </c>
      <c r="J9030" s="867" t="s">
        <v>7792</v>
      </c>
      <c r="K9030" s="866">
        <v>3</v>
      </c>
      <c r="L9030" s="866">
        <v>12</v>
      </c>
      <c r="M9030" s="865">
        <v>40936.488882989397</v>
      </c>
      <c r="N9030" s="866">
        <v>1</v>
      </c>
      <c r="O9030" s="866">
        <v>6</v>
      </c>
      <c r="P9030" s="865">
        <v>20082.900000000001</v>
      </c>
    </row>
    <row r="9031" spans="1:16" ht="33.75" x14ac:dyDescent="0.25">
      <c r="A9031" s="867" t="s">
        <v>7760</v>
      </c>
      <c r="B9031" s="867" t="s">
        <v>3626</v>
      </c>
      <c r="C9031" s="867" t="s">
        <v>3031</v>
      </c>
      <c r="D9031" s="868" t="s">
        <v>7829</v>
      </c>
      <c r="E9031" s="870">
        <v>3200</v>
      </c>
      <c r="F9031" s="869" t="s">
        <v>9693</v>
      </c>
      <c r="G9031" s="868" t="s">
        <v>9692</v>
      </c>
      <c r="H9031" s="867" t="s">
        <v>7796</v>
      </c>
      <c r="I9031" s="867" t="s">
        <v>2704</v>
      </c>
      <c r="J9031" s="867" t="s">
        <v>7777</v>
      </c>
      <c r="K9031" s="866">
        <v>3</v>
      </c>
      <c r="L9031" s="866">
        <v>12</v>
      </c>
      <c r="M9031" s="865">
        <v>40936.488882989397</v>
      </c>
      <c r="N9031" s="866">
        <v>2</v>
      </c>
      <c r="O9031" s="866">
        <v>6</v>
      </c>
      <c r="P9031" s="865">
        <v>20082.900000000001</v>
      </c>
    </row>
    <row r="9032" spans="1:16" ht="33.75" x14ac:dyDescent="0.25">
      <c r="A9032" s="867" t="s">
        <v>7760</v>
      </c>
      <c r="B9032" s="867" t="s">
        <v>3626</v>
      </c>
      <c r="C9032" s="867" t="s">
        <v>3031</v>
      </c>
      <c r="D9032" s="868" t="s">
        <v>7768</v>
      </c>
      <c r="E9032" s="870">
        <v>4200</v>
      </c>
      <c r="F9032" s="869" t="s">
        <v>9691</v>
      </c>
      <c r="G9032" s="868" t="s">
        <v>9690</v>
      </c>
      <c r="H9032" s="867" t="s">
        <v>7796</v>
      </c>
      <c r="I9032" s="867" t="s">
        <v>2745</v>
      </c>
      <c r="J9032" s="867" t="s">
        <v>7777</v>
      </c>
      <c r="K9032" s="866">
        <v>1</v>
      </c>
      <c r="L9032" s="866">
        <v>3</v>
      </c>
      <c r="M9032" s="865">
        <v>13432.285414730895</v>
      </c>
      <c r="N9032" s="866">
        <v>1</v>
      </c>
      <c r="O9032" s="866">
        <v>6</v>
      </c>
      <c r="P9032" s="865">
        <v>26082.9</v>
      </c>
    </row>
    <row r="9033" spans="1:16" ht="33.75" x14ac:dyDescent="0.25">
      <c r="A9033" s="867" t="s">
        <v>7760</v>
      </c>
      <c r="B9033" s="867" t="s">
        <v>3626</v>
      </c>
      <c r="C9033" s="867" t="s">
        <v>3031</v>
      </c>
      <c r="D9033" s="868" t="s">
        <v>7871</v>
      </c>
      <c r="E9033" s="870">
        <v>4200</v>
      </c>
      <c r="F9033" s="869" t="s">
        <v>9689</v>
      </c>
      <c r="G9033" s="868" t="s">
        <v>9688</v>
      </c>
      <c r="H9033" s="867" t="s">
        <v>7756</v>
      </c>
      <c r="I9033" s="867" t="s">
        <v>2676</v>
      </c>
      <c r="J9033" s="867" t="s">
        <v>8142</v>
      </c>
      <c r="K9033" s="866">
        <v>4</v>
      </c>
      <c r="L9033" s="866">
        <v>12</v>
      </c>
      <c r="M9033" s="865">
        <v>53729.141658923581</v>
      </c>
      <c r="N9033" s="866">
        <v>2</v>
      </c>
      <c r="O9033" s="866">
        <v>6</v>
      </c>
      <c r="P9033" s="865">
        <v>26082.9</v>
      </c>
    </row>
    <row r="9034" spans="1:16" ht="33.75" x14ac:dyDescent="0.25">
      <c r="A9034" s="867" t="s">
        <v>7760</v>
      </c>
      <c r="B9034" s="867" t="s">
        <v>3626</v>
      </c>
      <c r="C9034" s="867" t="s">
        <v>3031</v>
      </c>
      <c r="D9034" s="868" t="s">
        <v>7829</v>
      </c>
      <c r="E9034" s="870">
        <v>3200</v>
      </c>
      <c r="F9034" s="869" t="s">
        <v>9687</v>
      </c>
      <c r="G9034" s="868" t="s">
        <v>9686</v>
      </c>
      <c r="H9034" s="867"/>
      <c r="I9034" s="867"/>
      <c r="J9034" s="867"/>
      <c r="K9034" s="866">
        <v>3</v>
      </c>
      <c r="L9034" s="866">
        <v>12</v>
      </c>
      <c r="M9034" s="865">
        <v>40936.488882989397</v>
      </c>
      <c r="N9034" s="866">
        <v>1</v>
      </c>
      <c r="O9034" s="866">
        <v>6</v>
      </c>
      <c r="P9034" s="865">
        <v>20082.900000000001</v>
      </c>
    </row>
    <row r="9035" spans="1:16" ht="33.75" x14ac:dyDescent="0.25">
      <c r="A9035" s="867" t="s">
        <v>7760</v>
      </c>
      <c r="B9035" s="867" t="s">
        <v>3626</v>
      </c>
      <c r="C9035" s="867" t="s">
        <v>3031</v>
      </c>
      <c r="D9035" s="868" t="s">
        <v>7829</v>
      </c>
      <c r="E9035" s="870">
        <v>3200</v>
      </c>
      <c r="F9035" s="869" t="s">
        <v>9685</v>
      </c>
      <c r="G9035" s="868" t="s">
        <v>9684</v>
      </c>
      <c r="H9035" s="867" t="s">
        <v>7796</v>
      </c>
      <c r="I9035" s="867" t="s">
        <v>7801</v>
      </c>
      <c r="J9035" s="867" t="s">
        <v>8392</v>
      </c>
      <c r="K9035" s="866">
        <v>3</v>
      </c>
      <c r="L9035" s="866">
        <v>12</v>
      </c>
      <c r="M9035" s="865">
        <v>40936.488882989397</v>
      </c>
      <c r="N9035" s="866">
        <v>2</v>
      </c>
      <c r="O9035" s="866">
        <v>6</v>
      </c>
      <c r="P9035" s="865">
        <v>20082.900000000001</v>
      </c>
    </row>
    <row r="9036" spans="1:16" ht="33.75" x14ac:dyDescent="0.25">
      <c r="A9036" s="867" t="s">
        <v>7760</v>
      </c>
      <c r="B9036" s="867" t="s">
        <v>3626</v>
      </c>
      <c r="C9036" s="867" t="s">
        <v>3031</v>
      </c>
      <c r="D9036" s="868" t="s">
        <v>7799</v>
      </c>
      <c r="E9036" s="870">
        <v>5500</v>
      </c>
      <c r="F9036" s="869" t="s">
        <v>9683</v>
      </c>
      <c r="G9036" s="868" t="s">
        <v>9682</v>
      </c>
      <c r="H9036" s="867" t="s">
        <v>7756</v>
      </c>
      <c r="I9036" s="867" t="s">
        <v>4025</v>
      </c>
      <c r="J9036" s="867" t="s">
        <v>7927</v>
      </c>
      <c r="K9036" s="866">
        <v>2</v>
      </c>
      <c r="L9036" s="866">
        <v>12</v>
      </c>
      <c r="M9036" s="865">
        <v>70359.590267638021</v>
      </c>
      <c r="N9036" s="866">
        <v>2</v>
      </c>
      <c r="O9036" s="866">
        <v>6</v>
      </c>
      <c r="P9036" s="865">
        <v>33882.9</v>
      </c>
    </row>
    <row r="9037" spans="1:16" ht="33.75" x14ac:dyDescent="0.25">
      <c r="A9037" s="867" t="s">
        <v>7760</v>
      </c>
      <c r="B9037" s="867" t="s">
        <v>3626</v>
      </c>
      <c r="C9037" s="867" t="s">
        <v>3031</v>
      </c>
      <c r="D9037" s="868" t="s">
        <v>7829</v>
      </c>
      <c r="E9037" s="870">
        <v>3200</v>
      </c>
      <c r="F9037" s="869" t="s">
        <v>9681</v>
      </c>
      <c r="G9037" s="868" t="s">
        <v>9680</v>
      </c>
      <c r="H9037" s="867" t="s">
        <v>7796</v>
      </c>
      <c r="I9037" s="867" t="s">
        <v>2676</v>
      </c>
      <c r="J9037" s="867" t="s">
        <v>7967</v>
      </c>
      <c r="K9037" s="866">
        <v>3</v>
      </c>
      <c r="L9037" s="866">
        <v>12</v>
      </c>
      <c r="M9037" s="865">
        <v>40936.488882989397</v>
      </c>
      <c r="N9037" s="866">
        <v>2</v>
      </c>
      <c r="O9037" s="866">
        <v>6</v>
      </c>
      <c r="P9037" s="865">
        <v>20082.900000000001</v>
      </c>
    </row>
    <row r="9038" spans="1:16" ht="33.75" x14ac:dyDescent="0.25">
      <c r="A9038" s="867" t="s">
        <v>7760</v>
      </c>
      <c r="B9038" s="867" t="s">
        <v>3626</v>
      </c>
      <c r="C9038" s="867" t="s">
        <v>3031</v>
      </c>
      <c r="D9038" s="868" t="s">
        <v>7829</v>
      </c>
      <c r="E9038" s="870">
        <v>3200</v>
      </c>
      <c r="F9038" s="869" t="s">
        <v>9679</v>
      </c>
      <c r="G9038" s="868" t="s">
        <v>9678</v>
      </c>
      <c r="H9038" s="867" t="s">
        <v>7796</v>
      </c>
      <c r="I9038" s="867" t="s">
        <v>5168</v>
      </c>
      <c r="J9038" s="867" t="s">
        <v>8100</v>
      </c>
      <c r="K9038" s="866">
        <v>2</v>
      </c>
      <c r="L9038" s="866">
        <v>9</v>
      </c>
      <c r="M9038" s="865">
        <v>30702.366662242046</v>
      </c>
      <c r="N9038" s="866">
        <v>0</v>
      </c>
      <c r="O9038" s="866">
        <v>0</v>
      </c>
      <c r="P9038" s="865">
        <v>0</v>
      </c>
    </row>
    <row r="9039" spans="1:16" ht="33.75" x14ac:dyDescent="0.25">
      <c r="A9039" s="867" t="s">
        <v>7760</v>
      </c>
      <c r="B9039" s="867" t="s">
        <v>3626</v>
      </c>
      <c r="C9039" s="867" t="s">
        <v>3031</v>
      </c>
      <c r="D9039" s="868" t="s">
        <v>7829</v>
      </c>
      <c r="E9039" s="870">
        <v>3200</v>
      </c>
      <c r="F9039" s="869" t="s">
        <v>9677</v>
      </c>
      <c r="G9039" s="868" t="s">
        <v>9676</v>
      </c>
      <c r="H9039" s="867"/>
      <c r="I9039" s="867"/>
      <c r="J9039" s="867"/>
      <c r="K9039" s="866">
        <v>3</v>
      </c>
      <c r="L9039" s="866">
        <v>12</v>
      </c>
      <c r="M9039" s="865">
        <v>40936.488882989397</v>
      </c>
      <c r="N9039" s="866">
        <v>1</v>
      </c>
      <c r="O9039" s="866">
        <v>6</v>
      </c>
      <c r="P9039" s="865">
        <v>20082.900000000001</v>
      </c>
    </row>
    <row r="9040" spans="1:16" ht="33.75" x14ac:dyDescent="0.25">
      <c r="A9040" s="867" t="s">
        <v>7760</v>
      </c>
      <c r="B9040" s="867" t="s">
        <v>3626</v>
      </c>
      <c r="C9040" s="867" t="s">
        <v>3031</v>
      </c>
      <c r="D9040" s="868" t="s">
        <v>7854</v>
      </c>
      <c r="E9040" s="870">
        <v>4200</v>
      </c>
      <c r="F9040" s="869" t="s">
        <v>9675</v>
      </c>
      <c r="G9040" s="868" t="s">
        <v>9674</v>
      </c>
      <c r="H9040" s="867" t="s">
        <v>7796</v>
      </c>
      <c r="I9040" s="867" t="s">
        <v>2676</v>
      </c>
      <c r="J9040" s="867" t="s">
        <v>7769</v>
      </c>
      <c r="K9040" s="866">
        <v>4</v>
      </c>
      <c r="L9040" s="866">
        <v>12</v>
      </c>
      <c r="M9040" s="865">
        <v>53729.141658923581</v>
      </c>
      <c r="N9040" s="866">
        <v>0</v>
      </c>
      <c r="O9040" s="866">
        <v>0</v>
      </c>
      <c r="P9040" s="865">
        <v>0</v>
      </c>
    </row>
    <row r="9041" spans="1:16" ht="33.75" x14ac:dyDescent="0.25">
      <c r="A9041" s="867" t="s">
        <v>7760</v>
      </c>
      <c r="B9041" s="867" t="s">
        <v>3626</v>
      </c>
      <c r="C9041" s="867" t="s">
        <v>3031</v>
      </c>
      <c r="D9041" s="868" t="s">
        <v>7772</v>
      </c>
      <c r="E9041" s="870">
        <v>4200</v>
      </c>
      <c r="F9041" s="869" t="s">
        <v>9673</v>
      </c>
      <c r="G9041" s="868" t="s">
        <v>9672</v>
      </c>
      <c r="H9041" s="867" t="s">
        <v>7796</v>
      </c>
      <c r="I9041" s="867" t="s">
        <v>2704</v>
      </c>
      <c r="J9041" s="867" t="s">
        <v>7769</v>
      </c>
      <c r="K9041" s="866">
        <v>3</v>
      </c>
      <c r="L9041" s="866">
        <v>12</v>
      </c>
      <c r="M9041" s="865">
        <v>53729.141658923581</v>
      </c>
      <c r="N9041" s="866">
        <v>3</v>
      </c>
      <c r="O9041" s="866">
        <v>6</v>
      </c>
      <c r="P9041" s="865">
        <v>26082.9</v>
      </c>
    </row>
    <row r="9042" spans="1:16" ht="33.75" x14ac:dyDescent="0.25">
      <c r="A9042" s="867" t="s">
        <v>7760</v>
      </c>
      <c r="B9042" s="867" t="s">
        <v>3626</v>
      </c>
      <c r="C9042" s="867" t="s">
        <v>3031</v>
      </c>
      <c r="D9042" s="868" t="s">
        <v>7829</v>
      </c>
      <c r="E9042" s="870">
        <v>3200</v>
      </c>
      <c r="F9042" s="869" t="s">
        <v>9671</v>
      </c>
      <c r="G9042" s="868" t="s">
        <v>9670</v>
      </c>
      <c r="H9042" s="867" t="s">
        <v>7796</v>
      </c>
      <c r="I9042" s="867" t="s">
        <v>2704</v>
      </c>
      <c r="J9042" s="867" t="s">
        <v>7783</v>
      </c>
      <c r="K9042" s="866">
        <v>3</v>
      </c>
      <c r="L9042" s="866">
        <v>12</v>
      </c>
      <c r="M9042" s="865">
        <v>40936.488882989397</v>
      </c>
      <c r="N9042" s="866">
        <v>0</v>
      </c>
      <c r="O9042" s="866">
        <v>0</v>
      </c>
      <c r="P9042" s="865">
        <v>0</v>
      </c>
    </row>
    <row r="9043" spans="1:16" ht="33.75" x14ac:dyDescent="0.25">
      <c r="A9043" s="867" t="s">
        <v>7760</v>
      </c>
      <c r="B9043" s="867" t="s">
        <v>3626</v>
      </c>
      <c r="C9043" s="867" t="s">
        <v>3031</v>
      </c>
      <c r="D9043" s="868" t="s">
        <v>7829</v>
      </c>
      <c r="E9043" s="870">
        <v>3200</v>
      </c>
      <c r="F9043" s="869" t="s">
        <v>9669</v>
      </c>
      <c r="G9043" s="868" t="s">
        <v>9668</v>
      </c>
      <c r="H9043" s="867" t="s">
        <v>7756</v>
      </c>
      <c r="I9043" s="867" t="s">
        <v>5002</v>
      </c>
      <c r="J9043" s="867" t="s">
        <v>7864</v>
      </c>
      <c r="K9043" s="866">
        <v>3</v>
      </c>
      <c r="L9043" s="866">
        <v>12</v>
      </c>
      <c r="M9043" s="865">
        <v>40936.488882989397</v>
      </c>
      <c r="N9043" s="866">
        <v>1</v>
      </c>
      <c r="O9043" s="866">
        <v>6</v>
      </c>
      <c r="P9043" s="865">
        <v>20082.900000000001</v>
      </c>
    </row>
    <row r="9044" spans="1:16" ht="33.75" x14ac:dyDescent="0.25">
      <c r="A9044" s="867" t="s">
        <v>7760</v>
      </c>
      <c r="B9044" s="867" t="s">
        <v>3626</v>
      </c>
      <c r="C9044" s="867" t="s">
        <v>3031</v>
      </c>
      <c r="D9044" s="868" t="s">
        <v>7799</v>
      </c>
      <c r="E9044" s="870">
        <v>5500</v>
      </c>
      <c r="F9044" s="869" t="s">
        <v>9667</v>
      </c>
      <c r="G9044" s="868" t="s">
        <v>9666</v>
      </c>
      <c r="H9044" s="867" t="s">
        <v>7756</v>
      </c>
      <c r="I9044" s="867" t="s">
        <v>5073</v>
      </c>
      <c r="J9044" s="867" t="s">
        <v>7881</v>
      </c>
      <c r="K9044" s="866">
        <v>5</v>
      </c>
      <c r="L9044" s="866">
        <v>12</v>
      </c>
      <c r="M9044" s="865">
        <v>70359.590267638021</v>
      </c>
      <c r="N9044" s="866">
        <v>2</v>
      </c>
      <c r="O9044" s="866">
        <v>6</v>
      </c>
      <c r="P9044" s="865">
        <v>33882.9</v>
      </c>
    </row>
    <row r="9045" spans="1:16" ht="33.75" x14ac:dyDescent="0.25">
      <c r="A9045" s="867" t="s">
        <v>7760</v>
      </c>
      <c r="B9045" s="867" t="s">
        <v>3626</v>
      </c>
      <c r="C9045" s="867" t="s">
        <v>3031</v>
      </c>
      <c r="D9045" s="868" t="s">
        <v>9152</v>
      </c>
      <c r="E9045" s="870">
        <v>4200</v>
      </c>
      <c r="F9045" s="869" t="s">
        <v>9665</v>
      </c>
      <c r="G9045" s="868" t="s">
        <v>9664</v>
      </c>
      <c r="H9045" s="867" t="s">
        <v>7756</v>
      </c>
      <c r="I9045" s="867" t="s">
        <v>3252</v>
      </c>
      <c r="J9045" s="867" t="s">
        <v>7773</v>
      </c>
      <c r="K9045" s="866">
        <v>4</v>
      </c>
      <c r="L9045" s="866">
        <v>12</v>
      </c>
      <c r="M9045" s="865">
        <v>40936.488882989397</v>
      </c>
      <c r="N9045" s="866">
        <v>1</v>
      </c>
      <c r="O9045" s="866">
        <v>6</v>
      </c>
      <c r="P9045" s="865">
        <v>26082.9</v>
      </c>
    </row>
    <row r="9046" spans="1:16" ht="33.75" x14ac:dyDescent="0.25">
      <c r="A9046" s="867" t="s">
        <v>7760</v>
      </c>
      <c r="B9046" s="867" t="s">
        <v>3626</v>
      </c>
      <c r="C9046" s="867" t="s">
        <v>3031</v>
      </c>
      <c r="D9046" s="868" t="s">
        <v>7854</v>
      </c>
      <c r="E9046" s="870">
        <v>4200</v>
      </c>
      <c r="F9046" s="869" t="s">
        <v>9663</v>
      </c>
      <c r="G9046" s="868" t="s">
        <v>9662</v>
      </c>
      <c r="H9046" s="867" t="s">
        <v>7796</v>
      </c>
      <c r="I9046" s="867" t="s">
        <v>6461</v>
      </c>
      <c r="J9046" s="867" t="s">
        <v>7780</v>
      </c>
      <c r="K9046" s="866">
        <v>3</v>
      </c>
      <c r="L9046" s="866">
        <v>7</v>
      </c>
      <c r="M9046" s="865">
        <v>31341.999301038755</v>
      </c>
      <c r="N9046" s="866">
        <v>2</v>
      </c>
      <c r="O9046" s="866">
        <v>6</v>
      </c>
      <c r="P9046" s="865">
        <v>26082.9</v>
      </c>
    </row>
    <row r="9047" spans="1:16" ht="33.75" x14ac:dyDescent="0.25">
      <c r="A9047" s="867" t="s">
        <v>7760</v>
      </c>
      <c r="B9047" s="867" t="s">
        <v>3626</v>
      </c>
      <c r="C9047" s="867" t="s">
        <v>3031</v>
      </c>
      <c r="D9047" s="868" t="s">
        <v>7930</v>
      </c>
      <c r="E9047" s="870">
        <v>4200</v>
      </c>
      <c r="F9047" s="869" t="s">
        <v>9661</v>
      </c>
      <c r="G9047" s="868" t="s">
        <v>9660</v>
      </c>
      <c r="H9047" s="867" t="s">
        <v>7756</v>
      </c>
      <c r="I9047" s="867" t="s">
        <v>2703</v>
      </c>
      <c r="J9047" s="867" t="s">
        <v>7927</v>
      </c>
      <c r="K9047" s="866">
        <v>4</v>
      </c>
      <c r="L9047" s="866">
        <v>12</v>
      </c>
      <c r="M9047" s="865">
        <v>53729.141658923581</v>
      </c>
      <c r="N9047" s="866">
        <v>1</v>
      </c>
      <c r="O9047" s="866">
        <v>6</v>
      </c>
      <c r="P9047" s="865">
        <v>26082.9</v>
      </c>
    </row>
    <row r="9048" spans="1:16" ht="33.75" x14ac:dyDescent="0.25">
      <c r="A9048" s="867" t="s">
        <v>7760</v>
      </c>
      <c r="B9048" s="867" t="s">
        <v>3626</v>
      </c>
      <c r="C9048" s="867" t="s">
        <v>3031</v>
      </c>
      <c r="D9048" s="868" t="s">
        <v>7776</v>
      </c>
      <c r="E9048" s="870">
        <v>4200</v>
      </c>
      <c r="F9048" s="869" t="s">
        <v>9659</v>
      </c>
      <c r="G9048" s="868" t="s">
        <v>9658</v>
      </c>
      <c r="H9048" s="867" t="s">
        <v>7756</v>
      </c>
      <c r="I9048" s="867" t="s">
        <v>2892</v>
      </c>
      <c r="J9048" s="867" t="s">
        <v>7777</v>
      </c>
      <c r="K9048" s="866">
        <v>3</v>
      </c>
      <c r="L9048" s="866">
        <v>12</v>
      </c>
      <c r="M9048" s="865">
        <v>53729.141658923581</v>
      </c>
      <c r="N9048" s="866">
        <v>2</v>
      </c>
      <c r="O9048" s="866">
        <v>6</v>
      </c>
      <c r="P9048" s="865">
        <v>26082.9</v>
      </c>
    </row>
    <row r="9049" spans="1:16" ht="33.75" x14ac:dyDescent="0.25">
      <c r="A9049" s="867" t="s">
        <v>7760</v>
      </c>
      <c r="B9049" s="867" t="s">
        <v>3626</v>
      </c>
      <c r="C9049" s="867" t="s">
        <v>3031</v>
      </c>
      <c r="D9049" s="868" t="s">
        <v>7776</v>
      </c>
      <c r="E9049" s="870">
        <v>4200</v>
      </c>
      <c r="F9049" s="869" t="s">
        <v>9657</v>
      </c>
      <c r="G9049" s="868" t="s">
        <v>9656</v>
      </c>
      <c r="H9049" s="867" t="s">
        <v>7756</v>
      </c>
      <c r="I9049" s="867" t="s">
        <v>2892</v>
      </c>
      <c r="J9049" s="867" t="s">
        <v>7792</v>
      </c>
      <c r="K9049" s="866">
        <v>5</v>
      </c>
      <c r="L9049" s="866">
        <v>12</v>
      </c>
      <c r="M9049" s="865">
        <v>53729.141658923581</v>
      </c>
      <c r="N9049" s="866">
        <v>3</v>
      </c>
      <c r="O9049" s="866">
        <v>6</v>
      </c>
      <c r="P9049" s="865">
        <v>26082.9</v>
      </c>
    </row>
    <row r="9050" spans="1:16" x14ac:dyDescent="0.25">
      <c r="A9050" s="1772" t="s">
        <v>2848</v>
      </c>
      <c r="B9050" s="1772"/>
      <c r="C9050" s="1772"/>
      <c r="D9050" s="1772"/>
      <c r="E9050" s="1772"/>
      <c r="F9050" s="1772" t="s">
        <v>378</v>
      </c>
      <c r="G9050" s="1772"/>
      <c r="H9050" s="1772"/>
      <c r="I9050" s="1772"/>
      <c r="J9050" s="1772"/>
      <c r="K9050" s="1771" t="s">
        <v>2847</v>
      </c>
      <c r="L9050" s="1771"/>
      <c r="M9050" s="1771"/>
      <c r="N9050" s="1771" t="s">
        <v>2846</v>
      </c>
      <c r="O9050" s="1771"/>
      <c r="P9050" s="1771"/>
    </row>
    <row r="9051" spans="1:16" ht="73.5" customHeight="1" x14ac:dyDescent="0.25">
      <c r="A9051" s="1535" t="s">
        <v>2845</v>
      </c>
      <c r="B9051" s="1535" t="s">
        <v>5</v>
      </c>
      <c r="C9051" s="1535" t="s">
        <v>2844</v>
      </c>
      <c r="D9051" s="1535" t="s">
        <v>2843</v>
      </c>
      <c r="E9051" s="1536" t="s">
        <v>2842</v>
      </c>
      <c r="F9051" s="1537" t="s">
        <v>2841</v>
      </c>
      <c r="G9051" s="1540" t="s">
        <v>2840</v>
      </c>
      <c r="H9051" s="1535" t="s">
        <v>2839</v>
      </c>
      <c r="I9051" s="1535" t="s">
        <v>2838</v>
      </c>
      <c r="J9051" s="1535" t="s">
        <v>2837</v>
      </c>
      <c r="K9051" s="1538" t="s">
        <v>2836</v>
      </c>
      <c r="L9051" s="1538" t="s">
        <v>2835</v>
      </c>
      <c r="M9051" s="1539" t="s">
        <v>2834</v>
      </c>
      <c r="N9051" s="1538" t="s">
        <v>2836</v>
      </c>
      <c r="O9051" s="1538" t="s">
        <v>2835</v>
      </c>
      <c r="P9051" s="1539" t="s">
        <v>2834</v>
      </c>
    </row>
    <row r="9052" spans="1:16" ht="33.75" x14ac:dyDescent="0.25">
      <c r="A9052" s="867" t="s">
        <v>7760</v>
      </c>
      <c r="B9052" s="867" t="s">
        <v>3626</v>
      </c>
      <c r="C9052" s="867" t="s">
        <v>3031</v>
      </c>
      <c r="D9052" s="868" t="s">
        <v>8458</v>
      </c>
      <c r="E9052" s="870">
        <v>3200</v>
      </c>
      <c r="F9052" s="869" t="s">
        <v>9655</v>
      </c>
      <c r="G9052" s="868" t="s">
        <v>9654</v>
      </c>
      <c r="H9052" s="867"/>
      <c r="I9052" s="867"/>
      <c r="J9052" s="867"/>
      <c r="K9052" s="866">
        <v>1</v>
      </c>
      <c r="L9052" s="866">
        <v>3</v>
      </c>
      <c r="M9052" s="865">
        <v>10234.122220747349</v>
      </c>
      <c r="N9052" s="866">
        <v>0</v>
      </c>
      <c r="O9052" s="866">
        <v>0</v>
      </c>
      <c r="P9052" s="865">
        <v>0</v>
      </c>
    </row>
    <row r="9053" spans="1:16" ht="33.75" x14ac:dyDescent="0.25">
      <c r="A9053" s="867" t="s">
        <v>7760</v>
      </c>
      <c r="B9053" s="867" t="s">
        <v>3626</v>
      </c>
      <c r="C9053" s="867" t="s">
        <v>3031</v>
      </c>
      <c r="D9053" s="868" t="s">
        <v>7776</v>
      </c>
      <c r="E9053" s="870">
        <v>4200</v>
      </c>
      <c r="F9053" s="869" t="s">
        <v>9653</v>
      </c>
      <c r="G9053" s="868" t="s">
        <v>9652</v>
      </c>
      <c r="H9053" s="867" t="s">
        <v>7756</v>
      </c>
      <c r="I9053" s="867" t="s">
        <v>2892</v>
      </c>
      <c r="J9053" s="867" t="s">
        <v>7805</v>
      </c>
      <c r="K9053" s="866">
        <v>2</v>
      </c>
      <c r="L9053" s="866">
        <v>12</v>
      </c>
      <c r="M9053" s="865">
        <v>53729.141658923581</v>
      </c>
      <c r="N9053" s="866">
        <v>2</v>
      </c>
      <c r="O9053" s="866">
        <v>6</v>
      </c>
      <c r="P9053" s="865">
        <v>26082.9</v>
      </c>
    </row>
    <row r="9054" spans="1:16" ht="33.75" x14ac:dyDescent="0.25">
      <c r="A9054" s="867" t="s">
        <v>7760</v>
      </c>
      <c r="B9054" s="867" t="s">
        <v>3626</v>
      </c>
      <c r="C9054" s="867" t="s">
        <v>3031</v>
      </c>
      <c r="D9054" s="868" t="s">
        <v>7829</v>
      </c>
      <c r="E9054" s="870">
        <v>3200</v>
      </c>
      <c r="F9054" s="869" t="s">
        <v>9651</v>
      </c>
      <c r="G9054" s="868" t="s">
        <v>9650</v>
      </c>
      <c r="H9054" s="867" t="s">
        <v>7796</v>
      </c>
      <c r="I9054" s="867" t="s">
        <v>2704</v>
      </c>
      <c r="J9054" s="867" t="s">
        <v>7985</v>
      </c>
      <c r="K9054" s="866">
        <v>2</v>
      </c>
      <c r="L9054" s="866">
        <v>12</v>
      </c>
      <c r="M9054" s="865">
        <v>40936.488882989397</v>
      </c>
      <c r="N9054" s="866">
        <v>0</v>
      </c>
      <c r="O9054" s="866">
        <v>0</v>
      </c>
      <c r="P9054" s="865">
        <v>0</v>
      </c>
    </row>
    <row r="9055" spans="1:16" ht="33.75" x14ac:dyDescent="0.25">
      <c r="A9055" s="867" t="s">
        <v>7760</v>
      </c>
      <c r="B9055" s="867" t="s">
        <v>3626</v>
      </c>
      <c r="C9055" s="867" t="s">
        <v>3031</v>
      </c>
      <c r="D9055" s="868" t="s">
        <v>7829</v>
      </c>
      <c r="E9055" s="870">
        <v>3200</v>
      </c>
      <c r="F9055" s="869" t="s">
        <v>9649</v>
      </c>
      <c r="G9055" s="868" t="s">
        <v>9648</v>
      </c>
      <c r="H9055" s="867" t="s">
        <v>7796</v>
      </c>
      <c r="I9055" s="867" t="s">
        <v>5073</v>
      </c>
      <c r="J9055" s="867" t="s">
        <v>9647</v>
      </c>
      <c r="K9055" s="866">
        <v>3</v>
      </c>
      <c r="L9055" s="866">
        <v>12</v>
      </c>
      <c r="M9055" s="865">
        <v>40936.488882989397</v>
      </c>
      <c r="N9055" s="866">
        <v>1</v>
      </c>
      <c r="O9055" s="866">
        <v>6</v>
      </c>
      <c r="P9055" s="865">
        <v>20082.900000000001</v>
      </c>
    </row>
    <row r="9056" spans="1:16" ht="33.75" x14ac:dyDescent="0.25">
      <c r="A9056" s="867" t="s">
        <v>7760</v>
      </c>
      <c r="B9056" s="867" t="s">
        <v>3626</v>
      </c>
      <c r="C9056" s="867" t="s">
        <v>3031</v>
      </c>
      <c r="D9056" s="868" t="s">
        <v>8651</v>
      </c>
      <c r="E9056" s="870">
        <v>4200</v>
      </c>
      <c r="F9056" s="869" t="s">
        <v>9646</v>
      </c>
      <c r="G9056" s="868" t="s">
        <v>9645</v>
      </c>
      <c r="H9056" s="867" t="s">
        <v>7796</v>
      </c>
      <c r="I9056" s="867" t="s">
        <v>2676</v>
      </c>
      <c r="J9056" s="867" t="s">
        <v>7967</v>
      </c>
      <c r="K9056" s="866">
        <v>3</v>
      </c>
      <c r="L9056" s="866">
        <v>12</v>
      </c>
      <c r="M9056" s="865">
        <v>53729.141658923581</v>
      </c>
      <c r="N9056" s="866">
        <v>2</v>
      </c>
      <c r="O9056" s="866">
        <v>6</v>
      </c>
      <c r="P9056" s="865">
        <v>26082.9</v>
      </c>
    </row>
    <row r="9057" spans="1:16" ht="33.75" x14ac:dyDescent="0.25">
      <c r="A9057" s="867" t="s">
        <v>7760</v>
      </c>
      <c r="B9057" s="867" t="s">
        <v>3626</v>
      </c>
      <c r="C9057" s="867" t="s">
        <v>3031</v>
      </c>
      <c r="D9057" s="868" t="s">
        <v>7776</v>
      </c>
      <c r="E9057" s="870">
        <v>4200</v>
      </c>
      <c r="F9057" s="869" t="s">
        <v>9644</v>
      </c>
      <c r="G9057" s="868" t="s">
        <v>9643</v>
      </c>
      <c r="H9057" s="867" t="s">
        <v>7756</v>
      </c>
      <c r="I9057" s="867" t="s">
        <v>2892</v>
      </c>
      <c r="J9057" s="867" t="s">
        <v>7773</v>
      </c>
      <c r="K9057" s="866">
        <v>3</v>
      </c>
      <c r="L9057" s="866">
        <v>12</v>
      </c>
      <c r="M9057" s="865">
        <v>53729.141658923581</v>
      </c>
      <c r="N9057" s="866">
        <v>2</v>
      </c>
      <c r="O9057" s="866">
        <v>6</v>
      </c>
      <c r="P9057" s="865">
        <v>26082.9</v>
      </c>
    </row>
    <row r="9058" spans="1:16" ht="33.75" x14ac:dyDescent="0.25">
      <c r="A9058" s="867" t="s">
        <v>7760</v>
      </c>
      <c r="B9058" s="867" t="s">
        <v>3626</v>
      </c>
      <c r="C9058" s="867" t="s">
        <v>3031</v>
      </c>
      <c r="D9058" s="868" t="s">
        <v>7776</v>
      </c>
      <c r="E9058" s="870">
        <v>4200</v>
      </c>
      <c r="F9058" s="869" t="s">
        <v>9642</v>
      </c>
      <c r="G9058" s="868" t="s">
        <v>9641</v>
      </c>
      <c r="H9058" s="867" t="s">
        <v>7756</v>
      </c>
      <c r="I9058" s="867" t="s">
        <v>2892</v>
      </c>
      <c r="J9058" s="867" t="s">
        <v>7971</v>
      </c>
      <c r="K9058" s="866">
        <v>3</v>
      </c>
      <c r="L9058" s="866">
        <v>12</v>
      </c>
      <c r="M9058" s="865">
        <v>53729.141658923581</v>
      </c>
      <c r="N9058" s="866">
        <v>1</v>
      </c>
      <c r="O9058" s="866">
        <v>6</v>
      </c>
      <c r="P9058" s="865">
        <v>26082.9</v>
      </c>
    </row>
    <row r="9059" spans="1:16" ht="33.75" x14ac:dyDescent="0.25">
      <c r="A9059" s="867" t="s">
        <v>7760</v>
      </c>
      <c r="B9059" s="867" t="s">
        <v>3626</v>
      </c>
      <c r="C9059" s="867" t="s">
        <v>3031</v>
      </c>
      <c r="D9059" s="868" t="s">
        <v>7829</v>
      </c>
      <c r="E9059" s="870">
        <v>3200</v>
      </c>
      <c r="F9059" s="869" t="s">
        <v>9640</v>
      </c>
      <c r="G9059" s="868" t="s">
        <v>9639</v>
      </c>
      <c r="H9059" s="867" t="s">
        <v>7756</v>
      </c>
      <c r="I9059" s="867" t="s">
        <v>2892</v>
      </c>
      <c r="J9059" s="867" t="s">
        <v>8392</v>
      </c>
      <c r="K9059" s="866">
        <v>3</v>
      </c>
      <c r="L9059" s="866">
        <v>12</v>
      </c>
      <c r="M9059" s="865">
        <v>40936.488882989397</v>
      </c>
      <c r="N9059" s="866">
        <v>1</v>
      </c>
      <c r="O9059" s="866">
        <v>6</v>
      </c>
      <c r="P9059" s="865">
        <v>20082.900000000001</v>
      </c>
    </row>
    <row r="9060" spans="1:16" ht="33.75" x14ac:dyDescent="0.25">
      <c r="A9060" s="867" t="s">
        <v>7760</v>
      </c>
      <c r="B9060" s="867" t="s">
        <v>3626</v>
      </c>
      <c r="C9060" s="867" t="s">
        <v>3031</v>
      </c>
      <c r="D9060" s="868" t="s">
        <v>7791</v>
      </c>
      <c r="E9060" s="870">
        <v>4200</v>
      </c>
      <c r="F9060" s="869" t="s">
        <v>9638</v>
      </c>
      <c r="G9060" s="868" t="s">
        <v>9637</v>
      </c>
      <c r="H9060" s="867" t="s">
        <v>7756</v>
      </c>
      <c r="I9060" s="867" t="s">
        <v>2892</v>
      </c>
      <c r="J9060" s="867" t="s">
        <v>7783</v>
      </c>
      <c r="K9060" s="866">
        <v>4</v>
      </c>
      <c r="L9060" s="866">
        <v>9</v>
      </c>
      <c r="M9060" s="865">
        <v>40296.856244192684</v>
      </c>
      <c r="N9060" s="866">
        <v>2</v>
      </c>
      <c r="O9060" s="866">
        <v>4</v>
      </c>
      <c r="P9060" s="865">
        <v>17388.599999999999</v>
      </c>
    </row>
    <row r="9061" spans="1:16" ht="33.75" x14ac:dyDescent="0.25">
      <c r="A9061" s="867" t="s">
        <v>7760</v>
      </c>
      <c r="B9061" s="867" t="s">
        <v>3626</v>
      </c>
      <c r="C9061" s="867" t="s">
        <v>3031</v>
      </c>
      <c r="D9061" s="868" t="s">
        <v>7799</v>
      </c>
      <c r="E9061" s="870">
        <v>5500</v>
      </c>
      <c r="F9061" s="869" t="s">
        <v>9636</v>
      </c>
      <c r="G9061" s="868" t="s">
        <v>9635</v>
      </c>
      <c r="H9061" s="867" t="s">
        <v>7756</v>
      </c>
      <c r="I9061" s="867" t="s">
        <v>2676</v>
      </c>
      <c r="J9061" s="867" t="s">
        <v>7783</v>
      </c>
      <c r="K9061" s="866">
        <v>5</v>
      </c>
      <c r="L9061" s="866">
        <v>12</v>
      </c>
      <c r="M9061" s="865">
        <v>70359.590267638021</v>
      </c>
      <c r="N9061" s="866">
        <v>3</v>
      </c>
      <c r="O9061" s="866">
        <v>6</v>
      </c>
      <c r="P9061" s="865">
        <v>33882.9</v>
      </c>
    </row>
    <row r="9062" spans="1:16" ht="33.75" x14ac:dyDescent="0.25">
      <c r="A9062" s="867" t="s">
        <v>7760</v>
      </c>
      <c r="B9062" s="867" t="s">
        <v>3626</v>
      </c>
      <c r="C9062" s="867" t="s">
        <v>3031</v>
      </c>
      <c r="D9062" s="868" t="s">
        <v>7776</v>
      </c>
      <c r="E9062" s="870">
        <v>4200</v>
      </c>
      <c r="F9062" s="869" t="s">
        <v>9634</v>
      </c>
      <c r="G9062" s="868" t="s">
        <v>9633</v>
      </c>
      <c r="H9062" s="867" t="s">
        <v>7756</v>
      </c>
      <c r="I9062" s="867" t="s">
        <v>2892</v>
      </c>
      <c r="J9062" s="867" t="s">
        <v>7783</v>
      </c>
      <c r="K9062" s="866">
        <v>3</v>
      </c>
      <c r="L9062" s="866">
        <v>12</v>
      </c>
      <c r="M9062" s="865">
        <v>53729.141658923581</v>
      </c>
      <c r="N9062" s="866">
        <v>1</v>
      </c>
      <c r="O9062" s="866">
        <v>6</v>
      </c>
      <c r="P9062" s="865">
        <v>26082.9</v>
      </c>
    </row>
    <row r="9063" spans="1:16" ht="33.75" x14ac:dyDescent="0.25">
      <c r="A9063" s="867" t="s">
        <v>7760</v>
      </c>
      <c r="B9063" s="867" t="s">
        <v>3626</v>
      </c>
      <c r="C9063" s="867" t="s">
        <v>3031</v>
      </c>
      <c r="D9063" s="868" t="s">
        <v>7799</v>
      </c>
      <c r="E9063" s="870">
        <v>5500</v>
      </c>
      <c r="F9063" s="869" t="s">
        <v>9632</v>
      </c>
      <c r="G9063" s="868" t="s">
        <v>9631</v>
      </c>
      <c r="H9063" s="867"/>
      <c r="I9063" s="867"/>
      <c r="J9063" s="867"/>
      <c r="K9063" s="866">
        <v>2</v>
      </c>
      <c r="L9063" s="866">
        <v>12</v>
      </c>
      <c r="M9063" s="865">
        <v>70359.590267638021</v>
      </c>
      <c r="N9063" s="866">
        <v>1</v>
      </c>
      <c r="O9063" s="866">
        <v>6</v>
      </c>
      <c r="P9063" s="865">
        <v>33882.9</v>
      </c>
    </row>
    <row r="9064" spans="1:16" ht="33.75" x14ac:dyDescent="0.25">
      <c r="A9064" s="867" t="s">
        <v>7760</v>
      </c>
      <c r="B9064" s="867" t="s">
        <v>3626</v>
      </c>
      <c r="C9064" s="867" t="s">
        <v>3031</v>
      </c>
      <c r="D9064" s="868" t="s">
        <v>7930</v>
      </c>
      <c r="E9064" s="870">
        <v>4200</v>
      </c>
      <c r="F9064" s="869" t="s">
        <v>9630</v>
      </c>
      <c r="G9064" s="868" t="s">
        <v>9629</v>
      </c>
      <c r="H9064" s="867" t="s">
        <v>7756</v>
      </c>
      <c r="I9064" s="867" t="s">
        <v>2703</v>
      </c>
      <c r="J9064" s="867" t="s">
        <v>7985</v>
      </c>
      <c r="K9064" s="866">
        <v>4</v>
      </c>
      <c r="L9064" s="866">
        <v>12</v>
      </c>
      <c r="M9064" s="865">
        <v>53729.141658923581</v>
      </c>
      <c r="N9064" s="866">
        <v>1</v>
      </c>
      <c r="O9064" s="866">
        <v>6</v>
      </c>
      <c r="P9064" s="865">
        <v>26082.9</v>
      </c>
    </row>
    <row r="9065" spans="1:16" ht="33.75" x14ac:dyDescent="0.25">
      <c r="A9065" s="867" t="s">
        <v>7760</v>
      </c>
      <c r="B9065" s="867" t="s">
        <v>3626</v>
      </c>
      <c r="C9065" s="867" t="s">
        <v>3031</v>
      </c>
      <c r="D9065" s="868" t="s">
        <v>7776</v>
      </c>
      <c r="E9065" s="870">
        <v>4200</v>
      </c>
      <c r="F9065" s="869" t="s">
        <v>9628</v>
      </c>
      <c r="G9065" s="868" t="s">
        <v>9627</v>
      </c>
      <c r="H9065" s="867" t="s">
        <v>7756</v>
      </c>
      <c r="I9065" s="867" t="s">
        <v>2892</v>
      </c>
      <c r="J9065" s="867" t="s">
        <v>7967</v>
      </c>
      <c r="K9065" s="866">
        <v>3</v>
      </c>
      <c r="L9065" s="866">
        <v>12</v>
      </c>
      <c r="M9065" s="865">
        <v>53729.141658923581</v>
      </c>
      <c r="N9065" s="866">
        <v>2</v>
      </c>
      <c r="O9065" s="866">
        <v>6</v>
      </c>
      <c r="P9065" s="865">
        <v>26082.9</v>
      </c>
    </row>
    <row r="9066" spans="1:16" ht="33.75" x14ac:dyDescent="0.25">
      <c r="A9066" s="867" t="s">
        <v>7760</v>
      </c>
      <c r="B9066" s="867" t="s">
        <v>3626</v>
      </c>
      <c r="C9066" s="867" t="s">
        <v>3031</v>
      </c>
      <c r="D9066" s="868" t="s">
        <v>7799</v>
      </c>
      <c r="E9066" s="870">
        <v>5500</v>
      </c>
      <c r="F9066" s="869" t="s">
        <v>9626</v>
      </c>
      <c r="G9066" s="868" t="s">
        <v>9625</v>
      </c>
      <c r="H9066" s="867" t="s">
        <v>7756</v>
      </c>
      <c r="I9066" s="867" t="s">
        <v>2676</v>
      </c>
      <c r="J9066" s="867" t="s">
        <v>9624</v>
      </c>
      <c r="K9066" s="866">
        <v>5</v>
      </c>
      <c r="L9066" s="866">
        <v>11</v>
      </c>
      <c r="M9066" s="865">
        <v>37525.114809406943</v>
      </c>
      <c r="N9066" s="866">
        <v>2</v>
      </c>
      <c r="O9066" s="866">
        <v>4</v>
      </c>
      <c r="P9066" s="865">
        <v>22588.6</v>
      </c>
    </row>
    <row r="9067" spans="1:16" ht="33.75" x14ac:dyDescent="0.25">
      <c r="A9067" s="867" t="s">
        <v>7760</v>
      </c>
      <c r="B9067" s="867" t="s">
        <v>3626</v>
      </c>
      <c r="C9067" s="867" t="s">
        <v>3031</v>
      </c>
      <c r="D9067" s="868" t="s">
        <v>7854</v>
      </c>
      <c r="E9067" s="870">
        <v>4200</v>
      </c>
      <c r="F9067" s="869" t="s">
        <v>9623</v>
      </c>
      <c r="G9067" s="868" t="s">
        <v>9622</v>
      </c>
      <c r="H9067" s="867" t="s">
        <v>7756</v>
      </c>
      <c r="I9067" s="867" t="s">
        <v>2676</v>
      </c>
      <c r="J9067" s="867" t="s">
        <v>7891</v>
      </c>
      <c r="K9067" s="866">
        <v>3</v>
      </c>
      <c r="L9067" s="866">
        <v>7</v>
      </c>
      <c r="M9067" s="865">
        <v>31341.999301038755</v>
      </c>
      <c r="N9067" s="866">
        <v>1</v>
      </c>
      <c r="O9067" s="866">
        <v>6</v>
      </c>
      <c r="P9067" s="865">
        <v>26082.9</v>
      </c>
    </row>
    <row r="9068" spans="1:16" ht="33.75" x14ac:dyDescent="0.25">
      <c r="A9068" s="867" t="s">
        <v>7760</v>
      </c>
      <c r="B9068" s="867" t="s">
        <v>3626</v>
      </c>
      <c r="C9068" s="867" t="s">
        <v>3031</v>
      </c>
      <c r="D9068" s="868" t="s">
        <v>7776</v>
      </c>
      <c r="E9068" s="870">
        <v>4200</v>
      </c>
      <c r="F9068" s="869" t="s">
        <v>9621</v>
      </c>
      <c r="G9068" s="868" t="s">
        <v>9620</v>
      </c>
      <c r="H9068" s="867" t="s">
        <v>7756</v>
      </c>
      <c r="I9068" s="867" t="s">
        <v>2892</v>
      </c>
      <c r="J9068" s="867" t="s">
        <v>7927</v>
      </c>
      <c r="K9068" s="866">
        <v>3</v>
      </c>
      <c r="L9068" s="866">
        <v>12</v>
      </c>
      <c r="M9068" s="865">
        <v>53729.141658923581</v>
      </c>
      <c r="N9068" s="866">
        <v>1</v>
      </c>
      <c r="O9068" s="866">
        <v>6</v>
      </c>
      <c r="P9068" s="865">
        <v>26082.9</v>
      </c>
    </row>
    <row r="9069" spans="1:16" ht="33.75" x14ac:dyDescent="0.25">
      <c r="A9069" s="867" t="s">
        <v>7760</v>
      </c>
      <c r="B9069" s="867" t="s">
        <v>3626</v>
      </c>
      <c r="C9069" s="867" t="s">
        <v>3031</v>
      </c>
      <c r="D9069" s="868" t="s">
        <v>7829</v>
      </c>
      <c r="E9069" s="870">
        <v>3200</v>
      </c>
      <c r="F9069" s="869" t="s">
        <v>9619</v>
      </c>
      <c r="G9069" s="868" t="s">
        <v>9618</v>
      </c>
      <c r="H9069" s="867" t="s">
        <v>7756</v>
      </c>
      <c r="I9069" s="867" t="s">
        <v>3252</v>
      </c>
      <c r="J9069" s="867" t="s">
        <v>7773</v>
      </c>
      <c r="K9069" s="866">
        <v>3</v>
      </c>
      <c r="L9069" s="866">
        <v>12</v>
      </c>
      <c r="M9069" s="865">
        <v>40936.488882989397</v>
      </c>
      <c r="N9069" s="866">
        <v>1</v>
      </c>
      <c r="O9069" s="866">
        <v>6</v>
      </c>
      <c r="P9069" s="865">
        <v>20082.900000000001</v>
      </c>
    </row>
    <row r="9070" spans="1:16" ht="33.75" x14ac:dyDescent="0.25">
      <c r="A9070" s="867" t="s">
        <v>7760</v>
      </c>
      <c r="B9070" s="867" t="s">
        <v>3626</v>
      </c>
      <c r="C9070" s="867" t="s">
        <v>3031</v>
      </c>
      <c r="D9070" s="868" t="s">
        <v>7829</v>
      </c>
      <c r="E9070" s="870">
        <v>3200</v>
      </c>
      <c r="F9070" s="869" t="s">
        <v>9617</v>
      </c>
      <c r="G9070" s="868" t="s">
        <v>9616</v>
      </c>
      <c r="H9070" s="867" t="s">
        <v>7796</v>
      </c>
      <c r="I9070" s="867" t="s">
        <v>2704</v>
      </c>
      <c r="J9070" s="867" t="s">
        <v>7958</v>
      </c>
      <c r="K9070" s="866">
        <v>3</v>
      </c>
      <c r="L9070" s="866">
        <v>12</v>
      </c>
      <c r="M9070" s="865">
        <v>40936.488882989397</v>
      </c>
      <c r="N9070" s="866">
        <v>1</v>
      </c>
      <c r="O9070" s="866">
        <v>6</v>
      </c>
      <c r="P9070" s="865">
        <v>20082.900000000001</v>
      </c>
    </row>
    <row r="9071" spans="1:16" ht="33.75" x14ac:dyDescent="0.25">
      <c r="A9071" s="867" t="s">
        <v>7760</v>
      </c>
      <c r="B9071" s="867" t="s">
        <v>3626</v>
      </c>
      <c r="C9071" s="867" t="s">
        <v>3031</v>
      </c>
      <c r="D9071" s="868" t="s">
        <v>7829</v>
      </c>
      <c r="E9071" s="870">
        <v>3200</v>
      </c>
      <c r="F9071" s="869" t="s">
        <v>9615</v>
      </c>
      <c r="G9071" s="868" t="s">
        <v>9614</v>
      </c>
      <c r="H9071" s="867" t="s">
        <v>7796</v>
      </c>
      <c r="I9071" s="867" t="s">
        <v>5168</v>
      </c>
      <c r="J9071" s="867" t="s">
        <v>8100</v>
      </c>
      <c r="K9071" s="866">
        <v>3</v>
      </c>
      <c r="L9071" s="866">
        <v>12</v>
      </c>
      <c r="M9071" s="865">
        <v>40936.488882989397</v>
      </c>
      <c r="N9071" s="866">
        <v>1</v>
      </c>
      <c r="O9071" s="866">
        <v>6</v>
      </c>
      <c r="P9071" s="865">
        <v>20082.900000000001</v>
      </c>
    </row>
    <row r="9072" spans="1:16" ht="33.75" x14ac:dyDescent="0.25">
      <c r="A9072" s="867" t="s">
        <v>7760</v>
      </c>
      <c r="B9072" s="867" t="s">
        <v>3626</v>
      </c>
      <c r="C9072" s="867" t="s">
        <v>3031</v>
      </c>
      <c r="D9072" s="868" t="s">
        <v>8091</v>
      </c>
      <c r="E9072" s="870">
        <v>4200</v>
      </c>
      <c r="F9072" s="869" t="s">
        <v>9613</v>
      </c>
      <c r="G9072" s="868" t="s">
        <v>9612</v>
      </c>
      <c r="H9072" s="867" t="s">
        <v>7796</v>
      </c>
      <c r="I9072" s="867" t="s">
        <v>2914</v>
      </c>
      <c r="J9072" s="867" t="s">
        <v>8224</v>
      </c>
      <c r="K9072" s="866">
        <v>5</v>
      </c>
      <c r="L9072" s="866">
        <v>12</v>
      </c>
      <c r="M9072" s="865">
        <v>53729.141658923581</v>
      </c>
      <c r="N9072" s="866">
        <v>0</v>
      </c>
      <c r="O9072" s="866">
        <v>0</v>
      </c>
      <c r="P9072" s="865">
        <v>0</v>
      </c>
    </row>
    <row r="9073" spans="1:16" ht="33.75" x14ac:dyDescent="0.25">
      <c r="A9073" s="867" t="s">
        <v>7760</v>
      </c>
      <c r="B9073" s="867" t="s">
        <v>3626</v>
      </c>
      <c r="C9073" s="867" t="s">
        <v>3031</v>
      </c>
      <c r="D9073" s="868" t="s">
        <v>7776</v>
      </c>
      <c r="E9073" s="870">
        <v>4200</v>
      </c>
      <c r="F9073" s="869" t="s">
        <v>9611</v>
      </c>
      <c r="G9073" s="868" t="s">
        <v>9610</v>
      </c>
      <c r="H9073" s="867" t="s">
        <v>7756</v>
      </c>
      <c r="I9073" s="867" t="s">
        <v>2892</v>
      </c>
      <c r="J9073" s="867" t="s">
        <v>8103</v>
      </c>
      <c r="K9073" s="866">
        <v>3</v>
      </c>
      <c r="L9073" s="866">
        <v>12</v>
      </c>
      <c r="M9073" s="865">
        <v>53729.141658923581</v>
      </c>
      <c r="N9073" s="866">
        <v>1</v>
      </c>
      <c r="O9073" s="866">
        <v>6</v>
      </c>
      <c r="P9073" s="865">
        <v>26082.9</v>
      </c>
    </row>
    <row r="9074" spans="1:16" ht="33.75" x14ac:dyDescent="0.25">
      <c r="A9074" s="867" t="s">
        <v>7760</v>
      </c>
      <c r="B9074" s="867" t="s">
        <v>3626</v>
      </c>
      <c r="C9074" s="867" t="s">
        <v>3031</v>
      </c>
      <c r="D9074" s="868" t="s">
        <v>7772</v>
      </c>
      <c r="E9074" s="870">
        <v>4200</v>
      </c>
      <c r="F9074" s="869" t="s">
        <v>9609</v>
      </c>
      <c r="G9074" s="868" t="s">
        <v>9608</v>
      </c>
      <c r="H9074" s="867" t="s">
        <v>7756</v>
      </c>
      <c r="I9074" s="867" t="s">
        <v>2892</v>
      </c>
      <c r="J9074" s="867" t="s">
        <v>7783</v>
      </c>
      <c r="K9074" s="866">
        <v>1</v>
      </c>
      <c r="L9074" s="866">
        <v>1</v>
      </c>
      <c r="M9074" s="865">
        <v>4477.4284715769645</v>
      </c>
      <c r="N9074" s="866">
        <v>1</v>
      </c>
      <c r="O9074" s="866">
        <v>6</v>
      </c>
      <c r="P9074" s="865">
        <v>26082.9</v>
      </c>
    </row>
    <row r="9075" spans="1:16" ht="33.75" x14ac:dyDescent="0.25">
      <c r="A9075" s="867" t="s">
        <v>7760</v>
      </c>
      <c r="B9075" s="867" t="s">
        <v>3626</v>
      </c>
      <c r="C9075" s="867" t="s">
        <v>3031</v>
      </c>
      <c r="D9075" s="868" t="s">
        <v>7930</v>
      </c>
      <c r="E9075" s="870">
        <v>4200</v>
      </c>
      <c r="F9075" s="869" t="s">
        <v>9607</v>
      </c>
      <c r="G9075" s="868" t="s">
        <v>9606</v>
      </c>
      <c r="H9075" s="867" t="s">
        <v>7756</v>
      </c>
      <c r="I9075" s="867" t="s">
        <v>2703</v>
      </c>
      <c r="J9075" s="867" t="s">
        <v>7967</v>
      </c>
      <c r="K9075" s="866">
        <v>5</v>
      </c>
      <c r="L9075" s="866">
        <v>12</v>
      </c>
      <c r="M9075" s="865">
        <v>53729.141658923581</v>
      </c>
      <c r="N9075" s="866">
        <v>2</v>
      </c>
      <c r="O9075" s="866">
        <v>6</v>
      </c>
      <c r="P9075" s="865">
        <v>26082.9</v>
      </c>
    </row>
    <row r="9076" spans="1:16" ht="33.75" x14ac:dyDescent="0.25">
      <c r="A9076" s="867" t="s">
        <v>7760</v>
      </c>
      <c r="B9076" s="867" t="s">
        <v>3626</v>
      </c>
      <c r="C9076" s="867" t="s">
        <v>3031</v>
      </c>
      <c r="D9076" s="868" t="s">
        <v>7854</v>
      </c>
      <c r="E9076" s="870">
        <v>4200</v>
      </c>
      <c r="F9076" s="869" t="s">
        <v>9605</v>
      </c>
      <c r="G9076" s="868" t="s">
        <v>9604</v>
      </c>
      <c r="H9076" s="867" t="s">
        <v>7756</v>
      </c>
      <c r="I9076" s="867" t="s">
        <v>3252</v>
      </c>
      <c r="J9076" s="867" t="s">
        <v>9058</v>
      </c>
      <c r="K9076" s="866">
        <v>0</v>
      </c>
      <c r="L9076" s="866">
        <v>0</v>
      </c>
      <c r="M9076" s="865">
        <v>0</v>
      </c>
      <c r="N9076" s="866">
        <v>3</v>
      </c>
      <c r="O9076" s="866">
        <v>5</v>
      </c>
      <c r="P9076" s="865">
        <v>21735.75</v>
      </c>
    </row>
    <row r="9077" spans="1:16" ht="33.75" x14ac:dyDescent="0.25">
      <c r="A9077" s="867" t="s">
        <v>7760</v>
      </c>
      <c r="B9077" s="867" t="s">
        <v>3626</v>
      </c>
      <c r="C9077" s="867" t="s">
        <v>3031</v>
      </c>
      <c r="D9077" s="868" t="s">
        <v>7863</v>
      </c>
      <c r="E9077" s="870">
        <v>2500</v>
      </c>
      <c r="F9077" s="869" t="s">
        <v>9603</v>
      </c>
      <c r="G9077" s="868" t="s">
        <v>9602</v>
      </c>
      <c r="H9077" s="867" t="s">
        <v>7796</v>
      </c>
      <c r="I9077" s="867" t="s">
        <v>2756</v>
      </c>
      <c r="J9077" s="867" t="s">
        <v>8816</v>
      </c>
      <c r="K9077" s="866">
        <v>3</v>
      </c>
      <c r="L9077" s="866">
        <v>12</v>
      </c>
      <c r="M9077" s="865">
        <v>31981.631939835464</v>
      </c>
      <c r="N9077" s="866">
        <v>1</v>
      </c>
      <c r="O9077" s="866">
        <v>6</v>
      </c>
      <c r="P9077" s="865">
        <v>15882.9</v>
      </c>
    </row>
    <row r="9078" spans="1:16" ht="33.75" x14ac:dyDescent="0.25">
      <c r="A9078" s="867" t="s">
        <v>7760</v>
      </c>
      <c r="B9078" s="867" t="s">
        <v>3626</v>
      </c>
      <c r="C9078" s="867" t="s">
        <v>3031</v>
      </c>
      <c r="D9078" s="868" t="s">
        <v>7829</v>
      </c>
      <c r="E9078" s="870">
        <v>3200</v>
      </c>
      <c r="F9078" s="869" t="s">
        <v>9601</v>
      </c>
      <c r="G9078" s="868" t="s">
        <v>9600</v>
      </c>
      <c r="H9078" s="867"/>
      <c r="I9078" s="867"/>
      <c r="J9078" s="867"/>
      <c r="K9078" s="866">
        <v>3</v>
      </c>
      <c r="L9078" s="866">
        <v>12</v>
      </c>
      <c r="M9078" s="865">
        <v>40936.488882989397</v>
      </c>
      <c r="N9078" s="866">
        <v>1</v>
      </c>
      <c r="O9078" s="866">
        <v>6</v>
      </c>
      <c r="P9078" s="865">
        <v>20082.900000000001</v>
      </c>
    </row>
    <row r="9079" spans="1:16" ht="33.75" x14ac:dyDescent="0.25">
      <c r="A9079" s="867" t="s">
        <v>7760</v>
      </c>
      <c r="B9079" s="867" t="s">
        <v>3626</v>
      </c>
      <c r="C9079" s="867" t="s">
        <v>3031</v>
      </c>
      <c r="D9079" s="868" t="s">
        <v>9152</v>
      </c>
      <c r="E9079" s="870">
        <v>4200</v>
      </c>
      <c r="F9079" s="869" t="s">
        <v>9599</v>
      </c>
      <c r="G9079" s="868" t="s">
        <v>9598</v>
      </c>
      <c r="H9079" s="867" t="s">
        <v>7756</v>
      </c>
      <c r="I9079" s="867" t="s">
        <v>2676</v>
      </c>
      <c r="J9079" s="867" t="s">
        <v>7813</v>
      </c>
      <c r="K9079" s="866">
        <v>2</v>
      </c>
      <c r="L9079" s="866">
        <v>7</v>
      </c>
      <c r="M9079" s="865">
        <v>31341.999301038755</v>
      </c>
      <c r="N9079" s="866">
        <v>2</v>
      </c>
      <c r="O9079" s="866">
        <v>6</v>
      </c>
      <c r="P9079" s="865">
        <v>26082.9</v>
      </c>
    </row>
    <row r="9080" spans="1:16" ht="33.75" x14ac:dyDescent="0.25">
      <c r="A9080" s="867" t="s">
        <v>7760</v>
      </c>
      <c r="B9080" s="867" t="s">
        <v>3626</v>
      </c>
      <c r="C9080" s="867" t="s">
        <v>3031</v>
      </c>
      <c r="D9080" s="868" t="s">
        <v>7829</v>
      </c>
      <c r="E9080" s="870">
        <v>3200</v>
      </c>
      <c r="F9080" s="869" t="s">
        <v>9597</v>
      </c>
      <c r="G9080" s="868" t="s">
        <v>9596</v>
      </c>
      <c r="H9080" s="867" t="s">
        <v>7796</v>
      </c>
      <c r="I9080" s="867" t="s">
        <v>2745</v>
      </c>
      <c r="J9080" s="867" t="s">
        <v>7783</v>
      </c>
      <c r="K9080" s="866">
        <v>3</v>
      </c>
      <c r="L9080" s="866">
        <v>12</v>
      </c>
      <c r="M9080" s="865">
        <v>40936.488882989397</v>
      </c>
      <c r="N9080" s="866">
        <v>0</v>
      </c>
      <c r="O9080" s="866">
        <v>0</v>
      </c>
      <c r="P9080" s="865">
        <v>0</v>
      </c>
    </row>
    <row r="9081" spans="1:16" ht="33.75" x14ac:dyDescent="0.25">
      <c r="A9081" s="867" t="s">
        <v>7760</v>
      </c>
      <c r="B9081" s="867" t="s">
        <v>3626</v>
      </c>
      <c r="C9081" s="867" t="s">
        <v>3031</v>
      </c>
      <c r="D9081" s="868" t="s">
        <v>8013</v>
      </c>
      <c r="E9081" s="870">
        <v>4200</v>
      </c>
      <c r="F9081" s="869" t="s">
        <v>9595</v>
      </c>
      <c r="G9081" s="868" t="s">
        <v>9594</v>
      </c>
      <c r="H9081" s="867" t="s">
        <v>7756</v>
      </c>
      <c r="I9081" s="867" t="s">
        <v>2892</v>
      </c>
      <c r="J9081" s="867" t="s">
        <v>7958</v>
      </c>
      <c r="K9081" s="866">
        <v>3</v>
      </c>
      <c r="L9081" s="866">
        <v>12</v>
      </c>
      <c r="M9081" s="865">
        <v>53729.141658923581</v>
      </c>
      <c r="N9081" s="866">
        <v>2</v>
      </c>
      <c r="O9081" s="866">
        <v>6</v>
      </c>
      <c r="P9081" s="865">
        <v>26082.9</v>
      </c>
    </row>
    <row r="9082" spans="1:16" ht="33.75" x14ac:dyDescent="0.25">
      <c r="A9082" s="867" t="s">
        <v>7760</v>
      </c>
      <c r="B9082" s="867" t="s">
        <v>3626</v>
      </c>
      <c r="C9082" s="867" t="s">
        <v>3031</v>
      </c>
      <c r="D9082" s="868" t="s">
        <v>8237</v>
      </c>
      <c r="E9082" s="870">
        <v>3000</v>
      </c>
      <c r="F9082" s="869" t="s">
        <v>9593</v>
      </c>
      <c r="G9082" s="868" t="s">
        <v>9592</v>
      </c>
      <c r="H9082" s="867"/>
      <c r="I9082" s="867"/>
      <c r="J9082" s="867"/>
      <c r="K9082" s="866">
        <v>3</v>
      </c>
      <c r="L9082" s="866">
        <v>6</v>
      </c>
      <c r="M9082" s="865">
        <v>19188.979163901276</v>
      </c>
      <c r="N9082" s="866">
        <v>0</v>
      </c>
      <c r="O9082" s="866">
        <v>0</v>
      </c>
      <c r="P9082" s="865">
        <v>0</v>
      </c>
    </row>
    <row r="9083" spans="1:16" ht="33.75" x14ac:dyDescent="0.25">
      <c r="A9083" s="867" t="s">
        <v>7760</v>
      </c>
      <c r="B9083" s="867" t="s">
        <v>3626</v>
      </c>
      <c r="C9083" s="867" t="s">
        <v>3031</v>
      </c>
      <c r="D9083" s="868" t="s">
        <v>7829</v>
      </c>
      <c r="E9083" s="870">
        <v>3200</v>
      </c>
      <c r="F9083" s="869" t="s">
        <v>9591</v>
      </c>
      <c r="G9083" s="868" t="s">
        <v>9590</v>
      </c>
      <c r="H9083" s="867" t="s">
        <v>7756</v>
      </c>
      <c r="I9083" s="867" t="s">
        <v>2892</v>
      </c>
      <c r="J9083" s="867" t="s">
        <v>7900</v>
      </c>
      <c r="K9083" s="866">
        <v>3</v>
      </c>
      <c r="L9083" s="866">
        <v>5</v>
      </c>
      <c r="M9083" s="865">
        <v>17056.870367912248</v>
      </c>
      <c r="N9083" s="866">
        <v>0</v>
      </c>
      <c r="O9083" s="866">
        <v>0</v>
      </c>
      <c r="P9083" s="865">
        <v>0</v>
      </c>
    </row>
    <row r="9084" spans="1:16" ht="33.75" x14ac:dyDescent="0.25">
      <c r="A9084" s="867" t="s">
        <v>7760</v>
      </c>
      <c r="B9084" s="867" t="s">
        <v>3626</v>
      </c>
      <c r="C9084" s="867" t="s">
        <v>3031</v>
      </c>
      <c r="D9084" s="868" t="s">
        <v>9152</v>
      </c>
      <c r="E9084" s="870">
        <v>4200</v>
      </c>
      <c r="F9084" s="869" t="s">
        <v>9589</v>
      </c>
      <c r="G9084" s="868" t="s">
        <v>9588</v>
      </c>
      <c r="H9084" s="867" t="s">
        <v>7756</v>
      </c>
      <c r="I9084" s="867" t="s">
        <v>9582</v>
      </c>
      <c r="J9084" s="867" t="s">
        <v>7967</v>
      </c>
      <c r="K9084" s="866">
        <v>2</v>
      </c>
      <c r="L9084" s="866">
        <v>12</v>
      </c>
      <c r="M9084" s="865">
        <v>53729.141658923581</v>
      </c>
      <c r="N9084" s="866">
        <v>2</v>
      </c>
      <c r="O9084" s="866">
        <v>6</v>
      </c>
      <c r="P9084" s="865">
        <v>26082.9</v>
      </c>
    </row>
    <row r="9085" spans="1:16" ht="33.75" x14ac:dyDescent="0.25">
      <c r="A9085" s="867" t="s">
        <v>7760</v>
      </c>
      <c r="B9085" s="867" t="s">
        <v>3626</v>
      </c>
      <c r="C9085" s="867" t="s">
        <v>3031</v>
      </c>
      <c r="D9085" s="868" t="s">
        <v>9587</v>
      </c>
      <c r="E9085" s="870">
        <v>6000</v>
      </c>
      <c r="F9085" s="869" t="s">
        <v>9586</v>
      </c>
      <c r="G9085" s="868" t="s">
        <v>9585</v>
      </c>
      <c r="H9085" s="867" t="s">
        <v>7756</v>
      </c>
      <c r="I9085" s="867" t="s">
        <v>7748</v>
      </c>
      <c r="J9085" s="867" t="s">
        <v>7805</v>
      </c>
      <c r="K9085" s="866">
        <v>2</v>
      </c>
      <c r="L9085" s="866">
        <v>12</v>
      </c>
      <c r="M9085" s="865">
        <v>76755.916655605106</v>
      </c>
      <c r="N9085" s="866">
        <v>1</v>
      </c>
      <c r="O9085" s="866">
        <v>6</v>
      </c>
      <c r="P9085" s="865">
        <v>36882.9</v>
      </c>
    </row>
    <row r="9086" spans="1:16" ht="33.75" x14ac:dyDescent="0.25">
      <c r="A9086" s="867" t="s">
        <v>7760</v>
      </c>
      <c r="B9086" s="867" t="s">
        <v>3626</v>
      </c>
      <c r="C9086" s="867" t="s">
        <v>3031</v>
      </c>
      <c r="D9086" s="868" t="s">
        <v>8073</v>
      </c>
      <c r="E9086" s="870">
        <v>2500</v>
      </c>
      <c r="F9086" s="869" t="s">
        <v>9584</v>
      </c>
      <c r="G9086" s="868" t="s">
        <v>9583</v>
      </c>
      <c r="H9086" s="867" t="s">
        <v>7756</v>
      </c>
      <c r="I9086" s="867" t="s">
        <v>9582</v>
      </c>
      <c r="J9086" s="867" t="s">
        <v>7967</v>
      </c>
      <c r="K9086" s="866">
        <v>4</v>
      </c>
      <c r="L9086" s="866">
        <v>12</v>
      </c>
      <c r="M9086" s="865">
        <v>31981.631939835464</v>
      </c>
      <c r="N9086" s="866">
        <v>2</v>
      </c>
      <c r="O9086" s="866">
        <v>6</v>
      </c>
      <c r="P9086" s="865">
        <v>15882.9</v>
      </c>
    </row>
    <row r="9087" spans="1:16" ht="33.75" x14ac:dyDescent="0.25">
      <c r="A9087" s="867" t="s">
        <v>7760</v>
      </c>
      <c r="B9087" s="867" t="s">
        <v>3626</v>
      </c>
      <c r="C9087" s="867" t="s">
        <v>3031</v>
      </c>
      <c r="D9087" s="868" t="s">
        <v>8237</v>
      </c>
      <c r="E9087" s="870">
        <v>3000</v>
      </c>
      <c r="F9087" s="869" t="s">
        <v>9581</v>
      </c>
      <c r="G9087" s="868" t="s">
        <v>9580</v>
      </c>
      <c r="H9087" s="867" t="s">
        <v>7796</v>
      </c>
      <c r="I9087" s="867" t="s">
        <v>2745</v>
      </c>
      <c r="J9087" s="867" t="s">
        <v>7769</v>
      </c>
      <c r="K9087" s="866">
        <v>3</v>
      </c>
      <c r="L9087" s="866">
        <v>12</v>
      </c>
      <c r="M9087" s="865">
        <v>38377.958327802553</v>
      </c>
      <c r="N9087" s="866">
        <v>2</v>
      </c>
      <c r="O9087" s="866">
        <v>6</v>
      </c>
      <c r="P9087" s="865">
        <v>18882.900000000001</v>
      </c>
    </row>
    <row r="9088" spans="1:16" ht="33.75" x14ac:dyDescent="0.25">
      <c r="A9088" s="867" t="s">
        <v>7760</v>
      </c>
      <c r="B9088" s="867" t="s">
        <v>3626</v>
      </c>
      <c r="C9088" s="867" t="s">
        <v>3031</v>
      </c>
      <c r="D9088" s="868" t="s">
        <v>7916</v>
      </c>
      <c r="E9088" s="870">
        <v>1500</v>
      </c>
      <c r="F9088" s="869" t="s">
        <v>9579</v>
      </c>
      <c r="G9088" s="868" t="s">
        <v>9578</v>
      </c>
      <c r="H9088" s="867"/>
      <c r="I9088" s="867"/>
      <c r="J9088" s="867"/>
      <c r="K9088" s="866">
        <v>5</v>
      </c>
      <c r="L9088" s="866">
        <v>12</v>
      </c>
      <c r="M9088" s="865">
        <v>19188.979163901276</v>
      </c>
      <c r="N9088" s="866">
        <v>2</v>
      </c>
      <c r="O9088" s="866">
        <v>6</v>
      </c>
      <c r="P9088" s="865">
        <v>9882.9</v>
      </c>
    </row>
    <row r="9089" spans="1:16" ht="33.75" x14ac:dyDescent="0.25">
      <c r="A9089" s="867" t="s">
        <v>7760</v>
      </c>
      <c r="B9089" s="867" t="s">
        <v>3626</v>
      </c>
      <c r="C9089" s="867" t="s">
        <v>3031</v>
      </c>
      <c r="D9089" s="868" t="s">
        <v>7930</v>
      </c>
      <c r="E9089" s="870">
        <v>4200</v>
      </c>
      <c r="F9089" s="869" t="s">
        <v>9577</v>
      </c>
      <c r="G9089" s="868" t="s">
        <v>9576</v>
      </c>
      <c r="H9089" s="867" t="s">
        <v>7756</v>
      </c>
      <c r="I9089" s="867" t="s">
        <v>2892</v>
      </c>
      <c r="J9089" s="867" t="s">
        <v>8142</v>
      </c>
      <c r="K9089" s="866">
        <v>3</v>
      </c>
      <c r="L9089" s="866">
        <v>12</v>
      </c>
      <c r="M9089" s="865">
        <v>53729.141658923581</v>
      </c>
      <c r="N9089" s="866">
        <v>2</v>
      </c>
      <c r="O9089" s="866">
        <v>6</v>
      </c>
      <c r="P9089" s="865">
        <v>26082.9</v>
      </c>
    </row>
    <row r="9090" spans="1:16" ht="33.75" x14ac:dyDescent="0.25">
      <c r="A9090" s="867" t="s">
        <v>7760</v>
      </c>
      <c r="B9090" s="867" t="s">
        <v>3626</v>
      </c>
      <c r="C9090" s="867" t="s">
        <v>3031</v>
      </c>
      <c r="D9090" s="868" t="s">
        <v>8986</v>
      </c>
      <c r="E9090" s="870">
        <v>4200</v>
      </c>
      <c r="F9090" s="869" t="s">
        <v>9575</v>
      </c>
      <c r="G9090" s="868" t="s">
        <v>9574</v>
      </c>
      <c r="H9090" s="867" t="s">
        <v>7796</v>
      </c>
      <c r="I9090" s="867" t="s">
        <v>2745</v>
      </c>
      <c r="J9090" s="867" t="s">
        <v>7836</v>
      </c>
      <c r="K9090" s="866">
        <v>5</v>
      </c>
      <c r="L9090" s="866">
        <v>12</v>
      </c>
      <c r="M9090" s="865">
        <v>53729.141658923581</v>
      </c>
      <c r="N9090" s="866">
        <v>3</v>
      </c>
      <c r="O9090" s="866">
        <v>6</v>
      </c>
      <c r="P9090" s="865">
        <v>26082.9</v>
      </c>
    </row>
    <row r="9091" spans="1:16" ht="33.75" x14ac:dyDescent="0.25">
      <c r="A9091" s="867" t="s">
        <v>7760</v>
      </c>
      <c r="B9091" s="867" t="s">
        <v>3626</v>
      </c>
      <c r="C9091" s="867" t="s">
        <v>3031</v>
      </c>
      <c r="D9091" s="868" t="s">
        <v>7829</v>
      </c>
      <c r="E9091" s="870">
        <v>3200</v>
      </c>
      <c r="F9091" s="869" t="s">
        <v>9573</v>
      </c>
      <c r="G9091" s="868" t="s">
        <v>9572</v>
      </c>
      <c r="H9091" s="867" t="s">
        <v>7756</v>
      </c>
      <c r="I9091" s="867" t="s">
        <v>2892</v>
      </c>
      <c r="J9091" s="867" t="s">
        <v>7813</v>
      </c>
      <c r="K9091" s="866">
        <v>2</v>
      </c>
      <c r="L9091" s="866">
        <v>12</v>
      </c>
      <c r="M9091" s="865">
        <v>40936.488882989397</v>
      </c>
      <c r="N9091" s="866">
        <v>2</v>
      </c>
      <c r="O9091" s="866">
        <v>6</v>
      </c>
      <c r="P9091" s="865">
        <v>20082.900000000001</v>
      </c>
    </row>
    <row r="9092" spans="1:16" x14ac:dyDescent="0.25">
      <c r="A9092" s="1772" t="s">
        <v>2848</v>
      </c>
      <c r="B9092" s="1772"/>
      <c r="C9092" s="1772"/>
      <c r="D9092" s="1772"/>
      <c r="E9092" s="1772"/>
      <c r="F9092" s="1772" t="s">
        <v>378</v>
      </c>
      <c r="G9092" s="1772"/>
      <c r="H9092" s="1772"/>
      <c r="I9092" s="1772"/>
      <c r="J9092" s="1772"/>
      <c r="K9092" s="1771" t="s">
        <v>2847</v>
      </c>
      <c r="L9092" s="1771"/>
      <c r="M9092" s="1771"/>
      <c r="N9092" s="1771" t="s">
        <v>2846</v>
      </c>
      <c r="O9092" s="1771"/>
      <c r="P9092" s="1771"/>
    </row>
    <row r="9093" spans="1:16" ht="79.5" customHeight="1" x14ac:dyDescent="0.25">
      <c r="A9093" s="1535" t="s">
        <v>2845</v>
      </c>
      <c r="B9093" s="1535" t="s">
        <v>5</v>
      </c>
      <c r="C9093" s="1535" t="s">
        <v>2844</v>
      </c>
      <c r="D9093" s="1535" t="s">
        <v>2843</v>
      </c>
      <c r="E9093" s="1536" t="s">
        <v>2842</v>
      </c>
      <c r="F9093" s="1537" t="s">
        <v>2841</v>
      </c>
      <c r="G9093" s="1540" t="s">
        <v>2840</v>
      </c>
      <c r="H9093" s="1535" t="s">
        <v>2839</v>
      </c>
      <c r="I9093" s="1535" t="s">
        <v>2838</v>
      </c>
      <c r="J9093" s="1535" t="s">
        <v>2837</v>
      </c>
      <c r="K9093" s="1538" t="s">
        <v>2836</v>
      </c>
      <c r="L9093" s="1538" t="s">
        <v>2835</v>
      </c>
      <c r="M9093" s="1539" t="s">
        <v>2834</v>
      </c>
      <c r="N9093" s="1538" t="s">
        <v>2836</v>
      </c>
      <c r="O9093" s="1538" t="s">
        <v>2835</v>
      </c>
      <c r="P9093" s="1539" t="s">
        <v>2834</v>
      </c>
    </row>
    <row r="9094" spans="1:16" ht="33.75" x14ac:dyDescent="0.25">
      <c r="A9094" s="867" t="s">
        <v>7760</v>
      </c>
      <c r="B9094" s="867" t="s">
        <v>3626</v>
      </c>
      <c r="C9094" s="867" t="s">
        <v>3031</v>
      </c>
      <c r="D9094" s="868" t="s">
        <v>7764</v>
      </c>
      <c r="E9094" s="870">
        <v>2700</v>
      </c>
      <c r="F9094" s="869" t="s">
        <v>9571</v>
      </c>
      <c r="G9094" s="868" t="s">
        <v>9570</v>
      </c>
      <c r="H9094" s="867"/>
      <c r="I9094" s="867"/>
      <c r="J9094" s="867"/>
      <c r="K9094" s="866">
        <v>2</v>
      </c>
      <c r="L9094" s="866">
        <v>12</v>
      </c>
      <c r="M9094" s="865">
        <v>34540.162495022305</v>
      </c>
      <c r="N9094" s="866">
        <v>2</v>
      </c>
      <c r="O9094" s="866">
        <v>6</v>
      </c>
      <c r="P9094" s="865">
        <v>17082.900000000001</v>
      </c>
    </row>
    <row r="9095" spans="1:16" ht="33.75" x14ac:dyDescent="0.25">
      <c r="A9095" s="867" t="s">
        <v>7760</v>
      </c>
      <c r="B9095" s="867" t="s">
        <v>3626</v>
      </c>
      <c r="C9095" s="867" t="s">
        <v>3031</v>
      </c>
      <c r="D9095" s="868" t="s">
        <v>9349</v>
      </c>
      <c r="E9095" s="870">
        <v>1500</v>
      </c>
      <c r="F9095" s="869" t="s">
        <v>9569</v>
      </c>
      <c r="G9095" s="868" t="s">
        <v>9568</v>
      </c>
      <c r="H9095" s="867"/>
      <c r="I9095" s="867"/>
      <c r="J9095" s="867"/>
      <c r="K9095" s="866">
        <v>2</v>
      </c>
      <c r="L9095" s="866">
        <v>7</v>
      </c>
      <c r="M9095" s="865">
        <v>11193.571178942413</v>
      </c>
      <c r="N9095" s="866">
        <v>0</v>
      </c>
      <c r="O9095" s="866">
        <v>0</v>
      </c>
      <c r="P9095" s="865">
        <v>0</v>
      </c>
    </row>
    <row r="9096" spans="1:16" ht="33.75" x14ac:dyDescent="0.25">
      <c r="A9096" s="867" t="s">
        <v>7760</v>
      </c>
      <c r="B9096" s="867" t="s">
        <v>3626</v>
      </c>
      <c r="C9096" s="867" t="s">
        <v>3031</v>
      </c>
      <c r="D9096" s="868" t="s">
        <v>9567</v>
      </c>
      <c r="E9096" s="870">
        <v>1500</v>
      </c>
      <c r="F9096" s="869" t="s">
        <v>9566</v>
      </c>
      <c r="G9096" s="868" t="s">
        <v>9565</v>
      </c>
      <c r="H9096" s="867"/>
      <c r="I9096" s="867"/>
      <c r="J9096" s="867"/>
      <c r="K9096" s="866">
        <v>0</v>
      </c>
      <c r="L9096" s="866">
        <v>0</v>
      </c>
      <c r="M9096" s="865">
        <v>0</v>
      </c>
      <c r="N9096" s="866">
        <v>3</v>
      </c>
      <c r="O9096" s="866">
        <v>5</v>
      </c>
      <c r="P9096" s="865">
        <v>8235.75</v>
      </c>
    </row>
    <row r="9097" spans="1:16" ht="33.75" x14ac:dyDescent="0.25">
      <c r="A9097" s="867" t="s">
        <v>7760</v>
      </c>
      <c r="B9097" s="867" t="s">
        <v>3626</v>
      </c>
      <c r="C9097" s="867" t="s">
        <v>3031</v>
      </c>
      <c r="D9097" s="868" t="s">
        <v>7776</v>
      </c>
      <c r="E9097" s="870">
        <v>4200</v>
      </c>
      <c r="F9097" s="869" t="s">
        <v>9564</v>
      </c>
      <c r="G9097" s="868" t="s">
        <v>9563</v>
      </c>
      <c r="H9097" s="867" t="s">
        <v>7756</v>
      </c>
      <c r="I9097" s="867" t="s">
        <v>2892</v>
      </c>
      <c r="J9097" s="867" t="s">
        <v>7777</v>
      </c>
      <c r="K9097" s="866">
        <v>3</v>
      </c>
      <c r="L9097" s="866">
        <v>12</v>
      </c>
      <c r="M9097" s="865">
        <v>53729.141658923581</v>
      </c>
      <c r="N9097" s="866">
        <v>1</v>
      </c>
      <c r="O9097" s="866">
        <v>6</v>
      </c>
      <c r="P9097" s="865">
        <v>26082.9</v>
      </c>
    </row>
    <row r="9098" spans="1:16" ht="33.75" x14ac:dyDescent="0.25">
      <c r="A9098" s="867" t="s">
        <v>7760</v>
      </c>
      <c r="B9098" s="867" t="s">
        <v>3626</v>
      </c>
      <c r="C9098" s="867" t="s">
        <v>3031</v>
      </c>
      <c r="D9098" s="868" t="s">
        <v>8512</v>
      </c>
      <c r="E9098" s="870">
        <v>7500</v>
      </c>
      <c r="F9098" s="869" t="s">
        <v>9562</v>
      </c>
      <c r="G9098" s="868" t="s">
        <v>9561</v>
      </c>
      <c r="H9098" s="867" t="s">
        <v>7756</v>
      </c>
      <c r="I9098" s="867" t="s">
        <v>2685</v>
      </c>
      <c r="J9098" s="867" t="s">
        <v>7800</v>
      </c>
      <c r="K9098" s="866">
        <v>8</v>
      </c>
      <c r="L9098" s="866">
        <v>12</v>
      </c>
      <c r="M9098" s="865">
        <v>53729.141658923581</v>
      </c>
      <c r="N9098" s="866">
        <v>2</v>
      </c>
      <c r="O9098" s="866">
        <v>6</v>
      </c>
      <c r="P9098" s="865">
        <v>45882.9</v>
      </c>
    </row>
    <row r="9099" spans="1:16" ht="33.75" x14ac:dyDescent="0.25">
      <c r="A9099" s="867" t="s">
        <v>7760</v>
      </c>
      <c r="B9099" s="867" t="s">
        <v>3626</v>
      </c>
      <c r="C9099" s="867" t="s">
        <v>3031</v>
      </c>
      <c r="D9099" s="868" t="s">
        <v>7776</v>
      </c>
      <c r="E9099" s="870">
        <v>4200</v>
      </c>
      <c r="F9099" s="869" t="s">
        <v>9560</v>
      </c>
      <c r="G9099" s="868" t="s">
        <v>9559</v>
      </c>
      <c r="H9099" s="867" t="s">
        <v>7796</v>
      </c>
      <c r="I9099" s="867" t="s">
        <v>9558</v>
      </c>
      <c r="J9099" s="867" t="s">
        <v>7894</v>
      </c>
      <c r="K9099" s="866">
        <v>4</v>
      </c>
      <c r="L9099" s="866">
        <v>12</v>
      </c>
      <c r="M9099" s="865">
        <v>53729.141658923581</v>
      </c>
      <c r="N9099" s="866">
        <v>2</v>
      </c>
      <c r="O9099" s="866">
        <v>6</v>
      </c>
      <c r="P9099" s="865">
        <v>26082.9</v>
      </c>
    </row>
    <row r="9100" spans="1:16" ht="33.75" x14ac:dyDescent="0.25">
      <c r="A9100" s="867" t="s">
        <v>7760</v>
      </c>
      <c r="B9100" s="867" t="s">
        <v>3626</v>
      </c>
      <c r="C9100" s="867" t="s">
        <v>3031</v>
      </c>
      <c r="D9100" s="868" t="s">
        <v>7791</v>
      </c>
      <c r="E9100" s="870">
        <v>4200</v>
      </c>
      <c r="F9100" s="869" t="s">
        <v>9557</v>
      </c>
      <c r="G9100" s="868" t="s">
        <v>9556</v>
      </c>
      <c r="H9100" s="867" t="s">
        <v>7756</v>
      </c>
      <c r="I9100" s="867" t="s">
        <v>2892</v>
      </c>
      <c r="J9100" s="867" t="s">
        <v>8342</v>
      </c>
      <c r="K9100" s="866">
        <v>5</v>
      </c>
      <c r="L9100" s="866">
        <v>12</v>
      </c>
      <c r="M9100" s="865">
        <v>53729.141658923581</v>
      </c>
      <c r="N9100" s="866">
        <v>2</v>
      </c>
      <c r="O9100" s="866">
        <v>4</v>
      </c>
      <c r="P9100" s="865">
        <v>17388.599999999999</v>
      </c>
    </row>
    <row r="9101" spans="1:16" ht="33.75" x14ac:dyDescent="0.25">
      <c r="A9101" s="867" t="s">
        <v>7760</v>
      </c>
      <c r="B9101" s="867" t="s">
        <v>3626</v>
      </c>
      <c r="C9101" s="867" t="s">
        <v>3031</v>
      </c>
      <c r="D9101" s="868" t="s">
        <v>7776</v>
      </c>
      <c r="E9101" s="870">
        <v>4200</v>
      </c>
      <c r="F9101" s="869" t="s">
        <v>9555</v>
      </c>
      <c r="G9101" s="868" t="s">
        <v>9554</v>
      </c>
      <c r="H9101" s="867" t="s">
        <v>7796</v>
      </c>
      <c r="I9101" s="867" t="s">
        <v>2745</v>
      </c>
      <c r="J9101" s="867" t="s">
        <v>8088</v>
      </c>
      <c r="K9101" s="866">
        <v>3</v>
      </c>
      <c r="L9101" s="866">
        <v>12</v>
      </c>
      <c r="M9101" s="865">
        <v>53729.141658923581</v>
      </c>
      <c r="N9101" s="866">
        <v>1</v>
      </c>
      <c r="O9101" s="866">
        <v>6</v>
      </c>
      <c r="P9101" s="865">
        <v>26082.9</v>
      </c>
    </row>
    <row r="9102" spans="1:16" ht="33.75" x14ac:dyDescent="0.25">
      <c r="A9102" s="867" t="s">
        <v>7760</v>
      </c>
      <c r="B9102" s="867" t="s">
        <v>3626</v>
      </c>
      <c r="C9102" s="867" t="s">
        <v>3031</v>
      </c>
      <c r="D9102" s="868" t="s">
        <v>7776</v>
      </c>
      <c r="E9102" s="870">
        <v>4200</v>
      </c>
      <c r="F9102" s="869" t="s">
        <v>9553</v>
      </c>
      <c r="G9102" s="868" t="s">
        <v>9552</v>
      </c>
      <c r="H9102" s="867" t="s">
        <v>7756</v>
      </c>
      <c r="I9102" s="867" t="s">
        <v>2892</v>
      </c>
      <c r="J9102" s="867" t="s">
        <v>7836</v>
      </c>
      <c r="K9102" s="866">
        <v>1</v>
      </c>
      <c r="L9102" s="866">
        <v>2</v>
      </c>
      <c r="M9102" s="865">
        <v>8954.856943153929</v>
      </c>
      <c r="N9102" s="866">
        <v>0</v>
      </c>
      <c r="O9102" s="866">
        <v>0</v>
      </c>
      <c r="P9102" s="865">
        <v>0</v>
      </c>
    </row>
    <row r="9103" spans="1:16" ht="33.75" x14ac:dyDescent="0.25">
      <c r="A9103" s="867" t="s">
        <v>7760</v>
      </c>
      <c r="B9103" s="867" t="s">
        <v>3626</v>
      </c>
      <c r="C9103" s="867" t="s">
        <v>3031</v>
      </c>
      <c r="D9103" s="868" t="s">
        <v>7776</v>
      </c>
      <c r="E9103" s="870">
        <v>4200</v>
      </c>
      <c r="F9103" s="869" t="s">
        <v>9551</v>
      </c>
      <c r="G9103" s="868" t="s">
        <v>9550</v>
      </c>
      <c r="H9103" s="867" t="s">
        <v>7756</v>
      </c>
      <c r="I9103" s="867" t="s">
        <v>2892</v>
      </c>
      <c r="J9103" s="867" t="s">
        <v>7967</v>
      </c>
      <c r="K9103" s="866">
        <v>3</v>
      </c>
      <c r="L9103" s="866">
        <v>12</v>
      </c>
      <c r="M9103" s="865">
        <v>53729.141658923581</v>
      </c>
      <c r="N9103" s="866">
        <v>2</v>
      </c>
      <c r="O9103" s="866">
        <v>6</v>
      </c>
      <c r="P9103" s="865">
        <v>26082.9</v>
      </c>
    </row>
    <row r="9104" spans="1:16" ht="33.75" x14ac:dyDescent="0.25">
      <c r="A9104" s="867" t="s">
        <v>7760</v>
      </c>
      <c r="B9104" s="867" t="s">
        <v>3626</v>
      </c>
      <c r="C9104" s="867" t="s">
        <v>3031</v>
      </c>
      <c r="D9104" s="868" t="s">
        <v>7776</v>
      </c>
      <c r="E9104" s="870">
        <v>4200</v>
      </c>
      <c r="F9104" s="869" t="s">
        <v>9549</v>
      </c>
      <c r="G9104" s="868" t="s">
        <v>9548</v>
      </c>
      <c r="H9104" s="867" t="s">
        <v>7796</v>
      </c>
      <c r="I9104" s="867" t="s">
        <v>2722</v>
      </c>
      <c r="J9104" s="867" t="s">
        <v>7967</v>
      </c>
      <c r="K9104" s="866">
        <v>4</v>
      </c>
      <c r="L9104" s="866">
        <v>12</v>
      </c>
      <c r="M9104" s="865">
        <v>53729.141658923581</v>
      </c>
      <c r="N9104" s="866">
        <v>2</v>
      </c>
      <c r="O9104" s="866">
        <v>6</v>
      </c>
      <c r="P9104" s="865">
        <v>26082.9</v>
      </c>
    </row>
    <row r="9105" spans="1:16" ht="33.75" x14ac:dyDescent="0.25">
      <c r="A9105" s="867" t="s">
        <v>7760</v>
      </c>
      <c r="B9105" s="867" t="s">
        <v>3626</v>
      </c>
      <c r="C9105" s="867" t="s">
        <v>3031</v>
      </c>
      <c r="D9105" s="868" t="s">
        <v>9547</v>
      </c>
      <c r="E9105" s="870">
        <v>2200</v>
      </c>
      <c r="F9105" s="869" t="s">
        <v>9546</v>
      </c>
      <c r="G9105" s="868" t="s">
        <v>9545</v>
      </c>
      <c r="H9105" s="867"/>
      <c r="I9105" s="867"/>
      <c r="J9105" s="867"/>
      <c r="K9105" s="866">
        <v>3</v>
      </c>
      <c r="L9105" s="866">
        <v>12</v>
      </c>
      <c r="M9105" s="865">
        <v>28143.836107055209</v>
      </c>
      <c r="N9105" s="866">
        <v>1</v>
      </c>
      <c r="O9105" s="866">
        <v>6</v>
      </c>
      <c r="P9105" s="865">
        <v>14082.9</v>
      </c>
    </row>
    <row r="9106" spans="1:16" ht="33.75" x14ac:dyDescent="0.25">
      <c r="A9106" s="867" t="s">
        <v>7760</v>
      </c>
      <c r="B9106" s="867" t="s">
        <v>3626</v>
      </c>
      <c r="C9106" s="867" t="s">
        <v>3031</v>
      </c>
      <c r="D9106" s="868" t="s">
        <v>7776</v>
      </c>
      <c r="E9106" s="870">
        <v>4200</v>
      </c>
      <c r="F9106" s="869" t="s">
        <v>9544</v>
      </c>
      <c r="G9106" s="868" t="s">
        <v>9543</v>
      </c>
      <c r="H9106" s="867" t="s">
        <v>7756</v>
      </c>
      <c r="I9106" s="867" t="s">
        <v>2892</v>
      </c>
      <c r="J9106" s="867" t="s">
        <v>7783</v>
      </c>
      <c r="K9106" s="866">
        <v>3</v>
      </c>
      <c r="L9106" s="866">
        <v>12</v>
      </c>
      <c r="M9106" s="865">
        <v>53729.141658923581</v>
      </c>
      <c r="N9106" s="866">
        <v>2</v>
      </c>
      <c r="O9106" s="866">
        <v>6</v>
      </c>
      <c r="P9106" s="865">
        <v>26082.9</v>
      </c>
    </row>
    <row r="9107" spans="1:16" ht="33.75" x14ac:dyDescent="0.25">
      <c r="A9107" s="867" t="s">
        <v>7760</v>
      </c>
      <c r="B9107" s="867" t="s">
        <v>3626</v>
      </c>
      <c r="C9107" s="867" t="s">
        <v>3031</v>
      </c>
      <c r="D9107" s="868" t="s">
        <v>7776</v>
      </c>
      <c r="E9107" s="870">
        <v>4200</v>
      </c>
      <c r="F9107" s="869" t="s">
        <v>9542</v>
      </c>
      <c r="G9107" s="868" t="s">
        <v>9541</v>
      </c>
      <c r="H9107" s="867" t="s">
        <v>7756</v>
      </c>
      <c r="I9107" s="867" t="s">
        <v>2892</v>
      </c>
      <c r="J9107" s="867" t="s">
        <v>7844</v>
      </c>
      <c r="K9107" s="866">
        <v>2</v>
      </c>
      <c r="L9107" s="866">
        <v>7</v>
      </c>
      <c r="M9107" s="865">
        <v>31341.999301038755</v>
      </c>
      <c r="N9107" s="866">
        <v>0</v>
      </c>
      <c r="O9107" s="866">
        <v>0</v>
      </c>
      <c r="P9107" s="865">
        <v>0</v>
      </c>
    </row>
    <row r="9108" spans="1:16" ht="33.75" x14ac:dyDescent="0.25">
      <c r="A9108" s="867" t="s">
        <v>7760</v>
      </c>
      <c r="B9108" s="867" t="s">
        <v>3626</v>
      </c>
      <c r="C9108" s="867" t="s">
        <v>3031</v>
      </c>
      <c r="D9108" s="868" t="s">
        <v>7854</v>
      </c>
      <c r="E9108" s="870">
        <v>4200</v>
      </c>
      <c r="F9108" s="869" t="s">
        <v>9540</v>
      </c>
      <c r="G9108" s="868" t="s">
        <v>9539</v>
      </c>
      <c r="H9108" s="867" t="s">
        <v>7756</v>
      </c>
      <c r="I9108" s="867" t="s">
        <v>2892</v>
      </c>
      <c r="J9108" s="867" t="s">
        <v>7971</v>
      </c>
      <c r="K9108" s="866">
        <v>4</v>
      </c>
      <c r="L9108" s="866">
        <v>12</v>
      </c>
      <c r="M9108" s="865">
        <v>53729.141658923581</v>
      </c>
      <c r="N9108" s="866">
        <v>2</v>
      </c>
      <c r="O9108" s="866">
        <v>6</v>
      </c>
      <c r="P9108" s="865">
        <v>26082.9</v>
      </c>
    </row>
    <row r="9109" spans="1:16" ht="33.75" x14ac:dyDescent="0.25">
      <c r="A9109" s="867" t="s">
        <v>7760</v>
      </c>
      <c r="B9109" s="867" t="s">
        <v>3626</v>
      </c>
      <c r="C9109" s="867" t="s">
        <v>3031</v>
      </c>
      <c r="D9109" s="868" t="s">
        <v>7776</v>
      </c>
      <c r="E9109" s="870">
        <v>4200</v>
      </c>
      <c r="F9109" s="869" t="s">
        <v>9538</v>
      </c>
      <c r="G9109" s="868" t="s">
        <v>9537</v>
      </c>
      <c r="H9109" s="867" t="s">
        <v>7756</v>
      </c>
      <c r="I9109" s="867" t="s">
        <v>2892</v>
      </c>
      <c r="J9109" s="867" t="s">
        <v>7777</v>
      </c>
      <c r="K9109" s="866">
        <v>3</v>
      </c>
      <c r="L9109" s="866">
        <v>12</v>
      </c>
      <c r="M9109" s="865">
        <v>53729.141658923581</v>
      </c>
      <c r="N9109" s="866">
        <v>1</v>
      </c>
      <c r="O9109" s="866">
        <v>6</v>
      </c>
      <c r="P9109" s="865">
        <v>26082.9</v>
      </c>
    </row>
    <row r="9110" spans="1:16" ht="33.75" x14ac:dyDescent="0.25">
      <c r="A9110" s="867" t="s">
        <v>7760</v>
      </c>
      <c r="B9110" s="867" t="s">
        <v>3626</v>
      </c>
      <c r="C9110" s="867" t="s">
        <v>3031</v>
      </c>
      <c r="D9110" s="868" t="s">
        <v>7776</v>
      </c>
      <c r="E9110" s="870">
        <v>4200</v>
      </c>
      <c r="F9110" s="869" t="s">
        <v>9536</v>
      </c>
      <c r="G9110" s="868" t="s">
        <v>9535</v>
      </c>
      <c r="H9110" s="867" t="s">
        <v>7796</v>
      </c>
      <c r="I9110" s="867" t="s">
        <v>2722</v>
      </c>
      <c r="J9110" s="867" t="s">
        <v>7836</v>
      </c>
      <c r="K9110" s="866">
        <v>3</v>
      </c>
      <c r="L9110" s="866">
        <v>12</v>
      </c>
      <c r="M9110" s="865">
        <v>53729.141658923581</v>
      </c>
      <c r="N9110" s="866">
        <v>1</v>
      </c>
      <c r="O9110" s="866">
        <v>6</v>
      </c>
      <c r="P9110" s="865">
        <v>26082.9</v>
      </c>
    </row>
    <row r="9111" spans="1:16" ht="33.75" x14ac:dyDescent="0.25">
      <c r="A9111" s="867" t="s">
        <v>7760</v>
      </c>
      <c r="B9111" s="867" t="s">
        <v>3626</v>
      </c>
      <c r="C9111" s="867" t="s">
        <v>3031</v>
      </c>
      <c r="D9111" s="868" t="s">
        <v>7776</v>
      </c>
      <c r="E9111" s="870">
        <v>4200</v>
      </c>
      <c r="F9111" s="869" t="s">
        <v>9534</v>
      </c>
      <c r="G9111" s="868" t="s">
        <v>9533</v>
      </c>
      <c r="H9111" s="867" t="s">
        <v>7756</v>
      </c>
      <c r="I9111" s="867" t="s">
        <v>2772</v>
      </c>
      <c r="J9111" s="867" t="s">
        <v>8036</v>
      </c>
      <c r="K9111" s="866">
        <v>4</v>
      </c>
      <c r="L9111" s="866">
        <v>12</v>
      </c>
      <c r="M9111" s="865">
        <v>53729.141658923581</v>
      </c>
      <c r="N9111" s="866">
        <v>2</v>
      </c>
      <c r="O9111" s="866">
        <v>6</v>
      </c>
      <c r="P9111" s="865">
        <v>26082.9</v>
      </c>
    </row>
    <row r="9112" spans="1:16" ht="33.75" x14ac:dyDescent="0.25">
      <c r="A9112" s="867" t="s">
        <v>7760</v>
      </c>
      <c r="B9112" s="867" t="s">
        <v>3626</v>
      </c>
      <c r="C9112" s="867" t="s">
        <v>3031</v>
      </c>
      <c r="D9112" s="868" t="s">
        <v>7776</v>
      </c>
      <c r="E9112" s="870">
        <v>4200</v>
      </c>
      <c r="F9112" s="869" t="s">
        <v>9532</v>
      </c>
      <c r="G9112" s="868" t="s">
        <v>9531</v>
      </c>
      <c r="H9112" s="867" t="s">
        <v>7796</v>
      </c>
      <c r="I9112" s="867" t="s">
        <v>2722</v>
      </c>
      <c r="J9112" s="867" t="s">
        <v>7967</v>
      </c>
      <c r="K9112" s="866">
        <v>3</v>
      </c>
      <c r="L9112" s="866">
        <v>12</v>
      </c>
      <c r="M9112" s="865">
        <v>53729.141658923581</v>
      </c>
      <c r="N9112" s="866">
        <v>2</v>
      </c>
      <c r="O9112" s="866">
        <v>6</v>
      </c>
      <c r="P9112" s="865">
        <v>26082.9</v>
      </c>
    </row>
    <row r="9113" spans="1:16" ht="33.75" x14ac:dyDescent="0.25">
      <c r="A9113" s="867" t="s">
        <v>7760</v>
      </c>
      <c r="B9113" s="867" t="s">
        <v>3626</v>
      </c>
      <c r="C9113" s="867" t="s">
        <v>3031</v>
      </c>
      <c r="D9113" s="868" t="s">
        <v>7776</v>
      </c>
      <c r="E9113" s="870">
        <v>4200</v>
      </c>
      <c r="F9113" s="869" t="s">
        <v>9530</v>
      </c>
      <c r="G9113" s="868" t="s">
        <v>9529</v>
      </c>
      <c r="H9113" s="867" t="s">
        <v>7756</v>
      </c>
      <c r="I9113" s="867" t="s">
        <v>2892</v>
      </c>
      <c r="J9113" s="867" t="s">
        <v>7773</v>
      </c>
      <c r="K9113" s="866">
        <v>3</v>
      </c>
      <c r="L9113" s="866">
        <v>12</v>
      </c>
      <c r="M9113" s="865">
        <v>53729.141658923581</v>
      </c>
      <c r="N9113" s="866">
        <v>0</v>
      </c>
      <c r="O9113" s="866">
        <v>0</v>
      </c>
      <c r="P9113" s="865">
        <v>0</v>
      </c>
    </row>
    <row r="9114" spans="1:16" ht="33.75" x14ac:dyDescent="0.25">
      <c r="A9114" s="867" t="s">
        <v>7760</v>
      </c>
      <c r="B9114" s="867" t="s">
        <v>3626</v>
      </c>
      <c r="C9114" s="867" t="s">
        <v>3031</v>
      </c>
      <c r="D9114" s="868" t="s">
        <v>7776</v>
      </c>
      <c r="E9114" s="870">
        <v>4200</v>
      </c>
      <c r="F9114" s="869" t="s">
        <v>9528</v>
      </c>
      <c r="G9114" s="868" t="s">
        <v>9527</v>
      </c>
      <c r="H9114" s="867" t="s">
        <v>7756</v>
      </c>
      <c r="I9114" s="867" t="s">
        <v>2892</v>
      </c>
      <c r="J9114" s="867" t="s">
        <v>7985</v>
      </c>
      <c r="K9114" s="866">
        <v>3</v>
      </c>
      <c r="L9114" s="866">
        <v>12</v>
      </c>
      <c r="M9114" s="865">
        <v>53729.141658923581</v>
      </c>
      <c r="N9114" s="866">
        <v>2</v>
      </c>
      <c r="O9114" s="866">
        <v>6</v>
      </c>
      <c r="P9114" s="865">
        <v>26082.9</v>
      </c>
    </row>
    <row r="9115" spans="1:16" ht="33.75" x14ac:dyDescent="0.25">
      <c r="A9115" s="867" t="s">
        <v>7760</v>
      </c>
      <c r="B9115" s="867" t="s">
        <v>3626</v>
      </c>
      <c r="C9115" s="867" t="s">
        <v>3031</v>
      </c>
      <c r="D9115" s="868" t="s">
        <v>7776</v>
      </c>
      <c r="E9115" s="870">
        <v>4200</v>
      </c>
      <c r="F9115" s="869" t="s">
        <v>9526</v>
      </c>
      <c r="G9115" s="868" t="s">
        <v>9525</v>
      </c>
      <c r="H9115" s="867" t="s">
        <v>7796</v>
      </c>
      <c r="I9115" s="867" t="s">
        <v>2722</v>
      </c>
      <c r="J9115" s="867" t="s">
        <v>7988</v>
      </c>
      <c r="K9115" s="866">
        <v>3</v>
      </c>
      <c r="L9115" s="866">
        <v>12</v>
      </c>
      <c r="M9115" s="865">
        <v>53729.141658923581</v>
      </c>
      <c r="N9115" s="866">
        <v>2</v>
      </c>
      <c r="O9115" s="866">
        <v>6</v>
      </c>
      <c r="P9115" s="865">
        <v>26082.9</v>
      </c>
    </row>
    <row r="9116" spans="1:16" ht="33.75" x14ac:dyDescent="0.25">
      <c r="A9116" s="867" t="s">
        <v>7760</v>
      </c>
      <c r="B9116" s="867" t="s">
        <v>3626</v>
      </c>
      <c r="C9116" s="867" t="s">
        <v>3031</v>
      </c>
      <c r="D9116" s="868" t="s">
        <v>7776</v>
      </c>
      <c r="E9116" s="870">
        <v>4200</v>
      </c>
      <c r="F9116" s="869" t="s">
        <v>9524</v>
      </c>
      <c r="G9116" s="868" t="s">
        <v>9523</v>
      </c>
      <c r="H9116" s="867" t="s">
        <v>7756</v>
      </c>
      <c r="I9116" s="867" t="s">
        <v>2892</v>
      </c>
      <c r="J9116" s="867" t="s">
        <v>7780</v>
      </c>
      <c r="K9116" s="866">
        <v>4</v>
      </c>
      <c r="L9116" s="866">
        <v>12</v>
      </c>
      <c r="M9116" s="865">
        <v>53729.141658923581</v>
      </c>
      <c r="N9116" s="866">
        <v>2</v>
      </c>
      <c r="O9116" s="866">
        <v>6</v>
      </c>
      <c r="P9116" s="865">
        <v>26082.9</v>
      </c>
    </row>
    <row r="9117" spans="1:16" ht="33.75" x14ac:dyDescent="0.25">
      <c r="A9117" s="867" t="s">
        <v>7760</v>
      </c>
      <c r="B9117" s="867" t="s">
        <v>3626</v>
      </c>
      <c r="C9117" s="867" t="s">
        <v>3031</v>
      </c>
      <c r="D9117" s="868" t="s">
        <v>7808</v>
      </c>
      <c r="E9117" s="870">
        <v>4200</v>
      </c>
      <c r="F9117" s="869" t="s">
        <v>9522</v>
      </c>
      <c r="G9117" s="868" t="s">
        <v>9521</v>
      </c>
      <c r="H9117" s="867" t="s">
        <v>7756</v>
      </c>
      <c r="I9117" s="867" t="s">
        <v>2892</v>
      </c>
      <c r="J9117" s="867" t="s">
        <v>7773</v>
      </c>
      <c r="K9117" s="866">
        <v>5</v>
      </c>
      <c r="L9117" s="866">
        <v>12</v>
      </c>
      <c r="M9117" s="865">
        <v>53729.141658923581</v>
      </c>
      <c r="N9117" s="866">
        <v>1</v>
      </c>
      <c r="O9117" s="866">
        <v>6</v>
      </c>
      <c r="P9117" s="865">
        <v>26082.9</v>
      </c>
    </row>
    <row r="9118" spans="1:16" ht="33.75" x14ac:dyDescent="0.25">
      <c r="A9118" s="867" t="s">
        <v>7760</v>
      </c>
      <c r="B9118" s="867" t="s">
        <v>3626</v>
      </c>
      <c r="C9118" s="867" t="s">
        <v>3031</v>
      </c>
      <c r="D9118" s="868" t="s">
        <v>7776</v>
      </c>
      <c r="E9118" s="870">
        <v>4200</v>
      </c>
      <c r="F9118" s="869" t="s">
        <v>9520</v>
      </c>
      <c r="G9118" s="868" t="s">
        <v>9519</v>
      </c>
      <c r="H9118" s="867" t="s">
        <v>7796</v>
      </c>
      <c r="I9118" s="867" t="s">
        <v>7822</v>
      </c>
      <c r="J9118" s="867" t="s">
        <v>8142</v>
      </c>
      <c r="K9118" s="866">
        <v>2</v>
      </c>
      <c r="L9118" s="866">
        <v>12</v>
      </c>
      <c r="M9118" s="865">
        <v>53729.141658923581</v>
      </c>
      <c r="N9118" s="866">
        <v>2</v>
      </c>
      <c r="O9118" s="866">
        <v>6</v>
      </c>
      <c r="P9118" s="865">
        <v>26082.9</v>
      </c>
    </row>
    <row r="9119" spans="1:16" ht="33.75" x14ac:dyDescent="0.25">
      <c r="A9119" s="867" t="s">
        <v>7760</v>
      </c>
      <c r="B9119" s="867" t="s">
        <v>3626</v>
      </c>
      <c r="C9119" s="867" t="s">
        <v>3031</v>
      </c>
      <c r="D9119" s="868" t="s">
        <v>7776</v>
      </c>
      <c r="E9119" s="870">
        <v>4200</v>
      </c>
      <c r="F9119" s="869" t="s">
        <v>9518</v>
      </c>
      <c r="G9119" s="868" t="s">
        <v>9517</v>
      </c>
      <c r="H9119" s="867" t="s">
        <v>7796</v>
      </c>
      <c r="I9119" s="867" t="s">
        <v>7822</v>
      </c>
      <c r="J9119" s="867" t="s">
        <v>7985</v>
      </c>
      <c r="K9119" s="866">
        <v>3</v>
      </c>
      <c r="L9119" s="866">
        <v>12</v>
      </c>
      <c r="M9119" s="865">
        <v>53729.141658923581</v>
      </c>
      <c r="N9119" s="866">
        <v>2</v>
      </c>
      <c r="O9119" s="866">
        <v>6</v>
      </c>
      <c r="P9119" s="865">
        <v>26082.9</v>
      </c>
    </row>
    <row r="9120" spans="1:16" ht="33.75" x14ac:dyDescent="0.25">
      <c r="A9120" s="867" t="s">
        <v>7760</v>
      </c>
      <c r="B9120" s="867" t="s">
        <v>3626</v>
      </c>
      <c r="C9120" s="867" t="s">
        <v>3031</v>
      </c>
      <c r="D9120" s="868" t="s">
        <v>7776</v>
      </c>
      <c r="E9120" s="870">
        <v>4200</v>
      </c>
      <c r="F9120" s="869" t="s">
        <v>9516</v>
      </c>
      <c r="G9120" s="868" t="s">
        <v>9515</v>
      </c>
      <c r="H9120" s="867" t="s">
        <v>7796</v>
      </c>
      <c r="I9120" s="867" t="s">
        <v>7822</v>
      </c>
      <c r="J9120" s="867" t="s">
        <v>7881</v>
      </c>
      <c r="K9120" s="866">
        <v>2</v>
      </c>
      <c r="L9120" s="866">
        <v>12</v>
      </c>
      <c r="M9120" s="865">
        <v>53729.141658923581</v>
      </c>
      <c r="N9120" s="866">
        <v>2</v>
      </c>
      <c r="O9120" s="866">
        <v>6</v>
      </c>
      <c r="P9120" s="865">
        <v>26082.9</v>
      </c>
    </row>
    <row r="9121" spans="1:16" ht="33.75" x14ac:dyDescent="0.25">
      <c r="A9121" s="867" t="s">
        <v>7760</v>
      </c>
      <c r="B9121" s="867" t="s">
        <v>3626</v>
      </c>
      <c r="C9121" s="867" t="s">
        <v>3031</v>
      </c>
      <c r="D9121" s="868" t="s">
        <v>7776</v>
      </c>
      <c r="E9121" s="870">
        <v>4200</v>
      </c>
      <c r="F9121" s="869" t="s">
        <v>9514</v>
      </c>
      <c r="G9121" s="868" t="s">
        <v>9513</v>
      </c>
      <c r="H9121" s="867" t="s">
        <v>7756</v>
      </c>
      <c r="I9121" s="867" t="s">
        <v>2772</v>
      </c>
      <c r="J9121" s="867" t="s">
        <v>7800</v>
      </c>
      <c r="K9121" s="866">
        <v>3</v>
      </c>
      <c r="L9121" s="866">
        <v>12</v>
      </c>
      <c r="M9121" s="865">
        <v>53729.141658923581</v>
      </c>
      <c r="N9121" s="866">
        <v>2</v>
      </c>
      <c r="O9121" s="866">
        <v>6</v>
      </c>
      <c r="P9121" s="865">
        <v>26082.9</v>
      </c>
    </row>
    <row r="9122" spans="1:16" ht="33.75" x14ac:dyDescent="0.25">
      <c r="A9122" s="867" t="s">
        <v>7760</v>
      </c>
      <c r="B9122" s="867" t="s">
        <v>3626</v>
      </c>
      <c r="C9122" s="867" t="s">
        <v>3031</v>
      </c>
      <c r="D9122" s="868" t="s">
        <v>7776</v>
      </c>
      <c r="E9122" s="870">
        <v>4200</v>
      </c>
      <c r="F9122" s="869" t="s">
        <v>9512</v>
      </c>
      <c r="G9122" s="868" t="s">
        <v>9511</v>
      </c>
      <c r="H9122" s="867" t="s">
        <v>7756</v>
      </c>
      <c r="I9122" s="867" t="s">
        <v>2892</v>
      </c>
      <c r="J9122" s="867" t="s">
        <v>7800</v>
      </c>
      <c r="K9122" s="866">
        <v>3</v>
      </c>
      <c r="L9122" s="866">
        <v>12</v>
      </c>
      <c r="M9122" s="865">
        <v>53729.141658923581</v>
      </c>
      <c r="N9122" s="866">
        <v>2</v>
      </c>
      <c r="O9122" s="866">
        <v>6</v>
      </c>
      <c r="P9122" s="865">
        <v>26082.9</v>
      </c>
    </row>
    <row r="9123" spans="1:16" ht="33.75" x14ac:dyDescent="0.25">
      <c r="A9123" s="867" t="s">
        <v>7760</v>
      </c>
      <c r="B9123" s="867" t="s">
        <v>3626</v>
      </c>
      <c r="C9123" s="867" t="s">
        <v>3031</v>
      </c>
      <c r="D9123" s="868" t="s">
        <v>7776</v>
      </c>
      <c r="E9123" s="870">
        <v>4200</v>
      </c>
      <c r="F9123" s="869" t="s">
        <v>9510</v>
      </c>
      <c r="G9123" s="868" t="s">
        <v>9509</v>
      </c>
      <c r="H9123" s="867" t="s">
        <v>7756</v>
      </c>
      <c r="I9123" s="867" t="s">
        <v>2892</v>
      </c>
      <c r="J9123" s="867" t="s">
        <v>7971</v>
      </c>
      <c r="K9123" s="866">
        <v>3</v>
      </c>
      <c r="L9123" s="866">
        <v>9</v>
      </c>
      <c r="M9123" s="865">
        <v>40296.856244192684</v>
      </c>
      <c r="N9123" s="866">
        <v>0</v>
      </c>
      <c r="O9123" s="866">
        <v>0</v>
      </c>
      <c r="P9123" s="865">
        <v>0</v>
      </c>
    </row>
    <row r="9124" spans="1:16" ht="33.75" x14ac:dyDescent="0.25">
      <c r="A9124" s="867" t="s">
        <v>7760</v>
      </c>
      <c r="B9124" s="867" t="s">
        <v>3626</v>
      </c>
      <c r="C9124" s="867" t="s">
        <v>3031</v>
      </c>
      <c r="D9124" s="868" t="s">
        <v>7776</v>
      </c>
      <c r="E9124" s="870">
        <v>4200</v>
      </c>
      <c r="F9124" s="869" t="s">
        <v>9508</v>
      </c>
      <c r="G9124" s="868" t="s">
        <v>9507</v>
      </c>
      <c r="H9124" s="867" t="s">
        <v>7756</v>
      </c>
      <c r="I9124" s="867" t="s">
        <v>2892</v>
      </c>
      <c r="J9124" s="867" t="s">
        <v>8178</v>
      </c>
      <c r="K9124" s="866">
        <v>2</v>
      </c>
      <c r="L9124" s="866">
        <v>12</v>
      </c>
      <c r="M9124" s="865">
        <v>53729.141658923581</v>
      </c>
      <c r="N9124" s="866">
        <v>4</v>
      </c>
      <c r="O9124" s="866">
        <v>6</v>
      </c>
      <c r="P9124" s="865">
        <v>26082.9</v>
      </c>
    </row>
    <row r="9125" spans="1:16" ht="33.75" x14ac:dyDescent="0.25">
      <c r="A9125" s="867" t="s">
        <v>7760</v>
      </c>
      <c r="B9125" s="867" t="s">
        <v>3626</v>
      </c>
      <c r="C9125" s="867" t="s">
        <v>3031</v>
      </c>
      <c r="D9125" s="868" t="s">
        <v>7776</v>
      </c>
      <c r="E9125" s="870">
        <v>4200</v>
      </c>
      <c r="F9125" s="869" t="s">
        <v>9506</v>
      </c>
      <c r="G9125" s="868" t="s">
        <v>9505</v>
      </c>
      <c r="H9125" s="867" t="s">
        <v>7756</v>
      </c>
      <c r="I9125" s="867" t="s">
        <v>2892</v>
      </c>
      <c r="J9125" s="867" t="s">
        <v>7894</v>
      </c>
      <c r="K9125" s="866">
        <v>3</v>
      </c>
      <c r="L9125" s="866">
        <v>12</v>
      </c>
      <c r="M9125" s="865">
        <v>53729.141658923581</v>
      </c>
      <c r="N9125" s="866">
        <v>2</v>
      </c>
      <c r="O9125" s="866">
        <v>6</v>
      </c>
      <c r="P9125" s="865">
        <v>26082.9</v>
      </c>
    </row>
    <row r="9126" spans="1:16" ht="33.75" x14ac:dyDescent="0.25">
      <c r="A9126" s="867" t="s">
        <v>7760</v>
      </c>
      <c r="B9126" s="867" t="s">
        <v>3626</v>
      </c>
      <c r="C9126" s="867" t="s">
        <v>3031</v>
      </c>
      <c r="D9126" s="868" t="s">
        <v>7776</v>
      </c>
      <c r="E9126" s="870">
        <v>4200</v>
      </c>
      <c r="F9126" s="869" t="s">
        <v>9504</v>
      </c>
      <c r="G9126" s="868" t="s">
        <v>9503</v>
      </c>
      <c r="H9126" s="867" t="s">
        <v>7756</v>
      </c>
      <c r="I9126" s="867" t="s">
        <v>2892</v>
      </c>
      <c r="J9126" s="867" t="s">
        <v>7783</v>
      </c>
      <c r="K9126" s="866">
        <v>3</v>
      </c>
      <c r="L9126" s="866">
        <v>12</v>
      </c>
      <c r="M9126" s="865">
        <v>53729.141658923581</v>
      </c>
      <c r="N9126" s="866">
        <v>2</v>
      </c>
      <c r="O9126" s="866">
        <v>6</v>
      </c>
      <c r="P9126" s="865">
        <v>26082.9</v>
      </c>
    </row>
    <row r="9127" spans="1:16" ht="33.75" x14ac:dyDescent="0.25">
      <c r="A9127" s="867" t="s">
        <v>7760</v>
      </c>
      <c r="B9127" s="867" t="s">
        <v>3626</v>
      </c>
      <c r="C9127" s="867" t="s">
        <v>3031</v>
      </c>
      <c r="D9127" s="868" t="s">
        <v>7776</v>
      </c>
      <c r="E9127" s="870">
        <v>4200</v>
      </c>
      <c r="F9127" s="869" t="s">
        <v>9502</v>
      </c>
      <c r="G9127" s="868" t="s">
        <v>9501</v>
      </c>
      <c r="H9127" s="867" t="s">
        <v>7796</v>
      </c>
      <c r="I9127" s="867" t="s">
        <v>7822</v>
      </c>
      <c r="J9127" s="867" t="s">
        <v>9500</v>
      </c>
      <c r="K9127" s="866">
        <v>3</v>
      </c>
      <c r="L9127" s="866">
        <v>12</v>
      </c>
      <c r="M9127" s="865">
        <v>53729.141658923581</v>
      </c>
      <c r="N9127" s="866">
        <v>1</v>
      </c>
      <c r="O9127" s="866">
        <v>6</v>
      </c>
      <c r="P9127" s="865">
        <v>26082.9</v>
      </c>
    </row>
    <row r="9128" spans="1:16" ht="33.75" x14ac:dyDescent="0.25">
      <c r="A9128" s="867" t="s">
        <v>7760</v>
      </c>
      <c r="B9128" s="867" t="s">
        <v>3626</v>
      </c>
      <c r="C9128" s="867" t="s">
        <v>3031</v>
      </c>
      <c r="D9128" s="868" t="s">
        <v>7776</v>
      </c>
      <c r="E9128" s="870">
        <v>4200</v>
      </c>
      <c r="F9128" s="869" t="s">
        <v>9499</v>
      </c>
      <c r="G9128" s="868" t="s">
        <v>9498</v>
      </c>
      <c r="H9128" s="867" t="s">
        <v>7756</v>
      </c>
      <c r="I9128" s="867" t="s">
        <v>2745</v>
      </c>
      <c r="J9128" s="867" t="s">
        <v>7783</v>
      </c>
      <c r="K9128" s="866">
        <v>1</v>
      </c>
      <c r="L9128" s="866">
        <v>1</v>
      </c>
      <c r="M9128" s="865">
        <v>4477.4284715769645</v>
      </c>
      <c r="N9128" s="866">
        <v>2</v>
      </c>
      <c r="O9128" s="866">
        <v>6</v>
      </c>
      <c r="P9128" s="865">
        <v>26082.9</v>
      </c>
    </row>
    <row r="9129" spans="1:16" ht="33.75" x14ac:dyDescent="0.25">
      <c r="A9129" s="867" t="s">
        <v>7760</v>
      </c>
      <c r="B9129" s="867" t="s">
        <v>3626</v>
      </c>
      <c r="C9129" s="867" t="s">
        <v>3031</v>
      </c>
      <c r="D9129" s="868" t="s">
        <v>7776</v>
      </c>
      <c r="E9129" s="870">
        <v>4200</v>
      </c>
      <c r="F9129" s="869" t="s">
        <v>9497</v>
      </c>
      <c r="G9129" s="868" t="s">
        <v>9496</v>
      </c>
      <c r="H9129" s="867" t="s">
        <v>7756</v>
      </c>
      <c r="I9129" s="867" t="s">
        <v>2892</v>
      </c>
      <c r="J9129" s="867" t="s">
        <v>7773</v>
      </c>
      <c r="K9129" s="866">
        <v>3</v>
      </c>
      <c r="L9129" s="866">
        <v>12</v>
      </c>
      <c r="M9129" s="865">
        <v>53729.141658923581</v>
      </c>
      <c r="N9129" s="866">
        <v>3</v>
      </c>
      <c r="O9129" s="866">
        <v>6</v>
      </c>
      <c r="P9129" s="865">
        <v>26082.9</v>
      </c>
    </row>
    <row r="9130" spans="1:16" ht="33.75" x14ac:dyDescent="0.25">
      <c r="A9130" s="867" t="s">
        <v>7760</v>
      </c>
      <c r="B9130" s="867" t="s">
        <v>3626</v>
      </c>
      <c r="C9130" s="867" t="s">
        <v>3031</v>
      </c>
      <c r="D9130" s="868" t="s">
        <v>7776</v>
      </c>
      <c r="E9130" s="870">
        <v>4200</v>
      </c>
      <c r="F9130" s="869" t="s">
        <v>9495</v>
      </c>
      <c r="G9130" s="868" t="s">
        <v>9494</v>
      </c>
      <c r="H9130" s="867" t="s">
        <v>7756</v>
      </c>
      <c r="I9130" s="867" t="s">
        <v>2892</v>
      </c>
      <c r="J9130" s="867" t="s">
        <v>7985</v>
      </c>
      <c r="K9130" s="866">
        <v>3</v>
      </c>
      <c r="L9130" s="866">
        <v>12</v>
      </c>
      <c r="M9130" s="865">
        <v>53729.141658923581</v>
      </c>
      <c r="N9130" s="866">
        <v>2</v>
      </c>
      <c r="O9130" s="866">
        <v>6</v>
      </c>
      <c r="P9130" s="865">
        <v>26082.9</v>
      </c>
    </row>
    <row r="9131" spans="1:16" ht="33.75" x14ac:dyDescent="0.25">
      <c r="A9131" s="867" t="s">
        <v>7760</v>
      </c>
      <c r="B9131" s="867" t="s">
        <v>3626</v>
      </c>
      <c r="C9131" s="867" t="s">
        <v>3031</v>
      </c>
      <c r="D9131" s="868" t="s">
        <v>7776</v>
      </c>
      <c r="E9131" s="870">
        <v>4200</v>
      </c>
      <c r="F9131" s="869" t="s">
        <v>9493</v>
      </c>
      <c r="G9131" s="868" t="s">
        <v>9492</v>
      </c>
      <c r="H9131" s="867" t="s">
        <v>7796</v>
      </c>
      <c r="I9131" s="867" t="s">
        <v>2745</v>
      </c>
      <c r="J9131" s="867" t="s">
        <v>7773</v>
      </c>
      <c r="K9131" s="866">
        <v>3</v>
      </c>
      <c r="L9131" s="866">
        <v>12</v>
      </c>
      <c r="M9131" s="865">
        <v>53729.141658923581</v>
      </c>
      <c r="N9131" s="866">
        <v>2</v>
      </c>
      <c r="O9131" s="866">
        <v>6</v>
      </c>
      <c r="P9131" s="865">
        <v>26082.9</v>
      </c>
    </row>
    <row r="9132" spans="1:16" ht="33.75" x14ac:dyDescent="0.25">
      <c r="A9132" s="867" t="s">
        <v>7760</v>
      </c>
      <c r="B9132" s="867" t="s">
        <v>3626</v>
      </c>
      <c r="C9132" s="867" t="s">
        <v>3031</v>
      </c>
      <c r="D9132" s="868" t="s">
        <v>7854</v>
      </c>
      <c r="E9132" s="870">
        <v>4200</v>
      </c>
      <c r="F9132" s="869" t="s">
        <v>9491</v>
      </c>
      <c r="G9132" s="868" t="s">
        <v>9490</v>
      </c>
      <c r="H9132" s="867" t="s">
        <v>7796</v>
      </c>
      <c r="I9132" s="867" t="s">
        <v>2704</v>
      </c>
      <c r="J9132" s="867" t="s">
        <v>7773</v>
      </c>
      <c r="K9132" s="866">
        <v>4</v>
      </c>
      <c r="L9132" s="866">
        <v>12</v>
      </c>
      <c r="M9132" s="865">
        <v>31981.631939835464</v>
      </c>
      <c r="N9132" s="866">
        <v>2</v>
      </c>
      <c r="O9132" s="866">
        <v>6</v>
      </c>
      <c r="P9132" s="865">
        <v>26082.9</v>
      </c>
    </row>
    <row r="9133" spans="1:16" ht="33.75" x14ac:dyDescent="0.25">
      <c r="A9133" s="867" t="s">
        <v>7760</v>
      </c>
      <c r="B9133" s="867" t="s">
        <v>3626</v>
      </c>
      <c r="C9133" s="867" t="s">
        <v>3031</v>
      </c>
      <c r="D9133" s="868" t="s">
        <v>8013</v>
      </c>
      <c r="E9133" s="870">
        <v>4200</v>
      </c>
      <c r="F9133" s="869" t="s">
        <v>9489</v>
      </c>
      <c r="G9133" s="868" t="s">
        <v>9488</v>
      </c>
      <c r="H9133" s="867" t="s">
        <v>7756</v>
      </c>
      <c r="I9133" s="867" t="s">
        <v>2892</v>
      </c>
      <c r="J9133" s="867" t="s">
        <v>9329</v>
      </c>
      <c r="K9133" s="866">
        <v>5</v>
      </c>
      <c r="L9133" s="866">
        <v>12</v>
      </c>
      <c r="M9133" s="865">
        <v>53729.141658923581</v>
      </c>
      <c r="N9133" s="866">
        <v>3</v>
      </c>
      <c r="O9133" s="866">
        <v>6</v>
      </c>
      <c r="P9133" s="865">
        <v>26082.9</v>
      </c>
    </row>
    <row r="9134" spans="1:16" x14ac:dyDescent="0.25">
      <c r="A9134" s="1772" t="s">
        <v>2848</v>
      </c>
      <c r="B9134" s="1772"/>
      <c r="C9134" s="1772"/>
      <c r="D9134" s="1772"/>
      <c r="E9134" s="1772"/>
      <c r="F9134" s="1772" t="s">
        <v>378</v>
      </c>
      <c r="G9134" s="1772"/>
      <c r="H9134" s="1772"/>
      <c r="I9134" s="1772"/>
      <c r="J9134" s="1772"/>
      <c r="K9134" s="1771" t="s">
        <v>2847</v>
      </c>
      <c r="L9134" s="1771"/>
      <c r="M9134" s="1771"/>
      <c r="N9134" s="1771" t="s">
        <v>2846</v>
      </c>
      <c r="O9134" s="1771"/>
      <c r="P9134" s="1771"/>
    </row>
    <row r="9135" spans="1:16" ht="76.5" customHeight="1" x14ac:dyDescent="0.25">
      <c r="A9135" s="1535" t="s">
        <v>2845</v>
      </c>
      <c r="B9135" s="1535" t="s">
        <v>5</v>
      </c>
      <c r="C9135" s="1535" t="s">
        <v>2844</v>
      </c>
      <c r="D9135" s="1535" t="s">
        <v>2843</v>
      </c>
      <c r="E9135" s="1536" t="s">
        <v>2842</v>
      </c>
      <c r="F9135" s="1537" t="s">
        <v>2841</v>
      </c>
      <c r="G9135" s="1540" t="s">
        <v>2840</v>
      </c>
      <c r="H9135" s="1535" t="s">
        <v>2839</v>
      </c>
      <c r="I9135" s="1535" t="s">
        <v>2838</v>
      </c>
      <c r="J9135" s="1535" t="s">
        <v>2837</v>
      </c>
      <c r="K9135" s="1538" t="s">
        <v>2836</v>
      </c>
      <c r="L9135" s="1538" t="s">
        <v>2835</v>
      </c>
      <c r="M9135" s="1539" t="s">
        <v>2834</v>
      </c>
      <c r="N9135" s="1538" t="s">
        <v>2836</v>
      </c>
      <c r="O9135" s="1538" t="s">
        <v>2835</v>
      </c>
      <c r="P9135" s="1539" t="s">
        <v>2834</v>
      </c>
    </row>
    <row r="9136" spans="1:16" ht="33.75" x14ac:dyDescent="0.25">
      <c r="A9136" s="867" t="s">
        <v>7760</v>
      </c>
      <c r="B9136" s="867" t="s">
        <v>3626</v>
      </c>
      <c r="C9136" s="867" t="s">
        <v>3031</v>
      </c>
      <c r="D9136" s="868" t="s">
        <v>7776</v>
      </c>
      <c r="E9136" s="870">
        <v>4200</v>
      </c>
      <c r="F9136" s="869" t="s">
        <v>9487</v>
      </c>
      <c r="G9136" s="868" t="s">
        <v>9486</v>
      </c>
      <c r="H9136" s="867" t="s">
        <v>7756</v>
      </c>
      <c r="I9136" s="867" t="s">
        <v>2892</v>
      </c>
      <c r="J9136" s="867" t="s">
        <v>7769</v>
      </c>
      <c r="K9136" s="866">
        <v>3</v>
      </c>
      <c r="L9136" s="866">
        <v>12</v>
      </c>
      <c r="M9136" s="865">
        <v>53729.141658923581</v>
      </c>
      <c r="N9136" s="866">
        <v>2</v>
      </c>
      <c r="O9136" s="866">
        <v>6</v>
      </c>
      <c r="P9136" s="865">
        <v>26082.9</v>
      </c>
    </row>
    <row r="9137" spans="1:16" ht="33.75" x14ac:dyDescent="0.25">
      <c r="A9137" s="867" t="s">
        <v>7760</v>
      </c>
      <c r="B9137" s="867" t="s">
        <v>3626</v>
      </c>
      <c r="C9137" s="867" t="s">
        <v>3031</v>
      </c>
      <c r="D9137" s="868" t="s">
        <v>7854</v>
      </c>
      <c r="E9137" s="870">
        <v>4200</v>
      </c>
      <c r="F9137" s="869" t="s">
        <v>9485</v>
      </c>
      <c r="G9137" s="868" t="s">
        <v>9484</v>
      </c>
      <c r="H9137" s="867" t="s">
        <v>7796</v>
      </c>
      <c r="I9137" s="867" t="s">
        <v>2704</v>
      </c>
      <c r="J9137" s="867" t="s">
        <v>7777</v>
      </c>
      <c r="K9137" s="866">
        <v>4</v>
      </c>
      <c r="L9137" s="866">
        <v>12</v>
      </c>
      <c r="M9137" s="865">
        <v>31981.631939835464</v>
      </c>
      <c r="N9137" s="866">
        <v>2</v>
      </c>
      <c r="O9137" s="866">
        <v>6</v>
      </c>
      <c r="P9137" s="865">
        <v>26082.9</v>
      </c>
    </row>
    <row r="9138" spans="1:16" ht="33.75" x14ac:dyDescent="0.25">
      <c r="A9138" s="867" t="s">
        <v>7760</v>
      </c>
      <c r="B9138" s="867" t="s">
        <v>3626</v>
      </c>
      <c r="C9138" s="867" t="s">
        <v>3031</v>
      </c>
      <c r="D9138" s="868" t="s">
        <v>7776</v>
      </c>
      <c r="E9138" s="870">
        <v>4200</v>
      </c>
      <c r="F9138" s="869" t="s">
        <v>9483</v>
      </c>
      <c r="G9138" s="868" t="s">
        <v>9482</v>
      </c>
      <c r="H9138" s="867" t="s">
        <v>7796</v>
      </c>
      <c r="I9138" s="867" t="s">
        <v>7822</v>
      </c>
      <c r="J9138" s="867" t="s">
        <v>7985</v>
      </c>
      <c r="K9138" s="866">
        <v>3</v>
      </c>
      <c r="L9138" s="866">
        <v>12</v>
      </c>
      <c r="M9138" s="865">
        <v>53729.141658923581</v>
      </c>
      <c r="N9138" s="866">
        <v>2</v>
      </c>
      <c r="O9138" s="866">
        <v>6</v>
      </c>
      <c r="P9138" s="865">
        <v>26082.9</v>
      </c>
    </row>
    <row r="9139" spans="1:16" ht="33.75" x14ac:dyDescent="0.25">
      <c r="A9139" s="867" t="s">
        <v>7760</v>
      </c>
      <c r="B9139" s="867" t="s">
        <v>3626</v>
      </c>
      <c r="C9139" s="867" t="s">
        <v>3031</v>
      </c>
      <c r="D9139" s="868" t="s">
        <v>7863</v>
      </c>
      <c r="E9139" s="870">
        <v>2500</v>
      </c>
      <c r="F9139" s="869" t="s">
        <v>9481</v>
      </c>
      <c r="G9139" s="868" t="s">
        <v>9480</v>
      </c>
      <c r="H9139" s="867" t="s">
        <v>2751</v>
      </c>
      <c r="I9139" s="867" t="s">
        <v>2745</v>
      </c>
      <c r="J9139" s="867" t="s">
        <v>9479</v>
      </c>
      <c r="K9139" s="866">
        <v>2</v>
      </c>
      <c r="L9139" s="866">
        <v>12</v>
      </c>
      <c r="M9139" s="865">
        <v>31981.631939835464</v>
      </c>
      <c r="N9139" s="866">
        <v>2</v>
      </c>
      <c r="O9139" s="866">
        <v>6</v>
      </c>
      <c r="P9139" s="865">
        <v>15882.9</v>
      </c>
    </row>
    <row r="9140" spans="1:16" ht="33.75" x14ac:dyDescent="0.25">
      <c r="A9140" s="867" t="s">
        <v>7760</v>
      </c>
      <c r="B9140" s="867" t="s">
        <v>3626</v>
      </c>
      <c r="C9140" s="867" t="s">
        <v>3031</v>
      </c>
      <c r="D9140" s="868" t="s">
        <v>7776</v>
      </c>
      <c r="E9140" s="870">
        <v>4200</v>
      </c>
      <c r="F9140" s="869" t="s">
        <v>9478</v>
      </c>
      <c r="G9140" s="868" t="s">
        <v>9477</v>
      </c>
      <c r="H9140" s="867" t="s">
        <v>7796</v>
      </c>
      <c r="I9140" s="867" t="s">
        <v>2676</v>
      </c>
      <c r="J9140" s="867" t="s">
        <v>7967</v>
      </c>
      <c r="K9140" s="866">
        <v>3</v>
      </c>
      <c r="L9140" s="866">
        <v>12</v>
      </c>
      <c r="M9140" s="865">
        <v>53729.141658923581</v>
      </c>
      <c r="N9140" s="866">
        <v>2</v>
      </c>
      <c r="O9140" s="866">
        <v>6</v>
      </c>
      <c r="P9140" s="865">
        <v>26082.9</v>
      </c>
    </row>
    <row r="9141" spans="1:16" ht="33.75" x14ac:dyDescent="0.25">
      <c r="A9141" s="867" t="s">
        <v>7760</v>
      </c>
      <c r="B9141" s="867" t="s">
        <v>3626</v>
      </c>
      <c r="C9141" s="867" t="s">
        <v>3031</v>
      </c>
      <c r="D9141" s="868" t="s">
        <v>7863</v>
      </c>
      <c r="E9141" s="870">
        <v>2500</v>
      </c>
      <c r="F9141" s="869" t="s">
        <v>9476</v>
      </c>
      <c r="G9141" s="868" t="s">
        <v>9475</v>
      </c>
      <c r="H9141" s="867" t="s">
        <v>2751</v>
      </c>
      <c r="I9141" s="867" t="s">
        <v>2786</v>
      </c>
      <c r="J9141" s="867" t="s">
        <v>7855</v>
      </c>
      <c r="K9141" s="866">
        <v>3</v>
      </c>
      <c r="L9141" s="866">
        <v>12</v>
      </c>
      <c r="M9141" s="865">
        <v>31981.631939835464</v>
      </c>
      <c r="N9141" s="866">
        <v>1</v>
      </c>
      <c r="O9141" s="866">
        <v>6</v>
      </c>
      <c r="P9141" s="865">
        <v>15882.9</v>
      </c>
    </row>
    <row r="9142" spans="1:16" ht="33.75" x14ac:dyDescent="0.25">
      <c r="A9142" s="867" t="s">
        <v>7760</v>
      </c>
      <c r="B9142" s="867" t="s">
        <v>3626</v>
      </c>
      <c r="C9142" s="867" t="s">
        <v>3031</v>
      </c>
      <c r="D9142" s="868" t="s">
        <v>7887</v>
      </c>
      <c r="E9142" s="870">
        <v>4200</v>
      </c>
      <c r="F9142" s="869" t="s">
        <v>9474</v>
      </c>
      <c r="G9142" s="868" t="s">
        <v>9473</v>
      </c>
      <c r="H9142" s="867" t="s">
        <v>7756</v>
      </c>
      <c r="I9142" s="867" t="s">
        <v>2892</v>
      </c>
      <c r="J9142" s="867" t="s">
        <v>8314</v>
      </c>
      <c r="K9142" s="866">
        <v>4</v>
      </c>
      <c r="L9142" s="866">
        <v>12</v>
      </c>
      <c r="M9142" s="865">
        <v>53729.141658923581</v>
      </c>
      <c r="N9142" s="866">
        <v>2</v>
      </c>
      <c r="O9142" s="866">
        <v>6</v>
      </c>
      <c r="P9142" s="865">
        <v>26082.9</v>
      </c>
    </row>
    <row r="9143" spans="1:16" ht="33.75" x14ac:dyDescent="0.25">
      <c r="A9143" s="867" t="s">
        <v>7760</v>
      </c>
      <c r="B9143" s="867" t="s">
        <v>3626</v>
      </c>
      <c r="C9143" s="867" t="s">
        <v>3031</v>
      </c>
      <c r="D9143" s="868" t="s">
        <v>7854</v>
      </c>
      <c r="E9143" s="870">
        <v>4200</v>
      </c>
      <c r="F9143" s="869" t="s">
        <v>9472</v>
      </c>
      <c r="G9143" s="868" t="s">
        <v>9471</v>
      </c>
      <c r="H9143" s="867" t="s">
        <v>7756</v>
      </c>
      <c r="I9143" s="867" t="s">
        <v>2745</v>
      </c>
      <c r="J9143" s="867" t="s">
        <v>7821</v>
      </c>
      <c r="K9143" s="866">
        <v>2</v>
      </c>
      <c r="L9143" s="866">
        <v>4</v>
      </c>
      <c r="M9143" s="865">
        <v>17909.713886307858</v>
      </c>
      <c r="N9143" s="866">
        <v>3</v>
      </c>
      <c r="O9143" s="866">
        <v>5</v>
      </c>
      <c r="P9143" s="865">
        <v>21735.75</v>
      </c>
    </row>
    <row r="9144" spans="1:16" ht="33.75" x14ac:dyDescent="0.25">
      <c r="A9144" s="867" t="s">
        <v>7760</v>
      </c>
      <c r="B9144" s="867" t="s">
        <v>3626</v>
      </c>
      <c r="C9144" s="867" t="s">
        <v>3031</v>
      </c>
      <c r="D9144" s="868" t="s">
        <v>7776</v>
      </c>
      <c r="E9144" s="870">
        <v>4200</v>
      </c>
      <c r="F9144" s="869" t="s">
        <v>9470</v>
      </c>
      <c r="G9144" s="868" t="s">
        <v>9469</v>
      </c>
      <c r="H9144" s="867" t="s">
        <v>7756</v>
      </c>
      <c r="I9144" s="867" t="s">
        <v>2892</v>
      </c>
      <c r="J9144" s="867" t="s">
        <v>8100</v>
      </c>
      <c r="K9144" s="866">
        <v>2</v>
      </c>
      <c r="L9144" s="866">
        <v>12</v>
      </c>
      <c r="M9144" s="865">
        <v>53729.141658923581</v>
      </c>
      <c r="N9144" s="866">
        <v>1</v>
      </c>
      <c r="O9144" s="866">
        <v>6</v>
      </c>
      <c r="P9144" s="865">
        <v>26082.9</v>
      </c>
    </row>
    <row r="9145" spans="1:16" ht="33.75" x14ac:dyDescent="0.25">
      <c r="A9145" s="867" t="s">
        <v>7760</v>
      </c>
      <c r="B9145" s="867" t="s">
        <v>3626</v>
      </c>
      <c r="C9145" s="867" t="s">
        <v>3031</v>
      </c>
      <c r="D9145" s="868" t="s">
        <v>7854</v>
      </c>
      <c r="E9145" s="870">
        <v>4200</v>
      </c>
      <c r="F9145" s="869" t="s">
        <v>9468</v>
      </c>
      <c r="G9145" s="868" t="s">
        <v>9467</v>
      </c>
      <c r="H9145" s="867" t="s">
        <v>7796</v>
      </c>
      <c r="I9145" s="867" t="s">
        <v>2756</v>
      </c>
      <c r="J9145" s="867" t="s">
        <v>7805</v>
      </c>
      <c r="K9145" s="866">
        <v>3</v>
      </c>
      <c r="L9145" s="866">
        <v>12</v>
      </c>
      <c r="M9145" s="865">
        <v>53729.141658923581</v>
      </c>
      <c r="N9145" s="866">
        <v>3</v>
      </c>
      <c r="O9145" s="866">
        <v>6</v>
      </c>
      <c r="P9145" s="865">
        <v>26082.9</v>
      </c>
    </row>
    <row r="9146" spans="1:16" ht="33.75" x14ac:dyDescent="0.25">
      <c r="A9146" s="867" t="s">
        <v>7760</v>
      </c>
      <c r="B9146" s="867" t="s">
        <v>3626</v>
      </c>
      <c r="C9146" s="867" t="s">
        <v>3031</v>
      </c>
      <c r="D9146" s="868" t="s">
        <v>7776</v>
      </c>
      <c r="E9146" s="870">
        <v>4200</v>
      </c>
      <c r="F9146" s="869" t="s">
        <v>9466</v>
      </c>
      <c r="G9146" s="868" t="s">
        <v>9465</v>
      </c>
      <c r="H9146" s="867" t="s">
        <v>7756</v>
      </c>
      <c r="I9146" s="867" t="s">
        <v>2772</v>
      </c>
      <c r="J9146" s="867" t="s">
        <v>7792</v>
      </c>
      <c r="K9146" s="866">
        <v>3</v>
      </c>
      <c r="L9146" s="866">
        <v>12</v>
      </c>
      <c r="M9146" s="865">
        <v>53729.141658923581</v>
      </c>
      <c r="N9146" s="866">
        <v>2</v>
      </c>
      <c r="O9146" s="866">
        <v>6</v>
      </c>
      <c r="P9146" s="865">
        <v>26082.9</v>
      </c>
    </row>
    <row r="9147" spans="1:16" ht="33.75" x14ac:dyDescent="0.25">
      <c r="A9147" s="867" t="s">
        <v>7760</v>
      </c>
      <c r="B9147" s="867" t="s">
        <v>3626</v>
      </c>
      <c r="C9147" s="867" t="s">
        <v>3031</v>
      </c>
      <c r="D9147" s="868" t="s">
        <v>7776</v>
      </c>
      <c r="E9147" s="870">
        <v>4200</v>
      </c>
      <c r="F9147" s="869" t="s">
        <v>9464</v>
      </c>
      <c r="G9147" s="868" t="s">
        <v>9463</v>
      </c>
      <c r="H9147" s="867" t="s">
        <v>7796</v>
      </c>
      <c r="I9147" s="867" t="s">
        <v>2756</v>
      </c>
      <c r="J9147" s="867" t="s">
        <v>7805</v>
      </c>
      <c r="K9147" s="866">
        <v>3</v>
      </c>
      <c r="L9147" s="866">
        <v>12</v>
      </c>
      <c r="M9147" s="865">
        <v>53729.141658923581</v>
      </c>
      <c r="N9147" s="866">
        <v>3</v>
      </c>
      <c r="O9147" s="866">
        <v>6</v>
      </c>
      <c r="P9147" s="865">
        <v>26082.9</v>
      </c>
    </row>
    <row r="9148" spans="1:16" ht="33.75" x14ac:dyDescent="0.25">
      <c r="A9148" s="867" t="s">
        <v>7760</v>
      </c>
      <c r="B9148" s="867" t="s">
        <v>3626</v>
      </c>
      <c r="C9148" s="867" t="s">
        <v>3031</v>
      </c>
      <c r="D9148" s="868" t="s">
        <v>7854</v>
      </c>
      <c r="E9148" s="870">
        <v>4200</v>
      </c>
      <c r="F9148" s="869" t="s">
        <v>9462</v>
      </c>
      <c r="G9148" s="868" t="s">
        <v>9461</v>
      </c>
      <c r="H9148" s="867" t="s">
        <v>7796</v>
      </c>
      <c r="I9148" s="867" t="s">
        <v>2722</v>
      </c>
      <c r="J9148" s="867" t="s">
        <v>7788</v>
      </c>
      <c r="K9148" s="866">
        <v>4</v>
      </c>
      <c r="L9148" s="866">
        <v>9</v>
      </c>
      <c r="M9148" s="865">
        <v>23986.223954876597</v>
      </c>
      <c r="N9148" s="866">
        <v>1</v>
      </c>
      <c r="O9148" s="866">
        <v>6</v>
      </c>
      <c r="P9148" s="865">
        <v>26082.9</v>
      </c>
    </row>
    <row r="9149" spans="1:16" ht="33.75" x14ac:dyDescent="0.25">
      <c r="A9149" s="867" t="s">
        <v>7760</v>
      </c>
      <c r="B9149" s="867" t="s">
        <v>3626</v>
      </c>
      <c r="C9149" s="867" t="s">
        <v>3031</v>
      </c>
      <c r="D9149" s="868" t="s">
        <v>7863</v>
      </c>
      <c r="E9149" s="870">
        <v>2500</v>
      </c>
      <c r="F9149" s="869" t="s">
        <v>9460</v>
      </c>
      <c r="G9149" s="868" t="s">
        <v>9459</v>
      </c>
      <c r="H9149" s="867"/>
      <c r="I9149" s="867"/>
      <c r="J9149" s="867"/>
      <c r="K9149" s="866">
        <v>2</v>
      </c>
      <c r="L9149" s="866">
        <v>9</v>
      </c>
      <c r="M9149" s="865">
        <v>23986.223954876597</v>
      </c>
      <c r="N9149" s="866">
        <v>0</v>
      </c>
      <c r="O9149" s="866">
        <v>0</v>
      </c>
      <c r="P9149" s="865">
        <v>0</v>
      </c>
    </row>
    <row r="9150" spans="1:16" ht="33.75" x14ac:dyDescent="0.25">
      <c r="A9150" s="867" t="s">
        <v>7760</v>
      </c>
      <c r="B9150" s="867" t="s">
        <v>3626</v>
      </c>
      <c r="C9150" s="867" t="s">
        <v>3031</v>
      </c>
      <c r="D9150" s="868" t="s">
        <v>7854</v>
      </c>
      <c r="E9150" s="870">
        <v>4200</v>
      </c>
      <c r="F9150" s="869" t="s">
        <v>9458</v>
      </c>
      <c r="G9150" s="868" t="s">
        <v>9457</v>
      </c>
      <c r="H9150" s="867"/>
      <c r="I9150" s="867"/>
      <c r="J9150" s="867"/>
      <c r="K9150" s="866">
        <v>2</v>
      </c>
      <c r="L9150" s="866">
        <v>5</v>
      </c>
      <c r="M9150" s="865">
        <v>22387.142357884826</v>
      </c>
      <c r="N9150" s="866">
        <v>2</v>
      </c>
      <c r="O9150" s="866">
        <v>6</v>
      </c>
      <c r="P9150" s="865">
        <v>26082.9</v>
      </c>
    </row>
    <row r="9151" spans="1:16" ht="33.75" x14ac:dyDescent="0.25">
      <c r="A9151" s="867" t="s">
        <v>7760</v>
      </c>
      <c r="B9151" s="867" t="s">
        <v>3626</v>
      </c>
      <c r="C9151" s="867" t="s">
        <v>3031</v>
      </c>
      <c r="D9151" s="868" t="s">
        <v>7930</v>
      </c>
      <c r="E9151" s="870">
        <v>4200</v>
      </c>
      <c r="F9151" s="869" t="s">
        <v>9456</v>
      </c>
      <c r="G9151" s="868" t="s">
        <v>9455</v>
      </c>
      <c r="H9151" s="867" t="s">
        <v>7756</v>
      </c>
      <c r="I9151" s="867" t="s">
        <v>2676</v>
      </c>
      <c r="J9151" s="867" t="s">
        <v>7958</v>
      </c>
      <c r="K9151" s="866">
        <v>3</v>
      </c>
      <c r="L9151" s="866">
        <v>12</v>
      </c>
      <c r="M9151" s="865">
        <v>53729.141658923581</v>
      </c>
      <c r="N9151" s="866">
        <v>2</v>
      </c>
      <c r="O9151" s="866">
        <v>6</v>
      </c>
      <c r="P9151" s="865">
        <v>26082.9</v>
      </c>
    </row>
    <row r="9152" spans="1:16" ht="33.75" x14ac:dyDescent="0.25">
      <c r="A9152" s="867" t="s">
        <v>7760</v>
      </c>
      <c r="B9152" s="867" t="s">
        <v>3626</v>
      </c>
      <c r="C9152" s="867" t="s">
        <v>3031</v>
      </c>
      <c r="D9152" s="868" t="s">
        <v>7998</v>
      </c>
      <c r="E9152" s="870">
        <v>5500</v>
      </c>
      <c r="F9152" s="869" t="s">
        <v>9454</v>
      </c>
      <c r="G9152" s="868" t="s">
        <v>9453</v>
      </c>
      <c r="H9152" s="867" t="s">
        <v>7756</v>
      </c>
      <c r="I9152" s="867" t="s">
        <v>2892</v>
      </c>
      <c r="J9152" s="867" t="s">
        <v>7900</v>
      </c>
      <c r="K9152" s="866">
        <v>3</v>
      </c>
      <c r="L9152" s="866">
        <v>12</v>
      </c>
      <c r="M9152" s="865">
        <v>70359.590267638021</v>
      </c>
      <c r="N9152" s="866">
        <v>2</v>
      </c>
      <c r="O9152" s="866">
        <v>6</v>
      </c>
      <c r="P9152" s="865">
        <v>33882.9</v>
      </c>
    </row>
    <row r="9153" spans="1:16" ht="33.75" x14ac:dyDescent="0.25">
      <c r="A9153" s="867" t="s">
        <v>7760</v>
      </c>
      <c r="B9153" s="867" t="s">
        <v>3626</v>
      </c>
      <c r="C9153" s="867" t="s">
        <v>3031</v>
      </c>
      <c r="D9153" s="868" t="s">
        <v>7776</v>
      </c>
      <c r="E9153" s="870">
        <v>4200</v>
      </c>
      <c r="F9153" s="869" t="s">
        <v>9452</v>
      </c>
      <c r="G9153" s="868" t="s">
        <v>9451</v>
      </c>
      <c r="H9153" s="867" t="s">
        <v>7796</v>
      </c>
      <c r="I9153" s="867" t="s">
        <v>5168</v>
      </c>
      <c r="J9153" s="867" t="s">
        <v>8100</v>
      </c>
      <c r="K9153" s="866">
        <v>3</v>
      </c>
      <c r="L9153" s="866">
        <v>12</v>
      </c>
      <c r="M9153" s="865">
        <v>53729.141658923581</v>
      </c>
      <c r="N9153" s="866">
        <v>2</v>
      </c>
      <c r="O9153" s="866">
        <v>6</v>
      </c>
      <c r="P9153" s="865">
        <v>26082.9</v>
      </c>
    </row>
    <row r="9154" spans="1:16" ht="33.75" x14ac:dyDescent="0.25">
      <c r="A9154" s="867" t="s">
        <v>7760</v>
      </c>
      <c r="B9154" s="867" t="s">
        <v>3626</v>
      </c>
      <c r="C9154" s="867" t="s">
        <v>3031</v>
      </c>
      <c r="D9154" s="868" t="s">
        <v>7907</v>
      </c>
      <c r="E9154" s="870">
        <v>2200</v>
      </c>
      <c r="F9154" s="869" t="s">
        <v>9450</v>
      </c>
      <c r="G9154" s="868" t="s">
        <v>9449</v>
      </c>
      <c r="H9154" s="867"/>
      <c r="I9154" s="867"/>
      <c r="J9154" s="867"/>
      <c r="K9154" s="866">
        <v>2</v>
      </c>
      <c r="L9154" s="866">
        <v>12</v>
      </c>
      <c r="M9154" s="865">
        <v>28143.836107055209</v>
      </c>
      <c r="N9154" s="866">
        <v>2</v>
      </c>
      <c r="O9154" s="866">
        <v>6</v>
      </c>
      <c r="P9154" s="865">
        <v>14082.9</v>
      </c>
    </row>
    <row r="9155" spans="1:16" ht="33.75" x14ac:dyDescent="0.25">
      <c r="A9155" s="867" t="s">
        <v>7760</v>
      </c>
      <c r="B9155" s="867" t="s">
        <v>3626</v>
      </c>
      <c r="C9155" s="867" t="s">
        <v>3031</v>
      </c>
      <c r="D9155" s="868" t="s">
        <v>9448</v>
      </c>
      <c r="E9155" s="870">
        <v>5500</v>
      </c>
      <c r="F9155" s="869" t="s">
        <v>9447</v>
      </c>
      <c r="G9155" s="868" t="s">
        <v>9446</v>
      </c>
      <c r="H9155" s="867" t="s">
        <v>7796</v>
      </c>
      <c r="I9155" s="867" t="s">
        <v>2725</v>
      </c>
      <c r="J9155" s="867" t="s">
        <v>7836</v>
      </c>
      <c r="K9155" s="866">
        <v>7</v>
      </c>
      <c r="L9155" s="866">
        <v>12</v>
      </c>
      <c r="M9155" s="865">
        <v>70359.590267638021</v>
      </c>
      <c r="N9155" s="866">
        <v>2</v>
      </c>
      <c r="O9155" s="866">
        <v>6</v>
      </c>
      <c r="P9155" s="865">
        <v>33882.9</v>
      </c>
    </row>
    <row r="9156" spans="1:16" ht="33.75" x14ac:dyDescent="0.25">
      <c r="A9156" s="867" t="s">
        <v>7760</v>
      </c>
      <c r="B9156" s="867" t="s">
        <v>3626</v>
      </c>
      <c r="C9156" s="867" t="s">
        <v>3031</v>
      </c>
      <c r="D9156" s="868" t="s">
        <v>9445</v>
      </c>
      <c r="E9156" s="870">
        <v>5500</v>
      </c>
      <c r="F9156" s="869" t="s">
        <v>9444</v>
      </c>
      <c r="G9156" s="868" t="s">
        <v>9443</v>
      </c>
      <c r="H9156" s="867" t="s">
        <v>7756</v>
      </c>
      <c r="I9156" s="867" t="s">
        <v>2892</v>
      </c>
      <c r="J9156" s="867" t="s">
        <v>8142</v>
      </c>
      <c r="K9156" s="866">
        <v>2</v>
      </c>
      <c r="L9156" s="866">
        <v>12</v>
      </c>
      <c r="M9156" s="865">
        <v>70359.590267638021</v>
      </c>
      <c r="N9156" s="866">
        <v>2</v>
      </c>
      <c r="O9156" s="866">
        <v>6</v>
      </c>
      <c r="P9156" s="865">
        <v>33882.9</v>
      </c>
    </row>
    <row r="9157" spans="1:16" ht="33.75" x14ac:dyDescent="0.25">
      <c r="A9157" s="867" t="s">
        <v>7760</v>
      </c>
      <c r="B9157" s="867" t="s">
        <v>3626</v>
      </c>
      <c r="C9157" s="867" t="s">
        <v>3031</v>
      </c>
      <c r="D9157" s="868" t="s">
        <v>7854</v>
      </c>
      <c r="E9157" s="870">
        <v>4200</v>
      </c>
      <c r="F9157" s="869" t="s">
        <v>9442</v>
      </c>
      <c r="G9157" s="868" t="s">
        <v>9441</v>
      </c>
      <c r="H9157" s="867" t="s">
        <v>7796</v>
      </c>
      <c r="I9157" s="867" t="s">
        <v>2786</v>
      </c>
      <c r="J9157" s="867" t="s">
        <v>7783</v>
      </c>
      <c r="K9157" s="866">
        <v>0</v>
      </c>
      <c r="L9157" s="866">
        <v>0</v>
      </c>
      <c r="M9157" s="865">
        <v>0</v>
      </c>
      <c r="N9157" s="866">
        <v>3</v>
      </c>
      <c r="O9157" s="866">
        <v>5</v>
      </c>
      <c r="P9157" s="865">
        <v>21735.75</v>
      </c>
    </row>
    <row r="9158" spans="1:16" ht="33.75" x14ac:dyDescent="0.25">
      <c r="A9158" s="867" t="s">
        <v>7760</v>
      </c>
      <c r="B9158" s="867" t="s">
        <v>3626</v>
      </c>
      <c r="C9158" s="867" t="s">
        <v>3031</v>
      </c>
      <c r="D9158" s="868" t="s">
        <v>7405</v>
      </c>
      <c r="E9158" s="870">
        <v>2200</v>
      </c>
      <c r="F9158" s="869" t="s">
        <v>9440</v>
      </c>
      <c r="G9158" s="868" t="s">
        <v>9439</v>
      </c>
      <c r="H9158" s="867"/>
      <c r="I9158" s="867"/>
      <c r="J9158" s="867"/>
      <c r="K9158" s="866">
        <v>4</v>
      </c>
      <c r="L9158" s="866">
        <v>12</v>
      </c>
      <c r="M9158" s="865">
        <v>28143.836107055209</v>
      </c>
      <c r="N9158" s="866">
        <v>2</v>
      </c>
      <c r="O9158" s="866">
        <v>6</v>
      </c>
      <c r="P9158" s="865">
        <v>14082.9</v>
      </c>
    </row>
    <row r="9159" spans="1:16" ht="33.75" x14ac:dyDescent="0.25">
      <c r="A9159" s="867" t="s">
        <v>7760</v>
      </c>
      <c r="B9159" s="867" t="s">
        <v>3626</v>
      </c>
      <c r="C9159" s="867" t="s">
        <v>3031</v>
      </c>
      <c r="D9159" s="868" t="s">
        <v>7405</v>
      </c>
      <c r="E9159" s="870">
        <v>2200</v>
      </c>
      <c r="F9159" s="869" t="s">
        <v>9438</v>
      </c>
      <c r="G9159" s="868" t="s">
        <v>9437</v>
      </c>
      <c r="H9159" s="867"/>
      <c r="I9159" s="867"/>
      <c r="J9159" s="867"/>
      <c r="K9159" s="866">
        <v>1</v>
      </c>
      <c r="L9159" s="866">
        <v>3</v>
      </c>
      <c r="M9159" s="865">
        <v>7035.9590267638023</v>
      </c>
      <c r="N9159" s="866">
        <v>0</v>
      </c>
      <c r="O9159" s="866">
        <v>0</v>
      </c>
      <c r="P9159" s="865">
        <v>0</v>
      </c>
    </row>
    <row r="9160" spans="1:16" ht="33.75" x14ac:dyDescent="0.25">
      <c r="A9160" s="867" t="s">
        <v>7760</v>
      </c>
      <c r="B9160" s="867" t="s">
        <v>3626</v>
      </c>
      <c r="C9160" s="867" t="s">
        <v>3031</v>
      </c>
      <c r="D9160" s="868" t="s">
        <v>7405</v>
      </c>
      <c r="E9160" s="870">
        <v>2200</v>
      </c>
      <c r="F9160" s="869" t="s">
        <v>9436</v>
      </c>
      <c r="G9160" s="868" t="s">
        <v>9435</v>
      </c>
      <c r="H9160" s="867"/>
      <c r="I9160" s="867"/>
      <c r="J9160" s="867"/>
      <c r="K9160" s="866">
        <v>5</v>
      </c>
      <c r="L9160" s="866">
        <v>12</v>
      </c>
      <c r="M9160" s="865">
        <v>28143.836107055209</v>
      </c>
      <c r="N9160" s="866">
        <v>2</v>
      </c>
      <c r="O9160" s="866">
        <v>6</v>
      </c>
      <c r="P9160" s="865">
        <v>14082.9</v>
      </c>
    </row>
    <row r="9161" spans="1:16" ht="33.75" x14ac:dyDescent="0.25">
      <c r="A9161" s="867" t="s">
        <v>7760</v>
      </c>
      <c r="B9161" s="867" t="s">
        <v>3626</v>
      </c>
      <c r="C9161" s="867" t="s">
        <v>3031</v>
      </c>
      <c r="D9161" s="868" t="s">
        <v>7816</v>
      </c>
      <c r="E9161" s="870">
        <v>4200</v>
      </c>
      <c r="F9161" s="869" t="s">
        <v>9434</v>
      </c>
      <c r="G9161" s="868" t="s">
        <v>9433</v>
      </c>
      <c r="H9161" s="867" t="s">
        <v>7756</v>
      </c>
      <c r="I9161" s="867" t="s">
        <v>2704</v>
      </c>
      <c r="J9161" s="867" t="s">
        <v>7805</v>
      </c>
      <c r="K9161" s="866">
        <v>3</v>
      </c>
      <c r="L9161" s="866">
        <v>7</v>
      </c>
      <c r="M9161" s="865">
        <v>31341.999301038755</v>
      </c>
      <c r="N9161" s="866">
        <v>0</v>
      </c>
      <c r="O9161" s="866">
        <v>0</v>
      </c>
      <c r="P9161" s="865">
        <v>0</v>
      </c>
    </row>
    <row r="9162" spans="1:16" ht="33.75" x14ac:dyDescent="0.25">
      <c r="A9162" s="867" t="s">
        <v>7760</v>
      </c>
      <c r="B9162" s="867" t="s">
        <v>3626</v>
      </c>
      <c r="C9162" s="867" t="s">
        <v>3031</v>
      </c>
      <c r="D9162" s="868" t="s">
        <v>7776</v>
      </c>
      <c r="E9162" s="870">
        <v>4200</v>
      </c>
      <c r="F9162" s="869" t="s">
        <v>9432</v>
      </c>
      <c r="G9162" s="868" t="s">
        <v>9431</v>
      </c>
      <c r="H9162" s="867" t="s">
        <v>7796</v>
      </c>
      <c r="I9162" s="867" t="s">
        <v>2745</v>
      </c>
      <c r="J9162" s="867" t="s">
        <v>7836</v>
      </c>
      <c r="K9162" s="866">
        <v>3</v>
      </c>
      <c r="L9162" s="866">
        <v>12</v>
      </c>
      <c r="M9162" s="865">
        <v>53729.141658923581</v>
      </c>
      <c r="N9162" s="866">
        <v>2</v>
      </c>
      <c r="O9162" s="866">
        <v>6</v>
      </c>
      <c r="P9162" s="865">
        <v>26082.9</v>
      </c>
    </row>
    <row r="9163" spans="1:16" ht="33.75" x14ac:dyDescent="0.25">
      <c r="A9163" s="867" t="s">
        <v>7760</v>
      </c>
      <c r="B9163" s="867" t="s">
        <v>3626</v>
      </c>
      <c r="C9163" s="867" t="s">
        <v>3031</v>
      </c>
      <c r="D9163" s="868" t="s">
        <v>7776</v>
      </c>
      <c r="E9163" s="870">
        <v>4200</v>
      </c>
      <c r="F9163" s="869" t="s">
        <v>9430</v>
      </c>
      <c r="G9163" s="868" t="s">
        <v>9429</v>
      </c>
      <c r="H9163" s="867" t="s">
        <v>7796</v>
      </c>
      <c r="I9163" s="867" t="s">
        <v>7822</v>
      </c>
      <c r="J9163" s="867" t="s">
        <v>8324</v>
      </c>
      <c r="K9163" s="866">
        <v>3</v>
      </c>
      <c r="L9163" s="866">
        <v>12</v>
      </c>
      <c r="M9163" s="865">
        <v>53729.141658923581</v>
      </c>
      <c r="N9163" s="866">
        <v>1</v>
      </c>
      <c r="O9163" s="866">
        <v>6</v>
      </c>
      <c r="P9163" s="865">
        <v>26082.9</v>
      </c>
    </row>
    <row r="9164" spans="1:16" ht="33.75" x14ac:dyDescent="0.25">
      <c r="A9164" s="867" t="s">
        <v>7760</v>
      </c>
      <c r="B9164" s="867" t="s">
        <v>3626</v>
      </c>
      <c r="C9164" s="867" t="s">
        <v>3031</v>
      </c>
      <c r="D9164" s="868" t="s">
        <v>7799</v>
      </c>
      <c r="E9164" s="870">
        <v>5500</v>
      </c>
      <c r="F9164" s="869" t="s">
        <v>9428</v>
      </c>
      <c r="G9164" s="868" t="s">
        <v>9427</v>
      </c>
      <c r="H9164" s="867" t="s">
        <v>7756</v>
      </c>
      <c r="I9164" s="867" t="s">
        <v>4025</v>
      </c>
      <c r="J9164" s="867" t="s">
        <v>7927</v>
      </c>
      <c r="K9164" s="866">
        <v>3</v>
      </c>
      <c r="L9164" s="866">
        <v>7</v>
      </c>
      <c r="M9164" s="865">
        <v>41043.094322788849</v>
      </c>
      <c r="N9164" s="866">
        <v>0</v>
      </c>
      <c r="O9164" s="866">
        <v>0</v>
      </c>
      <c r="P9164" s="865">
        <v>0</v>
      </c>
    </row>
    <row r="9165" spans="1:16" ht="33.75" x14ac:dyDescent="0.25">
      <c r="A9165" s="867" t="s">
        <v>7760</v>
      </c>
      <c r="B9165" s="867" t="s">
        <v>3626</v>
      </c>
      <c r="C9165" s="867" t="s">
        <v>3031</v>
      </c>
      <c r="D9165" s="868" t="s">
        <v>9426</v>
      </c>
      <c r="E9165" s="870">
        <v>4200</v>
      </c>
      <c r="F9165" s="869" t="s">
        <v>9425</v>
      </c>
      <c r="G9165" s="868" t="s">
        <v>9424</v>
      </c>
      <c r="H9165" s="867" t="s">
        <v>7756</v>
      </c>
      <c r="I9165" s="867" t="s">
        <v>9423</v>
      </c>
      <c r="J9165" s="867" t="s">
        <v>8756</v>
      </c>
      <c r="K9165" s="866">
        <v>6</v>
      </c>
      <c r="L9165" s="866">
        <v>12</v>
      </c>
      <c r="M9165" s="865">
        <v>53729.141658923581</v>
      </c>
      <c r="N9165" s="866">
        <v>2</v>
      </c>
      <c r="O9165" s="866">
        <v>6</v>
      </c>
      <c r="P9165" s="865">
        <v>26082.9</v>
      </c>
    </row>
    <row r="9166" spans="1:16" ht="33.75" x14ac:dyDescent="0.25">
      <c r="A9166" s="867" t="s">
        <v>7760</v>
      </c>
      <c r="B9166" s="867" t="s">
        <v>3626</v>
      </c>
      <c r="C9166" s="867" t="s">
        <v>3031</v>
      </c>
      <c r="D9166" s="868" t="s">
        <v>7768</v>
      </c>
      <c r="E9166" s="870">
        <v>4200</v>
      </c>
      <c r="F9166" s="869" t="s">
        <v>9422</v>
      </c>
      <c r="G9166" s="868" t="s">
        <v>9421</v>
      </c>
      <c r="H9166" s="867" t="s">
        <v>7756</v>
      </c>
      <c r="I9166" s="867" t="s">
        <v>2704</v>
      </c>
      <c r="J9166" s="867" t="s">
        <v>7800</v>
      </c>
      <c r="K9166" s="866">
        <v>3</v>
      </c>
      <c r="L9166" s="866">
        <v>12</v>
      </c>
      <c r="M9166" s="865">
        <v>53729.141658923581</v>
      </c>
      <c r="N9166" s="866">
        <v>1</v>
      </c>
      <c r="O9166" s="866">
        <v>6</v>
      </c>
      <c r="P9166" s="865">
        <v>26082.9</v>
      </c>
    </row>
    <row r="9167" spans="1:16" ht="33.75" x14ac:dyDescent="0.25">
      <c r="A9167" s="867" t="s">
        <v>7760</v>
      </c>
      <c r="B9167" s="867" t="s">
        <v>3626</v>
      </c>
      <c r="C9167" s="867" t="s">
        <v>3031</v>
      </c>
      <c r="D9167" s="868" t="s">
        <v>7776</v>
      </c>
      <c r="E9167" s="870">
        <v>4200</v>
      </c>
      <c r="F9167" s="869" t="s">
        <v>9420</v>
      </c>
      <c r="G9167" s="868" t="s">
        <v>9419</v>
      </c>
      <c r="H9167" s="867" t="s">
        <v>7756</v>
      </c>
      <c r="I9167" s="867" t="s">
        <v>2892</v>
      </c>
      <c r="J9167" s="867" t="s">
        <v>7773</v>
      </c>
      <c r="K9167" s="866">
        <v>4</v>
      </c>
      <c r="L9167" s="866">
        <v>12</v>
      </c>
      <c r="M9167" s="865">
        <v>53729.141658923581</v>
      </c>
      <c r="N9167" s="866">
        <v>1</v>
      </c>
      <c r="O9167" s="866">
        <v>6</v>
      </c>
      <c r="P9167" s="865">
        <v>26082.9</v>
      </c>
    </row>
    <row r="9168" spans="1:16" ht="33.75" x14ac:dyDescent="0.25">
      <c r="A9168" s="867" t="s">
        <v>7760</v>
      </c>
      <c r="B9168" s="867" t="s">
        <v>3626</v>
      </c>
      <c r="C9168" s="867" t="s">
        <v>3031</v>
      </c>
      <c r="D9168" s="868" t="s">
        <v>7808</v>
      </c>
      <c r="E9168" s="870">
        <v>4200</v>
      </c>
      <c r="F9168" s="869" t="s">
        <v>9418</v>
      </c>
      <c r="G9168" s="868" t="s">
        <v>9417</v>
      </c>
      <c r="H9168" s="867" t="s">
        <v>7756</v>
      </c>
      <c r="I9168" s="867" t="s">
        <v>2892</v>
      </c>
      <c r="J9168" s="867" t="s">
        <v>8010</v>
      </c>
      <c r="K9168" s="866">
        <v>5</v>
      </c>
      <c r="L9168" s="866">
        <v>12</v>
      </c>
      <c r="M9168" s="865">
        <v>53729.141658923581</v>
      </c>
      <c r="N9168" s="866">
        <v>1</v>
      </c>
      <c r="O9168" s="866">
        <v>6</v>
      </c>
      <c r="P9168" s="865">
        <v>26082.9</v>
      </c>
    </row>
    <row r="9169" spans="1:16" ht="33.75" x14ac:dyDescent="0.25">
      <c r="A9169" s="867" t="s">
        <v>7760</v>
      </c>
      <c r="B9169" s="867" t="s">
        <v>3626</v>
      </c>
      <c r="C9169" s="867" t="s">
        <v>3031</v>
      </c>
      <c r="D9169" s="868" t="s">
        <v>8448</v>
      </c>
      <c r="E9169" s="870">
        <v>6000</v>
      </c>
      <c r="F9169" s="869" t="s">
        <v>9416</v>
      </c>
      <c r="G9169" s="868" t="s">
        <v>9415</v>
      </c>
      <c r="H9169" s="867" t="s">
        <v>7796</v>
      </c>
      <c r="I9169" s="867" t="s">
        <v>8832</v>
      </c>
      <c r="J9169" s="867" t="s">
        <v>8342</v>
      </c>
      <c r="K9169" s="866">
        <v>3</v>
      </c>
      <c r="L9169" s="866">
        <v>5</v>
      </c>
      <c r="M9169" s="865">
        <v>29316.495944849175</v>
      </c>
      <c r="N9169" s="866">
        <v>2</v>
      </c>
      <c r="O9169" s="866">
        <v>6</v>
      </c>
      <c r="P9169" s="865">
        <v>36882.9</v>
      </c>
    </row>
    <row r="9170" spans="1:16" ht="33.75" x14ac:dyDescent="0.25">
      <c r="A9170" s="867" t="s">
        <v>7760</v>
      </c>
      <c r="B9170" s="867" t="s">
        <v>3626</v>
      </c>
      <c r="C9170" s="867" t="s">
        <v>3031</v>
      </c>
      <c r="D9170" s="868" t="s">
        <v>7776</v>
      </c>
      <c r="E9170" s="870">
        <v>4200</v>
      </c>
      <c r="F9170" s="869" t="s">
        <v>9414</v>
      </c>
      <c r="G9170" s="868" t="s">
        <v>9413</v>
      </c>
      <c r="H9170" s="867" t="s">
        <v>7796</v>
      </c>
      <c r="I9170" s="867" t="s">
        <v>7801</v>
      </c>
      <c r="J9170" s="867" t="s">
        <v>7836</v>
      </c>
      <c r="K9170" s="866">
        <v>3</v>
      </c>
      <c r="L9170" s="866">
        <v>12</v>
      </c>
      <c r="M9170" s="865">
        <v>53729.141658923581</v>
      </c>
      <c r="N9170" s="866">
        <v>2</v>
      </c>
      <c r="O9170" s="866">
        <v>6</v>
      </c>
      <c r="P9170" s="865">
        <v>26082.9</v>
      </c>
    </row>
    <row r="9171" spans="1:16" ht="33.75" x14ac:dyDescent="0.25">
      <c r="A9171" s="867" t="s">
        <v>7760</v>
      </c>
      <c r="B9171" s="867" t="s">
        <v>3626</v>
      </c>
      <c r="C9171" s="867" t="s">
        <v>3031</v>
      </c>
      <c r="D9171" s="868" t="s">
        <v>7776</v>
      </c>
      <c r="E9171" s="870">
        <v>4200</v>
      </c>
      <c r="F9171" s="869" t="s">
        <v>9412</v>
      </c>
      <c r="G9171" s="868" t="s">
        <v>9411</v>
      </c>
      <c r="H9171" s="867" t="s">
        <v>7796</v>
      </c>
      <c r="I9171" s="867" t="s">
        <v>3285</v>
      </c>
      <c r="J9171" s="867" t="s">
        <v>7792</v>
      </c>
      <c r="K9171" s="866">
        <v>3</v>
      </c>
      <c r="L9171" s="866">
        <v>12</v>
      </c>
      <c r="M9171" s="865">
        <v>53729.141658923581</v>
      </c>
      <c r="N9171" s="866">
        <v>2</v>
      </c>
      <c r="O9171" s="866">
        <v>6</v>
      </c>
      <c r="P9171" s="865">
        <v>26082.9</v>
      </c>
    </row>
    <row r="9172" spans="1:16" ht="33.75" x14ac:dyDescent="0.25">
      <c r="A9172" s="867" t="s">
        <v>7760</v>
      </c>
      <c r="B9172" s="867" t="s">
        <v>3626</v>
      </c>
      <c r="C9172" s="867" t="s">
        <v>3031</v>
      </c>
      <c r="D9172" s="868" t="s">
        <v>9410</v>
      </c>
      <c r="E9172" s="870">
        <v>7500</v>
      </c>
      <c r="F9172" s="869" t="s">
        <v>9409</v>
      </c>
      <c r="G9172" s="868" t="s">
        <v>9408</v>
      </c>
      <c r="H9172" s="867" t="s">
        <v>7796</v>
      </c>
      <c r="I9172" s="867" t="s">
        <v>2685</v>
      </c>
      <c r="J9172" s="867" t="s">
        <v>7836</v>
      </c>
      <c r="K9172" s="866">
        <v>3</v>
      </c>
      <c r="L9172" s="866">
        <v>12</v>
      </c>
      <c r="M9172" s="865">
        <v>70359.590267638021</v>
      </c>
      <c r="N9172" s="866">
        <v>1</v>
      </c>
      <c r="O9172" s="866">
        <v>6</v>
      </c>
      <c r="P9172" s="865">
        <v>45882.9</v>
      </c>
    </row>
    <row r="9173" spans="1:16" ht="33.75" x14ac:dyDescent="0.25">
      <c r="A9173" s="867" t="s">
        <v>7760</v>
      </c>
      <c r="B9173" s="867" t="s">
        <v>3626</v>
      </c>
      <c r="C9173" s="867" t="s">
        <v>3031</v>
      </c>
      <c r="D9173" s="868" t="s">
        <v>8448</v>
      </c>
      <c r="E9173" s="870">
        <v>6000</v>
      </c>
      <c r="F9173" s="869" t="s">
        <v>9407</v>
      </c>
      <c r="G9173" s="868" t="s">
        <v>9406</v>
      </c>
      <c r="H9173" s="867" t="s">
        <v>7756</v>
      </c>
      <c r="I9173" s="867" t="s">
        <v>3419</v>
      </c>
      <c r="J9173" s="867" t="s">
        <v>8732</v>
      </c>
      <c r="K9173" s="866">
        <v>3</v>
      </c>
      <c r="L9173" s="866">
        <v>12</v>
      </c>
      <c r="M9173" s="865">
        <v>70359.590267638021</v>
      </c>
      <c r="N9173" s="866">
        <v>1</v>
      </c>
      <c r="O9173" s="866">
        <v>6</v>
      </c>
      <c r="P9173" s="865">
        <v>36882.9</v>
      </c>
    </row>
    <row r="9174" spans="1:16" ht="33.75" x14ac:dyDescent="0.25">
      <c r="A9174" s="867" t="s">
        <v>7760</v>
      </c>
      <c r="B9174" s="867" t="s">
        <v>3626</v>
      </c>
      <c r="C9174" s="867" t="s">
        <v>3031</v>
      </c>
      <c r="D9174" s="868" t="s">
        <v>7768</v>
      </c>
      <c r="E9174" s="870">
        <v>4200</v>
      </c>
      <c r="F9174" s="869" t="s">
        <v>9405</v>
      </c>
      <c r="G9174" s="868" t="s">
        <v>9404</v>
      </c>
      <c r="H9174" s="867" t="s">
        <v>7756</v>
      </c>
      <c r="I9174" s="867" t="s">
        <v>2676</v>
      </c>
      <c r="J9174" s="867" t="s">
        <v>7769</v>
      </c>
      <c r="K9174" s="866">
        <v>2</v>
      </c>
      <c r="L9174" s="866">
        <v>5</v>
      </c>
      <c r="M9174" s="865">
        <v>22387.142357884826</v>
      </c>
      <c r="N9174" s="866">
        <v>1</v>
      </c>
      <c r="O9174" s="866">
        <v>6</v>
      </c>
      <c r="P9174" s="865">
        <v>26082.9</v>
      </c>
    </row>
    <row r="9175" spans="1:16" ht="33.75" x14ac:dyDescent="0.25">
      <c r="A9175" s="867" t="s">
        <v>7760</v>
      </c>
      <c r="B9175" s="867" t="s">
        <v>3626</v>
      </c>
      <c r="C9175" s="867" t="s">
        <v>3031</v>
      </c>
      <c r="D9175" s="868" t="s">
        <v>9403</v>
      </c>
      <c r="E9175" s="870">
        <v>7500</v>
      </c>
      <c r="F9175" s="869" t="s">
        <v>9402</v>
      </c>
      <c r="G9175" s="868" t="s">
        <v>9401</v>
      </c>
      <c r="H9175" s="867" t="s">
        <v>7756</v>
      </c>
      <c r="I9175" s="867" t="s">
        <v>5061</v>
      </c>
      <c r="J9175" s="867" t="s">
        <v>8199</v>
      </c>
      <c r="K9175" s="866">
        <v>2</v>
      </c>
      <c r="L9175" s="866">
        <v>6</v>
      </c>
      <c r="M9175" s="865">
        <v>47972.447909753195</v>
      </c>
      <c r="N9175" s="866">
        <v>0</v>
      </c>
      <c r="O9175" s="866">
        <v>0</v>
      </c>
      <c r="P9175" s="865">
        <v>0</v>
      </c>
    </row>
    <row r="9176" spans="1:16" x14ac:dyDescent="0.25">
      <c r="A9176" s="1772" t="s">
        <v>2848</v>
      </c>
      <c r="B9176" s="1772"/>
      <c r="C9176" s="1772"/>
      <c r="D9176" s="1772"/>
      <c r="E9176" s="1772"/>
      <c r="F9176" s="1772" t="s">
        <v>378</v>
      </c>
      <c r="G9176" s="1772"/>
      <c r="H9176" s="1772"/>
      <c r="I9176" s="1772"/>
      <c r="J9176" s="1772"/>
      <c r="K9176" s="1771" t="s">
        <v>2847</v>
      </c>
      <c r="L9176" s="1771"/>
      <c r="M9176" s="1771"/>
      <c r="N9176" s="1771" t="s">
        <v>2846</v>
      </c>
      <c r="O9176" s="1771"/>
      <c r="P9176" s="1771"/>
    </row>
    <row r="9177" spans="1:16" ht="79.5" customHeight="1" x14ac:dyDescent="0.25">
      <c r="A9177" s="1535" t="s">
        <v>2845</v>
      </c>
      <c r="B9177" s="1535" t="s">
        <v>5</v>
      </c>
      <c r="C9177" s="1535" t="s">
        <v>2844</v>
      </c>
      <c r="D9177" s="1535" t="s">
        <v>2843</v>
      </c>
      <c r="E9177" s="1536" t="s">
        <v>2842</v>
      </c>
      <c r="F9177" s="1537" t="s">
        <v>2841</v>
      </c>
      <c r="G9177" s="1540" t="s">
        <v>2840</v>
      </c>
      <c r="H9177" s="1535" t="s">
        <v>2839</v>
      </c>
      <c r="I9177" s="1535" t="s">
        <v>2838</v>
      </c>
      <c r="J9177" s="1535" t="s">
        <v>2837</v>
      </c>
      <c r="K9177" s="1538" t="s">
        <v>2836</v>
      </c>
      <c r="L9177" s="1538" t="s">
        <v>2835</v>
      </c>
      <c r="M9177" s="1539" t="s">
        <v>2834</v>
      </c>
      <c r="N9177" s="1538" t="s">
        <v>2836</v>
      </c>
      <c r="O9177" s="1538" t="s">
        <v>2835</v>
      </c>
      <c r="P9177" s="1539" t="s">
        <v>2834</v>
      </c>
    </row>
    <row r="9178" spans="1:16" ht="33.75" x14ac:dyDescent="0.25">
      <c r="A9178" s="867" t="s">
        <v>7760</v>
      </c>
      <c r="B9178" s="867" t="s">
        <v>3626</v>
      </c>
      <c r="C9178" s="867" t="s">
        <v>3031</v>
      </c>
      <c r="D9178" s="868" t="s">
        <v>7863</v>
      </c>
      <c r="E9178" s="870">
        <v>2500</v>
      </c>
      <c r="F9178" s="869" t="s">
        <v>9400</v>
      </c>
      <c r="G9178" s="868" t="s">
        <v>9399</v>
      </c>
      <c r="H9178" s="867"/>
      <c r="I9178" s="867"/>
      <c r="J9178" s="867"/>
      <c r="K9178" s="866">
        <v>4</v>
      </c>
      <c r="L9178" s="866">
        <v>12</v>
      </c>
      <c r="M9178" s="865">
        <v>31981.631939835464</v>
      </c>
      <c r="N9178" s="866">
        <v>2</v>
      </c>
      <c r="O9178" s="866">
        <v>6</v>
      </c>
      <c r="P9178" s="865">
        <v>15882.9</v>
      </c>
    </row>
    <row r="9179" spans="1:16" ht="33.75" x14ac:dyDescent="0.25">
      <c r="A9179" s="867" t="s">
        <v>7760</v>
      </c>
      <c r="B9179" s="867" t="s">
        <v>3626</v>
      </c>
      <c r="C9179" s="867" t="s">
        <v>3031</v>
      </c>
      <c r="D9179" s="868" t="s">
        <v>7776</v>
      </c>
      <c r="E9179" s="870">
        <v>4200</v>
      </c>
      <c r="F9179" s="869" t="s">
        <v>9398</v>
      </c>
      <c r="G9179" s="868" t="s">
        <v>9397</v>
      </c>
      <c r="H9179" s="867" t="s">
        <v>7756</v>
      </c>
      <c r="I9179" s="867" t="s">
        <v>7822</v>
      </c>
      <c r="J9179" s="867" t="s">
        <v>8103</v>
      </c>
      <c r="K9179" s="866">
        <v>0</v>
      </c>
      <c r="L9179" s="866">
        <v>0</v>
      </c>
      <c r="M9179" s="865">
        <v>0</v>
      </c>
      <c r="N9179" s="866">
        <v>2</v>
      </c>
      <c r="O9179" s="866">
        <v>4</v>
      </c>
      <c r="P9179" s="865">
        <v>17388.599999999999</v>
      </c>
    </row>
    <row r="9180" spans="1:16" ht="33.75" x14ac:dyDescent="0.25">
      <c r="A9180" s="867" t="s">
        <v>7760</v>
      </c>
      <c r="B9180" s="867" t="s">
        <v>3626</v>
      </c>
      <c r="C9180" s="867" t="s">
        <v>3031</v>
      </c>
      <c r="D9180" s="868" t="s">
        <v>8006</v>
      </c>
      <c r="E9180" s="870">
        <v>4200</v>
      </c>
      <c r="F9180" s="869" t="s">
        <v>9396</v>
      </c>
      <c r="G9180" s="868" t="s">
        <v>9395</v>
      </c>
      <c r="H9180" s="867"/>
      <c r="I9180" s="867"/>
      <c r="J9180" s="867"/>
      <c r="K9180" s="866">
        <v>1</v>
      </c>
      <c r="L9180" s="866">
        <v>3</v>
      </c>
      <c r="M9180" s="865">
        <v>13432.285414730895</v>
      </c>
      <c r="N9180" s="866">
        <v>0</v>
      </c>
      <c r="O9180" s="866">
        <v>0</v>
      </c>
      <c r="P9180" s="865">
        <v>0</v>
      </c>
    </row>
    <row r="9181" spans="1:16" ht="33.75" x14ac:dyDescent="0.25">
      <c r="A9181" s="867" t="s">
        <v>7760</v>
      </c>
      <c r="B9181" s="867" t="s">
        <v>3626</v>
      </c>
      <c r="C9181" s="867" t="s">
        <v>3031</v>
      </c>
      <c r="D9181" s="868" t="s">
        <v>7776</v>
      </c>
      <c r="E9181" s="870">
        <v>4200</v>
      </c>
      <c r="F9181" s="869" t="s">
        <v>9394</v>
      </c>
      <c r="G9181" s="868" t="s">
        <v>9393</v>
      </c>
      <c r="H9181" s="867" t="s">
        <v>7756</v>
      </c>
      <c r="I9181" s="867" t="s">
        <v>2892</v>
      </c>
      <c r="J9181" s="867" t="s">
        <v>8756</v>
      </c>
      <c r="K9181" s="866">
        <v>3</v>
      </c>
      <c r="L9181" s="866">
        <v>12</v>
      </c>
      <c r="M9181" s="865">
        <v>53729.141658923581</v>
      </c>
      <c r="N9181" s="866">
        <v>2</v>
      </c>
      <c r="O9181" s="866">
        <v>6</v>
      </c>
      <c r="P9181" s="865">
        <v>26082.9</v>
      </c>
    </row>
    <row r="9182" spans="1:16" ht="33.75" x14ac:dyDescent="0.25">
      <c r="A9182" s="867" t="s">
        <v>7760</v>
      </c>
      <c r="B9182" s="867" t="s">
        <v>3626</v>
      </c>
      <c r="C9182" s="867" t="s">
        <v>3031</v>
      </c>
      <c r="D9182" s="868" t="s">
        <v>9050</v>
      </c>
      <c r="E9182" s="870">
        <v>5500</v>
      </c>
      <c r="F9182" s="869" t="s">
        <v>9392</v>
      </c>
      <c r="G9182" s="868" t="s">
        <v>9391</v>
      </c>
      <c r="H9182" s="867" t="s">
        <v>7796</v>
      </c>
      <c r="I9182" s="867" t="s">
        <v>2676</v>
      </c>
      <c r="J9182" s="867" t="s">
        <v>7967</v>
      </c>
      <c r="K9182" s="866">
        <v>1</v>
      </c>
      <c r="L9182" s="866">
        <v>3</v>
      </c>
      <c r="M9182" s="865">
        <v>17589.897566909505</v>
      </c>
      <c r="N9182" s="866">
        <v>0</v>
      </c>
      <c r="O9182" s="866">
        <v>0</v>
      </c>
      <c r="P9182" s="865">
        <v>0</v>
      </c>
    </row>
    <row r="9183" spans="1:16" ht="33.75" x14ac:dyDescent="0.25">
      <c r="A9183" s="867" t="s">
        <v>7760</v>
      </c>
      <c r="B9183" s="867" t="s">
        <v>3626</v>
      </c>
      <c r="C9183" s="867" t="s">
        <v>3031</v>
      </c>
      <c r="D9183" s="868" t="s">
        <v>8831</v>
      </c>
      <c r="E9183" s="870">
        <v>7500</v>
      </c>
      <c r="F9183" s="869" t="s">
        <v>9390</v>
      </c>
      <c r="G9183" s="868" t="s">
        <v>9389</v>
      </c>
      <c r="H9183" s="867" t="s">
        <v>7756</v>
      </c>
      <c r="I9183" s="867" t="s">
        <v>2676</v>
      </c>
      <c r="J9183" s="867" t="s">
        <v>9138</v>
      </c>
      <c r="K9183" s="866">
        <v>5</v>
      </c>
      <c r="L9183" s="866">
        <v>12</v>
      </c>
      <c r="M9183" s="865">
        <v>70359.590267638021</v>
      </c>
      <c r="N9183" s="866">
        <v>3</v>
      </c>
      <c r="O9183" s="866">
        <v>6</v>
      </c>
      <c r="P9183" s="865">
        <v>45882.9</v>
      </c>
    </row>
    <row r="9184" spans="1:16" ht="33.75" x14ac:dyDescent="0.25">
      <c r="A9184" s="867" t="s">
        <v>7760</v>
      </c>
      <c r="B9184" s="867" t="s">
        <v>3626</v>
      </c>
      <c r="C9184" s="867" t="s">
        <v>3031</v>
      </c>
      <c r="D9184" s="868" t="s">
        <v>9050</v>
      </c>
      <c r="E9184" s="870">
        <v>5500</v>
      </c>
      <c r="F9184" s="869" t="s">
        <v>9388</v>
      </c>
      <c r="G9184" s="868" t="s">
        <v>9387</v>
      </c>
      <c r="H9184" s="867" t="s">
        <v>7756</v>
      </c>
      <c r="I9184" s="867" t="s">
        <v>2676</v>
      </c>
      <c r="J9184" s="867" t="s">
        <v>7813</v>
      </c>
      <c r="K9184" s="866">
        <v>1</v>
      </c>
      <c r="L9184" s="866">
        <v>3</v>
      </c>
      <c r="M9184" s="865">
        <v>17589.897566909505</v>
      </c>
      <c r="N9184" s="866">
        <v>0</v>
      </c>
      <c r="O9184" s="866">
        <v>0</v>
      </c>
      <c r="P9184" s="865">
        <v>0</v>
      </c>
    </row>
    <row r="9185" spans="1:16" ht="33.75" x14ac:dyDescent="0.25">
      <c r="A9185" s="867" t="s">
        <v>7760</v>
      </c>
      <c r="B9185" s="867" t="s">
        <v>3626</v>
      </c>
      <c r="C9185" s="867" t="s">
        <v>3031</v>
      </c>
      <c r="D9185" s="868" t="s">
        <v>7776</v>
      </c>
      <c r="E9185" s="870">
        <v>4200</v>
      </c>
      <c r="F9185" s="869" t="s">
        <v>9386</v>
      </c>
      <c r="G9185" s="868" t="s">
        <v>9385</v>
      </c>
      <c r="H9185" s="867" t="s">
        <v>7756</v>
      </c>
      <c r="I9185" s="867" t="s">
        <v>2772</v>
      </c>
      <c r="J9185" s="867" t="s">
        <v>7773</v>
      </c>
      <c r="K9185" s="866">
        <v>3</v>
      </c>
      <c r="L9185" s="866">
        <v>12</v>
      </c>
      <c r="M9185" s="865">
        <v>53729.141658923581</v>
      </c>
      <c r="N9185" s="866">
        <v>1</v>
      </c>
      <c r="O9185" s="866">
        <v>6</v>
      </c>
      <c r="P9185" s="865">
        <v>26082.9</v>
      </c>
    </row>
    <row r="9186" spans="1:16" ht="33.75" x14ac:dyDescent="0.25">
      <c r="A9186" s="867" t="s">
        <v>7760</v>
      </c>
      <c r="B9186" s="867" t="s">
        <v>3626</v>
      </c>
      <c r="C9186" s="867" t="s">
        <v>3031</v>
      </c>
      <c r="D9186" s="868" t="s">
        <v>8237</v>
      </c>
      <c r="E9186" s="870">
        <v>3000</v>
      </c>
      <c r="F9186" s="869" t="s">
        <v>9384</v>
      </c>
      <c r="G9186" s="868" t="s">
        <v>9383</v>
      </c>
      <c r="H9186" s="867" t="s">
        <v>7756</v>
      </c>
      <c r="I9186" s="867" t="s">
        <v>2703</v>
      </c>
      <c r="J9186" s="867" t="s">
        <v>7792</v>
      </c>
      <c r="K9186" s="866">
        <v>3</v>
      </c>
      <c r="L9186" s="866">
        <v>7</v>
      </c>
      <c r="M9186" s="865">
        <v>22387.142357884826</v>
      </c>
      <c r="N9186" s="866">
        <v>3</v>
      </c>
      <c r="O9186" s="866">
        <v>6</v>
      </c>
      <c r="P9186" s="865">
        <v>18882.900000000001</v>
      </c>
    </row>
    <row r="9187" spans="1:16" ht="33.75" x14ac:dyDescent="0.25">
      <c r="A9187" s="867" t="s">
        <v>7760</v>
      </c>
      <c r="B9187" s="867" t="s">
        <v>3626</v>
      </c>
      <c r="C9187" s="867" t="s">
        <v>3031</v>
      </c>
      <c r="D9187" s="868" t="s">
        <v>9050</v>
      </c>
      <c r="E9187" s="870">
        <v>5500</v>
      </c>
      <c r="F9187" s="869" t="s">
        <v>9382</v>
      </c>
      <c r="G9187" s="868" t="s">
        <v>9381</v>
      </c>
      <c r="H9187" s="867" t="s">
        <v>7756</v>
      </c>
      <c r="I9187" s="867" t="s">
        <v>2772</v>
      </c>
      <c r="J9187" s="867" t="s">
        <v>9350</v>
      </c>
      <c r="K9187" s="866">
        <v>3</v>
      </c>
      <c r="L9187" s="866">
        <v>12</v>
      </c>
      <c r="M9187" s="865">
        <v>70359.590267638021</v>
      </c>
      <c r="N9187" s="866">
        <v>0</v>
      </c>
      <c r="O9187" s="866">
        <v>0</v>
      </c>
      <c r="P9187" s="865">
        <v>0</v>
      </c>
    </row>
    <row r="9188" spans="1:16" ht="33.75" x14ac:dyDescent="0.25">
      <c r="A9188" s="867" t="s">
        <v>7760</v>
      </c>
      <c r="B9188" s="867" t="s">
        <v>3626</v>
      </c>
      <c r="C9188" s="867" t="s">
        <v>3031</v>
      </c>
      <c r="D9188" s="868" t="s">
        <v>9050</v>
      </c>
      <c r="E9188" s="870">
        <v>5500</v>
      </c>
      <c r="F9188" s="869" t="s">
        <v>9380</v>
      </c>
      <c r="G9188" s="868" t="s">
        <v>9379</v>
      </c>
      <c r="H9188" s="867" t="s">
        <v>7756</v>
      </c>
      <c r="I9188" s="867" t="s">
        <v>2676</v>
      </c>
      <c r="J9188" s="867" t="s">
        <v>7792</v>
      </c>
      <c r="K9188" s="866">
        <v>2</v>
      </c>
      <c r="L9188" s="866">
        <v>12</v>
      </c>
      <c r="M9188" s="865">
        <v>70359.590267638021</v>
      </c>
      <c r="N9188" s="866">
        <v>2</v>
      </c>
      <c r="O9188" s="866">
        <v>6</v>
      </c>
      <c r="P9188" s="865">
        <v>33882.9</v>
      </c>
    </row>
    <row r="9189" spans="1:16" ht="33.75" x14ac:dyDescent="0.25">
      <c r="A9189" s="867" t="s">
        <v>7760</v>
      </c>
      <c r="B9189" s="867" t="s">
        <v>3626</v>
      </c>
      <c r="C9189" s="867" t="s">
        <v>3031</v>
      </c>
      <c r="D9189" s="868" t="s">
        <v>7776</v>
      </c>
      <c r="E9189" s="870">
        <v>4200</v>
      </c>
      <c r="F9189" s="869" t="s">
        <v>9378</v>
      </c>
      <c r="G9189" s="868" t="s">
        <v>9377</v>
      </c>
      <c r="H9189" s="867" t="s">
        <v>7796</v>
      </c>
      <c r="I9189" s="867" t="s">
        <v>2745</v>
      </c>
      <c r="J9189" s="867" t="s">
        <v>7836</v>
      </c>
      <c r="K9189" s="866">
        <v>3</v>
      </c>
      <c r="L9189" s="866">
        <v>12</v>
      </c>
      <c r="M9189" s="865">
        <v>53729.141658923581</v>
      </c>
      <c r="N9189" s="866">
        <v>1</v>
      </c>
      <c r="O9189" s="866">
        <v>6</v>
      </c>
      <c r="P9189" s="865">
        <v>26082.9</v>
      </c>
    </row>
    <row r="9190" spans="1:16" ht="33.75" x14ac:dyDescent="0.25">
      <c r="A9190" s="867" t="s">
        <v>7760</v>
      </c>
      <c r="B9190" s="867" t="s">
        <v>3626</v>
      </c>
      <c r="C9190" s="867" t="s">
        <v>3031</v>
      </c>
      <c r="D9190" s="868" t="s">
        <v>9050</v>
      </c>
      <c r="E9190" s="870">
        <v>5500</v>
      </c>
      <c r="F9190" s="869" t="s">
        <v>9376</v>
      </c>
      <c r="G9190" s="868" t="s">
        <v>9375</v>
      </c>
      <c r="H9190" s="867" t="s">
        <v>7796</v>
      </c>
      <c r="I9190" s="867" t="s">
        <v>7801</v>
      </c>
      <c r="J9190" s="867" t="s">
        <v>7836</v>
      </c>
      <c r="K9190" s="866">
        <v>1</v>
      </c>
      <c r="L9190" s="866">
        <v>3</v>
      </c>
      <c r="M9190" s="865">
        <v>17589.897566909505</v>
      </c>
      <c r="N9190" s="866">
        <v>0</v>
      </c>
      <c r="O9190" s="866">
        <v>0</v>
      </c>
      <c r="P9190" s="865">
        <v>0</v>
      </c>
    </row>
    <row r="9191" spans="1:16" ht="33.75" x14ac:dyDescent="0.25">
      <c r="A9191" s="867" t="s">
        <v>7760</v>
      </c>
      <c r="B9191" s="867" t="s">
        <v>3626</v>
      </c>
      <c r="C9191" s="867" t="s">
        <v>3031</v>
      </c>
      <c r="D9191" s="868" t="s">
        <v>7854</v>
      </c>
      <c r="E9191" s="870">
        <v>4200</v>
      </c>
      <c r="F9191" s="869" t="s">
        <v>9374</v>
      </c>
      <c r="G9191" s="868" t="s">
        <v>9373</v>
      </c>
      <c r="H9191" s="867" t="s">
        <v>7796</v>
      </c>
      <c r="I9191" s="867" t="s">
        <v>7801</v>
      </c>
      <c r="J9191" s="867" t="s">
        <v>7800</v>
      </c>
      <c r="K9191" s="866">
        <v>4</v>
      </c>
      <c r="L9191" s="866">
        <v>12</v>
      </c>
      <c r="M9191" s="865">
        <v>53729.141658923581</v>
      </c>
      <c r="N9191" s="866">
        <v>2</v>
      </c>
      <c r="O9191" s="866">
        <v>6</v>
      </c>
      <c r="P9191" s="865">
        <v>26082.9</v>
      </c>
    </row>
    <row r="9192" spans="1:16" ht="33.75" x14ac:dyDescent="0.25">
      <c r="A9192" s="867" t="s">
        <v>7760</v>
      </c>
      <c r="B9192" s="867" t="s">
        <v>3626</v>
      </c>
      <c r="C9192" s="867" t="s">
        <v>3031</v>
      </c>
      <c r="D9192" s="868" t="s">
        <v>9050</v>
      </c>
      <c r="E9192" s="870">
        <v>5500</v>
      </c>
      <c r="F9192" s="869" t="s">
        <v>9372</v>
      </c>
      <c r="G9192" s="868" t="s">
        <v>9371</v>
      </c>
      <c r="H9192" s="867" t="s">
        <v>7796</v>
      </c>
      <c r="I9192" s="867" t="s">
        <v>9370</v>
      </c>
      <c r="J9192" s="867" t="s">
        <v>8224</v>
      </c>
      <c r="K9192" s="866">
        <v>3</v>
      </c>
      <c r="L9192" s="866">
        <v>12</v>
      </c>
      <c r="M9192" s="865">
        <v>70359.590267638021</v>
      </c>
      <c r="N9192" s="866">
        <v>2</v>
      </c>
      <c r="O9192" s="866">
        <v>6</v>
      </c>
      <c r="P9192" s="865">
        <v>33882.9</v>
      </c>
    </row>
    <row r="9193" spans="1:16" ht="33.75" x14ac:dyDescent="0.25">
      <c r="A9193" s="867" t="s">
        <v>7760</v>
      </c>
      <c r="B9193" s="867" t="s">
        <v>3626</v>
      </c>
      <c r="C9193" s="867" t="s">
        <v>3031</v>
      </c>
      <c r="D9193" s="868" t="s">
        <v>7863</v>
      </c>
      <c r="E9193" s="870">
        <v>2500</v>
      </c>
      <c r="F9193" s="869" t="s">
        <v>9369</v>
      </c>
      <c r="G9193" s="868" t="s">
        <v>9368</v>
      </c>
      <c r="H9193" s="867" t="s">
        <v>2751</v>
      </c>
      <c r="I9193" s="867" t="s">
        <v>2676</v>
      </c>
      <c r="J9193" s="867" t="s">
        <v>8894</v>
      </c>
      <c r="K9193" s="866">
        <v>3</v>
      </c>
      <c r="L9193" s="866">
        <v>12</v>
      </c>
      <c r="M9193" s="865">
        <v>31981.631939835464</v>
      </c>
      <c r="N9193" s="866">
        <v>2</v>
      </c>
      <c r="O9193" s="866">
        <v>6</v>
      </c>
      <c r="P9193" s="865">
        <v>15882.9</v>
      </c>
    </row>
    <row r="9194" spans="1:16" ht="33.75" x14ac:dyDescent="0.25">
      <c r="A9194" s="867" t="s">
        <v>7760</v>
      </c>
      <c r="B9194" s="867" t="s">
        <v>3626</v>
      </c>
      <c r="C9194" s="867" t="s">
        <v>3031</v>
      </c>
      <c r="D9194" s="868" t="s">
        <v>9050</v>
      </c>
      <c r="E9194" s="870">
        <v>5500</v>
      </c>
      <c r="F9194" s="869" t="s">
        <v>9367</v>
      </c>
      <c r="G9194" s="868" t="s">
        <v>9366</v>
      </c>
      <c r="H9194" s="867" t="s">
        <v>7796</v>
      </c>
      <c r="I9194" s="867" t="s">
        <v>3252</v>
      </c>
      <c r="J9194" s="867" t="s">
        <v>7805</v>
      </c>
      <c r="K9194" s="866">
        <v>1</v>
      </c>
      <c r="L9194" s="866">
        <v>1</v>
      </c>
      <c r="M9194" s="865">
        <v>5863.2991889698351</v>
      </c>
      <c r="N9194" s="866">
        <v>0</v>
      </c>
      <c r="O9194" s="866">
        <v>0</v>
      </c>
      <c r="P9194" s="865">
        <v>0</v>
      </c>
    </row>
    <row r="9195" spans="1:16" ht="33.75" x14ac:dyDescent="0.25">
      <c r="A9195" s="867" t="s">
        <v>7760</v>
      </c>
      <c r="B9195" s="867" t="s">
        <v>3626</v>
      </c>
      <c r="C9195" s="867" t="s">
        <v>3031</v>
      </c>
      <c r="D9195" s="868" t="s">
        <v>7776</v>
      </c>
      <c r="E9195" s="870">
        <v>4200</v>
      </c>
      <c r="F9195" s="869" t="s">
        <v>9365</v>
      </c>
      <c r="G9195" s="868" t="s">
        <v>9364</v>
      </c>
      <c r="H9195" s="867" t="s">
        <v>7756</v>
      </c>
      <c r="I9195" s="867" t="s">
        <v>2892</v>
      </c>
      <c r="J9195" s="867" t="s">
        <v>7971</v>
      </c>
      <c r="K9195" s="866">
        <v>4</v>
      </c>
      <c r="L9195" s="866">
        <v>12</v>
      </c>
      <c r="M9195" s="865">
        <v>53729.141658923581</v>
      </c>
      <c r="N9195" s="866">
        <v>2</v>
      </c>
      <c r="O9195" s="866">
        <v>6</v>
      </c>
      <c r="P9195" s="865">
        <v>26082.9</v>
      </c>
    </row>
    <row r="9196" spans="1:16" ht="33.75" x14ac:dyDescent="0.25">
      <c r="A9196" s="867" t="s">
        <v>7760</v>
      </c>
      <c r="B9196" s="867" t="s">
        <v>3626</v>
      </c>
      <c r="C9196" s="867" t="s">
        <v>3031</v>
      </c>
      <c r="D9196" s="868" t="s">
        <v>7863</v>
      </c>
      <c r="E9196" s="870">
        <v>2500</v>
      </c>
      <c r="F9196" s="869" t="s">
        <v>9363</v>
      </c>
      <c r="G9196" s="868" t="s">
        <v>9362</v>
      </c>
      <c r="H9196" s="867"/>
      <c r="I9196" s="867"/>
      <c r="J9196" s="867"/>
      <c r="K9196" s="866">
        <v>3</v>
      </c>
      <c r="L9196" s="866">
        <v>12</v>
      </c>
      <c r="M9196" s="865">
        <v>31981.631939835464</v>
      </c>
      <c r="N9196" s="866">
        <v>2</v>
      </c>
      <c r="O9196" s="866">
        <v>6</v>
      </c>
      <c r="P9196" s="865">
        <v>15882.9</v>
      </c>
    </row>
    <row r="9197" spans="1:16" ht="33.75" x14ac:dyDescent="0.25">
      <c r="A9197" s="867" t="s">
        <v>7760</v>
      </c>
      <c r="B9197" s="867" t="s">
        <v>3626</v>
      </c>
      <c r="C9197" s="867" t="s">
        <v>3031</v>
      </c>
      <c r="D9197" s="868" t="s">
        <v>7776</v>
      </c>
      <c r="E9197" s="870">
        <v>4200</v>
      </c>
      <c r="F9197" s="869" t="s">
        <v>9361</v>
      </c>
      <c r="G9197" s="868" t="s">
        <v>9360</v>
      </c>
      <c r="H9197" s="867" t="s">
        <v>7756</v>
      </c>
      <c r="I9197" s="867" t="s">
        <v>2892</v>
      </c>
      <c r="J9197" s="867" t="s">
        <v>7971</v>
      </c>
      <c r="K9197" s="866">
        <v>4</v>
      </c>
      <c r="L9197" s="866">
        <v>12</v>
      </c>
      <c r="M9197" s="865">
        <v>53729.141658923581</v>
      </c>
      <c r="N9197" s="866">
        <v>2</v>
      </c>
      <c r="O9197" s="866">
        <v>6</v>
      </c>
      <c r="P9197" s="865">
        <v>26082.9</v>
      </c>
    </row>
    <row r="9198" spans="1:16" ht="33.75" x14ac:dyDescent="0.25">
      <c r="A9198" s="867" t="s">
        <v>7760</v>
      </c>
      <c r="B9198" s="867" t="s">
        <v>3626</v>
      </c>
      <c r="C9198" s="867" t="s">
        <v>3031</v>
      </c>
      <c r="D9198" s="868" t="s">
        <v>7776</v>
      </c>
      <c r="E9198" s="870">
        <v>4200</v>
      </c>
      <c r="F9198" s="869" t="s">
        <v>9359</v>
      </c>
      <c r="G9198" s="868" t="s">
        <v>9358</v>
      </c>
      <c r="H9198" s="867" t="s">
        <v>7796</v>
      </c>
      <c r="I9198" s="867" t="s">
        <v>7822</v>
      </c>
      <c r="J9198" s="867" t="s">
        <v>7792</v>
      </c>
      <c r="K9198" s="866">
        <v>1</v>
      </c>
      <c r="L9198" s="866">
        <v>1</v>
      </c>
      <c r="M9198" s="865">
        <v>4477.4284715769645</v>
      </c>
      <c r="N9198" s="866">
        <v>2</v>
      </c>
      <c r="O9198" s="866">
        <v>6</v>
      </c>
      <c r="P9198" s="865">
        <v>26082.9</v>
      </c>
    </row>
    <row r="9199" spans="1:16" ht="33.75" x14ac:dyDescent="0.25">
      <c r="A9199" s="867" t="s">
        <v>7760</v>
      </c>
      <c r="B9199" s="867" t="s">
        <v>3626</v>
      </c>
      <c r="C9199" s="867" t="s">
        <v>3031</v>
      </c>
      <c r="D9199" s="868" t="s">
        <v>7776</v>
      </c>
      <c r="E9199" s="870">
        <v>4200</v>
      </c>
      <c r="F9199" s="869" t="s">
        <v>9357</v>
      </c>
      <c r="G9199" s="868" t="s">
        <v>9356</v>
      </c>
      <c r="H9199" s="867" t="s">
        <v>7796</v>
      </c>
      <c r="I9199" s="867" t="s">
        <v>2745</v>
      </c>
      <c r="J9199" s="867" t="s">
        <v>7971</v>
      </c>
      <c r="K9199" s="866">
        <v>4</v>
      </c>
      <c r="L9199" s="866">
        <v>12</v>
      </c>
      <c r="M9199" s="865">
        <v>53729.141658923581</v>
      </c>
      <c r="N9199" s="866">
        <v>2</v>
      </c>
      <c r="O9199" s="866">
        <v>6</v>
      </c>
      <c r="P9199" s="865">
        <v>26082.9</v>
      </c>
    </row>
    <row r="9200" spans="1:16" ht="33.75" x14ac:dyDescent="0.25">
      <c r="A9200" s="867" t="s">
        <v>7760</v>
      </c>
      <c r="B9200" s="867" t="s">
        <v>3626</v>
      </c>
      <c r="C9200" s="867" t="s">
        <v>3031</v>
      </c>
      <c r="D9200" s="868" t="s">
        <v>8006</v>
      </c>
      <c r="E9200" s="870">
        <v>4200</v>
      </c>
      <c r="F9200" s="869" t="s">
        <v>9355</v>
      </c>
      <c r="G9200" s="868" t="s">
        <v>9354</v>
      </c>
      <c r="H9200" s="867" t="s">
        <v>7796</v>
      </c>
      <c r="I9200" s="867" t="s">
        <v>2685</v>
      </c>
      <c r="J9200" s="867" t="s">
        <v>8059</v>
      </c>
      <c r="K9200" s="866">
        <v>2</v>
      </c>
      <c r="L9200" s="866">
        <v>12</v>
      </c>
      <c r="M9200" s="865">
        <v>53729.141658923581</v>
      </c>
      <c r="N9200" s="866">
        <v>1</v>
      </c>
      <c r="O9200" s="866">
        <v>6</v>
      </c>
      <c r="P9200" s="865">
        <v>26082.9</v>
      </c>
    </row>
    <row r="9201" spans="1:16" ht="33.75" x14ac:dyDescent="0.25">
      <c r="A9201" s="867" t="s">
        <v>7760</v>
      </c>
      <c r="B9201" s="867" t="s">
        <v>3626</v>
      </c>
      <c r="C9201" s="867" t="s">
        <v>3031</v>
      </c>
      <c r="D9201" s="868" t="s">
        <v>8831</v>
      </c>
      <c r="E9201" s="870">
        <v>7500</v>
      </c>
      <c r="F9201" s="869" t="s">
        <v>9353</v>
      </c>
      <c r="G9201" s="868" t="s">
        <v>9352</v>
      </c>
      <c r="H9201" s="867" t="s">
        <v>7756</v>
      </c>
      <c r="I9201" s="867" t="s">
        <v>9351</v>
      </c>
      <c r="J9201" s="867" t="s">
        <v>9350</v>
      </c>
      <c r="K9201" s="866">
        <v>2</v>
      </c>
      <c r="L9201" s="866">
        <v>12</v>
      </c>
      <c r="M9201" s="865">
        <v>95944.89581950639</v>
      </c>
      <c r="N9201" s="866">
        <v>2</v>
      </c>
      <c r="O9201" s="866">
        <v>6</v>
      </c>
      <c r="P9201" s="865">
        <v>45882.9</v>
      </c>
    </row>
    <row r="9202" spans="1:16" ht="33.75" x14ac:dyDescent="0.25">
      <c r="A9202" s="867" t="s">
        <v>7760</v>
      </c>
      <c r="B9202" s="867" t="s">
        <v>3626</v>
      </c>
      <c r="C9202" s="867" t="s">
        <v>3031</v>
      </c>
      <c r="D9202" s="868" t="s">
        <v>9349</v>
      </c>
      <c r="E9202" s="870">
        <v>1500</v>
      </c>
      <c r="F9202" s="869" t="s">
        <v>9348</v>
      </c>
      <c r="G9202" s="868" t="s">
        <v>9347</v>
      </c>
      <c r="H9202" s="867" t="s">
        <v>7756</v>
      </c>
      <c r="I9202" s="867" t="s">
        <v>4333</v>
      </c>
      <c r="J9202" s="867" t="s">
        <v>7927</v>
      </c>
      <c r="K9202" s="866">
        <v>3</v>
      </c>
      <c r="L9202" s="866">
        <v>12</v>
      </c>
      <c r="M9202" s="865">
        <v>19188.979163901276</v>
      </c>
      <c r="N9202" s="866">
        <v>1</v>
      </c>
      <c r="O9202" s="866">
        <v>6</v>
      </c>
      <c r="P9202" s="865">
        <v>9882.9</v>
      </c>
    </row>
    <row r="9203" spans="1:16" ht="33.75" x14ac:dyDescent="0.25">
      <c r="A9203" s="867" t="s">
        <v>7760</v>
      </c>
      <c r="B9203" s="867" t="s">
        <v>3626</v>
      </c>
      <c r="C9203" s="867" t="s">
        <v>3031</v>
      </c>
      <c r="D9203" s="868" t="s">
        <v>7863</v>
      </c>
      <c r="E9203" s="870">
        <v>2500</v>
      </c>
      <c r="F9203" s="869" t="s">
        <v>9346</v>
      </c>
      <c r="G9203" s="868" t="s">
        <v>9345</v>
      </c>
      <c r="H9203" s="867"/>
      <c r="I9203" s="867"/>
      <c r="J9203" s="867"/>
      <c r="K9203" s="866">
        <v>3</v>
      </c>
      <c r="L9203" s="866">
        <v>12</v>
      </c>
      <c r="M9203" s="865">
        <v>31981.631939835464</v>
      </c>
      <c r="N9203" s="866">
        <v>3</v>
      </c>
      <c r="O9203" s="866">
        <v>6</v>
      </c>
      <c r="P9203" s="865">
        <v>15882.9</v>
      </c>
    </row>
    <row r="9204" spans="1:16" ht="33.75" x14ac:dyDescent="0.25">
      <c r="A9204" s="867" t="s">
        <v>7760</v>
      </c>
      <c r="B9204" s="867" t="s">
        <v>3626</v>
      </c>
      <c r="C9204" s="867" t="s">
        <v>3031</v>
      </c>
      <c r="D9204" s="868" t="s">
        <v>7776</v>
      </c>
      <c r="E9204" s="870">
        <v>4200</v>
      </c>
      <c r="F9204" s="869" t="s">
        <v>9344</v>
      </c>
      <c r="G9204" s="868" t="s">
        <v>9343</v>
      </c>
      <c r="H9204" s="867" t="s">
        <v>7756</v>
      </c>
      <c r="I9204" s="867" t="s">
        <v>2772</v>
      </c>
      <c r="J9204" s="867" t="s">
        <v>7773</v>
      </c>
      <c r="K9204" s="866">
        <v>3</v>
      </c>
      <c r="L9204" s="866">
        <v>12</v>
      </c>
      <c r="M9204" s="865">
        <v>53729.141658923581</v>
      </c>
      <c r="N9204" s="866">
        <v>2</v>
      </c>
      <c r="O9204" s="866">
        <v>6</v>
      </c>
      <c r="P9204" s="865">
        <v>26082.9</v>
      </c>
    </row>
    <row r="9205" spans="1:16" ht="33.75" x14ac:dyDescent="0.25">
      <c r="A9205" s="867" t="s">
        <v>7760</v>
      </c>
      <c r="B9205" s="867" t="s">
        <v>3626</v>
      </c>
      <c r="C9205" s="867" t="s">
        <v>3031</v>
      </c>
      <c r="D9205" s="868" t="s">
        <v>8396</v>
      </c>
      <c r="E9205" s="870">
        <v>5500</v>
      </c>
      <c r="F9205" s="869" t="s">
        <v>9342</v>
      </c>
      <c r="G9205" s="868" t="s">
        <v>9341</v>
      </c>
      <c r="H9205" s="867" t="s">
        <v>7756</v>
      </c>
      <c r="I9205" s="867" t="s">
        <v>2685</v>
      </c>
      <c r="J9205" s="867" t="s">
        <v>7773</v>
      </c>
      <c r="K9205" s="866">
        <v>7</v>
      </c>
      <c r="L9205" s="866">
        <v>12</v>
      </c>
      <c r="M9205" s="865">
        <v>70359.590267638021</v>
      </c>
      <c r="N9205" s="866">
        <v>2</v>
      </c>
      <c r="O9205" s="866">
        <v>6</v>
      </c>
      <c r="P9205" s="865">
        <v>33882.9</v>
      </c>
    </row>
    <row r="9206" spans="1:16" ht="33.75" x14ac:dyDescent="0.25">
      <c r="A9206" s="867" t="s">
        <v>7760</v>
      </c>
      <c r="B9206" s="867" t="s">
        <v>3626</v>
      </c>
      <c r="C9206" s="867" t="s">
        <v>3031</v>
      </c>
      <c r="D9206" s="868" t="s">
        <v>8777</v>
      </c>
      <c r="E9206" s="870">
        <v>11000</v>
      </c>
      <c r="F9206" s="869" t="s">
        <v>9340</v>
      </c>
      <c r="G9206" s="868" t="s">
        <v>9339</v>
      </c>
      <c r="H9206" s="867" t="s">
        <v>7817</v>
      </c>
      <c r="I9206" s="867" t="s">
        <v>9338</v>
      </c>
      <c r="J9206" s="867" t="s">
        <v>9337</v>
      </c>
      <c r="K9206" s="866">
        <v>5</v>
      </c>
      <c r="L9206" s="866">
        <v>12</v>
      </c>
      <c r="M9206" s="865">
        <v>95944.89581950639</v>
      </c>
      <c r="N9206" s="866">
        <v>1</v>
      </c>
      <c r="O9206" s="866">
        <v>6</v>
      </c>
      <c r="P9206" s="865">
        <v>66882.899999999994</v>
      </c>
    </row>
    <row r="9207" spans="1:16" ht="33.75" x14ac:dyDescent="0.25">
      <c r="A9207" s="867" t="s">
        <v>7760</v>
      </c>
      <c r="B9207" s="867" t="s">
        <v>3626</v>
      </c>
      <c r="C9207" s="867" t="s">
        <v>3031</v>
      </c>
      <c r="D9207" s="868" t="s">
        <v>9332</v>
      </c>
      <c r="E9207" s="870">
        <v>11000</v>
      </c>
      <c r="F9207" s="869" t="s">
        <v>9336</v>
      </c>
      <c r="G9207" s="868" t="s">
        <v>9335</v>
      </c>
      <c r="H9207" s="867" t="s">
        <v>7756</v>
      </c>
      <c r="I9207" s="867" t="s">
        <v>2772</v>
      </c>
      <c r="J9207" s="867" t="s">
        <v>7809</v>
      </c>
      <c r="K9207" s="866">
        <v>5</v>
      </c>
      <c r="L9207" s="866">
        <v>12</v>
      </c>
      <c r="M9207" s="865">
        <v>95944.89581950639</v>
      </c>
      <c r="N9207" s="866">
        <v>1</v>
      </c>
      <c r="O9207" s="866">
        <v>6</v>
      </c>
      <c r="P9207" s="865">
        <v>66882.899999999994</v>
      </c>
    </row>
    <row r="9208" spans="1:16" ht="33.75" x14ac:dyDescent="0.25">
      <c r="A9208" s="867" t="s">
        <v>7760</v>
      </c>
      <c r="B9208" s="867" t="s">
        <v>3626</v>
      </c>
      <c r="C9208" s="867" t="s">
        <v>3031</v>
      </c>
      <c r="D9208" s="868" t="s">
        <v>7776</v>
      </c>
      <c r="E9208" s="870">
        <v>4200</v>
      </c>
      <c r="F9208" s="869" t="s">
        <v>9334</v>
      </c>
      <c r="G9208" s="868" t="s">
        <v>9333</v>
      </c>
      <c r="H9208" s="867" t="s">
        <v>7756</v>
      </c>
      <c r="I9208" s="867" t="s">
        <v>2892</v>
      </c>
      <c r="J9208" s="867" t="s">
        <v>8178</v>
      </c>
      <c r="K9208" s="866">
        <v>2</v>
      </c>
      <c r="L9208" s="866">
        <v>12</v>
      </c>
      <c r="M9208" s="865">
        <v>53729.141658923581</v>
      </c>
      <c r="N9208" s="866">
        <v>2</v>
      </c>
      <c r="O9208" s="866">
        <v>6</v>
      </c>
      <c r="P9208" s="865">
        <v>26082.9</v>
      </c>
    </row>
    <row r="9209" spans="1:16" ht="33.75" x14ac:dyDescent="0.25">
      <c r="A9209" s="867" t="s">
        <v>7760</v>
      </c>
      <c r="B9209" s="867" t="s">
        <v>3626</v>
      </c>
      <c r="C9209" s="867" t="s">
        <v>3031</v>
      </c>
      <c r="D9209" s="868" t="s">
        <v>9332</v>
      </c>
      <c r="E9209" s="870">
        <v>11000</v>
      </c>
      <c r="F9209" s="869" t="s">
        <v>9331</v>
      </c>
      <c r="G9209" s="868" t="s">
        <v>9330</v>
      </c>
      <c r="H9209" s="867" t="s">
        <v>7756</v>
      </c>
      <c r="I9209" s="867" t="s">
        <v>2772</v>
      </c>
      <c r="J9209" s="867" t="s">
        <v>9329</v>
      </c>
      <c r="K9209" s="866">
        <v>5</v>
      </c>
      <c r="L9209" s="866">
        <v>12</v>
      </c>
      <c r="M9209" s="865">
        <v>95944.89581950639</v>
      </c>
      <c r="N9209" s="866">
        <v>1</v>
      </c>
      <c r="O9209" s="866">
        <v>6</v>
      </c>
      <c r="P9209" s="865">
        <v>66882.899999999994</v>
      </c>
    </row>
    <row r="9210" spans="1:16" ht="33.75" x14ac:dyDescent="0.25">
      <c r="A9210" s="867" t="s">
        <v>7760</v>
      </c>
      <c r="B9210" s="867" t="s">
        <v>3626</v>
      </c>
      <c r="C9210" s="867" t="s">
        <v>3031</v>
      </c>
      <c r="D9210" s="868" t="s">
        <v>7776</v>
      </c>
      <c r="E9210" s="870">
        <v>4200</v>
      </c>
      <c r="F9210" s="869" t="s">
        <v>9328</v>
      </c>
      <c r="G9210" s="868" t="s">
        <v>9327</v>
      </c>
      <c r="H9210" s="867" t="s">
        <v>7756</v>
      </c>
      <c r="I9210" s="867" t="s">
        <v>2892</v>
      </c>
      <c r="J9210" s="867" t="s">
        <v>7783</v>
      </c>
      <c r="K9210" s="866">
        <v>5</v>
      </c>
      <c r="L9210" s="866">
        <v>12</v>
      </c>
      <c r="M9210" s="865">
        <v>53729.141658923581</v>
      </c>
      <c r="N9210" s="866">
        <v>3</v>
      </c>
      <c r="O9210" s="866">
        <v>6</v>
      </c>
      <c r="P9210" s="865">
        <v>26082.9</v>
      </c>
    </row>
    <row r="9211" spans="1:16" ht="33.75" x14ac:dyDescent="0.25">
      <c r="A9211" s="867" t="s">
        <v>7760</v>
      </c>
      <c r="B9211" s="867" t="s">
        <v>3626</v>
      </c>
      <c r="C9211" s="867" t="s">
        <v>3031</v>
      </c>
      <c r="D9211" s="868" t="s">
        <v>7930</v>
      </c>
      <c r="E9211" s="870">
        <v>4200</v>
      </c>
      <c r="F9211" s="869" t="s">
        <v>9326</v>
      </c>
      <c r="G9211" s="868" t="s">
        <v>9325</v>
      </c>
      <c r="H9211" s="867" t="s">
        <v>7796</v>
      </c>
      <c r="I9211" s="867" t="s">
        <v>3285</v>
      </c>
      <c r="J9211" s="867" t="s">
        <v>7927</v>
      </c>
      <c r="K9211" s="866">
        <v>3</v>
      </c>
      <c r="L9211" s="866">
        <v>12</v>
      </c>
      <c r="M9211" s="865">
        <v>53729.141658923581</v>
      </c>
      <c r="N9211" s="866">
        <v>2</v>
      </c>
      <c r="O9211" s="866">
        <v>6</v>
      </c>
      <c r="P9211" s="865">
        <v>26082.9</v>
      </c>
    </row>
    <row r="9212" spans="1:16" ht="33.75" x14ac:dyDescent="0.25">
      <c r="A9212" s="867" t="s">
        <v>7760</v>
      </c>
      <c r="B9212" s="867" t="s">
        <v>3626</v>
      </c>
      <c r="C9212" s="867" t="s">
        <v>3031</v>
      </c>
      <c r="D9212" s="868" t="s">
        <v>9324</v>
      </c>
      <c r="E9212" s="870">
        <v>9000</v>
      </c>
      <c r="F9212" s="869" t="s">
        <v>9323</v>
      </c>
      <c r="G9212" s="868" t="s">
        <v>9322</v>
      </c>
      <c r="H9212" s="867" t="s">
        <v>7756</v>
      </c>
      <c r="I9212" s="867" t="s">
        <v>2703</v>
      </c>
      <c r="J9212" s="867" t="s">
        <v>7773</v>
      </c>
      <c r="K9212" s="866">
        <v>2</v>
      </c>
      <c r="L9212" s="866">
        <v>12</v>
      </c>
      <c r="M9212" s="865">
        <v>115133.87498340767</v>
      </c>
      <c r="N9212" s="866">
        <v>1</v>
      </c>
      <c r="O9212" s="866">
        <v>6</v>
      </c>
      <c r="P9212" s="865">
        <v>54882.9</v>
      </c>
    </row>
    <row r="9213" spans="1:16" ht="33.75" x14ac:dyDescent="0.25">
      <c r="A9213" s="867" t="s">
        <v>7760</v>
      </c>
      <c r="B9213" s="867" t="s">
        <v>3626</v>
      </c>
      <c r="C9213" s="867" t="s">
        <v>3031</v>
      </c>
      <c r="D9213" s="868" t="s">
        <v>9321</v>
      </c>
      <c r="E9213" s="870">
        <v>7500</v>
      </c>
      <c r="F9213" s="869" t="s">
        <v>9320</v>
      </c>
      <c r="G9213" s="868" t="s">
        <v>9319</v>
      </c>
      <c r="H9213" s="867" t="s">
        <v>7756</v>
      </c>
      <c r="I9213" s="867" t="s">
        <v>2737</v>
      </c>
      <c r="J9213" s="867" t="s">
        <v>8142</v>
      </c>
      <c r="K9213" s="866">
        <v>2</v>
      </c>
      <c r="L9213" s="866">
        <v>12</v>
      </c>
      <c r="M9213" s="865">
        <v>95944.89581950639</v>
      </c>
      <c r="N9213" s="866">
        <v>1</v>
      </c>
      <c r="O9213" s="866">
        <v>6</v>
      </c>
      <c r="P9213" s="865">
        <v>45882.9</v>
      </c>
    </row>
    <row r="9214" spans="1:16" ht="33.75" x14ac:dyDescent="0.25">
      <c r="A9214" s="867" t="s">
        <v>7760</v>
      </c>
      <c r="B9214" s="867" t="s">
        <v>3626</v>
      </c>
      <c r="C9214" s="867" t="s">
        <v>3031</v>
      </c>
      <c r="D9214" s="868" t="s">
        <v>7776</v>
      </c>
      <c r="E9214" s="870">
        <v>4200</v>
      </c>
      <c r="F9214" s="869" t="s">
        <v>9318</v>
      </c>
      <c r="G9214" s="868" t="s">
        <v>9317</v>
      </c>
      <c r="H9214" s="867" t="s">
        <v>7756</v>
      </c>
      <c r="I9214" s="867" t="s">
        <v>2892</v>
      </c>
      <c r="J9214" s="867" t="s">
        <v>9316</v>
      </c>
      <c r="K9214" s="866">
        <v>2</v>
      </c>
      <c r="L9214" s="866">
        <v>12</v>
      </c>
      <c r="M9214" s="865">
        <v>53729.141658923581</v>
      </c>
      <c r="N9214" s="866">
        <v>2</v>
      </c>
      <c r="O9214" s="866">
        <v>6</v>
      </c>
      <c r="P9214" s="865">
        <v>26082.9</v>
      </c>
    </row>
    <row r="9215" spans="1:16" ht="33.75" x14ac:dyDescent="0.25">
      <c r="A9215" s="867" t="s">
        <v>7760</v>
      </c>
      <c r="B9215" s="867" t="s">
        <v>3626</v>
      </c>
      <c r="C9215" s="867" t="s">
        <v>3031</v>
      </c>
      <c r="D9215" s="868" t="s">
        <v>9192</v>
      </c>
      <c r="E9215" s="870">
        <v>12500</v>
      </c>
      <c r="F9215" s="869" t="s">
        <v>9315</v>
      </c>
      <c r="G9215" s="868" t="s">
        <v>9314</v>
      </c>
      <c r="H9215" s="867" t="s">
        <v>7817</v>
      </c>
      <c r="I9215" s="867" t="s">
        <v>9313</v>
      </c>
      <c r="J9215" s="867" t="s">
        <v>9312</v>
      </c>
      <c r="K9215" s="866">
        <v>5</v>
      </c>
      <c r="L9215" s="866">
        <v>12</v>
      </c>
      <c r="M9215" s="865">
        <v>95944.89581950639</v>
      </c>
      <c r="N9215" s="866">
        <v>1</v>
      </c>
      <c r="O9215" s="866">
        <v>3</v>
      </c>
      <c r="P9215" s="865">
        <v>37941.449999999997</v>
      </c>
    </row>
    <row r="9216" spans="1:16" ht="33.75" x14ac:dyDescent="0.25">
      <c r="A9216" s="867" t="s">
        <v>7760</v>
      </c>
      <c r="B9216" s="867" t="s">
        <v>3626</v>
      </c>
      <c r="C9216" s="867" t="s">
        <v>3031</v>
      </c>
      <c r="D9216" s="868" t="s">
        <v>9311</v>
      </c>
      <c r="E9216" s="870">
        <v>10500</v>
      </c>
      <c r="F9216" s="869" t="s">
        <v>9310</v>
      </c>
      <c r="G9216" s="868" t="s">
        <v>9309</v>
      </c>
      <c r="H9216" s="867" t="s">
        <v>7756</v>
      </c>
      <c r="I9216" s="867" t="s">
        <v>3419</v>
      </c>
      <c r="J9216" s="867" t="s">
        <v>7900</v>
      </c>
      <c r="K9216" s="866">
        <v>10</v>
      </c>
      <c r="L9216" s="866">
        <v>12</v>
      </c>
      <c r="M9216" s="865">
        <v>83152.243043572205</v>
      </c>
      <c r="N9216" s="866">
        <v>1</v>
      </c>
      <c r="O9216" s="866">
        <v>6</v>
      </c>
      <c r="P9216" s="865">
        <v>63882.9</v>
      </c>
    </row>
    <row r="9217" spans="1:16" ht="33.75" x14ac:dyDescent="0.25">
      <c r="A9217" s="867" t="s">
        <v>7760</v>
      </c>
      <c r="B9217" s="867" t="s">
        <v>3626</v>
      </c>
      <c r="C9217" s="867" t="s">
        <v>3031</v>
      </c>
      <c r="D9217" s="868" t="s">
        <v>8232</v>
      </c>
      <c r="E9217" s="870">
        <v>5500</v>
      </c>
      <c r="F9217" s="869" t="s">
        <v>9308</v>
      </c>
      <c r="G9217" s="868" t="s">
        <v>9307</v>
      </c>
      <c r="H9217" s="867" t="s">
        <v>7756</v>
      </c>
      <c r="I9217" s="867" t="s">
        <v>2685</v>
      </c>
      <c r="J9217" s="867" t="s">
        <v>7773</v>
      </c>
      <c r="K9217" s="866">
        <v>7</v>
      </c>
      <c r="L9217" s="866">
        <v>12</v>
      </c>
      <c r="M9217" s="865">
        <v>70359.590267638021</v>
      </c>
      <c r="N9217" s="866">
        <v>2</v>
      </c>
      <c r="O9217" s="866">
        <v>6</v>
      </c>
      <c r="P9217" s="865">
        <v>33882.9</v>
      </c>
    </row>
    <row r="9218" spans="1:16" x14ac:dyDescent="0.25">
      <c r="A9218" s="1772" t="s">
        <v>2848</v>
      </c>
      <c r="B9218" s="1772"/>
      <c r="C9218" s="1772"/>
      <c r="D9218" s="1772"/>
      <c r="E9218" s="1772"/>
      <c r="F9218" s="1772" t="s">
        <v>378</v>
      </c>
      <c r="G9218" s="1772"/>
      <c r="H9218" s="1772"/>
      <c r="I9218" s="1772"/>
      <c r="J9218" s="1772"/>
      <c r="K9218" s="1771" t="s">
        <v>2847</v>
      </c>
      <c r="L9218" s="1771"/>
      <c r="M9218" s="1771"/>
      <c r="N9218" s="1771" t="s">
        <v>2846</v>
      </c>
      <c r="O9218" s="1771"/>
      <c r="P9218" s="1771"/>
    </row>
    <row r="9219" spans="1:16" ht="70.5" customHeight="1" x14ac:dyDescent="0.25">
      <c r="A9219" s="1535" t="s">
        <v>2845</v>
      </c>
      <c r="B9219" s="1535" t="s">
        <v>5</v>
      </c>
      <c r="C9219" s="1535" t="s">
        <v>2844</v>
      </c>
      <c r="D9219" s="1535" t="s">
        <v>2843</v>
      </c>
      <c r="E9219" s="1536" t="s">
        <v>2842</v>
      </c>
      <c r="F9219" s="1537" t="s">
        <v>2841</v>
      </c>
      <c r="G9219" s="1540" t="s">
        <v>2840</v>
      </c>
      <c r="H9219" s="1535" t="s">
        <v>2839</v>
      </c>
      <c r="I9219" s="1535" t="s">
        <v>2838</v>
      </c>
      <c r="J9219" s="1535" t="s">
        <v>2837</v>
      </c>
      <c r="K9219" s="1538" t="s">
        <v>2836</v>
      </c>
      <c r="L9219" s="1538" t="s">
        <v>2835</v>
      </c>
      <c r="M9219" s="1539" t="s">
        <v>2834</v>
      </c>
      <c r="N9219" s="1538" t="s">
        <v>2836</v>
      </c>
      <c r="O9219" s="1538" t="s">
        <v>2835</v>
      </c>
      <c r="P9219" s="1539" t="s">
        <v>2834</v>
      </c>
    </row>
    <row r="9220" spans="1:16" ht="33.75" x14ac:dyDescent="0.25">
      <c r="A9220" s="867" t="s">
        <v>7760</v>
      </c>
      <c r="B9220" s="867" t="s">
        <v>3626</v>
      </c>
      <c r="C9220" s="867" t="s">
        <v>3031</v>
      </c>
      <c r="D9220" s="868" t="s">
        <v>8232</v>
      </c>
      <c r="E9220" s="870">
        <v>5500</v>
      </c>
      <c r="F9220" s="869" t="s">
        <v>9306</v>
      </c>
      <c r="G9220" s="868" t="s">
        <v>9305</v>
      </c>
      <c r="H9220" s="867" t="s">
        <v>7756</v>
      </c>
      <c r="I9220" s="867" t="s">
        <v>2737</v>
      </c>
      <c r="J9220" s="867" t="s">
        <v>7788</v>
      </c>
      <c r="K9220" s="866">
        <v>7</v>
      </c>
      <c r="L9220" s="866">
        <v>12</v>
      </c>
      <c r="M9220" s="865">
        <v>70359.590267638021</v>
      </c>
      <c r="N9220" s="866">
        <v>2</v>
      </c>
      <c r="O9220" s="866">
        <v>6</v>
      </c>
      <c r="P9220" s="865">
        <v>33882.9</v>
      </c>
    </row>
    <row r="9221" spans="1:16" ht="33.75" x14ac:dyDescent="0.25">
      <c r="A9221" s="867" t="s">
        <v>7760</v>
      </c>
      <c r="B9221" s="867" t="s">
        <v>3626</v>
      </c>
      <c r="C9221" s="867" t="s">
        <v>3031</v>
      </c>
      <c r="D9221" s="868" t="s">
        <v>9304</v>
      </c>
      <c r="E9221" s="870">
        <v>6000</v>
      </c>
      <c r="F9221" s="869" t="s">
        <v>9303</v>
      </c>
      <c r="G9221" s="868" t="s">
        <v>9302</v>
      </c>
      <c r="H9221" s="867" t="s">
        <v>7756</v>
      </c>
      <c r="I9221" s="867" t="s">
        <v>2737</v>
      </c>
      <c r="J9221" s="867" t="s">
        <v>8142</v>
      </c>
      <c r="K9221" s="866">
        <v>8</v>
      </c>
      <c r="L9221" s="866">
        <v>12</v>
      </c>
      <c r="M9221" s="865">
        <v>70359.590267638021</v>
      </c>
      <c r="N9221" s="866">
        <v>2</v>
      </c>
      <c r="O9221" s="866">
        <v>6</v>
      </c>
      <c r="P9221" s="865">
        <v>36882.9</v>
      </c>
    </row>
    <row r="9222" spans="1:16" ht="33.75" x14ac:dyDescent="0.25">
      <c r="A9222" s="867" t="s">
        <v>7760</v>
      </c>
      <c r="B9222" s="867" t="s">
        <v>3626</v>
      </c>
      <c r="C9222" s="867" t="s">
        <v>3031</v>
      </c>
      <c r="D9222" s="868" t="s">
        <v>8232</v>
      </c>
      <c r="E9222" s="870">
        <v>5500</v>
      </c>
      <c r="F9222" s="869" t="s">
        <v>9301</v>
      </c>
      <c r="G9222" s="868" t="s">
        <v>9300</v>
      </c>
      <c r="H9222" s="867" t="s">
        <v>7817</v>
      </c>
      <c r="I9222" s="867" t="s">
        <v>9299</v>
      </c>
      <c r="J9222" s="867" t="s">
        <v>9298</v>
      </c>
      <c r="K9222" s="866">
        <v>7</v>
      </c>
      <c r="L9222" s="866">
        <v>12</v>
      </c>
      <c r="M9222" s="865">
        <v>70359.590267638021</v>
      </c>
      <c r="N9222" s="866">
        <v>2</v>
      </c>
      <c r="O9222" s="866">
        <v>6</v>
      </c>
      <c r="P9222" s="865">
        <v>33882.9</v>
      </c>
    </row>
    <row r="9223" spans="1:16" ht="33.75" x14ac:dyDescent="0.25">
      <c r="A9223" s="867" t="s">
        <v>7760</v>
      </c>
      <c r="B9223" s="867" t="s">
        <v>3626</v>
      </c>
      <c r="C9223" s="867" t="s">
        <v>3031</v>
      </c>
      <c r="D9223" s="868" t="s">
        <v>8512</v>
      </c>
      <c r="E9223" s="870">
        <v>7500</v>
      </c>
      <c r="F9223" s="869" t="s">
        <v>9297</v>
      </c>
      <c r="G9223" s="868" t="s">
        <v>9296</v>
      </c>
      <c r="H9223" s="867" t="s">
        <v>7756</v>
      </c>
      <c r="I9223" s="867" t="s">
        <v>2685</v>
      </c>
      <c r="J9223" s="867" t="s">
        <v>8199</v>
      </c>
      <c r="K9223" s="866">
        <v>8</v>
      </c>
      <c r="L9223" s="866">
        <v>12</v>
      </c>
      <c r="M9223" s="865">
        <v>70359.590267638021</v>
      </c>
      <c r="N9223" s="866">
        <v>2</v>
      </c>
      <c r="O9223" s="866">
        <v>6</v>
      </c>
      <c r="P9223" s="865">
        <v>45882.9</v>
      </c>
    </row>
    <row r="9224" spans="1:16" ht="33.75" x14ac:dyDescent="0.25">
      <c r="A9224" s="867" t="s">
        <v>7760</v>
      </c>
      <c r="B9224" s="867" t="s">
        <v>3626</v>
      </c>
      <c r="C9224" s="867" t="s">
        <v>3031</v>
      </c>
      <c r="D9224" s="868" t="s">
        <v>8512</v>
      </c>
      <c r="E9224" s="870">
        <v>7500</v>
      </c>
      <c r="F9224" s="869" t="s">
        <v>9295</v>
      </c>
      <c r="G9224" s="868" t="s">
        <v>9294</v>
      </c>
      <c r="H9224" s="867" t="s">
        <v>7756</v>
      </c>
      <c r="I9224" s="867" t="s">
        <v>2685</v>
      </c>
      <c r="J9224" s="867" t="s">
        <v>7773</v>
      </c>
      <c r="K9224" s="866">
        <v>9</v>
      </c>
      <c r="L9224" s="866">
        <v>12</v>
      </c>
      <c r="M9224" s="865">
        <v>70359.590267638021</v>
      </c>
      <c r="N9224" s="866">
        <v>2</v>
      </c>
      <c r="O9224" s="866">
        <v>6</v>
      </c>
      <c r="P9224" s="865">
        <v>45882.9</v>
      </c>
    </row>
    <row r="9225" spans="1:16" ht="33.75" x14ac:dyDescent="0.25">
      <c r="A9225" s="867" t="s">
        <v>7760</v>
      </c>
      <c r="B9225" s="867" t="s">
        <v>3626</v>
      </c>
      <c r="C9225" s="867" t="s">
        <v>3031</v>
      </c>
      <c r="D9225" s="868" t="s">
        <v>8232</v>
      </c>
      <c r="E9225" s="870">
        <v>5500</v>
      </c>
      <c r="F9225" s="869" t="s">
        <v>9293</v>
      </c>
      <c r="G9225" s="868" t="s">
        <v>9292</v>
      </c>
      <c r="H9225" s="867" t="s">
        <v>7756</v>
      </c>
      <c r="I9225" s="867" t="s">
        <v>8393</v>
      </c>
      <c r="J9225" s="867" t="s">
        <v>8392</v>
      </c>
      <c r="K9225" s="866">
        <v>5</v>
      </c>
      <c r="L9225" s="866">
        <v>11</v>
      </c>
      <c r="M9225" s="865">
        <v>64496.291078668182</v>
      </c>
      <c r="N9225" s="866">
        <v>0</v>
      </c>
      <c r="O9225" s="866">
        <v>0</v>
      </c>
      <c r="P9225" s="865">
        <v>0</v>
      </c>
    </row>
    <row r="9226" spans="1:16" ht="33.75" x14ac:dyDescent="0.25">
      <c r="A9226" s="867" t="s">
        <v>7760</v>
      </c>
      <c r="B9226" s="867" t="s">
        <v>3626</v>
      </c>
      <c r="C9226" s="867" t="s">
        <v>3031</v>
      </c>
      <c r="D9226" s="868" t="s">
        <v>9261</v>
      </c>
      <c r="E9226" s="870">
        <v>10000</v>
      </c>
      <c r="F9226" s="869" t="s">
        <v>9291</v>
      </c>
      <c r="G9226" s="868" t="s">
        <v>9290</v>
      </c>
      <c r="H9226" s="867" t="s">
        <v>7756</v>
      </c>
      <c r="I9226" s="867" t="s">
        <v>8393</v>
      </c>
      <c r="J9226" s="867" t="s">
        <v>8392</v>
      </c>
      <c r="K9226" s="866">
        <v>6</v>
      </c>
      <c r="L9226" s="866">
        <v>12</v>
      </c>
      <c r="M9226" s="865">
        <v>95944.89581950639</v>
      </c>
      <c r="N9226" s="866">
        <v>1</v>
      </c>
      <c r="O9226" s="866">
        <v>6</v>
      </c>
      <c r="P9226" s="865">
        <v>60882.9</v>
      </c>
    </row>
    <row r="9227" spans="1:16" ht="33.75" x14ac:dyDescent="0.25">
      <c r="A9227" s="867" t="s">
        <v>7760</v>
      </c>
      <c r="B9227" s="867" t="s">
        <v>3626</v>
      </c>
      <c r="C9227" s="867" t="s">
        <v>3031</v>
      </c>
      <c r="D9227" s="868" t="s">
        <v>7854</v>
      </c>
      <c r="E9227" s="870">
        <v>4200</v>
      </c>
      <c r="F9227" s="869" t="s">
        <v>9289</v>
      </c>
      <c r="G9227" s="868" t="s">
        <v>9288</v>
      </c>
      <c r="H9227" s="867" t="s">
        <v>7756</v>
      </c>
      <c r="I9227" s="867" t="s">
        <v>2745</v>
      </c>
      <c r="J9227" s="867" t="s">
        <v>9138</v>
      </c>
      <c r="K9227" s="866">
        <v>0</v>
      </c>
      <c r="L9227" s="866">
        <v>0</v>
      </c>
      <c r="M9227" s="865">
        <v>0</v>
      </c>
      <c r="N9227" s="866">
        <v>3</v>
      </c>
      <c r="O9227" s="866">
        <v>5</v>
      </c>
      <c r="P9227" s="865">
        <v>21735.75</v>
      </c>
    </row>
    <row r="9228" spans="1:16" ht="33.75" x14ac:dyDescent="0.25">
      <c r="A9228" s="867" t="s">
        <v>7760</v>
      </c>
      <c r="B9228" s="867" t="s">
        <v>3626</v>
      </c>
      <c r="C9228" s="867" t="s">
        <v>3031</v>
      </c>
      <c r="D9228" s="868" t="s">
        <v>7854</v>
      </c>
      <c r="E9228" s="870">
        <v>4200</v>
      </c>
      <c r="F9228" s="869" t="s">
        <v>9287</v>
      </c>
      <c r="G9228" s="868" t="s">
        <v>9286</v>
      </c>
      <c r="H9228" s="867" t="s">
        <v>7796</v>
      </c>
      <c r="I9228" s="867" t="s">
        <v>7822</v>
      </c>
      <c r="J9228" s="867" t="s">
        <v>7900</v>
      </c>
      <c r="K9228" s="866">
        <v>3</v>
      </c>
      <c r="L9228" s="866">
        <v>12</v>
      </c>
      <c r="M9228" s="865">
        <v>53729.141658923581</v>
      </c>
      <c r="N9228" s="866">
        <v>2</v>
      </c>
      <c r="O9228" s="866">
        <v>6</v>
      </c>
      <c r="P9228" s="865">
        <v>26082.9</v>
      </c>
    </row>
    <row r="9229" spans="1:16" ht="33.75" x14ac:dyDescent="0.25">
      <c r="A9229" s="867" t="s">
        <v>7760</v>
      </c>
      <c r="B9229" s="867" t="s">
        <v>3626</v>
      </c>
      <c r="C9229" s="867" t="s">
        <v>3031</v>
      </c>
      <c r="D9229" s="868" t="s">
        <v>7863</v>
      </c>
      <c r="E9229" s="870">
        <v>2500</v>
      </c>
      <c r="F9229" s="869" t="s">
        <v>9285</v>
      </c>
      <c r="G9229" s="868" t="s">
        <v>9284</v>
      </c>
      <c r="H9229" s="867"/>
      <c r="I9229" s="867"/>
      <c r="J9229" s="867"/>
      <c r="K9229" s="866">
        <v>1</v>
      </c>
      <c r="L9229" s="866">
        <v>2</v>
      </c>
      <c r="M9229" s="865">
        <v>5330.2719899725771</v>
      </c>
      <c r="N9229" s="866">
        <v>0</v>
      </c>
      <c r="O9229" s="866">
        <v>0</v>
      </c>
      <c r="P9229" s="865">
        <v>0</v>
      </c>
    </row>
    <row r="9230" spans="1:16" ht="33.75" x14ac:dyDescent="0.25">
      <c r="A9230" s="867" t="s">
        <v>7760</v>
      </c>
      <c r="B9230" s="867" t="s">
        <v>3626</v>
      </c>
      <c r="C9230" s="867" t="s">
        <v>3031</v>
      </c>
      <c r="D9230" s="868" t="s">
        <v>9283</v>
      </c>
      <c r="E9230" s="870">
        <v>4200</v>
      </c>
      <c r="F9230" s="869" t="s">
        <v>9282</v>
      </c>
      <c r="G9230" s="868" t="s">
        <v>9281</v>
      </c>
      <c r="H9230" s="867" t="s">
        <v>7756</v>
      </c>
      <c r="I9230" s="867" t="s">
        <v>2892</v>
      </c>
      <c r="J9230" s="867" t="s">
        <v>8142</v>
      </c>
      <c r="K9230" s="866">
        <v>5</v>
      </c>
      <c r="L9230" s="866">
        <v>12</v>
      </c>
      <c r="M9230" s="865">
        <v>53729.141658923581</v>
      </c>
      <c r="N9230" s="866">
        <v>1</v>
      </c>
      <c r="O9230" s="866">
        <v>6</v>
      </c>
      <c r="P9230" s="865">
        <v>26082.9</v>
      </c>
    </row>
    <row r="9231" spans="1:16" ht="33.75" x14ac:dyDescent="0.25">
      <c r="A9231" s="867" t="s">
        <v>7760</v>
      </c>
      <c r="B9231" s="867" t="s">
        <v>3626</v>
      </c>
      <c r="C9231" s="867" t="s">
        <v>3031</v>
      </c>
      <c r="D9231" s="868" t="s">
        <v>8237</v>
      </c>
      <c r="E9231" s="870">
        <v>3000</v>
      </c>
      <c r="F9231" s="869" t="s">
        <v>9280</v>
      </c>
      <c r="G9231" s="868" t="s">
        <v>9279</v>
      </c>
      <c r="H9231" s="867" t="s">
        <v>7796</v>
      </c>
      <c r="I9231" s="867" t="s">
        <v>2722</v>
      </c>
      <c r="J9231" s="867" t="s">
        <v>8014</v>
      </c>
      <c r="K9231" s="866">
        <v>3</v>
      </c>
      <c r="L9231" s="866">
        <v>12</v>
      </c>
      <c r="M9231" s="865">
        <v>38377.958327802553</v>
      </c>
      <c r="N9231" s="866">
        <v>2</v>
      </c>
      <c r="O9231" s="866">
        <v>6</v>
      </c>
      <c r="P9231" s="865">
        <v>18882.900000000001</v>
      </c>
    </row>
    <row r="9232" spans="1:16" ht="33.75" x14ac:dyDescent="0.25">
      <c r="A9232" s="867" t="s">
        <v>7760</v>
      </c>
      <c r="B9232" s="867" t="s">
        <v>3626</v>
      </c>
      <c r="C9232" s="867" t="s">
        <v>3031</v>
      </c>
      <c r="D9232" s="868" t="s">
        <v>7930</v>
      </c>
      <c r="E9232" s="870">
        <v>4200</v>
      </c>
      <c r="F9232" s="869" t="s">
        <v>9278</v>
      </c>
      <c r="G9232" s="868" t="s">
        <v>9277</v>
      </c>
      <c r="H9232" s="867" t="s">
        <v>7756</v>
      </c>
      <c r="I9232" s="867" t="s">
        <v>2676</v>
      </c>
      <c r="J9232" s="867" t="s">
        <v>7967</v>
      </c>
      <c r="K9232" s="866">
        <v>4</v>
      </c>
      <c r="L9232" s="866">
        <v>12</v>
      </c>
      <c r="M9232" s="865">
        <v>53729.141658923581</v>
      </c>
      <c r="N9232" s="866">
        <v>1</v>
      </c>
      <c r="O9232" s="866">
        <v>6</v>
      </c>
      <c r="P9232" s="865">
        <v>26082.9</v>
      </c>
    </row>
    <row r="9233" spans="1:16" ht="33.75" x14ac:dyDescent="0.25">
      <c r="A9233" s="867" t="s">
        <v>7760</v>
      </c>
      <c r="B9233" s="867" t="s">
        <v>3626</v>
      </c>
      <c r="C9233" s="867" t="s">
        <v>3031</v>
      </c>
      <c r="D9233" s="868" t="s">
        <v>7829</v>
      </c>
      <c r="E9233" s="870">
        <v>3200</v>
      </c>
      <c r="F9233" s="869" t="s">
        <v>9276</v>
      </c>
      <c r="G9233" s="868" t="s">
        <v>9275</v>
      </c>
      <c r="H9233" s="867" t="s">
        <v>7756</v>
      </c>
      <c r="I9233" s="867" t="s">
        <v>2703</v>
      </c>
      <c r="J9233" s="867" t="s">
        <v>7777</v>
      </c>
      <c r="K9233" s="866">
        <v>3</v>
      </c>
      <c r="L9233" s="866">
        <v>12</v>
      </c>
      <c r="M9233" s="865">
        <v>40936.488882989397</v>
      </c>
      <c r="N9233" s="866">
        <v>1</v>
      </c>
      <c r="O9233" s="866">
        <v>6</v>
      </c>
      <c r="P9233" s="865">
        <v>20082.900000000001</v>
      </c>
    </row>
    <row r="9234" spans="1:16" ht="33.75" x14ac:dyDescent="0.25">
      <c r="A9234" s="867" t="s">
        <v>7760</v>
      </c>
      <c r="B9234" s="867" t="s">
        <v>3626</v>
      </c>
      <c r="C9234" s="867" t="s">
        <v>3031</v>
      </c>
      <c r="D9234" s="868" t="s">
        <v>7768</v>
      </c>
      <c r="E9234" s="870">
        <v>4200</v>
      </c>
      <c r="F9234" s="869" t="s">
        <v>9274</v>
      </c>
      <c r="G9234" s="868" t="s">
        <v>9273</v>
      </c>
      <c r="H9234" s="867" t="s">
        <v>7756</v>
      </c>
      <c r="I9234" s="867" t="s">
        <v>2703</v>
      </c>
      <c r="J9234" s="867" t="s">
        <v>7777</v>
      </c>
      <c r="K9234" s="866">
        <v>1</v>
      </c>
      <c r="L9234" s="866">
        <v>3</v>
      </c>
      <c r="M9234" s="865">
        <v>13432.285414730895</v>
      </c>
      <c r="N9234" s="866">
        <v>1</v>
      </c>
      <c r="O9234" s="866">
        <v>6</v>
      </c>
      <c r="P9234" s="865">
        <v>26082.9</v>
      </c>
    </row>
    <row r="9235" spans="1:16" ht="33.75" x14ac:dyDescent="0.25">
      <c r="A9235" s="867" t="s">
        <v>7760</v>
      </c>
      <c r="B9235" s="867" t="s">
        <v>3626</v>
      </c>
      <c r="C9235" s="867" t="s">
        <v>3031</v>
      </c>
      <c r="D9235" s="868" t="s">
        <v>7854</v>
      </c>
      <c r="E9235" s="870">
        <v>4200</v>
      </c>
      <c r="F9235" s="869" t="s">
        <v>9272</v>
      </c>
      <c r="G9235" s="868" t="s">
        <v>9271</v>
      </c>
      <c r="H9235" s="867" t="s">
        <v>7756</v>
      </c>
      <c r="I9235" s="867" t="s">
        <v>2722</v>
      </c>
      <c r="J9235" s="867" t="s">
        <v>8397</v>
      </c>
      <c r="K9235" s="866">
        <v>0</v>
      </c>
      <c r="L9235" s="866">
        <v>0</v>
      </c>
      <c r="M9235" s="865">
        <v>0</v>
      </c>
      <c r="N9235" s="866">
        <v>3</v>
      </c>
      <c r="O9235" s="866">
        <v>5</v>
      </c>
      <c r="P9235" s="865">
        <v>21735.75</v>
      </c>
    </row>
    <row r="9236" spans="1:16" ht="33.75" x14ac:dyDescent="0.25">
      <c r="A9236" s="867" t="s">
        <v>7760</v>
      </c>
      <c r="B9236" s="867" t="s">
        <v>3626</v>
      </c>
      <c r="C9236" s="867" t="s">
        <v>3031</v>
      </c>
      <c r="D9236" s="868" t="s">
        <v>7776</v>
      </c>
      <c r="E9236" s="870">
        <v>4200</v>
      </c>
      <c r="F9236" s="869" t="s">
        <v>9270</v>
      </c>
      <c r="G9236" s="868" t="s">
        <v>9269</v>
      </c>
      <c r="H9236" s="867" t="s">
        <v>7796</v>
      </c>
      <c r="I9236" s="867" t="s">
        <v>2722</v>
      </c>
      <c r="J9236" s="867" t="s">
        <v>8014</v>
      </c>
      <c r="K9236" s="866">
        <v>4</v>
      </c>
      <c r="L9236" s="866">
        <v>12</v>
      </c>
      <c r="M9236" s="865">
        <v>53729.141658923581</v>
      </c>
      <c r="N9236" s="866">
        <v>2</v>
      </c>
      <c r="O9236" s="866">
        <v>6</v>
      </c>
      <c r="P9236" s="865">
        <v>26082.9</v>
      </c>
    </row>
    <row r="9237" spans="1:16" ht="33.75" x14ac:dyDescent="0.25">
      <c r="A9237" s="867" t="s">
        <v>7760</v>
      </c>
      <c r="B9237" s="867" t="s">
        <v>3626</v>
      </c>
      <c r="C9237" s="867" t="s">
        <v>3031</v>
      </c>
      <c r="D9237" s="868" t="s">
        <v>8218</v>
      </c>
      <c r="E9237" s="870">
        <v>2000</v>
      </c>
      <c r="F9237" s="869" t="s">
        <v>9268</v>
      </c>
      <c r="G9237" s="868" t="s">
        <v>9267</v>
      </c>
      <c r="H9237" s="867"/>
      <c r="I9237" s="867"/>
      <c r="J9237" s="867"/>
      <c r="K9237" s="866">
        <v>3</v>
      </c>
      <c r="L9237" s="866">
        <v>12</v>
      </c>
      <c r="M9237" s="865">
        <v>25585.305551868372</v>
      </c>
      <c r="N9237" s="866">
        <v>0</v>
      </c>
      <c r="O9237" s="866">
        <v>0</v>
      </c>
      <c r="P9237" s="865">
        <v>0</v>
      </c>
    </row>
    <row r="9238" spans="1:16" ht="33.75" x14ac:dyDescent="0.25">
      <c r="A9238" s="867" t="s">
        <v>7760</v>
      </c>
      <c r="B9238" s="867" t="s">
        <v>3626</v>
      </c>
      <c r="C9238" s="867" t="s">
        <v>3031</v>
      </c>
      <c r="D9238" s="868" t="s">
        <v>7930</v>
      </c>
      <c r="E9238" s="870">
        <v>4200</v>
      </c>
      <c r="F9238" s="869" t="s">
        <v>9266</v>
      </c>
      <c r="G9238" s="868" t="s">
        <v>9265</v>
      </c>
      <c r="H9238" s="867" t="s">
        <v>7796</v>
      </c>
      <c r="I9238" s="867" t="s">
        <v>2722</v>
      </c>
      <c r="J9238" s="867" t="s">
        <v>7773</v>
      </c>
      <c r="K9238" s="866">
        <v>4</v>
      </c>
      <c r="L9238" s="866">
        <v>12</v>
      </c>
      <c r="M9238" s="865">
        <v>53729.141658923581</v>
      </c>
      <c r="N9238" s="866">
        <v>0</v>
      </c>
      <c r="O9238" s="866">
        <v>0</v>
      </c>
      <c r="P9238" s="865">
        <v>0</v>
      </c>
    </row>
    <row r="9239" spans="1:16" ht="33.75" x14ac:dyDescent="0.25">
      <c r="A9239" s="867" t="s">
        <v>7760</v>
      </c>
      <c r="B9239" s="867" t="s">
        <v>3626</v>
      </c>
      <c r="C9239" s="867" t="s">
        <v>3031</v>
      </c>
      <c r="D9239" s="868" t="s">
        <v>9264</v>
      </c>
      <c r="E9239" s="870">
        <v>9500</v>
      </c>
      <c r="F9239" s="869" t="s">
        <v>9263</v>
      </c>
      <c r="G9239" s="868" t="s">
        <v>9262</v>
      </c>
      <c r="H9239" s="867" t="s">
        <v>7756</v>
      </c>
      <c r="I9239" s="867" t="s">
        <v>8434</v>
      </c>
      <c r="J9239" s="867" t="s">
        <v>7792</v>
      </c>
      <c r="K9239" s="866">
        <v>6</v>
      </c>
      <c r="L9239" s="866">
        <v>12</v>
      </c>
      <c r="M9239" s="865">
        <v>95944.89581950639</v>
      </c>
      <c r="N9239" s="866">
        <v>1</v>
      </c>
      <c r="O9239" s="866">
        <v>6</v>
      </c>
      <c r="P9239" s="865">
        <v>57882.9</v>
      </c>
    </row>
    <row r="9240" spans="1:16" ht="33.75" x14ac:dyDescent="0.25">
      <c r="A9240" s="867" t="s">
        <v>7760</v>
      </c>
      <c r="B9240" s="867" t="s">
        <v>3626</v>
      </c>
      <c r="C9240" s="867" t="s">
        <v>3031</v>
      </c>
      <c r="D9240" s="868" t="s">
        <v>9261</v>
      </c>
      <c r="E9240" s="870">
        <v>10000</v>
      </c>
      <c r="F9240" s="869" t="s">
        <v>9260</v>
      </c>
      <c r="G9240" s="868" t="s">
        <v>9259</v>
      </c>
      <c r="H9240" s="867" t="s">
        <v>7756</v>
      </c>
      <c r="I9240" s="867" t="s">
        <v>2725</v>
      </c>
      <c r="J9240" s="867" t="s">
        <v>7773</v>
      </c>
      <c r="K9240" s="866">
        <v>6</v>
      </c>
      <c r="L9240" s="866">
        <v>12</v>
      </c>
      <c r="M9240" s="865">
        <v>95944.89581950639</v>
      </c>
      <c r="N9240" s="866">
        <v>2</v>
      </c>
      <c r="O9240" s="866">
        <v>6</v>
      </c>
      <c r="P9240" s="865">
        <v>60882.9</v>
      </c>
    </row>
    <row r="9241" spans="1:16" ht="33.75" x14ac:dyDescent="0.25">
      <c r="A9241" s="867" t="s">
        <v>7760</v>
      </c>
      <c r="B9241" s="867" t="s">
        <v>3626</v>
      </c>
      <c r="C9241" s="867" t="s">
        <v>3031</v>
      </c>
      <c r="D9241" s="868" t="s">
        <v>9258</v>
      </c>
      <c r="E9241" s="870">
        <v>3500</v>
      </c>
      <c r="F9241" s="869" t="s">
        <v>9257</v>
      </c>
      <c r="G9241" s="868" t="s">
        <v>9256</v>
      </c>
      <c r="H9241" s="867"/>
      <c r="I9241" s="867"/>
      <c r="J9241" s="867"/>
      <c r="K9241" s="866">
        <v>2</v>
      </c>
      <c r="L9241" s="866">
        <v>12</v>
      </c>
      <c r="M9241" s="865">
        <v>44774.284715769652</v>
      </c>
      <c r="N9241" s="866">
        <v>1</v>
      </c>
      <c r="O9241" s="866">
        <v>6</v>
      </c>
      <c r="P9241" s="865">
        <v>21882.9</v>
      </c>
    </row>
    <row r="9242" spans="1:16" ht="33.75" x14ac:dyDescent="0.25">
      <c r="A9242" s="867" t="s">
        <v>7760</v>
      </c>
      <c r="B9242" s="867" t="s">
        <v>3626</v>
      </c>
      <c r="C9242" s="867" t="s">
        <v>3031</v>
      </c>
      <c r="D9242" s="868" t="s">
        <v>7776</v>
      </c>
      <c r="E9242" s="870">
        <v>4200</v>
      </c>
      <c r="F9242" s="869" t="s">
        <v>9255</v>
      </c>
      <c r="G9242" s="868" t="s">
        <v>9254</v>
      </c>
      <c r="H9242" s="867" t="s">
        <v>7796</v>
      </c>
      <c r="I9242" s="867" t="s">
        <v>2892</v>
      </c>
      <c r="J9242" s="867" t="s">
        <v>7788</v>
      </c>
      <c r="K9242" s="866">
        <v>4</v>
      </c>
      <c r="L9242" s="866">
        <v>12</v>
      </c>
      <c r="M9242" s="865">
        <v>53729.141658923581</v>
      </c>
      <c r="N9242" s="866">
        <v>1</v>
      </c>
      <c r="O9242" s="866">
        <v>6</v>
      </c>
      <c r="P9242" s="865">
        <v>26082.9</v>
      </c>
    </row>
    <row r="9243" spans="1:16" ht="33.75" x14ac:dyDescent="0.25">
      <c r="A9243" s="867" t="s">
        <v>7760</v>
      </c>
      <c r="B9243" s="867" t="s">
        <v>3626</v>
      </c>
      <c r="C9243" s="867" t="s">
        <v>3031</v>
      </c>
      <c r="D9243" s="868" t="s">
        <v>8091</v>
      </c>
      <c r="E9243" s="870">
        <v>4200</v>
      </c>
      <c r="F9243" s="869" t="s">
        <v>9253</v>
      </c>
      <c r="G9243" s="868" t="s">
        <v>9252</v>
      </c>
      <c r="H9243" s="867" t="s">
        <v>7756</v>
      </c>
      <c r="I9243" s="867" t="s">
        <v>2892</v>
      </c>
      <c r="J9243" s="867" t="s">
        <v>7967</v>
      </c>
      <c r="K9243" s="866">
        <v>5</v>
      </c>
      <c r="L9243" s="866">
        <v>12</v>
      </c>
      <c r="M9243" s="865">
        <v>53729.141658923581</v>
      </c>
      <c r="N9243" s="866">
        <v>1</v>
      </c>
      <c r="O9243" s="866">
        <v>6</v>
      </c>
      <c r="P9243" s="865">
        <v>26082.9</v>
      </c>
    </row>
    <row r="9244" spans="1:16" ht="33.75" x14ac:dyDescent="0.25">
      <c r="A9244" s="867" t="s">
        <v>7760</v>
      </c>
      <c r="B9244" s="867" t="s">
        <v>3626</v>
      </c>
      <c r="C9244" s="867" t="s">
        <v>3031</v>
      </c>
      <c r="D9244" s="868" t="s">
        <v>7776</v>
      </c>
      <c r="E9244" s="870">
        <v>4200</v>
      </c>
      <c r="F9244" s="869" t="s">
        <v>9251</v>
      </c>
      <c r="G9244" s="868" t="s">
        <v>9250</v>
      </c>
      <c r="H9244" s="867" t="s">
        <v>7756</v>
      </c>
      <c r="I9244" s="867" t="s">
        <v>2772</v>
      </c>
      <c r="J9244" s="867" t="s">
        <v>7792</v>
      </c>
      <c r="K9244" s="866">
        <v>3</v>
      </c>
      <c r="L9244" s="866">
        <v>12</v>
      </c>
      <c r="M9244" s="865">
        <v>53729.141658923581</v>
      </c>
      <c r="N9244" s="866">
        <v>2</v>
      </c>
      <c r="O9244" s="866">
        <v>6</v>
      </c>
      <c r="P9244" s="865">
        <v>26082.9</v>
      </c>
    </row>
    <row r="9245" spans="1:16" ht="33.75" x14ac:dyDescent="0.25">
      <c r="A9245" s="867" t="s">
        <v>7760</v>
      </c>
      <c r="B9245" s="867" t="s">
        <v>3626</v>
      </c>
      <c r="C9245" s="867" t="s">
        <v>3031</v>
      </c>
      <c r="D9245" s="868" t="s">
        <v>7776</v>
      </c>
      <c r="E9245" s="870">
        <v>4200</v>
      </c>
      <c r="F9245" s="869" t="s">
        <v>9249</v>
      </c>
      <c r="G9245" s="868" t="s">
        <v>9248</v>
      </c>
      <c r="H9245" s="867" t="s">
        <v>7756</v>
      </c>
      <c r="I9245" s="867" t="s">
        <v>2772</v>
      </c>
      <c r="J9245" s="867" t="s">
        <v>7773</v>
      </c>
      <c r="K9245" s="866">
        <v>2</v>
      </c>
      <c r="L9245" s="866">
        <v>9</v>
      </c>
      <c r="M9245" s="865">
        <v>40296.856244192684</v>
      </c>
      <c r="N9245" s="866">
        <v>0</v>
      </c>
      <c r="O9245" s="866">
        <v>0</v>
      </c>
      <c r="P9245" s="865">
        <v>0</v>
      </c>
    </row>
    <row r="9246" spans="1:16" ht="33.75" x14ac:dyDescent="0.25">
      <c r="A9246" s="867" t="s">
        <v>7760</v>
      </c>
      <c r="B9246" s="867" t="s">
        <v>3626</v>
      </c>
      <c r="C9246" s="867" t="s">
        <v>3031</v>
      </c>
      <c r="D9246" s="868" t="s">
        <v>7776</v>
      </c>
      <c r="E9246" s="870">
        <v>4200</v>
      </c>
      <c r="F9246" s="869" t="s">
        <v>9247</v>
      </c>
      <c r="G9246" s="868" t="s">
        <v>9246</v>
      </c>
      <c r="H9246" s="867" t="s">
        <v>7796</v>
      </c>
      <c r="I9246" s="867" t="s">
        <v>7801</v>
      </c>
      <c r="J9246" s="867" t="s">
        <v>7800</v>
      </c>
      <c r="K9246" s="866">
        <v>3</v>
      </c>
      <c r="L9246" s="866">
        <v>12</v>
      </c>
      <c r="M9246" s="865">
        <v>53729.141658923581</v>
      </c>
      <c r="N9246" s="866">
        <v>1</v>
      </c>
      <c r="O9246" s="866">
        <v>6</v>
      </c>
      <c r="P9246" s="865">
        <v>26082.9</v>
      </c>
    </row>
    <row r="9247" spans="1:16" ht="33.75" x14ac:dyDescent="0.25">
      <c r="A9247" s="867" t="s">
        <v>7760</v>
      </c>
      <c r="B9247" s="867" t="s">
        <v>3626</v>
      </c>
      <c r="C9247" s="867" t="s">
        <v>3031</v>
      </c>
      <c r="D9247" s="868" t="s">
        <v>7854</v>
      </c>
      <c r="E9247" s="870">
        <v>4200</v>
      </c>
      <c r="F9247" s="869" t="s">
        <v>9245</v>
      </c>
      <c r="G9247" s="868" t="s">
        <v>9244</v>
      </c>
      <c r="H9247" s="867" t="s">
        <v>7756</v>
      </c>
      <c r="I9247" s="867" t="s">
        <v>2892</v>
      </c>
      <c r="J9247" s="867" t="s">
        <v>7967</v>
      </c>
      <c r="K9247" s="866">
        <v>2</v>
      </c>
      <c r="L9247" s="866">
        <v>12</v>
      </c>
      <c r="M9247" s="865">
        <v>53729.141658923581</v>
      </c>
      <c r="N9247" s="866">
        <v>2</v>
      </c>
      <c r="O9247" s="866">
        <v>6</v>
      </c>
      <c r="P9247" s="865">
        <v>26082.9</v>
      </c>
    </row>
    <row r="9248" spans="1:16" ht="33.75" x14ac:dyDescent="0.25">
      <c r="A9248" s="867" t="s">
        <v>7760</v>
      </c>
      <c r="B9248" s="867" t="s">
        <v>3626</v>
      </c>
      <c r="C9248" s="867" t="s">
        <v>3031</v>
      </c>
      <c r="D9248" s="868" t="s">
        <v>7776</v>
      </c>
      <c r="E9248" s="870">
        <v>4200</v>
      </c>
      <c r="F9248" s="869" t="s">
        <v>9243</v>
      </c>
      <c r="G9248" s="868" t="s">
        <v>9242</v>
      </c>
      <c r="H9248" s="867" t="s">
        <v>7756</v>
      </c>
      <c r="I9248" s="867" t="s">
        <v>2892</v>
      </c>
      <c r="J9248" s="867" t="s">
        <v>7967</v>
      </c>
      <c r="K9248" s="866">
        <v>2</v>
      </c>
      <c r="L9248" s="866">
        <v>12</v>
      </c>
      <c r="M9248" s="865">
        <v>53729.141658923581</v>
      </c>
      <c r="N9248" s="866">
        <v>1</v>
      </c>
      <c r="O9248" s="866">
        <v>6</v>
      </c>
      <c r="P9248" s="865">
        <v>26082.9</v>
      </c>
    </row>
    <row r="9249" spans="1:16" ht="33.75" x14ac:dyDescent="0.25">
      <c r="A9249" s="867" t="s">
        <v>7760</v>
      </c>
      <c r="B9249" s="867" t="s">
        <v>3626</v>
      </c>
      <c r="C9249" s="867" t="s">
        <v>3031</v>
      </c>
      <c r="D9249" s="868" t="s">
        <v>7776</v>
      </c>
      <c r="E9249" s="870">
        <v>4200</v>
      </c>
      <c r="F9249" s="869" t="s">
        <v>9241</v>
      </c>
      <c r="G9249" s="868" t="s">
        <v>9240</v>
      </c>
      <c r="H9249" s="867" t="s">
        <v>7796</v>
      </c>
      <c r="I9249" s="867" t="s">
        <v>2722</v>
      </c>
      <c r="J9249" s="867" t="s">
        <v>8392</v>
      </c>
      <c r="K9249" s="866">
        <v>2</v>
      </c>
      <c r="L9249" s="866">
        <v>4</v>
      </c>
      <c r="M9249" s="865">
        <v>17909.713886307858</v>
      </c>
      <c r="N9249" s="866">
        <v>0</v>
      </c>
      <c r="O9249" s="866">
        <v>0</v>
      </c>
      <c r="P9249" s="865">
        <v>0</v>
      </c>
    </row>
    <row r="9250" spans="1:16" ht="33.75" x14ac:dyDescent="0.25">
      <c r="A9250" s="867" t="s">
        <v>7760</v>
      </c>
      <c r="B9250" s="867" t="s">
        <v>3626</v>
      </c>
      <c r="C9250" s="867" t="s">
        <v>3031</v>
      </c>
      <c r="D9250" s="868" t="s">
        <v>7776</v>
      </c>
      <c r="E9250" s="870">
        <v>4200</v>
      </c>
      <c r="F9250" s="869" t="s">
        <v>9239</v>
      </c>
      <c r="G9250" s="868" t="s">
        <v>9238</v>
      </c>
      <c r="H9250" s="867" t="s">
        <v>7756</v>
      </c>
      <c r="I9250" s="867" t="s">
        <v>2892</v>
      </c>
      <c r="J9250" s="867" t="s">
        <v>8324</v>
      </c>
      <c r="K9250" s="866">
        <v>5</v>
      </c>
      <c r="L9250" s="866">
        <v>12</v>
      </c>
      <c r="M9250" s="865">
        <v>53729.141658923581</v>
      </c>
      <c r="N9250" s="866">
        <v>1</v>
      </c>
      <c r="O9250" s="866">
        <v>6</v>
      </c>
      <c r="P9250" s="865">
        <v>26082.9</v>
      </c>
    </row>
    <row r="9251" spans="1:16" ht="33.75" x14ac:dyDescent="0.25">
      <c r="A9251" s="867" t="s">
        <v>7760</v>
      </c>
      <c r="B9251" s="867" t="s">
        <v>3626</v>
      </c>
      <c r="C9251" s="867" t="s">
        <v>3031</v>
      </c>
      <c r="D9251" s="868" t="s">
        <v>7776</v>
      </c>
      <c r="E9251" s="870">
        <v>4200</v>
      </c>
      <c r="F9251" s="869" t="s">
        <v>9237</v>
      </c>
      <c r="G9251" s="868" t="s">
        <v>9236</v>
      </c>
      <c r="H9251" s="867" t="s">
        <v>7756</v>
      </c>
      <c r="I9251" s="867" t="s">
        <v>2892</v>
      </c>
      <c r="J9251" s="867" t="s">
        <v>7792</v>
      </c>
      <c r="K9251" s="866">
        <v>3</v>
      </c>
      <c r="L9251" s="866">
        <v>12</v>
      </c>
      <c r="M9251" s="865">
        <v>53729.141658923581</v>
      </c>
      <c r="N9251" s="866">
        <v>1</v>
      </c>
      <c r="O9251" s="866">
        <v>6</v>
      </c>
      <c r="P9251" s="865">
        <v>26082.9</v>
      </c>
    </row>
    <row r="9252" spans="1:16" ht="33.75" x14ac:dyDescent="0.25">
      <c r="A9252" s="867" t="s">
        <v>7760</v>
      </c>
      <c r="B9252" s="867" t="s">
        <v>3626</v>
      </c>
      <c r="C9252" s="867" t="s">
        <v>3031</v>
      </c>
      <c r="D9252" s="868" t="s">
        <v>7776</v>
      </c>
      <c r="E9252" s="870">
        <v>4200</v>
      </c>
      <c r="F9252" s="869" t="s">
        <v>9235</v>
      </c>
      <c r="G9252" s="868" t="s">
        <v>9234</v>
      </c>
      <c r="H9252" s="867" t="s">
        <v>7756</v>
      </c>
      <c r="I9252" s="867" t="s">
        <v>2892</v>
      </c>
      <c r="J9252" s="867" t="s">
        <v>7777</v>
      </c>
      <c r="K9252" s="866">
        <v>2</v>
      </c>
      <c r="L9252" s="866">
        <v>6</v>
      </c>
      <c r="M9252" s="865">
        <v>26864.570829461791</v>
      </c>
      <c r="N9252" s="866">
        <v>0</v>
      </c>
      <c r="O9252" s="866">
        <v>0</v>
      </c>
      <c r="P9252" s="865">
        <v>0</v>
      </c>
    </row>
    <row r="9253" spans="1:16" ht="33.75" x14ac:dyDescent="0.25">
      <c r="A9253" s="867" t="s">
        <v>7760</v>
      </c>
      <c r="B9253" s="867" t="s">
        <v>3626</v>
      </c>
      <c r="C9253" s="867" t="s">
        <v>3031</v>
      </c>
      <c r="D9253" s="868" t="s">
        <v>7776</v>
      </c>
      <c r="E9253" s="870">
        <v>4200</v>
      </c>
      <c r="F9253" s="869" t="s">
        <v>9233</v>
      </c>
      <c r="G9253" s="868" t="s">
        <v>9232</v>
      </c>
      <c r="H9253" s="867" t="s">
        <v>7756</v>
      </c>
      <c r="I9253" s="867" t="s">
        <v>2892</v>
      </c>
      <c r="J9253" s="867" t="s">
        <v>7967</v>
      </c>
      <c r="K9253" s="866">
        <v>3</v>
      </c>
      <c r="L9253" s="866">
        <v>12</v>
      </c>
      <c r="M9253" s="865">
        <v>53729.141658923581</v>
      </c>
      <c r="N9253" s="866">
        <v>1</v>
      </c>
      <c r="O9253" s="866">
        <v>6</v>
      </c>
      <c r="P9253" s="865">
        <v>26082.9</v>
      </c>
    </row>
    <row r="9254" spans="1:16" ht="33.75" x14ac:dyDescent="0.25">
      <c r="A9254" s="867" t="s">
        <v>7760</v>
      </c>
      <c r="B9254" s="867" t="s">
        <v>3626</v>
      </c>
      <c r="C9254" s="867" t="s">
        <v>3031</v>
      </c>
      <c r="D9254" s="868" t="s">
        <v>7776</v>
      </c>
      <c r="E9254" s="870">
        <v>4200</v>
      </c>
      <c r="F9254" s="869" t="s">
        <v>9231</v>
      </c>
      <c r="G9254" s="868" t="s">
        <v>9230</v>
      </c>
      <c r="H9254" s="867" t="s">
        <v>7796</v>
      </c>
      <c r="I9254" s="867" t="s">
        <v>6461</v>
      </c>
      <c r="J9254" s="867" t="s">
        <v>7813</v>
      </c>
      <c r="K9254" s="866">
        <v>3</v>
      </c>
      <c r="L9254" s="866">
        <v>12</v>
      </c>
      <c r="M9254" s="865">
        <v>53729.141658923581</v>
      </c>
      <c r="N9254" s="866">
        <v>1</v>
      </c>
      <c r="O9254" s="866">
        <v>6</v>
      </c>
      <c r="P9254" s="865">
        <v>26082.9</v>
      </c>
    </row>
    <row r="9255" spans="1:16" ht="33.75" x14ac:dyDescent="0.25">
      <c r="A9255" s="867" t="s">
        <v>7760</v>
      </c>
      <c r="B9255" s="867" t="s">
        <v>3626</v>
      </c>
      <c r="C9255" s="867" t="s">
        <v>3031</v>
      </c>
      <c r="D9255" s="868" t="s">
        <v>7776</v>
      </c>
      <c r="E9255" s="870">
        <v>4200</v>
      </c>
      <c r="F9255" s="869" t="s">
        <v>9229</v>
      </c>
      <c r="G9255" s="868" t="s">
        <v>9228</v>
      </c>
      <c r="H9255" s="867" t="s">
        <v>7756</v>
      </c>
      <c r="I9255" s="867" t="s">
        <v>2892</v>
      </c>
      <c r="J9255" s="867" t="s">
        <v>7792</v>
      </c>
      <c r="K9255" s="866">
        <v>4</v>
      </c>
      <c r="L9255" s="866">
        <v>12</v>
      </c>
      <c r="M9255" s="865">
        <v>53729.141658923581</v>
      </c>
      <c r="N9255" s="866">
        <v>3</v>
      </c>
      <c r="O9255" s="866">
        <v>6</v>
      </c>
      <c r="P9255" s="865">
        <v>26082.9</v>
      </c>
    </row>
    <row r="9256" spans="1:16" ht="33.75" x14ac:dyDescent="0.25">
      <c r="A9256" s="867" t="s">
        <v>7760</v>
      </c>
      <c r="B9256" s="867" t="s">
        <v>3626</v>
      </c>
      <c r="C9256" s="867" t="s">
        <v>3031</v>
      </c>
      <c r="D9256" s="868" t="s">
        <v>8458</v>
      </c>
      <c r="E9256" s="870">
        <v>3200</v>
      </c>
      <c r="F9256" s="869" t="s">
        <v>9227</v>
      </c>
      <c r="G9256" s="868" t="s">
        <v>9226</v>
      </c>
      <c r="H9256" s="867" t="s">
        <v>7756</v>
      </c>
      <c r="I9256" s="867" t="s">
        <v>2892</v>
      </c>
      <c r="J9256" s="867" t="s">
        <v>7967</v>
      </c>
      <c r="K9256" s="866">
        <v>3</v>
      </c>
      <c r="L9256" s="866">
        <v>12</v>
      </c>
      <c r="M9256" s="865">
        <v>40936.488882989397</v>
      </c>
      <c r="N9256" s="866">
        <v>1</v>
      </c>
      <c r="O9256" s="866">
        <v>6</v>
      </c>
      <c r="P9256" s="865">
        <v>20082.900000000001</v>
      </c>
    </row>
    <row r="9257" spans="1:16" ht="33.75" x14ac:dyDescent="0.25">
      <c r="A9257" s="867" t="s">
        <v>7760</v>
      </c>
      <c r="B9257" s="867" t="s">
        <v>3626</v>
      </c>
      <c r="C9257" s="867" t="s">
        <v>3031</v>
      </c>
      <c r="D9257" s="868" t="s">
        <v>8218</v>
      </c>
      <c r="E9257" s="870">
        <v>2000</v>
      </c>
      <c r="F9257" s="869" t="s">
        <v>9225</v>
      </c>
      <c r="G9257" s="868" t="s">
        <v>9224</v>
      </c>
      <c r="H9257" s="867"/>
      <c r="I9257" s="867"/>
      <c r="J9257" s="867"/>
      <c r="K9257" s="866">
        <v>3</v>
      </c>
      <c r="L9257" s="866">
        <v>12</v>
      </c>
      <c r="M9257" s="865">
        <v>25585.305551868372</v>
      </c>
      <c r="N9257" s="866">
        <v>1</v>
      </c>
      <c r="O9257" s="866">
        <v>6</v>
      </c>
      <c r="P9257" s="865">
        <v>12882.9</v>
      </c>
    </row>
    <row r="9258" spans="1:16" ht="33.75" x14ac:dyDescent="0.25">
      <c r="A9258" s="867" t="s">
        <v>7760</v>
      </c>
      <c r="B9258" s="867" t="s">
        <v>3626</v>
      </c>
      <c r="C9258" s="867" t="s">
        <v>3031</v>
      </c>
      <c r="D9258" s="868" t="s">
        <v>7776</v>
      </c>
      <c r="E9258" s="870">
        <v>4200</v>
      </c>
      <c r="F9258" s="869" t="s">
        <v>9223</v>
      </c>
      <c r="G9258" s="868" t="s">
        <v>9222</v>
      </c>
      <c r="H9258" s="867" t="s">
        <v>7796</v>
      </c>
      <c r="I9258" s="867" t="s">
        <v>2722</v>
      </c>
      <c r="J9258" s="867" t="s">
        <v>7805</v>
      </c>
      <c r="K9258" s="866">
        <v>3</v>
      </c>
      <c r="L9258" s="866">
        <v>12</v>
      </c>
      <c r="M9258" s="865">
        <v>53729.141658923581</v>
      </c>
      <c r="N9258" s="866">
        <v>0</v>
      </c>
      <c r="O9258" s="866">
        <v>0</v>
      </c>
      <c r="P9258" s="865">
        <v>0</v>
      </c>
    </row>
    <row r="9259" spans="1:16" ht="33.75" x14ac:dyDescent="0.25">
      <c r="A9259" s="867" t="s">
        <v>7760</v>
      </c>
      <c r="B9259" s="867" t="s">
        <v>3626</v>
      </c>
      <c r="C9259" s="867" t="s">
        <v>3031</v>
      </c>
      <c r="D9259" s="868" t="s">
        <v>9001</v>
      </c>
      <c r="E9259" s="870">
        <v>3500</v>
      </c>
      <c r="F9259" s="869" t="s">
        <v>9221</v>
      </c>
      <c r="G9259" s="868" t="s">
        <v>9220</v>
      </c>
      <c r="H9259" s="867" t="s">
        <v>7796</v>
      </c>
      <c r="I9259" s="867" t="s">
        <v>2685</v>
      </c>
      <c r="J9259" s="867" t="s">
        <v>7780</v>
      </c>
      <c r="K9259" s="866">
        <v>4</v>
      </c>
      <c r="L9259" s="866">
        <v>12</v>
      </c>
      <c r="M9259" s="865">
        <v>44774.284715769652</v>
      </c>
      <c r="N9259" s="866">
        <v>2</v>
      </c>
      <c r="O9259" s="866">
        <v>6</v>
      </c>
      <c r="P9259" s="865">
        <v>21882.9</v>
      </c>
    </row>
    <row r="9260" spans="1:16" x14ac:dyDescent="0.25">
      <c r="A9260" s="1772" t="s">
        <v>2848</v>
      </c>
      <c r="B9260" s="1772"/>
      <c r="C9260" s="1772"/>
      <c r="D9260" s="1772"/>
      <c r="E9260" s="1772"/>
      <c r="F9260" s="1772" t="s">
        <v>378</v>
      </c>
      <c r="G9260" s="1772"/>
      <c r="H9260" s="1772"/>
      <c r="I9260" s="1772"/>
      <c r="J9260" s="1772"/>
      <c r="K9260" s="1771" t="s">
        <v>2847</v>
      </c>
      <c r="L9260" s="1771"/>
      <c r="M9260" s="1771"/>
      <c r="N9260" s="1771" t="s">
        <v>2846</v>
      </c>
      <c r="O9260" s="1771"/>
      <c r="P9260" s="1771"/>
    </row>
    <row r="9261" spans="1:16" ht="78" customHeight="1" x14ac:dyDescent="0.25">
      <c r="A9261" s="1535" t="s">
        <v>2845</v>
      </c>
      <c r="B9261" s="1535" t="s">
        <v>5</v>
      </c>
      <c r="C9261" s="1535" t="s">
        <v>2844</v>
      </c>
      <c r="D9261" s="1535" t="s">
        <v>2843</v>
      </c>
      <c r="E9261" s="1536" t="s">
        <v>2842</v>
      </c>
      <c r="F9261" s="1537" t="s">
        <v>2841</v>
      </c>
      <c r="G9261" s="1540" t="s">
        <v>2840</v>
      </c>
      <c r="H9261" s="1535" t="s">
        <v>2839</v>
      </c>
      <c r="I9261" s="1535" t="s">
        <v>2838</v>
      </c>
      <c r="J9261" s="1535" t="s">
        <v>2837</v>
      </c>
      <c r="K9261" s="1538" t="s">
        <v>2836</v>
      </c>
      <c r="L9261" s="1538" t="s">
        <v>2835</v>
      </c>
      <c r="M9261" s="1539" t="s">
        <v>2834</v>
      </c>
      <c r="N9261" s="1538" t="s">
        <v>2836</v>
      </c>
      <c r="O9261" s="1538" t="s">
        <v>2835</v>
      </c>
      <c r="P9261" s="1539" t="s">
        <v>2834</v>
      </c>
    </row>
    <row r="9262" spans="1:16" ht="33.75" x14ac:dyDescent="0.25">
      <c r="A9262" s="867" t="s">
        <v>7760</v>
      </c>
      <c r="B9262" s="867" t="s">
        <v>3626</v>
      </c>
      <c r="C9262" s="867" t="s">
        <v>3031</v>
      </c>
      <c r="D9262" s="868" t="s">
        <v>9177</v>
      </c>
      <c r="E9262" s="870">
        <v>2500</v>
      </c>
      <c r="F9262" s="869" t="s">
        <v>9219</v>
      </c>
      <c r="G9262" s="868" t="s">
        <v>9218</v>
      </c>
      <c r="H9262" s="867" t="s">
        <v>7756</v>
      </c>
      <c r="I9262" s="867" t="s">
        <v>2741</v>
      </c>
      <c r="J9262" s="867" t="s">
        <v>7967</v>
      </c>
      <c r="K9262" s="866">
        <v>3</v>
      </c>
      <c r="L9262" s="866">
        <v>12</v>
      </c>
      <c r="M9262" s="865">
        <v>31981.631939835464</v>
      </c>
      <c r="N9262" s="866">
        <v>2</v>
      </c>
      <c r="O9262" s="866">
        <v>6</v>
      </c>
      <c r="P9262" s="865">
        <v>15882.9</v>
      </c>
    </row>
    <row r="9263" spans="1:16" ht="33.75" x14ac:dyDescent="0.25">
      <c r="A9263" s="867" t="s">
        <v>7760</v>
      </c>
      <c r="B9263" s="867" t="s">
        <v>3626</v>
      </c>
      <c r="C9263" s="867" t="s">
        <v>3031</v>
      </c>
      <c r="D9263" s="868" t="s">
        <v>9177</v>
      </c>
      <c r="E9263" s="870">
        <v>2500</v>
      </c>
      <c r="F9263" s="869" t="s">
        <v>9217</v>
      </c>
      <c r="G9263" s="868" t="s">
        <v>9216</v>
      </c>
      <c r="H9263" s="867" t="s">
        <v>7756</v>
      </c>
      <c r="I9263" s="867" t="s">
        <v>2737</v>
      </c>
      <c r="J9263" s="867" t="s">
        <v>8054</v>
      </c>
      <c r="K9263" s="866">
        <v>3</v>
      </c>
      <c r="L9263" s="866">
        <v>12</v>
      </c>
      <c r="M9263" s="865">
        <v>31981.631939835464</v>
      </c>
      <c r="N9263" s="866">
        <v>3</v>
      </c>
      <c r="O9263" s="866">
        <v>6</v>
      </c>
      <c r="P9263" s="865">
        <v>15882.9</v>
      </c>
    </row>
    <row r="9264" spans="1:16" ht="33.75" x14ac:dyDescent="0.25">
      <c r="A9264" s="867" t="s">
        <v>7760</v>
      </c>
      <c r="B9264" s="867" t="s">
        <v>3626</v>
      </c>
      <c r="C9264" s="867" t="s">
        <v>3031</v>
      </c>
      <c r="D9264" s="868" t="s">
        <v>9215</v>
      </c>
      <c r="E9264" s="870">
        <v>8000</v>
      </c>
      <c r="F9264" s="869" t="s">
        <v>9214</v>
      </c>
      <c r="G9264" s="868" t="s">
        <v>9213</v>
      </c>
      <c r="H9264" s="867" t="s">
        <v>7756</v>
      </c>
      <c r="I9264" s="867" t="s">
        <v>2892</v>
      </c>
      <c r="J9264" s="867" t="s">
        <v>7985</v>
      </c>
      <c r="K9264" s="866">
        <v>2</v>
      </c>
      <c r="L9264" s="866">
        <v>12</v>
      </c>
      <c r="M9264" s="865">
        <v>102341.22220747349</v>
      </c>
      <c r="N9264" s="866">
        <v>2</v>
      </c>
      <c r="O9264" s="866">
        <v>6</v>
      </c>
      <c r="P9264" s="865">
        <v>48882.9</v>
      </c>
    </row>
    <row r="9265" spans="1:16" ht="33.75" x14ac:dyDescent="0.25">
      <c r="A9265" s="867" t="s">
        <v>7760</v>
      </c>
      <c r="B9265" s="867" t="s">
        <v>3626</v>
      </c>
      <c r="C9265" s="867" t="s">
        <v>3031</v>
      </c>
      <c r="D9265" s="868" t="s">
        <v>9212</v>
      </c>
      <c r="E9265" s="870">
        <v>8000</v>
      </c>
      <c r="F9265" s="869" t="s">
        <v>9211</v>
      </c>
      <c r="G9265" s="868" t="s">
        <v>9210</v>
      </c>
      <c r="H9265" s="867" t="s">
        <v>7756</v>
      </c>
      <c r="I9265" s="867" t="s">
        <v>2892</v>
      </c>
      <c r="J9265" s="867" t="s">
        <v>7967</v>
      </c>
      <c r="K9265" s="866">
        <v>2</v>
      </c>
      <c r="L9265" s="866">
        <v>12</v>
      </c>
      <c r="M9265" s="865">
        <v>102341.22220747349</v>
      </c>
      <c r="N9265" s="866">
        <v>2</v>
      </c>
      <c r="O9265" s="866">
        <v>6</v>
      </c>
      <c r="P9265" s="865">
        <v>48882.9</v>
      </c>
    </row>
    <row r="9266" spans="1:16" ht="33.75" x14ac:dyDescent="0.25">
      <c r="A9266" s="867" t="s">
        <v>7760</v>
      </c>
      <c r="B9266" s="867" t="s">
        <v>3626</v>
      </c>
      <c r="C9266" s="867" t="s">
        <v>3031</v>
      </c>
      <c r="D9266" s="868" t="s">
        <v>8073</v>
      </c>
      <c r="E9266" s="870">
        <v>2500</v>
      </c>
      <c r="F9266" s="869" t="s">
        <v>9209</v>
      </c>
      <c r="G9266" s="868" t="s">
        <v>9208</v>
      </c>
      <c r="H9266" s="867" t="s">
        <v>7796</v>
      </c>
      <c r="I9266" s="867" t="s">
        <v>2861</v>
      </c>
      <c r="J9266" s="867" t="s">
        <v>7788</v>
      </c>
      <c r="K9266" s="866">
        <v>5</v>
      </c>
      <c r="L9266" s="866">
        <v>12</v>
      </c>
      <c r="M9266" s="865">
        <v>31981.631939835464</v>
      </c>
      <c r="N9266" s="866">
        <v>2</v>
      </c>
      <c r="O9266" s="866">
        <v>6</v>
      </c>
      <c r="P9266" s="865">
        <v>15882.9</v>
      </c>
    </row>
    <row r="9267" spans="1:16" ht="33.75" x14ac:dyDescent="0.25">
      <c r="A9267" s="867" t="s">
        <v>7760</v>
      </c>
      <c r="B9267" s="867" t="s">
        <v>3626</v>
      </c>
      <c r="C9267" s="867" t="s">
        <v>3031</v>
      </c>
      <c r="D9267" s="868" t="s">
        <v>8448</v>
      </c>
      <c r="E9267" s="870">
        <v>6000</v>
      </c>
      <c r="F9267" s="869" t="s">
        <v>9207</v>
      </c>
      <c r="G9267" s="868" t="s">
        <v>9206</v>
      </c>
      <c r="H9267" s="867" t="s">
        <v>7756</v>
      </c>
      <c r="I9267" s="867" t="s">
        <v>2685</v>
      </c>
      <c r="J9267" s="867" t="s">
        <v>7800</v>
      </c>
      <c r="K9267" s="866">
        <v>8</v>
      </c>
      <c r="L9267" s="866">
        <v>12</v>
      </c>
      <c r="M9267" s="865">
        <v>70359.590267638021</v>
      </c>
      <c r="N9267" s="866">
        <v>1</v>
      </c>
      <c r="O9267" s="866">
        <v>6</v>
      </c>
      <c r="P9267" s="865">
        <v>36882.9</v>
      </c>
    </row>
    <row r="9268" spans="1:16" ht="33.75" x14ac:dyDescent="0.25">
      <c r="A9268" s="867" t="s">
        <v>7760</v>
      </c>
      <c r="B9268" s="867" t="s">
        <v>3626</v>
      </c>
      <c r="C9268" s="867" t="s">
        <v>3031</v>
      </c>
      <c r="D9268" s="868" t="s">
        <v>9205</v>
      </c>
      <c r="E9268" s="870">
        <v>4200</v>
      </c>
      <c r="F9268" s="869" t="s">
        <v>9204</v>
      </c>
      <c r="G9268" s="868" t="s">
        <v>9203</v>
      </c>
      <c r="H9268" s="867" t="s">
        <v>7756</v>
      </c>
      <c r="I9268" s="867" t="s">
        <v>9202</v>
      </c>
      <c r="J9268" s="867" t="s">
        <v>7985</v>
      </c>
      <c r="K9268" s="866">
        <v>3</v>
      </c>
      <c r="L9268" s="866">
        <v>12</v>
      </c>
      <c r="M9268" s="865">
        <v>31981.631939835464</v>
      </c>
      <c r="N9268" s="866">
        <v>2</v>
      </c>
      <c r="O9268" s="866">
        <v>6</v>
      </c>
      <c r="P9268" s="865">
        <v>26082.9</v>
      </c>
    </row>
    <row r="9269" spans="1:16" ht="33.75" x14ac:dyDescent="0.25">
      <c r="A9269" s="867" t="s">
        <v>7760</v>
      </c>
      <c r="B9269" s="867" t="s">
        <v>3626</v>
      </c>
      <c r="C9269" s="867" t="s">
        <v>3031</v>
      </c>
      <c r="D9269" s="868" t="s">
        <v>9201</v>
      </c>
      <c r="E9269" s="870">
        <v>5500</v>
      </c>
      <c r="F9269" s="869" t="s">
        <v>9200</v>
      </c>
      <c r="G9269" s="868" t="s">
        <v>9199</v>
      </c>
      <c r="H9269" s="867" t="s">
        <v>7796</v>
      </c>
      <c r="I9269" s="867" t="s">
        <v>2685</v>
      </c>
      <c r="J9269" s="867" t="s">
        <v>7769</v>
      </c>
      <c r="K9269" s="866">
        <v>3</v>
      </c>
      <c r="L9269" s="866">
        <v>12</v>
      </c>
      <c r="M9269" s="865">
        <v>70359.590267638021</v>
      </c>
      <c r="N9269" s="866">
        <v>1</v>
      </c>
      <c r="O9269" s="866">
        <v>6</v>
      </c>
      <c r="P9269" s="865">
        <v>33882.9</v>
      </c>
    </row>
    <row r="9270" spans="1:16" ht="33.75" x14ac:dyDescent="0.25">
      <c r="A9270" s="867" t="s">
        <v>7760</v>
      </c>
      <c r="B9270" s="867" t="s">
        <v>3626</v>
      </c>
      <c r="C9270" s="867" t="s">
        <v>3031</v>
      </c>
      <c r="D9270" s="868" t="s">
        <v>7887</v>
      </c>
      <c r="E9270" s="870">
        <v>4200</v>
      </c>
      <c r="F9270" s="869" t="s">
        <v>9198</v>
      </c>
      <c r="G9270" s="868" t="s">
        <v>9197</v>
      </c>
      <c r="H9270" s="867" t="s">
        <v>7796</v>
      </c>
      <c r="I9270" s="867" t="s">
        <v>2745</v>
      </c>
      <c r="J9270" s="867" t="s">
        <v>7783</v>
      </c>
      <c r="K9270" s="866">
        <v>3</v>
      </c>
      <c r="L9270" s="866">
        <v>12</v>
      </c>
      <c r="M9270" s="865">
        <v>53729.141658923581</v>
      </c>
      <c r="N9270" s="866">
        <v>3</v>
      </c>
      <c r="O9270" s="866">
        <v>6</v>
      </c>
      <c r="P9270" s="865">
        <v>26082.9</v>
      </c>
    </row>
    <row r="9271" spans="1:16" ht="33.75" x14ac:dyDescent="0.25">
      <c r="A9271" s="867" t="s">
        <v>7760</v>
      </c>
      <c r="B9271" s="867" t="s">
        <v>3626</v>
      </c>
      <c r="C9271" s="867" t="s">
        <v>3031</v>
      </c>
      <c r="D9271" s="868" t="s">
        <v>9177</v>
      </c>
      <c r="E9271" s="870">
        <v>2500</v>
      </c>
      <c r="F9271" s="869" t="s">
        <v>9196</v>
      </c>
      <c r="G9271" s="868" t="s">
        <v>9195</v>
      </c>
      <c r="H9271" s="867" t="s">
        <v>7796</v>
      </c>
      <c r="I9271" s="867" t="s">
        <v>2685</v>
      </c>
      <c r="J9271" s="867" t="s">
        <v>8178</v>
      </c>
      <c r="K9271" s="866">
        <v>2</v>
      </c>
      <c r="L9271" s="866">
        <v>11</v>
      </c>
      <c r="M9271" s="865">
        <v>29316.495944849175</v>
      </c>
      <c r="N9271" s="866">
        <v>0</v>
      </c>
      <c r="O9271" s="866">
        <v>0</v>
      </c>
      <c r="P9271" s="865">
        <v>0</v>
      </c>
    </row>
    <row r="9272" spans="1:16" ht="33.75" x14ac:dyDescent="0.25">
      <c r="A9272" s="867" t="s">
        <v>7760</v>
      </c>
      <c r="B9272" s="867" t="s">
        <v>3626</v>
      </c>
      <c r="C9272" s="867" t="s">
        <v>3031</v>
      </c>
      <c r="D9272" s="868" t="s">
        <v>9177</v>
      </c>
      <c r="E9272" s="870">
        <v>2500</v>
      </c>
      <c r="F9272" s="869" t="s">
        <v>9194</v>
      </c>
      <c r="G9272" s="868" t="s">
        <v>9193</v>
      </c>
      <c r="H9272" s="867"/>
      <c r="I9272" s="867"/>
      <c r="J9272" s="867"/>
      <c r="K9272" s="866">
        <v>2</v>
      </c>
      <c r="L9272" s="866">
        <v>12</v>
      </c>
      <c r="M9272" s="865">
        <v>31981.631939835464</v>
      </c>
      <c r="N9272" s="866">
        <v>2</v>
      </c>
      <c r="O9272" s="866">
        <v>6</v>
      </c>
      <c r="P9272" s="865">
        <v>15882.9</v>
      </c>
    </row>
    <row r="9273" spans="1:16" ht="33.75" x14ac:dyDescent="0.25">
      <c r="A9273" s="867" t="s">
        <v>7760</v>
      </c>
      <c r="B9273" s="867" t="s">
        <v>3626</v>
      </c>
      <c r="C9273" s="867" t="s">
        <v>3031</v>
      </c>
      <c r="D9273" s="868" t="s">
        <v>9192</v>
      </c>
      <c r="E9273" s="870">
        <v>12500</v>
      </c>
      <c r="F9273" s="869" t="s">
        <v>9191</v>
      </c>
      <c r="G9273" s="868" t="s">
        <v>9190</v>
      </c>
      <c r="H9273" s="867" t="s">
        <v>7756</v>
      </c>
      <c r="I9273" s="867" t="s">
        <v>2685</v>
      </c>
      <c r="J9273" s="867" t="s">
        <v>8342</v>
      </c>
      <c r="K9273" s="866">
        <v>6</v>
      </c>
      <c r="L9273" s="866">
        <v>12</v>
      </c>
      <c r="M9273" s="865">
        <v>95944.89581950639</v>
      </c>
      <c r="N9273" s="866">
        <v>1</v>
      </c>
      <c r="O9273" s="866">
        <v>6</v>
      </c>
      <c r="P9273" s="865">
        <v>75882.899999999994</v>
      </c>
    </row>
    <row r="9274" spans="1:16" ht="33.75" x14ac:dyDescent="0.25">
      <c r="A9274" s="867" t="s">
        <v>7760</v>
      </c>
      <c r="B9274" s="867" t="s">
        <v>3626</v>
      </c>
      <c r="C9274" s="867" t="s">
        <v>3031</v>
      </c>
      <c r="D9274" s="868" t="s">
        <v>8448</v>
      </c>
      <c r="E9274" s="870">
        <v>6000</v>
      </c>
      <c r="F9274" s="869" t="s">
        <v>9189</v>
      </c>
      <c r="G9274" s="868" t="s">
        <v>9188</v>
      </c>
      <c r="H9274" s="867" t="s">
        <v>7796</v>
      </c>
      <c r="I9274" s="867" t="s">
        <v>2737</v>
      </c>
      <c r="J9274" s="867" t="s">
        <v>8321</v>
      </c>
      <c r="K9274" s="866">
        <v>5</v>
      </c>
      <c r="L9274" s="866">
        <v>12</v>
      </c>
      <c r="M9274" s="865">
        <v>53729.141658923581</v>
      </c>
      <c r="N9274" s="866">
        <v>2</v>
      </c>
      <c r="O9274" s="866">
        <v>6</v>
      </c>
      <c r="P9274" s="865">
        <v>36882.9</v>
      </c>
    </row>
    <row r="9275" spans="1:16" ht="33.75" x14ac:dyDescent="0.25">
      <c r="A9275" s="867" t="s">
        <v>7760</v>
      </c>
      <c r="B9275" s="867" t="s">
        <v>3626</v>
      </c>
      <c r="C9275" s="867" t="s">
        <v>3031</v>
      </c>
      <c r="D9275" s="868" t="s">
        <v>9177</v>
      </c>
      <c r="E9275" s="870">
        <v>2500</v>
      </c>
      <c r="F9275" s="869" t="s">
        <v>9187</v>
      </c>
      <c r="G9275" s="868" t="s">
        <v>9186</v>
      </c>
      <c r="H9275" s="867" t="s">
        <v>7756</v>
      </c>
      <c r="I9275" s="867" t="s">
        <v>3419</v>
      </c>
      <c r="J9275" s="867" t="s">
        <v>7900</v>
      </c>
      <c r="K9275" s="866">
        <v>5</v>
      </c>
      <c r="L9275" s="866">
        <v>12</v>
      </c>
      <c r="M9275" s="865">
        <v>31981.631939835464</v>
      </c>
      <c r="N9275" s="866">
        <v>2</v>
      </c>
      <c r="O9275" s="866">
        <v>6</v>
      </c>
      <c r="P9275" s="865">
        <v>15882.9</v>
      </c>
    </row>
    <row r="9276" spans="1:16" ht="33.75" x14ac:dyDescent="0.25">
      <c r="A9276" s="867" t="s">
        <v>7760</v>
      </c>
      <c r="B9276" s="867" t="s">
        <v>3626</v>
      </c>
      <c r="C9276" s="867" t="s">
        <v>3031</v>
      </c>
      <c r="D9276" s="868" t="s">
        <v>9177</v>
      </c>
      <c r="E9276" s="870">
        <v>2500</v>
      </c>
      <c r="F9276" s="869" t="s">
        <v>9185</v>
      </c>
      <c r="G9276" s="868" t="s">
        <v>9184</v>
      </c>
      <c r="H9276" s="867" t="s">
        <v>7756</v>
      </c>
      <c r="I9276" s="867" t="s">
        <v>3419</v>
      </c>
      <c r="J9276" s="867" t="s">
        <v>7900</v>
      </c>
      <c r="K9276" s="866">
        <v>5</v>
      </c>
      <c r="L9276" s="866">
        <v>12</v>
      </c>
      <c r="M9276" s="865">
        <v>31981.631939835464</v>
      </c>
      <c r="N9276" s="866">
        <v>2</v>
      </c>
      <c r="O9276" s="866">
        <v>6</v>
      </c>
      <c r="P9276" s="865">
        <v>15882.9</v>
      </c>
    </row>
    <row r="9277" spans="1:16" ht="33.75" x14ac:dyDescent="0.25">
      <c r="A9277" s="867" t="s">
        <v>7760</v>
      </c>
      <c r="B9277" s="867" t="s">
        <v>3626</v>
      </c>
      <c r="C9277" s="867" t="s">
        <v>3031</v>
      </c>
      <c r="D9277" s="868" t="s">
        <v>9177</v>
      </c>
      <c r="E9277" s="870">
        <v>2500</v>
      </c>
      <c r="F9277" s="869" t="s">
        <v>9183</v>
      </c>
      <c r="G9277" s="868" t="s">
        <v>9182</v>
      </c>
      <c r="H9277" s="867" t="s">
        <v>7796</v>
      </c>
      <c r="I9277" s="867" t="s">
        <v>9181</v>
      </c>
      <c r="J9277" s="867" t="s">
        <v>7800</v>
      </c>
      <c r="K9277" s="866">
        <v>3</v>
      </c>
      <c r="L9277" s="866">
        <v>12</v>
      </c>
      <c r="M9277" s="865">
        <v>31981.631939835464</v>
      </c>
      <c r="N9277" s="866">
        <v>2</v>
      </c>
      <c r="O9277" s="866">
        <v>6</v>
      </c>
      <c r="P9277" s="865">
        <v>15882.9</v>
      </c>
    </row>
    <row r="9278" spans="1:16" ht="33.75" x14ac:dyDescent="0.25">
      <c r="A9278" s="867" t="s">
        <v>7760</v>
      </c>
      <c r="B9278" s="867" t="s">
        <v>3626</v>
      </c>
      <c r="C9278" s="867" t="s">
        <v>3031</v>
      </c>
      <c r="D9278" s="868" t="s">
        <v>8763</v>
      </c>
      <c r="E9278" s="870">
        <v>4200</v>
      </c>
      <c r="F9278" s="869" t="s">
        <v>9180</v>
      </c>
      <c r="G9278" s="868" t="s">
        <v>9179</v>
      </c>
      <c r="H9278" s="867" t="s">
        <v>7756</v>
      </c>
      <c r="I9278" s="867" t="s">
        <v>2883</v>
      </c>
      <c r="J9278" s="867" t="s">
        <v>9178</v>
      </c>
      <c r="K9278" s="866">
        <v>3</v>
      </c>
      <c r="L9278" s="866">
        <v>12</v>
      </c>
      <c r="M9278" s="865">
        <v>53729.141658923581</v>
      </c>
      <c r="N9278" s="866">
        <v>2</v>
      </c>
      <c r="O9278" s="866">
        <v>6</v>
      </c>
      <c r="P9278" s="865">
        <v>26082.9</v>
      </c>
    </row>
    <row r="9279" spans="1:16" ht="33.75" x14ac:dyDescent="0.25">
      <c r="A9279" s="867" t="s">
        <v>7760</v>
      </c>
      <c r="B9279" s="867" t="s">
        <v>3626</v>
      </c>
      <c r="C9279" s="867" t="s">
        <v>3031</v>
      </c>
      <c r="D9279" s="868" t="s">
        <v>9177</v>
      </c>
      <c r="E9279" s="870">
        <v>2500</v>
      </c>
      <c r="F9279" s="869" t="s">
        <v>9176</v>
      </c>
      <c r="G9279" s="868" t="s">
        <v>9175</v>
      </c>
      <c r="H9279" s="867" t="s">
        <v>7756</v>
      </c>
      <c r="I9279" s="867" t="s">
        <v>2685</v>
      </c>
      <c r="J9279" s="867" t="s">
        <v>8036</v>
      </c>
      <c r="K9279" s="866">
        <v>2</v>
      </c>
      <c r="L9279" s="866">
        <v>12</v>
      </c>
      <c r="M9279" s="865">
        <v>31981.631939835464</v>
      </c>
      <c r="N9279" s="866">
        <v>0</v>
      </c>
      <c r="O9279" s="866">
        <v>0</v>
      </c>
      <c r="P9279" s="865">
        <v>0</v>
      </c>
    </row>
    <row r="9280" spans="1:16" ht="33.75" x14ac:dyDescent="0.25">
      <c r="A9280" s="867" t="s">
        <v>7760</v>
      </c>
      <c r="B9280" s="867" t="s">
        <v>3626</v>
      </c>
      <c r="C9280" s="867" t="s">
        <v>3031</v>
      </c>
      <c r="D9280" s="868" t="s">
        <v>7854</v>
      </c>
      <c r="E9280" s="870">
        <v>4200</v>
      </c>
      <c r="F9280" s="869" t="s">
        <v>9174</v>
      </c>
      <c r="G9280" s="868" t="s">
        <v>9173</v>
      </c>
      <c r="H9280" s="867" t="s">
        <v>7796</v>
      </c>
      <c r="I9280" s="867" t="s">
        <v>2676</v>
      </c>
      <c r="J9280" s="867" t="s">
        <v>7985</v>
      </c>
      <c r="K9280" s="866">
        <v>3</v>
      </c>
      <c r="L9280" s="866">
        <v>12</v>
      </c>
      <c r="M9280" s="865">
        <v>31981.631939835464</v>
      </c>
      <c r="N9280" s="866">
        <v>4</v>
      </c>
      <c r="O9280" s="866">
        <v>6</v>
      </c>
      <c r="P9280" s="865">
        <v>26082.9</v>
      </c>
    </row>
    <row r="9281" spans="1:16" ht="33.75" x14ac:dyDescent="0.25">
      <c r="A9281" s="867" t="s">
        <v>7760</v>
      </c>
      <c r="B9281" s="867" t="s">
        <v>3626</v>
      </c>
      <c r="C9281" s="867" t="s">
        <v>3031</v>
      </c>
      <c r="D9281" s="868" t="s">
        <v>7799</v>
      </c>
      <c r="E9281" s="870">
        <v>5500</v>
      </c>
      <c r="F9281" s="869" t="s">
        <v>9172</v>
      </c>
      <c r="G9281" s="868" t="s">
        <v>9171</v>
      </c>
      <c r="H9281" s="867" t="s">
        <v>7756</v>
      </c>
      <c r="I9281" s="867" t="s">
        <v>2676</v>
      </c>
      <c r="J9281" s="867" t="s">
        <v>7844</v>
      </c>
      <c r="K9281" s="866">
        <v>5</v>
      </c>
      <c r="L9281" s="866">
        <v>12</v>
      </c>
      <c r="M9281" s="865">
        <v>70359.590267638021</v>
      </c>
      <c r="N9281" s="866">
        <v>3</v>
      </c>
      <c r="O9281" s="866">
        <v>6</v>
      </c>
      <c r="P9281" s="865">
        <v>33882.9</v>
      </c>
    </row>
    <row r="9282" spans="1:16" ht="33.75" x14ac:dyDescent="0.25">
      <c r="A9282" s="867" t="s">
        <v>7760</v>
      </c>
      <c r="B9282" s="867" t="s">
        <v>3626</v>
      </c>
      <c r="C9282" s="867" t="s">
        <v>3031</v>
      </c>
      <c r="D9282" s="868" t="s">
        <v>9160</v>
      </c>
      <c r="E9282" s="870">
        <v>7500</v>
      </c>
      <c r="F9282" s="869" t="s">
        <v>9170</v>
      </c>
      <c r="G9282" s="868" t="s">
        <v>9169</v>
      </c>
      <c r="H9282" s="867" t="s">
        <v>7756</v>
      </c>
      <c r="I9282" s="867" t="s">
        <v>9168</v>
      </c>
      <c r="J9282" s="867" t="s">
        <v>7967</v>
      </c>
      <c r="K9282" s="866">
        <v>1</v>
      </c>
      <c r="L9282" s="866">
        <v>3</v>
      </c>
      <c r="M9282" s="865">
        <v>23986.223954876597</v>
      </c>
      <c r="N9282" s="866">
        <v>0</v>
      </c>
      <c r="O9282" s="866">
        <v>0</v>
      </c>
      <c r="P9282" s="865">
        <v>0</v>
      </c>
    </row>
    <row r="9283" spans="1:16" ht="33.75" x14ac:dyDescent="0.25">
      <c r="A9283" s="867" t="s">
        <v>7760</v>
      </c>
      <c r="B9283" s="867" t="s">
        <v>3626</v>
      </c>
      <c r="C9283" s="867" t="s">
        <v>3031</v>
      </c>
      <c r="D9283" s="868" t="s">
        <v>7776</v>
      </c>
      <c r="E9283" s="870">
        <v>4200</v>
      </c>
      <c r="F9283" s="869" t="s">
        <v>9167</v>
      </c>
      <c r="G9283" s="868" t="s">
        <v>9166</v>
      </c>
      <c r="H9283" s="867" t="s">
        <v>7756</v>
      </c>
      <c r="I9283" s="867" t="s">
        <v>2892</v>
      </c>
      <c r="J9283" s="867" t="s">
        <v>7985</v>
      </c>
      <c r="K9283" s="866">
        <v>6</v>
      </c>
      <c r="L9283" s="866">
        <v>12</v>
      </c>
      <c r="M9283" s="865">
        <v>53729.141658923581</v>
      </c>
      <c r="N9283" s="866">
        <v>2</v>
      </c>
      <c r="O9283" s="866">
        <v>6</v>
      </c>
      <c r="P9283" s="865">
        <v>26082.9</v>
      </c>
    </row>
    <row r="9284" spans="1:16" ht="33.75" x14ac:dyDescent="0.25">
      <c r="A9284" s="867" t="s">
        <v>7760</v>
      </c>
      <c r="B9284" s="867" t="s">
        <v>3626</v>
      </c>
      <c r="C9284" s="867" t="s">
        <v>3031</v>
      </c>
      <c r="D9284" s="868" t="s">
        <v>9165</v>
      </c>
      <c r="E9284" s="870">
        <v>7500</v>
      </c>
      <c r="F9284" s="869" t="s">
        <v>9164</v>
      </c>
      <c r="G9284" s="868" t="s">
        <v>9163</v>
      </c>
      <c r="H9284" s="867" t="s">
        <v>7756</v>
      </c>
      <c r="I9284" s="867" t="s">
        <v>2772</v>
      </c>
      <c r="J9284" s="867" t="s">
        <v>8358</v>
      </c>
      <c r="K9284" s="866">
        <v>2</v>
      </c>
      <c r="L9284" s="866">
        <v>12</v>
      </c>
      <c r="M9284" s="865">
        <v>95944.89581950639</v>
      </c>
      <c r="N9284" s="866">
        <v>1</v>
      </c>
      <c r="O9284" s="866">
        <v>6</v>
      </c>
      <c r="P9284" s="865">
        <v>45882.9</v>
      </c>
    </row>
    <row r="9285" spans="1:16" ht="33.75" x14ac:dyDescent="0.25">
      <c r="A9285" s="867" t="s">
        <v>7760</v>
      </c>
      <c r="B9285" s="867" t="s">
        <v>3626</v>
      </c>
      <c r="C9285" s="867" t="s">
        <v>3031</v>
      </c>
      <c r="D9285" s="868" t="s">
        <v>6528</v>
      </c>
      <c r="E9285" s="870">
        <v>2500</v>
      </c>
      <c r="F9285" s="869" t="s">
        <v>9162</v>
      </c>
      <c r="G9285" s="868" t="s">
        <v>9161</v>
      </c>
      <c r="H9285" s="867" t="s">
        <v>7796</v>
      </c>
      <c r="I9285" s="867" t="s">
        <v>8800</v>
      </c>
      <c r="J9285" s="867" t="s">
        <v>7792</v>
      </c>
      <c r="K9285" s="866">
        <v>2</v>
      </c>
      <c r="L9285" s="866">
        <v>12</v>
      </c>
      <c r="M9285" s="865">
        <v>31981.631939835464</v>
      </c>
      <c r="N9285" s="866">
        <v>1</v>
      </c>
      <c r="O9285" s="866">
        <v>6</v>
      </c>
      <c r="P9285" s="865">
        <v>15882.9</v>
      </c>
    </row>
    <row r="9286" spans="1:16" ht="33.75" x14ac:dyDescent="0.25">
      <c r="A9286" s="867" t="s">
        <v>7760</v>
      </c>
      <c r="B9286" s="867" t="s">
        <v>3626</v>
      </c>
      <c r="C9286" s="867" t="s">
        <v>3031</v>
      </c>
      <c r="D9286" s="868" t="s">
        <v>9160</v>
      </c>
      <c r="E9286" s="870">
        <v>7500</v>
      </c>
      <c r="F9286" s="869" t="s">
        <v>9159</v>
      </c>
      <c r="G9286" s="868" t="s">
        <v>9158</v>
      </c>
      <c r="H9286" s="867" t="s">
        <v>7756</v>
      </c>
      <c r="I9286" s="867" t="s">
        <v>9157</v>
      </c>
      <c r="J9286" s="867" t="s">
        <v>7769</v>
      </c>
      <c r="K9286" s="866">
        <v>4</v>
      </c>
      <c r="L9286" s="866">
        <v>12</v>
      </c>
      <c r="M9286" s="865">
        <v>95944.89581950639</v>
      </c>
      <c r="N9286" s="866">
        <v>1</v>
      </c>
      <c r="O9286" s="866">
        <v>6</v>
      </c>
      <c r="P9286" s="865">
        <v>45882.9</v>
      </c>
    </row>
    <row r="9287" spans="1:16" ht="33.75" x14ac:dyDescent="0.25">
      <c r="A9287" s="867" t="s">
        <v>7760</v>
      </c>
      <c r="B9287" s="867" t="s">
        <v>3626</v>
      </c>
      <c r="C9287" s="867" t="s">
        <v>3031</v>
      </c>
      <c r="D9287" s="868" t="s">
        <v>8763</v>
      </c>
      <c r="E9287" s="870">
        <v>4200</v>
      </c>
      <c r="F9287" s="869" t="s">
        <v>9156</v>
      </c>
      <c r="G9287" s="868" t="s">
        <v>9155</v>
      </c>
      <c r="H9287" s="867" t="s">
        <v>7796</v>
      </c>
      <c r="I9287" s="867" t="s">
        <v>2667</v>
      </c>
      <c r="J9287" s="867" t="s">
        <v>7773</v>
      </c>
      <c r="K9287" s="866">
        <v>4</v>
      </c>
      <c r="L9287" s="866">
        <v>12</v>
      </c>
      <c r="M9287" s="865">
        <v>53729.141658923581</v>
      </c>
      <c r="N9287" s="866">
        <v>2</v>
      </c>
      <c r="O9287" s="866">
        <v>6</v>
      </c>
      <c r="P9287" s="865">
        <v>26082.9</v>
      </c>
    </row>
    <row r="9288" spans="1:16" ht="33.75" x14ac:dyDescent="0.25">
      <c r="A9288" s="867" t="s">
        <v>7760</v>
      </c>
      <c r="B9288" s="867" t="s">
        <v>3626</v>
      </c>
      <c r="C9288" s="867" t="s">
        <v>3031</v>
      </c>
      <c r="D9288" s="868" t="s">
        <v>7863</v>
      </c>
      <c r="E9288" s="870">
        <v>2500</v>
      </c>
      <c r="F9288" s="869" t="s">
        <v>9154</v>
      </c>
      <c r="G9288" s="868" t="s">
        <v>9153</v>
      </c>
      <c r="H9288" s="867"/>
      <c r="I9288" s="867"/>
      <c r="J9288" s="867"/>
      <c r="K9288" s="866">
        <v>3</v>
      </c>
      <c r="L9288" s="866">
        <v>12</v>
      </c>
      <c r="M9288" s="865">
        <v>31981.631939835464</v>
      </c>
      <c r="N9288" s="866">
        <v>2</v>
      </c>
      <c r="O9288" s="866">
        <v>6</v>
      </c>
      <c r="P9288" s="865">
        <v>15882.9</v>
      </c>
    </row>
    <row r="9289" spans="1:16" ht="33.75" x14ac:dyDescent="0.25">
      <c r="A9289" s="867" t="s">
        <v>7760</v>
      </c>
      <c r="B9289" s="867" t="s">
        <v>3626</v>
      </c>
      <c r="C9289" s="867" t="s">
        <v>3031</v>
      </c>
      <c r="D9289" s="868" t="s">
        <v>9152</v>
      </c>
      <c r="E9289" s="870">
        <v>4200</v>
      </c>
      <c r="F9289" s="869" t="s">
        <v>9151</v>
      </c>
      <c r="G9289" s="868" t="s">
        <v>9150</v>
      </c>
      <c r="H9289" s="867" t="s">
        <v>7756</v>
      </c>
      <c r="I9289" s="867" t="s">
        <v>2772</v>
      </c>
      <c r="J9289" s="867" t="s">
        <v>7792</v>
      </c>
      <c r="K9289" s="866">
        <v>2</v>
      </c>
      <c r="L9289" s="866">
        <v>7</v>
      </c>
      <c r="M9289" s="865">
        <v>31341.999301038755</v>
      </c>
      <c r="N9289" s="866">
        <v>0</v>
      </c>
      <c r="O9289" s="866">
        <v>0</v>
      </c>
      <c r="P9289" s="865">
        <v>0</v>
      </c>
    </row>
    <row r="9290" spans="1:16" ht="33.75" x14ac:dyDescent="0.25">
      <c r="A9290" s="867" t="s">
        <v>7760</v>
      </c>
      <c r="B9290" s="867" t="s">
        <v>3626</v>
      </c>
      <c r="C9290" s="867" t="s">
        <v>3031</v>
      </c>
      <c r="D9290" s="868" t="s">
        <v>9149</v>
      </c>
      <c r="E9290" s="870">
        <v>7500</v>
      </c>
      <c r="F9290" s="869" t="s">
        <v>9148</v>
      </c>
      <c r="G9290" s="868" t="s">
        <v>9147</v>
      </c>
      <c r="H9290" s="867" t="s">
        <v>7756</v>
      </c>
      <c r="I9290" s="867" t="s">
        <v>2676</v>
      </c>
      <c r="J9290" s="867" t="s">
        <v>7809</v>
      </c>
      <c r="K9290" s="866">
        <v>2</v>
      </c>
      <c r="L9290" s="866">
        <v>12</v>
      </c>
      <c r="M9290" s="865">
        <v>95944.89581950639</v>
      </c>
      <c r="N9290" s="866">
        <v>1</v>
      </c>
      <c r="O9290" s="866">
        <v>6</v>
      </c>
      <c r="P9290" s="865">
        <v>45882.9</v>
      </c>
    </row>
    <row r="9291" spans="1:16" ht="33.75" x14ac:dyDescent="0.25">
      <c r="A9291" s="867" t="s">
        <v>7760</v>
      </c>
      <c r="B9291" s="867" t="s">
        <v>3626</v>
      </c>
      <c r="C9291" s="867" t="s">
        <v>3031</v>
      </c>
      <c r="D9291" s="868" t="s">
        <v>7863</v>
      </c>
      <c r="E9291" s="870">
        <v>2500</v>
      </c>
      <c r="F9291" s="869" t="s">
        <v>9146</v>
      </c>
      <c r="G9291" s="868" t="s">
        <v>9145</v>
      </c>
      <c r="H9291" s="867"/>
      <c r="I9291" s="867"/>
      <c r="J9291" s="867"/>
      <c r="K9291" s="866">
        <v>0</v>
      </c>
      <c r="L9291" s="866">
        <v>0</v>
      </c>
      <c r="M9291" s="865">
        <v>0</v>
      </c>
      <c r="N9291" s="866">
        <v>1</v>
      </c>
      <c r="O9291" s="866">
        <v>3</v>
      </c>
      <c r="P9291" s="865">
        <v>7941.45</v>
      </c>
    </row>
    <row r="9292" spans="1:16" ht="33.75" x14ac:dyDescent="0.25">
      <c r="A9292" s="867" t="s">
        <v>7760</v>
      </c>
      <c r="B9292" s="867" t="s">
        <v>3626</v>
      </c>
      <c r="C9292" s="867" t="s">
        <v>3031</v>
      </c>
      <c r="D9292" s="868" t="s">
        <v>7974</v>
      </c>
      <c r="E9292" s="870">
        <v>7500</v>
      </c>
      <c r="F9292" s="869" t="s">
        <v>9144</v>
      </c>
      <c r="G9292" s="868" t="s">
        <v>9143</v>
      </c>
      <c r="H9292" s="867" t="s">
        <v>7756</v>
      </c>
      <c r="I9292" s="867" t="s">
        <v>2772</v>
      </c>
      <c r="J9292" s="867" t="s">
        <v>7800</v>
      </c>
      <c r="K9292" s="866">
        <v>3</v>
      </c>
      <c r="L9292" s="866">
        <v>12</v>
      </c>
      <c r="M9292" s="865">
        <v>70359.590267638021</v>
      </c>
      <c r="N9292" s="866">
        <v>3</v>
      </c>
      <c r="O9292" s="866">
        <v>6</v>
      </c>
      <c r="P9292" s="865">
        <v>45882.9</v>
      </c>
    </row>
    <row r="9293" spans="1:16" ht="33.75" x14ac:dyDescent="0.25">
      <c r="A9293" s="867" t="s">
        <v>7760</v>
      </c>
      <c r="B9293" s="867" t="s">
        <v>3626</v>
      </c>
      <c r="C9293" s="867" t="s">
        <v>3031</v>
      </c>
      <c r="D9293" s="868" t="s">
        <v>9050</v>
      </c>
      <c r="E9293" s="870">
        <v>5500</v>
      </c>
      <c r="F9293" s="869" t="s">
        <v>9142</v>
      </c>
      <c r="G9293" s="868" t="s">
        <v>9141</v>
      </c>
      <c r="H9293" s="867" t="s">
        <v>7796</v>
      </c>
      <c r="I9293" s="867" t="s">
        <v>2676</v>
      </c>
      <c r="J9293" s="867" t="s">
        <v>7967</v>
      </c>
      <c r="K9293" s="866">
        <v>4</v>
      </c>
      <c r="L9293" s="866">
        <v>12</v>
      </c>
      <c r="M9293" s="865">
        <v>70359.590267638021</v>
      </c>
      <c r="N9293" s="866">
        <v>0</v>
      </c>
      <c r="O9293" s="866">
        <v>0</v>
      </c>
      <c r="P9293" s="865">
        <v>0</v>
      </c>
    </row>
    <row r="9294" spans="1:16" ht="33.75" x14ac:dyDescent="0.25">
      <c r="A9294" s="867" t="s">
        <v>7760</v>
      </c>
      <c r="B9294" s="867" t="s">
        <v>3626</v>
      </c>
      <c r="C9294" s="867" t="s">
        <v>3031</v>
      </c>
      <c r="D9294" s="868" t="s">
        <v>8831</v>
      </c>
      <c r="E9294" s="870">
        <v>7500</v>
      </c>
      <c r="F9294" s="869" t="s">
        <v>9140</v>
      </c>
      <c r="G9294" s="868" t="s">
        <v>9139</v>
      </c>
      <c r="H9294" s="867" t="s">
        <v>7756</v>
      </c>
      <c r="I9294" s="867" t="s">
        <v>4025</v>
      </c>
      <c r="J9294" s="867" t="s">
        <v>9138</v>
      </c>
      <c r="K9294" s="866">
        <v>2</v>
      </c>
      <c r="L9294" s="866">
        <v>12</v>
      </c>
      <c r="M9294" s="865">
        <v>70359.590267638021</v>
      </c>
      <c r="N9294" s="866">
        <v>3</v>
      </c>
      <c r="O9294" s="866">
        <v>6</v>
      </c>
      <c r="P9294" s="865">
        <v>45882.9</v>
      </c>
    </row>
    <row r="9295" spans="1:16" ht="33.75" x14ac:dyDescent="0.25">
      <c r="A9295" s="867" t="s">
        <v>7760</v>
      </c>
      <c r="B9295" s="867" t="s">
        <v>3626</v>
      </c>
      <c r="C9295" s="867" t="s">
        <v>3031</v>
      </c>
      <c r="D9295" s="868" t="s">
        <v>9050</v>
      </c>
      <c r="E9295" s="870">
        <v>5500</v>
      </c>
      <c r="F9295" s="869" t="s">
        <v>9137</v>
      </c>
      <c r="G9295" s="868" t="s">
        <v>9136</v>
      </c>
      <c r="H9295" s="867"/>
      <c r="I9295" s="867"/>
      <c r="J9295" s="867"/>
      <c r="K9295" s="866">
        <v>3</v>
      </c>
      <c r="L9295" s="866">
        <v>7</v>
      </c>
      <c r="M9295" s="865">
        <v>41043.094322788849</v>
      </c>
      <c r="N9295" s="866">
        <v>0</v>
      </c>
      <c r="O9295" s="866">
        <v>0</v>
      </c>
      <c r="P9295" s="865">
        <v>0</v>
      </c>
    </row>
    <row r="9296" spans="1:16" ht="33.75" x14ac:dyDescent="0.25">
      <c r="A9296" s="867" t="s">
        <v>7760</v>
      </c>
      <c r="B9296" s="867" t="s">
        <v>3626</v>
      </c>
      <c r="C9296" s="867" t="s">
        <v>3031</v>
      </c>
      <c r="D9296" s="868" t="s">
        <v>7907</v>
      </c>
      <c r="E9296" s="870">
        <v>2200</v>
      </c>
      <c r="F9296" s="869" t="s">
        <v>9135</v>
      </c>
      <c r="G9296" s="868" t="s">
        <v>9134</v>
      </c>
      <c r="H9296" s="867" t="s">
        <v>7756</v>
      </c>
      <c r="I9296" s="867" t="s">
        <v>9133</v>
      </c>
      <c r="J9296" s="867" t="s">
        <v>7844</v>
      </c>
      <c r="K9296" s="866">
        <v>4</v>
      </c>
      <c r="L9296" s="866">
        <v>12</v>
      </c>
      <c r="M9296" s="865">
        <v>28143.836107055209</v>
      </c>
      <c r="N9296" s="866">
        <v>2</v>
      </c>
      <c r="O9296" s="866">
        <v>6</v>
      </c>
      <c r="P9296" s="865">
        <v>14082.9</v>
      </c>
    </row>
    <row r="9297" spans="1:16" ht="33.75" x14ac:dyDescent="0.25">
      <c r="A9297" s="867" t="s">
        <v>7760</v>
      </c>
      <c r="B9297" s="867" t="s">
        <v>3626</v>
      </c>
      <c r="C9297" s="867" t="s">
        <v>3031</v>
      </c>
      <c r="D9297" s="868" t="s">
        <v>9121</v>
      </c>
      <c r="E9297" s="870">
        <v>5500</v>
      </c>
      <c r="F9297" s="869" t="s">
        <v>9132</v>
      </c>
      <c r="G9297" s="868" t="s">
        <v>9131</v>
      </c>
      <c r="H9297" s="867" t="s">
        <v>7756</v>
      </c>
      <c r="I9297" s="867" t="s">
        <v>2667</v>
      </c>
      <c r="J9297" s="867" t="s">
        <v>7967</v>
      </c>
      <c r="K9297" s="866">
        <v>3</v>
      </c>
      <c r="L9297" s="866">
        <v>12</v>
      </c>
      <c r="M9297" s="865">
        <v>70359.590267638021</v>
      </c>
      <c r="N9297" s="866">
        <v>1</v>
      </c>
      <c r="O9297" s="866">
        <v>6</v>
      </c>
      <c r="P9297" s="865">
        <v>33882.9</v>
      </c>
    </row>
    <row r="9298" spans="1:16" ht="33.75" x14ac:dyDescent="0.25">
      <c r="A9298" s="867" t="s">
        <v>7760</v>
      </c>
      <c r="B9298" s="867" t="s">
        <v>3626</v>
      </c>
      <c r="C9298" s="867" t="s">
        <v>3031</v>
      </c>
      <c r="D9298" s="868" t="s">
        <v>9050</v>
      </c>
      <c r="E9298" s="870">
        <v>5500</v>
      </c>
      <c r="F9298" s="869" t="s">
        <v>9130</v>
      </c>
      <c r="G9298" s="868" t="s">
        <v>9129</v>
      </c>
      <c r="H9298" s="867" t="s">
        <v>7796</v>
      </c>
      <c r="I9298" s="867" t="s">
        <v>3285</v>
      </c>
      <c r="J9298" s="867" t="s">
        <v>8100</v>
      </c>
      <c r="K9298" s="866">
        <v>1</v>
      </c>
      <c r="L9298" s="866">
        <v>3</v>
      </c>
      <c r="M9298" s="865">
        <v>17589.897566909505</v>
      </c>
      <c r="N9298" s="866">
        <v>0</v>
      </c>
      <c r="O9298" s="866">
        <v>0</v>
      </c>
      <c r="P9298" s="865">
        <v>0</v>
      </c>
    </row>
    <row r="9299" spans="1:16" ht="33.75" x14ac:dyDescent="0.25">
      <c r="A9299" s="867" t="s">
        <v>7760</v>
      </c>
      <c r="B9299" s="867" t="s">
        <v>3626</v>
      </c>
      <c r="C9299" s="867" t="s">
        <v>3031</v>
      </c>
      <c r="D9299" s="868" t="s">
        <v>9050</v>
      </c>
      <c r="E9299" s="870">
        <v>5500</v>
      </c>
      <c r="F9299" s="869" t="s">
        <v>9128</v>
      </c>
      <c r="G9299" s="868" t="s">
        <v>9127</v>
      </c>
      <c r="H9299" s="867" t="s">
        <v>7756</v>
      </c>
      <c r="I9299" s="867" t="s">
        <v>2676</v>
      </c>
      <c r="J9299" s="867" t="s">
        <v>7967</v>
      </c>
      <c r="K9299" s="866">
        <v>2</v>
      </c>
      <c r="L9299" s="866">
        <v>12</v>
      </c>
      <c r="M9299" s="865">
        <v>70359.590267638021</v>
      </c>
      <c r="N9299" s="866">
        <v>1</v>
      </c>
      <c r="O9299" s="866">
        <v>6</v>
      </c>
      <c r="P9299" s="865">
        <v>33882.9</v>
      </c>
    </row>
    <row r="9300" spans="1:16" ht="33.75" x14ac:dyDescent="0.25">
      <c r="A9300" s="867" t="s">
        <v>7760</v>
      </c>
      <c r="B9300" s="867" t="s">
        <v>3626</v>
      </c>
      <c r="C9300" s="867" t="s">
        <v>3031</v>
      </c>
      <c r="D9300" s="868" t="s">
        <v>9050</v>
      </c>
      <c r="E9300" s="870">
        <v>5500</v>
      </c>
      <c r="F9300" s="869" t="s">
        <v>9126</v>
      </c>
      <c r="G9300" s="868" t="s">
        <v>9125</v>
      </c>
      <c r="H9300" s="867" t="s">
        <v>7756</v>
      </c>
      <c r="I9300" s="867" t="s">
        <v>2667</v>
      </c>
      <c r="J9300" s="867" t="s">
        <v>7800</v>
      </c>
      <c r="K9300" s="866">
        <v>3</v>
      </c>
      <c r="L9300" s="866">
        <v>9</v>
      </c>
      <c r="M9300" s="865">
        <v>52769.692700728512</v>
      </c>
      <c r="N9300" s="866">
        <v>0</v>
      </c>
      <c r="O9300" s="866">
        <v>0</v>
      </c>
      <c r="P9300" s="865">
        <v>0</v>
      </c>
    </row>
    <row r="9301" spans="1:16" ht="33.75" x14ac:dyDescent="0.25">
      <c r="A9301" s="867" t="s">
        <v>7760</v>
      </c>
      <c r="B9301" s="867" t="s">
        <v>3626</v>
      </c>
      <c r="C9301" s="867" t="s">
        <v>3031</v>
      </c>
      <c r="D9301" s="868" t="s">
        <v>9050</v>
      </c>
      <c r="E9301" s="870">
        <v>5500</v>
      </c>
      <c r="F9301" s="869" t="s">
        <v>9124</v>
      </c>
      <c r="G9301" s="868" t="s">
        <v>9123</v>
      </c>
      <c r="H9301" s="867" t="s">
        <v>7756</v>
      </c>
      <c r="I9301" s="867" t="s">
        <v>9122</v>
      </c>
      <c r="J9301" s="867" t="s">
        <v>7836</v>
      </c>
      <c r="K9301" s="866">
        <v>3</v>
      </c>
      <c r="L9301" s="866">
        <v>7</v>
      </c>
      <c r="M9301" s="865">
        <v>41043.094322788849</v>
      </c>
      <c r="N9301" s="866">
        <v>0</v>
      </c>
      <c r="O9301" s="866">
        <v>0</v>
      </c>
      <c r="P9301" s="865">
        <v>0</v>
      </c>
    </row>
    <row r="9302" spans="1:16" x14ac:dyDescent="0.25">
      <c r="A9302" s="1772" t="s">
        <v>2848</v>
      </c>
      <c r="B9302" s="1772"/>
      <c r="C9302" s="1772"/>
      <c r="D9302" s="1772"/>
      <c r="E9302" s="1772"/>
      <c r="F9302" s="1772" t="s">
        <v>378</v>
      </c>
      <c r="G9302" s="1772"/>
      <c r="H9302" s="1772"/>
      <c r="I9302" s="1772"/>
      <c r="J9302" s="1772"/>
      <c r="K9302" s="1771" t="s">
        <v>2847</v>
      </c>
      <c r="L9302" s="1771"/>
      <c r="M9302" s="1771"/>
      <c r="N9302" s="1771" t="s">
        <v>2846</v>
      </c>
      <c r="O9302" s="1771"/>
      <c r="P9302" s="1771"/>
    </row>
    <row r="9303" spans="1:16" ht="72" customHeight="1" x14ac:dyDescent="0.25">
      <c r="A9303" s="1535" t="s">
        <v>2845</v>
      </c>
      <c r="B9303" s="1535" t="s">
        <v>5</v>
      </c>
      <c r="C9303" s="1535" t="s">
        <v>2844</v>
      </c>
      <c r="D9303" s="1535" t="s">
        <v>2843</v>
      </c>
      <c r="E9303" s="1536" t="s">
        <v>2842</v>
      </c>
      <c r="F9303" s="1537" t="s">
        <v>2841</v>
      </c>
      <c r="G9303" s="1540" t="s">
        <v>2840</v>
      </c>
      <c r="H9303" s="1535" t="s">
        <v>2839</v>
      </c>
      <c r="I9303" s="1535" t="s">
        <v>2838</v>
      </c>
      <c r="J9303" s="1535" t="s">
        <v>2837</v>
      </c>
      <c r="K9303" s="1538" t="s">
        <v>2836</v>
      </c>
      <c r="L9303" s="1538" t="s">
        <v>2835</v>
      </c>
      <c r="M9303" s="1539" t="s">
        <v>2834</v>
      </c>
      <c r="N9303" s="1538" t="s">
        <v>2836</v>
      </c>
      <c r="O9303" s="1538" t="s">
        <v>2835</v>
      </c>
      <c r="P9303" s="1539" t="s">
        <v>2834</v>
      </c>
    </row>
    <row r="9304" spans="1:16" ht="33.75" x14ac:dyDescent="0.25">
      <c r="A9304" s="867" t="s">
        <v>7760</v>
      </c>
      <c r="B9304" s="867" t="s">
        <v>3626</v>
      </c>
      <c r="C9304" s="867" t="s">
        <v>3031</v>
      </c>
      <c r="D9304" s="868" t="s">
        <v>9121</v>
      </c>
      <c r="E9304" s="870">
        <v>5500</v>
      </c>
      <c r="F9304" s="869" t="s">
        <v>9120</v>
      </c>
      <c r="G9304" s="868" t="s">
        <v>9119</v>
      </c>
      <c r="H9304" s="867" t="s">
        <v>7756</v>
      </c>
      <c r="I9304" s="867" t="s">
        <v>2667</v>
      </c>
      <c r="J9304" s="867" t="s">
        <v>7777</v>
      </c>
      <c r="K9304" s="866">
        <v>4</v>
      </c>
      <c r="L9304" s="866">
        <v>10</v>
      </c>
      <c r="M9304" s="865">
        <v>58632.991889698351</v>
      </c>
      <c r="N9304" s="866">
        <v>0</v>
      </c>
      <c r="O9304" s="866">
        <v>0</v>
      </c>
      <c r="P9304" s="865">
        <v>0</v>
      </c>
    </row>
    <row r="9305" spans="1:16" ht="33.75" x14ac:dyDescent="0.25">
      <c r="A9305" s="867" t="s">
        <v>7760</v>
      </c>
      <c r="B9305" s="867" t="s">
        <v>3626</v>
      </c>
      <c r="C9305" s="867" t="s">
        <v>3031</v>
      </c>
      <c r="D9305" s="868" t="s">
        <v>9050</v>
      </c>
      <c r="E9305" s="870">
        <v>5500</v>
      </c>
      <c r="F9305" s="869" t="s">
        <v>9118</v>
      </c>
      <c r="G9305" s="868" t="s">
        <v>9117</v>
      </c>
      <c r="H9305" s="867" t="s">
        <v>7796</v>
      </c>
      <c r="I9305" s="867" t="s">
        <v>9116</v>
      </c>
      <c r="J9305" s="867" t="s">
        <v>7836</v>
      </c>
      <c r="K9305" s="866">
        <v>3</v>
      </c>
      <c r="L9305" s="866">
        <v>12</v>
      </c>
      <c r="M9305" s="865">
        <v>70359.590267638021</v>
      </c>
      <c r="N9305" s="866">
        <v>2</v>
      </c>
      <c r="O9305" s="866">
        <v>6</v>
      </c>
      <c r="P9305" s="865">
        <v>33882.9</v>
      </c>
    </row>
    <row r="9306" spans="1:16" ht="33.75" x14ac:dyDescent="0.25">
      <c r="A9306" s="867" t="s">
        <v>7760</v>
      </c>
      <c r="B9306" s="867" t="s">
        <v>3626</v>
      </c>
      <c r="C9306" s="867" t="s">
        <v>3031</v>
      </c>
      <c r="D9306" s="868" t="s">
        <v>9050</v>
      </c>
      <c r="E9306" s="870">
        <v>5500</v>
      </c>
      <c r="F9306" s="869" t="s">
        <v>9115</v>
      </c>
      <c r="G9306" s="868" t="s">
        <v>9114</v>
      </c>
      <c r="H9306" s="867" t="s">
        <v>7796</v>
      </c>
      <c r="I9306" s="867" t="s">
        <v>2704</v>
      </c>
      <c r="J9306" s="867" t="s">
        <v>7985</v>
      </c>
      <c r="K9306" s="866">
        <v>2</v>
      </c>
      <c r="L9306" s="866">
        <v>12</v>
      </c>
      <c r="M9306" s="865">
        <v>70359.590267638021</v>
      </c>
      <c r="N9306" s="866">
        <v>2</v>
      </c>
      <c r="O9306" s="866">
        <v>6</v>
      </c>
      <c r="P9306" s="865">
        <v>33882.9</v>
      </c>
    </row>
    <row r="9307" spans="1:16" ht="33.75" x14ac:dyDescent="0.25">
      <c r="A9307" s="867" t="s">
        <v>7760</v>
      </c>
      <c r="B9307" s="867" t="s">
        <v>3626</v>
      </c>
      <c r="C9307" s="867" t="s">
        <v>3031</v>
      </c>
      <c r="D9307" s="868" t="s">
        <v>9050</v>
      </c>
      <c r="E9307" s="870">
        <v>5500</v>
      </c>
      <c r="F9307" s="869" t="s">
        <v>9113</v>
      </c>
      <c r="G9307" s="868" t="s">
        <v>9112</v>
      </c>
      <c r="H9307" s="867" t="s">
        <v>7796</v>
      </c>
      <c r="I9307" s="867" t="s">
        <v>7801</v>
      </c>
      <c r="J9307" s="867" t="s">
        <v>8392</v>
      </c>
      <c r="K9307" s="866">
        <v>3</v>
      </c>
      <c r="L9307" s="866">
        <v>7</v>
      </c>
      <c r="M9307" s="865">
        <v>41043.094322788849</v>
      </c>
      <c r="N9307" s="866">
        <v>0</v>
      </c>
      <c r="O9307" s="866">
        <v>0</v>
      </c>
      <c r="P9307" s="865">
        <v>0</v>
      </c>
    </row>
    <row r="9308" spans="1:16" ht="33.75" x14ac:dyDescent="0.25">
      <c r="A9308" s="867" t="s">
        <v>7760</v>
      </c>
      <c r="B9308" s="867" t="s">
        <v>3626</v>
      </c>
      <c r="C9308" s="867" t="s">
        <v>3031</v>
      </c>
      <c r="D9308" s="868" t="s">
        <v>9050</v>
      </c>
      <c r="E9308" s="870">
        <v>5500</v>
      </c>
      <c r="F9308" s="869" t="s">
        <v>9111</v>
      </c>
      <c r="G9308" s="868" t="s">
        <v>9110</v>
      </c>
      <c r="H9308" s="867" t="s">
        <v>7756</v>
      </c>
      <c r="I9308" s="867" t="s">
        <v>2892</v>
      </c>
      <c r="J9308" s="867" t="s">
        <v>7967</v>
      </c>
      <c r="K9308" s="866">
        <v>4</v>
      </c>
      <c r="L9308" s="866">
        <v>12</v>
      </c>
      <c r="M9308" s="865">
        <v>70359.590267638021</v>
      </c>
      <c r="N9308" s="866">
        <v>0</v>
      </c>
      <c r="O9308" s="866">
        <v>0</v>
      </c>
      <c r="P9308" s="865">
        <v>0</v>
      </c>
    </row>
    <row r="9309" spans="1:16" ht="33.75" x14ac:dyDescent="0.25">
      <c r="A9309" s="867" t="s">
        <v>7760</v>
      </c>
      <c r="B9309" s="867" t="s">
        <v>3626</v>
      </c>
      <c r="C9309" s="867" t="s">
        <v>3031</v>
      </c>
      <c r="D9309" s="868" t="s">
        <v>8006</v>
      </c>
      <c r="E9309" s="870">
        <v>4200</v>
      </c>
      <c r="F9309" s="869" t="s">
        <v>9109</v>
      </c>
      <c r="G9309" s="868" t="s">
        <v>9108</v>
      </c>
      <c r="H9309" s="867" t="s">
        <v>7796</v>
      </c>
      <c r="I9309" s="867" t="s">
        <v>2704</v>
      </c>
      <c r="J9309" s="867" t="s">
        <v>7773</v>
      </c>
      <c r="K9309" s="866">
        <v>3</v>
      </c>
      <c r="L9309" s="866">
        <v>12</v>
      </c>
      <c r="M9309" s="865">
        <v>53729.141658923581</v>
      </c>
      <c r="N9309" s="866">
        <v>1</v>
      </c>
      <c r="O9309" s="866">
        <v>6</v>
      </c>
      <c r="P9309" s="865">
        <v>26082.9</v>
      </c>
    </row>
    <row r="9310" spans="1:16" ht="33.75" x14ac:dyDescent="0.25">
      <c r="A9310" s="867" t="s">
        <v>7760</v>
      </c>
      <c r="B9310" s="867" t="s">
        <v>3626</v>
      </c>
      <c r="C9310" s="867" t="s">
        <v>3031</v>
      </c>
      <c r="D9310" s="868" t="s">
        <v>9050</v>
      </c>
      <c r="E9310" s="870">
        <v>5500</v>
      </c>
      <c r="F9310" s="869" t="s">
        <v>9107</v>
      </c>
      <c r="G9310" s="868" t="s">
        <v>9106</v>
      </c>
      <c r="H9310" s="867" t="s">
        <v>7796</v>
      </c>
      <c r="I9310" s="867" t="s">
        <v>4025</v>
      </c>
      <c r="J9310" s="867" t="s">
        <v>7788</v>
      </c>
      <c r="K9310" s="866">
        <v>2</v>
      </c>
      <c r="L9310" s="866">
        <v>8</v>
      </c>
      <c r="M9310" s="865">
        <v>46906.393511758681</v>
      </c>
      <c r="N9310" s="866">
        <v>0</v>
      </c>
      <c r="O9310" s="866">
        <v>0</v>
      </c>
      <c r="P9310" s="865">
        <v>0</v>
      </c>
    </row>
    <row r="9311" spans="1:16" ht="33.75" x14ac:dyDescent="0.25">
      <c r="A9311" s="867" t="s">
        <v>7760</v>
      </c>
      <c r="B9311" s="867" t="s">
        <v>3626</v>
      </c>
      <c r="C9311" s="867" t="s">
        <v>3031</v>
      </c>
      <c r="D9311" s="868" t="s">
        <v>9105</v>
      </c>
      <c r="E9311" s="870">
        <v>4200</v>
      </c>
      <c r="F9311" s="869" t="s">
        <v>9104</v>
      </c>
      <c r="G9311" s="868" t="s">
        <v>9103</v>
      </c>
      <c r="H9311" s="867" t="s">
        <v>7756</v>
      </c>
      <c r="I9311" s="867" t="s">
        <v>2892</v>
      </c>
      <c r="J9311" s="867" t="s">
        <v>8010</v>
      </c>
      <c r="K9311" s="866">
        <v>2</v>
      </c>
      <c r="L9311" s="866">
        <v>5</v>
      </c>
      <c r="M9311" s="865">
        <v>22387.142357884826</v>
      </c>
      <c r="N9311" s="866">
        <v>2</v>
      </c>
      <c r="O9311" s="866">
        <v>6</v>
      </c>
      <c r="P9311" s="865">
        <v>26082.9</v>
      </c>
    </row>
    <row r="9312" spans="1:16" ht="33.75" x14ac:dyDescent="0.25">
      <c r="A9312" s="867" t="s">
        <v>7760</v>
      </c>
      <c r="B9312" s="867" t="s">
        <v>3626</v>
      </c>
      <c r="C9312" s="867" t="s">
        <v>3031</v>
      </c>
      <c r="D9312" s="868" t="s">
        <v>9050</v>
      </c>
      <c r="E9312" s="870">
        <v>5500</v>
      </c>
      <c r="F9312" s="869" t="s">
        <v>9102</v>
      </c>
      <c r="G9312" s="868" t="s">
        <v>9101</v>
      </c>
      <c r="H9312" s="867" t="s">
        <v>7756</v>
      </c>
      <c r="I9312" s="867" t="s">
        <v>9100</v>
      </c>
      <c r="J9312" s="867" t="s">
        <v>7773</v>
      </c>
      <c r="K9312" s="866">
        <v>2</v>
      </c>
      <c r="L9312" s="866">
        <v>12</v>
      </c>
      <c r="M9312" s="865">
        <v>70359.590267638021</v>
      </c>
      <c r="N9312" s="866">
        <v>2</v>
      </c>
      <c r="O9312" s="866">
        <v>6</v>
      </c>
      <c r="P9312" s="865">
        <v>33882.9</v>
      </c>
    </row>
    <row r="9313" spans="1:16" ht="33.75" x14ac:dyDescent="0.25">
      <c r="A9313" s="867" t="s">
        <v>7760</v>
      </c>
      <c r="B9313" s="867" t="s">
        <v>3626</v>
      </c>
      <c r="C9313" s="867" t="s">
        <v>3031</v>
      </c>
      <c r="D9313" s="868" t="s">
        <v>9050</v>
      </c>
      <c r="E9313" s="870">
        <v>5500</v>
      </c>
      <c r="F9313" s="869" t="s">
        <v>9099</v>
      </c>
      <c r="G9313" s="868" t="s">
        <v>9098</v>
      </c>
      <c r="H9313" s="867" t="s">
        <v>7756</v>
      </c>
      <c r="I9313" s="867" t="s">
        <v>2692</v>
      </c>
      <c r="J9313" s="867" t="s">
        <v>9097</v>
      </c>
      <c r="K9313" s="866">
        <v>1</v>
      </c>
      <c r="L9313" s="866">
        <v>3</v>
      </c>
      <c r="M9313" s="865">
        <v>17589.897566909505</v>
      </c>
      <c r="N9313" s="866">
        <v>0</v>
      </c>
      <c r="O9313" s="866">
        <v>0</v>
      </c>
      <c r="P9313" s="865">
        <v>0</v>
      </c>
    </row>
    <row r="9314" spans="1:16" ht="33.75" x14ac:dyDescent="0.25">
      <c r="A9314" s="867" t="s">
        <v>7760</v>
      </c>
      <c r="B9314" s="867" t="s">
        <v>3626</v>
      </c>
      <c r="C9314" s="867" t="s">
        <v>3031</v>
      </c>
      <c r="D9314" s="868" t="s">
        <v>7863</v>
      </c>
      <c r="E9314" s="870">
        <v>2500</v>
      </c>
      <c r="F9314" s="869" t="s">
        <v>9096</v>
      </c>
      <c r="G9314" s="868" t="s">
        <v>9095</v>
      </c>
      <c r="H9314" s="867" t="s">
        <v>7756</v>
      </c>
      <c r="I9314" s="867" t="s">
        <v>2676</v>
      </c>
      <c r="J9314" s="867" t="s">
        <v>9072</v>
      </c>
      <c r="K9314" s="866">
        <v>1</v>
      </c>
      <c r="L9314" s="866">
        <v>2</v>
      </c>
      <c r="M9314" s="865">
        <v>5330.2719899725771</v>
      </c>
      <c r="N9314" s="866">
        <v>2</v>
      </c>
      <c r="O9314" s="866">
        <v>6</v>
      </c>
      <c r="P9314" s="865">
        <v>15882.9</v>
      </c>
    </row>
    <row r="9315" spans="1:16" ht="33.75" x14ac:dyDescent="0.25">
      <c r="A9315" s="867" t="s">
        <v>7760</v>
      </c>
      <c r="B9315" s="867" t="s">
        <v>3626</v>
      </c>
      <c r="C9315" s="867" t="s">
        <v>3031</v>
      </c>
      <c r="D9315" s="868" t="s">
        <v>8006</v>
      </c>
      <c r="E9315" s="870">
        <v>4200</v>
      </c>
      <c r="F9315" s="869" t="s">
        <v>9094</v>
      </c>
      <c r="G9315" s="868" t="s">
        <v>9093</v>
      </c>
      <c r="H9315" s="867" t="s">
        <v>7796</v>
      </c>
      <c r="I9315" s="867" t="s">
        <v>8221</v>
      </c>
      <c r="J9315" s="867" t="s">
        <v>8199</v>
      </c>
      <c r="K9315" s="866">
        <v>3</v>
      </c>
      <c r="L9315" s="866">
        <v>11</v>
      </c>
      <c r="M9315" s="865">
        <v>49251.713187346613</v>
      </c>
      <c r="N9315" s="866">
        <v>0</v>
      </c>
      <c r="O9315" s="866">
        <v>0</v>
      </c>
      <c r="P9315" s="865">
        <v>0</v>
      </c>
    </row>
    <row r="9316" spans="1:16" ht="33.75" x14ac:dyDescent="0.25">
      <c r="A9316" s="867" t="s">
        <v>7760</v>
      </c>
      <c r="B9316" s="867" t="s">
        <v>3626</v>
      </c>
      <c r="C9316" s="867" t="s">
        <v>3031</v>
      </c>
      <c r="D9316" s="868" t="s">
        <v>7776</v>
      </c>
      <c r="E9316" s="870">
        <v>4200</v>
      </c>
      <c r="F9316" s="869" t="s">
        <v>9092</v>
      </c>
      <c r="G9316" s="868" t="s">
        <v>9091</v>
      </c>
      <c r="H9316" s="867" t="s">
        <v>7756</v>
      </c>
      <c r="I9316" s="867" t="s">
        <v>2772</v>
      </c>
      <c r="J9316" s="867" t="s">
        <v>7971</v>
      </c>
      <c r="K9316" s="866">
        <v>4</v>
      </c>
      <c r="L9316" s="866">
        <v>12</v>
      </c>
      <c r="M9316" s="865">
        <v>53729.141658923581</v>
      </c>
      <c r="N9316" s="866">
        <v>2</v>
      </c>
      <c r="O9316" s="866">
        <v>6</v>
      </c>
      <c r="P9316" s="865">
        <v>26082.9</v>
      </c>
    </row>
    <row r="9317" spans="1:16" ht="33.75" x14ac:dyDescent="0.25">
      <c r="A9317" s="867" t="s">
        <v>7760</v>
      </c>
      <c r="B9317" s="867" t="s">
        <v>3626</v>
      </c>
      <c r="C9317" s="867" t="s">
        <v>3031</v>
      </c>
      <c r="D9317" s="868" t="s">
        <v>7791</v>
      </c>
      <c r="E9317" s="870">
        <v>4200</v>
      </c>
      <c r="F9317" s="869" t="s">
        <v>9090</v>
      </c>
      <c r="G9317" s="868" t="s">
        <v>9089</v>
      </c>
      <c r="H9317" s="867" t="s">
        <v>7756</v>
      </c>
      <c r="I9317" s="867" t="s">
        <v>2892</v>
      </c>
      <c r="J9317" s="867" t="s">
        <v>7783</v>
      </c>
      <c r="K9317" s="866">
        <v>4</v>
      </c>
      <c r="L9317" s="866">
        <v>10</v>
      </c>
      <c r="M9317" s="865">
        <v>44774.284715769652</v>
      </c>
      <c r="N9317" s="866">
        <v>0</v>
      </c>
      <c r="O9317" s="866">
        <v>0</v>
      </c>
      <c r="P9317" s="865">
        <v>0</v>
      </c>
    </row>
    <row r="9318" spans="1:16" ht="33.75" x14ac:dyDescent="0.25">
      <c r="A9318" s="867" t="s">
        <v>7760</v>
      </c>
      <c r="B9318" s="867" t="s">
        <v>3626</v>
      </c>
      <c r="C9318" s="867" t="s">
        <v>3031</v>
      </c>
      <c r="D9318" s="868" t="s">
        <v>7776</v>
      </c>
      <c r="E9318" s="870">
        <v>4200</v>
      </c>
      <c r="F9318" s="869" t="s">
        <v>9088</v>
      </c>
      <c r="G9318" s="868" t="s">
        <v>9087</v>
      </c>
      <c r="H9318" s="867" t="s">
        <v>7796</v>
      </c>
      <c r="I9318" s="867" t="s">
        <v>7822</v>
      </c>
      <c r="J9318" s="867" t="s">
        <v>7900</v>
      </c>
      <c r="K9318" s="866">
        <v>3</v>
      </c>
      <c r="L9318" s="866">
        <v>12</v>
      </c>
      <c r="M9318" s="865">
        <v>53729.141658923581</v>
      </c>
      <c r="N9318" s="866">
        <v>2</v>
      </c>
      <c r="O9318" s="866">
        <v>6</v>
      </c>
      <c r="P9318" s="865">
        <v>26082.9</v>
      </c>
    </row>
    <row r="9319" spans="1:16" ht="33.75" x14ac:dyDescent="0.25">
      <c r="A9319" s="867" t="s">
        <v>7760</v>
      </c>
      <c r="B9319" s="867" t="s">
        <v>3626</v>
      </c>
      <c r="C9319" s="867" t="s">
        <v>3031</v>
      </c>
      <c r="D9319" s="868" t="s">
        <v>7854</v>
      </c>
      <c r="E9319" s="870">
        <v>4200</v>
      </c>
      <c r="F9319" s="869" t="s">
        <v>9086</v>
      </c>
      <c r="G9319" s="868" t="s">
        <v>9085</v>
      </c>
      <c r="H9319" s="867"/>
      <c r="I9319" s="867"/>
      <c r="J9319" s="867"/>
      <c r="K9319" s="866">
        <v>1</v>
      </c>
      <c r="L9319" s="866">
        <v>2</v>
      </c>
      <c r="M9319" s="865">
        <v>8954.856943153929</v>
      </c>
      <c r="N9319" s="866">
        <v>0</v>
      </c>
      <c r="O9319" s="866">
        <v>0</v>
      </c>
      <c r="P9319" s="865">
        <v>0</v>
      </c>
    </row>
    <row r="9320" spans="1:16" ht="33.75" x14ac:dyDescent="0.25">
      <c r="A9320" s="867" t="s">
        <v>7760</v>
      </c>
      <c r="B9320" s="867" t="s">
        <v>3626</v>
      </c>
      <c r="C9320" s="867" t="s">
        <v>3031</v>
      </c>
      <c r="D9320" s="868" t="s">
        <v>7776</v>
      </c>
      <c r="E9320" s="870">
        <v>4200</v>
      </c>
      <c r="F9320" s="869" t="s">
        <v>9084</v>
      </c>
      <c r="G9320" s="868" t="s">
        <v>9083</v>
      </c>
      <c r="H9320" s="867" t="s">
        <v>7756</v>
      </c>
      <c r="I9320" s="867" t="s">
        <v>2892</v>
      </c>
      <c r="J9320" s="867" t="s">
        <v>7800</v>
      </c>
      <c r="K9320" s="866">
        <v>3</v>
      </c>
      <c r="L9320" s="866">
        <v>9</v>
      </c>
      <c r="M9320" s="865">
        <v>40296.856244192684</v>
      </c>
      <c r="N9320" s="866">
        <v>1</v>
      </c>
      <c r="O9320" s="866">
        <v>6</v>
      </c>
      <c r="P9320" s="865">
        <v>26082.9</v>
      </c>
    </row>
    <row r="9321" spans="1:16" ht="33.75" x14ac:dyDescent="0.25">
      <c r="A9321" s="867" t="s">
        <v>7760</v>
      </c>
      <c r="B9321" s="867" t="s">
        <v>3626</v>
      </c>
      <c r="C9321" s="867" t="s">
        <v>3031</v>
      </c>
      <c r="D9321" s="868" t="s">
        <v>7854</v>
      </c>
      <c r="E9321" s="870">
        <v>4200</v>
      </c>
      <c r="F9321" s="869" t="s">
        <v>9082</v>
      </c>
      <c r="G9321" s="868" t="s">
        <v>9081</v>
      </c>
      <c r="H9321" s="867" t="s">
        <v>7756</v>
      </c>
      <c r="I9321" s="867" t="s">
        <v>2892</v>
      </c>
      <c r="J9321" s="867" t="s">
        <v>7836</v>
      </c>
      <c r="K9321" s="866">
        <v>2</v>
      </c>
      <c r="L9321" s="866">
        <v>5</v>
      </c>
      <c r="M9321" s="865">
        <v>22387.142357884826</v>
      </c>
      <c r="N9321" s="866">
        <v>2</v>
      </c>
      <c r="O9321" s="866">
        <v>6</v>
      </c>
      <c r="P9321" s="865">
        <v>26082.9</v>
      </c>
    </row>
    <row r="9322" spans="1:16" ht="33.75" x14ac:dyDescent="0.25">
      <c r="A9322" s="867" t="s">
        <v>7760</v>
      </c>
      <c r="B9322" s="867" t="s">
        <v>3626</v>
      </c>
      <c r="C9322" s="867" t="s">
        <v>3031</v>
      </c>
      <c r="D9322" s="868" t="s">
        <v>7863</v>
      </c>
      <c r="E9322" s="870">
        <v>2500</v>
      </c>
      <c r="F9322" s="869" t="s">
        <v>9080</v>
      </c>
      <c r="G9322" s="868" t="s">
        <v>9079</v>
      </c>
      <c r="H9322" s="867"/>
      <c r="I9322" s="867"/>
      <c r="J9322" s="867"/>
      <c r="K9322" s="866">
        <v>4</v>
      </c>
      <c r="L9322" s="866">
        <v>12</v>
      </c>
      <c r="M9322" s="865">
        <v>31981.631939835464</v>
      </c>
      <c r="N9322" s="866">
        <v>2</v>
      </c>
      <c r="O9322" s="866">
        <v>6</v>
      </c>
      <c r="P9322" s="865">
        <v>15882.9</v>
      </c>
    </row>
    <row r="9323" spans="1:16" ht="33.75" x14ac:dyDescent="0.25">
      <c r="A9323" s="867" t="s">
        <v>7760</v>
      </c>
      <c r="B9323" s="867" t="s">
        <v>3626</v>
      </c>
      <c r="C9323" s="867" t="s">
        <v>3031</v>
      </c>
      <c r="D9323" s="868" t="s">
        <v>7829</v>
      </c>
      <c r="E9323" s="870">
        <v>3200</v>
      </c>
      <c r="F9323" s="869" t="s">
        <v>9078</v>
      </c>
      <c r="G9323" s="868" t="s">
        <v>9077</v>
      </c>
      <c r="H9323" s="867" t="s">
        <v>7756</v>
      </c>
      <c r="I9323" s="867" t="s">
        <v>2892</v>
      </c>
      <c r="J9323" s="867" t="s">
        <v>7780</v>
      </c>
      <c r="K9323" s="866">
        <v>4</v>
      </c>
      <c r="L9323" s="866">
        <v>12</v>
      </c>
      <c r="M9323" s="865">
        <v>40936.488882989397</v>
      </c>
      <c r="N9323" s="866">
        <v>2</v>
      </c>
      <c r="O9323" s="866">
        <v>6</v>
      </c>
      <c r="P9323" s="865">
        <v>20082.900000000001</v>
      </c>
    </row>
    <row r="9324" spans="1:16" ht="33.75" x14ac:dyDescent="0.25">
      <c r="A9324" s="867" t="s">
        <v>7760</v>
      </c>
      <c r="B9324" s="867" t="s">
        <v>3626</v>
      </c>
      <c r="C9324" s="867" t="s">
        <v>3031</v>
      </c>
      <c r="D9324" s="868" t="s">
        <v>7863</v>
      </c>
      <c r="E9324" s="870">
        <v>2500</v>
      </c>
      <c r="F9324" s="869" t="s">
        <v>9076</v>
      </c>
      <c r="G9324" s="868" t="s">
        <v>9075</v>
      </c>
      <c r="H9324" s="867" t="s">
        <v>7796</v>
      </c>
      <c r="I9324" s="867" t="s">
        <v>2704</v>
      </c>
      <c r="J9324" s="867" t="s">
        <v>7783</v>
      </c>
      <c r="K9324" s="866">
        <v>3</v>
      </c>
      <c r="L9324" s="866">
        <v>12</v>
      </c>
      <c r="M9324" s="865">
        <v>31981.631939835464</v>
      </c>
      <c r="N9324" s="866">
        <v>2</v>
      </c>
      <c r="O9324" s="866">
        <v>6</v>
      </c>
      <c r="P9324" s="865">
        <v>15882.9</v>
      </c>
    </row>
    <row r="9325" spans="1:16" ht="33.75" x14ac:dyDescent="0.25">
      <c r="A9325" s="867" t="s">
        <v>7760</v>
      </c>
      <c r="B9325" s="867" t="s">
        <v>3626</v>
      </c>
      <c r="C9325" s="867" t="s">
        <v>3031</v>
      </c>
      <c r="D9325" s="868" t="s">
        <v>7854</v>
      </c>
      <c r="E9325" s="870">
        <v>4200</v>
      </c>
      <c r="F9325" s="869" t="s">
        <v>9074</v>
      </c>
      <c r="G9325" s="868" t="s">
        <v>9073</v>
      </c>
      <c r="H9325" s="867" t="s">
        <v>7756</v>
      </c>
      <c r="I9325" s="867" t="s">
        <v>2892</v>
      </c>
      <c r="J9325" s="867" t="s">
        <v>9072</v>
      </c>
      <c r="K9325" s="866">
        <v>2</v>
      </c>
      <c r="L9325" s="866">
        <v>12</v>
      </c>
      <c r="M9325" s="865">
        <v>31981.631939835464</v>
      </c>
      <c r="N9325" s="866">
        <v>4</v>
      </c>
      <c r="O9325" s="866">
        <v>6</v>
      </c>
      <c r="P9325" s="865">
        <v>26082.9</v>
      </c>
    </row>
    <row r="9326" spans="1:16" ht="33.75" x14ac:dyDescent="0.25">
      <c r="A9326" s="867" t="s">
        <v>7760</v>
      </c>
      <c r="B9326" s="867" t="s">
        <v>3626</v>
      </c>
      <c r="C9326" s="867" t="s">
        <v>3031</v>
      </c>
      <c r="D9326" s="868" t="s">
        <v>7776</v>
      </c>
      <c r="E9326" s="870">
        <v>4200</v>
      </c>
      <c r="F9326" s="869" t="s">
        <v>9071</v>
      </c>
      <c r="G9326" s="868" t="s">
        <v>9070</v>
      </c>
      <c r="H9326" s="867" t="s">
        <v>7796</v>
      </c>
      <c r="I9326" s="867" t="s">
        <v>2722</v>
      </c>
      <c r="J9326" s="867" t="s">
        <v>7821</v>
      </c>
      <c r="K9326" s="866">
        <v>3</v>
      </c>
      <c r="L9326" s="866">
        <v>12</v>
      </c>
      <c r="M9326" s="865">
        <v>53729.141658923581</v>
      </c>
      <c r="N9326" s="866">
        <v>1</v>
      </c>
      <c r="O9326" s="866">
        <v>6</v>
      </c>
      <c r="P9326" s="865">
        <v>26082.9</v>
      </c>
    </row>
    <row r="9327" spans="1:16" ht="33.75" x14ac:dyDescent="0.25">
      <c r="A9327" s="867" t="s">
        <v>7760</v>
      </c>
      <c r="B9327" s="867" t="s">
        <v>3626</v>
      </c>
      <c r="C9327" s="867" t="s">
        <v>3031</v>
      </c>
      <c r="D9327" s="868" t="s">
        <v>7863</v>
      </c>
      <c r="E9327" s="870">
        <v>2500</v>
      </c>
      <c r="F9327" s="869" t="s">
        <v>9069</v>
      </c>
      <c r="G9327" s="868" t="s">
        <v>9068</v>
      </c>
      <c r="H9327" s="867"/>
      <c r="I9327" s="867"/>
      <c r="J9327" s="867"/>
      <c r="K9327" s="866">
        <v>3</v>
      </c>
      <c r="L9327" s="866">
        <v>12</v>
      </c>
      <c r="M9327" s="865">
        <v>31981.631939835464</v>
      </c>
      <c r="N9327" s="866">
        <v>2</v>
      </c>
      <c r="O9327" s="866">
        <v>6</v>
      </c>
      <c r="P9327" s="865">
        <v>15882.9</v>
      </c>
    </row>
    <row r="9328" spans="1:16" ht="33.75" x14ac:dyDescent="0.25">
      <c r="A9328" s="867" t="s">
        <v>7760</v>
      </c>
      <c r="B9328" s="867" t="s">
        <v>3626</v>
      </c>
      <c r="C9328" s="867" t="s">
        <v>3031</v>
      </c>
      <c r="D9328" s="868" t="s">
        <v>7863</v>
      </c>
      <c r="E9328" s="870">
        <v>2500</v>
      </c>
      <c r="F9328" s="869" t="s">
        <v>9067</v>
      </c>
      <c r="G9328" s="868" t="s">
        <v>9066</v>
      </c>
      <c r="H9328" s="867" t="s">
        <v>2751</v>
      </c>
      <c r="I9328" s="867" t="s">
        <v>2741</v>
      </c>
      <c r="J9328" s="867" t="s">
        <v>9065</v>
      </c>
      <c r="K9328" s="866">
        <v>3</v>
      </c>
      <c r="L9328" s="866">
        <v>12</v>
      </c>
      <c r="M9328" s="865">
        <v>31981.631939835464</v>
      </c>
      <c r="N9328" s="866">
        <v>3</v>
      </c>
      <c r="O9328" s="866">
        <v>6</v>
      </c>
      <c r="P9328" s="865">
        <v>15882.9</v>
      </c>
    </row>
    <row r="9329" spans="1:16" ht="33.75" x14ac:dyDescent="0.25">
      <c r="A9329" s="867" t="s">
        <v>7760</v>
      </c>
      <c r="B9329" s="867" t="s">
        <v>3626</v>
      </c>
      <c r="C9329" s="867" t="s">
        <v>3031</v>
      </c>
      <c r="D9329" s="868" t="s">
        <v>9064</v>
      </c>
      <c r="E9329" s="870">
        <v>11000</v>
      </c>
      <c r="F9329" s="869" t="s">
        <v>9063</v>
      </c>
      <c r="G9329" s="868" t="s">
        <v>9062</v>
      </c>
      <c r="H9329" s="867" t="s">
        <v>7817</v>
      </c>
      <c r="I9329" s="867" t="s">
        <v>9061</v>
      </c>
      <c r="J9329" s="867" t="s">
        <v>7836</v>
      </c>
      <c r="K9329" s="866">
        <v>5</v>
      </c>
      <c r="L9329" s="866">
        <v>12</v>
      </c>
      <c r="M9329" s="865">
        <v>95944.89581950639</v>
      </c>
      <c r="N9329" s="866">
        <v>1</v>
      </c>
      <c r="O9329" s="866">
        <v>6</v>
      </c>
      <c r="P9329" s="865">
        <v>66882.899999999994</v>
      </c>
    </row>
    <row r="9330" spans="1:16" ht="33.75" x14ac:dyDescent="0.25">
      <c r="A9330" s="867" t="s">
        <v>7760</v>
      </c>
      <c r="B9330" s="867" t="s">
        <v>3626</v>
      </c>
      <c r="C9330" s="867" t="s">
        <v>3031</v>
      </c>
      <c r="D9330" s="868" t="s">
        <v>7878</v>
      </c>
      <c r="E9330" s="870">
        <v>4200</v>
      </c>
      <c r="F9330" s="869" t="s">
        <v>9060</v>
      </c>
      <c r="G9330" s="868" t="s">
        <v>9059</v>
      </c>
      <c r="H9330" s="867" t="s">
        <v>7796</v>
      </c>
      <c r="I9330" s="867" t="s">
        <v>2737</v>
      </c>
      <c r="J9330" s="867" t="s">
        <v>9058</v>
      </c>
      <c r="K9330" s="866">
        <v>5</v>
      </c>
      <c r="L9330" s="866">
        <v>12</v>
      </c>
      <c r="M9330" s="865">
        <v>31981.631939835464</v>
      </c>
      <c r="N9330" s="866">
        <v>2</v>
      </c>
      <c r="O9330" s="866">
        <v>6</v>
      </c>
      <c r="P9330" s="865">
        <v>26082.9</v>
      </c>
    </row>
    <row r="9331" spans="1:16" ht="33.75" x14ac:dyDescent="0.25">
      <c r="A9331" s="867" t="s">
        <v>7760</v>
      </c>
      <c r="B9331" s="867" t="s">
        <v>3626</v>
      </c>
      <c r="C9331" s="867" t="s">
        <v>3031</v>
      </c>
      <c r="D9331" s="868" t="s">
        <v>7791</v>
      </c>
      <c r="E9331" s="870">
        <v>4200</v>
      </c>
      <c r="F9331" s="869" t="s">
        <v>9057</v>
      </c>
      <c r="G9331" s="868" t="s">
        <v>9056</v>
      </c>
      <c r="H9331" s="867" t="s">
        <v>7796</v>
      </c>
      <c r="I9331" s="867" t="s">
        <v>2733</v>
      </c>
      <c r="J9331" s="867" t="s">
        <v>7809</v>
      </c>
      <c r="K9331" s="866">
        <v>4</v>
      </c>
      <c r="L9331" s="866">
        <v>9</v>
      </c>
      <c r="M9331" s="865">
        <v>40296.856244192684</v>
      </c>
      <c r="N9331" s="866">
        <v>2</v>
      </c>
      <c r="O9331" s="866">
        <v>4</v>
      </c>
      <c r="P9331" s="865">
        <v>17388.599999999999</v>
      </c>
    </row>
    <row r="9332" spans="1:16" ht="33.75" x14ac:dyDescent="0.25">
      <c r="A9332" s="867" t="s">
        <v>7760</v>
      </c>
      <c r="B9332" s="867" t="s">
        <v>3626</v>
      </c>
      <c r="C9332" s="867" t="s">
        <v>3031</v>
      </c>
      <c r="D9332" s="868" t="s">
        <v>7930</v>
      </c>
      <c r="E9332" s="870">
        <v>4200</v>
      </c>
      <c r="F9332" s="869" t="s">
        <v>9055</v>
      </c>
      <c r="G9332" s="868" t="s">
        <v>9054</v>
      </c>
      <c r="H9332" s="867" t="s">
        <v>7756</v>
      </c>
      <c r="I9332" s="867" t="s">
        <v>2772</v>
      </c>
      <c r="J9332" s="867" t="s">
        <v>9053</v>
      </c>
      <c r="K9332" s="866">
        <v>2</v>
      </c>
      <c r="L9332" s="866">
        <v>12</v>
      </c>
      <c r="M9332" s="865">
        <v>53729.141658923581</v>
      </c>
      <c r="N9332" s="866">
        <v>2</v>
      </c>
      <c r="O9332" s="866">
        <v>6</v>
      </c>
      <c r="P9332" s="865">
        <v>26082.9</v>
      </c>
    </row>
    <row r="9333" spans="1:16" ht="33.75" x14ac:dyDescent="0.25">
      <c r="A9333" s="867" t="s">
        <v>7760</v>
      </c>
      <c r="B9333" s="867" t="s">
        <v>3626</v>
      </c>
      <c r="C9333" s="867" t="s">
        <v>3031</v>
      </c>
      <c r="D9333" s="868" t="s">
        <v>8013</v>
      </c>
      <c r="E9333" s="870">
        <v>4200</v>
      </c>
      <c r="F9333" s="869" t="s">
        <v>9052</v>
      </c>
      <c r="G9333" s="868" t="s">
        <v>9051</v>
      </c>
      <c r="H9333" s="867" t="s">
        <v>7756</v>
      </c>
      <c r="I9333" s="867" t="s">
        <v>2892</v>
      </c>
      <c r="J9333" s="867" t="s">
        <v>8142</v>
      </c>
      <c r="K9333" s="866">
        <v>4</v>
      </c>
      <c r="L9333" s="866">
        <v>12</v>
      </c>
      <c r="M9333" s="865">
        <v>40936.488882989397</v>
      </c>
      <c r="N9333" s="866">
        <v>2</v>
      </c>
      <c r="O9333" s="866">
        <v>6</v>
      </c>
      <c r="P9333" s="865">
        <v>26082.9</v>
      </c>
    </row>
    <row r="9334" spans="1:16" ht="33.75" x14ac:dyDescent="0.25">
      <c r="A9334" s="867" t="s">
        <v>7760</v>
      </c>
      <c r="B9334" s="867" t="s">
        <v>3626</v>
      </c>
      <c r="C9334" s="867" t="s">
        <v>3031</v>
      </c>
      <c r="D9334" s="868" t="s">
        <v>9050</v>
      </c>
      <c r="E9334" s="870">
        <v>5500</v>
      </c>
      <c r="F9334" s="869" t="s">
        <v>9049</v>
      </c>
      <c r="G9334" s="868" t="s">
        <v>9048</v>
      </c>
      <c r="H9334" s="867" t="s">
        <v>7796</v>
      </c>
      <c r="I9334" s="867" t="s">
        <v>2883</v>
      </c>
      <c r="J9334" s="867" t="s">
        <v>8383</v>
      </c>
      <c r="K9334" s="866">
        <v>2</v>
      </c>
      <c r="L9334" s="866">
        <v>12</v>
      </c>
      <c r="M9334" s="865">
        <v>70359.590267638021</v>
      </c>
      <c r="N9334" s="866">
        <v>1</v>
      </c>
      <c r="O9334" s="866">
        <v>6</v>
      </c>
      <c r="P9334" s="865">
        <v>33882.9</v>
      </c>
    </row>
    <row r="9335" spans="1:16" ht="33.75" x14ac:dyDescent="0.25">
      <c r="A9335" s="867" t="s">
        <v>7760</v>
      </c>
      <c r="B9335" s="867" t="s">
        <v>3626</v>
      </c>
      <c r="C9335" s="867" t="s">
        <v>3031</v>
      </c>
      <c r="D9335" s="868" t="s">
        <v>8844</v>
      </c>
      <c r="E9335" s="870">
        <v>7500</v>
      </c>
      <c r="F9335" s="869" t="s">
        <v>9047</v>
      </c>
      <c r="G9335" s="868" t="s">
        <v>9046</v>
      </c>
      <c r="H9335" s="867" t="s">
        <v>7756</v>
      </c>
      <c r="I9335" s="867" t="s">
        <v>2737</v>
      </c>
      <c r="J9335" s="867" t="s">
        <v>9045</v>
      </c>
      <c r="K9335" s="866">
        <v>3</v>
      </c>
      <c r="L9335" s="866">
        <v>12</v>
      </c>
      <c r="M9335" s="865">
        <v>53729.141658923581</v>
      </c>
      <c r="N9335" s="866">
        <v>1</v>
      </c>
      <c r="O9335" s="866">
        <v>6</v>
      </c>
      <c r="P9335" s="865">
        <v>45882.9</v>
      </c>
    </row>
    <row r="9336" spans="1:16" ht="33.75" x14ac:dyDescent="0.25">
      <c r="A9336" s="867" t="s">
        <v>7760</v>
      </c>
      <c r="B9336" s="867" t="s">
        <v>3626</v>
      </c>
      <c r="C9336" s="867" t="s">
        <v>3031</v>
      </c>
      <c r="D9336" s="868" t="s">
        <v>7791</v>
      </c>
      <c r="E9336" s="870">
        <v>4200</v>
      </c>
      <c r="F9336" s="869" t="s">
        <v>9044</v>
      </c>
      <c r="G9336" s="868" t="s">
        <v>9043</v>
      </c>
      <c r="H9336" s="867" t="s">
        <v>7796</v>
      </c>
      <c r="I9336" s="867" t="s">
        <v>2733</v>
      </c>
      <c r="J9336" s="867" t="s">
        <v>7800</v>
      </c>
      <c r="K9336" s="866">
        <v>0</v>
      </c>
      <c r="L9336" s="866">
        <v>0</v>
      </c>
      <c r="M9336" s="865">
        <v>0</v>
      </c>
      <c r="N9336" s="866">
        <v>2</v>
      </c>
      <c r="O9336" s="866">
        <v>4</v>
      </c>
      <c r="P9336" s="865">
        <v>17388.599999999999</v>
      </c>
    </row>
    <row r="9337" spans="1:16" ht="33.75" x14ac:dyDescent="0.25">
      <c r="A9337" s="867" t="s">
        <v>7760</v>
      </c>
      <c r="B9337" s="867" t="s">
        <v>3626</v>
      </c>
      <c r="C9337" s="867" t="s">
        <v>3031</v>
      </c>
      <c r="D9337" s="868" t="s">
        <v>8702</v>
      </c>
      <c r="E9337" s="870">
        <v>4200</v>
      </c>
      <c r="F9337" s="869" t="s">
        <v>9042</v>
      </c>
      <c r="G9337" s="868" t="s">
        <v>9041</v>
      </c>
      <c r="H9337" s="867" t="s">
        <v>7756</v>
      </c>
      <c r="I9337" s="867" t="s">
        <v>2772</v>
      </c>
      <c r="J9337" s="867" t="s">
        <v>7792</v>
      </c>
      <c r="K9337" s="866">
        <v>4</v>
      </c>
      <c r="L9337" s="866">
        <v>12</v>
      </c>
      <c r="M9337" s="865">
        <v>53729.141658923581</v>
      </c>
      <c r="N9337" s="866">
        <v>1</v>
      </c>
      <c r="O9337" s="866">
        <v>6</v>
      </c>
      <c r="P9337" s="865">
        <v>26082.9</v>
      </c>
    </row>
    <row r="9338" spans="1:16" ht="33.75" x14ac:dyDescent="0.25">
      <c r="A9338" s="867" t="s">
        <v>7760</v>
      </c>
      <c r="B9338" s="867" t="s">
        <v>3626</v>
      </c>
      <c r="C9338" s="867" t="s">
        <v>3031</v>
      </c>
      <c r="D9338" s="868" t="s">
        <v>8606</v>
      </c>
      <c r="E9338" s="870">
        <v>7500</v>
      </c>
      <c r="F9338" s="869" t="s">
        <v>6646</v>
      </c>
      <c r="G9338" s="868" t="s">
        <v>6645</v>
      </c>
      <c r="H9338" s="867" t="s">
        <v>7756</v>
      </c>
      <c r="I9338" s="867" t="s">
        <v>2685</v>
      </c>
      <c r="J9338" s="867" t="s">
        <v>7777</v>
      </c>
      <c r="K9338" s="866">
        <v>2</v>
      </c>
      <c r="L9338" s="866">
        <v>5</v>
      </c>
      <c r="M9338" s="865">
        <v>39977.039924794328</v>
      </c>
      <c r="N9338" s="866">
        <v>0</v>
      </c>
      <c r="O9338" s="866">
        <v>0</v>
      </c>
      <c r="P9338" s="865">
        <v>0</v>
      </c>
    </row>
    <row r="9339" spans="1:16" ht="33.75" x14ac:dyDescent="0.25">
      <c r="A9339" s="867" t="s">
        <v>7760</v>
      </c>
      <c r="B9339" s="867" t="s">
        <v>3626</v>
      </c>
      <c r="C9339" s="867" t="s">
        <v>3031</v>
      </c>
      <c r="D9339" s="868" t="s">
        <v>8606</v>
      </c>
      <c r="E9339" s="870">
        <v>7500</v>
      </c>
      <c r="F9339" s="869" t="s">
        <v>9040</v>
      </c>
      <c r="G9339" s="868" t="s">
        <v>9039</v>
      </c>
      <c r="H9339" s="867" t="s">
        <v>7756</v>
      </c>
      <c r="I9339" s="867" t="s">
        <v>2772</v>
      </c>
      <c r="J9339" s="867" t="s">
        <v>7800</v>
      </c>
      <c r="K9339" s="866">
        <v>2</v>
      </c>
      <c r="L9339" s="866">
        <v>12</v>
      </c>
      <c r="M9339" s="865">
        <v>95944.89581950639</v>
      </c>
      <c r="N9339" s="866">
        <v>1</v>
      </c>
      <c r="O9339" s="866">
        <v>6</v>
      </c>
      <c r="P9339" s="865">
        <v>45882.9</v>
      </c>
    </row>
    <row r="9340" spans="1:16" ht="33.75" x14ac:dyDescent="0.25">
      <c r="A9340" s="867" t="s">
        <v>7760</v>
      </c>
      <c r="B9340" s="867" t="s">
        <v>3626</v>
      </c>
      <c r="C9340" s="867" t="s">
        <v>3031</v>
      </c>
      <c r="D9340" s="868" t="s">
        <v>9038</v>
      </c>
      <c r="E9340" s="870">
        <v>7500</v>
      </c>
      <c r="F9340" s="869" t="s">
        <v>9037</v>
      </c>
      <c r="G9340" s="868" t="s">
        <v>9036</v>
      </c>
      <c r="H9340" s="867" t="s">
        <v>7756</v>
      </c>
      <c r="I9340" s="867" t="s">
        <v>2892</v>
      </c>
      <c r="J9340" s="867" t="s">
        <v>9035</v>
      </c>
      <c r="K9340" s="866">
        <v>2</v>
      </c>
      <c r="L9340" s="866">
        <v>12</v>
      </c>
      <c r="M9340" s="865">
        <v>95944.89581950639</v>
      </c>
      <c r="N9340" s="866">
        <v>1</v>
      </c>
      <c r="O9340" s="866">
        <v>6</v>
      </c>
      <c r="P9340" s="865">
        <v>45882.9</v>
      </c>
    </row>
    <row r="9341" spans="1:16" ht="33.75" x14ac:dyDescent="0.25">
      <c r="A9341" s="867" t="s">
        <v>7760</v>
      </c>
      <c r="B9341" s="867" t="s">
        <v>3626</v>
      </c>
      <c r="C9341" s="867" t="s">
        <v>3031</v>
      </c>
      <c r="D9341" s="868" t="s">
        <v>9034</v>
      </c>
      <c r="E9341" s="870">
        <v>7500</v>
      </c>
      <c r="F9341" s="869" t="s">
        <v>9033</v>
      </c>
      <c r="G9341" s="868" t="s">
        <v>9032</v>
      </c>
      <c r="H9341" s="867" t="s">
        <v>7756</v>
      </c>
      <c r="I9341" s="867" t="s">
        <v>2685</v>
      </c>
      <c r="J9341" s="867" t="s">
        <v>8751</v>
      </c>
      <c r="K9341" s="866">
        <v>2</v>
      </c>
      <c r="L9341" s="866">
        <v>12</v>
      </c>
      <c r="M9341" s="865">
        <v>95944.89581950639</v>
      </c>
      <c r="N9341" s="866">
        <v>1</v>
      </c>
      <c r="O9341" s="866">
        <v>6</v>
      </c>
      <c r="P9341" s="865">
        <v>45882.9</v>
      </c>
    </row>
    <row r="9342" spans="1:16" ht="33.75" x14ac:dyDescent="0.25">
      <c r="A9342" s="867" t="s">
        <v>7760</v>
      </c>
      <c r="B9342" s="867" t="s">
        <v>3626</v>
      </c>
      <c r="C9342" s="867" t="s">
        <v>3031</v>
      </c>
      <c r="D9342" s="868" t="s">
        <v>9031</v>
      </c>
      <c r="E9342" s="870">
        <v>4200</v>
      </c>
      <c r="F9342" s="869" t="s">
        <v>9030</v>
      </c>
      <c r="G9342" s="868" t="s">
        <v>9029</v>
      </c>
      <c r="H9342" s="867" t="s">
        <v>7756</v>
      </c>
      <c r="I9342" s="867" t="s">
        <v>9028</v>
      </c>
      <c r="J9342" s="867" t="s">
        <v>7792</v>
      </c>
      <c r="K9342" s="866">
        <v>2</v>
      </c>
      <c r="L9342" s="866">
        <v>4</v>
      </c>
      <c r="M9342" s="865">
        <v>17909.713886307858</v>
      </c>
      <c r="N9342" s="866">
        <v>2</v>
      </c>
      <c r="O9342" s="866">
        <v>6</v>
      </c>
      <c r="P9342" s="865">
        <v>26082.9</v>
      </c>
    </row>
    <row r="9343" spans="1:16" ht="33.75" x14ac:dyDescent="0.25">
      <c r="A9343" s="867" t="s">
        <v>7760</v>
      </c>
      <c r="B9343" s="867" t="s">
        <v>3626</v>
      </c>
      <c r="C9343" s="867" t="s">
        <v>3031</v>
      </c>
      <c r="D9343" s="868" t="s">
        <v>6528</v>
      </c>
      <c r="E9343" s="870">
        <v>2500</v>
      </c>
      <c r="F9343" s="869" t="s">
        <v>9027</v>
      </c>
      <c r="G9343" s="868" t="s">
        <v>9026</v>
      </c>
      <c r="H9343" s="867" t="s">
        <v>2751</v>
      </c>
      <c r="I9343" s="867" t="s">
        <v>2741</v>
      </c>
      <c r="J9343" s="867" t="s">
        <v>9025</v>
      </c>
      <c r="K9343" s="866">
        <v>2</v>
      </c>
      <c r="L9343" s="866">
        <v>12</v>
      </c>
      <c r="M9343" s="865">
        <v>31981.631939835464</v>
      </c>
      <c r="N9343" s="866">
        <v>2</v>
      </c>
      <c r="O9343" s="866">
        <v>6</v>
      </c>
      <c r="P9343" s="865">
        <v>15882.9</v>
      </c>
    </row>
    <row r="9344" spans="1:16" x14ac:dyDescent="0.25">
      <c r="A9344" s="1772" t="s">
        <v>2848</v>
      </c>
      <c r="B9344" s="1772"/>
      <c r="C9344" s="1772"/>
      <c r="D9344" s="1772"/>
      <c r="E9344" s="1772"/>
      <c r="F9344" s="1772" t="s">
        <v>378</v>
      </c>
      <c r="G9344" s="1772"/>
      <c r="H9344" s="1772"/>
      <c r="I9344" s="1772"/>
      <c r="J9344" s="1772"/>
      <c r="K9344" s="1771" t="s">
        <v>2847</v>
      </c>
      <c r="L9344" s="1771"/>
      <c r="M9344" s="1771"/>
      <c r="N9344" s="1771" t="s">
        <v>2846</v>
      </c>
      <c r="O9344" s="1771"/>
      <c r="P9344" s="1771"/>
    </row>
    <row r="9345" spans="1:16" ht="75" customHeight="1" x14ac:dyDescent="0.25">
      <c r="A9345" s="1535" t="s">
        <v>2845</v>
      </c>
      <c r="B9345" s="1535" t="s">
        <v>5</v>
      </c>
      <c r="C9345" s="1535" t="s">
        <v>2844</v>
      </c>
      <c r="D9345" s="1535" t="s">
        <v>2843</v>
      </c>
      <c r="E9345" s="1536" t="s">
        <v>2842</v>
      </c>
      <c r="F9345" s="1537" t="s">
        <v>2841</v>
      </c>
      <c r="G9345" s="1540" t="s">
        <v>2840</v>
      </c>
      <c r="H9345" s="1535" t="s">
        <v>2839</v>
      </c>
      <c r="I9345" s="1535" t="s">
        <v>2838</v>
      </c>
      <c r="J9345" s="1535" t="s">
        <v>2837</v>
      </c>
      <c r="K9345" s="1538" t="s">
        <v>2836</v>
      </c>
      <c r="L9345" s="1538" t="s">
        <v>2835</v>
      </c>
      <c r="M9345" s="1539" t="s">
        <v>2834</v>
      </c>
      <c r="N9345" s="1538" t="s">
        <v>2836</v>
      </c>
      <c r="O9345" s="1538" t="s">
        <v>2835</v>
      </c>
      <c r="P9345" s="1539" t="s">
        <v>2834</v>
      </c>
    </row>
    <row r="9346" spans="1:16" ht="33.75" x14ac:dyDescent="0.25">
      <c r="A9346" s="867" t="s">
        <v>7760</v>
      </c>
      <c r="B9346" s="867" t="s">
        <v>3626</v>
      </c>
      <c r="C9346" s="867" t="s">
        <v>3031</v>
      </c>
      <c r="D9346" s="868" t="s">
        <v>8615</v>
      </c>
      <c r="E9346" s="870">
        <v>4200</v>
      </c>
      <c r="F9346" s="869" t="s">
        <v>9024</v>
      </c>
      <c r="G9346" s="868" t="s">
        <v>9023</v>
      </c>
      <c r="H9346" s="867" t="s">
        <v>7796</v>
      </c>
      <c r="I9346" s="867" t="s">
        <v>2704</v>
      </c>
      <c r="J9346" s="867" t="s">
        <v>7894</v>
      </c>
      <c r="K9346" s="866">
        <v>2</v>
      </c>
      <c r="L9346" s="866">
        <v>12</v>
      </c>
      <c r="M9346" s="865">
        <v>53729.141658923581</v>
      </c>
      <c r="N9346" s="866">
        <v>2</v>
      </c>
      <c r="O9346" s="866">
        <v>6</v>
      </c>
      <c r="P9346" s="865">
        <v>26082.9</v>
      </c>
    </row>
    <row r="9347" spans="1:16" ht="33.75" x14ac:dyDescent="0.25">
      <c r="A9347" s="867" t="s">
        <v>7760</v>
      </c>
      <c r="B9347" s="867" t="s">
        <v>3626</v>
      </c>
      <c r="C9347" s="867" t="s">
        <v>3031</v>
      </c>
      <c r="D9347" s="868" t="s">
        <v>8495</v>
      </c>
      <c r="E9347" s="870">
        <v>3500</v>
      </c>
      <c r="F9347" s="869" t="s">
        <v>9022</v>
      </c>
      <c r="G9347" s="868" t="s">
        <v>9021</v>
      </c>
      <c r="H9347" s="867" t="s">
        <v>2751</v>
      </c>
      <c r="I9347" s="867" t="s">
        <v>7689</v>
      </c>
      <c r="J9347" s="867" t="s">
        <v>9020</v>
      </c>
      <c r="K9347" s="866">
        <v>2</v>
      </c>
      <c r="L9347" s="866">
        <v>12</v>
      </c>
      <c r="M9347" s="865">
        <v>44774.284715769652</v>
      </c>
      <c r="N9347" s="866">
        <v>2</v>
      </c>
      <c r="O9347" s="866">
        <v>6</v>
      </c>
      <c r="P9347" s="865">
        <v>21882.9</v>
      </c>
    </row>
    <row r="9348" spans="1:16" ht="33.75" x14ac:dyDescent="0.25">
      <c r="A9348" s="867" t="s">
        <v>7760</v>
      </c>
      <c r="B9348" s="867" t="s">
        <v>3626</v>
      </c>
      <c r="C9348" s="867" t="s">
        <v>3031</v>
      </c>
      <c r="D9348" s="868" t="s">
        <v>8994</v>
      </c>
      <c r="E9348" s="870">
        <v>4200</v>
      </c>
      <c r="F9348" s="869" t="s">
        <v>9019</v>
      </c>
      <c r="G9348" s="868" t="s">
        <v>9018</v>
      </c>
      <c r="H9348" s="867" t="s">
        <v>7756</v>
      </c>
      <c r="I9348" s="867" t="s">
        <v>2772</v>
      </c>
      <c r="J9348" s="867" t="s">
        <v>9015</v>
      </c>
      <c r="K9348" s="866">
        <v>2</v>
      </c>
      <c r="L9348" s="866">
        <v>3</v>
      </c>
      <c r="M9348" s="865">
        <v>13432.285414730895</v>
      </c>
      <c r="N9348" s="866">
        <v>0</v>
      </c>
      <c r="O9348" s="866">
        <v>0</v>
      </c>
      <c r="P9348" s="865">
        <v>0</v>
      </c>
    </row>
    <row r="9349" spans="1:16" ht="33.75" x14ac:dyDescent="0.25">
      <c r="A9349" s="867" t="s">
        <v>7760</v>
      </c>
      <c r="B9349" s="867" t="s">
        <v>3626</v>
      </c>
      <c r="C9349" s="867" t="s">
        <v>3031</v>
      </c>
      <c r="D9349" s="868" t="s">
        <v>7907</v>
      </c>
      <c r="E9349" s="870">
        <v>2200</v>
      </c>
      <c r="F9349" s="869" t="s">
        <v>9017</v>
      </c>
      <c r="G9349" s="868" t="s">
        <v>9016</v>
      </c>
      <c r="H9349" s="867" t="s">
        <v>7756</v>
      </c>
      <c r="I9349" s="867" t="s">
        <v>2772</v>
      </c>
      <c r="J9349" s="867" t="s">
        <v>9015</v>
      </c>
      <c r="K9349" s="866">
        <v>4</v>
      </c>
      <c r="L9349" s="866">
        <v>12</v>
      </c>
      <c r="M9349" s="865">
        <v>28143.836107055209</v>
      </c>
      <c r="N9349" s="866">
        <v>2</v>
      </c>
      <c r="O9349" s="866">
        <v>6</v>
      </c>
      <c r="P9349" s="865">
        <v>14082.9</v>
      </c>
    </row>
    <row r="9350" spans="1:16" ht="33.75" x14ac:dyDescent="0.25">
      <c r="A9350" s="867" t="s">
        <v>7760</v>
      </c>
      <c r="B9350" s="867" t="s">
        <v>3626</v>
      </c>
      <c r="C9350" s="867" t="s">
        <v>3031</v>
      </c>
      <c r="D9350" s="868" t="s">
        <v>9014</v>
      </c>
      <c r="E9350" s="870">
        <v>5500</v>
      </c>
      <c r="F9350" s="869" t="s">
        <v>9013</v>
      </c>
      <c r="G9350" s="868" t="s">
        <v>9012</v>
      </c>
      <c r="H9350" s="867" t="s">
        <v>7756</v>
      </c>
      <c r="I9350" s="867" t="s">
        <v>4477</v>
      </c>
      <c r="J9350" s="867" t="s">
        <v>8142</v>
      </c>
      <c r="K9350" s="866">
        <v>2</v>
      </c>
      <c r="L9350" s="866">
        <v>4</v>
      </c>
      <c r="M9350" s="865">
        <v>23453.19675587934</v>
      </c>
      <c r="N9350" s="866">
        <v>0</v>
      </c>
      <c r="O9350" s="866">
        <v>0</v>
      </c>
      <c r="P9350" s="865">
        <v>0</v>
      </c>
    </row>
    <row r="9351" spans="1:16" ht="33.75" x14ac:dyDescent="0.25">
      <c r="A9351" s="867" t="s">
        <v>7760</v>
      </c>
      <c r="B9351" s="867" t="s">
        <v>3626</v>
      </c>
      <c r="C9351" s="867" t="s">
        <v>3031</v>
      </c>
      <c r="D9351" s="868" t="s">
        <v>8949</v>
      </c>
      <c r="E9351" s="870">
        <v>4200</v>
      </c>
      <c r="F9351" s="869" t="s">
        <v>9011</v>
      </c>
      <c r="G9351" s="868" t="s">
        <v>9010</v>
      </c>
      <c r="H9351" s="867" t="s">
        <v>7756</v>
      </c>
      <c r="I9351" s="867" t="s">
        <v>2892</v>
      </c>
      <c r="J9351" s="867" t="s">
        <v>8142</v>
      </c>
      <c r="K9351" s="866">
        <v>4</v>
      </c>
      <c r="L9351" s="866">
        <v>12</v>
      </c>
      <c r="M9351" s="865">
        <v>53729.141658923581</v>
      </c>
      <c r="N9351" s="866">
        <v>2</v>
      </c>
      <c r="O9351" s="866">
        <v>6</v>
      </c>
      <c r="P9351" s="865">
        <v>26082.9</v>
      </c>
    </row>
    <row r="9352" spans="1:16" ht="33.75" x14ac:dyDescent="0.25">
      <c r="A9352" s="867" t="s">
        <v>7760</v>
      </c>
      <c r="B9352" s="867" t="s">
        <v>3626</v>
      </c>
      <c r="C9352" s="867" t="s">
        <v>3031</v>
      </c>
      <c r="D9352" s="868" t="s">
        <v>6528</v>
      </c>
      <c r="E9352" s="870">
        <v>2500</v>
      </c>
      <c r="F9352" s="869" t="s">
        <v>9009</v>
      </c>
      <c r="G9352" s="868" t="s">
        <v>9008</v>
      </c>
      <c r="H9352" s="867" t="s">
        <v>2751</v>
      </c>
      <c r="I9352" s="867" t="s">
        <v>2676</v>
      </c>
      <c r="J9352" s="867" t="s">
        <v>9007</v>
      </c>
      <c r="K9352" s="866">
        <v>2</v>
      </c>
      <c r="L9352" s="866">
        <v>4</v>
      </c>
      <c r="M9352" s="865">
        <v>10660.543979945154</v>
      </c>
      <c r="N9352" s="866">
        <v>0</v>
      </c>
      <c r="O9352" s="866">
        <v>0</v>
      </c>
      <c r="P9352" s="865">
        <v>0</v>
      </c>
    </row>
    <row r="9353" spans="1:16" ht="33.75" x14ac:dyDescent="0.25">
      <c r="A9353" s="867" t="s">
        <v>7760</v>
      </c>
      <c r="B9353" s="867" t="s">
        <v>3626</v>
      </c>
      <c r="C9353" s="867" t="s">
        <v>3031</v>
      </c>
      <c r="D9353" s="868" t="s">
        <v>8495</v>
      </c>
      <c r="E9353" s="870">
        <v>3500</v>
      </c>
      <c r="F9353" s="869" t="s">
        <v>9006</v>
      </c>
      <c r="G9353" s="868" t="s">
        <v>9005</v>
      </c>
      <c r="H9353" s="867" t="s">
        <v>2751</v>
      </c>
      <c r="I9353" s="867" t="s">
        <v>2741</v>
      </c>
      <c r="J9353" s="867" t="s">
        <v>9004</v>
      </c>
      <c r="K9353" s="866">
        <v>4</v>
      </c>
      <c r="L9353" s="866">
        <v>12</v>
      </c>
      <c r="M9353" s="865">
        <v>44774.284715769652</v>
      </c>
      <c r="N9353" s="866">
        <v>2</v>
      </c>
      <c r="O9353" s="866">
        <v>6</v>
      </c>
      <c r="P9353" s="865">
        <v>21882.9</v>
      </c>
    </row>
    <row r="9354" spans="1:16" ht="33.75" x14ac:dyDescent="0.25">
      <c r="A9354" s="867" t="s">
        <v>7760</v>
      </c>
      <c r="B9354" s="867" t="s">
        <v>3626</v>
      </c>
      <c r="C9354" s="867" t="s">
        <v>3031</v>
      </c>
      <c r="D9354" s="868" t="s">
        <v>8218</v>
      </c>
      <c r="E9354" s="870">
        <v>2000</v>
      </c>
      <c r="F9354" s="869" t="s">
        <v>9003</v>
      </c>
      <c r="G9354" s="868" t="s">
        <v>9002</v>
      </c>
      <c r="H9354" s="867"/>
      <c r="I9354" s="867"/>
      <c r="J9354" s="867"/>
      <c r="K9354" s="866">
        <v>2</v>
      </c>
      <c r="L9354" s="866">
        <v>6</v>
      </c>
      <c r="M9354" s="865">
        <v>12792.652775934186</v>
      </c>
      <c r="N9354" s="866">
        <v>0</v>
      </c>
      <c r="O9354" s="866">
        <v>0</v>
      </c>
      <c r="P9354" s="865">
        <v>0</v>
      </c>
    </row>
    <row r="9355" spans="1:16" ht="33.75" x14ac:dyDescent="0.25">
      <c r="A9355" s="867" t="s">
        <v>7760</v>
      </c>
      <c r="B9355" s="867" t="s">
        <v>3626</v>
      </c>
      <c r="C9355" s="867" t="s">
        <v>3031</v>
      </c>
      <c r="D9355" s="868" t="s">
        <v>9001</v>
      </c>
      <c r="E9355" s="870">
        <v>3500</v>
      </c>
      <c r="F9355" s="869" t="s">
        <v>9000</v>
      </c>
      <c r="G9355" s="868" t="s">
        <v>8999</v>
      </c>
      <c r="H9355" s="867" t="s">
        <v>2751</v>
      </c>
      <c r="I9355" s="867" t="s">
        <v>2741</v>
      </c>
      <c r="J9355" s="867" t="s">
        <v>8998</v>
      </c>
      <c r="K9355" s="866">
        <v>3</v>
      </c>
      <c r="L9355" s="866">
        <v>12</v>
      </c>
      <c r="M9355" s="865">
        <v>44774.284715769652</v>
      </c>
      <c r="N9355" s="866">
        <v>2</v>
      </c>
      <c r="O9355" s="866">
        <v>6</v>
      </c>
      <c r="P9355" s="865">
        <v>21882.9</v>
      </c>
    </row>
    <row r="9356" spans="1:16" ht="33.75" x14ac:dyDescent="0.25">
      <c r="A9356" s="867" t="s">
        <v>7760</v>
      </c>
      <c r="B9356" s="867" t="s">
        <v>3626</v>
      </c>
      <c r="C9356" s="867" t="s">
        <v>3031</v>
      </c>
      <c r="D9356" s="868" t="s">
        <v>8997</v>
      </c>
      <c r="E9356" s="870">
        <v>7500</v>
      </c>
      <c r="F9356" s="869" t="s">
        <v>8996</v>
      </c>
      <c r="G9356" s="868" t="s">
        <v>8995</v>
      </c>
      <c r="H9356" s="867" t="s">
        <v>7756</v>
      </c>
      <c r="I9356" s="867" t="s">
        <v>4477</v>
      </c>
      <c r="J9356" s="867" t="s">
        <v>7967</v>
      </c>
      <c r="K9356" s="866">
        <v>2</v>
      </c>
      <c r="L9356" s="866">
        <v>12</v>
      </c>
      <c r="M9356" s="865">
        <v>95944.89581950639</v>
      </c>
      <c r="N9356" s="866">
        <v>1</v>
      </c>
      <c r="O9356" s="866">
        <v>6</v>
      </c>
      <c r="P9356" s="865">
        <v>45882.9</v>
      </c>
    </row>
    <row r="9357" spans="1:16" ht="33.75" x14ac:dyDescent="0.25">
      <c r="A9357" s="867" t="s">
        <v>7760</v>
      </c>
      <c r="B9357" s="867" t="s">
        <v>3626</v>
      </c>
      <c r="C9357" s="867" t="s">
        <v>3031</v>
      </c>
      <c r="D9357" s="868" t="s">
        <v>8994</v>
      </c>
      <c r="E9357" s="870">
        <v>4200</v>
      </c>
      <c r="F9357" s="869" t="s">
        <v>8993</v>
      </c>
      <c r="G9357" s="868" t="s">
        <v>8992</v>
      </c>
      <c r="H9357" s="867" t="s">
        <v>7817</v>
      </c>
      <c r="I9357" s="867" t="s">
        <v>2676</v>
      </c>
      <c r="J9357" s="867" t="s">
        <v>7936</v>
      </c>
      <c r="K9357" s="866">
        <v>3</v>
      </c>
      <c r="L9357" s="866">
        <v>12</v>
      </c>
      <c r="M9357" s="865">
        <v>53729.141658923581</v>
      </c>
      <c r="N9357" s="866">
        <v>0</v>
      </c>
      <c r="O9357" s="866">
        <v>0</v>
      </c>
      <c r="P9357" s="865">
        <v>0</v>
      </c>
    </row>
    <row r="9358" spans="1:16" ht="33.75" x14ac:dyDescent="0.25">
      <c r="A9358" s="867" t="s">
        <v>7760</v>
      </c>
      <c r="B9358" s="867" t="s">
        <v>3626</v>
      </c>
      <c r="C9358" s="867" t="s">
        <v>3031</v>
      </c>
      <c r="D9358" s="868" t="s">
        <v>6528</v>
      </c>
      <c r="E9358" s="870">
        <v>2500</v>
      </c>
      <c r="F9358" s="869" t="s">
        <v>8991</v>
      </c>
      <c r="G9358" s="868" t="s">
        <v>8990</v>
      </c>
      <c r="H9358" s="867" t="s">
        <v>2751</v>
      </c>
      <c r="I9358" s="867" t="s">
        <v>2741</v>
      </c>
      <c r="J9358" s="867" t="s">
        <v>8989</v>
      </c>
      <c r="K9358" s="866">
        <v>3</v>
      </c>
      <c r="L9358" s="866">
        <v>12</v>
      </c>
      <c r="M9358" s="865">
        <v>31981.631939835464</v>
      </c>
      <c r="N9358" s="866">
        <v>2</v>
      </c>
      <c r="O9358" s="866">
        <v>6</v>
      </c>
      <c r="P9358" s="865">
        <v>15882.9</v>
      </c>
    </row>
    <row r="9359" spans="1:16" ht="33.75" x14ac:dyDescent="0.25">
      <c r="A9359" s="867" t="s">
        <v>7760</v>
      </c>
      <c r="B9359" s="867" t="s">
        <v>3626</v>
      </c>
      <c r="C9359" s="867" t="s">
        <v>3031</v>
      </c>
      <c r="D9359" s="868" t="s">
        <v>7772</v>
      </c>
      <c r="E9359" s="870">
        <v>4200</v>
      </c>
      <c r="F9359" s="869" t="s">
        <v>8988</v>
      </c>
      <c r="G9359" s="868" t="s">
        <v>8987</v>
      </c>
      <c r="H9359" s="867" t="s">
        <v>7756</v>
      </c>
      <c r="I9359" s="867" t="s">
        <v>2745</v>
      </c>
      <c r="J9359" s="867" t="s">
        <v>8342</v>
      </c>
      <c r="K9359" s="866">
        <v>3</v>
      </c>
      <c r="L9359" s="866">
        <v>12</v>
      </c>
      <c r="M9359" s="865">
        <v>53729.141658923581</v>
      </c>
      <c r="N9359" s="866">
        <v>1</v>
      </c>
      <c r="O9359" s="866">
        <v>6</v>
      </c>
      <c r="P9359" s="865">
        <v>26082.9</v>
      </c>
    </row>
    <row r="9360" spans="1:16" ht="33.75" x14ac:dyDescent="0.25">
      <c r="A9360" s="867" t="s">
        <v>7760</v>
      </c>
      <c r="B9360" s="867" t="s">
        <v>3626</v>
      </c>
      <c r="C9360" s="867" t="s">
        <v>3031</v>
      </c>
      <c r="D9360" s="868" t="s">
        <v>8986</v>
      </c>
      <c r="E9360" s="870">
        <v>4200</v>
      </c>
      <c r="F9360" s="869" t="s">
        <v>8985</v>
      </c>
      <c r="G9360" s="868" t="s">
        <v>8984</v>
      </c>
      <c r="H9360" s="867" t="s">
        <v>7756</v>
      </c>
      <c r="I9360" s="867" t="s">
        <v>2892</v>
      </c>
      <c r="J9360" s="867" t="s">
        <v>7864</v>
      </c>
      <c r="K9360" s="866">
        <v>5</v>
      </c>
      <c r="L9360" s="866">
        <v>12</v>
      </c>
      <c r="M9360" s="865">
        <v>53729.141658923581</v>
      </c>
      <c r="N9360" s="866">
        <v>1</v>
      </c>
      <c r="O9360" s="866">
        <v>6</v>
      </c>
      <c r="P9360" s="865">
        <v>26082.9</v>
      </c>
    </row>
    <row r="9361" spans="1:16" ht="33.75" x14ac:dyDescent="0.25">
      <c r="A9361" s="867" t="s">
        <v>7760</v>
      </c>
      <c r="B9361" s="867" t="s">
        <v>3626</v>
      </c>
      <c r="C9361" s="867" t="s">
        <v>3031</v>
      </c>
      <c r="D9361" s="868" t="s">
        <v>7863</v>
      </c>
      <c r="E9361" s="870">
        <v>2500</v>
      </c>
      <c r="F9361" s="869" t="s">
        <v>8983</v>
      </c>
      <c r="G9361" s="868" t="s">
        <v>8982</v>
      </c>
      <c r="H9361" s="867"/>
      <c r="I9361" s="867"/>
      <c r="J9361" s="867"/>
      <c r="K9361" s="866">
        <v>3</v>
      </c>
      <c r="L9361" s="866">
        <v>12</v>
      </c>
      <c r="M9361" s="865">
        <v>31981.631939835464</v>
      </c>
      <c r="N9361" s="866">
        <v>2</v>
      </c>
      <c r="O9361" s="866">
        <v>6</v>
      </c>
      <c r="P9361" s="865">
        <v>15882.9</v>
      </c>
    </row>
    <row r="9362" spans="1:16" ht="33.75" x14ac:dyDescent="0.25">
      <c r="A9362" s="867" t="s">
        <v>7760</v>
      </c>
      <c r="B9362" s="867" t="s">
        <v>3626</v>
      </c>
      <c r="C9362" s="867" t="s">
        <v>3031</v>
      </c>
      <c r="D9362" s="868" t="s">
        <v>7878</v>
      </c>
      <c r="E9362" s="870">
        <v>4200</v>
      </c>
      <c r="F9362" s="869" t="s">
        <v>8981</v>
      </c>
      <c r="G9362" s="868" t="s">
        <v>8980</v>
      </c>
      <c r="H9362" s="867" t="s">
        <v>7756</v>
      </c>
      <c r="I9362" s="867" t="s">
        <v>2737</v>
      </c>
      <c r="J9362" s="867" t="s">
        <v>8162</v>
      </c>
      <c r="K9362" s="866">
        <v>3</v>
      </c>
      <c r="L9362" s="866">
        <v>12</v>
      </c>
      <c r="M9362" s="865">
        <v>53729.141658923581</v>
      </c>
      <c r="N9362" s="866">
        <v>1</v>
      </c>
      <c r="O9362" s="866">
        <v>6</v>
      </c>
      <c r="P9362" s="865">
        <v>26082.9</v>
      </c>
    </row>
    <row r="9363" spans="1:16" ht="33.75" x14ac:dyDescent="0.25">
      <c r="A9363" s="867" t="s">
        <v>7760</v>
      </c>
      <c r="B9363" s="867" t="s">
        <v>3626</v>
      </c>
      <c r="C9363" s="867" t="s">
        <v>3031</v>
      </c>
      <c r="D9363" s="868" t="s">
        <v>7776</v>
      </c>
      <c r="E9363" s="870">
        <v>4200</v>
      </c>
      <c r="F9363" s="869" t="s">
        <v>8979</v>
      </c>
      <c r="G9363" s="868" t="s">
        <v>8978</v>
      </c>
      <c r="H9363" s="867" t="s">
        <v>7817</v>
      </c>
      <c r="I9363" s="867" t="s">
        <v>7937</v>
      </c>
      <c r="J9363" s="867" t="s">
        <v>8036</v>
      </c>
      <c r="K9363" s="866">
        <v>3</v>
      </c>
      <c r="L9363" s="866">
        <v>12</v>
      </c>
      <c r="M9363" s="865">
        <v>53729.141658923581</v>
      </c>
      <c r="N9363" s="866">
        <v>1</v>
      </c>
      <c r="O9363" s="866">
        <v>6</v>
      </c>
      <c r="P9363" s="865">
        <v>26082.9</v>
      </c>
    </row>
    <row r="9364" spans="1:16" ht="33.75" x14ac:dyDescent="0.25">
      <c r="A9364" s="867" t="s">
        <v>7760</v>
      </c>
      <c r="B9364" s="867" t="s">
        <v>3626</v>
      </c>
      <c r="C9364" s="867" t="s">
        <v>3031</v>
      </c>
      <c r="D9364" s="868" t="s">
        <v>7776</v>
      </c>
      <c r="E9364" s="870">
        <v>4200</v>
      </c>
      <c r="F9364" s="869" t="s">
        <v>8977</v>
      </c>
      <c r="G9364" s="868" t="s">
        <v>8976</v>
      </c>
      <c r="H9364" s="867" t="s">
        <v>7756</v>
      </c>
      <c r="I9364" s="867" t="s">
        <v>2892</v>
      </c>
      <c r="J9364" s="867" t="s">
        <v>8103</v>
      </c>
      <c r="K9364" s="866">
        <v>3</v>
      </c>
      <c r="L9364" s="866">
        <v>12</v>
      </c>
      <c r="M9364" s="865">
        <v>53729.141658923581</v>
      </c>
      <c r="N9364" s="866">
        <v>2</v>
      </c>
      <c r="O9364" s="866">
        <v>6</v>
      </c>
      <c r="P9364" s="865">
        <v>26082.9</v>
      </c>
    </row>
    <row r="9365" spans="1:16" ht="33.75" x14ac:dyDescent="0.25">
      <c r="A9365" s="867" t="s">
        <v>7760</v>
      </c>
      <c r="B9365" s="867" t="s">
        <v>3626</v>
      </c>
      <c r="C9365" s="867" t="s">
        <v>3031</v>
      </c>
      <c r="D9365" s="868" t="s">
        <v>7776</v>
      </c>
      <c r="E9365" s="870">
        <v>4200</v>
      </c>
      <c r="F9365" s="869" t="s">
        <v>8975</v>
      </c>
      <c r="G9365" s="868" t="s">
        <v>8974</v>
      </c>
      <c r="H9365" s="867" t="s">
        <v>7756</v>
      </c>
      <c r="I9365" s="867" t="s">
        <v>2892</v>
      </c>
      <c r="J9365" s="867" t="s">
        <v>7900</v>
      </c>
      <c r="K9365" s="866">
        <v>3</v>
      </c>
      <c r="L9365" s="866">
        <v>12</v>
      </c>
      <c r="M9365" s="865">
        <v>53729.141658923581</v>
      </c>
      <c r="N9365" s="866">
        <v>2</v>
      </c>
      <c r="O9365" s="866">
        <v>6</v>
      </c>
      <c r="P9365" s="865">
        <v>26082.9</v>
      </c>
    </row>
    <row r="9366" spans="1:16" ht="33.75" x14ac:dyDescent="0.25">
      <c r="A9366" s="867" t="s">
        <v>7760</v>
      </c>
      <c r="B9366" s="867" t="s">
        <v>3626</v>
      </c>
      <c r="C9366" s="867" t="s">
        <v>3031</v>
      </c>
      <c r="D9366" s="868" t="s">
        <v>7829</v>
      </c>
      <c r="E9366" s="870">
        <v>3200</v>
      </c>
      <c r="F9366" s="869" t="s">
        <v>8973</v>
      </c>
      <c r="G9366" s="868" t="s">
        <v>8972</v>
      </c>
      <c r="H9366" s="867"/>
      <c r="I9366" s="867"/>
      <c r="J9366" s="867"/>
      <c r="K9366" s="866">
        <v>4</v>
      </c>
      <c r="L9366" s="866">
        <v>12</v>
      </c>
      <c r="M9366" s="865">
        <v>40936.488882989397</v>
      </c>
      <c r="N9366" s="866">
        <v>0</v>
      </c>
      <c r="O9366" s="866">
        <v>0</v>
      </c>
      <c r="P9366" s="865">
        <v>0</v>
      </c>
    </row>
    <row r="9367" spans="1:16" ht="33.75" x14ac:dyDescent="0.25">
      <c r="A9367" s="867" t="s">
        <v>7760</v>
      </c>
      <c r="B9367" s="867" t="s">
        <v>3626</v>
      </c>
      <c r="C9367" s="867" t="s">
        <v>3031</v>
      </c>
      <c r="D9367" s="868" t="s">
        <v>8971</v>
      </c>
      <c r="E9367" s="870">
        <v>4200</v>
      </c>
      <c r="F9367" s="869" t="s">
        <v>8970</v>
      </c>
      <c r="G9367" s="868" t="s">
        <v>8969</v>
      </c>
      <c r="H9367" s="867" t="s">
        <v>7756</v>
      </c>
      <c r="I9367" s="867" t="s">
        <v>2892</v>
      </c>
      <c r="J9367" s="867" t="s">
        <v>7783</v>
      </c>
      <c r="K9367" s="866">
        <v>4</v>
      </c>
      <c r="L9367" s="866">
        <v>10</v>
      </c>
      <c r="M9367" s="865">
        <v>44774.284715769652</v>
      </c>
      <c r="N9367" s="866">
        <v>0</v>
      </c>
      <c r="O9367" s="866">
        <v>0</v>
      </c>
      <c r="P9367" s="865">
        <v>0</v>
      </c>
    </row>
    <row r="9368" spans="1:16" ht="33.75" x14ac:dyDescent="0.25">
      <c r="A9368" s="867" t="s">
        <v>7760</v>
      </c>
      <c r="B9368" s="867" t="s">
        <v>3626</v>
      </c>
      <c r="C9368" s="867" t="s">
        <v>3031</v>
      </c>
      <c r="D9368" s="868" t="s">
        <v>6528</v>
      </c>
      <c r="E9368" s="870">
        <v>2500</v>
      </c>
      <c r="F9368" s="869" t="s">
        <v>8968</v>
      </c>
      <c r="G9368" s="868" t="s">
        <v>8967</v>
      </c>
      <c r="H9368" s="867" t="s">
        <v>2751</v>
      </c>
      <c r="I9368" s="867" t="s">
        <v>2745</v>
      </c>
      <c r="J9368" s="867" t="s">
        <v>8966</v>
      </c>
      <c r="K9368" s="866">
        <v>3</v>
      </c>
      <c r="L9368" s="866">
        <v>12</v>
      </c>
      <c r="M9368" s="865">
        <v>31981.631939835464</v>
      </c>
      <c r="N9368" s="866">
        <v>2</v>
      </c>
      <c r="O9368" s="866">
        <v>6</v>
      </c>
      <c r="P9368" s="865">
        <v>15882.9</v>
      </c>
    </row>
    <row r="9369" spans="1:16" ht="33.75" x14ac:dyDescent="0.25">
      <c r="A9369" s="867" t="s">
        <v>7760</v>
      </c>
      <c r="B9369" s="867" t="s">
        <v>3626</v>
      </c>
      <c r="C9369" s="867" t="s">
        <v>3031</v>
      </c>
      <c r="D9369" s="868" t="s">
        <v>8495</v>
      </c>
      <c r="E9369" s="870">
        <v>3500</v>
      </c>
      <c r="F9369" s="869" t="s">
        <v>8965</v>
      </c>
      <c r="G9369" s="868" t="s">
        <v>8964</v>
      </c>
      <c r="H9369" s="867" t="s">
        <v>2751</v>
      </c>
      <c r="I9369" s="867" t="s">
        <v>2745</v>
      </c>
      <c r="J9369" s="867" t="s">
        <v>8963</v>
      </c>
      <c r="K9369" s="866">
        <v>3</v>
      </c>
      <c r="L9369" s="866">
        <v>12</v>
      </c>
      <c r="M9369" s="865">
        <v>44774.284715769652</v>
      </c>
      <c r="N9369" s="866">
        <v>3</v>
      </c>
      <c r="O9369" s="866">
        <v>6</v>
      </c>
      <c r="P9369" s="865">
        <v>21882.9</v>
      </c>
    </row>
    <row r="9370" spans="1:16" ht="33.75" x14ac:dyDescent="0.25">
      <c r="A9370" s="867" t="s">
        <v>7760</v>
      </c>
      <c r="B9370" s="867" t="s">
        <v>3626</v>
      </c>
      <c r="C9370" s="867" t="s">
        <v>3031</v>
      </c>
      <c r="D9370" s="868" t="s">
        <v>6528</v>
      </c>
      <c r="E9370" s="870">
        <v>2500</v>
      </c>
      <c r="F9370" s="869" t="s">
        <v>8962</v>
      </c>
      <c r="G9370" s="868" t="s">
        <v>8961</v>
      </c>
      <c r="H9370" s="867" t="s">
        <v>2751</v>
      </c>
      <c r="I9370" s="867" t="s">
        <v>2741</v>
      </c>
      <c r="J9370" s="867" t="s">
        <v>8960</v>
      </c>
      <c r="K9370" s="866">
        <v>3</v>
      </c>
      <c r="L9370" s="866">
        <v>12</v>
      </c>
      <c r="M9370" s="865">
        <v>31981.631939835464</v>
      </c>
      <c r="N9370" s="866">
        <v>2</v>
      </c>
      <c r="O9370" s="866">
        <v>6</v>
      </c>
      <c r="P9370" s="865">
        <v>15882.9</v>
      </c>
    </row>
    <row r="9371" spans="1:16" ht="33.75" x14ac:dyDescent="0.25">
      <c r="A9371" s="867" t="s">
        <v>7760</v>
      </c>
      <c r="B9371" s="867" t="s">
        <v>3626</v>
      </c>
      <c r="C9371" s="867" t="s">
        <v>3031</v>
      </c>
      <c r="D9371" s="868" t="s">
        <v>6528</v>
      </c>
      <c r="E9371" s="870">
        <v>2500</v>
      </c>
      <c r="F9371" s="869" t="s">
        <v>8959</v>
      </c>
      <c r="G9371" s="868" t="s">
        <v>8958</v>
      </c>
      <c r="H9371" s="867" t="s">
        <v>2751</v>
      </c>
      <c r="I9371" s="867" t="s">
        <v>2786</v>
      </c>
      <c r="J9371" s="867" t="s">
        <v>8957</v>
      </c>
      <c r="K9371" s="866">
        <v>3</v>
      </c>
      <c r="L9371" s="866">
        <v>12</v>
      </c>
      <c r="M9371" s="865">
        <v>31981.631939835464</v>
      </c>
      <c r="N9371" s="866">
        <v>2</v>
      </c>
      <c r="O9371" s="866">
        <v>6</v>
      </c>
      <c r="P9371" s="865">
        <v>15882.9</v>
      </c>
    </row>
    <row r="9372" spans="1:16" ht="33.75" x14ac:dyDescent="0.25">
      <c r="A9372" s="867" t="s">
        <v>7760</v>
      </c>
      <c r="B9372" s="867" t="s">
        <v>3626</v>
      </c>
      <c r="C9372" s="867" t="s">
        <v>3031</v>
      </c>
      <c r="D9372" s="868" t="s">
        <v>8495</v>
      </c>
      <c r="E9372" s="870">
        <v>3500</v>
      </c>
      <c r="F9372" s="869" t="s">
        <v>8956</v>
      </c>
      <c r="G9372" s="868" t="s">
        <v>8955</v>
      </c>
      <c r="H9372" s="867"/>
      <c r="I9372" s="867"/>
      <c r="J9372" s="867"/>
      <c r="K9372" s="866">
        <v>1</v>
      </c>
      <c r="L9372" s="866">
        <v>2</v>
      </c>
      <c r="M9372" s="865">
        <v>7462.3807859616081</v>
      </c>
      <c r="N9372" s="866">
        <v>0</v>
      </c>
      <c r="O9372" s="866">
        <v>0</v>
      </c>
      <c r="P9372" s="865">
        <v>0</v>
      </c>
    </row>
    <row r="9373" spans="1:16" ht="33.75" x14ac:dyDescent="0.25">
      <c r="A9373" s="867" t="s">
        <v>7760</v>
      </c>
      <c r="B9373" s="867" t="s">
        <v>3626</v>
      </c>
      <c r="C9373" s="867" t="s">
        <v>3031</v>
      </c>
      <c r="D9373" s="868" t="s">
        <v>7854</v>
      </c>
      <c r="E9373" s="870">
        <v>4200</v>
      </c>
      <c r="F9373" s="869" t="s">
        <v>8954</v>
      </c>
      <c r="G9373" s="868" t="s">
        <v>8953</v>
      </c>
      <c r="H9373" s="867" t="s">
        <v>7756</v>
      </c>
      <c r="I9373" s="867" t="s">
        <v>2892</v>
      </c>
      <c r="J9373" s="867" t="s">
        <v>8010</v>
      </c>
      <c r="K9373" s="866">
        <v>3</v>
      </c>
      <c r="L9373" s="866">
        <v>12</v>
      </c>
      <c r="M9373" s="865">
        <v>53729.141658923581</v>
      </c>
      <c r="N9373" s="866">
        <v>3</v>
      </c>
      <c r="O9373" s="866">
        <v>6</v>
      </c>
      <c r="P9373" s="865">
        <v>26082.9</v>
      </c>
    </row>
    <row r="9374" spans="1:16" ht="33.75" x14ac:dyDescent="0.25">
      <c r="A9374" s="867" t="s">
        <v>7760</v>
      </c>
      <c r="B9374" s="867" t="s">
        <v>3626</v>
      </c>
      <c r="C9374" s="867" t="s">
        <v>3031</v>
      </c>
      <c r="D9374" s="868" t="s">
        <v>7776</v>
      </c>
      <c r="E9374" s="870">
        <v>4200</v>
      </c>
      <c r="F9374" s="869" t="s">
        <v>8952</v>
      </c>
      <c r="G9374" s="868" t="s">
        <v>8951</v>
      </c>
      <c r="H9374" s="867" t="s">
        <v>7756</v>
      </c>
      <c r="I9374" s="867" t="s">
        <v>8950</v>
      </c>
      <c r="J9374" s="867" t="s">
        <v>7836</v>
      </c>
      <c r="K9374" s="866">
        <v>2</v>
      </c>
      <c r="L9374" s="866">
        <v>12</v>
      </c>
      <c r="M9374" s="865">
        <v>53729.141658923581</v>
      </c>
      <c r="N9374" s="866">
        <v>1</v>
      </c>
      <c r="O9374" s="866">
        <v>6</v>
      </c>
      <c r="P9374" s="865">
        <v>26082.9</v>
      </c>
    </row>
    <row r="9375" spans="1:16" ht="33.75" x14ac:dyDescent="0.25">
      <c r="A9375" s="867" t="s">
        <v>7760</v>
      </c>
      <c r="B9375" s="867" t="s">
        <v>3626</v>
      </c>
      <c r="C9375" s="867" t="s">
        <v>3031</v>
      </c>
      <c r="D9375" s="868" t="s">
        <v>8949</v>
      </c>
      <c r="E9375" s="870">
        <v>4200</v>
      </c>
      <c r="F9375" s="869" t="s">
        <v>8948</v>
      </c>
      <c r="G9375" s="868" t="s">
        <v>8947</v>
      </c>
      <c r="H9375" s="867" t="s">
        <v>7756</v>
      </c>
      <c r="I9375" s="867" t="s">
        <v>2892</v>
      </c>
      <c r="J9375" s="867" t="s">
        <v>7881</v>
      </c>
      <c r="K9375" s="866">
        <v>6</v>
      </c>
      <c r="L9375" s="866">
        <v>12</v>
      </c>
      <c r="M9375" s="865">
        <v>31981.631939835464</v>
      </c>
      <c r="N9375" s="866">
        <v>2</v>
      </c>
      <c r="O9375" s="866">
        <v>6</v>
      </c>
      <c r="P9375" s="865">
        <v>26082.9</v>
      </c>
    </row>
    <row r="9376" spans="1:16" ht="33.75" x14ac:dyDescent="0.25">
      <c r="A9376" s="867" t="s">
        <v>7760</v>
      </c>
      <c r="B9376" s="867" t="s">
        <v>3626</v>
      </c>
      <c r="C9376" s="867" t="s">
        <v>3031</v>
      </c>
      <c r="D9376" s="868" t="s">
        <v>7829</v>
      </c>
      <c r="E9376" s="870">
        <v>3200</v>
      </c>
      <c r="F9376" s="869" t="s">
        <v>8946</v>
      </c>
      <c r="G9376" s="868" t="s">
        <v>8945</v>
      </c>
      <c r="H9376" s="867" t="s">
        <v>7756</v>
      </c>
      <c r="I9376" s="867" t="s">
        <v>2676</v>
      </c>
      <c r="J9376" s="867" t="s">
        <v>7967</v>
      </c>
      <c r="K9376" s="866">
        <v>3</v>
      </c>
      <c r="L9376" s="866">
        <v>12</v>
      </c>
      <c r="M9376" s="865">
        <v>40936.488882989397</v>
      </c>
      <c r="N9376" s="866">
        <v>2</v>
      </c>
      <c r="O9376" s="866">
        <v>6</v>
      </c>
      <c r="P9376" s="865">
        <v>20082.900000000001</v>
      </c>
    </row>
    <row r="9377" spans="1:16" ht="33.75" x14ac:dyDescent="0.25">
      <c r="A9377" s="867" t="s">
        <v>7760</v>
      </c>
      <c r="B9377" s="867" t="s">
        <v>3626</v>
      </c>
      <c r="C9377" s="867" t="s">
        <v>3031</v>
      </c>
      <c r="D9377" s="868" t="s">
        <v>8615</v>
      </c>
      <c r="E9377" s="870">
        <v>4200</v>
      </c>
      <c r="F9377" s="869" t="s">
        <v>8944</v>
      </c>
      <c r="G9377" s="868" t="s">
        <v>8943</v>
      </c>
      <c r="H9377" s="867" t="s">
        <v>7796</v>
      </c>
      <c r="I9377" s="867" t="s">
        <v>2676</v>
      </c>
      <c r="J9377" s="867" t="s">
        <v>7844</v>
      </c>
      <c r="K9377" s="866">
        <v>2</v>
      </c>
      <c r="L9377" s="866">
        <v>12</v>
      </c>
      <c r="M9377" s="865">
        <v>53729.141658923581</v>
      </c>
      <c r="N9377" s="866">
        <v>2</v>
      </c>
      <c r="O9377" s="866">
        <v>6</v>
      </c>
      <c r="P9377" s="865">
        <v>26082.9</v>
      </c>
    </row>
    <row r="9378" spans="1:16" ht="33.75" x14ac:dyDescent="0.25">
      <c r="A9378" s="867" t="s">
        <v>7760</v>
      </c>
      <c r="B9378" s="867" t="s">
        <v>3626</v>
      </c>
      <c r="C9378" s="867" t="s">
        <v>3031</v>
      </c>
      <c r="D9378" s="868" t="s">
        <v>8615</v>
      </c>
      <c r="E9378" s="870">
        <v>4200</v>
      </c>
      <c r="F9378" s="869" t="s">
        <v>8942</v>
      </c>
      <c r="G9378" s="868" t="s">
        <v>8941</v>
      </c>
      <c r="H9378" s="867" t="s">
        <v>7756</v>
      </c>
      <c r="I9378" s="867" t="s">
        <v>2892</v>
      </c>
      <c r="J9378" s="867" t="s">
        <v>7821</v>
      </c>
      <c r="K9378" s="866">
        <v>2</v>
      </c>
      <c r="L9378" s="866">
        <v>12</v>
      </c>
      <c r="M9378" s="865">
        <v>53729.141658923581</v>
      </c>
      <c r="N9378" s="866">
        <v>2</v>
      </c>
      <c r="O9378" s="866">
        <v>6</v>
      </c>
      <c r="P9378" s="865">
        <v>26082.9</v>
      </c>
    </row>
    <row r="9379" spans="1:16" ht="33.75" x14ac:dyDescent="0.25">
      <c r="A9379" s="867" t="s">
        <v>7760</v>
      </c>
      <c r="B9379" s="867" t="s">
        <v>3626</v>
      </c>
      <c r="C9379" s="867" t="s">
        <v>3031</v>
      </c>
      <c r="D9379" s="868" t="s">
        <v>7812</v>
      </c>
      <c r="E9379" s="870">
        <v>9000</v>
      </c>
      <c r="F9379" s="869" t="s">
        <v>8940</v>
      </c>
      <c r="G9379" s="868" t="s">
        <v>8939</v>
      </c>
      <c r="H9379" s="867" t="s">
        <v>7817</v>
      </c>
      <c r="I9379" s="867" t="s">
        <v>7937</v>
      </c>
      <c r="J9379" s="867" t="s">
        <v>8036</v>
      </c>
      <c r="K9379" s="866">
        <v>2</v>
      </c>
      <c r="L9379" s="866">
        <v>12</v>
      </c>
      <c r="M9379" s="865">
        <v>115133.87498340767</v>
      </c>
      <c r="N9379" s="866">
        <v>1</v>
      </c>
      <c r="O9379" s="866">
        <v>6</v>
      </c>
      <c r="P9379" s="865">
        <v>54882.9</v>
      </c>
    </row>
    <row r="9380" spans="1:16" ht="33.75" x14ac:dyDescent="0.25">
      <c r="A9380" s="867" t="s">
        <v>7760</v>
      </c>
      <c r="B9380" s="867" t="s">
        <v>3626</v>
      </c>
      <c r="C9380" s="867" t="s">
        <v>3031</v>
      </c>
      <c r="D9380" s="868" t="s">
        <v>8938</v>
      </c>
      <c r="E9380" s="870">
        <v>4200</v>
      </c>
      <c r="F9380" s="869" t="s">
        <v>8937</v>
      </c>
      <c r="G9380" s="868" t="s">
        <v>8936</v>
      </c>
      <c r="H9380" s="867" t="s">
        <v>7756</v>
      </c>
      <c r="I9380" s="867" t="s">
        <v>2772</v>
      </c>
      <c r="J9380" s="867" t="s">
        <v>7773</v>
      </c>
      <c r="K9380" s="866">
        <v>2</v>
      </c>
      <c r="L9380" s="866">
        <v>12</v>
      </c>
      <c r="M9380" s="865">
        <v>53729.141658923581</v>
      </c>
      <c r="N9380" s="866">
        <v>2</v>
      </c>
      <c r="O9380" s="866">
        <v>6</v>
      </c>
      <c r="P9380" s="865">
        <v>26082.9</v>
      </c>
    </row>
    <row r="9381" spans="1:16" ht="33.75" x14ac:dyDescent="0.25">
      <c r="A9381" s="867" t="s">
        <v>7760</v>
      </c>
      <c r="B9381" s="867" t="s">
        <v>3626</v>
      </c>
      <c r="C9381" s="867" t="s">
        <v>3031</v>
      </c>
      <c r="D9381" s="868" t="s">
        <v>7858</v>
      </c>
      <c r="E9381" s="870">
        <v>3500</v>
      </c>
      <c r="F9381" s="869" t="s">
        <v>8935</v>
      </c>
      <c r="G9381" s="868" t="s">
        <v>8934</v>
      </c>
      <c r="H9381" s="867" t="s">
        <v>2751</v>
      </c>
      <c r="I9381" s="867" t="s">
        <v>2741</v>
      </c>
      <c r="J9381" s="867" t="s">
        <v>8933</v>
      </c>
      <c r="K9381" s="866">
        <v>2</v>
      </c>
      <c r="L9381" s="866">
        <v>12</v>
      </c>
      <c r="M9381" s="865">
        <v>44774.284715769652</v>
      </c>
      <c r="N9381" s="866">
        <v>1</v>
      </c>
      <c r="O9381" s="866">
        <v>6</v>
      </c>
      <c r="P9381" s="865">
        <v>21882.9</v>
      </c>
    </row>
    <row r="9382" spans="1:16" ht="33.75" x14ac:dyDescent="0.25">
      <c r="A9382" s="867" t="s">
        <v>7760</v>
      </c>
      <c r="B9382" s="867" t="s">
        <v>3626</v>
      </c>
      <c r="C9382" s="867" t="s">
        <v>3031</v>
      </c>
      <c r="D9382" s="868" t="s">
        <v>7776</v>
      </c>
      <c r="E9382" s="870">
        <v>4200</v>
      </c>
      <c r="F9382" s="869" t="s">
        <v>8932</v>
      </c>
      <c r="G9382" s="868" t="s">
        <v>8931</v>
      </c>
      <c r="H9382" s="867" t="s">
        <v>7756</v>
      </c>
      <c r="I9382" s="867" t="s">
        <v>2772</v>
      </c>
      <c r="J9382" s="867" t="s">
        <v>7792</v>
      </c>
      <c r="K9382" s="866">
        <v>3</v>
      </c>
      <c r="L9382" s="866">
        <v>12</v>
      </c>
      <c r="M9382" s="865">
        <v>53729.141658923581</v>
      </c>
      <c r="N9382" s="866">
        <v>1</v>
      </c>
      <c r="O9382" s="866">
        <v>6</v>
      </c>
      <c r="P9382" s="865">
        <v>26082.9</v>
      </c>
    </row>
    <row r="9383" spans="1:16" ht="33.75" x14ac:dyDescent="0.25">
      <c r="A9383" s="867" t="s">
        <v>7760</v>
      </c>
      <c r="B9383" s="867" t="s">
        <v>3626</v>
      </c>
      <c r="C9383" s="867" t="s">
        <v>3031</v>
      </c>
      <c r="D9383" s="868" t="s">
        <v>8930</v>
      </c>
      <c r="E9383" s="870">
        <v>5500</v>
      </c>
      <c r="F9383" s="869" t="s">
        <v>8929</v>
      </c>
      <c r="G9383" s="868" t="s">
        <v>8928</v>
      </c>
      <c r="H9383" s="867" t="s">
        <v>7817</v>
      </c>
      <c r="I9383" s="867" t="s">
        <v>8927</v>
      </c>
      <c r="J9383" s="867" t="s">
        <v>8358</v>
      </c>
      <c r="K9383" s="866">
        <v>4</v>
      </c>
      <c r="L9383" s="866">
        <v>12</v>
      </c>
      <c r="M9383" s="865">
        <v>53729.141658923581</v>
      </c>
      <c r="N9383" s="866">
        <v>1</v>
      </c>
      <c r="O9383" s="866">
        <v>6</v>
      </c>
      <c r="P9383" s="865">
        <v>33882.9</v>
      </c>
    </row>
    <row r="9384" spans="1:16" ht="33.75" x14ac:dyDescent="0.25">
      <c r="A9384" s="867" t="s">
        <v>7760</v>
      </c>
      <c r="B9384" s="867" t="s">
        <v>3626</v>
      </c>
      <c r="C9384" s="867" t="s">
        <v>3031</v>
      </c>
      <c r="D9384" s="868" t="s">
        <v>7776</v>
      </c>
      <c r="E9384" s="870">
        <v>4200</v>
      </c>
      <c r="F9384" s="869" t="s">
        <v>8926</v>
      </c>
      <c r="G9384" s="868" t="s">
        <v>8925</v>
      </c>
      <c r="H9384" s="867" t="s">
        <v>7756</v>
      </c>
      <c r="I9384" s="867" t="s">
        <v>2892</v>
      </c>
      <c r="J9384" s="867" t="s">
        <v>7967</v>
      </c>
      <c r="K9384" s="866">
        <v>3</v>
      </c>
      <c r="L9384" s="866">
        <v>12</v>
      </c>
      <c r="M9384" s="865">
        <v>53729.141658923581</v>
      </c>
      <c r="N9384" s="866">
        <v>2</v>
      </c>
      <c r="O9384" s="866">
        <v>6</v>
      </c>
      <c r="P9384" s="865">
        <v>26082.9</v>
      </c>
    </row>
    <row r="9385" spans="1:16" ht="33.75" x14ac:dyDescent="0.25">
      <c r="A9385" s="867" t="s">
        <v>7760</v>
      </c>
      <c r="B9385" s="867" t="s">
        <v>3626</v>
      </c>
      <c r="C9385" s="867" t="s">
        <v>3031</v>
      </c>
      <c r="D9385" s="868" t="s">
        <v>7863</v>
      </c>
      <c r="E9385" s="870">
        <v>2500</v>
      </c>
      <c r="F9385" s="869" t="s">
        <v>8924</v>
      </c>
      <c r="G9385" s="868" t="s">
        <v>8923</v>
      </c>
      <c r="H9385" s="867"/>
      <c r="I9385" s="867"/>
      <c r="J9385" s="867"/>
      <c r="K9385" s="866">
        <v>4</v>
      </c>
      <c r="L9385" s="866">
        <v>12</v>
      </c>
      <c r="M9385" s="865">
        <v>31981.631939835464</v>
      </c>
      <c r="N9385" s="866">
        <v>2</v>
      </c>
      <c r="O9385" s="866">
        <v>6</v>
      </c>
      <c r="P9385" s="865">
        <v>15882.9</v>
      </c>
    </row>
    <row r="9386" spans="1:16" x14ac:dyDescent="0.25">
      <c r="A9386" s="1772" t="s">
        <v>2848</v>
      </c>
      <c r="B9386" s="1772"/>
      <c r="C9386" s="1772"/>
      <c r="D9386" s="1772"/>
      <c r="E9386" s="1772"/>
      <c r="F9386" s="1772" t="s">
        <v>378</v>
      </c>
      <c r="G9386" s="1772"/>
      <c r="H9386" s="1772"/>
      <c r="I9386" s="1772"/>
      <c r="J9386" s="1772"/>
      <c r="K9386" s="1771" t="s">
        <v>2847</v>
      </c>
      <c r="L9386" s="1771"/>
      <c r="M9386" s="1771"/>
      <c r="N9386" s="1771" t="s">
        <v>2846</v>
      </c>
      <c r="O9386" s="1771"/>
      <c r="P9386" s="1771"/>
    </row>
    <row r="9387" spans="1:16" ht="78" customHeight="1" x14ac:dyDescent="0.25">
      <c r="A9387" s="1535" t="s">
        <v>2845</v>
      </c>
      <c r="B9387" s="1535" t="s">
        <v>5</v>
      </c>
      <c r="C9387" s="1535" t="s">
        <v>2844</v>
      </c>
      <c r="D9387" s="1535" t="s">
        <v>2843</v>
      </c>
      <c r="E9387" s="1536" t="s">
        <v>2842</v>
      </c>
      <c r="F9387" s="1537" t="s">
        <v>2841</v>
      </c>
      <c r="G9387" s="1540" t="s">
        <v>2840</v>
      </c>
      <c r="H9387" s="1535" t="s">
        <v>2839</v>
      </c>
      <c r="I9387" s="1535" t="s">
        <v>2838</v>
      </c>
      <c r="J9387" s="1535" t="s">
        <v>2837</v>
      </c>
      <c r="K9387" s="1538" t="s">
        <v>2836</v>
      </c>
      <c r="L9387" s="1538" t="s">
        <v>2835</v>
      </c>
      <c r="M9387" s="1539" t="s">
        <v>2834</v>
      </c>
      <c r="N9387" s="1538" t="s">
        <v>2836</v>
      </c>
      <c r="O9387" s="1538" t="s">
        <v>2835</v>
      </c>
      <c r="P9387" s="1539" t="s">
        <v>2834</v>
      </c>
    </row>
    <row r="9388" spans="1:16" ht="33.75" x14ac:dyDescent="0.25">
      <c r="A9388" s="867" t="s">
        <v>7760</v>
      </c>
      <c r="B9388" s="867" t="s">
        <v>3626</v>
      </c>
      <c r="C9388" s="867" t="s">
        <v>3031</v>
      </c>
      <c r="D9388" s="868" t="s">
        <v>7907</v>
      </c>
      <c r="E9388" s="870">
        <v>2200</v>
      </c>
      <c r="F9388" s="869" t="s">
        <v>8922</v>
      </c>
      <c r="G9388" s="868" t="s">
        <v>8921</v>
      </c>
      <c r="H9388" s="867"/>
      <c r="I9388" s="867"/>
      <c r="J9388" s="867"/>
      <c r="K9388" s="866">
        <v>4</v>
      </c>
      <c r="L9388" s="866">
        <v>10</v>
      </c>
      <c r="M9388" s="865">
        <v>23453.19675587934</v>
      </c>
      <c r="N9388" s="866">
        <v>2</v>
      </c>
      <c r="O9388" s="866">
        <v>6</v>
      </c>
      <c r="P9388" s="865">
        <v>14082.9</v>
      </c>
    </row>
    <row r="9389" spans="1:16" ht="33.75" x14ac:dyDescent="0.25">
      <c r="A9389" s="867" t="s">
        <v>7760</v>
      </c>
      <c r="B9389" s="867" t="s">
        <v>3626</v>
      </c>
      <c r="C9389" s="867" t="s">
        <v>3031</v>
      </c>
      <c r="D9389" s="868" t="s">
        <v>8920</v>
      </c>
      <c r="E9389" s="870">
        <v>5500</v>
      </c>
      <c r="F9389" s="869" t="s">
        <v>8919</v>
      </c>
      <c r="G9389" s="868" t="s">
        <v>8918</v>
      </c>
      <c r="H9389" s="867" t="s">
        <v>7756</v>
      </c>
      <c r="I9389" s="867" t="s">
        <v>4333</v>
      </c>
      <c r="J9389" s="867" t="s">
        <v>7800</v>
      </c>
      <c r="K9389" s="866">
        <v>2</v>
      </c>
      <c r="L9389" s="866">
        <v>12</v>
      </c>
      <c r="M9389" s="865">
        <v>70359.590267638021</v>
      </c>
      <c r="N9389" s="866">
        <v>1</v>
      </c>
      <c r="O9389" s="866">
        <v>6</v>
      </c>
      <c r="P9389" s="865">
        <v>33882.9</v>
      </c>
    </row>
    <row r="9390" spans="1:16" ht="33.75" x14ac:dyDescent="0.25">
      <c r="A9390" s="867" t="s">
        <v>7760</v>
      </c>
      <c r="B9390" s="867" t="s">
        <v>3626</v>
      </c>
      <c r="C9390" s="867" t="s">
        <v>3031</v>
      </c>
      <c r="D9390" s="868" t="s">
        <v>8799</v>
      </c>
      <c r="E9390" s="870">
        <v>5500</v>
      </c>
      <c r="F9390" s="869" t="s">
        <v>8917</v>
      </c>
      <c r="G9390" s="868" t="s">
        <v>8916</v>
      </c>
      <c r="H9390" s="867" t="s">
        <v>7756</v>
      </c>
      <c r="I9390" s="867" t="s">
        <v>2685</v>
      </c>
      <c r="J9390" s="867" t="s">
        <v>7777</v>
      </c>
      <c r="K9390" s="866">
        <v>3</v>
      </c>
      <c r="L9390" s="866">
        <v>12</v>
      </c>
      <c r="M9390" s="865">
        <v>70359.590267638021</v>
      </c>
      <c r="N9390" s="866">
        <v>1</v>
      </c>
      <c r="O9390" s="866">
        <v>6</v>
      </c>
      <c r="P9390" s="865">
        <v>33882.9</v>
      </c>
    </row>
    <row r="9391" spans="1:16" ht="33.75" x14ac:dyDescent="0.25">
      <c r="A9391" s="867" t="s">
        <v>7760</v>
      </c>
      <c r="B9391" s="867" t="s">
        <v>3626</v>
      </c>
      <c r="C9391" s="867" t="s">
        <v>3031</v>
      </c>
      <c r="D9391" s="868" t="s">
        <v>8799</v>
      </c>
      <c r="E9391" s="870">
        <v>5500</v>
      </c>
      <c r="F9391" s="869" t="s">
        <v>8915</v>
      </c>
      <c r="G9391" s="868" t="s">
        <v>8914</v>
      </c>
      <c r="H9391" s="867" t="s">
        <v>7756</v>
      </c>
      <c r="I9391" s="867" t="s">
        <v>8913</v>
      </c>
      <c r="J9391" s="867" t="s">
        <v>7792</v>
      </c>
      <c r="K9391" s="866">
        <v>3</v>
      </c>
      <c r="L9391" s="866">
        <v>12</v>
      </c>
      <c r="M9391" s="865">
        <v>70359.590267638021</v>
      </c>
      <c r="N9391" s="866">
        <v>1</v>
      </c>
      <c r="O9391" s="866">
        <v>6</v>
      </c>
      <c r="P9391" s="865">
        <v>33882.9</v>
      </c>
    </row>
    <row r="9392" spans="1:16" ht="33.75" x14ac:dyDescent="0.25">
      <c r="A9392" s="867" t="s">
        <v>7760</v>
      </c>
      <c r="B9392" s="867" t="s">
        <v>3626</v>
      </c>
      <c r="C9392" s="867" t="s">
        <v>3031</v>
      </c>
      <c r="D9392" s="868" t="s">
        <v>8799</v>
      </c>
      <c r="E9392" s="870">
        <v>5500</v>
      </c>
      <c r="F9392" s="869" t="s">
        <v>8912</v>
      </c>
      <c r="G9392" s="868" t="s">
        <v>8911</v>
      </c>
      <c r="H9392" s="867" t="s">
        <v>7756</v>
      </c>
      <c r="I9392" s="867" t="s">
        <v>2737</v>
      </c>
      <c r="J9392" s="867" t="s">
        <v>8142</v>
      </c>
      <c r="K9392" s="866">
        <v>2</v>
      </c>
      <c r="L9392" s="866">
        <v>12</v>
      </c>
      <c r="M9392" s="865">
        <v>70359.590267638021</v>
      </c>
      <c r="N9392" s="866">
        <v>1</v>
      </c>
      <c r="O9392" s="866">
        <v>6</v>
      </c>
      <c r="P9392" s="865">
        <v>33882.9</v>
      </c>
    </row>
    <row r="9393" spans="1:16" ht="33.75" x14ac:dyDescent="0.25">
      <c r="A9393" s="867" t="s">
        <v>7760</v>
      </c>
      <c r="B9393" s="867" t="s">
        <v>3626</v>
      </c>
      <c r="C9393" s="867" t="s">
        <v>3031</v>
      </c>
      <c r="D9393" s="868" t="s">
        <v>8425</v>
      </c>
      <c r="E9393" s="870">
        <v>7500</v>
      </c>
      <c r="F9393" s="869" t="s">
        <v>8910</v>
      </c>
      <c r="G9393" s="868" t="s">
        <v>8909</v>
      </c>
      <c r="H9393" s="867" t="s">
        <v>7756</v>
      </c>
      <c r="I9393" s="867" t="s">
        <v>2685</v>
      </c>
      <c r="J9393" s="867" t="s">
        <v>7788</v>
      </c>
      <c r="K9393" s="866">
        <v>6</v>
      </c>
      <c r="L9393" s="866">
        <v>12</v>
      </c>
      <c r="M9393" s="865">
        <v>95944.89581950639</v>
      </c>
      <c r="N9393" s="866">
        <v>2</v>
      </c>
      <c r="O9393" s="866">
        <v>6</v>
      </c>
      <c r="P9393" s="865">
        <v>45882.9</v>
      </c>
    </row>
    <row r="9394" spans="1:16" ht="33.75" x14ac:dyDescent="0.25">
      <c r="A9394" s="867" t="s">
        <v>7760</v>
      </c>
      <c r="B9394" s="867" t="s">
        <v>3626</v>
      </c>
      <c r="C9394" s="867" t="s">
        <v>3031</v>
      </c>
      <c r="D9394" s="868" t="s">
        <v>7854</v>
      </c>
      <c r="E9394" s="870">
        <v>4200</v>
      </c>
      <c r="F9394" s="869" t="s">
        <v>8908</v>
      </c>
      <c r="G9394" s="868" t="s">
        <v>8907</v>
      </c>
      <c r="H9394" s="867" t="s">
        <v>7796</v>
      </c>
      <c r="I9394" s="867" t="s">
        <v>7801</v>
      </c>
      <c r="J9394" s="867" t="s">
        <v>7836</v>
      </c>
      <c r="K9394" s="866">
        <v>3</v>
      </c>
      <c r="L9394" s="866">
        <v>12</v>
      </c>
      <c r="M9394" s="865">
        <v>53729.141658923581</v>
      </c>
      <c r="N9394" s="866">
        <v>1</v>
      </c>
      <c r="O9394" s="866">
        <v>6</v>
      </c>
      <c r="P9394" s="865">
        <v>26082.9</v>
      </c>
    </row>
    <row r="9395" spans="1:16" ht="33.75" x14ac:dyDescent="0.25">
      <c r="A9395" s="867" t="s">
        <v>7760</v>
      </c>
      <c r="B9395" s="867" t="s">
        <v>3626</v>
      </c>
      <c r="C9395" s="867" t="s">
        <v>3031</v>
      </c>
      <c r="D9395" s="868" t="s">
        <v>7776</v>
      </c>
      <c r="E9395" s="870">
        <v>4200</v>
      </c>
      <c r="F9395" s="869" t="s">
        <v>8906</v>
      </c>
      <c r="G9395" s="868" t="s">
        <v>8905</v>
      </c>
      <c r="H9395" s="867" t="s">
        <v>7796</v>
      </c>
      <c r="I9395" s="867" t="s">
        <v>2745</v>
      </c>
      <c r="J9395" s="867" t="s">
        <v>8088</v>
      </c>
      <c r="K9395" s="866">
        <v>3</v>
      </c>
      <c r="L9395" s="866">
        <v>12</v>
      </c>
      <c r="M9395" s="865">
        <v>53729.141658923581</v>
      </c>
      <c r="N9395" s="866">
        <v>2</v>
      </c>
      <c r="O9395" s="866">
        <v>6</v>
      </c>
      <c r="P9395" s="865">
        <v>26082.9</v>
      </c>
    </row>
    <row r="9396" spans="1:16" ht="33.75" x14ac:dyDescent="0.25">
      <c r="A9396" s="867" t="s">
        <v>7760</v>
      </c>
      <c r="B9396" s="867" t="s">
        <v>3626</v>
      </c>
      <c r="C9396" s="867" t="s">
        <v>3031</v>
      </c>
      <c r="D9396" s="868" t="s">
        <v>7829</v>
      </c>
      <c r="E9396" s="870">
        <v>3200</v>
      </c>
      <c r="F9396" s="869" t="s">
        <v>8904</v>
      </c>
      <c r="G9396" s="868" t="s">
        <v>8903</v>
      </c>
      <c r="H9396" s="867" t="s">
        <v>7756</v>
      </c>
      <c r="I9396" s="867" t="s">
        <v>2892</v>
      </c>
      <c r="J9396" s="867" t="s">
        <v>8103</v>
      </c>
      <c r="K9396" s="866">
        <v>3</v>
      </c>
      <c r="L9396" s="866">
        <v>12</v>
      </c>
      <c r="M9396" s="865">
        <v>40936.488882989397</v>
      </c>
      <c r="N9396" s="866">
        <v>2</v>
      </c>
      <c r="O9396" s="866">
        <v>6</v>
      </c>
      <c r="P9396" s="865">
        <v>20082.900000000001</v>
      </c>
    </row>
    <row r="9397" spans="1:16" ht="33.75" x14ac:dyDescent="0.25">
      <c r="A9397" s="867" t="s">
        <v>7760</v>
      </c>
      <c r="B9397" s="867" t="s">
        <v>3626</v>
      </c>
      <c r="C9397" s="867" t="s">
        <v>3031</v>
      </c>
      <c r="D9397" s="868" t="s">
        <v>7776</v>
      </c>
      <c r="E9397" s="870">
        <v>4200</v>
      </c>
      <c r="F9397" s="869" t="s">
        <v>8902</v>
      </c>
      <c r="G9397" s="868" t="s">
        <v>8901</v>
      </c>
      <c r="H9397" s="867" t="s">
        <v>7756</v>
      </c>
      <c r="I9397" s="867" t="s">
        <v>2892</v>
      </c>
      <c r="J9397" s="867" t="s">
        <v>7844</v>
      </c>
      <c r="K9397" s="866">
        <v>3</v>
      </c>
      <c r="L9397" s="866">
        <v>12</v>
      </c>
      <c r="M9397" s="865">
        <v>53729.141658923581</v>
      </c>
      <c r="N9397" s="866">
        <v>1</v>
      </c>
      <c r="O9397" s="866">
        <v>6</v>
      </c>
      <c r="P9397" s="865">
        <v>26082.9</v>
      </c>
    </row>
    <row r="9398" spans="1:16" ht="33.75" x14ac:dyDescent="0.25">
      <c r="A9398" s="867" t="s">
        <v>7760</v>
      </c>
      <c r="B9398" s="867" t="s">
        <v>3626</v>
      </c>
      <c r="C9398" s="867" t="s">
        <v>3031</v>
      </c>
      <c r="D9398" s="868" t="s">
        <v>7863</v>
      </c>
      <c r="E9398" s="870">
        <v>2500</v>
      </c>
      <c r="F9398" s="869" t="s">
        <v>8900</v>
      </c>
      <c r="G9398" s="868" t="s">
        <v>8899</v>
      </c>
      <c r="H9398" s="867" t="s">
        <v>7756</v>
      </c>
      <c r="I9398" s="867" t="s">
        <v>2676</v>
      </c>
      <c r="J9398" s="867" t="s">
        <v>7967</v>
      </c>
      <c r="K9398" s="866">
        <v>3</v>
      </c>
      <c r="L9398" s="866">
        <v>12</v>
      </c>
      <c r="M9398" s="865">
        <v>31981.631939835464</v>
      </c>
      <c r="N9398" s="866">
        <v>1</v>
      </c>
      <c r="O9398" s="866">
        <v>6</v>
      </c>
      <c r="P9398" s="865">
        <v>15882.9</v>
      </c>
    </row>
    <row r="9399" spans="1:16" ht="33.75" x14ac:dyDescent="0.25">
      <c r="A9399" s="867" t="s">
        <v>7760</v>
      </c>
      <c r="B9399" s="867" t="s">
        <v>3626</v>
      </c>
      <c r="C9399" s="867" t="s">
        <v>3031</v>
      </c>
      <c r="D9399" s="868" t="s">
        <v>8013</v>
      </c>
      <c r="E9399" s="870">
        <v>4200</v>
      </c>
      <c r="F9399" s="869" t="s">
        <v>8898</v>
      </c>
      <c r="G9399" s="868" t="s">
        <v>8897</v>
      </c>
      <c r="H9399" s="867" t="s">
        <v>7756</v>
      </c>
      <c r="I9399" s="867" t="s">
        <v>2892</v>
      </c>
      <c r="J9399" s="867" t="s">
        <v>8088</v>
      </c>
      <c r="K9399" s="866">
        <v>3</v>
      </c>
      <c r="L9399" s="866">
        <v>12</v>
      </c>
      <c r="M9399" s="865">
        <v>53729.141658923581</v>
      </c>
      <c r="N9399" s="866">
        <v>2</v>
      </c>
      <c r="O9399" s="866">
        <v>6</v>
      </c>
      <c r="P9399" s="865">
        <v>26082.9</v>
      </c>
    </row>
    <row r="9400" spans="1:16" ht="33.75" x14ac:dyDescent="0.25">
      <c r="A9400" s="867" t="s">
        <v>7760</v>
      </c>
      <c r="B9400" s="867" t="s">
        <v>3626</v>
      </c>
      <c r="C9400" s="867" t="s">
        <v>3031</v>
      </c>
      <c r="D9400" s="868" t="s">
        <v>7863</v>
      </c>
      <c r="E9400" s="870">
        <v>2500</v>
      </c>
      <c r="F9400" s="869" t="s">
        <v>8896</v>
      </c>
      <c r="G9400" s="868" t="s">
        <v>8895</v>
      </c>
      <c r="H9400" s="867" t="s">
        <v>2751</v>
      </c>
      <c r="I9400" s="867" t="s">
        <v>2676</v>
      </c>
      <c r="J9400" s="867" t="s">
        <v>8894</v>
      </c>
      <c r="K9400" s="866">
        <v>3</v>
      </c>
      <c r="L9400" s="866">
        <v>12</v>
      </c>
      <c r="M9400" s="865">
        <v>31981.631939835464</v>
      </c>
      <c r="N9400" s="866">
        <v>1</v>
      </c>
      <c r="O9400" s="866">
        <v>6</v>
      </c>
      <c r="P9400" s="865">
        <v>15882.9</v>
      </c>
    </row>
    <row r="9401" spans="1:16" ht="33.75" x14ac:dyDescent="0.25">
      <c r="A9401" s="867" t="s">
        <v>7760</v>
      </c>
      <c r="B9401" s="867" t="s">
        <v>3626</v>
      </c>
      <c r="C9401" s="867" t="s">
        <v>3031</v>
      </c>
      <c r="D9401" s="868" t="s">
        <v>7854</v>
      </c>
      <c r="E9401" s="870">
        <v>4200</v>
      </c>
      <c r="F9401" s="869" t="s">
        <v>8893</v>
      </c>
      <c r="G9401" s="868" t="s">
        <v>8892</v>
      </c>
      <c r="H9401" s="867" t="s">
        <v>7756</v>
      </c>
      <c r="I9401" s="867" t="s">
        <v>3285</v>
      </c>
      <c r="J9401" s="867" t="s">
        <v>7800</v>
      </c>
      <c r="K9401" s="866">
        <v>1</v>
      </c>
      <c r="L9401" s="866">
        <v>3</v>
      </c>
      <c r="M9401" s="865">
        <v>13432.285414730895</v>
      </c>
      <c r="N9401" s="866">
        <v>3</v>
      </c>
      <c r="O9401" s="866">
        <v>5</v>
      </c>
      <c r="P9401" s="865">
        <v>21735.75</v>
      </c>
    </row>
    <row r="9402" spans="1:16" ht="33.75" x14ac:dyDescent="0.25">
      <c r="A9402" s="867" t="s">
        <v>7760</v>
      </c>
      <c r="B9402" s="867" t="s">
        <v>3626</v>
      </c>
      <c r="C9402" s="867" t="s">
        <v>3031</v>
      </c>
      <c r="D9402" s="868" t="s">
        <v>8237</v>
      </c>
      <c r="E9402" s="870">
        <v>3000</v>
      </c>
      <c r="F9402" s="869" t="s">
        <v>8891</v>
      </c>
      <c r="G9402" s="868" t="s">
        <v>8890</v>
      </c>
      <c r="H9402" s="867" t="s">
        <v>7796</v>
      </c>
      <c r="I9402" s="867" t="s">
        <v>2676</v>
      </c>
      <c r="J9402" s="867" t="s">
        <v>8142</v>
      </c>
      <c r="K9402" s="866">
        <v>2</v>
      </c>
      <c r="L9402" s="866">
        <v>12</v>
      </c>
      <c r="M9402" s="865">
        <v>38377.958327802553</v>
      </c>
      <c r="N9402" s="866">
        <v>2</v>
      </c>
      <c r="O9402" s="866">
        <v>6</v>
      </c>
      <c r="P9402" s="865">
        <v>18882.900000000001</v>
      </c>
    </row>
    <row r="9403" spans="1:16" ht="33.75" x14ac:dyDescent="0.25">
      <c r="A9403" s="867" t="s">
        <v>7760</v>
      </c>
      <c r="B9403" s="867" t="s">
        <v>3626</v>
      </c>
      <c r="C9403" s="867" t="s">
        <v>3031</v>
      </c>
      <c r="D9403" s="868" t="s">
        <v>7772</v>
      </c>
      <c r="E9403" s="870">
        <v>4200</v>
      </c>
      <c r="F9403" s="869" t="s">
        <v>8889</v>
      </c>
      <c r="G9403" s="868" t="s">
        <v>8888</v>
      </c>
      <c r="H9403" s="867" t="s">
        <v>7796</v>
      </c>
      <c r="I9403" s="867" t="s">
        <v>2704</v>
      </c>
      <c r="J9403" s="867" t="s">
        <v>7783</v>
      </c>
      <c r="K9403" s="866">
        <v>4</v>
      </c>
      <c r="L9403" s="866">
        <v>12</v>
      </c>
      <c r="M9403" s="865">
        <v>53729.141658923581</v>
      </c>
      <c r="N9403" s="866">
        <v>2</v>
      </c>
      <c r="O9403" s="866">
        <v>6</v>
      </c>
      <c r="P9403" s="865">
        <v>26082.9</v>
      </c>
    </row>
    <row r="9404" spans="1:16" ht="33.75" x14ac:dyDescent="0.25">
      <c r="A9404" s="867" t="s">
        <v>7760</v>
      </c>
      <c r="B9404" s="867" t="s">
        <v>3626</v>
      </c>
      <c r="C9404" s="867" t="s">
        <v>3031</v>
      </c>
      <c r="D9404" s="868" t="s">
        <v>6528</v>
      </c>
      <c r="E9404" s="870">
        <v>2500</v>
      </c>
      <c r="F9404" s="869" t="s">
        <v>8887</v>
      </c>
      <c r="G9404" s="868" t="s">
        <v>8886</v>
      </c>
      <c r="H9404" s="867" t="s">
        <v>2751</v>
      </c>
      <c r="I9404" s="867" t="s">
        <v>2741</v>
      </c>
      <c r="J9404" s="867" t="s">
        <v>8885</v>
      </c>
      <c r="K9404" s="866">
        <v>3</v>
      </c>
      <c r="L9404" s="866">
        <v>12</v>
      </c>
      <c r="M9404" s="865">
        <v>31981.631939835464</v>
      </c>
      <c r="N9404" s="866">
        <v>3</v>
      </c>
      <c r="O9404" s="866">
        <v>6</v>
      </c>
      <c r="P9404" s="865">
        <v>15882.9</v>
      </c>
    </row>
    <row r="9405" spans="1:16" ht="33.75" x14ac:dyDescent="0.25">
      <c r="A9405" s="867" t="s">
        <v>7760</v>
      </c>
      <c r="B9405" s="867" t="s">
        <v>3626</v>
      </c>
      <c r="C9405" s="867" t="s">
        <v>3031</v>
      </c>
      <c r="D9405" s="868" t="s">
        <v>7930</v>
      </c>
      <c r="E9405" s="870">
        <v>4200</v>
      </c>
      <c r="F9405" s="869" t="s">
        <v>8884</v>
      </c>
      <c r="G9405" s="868" t="s">
        <v>8883</v>
      </c>
      <c r="H9405" s="867" t="s">
        <v>7756</v>
      </c>
      <c r="I9405" s="867" t="s">
        <v>2772</v>
      </c>
      <c r="J9405" s="867" t="s">
        <v>8036</v>
      </c>
      <c r="K9405" s="866">
        <v>3</v>
      </c>
      <c r="L9405" s="866">
        <v>12</v>
      </c>
      <c r="M9405" s="865">
        <v>53729.141658923581</v>
      </c>
      <c r="N9405" s="866">
        <v>2</v>
      </c>
      <c r="O9405" s="866">
        <v>6</v>
      </c>
      <c r="P9405" s="865">
        <v>26082.9</v>
      </c>
    </row>
    <row r="9406" spans="1:16" ht="33.75" x14ac:dyDescent="0.25">
      <c r="A9406" s="867" t="s">
        <v>7760</v>
      </c>
      <c r="B9406" s="867" t="s">
        <v>3626</v>
      </c>
      <c r="C9406" s="867" t="s">
        <v>3031</v>
      </c>
      <c r="D9406" s="868" t="s">
        <v>8013</v>
      </c>
      <c r="E9406" s="870">
        <v>4200</v>
      </c>
      <c r="F9406" s="869" t="s">
        <v>8882</v>
      </c>
      <c r="G9406" s="868" t="s">
        <v>8881</v>
      </c>
      <c r="H9406" s="867" t="s">
        <v>7756</v>
      </c>
      <c r="I9406" s="867" t="s">
        <v>2892</v>
      </c>
      <c r="J9406" s="867" t="s">
        <v>7773</v>
      </c>
      <c r="K9406" s="866">
        <v>3</v>
      </c>
      <c r="L9406" s="866">
        <v>12</v>
      </c>
      <c r="M9406" s="865">
        <v>53729.141658923581</v>
      </c>
      <c r="N9406" s="866">
        <v>1</v>
      </c>
      <c r="O9406" s="866">
        <v>6</v>
      </c>
      <c r="P9406" s="865">
        <v>26082.9</v>
      </c>
    </row>
    <row r="9407" spans="1:16" ht="33.75" x14ac:dyDescent="0.25">
      <c r="A9407" s="867" t="s">
        <v>7760</v>
      </c>
      <c r="B9407" s="867" t="s">
        <v>3626</v>
      </c>
      <c r="C9407" s="867" t="s">
        <v>3031</v>
      </c>
      <c r="D9407" s="868" t="s">
        <v>7776</v>
      </c>
      <c r="E9407" s="870">
        <v>4200</v>
      </c>
      <c r="F9407" s="869" t="s">
        <v>8880</v>
      </c>
      <c r="G9407" s="868" t="s">
        <v>8879</v>
      </c>
      <c r="H9407" s="867" t="s">
        <v>7796</v>
      </c>
      <c r="I9407" s="867" t="s">
        <v>6461</v>
      </c>
      <c r="J9407" s="867" t="s">
        <v>7780</v>
      </c>
      <c r="K9407" s="866">
        <v>4</v>
      </c>
      <c r="L9407" s="866">
        <v>12</v>
      </c>
      <c r="M9407" s="865">
        <v>53729.141658923581</v>
      </c>
      <c r="N9407" s="866">
        <v>2</v>
      </c>
      <c r="O9407" s="866">
        <v>6</v>
      </c>
      <c r="P9407" s="865">
        <v>26082.9</v>
      </c>
    </row>
    <row r="9408" spans="1:16" ht="33.75" x14ac:dyDescent="0.25">
      <c r="A9408" s="867" t="s">
        <v>7760</v>
      </c>
      <c r="B9408" s="867" t="s">
        <v>3626</v>
      </c>
      <c r="C9408" s="867" t="s">
        <v>3031</v>
      </c>
      <c r="D9408" s="868" t="s">
        <v>7776</v>
      </c>
      <c r="E9408" s="870">
        <v>4200</v>
      </c>
      <c r="F9408" s="869" t="s">
        <v>8878</v>
      </c>
      <c r="G9408" s="868" t="s">
        <v>8877</v>
      </c>
      <c r="H9408" s="867" t="s">
        <v>7756</v>
      </c>
      <c r="I9408" s="867" t="s">
        <v>2892</v>
      </c>
      <c r="J9408" s="867" t="s">
        <v>8100</v>
      </c>
      <c r="K9408" s="866">
        <v>3</v>
      </c>
      <c r="L9408" s="866">
        <v>12</v>
      </c>
      <c r="M9408" s="865">
        <v>53729.141658923581</v>
      </c>
      <c r="N9408" s="866">
        <v>2</v>
      </c>
      <c r="O9408" s="866">
        <v>6</v>
      </c>
      <c r="P9408" s="865">
        <v>26082.9</v>
      </c>
    </row>
    <row r="9409" spans="1:16" ht="33.75" x14ac:dyDescent="0.25">
      <c r="A9409" s="867" t="s">
        <v>7760</v>
      </c>
      <c r="B9409" s="867" t="s">
        <v>3626</v>
      </c>
      <c r="C9409" s="867" t="s">
        <v>3031</v>
      </c>
      <c r="D9409" s="868" t="s">
        <v>7863</v>
      </c>
      <c r="E9409" s="870">
        <v>2500</v>
      </c>
      <c r="F9409" s="869" t="s">
        <v>8876</v>
      </c>
      <c r="G9409" s="868" t="s">
        <v>8875</v>
      </c>
      <c r="H9409" s="867"/>
      <c r="I9409" s="867"/>
      <c r="J9409" s="867"/>
      <c r="K9409" s="866">
        <v>3</v>
      </c>
      <c r="L9409" s="866">
        <v>12</v>
      </c>
      <c r="M9409" s="865">
        <v>31981.631939835464</v>
      </c>
      <c r="N9409" s="866">
        <v>1</v>
      </c>
      <c r="O9409" s="866">
        <v>6</v>
      </c>
      <c r="P9409" s="865">
        <v>15882.9</v>
      </c>
    </row>
    <row r="9410" spans="1:16" ht="33.75" x14ac:dyDescent="0.25">
      <c r="A9410" s="867" t="s">
        <v>7760</v>
      </c>
      <c r="B9410" s="867" t="s">
        <v>3626</v>
      </c>
      <c r="C9410" s="867" t="s">
        <v>3031</v>
      </c>
      <c r="D9410" s="868" t="s">
        <v>7776</v>
      </c>
      <c r="E9410" s="870">
        <v>4200</v>
      </c>
      <c r="F9410" s="869" t="s">
        <v>8874</v>
      </c>
      <c r="G9410" s="868" t="s">
        <v>8873</v>
      </c>
      <c r="H9410" s="867" t="s">
        <v>7796</v>
      </c>
      <c r="I9410" s="867" t="s">
        <v>2676</v>
      </c>
      <c r="J9410" s="867" t="s">
        <v>7967</v>
      </c>
      <c r="K9410" s="866">
        <v>3</v>
      </c>
      <c r="L9410" s="866">
        <v>12</v>
      </c>
      <c r="M9410" s="865">
        <v>53729.141658923581</v>
      </c>
      <c r="N9410" s="866">
        <v>0</v>
      </c>
      <c r="O9410" s="866">
        <v>0</v>
      </c>
      <c r="P9410" s="865">
        <v>0</v>
      </c>
    </row>
    <row r="9411" spans="1:16" ht="33.75" x14ac:dyDescent="0.25">
      <c r="A9411" s="867" t="s">
        <v>7760</v>
      </c>
      <c r="B9411" s="867" t="s">
        <v>3626</v>
      </c>
      <c r="C9411" s="867" t="s">
        <v>3031</v>
      </c>
      <c r="D9411" s="868" t="s">
        <v>7854</v>
      </c>
      <c r="E9411" s="870">
        <v>4200</v>
      </c>
      <c r="F9411" s="869" t="s">
        <v>8872</v>
      </c>
      <c r="G9411" s="868" t="s">
        <v>8871</v>
      </c>
      <c r="H9411" s="867" t="s">
        <v>7796</v>
      </c>
      <c r="I9411" s="867" t="s">
        <v>2745</v>
      </c>
      <c r="J9411" s="867" t="s">
        <v>8088</v>
      </c>
      <c r="K9411" s="866">
        <v>3</v>
      </c>
      <c r="L9411" s="866">
        <v>12</v>
      </c>
      <c r="M9411" s="865">
        <v>53729.141658923581</v>
      </c>
      <c r="N9411" s="866">
        <v>2</v>
      </c>
      <c r="O9411" s="866">
        <v>6</v>
      </c>
      <c r="P9411" s="865">
        <v>26082.9</v>
      </c>
    </row>
    <row r="9412" spans="1:16" ht="33.75" x14ac:dyDescent="0.25">
      <c r="A9412" s="867" t="s">
        <v>7760</v>
      </c>
      <c r="B9412" s="867" t="s">
        <v>3626</v>
      </c>
      <c r="C9412" s="867" t="s">
        <v>3031</v>
      </c>
      <c r="D9412" s="868" t="s">
        <v>7799</v>
      </c>
      <c r="E9412" s="870">
        <v>5500</v>
      </c>
      <c r="F9412" s="869" t="s">
        <v>8870</v>
      </c>
      <c r="G9412" s="868" t="s">
        <v>8869</v>
      </c>
      <c r="H9412" s="867" t="s">
        <v>7756</v>
      </c>
      <c r="I9412" s="867" t="s">
        <v>8868</v>
      </c>
      <c r="J9412" s="867" t="s">
        <v>8631</v>
      </c>
      <c r="K9412" s="866">
        <v>4</v>
      </c>
      <c r="L9412" s="866">
        <v>12</v>
      </c>
      <c r="M9412" s="865">
        <v>70359.590267638021</v>
      </c>
      <c r="N9412" s="866">
        <v>2</v>
      </c>
      <c r="O9412" s="866">
        <v>6</v>
      </c>
      <c r="P9412" s="865">
        <v>33882.9</v>
      </c>
    </row>
    <row r="9413" spans="1:16" ht="33.75" x14ac:dyDescent="0.25">
      <c r="A9413" s="867" t="s">
        <v>7760</v>
      </c>
      <c r="B9413" s="867" t="s">
        <v>3626</v>
      </c>
      <c r="C9413" s="867" t="s">
        <v>3031</v>
      </c>
      <c r="D9413" s="868" t="s">
        <v>7768</v>
      </c>
      <c r="E9413" s="870">
        <v>4200</v>
      </c>
      <c r="F9413" s="869" t="s">
        <v>8867</v>
      </c>
      <c r="G9413" s="868" t="s">
        <v>8866</v>
      </c>
      <c r="H9413" s="867" t="s">
        <v>7756</v>
      </c>
      <c r="I9413" s="867" t="s">
        <v>2892</v>
      </c>
      <c r="J9413" s="867" t="s">
        <v>8865</v>
      </c>
      <c r="K9413" s="866">
        <v>5</v>
      </c>
      <c r="L9413" s="866">
        <v>12</v>
      </c>
      <c r="M9413" s="865">
        <v>40936.488882989397</v>
      </c>
      <c r="N9413" s="866">
        <v>1</v>
      </c>
      <c r="O9413" s="866">
        <v>6</v>
      </c>
      <c r="P9413" s="865">
        <v>26082.9</v>
      </c>
    </row>
    <row r="9414" spans="1:16" ht="33.75" x14ac:dyDescent="0.25">
      <c r="A9414" s="867" t="s">
        <v>7760</v>
      </c>
      <c r="B9414" s="867" t="s">
        <v>3626</v>
      </c>
      <c r="C9414" s="867" t="s">
        <v>3031</v>
      </c>
      <c r="D9414" s="868" t="s">
        <v>8864</v>
      </c>
      <c r="E9414" s="870">
        <v>4200</v>
      </c>
      <c r="F9414" s="869" t="s">
        <v>8863</v>
      </c>
      <c r="G9414" s="868" t="s">
        <v>8862</v>
      </c>
      <c r="H9414" s="867" t="s">
        <v>7817</v>
      </c>
      <c r="I9414" s="867" t="s">
        <v>7937</v>
      </c>
      <c r="J9414" s="867" t="s">
        <v>8036</v>
      </c>
      <c r="K9414" s="866">
        <v>3</v>
      </c>
      <c r="L9414" s="866">
        <v>12</v>
      </c>
      <c r="M9414" s="865">
        <v>53729.141658923581</v>
      </c>
      <c r="N9414" s="866">
        <v>1</v>
      </c>
      <c r="O9414" s="866">
        <v>2</v>
      </c>
      <c r="P9414" s="865">
        <v>8694.2999999999993</v>
      </c>
    </row>
    <row r="9415" spans="1:16" ht="33.75" x14ac:dyDescent="0.25">
      <c r="A9415" s="867" t="s">
        <v>7760</v>
      </c>
      <c r="B9415" s="867" t="s">
        <v>3626</v>
      </c>
      <c r="C9415" s="867" t="s">
        <v>3031</v>
      </c>
      <c r="D9415" s="868" t="s">
        <v>7829</v>
      </c>
      <c r="E9415" s="870">
        <v>3200</v>
      </c>
      <c r="F9415" s="869" t="s">
        <v>8861</v>
      </c>
      <c r="G9415" s="868" t="s">
        <v>8860</v>
      </c>
      <c r="H9415" s="867" t="s">
        <v>7796</v>
      </c>
      <c r="I9415" s="867" t="s">
        <v>2676</v>
      </c>
      <c r="J9415" s="867" t="s">
        <v>8859</v>
      </c>
      <c r="K9415" s="866">
        <v>3</v>
      </c>
      <c r="L9415" s="866">
        <v>12</v>
      </c>
      <c r="M9415" s="865">
        <v>40936.488882989397</v>
      </c>
      <c r="N9415" s="866">
        <v>1</v>
      </c>
      <c r="O9415" s="866">
        <v>6</v>
      </c>
      <c r="P9415" s="865">
        <v>20082.900000000001</v>
      </c>
    </row>
    <row r="9416" spans="1:16" ht="33.75" x14ac:dyDescent="0.25">
      <c r="A9416" s="867" t="s">
        <v>7760</v>
      </c>
      <c r="B9416" s="867" t="s">
        <v>3626</v>
      </c>
      <c r="C9416" s="867" t="s">
        <v>3031</v>
      </c>
      <c r="D9416" s="868" t="s">
        <v>7829</v>
      </c>
      <c r="E9416" s="870">
        <v>3200</v>
      </c>
      <c r="F9416" s="869" t="s">
        <v>8858</v>
      </c>
      <c r="G9416" s="868" t="s">
        <v>8857</v>
      </c>
      <c r="H9416" s="867" t="s">
        <v>7796</v>
      </c>
      <c r="I9416" s="867" t="s">
        <v>2676</v>
      </c>
      <c r="J9416" s="867" t="s">
        <v>8142</v>
      </c>
      <c r="K9416" s="866">
        <v>3</v>
      </c>
      <c r="L9416" s="866">
        <v>12</v>
      </c>
      <c r="M9416" s="865">
        <v>40936.488882989397</v>
      </c>
      <c r="N9416" s="866">
        <v>2</v>
      </c>
      <c r="O9416" s="866">
        <v>6</v>
      </c>
      <c r="P9416" s="865">
        <v>20082.900000000001</v>
      </c>
    </row>
    <row r="9417" spans="1:16" ht="33.75" x14ac:dyDescent="0.25">
      <c r="A9417" s="867" t="s">
        <v>7760</v>
      </c>
      <c r="B9417" s="867" t="s">
        <v>3626</v>
      </c>
      <c r="C9417" s="867" t="s">
        <v>3031</v>
      </c>
      <c r="D9417" s="868" t="s">
        <v>7863</v>
      </c>
      <c r="E9417" s="870">
        <v>2500</v>
      </c>
      <c r="F9417" s="869" t="s">
        <v>8856</v>
      </c>
      <c r="G9417" s="868" t="s">
        <v>8855</v>
      </c>
      <c r="H9417" s="867" t="s">
        <v>7796</v>
      </c>
      <c r="I9417" s="867" t="s">
        <v>4333</v>
      </c>
      <c r="J9417" s="867" t="s">
        <v>7985</v>
      </c>
      <c r="K9417" s="866">
        <v>4</v>
      </c>
      <c r="L9417" s="866">
        <v>12</v>
      </c>
      <c r="M9417" s="865">
        <v>31981.631939835464</v>
      </c>
      <c r="N9417" s="866">
        <v>2</v>
      </c>
      <c r="O9417" s="866">
        <v>6</v>
      </c>
      <c r="P9417" s="865">
        <v>15882.9</v>
      </c>
    </row>
    <row r="9418" spans="1:16" ht="33.75" x14ac:dyDescent="0.25">
      <c r="A9418" s="867" t="s">
        <v>7760</v>
      </c>
      <c r="B9418" s="867" t="s">
        <v>3626</v>
      </c>
      <c r="C9418" s="867" t="s">
        <v>3031</v>
      </c>
      <c r="D9418" s="868" t="s">
        <v>7863</v>
      </c>
      <c r="E9418" s="870">
        <v>2500</v>
      </c>
      <c r="F9418" s="869" t="s">
        <v>8854</v>
      </c>
      <c r="G9418" s="868" t="s">
        <v>8853</v>
      </c>
      <c r="H9418" s="867" t="s">
        <v>7796</v>
      </c>
      <c r="I9418" s="867" t="s">
        <v>4333</v>
      </c>
      <c r="J9418" s="867" t="s">
        <v>7985</v>
      </c>
      <c r="K9418" s="866">
        <v>3</v>
      </c>
      <c r="L9418" s="866">
        <v>12</v>
      </c>
      <c r="M9418" s="865">
        <v>31981.631939835464</v>
      </c>
      <c r="N9418" s="866">
        <v>2</v>
      </c>
      <c r="O9418" s="866">
        <v>6</v>
      </c>
      <c r="P9418" s="865">
        <v>15882.9</v>
      </c>
    </row>
    <row r="9419" spans="1:16" ht="33.75" x14ac:dyDescent="0.25">
      <c r="A9419" s="867" t="s">
        <v>7760</v>
      </c>
      <c r="B9419" s="867" t="s">
        <v>3626</v>
      </c>
      <c r="C9419" s="867" t="s">
        <v>3031</v>
      </c>
      <c r="D9419" s="868" t="s">
        <v>7804</v>
      </c>
      <c r="E9419" s="870">
        <v>5500</v>
      </c>
      <c r="F9419" s="869" t="s">
        <v>8852</v>
      </c>
      <c r="G9419" s="868" t="s">
        <v>8851</v>
      </c>
      <c r="H9419" s="867" t="s">
        <v>7796</v>
      </c>
      <c r="I9419" s="867" t="s">
        <v>2676</v>
      </c>
      <c r="J9419" s="867" t="s">
        <v>7769</v>
      </c>
      <c r="K9419" s="866">
        <v>5</v>
      </c>
      <c r="L9419" s="866">
        <v>12</v>
      </c>
      <c r="M9419" s="865">
        <v>70359.590267638021</v>
      </c>
      <c r="N9419" s="866">
        <v>2</v>
      </c>
      <c r="O9419" s="866">
        <v>6</v>
      </c>
      <c r="P9419" s="865">
        <v>33882.9</v>
      </c>
    </row>
    <row r="9420" spans="1:16" ht="33.75" x14ac:dyDescent="0.25">
      <c r="A9420" s="867" t="s">
        <v>7760</v>
      </c>
      <c r="B9420" s="867" t="s">
        <v>3626</v>
      </c>
      <c r="C9420" s="867" t="s">
        <v>3031</v>
      </c>
      <c r="D9420" s="868" t="s">
        <v>7804</v>
      </c>
      <c r="E9420" s="870">
        <v>5500</v>
      </c>
      <c r="F9420" s="869" t="s">
        <v>8850</v>
      </c>
      <c r="G9420" s="868" t="s">
        <v>8849</v>
      </c>
      <c r="H9420" s="867" t="s">
        <v>7756</v>
      </c>
      <c r="I9420" s="867" t="s">
        <v>2667</v>
      </c>
      <c r="J9420" s="867" t="s">
        <v>7777</v>
      </c>
      <c r="K9420" s="866">
        <v>1</v>
      </c>
      <c r="L9420" s="866">
        <v>3</v>
      </c>
      <c r="M9420" s="865">
        <v>17589.897566909505</v>
      </c>
      <c r="N9420" s="866">
        <v>0</v>
      </c>
      <c r="O9420" s="866">
        <v>0</v>
      </c>
      <c r="P9420" s="865">
        <v>0</v>
      </c>
    </row>
    <row r="9421" spans="1:16" ht="33.75" x14ac:dyDescent="0.25">
      <c r="A9421" s="867" t="s">
        <v>7760</v>
      </c>
      <c r="B9421" s="867" t="s">
        <v>3626</v>
      </c>
      <c r="C9421" s="867" t="s">
        <v>3031</v>
      </c>
      <c r="D9421" s="868" t="s">
        <v>7804</v>
      </c>
      <c r="E9421" s="870">
        <v>5500</v>
      </c>
      <c r="F9421" s="869" t="s">
        <v>8848</v>
      </c>
      <c r="G9421" s="868" t="s">
        <v>8847</v>
      </c>
      <c r="H9421" s="867" t="s">
        <v>7796</v>
      </c>
      <c r="I9421" s="867" t="s">
        <v>2722</v>
      </c>
      <c r="J9421" s="867" t="s">
        <v>7821</v>
      </c>
      <c r="K9421" s="866">
        <v>7</v>
      </c>
      <c r="L9421" s="866">
        <v>12</v>
      </c>
      <c r="M9421" s="865">
        <v>70359.590267638021</v>
      </c>
      <c r="N9421" s="866">
        <v>3</v>
      </c>
      <c r="O9421" s="866">
        <v>6</v>
      </c>
      <c r="P9421" s="865">
        <v>33882.9</v>
      </c>
    </row>
    <row r="9422" spans="1:16" ht="33.75" x14ac:dyDescent="0.25">
      <c r="A9422" s="867" t="s">
        <v>7760</v>
      </c>
      <c r="B9422" s="867" t="s">
        <v>3626</v>
      </c>
      <c r="C9422" s="867" t="s">
        <v>3031</v>
      </c>
      <c r="D9422" s="868" t="s">
        <v>7804</v>
      </c>
      <c r="E9422" s="870">
        <v>5500</v>
      </c>
      <c r="F9422" s="869" t="s">
        <v>8846</v>
      </c>
      <c r="G9422" s="868" t="s">
        <v>8845</v>
      </c>
      <c r="H9422" s="867" t="s">
        <v>7796</v>
      </c>
      <c r="I9422" s="867" t="s">
        <v>2676</v>
      </c>
      <c r="J9422" s="867" t="s">
        <v>7967</v>
      </c>
      <c r="K9422" s="866">
        <v>2</v>
      </c>
      <c r="L9422" s="866">
        <v>12</v>
      </c>
      <c r="M9422" s="865">
        <v>70359.590267638021</v>
      </c>
      <c r="N9422" s="866">
        <v>2</v>
      </c>
      <c r="O9422" s="866">
        <v>6</v>
      </c>
      <c r="P9422" s="865">
        <v>33882.9</v>
      </c>
    </row>
    <row r="9423" spans="1:16" ht="33.75" x14ac:dyDescent="0.25">
      <c r="A9423" s="867" t="s">
        <v>7760</v>
      </c>
      <c r="B9423" s="867" t="s">
        <v>3626</v>
      </c>
      <c r="C9423" s="867" t="s">
        <v>3031</v>
      </c>
      <c r="D9423" s="868" t="s">
        <v>8844</v>
      </c>
      <c r="E9423" s="870">
        <v>7500</v>
      </c>
      <c r="F9423" s="869" t="s">
        <v>8843</v>
      </c>
      <c r="G9423" s="868" t="s">
        <v>8842</v>
      </c>
      <c r="H9423" s="867" t="s">
        <v>7796</v>
      </c>
      <c r="I9423" s="867" t="s">
        <v>2685</v>
      </c>
      <c r="J9423" s="867" t="s">
        <v>8841</v>
      </c>
      <c r="K9423" s="866">
        <v>3</v>
      </c>
      <c r="L9423" s="866">
        <v>12</v>
      </c>
      <c r="M9423" s="865">
        <v>70359.590267638021</v>
      </c>
      <c r="N9423" s="866">
        <v>3</v>
      </c>
      <c r="O9423" s="866">
        <v>6</v>
      </c>
      <c r="P9423" s="865">
        <v>45882.9</v>
      </c>
    </row>
    <row r="9424" spans="1:16" ht="33.75" x14ac:dyDescent="0.25">
      <c r="A9424" s="867" t="s">
        <v>7760</v>
      </c>
      <c r="B9424" s="867" t="s">
        <v>3626</v>
      </c>
      <c r="C9424" s="867" t="s">
        <v>3031</v>
      </c>
      <c r="D9424" s="868" t="s">
        <v>8006</v>
      </c>
      <c r="E9424" s="870">
        <v>5500</v>
      </c>
      <c r="F9424" s="869" t="s">
        <v>8840</v>
      </c>
      <c r="G9424" s="868" t="s">
        <v>8839</v>
      </c>
      <c r="H9424" s="867" t="s">
        <v>7756</v>
      </c>
      <c r="I9424" s="867" t="s">
        <v>3544</v>
      </c>
      <c r="J9424" s="867" t="s">
        <v>7777</v>
      </c>
      <c r="K9424" s="866">
        <v>4</v>
      </c>
      <c r="L9424" s="866">
        <v>8</v>
      </c>
      <c r="M9424" s="865">
        <v>35819.427772615716</v>
      </c>
      <c r="N9424" s="866">
        <v>0</v>
      </c>
      <c r="O9424" s="866">
        <v>0</v>
      </c>
      <c r="P9424" s="865">
        <v>0</v>
      </c>
    </row>
    <row r="9425" spans="1:16" ht="33.75" x14ac:dyDescent="0.25">
      <c r="A9425" s="867" t="s">
        <v>7760</v>
      </c>
      <c r="B9425" s="867" t="s">
        <v>3626</v>
      </c>
      <c r="C9425" s="867" t="s">
        <v>3031</v>
      </c>
      <c r="D9425" s="868" t="s">
        <v>7768</v>
      </c>
      <c r="E9425" s="870">
        <v>5500</v>
      </c>
      <c r="F9425" s="869" t="s">
        <v>8838</v>
      </c>
      <c r="G9425" s="868" t="s">
        <v>8837</v>
      </c>
      <c r="H9425" s="867" t="s">
        <v>7756</v>
      </c>
      <c r="I9425" s="867" t="s">
        <v>2704</v>
      </c>
      <c r="J9425" s="867" t="s">
        <v>7769</v>
      </c>
      <c r="K9425" s="866">
        <v>5</v>
      </c>
      <c r="L9425" s="866">
        <v>11</v>
      </c>
      <c r="M9425" s="865">
        <v>49251.713187346613</v>
      </c>
      <c r="N9425" s="866">
        <v>0</v>
      </c>
      <c r="O9425" s="866">
        <v>0</v>
      </c>
      <c r="P9425" s="865">
        <v>0</v>
      </c>
    </row>
    <row r="9426" spans="1:16" ht="33.75" x14ac:dyDescent="0.25">
      <c r="A9426" s="867" t="s">
        <v>7760</v>
      </c>
      <c r="B9426" s="867" t="s">
        <v>3626</v>
      </c>
      <c r="C9426" s="867" t="s">
        <v>3031</v>
      </c>
      <c r="D9426" s="868" t="s">
        <v>7804</v>
      </c>
      <c r="E9426" s="870">
        <v>5500</v>
      </c>
      <c r="F9426" s="869" t="s">
        <v>8836</v>
      </c>
      <c r="G9426" s="868" t="s">
        <v>8835</v>
      </c>
      <c r="H9426" s="867" t="s">
        <v>7756</v>
      </c>
      <c r="I9426" s="867" t="s">
        <v>2676</v>
      </c>
      <c r="J9426" s="867" t="s">
        <v>7773</v>
      </c>
      <c r="K9426" s="866">
        <v>3</v>
      </c>
      <c r="L9426" s="866">
        <v>12</v>
      </c>
      <c r="M9426" s="865">
        <v>70359.590267638021</v>
      </c>
      <c r="N9426" s="866">
        <v>0</v>
      </c>
      <c r="O9426" s="866">
        <v>0</v>
      </c>
      <c r="P9426" s="865">
        <v>0</v>
      </c>
    </row>
    <row r="9427" spans="1:16" ht="33.75" x14ac:dyDescent="0.25">
      <c r="A9427" s="867" t="s">
        <v>7760</v>
      </c>
      <c r="B9427" s="867" t="s">
        <v>3626</v>
      </c>
      <c r="C9427" s="867" t="s">
        <v>3031</v>
      </c>
      <c r="D9427" s="868" t="s">
        <v>7759</v>
      </c>
      <c r="E9427" s="870">
        <v>2700</v>
      </c>
      <c r="F9427" s="869" t="s">
        <v>8834</v>
      </c>
      <c r="G9427" s="868" t="s">
        <v>8833</v>
      </c>
      <c r="H9427" s="867" t="s">
        <v>7756</v>
      </c>
      <c r="I9427" s="867" t="s">
        <v>8832</v>
      </c>
      <c r="J9427" s="867" t="s">
        <v>7792</v>
      </c>
      <c r="K9427" s="866">
        <v>3</v>
      </c>
      <c r="L9427" s="866">
        <v>10</v>
      </c>
      <c r="M9427" s="865">
        <v>28783.468745851918</v>
      </c>
      <c r="N9427" s="866">
        <v>2</v>
      </c>
      <c r="O9427" s="866">
        <v>6</v>
      </c>
      <c r="P9427" s="865">
        <v>17082.900000000001</v>
      </c>
    </row>
    <row r="9428" spans="1:16" x14ac:dyDescent="0.25">
      <c r="A9428" s="1772" t="s">
        <v>2848</v>
      </c>
      <c r="B9428" s="1772"/>
      <c r="C9428" s="1772"/>
      <c r="D9428" s="1772"/>
      <c r="E9428" s="1772"/>
      <c r="F9428" s="1772" t="s">
        <v>378</v>
      </c>
      <c r="G9428" s="1772"/>
      <c r="H9428" s="1772"/>
      <c r="I9428" s="1772"/>
      <c r="J9428" s="1772"/>
      <c r="K9428" s="1771" t="s">
        <v>2847</v>
      </c>
      <c r="L9428" s="1771"/>
      <c r="M9428" s="1771"/>
      <c r="N9428" s="1771" t="s">
        <v>2846</v>
      </c>
      <c r="O9428" s="1771"/>
      <c r="P9428" s="1771"/>
    </row>
    <row r="9429" spans="1:16" ht="84" customHeight="1" x14ac:dyDescent="0.25">
      <c r="A9429" s="1535" t="s">
        <v>2845</v>
      </c>
      <c r="B9429" s="1535" t="s">
        <v>5</v>
      </c>
      <c r="C9429" s="1535" t="s">
        <v>2844</v>
      </c>
      <c r="D9429" s="1535" t="s">
        <v>2843</v>
      </c>
      <c r="E9429" s="1536" t="s">
        <v>2842</v>
      </c>
      <c r="F9429" s="1537" t="s">
        <v>2841</v>
      </c>
      <c r="G9429" s="1540" t="s">
        <v>2840</v>
      </c>
      <c r="H9429" s="1535" t="s">
        <v>2839</v>
      </c>
      <c r="I9429" s="1535" t="s">
        <v>2838</v>
      </c>
      <c r="J9429" s="1535" t="s">
        <v>2837</v>
      </c>
      <c r="K9429" s="1538" t="s">
        <v>2836</v>
      </c>
      <c r="L9429" s="1538" t="s">
        <v>2835</v>
      </c>
      <c r="M9429" s="1539" t="s">
        <v>2834</v>
      </c>
      <c r="N9429" s="1538" t="s">
        <v>2836</v>
      </c>
      <c r="O9429" s="1538" t="s">
        <v>2835</v>
      </c>
      <c r="P9429" s="1539" t="s">
        <v>2834</v>
      </c>
    </row>
    <row r="9430" spans="1:16" ht="33.75" x14ac:dyDescent="0.25">
      <c r="A9430" s="867" t="s">
        <v>7760</v>
      </c>
      <c r="B9430" s="867" t="s">
        <v>3626</v>
      </c>
      <c r="C9430" s="867" t="s">
        <v>3031</v>
      </c>
      <c r="D9430" s="868" t="s">
        <v>8831</v>
      </c>
      <c r="E9430" s="870">
        <v>7500</v>
      </c>
      <c r="F9430" s="869" t="s">
        <v>8830</v>
      </c>
      <c r="G9430" s="868" t="s">
        <v>8829</v>
      </c>
      <c r="H9430" s="867" t="s">
        <v>7756</v>
      </c>
      <c r="I9430" s="867" t="s">
        <v>2733</v>
      </c>
      <c r="J9430" s="867" t="s">
        <v>7777</v>
      </c>
      <c r="K9430" s="866">
        <v>2</v>
      </c>
      <c r="L9430" s="866">
        <v>12</v>
      </c>
      <c r="M9430" s="865">
        <v>70359.590267638021</v>
      </c>
      <c r="N9430" s="866">
        <v>3</v>
      </c>
      <c r="O9430" s="866">
        <v>6</v>
      </c>
      <c r="P9430" s="865">
        <v>45882.9</v>
      </c>
    </row>
    <row r="9431" spans="1:16" ht="33.75" x14ac:dyDescent="0.25">
      <c r="A9431" s="867" t="s">
        <v>7760</v>
      </c>
      <c r="B9431" s="867" t="s">
        <v>3626</v>
      </c>
      <c r="C9431" s="867" t="s">
        <v>3031</v>
      </c>
      <c r="D9431" s="868" t="s">
        <v>7804</v>
      </c>
      <c r="E9431" s="870">
        <v>5500</v>
      </c>
      <c r="F9431" s="869" t="s">
        <v>8828</v>
      </c>
      <c r="G9431" s="868" t="s">
        <v>8827</v>
      </c>
      <c r="H9431" s="867" t="s">
        <v>7796</v>
      </c>
      <c r="I9431" s="867" t="s">
        <v>4025</v>
      </c>
      <c r="J9431" s="867" t="s">
        <v>7773</v>
      </c>
      <c r="K9431" s="866">
        <v>2</v>
      </c>
      <c r="L9431" s="866">
        <v>4</v>
      </c>
      <c r="M9431" s="865">
        <v>23453.19675587934</v>
      </c>
      <c r="N9431" s="866">
        <v>0</v>
      </c>
      <c r="O9431" s="866">
        <v>0</v>
      </c>
      <c r="P9431" s="865">
        <v>0</v>
      </c>
    </row>
    <row r="9432" spans="1:16" ht="33.75" x14ac:dyDescent="0.25">
      <c r="A9432" s="867" t="s">
        <v>7760</v>
      </c>
      <c r="B9432" s="867" t="s">
        <v>3626</v>
      </c>
      <c r="C9432" s="867" t="s">
        <v>3031</v>
      </c>
      <c r="D9432" s="868" t="s">
        <v>7804</v>
      </c>
      <c r="E9432" s="870">
        <v>5500</v>
      </c>
      <c r="F9432" s="869" t="s">
        <v>8826</v>
      </c>
      <c r="G9432" s="868" t="s">
        <v>8825</v>
      </c>
      <c r="H9432" s="867" t="s">
        <v>7796</v>
      </c>
      <c r="I9432" s="867" t="s">
        <v>2685</v>
      </c>
      <c r="J9432" s="867" t="s">
        <v>7800</v>
      </c>
      <c r="K9432" s="866">
        <v>3</v>
      </c>
      <c r="L9432" s="866">
        <v>9</v>
      </c>
      <c r="M9432" s="865">
        <v>52769.692700728512</v>
      </c>
      <c r="N9432" s="866">
        <v>0</v>
      </c>
      <c r="O9432" s="866">
        <v>0</v>
      </c>
      <c r="P9432" s="865">
        <v>0</v>
      </c>
    </row>
    <row r="9433" spans="1:16" ht="33.75" x14ac:dyDescent="0.25">
      <c r="A9433" s="867" t="s">
        <v>7760</v>
      </c>
      <c r="B9433" s="867" t="s">
        <v>3626</v>
      </c>
      <c r="C9433" s="867" t="s">
        <v>3031</v>
      </c>
      <c r="D9433" s="868" t="s">
        <v>7804</v>
      </c>
      <c r="E9433" s="870">
        <v>5500</v>
      </c>
      <c r="F9433" s="869" t="s">
        <v>8824</v>
      </c>
      <c r="G9433" s="868" t="s">
        <v>8823</v>
      </c>
      <c r="H9433" s="867" t="s">
        <v>7796</v>
      </c>
      <c r="I9433" s="867" t="s">
        <v>2745</v>
      </c>
      <c r="J9433" s="867" t="s">
        <v>7891</v>
      </c>
      <c r="K9433" s="866">
        <v>3</v>
      </c>
      <c r="L9433" s="866">
        <v>12</v>
      </c>
      <c r="M9433" s="865">
        <v>70359.590267638021</v>
      </c>
      <c r="N9433" s="866">
        <v>2</v>
      </c>
      <c r="O9433" s="866">
        <v>6</v>
      </c>
      <c r="P9433" s="865">
        <v>33882.9</v>
      </c>
    </row>
    <row r="9434" spans="1:16" ht="33.75" x14ac:dyDescent="0.25">
      <c r="A9434" s="867" t="s">
        <v>7760</v>
      </c>
      <c r="B9434" s="867" t="s">
        <v>3626</v>
      </c>
      <c r="C9434" s="867" t="s">
        <v>3031</v>
      </c>
      <c r="D9434" s="868" t="s">
        <v>7776</v>
      </c>
      <c r="E9434" s="870">
        <v>4200</v>
      </c>
      <c r="F9434" s="869" t="s">
        <v>8822</v>
      </c>
      <c r="G9434" s="868" t="s">
        <v>8821</v>
      </c>
      <c r="H9434" s="867" t="s">
        <v>7756</v>
      </c>
      <c r="I9434" s="867" t="s">
        <v>2892</v>
      </c>
      <c r="J9434" s="867" t="s">
        <v>7773</v>
      </c>
      <c r="K9434" s="866">
        <v>3</v>
      </c>
      <c r="L9434" s="866">
        <v>12</v>
      </c>
      <c r="M9434" s="865">
        <v>53729.141658923581</v>
      </c>
      <c r="N9434" s="866">
        <v>1</v>
      </c>
      <c r="O9434" s="866">
        <v>6</v>
      </c>
      <c r="P9434" s="865">
        <v>26082.9</v>
      </c>
    </row>
    <row r="9435" spans="1:16" ht="33.75" x14ac:dyDescent="0.25">
      <c r="A9435" s="867" t="s">
        <v>7760</v>
      </c>
      <c r="B9435" s="867" t="s">
        <v>3626</v>
      </c>
      <c r="C9435" s="867" t="s">
        <v>3031</v>
      </c>
      <c r="D9435" s="868" t="s">
        <v>8820</v>
      </c>
      <c r="E9435" s="870">
        <v>4200</v>
      </c>
      <c r="F9435" s="869" t="s">
        <v>8819</v>
      </c>
      <c r="G9435" s="868" t="s">
        <v>8818</v>
      </c>
      <c r="H9435" s="867" t="s">
        <v>7796</v>
      </c>
      <c r="I9435" s="867" t="s">
        <v>8817</v>
      </c>
      <c r="J9435" s="867" t="s">
        <v>8816</v>
      </c>
      <c r="K9435" s="866">
        <v>5</v>
      </c>
      <c r="L9435" s="866">
        <v>8</v>
      </c>
      <c r="M9435" s="865">
        <v>35819.427772615716</v>
      </c>
      <c r="N9435" s="866">
        <v>3</v>
      </c>
      <c r="O9435" s="866">
        <v>6</v>
      </c>
      <c r="P9435" s="865">
        <v>26082.9</v>
      </c>
    </row>
    <row r="9436" spans="1:16" ht="33.75" x14ac:dyDescent="0.25">
      <c r="A9436" s="867" t="s">
        <v>7760</v>
      </c>
      <c r="B9436" s="867" t="s">
        <v>3626</v>
      </c>
      <c r="C9436" s="867" t="s">
        <v>3031</v>
      </c>
      <c r="D9436" s="868" t="s">
        <v>8006</v>
      </c>
      <c r="E9436" s="870">
        <v>4200</v>
      </c>
      <c r="F9436" s="869" t="s">
        <v>8815</v>
      </c>
      <c r="G9436" s="868" t="s">
        <v>8814</v>
      </c>
      <c r="H9436" s="867" t="s">
        <v>7796</v>
      </c>
      <c r="I9436" s="867" t="s">
        <v>8200</v>
      </c>
      <c r="J9436" s="867" t="s">
        <v>8199</v>
      </c>
      <c r="K9436" s="866">
        <v>2</v>
      </c>
      <c r="L9436" s="866">
        <v>6</v>
      </c>
      <c r="M9436" s="865">
        <v>26864.570829461791</v>
      </c>
      <c r="N9436" s="866">
        <v>1</v>
      </c>
      <c r="O9436" s="866">
        <v>6</v>
      </c>
      <c r="P9436" s="865">
        <v>26082.9</v>
      </c>
    </row>
    <row r="9437" spans="1:16" ht="33.75" x14ac:dyDescent="0.25">
      <c r="A9437" s="867" t="s">
        <v>7760</v>
      </c>
      <c r="B9437" s="867" t="s">
        <v>3626</v>
      </c>
      <c r="C9437" s="867" t="s">
        <v>3031</v>
      </c>
      <c r="D9437" s="868" t="s">
        <v>7776</v>
      </c>
      <c r="E9437" s="870">
        <v>4200</v>
      </c>
      <c r="F9437" s="869" t="s">
        <v>8813</v>
      </c>
      <c r="G9437" s="868" t="s">
        <v>8812</v>
      </c>
      <c r="H9437" s="867" t="s">
        <v>7796</v>
      </c>
      <c r="I9437" s="867" t="s">
        <v>7801</v>
      </c>
      <c r="J9437" s="867" t="s">
        <v>7800</v>
      </c>
      <c r="K9437" s="866">
        <v>2</v>
      </c>
      <c r="L9437" s="866">
        <v>7</v>
      </c>
      <c r="M9437" s="865">
        <v>31341.999301038755</v>
      </c>
      <c r="N9437" s="866">
        <v>2</v>
      </c>
      <c r="O9437" s="866">
        <v>6</v>
      </c>
      <c r="P9437" s="865">
        <v>26082.9</v>
      </c>
    </row>
    <row r="9438" spans="1:16" ht="33.75" x14ac:dyDescent="0.25">
      <c r="A9438" s="867" t="s">
        <v>7760</v>
      </c>
      <c r="B9438" s="867" t="s">
        <v>3626</v>
      </c>
      <c r="C9438" s="867" t="s">
        <v>3031</v>
      </c>
      <c r="D9438" s="868" t="s">
        <v>7829</v>
      </c>
      <c r="E9438" s="870">
        <v>3200</v>
      </c>
      <c r="F9438" s="869" t="s">
        <v>8811</v>
      </c>
      <c r="G9438" s="868" t="s">
        <v>8810</v>
      </c>
      <c r="H9438" s="867"/>
      <c r="I9438" s="867"/>
      <c r="J9438" s="867"/>
      <c r="K9438" s="866">
        <v>3</v>
      </c>
      <c r="L9438" s="866">
        <v>12</v>
      </c>
      <c r="M9438" s="865">
        <v>40936.488882989397</v>
      </c>
      <c r="N9438" s="866">
        <v>0</v>
      </c>
      <c r="O9438" s="866">
        <v>0</v>
      </c>
      <c r="P9438" s="865">
        <v>0</v>
      </c>
    </row>
    <row r="9439" spans="1:16" ht="33.75" x14ac:dyDescent="0.25">
      <c r="A9439" s="867" t="s">
        <v>7760</v>
      </c>
      <c r="B9439" s="867" t="s">
        <v>3626</v>
      </c>
      <c r="C9439" s="867" t="s">
        <v>3031</v>
      </c>
      <c r="D9439" s="868" t="s">
        <v>7863</v>
      </c>
      <c r="E9439" s="870">
        <v>2500</v>
      </c>
      <c r="F9439" s="869" t="s">
        <v>8809</v>
      </c>
      <c r="G9439" s="868" t="s">
        <v>8808</v>
      </c>
      <c r="H9439" s="867" t="s">
        <v>2751</v>
      </c>
      <c r="I9439" s="867" t="s">
        <v>3252</v>
      </c>
      <c r="J9439" s="867" t="s">
        <v>8807</v>
      </c>
      <c r="K9439" s="866">
        <v>2</v>
      </c>
      <c r="L9439" s="866">
        <v>12</v>
      </c>
      <c r="M9439" s="865">
        <v>31981.631939835464</v>
      </c>
      <c r="N9439" s="866">
        <v>0</v>
      </c>
      <c r="O9439" s="866">
        <v>0</v>
      </c>
      <c r="P9439" s="865">
        <v>0</v>
      </c>
    </row>
    <row r="9440" spans="1:16" ht="33.75" x14ac:dyDescent="0.25">
      <c r="A9440" s="867" t="s">
        <v>7760</v>
      </c>
      <c r="B9440" s="867" t="s">
        <v>3626</v>
      </c>
      <c r="C9440" s="867" t="s">
        <v>3031</v>
      </c>
      <c r="D9440" s="868" t="s">
        <v>8073</v>
      </c>
      <c r="E9440" s="870">
        <v>2500</v>
      </c>
      <c r="F9440" s="869" t="s">
        <v>8806</v>
      </c>
      <c r="G9440" s="868" t="s">
        <v>8805</v>
      </c>
      <c r="H9440" s="867"/>
      <c r="I9440" s="867"/>
      <c r="J9440" s="867"/>
      <c r="K9440" s="866">
        <v>4</v>
      </c>
      <c r="L9440" s="866">
        <v>12</v>
      </c>
      <c r="M9440" s="865">
        <v>31981.631939835464</v>
      </c>
      <c r="N9440" s="866">
        <v>2</v>
      </c>
      <c r="O9440" s="866">
        <v>6</v>
      </c>
      <c r="P9440" s="865">
        <v>15882.9</v>
      </c>
    </row>
    <row r="9441" spans="1:16" ht="33.75" x14ac:dyDescent="0.25">
      <c r="A9441" s="867" t="s">
        <v>7760</v>
      </c>
      <c r="B9441" s="867" t="s">
        <v>3626</v>
      </c>
      <c r="C9441" s="867" t="s">
        <v>3031</v>
      </c>
      <c r="D9441" s="868" t="s">
        <v>8073</v>
      </c>
      <c r="E9441" s="870">
        <v>2500</v>
      </c>
      <c r="F9441" s="869" t="s">
        <v>8804</v>
      </c>
      <c r="G9441" s="868" t="s">
        <v>8803</v>
      </c>
      <c r="H9441" s="867" t="s">
        <v>7796</v>
      </c>
      <c r="I9441" s="867" t="s">
        <v>8196</v>
      </c>
      <c r="J9441" s="867" t="s">
        <v>7773</v>
      </c>
      <c r="K9441" s="866">
        <v>4</v>
      </c>
      <c r="L9441" s="866">
        <v>12</v>
      </c>
      <c r="M9441" s="865">
        <v>31981.631939835464</v>
      </c>
      <c r="N9441" s="866">
        <v>2</v>
      </c>
      <c r="O9441" s="866">
        <v>6</v>
      </c>
      <c r="P9441" s="865">
        <v>15882.9</v>
      </c>
    </row>
    <row r="9442" spans="1:16" ht="33.75" x14ac:dyDescent="0.25">
      <c r="A9442" s="867" t="s">
        <v>7760</v>
      </c>
      <c r="B9442" s="867" t="s">
        <v>3626</v>
      </c>
      <c r="C9442" s="867" t="s">
        <v>3031</v>
      </c>
      <c r="D9442" s="868" t="s">
        <v>8073</v>
      </c>
      <c r="E9442" s="870">
        <v>2500</v>
      </c>
      <c r="F9442" s="869" t="s">
        <v>8802</v>
      </c>
      <c r="G9442" s="868" t="s">
        <v>8801</v>
      </c>
      <c r="H9442" s="867" t="s">
        <v>7756</v>
      </c>
      <c r="I9442" s="867" t="s">
        <v>8800</v>
      </c>
      <c r="J9442" s="867" t="s">
        <v>7805</v>
      </c>
      <c r="K9442" s="866">
        <v>4</v>
      </c>
      <c r="L9442" s="866">
        <v>12</v>
      </c>
      <c r="M9442" s="865">
        <v>31981.631939835464</v>
      </c>
      <c r="N9442" s="866">
        <v>2</v>
      </c>
      <c r="O9442" s="866">
        <v>6</v>
      </c>
      <c r="P9442" s="865">
        <v>15882.9</v>
      </c>
    </row>
    <row r="9443" spans="1:16" ht="33.75" x14ac:dyDescent="0.25">
      <c r="A9443" s="867" t="s">
        <v>7760</v>
      </c>
      <c r="B9443" s="867" t="s">
        <v>3626</v>
      </c>
      <c r="C9443" s="867" t="s">
        <v>3031</v>
      </c>
      <c r="D9443" s="868" t="s">
        <v>8799</v>
      </c>
      <c r="E9443" s="870">
        <v>5500</v>
      </c>
      <c r="F9443" s="869" t="s">
        <v>8798</v>
      </c>
      <c r="G9443" s="868" t="s">
        <v>8797</v>
      </c>
      <c r="H9443" s="867" t="s">
        <v>7756</v>
      </c>
      <c r="I9443" s="867" t="s">
        <v>2685</v>
      </c>
      <c r="J9443" s="867" t="s">
        <v>7777</v>
      </c>
      <c r="K9443" s="866">
        <v>3</v>
      </c>
      <c r="L9443" s="866">
        <v>12</v>
      </c>
      <c r="M9443" s="865">
        <v>70359.590267638021</v>
      </c>
      <c r="N9443" s="866">
        <v>1</v>
      </c>
      <c r="O9443" s="866">
        <v>6</v>
      </c>
      <c r="P9443" s="865">
        <v>33882.9</v>
      </c>
    </row>
    <row r="9444" spans="1:16" ht="33.75" x14ac:dyDescent="0.25">
      <c r="A9444" s="867" t="s">
        <v>7760</v>
      </c>
      <c r="B9444" s="867" t="s">
        <v>3626</v>
      </c>
      <c r="C9444" s="867" t="s">
        <v>3031</v>
      </c>
      <c r="D9444" s="868" t="s">
        <v>8073</v>
      </c>
      <c r="E9444" s="870">
        <v>2500</v>
      </c>
      <c r="F9444" s="869" t="s">
        <v>8796</v>
      </c>
      <c r="G9444" s="868" t="s">
        <v>8795</v>
      </c>
      <c r="H9444" s="867" t="s">
        <v>7796</v>
      </c>
      <c r="I9444" s="867" t="s">
        <v>3252</v>
      </c>
      <c r="J9444" s="867" t="s">
        <v>7805</v>
      </c>
      <c r="K9444" s="866">
        <v>4</v>
      </c>
      <c r="L9444" s="866">
        <v>12</v>
      </c>
      <c r="M9444" s="865">
        <v>31981.631939835464</v>
      </c>
      <c r="N9444" s="866">
        <v>1</v>
      </c>
      <c r="O9444" s="866">
        <v>3</v>
      </c>
      <c r="P9444" s="865">
        <v>7941.45</v>
      </c>
    </row>
    <row r="9445" spans="1:16" ht="33.75" x14ac:dyDescent="0.25">
      <c r="A9445" s="867" t="s">
        <v>7760</v>
      </c>
      <c r="B9445" s="867" t="s">
        <v>3626</v>
      </c>
      <c r="C9445" s="867" t="s">
        <v>3031</v>
      </c>
      <c r="D9445" s="868" t="s">
        <v>8073</v>
      </c>
      <c r="E9445" s="870">
        <v>2500</v>
      </c>
      <c r="F9445" s="869" t="s">
        <v>8794</v>
      </c>
      <c r="G9445" s="868" t="s">
        <v>8793</v>
      </c>
      <c r="H9445" s="867"/>
      <c r="I9445" s="867"/>
      <c r="J9445" s="867"/>
      <c r="K9445" s="866">
        <v>4</v>
      </c>
      <c r="L9445" s="866">
        <v>12</v>
      </c>
      <c r="M9445" s="865">
        <v>31981.631939835464</v>
      </c>
      <c r="N9445" s="866">
        <v>2</v>
      </c>
      <c r="O9445" s="866">
        <v>6</v>
      </c>
      <c r="P9445" s="865">
        <v>15882.9</v>
      </c>
    </row>
    <row r="9446" spans="1:16" ht="33.75" x14ac:dyDescent="0.25">
      <c r="A9446" s="867" t="s">
        <v>7760</v>
      </c>
      <c r="B9446" s="867" t="s">
        <v>3626</v>
      </c>
      <c r="C9446" s="867" t="s">
        <v>3031</v>
      </c>
      <c r="D9446" s="868" t="s">
        <v>8615</v>
      </c>
      <c r="E9446" s="870">
        <v>4200</v>
      </c>
      <c r="F9446" s="869" t="s">
        <v>8792</v>
      </c>
      <c r="G9446" s="868" t="s">
        <v>8791</v>
      </c>
      <c r="H9446" s="867" t="s">
        <v>7756</v>
      </c>
      <c r="I9446" s="867" t="s">
        <v>2676</v>
      </c>
      <c r="J9446" s="867" t="s">
        <v>7788</v>
      </c>
      <c r="K9446" s="866">
        <v>7</v>
      </c>
      <c r="L9446" s="866">
        <v>12</v>
      </c>
      <c r="M9446" s="865">
        <v>53729.141658923581</v>
      </c>
      <c r="N9446" s="866">
        <v>0</v>
      </c>
      <c r="O9446" s="866">
        <v>0</v>
      </c>
      <c r="P9446" s="865">
        <v>0</v>
      </c>
    </row>
    <row r="9447" spans="1:16" ht="33.75" x14ac:dyDescent="0.25">
      <c r="A9447" s="867" t="s">
        <v>7760</v>
      </c>
      <c r="B9447" s="867" t="s">
        <v>3626</v>
      </c>
      <c r="C9447" s="867" t="s">
        <v>3031</v>
      </c>
      <c r="D9447" s="868" t="s">
        <v>8790</v>
      </c>
      <c r="E9447" s="870">
        <v>7500</v>
      </c>
      <c r="F9447" s="869" t="s">
        <v>8789</v>
      </c>
      <c r="G9447" s="868" t="s">
        <v>8788</v>
      </c>
      <c r="H9447" s="867" t="s">
        <v>7756</v>
      </c>
      <c r="I9447" s="867" t="s">
        <v>2685</v>
      </c>
      <c r="J9447" s="867" t="s">
        <v>7783</v>
      </c>
      <c r="K9447" s="866">
        <v>7</v>
      </c>
      <c r="L9447" s="866">
        <v>12</v>
      </c>
      <c r="M9447" s="865">
        <v>53729.141658923581</v>
      </c>
      <c r="N9447" s="866">
        <v>2</v>
      </c>
      <c r="O9447" s="866">
        <v>6</v>
      </c>
      <c r="P9447" s="865">
        <v>45882.9</v>
      </c>
    </row>
    <row r="9448" spans="1:16" ht="33.75" x14ac:dyDescent="0.25">
      <c r="A9448" s="867" t="s">
        <v>7760</v>
      </c>
      <c r="B9448" s="867" t="s">
        <v>3626</v>
      </c>
      <c r="C9448" s="867" t="s">
        <v>3031</v>
      </c>
      <c r="D9448" s="868" t="s">
        <v>8013</v>
      </c>
      <c r="E9448" s="870">
        <v>4200</v>
      </c>
      <c r="F9448" s="869" t="s">
        <v>8787</v>
      </c>
      <c r="G9448" s="868" t="s">
        <v>8786</v>
      </c>
      <c r="H9448" s="867" t="s">
        <v>7796</v>
      </c>
      <c r="I9448" s="867" t="s">
        <v>2676</v>
      </c>
      <c r="J9448" s="867" t="s">
        <v>7971</v>
      </c>
      <c r="K9448" s="866">
        <v>3</v>
      </c>
      <c r="L9448" s="866">
        <v>12</v>
      </c>
      <c r="M9448" s="865">
        <v>53729.141658923581</v>
      </c>
      <c r="N9448" s="866">
        <v>2</v>
      </c>
      <c r="O9448" s="866">
        <v>6</v>
      </c>
      <c r="P9448" s="865">
        <v>26082.9</v>
      </c>
    </row>
    <row r="9449" spans="1:16" ht="33.75" x14ac:dyDescent="0.25">
      <c r="A9449" s="867" t="s">
        <v>7760</v>
      </c>
      <c r="B9449" s="867" t="s">
        <v>3626</v>
      </c>
      <c r="C9449" s="867" t="s">
        <v>3031</v>
      </c>
      <c r="D9449" s="868" t="s">
        <v>8073</v>
      </c>
      <c r="E9449" s="870">
        <v>2500</v>
      </c>
      <c r="F9449" s="869" t="s">
        <v>8785</v>
      </c>
      <c r="G9449" s="868" t="s">
        <v>8784</v>
      </c>
      <c r="H9449" s="867" t="s">
        <v>7756</v>
      </c>
      <c r="I9449" s="867" t="s">
        <v>4333</v>
      </c>
      <c r="J9449" s="867" t="s">
        <v>7964</v>
      </c>
      <c r="K9449" s="866">
        <v>2</v>
      </c>
      <c r="L9449" s="866">
        <v>6</v>
      </c>
      <c r="M9449" s="865">
        <v>15990.815969917732</v>
      </c>
      <c r="N9449" s="866">
        <v>0</v>
      </c>
      <c r="O9449" s="866">
        <v>0</v>
      </c>
      <c r="P9449" s="865">
        <v>0</v>
      </c>
    </row>
    <row r="9450" spans="1:16" ht="33.75" x14ac:dyDescent="0.25">
      <c r="A9450" s="867" t="s">
        <v>7760</v>
      </c>
      <c r="B9450" s="867" t="s">
        <v>3626</v>
      </c>
      <c r="C9450" s="867" t="s">
        <v>3031</v>
      </c>
      <c r="D9450" s="868" t="s">
        <v>8073</v>
      </c>
      <c r="E9450" s="870">
        <v>2500</v>
      </c>
      <c r="F9450" s="869" t="s">
        <v>8783</v>
      </c>
      <c r="G9450" s="868" t="s">
        <v>8782</v>
      </c>
      <c r="H9450" s="867"/>
      <c r="I9450" s="867"/>
      <c r="J9450" s="867"/>
      <c r="K9450" s="866">
        <v>4</v>
      </c>
      <c r="L9450" s="866">
        <v>12</v>
      </c>
      <c r="M9450" s="865">
        <v>31981.631939835464</v>
      </c>
      <c r="N9450" s="866">
        <v>2</v>
      </c>
      <c r="O9450" s="866">
        <v>6</v>
      </c>
      <c r="P9450" s="865">
        <v>15882.9</v>
      </c>
    </row>
    <row r="9451" spans="1:16" ht="33.75" x14ac:dyDescent="0.25">
      <c r="A9451" s="867" t="s">
        <v>7760</v>
      </c>
      <c r="B9451" s="867" t="s">
        <v>3626</v>
      </c>
      <c r="C9451" s="867" t="s">
        <v>3031</v>
      </c>
      <c r="D9451" s="868" t="s">
        <v>8272</v>
      </c>
      <c r="E9451" s="870">
        <v>2200</v>
      </c>
      <c r="F9451" s="869" t="s">
        <v>8781</v>
      </c>
      <c r="G9451" s="868" t="s">
        <v>8780</v>
      </c>
      <c r="H9451" s="867"/>
      <c r="I9451" s="867"/>
      <c r="J9451" s="867"/>
      <c r="K9451" s="866">
        <v>2</v>
      </c>
      <c r="L9451" s="866">
        <v>12</v>
      </c>
      <c r="M9451" s="865">
        <v>28143.836107055209</v>
      </c>
      <c r="N9451" s="866">
        <v>3</v>
      </c>
      <c r="O9451" s="866">
        <v>6</v>
      </c>
      <c r="P9451" s="865">
        <v>14082.9</v>
      </c>
    </row>
    <row r="9452" spans="1:16" ht="33.75" x14ac:dyDescent="0.25">
      <c r="A9452" s="867" t="s">
        <v>7760</v>
      </c>
      <c r="B9452" s="867" t="s">
        <v>3626</v>
      </c>
      <c r="C9452" s="867" t="s">
        <v>3031</v>
      </c>
      <c r="D9452" s="868" t="s">
        <v>7808</v>
      </c>
      <c r="E9452" s="870">
        <v>4200</v>
      </c>
      <c r="F9452" s="869" t="s">
        <v>8779</v>
      </c>
      <c r="G9452" s="868" t="s">
        <v>8778</v>
      </c>
      <c r="H9452" s="867" t="s">
        <v>7796</v>
      </c>
      <c r="I9452" s="867" t="s">
        <v>2756</v>
      </c>
      <c r="J9452" s="867" t="s">
        <v>7813</v>
      </c>
      <c r="K9452" s="866">
        <v>2</v>
      </c>
      <c r="L9452" s="866">
        <v>12</v>
      </c>
      <c r="M9452" s="865">
        <v>53729.141658923581</v>
      </c>
      <c r="N9452" s="866">
        <v>2</v>
      </c>
      <c r="O9452" s="866">
        <v>6</v>
      </c>
      <c r="P9452" s="865">
        <v>26082.9</v>
      </c>
    </row>
    <row r="9453" spans="1:16" ht="33.75" x14ac:dyDescent="0.25">
      <c r="A9453" s="867" t="s">
        <v>7760</v>
      </c>
      <c r="B9453" s="867" t="s">
        <v>3626</v>
      </c>
      <c r="C9453" s="867" t="s">
        <v>3031</v>
      </c>
      <c r="D9453" s="868" t="s">
        <v>8777</v>
      </c>
      <c r="E9453" s="870">
        <v>11000</v>
      </c>
      <c r="F9453" s="869" t="s">
        <v>8776</v>
      </c>
      <c r="G9453" s="868" t="s">
        <v>8775</v>
      </c>
      <c r="H9453" s="867" t="s">
        <v>7756</v>
      </c>
      <c r="I9453" s="867" t="s">
        <v>2772</v>
      </c>
      <c r="J9453" s="867" t="s">
        <v>7836</v>
      </c>
      <c r="K9453" s="866">
        <v>5</v>
      </c>
      <c r="L9453" s="866">
        <v>12</v>
      </c>
      <c r="M9453" s="865">
        <v>95944.89581950639</v>
      </c>
      <c r="N9453" s="866">
        <v>1</v>
      </c>
      <c r="O9453" s="866">
        <v>6</v>
      </c>
      <c r="P9453" s="865">
        <v>66882.899999999994</v>
      </c>
    </row>
    <row r="9454" spans="1:16" ht="33.75" x14ac:dyDescent="0.25">
      <c r="A9454" s="867" t="s">
        <v>7760</v>
      </c>
      <c r="B9454" s="867" t="s">
        <v>3626</v>
      </c>
      <c r="C9454" s="867" t="s">
        <v>3031</v>
      </c>
      <c r="D9454" s="868" t="s">
        <v>7808</v>
      </c>
      <c r="E9454" s="870">
        <v>4200</v>
      </c>
      <c r="F9454" s="869" t="s">
        <v>8774</v>
      </c>
      <c r="G9454" s="868" t="s">
        <v>8773</v>
      </c>
      <c r="H9454" s="867" t="s">
        <v>7817</v>
      </c>
      <c r="I9454" s="867" t="s">
        <v>8772</v>
      </c>
      <c r="J9454" s="867" t="s">
        <v>8178</v>
      </c>
      <c r="K9454" s="866">
        <v>2</v>
      </c>
      <c r="L9454" s="866">
        <v>12</v>
      </c>
      <c r="M9454" s="865">
        <v>53729.141658923581</v>
      </c>
      <c r="N9454" s="866">
        <v>2</v>
      </c>
      <c r="O9454" s="866">
        <v>6</v>
      </c>
      <c r="P9454" s="865">
        <v>26082.9</v>
      </c>
    </row>
    <row r="9455" spans="1:16" ht="33.75" x14ac:dyDescent="0.25">
      <c r="A9455" s="867" t="s">
        <v>7760</v>
      </c>
      <c r="B9455" s="867" t="s">
        <v>3626</v>
      </c>
      <c r="C9455" s="867" t="s">
        <v>3031</v>
      </c>
      <c r="D9455" s="868" t="s">
        <v>8515</v>
      </c>
      <c r="E9455" s="870">
        <v>11000</v>
      </c>
      <c r="F9455" s="869" t="s">
        <v>8771</v>
      </c>
      <c r="G9455" s="868" t="s">
        <v>8770</v>
      </c>
      <c r="H9455" s="867" t="s">
        <v>7756</v>
      </c>
      <c r="I9455" s="867" t="s">
        <v>2772</v>
      </c>
      <c r="J9455" s="867" t="s">
        <v>8142</v>
      </c>
      <c r="K9455" s="866">
        <v>2</v>
      </c>
      <c r="L9455" s="866">
        <v>5</v>
      </c>
      <c r="M9455" s="865">
        <v>58632.991889698351</v>
      </c>
      <c r="N9455" s="866">
        <v>1</v>
      </c>
      <c r="O9455" s="866">
        <v>6</v>
      </c>
      <c r="P9455" s="865">
        <v>66882.899999999994</v>
      </c>
    </row>
    <row r="9456" spans="1:16" ht="33.75" x14ac:dyDescent="0.25">
      <c r="A9456" s="867" t="s">
        <v>7760</v>
      </c>
      <c r="B9456" s="867" t="s">
        <v>3626</v>
      </c>
      <c r="C9456" s="867" t="s">
        <v>3031</v>
      </c>
      <c r="D9456" s="868" t="s">
        <v>7808</v>
      </c>
      <c r="E9456" s="870">
        <v>4200</v>
      </c>
      <c r="F9456" s="869" t="s">
        <v>8769</v>
      </c>
      <c r="G9456" s="868" t="s">
        <v>8768</v>
      </c>
      <c r="H9456" s="867" t="s">
        <v>7756</v>
      </c>
      <c r="I9456" s="867" t="s">
        <v>2892</v>
      </c>
      <c r="J9456" s="867" t="s">
        <v>7813</v>
      </c>
      <c r="K9456" s="866">
        <v>2</v>
      </c>
      <c r="L9456" s="866">
        <v>12</v>
      </c>
      <c r="M9456" s="865">
        <v>53729.141658923581</v>
      </c>
      <c r="N9456" s="866">
        <v>2</v>
      </c>
      <c r="O9456" s="866">
        <v>6</v>
      </c>
      <c r="P9456" s="865">
        <v>26082.9</v>
      </c>
    </row>
    <row r="9457" spans="1:16" ht="33.75" x14ac:dyDescent="0.25">
      <c r="A9457" s="867" t="s">
        <v>7760</v>
      </c>
      <c r="B9457" s="867" t="s">
        <v>3626</v>
      </c>
      <c r="C9457" s="867" t="s">
        <v>3031</v>
      </c>
      <c r="D9457" s="868" t="s">
        <v>7930</v>
      </c>
      <c r="E9457" s="870">
        <v>4200</v>
      </c>
      <c r="F9457" s="869" t="s">
        <v>8767</v>
      </c>
      <c r="G9457" s="868" t="s">
        <v>8766</v>
      </c>
      <c r="H9457" s="867" t="s">
        <v>7796</v>
      </c>
      <c r="I9457" s="867" t="s">
        <v>2722</v>
      </c>
      <c r="J9457" s="867" t="s">
        <v>7971</v>
      </c>
      <c r="K9457" s="866">
        <v>4</v>
      </c>
      <c r="L9457" s="866">
        <v>12</v>
      </c>
      <c r="M9457" s="865">
        <v>53729.141658923581</v>
      </c>
      <c r="N9457" s="866">
        <v>1</v>
      </c>
      <c r="O9457" s="866">
        <v>6</v>
      </c>
      <c r="P9457" s="865">
        <v>26082.9</v>
      </c>
    </row>
    <row r="9458" spans="1:16" ht="33.75" x14ac:dyDescent="0.25">
      <c r="A9458" s="867" t="s">
        <v>7760</v>
      </c>
      <c r="B9458" s="867" t="s">
        <v>3626</v>
      </c>
      <c r="C9458" s="867" t="s">
        <v>3031</v>
      </c>
      <c r="D9458" s="868" t="s">
        <v>7829</v>
      </c>
      <c r="E9458" s="870">
        <v>3200</v>
      </c>
      <c r="F9458" s="869" t="s">
        <v>8765</v>
      </c>
      <c r="G9458" s="868" t="s">
        <v>8764</v>
      </c>
      <c r="H9458" s="867" t="s">
        <v>7756</v>
      </c>
      <c r="I9458" s="867" t="s">
        <v>2703</v>
      </c>
      <c r="J9458" s="867" t="s">
        <v>8342</v>
      </c>
      <c r="K9458" s="866">
        <v>0</v>
      </c>
      <c r="L9458" s="866">
        <v>0</v>
      </c>
      <c r="M9458" s="865">
        <v>0</v>
      </c>
      <c r="N9458" s="866">
        <v>2</v>
      </c>
      <c r="O9458" s="866">
        <v>4</v>
      </c>
      <c r="P9458" s="865">
        <v>13388.6</v>
      </c>
    </row>
    <row r="9459" spans="1:16" ht="33.75" x14ac:dyDescent="0.25">
      <c r="A9459" s="867" t="s">
        <v>7760</v>
      </c>
      <c r="B9459" s="867" t="s">
        <v>3626</v>
      </c>
      <c r="C9459" s="867" t="s">
        <v>3031</v>
      </c>
      <c r="D9459" s="868" t="s">
        <v>8763</v>
      </c>
      <c r="E9459" s="870">
        <v>4200</v>
      </c>
      <c r="F9459" s="869" t="s">
        <v>8762</v>
      </c>
      <c r="G9459" s="868" t="s">
        <v>8761</v>
      </c>
      <c r="H9459" s="867" t="s">
        <v>7796</v>
      </c>
      <c r="I9459" s="867" t="s">
        <v>8760</v>
      </c>
      <c r="J9459" s="867" t="s">
        <v>8759</v>
      </c>
      <c r="K9459" s="866">
        <v>4</v>
      </c>
      <c r="L9459" s="866">
        <v>12</v>
      </c>
      <c r="M9459" s="865">
        <v>53729.141658923581</v>
      </c>
      <c r="N9459" s="866">
        <v>2</v>
      </c>
      <c r="O9459" s="866">
        <v>6</v>
      </c>
      <c r="P9459" s="865">
        <v>26082.9</v>
      </c>
    </row>
    <row r="9460" spans="1:16" ht="33.75" x14ac:dyDescent="0.25">
      <c r="A9460" s="867" t="s">
        <v>7760</v>
      </c>
      <c r="B9460" s="867" t="s">
        <v>3626</v>
      </c>
      <c r="C9460" s="867" t="s">
        <v>3031</v>
      </c>
      <c r="D9460" s="868" t="s">
        <v>8702</v>
      </c>
      <c r="E9460" s="870">
        <v>4200</v>
      </c>
      <c r="F9460" s="869" t="s">
        <v>8758</v>
      </c>
      <c r="G9460" s="868" t="s">
        <v>8757</v>
      </c>
      <c r="H9460" s="867" t="s">
        <v>7756</v>
      </c>
      <c r="I9460" s="867" t="s">
        <v>2772</v>
      </c>
      <c r="J9460" s="867" t="s">
        <v>8756</v>
      </c>
      <c r="K9460" s="866">
        <v>4</v>
      </c>
      <c r="L9460" s="866">
        <v>12</v>
      </c>
      <c r="M9460" s="865">
        <v>53729.141658923581</v>
      </c>
      <c r="N9460" s="866">
        <v>1</v>
      </c>
      <c r="O9460" s="866">
        <v>6</v>
      </c>
      <c r="P9460" s="865">
        <v>26082.9</v>
      </c>
    </row>
    <row r="9461" spans="1:16" ht="33.75" x14ac:dyDescent="0.25">
      <c r="A9461" s="867" t="s">
        <v>7760</v>
      </c>
      <c r="B9461" s="867" t="s">
        <v>3626</v>
      </c>
      <c r="C9461" s="867" t="s">
        <v>3031</v>
      </c>
      <c r="D9461" s="868" t="s">
        <v>7772</v>
      </c>
      <c r="E9461" s="870">
        <v>4200</v>
      </c>
      <c r="F9461" s="869" t="s">
        <v>8755</v>
      </c>
      <c r="G9461" s="868" t="s">
        <v>8754</v>
      </c>
      <c r="H9461" s="867" t="s">
        <v>7756</v>
      </c>
      <c r="I9461" s="867" t="s">
        <v>2892</v>
      </c>
      <c r="J9461" s="867" t="s">
        <v>7792</v>
      </c>
      <c r="K9461" s="866">
        <v>5</v>
      </c>
      <c r="L9461" s="866">
        <v>12</v>
      </c>
      <c r="M9461" s="865">
        <v>53729.141658923581</v>
      </c>
      <c r="N9461" s="866">
        <v>1</v>
      </c>
      <c r="O9461" s="866">
        <v>6</v>
      </c>
      <c r="P9461" s="865">
        <v>26082.9</v>
      </c>
    </row>
    <row r="9462" spans="1:16" ht="33.75" x14ac:dyDescent="0.25">
      <c r="A9462" s="867" t="s">
        <v>7760</v>
      </c>
      <c r="B9462" s="867" t="s">
        <v>3626</v>
      </c>
      <c r="C9462" s="867" t="s">
        <v>3031</v>
      </c>
      <c r="D9462" s="868" t="s">
        <v>8702</v>
      </c>
      <c r="E9462" s="870">
        <v>4200</v>
      </c>
      <c r="F9462" s="869" t="s">
        <v>8753</v>
      </c>
      <c r="G9462" s="868" t="s">
        <v>8752</v>
      </c>
      <c r="H9462" s="867" t="s">
        <v>7756</v>
      </c>
      <c r="I9462" s="867" t="s">
        <v>2772</v>
      </c>
      <c r="J9462" s="867" t="s">
        <v>8751</v>
      </c>
      <c r="K9462" s="866">
        <v>4</v>
      </c>
      <c r="L9462" s="866">
        <v>12</v>
      </c>
      <c r="M9462" s="865">
        <v>53729.141658923581</v>
      </c>
      <c r="N9462" s="866">
        <v>1</v>
      </c>
      <c r="O9462" s="866">
        <v>6</v>
      </c>
      <c r="P9462" s="865">
        <v>26082.9</v>
      </c>
    </row>
    <row r="9463" spans="1:16" ht="33.75" x14ac:dyDescent="0.25">
      <c r="A9463" s="867" t="s">
        <v>7760</v>
      </c>
      <c r="B9463" s="867" t="s">
        <v>3626</v>
      </c>
      <c r="C9463" s="867" t="s">
        <v>3031</v>
      </c>
      <c r="D9463" s="868" t="s">
        <v>7768</v>
      </c>
      <c r="E9463" s="870">
        <v>4200</v>
      </c>
      <c r="F9463" s="869" t="s">
        <v>8750</v>
      </c>
      <c r="G9463" s="868" t="s">
        <v>8749</v>
      </c>
      <c r="H9463" s="867"/>
      <c r="I9463" s="867"/>
      <c r="J9463" s="867"/>
      <c r="K9463" s="866">
        <v>1</v>
      </c>
      <c r="L9463" s="866">
        <v>3</v>
      </c>
      <c r="M9463" s="865">
        <v>13432.285414730895</v>
      </c>
      <c r="N9463" s="866">
        <v>0</v>
      </c>
      <c r="O9463" s="866">
        <v>0</v>
      </c>
      <c r="P9463" s="865">
        <v>0</v>
      </c>
    </row>
    <row r="9464" spans="1:16" ht="33.75" x14ac:dyDescent="0.25">
      <c r="A9464" s="867" t="s">
        <v>7760</v>
      </c>
      <c r="B9464" s="867" t="s">
        <v>3626</v>
      </c>
      <c r="C9464" s="867" t="s">
        <v>3031</v>
      </c>
      <c r="D9464" s="868" t="s">
        <v>8748</v>
      </c>
      <c r="E9464" s="870">
        <v>7500</v>
      </c>
      <c r="F9464" s="869" t="s">
        <v>8747</v>
      </c>
      <c r="G9464" s="868" t="s">
        <v>8746</v>
      </c>
      <c r="H9464" s="867" t="s">
        <v>7756</v>
      </c>
      <c r="I9464" s="867" t="s">
        <v>2756</v>
      </c>
      <c r="J9464" s="867" t="s">
        <v>7985</v>
      </c>
      <c r="K9464" s="866">
        <v>2</v>
      </c>
      <c r="L9464" s="866">
        <v>12</v>
      </c>
      <c r="M9464" s="865">
        <v>95944.89581950639</v>
      </c>
      <c r="N9464" s="866">
        <v>1</v>
      </c>
      <c r="O9464" s="866">
        <v>6</v>
      </c>
      <c r="P9464" s="865">
        <v>45882.9</v>
      </c>
    </row>
    <row r="9465" spans="1:16" ht="33.75" x14ac:dyDescent="0.25">
      <c r="A9465" s="867" t="s">
        <v>7760</v>
      </c>
      <c r="B9465" s="867" t="s">
        <v>3626</v>
      </c>
      <c r="C9465" s="867" t="s">
        <v>3031</v>
      </c>
      <c r="D9465" s="868" t="s">
        <v>7863</v>
      </c>
      <c r="E9465" s="870">
        <v>2500</v>
      </c>
      <c r="F9465" s="869" t="s">
        <v>8745</v>
      </c>
      <c r="G9465" s="868" t="s">
        <v>8744</v>
      </c>
      <c r="H9465" s="867" t="s">
        <v>2751</v>
      </c>
      <c r="I9465" s="867" t="s">
        <v>2823</v>
      </c>
      <c r="J9465" s="867" t="s">
        <v>8743</v>
      </c>
      <c r="K9465" s="866">
        <v>3</v>
      </c>
      <c r="L9465" s="866">
        <v>12</v>
      </c>
      <c r="M9465" s="865">
        <v>31981.631939835464</v>
      </c>
      <c r="N9465" s="866">
        <v>3</v>
      </c>
      <c r="O9465" s="866">
        <v>6</v>
      </c>
      <c r="P9465" s="865">
        <v>15882.9</v>
      </c>
    </row>
    <row r="9466" spans="1:16" ht="33.75" x14ac:dyDescent="0.25">
      <c r="A9466" s="867" t="s">
        <v>7760</v>
      </c>
      <c r="B9466" s="867" t="s">
        <v>3626</v>
      </c>
      <c r="C9466" s="867" t="s">
        <v>3031</v>
      </c>
      <c r="D9466" s="868" t="s">
        <v>7776</v>
      </c>
      <c r="E9466" s="870">
        <v>4200</v>
      </c>
      <c r="F9466" s="869" t="s">
        <v>8742</v>
      </c>
      <c r="G9466" s="868" t="s">
        <v>8741</v>
      </c>
      <c r="H9466" s="867" t="s">
        <v>7756</v>
      </c>
      <c r="I9466" s="867" t="s">
        <v>2892</v>
      </c>
      <c r="J9466" s="867" t="s">
        <v>7800</v>
      </c>
      <c r="K9466" s="866">
        <v>3</v>
      </c>
      <c r="L9466" s="866">
        <v>12</v>
      </c>
      <c r="M9466" s="865">
        <v>53729.141658923581</v>
      </c>
      <c r="N9466" s="866">
        <v>0</v>
      </c>
      <c r="O9466" s="866">
        <v>0</v>
      </c>
      <c r="P9466" s="865">
        <v>0</v>
      </c>
    </row>
    <row r="9467" spans="1:16" ht="33.75" x14ac:dyDescent="0.25">
      <c r="A9467" s="867" t="s">
        <v>7760</v>
      </c>
      <c r="B9467" s="867" t="s">
        <v>3626</v>
      </c>
      <c r="C9467" s="867" t="s">
        <v>3031</v>
      </c>
      <c r="D9467" s="868" t="s">
        <v>7863</v>
      </c>
      <c r="E9467" s="870">
        <v>2500</v>
      </c>
      <c r="F9467" s="869" t="s">
        <v>8740</v>
      </c>
      <c r="G9467" s="868" t="s">
        <v>8739</v>
      </c>
      <c r="H9467" s="867"/>
      <c r="I9467" s="867"/>
      <c r="J9467" s="867"/>
      <c r="K9467" s="866">
        <v>3</v>
      </c>
      <c r="L9467" s="866">
        <v>12</v>
      </c>
      <c r="M9467" s="865">
        <v>31981.631939835464</v>
      </c>
      <c r="N9467" s="866">
        <v>2</v>
      </c>
      <c r="O9467" s="866">
        <v>6</v>
      </c>
      <c r="P9467" s="865">
        <v>15882.9</v>
      </c>
    </row>
    <row r="9468" spans="1:16" ht="33.75" x14ac:dyDescent="0.25">
      <c r="A9468" s="867" t="s">
        <v>7760</v>
      </c>
      <c r="B9468" s="867" t="s">
        <v>3626</v>
      </c>
      <c r="C9468" s="867" t="s">
        <v>3031</v>
      </c>
      <c r="D9468" s="868" t="s">
        <v>7863</v>
      </c>
      <c r="E9468" s="870">
        <v>2500</v>
      </c>
      <c r="F9468" s="869" t="s">
        <v>8738</v>
      </c>
      <c r="G9468" s="868" t="s">
        <v>8737</v>
      </c>
      <c r="H9468" s="867" t="s">
        <v>2751</v>
      </c>
      <c r="I9468" s="867" t="s">
        <v>2741</v>
      </c>
      <c r="J9468" s="867" t="s">
        <v>7855</v>
      </c>
      <c r="K9468" s="866">
        <v>4</v>
      </c>
      <c r="L9468" s="866">
        <v>12</v>
      </c>
      <c r="M9468" s="865">
        <v>31981.631939835464</v>
      </c>
      <c r="N9468" s="866">
        <v>3</v>
      </c>
      <c r="O9468" s="866">
        <v>6</v>
      </c>
      <c r="P9468" s="865">
        <v>15882.9</v>
      </c>
    </row>
    <row r="9469" spans="1:16" ht="33.75" x14ac:dyDescent="0.25">
      <c r="A9469" s="867" t="s">
        <v>7760</v>
      </c>
      <c r="B9469" s="867" t="s">
        <v>3626</v>
      </c>
      <c r="C9469" s="867" t="s">
        <v>3031</v>
      </c>
      <c r="D9469" s="868" t="s">
        <v>7863</v>
      </c>
      <c r="E9469" s="870">
        <v>2500</v>
      </c>
      <c r="F9469" s="869" t="s">
        <v>8736</v>
      </c>
      <c r="G9469" s="868" t="s">
        <v>8735</v>
      </c>
      <c r="H9469" s="867"/>
      <c r="I9469" s="867"/>
      <c r="J9469" s="867"/>
      <c r="K9469" s="866">
        <v>3</v>
      </c>
      <c r="L9469" s="866">
        <v>12</v>
      </c>
      <c r="M9469" s="865">
        <v>31981.631939835464</v>
      </c>
      <c r="N9469" s="866">
        <v>2</v>
      </c>
      <c r="O9469" s="866">
        <v>6</v>
      </c>
      <c r="P9469" s="865">
        <v>15882.9</v>
      </c>
    </row>
    <row r="9470" spans="1:16" x14ac:dyDescent="0.25">
      <c r="A9470" s="1772" t="s">
        <v>2848</v>
      </c>
      <c r="B9470" s="1772"/>
      <c r="C9470" s="1772"/>
      <c r="D9470" s="1772"/>
      <c r="E9470" s="1772"/>
      <c r="F9470" s="1772" t="s">
        <v>378</v>
      </c>
      <c r="G9470" s="1772"/>
      <c r="H9470" s="1772"/>
      <c r="I9470" s="1772"/>
      <c r="J9470" s="1772"/>
      <c r="K9470" s="1771" t="s">
        <v>2847</v>
      </c>
      <c r="L9470" s="1771"/>
      <c r="M9470" s="1771"/>
      <c r="N9470" s="1771" t="s">
        <v>2846</v>
      </c>
      <c r="O9470" s="1771"/>
      <c r="P9470" s="1771"/>
    </row>
    <row r="9471" spans="1:16" ht="82.5" customHeight="1" x14ac:dyDescent="0.25">
      <c r="A9471" s="1535" t="s">
        <v>2845</v>
      </c>
      <c r="B9471" s="1535" t="s">
        <v>5</v>
      </c>
      <c r="C9471" s="1535" t="s">
        <v>2844</v>
      </c>
      <c r="D9471" s="1535" t="s">
        <v>2843</v>
      </c>
      <c r="E9471" s="1536" t="s">
        <v>2842</v>
      </c>
      <c r="F9471" s="1537" t="s">
        <v>2841</v>
      </c>
      <c r="G9471" s="1540" t="s">
        <v>2840</v>
      </c>
      <c r="H9471" s="1535" t="s">
        <v>2839</v>
      </c>
      <c r="I9471" s="1535" t="s">
        <v>2838</v>
      </c>
      <c r="J9471" s="1535" t="s">
        <v>2837</v>
      </c>
      <c r="K9471" s="1538" t="s">
        <v>2836</v>
      </c>
      <c r="L9471" s="1538" t="s">
        <v>2835</v>
      </c>
      <c r="M9471" s="1539" t="s">
        <v>2834</v>
      </c>
      <c r="N9471" s="1538" t="s">
        <v>2836</v>
      </c>
      <c r="O9471" s="1538" t="s">
        <v>2835</v>
      </c>
      <c r="P9471" s="1539" t="s">
        <v>2834</v>
      </c>
    </row>
    <row r="9472" spans="1:16" ht="33.75" x14ac:dyDescent="0.25">
      <c r="A9472" s="867" t="s">
        <v>7760</v>
      </c>
      <c r="B9472" s="867" t="s">
        <v>3626</v>
      </c>
      <c r="C9472" s="867" t="s">
        <v>3031</v>
      </c>
      <c r="D9472" s="868" t="s">
        <v>7854</v>
      </c>
      <c r="E9472" s="870">
        <v>4200</v>
      </c>
      <c r="F9472" s="869" t="s">
        <v>8734</v>
      </c>
      <c r="G9472" s="868" t="s">
        <v>8733</v>
      </c>
      <c r="H9472" s="867" t="s">
        <v>7796</v>
      </c>
      <c r="I9472" s="867" t="s">
        <v>2745</v>
      </c>
      <c r="J9472" s="867" t="s">
        <v>8732</v>
      </c>
      <c r="K9472" s="866">
        <v>3</v>
      </c>
      <c r="L9472" s="866">
        <v>12</v>
      </c>
      <c r="M9472" s="865">
        <v>31981.631939835464</v>
      </c>
      <c r="N9472" s="866">
        <v>4</v>
      </c>
      <c r="O9472" s="866">
        <v>6</v>
      </c>
      <c r="P9472" s="865">
        <v>26082.9</v>
      </c>
    </row>
    <row r="9473" spans="1:16" ht="33.75" x14ac:dyDescent="0.25">
      <c r="A9473" s="867" t="s">
        <v>7760</v>
      </c>
      <c r="B9473" s="867" t="s">
        <v>3626</v>
      </c>
      <c r="C9473" s="867" t="s">
        <v>3031</v>
      </c>
      <c r="D9473" s="868" t="s">
        <v>7776</v>
      </c>
      <c r="E9473" s="870">
        <v>4200</v>
      </c>
      <c r="F9473" s="869" t="s">
        <v>8731</v>
      </c>
      <c r="G9473" s="868" t="s">
        <v>8730</v>
      </c>
      <c r="H9473" s="867" t="s">
        <v>7756</v>
      </c>
      <c r="I9473" s="867" t="s">
        <v>2892</v>
      </c>
      <c r="J9473" s="867" t="s">
        <v>8010</v>
      </c>
      <c r="K9473" s="866">
        <v>4</v>
      </c>
      <c r="L9473" s="866">
        <v>12</v>
      </c>
      <c r="M9473" s="865">
        <v>53729.141658923581</v>
      </c>
      <c r="N9473" s="866">
        <v>2</v>
      </c>
      <c r="O9473" s="866">
        <v>6</v>
      </c>
      <c r="P9473" s="865">
        <v>26082.9</v>
      </c>
    </row>
    <row r="9474" spans="1:16" ht="33.75" x14ac:dyDescent="0.25">
      <c r="A9474" s="867" t="s">
        <v>7760</v>
      </c>
      <c r="B9474" s="867" t="s">
        <v>3626</v>
      </c>
      <c r="C9474" s="867" t="s">
        <v>3031</v>
      </c>
      <c r="D9474" s="868" t="s">
        <v>7776</v>
      </c>
      <c r="E9474" s="870">
        <v>4200</v>
      </c>
      <c r="F9474" s="869" t="s">
        <v>8729</v>
      </c>
      <c r="G9474" s="868" t="s">
        <v>8728</v>
      </c>
      <c r="H9474" s="867" t="s">
        <v>7756</v>
      </c>
      <c r="I9474" s="867" t="s">
        <v>2892</v>
      </c>
      <c r="J9474" s="867" t="s">
        <v>7985</v>
      </c>
      <c r="K9474" s="866">
        <v>3</v>
      </c>
      <c r="L9474" s="866">
        <v>12</v>
      </c>
      <c r="M9474" s="865">
        <v>53729.141658923581</v>
      </c>
      <c r="N9474" s="866">
        <v>2</v>
      </c>
      <c r="O9474" s="866">
        <v>6</v>
      </c>
      <c r="P9474" s="865">
        <v>26082.9</v>
      </c>
    </row>
    <row r="9475" spans="1:16" ht="33.75" x14ac:dyDescent="0.25">
      <c r="A9475" s="867" t="s">
        <v>7760</v>
      </c>
      <c r="B9475" s="867" t="s">
        <v>3626</v>
      </c>
      <c r="C9475" s="867" t="s">
        <v>3031</v>
      </c>
      <c r="D9475" s="868" t="s">
        <v>7854</v>
      </c>
      <c r="E9475" s="870">
        <v>4200</v>
      </c>
      <c r="F9475" s="869" t="s">
        <v>8727</v>
      </c>
      <c r="G9475" s="868" t="s">
        <v>8726</v>
      </c>
      <c r="H9475" s="867" t="s">
        <v>7796</v>
      </c>
      <c r="I9475" s="867" t="s">
        <v>2756</v>
      </c>
      <c r="J9475" s="867" t="s">
        <v>7985</v>
      </c>
      <c r="K9475" s="866">
        <v>3</v>
      </c>
      <c r="L9475" s="866">
        <v>12</v>
      </c>
      <c r="M9475" s="865">
        <v>53729.141658923581</v>
      </c>
      <c r="N9475" s="866">
        <v>2</v>
      </c>
      <c r="O9475" s="866">
        <v>6</v>
      </c>
      <c r="P9475" s="865">
        <v>26082.9</v>
      </c>
    </row>
    <row r="9476" spans="1:16" ht="33.75" x14ac:dyDescent="0.25">
      <c r="A9476" s="867" t="s">
        <v>7760</v>
      </c>
      <c r="B9476" s="867" t="s">
        <v>3626</v>
      </c>
      <c r="C9476" s="867" t="s">
        <v>3031</v>
      </c>
      <c r="D9476" s="868" t="s">
        <v>7930</v>
      </c>
      <c r="E9476" s="870">
        <v>4200</v>
      </c>
      <c r="F9476" s="869" t="s">
        <v>8725</v>
      </c>
      <c r="G9476" s="868" t="s">
        <v>8724</v>
      </c>
      <c r="H9476" s="867"/>
      <c r="I9476" s="867"/>
      <c r="J9476" s="867"/>
      <c r="K9476" s="866">
        <v>3</v>
      </c>
      <c r="L9476" s="866">
        <v>7</v>
      </c>
      <c r="M9476" s="865">
        <v>31341.999301038755</v>
      </c>
      <c r="N9476" s="866">
        <v>0</v>
      </c>
      <c r="O9476" s="866">
        <v>0</v>
      </c>
      <c r="P9476" s="865">
        <v>0</v>
      </c>
    </row>
    <row r="9477" spans="1:16" ht="33.75" x14ac:dyDescent="0.25">
      <c r="A9477" s="867" t="s">
        <v>7760</v>
      </c>
      <c r="B9477" s="867" t="s">
        <v>3626</v>
      </c>
      <c r="C9477" s="867" t="s">
        <v>3031</v>
      </c>
      <c r="D9477" s="868" t="s">
        <v>7854</v>
      </c>
      <c r="E9477" s="870">
        <v>4200</v>
      </c>
      <c r="F9477" s="869" t="s">
        <v>8723</v>
      </c>
      <c r="G9477" s="868" t="s">
        <v>8722</v>
      </c>
      <c r="H9477" s="867" t="s">
        <v>7756</v>
      </c>
      <c r="I9477" s="867" t="s">
        <v>2676</v>
      </c>
      <c r="J9477" s="867" t="s">
        <v>8721</v>
      </c>
      <c r="K9477" s="866">
        <v>3</v>
      </c>
      <c r="L9477" s="866">
        <v>12</v>
      </c>
      <c r="M9477" s="865">
        <v>31981.631939835464</v>
      </c>
      <c r="N9477" s="866">
        <v>4</v>
      </c>
      <c r="O9477" s="866">
        <v>6</v>
      </c>
      <c r="P9477" s="865">
        <v>26082.9</v>
      </c>
    </row>
    <row r="9478" spans="1:16" ht="33.75" x14ac:dyDescent="0.25">
      <c r="A9478" s="867" t="s">
        <v>7760</v>
      </c>
      <c r="B9478" s="867" t="s">
        <v>3626</v>
      </c>
      <c r="C9478" s="867" t="s">
        <v>3031</v>
      </c>
      <c r="D9478" s="868" t="s">
        <v>8013</v>
      </c>
      <c r="E9478" s="870">
        <v>4200</v>
      </c>
      <c r="F9478" s="869" t="s">
        <v>8720</v>
      </c>
      <c r="G9478" s="868" t="s">
        <v>8719</v>
      </c>
      <c r="H9478" s="867" t="s">
        <v>7756</v>
      </c>
      <c r="I9478" s="867" t="s">
        <v>2892</v>
      </c>
      <c r="J9478" s="867" t="s">
        <v>8178</v>
      </c>
      <c r="K9478" s="866">
        <v>2</v>
      </c>
      <c r="L9478" s="866">
        <v>4</v>
      </c>
      <c r="M9478" s="865">
        <v>17909.713886307858</v>
      </c>
      <c r="N9478" s="866">
        <v>0</v>
      </c>
      <c r="O9478" s="866">
        <v>0</v>
      </c>
      <c r="P9478" s="865">
        <v>0</v>
      </c>
    </row>
    <row r="9479" spans="1:16" ht="33.75" x14ac:dyDescent="0.25">
      <c r="A9479" s="867" t="s">
        <v>7760</v>
      </c>
      <c r="B9479" s="867" t="s">
        <v>3626</v>
      </c>
      <c r="C9479" s="867" t="s">
        <v>3031</v>
      </c>
      <c r="D9479" s="868" t="s">
        <v>8195</v>
      </c>
      <c r="E9479" s="870">
        <v>4200</v>
      </c>
      <c r="F9479" s="869" t="s">
        <v>8718</v>
      </c>
      <c r="G9479" s="868" t="s">
        <v>8717</v>
      </c>
      <c r="H9479" s="867" t="s">
        <v>7756</v>
      </c>
      <c r="I9479" s="867" t="s">
        <v>2892</v>
      </c>
      <c r="J9479" s="867" t="s">
        <v>8324</v>
      </c>
      <c r="K9479" s="866">
        <v>3</v>
      </c>
      <c r="L9479" s="866">
        <v>12</v>
      </c>
      <c r="M9479" s="865">
        <v>53729.141658923581</v>
      </c>
      <c r="N9479" s="866">
        <v>2</v>
      </c>
      <c r="O9479" s="866">
        <v>6</v>
      </c>
      <c r="P9479" s="865">
        <v>26082.9</v>
      </c>
    </row>
    <row r="9480" spans="1:16" ht="33.75" x14ac:dyDescent="0.25">
      <c r="A9480" s="867" t="s">
        <v>7760</v>
      </c>
      <c r="B9480" s="867" t="s">
        <v>3626</v>
      </c>
      <c r="C9480" s="867" t="s">
        <v>3031</v>
      </c>
      <c r="D9480" s="868" t="s">
        <v>8714</v>
      </c>
      <c r="E9480" s="870">
        <v>2200</v>
      </c>
      <c r="F9480" s="869" t="s">
        <v>8716</v>
      </c>
      <c r="G9480" s="868" t="s">
        <v>8715</v>
      </c>
      <c r="H9480" s="867"/>
      <c r="I9480" s="867"/>
      <c r="J9480" s="867"/>
      <c r="K9480" s="866">
        <v>2</v>
      </c>
      <c r="L9480" s="866">
        <v>12</v>
      </c>
      <c r="M9480" s="865">
        <v>28143.836107055209</v>
      </c>
      <c r="N9480" s="866">
        <v>1</v>
      </c>
      <c r="O9480" s="866">
        <v>6</v>
      </c>
      <c r="P9480" s="865">
        <v>14082.9</v>
      </c>
    </row>
    <row r="9481" spans="1:16" ht="33.75" x14ac:dyDescent="0.25">
      <c r="A9481" s="867" t="s">
        <v>7760</v>
      </c>
      <c r="B9481" s="867" t="s">
        <v>3626</v>
      </c>
      <c r="C9481" s="867" t="s">
        <v>3031</v>
      </c>
      <c r="D9481" s="868" t="s">
        <v>8714</v>
      </c>
      <c r="E9481" s="870">
        <v>2200</v>
      </c>
      <c r="F9481" s="869" t="s">
        <v>8713</v>
      </c>
      <c r="G9481" s="868" t="s">
        <v>8712</v>
      </c>
      <c r="H9481" s="867" t="s">
        <v>7796</v>
      </c>
      <c r="I9481" s="867" t="s">
        <v>2676</v>
      </c>
      <c r="J9481" s="867" t="s">
        <v>7927</v>
      </c>
      <c r="K9481" s="866">
        <v>2</v>
      </c>
      <c r="L9481" s="866">
        <v>12</v>
      </c>
      <c r="M9481" s="865">
        <v>28143.836107055209</v>
      </c>
      <c r="N9481" s="866">
        <v>1</v>
      </c>
      <c r="O9481" s="866">
        <v>6</v>
      </c>
      <c r="P9481" s="865">
        <v>14082.9</v>
      </c>
    </row>
    <row r="9482" spans="1:16" ht="33.75" x14ac:dyDescent="0.25">
      <c r="A9482" s="867" t="s">
        <v>7760</v>
      </c>
      <c r="B9482" s="867" t="s">
        <v>3626</v>
      </c>
      <c r="C9482" s="867" t="s">
        <v>3031</v>
      </c>
      <c r="D9482" s="868" t="s">
        <v>7854</v>
      </c>
      <c r="E9482" s="870">
        <v>4200</v>
      </c>
      <c r="F9482" s="869" t="s">
        <v>8711</v>
      </c>
      <c r="G9482" s="868" t="s">
        <v>8710</v>
      </c>
      <c r="H9482" s="867" t="s">
        <v>7756</v>
      </c>
      <c r="I9482" s="867" t="s">
        <v>2892</v>
      </c>
      <c r="J9482" s="867" t="s">
        <v>8010</v>
      </c>
      <c r="K9482" s="866">
        <v>3</v>
      </c>
      <c r="L9482" s="866">
        <v>10</v>
      </c>
      <c r="M9482" s="865">
        <v>44774.284715769652</v>
      </c>
      <c r="N9482" s="866">
        <v>0</v>
      </c>
      <c r="O9482" s="866">
        <v>0</v>
      </c>
      <c r="P9482" s="865">
        <v>0</v>
      </c>
    </row>
    <row r="9483" spans="1:16" ht="33.75" x14ac:dyDescent="0.25">
      <c r="A9483" s="867" t="s">
        <v>7760</v>
      </c>
      <c r="B9483" s="867" t="s">
        <v>3626</v>
      </c>
      <c r="C9483" s="867" t="s">
        <v>3031</v>
      </c>
      <c r="D9483" s="868" t="s">
        <v>8709</v>
      </c>
      <c r="E9483" s="870">
        <v>7500</v>
      </c>
      <c r="F9483" s="869" t="s">
        <v>8708</v>
      </c>
      <c r="G9483" s="868" t="s">
        <v>8707</v>
      </c>
      <c r="H9483" s="867" t="s">
        <v>7756</v>
      </c>
      <c r="I9483" s="867" t="s">
        <v>8393</v>
      </c>
      <c r="J9483" s="867" t="s">
        <v>7884</v>
      </c>
      <c r="K9483" s="866">
        <v>2</v>
      </c>
      <c r="L9483" s="866">
        <v>12</v>
      </c>
      <c r="M9483" s="865">
        <v>95944.89581950639</v>
      </c>
      <c r="N9483" s="866">
        <v>1</v>
      </c>
      <c r="O9483" s="866">
        <v>6</v>
      </c>
      <c r="P9483" s="865">
        <v>45882.9</v>
      </c>
    </row>
    <row r="9484" spans="1:16" ht="33.75" x14ac:dyDescent="0.25">
      <c r="A9484" s="867" t="s">
        <v>7760</v>
      </c>
      <c r="B9484" s="867" t="s">
        <v>3626</v>
      </c>
      <c r="C9484" s="867" t="s">
        <v>3031</v>
      </c>
      <c r="D9484" s="868" t="s">
        <v>7768</v>
      </c>
      <c r="E9484" s="870">
        <v>4200</v>
      </c>
      <c r="F9484" s="869" t="s">
        <v>8706</v>
      </c>
      <c r="G9484" s="868" t="s">
        <v>8705</v>
      </c>
      <c r="H9484" s="867" t="s">
        <v>7756</v>
      </c>
      <c r="I9484" s="867" t="s">
        <v>2703</v>
      </c>
      <c r="J9484" s="867" t="s">
        <v>7792</v>
      </c>
      <c r="K9484" s="866">
        <v>5</v>
      </c>
      <c r="L9484" s="866">
        <v>12</v>
      </c>
      <c r="M9484" s="865">
        <v>53729.141658923581</v>
      </c>
      <c r="N9484" s="866">
        <v>1</v>
      </c>
      <c r="O9484" s="866">
        <v>6</v>
      </c>
      <c r="P9484" s="865">
        <v>26082.9</v>
      </c>
    </row>
    <row r="9485" spans="1:16" ht="33.75" x14ac:dyDescent="0.25">
      <c r="A9485" s="867" t="s">
        <v>7760</v>
      </c>
      <c r="B9485" s="867" t="s">
        <v>3626</v>
      </c>
      <c r="C9485" s="867" t="s">
        <v>3031</v>
      </c>
      <c r="D9485" s="868" t="s">
        <v>7776</v>
      </c>
      <c r="E9485" s="870">
        <v>4200</v>
      </c>
      <c r="F9485" s="869" t="s">
        <v>8704</v>
      </c>
      <c r="G9485" s="868" t="s">
        <v>8703</v>
      </c>
      <c r="H9485" s="867" t="s">
        <v>7756</v>
      </c>
      <c r="I9485" s="867" t="s">
        <v>2703</v>
      </c>
      <c r="J9485" s="867" t="s">
        <v>7777</v>
      </c>
      <c r="K9485" s="866">
        <v>3</v>
      </c>
      <c r="L9485" s="866">
        <v>12</v>
      </c>
      <c r="M9485" s="865">
        <v>53729.141658923581</v>
      </c>
      <c r="N9485" s="866">
        <v>1</v>
      </c>
      <c r="O9485" s="866">
        <v>6</v>
      </c>
      <c r="P9485" s="865">
        <v>26082.9</v>
      </c>
    </row>
    <row r="9486" spans="1:16" ht="33.75" x14ac:dyDescent="0.25">
      <c r="A9486" s="867" t="s">
        <v>7760</v>
      </c>
      <c r="B9486" s="867" t="s">
        <v>3626</v>
      </c>
      <c r="C9486" s="867" t="s">
        <v>3031</v>
      </c>
      <c r="D9486" s="868" t="s">
        <v>8702</v>
      </c>
      <c r="E9486" s="870">
        <v>4200</v>
      </c>
      <c r="F9486" s="869" t="s">
        <v>8701</v>
      </c>
      <c r="G9486" s="868" t="s">
        <v>8700</v>
      </c>
      <c r="H9486" s="867" t="s">
        <v>7756</v>
      </c>
      <c r="I9486" s="867" t="s">
        <v>2676</v>
      </c>
      <c r="J9486" s="867" t="s">
        <v>7836</v>
      </c>
      <c r="K9486" s="866">
        <v>4</v>
      </c>
      <c r="L9486" s="866">
        <v>12</v>
      </c>
      <c r="M9486" s="865">
        <v>53729.141658923581</v>
      </c>
      <c r="N9486" s="866">
        <v>1</v>
      </c>
      <c r="O9486" s="866">
        <v>6</v>
      </c>
      <c r="P9486" s="865">
        <v>26082.9</v>
      </c>
    </row>
    <row r="9487" spans="1:16" ht="33.75" x14ac:dyDescent="0.25">
      <c r="A9487" s="867" t="s">
        <v>7760</v>
      </c>
      <c r="B9487" s="867" t="s">
        <v>3626</v>
      </c>
      <c r="C9487" s="867" t="s">
        <v>3031</v>
      </c>
      <c r="D9487" s="868" t="s">
        <v>7405</v>
      </c>
      <c r="E9487" s="870">
        <v>1500</v>
      </c>
      <c r="F9487" s="869" t="s">
        <v>8699</v>
      </c>
      <c r="G9487" s="868" t="s">
        <v>8698</v>
      </c>
      <c r="H9487" s="867"/>
      <c r="I9487" s="867"/>
      <c r="J9487" s="867"/>
      <c r="K9487" s="866">
        <v>3</v>
      </c>
      <c r="L9487" s="866">
        <v>12</v>
      </c>
      <c r="M9487" s="865">
        <v>19188.979163901276</v>
      </c>
      <c r="N9487" s="866">
        <v>1</v>
      </c>
      <c r="O9487" s="866">
        <v>6</v>
      </c>
      <c r="P9487" s="865">
        <v>9882.9</v>
      </c>
    </row>
    <row r="9488" spans="1:16" ht="33.75" x14ac:dyDescent="0.25">
      <c r="A9488" s="867" t="s">
        <v>7760</v>
      </c>
      <c r="B9488" s="867" t="s">
        <v>3626</v>
      </c>
      <c r="C9488" s="867" t="s">
        <v>3031</v>
      </c>
      <c r="D9488" s="868" t="s">
        <v>7405</v>
      </c>
      <c r="E9488" s="870">
        <v>1500</v>
      </c>
      <c r="F9488" s="869" t="s">
        <v>8697</v>
      </c>
      <c r="G9488" s="868" t="s">
        <v>8696</v>
      </c>
      <c r="H9488" s="867"/>
      <c r="I9488" s="867"/>
      <c r="J9488" s="867"/>
      <c r="K9488" s="866">
        <v>3</v>
      </c>
      <c r="L9488" s="866">
        <v>12</v>
      </c>
      <c r="M9488" s="865">
        <v>19188.979163901276</v>
      </c>
      <c r="N9488" s="866">
        <v>1</v>
      </c>
      <c r="O9488" s="866">
        <v>6</v>
      </c>
      <c r="P9488" s="865">
        <v>9882.9</v>
      </c>
    </row>
    <row r="9489" spans="1:16" ht="33.75" x14ac:dyDescent="0.25">
      <c r="A9489" s="867" t="s">
        <v>7760</v>
      </c>
      <c r="B9489" s="867" t="s">
        <v>3626</v>
      </c>
      <c r="C9489" s="867" t="s">
        <v>3031</v>
      </c>
      <c r="D9489" s="868" t="s">
        <v>7405</v>
      </c>
      <c r="E9489" s="870">
        <v>1500</v>
      </c>
      <c r="F9489" s="869" t="s">
        <v>8695</v>
      </c>
      <c r="G9489" s="868" t="s">
        <v>8694</v>
      </c>
      <c r="H9489" s="867"/>
      <c r="I9489" s="867"/>
      <c r="J9489" s="867"/>
      <c r="K9489" s="866">
        <v>2</v>
      </c>
      <c r="L9489" s="866">
        <v>4</v>
      </c>
      <c r="M9489" s="865">
        <v>6396.3263879670931</v>
      </c>
      <c r="N9489" s="866">
        <v>0</v>
      </c>
      <c r="O9489" s="866">
        <v>0</v>
      </c>
      <c r="P9489" s="865">
        <v>0</v>
      </c>
    </row>
    <row r="9490" spans="1:16" ht="33.75" x14ac:dyDescent="0.25">
      <c r="A9490" s="867" t="s">
        <v>7760</v>
      </c>
      <c r="B9490" s="867" t="s">
        <v>3626</v>
      </c>
      <c r="C9490" s="867" t="s">
        <v>3031</v>
      </c>
      <c r="D9490" s="868" t="s">
        <v>7772</v>
      </c>
      <c r="E9490" s="870">
        <v>4200</v>
      </c>
      <c r="F9490" s="869" t="s">
        <v>8693</v>
      </c>
      <c r="G9490" s="868" t="s">
        <v>8692</v>
      </c>
      <c r="H9490" s="867" t="s">
        <v>7756</v>
      </c>
      <c r="I9490" s="867" t="s">
        <v>2703</v>
      </c>
      <c r="J9490" s="867" t="s">
        <v>7967</v>
      </c>
      <c r="K9490" s="866">
        <v>5</v>
      </c>
      <c r="L9490" s="866">
        <v>12</v>
      </c>
      <c r="M9490" s="865">
        <v>53729.141658923581</v>
      </c>
      <c r="N9490" s="866">
        <v>2</v>
      </c>
      <c r="O9490" s="866">
        <v>6</v>
      </c>
      <c r="P9490" s="865">
        <v>26082.9</v>
      </c>
    </row>
    <row r="9491" spans="1:16" ht="33.75" x14ac:dyDescent="0.25">
      <c r="A9491" s="867" t="s">
        <v>7760</v>
      </c>
      <c r="B9491" s="867" t="s">
        <v>3626</v>
      </c>
      <c r="C9491" s="867" t="s">
        <v>3031</v>
      </c>
      <c r="D9491" s="868" t="s">
        <v>7804</v>
      </c>
      <c r="E9491" s="870">
        <v>5500</v>
      </c>
      <c r="F9491" s="869" t="s">
        <v>8691</v>
      </c>
      <c r="G9491" s="868" t="s">
        <v>8690</v>
      </c>
      <c r="H9491" s="867" t="s">
        <v>7796</v>
      </c>
      <c r="I9491" s="867" t="s">
        <v>2676</v>
      </c>
      <c r="J9491" s="867" t="s">
        <v>7836</v>
      </c>
      <c r="K9491" s="866">
        <v>3</v>
      </c>
      <c r="L9491" s="866">
        <v>12</v>
      </c>
      <c r="M9491" s="865">
        <v>70359.590267638021</v>
      </c>
      <c r="N9491" s="866">
        <v>2</v>
      </c>
      <c r="O9491" s="866">
        <v>6</v>
      </c>
      <c r="P9491" s="865">
        <v>33882.9</v>
      </c>
    </row>
    <row r="9492" spans="1:16" ht="33.75" x14ac:dyDescent="0.25">
      <c r="A9492" s="867" t="s">
        <v>7760</v>
      </c>
      <c r="B9492" s="867" t="s">
        <v>3626</v>
      </c>
      <c r="C9492" s="867" t="s">
        <v>3031</v>
      </c>
      <c r="D9492" s="868" t="s">
        <v>8458</v>
      </c>
      <c r="E9492" s="870">
        <v>3200</v>
      </c>
      <c r="F9492" s="869" t="s">
        <v>8689</v>
      </c>
      <c r="G9492" s="868" t="s">
        <v>8688</v>
      </c>
      <c r="H9492" s="867" t="s">
        <v>7756</v>
      </c>
      <c r="I9492" s="867" t="s">
        <v>2676</v>
      </c>
      <c r="J9492" s="867" t="s">
        <v>7792</v>
      </c>
      <c r="K9492" s="866">
        <v>3</v>
      </c>
      <c r="L9492" s="866">
        <v>12</v>
      </c>
      <c r="M9492" s="865">
        <v>40936.488882989397</v>
      </c>
      <c r="N9492" s="866">
        <v>1</v>
      </c>
      <c r="O9492" s="866">
        <v>3</v>
      </c>
      <c r="P9492" s="865">
        <v>10041.450000000001</v>
      </c>
    </row>
    <row r="9493" spans="1:16" ht="33.75" x14ac:dyDescent="0.25">
      <c r="A9493" s="867" t="s">
        <v>7760</v>
      </c>
      <c r="B9493" s="867" t="s">
        <v>3626</v>
      </c>
      <c r="C9493" s="867" t="s">
        <v>3031</v>
      </c>
      <c r="D9493" s="868" t="s">
        <v>7776</v>
      </c>
      <c r="E9493" s="870">
        <v>4200</v>
      </c>
      <c r="F9493" s="869" t="s">
        <v>8687</v>
      </c>
      <c r="G9493" s="868" t="s">
        <v>8686</v>
      </c>
      <c r="H9493" s="867" t="s">
        <v>7756</v>
      </c>
      <c r="I9493" s="867" t="s">
        <v>2892</v>
      </c>
      <c r="J9493" s="867" t="s">
        <v>7773</v>
      </c>
      <c r="K9493" s="866">
        <v>3</v>
      </c>
      <c r="L9493" s="866">
        <v>12</v>
      </c>
      <c r="M9493" s="865">
        <v>53729.141658923581</v>
      </c>
      <c r="N9493" s="866">
        <v>2</v>
      </c>
      <c r="O9493" s="866">
        <v>6</v>
      </c>
      <c r="P9493" s="865">
        <v>26082.9</v>
      </c>
    </row>
    <row r="9494" spans="1:16" ht="33.75" x14ac:dyDescent="0.25">
      <c r="A9494" s="867" t="s">
        <v>7760</v>
      </c>
      <c r="B9494" s="867" t="s">
        <v>3626</v>
      </c>
      <c r="C9494" s="867" t="s">
        <v>3031</v>
      </c>
      <c r="D9494" s="868" t="s">
        <v>8195</v>
      </c>
      <c r="E9494" s="870">
        <v>4200</v>
      </c>
      <c r="F9494" s="869" t="s">
        <v>8685</v>
      </c>
      <c r="G9494" s="868" t="s">
        <v>8684</v>
      </c>
      <c r="H9494" s="867" t="s">
        <v>7756</v>
      </c>
      <c r="I9494" s="867" t="s">
        <v>2703</v>
      </c>
      <c r="J9494" s="867" t="s">
        <v>7783</v>
      </c>
      <c r="K9494" s="866">
        <v>3</v>
      </c>
      <c r="L9494" s="866">
        <v>12</v>
      </c>
      <c r="M9494" s="865">
        <v>53729.141658923581</v>
      </c>
      <c r="N9494" s="866">
        <v>2</v>
      </c>
      <c r="O9494" s="866">
        <v>6</v>
      </c>
      <c r="P9494" s="865">
        <v>26082.9</v>
      </c>
    </row>
    <row r="9495" spans="1:16" ht="33.75" x14ac:dyDescent="0.25">
      <c r="A9495" s="867" t="s">
        <v>7760</v>
      </c>
      <c r="B9495" s="867" t="s">
        <v>3626</v>
      </c>
      <c r="C9495" s="867" t="s">
        <v>3031</v>
      </c>
      <c r="D9495" s="868" t="s">
        <v>7808</v>
      </c>
      <c r="E9495" s="870">
        <v>4200</v>
      </c>
      <c r="F9495" s="869" t="s">
        <v>8683</v>
      </c>
      <c r="G9495" s="868" t="s">
        <v>8682</v>
      </c>
      <c r="H9495" s="867" t="s">
        <v>7756</v>
      </c>
      <c r="I9495" s="867" t="s">
        <v>2892</v>
      </c>
      <c r="J9495" s="867" t="s">
        <v>7800</v>
      </c>
      <c r="K9495" s="866">
        <v>5</v>
      </c>
      <c r="L9495" s="866">
        <v>12</v>
      </c>
      <c r="M9495" s="865">
        <v>53729.141658923581</v>
      </c>
      <c r="N9495" s="866">
        <v>0</v>
      </c>
      <c r="O9495" s="866">
        <v>0</v>
      </c>
      <c r="P9495" s="865">
        <v>0</v>
      </c>
    </row>
    <row r="9496" spans="1:16" ht="33.75" x14ac:dyDescent="0.25">
      <c r="A9496" s="867" t="s">
        <v>7760</v>
      </c>
      <c r="B9496" s="867" t="s">
        <v>3626</v>
      </c>
      <c r="C9496" s="867" t="s">
        <v>3031</v>
      </c>
      <c r="D9496" s="868" t="s">
        <v>7776</v>
      </c>
      <c r="E9496" s="870">
        <v>4200</v>
      </c>
      <c r="F9496" s="869" t="s">
        <v>8681</v>
      </c>
      <c r="G9496" s="868" t="s">
        <v>8680</v>
      </c>
      <c r="H9496" s="867" t="s">
        <v>7756</v>
      </c>
      <c r="I9496" s="867" t="s">
        <v>2892</v>
      </c>
      <c r="J9496" s="867" t="s">
        <v>7967</v>
      </c>
      <c r="K9496" s="866">
        <v>2</v>
      </c>
      <c r="L9496" s="866">
        <v>12</v>
      </c>
      <c r="M9496" s="865">
        <v>53729.141658923581</v>
      </c>
      <c r="N9496" s="866">
        <v>1</v>
      </c>
      <c r="O9496" s="866">
        <v>6</v>
      </c>
      <c r="P9496" s="865">
        <v>26082.9</v>
      </c>
    </row>
    <row r="9497" spans="1:16" ht="33.75" x14ac:dyDescent="0.25">
      <c r="A9497" s="867" t="s">
        <v>7760</v>
      </c>
      <c r="B9497" s="867" t="s">
        <v>3626</v>
      </c>
      <c r="C9497" s="867" t="s">
        <v>3031</v>
      </c>
      <c r="D9497" s="868" t="s">
        <v>7854</v>
      </c>
      <c r="E9497" s="870">
        <v>4200</v>
      </c>
      <c r="F9497" s="869" t="s">
        <v>8679</v>
      </c>
      <c r="G9497" s="868" t="s">
        <v>8678</v>
      </c>
      <c r="H9497" s="867" t="s">
        <v>7796</v>
      </c>
      <c r="I9497" s="867" t="s">
        <v>7822</v>
      </c>
      <c r="J9497" s="867" t="s">
        <v>7985</v>
      </c>
      <c r="K9497" s="866">
        <v>3</v>
      </c>
      <c r="L9497" s="866">
        <v>12</v>
      </c>
      <c r="M9497" s="865">
        <v>53729.141658923581</v>
      </c>
      <c r="N9497" s="866">
        <v>2</v>
      </c>
      <c r="O9497" s="866">
        <v>6</v>
      </c>
      <c r="P9497" s="865">
        <v>26082.9</v>
      </c>
    </row>
    <row r="9498" spans="1:16" ht="33.75" x14ac:dyDescent="0.25">
      <c r="A9498" s="867" t="s">
        <v>7760</v>
      </c>
      <c r="B9498" s="867" t="s">
        <v>3626</v>
      </c>
      <c r="C9498" s="867" t="s">
        <v>3031</v>
      </c>
      <c r="D9498" s="868" t="s">
        <v>8651</v>
      </c>
      <c r="E9498" s="870">
        <v>4200</v>
      </c>
      <c r="F9498" s="869" t="s">
        <v>8677</v>
      </c>
      <c r="G9498" s="868" t="s">
        <v>8676</v>
      </c>
      <c r="H9498" s="867" t="s">
        <v>7756</v>
      </c>
      <c r="I9498" s="867" t="s">
        <v>2703</v>
      </c>
      <c r="J9498" s="867" t="s">
        <v>7985</v>
      </c>
      <c r="K9498" s="866">
        <v>2</v>
      </c>
      <c r="L9498" s="866">
        <v>12</v>
      </c>
      <c r="M9498" s="865">
        <v>53729.141658923581</v>
      </c>
      <c r="N9498" s="866">
        <v>2</v>
      </c>
      <c r="O9498" s="866">
        <v>6</v>
      </c>
      <c r="P9498" s="865">
        <v>26082.9</v>
      </c>
    </row>
    <row r="9499" spans="1:16" ht="33.75" x14ac:dyDescent="0.25">
      <c r="A9499" s="867" t="s">
        <v>7760</v>
      </c>
      <c r="B9499" s="867" t="s">
        <v>3626</v>
      </c>
      <c r="C9499" s="867" t="s">
        <v>3031</v>
      </c>
      <c r="D9499" s="868" t="s">
        <v>7863</v>
      </c>
      <c r="E9499" s="870">
        <v>2500</v>
      </c>
      <c r="F9499" s="869" t="s">
        <v>8675</v>
      </c>
      <c r="G9499" s="868" t="s">
        <v>8674</v>
      </c>
      <c r="H9499" s="867" t="s">
        <v>7796</v>
      </c>
      <c r="I9499" s="867" t="s">
        <v>2786</v>
      </c>
      <c r="J9499" s="867" t="s">
        <v>8397</v>
      </c>
      <c r="K9499" s="866">
        <v>3</v>
      </c>
      <c r="L9499" s="866">
        <v>12</v>
      </c>
      <c r="M9499" s="865">
        <v>40936.488882989397</v>
      </c>
      <c r="N9499" s="866">
        <v>3</v>
      </c>
      <c r="O9499" s="866">
        <v>5</v>
      </c>
      <c r="P9499" s="865">
        <v>13235.75</v>
      </c>
    </row>
    <row r="9500" spans="1:16" ht="33.75" x14ac:dyDescent="0.25">
      <c r="A9500" s="867" t="s">
        <v>7760</v>
      </c>
      <c r="B9500" s="867" t="s">
        <v>3626</v>
      </c>
      <c r="C9500" s="867" t="s">
        <v>3031</v>
      </c>
      <c r="D9500" s="868" t="s">
        <v>8013</v>
      </c>
      <c r="E9500" s="870">
        <v>4200</v>
      </c>
      <c r="F9500" s="869" t="s">
        <v>8673</v>
      </c>
      <c r="G9500" s="868" t="s">
        <v>8672</v>
      </c>
      <c r="H9500" s="867" t="s">
        <v>7756</v>
      </c>
      <c r="I9500" s="867" t="s">
        <v>2892</v>
      </c>
      <c r="J9500" s="867" t="s">
        <v>7985</v>
      </c>
      <c r="K9500" s="866">
        <v>3</v>
      </c>
      <c r="L9500" s="866">
        <v>12</v>
      </c>
      <c r="M9500" s="865">
        <v>53729.141658923581</v>
      </c>
      <c r="N9500" s="866">
        <v>2</v>
      </c>
      <c r="O9500" s="866">
        <v>6</v>
      </c>
      <c r="P9500" s="865">
        <v>26082.9</v>
      </c>
    </row>
    <row r="9501" spans="1:16" ht="33.75" x14ac:dyDescent="0.25">
      <c r="A9501" s="867" t="s">
        <v>7760</v>
      </c>
      <c r="B9501" s="867" t="s">
        <v>3626</v>
      </c>
      <c r="C9501" s="867" t="s">
        <v>3031</v>
      </c>
      <c r="D9501" s="868" t="s">
        <v>1876</v>
      </c>
      <c r="E9501" s="870">
        <v>2500</v>
      </c>
      <c r="F9501" s="869" t="s">
        <v>8671</v>
      </c>
      <c r="G9501" s="868" t="s">
        <v>8670</v>
      </c>
      <c r="H9501" s="867" t="s">
        <v>2751</v>
      </c>
      <c r="I9501" s="867" t="s">
        <v>2741</v>
      </c>
      <c r="J9501" s="867" t="s">
        <v>7949</v>
      </c>
      <c r="K9501" s="866">
        <v>4</v>
      </c>
      <c r="L9501" s="866">
        <v>12</v>
      </c>
      <c r="M9501" s="865">
        <v>31981.631939835464</v>
      </c>
      <c r="N9501" s="866">
        <v>2</v>
      </c>
      <c r="O9501" s="866">
        <v>6</v>
      </c>
      <c r="P9501" s="865">
        <v>15882.9</v>
      </c>
    </row>
    <row r="9502" spans="1:16" ht="33.75" x14ac:dyDescent="0.25">
      <c r="A9502" s="867" t="s">
        <v>7760</v>
      </c>
      <c r="B9502" s="867" t="s">
        <v>3626</v>
      </c>
      <c r="C9502" s="867" t="s">
        <v>3031</v>
      </c>
      <c r="D9502" s="868" t="s">
        <v>8669</v>
      </c>
      <c r="E9502" s="870">
        <v>9500</v>
      </c>
      <c r="F9502" s="869" t="s">
        <v>8668</v>
      </c>
      <c r="G9502" s="868" t="s">
        <v>8667</v>
      </c>
      <c r="H9502" s="867" t="s">
        <v>7756</v>
      </c>
      <c r="I9502" s="867" t="s">
        <v>2676</v>
      </c>
      <c r="J9502" s="867" t="s">
        <v>7800</v>
      </c>
      <c r="K9502" s="866">
        <v>2</v>
      </c>
      <c r="L9502" s="866">
        <v>12</v>
      </c>
      <c r="M9502" s="865">
        <v>121530.20137137476</v>
      </c>
      <c r="N9502" s="866">
        <v>1</v>
      </c>
      <c r="O9502" s="866">
        <v>6</v>
      </c>
      <c r="P9502" s="865">
        <v>57882.9</v>
      </c>
    </row>
    <row r="9503" spans="1:16" ht="33.75" x14ac:dyDescent="0.25">
      <c r="A9503" s="867" t="s">
        <v>7760</v>
      </c>
      <c r="B9503" s="867" t="s">
        <v>3626</v>
      </c>
      <c r="C9503" s="867" t="s">
        <v>3031</v>
      </c>
      <c r="D9503" s="868" t="s">
        <v>8666</v>
      </c>
      <c r="E9503" s="870">
        <v>5500</v>
      </c>
      <c r="F9503" s="869" t="s">
        <v>8665</v>
      </c>
      <c r="G9503" s="868" t="s">
        <v>8664</v>
      </c>
      <c r="H9503" s="867" t="s">
        <v>7756</v>
      </c>
      <c r="I9503" s="867" t="s">
        <v>2676</v>
      </c>
      <c r="J9503" s="867" t="s">
        <v>7805</v>
      </c>
      <c r="K9503" s="866">
        <v>2</v>
      </c>
      <c r="L9503" s="866">
        <v>12</v>
      </c>
      <c r="M9503" s="865">
        <v>70359.590267638021</v>
      </c>
      <c r="N9503" s="866">
        <v>1</v>
      </c>
      <c r="O9503" s="866">
        <v>6</v>
      </c>
      <c r="P9503" s="865">
        <v>33882.9</v>
      </c>
    </row>
    <row r="9504" spans="1:16" ht="33.75" x14ac:dyDescent="0.25">
      <c r="A9504" s="867" t="s">
        <v>7760</v>
      </c>
      <c r="B9504" s="867" t="s">
        <v>3626</v>
      </c>
      <c r="C9504" s="867" t="s">
        <v>3031</v>
      </c>
      <c r="D9504" s="868" t="s">
        <v>7829</v>
      </c>
      <c r="E9504" s="870">
        <v>3200</v>
      </c>
      <c r="F9504" s="869" t="s">
        <v>8663</v>
      </c>
      <c r="G9504" s="868" t="s">
        <v>8662</v>
      </c>
      <c r="H9504" s="867"/>
      <c r="I9504" s="867"/>
      <c r="J9504" s="867"/>
      <c r="K9504" s="866">
        <v>3</v>
      </c>
      <c r="L9504" s="866">
        <v>12</v>
      </c>
      <c r="M9504" s="865">
        <v>40936.488882989397</v>
      </c>
      <c r="N9504" s="866">
        <v>1</v>
      </c>
      <c r="O9504" s="866">
        <v>6</v>
      </c>
      <c r="P9504" s="865">
        <v>20082.900000000001</v>
      </c>
    </row>
    <row r="9505" spans="1:16" ht="33.75" x14ac:dyDescent="0.25">
      <c r="A9505" s="867" t="s">
        <v>7760</v>
      </c>
      <c r="B9505" s="867" t="s">
        <v>3626</v>
      </c>
      <c r="C9505" s="867" t="s">
        <v>3031</v>
      </c>
      <c r="D9505" s="868" t="s">
        <v>8651</v>
      </c>
      <c r="E9505" s="870">
        <v>4200</v>
      </c>
      <c r="F9505" s="869" t="s">
        <v>8661</v>
      </c>
      <c r="G9505" s="868" t="s">
        <v>8660</v>
      </c>
      <c r="H9505" s="867" t="s">
        <v>7756</v>
      </c>
      <c r="I9505" s="867" t="s">
        <v>2676</v>
      </c>
      <c r="J9505" s="867" t="s">
        <v>7900</v>
      </c>
      <c r="K9505" s="866">
        <v>2</v>
      </c>
      <c r="L9505" s="866">
        <v>4</v>
      </c>
      <c r="M9505" s="865">
        <v>17909.713886307858</v>
      </c>
      <c r="N9505" s="866">
        <v>0</v>
      </c>
      <c r="O9505" s="866">
        <v>0</v>
      </c>
      <c r="P9505" s="865">
        <v>0</v>
      </c>
    </row>
    <row r="9506" spans="1:16" ht="33.75" x14ac:dyDescent="0.25">
      <c r="A9506" s="867" t="s">
        <v>7760</v>
      </c>
      <c r="B9506" s="867" t="s">
        <v>3626</v>
      </c>
      <c r="C9506" s="867" t="s">
        <v>3031</v>
      </c>
      <c r="D9506" s="868" t="s">
        <v>8013</v>
      </c>
      <c r="E9506" s="870">
        <v>4200</v>
      </c>
      <c r="F9506" s="869" t="s">
        <v>8659</v>
      </c>
      <c r="G9506" s="868" t="s">
        <v>8658</v>
      </c>
      <c r="H9506" s="867" t="s">
        <v>7796</v>
      </c>
      <c r="I9506" s="867" t="s">
        <v>2704</v>
      </c>
      <c r="J9506" s="867" t="s">
        <v>7985</v>
      </c>
      <c r="K9506" s="866">
        <v>2</v>
      </c>
      <c r="L9506" s="866">
        <v>12</v>
      </c>
      <c r="M9506" s="865">
        <v>53729.141658923581</v>
      </c>
      <c r="N9506" s="866">
        <v>2</v>
      </c>
      <c r="O9506" s="866">
        <v>6</v>
      </c>
      <c r="P9506" s="865">
        <v>26082.9</v>
      </c>
    </row>
    <row r="9507" spans="1:16" ht="33.75" x14ac:dyDescent="0.25">
      <c r="A9507" s="867" t="s">
        <v>7760</v>
      </c>
      <c r="B9507" s="867" t="s">
        <v>3626</v>
      </c>
      <c r="C9507" s="867" t="s">
        <v>3031</v>
      </c>
      <c r="D9507" s="868" t="s">
        <v>7829</v>
      </c>
      <c r="E9507" s="870">
        <v>3200</v>
      </c>
      <c r="F9507" s="869" t="s">
        <v>8657</v>
      </c>
      <c r="G9507" s="868" t="s">
        <v>8656</v>
      </c>
      <c r="H9507" s="867"/>
      <c r="I9507" s="867"/>
      <c r="J9507" s="867"/>
      <c r="K9507" s="866">
        <v>3</v>
      </c>
      <c r="L9507" s="866">
        <v>12</v>
      </c>
      <c r="M9507" s="865">
        <v>40936.488882989397</v>
      </c>
      <c r="N9507" s="866">
        <v>1</v>
      </c>
      <c r="O9507" s="866">
        <v>6</v>
      </c>
      <c r="P9507" s="865">
        <v>20082.900000000001</v>
      </c>
    </row>
    <row r="9508" spans="1:16" ht="33.75" x14ac:dyDescent="0.25">
      <c r="A9508" s="867" t="s">
        <v>7760</v>
      </c>
      <c r="B9508" s="867" t="s">
        <v>3626</v>
      </c>
      <c r="C9508" s="867" t="s">
        <v>3031</v>
      </c>
      <c r="D9508" s="868" t="s">
        <v>1876</v>
      </c>
      <c r="E9508" s="870">
        <v>2500</v>
      </c>
      <c r="F9508" s="869" t="s">
        <v>8655</v>
      </c>
      <c r="G9508" s="868" t="s">
        <v>8654</v>
      </c>
      <c r="H9508" s="867" t="s">
        <v>2751</v>
      </c>
      <c r="I9508" s="867" t="s">
        <v>4132</v>
      </c>
      <c r="J9508" s="867" t="s">
        <v>8041</v>
      </c>
      <c r="K9508" s="866">
        <v>4</v>
      </c>
      <c r="L9508" s="866">
        <v>12</v>
      </c>
      <c r="M9508" s="865">
        <v>31981.631939835464</v>
      </c>
      <c r="N9508" s="866">
        <v>2</v>
      </c>
      <c r="O9508" s="866">
        <v>6</v>
      </c>
      <c r="P9508" s="865">
        <v>15882.9</v>
      </c>
    </row>
    <row r="9509" spans="1:16" ht="33.75" x14ac:dyDescent="0.25">
      <c r="A9509" s="867" t="s">
        <v>7760</v>
      </c>
      <c r="B9509" s="867" t="s">
        <v>3626</v>
      </c>
      <c r="C9509" s="867" t="s">
        <v>3031</v>
      </c>
      <c r="D9509" s="868" t="s">
        <v>8237</v>
      </c>
      <c r="E9509" s="870">
        <v>3000</v>
      </c>
      <c r="F9509" s="869" t="s">
        <v>8653</v>
      </c>
      <c r="G9509" s="868" t="s">
        <v>8652</v>
      </c>
      <c r="H9509" s="867" t="s">
        <v>7796</v>
      </c>
      <c r="I9509" s="867" t="s">
        <v>2722</v>
      </c>
      <c r="J9509" s="867" t="s">
        <v>8142</v>
      </c>
      <c r="K9509" s="866">
        <v>3</v>
      </c>
      <c r="L9509" s="866">
        <v>12</v>
      </c>
      <c r="M9509" s="865">
        <v>38377.958327802553</v>
      </c>
      <c r="N9509" s="866">
        <v>3</v>
      </c>
      <c r="O9509" s="866">
        <v>6</v>
      </c>
      <c r="P9509" s="865">
        <v>18882.900000000001</v>
      </c>
    </row>
    <row r="9510" spans="1:16" ht="33.75" x14ac:dyDescent="0.25">
      <c r="A9510" s="867" t="s">
        <v>7760</v>
      </c>
      <c r="B9510" s="867" t="s">
        <v>3626</v>
      </c>
      <c r="C9510" s="867" t="s">
        <v>3031</v>
      </c>
      <c r="D9510" s="868" t="s">
        <v>8651</v>
      </c>
      <c r="E9510" s="870">
        <v>4200</v>
      </c>
      <c r="F9510" s="869" t="s">
        <v>8650</v>
      </c>
      <c r="G9510" s="868" t="s">
        <v>8649</v>
      </c>
      <c r="H9510" s="867" t="s">
        <v>7756</v>
      </c>
      <c r="I9510" s="867" t="s">
        <v>2892</v>
      </c>
      <c r="J9510" s="867" t="s">
        <v>7769</v>
      </c>
      <c r="K9510" s="866">
        <v>3</v>
      </c>
      <c r="L9510" s="866">
        <v>12</v>
      </c>
      <c r="M9510" s="865">
        <v>53729.141658923581</v>
      </c>
      <c r="N9510" s="866">
        <v>2</v>
      </c>
      <c r="O9510" s="866">
        <v>6</v>
      </c>
      <c r="P9510" s="865">
        <v>26082.9</v>
      </c>
    </row>
    <row r="9511" spans="1:16" ht="33.75" x14ac:dyDescent="0.25">
      <c r="A9511" s="867" t="s">
        <v>7760</v>
      </c>
      <c r="B9511" s="867" t="s">
        <v>3626</v>
      </c>
      <c r="C9511" s="867" t="s">
        <v>3031</v>
      </c>
      <c r="D9511" s="868" t="s">
        <v>7854</v>
      </c>
      <c r="E9511" s="870">
        <v>4200</v>
      </c>
      <c r="F9511" s="869" t="s">
        <v>8648</v>
      </c>
      <c r="G9511" s="868" t="s">
        <v>8647</v>
      </c>
      <c r="H9511" s="867" t="s">
        <v>7796</v>
      </c>
      <c r="I9511" s="867" t="s">
        <v>2745</v>
      </c>
      <c r="J9511" s="867" t="s">
        <v>7769</v>
      </c>
      <c r="K9511" s="866">
        <v>3</v>
      </c>
      <c r="L9511" s="866">
        <v>12</v>
      </c>
      <c r="M9511" s="865">
        <v>53729.141658923581</v>
      </c>
      <c r="N9511" s="866">
        <v>2</v>
      </c>
      <c r="O9511" s="866">
        <v>6</v>
      </c>
      <c r="P9511" s="865">
        <v>26082.9</v>
      </c>
    </row>
    <row r="9512" spans="1:16" x14ac:dyDescent="0.25">
      <c r="A9512" s="1772" t="s">
        <v>2848</v>
      </c>
      <c r="B9512" s="1772"/>
      <c r="C9512" s="1772"/>
      <c r="D9512" s="1772"/>
      <c r="E9512" s="1772"/>
      <c r="F9512" s="1772" t="s">
        <v>378</v>
      </c>
      <c r="G9512" s="1772"/>
      <c r="H9512" s="1772"/>
      <c r="I9512" s="1772"/>
      <c r="J9512" s="1772"/>
      <c r="K9512" s="1771" t="s">
        <v>2847</v>
      </c>
      <c r="L9512" s="1771"/>
      <c r="M9512" s="1771"/>
      <c r="N9512" s="1771" t="s">
        <v>2846</v>
      </c>
      <c r="O9512" s="1771"/>
      <c r="P9512" s="1771"/>
    </row>
    <row r="9513" spans="1:16" ht="69" customHeight="1" x14ac:dyDescent="0.25">
      <c r="A9513" s="1535" t="s">
        <v>2845</v>
      </c>
      <c r="B9513" s="1535" t="s">
        <v>5</v>
      </c>
      <c r="C9513" s="1535" t="s">
        <v>2844</v>
      </c>
      <c r="D9513" s="1535" t="s">
        <v>2843</v>
      </c>
      <c r="E9513" s="1536" t="s">
        <v>2842</v>
      </c>
      <c r="F9513" s="1537" t="s">
        <v>2841</v>
      </c>
      <c r="G9513" s="1540" t="s">
        <v>2840</v>
      </c>
      <c r="H9513" s="1535" t="s">
        <v>2839</v>
      </c>
      <c r="I9513" s="1535" t="s">
        <v>2838</v>
      </c>
      <c r="J9513" s="1535" t="s">
        <v>2837</v>
      </c>
      <c r="K9513" s="1538" t="s">
        <v>2836</v>
      </c>
      <c r="L9513" s="1538" t="s">
        <v>2835</v>
      </c>
      <c r="M9513" s="1539" t="s">
        <v>2834</v>
      </c>
      <c r="N9513" s="1538" t="s">
        <v>2836</v>
      </c>
      <c r="O9513" s="1538" t="s">
        <v>2835</v>
      </c>
      <c r="P9513" s="1539" t="s">
        <v>2834</v>
      </c>
    </row>
    <row r="9514" spans="1:16" ht="33.75" x14ac:dyDescent="0.25">
      <c r="A9514" s="867" t="s">
        <v>7760</v>
      </c>
      <c r="B9514" s="867" t="s">
        <v>3626</v>
      </c>
      <c r="C9514" s="867" t="s">
        <v>3031</v>
      </c>
      <c r="D9514" s="868" t="s">
        <v>7829</v>
      </c>
      <c r="E9514" s="870">
        <v>3200</v>
      </c>
      <c r="F9514" s="869" t="s">
        <v>8646</v>
      </c>
      <c r="G9514" s="868" t="s">
        <v>8645</v>
      </c>
      <c r="H9514" s="867" t="s">
        <v>7756</v>
      </c>
      <c r="I9514" s="867" t="s">
        <v>2892</v>
      </c>
      <c r="J9514" s="867" t="s">
        <v>7783</v>
      </c>
      <c r="K9514" s="866">
        <v>3</v>
      </c>
      <c r="L9514" s="866">
        <v>12</v>
      </c>
      <c r="M9514" s="865">
        <v>40936.488882989397</v>
      </c>
      <c r="N9514" s="866">
        <v>1</v>
      </c>
      <c r="O9514" s="866">
        <v>6</v>
      </c>
      <c r="P9514" s="865">
        <v>20082.900000000001</v>
      </c>
    </row>
    <row r="9515" spans="1:16" ht="33.75" x14ac:dyDescent="0.25">
      <c r="A9515" s="867" t="s">
        <v>7760</v>
      </c>
      <c r="B9515" s="867" t="s">
        <v>3626</v>
      </c>
      <c r="C9515" s="867" t="s">
        <v>3031</v>
      </c>
      <c r="D9515" s="868" t="s">
        <v>8013</v>
      </c>
      <c r="E9515" s="870">
        <v>4200</v>
      </c>
      <c r="F9515" s="869" t="s">
        <v>8644</v>
      </c>
      <c r="G9515" s="868" t="s">
        <v>8643</v>
      </c>
      <c r="H9515" s="867" t="s">
        <v>7756</v>
      </c>
      <c r="I9515" s="867" t="s">
        <v>2892</v>
      </c>
      <c r="J9515" s="867" t="s">
        <v>8178</v>
      </c>
      <c r="K9515" s="866">
        <v>2</v>
      </c>
      <c r="L9515" s="866">
        <v>12</v>
      </c>
      <c r="M9515" s="865">
        <v>53729.141658923581</v>
      </c>
      <c r="N9515" s="866">
        <v>2</v>
      </c>
      <c r="O9515" s="866">
        <v>6</v>
      </c>
      <c r="P9515" s="865">
        <v>26082.9</v>
      </c>
    </row>
    <row r="9516" spans="1:16" ht="33.75" x14ac:dyDescent="0.25">
      <c r="A9516" s="867" t="s">
        <v>7760</v>
      </c>
      <c r="B9516" s="867" t="s">
        <v>3626</v>
      </c>
      <c r="C9516" s="867" t="s">
        <v>3031</v>
      </c>
      <c r="D9516" s="868" t="s">
        <v>7791</v>
      </c>
      <c r="E9516" s="870">
        <v>4200</v>
      </c>
      <c r="F9516" s="869" t="s">
        <v>8642</v>
      </c>
      <c r="G9516" s="868" t="s">
        <v>8641</v>
      </c>
      <c r="H9516" s="867" t="s">
        <v>7756</v>
      </c>
      <c r="I9516" s="867" t="s">
        <v>2892</v>
      </c>
      <c r="J9516" s="867" t="s">
        <v>7773</v>
      </c>
      <c r="K9516" s="866">
        <v>2</v>
      </c>
      <c r="L9516" s="866">
        <v>6</v>
      </c>
      <c r="M9516" s="865">
        <v>26864.570829461791</v>
      </c>
      <c r="N9516" s="866">
        <v>0</v>
      </c>
      <c r="O9516" s="866">
        <v>0</v>
      </c>
      <c r="P9516" s="865">
        <v>0</v>
      </c>
    </row>
    <row r="9517" spans="1:16" ht="33.75" x14ac:dyDescent="0.25">
      <c r="A9517" s="867" t="s">
        <v>7760</v>
      </c>
      <c r="B9517" s="867" t="s">
        <v>3626</v>
      </c>
      <c r="C9517" s="867" t="s">
        <v>3031</v>
      </c>
      <c r="D9517" s="868" t="s">
        <v>7776</v>
      </c>
      <c r="E9517" s="870">
        <v>4200</v>
      </c>
      <c r="F9517" s="869" t="s">
        <v>8640</v>
      </c>
      <c r="G9517" s="868" t="s">
        <v>8639</v>
      </c>
      <c r="H9517" s="867" t="s">
        <v>7756</v>
      </c>
      <c r="I9517" s="867" t="s">
        <v>2703</v>
      </c>
      <c r="J9517" s="867" t="s">
        <v>7836</v>
      </c>
      <c r="K9517" s="866">
        <v>3</v>
      </c>
      <c r="L9517" s="866">
        <v>12</v>
      </c>
      <c r="M9517" s="865">
        <v>53729.141658923581</v>
      </c>
      <c r="N9517" s="866">
        <v>2</v>
      </c>
      <c r="O9517" s="866">
        <v>6</v>
      </c>
      <c r="P9517" s="865">
        <v>26082.9</v>
      </c>
    </row>
    <row r="9518" spans="1:16" ht="33.75" x14ac:dyDescent="0.25">
      <c r="A9518" s="867" t="s">
        <v>7760</v>
      </c>
      <c r="B9518" s="867" t="s">
        <v>3626</v>
      </c>
      <c r="C9518" s="867" t="s">
        <v>3031</v>
      </c>
      <c r="D9518" s="868" t="s">
        <v>7854</v>
      </c>
      <c r="E9518" s="870">
        <v>4200</v>
      </c>
      <c r="F9518" s="869" t="s">
        <v>8638</v>
      </c>
      <c r="G9518" s="868" t="s">
        <v>8637</v>
      </c>
      <c r="H9518" s="867" t="s">
        <v>7796</v>
      </c>
      <c r="I9518" s="867" t="s">
        <v>2676</v>
      </c>
      <c r="J9518" s="867" t="s">
        <v>7792</v>
      </c>
      <c r="K9518" s="866">
        <v>4</v>
      </c>
      <c r="L9518" s="866">
        <v>12</v>
      </c>
      <c r="M9518" s="865">
        <v>31981.631939835464</v>
      </c>
      <c r="N9518" s="866">
        <v>2</v>
      </c>
      <c r="O9518" s="866">
        <v>6</v>
      </c>
      <c r="P9518" s="865">
        <v>26082.9</v>
      </c>
    </row>
    <row r="9519" spans="1:16" ht="33.75" x14ac:dyDescent="0.25">
      <c r="A9519" s="867" t="s">
        <v>7760</v>
      </c>
      <c r="B9519" s="867" t="s">
        <v>3626</v>
      </c>
      <c r="C9519" s="867" t="s">
        <v>3031</v>
      </c>
      <c r="D9519" s="868" t="s">
        <v>7776</v>
      </c>
      <c r="E9519" s="870">
        <v>4200</v>
      </c>
      <c r="F9519" s="869" t="s">
        <v>8636</v>
      </c>
      <c r="G9519" s="868" t="s">
        <v>8635</v>
      </c>
      <c r="H9519" s="867" t="s">
        <v>7756</v>
      </c>
      <c r="I9519" s="867" t="s">
        <v>2892</v>
      </c>
      <c r="J9519" s="867" t="s">
        <v>7967</v>
      </c>
      <c r="K9519" s="866">
        <v>3</v>
      </c>
      <c r="L9519" s="866">
        <v>12</v>
      </c>
      <c r="M9519" s="865">
        <v>53729.141658923581</v>
      </c>
      <c r="N9519" s="866">
        <v>2</v>
      </c>
      <c r="O9519" s="866">
        <v>6</v>
      </c>
      <c r="P9519" s="865">
        <v>26082.9</v>
      </c>
    </row>
    <row r="9520" spans="1:16" ht="33.75" x14ac:dyDescent="0.25">
      <c r="A9520" s="867" t="s">
        <v>7760</v>
      </c>
      <c r="B9520" s="867" t="s">
        <v>3626</v>
      </c>
      <c r="C9520" s="867" t="s">
        <v>3031</v>
      </c>
      <c r="D9520" s="868" t="s">
        <v>7930</v>
      </c>
      <c r="E9520" s="870">
        <v>4200</v>
      </c>
      <c r="F9520" s="869" t="s">
        <v>8634</v>
      </c>
      <c r="G9520" s="868" t="s">
        <v>8633</v>
      </c>
      <c r="H9520" s="867" t="s">
        <v>7796</v>
      </c>
      <c r="I9520" s="867" t="s">
        <v>8632</v>
      </c>
      <c r="J9520" s="867" t="s">
        <v>8631</v>
      </c>
      <c r="K9520" s="866">
        <v>4</v>
      </c>
      <c r="L9520" s="866">
        <v>12</v>
      </c>
      <c r="M9520" s="865">
        <v>53729.141658923581</v>
      </c>
      <c r="N9520" s="866">
        <v>1</v>
      </c>
      <c r="O9520" s="866">
        <v>6</v>
      </c>
      <c r="P9520" s="865">
        <v>26082.9</v>
      </c>
    </row>
    <row r="9521" spans="1:16" ht="33.75" x14ac:dyDescent="0.25">
      <c r="A9521" s="867" t="s">
        <v>7760</v>
      </c>
      <c r="B9521" s="867" t="s">
        <v>3626</v>
      </c>
      <c r="C9521" s="867" t="s">
        <v>3031</v>
      </c>
      <c r="D9521" s="868" t="s">
        <v>7829</v>
      </c>
      <c r="E9521" s="870">
        <v>3200</v>
      </c>
      <c r="F9521" s="869" t="s">
        <v>8630</v>
      </c>
      <c r="G9521" s="868" t="s">
        <v>8629</v>
      </c>
      <c r="H9521" s="867" t="s">
        <v>7796</v>
      </c>
      <c r="I9521" s="867" t="s">
        <v>2756</v>
      </c>
      <c r="J9521" s="867" t="s">
        <v>7773</v>
      </c>
      <c r="K9521" s="866">
        <v>3</v>
      </c>
      <c r="L9521" s="866">
        <v>7</v>
      </c>
      <c r="M9521" s="865">
        <v>23879.618515077145</v>
      </c>
      <c r="N9521" s="866">
        <v>0</v>
      </c>
      <c r="O9521" s="866">
        <v>0</v>
      </c>
      <c r="P9521" s="865">
        <v>0</v>
      </c>
    </row>
    <row r="9522" spans="1:16" ht="33.75" x14ac:dyDescent="0.25">
      <c r="A9522" s="867" t="s">
        <v>7760</v>
      </c>
      <c r="B9522" s="867" t="s">
        <v>3626</v>
      </c>
      <c r="C9522" s="867" t="s">
        <v>3031</v>
      </c>
      <c r="D9522" s="868" t="s">
        <v>8628</v>
      </c>
      <c r="E9522" s="870">
        <v>8000</v>
      </c>
      <c r="F9522" s="869" t="s">
        <v>8627</v>
      </c>
      <c r="G9522" s="868" t="s">
        <v>8626</v>
      </c>
      <c r="H9522" s="867" t="s">
        <v>7756</v>
      </c>
      <c r="I9522" s="867" t="s">
        <v>2685</v>
      </c>
      <c r="J9522" s="867" t="s">
        <v>7967</v>
      </c>
      <c r="K9522" s="866">
        <v>2</v>
      </c>
      <c r="L9522" s="866">
        <v>12</v>
      </c>
      <c r="M9522" s="865">
        <v>102341.22220747349</v>
      </c>
      <c r="N9522" s="866">
        <v>2</v>
      </c>
      <c r="O9522" s="866">
        <v>6</v>
      </c>
      <c r="P9522" s="865">
        <v>48882.9</v>
      </c>
    </row>
    <row r="9523" spans="1:16" ht="33.75" x14ac:dyDescent="0.25">
      <c r="A9523" s="867" t="s">
        <v>7760</v>
      </c>
      <c r="B9523" s="867" t="s">
        <v>3626</v>
      </c>
      <c r="C9523" s="867" t="s">
        <v>3031</v>
      </c>
      <c r="D9523" s="868" t="s">
        <v>7799</v>
      </c>
      <c r="E9523" s="870">
        <v>5500</v>
      </c>
      <c r="F9523" s="869" t="s">
        <v>8625</v>
      </c>
      <c r="G9523" s="868" t="s">
        <v>8624</v>
      </c>
      <c r="H9523" s="867" t="s">
        <v>7796</v>
      </c>
      <c r="I9523" s="867" t="s">
        <v>8623</v>
      </c>
      <c r="J9523" s="867" t="s">
        <v>7813</v>
      </c>
      <c r="K9523" s="866">
        <v>2</v>
      </c>
      <c r="L9523" s="866">
        <v>12</v>
      </c>
      <c r="M9523" s="865">
        <v>70359.590267638021</v>
      </c>
      <c r="N9523" s="866">
        <v>0</v>
      </c>
      <c r="O9523" s="866">
        <v>0</v>
      </c>
      <c r="P9523" s="865">
        <v>0</v>
      </c>
    </row>
    <row r="9524" spans="1:16" ht="33.75" x14ac:dyDescent="0.25">
      <c r="A9524" s="867" t="s">
        <v>7760</v>
      </c>
      <c r="B9524" s="867" t="s">
        <v>3626</v>
      </c>
      <c r="C9524" s="867" t="s">
        <v>3031</v>
      </c>
      <c r="D9524" s="868" t="s">
        <v>8145</v>
      </c>
      <c r="E9524" s="870">
        <v>7500</v>
      </c>
      <c r="F9524" s="869" t="s">
        <v>8622</v>
      </c>
      <c r="G9524" s="868" t="s">
        <v>8621</v>
      </c>
      <c r="H9524" s="867" t="s">
        <v>7756</v>
      </c>
      <c r="I9524" s="867" t="s">
        <v>3419</v>
      </c>
      <c r="J9524" s="867" t="s">
        <v>7900</v>
      </c>
      <c r="K9524" s="866">
        <v>2</v>
      </c>
      <c r="L9524" s="866">
        <v>12</v>
      </c>
      <c r="M9524" s="865">
        <v>95944.89581950639</v>
      </c>
      <c r="N9524" s="866">
        <v>1</v>
      </c>
      <c r="O9524" s="866">
        <v>6</v>
      </c>
      <c r="P9524" s="865">
        <v>45882.9</v>
      </c>
    </row>
    <row r="9525" spans="1:16" ht="33.75" x14ac:dyDescent="0.25">
      <c r="A9525" s="867" t="s">
        <v>7760</v>
      </c>
      <c r="B9525" s="867" t="s">
        <v>3626</v>
      </c>
      <c r="C9525" s="867" t="s">
        <v>3031</v>
      </c>
      <c r="D9525" s="868" t="s">
        <v>8480</v>
      </c>
      <c r="E9525" s="870">
        <v>2200</v>
      </c>
      <c r="F9525" s="869" t="s">
        <v>8620</v>
      </c>
      <c r="G9525" s="868" t="s">
        <v>8619</v>
      </c>
      <c r="H9525" s="867" t="s">
        <v>7817</v>
      </c>
      <c r="I9525" s="867" t="s">
        <v>8618</v>
      </c>
      <c r="J9525" s="867" t="s">
        <v>7971</v>
      </c>
      <c r="K9525" s="866">
        <v>3</v>
      </c>
      <c r="L9525" s="866">
        <v>12</v>
      </c>
      <c r="M9525" s="865">
        <v>28143.836107055209</v>
      </c>
      <c r="N9525" s="866">
        <v>3</v>
      </c>
      <c r="O9525" s="866">
        <v>6</v>
      </c>
      <c r="P9525" s="865">
        <v>14082.9</v>
      </c>
    </row>
    <row r="9526" spans="1:16" ht="33.75" x14ac:dyDescent="0.25">
      <c r="A9526" s="867" t="s">
        <v>7760</v>
      </c>
      <c r="B9526" s="867" t="s">
        <v>3626</v>
      </c>
      <c r="C9526" s="867" t="s">
        <v>3031</v>
      </c>
      <c r="D9526" s="868" t="s">
        <v>7791</v>
      </c>
      <c r="E9526" s="870">
        <v>4200</v>
      </c>
      <c r="F9526" s="869" t="s">
        <v>8617</v>
      </c>
      <c r="G9526" s="868" t="s">
        <v>8616</v>
      </c>
      <c r="H9526" s="867" t="s">
        <v>7756</v>
      </c>
      <c r="I9526" s="867" t="s">
        <v>2892</v>
      </c>
      <c r="J9526" s="867" t="s">
        <v>7773</v>
      </c>
      <c r="K9526" s="866">
        <v>2</v>
      </c>
      <c r="L9526" s="866">
        <v>6</v>
      </c>
      <c r="M9526" s="865">
        <v>26864.570829461791</v>
      </c>
      <c r="N9526" s="866">
        <v>0</v>
      </c>
      <c r="O9526" s="866">
        <v>0</v>
      </c>
      <c r="P9526" s="865">
        <v>0</v>
      </c>
    </row>
    <row r="9527" spans="1:16" ht="33.75" x14ac:dyDescent="0.25">
      <c r="A9527" s="867" t="s">
        <v>7760</v>
      </c>
      <c r="B9527" s="867" t="s">
        <v>3626</v>
      </c>
      <c r="C9527" s="867" t="s">
        <v>3031</v>
      </c>
      <c r="D9527" s="868" t="s">
        <v>8615</v>
      </c>
      <c r="E9527" s="870">
        <v>4200</v>
      </c>
      <c r="F9527" s="869" t="s">
        <v>8614</v>
      </c>
      <c r="G9527" s="868" t="s">
        <v>8613</v>
      </c>
      <c r="H9527" s="867" t="s">
        <v>7756</v>
      </c>
      <c r="I9527" s="867" t="s">
        <v>2883</v>
      </c>
      <c r="J9527" s="867" t="s">
        <v>8273</v>
      </c>
      <c r="K9527" s="866">
        <v>3</v>
      </c>
      <c r="L9527" s="866">
        <v>12</v>
      </c>
      <c r="M9527" s="865">
        <v>53729.141658923581</v>
      </c>
      <c r="N9527" s="866">
        <v>0</v>
      </c>
      <c r="O9527" s="866">
        <v>0</v>
      </c>
      <c r="P9527" s="865">
        <v>0</v>
      </c>
    </row>
    <row r="9528" spans="1:16" ht="33.75" x14ac:dyDescent="0.25">
      <c r="A9528" s="867" t="s">
        <v>7760</v>
      </c>
      <c r="B9528" s="867" t="s">
        <v>3626</v>
      </c>
      <c r="C9528" s="867" t="s">
        <v>3031</v>
      </c>
      <c r="D9528" s="868" t="s">
        <v>7776</v>
      </c>
      <c r="E9528" s="870">
        <v>4200</v>
      </c>
      <c r="F9528" s="869" t="s">
        <v>8612</v>
      </c>
      <c r="G9528" s="868" t="s">
        <v>8611</v>
      </c>
      <c r="H9528" s="867" t="s">
        <v>7756</v>
      </c>
      <c r="I9528" s="867" t="s">
        <v>2892</v>
      </c>
      <c r="J9528" s="867" t="s">
        <v>7773</v>
      </c>
      <c r="K9528" s="866">
        <v>5</v>
      </c>
      <c r="L9528" s="866">
        <v>12</v>
      </c>
      <c r="M9528" s="865">
        <v>53729.141658923581</v>
      </c>
      <c r="N9528" s="866">
        <v>1</v>
      </c>
      <c r="O9528" s="866">
        <v>2</v>
      </c>
      <c r="P9528" s="865">
        <v>8694.2999999999993</v>
      </c>
    </row>
    <row r="9529" spans="1:16" ht="33.75" x14ac:dyDescent="0.25">
      <c r="A9529" s="867" t="s">
        <v>7760</v>
      </c>
      <c r="B9529" s="867" t="s">
        <v>3626</v>
      </c>
      <c r="C9529" s="867" t="s">
        <v>3031</v>
      </c>
      <c r="D9529" s="868" t="s">
        <v>8013</v>
      </c>
      <c r="E9529" s="870">
        <v>4200</v>
      </c>
      <c r="F9529" s="869" t="s">
        <v>8610</v>
      </c>
      <c r="G9529" s="868" t="s">
        <v>8609</v>
      </c>
      <c r="H9529" s="867" t="s">
        <v>7756</v>
      </c>
      <c r="I9529" s="867" t="s">
        <v>2892</v>
      </c>
      <c r="J9529" s="867" t="s">
        <v>7927</v>
      </c>
      <c r="K9529" s="866">
        <v>3</v>
      </c>
      <c r="L9529" s="866">
        <v>12</v>
      </c>
      <c r="M9529" s="865">
        <v>53729.141658923581</v>
      </c>
      <c r="N9529" s="866">
        <v>2</v>
      </c>
      <c r="O9529" s="866">
        <v>6</v>
      </c>
      <c r="P9529" s="865">
        <v>26082.9</v>
      </c>
    </row>
    <row r="9530" spans="1:16" ht="33.75" x14ac:dyDescent="0.25">
      <c r="A9530" s="867" t="s">
        <v>7760</v>
      </c>
      <c r="B9530" s="867" t="s">
        <v>3626</v>
      </c>
      <c r="C9530" s="867" t="s">
        <v>3031</v>
      </c>
      <c r="D9530" s="868" t="s">
        <v>7029</v>
      </c>
      <c r="E9530" s="870">
        <v>4200</v>
      </c>
      <c r="F9530" s="869" t="s">
        <v>8608</v>
      </c>
      <c r="G9530" s="868" t="s">
        <v>8607</v>
      </c>
      <c r="H9530" s="867" t="s">
        <v>7796</v>
      </c>
      <c r="I9530" s="867" t="s">
        <v>2725</v>
      </c>
      <c r="J9530" s="867" t="s">
        <v>7773</v>
      </c>
      <c r="K9530" s="866">
        <v>3</v>
      </c>
      <c r="L9530" s="866">
        <v>12</v>
      </c>
      <c r="M9530" s="865">
        <v>53729.141658923581</v>
      </c>
      <c r="N9530" s="866">
        <v>2</v>
      </c>
      <c r="O9530" s="866">
        <v>5</v>
      </c>
      <c r="P9530" s="865">
        <v>21735.75</v>
      </c>
    </row>
    <row r="9531" spans="1:16" ht="33.75" x14ac:dyDescent="0.25">
      <c r="A9531" s="867" t="s">
        <v>7760</v>
      </c>
      <c r="B9531" s="867" t="s">
        <v>3626</v>
      </c>
      <c r="C9531" s="867" t="s">
        <v>3031</v>
      </c>
      <c r="D9531" s="868" t="s">
        <v>8606</v>
      </c>
      <c r="E9531" s="870">
        <v>7500</v>
      </c>
      <c r="F9531" s="869" t="s">
        <v>8605</v>
      </c>
      <c r="G9531" s="868" t="s">
        <v>8604</v>
      </c>
      <c r="H9531" s="867" t="s">
        <v>7756</v>
      </c>
      <c r="I9531" s="867" t="s">
        <v>2892</v>
      </c>
      <c r="J9531" s="867" t="s">
        <v>7777</v>
      </c>
      <c r="K9531" s="866">
        <v>2</v>
      </c>
      <c r="L9531" s="866">
        <v>12</v>
      </c>
      <c r="M9531" s="865">
        <v>95944.89581950639</v>
      </c>
      <c r="N9531" s="866">
        <v>1</v>
      </c>
      <c r="O9531" s="866">
        <v>6</v>
      </c>
      <c r="P9531" s="865">
        <v>45882.9</v>
      </c>
    </row>
    <row r="9532" spans="1:16" ht="33.75" x14ac:dyDescent="0.25">
      <c r="A9532" s="867" t="s">
        <v>7760</v>
      </c>
      <c r="B9532" s="867" t="s">
        <v>3626</v>
      </c>
      <c r="C9532" s="867" t="s">
        <v>3031</v>
      </c>
      <c r="D9532" s="868" t="s">
        <v>7776</v>
      </c>
      <c r="E9532" s="870">
        <v>4200</v>
      </c>
      <c r="F9532" s="869" t="s">
        <v>8603</v>
      </c>
      <c r="G9532" s="868" t="s">
        <v>8602</v>
      </c>
      <c r="H9532" s="867" t="s">
        <v>7756</v>
      </c>
      <c r="I9532" s="867" t="s">
        <v>2772</v>
      </c>
      <c r="J9532" s="867" t="s">
        <v>7773</v>
      </c>
      <c r="K9532" s="866">
        <v>2</v>
      </c>
      <c r="L9532" s="866">
        <v>4</v>
      </c>
      <c r="M9532" s="865">
        <v>17909.713886307858</v>
      </c>
      <c r="N9532" s="866">
        <v>0</v>
      </c>
      <c r="O9532" s="866">
        <v>0</v>
      </c>
      <c r="P9532" s="865">
        <v>0</v>
      </c>
    </row>
    <row r="9533" spans="1:16" ht="33.75" x14ac:dyDescent="0.25">
      <c r="A9533" s="867" t="s">
        <v>7760</v>
      </c>
      <c r="B9533" s="867" t="s">
        <v>3626</v>
      </c>
      <c r="C9533" s="867" t="s">
        <v>3031</v>
      </c>
      <c r="D9533" s="868" t="s">
        <v>7776</v>
      </c>
      <c r="E9533" s="870">
        <v>4200</v>
      </c>
      <c r="F9533" s="869" t="s">
        <v>8601</v>
      </c>
      <c r="G9533" s="868" t="s">
        <v>8600</v>
      </c>
      <c r="H9533" s="867" t="s">
        <v>7756</v>
      </c>
      <c r="I9533" s="867" t="s">
        <v>2772</v>
      </c>
      <c r="J9533" s="867" t="s">
        <v>7805</v>
      </c>
      <c r="K9533" s="866">
        <v>3</v>
      </c>
      <c r="L9533" s="866">
        <v>12</v>
      </c>
      <c r="M9533" s="865">
        <v>53729.141658923581</v>
      </c>
      <c r="N9533" s="866">
        <v>1</v>
      </c>
      <c r="O9533" s="866">
        <v>1</v>
      </c>
      <c r="P9533" s="865">
        <v>4347.1499999999996</v>
      </c>
    </row>
    <row r="9534" spans="1:16" ht="33.75" x14ac:dyDescent="0.25">
      <c r="A9534" s="867" t="s">
        <v>7760</v>
      </c>
      <c r="B9534" s="867" t="s">
        <v>3626</v>
      </c>
      <c r="C9534" s="867" t="s">
        <v>3031</v>
      </c>
      <c r="D9534" s="868" t="s">
        <v>7854</v>
      </c>
      <c r="E9534" s="870">
        <v>4200</v>
      </c>
      <c r="F9534" s="869" t="s">
        <v>8599</v>
      </c>
      <c r="G9534" s="868" t="s">
        <v>8598</v>
      </c>
      <c r="H9534" s="867" t="s">
        <v>7756</v>
      </c>
      <c r="I9534" s="867" t="s">
        <v>2745</v>
      </c>
      <c r="J9534" s="867" t="s">
        <v>8142</v>
      </c>
      <c r="K9534" s="866">
        <v>0</v>
      </c>
      <c r="L9534" s="866">
        <v>0</v>
      </c>
      <c r="M9534" s="865">
        <v>0</v>
      </c>
      <c r="N9534" s="866">
        <v>3</v>
      </c>
      <c r="O9534" s="866">
        <v>5</v>
      </c>
      <c r="P9534" s="865">
        <v>21735.75</v>
      </c>
    </row>
    <row r="9535" spans="1:16" ht="33.75" x14ac:dyDescent="0.25">
      <c r="A9535" s="867" t="s">
        <v>7760</v>
      </c>
      <c r="B9535" s="867" t="s">
        <v>3626</v>
      </c>
      <c r="C9535" s="867" t="s">
        <v>3031</v>
      </c>
      <c r="D9535" s="868" t="s">
        <v>7854</v>
      </c>
      <c r="E9535" s="870">
        <v>4200</v>
      </c>
      <c r="F9535" s="869" t="s">
        <v>8597</v>
      </c>
      <c r="G9535" s="868" t="s">
        <v>8596</v>
      </c>
      <c r="H9535" s="867" t="s">
        <v>7756</v>
      </c>
      <c r="I9535" s="867" t="s">
        <v>7822</v>
      </c>
      <c r="J9535" s="867" t="s">
        <v>8142</v>
      </c>
      <c r="K9535" s="866">
        <v>3</v>
      </c>
      <c r="L9535" s="866">
        <v>9</v>
      </c>
      <c r="M9535" s="865">
        <v>40296.856244192684</v>
      </c>
      <c r="N9535" s="866">
        <v>3</v>
      </c>
      <c r="O9535" s="866">
        <v>5</v>
      </c>
      <c r="P9535" s="865">
        <v>21735.75</v>
      </c>
    </row>
    <row r="9536" spans="1:16" ht="33.75" x14ac:dyDescent="0.25">
      <c r="A9536" s="867" t="s">
        <v>7760</v>
      </c>
      <c r="B9536" s="867" t="s">
        <v>3626</v>
      </c>
      <c r="C9536" s="867" t="s">
        <v>3031</v>
      </c>
      <c r="D9536" s="868" t="s">
        <v>7930</v>
      </c>
      <c r="E9536" s="870">
        <v>4200</v>
      </c>
      <c r="F9536" s="869" t="s">
        <v>8595</v>
      </c>
      <c r="G9536" s="868" t="s">
        <v>8594</v>
      </c>
      <c r="H9536" s="867" t="s">
        <v>7817</v>
      </c>
      <c r="I9536" s="867" t="s">
        <v>8593</v>
      </c>
      <c r="J9536" s="867" t="s">
        <v>7800</v>
      </c>
      <c r="K9536" s="866">
        <v>3</v>
      </c>
      <c r="L9536" s="866">
        <v>7</v>
      </c>
      <c r="M9536" s="865">
        <v>31341.999301038755</v>
      </c>
      <c r="N9536" s="866">
        <v>2</v>
      </c>
      <c r="O9536" s="866">
        <v>6</v>
      </c>
      <c r="P9536" s="865">
        <v>26082.9</v>
      </c>
    </row>
    <row r="9537" spans="1:16" ht="33.75" x14ac:dyDescent="0.25">
      <c r="A9537" s="867" t="s">
        <v>7760</v>
      </c>
      <c r="B9537" s="867" t="s">
        <v>3626</v>
      </c>
      <c r="C9537" s="867" t="s">
        <v>3031</v>
      </c>
      <c r="D9537" s="868" t="s">
        <v>7791</v>
      </c>
      <c r="E9537" s="870">
        <v>4200</v>
      </c>
      <c r="F9537" s="869" t="s">
        <v>8592</v>
      </c>
      <c r="G9537" s="868" t="s">
        <v>8591</v>
      </c>
      <c r="H9537" s="867" t="s">
        <v>7756</v>
      </c>
      <c r="I9537" s="867" t="s">
        <v>2892</v>
      </c>
      <c r="J9537" s="867" t="s">
        <v>7836</v>
      </c>
      <c r="K9537" s="866">
        <v>0</v>
      </c>
      <c r="L9537" s="866">
        <v>0</v>
      </c>
      <c r="M9537" s="865">
        <v>0</v>
      </c>
      <c r="N9537" s="866">
        <v>2</v>
      </c>
      <c r="O9537" s="866">
        <v>4</v>
      </c>
      <c r="P9537" s="865">
        <v>17388.599999999999</v>
      </c>
    </row>
    <row r="9538" spans="1:16" ht="45" x14ac:dyDescent="0.25">
      <c r="A9538" s="867" t="s">
        <v>7760</v>
      </c>
      <c r="B9538" s="867" t="s">
        <v>3626</v>
      </c>
      <c r="C9538" s="867" t="s">
        <v>3031</v>
      </c>
      <c r="D9538" s="868" t="s">
        <v>7791</v>
      </c>
      <c r="E9538" s="870">
        <v>4200</v>
      </c>
      <c r="F9538" s="869" t="s">
        <v>8590</v>
      </c>
      <c r="G9538" s="868" t="s">
        <v>8589</v>
      </c>
      <c r="H9538" s="867" t="s">
        <v>7796</v>
      </c>
      <c r="I9538" s="867" t="s">
        <v>8588</v>
      </c>
      <c r="J9538" s="867" t="s">
        <v>7836</v>
      </c>
      <c r="K9538" s="866">
        <v>0</v>
      </c>
      <c r="L9538" s="866">
        <v>0</v>
      </c>
      <c r="M9538" s="865">
        <v>0</v>
      </c>
      <c r="N9538" s="866">
        <v>2</v>
      </c>
      <c r="O9538" s="866">
        <v>4</v>
      </c>
      <c r="P9538" s="865">
        <v>17388.599999999999</v>
      </c>
    </row>
    <row r="9539" spans="1:16" ht="33.75" x14ac:dyDescent="0.25">
      <c r="A9539" s="867" t="s">
        <v>7760</v>
      </c>
      <c r="B9539" s="867" t="s">
        <v>3626</v>
      </c>
      <c r="C9539" s="867" t="s">
        <v>3031</v>
      </c>
      <c r="D9539" s="868" t="s">
        <v>7776</v>
      </c>
      <c r="E9539" s="870">
        <v>4200</v>
      </c>
      <c r="F9539" s="869" t="s">
        <v>8587</v>
      </c>
      <c r="G9539" s="868" t="s">
        <v>8586</v>
      </c>
      <c r="H9539" s="867" t="s">
        <v>7796</v>
      </c>
      <c r="I9539" s="867" t="s">
        <v>2756</v>
      </c>
      <c r="J9539" s="867" t="s">
        <v>7777</v>
      </c>
      <c r="K9539" s="866">
        <v>3</v>
      </c>
      <c r="L9539" s="866">
        <v>12</v>
      </c>
      <c r="M9539" s="865">
        <v>53729.141658923581</v>
      </c>
      <c r="N9539" s="866">
        <v>0</v>
      </c>
      <c r="O9539" s="866">
        <v>0</v>
      </c>
      <c r="P9539" s="865">
        <v>0</v>
      </c>
    </row>
    <row r="9540" spans="1:16" ht="33.75" x14ac:dyDescent="0.25">
      <c r="A9540" s="867" t="s">
        <v>7760</v>
      </c>
      <c r="B9540" s="867" t="s">
        <v>3626</v>
      </c>
      <c r="C9540" s="867" t="s">
        <v>3031</v>
      </c>
      <c r="D9540" s="868" t="s">
        <v>7776</v>
      </c>
      <c r="E9540" s="870">
        <v>4200</v>
      </c>
      <c r="F9540" s="869" t="s">
        <v>8585</v>
      </c>
      <c r="G9540" s="868" t="s">
        <v>8584</v>
      </c>
      <c r="H9540" s="867" t="s">
        <v>7796</v>
      </c>
      <c r="I9540" s="867" t="s">
        <v>2745</v>
      </c>
      <c r="J9540" s="867" t="s">
        <v>7836</v>
      </c>
      <c r="K9540" s="866">
        <v>3</v>
      </c>
      <c r="L9540" s="866">
        <v>12</v>
      </c>
      <c r="M9540" s="865">
        <v>53729.141658923581</v>
      </c>
      <c r="N9540" s="866">
        <v>1</v>
      </c>
      <c r="O9540" s="866">
        <v>6</v>
      </c>
      <c r="P9540" s="865">
        <v>26082.9</v>
      </c>
    </row>
    <row r="9541" spans="1:16" ht="33.75" x14ac:dyDescent="0.25">
      <c r="A9541" s="867" t="s">
        <v>7760</v>
      </c>
      <c r="B9541" s="867" t="s">
        <v>3626</v>
      </c>
      <c r="C9541" s="867" t="s">
        <v>3031</v>
      </c>
      <c r="D9541" s="868" t="s">
        <v>7772</v>
      </c>
      <c r="E9541" s="870">
        <v>4200</v>
      </c>
      <c r="F9541" s="869" t="s">
        <v>8583</v>
      </c>
      <c r="G9541" s="868" t="s">
        <v>8582</v>
      </c>
      <c r="H9541" s="867" t="s">
        <v>7756</v>
      </c>
      <c r="I9541" s="867" t="s">
        <v>2892</v>
      </c>
      <c r="J9541" s="867" t="s">
        <v>7783</v>
      </c>
      <c r="K9541" s="866">
        <v>1</v>
      </c>
      <c r="L9541" s="866">
        <v>2</v>
      </c>
      <c r="M9541" s="865">
        <v>8954.856943153929</v>
      </c>
      <c r="N9541" s="866">
        <v>0</v>
      </c>
      <c r="O9541" s="866">
        <v>0</v>
      </c>
      <c r="P9541" s="865">
        <v>0</v>
      </c>
    </row>
    <row r="9542" spans="1:16" ht="33.75" x14ac:dyDescent="0.25">
      <c r="A9542" s="867" t="s">
        <v>7760</v>
      </c>
      <c r="B9542" s="867" t="s">
        <v>3626</v>
      </c>
      <c r="C9542" s="867" t="s">
        <v>3031</v>
      </c>
      <c r="D9542" s="868" t="s">
        <v>7776</v>
      </c>
      <c r="E9542" s="870">
        <v>4200</v>
      </c>
      <c r="F9542" s="869" t="s">
        <v>8581</v>
      </c>
      <c r="G9542" s="868" t="s">
        <v>8580</v>
      </c>
      <c r="H9542" s="867" t="s">
        <v>7796</v>
      </c>
      <c r="I9542" s="867" t="s">
        <v>2722</v>
      </c>
      <c r="J9542" s="867" t="s">
        <v>7836</v>
      </c>
      <c r="K9542" s="866">
        <v>3</v>
      </c>
      <c r="L9542" s="866">
        <v>12</v>
      </c>
      <c r="M9542" s="865">
        <v>53729.141658923581</v>
      </c>
      <c r="N9542" s="866">
        <v>1</v>
      </c>
      <c r="O9542" s="866">
        <v>6</v>
      </c>
      <c r="P9542" s="865">
        <v>26082.9</v>
      </c>
    </row>
    <row r="9543" spans="1:16" ht="33.75" x14ac:dyDescent="0.25">
      <c r="A9543" s="867" t="s">
        <v>7760</v>
      </c>
      <c r="B9543" s="867" t="s">
        <v>3626</v>
      </c>
      <c r="C9543" s="867" t="s">
        <v>3031</v>
      </c>
      <c r="D9543" s="868" t="s">
        <v>7405</v>
      </c>
      <c r="E9543" s="870">
        <v>1500</v>
      </c>
      <c r="F9543" s="869" t="s">
        <v>8579</v>
      </c>
      <c r="G9543" s="868" t="s">
        <v>8578</v>
      </c>
      <c r="H9543" s="867"/>
      <c r="I9543" s="867"/>
      <c r="J9543" s="867"/>
      <c r="K9543" s="866">
        <v>2</v>
      </c>
      <c r="L9543" s="866">
        <v>4</v>
      </c>
      <c r="M9543" s="865">
        <v>6396.3263879670931</v>
      </c>
      <c r="N9543" s="866">
        <v>0</v>
      </c>
      <c r="O9543" s="866">
        <v>0</v>
      </c>
      <c r="P9543" s="865">
        <v>0</v>
      </c>
    </row>
    <row r="9544" spans="1:16" ht="33.75" x14ac:dyDescent="0.25">
      <c r="A9544" s="867" t="s">
        <v>7760</v>
      </c>
      <c r="B9544" s="867" t="s">
        <v>3626</v>
      </c>
      <c r="C9544" s="867" t="s">
        <v>3031</v>
      </c>
      <c r="D9544" s="868" t="s">
        <v>7776</v>
      </c>
      <c r="E9544" s="870">
        <v>4200</v>
      </c>
      <c r="F9544" s="869" t="s">
        <v>8577</v>
      </c>
      <c r="G9544" s="868" t="s">
        <v>8576</v>
      </c>
      <c r="H9544" s="867" t="s">
        <v>7756</v>
      </c>
      <c r="I9544" s="867" t="s">
        <v>2892</v>
      </c>
      <c r="J9544" s="867" t="s">
        <v>7800</v>
      </c>
      <c r="K9544" s="866">
        <v>2</v>
      </c>
      <c r="L9544" s="866">
        <v>12</v>
      </c>
      <c r="M9544" s="865">
        <v>53729.141658923581</v>
      </c>
      <c r="N9544" s="866">
        <v>1</v>
      </c>
      <c r="O9544" s="866">
        <v>6</v>
      </c>
      <c r="P9544" s="865">
        <v>26082.9</v>
      </c>
    </row>
    <row r="9545" spans="1:16" ht="33.75" x14ac:dyDescent="0.25">
      <c r="A9545" s="867" t="s">
        <v>7760</v>
      </c>
      <c r="B9545" s="867" t="s">
        <v>3626</v>
      </c>
      <c r="C9545" s="867" t="s">
        <v>3031</v>
      </c>
      <c r="D9545" s="868" t="s">
        <v>3051</v>
      </c>
      <c r="E9545" s="870">
        <v>2500</v>
      </c>
      <c r="F9545" s="869" t="s">
        <v>8575</v>
      </c>
      <c r="G9545" s="868" t="s">
        <v>8574</v>
      </c>
      <c r="H9545" s="867" t="s">
        <v>2751</v>
      </c>
      <c r="I9545" s="867" t="s">
        <v>2745</v>
      </c>
      <c r="J9545" s="867" t="s">
        <v>8573</v>
      </c>
      <c r="K9545" s="866">
        <v>3</v>
      </c>
      <c r="L9545" s="866">
        <v>12</v>
      </c>
      <c r="M9545" s="865">
        <v>31981.631939835464</v>
      </c>
      <c r="N9545" s="866">
        <v>2</v>
      </c>
      <c r="O9545" s="866">
        <v>6</v>
      </c>
      <c r="P9545" s="865">
        <v>15882.9</v>
      </c>
    </row>
    <row r="9546" spans="1:16" ht="33.75" x14ac:dyDescent="0.25">
      <c r="A9546" s="867" t="s">
        <v>7760</v>
      </c>
      <c r="B9546" s="867" t="s">
        <v>3626</v>
      </c>
      <c r="C9546" s="867" t="s">
        <v>3031</v>
      </c>
      <c r="D9546" s="868" t="s">
        <v>7776</v>
      </c>
      <c r="E9546" s="870">
        <v>4200</v>
      </c>
      <c r="F9546" s="869" t="s">
        <v>8572</v>
      </c>
      <c r="G9546" s="868" t="s">
        <v>8571</v>
      </c>
      <c r="H9546" s="867" t="s">
        <v>7796</v>
      </c>
      <c r="I9546" s="867" t="s">
        <v>2722</v>
      </c>
      <c r="J9546" s="867" t="s">
        <v>7773</v>
      </c>
      <c r="K9546" s="866">
        <v>3</v>
      </c>
      <c r="L9546" s="866">
        <v>12</v>
      </c>
      <c r="M9546" s="865">
        <v>53729.141658923581</v>
      </c>
      <c r="N9546" s="866">
        <v>2</v>
      </c>
      <c r="O9546" s="866">
        <v>6</v>
      </c>
      <c r="P9546" s="865">
        <v>26082.9</v>
      </c>
    </row>
    <row r="9547" spans="1:16" ht="33.75" x14ac:dyDescent="0.25">
      <c r="A9547" s="867" t="s">
        <v>7760</v>
      </c>
      <c r="B9547" s="867" t="s">
        <v>3626</v>
      </c>
      <c r="C9547" s="867" t="s">
        <v>3031</v>
      </c>
      <c r="D9547" s="868" t="s">
        <v>7808</v>
      </c>
      <c r="E9547" s="870">
        <v>4200</v>
      </c>
      <c r="F9547" s="869" t="s">
        <v>8570</v>
      </c>
      <c r="G9547" s="868" t="s">
        <v>8569</v>
      </c>
      <c r="H9547" s="867" t="s">
        <v>7756</v>
      </c>
      <c r="I9547" s="867" t="s">
        <v>2892</v>
      </c>
      <c r="J9547" s="867" t="s">
        <v>8036</v>
      </c>
      <c r="K9547" s="866">
        <v>4</v>
      </c>
      <c r="L9547" s="866">
        <v>12</v>
      </c>
      <c r="M9547" s="865">
        <v>53729.141658923581</v>
      </c>
      <c r="N9547" s="866">
        <v>2</v>
      </c>
      <c r="O9547" s="866">
        <v>6</v>
      </c>
      <c r="P9547" s="865">
        <v>26082.9</v>
      </c>
    </row>
    <row r="9548" spans="1:16" ht="33.75" x14ac:dyDescent="0.25">
      <c r="A9548" s="867" t="s">
        <v>7760</v>
      </c>
      <c r="B9548" s="867" t="s">
        <v>3626</v>
      </c>
      <c r="C9548" s="867" t="s">
        <v>3031</v>
      </c>
      <c r="D9548" s="868" t="s">
        <v>7808</v>
      </c>
      <c r="E9548" s="870">
        <v>4200</v>
      </c>
      <c r="F9548" s="869" t="s">
        <v>8568</v>
      </c>
      <c r="G9548" s="868" t="s">
        <v>8567</v>
      </c>
      <c r="H9548" s="867" t="s">
        <v>7756</v>
      </c>
      <c r="I9548" s="867" t="s">
        <v>2703</v>
      </c>
      <c r="J9548" s="867" t="s">
        <v>7836</v>
      </c>
      <c r="K9548" s="866">
        <v>5</v>
      </c>
      <c r="L9548" s="866">
        <v>12</v>
      </c>
      <c r="M9548" s="865">
        <v>53729.141658923581</v>
      </c>
      <c r="N9548" s="866">
        <v>1</v>
      </c>
      <c r="O9548" s="866">
        <v>6</v>
      </c>
      <c r="P9548" s="865">
        <v>26082.9</v>
      </c>
    </row>
    <row r="9549" spans="1:16" ht="33.75" x14ac:dyDescent="0.25">
      <c r="A9549" s="867" t="s">
        <v>7760</v>
      </c>
      <c r="B9549" s="867" t="s">
        <v>3626</v>
      </c>
      <c r="C9549" s="867" t="s">
        <v>3031</v>
      </c>
      <c r="D9549" s="868" t="s">
        <v>7804</v>
      </c>
      <c r="E9549" s="870">
        <v>5500</v>
      </c>
      <c r="F9549" s="869" t="s">
        <v>8566</v>
      </c>
      <c r="G9549" s="868" t="s">
        <v>8565</v>
      </c>
      <c r="H9549" s="867" t="s">
        <v>7756</v>
      </c>
      <c r="I9549" s="867" t="s">
        <v>8564</v>
      </c>
      <c r="J9549" s="867" t="s">
        <v>8563</v>
      </c>
      <c r="K9549" s="866">
        <v>5</v>
      </c>
      <c r="L9549" s="866">
        <v>12</v>
      </c>
      <c r="M9549" s="865">
        <v>70359.590267638021</v>
      </c>
      <c r="N9549" s="866">
        <v>0</v>
      </c>
      <c r="O9549" s="866">
        <v>0</v>
      </c>
      <c r="P9549" s="865">
        <v>0</v>
      </c>
    </row>
    <row r="9550" spans="1:16" ht="33.75" x14ac:dyDescent="0.25">
      <c r="A9550" s="867" t="s">
        <v>7760</v>
      </c>
      <c r="B9550" s="867" t="s">
        <v>3626</v>
      </c>
      <c r="C9550" s="867" t="s">
        <v>3031</v>
      </c>
      <c r="D9550" s="868" t="s">
        <v>7804</v>
      </c>
      <c r="E9550" s="870">
        <v>5500</v>
      </c>
      <c r="F9550" s="869" t="s">
        <v>8562</v>
      </c>
      <c r="G9550" s="868" t="s">
        <v>8561</v>
      </c>
      <c r="H9550" s="867" t="s">
        <v>7796</v>
      </c>
      <c r="I9550" s="867" t="s">
        <v>2722</v>
      </c>
      <c r="J9550" s="867" t="s">
        <v>7805</v>
      </c>
      <c r="K9550" s="866">
        <v>3</v>
      </c>
      <c r="L9550" s="866">
        <v>7</v>
      </c>
      <c r="M9550" s="865">
        <v>41043.094322788849</v>
      </c>
      <c r="N9550" s="866">
        <v>0</v>
      </c>
      <c r="O9550" s="866">
        <v>0</v>
      </c>
      <c r="P9550" s="865">
        <v>0</v>
      </c>
    </row>
    <row r="9551" spans="1:16" ht="33.75" x14ac:dyDescent="0.25">
      <c r="A9551" s="867" t="s">
        <v>7760</v>
      </c>
      <c r="B9551" s="867" t="s">
        <v>3626</v>
      </c>
      <c r="C9551" s="867" t="s">
        <v>3031</v>
      </c>
      <c r="D9551" s="868" t="s">
        <v>7871</v>
      </c>
      <c r="E9551" s="870">
        <v>4200</v>
      </c>
      <c r="F9551" s="869" t="s">
        <v>8560</v>
      </c>
      <c r="G9551" s="868" t="s">
        <v>8559</v>
      </c>
      <c r="H9551" s="867" t="s">
        <v>7756</v>
      </c>
      <c r="I9551" s="867" t="s">
        <v>2892</v>
      </c>
      <c r="J9551" s="867" t="s">
        <v>7773</v>
      </c>
      <c r="K9551" s="866">
        <v>4</v>
      </c>
      <c r="L9551" s="866">
        <v>12</v>
      </c>
      <c r="M9551" s="865">
        <v>53729.141658923581</v>
      </c>
      <c r="N9551" s="866">
        <v>0</v>
      </c>
      <c r="O9551" s="866">
        <v>0</v>
      </c>
      <c r="P9551" s="865">
        <v>0</v>
      </c>
    </row>
    <row r="9552" spans="1:16" ht="33.75" x14ac:dyDescent="0.25">
      <c r="A9552" s="867" t="s">
        <v>7760</v>
      </c>
      <c r="B9552" s="867" t="s">
        <v>3626</v>
      </c>
      <c r="C9552" s="867" t="s">
        <v>3031</v>
      </c>
      <c r="D9552" s="868" t="s">
        <v>7804</v>
      </c>
      <c r="E9552" s="870">
        <v>5500</v>
      </c>
      <c r="F9552" s="869" t="s">
        <v>8558</v>
      </c>
      <c r="G9552" s="868" t="s">
        <v>8557</v>
      </c>
      <c r="H9552" s="867" t="s">
        <v>7756</v>
      </c>
      <c r="I9552" s="867" t="s">
        <v>2704</v>
      </c>
      <c r="J9552" s="867" t="s">
        <v>7900</v>
      </c>
      <c r="K9552" s="866">
        <v>3</v>
      </c>
      <c r="L9552" s="866">
        <v>7</v>
      </c>
      <c r="M9552" s="865">
        <v>41043.094322788849</v>
      </c>
      <c r="N9552" s="866">
        <v>0</v>
      </c>
      <c r="O9552" s="866">
        <v>0</v>
      </c>
      <c r="P9552" s="865">
        <v>0</v>
      </c>
    </row>
    <row r="9553" spans="1:16" x14ac:dyDescent="0.25">
      <c r="A9553" s="1772" t="s">
        <v>2848</v>
      </c>
      <c r="B9553" s="1772"/>
      <c r="C9553" s="1772"/>
      <c r="D9553" s="1772"/>
      <c r="E9553" s="1772"/>
      <c r="F9553" s="1772" t="s">
        <v>378</v>
      </c>
      <c r="G9553" s="1772"/>
      <c r="H9553" s="1772"/>
      <c r="I9553" s="1772"/>
      <c r="J9553" s="1772"/>
      <c r="K9553" s="1771" t="s">
        <v>2847</v>
      </c>
      <c r="L9553" s="1771"/>
      <c r="M9553" s="1771"/>
      <c r="N9553" s="1771" t="s">
        <v>2846</v>
      </c>
      <c r="O9553" s="1771"/>
      <c r="P9553" s="1771"/>
    </row>
    <row r="9554" spans="1:16" ht="78" customHeight="1" x14ac:dyDescent="0.25">
      <c r="A9554" s="1535" t="s">
        <v>2845</v>
      </c>
      <c r="B9554" s="1535" t="s">
        <v>5</v>
      </c>
      <c r="C9554" s="1535" t="s">
        <v>2844</v>
      </c>
      <c r="D9554" s="1535" t="s">
        <v>2843</v>
      </c>
      <c r="E9554" s="1536" t="s">
        <v>2842</v>
      </c>
      <c r="F9554" s="1537" t="s">
        <v>2841</v>
      </c>
      <c r="G9554" s="1540" t="s">
        <v>2840</v>
      </c>
      <c r="H9554" s="1535" t="s">
        <v>2839</v>
      </c>
      <c r="I9554" s="1535" t="s">
        <v>2838</v>
      </c>
      <c r="J9554" s="1535" t="s">
        <v>2837</v>
      </c>
      <c r="K9554" s="1538" t="s">
        <v>2836</v>
      </c>
      <c r="L9554" s="1538" t="s">
        <v>2835</v>
      </c>
      <c r="M9554" s="1539" t="s">
        <v>2834</v>
      </c>
      <c r="N9554" s="1538" t="s">
        <v>2836</v>
      </c>
      <c r="O9554" s="1538" t="s">
        <v>2835</v>
      </c>
      <c r="P9554" s="1539" t="s">
        <v>2834</v>
      </c>
    </row>
    <row r="9555" spans="1:16" ht="33.75" x14ac:dyDescent="0.25">
      <c r="A9555" s="867" t="s">
        <v>7760</v>
      </c>
      <c r="B9555" s="867" t="s">
        <v>3626</v>
      </c>
      <c r="C9555" s="867" t="s">
        <v>3031</v>
      </c>
      <c r="D9555" s="868" t="s">
        <v>8013</v>
      </c>
      <c r="E9555" s="870">
        <v>4200</v>
      </c>
      <c r="F9555" s="869" t="s">
        <v>8556</v>
      </c>
      <c r="G9555" s="868" t="s">
        <v>8555</v>
      </c>
      <c r="H9555" s="867" t="s">
        <v>7796</v>
      </c>
      <c r="I9555" s="867" t="s">
        <v>2745</v>
      </c>
      <c r="J9555" s="867" t="s">
        <v>7971</v>
      </c>
      <c r="K9555" s="866">
        <v>3</v>
      </c>
      <c r="L9555" s="866">
        <v>12</v>
      </c>
      <c r="M9555" s="865">
        <v>53729.141658923581</v>
      </c>
      <c r="N9555" s="866">
        <v>1</v>
      </c>
      <c r="O9555" s="866">
        <v>6</v>
      </c>
      <c r="P9555" s="865">
        <v>26082.9</v>
      </c>
    </row>
    <row r="9556" spans="1:16" ht="33.75" x14ac:dyDescent="0.25">
      <c r="A9556" s="867" t="s">
        <v>7760</v>
      </c>
      <c r="B9556" s="867" t="s">
        <v>3626</v>
      </c>
      <c r="C9556" s="867" t="s">
        <v>3031</v>
      </c>
      <c r="D9556" s="868" t="s">
        <v>7804</v>
      </c>
      <c r="E9556" s="870">
        <v>5500</v>
      </c>
      <c r="F9556" s="869" t="s">
        <v>8554</v>
      </c>
      <c r="G9556" s="868" t="s">
        <v>8553</v>
      </c>
      <c r="H9556" s="867" t="s">
        <v>7756</v>
      </c>
      <c r="I9556" s="867" t="s">
        <v>8333</v>
      </c>
      <c r="J9556" s="867" t="s">
        <v>7900</v>
      </c>
      <c r="K9556" s="866">
        <v>2</v>
      </c>
      <c r="L9556" s="866">
        <v>12</v>
      </c>
      <c r="M9556" s="865">
        <v>70359.590267638021</v>
      </c>
      <c r="N9556" s="866">
        <v>2</v>
      </c>
      <c r="O9556" s="866">
        <v>6</v>
      </c>
      <c r="P9556" s="865">
        <v>33882.9</v>
      </c>
    </row>
    <row r="9557" spans="1:16" ht="33.75" x14ac:dyDescent="0.25">
      <c r="A9557" s="867" t="s">
        <v>7760</v>
      </c>
      <c r="B9557" s="867" t="s">
        <v>3626</v>
      </c>
      <c r="C9557" s="867" t="s">
        <v>3031</v>
      </c>
      <c r="D9557" s="868" t="s">
        <v>7863</v>
      </c>
      <c r="E9557" s="870">
        <v>2500</v>
      </c>
      <c r="F9557" s="869" t="s">
        <v>8552</v>
      </c>
      <c r="G9557" s="868" t="s">
        <v>8551</v>
      </c>
      <c r="H9557" s="867"/>
      <c r="I9557" s="867"/>
      <c r="J9557" s="867"/>
      <c r="K9557" s="866">
        <v>2</v>
      </c>
      <c r="L9557" s="866">
        <v>12</v>
      </c>
      <c r="M9557" s="865">
        <v>31981.631939835464</v>
      </c>
      <c r="N9557" s="866">
        <v>2</v>
      </c>
      <c r="O9557" s="866">
        <v>6</v>
      </c>
      <c r="P9557" s="865">
        <v>15882.9</v>
      </c>
    </row>
    <row r="9558" spans="1:16" ht="33.75" x14ac:dyDescent="0.25">
      <c r="A9558" s="867" t="s">
        <v>7760</v>
      </c>
      <c r="B9558" s="867" t="s">
        <v>3626</v>
      </c>
      <c r="C9558" s="867" t="s">
        <v>3031</v>
      </c>
      <c r="D9558" s="868" t="s">
        <v>7829</v>
      </c>
      <c r="E9558" s="870">
        <v>3200</v>
      </c>
      <c r="F9558" s="869" t="s">
        <v>8550</v>
      </c>
      <c r="G9558" s="868" t="s">
        <v>8549</v>
      </c>
      <c r="H9558" s="867" t="s">
        <v>7796</v>
      </c>
      <c r="I9558" s="867" t="s">
        <v>7801</v>
      </c>
      <c r="J9558" s="867" t="s">
        <v>7836</v>
      </c>
      <c r="K9558" s="866">
        <v>3</v>
      </c>
      <c r="L9558" s="866">
        <v>12</v>
      </c>
      <c r="M9558" s="865">
        <v>40936.488882989397</v>
      </c>
      <c r="N9558" s="866">
        <v>1</v>
      </c>
      <c r="O9558" s="866">
        <v>6</v>
      </c>
      <c r="P9558" s="865">
        <v>20082.900000000001</v>
      </c>
    </row>
    <row r="9559" spans="1:16" ht="33.75" x14ac:dyDescent="0.25">
      <c r="A9559" s="867" t="s">
        <v>7760</v>
      </c>
      <c r="B9559" s="867" t="s">
        <v>3626</v>
      </c>
      <c r="C9559" s="867" t="s">
        <v>3031</v>
      </c>
      <c r="D9559" s="868" t="s">
        <v>7829</v>
      </c>
      <c r="E9559" s="870">
        <v>3200</v>
      </c>
      <c r="F9559" s="869" t="s">
        <v>8548</v>
      </c>
      <c r="G9559" s="868" t="s">
        <v>8547</v>
      </c>
      <c r="H9559" s="867" t="s">
        <v>7796</v>
      </c>
      <c r="I9559" s="867" t="s">
        <v>2676</v>
      </c>
      <c r="J9559" s="867" t="s">
        <v>7836</v>
      </c>
      <c r="K9559" s="866">
        <v>3</v>
      </c>
      <c r="L9559" s="866">
        <v>12</v>
      </c>
      <c r="M9559" s="865">
        <v>40936.488882989397</v>
      </c>
      <c r="N9559" s="866">
        <v>1</v>
      </c>
      <c r="O9559" s="866">
        <v>6</v>
      </c>
      <c r="P9559" s="865">
        <v>20082.900000000001</v>
      </c>
    </row>
    <row r="9560" spans="1:16" ht="33.75" x14ac:dyDescent="0.25">
      <c r="A9560" s="867" t="s">
        <v>7760</v>
      </c>
      <c r="B9560" s="867" t="s">
        <v>3626</v>
      </c>
      <c r="C9560" s="867" t="s">
        <v>3031</v>
      </c>
      <c r="D9560" s="868" t="s">
        <v>7829</v>
      </c>
      <c r="E9560" s="870">
        <v>3200</v>
      </c>
      <c r="F9560" s="869" t="s">
        <v>8546</v>
      </c>
      <c r="G9560" s="868" t="s">
        <v>8545</v>
      </c>
      <c r="H9560" s="867" t="s">
        <v>7756</v>
      </c>
      <c r="I9560" s="867" t="s">
        <v>2703</v>
      </c>
      <c r="J9560" s="867" t="s">
        <v>7927</v>
      </c>
      <c r="K9560" s="866">
        <v>3</v>
      </c>
      <c r="L9560" s="866">
        <v>12</v>
      </c>
      <c r="M9560" s="865">
        <v>40936.488882989397</v>
      </c>
      <c r="N9560" s="866">
        <v>1</v>
      </c>
      <c r="O9560" s="866">
        <v>6</v>
      </c>
      <c r="P9560" s="865">
        <v>20082.900000000001</v>
      </c>
    </row>
    <row r="9561" spans="1:16" ht="33.75" x14ac:dyDescent="0.25">
      <c r="A9561" s="867" t="s">
        <v>7760</v>
      </c>
      <c r="B9561" s="867" t="s">
        <v>3626</v>
      </c>
      <c r="C9561" s="867" t="s">
        <v>3031</v>
      </c>
      <c r="D9561" s="868" t="s">
        <v>7829</v>
      </c>
      <c r="E9561" s="870">
        <v>3200</v>
      </c>
      <c r="F9561" s="869" t="s">
        <v>8544</v>
      </c>
      <c r="G9561" s="868" t="s">
        <v>8543</v>
      </c>
      <c r="H9561" s="867"/>
      <c r="I9561" s="867"/>
      <c r="J9561" s="867"/>
      <c r="K9561" s="866">
        <v>3</v>
      </c>
      <c r="L9561" s="866">
        <v>12</v>
      </c>
      <c r="M9561" s="865">
        <v>40936.488882989397</v>
      </c>
      <c r="N9561" s="866">
        <v>1</v>
      </c>
      <c r="O9561" s="866">
        <v>6</v>
      </c>
      <c r="P9561" s="865">
        <v>20082.900000000001</v>
      </c>
    </row>
    <row r="9562" spans="1:16" ht="33.75" x14ac:dyDescent="0.25">
      <c r="A9562" s="867" t="s">
        <v>7760</v>
      </c>
      <c r="B9562" s="867" t="s">
        <v>3626</v>
      </c>
      <c r="C9562" s="867" t="s">
        <v>3031</v>
      </c>
      <c r="D9562" s="868" t="s">
        <v>7930</v>
      </c>
      <c r="E9562" s="870">
        <v>4200</v>
      </c>
      <c r="F9562" s="869" t="s">
        <v>8542</v>
      </c>
      <c r="G9562" s="868" t="s">
        <v>8541</v>
      </c>
      <c r="H9562" s="867" t="s">
        <v>7756</v>
      </c>
      <c r="I9562" s="867" t="s">
        <v>2676</v>
      </c>
      <c r="J9562" s="867" t="s">
        <v>8080</v>
      </c>
      <c r="K9562" s="866">
        <v>4</v>
      </c>
      <c r="L9562" s="866">
        <v>9</v>
      </c>
      <c r="M9562" s="865">
        <v>40296.856244192684</v>
      </c>
      <c r="N9562" s="866">
        <v>2</v>
      </c>
      <c r="O9562" s="866">
        <v>6</v>
      </c>
      <c r="P9562" s="865">
        <v>26082.9</v>
      </c>
    </row>
    <row r="9563" spans="1:16" ht="33.75" x14ac:dyDescent="0.25">
      <c r="A9563" s="867" t="s">
        <v>7760</v>
      </c>
      <c r="B9563" s="867" t="s">
        <v>3626</v>
      </c>
      <c r="C9563" s="867" t="s">
        <v>3031</v>
      </c>
      <c r="D9563" s="868" t="s">
        <v>7829</v>
      </c>
      <c r="E9563" s="870">
        <v>3200</v>
      </c>
      <c r="F9563" s="869" t="s">
        <v>8540</v>
      </c>
      <c r="G9563" s="868" t="s">
        <v>8539</v>
      </c>
      <c r="H9563" s="867" t="s">
        <v>7796</v>
      </c>
      <c r="I9563" s="867" t="s">
        <v>3252</v>
      </c>
      <c r="J9563" s="867" t="s">
        <v>7773</v>
      </c>
      <c r="K9563" s="866">
        <v>3</v>
      </c>
      <c r="L9563" s="866">
        <v>12</v>
      </c>
      <c r="M9563" s="865">
        <v>40936.488882989397</v>
      </c>
      <c r="N9563" s="866">
        <v>0</v>
      </c>
      <c r="O9563" s="866">
        <v>0</v>
      </c>
      <c r="P9563" s="865">
        <v>0</v>
      </c>
    </row>
    <row r="9564" spans="1:16" ht="33.75" x14ac:dyDescent="0.25">
      <c r="A9564" s="867" t="s">
        <v>7760</v>
      </c>
      <c r="B9564" s="867" t="s">
        <v>3626</v>
      </c>
      <c r="C9564" s="867" t="s">
        <v>3031</v>
      </c>
      <c r="D9564" s="868" t="s">
        <v>7791</v>
      </c>
      <c r="E9564" s="870">
        <v>4200</v>
      </c>
      <c r="F9564" s="869" t="s">
        <v>8538</v>
      </c>
      <c r="G9564" s="868" t="s">
        <v>8537</v>
      </c>
      <c r="H9564" s="867" t="s">
        <v>7796</v>
      </c>
      <c r="I9564" s="867" t="s">
        <v>7801</v>
      </c>
      <c r="J9564" s="867" t="s">
        <v>7836</v>
      </c>
      <c r="K9564" s="866">
        <v>0</v>
      </c>
      <c r="L9564" s="866">
        <v>0</v>
      </c>
      <c r="M9564" s="865">
        <v>0</v>
      </c>
      <c r="N9564" s="866">
        <v>2</v>
      </c>
      <c r="O9564" s="866">
        <v>4</v>
      </c>
      <c r="P9564" s="865">
        <v>17388.599999999999</v>
      </c>
    </row>
    <row r="9565" spans="1:16" ht="33.75" x14ac:dyDescent="0.25">
      <c r="A9565" s="867" t="s">
        <v>7760</v>
      </c>
      <c r="B9565" s="867" t="s">
        <v>3626</v>
      </c>
      <c r="C9565" s="867" t="s">
        <v>3031</v>
      </c>
      <c r="D9565" s="868" t="s">
        <v>7854</v>
      </c>
      <c r="E9565" s="870">
        <v>4200</v>
      </c>
      <c r="F9565" s="869" t="s">
        <v>8536</v>
      </c>
      <c r="G9565" s="868" t="s">
        <v>8535</v>
      </c>
      <c r="H9565" s="867" t="s">
        <v>7796</v>
      </c>
      <c r="I9565" s="867" t="s">
        <v>2676</v>
      </c>
      <c r="J9565" s="867" t="s">
        <v>7777</v>
      </c>
      <c r="K9565" s="866">
        <v>4</v>
      </c>
      <c r="L9565" s="866">
        <v>12</v>
      </c>
      <c r="M9565" s="865">
        <v>40936.488882989397</v>
      </c>
      <c r="N9565" s="866">
        <v>3</v>
      </c>
      <c r="O9565" s="866">
        <v>6</v>
      </c>
      <c r="P9565" s="865">
        <v>26082.9</v>
      </c>
    </row>
    <row r="9566" spans="1:16" ht="33.75" x14ac:dyDescent="0.25">
      <c r="A9566" s="867" t="s">
        <v>7760</v>
      </c>
      <c r="B9566" s="867" t="s">
        <v>3626</v>
      </c>
      <c r="C9566" s="867" t="s">
        <v>3031</v>
      </c>
      <c r="D9566" s="868" t="s">
        <v>7776</v>
      </c>
      <c r="E9566" s="870">
        <v>4200</v>
      </c>
      <c r="F9566" s="869" t="s">
        <v>8534</v>
      </c>
      <c r="G9566" s="868" t="s">
        <v>8533</v>
      </c>
      <c r="H9566" s="867"/>
      <c r="I9566" s="867"/>
      <c r="J9566" s="867"/>
      <c r="K9566" s="866">
        <v>4</v>
      </c>
      <c r="L9566" s="866">
        <v>12</v>
      </c>
      <c r="M9566" s="865">
        <v>53729.141658923581</v>
      </c>
      <c r="N9566" s="866">
        <v>1</v>
      </c>
      <c r="O9566" s="866">
        <v>6</v>
      </c>
      <c r="P9566" s="865">
        <v>26082.9</v>
      </c>
    </row>
    <row r="9567" spans="1:16" ht="33.75" x14ac:dyDescent="0.25">
      <c r="A9567" s="867" t="s">
        <v>7760</v>
      </c>
      <c r="B9567" s="867" t="s">
        <v>3626</v>
      </c>
      <c r="C9567" s="867" t="s">
        <v>3031</v>
      </c>
      <c r="D9567" s="868" t="s">
        <v>7854</v>
      </c>
      <c r="E9567" s="870">
        <v>4200</v>
      </c>
      <c r="F9567" s="869" t="s">
        <v>8532</v>
      </c>
      <c r="G9567" s="868" t="s">
        <v>8531</v>
      </c>
      <c r="H9567" s="867" t="s">
        <v>7756</v>
      </c>
      <c r="I9567" s="867" t="s">
        <v>2772</v>
      </c>
      <c r="J9567" s="867" t="s">
        <v>7792</v>
      </c>
      <c r="K9567" s="866">
        <v>3</v>
      </c>
      <c r="L9567" s="866">
        <v>12</v>
      </c>
      <c r="M9567" s="865">
        <v>53729.141658923581</v>
      </c>
      <c r="N9567" s="866">
        <v>2</v>
      </c>
      <c r="O9567" s="866">
        <v>6</v>
      </c>
      <c r="P9567" s="865">
        <v>26082.9</v>
      </c>
    </row>
    <row r="9568" spans="1:16" ht="33.75" x14ac:dyDescent="0.25">
      <c r="A9568" s="867" t="s">
        <v>7760</v>
      </c>
      <c r="B9568" s="867" t="s">
        <v>3626</v>
      </c>
      <c r="C9568" s="867" t="s">
        <v>3031</v>
      </c>
      <c r="D9568" s="868" t="s">
        <v>7854</v>
      </c>
      <c r="E9568" s="870">
        <v>4200</v>
      </c>
      <c r="F9568" s="869" t="s">
        <v>8530</v>
      </c>
      <c r="G9568" s="868" t="s">
        <v>8529</v>
      </c>
      <c r="H9568" s="867" t="s">
        <v>7756</v>
      </c>
      <c r="I9568" s="867" t="s">
        <v>2892</v>
      </c>
      <c r="J9568" s="867" t="s">
        <v>7891</v>
      </c>
      <c r="K9568" s="866">
        <v>2</v>
      </c>
      <c r="L9568" s="866">
        <v>5</v>
      </c>
      <c r="M9568" s="865">
        <v>22387.142357884826</v>
      </c>
      <c r="N9568" s="866">
        <v>2</v>
      </c>
      <c r="O9568" s="866">
        <v>6</v>
      </c>
      <c r="P9568" s="865">
        <v>26082.9</v>
      </c>
    </row>
    <row r="9569" spans="1:16" ht="33.75" x14ac:dyDescent="0.25">
      <c r="A9569" s="867" t="s">
        <v>7760</v>
      </c>
      <c r="B9569" s="867" t="s">
        <v>3626</v>
      </c>
      <c r="C9569" s="867" t="s">
        <v>3031</v>
      </c>
      <c r="D9569" s="868" t="s">
        <v>7930</v>
      </c>
      <c r="E9569" s="870">
        <v>4200</v>
      </c>
      <c r="F9569" s="869" t="s">
        <v>8528</v>
      </c>
      <c r="G9569" s="868" t="s">
        <v>8527</v>
      </c>
      <c r="H9569" s="867" t="s">
        <v>7796</v>
      </c>
      <c r="I9569" s="867" t="s">
        <v>3252</v>
      </c>
      <c r="J9569" s="867" t="s">
        <v>7773</v>
      </c>
      <c r="K9569" s="866">
        <v>4</v>
      </c>
      <c r="L9569" s="866">
        <v>12</v>
      </c>
      <c r="M9569" s="865">
        <v>53729.141658923581</v>
      </c>
      <c r="N9569" s="866">
        <v>0</v>
      </c>
      <c r="O9569" s="866">
        <v>0</v>
      </c>
      <c r="P9569" s="865">
        <v>0</v>
      </c>
    </row>
    <row r="9570" spans="1:16" ht="33.75" x14ac:dyDescent="0.25">
      <c r="A9570" s="867" t="s">
        <v>7760</v>
      </c>
      <c r="B9570" s="867" t="s">
        <v>3626</v>
      </c>
      <c r="C9570" s="867" t="s">
        <v>3031</v>
      </c>
      <c r="D9570" s="868" t="s">
        <v>7854</v>
      </c>
      <c r="E9570" s="870">
        <v>4200</v>
      </c>
      <c r="F9570" s="869" t="s">
        <v>8526</v>
      </c>
      <c r="G9570" s="868" t="s">
        <v>8525</v>
      </c>
      <c r="H9570" s="867" t="s">
        <v>7756</v>
      </c>
      <c r="I9570" s="867" t="s">
        <v>2676</v>
      </c>
      <c r="J9570" s="867" t="s">
        <v>7777</v>
      </c>
      <c r="K9570" s="866">
        <v>3</v>
      </c>
      <c r="L9570" s="866">
        <v>12</v>
      </c>
      <c r="M9570" s="865">
        <v>40936.488882989397</v>
      </c>
      <c r="N9570" s="866">
        <v>3</v>
      </c>
      <c r="O9570" s="866">
        <v>5</v>
      </c>
      <c r="P9570" s="865">
        <v>21735.75</v>
      </c>
    </row>
    <row r="9571" spans="1:16" ht="33.75" x14ac:dyDescent="0.25">
      <c r="A9571" s="867" t="s">
        <v>7760</v>
      </c>
      <c r="B9571" s="867" t="s">
        <v>3626</v>
      </c>
      <c r="C9571" s="867" t="s">
        <v>3031</v>
      </c>
      <c r="D9571" s="868" t="s">
        <v>7829</v>
      </c>
      <c r="E9571" s="870">
        <v>3200</v>
      </c>
      <c r="F9571" s="869" t="s">
        <v>8524</v>
      </c>
      <c r="G9571" s="868" t="s">
        <v>8523</v>
      </c>
      <c r="H9571" s="867" t="s">
        <v>7796</v>
      </c>
      <c r="I9571" s="867" t="s">
        <v>4025</v>
      </c>
      <c r="J9571" s="867" t="s">
        <v>7927</v>
      </c>
      <c r="K9571" s="866">
        <v>3</v>
      </c>
      <c r="L9571" s="866">
        <v>12</v>
      </c>
      <c r="M9571" s="865">
        <v>40936.488882989397</v>
      </c>
      <c r="N9571" s="866">
        <v>1</v>
      </c>
      <c r="O9571" s="866">
        <v>6</v>
      </c>
      <c r="P9571" s="865">
        <v>20082.900000000001</v>
      </c>
    </row>
    <row r="9572" spans="1:16" ht="33.75" x14ac:dyDescent="0.25">
      <c r="A9572" s="867" t="s">
        <v>7760</v>
      </c>
      <c r="B9572" s="867" t="s">
        <v>3626</v>
      </c>
      <c r="C9572" s="867" t="s">
        <v>3031</v>
      </c>
      <c r="D9572" s="868" t="s">
        <v>7829</v>
      </c>
      <c r="E9572" s="870">
        <v>3200</v>
      </c>
      <c r="F9572" s="869" t="s">
        <v>8522</v>
      </c>
      <c r="G9572" s="868" t="s">
        <v>8521</v>
      </c>
      <c r="H9572" s="867" t="s">
        <v>7796</v>
      </c>
      <c r="I9572" s="867" t="s">
        <v>2756</v>
      </c>
      <c r="J9572" s="867" t="s">
        <v>7773</v>
      </c>
      <c r="K9572" s="866">
        <v>3</v>
      </c>
      <c r="L9572" s="866">
        <v>10</v>
      </c>
      <c r="M9572" s="865">
        <v>34113.740735824496</v>
      </c>
      <c r="N9572" s="866">
        <v>0</v>
      </c>
      <c r="O9572" s="866">
        <v>0</v>
      </c>
      <c r="P9572" s="865">
        <v>0</v>
      </c>
    </row>
    <row r="9573" spans="1:16" ht="33.75" x14ac:dyDescent="0.25">
      <c r="A9573" s="867" t="s">
        <v>7760</v>
      </c>
      <c r="B9573" s="867" t="s">
        <v>3626</v>
      </c>
      <c r="C9573" s="867" t="s">
        <v>3031</v>
      </c>
      <c r="D9573" s="868" t="s">
        <v>8520</v>
      </c>
      <c r="E9573" s="870">
        <v>4200</v>
      </c>
      <c r="F9573" s="869" t="s">
        <v>8519</v>
      </c>
      <c r="G9573" s="868" t="s">
        <v>8518</v>
      </c>
      <c r="H9573" s="867" t="s">
        <v>7756</v>
      </c>
      <c r="I9573" s="867" t="s">
        <v>2772</v>
      </c>
      <c r="J9573" s="867" t="s">
        <v>7792</v>
      </c>
      <c r="K9573" s="866">
        <v>3</v>
      </c>
      <c r="L9573" s="866">
        <v>12</v>
      </c>
      <c r="M9573" s="865">
        <v>53729.141658923581</v>
      </c>
      <c r="N9573" s="866">
        <v>1</v>
      </c>
      <c r="O9573" s="866">
        <v>6</v>
      </c>
      <c r="P9573" s="865">
        <v>26082.9</v>
      </c>
    </row>
    <row r="9574" spans="1:16" ht="33.75" x14ac:dyDescent="0.25">
      <c r="A9574" s="867" t="s">
        <v>7760</v>
      </c>
      <c r="B9574" s="867" t="s">
        <v>3626</v>
      </c>
      <c r="C9574" s="867" t="s">
        <v>3031</v>
      </c>
      <c r="D9574" s="868" t="s">
        <v>8272</v>
      </c>
      <c r="E9574" s="870">
        <v>2200</v>
      </c>
      <c r="F9574" s="869" t="s">
        <v>8517</v>
      </c>
      <c r="G9574" s="868" t="s">
        <v>8516</v>
      </c>
      <c r="H9574" s="867" t="s">
        <v>7796</v>
      </c>
      <c r="I9574" s="867" t="s">
        <v>2676</v>
      </c>
      <c r="J9574" s="867" t="s">
        <v>7783</v>
      </c>
      <c r="K9574" s="866">
        <v>4</v>
      </c>
      <c r="L9574" s="866">
        <v>12</v>
      </c>
      <c r="M9574" s="865">
        <v>28143.836107055209</v>
      </c>
      <c r="N9574" s="866">
        <v>2</v>
      </c>
      <c r="O9574" s="866">
        <v>6</v>
      </c>
      <c r="P9574" s="865">
        <v>14082.9</v>
      </c>
    </row>
    <row r="9575" spans="1:16" ht="33.75" x14ac:dyDescent="0.25">
      <c r="A9575" s="867" t="s">
        <v>7760</v>
      </c>
      <c r="B9575" s="867" t="s">
        <v>3626</v>
      </c>
      <c r="C9575" s="867" t="s">
        <v>3031</v>
      </c>
      <c r="D9575" s="868" t="s">
        <v>8515</v>
      </c>
      <c r="E9575" s="870">
        <v>11000</v>
      </c>
      <c r="F9575" s="869" t="s">
        <v>8514</v>
      </c>
      <c r="G9575" s="868" t="s">
        <v>8513</v>
      </c>
      <c r="H9575" s="867" t="s">
        <v>7756</v>
      </c>
      <c r="I9575" s="867" t="s">
        <v>2772</v>
      </c>
      <c r="J9575" s="867" t="s">
        <v>7792</v>
      </c>
      <c r="K9575" s="866">
        <v>5</v>
      </c>
      <c r="L9575" s="866">
        <v>12</v>
      </c>
      <c r="M9575" s="865">
        <v>95944.89581950639</v>
      </c>
      <c r="N9575" s="866">
        <v>1</v>
      </c>
      <c r="O9575" s="866">
        <v>6</v>
      </c>
      <c r="P9575" s="865">
        <v>66882.899999999994</v>
      </c>
    </row>
    <row r="9576" spans="1:16" ht="33.75" x14ac:dyDescent="0.25">
      <c r="A9576" s="867" t="s">
        <v>7760</v>
      </c>
      <c r="B9576" s="867" t="s">
        <v>3626</v>
      </c>
      <c r="C9576" s="867" t="s">
        <v>3031</v>
      </c>
      <c r="D9576" s="868" t="s">
        <v>8512</v>
      </c>
      <c r="E9576" s="870">
        <v>7500</v>
      </c>
      <c r="F9576" s="869" t="s">
        <v>8511</v>
      </c>
      <c r="G9576" s="868" t="s">
        <v>8510</v>
      </c>
      <c r="H9576" s="867" t="s">
        <v>7756</v>
      </c>
      <c r="I9576" s="867" t="s">
        <v>4333</v>
      </c>
      <c r="J9576" s="867" t="s">
        <v>8224</v>
      </c>
      <c r="K9576" s="866">
        <v>8</v>
      </c>
      <c r="L9576" s="866">
        <v>12</v>
      </c>
      <c r="M9576" s="865">
        <v>70359.590267638021</v>
      </c>
      <c r="N9576" s="866">
        <v>2</v>
      </c>
      <c r="O9576" s="866">
        <v>6</v>
      </c>
      <c r="P9576" s="865">
        <v>45882.9</v>
      </c>
    </row>
    <row r="9577" spans="1:16" ht="33.75" x14ac:dyDescent="0.25">
      <c r="A9577" s="867" t="s">
        <v>7760</v>
      </c>
      <c r="B9577" s="867" t="s">
        <v>3626</v>
      </c>
      <c r="C9577" s="867" t="s">
        <v>3031</v>
      </c>
      <c r="D9577" s="868" t="s">
        <v>8448</v>
      </c>
      <c r="E9577" s="870">
        <v>6000</v>
      </c>
      <c r="F9577" s="869" t="s">
        <v>8509</v>
      </c>
      <c r="G9577" s="868" t="s">
        <v>8508</v>
      </c>
      <c r="H9577" s="867" t="s">
        <v>7756</v>
      </c>
      <c r="I9577" s="867" t="s">
        <v>2685</v>
      </c>
      <c r="J9577" s="867" t="s">
        <v>7800</v>
      </c>
      <c r="K9577" s="866">
        <v>6</v>
      </c>
      <c r="L9577" s="866">
        <v>12</v>
      </c>
      <c r="M9577" s="865">
        <v>70359.590267638021</v>
      </c>
      <c r="N9577" s="866">
        <v>2</v>
      </c>
      <c r="O9577" s="866">
        <v>6</v>
      </c>
      <c r="P9577" s="865">
        <v>36882.9</v>
      </c>
    </row>
    <row r="9578" spans="1:16" ht="33.75" x14ac:dyDescent="0.25">
      <c r="A9578" s="867" t="s">
        <v>7760</v>
      </c>
      <c r="B9578" s="867" t="s">
        <v>3626</v>
      </c>
      <c r="C9578" s="867" t="s">
        <v>3031</v>
      </c>
      <c r="D9578" s="868" t="s">
        <v>8227</v>
      </c>
      <c r="E9578" s="870">
        <v>8500</v>
      </c>
      <c r="F9578" s="869" t="s">
        <v>8507</v>
      </c>
      <c r="G9578" s="868" t="s">
        <v>8506</v>
      </c>
      <c r="H9578" s="867" t="s">
        <v>7796</v>
      </c>
      <c r="I9578" s="867" t="s">
        <v>2685</v>
      </c>
      <c r="J9578" s="867" t="s">
        <v>7836</v>
      </c>
      <c r="K9578" s="866">
        <v>8</v>
      </c>
      <c r="L9578" s="866">
        <v>12</v>
      </c>
      <c r="M9578" s="865">
        <v>70359.590267638021</v>
      </c>
      <c r="N9578" s="866">
        <v>2</v>
      </c>
      <c r="O9578" s="866">
        <v>6</v>
      </c>
      <c r="P9578" s="865">
        <v>51882.9</v>
      </c>
    </row>
    <row r="9579" spans="1:16" ht="33.75" x14ac:dyDescent="0.25">
      <c r="A9579" s="867" t="s">
        <v>7760</v>
      </c>
      <c r="B9579" s="867" t="s">
        <v>3626</v>
      </c>
      <c r="C9579" s="867" t="s">
        <v>3031</v>
      </c>
      <c r="D9579" s="868" t="s">
        <v>8505</v>
      </c>
      <c r="E9579" s="870">
        <v>7500</v>
      </c>
      <c r="F9579" s="869" t="s">
        <v>8504</v>
      </c>
      <c r="G9579" s="868" t="s">
        <v>8503</v>
      </c>
      <c r="H9579" s="867" t="s">
        <v>7756</v>
      </c>
      <c r="I9579" s="867" t="s">
        <v>2685</v>
      </c>
      <c r="J9579" s="867" t="s">
        <v>8199</v>
      </c>
      <c r="K9579" s="866">
        <v>9</v>
      </c>
      <c r="L9579" s="866">
        <v>12</v>
      </c>
      <c r="M9579" s="865">
        <v>70359.590267638021</v>
      </c>
      <c r="N9579" s="866">
        <v>2</v>
      </c>
      <c r="O9579" s="866">
        <v>6</v>
      </c>
      <c r="P9579" s="865">
        <v>45882.9</v>
      </c>
    </row>
    <row r="9580" spans="1:16" ht="33.75" x14ac:dyDescent="0.25">
      <c r="A9580" s="867" t="s">
        <v>7760</v>
      </c>
      <c r="B9580" s="867" t="s">
        <v>3626</v>
      </c>
      <c r="C9580" s="867" t="s">
        <v>3031</v>
      </c>
      <c r="D9580" s="868" t="s">
        <v>8232</v>
      </c>
      <c r="E9580" s="870">
        <v>5500</v>
      </c>
      <c r="F9580" s="869" t="s">
        <v>8502</v>
      </c>
      <c r="G9580" s="868" t="s">
        <v>8501</v>
      </c>
      <c r="H9580" s="867" t="s">
        <v>7756</v>
      </c>
      <c r="I9580" s="867" t="s">
        <v>8434</v>
      </c>
      <c r="J9580" s="867" t="s">
        <v>7792</v>
      </c>
      <c r="K9580" s="866">
        <v>5</v>
      </c>
      <c r="L9580" s="866">
        <v>12</v>
      </c>
      <c r="M9580" s="865">
        <v>70359.590267638021</v>
      </c>
      <c r="N9580" s="866">
        <v>2</v>
      </c>
      <c r="O9580" s="866">
        <v>6</v>
      </c>
      <c r="P9580" s="865">
        <v>33882.9</v>
      </c>
    </row>
    <row r="9581" spans="1:16" ht="33.75" x14ac:dyDescent="0.25">
      <c r="A9581" s="867" t="s">
        <v>7760</v>
      </c>
      <c r="B9581" s="867" t="s">
        <v>3626</v>
      </c>
      <c r="C9581" s="867" t="s">
        <v>3031</v>
      </c>
      <c r="D9581" s="868" t="s">
        <v>8500</v>
      </c>
      <c r="E9581" s="870">
        <v>10500</v>
      </c>
      <c r="F9581" s="869" t="s">
        <v>8499</v>
      </c>
      <c r="G9581" s="868" t="s">
        <v>8498</v>
      </c>
      <c r="H9581" s="867" t="s">
        <v>7756</v>
      </c>
      <c r="I9581" s="867" t="s">
        <v>2685</v>
      </c>
      <c r="J9581" s="867" t="s">
        <v>8199</v>
      </c>
      <c r="K9581" s="866">
        <v>9</v>
      </c>
      <c r="L9581" s="866">
        <v>12</v>
      </c>
      <c r="M9581" s="865">
        <v>134322.85414730894</v>
      </c>
      <c r="N9581" s="866">
        <v>1</v>
      </c>
      <c r="O9581" s="866">
        <v>6</v>
      </c>
      <c r="P9581" s="865">
        <v>63882.9</v>
      </c>
    </row>
    <row r="9582" spans="1:16" ht="33.75" x14ac:dyDescent="0.25">
      <c r="A9582" s="867" t="s">
        <v>7760</v>
      </c>
      <c r="B9582" s="867" t="s">
        <v>3626</v>
      </c>
      <c r="C9582" s="867" t="s">
        <v>3031</v>
      </c>
      <c r="D9582" s="868" t="s">
        <v>8227</v>
      </c>
      <c r="E9582" s="870">
        <v>8500</v>
      </c>
      <c r="F9582" s="869" t="s">
        <v>8497</v>
      </c>
      <c r="G9582" s="868" t="s">
        <v>8496</v>
      </c>
      <c r="H9582" s="867" t="s">
        <v>7796</v>
      </c>
      <c r="I9582" s="867" t="s">
        <v>4333</v>
      </c>
      <c r="J9582" s="867" t="s">
        <v>7985</v>
      </c>
      <c r="K9582" s="866">
        <v>8</v>
      </c>
      <c r="L9582" s="866">
        <v>12</v>
      </c>
      <c r="M9582" s="865">
        <v>70359.590267638021</v>
      </c>
      <c r="N9582" s="866">
        <v>2</v>
      </c>
      <c r="O9582" s="866">
        <v>6</v>
      </c>
      <c r="P9582" s="865">
        <v>51882.9</v>
      </c>
    </row>
    <row r="9583" spans="1:16" ht="33.75" x14ac:dyDescent="0.25">
      <c r="A9583" s="867" t="s">
        <v>7760</v>
      </c>
      <c r="B9583" s="867" t="s">
        <v>3626</v>
      </c>
      <c r="C9583" s="867" t="s">
        <v>3031</v>
      </c>
      <c r="D9583" s="868" t="s">
        <v>8495</v>
      </c>
      <c r="E9583" s="870">
        <v>3500</v>
      </c>
      <c r="F9583" s="869" t="s">
        <v>8494</v>
      </c>
      <c r="G9583" s="868" t="s">
        <v>8493</v>
      </c>
      <c r="H9583" s="867"/>
      <c r="I9583" s="867"/>
      <c r="J9583" s="867"/>
      <c r="K9583" s="866">
        <v>2</v>
      </c>
      <c r="L9583" s="866">
        <v>12</v>
      </c>
      <c r="M9583" s="865">
        <v>44774.284715769652</v>
      </c>
      <c r="N9583" s="866">
        <v>2</v>
      </c>
      <c r="O9583" s="866">
        <v>6</v>
      </c>
      <c r="P9583" s="865">
        <v>21882.9</v>
      </c>
    </row>
    <row r="9584" spans="1:16" ht="33.75" x14ac:dyDescent="0.25">
      <c r="A9584" s="867" t="s">
        <v>7760</v>
      </c>
      <c r="B9584" s="867" t="s">
        <v>3626</v>
      </c>
      <c r="C9584" s="867" t="s">
        <v>3031</v>
      </c>
      <c r="D9584" s="868" t="s">
        <v>7799</v>
      </c>
      <c r="E9584" s="870">
        <v>5500</v>
      </c>
      <c r="F9584" s="869" t="s">
        <v>8492</v>
      </c>
      <c r="G9584" s="868" t="s">
        <v>8491</v>
      </c>
      <c r="H9584" s="867" t="s">
        <v>7796</v>
      </c>
      <c r="I9584" s="867" t="s">
        <v>2745</v>
      </c>
      <c r="J9584" s="867" t="s">
        <v>7773</v>
      </c>
      <c r="K9584" s="866">
        <v>2</v>
      </c>
      <c r="L9584" s="866">
        <v>12</v>
      </c>
      <c r="M9584" s="865">
        <v>70359.590267638021</v>
      </c>
      <c r="N9584" s="866">
        <v>2</v>
      </c>
      <c r="O9584" s="866">
        <v>6</v>
      </c>
      <c r="P9584" s="865">
        <v>33882.9</v>
      </c>
    </row>
    <row r="9585" spans="1:16" ht="33.75" x14ac:dyDescent="0.25">
      <c r="A9585" s="867" t="s">
        <v>7760</v>
      </c>
      <c r="B9585" s="867" t="s">
        <v>3626</v>
      </c>
      <c r="C9585" s="867" t="s">
        <v>3031</v>
      </c>
      <c r="D9585" s="868" t="s">
        <v>7907</v>
      </c>
      <c r="E9585" s="870">
        <v>2200</v>
      </c>
      <c r="F9585" s="869" t="s">
        <v>8490</v>
      </c>
      <c r="G9585" s="868" t="s">
        <v>8489</v>
      </c>
      <c r="H9585" s="867"/>
      <c r="I9585" s="867"/>
      <c r="J9585" s="867"/>
      <c r="K9585" s="866">
        <v>2</v>
      </c>
      <c r="L9585" s="866">
        <v>12</v>
      </c>
      <c r="M9585" s="865">
        <v>28143.836107055209</v>
      </c>
      <c r="N9585" s="866">
        <v>2</v>
      </c>
      <c r="O9585" s="866">
        <v>6</v>
      </c>
      <c r="P9585" s="865">
        <v>14082.9</v>
      </c>
    </row>
    <row r="9586" spans="1:16" ht="33.75" x14ac:dyDescent="0.25">
      <c r="A9586" s="867" t="s">
        <v>7760</v>
      </c>
      <c r="B9586" s="867" t="s">
        <v>3626</v>
      </c>
      <c r="C9586" s="867" t="s">
        <v>3031</v>
      </c>
      <c r="D9586" s="868" t="s">
        <v>8488</v>
      </c>
      <c r="E9586" s="870">
        <v>7500</v>
      </c>
      <c r="F9586" s="869" t="s">
        <v>8487</v>
      </c>
      <c r="G9586" s="868" t="s">
        <v>8486</v>
      </c>
      <c r="H9586" s="867" t="s">
        <v>7756</v>
      </c>
      <c r="I9586" s="867" t="s">
        <v>2745</v>
      </c>
      <c r="J9586" s="867" t="s">
        <v>7894</v>
      </c>
      <c r="K9586" s="866">
        <v>3</v>
      </c>
      <c r="L9586" s="866">
        <v>12</v>
      </c>
      <c r="M9586" s="865">
        <v>70359.590267638021</v>
      </c>
      <c r="N9586" s="866">
        <v>2</v>
      </c>
      <c r="O9586" s="866">
        <v>6</v>
      </c>
      <c r="P9586" s="865">
        <v>45882.9</v>
      </c>
    </row>
    <row r="9587" spans="1:16" ht="33.75" x14ac:dyDescent="0.25">
      <c r="A9587" s="867" t="s">
        <v>7760</v>
      </c>
      <c r="B9587" s="867" t="s">
        <v>3626</v>
      </c>
      <c r="C9587" s="867" t="s">
        <v>3031</v>
      </c>
      <c r="D9587" s="868" t="s">
        <v>8485</v>
      </c>
      <c r="E9587" s="870">
        <v>7500</v>
      </c>
      <c r="F9587" s="869" t="s">
        <v>8484</v>
      </c>
      <c r="G9587" s="868" t="s">
        <v>8483</v>
      </c>
      <c r="H9587" s="867" t="s">
        <v>7756</v>
      </c>
      <c r="I9587" s="867" t="s">
        <v>2883</v>
      </c>
      <c r="J9587" s="867" t="s">
        <v>8224</v>
      </c>
      <c r="K9587" s="866">
        <v>2</v>
      </c>
      <c r="L9587" s="866">
        <v>12</v>
      </c>
      <c r="M9587" s="865">
        <v>95944.89581950639</v>
      </c>
      <c r="N9587" s="866">
        <v>1</v>
      </c>
      <c r="O9587" s="866">
        <v>6</v>
      </c>
      <c r="P9587" s="865">
        <v>45882.9</v>
      </c>
    </row>
    <row r="9588" spans="1:16" ht="33.75" x14ac:dyDescent="0.25">
      <c r="A9588" s="867" t="s">
        <v>7760</v>
      </c>
      <c r="B9588" s="867" t="s">
        <v>3626</v>
      </c>
      <c r="C9588" s="867" t="s">
        <v>3031</v>
      </c>
      <c r="D9588" s="868" t="s">
        <v>7998</v>
      </c>
      <c r="E9588" s="870">
        <v>5500</v>
      </c>
      <c r="F9588" s="869" t="s">
        <v>8482</v>
      </c>
      <c r="G9588" s="868" t="s">
        <v>8481</v>
      </c>
      <c r="H9588" s="867" t="s">
        <v>7756</v>
      </c>
      <c r="I9588" s="867" t="s">
        <v>2703</v>
      </c>
      <c r="J9588" s="867" t="s">
        <v>8088</v>
      </c>
      <c r="K9588" s="866">
        <v>2</v>
      </c>
      <c r="L9588" s="866">
        <v>12</v>
      </c>
      <c r="M9588" s="865">
        <v>70359.590267638021</v>
      </c>
      <c r="N9588" s="866">
        <v>1</v>
      </c>
      <c r="O9588" s="866">
        <v>6</v>
      </c>
      <c r="P9588" s="865">
        <v>33882.9</v>
      </c>
    </row>
    <row r="9589" spans="1:16" ht="33.75" x14ac:dyDescent="0.25">
      <c r="A9589" s="867" t="s">
        <v>7760</v>
      </c>
      <c r="B9589" s="867" t="s">
        <v>3626</v>
      </c>
      <c r="C9589" s="867" t="s">
        <v>3031</v>
      </c>
      <c r="D9589" s="868" t="s">
        <v>8480</v>
      </c>
      <c r="E9589" s="870">
        <v>2200</v>
      </c>
      <c r="F9589" s="869" t="s">
        <v>8479</v>
      </c>
      <c r="G9589" s="868" t="s">
        <v>8478</v>
      </c>
      <c r="H9589" s="867" t="s">
        <v>2751</v>
      </c>
      <c r="I9589" s="867" t="s">
        <v>2786</v>
      </c>
      <c r="J9589" s="867" t="s">
        <v>8477</v>
      </c>
      <c r="K9589" s="866">
        <v>3</v>
      </c>
      <c r="L9589" s="866">
        <v>12</v>
      </c>
      <c r="M9589" s="865">
        <v>28143.836107055209</v>
      </c>
      <c r="N9589" s="866">
        <v>2</v>
      </c>
      <c r="O9589" s="866">
        <v>6</v>
      </c>
      <c r="P9589" s="865">
        <v>14082.9</v>
      </c>
    </row>
    <row r="9590" spans="1:16" ht="33.75" x14ac:dyDescent="0.25">
      <c r="A9590" s="867" t="s">
        <v>7760</v>
      </c>
      <c r="B9590" s="867" t="s">
        <v>3626</v>
      </c>
      <c r="C9590" s="867" t="s">
        <v>3031</v>
      </c>
      <c r="D9590" s="868" t="s">
        <v>7998</v>
      </c>
      <c r="E9590" s="870">
        <v>5500</v>
      </c>
      <c r="F9590" s="869" t="s">
        <v>8476</v>
      </c>
      <c r="G9590" s="868" t="s">
        <v>8475</v>
      </c>
      <c r="H9590" s="867" t="s">
        <v>7756</v>
      </c>
      <c r="I9590" s="867" t="s">
        <v>2772</v>
      </c>
      <c r="J9590" s="867" t="s">
        <v>7900</v>
      </c>
      <c r="K9590" s="866">
        <v>3</v>
      </c>
      <c r="L9590" s="866">
        <v>12</v>
      </c>
      <c r="M9590" s="865">
        <v>70359.590267638021</v>
      </c>
      <c r="N9590" s="866">
        <v>2</v>
      </c>
      <c r="O9590" s="866">
        <v>6</v>
      </c>
      <c r="P9590" s="865">
        <v>33882.9</v>
      </c>
    </row>
    <row r="9591" spans="1:16" ht="33.75" x14ac:dyDescent="0.25">
      <c r="A9591" s="867" t="s">
        <v>7760</v>
      </c>
      <c r="B9591" s="867" t="s">
        <v>3626</v>
      </c>
      <c r="C9591" s="867" t="s">
        <v>3031</v>
      </c>
      <c r="D9591" s="868" t="s">
        <v>7998</v>
      </c>
      <c r="E9591" s="870">
        <v>5500</v>
      </c>
      <c r="F9591" s="869" t="s">
        <v>8474</v>
      </c>
      <c r="G9591" s="868" t="s">
        <v>8473</v>
      </c>
      <c r="H9591" s="867" t="s">
        <v>7756</v>
      </c>
      <c r="I9591" s="867" t="s">
        <v>2772</v>
      </c>
      <c r="J9591" s="867" t="s">
        <v>8392</v>
      </c>
      <c r="K9591" s="866">
        <v>2</v>
      </c>
      <c r="L9591" s="866">
        <v>3</v>
      </c>
      <c r="M9591" s="865">
        <v>17589.897566909505</v>
      </c>
      <c r="N9591" s="866">
        <v>0</v>
      </c>
      <c r="O9591" s="866">
        <v>0</v>
      </c>
      <c r="P9591" s="865">
        <v>0</v>
      </c>
    </row>
    <row r="9592" spans="1:16" ht="33.75" x14ac:dyDescent="0.25">
      <c r="A9592" s="867" t="s">
        <v>7760</v>
      </c>
      <c r="B9592" s="867" t="s">
        <v>3626</v>
      </c>
      <c r="C9592" s="867" t="s">
        <v>3031</v>
      </c>
      <c r="D9592" s="868" t="s">
        <v>8472</v>
      </c>
      <c r="E9592" s="870">
        <v>5500</v>
      </c>
      <c r="F9592" s="869" t="s">
        <v>8471</v>
      </c>
      <c r="G9592" s="868" t="s">
        <v>8470</v>
      </c>
      <c r="H9592" s="867" t="s">
        <v>7756</v>
      </c>
      <c r="I9592" s="867" t="s">
        <v>4477</v>
      </c>
      <c r="J9592" s="867" t="s">
        <v>8010</v>
      </c>
      <c r="K9592" s="866">
        <v>2</v>
      </c>
      <c r="L9592" s="866">
        <v>12</v>
      </c>
      <c r="M9592" s="865">
        <v>70359.590267638021</v>
      </c>
      <c r="N9592" s="866">
        <v>2</v>
      </c>
      <c r="O9592" s="866">
        <v>6</v>
      </c>
      <c r="P9592" s="865">
        <v>33882.9</v>
      </c>
    </row>
    <row r="9593" spans="1:16" ht="33.75" x14ac:dyDescent="0.25">
      <c r="A9593" s="867" t="s">
        <v>7760</v>
      </c>
      <c r="B9593" s="867" t="s">
        <v>3626</v>
      </c>
      <c r="C9593" s="867" t="s">
        <v>3031</v>
      </c>
      <c r="D9593" s="868" t="s">
        <v>6593</v>
      </c>
      <c r="E9593" s="870">
        <v>4200</v>
      </c>
      <c r="F9593" s="869" t="s">
        <v>8469</v>
      </c>
      <c r="G9593" s="868" t="s">
        <v>8468</v>
      </c>
      <c r="H9593" s="867" t="s">
        <v>7796</v>
      </c>
      <c r="I9593" s="867" t="s">
        <v>2756</v>
      </c>
      <c r="J9593" s="867" t="s">
        <v>8314</v>
      </c>
      <c r="K9593" s="866">
        <v>2</v>
      </c>
      <c r="L9593" s="866">
        <v>12</v>
      </c>
      <c r="M9593" s="865">
        <v>53729.141658923581</v>
      </c>
      <c r="N9593" s="866">
        <v>2</v>
      </c>
      <c r="O9593" s="866">
        <v>6</v>
      </c>
      <c r="P9593" s="865">
        <v>26082.9</v>
      </c>
    </row>
    <row r="9594" spans="1:16" ht="33.75" x14ac:dyDescent="0.25">
      <c r="A9594" s="867" t="s">
        <v>7760</v>
      </c>
      <c r="B9594" s="867" t="s">
        <v>3626</v>
      </c>
      <c r="C9594" s="867" t="s">
        <v>3031</v>
      </c>
      <c r="D9594" s="868" t="s">
        <v>8006</v>
      </c>
      <c r="E9594" s="870">
        <v>4200</v>
      </c>
      <c r="F9594" s="869" t="s">
        <v>8467</v>
      </c>
      <c r="G9594" s="868" t="s">
        <v>8466</v>
      </c>
      <c r="H9594" s="867" t="s">
        <v>7756</v>
      </c>
      <c r="I9594" s="867" t="s">
        <v>2703</v>
      </c>
      <c r="J9594" s="867" t="s">
        <v>7773</v>
      </c>
      <c r="K9594" s="866">
        <v>2</v>
      </c>
      <c r="L9594" s="866">
        <v>12</v>
      </c>
      <c r="M9594" s="865">
        <v>53729.141658923581</v>
      </c>
      <c r="N9594" s="866">
        <v>1</v>
      </c>
      <c r="O9594" s="866">
        <v>6</v>
      </c>
      <c r="P9594" s="865">
        <v>26082.9</v>
      </c>
    </row>
    <row r="9595" spans="1:16" x14ac:dyDescent="0.25">
      <c r="A9595" s="1772" t="s">
        <v>2848</v>
      </c>
      <c r="B9595" s="1772"/>
      <c r="C9595" s="1772"/>
      <c r="D9595" s="1772"/>
      <c r="E9595" s="1772"/>
      <c r="F9595" s="1772" t="s">
        <v>378</v>
      </c>
      <c r="G9595" s="1772"/>
      <c r="H9595" s="1772"/>
      <c r="I9595" s="1772"/>
      <c r="J9595" s="1772"/>
      <c r="K9595" s="1771" t="s">
        <v>2847</v>
      </c>
      <c r="L9595" s="1771"/>
      <c r="M9595" s="1771"/>
      <c r="N9595" s="1771" t="s">
        <v>2846</v>
      </c>
      <c r="O9595" s="1771"/>
      <c r="P9595" s="1771"/>
    </row>
    <row r="9596" spans="1:16" ht="73.5" customHeight="1" x14ac:dyDescent="0.25">
      <c r="A9596" s="1535" t="s">
        <v>2845</v>
      </c>
      <c r="B9596" s="1535" t="s">
        <v>5</v>
      </c>
      <c r="C9596" s="1535" t="s">
        <v>2844</v>
      </c>
      <c r="D9596" s="1535" t="s">
        <v>2843</v>
      </c>
      <c r="E9596" s="1536" t="s">
        <v>2842</v>
      </c>
      <c r="F9596" s="1537" t="s">
        <v>2841</v>
      </c>
      <c r="G9596" s="1540" t="s">
        <v>2840</v>
      </c>
      <c r="H9596" s="1535" t="s">
        <v>2839</v>
      </c>
      <c r="I9596" s="1535" t="s">
        <v>2838</v>
      </c>
      <c r="J9596" s="1535" t="s">
        <v>2837</v>
      </c>
      <c r="K9596" s="1538" t="s">
        <v>2836</v>
      </c>
      <c r="L9596" s="1538" t="s">
        <v>2835</v>
      </c>
      <c r="M9596" s="1539" t="s">
        <v>2834</v>
      </c>
      <c r="N9596" s="1538" t="s">
        <v>2836</v>
      </c>
      <c r="O9596" s="1538" t="s">
        <v>2835</v>
      </c>
      <c r="P9596" s="1539" t="s">
        <v>2834</v>
      </c>
    </row>
    <row r="9597" spans="1:16" ht="33.75" x14ac:dyDescent="0.25">
      <c r="A9597" s="867" t="s">
        <v>7760</v>
      </c>
      <c r="B9597" s="867" t="s">
        <v>3626</v>
      </c>
      <c r="C9597" s="867" t="s">
        <v>3031</v>
      </c>
      <c r="D9597" s="868" t="s">
        <v>8465</v>
      </c>
      <c r="E9597" s="870">
        <v>4200</v>
      </c>
      <c r="F9597" s="869" t="s">
        <v>8464</v>
      </c>
      <c r="G9597" s="868" t="s">
        <v>8463</v>
      </c>
      <c r="H9597" s="867" t="s">
        <v>7756</v>
      </c>
      <c r="I9597" s="867" t="s">
        <v>2772</v>
      </c>
      <c r="J9597" s="867" t="s">
        <v>7836</v>
      </c>
      <c r="K9597" s="866">
        <v>2</v>
      </c>
      <c r="L9597" s="866">
        <v>12</v>
      </c>
      <c r="M9597" s="865">
        <v>53729.141658923581</v>
      </c>
      <c r="N9597" s="866">
        <v>2</v>
      </c>
      <c r="O9597" s="866">
        <v>6</v>
      </c>
      <c r="P9597" s="865">
        <v>26082.9</v>
      </c>
    </row>
    <row r="9598" spans="1:16" ht="33.75" x14ac:dyDescent="0.25">
      <c r="A9598" s="867" t="s">
        <v>7760</v>
      </c>
      <c r="B9598" s="867" t="s">
        <v>3626</v>
      </c>
      <c r="C9598" s="867" t="s">
        <v>3031</v>
      </c>
      <c r="D9598" s="868" t="s">
        <v>8073</v>
      </c>
      <c r="E9598" s="870">
        <v>2500</v>
      </c>
      <c r="F9598" s="869" t="s">
        <v>8462</v>
      </c>
      <c r="G9598" s="868" t="s">
        <v>8461</v>
      </c>
      <c r="H9598" s="867"/>
      <c r="I9598" s="867"/>
      <c r="J9598" s="867"/>
      <c r="K9598" s="866">
        <v>2</v>
      </c>
      <c r="L9598" s="866">
        <v>6</v>
      </c>
      <c r="M9598" s="865">
        <v>15990.815969917732</v>
      </c>
      <c r="N9598" s="866">
        <v>0</v>
      </c>
      <c r="O9598" s="866">
        <v>0</v>
      </c>
      <c r="P9598" s="865">
        <v>0</v>
      </c>
    </row>
    <row r="9599" spans="1:16" ht="33.75" x14ac:dyDescent="0.25">
      <c r="A9599" s="867" t="s">
        <v>7760</v>
      </c>
      <c r="B9599" s="867" t="s">
        <v>3626</v>
      </c>
      <c r="C9599" s="867" t="s">
        <v>3031</v>
      </c>
      <c r="D9599" s="868" t="s">
        <v>8073</v>
      </c>
      <c r="E9599" s="870">
        <v>2500</v>
      </c>
      <c r="F9599" s="869" t="s">
        <v>8460</v>
      </c>
      <c r="G9599" s="868" t="s">
        <v>8459</v>
      </c>
      <c r="H9599" s="867"/>
      <c r="I9599" s="867"/>
      <c r="J9599" s="867"/>
      <c r="K9599" s="866">
        <v>5</v>
      </c>
      <c r="L9599" s="866">
        <v>12</v>
      </c>
      <c r="M9599" s="865">
        <v>31981.631939835464</v>
      </c>
      <c r="N9599" s="866">
        <v>2</v>
      </c>
      <c r="O9599" s="866">
        <v>6</v>
      </c>
      <c r="P9599" s="865">
        <v>15882.9</v>
      </c>
    </row>
    <row r="9600" spans="1:16" ht="33.75" x14ac:dyDescent="0.25">
      <c r="A9600" s="867" t="s">
        <v>7760</v>
      </c>
      <c r="B9600" s="867" t="s">
        <v>3626</v>
      </c>
      <c r="C9600" s="867" t="s">
        <v>3031</v>
      </c>
      <c r="D9600" s="868" t="s">
        <v>8458</v>
      </c>
      <c r="E9600" s="870">
        <v>3200</v>
      </c>
      <c r="F9600" s="869" t="s">
        <v>8457</v>
      </c>
      <c r="G9600" s="868" t="s">
        <v>8456</v>
      </c>
      <c r="H9600" s="867" t="s">
        <v>7796</v>
      </c>
      <c r="I9600" s="867" t="s">
        <v>7801</v>
      </c>
      <c r="J9600" s="867" t="s">
        <v>7836</v>
      </c>
      <c r="K9600" s="866">
        <v>3</v>
      </c>
      <c r="L9600" s="866">
        <v>12</v>
      </c>
      <c r="M9600" s="865">
        <v>40936.488882989397</v>
      </c>
      <c r="N9600" s="866">
        <v>1</v>
      </c>
      <c r="O9600" s="866">
        <v>6</v>
      </c>
      <c r="P9600" s="865">
        <v>20082.900000000001</v>
      </c>
    </row>
    <row r="9601" spans="1:16" ht="33.75" x14ac:dyDescent="0.25">
      <c r="A9601" s="867" t="s">
        <v>7760</v>
      </c>
      <c r="B9601" s="867" t="s">
        <v>3626</v>
      </c>
      <c r="C9601" s="867" t="s">
        <v>3031</v>
      </c>
      <c r="D9601" s="868" t="s">
        <v>8073</v>
      </c>
      <c r="E9601" s="870">
        <v>2500</v>
      </c>
      <c r="F9601" s="869" t="s">
        <v>8455</v>
      </c>
      <c r="G9601" s="868" t="s">
        <v>8454</v>
      </c>
      <c r="H9601" s="867"/>
      <c r="I9601" s="867"/>
      <c r="J9601" s="867"/>
      <c r="K9601" s="866">
        <v>4</v>
      </c>
      <c r="L9601" s="866">
        <v>12</v>
      </c>
      <c r="M9601" s="865">
        <v>31981.631939835464</v>
      </c>
      <c r="N9601" s="866">
        <v>2</v>
      </c>
      <c r="O9601" s="866">
        <v>6</v>
      </c>
      <c r="P9601" s="865">
        <v>15882.9</v>
      </c>
    </row>
    <row r="9602" spans="1:16" ht="33.75" x14ac:dyDescent="0.25">
      <c r="A9602" s="867" t="s">
        <v>7760</v>
      </c>
      <c r="B9602" s="867" t="s">
        <v>3626</v>
      </c>
      <c r="C9602" s="867" t="s">
        <v>3031</v>
      </c>
      <c r="D9602" s="868" t="s">
        <v>7854</v>
      </c>
      <c r="E9602" s="870">
        <v>4200</v>
      </c>
      <c r="F9602" s="869" t="s">
        <v>8453</v>
      </c>
      <c r="G9602" s="868" t="s">
        <v>8452</v>
      </c>
      <c r="H9602" s="867" t="s">
        <v>7796</v>
      </c>
      <c r="I9602" s="867" t="s">
        <v>2704</v>
      </c>
      <c r="J9602" s="867" t="s">
        <v>7783</v>
      </c>
      <c r="K9602" s="866">
        <v>3</v>
      </c>
      <c r="L9602" s="866">
        <v>12</v>
      </c>
      <c r="M9602" s="865">
        <v>31981.631939835464</v>
      </c>
      <c r="N9602" s="866">
        <v>4</v>
      </c>
      <c r="O9602" s="866">
        <v>6</v>
      </c>
      <c r="P9602" s="865">
        <v>26082.9</v>
      </c>
    </row>
    <row r="9603" spans="1:16" ht="33.75" x14ac:dyDescent="0.25">
      <c r="A9603" s="867" t="s">
        <v>7760</v>
      </c>
      <c r="B9603" s="867" t="s">
        <v>3626</v>
      </c>
      <c r="C9603" s="867" t="s">
        <v>3031</v>
      </c>
      <c r="D9603" s="868" t="s">
        <v>7863</v>
      </c>
      <c r="E9603" s="870">
        <v>2500</v>
      </c>
      <c r="F9603" s="869" t="s">
        <v>8451</v>
      </c>
      <c r="G9603" s="868" t="s">
        <v>8450</v>
      </c>
      <c r="H9603" s="867" t="s">
        <v>2751</v>
      </c>
      <c r="I9603" s="867" t="s">
        <v>2745</v>
      </c>
      <c r="J9603" s="867" t="s">
        <v>8449</v>
      </c>
      <c r="K9603" s="866">
        <v>2</v>
      </c>
      <c r="L9603" s="866">
        <v>12</v>
      </c>
      <c r="M9603" s="865">
        <v>31981.631939835464</v>
      </c>
      <c r="N9603" s="866">
        <v>2</v>
      </c>
      <c r="O9603" s="866">
        <v>6</v>
      </c>
      <c r="P9603" s="865">
        <v>15882.9</v>
      </c>
    </row>
    <row r="9604" spans="1:16" ht="33.75" x14ac:dyDescent="0.25">
      <c r="A9604" s="867" t="s">
        <v>7760</v>
      </c>
      <c r="B9604" s="867" t="s">
        <v>3626</v>
      </c>
      <c r="C9604" s="867" t="s">
        <v>3031</v>
      </c>
      <c r="D9604" s="868" t="s">
        <v>8448</v>
      </c>
      <c r="E9604" s="870">
        <v>6000</v>
      </c>
      <c r="F9604" s="869" t="s">
        <v>8447</v>
      </c>
      <c r="G9604" s="868" t="s">
        <v>8446</v>
      </c>
      <c r="H9604" s="867" t="s">
        <v>7756</v>
      </c>
      <c r="I9604" s="867" t="s">
        <v>2685</v>
      </c>
      <c r="J9604" s="867" t="s">
        <v>7800</v>
      </c>
      <c r="K9604" s="866">
        <v>8</v>
      </c>
      <c r="L9604" s="866">
        <v>12</v>
      </c>
      <c r="M9604" s="865">
        <v>70359.590267638021</v>
      </c>
      <c r="N9604" s="866">
        <v>1</v>
      </c>
      <c r="O9604" s="866">
        <v>6</v>
      </c>
      <c r="P9604" s="865">
        <v>36882.9</v>
      </c>
    </row>
    <row r="9605" spans="1:16" ht="33.75" x14ac:dyDescent="0.25">
      <c r="A9605" s="867" t="s">
        <v>7760</v>
      </c>
      <c r="B9605" s="867" t="s">
        <v>3626</v>
      </c>
      <c r="C9605" s="867" t="s">
        <v>3031</v>
      </c>
      <c r="D9605" s="868" t="s">
        <v>6528</v>
      </c>
      <c r="E9605" s="870">
        <v>2500</v>
      </c>
      <c r="F9605" s="869" t="s">
        <v>8445</v>
      </c>
      <c r="G9605" s="868" t="s">
        <v>8444</v>
      </c>
      <c r="H9605" s="867"/>
      <c r="I9605" s="867"/>
      <c r="J9605" s="867"/>
      <c r="K9605" s="866">
        <v>3</v>
      </c>
      <c r="L9605" s="866">
        <v>12</v>
      </c>
      <c r="M9605" s="865">
        <v>31981.631939835464</v>
      </c>
      <c r="N9605" s="866">
        <v>2</v>
      </c>
      <c r="O9605" s="866">
        <v>6</v>
      </c>
      <c r="P9605" s="865">
        <v>15882.9</v>
      </c>
    </row>
    <row r="9606" spans="1:16" ht="33.75" x14ac:dyDescent="0.25">
      <c r="A9606" s="867" t="s">
        <v>7760</v>
      </c>
      <c r="B9606" s="867" t="s">
        <v>3626</v>
      </c>
      <c r="C9606" s="867" t="s">
        <v>3031</v>
      </c>
      <c r="D9606" s="868" t="s">
        <v>8013</v>
      </c>
      <c r="E9606" s="870">
        <v>4200</v>
      </c>
      <c r="F9606" s="869" t="s">
        <v>8443</v>
      </c>
      <c r="G9606" s="868" t="s">
        <v>8442</v>
      </c>
      <c r="H9606" s="867" t="s">
        <v>7756</v>
      </c>
      <c r="I9606" s="867" t="s">
        <v>2892</v>
      </c>
      <c r="J9606" s="867" t="s">
        <v>7967</v>
      </c>
      <c r="K9606" s="866">
        <v>2</v>
      </c>
      <c r="L9606" s="866">
        <v>12</v>
      </c>
      <c r="M9606" s="865">
        <v>53729.141658923581</v>
      </c>
      <c r="N9606" s="866">
        <v>2</v>
      </c>
      <c r="O9606" s="866">
        <v>6</v>
      </c>
      <c r="P9606" s="865">
        <v>26082.9</v>
      </c>
    </row>
    <row r="9607" spans="1:16" ht="33.75" x14ac:dyDescent="0.25">
      <c r="A9607" s="867" t="s">
        <v>7760</v>
      </c>
      <c r="B9607" s="867" t="s">
        <v>3626</v>
      </c>
      <c r="C9607" s="867" t="s">
        <v>3031</v>
      </c>
      <c r="D9607" s="868" t="s">
        <v>8406</v>
      </c>
      <c r="E9607" s="870">
        <v>3500</v>
      </c>
      <c r="F9607" s="869" t="s">
        <v>8441</v>
      </c>
      <c r="G9607" s="868" t="s">
        <v>8440</v>
      </c>
      <c r="H9607" s="867" t="s">
        <v>7796</v>
      </c>
      <c r="I9607" s="867" t="s">
        <v>2737</v>
      </c>
      <c r="J9607" s="867" t="s">
        <v>8142</v>
      </c>
      <c r="K9607" s="866">
        <v>3</v>
      </c>
      <c r="L9607" s="866">
        <v>12</v>
      </c>
      <c r="M9607" s="865">
        <v>28143.836107055209</v>
      </c>
      <c r="N9607" s="866">
        <v>1</v>
      </c>
      <c r="O9607" s="866">
        <v>6</v>
      </c>
      <c r="P9607" s="865">
        <v>21882.9</v>
      </c>
    </row>
    <row r="9608" spans="1:16" ht="33.75" x14ac:dyDescent="0.25">
      <c r="A9608" s="867" t="s">
        <v>7760</v>
      </c>
      <c r="B9608" s="867" t="s">
        <v>3626</v>
      </c>
      <c r="C9608" s="867" t="s">
        <v>3031</v>
      </c>
      <c r="D9608" s="868" t="s">
        <v>8375</v>
      </c>
      <c r="E9608" s="870">
        <v>5500</v>
      </c>
      <c r="F9608" s="869" t="s">
        <v>8439</v>
      </c>
      <c r="G9608" s="868" t="s">
        <v>8438</v>
      </c>
      <c r="H9608" s="867" t="s">
        <v>7756</v>
      </c>
      <c r="I9608" s="867" t="s">
        <v>2703</v>
      </c>
      <c r="J9608" s="867" t="s">
        <v>7773</v>
      </c>
      <c r="K9608" s="866">
        <v>2</v>
      </c>
      <c r="L9608" s="866">
        <v>12</v>
      </c>
      <c r="M9608" s="865">
        <v>70359.590267638021</v>
      </c>
      <c r="N9608" s="866">
        <v>1</v>
      </c>
      <c r="O9608" s="866">
        <v>6</v>
      </c>
      <c r="P9608" s="865">
        <v>33882.9</v>
      </c>
    </row>
    <row r="9609" spans="1:16" ht="33.75" x14ac:dyDescent="0.25">
      <c r="A9609" s="867" t="s">
        <v>7760</v>
      </c>
      <c r="B9609" s="867" t="s">
        <v>3626</v>
      </c>
      <c r="C9609" s="867" t="s">
        <v>3031</v>
      </c>
      <c r="D9609" s="868" t="s">
        <v>8437</v>
      </c>
      <c r="E9609" s="870">
        <v>10000</v>
      </c>
      <c r="F9609" s="869" t="s">
        <v>8436</v>
      </c>
      <c r="G9609" s="868" t="s">
        <v>8435</v>
      </c>
      <c r="H9609" s="867" t="s">
        <v>7756</v>
      </c>
      <c r="I9609" s="867" t="s">
        <v>8434</v>
      </c>
      <c r="J9609" s="867" t="s">
        <v>7792</v>
      </c>
      <c r="K9609" s="866">
        <v>6</v>
      </c>
      <c r="L9609" s="866">
        <v>12</v>
      </c>
      <c r="M9609" s="865">
        <v>70359.590267638021</v>
      </c>
      <c r="N9609" s="866">
        <v>2</v>
      </c>
      <c r="O9609" s="866">
        <v>6</v>
      </c>
      <c r="P9609" s="865">
        <v>60882.9</v>
      </c>
    </row>
    <row r="9610" spans="1:16" ht="33.75" x14ac:dyDescent="0.25">
      <c r="A9610" s="867" t="s">
        <v>7760</v>
      </c>
      <c r="B9610" s="867" t="s">
        <v>3626</v>
      </c>
      <c r="C9610" s="867" t="s">
        <v>3031</v>
      </c>
      <c r="D9610" s="868" t="s">
        <v>8237</v>
      </c>
      <c r="E9610" s="870">
        <v>3000</v>
      </c>
      <c r="F9610" s="869" t="s">
        <v>8433</v>
      </c>
      <c r="G9610" s="868" t="s">
        <v>8432</v>
      </c>
      <c r="H9610" s="867"/>
      <c r="I9610" s="867"/>
      <c r="J9610" s="867"/>
      <c r="K9610" s="866">
        <v>5</v>
      </c>
      <c r="L9610" s="866">
        <v>12</v>
      </c>
      <c r="M9610" s="865">
        <v>38377.958327802553</v>
      </c>
      <c r="N9610" s="866">
        <v>0</v>
      </c>
      <c r="O9610" s="866">
        <v>0</v>
      </c>
      <c r="P9610" s="865">
        <v>0</v>
      </c>
    </row>
    <row r="9611" spans="1:16" ht="33.75" x14ac:dyDescent="0.25">
      <c r="A9611" s="867" t="s">
        <v>7760</v>
      </c>
      <c r="B9611" s="867" t="s">
        <v>3626</v>
      </c>
      <c r="C9611" s="867" t="s">
        <v>3031</v>
      </c>
      <c r="D9611" s="868" t="s">
        <v>7776</v>
      </c>
      <c r="E9611" s="870">
        <v>4200</v>
      </c>
      <c r="F9611" s="869" t="s">
        <v>3277</v>
      </c>
      <c r="G9611" s="868" t="s">
        <v>3276</v>
      </c>
      <c r="H9611" s="867" t="s">
        <v>7756</v>
      </c>
      <c r="I9611" s="867" t="s">
        <v>2676</v>
      </c>
      <c r="J9611" s="867" t="s">
        <v>7967</v>
      </c>
      <c r="K9611" s="866">
        <v>2</v>
      </c>
      <c r="L9611" s="866">
        <v>4</v>
      </c>
      <c r="M9611" s="865">
        <v>17909.713886307858</v>
      </c>
      <c r="N9611" s="866">
        <v>0</v>
      </c>
      <c r="O9611" s="866">
        <v>0</v>
      </c>
      <c r="P9611" s="865">
        <v>0</v>
      </c>
    </row>
    <row r="9612" spans="1:16" ht="33.75" x14ac:dyDescent="0.25">
      <c r="A9612" s="867" t="s">
        <v>7760</v>
      </c>
      <c r="B9612" s="867" t="s">
        <v>3626</v>
      </c>
      <c r="C9612" s="867" t="s">
        <v>3031</v>
      </c>
      <c r="D9612" s="868" t="s">
        <v>7935</v>
      </c>
      <c r="E9612" s="870">
        <v>5500</v>
      </c>
      <c r="F9612" s="869" t="s">
        <v>8431</v>
      </c>
      <c r="G9612" s="868" t="s">
        <v>8430</v>
      </c>
      <c r="H9612" s="867" t="s">
        <v>7756</v>
      </c>
      <c r="I9612" s="867" t="s">
        <v>8221</v>
      </c>
      <c r="J9612" s="867" t="s">
        <v>7836</v>
      </c>
      <c r="K9612" s="866">
        <v>4</v>
      </c>
      <c r="L9612" s="866">
        <v>12</v>
      </c>
      <c r="M9612" s="865">
        <v>70359.590267638021</v>
      </c>
      <c r="N9612" s="866">
        <v>1</v>
      </c>
      <c r="O9612" s="866">
        <v>6</v>
      </c>
      <c r="P9612" s="865">
        <v>33882.9</v>
      </c>
    </row>
    <row r="9613" spans="1:16" ht="33.75" x14ac:dyDescent="0.25">
      <c r="A9613" s="867" t="s">
        <v>7760</v>
      </c>
      <c r="B9613" s="867" t="s">
        <v>3626</v>
      </c>
      <c r="C9613" s="867" t="s">
        <v>3031</v>
      </c>
      <c r="D9613" s="868" t="s">
        <v>8227</v>
      </c>
      <c r="E9613" s="870">
        <v>8500</v>
      </c>
      <c r="F9613" s="869" t="s">
        <v>8429</v>
      </c>
      <c r="G9613" s="868" t="s">
        <v>8428</v>
      </c>
      <c r="H9613" s="867" t="s">
        <v>7756</v>
      </c>
      <c r="I9613" s="867" t="s">
        <v>2725</v>
      </c>
      <c r="J9613" s="867" t="s">
        <v>7783</v>
      </c>
      <c r="K9613" s="866">
        <v>8</v>
      </c>
      <c r="L9613" s="866">
        <v>12</v>
      </c>
      <c r="M9613" s="865">
        <v>95944.89581950639</v>
      </c>
      <c r="N9613" s="866">
        <v>2</v>
      </c>
      <c r="O9613" s="866">
        <v>6</v>
      </c>
      <c r="P9613" s="865">
        <v>51882.9</v>
      </c>
    </row>
    <row r="9614" spans="1:16" ht="33.75" x14ac:dyDescent="0.25">
      <c r="A9614" s="867" t="s">
        <v>7760</v>
      </c>
      <c r="B9614" s="867" t="s">
        <v>3626</v>
      </c>
      <c r="C9614" s="867" t="s">
        <v>3031</v>
      </c>
      <c r="D9614" s="868" t="s">
        <v>7935</v>
      </c>
      <c r="E9614" s="870">
        <v>5500</v>
      </c>
      <c r="F9614" s="869" t="s">
        <v>8427</v>
      </c>
      <c r="G9614" s="868" t="s">
        <v>8426</v>
      </c>
      <c r="H9614" s="867" t="s">
        <v>7756</v>
      </c>
      <c r="I9614" s="867" t="s">
        <v>2667</v>
      </c>
      <c r="J9614" s="867" t="s">
        <v>7800</v>
      </c>
      <c r="K9614" s="866">
        <v>2</v>
      </c>
      <c r="L9614" s="866">
        <v>12</v>
      </c>
      <c r="M9614" s="865">
        <v>70359.590267638021</v>
      </c>
      <c r="N9614" s="866">
        <v>1</v>
      </c>
      <c r="O9614" s="866">
        <v>6</v>
      </c>
      <c r="P9614" s="865">
        <v>33882.9</v>
      </c>
    </row>
    <row r="9615" spans="1:16" ht="33.75" x14ac:dyDescent="0.25">
      <c r="A9615" s="867" t="s">
        <v>7760</v>
      </c>
      <c r="B9615" s="867" t="s">
        <v>3626</v>
      </c>
      <c r="C9615" s="867" t="s">
        <v>3031</v>
      </c>
      <c r="D9615" s="868" t="s">
        <v>8425</v>
      </c>
      <c r="E9615" s="870">
        <v>7500</v>
      </c>
      <c r="F9615" s="869" t="s">
        <v>8424</v>
      </c>
      <c r="G9615" s="868" t="s">
        <v>8423</v>
      </c>
      <c r="H9615" s="867" t="s">
        <v>7756</v>
      </c>
      <c r="I9615" s="867" t="s">
        <v>4071</v>
      </c>
      <c r="J9615" s="867" t="s">
        <v>8199</v>
      </c>
      <c r="K9615" s="866">
        <v>2</v>
      </c>
      <c r="L9615" s="866">
        <v>12</v>
      </c>
      <c r="M9615" s="865">
        <v>95944.89581950639</v>
      </c>
      <c r="N9615" s="866">
        <v>1</v>
      </c>
      <c r="O9615" s="866">
        <v>6</v>
      </c>
      <c r="P9615" s="865">
        <v>45882.9</v>
      </c>
    </row>
    <row r="9616" spans="1:16" ht="33.75" x14ac:dyDescent="0.25">
      <c r="A9616" s="867" t="s">
        <v>7760</v>
      </c>
      <c r="B9616" s="867" t="s">
        <v>3626</v>
      </c>
      <c r="C9616" s="867" t="s">
        <v>3031</v>
      </c>
      <c r="D9616" s="868" t="s">
        <v>7935</v>
      </c>
      <c r="E9616" s="870">
        <v>5500</v>
      </c>
      <c r="F9616" s="869" t="s">
        <v>8422</v>
      </c>
      <c r="G9616" s="868" t="s">
        <v>8421</v>
      </c>
      <c r="H9616" s="867" t="s">
        <v>7756</v>
      </c>
      <c r="I9616" s="867" t="s">
        <v>8221</v>
      </c>
      <c r="J9616" s="867" t="s">
        <v>7773</v>
      </c>
      <c r="K9616" s="866">
        <v>3</v>
      </c>
      <c r="L9616" s="866">
        <v>12</v>
      </c>
      <c r="M9616" s="865">
        <v>70359.590267638021</v>
      </c>
      <c r="N9616" s="866">
        <v>1</v>
      </c>
      <c r="O9616" s="866">
        <v>6</v>
      </c>
      <c r="P9616" s="865">
        <v>33882.9</v>
      </c>
    </row>
    <row r="9617" spans="1:16" ht="33.75" x14ac:dyDescent="0.25">
      <c r="A9617" s="867" t="s">
        <v>7760</v>
      </c>
      <c r="B9617" s="867" t="s">
        <v>3626</v>
      </c>
      <c r="C9617" s="867" t="s">
        <v>3031</v>
      </c>
      <c r="D9617" s="868" t="s">
        <v>8237</v>
      </c>
      <c r="E9617" s="870">
        <v>3000</v>
      </c>
      <c r="F9617" s="869" t="s">
        <v>8420</v>
      </c>
      <c r="G9617" s="868" t="s">
        <v>8419</v>
      </c>
      <c r="H9617" s="867"/>
      <c r="I9617" s="867"/>
      <c r="J9617" s="867"/>
      <c r="K9617" s="866">
        <v>5</v>
      </c>
      <c r="L9617" s="866">
        <v>12</v>
      </c>
      <c r="M9617" s="865">
        <v>38377.958327802553</v>
      </c>
      <c r="N9617" s="866">
        <v>1</v>
      </c>
      <c r="O9617" s="866">
        <v>1</v>
      </c>
      <c r="P9617" s="865">
        <v>3147.15</v>
      </c>
    </row>
    <row r="9618" spans="1:16" ht="33.75" x14ac:dyDescent="0.25">
      <c r="A9618" s="867" t="s">
        <v>7760</v>
      </c>
      <c r="B9618" s="867" t="s">
        <v>3626</v>
      </c>
      <c r="C9618" s="867" t="s">
        <v>3031</v>
      </c>
      <c r="D9618" s="868" t="s">
        <v>7935</v>
      </c>
      <c r="E9618" s="870">
        <v>5500</v>
      </c>
      <c r="F9618" s="869" t="s">
        <v>8418</v>
      </c>
      <c r="G9618" s="868" t="s">
        <v>8417</v>
      </c>
      <c r="H9618" s="867" t="s">
        <v>7756</v>
      </c>
      <c r="I9618" s="867" t="s">
        <v>2667</v>
      </c>
      <c r="J9618" s="867" t="s">
        <v>7783</v>
      </c>
      <c r="K9618" s="866">
        <v>3</v>
      </c>
      <c r="L9618" s="866">
        <v>12</v>
      </c>
      <c r="M9618" s="865">
        <v>70359.590267638021</v>
      </c>
      <c r="N9618" s="866">
        <v>1</v>
      </c>
      <c r="O9618" s="866">
        <v>6</v>
      </c>
      <c r="P9618" s="865">
        <v>33882.9</v>
      </c>
    </row>
    <row r="9619" spans="1:16" ht="33.75" x14ac:dyDescent="0.25">
      <c r="A9619" s="867" t="s">
        <v>7760</v>
      </c>
      <c r="B9619" s="867" t="s">
        <v>3626</v>
      </c>
      <c r="C9619" s="867" t="s">
        <v>3031</v>
      </c>
      <c r="D9619" s="868" t="s">
        <v>8416</v>
      </c>
      <c r="E9619" s="870">
        <v>5000</v>
      </c>
      <c r="F9619" s="869" t="s">
        <v>8415</v>
      </c>
      <c r="G9619" s="868" t="s">
        <v>8414</v>
      </c>
      <c r="H9619" s="867" t="s">
        <v>2751</v>
      </c>
      <c r="I9619" s="867" t="s">
        <v>2741</v>
      </c>
      <c r="J9619" s="867" t="s">
        <v>8413</v>
      </c>
      <c r="K9619" s="866">
        <v>6</v>
      </c>
      <c r="L9619" s="866">
        <v>12</v>
      </c>
      <c r="M9619" s="865">
        <v>28143.836107055209</v>
      </c>
      <c r="N9619" s="866">
        <v>1</v>
      </c>
      <c r="O9619" s="866">
        <v>6</v>
      </c>
      <c r="P9619" s="865">
        <v>30882.9</v>
      </c>
    </row>
    <row r="9620" spans="1:16" ht="33.75" x14ac:dyDescent="0.25">
      <c r="A9620" s="867" t="s">
        <v>7760</v>
      </c>
      <c r="B9620" s="867" t="s">
        <v>3626</v>
      </c>
      <c r="C9620" s="867" t="s">
        <v>3031</v>
      </c>
      <c r="D9620" s="868" t="s">
        <v>7935</v>
      </c>
      <c r="E9620" s="870">
        <v>5500</v>
      </c>
      <c r="F9620" s="869" t="s">
        <v>8412</v>
      </c>
      <c r="G9620" s="868" t="s">
        <v>8411</v>
      </c>
      <c r="H9620" s="867" t="s">
        <v>7756</v>
      </c>
      <c r="I9620" s="867" t="s">
        <v>8221</v>
      </c>
      <c r="J9620" s="867" t="s">
        <v>7773</v>
      </c>
      <c r="K9620" s="866">
        <v>4</v>
      </c>
      <c r="L9620" s="866">
        <v>12</v>
      </c>
      <c r="M9620" s="865">
        <v>70359.590267638021</v>
      </c>
      <c r="N9620" s="866">
        <v>1</v>
      </c>
      <c r="O9620" s="866">
        <v>6</v>
      </c>
      <c r="P9620" s="865">
        <v>33882.9</v>
      </c>
    </row>
    <row r="9621" spans="1:16" ht="33.75" x14ac:dyDescent="0.25">
      <c r="A9621" s="867" t="s">
        <v>7760</v>
      </c>
      <c r="B9621" s="867" t="s">
        <v>3626</v>
      </c>
      <c r="C9621" s="867" t="s">
        <v>3031</v>
      </c>
      <c r="D9621" s="868" t="s">
        <v>8406</v>
      </c>
      <c r="E9621" s="870">
        <v>3500</v>
      </c>
      <c r="F9621" s="869" t="s">
        <v>8410</v>
      </c>
      <c r="G9621" s="868" t="s">
        <v>8409</v>
      </c>
      <c r="H9621" s="867" t="s">
        <v>2751</v>
      </c>
      <c r="I9621" s="867" t="s">
        <v>8408</v>
      </c>
      <c r="J9621" s="867" t="s">
        <v>8407</v>
      </c>
      <c r="K9621" s="866">
        <v>4</v>
      </c>
      <c r="L9621" s="866">
        <v>12</v>
      </c>
      <c r="M9621" s="865">
        <v>28143.836107055209</v>
      </c>
      <c r="N9621" s="866">
        <v>1</v>
      </c>
      <c r="O9621" s="866">
        <v>6</v>
      </c>
      <c r="P9621" s="865">
        <v>21882.9</v>
      </c>
    </row>
    <row r="9622" spans="1:16" ht="33.75" x14ac:dyDescent="0.25">
      <c r="A9622" s="867" t="s">
        <v>7760</v>
      </c>
      <c r="B9622" s="867" t="s">
        <v>3626</v>
      </c>
      <c r="C9622" s="867" t="s">
        <v>3031</v>
      </c>
      <c r="D9622" s="868" t="s">
        <v>8406</v>
      </c>
      <c r="E9622" s="870">
        <v>3500</v>
      </c>
      <c r="F9622" s="869" t="s">
        <v>8405</v>
      </c>
      <c r="G9622" s="868" t="s">
        <v>8404</v>
      </c>
      <c r="H9622" s="867" t="s">
        <v>2751</v>
      </c>
      <c r="I9622" s="867" t="s">
        <v>2933</v>
      </c>
      <c r="J9622" s="867" t="s">
        <v>8403</v>
      </c>
      <c r="K9622" s="866">
        <v>3</v>
      </c>
      <c r="L9622" s="866">
        <v>12</v>
      </c>
      <c r="M9622" s="865">
        <v>28143.836107055209</v>
      </c>
      <c r="N9622" s="866">
        <v>1</v>
      </c>
      <c r="O9622" s="866">
        <v>6</v>
      </c>
      <c r="P9622" s="865">
        <v>21882.9</v>
      </c>
    </row>
    <row r="9623" spans="1:16" ht="33.75" x14ac:dyDescent="0.25">
      <c r="A9623" s="867" t="s">
        <v>7760</v>
      </c>
      <c r="B9623" s="867" t="s">
        <v>3626</v>
      </c>
      <c r="C9623" s="867" t="s">
        <v>3031</v>
      </c>
      <c r="D9623" s="868" t="s">
        <v>8402</v>
      </c>
      <c r="E9623" s="870">
        <v>4200</v>
      </c>
      <c r="F9623" s="869" t="s">
        <v>8401</v>
      </c>
      <c r="G9623" s="868" t="s">
        <v>8400</v>
      </c>
      <c r="H9623" s="867" t="s">
        <v>7756</v>
      </c>
      <c r="I9623" s="867" t="s">
        <v>2892</v>
      </c>
      <c r="J9623" s="867" t="s">
        <v>7836</v>
      </c>
      <c r="K9623" s="866">
        <v>2</v>
      </c>
      <c r="L9623" s="866">
        <v>12</v>
      </c>
      <c r="M9623" s="865">
        <v>53729.141658923581</v>
      </c>
      <c r="N9623" s="866">
        <v>1</v>
      </c>
      <c r="O9623" s="866">
        <v>6</v>
      </c>
      <c r="P9623" s="865">
        <v>26082.9</v>
      </c>
    </row>
    <row r="9624" spans="1:16" ht="33.75" x14ac:dyDescent="0.25">
      <c r="A9624" s="867" t="s">
        <v>7760</v>
      </c>
      <c r="B9624" s="867" t="s">
        <v>3626</v>
      </c>
      <c r="C9624" s="867" t="s">
        <v>3031</v>
      </c>
      <c r="D9624" s="868" t="s">
        <v>7791</v>
      </c>
      <c r="E9624" s="870">
        <v>4200</v>
      </c>
      <c r="F9624" s="869" t="s">
        <v>8399</v>
      </c>
      <c r="G9624" s="868" t="s">
        <v>8398</v>
      </c>
      <c r="H9624" s="867" t="s">
        <v>7796</v>
      </c>
      <c r="I9624" s="867" t="s">
        <v>7822</v>
      </c>
      <c r="J9624" s="867" t="s">
        <v>8397</v>
      </c>
      <c r="K9624" s="866">
        <v>0</v>
      </c>
      <c r="L9624" s="866">
        <v>0</v>
      </c>
      <c r="M9624" s="865">
        <v>0</v>
      </c>
      <c r="N9624" s="866">
        <v>2</v>
      </c>
      <c r="O9624" s="866">
        <v>4</v>
      </c>
      <c r="P9624" s="865">
        <v>17388.599999999999</v>
      </c>
    </row>
    <row r="9625" spans="1:16" ht="33.75" x14ac:dyDescent="0.25">
      <c r="A9625" s="867" t="s">
        <v>7760</v>
      </c>
      <c r="B9625" s="867" t="s">
        <v>3626</v>
      </c>
      <c r="C9625" s="867" t="s">
        <v>3031</v>
      </c>
      <c r="D9625" s="868" t="s">
        <v>8396</v>
      </c>
      <c r="E9625" s="870">
        <v>5500</v>
      </c>
      <c r="F9625" s="869" t="s">
        <v>8395</v>
      </c>
      <c r="G9625" s="868" t="s">
        <v>8394</v>
      </c>
      <c r="H9625" s="867" t="s">
        <v>7756</v>
      </c>
      <c r="I9625" s="867" t="s">
        <v>8393</v>
      </c>
      <c r="J9625" s="867" t="s">
        <v>8392</v>
      </c>
      <c r="K9625" s="866">
        <v>7</v>
      </c>
      <c r="L9625" s="866">
        <v>11</v>
      </c>
      <c r="M9625" s="865">
        <v>64496.291078668182</v>
      </c>
      <c r="N9625" s="866">
        <v>0</v>
      </c>
      <c r="O9625" s="866">
        <v>0</v>
      </c>
      <c r="P9625" s="865">
        <v>0</v>
      </c>
    </row>
    <row r="9626" spans="1:16" ht="33.75" x14ac:dyDescent="0.25">
      <c r="A9626" s="867" t="s">
        <v>7760</v>
      </c>
      <c r="B9626" s="867" t="s">
        <v>3626</v>
      </c>
      <c r="C9626" s="867" t="s">
        <v>3031</v>
      </c>
      <c r="D9626" s="868" t="s">
        <v>8391</v>
      </c>
      <c r="E9626" s="870">
        <v>7500</v>
      </c>
      <c r="F9626" s="869" t="s">
        <v>8390</v>
      </c>
      <c r="G9626" s="868" t="s">
        <v>8389</v>
      </c>
      <c r="H9626" s="867" t="s">
        <v>7756</v>
      </c>
      <c r="I9626" s="867" t="s">
        <v>2685</v>
      </c>
      <c r="J9626" s="867" t="s">
        <v>8036</v>
      </c>
      <c r="K9626" s="866">
        <v>7</v>
      </c>
      <c r="L9626" s="866">
        <v>12</v>
      </c>
      <c r="M9626" s="865">
        <v>95944.89581950639</v>
      </c>
      <c r="N9626" s="866">
        <v>2</v>
      </c>
      <c r="O9626" s="866">
        <v>6</v>
      </c>
      <c r="P9626" s="865">
        <v>45882.9</v>
      </c>
    </row>
    <row r="9627" spans="1:16" ht="33.75" x14ac:dyDescent="0.25">
      <c r="A9627" s="867" t="s">
        <v>7760</v>
      </c>
      <c r="B9627" s="867" t="s">
        <v>3626</v>
      </c>
      <c r="C9627" s="867" t="s">
        <v>3031</v>
      </c>
      <c r="D9627" s="868" t="s">
        <v>7930</v>
      </c>
      <c r="E9627" s="870">
        <v>4200</v>
      </c>
      <c r="F9627" s="869" t="s">
        <v>8388</v>
      </c>
      <c r="G9627" s="868" t="s">
        <v>8387</v>
      </c>
      <c r="H9627" s="867" t="s">
        <v>7796</v>
      </c>
      <c r="I9627" s="867" t="s">
        <v>2745</v>
      </c>
      <c r="J9627" s="867" t="s">
        <v>7971</v>
      </c>
      <c r="K9627" s="866">
        <v>3</v>
      </c>
      <c r="L9627" s="866">
        <v>12</v>
      </c>
      <c r="M9627" s="865">
        <v>53729.141658923581</v>
      </c>
      <c r="N9627" s="866">
        <v>2</v>
      </c>
      <c r="O9627" s="866">
        <v>6</v>
      </c>
      <c r="P9627" s="865">
        <v>26082.9</v>
      </c>
    </row>
    <row r="9628" spans="1:16" ht="33.75" x14ac:dyDescent="0.25">
      <c r="A9628" s="867" t="s">
        <v>7760</v>
      </c>
      <c r="B9628" s="867" t="s">
        <v>3626</v>
      </c>
      <c r="C9628" s="867" t="s">
        <v>3031</v>
      </c>
      <c r="D9628" s="868" t="s">
        <v>8386</v>
      </c>
      <c r="E9628" s="870">
        <v>4200</v>
      </c>
      <c r="F9628" s="869" t="s">
        <v>8385</v>
      </c>
      <c r="G9628" s="868" t="s">
        <v>8384</v>
      </c>
      <c r="H9628" s="867" t="s">
        <v>7796</v>
      </c>
      <c r="I9628" s="867" t="s">
        <v>3285</v>
      </c>
      <c r="J9628" s="867" t="s">
        <v>8383</v>
      </c>
      <c r="K9628" s="866">
        <v>3</v>
      </c>
      <c r="L9628" s="866">
        <v>12</v>
      </c>
      <c r="M9628" s="865">
        <v>53729.141658923581</v>
      </c>
      <c r="N9628" s="866">
        <v>2</v>
      </c>
      <c r="O9628" s="866">
        <v>6</v>
      </c>
      <c r="P9628" s="865">
        <v>26082.9</v>
      </c>
    </row>
    <row r="9629" spans="1:16" ht="33.75" x14ac:dyDescent="0.25">
      <c r="A9629" s="867" t="s">
        <v>7760</v>
      </c>
      <c r="B9629" s="867" t="s">
        <v>3626</v>
      </c>
      <c r="C9629" s="867" t="s">
        <v>3031</v>
      </c>
      <c r="D9629" s="868" t="s">
        <v>7776</v>
      </c>
      <c r="E9629" s="870">
        <v>4200</v>
      </c>
      <c r="F9629" s="869" t="s">
        <v>8382</v>
      </c>
      <c r="G9629" s="868" t="s">
        <v>8381</v>
      </c>
      <c r="H9629" s="867" t="s">
        <v>7756</v>
      </c>
      <c r="I9629" s="867" t="s">
        <v>2892</v>
      </c>
      <c r="J9629" s="867" t="s">
        <v>7888</v>
      </c>
      <c r="K9629" s="866">
        <v>3</v>
      </c>
      <c r="L9629" s="866">
        <v>12</v>
      </c>
      <c r="M9629" s="865">
        <v>53729.141658923581</v>
      </c>
      <c r="N9629" s="866">
        <v>2</v>
      </c>
      <c r="O9629" s="866">
        <v>6</v>
      </c>
      <c r="P9629" s="865">
        <v>26082.9</v>
      </c>
    </row>
    <row r="9630" spans="1:16" ht="33.75" x14ac:dyDescent="0.25">
      <c r="A9630" s="867" t="s">
        <v>7760</v>
      </c>
      <c r="B9630" s="867" t="s">
        <v>3626</v>
      </c>
      <c r="C9630" s="867" t="s">
        <v>3031</v>
      </c>
      <c r="D9630" s="868" t="s">
        <v>8380</v>
      </c>
      <c r="E9630" s="870">
        <v>7500</v>
      </c>
      <c r="F9630" s="869" t="s">
        <v>8379</v>
      </c>
      <c r="G9630" s="868" t="s">
        <v>8378</v>
      </c>
      <c r="H9630" s="867" t="s">
        <v>7796</v>
      </c>
      <c r="I9630" s="867" t="s">
        <v>2685</v>
      </c>
      <c r="J9630" s="867" t="s">
        <v>8358</v>
      </c>
      <c r="K9630" s="866">
        <v>4</v>
      </c>
      <c r="L9630" s="866">
        <v>8</v>
      </c>
      <c r="M9630" s="865">
        <v>63963.263879670929</v>
      </c>
      <c r="N9630" s="866">
        <v>0</v>
      </c>
      <c r="O9630" s="866">
        <v>0</v>
      </c>
      <c r="P9630" s="865">
        <v>0</v>
      </c>
    </row>
    <row r="9631" spans="1:16" ht="33.75" x14ac:dyDescent="0.25">
      <c r="A9631" s="867" t="s">
        <v>7760</v>
      </c>
      <c r="B9631" s="867" t="s">
        <v>3626</v>
      </c>
      <c r="C9631" s="867" t="s">
        <v>3031</v>
      </c>
      <c r="D9631" s="868" t="s">
        <v>7935</v>
      </c>
      <c r="E9631" s="870">
        <v>5500</v>
      </c>
      <c r="F9631" s="869" t="s">
        <v>8377</v>
      </c>
      <c r="G9631" s="868" t="s">
        <v>8376</v>
      </c>
      <c r="H9631" s="867" t="s">
        <v>7756</v>
      </c>
      <c r="I9631" s="867" t="s">
        <v>2667</v>
      </c>
      <c r="J9631" s="867" t="s">
        <v>7773</v>
      </c>
      <c r="K9631" s="866">
        <v>2</v>
      </c>
      <c r="L9631" s="866">
        <v>12</v>
      </c>
      <c r="M9631" s="865">
        <v>70359.590267638021</v>
      </c>
      <c r="N9631" s="866">
        <v>1</v>
      </c>
      <c r="O9631" s="866">
        <v>6</v>
      </c>
      <c r="P9631" s="865">
        <v>33882.9</v>
      </c>
    </row>
    <row r="9632" spans="1:16" ht="33.75" x14ac:dyDescent="0.25">
      <c r="A9632" s="867" t="s">
        <v>7760</v>
      </c>
      <c r="B9632" s="867" t="s">
        <v>3626</v>
      </c>
      <c r="C9632" s="867" t="s">
        <v>3031</v>
      </c>
      <c r="D9632" s="868" t="s">
        <v>8375</v>
      </c>
      <c r="E9632" s="870">
        <v>5500</v>
      </c>
      <c r="F9632" s="869" t="s">
        <v>8374</v>
      </c>
      <c r="G9632" s="868" t="s">
        <v>8373</v>
      </c>
      <c r="H9632" s="867" t="s">
        <v>7756</v>
      </c>
      <c r="I9632" s="867" t="s">
        <v>2703</v>
      </c>
      <c r="J9632" s="867" t="s">
        <v>7900</v>
      </c>
      <c r="K9632" s="866">
        <v>2</v>
      </c>
      <c r="L9632" s="866">
        <v>12</v>
      </c>
      <c r="M9632" s="865">
        <v>70359.590267638021</v>
      </c>
      <c r="N9632" s="866">
        <v>1</v>
      </c>
      <c r="O9632" s="866">
        <v>6</v>
      </c>
      <c r="P9632" s="865">
        <v>33882.9</v>
      </c>
    </row>
    <row r="9633" spans="1:16" ht="33.75" x14ac:dyDescent="0.25">
      <c r="A9633" s="867" t="s">
        <v>7760</v>
      </c>
      <c r="B9633" s="867" t="s">
        <v>3626</v>
      </c>
      <c r="C9633" s="867" t="s">
        <v>3031</v>
      </c>
      <c r="D9633" s="868" t="s">
        <v>7930</v>
      </c>
      <c r="E9633" s="870">
        <v>4200</v>
      </c>
      <c r="F9633" s="869" t="s">
        <v>8372</v>
      </c>
      <c r="G9633" s="868" t="s">
        <v>8371</v>
      </c>
      <c r="H9633" s="867" t="s">
        <v>7756</v>
      </c>
      <c r="I9633" s="867" t="s">
        <v>2892</v>
      </c>
      <c r="J9633" s="867" t="s">
        <v>7888</v>
      </c>
      <c r="K9633" s="866">
        <v>3</v>
      </c>
      <c r="L9633" s="866">
        <v>12</v>
      </c>
      <c r="M9633" s="865">
        <v>53729.141658923581</v>
      </c>
      <c r="N9633" s="866">
        <v>2</v>
      </c>
      <c r="O9633" s="866">
        <v>6</v>
      </c>
      <c r="P9633" s="865">
        <v>26082.9</v>
      </c>
    </row>
    <row r="9634" spans="1:16" ht="33.75" x14ac:dyDescent="0.25">
      <c r="A9634" s="867" t="s">
        <v>7760</v>
      </c>
      <c r="B9634" s="867" t="s">
        <v>3626</v>
      </c>
      <c r="C9634" s="867" t="s">
        <v>3031</v>
      </c>
      <c r="D9634" s="868" t="s">
        <v>8370</v>
      </c>
      <c r="E9634" s="870">
        <v>4200</v>
      </c>
      <c r="F9634" s="869" t="s">
        <v>8369</v>
      </c>
      <c r="G9634" s="868" t="s">
        <v>8368</v>
      </c>
      <c r="H9634" s="867" t="s">
        <v>7796</v>
      </c>
      <c r="I9634" s="867" t="s">
        <v>2745</v>
      </c>
      <c r="J9634" s="867" t="s">
        <v>7891</v>
      </c>
      <c r="K9634" s="866">
        <v>2</v>
      </c>
      <c r="L9634" s="866">
        <v>10</v>
      </c>
      <c r="M9634" s="865">
        <v>44774.284715769652</v>
      </c>
      <c r="N9634" s="866">
        <v>0</v>
      </c>
      <c r="O9634" s="866">
        <v>0</v>
      </c>
      <c r="P9634" s="865">
        <v>0</v>
      </c>
    </row>
    <row r="9635" spans="1:16" ht="33.75" x14ac:dyDescent="0.25">
      <c r="A9635" s="867" t="s">
        <v>7760</v>
      </c>
      <c r="B9635" s="867" t="s">
        <v>3626</v>
      </c>
      <c r="C9635" s="867" t="s">
        <v>3031</v>
      </c>
      <c r="D9635" s="868" t="s">
        <v>7772</v>
      </c>
      <c r="E9635" s="870">
        <v>4200</v>
      </c>
      <c r="F9635" s="869" t="s">
        <v>8367</v>
      </c>
      <c r="G9635" s="868" t="s">
        <v>8366</v>
      </c>
      <c r="H9635" s="867" t="s">
        <v>7796</v>
      </c>
      <c r="I9635" s="867" t="s">
        <v>2745</v>
      </c>
      <c r="J9635" s="867" t="s">
        <v>7783</v>
      </c>
      <c r="K9635" s="866">
        <v>5</v>
      </c>
      <c r="L9635" s="866">
        <v>12</v>
      </c>
      <c r="M9635" s="865">
        <v>53729.141658923581</v>
      </c>
      <c r="N9635" s="866">
        <v>1</v>
      </c>
      <c r="O9635" s="866">
        <v>6</v>
      </c>
      <c r="P9635" s="865">
        <v>26082.9</v>
      </c>
    </row>
    <row r="9636" spans="1:16" ht="33.75" x14ac:dyDescent="0.25">
      <c r="A9636" s="867" t="s">
        <v>7760</v>
      </c>
      <c r="B9636" s="867" t="s">
        <v>3626</v>
      </c>
      <c r="C9636" s="867" t="s">
        <v>3031</v>
      </c>
      <c r="D9636" s="868" t="s">
        <v>7791</v>
      </c>
      <c r="E9636" s="870">
        <v>4200</v>
      </c>
      <c r="F9636" s="869" t="s">
        <v>8365</v>
      </c>
      <c r="G9636" s="868" t="s">
        <v>8364</v>
      </c>
      <c r="H9636" s="867" t="s">
        <v>7756</v>
      </c>
      <c r="I9636" s="867" t="s">
        <v>2745</v>
      </c>
      <c r="J9636" s="867" t="s">
        <v>7836</v>
      </c>
      <c r="K9636" s="866">
        <v>2</v>
      </c>
      <c r="L9636" s="866">
        <v>6</v>
      </c>
      <c r="M9636" s="865">
        <v>26864.570829461791</v>
      </c>
      <c r="N9636" s="866">
        <v>2</v>
      </c>
      <c r="O9636" s="866">
        <v>4</v>
      </c>
      <c r="P9636" s="865">
        <v>17388.599999999999</v>
      </c>
    </row>
    <row r="9637" spans="1:16" x14ac:dyDescent="0.25">
      <c r="A9637" s="1772" t="s">
        <v>2848</v>
      </c>
      <c r="B9637" s="1772"/>
      <c r="C9637" s="1772"/>
      <c r="D9637" s="1772"/>
      <c r="E9637" s="1772"/>
      <c r="F9637" s="1772" t="s">
        <v>378</v>
      </c>
      <c r="G9637" s="1772"/>
      <c r="H9637" s="1772"/>
      <c r="I9637" s="1772"/>
      <c r="J9637" s="1772"/>
      <c r="K9637" s="1771" t="s">
        <v>2847</v>
      </c>
      <c r="L9637" s="1771"/>
      <c r="M9637" s="1771"/>
      <c r="N9637" s="1771" t="s">
        <v>2846</v>
      </c>
      <c r="O9637" s="1771"/>
      <c r="P9637" s="1771"/>
    </row>
    <row r="9638" spans="1:16" ht="89.25" customHeight="1" x14ac:dyDescent="0.25">
      <c r="A9638" s="1535" t="s">
        <v>2845</v>
      </c>
      <c r="B9638" s="1535" t="s">
        <v>5</v>
      </c>
      <c r="C9638" s="1535" t="s">
        <v>2844</v>
      </c>
      <c r="D9638" s="1535" t="s">
        <v>2843</v>
      </c>
      <c r="E9638" s="1536" t="s">
        <v>2842</v>
      </c>
      <c r="F9638" s="1537" t="s">
        <v>2841</v>
      </c>
      <c r="G9638" s="1540" t="s">
        <v>2840</v>
      </c>
      <c r="H9638" s="1535" t="s">
        <v>2839</v>
      </c>
      <c r="I9638" s="1535" t="s">
        <v>2838</v>
      </c>
      <c r="J9638" s="1535" t="s">
        <v>2837</v>
      </c>
      <c r="K9638" s="1538" t="s">
        <v>2836</v>
      </c>
      <c r="L9638" s="1538" t="s">
        <v>2835</v>
      </c>
      <c r="M9638" s="1539" t="s">
        <v>2834</v>
      </c>
      <c r="N9638" s="1538" t="s">
        <v>2836</v>
      </c>
      <c r="O9638" s="1538" t="s">
        <v>2835</v>
      </c>
      <c r="P9638" s="1539" t="s">
        <v>2834</v>
      </c>
    </row>
    <row r="9639" spans="1:16" ht="33.75" x14ac:dyDescent="0.25">
      <c r="A9639" s="867" t="s">
        <v>7760</v>
      </c>
      <c r="B9639" s="867" t="s">
        <v>3626</v>
      </c>
      <c r="C9639" s="867" t="s">
        <v>3031</v>
      </c>
      <c r="D9639" s="868" t="s">
        <v>78</v>
      </c>
      <c r="E9639" s="870">
        <v>2500</v>
      </c>
      <c r="F9639" s="869" t="s">
        <v>8363</v>
      </c>
      <c r="G9639" s="868" t="s">
        <v>8362</v>
      </c>
      <c r="H9639" s="867" t="s">
        <v>7817</v>
      </c>
      <c r="I9639" s="867" t="s">
        <v>7937</v>
      </c>
      <c r="J9639" s="867" t="s">
        <v>8036</v>
      </c>
      <c r="K9639" s="866">
        <v>3</v>
      </c>
      <c r="L9639" s="866">
        <v>12</v>
      </c>
      <c r="M9639" s="865">
        <v>31981.631939835464</v>
      </c>
      <c r="N9639" s="866">
        <v>1</v>
      </c>
      <c r="O9639" s="866">
        <v>6</v>
      </c>
      <c r="P9639" s="865">
        <v>15882.9</v>
      </c>
    </row>
    <row r="9640" spans="1:16" ht="33.75" x14ac:dyDescent="0.25">
      <c r="A9640" s="867" t="s">
        <v>7760</v>
      </c>
      <c r="B9640" s="867" t="s">
        <v>3626</v>
      </c>
      <c r="C9640" s="867" t="s">
        <v>3031</v>
      </c>
      <c r="D9640" s="868" t="s">
        <v>8361</v>
      </c>
      <c r="E9640" s="870">
        <v>5500</v>
      </c>
      <c r="F9640" s="869" t="s">
        <v>8360</v>
      </c>
      <c r="G9640" s="868" t="s">
        <v>8359</v>
      </c>
      <c r="H9640" s="867" t="s">
        <v>7796</v>
      </c>
      <c r="I9640" s="867" t="s">
        <v>2685</v>
      </c>
      <c r="J9640" s="867" t="s">
        <v>8358</v>
      </c>
      <c r="K9640" s="866">
        <v>3</v>
      </c>
      <c r="L9640" s="866">
        <v>12</v>
      </c>
      <c r="M9640" s="865">
        <v>53729.141658923581</v>
      </c>
      <c r="N9640" s="866">
        <v>1</v>
      </c>
      <c r="O9640" s="866">
        <v>6</v>
      </c>
      <c r="P9640" s="865">
        <v>33882.9</v>
      </c>
    </row>
    <row r="9641" spans="1:16" ht="33.75" x14ac:dyDescent="0.25">
      <c r="A9641" s="867" t="s">
        <v>7760</v>
      </c>
      <c r="B9641" s="867" t="s">
        <v>3626</v>
      </c>
      <c r="C9641" s="867" t="s">
        <v>3031</v>
      </c>
      <c r="D9641" s="868" t="s">
        <v>7772</v>
      </c>
      <c r="E9641" s="870">
        <v>4200</v>
      </c>
      <c r="F9641" s="869" t="s">
        <v>8357</v>
      </c>
      <c r="G9641" s="868" t="s">
        <v>8356</v>
      </c>
      <c r="H9641" s="867" t="s">
        <v>7817</v>
      </c>
      <c r="I9641" s="867" t="s">
        <v>8355</v>
      </c>
      <c r="J9641" s="867" t="s">
        <v>7800</v>
      </c>
      <c r="K9641" s="866">
        <v>3</v>
      </c>
      <c r="L9641" s="866">
        <v>12</v>
      </c>
      <c r="M9641" s="865">
        <v>53729.141658923581</v>
      </c>
      <c r="N9641" s="866">
        <v>2</v>
      </c>
      <c r="O9641" s="866">
        <v>6</v>
      </c>
      <c r="P9641" s="865">
        <v>26082.9</v>
      </c>
    </row>
    <row r="9642" spans="1:16" ht="33.75" x14ac:dyDescent="0.25">
      <c r="A9642" s="867" t="s">
        <v>7760</v>
      </c>
      <c r="B9642" s="867" t="s">
        <v>3626</v>
      </c>
      <c r="C9642" s="867" t="s">
        <v>3031</v>
      </c>
      <c r="D9642" s="868" t="s">
        <v>8354</v>
      </c>
      <c r="E9642" s="870">
        <v>5500</v>
      </c>
      <c r="F9642" s="869" t="s">
        <v>8353</v>
      </c>
      <c r="G9642" s="868" t="s">
        <v>8352</v>
      </c>
      <c r="H9642" s="867" t="s">
        <v>7756</v>
      </c>
      <c r="I9642" s="867" t="s">
        <v>2685</v>
      </c>
      <c r="J9642" s="867" t="s">
        <v>7773</v>
      </c>
      <c r="K9642" s="866">
        <v>2</v>
      </c>
      <c r="L9642" s="866">
        <v>12</v>
      </c>
      <c r="M9642" s="865">
        <v>70359.590267638021</v>
      </c>
      <c r="N9642" s="866">
        <v>1</v>
      </c>
      <c r="O9642" s="866">
        <v>6</v>
      </c>
      <c r="P9642" s="865">
        <v>33882.9</v>
      </c>
    </row>
    <row r="9643" spans="1:16" ht="33.75" x14ac:dyDescent="0.25">
      <c r="A9643" s="867" t="s">
        <v>7760</v>
      </c>
      <c r="B9643" s="867" t="s">
        <v>3626</v>
      </c>
      <c r="C9643" s="867" t="s">
        <v>3031</v>
      </c>
      <c r="D9643" s="868" t="s">
        <v>8227</v>
      </c>
      <c r="E9643" s="870">
        <v>8500</v>
      </c>
      <c r="F9643" s="869" t="s">
        <v>8351</v>
      </c>
      <c r="G9643" s="868" t="s">
        <v>8350</v>
      </c>
      <c r="H9643" s="867" t="s">
        <v>7796</v>
      </c>
      <c r="I9643" s="867" t="s">
        <v>2737</v>
      </c>
      <c r="J9643" s="867" t="s">
        <v>8162</v>
      </c>
      <c r="K9643" s="866">
        <v>8</v>
      </c>
      <c r="L9643" s="866">
        <v>12</v>
      </c>
      <c r="M9643" s="865">
        <v>95944.89581950639</v>
      </c>
      <c r="N9643" s="866">
        <v>2</v>
      </c>
      <c r="O9643" s="866">
        <v>6</v>
      </c>
      <c r="P9643" s="865">
        <v>51882.9</v>
      </c>
    </row>
    <row r="9644" spans="1:16" ht="33.75" x14ac:dyDescent="0.25">
      <c r="A9644" s="867" t="s">
        <v>7760</v>
      </c>
      <c r="B9644" s="867" t="s">
        <v>3626</v>
      </c>
      <c r="C9644" s="867" t="s">
        <v>3031</v>
      </c>
      <c r="D9644" s="868" t="s">
        <v>7808</v>
      </c>
      <c r="E9644" s="870">
        <v>4200</v>
      </c>
      <c r="F9644" s="869" t="s">
        <v>8349</v>
      </c>
      <c r="G9644" s="868" t="s">
        <v>8348</v>
      </c>
      <c r="H9644" s="867" t="s">
        <v>7817</v>
      </c>
      <c r="I9644" s="867" t="s">
        <v>7937</v>
      </c>
      <c r="J9644" s="867" t="s">
        <v>8036</v>
      </c>
      <c r="K9644" s="866">
        <v>5</v>
      </c>
      <c r="L9644" s="866">
        <v>12</v>
      </c>
      <c r="M9644" s="865">
        <v>53729.141658923581</v>
      </c>
      <c r="N9644" s="866">
        <v>1</v>
      </c>
      <c r="O9644" s="866">
        <v>3</v>
      </c>
      <c r="P9644" s="865">
        <v>13041.45</v>
      </c>
    </row>
    <row r="9645" spans="1:16" ht="33.75" x14ac:dyDescent="0.25">
      <c r="A9645" s="867" t="s">
        <v>7760</v>
      </c>
      <c r="B9645" s="867" t="s">
        <v>3626</v>
      </c>
      <c r="C9645" s="867" t="s">
        <v>3031</v>
      </c>
      <c r="D9645" s="868" t="s">
        <v>7776</v>
      </c>
      <c r="E9645" s="870">
        <v>4200</v>
      </c>
      <c r="F9645" s="869" t="s">
        <v>8347</v>
      </c>
      <c r="G9645" s="868" t="s">
        <v>8346</v>
      </c>
      <c r="H9645" s="867" t="s">
        <v>7796</v>
      </c>
      <c r="I9645" s="867" t="s">
        <v>2676</v>
      </c>
      <c r="J9645" s="867" t="s">
        <v>7900</v>
      </c>
      <c r="K9645" s="866">
        <v>5</v>
      </c>
      <c r="L9645" s="866">
        <v>12</v>
      </c>
      <c r="M9645" s="865">
        <v>53729.141658923581</v>
      </c>
      <c r="N9645" s="866">
        <v>2</v>
      </c>
      <c r="O9645" s="866">
        <v>6</v>
      </c>
      <c r="P9645" s="865">
        <v>26082.9</v>
      </c>
    </row>
    <row r="9646" spans="1:16" ht="33.75" x14ac:dyDescent="0.25">
      <c r="A9646" s="867" t="s">
        <v>7760</v>
      </c>
      <c r="B9646" s="867" t="s">
        <v>3626</v>
      </c>
      <c r="C9646" s="867" t="s">
        <v>3031</v>
      </c>
      <c r="D9646" s="868" t="s">
        <v>8345</v>
      </c>
      <c r="E9646" s="870">
        <v>9000</v>
      </c>
      <c r="F9646" s="869" t="s">
        <v>8344</v>
      </c>
      <c r="G9646" s="868" t="s">
        <v>8343</v>
      </c>
      <c r="H9646" s="867" t="s">
        <v>7756</v>
      </c>
      <c r="I9646" s="867" t="s">
        <v>3285</v>
      </c>
      <c r="J9646" s="867" t="s">
        <v>8342</v>
      </c>
      <c r="K9646" s="866">
        <v>3</v>
      </c>
      <c r="L9646" s="866">
        <v>12</v>
      </c>
      <c r="M9646" s="865">
        <v>53729.141658923581</v>
      </c>
      <c r="N9646" s="866">
        <v>2</v>
      </c>
      <c r="O9646" s="866">
        <v>5</v>
      </c>
      <c r="P9646" s="865">
        <v>45735.75</v>
      </c>
    </row>
    <row r="9647" spans="1:16" ht="33.75" x14ac:dyDescent="0.25">
      <c r="A9647" s="867" t="s">
        <v>7760</v>
      </c>
      <c r="B9647" s="867" t="s">
        <v>3626</v>
      </c>
      <c r="C9647" s="867" t="s">
        <v>3031</v>
      </c>
      <c r="D9647" s="868" t="s">
        <v>7829</v>
      </c>
      <c r="E9647" s="870">
        <v>3200</v>
      </c>
      <c r="F9647" s="869" t="s">
        <v>8341</v>
      </c>
      <c r="G9647" s="868" t="s">
        <v>8340</v>
      </c>
      <c r="H9647" s="867" t="s">
        <v>7796</v>
      </c>
      <c r="I9647" s="867" t="s">
        <v>2745</v>
      </c>
      <c r="J9647" s="867" t="s">
        <v>8178</v>
      </c>
      <c r="K9647" s="866">
        <v>2</v>
      </c>
      <c r="L9647" s="866">
        <v>12</v>
      </c>
      <c r="M9647" s="865">
        <v>40936.488882989397</v>
      </c>
      <c r="N9647" s="866">
        <v>3</v>
      </c>
      <c r="O9647" s="866">
        <v>6</v>
      </c>
      <c r="P9647" s="865">
        <v>20082.900000000001</v>
      </c>
    </row>
    <row r="9648" spans="1:16" ht="33.75" x14ac:dyDescent="0.25">
      <c r="A9648" s="867" t="s">
        <v>7760</v>
      </c>
      <c r="B9648" s="867" t="s">
        <v>3626</v>
      </c>
      <c r="C9648" s="867" t="s">
        <v>3031</v>
      </c>
      <c r="D9648" s="868" t="s">
        <v>7829</v>
      </c>
      <c r="E9648" s="870">
        <v>3200</v>
      </c>
      <c r="F9648" s="869" t="s">
        <v>8339</v>
      </c>
      <c r="G9648" s="868" t="s">
        <v>8338</v>
      </c>
      <c r="H9648" s="867" t="s">
        <v>7796</v>
      </c>
      <c r="I9648" s="867" t="s">
        <v>2745</v>
      </c>
      <c r="J9648" s="867" t="s">
        <v>8178</v>
      </c>
      <c r="K9648" s="866">
        <v>2</v>
      </c>
      <c r="L9648" s="866">
        <v>12</v>
      </c>
      <c r="M9648" s="865">
        <v>40936.488882989397</v>
      </c>
      <c r="N9648" s="866">
        <v>2</v>
      </c>
      <c r="O9648" s="866">
        <v>6</v>
      </c>
      <c r="P9648" s="865">
        <v>20082.900000000001</v>
      </c>
    </row>
    <row r="9649" spans="1:16" ht="33.75" x14ac:dyDescent="0.25">
      <c r="A9649" s="867" t="s">
        <v>7760</v>
      </c>
      <c r="B9649" s="867" t="s">
        <v>3626</v>
      </c>
      <c r="C9649" s="867" t="s">
        <v>3031</v>
      </c>
      <c r="D9649" s="868" t="s">
        <v>6515</v>
      </c>
      <c r="E9649" s="870">
        <v>4200</v>
      </c>
      <c r="F9649" s="869" t="s">
        <v>8337</v>
      </c>
      <c r="G9649" s="868" t="s">
        <v>8336</v>
      </c>
      <c r="H9649" s="867"/>
      <c r="I9649" s="867"/>
      <c r="J9649" s="867"/>
      <c r="K9649" s="866">
        <v>7</v>
      </c>
      <c r="L9649" s="866">
        <v>12</v>
      </c>
      <c r="M9649" s="865">
        <v>53729.141658923581</v>
      </c>
      <c r="N9649" s="866">
        <v>2</v>
      </c>
      <c r="O9649" s="866">
        <v>6</v>
      </c>
      <c r="P9649" s="865">
        <v>26082.9</v>
      </c>
    </row>
    <row r="9650" spans="1:16" ht="33.75" x14ac:dyDescent="0.25">
      <c r="A9650" s="867" t="s">
        <v>7760</v>
      </c>
      <c r="B9650" s="867" t="s">
        <v>3626</v>
      </c>
      <c r="C9650" s="867" t="s">
        <v>3031</v>
      </c>
      <c r="D9650" s="868" t="s">
        <v>7916</v>
      </c>
      <c r="E9650" s="870">
        <v>1500</v>
      </c>
      <c r="F9650" s="869" t="s">
        <v>8335</v>
      </c>
      <c r="G9650" s="868" t="s">
        <v>8334</v>
      </c>
      <c r="H9650" s="867" t="s">
        <v>7756</v>
      </c>
      <c r="I9650" s="867" t="s">
        <v>8333</v>
      </c>
      <c r="J9650" s="867" t="s">
        <v>7967</v>
      </c>
      <c r="K9650" s="866">
        <v>1</v>
      </c>
      <c r="L9650" s="866">
        <v>3</v>
      </c>
      <c r="M9650" s="865">
        <v>4797.2447909753191</v>
      </c>
      <c r="N9650" s="866">
        <v>0</v>
      </c>
      <c r="O9650" s="866">
        <v>0</v>
      </c>
      <c r="P9650" s="865">
        <v>0</v>
      </c>
    </row>
    <row r="9651" spans="1:16" ht="33.75" x14ac:dyDescent="0.25">
      <c r="A9651" s="867" t="s">
        <v>7760</v>
      </c>
      <c r="B9651" s="867" t="s">
        <v>3626</v>
      </c>
      <c r="C9651" s="867" t="s">
        <v>3031</v>
      </c>
      <c r="D9651" s="868" t="s">
        <v>7759</v>
      </c>
      <c r="E9651" s="870">
        <v>2700</v>
      </c>
      <c r="F9651" s="869" t="s">
        <v>8332</v>
      </c>
      <c r="G9651" s="868" t="s">
        <v>8331</v>
      </c>
      <c r="H9651" s="867"/>
      <c r="I9651" s="867"/>
      <c r="J9651" s="867"/>
      <c r="K9651" s="866">
        <v>4</v>
      </c>
      <c r="L9651" s="866">
        <v>12</v>
      </c>
      <c r="M9651" s="865">
        <v>34540.162495022305</v>
      </c>
      <c r="N9651" s="866">
        <v>2</v>
      </c>
      <c r="O9651" s="866">
        <v>6</v>
      </c>
      <c r="P9651" s="865">
        <v>17082.900000000001</v>
      </c>
    </row>
    <row r="9652" spans="1:16" ht="33.75" x14ac:dyDescent="0.25">
      <c r="A9652" s="867" t="s">
        <v>7760</v>
      </c>
      <c r="B9652" s="867" t="s">
        <v>3626</v>
      </c>
      <c r="C9652" s="867" t="s">
        <v>3031</v>
      </c>
      <c r="D9652" s="868" t="s">
        <v>7759</v>
      </c>
      <c r="E9652" s="870">
        <v>2700</v>
      </c>
      <c r="F9652" s="869" t="s">
        <v>8330</v>
      </c>
      <c r="G9652" s="868" t="s">
        <v>8329</v>
      </c>
      <c r="H9652" s="867"/>
      <c r="I9652" s="867"/>
      <c r="J9652" s="867"/>
      <c r="K9652" s="866">
        <v>3</v>
      </c>
      <c r="L9652" s="866">
        <v>9</v>
      </c>
      <c r="M9652" s="865">
        <v>25905.121871266725</v>
      </c>
      <c r="N9652" s="866">
        <v>0</v>
      </c>
      <c r="O9652" s="866">
        <v>0</v>
      </c>
      <c r="P9652" s="865">
        <v>0</v>
      </c>
    </row>
    <row r="9653" spans="1:16" ht="33.75" x14ac:dyDescent="0.25">
      <c r="A9653" s="867" t="s">
        <v>7760</v>
      </c>
      <c r="B9653" s="867" t="s">
        <v>3626</v>
      </c>
      <c r="C9653" s="867" t="s">
        <v>3031</v>
      </c>
      <c r="D9653" s="868" t="s">
        <v>7759</v>
      </c>
      <c r="E9653" s="870">
        <v>2700</v>
      </c>
      <c r="F9653" s="869" t="s">
        <v>8328</v>
      </c>
      <c r="G9653" s="868" t="s">
        <v>8327</v>
      </c>
      <c r="H9653" s="867" t="s">
        <v>7756</v>
      </c>
      <c r="I9653" s="867" t="s">
        <v>7765</v>
      </c>
      <c r="J9653" s="867" t="s">
        <v>7755</v>
      </c>
      <c r="K9653" s="866">
        <v>1</v>
      </c>
      <c r="L9653" s="866">
        <v>3</v>
      </c>
      <c r="M9653" s="865">
        <v>8635.0406237555762</v>
      </c>
      <c r="N9653" s="866">
        <v>0</v>
      </c>
      <c r="O9653" s="866">
        <v>0</v>
      </c>
      <c r="P9653" s="865">
        <v>0</v>
      </c>
    </row>
    <row r="9654" spans="1:16" ht="33.75" x14ac:dyDescent="0.25">
      <c r="A9654" s="867" t="s">
        <v>7760</v>
      </c>
      <c r="B9654" s="867" t="s">
        <v>3626</v>
      </c>
      <c r="C9654" s="867" t="s">
        <v>3031</v>
      </c>
      <c r="D9654" s="868" t="s">
        <v>7772</v>
      </c>
      <c r="E9654" s="870">
        <v>4200</v>
      </c>
      <c r="F9654" s="869" t="s">
        <v>8326</v>
      </c>
      <c r="G9654" s="868" t="s">
        <v>8325</v>
      </c>
      <c r="H9654" s="867" t="s">
        <v>7756</v>
      </c>
      <c r="I9654" s="867" t="s">
        <v>2892</v>
      </c>
      <c r="J9654" s="867" t="s">
        <v>8324</v>
      </c>
      <c r="K9654" s="866">
        <v>4</v>
      </c>
      <c r="L9654" s="866">
        <v>12</v>
      </c>
      <c r="M9654" s="865">
        <v>40936.488882989397</v>
      </c>
      <c r="N9654" s="866">
        <v>2</v>
      </c>
      <c r="O9654" s="866">
        <v>6</v>
      </c>
      <c r="P9654" s="865">
        <v>26082.9</v>
      </c>
    </row>
    <row r="9655" spans="1:16" ht="33.75" x14ac:dyDescent="0.25">
      <c r="A9655" s="867" t="s">
        <v>7760</v>
      </c>
      <c r="B9655" s="867" t="s">
        <v>3626</v>
      </c>
      <c r="C9655" s="867" t="s">
        <v>3031</v>
      </c>
      <c r="D9655" s="868" t="s">
        <v>7791</v>
      </c>
      <c r="E9655" s="870">
        <v>4200</v>
      </c>
      <c r="F9655" s="869" t="s">
        <v>8323</v>
      </c>
      <c r="G9655" s="868" t="s">
        <v>8322</v>
      </c>
      <c r="H9655" s="867" t="s">
        <v>7796</v>
      </c>
      <c r="I9655" s="867" t="s">
        <v>2745</v>
      </c>
      <c r="J9655" s="867" t="s">
        <v>8321</v>
      </c>
      <c r="K9655" s="866">
        <v>0</v>
      </c>
      <c r="L9655" s="866">
        <v>0</v>
      </c>
      <c r="M9655" s="865">
        <v>0</v>
      </c>
      <c r="N9655" s="866">
        <v>2</v>
      </c>
      <c r="O9655" s="866">
        <v>4</v>
      </c>
      <c r="P9655" s="865">
        <v>17388.599999999999</v>
      </c>
    </row>
    <row r="9656" spans="1:16" ht="33.75" x14ac:dyDescent="0.25">
      <c r="A9656" s="867" t="s">
        <v>7760</v>
      </c>
      <c r="B9656" s="867" t="s">
        <v>3626</v>
      </c>
      <c r="C9656" s="867" t="s">
        <v>3031</v>
      </c>
      <c r="D9656" s="868" t="s">
        <v>7772</v>
      </c>
      <c r="E9656" s="870">
        <v>4200</v>
      </c>
      <c r="F9656" s="869" t="s">
        <v>8320</v>
      </c>
      <c r="G9656" s="868" t="s">
        <v>8319</v>
      </c>
      <c r="H9656" s="867" t="s">
        <v>7796</v>
      </c>
      <c r="I9656" s="867" t="s">
        <v>6461</v>
      </c>
      <c r="J9656" s="867" t="s">
        <v>7813</v>
      </c>
      <c r="K9656" s="866">
        <v>2</v>
      </c>
      <c r="L9656" s="866">
        <v>12</v>
      </c>
      <c r="M9656" s="865">
        <v>53729.141658923581</v>
      </c>
      <c r="N9656" s="866">
        <v>2</v>
      </c>
      <c r="O9656" s="866">
        <v>6</v>
      </c>
      <c r="P9656" s="865">
        <v>26082.9</v>
      </c>
    </row>
    <row r="9657" spans="1:16" ht="33.75" x14ac:dyDescent="0.25">
      <c r="A9657" s="867" t="s">
        <v>7760</v>
      </c>
      <c r="B9657" s="867" t="s">
        <v>3626</v>
      </c>
      <c r="C9657" s="867" t="s">
        <v>3031</v>
      </c>
      <c r="D9657" s="868" t="s">
        <v>7772</v>
      </c>
      <c r="E9657" s="870">
        <v>4200</v>
      </c>
      <c r="F9657" s="869" t="s">
        <v>8318</v>
      </c>
      <c r="G9657" s="868" t="s">
        <v>8317</v>
      </c>
      <c r="H9657" s="867" t="s">
        <v>7756</v>
      </c>
      <c r="I9657" s="867" t="s">
        <v>2892</v>
      </c>
      <c r="J9657" s="867" t="s">
        <v>7894</v>
      </c>
      <c r="K9657" s="866">
        <v>4</v>
      </c>
      <c r="L9657" s="866">
        <v>12</v>
      </c>
      <c r="M9657" s="865">
        <v>31981.631939835464</v>
      </c>
      <c r="N9657" s="866">
        <v>0</v>
      </c>
      <c r="O9657" s="866">
        <v>0</v>
      </c>
      <c r="P9657" s="865">
        <v>0</v>
      </c>
    </row>
    <row r="9658" spans="1:16" ht="33.75" x14ac:dyDescent="0.25">
      <c r="A9658" s="867" t="s">
        <v>7760</v>
      </c>
      <c r="B9658" s="867" t="s">
        <v>3626</v>
      </c>
      <c r="C9658" s="867" t="s">
        <v>3031</v>
      </c>
      <c r="D9658" s="868" t="s">
        <v>7776</v>
      </c>
      <c r="E9658" s="870">
        <v>4200</v>
      </c>
      <c r="F9658" s="869" t="s">
        <v>8316</v>
      </c>
      <c r="G9658" s="868" t="s">
        <v>8315</v>
      </c>
      <c r="H9658" s="867" t="s">
        <v>7756</v>
      </c>
      <c r="I9658" s="867" t="s">
        <v>2772</v>
      </c>
      <c r="J9658" s="867" t="s">
        <v>8314</v>
      </c>
      <c r="K9658" s="866">
        <v>4</v>
      </c>
      <c r="L9658" s="866">
        <v>12</v>
      </c>
      <c r="M9658" s="865">
        <v>53729.141658923581</v>
      </c>
      <c r="N9658" s="866">
        <v>2</v>
      </c>
      <c r="O9658" s="866">
        <v>6</v>
      </c>
      <c r="P9658" s="865">
        <v>26082.9</v>
      </c>
    </row>
    <row r="9659" spans="1:16" ht="33.75" x14ac:dyDescent="0.25">
      <c r="A9659" s="867" t="s">
        <v>7760</v>
      </c>
      <c r="B9659" s="867" t="s">
        <v>3626</v>
      </c>
      <c r="C9659" s="867" t="s">
        <v>3031</v>
      </c>
      <c r="D9659" s="868" t="s">
        <v>7863</v>
      </c>
      <c r="E9659" s="870">
        <v>2500</v>
      </c>
      <c r="F9659" s="869" t="s">
        <v>8313</v>
      </c>
      <c r="G9659" s="868" t="s">
        <v>8312</v>
      </c>
      <c r="H9659" s="867" t="s">
        <v>2751</v>
      </c>
      <c r="I9659" s="867" t="s">
        <v>5168</v>
      </c>
      <c r="J9659" s="867" t="s">
        <v>7985</v>
      </c>
      <c r="K9659" s="866">
        <v>3</v>
      </c>
      <c r="L9659" s="866">
        <v>12</v>
      </c>
      <c r="M9659" s="865">
        <v>31981.631939835464</v>
      </c>
      <c r="N9659" s="866">
        <v>2</v>
      </c>
      <c r="O9659" s="866">
        <v>6</v>
      </c>
      <c r="P9659" s="865">
        <v>15882.9</v>
      </c>
    </row>
    <row r="9660" spans="1:16" ht="33.75" x14ac:dyDescent="0.25">
      <c r="A9660" s="867" t="s">
        <v>7760</v>
      </c>
      <c r="B9660" s="867" t="s">
        <v>3626</v>
      </c>
      <c r="C9660" s="867" t="s">
        <v>3031</v>
      </c>
      <c r="D9660" s="868" t="s">
        <v>7776</v>
      </c>
      <c r="E9660" s="870">
        <v>4200</v>
      </c>
      <c r="F9660" s="869" t="s">
        <v>8311</v>
      </c>
      <c r="G9660" s="868" t="s">
        <v>8310</v>
      </c>
      <c r="H9660" s="867" t="s">
        <v>7796</v>
      </c>
      <c r="I9660" s="867" t="s">
        <v>7822</v>
      </c>
      <c r="J9660" s="867" t="s">
        <v>7900</v>
      </c>
      <c r="K9660" s="866">
        <v>3</v>
      </c>
      <c r="L9660" s="866">
        <v>12</v>
      </c>
      <c r="M9660" s="865">
        <v>53729.141658923581</v>
      </c>
      <c r="N9660" s="866">
        <v>2</v>
      </c>
      <c r="O9660" s="866">
        <v>6</v>
      </c>
      <c r="P9660" s="865">
        <v>26082.9</v>
      </c>
    </row>
    <row r="9661" spans="1:16" ht="33.75" x14ac:dyDescent="0.25">
      <c r="A9661" s="867" t="s">
        <v>7760</v>
      </c>
      <c r="B9661" s="867" t="s">
        <v>3626</v>
      </c>
      <c r="C9661" s="867" t="s">
        <v>3031</v>
      </c>
      <c r="D9661" s="868" t="s">
        <v>7804</v>
      </c>
      <c r="E9661" s="870">
        <v>5500</v>
      </c>
      <c r="F9661" s="869" t="s">
        <v>8309</v>
      </c>
      <c r="G9661" s="868" t="s">
        <v>8308</v>
      </c>
      <c r="H9661" s="867" t="s">
        <v>7796</v>
      </c>
      <c r="I9661" s="867" t="s">
        <v>7822</v>
      </c>
      <c r="J9661" s="867" t="s">
        <v>7821</v>
      </c>
      <c r="K9661" s="866">
        <v>2</v>
      </c>
      <c r="L9661" s="866">
        <v>12</v>
      </c>
      <c r="M9661" s="865">
        <v>70359.590267638021</v>
      </c>
      <c r="N9661" s="866">
        <v>2</v>
      </c>
      <c r="O9661" s="866">
        <v>6</v>
      </c>
      <c r="P9661" s="865">
        <v>33882.9</v>
      </c>
    </row>
    <row r="9662" spans="1:16" ht="33.75" x14ac:dyDescent="0.25">
      <c r="A9662" s="867" t="s">
        <v>7760</v>
      </c>
      <c r="B9662" s="867" t="s">
        <v>3626</v>
      </c>
      <c r="C9662" s="867" t="s">
        <v>3031</v>
      </c>
      <c r="D9662" s="868" t="s">
        <v>7907</v>
      </c>
      <c r="E9662" s="870">
        <v>2200</v>
      </c>
      <c r="F9662" s="869" t="s">
        <v>8307</v>
      </c>
      <c r="G9662" s="868" t="s">
        <v>8306</v>
      </c>
      <c r="H9662" s="867"/>
      <c r="I9662" s="867"/>
      <c r="J9662" s="867"/>
      <c r="K9662" s="866">
        <v>3</v>
      </c>
      <c r="L9662" s="866">
        <v>12</v>
      </c>
      <c r="M9662" s="865">
        <v>28143.836107055209</v>
      </c>
      <c r="N9662" s="866">
        <v>1</v>
      </c>
      <c r="O9662" s="866">
        <v>6</v>
      </c>
      <c r="P9662" s="865">
        <v>14082.9</v>
      </c>
    </row>
    <row r="9663" spans="1:16" ht="33.75" x14ac:dyDescent="0.25">
      <c r="A9663" s="867" t="s">
        <v>7760</v>
      </c>
      <c r="B9663" s="867" t="s">
        <v>3626</v>
      </c>
      <c r="C9663" s="867" t="s">
        <v>3031</v>
      </c>
      <c r="D9663" s="868" t="s">
        <v>8292</v>
      </c>
      <c r="E9663" s="870">
        <v>1500</v>
      </c>
      <c r="F9663" s="869" t="s">
        <v>8305</v>
      </c>
      <c r="G9663" s="868" t="s">
        <v>8304</v>
      </c>
      <c r="H9663" s="867"/>
      <c r="I9663" s="867"/>
      <c r="J9663" s="867"/>
      <c r="K9663" s="866">
        <v>3</v>
      </c>
      <c r="L9663" s="866">
        <v>12</v>
      </c>
      <c r="M9663" s="865">
        <v>19188.979163901276</v>
      </c>
      <c r="N9663" s="866">
        <v>1</v>
      </c>
      <c r="O9663" s="866">
        <v>6</v>
      </c>
      <c r="P9663" s="865">
        <v>9882.9</v>
      </c>
    </row>
    <row r="9664" spans="1:16" ht="33.75" x14ac:dyDescent="0.25">
      <c r="A9664" s="867" t="s">
        <v>7760</v>
      </c>
      <c r="B9664" s="867" t="s">
        <v>3626</v>
      </c>
      <c r="C9664" s="867" t="s">
        <v>3031</v>
      </c>
      <c r="D9664" s="868" t="s">
        <v>7829</v>
      </c>
      <c r="E9664" s="870">
        <v>3200</v>
      </c>
      <c r="F9664" s="869" t="s">
        <v>8303</v>
      </c>
      <c r="G9664" s="868" t="s">
        <v>8302</v>
      </c>
      <c r="H9664" s="867" t="s">
        <v>7796</v>
      </c>
      <c r="I9664" s="867" t="s">
        <v>2756</v>
      </c>
      <c r="J9664" s="867" t="s">
        <v>7805</v>
      </c>
      <c r="K9664" s="866">
        <v>3</v>
      </c>
      <c r="L9664" s="866">
        <v>12</v>
      </c>
      <c r="M9664" s="865">
        <v>40936.488882989397</v>
      </c>
      <c r="N9664" s="866">
        <v>1</v>
      </c>
      <c r="O9664" s="866">
        <v>6</v>
      </c>
      <c r="P9664" s="865">
        <v>20082.900000000001</v>
      </c>
    </row>
    <row r="9665" spans="1:16" ht="33.75" x14ac:dyDescent="0.25">
      <c r="A9665" s="867" t="s">
        <v>7760</v>
      </c>
      <c r="B9665" s="867" t="s">
        <v>3626</v>
      </c>
      <c r="C9665" s="867" t="s">
        <v>3031</v>
      </c>
      <c r="D9665" s="868" t="s">
        <v>8292</v>
      </c>
      <c r="E9665" s="870">
        <v>1500</v>
      </c>
      <c r="F9665" s="869" t="s">
        <v>8301</v>
      </c>
      <c r="G9665" s="868" t="s">
        <v>8300</v>
      </c>
      <c r="H9665" s="867"/>
      <c r="I9665" s="867"/>
      <c r="J9665" s="867"/>
      <c r="K9665" s="866">
        <v>3</v>
      </c>
      <c r="L9665" s="866">
        <v>12</v>
      </c>
      <c r="M9665" s="865">
        <v>19188.979163901276</v>
      </c>
      <c r="N9665" s="866">
        <v>0</v>
      </c>
      <c r="O9665" s="866">
        <v>0</v>
      </c>
      <c r="P9665" s="865">
        <v>0</v>
      </c>
    </row>
    <row r="9666" spans="1:16" ht="33.75" x14ac:dyDescent="0.25">
      <c r="A9666" s="867" t="s">
        <v>7760</v>
      </c>
      <c r="B9666" s="867" t="s">
        <v>3626</v>
      </c>
      <c r="C9666" s="867" t="s">
        <v>3031</v>
      </c>
      <c r="D9666" s="868" t="s">
        <v>8292</v>
      </c>
      <c r="E9666" s="870">
        <v>1500</v>
      </c>
      <c r="F9666" s="869" t="s">
        <v>8299</v>
      </c>
      <c r="G9666" s="868" t="s">
        <v>8298</v>
      </c>
      <c r="H9666" s="867" t="s">
        <v>7756</v>
      </c>
      <c r="I9666" s="867" t="s">
        <v>2676</v>
      </c>
      <c r="J9666" s="867" t="s">
        <v>8297</v>
      </c>
      <c r="K9666" s="866">
        <v>3</v>
      </c>
      <c r="L9666" s="866">
        <v>12</v>
      </c>
      <c r="M9666" s="865">
        <v>19188.979163901276</v>
      </c>
      <c r="N9666" s="866">
        <v>1</v>
      </c>
      <c r="O9666" s="866">
        <v>6</v>
      </c>
      <c r="P9666" s="865">
        <v>9882.9</v>
      </c>
    </row>
    <row r="9667" spans="1:16" ht="33.75" x14ac:dyDescent="0.25">
      <c r="A9667" s="867" t="s">
        <v>7760</v>
      </c>
      <c r="B9667" s="867" t="s">
        <v>3626</v>
      </c>
      <c r="C9667" s="867" t="s">
        <v>3031</v>
      </c>
      <c r="D9667" s="868" t="s">
        <v>7863</v>
      </c>
      <c r="E9667" s="870">
        <v>2500</v>
      </c>
      <c r="F9667" s="869" t="s">
        <v>8296</v>
      </c>
      <c r="G9667" s="868" t="s">
        <v>8295</v>
      </c>
      <c r="H9667" s="867"/>
      <c r="I9667" s="867"/>
      <c r="J9667" s="867"/>
      <c r="K9667" s="866">
        <v>3</v>
      </c>
      <c r="L9667" s="866">
        <v>12</v>
      </c>
      <c r="M9667" s="865">
        <v>31981.631939835464</v>
      </c>
      <c r="N9667" s="866">
        <v>2</v>
      </c>
      <c r="O9667" s="866">
        <v>6</v>
      </c>
      <c r="P9667" s="865">
        <v>15882.9</v>
      </c>
    </row>
    <row r="9668" spans="1:16" ht="33.75" x14ac:dyDescent="0.25">
      <c r="A9668" s="867" t="s">
        <v>7760</v>
      </c>
      <c r="B9668" s="867" t="s">
        <v>3626</v>
      </c>
      <c r="C9668" s="867" t="s">
        <v>3031</v>
      </c>
      <c r="D9668" s="868" t="s">
        <v>8292</v>
      </c>
      <c r="E9668" s="870">
        <v>1500</v>
      </c>
      <c r="F9668" s="869" t="s">
        <v>8294</v>
      </c>
      <c r="G9668" s="868" t="s">
        <v>8293</v>
      </c>
      <c r="H9668" s="867"/>
      <c r="I9668" s="867"/>
      <c r="J9668" s="867"/>
      <c r="K9668" s="866">
        <v>2</v>
      </c>
      <c r="L9668" s="866">
        <v>9</v>
      </c>
      <c r="M9668" s="865">
        <v>14391.734372925959</v>
      </c>
      <c r="N9668" s="866">
        <v>0</v>
      </c>
      <c r="O9668" s="866">
        <v>0</v>
      </c>
      <c r="P9668" s="865">
        <v>0</v>
      </c>
    </row>
    <row r="9669" spans="1:16" ht="33.75" x14ac:dyDescent="0.25">
      <c r="A9669" s="867" t="s">
        <v>7760</v>
      </c>
      <c r="B9669" s="867" t="s">
        <v>3626</v>
      </c>
      <c r="C9669" s="867" t="s">
        <v>3031</v>
      </c>
      <c r="D9669" s="868" t="s">
        <v>8292</v>
      </c>
      <c r="E9669" s="870">
        <v>1500</v>
      </c>
      <c r="F9669" s="869" t="s">
        <v>8291</v>
      </c>
      <c r="G9669" s="868" t="s">
        <v>8290</v>
      </c>
      <c r="H9669" s="867"/>
      <c r="I9669" s="867"/>
      <c r="J9669" s="867"/>
      <c r="K9669" s="866">
        <v>3</v>
      </c>
      <c r="L9669" s="866">
        <v>12</v>
      </c>
      <c r="M9669" s="865">
        <v>19188.979163901276</v>
      </c>
      <c r="N9669" s="866">
        <v>1</v>
      </c>
      <c r="O9669" s="866">
        <v>6</v>
      </c>
      <c r="P9669" s="865">
        <v>9882.9</v>
      </c>
    </row>
    <row r="9670" spans="1:16" ht="33.75" x14ac:dyDescent="0.25">
      <c r="A9670" s="867" t="s">
        <v>7760</v>
      </c>
      <c r="B9670" s="867" t="s">
        <v>3626</v>
      </c>
      <c r="C9670" s="867" t="s">
        <v>3031</v>
      </c>
      <c r="D9670" s="868" t="s">
        <v>8006</v>
      </c>
      <c r="E9670" s="870">
        <v>4200</v>
      </c>
      <c r="F9670" s="869" t="s">
        <v>8289</v>
      </c>
      <c r="G9670" s="868" t="s">
        <v>8288</v>
      </c>
      <c r="H9670" s="867" t="s">
        <v>7756</v>
      </c>
      <c r="I9670" s="867" t="s">
        <v>2667</v>
      </c>
      <c r="J9670" s="867" t="s">
        <v>7967</v>
      </c>
      <c r="K9670" s="866">
        <v>3</v>
      </c>
      <c r="L9670" s="866">
        <v>12</v>
      </c>
      <c r="M9670" s="865">
        <v>53729.141658923581</v>
      </c>
      <c r="N9670" s="866">
        <v>1</v>
      </c>
      <c r="O9670" s="866">
        <v>6</v>
      </c>
      <c r="P9670" s="865">
        <v>26082.9</v>
      </c>
    </row>
    <row r="9671" spans="1:16" ht="33.75" x14ac:dyDescent="0.25">
      <c r="A9671" s="867" t="s">
        <v>7760</v>
      </c>
      <c r="B9671" s="867" t="s">
        <v>3626</v>
      </c>
      <c r="C9671" s="867" t="s">
        <v>3031</v>
      </c>
      <c r="D9671" s="868" t="s">
        <v>7820</v>
      </c>
      <c r="E9671" s="870">
        <v>9000</v>
      </c>
      <c r="F9671" s="869" t="s">
        <v>8287</v>
      </c>
      <c r="G9671" s="868" t="s">
        <v>8286</v>
      </c>
      <c r="H9671" s="867" t="s">
        <v>7817</v>
      </c>
      <c r="I9671" s="867" t="s">
        <v>2704</v>
      </c>
      <c r="J9671" s="867" t="s">
        <v>7971</v>
      </c>
      <c r="K9671" s="866">
        <v>3</v>
      </c>
      <c r="L9671" s="866">
        <v>12</v>
      </c>
      <c r="M9671" s="865">
        <v>115133.87498340767</v>
      </c>
      <c r="N9671" s="866">
        <v>1</v>
      </c>
      <c r="O9671" s="866">
        <v>6</v>
      </c>
      <c r="P9671" s="865">
        <v>54882.9</v>
      </c>
    </row>
    <row r="9672" spans="1:16" ht="33.75" x14ac:dyDescent="0.25">
      <c r="A9672" s="867" t="s">
        <v>7760</v>
      </c>
      <c r="B9672" s="867" t="s">
        <v>3626</v>
      </c>
      <c r="C9672" s="867" t="s">
        <v>3031</v>
      </c>
      <c r="D9672" s="868" t="s">
        <v>7820</v>
      </c>
      <c r="E9672" s="870">
        <v>9000</v>
      </c>
      <c r="F9672" s="869" t="s">
        <v>8285</v>
      </c>
      <c r="G9672" s="868" t="s">
        <v>8284</v>
      </c>
      <c r="H9672" s="867" t="s">
        <v>7756</v>
      </c>
      <c r="I9672" s="867" t="s">
        <v>4477</v>
      </c>
      <c r="J9672" s="867" t="s">
        <v>8088</v>
      </c>
      <c r="K9672" s="866">
        <v>3</v>
      </c>
      <c r="L9672" s="866">
        <v>12</v>
      </c>
      <c r="M9672" s="865">
        <v>115133.87498340767</v>
      </c>
      <c r="N9672" s="866">
        <v>1</v>
      </c>
      <c r="O9672" s="866">
        <v>1</v>
      </c>
      <c r="P9672" s="865">
        <v>9147.15</v>
      </c>
    </row>
    <row r="9673" spans="1:16" ht="33.75" x14ac:dyDescent="0.25">
      <c r="A9673" s="867" t="s">
        <v>7760</v>
      </c>
      <c r="B9673" s="867" t="s">
        <v>3626</v>
      </c>
      <c r="C9673" s="867" t="s">
        <v>3031</v>
      </c>
      <c r="D9673" s="868" t="s">
        <v>8283</v>
      </c>
      <c r="E9673" s="870">
        <v>9000</v>
      </c>
      <c r="F9673" s="869" t="s">
        <v>8282</v>
      </c>
      <c r="G9673" s="868" t="s">
        <v>8281</v>
      </c>
      <c r="H9673" s="867" t="s">
        <v>7756</v>
      </c>
      <c r="I9673" s="867" t="s">
        <v>4477</v>
      </c>
      <c r="J9673" s="867" t="s">
        <v>7769</v>
      </c>
      <c r="K9673" s="866">
        <v>2</v>
      </c>
      <c r="L9673" s="866">
        <v>12</v>
      </c>
      <c r="M9673" s="865">
        <v>115133.87498340767</v>
      </c>
      <c r="N9673" s="866">
        <v>2</v>
      </c>
      <c r="O9673" s="866">
        <v>6</v>
      </c>
      <c r="P9673" s="865">
        <v>54882.9</v>
      </c>
    </row>
    <row r="9674" spans="1:16" ht="33.75" x14ac:dyDescent="0.25">
      <c r="A9674" s="867" t="s">
        <v>7760</v>
      </c>
      <c r="B9674" s="867" t="s">
        <v>3626</v>
      </c>
      <c r="C9674" s="867" t="s">
        <v>3031</v>
      </c>
      <c r="D9674" s="868" t="s">
        <v>8280</v>
      </c>
      <c r="E9674" s="870">
        <v>6000</v>
      </c>
      <c r="F9674" s="869" t="s">
        <v>8279</v>
      </c>
      <c r="G9674" s="868" t="s">
        <v>8278</v>
      </c>
      <c r="H9674" s="867" t="s">
        <v>7756</v>
      </c>
      <c r="I9674" s="867" t="s">
        <v>2676</v>
      </c>
      <c r="J9674" s="867" t="s">
        <v>7967</v>
      </c>
      <c r="K9674" s="866">
        <v>1</v>
      </c>
      <c r="L9674" s="866">
        <v>3</v>
      </c>
      <c r="M9674" s="865">
        <v>19188.979163901276</v>
      </c>
      <c r="N9674" s="866">
        <v>0</v>
      </c>
      <c r="O9674" s="866">
        <v>0</v>
      </c>
      <c r="P9674" s="865">
        <v>0</v>
      </c>
    </row>
    <row r="9675" spans="1:16" ht="33.75" x14ac:dyDescent="0.25">
      <c r="A9675" s="867" t="s">
        <v>7760</v>
      </c>
      <c r="B9675" s="867" t="s">
        <v>3626</v>
      </c>
      <c r="C9675" s="867" t="s">
        <v>3031</v>
      </c>
      <c r="D9675" s="868" t="s">
        <v>8277</v>
      </c>
      <c r="E9675" s="870">
        <v>7500</v>
      </c>
      <c r="F9675" s="869" t="s">
        <v>8276</v>
      </c>
      <c r="G9675" s="868" t="s">
        <v>8275</v>
      </c>
      <c r="H9675" s="867" t="s">
        <v>7817</v>
      </c>
      <c r="I9675" s="867" t="s">
        <v>8274</v>
      </c>
      <c r="J9675" s="867" t="s">
        <v>8273</v>
      </c>
      <c r="K9675" s="866">
        <v>4</v>
      </c>
      <c r="L9675" s="866">
        <v>12</v>
      </c>
      <c r="M9675" s="865">
        <v>95944.89581950639</v>
      </c>
      <c r="N9675" s="866">
        <v>1</v>
      </c>
      <c r="O9675" s="866">
        <v>6</v>
      </c>
      <c r="P9675" s="865">
        <v>45882.9</v>
      </c>
    </row>
    <row r="9676" spans="1:16" ht="33.75" x14ac:dyDescent="0.25">
      <c r="A9676" s="867" t="s">
        <v>7760</v>
      </c>
      <c r="B9676" s="867" t="s">
        <v>3626</v>
      </c>
      <c r="C9676" s="867" t="s">
        <v>3031</v>
      </c>
      <c r="D9676" s="868" t="s">
        <v>8272</v>
      </c>
      <c r="E9676" s="870">
        <v>3500</v>
      </c>
      <c r="F9676" s="869" t="s">
        <v>8271</v>
      </c>
      <c r="G9676" s="868" t="s">
        <v>8270</v>
      </c>
      <c r="H9676" s="867" t="s">
        <v>7756</v>
      </c>
      <c r="I9676" s="867" t="s">
        <v>2883</v>
      </c>
      <c r="J9676" s="867" t="s">
        <v>8142</v>
      </c>
      <c r="K9676" s="866">
        <v>2</v>
      </c>
      <c r="L9676" s="866">
        <v>12</v>
      </c>
      <c r="M9676" s="865">
        <v>44774.284715769652</v>
      </c>
      <c r="N9676" s="866">
        <v>2</v>
      </c>
      <c r="O9676" s="866">
        <v>6</v>
      </c>
      <c r="P9676" s="865">
        <v>21882.9</v>
      </c>
    </row>
    <row r="9677" spans="1:16" ht="33.75" x14ac:dyDescent="0.25">
      <c r="A9677" s="867" t="s">
        <v>7760</v>
      </c>
      <c r="B9677" s="867" t="s">
        <v>3626</v>
      </c>
      <c r="C9677" s="867" t="s">
        <v>3031</v>
      </c>
      <c r="D9677" s="868" t="s">
        <v>8218</v>
      </c>
      <c r="E9677" s="870">
        <v>2000</v>
      </c>
      <c r="F9677" s="869" t="s">
        <v>8269</v>
      </c>
      <c r="G9677" s="868" t="s">
        <v>8268</v>
      </c>
      <c r="H9677" s="867"/>
      <c r="I9677" s="867"/>
      <c r="J9677" s="867"/>
      <c r="K9677" s="866">
        <v>2</v>
      </c>
      <c r="L9677" s="866">
        <v>12</v>
      </c>
      <c r="M9677" s="865">
        <v>25585.305551868372</v>
      </c>
      <c r="N9677" s="866">
        <v>2</v>
      </c>
      <c r="O9677" s="866">
        <v>6</v>
      </c>
      <c r="P9677" s="865">
        <v>12882.9</v>
      </c>
    </row>
    <row r="9678" spans="1:16" ht="33.75" x14ac:dyDescent="0.25">
      <c r="A9678" s="867" t="s">
        <v>7760</v>
      </c>
      <c r="B9678" s="867" t="s">
        <v>3626</v>
      </c>
      <c r="C9678" s="867" t="s">
        <v>3031</v>
      </c>
      <c r="D9678" s="868" t="s">
        <v>8237</v>
      </c>
      <c r="E9678" s="870">
        <v>3000</v>
      </c>
      <c r="F9678" s="869" t="s">
        <v>8267</v>
      </c>
      <c r="G9678" s="868" t="s">
        <v>8266</v>
      </c>
      <c r="H9678" s="867" t="s">
        <v>7796</v>
      </c>
      <c r="I9678" s="867" t="s">
        <v>2676</v>
      </c>
      <c r="J9678" s="867" t="s">
        <v>8142</v>
      </c>
      <c r="K9678" s="866">
        <v>4</v>
      </c>
      <c r="L9678" s="866">
        <v>12</v>
      </c>
      <c r="M9678" s="865">
        <v>25585.305551868372</v>
      </c>
      <c r="N9678" s="866">
        <v>0</v>
      </c>
      <c r="O9678" s="866">
        <v>0</v>
      </c>
      <c r="P9678" s="865">
        <v>0</v>
      </c>
    </row>
    <row r="9679" spans="1:16" ht="15" customHeight="1" x14ac:dyDescent="0.25">
      <c r="A9679" s="1772" t="s">
        <v>2848</v>
      </c>
      <c r="B9679" s="1772"/>
      <c r="C9679" s="1772"/>
      <c r="D9679" s="1772"/>
      <c r="E9679" s="1772"/>
      <c r="F9679" s="1772" t="s">
        <v>378</v>
      </c>
      <c r="G9679" s="1772"/>
      <c r="H9679" s="1772"/>
      <c r="I9679" s="1772"/>
      <c r="J9679" s="1772"/>
      <c r="K9679" s="1771" t="s">
        <v>2847</v>
      </c>
      <c r="L9679" s="1771"/>
      <c r="M9679" s="1771"/>
      <c r="N9679" s="1771" t="s">
        <v>2846</v>
      </c>
      <c r="O9679" s="1771"/>
      <c r="P9679" s="1771"/>
    </row>
    <row r="9680" spans="1:16" ht="69.75" x14ac:dyDescent="0.25">
      <c r="A9680" s="1535" t="s">
        <v>2845</v>
      </c>
      <c r="B9680" s="1535" t="s">
        <v>5</v>
      </c>
      <c r="C9680" s="1535" t="s">
        <v>2844</v>
      </c>
      <c r="D9680" s="1535" t="s">
        <v>2843</v>
      </c>
      <c r="E9680" s="1536" t="s">
        <v>2842</v>
      </c>
      <c r="F9680" s="1537" t="s">
        <v>2841</v>
      </c>
      <c r="G9680" s="1540" t="s">
        <v>2840</v>
      </c>
      <c r="H9680" s="1535" t="s">
        <v>2839</v>
      </c>
      <c r="I9680" s="1535" t="s">
        <v>2838</v>
      </c>
      <c r="J9680" s="1535" t="s">
        <v>2837</v>
      </c>
      <c r="K9680" s="1538" t="s">
        <v>2836</v>
      </c>
      <c r="L9680" s="1538" t="s">
        <v>2835</v>
      </c>
      <c r="M9680" s="1539" t="s">
        <v>2834</v>
      </c>
      <c r="N9680" s="1538" t="s">
        <v>2836</v>
      </c>
      <c r="O9680" s="1538" t="s">
        <v>2835</v>
      </c>
      <c r="P9680" s="1539" t="s">
        <v>2834</v>
      </c>
    </row>
    <row r="9681" spans="1:16" ht="33.75" x14ac:dyDescent="0.25">
      <c r="A9681" s="867" t="s">
        <v>7760</v>
      </c>
      <c r="B9681" s="867" t="s">
        <v>3626</v>
      </c>
      <c r="C9681" s="867" t="s">
        <v>3031</v>
      </c>
      <c r="D9681" s="868" t="s">
        <v>8265</v>
      </c>
      <c r="E9681" s="870">
        <v>8000</v>
      </c>
      <c r="F9681" s="869" t="s">
        <v>8264</v>
      </c>
      <c r="G9681" s="868" t="s">
        <v>8263</v>
      </c>
      <c r="H9681" s="867" t="s">
        <v>7756</v>
      </c>
      <c r="I9681" s="867" t="s">
        <v>2704</v>
      </c>
      <c r="J9681" s="867" t="s">
        <v>7792</v>
      </c>
      <c r="K9681" s="866">
        <v>2</v>
      </c>
      <c r="L9681" s="866">
        <v>10</v>
      </c>
      <c r="M9681" s="865">
        <v>85284.351839561234</v>
      </c>
      <c r="N9681" s="866">
        <v>0</v>
      </c>
      <c r="O9681" s="866">
        <v>0</v>
      </c>
      <c r="P9681" s="865">
        <v>0</v>
      </c>
    </row>
    <row r="9682" spans="1:16" ht="33.75" x14ac:dyDescent="0.25">
      <c r="A9682" s="867" t="s">
        <v>7760</v>
      </c>
      <c r="B9682" s="867" t="s">
        <v>3626</v>
      </c>
      <c r="C9682" s="867" t="s">
        <v>3031</v>
      </c>
      <c r="D9682" s="868" t="s">
        <v>8218</v>
      </c>
      <c r="E9682" s="870">
        <v>2000</v>
      </c>
      <c r="F9682" s="869" t="s">
        <v>8262</v>
      </c>
      <c r="G9682" s="868" t="s">
        <v>8261</v>
      </c>
      <c r="H9682" s="867"/>
      <c r="I9682" s="867"/>
      <c r="J9682" s="867"/>
      <c r="K9682" s="866">
        <v>4</v>
      </c>
      <c r="L9682" s="866">
        <v>12</v>
      </c>
      <c r="M9682" s="865">
        <v>25585.305551868372</v>
      </c>
      <c r="N9682" s="866">
        <v>1</v>
      </c>
      <c r="O9682" s="866">
        <v>6</v>
      </c>
      <c r="P9682" s="865">
        <v>12882.9</v>
      </c>
    </row>
    <row r="9683" spans="1:16" ht="33.75" x14ac:dyDescent="0.25">
      <c r="A9683" s="867" t="s">
        <v>7760</v>
      </c>
      <c r="B9683" s="867" t="s">
        <v>3626</v>
      </c>
      <c r="C9683" s="867" t="s">
        <v>3031</v>
      </c>
      <c r="D9683" s="868" t="s">
        <v>8237</v>
      </c>
      <c r="E9683" s="870">
        <v>3000</v>
      </c>
      <c r="F9683" s="869" t="s">
        <v>8260</v>
      </c>
      <c r="G9683" s="868" t="s">
        <v>8259</v>
      </c>
      <c r="H9683" s="867" t="s">
        <v>7796</v>
      </c>
      <c r="I9683" s="867" t="s">
        <v>2676</v>
      </c>
      <c r="J9683" s="867" t="s">
        <v>7894</v>
      </c>
      <c r="K9683" s="866">
        <v>0</v>
      </c>
      <c r="L9683" s="866">
        <v>0</v>
      </c>
      <c r="M9683" s="865">
        <v>0</v>
      </c>
      <c r="N9683" s="866">
        <v>2</v>
      </c>
      <c r="O9683" s="866">
        <v>4</v>
      </c>
      <c r="P9683" s="865">
        <v>12588.6</v>
      </c>
    </row>
    <row r="9684" spans="1:16" ht="33.75" x14ac:dyDescent="0.25">
      <c r="A9684" s="867" t="s">
        <v>7760</v>
      </c>
      <c r="B9684" s="867" t="s">
        <v>3626</v>
      </c>
      <c r="C9684" s="867" t="s">
        <v>3031</v>
      </c>
      <c r="D9684" s="868" t="s">
        <v>7772</v>
      </c>
      <c r="E9684" s="870">
        <v>4200</v>
      </c>
      <c r="F9684" s="869" t="s">
        <v>8258</v>
      </c>
      <c r="G9684" s="868" t="s">
        <v>8257</v>
      </c>
      <c r="H9684" s="867" t="s">
        <v>7756</v>
      </c>
      <c r="I9684" s="867" t="s">
        <v>2745</v>
      </c>
      <c r="J9684" s="867" t="s">
        <v>7777</v>
      </c>
      <c r="K9684" s="866">
        <v>5</v>
      </c>
      <c r="L9684" s="866">
        <v>12</v>
      </c>
      <c r="M9684" s="865">
        <v>53729.141658923581</v>
      </c>
      <c r="N9684" s="866">
        <v>0</v>
      </c>
      <c r="O9684" s="866">
        <v>0</v>
      </c>
      <c r="P9684" s="865">
        <v>0</v>
      </c>
    </row>
    <row r="9685" spans="1:16" ht="33.75" x14ac:dyDescent="0.25">
      <c r="A9685" s="867" t="s">
        <v>7760</v>
      </c>
      <c r="B9685" s="867" t="s">
        <v>3626</v>
      </c>
      <c r="C9685" s="867" t="s">
        <v>3031</v>
      </c>
      <c r="D9685" s="868" t="s">
        <v>7863</v>
      </c>
      <c r="E9685" s="870">
        <v>2500</v>
      </c>
      <c r="F9685" s="869" t="s">
        <v>8256</v>
      </c>
      <c r="G9685" s="868" t="s">
        <v>8255</v>
      </c>
      <c r="H9685" s="867"/>
      <c r="I9685" s="867"/>
      <c r="J9685" s="867"/>
      <c r="K9685" s="866">
        <v>3</v>
      </c>
      <c r="L9685" s="866">
        <v>12</v>
      </c>
      <c r="M9685" s="865">
        <v>31981.631939835464</v>
      </c>
      <c r="N9685" s="866">
        <v>2</v>
      </c>
      <c r="O9685" s="866">
        <v>6</v>
      </c>
      <c r="P9685" s="865">
        <v>15882.9</v>
      </c>
    </row>
    <row r="9686" spans="1:16" ht="33.75" x14ac:dyDescent="0.25">
      <c r="A9686" s="867" t="s">
        <v>7760</v>
      </c>
      <c r="B9686" s="867" t="s">
        <v>3626</v>
      </c>
      <c r="C9686" s="867" t="s">
        <v>3031</v>
      </c>
      <c r="D9686" s="868" t="s">
        <v>7776</v>
      </c>
      <c r="E9686" s="870">
        <v>4200</v>
      </c>
      <c r="F9686" s="869" t="s">
        <v>8254</v>
      </c>
      <c r="G9686" s="868" t="s">
        <v>8253</v>
      </c>
      <c r="H9686" s="867" t="s">
        <v>7756</v>
      </c>
      <c r="I9686" s="867" t="s">
        <v>2892</v>
      </c>
      <c r="J9686" s="867" t="s">
        <v>8036</v>
      </c>
      <c r="K9686" s="866">
        <v>2</v>
      </c>
      <c r="L9686" s="866">
        <v>3</v>
      </c>
      <c r="M9686" s="865">
        <v>13432.285414730895</v>
      </c>
      <c r="N9686" s="866">
        <v>0</v>
      </c>
      <c r="O9686" s="866">
        <v>0</v>
      </c>
      <c r="P9686" s="865">
        <v>0</v>
      </c>
    </row>
    <row r="9687" spans="1:16" ht="33.75" x14ac:dyDescent="0.25">
      <c r="A9687" s="867" t="s">
        <v>7760</v>
      </c>
      <c r="B9687" s="867" t="s">
        <v>3626</v>
      </c>
      <c r="C9687" s="867" t="s">
        <v>3031</v>
      </c>
      <c r="D9687" s="868" t="s">
        <v>7776</v>
      </c>
      <c r="E9687" s="870">
        <v>4200</v>
      </c>
      <c r="F9687" s="869" t="s">
        <v>8252</v>
      </c>
      <c r="G9687" s="868" t="s">
        <v>8251</v>
      </c>
      <c r="H9687" s="867" t="s">
        <v>7796</v>
      </c>
      <c r="I9687" s="867" t="s">
        <v>2745</v>
      </c>
      <c r="J9687" s="867" t="s">
        <v>8103</v>
      </c>
      <c r="K9687" s="866">
        <v>3</v>
      </c>
      <c r="L9687" s="866">
        <v>12</v>
      </c>
      <c r="M9687" s="865">
        <v>53729.141658923581</v>
      </c>
      <c r="N9687" s="866">
        <v>2</v>
      </c>
      <c r="O9687" s="866">
        <v>6</v>
      </c>
      <c r="P9687" s="865">
        <v>26082.9</v>
      </c>
    </row>
    <row r="9688" spans="1:16" ht="33.75" x14ac:dyDescent="0.25">
      <c r="A9688" s="867" t="s">
        <v>7760</v>
      </c>
      <c r="B9688" s="867" t="s">
        <v>3626</v>
      </c>
      <c r="C9688" s="867" t="s">
        <v>3031</v>
      </c>
      <c r="D9688" s="868" t="s">
        <v>7930</v>
      </c>
      <c r="E9688" s="870">
        <v>4200</v>
      </c>
      <c r="F9688" s="869" t="s">
        <v>8250</v>
      </c>
      <c r="G9688" s="868" t="s">
        <v>8249</v>
      </c>
      <c r="H9688" s="867" t="s">
        <v>7756</v>
      </c>
      <c r="I9688" s="867" t="s">
        <v>2892</v>
      </c>
      <c r="J9688" s="867" t="s">
        <v>7964</v>
      </c>
      <c r="K9688" s="866">
        <v>3</v>
      </c>
      <c r="L9688" s="866">
        <v>12</v>
      </c>
      <c r="M9688" s="865">
        <v>53729.141658923581</v>
      </c>
      <c r="N9688" s="866">
        <v>3</v>
      </c>
      <c r="O9688" s="866">
        <v>6</v>
      </c>
      <c r="P9688" s="865">
        <v>26082.9</v>
      </c>
    </row>
    <row r="9689" spans="1:16" ht="33.75" x14ac:dyDescent="0.25">
      <c r="A9689" s="867" t="s">
        <v>7760</v>
      </c>
      <c r="B9689" s="867" t="s">
        <v>3626</v>
      </c>
      <c r="C9689" s="867" t="s">
        <v>3031</v>
      </c>
      <c r="D9689" s="868" t="s">
        <v>8013</v>
      </c>
      <c r="E9689" s="870">
        <v>4200</v>
      </c>
      <c r="F9689" s="869" t="s">
        <v>8248</v>
      </c>
      <c r="G9689" s="868" t="s">
        <v>8247</v>
      </c>
      <c r="H9689" s="867" t="s">
        <v>7756</v>
      </c>
      <c r="I9689" s="867" t="s">
        <v>2892</v>
      </c>
      <c r="J9689" s="867" t="s">
        <v>8088</v>
      </c>
      <c r="K9689" s="866">
        <v>3</v>
      </c>
      <c r="L9689" s="866">
        <v>12</v>
      </c>
      <c r="M9689" s="865">
        <v>53729.141658923581</v>
      </c>
      <c r="N9689" s="866">
        <v>0</v>
      </c>
      <c r="O9689" s="866">
        <v>0</v>
      </c>
      <c r="P9689" s="865">
        <v>0</v>
      </c>
    </row>
    <row r="9690" spans="1:16" ht="33.75" x14ac:dyDescent="0.25">
      <c r="A9690" s="867" t="s">
        <v>7760</v>
      </c>
      <c r="B9690" s="867" t="s">
        <v>3626</v>
      </c>
      <c r="C9690" s="867" t="s">
        <v>3031</v>
      </c>
      <c r="D9690" s="868" t="s">
        <v>7759</v>
      </c>
      <c r="E9690" s="870">
        <v>2700</v>
      </c>
      <c r="F9690" s="869" t="s">
        <v>8246</v>
      </c>
      <c r="G9690" s="868" t="s">
        <v>8245</v>
      </c>
      <c r="H9690" s="867" t="s">
        <v>7796</v>
      </c>
      <c r="I9690" s="867" t="s">
        <v>7822</v>
      </c>
      <c r="J9690" s="867" t="s">
        <v>7881</v>
      </c>
      <c r="K9690" s="866">
        <v>4</v>
      </c>
      <c r="L9690" s="866">
        <v>12</v>
      </c>
      <c r="M9690" s="865">
        <v>34540.162495022305</v>
      </c>
      <c r="N9690" s="866">
        <v>2</v>
      </c>
      <c r="O9690" s="866">
        <v>6</v>
      </c>
      <c r="P9690" s="865">
        <v>17082.900000000001</v>
      </c>
    </row>
    <row r="9691" spans="1:16" ht="33.75" x14ac:dyDescent="0.25">
      <c r="A9691" s="867" t="s">
        <v>7760</v>
      </c>
      <c r="B9691" s="867" t="s">
        <v>3626</v>
      </c>
      <c r="C9691" s="867" t="s">
        <v>3031</v>
      </c>
      <c r="D9691" s="868" t="s">
        <v>7768</v>
      </c>
      <c r="E9691" s="870">
        <v>4200</v>
      </c>
      <c r="F9691" s="869" t="s">
        <v>8244</v>
      </c>
      <c r="G9691" s="868" t="s">
        <v>8243</v>
      </c>
      <c r="H9691" s="867" t="s">
        <v>7756</v>
      </c>
      <c r="I9691" s="867" t="s">
        <v>2892</v>
      </c>
      <c r="J9691" s="867" t="s">
        <v>7783</v>
      </c>
      <c r="K9691" s="866">
        <v>2</v>
      </c>
      <c r="L9691" s="866">
        <v>5</v>
      </c>
      <c r="M9691" s="865">
        <v>22387.142357884826</v>
      </c>
      <c r="N9691" s="866">
        <v>1</v>
      </c>
      <c r="O9691" s="866">
        <v>6</v>
      </c>
      <c r="P9691" s="865">
        <v>26082.9</v>
      </c>
    </row>
    <row r="9692" spans="1:16" ht="33.75" x14ac:dyDescent="0.25">
      <c r="A9692" s="867" t="s">
        <v>7760</v>
      </c>
      <c r="B9692" s="867" t="s">
        <v>3626</v>
      </c>
      <c r="C9692" s="867" t="s">
        <v>3031</v>
      </c>
      <c r="D9692" s="868" t="s">
        <v>7863</v>
      </c>
      <c r="E9692" s="870">
        <v>2500</v>
      </c>
      <c r="F9692" s="869" t="s">
        <v>8242</v>
      </c>
      <c r="G9692" s="868" t="s">
        <v>8241</v>
      </c>
      <c r="H9692" s="867" t="s">
        <v>2751</v>
      </c>
      <c r="I9692" s="867" t="s">
        <v>2741</v>
      </c>
      <c r="J9692" s="867" t="s">
        <v>8240</v>
      </c>
      <c r="K9692" s="866">
        <v>4</v>
      </c>
      <c r="L9692" s="866">
        <v>12</v>
      </c>
      <c r="M9692" s="865">
        <v>31981.631939835464</v>
      </c>
      <c r="N9692" s="866">
        <v>3</v>
      </c>
      <c r="O9692" s="866">
        <v>6</v>
      </c>
      <c r="P9692" s="865">
        <v>15882.9</v>
      </c>
    </row>
    <row r="9693" spans="1:16" ht="33.75" x14ac:dyDescent="0.25">
      <c r="A9693" s="867" t="s">
        <v>7760</v>
      </c>
      <c r="B9693" s="867" t="s">
        <v>3626</v>
      </c>
      <c r="C9693" s="867" t="s">
        <v>3031</v>
      </c>
      <c r="D9693" s="868" t="s">
        <v>7768</v>
      </c>
      <c r="E9693" s="870">
        <v>4200</v>
      </c>
      <c r="F9693" s="869" t="s">
        <v>8239</v>
      </c>
      <c r="G9693" s="868" t="s">
        <v>8238</v>
      </c>
      <c r="H9693" s="867" t="s">
        <v>7796</v>
      </c>
      <c r="I9693" s="867" t="s">
        <v>5073</v>
      </c>
      <c r="J9693" s="867" t="s">
        <v>7821</v>
      </c>
      <c r="K9693" s="866">
        <v>3</v>
      </c>
      <c r="L9693" s="866">
        <v>5</v>
      </c>
      <c r="M9693" s="865">
        <v>22387.142357884826</v>
      </c>
      <c r="N9693" s="866">
        <v>1</v>
      </c>
      <c r="O9693" s="866">
        <v>6</v>
      </c>
      <c r="P9693" s="865">
        <v>26082.9</v>
      </c>
    </row>
    <row r="9694" spans="1:16" ht="33.75" x14ac:dyDescent="0.25">
      <c r="A9694" s="867" t="s">
        <v>7760</v>
      </c>
      <c r="B9694" s="867" t="s">
        <v>3626</v>
      </c>
      <c r="C9694" s="867" t="s">
        <v>3031</v>
      </c>
      <c r="D9694" s="868" t="s">
        <v>8237</v>
      </c>
      <c r="E9694" s="870">
        <v>3000</v>
      </c>
      <c r="F9694" s="869" t="s">
        <v>8236</v>
      </c>
      <c r="G9694" s="868" t="s">
        <v>8235</v>
      </c>
      <c r="H9694" s="867"/>
      <c r="I9694" s="867"/>
      <c r="J9694" s="867"/>
      <c r="K9694" s="866">
        <v>5</v>
      </c>
      <c r="L9694" s="866">
        <v>12</v>
      </c>
      <c r="M9694" s="865">
        <v>38377.958327802553</v>
      </c>
      <c r="N9694" s="866">
        <v>3</v>
      </c>
      <c r="O9694" s="866">
        <v>6</v>
      </c>
      <c r="P9694" s="865">
        <v>18882.900000000001</v>
      </c>
    </row>
    <row r="9695" spans="1:16" ht="33.75" x14ac:dyDescent="0.25">
      <c r="A9695" s="867" t="s">
        <v>7760</v>
      </c>
      <c r="B9695" s="867" t="s">
        <v>3626</v>
      </c>
      <c r="C9695" s="867" t="s">
        <v>3031</v>
      </c>
      <c r="D9695" s="868" t="s">
        <v>7776</v>
      </c>
      <c r="E9695" s="870">
        <v>4200</v>
      </c>
      <c r="F9695" s="869" t="s">
        <v>8234</v>
      </c>
      <c r="G9695" s="868" t="s">
        <v>8233</v>
      </c>
      <c r="H9695" s="867" t="s">
        <v>7756</v>
      </c>
      <c r="I9695" s="867" t="s">
        <v>2892</v>
      </c>
      <c r="J9695" s="867" t="s">
        <v>7783</v>
      </c>
      <c r="K9695" s="866">
        <v>4</v>
      </c>
      <c r="L9695" s="866">
        <v>12</v>
      </c>
      <c r="M9695" s="865">
        <v>53729.141658923581</v>
      </c>
      <c r="N9695" s="866">
        <v>1</v>
      </c>
      <c r="O9695" s="866">
        <v>6</v>
      </c>
      <c r="P9695" s="865">
        <v>26082.9</v>
      </c>
    </row>
    <row r="9696" spans="1:16" ht="33.75" x14ac:dyDescent="0.25">
      <c r="A9696" s="867" t="s">
        <v>7760</v>
      </c>
      <c r="B9696" s="867" t="s">
        <v>3626</v>
      </c>
      <c r="C9696" s="867" t="s">
        <v>3031</v>
      </c>
      <c r="D9696" s="868" t="s">
        <v>8232</v>
      </c>
      <c r="E9696" s="870">
        <v>5500</v>
      </c>
      <c r="F9696" s="869" t="s">
        <v>8231</v>
      </c>
      <c r="G9696" s="868" t="s">
        <v>8230</v>
      </c>
      <c r="H9696" s="867" t="s">
        <v>7796</v>
      </c>
      <c r="I9696" s="867" t="s">
        <v>4333</v>
      </c>
      <c r="J9696" s="867" t="s">
        <v>7809</v>
      </c>
      <c r="K9696" s="866">
        <v>5</v>
      </c>
      <c r="L9696" s="866">
        <v>12</v>
      </c>
      <c r="M9696" s="865">
        <v>70359.590267638021</v>
      </c>
      <c r="N9696" s="866">
        <v>3</v>
      </c>
      <c r="O9696" s="866">
        <v>6</v>
      </c>
      <c r="P9696" s="865">
        <v>33882.9</v>
      </c>
    </row>
    <row r="9697" spans="1:16" ht="33.75" x14ac:dyDescent="0.25">
      <c r="A9697" s="867" t="s">
        <v>7760</v>
      </c>
      <c r="B9697" s="867" t="s">
        <v>3626</v>
      </c>
      <c r="C9697" s="867" t="s">
        <v>3031</v>
      </c>
      <c r="D9697" s="868" t="s">
        <v>8006</v>
      </c>
      <c r="E9697" s="870">
        <v>4200</v>
      </c>
      <c r="F9697" s="869" t="s">
        <v>8229</v>
      </c>
      <c r="G9697" s="868" t="s">
        <v>8228</v>
      </c>
      <c r="H9697" s="867" t="s">
        <v>7796</v>
      </c>
      <c r="I9697" s="867" t="s">
        <v>2667</v>
      </c>
      <c r="J9697" s="867" t="s">
        <v>7773</v>
      </c>
      <c r="K9697" s="866">
        <v>1</v>
      </c>
      <c r="L9697" s="866">
        <v>1</v>
      </c>
      <c r="M9697" s="865">
        <v>4477.4284715769645</v>
      </c>
      <c r="N9697" s="866">
        <v>0</v>
      </c>
      <c r="O9697" s="866">
        <v>0</v>
      </c>
      <c r="P9697" s="865">
        <v>0</v>
      </c>
    </row>
    <row r="9698" spans="1:16" ht="33.75" x14ac:dyDescent="0.25">
      <c r="A9698" s="867" t="s">
        <v>7760</v>
      </c>
      <c r="B9698" s="867" t="s">
        <v>3626</v>
      </c>
      <c r="C9698" s="867" t="s">
        <v>3031</v>
      </c>
      <c r="D9698" s="868" t="s">
        <v>8227</v>
      </c>
      <c r="E9698" s="870">
        <v>8500</v>
      </c>
      <c r="F9698" s="869" t="s">
        <v>8226</v>
      </c>
      <c r="G9698" s="868" t="s">
        <v>8225</v>
      </c>
      <c r="H9698" s="867" t="s">
        <v>7756</v>
      </c>
      <c r="I9698" s="867" t="s">
        <v>4333</v>
      </c>
      <c r="J9698" s="867" t="s">
        <v>8224</v>
      </c>
      <c r="K9698" s="866">
        <v>6</v>
      </c>
      <c r="L9698" s="866">
        <v>12</v>
      </c>
      <c r="M9698" s="865">
        <v>70359.590267638021</v>
      </c>
      <c r="N9698" s="866">
        <v>1</v>
      </c>
      <c r="O9698" s="866">
        <v>6</v>
      </c>
      <c r="P9698" s="865">
        <v>51882.9</v>
      </c>
    </row>
    <row r="9699" spans="1:16" ht="33.75" x14ac:dyDescent="0.25">
      <c r="A9699" s="867" t="s">
        <v>7760</v>
      </c>
      <c r="B9699" s="867" t="s">
        <v>3626</v>
      </c>
      <c r="C9699" s="867" t="s">
        <v>3031</v>
      </c>
      <c r="D9699" s="868" t="s">
        <v>8006</v>
      </c>
      <c r="E9699" s="870">
        <v>4200</v>
      </c>
      <c r="F9699" s="869" t="s">
        <v>8223</v>
      </c>
      <c r="G9699" s="868" t="s">
        <v>8222</v>
      </c>
      <c r="H9699" s="867" t="s">
        <v>7756</v>
      </c>
      <c r="I9699" s="867" t="s">
        <v>8221</v>
      </c>
      <c r="J9699" s="867" t="s">
        <v>8199</v>
      </c>
      <c r="K9699" s="866">
        <v>2</v>
      </c>
      <c r="L9699" s="866">
        <v>12</v>
      </c>
      <c r="M9699" s="865">
        <v>53729.141658923581</v>
      </c>
      <c r="N9699" s="866">
        <v>1</v>
      </c>
      <c r="O9699" s="866">
        <v>6</v>
      </c>
      <c r="P9699" s="865">
        <v>26082.9</v>
      </c>
    </row>
    <row r="9700" spans="1:16" ht="33.75" x14ac:dyDescent="0.25">
      <c r="A9700" s="867" t="s">
        <v>7760</v>
      </c>
      <c r="B9700" s="867" t="s">
        <v>3626</v>
      </c>
      <c r="C9700" s="867" t="s">
        <v>3031</v>
      </c>
      <c r="D9700" s="868" t="s">
        <v>7935</v>
      </c>
      <c r="E9700" s="870">
        <v>5500</v>
      </c>
      <c r="F9700" s="869" t="s">
        <v>8220</v>
      </c>
      <c r="G9700" s="868" t="s">
        <v>8219</v>
      </c>
      <c r="H9700" s="867" t="s">
        <v>7756</v>
      </c>
      <c r="I9700" s="867" t="s">
        <v>2667</v>
      </c>
      <c r="J9700" s="867" t="s">
        <v>7777</v>
      </c>
      <c r="K9700" s="866">
        <v>2</v>
      </c>
      <c r="L9700" s="866">
        <v>12</v>
      </c>
      <c r="M9700" s="865">
        <v>70359.590267638021</v>
      </c>
      <c r="N9700" s="866">
        <v>1</v>
      </c>
      <c r="O9700" s="866">
        <v>6</v>
      </c>
      <c r="P9700" s="865">
        <v>33882.9</v>
      </c>
    </row>
    <row r="9701" spans="1:16" ht="33.75" x14ac:dyDescent="0.25">
      <c r="A9701" s="867" t="s">
        <v>7760</v>
      </c>
      <c r="B9701" s="867" t="s">
        <v>3626</v>
      </c>
      <c r="C9701" s="867" t="s">
        <v>3031</v>
      </c>
      <c r="D9701" s="868" t="s">
        <v>8218</v>
      </c>
      <c r="E9701" s="870">
        <v>2000</v>
      </c>
      <c r="F9701" s="869" t="s">
        <v>8217</v>
      </c>
      <c r="G9701" s="868" t="s">
        <v>8216</v>
      </c>
      <c r="H9701" s="867"/>
      <c r="I9701" s="867"/>
      <c r="J9701" s="867"/>
      <c r="K9701" s="866">
        <v>3</v>
      </c>
      <c r="L9701" s="866">
        <v>12</v>
      </c>
      <c r="M9701" s="865">
        <v>25585.305551868372</v>
      </c>
      <c r="N9701" s="866">
        <v>1</v>
      </c>
      <c r="O9701" s="866">
        <v>6</v>
      </c>
      <c r="P9701" s="865">
        <v>12882.9</v>
      </c>
    </row>
    <row r="9702" spans="1:16" ht="33.75" x14ac:dyDescent="0.25">
      <c r="A9702" s="867" t="s">
        <v>7760</v>
      </c>
      <c r="B9702" s="867" t="s">
        <v>3626</v>
      </c>
      <c r="C9702" s="867" t="s">
        <v>3031</v>
      </c>
      <c r="D9702" s="868" t="s">
        <v>7799</v>
      </c>
      <c r="E9702" s="870">
        <v>5500</v>
      </c>
      <c r="F9702" s="869" t="s">
        <v>8215</v>
      </c>
      <c r="G9702" s="868" t="s">
        <v>8214</v>
      </c>
      <c r="H9702" s="867" t="s">
        <v>7796</v>
      </c>
      <c r="I9702" s="867" t="s">
        <v>2676</v>
      </c>
      <c r="J9702" s="867" t="s">
        <v>7971</v>
      </c>
      <c r="K9702" s="866">
        <v>2</v>
      </c>
      <c r="L9702" s="866">
        <v>4</v>
      </c>
      <c r="M9702" s="865">
        <v>23453.19675587934</v>
      </c>
      <c r="N9702" s="866">
        <v>0</v>
      </c>
      <c r="O9702" s="866">
        <v>0</v>
      </c>
      <c r="P9702" s="865">
        <v>0</v>
      </c>
    </row>
    <row r="9703" spans="1:16" ht="33.75" x14ac:dyDescent="0.25">
      <c r="A9703" s="867" t="s">
        <v>7760</v>
      </c>
      <c r="B9703" s="867" t="s">
        <v>3626</v>
      </c>
      <c r="C9703" s="867" t="s">
        <v>3031</v>
      </c>
      <c r="D9703" s="868" t="s">
        <v>7854</v>
      </c>
      <c r="E9703" s="870">
        <v>4200</v>
      </c>
      <c r="F9703" s="869" t="s">
        <v>8213</v>
      </c>
      <c r="G9703" s="868" t="s">
        <v>8212</v>
      </c>
      <c r="H9703" s="867" t="s">
        <v>7756</v>
      </c>
      <c r="I9703" s="867" t="s">
        <v>2892</v>
      </c>
      <c r="J9703" s="867" t="s">
        <v>7844</v>
      </c>
      <c r="K9703" s="866">
        <v>0</v>
      </c>
      <c r="L9703" s="866">
        <v>0</v>
      </c>
      <c r="M9703" s="865">
        <v>0</v>
      </c>
      <c r="N9703" s="866">
        <v>3</v>
      </c>
      <c r="O9703" s="866">
        <v>5</v>
      </c>
      <c r="P9703" s="865">
        <v>21735.75</v>
      </c>
    </row>
    <row r="9704" spans="1:16" ht="33.75" x14ac:dyDescent="0.25">
      <c r="A9704" s="867" t="s">
        <v>7760</v>
      </c>
      <c r="B9704" s="867" t="s">
        <v>3626</v>
      </c>
      <c r="C9704" s="867" t="s">
        <v>3031</v>
      </c>
      <c r="D9704" s="868" t="s">
        <v>7804</v>
      </c>
      <c r="E9704" s="870">
        <v>5500</v>
      </c>
      <c r="F9704" s="869" t="s">
        <v>8211</v>
      </c>
      <c r="G9704" s="868" t="s">
        <v>8210</v>
      </c>
      <c r="H9704" s="867" t="s">
        <v>7756</v>
      </c>
      <c r="I9704" s="867" t="s">
        <v>3419</v>
      </c>
      <c r="J9704" s="867" t="s">
        <v>8209</v>
      </c>
      <c r="K9704" s="866">
        <v>5</v>
      </c>
      <c r="L9704" s="866">
        <v>12</v>
      </c>
      <c r="M9704" s="865">
        <v>70359.590267638021</v>
      </c>
      <c r="N9704" s="866">
        <v>0</v>
      </c>
      <c r="O9704" s="866">
        <v>0</v>
      </c>
      <c r="P9704" s="865">
        <v>0</v>
      </c>
    </row>
    <row r="9705" spans="1:16" ht="33.75" x14ac:dyDescent="0.25">
      <c r="A9705" s="867" t="s">
        <v>7760</v>
      </c>
      <c r="B9705" s="867" t="s">
        <v>3626</v>
      </c>
      <c r="C9705" s="867" t="s">
        <v>3031</v>
      </c>
      <c r="D9705" s="868" t="s">
        <v>7854</v>
      </c>
      <c r="E9705" s="870">
        <v>4200</v>
      </c>
      <c r="F9705" s="869" t="s">
        <v>8208</v>
      </c>
      <c r="G9705" s="868" t="s">
        <v>8207</v>
      </c>
      <c r="H9705" s="867" t="s">
        <v>7796</v>
      </c>
      <c r="I9705" s="867" t="s">
        <v>6461</v>
      </c>
      <c r="J9705" s="867" t="s">
        <v>7813</v>
      </c>
      <c r="K9705" s="866">
        <v>4</v>
      </c>
      <c r="L9705" s="866">
        <v>12</v>
      </c>
      <c r="M9705" s="865">
        <v>40936.488882989397</v>
      </c>
      <c r="N9705" s="866">
        <v>3</v>
      </c>
      <c r="O9705" s="866">
        <v>6</v>
      </c>
      <c r="P9705" s="865">
        <v>26082.9</v>
      </c>
    </row>
    <row r="9706" spans="1:16" ht="33.75" x14ac:dyDescent="0.25">
      <c r="A9706" s="867" t="s">
        <v>7760</v>
      </c>
      <c r="B9706" s="867" t="s">
        <v>3626</v>
      </c>
      <c r="C9706" s="867" t="s">
        <v>3031</v>
      </c>
      <c r="D9706" s="868" t="s">
        <v>7829</v>
      </c>
      <c r="E9706" s="870">
        <v>3200</v>
      </c>
      <c r="F9706" s="869" t="s">
        <v>8206</v>
      </c>
      <c r="G9706" s="868" t="s">
        <v>8205</v>
      </c>
      <c r="H9706" s="867" t="s">
        <v>7796</v>
      </c>
      <c r="I9706" s="867" t="s">
        <v>2704</v>
      </c>
      <c r="J9706" s="867" t="s">
        <v>8010</v>
      </c>
      <c r="K9706" s="866">
        <v>2</v>
      </c>
      <c r="L9706" s="866">
        <v>12</v>
      </c>
      <c r="M9706" s="865">
        <v>40936.488882989397</v>
      </c>
      <c r="N9706" s="866">
        <v>2</v>
      </c>
      <c r="O9706" s="866">
        <v>6</v>
      </c>
      <c r="P9706" s="865">
        <v>20082.900000000001</v>
      </c>
    </row>
    <row r="9707" spans="1:16" ht="33.75" x14ac:dyDescent="0.25">
      <c r="A9707" s="867" t="s">
        <v>7760</v>
      </c>
      <c r="B9707" s="867" t="s">
        <v>3626</v>
      </c>
      <c r="C9707" s="867" t="s">
        <v>3031</v>
      </c>
      <c r="D9707" s="868" t="s">
        <v>7829</v>
      </c>
      <c r="E9707" s="870">
        <v>3200</v>
      </c>
      <c r="F9707" s="869" t="s">
        <v>8204</v>
      </c>
      <c r="G9707" s="868" t="s">
        <v>8203</v>
      </c>
      <c r="H9707" s="867" t="s">
        <v>7796</v>
      </c>
      <c r="I9707" s="867" t="s">
        <v>2704</v>
      </c>
      <c r="J9707" s="867" t="s">
        <v>7783</v>
      </c>
      <c r="K9707" s="866">
        <v>2</v>
      </c>
      <c r="L9707" s="866">
        <v>6</v>
      </c>
      <c r="M9707" s="865">
        <v>20468.244441494699</v>
      </c>
      <c r="N9707" s="866">
        <v>0</v>
      </c>
      <c r="O9707" s="866">
        <v>0</v>
      </c>
      <c r="P9707" s="865">
        <v>0</v>
      </c>
    </row>
    <row r="9708" spans="1:16" ht="33.75" x14ac:dyDescent="0.25">
      <c r="A9708" s="867" t="s">
        <v>7760</v>
      </c>
      <c r="B9708" s="867" t="s">
        <v>3626</v>
      </c>
      <c r="C9708" s="867" t="s">
        <v>3031</v>
      </c>
      <c r="D9708" s="868" t="s">
        <v>8006</v>
      </c>
      <c r="E9708" s="870">
        <v>4200</v>
      </c>
      <c r="F9708" s="869" t="s">
        <v>8202</v>
      </c>
      <c r="G9708" s="868" t="s">
        <v>8201</v>
      </c>
      <c r="H9708" s="867" t="s">
        <v>7796</v>
      </c>
      <c r="I9708" s="867" t="s">
        <v>8200</v>
      </c>
      <c r="J9708" s="867" t="s">
        <v>8199</v>
      </c>
      <c r="K9708" s="866">
        <v>2</v>
      </c>
      <c r="L9708" s="866">
        <v>9</v>
      </c>
      <c r="M9708" s="865">
        <v>40296.856244192684</v>
      </c>
      <c r="N9708" s="866">
        <v>0</v>
      </c>
      <c r="O9708" s="866">
        <v>0</v>
      </c>
      <c r="P9708" s="865">
        <v>0</v>
      </c>
    </row>
    <row r="9709" spans="1:16" ht="33.75" x14ac:dyDescent="0.25">
      <c r="A9709" s="867" t="s">
        <v>7760</v>
      </c>
      <c r="B9709" s="867" t="s">
        <v>3626</v>
      </c>
      <c r="C9709" s="867" t="s">
        <v>3031</v>
      </c>
      <c r="D9709" s="868" t="s">
        <v>7804</v>
      </c>
      <c r="E9709" s="870">
        <v>5500</v>
      </c>
      <c r="F9709" s="869" t="s">
        <v>8198</v>
      </c>
      <c r="G9709" s="868" t="s">
        <v>8197</v>
      </c>
      <c r="H9709" s="867" t="s">
        <v>7756</v>
      </c>
      <c r="I9709" s="867" t="s">
        <v>8196</v>
      </c>
      <c r="J9709" s="867" t="s">
        <v>7773</v>
      </c>
      <c r="K9709" s="866">
        <v>3</v>
      </c>
      <c r="L9709" s="866">
        <v>12</v>
      </c>
      <c r="M9709" s="865">
        <v>70359.590267638021</v>
      </c>
      <c r="N9709" s="866">
        <v>1</v>
      </c>
      <c r="O9709" s="866">
        <v>6</v>
      </c>
      <c r="P9709" s="865">
        <v>33882.9</v>
      </c>
    </row>
    <row r="9710" spans="1:16" ht="33.75" x14ac:dyDescent="0.25">
      <c r="A9710" s="867" t="s">
        <v>7760</v>
      </c>
      <c r="B9710" s="867" t="s">
        <v>3626</v>
      </c>
      <c r="C9710" s="867" t="s">
        <v>3031</v>
      </c>
      <c r="D9710" s="868" t="s">
        <v>8195</v>
      </c>
      <c r="E9710" s="870">
        <v>4200</v>
      </c>
      <c r="F9710" s="869" t="s">
        <v>8194</v>
      </c>
      <c r="G9710" s="868" t="s">
        <v>8193</v>
      </c>
      <c r="H9710" s="867" t="s">
        <v>7756</v>
      </c>
      <c r="I9710" s="867" t="s">
        <v>2703</v>
      </c>
      <c r="J9710" s="867" t="s">
        <v>8088</v>
      </c>
      <c r="K9710" s="866">
        <v>3</v>
      </c>
      <c r="L9710" s="866">
        <v>12</v>
      </c>
      <c r="M9710" s="865">
        <v>53729.141658923581</v>
      </c>
      <c r="N9710" s="866">
        <v>2</v>
      </c>
      <c r="O9710" s="866">
        <v>6</v>
      </c>
      <c r="P9710" s="865">
        <v>26082.9</v>
      </c>
    </row>
    <row r="9711" spans="1:16" ht="33.75" x14ac:dyDescent="0.25">
      <c r="A9711" s="867" t="s">
        <v>7760</v>
      </c>
      <c r="B9711" s="867" t="s">
        <v>3626</v>
      </c>
      <c r="C9711" s="867" t="s">
        <v>3031</v>
      </c>
      <c r="D9711" s="868" t="s">
        <v>7776</v>
      </c>
      <c r="E9711" s="870">
        <v>4200</v>
      </c>
      <c r="F9711" s="869" t="s">
        <v>8192</v>
      </c>
      <c r="G9711" s="868" t="s">
        <v>8191</v>
      </c>
      <c r="H9711" s="867" t="s">
        <v>7756</v>
      </c>
      <c r="I9711" s="867" t="s">
        <v>2892</v>
      </c>
      <c r="J9711" s="867" t="s">
        <v>7773</v>
      </c>
      <c r="K9711" s="866">
        <v>3</v>
      </c>
      <c r="L9711" s="866">
        <v>12</v>
      </c>
      <c r="M9711" s="865">
        <v>53729.141658923581</v>
      </c>
      <c r="N9711" s="866">
        <v>1</v>
      </c>
      <c r="O9711" s="866">
        <v>6</v>
      </c>
      <c r="P9711" s="865">
        <v>26082.9</v>
      </c>
    </row>
    <row r="9712" spans="1:16" ht="33.75" x14ac:dyDescent="0.25">
      <c r="A9712" s="867" t="s">
        <v>7760</v>
      </c>
      <c r="B9712" s="867" t="s">
        <v>3626</v>
      </c>
      <c r="C9712" s="867" t="s">
        <v>3031</v>
      </c>
      <c r="D9712" s="868" t="s">
        <v>7776</v>
      </c>
      <c r="E9712" s="870">
        <v>4200</v>
      </c>
      <c r="F9712" s="869" t="s">
        <v>8190</v>
      </c>
      <c r="G9712" s="868" t="s">
        <v>8189</v>
      </c>
      <c r="H9712" s="867" t="s">
        <v>7796</v>
      </c>
      <c r="I9712" s="867" t="s">
        <v>2722</v>
      </c>
      <c r="J9712" s="867" t="s">
        <v>7836</v>
      </c>
      <c r="K9712" s="866">
        <v>3</v>
      </c>
      <c r="L9712" s="866">
        <v>12</v>
      </c>
      <c r="M9712" s="865">
        <v>53729.141658923581</v>
      </c>
      <c r="N9712" s="866">
        <v>1</v>
      </c>
      <c r="O9712" s="866">
        <v>6</v>
      </c>
      <c r="P9712" s="865">
        <v>26082.9</v>
      </c>
    </row>
    <row r="9713" spans="1:16" ht="33.75" x14ac:dyDescent="0.25">
      <c r="A9713" s="867" t="s">
        <v>7760</v>
      </c>
      <c r="B9713" s="867" t="s">
        <v>3626</v>
      </c>
      <c r="C9713" s="867" t="s">
        <v>3031</v>
      </c>
      <c r="D9713" s="868" t="s">
        <v>7854</v>
      </c>
      <c r="E9713" s="870">
        <v>4200</v>
      </c>
      <c r="F9713" s="869" t="s">
        <v>8188</v>
      </c>
      <c r="G9713" s="868" t="s">
        <v>8187</v>
      </c>
      <c r="H9713" s="867" t="s">
        <v>7796</v>
      </c>
      <c r="I9713" s="867" t="s">
        <v>6461</v>
      </c>
      <c r="J9713" s="867" t="s">
        <v>7780</v>
      </c>
      <c r="K9713" s="866">
        <v>4</v>
      </c>
      <c r="L9713" s="866">
        <v>12</v>
      </c>
      <c r="M9713" s="865">
        <v>53729.141658923581</v>
      </c>
      <c r="N9713" s="866">
        <v>2</v>
      </c>
      <c r="O9713" s="866">
        <v>6</v>
      </c>
      <c r="P9713" s="865">
        <v>26082.9</v>
      </c>
    </row>
    <row r="9714" spans="1:16" ht="33.75" x14ac:dyDescent="0.25">
      <c r="A9714" s="867" t="s">
        <v>7760</v>
      </c>
      <c r="B9714" s="867" t="s">
        <v>3626</v>
      </c>
      <c r="C9714" s="867" t="s">
        <v>3031</v>
      </c>
      <c r="D9714" s="868" t="s">
        <v>7776</v>
      </c>
      <c r="E9714" s="870">
        <v>4200</v>
      </c>
      <c r="F9714" s="869" t="s">
        <v>8186</v>
      </c>
      <c r="G9714" s="868" t="s">
        <v>8185</v>
      </c>
      <c r="H9714" s="867" t="s">
        <v>7756</v>
      </c>
      <c r="I9714" s="867" t="s">
        <v>2892</v>
      </c>
      <c r="J9714" s="867" t="s">
        <v>7769</v>
      </c>
      <c r="K9714" s="866">
        <v>3</v>
      </c>
      <c r="L9714" s="866">
        <v>10</v>
      </c>
      <c r="M9714" s="865">
        <v>34113.740735824496</v>
      </c>
      <c r="N9714" s="866">
        <v>1</v>
      </c>
      <c r="O9714" s="866">
        <v>6</v>
      </c>
      <c r="P9714" s="865">
        <v>26082.9</v>
      </c>
    </row>
    <row r="9715" spans="1:16" ht="33.75" x14ac:dyDescent="0.25">
      <c r="A9715" s="867" t="s">
        <v>7760</v>
      </c>
      <c r="B9715" s="867" t="s">
        <v>3626</v>
      </c>
      <c r="C9715" s="867" t="s">
        <v>3031</v>
      </c>
      <c r="D9715" s="868" t="s">
        <v>7772</v>
      </c>
      <c r="E9715" s="870">
        <v>4200</v>
      </c>
      <c r="F9715" s="869" t="s">
        <v>8184</v>
      </c>
      <c r="G9715" s="868" t="s">
        <v>8183</v>
      </c>
      <c r="H9715" s="867" t="s">
        <v>7756</v>
      </c>
      <c r="I9715" s="867" t="s">
        <v>2704</v>
      </c>
      <c r="J9715" s="867" t="s">
        <v>8166</v>
      </c>
      <c r="K9715" s="866">
        <v>3</v>
      </c>
      <c r="L9715" s="866">
        <v>12</v>
      </c>
      <c r="M9715" s="865">
        <v>40936.488882989397</v>
      </c>
      <c r="N9715" s="866">
        <v>2</v>
      </c>
      <c r="O9715" s="866">
        <v>6</v>
      </c>
      <c r="P9715" s="865">
        <v>26082.9</v>
      </c>
    </row>
    <row r="9716" spans="1:16" ht="33.75" x14ac:dyDescent="0.25">
      <c r="A9716" s="867" t="s">
        <v>7760</v>
      </c>
      <c r="B9716" s="867" t="s">
        <v>3626</v>
      </c>
      <c r="C9716" s="867" t="s">
        <v>3031</v>
      </c>
      <c r="D9716" s="868" t="s">
        <v>8013</v>
      </c>
      <c r="E9716" s="870">
        <v>4200</v>
      </c>
      <c r="F9716" s="869" t="s">
        <v>8182</v>
      </c>
      <c r="G9716" s="868" t="s">
        <v>8181</v>
      </c>
      <c r="H9716" s="867" t="s">
        <v>7756</v>
      </c>
      <c r="I9716" s="867" t="s">
        <v>2703</v>
      </c>
      <c r="J9716" s="867" t="s">
        <v>7813</v>
      </c>
      <c r="K9716" s="866">
        <v>2</v>
      </c>
      <c r="L9716" s="866">
        <v>12</v>
      </c>
      <c r="M9716" s="865">
        <v>53729.141658923581</v>
      </c>
      <c r="N9716" s="866">
        <v>2</v>
      </c>
      <c r="O9716" s="866">
        <v>6</v>
      </c>
      <c r="P9716" s="865">
        <v>26082.9</v>
      </c>
    </row>
    <row r="9717" spans="1:16" ht="33.75" x14ac:dyDescent="0.25">
      <c r="A9717" s="867" t="s">
        <v>7760</v>
      </c>
      <c r="B9717" s="867" t="s">
        <v>3626</v>
      </c>
      <c r="C9717" s="867" t="s">
        <v>3031</v>
      </c>
      <c r="D9717" s="868" t="s">
        <v>7791</v>
      </c>
      <c r="E9717" s="870">
        <v>4200</v>
      </c>
      <c r="F9717" s="869" t="s">
        <v>8180</v>
      </c>
      <c r="G9717" s="868" t="s">
        <v>8179</v>
      </c>
      <c r="H9717" s="867" t="s">
        <v>7796</v>
      </c>
      <c r="I9717" s="867" t="s">
        <v>2745</v>
      </c>
      <c r="J9717" s="867" t="s">
        <v>8178</v>
      </c>
      <c r="K9717" s="866">
        <v>3</v>
      </c>
      <c r="L9717" s="866">
        <v>9</v>
      </c>
      <c r="M9717" s="865">
        <v>30702.366662242046</v>
      </c>
      <c r="N9717" s="866">
        <v>2</v>
      </c>
      <c r="O9717" s="866">
        <v>4</v>
      </c>
      <c r="P9717" s="865">
        <v>17388.599999999999</v>
      </c>
    </row>
    <row r="9718" spans="1:16" ht="33.75" x14ac:dyDescent="0.25">
      <c r="A9718" s="867" t="s">
        <v>7760</v>
      </c>
      <c r="B9718" s="867" t="s">
        <v>3626</v>
      </c>
      <c r="C9718" s="867" t="s">
        <v>3031</v>
      </c>
      <c r="D9718" s="868" t="s">
        <v>7776</v>
      </c>
      <c r="E9718" s="870">
        <v>4200</v>
      </c>
      <c r="F9718" s="869" t="s">
        <v>8177</v>
      </c>
      <c r="G9718" s="868" t="s">
        <v>8176</v>
      </c>
      <c r="H9718" s="867" t="s">
        <v>7756</v>
      </c>
      <c r="I9718" s="867" t="s">
        <v>2892</v>
      </c>
      <c r="J9718" s="867" t="s">
        <v>8100</v>
      </c>
      <c r="K9718" s="866">
        <v>3</v>
      </c>
      <c r="L9718" s="866">
        <v>12</v>
      </c>
      <c r="M9718" s="865">
        <v>53729.141658923581</v>
      </c>
      <c r="N9718" s="866">
        <v>1</v>
      </c>
      <c r="O9718" s="866">
        <v>6</v>
      </c>
      <c r="P9718" s="865">
        <v>26082.9</v>
      </c>
    </row>
    <row r="9719" spans="1:16" ht="33.75" x14ac:dyDescent="0.25">
      <c r="A9719" s="867" t="s">
        <v>7760</v>
      </c>
      <c r="B9719" s="867" t="s">
        <v>3626</v>
      </c>
      <c r="C9719" s="867" t="s">
        <v>3031</v>
      </c>
      <c r="D9719" s="868" t="s">
        <v>8006</v>
      </c>
      <c r="E9719" s="870">
        <v>4200</v>
      </c>
      <c r="F9719" s="869" t="s">
        <v>8175</v>
      </c>
      <c r="G9719" s="868" t="s">
        <v>8174</v>
      </c>
      <c r="H9719" s="867" t="s">
        <v>7796</v>
      </c>
      <c r="I9719" s="867" t="s">
        <v>7822</v>
      </c>
      <c r="J9719" s="867" t="s">
        <v>7927</v>
      </c>
      <c r="K9719" s="866">
        <v>2</v>
      </c>
      <c r="L9719" s="866">
        <v>12</v>
      </c>
      <c r="M9719" s="865">
        <v>53729.141658923581</v>
      </c>
      <c r="N9719" s="866">
        <v>1</v>
      </c>
      <c r="O9719" s="866">
        <v>6</v>
      </c>
      <c r="P9719" s="865">
        <v>26082.9</v>
      </c>
    </row>
    <row r="9720" spans="1:16" ht="33.75" x14ac:dyDescent="0.25">
      <c r="A9720" s="867" t="s">
        <v>7760</v>
      </c>
      <c r="B9720" s="867" t="s">
        <v>3626</v>
      </c>
      <c r="C9720" s="867" t="s">
        <v>3031</v>
      </c>
      <c r="D9720" s="868" t="s">
        <v>7776</v>
      </c>
      <c r="E9720" s="870">
        <v>4200</v>
      </c>
      <c r="F9720" s="869" t="s">
        <v>8173</v>
      </c>
      <c r="G9720" s="868" t="s">
        <v>8172</v>
      </c>
      <c r="H9720" s="867" t="s">
        <v>7796</v>
      </c>
      <c r="I9720" s="867" t="s">
        <v>2756</v>
      </c>
      <c r="J9720" s="867" t="s">
        <v>7777</v>
      </c>
      <c r="K9720" s="866">
        <v>4</v>
      </c>
      <c r="L9720" s="866">
        <v>12</v>
      </c>
      <c r="M9720" s="865">
        <v>53729.141658923581</v>
      </c>
      <c r="N9720" s="866">
        <v>0</v>
      </c>
      <c r="O9720" s="866">
        <v>0</v>
      </c>
      <c r="P9720" s="865">
        <v>0</v>
      </c>
    </row>
    <row r="9721" spans="1:16" x14ac:dyDescent="0.25">
      <c r="A9721" s="1772" t="s">
        <v>2848</v>
      </c>
      <c r="B9721" s="1772"/>
      <c r="C9721" s="1772"/>
      <c r="D9721" s="1772"/>
      <c r="E9721" s="1772"/>
      <c r="F9721" s="1772" t="s">
        <v>378</v>
      </c>
      <c r="G9721" s="1772"/>
      <c r="H9721" s="1772"/>
      <c r="I9721" s="1772"/>
      <c r="J9721" s="1772"/>
      <c r="K9721" s="1771" t="s">
        <v>2847</v>
      </c>
      <c r="L9721" s="1771"/>
      <c r="M9721" s="1771"/>
      <c r="N9721" s="1771" t="s">
        <v>2846</v>
      </c>
      <c r="O9721" s="1771"/>
      <c r="P9721" s="1771"/>
    </row>
    <row r="9722" spans="1:16" ht="75" customHeight="1" x14ac:dyDescent="0.25">
      <c r="A9722" s="1535" t="s">
        <v>2845</v>
      </c>
      <c r="B9722" s="1535" t="s">
        <v>5</v>
      </c>
      <c r="C9722" s="1535" t="s">
        <v>2844</v>
      </c>
      <c r="D9722" s="1535" t="s">
        <v>2843</v>
      </c>
      <c r="E9722" s="1536" t="s">
        <v>2842</v>
      </c>
      <c r="F9722" s="1537" t="s">
        <v>2841</v>
      </c>
      <c r="G9722" s="1540" t="s">
        <v>2840</v>
      </c>
      <c r="H9722" s="1535" t="s">
        <v>2839</v>
      </c>
      <c r="I9722" s="1535" t="s">
        <v>2838</v>
      </c>
      <c r="J9722" s="1535" t="s">
        <v>2837</v>
      </c>
      <c r="K9722" s="1538" t="s">
        <v>2836</v>
      </c>
      <c r="L9722" s="1538" t="s">
        <v>2835</v>
      </c>
      <c r="M9722" s="1539" t="s">
        <v>2834</v>
      </c>
      <c r="N9722" s="1538" t="s">
        <v>2836</v>
      </c>
      <c r="O9722" s="1538" t="s">
        <v>2835</v>
      </c>
      <c r="P9722" s="1539" t="s">
        <v>2834</v>
      </c>
    </row>
    <row r="9723" spans="1:16" ht="33.75" x14ac:dyDescent="0.25">
      <c r="A9723" s="867" t="s">
        <v>7760</v>
      </c>
      <c r="B9723" s="867" t="s">
        <v>3626</v>
      </c>
      <c r="C9723" s="867" t="s">
        <v>3031</v>
      </c>
      <c r="D9723" s="868" t="s">
        <v>8013</v>
      </c>
      <c r="E9723" s="870">
        <v>4200</v>
      </c>
      <c r="F9723" s="869" t="s">
        <v>8171</v>
      </c>
      <c r="G9723" s="868" t="s">
        <v>8170</v>
      </c>
      <c r="H9723" s="867" t="s">
        <v>7817</v>
      </c>
      <c r="I9723" s="867" t="s">
        <v>8169</v>
      </c>
      <c r="J9723" s="867" t="s">
        <v>7936</v>
      </c>
      <c r="K9723" s="866">
        <v>5</v>
      </c>
      <c r="L9723" s="866">
        <v>12</v>
      </c>
      <c r="M9723" s="865">
        <v>53729.141658923581</v>
      </c>
      <c r="N9723" s="866">
        <v>2</v>
      </c>
      <c r="O9723" s="866">
        <v>6</v>
      </c>
      <c r="P9723" s="865">
        <v>26082.9</v>
      </c>
    </row>
    <row r="9724" spans="1:16" ht="33.75" x14ac:dyDescent="0.25">
      <c r="A9724" s="867" t="s">
        <v>7760</v>
      </c>
      <c r="B9724" s="867" t="s">
        <v>3626</v>
      </c>
      <c r="C9724" s="867" t="s">
        <v>3031</v>
      </c>
      <c r="D9724" s="868" t="s">
        <v>7772</v>
      </c>
      <c r="E9724" s="870">
        <v>4200</v>
      </c>
      <c r="F9724" s="869" t="s">
        <v>8168</v>
      </c>
      <c r="G9724" s="868" t="s">
        <v>8167</v>
      </c>
      <c r="H9724" s="867" t="s">
        <v>7756</v>
      </c>
      <c r="I9724" s="867" t="s">
        <v>2676</v>
      </c>
      <c r="J9724" s="867" t="s">
        <v>8166</v>
      </c>
      <c r="K9724" s="866">
        <v>3</v>
      </c>
      <c r="L9724" s="866">
        <v>10</v>
      </c>
      <c r="M9724" s="865">
        <v>34113.740735824496</v>
      </c>
      <c r="N9724" s="866">
        <v>2</v>
      </c>
      <c r="O9724" s="866">
        <v>6</v>
      </c>
      <c r="P9724" s="865">
        <v>26082.9</v>
      </c>
    </row>
    <row r="9725" spans="1:16" ht="33.75" x14ac:dyDescent="0.25">
      <c r="A9725" s="867" t="s">
        <v>7760</v>
      </c>
      <c r="B9725" s="867" t="s">
        <v>3626</v>
      </c>
      <c r="C9725" s="867" t="s">
        <v>3031</v>
      </c>
      <c r="D9725" s="868" t="s">
        <v>8165</v>
      </c>
      <c r="E9725" s="870">
        <v>2200</v>
      </c>
      <c r="F9725" s="869" t="s">
        <v>8164</v>
      </c>
      <c r="G9725" s="868" t="s">
        <v>8163</v>
      </c>
      <c r="H9725" s="867" t="s">
        <v>7796</v>
      </c>
      <c r="I9725" s="867" t="s">
        <v>2692</v>
      </c>
      <c r="J9725" s="867" t="s">
        <v>8162</v>
      </c>
      <c r="K9725" s="866">
        <v>2</v>
      </c>
      <c r="L9725" s="866">
        <v>12</v>
      </c>
      <c r="M9725" s="865">
        <v>28143.836107055209</v>
      </c>
      <c r="N9725" s="866">
        <v>2</v>
      </c>
      <c r="O9725" s="866">
        <v>6</v>
      </c>
      <c r="P9725" s="865">
        <v>14082.9</v>
      </c>
    </row>
    <row r="9726" spans="1:16" ht="33.75" x14ac:dyDescent="0.25">
      <c r="A9726" s="867" t="s">
        <v>7760</v>
      </c>
      <c r="B9726" s="867" t="s">
        <v>3626</v>
      </c>
      <c r="C9726" s="867" t="s">
        <v>3031</v>
      </c>
      <c r="D9726" s="868" t="s">
        <v>7854</v>
      </c>
      <c r="E9726" s="870">
        <v>4200</v>
      </c>
      <c r="F9726" s="869" t="s">
        <v>8161</v>
      </c>
      <c r="G9726" s="868" t="s">
        <v>8160</v>
      </c>
      <c r="H9726" s="867" t="s">
        <v>7756</v>
      </c>
      <c r="I9726" s="867" t="s">
        <v>2676</v>
      </c>
      <c r="J9726" s="867" t="s">
        <v>7792</v>
      </c>
      <c r="K9726" s="866">
        <v>2</v>
      </c>
      <c r="L9726" s="866">
        <v>6</v>
      </c>
      <c r="M9726" s="865">
        <v>20468.244441494699</v>
      </c>
      <c r="N9726" s="866">
        <v>3</v>
      </c>
      <c r="O9726" s="866">
        <v>5</v>
      </c>
      <c r="P9726" s="865">
        <v>21735.75</v>
      </c>
    </row>
    <row r="9727" spans="1:16" ht="33.75" x14ac:dyDescent="0.25">
      <c r="A9727" s="867" t="s">
        <v>7760</v>
      </c>
      <c r="B9727" s="867" t="s">
        <v>3626</v>
      </c>
      <c r="C9727" s="867" t="s">
        <v>3031</v>
      </c>
      <c r="D9727" s="868" t="s">
        <v>8155</v>
      </c>
      <c r="E9727" s="870">
        <v>4200</v>
      </c>
      <c r="F9727" s="869" t="s">
        <v>8159</v>
      </c>
      <c r="G9727" s="868" t="s">
        <v>8158</v>
      </c>
      <c r="H9727" s="867" t="s">
        <v>7756</v>
      </c>
      <c r="I9727" s="867" t="s">
        <v>2892</v>
      </c>
      <c r="J9727" s="867" t="s">
        <v>7967</v>
      </c>
      <c r="K9727" s="866">
        <v>3</v>
      </c>
      <c r="L9727" s="866">
        <v>12</v>
      </c>
      <c r="M9727" s="865">
        <v>53729.141658923581</v>
      </c>
      <c r="N9727" s="866">
        <v>2</v>
      </c>
      <c r="O9727" s="866">
        <v>6</v>
      </c>
      <c r="P9727" s="865">
        <v>26082.9</v>
      </c>
    </row>
    <row r="9728" spans="1:16" ht="33.75" x14ac:dyDescent="0.25">
      <c r="A9728" s="867" t="s">
        <v>7760</v>
      </c>
      <c r="B9728" s="867" t="s">
        <v>3626</v>
      </c>
      <c r="C9728" s="867" t="s">
        <v>3031</v>
      </c>
      <c r="D9728" s="868" t="s">
        <v>7863</v>
      </c>
      <c r="E9728" s="870">
        <v>2500</v>
      </c>
      <c r="F9728" s="869" t="s">
        <v>8157</v>
      </c>
      <c r="G9728" s="868" t="s">
        <v>8156</v>
      </c>
      <c r="H9728" s="867"/>
      <c r="I9728" s="867"/>
      <c r="J9728" s="867"/>
      <c r="K9728" s="866">
        <v>4</v>
      </c>
      <c r="L9728" s="866">
        <v>12</v>
      </c>
      <c r="M9728" s="865">
        <v>31981.631939835464</v>
      </c>
      <c r="N9728" s="866">
        <v>2</v>
      </c>
      <c r="O9728" s="866">
        <v>6</v>
      </c>
      <c r="P9728" s="865">
        <v>15882.9</v>
      </c>
    </row>
    <row r="9729" spans="1:16" ht="33.75" x14ac:dyDescent="0.25">
      <c r="A9729" s="867" t="s">
        <v>7760</v>
      </c>
      <c r="B9729" s="867" t="s">
        <v>3626</v>
      </c>
      <c r="C9729" s="867" t="s">
        <v>3031</v>
      </c>
      <c r="D9729" s="868" t="s">
        <v>8155</v>
      </c>
      <c r="E9729" s="870">
        <v>4200</v>
      </c>
      <c r="F9729" s="869" t="s">
        <v>8154</v>
      </c>
      <c r="G9729" s="868" t="s">
        <v>8153</v>
      </c>
      <c r="H9729" s="867" t="s">
        <v>7796</v>
      </c>
      <c r="I9729" s="867" t="s">
        <v>2722</v>
      </c>
      <c r="J9729" s="867" t="s">
        <v>7769</v>
      </c>
      <c r="K9729" s="866">
        <v>3</v>
      </c>
      <c r="L9729" s="866">
        <v>12</v>
      </c>
      <c r="M9729" s="865">
        <v>53729.141658923581</v>
      </c>
      <c r="N9729" s="866">
        <v>2</v>
      </c>
      <c r="O9729" s="866">
        <v>6</v>
      </c>
      <c r="P9729" s="865">
        <v>26082.9</v>
      </c>
    </row>
    <row r="9730" spans="1:16" ht="33.75" x14ac:dyDescent="0.25">
      <c r="A9730" s="867" t="s">
        <v>7760</v>
      </c>
      <c r="B9730" s="867" t="s">
        <v>3626</v>
      </c>
      <c r="C9730" s="867" t="s">
        <v>3031</v>
      </c>
      <c r="D9730" s="868" t="s">
        <v>7863</v>
      </c>
      <c r="E9730" s="870">
        <v>2500</v>
      </c>
      <c r="F9730" s="869" t="s">
        <v>8152</v>
      </c>
      <c r="G9730" s="868" t="s">
        <v>8151</v>
      </c>
      <c r="H9730" s="867"/>
      <c r="I9730" s="867"/>
      <c r="J9730" s="867"/>
      <c r="K9730" s="866">
        <v>4</v>
      </c>
      <c r="L9730" s="866">
        <v>12</v>
      </c>
      <c r="M9730" s="865">
        <v>31981.631939835464</v>
      </c>
      <c r="N9730" s="866">
        <v>2</v>
      </c>
      <c r="O9730" s="866">
        <v>6</v>
      </c>
      <c r="P9730" s="865">
        <v>15882.9</v>
      </c>
    </row>
    <row r="9731" spans="1:16" ht="33.75" x14ac:dyDescent="0.25">
      <c r="A9731" s="867" t="s">
        <v>7760</v>
      </c>
      <c r="B9731" s="867" t="s">
        <v>3626</v>
      </c>
      <c r="C9731" s="867" t="s">
        <v>3031</v>
      </c>
      <c r="D9731" s="868" t="s">
        <v>8150</v>
      </c>
      <c r="E9731" s="870">
        <v>4200</v>
      </c>
      <c r="F9731" s="869" t="s">
        <v>8149</v>
      </c>
      <c r="G9731" s="868" t="s">
        <v>8148</v>
      </c>
      <c r="H9731" s="867"/>
      <c r="I9731" s="867"/>
      <c r="J9731" s="867"/>
      <c r="K9731" s="866">
        <v>3</v>
      </c>
      <c r="L9731" s="866">
        <v>12</v>
      </c>
      <c r="M9731" s="865">
        <v>53729.141658923581</v>
      </c>
      <c r="N9731" s="866">
        <v>1</v>
      </c>
      <c r="O9731" s="866">
        <v>6</v>
      </c>
      <c r="P9731" s="865">
        <v>26082.9</v>
      </c>
    </row>
    <row r="9732" spans="1:16" ht="33.75" x14ac:dyDescent="0.25">
      <c r="A9732" s="867" t="s">
        <v>7760</v>
      </c>
      <c r="B9732" s="867" t="s">
        <v>3626</v>
      </c>
      <c r="C9732" s="867" t="s">
        <v>3031</v>
      </c>
      <c r="D9732" s="868" t="s">
        <v>7930</v>
      </c>
      <c r="E9732" s="870">
        <v>4200</v>
      </c>
      <c r="F9732" s="869" t="s">
        <v>8147</v>
      </c>
      <c r="G9732" s="868" t="s">
        <v>8146</v>
      </c>
      <c r="H9732" s="867" t="s">
        <v>7796</v>
      </c>
      <c r="I9732" s="867" t="s">
        <v>2722</v>
      </c>
      <c r="J9732" s="867" t="s">
        <v>7792</v>
      </c>
      <c r="K9732" s="866">
        <v>5</v>
      </c>
      <c r="L9732" s="866">
        <v>12</v>
      </c>
      <c r="M9732" s="865">
        <v>53729.141658923581</v>
      </c>
      <c r="N9732" s="866">
        <v>0</v>
      </c>
      <c r="O9732" s="866">
        <v>0</v>
      </c>
      <c r="P9732" s="865">
        <v>0</v>
      </c>
    </row>
    <row r="9733" spans="1:16" ht="33.75" x14ac:dyDescent="0.25">
      <c r="A9733" s="867" t="s">
        <v>7760</v>
      </c>
      <c r="B9733" s="867" t="s">
        <v>3626</v>
      </c>
      <c r="C9733" s="867" t="s">
        <v>3031</v>
      </c>
      <c r="D9733" s="868" t="s">
        <v>8145</v>
      </c>
      <c r="E9733" s="870">
        <v>7500</v>
      </c>
      <c r="F9733" s="869" t="s">
        <v>8144</v>
      </c>
      <c r="G9733" s="868" t="s">
        <v>8143</v>
      </c>
      <c r="H9733" s="867" t="s">
        <v>7756</v>
      </c>
      <c r="I9733" s="867" t="s">
        <v>2737</v>
      </c>
      <c r="J9733" s="867" t="s">
        <v>8142</v>
      </c>
      <c r="K9733" s="866">
        <v>2</v>
      </c>
      <c r="L9733" s="866">
        <v>12</v>
      </c>
      <c r="M9733" s="865">
        <v>95944.89581950639</v>
      </c>
      <c r="N9733" s="866">
        <v>1</v>
      </c>
      <c r="O9733" s="866">
        <v>6</v>
      </c>
      <c r="P9733" s="865">
        <v>45882.9</v>
      </c>
    </row>
    <row r="9734" spans="1:16" ht="33.75" x14ac:dyDescent="0.25">
      <c r="A9734" s="867" t="s">
        <v>7760</v>
      </c>
      <c r="B9734" s="867" t="s">
        <v>3626</v>
      </c>
      <c r="C9734" s="867" t="s">
        <v>3031</v>
      </c>
      <c r="D9734" s="868" t="s">
        <v>8141</v>
      </c>
      <c r="E9734" s="870">
        <v>7500</v>
      </c>
      <c r="F9734" s="869" t="s">
        <v>8140</v>
      </c>
      <c r="G9734" s="868" t="s">
        <v>8139</v>
      </c>
      <c r="H9734" s="867" t="s">
        <v>7756</v>
      </c>
      <c r="I9734" s="867" t="s">
        <v>2676</v>
      </c>
      <c r="J9734" s="867" t="s">
        <v>7836</v>
      </c>
      <c r="K9734" s="866">
        <v>2</v>
      </c>
      <c r="L9734" s="866">
        <v>12</v>
      </c>
      <c r="M9734" s="865">
        <v>95944.89581950639</v>
      </c>
      <c r="N9734" s="866">
        <v>1</v>
      </c>
      <c r="O9734" s="866">
        <v>6</v>
      </c>
      <c r="P9734" s="865">
        <v>45882.9</v>
      </c>
    </row>
    <row r="9735" spans="1:16" ht="33.75" x14ac:dyDescent="0.25">
      <c r="A9735" s="867" t="s">
        <v>7760</v>
      </c>
      <c r="B9735" s="867" t="s">
        <v>3626</v>
      </c>
      <c r="C9735" s="867" t="s">
        <v>3031</v>
      </c>
      <c r="D9735" s="868" t="s">
        <v>7772</v>
      </c>
      <c r="E9735" s="870">
        <v>4200</v>
      </c>
      <c r="F9735" s="869" t="s">
        <v>8138</v>
      </c>
      <c r="G9735" s="868" t="s">
        <v>8137</v>
      </c>
      <c r="H9735" s="867" t="s">
        <v>7756</v>
      </c>
      <c r="I9735" s="867" t="s">
        <v>2892</v>
      </c>
      <c r="J9735" s="867" t="s">
        <v>7783</v>
      </c>
      <c r="K9735" s="866">
        <v>5</v>
      </c>
      <c r="L9735" s="866">
        <v>12</v>
      </c>
      <c r="M9735" s="865">
        <v>53729.141658923581</v>
      </c>
      <c r="N9735" s="866">
        <v>3</v>
      </c>
      <c r="O9735" s="866">
        <v>6</v>
      </c>
      <c r="P9735" s="865">
        <v>26082.9</v>
      </c>
    </row>
    <row r="9736" spans="1:16" ht="33.75" x14ac:dyDescent="0.25">
      <c r="A9736" s="867" t="s">
        <v>7760</v>
      </c>
      <c r="B9736" s="867" t="s">
        <v>3626</v>
      </c>
      <c r="C9736" s="867" t="s">
        <v>3031</v>
      </c>
      <c r="D9736" s="868" t="s">
        <v>7772</v>
      </c>
      <c r="E9736" s="870">
        <v>4200</v>
      </c>
      <c r="F9736" s="869" t="s">
        <v>8136</v>
      </c>
      <c r="G9736" s="868" t="s">
        <v>8135</v>
      </c>
      <c r="H9736" s="867" t="s">
        <v>7756</v>
      </c>
      <c r="I9736" s="867" t="s">
        <v>2772</v>
      </c>
      <c r="J9736" s="867" t="s">
        <v>8014</v>
      </c>
      <c r="K9736" s="866">
        <v>5</v>
      </c>
      <c r="L9736" s="866">
        <v>12</v>
      </c>
      <c r="M9736" s="865">
        <v>53729.141658923581</v>
      </c>
      <c r="N9736" s="866">
        <v>1</v>
      </c>
      <c r="O9736" s="866">
        <v>6</v>
      </c>
      <c r="P9736" s="865">
        <v>26082.9</v>
      </c>
    </row>
    <row r="9737" spans="1:16" ht="33.75" x14ac:dyDescent="0.25">
      <c r="A9737" s="867" t="s">
        <v>7760</v>
      </c>
      <c r="B9737" s="867" t="s">
        <v>3626</v>
      </c>
      <c r="C9737" s="867" t="s">
        <v>3031</v>
      </c>
      <c r="D9737" s="868" t="s">
        <v>7854</v>
      </c>
      <c r="E9737" s="870">
        <v>4200</v>
      </c>
      <c r="F9737" s="869" t="s">
        <v>8134</v>
      </c>
      <c r="G9737" s="868" t="s">
        <v>8133</v>
      </c>
      <c r="H9737" s="867" t="s">
        <v>7756</v>
      </c>
      <c r="I9737" s="867" t="s">
        <v>2892</v>
      </c>
      <c r="J9737" s="867" t="s">
        <v>7967</v>
      </c>
      <c r="K9737" s="866">
        <v>2</v>
      </c>
      <c r="L9737" s="866">
        <v>12</v>
      </c>
      <c r="M9737" s="865">
        <v>53729.141658923581</v>
      </c>
      <c r="N9737" s="866">
        <v>2</v>
      </c>
      <c r="O9737" s="866">
        <v>6</v>
      </c>
      <c r="P9737" s="865">
        <v>26082.9</v>
      </c>
    </row>
    <row r="9738" spans="1:16" ht="33.75" x14ac:dyDescent="0.25">
      <c r="A9738" s="867" t="s">
        <v>7760</v>
      </c>
      <c r="B9738" s="867" t="s">
        <v>3626</v>
      </c>
      <c r="C9738" s="867" t="s">
        <v>3031</v>
      </c>
      <c r="D9738" s="868" t="s">
        <v>7772</v>
      </c>
      <c r="E9738" s="870">
        <v>4200</v>
      </c>
      <c r="F9738" s="869" t="s">
        <v>8132</v>
      </c>
      <c r="G9738" s="868" t="s">
        <v>8131</v>
      </c>
      <c r="H9738" s="867" t="s">
        <v>7756</v>
      </c>
      <c r="I9738" s="867" t="s">
        <v>2892</v>
      </c>
      <c r="J9738" s="867" t="s">
        <v>7773</v>
      </c>
      <c r="K9738" s="866">
        <v>5</v>
      </c>
      <c r="L9738" s="866">
        <v>12</v>
      </c>
      <c r="M9738" s="865">
        <v>53729.141658923581</v>
      </c>
      <c r="N9738" s="866">
        <v>1</v>
      </c>
      <c r="O9738" s="866">
        <v>6</v>
      </c>
      <c r="P9738" s="865">
        <v>26082.9</v>
      </c>
    </row>
    <row r="9739" spans="1:16" ht="33.75" x14ac:dyDescent="0.25">
      <c r="A9739" s="867" t="s">
        <v>7760</v>
      </c>
      <c r="B9739" s="867" t="s">
        <v>3626</v>
      </c>
      <c r="C9739" s="867" t="s">
        <v>3031</v>
      </c>
      <c r="D9739" s="868" t="s">
        <v>7772</v>
      </c>
      <c r="E9739" s="870">
        <v>4200</v>
      </c>
      <c r="F9739" s="869" t="s">
        <v>8130</v>
      </c>
      <c r="G9739" s="868" t="s">
        <v>8129</v>
      </c>
      <c r="H9739" s="867" t="s">
        <v>7756</v>
      </c>
      <c r="I9739" s="867" t="s">
        <v>2892</v>
      </c>
      <c r="J9739" s="867" t="s">
        <v>7792</v>
      </c>
      <c r="K9739" s="866">
        <v>5</v>
      </c>
      <c r="L9739" s="866">
        <v>12</v>
      </c>
      <c r="M9739" s="865">
        <v>53729.141658923581</v>
      </c>
      <c r="N9739" s="866">
        <v>1</v>
      </c>
      <c r="O9739" s="866">
        <v>6</v>
      </c>
      <c r="P9739" s="865">
        <v>26082.9</v>
      </c>
    </row>
    <row r="9740" spans="1:16" ht="33.75" x14ac:dyDescent="0.25">
      <c r="A9740" s="867" t="s">
        <v>7760</v>
      </c>
      <c r="B9740" s="867" t="s">
        <v>3626</v>
      </c>
      <c r="C9740" s="867" t="s">
        <v>3031</v>
      </c>
      <c r="D9740" s="868" t="s">
        <v>7772</v>
      </c>
      <c r="E9740" s="870">
        <v>4200</v>
      </c>
      <c r="F9740" s="869" t="s">
        <v>8128</v>
      </c>
      <c r="G9740" s="868" t="s">
        <v>8127</v>
      </c>
      <c r="H9740" s="867" t="s">
        <v>7756</v>
      </c>
      <c r="I9740" s="867" t="s">
        <v>2892</v>
      </c>
      <c r="J9740" s="867" t="s">
        <v>7884</v>
      </c>
      <c r="K9740" s="866">
        <v>2</v>
      </c>
      <c r="L9740" s="866">
        <v>4</v>
      </c>
      <c r="M9740" s="865">
        <v>17909.713886307858</v>
      </c>
      <c r="N9740" s="866">
        <v>0</v>
      </c>
      <c r="O9740" s="866">
        <v>0</v>
      </c>
      <c r="P9740" s="865">
        <v>0</v>
      </c>
    </row>
    <row r="9741" spans="1:16" ht="33.75" x14ac:dyDescent="0.25">
      <c r="A9741" s="867" t="s">
        <v>7760</v>
      </c>
      <c r="B9741" s="867" t="s">
        <v>3626</v>
      </c>
      <c r="C9741" s="867" t="s">
        <v>3031</v>
      </c>
      <c r="D9741" s="868" t="s">
        <v>7772</v>
      </c>
      <c r="E9741" s="870">
        <v>4200</v>
      </c>
      <c r="F9741" s="869" t="s">
        <v>8126</v>
      </c>
      <c r="G9741" s="868" t="s">
        <v>8125</v>
      </c>
      <c r="H9741" s="867" t="s">
        <v>7796</v>
      </c>
      <c r="I9741" s="867" t="s">
        <v>2704</v>
      </c>
      <c r="J9741" s="867" t="s">
        <v>7773</v>
      </c>
      <c r="K9741" s="866">
        <v>5</v>
      </c>
      <c r="L9741" s="866">
        <v>11</v>
      </c>
      <c r="M9741" s="865">
        <v>49251.713187346613</v>
      </c>
      <c r="N9741" s="866">
        <v>0</v>
      </c>
      <c r="O9741" s="866">
        <v>0</v>
      </c>
      <c r="P9741" s="865">
        <v>0</v>
      </c>
    </row>
    <row r="9742" spans="1:16" ht="33.75" x14ac:dyDescent="0.25">
      <c r="A9742" s="867" t="s">
        <v>7760</v>
      </c>
      <c r="B9742" s="867" t="s">
        <v>3626</v>
      </c>
      <c r="C9742" s="867" t="s">
        <v>3031</v>
      </c>
      <c r="D9742" s="868" t="s">
        <v>8124</v>
      </c>
      <c r="E9742" s="870">
        <v>6500</v>
      </c>
      <c r="F9742" s="869" t="s">
        <v>8123</v>
      </c>
      <c r="G9742" s="868" t="s">
        <v>8122</v>
      </c>
      <c r="H9742" s="867" t="s">
        <v>7756</v>
      </c>
      <c r="I9742" s="867" t="s">
        <v>2892</v>
      </c>
      <c r="J9742" s="867" t="s">
        <v>7783</v>
      </c>
      <c r="K9742" s="866">
        <v>2</v>
      </c>
      <c r="L9742" s="866">
        <v>12</v>
      </c>
      <c r="M9742" s="865">
        <v>83152.243043572205</v>
      </c>
      <c r="N9742" s="866">
        <v>1</v>
      </c>
      <c r="O9742" s="866">
        <v>6</v>
      </c>
      <c r="P9742" s="865">
        <v>39882.9</v>
      </c>
    </row>
    <row r="9743" spans="1:16" ht="33.75" x14ac:dyDescent="0.25">
      <c r="A9743" s="867" t="s">
        <v>7760</v>
      </c>
      <c r="B9743" s="867" t="s">
        <v>3626</v>
      </c>
      <c r="C9743" s="867" t="s">
        <v>3031</v>
      </c>
      <c r="D9743" s="868" t="s">
        <v>7772</v>
      </c>
      <c r="E9743" s="870">
        <v>4200</v>
      </c>
      <c r="F9743" s="869" t="s">
        <v>8121</v>
      </c>
      <c r="G9743" s="868" t="s">
        <v>8120</v>
      </c>
      <c r="H9743" s="867" t="s">
        <v>7756</v>
      </c>
      <c r="I9743" s="867" t="s">
        <v>2892</v>
      </c>
      <c r="J9743" s="867" t="s">
        <v>7813</v>
      </c>
      <c r="K9743" s="866">
        <v>2</v>
      </c>
      <c r="L9743" s="866">
        <v>12</v>
      </c>
      <c r="M9743" s="865">
        <v>53729.141658923581</v>
      </c>
      <c r="N9743" s="866">
        <v>2</v>
      </c>
      <c r="O9743" s="866">
        <v>6</v>
      </c>
      <c r="P9743" s="865">
        <v>26082.9</v>
      </c>
    </row>
    <row r="9744" spans="1:16" ht="33.75" x14ac:dyDescent="0.25">
      <c r="A9744" s="867" t="s">
        <v>7760</v>
      </c>
      <c r="B9744" s="867" t="s">
        <v>3626</v>
      </c>
      <c r="C9744" s="867" t="s">
        <v>3031</v>
      </c>
      <c r="D9744" s="868" t="s">
        <v>8091</v>
      </c>
      <c r="E9744" s="870">
        <v>4200</v>
      </c>
      <c r="F9744" s="869" t="s">
        <v>8119</v>
      </c>
      <c r="G9744" s="868" t="s">
        <v>8118</v>
      </c>
      <c r="H9744" s="867" t="s">
        <v>7756</v>
      </c>
      <c r="I9744" s="867" t="s">
        <v>2892</v>
      </c>
      <c r="J9744" s="867" t="s">
        <v>8103</v>
      </c>
      <c r="K9744" s="866">
        <v>3</v>
      </c>
      <c r="L9744" s="866">
        <v>12</v>
      </c>
      <c r="M9744" s="865">
        <v>53729.141658923581</v>
      </c>
      <c r="N9744" s="866">
        <v>2</v>
      </c>
      <c r="O9744" s="866">
        <v>6</v>
      </c>
      <c r="P9744" s="865">
        <v>26082.9</v>
      </c>
    </row>
    <row r="9745" spans="1:16" ht="33.75" x14ac:dyDescent="0.25">
      <c r="A9745" s="867" t="s">
        <v>7760</v>
      </c>
      <c r="B9745" s="867" t="s">
        <v>3626</v>
      </c>
      <c r="C9745" s="867" t="s">
        <v>3031</v>
      </c>
      <c r="D9745" s="868" t="s">
        <v>8013</v>
      </c>
      <c r="E9745" s="870">
        <v>4200</v>
      </c>
      <c r="F9745" s="869" t="s">
        <v>8117</v>
      </c>
      <c r="G9745" s="868" t="s">
        <v>8116</v>
      </c>
      <c r="H9745" s="867" t="s">
        <v>7756</v>
      </c>
      <c r="I9745" s="867" t="s">
        <v>2892</v>
      </c>
      <c r="J9745" s="867" t="s">
        <v>7927</v>
      </c>
      <c r="K9745" s="866">
        <v>3</v>
      </c>
      <c r="L9745" s="866">
        <v>12</v>
      </c>
      <c r="M9745" s="865">
        <v>53729.141658923581</v>
      </c>
      <c r="N9745" s="866">
        <v>2</v>
      </c>
      <c r="O9745" s="866">
        <v>6</v>
      </c>
      <c r="P9745" s="865">
        <v>26082.9</v>
      </c>
    </row>
    <row r="9746" spans="1:16" ht="33.75" x14ac:dyDescent="0.25">
      <c r="A9746" s="867" t="s">
        <v>7760</v>
      </c>
      <c r="B9746" s="867" t="s">
        <v>3626</v>
      </c>
      <c r="C9746" s="867" t="s">
        <v>3031</v>
      </c>
      <c r="D9746" s="868" t="s">
        <v>7772</v>
      </c>
      <c r="E9746" s="870">
        <v>4200</v>
      </c>
      <c r="F9746" s="869" t="s">
        <v>8115</v>
      </c>
      <c r="G9746" s="868" t="s">
        <v>8114</v>
      </c>
      <c r="H9746" s="867" t="s">
        <v>7756</v>
      </c>
      <c r="I9746" s="867" t="s">
        <v>2892</v>
      </c>
      <c r="J9746" s="867" t="s">
        <v>8036</v>
      </c>
      <c r="K9746" s="866">
        <v>2</v>
      </c>
      <c r="L9746" s="866">
        <v>9</v>
      </c>
      <c r="M9746" s="865">
        <v>40296.856244192684</v>
      </c>
      <c r="N9746" s="866">
        <v>0</v>
      </c>
      <c r="O9746" s="866">
        <v>0</v>
      </c>
      <c r="P9746" s="865">
        <v>0</v>
      </c>
    </row>
    <row r="9747" spans="1:16" ht="33.75" x14ac:dyDescent="0.25">
      <c r="A9747" s="867" t="s">
        <v>7760</v>
      </c>
      <c r="B9747" s="867" t="s">
        <v>3626</v>
      </c>
      <c r="C9747" s="867" t="s">
        <v>3031</v>
      </c>
      <c r="D9747" s="868" t="s">
        <v>7829</v>
      </c>
      <c r="E9747" s="870">
        <v>3200</v>
      </c>
      <c r="F9747" s="869" t="s">
        <v>8113</v>
      </c>
      <c r="G9747" s="868" t="s">
        <v>8112</v>
      </c>
      <c r="H9747" s="867" t="s">
        <v>7756</v>
      </c>
      <c r="I9747" s="867" t="s">
        <v>2892</v>
      </c>
      <c r="J9747" s="867" t="s">
        <v>7927</v>
      </c>
      <c r="K9747" s="866">
        <v>3</v>
      </c>
      <c r="L9747" s="866">
        <v>12</v>
      </c>
      <c r="M9747" s="865">
        <v>40936.488882989397</v>
      </c>
      <c r="N9747" s="866">
        <v>2</v>
      </c>
      <c r="O9747" s="866">
        <v>6</v>
      </c>
      <c r="P9747" s="865">
        <v>20082.900000000001</v>
      </c>
    </row>
    <row r="9748" spans="1:16" ht="33.75" x14ac:dyDescent="0.25">
      <c r="A9748" s="867" t="s">
        <v>7760</v>
      </c>
      <c r="B9748" s="867" t="s">
        <v>3626</v>
      </c>
      <c r="C9748" s="867" t="s">
        <v>3031</v>
      </c>
      <c r="D9748" s="868" t="s">
        <v>7772</v>
      </c>
      <c r="E9748" s="870">
        <v>4200</v>
      </c>
      <c r="F9748" s="869" t="s">
        <v>8111</v>
      </c>
      <c r="G9748" s="868" t="s">
        <v>8110</v>
      </c>
      <c r="H9748" s="867" t="s">
        <v>7756</v>
      </c>
      <c r="I9748" s="867" t="s">
        <v>2892</v>
      </c>
      <c r="J9748" s="867" t="s">
        <v>7967</v>
      </c>
      <c r="K9748" s="866">
        <v>3</v>
      </c>
      <c r="L9748" s="866">
        <v>12</v>
      </c>
      <c r="M9748" s="865">
        <v>53729.141658923581</v>
      </c>
      <c r="N9748" s="866">
        <v>2</v>
      </c>
      <c r="O9748" s="866">
        <v>6</v>
      </c>
      <c r="P9748" s="865">
        <v>26082.9</v>
      </c>
    </row>
    <row r="9749" spans="1:16" ht="33.75" x14ac:dyDescent="0.25">
      <c r="A9749" s="867" t="s">
        <v>7760</v>
      </c>
      <c r="B9749" s="867" t="s">
        <v>3626</v>
      </c>
      <c r="C9749" s="867" t="s">
        <v>3031</v>
      </c>
      <c r="D9749" s="868" t="s">
        <v>7772</v>
      </c>
      <c r="E9749" s="870">
        <v>4200</v>
      </c>
      <c r="F9749" s="869" t="s">
        <v>8109</v>
      </c>
      <c r="G9749" s="868" t="s">
        <v>8108</v>
      </c>
      <c r="H9749" s="867" t="s">
        <v>7756</v>
      </c>
      <c r="I9749" s="867" t="s">
        <v>2892</v>
      </c>
      <c r="J9749" s="867" t="s">
        <v>7800</v>
      </c>
      <c r="K9749" s="866">
        <v>2</v>
      </c>
      <c r="L9749" s="866">
        <v>7</v>
      </c>
      <c r="M9749" s="865">
        <v>31341.999301038755</v>
      </c>
      <c r="N9749" s="866">
        <v>0</v>
      </c>
      <c r="O9749" s="866">
        <v>0</v>
      </c>
      <c r="P9749" s="865">
        <v>0</v>
      </c>
    </row>
    <row r="9750" spans="1:16" ht="33.75" x14ac:dyDescent="0.25">
      <c r="A9750" s="867" t="s">
        <v>7760</v>
      </c>
      <c r="B9750" s="867" t="s">
        <v>3626</v>
      </c>
      <c r="C9750" s="867" t="s">
        <v>3031</v>
      </c>
      <c r="D9750" s="868" t="s">
        <v>7829</v>
      </c>
      <c r="E9750" s="870">
        <v>3200</v>
      </c>
      <c r="F9750" s="869" t="s">
        <v>8107</v>
      </c>
      <c r="G9750" s="868" t="s">
        <v>8106</v>
      </c>
      <c r="H9750" s="867" t="s">
        <v>7756</v>
      </c>
      <c r="I9750" s="867" t="s">
        <v>2892</v>
      </c>
      <c r="J9750" s="867" t="s">
        <v>7985</v>
      </c>
      <c r="K9750" s="866">
        <v>4</v>
      </c>
      <c r="L9750" s="866">
        <v>9</v>
      </c>
      <c r="M9750" s="865">
        <v>23986.223954876597</v>
      </c>
      <c r="N9750" s="866">
        <v>2</v>
      </c>
      <c r="O9750" s="866">
        <v>6</v>
      </c>
      <c r="P9750" s="865">
        <v>20082.900000000001</v>
      </c>
    </row>
    <row r="9751" spans="1:16" ht="33.75" x14ac:dyDescent="0.25">
      <c r="A9751" s="867" t="s">
        <v>7760</v>
      </c>
      <c r="B9751" s="867" t="s">
        <v>3626</v>
      </c>
      <c r="C9751" s="867" t="s">
        <v>3031</v>
      </c>
      <c r="D9751" s="868" t="s">
        <v>7772</v>
      </c>
      <c r="E9751" s="870">
        <v>4200</v>
      </c>
      <c r="F9751" s="869" t="s">
        <v>8105</v>
      </c>
      <c r="G9751" s="868" t="s">
        <v>8104</v>
      </c>
      <c r="H9751" s="867" t="s">
        <v>7756</v>
      </c>
      <c r="I9751" s="867" t="s">
        <v>2892</v>
      </c>
      <c r="J9751" s="867" t="s">
        <v>8103</v>
      </c>
      <c r="K9751" s="866">
        <v>3</v>
      </c>
      <c r="L9751" s="866">
        <v>12</v>
      </c>
      <c r="M9751" s="865">
        <v>53729.141658923581</v>
      </c>
      <c r="N9751" s="866">
        <v>2</v>
      </c>
      <c r="O9751" s="866">
        <v>6</v>
      </c>
      <c r="P9751" s="865">
        <v>26082.9</v>
      </c>
    </row>
    <row r="9752" spans="1:16" ht="33.75" x14ac:dyDescent="0.25">
      <c r="A9752" s="867" t="s">
        <v>7760</v>
      </c>
      <c r="B9752" s="867" t="s">
        <v>3626</v>
      </c>
      <c r="C9752" s="867" t="s">
        <v>3031</v>
      </c>
      <c r="D9752" s="868" t="s">
        <v>7772</v>
      </c>
      <c r="E9752" s="870">
        <v>4200</v>
      </c>
      <c r="F9752" s="869" t="s">
        <v>8102</v>
      </c>
      <c r="G9752" s="868" t="s">
        <v>8101</v>
      </c>
      <c r="H9752" s="867" t="s">
        <v>7756</v>
      </c>
      <c r="I9752" s="867" t="s">
        <v>2892</v>
      </c>
      <c r="J9752" s="867" t="s">
        <v>8100</v>
      </c>
      <c r="K9752" s="866">
        <v>3</v>
      </c>
      <c r="L9752" s="866">
        <v>12</v>
      </c>
      <c r="M9752" s="865">
        <v>53729.141658923581</v>
      </c>
      <c r="N9752" s="866">
        <v>3</v>
      </c>
      <c r="O9752" s="866">
        <v>6</v>
      </c>
      <c r="P9752" s="865">
        <v>26082.9</v>
      </c>
    </row>
    <row r="9753" spans="1:16" ht="33.75" x14ac:dyDescent="0.25">
      <c r="A9753" s="867" t="s">
        <v>7760</v>
      </c>
      <c r="B9753" s="867" t="s">
        <v>3626</v>
      </c>
      <c r="C9753" s="867" t="s">
        <v>3031</v>
      </c>
      <c r="D9753" s="868" t="s">
        <v>7772</v>
      </c>
      <c r="E9753" s="870">
        <v>4200</v>
      </c>
      <c r="F9753" s="869" t="s">
        <v>8099</v>
      </c>
      <c r="G9753" s="868" t="s">
        <v>8098</v>
      </c>
      <c r="H9753" s="867" t="s">
        <v>7796</v>
      </c>
      <c r="I9753" s="867" t="s">
        <v>7801</v>
      </c>
      <c r="J9753" s="867" t="s">
        <v>7800</v>
      </c>
      <c r="K9753" s="866">
        <v>3</v>
      </c>
      <c r="L9753" s="866">
        <v>12</v>
      </c>
      <c r="M9753" s="865">
        <v>53729.141658923581</v>
      </c>
      <c r="N9753" s="866">
        <v>2</v>
      </c>
      <c r="O9753" s="866">
        <v>6</v>
      </c>
      <c r="P9753" s="865">
        <v>26082.9</v>
      </c>
    </row>
    <row r="9754" spans="1:16" ht="33.75" x14ac:dyDescent="0.25">
      <c r="A9754" s="867" t="s">
        <v>7760</v>
      </c>
      <c r="B9754" s="867" t="s">
        <v>3626</v>
      </c>
      <c r="C9754" s="867" t="s">
        <v>3031</v>
      </c>
      <c r="D9754" s="868" t="s">
        <v>7772</v>
      </c>
      <c r="E9754" s="870">
        <v>4200</v>
      </c>
      <c r="F9754" s="869" t="s">
        <v>8097</v>
      </c>
      <c r="G9754" s="868" t="s">
        <v>8096</v>
      </c>
      <c r="H9754" s="867" t="s">
        <v>7756</v>
      </c>
      <c r="I9754" s="867" t="s">
        <v>2892</v>
      </c>
      <c r="J9754" s="867" t="s">
        <v>7769</v>
      </c>
      <c r="K9754" s="866">
        <v>3</v>
      </c>
      <c r="L9754" s="866">
        <v>12</v>
      </c>
      <c r="M9754" s="865">
        <v>53729.141658923581</v>
      </c>
      <c r="N9754" s="866">
        <v>3</v>
      </c>
      <c r="O9754" s="866">
        <v>6</v>
      </c>
      <c r="P9754" s="865">
        <v>26082.9</v>
      </c>
    </row>
    <row r="9755" spans="1:16" ht="33.75" x14ac:dyDescent="0.25">
      <c r="A9755" s="867" t="s">
        <v>7760</v>
      </c>
      <c r="B9755" s="867" t="s">
        <v>3626</v>
      </c>
      <c r="C9755" s="867" t="s">
        <v>3031</v>
      </c>
      <c r="D9755" s="868" t="s">
        <v>7772</v>
      </c>
      <c r="E9755" s="870">
        <v>4200</v>
      </c>
      <c r="F9755" s="869" t="s">
        <v>8095</v>
      </c>
      <c r="G9755" s="868" t="s">
        <v>8094</v>
      </c>
      <c r="H9755" s="867" t="s">
        <v>7756</v>
      </c>
      <c r="I9755" s="867" t="s">
        <v>2892</v>
      </c>
      <c r="J9755" s="867" t="s">
        <v>7881</v>
      </c>
      <c r="K9755" s="866">
        <v>3</v>
      </c>
      <c r="L9755" s="866">
        <v>12</v>
      </c>
      <c r="M9755" s="865">
        <v>53729.141658923581</v>
      </c>
      <c r="N9755" s="866">
        <v>2</v>
      </c>
      <c r="O9755" s="866">
        <v>6</v>
      </c>
      <c r="P9755" s="865">
        <v>26082.9</v>
      </c>
    </row>
    <row r="9756" spans="1:16" ht="33.75" x14ac:dyDescent="0.25">
      <c r="A9756" s="867" t="s">
        <v>7760</v>
      </c>
      <c r="B9756" s="867" t="s">
        <v>3626</v>
      </c>
      <c r="C9756" s="867" t="s">
        <v>3031</v>
      </c>
      <c r="D9756" s="868" t="s">
        <v>7854</v>
      </c>
      <c r="E9756" s="870">
        <v>4200</v>
      </c>
      <c r="F9756" s="869" t="s">
        <v>8093</v>
      </c>
      <c r="G9756" s="868" t="s">
        <v>8092</v>
      </c>
      <c r="H9756" s="867" t="s">
        <v>7756</v>
      </c>
      <c r="I9756" s="867" t="s">
        <v>2892</v>
      </c>
      <c r="J9756" s="867" t="s">
        <v>7881</v>
      </c>
      <c r="K9756" s="866">
        <v>2</v>
      </c>
      <c r="L9756" s="866">
        <v>4</v>
      </c>
      <c r="M9756" s="865">
        <v>17909.713886307858</v>
      </c>
      <c r="N9756" s="866">
        <v>3</v>
      </c>
      <c r="O9756" s="866">
        <v>5</v>
      </c>
      <c r="P9756" s="865">
        <v>21735.75</v>
      </c>
    </row>
    <row r="9757" spans="1:16" ht="33.75" x14ac:dyDescent="0.25">
      <c r="A9757" s="867" t="s">
        <v>7760</v>
      </c>
      <c r="B9757" s="867" t="s">
        <v>3626</v>
      </c>
      <c r="C9757" s="867" t="s">
        <v>3031</v>
      </c>
      <c r="D9757" s="868" t="s">
        <v>8091</v>
      </c>
      <c r="E9757" s="870">
        <v>4200</v>
      </c>
      <c r="F9757" s="869" t="s">
        <v>8090</v>
      </c>
      <c r="G9757" s="868" t="s">
        <v>8089</v>
      </c>
      <c r="H9757" s="867" t="s">
        <v>7756</v>
      </c>
      <c r="I9757" s="867" t="s">
        <v>2892</v>
      </c>
      <c r="J9757" s="867" t="s">
        <v>8088</v>
      </c>
      <c r="K9757" s="866">
        <v>5</v>
      </c>
      <c r="L9757" s="866">
        <v>12</v>
      </c>
      <c r="M9757" s="865">
        <v>53729.141658923581</v>
      </c>
      <c r="N9757" s="866">
        <v>2</v>
      </c>
      <c r="O9757" s="866">
        <v>6</v>
      </c>
      <c r="P9757" s="865">
        <v>26082.9</v>
      </c>
    </row>
    <row r="9758" spans="1:16" ht="33.75" x14ac:dyDescent="0.25">
      <c r="A9758" s="867" t="s">
        <v>7760</v>
      </c>
      <c r="B9758" s="867" t="s">
        <v>3626</v>
      </c>
      <c r="C9758" s="867" t="s">
        <v>3031</v>
      </c>
      <c r="D9758" s="868" t="s">
        <v>7772</v>
      </c>
      <c r="E9758" s="870">
        <v>4200</v>
      </c>
      <c r="F9758" s="869" t="s">
        <v>8087</v>
      </c>
      <c r="G9758" s="868" t="s">
        <v>8086</v>
      </c>
      <c r="H9758" s="867" t="s">
        <v>7756</v>
      </c>
      <c r="I9758" s="867" t="s">
        <v>2892</v>
      </c>
      <c r="J9758" s="867" t="s">
        <v>7813</v>
      </c>
      <c r="K9758" s="866">
        <v>2</v>
      </c>
      <c r="L9758" s="866">
        <v>12</v>
      </c>
      <c r="M9758" s="865">
        <v>53729.141658923581</v>
      </c>
      <c r="N9758" s="866">
        <v>2</v>
      </c>
      <c r="O9758" s="866">
        <v>6</v>
      </c>
      <c r="P9758" s="865">
        <v>26082.9</v>
      </c>
    </row>
    <row r="9759" spans="1:16" ht="33.75" x14ac:dyDescent="0.25">
      <c r="A9759" s="867" t="s">
        <v>7760</v>
      </c>
      <c r="B9759" s="867" t="s">
        <v>3626</v>
      </c>
      <c r="C9759" s="867" t="s">
        <v>3031</v>
      </c>
      <c r="D9759" s="868" t="s">
        <v>7772</v>
      </c>
      <c r="E9759" s="870">
        <v>4200</v>
      </c>
      <c r="F9759" s="869" t="s">
        <v>8085</v>
      </c>
      <c r="G9759" s="868" t="s">
        <v>8084</v>
      </c>
      <c r="H9759" s="867" t="s">
        <v>7756</v>
      </c>
      <c r="I9759" s="867" t="s">
        <v>8083</v>
      </c>
      <c r="J9759" s="867" t="s">
        <v>8014</v>
      </c>
      <c r="K9759" s="866">
        <v>3</v>
      </c>
      <c r="L9759" s="866">
        <v>12</v>
      </c>
      <c r="M9759" s="865">
        <v>53729.141658923581</v>
      </c>
      <c r="N9759" s="866">
        <v>2</v>
      </c>
      <c r="O9759" s="866">
        <v>6</v>
      </c>
      <c r="P9759" s="865">
        <v>26082.9</v>
      </c>
    </row>
    <row r="9760" spans="1:16" ht="33.75" x14ac:dyDescent="0.25">
      <c r="A9760" s="867" t="s">
        <v>7760</v>
      </c>
      <c r="B9760" s="867" t="s">
        <v>3626</v>
      </c>
      <c r="C9760" s="867" t="s">
        <v>3031</v>
      </c>
      <c r="D9760" s="868" t="s">
        <v>7791</v>
      </c>
      <c r="E9760" s="870">
        <v>4200</v>
      </c>
      <c r="F9760" s="869" t="s">
        <v>8082</v>
      </c>
      <c r="G9760" s="868" t="s">
        <v>8081</v>
      </c>
      <c r="H9760" s="867" t="s">
        <v>7756</v>
      </c>
      <c r="I9760" s="867" t="s">
        <v>2745</v>
      </c>
      <c r="J9760" s="867" t="s">
        <v>8080</v>
      </c>
      <c r="K9760" s="866">
        <v>0</v>
      </c>
      <c r="L9760" s="866">
        <v>0</v>
      </c>
      <c r="M9760" s="865">
        <v>0</v>
      </c>
      <c r="N9760" s="866">
        <v>2</v>
      </c>
      <c r="O9760" s="866">
        <v>4</v>
      </c>
      <c r="P9760" s="865">
        <v>17388.599999999999</v>
      </c>
    </row>
    <row r="9761" spans="1:16" ht="33.75" x14ac:dyDescent="0.25">
      <c r="A9761" s="867" t="s">
        <v>7760</v>
      </c>
      <c r="B9761" s="867" t="s">
        <v>3626</v>
      </c>
      <c r="C9761" s="867" t="s">
        <v>3031</v>
      </c>
      <c r="D9761" s="868" t="s">
        <v>7776</v>
      </c>
      <c r="E9761" s="870">
        <v>4200</v>
      </c>
      <c r="F9761" s="869" t="s">
        <v>8079</v>
      </c>
      <c r="G9761" s="868" t="s">
        <v>8078</v>
      </c>
      <c r="H9761" s="867" t="s">
        <v>7756</v>
      </c>
      <c r="I9761" s="867" t="s">
        <v>2892</v>
      </c>
      <c r="J9761" s="867" t="s">
        <v>8014</v>
      </c>
      <c r="K9761" s="866">
        <v>4</v>
      </c>
      <c r="L9761" s="866">
        <v>12</v>
      </c>
      <c r="M9761" s="865">
        <v>53729.141658923581</v>
      </c>
      <c r="N9761" s="866">
        <v>2</v>
      </c>
      <c r="O9761" s="866">
        <v>6</v>
      </c>
      <c r="P9761" s="865">
        <v>26082.9</v>
      </c>
    </row>
    <row r="9762" spans="1:16" ht="33.75" x14ac:dyDescent="0.25">
      <c r="A9762" s="867" t="s">
        <v>7760</v>
      </c>
      <c r="B9762" s="867" t="s">
        <v>3626</v>
      </c>
      <c r="C9762" s="867" t="s">
        <v>3031</v>
      </c>
      <c r="D9762" s="868" t="s">
        <v>8073</v>
      </c>
      <c r="E9762" s="870">
        <v>2500</v>
      </c>
      <c r="F9762" s="869" t="s">
        <v>8077</v>
      </c>
      <c r="G9762" s="868" t="s">
        <v>8076</v>
      </c>
      <c r="H9762" s="867"/>
      <c r="I9762" s="867"/>
      <c r="J9762" s="867"/>
      <c r="K9762" s="866">
        <v>5</v>
      </c>
      <c r="L9762" s="866">
        <v>12</v>
      </c>
      <c r="M9762" s="865">
        <v>31981.631939835464</v>
      </c>
      <c r="N9762" s="866">
        <v>2</v>
      </c>
      <c r="O9762" s="866">
        <v>6</v>
      </c>
      <c r="P9762" s="865">
        <v>15882.9</v>
      </c>
    </row>
    <row r="9763" spans="1:16" x14ac:dyDescent="0.25">
      <c r="A9763" s="1772" t="s">
        <v>2848</v>
      </c>
      <c r="B9763" s="1772"/>
      <c r="C9763" s="1772"/>
      <c r="D9763" s="1772"/>
      <c r="E9763" s="1772"/>
      <c r="F9763" s="1772" t="s">
        <v>378</v>
      </c>
      <c r="G9763" s="1772"/>
      <c r="H9763" s="1772"/>
      <c r="I9763" s="1772"/>
      <c r="J9763" s="1772"/>
      <c r="K9763" s="1771" t="s">
        <v>2847</v>
      </c>
      <c r="L9763" s="1771"/>
      <c r="M9763" s="1771"/>
      <c r="N9763" s="1771" t="s">
        <v>2846</v>
      </c>
      <c r="O9763" s="1771"/>
      <c r="P9763" s="1771"/>
    </row>
    <row r="9764" spans="1:16" ht="78" customHeight="1" x14ac:dyDescent="0.25">
      <c r="A9764" s="1535" t="s">
        <v>2845</v>
      </c>
      <c r="B9764" s="1535" t="s">
        <v>5</v>
      </c>
      <c r="C9764" s="1535" t="s">
        <v>2844</v>
      </c>
      <c r="D9764" s="1535" t="s">
        <v>2843</v>
      </c>
      <c r="E9764" s="1536" t="s">
        <v>2842</v>
      </c>
      <c r="F9764" s="1537" t="s">
        <v>2841</v>
      </c>
      <c r="G9764" s="1540" t="s">
        <v>2840</v>
      </c>
      <c r="H9764" s="1535" t="s">
        <v>2839</v>
      </c>
      <c r="I9764" s="1535" t="s">
        <v>2838</v>
      </c>
      <c r="J9764" s="1535" t="s">
        <v>2837</v>
      </c>
      <c r="K9764" s="1538" t="s">
        <v>2836</v>
      </c>
      <c r="L9764" s="1538" t="s">
        <v>2835</v>
      </c>
      <c r="M9764" s="1539" t="s">
        <v>2834</v>
      </c>
      <c r="N9764" s="1538" t="s">
        <v>2836</v>
      </c>
      <c r="O9764" s="1538" t="s">
        <v>2835</v>
      </c>
      <c r="P9764" s="1539" t="s">
        <v>2834</v>
      </c>
    </row>
    <row r="9765" spans="1:16" ht="33.75" x14ac:dyDescent="0.25">
      <c r="A9765" s="867" t="s">
        <v>7760</v>
      </c>
      <c r="B9765" s="867" t="s">
        <v>3626</v>
      </c>
      <c r="C9765" s="867" t="s">
        <v>3031</v>
      </c>
      <c r="D9765" s="868" t="s">
        <v>8073</v>
      </c>
      <c r="E9765" s="870">
        <v>2500</v>
      </c>
      <c r="F9765" s="869" t="s">
        <v>8075</v>
      </c>
      <c r="G9765" s="868" t="s">
        <v>8074</v>
      </c>
      <c r="H9765" s="867" t="s">
        <v>7756</v>
      </c>
      <c r="I9765" s="867" t="s">
        <v>4025</v>
      </c>
      <c r="J9765" s="867" t="s">
        <v>8036</v>
      </c>
      <c r="K9765" s="866">
        <v>5</v>
      </c>
      <c r="L9765" s="866">
        <v>12</v>
      </c>
      <c r="M9765" s="865">
        <v>31981.631939835464</v>
      </c>
      <c r="N9765" s="866">
        <v>2</v>
      </c>
      <c r="O9765" s="866">
        <v>6</v>
      </c>
      <c r="P9765" s="865">
        <v>15882.9</v>
      </c>
    </row>
    <row r="9766" spans="1:16" ht="33.75" x14ac:dyDescent="0.25">
      <c r="A9766" s="867" t="s">
        <v>7760</v>
      </c>
      <c r="B9766" s="867" t="s">
        <v>3626</v>
      </c>
      <c r="C9766" s="867" t="s">
        <v>3031</v>
      </c>
      <c r="D9766" s="868" t="s">
        <v>8073</v>
      </c>
      <c r="E9766" s="870">
        <v>2500</v>
      </c>
      <c r="F9766" s="869" t="s">
        <v>8072</v>
      </c>
      <c r="G9766" s="868" t="s">
        <v>8071</v>
      </c>
      <c r="H9766" s="867" t="s">
        <v>7756</v>
      </c>
      <c r="I9766" s="867" t="s">
        <v>7689</v>
      </c>
      <c r="J9766" s="867" t="s">
        <v>7805</v>
      </c>
      <c r="K9766" s="866">
        <v>3</v>
      </c>
      <c r="L9766" s="866">
        <v>9</v>
      </c>
      <c r="M9766" s="865">
        <v>23986.223954876597</v>
      </c>
      <c r="N9766" s="866">
        <v>0</v>
      </c>
      <c r="O9766" s="866">
        <v>0</v>
      </c>
      <c r="P9766" s="865">
        <v>0</v>
      </c>
    </row>
    <row r="9767" spans="1:16" ht="33.75" x14ac:dyDescent="0.25">
      <c r="A9767" s="867" t="s">
        <v>7760</v>
      </c>
      <c r="B9767" s="867" t="s">
        <v>3626</v>
      </c>
      <c r="C9767" s="867" t="s">
        <v>3031</v>
      </c>
      <c r="D9767" s="868" t="s">
        <v>7772</v>
      </c>
      <c r="E9767" s="870">
        <v>4200</v>
      </c>
      <c r="F9767" s="869" t="s">
        <v>8070</v>
      </c>
      <c r="G9767" s="868" t="s">
        <v>8069</v>
      </c>
      <c r="H9767" s="867" t="s">
        <v>7796</v>
      </c>
      <c r="I9767" s="867" t="s">
        <v>7822</v>
      </c>
      <c r="J9767" s="867" t="s">
        <v>7985</v>
      </c>
      <c r="K9767" s="866">
        <v>3</v>
      </c>
      <c r="L9767" s="866">
        <v>12</v>
      </c>
      <c r="M9767" s="865">
        <v>53729.141658923581</v>
      </c>
      <c r="N9767" s="866">
        <v>2</v>
      </c>
      <c r="O9767" s="866">
        <v>6</v>
      </c>
      <c r="P9767" s="865">
        <v>26082.9</v>
      </c>
    </row>
    <row r="9768" spans="1:16" ht="33.75" x14ac:dyDescent="0.25">
      <c r="A9768" s="867" t="s">
        <v>7760</v>
      </c>
      <c r="B9768" s="867" t="s">
        <v>3626</v>
      </c>
      <c r="C9768" s="867" t="s">
        <v>3031</v>
      </c>
      <c r="D9768" s="868" t="s">
        <v>7863</v>
      </c>
      <c r="E9768" s="870">
        <v>2500</v>
      </c>
      <c r="F9768" s="869" t="s">
        <v>8068</v>
      </c>
      <c r="G9768" s="868" t="s">
        <v>8067</v>
      </c>
      <c r="H9768" s="867"/>
      <c r="I9768" s="867"/>
      <c r="J9768" s="867"/>
      <c r="K9768" s="866">
        <v>3</v>
      </c>
      <c r="L9768" s="866">
        <v>12</v>
      </c>
      <c r="M9768" s="865">
        <v>31981.631939835464</v>
      </c>
      <c r="N9768" s="866">
        <v>2</v>
      </c>
      <c r="O9768" s="866">
        <v>6</v>
      </c>
      <c r="P9768" s="865">
        <v>15882.9</v>
      </c>
    </row>
    <row r="9769" spans="1:16" ht="33.75" x14ac:dyDescent="0.25">
      <c r="A9769" s="867" t="s">
        <v>7760</v>
      </c>
      <c r="B9769" s="867" t="s">
        <v>3626</v>
      </c>
      <c r="C9769" s="867" t="s">
        <v>3031</v>
      </c>
      <c r="D9769" s="868" t="s">
        <v>7854</v>
      </c>
      <c r="E9769" s="870">
        <v>4200</v>
      </c>
      <c r="F9769" s="869" t="s">
        <v>8066</v>
      </c>
      <c r="G9769" s="868" t="s">
        <v>8065</v>
      </c>
      <c r="H9769" s="867"/>
      <c r="I9769" s="867"/>
      <c r="J9769" s="867"/>
      <c r="K9769" s="866">
        <v>4</v>
      </c>
      <c r="L9769" s="866">
        <v>12</v>
      </c>
      <c r="M9769" s="865">
        <v>31981.631939835464</v>
      </c>
      <c r="N9769" s="866">
        <v>3</v>
      </c>
      <c r="O9769" s="866">
        <v>6</v>
      </c>
      <c r="P9769" s="865">
        <v>26082.9</v>
      </c>
    </row>
    <row r="9770" spans="1:16" ht="33.75" x14ac:dyDescent="0.25">
      <c r="A9770" s="867" t="s">
        <v>7760</v>
      </c>
      <c r="B9770" s="867" t="s">
        <v>3626</v>
      </c>
      <c r="C9770" s="867" t="s">
        <v>3031</v>
      </c>
      <c r="D9770" s="868" t="s">
        <v>7863</v>
      </c>
      <c r="E9770" s="870">
        <v>2500</v>
      </c>
      <c r="F9770" s="869" t="s">
        <v>8064</v>
      </c>
      <c r="G9770" s="868" t="s">
        <v>8063</v>
      </c>
      <c r="H9770" s="867"/>
      <c r="I9770" s="867"/>
      <c r="J9770" s="867"/>
      <c r="K9770" s="866">
        <v>3</v>
      </c>
      <c r="L9770" s="866">
        <v>12</v>
      </c>
      <c r="M9770" s="865">
        <v>31981.631939835464</v>
      </c>
      <c r="N9770" s="866">
        <v>1</v>
      </c>
      <c r="O9770" s="866">
        <v>6</v>
      </c>
      <c r="P9770" s="865">
        <v>15882.9</v>
      </c>
    </row>
    <row r="9771" spans="1:16" ht="33.75" x14ac:dyDescent="0.25">
      <c r="A9771" s="867" t="s">
        <v>7760</v>
      </c>
      <c r="B9771" s="867" t="s">
        <v>3626</v>
      </c>
      <c r="C9771" s="867" t="s">
        <v>3031</v>
      </c>
      <c r="D9771" s="868" t="s">
        <v>8062</v>
      </c>
      <c r="E9771" s="870">
        <v>4200</v>
      </c>
      <c r="F9771" s="869" t="s">
        <v>8061</v>
      </c>
      <c r="G9771" s="868" t="s">
        <v>8060</v>
      </c>
      <c r="H9771" s="867" t="s">
        <v>7796</v>
      </c>
      <c r="I9771" s="867" t="s">
        <v>2685</v>
      </c>
      <c r="J9771" s="867" t="s">
        <v>8059</v>
      </c>
      <c r="K9771" s="866">
        <v>5</v>
      </c>
      <c r="L9771" s="866">
        <v>12</v>
      </c>
      <c r="M9771" s="865">
        <v>53729.141658923581</v>
      </c>
      <c r="N9771" s="866">
        <v>1</v>
      </c>
      <c r="O9771" s="866">
        <v>6</v>
      </c>
      <c r="P9771" s="865">
        <v>26082.9</v>
      </c>
    </row>
    <row r="9772" spans="1:16" ht="33.75" x14ac:dyDescent="0.25">
      <c r="A9772" s="867" t="s">
        <v>7760</v>
      </c>
      <c r="B9772" s="867" t="s">
        <v>3626</v>
      </c>
      <c r="C9772" s="867" t="s">
        <v>3031</v>
      </c>
      <c r="D9772" s="868" t="s">
        <v>7863</v>
      </c>
      <c r="E9772" s="870">
        <v>2500</v>
      </c>
      <c r="F9772" s="869" t="s">
        <v>8058</v>
      </c>
      <c r="G9772" s="868" t="s">
        <v>8057</v>
      </c>
      <c r="H9772" s="867"/>
      <c r="I9772" s="867"/>
      <c r="J9772" s="867"/>
      <c r="K9772" s="866">
        <v>3</v>
      </c>
      <c r="L9772" s="866">
        <v>12</v>
      </c>
      <c r="M9772" s="865">
        <v>31981.631939835464</v>
      </c>
      <c r="N9772" s="866">
        <v>0</v>
      </c>
      <c r="O9772" s="866">
        <v>0</v>
      </c>
      <c r="P9772" s="865">
        <v>0</v>
      </c>
    </row>
    <row r="9773" spans="1:16" ht="33.75" x14ac:dyDescent="0.25">
      <c r="A9773" s="867" t="s">
        <v>7760</v>
      </c>
      <c r="B9773" s="867" t="s">
        <v>3626</v>
      </c>
      <c r="C9773" s="867" t="s">
        <v>3031</v>
      </c>
      <c r="D9773" s="868" t="s">
        <v>7854</v>
      </c>
      <c r="E9773" s="870">
        <v>4200</v>
      </c>
      <c r="F9773" s="869" t="s">
        <v>8056</v>
      </c>
      <c r="G9773" s="868" t="s">
        <v>8055</v>
      </c>
      <c r="H9773" s="867" t="s">
        <v>7756</v>
      </c>
      <c r="I9773" s="867" t="s">
        <v>2786</v>
      </c>
      <c r="J9773" s="867" t="s">
        <v>8054</v>
      </c>
      <c r="K9773" s="866">
        <v>3</v>
      </c>
      <c r="L9773" s="866">
        <v>12</v>
      </c>
      <c r="M9773" s="865">
        <v>53729.141658923581</v>
      </c>
      <c r="N9773" s="866">
        <v>3</v>
      </c>
      <c r="O9773" s="866">
        <v>6</v>
      </c>
      <c r="P9773" s="865">
        <v>26082.9</v>
      </c>
    </row>
    <row r="9774" spans="1:16" ht="33.75" x14ac:dyDescent="0.25">
      <c r="A9774" s="867" t="s">
        <v>7760</v>
      </c>
      <c r="B9774" s="867" t="s">
        <v>3626</v>
      </c>
      <c r="C9774" s="867" t="s">
        <v>3031</v>
      </c>
      <c r="D9774" s="868" t="s">
        <v>7854</v>
      </c>
      <c r="E9774" s="870">
        <v>4200</v>
      </c>
      <c r="F9774" s="869" t="s">
        <v>8053</v>
      </c>
      <c r="G9774" s="868" t="s">
        <v>8052</v>
      </c>
      <c r="H9774" s="867" t="s">
        <v>7756</v>
      </c>
      <c r="I9774" s="867" t="s">
        <v>2676</v>
      </c>
      <c r="J9774" s="867" t="s">
        <v>7964</v>
      </c>
      <c r="K9774" s="866">
        <v>4</v>
      </c>
      <c r="L9774" s="866">
        <v>12</v>
      </c>
      <c r="M9774" s="865">
        <v>31981.631939835464</v>
      </c>
      <c r="N9774" s="866">
        <v>4</v>
      </c>
      <c r="O9774" s="866">
        <v>6</v>
      </c>
      <c r="P9774" s="865">
        <v>26082.9</v>
      </c>
    </row>
    <row r="9775" spans="1:16" ht="33.75" x14ac:dyDescent="0.25">
      <c r="A9775" s="867" t="s">
        <v>7760</v>
      </c>
      <c r="B9775" s="867" t="s">
        <v>3626</v>
      </c>
      <c r="C9775" s="867" t="s">
        <v>3031</v>
      </c>
      <c r="D9775" s="868" t="s">
        <v>7863</v>
      </c>
      <c r="E9775" s="870">
        <v>2500</v>
      </c>
      <c r="F9775" s="869" t="s">
        <v>8051</v>
      </c>
      <c r="G9775" s="868" t="s">
        <v>8050</v>
      </c>
      <c r="H9775" s="867"/>
      <c r="I9775" s="867"/>
      <c r="J9775" s="867"/>
      <c r="K9775" s="866">
        <v>4</v>
      </c>
      <c r="L9775" s="866">
        <v>12</v>
      </c>
      <c r="M9775" s="865">
        <v>31981.631939835464</v>
      </c>
      <c r="N9775" s="866">
        <v>0</v>
      </c>
      <c r="O9775" s="866">
        <v>0</v>
      </c>
      <c r="P9775" s="865">
        <v>0</v>
      </c>
    </row>
    <row r="9776" spans="1:16" ht="33.75" x14ac:dyDescent="0.25">
      <c r="A9776" s="867" t="s">
        <v>7760</v>
      </c>
      <c r="B9776" s="867" t="s">
        <v>3626</v>
      </c>
      <c r="C9776" s="867" t="s">
        <v>3031</v>
      </c>
      <c r="D9776" s="868" t="s">
        <v>7776</v>
      </c>
      <c r="E9776" s="870">
        <v>4200</v>
      </c>
      <c r="F9776" s="869" t="s">
        <v>8049</v>
      </c>
      <c r="G9776" s="868" t="s">
        <v>8048</v>
      </c>
      <c r="H9776" s="867" t="s">
        <v>7796</v>
      </c>
      <c r="I9776" s="867" t="s">
        <v>2722</v>
      </c>
      <c r="J9776" s="867" t="s">
        <v>7773</v>
      </c>
      <c r="K9776" s="866">
        <v>3</v>
      </c>
      <c r="L9776" s="866">
        <v>12</v>
      </c>
      <c r="M9776" s="865">
        <v>53729.141658923581</v>
      </c>
      <c r="N9776" s="866">
        <v>0</v>
      </c>
      <c r="O9776" s="866">
        <v>0</v>
      </c>
      <c r="P9776" s="865">
        <v>0</v>
      </c>
    </row>
    <row r="9777" spans="1:16" ht="33.75" x14ac:dyDescent="0.25">
      <c r="A9777" s="867" t="s">
        <v>7760</v>
      </c>
      <c r="B9777" s="867" t="s">
        <v>3626</v>
      </c>
      <c r="C9777" s="867" t="s">
        <v>3031</v>
      </c>
      <c r="D9777" s="868" t="s">
        <v>7776</v>
      </c>
      <c r="E9777" s="870">
        <v>4200</v>
      </c>
      <c r="F9777" s="869" t="s">
        <v>8047</v>
      </c>
      <c r="G9777" s="868" t="s">
        <v>8046</v>
      </c>
      <c r="H9777" s="867" t="s">
        <v>7756</v>
      </c>
      <c r="I9777" s="867" t="s">
        <v>2892</v>
      </c>
      <c r="J9777" s="867" t="s">
        <v>7927</v>
      </c>
      <c r="K9777" s="866">
        <v>4</v>
      </c>
      <c r="L9777" s="866">
        <v>12</v>
      </c>
      <c r="M9777" s="865">
        <v>53729.141658923581</v>
      </c>
      <c r="N9777" s="866">
        <v>2</v>
      </c>
      <c r="O9777" s="866">
        <v>6</v>
      </c>
      <c r="P9777" s="865">
        <v>26082.9</v>
      </c>
    </row>
    <row r="9778" spans="1:16" ht="33.75" x14ac:dyDescent="0.25">
      <c r="A9778" s="867" t="s">
        <v>7760</v>
      </c>
      <c r="B9778" s="867" t="s">
        <v>3626</v>
      </c>
      <c r="C9778" s="867" t="s">
        <v>3031</v>
      </c>
      <c r="D9778" s="868" t="s">
        <v>7863</v>
      </c>
      <c r="E9778" s="870">
        <v>2500</v>
      </c>
      <c r="F9778" s="869" t="s">
        <v>8045</v>
      </c>
      <c r="G9778" s="868" t="s">
        <v>8044</v>
      </c>
      <c r="H9778" s="867"/>
      <c r="I9778" s="867"/>
      <c r="J9778" s="867"/>
      <c r="K9778" s="866">
        <v>3</v>
      </c>
      <c r="L9778" s="866">
        <v>12</v>
      </c>
      <c r="M9778" s="865">
        <v>31981.631939835464</v>
      </c>
      <c r="N9778" s="866">
        <v>1</v>
      </c>
      <c r="O9778" s="866">
        <v>6</v>
      </c>
      <c r="P9778" s="865">
        <v>15882.9</v>
      </c>
    </row>
    <row r="9779" spans="1:16" ht="33.75" x14ac:dyDescent="0.25">
      <c r="A9779" s="867" t="s">
        <v>7760</v>
      </c>
      <c r="B9779" s="867" t="s">
        <v>3626</v>
      </c>
      <c r="C9779" s="867" t="s">
        <v>3031</v>
      </c>
      <c r="D9779" s="868" t="s">
        <v>7863</v>
      </c>
      <c r="E9779" s="870">
        <v>2500</v>
      </c>
      <c r="F9779" s="869" t="s">
        <v>8043</v>
      </c>
      <c r="G9779" s="868" t="s">
        <v>8042</v>
      </c>
      <c r="H9779" s="867" t="s">
        <v>2751</v>
      </c>
      <c r="I9779" s="867" t="s">
        <v>4132</v>
      </c>
      <c r="J9779" s="867" t="s">
        <v>8041</v>
      </c>
      <c r="K9779" s="866">
        <v>2</v>
      </c>
      <c r="L9779" s="866">
        <v>5</v>
      </c>
      <c r="M9779" s="865">
        <v>13325.679974931443</v>
      </c>
      <c r="N9779" s="866">
        <v>0</v>
      </c>
      <c r="O9779" s="866">
        <v>0</v>
      </c>
      <c r="P9779" s="865">
        <v>0</v>
      </c>
    </row>
    <row r="9780" spans="1:16" ht="33.75" x14ac:dyDescent="0.25">
      <c r="A9780" s="867" t="s">
        <v>7760</v>
      </c>
      <c r="B9780" s="867" t="s">
        <v>3626</v>
      </c>
      <c r="C9780" s="867" t="s">
        <v>3031</v>
      </c>
      <c r="D9780" s="868" t="s">
        <v>7776</v>
      </c>
      <c r="E9780" s="870">
        <v>4200</v>
      </c>
      <c r="F9780" s="869" t="s">
        <v>8040</v>
      </c>
      <c r="G9780" s="868" t="s">
        <v>8039</v>
      </c>
      <c r="H9780" s="867"/>
      <c r="I9780" s="867"/>
      <c r="J9780" s="867"/>
      <c r="K9780" s="866">
        <v>3</v>
      </c>
      <c r="L9780" s="866">
        <v>12</v>
      </c>
      <c r="M9780" s="865">
        <v>53729.141658923581</v>
      </c>
      <c r="N9780" s="866">
        <v>1</v>
      </c>
      <c r="O9780" s="866">
        <v>6</v>
      </c>
      <c r="P9780" s="865">
        <v>26082.9</v>
      </c>
    </row>
    <row r="9781" spans="1:16" ht="33.75" x14ac:dyDescent="0.25">
      <c r="A9781" s="867" t="s">
        <v>7760</v>
      </c>
      <c r="B9781" s="867" t="s">
        <v>3626</v>
      </c>
      <c r="C9781" s="867" t="s">
        <v>3031</v>
      </c>
      <c r="D9781" s="868" t="s">
        <v>7863</v>
      </c>
      <c r="E9781" s="870">
        <v>2500</v>
      </c>
      <c r="F9781" s="869" t="s">
        <v>8038</v>
      </c>
      <c r="G9781" s="868" t="s">
        <v>8037</v>
      </c>
      <c r="H9781" s="867" t="s">
        <v>7796</v>
      </c>
      <c r="I9781" s="867" t="s">
        <v>2676</v>
      </c>
      <c r="J9781" s="867" t="s">
        <v>8036</v>
      </c>
      <c r="K9781" s="866">
        <v>3</v>
      </c>
      <c r="L9781" s="866">
        <v>12</v>
      </c>
      <c r="M9781" s="865">
        <v>31981.631939835464</v>
      </c>
      <c r="N9781" s="866">
        <v>1</v>
      </c>
      <c r="O9781" s="866">
        <v>6</v>
      </c>
      <c r="P9781" s="865">
        <v>15882.9</v>
      </c>
    </row>
    <row r="9782" spans="1:16" ht="33.75" x14ac:dyDescent="0.25">
      <c r="A9782" s="867" t="s">
        <v>7760</v>
      </c>
      <c r="B9782" s="867" t="s">
        <v>3626</v>
      </c>
      <c r="C9782" s="867" t="s">
        <v>3031</v>
      </c>
      <c r="D9782" s="868" t="s">
        <v>7863</v>
      </c>
      <c r="E9782" s="870">
        <v>2500</v>
      </c>
      <c r="F9782" s="869" t="s">
        <v>8035</v>
      </c>
      <c r="G9782" s="868" t="s">
        <v>8034</v>
      </c>
      <c r="H9782" s="867"/>
      <c r="I9782" s="867"/>
      <c r="J9782" s="867"/>
      <c r="K9782" s="866">
        <v>2</v>
      </c>
      <c r="L9782" s="866">
        <v>4</v>
      </c>
      <c r="M9782" s="865">
        <v>10660.543979945154</v>
      </c>
      <c r="N9782" s="866">
        <v>0</v>
      </c>
      <c r="O9782" s="866">
        <v>0</v>
      </c>
      <c r="P9782" s="865">
        <v>0</v>
      </c>
    </row>
    <row r="9783" spans="1:16" ht="33.75" x14ac:dyDescent="0.25">
      <c r="A9783" s="867" t="s">
        <v>7760</v>
      </c>
      <c r="B9783" s="867" t="s">
        <v>3626</v>
      </c>
      <c r="C9783" s="867" t="s">
        <v>3031</v>
      </c>
      <c r="D9783" s="868" t="s">
        <v>7863</v>
      </c>
      <c r="E9783" s="870">
        <v>2500</v>
      </c>
      <c r="F9783" s="869" t="s">
        <v>8033</v>
      </c>
      <c r="G9783" s="868" t="s">
        <v>8032</v>
      </c>
      <c r="H9783" s="867"/>
      <c r="I9783" s="867"/>
      <c r="J9783" s="867"/>
      <c r="K9783" s="866">
        <v>3</v>
      </c>
      <c r="L9783" s="866">
        <v>12</v>
      </c>
      <c r="M9783" s="865">
        <v>31981.631939835464</v>
      </c>
      <c r="N9783" s="866">
        <v>1</v>
      </c>
      <c r="O9783" s="866">
        <v>6</v>
      </c>
      <c r="P9783" s="865">
        <v>15882.9</v>
      </c>
    </row>
    <row r="9784" spans="1:16" ht="33.75" x14ac:dyDescent="0.25">
      <c r="A9784" s="867" t="s">
        <v>7760</v>
      </c>
      <c r="B9784" s="867" t="s">
        <v>3626</v>
      </c>
      <c r="C9784" s="867" t="s">
        <v>3031</v>
      </c>
      <c r="D9784" s="868" t="s">
        <v>7863</v>
      </c>
      <c r="E9784" s="870">
        <v>2500</v>
      </c>
      <c r="F9784" s="869" t="s">
        <v>8031</v>
      </c>
      <c r="G9784" s="868" t="s">
        <v>8030</v>
      </c>
      <c r="H9784" s="867"/>
      <c r="I9784" s="867"/>
      <c r="J9784" s="867"/>
      <c r="K9784" s="866">
        <v>4</v>
      </c>
      <c r="L9784" s="866">
        <v>12</v>
      </c>
      <c r="M9784" s="865">
        <v>31981.631939835464</v>
      </c>
      <c r="N9784" s="866">
        <v>1</v>
      </c>
      <c r="O9784" s="866">
        <v>3</v>
      </c>
      <c r="P9784" s="865">
        <v>7941.45</v>
      </c>
    </row>
    <row r="9785" spans="1:16" ht="33.75" x14ac:dyDescent="0.25">
      <c r="A9785" s="867" t="s">
        <v>7760</v>
      </c>
      <c r="B9785" s="867" t="s">
        <v>3626</v>
      </c>
      <c r="C9785" s="867" t="s">
        <v>3031</v>
      </c>
      <c r="D9785" s="868" t="s">
        <v>7863</v>
      </c>
      <c r="E9785" s="870">
        <v>2500</v>
      </c>
      <c r="F9785" s="869" t="s">
        <v>8029</v>
      </c>
      <c r="G9785" s="868" t="s">
        <v>8028</v>
      </c>
      <c r="H9785" s="867"/>
      <c r="I9785" s="867"/>
      <c r="J9785" s="867"/>
      <c r="K9785" s="866">
        <v>4</v>
      </c>
      <c r="L9785" s="866">
        <v>12</v>
      </c>
      <c r="M9785" s="865">
        <v>31981.631939835464</v>
      </c>
      <c r="N9785" s="866">
        <v>2</v>
      </c>
      <c r="O9785" s="866">
        <v>6</v>
      </c>
      <c r="P9785" s="865">
        <v>15882.9</v>
      </c>
    </row>
    <row r="9786" spans="1:16" ht="33.75" x14ac:dyDescent="0.25">
      <c r="A9786" s="867" t="s">
        <v>7760</v>
      </c>
      <c r="B9786" s="867" t="s">
        <v>3626</v>
      </c>
      <c r="C9786" s="867" t="s">
        <v>3031</v>
      </c>
      <c r="D9786" s="868" t="s">
        <v>7776</v>
      </c>
      <c r="E9786" s="870">
        <v>4200</v>
      </c>
      <c r="F9786" s="869" t="s">
        <v>8027</v>
      </c>
      <c r="G9786" s="868" t="s">
        <v>8026</v>
      </c>
      <c r="H9786" s="867" t="s">
        <v>7756</v>
      </c>
      <c r="I9786" s="867" t="s">
        <v>2892</v>
      </c>
      <c r="J9786" s="867" t="s">
        <v>7967</v>
      </c>
      <c r="K9786" s="866">
        <v>3</v>
      </c>
      <c r="L9786" s="866">
        <v>12</v>
      </c>
      <c r="M9786" s="865">
        <v>53729.141658923581</v>
      </c>
      <c r="N9786" s="866">
        <v>2</v>
      </c>
      <c r="O9786" s="866">
        <v>6</v>
      </c>
      <c r="P9786" s="865">
        <v>26082.9</v>
      </c>
    </row>
    <row r="9787" spans="1:16" ht="33.75" x14ac:dyDescent="0.25">
      <c r="A9787" s="867" t="s">
        <v>7760</v>
      </c>
      <c r="B9787" s="867" t="s">
        <v>3626</v>
      </c>
      <c r="C9787" s="867" t="s">
        <v>3031</v>
      </c>
      <c r="D9787" s="868" t="s">
        <v>7863</v>
      </c>
      <c r="E9787" s="870">
        <v>2500</v>
      </c>
      <c r="F9787" s="869" t="s">
        <v>8025</v>
      </c>
      <c r="G9787" s="868" t="s">
        <v>8024</v>
      </c>
      <c r="H9787" s="867" t="s">
        <v>7756</v>
      </c>
      <c r="I9787" s="867" t="s">
        <v>7644</v>
      </c>
      <c r="J9787" s="867" t="s">
        <v>7967</v>
      </c>
      <c r="K9787" s="866">
        <v>2</v>
      </c>
      <c r="L9787" s="866">
        <v>12</v>
      </c>
      <c r="M9787" s="865">
        <v>31981.631939835464</v>
      </c>
      <c r="N9787" s="866">
        <v>0</v>
      </c>
      <c r="O9787" s="866">
        <v>0</v>
      </c>
      <c r="P9787" s="865">
        <v>0</v>
      </c>
    </row>
    <row r="9788" spans="1:16" ht="33.75" x14ac:dyDescent="0.25">
      <c r="A9788" s="867" t="s">
        <v>7760</v>
      </c>
      <c r="B9788" s="867" t="s">
        <v>3626</v>
      </c>
      <c r="C9788" s="867" t="s">
        <v>3031</v>
      </c>
      <c r="D9788" s="868" t="s">
        <v>7863</v>
      </c>
      <c r="E9788" s="870">
        <v>2500</v>
      </c>
      <c r="F9788" s="869" t="s">
        <v>8023</v>
      </c>
      <c r="G9788" s="868" t="s">
        <v>8022</v>
      </c>
      <c r="H9788" s="867" t="s">
        <v>7756</v>
      </c>
      <c r="I9788" s="867" t="s">
        <v>2892</v>
      </c>
      <c r="J9788" s="867" t="s">
        <v>7967</v>
      </c>
      <c r="K9788" s="866">
        <v>3</v>
      </c>
      <c r="L9788" s="866">
        <v>12</v>
      </c>
      <c r="M9788" s="865">
        <v>31981.631939835464</v>
      </c>
      <c r="N9788" s="866">
        <v>2</v>
      </c>
      <c r="O9788" s="866">
        <v>6</v>
      </c>
      <c r="P9788" s="865">
        <v>15882.9</v>
      </c>
    </row>
    <row r="9789" spans="1:16" ht="33.75" x14ac:dyDescent="0.25">
      <c r="A9789" s="867" t="s">
        <v>7760</v>
      </c>
      <c r="B9789" s="867" t="s">
        <v>3626</v>
      </c>
      <c r="C9789" s="867" t="s">
        <v>3031</v>
      </c>
      <c r="D9789" s="868" t="s">
        <v>7776</v>
      </c>
      <c r="E9789" s="870">
        <v>4200</v>
      </c>
      <c r="F9789" s="869" t="s">
        <v>8021</v>
      </c>
      <c r="G9789" s="868" t="s">
        <v>8020</v>
      </c>
      <c r="H9789" s="867" t="s">
        <v>7756</v>
      </c>
      <c r="I9789" s="867" t="s">
        <v>2892</v>
      </c>
      <c r="J9789" s="867" t="s">
        <v>7967</v>
      </c>
      <c r="K9789" s="866">
        <v>3</v>
      </c>
      <c r="L9789" s="866">
        <v>12</v>
      </c>
      <c r="M9789" s="865">
        <v>53729.141658923581</v>
      </c>
      <c r="N9789" s="866">
        <v>2</v>
      </c>
      <c r="O9789" s="866">
        <v>6</v>
      </c>
      <c r="P9789" s="865">
        <v>26082.9</v>
      </c>
    </row>
    <row r="9790" spans="1:16" ht="33.75" x14ac:dyDescent="0.25">
      <c r="A9790" s="867" t="s">
        <v>7760</v>
      </c>
      <c r="B9790" s="867" t="s">
        <v>3626</v>
      </c>
      <c r="C9790" s="867" t="s">
        <v>3031</v>
      </c>
      <c r="D9790" s="868" t="s">
        <v>7829</v>
      </c>
      <c r="E9790" s="870">
        <v>3200</v>
      </c>
      <c r="F9790" s="869" t="s">
        <v>8019</v>
      </c>
      <c r="G9790" s="868" t="s">
        <v>8018</v>
      </c>
      <c r="H9790" s="867" t="s">
        <v>7796</v>
      </c>
      <c r="I9790" s="867" t="s">
        <v>6461</v>
      </c>
      <c r="J9790" s="867" t="s">
        <v>8014</v>
      </c>
      <c r="K9790" s="866">
        <v>3</v>
      </c>
      <c r="L9790" s="866">
        <v>12</v>
      </c>
      <c r="M9790" s="865">
        <v>40936.488882989397</v>
      </c>
      <c r="N9790" s="866">
        <v>3</v>
      </c>
      <c r="O9790" s="866">
        <v>6</v>
      </c>
      <c r="P9790" s="865">
        <v>20082.900000000001</v>
      </c>
    </row>
    <row r="9791" spans="1:16" ht="33.75" x14ac:dyDescent="0.25">
      <c r="A9791" s="867" t="s">
        <v>7760</v>
      </c>
      <c r="B9791" s="867" t="s">
        <v>3626</v>
      </c>
      <c r="C9791" s="867" t="s">
        <v>3031</v>
      </c>
      <c r="D9791" s="868" t="s">
        <v>7829</v>
      </c>
      <c r="E9791" s="870">
        <v>3200</v>
      </c>
      <c r="F9791" s="869" t="s">
        <v>8017</v>
      </c>
      <c r="G9791" s="868" t="s">
        <v>8016</v>
      </c>
      <c r="H9791" s="867" t="s">
        <v>7796</v>
      </c>
      <c r="I9791" s="867" t="s">
        <v>8015</v>
      </c>
      <c r="J9791" s="867" t="s">
        <v>8014</v>
      </c>
      <c r="K9791" s="866">
        <v>2</v>
      </c>
      <c r="L9791" s="866">
        <v>7</v>
      </c>
      <c r="M9791" s="865">
        <v>23879.618515077145</v>
      </c>
      <c r="N9791" s="866">
        <v>0</v>
      </c>
      <c r="O9791" s="866">
        <v>0</v>
      </c>
      <c r="P9791" s="865">
        <v>0</v>
      </c>
    </row>
    <row r="9792" spans="1:16" ht="33.75" x14ac:dyDescent="0.25">
      <c r="A9792" s="867" t="s">
        <v>7760</v>
      </c>
      <c r="B9792" s="867" t="s">
        <v>3626</v>
      </c>
      <c r="C9792" s="867" t="s">
        <v>3031</v>
      </c>
      <c r="D9792" s="868" t="s">
        <v>8013</v>
      </c>
      <c r="E9792" s="870">
        <v>4200</v>
      </c>
      <c r="F9792" s="869" t="s">
        <v>8012</v>
      </c>
      <c r="G9792" s="868" t="s">
        <v>8011</v>
      </c>
      <c r="H9792" s="867" t="s">
        <v>7796</v>
      </c>
      <c r="I9792" s="867" t="s">
        <v>6461</v>
      </c>
      <c r="J9792" s="867" t="s">
        <v>8010</v>
      </c>
      <c r="K9792" s="866">
        <v>3</v>
      </c>
      <c r="L9792" s="866">
        <v>12</v>
      </c>
      <c r="M9792" s="865">
        <v>53729.141658923581</v>
      </c>
      <c r="N9792" s="866">
        <v>2</v>
      </c>
      <c r="O9792" s="866">
        <v>6</v>
      </c>
      <c r="P9792" s="865">
        <v>26082.9</v>
      </c>
    </row>
    <row r="9793" spans="1:16" ht="33.75" x14ac:dyDescent="0.25">
      <c r="A9793" s="867" t="s">
        <v>7760</v>
      </c>
      <c r="B9793" s="867" t="s">
        <v>3626</v>
      </c>
      <c r="C9793" s="867" t="s">
        <v>3031</v>
      </c>
      <c r="D9793" s="868" t="s">
        <v>7804</v>
      </c>
      <c r="E9793" s="870">
        <v>5500</v>
      </c>
      <c r="F9793" s="869" t="s">
        <v>8009</v>
      </c>
      <c r="G9793" s="868" t="s">
        <v>8008</v>
      </c>
      <c r="H9793" s="867" t="s">
        <v>7756</v>
      </c>
      <c r="I9793" s="867" t="s">
        <v>8007</v>
      </c>
      <c r="J9793" s="867" t="s">
        <v>7800</v>
      </c>
      <c r="K9793" s="866">
        <v>2</v>
      </c>
      <c r="L9793" s="866">
        <v>12</v>
      </c>
      <c r="M9793" s="865">
        <v>70359.590267638021</v>
      </c>
      <c r="N9793" s="866">
        <v>2</v>
      </c>
      <c r="O9793" s="866">
        <v>6</v>
      </c>
      <c r="P9793" s="865">
        <v>33882.9</v>
      </c>
    </row>
    <row r="9794" spans="1:16" ht="33.75" x14ac:dyDescent="0.25">
      <c r="A9794" s="867" t="s">
        <v>7760</v>
      </c>
      <c r="B9794" s="867" t="s">
        <v>3626</v>
      </c>
      <c r="C9794" s="867" t="s">
        <v>3031</v>
      </c>
      <c r="D9794" s="868" t="s">
        <v>8006</v>
      </c>
      <c r="E9794" s="870">
        <v>4200</v>
      </c>
      <c r="F9794" s="869" t="s">
        <v>8005</v>
      </c>
      <c r="G9794" s="868" t="s">
        <v>8004</v>
      </c>
      <c r="H9794" s="867" t="s">
        <v>7756</v>
      </c>
      <c r="I9794" s="867" t="s">
        <v>2667</v>
      </c>
      <c r="J9794" s="867" t="s">
        <v>7967</v>
      </c>
      <c r="K9794" s="866">
        <v>3</v>
      </c>
      <c r="L9794" s="866">
        <v>12</v>
      </c>
      <c r="M9794" s="865">
        <v>53729.141658923581</v>
      </c>
      <c r="N9794" s="866">
        <v>1</v>
      </c>
      <c r="O9794" s="866">
        <v>6</v>
      </c>
      <c r="P9794" s="865">
        <v>26082.9</v>
      </c>
    </row>
    <row r="9795" spans="1:16" ht="33.75" x14ac:dyDescent="0.25">
      <c r="A9795" s="867" t="s">
        <v>7760</v>
      </c>
      <c r="B9795" s="867" t="s">
        <v>3626</v>
      </c>
      <c r="C9795" s="867" t="s">
        <v>3031</v>
      </c>
      <c r="D9795" s="868" t="s">
        <v>2872</v>
      </c>
      <c r="E9795" s="870">
        <v>5500</v>
      </c>
      <c r="F9795" s="869" t="s">
        <v>8003</v>
      </c>
      <c r="G9795" s="868" t="s">
        <v>8002</v>
      </c>
      <c r="H9795" s="867" t="s">
        <v>7756</v>
      </c>
      <c r="I9795" s="867" t="s">
        <v>4477</v>
      </c>
      <c r="J9795" s="867" t="s">
        <v>7881</v>
      </c>
      <c r="K9795" s="866">
        <v>2</v>
      </c>
      <c r="L9795" s="866">
        <v>12</v>
      </c>
      <c r="M9795" s="865">
        <v>70359.590267638021</v>
      </c>
      <c r="N9795" s="866">
        <v>2</v>
      </c>
      <c r="O9795" s="866">
        <v>6</v>
      </c>
      <c r="P9795" s="865">
        <v>33882.9</v>
      </c>
    </row>
    <row r="9796" spans="1:16" ht="33.75" x14ac:dyDescent="0.25">
      <c r="A9796" s="867" t="s">
        <v>7760</v>
      </c>
      <c r="B9796" s="867" t="s">
        <v>3626</v>
      </c>
      <c r="C9796" s="867" t="s">
        <v>3031</v>
      </c>
      <c r="D9796" s="868" t="s">
        <v>8001</v>
      </c>
      <c r="E9796" s="870">
        <v>4200</v>
      </c>
      <c r="F9796" s="869" t="s">
        <v>8000</v>
      </c>
      <c r="G9796" s="868" t="s">
        <v>7999</v>
      </c>
      <c r="H9796" s="867" t="s">
        <v>7796</v>
      </c>
      <c r="I9796" s="867" t="s">
        <v>3252</v>
      </c>
      <c r="J9796" s="867" t="s">
        <v>7788</v>
      </c>
      <c r="K9796" s="866">
        <v>2</v>
      </c>
      <c r="L9796" s="866">
        <v>12</v>
      </c>
      <c r="M9796" s="865">
        <v>53729.141658923581</v>
      </c>
      <c r="N9796" s="866">
        <v>1</v>
      </c>
      <c r="O9796" s="866">
        <v>6</v>
      </c>
      <c r="P9796" s="865">
        <v>26082.9</v>
      </c>
    </row>
    <row r="9797" spans="1:16" ht="33.75" x14ac:dyDescent="0.25">
      <c r="A9797" s="867" t="s">
        <v>7760</v>
      </c>
      <c r="B9797" s="867" t="s">
        <v>3626</v>
      </c>
      <c r="C9797" s="867" t="s">
        <v>3031</v>
      </c>
      <c r="D9797" s="868" t="s">
        <v>7998</v>
      </c>
      <c r="E9797" s="870">
        <v>5500</v>
      </c>
      <c r="F9797" s="869" t="s">
        <v>7997</v>
      </c>
      <c r="G9797" s="868" t="s">
        <v>7996</v>
      </c>
      <c r="H9797" s="867" t="s">
        <v>7756</v>
      </c>
      <c r="I9797" s="867" t="s">
        <v>2703</v>
      </c>
      <c r="J9797" s="867" t="s">
        <v>7900</v>
      </c>
      <c r="K9797" s="866">
        <v>3</v>
      </c>
      <c r="L9797" s="866">
        <v>12</v>
      </c>
      <c r="M9797" s="865">
        <v>70359.590267638021</v>
      </c>
      <c r="N9797" s="866">
        <v>2</v>
      </c>
      <c r="O9797" s="866">
        <v>6</v>
      </c>
      <c r="P9797" s="865">
        <v>33882.9</v>
      </c>
    </row>
    <row r="9798" spans="1:16" ht="33.75" x14ac:dyDescent="0.25">
      <c r="A9798" s="867" t="s">
        <v>7760</v>
      </c>
      <c r="B9798" s="867" t="s">
        <v>3626</v>
      </c>
      <c r="C9798" s="867" t="s">
        <v>3031</v>
      </c>
      <c r="D9798" s="868" t="s">
        <v>7907</v>
      </c>
      <c r="E9798" s="870">
        <v>2200</v>
      </c>
      <c r="F9798" s="869" t="s">
        <v>7995</v>
      </c>
      <c r="G9798" s="868" t="s">
        <v>7994</v>
      </c>
      <c r="H9798" s="867"/>
      <c r="I9798" s="867"/>
      <c r="J9798" s="867"/>
      <c r="K9798" s="866">
        <v>2</v>
      </c>
      <c r="L9798" s="866">
        <v>9</v>
      </c>
      <c r="M9798" s="865">
        <v>21107.877080291408</v>
      </c>
      <c r="N9798" s="866">
        <v>0</v>
      </c>
      <c r="O9798" s="866">
        <v>0</v>
      </c>
      <c r="P9798" s="865">
        <v>0</v>
      </c>
    </row>
    <row r="9799" spans="1:16" ht="33.75" x14ac:dyDescent="0.25">
      <c r="A9799" s="867" t="s">
        <v>7760</v>
      </c>
      <c r="B9799" s="867" t="s">
        <v>3626</v>
      </c>
      <c r="C9799" s="867" t="s">
        <v>3031</v>
      </c>
      <c r="D9799" s="868" t="s">
        <v>7907</v>
      </c>
      <c r="E9799" s="870">
        <v>2200</v>
      </c>
      <c r="F9799" s="869" t="s">
        <v>7993</v>
      </c>
      <c r="G9799" s="868" t="s">
        <v>7992</v>
      </c>
      <c r="H9799" s="867"/>
      <c r="I9799" s="867"/>
      <c r="J9799" s="867"/>
      <c r="K9799" s="866">
        <v>3</v>
      </c>
      <c r="L9799" s="866">
        <v>12</v>
      </c>
      <c r="M9799" s="865">
        <v>28143.836107055209</v>
      </c>
      <c r="N9799" s="866">
        <v>3</v>
      </c>
      <c r="O9799" s="866">
        <v>6</v>
      </c>
      <c r="P9799" s="865">
        <v>14082.9</v>
      </c>
    </row>
    <row r="9800" spans="1:16" ht="33.75" x14ac:dyDescent="0.25">
      <c r="A9800" s="867" t="s">
        <v>7760</v>
      </c>
      <c r="B9800" s="867" t="s">
        <v>3626</v>
      </c>
      <c r="C9800" s="867" t="s">
        <v>3031</v>
      </c>
      <c r="D9800" s="868" t="s">
        <v>7991</v>
      </c>
      <c r="E9800" s="870">
        <v>5500</v>
      </c>
      <c r="F9800" s="869" t="s">
        <v>7990</v>
      </c>
      <c r="G9800" s="868" t="s">
        <v>7989</v>
      </c>
      <c r="H9800" s="867" t="s">
        <v>7756</v>
      </c>
      <c r="I9800" s="867" t="s">
        <v>2772</v>
      </c>
      <c r="J9800" s="867" t="s">
        <v>7988</v>
      </c>
      <c r="K9800" s="866">
        <v>2</v>
      </c>
      <c r="L9800" s="866">
        <v>12</v>
      </c>
      <c r="M9800" s="865">
        <v>70359.590267638021</v>
      </c>
      <c r="N9800" s="866">
        <v>1</v>
      </c>
      <c r="O9800" s="866">
        <v>6</v>
      </c>
      <c r="P9800" s="865">
        <v>33882.9</v>
      </c>
    </row>
    <row r="9801" spans="1:16" ht="33.75" x14ac:dyDescent="0.25">
      <c r="A9801" s="867" t="s">
        <v>7760</v>
      </c>
      <c r="B9801" s="867" t="s">
        <v>3626</v>
      </c>
      <c r="C9801" s="867" t="s">
        <v>3031</v>
      </c>
      <c r="D9801" s="868" t="s">
        <v>7829</v>
      </c>
      <c r="E9801" s="870">
        <v>3200</v>
      </c>
      <c r="F9801" s="869" t="s">
        <v>7987</v>
      </c>
      <c r="G9801" s="868" t="s">
        <v>7986</v>
      </c>
      <c r="H9801" s="867" t="s">
        <v>7796</v>
      </c>
      <c r="I9801" s="867" t="s">
        <v>2756</v>
      </c>
      <c r="J9801" s="867" t="s">
        <v>7985</v>
      </c>
      <c r="K9801" s="866">
        <v>2</v>
      </c>
      <c r="L9801" s="866">
        <v>12</v>
      </c>
      <c r="M9801" s="865">
        <v>40936.488882989397</v>
      </c>
      <c r="N9801" s="866">
        <v>2</v>
      </c>
      <c r="O9801" s="866">
        <v>6</v>
      </c>
      <c r="P9801" s="865">
        <v>20082.900000000001</v>
      </c>
    </row>
    <row r="9802" spans="1:16" ht="33.75" x14ac:dyDescent="0.25">
      <c r="A9802" s="867" t="s">
        <v>7760</v>
      </c>
      <c r="B9802" s="867" t="s">
        <v>3626</v>
      </c>
      <c r="C9802" s="867" t="s">
        <v>3031</v>
      </c>
      <c r="D9802" s="868" t="s">
        <v>7907</v>
      </c>
      <c r="E9802" s="870">
        <v>2200</v>
      </c>
      <c r="F9802" s="869" t="s">
        <v>7984</v>
      </c>
      <c r="G9802" s="868" t="s">
        <v>7983</v>
      </c>
      <c r="H9802" s="867"/>
      <c r="I9802" s="867"/>
      <c r="J9802" s="867"/>
      <c r="K9802" s="866">
        <v>3</v>
      </c>
      <c r="L9802" s="866">
        <v>12</v>
      </c>
      <c r="M9802" s="865">
        <v>28143.836107055209</v>
      </c>
      <c r="N9802" s="866">
        <v>3</v>
      </c>
      <c r="O9802" s="866">
        <v>6</v>
      </c>
      <c r="P9802" s="865">
        <v>14082.9</v>
      </c>
    </row>
    <row r="9803" spans="1:16" ht="33.75" x14ac:dyDescent="0.25">
      <c r="A9803" s="867" t="s">
        <v>7760</v>
      </c>
      <c r="B9803" s="867" t="s">
        <v>3626</v>
      </c>
      <c r="C9803" s="867" t="s">
        <v>3031</v>
      </c>
      <c r="D9803" s="868" t="s">
        <v>7907</v>
      </c>
      <c r="E9803" s="870">
        <v>2200</v>
      </c>
      <c r="F9803" s="869" t="s">
        <v>7982</v>
      </c>
      <c r="G9803" s="868" t="s">
        <v>7981</v>
      </c>
      <c r="H9803" s="867"/>
      <c r="I9803" s="867"/>
      <c r="J9803" s="867"/>
      <c r="K9803" s="866">
        <v>2</v>
      </c>
      <c r="L9803" s="866">
        <v>9</v>
      </c>
      <c r="M9803" s="865">
        <v>21107.877080291408</v>
      </c>
      <c r="N9803" s="866">
        <v>0</v>
      </c>
      <c r="O9803" s="866">
        <v>0</v>
      </c>
      <c r="P9803" s="865">
        <v>0</v>
      </c>
    </row>
    <row r="9804" spans="1:16" ht="33.75" x14ac:dyDescent="0.25">
      <c r="A9804" s="867" t="s">
        <v>7760</v>
      </c>
      <c r="B9804" s="867" t="s">
        <v>3626</v>
      </c>
      <c r="C9804" s="867" t="s">
        <v>3031</v>
      </c>
      <c r="D9804" s="868" t="s">
        <v>7907</v>
      </c>
      <c r="E9804" s="870">
        <v>2200</v>
      </c>
      <c r="F9804" s="869" t="s">
        <v>7980</v>
      </c>
      <c r="G9804" s="868" t="s">
        <v>7979</v>
      </c>
      <c r="H9804" s="867"/>
      <c r="I9804" s="867"/>
      <c r="J9804" s="867"/>
      <c r="K9804" s="866">
        <v>3</v>
      </c>
      <c r="L9804" s="866">
        <v>12</v>
      </c>
      <c r="M9804" s="865">
        <v>28143.836107055209</v>
      </c>
      <c r="N9804" s="866">
        <v>3</v>
      </c>
      <c r="O9804" s="866">
        <v>6</v>
      </c>
      <c r="P9804" s="865">
        <v>14082.9</v>
      </c>
    </row>
    <row r="9805" spans="1:16" x14ac:dyDescent="0.25">
      <c r="A9805" s="1772" t="s">
        <v>2848</v>
      </c>
      <c r="B9805" s="1772"/>
      <c r="C9805" s="1772"/>
      <c r="D9805" s="1772"/>
      <c r="E9805" s="1772"/>
      <c r="F9805" s="1772" t="s">
        <v>378</v>
      </c>
      <c r="G9805" s="1772"/>
      <c r="H9805" s="1772"/>
      <c r="I9805" s="1772"/>
      <c r="J9805" s="1772"/>
      <c r="K9805" s="1771" t="s">
        <v>2847</v>
      </c>
      <c r="L9805" s="1771"/>
      <c r="M9805" s="1771"/>
      <c r="N9805" s="1771" t="s">
        <v>2846</v>
      </c>
      <c r="O9805" s="1771"/>
      <c r="P9805" s="1771"/>
    </row>
    <row r="9806" spans="1:16" ht="72" customHeight="1" x14ac:dyDescent="0.25">
      <c r="A9806" s="1535" t="s">
        <v>2845</v>
      </c>
      <c r="B9806" s="1535" t="s">
        <v>5</v>
      </c>
      <c r="C9806" s="1535" t="s">
        <v>2844</v>
      </c>
      <c r="D9806" s="1535" t="s">
        <v>2843</v>
      </c>
      <c r="E9806" s="1536" t="s">
        <v>2842</v>
      </c>
      <c r="F9806" s="1537" t="s">
        <v>2841</v>
      </c>
      <c r="G9806" s="1540" t="s">
        <v>2840</v>
      </c>
      <c r="H9806" s="1535" t="s">
        <v>2839</v>
      </c>
      <c r="I9806" s="1535" t="s">
        <v>2838</v>
      </c>
      <c r="J9806" s="1535" t="s">
        <v>2837</v>
      </c>
      <c r="K9806" s="1538" t="s">
        <v>2836</v>
      </c>
      <c r="L9806" s="1538" t="s">
        <v>2835</v>
      </c>
      <c r="M9806" s="1539" t="s">
        <v>2834</v>
      </c>
      <c r="N9806" s="1538" t="s">
        <v>2836</v>
      </c>
      <c r="O9806" s="1538" t="s">
        <v>2835</v>
      </c>
      <c r="P9806" s="1539" t="s">
        <v>2834</v>
      </c>
    </row>
    <row r="9807" spans="1:16" ht="33.75" x14ac:dyDescent="0.25">
      <c r="A9807" s="867" t="s">
        <v>7760</v>
      </c>
      <c r="B9807" s="867" t="s">
        <v>3626</v>
      </c>
      <c r="C9807" s="867" t="s">
        <v>3031</v>
      </c>
      <c r="D9807" s="868" t="s">
        <v>7854</v>
      </c>
      <c r="E9807" s="870">
        <v>4200</v>
      </c>
      <c r="F9807" s="869" t="s">
        <v>7978</v>
      </c>
      <c r="G9807" s="868" t="s">
        <v>7977</v>
      </c>
      <c r="H9807" s="867" t="s">
        <v>7796</v>
      </c>
      <c r="I9807" s="867" t="s">
        <v>2745</v>
      </c>
      <c r="J9807" s="867" t="s">
        <v>7783</v>
      </c>
      <c r="K9807" s="866">
        <v>3</v>
      </c>
      <c r="L9807" s="866">
        <v>7</v>
      </c>
      <c r="M9807" s="865">
        <v>31341.999301038755</v>
      </c>
      <c r="N9807" s="866">
        <v>3</v>
      </c>
      <c r="O9807" s="866">
        <v>5</v>
      </c>
      <c r="P9807" s="865">
        <v>21735.75</v>
      </c>
    </row>
    <row r="9808" spans="1:16" ht="33.75" x14ac:dyDescent="0.25">
      <c r="A9808" s="867" t="s">
        <v>7760</v>
      </c>
      <c r="B9808" s="867" t="s">
        <v>3626</v>
      </c>
      <c r="C9808" s="867" t="s">
        <v>3031</v>
      </c>
      <c r="D9808" s="868" t="s">
        <v>7907</v>
      </c>
      <c r="E9808" s="870">
        <v>2200</v>
      </c>
      <c r="F9808" s="869" t="s">
        <v>7976</v>
      </c>
      <c r="G9808" s="868" t="s">
        <v>7975</v>
      </c>
      <c r="H9808" s="867"/>
      <c r="I9808" s="867"/>
      <c r="J9808" s="867"/>
      <c r="K9808" s="866">
        <v>3</v>
      </c>
      <c r="L9808" s="866">
        <v>12</v>
      </c>
      <c r="M9808" s="865">
        <v>28143.836107055209</v>
      </c>
      <c r="N9808" s="866">
        <v>3</v>
      </c>
      <c r="O9808" s="866">
        <v>6</v>
      </c>
      <c r="P9808" s="865">
        <v>14082.9</v>
      </c>
    </row>
    <row r="9809" spans="1:16" ht="33.75" x14ac:dyDescent="0.25">
      <c r="A9809" s="867" t="s">
        <v>7760</v>
      </c>
      <c r="B9809" s="867" t="s">
        <v>3626</v>
      </c>
      <c r="C9809" s="867" t="s">
        <v>3031</v>
      </c>
      <c r="D9809" s="868" t="s">
        <v>7974</v>
      </c>
      <c r="E9809" s="870">
        <v>7500</v>
      </c>
      <c r="F9809" s="869" t="s">
        <v>7973</v>
      </c>
      <c r="G9809" s="868" t="s">
        <v>7972</v>
      </c>
      <c r="H9809" s="867" t="s">
        <v>7756</v>
      </c>
      <c r="I9809" s="867" t="s">
        <v>2772</v>
      </c>
      <c r="J9809" s="867" t="s">
        <v>7971</v>
      </c>
      <c r="K9809" s="866">
        <v>3</v>
      </c>
      <c r="L9809" s="866">
        <v>9</v>
      </c>
      <c r="M9809" s="865">
        <v>71958.671864629796</v>
      </c>
      <c r="N9809" s="866">
        <v>0</v>
      </c>
      <c r="O9809" s="866">
        <v>0</v>
      </c>
      <c r="P9809" s="865">
        <v>0</v>
      </c>
    </row>
    <row r="9810" spans="1:16" ht="33.75" x14ac:dyDescent="0.25">
      <c r="A9810" s="867" t="s">
        <v>7760</v>
      </c>
      <c r="B9810" s="867" t="s">
        <v>3626</v>
      </c>
      <c r="C9810" s="867" t="s">
        <v>3031</v>
      </c>
      <c r="D9810" s="868" t="s">
        <v>7970</v>
      </c>
      <c r="E9810" s="870">
        <v>7500</v>
      </c>
      <c r="F9810" s="869" t="s">
        <v>7969</v>
      </c>
      <c r="G9810" s="868" t="s">
        <v>7968</v>
      </c>
      <c r="H9810" s="867" t="s">
        <v>7756</v>
      </c>
      <c r="I9810" s="867" t="s">
        <v>2685</v>
      </c>
      <c r="J9810" s="867" t="s">
        <v>7967</v>
      </c>
      <c r="K9810" s="866">
        <v>2</v>
      </c>
      <c r="L9810" s="866">
        <v>12</v>
      </c>
      <c r="M9810" s="865">
        <v>95944.89581950639</v>
      </c>
      <c r="N9810" s="866">
        <v>1</v>
      </c>
      <c r="O9810" s="866">
        <v>6</v>
      </c>
      <c r="P9810" s="865">
        <v>45882.9</v>
      </c>
    </row>
    <row r="9811" spans="1:16" ht="33.75" x14ac:dyDescent="0.25">
      <c r="A9811" s="867" t="s">
        <v>7760</v>
      </c>
      <c r="B9811" s="867" t="s">
        <v>3626</v>
      </c>
      <c r="C9811" s="867" t="s">
        <v>3031</v>
      </c>
      <c r="D9811" s="868" t="s">
        <v>7829</v>
      </c>
      <c r="E9811" s="870">
        <v>3200</v>
      </c>
      <c r="F9811" s="869" t="s">
        <v>7966</v>
      </c>
      <c r="G9811" s="868" t="s">
        <v>7965</v>
      </c>
      <c r="H9811" s="867" t="s">
        <v>7796</v>
      </c>
      <c r="I9811" s="867" t="s">
        <v>2745</v>
      </c>
      <c r="J9811" s="867" t="s">
        <v>7964</v>
      </c>
      <c r="K9811" s="866">
        <v>3</v>
      </c>
      <c r="L9811" s="866">
        <v>12</v>
      </c>
      <c r="M9811" s="865">
        <v>40936.488882989397</v>
      </c>
      <c r="N9811" s="866">
        <v>2</v>
      </c>
      <c r="O9811" s="866">
        <v>6</v>
      </c>
      <c r="P9811" s="865">
        <v>20082.900000000001</v>
      </c>
    </row>
    <row r="9812" spans="1:16" ht="33.75" x14ac:dyDescent="0.25">
      <c r="A9812" s="867" t="s">
        <v>7760</v>
      </c>
      <c r="B9812" s="867" t="s">
        <v>3626</v>
      </c>
      <c r="C9812" s="867" t="s">
        <v>3031</v>
      </c>
      <c r="D9812" s="868" t="s">
        <v>7854</v>
      </c>
      <c r="E9812" s="870">
        <v>4200</v>
      </c>
      <c r="F9812" s="869" t="s">
        <v>7963</v>
      </c>
      <c r="G9812" s="868" t="s">
        <v>7962</v>
      </c>
      <c r="H9812" s="867" t="s">
        <v>7756</v>
      </c>
      <c r="I9812" s="867" t="s">
        <v>2892</v>
      </c>
      <c r="J9812" s="867" t="s">
        <v>7783</v>
      </c>
      <c r="K9812" s="866">
        <v>3</v>
      </c>
      <c r="L9812" s="866">
        <v>12</v>
      </c>
      <c r="M9812" s="865">
        <v>53729.141658923581</v>
      </c>
      <c r="N9812" s="866">
        <v>2</v>
      </c>
      <c r="O9812" s="866">
        <v>6</v>
      </c>
      <c r="P9812" s="865">
        <v>26082.9</v>
      </c>
    </row>
    <row r="9813" spans="1:16" ht="33.75" x14ac:dyDescent="0.25">
      <c r="A9813" s="867" t="s">
        <v>7760</v>
      </c>
      <c r="B9813" s="867" t="s">
        <v>3626</v>
      </c>
      <c r="C9813" s="867" t="s">
        <v>3031</v>
      </c>
      <c r="D9813" s="868" t="s">
        <v>7829</v>
      </c>
      <c r="E9813" s="870">
        <v>3200</v>
      </c>
      <c r="F9813" s="869" t="s">
        <v>7961</v>
      </c>
      <c r="G9813" s="868" t="s">
        <v>7960</v>
      </c>
      <c r="H9813" s="867" t="s">
        <v>7796</v>
      </c>
      <c r="I9813" s="867" t="s">
        <v>7959</v>
      </c>
      <c r="J9813" s="867" t="s">
        <v>7958</v>
      </c>
      <c r="K9813" s="866">
        <v>3</v>
      </c>
      <c r="L9813" s="866">
        <v>12</v>
      </c>
      <c r="M9813" s="865">
        <v>40936.488882989397</v>
      </c>
      <c r="N9813" s="866">
        <v>2</v>
      </c>
      <c r="O9813" s="866">
        <v>6</v>
      </c>
      <c r="P9813" s="865">
        <v>20082.900000000001</v>
      </c>
    </row>
    <row r="9814" spans="1:16" ht="33.75" x14ac:dyDescent="0.25">
      <c r="A9814" s="867" t="s">
        <v>7760</v>
      </c>
      <c r="B9814" s="867" t="s">
        <v>3626</v>
      </c>
      <c r="C9814" s="867" t="s">
        <v>3031</v>
      </c>
      <c r="D9814" s="868" t="s">
        <v>7759</v>
      </c>
      <c r="E9814" s="870">
        <v>2700</v>
      </c>
      <c r="F9814" s="869" t="s">
        <v>7957</v>
      </c>
      <c r="G9814" s="868" t="s">
        <v>7956</v>
      </c>
      <c r="H9814" s="867"/>
      <c r="I9814" s="867"/>
      <c r="J9814" s="867"/>
      <c r="K9814" s="866">
        <v>3</v>
      </c>
      <c r="L9814" s="866">
        <v>12</v>
      </c>
      <c r="M9814" s="865">
        <v>34540.162495022305</v>
      </c>
      <c r="N9814" s="866">
        <v>2</v>
      </c>
      <c r="O9814" s="866">
        <v>6</v>
      </c>
      <c r="P9814" s="865">
        <v>17082.900000000001</v>
      </c>
    </row>
    <row r="9815" spans="1:16" ht="33.75" x14ac:dyDescent="0.25">
      <c r="A9815" s="867" t="s">
        <v>7760</v>
      </c>
      <c r="B9815" s="867" t="s">
        <v>3626</v>
      </c>
      <c r="C9815" s="867" t="s">
        <v>3031</v>
      </c>
      <c r="D9815" s="868" t="s">
        <v>7863</v>
      </c>
      <c r="E9815" s="870">
        <v>2500</v>
      </c>
      <c r="F9815" s="869" t="s">
        <v>7955</v>
      </c>
      <c r="G9815" s="868" t="s">
        <v>7954</v>
      </c>
      <c r="H9815" s="867"/>
      <c r="I9815" s="867"/>
      <c r="J9815" s="867"/>
      <c r="K9815" s="866">
        <v>2</v>
      </c>
      <c r="L9815" s="866">
        <v>5</v>
      </c>
      <c r="M9815" s="865">
        <v>13325.679974931443</v>
      </c>
      <c r="N9815" s="866">
        <v>0</v>
      </c>
      <c r="O9815" s="866">
        <v>0</v>
      </c>
      <c r="P9815" s="865">
        <v>0</v>
      </c>
    </row>
    <row r="9816" spans="1:16" ht="33.75" x14ac:dyDescent="0.25">
      <c r="A9816" s="867" t="s">
        <v>7760</v>
      </c>
      <c r="B9816" s="867" t="s">
        <v>3626</v>
      </c>
      <c r="C9816" s="867" t="s">
        <v>3031</v>
      </c>
      <c r="D9816" s="868" t="s">
        <v>7759</v>
      </c>
      <c r="E9816" s="870">
        <v>2700</v>
      </c>
      <c r="F9816" s="869" t="s">
        <v>7953</v>
      </c>
      <c r="G9816" s="868" t="s">
        <v>7952</v>
      </c>
      <c r="H9816" s="867"/>
      <c r="I9816" s="867"/>
      <c r="J9816" s="867"/>
      <c r="K9816" s="866">
        <v>3</v>
      </c>
      <c r="L9816" s="866">
        <v>12</v>
      </c>
      <c r="M9816" s="865">
        <v>34540.162495022305</v>
      </c>
      <c r="N9816" s="866">
        <v>2</v>
      </c>
      <c r="O9816" s="866">
        <v>6</v>
      </c>
      <c r="P9816" s="865">
        <v>17082.900000000001</v>
      </c>
    </row>
    <row r="9817" spans="1:16" ht="33.75" x14ac:dyDescent="0.25">
      <c r="A9817" s="867" t="s">
        <v>7760</v>
      </c>
      <c r="B9817" s="867" t="s">
        <v>3626</v>
      </c>
      <c r="C9817" s="867" t="s">
        <v>3031</v>
      </c>
      <c r="D9817" s="868" t="s">
        <v>7759</v>
      </c>
      <c r="E9817" s="870">
        <v>2700</v>
      </c>
      <c r="F9817" s="869" t="s">
        <v>7951</v>
      </c>
      <c r="G9817" s="868" t="s">
        <v>7950</v>
      </c>
      <c r="H9817" s="867" t="s">
        <v>2751</v>
      </c>
      <c r="I9817" s="867" t="s">
        <v>2741</v>
      </c>
      <c r="J9817" s="867" t="s">
        <v>7949</v>
      </c>
      <c r="K9817" s="866">
        <v>1</v>
      </c>
      <c r="L9817" s="866">
        <v>3</v>
      </c>
      <c r="M9817" s="865">
        <v>8635.0406237555762</v>
      </c>
      <c r="N9817" s="866">
        <v>0</v>
      </c>
      <c r="O9817" s="866">
        <v>0</v>
      </c>
      <c r="P9817" s="865">
        <v>0</v>
      </c>
    </row>
    <row r="9818" spans="1:16" ht="33.75" x14ac:dyDescent="0.25">
      <c r="A9818" s="867" t="s">
        <v>7760</v>
      </c>
      <c r="B9818" s="867" t="s">
        <v>3626</v>
      </c>
      <c r="C9818" s="867" t="s">
        <v>3031</v>
      </c>
      <c r="D9818" s="868" t="s">
        <v>7759</v>
      </c>
      <c r="E9818" s="870">
        <v>2700</v>
      </c>
      <c r="F9818" s="869" t="s">
        <v>7948</v>
      </c>
      <c r="G9818" s="868" t="s">
        <v>7947</v>
      </c>
      <c r="H9818" s="867"/>
      <c r="I9818" s="867"/>
      <c r="J9818" s="867"/>
      <c r="K9818" s="866">
        <v>3</v>
      </c>
      <c r="L9818" s="866">
        <v>12</v>
      </c>
      <c r="M9818" s="865">
        <v>34540.162495022305</v>
      </c>
      <c r="N9818" s="866">
        <v>2</v>
      </c>
      <c r="O9818" s="866">
        <v>6</v>
      </c>
      <c r="P9818" s="865">
        <v>17082.900000000001</v>
      </c>
    </row>
    <row r="9819" spans="1:16" ht="33.75" x14ac:dyDescent="0.25">
      <c r="A9819" s="867" t="s">
        <v>7760</v>
      </c>
      <c r="B9819" s="867" t="s">
        <v>3626</v>
      </c>
      <c r="C9819" s="867" t="s">
        <v>3031</v>
      </c>
      <c r="D9819" s="868" t="s">
        <v>7759</v>
      </c>
      <c r="E9819" s="870">
        <v>2700</v>
      </c>
      <c r="F9819" s="869" t="s">
        <v>7946</v>
      </c>
      <c r="G9819" s="868" t="s">
        <v>7945</v>
      </c>
      <c r="H9819" s="867"/>
      <c r="I9819" s="867"/>
      <c r="J9819" s="867"/>
      <c r="K9819" s="866">
        <v>3</v>
      </c>
      <c r="L9819" s="866">
        <v>12</v>
      </c>
      <c r="M9819" s="865">
        <v>34540.162495022305</v>
      </c>
      <c r="N9819" s="866">
        <v>2</v>
      </c>
      <c r="O9819" s="866">
        <v>6</v>
      </c>
      <c r="P9819" s="865">
        <v>17082.900000000001</v>
      </c>
    </row>
    <row r="9820" spans="1:16" ht="33.75" x14ac:dyDescent="0.25">
      <c r="A9820" s="867" t="s">
        <v>7760</v>
      </c>
      <c r="B9820" s="867" t="s">
        <v>3626</v>
      </c>
      <c r="C9820" s="867" t="s">
        <v>3031</v>
      </c>
      <c r="D9820" s="868" t="s">
        <v>7759</v>
      </c>
      <c r="E9820" s="870">
        <v>2700</v>
      </c>
      <c r="F9820" s="869" t="s">
        <v>7944</v>
      </c>
      <c r="G9820" s="868" t="s">
        <v>7943</v>
      </c>
      <c r="H9820" s="867"/>
      <c r="I9820" s="867"/>
      <c r="J9820" s="867"/>
      <c r="K9820" s="866">
        <v>3</v>
      </c>
      <c r="L9820" s="866">
        <v>12</v>
      </c>
      <c r="M9820" s="865">
        <v>34540.162495022305</v>
      </c>
      <c r="N9820" s="866">
        <v>2</v>
      </c>
      <c r="O9820" s="866">
        <v>6</v>
      </c>
      <c r="P9820" s="865">
        <v>17082.900000000001</v>
      </c>
    </row>
    <row r="9821" spans="1:16" ht="33.75" x14ac:dyDescent="0.25">
      <c r="A9821" s="867" t="s">
        <v>7760</v>
      </c>
      <c r="B9821" s="867" t="s">
        <v>3626</v>
      </c>
      <c r="C9821" s="867" t="s">
        <v>3031</v>
      </c>
      <c r="D9821" s="868" t="s">
        <v>7759</v>
      </c>
      <c r="E9821" s="870">
        <v>2700</v>
      </c>
      <c r="F9821" s="869" t="s">
        <v>7942</v>
      </c>
      <c r="G9821" s="868" t="s">
        <v>7941</v>
      </c>
      <c r="H9821" s="867"/>
      <c r="I9821" s="867"/>
      <c r="J9821" s="867"/>
      <c r="K9821" s="866">
        <v>3</v>
      </c>
      <c r="L9821" s="866">
        <v>12</v>
      </c>
      <c r="M9821" s="865">
        <v>34540.162495022305</v>
      </c>
      <c r="N9821" s="866">
        <v>2</v>
      </c>
      <c r="O9821" s="866">
        <v>6</v>
      </c>
      <c r="P9821" s="865">
        <v>17082.900000000001</v>
      </c>
    </row>
    <row r="9822" spans="1:16" ht="33.75" x14ac:dyDescent="0.25">
      <c r="A9822" s="867" t="s">
        <v>7760</v>
      </c>
      <c r="B9822" s="867" t="s">
        <v>3626</v>
      </c>
      <c r="C9822" s="867" t="s">
        <v>3031</v>
      </c>
      <c r="D9822" s="868" t="s">
        <v>7940</v>
      </c>
      <c r="E9822" s="870">
        <v>9000</v>
      </c>
      <c r="F9822" s="869" t="s">
        <v>7939</v>
      </c>
      <c r="G9822" s="868" t="s">
        <v>7938</v>
      </c>
      <c r="H9822" s="867" t="s">
        <v>7817</v>
      </c>
      <c r="I9822" s="867" t="s">
        <v>7937</v>
      </c>
      <c r="J9822" s="867" t="s">
        <v>7936</v>
      </c>
      <c r="K9822" s="866">
        <v>2</v>
      </c>
      <c r="L9822" s="866">
        <v>12</v>
      </c>
      <c r="M9822" s="865">
        <v>95944.89581950639</v>
      </c>
      <c r="N9822" s="866">
        <v>3</v>
      </c>
      <c r="O9822" s="866">
        <v>6</v>
      </c>
      <c r="P9822" s="865">
        <v>54882.9</v>
      </c>
    </row>
    <row r="9823" spans="1:16" ht="33.75" x14ac:dyDescent="0.25">
      <c r="A9823" s="867" t="s">
        <v>7760</v>
      </c>
      <c r="B9823" s="867" t="s">
        <v>3626</v>
      </c>
      <c r="C9823" s="867" t="s">
        <v>3031</v>
      </c>
      <c r="D9823" s="868" t="s">
        <v>7935</v>
      </c>
      <c r="E9823" s="870">
        <v>5500</v>
      </c>
      <c r="F9823" s="869" t="s">
        <v>7934</v>
      </c>
      <c r="G9823" s="868" t="s">
        <v>7933</v>
      </c>
      <c r="H9823" s="867" t="s">
        <v>7756</v>
      </c>
      <c r="I9823" s="867" t="s">
        <v>2667</v>
      </c>
      <c r="J9823" s="867" t="s">
        <v>7927</v>
      </c>
      <c r="K9823" s="866">
        <v>4</v>
      </c>
      <c r="L9823" s="866">
        <v>12</v>
      </c>
      <c r="M9823" s="865">
        <v>70359.590267638021</v>
      </c>
      <c r="N9823" s="866">
        <v>1</v>
      </c>
      <c r="O9823" s="866">
        <v>6</v>
      </c>
      <c r="P9823" s="865">
        <v>33882.9</v>
      </c>
    </row>
    <row r="9824" spans="1:16" ht="33.75" x14ac:dyDescent="0.25">
      <c r="A9824" s="867" t="s">
        <v>7760</v>
      </c>
      <c r="B9824" s="867" t="s">
        <v>3626</v>
      </c>
      <c r="C9824" s="867" t="s">
        <v>3031</v>
      </c>
      <c r="D9824" s="868" t="s">
        <v>7863</v>
      </c>
      <c r="E9824" s="870">
        <v>2500</v>
      </c>
      <c r="F9824" s="869" t="s">
        <v>7932</v>
      </c>
      <c r="G9824" s="868" t="s">
        <v>7931</v>
      </c>
      <c r="H9824" s="867"/>
      <c r="I9824" s="867"/>
      <c r="J9824" s="867"/>
      <c r="K9824" s="866">
        <v>2</v>
      </c>
      <c r="L9824" s="866">
        <v>12</v>
      </c>
      <c r="M9824" s="865">
        <v>31981.631939835464</v>
      </c>
      <c r="N9824" s="866">
        <v>2</v>
      </c>
      <c r="O9824" s="866">
        <v>6</v>
      </c>
      <c r="P9824" s="865">
        <v>15882.9</v>
      </c>
    </row>
    <row r="9825" spans="1:16" ht="33.75" x14ac:dyDescent="0.25">
      <c r="A9825" s="867" t="s">
        <v>7760</v>
      </c>
      <c r="B9825" s="867" t="s">
        <v>3626</v>
      </c>
      <c r="C9825" s="867" t="s">
        <v>3031</v>
      </c>
      <c r="D9825" s="868" t="s">
        <v>7930</v>
      </c>
      <c r="E9825" s="870">
        <v>4200</v>
      </c>
      <c r="F9825" s="869" t="s">
        <v>7929</v>
      </c>
      <c r="G9825" s="868" t="s">
        <v>7928</v>
      </c>
      <c r="H9825" s="867" t="s">
        <v>7756</v>
      </c>
      <c r="I9825" s="867" t="s">
        <v>2772</v>
      </c>
      <c r="J9825" s="867" t="s">
        <v>7927</v>
      </c>
      <c r="K9825" s="866">
        <v>3</v>
      </c>
      <c r="L9825" s="866">
        <v>12</v>
      </c>
      <c r="M9825" s="865">
        <v>53729.141658923581</v>
      </c>
      <c r="N9825" s="866">
        <v>2</v>
      </c>
      <c r="O9825" s="866">
        <v>6</v>
      </c>
      <c r="P9825" s="865">
        <v>26082.9</v>
      </c>
    </row>
    <row r="9826" spans="1:16" ht="33.75" x14ac:dyDescent="0.25">
      <c r="A9826" s="867" t="s">
        <v>7760</v>
      </c>
      <c r="B9826" s="867" t="s">
        <v>3626</v>
      </c>
      <c r="C9826" s="867" t="s">
        <v>3031</v>
      </c>
      <c r="D9826" s="868" t="s">
        <v>7916</v>
      </c>
      <c r="E9826" s="870">
        <v>1500</v>
      </c>
      <c r="F9826" s="869" t="s">
        <v>7926</v>
      </c>
      <c r="G9826" s="868" t="s">
        <v>7925</v>
      </c>
      <c r="H9826" s="867"/>
      <c r="I9826" s="867"/>
      <c r="J9826" s="867"/>
      <c r="K9826" s="866">
        <v>4</v>
      </c>
      <c r="L9826" s="866">
        <v>12</v>
      </c>
      <c r="M9826" s="865">
        <v>19188.979163901276</v>
      </c>
      <c r="N9826" s="866">
        <v>2</v>
      </c>
      <c r="O9826" s="866">
        <v>6</v>
      </c>
      <c r="P9826" s="865">
        <v>9882.9</v>
      </c>
    </row>
    <row r="9827" spans="1:16" ht="33.75" x14ac:dyDescent="0.25">
      <c r="A9827" s="867" t="s">
        <v>7760</v>
      </c>
      <c r="B9827" s="867" t="s">
        <v>3626</v>
      </c>
      <c r="C9827" s="867" t="s">
        <v>3031</v>
      </c>
      <c r="D9827" s="868" t="s">
        <v>7907</v>
      </c>
      <c r="E9827" s="870">
        <v>2200</v>
      </c>
      <c r="F9827" s="869" t="s">
        <v>7924</v>
      </c>
      <c r="G9827" s="868" t="s">
        <v>7923</v>
      </c>
      <c r="H9827" s="867"/>
      <c r="I9827" s="867"/>
      <c r="J9827" s="867"/>
      <c r="K9827" s="866">
        <v>4</v>
      </c>
      <c r="L9827" s="866">
        <v>12</v>
      </c>
      <c r="M9827" s="865">
        <v>28143.836107055209</v>
      </c>
      <c r="N9827" s="866">
        <v>2</v>
      </c>
      <c r="O9827" s="866">
        <v>6</v>
      </c>
      <c r="P9827" s="865">
        <v>14082.9</v>
      </c>
    </row>
    <row r="9828" spans="1:16" ht="33.75" x14ac:dyDescent="0.25">
      <c r="A9828" s="867" t="s">
        <v>7760</v>
      </c>
      <c r="B9828" s="867" t="s">
        <v>3626</v>
      </c>
      <c r="C9828" s="867" t="s">
        <v>3031</v>
      </c>
      <c r="D9828" s="868" t="s">
        <v>7907</v>
      </c>
      <c r="E9828" s="870">
        <v>2200</v>
      </c>
      <c r="F9828" s="869" t="s">
        <v>7922</v>
      </c>
      <c r="G9828" s="868" t="s">
        <v>7921</v>
      </c>
      <c r="H9828" s="867" t="s">
        <v>2751</v>
      </c>
      <c r="I9828" s="867" t="s">
        <v>7920</v>
      </c>
      <c r="J9828" s="867" t="s">
        <v>7919</v>
      </c>
      <c r="K9828" s="866">
        <v>4</v>
      </c>
      <c r="L9828" s="866">
        <v>12</v>
      </c>
      <c r="M9828" s="865">
        <v>28143.836107055209</v>
      </c>
      <c r="N9828" s="866">
        <v>2</v>
      </c>
      <c r="O9828" s="866">
        <v>6</v>
      </c>
      <c r="P9828" s="865">
        <v>14082.9</v>
      </c>
    </row>
    <row r="9829" spans="1:16" ht="33.75" x14ac:dyDescent="0.25">
      <c r="A9829" s="867" t="s">
        <v>7760</v>
      </c>
      <c r="B9829" s="867" t="s">
        <v>3626</v>
      </c>
      <c r="C9829" s="867" t="s">
        <v>3031</v>
      </c>
      <c r="D9829" s="868" t="s">
        <v>7916</v>
      </c>
      <c r="E9829" s="870">
        <v>1500</v>
      </c>
      <c r="F9829" s="869" t="s">
        <v>7918</v>
      </c>
      <c r="G9829" s="868" t="s">
        <v>7917</v>
      </c>
      <c r="H9829" s="867"/>
      <c r="I9829" s="867"/>
      <c r="J9829" s="867"/>
      <c r="K9829" s="866">
        <v>4</v>
      </c>
      <c r="L9829" s="866">
        <v>12</v>
      </c>
      <c r="M9829" s="865">
        <v>19188.979163901276</v>
      </c>
      <c r="N9829" s="866">
        <v>2</v>
      </c>
      <c r="O9829" s="866">
        <v>6</v>
      </c>
      <c r="P9829" s="865">
        <v>9882.9</v>
      </c>
    </row>
    <row r="9830" spans="1:16" ht="33.75" x14ac:dyDescent="0.25">
      <c r="A9830" s="867" t="s">
        <v>7760</v>
      </c>
      <c r="B9830" s="867" t="s">
        <v>3626</v>
      </c>
      <c r="C9830" s="867" t="s">
        <v>3031</v>
      </c>
      <c r="D9830" s="868" t="s">
        <v>7916</v>
      </c>
      <c r="E9830" s="870">
        <v>1500</v>
      </c>
      <c r="F9830" s="869" t="s">
        <v>7915</v>
      </c>
      <c r="G9830" s="868" t="s">
        <v>7914</v>
      </c>
      <c r="H9830" s="867"/>
      <c r="I9830" s="867"/>
      <c r="J9830" s="867"/>
      <c r="K9830" s="866">
        <v>4</v>
      </c>
      <c r="L9830" s="866">
        <v>12</v>
      </c>
      <c r="M9830" s="865">
        <v>19188.979163901276</v>
      </c>
      <c r="N9830" s="866">
        <v>2</v>
      </c>
      <c r="O9830" s="866">
        <v>6</v>
      </c>
      <c r="P9830" s="865">
        <v>9882.9</v>
      </c>
    </row>
    <row r="9831" spans="1:16" ht="33.75" x14ac:dyDescent="0.25">
      <c r="A9831" s="867" t="s">
        <v>7760</v>
      </c>
      <c r="B9831" s="867" t="s">
        <v>3626</v>
      </c>
      <c r="C9831" s="867" t="s">
        <v>3031</v>
      </c>
      <c r="D9831" s="868" t="s">
        <v>7764</v>
      </c>
      <c r="E9831" s="870">
        <v>2700</v>
      </c>
      <c r="F9831" s="869" t="s">
        <v>7913</v>
      </c>
      <c r="G9831" s="868" t="s">
        <v>7912</v>
      </c>
      <c r="H9831" s="867"/>
      <c r="I9831" s="867"/>
      <c r="J9831" s="867"/>
      <c r="K9831" s="866">
        <v>2</v>
      </c>
      <c r="L9831" s="866">
        <v>12</v>
      </c>
      <c r="M9831" s="865">
        <v>34540.162495022305</v>
      </c>
      <c r="N9831" s="866">
        <v>1</v>
      </c>
      <c r="O9831" s="866">
        <v>6</v>
      </c>
      <c r="P9831" s="865">
        <v>17082.900000000001</v>
      </c>
    </row>
    <row r="9832" spans="1:16" ht="33.75" x14ac:dyDescent="0.25">
      <c r="A9832" s="867" t="s">
        <v>7760</v>
      </c>
      <c r="B9832" s="867" t="s">
        <v>3626</v>
      </c>
      <c r="C9832" s="867" t="s">
        <v>3031</v>
      </c>
      <c r="D9832" s="868" t="s">
        <v>7907</v>
      </c>
      <c r="E9832" s="870">
        <v>2200</v>
      </c>
      <c r="F9832" s="869" t="s">
        <v>7911</v>
      </c>
      <c r="G9832" s="868" t="s">
        <v>7910</v>
      </c>
      <c r="H9832" s="867"/>
      <c r="I9832" s="867"/>
      <c r="J9832" s="867"/>
      <c r="K9832" s="866">
        <v>3</v>
      </c>
      <c r="L9832" s="866">
        <v>10</v>
      </c>
      <c r="M9832" s="865">
        <v>23453.19675587934</v>
      </c>
      <c r="N9832" s="866">
        <v>0</v>
      </c>
      <c r="O9832" s="866">
        <v>0</v>
      </c>
      <c r="P9832" s="865">
        <v>0</v>
      </c>
    </row>
    <row r="9833" spans="1:16" ht="33.75" x14ac:dyDescent="0.25">
      <c r="A9833" s="867" t="s">
        <v>7760</v>
      </c>
      <c r="B9833" s="867" t="s">
        <v>3626</v>
      </c>
      <c r="C9833" s="867" t="s">
        <v>3031</v>
      </c>
      <c r="D9833" s="868" t="s">
        <v>7907</v>
      </c>
      <c r="E9833" s="870">
        <v>2200</v>
      </c>
      <c r="F9833" s="869" t="s">
        <v>7909</v>
      </c>
      <c r="G9833" s="868" t="s">
        <v>7908</v>
      </c>
      <c r="H9833" s="867"/>
      <c r="I9833" s="867"/>
      <c r="J9833" s="867"/>
      <c r="K9833" s="866">
        <v>3</v>
      </c>
      <c r="L9833" s="866">
        <v>12</v>
      </c>
      <c r="M9833" s="865">
        <v>28143.836107055209</v>
      </c>
      <c r="N9833" s="866">
        <v>3</v>
      </c>
      <c r="O9833" s="866">
        <v>6</v>
      </c>
      <c r="P9833" s="865">
        <v>14082.9</v>
      </c>
    </row>
    <row r="9834" spans="1:16" ht="33.75" x14ac:dyDescent="0.25">
      <c r="A9834" s="867" t="s">
        <v>7760</v>
      </c>
      <c r="B9834" s="867" t="s">
        <v>3626</v>
      </c>
      <c r="C9834" s="867" t="s">
        <v>3031</v>
      </c>
      <c r="D9834" s="868" t="s">
        <v>7907</v>
      </c>
      <c r="E9834" s="870">
        <v>2200</v>
      </c>
      <c r="F9834" s="869" t="s">
        <v>7906</v>
      </c>
      <c r="G9834" s="868" t="s">
        <v>7905</v>
      </c>
      <c r="H9834" s="867"/>
      <c r="I9834" s="867"/>
      <c r="J9834" s="867"/>
      <c r="K9834" s="866">
        <v>2</v>
      </c>
      <c r="L9834" s="866">
        <v>12</v>
      </c>
      <c r="M9834" s="865">
        <v>28143.836107055209</v>
      </c>
      <c r="N9834" s="866">
        <v>3</v>
      </c>
      <c r="O9834" s="866">
        <v>6</v>
      </c>
      <c r="P9834" s="865">
        <v>14082.9</v>
      </c>
    </row>
    <row r="9835" spans="1:16" ht="33.75" x14ac:dyDescent="0.25">
      <c r="A9835" s="867" t="s">
        <v>7760</v>
      </c>
      <c r="B9835" s="867" t="s">
        <v>3626</v>
      </c>
      <c r="C9835" s="867" t="s">
        <v>3031</v>
      </c>
      <c r="D9835" s="868" t="s">
        <v>1876</v>
      </c>
      <c r="E9835" s="870">
        <v>2200</v>
      </c>
      <c r="F9835" s="869" t="s">
        <v>7904</v>
      </c>
      <c r="G9835" s="868" t="s">
        <v>7903</v>
      </c>
      <c r="H9835" s="867" t="s">
        <v>2751</v>
      </c>
      <c r="I9835" s="867" t="s">
        <v>2680</v>
      </c>
      <c r="J9835" s="867" t="s">
        <v>7839</v>
      </c>
      <c r="K9835" s="866">
        <v>3</v>
      </c>
      <c r="L9835" s="866">
        <v>12</v>
      </c>
      <c r="M9835" s="865">
        <v>28143.836107055209</v>
      </c>
      <c r="N9835" s="866">
        <v>2</v>
      </c>
      <c r="O9835" s="866">
        <v>6</v>
      </c>
      <c r="P9835" s="865">
        <v>14082.9</v>
      </c>
    </row>
    <row r="9836" spans="1:16" ht="33.75" x14ac:dyDescent="0.25">
      <c r="A9836" s="867" t="s">
        <v>7760</v>
      </c>
      <c r="B9836" s="867" t="s">
        <v>3626</v>
      </c>
      <c r="C9836" s="867" t="s">
        <v>3031</v>
      </c>
      <c r="D9836" s="868" t="s">
        <v>7816</v>
      </c>
      <c r="E9836" s="870">
        <v>4200</v>
      </c>
      <c r="F9836" s="869" t="s">
        <v>7902</v>
      </c>
      <c r="G9836" s="868" t="s">
        <v>7901</v>
      </c>
      <c r="H9836" s="867" t="s">
        <v>7756</v>
      </c>
      <c r="I9836" s="867" t="s">
        <v>2892</v>
      </c>
      <c r="J9836" s="867" t="s">
        <v>7900</v>
      </c>
      <c r="K9836" s="866">
        <v>3</v>
      </c>
      <c r="L9836" s="866">
        <v>12</v>
      </c>
      <c r="M9836" s="865">
        <v>53729.141658923581</v>
      </c>
      <c r="N9836" s="866">
        <v>3</v>
      </c>
      <c r="O9836" s="866">
        <v>6</v>
      </c>
      <c r="P9836" s="865">
        <v>26082.9</v>
      </c>
    </row>
    <row r="9837" spans="1:16" ht="33.75" x14ac:dyDescent="0.25">
      <c r="A9837" s="867" t="s">
        <v>7760</v>
      </c>
      <c r="B9837" s="867" t="s">
        <v>3626</v>
      </c>
      <c r="C9837" s="867" t="s">
        <v>3031</v>
      </c>
      <c r="D9837" s="868" t="s">
        <v>7899</v>
      </c>
      <c r="E9837" s="870">
        <v>1500</v>
      </c>
      <c r="F9837" s="869" t="s">
        <v>7898</v>
      </c>
      <c r="G9837" s="868" t="s">
        <v>7897</v>
      </c>
      <c r="H9837" s="867"/>
      <c r="I9837" s="867"/>
      <c r="J9837" s="867"/>
      <c r="K9837" s="866">
        <v>2</v>
      </c>
      <c r="L9837" s="866">
        <v>12</v>
      </c>
      <c r="M9837" s="865">
        <v>19188.979163901276</v>
      </c>
      <c r="N9837" s="866">
        <v>2</v>
      </c>
      <c r="O9837" s="866">
        <v>6</v>
      </c>
      <c r="P9837" s="865">
        <v>9882.9</v>
      </c>
    </row>
    <row r="9838" spans="1:16" ht="33.75" x14ac:dyDescent="0.25">
      <c r="A9838" s="867" t="s">
        <v>7760</v>
      </c>
      <c r="B9838" s="867" t="s">
        <v>3626</v>
      </c>
      <c r="C9838" s="867" t="s">
        <v>3031</v>
      </c>
      <c r="D9838" s="868" t="s">
        <v>7776</v>
      </c>
      <c r="E9838" s="870">
        <v>4200</v>
      </c>
      <c r="F9838" s="869" t="s">
        <v>7896</v>
      </c>
      <c r="G9838" s="868" t="s">
        <v>7895</v>
      </c>
      <c r="H9838" s="867" t="s">
        <v>7756</v>
      </c>
      <c r="I9838" s="867" t="s">
        <v>2892</v>
      </c>
      <c r="J9838" s="867" t="s">
        <v>7894</v>
      </c>
      <c r="K9838" s="866">
        <v>4</v>
      </c>
      <c r="L9838" s="866">
        <v>12</v>
      </c>
      <c r="M9838" s="865">
        <v>53729.141658923581</v>
      </c>
      <c r="N9838" s="866">
        <v>3</v>
      </c>
      <c r="O9838" s="866">
        <v>6</v>
      </c>
      <c r="P9838" s="865">
        <v>26082.9</v>
      </c>
    </row>
    <row r="9839" spans="1:16" ht="33.75" x14ac:dyDescent="0.25">
      <c r="A9839" s="867" t="s">
        <v>7760</v>
      </c>
      <c r="B9839" s="867" t="s">
        <v>3626</v>
      </c>
      <c r="C9839" s="867" t="s">
        <v>3031</v>
      </c>
      <c r="D9839" s="868" t="s">
        <v>7791</v>
      </c>
      <c r="E9839" s="870">
        <v>4200</v>
      </c>
      <c r="F9839" s="869" t="s">
        <v>7893</v>
      </c>
      <c r="G9839" s="868" t="s">
        <v>7892</v>
      </c>
      <c r="H9839" s="867" t="s">
        <v>7756</v>
      </c>
      <c r="I9839" s="867" t="s">
        <v>2892</v>
      </c>
      <c r="J9839" s="867" t="s">
        <v>7891</v>
      </c>
      <c r="K9839" s="866">
        <v>3</v>
      </c>
      <c r="L9839" s="866">
        <v>8</v>
      </c>
      <c r="M9839" s="865">
        <v>35819.427772615716</v>
      </c>
      <c r="N9839" s="866">
        <v>0</v>
      </c>
      <c r="O9839" s="866">
        <v>0</v>
      </c>
      <c r="P9839" s="865">
        <v>0</v>
      </c>
    </row>
    <row r="9840" spans="1:16" ht="33.75" x14ac:dyDescent="0.25">
      <c r="A9840" s="867" t="s">
        <v>7760</v>
      </c>
      <c r="B9840" s="867" t="s">
        <v>3626</v>
      </c>
      <c r="C9840" s="867" t="s">
        <v>3031</v>
      </c>
      <c r="D9840" s="868" t="s">
        <v>7863</v>
      </c>
      <c r="E9840" s="870">
        <v>2500</v>
      </c>
      <c r="F9840" s="869" t="s">
        <v>7890</v>
      </c>
      <c r="G9840" s="868" t="s">
        <v>7889</v>
      </c>
      <c r="H9840" s="867" t="s">
        <v>7756</v>
      </c>
      <c r="I9840" s="867" t="s">
        <v>2786</v>
      </c>
      <c r="J9840" s="867" t="s">
        <v>7888</v>
      </c>
      <c r="K9840" s="866">
        <v>3</v>
      </c>
      <c r="L9840" s="866">
        <v>12</v>
      </c>
      <c r="M9840" s="865">
        <v>31981.631939835464</v>
      </c>
      <c r="N9840" s="866">
        <v>2</v>
      </c>
      <c r="O9840" s="866">
        <v>6</v>
      </c>
      <c r="P9840" s="865">
        <v>15882.9</v>
      </c>
    </row>
    <row r="9841" spans="1:16" ht="33.75" x14ac:dyDescent="0.25">
      <c r="A9841" s="867" t="s">
        <v>7760</v>
      </c>
      <c r="B9841" s="867" t="s">
        <v>3626</v>
      </c>
      <c r="C9841" s="867" t="s">
        <v>3031</v>
      </c>
      <c r="D9841" s="868" t="s">
        <v>7887</v>
      </c>
      <c r="E9841" s="870">
        <v>4200</v>
      </c>
      <c r="F9841" s="869" t="s">
        <v>7886</v>
      </c>
      <c r="G9841" s="868" t="s">
        <v>7885</v>
      </c>
      <c r="H9841" s="867" t="s">
        <v>7756</v>
      </c>
      <c r="I9841" s="867" t="s">
        <v>2772</v>
      </c>
      <c r="J9841" s="867" t="s">
        <v>7884</v>
      </c>
      <c r="K9841" s="866">
        <v>1</v>
      </c>
      <c r="L9841" s="866">
        <v>1</v>
      </c>
      <c r="M9841" s="865">
        <v>4477.4284715769645</v>
      </c>
      <c r="N9841" s="866">
        <v>2</v>
      </c>
      <c r="O9841" s="866">
        <v>6</v>
      </c>
      <c r="P9841" s="865">
        <v>26082.9</v>
      </c>
    </row>
    <row r="9842" spans="1:16" ht="33.75" x14ac:dyDescent="0.25">
      <c r="A9842" s="867" t="s">
        <v>7760</v>
      </c>
      <c r="B9842" s="867" t="s">
        <v>3626</v>
      </c>
      <c r="C9842" s="867" t="s">
        <v>3031</v>
      </c>
      <c r="D9842" s="868" t="s">
        <v>7776</v>
      </c>
      <c r="E9842" s="870">
        <v>4200</v>
      </c>
      <c r="F9842" s="869" t="s">
        <v>7883</v>
      </c>
      <c r="G9842" s="868" t="s">
        <v>7882</v>
      </c>
      <c r="H9842" s="867" t="s">
        <v>7796</v>
      </c>
      <c r="I9842" s="867" t="s">
        <v>7822</v>
      </c>
      <c r="J9842" s="867" t="s">
        <v>7881</v>
      </c>
      <c r="K9842" s="866">
        <v>2</v>
      </c>
      <c r="L9842" s="866">
        <v>12</v>
      </c>
      <c r="M9842" s="865">
        <v>53729.141658923581</v>
      </c>
      <c r="N9842" s="866">
        <v>2</v>
      </c>
      <c r="O9842" s="866">
        <v>6</v>
      </c>
      <c r="P9842" s="865">
        <v>26082.9</v>
      </c>
    </row>
    <row r="9843" spans="1:16" ht="33.75" x14ac:dyDescent="0.25">
      <c r="A9843" s="867" t="s">
        <v>7760</v>
      </c>
      <c r="B9843" s="867" t="s">
        <v>3626</v>
      </c>
      <c r="C9843" s="867" t="s">
        <v>3031</v>
      </c>
      <c r="D9843" s="868" t="s">
        <v>7776</v>
      </c>
      <c r="E9843" s="870">
        <v>4200</v>
      </c>
      <c r="F9843" s="869" t="s">
        <v>7880</v>
      </c>
      <c r="G9843" s="868" t="s">
        <v>7879</v>
      </c>
      <c r="H9843" s="867" t="s">
        <v>7796</v>
      </c>
      <c r="I9843" s="867" t="s">
        <v>6461</v>
      </c>
      <c r="J9843" s="867" t="s">
        <v>7813</v>
      </c>
      <c r="K9843" s="866">
        <v>2</v>
      </c>
      <c r="L9843" s="866">
        <v>12</v>
      </c>
      <c r="M9843" s="865">
        <v>53729.141658923581</v>
      </c>
      <c r="N9843" s="866">
        <v>2</v>
      </c>
      <c r="O9843" s="866">
        <v>6</v>
      </c>
      <c r="P9843" s="865">
        <v>26082.9</v>
      </c>
    </row>
    <row r="9844" spans="1:16" ht="33.75" x14ac:dyDescent="0.25">
      <c r="A9844" s="867" t="s">
        <v>7760</v>
      </c>
      <c r="B9844" s="867" t="s">
        <v>3626</v>
      </c>
      <c r="C9844" s="867" t="s">
        <v>3031</v>
      </c>
      <c r="D9844" s="868" t="s">
        <v>7878</v>
      </c>
      <c r="E9844" s="870">
        <v>4200</v>
      </c>
      <c r="F9844" s="869" t="s">
        <v>7877</v>
      </c>
      <c r="G9844" s="868" t="s">
        <v>7876</v>
      </c>
      <c r="H9844" s="867" t="s">
        <v>7796</v>
      </c>
      <c r="I9844" s="867" t="s">
        <v>2685</v>
      </c>
      <c r="J9844" s="867" t="s">
        <v>7773</v>
      </c>
      <c r="K9844" s="866">
        <v>2</v>
      </c>
      <c r="L9844" s="866">
        <v>4</v>
      </c>
      <c r="M9844" s="865">
        <v>17909.713886307858</v>
      </c>
      <c r="N9844" s="866">
        <v>1</v>
      </c>
      <c r="O9844" s="866">
        <v>6</v>
      </c>
      <c r="P9844" s="865">
        <v>26082.9</v>
      </c>
    </row>
    <row r="9845" spans="1:16" ht="33.75" x14ac:dyDescent="0.25">
      <c r="A9845" s="867" t="s">
        <v>7760</v>
      </c>
      <c r="B9845" s="867" t="s">
        <v>3626</v>
      </c>
      <c r="C9845" s="867" t="s">
        <v>3031</v>
      </c>
      <c r="D9845" s="868" t="s">
        <v>7776</v>
      </c>
      <c r="E9845" s="870">
        <v>4200</v>
      </c>
      <c r="F9845" s="869" t="s">
        <v>7875</v>
      </c>
      <c r="G9845" s="868" t="s">
        <v>7874</v>
      </c>
      <c r="H9845" s="867" t="s">
        <v>7756</v>
      </c>
      <c r="I9845" s="867" t="s">
        <v>2892</v>
      </c>
      <c r="J9845" s="867" t="s">
        <v>7773</v>
      </c>
      <c r="K9845" s="866">
        <v>4</v>
      </c>
      <c r="L9845" s="866">
        <v>12</v>
      </c>
      <c r="M9845" s="865">
        <v>53729.141658923581</v>
      </c>
      <c r="N9845" s="866">
        <v>2</v>
      </c>
      <c r="O9845" s="866">
        <v>6</v>
      </c>
      <c r="P9845" s="865">
        <v>26082.9</v>
      </c>
    </row>
    <row r="9846" spans="1:16" ht="33.75" x14ac:dyDescent="0.25">
      <c r="A9846" s="867" t="s">
        <v>7760</v>
      </c>
      <c r="B9846" s="867" t="s">
        <v>3626</v>
      </c>
      <c r="C9846" s="867" t="s">
        <v>3031</v>
      </c>
      <c r="D9846" s="868" t="s">
        <v>7854</v>
      </c>
      <c r="E9846" s="870">
        <v>4200</v>
      </c>
      <c r="F9846" s="869" t="s">
        <v>7873</v>
      </c>
      <c r="G9846" s="868" t="s">
        <v>7872</v>
      </c>
      <c r="H9846" s="867" t="s">
        <v>7756</v>
      </c>
      <c r="I9846" s="867" t="s">
        <v>2703</v>
      </c>
      <c r="J9846" s="867" t="s">
        <v>7773</v>
      </c>
      <c r="K9846" s="866">
        <v>0</v>
      </c>
      <c r="L9846" s="866">
        <v>0</v>
      </c>
      <c r="M9846" s="865">
        <v>0</v>
      </c>
      <c r="N9846" s="866">
        <v>3</v>
      </c>
      <c r="O9846" s="866">
        <v>5</v>
      </c>
      <c r="P9846" s="865">
        <v>21735.75</v>
      </c>
    </row>
    <row r="9847" spans="1:16" x14ac:dyDescent="0.25">
      <c r="A9847" s="1772" t="s">
        <v>2848</v>
      </c>
      <c r="B9847" s="1772"/>
      <c r="C9847" s="1772"/>
      <c r="D9847" s="1772"/>
      <c r="E9847" s="1772"/>
      <c r="F9847" s="1772" t="s">
        <v>378</v>
      </c>
      <c r="G9847" s="1772"/>
      <c r="H9847" s="1772"/>
      <c r="I9847" s="1772"/>
      <c r="J9847" s="1772"/>
      <c r="K9847" s="1771" t="s">
        <v>2847</v>
      </c>
      <c r="L9847" s="1771"/>
      <c r="M9847" s="1771"/>
      <c r="N9847" s="1771" t="s">
        <v>2846</v>
      </c>
      <c r="O9847" s="1771"/>
      <c r="P9847" s="1771"/>
    </row>
    <row r="9848" spans="1:16" ht="79.5" customHeight="1" x14ac:dyDescent="0.25">
      <c r="A9848" s="1535" t="s">
        <v>2845</v>
      </c>
      <c r="B9848" s="1535" t="s">
        <v>5</v>
      </c>
      <c r="C9848" s="1535" t="s">
        <v>2844</v>
      </c>
      <c r="D9848" s="1535" t="s">
        <v>2843</v>
      </c>
      <c r="E9848" s="1536" t="s">
        <v>2842</v>
      </c>
      <c r="F9848" s="1537" t="s">
        <v>2841</v>
      </c>
      <c r="G9848" s="1540" t="s">
        <v>2840</v>
      </c>
      <c r="H9848" s="1535" t="s">
        <v>2839</v>
      </c>
      <c r="I9848" s="1535" t="s">
        <v>2838</v>
      </c>
      <c r="J9848" s="1535" t="s">
        <v>2837</v>
      </c>
      <c r="K9848" s="1538" t="s">
        <v>2836</v>
      </c>
      <c r="L9848" s="1538" t="s">
        <v>2835</v>
      </c>
      <c r="M9848" s="1539" t="s">
        <v>2834</v>
      </c>
      <c r="N9848" s="1538" t="s">
        <v>2836</v>
      </c>
      <c r="O9848" s="1538" t="s">
        <v>2835</v>
      </c>
      <c r="P9848" s="1539" t="s">
        <v>2834</v>
      </c>
    </row>
    <row r="9849" spans="1:16" ht="33.75" x14ac:dyDescent="0.25">
      <c r="A9849" s="867" t="s">
        <v>7760</v>
      </c>
      <c r="B9849" s="867" t="s">
        <v>3626</v>
      </c>
      <c r="C9849" s="867" t="s">
        <v>3031</v>
      </c>
      <c r="D9849" s="868" t="s">
        <v>7871</v>
      </c>
      <c r="E9849" s="870">
        <v>4200</v>
      </c>
      <c r="F9849" s="869" t="s">
        <v>7870</v>
      </c>
      <c r="G9849" s="868" t="s">
        <v>7869</v>
      </c>
      <c r="H9849" s="867"/>
      <c r="I9849" s="867"/>
      <c r="J9849" s="867"/>
      <c r="K9849" s="866">
        <v>5</v>
      </c>
      <c r="L9849" s="866">
        <v>12</v>
      </c>
      <c r="M9849" s="865">
        <v>31981.631939835464</v>
      </c>
      <c r="N9849" s="866">
        <v>2</v>
      </c>
      <c r="O9849" s="866">
        <v>6</v>
      </c>
      <c r="P9849" s="865">
        <v>26082.9</v>
      </c>
    </row>
    <row r="9850" spans="1:16" ht="33.75" x14ac:dyDescent="0.25">
      <c r="A9850" s="867" t="s">
        <v>7760</v>
      </c>
      <c r="B9850" s="867" t="s">
        <v>3626</v>
      </c>
      <c r="C9850" s="867" t="s">
        <v>3031</v>
      </c>
      <c r="D9850" s="868" t="s">
        <v>7863</v>
      </c>
      <c r="E9850" s="870">
        <v>2500</v>
      </c>
      <c r="F9850" s="869" t="s">
        <v>7868</v>
      </c>
      <c r="G9850" s="868" t="s">
        <v>7867</v>
      </c>
      <c r="H9850" s="867" t="s">
        <v>2751</v>
      </c>
      <c r="I9850" s="867" t="s">
        <v>2786</v>
      </c>
      <c r="J9850" s="867" t="s">
        <v>7855</v>
      </c>
      <c r="K9850" s="866">
        <v>3</v>
      </c>
      <c r="L9850" s="866">
        <v>12</v>
      </c>
      <c r="M9850" s="865">
        <v>31981.631939835464</v>
      </c>
      <c r="N9850" s="866">
        <v>1</v>
      </c>
      <c r="O9850" s="866">
        <v>6</v>
      </c>
      <c r="P9850" s="865">
        <v>15882.9</v>
      </c>
    </row>
    <row r="9851" spans="1:16" ht="33.75" x14ac:dyDescent="0.25">
      <c r="A9851" s="867" t="s">
        <v>7760</v>
      </c>
      <c r="B9851" s="867" t="s">
        <v>3626</v>
      </c>
      <c r="C9851" s="867" t="s">
        <v>3031</v>
      </c>
      <c r="D9851" s="868" t="s">
        <v>7776</v>
      </c>
      <c r="E9851" s="870">
        <v>4200</v>
      </c>
      <c r="F9851" s="869" t="s">
        <v>7866</v>
      </c>
      <c r="G9851" s="868" t="s">
        <v>7865</v>
      </c>
      <c r="H9851" s="867" t="s">
        <v>7756</v>
      </c>
      <c r="I9851" s="867" t="s">
        <v>2892</v>
      </c>
      <c r="J9851" s="867" t="s">
        <v>7864</v>
      </c>
      <c r="K9851" s="866">
        <v>3</v>
      </c>
      <c r="L9851" s="866">
        <v>4</v>
      </c>
      <c r="M9851" s="865">
        <v>17909.713886307858</v>
      </c>
      <c r="N9851" s="866">
        <v>0</v>
      </c>
      <c r="O9851" s="866">
        <v>0</v>
      </c>
      <c r="P9851" s="865">
        <v>0</v>
      </c>
    </row>
    <row r="9852" spans="1:16" ht="33.75" x14ac:dyDescent="0.25">
      <c r="A9852" s="867" t="s">
        <v>7760</v>
      </c>
      <c r="B9852" s="867" t="s">
        <v>3626</v>
      </c>
      <c r="C9852" s="867" t="s">
        <v>3031</v>
      </c>
      <c r="D9852" s="868" t="s">
        <v>7863</v>
      </c>
      <c r="E9852" s="870">
        <v>2500</v>
      </c>
      <c r="F9852" s="869" t="s">
        <v>7862</v>
      </c>
      <c r="G9852" s="868" t="s">
        <v>7861</v>
      </c>
      <c r="H9852" s="867"/>
      <c r="I9852" s="867"/>
      <c r="J9852" s="867"/>
      <c r="K9852" s="866">
        <v>4</v>
      </c>
      <c r="L9852" s="866">
        <v>12</v>
      </c>
      <c r="M9852" s="865">
        <v>31981.631939835464</v>
      </c>
      <c r="N9852" s="866">
        <v>3</v>
      </c>
      <c r="O9852" s="866">
        <v>6</v>
      </c>
      <c r="P9852" s="865">
        <v>15882.9</v>
      </c>
    </row>
    <row r="9853" spans="1:16" ht="33.75" x14ac:dyDescent="0.25">
      <c r="A9853" s="867" t="s">
        <v>7760</v>
      </c>
      <c r="B9853" s="867" t="s">
        <v>3626</v>
      </c>
      <c r="C9853" s="867" t="s">
        <v>3031</v>
      </c>
      <c r="D9853" s="868" t="s">
        <v>7776</v>
      </c>
      <c r="E9853" s="870">
        <v>4200</v>
      </c>
      <c r="F9853" s="869" t="s">
        <v>7860</v>
      </c>
      <c r="G9853" s="868" t="s">
        <v>7859</v>
      </c>
      <c r="H9853" s="867" t="s">
        <v>7756</v>
      </c>
      <c r="I9853" s="867" t="s">
        <v>2892</v>
      </c>
      <c r="J9853" s="867" t="s">
        <v>7777</v>
      </c>
      <c r="K9853" s="866">
        <v>3</v>
      </c>
      <c r="L9853" s="866">
        <v>12</v>
      </c>
      <c r="M9853" s="865">
        <v>53729.141658923581</v>
      </c>
      <c r="N9853" s="866">
        <v>0</v>
      </c>
      <c r="O9853" s="866">
        <v>0</v>
      </c>
      <c r="P9853" s="865">
        <v>0</v>
      </c>
    </row>
    <row r="9854" spans="1:16" ht="33.75" x14ac:dyDescent="0.25">
      <c r="A9854" s="867" t="s">
        <v>7760</v>
      </c>
      <c r="B9854" s="867" t="s">
        <v>3626</v>
      </c>
      <c r="C9854" s="867" t="s">
        <v>3031</v>
      </c>
      <c r="D9854" s="868" t="s">
        <v>7858</v>
      </c>
      <c r="E9854" s="870">
        <v>3500</v>
      </c>
      <c r="F9854" s="869" t="s">
        <v>7857</v>
      </c>
      <c r="G9854" s="868" t="s">
        <v>7856</v>
      </c>
      <c r="H9854" s="867" t="s">
        <v>2751</v>
      </c>
      <c r="I9854" s="867" t="s">
        <v>2741</v>
      </c>
      <c r="J9854" s="867" t="s">
        <v>7855</v>
      </c>
      <c r="K9854" s="866">
        <v>2</v>
      </c>
      <c r="L9854" s="866">
        <v>12</v>
      </c>
      <c r="M9854" s="865">
        <v>44774.284715769652</v>
      </c>
      <c r="N9854" s="866">
        <v>0</v>
      </c>
      <c r="O9854" s="866">
        <v>0</v>
      </c>
      <c r="P9854" s="865">
        <v>0</v>
      </c>
    </row>
    <row r="9855" spans="1:16" ht="33.75" x14ac:dyDescent="0.25">
      <c r="A9855" s="867" t="s">
        <v>7760</v>
      </c>
      <c r="B9855" s="867" t="s">
        <v>3626</v>
      </c>
      <c r="C9855" s="867" t="s">
        <v>3031</v>
      </c>
      <c r="D9855" s="868" t="s">
        <v>7854</v>
      </c>
      <c r="E9855" s="870">
        <v>4200</v>
      </c>
      <c r="F9855" s="869" t="s">
        <v>7853</v>
      </c>
      <c r="G9855" s="868" t="s">
        <v>7852</v>
      </c>
      <c r="H9855" s="867" t="s">
        <v>7756</v>
      </c>
      <c r="I9855" s="867" t="s">
        <v>7851</v>
      </c>
      <c r="J9855" s="867" t="s">
        <v>7800</v>
      </c>
      <c r="K9855" s="866">
        <v>4</v>
      </c>
      <c r="L9855" s="866">
        <v>12</v>
      </c>
      <c r="M9855" s="865">
        <v>53729.141658923581</v>
      </c>
      <c r="N9855" s="866">
        <v>2</v>
      </c>
      <c r="O9855" s="866">
        <v>6</v>
      </c>
      <c r="P9855" s="865">
        <v>26082.9</v>
      </c>
    </row>
    <row r="9856" spans="1:16" ht="33.75" x14ac:dyDescent="0.25">
      <c r="A9856" s="867" t="s">
        <v>7760</v>
      </c>
      <c r="B9856" s="867" t="s">
        <v>3626</v>
      </c>
      <c r="C9856" s="867" t="s">
        <v>3031</v>
      </c>
      <c r="D9856" s="868" t="s">
        <v>7776</v>
      </c>
      <c r="E9856" s="870">
        <v>4200</v>
      </c>
      <c r="F9856" s="869" t="s">
        <v>7850</v>
      </c>
      <c r="G9856" s="868" t="s">
        <v>7849</v>
      </c>
      <c r="H9856" s="867" t="s">
        <v>7756</v>
      </c>
      <c r="I9856" s="867" t="s">
        <v>2892</v>
      </c>
      <c r="J9856" s="867" t="s">
        <v>7773</v>
      </c>
      <c r="K9856" s="866">
        <v>5</v>
      </c>
      <c r="L9856" s="866">
        <v>12</v>
      </c>
      <c r="M9856" s="865">
        <v>53729.141658923581</v>
      </c>
      <c r="N9856" s="866">
        <v>1</v>
      </c>
      <c r="O9856" s="866">
        <v>6</v>
      </c>
      <c r="P9856" s="865">
        <v>26082.9</v>
      </c>
    </row>
    <row r="9857" spans="1:16" ht="33.75" x14ac:dyDescent="0.25">
      <c r="A9857" s="867" t="s">
        <v>7760</v>
      </c>
      <c r="B9857" s="867" t="s">
        <v>3626</v>
      </c>
      <c r="C9857" s="867" t="s">
        <v>3031</v>
      </c>
      <c r="D9857" s="868" t="s">
        <v>1876</v>
      </c>
      <c r="E9857" s="870">
        <v>2200</v>
      </c>
      <c r="F9857" s="869" t="s">
        <v>7848</v>
      </c>
      <c r="G9857" s="868" t="s">
        <v>7847</v>
      </c>
      <c r="H9857" s="867"/>
      <c r="I9857" s="867"/>
      <c r="J9857" s="867"/>
      <c r="K9857" s="866">
        <v>4</v>
      </c>
      <c r="L9857" s="866">
        <v>12</v>
      </c>
      <c r="M9857" s="865">
        <v>28143.836107055209</v>
      </c>
      <c r="N9857" s="866">
        <v>2</v>
      </c>
      <c r="O9857" s="866">
        <v>6</v>
      </c>
      <c r="P9857" s="865">
        <v>14082.9</v>
      </c>
    </row>
    <row r="9858" spans="1:16" ht="33.75" x14ac:dyDescent="0.25">
      <c r="A9858" s="867" t="s">
        <v>7760</v>
      </c>
      <c r="B9858" s="867" t="s">
        <v>3626</v>
      </c>
      <c r="C9858" s="867" t="s">
        <v>3031</v>
      </c>
      <c r="D9858" s="868" t="s">
        <v>1876</v>
      </c>
      <c r="E9858" s="870">
        <v>2200</v>
      </c>
      <c r="F9858" s="869" t="s">
        <v>7846</v>
      </c>
      <c r="G9858" s="868" t="s">
        <v>7845</v>
      </c>
      <c r="H9858" s="867" t="s">
        <v>7756</v>
      </c>
      <c r="I9858" s="867" t="s">
        <v>2676</v>
      </c>
      <c r="J9858" s="867" t="s">
        <v>7844</v>
      </c>
      <c r="K9858" s="866">
        <v>2</v>
      </c>
      <c r="L9858" s="866">
        <v>12</v>
      </c>
      <c r="M9858" s="865">
        <v>28143.836107055209</v>
      </c>
      <c r="N9858" s="866">
        <v>2</v>
      </c>
      <c r="O9858" s="866">
        <v>6</v>
      </c>
      <c r="P9858" s="865">
        <v>14082.9</v>
      </c>
    </row>
    <row r="9859" spans="1:16" ht="33.75" x14ac:dyDescent="0.25">
      <c r="A9859" s="867" t="s">
        <v>7760</v>
      </c>
      <c r="B9859" s="867" t="s">
        <v>3626</v>
      </c>
      <c r="C9859" s="867" t="s">
        <v>3031</v>
      </c>
      <c r="D9859" s="868" t="s">
        <v>7799</v>
      </c>
      <c r="E9859" s="870">
        <v>5500</v>
      </c>
      <c r="F9859" s="869" t="s">
        <v>7843</v>
      </c>
      <c r="G9859" s="868" t="s">
        <v>7842</v>
      </c>
      <c r="H9859" s="867" t="s">
        <v>7796</v>
      </c>
      <c r="I9859" s="867" t="s">
        <v>2756</v>
      </c>
      <c r="J9859" s="867" t="s">
        <v>7780</v>
      </c>
      <c r="K9859" s="866">
        <v>4</v>
      </c>
      <c r="L9859" s="866">
        <v>11</v>
      </c>
      <c r="M9859" s="865">
        <v>64496.291078668182</v>
      </c>
      <c r="N9859" s="866">
        <v>0</v>
      </c>
      <c r="O9859" s="866">
        <v>0</v>
      </c>
      <c r="P9859" s="865">
        <v>0</v>
      </c>
    </row>
    <row r="9860" spans="1:16" ht="33.75" x14ac:dyDescent="0.25">
      <c r="A9860" s="867" t="s">
        <v>7760</v>
      </c>
      <c r="B9860" s="867" t="s">
        <v>3626</v>
      </c>
      <c r="C9860" s="867" t="s">
        <v>3031</v>
      </c>
      <c r="D9860" s="868" t="s">
        <v>7405</v>
      </c>
      <c r="E9860" s="870">
        <v>2200</v>
      </c>
      <c r="F9860" s="869" t="s">
        <v>7841</v>
      </c>
      <c r="G9860" s="868" t="s">
        <v>7840</v>
      </c>
      <c r="H9860" s="867" t="s">
        <v>2751</v>
      </c>
      <c r="I9860" s="867" t="s">
        <v>2741</v>
      </c>
      <c r="J9860" s="867" t="s">
        <v>7839</v>
      </c>
      <c r="K9860" s="866">
        <v>3</v>
      </c>
      <c r="L9860" s="866">
        <v>12</v>
      </c>
      <c r="M9860" s="865">
        <v>28143.836107055209</v>
      </c>
      <c r="N9860" s="866">
        <v>2</v>
      </c>
      <c r="O9860" s="866">
        <v>6</v>
      </c>
      <c r="P9860" s="865">
        <v>14082.9</v>
      </c>
    </row>
    <row r="9861" spans="1:16" ht="33.75" x14ac:dyDescent="0.25">
      <c r="A9861" s="867" t="s">
        <v>7760</v>
      </c>
      <c r="B9861" s="867" t="s">
        <v>3626</v>
      </c>
      <c r="C9861" s="867" t="s">
        <v>3031</v>
      </c>
      <c r="D9861" s="868" t="s">
        <v>7776</v>
      </c>
      <c r="E9861" s="870">
        <v>4200</v>
      </c>
      <c r="F9861" s="869" t="s">
        <v>7838</v>
      </c>
      <c r="G9861" s="868" t="s">
        <v>7837</v>
      </c>
      <c r="H9861" s="867" t="s">
        <v>7756</v>
      </c>
      <c r="I9861" s="867" t="s">
        <v>2892</v>
      </c>
      <c r="J9861" s="867" t="s">
        <v>7836</v>
      </c>
      <c r="K9861" s="866">
        <v>4</v>
      </c>
      <c r="L9861" s="866">
        <v>12</v>
      </c>
      <c r="M9861" s="865">
        <v>53729.141658923581</v>
      </c>
      <c r="N9861" s="866">
        <v>1</v>
      </c>
      <c r="O9861" s="866">
        <v>6</v>
      </c>
      <c r="P9861" s="865">
        <v>26082.9</v>
      </c>
    </row>
    <row r="9862" spans="1:16" ht="33.75" x14ac:dyDescent="0.25">
      <c r="A9862" s="867" t="s">
        <v>7760</v>
      </c>
      <c r="B9862" s="867" t="s">
        <v>3626</v>
      </c>
      <c r="C9862" s="867" t="s">
        <v>3031</v>
      </c>
      <c r="D9862" s="868" t="s">
        <v>7776</v>
      </c>
      <c r="E9862" s="870">
        <v>4200</v>
      </c>
      <c r="F9862" s="869" t="s">
        <v>7835</v>
      </c>
      <c r="G9862" s="868" t="s">
        <v>7834</v>
      </c>
      <c r="H9862" s="867" t="s">
        <v>7796</v>
      </c>
      <c r="I9862" s="867" t="s">
        <v>2704</v>
      </c>
      <c r="J9862" s="867" t="s">
        <v>7773</v>
      </c>
      <c r="K9862" s="866">
        <v>3</v>
      </c>
      <c r="L9862" s="866">
        <v>11</v>
      </c>
      <c r="M9862" s="865">
        <v>49251.713187346613</v>
      </c>
      <c r="N9862" s="866">
        <v>0</v>
      </c>
      <c r="O9862" s="866">
        <v>0</v>
      </c>
      <c r="P9862" s="865">
        <v>0</v>
      </c>
    </row>
    <row r="9863" spans="1:16" ht="33.75" x14ac:dyDescent="0.25">
      <c r="A9863" s="867" t="s">
        <v>7760</v>
      </c>
      <c r="B9863" s="867" t="s">
        <v>3626</v>
      </c>
      <c r="C9863" s="867" t="s">
        <v>3031</v>
      </c>
      <c r="D9863" s="868" t="s">
        <v>7764</v>
      </c>
      <c r="E9863" s="870">
        <v>2700</v>
      </c>
      <c r="F9863" s="869" t="s">
        <v>7833</v>
      </c>
      <c r="G9863" s="868" t="s">
        <v>7832</v>
      </c>
      <c r="H9863" s="867"/>
      <c r="I9863" s="867"/>
      <c r="J9863" s="867"/>
      <c r="K9863" s="866">
        <v>3</v>
      </c>
      <c r="L9863" s="866">
        <v>12</v>
      </c>
      <c r="M9863" s="865">
        <v>19188.979163901276</v>
      </c>
      <c r="N9863" s="866">
        <v>2</v>
      </c>
      <c r="O9863" s="866">
        <v>6</v>
      </c>
      <c r="P9863" s="865">
        <v>17082.900000000001</v>
      </c>
    </row>
    <row r="9864" spans="1:16" ht="33.75" x14ac:dyDescent="0.25">
      <c r="A9864" s="867" t="s">
        <v>7760</v>
      </c>
      <c r="B9864" s="867" t="s">
        <v>3626</v>
      </c>
      <c r="C9864" s="867" t="s">
        <v>3031</v>
      </c>
      <c r="D9864" s="868" t="s">
        <v>1876</v>
      </c>
      <c r="E9864" s="870">
        <v>2200</v>
      </c>
      <c r="F9864" s="869" t="s">
        <v>7831</v>
      </c>
      <c r="G9864" s="868" t="s">
        <v>7830</v>
      </c>
      <c r="H9864" s="867"/>
      <c r="I9864" s="867"/>
      <c r="J9864" s="867"/>
      <c r="K9864" s="866">
        <v>2</v>
      </c>
      <c r="L9864" s="866">
        <v>12</v>
      </c>
      <c r="M9864" s="865">
        <v>28143.836107055209</v>
      </c>
      <c r="N9864" s="866">
        <v>2</v>
      </c>
      <c r="O9864" s="866">
        <v>6</v>
      </c>
      <c r="P9864" s="865">
        <v>14082.9</v>
      </c>
    </row>
    <row r="9865" spans="1:16" ht="33.75" x14ac:dyDescent="0.25">
      <c r="A9865" s="867" t="s">
        <v>7760</v>
      </c>
      <c r="B9865" s="867" t="s">
        <v>3626</v>
      </c>
      <c r="C9865" s="867" t="s">
        <v>3031</v>
      </c>
      <c r="D9865" s="868" t="s">
        <v>7829</v>
      </c>
      <c r="E9865" s="870">
        <v>3200</v>
      </c>
      <c r="F9865" s="869" t="s">
        <v>7828</v>
      </c>
      <c r="G9865" s="868" t="s">
        <v>7827</v>
      </c>
      <c r="H9865" s="867"/>
      <c r="I9865" s="867"/>
      <c r="J9865" s="867"/>
      <c r="K9865" s="866">
        <v>2</v>
      </c>
      <c r="L9865" s="866">
        <v>12</v>
      </c>
      <c r="M9865" s="865">
        <v>40936.488882989397</v>
      </c>
      <c r="N9865" s="866">
        <v>2</v>
      </c>
      <c r="O9865" s="866">
        <v>6</v>
      </c>
      <c r="P9865" s="865">
        <v>20082.900000000001</v>
      </c>
    </row>
    <row r="9866" spans="1:16" ht="33.75" x14ac:dyDescent="0.25">
      <c r="A9866" s="867" t="s">
        <v>7760</v>
      </c>
      <c r="B9866" s="867" t="s">
        <v>3626</v>
      </c>
      <c r="C9866" s="867" t="s">
        <v>3031</v>
      </c>
      <c r="D9866" s="868" t="s">
        <v>7759</v>
      </c>
      <c r="E9866" s="870">
        <v>2700</v>
      </c>
      <c r="F9866" s="869" t="s">
        <v>7826</v>
      </c>
      <c r="G9866" s="868" t="s">
        <v>7825</v>
      </c>
      <c r="H9866" s="867"/>
      <c r="I9866" s="867"/>
      <c r="J9866" s="867"/>
      <c r="K9866" s="866">
        <v>3</v>
      </c>
      <c r="L9866" s="866">
        <v>9</v>
      </c>
      <c r="M9866" s="865">
        <v>25905.121871266725</v>
      </c>
      <c r="N9866" s="866">
        <v>0</v>
      </c>
      <c r="O9866" s="866">
        <v>0</v>
      </c>
      <c r="P9866" s="865">
        <v>0</v>
      </c>
    </row>
    <row r="9867" spans="1:16" ht="33.75" x14ac:dyDescent="0.25">
      <c r="A9867" s="867" t="s">
        <v>7760</v>
      </c>
      <c r="B9867" s="867" t="s">
        <v>3626</v>
      </c>
      <c r="C9867" s="867" t="s">
        <v>3031</v>
      </c>
      <c r="D9867" s="868" t="s">
        <v>7405</v>
      </c>
      <c r="E9867" s="870">
        <v>2200</v>
      </c>
      <c r="F9867" s="869" t="s">
        <v>7824</v>
      </c>
      <c r="G9867" s="868" t="s">
        <v>7823</v>
      </c>
      <c r="H9867" s="867" t="s">
        <v>7796</v>
      </c>
      <c r="I9867" s="867" t="s">
        <v>7822</v>
      </c>
      <c r="J9867" s="867" t="s">
        <v>7821</v>
      </c>
      <c r="K9867" s="866">
        <v>2</v>
      </c>
      <c r="L9867" s="866">
        <v>12</v>
      </c>
      <c r="M9867" s="865">
        <v>28143.836107055209</v>
      </c>
      <c r="N9867" s="866">
        <v>2</v>
      </c>
      <c r="O9867" s="866">
        <v>6</v>
      </c>
      <c r="P9867" s="865">
        <v>14082.9</v>
      </c>
    </row>
    <row r="9868" spans="1:16" ht="33.75" x14ac:dyDescent="0.25">
      <c r="A9868" s="867" t="s">
        <v>7760</v>
      </c>
      <c r="B9868" s="867" t="s">
        <v>3626</v>
      </c>
      <c r="C9868" s="867" t="s">
        <v>3031</v>
      </c>
      <c r="D9868" s="868" t="s">
        <v>7820</v>
      </c>
      <c r="E9868" s="870">
        <v>9000</v>
      </c>
      <c r="F9868" s="869" t="s">
        <v>7819</v>
      </c>
      <c r="G9868" s="868" t="s">
        <v>7818</v>
      </c>
      <c r="H9868" s="867" t="s">
        <v>7817</v>
      </c>
      <c r="I9868" s="867" t="s">
        <v>2704</v>
      </c>
      <c r="J9868" s="867" t="s">
        <v>7773</v>
      </c>
      <c r="K9868" s="866">
        <v>3</v>
      </c>
      <c r="L9868" s="866">
        <v>12</v>
      </c>
      <c r="M9868" s="865">
        <v>115133.87498340767</v>
      </c>
      <c r="N9868" s="866">
        <v>1</v>
      </c>
      <c r="O9868" s="866">
        <v>6</v>
      </c>
      <c r="P9868" s="865">
        <v>54882.9</v>
      </c>
    </row>
    <row r="9869" spans="1:16" ht="33.75" x14ac:dyDescent="0.25">
      <c r="A9869" s="867" t="s">
        <v>7760</v>
      </c>
      <c r="B9869" s="867" t="s">
        <v>3626</v>
      </c>
      <c r="C9869" s="867" t="s">
        <v>3031</v>
      </c>
      <c r="D9869" s="868" t="s">
        <v>7816</v>
      </c>
      <c r="E9869" s="870">
        <v>4200</v>
      </c>
      <c r="F9869" s="869" t="s">
        <v>7815</v>
      </c>
      <c r="G9869" s="868" t="s">
        <v>7814</v>
      </c>
      <c r="H9869" s="867" t="s">
        <v>7756</v>
      </c>
      <c r="I9869" s="867" t="s">
        <v>2892</v>
      </c>
      <c r="J9869" s="867" t="s">
        <v>7813</v>
      </c>
      <c r="K9869" s="866">
        <v>2</v>
      </c>
      <c r="L9869" s="866">
        <v>12</v>
      </c>
      <c r="M9869" s="865">
        <v>53729.141658923581</v>
      </c>
      <c r="N9869" s="866">
        <v>2</v>
      </c>
      <c r="O9869" s="866">
        <v>6</v>
      </c>
      <c r="P9869" s="865">
        <v>26082.9</v>
      </c>
    </row>
    <row r="9870" spans="1:16" ht="33.75" x14ac:dyDescent="0.25">
      <c r="A9870" s="867" t="s">
        <v>7760</v>
      </c>
      <c r="B9870" s="867" t="s">
        <v>3626</v>
      </c>
      <c r="C9870" s="867" t="s">
        <v>3031</v>
      </c>
      <c r="D9870" s="868" t="s">
        <v>7812</v>
      </c>
      <c r="E9870" s="870">
        <v>9000</v>
      </c>
      <c r="F9870" s="869" t="s">
        <v>7811</v>
      </c>
      <c r="G9870" s="868" t="s">
        <v>7810</v>
      </c>
      <c r="H9870" s="867" t="s">
        <v>7756</v>
      </c>
      <c r="I9870" s="867" t="s">
        <v>2676</v>
      </c>
      <c r="J9870" s="867" t="s">
        <v>7809</v>
      </c>
      <c r="K9870" s="866">
        <v>2</v>
      </c>
      <c r="L9870" s="866">
        <v>12</v>
      </c>
      <c r="M9870" s="865">
        <v>115133.87498340767</v>
      </c>
      <c r="N9870" s="866">
        <v>1</v>
      </c>
      <c r="O9870" s="866">
        <v>6</v>
      </c>
      <c r="P9870" s="865">
        <v>54882.9</v>
      </c>
    </row>
    <row r="9871" spans="1:16" ht="33.75" x14ac:dyDescent="0.25">
      <c r="A9871" s="867" t="s">
        <v>7760</v>
      </c>
      <c r="B9871" s="867" t="s">
        <v>3626</v>
      </c>
      <c r="C9871" s="867" t="s">
        <v>3031</v>
      </c>
      <c r="D9871" s="868" t="s">
        <v>7808</v>
      </c>
      <c r="E9871" s="870">
        <v>4200</v>
      </c>
      <c r="F9871" s="869" t="s">
        <v>7807</v>
      </c>
      <c r="G9871" s="868" t="s">
        <v>7806</v>
      </c>
      <c r="H9871" s="867" t="s">
        <v>7756</v>
      </c>
      <c r="I9871" s="867" t="s">
        <v>2892</v>
      </c>
      <c r="J9871" s="867" t="s">
        <v>7805</v>
      </c>
      <c r="K9871" s="866">
        <v>2</v>
      </c>
      <c r="L9871" s="866">
        <v>12</v>
      </c>
      <c r="M9871" s="865">
        <v>53729.141658923581</v>
      </c>
      <c r="N9871" s="866">
        <v>2</v>
      </c>
      <c r="O9871" s="866">
        <v>6</v>
      </c>
      <c r="P9871" s="865">
        <v>26082.9</v>
      </c>
    </row>
    <row r="9872" spans="1:16" ht="33.75" x14ac:dyDescent="0.25">
      <c r="A9872" s="867" t="s">
        <v>7760</v>
      </c>
      <c r="B9872" s="867" t="s">
        <v>3626</v>
      </c>
      <c r="C9872" s="867" t="s">
        <v>3031</v>
      </c>
      <c r="D9872" s="868" t="s">
        <v>7804</v>
      </c>
      <c r="E9872" s="870">
        <v>5500</v>
      </c>
      <c r="F9872" s="869" t="s">
        <v>7803</v>
      </c>
      <c r="G9872" s="868" t="s">
        <v>7802</v>
      </c>
      <c r="H9872" s="867" t="s">
        <v>7796</v>
      </c>
      <c r="I9872" s="867" t="s">
        <v>7801</v>
      </c>
      <c r="J9872" s="867" t="s">
        <v>7800</v>
      </c>
      <c r="K9872" s="866">
        <v>3</v>
      </c>
      <c r="L9872" s="866">
        <v>7</v>
      </c>
      <c r="M9872" s="865">
        <v>41043.094322788849</v>
      </c>
      <c r="N9872" s="866">
        <v>0</v>
      </c>
      <c r="O9872" s="866">
        <v>0</v>
      </c>
      <c r="P9872" s="865">
        <v>0</v>
      </c>
    </row>
    <row r="9873" spans="1:16" ht="33.75" x14ac:dyDescent="0.25">
      <c r="A9873" s="867" t="s">
        <v>7760</v>
      </c>
      <c r="B9873" s="867" t="s">
        <v>3626</v>
      </c>
      <c r="C9873" s="867" t="s">
        <v>3031</v>
      </c>
      <c r="D9873" s="868" t="s">
        <v>7799</v>
      </c>
      <c r="E9873" s="870">
        <v>5500</v>
      </c>
      <c r="F9873" s="869" t="s">
        <v>7798</v>
      </c>
      <c r="G9873" s="868" t="s">
        <v>7797</v>
      </c>
      <c r="H9873" s="867" t="s">
        <v>7796</v>
      </c>
      <c r="I9873" s="867" t="s">
        <v>5073</v>
      </c>
      <c r="J9873" s="867" t="s">
        <v>7795</v>
      </c>
      <c r="K9873" s="866">
        <v>2</v>
      </c>
      <c r="L9873" s="866">
        <v>7</v>
      </c>
      <c r="M9873" s="865">
        <v>41043.094322788849</v>
      </c>
      <c r="N9873" s="866">
        <v>3</v>
      </c>
      <c r="O9873" s="866">
        <v>6</v>
      </c>
      <c r="P9873" s="865">
        <v>33882.9</v>
      </c>
    </row>
    <row r="9874" spans="1:16" ht="33.75" x14ac:dyDescent="0.25">
      <c r="A9874" s="867" t="s">
        <v>7760</v>
      </c>
      <c r="B9874" s="867" t="s">
        <v>3626</v>
      </c>
      <c r="C9874" s="867" t="s">
        <v>3031</v>
      </c>
      <c r="D9874" s="868" t="s">
        <v>7776</v>
      </c>
      <c r="E9874" s="870">
        <v>4200</v>
      </c>
      <c r="F9874" s="869" t="s">
        <v>7794</v>
      </c>
      <c r="G9874" s="868" t="s">
        <v>7793</v>
      </c>
      <c r="H9874" s="867" t="s">
        <v>7756</v>
      </c>
      <c r="I9874" s="867" t="s">
        <v>2892</v>
      </c>
      <c r="J9874" s="867" t="s">
        <v>7792</v>
      </c>
      <c r="K9874" s="866">
        <v>4</v>
      </c>
      <c r="L9874" s="866">
        <v>12</v>
      </c>
      <c r="M9874" s="865">
        <v>53729.141658923581</v>
      </c>
      <c r="N9874" s="866">
        <v>1</v>
      </c>
      <c r="O9874" s="866">
        <v>6</v>
      </c>
      <c r="P9874" s="865">
        <v>26082.9</v>
      </c>
    </row>
    <row r="9875" spans="1:16" ht="33.75" x14ac:dyDescent="0.25">
      <c r="A9875" s="867" t="s">
        <v>7760</v>
      </c>
      <c r="B9875" s="867" t="s">
        <v>3626</v>
      </c>
      <c r="C9875" s="867" t="s">
        <v>3031</v>
      </c>
      <c r="D9875" s="868" t="s">
        <v>7791</v>
      </c>
      <c r="E9875" s="870">
        <v>4200</v>
      </c>
      <c r="F9875" s="869" t="s">
        <v>7790</v>
      </c>
      <c r="G9875" s="868" t="s">
        <v>7789</v>
      </c>
      <c r="H9875" s="867" t="s">
        <v>7756</v>
      </c>
      <c r="I9875" s="867" t="s">
        <v>2892</v>
      </c>
      <c r="J9875" s="867" t="s">
        <v>7788</v>
      </c>
      <c r="K9875" s="866">
        <v>2</v>
      </c>
      <c r="L9875" s="866">
        <v>12</v>
      </c>
      <c r="M9875" s="865">
        <v>53729.141658923581</v>
      </c>
      <c r="N9875" s="866">
        <v>1</v>
      </c>
      <c r="O9875" s="866">
        <v>6</v>
      </c>
      <c r="P9875" s="865">
        <v>26082.9</v>
      </c>
    </row>
    <row r="9876" spans="1:16" ht="33.75" x14ac:dyDescent="0.25">
      <c r="A9876" s="867" t="s">
        <v>7760</v>
      </c>
      <c r="B9876" s="867" t="s">
        <v>3626</v>
      </c>
      <c r="C9876" s="867" t="s">
        <v>3031</v>
      </c>
      <c r="D9876" s="868" t="s">
        <v>7776</v>
      </c>
      <c r="E9876" s="870">
        <v>4200</v>
      </c>
      <c r="F9876" s="869" t="s">
        <v>7787</v>
      </c>
      <c r="G9876" s="868" t="s">
        <v>7786</v>
      </c>
      <c r="H9876" s="867" t="s">
        <v>7756</v>
      </c>
      <c r="I9876" s="867" t="s">
        <v>2892</v>
      </c>
      <c r="J9876" s="867" t="s">
        <v>7773</v>
      </c>
      <c r="K9876" s="866">
        <v>3</v>
      </c>
      <c r="L9876" s="866">
        <v>12</v>
      </c>
      <c r="M9876" s="865">
        <v>53729.141658923581</v>
      </c>
      <c r="N9876" s="866">
        <v>1</v>
      </c>
      <c r="O9876" s="866">
        <v>6</v>
      </c>
      <c r="P9876" s="865">
        <v>26082.9</v>
      </c>
    </row>
    <row r="9877" spans="1:16" ht="33.75" x14ac:dyDescent="0.25">
      <c r="A9877" s="867" t="s">
        <v>7760</v>
      </c>
      <c r="B9877" s="867" t="s">
        <v>3626</v>
      </c>
      <c r="C9877" s="867" t="s">
        <v>3031</v>
      </c>
      <c r="D9877" s="868" t="s">
        <v>7776</v>
      </c>
      <c r="E9877" s="870">
        <v>4200</v>
      </c>
      <c r="F9877" s="869" t="s">
        <v>7785</v>
      </c>
      <c r="G9877" s="868" t="s">
        <v>7784</v>
      </c>
      <c r="H9877" s="867" t="s">
        <v>7756</v>
      </c>
      <c r="I9877" s="867" t="s">
        <v>2892</v>
      </c>
      <c r="J9877" s="867" t="s">
        <v>7783</v>
      </c>
      <c r="K9877" s="866">
        <v>3</v>
      </c>
      <c r="L9877" s="866">
        <v>12</v>
      </c>
      <c r="M9877" s="865">
        <v>53729.141658923581</v>
      </c>
      <c r="N9877" s="866">
        <v>1</v>
      </c>
      <c r="O9877" s="866">
        <v>6</v>
      </c>
      <c r="P9877" s="865">
        <v>26082.9</v>
      </c>
    </row>
    <row r="9878" spans="1:16" ht="33.75" x14ac:dyDescent="0.25">
      <c r="A9878" s="867" t="s">
        <v>7760</v>
      </c>
      <c r="B9878" s="867" t="s">
        <v>3626</v>
      </c>
      <c r="C9878" s="867" t="s">
        <v>3031</v>
      </c>
      <c r="D9878" s="868" t="s">
        <v>7772</v>
      </c>
      <c r="E9878" s="870">
        <v>4200</v>
      </c>
      <c r="F9878" s="869" t="s">
        <v>7782</v>
      </c>
      <c r="G9878" s="868" t="s">
        <v>7781</v>
      </c>
      <c r="H9878" s="867" t="s">
        <v>7756</v>
      </c>
      <c r="I9878" s="867" t="s">
        <v>2892</v>
      </c>
      <c r="J9878" s="867" t="s">
        <v>7780</v>
      </c>
      <c r="K9878" s="866">
        <v>4</v>
      </c>
      <c r="L9878" s="866">
        <v>12</v>
      </c>
      <c r="M9878" s="865">
        <v>53729.141658923581</v>
      </c>
      <c r="N9878" s="866">
        <v>2</v>
      </c>
      <c r="O9878" s="866">
        <v>6</v>
      </c>
      <c r="P9878" s="865">
        <v>26082.9</v>
      </c>
    </row>
    <row r="9879" spans="1:16" ht="33.75" x14ac:dyDescent="0.25">
      <c r="A9879" s="867" t="s">
        <v>7760</v>
      </c>
      <c r="B9879" s="867" t="s">
        <v>3626</v>
      </c>
      <c r="C9879" s="867" t="s">
        <v>3031</v>
      </c>
      <c r="D9879" s="868" t="s">
        <v>7776</v>
      </c>
      <c r="E9879" s="870">
        <v>4200</v>
      </c>
      <c r="F9879" s="869" t="s">
        <v>7779</v>
      </c>
      <c r="G9879" s="868" t="s">
        <v>7778</v>
      </c>
      <c r="H9879" s="867" t="s">
        <v>7756</v>
      </c>
      <c r="I9879" s="867" t="s">
        <v>2892</v>
      </c>
      <c r="J9879" s="867" t="s">
        <v>7777</v>
      </c>
      <c r="K9879" s="866">
        <v>3</v>
      </c>
      <c r="L9879" s="866">
        <v>12</v>
      </c>
      <c r="M9879" s="865">
        <v>53729.141658923581</v>
      </c>
      <c r="N9879" s="866">
        <v>1</v>
      </c>
      <c r="O9879" s="866">
        <v>6</v>
      </c>
      <c r="P9879" s="865">
        <v>26082.9</v>
      </c>
    </row>
    <row r="9880" spans="1:16" ht="33.75" x14ac:dyDescent="0.25">
      <c r="A9880" s="867" t="s">
        <v>7760</v>
      </c>
      <c r="B9880" s="867" t="s">
        <v>3626</v>
      </c>
      <c r="C9880" s="867" t="s">
        <v>3031</v>
      </c>
      <c r="D9880" s="868" t="s">
        <v>7776</v>
      </c>
      <c r="E9880" s="870">
        <v>4200</v>
      </c>
      <c r="F9880" s="869" t="s">
        <v>7775</v>
      </c>
      <c r="G9880" s="868" t="s">
        <v>7774</v>
      </c>
      <c r="H9880" s="867" t="s">
        <v>7756</v>
      </c>
      <c r="I9880" s="867" t="s">
        <v>2772</v>
      </c>
      <c r="J9880" s="867" t="s">
        <v>7773</v>
      </c>
      <c r="K9880" s="866">
        <v>2</v>
      </c>
      <c r="L9880" s="866">
        <v>4</v>
      </c>
      <c r="M9880" s="865">
        <v>17909.713886307858</v>
      </c>
      <c r="N9880" s="866">
        <v>0</v>
      </c>
      <c r="O9880" s="866">
        <v>0</v>
      </c>
      <c r="P9880" s="865">
        <v>0</v>
      </c>
    </row>
    <row r="9881" spans="1:16" ht="33.75" x14ac:dyDescent="0.25">
      <c r="A9881" s="867" t="s">
        <v>7760</v>
      </c>
      <c r="B9881" s="867" t="s">
        <v>3626</v>
      </c>
      <c r="C9881" s="867" t="s">
        <v>3031</v>
      </c>
      <c r="D9881" s="868" t="s">
        <v>7772</v>
      </c>
      <c r="E9881" s="870">
        <v>4200</v>
      </c>
      <c r="F9881" s="869" t="s">
        <v>7771</v>
      </c>
      <c r="G9881" s="868" t="s">
        <v>7770</v>
      </c>
      <c r="H9881" s="867" t="s">
        <v>7756</v>
      </c>
      <c r="I9881" s="867" t="s">
        <v>2892</v>
      </c>
      <c r="J9881" s="867" t="s">
        <v>7769</v>
      </c>
      <c r="K9881" s="866">
        <v>3</v>
      </c>
      <c r="L9881" s="866">
        <v>12</v>
      </c>
      <c r="M9881" s="865">
        <v>53729.141658923581</v>
      </c>
      <c r="N9881" s="866">
        <v>3</v>
      </c>
      <c r="O9881" s="866">
        <v>6</v>
      </c>
      <c r="P9881" s="865">
        <v>26082.9</v>
      </c>
    </row>
    <row r="9882" spans="1:16" ht="33.75" x14ac:dyDescent="0.25">
      <c r="A9882" s="867" t="s">
        <v>7760</v>
      </c>
      <c r="B9882" s="867" t="s">
        <v>3626</v>
      </c>
      <c r="C9882" s="867" t="s">
        <v>3031</v>
      </c>
      <c r="D9882" s="868" t="s">
        <v>7768</v>
      </c>
      <c r="E9882" s="870">
        <v>4200</v>
      </c>
      <c r="F9882" s="869" t="s">
        <v>7767</v>
      </c>
      <c r="G9882" s="868" t="s">
        <v>7766</v>
      </c>
      <c r="H9882" s="867" t="s">
        <v>7756</v>
      </c>
      <c r="I9882" s="867" t="s">
        <v>7765</v>
      </c>
      <c r="J9882" s="867" t="s">
        <v>7755</v>
      </c>
      <c r="K9882" s="866">
        <v>2</v>
      </c>
      <c r="L9882" s="866">
        <v>5</v>
      </c>
      <c r="M9882" s="865">
        <v>22387.142357884826</v>
      </c>
      <c r="N9882" s="866">
        <v>1</v>
      </c>
      <c r="O9882" s="866">
        <v>6</v>
      </c>
      <c r="P9882" s="865">
        <v>26082.9</v>
      </c>
    </row>
    <row r="9883" spans="1:16" ht="33.75" x14ac:dyDescent="0.25">
      <c r="A9883" s="867" t="s">
        <v>7760</v>
      </c>
      <c r="B9883" s="867" t="s">
        <v>3626</v>
      </c>
      <c r="C9883" s="867" t="s">
        <v>3031</v>
      </c>
      <c r="D9883" s="868" t="s">
        <v>7764</v>
      </c>
      <c r="E9883" s="870">
        <v>2700</v>
      </c>
      <c r="F9883" s="869" t="s">
        <v>7763</v>
      </c>
      <c r="G9883" s="868" t="s">
        <v>7762</v>
      </c>
      <c r="H9883" s="867" t="s">
        <v>2751</v>
      </c>
      <c r="I9883" s="867" t="s">
        <v>2741</v>
      </c>
      <c r="J9883" s="867" t="s">
        <v>7761</v>
      </c>
      <c r="K9883" s="866">
        <v>3</v>
      </c>
      <c r="L9883" s="866">
        <v>12</v>
      </c>
      <c r="M9883" s="865">
        <v>34540.162495022305</v>
      </c>
      <c r="N9883" s="866">
        <v>2</v>
      </c>
      <c r="O9883" s="866">
        <v>6</v>
      </c>
      <c r="P9883" s="865">
        <v>17082.900000000001</v>
      </c>
    </row>
    <row r="9884" spans="1:16" ht="33.75" x14ac:dyDescent="0.25">
      <c r="A9884" s="867" t="s">
        <v>7760</v>
      </c>
      <c r="B9884" s="867" t="s">
        <v>3626</v>
      </c>
      <c r="C9884" s="867" t="s">
        <v>3031</v>
      </c>
      <c r="D9884" s="868" t="s">
        <v>7759</v>
      </c>
      <c r="E9884" s="870">
        <v>2700</v>
      </c>
      <c r="F9884" s="869" t="s">
        <v>7758</v>
      </c>
      <c r="G9884" s="868" t="s">
        <v>7757</v>
      </c>
      <c r="H9884" s="867" t="s">
        <v>7756</v>
      </c>
      <c r="I9884" s="867" t="s">
        <v>2786</v>
      </c>
      <c r="J9884" s="867" t="s">
        <v>7755</v>
      </c>
      <c r="K9884" s="866">
        <v>3</v>
      </c>
      <c r="L9884" s="866">
        <v>9</v>
      </c>
      <c r="M9884" s="865">
        <v>25905.121871266725</v>
      </c>
      <c r="N9884" s="866">
        <v>0</v>
      </c>
      <c r="O9884" s="866">
        <v>0</v>
      </c>
      <c r="P9884" s="865">
        <v>0</v>
      </c>
    </row>
    <row r="9885" spans="1:16" s="876" customFormat="1" x14ac:dyDescent="0.25">
      <c r="A9885" s="1785" t="s">
        <v>4</v>
      </c>
      <c r="B9885" s="1786"/>
      <c r="C9885" s="1786"/>
      <c r="D9885" s="1787"/>
      <c r="E9885" s="819">
        <f>SUM(E5109:E9884)</f>
        <v>20601000</v>
      </c>
      <c r="F9885" s="878"/>
      <c r="G9885" s="877"/>
      <c r="H9885" s="877"/>
      <c r="I9885" s="877"/>
      <c r="J9885" s="877"/>
      <c r="K9885" s="819"/>
      <c r="L9885" s="819"/>
      <c r="M9885" s="819">
        <f>SUM(M5109:M9884)</f>
        <v>192428149.10999897</v>
      </c>
      <c r="N9885" s="819"/>
      <c r="O9885" s="819"/>
      <c r="P9885" s="819">
        <f>SUM(P5109:P9884)</f>
        <v>103039882.40000513</v>
      </c>
    </row>
    <row r="9886" spans="1:16" x14ac:dyDescent="0.25">
      <c r="A9886" s="834" t="s">
        <v>7754</v>
      </c>
      <c r="B9886" s="834"/>
      <c r="C9886" s="830"/>
      <c r="D9886" s="830"/>
      <c r="E9886" s="833"/>
      <c r="F9886" s="832"/>
      <c r="G9886" s="831"/>
      <c r="H9886" s="830"/>
      <c r="I9886" s="830"/>
      <c r="J9886" s="830"/>
      <c r="K9886" s="829"/>
      <c r="L9886" s="829"/>
      <c r="M9886" s="828"/>
      <c r="N9886" s="829"/>
      <c r="O9886" s="829"/>
      <c r="P9886" s="828"/>
    </row>
    <row r="9887" spans="1:16" x14ac:dyDescent="0.25">
      <c r="A9887" s="834"/>
      <c r="B9887" s="834"/>
      <c r="C9887" s="830"/>
      <c r="D9887" s="830"/>
      <c r="E9887" s="828"/>
      <c r="F9887" s="832"/>
      <c r="G9887" s="831"/>
      <c r="H9887" s="830"/>
      <c r="I9887" s="830"/>
      <c r="J9887" s="830"/>
      <c r="K9887" s="829"/>
      <c r="L9887" s="829"/>
      <c r="M9887" s="828"/>
      <c r="N9887" s="829"/>
      <c r="O9887" s="829"/>
      <c r="P9887" s="828"/>
    </row>
    <row r="9888" spans="1:16" x14ac:dyDescent="0.25">
      <c r="A9888" s="834"/>
      <c r="B9888" s="834"/>
      <c r="C9888" s="830"/>
      <c r="D9888" s="830"/>
      <c r="E9888" s="833"/>
      <c r="F9888" s="831"/>
      <c r="G9888" s="831"/>
      <c r="H9888" s="830"/>
      <c r="I9888" s="830"/>
      <c r="J9888" s="830"/>
      <c r="K9888" s="829"/>
      <c r="L9888" s="829"/>
      <c r="M9888" s="828"/>
      <c r="N9888" s="829"/>
      <c r="O9888" s="829"/>
      <c r="P9888" s="828"/>
    </row>
    <row r="9889" spans="1:16" x14ac:dyDescent="0.25">
      <c r="A9889" s="834"/>
      <c r="B9889" s="834"/>
      <c r="C9889" s="830"/>
      <c r="D9889" s="830"/>
      <c r="E9889" s="833"/>
      <c r="F9889" s="832"/>
      <c r="G9889" s="831"/>
      <c r="H9889" s="830"/>
      <c r="I9889" s="830"/>
      <c r="J9889" s="830"/>
      <c r="K9889" s="829"/>
      <c r="L9889" s="829"/>
      <c r="M9889" s="828"/>
      <c r="N9889" s="829"/>
      <c r="O9889" s="829"/>
      <c r="P9889" s="828"/>
    </row>
    <row r="9890" spans="1:16" x14ac:dyDescent="0.25">
      <c r="A9890" s="834"/>
      <c r="B9890" s="834"/>
      <c r="C9890" s="830"/>
      <c r="D9890" s="830"/>
      <c r="E9890" s="833"/>
      <c r="F9890" s="832"/>
      <c r="G9890" s="831"/>
      <c r="H9890" s="830"/>
      <c r="I9890" s="830"/>
      <c r="J9890" s="830"/>
      <c r="K9890" s="829"/>
      <c r="L9890" s="829"/>
      <c r="M9890" s="828"/>
      <c r="N9890" s="829"/>
      <c r="O9890" s="829"/>
      <c r="P9890" s="828"/>
    </row>
    <row r="9891" spans="1:16" ht="18" x14ac:dyDescent="0.25">
      <c r="A9891" s="862" t="s">
        <v>427</v>
      </c>
      <c r="B9891" s="834"/>
      <c r="C9891" s="830"/>
      <c r="D9891" s="830"/>
      <c r="E9891" s="833"/>
      <c r="F9891" s="832"/>
      <c r="G9891" s="831"/>
      <c r="H9891" s="830"/>
      <c r="I9891" s="830"/>
      <c r="J9891" s="830"/>
      <c r="K9891" s="829"/>
      <c r="L9891" s="829"/>
      <c r="M9891" s="828"/>
      <c r="N9891" s="829"/>
      <c r="O9891" s="829"/>
      <c r="P9891" s="828"/>
    </row>
    <row r="9892" spans="1:16" ht="15.75" x14ac:dyDescent="0.25">
      <c r="A9892" s="861" t="s">
        <v>3621</v>
      </c>
      <c r="B9892" s="834"/>
      <c r="C9892" s="830"/>
      <c r="D9892" s="830"/>
      <c r="E9892" s="833"/>
      <c r="F9892" s="832"/>
      <c r="G9892" s="831"/>
      <c r="H9892" s="830"/>
      <c r="I9892" s="830"/>
      <c r="J9892" s="830"/>
      <c r="K9892" s="829"/>
      <c r="L9892" s="829"/>
      <c r="M9892" s="828"/>
      <c r="N9892" s="829"/>
      <c r="O9892" s="829"/>
      <c r="P9892" s="828"/>
    </row>
    <row r="9893" spans="1:16" ht="23.25" x14ac:dyDescent="0.25">
      <c r="A9893" s="1762" t="s">
        <v>3620</v>
      </c>
      <c r="B9893" s="1762"/>
      <c r="C9893" s="1762"/>
      <c r="D9893" s="1762"/>
      <c r="E9893" s="1762"/>
      <c r="F9893" s="1762"/>
      <c r="G9893" s="1762"/>
      <c r="H9893" s="1762"/>
      <c r="I9893" s="1762"/>
      <c r="J9893" s="1762"/>
      <c r="K9893" s="1762"/>
      <c r="L9893" s="1762"/>
      <c r="M9893" s="1762"/>
      <c r="N9893" s="1762"/>
      <c r="O9893" s="1762"/>
      <c r="P9893" s="1762"/>
    </row>
    <row r="9894" spans="1:16" x14ac:dyDescent="0.25">
      <c r="A9894" s="834"/>
      <c r="B9894" s="834"/>
      <c r="C9894" s="830"/>
      <c r="D9894" s="830"/>
      <c r="E9894" s="833"/>
      <c r="F9894" s="832"/>
      <c r="G9894" s="831"/>
      <c r="H9894" s="830"/>
      <c r="I9894" s="830"/>
      <c r="J9894" s="830"/>
      <c r="K9894" s="829"/>
      <c r="L9894" s="829"/>
      <c r="M9894" s="828"/>
      <c r="N9894" s="829"/>
      <c r="O9894" s="829"/>
      <c r="P9894" s="828"/>
    </row>
    <row r="9895" spans="1:16" ht="23.25" x14ac:dyDescent="0.25">
      <c r="A9895" s="1762" t="s">
        <v>627</v>
      </c>
      <c r="B9895" s="1762"/>
      <c r="C9895" s="1762"/>
      <c r="D9895" s="1762"/>
      <c r="E9895" s="1762"/>
      <c r="F9895" s="1762"/>
      <c r="G9895" s="1762"/>
      <c r="H9895" s="1762"/>
      <c r="I9895" s="1762"/>
      <c r="J9895" s="1762"/>
      <c r="K9895" s="1762"/>
      <c r="L9895" s="1762"/>
      <c r="M9895" s="1762"/>
      <c r="N9895" s="1762"/>
      <c r="O9895" s="1762"/>
      <c r="P9895" s="1762"/>
    </row>
    <row r="9896" spans="1:16" ht="23.25" x14ac:dyDescent="0.25">
      <c r="A9896" s="860"/>
      <c r="B9896" s="864"/>
      <c r="C9896" s="857"/>
      <c r="D9896" s="857"/>
      <c r="E9896" s="859"/>
      <c r="F9896" s="857"/>
      <c r="G9896" s="858"/>
      <c r="H9896" s="857"/>
      <c r="I9896" s="857"/>
      <c r="J9896" s="856"/>
      <c r="K9896" s="854"/>
      <c r="L9896" s="854"/>
      <c r="M9896" s="855"/>
      <c r="N9896" s="854"/>
      <c r="O9896" s="853"/>
      <c r="P9896" s="828"/>
    </row>
    <row r="9897" spans="1:16" ht="23.25" x14ac:dyDescent="0.25">
      <c r="A9897" s="1577" t="s">
        <v>3619</v>
      </c>
      <c r="B9897" s="1577"/>
      <c r="C9897" s="1577"/>
      <c r="D9897" s="1577"/>
      <c r="E9897" s="1577"/>
      <c r="F9897" s="1577"/>
      <c r="G9897" s="1577"/>
      <c r="H9897" s="1577"/>
      <c r="I9897" s="1577"/>
      <c r="J9897" s="1577"/>
      <c r="K9897" s="1577"/>
      <c r="L9897" s="1577"/>
      <c r="M9897" s="1577"/>
      <c r="N9897" s="1577"/>
      <c r="O9897" s="1577"/>
      <c r="P9897" s="1577"/>
    </row>
    <row r="9898" spans="1:16" x14ac:dyDescent="0.25">
      <c r="A9898" s="852"/>
      <c r="B9898" s="852"/>
      <c r="C9898" s="848"/>
      <c r="D9898" s="848"/>
      <c r="E9898" s="851"/>
      <c r="F9898" s="850"/>
      <c r="G9898" s="849"/>
      <c r="H9898" s="848"/>
      <c r="I9898" s="848"/>
      <c r="J9898" s="848"/>
      <c r="K9898" s="846"/>
      <c r="L9898" s="846"/>
      <c r="M9898" s="847"/>
      <c r="N9898" s="846"/>
      <c r="O9898" s="846"/>
      <c r="P9898" s="828"/>
    </row>
    <row r="9899" spans="1:16" s="835" customFormat="1" x14ac:dyDescent="0.25">
      <c r="A9899" s="845" t="s">
        <v>3618</v>
      </c>
      <c r="B9899" s="844" t="s">
        <v>7753</v>
      </c>
      <c r="C9899" s="843"/>
      <c r="D9899" s="842"/>
      <c r="E9899" s="841"/>
      <c r="F9899" s="839"/>
      <c r="G9899" s="840"/>
      <c r="H9899" s="839"/>
      <c r="I9899" s="839"/>
      <c r="J9899" s="839"/>
      <c r="K9899" s="837"/>
      <c r="L9899" s="837"/>
      <c r="M9899" s="838"/>
      <c r="N9899" s="837"/>
      <c r="O9899" s="837"/>
      <c r="P9899" s="836"/>
    </row>
    <row r="9900" spans="1:16" x14ac:dyDescent="0.25">
      <c r="A9900" s="834"/>
      <c r="B9900" s="834"/>
      <c r="C9900" s="830"/>
      <c r="D9900" s="830"/>
      <c r="E9900" s="833"/>
      <c r="F9900" s="832"/>
      <c r="G9900" s="831"/>
      <c r="H9900" s="830"/>
      <c r="I9900" s="830"/>
      <c r="J9900" s="830"/>
      <c r="K9900" s="829"/>
      <c r="L9900" s="829"/>
      <c r="M9900" s="828"/>
      <c r="N9900" s="829"/>
      <c r="O9900" s="829"/>
      <c r="P9900" s="828"/>
    </row>
    <row r="9901" spans="1:16" ht="15" customHeight="1" x14ac:dyDescent="0.25">
      <c r="A9901" s="1777" t="s">
        <v>2848</v>
      </c>
      <c r="B9901" s="1778"/>
      <c r="C9901" s="1778"/>
      <c r="D9901" s="1778"/>
      <c r="E9901" s="1779"/>
      <c r="F9901" s="1777" t="s">
        <v>378</v>
      </c>
      <c r="G9901" s="1778"/>
      <c r="H9901" s="1778"/>
      <c r="I9901" s="1778"/>
      <c r="J9901" s="1779"/>
      <c r="K9901" s="1773" t="s">
        <v>2847</v>
      </c>
      <c r="L9901" s="1774"/>
      <c r="M9901" s="1775"/>
      <c r="N9901" s="1773" t="s">
        <v>2846</v>
      </c>
      <c r="O9901" s="1774"/>
      <c r="P9901" s="1775"/>
    </row>
    <row r="9902" spans="1:16" ht="86.25" customHeight="1" x14ac:dyDescent="0.25">
      <c r="A9902" s="1535" t="s">
        <v>2845</v>
      </c>
      <c r="B9902" s="1535" t="s">
        <v>5</v>
      </c>
      <c r="C9902" s="1535" t="s">
        <v>2844</v>
      </c>
      <c r="D9902" s="1535" t="s">
        <v>2843</v>
      </c>
      <c r="E9902" s="1536" t="s">
        <v>2842</v>
      </c>
      <c r="F9902" s="1537" t="s">
        <v>2841</v>
      </c>
      <c r="G9902" s="1540" t="s">
        <v>2840</v>
      </c>
      <c r="H9902" s="1535" t="s">
        <v>2839</v>
      </c>
      <c r="I9902" s="1535" t="s">
        <v>2838</v>
      </c>
      <c r="J9902" s="1535" t="s">
        <v>2837</v>
      </c>
      <c r="K9902" s="1538" t="s">
        <v>2836</v>
      </c>
      <c r="L9902" s="1538" t="s">
        <v>2835</v>
      </c>
      <c r="M9902" s="1539" t="s">
        <v>2834</v>
      </c>
      <c r="N9902" s="1538" t="s">
        <v>2836</v>
      </c>
      <c r="O9902" s="1538" t="s">
        <v>2835</v>
      </c>
      <c r="P9902" s="1539" t="s">
        <v>2834</v>
      </c>
    </row>
    <row r="9903" spans="1:16" ht="33.75" x14ac:dyDescent="0.25">
      <c r="A9903" s="867" t="s">
        <v>7574</v>
      </c>
      <c r="B9903" s="867" t="s">
        <v>3626</v>
      </c>
      <c r="C9903" s="867" t="s">
        <v>3031</v>
      </c>
      <c r="D9903" s="868" t="s">
        <v>7589</v>
      </c>
      <c r="E9903" s="870">
        <v>8650</v>
      </c>
      <c r="F9903" s="869">
        <v>45423884</v>
      </c>
      <c r="G9903" s="868" t="s">
        <v>7752</v>
      </c>
      <c r="H9903" s="867" t="s">
        <v>2722</v>
      </c>
      <c r="I9903" s="867" t="s">
        <v>3654</v>
      </c>
      <c r="J9903" s="867" t="s">
        <v>2789</v>
      </c>
      <c r="K9903" s="866">
        <v>2</v>
      </c>
      <c r="L9903" s="866">
        <v>4</v>
      </c>
      <c r="M9903" s="865">
        <v>34947.329999999994</v>
      </c>
      <c r="N9903" s="866">
        <v>2</v>
      </c>
      <c r="O9903" s="866">
        <v>6</v>
      </c>
      <c r="P9903" s="865">
        <v>52835.98</v>
      </c>
    </row>
    <row r="9904" spans="1:16" ht="33.75" x14ac:dyDescent="0.25">
      <c r="A9904" s="867" t="s">
        <v>7574</v>
      </c>
      <c r="B9904" s="867" t="s">
        <v>3626</v>
      </c>
      <c r="C9904" s="867" t="s">
        <v>3031</v>
      </c>
      <c r="D9904" s="868" t="s">
        <v>37</v>
      </c>
      <c r="E9904" s="870">
        <v>4100</v>
      </c>
      <c r="F9904" s="869">
        <v>48059998</v>
      </c>
      <c r="G9904" s="868" t="s">
        <v>7751</v>
      </c>
      <c r="H9904" s="867" t="s">
        <v>4016</v>
      </c>
      <c r="I9904" s="867" t="s">
        <v>2684</v>
      </c>
      <c r="J9904" s="867" t="s">
        <v>2684</v>
      </c>
      <c r="K9904" s="866">
        <v>1</v>
      </c>
      <c r="L9904" s="866">
        <v>4</v>
      </c>
      <c r="M9904" s="865">
        <v>21092.54</v>
      </c>
      <c r="N9904" s="866">
        <v>0</v>
      </c>
      <c r="O9904" s="866"/>
      <c r="P9904" s="865"/>
    </row>
    <row r="9905" spans="1:16" ht="33.75" x14ac:dyDescent="0.25">
      <c r="A9905" s="867" t="s">
        <v>7574</v>
      </c>
      <c r="B9905" s="867" t="s">
        <v>3626</v>
      </c>
      <c r="C9905" s="867" t="s">
        <v>3031</v>
      </c>
      <c r="D9905" s="868" t="s">
        <v>203</v>
      </c>
      <c r="E9905" s="870">
        <v>8500</v>
      </c>
      <c r="F9905" s="869">
        <v>10659019</v>
      </c>
      <c r="G9905" s="868" t="s">
        <v>7750</v>
      </c>
      <c r="H9905" s="867" t="s">
        <v>3212</v>
      </c>
      <c r="I9905" s="867" t="s">
        <v>3654</v>
      </c>
      <c r="J9905" s="867" t="s">
        <v>2789</v>
      </c>
      <c r="K9905" s="866">
        <v>2</v>
      </c>
      <c r="L9905" s="866">
        <v>12</v>
      </c>
      <c r="M9905" s="865">
        <v>102261.44</v>
      </c>
      <c r="N9905" s="866">
        <v>2</v>
      </c>
      <c r="O9905" s="866">
        <v>6</v>
      </c>
      <c r="P9905" s="865">
        <v>51515.37</v>
      </c>
    </row>
    <row r="9906" spans="1:16" ht="33.75" x14ac:dyDescent="0.25">
      <c r="A9906" s="867" t="s">
        <v>7574</v>
      </c>
      <c r="B9906" s="867" t="s">
        <v>3626</v>
      </c>
      <c r="C9906" s="867" t="s">
        <v>3031</v>
      </c>
      <c r="D9906" s="868" t="s">
        <v>36</v>
      </c>
      <c r="E9906" s="870">
        <v>5700</v>
      </c>
      <c r="F9906" s="869">
        <v>44033840</v>
      </c>
      <c r="G9906" s="868" t="s">
        <v>7749</v>
      </c>
      <c r="H9906" s="867" t="s">
        <v>7748</v>
      </c>
      <c r="I9906" s="867" t="s">
        <v>3654</v>
      </c>
      <c r="J9906" s="867" t="s">
        <v>2789</v>
      </c>
      <c r="K9906" s="866">
        <v>2</v>
      </c>
      <c r="L9906" s="866">
        <v>12</v>
      </c>
      <c r="M9906" s="865">
        <v>77855.41</v>
      </c>
      <c r="N9906" s="866">
        <v>0</v>
      </c>
      <c r="O9906" s="866"/>
      <c r="P9906" s="865"/>
    </row>
    <row r="9907" spans="1:16" ht="33.75" x14ac:dyDescent="0.25">
      <c r="A9907" s="867" t="s">
        <v>7574</v>
      </c>
      <c r="B9907" s="867" t="s">
        <v>3626</v>
      </c>
      <c r="C9907" s="867" t="s">
        <v>3031</v>
      </c>
      <c r="D9907" s="868" t="s">
        <v>37</v>
      </c>
      <c r="E9907" s="870">
        <v>4100</v>
      </c>
      <c r="F9907" s="869">
        <v>76375418</v>
      </c>
      <c r="G9907" s="868" t="s">
        <v>7747</v>
      </c>
      <c r="H9907" s="867" t="s">
        <v>4217</v>
      </c>
      <c r="I9907" s="867" t="s">
        <v>2684</v>
      </c>
      <c r="J9907" s="867" t="s">
        <v>2684</v>
      </c>
      <c r="K9907" s="866">
        <v>1</v>
      </c>
      <c r="L9907" s="866">
        <v>1</v>
      </c>
      <c r="M9907" s="865">
        <v>220.37</v>
      </c>
      <c r="N9907" s="866">
        <v>3</v>
      </c>
      <c r="O9907" s="866">
        <v>6</v>
      </c>
      <c r="P9907" s="865">
        <v>25568.080000000002</v>
      </c>
    </row>
    <row r="9908" spans="1:16" ht="33.75" x14ac:dyDescent="0.25">
      <c r="A9908" s="867" t="s">
        <v>7574</v>
      </c>
      <c r="B9908" s="867" t="s">
        <v>3626</v>
      </c>
      <c r="C9908" s="867" t="s">
        <v>3031</v>
      </c>
      <c r="D9908" s="868" t="s">
        <v>37</v>
      </c>
      <c r="E9908" s="870">
        <v>4100</v>
      </c>
      <c r="F9908" s="869">
        <v>45530402</v>
      </c>
      <c r="G9908" s="868" t="s">
        <v>7746</v>
      </c>
      <c r="H9908" s="867" t="s">
        <v>2745</v>
      </c>
      <c r="I9908" s="867" t="s">
        <v>3654</v>
      </c>
      <c r="J9908" s="867" t="s">
        <v>2789</v>
      </c>
      <c r="K9908" s="866">
        <v>1</v>
      </c>
      <c r="L9908" s="866">
        <v>1</v>
      </c>
      <c r="M9908" s="865">
        <v>2026.73</v>
      </c>
      <c r="N9908" s="866">
        <v>3</v>
      </c>
      <c r="O9908" s="866">
        <v>6</v>
      </c>
      <c r="P9908" s="865">
        <v>25625.16</v>
      </c>
    </row>
    <row r="9909" spans="1:16" ht="33.75" x14ac:dyDescent="0.25">
      <c r="A9909" s="867" t="s">
        <v>7574</v>
      </c>
      <c r="B9909" s="867" t="s">
        <v>3626</v>
      </c>
      <c r="C9909" s="867" t="s">
        <v>3031</v>
      </c>
      <c r="D9909" s="868" t="s">
        <v>7583</v>
      </c>
      <c r="E9909" s="870">
        <v>5700</v>
      </c>
      <c r="F9909" s="869">
        <v>44240694</v>
      </c>
      <c r="G9909" s="868" t="s">
        <v>7745</v>
      </c>
      <c r="H9909" s="867" t="s">
        <v>2722</v>
      </c>
      <c r="I9909" s="867" t="s">
        <v>3654</v>
      </c>
      <c r="J9909" s="867" t="s">
        <v>2789</v>
      </c>
      <c r="K9909" s="866">
        <v>2</v>
      </c>
      <c r="L9909" s="866">
        <v>12</v>
      </c>
      <c r="M9909" s="865">
        <v>69862.17</v>
      </c>
      <c r="N9909" s="866">
        <v>2</v>
      </c>
      <c r="O9909" s="866">
        <v>6</v>
      </c>
      <c r="P9909" s="865">
        <v>34864.060000000005</v>
      </c>
    </row>
    <row r="9910" spans="1:16" ht="33.75" x14ac:dyDescent="0.25">
      <c r="A9910" s="867" t="s">
        <v>7574</v>
      </c>
      <c r="B9910" s="867" t="s">
        <v>3626</v>
      </c>
      <c r="C9910" s="867" t="s">
        <v>3031</v>
      </c>
      <c r="D9910" s="868" t="s">
        <v>58</v>
      </c>
      <c r="E9910" s="870">
        <v>2700</v>
      </c>
      <c r="F9910" s="869">
        <v>77431564</v>
      </c>
      <c r="G9910" s="868" t="s">
        <v>7744</v>
      </c>
      <c r="H9910" s="867" t="s">
        <v>2680</v>
      </c>
      <c r="I9910" s="867" t="s">
        <v>2707</v>
      </c>
      <c r="J9910" s="867" t="s">
        <v>2707</v>
      </c>
      <c r="K9910" s="866">
        <v>2</v>
      </c>
      <c r="L9910" s="866">
        <v>6</v>
      </c>
      <c r="M9910" s="865">
        <v>16862</v>
      </c>
      <c r="N9910" s="866">
        <v>2</v>
      </c>
      <c r="O9910" s="866">
        <v>6</v>
      </c>
      <c r="P9910" s="865">
        <v>17213.3</v>
      </c>
    </row>
    <row r="9911" spans="1:16" ht="33.75" x14ac:dyDescent="0.25">
      <c r="A9911" s="867" t="s">
        <v>7574</v>
      </c>
      <c r="B9911" s="867" t="s">
        <v>3626</v>
      </c>
      <c r="C9911" s="867" t="s">
        <v>3031</v>
      </c>
      <c r="D9911" s="868" t="s">
        <v>37</v>
      </c>
      <c r="E9911" s="870">
        <v>4100</v>
      </c>
      <c r="F9911" s="869">
        <v>70037309</v>
      </c>
      <c r="G9911" s="868" t="s">
        <v>7743</v>
      </c>
      <c r="H9911" s="867" t="s">
        <v>4016</v>
      </c>
      <c r="I9911" s="867" t="s">
        <v>2707</v>
      </c>
      <c r="J9911" s="867" t="s">
        <v>2707</v>
      </c>
      <c r="K9911" s="866">
        <v>2</v>
      </c>
      <c r="L9911" s="866">
        <v>12</v>
      </c>
      <c r="M9911" s="865">
        <v>50666.07</v>
      </c>
      <c r="N9911" s="866">
        <v>2</v>
      </c>
      <c r="O9911" s="866">
        <v>6</v>
      </c>
      <c r="P9911" s="865">
        <v>25515.22</v>
      </c>
    </row>
    <row r="9912" spans="1:16" ht="33.75" x14ac:dyDescent="0.25">
      <c r="A9912" s="867" t="s">
        <v>7574</v>
      </c>
      <c r="B9912" s="867" t="s">
        <v>3626</v>
      </c>
      <c r="C9912" s="867" t="s">
        <v>3031</v>
      </c>
      <c r="D9912" s="868" t="s">
        <v>36</v>
      </c>
      <c r="E9912" s="870">
        <v>5700</v>
      </c>
      <c r="F9912" s="869">
        <v>48317098</v>
      </c>
      <c r="G9912" s="868" t="s">
        <v>7742</v>
      </c>
      <c r="H9912" s="867" t="s">
        <v>7647</v>
      </c>
      <c r="I9912" s="867" t="s">
        <v>3654</v>
      </c>
      <c r="J9912" s="867" t="s">
        <v>2789</v>
      </c>
      <c r="K9912" s="866">
        <v>2</v>
      </c>
      <c r="L9912" s="866">
        <v>4</v>
      </c>
      <c r="M9912" s="865">
        <v>23151.699999999997</v>
      </c>
      <c r="N9912" s="866">
        <v>2</v>
      </c>
      <c r="O9912" s="866">
        <v>6</v>
      </c>
      <c r="P9912" s="865">
        <v>35059.550000000003</v>
      </c>
    </row>
    <row r="9913" spans="1:16" ht="33.75" x14ac:dyDescent="0.25">
      <c r="A9913" s="867" t="s">
        <v>7574</v>
      </c>
      <c r="B9913" s="867" t="s">
        <v>3626</v>
      </c>
      <c r="C9913" s="867" t="s">
        <v>3031</v>
      </c>
      <c r="D9913" s="868" t="s">
        <v>36</v>
      </c>
      <c r="E9913" s="870">
        <v>5700</v>
      </c>
      <c r="F9913" s="869">
        <v>42785490</v>
      </c>
      <c r="G9913" s="868" t="s">
        <v>7741</v>
      </c>
      <c r="H9913" s="867" t="s">
        <v>2712</v>
      </c>
      <c r="I9913" s="867" t="s">
        <v>3654</v>
      </c>
      <c r="J9913" s="867" t="s">
        <v>2789</v>
      </c>
      <c r="K9913" s="866">
        <v>2</v>
      </c>
      <c r="L9913" s="866">
        <v>4</v>
      </c>
      <c r="M9913" s="865">
        <v>23263.599999999999</v>
      </c>
      <c r="N9913" s="866">
        <v>2</v>
      </c>
      <c r="O9913" s="866">
        <v>6</v>
      </c>
      <c r="P9913" s="865">
        <v>35171.43</v>
      </c>
    </row>
    <row r="9914" spans="1:16" ht="33.75" x14ac:dyDescent="0.25">
      <c r="A9914" s="867" t="s">
        <v>7574</v>
      </c>
      <c r="B9914" s="867" t="s">
        <v>3626</v>
      </c>
      <c r="C9914" s="867" t="s">
        <v>3031</v>
      </c>
      <c r="D9914" s="868" t="s">
        <v>7584</v>
      </c>
      <c r="E9914" s="870">
        <v>4100</v>
      </c>
      <c r="F9914" s="869">
        <v>70824803</v>
      </c>
      <c r="G9914" s="868" t="s">
        <v>7740</v>
      </c>
      <c r="H9914" s="867" t="s">
        <v>2722</v>
      </c>
      <c r="I9914" s="867" t="s">
        <v>3654</v>
      </c>
      <c r="J9914" s="867" t="s">
        <v>2789</v>
      </c>
      <c r="K9914" s="866">
        <v>1</v>
      </c>
      <c r="L9914" s="866">
        <v>3</v>
      </c>
      <c r="M9914" s="865">
        <v>12832.300000000001</v>
      </c>
      <c r="N9914" s="866">
        <v>2</v>
      </c>
      <c r="O9914" s="866">
        <v>6</v>
      </c>
      <c r="P9914" s="865">
        <v>25371.57</v>
      </c>
    </row>
    <row r="9915" spans="1:16" ht="33.75" x14ac:dyDescent="0.25">
      <c r="A9915" s="867" t="s">
        <v>7574</v>
      </c>
      <c r="B9915" s="867" t="s">
        <v>3626</v>
      </c>
      <c r="C9915" s="867" t="s">
        <v>3031</v>
      </c>
      <c r="D9915" s="868" t="s">
        <v>37</v>
      </c>
      <c r="E9915" s="870">
        <v>4100</v>
      </c>
      <c r="F9915" s="869">
        <v>71705217</v>
      </c>
      <c r="G9915" s="868" t="s">
        <v>7739</v>
      </c>
      <c r="H9915" s="867" t="s">
        <v>2745</v>
      </c>
      <c r="I9915" s="867" t="s">
        <v>3654</v>
      </c>
      <c r="J9915" s="867" t="s">
        <v>2789</v>
      </c>
      <c r="K9915" s="866">
        <v>2</v>
      </c>
      <c r="L9915" s="866">
        <v>12</v>
      </c>
      <c r="M9915" s="865">
        <v>51045.090000000004</v>
      </c>
      <c r="N9915" s="866">
        <v>1</v>
      </c>
      <c r="O9915" s="866">
        <v>3</v>
      </c>
      <c r="P9915" s="865">
        <v>18114.330000000002</v>
      </c>
    </row>
    <row r="9916" spans="1:16" ht="33.75" x14ac:dyDescent="0.25">
      <c r="A9916" s="867" t="s">
        <v>7574</v>
      </c>
      <c r="B9916" s="867" t="s">
        <v>3626</v>
      </c>
      <c r="C9916" s="867" t="s">
        <v>3031</v>
      </c>
      <c r="D9916" s="868" t="s">
        <v>36</v>
      </c>
      <c r="E9916" s="870">
        <v>5700</v>
      </c>
      <c r="F9916" s="869">
        <v>71705217</v>
      </c>
      <c r="G9916" s="868" t="s">
        <v>7739</v>
      </c>
      <c r="H9916" s="867" t="s">
        <v>2745</v>
      </c>
      <c r="I9916" s="867" t="s">
        <v>3654</v>
      </c>
      <c r="J9916" s="867" t="s">
        <v>2789</v>
      </c>
      <c r="K9916" s="866">
        <v>0</v>
      </c>
      <c r="L9916" s="866"/>
      <c r="M9916" s="865"/>
      <c r="N9916" s="866">
        <v>2</v>
      </c>
      <c r="O9916" s="866">
        <v>3</v>
      </c>
      <c r="P9916" s="865">
        <v>19332.45</v>
      </c>
    </row>
    <row r="9917" spans="1:16" ht="33.75" x14ac:dyDescent="0.25">
      <c r="A9917" s="867" t="s">
        <v>7574</v>
      </c>
      <c r="B9917" s="867" t="s">
        <v>3626</v>
      </c>
      <c r="C9917" s="867" t="s">
        <v>3031</v>
      </c>
      <c r="D9917" s="868" t="s">
        <v>7738</v>
      </c>
      <c r="E9917" s="870">
        <v>2700</v>
      </c>
      <c r="F9917" s="869">
        <v>45914427</v>
      </c>
      <c r="G9917" s="868" t="s">
        <v>7737</v>
      </c>
      <c r="H9917" s="867" t="s">
        <v>4071</v>
      </c>
      <c r="I9917" s="867" t="s">
        <v>2707</v>
      </c>
      <c r="J9917" s="867" t="s">
        <v>2869</v>
      </c>
      <c r="K9917" s="866">
        <v>2</v>
      </c>
      <c r="L9917" s="866">
        <v>12</v>
      </c>
      <c r="M9917" s="865">
        <v>32828.6</v>
      </c>
      <c r="N9917" s="866">
        <v>2</v>
      </c>
      <c r="O9917" s="866">
        <v>6</v>
      </c>
      <c r="P9917" s="865">
        <v>17004.900000000001</v>
      </c>
    </row>
    <row r="9918" spans="1:16" ht="33.75" x14ac:dyDescent="0.25">
      <c r="A9918" s="867" t="s">
        <v>7574</v>
      </c>
      <c r="B9918" s="867" t="s">
        <v>3626</v>
      </c>
      <c r="C9918" s="867" t="s">
        <v>3031</v>
      </c>
      <c r="D9918" s="868" t="s">
        <v>36</v>
      </c>
      <c r="E9918" s="870">
        <v>5700</v>
      </c>
      <c r="F9918" s="869">
        <v>48113444</v>
      </c>
      <c r="G9918" s="868" t="s">
        <v>7736</v>
      </c>
      <c r="H9918" s="867" t="s">
        <v>2883</v>
      </c>
      <c r="I9918" s="867" t="s">
        <v>2684</v>
      </c>
      <c r="J9918" s="867" t="s">
        <v>2684</v>
      </c>
      <c r="K9918" s="866">
        <v>1</v>
      </c>
      <c r="L9918" s="866">
        <v>1</v>
      </c>
      <c r="M9918" s="865">
        <v>463.7</v>
      </c>
      <c r="N9918" s="866">
        <v>3</v>
      </c>
      <c r="O9918" s="866">
        <v>6</v>
      </c>
      <c r="P9918" s="865">
        <v>35238.14</v>
      </c>
    </row>
    <row r="9919" spans="1:16" ht="33.75" x14ac:dyDescent="0.25">
      <c r="A9919" s="867" t="s">
        <v>7574</v>
      </c>
      <c r="B9919" s="867" t="s">
        <v>3626</v>
      </c>
      <c r="C9919" s="867" t="s">
        <v>3031</v>
      </c>
      <c r="D9919" s="868" t="s">
        <v>37</v>
      </c>
      <c r="E9919" s="870">
        <v>4100</v>
      </c>
      <c r="F9919" s="869">
        <v>71655502</v>
      </c>
      <c r="G9919" s="868" t="s">
        <v>7735</v>
      </c>
      <c r="H9919" s="867" t="s">
        <v>4016</v>
      </c>
      <c r="I9919" s="867" t="s">
        <v>2684</v>
      </c>
      <c r="J9919" s="867" t="s">
        <v>2684</v>
      </c>
      <c r="K9919" s="866">
        <v>2</v>
      </c>
      <c r="L9919" s="866">
        <v>12</v>
      </c>
      <c r="M9919" s="865">
        <v>50992.54</v>
      </c>
      <c r="N9919" s="866">
        <v>2</v>
      </c>
      <c r="O9919" s="866">
        <v>6</v>
      </c>
      <c r="P9919" s="865">
        <v>25578.390000000003</v>
      </c>
    </row>
    <row r="9920" spans="1:16" ht="33.75" x14ac:dyDescent="0.25">
      <c r="A9920" s="867" t="s">
        <v>7574</v>
      </c>
      <c r="B9920" s="867" t="s">
        <v>3626</v>
      </c>
      <c r="C9920" s="867" t="s">
        <v>3031</v>
      </c>
      <c r="D9920" s="868" t="s">
        <v>36</v>
      </c>
      <c r="E9920" s="870">
        <v>5700</v>
      </c>
      <c r="F9920" s="869">
        <v>70675180</v>
      </c>
      <c r="G9920" s="868" t="s">
        <v>7734</v>
      </c>
      <c r="H9920" s="867" t="s">
        <v>7733</v>
      </c>
      <c r="I9920" s="867" t="s">
        <v>2684</v>
      </c>
      <c r="J9920" s="867" t="s">
        <v>2684</v>
      </c>
      <c r="K9920" s="866">
        <v>2</v>
      </c>
      <c r="L9920" s="866">
        <v>12</v>
      </c>
      <c r="M9920" s="865">
        <v>69684.83</v>
      </c>
      <c r="N9920" s="866">
        <v>2</v>
      </c>
      <c r="O9920" s="866">
        <v>6</v>
      </c>
      <c r="P9920" s="865">
        <v>35121.61</v>
      </c>
    </row>
    <row r="9921" spans="1:16" ht="33.75" x14ac:dyDescent="0.25">
      <c r="A9921" s="867" t="s">
        <v>7574</v>
      </c>
      <c r="B9921" s="867" t="s">
        <v>3626</v>
      </c>
      <c r="C9921" s="867" t="s">
        <v>3031</v>
      </c>
      <c r="D9921" s="868" t="s">
        <v>35</v>
      </c>
      <c r="E9921" s="870">
        <v>7300</v>
      </c>
      <c r="F9921" s="869" t="s">
        <v>7732</v>
      </c>
      <c r="G9921" s="868" t="s">
        <v>7731</v>
      </c>
      <c r="H9921" s="867" t="s">
        <v>2725</v>
      </c>
      <c r="I9921" s="867" t="s">
        <v>3654</v>
      </c>
      <c r="J9921" s="867" t="s">
        <v>2789</v>
      </c>
      <c r="K9921" s="866">
        <v>2</v>
      </c>
      <c r="L9921" s="866">
        <v>12</v>
      </c>
      <c r="M9921" s="865">
        <v>89727.89</v>
      </c>
      <c r="N9921" s="866">
        <v>2</v>
      </c>
      <c r="O9921" s="866">
        <v>6</v>
      </c>
      <c r="P9921" s="865">
        <v>44772.44</v>
      </c>
    </row>
    <row r="9922" spans="1:16" ht="33.75" x14ac:dyDescent="0.25">
      <c r="A9922" s="867" t="s">
        <v>7574</v>
      </c>
      <c r="B9922" s="867" t="s">
        <v>3626</v>
      </c>
      <c r="C9922" s="867" t="s">
        <v>3031</v>
      </c>
      <c r="D9922" s="868" t="s">
        <v>36</v>
      </c>
      <c r="E9922" s="870">
        <v>5700</v>
      </c>
      <c r="F9922" s="869">
        <v>45060609</v>
      </c>
      <c r="G9922" s="868" t="s">
        <v>7730</v>
      </c>
      <c r="H9922" s="867" t="s">
        <v>3691</v>
      </c>
      <c r="I9922" s="867" t="s">
        <v>3654</v>
      </c>
      <c r="J9922" s="867" t="s">
        <v>2789</v>
      </c>
      <c r="K9922" s="866">
        <v>3</v>
      </c>
      <c r="L9922" s="866">
        <v>12</v>
      </c>
      <c r="M9922" s="865">
        <v>69572.930000000008</v>
      </c>
      <c r="N9922" s="866">
        <v>2</v>
      </c>
      <c r="O9922" s="866">
        <v>6</v>
      </c>
      <c r="P9922" s="865">
        <v>35031.25</v>
      </c>
    </row>
    <row r="9923" spans="1:16" ht="33.75" x14ac:dyDescent="0.25">
      <c r="A9923" s="867" t="s">
        <v>7574</v>
      </c>
      <c r="B9923" s="867" t="s">
        <v>3626</v>
      </c>
      <c r="C9923" s="867" t="s">
        <v>3031</v>
      </c>
      <c r="D9923" s="868" t="s">
        <v>7583</v>
      </c>
      <c r="E9923" s="870">
        <v>5700</v>
      </c>
      <c r="F9923" s="869">
        <v>45913728</v>
      </c>
      <c r="G9923" s="868" t="s">
        <v>7729</v>
      </c>
      <c r="H9923" s="867" t="s">
        <v>2722</v>
      </c>
      <c r="I9923" s="867" t="s">
        <v>2684</v>
      </c>
      <c r="J9923" s="867" t="s">
        <v>2684</v>
      </c>
      <c r="K9923" s="866">
        <v>2</v>
      </c>
      <c r="L9923" s="866">
        <v>12</v>
      </c>
      <c r="M9923" s="865">
        <v>69244.430000000008</v>
      </c>
      <c r="N9923" s="866">
        <v>2</v>
      </c>
      <c r="O9923" s="866">
        <v>6</v>
      </c>
      <c r="P9923" s="865">
        <v>35039.700000000004</v>
      </c>
    </row>
    <row r="9924" spans="1:16" ht="33.75" x14ac:dyDescent="0.25">
      <c r="A9924" s="867" t="s">
        <v>7574</v>
      </c>
      <c r="B9924" s="867" t="s">
        <v>3626</v>
      </c>
      <c r="C9924" s="867" t="s">
        <v>3031</v>
      </c>
      <c r="D9924" s="868" t="s">
        <v>37</v>
      </c>
      <c r="E9924" s="870">
        <v>4100</v>
      </c>
      <c r="F9924" s="869">
        <v>70207243</v>
      </c>
      <c r="G9924" s="868" t="s">
        <v>7728</v>
      </c>
      <c r="H9924" s="867" t="s">
        <v>7727</v>
      </c>
      <c r="I9924" s="867" t="s">
        <v>2684</v>
      </c>
      <c r="J9924" s="867" t="s">
        <v>2684</v>
      </c>
      <c r="K9924" s="866">
        <v>2</v>
      </c>
      <c r="L9924" s="866">
        <v>12</v>
      </c>
      <c r="M9924" s="865">
        <v>51032.350000000006</v>
      </c>
      <c r="N9924" s="866">
        <v>2</v>
      </c>
      <c r="O9924" s="866">
        <v>6</v>
      </c>
      <c r="P9924" s="865">
        <v>25589.620000000003</v>
      </c>
    </row>
    <row r="9925" spans="1:16" ht="33.75" x14ac:dyDescent="0.25">
      <c r="A9925" s="867" t="s">
        <v>7574</v>
      </c>
      <c r="B9925" s="867" t="s">
        <v>3626</v>
      </c>
      <c r="C9925" s="867" t="s">
        <v>3031</v>
      </c>
      <c r="D9925" s="868" t="s">
        <v>37</v>
      </c>
      <c r="E9925" s="870">
        <v>4100</v>
      </c>
      <c r="F9925" s="869">
        <v>48031538</v>
      </c>
      <c r="G9925" s="868" t="s">
        <v>7726</v>
      </c>
      <c r="H9925" s="867" t="s">
        <v>2745</v>
      </c>
      <c r="I9925" s="867" t="s">
        <v>3654</v>
      </c>
      <c r="J9925" s="867" t="s">
        <v>2789</v>
      </c>
      <c r="K9925" s="866">
        <v>0</v>
      </c>
      <c r="L9925" s="866"/>
      <c r="M9925" s="865"/>
      <c r="N9925" s="866">
        <v>2</v>
      </c>
      <c r="O9925" s="866">
        <v>5</v>
      </c>
      <c r="P9925" s="865">
        <v>19727.41</v>
      </c>
    </row>
    <row r="9926" spans="1:16" ht="33.75" x14ac:dyDescent="0.25">
      <c r="A9926" s="867" t="s">
        <v>7574</v>
      </c>
      <c r="B9926" s="867" t="s">
        <v>3626</v>
      </c>
      <c r="C9926" s="867" t="s">
        <v>3031</v>
      </c>
      <c r="D9926" s="868" t="s">
        <v>37</v>
      </c>
      <c r="E9926" s="870">
        <v>4100</v>
      </c>
      <c r="F9926" s="869">
        <v>71874789</v>
      </c>
      <c r="G9926" s="868" t="s">
        <v>7725</v>
      </c>
      <c r="H9926" s="867" t="s">
        <v>5073</v>
      </c>
      <c r="I9926" s="867" t="s">
        <v>2684</v>
      </c>
      <c r="J9926" s="867" t="s">
        <v>2684</v>
      </c>
      <c r="K9926" s="866">
        <v>2</v>
      </c>
      <c r="L9926" s="866">
        <v>12</v>
      </c>
      <c r="M9926" s="865">
        <v>51145.01</v>
      </c>
      <c r="N9926" s="866">
        <v>1</v>
      </c>
      <c r="O9926" s="866">
        <v>1</v>
      </c>
      <c r="P9926" s="865">
        <v>9011.9</v>
      </c>
    </row>
    <row r="9927" spans="1:16" ht="33.75" x14ac:dyDescent="0.25">
      <c r="A9927" s="867" t="s">
        <v>7574</v>
      </c>
      <c r="B9927" s="867" t="s">
        <v>3626</v>
      </c>
      <c r="C9927" s="867" t="s">
        <v>3031</v>
      </c>
      <c r="D9927" s="868" t="s">
        <v>36</v>
      </c>
      <c r="E9927" s="870">
        <v>5700</v>
      </c>
      <c r="F9927" s="869">
        <v>71874789</v>
      </c>
      <c r="G9927" s="868" t="s">
        <v>7725</v>
      </c>
      <c r="H9927" s="867" t="s">
        <v>5073</v>
      </c>
      <c r="I9927" s="867" t="s">
        <v>2684</v>
      </c>
      <c r="J9927" s="867" t="s">
        <v>2684</v>
      </c>
      <c r="K9927" s="866">
        <v>0</v>
      </c>
      <c r="L9927" s="866"/>
      <c r="M9927" s="865"/>
      <c r="N9927" s="866">
        <v>2</v>
      </c>
      <c r="O9927" s="866">
        <v>5</v>
      </c>
      <c r="P9927" s="865">
        <v>26916.6</v>
      </c>
    </row>
    <row r="9928" spans="1:16" ht="33.75" x14ac:dyDescent="0.25">
      <c r="A9928" s="867" t="s">
        <v>7574</v>
      </c>
      <c r="B9928" s="867" t="s">
        <v>3626</v>
      </c>
      <c r="C9928" s="867" t="s">
        <v>3031</v>
      </c>
      <c r="D9928" s="868" t="s">
        <v>7589</v>
      </c>
      <c r="E9928" s="870">
        <v>8500</v>
      </c>
      <c r="F9928" s="869">
        <v>15725192</v>
      </c>
      <c r="G9928" s="868" t="s">
        <v>7724</v>
      </c>
      <c r="H9928" s="867" t="s">
        <v>2722</v>
      </c>
      <c r="I9928" s="867" t="s">
        <v>3654</v>
      </c>
      <c r="J9928" s="867" t="s">
        <v>2789</v>
      </c>
      <c r="K9928" s="866">
        <v>2</v>
      </c>
      <c r="L9928" s="866">
        <v>12</v>
      </c>
      <c r="M9928" s="865">
        <v>103620.16</v>
      </c>
      <c r="N9928" s="866">
        <v>2</v>
      </c>
      <c r="O9928" s="866">
        <v>6</v>
      </c>
      <c r="P9928" s="865">
        <v>51971.86</v>
      </c>
    </row>
    <row r="9929" spans="1:16" ht="33.75" x14ac:dyDescent="0.25">
      <c r="A9929" s="867" t="s">
        <v>7574</v>
      </c>
      <c r="B9929" s="867" t="s">
        <v>3626</v>
      </c>
      <c r="C9929" s="867" t="s">
        <v>3031</v>
      </c>
      <c r="D9929" s="868" t="s">
        <v>203</v>
      </c>
      <c r="E9929" s="870">
        <v>8650</v>
      </c>
      <c r="F9929" s="869">
        <v>25680099</v>
      </c>
      <c r="G9929" s="868" t="s">
        <v>7723</v>
      </c>
      <c r="H9929" s="867" t="s">
        <v>3691</v>
      </c>
      <c r="I9929" s="867" t="s">
        <v>3654</v>
      </c>
      <c r="J9929" s="867" t="s">
        <v>2789</v>
      </c>
      <c r="K9929" s="866">
        <v>2</v>
      </c>
      <c r="L9929" s="866">
        <v>4</v>
      </c>
      <c r="M9929" s="865">
        <v>32081.93</v>
      </c>
      <c r="N9929" s="866">
        <v>2</v>
      </c>
      <c r="O9929" s="866">
        <v>6</v>
      </c>
      <c r="P9929" s="865">
        <v>52944.9</v>
      </c>
    </row>
    <row r="9930" spans="1:16" ht="33.75" x14ac:dyDescent="0.25">
      <c r="A9930" s="867" t="s">
        <v>7574</v>
      </c>
      <c r="B9930" s="867" t="s">
        <v>3626</v>
      </c>
      <c r="C9930" s="867" t="s">
        <v>3031</v>
      </c>
      <c r="D9930" s="868" t="s">
        <v>37</v>
      </c>
      <c r="E9930" s="870">
        <v>4100</v>
      </c>
      <c r="F9930" s="869">
        <v>48053919</v>
      </c>
      <c r="G9930" s="868" t="s">
        <v>7722</v>
      </c>
      <c r="H9930" s="867" t="s">
        <v>3691</v>
      </c>
      <c r="I9930" s="867" t="s">
        <v>2684</v>
      </c>
      <c r="J9930" s="867" t="s">
        <v>2684</v>
      </c>
      <c r="K9930" s="866">
        <v>2</v>
      </c>
      <c r="L9930" s="866">
        <v>11</v>
      </c>
      <c r="M9930" s="865">
        <v>42820.160000000003</v>
      </c>
      <c r="N9930" s="866"/>
      <c r="O9930" s="866"/>
      <c r="P9930" s="865"/>
    </row>
    <row r="9931" spans="1:16" ht="33.75" x14ac:dyDescent="0.25">
      <c r="A9931" s="867" t="s">
        <v>7574</v>
      </c>
      <c r="B9931" s="867" t="s">
        <v>3626</v>
      </c>
      <c r="C9931" s="867" t="s">
        <v>3031</v>
      </c>
      <c r="D9931" s="868" t="s">
        <v>36</v>
      </c>
      <c r="E9931" s="870">
        <v>5700</v>
      </c>
      <c r="F9931" s="869">
        <v>48053919</v>
      </c>
      <c r="G9931" s="868" t="s">
        <v>7722</v>
      </c>
      <c r="H9931" s="867" t="s">
        <v>3691</v>
      </c>
      <c r="I9931" s="867" t="s">
        <v>2684</v>
      </c>
      <c r="J9931" s="867" t="s">
        <v>2684</v>
      </c>
      <c r="K9931" s="866">
        <v>1</v>
      </c>
      <c r="L9931" s="866">
        <v>1</v>
      </c>
      <c r="M9931" s="865">
        <v>3040</v>
      </c>
      <c r="N9931" s="866">
        <v>3</v>
      </c>
      <c r="O9931" s="866">
        <v>6</v>
      </c>
      <c r="P9931" s="865">
        <v>35005.5</v>
      </c>
    </row>
    <row r="9932" spans="1:16" ht="33.75" x14ac:dyDescent="0.25">
      <c r="A9932" s="867" t="s">
        <v>7574</v>
      </c>
      <c r="B9932" s="867" t="s">
        <v>3626</v>
      </c>
      <c r="C9932" s="867" t="s">
        <v>3031</v>
      </c>
      <c r="D9932" s="868" t="s">
        <v>7583</v>
      </c>
      <c r="E9932" s="870">
        <v>5700</v>
      </c>
      <c r="F9932" s="869">
        <v>45473064</v>
      </c>
      <c r="G9932" s="868" t="s">
        <v>7721</v>
      </c>
      <c r="H9932" s="867" t="s">
        <v>2722</v>
      </c>
      <c r="I9932" s="867" t="s">
        <v>2684</v>
      </c>
      <c r="J9932" s="867" t="s">
        <v>2684</v>
      </c>
      <c r="K9932" s="866">
        <v>2</v>
      </c>
      <c r="L9932" s="866">
        <v>7</v>
      </c>
      <c r="M9932" s="865">
        <v>44815.76</v>
      </c>
      <c r="N9932" s="866">
        <v>0</v>
      </c>
      <c r="O9932" s="866"/>
      <c r="P9932" s="865"/>
    </row>
    <row r="9933" spans="1:16" ht="33.75" x14ac:dyDescent="0.25">
      <c r="A9933" s="867" t="s">
        <v>7574</v>
      </c>
      <c r="B9933" s="867" t="s">
        <v>3626</v>
      </c>
      <c r="C9933" s="867" t="s">
        <v>3031</v>
      </c>
      <c r="D9933" s="868" t="s">
        <v>37</v>
      </c>
      <c r="E9933" s="870">
        <v>4100</v>
      </c>
      <c r="F9933" s="869">
        <v>41703159</v>
      </c>
      <c r="G9933" s="868" t="s">
        <v>7720</v>
      </c>
      <c r="H9933" s="867" t="s">
        <v>2725</v>
      </c>
      <c r="I9933" s="867" t="s">
        <v>3654</v>
      </c>
      <c r="J9933" s="867" t="s">
        <v>2789</v>
      </c>
      <c r="K9933" s="866">
        <v>2</v>
      </c>
      <c r="L9933" s="866">
        <v>8</v>
      </c>
      <c r="M9933" s="865">
        <v>35224.720000000001</v>
      </c>
      <c r="N9933" s="866">
        <v>0</v>
      </c>
      <c r="O9933" s="866"/>
      <c r="P9933" s="865"/>
    </row>
    <row r="9934" spans="1:16" ht="33.75" x14ac:dyDescent="0.25">
      <c r="A9934" s="867" t="s">
        <v>7574</v>
      </c>
      <c r="B9934" s="867" t="s">
        <v>3626</v>
      </c>
      <c r="C9934" s="867" t="s">
        <v>3031</v>
      </c>
      <c r="D9934" s="868" t="s">
        <v>35</v>
      </c>
      <c r="E9934" s="870">
        <v>7400</v>
      </c>
      <c r="F9934" s="869">
        <v>41703159</v>
      </c>
      <c r="G9934" s="868" t="s">
        <v>7720</v>
      </c>
      <c r="H9934" s="867" t="s">
        <v>2725</v>
      </c>
      <c r="I9934" s="867" t="s">
        <v>3654</v>
      </c>
      <c r="J9934" s="867" t="s">
        <v>2789</v>
      </c>
      <c r="K9934" s="866">
        <v>2</v>
      </c>
      <c r="L9934" s="866">
        <v>4</v>
      </c>
      <c r="M9934" s="865">
        <v>29893.530000000002</v>
      </c>
      <c r="N9934" s="866">
        <v>2</v>
      </c>
      <c r="O9934" s="866">
        <v>6</v>
      </c>
      <c r="P9934" s="865">
        <v>45444.9</v>
      </c>
    </row>
    <row r="9935" spans="1:16" ht="33.75" x14ac:dyDescent="0.25">
      <c r="A9935" s="867" t="s">
        <v>7574</v>
      </c>
      <c r="B9935" s="867" t="s">
        <v>3626</v>
      </c>
      <c r="C9935" s="867" t="s">
        <v>3031</v>
      </c>
      <c r="D9935" s="868" t="s">
        <v>36</v>
      </c>
      <c r="E9935" s="870">
        <v>5700</v>
      </c>
      <c r="F9935" s="869">
        <v>18114962</v>
      </c>
      <c r="G9935" s="868" t="s">
        <v>7719</v>
      </c>
      <c r="H9935" s="867" t="s">
        <v>2883</v>
      </c>
      <c r="I9935" s="867" t="s">
        <v>3654</v>
      </c>
      <c r="J9935" s="867" t="s">
        <v>2789</v>
      </c>
      <c r="K9935" s="866">
        <v>1</v>
      </c>
      <c r="L9935" s="866">
        <v>1</v>
      </c>
      <c r="M9935" s="865">
        <v>273.7</v>
      </c>
      <c r="N9935" s="866">
        <v>3</v>
      </c>
      <c r="O9935" s="866">
        <v>6</v>
      </c>
      <c r="P9935" s="865">
        <v>35206.9</v>
      </c>
    </row>
    <row r="9936" spans="1:16" ht="33.75" x14ac:dyDescent="0.25">
      <c r="A9936" s="867" t="s">
        <v>7574</v>
      </c>
      <c r="B9936" s="867" t="s">
        <v>3626</v>
      </c>
      <c r="C9936" s="867" t="s">
        <v>3031</v>
      </c>
      <c r="D9936" s="868" t="s">
        <v>36</v>
      </c>
      <c r="E9936" s="870">
        <v>5700</v>
      </c>
      <c r="F9936" s="869">
        <v>74619289</v>
      </c>
      <c r="G9936" s="868" t="s">
        <v>7718</v>
      </c>
      <c r="H9936" s="867" t="s">
        <v>2745</v>
      </c>
      <c r="I9936" s="867" t="s">
        <v>3654</v>
      </c>
      <c r="J9936" s="867" t="s">
        <v>2789</v>
      </c>
      <c r="K9936" s="866">
        <v>1</v>
      </c>
      <c r="L9936" s="866">
        <v>3</v>
      </c>
      <c r="M9936" s="865">
        <v>17555.75</v>
      </c>
      <c r="N9936" s="866">
        <v>2</v>
      </c>
      <c r="O9936" s="866">
        <v>6</v>
      </c>
      <c r="P9936" s="865">
        <v>35081.51</v>
      </c>
    </row>
    <row r="9937" spans="1:16" x14ac:dyDescent="0.25">
      <c r="A9937" s="1777" t="s">
        <v>2848</v>
      </c>
      <c r="B9937" s="1778"/>
      <c r="C9937" s="1778"/>
      <c r="D9937" s="1778"/>
      <c r="E9937" s="1779"/>
      <c r="F9937" s="1777" t="s">
        <v>378</v>
      </c>
      <c r="G9937" s="1778"/>
      <c r="H9937" s="1778"/>
      <c r="I9937" s="1778"/>
      <c r="J9937" s="1779"/>
      <c r="K9937" s="1773" t="s">
        <v>2847</v>
      </c>
      <c r="L9937" s="1774"/>
      <c r="M9937" s="1775"/>
      <c r="N9937" s="1773" t="s">
        <v>2846</v>
      </c>
      <c r="O9937" s="1774"/>
      <c r="P9937" s="1775"/>
    </row>
    <row r="9938" spans="1:16" ht="73.5" customHeight="1" x14ac:dyDescent="0.25">
      <c r="A9938" s="1535" t="s">
        <v>2845</v>
      </c>
      <c r="B9938" s="1535" t="s">
        <v>5</v>
      </c>
      <c r="C9938" s="1535" t="s">
        <v>2844</v>
      </c>
      <c r="D9938" s="1535" t="s">
        <v>2843</v>
      </c>
      <c r="E9938" s="1536" t="s">
        <v>2842</v>
      </c>
      <c r="F9938" s="1537" t="s">
        <v>2841</v>
      </c>
      <c r="G9938" s="1540" t="s">
        <v>2840</v>
      </c>
      <c r="H9938" s="1535" t="s">
        <v>2839</v>
      </c>
      <c r="I9938" s="1535" t="s">
        <v>2838</v>
      </c>
      <c r="J9938" s="1535" t="s">
        <v>2837</v>
      </c>
      <c r="K9938" s="1538" t="s">
        <v>2836</v>
      </c>
      <c r="L9938" s="1538" t="s">
        <v>2835</v>
      </c>
      <c r="M9938" s="1539" t="s">
        <v>2834</v>
      </c>
      <c r="N9938" s="1538" t="s">
        <v>2836</v>
      </c>
      <c r="O9938" s="1538" t="s">
        <v>2835</v>
      </c>
      <c r="P9938" s="1539" t="s">
        <v>2834</v>
      </c>
    </row>
    <row r="9939" spans="1:16" ht="33.75" x14ac:dyDescent="0.25">
      <c r="A9939" s="867" t="s">
        <v>7574</v>
      </c>
      <c r="B9939" s="867" t="s">
        <v>3626</v>
      </c>
      <c r="C9939" s="867" t="s">
        <v>3031</v>
      </c>
      <c r="D9939" s="868" t="s">
        <v>35</v>
      </c>
      <c r="E9939" s="870">
        <v>7300</v>
      </c>
      <c r="F9939" s="869">
        <v>70307773</v>
      </c>
      <c r="G9939" s="868" t="s">
        <v>7717</v>
      </c>
      <c r="H9939" s="867" t="s">
        <v>2745</v>
      </c>
      <c r="I9939" s="867" t="s">
        <v>3654</v>
      </c>
      <c r="J9939" s="867" t="s">
        <v>2789</v>
      </c>
      <c r="K9939" s="866">
        <v>2</v>
      </c>
      <c r="L9939" s="866">
        <v>8</v>
      </c>
      <c r="M9939" s="865">
        <v>59630.96</v>
      </c>
      <c r="N9939" s="866">
        <v>2</v>
      </c>
      <c r="O9939" s="866">
        <v>6</v>
      </c>
      <c r="P9939" s="865">
        <v>44756.22</v>
      </c>
    </row>
    <row r="9940" spans="1:16" ht="33.75" x14ac:dyDescent="0.25">
      <c r="A9940" s="867" t="s">
        <v>7574</v>
      </c>
      <c r="B9940" s="867" t="s">
        <v>3626</v>
      </c>
      <c r="C9940" s="867" t="s">
        <v>3031</v>
      </c>
      <c r="D9940" s="868" t="s">
        <v>37</v>
      </c>
      <c r="E9940" s="870">
        <v>4100</v>
      </c>
      <c r="F9940" s="869">
        <v>44719985</v>
      </c>
      <c r="G9940" s="868" t="s">
        <v>7716</v>
      </c>
      <c r="H9940" s="867" t="s">
        <v>3691</v>
      </c>
      <c r="I9940" s="867" t="s">
        <v>3654</v>
      </c>
      <c r="J9940" s="867" t="s">
        <v>2789</v>
      </c>
      <c r="K9940" s="866">
        <v>3</v>
      </c>
      <c r="L9940" s="866">
        <v>12</v>
      </c>
      <c r="M9940" s="865">
        <v>48535.880000000005</v>
      </c>
      <c r="N9940" s="866">
        <v>2</v>
      </c>
      <c r="O9940" s="866">
        <v>6</v>
      </c>
      <c r="P9940" s="865">
        <v>25633.97</v>
      </c>
    </row>
    <row r="9941" spans="1:16" ht="33.75" x14ac:dyDescent="0.25">
      <c r="A9941" s="867" t="s">
        <v>7574</v>
      </c>
      <c r="B9941" s="867" t="s">
        <v>3626</v>
      </c>
      <c r="C9941" s="867" t="s">
        <v>3031</v>
      </c>
      <c r="D9941" s="868" t="s">
        <v>37</v>
      </c>
      <c r="E9941" s="870">
        <v>4100</v>
      </c>
      <c r="F9941" s="869">
        <v>71413934</v>
      </c>
      <c r="G9941" s="868" t="s">
        <v>7715</v>
      </c>
      <c r="H9941" s="867" t="s">
        <v>2745</v>
      </c>
      <c r="I9941" s="867" t="s">
        <v>2684</v>
      </c>
      <c r="J9941" s="867" t="s">
        <v>2684</v>
      </c>
      <c r="K9941" s="866">
        <v>1</v>
      </c>
      <c r="L9941" s="866">
        <v>3</v>
      </c>
      <c r="M9941" s="865">
        <v>10690.2</v>
      </c>
      <c r="N9941" s="866">
        <v>2</v>
      </c>
      <c r="O9941" s="866">
        <v>6</v>
      </c>
      <c r="P9941" s="865">
        <v>25637.61</v>
      </c>
    </row>
    <row r="9942" spans="1:16" ht="33.75" x14ac:dyDescent="0.25">
      <c r="A9942" s="867" t="s">
        <v>7574</v>
      </c>
      <c r="B9942" s="867" t="s">
        <v>3626</v>
      </c>
      <c r="C9942" s="867" t="s">
        <v>3031</v>
      </c>
      <c r="D9942" s="868" t="s">
        <v>37</v>
      </c>
      <c r="E9942" s="870">
        <v>4100</v>
      </c>
      <c r="F9942" s="869">
        <v>76229309</v>
      </c>
      <c r="G9942" s="868" t="s">
        <v>7714</v>
      </c>
      <c r="H9942" s="867" t="s">
        <v>2745</v>
      </c>
      <c r="I9942" s="867" t="s">
        <v>3654</v>
      </c>
      <c r="J9942" s="867" t="s">
        <v>2789</v>
      </c>
      <c r="K9942" s="866">
        <v>1</v>
      </c>
      <c r="L9942" s="866">
        <v>1</v>
      </c>
      <c r="M9942" s="865">
        <v>1340.7</v>
      </c>
      <c r="N9942" s="866">
        <v>3</v>
      </c>
      <c r="O9942" s="866">
        <v>6</v>
      </c>
      <c r="P9942" s="865">
        <v>25629.11</v>
      </c>
    </row>
    <row r="9943" spans="1:16" ht="33.75" x14ac:dyDescent="0.25">
      <c r="A9943" s="867" t="s">
        <v>7574</v>
      </c>
      <c r="B9943" s="867" t="s">
        <v>3626</v>
      </c>
      <c r="C9943" s="867" t="s">
        <v>3031</v>
      </c>
      <c r="D9943" s="868" t="s">
        <v>35</v>
      </c>
      <c r="E9943" s="870">
        <v>7300</v>
      </c>
      <c r="F9943" s="869" t="s">
        <v>7713</v>
      </c>
      <c r="G9943" s="868" t="s">
        <v>7712</v>
      </c>
      <c r="H9943" s="867" t="s">
        <v>7647</v>
      </c>
      <c r="I9943" s="867" t="s">
        <v>3654</v>
      </c>
      <c r="J9943" s="867" t="s">
        <v>2789</v>
      </c>
      <c r="K9943" s="866">
        <v>1</v>
      </c>
      <c r="L9943" s="866">
        <v>1</v>
      </c>
      <c r="M9943" s="865">
        <v>570.37</v>
      </c>
      <c r="N9943" s="866">
        <v>3</v>
      </c>
      <c r="O9943" s="866">
        <v>6</v>
      </c>
      <c r="P9943" s="865">
        <v>44708.090000000004</v>
      </c>
    </row>
    <row r="9944" spans="1:16" ht="33.75" x14ac:dyDescent="0.25">
      <c r="A9944" s="867" t="s">
        <v>7574</v>
      </c>
      <c r="B9944" s="867" t="s">
        <v>3626</v>
      </c>
      <c r="C9944" s="867" t="s">
        <v>3031</v>
      </c>
      <c r="D9944" s="868" t="s">
        <v>35</v>
      </c>
      <c r="E9944" s="870">
        <v>7400</v>
      </c>
      <c r="F9944" s="869">
        <v>10071703</v>
      </c>
      <c r="G9944" s="868" t="s">
        <v>7711</v>
      </c>
      <c r="H9944" s="867" t="s">
        <v>7572</v>
      </c>
      <c r="I9944" s="867" t="s">
        <v>3654</v>
      </c>
      <c r="J9944" s="867" t="s">
        <v>2789</v>
      </c>
      <c r="K9944" s="866">
        <v>0</v>
      </c>
      <c r="L9944" s="866"/>
      <c r="M9944" s="865"/>
      <c r="N9944" s="866">
        <v>2</v>
      </c>
      <c r="O9944" s="866">
        <v>5</v>
      </c>
      <c r="P9944" s="865">
        <v>35393.67</v>
      </c>
    </row>
    <row r="9945" spans="1:16" ht="33.75" x14ac:dyDescent="0.25">
      <c r="A9945" s="867" t="s">
        <v>7574</v>
      </c>
      <c r="B9945" s="867" t="s">
        <v>3626</v>
      </c>
      <c r="C9945" s="867" t="s">
        <v>3031</v>
      </c>
      <c r="D9945" s="868" t="s">
        <v>58</v>
      </c>
      <c r="E9945" s="870">
        <v>2700</v>
      </c>
      <c r="F9945" s="869">
        <v>10744381</v>
      </c>
      <c r="G9945" s="868" t="s">
        <v>7710</v>
      </c>
      <c r="H9945" s="867" t="s">
        <v>2680</v>
      </c>
      <c r="I9945" s="867" t="s">
        <v>3654</v>
      </c>
      <c r="J9945" s="867" t="s">
        <v>2869</v>
      </c>
      <c r="K9945" s="866">
        <v>2</v>
      </c>
      <c r="L9945" s="866">
        <v>12</v>
      </c>
      <c r="M9945" s="865">
        <v>29914.400000000001</v>
      </c>
      <c r="N9945" s="866">
        <v>2</v>
      </c>
      <c r="O9945" s="866">
        <v>6</v>
      </c>
      <c r="P9945" s="865">
        <v>17216.900000000001</v>
      </c>
    </row>
    <row r="9946" spans="1:16" ht="33.75" x14ac:dyDescent="0.25">
      <c r="A9946" s="867" t="s">
        <v>7574</v>
      </c>
      <c r="B9946" s="867" t="s">
        <v>3626</v>
      </c>
      <c r="C9946" s="867" t="s">
        <v>3031</v>
      </c>
      <c r="D9946" s="868" t="s">
        <v>36</v>
      </c>
      <c r="E9946" s="870">
        <v>5700</v>
      </c>
      <c r="F9946" s="869">
        <v>45820728</v>
      </c>
      <c r="G9946" s="868" t="s">
        <v>7709</v>
      </c>
      <c r="H9946" s="867" t="s">
        <v>2725</v>
      </c>
      <c r="I9946" s="867" t="s">
        <v>3654</v>
      </c>
      <c r="J9946" s="867" t="s">
        <v>2789</v>
      </c>
      <c r="K9946" s="866">
        <v>2</v>
      </c>
      <c r="L9946" s="866">
        <v>12</v>
      </c>
      <c r="M9946" s="865">
        <v>69946.600000000006</v>
      </c>
      <c r="N9946" s="866">
        <v>2</v>
      </c>
      <c r="O9946" s="866">
        <v>6</v>
      </c>
      <c r="P9946" s="865">
        <v>35188.74</v>
      </c>
    </row>
    <row r="9947" spans="1:16" ht="33.75" x14ac:dyDescent="0.25">
      <c r="A9947" s="867" t="s">
        <v>7574</v>
      </c>
      <c r="B9947" s="867" t="s">
        <v>3626</v>
      </c>
      <c r="C9947" s="867" t="s">
        <v>3031</v>
      </c>
      <c r="D9947" s="868" t="s">
        <v>36</v>
      </c>
      <c r="E9947" s="870">
        <v>5700</v>
      </c>
      <c r="F9947" s="869">
        <v>42083015</v>
      </c>
      <c r="G9947" s="868" t="s">
        <v>7708</v>
      </c>
      <c r="H9947" s="867" t="s">
        <v>2745</v>
      </c>
      <c r="I9947" s="867" t="s">
        <v>3654</v>
      </c>
      <c r="J9947" s="867" t="s">
        <v>2789</v>
      </c>
      <c r="K9947" s="866">
        <v>3</v>
      </c>
      <c r="L9947" s="866">
        <v>12</v>
      </c>
      <c r="M9947" s="865">
        <v>69275.69</v>
      </c>
      <c r="N9947" s="866">
        <v>2</v>
      </c>
      <c r="O9947" s="866">
        <v>6</v>
      </c>
      <c r="P9947" s="865">
        <v>35054.9</v>
      </c>
    </row>
    <row r="9948" spans="1:16" ht="33.75" x14ac:dyDescent="0.25">
      <c r="A9948" s="867" t="s">
        <v>7574</v>
      </c>
      <c r="B9948" s="867" t="s">
        <v>3626</v>
      </c>
      <c r="C9948" s="867" t="s">
        <v>3031</v>
      </c>
      <c r="D9948" s="868" t="s">
        <v>7589</v>
      </c>
      <c r="E9948" s="870">
        <v>8500</v>
      </c>
      <c r="F9948" s="869">
        <v>43279860</v>
      </c>
      <c r="G9948" s="868" t="s">
        <v>7707</v>
      </c>
      <c r="H9948" s="867" t="s">
        <v>2722</v>
      </c>
      <c r="I9948" s="867" t="s">
        <v>3654</v>
      </c>
      <c r="J9948" s="867" t="s">
        <v>2789</v>
      </c>
      <c r="K9948" s="866">
        <v>2</v>
      </c>
      <c r="L9948" s="866">
        <v>12</v>
      </c>
      <c r="M9948" s="865">
        <v>103207.81</v>
      </c>
      <c r="N9948" s="866">
        <v>2</v>
      </c>
      <c r="O9948" s="866">
        <v>6</v>
      </c>
      <c r="P9948" s="865">
        <v>52025.380000000005</v>
      </c>
    </row>
    <row r="9949" spans="1:16" ht="33.75" x14ac:dyDescent="0.25">
      <c r="A9949" s="867" t="s">
        <v>7574</v>
      </c>
      <c r="B9949" s="867" t="s">
        <v>3626</v>
      </c>
      <c r="C9949" s="867" t="s">
        <v>3031</v>
      </c>
      <c r="D9949" s="868" t="s">
        <v>37</v>
      </c>
      <c r="E9949" s="870">
        <v>4100</v>
      </c>
      <c r="F9949" s="869">
        <v>46829585</v>
      </c>
      <c r="G9949" s="868" t="s">
        <v>7706</v>
      </c>
      <c r="H9949" s="867" t="s">
        <v>3691</v>
      </c>
      <c r="I9949" s="867" t="s">
        <v>3654</v>
      </c>
      <c r="J9949" s="867" t="s">
        <v>2789</v>
      </c>
      <c r="K9949" s="866">
        <v>3</v>
      </c>
      <c r="L9949" s="866">
        <v>10</v>
      </c>
      <c r="M9949" s="865">
        <v>41743.910000000003</v>
      </c>
      <c r="N9949" s="866">
        <v>2</v>
      </c>
      <c r="O9949" s="866">
        <v>6</v>
      </c>
      <c r="P9949" s="865">
        <v>25133.759999999998</v>
      </c>
    </row>
    <row r="9950" spans="1:16" ht="33.75" x14ac:dyDescent="0.25">
      <c r="A9950" s="867" t="s">
        <v>7574</v>
      </c>
      <c r="B9950" s="867" t="s">
        <v>3626</v>
      </c>
      <c r="C9950" s="867" t="s">
        <v>3031</v>
      </c>
      <c r="D9950" s="868" t="s">
        <v>36</v>
      </c>
      <c r="E9950" s="870">
        <v>5700</v>
      </c>
      <c r="F9950" s="869">
        <v>46769250</v>
      </c>
      <c r="G9950" s="868" t="s">
        <v>7705</v>
      </c>
      <c r="H9950" s="867" t="s">
        <v>4016</v>
      </c>
      <c r="I9950" s="867" t="s">
        <v>2684</v>
      </c>
      <c r="J9950" s="867" t="s">
        <v>2684</v>
      </c>
      <c r="K9950" s="866">
        <v>2</v>
      </c>
      <c r="L9950" s="866">
        <v>12</v>
      </c>
      <c r="M9950" s="865">
        <v>69954.22</v>
      </c>
      <c r="N9950" s="866">
        <v>2</v>
      </c>
      <c r="O9950" s="866">
        <v>6</v>
      </c>
      <c r="P9950" s="865">
        <v>35192.120000000003</v>
      </c>
    </row>
    <row r="9951" spans="1:16" ht="33.75" x14ac:dyDescent="0.25">
      <c r="A9951" s="867" t="s">
        <v>7574</v>
      </c>
      <c r="B9951" s="867" t="s">
        <v>3626</v>
      </c>
      <c r="C9951" s="867" t="s">
        <v>3031</v>
      </c>
      <c r="D9951" s="868" t="s">
        <v>7583</v>
      </c>
      <c r="E9951" s="870">
        <v>5700</v>
      </c>
      <c r="F9951" s="869">
        <v>71939112</v>
      </c>
      <c r="G9951" s="868" t="s">
        <v>7704</v>
      </c>
      <c r="H9951" s="867" t="s">
        <v>2722</v>
      </c>
      <c r="I9951" s="867" t="s">
        <v>3654</v>
      </c>
      <c r="J9951" s="867" t="s">
        <v>2789</v>
      </c>
      <c r="K9951" s="866">
        <v>1</v>
      </c>
      <c r="L9951" s="866">
        <v>1</v>
      </c>
      <c r="M9951" s="865">
        <v>273.7</v>
      </c>
      <c r="N9951" s="866">
        <v>3</v>
      </c>
      <c r="O9951" s="866">
        <v>6</v>
      </c>
      <c r="P9951" s="865">
        <v>35209.86</v>
      </c>
    </row>
    <row r="9952" spans="1:16" ht="33.75" x14ac:dyDescent="0.25">
      <c r="A9952" s="867" t="s">
        <v>7574</v>
      </c>
      <c r="B9952" s="867" t="s">
        <v>3626</v>
      </c>
      <c r="C9952" s="867" t="s">
        <v>3031</v>
      </c>
      <c r="D9952" s="868" t="s">
        <v>37</v>
      </c>
      <c r="E9952" s="870">
        <v>4100</v>
      </c>
      <c r="F9952" s="869">
        <v>73568023</v>
      </c>
      <c r="G9952" s="868" t="s">
        <v>7703</v>
      </c>
      <c r="H9952" s="867" t="s">
        <v>7702</v>
      </c>
      <c r="I9952" s="867" t="s">
        <v>2684</v>
      </c>
      <c r="J9952" s="867" t="s">
        <v>2684</v>
      </c>
      <c r="K9952" s="866">
        <v>1</v>
      </c>
      <c r="L9952" s="866">
        <v>1</v>
      </c>
      <c r="M9952" s="865">
        <v>2505.0700000000002</v>
      </c>
      <c r="N9952" s="866">
        <v>0</v>
      </c>
      <c r="O9952" s="866"/>
      <c r="P9952" s="865"/>
    </row>
    <row r="9953" spans="1:16" ht="33.75" x14ac:dyDescent="0.25">
      <c r="A9953" s="867" t="s">
        <v>7574</v>
      </c>
      <c r="B9953" s="867" t="s">
        <v>3626</v>
      </c>
      <c r="C9953" s="867" t="s">
        <v>3031</v>
      </c>
      <c r="D9953" s="868" t="s">
        <v>36</v>
      </c>
      <c r="E9953" s="870">
        <v>5700</v>
      </c>
      <c r="F9953" s="869">
        <v>16736380</v>
      </c>
      <c r="G9953" s="868" t="s">
        <v>7701</v>
      </c>
      <c r="H9953" s="867" t="s">
        <v>7647</v>
      </c>
      <c r="I9953" s="867" t="s">
        <v>3654</v>
      </c>
      <c r="J9953" s="867" t="s">
        <v>2789</v>
      </c>
      <c r="K9953" s="866">
        <v>2</v>
      </c>
      <c r="L9953" s="866">
        <v>9</v>
      </c>
      <c r="M9953" s="865">
        <v>51434.45</v>
      </c>
      <c r="N9953" s="866">
        <v>2</v>
      </c>
      <c r="O9953" s="866">
        <v>6</v>
      </c>
      <c r="P9953" s="865">
        <v>35154.97</v>
      </c>
    </row>
    <row r="9954" spans="1:16" ht="33.75" x14ac:dyDescent="0.25">
      <c r="A9954" s="867" t="s">
        <v>7574</v>
      </c>
      <c r="B9954" s="867" t="s">
        <v>3626</v>
      </c>
      <c r="C9954" s="867" t="s">
        <v>3031</v>
      </c>
      <c r="D9954" s="868" t="s">
        <v>36</v>
      </c>
      <c r="E9954" s="870">
        <v>5700</v>
      </c>
      <c r="F9954" s="869">
        <v>46711145</v>
      </c>
      <c r="G9954" s="868" t="s">
        <v>7700</v>
      </c>
      <c r="H9954" s="867" t="s">
        <v>3691</v>
      </c>
      <c r="I9954" s="867" t="s">
        <v>3654</v>
      </c>
      <c r="J9954" s="867" t="s">
        <v>2789</v>
      </c>
      <c r="K9954" s="866">
        <v>2</v>
      </c>
      <c r="L9954" s="866">
        <v>5</v>
      </c>
      <c r="M9954" s="865">
        <v>28391.67</v>
      </c>
      <c r="N9954" s="866">
        <v>2</v>
      </c>
      <c r="O9954" s="866">
        <v>6</v>
      </c>
      <c r="P9954" s="865">
        <v>35239.410000000003</v>
      </c>
    </row>
    <row r="9955" spans="1:16" ht="33.75" x14ac:dyDescent="0.25">
      <c r="A9955" s="867" t="s">
        <v>7574</v>
      </c>
      <c r="B9955" s="867" t="s">
        <v>3626</v>
      </c>
      <c r="C9955" s="867" t="s">
        <v>3031</v>
      </c>
      <c r="D9955" s="868" t="s">
        <v>36</v>
      </c>
      <c r="E9955" s="870">
        <v>5700</v>
      </c>
      <c r="F9955" s="869">
        <v>41493030</v>
      </c>
      <c r="G9955" s="868" t="s">
        <v>7699</v>
      </c>
      <c r="H9955" s="867" t="s">
        <v>2745</v>
      </c>
      <c r="I9955" s="867" t="s">
        <v>3654</v>
      </c>
      <c r="J9955" s="867" t="s">
        <v>2789</v>
      </c>
      <c r="K9955" s="866">
        <v>1</v>
      </c>
      <c r="L9955" s="866">
        <v>2</v>
      </c>
      <c r="M9955" s="865">
        <v>6465.56</v>
      </c>
      <c r="N9955" s="866">
        <v>0</v>
      </c>
      <c r="O9955" s="866"/>
      <c r="P9955" s="865"/>
    </row>
    <row r="9956" spans="1:16" ht="33.75" x14ac:dyDescent="0.25">
      <c r="A9956" s="867" t="s">
        <v>7574</v>
      </c>
      <c r="B9956" s="867" t="s">
        <v>3626</v>
      </c>
      <c r="C9956" s="867" t="s">
        <v>3031</v>
      </c>
      <c r="D9956" s="868" t="s">
        <v>7611</v>
      </c>
      <c r="E9956" s="870">
        <v>2436</v>
      </c>
      <c r="F9956" s="869">
        <v>10550027</v>
      </c>
      <c r="G9956" s="868" t="s">
        <v>7698</v>
      </c>
      <c r="H9956" s="867" t="s">
        <v>7611</v>
      </c>
      <c r="I9956" s="867" t="s">
        <v>7697</v>
      </c>
      <c r="J9956" s="867" t="s">
        <v>7697</v>
      </c>
      <c r="K9956" s="866">
        <v>2</v>
      </c>
      <c r="L9956" s="866">
        <v>12</v>
      </c>
      <c r="M9956" s="865">
        <v>31189.37</v>
      </c>
      <c r="N9956" s="866">
        <v>2</v>
      </c>
      <c r="O9956" s="866">
        <v>6</v>
      </c>
      <c r="P9956" s="865">
        <v>15660.9</v>
      </c>
    </row>
    <row r="9957" spans="1:16" ht="33.75" x14ac:dyDescent="0.25">
      <c r="A9957" s="867" t="s">
        <v>7574</v>
      </c>
      <c r="B9957" s="867" t="s">
        <v>3626</v>
      </c>
      <c r="C9957" s="867" t="s">
        <v>3031</v>
      </c>
      <c r="D9957" s="868" t="s">
        <v>36</v>
      </c>
      <c r="E9957" s="870">
        <v>5700</v>
      </c>
      <c r="F9957" s="869">
        <v>45555020</v>
      </c>
      <c r="G9957" s="868" t="s">
        <v>7696</v>
      </c>
      <c r="H9957" s="867" t="s">
        <v>2685</v>
      </c>
      <c r="I9957" s="867" t="s">
        <v>3654</v>
      </c>
      <c r="J9957" s="867" t="s">
        <v>2789</v>
      </c>
      <c r="K9957" s="866">
        <v>1</v>
      </c>
      <c r="L9957" s="866">
        <v>4</v>
      </c>
      <c r="M9957" s="865">
        <v>29021.789999999997</v>
      </c>
      <c r="N9957" s="866">
        <v>0</v>
      </c>
      <c r="O9957" s="866"/>
      <c r="P9957" s="865"/>
    </row>
    <row r="9958" spans="1:16" ht="33.75" x14ac:dyDescent="0.25">
      <c r="A9958" s="867" t="s">
        <v>7574</v>
      </c>
      <c r="B9958" s="867" t="s">
        <v>3626</v>
      </c>
      <c r="C9958" s="867" t="s">
        <v>3031</v>
      </c>
      <c r="D9958" s="868" t="s">
        <v>7618</v>
      </c>
      <c r="E9958" s="870">
        <v>7300</v>
      </c>
      <c r="F9958" s="869">
        <v>41249512</v>
      </c>
      <c r="G9958" s="868" t="s">
        <v>7695</v>
      </c>
      <c r="H9958" s="867" t="s">
        <v>2722</v>
      </c>
      <c r="I9958" s="867" t="s">
        <v>3654</v>
      </c>
      <c r="J9958" s="867" t="s">
        <v>2789</v>
      </c>
      <c r="K9958" s="866">
        <v>2</v>
      </c>
      <c r="L9958" s="866">
        <v>12</v>
      </c>
      <c r="M9958" s="865">
        <v>89462.930000000008</v>
      </c>
      <c r="N9958" s="866">
        <v>2</v>
      </c>
      <c r="O9958" s="866">
        <v>6</v>
      </c>
      <c r="P9958" s="865">
        <v>44826.51</v>
      </c>
    </row>
    <row r="9959" spans="1:16" ht="33.75" x14ac:dyDescent="0.25">
      <c r="A9959" s="867" t="s">
        <v>7574</v>
      </c>
      <c r="B9959" s="867" t="s">
        <v>3626</v>
      </c>
      <c r="C9959" s="867" t="s">
        <v>3031</v>
      </c>
      <c r="D9959" s="868" t="s">
        <v>36</v>
      </c>
      <c r="E9959" s="870">
        <v>5700</v>
      </c>
      <c r="F9959" s="869">
        <v>46314337</v>
      </c>
      <c r="G9959" s="868" t="s">
        <v>7694</v>
      </c>
      <c r="H9959" s="867" t="s">
        <v>4333</v>
      </c>
      <c r="I9959" s="867" t="s">
        <v>2684</v>
      </c>
      <c r="J9959" s="867" t="s">
        <v>2684</v>
      </c>
      <c r="K9959" s="866">
        <v>1</v>
      </c>
      <c r="L9959" s="866">
        <v>1</v>
      </c>
      <c r="M9959" s="865">
        <v>463.7</v>
      </c>
      <c r="N9959" s="866">
        <v>3</v>
      </c>
      <c r="O9959" s="866">
        <v>6</v>
      </c>
      <c r="P9959" s="865">
        <v>35244.9</v>
      </c>
    </row>
    <row r="9960" spans="1:16" ht="33.75" x14ac:dyDescent="0.25">
      <c r="A9960" s="867" t="s">
        <v>7574</v>
      </c>
      <c r="B9960" s="867" t="s">
        <v>3626</v>
      </c>
      <c r="C9960" s="867" t="s">
        <v>3031</v>
      </c>
      <c r="D9960" s="868" t="s">
        <v>7583</v>
      </c>
      <c r="E9960" s="870">
        <v>5700</v>
      </c>
      <c r="F9960" s="869">
        <v>46815815</v>
      </c>
      <c r="G9960" s="868" t="s">
        <v>7693</v>
      </c>
      <c r="H9960" s="867" t="s">
        <v>3052</v>
      </c>
      <c r="I9960" s="867" t="s">
        <v>3654</v>
      </c>
      <c r="J9960" s="867" t="s">
        <v>2789</v>
      </c>
      <c r="K9960" s="866">
        <v>1</v>
      </c>
      <c r="L9960" s="866">
        <v>1</v>
      </c>
      <c r="M9960" s="865">
        <v>463.7</v>
      </c>
      <c r="N9960" s="866">
        <v>3</v>
      </c>
      <c r="O9960" s="866">
        <v>6</v>
      </c>
      <c r="P9960" s="865">
        <v>35244.9</v>
      </c>
    </row>
    <row r="9961" spans="1:16" ht="33.75" x14ac:dyDescent="0.25">
      <c r="A9961" s="867" t="s">
        <v>7574</v>
      </c>
      <c r="B9961" s="867" t="s">
        <v>3626</v>
      </c>
      <c r="C9961" s="867" t="s">
        <v>3031</v>
      </c>
      <c r="D9961" s="868" t="s">
        <v>37</v>
      </c>
      <c r="E9961" s="870">
        <v>4100</v>
      </c>
      <c r="F9961" s="869">
        <v>72166716</v>
      </c>
      <c r="G9961" s="868" t="s">
        <v>7692</v>
      </c>
      <c r="H9961" s="867" t="s">
        <v>2745</v>
      </c>
      <c r="I9961" s="867" t="s">
        <v>3654</v>
      </c>
      <c r="J9961" s="867" t="s">
        <v>2789</v>
      </c>
      <c r="K9961" s="866">
        <v>1</v>
      </c>
      <c r="L9961" s="866">
        <v>2</v>
      </c>
      <c r="M9961" s="865">
        <v>8016.8</v>
      </c>
      <c r="N9961" s="866">
        <v>2</v>
      </c>
      <c r="O9961" s="866">
        <v>6</v>
      </c>
      <c r="P9961" s="865">
        <v>25594.190000000002</v>
      </c>
    </row>
    <row r="9962" spans="1:16" ht="33.75" x14ac:dyDescent="0.25">
      <c r="A9962" s="867" t="s">
        <v>7574</v>
      </c>
      <c r="B9962" s="867" t="s">
        <v>3626</v>
      </c>
      <c r="C9962" s="867" t="s">
        <v>3031</v>
      </c>
      <c r="D9962" s="868" t="s">
        <v>36</v>
      </c>
      <c r="E9962" s="870">
        <v>5700</v>
      </c>
      <c r="F9962" s="869">
        <v>46223017</v>
      </c>
      <c r="G9962" s="868" t="s">
        <v>7691</v>
      </c>
      <c r="H9962" s="867" t="s">
        <v>2745</v>
      </c>
      <c r="I9962" s="867" t="s">
        <v>3654</v>
      </c>
      <c r="J9962" s="867" t="s">
        <v>2789</v>
      </c>
      <c r="K9962" s="866">
        <v>2</v>
      </c>
      <c r="L9962" s="866">
        <v>12</v>
      </c>
      <c r="M9962" s="865">
        <v>70249.75</v>
      </c>
      <c r="N9962" s="866">
        <v>2</v>
      </c>
      <c r="O9962" s="866">
        <v>6</v>
      </c>
      <c r="P9962" s="865">
        <v>35225.050000000003</v>
      </c>
    </row>
    <row r="9963" spans="1:16" ht="33.75" x14ac:dyDescent="0.25">
      <c r="A9963" s="867" t="s">
        <v>7574</v>
      </c>
      <c r="B9963" s="867" t="s">
        <v>3626</v>
      </c>
      <c r="C9963" s="867" t="s">
        <v>3031</v>
      </c>
      <c r="D9963" s="868" t="s">
        <v>7309</v>
      </c>
      <c r="E9963" s="870">
        <v>2700</v>
      </c>
      <c r="F9963" s="869">
        <v>41281047</v>
      </c>
      <c r="G9963" s="868" t="s">
        <v>7690</v>
      </c>
      <c r="H9963" s="867" t="s">
        <v>7689</v>
      </c>
      <c r="I9963" s="867" t="s">
        <v>3654</v>
      </c>
      <c r="J9963" s="867" t="s">
        <v>2869</v>
      </c>
      <c r="K9963" s="866">
        <v>2</v>
      </c>
      <c r="L9963" s="866">
        <v>12</v>
      </c>
      <c r="M9963" s="865">
        <v>34352.200000000004</v>
      </c>
      <c r="N9963" s="866">
        <v>2</v>
      </c>
      <c r="O9963" s="866">
        <v>6</v>
      </c>
      <c r="P9963" s="865">
        <v>17240.5</v>
      </c>
    </row>
    <row r="9964" spans="1:16" ht="33.75" x14ac:dyDescent="0.25">
      <c r="A9964" s="867" t="s">
        <v>7574</v>
      </c>
      <c r="B9964" s="867" t="s">
        <v>3626</v>
      </c>
      <c r="C9964" s="867" t="s">
        <v>3031</v>
      </c>
      <c r="D9964" s="868" t="s">
        <v>7618</v>
      </c>
      <c r="E9964" s="870">
        <v>7400</v>
      </c>
      <c r="F9964" s="869">
        <v>41849912</v>
      </c>
      <c r="G9964" s="868" t="s">
        <v>7688</v>
      </c>
      <c r="H9964" s="867" t="s">
        <v>2722</v>
      </c>
      <c r="I9964" s="867" t="s">
        <v>3654</v>
      </c>
      <c r="J9964" s="867" t="s">
        <v>2789</v>
      </c>
      <c r="K9964" s="866">
        <v>1</v>
      </c>
      <c r="L9964" s="866">
        <v>3</v>
      </c>
      <c r="M9964" s="865">
        <v>22704.010000000002</v>
      </c>
      <c r="N9964" s="866">
        <v>2</v>
      </c>
      <c r="O9964" s="866">
        <v>6</v>
      </c>
      <c r="P9964" s="865">
        <v>45310.060000000005</v>
      </c>
    </row>
    <row r="9965" spans="1:16" ht="33.75" x14ac:dyDescent="0.25">
      <c r="A9965" s="867" t="s">
        <v>7574</v>
      </c>
      <c r="B9965" s="867" t="s">
        <v>3626</v>
      </c>
      <c r="C9965" s="867" t="s">
        <v>3031</v>
      </c>
      <c r="D9965" s="868" t="s">
        <v>7583</v>
      </c>
      <c r="E9965" s="870">
        <v>5700</v>
      </c>
      <c r="F9965" s="869">
        <v>70687005</v>
      </c>
      <c r="G9965" s="868" t="s">
        <v>7687</v>
      </c>
      <c r="H9965" s="867" t="s">
        <v>2722</v>
      </c>
      <c r="I9965" s="867" t="s">
        <v>3654</v>
      </c>
      <c r="J9965" s="867" t="s">
        <v>2789</v>
      </c>
      <c r="K9965" s="866">
        <v>0</v>
      </c>
      <c r="L9965" s="866"/>
      <c r="M9965" s="865"/>
      <c r="N9965" s="866">
        <v>2</v>
      </c>
      <c r="O9965" s="866">
        <v>6</v>
      </c>
      <c r="P9965" s="865">
        <v>32580.260000000002</v>
      </c>
    </row>
    <row r="9966" spans="1:16" ht="33.75" x14ac:dyDescent="0.25">
      <c r="A9966" s="867" t="s">
        <v>7574</v>
      </c>
      <c r="B9966" s="867" t="s">
        <v>3626</v>
      </c>
      <c r="C9966" s="867" t="s">
        <v>3031</v>
      </c>
      <c r="D9966" s="868" t="s">
        <v>7589</v>
      </c>
      <c r="E9966" s="870">
        <v>8650</v>
      </c>
      <c r="F9966" s="869">
        <v>45300658</v>
      </c>
      <c r="G9966" s="868" t="s">
        <v>7686</v>
      </c>
      <c r="H9966" s="867" t="s">
        <v>2722</v>
      </c>
      <c r="I9966" s="867" t="s">
        <v>3654</v>
      </c>
      <c r="J9966" s="867" t="s">
        <v>2789</v>
      </c>
      <c r="K9966" s="866">
        <v>2</v>
      </c>
      <c r="L9966" s="866">
        <v>12</v>
      </c>
      <c r="M9966" s="865">
        <v>105760.8</v>
      </c>
      <c r="N9966" s="866">
        <v>2</v>
      </c>
      <c r="O9966" s="866">
        <v>6</v>
      </c>
      <c r="P9966" s="865">
        <v>52937.21</v>
      </c>
    </row>
    <row r="9967" spans="1:16" ht="33.75" x14ac:dyDescent="0.25">
      <c r="A9967" s="867" t="s">
        <v>7574</v>
      </c>
      <c r="B9967" s="867" t="s">
        <v>3626</v>
      </c>
      <c r="C9967" s="867" t="s">
        <v>3031</v>
      </c>
      <c r="D9967" s="868" t="s">
        <v>58</v>
      </c>
      <c r="E9967" s="870">
        <v>2700</v>
      </c>
      <c r="F9967" s="869">
        <v>47725923</v>
      </c>
      <c r="G9967" s="868" t="s">
        <v>7685</v>
      </c>
      <c r="H9967" s="867" t="s">
        <v>2680</v>
      </c>
      <c r="I9967" s="867" t="s">
        <v>3654</v>
      </c>
      <c r="J9967" s="867" t="s">
        <v>2869</v>
      </c>
      <c r="K9967" s="866">
        <v>2</v>
      </c>
      <c r="L9967" s="866">
        <v>9</v>
      </c>
      <c r="M9967" s="865">
        <v>24549.399999999998</v>
      </c>
      <c r="N9967" s="866">
        <v>2</v>
      </c>
      <c r="O9967" s="866">
        <v>6</v>
      </c>
      <c r="P9967" s="865">
        <v>17220.900000000001</v>
      </c>
    </row>
    <row r="9968" spans="1:16" ht="33.75" x14ac:dyDescent="0.25">
      <c r="A9968" s="867" t="s">
        <v>7574</v>
      </c>
      <c r="B9968" s="867" t="s">
        <v>3626</v>
      </c>
      <c r="C9968" s="867" t="s">
        <v>3031</v>
      </c>
      <c r="D9968" s="868" t="s">
        <v>203</v>
      </c>
      <c r="E9968" s="870">
        <v>8650</v>
      </c>
      <c r="F9968" s="869">
        <v>10348303</v>
      </c>
      <c r="G9968" s="868" t="s">
        <v>7684</v>
      </c>
      <c r="H9968" s="867" t="s">
        <v>2745</v>
      </c>
      <c r="I9968" s="867" t="s">
        <v>3654</v>
      </c>
      <c r="J9968" s="867" t="s">
        <v>2789</v>
      </c>
      <c r="K9968" s="866">
        <v>2</v>
      </c>
      <c r="L9968" s="866">
        <v>4</v>
      </c>
      <c r="M9968" s="865">
        <v>34676.93</v>
      </c>
      <c r="N9968" s="866">
        <v>2</v>
      </c>
      <c r="O9968" s="866">
        <v>6</v>
      </c>
      <c r="P9968" s="865">
        <v>52944.9</v>
      </c>
    </row>
    <row r="9969" spans="1:16" ht="33.75" x14ac:dyDescent="0.25">
      <c r="A9969" s="867" t="s">
        <v>7574</v>
      </c>
      <c r="B9969" s="867" t="s">
        <v>3626</v>
      </c>
      <c r="C9969" s="867" t="s">
        <v>3031</v>
      </c>
      <c r="D9969" s="868" t="s">
        <v>36</v>
      </c>
      <c r="E9969" s="870">
        <v>5700</v>
      </c>
      <c r="F9969" s="869">
        <v>40233541</v>
      </c>
      <c r="G9969" s="868" t="s">
        <v>7683</v>
      </c>
      <c r="H9969" s="867" t="s">
        <v>3212</v>
      </c>
      <c r="I9969" s="867" t="s">
        <v>3654</v>
      </c>
      <c r="J9969" s="867" t="s">
        <v>2789</v>
      </c>
      <c r="K9969" s="866">
        <v>2</v>
      </c>
      <c r="L9969" s="866">
        <v>4</v>
      </c>
      <c r="M9969" s="865">
        <v>22503.599999999999</v>
      </c>
      <c r="N9969" s="866">
        <v>2</v>
      </c>
      <c r="O9969" s="866">
        <v>6</v>
      </c>
      <c r="P9969" s="865">
        <v>35244.9</v>
      </c>
    </row>
    <row r="9970" spans="1:16" ht="33.75" x14ac:dyDescent="0.25">
      <c r="A9970" s="867" t="s">
        <v>7574</v>
      </c>
      <c r="B9970" s="867" t="s">
        <v>3626</v>
      </c>
      <c r="C9970" s="867" t="s">
        <v>3031</v>
      </c>
      <c r="D9970" s="868" t="s">
        <v>36</v>
      </c>
      <c r="E9970" s="870">
        <v>5700</v>
      </c>
      <c r="F9970" s="869">
        <v>47752610</v>
      </c>
      <c r="G9970" s="868" t="s">
        <v>7682</v>
      </c>
      <c r="H9970" s="867" t="s">
        <v>2733</v>
      </c>
      <c r="I9970" s="867" t="s">
        <v>2684</v>
      </c>
      <c r="J9970" s="867" t="s">
        <v>2684</v>
      </c>
      <c r="K9970" s="866">
        <v>2</v>
      </c>
      <c r="L9970" s="866">
        <v>12</v>
      </c>
      <c r="M9970" s="865">
        <v>75734.42</v>
      </c>
      <c r="N9970" s="866">
        <v>1</v>
      </c>
      <c r="O9970" s="866">
        <v>1</v>
      </c>
      <c r="P9970" s="865">
        <v>5125.1099999999997</v>
      </c>
    </row>
    <row r="9971" spans="1:16" ht="33.75" x14ac:dyDescent="0.25">
      <c r="A9971" s="867" t="s">
        <v>7574</v>
      </c>
      <c r="B9971" s="867" t="s">
        <v>3626</v>
      </c>
      <c r="C9971" s="867" t="s">
        <v>3031</v>
      </c>
      <c r="D9971" s="868" t="s">
        <v>36</v>
      </c>
      <c r="E9971" s="870">
        <v>5700</v>
      </c>
      <c r="F9971" s="869">
        <v>15726516</v>
      </c>
      <c r="G9971" s="868" t="s">
        <v>7681</v>
      </c>
      <c r="H9971" s="867" t="s">
        <v>7647</v>
      </c>
      <c r="I9971" s="867" t="s">
        <v>3654</v>
      </c>
      <c r="J9971" s="867" t="s">
        <v>2789</v>
      </c>
      <c r="K9971" s="866">
        <v>1</v>
      </c>
      <c r="L9971" s="866">
        <v>2</v>
      </c>
      <c r="M9971" s="865">
        <v>11056.8</v>
      </c>
      <c r="N9971" s="866">
        <v>2</v>
      </c>
      <c r="O9971" s="866">
        <v>6</v>
      </c>
      <c r="P9971" s="865">
        <v>35234.35</v>
      </c>
    </row>
    <row r="9972" spans="1:16" ht="33.75" x14ac:dyDescent="0.25">
      <c r="A9972" s="867" t="s">
        <v>7574</v>
      </c>
      <c r="B9972" s="867" t="s">
        <v>3626</v>
      </c>
      <c r="C9972" s="867" t="s">
        <v>3031</v>
      </c>
      <c r="D9972" s="868" t="s">
        <v>203</v>
      </c>
      <c r="E9972" s="870">
        <v>8650</v>
      </c>
      <c r="F9972" s="869" t="s">
        <v>7680</v>
      </c>
      <c r="G9972" s="868" t="s">
        <v>7679</v>
      </c>
      <c r="H9972" s="867" t="s">
        <v>2745</v>
      </c>
      <c r="I9972" s="867" t="s">
        <v>3654</v>
      </c>
      <c r="J9972" s="867" t="s">
        <v>2789</v>
      </c>
      <c r="K9972" s="866">
        <v>2</v>
      </c>
      <c r="L9972" s="866">
        <v>12</v>
      </c>
      <c r="M9972" s="865">
        <v>105520.52</v>
      </c>
      <c r="N9972" s="866">
        <v>2</v>
      </c>
      <c r="O9972" s="866">
        <v>6</v>
      </c>
      <c r="P9972" s="865">
        <v>52863.520000000004</v>
      </c>
    </row>
    <row r="9973" spans="1:16" ht="33.75" x14ac:dyDescent="0.25">
      <c r="A9973" s="867" t="s">
        <v>7574</v>
      </c>
      <c r="B9973" s="867" t="s">
        <v>3626</v>
      </c>
      <c r="C9973" s="867" t="s">
        <v>3031</v>
      </c>
      <c r="D9973" s="868" t="s">
        <v>36</v>
      </c>
      <c r="E9973" s="870">
        <v>5700</v>
      </c>
      <c r="F9973" s="869">
        <v>46583433</v>
      </c>
      <c r="G9973" s="868" t="s">
        <v>7678</v>
      </c>
      <c r="H9973" s="867" t="s">
        <v>2745</v>
      </c>
      <c r="I9973" s="867" t="s">
        <v>3654</v>
      </c>
      <c r="J9973" s="867" t="s">
        <v>2789</v>
      </c>
      <c r="K9973" s="866">
        <v>0</v>
      </c>
      <c r="L9973" s="866"/>
      <c r="M9973" s="865"/>
      <c r="N9973" s="866">
        <v>2</v>
      </c>
      <c r="O9973" s="866">
        <v>5</v>
      </c>
      <c r="P9973" s="865">
        <v>27090.75</v>
      </c>
    </row>
    <row r="9974" spans="1:16" ht="33.75" x14ac:dyDescent="0.25">
      <c r="A9974" s="867" t="s">
        <v>7574</v>
      </c>
      <c r="B9974" s="867" t="s">
        <v>3626</v>
      </c>
      <c r="C9974" s="867" t="s">
        <v>3031</v>
      </c>
      <c r="D9974" s="868" t="s">
        <v>37</v>
      </c>
      <c r="E9974" s="870">
        <v>4100</v>
      </c>
      <c r="F9974" s="869" t="s">
        <v>7677</v>
      </c>
      <c r="G9974" s="868" t="s">
        <v>7676</v>
      </c>
      <c r="H9974" s="867" t="s">
        <v>3212</v>
      </c>
      <c r="I9974" s="867" t="s">
        <v>3654</v>
      </c>
      <c r="J9974" s="867" t="s">
        <v>2789</v>
      </c>
      <c r="K9974" s="866">
        <v>1</v>
      </c>
      <c r="L9974" s="866">
        <v>1</v>
      </c>
      <c r="M9974" s="865">
        <v>4213.3999999999996</v>
      </c>
      <c r="N9974" s="866">
        <v>1</v>
      </c>
      <c r="O9974" s="866">
        <v>3</v>
      </c>
      <c r="P9974" s="865">
        <v>12824.580000000002</v>
      </c>
    </row>
    <row r="9975" spans="1:16" ht="33.75" x14ac:dyDescent="0.25">
      <c r="A9975" s="867" t="s">
        <v>7574</v>
      </c>
      <c r="B9975" s="867" t="s">
        <v>3626</v>
      </c>
      <c r="C9975" s="867" t="s">
        <v>3031</v>
      </c>
      <c r="D9975" s="868" t="s">
        <v>37</v>
      </c>
      <c r="E9975" s="870">
        <v>4100</v>
      </c>
      <c r="F9975" s="869">
        <v>47464451</v>
      </c>
      <c r="G9975" s="868" t="s">
        <v>7675</v>
      </c>
      <c r="H9975" s="867" t="s">
        <v>3691</v>
      </c>
      <c r="I9975" s="867" t="s">
        <v>3654</v>
      </c>
      <c r="J9975" s="867" t="s">
        <v>2789</v>
      </c>
      <c r="K9975" s="866">
        <v>2</v>
      </c>
      <c r="L9975" s="866">
        <v>4</v>
      </c>
      <c r="M9975" s="865">
        <v>16906.900000000001</v>
      </c>
      <c r="N9975" s="866">
        <v>2</v>
      </c>
      <c r="O9975" s="866">
        <v>6</v>
      </c>
      <c r="P9975" s="865">
        <v>25601.16</v>
      </c>
    </row>
    <row r="9976" spans="1:16" ht="33.75" x14ac:dyDescent="0.25">
      <c r="A9976" s="867" t="s">
        <v>7574</v>
      </c>
      <c r="B9976" s="867" t="s">
        <v>3626</v>
      </c>
      <c r="C9976" s="867" t="s">
        <v>3031</v>
      </c>
      <c r="D9976" s="868" t="s">
        <v>36</v>
      </c>
      <c r="E9976" s="870">
        <v>5700</v>
      </c>
      <c r="F9976" s="869">
        <v>42844795</v>
      </c>
      <c r="G9976" s="868" t="s">
        <v>7674</v>
      </c>
      <c r="H9976" s="867" t="s">
        <v>7647</v>
      </c>
      <c r="I9976" s="867" t="s">
        <v>3654</v>
      </c>
      <c r="J9976" s="867" t="s">
        <v>2789</v>
      </c>
      <c r="K9976" s="866">
        <v>2</v>
      </c>
      <c r="L9976" s="866">
        <v>12</v>
      </c>
      <c r="M9976" s="865">
        <v>69013.919999999998</v>
      </c>
      <c r="N9976" s="866">
        <v>2</v>
      </c>
      <c r="O9976" s="866">
        <v>6</v>
      </c>
      <c r="P9976" s="865">
        <v>35038.86</v>
      </c>
    </row>
    <row r="9977" spans="1:16" ht="33.75" x14ac:dyDescent="0.25">
      <c r="A9977" s="867" t="s">
        <v>7574</v>
      </c>
      <c r="B9977" s="867" t="s">
        <v>3626</v>
      </c>
      <c r="C9977" s="867" t="s">
        <v>3031</v>
      </c>
      <c r="D9977" s="868" t="s">
        <v>7583</v>
      </c>
      <c r="E9977" s="870">
        <v>5700</v>
      </c>
      <c r="F9977" s="869">
        <v>46864974</v>
      </c>
      <c r="G9977" s="868" t="s">
        <v>7673</v>
      </c>
      <c r="H9977" s="867" t="s">
        <v>2722</v>
      </c>
      <c r="I9977" s="867" t="s">
        <v>3654</v>
      </c>
      <c r="J9977" s="867" t="s">
        <v>2789</v>
      </c>
      <c r="K9977" s="866">
        <v>2</v>
      </c>
      <c r="L9977" s="866">
        <v>10</v>
      </c>
      <c r="M9977" s="865">
        <v>60698.6</v>
      </c>
      <c r="N9977" s="866">
        <v>0</v>
      </c>
      <c r="O9977" s="866"/>
      <c r="P9977" s="865"/>
    </row>
    <row r="9978" spans="1:16" ht="33.75" x14ac:dyDescent="0.25">
      <c r="A9978" s="867" t="s">
        <v>7574</v>
      </c>
      <c r="B9978" s="867" t="s">
        <v>3626</v>
      </c>
      <c r="C9978" s="867" t="s">
        <v>3031</v>
      </c>
      <c r="D9978" s="868" t="s">
        <v>7618</v>
      </c>
      <c r="E9978" s="870">
        <v>7400</v>
      </c>
      <c r="F9978" s="869">
        <v>42103750</v>
      </c>
      <c r="G9978" s="868" t="s">
        <v>7672</v>
      </c>
      <c r="H9978" s="867" t="s">
        <v>2722</v>
      </c>
      <c r="I9978" s="867" t="s">
        <v>3654</v>
      </c>
      <c r="J9978" s="867" t="s">
        <v>2789</v>
      </c>
      <c r="K9978" s="866">
        <v>1</v>
      </c>
      <c r="L9978" s="866">
        <v>1</v>
      </c>
      <c r="M9978" s="865">
        <v>330.37</v>
      </c>
      <c r="N9978" s="866">
        <v>3</v>
      </c>
      <c r="O9978" s="866">
        <v>6</v>
      </c>
      <c r="P9978" s="865">
        <v>45423.520000000004</v>
      </c>
    </row>
    <row r="9979" spans="1:16" x14ac:dyDescent="0.25">
      <c r="A9979" s="1777" t="s">
        <v>2848</v>
      </c>
      <c r="B9979" s="1778"/>
      <c r="C9979" s="1778"/>
      <c r="D9979" s="1778"/>
      <c r="E9979" s="1779"/>
      <c r="F9979" s="1777" t="s">
        <v>378</v>
      </c>
      <c r="G9979" s="1778"/>
      <c r="H9979" s="1778"/>
      <c r="I9979" s="1778"/>
      <c r="J9979" s="1779"/>
      <c r="K9979" s="1773" t="s">
        <v>2847</v>
      </c>
      <c r="L9979" s="1774"/>
      <c r="M9979" s="1775"/>
      <c r="N9979" s="1773" t="s">
        <v>2846</v>
      </c>
      <c r="O9979" s="1774"/>
      <c r="P9979" s="1775"/>
    </row>
    <row r="9980" spans="1:16" ht="75" customHeight="1" x14ac:dyDescent="0.25">
      <c r="A9980" s="1535" t="s">
        <v>2845</v>
      </c>
      <c r="B9980" s="1535" t="s">
        <v>5</v>
      </c>
      <c r="C9980" s="1535" t="s">
        <v>2844</v>
      </c>
      <c r="D9980" s="1535" t="s">
        <v>2843</v>
      </c>
      <c r="E9980" s="1536" t="s">
        <v>2842</v>
      </c>
      <c r="F9980" s="1537" t="s">
        <v>2841</v>
      </c>
      <c r="G9980" s="1540" t="s">
        <v>2840</v>
      </c>
      <c r="H9980" s="1535" t="s">
        <v>2839</v>
      </c>
      <c r="I9980" s="1535" t="s">
        <v>2838</v>
      </c>
      <c r="J9980" s="1535" t="s">
        <v>2837</v>
      </c>
      <c r="K9980" s="1538" t="s">
        <v>2836</v>
      </c>
      <c r="L9980" s="1538" t="s">
        <v>2835</v>
      </c>
      <c r="M9980" s="1539" t="s">
        <v>2834</v>
      </c>
      <c r="N9980" s="1538" t="s">
        <v>2836</v>
      </c>
      <c r="O9980" s="1538" t="s">
        <v>2835</v>
      </c>
      <c r="P9980" s="1539" t="s">
        <v>2834</v>
      </c>
    </row>
    <row r="9981" spans="1:16" ht="33.75" x14ac:dyDescent="0.25">
      <c r="A9981" s="867" t="s">
        <v>7574</v>
      </c>
      <c r="B9981" s="867" t="s">
        <v>3626</v>
      </c>
      <c r="C9981" s="867" t="s">
        <v>3031</v>
      </c>
      <c r="D9981" s="868" t="s">
        <v>36</v>
      </c>
      <c r="E9981" s="870">
        <v>5700</v>
      </c>
      <c r="F9981" s="869" t="s">
        <v>7671</v>
      </c>
      <c r="G9981" s="868" t="s">
        <v>7670</v>
      </c>
      <c r="H9981" s="867" t="s">
        <v>2745</v>
      </c>
      <c r="I9981" s="867" t="s">
        <v>3654</v>
      </c>
      <c r="J9981" s="867" t="s">
        <v>2789</v>
      </c>
      <c r="K9981" s="866">
        <v>1</v>
      </c>
      <c r="L9981" s="866">
        <v>3</v>
      </c>
      <c r="M9981" s="865">
        <v>14690.2</v>
      </c>
      <c r="N9981" s="866">
        <v>2</v>
      </c>
      <c r="O9981" s="866">
        <v>6</v>
      </c>
      <c r="P9981" s="865">
        <v>35234.770000000004</v>
      </c>
    </row>
    <row r="9982" spans="1:16" ht="33.75" x14ac:dyDescent="0.25">
      <c r="A9982" s="867" t="s">
        <v>7574</v>
      </c>
      <c r="B9982" s="867" t="s">
        <v>3626</v>
      </c>
      <c r="C9982" s="867" t="s">
        <v>3031</v>
      </c>
      <c r="D9982" s="868" t="s">
        <v>37</v>
      </c>
      <c r="E9982" s="870">
        <v>4100</v>
      </c>
      <c r="F9982" s="869">
        <v>46927640</v>
      </c>
      <c r="G9982" s="868" t="s">
        <v>7669</v>
      </c>
      <c r="H9982" s="867" t="s">
        <v>4016</v>
      </c>
      <c r="I9982" s="867" t="s">
        <v>2707</v>
      </c>
      <c r="J9982" s="867" t="s">
        <v>2707</v>
      </c>
      <c r="K9982" s="866">
        <v>2</v>
      </c>
      <c r="L9982" s="866">
        <v>12</v>
      </c>
      <c r="M9982" s="865">
        <v>38522.19</v>
      </c>
      <c r="N9982" s="866">
        <v>2</v>
      </c>
      <c r="O9982" s="866">
        <v>6</v>
      </c>
      <c r="P9982" s="865">
        <v>13452.820000000002</v>
      </c>
    </row>
    <row r="9983" spans="1:16" ht="33.75" x14ac:dyDescent="0.25">
      <c r="A9983" s="867" t="s">
        <v>7574</v>
      </c>
      <c r="B9983" s="867" t="s">
        <v>3626</v>
      </c>
      <c r="C9983" s="867" t="s">
        <v>3031</v>
      </c>
      <c r="D9983" s="868" t="s">
        <v>35</v>
      </c>
      <c r="E9983" s="870">
        <v>7300</v>
      </c>
      <c r="F9983" s="869">
        <v>41464947</v>
      </c>
      <c r="G9983" s="868" t="s">
        <v>7668</v>
      </c>
      <c r="H9983" s="867" t="s">
        <v>2725</v>
      </c>
      <c r="I9983" s="867" t="s">
        <v>3654</v>
      </c>
      <c r="J9983" s="867" t="s">
        <v>2789</v>
      </c>
      <c r="K9983" s="866">
        <v>1</v>
      </c>
      <c r="L9983" s="866">
        <v>1</v>
      </c>
      <c r="M9983" s="865">
        <v>570.37</v>
      </c>
      <c r="N9983" s="866">
        <v>3</v>
      </c>
      <c r="O9983" s="866">
        <v>6</v>
      </c>
      <c r="P9983" s="865">
        <v>44844.9</v>
      </c>
    </row>
    <row r="9984" spans="1:16" ht="33.75" x14ac:dyDescent="0.25">
      <c r="A9984" s="867" t="s">
        <v>7574</v>
      </c>
      <c r="B9984" s="867" t="s">
        <v>3626</v>
      </c>
      <c r="C9984" s="867" t="s">
        <v>3031</v>
      </c>
      <c r="D9984" s="868" t="s">
        <v>7667</v>
      </c>
      <c r="E9984" s="870">
        <v>2700</v>
      </c>
      <c r="F9984" s="869">
        <v>42759591</v>
      </c>
      <c r="G9984" s="868" t="s">
        <v>7666</v>
      </c>
      <c r="H9984" s="867" t="s">
        <v>7572</v>
      </c>
      <c r="I9984" s="867" t="s">
        <v>3654</v>
      </c>
      <c r="J9984" s="867" t="s">
        <v>2789</v>
      </c>
      <c r="K9984" s="866">
        <v>2</v>
      </c>
      <c r="L9984" s="866">
        <v>12</v>
      </c>
      <c r="M9984" s="865">
        <v>34287.600000000006</v>
      </c>
      <c r="N9984" s="866">
        <v>2</v>
      </c>
      <c r="O9984" s="866">
        <v>6</v>
      </c>
      <c r="P9984" s="865">
        <v>17195.3</v>
      </c>
    </row>
    <row r="9985" spans="1:16" ht="33.75" x14ac:dyDescent="0.25">
      <c r="A9985" s="867" t="s">
        <v>7574</v>
      </c>
      <c r="B9985" s="867" t="s">
        <v>3626</v>
      </c>
      <c r="C9985" s="867" t="s">
        <v>3031</v>
      </c>
      <c r="D9985" s="868" t="s">
        <v>7589</v>
      </c>
      <c r="E9985" s="870">
        <v>8500</v>
      </c>
      <c r="F9985" s="869">
        <v>41783787</v>
      </c>
      <c r="G9985" s="868" t="s">
        <v>7665</v>
      </c>
      <c r="H9985" s="867" t="s">
        <v>2722</v>
      </c>
      <c r="I9985" s="867" t="s">
        <v>3654</v>
      </c>
      <c r="J9985" s="867" t="s">
        <v>2789</v>
      </c>
      <c r="K9985" s="866">
        <v>1</v>
      </c>
      <c r="L9985" s="866">
        <v>1</v>
      </c>
      <c r="M9985" s="865">
        <v>1813.4</v>
      </c>
      <c r="N9985" s="866">
        <v>3</v>
      </c>
      <c r="O9985" s="866">
        <v>6</v>
      </c>
      <c r="P9985" s="865">
        <v>52044.9</v>
      </c>
    </row>
    <row r="9986" spans="1:16" ht="33.75" x14ac:dyDescent="0.25">
      <c r="A9986" s="867" t="s">
        <v>7574</v>
      </c>
      <c r="B9986" s="867" t="s">
        <v>3626</v>
      </c>
      <c r="C9986" s="867" t="s">
        <v>3031</v>
      </c>
      <c r="D9986" s="868" t="s">
        <v>37</v>
      </c>
      <c r="E9986" s="870">
        <v>4100</v>
      </c>
      <c r="F9986" s="869">
        <v>46875829</v>
      </c>
      <c r="G9986" s="868" t="s">
        <v>7664</v>
      </c>
      <c r="H9986" s="867" t="s">
        <v>2712</v>
      </c>
      <c r="I9986" s="867" t="s">
        <v>3654</v>
      </c>
      <c r="J9986" s="867" t="s">
        <v>2789</v>
      </c>
      <c r="K9986" s="866">
        <v>2</v>
      </c>
      <c r="L9986" s="866">
        <v>12</v>
      </c>
      <c r="M9986" s="865">
        <v>51145.61</v>
      </c>
      <c r="N9986" s="866">
        <v>2</v>
      </c>
      <c r="O9986" s="866">
        <v>6</v>
      </c>
      <c r="P9986" s="865">
        <v>25636.09</v>
      </c>
    </row>
    <row r="9987" spans="1:16" ht="33.75" x14ac:dyDescent="0.25">
      <c r="A9987" s="867" t="s">
        <v>7574</v>
      </c>
      <c r="B9987" s="867" t="s">
        <v>3626</v>
      </c>
      <c r="C9987" s="867" t="s">
        <v>3031</v>
      </c>
      <c r="D9987" s="868" t="s">
        <v>37</v>
      </c>
      <c r="E9987" s="870">
        <v>4100</v>
      </c>
      <c r="F9987" s="869">
        <v>70006696</v>
      </c>
      <c r="G9987" s="868" t="s">
        <v>7663</v>
      </c>
      <c r="H9987" s="867" t="s">
        <v>3691</v>
      </c>
      <c r="I9987" s="867" t="s">
        <v>2707</v>
      </c>
      <c r="J9987" s="867" t="s">
        <v>2707</v>
      </c>
      <c r="K9987" s="866">
        <v>1</v>
      </c>
      <c r="L9987" s="866">
        <v>1</v>
      </c>
      <c r="M9987" s="865">
        <v>2026.73</v>
      </c>
      <c r="N9987" s="866">
        <v>3</v>
      </c>
      <c r="O9987" s="866">
        <v>6</v>
      </c>
      <c r="P9987" s="865">
        <v>25412.27</v>
      </c>
    </row>
    <row r="9988" spans="1:16" ht="33.75" x14ac:dyDescent="0.25">
      <c r="A9988" s="867" t="s">
        <v>7574</v>
      </c>
      <c r="B9988" s="867" t="s">
        <v>3626</v>
      </c>
      <c r="C9988" s="867" t="s">
        <v>3031</v>
      </c>
      <c r="D9988" s="868" t="s">
        <v>7583</v>
      </c>
      <c r="E9988" s="870">
        <v>5700</v>
      </c>
      <c r="F9988" s="869">
        <v>42273335</v>
      </c>
      <c r="G9988" s="868" t="s">
        <v>7662</v>
      </c>
      <c r="H9988" s="867" t="s">
        <v>2722</v>
      </c>
      <c r="I9988" s="867" t="s">
        <v>3654</v>
      </c>
      <c r="J9988" s="867" t="s">
        <v>2789</v>
      </c>
      <c r="K9988" s="866">
        <v>2</v>
      </c>
      <c r="L9988" s="866">
        <v>9</v>
      </c>
      <c r="M9988" s="865">
        <v>59479.17</v>
      </c>
      <c r="N9988" s="866">
        <v>0</v>
      </c>
      <c r="O9988" s="866"/>
      <c r="P9988" s="865"/>
    </row>
    <row r="9989" spans="1:16" ht="33.75" x14ac:dyDescent="0.25">
      <c r="A9989" s="867" t="s">
        <v>7574</v>
      </c>
      <c r="B9989" s="867" t="s">
        <v>3626</v>
      </c>
      <c r="C9989" s="867" t="s">
        <v>3031</v>
      </c>
      <c r="D9989" s="868" t="s">
        <v>37</v>
      </c>
      <c r="E9989" s="870">
        <v>4100</v>
      </c>
      <c r="F9989" s="869">
        <v>47105043</v>
      </c>
      <c r="G9989" s="868" t="s">
        <v>7661</v>
      </c>
      <c r="H9989" s="867" t="s">
        <v>4016</v>
      </c>
      <c r="I9989" s="867" t="s">
        <v>2684</v>
      </c>
      <c r="J9989" s="867" t="s">
        <v>2684</v>
      </c>
      <c r="K9989" s="866">
        <v>2</v>
      </c>
      <c r="L9989" s="866">
        <v>12</v>
      </c>
      <c r="M9989" s="865">
        <v>50989.82</v>
      </c>
      <c r="N9989" s="866">
        <v>2</v>
      </c>
      <c r="O9989" s="866">
        <v>6</v>
      </c>
      <c r="P9989" s="865">
        <v>25620.300000000003</v>
      </c>
    </row>
    <row r="9990" spans="1:16" ht="33.75" x14ac:dyDescent="0.25">
      <c r="A9990" s="867" t="s">
        <v>7574</v>
      </c>
      <c r="B9990" s="867" t="s">
        <v>3626</v>
      </c>
      <c r="C9990" s="867" t="s">
        <v>3031</v>
      </c>
      <c r="D9990" s="868" t="s">
        <v>37</v>
      </c>
      <c r="E9990" s="870">
        <v>4100</v>
      </c>
      <c r="F9990" s="869">
        <v>70444785</v>
      </c>
      <c r="G9990" s="868" t="s">
        <v>7660</v>
      </c>
      <c r="H9990" s="867" t="s">
        <v>2745</v>
      </c>
      <c r="I9990" s="867" t="s">
        <v>3654</v>
      </c>
      <c r="J9990" s="867" t="s">
        <v>2789</v>
      </c>
      <c r="K9990" s="866">
        <v>0</v>
      </c>
      <c r="L9990" s="866"/>
      <c r="M9990" s="865"/>
      <c r="N9990" s="866">
        <v>2</v>
      </c>
      <c r="O9990" s="866">
        <v>5</v>
      </c>
      <c r="P9990" s="865">
        <v>19719.509999999998</v>
      </c>
    </row>
    <row r="9991" spans="1:16" ht="33.75" x14ac:dyDescent="0.25">
      <c r="A9991" s="867" t="s">
        <v>7574</v>
      </c>
      <c r="B9991" s="867" t="s">
        <v>3626</v>
      </c>
      <c r="C9991" s="867" t="s">
        <v>3031</v>
      </c>
      <c r="D9991" s="868" t="s">
        <v>37</v>
      </c>
      <c r="E9991" s="870">
        <v>4100</v>
      </c>
      <c r="F9991" s="869">
        <v>72483555</v>
      </c>
      <c r="G9991" s="868" t="s">
        <v>7659</v>
      </c>
      <c r="H9991" s="867" t="s">
        <v>2745</v>
      </c>
      <c r="I9991" s="867" t="s">
        <v>3654</v>
      </c>
      <c r="J9991" s="867" t="s">
        <v>2789</v>
      </c>
      <c r="K9991" s="866">
        <v>2</v>
      </c>
      <c r="L9991" s="866">
        <v>10</v>
      </c>
      <c r="M9991" s="865">
        <v>41436.949999999997</v>
      </c>
      <c r="N9991" s="866">
        <v>0</v>
      </c>
      <c r="O9991" s="866"/>
      <c r="P9991" s="865"/>
    </row>
    <row r="9992" spans="1:16" ht="33.75" x14ac:dyDescent="0.25">
      <c r="A9992" s="867" t="s">
        <v>7574</v>
      </c>
      <c r="B9992" s="867" t="s">
        <v>3626</v>
      </c>
      <c r="C9992" s="867" t="s">
        <v>3031</v>
      </c>
      <c r="D9992" s="868" t="s">
        <v>36</v>
      </c>
      <c r="E9992" s="870">
        <v>5700</v>
      </c>
      <c r="F9992" s="869">
        <v>48016778</v>
      </c>
      <c r="G9992" s="868" t="s">
        <v>7658</v>
      </c>
      <c r="H9992" s="867" t="s">
        <v>7572</v>
      </c>
      <c r="I9992" s="867" t="s">
        <v>3654</v>
      </c>
      <c r="J9992" s="867" t="s">
        <v>2789</v>
      </c>
      <c r="K9992" s="866">
        <v>0</v>
      </c>
      <c r="L9992" s="866"/>
      <c r="M9992" s="865"/>
      <c r="N9992" s="866">
        <v>2</v>
      </c>
      <c r="O9992" s="866">
        <v>5</v>
      </c>
      <c r="P9992" s="865">
        <v>27442.04</v>
      </c>
    </row>
    <row r="9993" spans="1:16" ht="33.75" x14ac:dyDescent="0.25">
      <c r="A9993" s="867" t="s">
        <v>7574</v>
      </c>
      <c r="B9993" s="867" t="s">
        <v>3626</v>
      </c>
      <c r="C9993" s="867" t="s">
        <v>3031</v>
      </c>
      <c r="D9993" s="868" t="s">
        <v>36</v>
      </c>
      <c r="E9993" s="870">
        <v>5700</v>
      </c>
      <c r="F9993" s="869">
        <v>43646945</v>
      </c>
      <c r="G9993" s="868" t="s">
        <v>7657</v>
      </c>
      <c r="H9993" s="867" t="s">
        <v>2725</v>
      </c>
      <c r="I9993" s="867" t="s">
        <v>3654</v>
      </c>
      <c r="J9993" s="867" t="s">
        <v>2789</v>
      </c>
      <c r="K9993" s="866">
        <v>2</v>
      </c>
      <c r="L9993" s="866">
        <v>12</v>
      </c>
      <c r="M9993" s="865">
        <v>66521.7</v>
      </c>
      <c r="N9993" s="866">
        <v>2</v>
      </c>
      <c r="O9993" s="866">
        <v>6</v>
      </c>
      <c r="P9993" s="865">
        <v>34796.92</v>
      </c>
    </row>
    <row r="9994" spans="1:16" ht="33.75" x14ac:dyDescent="0.25">
      <c r="A9994" s="867" t="s">
        <v>7574</v>
      </c>
      <c r="B9994" s="867" t="s">
        <v>3626</v>
      </c>
      <c r="C9994" s="867" t="s">
        <v>3031</v>
      </c>
      <c r="D9994" s="868" t="s">
        <v>36</v>
      </c>
      <c r="E9994" s="870">
        <v>5700</v>
      </c>
      <c r="F9994" s="869">
        <v>10676888</v>
      </c>
      <c r="G9994" s="868" t="s">
        <v>7656</v>
      </c>
      <c r="H9994" s="867" t="s">
        <v>2712</v>
      </c>
      <c r="I9994" s="867" t="s">
        <v>3654</v>
      </c>
      <c r="J9994" s="867" t="s">
        <v>2789</v>
      </c>
      <c r="K9994" s="866">
        <v>1</v>
      </c>
      <c r="L9994" s="866">
        <v>2</v>
      </c>
      <c r="M9994" s="865">
        <v>8396.7999999999993</v>
      </c>
      <c r="N9994" s="866">
        <v>2</v>
      </c>
      <c r="O9994" s="866">
        <v>6</v>
      </c>
      <c r="P9994" s="865">
        <v>35239.410000000003</v>
      </c>
    </row>
    <row r="9995" spans="1:16" ht="33.75" x14ac:dyDescent="0.25">
      <c r="A9995" s="867" t="s">
        <v>7574</v>
      </c>
      <c r="B9995" s="867" t="s">
        <v>3626</v>
      </c>
      <c r="C9995" s="867" t="s">
        <v>3031</v>
      </c>
      <c r="D9995" s="868" t="s">
        <v>37</v>
      </c>
      <c r="E9995" s="870">
        <v>4100</v>
      </c>
      <c r="F9995" s="869">
        <v>70050080</v>
      </c>
      <c r="G9995" s="868" t="s">
        <v>7655</v>
      </c>
      <c r="H9995" s="867" t="s">
        <v>3691</v>
      </c>
      <c r="I9995" s="867" t="s">
        <v>2684</v>
      </c>
      <c r="J9995" s="867" t="s">
        <v>2684</v>
      </c>
      <c r="K9995" s="866">
        <v>1</v>
      </c>
      <c r="L9995" s="866">
        <v>2</v>
      </c>
      <c r="M9995" s="865">
        <v>8016.8</v>
      </c>
      <c r="N9995" s="866">
        <v>2</v>
      </c>
      <c r="O9995" s="866">
        <v>6</v>
      </c>
      <c r="P9995" s="865">
        <v>25636.09</v>
      </c>
    </row>
    <row r="9996" spans="1:16" ht="33.75" x14ac:dyDescent="0.25">
      <c r="A9996" s="867" t="s">
        <v>7574</v>
      </c>
      <c r="B9996" s="867" t="s">
        <v>3626</v>
      </c>
      <c r="C9996" s="867" t="s">
        <v>3031</v>
      </c>
      <c r="D9996" s="868" t="s">
        <v>36</v>
      </c>
      <c r="E9996" s="870">
        <v>5700</v>
      </c>
      <c r="F9996" s="869">
        <v>46072640</v>
      </c>
      <c r="G9996" s="868" t="s">
        <v>7654</v>
      </c>
      <c r="H9996" s="867" t="s">
        <v>3861</v>
      </c>
      <c r="I9996" s="867" t="s">
        <v>3654</v>
      </c>
      <c r="J9996" s="867" t="s">
        <v>2789</v>
      </c>
      <c r="K9996" s="866">
        <v>1</v>
      </c>
      <c r="L9996" s="866">
        <v>1</v>
      </c>
      <c r="M9996" s="865">
        <v>2026.73</v>
      </c>
      <c r="N9996" s="866">
        <v>3</v>
      </c>
      <c r="O9996" s="866">
        <v>6</v>
      </c>
      <c r="P9996" s="865">
        <v>35959.49</v>
      </c>
    </row>
    <row r="9997" spans="1:16" ht="33.75" x14ac:dyDescent="0.25">
      <c r="A9997" s="867" t="s">
        <v>7574</v>
      </c>
      <c r="B9997" s="867" t="s">
        <v>3626</v>
      </c>
      <c r="C9997" s="867" t="s">
        <v>3031</v>
      </c>
      <c r="D9997" s="868" t="s">
        <v>7584</v>
      </c>
      <c r="E9997" s="870">
        <v>4100</v>
      </c>
      <c r="F9997" s="869">
        <v>71885921</v>
      </c>
      <c r="G9997" s="868" t="s">
        <v>7653</v>
      </c>
      <c r="H9997" s="867" t="s">
        <v>2722</v>
      </c>
      <c r="I9997" s="867" t="s">
        <v>3654</v>
      </c>
      <c r="J9997" s="867" t="s">
        <v>2789</v>
      </c>
      <c r="K9997" s="866">
        <v>2</v>
      </c>
      <c r="L9997" s="866">
        <v>4</v>
      </c>
      <c r="M9997" s="865">
        <v>16911.77</v>
      </c>
      <c r="N9997" s="866">
        <v>2</v>
      </c>
      <c r="O9997" s="866">
        <v>6</v>
      </c>
      <c r="P9997" s="865">
        <v>25619.690000000002</v>
      </c>
    </row>
    <row r="9998" spans="1:16" ht="33.75" x14ac:dyDescent="0.25">
      <c r="A9998" s="867" t="s">
        <v>7574</v>
      </c>
      <c r="B9998" s="867" t="s">
        <v>3626</v>
      </c>
      <c r="C9998" s="867" t="s">
        <v>3031</v>
      </c>
      <c r="D9998" s="868" t="s">
        <v>37</v>
      </c>
      <c r="E9998" s="870">
        <v>4100</v>
      </c>
      <c r="F9998" s="869">
        <v>47420306</v>
      </c>
      <c r="G9998" s="868" t="s">
        <v>7652</v>
      </c>
      <c r="H9998" s="867" t="s">
        <v>3691</v>
      </c>
      <c r="I9998" s="867" t="s">
        <v>3654</v>
      </c>
      <c r="J9998" s="867" t="s">
        <v>2789</v>
      </c>
      <c r="K9998" s="866">
        <v>2</v>
      </c>
      <c r="L9998" s="866">
        <v>4</v>
      </c>
      <c r="M9998" s="865">
        <v>16878.66</v>
      </c>
      <c r="N9998" s="866">
        <v>2</v>
      </c>
      <c r="O9998" s="866">
        <v>6</v>
      </c>
      <c r="P9998" s="865">
        <v>13007.289999999999</v>
      </c>
    </row>
    <row r="9999" spans="1:16" ht="33.75" x14ac:dyDescent="0.25">
      <c r="A9999" s="867" t="s">
        <v>7574</v>
      </c>
      <c r="B9999" s="867" t="s">
        <v>3626</v>
      </c>
      <c r="C9999" s="867" t="s">
        <v>3031</v>
      </c>
      <c r="D9999" s="868" t="s">
        <v>7584</v>
      </c>
      <c r="E9999" s="870">
        <v>4100</v>
      </c>
      <c r="F9999" s="869">
        <v>72307144</v>
      </c>
      <c r="G9999" s="868" t="s">
        <v>7651</v>
      </c>
      <c r="H9999" s="867" t="s">
        <v>2722</v>
      </c>
      <c r="I9999" s="867" t="s">
        <v>2684</v>
      </c>
      <c r="J9999" s="867" t="s">
        <v>2684</v>
      </c>
      <c r="K9999" s="866">
        <v>2</v>
      </c>
      <c r="L9999" s="866">
        <v>12</v>
      </c>
      <c r="M9999" s="865">
        <v>50552.780000000006</v>
      </c>
      <c r="N9999" s="866">
        <v>2</v>
      </c>
      <c r="O9999" s="866">
        <v>6</v>
      </c>
      <c r="P9999" s="865">
        <v>25662.82</v>
      </c>
    </row>
    <row r="10000" spans="1:16" ht="33.75" x14ac:dyDescent="0.25">
      <c r="A10000" s="867" t="s">
        <v>7574</v>
      </c>
      <c r="B10000" s="867" t="s">
        <v>3626</v>
      </c>
      <c r="C10000" s="867" t="s">
        <v>3031</v>
      </c>
      <c r="D10000" s="868" t="s">
        <v>36</v>
      </c>
      <c r="E10000" s="870">
        <v>5700</v>
      </c>
      <c r="F10000" s="869">
        <v>43163413</v>
      </c>
      <c r="G10000" s="868" t="s">
        <v>7650</v>
      </c>
      <c r="H10000" s="867" t="s">
        <v>3691</v>
      </c>
      <c r="I10000" s="867" t="s">
        <v>3654</v>
      </c>
      <c r="J10000" s="867" t="s">
        <v>2789</v>
      </c>
      <c r="K10000" s="866">
        <v>1</v>
      </c>
      <c r="L10000" s="866">
        <v>4</v>
      </c>
      <c r="M10000" s="865">
        <v>27041.989999999998</v>
      </c>
      <c r="N10000" s="866">
        <v>0</v>
      </c>
      <c r="O10000" s="866"/>
      <c r="P10000" s="865"/>
    </row>
    <row r="10001" spans="1:16" ht="33.75" x14ac:dyDescent="0.25">
      <c r="A10001" s="867" t="s">
        <v>7574</v>
      </c>
      <c r="B10001" s="867" t="s">
        <v>3626</v>
      </c>
      <c r="C10001" s="867" t="s">
        <v>3031</v>
      </c>
      <c r="D10001" s="868" t="s">
        <v>7583</v>
      </c>
      <c r="E10001" s="870">
        <v>5700</v>
      </c>
      <c r="F10001" s="869">
        <v>45834004</v>
      </c>
      <c r="G10001" s="868" t="s">
        <v>7649</v>
      </c>
      <c r="H10001" s="867" t="s">
        <v>2722</v>
      </c>
      <c r="I10001" s="867" t="s">
        <v>3654</v>
      </c>
      <c r="J10001" s="867" t="s">
        <v>2789</v>
      </c>
      <c r="K10001" s="866">
        <v>1</v>
      </c>
      <c r="L10001" s="866">
        <v>1</v>
      </c>
      <c r="M10001" s="865">
        <v>463.7</v>
      </c>
      <c r="N10001" s="866">
        <v>3</v>
      </c>
      <c r="O10001" s="866">
        <v>6</v>
      </c>
      <c r="P10001" s="865">
        <v>35165.94</v>
      </c>
    </row>
    <row r="10002" spans="1:16" ht="33.75" x14ac:dyDescent="0.25">
      <c r="A10002" s="867" t="s">
        <v>7574</v>
      </c>
      <c r="B10002" s="867" t="s">
        <v>3626</v>
      </c>
      <c r="C10002" s="867" t="s">
        <v>3031</v>
      </c>
      <c r="D10002" s="868" t="s">
        <v>35</v>
      </c>
      <c r="E10002" s="870">
        <v>7300</v>
      </c>
      <c r="F10002" s="869">
        <v>43310087</v>
      </c>
      <c r="G10002" s="868" t="s">
        <v>7648</v>
      </c>
      <c r="H10002" s="867" t="s">
        <v>7647</v>
      </c>
      <c r="I10002" s="867" t="s">
        <v>3654</v>
      </c>
      <c r="J10002" s="867" t="s">
        <v>2789</v>
      </c>
      <c r="K10002" s="866">
        <v>2</v>
      </c>
      <c r="L10002" s="866">
        <v>12</v>
      </c>
      <c r="M10002" s="865">
        <v>89551.07</v>
      </c>
      <c r="N10002" s="866">
        <v>2</v>
      </c>
      <c r="O10002" s="866">
        <v>6</v>
      </c>
      <c r="P10002" s="865">
        <v>44843.82</v>
      </c>
    </row>
    <row r="10003" spans="1:16" ht="33.75" x14ac:dyDescent="0.25">
      <c r="A10003" s="867" t="s">
        <v>7574</v>
      </c>
      <c r="B10003" s="867" t="s">
        <v>3626</v>
      </c>
      <c r="C10003" s="867" t="s">
        <v>3031</v>
      </c>
      <c r="D10003" s="868" t="s">
        <v>37</v>
      </c>
      <c r="E10003" s="870">
        <v>4100</v>
      </c>
      <c r="F10003" s="869">
        <v>46083751</v>
      </c>
      <c r="G10003" s="868" t="s">
        <v>7646</v>
      </c>
      <c r="H10003" s="867" t="s">
        <v>2883</v>
      </c>
      <c r="I10003" s="867" t="s">
        <v>3654</v>
      </c>
      <c r="J10003" s="867" t="s">
        <v>2789</v>
      </c>
      <c r="K10003" s="866">
        <v>1</v>
      </c>
      <c r="L10003" s="866">
        <v>1</v>
      </c>
      <c r="M10003" s="865">
        <v>357.03</v>
      </c>
      <c r="N10003" s="866">
        <v>3</v>
      </c>
      <c r="O10003" s="866">
        <v>6</v>
      </c>
      <c r="P10003" s="865">
        <v>25644.9</v>
      </c>
    </row>
    <row r="10004" spans="1:16" ht="33.75" x14ac:dyDescent="0.25">
      <c r="A10004" s="867" t="s">
        <v>7574</v>
      </c>
      <c r="B10004" s="867" t="s">
        <v>3626</v>
      </c>
      <c r="C10004" s="867" t="s">
        <v>3031</v>
      </c>
      <c r="D10004" s="868" t="s">
        <v>37</v>
      </c>
      <c r="E10004" s="870">
        <v>4100</v>
      </c>
      <c r="F10004" s="869">
        <v>75251599</v>
      </c>
      <c r="G10004" s="868" t="s">
        <v>7645</v>
      </c>
      <c r="H10004" s="867" t="s">
        <v>7644</v>
      </c>
      <c r="I10004" s="867" t="s">
        <v>2684</v>
      </c>
      <c r="J10004" s="867" t="s">
        <v>2684</v>
      </c>
      <c r="K10004" s="866">
        <v>1</v>
      </c>
      <c r="L10004" s="866">
        <v>3</v>
      </c>
      <c r="M10004" s="865">
        <v>10680.78</v>
      </c>
      <c r="N10004" s="866">
        <v>2</v>
      </c>
      <c r="O10004" s="866">
        <v>6</v>
      </c>
      <c r="P10004" s="865">
        <v>25625.460000000003</v>
      </c>
    </row>
    <row r="10005" spans="1:16" ht="33.75" x14ac:dyDescent="0.25">
      <c r="A10005" s="867" t="s">
        <v>7574</v>
      </c>
      <c r="B10005" s="867" t="s">
        <v>3626</v>
      </c>
      <c r="C10005" s="867" t="s">
        <v>3031</v>
      </c>
      <c r="D10005" s="868" t="s">
        <v>3056</v>
      </c>
      <c r="E10005" s="870">
        <v>2700</v>
      </c>
      <c r="F10005" s="869">
        <v>46065390</v>
      </c>
      <c r="G10005" s="868" t="s">
        <v>7643</v>
      </c>
      <c r="H10005" s="867" t="s">
        <v>5168</v>
      </c>
      <c r="I10005" s="867" t="s">
        <v>2684</v>
      </c>
      <c r="J10005" s="867" t="s">
        <v>2684</v>
      </c>
      <c r="K10005" s="866">
        <v>6</v>
      </c>
      <c r="L10005" s="866">
        <v>12</v>
      </c>
      <c r="M10005" s="865">
        <v>34175.4</v>
      </c>
      <c r="N10005" s="866">
        <v>5</v>
      </c>
      <c r="O10005" s="866">
        <v>6</v>
      </c>
      <c r="P10005" s="865">
        <v>17100.900000000001</v>
      </c>
    </row>
    <row r="10006" spans="1:16" ht="33.75" x14ac:dyDescent="0.25">
      <c r="A10006" s="867" t="s">
        <v>7574</v>
      </c>
      <c r="B10006" s="867" t="s">
        <v>3626</v>
      </c>
      <c r="C10006" s="867" t="s">
        <v>3031</v>
      </c>
      <c r="D10006" s="868" t="s">
        <v>58</v>
      </c>
      <c r="E10006" s="870">
        <v>4000</v>
      </c>
      <c r="F10006" s="869">
        <v>40445263</v>
      </c>
      <c r="G10006" s="868" t="s">
        <v>7642</v>
      </c>
      <c r="H10006" s="867" t="s">
        <v>2680</v>
      </c>
      <c r="I10006" s="867" t="s">
        <v>2707</v>
      </c>
      <c r="J10006" s="867" t="s">
        <v>2707</v>
      </c>
      <c r="K10006" s="866">
        <v>2</v>
      </c>
      <c r="L10006" s="866">
        <v>12</v>
      </c>
      <c r="M10006" s="865">
        <v>49659.170000000006</v>
      </c>
      <c r="N10006" s="866">
        <v>2</v>
      </c>
      <c r="O10006" s="866">
        <v>6</v>
      </c>
      <c r="P10006" s="865">
        <v>24543.87</v>
      </c>
    </row>
    <row r="10007" spans="1:16" ht="33.75" x14ac:dyDescent="0.25">
      <c r="A10007" s="867" t="s">
        <v>7574</v>
      </c>
      <c r="B10007" s="867" t="s">
        <v>3626</v>
      </c>
      <c r="C10007" s="867" t="s">
        <v>3031</v>
      </c>
      <c r="D10007" s="868" t="s">
        <v>7584</v>
      </c>
      <c r="E10007" s="870">
        <v>4100</v>
      </c>
      <c r="F10007" s="869">
        <v>70056392</v>
      </c>
      <c r="G10007" s="868" t="s">
        <v>7641</v>
      </c>
      <c r="H10007" s="867" t="s">
        <v>2722</v>
      </c>
      <c r="I10007" s="867" t="s">
        <v>2684</v>
      </c>
      <c r="J10007" s="867" t="s">
        <v>2684</v>
      </c>
      <c r="K10007" s="866">
        <v>2</v>
      </c>
      <c r="L10007" s="866">
        <v>10</v>
      </c>
      <c r="M10007" s="865">
        <v>47293.38</v>
      </c>
      <c r="N10007" s="866">
        <v>0</v>
      </c>
      <c r="O10007" s="866"/>
      <c r="P10007" s="865"/>
    </row>
    <row r="10008" spans="1:16" ht="33.75" x14ac:dyDescent="0.25">
      <c r="A10008" s="867" t="s">
        <v>7574</v>
      </c>
      <c r="B10008" s="867" t="s">
        <v>3626</v>
      </c>
      <c r="C10008" s="867" t="s">
        <v>3031</v>
      </c>
      <c r="D10008" s="868" t="s">
        <v>7583</v>
      </c>
      <c r="E10008" s="870">
        <v>5700</v>
      </c>
      <c r="F10008" s="869">
        <v>70056392</v>
      </c>
      <c r="G10008" s="868" t="s">
        <v>7641</v>
      </c>
      <c r="H10008" s="867" t="s">
        <v>2722</v>
      </c>
      <c r="I10008" s="867" t="s">
        <v>2684</v>
      </c>
      <c r="J10008" s="867" t="s">
        <v>2684</v>
      </c>
      <c r="K10008" s="866">
        <v>1</v>
      </c>
      <c r="L10008" s="866">
        <v>2</v>
      </c>
      <c r="M10008" s="865">
        <v>11232.84</v>
      </c>
      <c r="N10008" s="866">
        <v>2</v>
      </c>
      <c r="O10008" s="866">
        <v>6</v>
      </c>
      <c r="P10008" s="865">
        <v>35230.97</v>
      </c>
    </row>
    <row r="10009" spans="1:16" ht="33.75" x14ac:dyDescent="0.25">
      <c r="A10009" s="867" t="s">
        <v>7574</v>
      </c>
      <c r="B10009" s="867" t="s">
        <v>3626</v>
      </c>
      <c r="C10009" s="867" t="s">
        <v>3031</v>
      </c>
      <c r="D10009" s="868" t="s">
        <v>58</v>
      </c>
      <c r="E10009" s="870">
        <v>2700</v>
      </c>
      <c r="F10009" s="869">
        <v>45855149</v>
      </c>
      <c r="G10009" s="868" t="s">
        <v>7640</v>
      </c>
      <c r="H10009" s="867" t="s">
        <v>2680</v>
      </c>
      <c r="I10009" s="867" t="s">
        <v>3654</v>
      </c>
      <c r="J10009" s="867" t="s">
        <v>2869</v>
      </c>
      <c r="K10009" s="866">
        <v>2</v>
      </c>
      <c r="L10009" s="866">
        <v>9</v>
      </c>
      <c r="M10009" s="865">
        <v>22219.25</v>
      </c>
      <c r="N10009" s="866">
        <v>2</v>
      </c>
      <c r="O10009" s="866">
        <v>6</v>
      </c>
      <c r="P10009" s="865">
        <v>12056.300000000001</v>
      </c>
    </row>
    <row r="10010" spans="1:16" ht="33.75" x14ac:dyDescent="0.25">
      <c r="A10010" s="867" t="s">
        <v>7574</v>
      </c>
      <c r="B10010" s="867" t="s">
        <v>3626</v>
      </c>
      <c r="C10010" s="867" t="s">
        <v>3031</v>
      </c>
      <c r="D10010" s="868" t="s">
        <v>7583</v>
      </c>
      <c r="E10010" s="870">
        <v>5700</v>
      </c>
      <c r="F10010" s="869">
        <v>72484355</v>
      </c>
      <c r="G10010" s="868" t="s">
        <v>7639</v>
      </c>
      <c r="H10010" s="867" t="s">
        <v>2722</v>
      </c>
      <c r="I10010" s="867" t="s">
        <v>3654</v>
      </c>
      <c r="J10010" s="867" t="s">
        <v>2789</v>
      </c>
      <c r="K10010" s="866">
        <v>1</v>
      </c>
      <c r="L10010" s="866">
        <v>1</v>
      </c>
      <c r="M10010" s="865">
        <v>463.7</v>
      </c>
      <c r="N10010" s="866">
        <v>3</v>
      </c>
      <c r="O10010" s="866">
        <v>6</v>
      </c>
      <c r="P10010" s="865">
        <v>35217.03</v>
      </c>
    </row>
    <row r="10011" spans="1:16" ht="33.75" x14ac:dyDescent="0.25">
      <c r="A10011" s="867" t="s">
        <v>7574</v>
      </c>
      <c r="B10011" s="867" t="s">
        <v>3626</v>
      </c>
      <c r="C10011" s="867" t="s">
        <v>3031</v>
      </c>
      <c r="D10011" s="868" t="s">
        <v>36</v>
      </c>
      <c r="E10011" s="870">
        <v>5700</v>
      </c>
      <c r="F10011" s="869">
        <v>41585048</v>
      </c>
      <c r="G10011" s="868" t="s">
        <v>7638</v>
      </c>
      <c r="H10011" s="867" t="s">
        <v>3691</v>
      </c>
      <c r="I10011" s="867" t="s">
        <v>3654</v>
      </c>
      <c r="J10011" s="867" t="s">
        <v>2789</v>
      </c>
      <c r="K10011" s="866">
        <v>2</v>
      </c>
      <c r="L10011" s="866">
        <v>12</v>
      </c>
      <c r="M10011" s="865">
        <v>65909.31</v>
      </c>
      <c r="N10011" s="866">
        <v>2</v>
      </c>
      <c r="O10011" s="866">
        <v>6</v>
      </c>
      <c r="P10011" s="865">
        <v>35240.68</v>
      </c>
    </row>
    <row r="10012" spans="1:16" ht="33.75" x14ac:dyDescent="0.25">
      <c r="A10012" s="867" t="s">
        <v>7574</v>
      </c>
      <c r="B10012" s="867" t="s">
        <v>3626</v>
      </c>
      <c r="C10012" s="867" t="s">
        <v>3031</v>
      </c>
      <c r="D10012" s="868" t="s">
        <v>37</v>
      </c>
      <c r="E10012" s="870">
        <v>4100</v>
      </c>
      <c r="F10012" s="869">
        <v>70421976</v>
      </c>
      <c r="G10012" s="868" t="s">
        <v>7637</v>
      </c>
      <c r="H10012" s="867" t="s">
        <v>2712</v>
      </c>
      <c r="I10012" s="867" t="s">
        <v>3654</v>
      </c>
      <c r="J10012" s="867" t="s">
        <v>2789</v>
      </c>
      <c r="K10012" s="866">
        <v>2</v>
      </c>
      <c r="L10012" s="866">
        <v>12</v>
      </c>
      <c r="M10012" s="865">
        <v>51028.990000000005</v>
      </c>
      <c r="N10012" s="866">
        <v>1</v>
      </c>
      <c r="O10012" s="866">
        <v>1</v>
      </c>
      <c r="P10012" s="865">
        <v>10182.529999999999</v>
      </c>
    </row>
    <row r="10013" spans="1:16" ht="33.75" x14ac:dyDescent="0.25">
      <c r="A10013" s="867" t="s">
        <v>7574</v>
      </c>
      <c r="B10013" s="867" t="s">
        <v>3626</v>
      </c>
      <c r="C10013" s="867" t="s">
        <v>3031</v>
      </c>
      <c r="D10013" s="868" t="s">
        <v>36</v>
      </c>
      <c r="E10013" s="870">
        <v>5700</v>
      </c>
      <c r="F10013" s="869">
        <v>70421976</v>
      </c>
      <c r="G10013" s="868" t="s">
        <v>7637</v>
      </c>
      <c r="H10013" s="867" t="s">
        <v>2712</v>
      </c>
      <c r="I10013" s="867" t="s">
        <v>3654</v>
      </c>
      <c r="J10013" s="867" t="s">
        <v>2789</v>
      </c>
      <c r="K10013" s="866">
        <v>0</v>
      </c>
      <c r="L10013" s="866"/>
      <c r="M10013" s="865"/>
      <c r="N10013" s="866">
        <v>2</v>
      </c>
      <c r="O10013" s="866">
        <v>5</v>
      </c>
      <c r="P10013" s="865">
        <v>26895.489999999998</v>
      </c>
    </row>
    <row r="10014" spans="1:16" ht="33.75" x14ac:dyDescent="0.25">
      <c r="A10014" s="867" t="s">
        <v>7574</v>
      </c>
      <c r="B10014" s="867" t="s">
        <v>3626</v>
      </c>
      <c r="C10014" s="867" t="s">
        <v>3031</v>
      </c>
      <c r="D10014" s="868" t="s">
        <v>37</v>
      </c>
      <c r="E10014" s="870">
        <v>4100</v>
      </c>
      <c r="F10014" s="869">
        <v>70182800</v>
      </c>
      <c r="G10014" s="868" t="s">
        <v>7636</v>
      </c>
      <c r="H10014" s="867" t="s">
        <v>5073</v>
      </c>
      <c r="I10014" s="867" t="s">
        <v>2684</v>
      </c>
      <c r="J10014" s="867" t="s">
        <v>2684</v>
      </c>
      <c r="K10014" s="866">
        <v>1</v>
      </c>
      <c r="L10014" s="866">
        <v>3</v>
      </c>
      <c r="M10014" s="865">
        <v>10668.33</v>
      </c>
      <c r="N10014" s="866">
        <v>2</v>
      </c>
      <c r="O10014" s="866">
        <v>6</v>
      </c>
      <c r="P10014" s="865">
        <v>25634.870000000003</v>
      </c>
    </row>
    <row r="10015" spans="1:16" ht="33.75" x14ac:dyDescent="0.25">
      <c r="A10015" s="867" t="s">
        <v>7574</v>
      </c>
      <c r="B10015" s="867" t="s">
        <v>3626</v>
      </c>
      <c r="C10015" s="867" t="s">
        <v>3031</v>
      </c>
      <c r="D10015" s="868" t="s">
        <v>7584</v>
      </c>
      <c r="E10015" s="870">
        <v>4100</v>
      </c>
      <c r="F10015" s="869">
        <v>70676891</v>
      </c>
      <c r="G10015" s="868" t="s">
        <v>7635</v>
      </c>
      <c r="H10015" s="867" t="s">
        <v>2722</v>
      </c>
      <c r="I10015" s="867" t="s">
        <v>3654</v>
      </c>
      <c r="J10015" s="867" t="s">
        <v>2789</v>
      </c>
      <c r="K10015" s="866">
        <v>1</v>
      </c>
      <c r="L10015" s="866">
        <v>3</v>
      </c>
      <c r="M10015" s="865">
        <v>11086.84</v>
      </c>
      <c r="N10015" s="866">
        <v>2</v>
      </c>
      <c r="O10015" s="866">
        <v>6</v>
      </c>
      <c r="P10015" s="865">
        <v>25569.58</v>
      </c>
    </row>
    <row r="10016" spans="1:16" ht="33.75" x14ac:dyDescent="0.25">
      <c r="A10016" s="867" t="s">
        <v>7574</v>
      </c>
      <c r="B10016" s="867" t="s">
        <v>3626</v>
      </c>
      <c r="C10016" s="867" t="s">
        <v>3031</v>
      </c>
      <c r="D10016" s="868" t="s">
        <v>37</v>
      </c>
      <c r="E10016" s="870">
        <v>4100</v>
      </c>
      <c r="F10016" s="869">
        <v>47361385</v>
      </c>
      <c r="G10016" s="868" t="s">
        <v>7634</v>
      </c>
      <c r="H10016" s="867" t="s">
        <v>4016</v>
      </c>
      <c r="I10016" s="867" t="s">
        <v>2684</v>
      </c>
      <c r="J10016" s="867" t="s">
        <v>2684</v>
      </c>
      <c r="K10016" s="866">
        <v>1</v>
      </c>
      <c r="L10016" s="866">
        <v>3</v>
      </c>
      <c r="M10016" s="865">
        <v>14195.930000000002</v>
      </c>
      <c r="N10016" s="866">
        <v>0</v>
      </c>
      <c r="O10016" s="866"/>
      <c r="P10016" s="865"/>
    </row>
    <row r="10017" spans="1:16" ht="33.75" x14ac:dyDescent="0.25">
      <c r="A10017" s="867" t="s">
        <v>7574</v>
      </c>
      <c r="B10017" s="867" t="s">
        <v>3626</v>
      </c>
      <c r="C10017" s="867" t="s">
        <v>3031</v>
      </c>
      <c r="D10017" s="868" t="s">
        <v>36</v>
      </c>
      <c r="E10017" s="870">
        <v>5700</v>
      </c>
      <c r="F10017" s="869">
        <v>44975202</v>
      </c>
      <c r="G10017" s="868" t="s">
        <v>7633</v>
      </c>
      <c r="H10017" s="867" t="s">
        <v>3691</v>
      </c>
      <c r="I10017" s="867" t="s">
        <v>3654</v>
      </c>
      <c r="J10017" s="867" t="s">
        <v>2789</v>
      </c>
      <c r="K10017" s="866">
        <v>1</v>
      </c>
      <c r="L10017" s="866">
        <v>3</v>
      </c>
      <c r="M10017" s="865">
        <v>14690.2</v>
      </c>
      <c r="N10017" s="866">
        <v>2</v>
      </c>
      <c r="O10017" s="866">
        <v>6</v>
      </c>
      <c r="P10017" s="865">
        <v>35240.26</v>
      </c>
    </row>
    <row r="10018" spans="1:16" ht="33.75" x14ac:dyDescent="0.25">
      <c r="A10018" s="867" t="s">
        <v>7574</v>
      </c>
      <c r="B10018" s="867" t="s">
        <v>3626</v>
      </c>
      <c r="C10018" s="867" t="s">
        <v>3031</v>
      </c>
      <c r="D10018" s="868" t="s">
        <v>7309</v>
      </c>
      <c r="E10018" s="870">
        <v>2700</v>
      </c>
      <c r="F10018" s="869">
        <v>43798238</v>
      </c>
      <c r="G10018" s="868" t="s">
        <v>7632</v>
      </c>
      <c r="H10018" s="867" t="s">
        <v>2680</v>
      </c>
      <c r="I10018" s="867" t="s">
        <v>3654</v>
      </c>
      <c r="J10018" s="867" t="s">
        <v>2869</v>
      </c>
      <c r="K10018" s="866">
        <v>2</v>
      </c>
      <c r="L10018" s="866">
        <v>12</v>
      </c>
      <c r="M10018" s="865">
        <v>34254.200000000004</v>
      </c>
      <c r="N10018" s="866">
        <v>2</v>
      </c>
      <c r="O10018" s="866">
        <v>6</v>
      </c>
      <c r="P10018" s="865">
        <v>17242.7</v>
      </c>
    </row>
    <row r="10019" spans="1:16" ht="33.75" x14ac:dyDescent="0.25">
      <c r="A10019" s="867" t="s">
        <v>7574</v>
      </c>
      <c r="B10019" s="867" t="s">
        <v>3626</v>
      </c>
      <c r="C10019" s="867" t="s">
        <v>3031</v>
      </c>
      <c r="D10019" s="868" t="s">
        <v>37</v>
      </c>
      <c r="E10019" s="870">
        <v>4100</v>
      </c>
      <c r="F10019" s="869">
        <v>70041319</v>
      </c>
      <c r="G10019" s="868" t="s">
        <v>7631</v>
      </c>
      <c r="H10019" s="867" t="s">
        <v>3691</v>
      </c>
      <c r="I10019" s="867" t="s">
        <v>2684</v>
      </c>
      <c r="J10019" s="867" t="s">
        <v>2684</v>
      </c>
      <c r="K10019" s="866">
        <v>1</v>
      </c>
      <c r="L10019" s="866">
        <v>3</v>
      </c>
      <c r="M10019" s="865">
        <v>9688.16</v>
      </c>
      <c r="N10019" s="866">
        <v>2</v>
      </c>
      <c r="O10019" s="866">
        <v>6</v>
      </c>
      <c r="P10019" s="865">
        <v>25534.350000000002</v>
      </c>
    </row>
    <row r="10020" spans="1:16" ht="33.75" x14ac:dyDescent="0.25">
      <c r="A10020" s="867" t="s">
        <v>7574</v>
      </c>
      <c r="B10020" s="867" t="s">
        <v>3626</v>
      </c>
      <c r="C10020" s="867" t="s">
        <v>3031</v>
      </c>
      <c r="D10020" s="868" t="s">
        <v>7309</v>
      </c>
      <c r="E10020" s="870">
        <v>2700</v>
      </c>
      <c r="F10020" s="869">
        <v>46074287</v>
      </c>
      <c r="G10020" s="868" t="s">
        <v>7630</v>
      </c>
      <c r="H10020" s="867" t="s">
        <v>2745</v>
      </c>
      <c r="I10020" s="867" t="s">
        <v>2684</v>
      </c>
      <c r="J10020" s="867" t="s">
        <v>2684</v>
      </c>
      <c r="K10020" s="866">
        <v>2</v>
      </c>
      <c r="L10020" s="866">
        <v>12</v>
      </c>
      <c r="M10020" s="865">
        <v>34067.599999999999</v>
      </c>
      <c r="N10020" s="866">
        <v>2</v>
      </c>
      <c r="O10020" s="866">
        <v>6</v>
      </c>
      <c r="P10020" s="865">
        <v>17164.099999999999</v>
      </c>
    </row>
    <row r="10021" spans="1:16" x14ac:dyDescent="0.25">
      <c r="A10021" s="1777" t="s">
        <v>2848</v>
      </c>
      <c r="B10021" s="1778"/>
      <c r="C10021" s="1778"/>
      <c r="D10021" s="1778"/>
      <c r="E10021" s="1779"/>
      <c r="F10021" s="1777" t="s">
        <v>378</v>
      </c>
      <c r="G10021" s="1778"/>
      <c r="H10021" s="1778"/>
      <c r="I10021" s="1778"/>
      <c r="J10021" s="1779"/>
      <c r="K10021" s="1773" t="s">
        <v>2847</v>
      </c>
      <c r="L10021" s="1774"/>
      <c r="M10021" s="1775"/>
      <c r="N10021" s="1773" t="s">
        <v>2846</v>
      </c>
      <c r="O10021" s="1774"/>
      <c r="P10021" s="1775"/>
    </row>
    <row r="10022" spans="1:16" ht="82.5" customHeight="1" x14ac:dyDescent="0.25">
      <c r="A10022" s="1535" t="s">
        <v>2845</v>
      </c>
      <c r="B10022" s="1535" t="s">
        <v>5</v>
      </c>
      <c r="C10022" s="1535" t="s">
        <v>2844</v>
      </c>
      <c r="D10022" s="1535" t="s">
        <v>2843</v>
      </c>
      <c r="E10022" s="1536" t="s">
        <v>2842</v>
      </c>
      <c r="F10022" s="1537" t="s">
        <v>2841</v>
      </c>
      <c r="G10022" s="1540" t="s">
        <v>2840</v>
      </c>
      <c r="H10022" s="1535" t="s">
        <v>2839</v>
      </c>
      <c r="I10022" s="1535" t="s">
        <v>2838</v>
      </c>
      <c r="J10022" s="1535" t="s">
        <v>2837</v>
      </c>
      <c r="K10022" s="1538" t="s">
        <v>2836</v>
      </c>
      <c r="L10022" s="1538" t="s">
        <v>2835</v>
      </c>
      <c r="M10022" s="1539" t="s">
        <v>2834</v>
      </c>
      <c r="N10022" s="1538" t="s">
        <v>2836</v>
      </c>
      <c r="O10022" s="1538" t="s">
        <v>2835</v>
      </c>
      <c r="P10022" s="1539" t="s">
        <v>2834</v>
      </c>
    </row>
    <row r="10023" spans="1:16" ht="33.75" x14ac:dyDescent="0.25">
      <c r="A10023" s="867" t="s">
        <v>7574</v>
      </c>
      <c r="B10023" s="867" t="s">
        <v>3626</v>
      </c>
      <c r="C10023" s="867" t="s">
        <v>3031</v>
      </c>
      <c r="D10023" s="868" t="s">
        <v>37</v>
      </c>
      <c r="E10023" s="870">
        <v>4100</v>
      </c>
      <c r="F10023" s="869">
        <v>47263672</v>
      </c>
      <c r="G10023" s="868" t="s">
        <v>7629</v>
      </c>
      <c r="H10023" s="867" t="s">
        <v>2883</v>
      </c>
      <c r="I10023" s="867" t="s">
        <v>3654</v>
      </c>
      <c r="J10023" s="867" t="s">
        <v>2789</v>
      </c>
      <c r="K10023" s="866">
        <v>2</v>
      </c>
      <c r="L10023" s="866">
        <v>12</v>
      </c>
      <c r="M10023" s="865">
        <v>51134.68</v>
      </c>
      <c r="N10023" s="866">
        <v>1</v>
      </c>
      <c r="O10023" s="866">
        <v>1</v>
      </c>
      <c r="P10023" s="865">
        <v>4219.0600000000004</v>
      </c>
    </row>
    <row r="10024" spans="1:16" ht="33.75" x14ac:dyDescent="0.25">
      <c r="A10024" s="867" t="s">
        <v>7574</v>
      </c>
      <c r="B10024" s="867" t="s">
        <v>3626</v>
      </c>
      <c r="C10024" s="867" t="s">
        <v>3031</v>
      </c>
      <c r="D10024" s="868" t="s">
        <v>36</v>
      </c>
      <c r="E10024" s="870">
        <v>5700</v>
      </c>
      <c r="F10024" s="869">
        <v>47263672</v>
      </c>
      <c r="G10024" s="868" t="s">
        <v>7629</v>
      </c>
      <c r="H10024" s="867" t="s">
        <v>2883</v>
      </c>
      <c r="I10024" s="867" t="s">
        <v>3654</v>
      </c>
      <c r="J10024" s="867" t="s">
        <v>2789</v>
      </c>
      <c r="K10024" s="866">
        <v>0</v>
      </c>
      <c r="L10024" s="866"/>
      <c r="M10024" s="865"/>
      <c r="N10024" s="866">
        <v>3</v>
      </c>
      <c r="O10024" s="866">
        <v>5</v>
      </c>
      <c r="P10024" s="865">
        <v>16672.45</v>
      </c>
    </row>
    <row r="10025" spans="1:16" ht="33.75" x14ac:dyDescent="0.25">
      <c r="A10025" s="867" t="s">
        <v>7574</v>
      </c>
      <c r="B10025" s="867" t="s">
        <v>3626</v>
      </c>
      <c r="C10025" s="867" t="s">
        <v>3031</v>
      </c>
      <c r="D10025" s="868" t="s">
        <v>35</v>
      </c>
      <c r="E10025" s="870">
        <v>7300</v>
      </c>
      <c r="F10025" s="869" t="s">
        <v>7628</v>
      </c>
      <c r="G10025" s="868" t="s">
        <v>7627</v>
      </c>
      <c r="H10025" s="867" t="s">
        <v>2725</v>
      </c>
      <c r="I10025" s="867" t="s">
        <v>3654</v>
      </c>
      <c r="J10025" s="867" t="s">
        <v>2789</v>
      </c>
      <c r="K10025" s="866">
        <v>1</v>
      </c>
      <c r="L10025" s="866">
        <v>1</v>
      </c>
      <c r="M10025" s="865">
        <v>4006.73</v>
      </c>
      <c r="N10025" s="866">
        <v>1</v>
      </c>
      <c r="O10025" s="866">
        <v>3</v>
      </c>
      <c r="P10025" s="865">
        <v>20049.95</v>
      </c>
    </row>
    <row r="10026" spans="1:16" ht="33.75" x14ac:dyDescent="0.25">
      <c r="A10026" s="867" t="s">
        <v>7574</v>
      </c>
      <c r="B10026" s="867" t="s">
        <v>3626</v>
      </c>
      <c r="C10026" s="867" t="s">
        <v>3031</v>
      </c>
      <c r="D10026" s="868" t="s">
        <v>37</v>
      </c>
      <c r="E10026" s="870">
        <v>4100</v>
      </c>
      <c r="F10026" s="869">
        <v>47452995</v>
      </c>
      <c r="G10026" s="868" t="s">
        <v>7626</v>
      </c>
      <c r="H10026" s="867" t="s">
        <v>6389</v>
      </c>
      <c r="I10026" s="867" t="s">
        <v>2684</v>
      </c>
      <c r="J10026" s="867" t="s">
        <v>2684</v>
      </c>
      <c r="K10026" s="866">
        <v>2</v>
      </c>
      <c r="L10026" s="866">
        <v>12</v>
      </c>
      <c r="M10026" s="865">
        <v>46047.75</v>
      </c>
      <c r="N10026" s="866">
        <v>2</v>
      </c>
      <c r="O10026" s="866">
        <v>6</v>
      </c>
      <c r="P10026" s="865">
        <v>25608.140000000003</v>
      </c>
    </row>
    <row r="10027" spans="1:16" ht="33.75" x14ac:dyDescent="0.25">
      <c r="A10027" s="867" t="s">
        <v>7574</v>
      </c>
      <c r="B10027" s="867" t="s">
        <v>3626</v>
      </c>
      <c r="C10027" s="867" t="s">
        <v>3031</v>
      </c>
      <c r="D10027" s="868" t="s">
        <v>35</v>
      </c>
      <c r="E10027" s="870">
        <v>7300</v>
      </c>
      <c r="F10027" s="869">
        <v>40421094</v>
      </c>
      <c r="G10027" s="868" t="s">
        <v>7625</v>
      </c>
      <c r="H10027" s="867" t="s">
        <v>4071</v>
      </c>
      <c r="I10027" s="867" t="s">
        <v>3654</v>
      </c>
      <c r="J10027" s="867" t="s">
        <v>2789</v>
      </c>
      <c r="K10027" s="866">
        <v>1</v>
      </c>
      <c r="L10027" s="866">
        <v>1</v>
      </c>
      <c r="M10027" s="865">
        <v>4736.7299999999996</v>
      </c>
      <c r="N10027" s="866">
        <v>3</v>
      </c>
      <c r="O10027" s="866">
        <v>6</v>
      </c>
      <c r="P10027" s="865">
        <v>44709.17</v>
      </c>
    </row>
    <row r="10028" spans="1:16" ht="33.75" x14ac:dyDescent="0.25">
      <c r="A10028" s="867" t="s">
        <v>7574</v>
      </c>
      <c r="B10028" s="867" t="s">
        <v>3626</v>
      </c>
      <c r="C10028" s="867" t="s">
        <v>3031</v>
      </c>
      <c r="D10028" s="868" t="s">
        <v>7618</v>
      </c>
      <c r="E10028" s="870">
        <v>7300</v>
      </c>
      <c r="F10028" s="869">
        <v>10634405</v>
      </c>
      <c r="G10028" s="868" t="s">
        <v>7624</v>
      </c>
      <c r="H10028" s="867" t="s">
        <v>2722</v>
      </c>
      <c r="I10028" s="867" t="s">
        <v>3654</v>
      </c>
      <c r="J10028" s="867" t="s">
        <v>2789</v>
      </c>
      <c r="K10028" s="866">
        <v>2</v>
      </c>
      <c r="L10028" s="866">
        <v>12</v>
      </c>
      <c r="M10028" s="865">
        <v>89560.8</v>
      </c>
      <c r="N10028" s="866">
        <v>2</v>
      </c>
      <c r="O10028" s="866">
        <v>6</v>
      </c>
      <c r="P10028" s="865">
        <v>44837.33</v>
      </c>
    </row>
    <row r="10029" spans="1:16" ht="33.75" x14ac:dyDescent="0.25">
      <c r="A10029" s="867" t="s">
        <v>7574</v>
      </c>
      <c r="B10029" s="867" t="s">
        <v>3626</v>
      </c>
      <c r="C10029" s="867" t="s">
        <v>3031</v>
      </c>
      <c r="D10029" s="868" t="s">
        <v>7584</v>
      </c>
      <c r="E10029" s="870">
        <v>4100</v>
      </c>
      <c r="F10029" s="869">
        <v>71060401</v>
      </c>
      <c r="G10029" s="868" t="s">
        <v>7623</v>
      </c>
      <c r="H10029" s="867" t="s">
        <v>2722</v>
      </c>
      <c r="I10029" s="867" t="s">
        <v>2684</v>
      </c>
      <c r="J10029" s="867" t="s">
        <v>2684</v>
      </c>
      <c r="K10029" s="866">
        <v>2</v>
      </c>
      <c r="L10029" s="866">
        <v>12</v>
      </c>
      <c r="M10029" s="865">
        <v>49827.570000000007</v>
      </c>
      <c r="N10029" s="866">
        <v>0</v>
      </c>
      <c r="O10029" s="866"/>
      <c r="P10029" s="865"/>
    </row>
    <row r="10030" spans="1:16" ht="33.75" x14ac:dyDescent="0.25">
      <c r="A10030" s="867" t="s">
        <v>7574</v>
      </c>
      <c r="B10030" s="867" t="s">
        <v>3626</v>
      </c>
      <c r="C10030" s="867" t="s">
        <v>3031</v>
      </c>
      <c r="D10030" s="868" t="s">
        <v>7583</v>
      </c>
      <c r="E10030" s="870">
        <v>5700</v>
      </c>
      <c r="F10030" s="869">
        <v>71060401</v>
      </c>
      <c r="G10030" s="868" t="s">
        <v>7623</v>
      </c>
      <c r="H10030" s="867" t="s">
        <v>2722</v>
      </c>
      <c r="I10030" s="867" t="s">
        <v>2684</v>
      </c>
      <c r="J10030" s="867" t="s">
        <v>2684</v>
      </c>
      <c r="K10030" s="866">
        <v>0</v>
      </c>
      <c r="L10030" s="866"/>
      <c r="M10030" s="865"/>
      <c r="N10030" s="866">
        <v>2</v>
      </c>
      <c r="O10030" s="866">
        <v>6</v>
      </c>
      <c r="P10030" s="865">
        <v>39768.240000000005</v>
      </c>
    </row>
    <row r="10031" spans="1:16" ht="33.75" x14ac:dyDescent="0.25">
      <c r="A10031" s="867" t="s">
        <v>7574</v>
      </c>
      <c r="B10031" s="867" t="s">
        <v>3626</v>
      </c>
      <c r="C10031" s="867" t="s">
        <v>3031</v>
      </c>
      <c r="D10031" s="868" t="s">
        <v>35</v>
      </c>
      <c r="E10031" s="870">
        <v>7400</v>
      </c>
      <c r="F10031" s="869">
        <v>45961271</v>
      </c>
      <c r="G10031" s="868" t="s">
        <v>7622</v>
      </c>
      <c r="H10031" s="867" t="s">
        <v>2883</v>
      </c>
      <c r="I10031" s="867" t="s">
        <v>2684</v>
      </c>
      <c r="J10031" s="867" t="s">
        <v>2684</v>
      </c>
      <c r="K10031" s="866">
        <v>2</v>
      </c>
      <c r="L10031" s="866">
        <v>12</v>
      </c>
      <c r="M10031" s="865">
        <v>89832.23</v>
      </c>
      <c r="N10031" s="866">
        <v>2</v>
      </c>
      <c r="O10031" s="866">
        <v>6</v>
      </c>
      <c r="P10031" s="865">
        <v>45042.559999999998</v>
      </c>
    </row>
    <row r="10032" spans="1:16" ht="33.75" x14ac:dyDescent="0.25">
      <c r="A10032" s="867" t="s">
        <v>7574</v>
      </c>
      <c r="B10032" s="867" t="s">
        <v>3626</v>
      </c>
      <c r="C10032" s="867" t="s">
        <v>3031</v>
      </c>
      <c r="D10032" s="868" t="s">
        <v>37</v>
      </c>
      <c r="E10032" s="870">
        <v>4100</v>
      </c>
      <c r="F10032" s="869">
        <v>74217603</v>
      </c>
      <c r="G10032" s="868" t="s">
        <v>7621</v>
      </c>
      <c r="H10032" s="867" t="s">
        <v>3691</v>
      </c>
      <c r="I10032" s="867" t="s">
        <v>3654</v>
      </c>
      <c r="J10032" s="867" t="s">
        <v>2789</v>
      </c>
      <c r="K10032" s="866">
        <v>2</v>
      </c>
      <c r="L10032" s="866">
        <v>8</v>
      </c>
      <c r="M10032" s="865">
        <v>39749.439999999995</v>
      </c>
      <c r="N10032" s="866">
        <v>0</v>
      </c>
      <c r="O10032" s="866"/>
      <c r="P10032" s="865"/>
    </row>
    <row r="10033" spans="1:16" ht="33.75" x14ac:dyDescent="0.25">
      <c r="A10033" s="867" t="s">
        <v>7574</v>
      </c>
      <c r="B10033" s="867" t="s">
        <v>3626</v>
      </c>
      <c r="C10033" s="867" t="s">
        <v>3031</v>
      </c>
      <c r="D10033" s="868" t="s">
        <v>36</v>
      </c>
      <c r="E10033" s="870">
        <v>5700</v>
      </c>
      <c r="F10033" s="869">
        <v>74217603</v>
      </c>
      <c r="G10033" s="868" t="s">
        <v>7621</v>
      </c>
      <c r="H10033" s="867" t="s">
        <v>3691</v>
      </c>
      <c r="I10033" s="867" t="s">
        <v>3654</v>
      </c>
      <c r="J10033" s="867" t="s">
        <v>2789</v>
      </c>
      <c r="K10033" s="866">
        <v>2</v>
      </c>
      <c r="L10033" s="866">
        <v>4</v>
      </c>
      <c r="M10033" s="865">
        <v>21840.400000000001</v>
      </c>
      <c r="N10033" s="866">
        <v>2</v>
      </c>
      <c r="O10033" s="866">
        <v>6</v>
      </c>
      <c r="P10033" s="865">
        <v>35084.03</v>
      </c>
    </row>
    <row r="10034" spans="1:16" ht="33.75" x14ac:dyDescent="0.25">
      <c r="A10034" s="867" t="s">
        <v>7574</v>
      </c>
      <c r="B10034" s="867" t="s">
        <v>3626</v>
      </c>
      <c r="C10034" s="867" t="s">
        <v>3031</v>
      </c>
      <c r="D10034" s="868" t="s">
        <v>35</v>
      </c>
      <c r="E10034" s="870">
        <v>7400</v>
      </c>
      <c r="F10034" s="869">
        <v>42260089</v>
      </c>
      <c r="G10034" s="868" t="s">
        <v>7620</v>
      </c>
      <c r="H10034" s="867" t="s">
        <v>3691</v>
      </c>
      <c r="I10034" s="867" t="s">
        <v>2684</v>
      </c>
      <c r="J10034" s="867" t="s">
        <v>2684</v>
      </c>
      <c r="K10034" s="866">
        <v>1</v>
      </c>
      <c r="L10034" s="866">
        <v>1</v>
      </c>
      <c r="M10034" s="865">
        <v>577.03</v>
      </c>
      <c r="N10034" s="866">
        <v>3</v>
      </c>
      <c r="O10034" s="866">
        <v>6</v>
      </c>
      <c r="P10034" s="865">
        <v>45444.9</v>
      </c>
    </row>
    <row r="10035" spans="1:16" ht="33.75" x14ac:dyDescent="0.25">
      <c r="A10035" s="867" t="s">
        <v>7574</v>
      </c>
      <c r="B10035" s="867" t="s">
        <v>3626</v>
      </c>
      <c r="C10035" s="867" t="s">
        <v>3031</v>
      </c>
      <c r="D10035" s="868" t="s">
        <v>37</v>
      </c>
      <c r="E10035" s="870">
        <v>4100</v>
      </c>
      <c r="F10035" s="869">
        <v>70524495</v>
      </c>
      <c r="G10035" s="868" t="s">
        <v>7619</v>
      </c>
      <c r="H10035" s="867" t="s">
        <v>3691</v>
      </c>
      <c r="I10035" s="867" t="s">
        <v>2684</v>
      </c>
      <c r="J10035" s="867" t="s">
        <v>2684</v>
      </c>
      <c r="K10035" s="866">
        <v>2</v>
      </c>
      <c r="L10035" s="866">
        <v>12</v>
      </c>
      <c r="M10035" s="865">
        <v>50967.340000000004</v>
      </c>
      <c r="N10035" s="866">
        <v>2</v>
      </c>
      <c r="O10035" s="866">
        <v>6</v>
      </c>
      <c r="P10035" s="865">
        <v>25506.11</v>
      </c>
    </row>
    <row r="10036" spans="1:16" ht="33.75" x14ac:dyDescent="0.25">
      <c r="A10036" s="867" t="s">
        <v>7574</v>
      </c>
      <c r="B10036" s="867" t="s">
        <v>3626</v>
      </c>
      <c r="C10036" s="867" t="s">
        <v>3031</v>
      </c>
      <c r="D10036" s="868" t="s">
        <v>7618</v>
      </c>
      <c r="E10036" s="870">
        <v>7400</v>
      </c>
      <c r="F10036" s="869">
        <v>46783336</v>
      </c>
      <c r="G10036" s="868" t="s">
        <v>7617</v>
      </c>
      <c r="H10036" s="867" t="s">
        <v>2722</v>
      </c>
      <c r="I10036" s="867" t="s">
        <v>3654</v>
      </c>
      <c r="J10036" s="867" t="s">
        <v>2789</v>
      </c>
      <c r="K10036" s="866">
        <v>1</v>
      </c>
      <c r="L10036" s="866">
        <v>4</v>
      </c>
      <c r="M10036" s="865">
        <v>29728.55</v>
      </c>
      <c r="N10036" s="866">
        <v>0</v>
      </c>
      <c r="O10036" s="866"/>
      <c r="P10036" s="865"/>
    </row>
    <row r="10037" spans="1:16" ht="33.75" x14ac:dyDescent="0.25">
      <c r="A10037" s="867" t="s">
        <v>7574</v>
      </c>
      <c r="B10037" s="867" t="s">
        <v>3626</v>
      </c>
      <c r="C10037" s="867" t="s">
        <v>3031</v>
      </c>
      <c r="D10037" s="868" t="s">
        <v>7616</v>
      </c>
      <c r="E10037" s="870">
        <v>6500</v>
      </c>
      <c r="F10037" s="869">
        <v>43409527</v>
      </c>
      <c r="G10037" s="868" t="s">
        <v>7615</v>
      </c>
      <c r="H10037" s="867" t="s">
        <v>7614</v>
      </c>
      <c r="I10037" s="867" t="s">
        <v>2684</v>
      </c>
      <c r="J10037" s="867" t="s">
        <v>2684</v>
      </c>
      <c r="K10037" s="866">
        <v>2</v>
      </c>
      <c r="L10037" s="866">
        <v>12</v>
      </c>
      <c r="M10037" s="865">
        <v>79660.800000000003</v>
      </c>
      <c r="N10037" s="866">
        <v>2</v>
      </c>
      <c r="O10037" s="866">
        <v>6</v>
      </c>
      <c r="P10037" s="865">
        <v>40044.9</v>
      </c>
    </row>
    <row r="10038" spans="1:16" ht="33.75" x14ac:dyDescent="0.25">
      <c r="A10038" s="867" t="s">
        <v>7574</v>
      </c>
      <c r="B10038" s="867" t="s">
        <v>3626</v>
      </c>
      <c r="C10038" s="867" t="s">
        <v>3031</v>
      </c>
      <c r="D10038" s="868" t="s">
        <v>7611</v>
      </c>
      <c r="E10038" s="870">
        <v>2262</v>
      </c>
      <c r="F10038" s="869" t="s">
        <v>7613</v>
      </c>
      <c r="G10038" s="868" t="s">
        <v>7612</v>
      </c>
      <c r="H10038" s="867" t="s">
        <v>7611</v>
      </c>
      <c r="I10038" s="867" t="s">
        <v>7610</v>
      </c>
      <c r="J10038" s="867" t="s">
        <v>7610</v>
      </c>
      <c r="K10038" s="866">
        <v>2</v>
      </c>
      <c r="L10038" s="866">
        <v>12</v>
      </c>
      <c r="M10038" s="865">
        <v>29104.799999999999</v>
      </c>
      <c r="N10038" s="866">
        <v>2</v>
      </c>
      <c r="O10038" s="866">
        <v>6</v>
      </c>
      <c r="P10038" s="865">
        <v>14616.9</v>
      </c>
    </row>
    <row r="10039" spans="1:16" ht="33.75" x14ac:dyDescent="0.25">
      <c r="A10039" s="867" t="s">
        <v>7574</v>
      </c>
      <c r="B10039" s="867" t="s">
        <v>3626</v>
      </c>
      <c r="C10039" s="867" t="s">
        <v>3031</v>
      </c>
      <c r="D10039" s="868" t="s">
        <v>203</v>
      </c>
      <c r="E10039" s="870">
        <v>8500</v>
      </c>
      <c r="F10039" s="869" t="s">
        <v>7609</v>
      </c>
      <c r="G10039" s="868" t="s">
        <v>7608</v>
      </c>
      <c r="H10039" s="867" t="s">
        <v>2745</v>
      </c>
      <c r="I10039" s="867" t="s">
        <v>3654</v>
      </c>
      <c r="J10039" s="867" t="s">
        <v>2789</v>
      </c>
      <c r="K10039" s="866">
        <v>2</v>
      </c>
      <c r="L10039" s="866">
        <v>12</v>
      </c>
      <c r="M10039" s="865">
        <v>103936.24</v>
      </c>
      <c r="N10039" s="866">
        <v>2</v>
      </c>
      <c r="O10039" s="866">
        <v>6</v>
      </c>
      <c r="P10039" s="865">
        <v>52021.599999999999</v>
      </c>
    </row>
    <row r="10040" spans="1:16" ht="33.75" x14ac:dyDescent="0.25">
      <c r="A10040" s="867" t="s">
        <v>7574</v>
      </c>
      <c r="B10040" s="867" t="s">
        <v>3626</v>
      </c>
      <c r="C10040" s="867" t="s">
        <v>3031</v>
      </c>
      <c r="D10040" s="868" t="s">
        <v>7583</v>
      </c>
      <c r="E10040" s="870">
        <v>5700</v>
      </c>
      <c r="F10040" s="869">
        <v>45821835</v>
      </c>
      <c r="G10040" s="868" t="s">
        <v>7607</v>
      </c>
      <c r="H10040" s="867" t="s">
        <v>2722</v>
      </c>
      <c r="I10040" s="867" t="s">
        <v>3654</v>
      </c>
      <c r="J10040" s="867" t="s">
        <v>2789</v>
      </c>
      <c r="K10040" s="866">
        <v>1</v>
      </c>
      <c r="L10040" s="866">
        <v>4</v>
      </c>
      <c r="M10040" s="865">
        <v>24679.449999999997</v>
      </c>
      <c r="N10040" s="866">
        <v>0</v>
      </c>
      <c r="O10040" s="866"/>
      <c r="P10040" s="865"/>
    </row>
    <row r="10041" spans="1:16" ht="33.75" x14ac:dyDescent="0.25">
      <c r="A10041" s="867" t="s">
        <v>7574</v>
      </c>
      <c r="B10041" s="867" t="s">
        <v>3626</v>
      </c>
      <c r="C10041" s="867" t="s">
        <v>3031</v>
      </c>
      <c r="D10041" s="868" t="s">
        <v>37</v>
      </c>
      <c r="E10041" s="870">
        <v>4100</v>
      </c>
      <c r="F10041" s="869">
        <v>43852258</v>
      </c>
      <c r="G10041" s="868" t="s">
        <v>7606</v>
      </c>
      <c r="H10041" s="867" t="s">
        <v>4333</v>
      </c>
      <c r="I10041" s="867" t="s">
        <v>3654</v>
      </c>
      <c r="J10041" s="867" t="s">
        <v>2789</v>
      </c>
      <c r="K10041" s="866">
        <v>1</v>
      </c>
      <c r="L10041" s="866">
        <v>6</v>
      </c>
      <c r="M10041" s="865">
        <v>28630.400000000001</v>
      </c>
      <c r="N10041" s="866">
        <v>0</v>
      </c>
      <c r="O10041" s="866"/>
      <c r="P10041" s="865"/>
    </row>
    <row r="10042" spans="1:16" ht="33.75" x14ac:dyDescent="0.25">
      <c r="A10042" s="867" t="s">
        <v>7574</v>
      </c>
      <c r="B10042" s="867" t="s">
        <v>3626</v>
      </c>
      <c r="C10042" s="867" t="s">
        <v>3031</v>
      </c>
      <c r="D10042" s="868" t="s">
        <v>203</v>
      </c>
      <c r="E10042" s="870">
        <v>8500</v>
      </c>
      <c r="F10042" s="869">
        <v>43852258</v>
      </c>
      <c r="G10042" s="868" t="s">
        <v>7606</v>
      </c>
      <c r="H10042" s="867" t="s">
        <v>4333</v>
      </c>
      <c r="I10042" s="867" t="s">
        <v>3654</v>
      </c>
      <c r="J10042" s="867" t="s">
        <v>2789</v>
      </c>
      <c r="K10042" s="866">
        <v>1</v>
      </c>
      <c r="L10042" s="866">
        <v>1</v>
      </c>
      <c r="M10042" s="865">
        <v>650.37</v>
      </c>
      <c r="N10042" s="866">
        <v>3</v>
      </c>
      <c r="O10042" s="866">
        <v>6</v>
      </c>
      <c r="P10042" s="865">
        <v>51782.340000000004</v>
      </c>
    </row>
    <row r="10043" spans="1:16" ht="33.75" x14ac:dyDescent="0.25">
      <c r="A10043" s="867" t="s">
        <v>7574</v>
      </c>
      <c r="B10043" s="867" t="s">
        <v>3626</v>
      </c>
      <c r="C10043" s="867" t="s">
        <v>3031</v>
      </c>
      <c r="D10043" s="868" t="s">
        <v>6910</v>
      </c>
      <c r="E10043" s="870">
        <v>2400</v>
      </c>
      <c r="F10043" s="869">
        <v>45288339</v>
      </c>
      <c r="G10043" s="868" t="s">
        <v>7605</v>
      </c>
      <c r="H10043" s="867" t="s">
        <v>7595</v>
      </c>
      <c r="I10043" s="867" t="s">
        <v>2707</v>
      </c>
      <c r="J10043" s="867" t="s">
        <v>2707</v>
      </c>
      <c r="K10043" s="866">
        <v>2</v>
      </c>
      <c r="L10043" s="866">
        <v>12</v>
      </c>
      <c r="M10043" s="865">
        <v>30650.91</v>
      </c>
      <c r="N10043" s="866">
        <v>2</v>
      </c>
      <c r="O10043" s="866">
        <v>6</v>
      </c>
      <c r="P10043" s="865">
        <v>15411.13</v>
      </c>
    </row>
    <row r="10044" spans="1:16" ht="33.75" x14ac:dyDescent="0.25">
      <c r="A10044" s="867" t="s">
        <v>7574</v>
      </c>
      <c r="B10044" s="867" t="s">
        <v>3626</v>
      </c>
      <c r="C10044" s="867" t="s">
        <v>3031</v>
      </c>
      <c r="D10044" s="868" t="s">
        <v>7589</v>
      </c>
      <c r="E10044" s="870">
        <v>8500</v>
      </c>
      <c r="F10044" s="869">
        <v>10609452</v>
      </c>
      <c r="G10044" s="868" t="s">
        <v>7604</v>
      </c>
      <c r="H10044" s="867" t="s">
        <v>2722</v>
      </c>
      <c r="I10044" s="867" t="s">
        <v>3654</v>
      </c>
      <c r="J10044" s="867" t="s">
        <v>2789</v>
      </c>
      <c r="K10044" s="866">
        <v>2</v>
      </c>
      <c r="L10044" s="866">
        <v>8</v>
      </c>
      <c r="M10044" s="865">
        <v>67323.87</v>
      </c>
      <c r="N10044" s="866">
        <v>2</v>
      </c>
      <c r="O10044" s="866">
        <v>6</v>
      </c>
      <c r="P10044" s="865">
        <v>52044.9</v>
      </c>
    </row>
    <row r="10045" spans="1:16" ht="33.75" x14ac:dyDescent="0.25">
      <c r="A10045" s="867" t="s">
        <v>7574</v>
      </c>
      <c r="B10045" s="867" t="s">
        <v>3626</v>
      </c>
      <c r="C10045" s="867" t="s">
        <v>3031</v>
      </c>
      <c r="D10045" s="868" t="s">
        <v>36</v>
      </c>
      <c r="E10045" s="870">
        <v>5700</v>
      </c>
      <c r="F10045" s="869">
        <v>25469594</v>
      </c>
      <c r="G10045" s="868" t="s">
        <v>7603</v>
      </c>
      <c r="H10045" s="867" t="s">
        <v>5178</v>
      </c>
      <c r="I10045" s="867" t="s">
        <v>2684</v>
      </c>
      <c r="J10045" s="867" t="s">
        <v>2684</v>
      </c>
      <c r="K10045" s="866">
        <v>2</v>
      </c>
      <c r="L10045" s="866">
        <v>12</v>
      </c>
      <c r="M10045" s="865">
        <v>70360.800000000003</v>
      </c>
      <c r="N10045" s="866">
        <v>2</v>
      </c>
      <c r="O10045" s="866">
        <v>6</v>
      </c>
      <c r="P10045" s="865">
        <v>35244.9</v>
      </c>
    </row>
    <row r="10046" spans="1:16" ht="33.75" x14ac:dyDescent="0.25">
      <c r="A10046" s="867" t="s">
        <v>7574</v>
      </c>
      <c r="B10046" s="867" t="s">
        <v>3626</v>
      </c>
      <c r="C10046" s="867" t="s">
        <v>3031</v>
      </c>
      <c r="D10046" s="868" t="s">
        <v>7584</v>
      </c>
      <c r="E10046" s="870">
        <v>4100</v>
      </c>
      <c r="F10046" s="869">
        <v>72942770</v>
      </c>
      <c r="G10046" s="868" t="s">
        <v>7602</v>
      </c>
      <c r="H10046" s="867" t="s">
        <v>2722</v>
      </c>
      <c r="I10046" s="867" t="s">
        <v>3654</v>
      </c>
      <c r="J10046" s="867" t="s">
        <v>2789</v>
      </c>
      <c r="K10046" s="866">
        <v>2</v>
      </c>
      <c r="L10046" s="866">
        <v>9</v>
      </c>
      <c r="M10046" s="865">
        <v>42674.979999999996</v>
      </c>
      <c r="N10046" s="866">
        <v>0</v>
      </c>
      <c r="O10046" s="866"/>
      <c r="P10046" s="865"/>
    </row>
    <row r="10047" spans="1:16" ht="33.75" x14ac:dyDescent="0.25">
      <c r="A10047" s="867" t="s">
        <v>7574</v>
      </c>
      <c r="B10047" s="867" t="s">
        <v>3626</v>
      </c>
      <c r="C10047" s="867" t="s">
        <v>3031</v>
      </c>
      <c r="D10047" s="868" t="s">
        <v>7583</v>
      </c>
      <c r="E10047" s="870">
        <v>5700</v>
      </c>
      <c r="F10047" s="869">
        <v>72942770</v>
      </c>
      <c r="G10047" s="868" t="s">
        <v>7602</v>
      </c>
      <c r="H10047" s="867" t="s">
        <v>2722</v>
      </c>
      <c r="I10047" s="867" t="s">
        <v>3654</v>
      </c>
      <c r="J10047" s="867" t="s">
        <v>2789</v>
      </c>
      <c r="K10047" s="866">
        <v>1</v>
      </c>
      <c r="L10047" s="866">
        <v>3</v>
      </c>
      <c r="M10047" s="865">
        <v>16455.27</v>
      </c>
      <c r="N10047" s="866">
        <v>2</v>
      </c>
      <c r="O10047" s="866">
        <v>6</v>
      </c>
      <c r="P10047" s="865">
        <v>34830.700000000004</v>
      </c>
    </row>
    <row r="10048" spans="1:16" ht="33.75" x14ac:dyDescent="0.25">
      <c r="A10048" s="867" t="s">
        <v>7574</v>
      </c>
      <c r="B10048" s="867" t="s">
        <v>3626</v>
      </c>
      <c r="C10048" s="867" t="s">
        <v>3031</v>
      </c>
      <c r="D10048" s="868" t="s">
        <v>37</v>
      </c>
      <c r="E10048" s="870">
        <v>4100</v>
      </c>
      <c r="F10048" s="869">
        <v>75534449</v>
      </c>
      <c r="G10048" s="868" t="s">
        <v>7601</v>
      </c>
      <c r="H10048" s="867" t="s">
        <v>3691</v>
      </c>
      <c r="I10048" s="867" t="s">
        <v>2684</v>
      </c>
      <c r="J10048" s="867" t="s">
        <v>2684</v>
      </c>
      <c r="K10048" s="866">
        <v>2</v>
      </c>
      <c r="L10048" s="866">
        <v>6</v>
      </c>
      <c r="M10048" s="865">
        <v>25132.13</v>
      </c>
      <c r="N10048" s="866">
        <v>2</v>
      </c>
      <c r="O10048" s="866">
        <v>6</v>
      </c>
      <c r="P10048" s="865">
        <v>25529.49</v>
      </c>
    </row>
    <row r="10049" spans="1:16" ht="33.75" x14ac:dyDescent="0.25">
      <c r="A10049" s="867" t="s">
        <v>7574</v>
      </c>
      <c r="B10049" s="867" t="s">
        <v>3626</v>
      </c>
      <c r="C10049" s="867" t="s">
        <v>3031</v>
      </c>
      <c r="D10049" s="868" t="s">
        <v>37</v>
      </c>
      <c r="E10049" s="870">
        <v>4100</v>
      </c>
      <c r="F10049" s="869">
        <v>45233048</v>
      </c>
      <c r="G10049" s="868" t="s">
        <v>7600</v>
      </c>
      <c r="H10049" s="867" t="s">
        <v>3691</v>
      </c>
      <c r="I10049" s="867" t="s">
        <v>3654</v>
      </c>
      <c r="J10049" s="867" t="s">
        <v>2789</v>
      </c>
      <c r="K10049" s="866">
        <v>2</v>
      </c>
      <c r="L10049" s="866">
        <v>12</v>
      </c>
      <c r="M10049" s="865">
        <v>51160.800000000003</v>
      </c>
      <c r="N10049" s="866">
        <v>1</v>
      </c>
      <c r="O10049" s="866">
        <v>1</v>
      </c>
      <c r="P10049" s="865">
        <v>12021.91</v>
      </c>
    </row>
    <row r="10050" spans="1:16" ht="33.75" x14ac:dyDescent="0.25">
      <c r="A10050" s="867" t="s">
        <v>7574</v>
      </c>
      <c r="B10050" s="867" t="s">
        <v>3626</v>
      </c>
      <c r="C10050" s="867" t="s">
        <v>3031</v>
      </c>
      <c r="D10050" s="868" t="s">
        <v>36</v>
      </c>
      <c r="E10050" s="870">
        <v>5700</v>
      </c>
      <c r="F10050" s="869">
        <v>45233048</v>
      </c>
      <c r="G10050" s="868" t="s">
        <v>7600</v>
      </c>
      <c r="H10050" s="867" t="s">
        <v>3691</v>
      </c>
      <c r="I10050" s="867" t="s">
        <v>3654</v>
      </c>
      <c r="J10050" s="867" t="s">
        <v>2789</v>
      </c>
      <c r="K10050" s="866">
        <v>0</v>
      </c>
      <c r="L10050" s="866"/>
      <c r="M10050" s="865"/>
      <c r="N10050" s="866">
        <v>2</v>
      </c>
      <c r="O10050" s="866">
        <v>5</v>
      </c>
      <c r="P10050" s="865">
        <v>26916.6</v>
      </c>
    </row>
    <row r="10051" spans="1:16" ht="33.75" x14ac:dyDescent="0.25">
      <c r="A10051" s="867" t="s">
        <v>7574</v>
      </c>
      <c r="B10051" s="867" t="s">
        <v>3626</v>
      </c>
      <c r="C10051" s="867" t="s">
        <v>3031</v>
      </c>
      <c r="D10051" s="868" t="s">
        <v>7584</v>
      </c>
      <c r="E10051" s="870">
        <v>4100</v>
      </c>
      <c r="F10051" s="869">
        <v>70441375</v>
      </c>
      <c r="G10051" s="868" t="s">
        <v>7599</v>
      </c>
      <c r="H10051" s="867" t="s">
        <v>2722</v>
      </c>
      <c r="I10051" s="867" t="s">
        <v>3654</v>
      </c>
      <c r="J10051" s="867" t="s">
        <v>2789</v>
      </c>
      <c r="K10051" s="866">
        <v>1</v>
      </c>
      <c r="L10051" s="866">
        <v>1</v>
      </c>
      <c r="M10051" s="865">
        <v>220.37</v>
      </c>
      <c r="N10051" s="866">
        <v>3</v>
      </c>
      <c r="O10051" s="866">
        <v>6</v>
      </c>
      <c r="P10051" s="865">
        <v>25582.940000000002</v>
      </c>
    </row>
    <row r="10052" spans="1:16" ht="33.75" x14ac:dyDescent="0.25">
      <c r="A10052" s="867" t="s">
        <v>7574</v>
      </c>
      <c r="B10052" s="867" t="s">
        <v>3626</v>
      </c>
      <c r="C10052" s="867" t="s">
        <v>3031</v>
      </c>
      <c r="D10052" s="868" t="s">
        <v>203</v>
      </c>
      <c r="E10052" s="870">
        <v>8500</v>
      </c>
      <c r="F10052" s="869">
        <v>42514420</v>
      </c>
      <c r="G10052" s="868" t="s">
        <v>7598</v>
      </c>
      <c r="H10052" s="867" t="s">
        <v>3691</v>
      </c>
      <c r="I10052" s="867" t="s">
        <v>3654</v>
      </c>
      <c r="J10052" s="867" t="s">
        <v>2789</v>
      </c>
      <c r="K10052" s="866">
        <v>2</v>
      </c>
      <c r="L10052" s="866">
        <v>12</v>
      </c>
      <c r="M10052" s="865">
        <v>103859.45</v>
      </c>
      <c r="N10052" s="866">
        <v>2</v>
      </c>
      <c r="O10052" s="866">
        <v>6</v>
      </c>
      <c r="P10052" s="865">
        <v>51929.68</v>
      </c>
    </row>
    <row r="10053" spans="1:16" ht="33.75" x14ac:dyDescent="0.25">
      <c r="A10053" s="867" t="s">
        <v>7574</v>
      </c>
      <c r="B10053" s="867" t="s">
        <v>3626</v>
      </c>
      <c r="C10053" s="867" t="s">
        <v>3031</v>
      </c>
      <c r="D10053" s="868" t="s">
        <v>36</v>
      </c>
      <c r="E10053" s="870">
        <v>5700</v>
      </c>
      <c r="F10053" s="869">
        <v>45969275</v>
      </c>
      <c r="G10053" s="868" t="s">
        <v>7597</v>
      </c>
      <c r="H10053" s="867" t="s">
        <v>2745</v>
      </c>
      <c r="I10053" s="867" t="s">
        <v>3654</v>
      </c>
      <c r="J10053" s="867" t="s">
        <v>2789</v>
      </c>
      <c r="K10053" s="866">
        <v>0</v>
      </c>
      <c r="L10053" s="866"/>
      <c r="M10053" s="865"/>
      <c r="N10053" s="866">
        <v>2</v>
      </c>
      <c r="O10053" s="866">
        <v>5</v>
      </c>
      <c r="P10053" s="865">
        <v>27090.75</v>
      </c>
    </row>
    <row r="10054" spans="1:16" ht="33.75" x14ac:dyDescent="0.25">
      <c r="A10054" s="867" t="s">
        <v>7574</v>
      </c>
      <c r="B10054" s="867" t="s">
        <v>3626</v>
      </c>
      <c r="C10054" s="867" t="s">
        <v>3031</v>
      </c>
      <c r="D10054" s="868" t="s">
        <v>58</v>
      </c>
      <c r="E10054" s="870">
        <v>2700</v>
      </c>
      <c r="F10054" s="869">
        <v>48595313</v>
      </c>
      <c r="G10054" s="868" t="s">
        <v>7596</v>
      </c>
      <c r="H10054" s="867" t="s">
        <v>7595</v>
      </c>
      <c r="I10054" s="867" t="s">
        <v>3654</v>
      </c>
      <c r="J10054" s="867" t="s">
        <v>2869</v>
      </c>
      <c r="K10054" s="866">
        <v>2</v>
      </c>
      <c r="L10054" s="866">
        <v>4</v>
      </c>
      <c r="M10054" s="865">
        <v>11327.2</v>
      </c>
      <c r="N10054" s="866">
        <v>2</v>
      </c>
      <c r="O10054" s="866">
        <v>6</v>
      </c>
      <c r="P10054" s="865">
        <v>17197.900000000001</v>
      </c>
    </row>
    <row r="10055" spans="1:16" ht="33.75" x14ac:dyDescent="0.25">
      <c r="A10055" s="867" t="s">
        <v>7574</v>
      </c>
      <c r="B10055" s="867" t="s">
        <v>3626</v>
      </c>
      <c r="C10055" s="867" t="s">
        <v>3031</v>
      </c>
      <c r="D10055" s="868" t="s">
        <v>36</v>
      </c>
      <c r="E10055" s="870">
        <v>5700</v>
      </c>
      <c r="F10055" s="869">
        <v>43313983</v>
      </c>
      <c r="G10055" s="868" t="s">
        <v>7594</v>
      </c>
      <c r="H10055" s="867" t="s">
        <v>5168</v>
      </c>
      <c r="I10055" s="867" t="s">
        <v>3654</v>
      </c>
      <c r="J10055" s="867" t="s">
        <v>2789</v>
      </c>
      <c r="K10055" s="866">
        <v>2</v>
      </c>
      <c r="L10055" s="866">
        <v>12</v>
      </c>
      <c r="M10055" s="865">
        <v>70137.86</v>
      </c>
      <c r="N10055" s="866">
        <v>2</v>
      </c>
      <c r="O10055" s="866">
        <v>6</v>
      </c>
      <c r="P10055" s="865">
        <v>35223.370000000003</v>
      </c>
    </row>
    <row r="10056" spans="1:16" ht="33.75" x14ac:dyDescent="0.25">
      <c r="A10056" s="867" t="s">
        <v>7574</v>
      </c>
      <c r="B10056" s="867" t="s">
        <v>3626</v>
      </c>
      <c r="C10056" s="867" t="s">
        <v>3031</v>
      </c>
      <c r="D10056" s="868" t="s">
        <v>36</v>
      </c>
      <c r="E10056" s="870">
        <v>5700</v>
      </c>
      <c r="F10056" s="869">
        <v>40180206</v>
      </c>
      <c r="G10056" s="868" t="s">
        <v>7593</v>
      </c>
      <c r="H10056" s="867" t="s">
        <v>2708</v>
      </c>
      <c r="I10056" s="867" t="s">
        <v>3654</v>
      </c>
      <c r="J10056" s="867" t="s">
        <v>2789</v>
      </c>
      <c r="K10056" s="866">
        <v>2</v>
      </c>
      <c r="L10056" s="866">
        <v>8</v>
      </c>
      <c r="M10056" s="865">
        <v>54573.13</v>
      </c>
      <c r="N10056" s="866">
        <v>0</v>
      </c>
      <c r="O10056" s="866"/>
      <c r="P10056" s="865"/>
    </row>
    <row r="10057" spans="1:16" ht="33.75" x14ac:dyDescent="0.25">
      <c r="A10057" s="867" t="s">
        <v>7574</v>
      </c>
      <c r="B10057" s="867" t="s">
        <v>3626</v>
      </c>
      <c r="C10057" s="867" t="s">
        <v>3031</v>
      </c>
      <c r="D10057" s="868" t="s">
        <v>37</v>
      </c>
      <c r="E10057" s="870">
        <v>4100</v>
      </c>
      <c r="F10057" s="869">
        <v>47642043</v>
      </c>
      <c r="G10057" s="868" t="s">
        <v>7592</v>
      </c>
      <c r="H10057" s="867" t="s">
        <v>2883</v>
      </c>
      <c r="I10057" s="867" t="s">
        <v>3654</v>
      </c>
      <c r="J10057" s="867" t="s">
        <v>2789</v>
      </c>
      <c r="K10057" s="866">
        <v>1</v>
      </c>
      <c r="L10057" s="866">
        <v>2</v>
      </c>
      <c r="M10057" s="865">
        <v>8016.8</v>
      </c>
      <c r="N10057" s="866">
        <v>2</v>
      </c>
      <c r="O10057" s="866">
        <v>6</v>
      </c>
      <c r="P10057" s="865">
        <v>25633.66</v>
      </c>
    </row>
    <row r="10058" spans="1:16" ht="33.75" x14ac:dyDescent="0.25">
      <c r="A10058" s="867" t="s">
        <v>7574</v>
      </c>
      <c r="B10058" s="867" t="s">
        <v>3626</v>
      </c>
      <c r="C10058" s="867" t="s">
        <v>3031</v>
      </c>
      <c r="D10058" s="868" t="s">
        <v>203</v>
      </c>
      <c r="E10058" s="870">
        <v>8500</v>
      </c>
      <c r="F10058" s="869" t="s">
        <v>7591</v>
      </c>
      <c r="G10058" s="868" t="s">
        <v>7590</v>
      </c>
      <c r="H10058" s="867" t="s">
        <v>2745</v>
      </c>
      <c r="I10058" s="867" t="s">
        <v>3654</v>
      </c>
      <c r="J10058" s="867" t="s">
        <v>2789</v>
      </c>
      <c r="K10058" s="866">
        <v>2</v>
      </c>
      <c r="L10058" s="866">
        <v>12</v>
      </c>
      <c r="M10058" s="865">
        <v>103960.8</v>
      </c>
      <c r="N10058" s="866">
        <v>3</v>
      </c>
      <c r="O10058" s="866">
        <v>6</v>
      </c>
      <c r="P10058" s="865">
        <v>52044.9</v>
      </c>
    </row>
    <row r="10059" spans="1:16" ht="33.75" x14ac:dyDescent="0.25">
      <c r="A10059" s="867" t="s">
        <v>7574</v>
      </c>
      <c r="B10059" s="867" t="s">
        <v>3626</v>
      </c>
      <c r="C10059" s="867" t="s">
        <v>3031</v>
      </c>
      <c r="D10059" s="868" t="s">
        <v>7589</v>
      </c>
      <c r="E10059" s="870">
        <v>8500</v>
      </c>
      <c r="F10059" s="869" t="s">
        <v>7588</v>
      </c>
      <c r="G10059" s="868" t="s">
        <v>7587</v>
      </c>
      <c r="H10059" s="867" t="s">
        <v>2722</v>
      </c>
      <c r="I10059" s="867" t="s">
        <v>3654</v>
      </c>
      <c r="J10059" s="867" t="s">
        <v>2789</v>
      </c>
      <c r="K10059" s="866">
        <v>2</v>
      </c>
      <c r="L10059" s="866">
        <v>12</v>
      </c>
      <c r="M10059" s="865">
        <v>103800.87000000001</v>
      </c>
      <c r="N10059" s="866">
        <v>2</v>
      </c>
      <c r="O10059" s="866">
        <v>6</v>
      </c>
      <c r="P10059" s="865">
        <v>52044.9</v>
      </c>
    </row>
    <row r="10060" spans="1:16" ht="33.75" x14ac:dyDescent="0.25">
      <c r="A10060" s="867" t="s">
        <v>7574</v>
      </c>
      <c r="B10060" s="867" t="s">
        <v>3626</v>
      </c>
      <c r="C10060" s="867" t="s">
        <v>3031</v>
      </c>
      <c r="D10060" s="868" t="s">
        <v>37</v>
      </c>
      <c r="E10060" s="870">
        <v>4100</v>
      </c>
      <c r="F10060" s="869">
        <v>72902824</v>
      </c>
      <c r="G10060" s="868" t="s">
        <v>7586</v>
      </c>
      <c r="H10060" s="867" t="s">
        <v>4016</v>
      </c>
      <c r="I10060" s="867" t="s">
        <v>2707</v>
      </c>
      <c r="J10060" s="867" t="s">
        <v>2707</v>
      </c>
      <c r="K10060" s="866">
        <v>2</v>
      </c>
      <c r="L10060" s="866">
        <v>12</v>
      </c>
      <c r="M10060" s="865">
        <v>51160.800000000003</v>
      </c>
      <c r="N10060" s="866">
        <v>2</v>
      </c>
      <c r="O10060" s="866">
        <v>6</v>
      </c>
      <c r="P10060" s="865">
        <v>25638.52</v>
      </c>
    </row>
    <row r="10061" spans="1:16" ht="33.75" x14ac:dyDescent="0.25">
      <c r="A10061" s="867" t="s">
        <v>7574</v>
      </c>
      <c r="B10061" s="867" t="s">
        <v>3626</v>
      </c>
      <c r="C10061" s="867" t="s">
        <v>3031</v>
      </c>
      <c r="D10061" s="868" t="s">
        <v>37</v>
      </c>
      <c r="E10061" s="870">
        <v>4100</v>
      </c>
      <c r="F10061" s="869">
        <v>46989779</v>
      </c>
      <c r="G10061" s="868" t="s">
        <v>7585</v>
      </c>
      <c r="H10061" s="867" t="s">
        <v>2883</v>
      </c>
      <c r="I10061" s="867" t="s">
        <v>2684</v>
      </c>
      <c r="J10061" s="867" t="s">
        <v>2684</v>
      </c>
      <c r="K10061" s="866">
        <v>2</v>
      </c>
      <c r="L10061" s="866">
        <v>9</v>
      </c>
      <c r="M10061" s="865">
        <v>43920.03</v>
      </c>
      <c r="N10061" s="866">
        <v>0</v>
      </c>
      <c r="O10061" s="866"/>
      <c r="P10061" s="865"/>
    </row>
    <row r="10062" spans="1:16" ht="33.75" x14ac:dyDescent="0.25">
      <c r="A10062" s="867" t="s">
        <v>7574</v>
      </c>
      <c r="B10062" s="867" t="s">
        <v>3626</v>
      </c>
      <c r="C10062" s="867" t="s">
        <v>3031</v>
      </c>
      <c r="D10062" s="868" t="s">
        <v>36</v>
      </c>
      <c r="E10062" s="870">
        <v>5700</v>
      </c>
      <c r="F10062" s="869">
        <v>46989779</v>
      </c>
      <c r="G10062" s="868" t="s">
        <v>7585</v>
      </c>
      <c r="H10062" s="867" t="s">
        <v>2883</v>
      </c>
      <c r="I10062" s="867" t="s">
        <v>2684</v>
      </c>
      <c r="J10062" s="867" t="s">
        <v>2684</v>
      </c>
      <c r="K10062" s="866">
        <v>1</v>
      </c>
      <c r="L10062" s="866">
        <v>3</v>
      </c>
      <c r="M10062" s="865">
        <v>10545.71</v>
      </c>
      <c r="N10062" s="866">
        <v>1</v>
      </c>
      <c r="O10062" s="866">
        <v>4</v>
      </c>
      <c r="P10062" s="865">
        <v>5668.32</v>
      </c>
    </row>
    <row r="10063" spans="1:16" x14ac:dyDescent="0.25">
      <c r="A10063" s="1777" t="s">
        <v>2848</v>
      </c>
      <c r="B10063" s="1778"/>
      <c r="C10063" s="1778"/>
      <c r="D10063" s="1778"/>
      <c r="E10063" s="1779"/>
      <c r="F10063" s="1777" t="s">
        <v>378</v>
      </c>
      <c r="G10063" s="1778"/>
      <c r="H10063" s="1778"/>
      <c r="I10063" s="1778"/>
      <c r="J10063" s="1779"/>
      <c r="K10063" s="1773" t="s">
        <v>2847</v>
      </c>
      <c r="L10063" s="1774"/>
      <c r="M10063" s="1775"/>
      <c r="N10063" s="1773" t="s">
        <v>2846</v>
      </c>
      <c r="O10063" s="1774"/>
      <c r="P10063" s="1775"/>
    </row>
    <row r="10064" spans="1:16" ht="70.5" customHeight="1" x14ac:dyDescent="0.25">
      <c r="A10064" s="1535" t="s">
        <v>2845</v>
      </c>
      <c r="B10064" s="1535" t="s">
        <v>5</v>
      </c>
      <c r="C10064" s="1535" t="s">
        <v>2844</v>
      </c>
      <c r="D10064" s="1535" t="s">
        <v>2843</v>
      </c>
      <c r="E10064" s="1536" t="s">
        <v>2842</v>
      </c>
      <c r="F10064" s="1537" t="s">
        <v>2841</v>
      </c>
      <c r="G10064" s="1540" t="s">
        <v>2840</v>
      </c>
      <c r="H10064" s="1535" t="s">
        <v>2839</v>
      </c>
      <c r="I10064" s="1535" t="s">
        <v>2838</v>
      </c>
      <c r="J10064" s="1535" t="s">
        <v>2837</v>
      </c>
      <c r="K10064" s="1538" t="s">
        <v>2836</v>
      </c>
      <c r="L10064" s="1538" t="s">
        <v>2835</v>
      </c>
      <c r="M10064" s="1539" t="s">
        <v>2834</v>
      </c>
      <c r="N10064" s="1538" t="s">
        <v>2836</v>
      </c>
      <c r="O10064" s="1538" t="s">
        <v>2835</v>
      </c>
      <c r="P10064" s="1539" t="s">
        <v>2834</v>
      </c>
    </row>
    <row r="10065" spans="1:16" ht="33.75" x14ac:dyDescent="0.25">
      <c r="A10065" s="867" t="s">
        <v>7574</v>
      </c>
      <c r="B10065" s="867" t="s">
        <v>3626</v>
      </c>
      <c r="C10065" s="867" t="s">
        <v>3031</v>
      </c>
      <c r="D10065" s="868" t="s">
        <v>7584</v>
      </c>
      <c r="E10065" s="870">
        <v>4100</v>
      </c>
      <c r="F10065" s="869">
        <v>70439160</v>
      </c>
      <c r="G10065" s="868" t="s">
        <v>7582</v>
      </c>
      <c r="H10065" s="867" t="s">
        <v>2722</v>
      </c>
      <c r="I10065" s="867" t="s">
        <v>3654</v>
      </c>
      <c r="J10065" s="867" t="s">
        <v>2789</v>
      </c>
      <c r="K10065" s="866">
        <v>2</v>
      </c>
      <c r="L10065" s="866">
        <v>10</v>
      </c>
      <c r="M10065" s="865">
        <v>47015.199999999997</v>
      </c>
      <c r="N10065" s="866">
        <v>0</v>
      </c>
      <c r="O10065" s="866"/>
      <c r="P10065" s="865"/>
    </row>
    <row r="10066" spans="1:16" ht="33.75" x14ac:dyDescent="0.25">
      <c r="A10066" s="867" t="s">
        <v>7574</v>
      </c>
      <c r="B10066" s="867" t="s">
        <v>3626</v>
      </c>
      <c r="C10066" s="867" t="s">
        <v>3031</v>
      </c>
      <c r="D10066" s="868" t="s">
        <v>7583</v>
      </c>
      <c r="E10066" s="870">
        <v>5700</v>
      </c>
      <c r="F10066" s="869">
        <v>70439160</v>
      </c>
      <c r="G10066" s="868" t="s">
        <v>7582</v>
      </c>
      <c r="H10066" s="867" t="s">
        <v>2722</v>
      </c>
      <c r="I10066" s="867" t="s">
        <v>3654</v>
      </c>
      <c r="J10066" s="867" t="s">
        <v>2789</v>
      </c>
      <c r="K10066" s="866">
        <v>1</v>
      </c>
      <c r="L10066" s="866">
        <v>2</v>
      </c>
      <c r="M10066" s="865">
        <v>11211.31</v>
      </c>
      <c r="N10066" s="866">
        <v>2</v>
      </c>
      <c r="O10066" s="866">
        <v>6</v>
      </c>
      <c r="P10066" s="865">
        <v>35143.57</v>
      </c>
    </row>
    <row r="10067" spans="1:16" ht="33.75" x14ac:dyDescent="0.25">
      <c r="A10067" s="867" t="s">
        <v>7574</v>
      </c>
      <c r="B10067" s="867" t="s">
        <v>3626</v>
      </c>
      <c r="C10067" s="867" t="s">
        <v>3031</v>
      </c>
      <c r="D10067" s="868" t="s">
        <v>7581</v>
      </c>
      <c r="E10067" s="870">
        <v>6500</v>
      </c>
      <c r="F10067" s="869" t="s">
        <v>7580</v>
      </c>
      <c r="G10067" s="868" t="s">
        <v>7579</v>
      </c>
      <c r="H10067" s="867" t="s">
        <v>2712</v>
      </c>
      <c r="I10067" s="867" t="s">
        <v>2684</v>
      </c>
      <c r="J10067" s="867" t="s">
        <v>2684</v>
      </c>
      <c r="K10067" s="866">
        <v>2</v>
      </c>
      <c r="L10067" s="866">
        <v>12</v>
      </c>
      <c r="M10067" s="865">
        <v>79950.210000000006</v>
      </c>
      <c r="N10067" s="866">
        <v>2</v>
      </c>
      <c r="O10067" s="866">
        <v>6</v>
      </c>
      <c r="P10067" s="865">
        <v>40044.9</v>
      </c>
    </row>
    <row r="10068" spans="1:16" ht="33.75" x14ac:dyDescent="0.25">
      <c r="A10068" s="867" t="s">
        <v>7574</v>
      </c>
      <c r="B10068" s="867" t="s">
        <v>3626</v>
      </c>
      <c r="C10068" s="867" t="s">
        <v>3031</v>
      </c>
      <c r="D10068" s="868" t="s">
        <v>36</v>
      </c>
      <c r="E10068" s="870">
        <v>5700</v>
      </c>
      <c r="F10068" s="869">
        <v>47238583</v>
      </c>
      <c r="G10068" s="868" t="s">
        <v>7578</v>
      </c>
      <c r="H10068" s="867" t="s">
        <v>3691</v>
      </c>
      <c r="I10068" s="867" t="s">
        <v>2684</v>
      </c>
      <c r="J10068" s="867" t="s">
        <v>2684</v>
      </c>
      <c r="K10068" s="866">
        <v>2</v>
      </c>
      <c r="L10068" s="866">
        <v>12</v>
      </c>
      <c r="M10068" s="865">
        <v>69936.47</v>
      </c>
      <c r="N10068" s="866">
        <v>2</v>
      </c>
      <c r="O10068" s="866">
        <v>6</v>
      </c>
      <c r="P10068" s="865">
        <v>35116.550000000003</v>
      </c>
    </row>
    <row r="10069" spans="1:16" ht="33.75" x14ac:dyDescent="0.25">
      <c r="A10069" s="867" t="s">
        <v>7574</v>
      </c>
      <c r="B10069" s="867" t="s">
        <v>3626</v>
      </c>
      <c r="C10069" s="867" t="s">
        <v>3031</v>
      </c>
      <c r="D10069" s="868" t="s">
        <v>36</v>
      </c>
      <c r="E10069" s="870">
        <v>5700</v>
      </c>
      <c r="F10069" s="869" t="s">
        <v>7577</v>
      </c>
      <c r="G10069" s="868" t="s">
        <v>7576</v>
      </c>
      <c r="H10069" s="867" t="s">
        <v>7575</v>
      </c>
      <c r="I10069" s="867" t="s">
        <v>2684</v>
      </c>
      <c r="J10069" s="867" t="s">
        <v>2684</v>
      </c>
      <c r="K10069" s="866">
        <v>2</v>
      </c>
      <c r="L10069" s="866">
        <v>12</v>
      </c>
      <c r="M10069" s="865">
        <v>69214.329999999987</v>
      </c>
      <c r="N10069" s="866">
        <v>2</v>
      </c>
      <c r="O10069" s="866">
        <v>6</v>
      </c>
      <c r="P10069" s="865">
        <v>35196.770000000004</v>
      </c>
    </row>
    <row r="10070" spans="1:16" ht="34.5" thickBot="1" x14ac:dyDescent="0.3">
      <c r="A10070" s="867" t="s">
        <v>7574</v>
      </c>
      <c r="B10070" s="867" t="s">
        <v>3626</v>
      </c>
      <c r="C10070" s="867" t="s">
        <v>3031</v>
      </c>
      <c r="D10070" s="868" t="s">
        <v>36</v>
      </c>
      <c r="E10070" s="870">
        <v>5700</v>
      </c>
      <c r="F10070" s="869">
        <v>47024857</v>
      </c>
      <c r="G10070" s="868" t="s">
        <v>7573</v>
      </c>
      <c r="H10070" s="867" t="s">
        <v>7572</v>
      </c>
      <c r="I10070" s="867" t="s">
        <v>3654</v>
      </c>
      <c r="J10070" s="867" t="s">
        <v>2789</v>
      </c>
      <c r="K10070" s="866">
        <v>0</v>
      </c>
      <c r="L10070" s="866"/>
      <c r="M10070" s="865"/>
      <c r="N10070" s="866">
        <v>2</v>
      </c>
      <c r="O10070" s="866">
        <v>6</v>
      </c>
      <c r="P10070" s="865">
        <v>32584.9</v>
      </c>
    </row>
    <row r="10071" spans="1:16" ht="15.75" thickBot="1" x14ac:dyDescent="0.3">
      <c r="A10071" s="1780" t="s">
        <v>4</v>
      </c>
      <c r="B10071" s="1781"/>
      <c r="C10071" s="1781"/>
      <c r="D10071" s="1782"/>
      <c r="E10071" s="875">
        <f>SUM(E9903:E10070)</f>
        <v>854748</v>
      </c>
      <c r="F10071" s="874"/>
      <c r="G10071" s="873"/>
      <c r="H10071" s="873"/>
      <c r="I10071" s="873"/>
      <c r="J10071" s="873"/>
      <c r="K10071" s="872">
        <f t="shared" ref="K10071:P10071" si="1">SUM(K9903:K10070)</f>
        <v>248</v>
      </c>
      <c r="L10071" s="872">
        <f t="shared" si="1"/>
        <v>1065</v>
      </c>
      <c r="M10071" s="872">
        <f t="shared" si="1"/>
        <v>5581151.5999999996</v>
      </c>
      <c r="N10071" s="871">
        <f t="shared" si="1"/>
        <v>292</v>
      </c>
      <c r="O10071" s="871">
        <f t="shared" si="1"/>
        <v>773</v>
      </c>
      <c r="P10071" s="871">
        <f t="shared" si="1"/>
        <v>4282733.0699999984</v>
      </c>
    </row>
    <row r="10072" spans="1:16" x14ac:dyDescent="0.25">
      <c r="A10072" s="768" t="s">
        <v>2664</v>
      </c>
      <c r="B10072" s="818"/>
      <c r="C10072" s="814"/>
      <c r="D10072" s="814"/>
      <c r="E10072" s="817"/>
      <c r="F10072" s="816"/>
      <c r="G10072" s="815"/>
      <c r="H10072" s="814"/>
      <c r="I10072" s="814"/>
      <c r="J10072" s="813"/>
      <c r="K10072" s="812"/>
      <c r="L10072" s="812"/>
      <c r="M10072" s="811"/>
      <c r="N10072" s="812"/>
      <c r="O10072" s="812"/>
      <c r="P10072" s="811"/>
    </row>
    <row r="10073" spans="1:16" x14ac:dyDescent="0.25">
      <c r="A10073" s="834"/>
      <c r="B10073" s="834"/>
      <c r="C10073" s="830"/>
      <c r="D10073" s="830"/>
      <c r="E10073" s="833"/>
      <c r="F10073" s="832"/>
      <c r="G10073" s="831"/>
      <c r="H10073" s="830"/>
      <c r="I10073" s="830"/>
      <c r="J10073" s="830"/>
      <c r="K10073" s="829"/>
      <c r="L10073" s="829"/>
      <c r="M10073" s="828"/>
      <c r="N10073" s="829"/>
      <c r="O10073" s="829"/>
      <c r="P10073" s="828"/>
    </row>
    <row r="10074" spans="1:16" ht="18" x14ac:dyDescent="0.25">
      <c r="A10074" s="862" t="s">
        <v>427</v>
      </c>
      <c r="B10074" s="834"/>
      <c r="C10074" s="830"/>
      <c r="D10074" s="830"/>
      <c r="E10074" s="833"/>
      <c r="F10074" s="832"/>
      <c r="G10074" s="831"/>
      <c r="H10074" s="830"/>
      <c r="I10074" s="830"/>
      <c r="J10074" s="830"/>
      <c r="K10074" s="829"/>
      <c r="L10074" s="829"/>
      <c r="M10074" s="828"/>
      <c r="N10074" s="829"/>
      <c r="O10074" s="829"/>
      <c r="P10074" s="828"/>
    </row>
    <row r="10075" spans="1:16" ht="15.75" x14ac:dyDescent="0.25">
      <c r="A10075" s="861" t="s">
        <v>3621</v>
      </c>
      <c r="B10075" s="834"/>
      <c r="C10075" s="830"/>
      <c r="D10075" s="830"/>
      <c r="E10075" s="833"/>
      <c r="F10075" s="832"/>
      <c r="G10075" s="831"/>
      <c r="H10075" s="830"/>
      <c r="I10075" s="830"/>
      <c r="J10075" s="830"/>
      <c r="K10075" s="829"/>
      <c r="L10075" s="829"/>
      <c r="M10075" s="828"/>
      <c r="N10075" s="829"/>
      <c r="O10075" s="829"/>
      <c r="P10075" s="828"/>
    </row>
    <row r="10076" spans="1:16" ht="23.25" x14ac:dyDescent="0.25">
      <c r="A10076" s="1762" t="s">
        <v>3620</v>
      </c>
      <c r="B10076" s="1762"/>
      <c r="C10076" s="1762"/>
      <c r="D10076" s="1762"/>
      <c r="E10076" s="1762"/>
      <c r="F10076" s="1762"/>
      <c r="G10076" s="1762"/>
      <c r="H10076" s="1762"/>
      <c r="I10076" s="1762"/>
      <c r="J10076" s="1762"/>
      <c r="K10076" s="1762"/>
      <c r="L10076" s="1762"/>
      <c r="M10076" s="1762"/>
      <c r="N10076" s="1762"/>
      <c r="O10076" s="1762"/>
      <c r="P10076" s="1762"/>
    </row>
    <row r="10077" spans="1:16" x14ac:dyDescent="0.25">
      <c r="A10077" s="834"/>
      <c r="B10077" s="834"/>
      <c r="C10077" s="830"/>
      <c r="D10077" s="830"/>
      <c r="E10077" s="833"/>
      <c r="F10077" s="832"/>
      <c r="G10077" s="831"/>
      <c r="H10077" s="830"/>
      <c r="I10077" s="830"/>
      <c r="J10077" s="830"/>
      <c r="K10077" s="829"/>
      <c r="L10077" s="829"/>
      <c r="M10077" s="828"/>
      <c r="N10077" s="829"/>
      <c r="O10077" s="829"/>
      <c r="P10077" s="828"/>
    </row>
    <row r="10078" spans="1:16" ht="23.25" x14ac:dyDescent="0.25">
      <c r="A10078" s="1762" t="s">
        <v>627</v>
      </c>
      <c r="B10078" s="1762"/>
      <c r="C10078" s="1762"/>
      <c r="D10078" s="1762"/>
      <c r="E10078" s="1762"/>
      <c r="F10078" s="1762"/>
      <c r="G10078" s="1762"/>
      <c r="H10078" s="1762"/>
      <c r="I10078" s="1762"/>
      <c r="J10078" s="1762"/>
      <c r="K10078" s="1762"/>
      <c r="L10078" s="1762"/>
      <c r="M10078" s="1762"/>
      <c r="N10078" s="1762"/>
      <c r="O10078" s="1762"/>
      <c r="P10078" s="1762"/>
    </row>
    <row r="10079" spans="1:16" ht="23.25" x14ac:dyDescent="0.25">
      <c r="A10079" s="860"/>
      <c r="B10079" s="864"/>
      <c r="C10079" s="857"/>
      <c r="D10079" s="857"/>
      <c r="E10079" s="859"/>
      <c r="F10079" s="857"/>
      <c r="G10079" s="858"/>
      <c r="H10079" s="857"/>
      <c r="I10079" s="857"/>
      <c r="J10079" s="856"/>
      <c r="K10079" s="854"/>
      <c r="L10079" s="854"/>
      <c r="M10079" s="855"/>
      <c r="N10079" s="854"/>
      <c r="O10079" s="853"/>
      <c r="P10079" s="828"/>
    </row>
    <row r="10080" spans="1:16" ht="23.25" x14ac:dyDescent="0.25">
      <c r="A10080" s="1577" t="s">
        <v>3619</v>
      </c>
      <c r="B10080" s="1577"/>
      <c r="C10080" s="1577"/>
      <c r="D10080" s="1577"/>
      <c r="E10080" s="1577"/>
      <c r="F10080" s="1577"/>
      <c r="G10080" s="1577"/>
      <c r="H10080" s="1577"/>
      <c r="I10080" s="1577"/>
      <c r="J10080" s="1577"/>
      <c r="K10080" s="1577"/>
      <c r="L10080" s="1577"/>
      <c r="M10080" s="1577"/>
      <c r="N10080" s="1577"/>
      <c r="O10080" s="1577"/>
      <c r="P10080" s="1577"/>
    </row>
    <row r="10081" spans="1:16" x14ac:dyDescent="0.25">
      <c r="A10081" s="852"/>
      <c r="B10081" s="852"/>
      <c r="C10081" s="848"/>
      <c r="D10081" s="848"/>
      <c r="E10081" s="851"/>
      <c r="F10081" s="850"/>
      <c r="G10081" s="849"/>
      <c r="H10081" s="848"/>
      <c r="I10081" s="848"/>
      <c r="J10081" s="848"/>
      <c r="K10081" s="846"/>
      <c r="L10081" s="846"/>
      <c r="M10081" s="847"/>
      <c r="N10081" s="846"/>
      <c r="O10081" s="846"/>
      <c r="P10081" s="828"/>
    </row>
    <row r="10082" spans="1:16" s="835" customFormat="1" x14ac:dyDescent="0.25">
      <c r="A10082" s="845" t="s">
        <v>3618</v>
      </c>
      <c r="B10082" s="844" t="s">
        <v>7571</v>
      </c>
      <c r="C10082" s="843"/>
      <c r="D10082" s="842"/>
      <c r="E10082" s="841"/>
      <c r="F10082" s="839"/>
      <c r="G10082" s="840"/>
      <c r="H10082" s="839"/>
      <c r="I10082" s="839"/>
      <c r="J10082" s="839"/>
      <c r="K10082" s="837"/>
      <c r="L10082" s="837"/>
      <c r="M10082" s="838"/>
      <c r="N10082" s="837"/>
      <c r="O10082" s="837"/>
      <c r="P10082" s="836"/>
    </row>
    <row r="10083" spans="1:16" x14ac:dyDescent="0.25">
      <c r="A10083" s="834"/>
      <c r="B10083" s="834"/>
      <c r="C10083" s="830"/>
      <c r="D10083" s="830"/>
      <c r="E10083" s="833"/>
      <c r="F10083" s="832"/>
      <c r="G10083" s="831"/>
      <c r="H10083" s="830"/>
      <c r="I10083" s="830"/>
      <c r="J10083" s="830"/>
      <c r="K10083" s="829"/>
      <c r="L10083" s="829"/>
      <c r="M10083" s="828"/>
      <c r="N10083" s="829"/>
      <c r="O10083" s="829"/>
      <c r="P10083" s="828"/>
    </row>
    <row r="10084" spans="1:16" ht="15" customHeight="1" x14ac:dyDescent="0.25">
      <c r="A10084" s="1772" t="s">
        <v>2848</v>
      </c>
      <c r="B10084" s="1772"/>
      <c r="C10084" s="1772"/>
      <c r="D10084" s="1772"/>
      <c r="E10084" s="1772"/>
      <c r="F10084" s="1772" t="s">
        <v>378</v>
      </c>
      <c r="G10084" s="1772"/>
      <c r="H10084" s="1772"/>
      <c r="I10084" s="1772"/>
      <c r="J10084" s="1772"/>
      <c r="K10084" s="1771" t="s">
        <v>2847</v>
      </c>
      <c r="L10084" s="1771"/>
      <c r="M10084" s="1771"/>
      <c r="N10084" s="1771" t="s">
        <v>2846</v>
      </c>
      <c r="O10084" s="1771"/>
      <c r="P10084" s="1771"/>
    </row>
    <row r="10085" spans="1:16" ht="72" customHeight="1" x14ac:dyDescent="0.25">
      <c r="A10085" s="1535" t="s">
        <v>2845</v>
      </c>
      <c r="B10085" s="1535" t="s">
        <v>5</v>
      </c>
      <c r="C10085" s="1535" t="s">
        <v>2844</v>
      </c>
      <c r="D10085" s="1535" t="s">
        <v>2843</v>
      </c>
      <c r="E10085" s="1536" t="s">
        <v>2842</v>
      </c>
      <c r="F10085" s="1537" t="s">
        <v>2841</v>
      </c>
      <c r="G10085" s="1540" t="s">
        <v>2840</v>
      </c>
      <c r="H10085" s="1535" t="s">
        <v>2839</v>
      </c>
      <c r="I10085" s="1535" t="s">
        <v>2838</v>
      </c>
      <c r="J10085" s="1535" t="s">
        <v>2837</v>
      </c>
      <c r="K10085" s="1538" t="s">
        <v>2836</v>
      </c>
      <c r="L10085" s="1538" t="s">
        <v>2835</v>
      </c>
      <c r="M10085" s="1539" t="s">
        <v>2834</v>
      </c>
      <c r="N10085" s="1538" t="s">
        <v>2836</v>
      </c>
      <c r="O10085" s="1538" t="s">
        <v>2835</v>
      </c>
      <c r="P10085" s="1539" t="s">
        <v>2834</v>
      </c>
    </row>
    <row r="10086" spans="1:16" ht="22.5" x14ac:dyDescent="0.25">
      <c r="A10086" s="867" t="s">
        <v>6460</v>
      </c>
      <c r="B10086" s="867" t="s">
        <v>2672</v>
      </c>
      <c r="C10086" s="867" t="s">
        <v>7569</v>
      </c>
      <c r="D10086" s="868" t="s">
        <v>184</v>
      </c>
      <c r="E10086" s="870">
        <v>25000</v>
      </c>
      <c r="F10086" s="869">
        <v>10308131</v>
      </c>
      <c r="G10086" s="868" t="s">
        <v>7570</v>
      </c>
      <c r="H10086" s="867" t="s">
        <v>6471</v>
      </c>
      <c r="I10086" s="867" t="s">
        <v>2684</v>
      </c>
      <c r="J10086" s="867" t="s">
        <v>2666</v>
      </c>
      <c r="K10086" s="866">
        <v>1</v>
      </c>
      <c r="L10086" s="866">
        <v>12</v>
      </c>
      <c r="M10086" s="865">
        <v>300000</v>
      </c>
      <c r="N10086" s="866">
        <v>1</v>
      </c>
      <c r="O10086" s="866">
        <v>6</v>
      </c>
      <c r="P10086" s="865">
        <f>25000*6</f>
        <v>150000</v>
      </c>
    </row>
    <row r="10087" spans="1:16" ht="22.5" x14ac:dyDescent="0.25">
      <c r="A10087" s="867" t="s">
        <v>6460</v>
      </c>
      <c r="B10087" s="867" t="s">
        <v>2672</v>
      </c>
      <c r="C10087" s="867" t="s">
        <v>7569</v>
      </c>
      <c r="D10087" s="868" t="s">
        <v>7568</v>
      </c>
      <c r="E10087" s="870">
        <v>20500</v>
      </c>
      <c r="F10087" s="869">
        <v>9672377</v>
      </c>
      <c r="G10087" s="868" t="s">
        <v>7567</v>
      </c>
      <c r="H10087" s="867" t="s">
        <v>2703</v>
      </c>
      <c r="I10087" s="867" t="s">
        <v>2684</v>
      </c>
      <c r="J10087" s="867" t="s">
        <v>2666</v>
      </c>
      <c r="K10087" s="866">
        <v>1</v>
      </c>
      <c r="L10087" s="866">
        <v>11</v>
      </c>
      <c r="M10087" s="865">
        <f>+L10087*20500</f>
        <v>225500</v>
      </c>
      <c r="N10087" s="866">
        <v>1</v>
      </c>
      <c r="O10087" s="866">
        <v>6</v>
      </c>
      <c r="P10087" s="865">
        <f>20500*O10087</f>
        <v>123000</v>
      </c>
    </row>
    <row r="10088" spans="1:16" ht="22.5" x14ac:dyDescent="0.25">
      <c r="A10088" s="867" t="s">
        <v>6460</v>
      </c>
      <c r="B10088" s="867" t="s">
        <v>3626</v>
      </c>
      <c r="C10088" s="867" t="s">
        <v>3031</v>
      </c>
      <c r="D10088" s="868" t="s">
        <v>7566</v>
      </c>
      <c r="E10088" s="870">
        <v>3500</v>
      </c>
      <c r="F10088" s="869" t="s">
        <v>7565</v>
      </c>
      <c r="G10088" s="868" t="s">
        <v>7564</v>
      </c>
      <c r="H10088" s="867" t="s">
        <v>2886</v>
      </c>
      <c r="I10088" s="867" t="s">
        <v>2684</v>
      </c>
      <c r="J10088" s="867" t="s">
        <v>5525</v>
      </c>
      <c r="K10088" s="866">
        <v>1</v>
      </c>
      <c r="L10088" s="866">
        <v>6</v>
      </c>
      <c r="M10088" s="865">
        <v>21113.170000000002</v>
      </c>
      <c r="N10088" s="866">
        <v>1</v>
      </c>
      <c r="O10088" s="866">
        <v>6</v>
      </c>
      <c r="P10088" s="865">
        <v>22043.93</v>
      </c>
    </row>
    <row r="10089" spans="1:16" ht="22.5" x14ac:dyDescent="0.25">
      <c r="A10089" s="867" t="s">
        <v>6460</v>
      </c>
      <c r="B10089" s="867" t="s">
        <v>3626</v>
      </c>
      <c r="C10089" s="867" t="s">
        <v>3031</v>
      </c>
      <c r="D10089" s="868" t="s">
        <v>7563</v>
      </c>
      <c r="E10089" s="870">
        <v>8100</v>
      </c>
      <c r="F10089" s="869" t="s">
        <v>7562</v>
      </c>
      <c r="G10089" s="868" t="s">
        <v>7561</v>
      </c>
      <c r="H10089" s="867" t="s">
        <v>7026</v>
      </c>
      <c r="I10089" s="867" t="s">
        <v>2684</v>
      </c>
      <c r="J10089" s="867" t="s">
        <v>2666</v>
      </c>
      <c r="K10089" s="866">
        <v>1</v>
      </c>
      <c r="L10089" s="866">
        <v>7</v>
      </c>
      <c r="M10089" s="865">
        <v>56925.86</v>
      </c>
      <c r="N10089" s="866">
        <v>1</v>
      </c>
      <c r="O10089" s="866">
        <v>6</v>
      </c>
      <c r="P10089" s="865">
        <v>49644.9</v>
      </c>
    </row>
    <row r="10090" spans="1:16" ht="22.5" x14ac:dyDescent="0.25">
      <c r="A10090" s="867" t="s">
        <v>6460</v>
      </c>
      <c r="B10090" s="867" t="s">
        <v>2672</v>
      </c>
      <c r="C10090" s="867" t="s">
        <v>3031</v>
      </c>
      <c r="D10090" s="868" t="s">
        <v>7560</v>
      </c>
      <c r="E10090" s="870">
        <v>8100</v>
      </c>
      <c r="F10090" s="869" t="s">
        <v>7559</v>
      </c>
      <c r="G10090" s="868" t="s">
        <v>7558</v>
      </c>
      <c r="H10090" s="867" t="s">
        <v>4986</v>
      </c>
      <c r="I10090" s="867" t="s">
        <v>2684</v>
      </c>
      <c r="J10090" s="867" t="s">
        <v>2666</v>
      </c>
      <c r="K10090" s="866">
        <v>1</v>
      </c>
      <c r="L10090" s="866">
        <v>12</v>
      </c>
      <c r="M10090" s="865">
        <v>86529.77</v>
      </c>
      <c r="N10090" s="866">
        <v>1</v>
      </c>
      <c r="O10090" s="866">
        <v>6</v>
      </c>
      <c r="P10090" s="865">
        <v>49202.21</v>
      </c>
    </row>
    <row r="10091" spans="1:16" ht="22.5" x14ac:dyDescent="0.25">
      <c r="A10091" s="867" t="s">
        <v>6460</v>
      </c>
      <c r="B10091" s="867" t="s">
        <v>2672</v>
      </c>
      <c r="C10091" s="867" t="s">
        <v>3031</v>
      </c>
      <c r="D10091" s="868" t="s">
        <v>3074</v>
      </c>
      <c r="E10091" s="870">
        <v>5600</v>
      </c>
      <c r="F10091" s="869" t="s">
        <v>7557</v>
      </c>
      <c r="G10091" s="868" t="s">
        <v>7556</v>
      </c>
      <c r="H10091" s="867" t="s">
        <v>6471</v>
      </c>
      <c r="I10091" s="867" t="s">
        <v>2684</v>
      </c>
      <c r="J10091" s="867" t="s">
        <v>5525</v>
      </c>
      <c r="K10091" s="866"/>
      <c r="L10091" s="866"/>
      <c r="M10091" s="865"/>
      <c r="N10091" s="866">
        <v>1</v>
      </c>
      <c r="O10091" s="866">
        <v>5</v>
      </c>
      <c r="P10091" s="865">
        <v>29429.97</v>
      </c>
    </row>
    <row r="10092" spans="1:16" ht="22.5" x14ac:dyDescent="0.25">
      <c r="A10092" s="867" t="s">
        <v>6460</v>
      </c>
      <c r="B10092" s="867" t="s">
        <v>3626</v>
      </c>
      <c r="C10092" s="867" t="s">
        <v>3031</v>
      </c>
      <c r="D10092" s="868" t="s">
        <v>7555</v>
      </c>
      <c r="E10092" s="870">
        <v>4000</v>
      </c>
      <c r="F10092" s="869" t="s">
        <v>7554</v>
      </c>
      <c r="G10092" s="868" t="s">
        <v>7553</v>
      </c>
      <c r="H10092" s="867" t="s">
        <v>7552</v>
      </c>
      <c r="I10092" s="867" t="s">
        <v>2684</v>
      </c>
      <c r="J10092" s="867" t="s">
        <v>2684</v>
      </c>
      <c r="K10092" s="866">
        <v>1</v>
      </c>
      <c r="L10092" s="866">
        <v>12</v>
      </c>
      <c r="M10092" s="865">
        <v>49628.030000000006</v>
      </c>
      <c r="N10092" s="866">
        <v>1</v>
      </c>
      <c r="O10092" s="866">
        <v>6</v>
      </c>
      <c r="P10092" s="865">
        <v>25024.9</v>
      </c>
    </row>
    <row r="10093" spans="1:16" ht="22.5" x14ac:dyDescent="0.25">
      <c r="A10093" s="867" t="s">
        <v>6460</v>
      </c>
      <c r="B10093" s="867" t="s">
        <v>3626</v>
      </c>
      <c r="C10093" s="867" t="s">
        <v>3031</v>
      </c>
      <c r="D10093" s="868" t="s">
        <v>6488</v>
      </c>
      <c r="E10093" s="870">
        <v>4500</v>
      </c>
      <c r="F10093" s="869" t="s">
        <v>7551</v>
      </c>
      <c r="G10093" s="868" t="s">
        <v>7550</v>
      </c>
      <c r="H10093" s="867" t="s">
        <v>6690</v>
      </c>
      <c r="I10093" s="867" t="s">
        <v>2684</v>
      </c>
      <c r="J10093" s="867" t="s">
        <v>2666</v>
      </c>
      <c r="K10093" s="866">
        <v>1</v>
      </c>
      <c r="L10093" s="866">
        <v>12</v>
      </c>
      <c r="M10093" s="865">
        <v>55567.66</v>
      </c>
      <c r="N10093" s="866">
        <v>1</v>
      </c>
      <c r="O10093" s="866">
        <v>6</v>
      </c>
      <c r="P10093" s="865">
        <v>27888.65</v>
      </c>
    </row>
    <row r="10094" spans="1:16" ht="22.5" x14ac:dyDescent="0.25">
      <c r="A10094" s="867" t="s">
        <v>6460</v>
      </c>
      <c r="B10094" s="867" t="s">
        <v>3626</v>
      </c>
      <c r="C10094" s="867" t="s">
        <v>3031</v>
      </c>
      <c r="D10094" s="868" t="s">
        <v>6474</v>
      </c>
      <c r="E10094" s="870">
        <v>6000</v>
      </c>
      <c r="F10094" s="869" t="s">
        <v>7549</v>
      </c>
      <c r="G10094" s="868" t="s">
        <v>7548</v>
      </c>
      <c r="H10094" s="867" t="s">
        <v>3107</v>
      </c>
      <c r="I10094" s="867" t="s">
        <v>2684</v>
      </c>
      <c r="J10094" s="867" t="s">
        <v>2666</v>
      </c>
      <c r="K10094" s="866">
        <v>1</v>
      </c>
      <c r="L10094" s="866">
        <v>12</v>
      </c>
      <c r="M10094" s="865">
        <v>90618.71</v>
      </c>
      <c r="N10094" s="866">
        <v>1</v>
      </c>
      <c r="O10094" s="866">
        <v>6</v>
      </c>
      <c r="P10094" s="865">
        <v>37041.57</v>
      </c>
    </row>
    <row r="10095" spans="1:16" ht="22.5" x14ac:dyDescent="0.25">
      <c r="A10095" s="867" t="s">
        <v>6460</v>
      </c>
      <c r="B10095" s="867" t="s">
        <v>3626</v>
      </c>
      <c r="C10095" s="867" t="s">
        <v>3031</v>
      </c>
      <c r="D10095" s="868" t="s">
        <v>5525</v>
      </c>
      <c r="E10095" s="870">
        <v>6000</v>
      </c>
      <c r="F10095" s="869" t="s">
        <v>7547</v>
      </c>
      <c r="G10095" s="868" t="s">
        <v>7546</v>
      </c>
      <c r="H10095" s="867" t="s">
        <v>2886</v>
      </c>
      <c r="I10095" s="867" t="s">
        <v>2684</v>
      </c>
      <c r="J10095" s="867" t="s">
        <v>2666</v>
      </c>
      <c r="K10095" s="866">
        <v>1</v>
      </c>
      <c r="L10095" s="866">
        <v>4</v>
      </c>
      <c r="M10095" s="865">
        <v>32249.5</v>
      </c>
      <c r="N10095" s="866"/>
      <c r="O10095" s="866"/>
      <c r="P10095" s="865"/>
    </row>
    <row r="10096" spans="1:16" ht="22.5" x14ac:dyDescent="0.25">
      <c r="A10096" s="867" t="s">
        <v>6460</v>
      </c>
      <c r="B10096" s="867" t="s">
        <v>2672</v>
      </c>
      <c r="C10096" s="867" t="s">
        <v>3031</v>
      </c>
      <c r="D10096" s="868" t="s">
        <v>1882</v>
      </c>
      <c r="E10096" s="870">
        <v>7500</v>
      </c>
      <c r="F10096" s="869" t="s">
        <v>7545</v>
      </c>
      <c r="G10096" s="868" t="s">
        <v>7544</v>
      </c>
      <c r="H10096" s="867" t="s">
        <v>6471</v>
      </c>
      <c r="I10096" s="867" t="s">
        <v>2684</v>
      </c>
      <c r="J10096" s="867" t="s">
        <v>5525</v>
      </c>
      <c r="K10096" s="866"/>
      <c r="L10096" s="866"/>
      <c r="M10096" s="865"/>
      <c r="N10096" s="866">
        <v>1</v>
      </c>
      <c r="O10096" s="866">
        <v>5</v>
      </c>
      <c r="P10096" s="865">
        <v>40618.670000000006</v>
      </c>
    </row>
    <row r="10097" spans="1:16" ht="22.5" x14ac:dyDescent="0.25">
      <c r="A10097" s="867" t="s">
        <v>6460</v>
      </c>
      <c r="B10097" s="867" t="s">
        <v>2672</v>
      </c>
      <c r="C10097" s="867" t="s">
        <v>3031</v>
      </c>
      <c r="D10097" s="868" t="s">
        <v>7543</v>
      </c>
      <c r="E10097" s="870">
        <v>3500</v>
      </c>
      <c r="F10097" s="869" t="s">
        <v>7542</v>
      </c>
      <c r="G10097" s="868" t="s">
        <v>7541</v>
      </c>
      <c r="H10097" s="867" t="s">
        <v>7540</v>
      </c>
      <c r="I10097" s="867" t="s">
        <v>2684</v>
      </c>
      <c r="J10097" s="867" t="s">
        <v>2666</v>
      </c>
      <c r="K10097" s="866">
        <v>1</v>
      </c>
      <c r="L10097" s="866">
        <v>12</v>
      </c>
      <c r="M10097" s="865">
        <v>42557.14</v>
      </c>
      <c r="N10097" s="866">
        <v>1</v>
      </c>
      <c r="O10097" s="866">
        <v>6</v>
      </c>
      <c r="P10097" s="865">
        <v>21657.710000000003</v>
      </c>
    </row>
    <row r="10098" spans="1:16" ht="22.5" x14ac:dyDescent="0.25">
      <c r="A10098" s="867" t="s">
        <v>6460</v>
      </c>
      <c r="B10098" s="867" t="s">
        <v>3626</v>
      </c>
      <c r="C10098" s="867" t="s">
        <v>3031</v>
      </c>
      <c r="D10098" s="868" t="s">
        <v>1882</v>
      </c>
      <c r="E10098" s="870">
        <v>4500</v>
      </c>
      <c r="F10098" s="869" t="s">
        <v>7539</v>
      </c>
      <c r="G10098" s="868" t="s">
        <v>7538</v>
      </c>
      <c r="H10098" s="867" t="s">
        <v>6471</v>
      </c>
      <c r="I10098" s="867" t="s">
        <v>2684</v>
      </c>
      <c r="J10098" s="867" t="s">
        <v>2666</v>
      </c>
      <c r="K10098" s="866">
        <v>1</v>
      </c>
      <c r="L10098" s="866">
        <v>8</v>
      </c>
      <c r="M10098" s="865">
        <v>35400.639999999999</v>
      </c>
      <c r="N10098" s="866">
        <v>1</v>
      </c>
      <c r="O10098" s="866">
        <v>6</v>
      </c>
      <c r="P10098" s="865">
        <v>27969.89</v>
      </c>
    </row>
    <row r="10099" spans="1:16" ht="22.5" x14ac:dyDescent="0.25">
      <c r="A10099" s="867" t="s">
        <v>6460</v>
      </c>
      <c r="B10099" s="867" t="s">
        <v>3626</v>
      </c>
      <c r="C10099" s="867" t="s">
        <v>3031</v>
      </c>
      <c r="D10099" s="868" t="s">
        <v>6757</v>
      </c>
      <c r="E10099" s="870">
        <v>6000</v>
      </c>
      <c r="F10099" s="869" t="s">
        <v>7537</v>
      </c>
      <c r="G10099" s="868" t="s">
        <v>7536</v>
      </c>
      <c r="H10099" s="867" t="s">
        <v>2872</v>
      </c>
      <c r="I10099" s="867" t="s">
        <v>2684</v>
      </c>
      <c r="J10099" s="867" t="s">
        <v>2666</v>
      </c>
      <c r="K10099" s="866">
        <v>1</v>
      </c>
      <c r="L10099" s="866">
        <v>7</v>
      </c>
      <c r="M10099" s="865">
        <v>41448.800000000003</v>
      </c>
      <c r="N10099" s="866">
        <v>1</v>
      </c>
      <c r="O10099" s="866">
        <v>6</v>
      </c>
      <c r="P10099" s="865">
        <v>36726.980000000003</v>
      </c>
    </row>
    <row r="10100" spans="1:16" ht="22.5" x14ac:dyDescent="0.25">
      <c r="A10100" s="867" t="s">
        <v>6460</v>
      </c>
      <c r="B10100" s="867" t="s">
        <v>2672</v>
      </c>
      <c r="C10100" s="867" t="s">
        <v>3031</v>
      </c>
      <c r="D10100" s="868" t="s">
        <v>7535</v>
      </c>
      <c r="E10100" s="870">
        <v>5000</v>
      </c>
      <c r="F10100" s="869" t="s">
        <v>7534</v>
      </c>
      <c r="G10100" s="868" t="s">
        <v>7533</v>
      </c>
      <c r="H10100" s="867" t="s">
        <v>2883</v>
      </c>
      <c r="I10100" s="867" t="s">
        <v>2684</v>
      </c>
      <c r="J10100" s="867" t="s">
        <v>2666</v>
      </c>
      <c r="K10100" s="866">
        <v>1</v>
      </c>
      <c r="L10100" s="866">
        <v>12</v>
      </c>
      <c r="M10100" s="865">
        <v>53446.770000000004</v>
      </c>
      <c r="N10100" s="866">
        <v>1</v>
      </c>
      <c r="O10100" s="866">
        <v>6</v>
      </c>
      <c r="P10100" s="865">
        <v>30996.639999999999</v>
      </c>
    </row>
    <row r="10101" spans="1:16" ht="22.5" x14ac:dyDescent="0.25">
      <c r="A10101" s="867" t="s">
        <v>6460</v>
      </c>
      <c r="B10101" s="867" t="s">
        <v>3626</v>
      </c>
      <c r="C10101" s="867" t="s">
        <v>3031</v>
      </c>
      <c r="D10101" s="868" t="s">
        <v>7532</v>
      </c>
      <c r="E10101" s="870">
        <v>3500</v>
      </c>
      <c r="F10101" s="869" t="s">
        <v>7531</v>
      </c>
      <c r="G10101" s="868" t="s">
        <v>7530</v>
      </c>
      <c r="H10101" s="867" t="s">
        <v>7529</v>
      </c>
      <c r="I10101" s="867" t="s">
        <v>2684</v>
      </c>
      <c r="J10101" s="867" t="s">
        <v>2684</v>
      </c>
      <c r="K10101" s="866">
        <v>1</v>
      </c>
      <c r="L10101" s="866">
        <v>4</v>
      </c>
      <c r="M10101" s="865">
        <v>15920.27</v>
      </c>
      <c r="N10101" s="866">
        <v>1</v>
      </c>
      <c r="O10101" s="866">
        <v>6</v>
      </c>
      <c r="P10101" s="865">
        <v>22044.9</v>
      </c>
    </row>
    <row r="10102" spans="1:16" ht="22.5" x14ac:dyDescent="0.25">
      <c r="A10102" s="867" t="s">
        <v>6460</v>
      </c>
      <c r="B10102" s="867" t="s">
        <v>3626</v>
      </c>
      <c r="C10102" s="867" t="s">
        <v>3031</v>
      </c>
      <c r="D10102" s="868" t="s">
        <v>6991</v>
      </c>
      <c r="E10102" s="870">
        <v>8500</v>
      </c>
      <c r="F10102" s="869" t="s">
        <v>7528</v>
      </c>
      <c r="G10102" s="868" t="s">
        <v>7527</v>
      </c>
      <c r="H10102" s="867" t="s">
        <v>6471</v>
      </c>
      <c r="I10102" s="867" t="s">
        <v>2684</v>
      </c>
      <c r="J10102" s="867" t="s">
        <v>5525</v>
      </c>
      <c r="K10102" s="866">
        <v>1</v>
      </c>
      <c r="L10102" s="866">
        <v>5</v>
      </c>
      <c r="M10102" s="865">
        <v>41213.810000000005</v>
      </c>
      <c r="N10102" s="866">
        <v>1</v>
      </c>
      <c r="O10102" s="866">
        <v>6</v>
      </c>
      <c r="P10102" s="865">
        <v>51249.8</v>
      </c>
    </row>
    <row r="10103" spans="1:16" ht="22.5" x14ac:dyDescent="0.25">
      <c r="A10103" s="867" t="s">
        <v>6460</v>
      </c>
      <c r="B10103" s="867" t="s">
        <v>3626</v>
      </c>
      <c r="C10103" s="867" t="s">
        <v>3031</v>
      </c>
      <c r="D10103" s="868" t="s">
        <v>7526</v>
      </c>
      <c r="E10103" s="870">
        <v>7500</v>
      </c>
      <c r="F10103" s="869" t="s">
        <v>7525</v>
      </c>
      <c r="G10103" s="868" t="s">
        <v>7524</v>
      </c>
      <c r="H10103" s="867" t="s">
        <v>6471</v>
      </c>
      <c r="I10103" s="867" t="s">
        <v>2684</v>
      </c>
      <c r="J10103" s="867" t="s">
        <v>2666</v>
      </c>
      <c r="K10103" s="866">
        <v>1</v>
      </c>
      <c r="L10103" s="866">
        <v>9</v>
      </c>
      <c r="M10103" s="865">
        <v>79722.55</v>
      </c>
      <c r="N10103" s="866"/>
      <c r="O10103" s="866"/>
      <c r="P10103" s="865"/>
    </row>
    <row r="10104" spans="1:16" ht="22.5" x14ac:dyDescent="0.25">
      <c r="A10104" s="867" t="s">
        <v>6460</v>
      </c>
      <c r="B10104" s="867" t="s">
        <v>3626</v>
      </c>
      <c r="C10104" s="867" t="s">
        <v>3031</v>
      </c>
      <c r="D10104" s="868" t="s">
        <v>6724</v>
      </c>
      <c r="E10104" s="870">
        <v>6800</v>
      </c>
      <c r="F10104" s="869" t="s">
        <v>7523</v>
      </c>
      <c r="G10104" s="868" t="s">
        <v>7522</v>
      </c>
      <c r="H10104" s="867" t="s">
        <v>2872</v>
      </c>
      <c r="I10104" s="867" t="s">
        <v>2684</v>
      </c>
      <c r="J10104" s="867" t="s">
        <v>2666</v>
      </c>
      <c r="K10104" s="866">
        <v>1</v>
      </c>
      <c r="L10104" s="866">
        <v>12</v>
      </c>
      <c r="M10104" s="865">
        <v>83019.16</v>
      </c>
      <c r="N10104" s="866">
        <v>1</v>
      </c>
      <c r="O10104" s="866">
        <v>3</v>
      </c>
      <c r="P10104" s="865">
        <v>27421.53</v>
      </c>
    </row>
    <row r="10105" spans="1:16" ht="22.5" x14ac:dyDescent="0.25">
      <c r="A10105" s="867" t="s">
        <v>6460</v>
      </c>
      <c r="B10105" s="867" t="s">
        <v>3626</v>
      </c>
      <c r="C10105" s="867" t="s">
        <v>3031</v>
      </c>
      <c r="D10105" s="868" t="s">
        <v>6511</v>
      </c>
      <c r="E10105" s="870">
        <v>3500</v>
      </c>
      <c r="F10105" s="869" t="s">
        <v>7521</v>
      </c>
      <c r="G10105" s="868" t="s">
        <v>7520</v>
      </c>
      <c r="H10105" s="867" t="s">
        <v>6471</v>
      </c>
      <c r="I10105" s="867" t="s">
        <v>2684</v>
      </c>
      <c r="J10105" s="867" t="s">
        <v>5525</v>
      </c>
      <c r="K10105" s="866"/>
      <c r="L10105" s="866"/>
      <c r="M10105" s="865"/>
      <c r="N10105" s="866">
        <v>1</v>
      </c>
      <c r="O10105" s="866">
        <v>4</v>
      </c>
      <c r="P10105" s="865">
        <v>14346.6</v>
      </c>
    </row>
    <row r="10106" spans="1:16" ht="22.5" x14ac:dyDescent="0.25">
      <c r="A10106" s="867" t="s">
        <v>6460</v>
      </c>
      <c r="B10106" s="867" t="s">
        <v>2672</v>
      </c>
      <c r="C10106" s="867" t="s">
        <v>3031</v>
      </c>
      <c r="D10106" s="868" t="s">
        <v>6724</v>
      </c>
      <c r="E10106" s="870">
        <v>6800</v>
      </c>
      <c r="F10106" s="869" t="s">
        <v>7519</v>
      </c>
      <c r="G10106" s="868" t="s">
        <v>7518</v>
      </c>
      <c r="H10106" s="867" t="s">
        <v>6471</v>
      </c>
      <c r="I10106" s="867" t="s">
        <v>2684</v>
      </c>
      <c r="J10106" s="867" t="s">
        <v>5525</v>
      </c>
      <c r="K10106" s="866">
        <v>1</v>
      </c>
      <c r="L10106" s="866">
        <v>4</v>
      </c>
      <c r="M10106" s="865">
        <v>25295.58</v>
      </c>
      <c r="N10106" s="866">
        <v>1</v>
      </c>
      <c r="O10106" s="866">
        <v>6</v>
      </c>
      <c r="P10106" s="865">
        <v>41209.29</v>
      </c>
    </row>
    <row r="10107" spans="1:16" ht="22.5" x14ac:dyDescent="0.25">
      <c r="A10107" s="867" t="s">
        <v>6460</v>
      </c>
      <c r="B10107" s="867" t="s">
        <v>3626</v>
      </c>
      <c r="C10107" s="867" t="s">
        <v>3031</v>
      </c>
      <c r="D10107" s="868" t="s">
        <v>6614</v>
      </c>
      <c r="E10107" s="870">
        <v>4500</v>
      </c>
      <c r="F10107" s="869" t="s">
        <v>7517</v>
      </c>
      <c r="G10107" s="868" t="s">
        <v>7516</v>
      </c>
      <c r="H10107" s="867" t="s">
        <v>2886</v>
      </c>
      <c r="I10107" s="867" t="s">
        <v>2684</v>
      </c>
      <c r="J10107" s="867" t="s">
        <v>2666</v>
      </c>
      <c r="K10107" s="866">
        <v>1</v>
      </c>
      <c r="L10107" s="866">
        <v>9</v>
      </c>
      <c r="M10107" s="865">
        <v>47347.74</v>
      </c>
      <c r="N10107" s="866"/>
      <c r="O10107" s="866"/>
      <c r="P10107" s="865"/>
    </row>
    <row r="10108" spans="1:16" ht="22.5" x14ac:dyDescent="0.25">
      <c r="A10108" s="867" t="s">
        <v>6460</v>
      </c>
      <c r="B10108" s="867" t="s">
        <v>3626</v>
      </c>
      <c r="C10108" s="867" t="s">
        <v>3031</v>
      </c>
      <c r="D10108" s="868" t="s">
        <v>6464</v>
      </c>
      <c r="E10108" s="870">
        <v>3500</v>
      </c>
      <c r="F10108" s="869" t="s">
        <v>7515</v>
      </c>
      <c r="G10108" s="868" t="s">
        <v>7514</v>
      </c>
      <c r="H10108" s="867" t="s">
        <v>6471</v>
      </c>
      <c r="I10108" s="867" t="s">
        <v>2684</v>
      </c>
      <c r="J10108" s="867" t="s">
        <v>5525</v>
      </c>
      <c r="K10108" s="866">
        <v>1</v>
      </c>
      <c r="L10108" s="866">
        <v>6</v>
      </c>
      <c r="M10108" s="865">
        <v>22677.730000000003</v>
      </c>
      <c r="N10108" s="866">
        <v>1</v>
      </c>
      <c r="O10108" s="866">
        <v>6</v>
      </c>
      <c r="P10108" s="865">
        <v>21956.910000000003</v>
      </c>
    </row>
    <row r="10109" spans="1:16" ht="22.5" x14ac:dyDescent="0.25">
      <c r="A10109" s="867" t="s">
        <v>6460</v>
      </c>
      <c r="B10109" s="867" t="s">
        <v>2672</v>
      </c>
      <c r="C10109" s="867" t="s">
        <v>3031</v>
      </c>
      <c r="D10109" s="868" t="s">
        <v>5525</v>
      </c>
      <c r="E10109" s="870">
        <v>6000</v>
      </c>
      <c r="F10109" s="869" t="s">
        <v>7513</v>
      </c>
      <c r="G10109" s="868" t="s">
        <v>7512</v>
      </c>
      <c r="H10109" s="867" t="s">
        <v>6690</v>
      </c>
      <c r="I10109" s="867" t="s">
        <v>2684</v>
      </c>
      <c r="J10109" s="867" t="s">
        <v>2666</v>
      </c>
      <c r="K10109" s="866">
        <v>1</v>
      </c>
      <c r="L10109" s="866">
        <v>12</v>
      </c>
      <c r="M10109" s="865">
        <v>73496.210000000006</v>
      </c>
      <c r="N10109" s="866">
        <v>1</v>
      </c>
      <c r="O10109" s="866">
        <v>6</v>
      </c>
      <c r="P10109" s="865">
        <v>36987.39</v>
      </c>
    </row>
    <row r="10110" spans="1:16" ht="22.5" x14ac:dyDescent="0.25">
      <c r="A10110" s="867" t="s">
        <v>6460</v>
      </c>
      <c r="B10110" s="867" t="s">
        <v>3626</v>
      </c>
      <c r="C10110" s="867" t="s">
        <v>3031</v>
      </c>
      <c r="D10110" s="868" t="s">
        <v>7511</v>
      </c>
      <c r="E10110" s="870">
        <v>4000</v>
      </c>
      <c r="F10110" s="869" t="s">
        <v>7510</v>
      </c>
      <c r="G10110" s="868" t="s">
        <v>7509</v>
      </c>
      <c r="H10110" s="867" t="s">
        <v>2712</v>
      </c>
      <c r="I10110" s="867" t="s">
        <v>2684</v>
      </c>
      <c r="J10110" s="867" t="s">
        <v>2684</v>
      </c>
      <c r="K10110" s="866">
        <v>1</v>
      </c>
      <c r="L10110" s="866">
        <v>3</v>
      </c>
      <c r="M10110" s="865">
        <v>13973.260000000002</v>
      </c>
      <c r="N10110" s="866"/>
      <c r="O10110" s="866"/>
      <c r="P10110" s="865"/>
    </row>
    <row r="10111" spans="1:16" ht="22.5" x14ac:dyDescent="0.25">
      <c r="A10111" s="867" t="s">
        <v>6460</v>
      </c>
      <c r="B10111" s="867" t="s">
        <v>3626</v>
      </c>
      <c r="C10111" s="867" t="s">
        <v>3031</v>
      </c>
      <c r="D10111" s="868" t="s">
        <v>5525</v>
      </c>
      <c r="E10111" s="870">
        <v>7500</v>
      </c>
      <c r="F10111" s="869" t="s">
        <v>7508</v>
      </c>
      <c r="G10111" s="868" t="s">
        <v>7507</v>
      </c>
      <c r="H10111" s="867" t="s">
        <v>2703</v>
      </c>
      <c r="I10111" s="867" t="s">
        <v>2684</v>
      </c>
      <c r="J10111" s="867" t="s">
        <v>2666</v>
      </c>
      <c r="K10111" s="866">
        <v>1</v>
      </c>
      <c r="L10111" s="866">
        <v>12</v>
      </c>
      <c r="M10111" s="865">
        <v>91869.64</v>
      </c>
      <c r="N10111" s="866">
        <v>1</v>
      </c>
      <c r="O10111" s="866">
        <v>6</v>
      </c>
      <c r="P10111" s="865">
        <v>46025.11</v>
      </c>
    </row>
    <row r="10112" spans="1:16" ht="22.5" x14ac:dyDescent="0.25">
      <c r="A10112" s="867" t="s">
        <v>6460</v>
      </c>
      <c r="B10112" s="867" t="s">
        <v>2672</v>
      </c>
      <c r="C10112" s="867" t="s">
        <v>3031</v>
      </c>
      <c r="D10112" s="868" t="s">
        <v>2869</v>
      </c>
      <c r="E10112" s="870">
        <v>3000</v>
      </c>
      <c r="F10112" s="869" t="s">
        <v>7506</v>
      </c>
      <c r="G10112" s="868" t="s">
        <v>7505</v>
      </c>
      <c r="H10112" s="867" t="s">
        <v>58</v>
      </c>
      <c r="I10112" s="867" t="s">
        <v>6504</v>
      </c>
      <c r="J10112" s="867" t="s">
        <v>6504</v>
      </c>
      <c r="K10112" s="866">
        <v>1</v>
      </c>
      <c r="L10112" s="866">
        <v>12</v>
      </c>
      <c r="M10112" s="865">
        <v>37895.370000000003</v>
      </c>
      <c r="N10112" s="866">
        <v>1</v>
      </c>
      <c r="O10112" s="866">
        <v>6</v>
      </c>
      <c r="P10112" s="865">
        <v>19026.14</v>
      </c>
    </row>
    <row r="10113" spans="1:16" ht="22.5" x14ac:dyDescent="0.25">
      <c r="A10113" s="867" t="s">
        <v>6460</v>
      </c>
      <c r="B10113" s="867" t="s">
        <v>3626</v>
      </c>
      <c r="C10113" s="867" t="s">
        <v>3031</v>
      </c>
      <c r="D10113" s="868" t="s">
        <v>6910</v>
      </c>
      <c r="E10113" s="870">
        <v>2500</v>
      </c>
      <c r="F10113" s="869" t="s">
        <v>7504</v>
      </c>
      <c r="G10113" s="868" t="s">
        <v>7503</v>
      </c>
      <c r="H10113" s="867" t="s">
        <v>7502</v>
      </c>
      <c r="I10113" s="867" t="s">
        <v>2684</v>
      </c>
      <c r="J10113" s="867" t="s">
        <v>2666</v>
      </c>
      <c r="K10113" s="866">
        <v>1</v>
      </c>
      <c r="L10113" s="866">
        <v>12</v>
      </c>
      <c r="M10113" s="865">
        <v>31775.219999999998</v>
      </c>
      <c r="N10113" s="866">
        <v>1</v>
      </c>
      <c r="O10113" s="866">
        <v>6</v>
      </c>
      <c r="P10113" s="865">
        <v>16025.46</v>
      </c>
    </row>
    <row r="10114" spans="1:16" ht="22.5" x14ac:dyDescent="0.25">
      <c r="A10114" s="867" t="s">
        <v>6460</v>
      </c>
      <c r="B10114" s="867" t="s">
        <v>2672</v>
      </c>
      <c r="C10114" s="867" t="s">
        <v>3031</v>
      </c>
      <c r="D10114" s="868" t="s">
        <v>1876</v>
      </c>
      <c r="E10114" s="870">
        <v>3000</v>
      </c>
      <c r="F10114" s="869" t="s">
        <v>7501</v>
      </c>
      <c r="G10114" s="868" t="s">
        <v>7500</v>
      </c>
      <c r="H10114" s="867" t="s">
        <v>7499</v>
      </c>
      <c r="I10114" s="867" t="s">
        <v>2684</v>
      </c>
      <c r="J10114" s="867" t="s">
        <v>2684</v>
      </c>
      <c r="K10114" s="866">
        <v>1</v>
      </c>
      <c r="L10114" s="866">
        <v>12</v>
      </c>
      <c r="M10114" s="865">
        <v>36646.99</v>
      </c>
      <c r="N10114" s="866">
        <v>1</v>
      </c>
      <c r="O10114" s="866">
        <v>6</v>
      </c>
      <c r="P10114" s="865">
        <v>16359.03</v>
      </c>
    </row>
    <row r="10115" spans="1:16" ht="22.5" x14ac:dyDescent="0.25">
      <c r="A10115" s="867" t="s">
        <v>6460</v>
      </c>
      <c r="B10115" s="867" t="s">
        <v>3626</v>
      </c>
      <c r="C10115" s="867" t="s">
        <v>3031</v>
      </c>
      <c r="D10115" s="868" t="s">
        <v>1882</v>
      </c>
      <c r="E10115" s="870">
        <v>4500</v>
      </c>
      <c r="F10115" s="869" t="s">
        <v>7498</v>
      </c>
      <c r="G10115" s="868" t="s">
        <v>7497</v>
      </c>
      <c r="H10115" s="867" t="s">
        <v>6471</v>
      </c>
      <c r="I10115" s="867" t="s">
        <v>2684</v>
      </c>
      <c r="J10115" s="867" t="s">
        <v>2666</v>
      </c>
      <c r="K10115" s="866">
        <v>1</v>
      </c>
      <c r="L10115" s="866">
        <v>12</v>
      </c>
      <c r="M10115" s="865">
        <v>55860.490000000005</v>
      </c>
      <c r="N10115" s="866">
        <v>1</v>
      </c>
      <c r="O10115" s="866">
        <v>6</v>
      </c>
      <c r="P10115" s="865">
        <v>28044.9</v>
      </c>
    </row>
    <row r="10116" spans="1:16" ht="22.5" x14ac:dyDescent="0.25">
      <c r="A10116" s="867" t="s">
        <v>6460</v>
      </c>
      <c r="B10116" s="867" t="s">
        <v>3626</v>
      </c>
      <c r="C10116" s="867" t="s">
        <v>3031</v>
      </c>
      <c r="D10116" s="868" t="s">
        <v>6511</v>
      </c>
      <c r="E10116" s="870">
        <v>3500</v>
      </c>
      <c r="F10116" s="869" t="s">
        <v>7496</v>
      </c>
      <c r="G10116" s="868" t="s">
        <v>7495</v>
      </c>
      <c r="H10116" s="867" t="s">
        <v>7494</v>
      </c>
      <c r="I10116" s="867" t="s">
        <v>2684</v>
      </c>
      <c r="J10116" s="867" t="s">
        <v>5525</v>
      </c>
      <c r="K10116" s="866">
        <v>1</v>
      </c>
      <c r="L10116" s="866">
        <v>1</v>
      </c>
      <c r="M10116" s="865">
        <v>6410.48</v>
      </c>
      <c r="N10116" s="866">
        <v>1</v>
      </c>
      <c r="O10116" s="866">
        <v>6</v>
      </c>
      <c r="P10116" s="865">
        <v>21914.370000000003</v>
      </c>
    </row>
    <row r="10117" spans="1:16" ht="22.5" x14ac:dyDescent="0.25">
      <c r="A10117" s="867" t="s">
        <v>6460</v>
      </c>
      <c r="B10117" s="867" t="s">
        <v>3626</v>
      </c>
      <c r="C10117" s="867" t="s">
        <v>3031</v>
      </c>
      <c r="D10117" s="868" t="s">
        <v>6991</v>
      </c>
      <c r="E10117" s="870">
        <v>8100</v>
      </c>
      <c r="F10117" s="869" t="s">
        <v>7493</v>
      </c>
      <c r="G10117" s="868" t="s">
        <v>7492</v>
      </c>
      <c r="H10117" s="867" t="s">
        <v>6471</v>
      </c>
      <c r="I10117" s="867" t="s">
        <v>2684</v>
      </c>
      <c r="J10117" s="867" t="s">
        <v>2666</v>
      </c>
      <c r="K10117" s="866">
        <v>1</v>
      </c>
      <c r="L10117" s="866">
        <v>9</v>
      </c>
      <c r="M10117" s="865">
        <v>82525.109999999986</v>
      </c>
      <c r="N10117" s="866"/>
      <c r="O10117" s="866"/>
      <c r="P10117" s="865"/>
    </row>
    <row r="10118" spans="1:16" ht="22.5" x14ac:dyDescent="0.25">
      <c r="A10118" s="867" t="s">
        <v>6460</v>
      </c>
      <c r="B10118" s="867" t="s">
        <v>3626</v>
      </c>
      <c r="C10118" s="867" t="s">
        <v>3031</v>
      </c>
      <c r="D10118" s="868" t="s">
        <v>6991</v>
      </c>
      <c r="E10118" s="870">
        <v>8100</v>
      </c>
      <c r="F10118" s="869" t="s">
        <v>7491</v>
      </c>
      <c r="G10118" s="868" t="s">
        <v>7490</v>
      </c>
      <c r="H10118" s="867" t="s">
        <v>6471</v>
      </c>
      <c r="I10118" s="867" t="s">
        <v>2684</v>
      </c>
      <c r="J10118" s="867" t="s">
        <v>5525</v>
      </c>
      <c r="K10118" s="866"/>
      <c r="L10118" s="866"/>
      <c r="M10118" s="865"/>
      <c r="N10118" s="866">
        <v>1</v>
      </c>
      <c r="O10118" s="866">
        <v>6</v>
      </c>
      <c r="P10118" s="865">
        <v>49777.090000000004</v>
      </c>
    </row>
    <row r="10119" spans="1:16" ht="33.75" x14ac:dyDescent="0.25">
      <c r="A10119" s="867" t="s">
        <v>6460</v>
      </c>
      <c r="B10119" s="867" t="s">
        <v>2672</v>
      </c>
      <c r="C10119" s="867" t="s">
        <v>3031</v>
      </c>
      <c r="D10119" s="868" t="s">
        <v>7185</v>
      </c>
      <c r="E10119" s="870">
        <v>5600</v>
      </c>
      <c r="F10119" s="869" t="s">
        <v>7489</v>
      </c>
      <c r="G10119" s="868" t="s">
        <v>7488</v>
      </c>
      <c r="H10119" s="867" t="s">
        <v>2722</v>
      </c>
      <c r="I10119" s="867" t="s">
        <v>2684</v>
      </c>
      <c r="J10119" s="867" t="s">
        <v>2684</v>
      </c>
      <c r="K10119" s="866">
        <v>1</v>
      </c>
      <c r="L10119" s="866">
        <v>12</v>
      </c>
      <c r="M10119" s="865">
        <v>68062.19</v>
      </c>
      <c r="N10119" s="866">
        <v>1</v>
      </c>
      <c r="O10119" s="866">
        <v>6</v>
      </c>
      <c r="P10119" s="865">
        <v>33908.35</v>
      </c>
    </row>
    <row r="10120" spans="1:16" ht="22.5" x14ac:dyDescent="0.25">
      <c r="A10120" s="867" t="s">
        <v>6460</v>
      </c>
      <c r="B10120" s="867" t="s">
        <v>3626</v>
      </c>
      <c r="C10120" s="867" t="s">
        <v>3031</v>
      </c>
      <c r="D10120" s="868" t="s">
        <v>6611</v>
      </c>
      <c r="E10120" s="870">
        <v>3500</v>
      </c>
      <c r="F10120" s="869" t="s">
        <v>7487</v>
      </c>
      <c r="G10120" s="868" t="s">
        <v>7486</v>
      </c>
      <c r="H10120" s="867" t="s">
        <v>3306</v>
      </c>
      <c r="I10120" s="867" t="s">
        <v>2684</v>
      </c>
      <c r="J10120" s="867" t="s">
        <v>2666</v>
      </c>
      <c r="K10120" s="866">
        <v>1</v>
      </c>
      <c r="L10120" s="866">
        <v>12</v>
      </c>
      <c r="M10120" s="865">
        <v>43932.130000000005</v>
      </c>
      <c r="N10120" s="866">
        <v>1</v>
      </c>
      <c r="O10120" s="866">
        <v>6</v>
      </c>
      <c r="P10120" s="865">
        <v>22044.9</v>
      </c>
    </row>
    <row r="10121" spans="1:16" ht="22.5" x14ac:dyDescent="0.25">
      <c r="A10121" s="867" t="s">
        <v>6460</v>
      </c>
      <c r="B10121" s="867" t="s">
        <v>3626</v>
      </c>
      <c r="C10121" s="867" t="s">
        <v>3031</v>
      </c>
      <c r="D10121" s="868" t="s">
        <v>6511</v>
      </c>
      <c r="E10121" s="870">
        <v>3500</v>
      </c>
      <c r="F10121" s="869" t="s">
        <v>7485</v>
      </c>
      <c r="G10121" s="868" t="s">
        <v>7484</v>
      </c>
      <c r="H10121" s="867" t="s">
        <v>6471</v>
      </c>
      <c r="I10121" s="867" t="s">
        <v>2684</v>
      </c>
      <c r="J10121" s="867" t="s">
        <v>2666</v>
      </c>
      <c r="K10121" s="866">
        <v>1</v>
      </c>
      <c r="L10121" s="866">
        <v>12</v>
      </c>
      <c r="M10121" s="865">
        <v>49367.61</v>
      </c>
      <c r="N10121" s="866">
        <v>1</v>
      </c>
      <c r="O10121" s="866">
        <v>6</v>
      </c>
      <c r="P10121" s="865">
        <v>22044.9</v>
      </c>
    </row>
    <row r="10122" spans="1:16" ht="22.5" x14ac:dyDescent="0.25">
      <c r="A10122" s="867" t="s">
        <v>6460</v>
      </c>
      <c r="B10122" s="867" t="s">
        <v>3626</v>
      </c>
      <c r="C10122" s="867" t="s">
        <v>3031</v>
      </c>
      <c r="D10122" s="868" t="s">
        <v>2822</v>
      </c>
      <c r="E10122" s="870">
        <v>3000</v>
      </c>
      <c r="F10122" s="869" t="s">
        <v>7483</v>
      </c>
      <c r="G10122" s="868" t="s">
        <v>7482</v>
      </c>
      <c r="H10122" s="867" t="s">
        <v>6778</v>
      </c>
      <c r="I10122" s="867" t="s">
        <v>2684</v>
      </c>
      <c r="J10122" s="867" t="s">
        <v>2666</v>
      </c>
      <c r="K10122" s="866">
        <v>1</v>
      </c>
      <c r="L10122" s="866">
        <v>2</v>
      </c>
      <c r="M10122" s="865">
        <v>8703.73</v>
      </c>
      <c r="N10122" s="866"/>
      <c r="O10122" s="866"/>
      <c r="P10122" s="865"/>
    </row>
    <row r="10123" spans="1:16" ht="22.5" x14ac:dyDescent="0.25">
      <c r="A10123" s="867" t="s">
        <v>6460</v>
      </c>
      <c r="B10123" s="867" t="s">
        <v>3626</v>
      </c>
      <c r="C10123" s="867" t="s">
        <v>3031</v>
      </c>
      <c r="D10123" s="868" t="s">
        <v>7076</v>
      </c>
      <c r="E10123" s="870">
        <v>3000</v>
      </c>
      <c r="F10123" s="869" t="s">
        <v>7481</v>
      </c>
      <c r="G10123" s="868" t="s">
        <v>7480</v>
      </c>
      <c r="H10123" s="867" t="s">
        <v>4077</v>
      </c>
      <c r="I10123" s="867" t="s">
        <v>7397</v>
      </c>
      <c r="J10123" s="867" t="s">
        <v>4326</v>
      </c>
      <c r="K10123" s="866">
        <v>1</v>
      </c>
      <c r="L10123" s="866">
        <v>12</v>
      </c>
      <c r="M10123" s="865">
        <v>37787.050000000003</v>
      </c>
      <c r="N10123" s="866">
        <v>1</v>
      </c>
      <c r="O10123" s="866">
        <v>6</v>
      </c>
      <c r="P10123" s="865">
        <v>19044.900000000001</v>
      </c>
    </row>
    <row r="10124" spans="1:16" ht="22.5" x14ac:dyDescent="0.25">
      <c r="A10124" s="867" t="s">
        <v>6460</v>
      </c>
      <c r="B10124" s="867" t="s">
        <v>3626</v>
      </c>
      <c r="C10124" s="867" t="s">
        <v>3031</v>
      </c>
      <c r="D10124" s="868" t="s">
        <v>6611</v>
      </c>
      <c r="E10124" s="870">
        <v>3500</v>
      </c>
      <c r="F10124" s="869" t="s">
        <v>7479</v>
      </c>
      <c r="G10124" s="868" t="s">
        <v>7478</v>
      </c>
      <c r="H10124" s="867" t="s">
        <v>2722</v>
      </c>
      <c r="I10124" s="867" t="s">
        <v>2684</v>
      </c>
      <c r="J10124" s="867" t="s">
        <v>2684</v>
      </c>
      <c r="K10124" s="866">
        <v>1</v>
      </c>
      <c r="L10124" s="866">
        <v>12</v>
      </c>
      <c r="M10124" s="865">
        <v>43429.200000000004</v>
      </c>
      <c r="N10124" s="866">
        <v>1</v>
      </c>
      <c r="O10124" s="866">
        <v>6</v>
      </c>
      <c r="P10124" s="865">
        <v>22015.74</v>
      </c>
    </row>
    <row r="10125" spans="1:16" ht="22.5" x14ac:dyDescent="0.25">
      <c r="A10125" s="867" t="s">
        <v>6460</v>
      </c>
      <c r="B10125" s="867" t="s">
        <v>3626</v>
      </c>
      <c r="C10125" s="867" t="s">
        <v>3031</v>
      </c>
      <c r="D10125" s="868" t="s">
        <v>58</v>
      </c>
      <c r="E10125" s="870">
        <v>3000</v>
      </c>
      <c r="F10125" s="869" t="s">
        <v>7477</v>
      </c>
      <c r="G10125" s="868" t="s">
        <v>7476</v>
      </c>
      <c r="H10125" s="867" t="s">
        <v>3259</v>
      </c>
      <c r="I10125" s="867" t="s">
        <v>6504</v>
      </c>
      <c r="J10125" s="867" t="s">
        <v>6504</v>
      </c>
      <c r="K10125" s="866">
        <v>1</v>
      </c>
      <c r="L10125" s="866">
        <v>12</v>
      </c>
      <c r="M10125" s="865">
        <v>37741.630000000005</v>
      </c>
      <c r="N10125" s="866">
        <v>1</v>
      </c>
      <c r="O10125" s="866">
        <v>2</v>
      </c>
      <c r="P10125" s="865">
        <v>10720.36</v>
      </c>
    </row>
    <row r="10126" spans="1:16" ht="22.5" x14ac:dyDescent="0.25">
      <c r="A10126" s="867" t="s">
        <v>6460</v>
      </c>
      <c r="B10126" s="867" t="s">
        <v>3626</v>
      </c>
      <c r="C10126" s="867" t="s">
        <v>3031</v>
      </c>
      <c r="D10126" s="868" t="s">
        <v>6464</v>
      </c>
      <c r="E10126" s="870">
        <v>3500</v>
      </c>
      <c r="F10126" s="869" t="s">
        <v>7475</v>
      </c>
      <c r="G10126" s="868" t="s">
        <v>7474</v>
      </c>
      <c r="H10126" s="867" t="s">
        <v>6461</v>
      </c>
      <c r="I10126" s="867" t="s">
        <v>2684</v>
      </c>
      <c r="J10126" s="867" t="s">
        <v>2666</v>
      </c>
      <c r="K10126" s="866">
        <v>1</v>
      </c>
      <c r="L10126" s="866">
        <v>12</v>
      </c>
      <c r="M10126" s="865">
        <v>43719.200000000004</v>
      </c>
      <c r="N10126" s="866">
        <v>1</v>
      </c>
      <c r="O10126" s="866">
        <v>6</v>
      </c>
      <c r="P10126" s="865">
        <v>22026.190000000002</v>
      </c>
    </row>
    <row r="10127" spans="1:16" ht="22.5" x14ac:dyDescent="0.25">
      <c r="A10127" s="867" t="s">
        <v>6460</v>
      </c>
      <c r="B10127" s="867" t="s">
        <v>2672</v>
      </c>
      <c r="C10127" s="867" t="s">
        <v>3031</v>
      </c>
      <c r="D10127" s="868" t="s">
        <v>5525</v>
      </c>
      <c r="E10127" s="870">
        <v>7500</v>
      </c>
      <c r="F10127" s="869" t="s">
        <v>7473</v>
      </c>
      <c r="G10127" s="868" t="s">
        <v>7472</v>
      </c>
      <c r="H10127" s="867" t="s">
        <v>3107</v>
      </c>
      <c r="I10127" s="867" t="s">
        <v>2684</v>
      </c>
      <c r="J10127" s="867" t="s">
        <v>2666</v>
      </c>
      <c r="K10127" s="866">
        <v>1</v>
      </c>
      <c r="L10127" s="866">
        <v>12</v>
      </c>
      <c r="M10127" s="865">
        <v>90262.89</v>
      </c>
      <c r="N10127" s="866">
        <v>1</v>
      </c>
      <c r="O10127" s="866">
        <v>6</v>
      </c>
      <c r="P10127" s="865">
        <v>45946.46</v>
      </c>
    </row>
    <row r="10128" spans="1:16" ht="22.5" x14ac:dyDescent="0.25">
      <c r="A10128" s="867" t="s">
        <v>6460</v>
      </c>
      <c r="B10128" s="867" t="s">
        <v>3626</v>
      </c>
      <c r="C10128" s="867" t="s">
        <v>3031</v>
      </c>
      <c r="D10128" s="868" t="s">
        <v>6614</v>
      </c>
      <c r="E10128" s="870">
        <v>4500</v>
      </c>
      <c r="F10128" s="869" t="s">
        <v>7471</v>
      </c>
      <c r="G10128" s="868" t="s">
        <v>7470</v>
      </c>
      <c r="H10128" s="867" t="s">
        <v>2886</v>
      </c>
      <c r="I10128" s="867" t="s">
        <v>2684</v>
      </c>
      <c r="J10128" s="867" t="s">
        <v>2666</v>
      </c>
      <c r="K10128" s="866">
        <v>1</v>
      </c>
      <c r="L10128" s="866">
        <v>11</v>
      </c>
      <c r="M10128" s="865">
        <v>51289.93</v>
      </c>
      <c r="N10128" s="866">
        <v>1</v>
      </c>
      <c r="O10128" s="866">
        <v>6</v>
      </c>
      <c r="P10128" s="865">
        <v>28036.769999999997</v>
      </c>
    </row>
    <row r="10129" spans="1:16" ht="22.5" x14ac:dyDescent="0.25">
      <c r="A10129" s="867" t="s">
        <v>6460</v>
      </c>
      <c r="B10129" s="867" t="s">
        <v>3626</v>
      </c>
      <c r="C10129" s="867" t="s">
        <v>3031</v>
      </c>
      <c r="D10129" s="868" t="s">
        <v>7309</v>
      </c>
      <c r="E10129" s="870">
        <v>3500</v>
      </c>
      <c r="F10129" s="869" t="s">
        <v>7469</v>
      </c>
      <c r="G10129" s="868" t="s">
        <v>7468</v>
      </c>
      <c r="H10129" s="867" t="s">
        <v>7467</v>
      </c>
      <c r="I10129" s="867" t="s">
        <v>6504</v>
      </c>
      <c r="J10129" s="867" t="s">
        <v>6504</v>
      </c>
      <c r="K10129" s="866">
        <v>1</v>
      </c>
      <c r="L10129" s="866">
        <v>10</v>
      </c>
      <c r="M10129" s="865">
        <v>37497.360000000001</v>
      </c>
      <c r="N10129" s="866">
        <v>1</v>
      </c>
      <c r="O10129" s="866">
        <v>6</v>
      </c>
      <c r="P10129" s="865">
        <v>21219.72</v>
      </c>
    </row>
    <row r="10130" spans="1:16" ht="22.5" x14ac:dyDescent="0.25">
      <c r="A10130" s="867" t="s">
        <v>6460</v>
      </c>
      <c r="B10130" s="867" t="s">
        <v>2672</v>
      </c>
      <c r="C10130" s="867" t="s">
        <v>3031</v>
      </c>
      <c r="D10130" s="868" t="s">
        <v>58</v>
      </c>
      <c r="E10130" s="870">
        <v>3000</v>
      </c>
      <c r="F10130" s="869" t="s">
        <v>7466</v>
      </c>
      <c r="G10130" s="868" t="s">
        <v>7465</v>
      </c>
      <c r="H10130" s="867" t="s">
        <v>2680</v>
      </c>
      <c r="I10130" s="867" t="s">
        <v>6504</v>
      </c>
      <c r="J10130" s="867" t="s">
        <v>6504</v>
      </c>
      <c r="K10130" s="866">
        <v>1</v>
      </c>
      <c r="L10130" s="866">
        <v>12</v>
      </c>
      <c r="M10130" s="865">
        <v>37532.47</v>
      </c>
      <c r="N10130" s="866">
        <v>1</v>
      </c>
      <c r="O10130" s="866">
        <v>6</v>
      </c>
      <c r="P10130" s="865">
        <v>18821.77</v>
      </c>
    </row>
    <row r="10131" spans="1:16" ht="22.5" x14ac:dyDescent="0.25">
      <c r="A10131" s="867" t="s">
        <v>6460</v>
      </c>
      <c r="B10131" s="867" t="s">
        <v>3626</v>
      </c>
      <c r="C10131" s="867" t="s">
        <v>3031</v>
      </c>
      <c r="D10131" s="868" t="s">
        <v>7464</v>
      </c>
      <c r="E10131" s="870">
        <v>5600</v>
      </c>
      <c r="F10131" s="869" t="s">
        <v>7463</v>
      </c>
      <c r="G10131" s="868" t="s">
        <v>7462</v>
      </c>
      <c r="H10131" s="867" t="s">
        <v>6471</v>
      </c>
      <c r="I10131" s="867" t="s">
        <v>2684</v>
      </c>
      <c r="J10131" s="867" t="s">
        <v>2666</v>
      </c>
      <c r="K10131" s="866">
        <v>1</v>
      </c>
      <c r="L10131" s="866">
        <v>12</v>
      </c>
      <c r="M10131" s="865">
        <v>61781.36</v>
      </c>
      <c r="N10131" s="866">
        <v>1</v>
      </c>
      <c r="O10131" s="866">
        <v>6</v>
      </c>
      <c r="P10131" s="865">
        <v>34242.39</v>
      </c>
    </row>
    <row r="10132" spans="1:16" ht="22.5" x14ac:dyDescent="0.25">
      <c r="A10132" s="867" t="s">
        <v>6460</v>
      </c>
      <c r="B10132" s="867" t="s">
        <v>3626</v>
      </c>
      <c r="C10132" s="867" t="s">
        <v>3031</v>
      </c>
      <c r="D10132" s="868" t="s">
        <v>1882</v>
      </c>
      <c r="E10132" s="870">
        <v>7500</v>
      </c>
      <c r="F10132" s="869" t="s">
        <v>7461</v>
      </c>
      <c r="G10132" s="868" t="s">
        <v>7460</v>
      </c>
      <c r="H10132" s="867" t="s">
        <v>6471</v>
      </c>
      <c r="I10132" s="867" t="s">
        <v>2684</v>
      </c>
      <c r="J10132" s="867" t="s">
        <v>2666</v>
      </c>
      <c r="K10132" s="866">
        <v>1</v>
      </c>
      <c r="L10132" s="866">
        <v>4</v>
      </c>
      <c r="M10132" s="865">
        <v>29306.620000000003</v>
      </c>
      <c r="N10132" s="866">
        <v>1</v>
      </c>
      <c r="O10132" s="866">
        <v>6</v>
      </c>
      <c r="P10132" s="865">
        <v>45751.15</v>
      </c>
    </row>
    <row r="10133" spans="1:16" ht="22.5" x14ac:dyDescent="0.25">
      <c r="A10133" s="867" t="s">
        <v>6460</v>
      </c>
      <c r="B10133" s="867" t="s">
        <v>3626</v>
      </c>
      <c r="C10133" s="867" t="s">
        <v>3031</v>
      </c>
      <c r="D10133" s="868" t="s">
        <v>7439</v>
      </c>
      <c r="E10133" s="870">
        <v>7500</v>
      </c>
      <c r="F10133" s="869" t="s">
        <v>7459</v>
      </c>
      <c r="G10133" s="868" t="s">
        <v>7458</v>
      </c>
      <c r="H10133" s="867" t="s">
        <v>6471</v>
      </c>
      <c r="I10133" s="867" t="s">
        <v>2684</v>
      </c>
      <c r="J10133" s="867" t="s">
        <v>2666</v>
      </c>
      <c r="K10133" s="866">
        <v>1</v>
      </c>
      <c r="L10133" s="866">
        <v>10</v>
      </c>
      <c r="M10133" s="865">
        <v>80627.59</v>
      </c>
      <c r="N10133" s="866"/>
      <c r="O10133" s="866"/>
      <c r="P10133" s="865"/>
    </row>
    <row r="10134" spans="1:16" ht="22.5" x14ac:dyDescent="0.25">
      <c r="A10134" s="867" t="s">
        <v>6460</v>
      </c>
      <c r="B10134" s="867" t="s">
        <v>3626</v>
      </c>
      <c r="C10134" s="867" t="s">
        <v>3031</v>
      </c>
      <c r="D10134" s="868" t="s">
        <v>6654</v>
      </c>
      <c r="E10134" s="870">
        <v>7500</v>
      </c>
      <c r="F10134" s="869" t="s">
        <v>7457</v>
      </c>
      <c r="G10134" s="868" t="s">
        <v>7456</v>
      </c>
      <c r="H10134" s="867" t="s">
        <v>6471</v>
      </c>
      <c r="I10134" s="867" t="s">
        <v>2684</v>
      </c>
      <c r="J10134" s="867" t="s">
        <v>2666</v>
      </c>
      <c r="K10134" s="866">
        <v>1</v>
      </c>
      <c r="L10134" s="866">
        <v>11</v>
      </c>
      <c r="M10134" s="865">
        <v>91410.790000000008</v>
      </c>
      <c r="N10134" s="866"/>
      <c r="O10134" s="866"/>
      <c r="P10134" s="865"/>
    </row>
    <row r="10135" spans="1:16" ht="22.5" x14ac:dyDescent="0.25">
      <c r="A10135" s="867" t="s">
        <v>6460</v>
      </c>
      <c r="B10135" s="867" t="s">
        <v>2672</v>
      </c>
      <c r="C10135" s="867" t="s">
        <v>3031</v>
      </c>
      <c r="D10135" s="868" t="s">
        <v>37</v>
      </c>
      <c r="E10135" s="870">
        <v>5600</v>
      </c>
      <c r="F10135" s="869" t="s">
        <v>7455</v>
      </c>
      <c r="G10135" s="868" t="s">
        <v>7454</v>
      </c>
      <c r="H10135" s="867" t="s">
        <v>2722</v>
      </c>
      <c r="I10135" s="867" t="s">
        <v>2684</v>
      </c>
      <c r="J10135" s="867" t="s">
        <v>2684</v>
      </c>
      <c r="K10135" s="866">
        <v>1</v>
      </c>
      <c r="L10135" s="866">
        <v>12</v>
      </c>
      <c r="M10135" s="865">
        <v>59775.58</v>
      </c>
      <c r="N10135" s="866">
        <v>1</v>
      </c>
      <c r="O10135" s="866">
        <v>6</v>
      </c>
      <c r="P10135" s="865">
        <v>28889.960000000003</v>
      </c>
    </row>
    <row r="10136" spans="1:16" ht="22.5" x14ac:dyDescent="0.25">
      <c r="A10136" s="867" t="s">
        <v>6460</v>
      </c>
      <c r="B10136" s="867" t="s">
        <v>3626</v>
      </c>
      <c r="C10136" s="867" t="s">
        <v>3031</v>
      </c>
      <c r="D10136" s="868" t="s">
        <v>6464</v>
      </c>
      <c r="E10136" s="870">
        <v>3500</v>
      </c>
      <c r="F10136" s="869" t="s">
        <v>7453</v>
      </c>
      <c r="G10136" s="868" t="s">
        <v>7452</v>
      </c>
      <c r="H10136" s="867" t="s">
        <v>3691</v>
      </c>
      <c r="I10136" s="867" t="s">
        <v>2684</v>
      </c>
      <c r="J10136" s="867" t="s">
        <v>2684</v>
      </c>
      <c r="K10136" s="866">
        <v>1</v>
      </c>
      <c r="L10136" s="866">
        <v>12</v>
      </c>
      <c r="M10136" s="865">
        <v>43598.65</v>
      </c>
      <c r="N10136" s="866">
        <v>1</v>
      </c>
      <c r="O10136" s="866">
        <v>6</v>
      </c>
      <c r="P10136" s="865">
        <v>22017.670000000002</v>
      </c>
    </row>
    <row r="10137" spans="1:16" x14ac:dyDescent="0.25">
      <c r="A10137" s="1777" t="s">
        <v>2848</v>
      </c>
      <c r="B10137" s="1778"/>
      <c r="C10137" s="1778"/>
      <c r="D10137" s="1778"/>
      <c r="E10137" s="1779"/>
      <c r="F10137" s="1777" t="s">
        <v>378</v>
      </c>
      <c r="G10137" s="1778"/>
      <c r="H10137" s="1778"/>
      <c r="I10137" s="1778"/>
      <c r="J10137" s="1779"/>
      <c r="K10137" s="1773" t="s">
        <v>2847</v>
      </c>
      <c r="L10137" s="1774"/>
      <c r="M10137" s="1775"/>
      <c r="N10137" s="1773" t="s">
        <v>2846</v>
      </c>
      <c r="O10137" s="1774"/>
      <c r="P10137" s="1775"/>
    </row>
    <row r="10138" spans="1:16" ht="79.5" customHeight="1" x14ac:dyDescent="0.25">
      <c r="A10138" s="1535" t="s">
        <v>2845</v>
      </c>
      <c r="B10138" s="1535" t="s">
        <v>5</v>
      </c>
      <c r="C10138" s="1535" t="s">
        <v>2844</v>
      </c>
      <c r="D10138" s="1535" t="s">
        <v>2843</v>
      </c>
      <c r="E10138" s="1536" t="s">
        <v>2842</v>
      </c>
      <c r="F10138" s="1537" t="s">
        <v>2841</v>
      </c>
      <c r="G10138" s="1540" t="s">
        <v>2840</v>
      </c>
      <c r="H10138" s="1535" t="s">
        <v>2839</v>
      </c>
      <c r="I10138" s="1535" t="s">
        <v>2838</v>
      </c>
      <c r="J10138" s="1535" t="s">
        <v>2837</v>
      </c>
      <c r="K10138" s="1538" t="s">
        <v>2836</v>
      </c>
      <c r="L10138" s="1538" t="s">
        <v>2835</v>
      </c>
      <c r="M10138" s="1539" t="s">
        <v>2834</v>
      </c>
      <c r="N10138" s="1538" t="s">
        <v>2836</v>
      </c>
      <c r="O10138" s="1538" t="s">
        <v>2835</v>
      </c>
      <c r="P10138" s="1539" t="s">
        <v>2834</v>
      </c>
    </row>
    <row r="10139" spans="1:16" ht="22.5" x14ac:dyDescent="0.25">
      <c r="A10139" s="867" t="s">
        <v>6460</v>
      </c>
      <c r="B10139" s="867" t="s">
        <v>3626</v>
      </c>
      <c r="C10139" s="867" t="s">
        <v>3031</v>
      </c>
      <c r="D10139" s="868" t="s">
        <v>7451</v>
      </c>
      <c r="E10139" s="870">
        <v>9300</v>
      </c>
      <c r="F10139" s="869" t="s">
        <v>7450</v>
      </c>
      <c r="G10139" s="868" t="s">
        <v>7449</v>
      </c>
      <c r="H10139" s="867" t="s">
        <v>6563</v>
      </c>
      <c r="I10139" s="867" t="s">
        <v>2684</v>
      </c>
      <c r="J10139" s="867" t="s">
        <v>2666</v>
      </c>
      <c r="K10139" s="866">
        <v>1</v>
      </c>
      <c r="L10139" s="866">
        <v>7</v>
      </c>
      <c r="M10139" s="865">
        <v>70184.41</v>
      </c>
      <c r="N10139" s="866"/>
      <c r="O10139" s="866"/>
      <c r="P10139" s="865"/>
    </row>
    <row r="10140" spans="1:16" ht="22.5" x14ac:dyDescent="0.25">
      <c r="A10140" s="867" t="s">
        <v>6460</v>
      </c>
      <c r="B10140" s="867" t="s">
        <v>3626</v>
      </c>
      <c r="C10140" s="867" t="s">
        <v>3031</v>
      </c>
      <c r="D10140" s="868" t="s">
        <v>6539</v>
      </c>
      <c r="E10140" s="870">
        <v>7500</v>
      </c>
      <c r="F10140" s="869" t="s">
        <v>7448</v>
      </c>
      <c r="G10140" s="868" t="s">
        <v>7447</v>
      </c>
      <c r="H10140" s="867" t="s">
        <v>6471</v>
      </c>
      <c r="I10140" s="867" t="s">
        <v>2684</v>
      </c>
      <c r="J10140" s="867" t="s">
        <v>5525</v>
      </c>
      <c r="K10140" s="866"/>
      <c r="L10140" s="866"/>
      <c r="M10140" s="865"/>
      <c r="N10140" s="866">
        <v>1</v>
      </c>
      <c r="O10140" s="866">
        <v>5</v>
      </c>
      <c r="P10140" s="865">
        <v>34120.75</v>
      </c>
    </row>
    <row r="10141" spans="1:16" ht="22.5" x14ac:dyDescent="0.25">
      <c r="A10141" s="867" t="s">
        <v>6460</v>
      </c>
      <c r="B10141" s="867" t="s">
        <v>2672</v>
      </c>
      <c r="C10141" s="867" t="s">
        <v>3031</v>
      </c>
      <c r="D10141" s="868" t="s">
        <v>1882</v>
      </c>
      <c r="E10141" s="870">
        <v>5600</v>
      </c>
      <c r="F10141" s="869" t="s">
        <v>7446</v>
      </c>
      <c r="G10141" s="868" t="s">
        <v>7445</v>
      </c>
      <c r="H10141" s="867" t="s">
        <v>6471</v>
      </c>
      <c r="I10141" s="867" t="s">
        <v>2684</v>
      </c>
      <c r="J10141" s="867" t="s">
        <v>2666</v>
      </c>
      <c r="K10141" s="866">
        <v>1</v>
      </c>
      <c r="L10141" s="866">
        <v>12</v>
      </c>
      <c r="M10141" s="865">
        <v>66908.72</v>
      </c>
      <c r="N10141" s="866">
        <v>1</v>
      </c>
      <c r="O10141" s="866">
        <v>6</v>
      </c>
      <c r="P10141" s="865">
        <v>33860.120000000003</v>
      </c>
    </row>
    <row r="10142" spans="1:16" ht="22.5" x14ac:dyDescent="0.25">
      <c r="A10142" s="867" t="s">
        <v>6460</v>
      </c>
      <c r="B10142" s="867" t="s">
        <v>3626</v>
      </c>
      <c r="C10142" s="867" t="s">
        <v>3031</v>
      </c>
      <c r="D10142" s="868" t="s">
        <v>7444</v>
      </c>
      <c r="E10142" s="870">
        <v>3500</v>
      </c>
      <c r="F10142" s="869" t="s">
        <v>7443</v>
      </c>
      <c r="G10142" s="868" t="s">
        <v>7442</v>
      </c>
      <c r="H10142" s="867" t="s">
        <v>2708</v>
      </c>
      <c r="I10142" s="867" t="s">
        <v>2684</v>
      </c>
      <c r="J10142" s="867" t="s">
        <v>2684</v>
      </c>
      <c r="K10142" s="866"/>
      <c r="L10142" s="866"/>
      <c r="M10142" s="865"/>
      <c r="N10142" s="866">
        <v>1</v>
      </c>
      <c r="O10142" s="866">
        <v>5</v>
      </c>
      <c r="P10142" s="865">
        <v>17901.41</v>
      </c>
    </row>
    <row r="10143" spans="1:16" ht="22.5" x14ac:dyDescent="0.25">
      <c r="A10143" s="867" t="s">
        <v>6460</v>
      </c>
      <c r="B10143" s="867" t="s">
        <v>2672</v>
      </c>
      <c r="C10143" s="867" t="s">
        <v>3031</v>
      </c>
      <c r="D10143" s="868" t="s">
        <v>1882</v>
      </c>
      <c r="E10143" s="870">
        <v>7500</v>
      </c>
      <c r="F10143" s="869" t="s">
        <v>7441</v>
      </c>
      <c r="G10143" s="868" t="s">
        <v>7440</v>
      </c>
      <c r="H10143" s="867" t="s">
        <v>6471</v>
      </c>
      <c r="I10143" s="867" t="s">
        <v>2684</v>
      </c>
      <c r="J10143" s="867" t="s">
        <v>2666</v>
      </c>
      <c r="K10143" s="866">
        <v>1</v>
      </c>
      <c r="L10143" s="866">
        <v>12</v>
      </c>
      <c r="M10143" s="865">
        <v>91576.42</v>
      </c>
      <c r="N10143" s="866">
        <v>1</v>
      </c>
      <c r="O10143" s="866">
        <v>6</v>
      </c>
      <c r="P10143" s="865">
        <v>45223.54</v>
      </c>
    </row>
    <row r="10144" spans="1:16" ht="22.5" x14ac:dyDescent="0.25">
      <c r="A10144" s="867" t="s">
        <v>6460</v>
      </c>
      <c r="B10144" s="867" t="s">
        <v>3626</v>
      </c>
      <c r="C10144" s="867" t="s">
        <v>3031</v>
      </c>
      <c r="D10144" s="868" t="s">
        <v>7439</v>
      </c>
      <c r="E10144" s="870">
        <v>7500</v>
      </c>
      <c r="F10144" s="869" t="s">
        <v>7438</v>
      </c>
      <c r="G10144" s="868" t="s">
        <v>7437</v>
      </c>
      <c r="H10144" s="867" t="s">
        <v>6471</v>
      </c>
      <c r="I10144" s="867" t="s">
        <v>2684</v>
      </c>
      <c r="J10144" s="867" t="s">
        <v>2666</v>
      </c>
      <c r="K10144" s="866">
        <v>1</v>
      </c>
      <c r="L10144" s="866">
        <v>8</v>
      </c>
      <c r="M10144" s="865">
        <v>67702.890000000014</v>
      </c>
      <c r="N10144" s="866"/>
      <c r="O10144" s="866"/>
      <c r="P10144" s="865"/>
    </row>
    <row r="10145" spans="1:16" ht="22.5" x14ac:dyDescent="0.25">
      <c r="A10145" s="867" t="s">
        <v>6460</v>
      </c>
      <c r="B10145" s="867" t="s">
        <v>3626</v>
      </c>
      <c r="C10145" s="867" t="s">
        <v>3031</v>
      </c>
      <c r="D10145" s="868" t="s">
        <v>6562</v>
      </c>
      <c r="E10145" s="870">
        <v>5600</v>
      </c>
      <c r="F10145" s="869" t="s">
        <v>7436</v>
      </c>
      <c r="G10145" s="868" t="s">
        <v>7435</v>
      </c>
      <c r="H10145" s="867" t="s">
        <v>4986</v>
      </c>
      <c r="I10145" s="867" t="s">
        <v>2684</v>
      </c>
      <c r="J10145" s="867" t="s">
        <v>2666</v>
      </c>
      <c r="K10145" s="866">
        <v>1</v>
      </c>
      <c r="L10145" s="866">
        <v>12</v>
      </c>
      <c r="M10145" s="865">
        <v>62243.57</v>
      </c>
      <c r="N10145" s="866">
        <v>1</v>
      </c>
      <c r="O10145" s="866">
        <v>6</v>
      </c>
      <c r="P10145" s="865">
        <v>34644.9</v>
      </c>
    </row>
    <row r="10146" spans="1:16" ht="22.5" x14ac:dyDescent="0.25">
      <c r="A10146" s="867" t="s">
        <v>6460</v>
      </c>
      <c r="B10146" s="867" t="s">
        <v>3626</v>
      </c>
      <c r="C10146" s="867" t="s">
        <v>3031</v>
      </c>
      <c r="D10146" s="868" t="s">
        <v>1882</v>
      </c>
      <c r="E10146" s="870">
        <v>4500</v>
      </c>
      <c r="F10146" s="869" t="s">
        <v>7434</v>
      </c>
      <c r="G10146" s="868" t="s">
        <v>7433</v>
      </c>
      <c r="H10146" s="867" t="s">
        <v>6471</v>
      </c>
      <c r="I10146" s="867" t="s">
        <v>2684</v>
      </c>
      <c r="J10146" s="867" t="s">
        <v>2666</v>
      </c>
      <c r="K10146" s="866">
        <v>1</v>
      </c>
      <c r="L10146" s="866">
        <v>12</v>
      </c>
      <c r="M10146" s="865">
        <v>55730.47</v>
      </c>
      <c r="N10146" s="866">
        <v>1</v>
      </c>
      <c r="O10146" s="866">
        <v>6</v>
      </c>
      <c r="P10146" s="865">
        <v>27939.590000000004</v>
      </c>
    </row>
    <row r="10147" spans="1:16" ht="22.5" x14ac:dyDescent="0.25">
      <c r="A10147" s="867" t="s">
        <v>6460</v>
      </c>
      <c r="B10147" s="867" t="s">
        <v>3626</v>
      </c>
      <c r="C10147" s="867" t="s">
        <v>3031</v>
      </c>
      <c r="D10147" s="868" t="s">
        <v>6614</v>
      </c>
      <c r="E10147" s="870">
        <v>4500</v>
      </c>
      <c r="F10147" s="869" t="s">
        <v>7432</v>
      </c>
      <c r="G10147" s="868" t="s">
        <v>7431</v>
      </c>
      <c r="H10147" s="867" t="s">
        <v>2886</v>
      </c>
      <c r="I10147" s="867" t="s">
        <v>2684</v>
      </c>
      <c r="J10147" s="867" t="s">
        <v>2666</v>
      </c>
      <c r="K10147" s="866">
        <v>1</v>
      </c>
      <c r="L10147" s="866">
        <v>12</v>
      </c>
      <c r="M10147" s="865">
        <v>55959.86</v>
      </c>
      <c r="N10147" s="866">
        <v>1</v>
      </c>
      <c r="O10147" s="866">
        <v>6</v>
      </c>
      <c r="P10147" s="865">
        <v>27894.9</v>
      </c>
    </row>
    <row r="10148" spans="1:16" ht="22.5" x14ac:dyDescent="0.25">
      <c r="A10148" s="867" t="s">
        <v>6460</v>
      </c>
      <c r="B10148" s="867" t="s">
        <v>3626</v>
      </c>
      <c r="C10148" s="867" t="s">
        <v>3031</v>
      </c>
      <c r="D10148" s="868" t="s">
        <v>7430</v>
      </c>
      <c r="E10148" s="870">
        <v>7000</v>
      </c>
      <c r="F10148" s="869" t="s">
        <v>7429</v>
      </c>
      <c r="G10148" s="868" t="s">
        <v>7428</v>
      </c>
      <c r="H10148" s="867" t="s">
        <v>6471</v>
      </c>
      <c r="I10148" s="867" t="s">
        <v>2684</v>
      </c>
      <c r="J10148" s="867" t="s">
        <v>3654</v>
      </c>
      <c r="K10148" s="866">
        <v>1</v>
      </c>
      <c r="L10148" s="866">
        <v>2</v>
      </c>
      <c r="M10148" s="865">
        <v>16432.490900000001</v>
      </c>
      <c r="N10148" s="866"/>
      <c r="O10148" s="866"/>
      <c r="P10148" s="865"/>
    </row>
    <row r="10149" spans="1:16" ht="22.5" x14ac:dyDescent="0.25">
      <c r="A10149" s="867" t="s">
        <v>6460</v>
      </c>
      <c r="B10149" s="867" t="s">
        <v>3626</v>
      </c>
      <c r="C10149" s="867" t="s">
        <v>3031</v>
      </c>
      <c r="D10149" s="868" t="s">
        <v>2869</v>
      </c>
      <c r="E10149" s="870">
        <v>3000</v>
      </c>
      <c r="F10149" s="869" t="s">
        <v>7427</v>
      </c>
      <c r="G10149" s="868" t="s">
        <v>7426</v>
      </c>
      <c r="H10149" s="867" t="s">
        <v>7425</v>
      </c>
      <c r="I10149" s="867" t="s">
        <v>2822</v>
      </c>
      <c r="J10149" s="867" t="s">
        <v>6531</v>
      </c>
      <c r="K10149" s="866">
        <v>1</v>
      </c>
      <c r="L10149" s="866">
        <v>12</v>
      </c>
      <c r="M10149" s="865">
        <v>37733.920000000006</v>
      </c>
      <c r="N10149" s="866">
        <v>1</v>
      </c>
      <c r="O10149" s="866">
        <v>6</v>
      </c>
      <c r="P10149" s="865">
        <v>19029.060000000001</v>
      </c>
    </row>
    <row r="10150" spans="1:16" ht="22.5" x14ac:dyDescent="0.25">
      <c r="A10150" s="867" t="s">
        <v>6460</v>
      </c>
      <c r="B10150" s="867" t="s">
        <v>3626</v>
      </c>
      <c r="C10150" s="867" t="s">
        <v>3031</v>
      </c>
      <c r="D10150" s="868" t="s">
        <v>58</v>
      </c>
      <c r="E10150" s="870">
        <v>3000</v>
      </c>
      <c r="F10150" s="869" t="s">
        <v>7424</v>
      </c>
      <c r="G10150" s="868" t="s">
        <v>7423</v>
      </c>
      <c r="H10150" s="867" t="s">
        <v>3259</v>
      </c>
      <c r="I10150" s="867" t="s">
        <v>6504</v>
      </c>
      <c r="J10150" s="867" t="s">
        <v>6504</v>
      </c>
      <c r="K10150" s="866">
        <v>1</v>
      </c>
      <c r="L10150" s="866">
        <v>6</v>
      </c>
      <c r="M10150" s="865">
        <v>22472.749999999996</v>
      </c>
      <c r="N10150" s="866"/>
      <c r="O10150" s="866"/>
      <c r="P10150" s="865"/>
    </row>
    <row r="10151" spans="1:16" ht="22.5" x14ac:dyDescent="0.25">
      <c r="A10151" s="867" t="s">
        <v>6460</v>
      </c>
      <c r="B10151" s="867" t="s">
        <v>3626</v>
      </c>
      <c r="C10151" s="867" t="s">
        <v>3031</v>
      </c>
      <c r="D10151" s="868" t="s">
        <v>7422</v>
      </c>
      <c r="E10151" s="870">
        <v>13000</v>
      </c>
      <c r="F10151" s="869" t="s">
        <v>7421</v>
      </c>
      <c r="G10151" s="868" t="s">
        <v>7420</v>
      </c>
      <c r="H10151" s="867" t="s">
        <v>6471</v>
      </c>
      <c r="I10151" s="867" t="s">
        <v>2684</v>
      </c>
      <c r="J10151" s="867" t="s">
        <v>2666</v>
      </c>
      <c r="K10151" s="866">
        <v>1</v>
      </c>
      <c r="L10151" s="866">
        <v>4</v>
      </c>
      <c r="M10151" s="865">
        <v>90925.400000000009</v>
      </c>
      <c r="N10151" s="866">
        <v>1</v>
      </c>
      <c r="O10151" s="866">
        <v>6</v>
      </c>
      <c r="P10151" s="865">
        <v>50218.179999999993</v>
      </c>
    </row>
    <row r="10152" spans="1:16" ht="22.5" x14ac:dyDescent="0.25">
      <c r="A10152" s="867" t="s">
        <v>6460</v>
      </c>
      <c r="B10152" s="867" t="s">
        <v>3626</v>
      </c>
      <c r="C10152" s="867" t="s">
        <v>3031</v>
      </c>
      <c r="D10152" s="868" t="s">
        <v>6488</v>
      </c>
      <c r="E10152" s="870">
        <v>4500</v>
      </c>
      <c r="F10152" s="869" t="s">
        <v>7419</v>
      </c>
      <c r="G10152" s="868" t="s">
        <v>7418</v>
      </c>
      <c r="H10152" s="867" t="s">
        <v>6690</v>
      </c>
      <c r="I10152" s="867" t="s">
        <v>2684</v>
      </c>
      <c r="J10152" s="867" t="s">
        <v>5525</v>
      </c>
      <c r="K10152" s="866">
        <v>1</v>
      </c>
      <c r="L10152" s="866">
        <v>1</v>
      </c>
      <c r="M10152" s="865">
        <v>4013.4</v>
      </c>
      <c r="N10152" s="866">
        <v>1</v>
      </c>
      <c r="O10152" s="866">
        <v>6</v>
      </c>
      <c r="P10152" s="865">
        <v>28023.96</v>
      </c>
    </row>
    <row r="10153" spans="1:16" ht="22.5" x14ac:dyDescent="0.25">
      <c r="A10153" s="867" t="s">
        <v>6460</v>
      </c>
      <c r="B10153" s="867" t="s">
        <v>3626</v>
      </c>
      <c r="C10153" s="867" t="s">
        <v>3031</v>
      </c>
      <c r="D10153" s="868" t="s">
        <v>6724</v>
      </c>
      <c r="E10153" s="870">
        <v>9500</v>
      </c>
      <c r="F10153" s="869" t="s">
        <v>7417</v>
      </c>
      <c r="G10153" s="868" t="s">
        <v>7416</v>
      </c>
      <c r="H10153" s="867" t="s">
        <v>6471</v>
      </c>
      <c r="I10153" s="867" t="s">
        <v>2684</v>
      </c>
      <c r="J10153" s="867" t="s">
        <v>2666</v>
      </c>
      <c r="K10153" s="866">
        <v>1</v>
      </c>
      <c r="L10153" s="866">
        <v>12</v>
      </c>
      <c r="M10153" s="865">
        <v>97150.56</v>
      </c>
      <c r="N10153" s="866">
        <v>1</v>
      </c>
      <c r="O10153" s="866">
        <v>6</v>
      </c>
      <c r="P10153" s="865">
        <v>61758.23</v>
      </c>
    </row>
    <row r="10154" spans="1:16" ht="22.5" x14ac:dyDescent="0.25">
      <c r="A10154" s="867" t="s">
        <v>6460</v>
      </c>
      <c r="B10154" s="867" t="s">
        <v>3626</v>
      </c>
      <c r="C10154" s="867" t="s">
        <v>3031</v>
      </c>
      <c r="D10154" s="868" t="s">
        <v>6470</v>
      </c>
      <c r="E10154" s="870">
        <v>3500</v>
      </c>
      <c r="F10154" s="869" t="s">
        <v>7415</v>
      </c>
      <c r="G10154" s="868" t="s">
        <v>7414</v>
      </c>
      <c r="H10154" s="867" t="s">
        <v>6471</v>
      </c>
      <c r="I10154" s="867" t="s">
        <v>2684</v>
      </c>
      <c r="J10154" s="867" t="s">
        <v>3654</v>
      </c>
      <c r="K10154" s="866">
        <v>1</v>
      </c>
      <c r="L10154" s="866">
        <v>3</v>
      </c>
      <c r="M10154" s="865">
        <v>8843.83</v>
      </c>
      <c r="N10154" s="866"/>
      <c r="O10154" s="866"/>
      <c r="P10154" s="865"/>
    </row>
    <row r="10155" spans="1:16" ht="22.5" x14ac:dyDescent="0.25">
      <c r="A10155" s="867" t="s">
        <v>6460</v>
      </c>
      <c r="B10155" s="867" t="s">
        <v>3626</v>
      </c>
      <c r="C10155" s="867" t="s">
        <v>3031</v>
      </c>
      <c r="D10155" s="868" t="s">
        <v>6474</v>
      </c>
      <c r="E10155" s="870">
        <v>7500</v>
      </c>
      <c r="F10155" s="869" t="s">
        <v>7413</v>
      </c>
      <c r="G10155" s="868" t="s">
        <v>7412</v>
      </c>
      <c r="H10155" s="867" t="s">
        <v>2872</v>
      </c>
      <c r="I10155" s="867" t="s">
        <v>2684</v>
      </c>
      <c r="J10155" s="867" t="s">
        <v>2666</v>
      </c>
      <c r="K10155" s="866">
        <v>1</v>
      </c>
      <c r="L10155" s="866">
        <v>12</v>
      </c>
      <c r="M10155" s="865">
        <v>90629.540000000008</v>
      </c>
      <c r="N10155" s="866">
        <v>1</v>
      </c>
      <c r="O10155" s="866">
        <v>6</v>
      </c>
      <c r="P10155" s="865">
        <v>45982.400000000001</v>
      </c>
    </row>
    <row r="10156" spans="1:16" ht="22.5" x14ac:dyDescent="0.25">
      <c r="A10156" s="867" t="s">
        <v>6460</v>
      </c>
      <c r="B10156" s="867" t="s">
        <v>3626</v>
      </c>
      <c r="C10156" s="867" t="s">
        <v>3031</v>
      </c>
      <c r="D10156" s="868" t="s">
        <v>6464</v>
      </c>
      <c r="E10156" s="870">
        <v>3500</v>
      </c>
      <c r="F10156" s="869" t="s">
        <v>7411</v>
      </c>
      <c r="G10156" s="868" t="s">
        <v>7410</v>
      </c>
      <c r="H10156" s="867" t="s">
        <v>3107</v>
      </c>
      <c r="I10156" s="867" t="s">
        <v>2684</v>
      </c>
      <c r="J10156" s="867" t="s">
        <v>2666</v>
      </c>
      <c r="K10156" s="866">
        <v>1</v>
      </c>
      <c r="L10156" s="866">
        <v>10</v>
      </c>
      <c r="M10156" s="865">
        <v>39391.58</v>
      </c>
      <c r="N10156" s="866">
        <v>1</v>
      </c>
      <c r="O10156" s="866">
        <v>6</v>
      </c>
      <c r="P10156" s="865">
        <v>22044.420000000002</v>
      </c>
    </row>
    <row r="10157" spans="1:16" ht="22.5" x14ac:dyDescent="0.25">
      <c r="A10157" s="867" t="s">
        <v>6460</v>
      </c>
      <c r="B10157" s="867" t="s">
        <v>3626</v>
      </c>
      <c r="C10157" s="867" t="s">
        <v>3031</v>
      </c>
      <c r="D10157" s="868" t="s">
        <v>5525</v>
      </c>
      <c r="E10157" s="870">
        <v>6000</v>
      </c>
      <c r="F10157" s="869" t="s">
        <v>7409</v>
      </c>
      <c r="G10157" s="868" t="s">
        <v>7408</v>
      </c>
      <c r="H10157" s="867" t="s">
        <v>3107</v>
      </c>
      <c r="I10157" s="867" t="s">
        <v>2684</v>
      </c>
      <c r="J10157" s="867" t="s">
        <v>2666</v>
      </c>
      <c r="K10157" s="866">
        <v>1</v>
      </c>
      <c r="L10157" s="866">
        <v>12</v>
      </c>
      <c r="M10157" s="865">
        <v>73959.55</v>
      </c>
      <c r="N10157" s="866">
        <v>1</v>
      </c>
      <c r="O10157" s="866">
        <v>6</v>
      </c>
      <c r="P10157" s="865">
        <v>36979.07</v>
      </c>
    </row>
    <row r="10158" spans="1:16" ht="22.5" x14ac:dyDescent="0.25">
      <c r="A10158" s="867" t="s">
        <v>6460</v>
      </c>
      <c r="B10158" s="867" t="s">
        <v>3626</v>
      </c>
      <c r="C10158" s="867" t="s">
        <v>3031</v>
      </c>
      <c r="D10158" s="868" t="s">
        <v>1882</v>
      </c>
      <c r="E10158" s="870">
        <v>4500</v>
      </c>
      <c r="F10158" s="869" t="s">
        <v>7407</v>
      </c>
      <c r="G10158" s="868" t="s">
        <v>7406</v>
      </c>
      <c r="H10158" s="867" t="s">
        <v>6471</v>
      </c>
      <c r="I10158" s="867" t="s">
        <v>2684</v>
      </c>
      <c r="J10158" s="867" t="s">
        <v>2666</v>
      </c>
      <c r="K10158" s="866">
        <v>1</v>
      </c>
      <c r="L10158" s="866">
        <v>5</v>
      </c>
      <c r="M10158" s="865">
        <v>25079.81</v>
      </c>
      <c r="N10158" s="866"/>
      <c r="O10158" s="866"/>
      <c r="P10158" s="865"/>
    </row>
    <row r="10159" spans="1:16" ht="22.5" x14ac:dyDescent="0.25">
      <c r="A10159" s="867" t="s">
        <v>6460</v>
      </c>
      <c r="B10159" s="867" t="s">
        <v>3626</v>
      </c>
      <c r="C10159" s="867" t="s">
        <v>3031</v>
      </c>
      <c r="D10159" s="868" t="s">
        <v>7405</v>
      </c>
      <c r="E10159" s="870">
        <v>3000</v>
      </c>
      <c r="F10159" s="869" t="s">
        <v>7404</v>
      </c>
      <c r="G10159" s="868" t="s">
        <v>7403</v>
      </c>
      <c r="H10159" s="867" t="s">
        <v>7402</v>
      </c>
      <c r="I10159" s="867" t="s">
        <v>2822</v>
      </c>
      <c r="J10159" s="867" t="s">
        <v>6531</v>
      </c>
      <c r="K10159" s="866">
        <v>1</v>
      </c>
      <c r="L10159" s="866">
        <v>12</v>
      </c>
      <c r="M10159" s="865">
        <v>37960.800000000003</v>
      </c>
      <c r="N10159" s="866">
        <v>1</v>
      </c>
      <c r="O10159" s="866">
        <v>6</v>
      </c>
      <c r="P10159" s="865">
        <v>19044.900000000001</v>
      </c>
    </row>
    <row r="10160" spans="1:16" ht="22.5" x14ac:dyDescent="0.25">
      <c r="A10160" s="867" t="s">
        <v>6460</v>
      </c>
      <c r="B10160" s="867" t="s">
        <v>2672</v>
      </c>
      <c r="C10160" s="867" t="s">
        <v>3031</v>
      </c>
      <c r="D10160" s="868" t="s">
        <v>1882</v>
      </c>
      <c r="E10160" s="870">
        <v>7500</v>
      </c>
      <c r="F10160" s="869" t="s">
        <v>7401</v>
      </c>
      <c r="G10160" s="868" t="s">
        <v>7400</v>
      </c>
      <c r="H10160" s="867" t="s">
        <v>6471</v>
      </c>
      <c r="I10160" s="867" t="s">
        <v>2684</v>
      </c>
      <c r="J10160" s="867" t="s">
        <v>5525</v>
      </c>
      <c r="K10160" s="866"/>
      <c r="L10160" s="866"/>
      <c r="M10160" s="865"/>
      <c r="N10160" s="866">
        <v>1</v>
      </c>
      <c r="O10160" s="866">
        <v>5</v>
      </c>
      <c r="P10160" s="865">
        <v>40118.670000000006</v>
      </c>
    </row>
    <row r="10161" spans="1:16" ht="22.5" x14ac:dyDescent="0.25">
      <c r="A10161" s="867" t="s">
        <v>6460</v>
      </c>
      <c r="B10161" s="867" t="s">
        <v>3626</v>
      </c>
      <c r="C10161" s="867" t="s">
        <v>3031</v>
      </c>
      <c r="D10161" s="868" t="s">
        <v>6793</v>
      </c>
      <c r="E10161" s="870">
        <v>3000</v>
      </c>
      <c r="F10161" s="869" t="s">
        <v>7399</v>
      </c>
      <c r="G10161" s="868" t="s">
        <v>7398</v>
      </c>
      <c r="H10161" s="867" t="s">
        <v>2722</v>
      </c>
      <c r="I10161" s="867" t="s">
        <v>7397</v>
      </c>
      <c r="J10161" s="867" t="s">
        <v>4326</v>
      </c>
      <c r="K10161" s="866">
        <v>1</v>
      </c>
      <c r="L10161" s="866">
        <v>12</v>
      </c>
      <c r="M10161" s="865">
        <v>36921.82</v>
      </c>
      <c r="N10161" s="866">
        <v>1</v>
      </c>
      <c r="O10161" s="866">
        <v>6</v>
      </c>
      <c r="P10161" s="865">
        <v>18942.400000000001</v>
      </c>
    </row>
    <row r="10162" spans="1:16" ht="22.5" x14ac:dyDescent="0.25">
      <c r="A10162" s="867" t="s">
        <v>6460</v>
      </c>
      <c r="B10162" s="867" t="s">
        <v>3626</v>
      </c>
      <c r="C10162" s="867" t="s">
        <v>3031</v>
      </c>
      <c r="D10162" s="868" t="s">
        <v>6488</v>
      </c>
      <c r="E10162" s="870">
        <v>4500</v>
      </c>
      <c r="F10162" s="869" t="s">
        <v>7396</v>
      </c>
      <c r="G10162" s="868" t="s">
        <v>7395</v>
      </c>
      <c r="H10162" s="867" t="s">
        <v>6690</v>
      </c>
      <c r="I10162" s="867" t="s">
        <v>2684</v>
      </c>
      <c r="J10162" s="867" t="s">
        <v>2666</v>
      </c>
      <c r="K10162" s="866">
        <v>1</v>
      </c>
      <c r="L10162" s="866">
        <v>12</v>
      </c>
      <c r="M10162" s="865">
        <v>55290.170000000006</v>
      </c>
      <c r="N10162" s="866">
        <v>1</v>
      </c>
      <c r="O10162" s="866">
        <v>6</v>
      </c>
      <c r="P10162" s="865">
        <v>28041.769999999997</v>
      </c>
    </row>
    <row r="10163" spans="1:16" ht="22.5" x14ac:dyDescent="0.25">
      <c r="A10163" s="867" t="s">
        <v>6460</v>
      </c>
      <c r="B10163" s="867" t="s">
        <v>3626</v>
      </c>
      <c r="C10163" s="867" t="s">
        <v>3031</v>
      </c>
      <c r="D10163" s="868" t="s">
        <v>7394</v>
      </c>
      <c r="E10163" s="870">
        <v>3500</v>
      </c>
      <c r="F10163" s="869" t="s">
        <v>7393</v>
      </c>
      <c r="G10163" s="868" t="s">
        <v>7392</v>
      </c>
      <c r="H10163" s="867" t="s">
        <v>2855</v>
      </c>
      <c r="I10163" s="867" t="s">
        <v>2684</v>
      </c>
      <c r="J10163" s="867" t="s">
        <v>3654</v>
      </c>
      <c r="K10163" s="866">
        <v>1</v>
      </c>
      <c r="L10163" s="866">
        <v>3</v>
      </c>
      <c r="M10163" s="865">
        <v>9649.19</v>
      </c>
      <c r="N10163" s="866"/>
      <c r="O10163" s="866"/>
      <c r="P10163" s="865"/>
    </row>
    <row r="10164" spans="1:16" ht="22.5" x14ac:dyDescent="0.25">
      <c r="A10164" s="867" t="s">
        <v>6460</v>
      </c>
      <c r="B10164" s="867" t="s">
        <v>3626</v>
      </c>
      <c r="C10164" s="867" t="s">
        <v>3031</v>
      </c>
      <c r="D10164" s="868" t="s">
        <v>6724</v>
      </c>
      <c r="E10164" s="870">
        <v>9500</v>
      </c>
      <c r="F10164" s="869" t="s">
        <v>7391</v>
      </c>
      <c r="G10164" s="868" t="s">
        <v>7390</v>
      </c>
      <c r="H10164" s="867" t="s">
        <v>3107</v>
      </c>
      <c r="I10164" s="867" t="s">
        <v>2684</v>
      </c>
      <c r="J10164" s="867" t="s">
        <v>2666</v>
      </c>
      <c r="K10164" s="866">
        <v>1</v>
      </c>
      <c r="L10164" s="866">
        <v>6</v>
      </c>
      <c r="M10164" s="865">
        <v>59890.8</v>
      </c>
      <c r="N10164" s="866">
        <v>1</v>
      </c>
      <c r="O10164" s="866">
        <v>6</v>
      </c>
      <c r="P10164" s="865">
        <v>57961.120000000003</v>
      </c>
    </row>
    <row r="10165" spans="1:16" ht="22.5" x14ac:dyDescent="0.25">
      <c r="A10165" s="867" t="s">
        <v>6460</v>
      </c>
      <c r="B10165" s="867" t="s">
        <v>3626</v>
      </c>
      <c r="C10165" s="867" t="s">
        <v>3031</v>
      </c>
      <c r="D10165" s="868" t="s">
        <v>6699</v>
      </c>
      <c r="E10165" s="870">
        <v>4500</v>
      </c>
      <c r="F10165" s="869" t="s">
        <v>7389</v>
      </c>
      <c r="G10165" s="868" t="s">
        <v>7388</v>
      </c>
      <c r="H10165" s="867" t="s">
        <v>2872</v>
      </c>
      <c r="I10165" s="867" t="s">
        <v>2684</v>
      </c>
      <c r="J10165" s="867" t="s">
        <v>2666</v>
      </c>
      <c r="K10165" s="866">
        <v>1</v>
      </c>
      <c r="L10165" s="866">
        <v>12</v>
      </c>
      <c r="M10165" s="865">
        <v>55278.89</v>
      </c>
      <c r="N10165" s="866">
        <v>1</v>
      </c>
      <c r="O10165" s="866">
        <v>6</v>
      </c>
      <c r="P10165" s="865">
        <v>28033.65</v>
      </c>
    </row>
    <row r="10166" spans="1:16" ht="22.5" x14ac:dyDescent="0.25">
      <c r="A10166" s="867" t="s">
        <v>6460</v>
      </c>
      <c r="B10166" s="867" t="s">
        <v>3626</v>
      </c>
      <c r="C10166" s="867" t="s">
        <v>3031</v>
      </c>
      <c r="D10166" s="868" t="s">
        <v>6518</v>
      </c>
      <c r="E10166" s="870">
        <v>5600</v>
      </c>
      <c r="F10166" s="869" t="s">
        <v>7387</v>
      </c>
      <c r="G10166" s="868" t="s">
        <v>7386</v>
      </c>
      <c r="H10166" s="867" t="s">
        <v>6471</v>
      </c>
      <c r="I10166" s="867" t="s">
        <v>2684</v>
      </c>
      <c r="J10166" s="867" t="s">
        <v>2666</v>
      </c>
      <c r="K10166" s="866">
        <v>1</v>
      </c>
      <c r="L10166" s="866">
        <v>12</v>
      </c>
      <c r="M10166" s="865">
        <v>65168.76</v>
      </c>
      <c r="N10166" s="866">
        <v>1</v>
      </c>
      <c r="O10166" s="866">
        <v>6</v>
      </c>
      <c r="P10166" s="865">
        <v>34556.620000000003</v>
      </c>
    </row>
    <row r="10167" spans="1:16" ht="22.5" x14ac:dyDescent="0.25">
      <c r="A10167" s="867" t="s">
        <v>6460</v>
      </c>
      <c r="B10167" s="867" t="s">
        <v>3626</v>
      </c>
      <c r="C10167" s="867" t="s">
        <v>3031</v>
      </c>
      <c r="D10167" s="868" t="s">
        <v>1882</v>
      </c>
      <c r="E10167" s="870">
        <v>4500</v>
      </c>
      <c r="F10167" s="869" t="s">
        <v>7385</v>
      </c>
      <c r="G10167" s="868" t="s">
        <v>7384</v>
      </c>
      <c r="H10167" s="867" t="s">
        <v>6471</v>
      </c>
      <c r="I10167" s="867" t="s">
        <v>2684</v>
      </c>
      <c r="J10167" s="867" t="s">
        <v>2666</v>
      </c>
      <c r="K10167" s="866">
        <v>1</v>
      </c>
      <c r="L10167" s="866">
        <v>10</v>
      </c>
      <c r="M10167" s="865">
        <v>50545.57</v>
      </c>
      <c r="N10167" s="866">
        <v>1</v>
      </c>
      <c r="O10167" s="866">
        <v>6</v>
      </c>
      <c r="P10167" s="865">
        <v>27506.15</v>
      </c>
    </row>
    <row r="10168" spans="1:16" ht="22.5" x14ac:dyDescent="0.25">
      <c r="A10168" s="867" t="s">
        <v>6460</v>
      </c>
      <c r="B10168" s="867" t="s">
        <v>3626</v>
      </c>
      <c r="C10168" s="867" t="s">
        <v>3031</v>
      </c>
      <c r="D10168" s="868" t="s">
        <v>2772</v>
      </c>
      <c r="E10168" s="870">
        <v>8500</v>
      </c>
      <c r="F10168" s="869" t="s">
        <v>7383</v>
      </c>
      <c r="G10168" s="868" t="s">
        <v>7382</v>
      </c>
      <c r="H10168" s="867" t="s">
        <v>6471</v>
      </c>
      <c r="I10168" s="867" t="s">
        <v>2684</v>
      </c>
      <c r="J10168" s="867" t="s">
        <v>5525</v>
      </c>
      <c r="K10168" s="866">
        <v>1</v>
      </c>
      <c r="L10168" s="866">
        <v>3</v>
      </c>
      <c r="M10168" s="865">
        <v>28206.530000000002</v>
      </c>
      <c r="N10168" s="866">
        <v>1</v>
      </c>
      <c r="O10168" s="866">
        <v>6</v>
      </c>
      <c r="P10168" s="865">
        <v>51697.23</v>
      </c>
    </row>
    <row r="10169" spans="1:16" ht="22.5" x14ac:dyDescent="0.25">
      <c r="A10169" s="867" t="s">
        <v>6460</v>
      </c>
      <c r="B10169" s="867" t="s">
        <v>2672</v>
      </c>
      <c r="C10169" s="867" t="s">
        <v>3031</v>
      </c>
      <c r="D10169" s="868" t="s">
        <v>6481</v>
      </c>
      <c r="E10169" s="870">
        <v>8100</v>
      </c>
      <c r="F10169" s="869" t="s">
        <v>7381</v>
      </c>
      <c r="G10169" s="868" t="s">
        <v>7380</v>
      </c>
      <c r="H10169" s="867" t="s">
        <v>6471</v>
      </c>
      <c r="I10169" s="867" t="s">
        <v>2684</v>
      </c>
      <c r="J10169" s="867" t="s">
        <v>2666</v>
      </c>
      <c r="K10169" s="866">
        <v>1</v>
      </c>
      <c r="L10169" s="866">
        <v>9</v>
      </c>
      <c r="M10169" s="865">
        <v>66427.820000000007</v>
      </c>
      <c r="N10169" s="866">
        <v>1</v>
      </c>
      <c r="O10169" s="866">
        <v>6</v>
      </c>
      <c r="P10169" s="865">
        <v>50308.08</v>
      </c>
    </row>
    <row r="10170" spans="1:16" ht="22.5" x14ac:dyDescent="0.25">
      <c r="A10170" s="867" t="s">
        <v>6460</v>
      </c>
      <c r="B10170" s="867" t="s">
        <v>3626</v>
      </c>
      <c r="C10170" s="867" t="s">
        <v>3031</v>
      </c>
      <c r="D10170" s="868" t="s">
        <v>6979</v>
      </c>
      <c r="E10170" s="870">
        <v>2000</v>
      </c>
      <c r="F10170" s="869" t="s">
        <v>7379</v>
      </c>
      <c r="G10170" s="868" t="s">
        <v>7378</v>
      </c>
      <c r="H10170" s="867" t="s">
        <v>3107</v>
      </c>
      <c r="I10170" s="867" t="s">
        <v>2684</v>
      </c>
      <c r="J10170" s="867" t="s">
        <v>3654</v>
      </c>
      <c r="K10170" s="866">
        <v>1</v>
      </c>
      <c r="L10170" s="866">
        <v>4</v>
      </c>
      <c r="M10170" s="865">
        <v>9353.6</v>
      </c>
      <c r="N10170" s="866">
        <v>1</v>
      </c>
      <c r="O10170" s="866">
        <v>6</v>
      </c>
      <c r="P10170" s="865">
        <v>13043.09</v>
      </c>
    </row>
    <row r="10171" spans="1:16" ht="22.5" x14ac:dyDescent="0.25">
      <c r="A10171" s="867" t="s">
        <v>6460</v>
      </c>
      <c r="B10171" s="867" t="s">
        <v>3626</v>
      </c>
      <c r="C10171" s="867" t="s">
        <v>3031</v>
      </c>
      <c r="D10171" s="868" t="s">
        <v>6511</v>
      </c>
      <c r="E10171" s="870">
        <v>3500</v>
      </c>
      <c r="F10171" s="869" t="s">
        <v>7377</v>
      </c>
      <c r="G10171" s="868" t="s">
        <v>7376</v>
      </c>
      <c r="H10171" s="867" t="s">
        <v>3107</v>
      </c>
      <c r="I10171" s="867" t="s">
        <v>2684</v>
      </c>
      <c r="J10171" s="867" t="s">
        <v>5525</v>
      </c>
      <c r="K10171" s="866">
        <v>1</v>
      </c>
      <c r="L10171" s="866">
        <v>5</v>
      </c>
      <c r="M10171" s="865">
        <v>17667</v>
      </c>
      <c r="N10171" s="866">
        <v>1</v>
      </c>
      <c r="O10171" s="866">
        <v>6</v>
      </c>
      <c r="P10171" s="865">
        <v>22042.22</v>
      </c>
    </row>
    <row r="10172" spans="1:16" ht="33.75" x14ac:dyDescent="0.25">
      <c r="A10172" s="867" t="s">
        <v>6460</v>
      </c>
      <c r="B10172" s="867" t="s">
        <v>2672</v>
      </c>
      <c r="C10172" s="867" t="s">
        <v>3031</v>
      </c>
      <c r="D10172" s="868" t="s">
        <v>7185</v>
      </c>
      <c r="E10172" s="870">
        <v>6800</v>
      </c>
      <c r="F10172" s="869" t="s">
        <v>7375</v>
      </c>
      <c r="G10172" s="868" t="s">
        <v>7374</v>
      </c>
      <c r="H10172" s="867" t="s">
        <v>6471</v>
      </c>
      <c r="I10172" s="867" t="s">
        <v>2684</v>
      </c>
      <c r="J10172" s="867" t="s">
        <v>2666</v>
      </c>
      <c r="K10172" s="866">
        <v>1</v>
      </c>
      <c r="L10172" s="866">
        <v>12</v>
      </c>
      <c r="M10172" s="865">
        <v>82045.930000000008</v>
      </c>
      <c r="N10172" s="866">
        <v>1</v>
      </c>
      <c r="O10172" s="866">
        <v>6</v>
      </c>
      <c r="P10172" s="865">
        <v>41192.76</v>
      </c>
    </row>
    <row r="10173" spans="1:16" ht="22.5" x14ac:dyDescent="0.25">
      <c r="A10173" s="867" t="s">
        <v>6460</v>
      </c>
      <c r="B10173" s="867" t="s">
        <v>2672</v>
      </c>
      <c r="C10173" s="867" t="s">
        <v>3031</v>
      </c>
      <c r="D10173" s="868" t="s">
        <v>6515</v>
      </c>
      <c r="E10173" s="870">
        <v>6800</v>
      </c>
      <c r="F10173" s="869" t="s">
        <v>7373</v>
      </c>
      <c r="G10173" s="868" t="s">
        <v>7372</v>
      </c>
      <c r="H10173" s="867" t="s">
        <v>7371</v>
      </c>
      <c r="I10173" s="867" t="s">
        <v>2684</v>
      </c>
      <c r="J10173" s="867" t="s">
        <v>2666</v>
      </c>
      <c r="K10173" s="866">
        <v>1</v>
      </c>
      <c r="L10173" s="866">
        <v>12</v>
      </c>
      <c r="M10173" s="865">
        <v>62217.3</v>
      </c>
      <c r="N10173" s="866">
        <v>1</v>
      </c>
      <c r="O10173" s="866">
        <v>6</v>
      </c>
      <c r="P10173" s="865">
        <v>41452.480000000003</v>
      </c>
    </row>
    <row r="10174" spans="1:16" ht="22.5" x14ac:dyDescent="0.25">
      <c r="A10174" s="867" t="s">
        <v>6460</v>
      </c>
      <c r="B10174" s="867" t="s">
        <v>3626</v>
      </c>
      <c r="C10174" s="867" t="s">
        <v>3031</v>
      </c>
      <c r="D10174" s="868" t="s">
        <v>203</v>
      </c>
      <c r="E10174" s="870">
        <v>8100</v>
      </c>
      <c r="F10174" s="869" t="s">
        <v>7370</v>
      </c>
      <c r="G10174" s="868" t="s">
        <v>7369</v>
      </c>
      <c r="H10174" s="867" t="s">
        <v>2725</v>
      </c>
      <c r="I10174" s="867" t="s">
        <v>2684</v>
      </c>
      <c r="J10174" s="867" t="s">
        <v>2666</v>
      </c>
      <c r="K10174" s="866">
        <v>1</v>
      </c>
      <c r="L10174" s="866">
        <v>12</v>
      </c>
      <c r="M10174" s="865">
        <v>94489.32</v>
      </c>
      <c r="N10174" s="866">
        <v>0</v>
      </c>
      <c r="O10174" s="866">
        <v>1</v>
      </c>
      <c r="P10174" s="865">
        <v>4139.99</v>
      </c>
    </row>
    <row r="10175" spans="1:16" ht="22.5" x14ac:dyDescent="0.25">
      <c r="A10175" s="867" t="s">
        <v>6460</v>
      </c>
      <c r="B10175" s="867" t="s">
        <v>3626</v>
      </c>
      <c r="C10175" s="867" t="s">
        <v>3031</v>
      </c>
      <c r="D10175" s="868" t="s">
        <v>7368</v>
      </c>
      <c r="E10175" s="870">
        <v>4500</v>
      </c>
      <c r="F10175" s="869" t="s">
        <v>7367</v>
      </c>
      <c r="G10175" s="868" t="s">
        <v>7366</v>
      </c>
      <c r="H10175" s="867" t="s">
        <v>3107</v>
      </c>
      <c r="I10175" s="867" t="s">
        <v>2684</v>
      </c>
      <c r="J10175" s="867" t="s">
        <v>2666</v>
      </c>
      <c r="K10175" s="866">
        <v>1</v>
      </c>
      <c r="L10175" s="866">
        <v>12</v>
      </c>
      <c r="M10175" s="865">
        <v>55904.86</v>
      </c>
      <c r="N10175" s="866">
        <v>1</v>
      </c>
      <c r="O10175" s="866">
        <v>6</v>
      </c>
      <c r="P10175" s="865">
        <v>28044.9</v>
      </c>
    </row>
    <row r="10176" spans="1:16" ht="22.5" x14ac:dyDescent="0.25">
      <c r="A10176" s="867" t="s">
        <v>6460</v>
      </c>
      <c r="B10176" s="867" t="s">
        <v>2672</v>
      </c>
      <c r="C10176" s="867" t="s">
        <v>3031</v>
      </c>
      <c r="D10176" s="868" t="s">
        <v>1876</v>
      </c>
      <c r="E10176" s="870">
        <v>3000</v>
      </c>
      <c r="F10176" s="869" t="s">
        <v>7365</v>
      </c>
      <c r="G10176" s="868" t="s">
        <v>7364</v>
      </c>
      <c r="H10176" s="867" t="s">
        <v>2680</v>
      </c>
      <c r="I10176" s="867" t="s">
        <v>6504</v>
      </c>
      <c r="J10176" s="867" t="s">
        <v>6504</v>
      </c>
      <c r="K10176" s="866">
        <v>1</v>
      </c>
      <c r="L10176" s="866">
        <v>12</v>
      </c>
      <c r="M10176" s="865">
        <v>37819.340000000004</v>
      </c>
      <c r="N10176" s="866">
        <v>1</v>
      </c>
      <c r="O10176" s="866">
        <v>6</v>
      </c>
      <c r="P10176" s="865">
        <v>19020.32</v>
      </c>
    </row>
    <row r="10177" spans="1:16" ht="22.5" x14ac:dyDescent="0.25">
      <c r="A10177" s="867" t="s">
        <v>6460</v>
      </c>
      <c r="B10177" s="867" t="s">
        <v>3626</v>
      </c>
      <c r="C10177" s="867" t="s">
        <v>3031</v>
      </c>
      <c r="D10177" s="868" t="s">
        <v>36</v>
      </c>
      <c r="E10177" s="870">
        <v>5250</v>
      </c>
      <c r="F10177" s="869" t="s">
        <v>7363</v>
      </c>
      <c r="G10177" s="868" t="s">
        <v>7362</v>
      </c>
      <c r="H10177" s="867" t="s">
        <v>2688</v>
      </c>
      <c r="I10177" s="867" t="s">
        <v>2684</v>
      </c>
      <c r="J10177" s="867" t="s">
        <v>2666</v>
      </c>
      <c r="K10177" s="866">
        <v>1</v>
      </c>
      <c r="L10177" s="866">
        <v>1</v>
      </c>
      <c r="M10177" s="865">
        <v>6413.4</v>
      </c>
      <c r="N10177" s="866"/>
      <c r="O10177" s="866"/>
      <c r="P10177" s="865"/>
    </row>
    <row r="10178" spans="1:16" ht="22.5" x14ac:dyDescent="0.25">
      <c r="A10178" s="867" t="s">
        <v>6460</v>
      </c>
      <c r="B10178" s="867" t="s">
        <v>3626</v>
      </c>
      <c r="C10178" s="867" t="s">
        <v>3031</v>
      </c>
      <c r="D10178" s="868" t="s">
        <v>6635</v>
      </c>
      <c r="E10178" s="870">
        <v>6000</v>
      </c>
      <c r="F10178" s="869" t="s">
        <v>7361</v>
      </c>
      <c r="G10178" s="868" t="s">
        <v>7360</v>
      </c>
      <c r="H10178" s="867" t="s">
        <v>2886</v>
      </c>
      <c r="I10178" s="867" t="s">
        <v>2684</v>
      </c>
      <c r="J10178" s="867" t="s">
        <v>2666</v>
      </c>
      <c r="K10178" s="866">
        <v>1</v>
      </c>
      <c r="L10178" s="866">
        <v>12</v>
      </c>
      <c r="M10178" s="865">
        <v>73909.55</v>
      </c>
      <c r="N10178" s="866">
        <v>1</v>
      </c>
      <c r="O10178" s="866">
        <v>6</v>
      </c>
      <c r="P10178" s="865">
        <v>37044.9</v>
      </c>
    </row>
    <row r="10179" spans="1:16" ht="22.5" x14ac:dyDescent="0.25">
      <c r="A10179" s="867" t="s">
        <v>6460</v>
      </c>
      <c r="B10179" s="867" t="s">
        <v>3626</v>
      </c>
      <c r="C10179" s="867" t="s">
        <v>3031</v>
      </c>
      <c r="D10179" s="868" t="s">
        <v>6614</v>
      </c>
      <c r="E10179" s="870">
        <v>4500</v>
      </c>
      <c r="F10179" s="869" t="s">
        <v>7359</v>
      </c>
      <c r="G10179" s="868" t="s">
        <v>7358</v>
      </c>
      <c r="H10179" s="867" t="s">
        <v>2886</v>
      </c>
      <c r="I10179" s="867" t="s">
        <v>2684</v>
      </c>
      <c r="J10179" s="867" t="s">
        <v>5525</v>
      </c>
      <c r="K10179" s="866">
        <v>1</v>
      </c>
      <c r="L10179" s="866">
        <v>1</v>
      </c>
      <c r="M10179" s="865">
        <v>4163.3999999999996</v>
      </c>
      <c r="N10179" s="866">
        <v>1</v>
      </c>
      <c r="O10179" s="866">
        <v>6</v>
      </c>
      <c r="P10179" s="865">
        <v>28044.9</v>
      </c>
    </row>
    <row r="10180" spans="1:16" ht="22.5" x14ac:dyDescent="0.25">
      <c r="A10180" s="867" t="s">
        <v>6460</v>
      </c>
      <c r="B10180" s="867" t="s">
        <v>2672</v>
      </c>
      <c r="C10180" s="867" t="s">
        <v>3031</v>
      </c>
      <c r="D10180" s="868" t="s">
        <v>7357</v>
      </c>
      <c r="E10180" s="870">
        <v>3000</v>
      </c>
      <c r="F10180" s="869" t="s">
        <v>7356</v>
      </c>
      <c r="G10180" s="868" t="s">
        <v>7355</v>
      </c>
      <c r="H10180" s="867" t="s">
        <v>2906</v>
      </c>
      <c r="I10180" s="867" t="s">
        <v>2684</v>
      </c>
      <c r="J10180" s="867" t="s">
        <v>2684</v>
      </c>
      <c r="K10180" s="866">
        <v>1</v>
      </c>
      <c r="L10180" s="866">
        <v>12</v>
      </c>
      <c r="M10180" s="865">
        <v>37788.720000000001</v>
      </c>
      <c r="N10180" s="866">
        <v>1</v>
      </c>
      <c r="O10180" s="866">
        <v>6</v>
      </c>
      <c r="P10180" s="865">
        <v>19009.689999999999</v>
      </c>
    </row>
    <row r="10181" spans="1:16" ht="22.5" x14ac:dyDescent="0.25">
      <c r="A10181" s="867" t="s">
        <v>6460</v>
      </c>
      <c r="B10181" s="867" t="s">
        <v>3626</v>
      </c>
      <c r="C10181" s="867" t="s">
        <v>3031</v>
      </c>
      <c r="D10181" s="868" t="s">
        <v>6474</v>
      </c>
      <c r="E10181" s="870">
        <v>6000</v>
      </c>
      <c r="F10181" s="869" t="s">
        <v>7354</v>
      </c>
      <c r="G10181" s="868" t="s">
        <v>7353</v>
      </c>
      <c r="H10181" s="867" t="s">
        <v>2886</v>
      </c>
      <c r="I10181" s="867" t="s">
        <v>2684</v>
      </c>
      <c r="J10181" s="867" t="s">
        <v>2666</v>
      </c>
      <c r="K10181" s="866">
        <v>1</v>
      </c>
      <c r="L10181" s="866">
        <v>12</v>
      </c>
      <c r="M10181" s="865">
        <v>80411.7</v>
      </c>
      <c r="N10181" s="866">
        <v>1</v>
      </c>
      <c r="O10181" s="866">
        <v>6</v>
      </c>
      <c r="P10181" s="865">
        <v>37044.9</v>
      </c>
    </row>
    <row r="10182" spans="1:16" ht="22.5" x14ac:dyDescent="0.25">
      <c r="A10182" s="867" t="s">
        <v>6460</v>
      </c>
      <c r="B10182" s="867" t="s">
        <v>2672</v>
      </c>
      <c r="C10182" s="867" t="s">
        <v>3031</v>
      </c>
      <c r="D10182" s="868" t="s">
        <v>1882</v>
      </c>
      <c r="E10182" s="870">
        <v>5600</v>
      </c>
      <c r="F10182" s="869" t="s">
        <v>7352</v>
      </c>
      <c r="G10182" s="868" t="s">
        <v>7351</v>
      </c>
      <c r="H10182" s="867" t="s">
        <v>6471</v>
      </c>
      <c r="I10182" s="867" t="s">
        <v>2684</v>
      </c>
      <c r="J10182" s="867" t="s">
        <v>2666</v>
      </c>
      <c r="K10182" s="866">
        <v>1</v>
      </c>
      <c r="L10182" s="866">
        <v>12</v>
      </c>
      <c r="M10182" s="865">
        <v>67621.58</v>
      </c>
      <c r="N10182" s="866">
        <v>1</v>
      </c>
      <c r="O10182" s="866">
        <v>6</v>
      </c>
      <c r="P10182" s="865">
        <v>34467.17</v>
      </c>
    </row>
    <row r="10183" spans="1:16" ht="22.5" x14ac:dyDescent="0.25">
      <c r="A10183" s="867" t="s">
        <v>6460</v>
      </c>
      <c r="B10183" s="867" t="s">
        <v>3626</v>
      </c>
      <c r="C10183" s="867" t="s">
        <v>3031</v>
      </c>
      <c r="D10183" s="868" t="s">
        <v>7350</v>
      </c>
      <c r="E10183" s="870">
        <v>4500</v>
      </c>
      <c r="F10183" s="869" t="s">
        <v>7349</v>
      </c>
      <c r="G10183" s="868" t="s">
        <v>7348</v>
      </c>
      <c r="H10183" s="867" t="s">
        <v>2708</v>
      </c>
      <c r="I10183" s="867" t="s">
        <v>2684</v>
      </c>
      <c r="J10183" s="867" t="s">
        <v>2684</v>
      </c>
      <c r="K10183" s="866">
        <v>1</v>
      </c>
      <c r="L10183" s="866">
        <v>3</v>
      </c>
      <c r="M10183" s="865">
        <v>14907.7</v>
      </c>
      <c r="N10183" s="866">
        <v>1</v>
      </c>
      <c r="O10183" s="866">
        <v>6</v>
      </c>
      <c r="P10183" s="865">
        <v>27907.71</v>
      </c>
    </row>
    <row r="10184" spans="1:16" ht="22.5" x14ac:dyDescent="0.25">
      <c r="A10184" s="867" t="s">
        <v>6460</v>
      </c>
      <c r="B10184" s="867" t="s">
        <v>3626</v>
      </c>
      <c r="C10184" s="867" t="s">
        <v>3031</v>
      </c>
      <c r="D10184" s="868" t="s">
        <v>5525</v>
      </c>
      <c r="E10184" s="870">
        <v>7500</v>
      </c>
      <c r="F10184" s="869" t="s">
        <v>7347</v>
      </c>
      <c r="G10184" s="868" t="s">
        <v>7346</v>
      </c>
      <c r="H10184" s="867" t="s">
        <v>2886</v>
      </c>
      <c r="I10184" s="867" t="s">
        <v>2684</v>
      </c>
      <c r="J10184" s="867" t="s">
        <v>2666</v>
      </c>
      <c r="K10184" s="866">
        <v>1</v>
      </c>
      <c r="L10184" s="866">
        <v>12</v>
      </c>
      <c r="M10184" s="865">
        <v>89970.680000000008</v>
      </c>
      <c r="N10184" s="866">
        <v>1</v>
      </c>
      <c r="O10184" s="866">
        <v>6</v>
      </c>
      <c r="P10184" s="865">
        <v>45915.73</v>
      </c>
    </row>
    <row r="10185" spans="1:16" ht="22.5" x14ac:dyDescent="0.25">
      <c r="A10185" s="867" t="s">
        <v>6460</v>
      </c>
      <c r="B10185" s="867" t="s">
        <v>2672</v>
      </c>
      <c r="C10185" s="867" t="s">
        <v>3031</v>
      </c>
      <c r="D10185" s="868" t="s">
        <v>7345</v>
      </c>
      <c r="E10185" s="870">
        <v>10000</v>
      </c>
      <c r="F10185" s="869" t="s">
        <v>7344</v>
      </c>
      <c r="G10185" s="868" t="s">
        <v>7343</v>
      </c>
      <c r="H10185" s="867" t="s">
        <v>6471</v>
      </c>
      <c r="I10185" s="867" t="s">
        <v>2684</v>
      </c>
      <c r="J10185" s="867" t="s">
        <v>2666</v>
      </c>
      <c r="K10185" s="866">
        <v>1</v>
      </c>
      <c r="L10185" s="866">
        <v>12</v>
      </c>
      <c r="M10185" s="865">
        <v>119221.22</v>
      </c>
      <c r="N10185" s="866">
        <v>1</v>
      </c>
      <c r="O10185" s="866">
        <v>6</v>
      </c>
      <c r="P10185" s="865">
        <v>60587.26</v>
      </c>
    </row>
    <row r="10186" spans="1:16" ht="22.5" x14ac:dyDescent="0.25">
      <c r="A10186" s="867" t="s">
        <v>6460</v>
      </c>
      <c r="B10186" s="867" t="s">
        <v>2672</v>
      </c>
      <c r="C10186" s="867" t="s">
        <v>3031</v>
      </c>
      <c r="D10186" s="868" t="s">
        <v>1882</v>
      </c>
      <c r="E10186" s="870">
        <v>7500</v>
      </c>
      <c r="F10186" s="869" t="s">
        <v>7342</v>
      </c>
      <c r="G10186" s="868" t="s">
        <v>7341</v>
      </c>
      <c r="H10186" s="867" t="s">
        <v>6471</v>
      </c>
      <c r="I10186" s="867" t="s">
        <v>2684</v>
      </c>
      <c r="J10186" s="867" t="s">
        <v>5525</v>
      </c>
      <c r="K10186" s="866">
        <v>1</v>
      </c>
      <c r="L10186" s="866">
        <v>2</v>
      </c>
      <c r="M10186" s="865">
        <v>10476.279999999999</v>
      </c>
      <c r="N10186" s="866">
        <v>1</v>
      </c>
      <c r="O10186" s="866">
        <v>6</v>
      </c>
      <c r="P10186" s="865">
        <v>46026.15</v>
      </c>
    </row>
    <row r="10187" spans="1:16" ht="22.5" x14ac:dyDescent="0.25">
      <c r="A10187" s="867" t="s">
        <v>6460</v>
      </c>
      <c r="B10187" s="867" t="s">
        <v>3626</v>
      </c>
      <c r="C10187" s="867" t="s">
        <v>3031</v>
      </c>
      <c r="D10187" s="868" t="s">
        <v>1876</v>
      </c>
      <c r="E10187" s="870">
        <v>3500</v>
      </c>
      <c r="F10187" s="869" t="s">
        <v>7340</v>
      </c>
      <c r="G10187" s="868" t="s">
        <v>7339</v>
      </c>
      <c r="H10187" s="867" t="s">
        <v>2712</v>
      </c>
      <c r="I10187" s="867" t="s">
        <v>2684</v>
      </c>
      <c r="J10187" s="867" t="s">
        <v>2684</v>
      </c>
      <c r="K10187" s="866">
        <v>1</v>
      </c>
      <c r="L10187" s="866">
        <v>9</v>
      </c>
      <c r="M10187" s="865">
        <v>32952.400000000001</v>
      </c>
      <c r="N10187" s="866">
        <v>1</v>
      </c>
      <c r="O10187" s="866">
        <v>6</v>
      </c>
      <c r="P10187" s="865">
        <v>21855.31</v>
      </c>
    </row>
    <row r="10188" spans="1:16" ht="22.5" x14ac:dyDescent="0.25">
      <c r="A10188" s="867" t="s">
        <v>6460</v>
      </c>
      <c r="B10188" s="867" t="s">
        <v>3626</v>
      </c>
      <c r="C10188" s="867" t="s">
        <v>3031</v>
      </c>
      <c r="D10188" s="868" t="s">
        <v>1882</v>
      </c>
      <c r="E10188" s="870">
        <v>5600</v>
      </c>
      <c r="F10188" s="869" t="s">
        <v>7338</v>
      </c>
      <c r="G10188" s="868" t="s">
        <v>7337</v>
      </c>
      <c r="H10188" s="867" t="s">
        <v>2722</v>
      </c>
      <c r="I10188" s="867" t="s">
        <v>2684</v>
      </c>
      <c r="J10188" s="867" t="s">
        <v>2666</v>
      </c>
      <c r="K10188" s="866">
        <v>1</v>
      </c>
      <c r="L10188" s="866">
        <v>3</v>
      </c>
      <c r="M10188" s="865">
        <v>16491.759999999998</v>
      </c>
      <c r="N10188" s="866"/>
      <c r="O10188" s="866"/>
      <c r="P10188" s="865"/>
    </row>
    <row r="10189" spans="1:16" ht="22.5" x14ac:dyDescent="0.25">
      <c r="A10189" s="867" t="s">
        <v>6460</v>
      </c>
      <c r="B10189" s="867" t="s">
        <v>3626</v>
      </c>
      <c r="C10189" s="867" t="s">
        <v>3031</v>
      </c>
      <c r="D10189" s="868" t="s">
        <v>7336</v>
      </c>
      <c r="E10189" s="870">
        <v>6500</v>
      </c>
      <c r="F10189" s="869" t="s">
        <v>7335</v>
      </c>
      <c r="G10189" s="868" t="s">
        <v>7334</v>
      </c>
      <c r="H10189" s="867" t="s">
        <v>2772</v>
      </c>
      <c r="I10189" s="867" t="s">
        <v>2684</v>
      </c>
      <c r="J10189" s="867" t="s">
        <v>2666</v>
      </c>
      <c r="K10189" s="866">
        <v>1</v>
      </c>
      <c r="L10189" s="866">
        <v>4</v>
      </c>
      <c r="M10189" s="865">
        <v>31423.94</v>
      </c>
      <c r="N10189" s="866"/>
      <c r="O10189" s="866"/>
      <c r="P10189" s="865"/>
    </row>
    <row r="10190" spans="1:16" ht="22.5" x14ac:dyDescent="0.25">
      <c r="A10190" s="867" t="s">
        <v>6460</v>
      </c>
      <c r="B10190" s="867" t="s">
        <v>3626</v>
      </c>
      <c r="C10190" s="867" t="s">
        <v>3031</v>
      </c>
      <c r="D10190" s="868" t="s">
        <v>6488</v>
      </c>
      <c r="E10190" s="870">
        <v>4500</v>
      </c>
      <c r="F10190" s="869" t="s">
        <v>7333</v>
      </c>
      <c r="G10190" s="868" t="s">
        <v>7332</v>
      </c>
      <c r="H10190" s="867" t="s">
        <v>4477</v>
      </c>
      <c r="I10190" s="867" t="s">
        <v>2684</v>
      </c>
      <c r="J10190" s="867" t="s">
        <v>2666</v>
      </c>
      <c r="K10190" s="866">
        <v>1</v>
      </c>
      <c r="L10190" s="866">
        <v>12</v>
      </c>
      <c r="M10190" s="865">
        <v>55958.920000000006</v>
      </c>
      <c r="N10190" s="866">
        <v>1</v>
      </c>
      <c r="O10190" s="866">
        <v>6</v>
      </c>
      <c r="P10190" s="865">
        <v>28042.400000000001</v>
      </c>
    </row>
    <row r="10191" spans="1:16" ht="22.5" x14ac:dyDescent="0.25">
      <c r="A10191" s="867" t="s">
        <v>6460</v>
      </c>
      <c r="B10191" s="867" t="s">
        <v>3626</v>
      </c>
      <c r="C10191" s="867" t="s">
        <v>3031</v>
      </c>
      <c r="D10191" s="868" t="s">
        <v>7305</v>
      </c>
      <c r="E10191" s="870">
        <v>2500</v>
      </c>
      <c r="F10191" s="869" t="s">
        <v>7331</v>
      </c>
      <c r="G10191" s="868" t="s">
        <v>7330</v>
      </c>
      <c r="H10191" s="867" t="s">
        <v>3135</v>
      </c>
      <c r="I10191" s="867" t="s">
        <v>3135</v>
      </c>
      <c r="J10191" s="867" t="s">
        <v>3135</v>
      </c>
      <c r="K10191" s="866">
        <v>1</v>
      </c>
      <c r="L10191" s="866">
        <v>12</v>
      </c>
      <c r="M10191" s="865">
        <v>31609.59</v>
      </c>
      <c r="N10191" s="866">
        <v>1</v>
      </c>
      <c r="O10191" s="866">
        <v>6</v>
      </c>
      <c r="P10191" s="865">
        <v>16044.9</v>
      </c>
    </row>
    <row r="10192" spans="1:16" ht="22.5" x14ac:dyDescent="0.25">
      <c r="A10192" s="867" t="s">
        <v>6460</v>
      </c>
      <c r="B10192" s="867" t="s">
        <v>2672</v>
      </c>
      <c r="C10192" s="867" t="s">
        <v>3031</v>
      </c>
      <c r="D10192" s="868" t="s">
        <v>6674</v>
      </c>
      <c r="E10192" s="870">
        <v>5000</v>
      </c>
      <c r="F10192" s="869" t="s">
        <v>7329</v>
      </c>
      <c r="G10192" s="868" t="s">
        <v>7328</v>
      </c>
      <c r="H10192" s="867" t="s">
        <v>3107</v>
      </c>
      <c r="I10192" s="867" t="s">
        <v>2684</v>
      </c>
      <c r="J10192" s="867" t="s">
        <v>2666</v>
      </c>
      <c r="K10192" s="866">
        <v>1</v>
      </c>
      <c r="L10192" s="866">
        <v>12</v>
      </c>
      <c r="M10192" s="865">
        <v>48811.12</v>
      </c>
      <c r="N10192" s="866">
        <v>1</v>
      </c>
      <c r="O10192" s="866">
        <v>6</v>
      </c>
      <c r="P10192" s="865">
        <v>30988.65</v>
      </c>
    </row>
    <row r="10193" spans="1:16" ht="22.5" x14ac:dyDescent="0.25">
      <c r="A10193" s="867" t="s">
        <v>6460</v>
      </c>
      <c r="B10193" s="867" t="s">
        <v>3626</v>
      </c>
      <c r="C10193" s="867" t="s">
        <v>3031</v>
      </c>
      <c r="D10193" s="868" t="s">
        <v>7327</v>
      </c>
      <c r="E10193" s="870">
        <v>8100</v>
      </c>
      <c r="F10193" s="869" t="s">
        <v>7326</v>
      </c>
      <c r="G10193" s="868" t="s">
        <v>7325</v>
      </c>
      <c r="H10193" s="867" t="s">
        <v>4986</v>
      </c>
      <c r="I10193" s="867" t="s">
        <v>2684</v>
      </c>
      <c r="J10193" s="867" t="s">
        <v>2666</v>
      </c>
      <c r="K10193" s="866">
        <v>1</v>
      </c>
      <c r="L10193" s="866">
        <v>12</v>
      </c>
      <c r="M10193" s="865">
        <v>97116.650000000009</v>
      </c>
      <c r="N10193" s="866">
        <v>1</v>
      </c>
      <c r="O10193" s="866">
        <v>6</v>
      </c>
      <c r="P10193" s="865">
        <v>48377.020000000004</v>
      </c>
    </row>
    <row r="10194" spans="1:16" ht="22.5" x14ac:dyDescent="0.25">
      <c r="A10194" s="867" t="s">
        <v>6460</v>
      </c>
      <c r="B10194" s="867" t="s">
        <v>3626</v>
      </c>
      <c r="C10194" s="867" t="s">
        <v>3031</v>
      </c>
      <c r="D10194" s="868" t="s">
        <v>6488</v>
      </c>
      <c r="E10194" s="870">
        <v>4500</v>
      </c>
      <c r="F10194" s="869" t="s">
        <v>7324</v>
      </c>
      <c r="G10194" s="868" t="s">
        <v>7323</v>
      </c>
      <c r="H10194" s="867" t="s">
        <v>2872</v>
      </c>
      <c r="I10194" s="867" t="s">
        <v>2684</v>
      </c>
      <c r="J10194" s="867" t="s">
        <v>2666</v>
      </c>
      <c r="K10194" s="866">
        <v>1</v>
      </c>
      <c r="L10194" s="866">
        <v>3</v>
      </c>
      <c r="M10194" s="865">
        <v>12643.28</v>
      </c>
      <c r="N10194" s="866"/>
      <c r="O10194" s="866"/>
      <c r="P10194" s="865"/>
    </row>
    <row r="10195" spans="1:16" ht="22.5" x14ac:dyDescent="0.25">
      <c r="A10195" s="867" t="s">
        <v>6460</v>
      </c>
      <c r="B10195" s="867" t="s">
        <v>3626</v>
      </c>
      <c r="C10195" s="867" t="s">
        <v>3031</v>
      </c>
      <c r="D10195" s="868" t="s">
        <v>7169</v>
      </c>
      <c r="E10195" s="870">
        <v>6800</v>
      </c>
      <c r="F10195" s="869" t="s">
        <v>7322</v>
      </c>
      <c r="G10195" s="868" t="s">
        <v>7321</v>
      </c>
      <c r="H10195" s="867" t="s">
        <v>6471</v>
      </c>
      <c r="I10195" s="867" t="s">
        <v>2684</v>
      </c>
      <c r="J10195" s="867" t="s">
        <v>2666</v>
      </c>
      <c r="K10195" s="866">
        <v>1</v>
      </c>
      <c r="L10195" s="866">
        <v>12</v>
      </c>
      <c r="M10195" s="865">
        <v>83477.72</v>
      </c>
      <c r="N10195" s="866">
        <v>1</v>
      </c>
      <c r="O10195" s="866">
        <v>6</v>
      </c>
      <c r="P10195" s="865">
        <v>41844.9</v>
      </c>
    </row>
    <row r="10196" spans="1:16" ht="22.5" x14ac:dyDescent="0.25">
      <c r="A10196" s="867" t="s">
        <v>6460</v>
      </c>
      <c r="B10196" s="867" t="s">
        <v>3626</v>
      </c>
      <c r="C10196" s="867" t="s">
        <v>3031</v>
      </c>
      <c r="D10196" s="868" t="s">
        <v>6614</v>
      </c>
      <c r="E10196" s="870">
        <v>4500</v>
      </c>
      <c r="F10196" s="869" t="s">
        <v>7320</v>
      </c>
      <c r="G10196" s="868" t="s">
        <v>7319</v>
      </c>
      <c r="H10196" s="867" t="s">
        <v>2886</v>
      </c>
      <c r="I10196" s="867" t="s">
        <v>2684</v>
      </c>
      <c r="J10196" s="867" t="s">
        <v>2666</v>
      </c>
      <c r="K10196" s="866">
        <v>1</v>
      </c>
      <c r="L10196" s="866">
        <v>12</v>
      </c>
      <c r="M10196" s="865">
        <v>55296.41</v>
      </c>
      <c r="N10196" s="866">
        <v>1</v>
      </c>
      <c r="O10196" s="866">
        <v>6</v>
      </c>
      <c r="P10196" s="865">
        <v>27806.78</v>
      </c>
    </row>
    <row r="10197" spans="1:16" ht="22.5" x14ac:dyDescent="0.25">
      <c r="A10197" s="867" t="s">
        <v>6460</v>
      </c>
      <c r="B10197" s="867" t="s">
        <v>3626</v>
      </c>
      <c r="C10197" s="867" t="s">
        <v>3031</v>
      </c>
      <c r="D10197" s="868" t="s">
        <v>7318</v>
      </c>
      <c r="E10197" s="870">
        <v>8100</v>
      </c>
      <c r="F10197" s="869" t="s">
        <v>7317</v>
      </c>
      <c r="G10197" s="868" t="s">
        <v>7316</v>
      </c>
      <c r="H10197" s="867" t="s">
        <v>6471</v>
      </c>
      <c r="I10197" s="867" t="s">
        <v>2684</v>
      </c>
      <c r="J10197" s="867" t="s">
        <v>2666</v>
      </c>
      <c r="K10197" s="866">
        <v>1</v>
      </c>
      <c r="L10197" s="866">
        <v>9</v>
      </c>
      <c r="M10197" s="865">
        <v>83043.960000000006</v>
      </c>
      <c r="N10197" s="866"/>
      <c r="O10197" s="866"/>
      <c r="P10197" s="865"/>
    </row>
    <row r="10198" spans="1:16" ht="22.5" x14ac:dyDescent="0.25">
      <c r="A10198" s="867" t="s">
        <v>6460</v>
      </c>
      <c r="B10198" s="867" t="s">
        <v>2672</v>
      </c>
      <c r="C10198" s="867" t="s">
        <v>3031</v>
      </c>
      <c r="D10198" s="868" t="s">
        <v>7315</v>
      </c>
      <c r="E10198" s="870">
        <v>6800</v>
      </c>
      <c r="F10198" s="869" t="s">
        <v>7314</v>
      </c>
      <c r="G10198" s="868" t="s">
        <v>7313</v>
      </c>
      <c r="H10198" s="867" t="s">
        <v>7312</v>
      </c>
      <c r="I10198" s="867" t="s">
        <v>2684</v>
      </c>
      <c r="J10198" s="867" t="s">
        <v>5525</v>
      </c>
      <c r="K10198" s="866">
        <v>1</v>
      </c>
      <c r="L10198" s="866">
        <v>5</v>
      </c>
      <c r="M10198" s="865">
        <v>34255.949999999997</v>
      </c>
      <c r="N10198" s="866">
        <v>1</v>
      </c>
      <c r="O10198" s="866">
        <v>6</v>
      </c>
      <c r="P10198" s="865">
        <v>41110.120000000003</v>
      </c>
    </row>
    <row r="10199" spans="1:16" ht="15" customHeight="1" x14ac:dyDescent="0.25">
      <c r="A10199" s="1772" t="s">
        <v>2848</v>
      </c>
      <c r="B10199" s="1772"/>
      <c r="C10199" s="1772"/>
      <c r="D10199" s="1772"/>
      <c r="E10199" s="1772"/>
      <c r="F10199" s="1772" t="s">
        <v>378</v>
      </c>
      <c r="G10199" s="1772"/>
      <c r="H10199" s="1772"/>
      <c r="I10199" s="1772"/>
      <c r="J10199" s="1772"/>
      <c r="K10199" s="1771" t="s">
        <v>2847</v>
      </c>
      <c r="L10199" s="1771"/>
      <c r="M10199" s="1771"/>
      <c r="N10199" s="1771" t="s">
        <v>2846</v>
      </c>
      <c r="O10199" s="1771"/>
      <c r="P10199" s="1771"/>
    </row>
    <row r="10200" spans="1:16" ht="69.75" x14ac:dyDescent="0.25">
      <c r="A10200" s="1535" t="s">
        <v>2845</v>
      </c>
      <c r="B10200" s="1535" t="s">
        <v>5</v>
      </c>
      <c r="C10200" s="1535" t="s">
        <v>2844</v>
      </c>
      <c r="D10200" s="1535" t="s">
        <v>2843</v>
      </c>
      <c r="E10200" s="1536" t="s">
        <v>2842</v>
      </c>
      <c r="F10200" s="1537" t="s">
        <v>2841</v>
      </c>
      <c r="G10200" s="1540" t="s">
        <v>2840</v>
      </c>
      <c r="H10200" s="1535" t="s">
        <v>2839</v>
      </c>
      <c r="I10200" s="1535" t="s">
        <v>2838</v>
      </c>
      <c r="J10200" s="1535" t="s">
        <v>2837</v>
      </c>
      <c r="K10200" s="1538" t="s">
        <v>2836</v>
      </c>
      <c r="L10200" s="1538" t="s">
        <v>2835</v>
      </c>
      <c r="M10200" s="1539" t="s">
        <v>2834</v>
      </c>
      <c r="N10200" s="1538" t="s">
        <v>2836</v>
      </c>
      <c r="O10200" s="1538" t="s">
        <v>2835</v>
      </c>
      <c r="P10200" s="1539" t="s">
        <v>2834</v>
      </c>
    </row>
    <row r="10201" spans="1:16" ht="22.5" x14ac:dyDescent="0.25">
      <c r="A10201" s="867" t="s">
        <v>6460</v>
      </c>
      <c r="B10201" s="867" t="s">
        <v>3626</v>
      </c>
      <c r="C10201" s="867" t="s">
        <v>3031</v>
      </c>
      <c r="D10201" s="868" t="s">
        <v>6464</v>
      </c>
      <c r="E10201" s="870">
        <v>3500</v>
      </c>
      <c r="F10201" s="869" t="s">
        <v>7311</v>
      </c>
      <c r="G10201" s="868" t="s">
        <v>7310</v>
      </c>
      <c r="H10201" s="867" t="s">
        <v>6471</v>
      </c>
      <c r="I10201" s="867" t="s">
        <v>2684</v>
      </c>
      <c r="J10201" s="867" t="s">
        <v>2666</v>
      </c>
      <c r="K10201" s="866">
        <v>1</v>
      </c>
      <c r="L10201" s="866">
        <v>12</v>
      </c>
      <c r="M10201" s="865">
        <v>43458.310000000005</v>
      </c>
      <c r="N10201" s="866">
        <v>1</v>
      </c>
      <c r="O10201" s="866">
        <v>6</v>
      </c>
      <c r="P10201" s="865">
        <v>22044.9</v>
      </c>
    </row>
    <row r="10202" spans="1:16" ht="22.5" x14ac:dyDescent="0.25">
      <c r="A10202" s="867" t="s">
        <v>6460</v>
      </c>
      <c r="B10202" s="867" t="s">
        <v>3626</v>
      </c>
      <c r="C10202" s="867" t="s">
        <v>3031</v>
      </c>
      <c r="D10202" s="868" t="s">
        <v>7309</v>
      </c>
      <c r="E10202" s="870">
        <v>3500</v>
      </c>
      <c r="F10202" s="869" t="s">
        <v>7308</v>
      </c>
      <c r="G10202" s="868" t="s">
        <v>7307</v>
      </c>
      <c r="H10202" s="867" t="s">
        <v>7306</v>
      </c>
      <c r="I10202" s="867" t="s">
        <v>2684</v>
      </c>
      <c r="J10202" s="867" t="s">
        <v>5525</v>
      </c>
      <c r="K10202" s="866">
        <v>1</v>
      </c>
      <c r="L10202" s="866">
        <v>5</v>
      </c>
      <c r="M10202" s="865">
        <v>18366.03</v>
      </c>
      <c r="N10202" s="866">
        <v>1</v>
      </c>
      <c r="O10202" s="866">
        <v>6</v>
      </c>
      <c r="P10202" s="865">
        <v>20608.350000000002</v>
      </c>
    </row>
    <row r="10203" spans="1:16" ht="22.5" x14ac:dyDescent="0.25">
      <c r="A10203" s="867" t="s">
        <v>6460</v>
      </c>
      <c r="B10203" s="867" t="s">
        <v>3626</v>
      </c>
      <c r="C10203" s="867" t="s">
        <v>3031</v>
      </c>
      <c r="D10203" s="868" t="s">
        <v>7305</v>
      </c>
      <c r="E10203" s="870">
        <v>2500</v>
      </c>
      <c r="F10203" s="869" t="s">
        <v>7304</v>
      </c>
      <c r="G10203" s="868" t="s">
        <v>7303</v>
      </c>
      <c r="H10203" s="867" t="s">
        <v>3259</v>
      </c>
      <c r="I10203" s="867" t="s">
        <v>6587</v>
      </c>
      <c r="J10203" s="867" t="s">
        <v>6931</v>
      </c>
      <c r="K10203" s="866">
        <v>1</v>
      </c>
      <c r="L10203" s="866">
        <v>12</v>
      </c>
      <c r="M10203" s="865">
        <v>31951.25</v>
      </c>
      <c r="N10203" s="866">
        <v>1</v>
      </c>
      <c r="O10203" s="866">
        <v>6</v>
      </c>
      <c r="P10203" s="865">
        <v>16044.9</v>
      </c>
    </row>
    <row r="10204" spans="1:16" ht="22.5" x14ac:dyDescent="0.25">
      <c r="A10204" s="867" t="s">
        <v>6460</v>
      </c>
      <c r="B10204" s="867" t="s">
        <v>3626</v>
      </c>
      <c r="C10204" s="867" t="s">
        <v>3031</v>
      </c>
      <c r="D10204" s="868" t="s">
        <v>7302</v>
      </c>
      <c r="E10204" s="870">
        <v>2500</v>
      </c>
      <c r="F10204" s="869" t="s">
        <v>7301</v>
      </c>
      <c r="G10204" s="868" t="s">
        <v>7300</v>
      </c>
      <c r="H10204" s="867" t="s">
        <v>3135</v>
      </c>
      <c r="I10204" s="867" t="s">
        <v>3135</v>
      </c>
      <c r="J10204" s="867" t="s">
        <v>3135</v>
      </c>
      <c r="K10204" s="866">
        <v>1</v>
      </c>
      <c r="L10204" s="866">
        <v>12</v>
      </c>
      <c r="M10204" s="865">
        <v>31960.799999999999</v>
      </c>
      <c r="N10204" s="866">
        <v>1</v>
      </c>
      <c r="O10204" s="866">
        <v>6</v>
      </c>
      <c r="P10204" s="865">
        <v>16044.9</v>
      </c>
    </row>
    <row r="10205" spans="1:16" ht="22.5" x14ac:dyDescent="0.25">
      <c r="A10205" s="867" t="s">
        <v>6460</v>
      </c>
      <c r="B10205" s="867" t="s">
        <v>3626</v>
      </c>
      <c r="C10205" s="867" t="s">
        <v>3031</v>
      </c>
      <c r="D10205" s="868" t="s">
        <v>6614</v>
      </c>
      <c r="E10205" s="870">
        <v>4500</v>
      </c>
      <c r="F10205" s="869" t="s">
        <v>7299</v>
      </c>
      <c r="G10205" s="868" t="s">
        <v>7298</v>
      </c>
      <c r="H10205" s="867" t="s">
        <v>6471</v>
      </c>
      <c r="I10205" s="867" t="s">
        <v>2684</v>
      </c>
      <c r="J10205" s="867" t="s">
        <v>5525</v>
      </c>
      <c r="K10205" s="866">
        <v>1</v>
      </c>
      <c r="L10205" s="866">
        <v>6</v>
      </c>
      <c r="M10205" s="865">
        <v>28527.9</v>
      </c>
      <c r="N10205" s="866">
        <v>1</v>
      </c>
      <c r="O10205" s="866">
        <v>6</v>
      </c>
      <c r="P10205" s="865">
        <v>28032.71</v>
      </c>
    </row>
    <row r="10206" spans="1:16" ht="22.5" x14ac:dyDescent="0.25">
      <c r="A10206" s="867" t="s">
        <v>6460</v>
      </c>
      <c r="B10206" s="867" t="s">
        <v>3626</v>
      </c>
      <c r="C10206" s="867" t="s">
        <v>3031</v>
      </c>
      <c r="D10206" s="868" t="s">
        <v>58</v>
      </c>
      <c r="E10206" s="870">
        <v>3000</v>
      </c>
      <c r="F10206" s="869" t="s">
        <v>7297</v>
      </c>
      <c r="G10206" s="868" t="s">
        <v>7296</v>
      </c>
      <c r="H10206" s="867" t="s">
        <v>7295</v>
      </c>
      <c r="I10206" s="867" t="s">
        <v>2822</v>
      </c>
      <c r="J10206" s="867" t="s">
        <v>6531</v>
      </c>
      <c r="K10206" s="866">
        <v>1</v>
      </c>
      <c r="L10206" s="866">
        <v>12</v>
      </c>
      <c r="M10206" s="865">
        <v>37960.800000000003</v>
      </c>
      <c r="N10206" s="866">
        <v>1</v>
      </c>
      <c r="O10206" s="866">
        <v>6</v>
      </c>
      <c r="P10206" s="865">
        <v>19034.900000000001</v>
      </c>
    </row>
    <row r="10207" spans="1:16" ht="22.5" x14ac:dyDescent="0.25">
      <c r="A10207" s="867" t="s">
        <v>6460</v>
      </c>
      <c r="B10207" s="867" t="s">
        <v>2672</v>
      </c>
      <c r="C10207" s="867" t="s">
        <v>3031</v>
      </c>
      <c r="D10207" s="868" t="s">
        <v>1882</v>
      </c>
      <c r="E10207" s="870">
        <v>5600</v>
      </c>
      <c r="F10207" s="869" t="s">
        <v>7294</v>
      </c>
      <c r="G10207" s="868" t="s">
        <v>7293</v>
      </c>
      <c r="H10207" s="867" t="s">
        <v>2722</v>
      </c>
      <c r="I10207" s="867" t="s">
        <v>2684</v>
      </c>
      <c r="J10207" s="867" t="s">
        <v>2684</v>
      </c>
      <c r="K10207" s="866">
        <v>1</v>
      </c>
      <c r="L10207" s="866">
        <v>12</v>
      </c>
      <c r="M10207" s="865">
        <v>68342.13</v>
      </c>
      <c r="N10207" s="866">
        <v>1</v>
      </c>
      <c r="O10207" s="866">
        <v>6</v>
      </c>
      <c r="P10207" s="865">
        <v>34631.29</v>
      </c>
    </row>
    <row r="10208" spans="1:16" ht="22.5" x14ac:dyDescent="0.25">
      <c r="A10208" s="867" t="s">
        <v>6460</v>
      </c>
      <c r="B10208" s="867" t="s">
        <v>3626</v>
      </c>
      <c r="C10208" s="867" t="s">
        <v>3031</v>
      </c>
      <c r="D10208" s="868" t="s">
        <v>37</v>
      </c>
      <c r="E10208" s="870">
        <v>3500</v>
      </c>
      <c r="F10208" s="869" t="s">
        <v>7292</v>
      </c>
      <c r="G10208" s="868" t="s">
        <v>7291</v>
      </c>
      <c r="H10208" s="867" t="s">
        <v>2722</v>
      </c>
      <c r="I10208" s="867" t="s">
        <v>2684</v>
      </c>
      <c r="J10208" s="867" t="s">
        <v>2684</v>
      </c>
      <c r="K10208" s="866">
        <v>1</v>
      </c>
      <c r="L10208" s="866">
        <v>2</v>
      </c>
      <c r="M10208" s="865">
        <v>6124.4</v>
      </c>
      <c r="N10208" s="866"/>
      <c r="O10208" s="866"/>
      <c r="P10208" s="865"/>
    </row>
    <row r="10209" spans="1:16" ht="22.5" x14ac:dyDescent="0.25">
      <c r="A10209" s="867" t="s">
        <v>6460</v>
      </c>
      <c r="B10209" s="867" t="s">
        <v>3626</v>
      </c>
      <c r="C10209" s="867" t="s">
        <v>3031</v>
      </c>
      <c r="D10209" s="868" t="s">
        <v>7290</v>
      </c>
      <c r="E10209" s="870">
        <v>2000</v>
      </c>
      <c r="F10209" s="869" t="s">
        <v>7289</v>
      </c>
      <c r="G10209" s="868" t="s">
        <v>7288</v>
      </c>
      <c r="H10209" s="867" t="s">
        <v>2722</v>
      </c>
      <c r="I10209" s="867" t="s">
        <v>2684</v>
      </c>
      <c r="J10209" s="867" t="s">
        <v>2684</v>
      </c>
      <c r="K10209" s="866">
        <v>1</v>
      </c>
      <c r="L10209" s="866">
        <v>2</v>
      </c>
      <c r="M10209" s="865">
        <v>3960.13</v>
      </c>
      <c r="N10209" s="866">
        <v>1</v>
      </c>
      <c r="O10209" s="866">
        <v>6</v>
      </c>
      <c r="P10209" s="865">
        <v>13026.429999999998</v>
      </c>
    </row>
    <row r="10210" spans="1:16" ht="22.5" x14ac:dyDescent="0.25">
      <c r="A10210" s="867" t="s">
        <v>6460</v>
      </c>
      <c r="B10210" s="867" t="s">
        <v>3626</v>
      </c>
      <c r="C10210" s="867" t="s">
        <v>3031</v>
      </c>
      <c r="D10210" s="868" t="s">
        <v>1882</v>
      </c>
      <c r="E10210" s="870">
        <v>7500</v>
      </c>
      <c r="F10210" s="869" t="s">
        <v>7287</v>
      </c>
      <c r="G10210" s="868" t="s">
        <v>7286</v>
      </c>
      <c r="H10210" s="867" t="s">
        <v>6471</v>
      </c>
      <c r="I10210" s="867" t="s">
        <v>2684</v>
      </c>
      <c r="J10210" s="867" t="s">
        <v>3654</v>
      </c>
      <c r="K10210" s="866">
        <v>1</v>
      </c>
      <c r="L10210" s="866">
        <v>2</v>
      </c>
      <c r="M10210" s="865">
        <v>10476.279999999999</v>
      </c>
      <c r="N10210" s="866">
        <v>1</v>
      </c>
      <c r="O10210" s="866">
        <v>3</v>
      </c>
      <c r="P10210" s="865">
        <v>21308.23</v>
      </c>
    </row>
    <row r="10211" spans="1:16" ht="22.5" x14ac:dyDescent="0.25">
      <c r="A10211" s="867" t="s">
        <v>6460</v>
      </c>
      <c r="B10211" s="867" t="s">
        <v>2672</v>
      </c>
      <c r="C10211" s="867" t="s">
        <v>3031</v>
      </c>
      <c r="D10211" s="868" t="s">
        <v>1882</v>
      </c>
      <c r="E10211" s="870">
        <v>4500</v>
      </c>
      <c r="F10211" s="869" t="s">
        <v>7285</v>
      </c>
      <c r="G10211" s="868" t="s">
        <v>7284</v>
      </c>
      <c r="H10211" s="867" t="s">
        <v>6471</v>
      </c>
      <c r="I10211" s="867" t="s">
        <v>2684</v>
      </c>
      <c r="J10211" s="867" t="s">
        <v>2666</v>
      </c>
      <c r="K10211" s="866">
        <v>1</v>
      </c>
      <c r="L10211" s="866">
        <v>12</v>
      </c>
      <c r="M10211" s="865">
        <v>54473.93</v>
      </c>
      <c r="N10211" s="866">
        <v>1</v>
      </c>
      <c r="O10211" s="866">
        <v>6</v>
      </c>
      <c r="P10211" s="865">
        <v>27336.46</v>
      </c>
    </row>
    <row r="10212" spans="1:16" ht="22.5" x14ac:dyDescent="0.25">
      <c r="A10212" s="867" t="s">
        <v>6460</v>
      </c>
      <c r="B10212" s="867" t="s">
        <v>3626</v>
      </c>
      <c r="C10212" s="867" t="s">
        <v>3031</v>
      </c>
      <c r="D10212" s="868" t="s">
        <v>7283</v>
      </c>
      <c r="E10212" s="870">
        <v>6000</v>
      </c>
      <c r="F10212" s="869" t="s">
        <v>7282</v>
      </c>
      <c r="G10212" s="868" t="s">
        <v>7281</v>
      </c>
      <c r="H10212" s="867" t="s">
        <v>7280</v>
      </c>
      <c r="I10212" s="867" t="s">
        <v>2684</v>
      </c>
      <c r="J10212" s="867" t="s">
        <v>2666</v>
      </c>
      <c r="K10212" s="866">
        <v>1</v>
      </c>
      <c r="L10212" s="866">
        <v>12</v>
      </c>
      <c r="M10212" s="865">
        <v>73634.960000000006</v>
      </c>
      <c r="N10212" s="866">
        <v>1</v>
      </c>
      <c r="O10212" s="866">
        <v>2</v>
      </c>
      <c r="P10212" s="865">
        <v>16434.12</v>
      </c>
    </row>
    <row r="10213" spans="1:16" ht="22.5" x14ac:dyDescent="0.25">
      <c r="A10213" s="867" t="s">
        <v>6460</v>
      </c>
      <c r="B10213" s="867" t="s">
        <v>3626</v>
      </c>
      <c r="C10213" s="867" t="s">
        <v>3031</v>
      </c>
      <c r="D10213" s="868" t="s">
        <v>6677</v>
      </c>
      <c r="E10213" s="870">
        <v>8100</v>
      </c>
      <c r="F10213" s="869" t="s">
        <v>7279</v>
      </c>
      <c r="G10213" s="868" t="s">
        <v>7278</v>
      </c>
      <c r="H10213" s="867" t="s">
        <v>6471</v>
      </c>
      <c r="I10213" s="867" t="s">
        <v>2684</v>
      </c>
      <c r="J10213" s="867" t="s">
        <v>2666</v>
      </c>
      <c r="K10213" s="866">
        <v>1</v>
      </c>
      <c r="L10213" s="866">
        <v>3</v>
      </c>
      <c r="M10213" s="865">
        <v>26710.2</v>
      </c>
      <c r="N10213" s="866"/>
      <c r="O10213" s="866"/>
      <c r="P10213" s="865"/>
    </row>
    <row r="10214" spans="1:16" ht="22.5" x14ac:dyDescent="0.25">
      <c r="A10214" s="867" t="s">
        <v>6460</v>
      </c>
      <c r="B10214" s="867" t="s">
        <v>3626</v>
      </c>
      <c r="C10214" s="867" t="s">
        <v>3031</v>
      </c>
      <c r="D10214" s="868" t="s">
        <v>7277</v>
      </c>
      <c r="E10214" s="870">
        <v>6800</v>
      </c>
      <c r="F10214" s="869" t="s">
        <v>7276</v>
      </c>
      <c r="G10214" s="868" t="s">
        <v>7275</v>
      </c>
      <c r="H10214" s="867" t="s">
        <v>6471</v>
      </c>
      <c r="I10214" s="867" t="s">
        <v>2684</v>
      </c>
      <c r="J10214" s="867" t="s">
        <v>2666</v>
      </c>
      <c r="K10214" s="866">
        <v>1</v>
      </c>
      <c r="L10214" s="866">
        <v>12</v>
      </c>
      <c r="M10214" s="865">
        <v>82738.66</v>
      </c>
      <c r="N10214" s="866">
        <v>1</v>
      </c>
      <c r="O10214" s="866">
        <v>6</v>
      </c>
      <c r="P10214" s="865">
        <v>41844.9</v>
      </c>
    </row>
    <row r="10215" spans="1:16" ht="22.5" x14ac:dyDescent="0.25">
      <c r="A10215" s="867" t="s">
        <v>6460</v>
      </c>
      <c r="B10215" s="867" t="s">
        <v>3626</v>
      </c>
      <c r="C10215" s="867" t="s">
        <v>3031</v>
      </c>
      <c r="D10215" s="868" t="s">
        <v>2869</v>
      </c>
      <c r="E10215" s="870">
        <v>3500</v>
      </c>
      <c r="F10215" s="869" t="s">
        <v>7274</v>
      </c>
      <c r="G10215" s="868" t="s">
        <v>7273</v>
      </c>
      <c r="H10215" s="867" t="s">
        <v>3107</v>
      </c>
      <c r="I10215" s="867" t="s">
        <v>2684</v>
      </c>
      <c r="J10215" s="867" t="s">
        <v>2666</v>
      </c>
      <c r="K10215" s="866">
        <v>1</v>
      </c>
      <c r="L10215" s="866">
        <v>7</v>
      </c>
      <c r="M10215" s="865">
        <v>28692.15</v>
      </c>
      <c r="N10215" s="866"/>
      <c r="O10215" s="866"/>
      <c r="P10215" s="865"/>
    </row>
    <row r="10216" spans="1:16" ht="22.5" x14ac:dyDescent="0.25">
      <c r="A10216" s="867" t="s">
        <v>6460</v>
      </c>
      <c r="B10216" s="867" t="s">
        <v>2672</v>
      </c>
      <c r="C10216" s="867" t="s">
        <v>3031</v>
      </c>
      <c r="D10216" s="868" t="s">
        <v>6988</v>
      </c>
      <c r="E10216" s="870">
        <v>7500</v>
      </c>
      <c r="F10216" s="869" t="s">
        <v>7272</v>
      </c>
      <c r="G10216" s="868" t="s">
        <v>7271</v>
      </c>
      <c r="H10216" s="867" t="s">
        <v>6471</v>
      </c>
      <c r="I10216" s="867" t="s">
        <v>2684</v>
      </c>
      <c r="J10216" s="867" t="s">
        <v>2666</v>
      </c>
      <c r="K10216" s="866">
        <v>1</v>
      </c>
      <c r="L10216" s="866">
        <v>12</v>
      </c>
      <c r="M10216" s="865">
        <v>89790.48</v>
      </c>
      <c r="N10216" s="866">
        <v>1</v>
      </c>
      <c r="O10216" s="866">
        <v>6</v>
      </c>
      <c r="P10216" s="865">
        <v>45361.560000000005</v>
      </c>
    </row>
    <row r="10217" spans="1:16" ht="22.5" x14ac:dyDescent="0.25">
      <c r="A10217" s="867" t="s">
        <v>6460</v>
      </c>
      <c r="B10217" s="867" t="s">
        <v>2672</v>
      </c>
      <c r="C10217" s="867" t="s">
        <v>3031</v>
      </c>
      <c r="D10217" s="868" t="s">
        <v>6674</v>
      </c>
      <c r="E10217" s="870">
        <v>5000</v>
      </c>
      <c r="F10217" s="869" t="s">
        <v>7270</v>
      </c>
      <c r="G10217" s="868" t="s">
        <v>7269</v>
      </c>
      <c r="H10217" s="867" t="s">
        <v>3281</v>
      </c>
      <c r="I10217" s="867" t="s">
        <v>2684</v>
      </c>
      <c r="J10217" s="867" t="s">
        <v>2684</v>
      </c>
      <c r="K10217" s="866">
        <v>1</v>
      </c>
      <c r="L10217" s="866">
        <v>12</v>
      </c>
      <c r="M10217" s="865">
        <v>48326.130000000005</v>
      </c>
      <c r="N10217" s="866">
        <v>1</v>
      </c>
      <c r="O10217" s="866">
        <v>6</v>
      </c>
      <c r="P10217" s="865">
        <v>30948.720000000001</v>
      </c>
    </row>
    <row r="10218" spans="1:16" ht="22.5" x14ac:dyDescent="0.25">
      <c r="A10218" s="867" t="s">
        <v>6460</v>
      </c>
      <c r="B10218" s="867" t="s">
        <v>2672</v>
      </c>
      <c r="C10218" s="867" t="s">
        <v>3031</v>
      </c>
      <c r="D10218" s="868" t="s">
        <v>6639</v>
      </c>
      <c r="E10218" s="870">
        <v>5600</v>
      </c>
      <c r="F10218" s="869" t="s">
        <v>7268</v>
      </c>
      <c r="G10218" s="868" t="s">
        <v>7267</v>
      </c>
      <c r="H10218" s="867" t="s">
        <v>2722</v>
      </c>
      <c r="I10218" s="867" t="s">
        <v>2684</v>
      </c>
      <c r="J10218" s="867" t="s">
        <v>2684</v>
      </c>
      <c r="K10218" s="866"/>
      <c r="L10218" s="866"/>
      <c r="M10218" s="865"/>
      <c r="N10218" s="866">
        <v>1</v>
      </c>
      <c r="O10218" s="866">
        <v>6</v>
      </c>
      <c r="P10218" s="865">
        <v>35575.51</v>
      </c>
    </row>
    <row r="10219" spans="1:16" ht="22.5" x14ac:dyDescent="0.25">
      <c r="A10219" s="867" t="s">
        <v>6460</v>
      </c>
      <c r="B10219" s="867" t="s">
        <v>3626</v>
      </c>
      <c r="C10219" s="867" t="s">
        <v>3031</v>
      </c>
      <c r="D10219" s="868" t="s">
        <v>5525</v>
      </c>
      <c r="E10219" s="870">
        <v>5600</v>
      </c>
      <c r="F10219" s="869" t="s">
        <v>7266</v>
      </c>
      <c r="G10219" s="868" t="s">
        <v>7265</v>
      </c>
      <c r="H10219" s="867" t="s">
        <v>6471</v>
      </c>
      <c r="I10219" s="867" t="s">
        <v>2684</v>
      </c>
      <c r="J10219" s="867" t="s">
        <v>2666</v>
      </c>
      <c r="K10219" s="866">
        <v>1</v>
      </c>
      <c r="L10219" s="866">
        <v>4</v>
      </c>
      <c r="M10219" s="865">
        <v>27089.22</v>
      </c>
      <c r="N10219" s="866"/>
      <c r="O10219" s="866"/>
      <c r="P10219" s="865"/>
    </row>
    <row r="10220" spans="1:16" ht="22.5" x14ac:dyDescent="0.25">
      <c r="A10220" s="867" t="s">
        <v>6460</v>
      </c>
      <c r="B10220" s="867" t="s">
        <v>3626</v>
      </c>
      <c r="C10220" s="867" t="s">
        <v>3031</v>
      </c>
      <c r="D10220" s="868" t="s">
        <v>7169</v>
      </c>
      <c r="E10220" s="870">
        <v>6800</v>
      </c>
      <c r="F10220" s="869" t="s">
        <v>7264</v>
      </c>
      <c r="G10220" s="868" t="s">
        <v>7263</v>
      </c>
      <c r="H10220" s="867" t="s">
        <v>6471</v>
      </c>
      <c r="I10220" s="867" t="s">
        <v>2684</v>
      </c>
      <c r="J10220" s="867" t="s">
        <v>2666</v>
      </c>
      <c r="K10220" s="866">
        <v>1</v>
      </c>
      <c r="L10220" s="866">
        <v>12</v>
      </c>
      <c r="M10220" s="865">
        <v>82668.3</v>
      </c>
      <c r="N10220" s="866">
        <v>1</v>
      </c>
      <c r="O10220" s="866">
        <v>6</v>
      </c>
      <c r="P10220" s="865">
        <v>41324.04</v>
      </c>
    </row>
    <row r="10221" spans="1:16" ht="22.5" x14ac:dyDescent="0.25">
      <c r="A10221" s="867" t="s">
        <v>6460</v>
      </c>
      <c r="B10221" s="867" t="s">
        <v>3626</v>
      </c>
      <c r="C10221" s="867" t="s">
        <v>3031</v>
      </c>
      <c r="D10221" s="868" t="s">
        <v>6488</v>
      </c>
      <c r="E10221" s="870">
        <v>6000</v>
      </c>
      <c r="F10221" s="869" t="s">
        <v>7262</v>
      </c>
      <c r="G10221" s="868" t="s">
        <v>7261</v>
      </c>
      <c r="H10221" s="867" t="s">
        <v>2708</v>
      </c>
      <c r="I10221" s="867" t="s">
        <v>2684</v>
      </c>
      <c r="J10221" s="867" t="s">
        <v>2666</v>
      </c>
      <c r="K10221" s="866">
        <v>1</v>
      </c>
      <c r="L10221" s="866">
        <v>6</v>
      </c>
      <c r="M10221" s="865">
        <v>40543.800000000003</v>
      </c>
      <c r="N10221" s="866"/>
      <c r="O10221" s="866"/>
      <c r="P10221" s="865"/>
    </row>
    <row r="10222" spans="1:16" ht="22.5" x14ac:dyDescent="0.25">
      <c r="A10222" s="867" t="s">
        <v>6460</v>
      </c>
      <c r="B10222" s="867" t="s">
        <v>2672</v>
      </c>
      <c r="C10222" s="867" t="s">
        <v>3031</v>
      </c>
      <c r="D10222" s="868" t="s">
        <v>7260</v>
      </c>
      <c r="E10222" s="870">
        <v>9300</v>
      </c>
      <c r="F10222" s="869" t="s">
        <v>7259</v>
      </c>
      <c r="G10222" s="868" t="s">
        <v>7258</v>
      </c>
      <c r="H10222" s="867" t="s">
        <v>6902</v>
      </c>
      <c r="I10222" s="867" t="s">
        <v>2684</v>
      </c>
      <c r="J10222" s="867" t="s">
        <v>5525</v>
      </c>
      <c r="K10222" s="866"/>
      <c r="L10222" s="866"/>
      <c r="M10222" s="865"/>
      <c r="N10222" s="866">
        <v>1</v>
      </c>
      <c r="O10222" s="866">
        <v>5</v>
      </c>
      <c r="P10222" s="865">
        <v>42076.21</v>
      </c>
    </row>
    <row r="10223" spans="1:16" ht="22.5" x14ac:dyDescent="0.25">
      <c r="A10223" s="867" t="s">
        <v>6460</v>
      </c>
      <c r="B10223" s="867" t="s">
        <v>3626</v>
      </c>
      <c r="C10223" s="867" t="s">
        <v>3031</v>
      </c>
      <c r="D10223" s="868" t="s">
        <v>7257</v>
      </c>
      <c r="E10223" s="870">
        <v>5600</v>
      </c>
      <c r="F10223" s="869" t="s">
        <v>7256</v>
      </c>
      <c r="G10223" s="868" t="s">
        <v>7255</v>
      </c>
      <c r="H10223" s="867" t="s">
        <v>6471</v>
      </c>
      <c r="I10223" s="867" t="s">
        <v>2684</v>
      </c>
      <c r="J10223" s="867" t="s">
        <v>2666</v>
      </c>
      <c r="K10223" s="866">
        <v>1</v>
      </c>
      <c r="L10223" s="866">
        <v>12</v>
      </c>
      <c r="M10223" s="865">
        <v>68955.86</v>
      </c>
      <c r="N10223" s="866">
        <v>1</v>
      </c>
      <c r="O10223" s="866">
        <v>6</v>
      </c>
      <c r="P10223" s="865">
        <v>34644.9</v>
      </c>
    </row>
    <row r="10224" spans="1:16" ht="22.5" x14ac:dyDescent="0.25">
      <c r="A10224" s="867" t="s">
        <v>6460</v>
      </c>
      <c r="B10224" s="867" t="s">
        <v>3626</v>
      </c>
      <c r="C10224" s="867" t="s">
        <v>3031</v>
      </c>
      <c r="D10224" s="868" t="s">
        <v>6614</v>
      </c>
      <c r="E10224" s="870">
        <v>4500</v>
      </c>
      <c r="F10224" s="869" t="s">
        <v>7254</v>
      </c>
      <c r="G10224" s="868" t="s">
        <v>7253</v>
      </c>
      <c r="H10224" s="867" t="s">
        <v>2886</v>
      </c>
      <c r="I10224" s="867" t="s">
        <v>2684</v>
      </c>
      <c r="J10224" s="867" t="s">
        <v>2666</v>
      </c>
      <c r="K10224" s="866">
        <v>1</v>
      </c>
      <c r="L10224" s="866">
        <v>11</v>
      </c>
      <c r="M10224" s="865">
        <v>50794.39</v>
      </c>
      <c r="N10224" s="866">
        <v>1</v>
      </c>
      <c r="O10224" s="866">
        <v>6</v>
      </c>
      <c r="P10224" s="865">
        <v>27703.020000000004</v>
      </c>
    </row>
    <row r="10225" spans="1:16" ht="22.5" x14ac:dyDescent="0.25">
      <c r="A10225" s="867" t="s">
        <v>6460</v>
      </c>
      <c r="B10225" s="867" t="s">
        <v>3626</v>
      </c>
      <c r="C10225" s="867" t="s">
        <v>3031</v>
      </c>
      <c r="D10225" s="868" t="s">
        <v>3074</v>
      </c>
      <c r="E10225" s="870">
        <v>5600</v>
      </c>
      <c r="F10225" s="869" t="s">
        <v>7252</v>
      </c>
      <c r="G10225" s="868" t="s">
        <v>7251</v>
      </c>
      <c r="H10225" s="867" t="s">
        <v>6471</v>
      </c>
      <c r="I10225" s="867" t="s">
        <v>2684</v>
      </c>
      <c r="J10225" s="867" t="s">
        <v>5525</v>
      </c>
      <c r="K10225" s="866"/>
      <c r="L10225" s="866"/>
      <c r="M10225" s="865"/>
      <c r="N10225" s="866">
        <v>1</v>
      </c>
      <c r="O10225" s="866">
        <v>5</v>
      </c>
      <c r="P10225" s="865">
        <v>30550.75</v>
      </c>
    </row>
    <row r="10226" spans="1:16" ht="22.5" x14ac:dyDescent="0.25">
      <c r="A10226" s="867" t="s">
        <v>6460</v>
      </c>
      <c r="B10226" s="867" t="s">
        <v>3626</v>
      </c>
      <c r="C10226" s="867" t="s">
        <v>3031</v>
      </c>
      <c r="D10226" s="868" t="s">
        <v>7250</v>
      </c>
      <c r="E10226" s="870">
        <v>7000</v>
      </c>
      <c r="F10226" s="869" t="s">
        <v>7249</v>
      </c>
      <c r="G10226" s="868" t="s">
        <v>7248</v>
      </c>
      <c r="H10226" s="867" t="s">
        <v>6471</v>
      </c>
      <c r="I10226" s="867" t="s">
        <v>2684</v>
      </c>
      <c r="J10226" s="867" t="s">
        <v>3654</v>
      </c>
      <c r="K10226" s="866">
        <v>1</v>
      </c>
      <c r="L10226" s="866">
        <v>2</v>
      </c>
      <c r="M10226" s="865">
        <f>15687.01-200</f>
        <v>15487.01</v>
      </c>
      <c r="N10226" s="866"/>
      <c r="O10226" s="866"/>
      <c r="P10226" s="865"/>
    </row>
    <row r="10227" spans="1:16" ht="22.5" x14ac:dyDescent="0.25">
      <c r="A10227" s="867" t="s">
        <v>6460</v>
      </c>
      <c r="B10227" s="867" t="s">
        <v>2672</v>
      </c>
      <c r="C10227" s="867" t="s">
        <v>3031</v>
      </c>
      <c r="D10227" s="868" t="s">
        <v>58</v>
      </c>
      <c r="E10227" s="870">
        <v>3000</v>
      </c>
      <c r="F10227" s="869" t="s">
        <v>7247</v>
      </c>
      <c r="G10227" s="868" t="s">
        <v>7246</v>
      </c>
      <c r="H10227" s="867" t="s">
        <v>2680</v>
      </c>
      <c r="I10227" s="867" t="s">
        <v>6504</v>
      </c>
      <c r="J10227" s="867" t="s">
        <v>6504</v>
      </c>
      <c r="K10227" s="866">
        <v>1</v>
      </c>
      <c r="L10227" s="866">
        <v>12</v>
      </c>
      <c r="M10227" s="865">
        <v>37656.210000000006</v>
      </c>
      <c r="N10227" s="866">
        <v>1</v>
      </c>
      <c r="O10227" s="866">
        <v>6</v>
      </c>
      <c r="P10227" s="865">
        <v>19018.650000000001</v>
      </c>
    </row>
    <row r="10228" spans="1:16" ht="22.5" x14ac:dyDescent="0.25">
      <c r="A10228" s="867" t="s">
        <v>6460</v>
      </c>
      <c r="B10228" s="867" t="s">
        <v>2672</v>
      </c>
      <c r="C10228" s="867" t="s">
        <v>3031</v>
      </c>
      <c r="D10228" s="868" t="s">
        <v>1882</v>
      </c>
      <c r="E10228" s="870">
        <v>4500</v>
      </c>
      <c r="F10228" s="869" t="s">
        <v>7245</v>
      </c>
      <c r="G10228" s="868" t="s">
        <v>7244</v>
      </c>
      <c r="H10228" s="867" t="s">
        <v>2722</v>
      </c>
      <c r="I10228" s="867" t="s">
        <v>2684</v>
      </c>
      <c r="J10228" s="867" t="s">
        <v>2684</v>
      </c>
      <c r="K10228" s="866">
        <v>1</v>
      </c>
      <c r="L10228" s="866">
        <v>12</v>
      </c>
      <c r="M10228" s="865">
        <v>55179.54</v>
      </c>
      <c r="N10228" s="866">
        <v>1</v>
      </c>
      <c r="O10228" s="866">
        <v>6</v>
      </c>
      <c r="P10228" s="865">
        <v>27992.71</v>
      </c>
    </row>
    <row r="10229" spans="1:16" ht="22.5" x14ac:dyDescent="0.25">
      <c r="A10229" s="867" t="s">
        <v>6460</v>
      </c>
      <c r="B10229" s="867" t="s">
        <v>3626</v>
      </c>
      <c r="C10229" s="867" t="s">
        <v>3031</v>
      </c>
      <c r="D10229" s="868" t="s">
        <v>6724</v>
      </c>
      <c r="E10229" s="870">
        <v>9500</v>
      </c>
      <c r="F10229" s="869" t="s">
        <v>7243</v>
      </c>
      <c r="G10229" s="868" t="s">
        <v>7242</v>
      </c>
      <c r="H10229" s="867" t="s">
        <v>3107</v>
      </c>
      <c r="I10229" s="867" t="s">
        <v>2684</v>
      </c>
      <c r="J10229" s="867" t="s">
        <v>2666</v>
      </c>
      <c r="K10229" s="866">
        <v>1</v>
      </c>
      <c r="L10229" s="866">
        <v>12</v>
      </c>
      <c r="M10229" s="865">
        <v>98333.91</v>
      </c>
      <c r="N10229" s="866">
        <v>1</v>
      </c>
      <c r="O10229" s="866">
        <v>6</v>
      </c>
      <c r="P10229" s="865">
        <v>71682.41</v>
      </c>
    </row>
    <row r="10230" spans="1:16" ht="22.5" x14ac:dyDescent="0.25">
      <c r="A10230" s="867" t="s">
        <v>6460</v>
      </c>
      <c r="B10230" s="867" t="s">
        <v>3626</v>
      </c>
      <c r="C10230" s="867" t="s">
        <v>3031</v>
      </c>
      <c r="D10230" s="868" t="s">
        <v>1876</v>
      </c>
      <c r="E10230" s="870">
        <v>3000</v>
      </c>
      <c r="F10230" s="869" t="s">
        <v>7241</v>
      </c>
      <c r="G10230" s="868" t="s">
        <v>7240</v>
      </c>
      <c r="H10230" s="867" t="s">
        <v>3327</v>
      </c>
      <c r="I10230" s="867" t="s">
        <v>2684</v>
      </c>
      <c r="J10230" s="867" t="s">
        <v>2684</v>
      </c>
      <c r="K10230" s="866">
        <v>1</v>
      </c>
      <c r="L10230" s="866">
        <v>12</v>
      </c>
      <c r="M10230" s="865">
        <v>37651.620000000003</v>
      </c>
      <c r="N10230" s="866">
        <v>1</v>
      </c>
      <c r="O10230" s="866">
        <v>6</v>
      </c>
      <c r="P10230" s="865">
        <v>18973.64</v>
      </c>
    </row>
    <row r="10231" spans="1:16" ht="33.75" x14ac:dyDescent="0.25">
      <c r="A10231" s="867" t="s">
        <v>6460</v>
      </c>
      <c r="B10231" s="867" t="s">
        <v>3626</v>
      </c>
      <c r="C10231" s="867" t="s">
        <v>3031</v>
      </c>
      <c r="D10231" s="868" t="s">
        <v>7239</v>
      </c>
      <c r="E10231" s="870">
        <v>4500</v>
      </c>
      <c r="F10231" s="869" t="s">
        <v>7238</v>
      </c>
      <c r="G10231" s="868" t="s">
        <v>7237</v>
      </c>
      <c r="H10231" s="867" t="s">
        <v>6471</v>
      </c>
      <c r="I10231" s="867" t="s">
        <v>2684</v>
      </c>
      <c r="J10231" s="867" t="s">
        <v>2666</v>
      </c>
      <c r="K10231" s="866">
        <v>1</v>
      </c>
      <c r="L10231" s="866">
        <v>12</v>
      </c>
      <c r="M10231" s="865">
        <v>55785.490000000005</v>
      </c>
      <c r="N10231" s="866">
        <v>1</v>
      </c>
      <c r="O10231" s="866">
        <v>1</v>
      </c>
      <c r="P10231" s="865">
        <v>11072.669999999998</v>
      </c>
    </row>
    <row r="10232" spans="1:16" ht="22.5" x14ac:dyDescent="0.25">
      <c r="A10232" s="867" t="s">
        <v>6460</v>
      </c>
      <c r="B10232" s="867" t="s">
        <v>3626</v>
      </c>
      <c r="C10232" s="867" t="s">
        <v>3031</v>
      </c>
      <c r="D10232" s="868" t="s">
        <v>203</v>
      </c>
      <c r="E10232" s="870">
        <v>8100</v>
      </c>
      <c r="F10232" s="869" t="s">
        <v>7236</v>
      </c>
      <c r="G10232" s="868" t="s">
        <v>7235</v>
      </c>
      <c r="H10232" s="867" t="s">
        <v>6471</v>
      </c>
      <c r="I10232" s="867" t="s">
        <v>2684</v>
      </c>
      <c r="J10232" s="867" t="s">
        <v>2666</v>
      </c>
      <c r="K10232" s="866">
        <v>1</v>
      </c>
      <c r="L10232" s="866">
        <v>8</v>
      </c>
      <c r="M10232" s="865">
        <v>70627.920000000013</v>
      </c>
      <c r="N10232" s="866"/>
      <c r="O10232" s="866"/>
      <c r="P10232" s="865"/>
    </row>
    <row r="10233" spans="1:16" ht="33.75" x14ac:dyDescent="0.25">
      <c r="A10233" s="867" t="s">
        <v>6460</v>
      </c>
      <c r="B10233" s="867" t="s">
        <v>2672</v>
      </c>
      <c r="C10233" s="867" t="s">
        <v>3031</v>
      </c>
      <c r="D10233" s="868" t="s">
        <v>7185</v>
      </c>
      <c r="E10233" s="870">
        <v>6800</v>
      </c>
      <c r="F10233" s="869" t="s">
        <v>7234</v>
      </c>
      <c r="G10233" s="868" t="s">
        <v>7233</v>
      </c>
      <c r="H10233" s="867" t="s">
        <v>6471</v>
      </c>
      <c r="I10233" s="867" t="s">
        <v>2684</v>
      </c>
      <c r="J10233" s="867" t="s">
        <v>2666</v>
      </c>
      <c r="K10233" s="866">
        <v>1</v>
      </c>
      <c r="L10233" s="866">
        <v>12</v>
      </c>
      <c r="M10233" s="865">
        <v>80240.59</v>
      </c>
      <c r="N10233" s="866">
        <v>1</v>
      </c>
      <c r="O10233" s="866">
        <v>4</v>
      </c>
      <c r="P10233" s="865">
        <v>35910.239999999998</v>
      </c>
    </row>
    <row r="10234" spans="1:16" ht="22.5" x14ac:dyDescent="0.25">
      <c r="A10234" s="867" t="s">
        <v>6460</v>
      </c>
      <c r="B10234" s="867" t="s">
        <v>3626</v>
      </c>
      <c r="C10234" s="867" t="s">
        <v>3031</v>
      </c>
      <c r="D10234" s="868" t="s">
        <v>7232</v>
      </c>
      <c r="E10234" s="870">
        <v>5500</v>
      </c>
      <c r="F10234" s="869" t="s">
        <v>7231</v>
      </c>
      <c r="G10234" s="868" t="s">
        <v>7230</v>
      </c>
      <c r="H10234" s="867" t="s">
        <v>2920</v>
      </c>
      <c r="I10234" s="867" t="s">
        <v>2684</v>
      </c>
      <c r="J10234" s="867" t="s">
        <v>2684</v>
      </c>
      <c r="K10234" s="866">
        <v>1</v>
      </c>
      <c r="L10234" s="866">
        <v>9</v>
      </c>
      <c r="M10234" s="865">
        <v>50220.049999999996</v>
      </c>
      <c r="N10234" s="866">
        <v>1</v>
      </c>
      <c r="O10234" s="866">
        <v>6</v>
      </c>
      <c r="P10234" s="865">
        <v>33706.120000000003</v>
      </c>
    </row>
    <row r="10235" spans="1:16" ht="22.5" x14ac:dyDescent="0.25">
      <c r="A10235" s="867" t="s">
        <v>6460</v>
      </c>
      <c r="B10235" s="867" t="s">
        <v>3626</v>
      </c>
      <c r="C10235" s="867" t="s">
        <v>3031</v>
      </c>
      <c r="D10235" s="868" t="s">
        <v>7169</v>
      </c>
      <c r="E10235" s="870">
        <v>4500</v>
      </c>
      <c r="F10235" s="869" t="s">
        <v>7229</v>
      </c>
      <c r="G10235" s="868" t="s">
        <v>7228</v>
      </c>
      <c r="H10235" s="867" t="s">
        <v>6471</v>
      </c>
      <c r="I10235" s="867" t="s">
        <v>2684</v>
      </c>
      <c r="J10235" s="867" t="s">
        <v>2666</v>
      </c>
      <c r="K10235" s="866">
        <v>1</v>
      </c>
      <c r="L10235" s="866">
        <v>12</v>
      </c>
      <c r="M10235" s="865">
        <v>54783.3</v>
      </c>
      <c r="N10235" s="866">
        <v>1</v>
      </c>
      <c r="O10235" s="866">
        <v>6</v>
      </c>
      <c r="P10235" s="865">
        <v>27703.65</v>
      </c>
    </row>
    <row r="10236" spans="1:16" ht="22.5" x14ac:dyDescent="0.25">
      <c r="A10236" s="867" t="s">
        <v>6460</v>
      </c>
      <c r="B10236" s="867" t="s">
        <v>3626</v>
      </c>
      <c r="C10236" s="867" t="s">
        <v>3031</v>
      </c>
      <c r="D10236" s="868" t="s">
        <v>7227</v>
      </c>
      <c r="E10236" s="870">
        <v>6000</v>
      </c>
      <c r="F10236" s="869" t="s">
        <v>7226</v>
      </c>
      <c r="G10236" s="868" t="s">
        <v>7225</v>
      </c>
      <c r="H10236" s="867" t="s">
        <v>2886</v>
      </c>
      <c r="I10236" s="867" t="s">
        <v>2684</v>
      </c>
      <c r="J10236" s="867" t="s">
        <v>2666</v>
      </c>
      <c r="K10236" s="866">
        <v>1</v>
      </c>
      <c r="L10236" s="866">
        <v>12</v>
      </c>
      <c r="M10236" s="865">
        <v>71974.14</v>
      </c>
      <c r="N10236" s="866">
        <v>1</v>
      </c>
      <c r="O10236" s="866">
        <v>2</v>
      </c>
      <c r="P10236" s="865">
        <v>19727.03</v>
      </c>
    </row>
    <row r="10237" spans="1:16" ht="22.5" x14ac:dyDescent="0.25">
      <c r="A10237" s="867" t="s">
        <v>6460</v>
      </c>
      <c r="B10237" s="867" t="s">
        <v>3626</v>
      </c>
      <c r="C10237" s="867" t="s">
        <v>3031</v>
      </c>
      <c r="D10237" s="868" t="s">
        <v>7224</v>
      </c>
      <c r="E10237" s="870">
        <v>8100</v>
      </c>
      <c r="F10237" s="869" t="s">
        <v>3324</v>
      </c>
      <c r="G10237" s="868" t="s">
        <v>3323</v>
      </c>
      <c r="H10237" s="867" t="s">
        <v>3322</v>
      </c>
      <c r="I10237" s="867" t="s">
        <v>2684</v>
      </c>
      <c r="J10237" s="867" t="s">
        <v>2666</v>
      </c>
      <c r="K10237" s="866">
        <v>1</v>
      </c>
      <c r="L10237" s="866">
        <v>9</v>
      </c>
      <c r="M10237" s="865">
        <v>77350.91</v>
      </c>
      <c r="N10237" s="866"/>
      <c r="O10237" s="866"/>
      <c r="P10237" s="865"/>
    </row>
    <row r="10238" spans="1:16" ht="22.5" x14ac:dyDescent="0.25">
      <c r="A10238" s="867" t="s">
        <v>6460</v>
      </c>
      <c r="B10238" s="867" t="s">
        <v>2672</v>
      </c>
      <c r="C10238" s="867" t="s">
        <v>3031</v>
      </c>
      <c r="D10238" s="868" t="s">
        <v>6639</v>
      </c>
      <c r="E10238" s="870">
        <v>6800</v>
      </c>
      <c r="F10238" s="869" t="s">
        <v>7223</v>
      </c>
      <c r="G10238" s="868" t="s">
        <v>7222</v>
      </c>
      <c r="H10238" s="867" t="s">
        <v>7221</v>
      </c>
      <c r="I10238" s="867" t="s">
        <v>2684</v>
      </c>
      <c r="J10238" s="867" t="s">
        <v>5525</v>
      </c>
      <c r="K10238" s="866">
        <v>1</v>
      </c>
      <c r="L10238" s="866">
        <v>2</v>
      </c>
      <c r="M10238" s="865">
        <v>5593.47</v>
      </c>
      <c r="N10238" s="866">
        <v>1</v>
      </c>
      <c r="O10238" s="866">
        <v>6</v>
      </c>
      <c r="P10238" s="865">
        <v>21972.230000000003</v>
      </c>
    </row>
    <row r="10239" spans="1:16" ht="22.5" x14ac:dyDescent="0.25">
      <c r="A10239" s="867" t="s">
        <v>6460</v>
      </c>
      <c r="B10239" s="867" t="s">
        <v>3626</v>
      </c>
      <c r="C10239" s="867" t="s">
        <v>3031</v>
      </c>
      <c r="D10239" s="868" t="s">
        <v>6511</v>
      </c>
      <c r="E10239" s="870">
        <v>3500</v>
      </c>
      <c r="F10239" s="869" t="s">
        <v>7220</v>
      </c>
      <c r="G10239" s="868" t="s">
        <v>7219</v>
      </c>
      <c r="H10239" s="867" t="s">
        <v>6471</v>
      </c>
      <c r="I10239" s="867" t="s">
        <v>2684</v>
      </c>
      <c r="J10239" s="867" t="s">
        <v>5525</v>
      </c>
      <c r="K10239" s="866"/>
      <c r="L10239" s="866"/>
      <c r="M10239" s="865"/>
      <c r="N10239" s="866">
        <v>1</v>
      </c>
      <c r="O10239" s="866">
        <v>4</v>
      </c>
      <c r="P10239" s="865">
        <v>14346.6</v>
      </c>
    </row>
    <row r="10240" spans="1:16" ht="22.5" x14ac:dyDescent="0.25">
      <c r="A10240" s="867" t="s">
        <v>6460</v>
      </c>
      <c r="B10240" s="867" t="s">
        <v>3626</v>
      </c>
      <c r="C10240" s="867" t="s">
        <v>3031</v>
      </c>
      <c r="D10240" s="868" t="s">
        <v>6562</v>
      </c>
      <c r="E10240" s="870">
        <v>4500</v>
      </c>
      <c r="F10240" s="869" t="s">
        <v>7218</v>
      </c>
      <c r="G10240" s="868" t="s">
        <v>7217</v>
      </c>
      <c r="H10240" s="867" t="s">
        <v>2886</v>
      </c>
      <c r="I10240" s="867" t="s">
        <v>2684</v>
      </c>
      <c r="J10240" s="867" t="s">
        <v>2666</v>
      </c>
      <c r="K10240" s="866">
        <v>1</v>
      </c>
      <c r="L10240" s="866">
        <v>12</v>
      </c>
      <c r="M10240" s="865">
        <v>54241.36</v>
      </c>
      <c r="N10240" s="866">
        <v>1</v>
      </c>
      <c r="O10240" s="866">
        <v>6</v>
      </c>
      <c r="P10240" s="865">
        <v>28044.9</v>
      </c>
    </row>
    <row r="10241" spans="1:16" ht="22.5" x14ac:dyDescent="0.25">
      <c r="A10241" s="867" t="s">
        <v>6460</v>
      </c>
      <c r="B10241" s="867" t="s">
        <v>3626</v>
      </c>
      <c r="C10241" s="867" t="s">
        <v>3031</v>
      </c>
      <c r="D10241" s="868" t="s">
        <v>2869</v>
      </c>
      <c r="E10241" s="870">
        <v>3000</v>
      </c>
      <c r="F10241" s="869" t="s">
        <v>7216</v>
      </c>
      <c r="G10241" s="868" t="s">
        <v>7215</v>
      </c>
      <c r="H10241" s="867" t="s">
        <v>3135</v>
      </c>
      <c r="I10241" s="867" t="s">
        <v>3135</v>
      </c>
      <c r="J10241" s="867" t="s">
        <v>3135</v>
      </c>
      <c r="K10241" s="866">
        <v>1</v>
      </c>
      <c r="L10241" s="866">
        <v>12</v>
      </c>
      <c r="M10241" s="865">
        <v>37943.51</v>
      </c>
      <c r="N10241" s="866">
        <v>1</v>
      </c>
      <c r="O10241" s="866">
        <v>6</v>
      </c>
      <c r="P10241" s="865">
        <v>19044.900000000001</v>
      </c>
    </row>
    <row r="10242" spans="1:16" ht="22.5" x14ac:dyDescent="0.25">
      <c r="A10242" s="867" t="s">
        <v>6460</v>
      </c>
      <c r="B10242" s="867" t="s">
        <v>2672</v>
      </c>
      <c r="C10242" s="867" t="s">
        <v>3031</v>
      </c>
      <c r="D10242" s="868" t="s">
        <v>6481</v>
      </c>
      <c r="E10242" s="870">
        <v>8100</v>
      </c>
      <c r="F10242" s="869" t="s">
        <v>7214</v>
      </c>
      <c r="G10242" s="868" t="s">
        <v>7213</v>
      </c>
      <c r="H10242" s="867" t="s">
        <v>2722</v>
      </c>
      <c r="I10242" s="867" t="s">
        <v>2684</v>
      </c>
      <c r="J10242" s="867" t="s">
        <v>2684</v>
      </c>
      <c r="K10242" s="866">
        <v>1</v>
      </c>
      <c r="L10242" s="866">
        <v>11</v>
      </c>
      <c r="M10242" s="865">
        <v>68523.61</v>
      </c>
      <c r="N10242" s="866">
        <v>1</v>
      </c>
      <c r="O10242" s="866">
        <v>5</v>
      </c>
      <c r="P10242" s="865">
        <v>38393.440000000002</v>
      </c>
    </row>
    <row r="10243" spans="1:16" ht="22.5" x14ac:dyDescent="0.25">
      <c r="A10243" s="867" t="s">
        <v>6460</v>
      </c>
      <c r="B10243" s="867" t="s">
        <v>2672</v>
      </c>
      <c r="C10243" s="867" t="s">
        <v>3031</v>
      </c>
      <c r="D10243" s="868" t="s">
        <v>6685</v>
      </c>
      <c r="E10243" s="870">
        <v>8100</v>
      </c>
      <c r="F10243" s="869" t="s">
        <v>7212</v>
      </c>
      <c r="G10243" s="868" t="s">
        <v>7211</v>
      </c>
      <c r="H10243" s="867" t="s">
        <v>4986</v>
      </c>
      <c r="I10243" s="867" t="s">
        <v>2684</v>
      </c>
      <c r="J10243" s="867" t="s">
        <v>2666</v>
      </c>
      <c r="K10243" s="866">
        <v>1</v>
      </c>
      <c r="L10243" s="866">
        <v>12</v>
      </c>
      <c r="M10243" s="865">
        <v>95696.91</v>
      </c>
      <c r="N10243" s="866">
        <v>1</v>
      </c>
      <c r="O10243" s="866">
        <v>6</v>
      </c>
      <c r="P10243" s="865">
        <v>48284.78</v>
      </c>
    </row>
    <row r="10244" spans="1:16" ht="22.5" x14ac:dyDescent="0.25">
      <c r="A10244" s="867" t="s">
        <v>6460</v>
      </c>
      <c r="B10244" s="867" t="s">
        <v>3626</v>
      </c>
      <c r="C10244" s="867" t="s">
        <v>3031</v>
      </c>
      <c r="D10244" s="868" t="s">
        <v>35</v>
      </c>
      <c r="E10244" s="870">
        <v>6000</v>
      </c>
      <c r="F10244" s="869" t="s">
        <v>7210</v>
      </c>
      <c r="G10244" s="868" t="s">
        <v>7209</v>
      </c>
      <c r="H10244" s="867" t="s">
        <v>6471</v>
      </c>
      <c r="I10244" s="867" t="s">
        <v>2684</v>
      </c>
      <c r="J10244" s="867" t="s">
        <v>2666</v>
      </c>
      <c r="K10244" s="866">
        <v>1</v>
      </c>
      <c r="L10244" s="866">
        <v>8</v>
      </c>
      <c r="M10244" s="865">
        <v>56398.92</v>
      </c>
      <c r="N10244" s="866"/>
      <c r="O10244" s="866"/>
      <c r="P10244" s="865"/>
    </row>
    <row r="10245" spans="1:16" ht="22.5" x14ac:dyDescent="0.25">
      <c r="A10245" s="867" t="s">
        <v>6460</v>
      </c>
      <c r="B10245" s="867" t="s">
        <v>3626</v>
      </c>
      <c r="C10245" s="867" t="s">
        <v>3031</v>
      </c>
      <c r="D10245" s="868" t="s">
        <v>7208</v>
      </c>
      <c r="E10245" s="870">
        <v>3500</v>
      </c>
      <c r="F10245" s="869" t="s">
        <v>7207</v>
      </c>
      <c r="G10245" s="868" t="s">
        <v>7206</v>
      </c>
      <c r="H10245" s="867" t="s">
        <v>3327</v>
      </c>
      <c r="I10245" s="867" t="s">
        <v>2684</v>
      </c>
      <c r="J10245" s="867" t="s">
        <v>2666</v>
      </c>
      <c r="K10245" s="866">
        <v>1</v>
      </c>
      <c r="L10245" s="866">
        <v>12</v>
      </c>
      <c r="M10245" s="865">
        <v>43786.530000000006</v>
      </c>
      <c r="N10245" s="866">
        <v>1</v>
      </c>
      <c r="O10245" s="866">
        <v>6</v>
      </c>
      <c r="P10245" s="865">
        <v>22044.9</v>
      </c>
    </row>
    <row r="10246" spans="1:16" ht="22.5" x14ac:dyDescent="0.25">
      <c r="A10246" s="867" t="s">
        <v>6460</v>
      </c>
      <c r="B10246" s="867" t="s">
        <v>3626</v>
      </c>
      <c r="C10246" s="867" t="s">
        <v>3031</v>
      </c>
      <c r="D10246" s="868" t="s">
        <v>6891</v>
      </c>
      <c r="E10246" s="870">
        <v>8100</v>
      </c>
      <c r="F10246" s="869" t="s">
        <v>7205</v>
      </c>
      <c r="G10246" s="868" t="s">
        <v>7204</v>
      </c>
      <c r="H10246" s="867" t="s">
        <v>6471</v>
      </c>
      <c r="I10246" s="867" t="s">
        <v>2684</v>
      </c>
      <c r="J10246" s="867" t="s">
        <v>2666</v>
      </c>
      <c r="K10246" s="866">
        <v>1</v>
      </c>
      <c r="L10246" s="866">
        <v>9</v>
      </c>
      <c r="M10246" s="865">
        <v>82089.73</v>
      </c>
      <c r="N10246" s="866"/>
      <c r="O10246" s="866"/>
      <c r="P10246" s="865"/>
    </row>
    <row r="10247" spans="1:16" ht="22.5" x14ac:dyDescent="0.25">
      <c r="A10247" s="867" t="s">
        <v>6460</v>
      </c>
      <c r="B10247" s="867" t="s">
        <v>3626</v>
      </c>
      <c r="C10247" s="867" t="s">
        <v>3031</v>
      </c>
      <c r="D10247" s="868" t="s">
        <v>36</v>
      </c>
      <c r="E10247" s="870">
        <v>6800</v>
      </c>
      <c r="F10247" s="869" t="s">
        <v>7203</v>
      </c>
      <c r="G10247" s="868" t="s">
        <v>7202</v>
      </c>
      <c r="H10247" s="867" t="s">
        <v>6471</v>
      </c>
      <c r="I10247" s="867" t="s">
        <v>2684</v>
      </c>
      <c r="J10247" s="867" t="s">
        <v>2666</v>
      </c>
      <c r="K10247" s="866">
        <v>1</v>
      </c>
      <c r="L10247" s="866">
        <v>11</v>
      </c>
      <c r="M10247" s="865">
        <v>69686.259999999995</v>
      </c>
      <c r="N10247" s="866"/>
      <c r="O10247" s="866"/>
      <c r="P10247" s="865"/>
    </row>
    <row r="10248" spans="1:16" ht="22.5" x14ac:dyDescent="0.25">
      <c r="A10248" s="867" t="s">
        <v>6460</v>
      </c>
      <c r="B10248" s="867" t="s">
        <v>3626</v>
      </c>
      <c r="C10248" s="867" t="s">
        <v>3031</v>
      </c>
      <c r="D10248" s="868" t="s">
        <v>6611</v>
      </c>
      <c r="E10248" s="870">
        <v>8100</v>
      </c>
      <c r="F10248" s="869" t="s">
        <v>7201</v>
      </c>
      <c r="G10248" s="868" t="s">
        <v>7200</v>
      </c>
      <c r="H10248" s="867" t="s">
        <v>6471</v>
      </c>
      <c r="I10248" s="867" t="s">
        <v>2684</v>
      </c>
      <c r="J10248" s="867" t="s">
        <v>2666</v>
      </c>
      <c r="K10248" s="866">
        <v>1</v>
      </c>
      <c r="L10248" s="866">
        <v>8</v>
      </c>
      <c r="M10248" s="865">
        <v>68764.91</v>
      </c>
      <c r="N10248" s="866"/>
      <c r="O10248" s="866"/>
      <c r="P10248" s="865"/>
    </row>
    <row r="10249" spans="1:16" ht="22.5" x14ac:dyDescent="0.25">
      <c r="A10249" s="867" t="s">
        <v>6460</v>
      </c>
      <c r="B10249" s="867" t="s">
        <v>3626</v>
      </c>
      <c r="C10249" s="867" t="s">
        <v>3031</v>
      </c>
      <c r="D10249" s="868" t="s">
        <v>6611</v>
      </c>
      <c r="E10249" s="870">
        <v>3500</v>
      </c>
      <c r="F10249" s="869" t="s">
        <v>7199</v>
      </c>
      <c r="G10249" s="868" t="s">
        <v>7198</v>
      </c>
      <c r="H10249" s="867" t="s">
        <v>2703</v>
      </c>
      <c r="I10249" s="867" t="s">
        <v>2684</v>
      </c>
      <c r="J10249" s="867" t="s">
        <v>2684</v>
      </c>
      <c r="K10249" s="866">
        <v>1</v>
      </c>
      <c r="L10249" s="866">
        <v>6</v>
      </c>
      <c r="M10249" s="865">
        <v>24474.15</v>
      </c>
      <c r="N10249" s="866"/>
      <c r="O10249" s="866"/>
      <c r="P10249" s="865"/>
    </row>
    <row r="10250" spans="1:16" ht="22.5" x14ac:dyDescent="0.25">
      <c r="A10250" s="867" t="s">
        <v>6460</v>
      </c>
      <c r="B10250" s="867" t="s">
        <v>3626</v>
      </c>
      <c r="C10250" s="867" t="s">
        <v>3031</v>
      </c>
      <c r="D10250" s="868" t="s">
        <v>6562</v>
      </c>
      <c r="E10250" s="870">
        <v>4500</v>
      </c>
      <c r="F10250" s="869" t="s">
        <v>7197</v>
      </c>
      <c r="G10250" s="868" t="s">
        <v>7196</v>
      </c>
      <c r="H10250" s="867" t="s">
        <v>2722</v>
      </c>
      <c r="I10250" s="867" t="s">
        <v>2684</v>
      </c>
      <c r="J10250" s="867" t="s">
        <v>2684</v>
      </c>
      <c r="K10250" s="866">
        <v>1</v>
      </c>
      <c r="L10250" s="866">
        <v>12</v>
      </c>
      <c r="M10250" s="865">
        <f>54266.55-2450-2450</f>
        <v>49366.55</v>
      </c>
      <c r="N10250" s="866">
        <v>1</v>
      </c>
      <c r="O10250" s="866">
        <v>5</v>
      </c>
      <c r="P10250" s="865">
        <v>26222.47</v>
      </c>
    </row>
    <row r="10251" spans="1:16" ht="22.5" x14ac:dyDescent="0.25">
      <c r="A10251" s="867" t="s">
        <v>6460</v>
      </c>
      <c r="B10251" s="867" t="s">
        <v>2672</v>
      </c>
      <c r="C10251" s="867" t="s">
        <v>3031</v>
      </c>
      <c r="D10251" s="868" t="s">
        <v>1882</v>
      </c>
      <c r="E10251" s="870">
        <v>7500</v>
      </c>
      <c r="F10251" s="869" t="s">
        <v>7195</v>
      </c>
      <c r="G10251" s="868" t="s">
        <v>7194</v>
      </c>
      <c r="H10251" s="867" t="s">
        <v>6471</v>
      </c>
      <c r="I10251" s="867" t="s">
        <v>2684</v>
      </c>
      <c r="J10251" s="867" t="s">
        <v>5525</v>
      </c>
      <c r="K10251" s="866"/>
      <c r="L10251" s="866"/>
      <c r="M10251" s="865"/>
      <c r="N10251" s="866">
        <v>1</v>
      </c>
      <c r="O10251" s="866">
        <v>5</v>
      </c>
      <c r="P10251" s="865">
        <v>40616.58</v>
      </c>
    </row>
    <row r="10252" spans="1:16" ht="22.5" x14ac:dyDescent="0.25">
      <c r="A10252" s="867" t="s">
        <v>6460</v>
      </c>
      <c r="B10252" s="867" t="s">
        <v>2672</v>
      </c>
      <c r="C10252" s="867" t="s">
        <v>3031</v>
      </c>
      <c r="D10252" s="868" t="s">
        <v>7193</v>
      </c>
      <c r="E10252" s="870">
        <v>7500</v>
      </c>
      <c r="F10252" s="869" t="s">
        <v>7192</v>
      </c>
      <c r="G10252" s="868" t="s">
        <v>7191</v>
      </c>
      <c r="H10252" s="867" t="s">
        <v>4986</v>
      </c>
      <c r="I10252" s="867" t="s">
        <v>2684</v>
      </c>
      <c r="J10252" s="867" t="s">
        <v>2666</v>
      </c>
      <c r="K10252" s="866">
        <v>1</v>
      </c>
      <c r="L10252" s="866">
        <v>12</v>
      </c>
      <c r="M10252" s="865">
        <v>90991</v>
      </c>
      <c r="N10252" s="866">
        <v>1</v>
      </c>
      <c r="O10252" s="866">
        <v>6</v>
      </c>
      <c r="P10252" s="865">
        <v>46044.9</v>
      </c>
    </row>
    <row r="10253" spans="1:16" ht="22.5" x14ac:dyDescent="0.25">
      <c r="A10253" s="867" t="s">
        <v>6460</v>
      </c>
      <c r="B10253" s="867" t="s">
        <v>3626</v>
      </c>
      <c r="C10253" s="867" t="s">
        <v>3031</v>
      </c>
      <c r="D10253" s="868" t="s">
        <v>7190</v>
      </c>
      <c r="E10253" s="870">
        <v>4500</v>
      </c>
      <c r="F10253" s="869" t="s">
        <v>7189</v>
      </c>
      <c r="G10253" s="868" t="s">
        <v>7188</v>
      </c>
      <c r="H10253" s="867" t="s">
        <v>2703</v>
      </c>
      <c r="I10253" s="867" t="s">
        <v>2684</v>
      </c>
      <c r="J10253" s="867" t="s">
        <v>2666</v>
      </c>
      <c r="K10253" s="866">
        <v>1</v>
      </c>
      <c r="L10253" s="866">
        <v>12</v>
      </c>
      <c r="M10253" s="865">
        <v>55131.100000000006</v>
      </c>
      <c r="N10253" s="866">
        <v>1</v>
      </c>
      <c r="O10253" s="866">
        <v>3</v>
      </c>
      <c r="P10253" s="865">
        <v>23008.46</v>
      </c>
    </row>
    <row r="10254" spans="1:16" ht="22.5" x14ac:dyDescent="0.25">
      <c r="A10254" s="867" t="s">
        <v>6460</v>
      </c>
      <c r="B10254" s="867" t="s">
        <v>3626</v>
      </c>
      <c r="C10254" s="867" t="s">
        <v>3031</v>
      </c>
      <c r="D10254" s="868" t="s">
        <v>1882</v>
      </c>
      <c r="E10254" s="870">
        <v>5600</v>
      </c>
      <c r="F10254" s="869" t="s">
        <v>7187</v>
      </c>
      <c r="G10254" s="868" t="s">
        <v>7186</v>
      </c>
      <c r="H10254" s="867" t="s">
        <v>6471</v>
      </c>
      <c r="I10254" s="867" t="s">
        <v>2684</v>
      </c>
      <c r="J10254" s="867" t="s">
        <v>2666</v>
      </c>
      <c r="K10254" s="866">
        <v>1</v>
      </c>
      <c r="L10254" s="866">
        <v>6</v>
      </c>
      <c r="M10254" s="865">
        <v>38319.01</v>
      </c>
      <c r="N10254" s="866"/>
      <c r="O10254" s="866"/>
      <c r="P10254" s="865"/>
    </row>
    <row r="10255" spans="1:16" ht="33.75" x14ac:dyDescent="0.25">
      <c r="A10255" s="867" t="s">
        <v>6460</v>
      </c>
      <c r="B10255" s="867" t="s">
        <v>2672</v>
      </c>
      <c r="C10255" s="867" t="s">
        <v>3031</v>
      </c>
      <c r="D10255" s="868" t="s">
        <v>7185</v>
      </c>
      <c r="E10255" s="870">
        <v>6800</v>
      </c>
      <c r="F10255" s="869" t="s">
        <v>7184</v>
      </c>
      <c r="G10255" s="868" t="s">
        <v>7183</v>
      </c>
      <c r="H10255" s="867" t="s">
        <v>6471</v>
      </c>
      <c r="I10255" s="867" t="s">
        <v>2684</v>
      </c>
      <c r="J10255" s="867" t="s">
        <v>2666</v>
      </c>
      <c r="K10255" s="866">
        <v>1</v>
      </c>
      <c r="L10255" s="866">
        <v>12</v>
      </c>
      <c r="M10255" s="865">
        <v>82042.600000000006</v>
      </c>
      <c r="N10255" s="866">
        <v>1</v>
      </c>
      <c r="O10255" s="866">
        <v>6</v>
      </c>
      <c r="P10255" s="865">
        <v>41062.43</v>
      </c>
    </row>
    <row r="10256" spans="1:16" ht="22.5" x14ac:dyDescent="0.25">
      <c r="A10256" s="867" t="s">
        <v>6460</v>
      </c>
      <c r="B10256" s="867" t="s">
        <v>2672</v>
      </c>
      <c r="C10256" s="867" t="s">
        <v>3031</v>
      </c>
      <c r="D10256" s="868" t="s">
        <v>6639</v>
      </c>
      <c r="E10256" s="870">
        <v>6800</v>
      </c>
      <c r="F10256" s="869" t="s">
        <v>7182</v>
      </c>
      <c r="G10256" s="868" t="s">
        <v>7181</v>
      </c>
      <c r="H10256" s="867" t="s">
        <v>2722</v>
      </c>
      <c r="I10256" s="867" t="s">
        <v>2684</v>
      </c>
      <c r="J10256" s="867" t="s">
        <v>2684</v>
      </c>
      <c r="K10256" s="866">
        <v>1</v>
      </c>
      <c r="L10256" s="866">
        <v>7</v>
      </c>
      <c r="M10256" s="865">
        <v>43319.710000000006</v>
      </c>
      <c r="N10256" s="866">
        <v>1</v>
      </c>
      <c r="O10256" s="866">
        <v>6</v>
      </c>
      <c r="P10256" s="865">
        <v>40457.980000000003</v>
      </c>
    </row>
    <row r="10257" spans="1:16" ht="22.5" x14ac:dyDescent="0.25">
      <c r="A10257" s="867" t="s">
        <v>6460</v>
      </c>
      <c r="B10257" s="867" t="s">
        <v>3626</v>
      </c>
      <c r="C10257" s="867" t="s">
        <v>3031</v>
      </c>
      <c r="D10257" s="868" t="s">
        <v>6539</v>
      </c>
      <c r="E10257" s="870">
        <v>7500</v>
      </c>
      <c r="F10257" s="869" t="s">
        <v>7180</v>
      </c>
      <c r="G10257" s="868" t="s">
        <v>7179</v>
      </c>
      <c r="H10257" s="867" t="s">
        <v>2711</v>
      </c>
      <c r="I10257" s="867" t="s">
        <v>2684</v>
      </c>
      <c r="J10257" s="867" t="s">
        <v>2666</v>
      </c>
      <c r="K10257" s="866">
        <v>1</v>
      </c>
      <c r="L10257" s="866">
        <v>8</v>
      </c>
      <c r="M10257" s="865">
        <v>58736.369999999995</v>
      </c>
      <c r="N10257" s="866">
        <v>1</v>
      </c>
      <c r="O10257" s="866">
        <v>5</v>
      </c>
      <c r="P10257" s="865">
        <v>42053.760000000002</v>
      </c>
    </row>
    <row r="10258" spans="1:16" ht="22.5" x14ac:dyDescent="0.25">
      <c r="A10258" s="867" t="s">
        <v>6460</v>
      </c>
      <c r="B10258" s="867" t="s">
        <v>3626</v>
      </c>
      <c r="C10258" s="867" t="s">
        <v>3031</v>
      </c>
      <c r="D10258" s="868" t="s">
        <v>1876</v>
      </c>
      <c r="E10258" s="870">
        <v>3000</v>
      </c>
      <c r="F10258" s="869" t="s">
        <v>7178</v>
      </c>
      <c r="G10258" s="868" t="s">
        <v>7177</v>
      </c>
      <c r="H10258" s="867" t="s">
        <v>6617</v>
      </c>
      <c r="I10258" s="867" t="s">
        <v>2822</v>
      </c>
      <c r="J10258" s="867" t="s">
        <v>6531</v>
      </c>
      <c r="K10258" s="866">
        <v>1</v>
      </c>
      <c r="L10258" s="866">
        <v>12</v>
      </c>
      <c r="M10258" s="865">
        <v>37443.5</v>
      </c>
      <c r="N10258" s="866">
        <v>1</v>
      </c>
      <c r="O10258" s="866">
        <v>6</v>
      </c>
      <c r="P10258" s="865">
        <v>18932.189999999999</v>
      </c>
    </row>
    <row r="10259" spans="1:16" ht="22.5" x14ac:dyDescent="0.25">
      <c r="A10259" s="867" t="s">
        <v>6460</v>
      </c>
      <c r="B10259" s="867" t="s">
        <v>2672</v>
      </c>
      <c r="C10259" s="867" t="s">
        <v>3031</v>
      </c>
      <c r="D10259" s="868" t="s">
        <v>6639</v>
      </c>
      <c r="E10259" s="870">
        <v>5600</v>
      </c>
      <c r="F10259" s="869" t="s">
        <v>7176</v>
      </c>
      <c r="G10259" s="868" t="s">
        <v>7175</v>
      </c>
      <c r="H10259" s="867" t="s">
        <v>2722</v>
      </c>
      <c r="I10259" s="867" t="s">
        <v>2684</v>
      </c>
      <c r="J10259" s="867" t="s">
        <v>2684</v>
      </c>
      <c r="K10259" s="866"/>
      <c r="L10259" s="866"/>
      <c r="M10259" s="865"/>
      <c r="N10259" s="866">
        <v>1</v>
      </c>
      <c r="O10259" s="866">
        <v>6</v>
      </c>
      <c r="P10259" s="865">
        <v>31241.239999999998</v>
      </c>
    </row>
    <row r="10260" spans="1:16" x14ac:dyDescent="0.25">
      <c r="A10260" s="1777" t="s">
        <v>2848</v>
      </c>
      <c r="B10260" s="1778"/>
      <c r="C10260" s="1778"/>
      <c r="D10260" s="1778"/>
      <c r="E10260" s="1779"/>
      <c r="F10260" s="1777" t="s">
        <v>378</v>
      </c>
      <c r="G10260" s="1778"/>
      <c r="H10260" s="1778"/>
      <c r="I10260" s="1778"/>
      <c r="J10260" s="1779"/>
      <c r="K10260" s="1773" t="s">
        <v>2847</v>
      </c>
      <c r="L10260" s="1774"/>
      <c r="M10260" s="1775"/>
      <c r="N10260" s="1773" t="s">
        <v>2846</v>
      </c>
      <c r="O10260" s="1774"/>
      <c r="P10260" s="1775"/>
    </row>
    <row r="10261" spans="1:16" ht="82.5" customHeight="1" x14ac:dyDescent="0.25">
      <c r="A10261" s="1535" t="s">
        <v>2845</v>
      </c>
      <c r="B10261" s="1535" t="s">
        <v>5</v>
      </c>
      <c r="C10261" s="1535" t="s">
        <v>2844</v>
      </c>
      <c r="D10261" s="1535" t="s">
        <v>2843</v>
      </c>
      <c r="E10261" s="1536" t="s">
        <v>2842</v>
      </c>
      <c r="F10261" s="1537" t="s">
        <v>2841</v>
      </c>
      <c r="G10261" s="1540" t="s">
        <v>2840</v>
      </c>
      <c r="H10261" s="1535" t="s">
        <v>2839</v>
      </c>
      <c r="I10261" s="1535" t="s">
        <v>2838</v>
      </c>
      <c r="J10261" s="1535" t="s">
        <v>2837</v>
      </c>
      <c r="K10261" s="1538" t="s">
        <v>2836</v>
      </c>
      <c r="L10261" s="1538" t="s">
        <v>2835</v>
      </c>
      <c r="M10261" s="1539" t="s">
        <v>2834</v>
      </c>
      <c r="N10261" s="1538" t="s">
        <v>2836</v>
      </c>
      <c r="O10261" s="1538" t="s">
        <v>2835</v>
      </c>
      <c r="P10261" s="1539" t="s">
        <v>2834</v>
      </c>
    </row>
    <row r="10262" spans="1:16" ht="22.5" x14ac:dyDescent="0.25">
      <c r="A10262" s="867" t="s">
        <v>6460</v>
      </c>
      <c r="B10262" s="867" t="s">
        <v>3626</v>
      </c>
      <c r="C10262" s="867" t="s">
        <v>3031</v>
      </c>
      <c r="D10262" s="868" t="s">
        <v>7174</v>
      </c>
      <c r="E10262" s="870">
        <v>3800</v>
      </c>
      <c r="F10262" s="869" t="s">
        <v>7173</v>
      </c>
      <c r="G10262" s="868" t="s">
        <v>7172</v>
      </c>
      <c r="H10262" s="867" t="s">
        <v>2883</v>
      </c>
      <c r="I10262" s="867" t="s">
        <v>2684</v>
      </c>
      <c r="J10262" s="867" t="s">
        <v>2666</v>
      </c>
      <c r="K10262" s="866">
        <v>1</v>
      </c>
      <c r="L10262" s="866">
        <v>10</v>
      </c>
      <c r="M10262" s="865">
        <v>43339.21</v>
      </c>
      <c r="N10262" s="866"/>
      <c r="O10262" s="866"/>
      <c r="P10262" s="865"/>
    </row>
    <row r="10263" spans="1:16" ht="22.5" x14ac:dyDescent="0.25">
      <c r="A10263" s="867" t="s">
        <v>6460</v>
      </c>
      <c r="B10263" s="867" t="s">
        <v>2672</v>
      </c>
      <c r="C10263" s="867" t="s">
        <v>3031</v>
      </c>
      <c r="D10263" s="868" t="s">
        <v>6515</v>
      </c>
      <c r="E10263" s="870">
        <v>6800</v>
      </c>
      <c r="F10263" s="869" t="s">
        <v>7171</v>
      </c>
      <c r="G10263" s="868" t="s">
        <v>7170</v>
      </c>
      <c r="H10263" s="867" t="s">
        <v>6902</v>
      </c>
      <c r="I10263" s="867" t="s">
        <v>2684</v>
      </c>
      <c r="J10263" s="867" t="s">
        <v>2666</v>
      </c>
      <c r="K10263" s="866">
        <v>1</v>
      </c>
      <c r="L10263" s="866">
        <v>12</v>
      </c>
      <c r="M10263" s="865">
        <v>83554.19</v>
      </c>
      <c r="N10263" s="866">
        <v>1</v>
      </c>
      <c r="O10263" s="866">
        <v>6</v>
      </c>
      <c r="P10263" s="865">
        <v>41841.600000000006</v>
      </c>
    </row>
    <row r="10264" spans="1:16" ht="22.5" x14ac:dyDescent="0.25">
      <c r="A10264" s="867" t="s">
        <v>6460</v>
      </c>
      <c r="B10264" s="867" t="s">
        <v>3626</v>
      </c>
      <c r="C10264" s="867" t="s">
        <v>3031</v>
      </c>
      <c r="D10264" s="868" t="s">
        <v>7169</v>
      </c>
      <c r="E10264" s="870">
        <v>6000</v>
      </c>
      <c r="F10264" s="869" t="s">
        <v>7168</v>
      </c>
      <c r="G10264" s="868" t="s">
        <v>7167</v>
      </c>
      <c r="H10264" s="867" t="s">
        <v>6471</v>
      </c>
      <c r="I10264" s="867" t="s">
        <v>2684</v>
      </c>
      <c r="J10264" s="867" t="s">
        <v>2666</v>
      </c>
      <c r="K10264" s="866">
        <v>1</v>
      </c>
      <c r="L10264" s="866">
        <v>12</v>
      </c>
      <c r="M10264" s="865">
        <v>73742.05</v>
      </c>
      <c r="N10264" s="866">
        <v>1</v>
      </c>
      <c r="O10264" s="866">
        <v>6</v>
      </c>
      <c r="P10264" s="865">
        <v>37023.65</v>
      </c>
    </row>
    <row r="10265" spans="1:16" ht="22.5" x14ac:dyDescent="0.25">
      <c r="A10265" s="867" t="s">
        <v>6460</v>
      </c>
      <c r="B10265" s="867" t="s">
        <v>3626</v>
      </c>
      <c r="C10265" s="867" t="s">
        <v>3031</v>
      </c>
      <c r="D10265" s="868" t="s">
        <v>7166</v>
      </c>
      <c r="E10265" s="870">
        <v>13500</v>
      </c>
      <c r="F10265" s="869" t="s">
        <v>7165</v>
      </c>
      <c r="G10265" s="868" t="s">
        <v>7164</v>
      </c>
      <c r="H10265" s="867" t="s">
        <v>6471</v>
      </c>
      <c r="I10265" s="867" t="s">
        <v>2684</v>
      </c>
      <c r="J10265" s="867" t="s">
        <v>2666</v>
      </c>
      <c r="K10265" s="866">
        <v>1</v>
      </c>
      <c r="L10265" s="866">
        <v>8</v>
      </c>
      <c r="M10265" s="865">
        <v>102557.2</v>
      </c>
      <c r="N10265" s="866">
        <v>1</v>
      </c>
      <c r="O10265" s="866">
        <v>6</v>
      </c>
      <c r="P10265" s="865">
        <v>82044.899999999994</v>
      </c>
    </row>
    <row r="10266" spans="1:16" ht="22.5" x14ac:dyDescent="0.25">
      <c r="A10266" s="867" t="s">
        <v>6460</v>
      </c>
      <c r="B10266" s="867" t="s">
        <v>3626</v>
      </c>
      <c r="C10266" s="867" t="s">
        <v>3031</v>
      </c>
      <c r="D10266" s="868" t="s">
        <v>7163</v>
      </c>
      <c r="E10266" s="870">
        <v>3500</v>
      </c>
      <c r="F10266" s="869" t="s">
        <v>7162</v>
      </c>
      <c r="G10266" s="868" t="s">
        <v>7161</v>
      </c>
      <c r="H10266" s="867" t="s">
        <v>7160</v>
      </c>
      <c r="I10266" s="867" t="s">
        <v>6587</v>
      </c>
      <c r="J10266" s="867" t="s">
        <v>6813</v>
      </c>
      <c r="K10266" s="866">
        <v>1</v>
      </c>
      <c r="L10266" s="866">
        <v>12</v>
      </c>
      <c r="M10266" s="865">
        <v>43960.800000000003</v>
      </c>
      <c r="N10266" s="866">
        <v>1</v>
      </c>
      <c r="O10266" s="866">
        <v>6</v>
      </c>
      <c r="P10266" s="865">
        <v>22015</v>
      </c>
    </row>
    <row r="10267" spans="1:16" ht="22.5" x14ac:dyDescent="0.25">
      <c r="A10267" s="867" t="s">
        <v>6460</v>
      </c>
      <c r="B10267" s="867" t="s">
        <v>3626</v>
      </c>
      <c r="C10267" s="867" t="s">
        <v>3031</v>
      </c>
      <c r="D10267" s="868" t="s">
        <v>6474</v>
      </c>
      <c r="E10267" s="870">
        <v>7500</v>
      </c>
      <c r="F10267" s="869" t="s">
        <v>7159</v>
      </c>
      <c r="G10267" s="868" t="s">
        <v>7158</v>
      </c>
      <c r="H10267" s="867" t="s">
        <v>3107</v>
      </c>
      <c r="I10267" s="867" t="s">
        <v>2684</v>
      </c>
      <c r="J10267" s="867" t="s">
        <v>5525</v>
      </c>
      <c r="K10267" s="866">
        <v>1</v>
      </c>
      <c r="L10267" s="866">
        <v>1</v>
      </c>
      <c r="M10267" s="865">
        <v>6613.4</v>
      </c>
      <c r="N10267" s="866">
        <v>1</v>
      </c>
      <c r="O10267" s="866">
        <v>6</v>
      </c>
      <c r="P10267" s="865">
        <v>46039.170000000006</v>
      </c>
    </row>
    <row r="10268" spans="1:16" ht="22.5" x14ac:dyDescent="0.25">
      <c r="A10268" s="867" t="s">
        <v>6460</v>
      </c>
      <c r="B10268" s="867" t="s">
        <v>2672</v>
      </c>
      <c r="C10268" s="867" t="s">
        <v>3031</v>
      </c>
      <c r="D10268" s="868" t="s">
        <v>7157</v>
      </c>
      <c r="E10268" s="870">
        <v>7500</v>
      </c>
      <c r="F10268" s="869" t="s">
        <v>7156</v>
      </c>
      <c r="G10268" s="868" t="s">
        <v>7155</v>
      </c>
      <c r="H10268" s="867" t="s">
        <v>2725</v>
      </c>
      <c r="I10268" s="867" t="s">
        <v>2684</v>
      </c>
      <c r="J10268" s="867" t="s">
        <v>2666</v>
      </c>
      <c r="K10268" s="866">
        <v>1</v>
      </c>
      <c r="L10268" s="866">
        <v>12</v>
      </c>
      <c r="M10268" s="865">
        <v>91874.34</v>
      </c>
      <c r="N10268" s="866">
        <v>1</v>
      </c>
      <c r="O10268" s="866">
        <v>6</v>
      </c>
      <c r="P10268" s="865">
        <v>46037.61</v>
      </c>
    </row>
    <row r="10269" spans="1:16" ht="22.5" x14ac:dyDescent="0.25">
      <c r="A10269" s="867" t="s">
        <v>6460</v>
      </c>
      <c r="B10269" s="867" t="s">
        <v>3626</v>
      </c>
      <c r="C10269" s="867" t="s">
        <v>3031</v>
      </c>
      <c r="D10269" s="868" t="s">
        <v>4922</v>
      </c>
      <c r="E10269" s="870">
        <v>3500</v>
      </c>
      <c r="F10269" s="869" t="s">
        <v>7154</v>
      </c>
      <c r="G10269" s="868" t="s">
        <v>7153</v>
      </c>
      <c r="H10269" s="867" t="s">
        <v>6471</v>
      </c>
      <c r="I10269" s="867" t="s">
        <v>2684</v>
      </c>
      <c r="J10269" s="867" t="s">
        <v>2666</v>
      </c>
      <c r="K10269" s="866">
        <v>1</v>
      </c>
      <c r="L10269" s="866">
        <v>12</v>
      </c>
      <c r="M10269" s="865">
        <v>42014.880000000005</v>
      </c>
      <c r="N10269" s="866">
        <v>1</v>
      </c>
      <c r="O10269" s="866">
        <v>6</v>
      </c>
      <c r="P10269" s="865">
        <v>21350</v>
      </c>
    </row>
    <row r="10270" spans="1:16" ht="22.5" x14ac:dyDescent="0.25">
      <c r="A10270" s="867" t="s">
        <v>6460</v>
      </c>
      <c r="B10270" s="867" t="s">
        <v>3626</v>
      </c>
      <c r="C10270" s="867" t="s">
        <v>3031</v>
      </c>
      <c r="D10270" s="868" t="s">
        <v>7076</v>
      </c>
      <c r="E10270" s="870">
        <v>3000</v>
      </c>
      <c r="F10270" s="869" t="s">
        <v>7152</v>
      </c>
      <c r="G10270" s="868" t="s">
        <v>7151</v>
      </c>
      <c r="H10270" s="867" t="s">
        <v>3155</v>
      </c>
      <c r="I10270" s="867" t="s">
        <v>6504</v>
      </c>
      <c r="J10270" s="867" t="s">
        <v>6504</v>
      </c>
      <c r="K10270" s="866">
        <v>1</v>
      </c>
      <c r="L10270" s="866">
        <v>12</v>
      </c>
      <c r="M10270" s="865">
        <v>37798.920000000006</v>
      </c>
      <c r="N10270" s="866">
        <v>1</v>
      </c>
      <c r="O10270" s="866">
        <v>6</v>
      </c>
      <c r="P10270" s="865">
        <v>18978.650000000001</v>
      </c>
    </row>
    <row r="10271" spans="1:16" ht="22.5" x14ac:dyDescent="0.25">
      <c r="A10271" s="867" t="s">
        <v>6460</v>
      </c>
      <c r="B10271" s="867" t="s">
        <v>3626</v>
      </c>
      <c r="C10271" s="867" t="s">
        <v>3031</v>
      </c>
      <c r="D10271" s="868" t="s">
        <v>6474</v>
      </c>
      <c r="E10271" s="870">
        <v>7500</v>
      </c>
      <c r="F10271" s="869" t="s">
        <v>7150</v>
      </c>
      <c r="G10271" s="868" t="s">
        <v>7149</v>
      </c>
      <c r="H10271" s="867" t="s">
        <v>6471</v>
      </c>
      <c r="I10271" s="867" t="s">
        <v>2684</v>
      </c>
      <c r="J10271" s="867" t="s">
        <v>2666</v>
      </c>
      <c r="K10271" s="866">
        <v>1</v>
      </c>
      <c r="L10271" s="866">
        <v>12</v>
      </c>
      <c r="M10271" s="865">
        <v>91499.34</v>
      </c>
      <c r="N10271" s="866">
        <v>1</v>
      </c>
      <c r="O10271" s="866">
        <v>6</v>
      </c>
      <c r="P10271" s="865">
        <v>45871.46</v>
      </c>
    </row>
    <row r="10272" spans="1:16" ht="22.5" x14ac:dyDescent="0.25">
      <c r="A10272" s="867" t="s">
        <v>6460</v>
      </c>
      <c r="B10272" s="867" t="s">
        <v>3626</v>
      </c>
      <c r="C10272" s="867" t="s">
        <v>3031</v>
      </c>
      <c r="D10272" s="868" t="s">
        <v>7148</v>
      </c>
      <c r="E10272" s="870">
        <v>7500</v>
      </c>
      <c r="F10272" s="869" t="s">
        <v>7147</v>
      </c>
      <c r="G10272" s="868" t="s">
        <v>7146</v>
      </c>
      <c r="H10272" s="867" t="s">
        <v>7145</v>
      </c>
      <c r="I10272" s="867" t="s">
        <v>2684</v>
      </c>
      <c r="J10272" s="867" t="s">
        <v>5525</v>
      </c>
      <c r="K10272" s="866">
        <v>1</v>
      </c>
      <c r="L10272" s="866">
        <v>2</v>
      </c>
      <c r="M10272" s="865">
        <v>13476.8</v>
      </c>
      <c r="N10272" s="866">
        <v>1</v>
      </c>
      <c r="O10272" s="866">
        <v>6</v>
      </c>
      <c r="P10272" s="865">
        <v>45946.98</v>
      </c>
    </row>
    <row r="10273" spans="1:16" ht="22.5" x14ac:dyDescent="0.25">
      <c r="A10273" s="867" t="s">
        <v>6460</v>
      </c>
      <c r="B10273" s="867" t="s">
        <v>2672</v>
      </c>
      <c r="C10273" s="867" t="s">
        <v>3031</v>
      </c>
      <c r="D10273" s="868" t="s">
        <v>6724</v>
      </c>
      <c r="E10273" s="870">
        <v>6800</v>
      </c>
      <c r="F10273" s="869" t="s">
        <v>7144</v>
      </c>
      <c r="G10273" s="868" t="s">
        <v>7143</v>
      </c>
      <c r="H10273" s="867" t="s">
        <v>6690</v>
      </c>
      <c r="I10273" s="867" t="s">
        <v>2684</v>
      </c>
      <c r="J10273" s="867" t="s">
        <v>2666</v>
      </c>
      <c r="K10273" s="866">
        <v>1</v>
      </c>
      <c r="L10273" s="866">
        <v>12</v>
      </c>
      <c r="M10273" s="865">
        <v>83486.19</v>
      </c>
      <c r="N10273" s="866">
        <v>1</v>
      </c>
      <c r="O10273" s="866">
        <v>6</v>
      </c>
      <c r="P10273" s="865">
        <v>41486.01</v>
      </c>
    </row>
    <row r="10274" spans="1:16" ht="22.5" x14ac:dyDescent="0.25">
      <c r="A10274" s="867" t="s">
        <v>6460</v>
      </c>
      <c r="B10274" s="867" t="s">
        <v>3626</v>
      </c>
      <c r="C10274" s="867" t="s">
        <v>3031</v>
      </c>
      <c r="D10274" s="868" t="s">
        <v>7142</v>
      </c>
      <c r="E10274" s="870">
        <v>7500</v>
      </c>
      <c r="F10274" s="869" t="s">
        <v>7141</v>
      </c>
      <c r="G10274" s="868" t="s">
        <v>7140</v>
      </c>
      <c r="H10274" s="867" t="s">
        <v>2886</v>
      </c>
      <c r="I10274" s="867" t="s">
        <v>2684</v>
      </c>
      <c r="J10274" s="867" t="s">
        <v>2666</v>
      </c>
      <c r="K10274" s="866">
        <v>1</v>
      </c>
      <c r="L10274" s="866">
        <v>12</v>
      </c>
      <c r="M10274" s="865">
        <v>91958.71</v>
      </c>
      <c r="N10274" s="866">
        <v>1</v>
      </c>
      <c r="O10274" s="866">
        <v>6</v>
      </c>
      <c r="P10274" s="865">
        <v>46040.210000000006</v>
      </c>
    </row>
    <row r="10275" spans="1:16" ht="22.5" x14ac:dyDescent="0.25">
      <c r="A10275" s="867" t="s">
        <v>6460</v>
      </c>
      <c r="B10275" s="867" t="s">
        <v>2672</v>
      </c>
      <c r="C10275" s="867" t="s">
        <v>3031</v>
      </c>
      <c r="D10275" s="868" t="s">
        <v>6654</v>
      </c>
      <c r="E10275" s="870">
        <v>7500</v>
      </c>
      <c r="F10275" s="869" t="s">
        <v>7139</v>
      </c>
      <c r="G10275" s="868" t="s">
        <v>7138</v>
      </c>
      <c r="H10275" s="867" t="s">
        <v>6471</v>
      </c>
      <c r="I10275" s="867" t="s">
        <v>2684</v>
      </c>
      <c r="J10275" s="867" t="s">
        <v>2666</v>
      </c>
      <c r="K10275" s="866">
        <v>1</v>
      </c>
      <c r="L10275" s="866">
        <v>12</v>
      </c>
      <c r="M10275" s="865">
        <v>91900.91</v>
      </c>
      <c r="N10275" s="866">
        <v>1</v>
      </c>
      <c r="O10275" s="866">
        <v>6</v>
      </c>
      <c r="P10275" s="865">
        <v>45980.32</v>
      </c>
    </row>
    <row r="10276" spans="1:16" ht="22.5" x14ac:dyDescent="0.25">
      <c r="A10276" s="867" t="s">
        <v>6460</v>
      </c>
      <c r="B10276" s="867" t="s">
        <v>3626</v>
      </c>
      <c r="C10276" s="867" t="s">
        <v>3031</v>
      </c>
      <c r="D10276" s="868" t="s">
        <v>7137</v>
      </c>
      <c r="E10276" s="870">
        <v>12000</v>
      </c>
      <c r="F10276" s="869" t="s">
        <v>7136</v>
      </c>
      <c r="G10276" s="868" t="s">
        <v>7135</v>
      </c>
      <c r="H10276" s="867" t="s">
        <v>6471</v>
      </c>
      <c r="I10276" s="867" t="s">
        <v>2684</v>
      </c>
      <c r="J10276" s="867" t="s">
        <v>2666</v>
      </c>
      <c r="K10276" s="866">
        <v>1</v>
      </c>
      <c r="L10276" s="866">
        <v>12</v>
      </c>
      <c r="M10276" s="865">
        <v>144260.79999999999</v>
      </c>
      <c r="N10276" s="866">
        <v>1</v>
      </c>
      <c r="O10276" s="866">
        <v>6</v>
      </c>
      <c r="P10276" s="865">
        <v>71682.399999999994</v>
      </c>
    </row>
    <row r="10277" spans="1:16" ht="22.5" x14ac:dyDescent="0.25">
      <c r="A10277" s="867" t="s">
        <v>6460</v>
      </c>
      <c r="B10277" s="867" t="s">
        <v>3626</v>
      </c>
      <c r="C10277" s="867" t="s">
        <v>3031</v>
      </c>
      <c r="D10277" s="868" t="s">
        <v>5525</v>
      </c>
      <c r="E10277" s="870">
        <v>6000</v>
      </c>
      <c r="F10277" s="869" t="s">
        <v>7134</v>
      </c>
      <c r="G10277" s="868" t="s">
        <v>7133</v>
      </c>
      <c r="H10277" s="867" t="s">
        <v>2703</v>
      </c>
      <c r="I10277" s="867" t="s">
        <v>2684</v>
      </c>
      <c r="J10277" s="867" t="s">
        <v>2666</v>
      </c>
      <c r="K10277" s="866">
        <v>1</v>
      </c>
      <c r="L10277" s="866">
        <v>12</v>
      </c>
      <c r="M10277" s="865">
        <v>79015.8</v>
      </c>
      <c r="N10277" s="866"/>
      <c r="O10277" s="866"/>
      <c r="P10277" s="865"/>
    </row>
    <row r="10278" spans="1:16" ht="22.5" x14ac:dyDescent="0.25">
      <c r="A10278" s="867" t="s">
        <v>6460</v>
      </c>
      <c r="B10278" s="867" t="s">
        <v>2672</v>
      </c>
      <c r="C10278" s="867" t="s">
        <v>3031</v>
      </c>
      <c r="D10278" s="868" t="s">
        <v>2869</v>
      </c>
      <c r="E10278" s="870">
        <v>3000</v>
      </c>
      <c r="F10278" s="869" t="s">
        <v>7132</v>
      </c>
      <c r="G10278" s="868" t="s">
        <v>7131</v>
      </c>
      <c r="H10278" s="867" t="s">
        <v>2679</v>
      </c>
      <c r="I10278" s="867" t="s">
        <v>6587</v>
      </c>
      <c r="J10278" s="867" t="s">
        <v>6976</v>
      </c>
      <c r="K10278" s="866">
        <v>1</v>
      </c>
      <c r="L10278" s="866">
        <v>12</v>
      </c>
      <c r="M10278" s="865">
        <v>37660.57</v>
      </c>
      <c r="N10278" s="866">
        <v>1</v>
      </c>
      <c r="O10278" s="866">
        <v>6</v>
      </c>
      <c r="P10278" s="865">
        <v>19014.27</v>
      </c>
    </row>
    <row r="10279" spans="1:16" ht="22.5" x14ac:dyDescent="0.25">
      <c r="A10279" s="867" t="s">
        <v>6460</v>
      </c>
      <c r="B10279" s="867" t="s">
        <v>3626</v>
      </c>
      <c r="C10279" s="867" t="s">
        <v>3031</v>
      </c>
      <c r="D10279" s="868" t="s">
        <v>4390</v>
      </c>
      <c r="E10279" s="870">
        <v>4500</v>
      </c>
      <c r="F10279" s="869" t="s">
        <v>7130</v>
      </c>
      <c r="G10279" s="868" t="s">
        <v>7129</v>
      </c>
      <c r="H10279" s="867" t="s">
        <v>3265</v>
      </c>
      <c r="I10279" s="867" t="s">
        <v>6504</v>
      </c>
      <c r="J10279" s="867" t="s">
        <v>6504</v>
      </c>
      <c r="K10279" s="866">
        <v>1</v>
      </c>
      <c r="L10279" s="866">
        <v>8</v>
      </c>
      <c r="M10279" s="865">
        <v>44409.04</v>
      </c>
      <c r="N10279" s="866"/>
      <c r="O10279" s="866"/>
      <c r="P10279" s="865"/>
    </row>
    <row r="10280" spans="1:16" ht="22.5" x14ac:dyDescent="0.25">
      <c r="A10280" s="867" t="s">
        <v>6460</v>
      </c>
      <c r="B10280" s="867" t="s">
        <v>2672</v>
      </c>
      <c r="C10280" s="867" t="s">
        <v>3031</v>
      </c>
      <c r="D10280" s="868" t="s">
        <v>1882</v>
      </c>
      <c r="E10280" s="870">
        <v>5600</v>
      </c>
      <c r="F10280" s="869" t="s">
        <v>7128</v>
      </c>
      <c r="G10280" s="868" t="s">
        <v>7127</v>
      </c>
      <c r="H10280" s="867" t="s">
        <v>2722</v>
      </c>
      <c r="I10280" s="867" t="s">
        <v>2684</v>
      </c>
      <c r="J10280" s="867" t="s">
        <v>2684</v>
      </c>
      <c r="K10280" s="866">
        <v>1</v>
      </c>
      <c r="L10280" s="866">
        <v>12</v>
      </c>
      <c r="M10280" s="865">
        <v>68059.87000000001</v>
      </c>
      <c r="N10280" s="866">
        <v>1</v>
      </c>
      <c r="O10280" s="866">
        <v>6</v>
      </c>
      <c r="P10280" s="865">
        <v>34618.07</v>
      </c>
    </row>
    <row r="10281" spans="1:16" ht="22.5" x14ac:dyDescent="0.25">
      <c r="A10281" s="867" t="s">
        <v>6460</v>
      </c>
      <c r="B10281" s="867" t="s">
        <v>3626</v>
      </c>
      <c r="C10281" s="867" t="s">
        <v>3031</v>
      </c>
      <c r="D10281" s="868" t="s">
        <v>7126</v>
      </c>
      <c r="E10281" s="870">
        <v>3500</v>
      </c>
      <c r="F10281" s="869" t="s">
        <v>7125</v>
      </c>
      <c r="G10281" s="868" t="s">
        <v>7124</v>
      </c>
      <c r="H10281" s="867" t="s">
        <v>3259</v>
      </c>
      <c r="I10281" s="867" t="s">
        <v>6504</v>
      </c>
      <c r="J10281" s="867" t="s">
        <v>6504</v>
      </c>
      <c r="K10281" s="866">
        <v>1</v>
      </c>
      <c r="L10281" s="866">
        <v>12</v>
      </c>
      <c r="M10281" s="865">
        <v>42266.740000000005</v>
      </c>
      <c r="N10281" s="866">
        <v>1</v>
      </c>
      <c r="O10281" s="866">
        <v>6</v>
      </c>
      <c r="P10281" s="865">
        <v>21958.61</v>
      </c>
    </row>
    <row r="10282" spans="1:16" ht="22.5" x14ac:dyDescent="0.25">
      <c r="A10282" s="867" t="s">
        <v>6460</v>
      </c>
      <c r="B10282" s="867" t="s">
        <v>3626</v>
      </c>
      <c r="C10282" s="867" t="s">
        <v>3031</v>
      </c>
      <c r="D10282" s="868" t="s">
        <v>6574</v>
      </c>
      <c r="E10282" s="870">
        <v>3500</v>
      </c>
      <c r="F10282" s="869" t="s">
        <v>7123</v>
      </c>
      <c r="G10282" s="868" t="s">
        <v>7122</v>
      </c>
      <c r="H10282" s="867" t="s">
        <v>7121</v>
      </c>
      <c r="I10282" s="867" t="s">
        <v>2684</v>
      </c>
      <c r="J10282" s="867" t="s">
        <v>2684</v>
      </c>
      <c r="K10282" s="866">
        <v>1</v>
      </c>
      <c r="L10282" s="866">
        <v>6</v>
      </c>
      <c r="M10282" s="865">
        <v>23503.21</v>
      </c>
      <c r="N10282" s="866"/>
      <c r="O10282" s="866"/>
      <c r="P10282" s="865"/>
    </row>
    <row r="10283" spans="1:16" ht="22.5" x14ac:dyDescent="0.25">
      <c r="A10283" s="867" t="s">
        <v>6460</v>
      </c>
      <c r="B10283" s="867" t="s">
        <v>2672</v>
      </c>
      <c r="C10283" s="867" t="s">
        <v>3031</v>
      </c>
      <c r="D10283" s="868" t="s">
        <v>37</v>
      </c>
      <c r="E10283" s="870">
        <v>5600</v>
      </c>
      <c r="F10283" s="869" t="s">
        <v>7120</v>
      </c>
      <c r="G10283" s="868" t="s">
        <v>7119</v>
      </c>
      <c r="H10283" s="867" t="s">
        <v>2722</v>
      </c>
      <c r="I10283" s="867" t="s">
        <v>2684</v>
      </c>
      <c r="J10283" s="867" t="s">
        <v>2684</v>
      </c>
      <c r="K10283" s="866">
        <v>1</v>
      </c>
      <c r="L10283" s="866">
        <v>12</v>
      </c>
      <c r="M10283" s="865">
        <v>68780.08</v>
      </c>
      <c r="N10283" s="866">
        <v>1</v>
      </c>
      <c r="O10283" s="866">
        <v>6</v>
      </c>
      <c r="P10283" s="865">
        <v>34644.9</v>
      </c>
    </row>
    <row r="10284" spans="1:16" ht="22.5" x14ac:dyDescent="0.25">
      <c r="A10284" s="867" t="s">
        <v>6460</v>
      </c>
      <c r="B10284" s="867" t="s">
        <v>2672</v>
      </c>
      <c r="C10284" s="867" t="s">
        <v>3031</v>
      </c>
      <c r="D10284" s="868" t="s">
        <v>6639</v>
      </c>
      <c r="E10284" s="870">
        <v>6800</v>
      </c>
      <c r="F10284" s="869" t="s">
        <v>7118</v>
      </c>
      <c r="G10284" s="868" t="s">
        <v>7117</v>
      </c>
      <c r="H10284" s="867" t="s">
        <v>2703</v>
      </c>
      <c r="I10284" s="867" t="s">
        <v>2684</v>
      </c>
      <c r="J10284" s="867" t="s">
        <v>5525</v>
      </c>
      <c r="K10284" s="866"/>
      <c r="L10284" s="866"/>
      <c r="M10284" s="865"/>
      <c r="N10284" s="866">
        <v>1</v>
      </c>
      <c r="O10284" s="866">
        <v>6</v>
      </c>
      <c r="P10284" s="865">
        <v>43300.29</v>
      </c>
    </row>
    <row r="10285" spans="1:16" ht="22.5" x14ac:dyDescent="0.25">
      <c r="A10285" s="867" t="s">
        <v>6460</v>
      </c>
      <c r="B10285" s="867" t="s">
        <v>3626</v>
      </c>
      <c r="C10285" s="867" t="s">
        <v>3031</v>
      </c>
      <c r="D10285" s="868" t="s">
        <v>7116</v>
      </c>
      <c r="E10285" s="870">
        <v>6000</v>
      </c>
      <c r="F10285" s="869" t="s">
        <v>7115</v>
      </c>
      <c r="G10285" s="868" t="s">
        <v>7114</v>
      </c>
      <c r="H10285" s="867" t="s">
        <v>6471</v>
      </c>
      <c r="I10285" s="867" t="s">
        <v>2684</v>
      </c>
      <c r="J10285" s="867" t="s">
        <v>5525</v>
      </c>
      <c r="K10285" s="866">
        <v>1</v>
      </c>
      <c r="L10285" s="866">
        <v>2</v>
      </c>
      <c r="M10285" s="865">
        <v>14015.97</v>
      </c>
      <c r="N10285" s="866">
        <v>1</v>
      </c>
      <c r="O10285" s="866">
        <v>6</v>
      </c>
      <c r="P10285" s="865">
        <v>37044.07</v>
      </c>
    </row>
    <row r="10286" spans="1:16" ht="22.5" x14ac:dyDescent="0.25">
      <c r="A10286" s="867" t="s">
        <v>6460</v>
      </c>
      <c r="B10286" s="867" t="s">
        <v>3626</v>
      </c>
      <c r="C10286" s="867" t="s">
        <v>3031</v>
      </c>
      <c r="D10286" s="868" t="s">
        <v>6622</v>
      </c>
      <c r="E10286" s="870">
        <v>10000</v>
      </c>
      <c r="F10286" s="869" t="s">
        <v>7113</v>
      </c>
      <c r="G10286" s="868" t="s">
        <v>7112</v>
      </c>
      <c r="H10286" s="867" t="s">
        <v>7111</v>
      </c>
      <c r="I10286" s="867" t="s">
        <v>2684</v>
      </c>
      <c r="J10286" s="867" t="s">
        <v>2666</v>
      </c>
      <c r="K10286" s="866">
        <v>1</v>
      </c>
      <c r="L10286" s="866">
        <v>10</v>
      </c>
      <c r="M10286" s="865">
        <v>110602.95</v>
      </c>
      <c r="N10286" s="866"/>
      <c r="O10286" s="866"/>
      <c r="P10286" s="865"/>
    </row>
    <row r="10287" spans="1:16" ht="22.5" x14ac:dyDescent="0.25">
      <c r="A10287" s="867" t="s">
        <v>6460</v>
      </c>
      <c r="B10287" s="867" t="s">
        <v>3626</v>
      </c>
      <c r="C10287" s="867" t="s">
        <v>3031</v>
      </c>
      <c r="D10287" s="868" t="s">
        <v>7110</v>
      </c>
      <c r="E10287" s="870">
        <v>8100</v>
      </c>
      <c r="F10287" s="869" t="s">
        <v>7109</v>
      </c>
      <c r="G10287" s="868" t="s">
        <v>7108</v>
      </c>
      <c r="H10287" s="867" t="s">
        <v>2703</v>
      </c>
      <c r="I10287" s="867" t="s">
        <v>2684</v>
      </c>
      <c r="J10287" s="867" t="s">
        <v>2666</v>
      </c>
      <c r="K10287" s="866">
        <v>1</v>
      </c>
      <c r="L10287" s="866">
        <v>12</v>
      </c>
      <c r="M10287" s="865">
        <v>97506.5</v>
      </c>
      <c r="N10287" s="866">
        <v>1</v>
      </c>
      <c r="O10287" s="866">
        <v>6</v>
      </c>
      <c r="P10287" s="865">
        <v>49467.71</v>
      </c>
    </row>
    <row r="10288" spans="1:16" ht="22.5" x14ac:dyDescent="0.25">
      <c r="A10288" s="867" t="s">
        <v>6460</v>
      </c>
      <c r="B10288" s="867" t="s">
        <v>3626</v>
      </c>
      <c r="C10288" s="867" t="s">
        <v>3031</v>
      </c>
      <c r="D10288" s="868" t="s">
        <v>4922</v>
      </c>
      <c r="E10288" s="870">
        <v>4500</v>
      </c>
      <c r="F10288" s="869" t="s">
        <v>7107</v>
      </c>
      <c r="G10288" s="868" t="s">
        <v>7106</v>
      </c>
      <c r="H10288" s="867" t="s">
        <v>2722</v>
      </c>
      <c r="I10288" s="867" t="s">
        <v>2684</v>
      </c>
      <c r="J10288" s="867" t="s">
        <v>2684</v>
      </c>
      <c r="K10288" s="866">
        <v>1</v>
      </c>
      <c r="L10288" s="866">
        <v>12</v>
      </c>
      <c r="M10288" s="865">
        <v>52246.400000000001</v>
      </c>
      <c r="N10288" s="866">
        <v>1</v>
      </c>
      <c r="O10288" s="866">
        <v>3</v>
      </c>
      <c r="P10288" s="865">
        <v>13138.339999999998</v>
      </c>
    </row>
    <row r="10289" spans="1:16" ht="22.5" x14ac:dyDescent="0.25">
      <c r="A10289" s="867" t="s">
        <v>6460</v>
      </c>
      <c r="B10289" s="867" t="s">
        <v>2672</v>
      </c>
      <c r="C10289" s="867" t="s">
        <v>3031</v>
      </c>
      <c r="D10289" s="868" t="s">
        <v>6793</v>
      </c>
      <c r="E10289" s="870">
        <v>3500</v>
      </c>
      <c r="F10289" s="869" t="s">
        <v>7105</v>
      </c>
      <c r="G10289" s="868" t="s">
        <v>7104</v>
      </c>
      <c r="H10289" s="867" t="s">
        <v>3045</v>
      </c>
      <c r="I10289" s="867" t="s">
        <v>2684</v>
      </c>
      <c r="J10289" s="867" t="s">
        <v>2684</v>
      </c>
      <c r="K10289" s="866">
        <v>1</v>
      </c>
      <c r="L10289" s="866">
        <v>9</v>
      </c>
      <c r="M10289" s="865">
        <v>34001.659999999996</v>
      </c>
      <c r="N10289" s="866">
        <v>1</v>
      </c>
      <c r="O10289" s="866">
        <v>6</v>
      </c>
      <c r="P10289" s="865">
        <v>21903.93</v>
      </c>
    </row>
    <row r="10290" spans="1:16" ht="22.5" x14ac:dyDescent="0.25">
      <c r="A10290" s="867" t="s">
        <v>6460</v>
      </c>
      <c r="B10290" s="867" t="s">
        <v>3626</v>
      </c>
      <c r="C10290" s="867" t="s">
        <v>3031</v>
      </c>
      <c r="D10290" s="868" t="s">
        <v>40</v>
      </c>
      <c r="E10290" s="870">
        <v>3000</v>
      </c>
      <c r="F10290" s="869" t="s">
        <v>7103</v>
      </c>
      <c r="G10290" s="868" t="s">
        <v>7102</v>
      </c>
      <c r="H10290" s="867" t="s">
        <v>3155</v>
      </c>
      <c r="I10290" s="867" t="s">
        <v>2822</v>
      </c>
      <c r="J10290" s="867" t="s">
        <v>6531</v>
      </c>
      <c r="K10290" s="866">
        <v>1</v>
      </c>
      <c r="L10290" s="866">
        <v>12</v>
      </c>
      <c r="M10290" s="865">
        <v>37950.170000000006</v>
      </c>
      <c r="N10290" s="866">
        <v>1</v>
      </c>
      <c r="O10290" s="866">
        <v>6</v>
      </c>
      <c r="P10290" s="865">
        <v>19044.900000000001</v>
      </c>
    </row>
    <row r="10291" spans="1:16" ht="22.5" x14ac:dyDescent="0.25">
      <c r="A10291" s="867" t="s">
        <v>6460</v>
      </c>
      <c r="B10291" s="867" t="s">
        <v>3626</v>
      </c>
      <c r="C10291" s="867" t="s">
        <v>3031</v>
      </c>
      <c r="D10291" s="868" t="s">
        <v>6511</v>
      </c>
      <c r="E10291" s="870">
        <v>3500</v>
      </c>
      <c r="F10291" s="869" t="s">
        <v>7101</v>
      </c>
      <c r="G10291" s="868" t="s">
        <v>7100</v>
      </c>
      <c r="H10291" s="867" t="s">
        <v>2886</v>
      </c>
      <c r="I10291" s="867" t="s">
        <v>2684</v>
      </c>
      <c r="J10291" s="867" t="s">
        <v>5525</v>
      </c>
      <c r="K10291" s="866"/>
      <c r="L10291" s="866"/>
      <c r="M10291" s="865"/>
      <c r="N10291" s="866">
        <v>1</v>
      </c>
      <c r="O10291" s="866">
        <v>6</v>
      </c>
      <c r="P10291" s="865">
        <v>22161.570000000003</v>
      </c>
    </row>
    <row r="10292" spans="1:16" ht="22.5" x14ac:dyDescent="0.25">
      <c r="A10292" s="867" t="s">
        <v>6460</v>
      </c>
      <c r="B10292" s="867" t="s">
        <v>3626</v>
      </c>
      <c r="C10292" s="867" t="s">
        <v>3031</v>
      </c>
      <c r="D10292" s="868" t="s">
        <v>7099</v>
      </c>
      <c r="E10292" s="870">
        <v>8100</v>
      </c>
      <c r="F10292" s="869" t="s">
        <v>7098</v>
      </c>
      <c r="G10292" s="868" t="s">
        <v>7097</v>
      </c>
      <c r="H10292" s="867" t="s">
        <v>2725</v>
      </c>
      <c r="I10292" s="867" t="s">
        <v>2684</v>
      </c>
      <c r="J10292" s="867" t="s">
        <v>2666</v>
      </c>
      <c r="K10292" s="866">
        <v>1</v>
      </c>
      <c r="L10292" s="866">
        <v>12</v>
      </c>
      <c r="M10292" s="865">
        <v>99005.540000000008</v>
      </c>
      <c r="N10292" s="866">
        <v>1</v>
      </c>
      <c r="O10292" s="866">
        <v>6</v>
      </c>
      <c r="P10292" s="865">
        <v>49470.51</v>
      </c>
    </row>
    <row r="10293" spans="1:16" ht="22.5" x14ac:dyDescent="0.25">
      <c r="A10293" s="867" t="s">
        <v>6460</v>
      </c>
      <c r="B10293" s="867" t="s">
        <v>3626</v>
      </c>
      <c r="C10293" s="867" t="s">
        <v>3031</v>
      </c>
      <c r="D10293" s="868" t="s">
        <v>7096</v>
      </c>
      <c r="E10293" s="870">
        <v>3000</v>
      </c>
      <c r="F10293" s="869" t="s">
        <v>7095</v>
      </c>
      <c r="G10293" s="868" t="s">
        <v>7094</v>
      </c>
      <c r="H10293" s="867" t="s">
        <v>7093</v>
      </c>
      <c r="I10293" s="867" t="s">
        <v>6504</v>
      </c>
      <c r="J10293" s="867" t="s">
        <v>6504</v>
      </c>
      <c r="K10293" s="866"/>
      <c r="L10293" s="866"/>
      <c r="M10293" s="865"/>
      <c r="N10293" s="866">
        <v>1</v>
      </c>
      <c r="O10293" s="866">
        <v>4</v>
      </c>
      <c r="P10293" s="865">
        <v>11796.6</v>
      </c>
    </row>
    <row r="10294" spans="1:16" ht="22.5" x14ac:dyDescent="0.25">
      <c r="A10294" s="867" t="s">
        <v>6460</v>
      </c>
      <c r="B10294" s="867" t="s">
        <v>2672</v>
      </c>
      <c r="C10294" s="867" t="s">
        <v>3031</v>
      </c>
      <c r="D10294" s="868" t="s">
        <v>3074</v>
      </c>
      <c r="E10294" s="870">
        <v>5600</v>
      </c>
      <c r="F10294" s="869" t="s">
        <v>7092</v>
      </c>
      <c r="G10294" s="868" t="s">
        <v>7091</v>
      </c>
      <c r="H10294" s="867" t="s">
        <v>6471</v>
      </c>
      <c r="I10294" s="867" t="s">
        <v>2684</v>
      </c>
      <c r="J10294" s="867" t="s">
        <v>2666</v>
      </c>
      <c r="K10294" s="866">
        <v>1</v>
      </c>
      <c r="L10294" s="866">
        <v>12</v>
      </c>
      <c r="M10294" s="865">
        <v>61097.369999999995</v>
      </c>
      <c r="N10294" s="866">
        <v>1</v>
      </c>
      <c r="O10294" s="866">
        <v>6</v>
      </c>
      <c r="P10294" s="865">
        <v>34641.79</v>
      </c>
    </row>
    <row r="10295" spans="1:16" ht="22.5" x14ac:dyDescent="0.25">
      <c r="A10295" s="867" t="s">
        <v>6460</v>
      </c>
      <c r="B10295" s="867" t="s">
        <v>3626</v>
      </c>
      <c r="C10295" s="867" t="s">
        <v>3031</v>
      </c>
      <c r="D10295" s="868" t="s">
        <v>1882</v>
      </c>
      <c r="E10295" s="870">
        <v>7500</v>
      </c>
      <c r="F10295" s="869" t="s">
        <v>7090</v>
      </c>
      <c r="G10295" s="868" t="s">
        <v>7089</v>
      </c>
      <c r="H10295" s="867" t="s">
        <v>6471</v>
      </c>
      <c r="I10295" s="867" t="s">
        <v>2684</v>
      </c>
      <c r="J10295" s="867" t="s">
        <v>5525</v>
      </c>
      <c r="K10295" s="866">
        <v>1</v>
      </c>
      <c r="L10295" s="866">
        <v>2</v>
      </c>
      <c r="M10295" s="865">
        <v>10476.799999999999</v>
      </c>
      <c r="N10295" s="866">
        <v>1</v>
      </c>
      <c r="O10295" s="866">
        <v>6</v>
      </c>
      <c r="P10295" s="865">
        <v>45582.920000000006</v>
      </c>
    </row>
    <row r="10296" spans="1:16" ht="22.5" x14ac:dyDescent="0.25">
      <c r="A10296" s="867" t="s">
        <v>6460</v>
      </c>
      <c r="B10296" s="867" t="s">
        <v>3626</v>
      </c>
      <c r="C10296" s="867" t="s">
        <v>3031</v>
      </c>
      <c r="D10296" s="868" t="s">
        <v>1882</v>
      </c>
      <c r="E10296" s="870">
        <v>4500</v>
      </c>
      <c r="F10296" s="869" t="s">
        <v>7088</v>
      </c>
      <c r="G10296" s="868" t="s">
        <v>7087</v>
      </c>
      <c r="H10296" s="867" t="s">
        <v>6471</v>
      </c>
      <c r="I10296" s="867" t="s">
        <v>2684</v>
      </c>
      <c r="J10296" s="867" t="s">
        <v>5525</v>
      </c>
      <c r="K10296" s="866">
        <v>1</v>
      </c>
      <c r="L10296" s="866">
        <v>6</v>
      </c>
      <c r="M10296" s="865">
        <v>28525.390000000003</v>
      </c>
      <c r="N10296" s="866">
        <v>1</v>
      </c>
      <c r="O10296" s="866">
        <v>6</v>
      </c>
      <c r="P10296" s="865">
        <v>27943.340000000004</v>
      </c>
    </row>
    <row r="10297" spans="1:16" ht="22.5" x14ac:dyDescent="0.25">
      <c r="A10297" s="867" t="s">
        <v>6460</v>
      </c>
      <c r="B10297" s="867" t="s">
        <v>3626</v>
      </c>
      <c r="C10297" s="867" t="s">
        <v>3031</v>
      </c>
      <c r="D10297" s="868" t="s">
        <v>7086</v>
      </c>
      <c r="E10297" s="870">
        <v>11000</v>
      </c>
      <c r="F10297" s="869" t="s">
        <v>7085</v>
      </c>
      <c r="G10297" s="868" t="s">
        <v>7084</v>
      </c>
      <c r="H10297" s="867" t="s">
        <v>2852</v>
      </c>
      <c r="I10297" s="867" t="s">
        <v>2684</v>
      </c>
      <c r="J10297" s="867" t="s">
        <v>3654</v>
      </c>
      <c r="K10297" s="866"/>
      <c r="L10297" s="866"/>
      <c r="M10297" s="865"/>
      <c r="N10297" s="866">
        <v>1</v>
      </c>
      <c r="O10297" s="866">
        <v>6</v>
      </c>
      <c r="P10297" s="865">
        <v>62278.240000000005</v>
      </c>
    </row>
    <row r="10298" spans="1:16" ht="22.5" x14ac:dyDescent="0.25">
      <c r="A10298" s="867" t="s">
        <v>6460</v>
      </c>
      <c r="B10298" s="867" t="s">
        <v>3626</v>
      </c>
      <c r="C10298" s="867" t="s">
        <v>3031</v>
      </c>
      <c r="D10298" s="868" t="s">
        <v>58</v>
      </c>
      <c r="E10298" s="870">
        <v>3000</v>
      </c>
      <c r="F10298" s="869" t="s">
        <v>7083</v>
      </c>
      <c r="G10298" s="868" t="s">
        <v>7082</v>
      </c>
      <c r="H10298" s="867" t="s">
        <v>7081</v>
      </c>
      <c r="I10298" s="867" t="s">
        <v>2822</v>
      </c>
      <c r="J10298" s="867" t="s">
        <v>6531</v>
      </c>
      <c r="K10298" s="866">
        <v>1</v>
      </c>
      <c r="L10298" s="866">
        <v>12</v>
      </c>
      <c r="M10298" s="865">
        <v>37766.22</v>
      </c>
      <c r="N10298" s="866">
        <v>1</v>
      </c>
      <c r="O10298" s="866">
        <v>6</v>
      </c>
      <c r="P10298" s="865">
        <v>19009.28</v>
      </c>
    </row>
    <row r="10299" spans="1:16" ht="22.5" x14ac:dyDescent="0.25">
      <c r="A10299" s="867" t="s">
        <v>6460</v>
      </c>
      <c r="B10299" s="867" t="s">
        <v>2672</v>
      </c>
      <c r="C10299" s="867" t="s">
        <v>3031</v>
      </c>
      <c r="D10299" s="868" t="s">
        <v>6724</v>
      </c>
      <c r="E10299" s="870">
        <v>6800</v>
      </c>
      <c r="F10299" s="869" t="s">
        <v>7080</v>
      </c>
      <c r="G10299" s="868" t="s">
        <v>7079</v>
      </c>
      <c r="H10299" s="867" t="s">
        <v>6471</v>
      </c>
      <c r="I10299" s="867" t="s">
        <v>2684</v>
      </c>
      <c r="J10299" s="867" t="s">
        <v>2666</v>
      </c>
      <c r="K10299" s="866">
        <v>1</v>
      </c>
      <c r="L10299" s="866">
        <v>12</v>
      </c>
      <c r="M10299" s="865">
        <v>83495.63</v>
      </c>
      <c r="N10299" s="866">
        <v>1</v>
      </c>
      <c r="O10299" s="866">
        <v>6</v>
      </c>
      <c r="P10299" s="865">
        <v>41704.65</v>
      </c>
    </row>
    <row r="10300" spans="1:16" ht="22.5" x14ac:dyDescent="0.25">
      <c r="A10300" s="867" t="s">
        <v>6460</v>
      </c>
      <c r="B10300" s="867" t="s">
        <v>2672</v>
      </c>
      <c r="C10300" s="867" t="s">
        <v>3031</v>
      </c>
      <c r="D10300" s="868" t="s">
        <v>6828</v>
      </c>
      <c r="E10300" s="870">
        <v>2500</v>
      </c>
      <c r="F10300" s="869" t="s">
        <v>7078</v>
      </c>
      <c r="G10300" s="868" t="s">
        <v>7077</v>
      </c>
      <c r="H10300" s="867" t="s">
        <v>2722</v>
      </c>
      <c r="I10300" s="867" t="s">
        <v>2684</v>
      </c>
      <c r="J10300" s="867" t="s">
        <v>2684</v>
      </c>
      <c r="K10300" s="866">
        <v>1</v>
      </c>
      <c r="L10300" s="866">
        <v>12</v>
      </c>
      <c r="M10300" s="865">
        <v>31521.559999999998</v>
      </c>
      <c r="N10300" s="866">
        <v>1</v>
      </c>
      <c r="O10300" s="866">
        <v>6</v>
      </c>
      <c r="P10300" s="865">
        <v>15604.789999999999</v>
      </c>
    </row>
    <row r="10301" spans="1:16" ht="22.5" x14ac:dyDescent="0.25">
      <c r="A10301" s="867" t="s">
        <v>6460</v>
      </c>
      <c r="B10301" s="867" t="s">
        <v>3626</v>
      </c>
      <c r="C10301" s="867" t="s">
        <v>3031</v>
      </c>
      <c r="D10301" s="868" t="s">
        <v>7076</v>
      </c>
      <c r="E10301" s="870">
        <v>3000</v>
      </c>
      <c r="F10301" s="869" t="s">
        <v>7075</v>
      </c>
      <c r="G10301" s="868" t="s">
        <v>7074</v>
      </c>
      <c r="H10301" s="867" t="s">
        <v>3107</v>
      </c>
      <c r="I10301" s="867" t="s">
        <v>2684</v>
      </c>
      <c r="J10301" s="867" t="s">
        <v>2666</v>
      </c>
      <c r="K10301" s="866">
        <v>1</v>
      </c>
      <c r="L10301" s="866">
        <v>12</v>
      </c>
      <c r="M10301" s="865">
        <v>37771.630000000005</v>
      </c>
      <c r="N10301" s="866">
        <v>1</v>
      </c>
      <c r="O10301" s="866">
        <v>6</v>
      </c>
      <c r="P10301" s="865">
        <v>19016.150000000001</v>
      </c>
    </row>
    <row r="10302" spans="1:16" ht="33.75" x14ac:dyDescent="0.25">
      <c r="A10302" s="867" t="s">
        <v>6460</v>
      </c>
      <c r="B10302" s="867" t="s">
        <v>3626</v>
      </c>
      <c r="C10302" s="867" t="s">
        <v>3031</v>
      </c>
      <c r="D10302" s="868" t="s">
        <v>6478</v>
      </c>
      <c r="E10302" s="870">
        <v>7500</v>
      </c>
      <c r="F10302" s="869" t="s">
        <v>7073</v>
      </c>
      <c r="G10302" s="868" t="s">
        <v>7072</v>
      </c>
      <c r="H10302" s="867" t="s">
        <v>6471</v>
      </c>
      <c r="I10302" s="867" t="s">
        <v>2684</v>
      </c>
      <c r="J10302" s="867" t="s">
        <v>2666</v>
      </c>
      <c r="K10302" s="866">
        <v>1</v>
      </c>
      <c r="L10302" s="866">
        <v>12</v>
      </c>
      <c r="M10302" s="865">
        <v>88336.84</v>
      </c>
      <c r="N10302" s="866">
        <v>1</v>
      </c>
      <c r="O10302" s="866">
        <v>2</v>
      </c>
      <c r="P10302" s="865">
        <v>18509.95</v>
      </c>
    </row>
    <row r="10303" spans="1:16" ht="22.5" x14ac:dyDescent="0.25">
      <c r="A10303" s="867" t="s">
        <v>6460</v>
      </c>
      <c r="B10303" s="867" t="s">
        <v>2672</v>
      </c>
      <c r="C10303" s="867" t="s">
        <v>3031</v>
      </c>
      <c r="D10303" s="868" t="s">
        <v>6481</v>
      </c>
      <c r="E10303" s="870">
        <v>6800</v>
      </c>
      <c r="F10303" s="869" t="s">
        <v>7071</v>
      </c>
      <c r="G10303" s="868" t="s">
        <v>7070</v>
      </c>
      <c r="H10303" s="867" t="s">
        <v>6471</v>
      </c>
      <c r="I10303" s="867" t="s">
        <v>2684</v>
      </c>
      <c r="J10303" s="867" t="s">
        <v>2666</v>
      </c>
      <c r="K10303" s="866">
        <v>1</v>
      </c>
      <c r="L10303" s="866">
        <v>12</v>
      </c>
      <c r="M10303" s="865">
        <v>80139.08</v>
      </c>
      <c r="N10303" s="866">
        <v>1</v>
      </c>
      <c r="O10303" s="866">
        <v>6</v>
      </c>
      <c r="P10303" s="865">
        <v>40704.959999999999</v>
      </c>
    </row>
    <row r="10304" spans="1:16" ht="22.5" x14ac:dyDescent="0.25">
      <c r="A10304" s="867" t="s">
        <v>6460</v>
      </c>
      <c r="B10304" s="867" t="s">
        <v>2672</v>
      </c>
      <c r="C10304" s="867" t="s">
        <v>3031</v>
      </c>
      <c r="D10304" s="868" t="s">
        <v>7069</v>
      </c>
      <c r="E10304" s="870">
        <v>9500</v>
      </c>
      <c r="F10304" s="869" t="s">
        <v>7068</v>
      </c>
      <c r="G10304" s="868" t="s">
        <v>7067</v>
      </c>
      <c r="H10304" s="867" t="s">
        <v>2725</v>
      </c>
      <c r="I10304" s="867" t="s">
        <v>2684</v>
      </c>
      <c r="J10304" s="867" t="s">
        <v>2666</v>
      </c>
      <c r="K10304" s="866">
        <v>1</v>
      </c>
      <c r="L10304" s="866">
        <v>8</v>
      </c>
      <c r="M10304" s="865">
        <v>72213.150000000009</v>
      </c>
      <c r="N10304" s="866">
        <v>1</v>
      </c>
      <c r="O10304" s="866">
        <v>6</v>
      </c>
      <c r="P10304" s="865">
        <v>57748.03</v>
      </c>
    </row>
    <row r="10305" spans="1:16" ht="22.5" x14ac:dyDescent="0.25">
      <c r="A10305" s="867" t="s">
        <v>6460</v>
      </c>
      <c r="B10305" s="867" t="s">
        <v>3626</v>
      </c>
      <c r="C10305" s="867" t="s">
        <v>3031</v>
      </c>
      <c r="D10305" s="868" t="s">
        <v>7066</v>
      </c>
      <c r="E10305" s="870">
        <v>3500</v>
      </c>
      <c r="F10305" s="869" t="s">
        <v>7065</v>
      </c>
      <c r="G10305" s="868" t="s">
        <v>7064</v>
      </c>
      <c r="H10305" s="867" t="s">
        <v>6471</v>
      </c>
      <c r="I10305" s="867" t="s">
        <v>2684</v>
      </c>
      <c r="J10305" s="867" t="s">
        <v>2666</v>
      </c>
      <c r="K10305" s="866">
        <v>1</v>
      </c>
      <c r="L10305" s="866">
        <v>7</v>
      </c>
      <c r="M10305" s="865">
        <v>36847.240000000005</v>
      </c>
      <c r="N10305" s="866"/>
      <c r="O10305" s="866"/>
      <c r="P10305" s="865"/>
    </row>
    <row r="10306" spans="1:16" ht="22.5" x14ac:dyDescent="0.25">
      <c r="A10306" s="867" t="s">
        <v>6460</v>
      </c>
      <c r="B10306" s="867" t="s">
        <v>3626</v>
      </c>
      <c r="C10306" s="867" t="s">
        <v>3031</v>
      </c>
      <c r="D10306" s="868" t="s">
        <v>2869</v>
      </c>
      <c r="E10306" s="870">
        <v>3000</v>
      </c>
      <c r="F10306" s="869" t="s">
        <v>7063</v>
      </c>
      <c r="G10306" s="868" t="s">
        <v>7062</v>
      </c>
      <c r="H10306" s="867" t="s">
        <v>7061</v>
      </c>
      <c r="I10306" s="867" t="s">
        <v>2822</v>
      </c>
      <c r="J10306" s="867" t="s">
        <v>6531</v>
      </c>
      <c r="K10306" s="866">
        <v>1</v>
      </c>
      <c r="L10306" s="866">
        <v>12</v>
      </c>
      <c r="M10306" s="865">
        <v>37922.04</v>
      </c>
      <c r="N10306" s="866">
        <v>1</v>
      </c>
      <c r="O10306" s="866">
        <v>6</v>
      </c>
      <c r="P10306" s="865">
        <v>19044.900000000001</v>
      </c>
    </row>
    <row r="10307" spans="1:16" ht="22.5" x14ac:dyDescent="0.25">
      <c r="A10307" s="867" t="s">
        <v>6460</v>
      </c>
      <c r="B10307" s="867" t="s">
        <v>3626</v>
      </c>
      <c r="C10307" s="867" t="s">
        <v>3031</v>
      </c>
      <c r="D10307" s="868" t="s">
        <v>7060</v>
      </c>
      <c r="E10307" s="870">
        <v>4500</v>
      </c>
      <c r="F10307" s="869" t="s">
        <v>7059</v>
      </c>
      <c r="G10307" s="868" t="s">
        <v>7058</v>
      </c>
      <c r="H10307" s="867" t="s">
        <v>6522</v>
      </c>
      <c r="I10307" s="867" t="s">
        <v>2684</v>
      </c>
      <c r="J10307" s="867" t="s">
        <v>5525</v>
      </c>
      <c r="K10307" s="866">
        <v>1</v>
      </c>
      <c r="L10307" s="866">
        <v>3</v>
      </c>
      <c r="M10307" s="865">
        <v>15221.45</v>
      </c>
      <c r="N10307" s="866">
        <v>1</v>
      </c>
      <c r="O10307" s="866">
        <v>6</v>
      </c>
      <c r="P10307" s="865">
        <v>27943.65</v>
      </c>
    </row>
    <row r="10308" spans="1:16" ht="22.5" x14ac:dyDescent="0.25">
      <c r="A10308" s="867" t="s">
        <v>6460</v>
      </c>
      <c r="B10308" s="867" t="s">
        <v>3626</v>
      </c>
      <c r="C10308" s="867" t="s">
        <v>3031</v>
      </c>
      <c r="D10308" s="868" t="s">
        <v>5525</v>
      </c>
      <c r="E10308" s="870">
        <v>6000</v>
      </c>
      <c r="F10308" s="869" t="s">
        <v>7057</v>
      </c>
      <c r="G10308" s="868" t="s">
        <v>7056</v>
      </c>
      <c r="H10308" s="867" t="s">
        <v>2703</v>
      </c>
      <c r="I10308" s="867" t="s">
        <v>2684</v>
      </c>
      <c r="J10308" s="867" t="s">
        <v>2666</v>
      </c>
      <c r="K10308" s="866">
        <v>1</v>
      </c>
      <c r="L10308" s="866">
        <v>12</v>
      </c>
      <c r="M10308" s="865">
        <v>72310.8</v>
      </c>
      <c r="N10308" s="866">
        <v>1</v>
      </c>
      <c r="O10308" s="866">
        <v>6</v>
      </c>
      <c r="P10308" s="865">
        <v>36945.730000000003</v>
      </c>
    </row>
    <row r="10309" spans="1:16" ht="22.5" x14ac:dyDescent="0.25">
      <c r="A10309" s="867" t="s">
        <v>6460</v>
      </c>
      <c r="B10309" s="867" t="s">
        <v>2672</v>
      </c>
      <c r="C10309" s="867" t="s">
        <v>3031</v>
      </c>
      <c r="D10309" s="868" t="s">
        <v>1882</v>
      </c>
      <c r="E10309" s="870">
        <v>7500</v>
      </c>
      <c r="F10309" s="869" t="s">
        <v>7055</v>
      </c>
      <c r="G10309" s="868" t="s">
        <v>7054</v>
      </c>
      <c r="H10309" s="867" t="s">
        <v>6471</v>
      </c>
      <c r="I10309" s="867" t="s">
        <v>2684</v>
      </c>
      <c r="J10309" s="867" t="s">
        <v>5525</v>
      </c>
      <c r="K10309" s="866">
        <v>1</v>
      </c>
      <c r="L10309" s="866">
        <v>2</v>
      </c>
      <c r="M10309" s="865">
        <v>10474.199999999999</v>
      </c>
      <c r="N10309" s="866">
        <v>1</v>
      </c>
      <c r="O10309" s="866">
        <v>6</v>
      </c>
      <c r="P10309" s="865">
        <v>46029.8</v>
      </c>
    </row>
    <row r="10310" spans="1:16" ht="22.5" x14ac:dyDescent="0.25">
      <c r="A10310" s="867" t="s">
        <v>6460</v>
      </c>
      <c r="B10310" s="867" t="s">
        <v>3626</v>
      </c>
      <c r="C10310" s="867" t="s">
        <v>3031</v>
      </c>
      <c r="D10310" s="868" t="s">
        <v>6511</v>
      </c>
      <c r="E10310" s="870">
        <v>3500</v>
      </c>
      <c r="F10310" s="869" t="s">
        <v>7053</v>
      </c>
      <c r="G10310" s="868" t="s">
        <v>7052</v>
      </c>
      <c r="H10310" s="867" t="s">
        <v>3107</v>
      </c>
      <c r="I10310" s="867" t="s">
        <v>2684</v>
      </c>
      <c r="J10310" s="867" t="s">
        <v>2666</v>
      </c>
      <c r="K10310" s="866">
        <v>1</v>
      </c>
      <c r="L10310" s="866">
        <v>12</v>
      </c>
      <c r="M10310" s="865">
        <v>44802.34</v>
      </c>
      <c r="N10310" s="866">
        <v>1</v>
      </c>
      <c r="O10310" s="866">
        <v>6</v>
      </c>
      <c r="P10310" s="865">
        <v>21943.550000000003</v>
      </c>
    </row>
    <row r="10311" spans="1:16" ht="22.5" x14ac:dyDescent="0.25">
      <c r="A10311" s="867" t="s">
        <v>6460</v>
      </c>
      <c r="B10311" s="867" t="s">
        <v>3626</v>
      </c>
      <c r="C10311" s="867" t="s">
        <v>3031</v>
      </c>
      <c r="D10311" s="868" t="s">
        <v>203</v>
      </c>
      <c r="E10311" s="870">
        <v>7500</v>
      </c>
      <c r="F10311" s="869" t="s">
        <v>7051</v>
      </c>
      <c r="G10311" s="868" t="s">
        <v>7050</v>
      </c>
      <c r="H10311" s="867" t="s">
        <v>7049</v>
      </c>
      <c r="I10311" s="867" t="s">
        <v>2684</v>
      </c>
      <c r="J10311" s="867" t="s">
        <v>2666</v>
      </c>
      <c r="K10311" s="866">
        <v>1</v>
      </c>
      <c r="L10311" s="866">
        <v>6</v>
      </c>
      <c r="M10311" s="865">
        <v>42929.87</v>
      </c>
      <c r="N10311" s="866"/>
      <c r="O10311" s="866"/>
      <c r="P10311" s="865"/>
    </row>
    <row r="10312" spans="1:16" ht="22.5" x14ac:dyDescent="0.25">
      <c r="A10312" s="867" t="s">
        <v>6460</v>
      </c>
      <c r="B10312" s="867" t="s">
        <v>3626</v>
      </c>
      <c r="C10312" s="867" t="s">
        <v>3031</v>
      </c>
      <c r="D10312" s="868" t="s">
        <v>1882</v>
      </c>
      <c r="E10312" s="870">
        <v>10000</v>
      </c>
      <c r="F10312" s="869" t="s">
        <v>7048</v>
      </c>
      <c r="G10312" s="868" t="s">
        <v>7047</v>
      </c>
      <c r="H10312" s="867" t="s">
        <v>2782</v>
      </c>
      <c r="I10312" s="867" t="s">
        <v>2684</v>
      </c>
      <c r="J10312" s="867" t="s">
        <v>2666</v>
      </c>
      <c r="K10312" s="866">
        <v>1</v>
      </c>
      <c r="L10312" s="866">
        <v>9</v>
      </c>
      <c r="M10312" s="865">
        <v>90965.75</v>
      </c>
      <c r="N10312" s="866">
        <v>1</v>
      </c>
      <c r="O10312" s="866">
        <v>6</v>
      </c>
      <c r="P10312" s="865">
        <v>60883.79</v>
      </c>
    </row>
    <row r="10313" spans="1:16" ht="22.5" x14ac:dyDescent="0.25">
      <c r="A10313" s="867" t="s">
        <v>6460</v>
      </c>
      <c r="B10313" s="867" t="s">
        <v>2672</v>
      </c>
      <c r="C10313" s="867" t="s">
        <v>3031</v>
      </c>
      <c r="D10313" s="868" t="s">
        <v>7046</v>
      </c>
      <c r="E10313" s="870">
        <v>8100</v>
      </c>
      <c r="F10313" s="869" t="s">
        <v>7045</v>
      </c>
      <c r="G10313" s="868" t="s">
        <v>7044</v>
      </c>
      <c r="H10313" s="867" t="s">
        <v>2725</v>
      </c>
      <c r="I10313" s="867" t="s">
        <v>2684</v>
      </c>
      <c r="J10313" s="867" t="s">
        <v>2666</v>
      </c>
      <c r="K10313" s="866">
        <v>1</v>
      </c>
      <c r="L10313" s="866">
        <v>12</v>
      </c>
      <c r="M10313" s="865">
        <v>91090.89</v>
      </c>
      <c r="N10313" s="866">
        <v>1</v>
      </c>
      <c r="O10313" s="866">
        <v>6</v>
      </c>
      <c r="P10313" s="865">
        <v>52563.39</v>
      </c>
    </row>
    <row r="10314" spans="1:16" ht="22.5" x14ac:dyDescent="0.25">
      <c r="A10314" s="867" t="s">
        <v>6460</v>
      </c>
      <c r="B10314" s="867" t="s">
        <v>3626</v>
      </c>
      <c r="C10314" s="867" t="s">
        <v>3031</v>
      </c>
      <c r="D10314" s="868" t="s">
        <v>7043</v>
      </c>
      <c r="E10314" s="870">
        <v>7500</v>
      </c>
      <c r="F10314" s="869" t="s">
        <v>7042</v>
      </c>
      <c r="G10314" s="868" t="s">
        <v>7041</v>
      </c>
      <c r="H10314" s="867" t="s">
        <v>2886</v>
      </c>
      <c r="I10314" s="867" t="s">
        <v>2684</v>
      </c>
      <c r="J10314" s="867" t="s">
        <v>2666</v>
      </c>
      <c r="K10314" s="866">
        <v>1</v>
      </c>
      <c r="L10314" s="866">
        <v>12</v>
      </c>
      <c r="M10314" s="865">
        <v>91188.930000000008</v>
      </c>
      <c r="N10314" s="866">
        <v>1</v>
      </c>
      <c r="O10314" s="866">
        <v>6</v>
      </c>
      <c r="P10314" s="865">
        <v>45574.060000000005</v>
      </c>
    </row>
    <row r="10315" spans="1:16" ht="22.5" x14ac:dyDescent="0.25">
      <c r="A10315" s="867" t="s">
        <v>6460</v>
      </c>
      <c r="B10315" s="867" t="s">
        <v>2672</v>
      </c>
      <c r="C10315" s="867" t="s">
        <v>3031</v>
      </c>
      <c r="D10315" s="868" t="s">
        <v>7040</v>
      </c>
      <c r="E10315" s="870">
        <v>10000</v>
      </c>
      <c r="F10315" s="869" t="s">
        <v>7039</v>
      </c>
      <c r="G10315" s="868" t="s">
        <v>7038</v>
      </c>
      <c r="H10315" s="867" t="s">
        <v>6471</v>
      </c>
      <c r="I10315" s="867" t="s">
        <v>2684</v>
      </c>
      <c r="J10315" s="867" t="s">
        <v>5525</v>
      </c>
      <c r="K10315" s="866">
        <v>1</v>
      </c>
      <c r="L10315" s="866">
        <v>1</v>
      </c>
      <c r="M10315" s="865">
        <v>13751.6</v>
      </c>
      <c r="N10315" s="866">
        <v>1</v>
      </c>
      <c r="O10315" s="866">
        <v>6</v>
      </c>
      <c r="P10315" s="865">
        <v>60044.9</v>
      </c>
    </row>
    <row r="10316" spans="1:16" ht="22.5" x14ac:dyDescent="0.25">
      <c r="A10316" s="867" t="s">
        <v>6460</v>
      </c>
      <c r="B10316" s="867" t="s">
        <v>3626</v>
      </c>
      <c r="C10316" s="867" t="s">
        <v>3031</v>
      </c>
      <c r="D10316" s="868" t="s">
        <v>6511</v>
      </c>
      <c r="E10316" s="870">
        <v>3500</v>
      </c>
      <c r="F10316" s="869" t="s">
        <v>7037</v>
      </c>
      <c r="G10316" s="868" t="s">
        <v>7036</v>
      </c>
      <c r="H10316" s="867" t="s">
        <v>6778</v>
      </c>
      <c r="I10316" s="867" t="s">
        <v>2684</v>
      </c>
      <c r="J10316" s="867" t="s">
        <v>5525</v>
      </c>
      <c r="K10316" s="866">
        <v>1</v>
      </c>
      <c r="L10316" s="866">
        <v>6</v>
      </c>
      <c r="M10316" s="865">
        <v>22026.82</v>
      </c>
      <c r="N10316" s="866">
        <v>1</v>
      </c>
      <c r="O10316" s="866">
        <v>6</v>
      </c>
      <c r="P10316" s="865">
        <v>22044.9</v>
      </c>
    </row>
    <row r="10317" spans="1:16" ht="22.5" x14ac:dyDescent="0.25">
      <c r="A10317" s="867" t="s">
        <v>6460</v>
      </c>
      <c r="B10317" s="867" t="s">
        <v>3626</v>
      </c>
      <c r="C10317" s="867" t="s">
        <v>3031</v>
      </c>
      <c r="D10317" s="868" t="s">
        <v>7035</v>
      </c>
      <c r="E10317" s="870">
        <v>3800</v>
      </c>
      <c r="F10317" s="869" t="s">
        <v>7034</v>
      </c>
      <c r="G10317" s="868" t="s">
        <v>7033</v>
      </c>
      <c r="H10317" s="867" t="s">
        <v>3107</v>
      </c>
      <c r="I10317" s="867" t="s">
        <v>2684</v>
      </c>
      <c r="J10317" s="867" t="s">
        <v>5525</v>
      </c>
      <c r="K10317" s="866"/>
      <c r="L10317" s="866"/>
      <c r="M10317" s="865"/>
      <c r="N10317" s="866">
        <v>1</v>
      </c>
      <c r="O10317" s="866">
        <v>5</v>
      </c>
      <c r="P10317" s="865">
        <v>18604.080000000002</v>
      </c>
    </row>
    <row r="10318" spans="1:16" ht="22.5" x14ac:dyDescent="0.25">
      <c r="A10318" s="867" t="s">
        <v>6460</v>
      </c>
      <c r="B10318" s="867" t="s">
        <v>3626</v>
      </c>
      <c r="C10318" s="867" t="s">
        <v>3031</v>
      </c>
      <c r="D10318" s="868" t="s">
        <v>7032</v>
      </c>
      <c r="E10318" s="870">
        <v>3500</v>
      </c>
      <c r="F10318" s="869" t="s">
        <v>7031</v>
      </c>
      <c r="G10318" s="868" t="s">
        <v>7030</v>
      </c>
      <c r="H10318" s="867" t="s">
        <v>2722</v>
      </c>
      <c r="I10318" s="867" t="s">
        <v>2684</v>
      </c>
      <c r="J10318" s="867" t="s">
        <v>2684</v>
      </c>
      <c r="K10318" s="866">
        <v>1</v>
      </c>
      <c r="L10318" s="866">
        <v>8</v>
      </c>
      <c r="M10318" s="865">
        <v>30725.09</v>
      </c>
      <c r="N10318" s="866"/>
      <c r="O10318" s="866"/>
      <c r="P10318" s="865"/>
    </row>
    <row r="10319" spans="1:16" ht="22.5" x14ac:dyDescent="0.25">
      <c r="A10319" s="867" t="s">
        <v>6460</v>
      </c>
      <c r="B10319" s="867" t="s">
        <v>2672</v>
      </c>
      <c r="C10319" s="867" t="s">
        <v>3031</v>
      </c>
      <c r="D10319" s="868" t="s">
        <v>7029</v>
      </c>
      <c r="E10319" s="870">
        <v>5250</v>
      </c>
      <c r="F10319" s="869" t="s">
        <v>7028</v>
      </c>
      <c r="G10319" s="868" t="s">
        <v>7027</v>
      </c>
      <c r="H10319" s="867" t="s">
        <v>7026</v>
      </c>
      <c r="I10319" s="867" t="s">
        <v>2684</v>
      </c>
      <c r="J10319" s="867" t="s">
        <v>5525</v>
      </c>
      <c r="K10319" s="866"/>
      <c r="L10319" s="866"/>
      <c r="M10319" s="865"/>
      <c r="N10319" s="866">
        <v>1</v>
      </c>
      <c r="O10319" s="866">
        <v>6</v>
      </c>
      <c r="P10319" s="865">
        <v>32587.190000000002</v>
      </c>
    </row>
    <row r="10320" spans="1:16" ht="22.5" x14ac:dyDescent="0.25">
      <c r="A10320" s="867" t="s">
        <v>6460</v>
      </c>
      <c r="B10320" s="867" t="s">
        <v>3626</v>
      </c>
      <c r="C10320" s="867" t="s">
        <v>3031</v>
      </c>
      <c r="D10320" s="868" t="s">
        <v>7025</v>
      </c>
      <c r="E10320" s="870">
        <v>5600</v>
      </c>
      <c r="F10320" s="869" t="s">
        <v>7024</v>
      </c>
      <c r="G10320" s="868" t="s">
        <v>7023</v>
      </c>
      <c r="H10320" s="867" t="s">
        <v>6822</v>
      </c>
      <c r="I10320" s="867" t="s">
        <v>2684</v>
      </c>
      <c r="J10320" s="867" t="s">
        <v>5525</v>
      </c>
      <c r="K10320" s="866">
        <v>1</v>
      </c>
      <c r="L10320" s="866">
        <v>5</v>
      </c>
      <c r="M10320" s="865">
        <v>28555.5</v>
      </c>
      <c r="N10320" s="866">
        <v>1</v>
      </c>
      <c r="O10320" s="866">
        <v>6</v>
      </c>
      <c r="P10320" s="865">
        <v>34587.730000000003</v>
      </c>
    </row>
    <row r="10321" spans="1:16" ht="22.5" x14ac:dyDescent="0.25">
      <c r="A10321" s="867" t="s">
        <v>6460</v>
      </c>
      <c r="B10321" s="867" t="s">
        <v>2672</v>
      </c>
      <c r="C10321" s="867" t="s">
        <v>3031</v>
      </c>
      <c r="D10321" s="868" t="s">
        <v>6869</v>
      </c>
      <c r="E10321" s="870">
        <v>6800</v>
      </c>
      <c r="F10321" s="869" t="s">
        <v>7022</v>
      </c>
      <c r="G10321" s="868" t="s">
        <v>7021</v>
      </c>
      <c r="H10321" s="867" t="s">
        <v>3107</v>
      </c>
      <c r="I10321" s="867" t="s">
        <v>2684</v>
      </c>
      <c r="J10321" s="867" t="s">
        <v>2666</v>
      </c>
      <c r="K10321" s="866">
        <v>1</v>
      </c>
      <c r="L10321" s="866">
        <v>12</v>
      </c>
      <c r="M10321" s="865">
        <v>63507.389999999992</v>
      </c>
      <c r="N10321" s="866">
        <v>1</v>
      </c>
      <c r="O10321" s="866">
        <v>6</v>
      </c>
      <c r="P10321" s="865">
        <v>41841.590000000004</v>
      </c>
    </row>
    <row r="10322" spans="1:16" x14ac:dyDescent="0.25">
      <c r="A10322" s="1777" t="s">
        <v>2848</v>
      </c>
      <c r="B10322" s="1778"/>
      <c r="C10322" s="1778"/>
      <c r="D10322" s="1778"/>
      <c r="E10322" s="1779"/>
      <c r="F10322" s="1777" t="s">
        <v>378</v>
      </c>
      <c r="G10322" s="1778"/>
      <c r="H10322" s="1778"/>
      <c r="I10322" s="1778"/>
      <c r="J10322" s="1779"/>
      <c r="K10322" s="1773" t="s">
        <v>2847</v>
      </c>
      <c r="L10322" s="1774"/>
      <c r="M10322" s="1775"/>
      <c r="N10322" s="1773" t="s">
        <v>2846</v>
      </c>
      <c r="O10322" s="1774"/>
      <c r="P10322" s="1775"/>
    </row>
    <row r="10323" spans="1:16" ht="76.5" customHeight="1" x14ac:dyDescent="0.25">
      <c r="A10323" s="1535" t="s">
        <v>2845</v>
      </c>
      <c r="B10323" s="1535" t="s">
        <v>5</v>
      </c>
      <c r="C10323" s="1535" t="s">
        <v>2844</v>
      </c>
      <c r="D10323" s="1535" t="s">
        <v>2843</v>
      </c>
      <c r="E10323" s="1536" t="s">
        <v>2842</v>
      </c>
      <c r="F10323" s="1537" t="s">
        <v>2841</v>
      </c>
      <c r="G10323" s="1540" t="s">
        <v>2840</v>
      </c>
      <c r="H10323" s="1535" t="s">
        <v>2839</v>
      </c>
      <c r="I10323" s="1535" t="s">
        <v>2838</v>
      </c>
      <c r="J10323" s="1535" t="s">
        <v>2837</v>
      </c>
      <c r="K10323" s="1538" t="s">
        <v>2836</v>
      </c>
      <c r="L10323" s="1538" t="s">
        <v>2835</v>
      </c>
      <c r="M10323" s="1539" t="s">
        <v>2834</v>
      </c>
      <c r="N10323" s="1538" t="s">
        <v>2836</v>
      </c>
      <c r="O10323" s="1538" t="s">
        <v>2835</v>
      </c>
      <c r="P10323" s="1539" t="s">
        <v>2834</v>
      </c>
    </row>
    <row r="10324" spans="1:16" ht="22.5" x14ac:dyDescent="0.25">
      <c r="A10324" s="867" t="s">
        <v>6460</v>
      </c>
      <c r="B10324" s="867" t="s">
        <v>3626</v>
      </c>
      <c r="C10324" s="867" t="s">
        <v>3031</v>
      </c>
      <c r="D10324" s="868" t="s">
        <v>6614</v>
      </c>
      <c r="E10324" s="870">
        <v>4500</v>
      </c>
      <c r="F10324" s="869" t="s">
        <v>7020</v>
      </c>
      <c r="G10324" s="868" t="s">
        <v>7019</v>
      </c>
      <c r="H10324" s="867" t="s">
        <v>2886</v>
      </c>
      <c r="I10324" s="867" t="s">
        <v>2684</v>
      </c>
      <c r="J10324" s="867" t="s">
        <v>2666</v>
      </c>
      <c r="K10324" s="866">
        <v>1</v>
      </c>
      <c r="L10324" s="866">
        <v>12</v>
      </c>
      <c r="M10324" s="865">
        <v>55748.29</v>
      </c>
      <c r="N10324" s="866">
        <v>1</v>
      </c>
      <c r="O10324" s="866">
        <v>6</v>
      </c>
      <c r="P10324" s="865">
        <v>27882.39</v>
      </c>
    </row>
    <row r="10325" spans="1:16" ht="22.5" x14ac:dyDescent="0.25">
      <c r="A10325" s="867" t="s">
        <v>6460</v>
      </c>
      <c r="B10325" s="867" t="s">
        <v>3626</v>
      </c>
      <c r="C10325" s="867" t="s">
        <v>3031</v>
      </c>
      <c r="D10325" s="868" t="s">
        <v>7018</v>
      </c>
      <c r="E10325" s="870">
        <v>3500</v>
      </c>
      <c r="F10325" s="869" t="s">
        <v>7017</v>
      </c>
      <c r="G10325" s="868" t="s">
        <v>7016</v>
      </c>
      <c r="H10325" s="867" t="s">
        <v>6471</v>
      </c>
      <c r="I10325" s="867" t="s">
        <v>2684</v>
      </c>
      <c r="J10325" s="867" t="s">
        <v>2666</v>
      </c>
      <c r="K10325" s="866">
        <v>1</v>
      </c>
      <c r="L10325" s="866">
        <v>12</v>
      </c>
      <c r="M10325" s="865">
        <v>44304.480000000003</v>
      </c>
      <c r="N10325" s="866"/>
      <c r="O10325" s="866"/>
      <c r="P10325" s="865"/>
    </row>
    <row r="10326" spans="1:16" ht="22.5" x14ac:dyDescent="0.25">
      <c r="A10326" s="867" t="s">
        <v>6460</v>
      </c>
      <c r="B10326" s="867" t="s">
        <v>3626</v>
      </c>
      <c r="C10326" s="867" t="s">
        <v>3031</v>
      </c>
      <c r="D10326" s="868" t="s">
        <v>6488</v>
      </c>
      <c r="E10326" s="870">
        <v>4500</v>
      </c>
      <c r="F10326" s="869" t="s">
        <v>7015</v>
      </c>
      <c r="G10326" s="868" t="s">
        <v>7014</v>
      </c>
      <c r="H10326" s="867" t="s">
        <v>2872</v>
      </c>
      <c r="I10326" s="867" t="s">
        <v>2684</v>
      </c>
      <c r="J10326" s="867" t="s">
        <v>2666</v>
      </c>
      <c r="K10326" s="866">
        <v>1</v>
      </c>
      <c r="L10326" s="866">
        <v>9</v>
      </c>
      <c r="M10326" s="865">
        <v>46028.68</v>
      </c>
      <c r="N10326" s="866"/>
      <c r="O10326" s="866"/>
      <c r="P10326" s="865"/>
    </row>
    <row r="10327" spans="1:16" ht="22.5" x14ac:dyDescent="0.25">
      <c r="A10327" s="867" t="s">
        <v>6460</v>
      </c>
      <c r="B10327" s="867" t="s">
        <v>3626</v>
      </c>
      <c r="C10327" s="867" t="s">
        <v>3031</v>
      </c>
      <c r="D10327" s="868" t="s">
        <v>6488</v>
      </c>
      <c r="E10327" s="870">
        <v>4500</v>
      </c>
      <c r="F10327" s="869" t="s">
        <v>7013</v>
      </c>
      <c r="G10327" s="868" t="s">
        <v>7012</v>
      </c>
      <c r="H10327" s="867" t="s">
        <v>2872</v>
      </c>
      <c r="I10327" s="867" t="s">
        <v>2684</v>
      </c>
      <c r="J10327" s="867" t="s">
        <v>2666</v>
      </c>
      <c r="K10327" s="866">
        <v>1</v>
      </c>
      <c r="L10327" s="866">
        <v>12</v>
      </c>
      <c r="M10327" s="865">
        <v>55700.47</v>
      </c>
      <c r="N10327" s="866">
        <v>1</v>
      </c>
      <c r="O10327" s="866">
        <v>6</v>
      </c>
      <c r="P10327" s="865">
        <v>27980.21</v>
      </c>
    </row>
    <row r="10328" spans="1:16" ht="22.5" x14ac:dyDescent="0.25">
      <c r="A10328" s="867" t="s">
        <v>6460</v>
      </c>
      <c r="B10328" s="867" t="s">
        <v>3626</v>
      </c>
      <c r="C10328" s="867" t="s">
        <v>3031</v>
      </c>
      <c r="D10328" s="868" t="s">
        <v>7011</v>
      </c>
      <c r="E10328" s="870">
        <v>12500</v>
      </c>
      <c r="F10328" s="869" t="s">
        <v>7010</v>
      </c>
      <c r="G10328" s="868" t="s">
        <v>7009</v>
      </c>
      <c r="H10328" s="867" t="s">
        <v>6471</v>
      </c>
      <c r="I10328" s="867" t="s">
        <v>2684</v>
      </c>
      <c r="J10328" s="867" t="s">
        <v>2666</v>
      </c>
      <c r="K10328" s="866">
        <v>1</v>
      </c>
      <c r="L10328" s="866">
        <v>6</v>
      </c>
      <c r="M10328" s="865">
        <v>88789.119999999995</v>
      </c>
      <c r="N10328" s="866"/>
      <c r="O10328" s="866"/>
      <c r="P10328" s="865"/>
    </row>
    <row r="10329" spans="1:16" ht="33.75" x14ac:dyDescent="0.25">
      <c r="A10329" s="867" t="s">
        <v>6460</v>
      </c>
      <c r="B10329" s="867" t="s">
        <v>2672</v>
      </c>
      <c r="C10329" s="867" t="s">
        <v>3031</v>
      </c>
      <c r="D10329" s="868" t="s">
        <v>7008</v>
      </c>
      <c r="E10329" s="870">
        <v>8100</v>
      </c>
      <c r="F10329" s="869" t="s">
        <v>7007</v>
      </c>
      <c r="G10329" s="868" t="s">
        <v>7006</v>
      </c>
      <c r="H10329" s="867" t="s">
        <v>2725</v>
      </c>
      <c r="I10329" s="867" t="s">
        <v>2684</v>
      </c>
      <c r="J10329" s="867" t="s">
        <v>2666</v>
      </c>
      <c r="K10329" s="866">
        <v>1</v>
      </c>
      <c r="L10329" s="866">
        <v>12</v>
      </c>
      <c r="M10329" s="865">
        <v>99160.8</v>
      </c>
      <c r="N10329" s="866">
        <v>1</v>
      </c>
      <c r="O10329" s="866">
        <v>6</v>
      </c>
      <c r="P10329" s="865">
        <v>49644.9</v>
      </c>
    </row>
    <row r="10330" spans="1:16" ht="22.5" x14ac:dyDescent="0.25">
      <c r="A10330" s="867" t="s">
        <v>6460</v>
      </c>
      <c r="B10330" s="867" t="s">
        <v>3626</v>
      </c>
      <c r="C10330" s="867" t="s">
        <v>3031</v>
      </c>
      <c r="D10330" s="868" t="s">
        <v>1882</v>
      </c>
      <c r="E10330" s="870">
        <v>5600</v>
      </c>
      <c r="F10330" s="869" t="s">
        <v>7005</v>
      </c>
      <c r="G10330" s="868" t="s">
        <v>7004</v>
      </c>
      <c r="H10330" s="867" t="s">
        <v>2722</v>
      </c>
      <c r="I10330" s="867" t="s">
        <v>2684</v>
      </c>
      <c r="J10330" s="867" t="s">
        <v>2684</v>
      </c>
      <c r="K10330" s="866">
        <v>1</v>
      </c>
      <c r="L10330" s="866">
        <v>12</v>
      </c>
      <c r="M10330" s="865">
        <v>68342.570000000007</v>
      </c>
      <c r="N10330" s="866">
        <v>1</v>
      </c>
      <c r="O10330" s="866">
        <v>6</v>
      </c>
      <c r="P10330" s="865">
        <v>34487.01</v>
      </c>
    </row>
    <row r="10331" spans="1:16" ht="22.5" x14ac:dyDescent="0.25">
      <c r="A10331" s="867" t="s">
        <v>6460</v>
      </c>
      <c r="B10331" s="867" t="s">
        <v>3626</v>
      </c>
      <c r="C10331" s="867" t="s">
        <v>3031</v>
      </c>
      <c r="D10331" s="868" t="s">
        <v>6644</v>
      </c>
      <c r="E10331" s="870">
        <v>4500</v>
      </c>
      <c r="F10331" s="869" t="s">
        <v>7003</v>
      </c>
      <c r="G10331" s="868" t="s">
        <v>7002</v>
      </c>
      <c r="H10331" s="867" t="s">
        <v>2745</v>
      </c>
      <c r="I10331" s="867" t="s">
        <v>2684</v>
      </c>
      <c r="J10331" s="867" t="s">
        <v>2684</v>
      </c>
      <c r="K10331" s="866"/>
      <c r="L10331" s="866"/>
      <c r="M10331" s="865"/>
      <c r="N10331" s="866">
        <v>1</v>
      </c>
      <c r="O10331" s="866">
        <v>6</v>
      </c>
      <c r="P10331" s="865">
        <v>28194.9</v>
      </c>
    </row>
    <row r="10332" spans="1:16" ht="22.5" x14ac:dyDescent="0.25">
      <c r="A10332" s="867" t="s">
        <v>6460</v>
      </c>
      <c r="B10332" s="867" t="s">
        <v>3626</v>
      </c>
      <c r="C10332" s="867" t="s">
        <v>3031</v>
      </c>
      <c r="D10332" s="868" t="s">
        <v>6611</v>
      </c>
      <c r="E10332" s="870">
        <v>6800</v>
      </c>
      <c r="F10332" s="869" t="s">
        <v>7001</v>
      </c>
      <c r="G10332" s="868" t="s">
        <v>7000</v>
      </c>
      <c r="H10332" s="867" t="s">
        <v>2703</v>
      </c>
      <c r="I10332" s="867" t="s">
        <v>2684</v>
      </c>
      <c r="J10332" s="867" t="s">
        <v>2666</v>
      </c>
      <c r="K10332" s="866">
        <v>1</v>
      </c>
      <c r="L10332" s="866">
        <v>7</v>
      </c>
      <c r="M10332" s="865">
        <v>53614.89</v>
      </c>
      <c r="N10332" s="866"/>
      <c r="O10332" s="866"/>
      <c r="P10332" s="865"/>
    </row>
    <row r="10333" spans="1:16" ht="22.5" x14ac:dyDescent="0.25">
      <c r="A10333" s="867" t="s">
        <v>6460</v>
      </c>
      <c r="B10333" s="867" t="s">
        <v>3626</v>
      </c>
      <c r="C10333" s="867" t="s">
        <v>3031</v>
      </c>
      <c r="D10333" s="868" t="s">
        <v>6635</v>
      </c>
      <c r="E10333" s="870">
        <v>6000</v>
      </c>
      <c r="F10333" s="869" t="s">
        <v>6999</v>
      </c>
      <c r="G10333" s="868" t="s">
        <v>6998</v>
      </c>
      <c r="H10333" s="867" t="s">
        <v>2886</v>
      </c>
      <c r="I10333" s="867" t="s">
        <v>2684</v>
      </c>
      <c r="J10333" s="867" t="s">
        <v>2666</v>
      </c>
      <c r="K10333" s="866">
        <v>1</v>
      </c>
      <c r="L10333" s="866">
        <v>12</v>
      </c>
      <c r="M10333" s="865">
        <v>70889.990000000005</v>
      </c>
      <c r="N10333" s="866">
        <v>1</v>
      </c>
      <c r="O10333" s="866">
        <v>6</v>
      </c>
      <c r="P10333" s="865">
        <v>35620.310000000005</v>
      </c>
    </row>
    <row r="10334" spans="1:16" ht="22.5" x14ac:dyDescent="0.25">
      <c r="A10334" s="867" t="s">
        <v>6460</v>
      </c>
      <c r="B10334" s="867" t="s">
        <v>3626</v>
      </c>
      <c r="C10334" s="867" t="s">
        <v>3031</v>
      </c>
      <c r="D10334" s="868" t="s">
        <v>1882</v>
      </c>
      <c r="E10334" s="870">
        <v>7500</v>
      </c>
      <c r="F10334" s="869" t="s">
        <v>6997</v>
      </c>
      <c r="G10334" s="868" t="s">
        <v>6996</v>
      </c>
      <c r="H10334" s="867" t="s">
        <v>6471</v>
      </c>
      <c r="I10334" s="867" t="s">
        <v>2684</v>
      </c>
      <c r="J10334" s="867" t="s">
        <v>2666</v>
      </c>
      <c r="K10334" s="866">
        <v>1</v>
      </c>
      <c r="L10334" s="866">
        <v>6</v>
      </c>
      <c r="M10334" s="865">
        <v>48593.280000000006</v>
      </c>
      <c r="N10334" s="866"/>
      <c r="O10334" s="866"/>
      <c r="P10334" s="865"/>
    </row>
    <row r="10335" spans="1:16" ht="22.5" x14ac:dyDescent="0.25">
      <c r="A10335" s="867" t="s">
        <v>6460</v>
      </c>
      <c r="B10335" s="867" t="s">
        <v>2672</v>
      </c>
      <c r="C10335" s="867" t="s">
        <v>3031</v>
      </c>
      <c r="D10335" s="868" t="s">
        <v>6995</v>
      </c>
      <c r="E10335" s="870">
        <v>5250</v>
      </c>
      <c r="F10335" s="869" t="s">
        <v>6994</v>
      </c>
      <c r="G10335" s="868" t="s">
        <v>6993</v>
      </c>
      <c r="H10335" s="867" t="s">
        <v>6992</v>
      </c>
      <c r="I10335" s="867" t="s">
        <v>2684</v>
      </c>
      <c r="J10335" s="867" t="s">
        <v>2684</v>
      </c>
      <c r="K10335" s="866">
        <v>1</v>
      </c>
      <c r="L10335" s="866">
        <v>4</v>
      </c>
      <c r="M10335" s="865">
        <v>19612.659999999996</v>
      </c>
      <c r="N10335" s="866">
        <v>1</v>
      </c>
      <c r="O10335" s="866">
        <v>6</v>
      </c>
      <c r="P10335" s="865">
        <v>32470.160000000003</v>
      </c>
    </row>
    <row r="10336" spans="1:16" ht="22.5" x14ac:dyDescent="0.25">
      <c r="A10336" s="867" t="s">
        <v>6460</v>
      </c>
      <c r="B10336" s="867" t="s">
        <v>3626</v>
      </c>
      <c r="C10336" s="867" t="s">
        <v>3031</v>
      </c>
      <c r="D10336" s="868" t="s">
        <v>6991</v>
      </c>
      <c r="E10336" s="870">
        <v>10500</v>
      </c>
      <c r="F10336" s="869" t="s">
        <v>6990</v>
      </c>
      <c r="G10336" s="868" t="s">
        <v>6989</v>
      </c>
      <c r="H10336" s="867" t="s">
        <v>6471</v>
      </c>
      <c r="I10336" s="867" t="s">
        <v>2684</v>
      </c>
      <c r="J10336" s="867" t="s">
        <v>2666</v>
      </c>
      <c r="K10336" s="866">
        <v>1</v>
      </c>
      <c r="L10336" s="866">
        <v>3</v>
      </c>
      <c r="M10336" s="865">
        <v>31998.43</v>
      </c>
      <c r="N10336" s="866"/>
      <c r="O10336" s="866"/>
      <c r="P10336" s="865"/>
    </row>
    <row r="10337" spans="1:16" ht="22.5" x14ac:dyDescent="0.25">
      <c r="A10337" s="867" t="s">
        <v>6460</v>
      </c>
      <c r="B10337" s="867" t="s">
        <v>2672</v>
      </c>
      <c r="C10337" s="867" t="s">
        <v>3031</v>
      </c>
      <c r="D10337" s="868" t="s">
        <v>6988</v>
      </c>
      <c r="E10337" s="870">
        <v>7500</v>
      </c>
      <c r="F10337" s="869" t="s">
        <v>6987</v>
      </c>
      <c r="G10337" s="868" t="s">
        <v>6986</v>
      </c>
      <c r="H10337" s="867" t="s">
        <v>6471</v>
      </c>
      <c r="I10337" s="867" t="s">
        <v>2684</v>
      </c>
      <c r="J10337" s="867" t="s">
        <v>2666</v>
      </c>
      <c r="K10337" s="866">
        <v>1</v>
      </c>
      <c r="L10337" s="866">
        <v>12</v>
      </c>
      <c r="M10337" s="865">
        <v>91067.040000000008</v>
      </c>
      <c r="N10337" s="866">
        <v>1</v>
      </c>
      <c r="O10337" s="866">
        <v>6</v>
      </c>
      <c r="P10337" s="865">
        <v>45693.340000000004</v>
      </c>
    </row>
    <row r="10338" spans="1:16" ht="22.5" x14ac:dyDescent="0.25">
      <c r="A10338" s="867" t="s">
        <v>6460</v>
      </c>
      <c r="B10338" s="867" t="s">
        <v>2672</v>
      </c>
      <c r="C10338" s="867" t="s">
        <v>3031</v>
      </c>
      <c r="D10338" s="868" t="s">
        <v>6639</v>
      </c>
      <c r="E10338" s="870">
        <v>5600</v>
      </c>
      <c r="F10338" s="869" t="s">
        <v>6985</v>
      </c>
      <c r="G10338" s="868" t="s">
        <v>6984</v>
      </c>
      <c r="H10338" s="867" t="s">
        <v>3107</v>
      </c>
      <c r="I10338" s="867" t="s">
        <v>2684</v>
      </c>
      <c r="J10338" s="867" t="s">
        <v>2666</v>
      </c>
      <c r="K10338" s="866">
        <v>1</v>
      </c>
      <c r="L10338" s="866">
        <v>12</v>
      </c>
      <c r="M10338" s="865">
        <v>48992.05000000001</v>
      </c>
      <c r="N10338" s="866">
        <v>1</v>
      </c>
      <c r="O10338" s="866">
        <v>6</v>
      </c>
      <c r="P10338" s="865">
        <v>34638.68</v>
      </c>
    </row>
    <row r="10339" spans="1:16" ht="22.5" x14ac:dyDescent="0.25">
      <c r="A10339" s="867" t="s">
        <v>6460</v>
      </c>
      <c r="B10339" s="867" t="s">
        <v>3626</v>
      </c>
      <c r="C10339" s="867" t="s">
        <v>3031</v>
      </c>
      <c r="D10339" s="868" t="s">
        <v>6661</v>
      </c>
      <c r="E10339" s="870">
        <v>8100</v>
      </c>
      <c r="F10339" s="869" t="s">
        <v>6983</v>
      </c>
      <c r="G10339" s="868" t="s">
        <v>6982</v>
      </c>
      <c r="H10339" s="867" t="s">
        <v>6775</v>
      </c>
      <c r="I10339" s="867" t="s">
        <v>2684</v>
      </c>
      <c r="J10339" s="867" t="s">
        <v>2666</v>
      </c>
      <c r="K10339" s="866">
        <v>1</v>
      </c>
      <c r="L10339" s="866">
        <v>8</v>
      </c>
      <c r="M10339" s="865">
        <v>72315.98000000001</v>
      </c>
      <c r="N10339" s="866"/>
      <c r="O10339" s="866"/>
      <c r="P10339" s="865"/>
    </row>
    <row r="10340" spans="1:16" ht="22.5" x14ac:dyDescent="0.25">
      <c r="A10340" s="867" t="s">
        <v>6460</v>
      </c>
      <c r="B10340" s="867" t="s">
        <v>2672</v>
      </c>
      <c r="C10340" s="867" t="s">
        <v>3031</v>
      </c>
      <c r="D10340" s="868" t="s">
        <v>5525</v>
      </c>
      <c r="E10340" s="870">
        <v>7500</v>
      </c>
      <c r="F10340" s="869" t="s">
        <v>6981</v>
      </c>
      <c r="G10340" s="868" t="s">
        <v>6980</v>
      </c>
      <c r="H10340" s="867" t="s">
        <v>2725</v>
      </c>
      <c r="I10340" s="867" t="s">
        <v>2684</v>
      </c>
      <c r="J10340" s="867" t="s">
        <v>2666</v>
      </c>
      <c r="K10340" s="866">
        <v>1</v>
      </c>
      <c r="L10340" s="866">
        <v>12</v>
      </c>
      <c r="M10340" s="865">
        <v>91960.8</v>
      </c>
      <c r="N10340" s="866">
        <v>1</v>
      </c>
      <c r="O10340" s="866">
        <v>6</v>
      </c>
      <c r="P10340" s="865">
        <v>45919.9</v>
      </c>
    </row>
    <row r="10341" spans="1:16" ht="22.5" x14ac:dyDescent="0.25">
      <c r="A10341" s="867" t="s">
        <v>6460</v>
      </c>
      <c r="B10341" s="867" t="s">
        <v>3626</v>
      </c>
      <c r="C10341" s="867" t="s">
        <v>3031</v>
      </c>
      <c r="D10341" s="868" t="s">
        <v>6979</v>
      </c>
      <c r="E10341" s="870">
        <v>2000</v>
      </c>
      <c r="F10341" s="869" t="s">
        <v>6978</v>
      </c>
      <c r="G10341" s="868" t="s">
        <v>6977</v>
      </c>
      <c r="H10341" s="867" t="s">
        <v>3259</v>
      </c>
      <c r="I10341" s="867" t="s">
        <v>6976</v>
      </c>
      <c r="J10341" s="867" t="s">
        <v>6976</v>
      </c>
      <c r="K10341" s="866">
        <v>1</v>
      </c>
      <c r="L10341" s="866">
        <v>4</v>
      </c>
      <c r="M10341" s="865">
        <v>11202.55</v>
      </c>
      <c r="N10341" s="866"/>
      <c r="O10341" s="866"/>
      <c r="P10341" s="865"/>
    </row>
    <row r="10342" spans="1:16" ht="22.5" x14ac:dyDescent="0.25">
      <c r="A10342" s="867" t="s">
        <v>6460</v>
      </c>
      <c r="B10342" s="867" t="s">
        <v>2672</v>
      </c>
      <c r="C10342" s="867" t="s">
        <v>3031</v>
      </c>
      <c r="D10342" s="868" t="s">
        <v>1882</v>
      </c>
      <c r="E10342" s="870">
        <v>4500</v>
      </c>
      <c r="F10342" s="869" t="s">
        <v>6975</v>
      </c>
      <c r="G10342" s="868" t="s">
        <v>6974</v>
      </c>
      <c r="H10342" s="867" t="s">
        <v>6471</v>
      </c>
      <c r="I10342" s="867" t="s">
        <v>2684</v>
      </c>
      <c r="J10342" s="867" t="s">
        <v>2666</v>
      </c>
      <c r="K10342" s="866">
        <v>1</v>
      </c>
      <c r="L10342" s="866">
        <v>12</v>
      </c>
      <c r="M10342" s="865">
        <v>52568.600000000006</v>
      </c>
      <c r="N10342" s="866">
        <v>1</v>
      </c>
      <c r="O10342" s="866">
        <v>4</v>
      </c>
      <c r="P10342" s="865">
        <v>23060.39</v>
      </c>
    </row>
    <row r="10343" spans="1:16" ht="22.5" x14ac:dyDescent="0.25">
      <c r="A10343" s="867" t="s">
        <v>6460</v>
      </c>
      <c r="B10343" s="867" t="s">
        <v>3626</v>
      </c>
      <c r="C10343" s="867" t="s">
        <v>3031</v>
      </c>
      <c r="D10343" s="868" t="s">
        <v>6474</v>
      </c>
      <c r="E10343" s="870">
        <v>7500</v>
      </c>
      <c r="F10343" s="869" t="s">
        <v>6973</v>
      </c>
      <c r="G10343" s="868" t="s">
        <v>6972</v>
      </c>
      <c r="H10343" s="867" t="s">
        <v>6471</v>
      </c>
      <c r="I10343" s="867" t="s">
        <v>2684</v>
      </c>
      <c r="J10343" s="867" t="s">
        <v>2666</v>
      </c>
      <c r="K10343" s="866">
        <v>1</v>
      </c>
      <c r="L10343" s="866">
        <v>12</v>
      </c>
      <c r="M10343" s="865">
        <v>88872.260000000009</v>
      </c>
      <c r="N10343" s="866">
        <v>1</v>
      </c>
      <c r="O10343" s="866">
        <v>6</v>
      </c>
      <c r="P10343" s="865">
        <v>45524.590000000004</v>
      </c>
    </row>
    <row r="10344" spans="1:16" ht="22.5" x14ac:dyDescent="0.25">
      <c r="A10344" s="867" t="s">
        <v>6460</v>
      </c>
      <c r="B10344" s="867" t="s">
        <v>3626</v>
      </c>
      <c r="C10344" s="867" t="s">
        <v>3031</v>
      </c>
      <c r="D10344" s="868" t="s">
        <v>6614</v>
      </c>
      <c r="E10344" s="870">
        <v>4500</v>
      </c>
      <c r="F10344" s="869" t="s">
        <v>6971</v>
      </c>
      <c r="G10344" s="868" t="s">
        <v>6970</v>
      </c>
      <c r="H10344" s="867" t="s">
        <v>2886</v>
      </c>
      <c r="I10344" s="867" t="s">
        <v>2684</v>
      </c>
      <c r="J10344" s="867" t="s">
        <v>2666</v>
      </c>
      <c r="K10344" s="866">
        <v>1</v>
      </c>
      <c r="L10344" s="866">
        <v>12</v>
      </c>
      <c r="M10344" s="865">
        <v>55892.04</v>
      </c>
      <c r="N10344" s="866">
        <v>1</v>
      </c>
      <c r="O10344" s="866">
        <v>6</v>
      </c>
      <c r="P10344" s="865">
        <v>28044.9</v>
      </c>
    </row>
    <row r="10345" spans="1:16" ht="22.5" x14ac:dyDescent="0.25">
      <c r="A10345" s="867" t="s">
        <v>6460</v>
      </c>
      <c r="B10345" s="867" t="s">
        <v>3626</v>
      </c>
      <c r="C10345" s="867" t="s">
        <v>3031</v>
      </c>
      <c r="D10345" s="868" t="s">
        <v>6511</v>
      </c>
      <c r="E10345" s="870">
        <v>3500</v>
      </c>
      <c r="F10345" s="869" t="s">
        <v>6969</v>
      </c>
      <c r="G10345" s="868" t="s">
        <v>6968</v>
      </c>
      <c r="H10345" s="867" t="s">
        <v>2886</v>
      </c>
      <c r="I10345" s="867" t="s">
        <v>2684</v>
      </c>
      <c r="J10345" s="867" t="s">
        <v>5525</v>
      </c>
      <c r="K10345" s="866">
        <v>1</v>
      </c>
      <c r="L10345" s="866">
        <v>5</v>
      </c>
      <c r="M10345" s="865">
        <v>17667</v>
      </c>
      <c r="N10345" s="866">
        <v>1</v>
      </c>
      <c r="O10345" s="866">
        <v>6</v>
      </c>
      <c r="P10345" s="865">
        <v>22044.410000000003</v>
      </c>
    </row>
    <row r="10346" spans="1:16" ht="22.5" x14ac:dyDescent="0.25">
      <c r="A10346" s="867" t="s">
        <v>6460</v>
      </c>
      <c r="B10346" s="867" t="s">
        <v>3626</v>
      </c>
      <c r="C10346" s="867" t="s">
        <v>3031</v>
      </c>
      <c r="D10346" s="868" t="s">
        <v>6488</v>
      </c>
      <c r="E10346" s="870">
        <v>4500</v>
      </c>
      <c r="F10346" s="869" t="s">
        <v>6967</v>
      </c>
      <c r="G10346" s="868" t="s">
        <v>6966</v>
      </c>
      <c r="H10346" s="867" t="s">
        <v>2872</v>
      </c>
      <c r="I10346" s="867" t="s">
        <v>2684</v>
      </c>
      <c r="J10346" s="867" t="s">
        <v>2666</v>
      </c>
      <c r="K10346" s="866">
        <v>1</v>
      </c>
      <c r="L10346" s="866">
        <v>9</v>
      </c>
      <c r="M10346" s="865">
        <v>45218.369999999995</v>
      </c>
      <c r="N10346" s="866"/>
      <c r="O10346" s="866"/>
      <c r="P10346" s="865"/>
    </row>
    <row r="10347" spans="1:16" ht="22.5" x14ac:dyDescent="0.25">
      <c r="A10347" s="867" t="s">
        <v>6460</v>
      </c>
      <c r="B10347" s="867" t="s">
        <v>3626</v>
      </c>
      <c r="C10347" s="867" t="s">
        <v>3031</v>
      </c>
      <c r="D10347" s="868" t="s">
        <v>2772</v>
      </c>
      <c r="E10347" s="870">
        <v>7500</v>
      </c>
      <c r="F10347" s="869" t="s">
        <v>6965</v>
      </c>
      <c r="G10347" s="868" t="s">
        <v>6964</v>
      </c>
      <c r="H10347" s="867" t="s">
        <v>2782</v>
      </c>
      <c r="I10347" s="867" t="s">
        <v>2684</v>
      </c>
      <c r="J10347" s="867" t="s">
        <v>2666</v>
      </c>
      <c r="K10347" s="866">
        <v>1</v>
      </c>
      <c r="L10347" s="866">
        <v>3</v>
      </c>
      <c r="M10347" s="865">
        <v>25125.469999999998</v>
      </c>
      <c r="N10347" s="866"/>
      <c r="O10347" s="866"/>
      <c r="P10347" s="865"/>
    </row>
    <row r="10348" spans="1:16" ht="22.5" x14ac:dyDescent="0.25">
      <c r="A10348" s="867" t="s">
        <v>6460</v>
      </c>
      <c r="B10348" s="867" t="s">
        <v>3626</v>
      </c>
      <c r="C10348" s="867" t="s">
        <v>3031</v>
      </c>
      <c r="D10348" s="868" t="s">
        <v>6635</v>
      </c>
      <c r="E10348" s="870">
        <v>7500</v>
      </c>
      <c r="F10348" s="869" t="s">
        <v>6963</v>
      </c>
      <c r="G10348" s="868" t="s">
        <v>6962</v>
      </c>
      <c r="H10348" s="867" t="s">
        <v>3107</v>
      </c>
      <c r="I10348" s="867" t="s">
        <v>2684</v>
      </c>
      <c r="J10348" s="867" t="s">
        <v>2666</v>
      </c>
      <c r="K10348" s="866">
        <v>1</v>
      </c>
      <c r="L10348" s="866">
        <v>12</v>
      </c>
      <c r="M10348" s="865">
        <v>89532.14</v>
      </c>
      <c r="N10348" s="866">
        <v>1</v>
      </c>
      <c r="O10348" s="866">
        <v>6</v>
      </c>
      <c r="P10348" s="865">
        <v>45408.43</v>
      </c>
    </row>
    <row r="10349" spans="1:16" ht="22.5" x14ac:dyDescent="0.25">
      <c r="A10349" s="867" t="s">
        <v>6460</v>
      </c>
      <c r="B10349" s="867" t="s">
        <v>3626</v>
      </c>
      <c r="C10349" s="867" t="s">
        <v>3031</v>
      </c>
      <c r="D10349" s="868" t="s">
        <v>6614</v>
      </c>
      <c r="E10349" s="870">
        <v>4500</v>
      </c>
      <c r="F10349" s="869" t="s">
        <v>6961</v>
      </c>
      <c r="G10349" s="868" t="s">
        <v>6960</v>
      </c>
      <c r="H10349" s="867" t="s">
        <v>2886</v>
      </c>
      <c r="I10349" s="867" t="s">
        <v>2684</v>
      </c>
      <c r="J10349" s="867" t="s">
        <v>2666</v>
      </c>
      <c r="K10349" s="866">
        <v>1</v>
      </c>
      <c r="L10349" s="866">
        <v>12</v>
      </c>
      <c r="M10349" s="865">
        <v>55712.36</v>
      </c>
      <c r="N10349" s="866">
        <v>1</v>
      </c>
      <c r="O10349" s="866">
        <v>6</v>
      </c>
      <c r="P10349" s="865">
        <v>27944.28</v>
      </c>
    </row>
    <row r="10350" spans="1:16" ht="22.5" x14ac:dyDescent="0.25">
      <c r="A10350" s="867" t="s">
        <v>6460</v>
      </c>
      <c r="B10350" s="867" t="s">
        <v>3626</v>
      </c>
      <c r="C10350" s="867" t="s">
        <v>3031</v>
      </c>
      <c r="D10350" s="868" t="s">
        <v>3264</v>
      </c>
      <c r="E10350" s="870">
        <v>14000</v>
      </c>
      <c r="F10350" s="869" t="s">
        <v>6959</v>
      </c>
      <c r="G10350" s="868" t="s">
        <v>6958</v>
      </c>
      <c r="H10350" s="867" t="s">
        <v>6902</v>
      </c>
      <c r="I10350" s="867" t="s">
        <v>2684</v>
      </c>
      <c r="J10350" s="867" t="s">
        <v>5525</v>
      </c>
      <c r="K10350" s="866">
        <v>1</v>
      </c>
      <c r="L10350" s="866">
        <v>1</v>
      </c>
      <c r="M10350" s="865">
        <v>5246.73</v>
      </c>
      <c r="N10350" s="866">
        <v>1</v>
      </c>
      <c r="O10350" s="866">
        <v>6</v>
      </c>
      <c r="P10350" s="865">
        <v>85044.9</v>
      </c>
    </row>
    <row r="10351" spans="1:16" ht="22.5" x14ac:dyDescent="0.25">
      <c r="A10351" s="867" t="s">
        <v>6460</v>
      </c>
      <c r="B10351" s="867" t="s">
        <v>3626</v>
      </c>
      <c r="C10351" s="867" t="s">
        <v>3031</v>
      </c>
      <c r="D10351" s="868" t="s">
        <v>6488</v>
      </c>
      <c r="E10351" s="870">
        <v>5600</v>
      </c>
      <c r="F10351" s="869" t="s">
        <v>6957</v>
      </c>
      <c r="G10351" s="868" t="s">
        <v>6956</v>
      </c>
      <c r="H10351" s="867" t="s">
        <v>2722</v>
      </c>
      <c r="I10351" s="867" t="s">
        <v>2684</v>
      </c>
      <c r="J10351" s="867" t="s">
        <v>2684</v>
      </c>
      <c r="K10351" s="866">
        <v>1</v>
      </c>
      <c r="L10351" s="866">
        <v>5</v>
      </c>
      <c r="M10351" s="865">
        <v>28691.440000000002</v>
      </c>
      <c r="N10351" s="866"/>
      <c r="O10351" s="866"/>
      <c r="P10351" s="865"/>
    </row>
    <row r="10352" spans="1:16" ht="22.5" x14ac:dyDescent="0.25">
      <c r="A10352" s="867" t="s">
        <v>6460</v>
      </c>
      <c r="B10352" s="867" t="s">
        <v>3626</v>
      </c>
      <c r="C10352" s="867" t="s">
        <v>3031</v>
      </c>
      <c r="D10352" s="868" t="s">
        <v>2869</v>
      </c>
      <c r="E10352" s="870">
        <v>3000</v>
      </c>
      <c r="F10352" s="869" t="s">
        <v>6955</v>
      </c>
      <c r="G10352" s="868" t="s">
        <v>6954</v>
      </c>
      <c r="H10352" s="867" t="s">
        <v>6953</v>
      </c>
      <c r="I10352" s="867" t="s">
        <v>6504</v>
      </c>
      <c r="J10352" s="867" t="s">
        <v>6504</v>
      </c>
      <c r="K10352" s="866">
        <v>1</v>
      </c>
      <c r="L10352" s="866">
        <v>12</v>
      </c>
      <c r="M10352" s="865">
        <v>37897.050000000003</v>
      </c>
      <c r="N10352" s="866">
        <v>1</v>
      </c>
      <c r="O10352" s="866">
        <v>6</v>
      </c>
      <c r="P10352" s="865">
        <v>19044.900000000001</v>
      </c>
    </row>
    <row r="10353" spans="1:16" ht="22.5" x14ac:dyDescent="0.25">
      <c r="A10353" s="867" t="s">
        <v>6460</v>
      </c>
      <c r="B10353" s="867" t="s">
        <v>3626</v>
      </c>
      <c r="C10353" s="867" t="s">
        <v>3031</v>
      </c>
      <c r="D10353" s="868" t="s">
        <v>6488</v>
      </c>
      <c r="E10353" s="870">
        <v>4500</v>
      </c>
      <c r="F10353" s="869" t="s">
        <v>6952</v>
      </c>
      <c r="G10353" s="868" t="s">
        <v>6951</v>
      </c>
      <c r="H10353" s="867" t="s">
        <v>2872</v>
      </c>
      <c r="I10353" s="867" t="s">
        <v>2684</v>
      </c>
      <c r="J10353" s="867" t="s">
        <v>5525</v>
      </c>
      <c r="K10353" s="866">
        <v>1</v>
      </c>
      <c r="L10353" s="866">
        <v>6</v>
      </c>
      <c r="M10353" s="865">
        <v>26141.640000000003</v>
      </c>
      <c r="N10353" s="866">
        <v>1</v>
      </c>
      <c r="O10353" s="866">
        <v>6</v>
      </c>
      <c r="P10353" s="865">
        <v>27420.519999999997</v>
      </c>
    </row>
    <row r="10354" spans="1:16" ht="22.5" x14ac:dyDescent="0.25">
      <c r="A10354" s="867" t="s">
        <v>6460</v>
      </c>
      <c r="B10354" s="867" t="s">
        <v>3626</v>
      </c>
      <c r="C10354" s="867" t="s">
        <v>3031</v>
      </c>
      <c r="D10354" s="868" t="s">
        <v>201</v>
      </c>
      <c r="E10354" s="870">
        <v>14000</v>
      </c>
      <c r="F10354" s="869" t="s">
        <v>6950</v>
      </c>
      <c r="G10354" s="868" t="s">
        <v>6949</v>
      </c>
      <c r="H10354" s="867" t="s">
        <v>6471</v>
      </c>
      <c r="I10354" s="867" t="s">
        <v>2684</v>
      </c>
      <c r="J10354" s="867" t="s">
        <v>2666</v>
      </c>
      <c r="K10354" s="866">
        <v>1</v>
      </c>
      <c r="L10354" s="866">
        <v>12</v>
      </c>
      <c r="M10354" s="865">
        <v>169960.8</v>
      </c>
      <c r="N10354" s="866">
        <v>1</v>
      </c>
      <c r="O10354" s="866">
        <v>6</v>
      </c>
      <c r="P10354" s="865">
        <v>85044.9</v>
      </c>
    </row>
    <row r="10355" spans="1:16" ht="22.5" x14ac:dyDescent="0.25">
      <c r="A10355" s="867" t="s">
        <v>6460</v>
      </c>
      <c r="B10355" s="867" t="s">
        <v>3626</v>
      </c>
      <c r="C10355" s="867" t="s">
        <v>3031</v>
      </c>
      <c r="D10355" s="868"/>
      <c r="E10355" s="870">
        <v>4000</v>
      </c>
      <c r="F10355" s="869" t="s">
        <v>6948</v>
      </c>
      <c r="G10355" s="868" t="s">
        <v>6947</v>
      </c>
      <c r="H10355" s="867"/>
      <c r="I10355" s="867"/>
      <c r="J10355" s="867"/>
      <c r="K10355" s="866">
        <v>0</v>
      </c>
      <c r="L10355" s="866">
        <v>1</v>
      </c>
      <c r="M10355" s="865">
        <v>450.35999999999996</v>
      </c>
      <c r="N10355" s="866"/>
      <c r="O10355" s="866"/>
      <c r="P10355" s="865"/>
    </row>
    <row r="10356" spans="1:16" ht="22.5" x14ac:dyDescent="0.25">
      <c r="A10356" s="867" t="s">
        <v>6460</v>
      </c>
      <c r="B10356" s="867" t="s">
        <v>3626</v>
      </c>
      <c r="C10356" s="867" t="s">
        <v>3031</v>
      </c>
      <c r="D10356" s="868" t="s">
        <v>6614</v>
      </c>
      <c r="E10356" s="870">
        <v>4500</v>
      </c>
      <c r="F10356" s="869" t="s">
        <v>6946</v>
      </c>
      <c r="G10356" s="868" t="s">
        <v>6945</v>
      </c>
      <c r="H10356" s="867" t="s">
        <v>2886</v>
      </c>
      <c r="I10356" s="867" t="s">
        <v>2684</v>
      </c>
      <c r="J10356" s="867" t="s">
        <v>2666</v>
      </c>
      <c r="K10356" s="866">
        <v>1</v>
      </c>
      <c r="L10356" s="866">
        <v>5</v>
      </c>
      <c r="M10356" s="865">
        <v>27434.77</v>
      </c>
      <c r="N10356" s="866"/>
      <c r="O10356" s="866"/>
      <c r="P10356" s="865"/>
    </row>
    <row r="10357" spans="1:16" ht="22.5" x14ac:dyDescent="0.25">
      <c r="A10357" s="867" t="s">
        <v>6460</v>
      </c>
      <c r="B10357" s="867" t="s">
        <v>3626</v>
      </c>
      <c r="C10357" s="867" t="s">
        <v>3031</v>
      </c>
      <c r="D10357" s="868" t="s">
        <v>6944</v>
      </c>
      <c r="E10357" s="870">
        <v>5600</v>
      </c>
      <c r="F10357" s="869" t="s">
        <v>6943</v>
      </c>
      <c r="G10357" s="868" t="s">
        <v>6942</v>
      </c>
      <c r="H10357" s="867" t="s">
        <v>2886</v>
      </c>
      <c r="I10357" s="867" t="s">
        <v>2684</v>
      </c>
      <c r="J10357" s="867" t="s">
        <v>2666</v>
      </c>
      <c r="K10357" s="866">
        <v>1</v>
      </c>
      <c r="L10357" s="866">
        <v>12</v>
      </c>
      <c r="M10357" s="865">
        <v>63563.439999999995</v>
      </c>
      <c r="N10357" s="866">
        <v>1</v>
      </c>
      <c r="O10357" s="866">
        <v>6</v>
      </c>
      <c r="P10357" s="865">
        <v>34407.68</v>
      </c>
    </row>
    <row r="10358" spans="1:16" ht="22.5" x14ac:dyDescent="0.25">
      <c r="A10358" s="867" t="s">
        <v>6460</v>
      </c>
      <c r="B10358" s="867" t="s">
        <v>3626</v>
      </c>
      <c r="C10358" s="867" t="s">
        <v>3031</v>
      </c>
      <c r="D10358" s="868" t="s">
        <v>6464</v>
      </c>
      <c r="E10358" s="870">
        <v>3500</v>
      </c>
      <c r="F10358" s="869" t="s">
        <v>6941</v>
      </c>
      <c r="G10358" s="868" t="s">
        <v>6940</v>
      </c>
      <c r="H10358" s="867" t="s">
        <v>2886</v>
      </c>
      <c r="I10358" s="867" t="s">
        <v>2684</v>
      </c>
      <c r="J10358" s="867" t="s">
        <v>2666</v>
      </c>
      <c r="K10358" s="866">
        <v>1</v>
      </c>
      <c r="L10358" s="866">
        <v>12</v>
      </c>
      <c r="M10358" s="865">
        <v>42775.9</v>
      </c>
      <c r="N10358" s="866">
        <v>1</v>
      </c>
      <c r="O10358" s="866">
        <v>6</v>
      </c>
      <c r="P10358" s="865">
        <v>21917.79</v>
      </c>
    </row>
    <row r="10359" spans="1:16" ht="22.5" x14ac:dyDescent="0.25">
      <c r="A10359" s="867" t="s">
        <v>6460</v>
      </c>
      <c r="B10359" s="867" t="s">
        <v>3626</v>
      </c>
      <c r="C10359" s="867" t="s">
        <v>3031</v>
      </c>
      <c r="D10359" s="868" t="s">
        <v>3222</v>
      </c>
      <c r="E10359" s="870">
        <v>7500</v>
      </c>
      <c r="F10359" s="869" t="s">
        <v>6939</v>
      </c>
      <c r="G10359" s="868" t="s">
        <v>6938</v>
      </c>
      <c r="H10359" s="867" t="s">
        <v>6937</v>
      </c>
      <c r="I10359" s="867" t="s">
        <v>2684</v>
      </c>
      <c r="J10359" s="867" t="s">
        <v>2666</v>
      </c>
      <c r="K10359" s="866">
        <v>1</v>
      </c>
      <c r="L10359" s="866">
        <v>1</v>
      </c>
      <c r="M10359" s="865">
        <v>7613.4</v>
      </c>
      <c r="N10359" s="866"/>
      <c r="O10359" s="866"/>
      <c r="P10359" s="865"/>
    </row>
    <row r="10360" spans="1:16" ht="22.5" x14ac:dyDescent="0.25">
      <c r="A10360" s="867" t="s">
        <v>6460</v>
      </c>
      <c r="B10360" s="867" t="s">
        <v>3626</v>
      </c>
      <c r="C10360" s="867" t="s">
        <v>3031</v>
      </c>
      <c r="D10360" s="868" t="s">
        <v>5421</v>
      </c>
      <c r="E10360" s="870">
        <v>5600</v>
      </c>
      <c r="F10360" s="869" t="s">
        <v>6936</v>
      </c>
      <c r="G10360" s="868" t="s">
        <v>6935</v>
      </c>
      <c r="H10360" s="867" t="s">
        <v>4986</v>
      </c>
      <c r="I10360" s="867" t="s">
        <v>2684</v>
      </c>
      <c r="J10360" s="867" t="s">
        <v>2666</v>
      </c>
      <c r="K10360" s="866">
        <v>1</v>
      </c>
      <c r="L10360" s="866">
        <v>12</v>
      </c>
      <c r="M10360" s="865">
        <v>68922.02</v>
      </c>
      <c r="N10360" s="866">
        <v>1</v>
      </c>
      <c r="O10360" s="866">
        <v>6</v>
      </c>
      <c r="P10360" s="865">
        <v>34635.57</v>
      </c>
    </row>
    <row r="10361" spans="1:16" ht="22.5" x14ac:dyDescent="0.25">
      <c r="A10361" s="867" t="s">
        <v>6460</v>
      </c>
      <c r="B10361" s="867" t="s">
        <v>3626</v>
      </c>
      <c r="C10361" s="867" t="s">
        <v>3031</v>
      </c>
      <c r="D10361" s="868" t="s">
        <v>6934</v>
      </c>
      <c r="E10361" s="870">
        <v>5000</v>
      </c>
      <c r="F10361" s="869" t="s">
        <v>6933</v>
      </c>
      <c r="G10361" s="868" t="s">
        <v>6932</v>
      </c>
      <c r="H10361" s="867" t="s">
        <v>3259</v>
      </c>
      <c r="I10361" s="867" t="s">
        <v>6587</v>
      </c>
      <c r="J10361" s="867" t="s">
        <v>6931</v>
      </c>
      <c r="K10361" s="866">
        <v>1</v>
      </c>
      <c r="L10361" s="866">
        <v>12</v>
      </c>
      <c r="M10361" s="865">
        <v>61296.91</v>
      </c>
      <c r="N10361" s="866">
        <v>1</v>
      </c>
      <c r="O10361" s="866">
        <v>6</v>
      </c>
      <c r="P10361" s="865">
        <v>31044.9</v>
      </c>
    </row>
    <row r="10362" spans="1:16" ht="22.5" x14ac:dyDescent="0.25">
      <c r="A10362" s="867" t="s">
        <v>6460</v>
      </c>
      <c r="B10362" s="867" t="s">
        <v>3626</v>
      </c>
      <c r="C10362" s="867" t="s">
        <v>3031</v>
      </c>
      <c r="D10362" s="868" t="s">
        <v>201</v>
      </c>
      <c r="E10362" s="870">
        <v>14000</v>
      </c>
      <c r="F10362" s="869" t="s">
        <v>6930</v>
      </c>
      <c r="G10362" s="868" t="s">
        <v>6929</v>
      </c>
      <c r="H10362" s="867" t="s">
        <v>6471</v>
      </c>
      <c r="I10362" s="867" t="s">
        <v>2684</v>
      </c>
      <c r="J10362" s="867" t="s">
        <v>5525</v>
      </c>
      <c r="K10362" s="866">
        <v>1</v>
      </c>
      <c r="L10362" s="866">
        <v>6</v>
      </c>
      <c r="M10362" s="865">
        <v>87313.73</v>
      </c>
      <c r="N10362" s="866">
        <v>1</v>
      </c>
      <c r="O10362" s="866">
        <v>6</v>
      </c>
      <c r="P10362" s="865">
        <v>85044.9</v>
      </c>
    </row>
    <row r="10363" spans="1:16" ht="22.5" x14ac:dyDescent="0.25">
      <c r="A10363" s="867" t="s">
        <v>6460</v>
      </c>
      <c r="B10363" s="867" t="s">
        <v>2672</v>
      </c>
      <c r="C10363" s="867" t="s">
        <v>3031</v>
      </c>
      <c r="D10363" s="868" t="s">
        <v>37</v>
      </c>
      <c r="E10363" s="870">
        <v>3500</v>
      </c>
      <c r="F10363" s="869" t="s">
        <v>6928</v>
      </c>
      <c r="G10363" s="868" t="s">
        <v>6927</v>
      </c>
      <c r="H10363" s="867" t="s">
        <v>2712</v>
      </c>
      <c r="I10363" s="867" t="s">
        <v>2684</v>
      </c>
      <c r="J10363" s="867" t="s">
        <v>2684</v>
      </c>
      <c r="K10363" s="866">
        <v>1</v>
      </c>
      <c r="L10363" s="866">
        <v>6</v>
      </c>
      <c r="M10363" s="865">
        <v>20412.450000000004</v>
      </c>
      <c r="N10363" s="866">
        <v>1</v>
      </c>
      <c r="O10363" s="866">
        <v>6</v>
      </c>
      <c r="P10363" s="865">
        <v>21865.77</v>
      </c>
    </row>
    <row r="10364" spans="1:16" ht="22.5" x14ac:dyDescent="0.25">
      <c r="A10364" s="867" t="s">
        <v>6460</v>
      </c>
      <c r="B10364" s="867" t="s">
        <v>3626</v>
      </c>
      <c r="C10364" s="867" t="s">
        <v>3031</v>
      </c>
      <c r="D10364" s="868" t="s">
        <v>6926</v>
      </c>
      <c r="E10364" s="870">
        <v>4500</v>
      </c>
      <c r="F10364" s="869" t="s">
        <v>6925</v>
      </c>
      <c r="G10364" s="868" t="s">
        <v>6924</v>
      </c>
      <c r="H10364" s="867" t="s">
        <v>3691</v>
      </c>
      <c r="I10364" s="867" t="s">
        <v>2684</v>
      </c>
      <c r="J10364" s="867" t="s">
        <v>2684</v>
      </c>
      <c r="K10364" s="866">
        <v>1</v>
      </c>
      <c r="L10364" s="866">
        <v>12</v>
      </c>
      <c r="M10364" s="865">
        <v>55886.420000000006</v>
      </c>
      <c r="N10364" s="866">
        <v>1</v>
      </c>
      <c r="O10364" s="866">
        <v>6</v>
      </c>
      <c r="P10364" s="865">
        <v>28043.339999999997</v>
      </c>
    </row>
    <row r="10365" spans="1:16" ht="22.5" x14ac:dyDescent="0.25">
      <c r="A10365" s="867" t="s">
        <v>6460</v>
      </c>
      <c r="B10365" s="867" t="s">
        <v>3626</v>
      </c>
      <c r="C10365" s="867" t="s">
        <v>3031</v>
      </c>
      <c r="D10365" s="868" t="s">
        <v>6923</v>
      </c>
      <c r="E10365" s="870">
        <v>4000</v>
      </c>
      <c r="F10365" s="869" t="s">
        <v>6922</v>
      </c>
      <c r="G10365" s="868" t="s">
        <v>6921</v>
      </c>
      <c r="H10365" s="867" t="s">
        <v>2725</v>
      </c>
      <c r="I10365" s="867" t="s">
        <v>2684</v>
      </c>
      <c r="J10365" s="867" t="s">
        <v>2666</v>
      </c>
      <c r="K10365" s="866">
        <v>1</v>
      </c>
      <c r="L10365" s="866">
        <v>7</v>
      </c>
      <c r="M10365" s="865">
        <v>31871.360000000001</v>
      </c>
      <c r="N10365" s="866"/>
      <c r="O10365" s="866"/>
      <c r="P10365" s="865"/>
    </row>
    <row r="10366" spans="1:16" ht="22.5" x14ac:dyDescent="0.25">
      <c r="A10366" s="867" t="s">
        <v>6460</v>
      </c>
      <c r="B10366" s="867" t="s">
        <v>2672</v>
      </c>
      <c r="C10366" s="867" t="s">
        <v>3031</v>
      </c>
      <c r="D10366" s="868" t="s">
        <v>2869</v>
      </c>
      <c r="E10366" s="870">
        <v>3500</v>
      </c>
      <c r="F10366" s="869" t="s">
        <v>6920</v>
      </c>
      <c r="G10366" s="868" t="s">
        <v>6919</v>
      </c>
      <c r="H10366" s="867" t="s">
        <v>3135</v>
      </c>
      <c r="I10366" s="867" t="s">
        <v>3135</v>
      </c>
      <c r="J10366" s="867" t="s">
        <v>3135</v>
      </c>
      <c r="K10366" s="866">
        <v>1</v>
      </c>
      <c r="L10366" s="866">
        <v>12</v>
      </c>
      <c r="M10366" s="865">
        <v>43885.700000000004</v>
      </c>
      <c r="N10366" s="866">
        <v>1</v>
      </c>
      <c r="O10366" s="866">
        <v>6</v>
      </c>
      <c r="P10366" s="865">
        <v>22044.9</v>
      </c>
    </row>
    <row r="10367" spans="1:16" ht="22.5" x14ac:dyDescent="0.25">
      <c r="A10367" s="867" t="s">
        <v>6460</v>
      </c>
      <c r="B10367" s="867" t="s">
        <v>3626</v>
      </c>
      <c r="C10367" s="867" t="s">
        <v>3031</v>
      </c>
      <c r="D10367" s="868" t="s">
        <v>1882</v>
      </c>
      <c r="E10367" s="870">
        <v>4500</v>
      </c>
      <c r="F10367" s="869" t="s">
        <v>6918</v>
      </c>
      <c r="G10367" s="868" t="s">
        <v>6917</v>
      </c>
      <c r="H10367" s="867" t="s">
        <v>6471</v>
      </c>
      <c r="I10367" s="867" t="s">
        <v>2684</v>
      </c>
      <c r="J10367" s="867" t="s">
        <v>2666</v>
      </c>
      <c r="K10367" s="866">
        <v>1</v>
      </c>
      <c r="L10367" s="866">
        <v>12</v>
      </c>
      <c r="M10367" s="865">
        <v>55454.23</v>
      </c>
      <c r="N10367" s="866">
        <v>1</v>
      </c>
      <c r="O10367" s="866">
        <v>6</v>
      </c>
      <c r="P10367" s="865">
        <v>28036.15</v>
      </c>
    </row>
    <row r="10368" spans="1:16" ht="22.5" x14ac:dyDescent="0.25">
      <c r="A10368" s="867" t="s">
        <v>6460</v>
      </c>
      <c r="B10368" s="867" t="s">
        <v>3626</v>
      </c>
      <c r="C10368" s="867" t="s">
        <v>3031</v>
      </c>
      <c r="D10368" s="868" t="s">
        <v>6539</v>
      </c>
      <c r="E10368" s="870">
        <v>7500</v>
      </c>
      <c r="F10368" s="869" t="s">
        <v>6916</v>
      </c>
      <c r="G10368" s="868" t="s">
        <v>6915</v>
      </c>
      <c r="H10368" s="867" t="s">
        <v>2886</v>
      </c>
      <c r="I10368" s="867" t="s">
        <v>2684</v>
      </c>
      <c r="J10368" s="867" t="s">
        <v>2666</v>
      </c>
      <c r="K10368" s="866">
        <v>1</v>
      </c>
      <c r="L10368" s="866">
        <v>12</v>
      </c>
      <c r="M10368" s="865">
        <v>90673.3</v>
      </c>
      <c r="N10368" s="866">
        <v>1</v>
      </c>
      <c r="O10368" s="866">
        <v>6</v>
      </c>
      <c r="P10368" s="865">
        <v>45798.55</v>
      </c>
    </row>
    <row r="10369" spans="1:16" ht="22.5" x14ac:dyDescent="0.25">
      <c r="A10369" s="867" t="s">
        <v>6460</v>
      </c>
      <c r="B10369" s="867" t="s">
        <v>3626</v>
      </c>
      <c r="C10369" s="867" t="s">
        <v>3031</v>
      </c>
      <c r="D10369" s="868" t="s">
        <v>6614</v>
      </c>
      <c r="E10369" s="870">
        <v>4500</v>
      </c>
      <c r="F10369" s="869" t="s">
        <v>6914</v>
      </c>
      <c r="G10369" s="868" t="s">
        <v>6913</v>
      </c>
      <c r="H10369" s="867" t="s">
        <v>2886</v>
      </c>
      <c r="I10369" s="867" t="s">
        <v>2684</v>
      </c>
      <c r="J10369" s="867" t="s">
        <v>2666</v>
      </c>
      <c r="K10369" s="866">
        <v>1</v>
      </c>
      <c r="L10369" s="866">
        <v>12</v>
      </c>
      <c r="M10369" s="865">
        <v>55363.93</v>
      </c>
      <c r="N10369" s="866">
        <v>1</v>
      </c>
      <c r="O10369" s="866">
        <v>6</v>
      </c>
      <c r="P10369" s="865">
        <v>27921.15</v>
      </c>
    </row>
    <row r="10370" spans="1:16" ht="22.5" x14ac:dyDescent="0.25">
      <c r="A10370" s="867" t="s">
        <v>6460</v>
      </c>
      <c r="B10370" s="867" t="s">
        <v>3626</v>
      </c>
      <c r="C10370" s="867" t="s">
        <v>3031</v>
      </c>
      <c r="D10370" s="868" t="s">
        <v>6562</v>
      </c>
      <c r="E10370" s="870">
        <v>4500</v>
      </c>
      <c r="F10370" s="869" t="s">
        <v>6912</v>
      </c>
      <c r="G10370" s="868" t="s">
        <v>6911</v>
      </c>
      <c r="H10370" s="867" t="s">
        <v>6471</v>
      </c>
      <c r="I10370" s="867" t="s">
        <v>2684</v>
      </c>
      <c r="J10370" s="867" t="s">
        <v>2666</v>
      </c>
      <c r="K10370" s="866">
        <v>1</v>
      </c>
      <c r="L10370" s="866">
        <v>5</v>
      </c>
      <c r="M10370" s="865">
        <v>22737.94</v>
      </c>
      <c r="N10370" s="866">
        <v>1</v>
      </c>
      <c r="O10370" s="866">
        <v>6</v>
      </c>
      <c r="P10370" s="865">
        <v>27894.9</v>
      </c>
    </row>
    <row r="10371" spans="1:16" ht="22.5" x14ac:dyDescent="0.25">
      <c r="A10371" s="867" t="s">
        <v>6460</v>
      </c>
      <c r="B10371" s="867" t="s">
        <v>3626</v>
      </c>
      <c r="C10371" s="867" t="s">
        <v>3031</v>
      </c>
      <c r="D10371" s="868" t="s">
        <v>6910</v>
      </c>
      <c r="E10371" s="870">
        <v>2500</v>
      </c>
      <c r="F10371" s="869" t="s">
        <v>6909</v>
      </c>
      <c r="G10371" s="868" t="s">
        <v>6908</v>
      </c>
      <c r="H10371" s="867" t="s">
        <v>3259</v>
      </c>
      <c r="I10371" s="867" t="s">
        <v>2822</v>
      </c>
      <c r="J10371" s="867" t="s">
        <v>6531</v>
      </c>
      <c r="K10371" s="866">
        <v>1</v>
      </c>
      <c r="L10371" s="866">
        <v>12</v>
      </c>
      <c r="M10371" s="865">
        <v>31911.84</v>
      </c>
      <c r="N10371" s="866">
        <v>1</v>
      </c>
      <c r="O10371" s="866">
        <v>6</v>
      </c>
      <c r="P10371" s="865">
        <v>16044.9</v>
      </c>
    </row>
    <row r="10372" spans="1:16" ht="22.5" x14ac:dyDescent="0.25">
      <c r="A10372" s="867" t="s">
        <v>6460</v>
      </c>
      <c r="B10372" s="867" t="s">
        <v>3626</v>
      </c>
      <c r="C10372" s="867" t="s">
        <v>3031</v>
      </c>
      <c r="D10372" s="868" t="s">
        <v>6907</v>
      </c>
      <c r="E10372" s="870">
        <v>8100</v>
      </c>
      <c r="F10372" s="869" t="s">
        <v>6906</v>
      </c>
      <c r="G10372" s="868" t="s">
        <v>6905</v>
      </c>
      <c r="H10372" s="867" t="s">
        <v>6471</v>
      </c>
      <c r="I10372" s="867" t="s">
        <v>2684</v>
      </c>
      <c r="J10372" s="867" t="s">
        <v>5525</v>
      </c>
      <c r="K10372" s="866">
        <v>1</v>
      </c>
      <c r="L10372" s="866">
        <v>2</v>
      </c>
      <c r="M10372" s="865">
        <v>15616.8</v>
      </c>
      <c r="N10372" s="866">
        <v>1</v>
      </c>
      <c r="O10372" s="866">
        <v>6</v>
      </c>
      <c r="P10372" s="865">
        <v>49644.9</v>
      </c>
    </row>
    <row r="10373" spans="1:16" ht="22.5" x14ac:dyDescent="0.25">
      <c r="A10373" s="867" t="s">
        <v>6460</v>
      </c>
      <c r="B10373" s="867" t="s">
        <v>3626</v>
      </c>
      <c r="C10373" s="867" t="s">
        <v>3031</v>
      </c>
      <c r="D10373" s="868" t="s">
        <v>6661</v>
      </c>
      <c r="E10373" s="870">
        <v>7500</v>
      </c>
      <c r="F10373" s="869" t="s">
        <v>6904</v>
      </c>
      <c r="G10373" s="868" t="s">
        <v>6903</v>
      </c>
      <c r="H10373" s="867" t="s">
        <v>6902</v>
      </c>
      <c r="I10373" s="867" t="s">
        <v>2684</v>
      </c>
      <c r="J10373" s="867" t="s">
        <v>2666</v>
      </c>
      <c r="K10373" s="866">
        <v>1</v>
      </c>
      <c r="L10373" s="866">
        <v>12</v>
      </c>
      <c r="M10373" s="865">
        <v>90326.42</v>
      </c>
      <c r="N10373" s="866">
        <v>1</v>
      </c>
      <c r="O10373" s="866">
        <v>6</v>
      </c>
      <c r="P10373" s="865">
        <v>46008.960000000006</v>
      </c>
    </row>
    <row r="10374" spans="1:16" ht="22.5" x14ac:dyDescent="0.25">
      <c r="A10374" s="867" t="s">
        <v>6460</v>
      </c>
      <c r="B10374" s="867" t="s">
        <v>2672</v>
      </c>
      <c r="C10374" s="867" t="s">
        <v>3031</v>
      </c>
      <c r="D10374" s="868" t="s">
        <v>6470</v>
      </c>
      <c r="E10374" s="870">
        <v>3500</v>
      </c>
      <c r="F10374" s="869" t="s">
        <v>6901</v>
      </c>
      <c r="G10374" s="868" t="s">
        <v>6900</v>
      </c>
      <c r="H10374" s="867" t="s">
        <v>6471</v>
      </c>
      <c r="I10374" s="867" t="s">
        <v>2684</v>
      </c>
      <c r="J10374" s="867" t="s">
        <v>5525</v>
      </c>
      <c r="K10374" s="866">
        <v>1</v>
      </c>
      <c r="L10374" s="866">
        <v>1</v>
      </c>
      <c r="M10374" s="865">
        <v>1513.4</v>
      </c>
      <c r="N10374" s="866">
        <v>1</v>
      </c>
      <c r="O10374" s="866">
        <v>6</v>
      </c>
      <c r="P10374" s="865">
        <v>21765.390000000003</v>
      </c>
    </row>
    <row r="10375" spans="1:16" ht="22.5" x14ac:dyDescent="0.25">
      <c r="A10375" s="867" t="s">
        <v>6460</v>
      </c>
      <c r="B10375" s="867" t="s">
        <v>3626</v>
      </c>
      <c r="C10375" s="867" t="s">
        <v>3031</v>
      </c>
      <c r="D10375" s="868" t="s">
        <v>6511</v>
      </c>
      <c r="E10375" s="870">
        <v>3500</v>
      </c>
      <c r="F10375" s="869" t="s">
        <v>6899</v>
      </c>
      <c r="G10375" s="868" t="s">
        <v>6898</v>
      </c>
      <c r="H10375" s="867" t="s">
        <v>6471</v>
      </c>
      <c r="I10375" s="867" t="s">
        <v>2684</v>
      </c>
      <c r="J10375" s="867" t="s">
        <v>5525</v>
      </c>
      <c r="K10375" s="866">
        <v>1</v>
      </c>
      <c r="L10375" s="866">
        <v>2</v>
      </c>
      <c r="M10375" s="865">
        <v>6056.2400000000007</v>
      </c>
      <c r="N10375" s="866">
        <v>1</v>
      </c>
      <c r="O10375" s="866">
        <v>6</v>
      </c>
      <c r="P10375" s="865">
        <v>21906.36</v>
      </c>
    </row>
    <row r="10376" spans="1:16" ht="22.5" x14ac:dyDescent="0.25">
      <c r="A10376" s="867" t="s">
        <v>6460</v>
      </c>
      <c r="B10376" s="867" t="s">
        <v>2672</v>
      </c>
      <c r="C10376" s="867" t="s">
        <v>3031</v>
      </c>
      <c r="D10376" s="868" t="s">
        <v>1882</v>
      </c>
      <c r="E10376" s="870">
        <v>5600</v>
      </c>
      <c r="F10376" s="869" t="s">
        <v>6897</v>
      </c>
      <c r="G10376" s="868" t="s">
        <v>6896</v>
      </c>
      <c r="H10376" s="867" t="s">
        <v>2722</v>
      </c>
      <c r="I10376" s="867" t="s">
        <v>2684</v>
      </c>
      <c r="J10376" s="867" t="s">
        <v>2684</v>
      </c>
      <c r="K10376" s="866">
        <v>1</v>
      </c>
      <c r="L10376" s="866">
        <v>12</v>
      </c>
      <c r="M10376" s="865">
        <v>67778.680000000008</v>
      </c>
      <c r="N10376" s="866">
        <v>1</v>
      </c>
      <c r="O10376" s="866">
        <v>6</v>
      </c>
      <c r="P10376" s="865">
        <v>34401.07</v>
      </c>
    </row>
    <row r="10377" spans="1:16" ht="22.5" x14ac:dyDescent="0.25">
      <c r="A10377" s="867" t="s">
        <v>6460</v>
      </c>
      <c r="B10377" s="867" t="s">
        <v>3626</v>
      </c>
      <c r="C10377" s="867" t="s">
        <v>3031</v>
      </c>
      <c r="D10377" s="868" t="s">
        <v>1882</v>
      </c>
      <c r="E10377" s="870">
        <v>4500</v>
      </c>
      <c r="F10377" s="869" t="s">
        <v>6895</v>
      </c>
      <c r="G10377" s="868" t="s">
        <v>6894</v>
      </c>
      <c r="H10377" s="867" t="s">
        <v>2782</v>
      </c>
      <c r="I10377" s="867" t="s">
        <v>2684</v>
      </c>
      <c r="J10377" s="867" t="s">
        <v>2666</v>
      </c>
      <c r="K10377" s="866">
        <v>1</v>
      </c>
      <c r="L10377" s="866">
        <v>8</v>
      </c>
      <c r="M10377" s="865">
        <v>35957.199999999997</v>
      </c>
      <c r="N10377" s="866">
        <v>1</v>
      </c>
      <c r="O10377" s="866">
        <v>6</v>
      </c>
      <c r="P10377" s="865">
        <v>28044.9</v>
      </c>
    </row>
    <row r="10378" spans="1:16" ht="22.5" x14ac:dyDescent="0.25">
      <c r="A10378" s="867" t="s">
        <v>6460</v>
      </c>
      <c r="B10378" s="867" t="s">
        <v>3626</v>
      </c>
      <c r="C10378" s="867" t="s">
        <v>3031</v>
      </c>
      <c r="D10378" s="868" t="s">
        <v>6611</v>
      </c>
      <c r="E10378" s="870">
        <v>8100</v>
      </c>
      <c r="F10378" s="869" t="s">
        <v>6893</v>
      </c>
      <c r="G10378" s="868" t="s">
        <v>6892</v>
      </c>
      <c r="H10378" s="867" t="s">
        <v>6471</v>
      </c>
      <c r="I10378" s="867" t="s">
        <v>2684</v>
      </c>
      <c r="J10378" s="867" t="s">
        <v>2666</v>
      </c>
      <c r="K10378" s="866">
        <v>1</v>
      </c>
      <c r="L10378" s="866">
        <v>12</v>
      </c>
      <c r="M10378" s="865">
        <v>92791.25</v>
      </c>
      <c r="N10378" s="866"/>
      <c r="O10378" s="866"/>
      <c r="P10378" s="865"/>
    </row>
    <row r="10379" spans="1:16" ht="22.5" x14ac:dyDescent="0.25">
      <c r="A10379" s="867" t="s">
        <v>6460</v>
      </c>
      <c r="B10379" s="867" t="s">
        <v>3626</v>
      </c>
      <c r="C10379" s="867" t="s">
        <v>3031</v>
      </c>
      <c r="D10379" s="868" t="s">
        <v>6891</v>
      </c>
      <c r="E10379" s="870">
        <v>8100</v>
      </c>
      <c r="F10379" s="869" t="s">
        <v>6890</v>
      </c>
      <c r="G10379" s="868" t="s">
        <v>6889</v>
      </c>
      <c r="H10379" s="867" t="s">
        <v>2883</v>
      </c>
      <c r="I10379" s="867" t="s">
        <v>2684</v>
      </c>
      <c r="J10379" s="867" t="s">
        <v>2666</v>
      </c>
      <c r="K10379" s="866">
        <v>1</v>
      </c>
      <c r="L10379" s="866">
        <v>12</v>
      </c>
      <c r="M10379" s="865">
        <v>99101.17</v>
      </c>
      <c r="N10379" s="866">
        <v>1</v>
      </c>
      <c r="O10379" s="866">
        <v>6</v>
      </c>
      <c r="P10379" s="865">
        <v>49644.9</v>
      </c>
    </row>
    <row r="10380" spans="1:16" ht="22.5" x14ac:dyDescent="0.25">
      <c r="A10380" s="867" t="s">
        <v>6460</v>
      </c>
      <c r="B10380" s="867" t="s">
        <v>3626</v>
      </c>
      <c r="C10380" s="867" t="s">
        <v>3031</v>
      </c>
      <c r="D10380" s="868" t="s">
        <v>5525</v>
      </c>
      <c r="E10380" s="870">
        <v>4500</v>
      </c>
      <c r="F10380" s="869" t="s">
        <v>6888</v>
      </c>
      <c r="G10380" s="868" t="s">
        <v>6887</v>
      </c>
      <c r="H10380" s="867" t="s">
        <v>3107</v>
      </c>
      <c r="I10380" s="867" t="s">
        <v>2684</v>
      </c>
      <c r="J10380" s="867" t="s">
        <v>2666</v>
      </c>
      <c r="K10380" s="866">
        <v>1</v>
      </c>
      <c r="L10380" s="866">
        <v>12</v>
      </c>
      <c r="M10380" s="865">
        <v>55100.780000000006</v>
      </c>
      <c r="N10380" s="866">
        <v>1</v>
      </c>
      <c r="O10380" s="866">
        <v>6</v>
      </c>
      <c r="P10380" s="865">
        <v>27984.9</v>
      </c>
    </row>
    <row r="10381" spans="1:16" ht="22.5" x14ac:dyDescent="0.25">
      <c r="A10381" s="867" t="s">
        <v>6460</v>
      </c>
      <c r="B10381" s="867" t="s">
        <v>3626</v>
      </c>
      <c r="C10381" s="867" t="s">
        <v>3031</v>
      </c>
      <c r="D10381" s="868" t="s">
        <v>203</v>
      </c>
      <c r="E10381" s="870">
        <v>8100</v>
      </c>
      <c r="F10381" s="869" t="s">
        <v>6886</v>
      </c>
      <c r="G10381" s="868" t="s">
        <v>6885</v>
      </c>
      <c r="H10381" s="867" t="s">
        <v>6471</v>
      </c>
      <c r="I10381" s="867" t="s">
        <v>2684</v>
      </c>
      <c r="J10381" s="867" t="s">
        <v>2666</v>
      </c>
      <c r="K10381" s="866">
        <v>1</v>
      </c>
      <c r="L10381" s="866">
        <v>9</v>
      </c>
      <c r="M10381" s="865">
        <v>79297.16</v>
      </c>
      <c r="N10381" s="866"/>
      <c r="O10381" s="866"/>
      <c r="P10381" s="865"/>
    </row>
    <row r="10382" spans="1:16" ht="22.5" x14ac:dyDescent="0.25">
      <c r="A10382" s="867" t="s">
        <v>6460</v>
      </c>
      <c r="B10382" s="867" t="s">
        <v>3626</v>
      </c>
      <c r="C10382" s="867" t="s">
        <v>3031</v>
      </c>
      <c r="D10382" s="868" t="s">
        <v>6884</v>
      </c>
      <c r="E10382" s="870">
        <v>7500</v>
      </c>
      <c r="F10382" s="869" t="s">
        <v>6883</v>
      </c>
      <c r="G10382" s="868" t="s">
        <v>6882</v>
      </c>
      <c r="H10382" s="867" t="s">
        <v>3107</v>
      </c>
      <c r="I10382" s="867" t="s">
        <v>2684</v>
      </c>
      <c r="J10382" s="867" t="s">
        <v>2666</v>
      </c>
      <c r="K10382" s="866">
        <v>1</v>
      </c>
      <c r="L10382" s="866">
        <v>12</v>
      </c>
      <c r="M10382" s="865">
        <v>91560.8</v>
      </c>
      <c r="N10382" s="866">
        <v>1</v>
      </c>
      <c r="O10382" s="866">
        <v>6</v>
      </c>
      <c r="P10382" s="865">
        <v>46208.44</v>
      </c>
    </row>
    <row r="10383" spans="1:16" ht="22.5" x14ac:dyDescent="0.25">
      <c r="A10383" s="867" t="s">
        <v>6460</v>
      </c>
      <c r="B10383" s="867" t="s">
        <v>3626</v>
      </c>
      <c r="C10383" s="867" t="s">
        <v>3031</v>
      </c>
      <c r="D10383" s="868" t="s">
        <v>6464</v>
      </c>
      <c r="E10383" s="870">
        <v>3500</v>
      </c>
      <c r="F10383" s="869" t="s">
        <v>6881</v>
      </c>
      <c r="G10383" s="868" t="s">
        <v>6880</v>
      </c>
      <c r="H10383" s="867" t="s">
        <v>2886</v>
      </c>
      <c r="I10383" s="867" t="s">
        <v>2684</v>
      </c>
      <c r="J10383" s="867" t="s">
        <v>2666</v>
      </c>
      <c r="K10383" s="866">
        <v>1</v>
      </c>
      <c r="L10383" s="866">
        <v>12</v>
      </c>
      <c r="M10383" s="865">
        <v>43932.37</v>
      </c>
      <c r="N10383" s="866">
        <v>1</v>
      </c>
      <c r="O10383" s="866">
        <v>6</v>
      </c>
      <c r="P10383" s="865">
        <v>22025.460000000003</v>
      </c>
    </row>
    <row r="10384" spans="1:16" x14ac:dyDescent="0.25">
      <c r="A10384" s="1777" t="s">
        <v>2848</v>
      </c>
      <c r="B10384" s="1778"/>
      <c r="C10384" s="1778"/>
      <c r="D10384" s="1778"/>
      <c r="E10384" s="1779"/>
      <c r="F10384" s="1777" t="s">
        <v>378</v>
      </c>
      <c r="G10384" s="1778"/>
      <c r="H10384" s="1778"/>
      <c r="I10384" s="1778"/>
      <c r="J10384" s="1779"/>
      <c r="K10384" s="1773" t="s">
        <v>2847</v>
      </c>
      <c r="L10384" s="1774"/>
      <c r="M10384" s="1775"/>
      <c r="N10384" s="1773" t="s">
        <v>2846</v>
      </c>
      <c r="O10384" s="1774"/>
      <c r="P10384" s="1775"/>
    </row>
    <row r="10385" spans="1:16" ht="79.5" customHeight="1" x14ac:dyDescent="0.25">
      <c r="A10385" s="1535" t="s">
        <v>2845</v>
      </c>
      <c r="B10385" s="1535" t="s">
        <v>5</v>
      </c>
      <c r="C10385" s="1535" t="s">
        <v>2844</v>
      </c>
      <c r="D10385" s="1535" t="s">
        <v>2843</v>
      </c>
      <c r="E10385" s="1536" t="s">
        <v>2842</v>
      </c>
      <c r="F10385" s="1537" t="s">
        <v>2841</v>
      </c>
      <c r="G10385" s="1540" t="s">
        <v>2840</v>
      </c>
      <c r="H10385" s="1535" t="s">
        <v>2839</v>
      </c>
      <c r="I10385" s="1535" t="s">
        <v>2838</v>
      </c>
      <c r="J10385" s="1535" t="s">
        <v>2837</v>
      </c>
      <c r="K10385" s="1538" t="s">
        <v>2836</v>
      </c>
      <c r="L10385" s="1538" t="s">
        <v>2835</v>
      </c>
      <c r="M10385" s="1539" t="s">
        <v>2834</v>
      </c>
      <c r="N10385" s="1538" t="s">
        <v>2836</v>
      </c>
      <c r="O10385" s="1538" t="s">
        <v>2835</v>
      </c>
      <c r="P10385" s="1539" t="s">
        <v>2834</v>
      </c>
    </row>
    <row r="10386" spans="1:16" ht="22.5" x14ac:dyDescent="0.25">
      <c r="A10386" s="867" t="s">
        <v>6460</v>
      </c>
      <c r="B10386" s="867" t="s">
        <v>3626</v>
      </c>
      <c r="C10386" s="867" t="s">
        <v>3031</v>
      </c>
      <c r="D10386" s="868" t="s">
        <v>6879</v>
      </c>
      <c r="E10386" s="870">
        <v>8100</v>
      </c>
      <c r="F10386" s="869" t="s">
        <v>6878</v>
      </c>
      <c r="G10386" s="868" t="s">
        <v>6877</v>
      </c>
      <c r="H10386" s="867" t="s">
        <v>2725</v>
      </c>
      <c r="I10386" s="867" t="s">
        <v>2684</v>
      </c>
      <c r="J10386" s="867" t="s">
        <v>2666</v>
      </c>
      <c r="K10386" s="866">
        <v>1</v>
      </c>
      <c r="L10386" s="866">
        <v>12</v>
      </c>
      <c r="M10386" s="865">
        <v>72677.919999999998</v>
      </c>
      <c r="N10386" s="866">
        <v>1</v>
      </c>
      <c r="O10386" s="866">
        <v>6</v>
      </c>
      <c r="P10386" s="865">
        <v>49635.900000000009</v>
      </c>
    </row>
    <row r="10387" spans="1:16" ht="22.5" x14ac:dyDescent="0.25">
      <c r="A10387" s="867" t="s">
        <v>6460</v>
      </c>
      <c r="B10387" s="867" t="s">
        <v>2672</v>
      </c>
      <c r="C10387" s="867" t="s">
        <v>3031</v>
      </c>
      <c r="D10387" s="868" t="s">
        <v>1882</v>
      </c>
      <c r="E10387" s="870">
        <v>5600</v>
      </c>
      <c r="F10387" s="869" t="s">
        <v>6876</v>
      </c>
      <c r="G10387" s="868" t="s">
        <v>6875</v>
      </c>
      <c r="H10387" s="867" t="s">
        <v>2722</v>
      </c>
      <c r="I10387" s="867" t="s">
        <v>2684</v>
      </c>
      <c r="J10387" s="867" t="s">
        <v>2684</v>
      </c>
      <c r="K10387" s="866">
        <v>1</v>
      </c>
      <c r="L10387" s="866">
        <v>12</v>
      </c>
      <c r="M10387" s="865">
        <v>68991.25</v>
      </c>
      <c r="N10387" s="866">
        <v>1</v>
      </c>
      <c r="O10387" s="866">
        <v>6</v>
      </c>
      <c r="P10387" s="865">
        <v>34590.46</v>
      </c>
    </row>
    <row r="10388" spans="1:16" ht="22.5" x14ac:dyDescent="0.25">
      <c r="A10388" s="867" t="s">
        <v>6460</v>
      </c>
      <c r="B10388" s="867" t="s">
        <v>3626</v>
      </c>
      <c r="C10388" s="867" t="s">
        <v>3031</v>
      </c>
      <c r="D10388" s="868" t="s">
        <v>6874</v>
      </c>
      <c r="E10388" s="870">
        <v>7500</v>
      </c>
      <c r="F10388" s="869" t="s">
        <v>6873</v>
      </c>
      <c r="G10388" s="868" t="s">
        <v>6872</v>
      </c>
      <c r="H10388" s="867" t="s">
        <v>6471</v>
      </c>
      <c r="I10388" s="867" t="s">
        <v>2684</v>
      </c>
      <c r="J10388" s="867" t="s">
        <v>2666</v>
      </c>
      <c r="K10388" s="866">
        <v>1</v>
      </c>
      <c r="L10388" s="866">
        <v>8</v>
      </c>
      <c r="M10388" s="865">
        <v>62508.24</v>
      </c>
      <c r="N10388" s="866">
        <v>1</v>
      </c>
      <c r="O10388" s="866">
        <v>6</v>
      </c>
      <c r="P10388" s="865">
        <v>46043.340000000004</v>
      </c>
    </row>
    <row r="10389" spans="1:16" ht="22.5" x14ac:dyDescent="0.25">
      <c r="A10389" s="867" t="s">
        <v>6460</v>
      </c>
      <c r="B10389" s="867" t="s">
        <v>2672</v>
      </c>
      <c r="C10389" s="867" t="s">
        <v>3031</v>
      </c>
      <c r="D10389" s="868" t="s">
        <v>1882</v>
      </c>
      <c r="E10389" s="870">
        <v>5600</v>
      </c>
      <c r="F10389" s="869" t="s">
        <v>6871</v>
      </c>
      <c r="G10389" s="868" t="s">
        <v>6870</v>
      </c>
      <c r="H10389" s="867" t="s">
        <v>2722</v>
      </c>
      <c r="I10389" s="867" t="s">
        <v>2684</v>
      </c>
      <c r="J10389" s="867" t="s">
        <v>2684</v>
      </c>
      <c r="K10389" s="866">
        <v>1</v>
      </c>
      <c r="L10389" s="866">
        <v>12</v>
      </c>
      <c r="M10389" s="865">
        <v>67237.740000000005</v>
      </c>
      <c r="N10389" s="866">
        <v>1</v>
      </c>
      <c r="O10389" s="866">
        <v>6</v>
      </c>
      <c r="P10389" s="865">
        <v>34551.56</v>
      </c>
    </row>
    <row r="10390" spans="1:16" ht="22.5" x14ac:dyDescent="0.25">
      <c r="A10390" s="867" t="s">
        <v>6460</v>
      </c>
      <c r="B10390" s="867" t="s">
        <v>2672</v>
      </c>
      <c r="C10390" s="867" t="s">
        <v>3031</v>
      </c>
      <c r="D10390" s="868" t="s">
        <v>6869</v>
      </c>
      <c r="E10390" s="870">
        <v>6800</v>
      </c>
      <c r="F10390" s="869" t="s">
        <v>6868</v>
      </c>
      <c r="G10390" s="868" t="s">
        <v>6867</v>
      </c>
      <c r="H10390" s="867" t="s">
        <v>6471</v>
      </c>
      <c r="I10390" s="867" t="s">
        <v>2684</v>
      </c>
      <c r="J10390" s="867" t="s">
        <v>2666</v>
      </c>
      <c r="K10390" s="866">
        <v>1</v>
      </c>
      <c r="L10390" s="866">
        <v>1</v>
      </c>
      <c r="M10390" s="865">
        <v>1926.73</v>
      </c>
      <c r="N10390" s="866">
        <v>1</v>
      </c>
      <c r="O10390" s="866">
        <v>6</v>
      </c>
      <c r="P10390" s="865">
        <v>41553.54</v>
      </c>
    </row>
    <row r="10391" spans="1:16" ht="22.5" x14ac:dyDescent="0.25">
      <c r="A10391" s="867" t="s">
        <v>6460</v>
      </c>
      <c r="B10391" s="867" t="s">
        <v>3626</v>
      </c>
      <c r="C10391" s="867" t="s">
        <v>3031</v>
      </c>
      <c r="D10391" s="868" t="s">
        <v>6866</v>
      </c>
      <c r="E10391" s="870">
        <v>1500</v>
      </c>
      <c r="F10391" s="869" t="s">
        <v>6865</v>
      </c>
      <c r="G10391" s="868" t="s">
        <v>6864</v>
      </c>
      <c r="H10391" s="867" t="s">
        <v>2722</v>
      </c>
      <c r="I10391" s="867" t="s">
        <v>2684</v>
      </c>
      <c r="J10391" s="867" t="s">
        <v>2684</v>
      </c>
      <c r="K10391" s="866">
        <v>1</v>
      </c>
      <c r="L10391" s="866">
        <v>11</v>
      </c>
      <c r="M10391" s="865">
        <v>17485.25</v>
      </c>
      <c r="N10391" s="866"/>
      <c r="O10391" s="866"/>
      <c r="P10391" s="865"/>
    </row>
    <row r="10392" spans="1:16" ht="22.5" x14ac:dyDescent="0.25">
      <c r="A10392" s="867" t="s">
        <v>6460</v>
      </c>
      <c r="B10392" s="867" t="s">
        <v>3626</v>
      </c>
      <c r="C10392" s="867" t="s">
        <v>3031</v>
      </c>
      <c r="D10392" s="868" t="s">
        <v>6488</v>
      </c>
      <c r="E10392" s="870">
        <v>4500</v>
      </c>
      <c r="F10392" s="869" t="s">
        <v>6863</v>
      </c>
      <c r="G10392" s="868" t="s">
        <v>6862</v>
      </c>
      <c r="H10392" s="867" t="s">
        <v>6690</v>
      </c>
      <c r="I10392" s="867" t="s">
        <v>2684</v>
      </c>
      <c r="J10392" s="867" t="s">
        <v>5525</v>
      </c>
      <c r="K10392" s="866">
        <v>1</v>
      </c>
      <c r="L10392" s="866">
        <v>1</v>
      </c>
      <c r="M10392" s="865">
        <v>4163.3999999999996</v>
      </c>
      <c r="N10392" s="866">
        <v>1</v>
      </c>
      <c r="O10392" s="866">
        <v>6</v>
      </c>
      <c r="P10392" s="865">
        <v>28030.21</v>
      </c>
    </row>
    <row r="10393" spans="1:16" ht="22.5" x14ac:dyDescent="0.25">
      <c r="A10393" s="867" t="s">
        <v>6460</v>
      </c>
      <c r="B10393" s="867" t="s">
        <v>3626</v>
      </c>
      <c r="C10393" s="867" t="s">
        <v>3031</v>
      </c>
      <c r="D10393" s="868" t="s">
        <v>78</v>
      </c>
      <c r="E10393" s="870">
        <v>3500</v>
      </c>
      <c r="F10393" s="869" t="s">
        <v>6861</v>
      </c>
      <c r="G10393" s="868" t="s">
        <v>6860</v>
      </c>
      <c r="H10393" s="867" t="s">
        <v>2722</v>
      </c>
      <c r="I10393" s="867" t="s">
        <v>6859</v>
      </c>
      <c r="J10393" s="867" t="s">
        <v>6748</v>
      </c>
      <c r="K10393" s="866">
        <v>1</v>
      </c>
      <c r="L10393" s="866">
        <v>5</v>
      </c>
      <c r="M10393" s="865">
        <v>17503.11</v>
      </c>
      <c r="N10393" s="866"/>
      <c r="O10393" s="866"/>
      <c r="P10393" s="865"/>
    </row>
    <row r="10394" spans="1:16" ht="22.5" x14ac:dyDescent="0.25">
      <c r="A10394" s="867" t="s">
        <v>6460</v>
      </c>
      <c r="B10394" s="867" t="s">
        <v>3626</v>
      </c>
      <c r="C10394" s="867" t="s">
        <v>3031</v>
      </c>
      <c r="D10394" s="868" t="s">
        <v>6858</v>
      </c>
      <c r="E10394" s="870">
        <v>10000</v>
      </c>
      <c r="F10394" s="869" t="s">
        <v>6857</v>
      </c>
      <c r="G10394" s="868" t="s">
        <v>6856</v>
      </c>
      <c r="H10394" s="867" t="s">
        <v>6471</v>
      </c>
      <c r="I10394" s="867" t="s">
        <v>2684</v>
      </c>
      <c r="J10394" s="867" t="s">
        <v>5525</v>
      </c>
      <c r="K10394" s="866">
        <v>1</v>
      </c>
      <c r="L10394" s="866">
        <v>2</v>
      </c>
      <c r="M10394" s="865">
        <v>18226.8</v>
      </c>
      <c r="N10394" s="866">
        <v>1</v>
      </c>
      <c r="O10394" s="866">
        <v>5</v>
      </c>
      <c r="P10394" s="865">
        <v>52324.08</v>
      </c>
    </row>
    <row r="10395" spans="1:16" ht="22.5" x14ac:dyDescent="0.25">
      <c r="A10395" s="867" t="s">
        <v>6460</v>
      </c>
      <c r="B10395" s="867" t="s">
        <v>3626</v>
      </c>
      <c r="C10395" s="867" t="s">
        <v>3031</v>
      </c>
      <c r="D10395" s="868" t="s">
        <v>40</v>
      </c>
      <c r="E10395" s="870">
        <v>2500</v>
      </c>
      <c r="F10395" s="869" t="s">
        <v>6855</v>
      </c>
      <c r="G10395" s="868" t="s">
        <v>6854</v>
      </c>
      <c r="H10395" s="867" t="s">
        <v>3135</v>
      </c>
      <c r="I10395" s="867" t="s">
        <v>3135</v>
      </c>
      <c r="J10395" s="867" t="s">
        <v>3135</v>
      </c>
      <c r="K10395" s="866">
        <v>1</v>
      </c>
      <c r="L10395" s="866">
        <v>12</v>
      </c>
      <c r="M10395" s="865">
        <v>30150.91</v>
      </c>
      <c r="N10395" s="866">
        <v>1</v>
      </c>
      <c r="O10395" s="866">
        <v>1</v>
      </c>
      <c r="P10395" s="865">
        <v>5949.8600000000006</v>
      </c>
    </row>
    <row r="10396" spans="1:16" ht="22.5" x14ac:dyDescent="0.25">
      <c r="A10396" s="867" t="s">
        <v>6460</v>
      </c>
      <c r="B10396" s="867" t="s">
        <v>2672</v>
      </c>
      <c r="C10396" s="867" t="s">
        <v>3031</v>
      </c>
      <c r="D10396" s="868" t="s">
        <v>6853</v>
      </c>
      <c r="E10396" s="870">
        <v>3500</v>
      </c>
      <c r="F10396" s="869" t="s">
        <v>6852</v>
      </c>
      <c r="G10396" s="868" t="s">
        <v>6851</v>
      </c>
      <c r="H10396" s="867" t="s">
        <v>3259</v>
      </c>
      <c r="I10396" s="867" t="s">
        <v>6504</v>
      </c>
      <c r="J10396" s="867" t="s">
        <v>6504</v>
      </c>
      <c r="K10396" s="866">
        <v>1</v>
      </c>
      <c r="L10396" s="866">
        <v>12</v>
      </c>
      <c r="M10396" s="865">
        <v>36517.280000000006</v>
      </c>
      <c r="N10396" s="866">
        <v>1</v>
      </c>
      <c r="O10396" s="866">
        <v>6</v>
      </c>
      <c r="P10396" s="865">
        <v>21820.32</v>
      </c>
    </row>
    <row r="10397" spans="1:16" ht="22.5" x14ac:dyDescent="0.25">
      <c r="A10397" s="867" t="s">
        <v>6460</v>
      </c>
      <c r="B10397" s="867" t="s">
        <v>2672</v>
      </c>
      <c r="C10397" s="867" t="s">
        <v>3031</v>
      </c>
      <c r="D10397" s="868" t="s">
        <v>78</v>
      </c>
      <c r="E10397" s="870">
        <v>3500</v>
      </c>
      <c r="F10397" s="869" t="s">
        <v>6850</v>
      </c>
      <c r="G10397" s="868" t="s">
        <v>6849</v>
      </c>
      <c r="H10397" s="867" t="s">
        <v>2725</v>
      </c>
      <c r="I10397" s="867" t="s">
        <v>2684</v>
      </c>
      <c r="J10397" s="867" t="s">
        <v>2666</v>
      </c>
      <c r="K10397" s="866">
        <v>1</v>
      </c>
      <c r="L10397" s="866">
        <v>12</v>
      </c>
      <c r="M10397" s="865">
        <v>37960.800000000003</v>
      </c>
      <c r="N10397" s="866">
        <v>1</v>
      </c>
      <c r="O10397" s="866">
        <v>6</v>
      </c>
      <c r="P10397" s="865">
        <v>19039.89</v>
      </c>
    </row>
    <row r="10398" spans="1:16" ht="22.5" x14ac:dyDescent="0.25">
      <c r="A10398" s="867" t="s">
        <v>6460</v>
      </c>
      <c r="B10398" s="867" t="s">
        <v>3626</v>
      </c>
      <c r="C10398" s="867" t="s">
        <v>3031</v>
      </c>
      <c r="D10398" s="868" t="s">
        <v>6848</v>
      </c>
      <c r="E10398" s="870">
        <v>4500</v>
      </c>
      <c r="F10398" s="869" t="s">
        <v>6847</v>
      </c>
      <c r="G10398" s="868" t="s">
        <v>6846</v>
      </c>
      <c r="H10398" s="867" t="s">
        <v>6845</v>
      </c>
      <c r="I10398" s="867" t="s">
        <v>2684</v>
      </c>
      <c r="J10398" s="867" t="s">
        <v>2666</v>
      </c>
      <c r="K10398" s="866">
        <v>1</v>
      </c>
      <c r="L10398" s="866">
        <v>12</v>
      </c>
      <c r="M10398" s="865">
        <v>55054.850000000006</v>
      </c>
      <c r="N10398" s="866">
        <v>1</v>
      </c>
      <c r="O10398" s="866">
        <v>6</v>
      </c>
      <c r="P10398" s="865">
        <v>27979.270000000004</v>
      </c>
    </row>
    <row r="10399" spans="1:16" ht="22.5" x14ac:dyDescent="0.25">
      <c r="A10399" s="867" t="s">
        <v>6460</v>
      </c>
      <c r="B10399" s="867" t="s">
        <v>3626</v>
      </c>
      <c r="C10399" s="867" t="s">
        <v>3031</v>
      </c>
      <c r="D10399" s="868" t="s">
        <v>6474</v>
      </c>
      <c r="E10399" s="870">
        <v>6000</v>
      </c>
      <c r="F10399" s="869" t="s">
        <v>6844</v>
      </c>
      <c r="G10399" s="868" t="s">
        <v>6843</v>
      </c>
      <c r="H10399" s="867" t="s">
        <v>6471</v>
      </c>
      <c r="I10399" s="867" t="s">
        <v>2684</v>
      </c>
      <c r="J10399" s="867" t="s">
        <v>2666</v>
      </c>
      <c r="K10399" s="866">
        <v>1</v>
      </c>
      <c r="L10399" s="866">
        <v>10</v>
      </c>
      <c r="M10399" s="865">
        <v>70183.960000000006</v>
      </c>
      <c r="N10399" s="866">
        <v>1</v>
      </c>
      <c r="O10399" s="866">
        <v>6</v>
      </c>
      <c r="P10399" s="865">
        <v>37024.9</v>
      </c>
    </row>
    <row r="10400" spans="1:16" ht="22.5" x14ac:dyDescent="0.25">
      <c r="A10400" s="867" t="s">
        <v>6460</v>
      </c>
      <c r="B10400" s="867" t="s">
        <v>2672</v>
      </c>
      <c r="C10400" s="867" t="s">
        <v>3031</v>
      </c>
      <c r="D10400" s="868" t="s">
        <v>6724</v>
      </c>
      <c r="E10400" s="870">
        <v>6800</v>
      </c>
      <c r="F10400" s="869" t="s">
        <v>6842</v>
      </c>
      <c r="G10400" s="868" t="s">
        <v>6841</v>
      </c>
      <c r="H10400" s="867" t="s">
        <v>6471</v>
      </c>
      <c r="I10400" s="867" t="s">
        <v>2684</v>
      </c>
      <c r="J10400" s="867" t="s">
        <v>2666</v>
      </c>
      <c r="K10400" s="866">
        <v>1</v>
      </c>
      <c r="L10400" s="866">
        <v>12</v>
      </c>
      <c r="M10400" s="865">
        <f>73985.44-1360.8</f>
        <v>72624.639999999999</v>
      </c>
      <c r="N10400" s="866">
        <v>1</v>
      </c>
      <c r="O10400" s="866">
        <v>6</v>
      </c>
      <c r="P10400" s="865">
        <v>41400.54</v>
      </c>
    </row>
    <row r="10401" spans="1:16" ht="22.5" x14ac:dyDescent="0.25">
      <c r="A10401" s="867" t="s">
        <v>6460</v>
      </c>
      <c r="B10401" s="867" t="s">
        <v>3626</v>
      </c>
      <c r="C10401" s="867" t="s">
        <v>3031</v>
      </c>
      <c r="D10401" s="868" t="s">
        <v>6840</v>
      </c>
      <c r="E10401" s="870">
        <v>6000</v>
      </c>
      <c r="F10401" s="869" t="s">
        <v>6839</v>
      </c>
      <c r="G10401" s="868" t="s">
        <v>6838</v>
      </c>
      <c r="H10401" s="867" t="s">
        <v>6471</v>
      </c>
      <c r="I10401" s="867" t="s">
        <v>2684</v>
      </c>
      <c r="J10401" s="867" t="s">
        <v>2666</v>
      </c>
      <c r="K10401" s="866">
        <v>1</v>
      </c>
      <c r="L10401" s="866">
        <v>8</v>
      </c>
      <c r="M10401" s="865">
        <v>57137.26</v>
      </c>
      <c r="N10401" s="866">
        <v>1</v>
      </c>
      <c r="O10401" s="866">
        <v>2</v>
      </c>
      <c r="P10401" s="865">
        <v>14300.55</v>
      </c>
    </row>
    <row r="10402" spans="1:16" ht="22.5" x14ac:dyDescent="0.25">
      <c r="A10402" s="867" t="s">
        <v>6460</v>
      </c>
      <c r="B10402" s="867" t="s">
        <v>3626</v>
      </c>
      <c r="C10402" s="867" t="s">
        <v>3031</v>
      </c>
      <c r="D10402" s="868" t="s">
        <v>6837</v>
      </c>
      <c r="E10402" s="870">
        <v>7500</v>
      </c>
      <c r="F10402" s="869" t="s">
        <v>6836</v>
      </c>
      <c r="G10402" s="868" t="s">
        <v>6835</v>
      </c>
      <c r="H10402" s="867" t="s">
        <v>2886</v>
      </c>
      <c r="I10402" s="867" t="s">
        <v>2684</v>
      </c>
      <c r="J10402" s="867" t="s">
        <v>2666</v>
      </c>
      <c r="K10402" s="866">
        <v>1</v>
      </c>
      <c r="L10402" s="866">
        <v>12</v>
      </c>
      <c r="M10402" s="865">
        <v>91958.2</v>
      </c>
      <c r="N10402" s="866">
        <v>1</v>
      </c>
      <c r="O10402" s="866">
        <v>6</v>
      </c>
      <c r="P10402" s="865">
        <v>46044.9</v>
      </c>
    </row>
    <row r="10403" spans="1:16" ht="22.5" x14ac:dyDescent="0.25">
      <c r="A10403" s="867" t="s">
        <v>6460</v>
      </c>
      <c r="B10403" s="867" t="s">
        <v>2672</v>
      </c>
      <c r="C10403" s="867" t="s">
        <v>3031</v>
      </c>
      <c r="D10403" s="868" t="s">
        <v>35</v>
      </c>
      <c r="E10403" s="870">
        <v>8100</v>
      </c>
      <c r="F10403" s="869" t="s">
        <v>6834</v>
      </c>
      <c r="G10403" s="868" t="s">
        <v>6833</v>
      </c>
      <c r="H10403" s="867" t="s">
        <v>2725</v>
      </c>
      <c r="I10403" s="867" t="s">
        <v>2684</v>
      </c>
      <c r="J10403" s="867" t="s">
        <v>2666</v>
      </c>
      <c r="K10403" s="866">
        <v>1</v>
      </c>
      <c r="L10403" s="866">
        <v>12</v>
      </c>
      <c r="M10403" s="865">
        <v>97543.84</v>
      </c>
      <c r="N10403" s="866">
        <v>1</v>
      </c>
      <c r="O10403" s="866">
        <v>6</v>
      </c>
      <c r="P10403" s="865">
        <v>43186.159999999996</v>
      </c>
    </row>
    <row r="10404" spans="1:16" ht="22.5" x14ac:dyDescent="0.25">
      <c r="A10404" s="867" t="s">
        <v>6460</v>
      </c>
      <c r="B10404" s="867" t="s">
        <v>3626</v>
      </c>
      <c r="C10404" s="867" t="s">
        <v>3031</v>
      </c>
      <c r="D10404" s="868" t="s">
        <v>6474</v>
      </c>
      <c r="E10404" s="870">
        <v>7500</v>
      </c>
      <c r="F10404" s="869" t="s">
        <v>6832</v>
      </c>
      <c r="G10404" s="868" t="s">
        <v>6831</v>
      </c>
      <c r="H10404" s="867" t="s">
        <v>6471</v>
      </c>
      <c r="I10404" s="867" t="s">
        <v>2684</v>
      </c>
      <c r="J10404" s="867" t="s">
        <v>2666</v>
      </c>
      <c r="K10404" s="866">
        <v>1</v>
      </c>
      <c r="L10404" s="866">
        <v>12</v>
      </c>
      <c r="M10404" s="865">
        <v>90098.3</v>
      </c>
      <c r="N10404" s="866">
        <v>1</v>
      </c>
      <c r="O10404" s="866">
        <v>6</v>
      </c>
      <c r="P10404" s="865">
        <v>45918.340000000004</v>
      </c>
    </row>
    <row r="10405" spans="1:16" ht="22.5" x14ac:dyDescent="0.25">
      <c r="A10405" s="867" t="s">
        <v>6460</v>
      </c>
      <c r="B10405" s="867" t="s">
        <v>3626</v>
      </c>
      <c r="C10405" s="867" t="s">
        <v>3031</v>
      </c>
      <c r="D10405" s="868" t="s">
        <v>6474</v>
      </c>
      <c r="E10405" s="870">
        <v>6000</v>
      </c>
      <c r="F10405" s="869" t="s">
        <v>6830</v>
      </c>
      <c r="G10405" s="868" t="s">
        <v>6829</v>
      </c>
      <c r="H10405" s="867" t="s">
        <v>6471</v>
      </c>
      <c r="I10405" s="867" t="s">
        <v>2684</v>
      </c>
      <c r="J10405" s="867" t="s">
        <v>2666</v>
      </c>
      <c r="K10405" s="866">
        <v>1</v>
      </c>
      <c r="L10405" s="866">
        <v>12</v>
      </c>
      <c r="M10405" s="865">
        <v>88214.97</v>
      </c>
      <c r="N10405" s="866">
        <v>1</v>
      </c>
      <c r="O10405" s="866">
        <v>6</v>
      </c>
      <c r="P10405" s="865">
        <v>37044.9</v>
      </c>
    </row>
    <row r="10406" spans="1:16" ht="22.5" x14ac:dyDescent="0.25">
      <c r="A10406" s="867" t="s">
        <v>6460</v>
      </c>
      <c r="B10406" s="867" t="s">
        <v>2672</v>
      </c>
      <c r="C10406" s="867" t="s">
        <v>3031</v>
      </c>
      <c r="D10406" s="868" t="s">
        <v>6828</v>
      </c>
      <c r="E10406" s="870">
        <v>2500</v>
      </c>
      <c r="F10406" s="869" t="s">
        <v>6827</v>
      </c>
      <c r="G10406" s="868" t="s">
        <v>6826</v>
      </c>
      <c r="H10406" s="867" t="s">
        <v>3135</v>
      </c>
      <c r="I10406" s="867" t="s">
        <v>3135</v>
      </c>
      <c r="J10406" s="867" t="s">
        <v>3135</v>
      </c>
      <c r="K10406" s="866">
        <v>1</v>
      </c>
      <c r="L10406" s="866">
        <v>12</v>
      </c>
      <c r="M10406" s="865">
        <v>30897.66</v>
      </c>
      <c r="N10406" s="866">
        <v>1</v>
      </c>
      <c r="O10406" s="866">
        <v>6</v>
      </c>
      <c r="P10406" s="865">
        <v>15864.009999999998</v>
      </c>
    </row>
    <row r="10407" spans="1:16" ht="22.5" x14ac:dyDescent="0.25">
      <c r="A10407" s="867" t="s">
        <v>6460</v>
      </c>
      <c r="B10407" s="867" t="s">
        <v>3626</v>
      </c>
      <c r="C10407" s="867" t="s">
        <v>3031</v>
      </c>
      <c r="D10407" s="868" t="s">
        <v>6825</v>
      </c>
      <c r="E10407" s="870">
        <v>5600</v>
      </c>
      <c r="F10407" s="869" t="s">
        <v>6824</v>
      </c>
      <c r="G10407" s="868" t="s">
        <v>6823</v>
      </c>
      <c r="H10407" s="867" t="s">
        <v>6822</v>
      </c>
      <c r="I10407" s="867" t="s">
        <v>2684</v>
      </c>
      <c r="J10407" s="867" t="s">
        <v>2666</v>
      </c>
      <c r="K10407" s="866">
        <v>1</v>
      </c>
      <c r="L10407" s="866">
        <v>6</v>
      </c>
      <c r="M10407" s="865">
        <v>42687.03</v>
      </c>
      <c r="N10407" s="866"/>
      <c r="O10407" s="866"/>
      <c r="P10407" s="865"/>
    </row>
    <row r="10408" spans="1:16" ht="22.5" x14ac:dyDescent="0.25">
      <c r="A10408" s="867" t="s">
        <v>6460</v>
      </c>
      <c r="B10408" s="867" t="s">
        <v>3626</v>
      </c>
      <c r="C10408" s="867" t="s">
        <v>3031</v>
      </c>
      <c r="D10408" s="868" t="s">
        <v>6614</v>
      </c>
      <c r="E10408" s="870">
        <v>4500</v>
      </c>
      <c r="F10408" s="869" t="s">
        <v>6821</v>
      </c>
      <c r="G10408" s="868" t="s">
        <v>6820</v>
      </c>
      <c r="H10408" s="867" t="s">
        <v>2886</v>
      </c>
      <c r="I10408" s="867" t="s">
        <v>2684</v>
      </c>
      <c r="J10408" s="867" t="s">
        <v>2666</v>
      </c>
      <c r="K10408" s="866">
        <v>1</v>
      </c>
      <c r="L10408" s="866">
        <v>12</v>
      </c>
      <c r="M10408" s="865">
        <v>55573.61</v>
      </c>
      <c r="N10408" s="866">
        <v>1</v>
      </c>
      <c r="O10408" s="866">
        <v>6</v>
      </c>
      <c r="P10408" s="865">
        <v>27887.08</v>
      </c>
    </row>
    <row r="10409" spans="1:16" ht="22.5" x14ac:dyDescent="0.25">
      <c r="A10409" s="867" t="s">
        <v>6460</v>
      </c>
      <c r="B10409" s="867" t="s">
        <v>3626</v>
      </c>
      <c r="C10409" s="867" t="s">
        <v>3031</v>
      </c>
      <c r="D10409" s="868" t="s">
        <v>6474</v>
      </c>
      <c r="E10409" s="870">
        <v>6000</v>
      </c>
      <c r="F10409" s="869" t="s">
        <v>6819</v>
      </c>
      <c r="G10409" s="868" t="s">
        <v>6818</v>
      </c>
      <c r="H10409" s="867" t="s">
        <v>3306</v>
      </c>
      <c r="I10409" s="867" t="s">
        <v>2684</v>
      </c>
      <c r="J10409" s="867" t="s">
        <v>2666</v>
      </c>
      <c r="K10409" s="866">
        <v>1</v>
      </c>
      <c r="L10409" s="866">
        <v>12</v>
      </c>
      <c r="M10409" s="865">
        <v>73901.63</v>
      </c>
      <c r="N10409" s="866">
        <v>1</v>
      </c>
      <c r="O10409" s="866">
        <v>6</v>
      </c>
      <c r="P10409" s="865">
        <v>37026.57</v>
      </c>
    </row>
    <row r="10410" spans="1:16" ht="22.5" x14ac:dyDescent="0.25">
      <c r="A10410" s="867" t="s">
        <v>6460</v>
      </c>
      <c r="B10410" s="867" t="s">
        <v>3626</v>
      </c>
      <c r="C10410" s="867" t="s">
        <v>3031</v>
      </c>
      <c r="D10410" s="868" t="s">
        <v>4922</v>
      </c>
      <c r="E10410" s="870">
        <v>3500</v>
      </c>
      <c r="F10410" s="869" t="s">
        <v>6817</v>
      </c>
      <c r="G10410" s="868" t="s">
        <v>6816</v>
      </c>
      <c r="H10410" s="867" t="s">
        <v>2722</v>
      </c>
      <c r="I10410" s="867" t="s">
        <v>2684</v>
      </c>
      <c r="J10410" s="867" t="s">
        <v>2684</v>
      </c>
      <c r="K10410" s="866">
        <v>1</v>
      </c>
      <c r="L10410" s="866">
        <v>12</v>
      </c>
      <c r="M10410" s="865">
        <v>43960.800000000003</v>
      </c>
      <c r="N10410" s="866">
        <v>1</v>
      </c>
      <c r="O10410" s="866">
        <v>6</v>
      </c>
      <c r="P10410" s="865">
        <v>22041.980000000003</v>
      </c>
    </row>
    <row r="10411" spans="1:16" ht="22.5" x14ac:dyDescent="0.25">
      <c r="A10411" s="867" t="s">
        <v>6460</v>
      </c>
      <c r="B10411" s="867" t="s">
        <v>3626</v>
      </c>
      <c r="C10411" s="867" t="s">
        <v>3031</v>
      </c>
      <c r="D10411" s="868" t="s">
        <v>6611</v>
      </c>
      <c r="E10411" s="870">
        <v>3500</v>
      </c>
      <c r="F10411" s="869" t="s">
        <v>6815</v>
      </c>
      <c r="G10411" s="868" t="s">
        <v>6814</v>
      </c>
      <c r="H10411" s="867" t="s">
        <v>6461</v>
      </c>
      <c r="I10411" s="867" t="s">
        <v>2684</v>
      </c>
      <c r="J10411" s="867" t="s">
        <v>6813</v>
      </c>
      <c r="K10411" s="866">
        <v>1</v>
      </c>
      <c r="L10411" s="866">
        <v>12</v>
      </c>
      <c r="M10411" s="865">
        <v>43957.14</v>
      </c>
      <c r="N10411" s="866">
        <v>1</v>
      </c>
      <c r="O10411" s="866">
        <v>6</v>
      </c>
      <c r="P10411" s="865">
        <v>22043.440000000002</v>
      </c>
    </row>
    <row r="10412" spans="1:16" ht="22.5" x14ac:dyDescent="0.25">
      <c r="A10412" s="867" t="s">
        <v>6460</v>
      </c>
      <c r="B10412" s="867" t="s">
        <v>2672</v>
      </c>
      <c r="C10412" s="867" t="s">
        <v>3031</v>
      </c>
      <c r="D10412" s="868" t="s">
        <v>6812</v>
      </c>
      <c r="E10412" s="870">
        <v>7500</v>
      </c>
      <c r="F10412" s="869" t="s">
        <v>6811</v>
      </c>
      <c r="G10412" s="868" t="s">
        <v>6810</v>
      </c>
      <c r="H10412" s="867" t="s">
        <v>2703</v>
      </c>
      <c r="I10412" s="867" t="s">
        <v>2684</v>
      </c>
      <c r="J10412" s="867" t="s">
        <v>5525</v>
      </c>
      <c r="K10412" s="866">
        <v>1</v>
      </c>
      <c r="L10412" s="866">
        <v>1</v>
      </c>
      <c r="M10412" s="865">
        <v>10608.71</v>
      </c>
      <c r="N10412" s="866">
        <v>1</v>
      </c>
      <c r="O10412" s="866">
        <v>6</v>
      </c>
      <c r="P10412" s="865">
        <v>46008.959999999999</v>
      </c>
    </row>
    <row r="10413" spans="1:16" ht="22.5" x14ac:dyDescent="0.25">
      <c r="A10413" s="867" t="s">
        <v>6460</v>
      </c>
      <c r="B10413" s="867" t="s">
        <v>3626</v>
      </c>
      <c r="C10413" s="867" t="s">
        <v>3031</v>
      </c>
      <c r="D10413" s="868" t="s">
        <v>6464</v>
      </c>
      <c r="E10413" s="870">
        <v>3500</v>
      </c>
      <c r="F10413" s="869" t="s">
        <v>6809</v>
      </c>
      <c r="G10413" s="868" t="s">
        <v>6808</v>
      </c>
      <c r="H10413" s="867" t="s">
        <v>3327</v>
      </c>
      <c r="I10413" s="867" t="s">
        <v>2684</v>
      </c>
      <c r="J10413" s="867" t="s">
        <v>2666</v>
      </c>
      <c r="K10413" s="866">
        <v>1</v>
      </c>
      <c r="L10413" s="866">
        <v>10</v>
      </c>
      <c r="M10413" s="865">
        <v>39114.74</v>
      </c>
      <c r="N10413" s="866">
        <v>1</v>
      </c>
      <c r="O10413" s="866">
        <v>6</v>
      </c>
      <c r="P10413" s="865">
        <v>21983.4</v>
      </c>
    </row>
    <row r="10414" spans="1:16" ht="22.5" x14ac:dyDescent="0.25">
      <c r="A10414" s="867" t="s">
        <v>6460</v>
      </c>
      <c r="B10414" s="867" t="s">
        <v>3626</v>
      </c>
      <c r="C10414" s="867" t="s">
        <v>3031</v>
      </c>
      <c r="D10414" s="868" t="s">
        <v>6539</v>
      </c>
      <c r="E10414" s="870">
        <v>7500</v>
      </c>
      <c r="F10414" s="869" t="s">
        <v>6807</v>
      </c>
      <c r="G10414" s="868" t="s">
        <v>6806</v>
      </c>
      <c r="H10414" s="867" t="s">
        <v>2886</v>
      </c>
      <c r="I10414" s="867" t="s">
        <v>2684</v>
      </c>
      <c r="J10414" s="867" t="s">
        <v>3654</v>
      </c>
      <c r="K10414" s="866">
        <v>1</v>
      </c>
      <c r="L10414" s="866">
        <v>5</v>
      </c>
      <c r="M10414" s="865">
        <v>32740.82</v>
      </c>
      <c r="N10414" s="866"/>
      <c r="O10414" s="866"/>
      <c r="P10414" s="865"/>
    </row>
    <row r="10415" spans="1:16" ht="22.5" x14ac:dyDescent="0.25">
      <c r="A10415" s="867" t="s">
        <v>6460</v>
      </c>
      <c r="B10415" s="867" t="s">
        <v>3626</v>
      </c>
      <c r="C10415" s="867" t="s">
        <v>3031</v>
      </c>
      <c r="D10415" s="868" t="s">
        <v>5525</v>
      </c>
      <c r="E10415" s="870">
        <v>4500</v>
      </c>
      <c r="F10415" s="869" t="s">
        <v>6805</v>
      </c>
      <c r="G10415" s="868" t="s">
        <v>6804</v>
      </c>
      <c r="H10415" s="867" t="s">
        <v>2692</v>
      </c>
      <c r="I10415" s="867" t="s">
        <v>2684</v>
      </c>
      <c r="J10415" s="867" t="s">
        <v>2684</v>
      </c>
      <c r="K10415" s="866">
        <v>1</v>
      </c>
      <c r="L10415" s="866">
        <v>7</v>
      </c>
      <c r="M10415" s="865">
        <v>34232.199999999997</v>
      </c>
      <c r="N10415" s="866"/>
      <c r="O10415" s="866"/>
      <c r="P10415" s="865"/>
    </row>
    <row r="10416" spans="1:16" ht="22.5" x14ac:dyDescent="0.25">
      <c r="A10416" s="867" t="s">
        <v>6460</v>
      </c>
      <c r="B10416" s="867" t="s">
        <v>3626</v>
      </c>
      <c r="C10416" s="867" t="s">
        <v>3031</v>
      </c>
      <c r="D10416" s="868" t="s">
        <v>6803</v>
      </c>
      <c r="E10416" s="870">
        <v>9300</v>
      </c>
      <c r="F10416" s="869" t="s">
        <v>6802</v>
      </c>
      <c r="G10416" s="868" t="s">
        <v>6801</v>
      </c>
      <c r="H10416" s="867" t="s">
        <v>2886</v>
      </c>
      <c r="I10416" s="867" t="s">
        <v>2684</v>
      </c>
      <c r="J10416" s="867" t="s">
        <v>2666</v>
      </c>
      <c r="K10416" s="866">
        <v>1</v>
      </c>
      <c r="L10416" s="866">
        <v>12</v>
      </c>
      <c r="M10416" s="865">
        <v>113481.36</v>
      </c>
      <c r="N10416" s="866">
        <v>1</v>
      </c>
      <c r="O10416" s="866">
        <v>6</v>
      </c>
      <c r="P10416" s="865">
        <v>56844.9</v>
      </c>
    </row>
    <row r="10417" spans="1:16" ht="22.5" x14ac:dyDescent="0.25">
      <c r="A10417" s="867" t="s">
        <v>6460</v>
      </c>
      <c r="B10417" s="867" t="s">
        <v>3626</v>
      </c>
      <c r="C10417" s="867" t="s">
        <v>3031</v>
      </c>
      <c r="D10417" s="868" t="s">
        <v>2772</v>
      </c>
      <c r="E10417" s="870">
        <v>10000</v>
      </c>
      <c r="F10417" s="869" t="s">
        <v>6800</v>
      </c>
      <c r="G10417" s="868" t="s">
        <v>6799</v>
      </c>
      <c r="H10417" s="867" t="s">
        <v>6471</v>
      </c>
      <c r="I10417" s="867" t="s">
        <v>2684</v>
      </c>
      <c r="J10417" s="867" t="s">
        <v>2666</v>
      </c>
      <c r="K10417" s="866">
        <v>1</v>
      </c>
      <c r="L10417" s="866">
        <v>2</v>
      </c>
      <c r="M10417" s="865">
        <v>31059.65</v>
      </c>
      <c r="N10417" s="866"/>
      <c r="O10417" s="866"/>
      <c r="P10417" s="865"/>
    </row>
    <row r="10418" spans="1:16" ht="22.5" x14ac:dyDescent="0.25">
      <c r="A10418" s="867" t="s">
        <v>6460</v>
      </c>
      <c r="B10418" s="867" t="s">
        <v>2672</v>
      </c>
      <c r="C10418" s="867" t="s">
        <v>3031</v>
      </c>
      <c r="D10418" s="868" t="s">
        <v>2869</v>
      </c>
      <c r="E10418" s="870">
        <v>3000</v>
      </c>
      <c r="F10418" s="869" t="s">
        <v>6798</v>
      </c>
      <c r="G10418" s="868" t="s">
        <v>6797</v>
      </c>
      <c r="H10418" s="867" t="s">
        <v>6796</v>
      </c>
      <c r="I10418" s="867" t="s">
        <v>2822</v>
      </c>
      <c r="J10418" s="867" t="s">
        <v>6531</v>
      </c>
      <c r="K10418" s="866">
        <v>1</v>
      </c>
      <c r="L10418" s="866">
        <v>12</v>
      </c>
      <c r="M10418" s="865">
        <v>37123.090000000004</v>
      </c>
      <c r="N10418" s="866">
        <v>1</v>
      </c>
      <c r="O10418" s="866">
        <v>6</v>
      </c>
      <c r="P10418" s="865">
        <v>18558.23</v>
      </c>
    </row>
    <row r="10419" spans="1:16" ht="22.5" x14ac:dyDescent="0.25">
      <c r="A10419" s="867" t="s">
        <v>6460</v>
      </c>
      <c r="B10419" s="867" t="s">
        <v>3626</v>
      </c>
      <c r="C10419" s="867" t="s">
        <v>3031</v>
      </c>
      <c r="D10419" s="868" t="s">
        <v>35</v>
      </c>
      <c r="E10419" s="870">
        <v>6800</v>
      </c>
      <c r="F10419" s="869" t="s">
        <v>6795</v>
      </c>
      <c r="G10419" s="868" t="s">
        <v>6794</v>
      </c>
      <c r="H10419" s="867" t="s">
        <v>6655</v>
      </c>
      <c r="I10419" s="867" t="s">
        <v>2684</v>
      </c>
      <c r="J10419" s="867" t="s">
        <v>2666</v>
      </c>
      <c r="K10419" s="866">
        <v>1</v>
      </c>
      <c r="L10419" s="866">
        <v>9</v>
      </c>
      <c r="M10419" s="865">
        <v>67007.8</v>
      </c>
      <c r="N10419" s="866"/>
      <c r="O10419" s="866"/>
      <c r="P10419" s="865"/>
    </row>
    <row r="10420" spans="1:16" ht="22.5" x14ac:dyDescent="0.25">
      <c r="A10420" s="867" t="s">
        <v>6460</v>
      </c>
      <c r="B10420" s="867" t="s">
        <v>3626</v>
      </c>
      <c r="C10420" s="867" t="s">
        <v>3031</v>
      </c>
      <c r="D10420" s="868" t="s">
        <v>6793</v>
      </c>
      <c r="E10420" s="870">
        <v>3000</v>
      </c>
      <c r="F10420" s="869" t="s">
        <v>6792</v>
      </c>
      <c r="G10420" s="868" t="s">
        <v>6791</v>
      </c>
      <c r="H10420" s="867" t="s">
        <v>6790</v>
      </c>
      <c r="I10420" s="867" t="s">
        <v>2684</v>
      </c>
      <c r="J10420" s="867" t="s">
        <v>2684</v>
      </c>
      <c r="K10420" s="866">
        <v>1</v>
      </c>
      <c r="L10420" s="866">
        <v>7</v>
      </c>
      <c r="M10420" s="865">
        <v>21370.26</v>
      </c>
      <c r="N10420" s="866">
        <v>1</v>
      </c>
      <c r="O10420" s="866">
        <v>6</v>
      </c>
      <c r="P10420" s="865">
        <v>18943.02</v>
      </c>
    </row>
    <row r="10421" spans="1:16" ht="22.5" x14ac:dyDescent="0.25">
      <c r="A10421" s="867" t="s">
        <v>6460</v>
      </c>
      <c r="B10421" s="867" t="s">
        <v>2672</v>
      </c>
      <c r="C10421" s="867" t="s">
        <v>3031</v>
      </c>
      <c r="D10421" s="868" t="s">
        <v>6789</v>
      </c>
      <c r="E10421" s="870">
        <v>10000</v>
      </c>
      <c r="F10421" s="869" t="s">
        <v>6788</v>
      </c>
      <c r="G10421" s="868" t="s">
        <v>6787</v>
      </c>
      <c r="H10421" s="867" t="s">
        <v>6471</v>
      </c>
      <c r="I10421" s="867" t="s">
        <v>2684</v>
      </c>
      <c r="J10421" s="867" t="s">
        <v>5525</v>
      </c>
      <c r="K10421" s="866">
        <v>1</v>
      </c>
      <c r="L10421" s="866">
        <v>1</v>
      </c>
      <c r="M10421" s="865">
        <v>13751.6</v>
      </c>
      <c r="N10421" s="866">
        <v>1</v>
      </c>
      <c r="O10421" s="866">
        <v>6</v>
      </c>
      <c r="P10421" s="865">
        <v>60618.51</v>
      </c>
    </row>
    <row r="10422" spans="1:16" ht="22.5" x14ac:dyDescent="0.25">
      <c r="A10422" s="867" t="s">
        <v>6460</v>
      </c>
      <c r="B10422" s="867" t="s">
        <v>3626</v>
      </c>
      <c r="C10422" s="867" t="s">
        <v>3031</v>
      </c>
      <c r="D10422" s="868" t="s">
        <v>6464</v>
      </c>
      <c r="E10422" s="870">
        <v>3500</v>
      </c>
      <c r="F10422" s="869" t="s">
        <v>6786</v>
      </c>
      <c r="G10422" s="868" t="s">
        <v>6785</v>
      </c>
      <c r="H10422" s="867" t="s">
        <v>2725</v>
      </c>
      <c r="I10422" s="867" t="s">
        <v>2684</v>
      </c>
      <c r="J10422" s="867" t="s">
        <v>2666</v>
      </c>
      <c r="K10422" s="866">
        <v>1</v>
      </c>
      <c r="L10422" s="866">
        <v>12</v>
      </c>
      <c r="M10422" s="865">
        <v>42677.460000000006</v>
      </c>
      <c r="N10422" s="866">
        <v>1</v>
      </c>
      <c r="O10422" s="866">
        <v>6</v>
      </c>
      <c r="P10422" s="865">
        <v>21783.370000000003</v>
      </c>
    </row>
    <row r="10423" spans="1:16" ht="22.5" x14ac:dyDescent="0.25">
      <c r="A10423" s="867" t="s">
        <v>6460</v>
      </c>
      <c r="B10423" s="867" t="s">
        <v>2672</v>
      </c>
      <c r="C10423" s="867" t="s">
        <v>3031</v>
      </c>
      <c r="D10423" s="868" t="s">
        <v>36</v>
      </c>
      <c r="E10423" s="870">
        <v>6800</v>
      </c>
      <c r="F10423" s="869" t="s">
        <v>6784</v>
      </c>
      <c r="G10423" s="868" t="s">
        <v>6783</v>
      </c>
      <c r="H10423" s="867" t="s">
        <v>6471</v>
      </c>
      <c r="I10423" s="867" t="s">
        <v>2684</v>
      </c>
      <c r="J10423" s="867" t="s">
        <v>2666</v>
      </c>
      <c r="K10423" s="866">
        <v>1</v>
      </c>
      <c r="L10423" s="866">
        <v>12</v>
      </c>
      <c r="M10423" s="865">
        <v>82527.58</v>
      </c>
      <c r="N10423" s="866">
        <v>1</v>
      </c>
      <c r="O10423" s="866">
        <v>6</v>
      </c>
      <c r="P10423" s="865">
        <v>36219.14</v>
      </c>
    </row>
    <row r="10424" spans="1:16" ht="22.5" x14ac:dyDescent="0.25">
      <c r="A10424" s="867" t="s">
        <v>6460</v>
      </c>
      <c r="B10424" s="867" t="s">
        <v>3626</v>
      </c>
      <c r="C10424" s="867" t="s">
        <v>3031</v>
      </c>
      <c r="D10424" s="868" t="s">
        <v>3439</v>
      </c>
      <c r="E10424" s="870">
        <v>4500</v>
      </c>
      <c r="F10424" s="869" t="s">
        <v>6782</v>
      </c>
      <c r="G10424" s="868" t="s">
        <v>6781</v>
      </c>
      <c r="H10424" s="867" t="s">
        <v>2676</v>
      </c>
      <c r="I10424" s="867" t="s">
        <v>2684</v>
      </c>
      <c r="J10424" s="867" t="s">
        <v>2684</v>
      </c>
      <c r="K10424" s="866">
        <v>1</v>
      </c>
      <c r="L10424" s="866">
        <v>2</v>
      </c>
      <c r="M10424" s="865">
        <v>7675.81</v>
      </c>
      <c r="N10424" s="866"/>
      <c r="O10424" s="866"/>
      <c r="P10424" s="865"/>
    </row>
    <row r="10425" spans="1:16" ht="22.5" x14ac:dyDescent="0.25">
      <c r="A10425" s="867" t="s">
        <v>6460</v>
      </c>
      <c r="B10425" s="867" t="s">
        <v>3626</v>
      </c>
      <c r="C10425" s="867" t="s">
        <v>3031</v>
      </c>
      <c r="D10425" s="868" t="s">
        <v>3222</v>
      </c>
      <c r="E10425" s="870">
        <v>5000</v>
      </c>
      <c r="F10425" s="869" t="s">
        <v>6780</v>
      </c>
      <c r="G10425" s="868" t="s">
        <v>6779</v>
      </c>
      <c r="H10425" s="867" t="s">
        <v>6778</v>
      </c>
      <c r="I10425" s="867" t="s">
        <v>2684</v>
      </c>
      <c r="J10425" s="867" t="s">
        <v>3654</v>
      </c>
      <c r="K10425" s="866">
        <v>1</v>
      </c>
      <c r="L10425" s="866">
        <v>6</v>
      </c>
      <c r="M10425" s="865">
        <v>28434.92</v>
      </c>
      <c r="N10425" s="866">
        <v>1</v>
      </c>
      <c r="O10425" s="866">
        <v>2</v>
      </c>
      <c r="P10425" s="865">
        <v>10408.209999999999</v>
      </c>
    </row>
    <row r="10426" spans="1:16" ht="22.5" x14ac:dyDescent="0.25">
      <c r="A10426" s="867" t="s">
        <v>6460</v>
      </c>
      <c r="B10426" s="867" t="s">
        <v>3626</v>
      </c>
      <c r="C10426" s="867" t="s">
        <v>3031</v>
      </c>
      <c r="D10426" s="868" t="s">
        <v>6611</v>
      </c>
      <c r="E10426" s="870">
        <v>8100</v>
      </c>
      <c r="F10426" s="869" t="s">
        <v>6777</v>
      </c>
      <c r="G10426" s="868" t="s">
        <v>6776</v>
      </c>
      <c r="H10426" s="867" t="s">
        <v>6775</v>
      </c>
      <c r="I10426" s="867" t="s">
        <v>2684</v>
      </c>
      <c r="J10426" s="867" t="s">
        <v>2666</v>
      </c>
      <c r="K10426" s="866">
        <v>1</v>
      </c>
      <c r="L10426" s="866">
        <v>5</v>
      </c>
      <c r="M10426" s="865">
        <v>42174.340000000004</v>
      </c>
      <c r="N10426" s="866"/>
      <c r="O10426" s="866"/>
      <c r="P10426" s="865"/>
    </row>
    <row r="10427" spans="1:16" ht="22.5" x14ac:dyDescent="0.25">
      <c r="A10427" s="867" t="s">
        <v>6460</v>
      </c>
      <c r="B10427" s="867" t="s">
        <v>2672</v>
      </c>
      <c r="C10427" s="867" t="s">
        <v>3031</v>
      </c>
      <c r="D10427" s="868" t="s">
        <v>36</v>
      </c>
      <c r="E10427" s="870">
        <v>6800</v>
      </c>
      <c r="F10427" s="869" t="s">
        <v>6774</v>
      </c>
      <c r="G10427" s="868" t="s">
        <v>6773</v>
      </c>
      <c r="H10427" s="867" t="s">
        <v>6471</v>
      </c>
      <c r="I10427" s="867" t="s">
        <v>2684</v>
      </c>
      <c r="J10427" s="867" t="s">
        <v>2666</v>
      </c>
      <c r="K10427" s="866">
        <v>1</v>
      </c>
      <c r="L10427" s="866">
        <v>12</v>
      </c>
      <c r="M10427" s="865">
        <v>70053.55</v>
      </c>
      <c r="N10427" s="866">
        <v>1</v>
      </c>
      <c r="O10427" s="866">
        <v>6</v>
      </c>
      <c r="P10427" s="865">
        <v>41298.07</v>
      </c>
    </row>
    <row r="10428" spans="1:16" ht="22.5" x14ac:dyDescent="0.25">
      <c r="A10428" s="867" t="s">
        <v>6460</v>
      </c>
      <c r="B10428" s="867" t="s">
        <v>3626</v>
      </c>
      <c r="C10428" s="867" t="s">
        <v>3031</v>
      </c>
      <c r="D10428" s="868" t="s">
        <v>6772</v>
      </c>
      <c r="E10428" s="870">
        <v>4000</v>
      </c>
      <c r="F10428" s="869" t="s">
        <v>6771</v>
      </c>
      <c r="G10428" s="868" t="s">
        <v>6770</v>
      </c>
      <c r="H10428" s="867" t="s">
        <v>2712</v>
      </c>
      <c r="I10428" s="867" t="s">
        <v>6749</v>
      </c>
      <c r="J10428" s="867" t="s">
        <v>6749</v>
      </c>
      <c r="K10428" s="866">
        <v>1</v>
      </c>
      <c r="L10428" s="866">
        <v>12</v>
      </c>
      <c r="M10428" s="865">
        <v>49869.14</v>
      </c>
      <c r="N10428" s="866">
        <v>1</v>
      </c>
      <c r="O10428" s="866">
        <v>6</v>
      </c>
      <c r="P10428" s="865">
        <v>24778.239999999998</v>
      </c>
    </row>
    <row r="10429" spans="1:16" ht="22.5" x14ac:dyDescent="0.25">
      <c r="A10429" s="867" t="s">
        <v>6460</v>
      </c>
      <c r="B10429" s="867" t="s">
        <v>3626</v>
      </c>
      <c r="C10429" s="867" t="s">
        <v>3031</v>
      </c>
      <c r="D10429" s="868" t="s">
        <v>6515</v>
      </c>
      <c r="E10429" s="870">
        <v>6800</v>
      </c>
      <c r="F10429" s="869" t="s">
        <v>6769</v>
      </c>
      <c r="G10429" s="868" t="s">
        <v>6768</v>
      </c>
      <c r="H10429" s="867" t="s">
        <v>4986</v>
      </c>
      <c r="I10429" s="867" t="s">
        <v>2684</v>
      </c>
      <c r="J10429" s="867" t="s">
        <v>2666</v>
      </c>
      <c r="K10429" s="866">
        <v>1</v>
      </c>
      <c r="L10429" s="866">
        <v>12</v>
      </c>
      <c r="M10429" s="865">
        <v>82124.290000000008</v>
      </c>
      <c r="N10429" s="866">
        <v>1</v>
      </c>
      <c r="O10429" s="866">
        <v>6</v>
      </c>
      <c r="P10429" s="865">
        <v>41674.420000000006</v>
      </c>
    </row>
    <row r="10430" spans="1:16" ht="22.5" x14ac:dyDescent="0.25">
      <c r="A10430" s="867" t="s">
        <v>6460</v>
      </c>
      <c r="B10430" s="867" t="s">
        <v>2672</v>
      </c>
      <c r="C10430" s="867" t="s">
        <v>3031</v>
      </c>
      <c r="D10430" s="868" t="s">
        <v>6767</v>
      </c>
      <c r="E10430" s="870">
        <v>8100</v>
      </c>
      <c r="F10430" s="869" t="s">
        <v>6766</v>
      </c>
      <c r="G10430" s="868" t="s">
        <v>6765</v>
      </c>
      <c r="H10430" s="867" t="s">
        <v>4986</v>
      </c>
      <c r="I10430" s="867" t="s">
        <v>2684</v>
      </c>
      <c r="J10430" s="867" t="s">
        <v>2666</v>
      </c>
      <c r="K10430" s="866">
        <v>1</v>
      </c>
      <c r="L10430" s="866">
        <v>12</v>
      </c>
      <c r="M10430" s="865">
        <v>98246.17</v>
      </c>
      <c r="N10430" s="866">
        <v>1</v>
      </c>
      <c r="O10430" s="866">
        <v>6</v>
      </c>
      <c r="P10430" s="865">
        <v>49644.9</v>
      </c>
    </row>
    <row r="10431" spans="1:16" ht="33.75" x14ac:dyDescent="0.25">
      <c r="A10431" s="867" t="s">
        <v>6460</v>
      </c>
      <c r="B10431" s="867" t="s">
        <v>2672</v>
      </c>
      <c r="C10431" s="867" t="s">
        <v>3031</v>
      </c>
      <c r="D10431" s="868" t="s">
        <v>6478</v>
      </c>
      <c r="E10431" s="870">
        <v>5600</v>
      </c>
      <c r="F10431" s="869" t="s">
        <v>6764</v>
      </c>
      <c r="G10431" s="868" t="s">
        <v>6763</v>
      </c>
      <c r="H10431" s="867" t="s">
        <v>6471</v>
      </c>
      <c r="I10431" s="867" t="s">
        <v>2684</v>
      </c>
      <c r="J10431" s="867" t="s">
        <v>2666</v>
      </c>
      <c r="K10431" s="866">
        <v>1</v>
      </c>
      <c r="L10431" s="866">
        <v>4</v>
      </c>
      <c r="M10431" s="865">
        <v>20967.61</v>
      </c>
      <c r="N10431" s="866">
        <v>1</v>
      </c>
      <c r="O10431" s="866">
        <v>6</v>
      </c>
      <c r="P10431" s="865">
        <v>34399.9</v>
      </c>
    </row>
    <row r="10432" spans="1:16" ht="22.5" x14ac:dyDescent="0.25">
      <c r="A10432" s="867" t="s">
        <v>6460</v>
      </c>
      <c r="B10432" s="867" t="s">
        <v>3626</v>
      </c>
      <c r="C10432" s="867" t="s">
        <v>3031</v>
      </c>
      <c r="D10432" s="868" t="s">
        <v>6488</v>
      </c>
      <c r="E10432" s="870">
        <v>4500</v>
      </c>
      <c r="F10432" s="869" t="s">
        <v>6762</v>
      </c>
      <c r="G10432" s="868" t="s">
        <v>6761</v>
      </c>
      <c r="H10432" s="867" t="s">
        <v>2872</v>
      </c>
      <c r="I10432" s="867" t="s">
        <v>2684</v>
      </c>
      <c r="J10432" s="867" t="s">
        <v>2666</v>
      </c>
      <c r="K10432" s="866">
        <v>1</v>
      </c>
      <c r="L10432" s="866">
        <v>12</v>
      </c>
      <c r="M10432" s="865">
        <v>55107.350000000006</v>
      </c>
      <c r="N10432" s="866">
        <v>1</v>
      </c>
      <c r="O10432" s="866">
        <v>6</v>
      </c>
      <c r="P10432" s="865">
        <v>27528.33</v>
      </c>
    </row>
    <row r="10433" spans="1:16" ht="22.5" x14ac:dyDescent="0.25">
      <c r="A10433" s="867" t="s">
        <v>6460</v>
      </c>
      <c r="B10433" s="867" t="s">
        <v>3626</v>
      </c>
      <c r="C10433" s="867" t="s">
        <v>3031</v>
      </c>
      <c r="D10433" s="868" t="s">
        <v>6760</v>
      </c>
      <c r="E10433" s="870">
        <v>3000</v>
      </c>
      <c r="F10433" s="869" t="s">
        <v>6759</v>
      </c>
      <c r="G10433" s="868" t="s">
        <v>6758</v>
      </c>
      <c r="H10433" s="867" t="s">
        <v>1876</v>
      </c>
      <c r="I10433" s="867" t="s">
        <v>2822</v>
      </c>
      <c r="J10433" s="867" t="s">
        <v>6531</v>
      </c>
      <c r="K10433" s="866">
        <v>1</v>
      </c>
      <c r="L10433" s="866">
        <v>7</v>
      </c>
      <c r="M10433" s="865">
        <v>21893.8</v>
      </c>
      <c r="N10433" s="866">
        <v>1</v>
      </c>
      <c r="O10433" s="866">
        <v>6</v>
      </c>
      <c r="P10433" s="865">
        <v>19018.439999999999</v>
      </c>
    </row>
    <row r="10434" spans="1:16" ht="22.5" x14ac:dyDescent="0.25">
      <c r="A10434" s="867" t="s">
        <v>6460</v>
      </c>
      <c r="B10434" s="867" t="s">
        <v>3626</v>
      </c>
      <c r="C10434" s="867" t="s">
        <v>3031</v>
      </c>
      <c r="D10434" s="868" t="s">
        <v>6757</v>
      </c>
      <c r="E10434" s="870">
        <v>6000</v>
      </c>
      <c r="F10434" s="869" t="s">
        <v>6756</v>
      </c>
      <c r="G10434" s="868" t="s">
        <v>6755</v>
      </c>
      <c r="H10434" s="867" t="s">
        <v>6690</v>
      </c>
      <c r="I10434" s="867" t="s">
        <v>2684</v>
      </c>
      <c r="J10434" s="867" t="s">
        <v>2666</v>
      </c>
      <c r="K10434" s="866">
        <v>1</v>
      </c>
      <c r="L10434" s="866">
        <v>12</v>
      </c>
      <c r="M10434" s="865">
        <v>73619.97</v>
      </c>
      <c r="N10434" s="866">
        <v>1</v>
      </c>
      <c r="O10434" s="866">
        <v>6</v>
      </c>
      <c r="P10434" s="865">
        <v>37040.730000000003</v>
      </c>
    </row>
    <row r="10435" spans="1:16" ht="22.5" x14ac:dyDescent="0.25">
      <c r="A10435" s="867" t="s">
        <v>6460</v>
      </c>
      <c r="B10435" s="867" t="s">
        <v>3626</v>
      </c>
      <c r="C10435" s="867" t="s">
        <v>3031</v>
      </c>
      <c r="D10435" s="868" t="s">
        <v>1882</v>
      </c>
      <c r="E10435" s="870">
        <v>4500</v>
      </c>
      <c r="F10435" s="869" t="s">
        <v>6754</v>
      </c>
      <c r="G10435" s="868" t="s">
        <v>6753</v>
      </c>
      <c r="H10435" s="867" t="s">
        <v>6471</v>
      </c>
      <c r="I10435" s="867" t="s">
        <v>2684</v>
      </c>
      <c r="J10435" s="867" t="s">
        <v>5525</v>
      </c>
      <c r="K10435" s="866">
        <v>1</v>
      </c>
      <c r="L10435" s="866">
        <v>6</v>
      </c>
      <c r="M10435" s="865">
        <v>28342.27</v>
      </c>
      <c r="N10435" s="866">
        <v>1</v>
      </c>
      <c r="O10435" s="866">
        <v>6</v>
      </c>
      <c r="P10435" s="865">
        <v>28025.83</v>
      </c>
    </row>
    <row r="10436" spans="1:16" ht="22.5" x14ac:dyDescent="0.25">
      <c r="A10436" s="867" t="s">
        <v>6460</v>
      </c>
      <c r="B10436" s="867" t="s">
        <v>3626</v>
      </c>
      <c r="C10436" s="867" t="s">
        <v>3031</v>
      </c>
      <c r="D10436" s="868" t="s">
        <v>6752</v>
      </c>
      <c r="E10436" s="870">
        <v>3000</v>
      </c>
      <c r="F10436" s="869" t="s">
        <v>6751</v>
      </c>
      <c r="G10436" s="868" t="s">
        <v>6750</v>
      </c>
      <c r="H10436" s="867" t="s">
        <v>2722</v>
      </c>
      <c r="I10436" s="867" t="s">
        <v>6749</v>
      </c>
      <c r="J10436" s="867" t="s">
        <v>6748</v>
      </c>
      <c r="K10436" s="866">
        <v>1</v>
      </c>
      <c r="L10436" s="866">
        <v>7</v>
      </c>
      <c r="M10436" s="865">
        <v>21892.969999999998</v>
      </c>
      <c r="N10436" s="866">
        <v>1</v>
      </c>
      <c r="O10436" s="866">
        <v>6</v>
      </c>
      <c r="P10436" s="865">
        <v>19043.64</v>
      </c>
    </row>
    <row r="10437" spans="1:16" ht="22.5" x14ac:dyDescent="0.25">
      <c r="A10437" s="867" t="s">
        <v>6460</v>
      </c>
      <c r="B10437" s="867" t="s">
        <v>3626</v>
      </c>
      <c r="C10437" s="867" t="s">
        <v>3031</v>
      </c>
      <c r="D10437" s="868" t="s">
        <v>6747</v>
      </c>
      <c r="E10437" s="870">
        <v>7500</v>
      </c>
      <c r="F10437" s="869" t="s">
        <v>6746</v>
      </c>
      <c r="G10437" s="868" t="s">
        <v>6745</v>
      </c>
      <c r="H10437" s="867" t="s">
        <v>2886</v>
      </c>
      <c r="I10437" s="867" t="s">
        <v>2684</v>
      </c>
      <c r="J10437" s="867" t="s">
        <v>2666</v>
      </c>
      <c r="K10437" s="866">
        <v>1</v>
      </c>
      <c r="L10437" s="866">
        <v>12</v>
      </c>
      <c r="M10437" s="865">
        <v>91737.37000000001</v>
      </c>
      <c r="N10437" s="866">
        <v>1</v>
      </c>
      <c r="O10437" s="866">
        <v>6</v>
      </c>
      <c r="P10437" s="865">
        <v>45869.89</v>
      </c>
    </row>
    <row r="10438" spans="1:16" ht="22.5" x14ac:dyDescent="0.25">
      <c r="A10438" s="867" t="s">
        <v>6460</v>
      </c>
      <c r="B10438" s="867" t="s">
        <v>3626</v>
      </c>
      <c r="C10438" s="867" t="s">
        <v>3031</v>
      </c>
      <c r="D10438" s="868" t="s">
        <v>6464</v>
      </c>
      <c r="E10438" s="870">
        <v>3500</v>
      </c>
      <c r="F10438" s="869" t="s">
        <v>6744</v>
      </c>
      <c r="G10438" s="868" t="s">
        <v>6743</v>
      </c>
      <c r="H10438" s="867" t="s">
        <v>3107</v>
      </c>
      <c r="I10438" s="867" t="s">
        <v>2684</v>
      </c>
      <c r="J10438" s="867" t="s">
        <v>2666</v>
      </c>
      <c r="K10438" s="866">
        <v>1</v>
      </c>
      <c r="L10438" s="866">
        <v>12</v>
      </c>
      <c r="M10438" s="865">
        <v>43194.200000000004</v>
      </c>
      <c r="N10438" s="866">
        <v>1</v>
      </c>
      <c r="O10438" s="866">
        <v>6</v>
      </c>
      <c r="P10438" s="865">
        <v>21743.030000000002</v>
      </c>
    </row>
    <row r="10439" spans="1:16" ht="22.5" x14ac:dyDescent="0.25">
      <c r="A10439" s="867" t="s">
        <v>6460</v>
      </c>
      <c r="B10439" s="867" t="s">
        <v>3626</v>
      </c>
      <c r="C10439" s="867" t="s">
        <v>3031</v>
      </c>
      <c r="D10439" s="868" t="s">
        <v>6742</v>
      </c>
      <c r="E10439" s="870">
        <v>8000</v>
      </c>
      <c r="F10439" s="869" t="s">
        <v>6741</v>
      </c>
      <c r="G10439" s="868" t="s">
        <v>6740</v>
      </c>
      <c r="H10439" s="867" t="s">
        <v>4986</v>
      </c>
      <c r="I10439" s="867" t="s">
        <v>2684</v>
      </c>
      <c r="J10439" s="867" t="s">
        <v>3654</v>
      </c>
      <c r="K10439" s="866">
        <v>1</v>
      </c>
      <c r="L10439" s="866">
        <v>4</v>
      </c>
      <c r="M10439" s="865">
        <v>31089.77</v>
      </c>
      <c r="N10439" s="866"/>
      <c r="O10439" s="866"/>
      <c r="P10439" s="865"/>
    </row>
    <row r="10440" spans="1:16" ht="22.5" x14ac:dyDescent="0.25">
      <c r="A10440" s="867" t="s">
        <v>6460</v>
      </c>
      <c r="B10440" s="867" t="s">
        <v>2672</v>
      </c>
      <c r="C10440" s="867" t="s">
        <v>3031</v>
      </c>
      <c r="D10440" s="868" t="s">
        <v>6739</v>
      </c>
      <c r="E10440" s="870">
        <v>7500</v>
      </c>
      <c r="F10440" s="869" t="s">
        <v>6738</v>
      </c>
      <c r="G10440" s="868" t="s">
        <v>6737</v>
      </c>
      <c r="H10440" s="867" t="s">
        <v>4986</v>
      </c>
      <c r="I10440" s="867" t="s">
        <v>2684</v>
      </c>
      <c r="J10440" s="867" t="s">
        <v>2666</v>
      </c>
      <c r="K10440" s="866">
        <v>1</v>
      </c>
      <c r="L10440" s="866">
        <v>12</v>
      </c>
      <c r="M10440" s="865">
        <v>91525.38</v>
      </c>
      <c r="N10440" s="866">
        <v>1</v>
      </c>
      <c r="O10440" s="866">
        <v>6</v>
      </c>
      <c r="P10440" s="865">
        <v>46043.340000000004</v>
      </c>
    </row>
    <row r="10441" spans="1:16" ht="22.5" x14ac:dyDescent="0.25">
      <c r="A10441" s="867" t="s">
        <v>6460</v>
      </c>
      <c r="B10441" s="867" t="s">
        <v>3626</v>
      </c>
      <c r="C10441" s="867" t="s">
        <v>3031</v>
      </c>
      <c r="D10441" s="868" t="s">
        <v>6464</v>
      </c>
      <c r="E10441" s="870">
        <v>3500</v>
      </c>
      <c r="F10441" s="869" t="s">
        <v>6736</v>
      </c>
      <c r="G10441" s="868" t="s">
        <v>6735</v>
      </c>
      <c r="H10441" s="867" t="s">
        <v>2712</v>
      </c>
      <c r="I10441" s="867" t="s">
        <v>2684</v>
      </c>
      <c r="J10441" s="867" t="s">
        <v>2684</v>
      </c>
      <c r="K10441" s="866">
        <v>1</v>
      </c>
      <c r="L10441" s="866">
        <v>12</v>
      </c>
      <c r="M10441" s="865">
        <v>43933.810000000005</v>
      </c>
      <c r="N10441" s="866">
        <v>1</v>
      </c>
      <c r="O10441" s="866">
        <v>6</v>
      </c>
      <c r="P10441" s="865">
        <v>21918.02</v>
      </c>
    </row>
    <row r="10442" spans="1:16" ht="22.5" x14ac:dyDescent="0.25">
      <c r="A10442" s="867" t="s">
        <v>6460</v>
      </c>
      <c r="B10442" s="867" t="s">
        <v>3626</v>
      </c>
      <c r="C10442" s="867" t="s">
        <v>3031</v>
      </c>
      <c r="D10442" s="868" t="s">
        <v>1882</v>
      </c>
      <c r="E10442" s="870">
        <v>7500</v>
      </c>
      <c r="F10442" s="869" t="s">
        <v>6734</v>
      </c>
      <c r="G10442" s="868" t="s">
        <v>6733</v>
      </c>
      <c r="H10442" s="867" t="s">
        <v>6471</v>
      </c>
      <c r="I10442" s="867" t="s">
        <v>2684</v>
      </c>
      <c r="J10442" s="867" t="s">
        <v>2666</v>
      </c>
      <c r="K10442" s="866">
        <v>1</v>
      </c>
      <c r="L10442" s="866">
        <v>12</v>
      </c>
      <c r="M10442" s="865">
        <v>88773.290000000008</v>
      </c>
      <c r="N10442" s="866">
        <v>0</v>
      </c>
      <c r="O10442" s="866">
        <v>1</v>
      </c>
      <c r="P10442" s="865">
        <v>5809.04</v>
      </c>
    </row>
    <row r="10443" spans="1:16" ht="22.5" x14ac:dyDescent="0.25">
      <c r="A10443" s="867" t="s">
        <v>6460</v>
      </c>
      <c r="B10443" s="867" t="s">
        <v>3626</v>
      </c>
      <c r="C10443" s="867" t="s">
        <v>3031</v>
      </c>
      <c r="D10443" s="868" t="s">
        <v>3056</v>
      </c>
      <c r="E10443" s="870">
        <v>3000</v>
      </c>
      <c r="F10443" s="869" t="s">
        <v>6732</v>
      </c>
      <c r="G10443" s="868" t="s">
        <v>6731</v>
      </c>
      <c r="H10443" s="867" t="s">
        <v>6730</v>
      </c>
      <c r="I10443" s="867" t="s">
        <v>2684</v>
      </c>
      <c r="J10443" s="867" t="s">
        <v>2684</v>
      </c>
      <c r="K10443" s="866">
        <v>1</v>
      </c>
      <c r="L10443" s="866">
        <v>8</v>
      </c>
      <c r="M10443" s="865">
        <v>26146.98</v>
      </c>
      <c r="N10443" s="866">
        <v>1</v>
      </c>
      <c r="O10443" s="866">
        <v>6</v>
      </c>
      <c r="P10443" s="865">
        <v>19044.689999999999</v>
      </c>
    </row>
    <row r="10444" spans="1:16" ht="22.5" x14ac:dyDescent="0.25">
      <c r="A10444" s="867" t="s">
        <v>6460</v>
      </c>
      <c r="B10444" s="867" t="s">
        <v>2672</v>
      </c>
      <c r="C10444" s="867" t="s">
        <v>3031</v>
      </c>
      <c r="D10444" s="868" t="s">
        <v>3118</v>
      </c>
      <c r="E10444" s="870">
        <v>8100</v>
      </c>
      <c r="F10444" s="869" t="s">
        <v>6729</v>
      </c>
      <c r="G10444" s="868" t="s">
        <v>6728</v>
      </c>
      <c r="H10444" s="867" t="s">
        <v>6727</v>
      </c>
      <c r="I10444" s="867" t="s">
        <v>2684</v>
      </c>
      <c r="J10444" s="867" t="s">
        <v>2666</v>
      </c>
      <c r="K10444" s="866">
        <v>1</v>
      </c>
      <c r="L10444" s="866">
        <v>12</v>
      </c>
      <c r="M10444" s="865">
        <v>98593.42</v>
      </c>
      <c r="N10444" s="866">
        <v>1</v>
      </c>
      <c r="O10444" s="866">
        <v>6</v>
      </c>
      <c r="P10444" s="865">
        <v>49508.210000000006</v>
      </c>
    </row>
    <row r="10445" spans="1:16" ht="22.5" x14ac:dyDescent="0.25">
      <c r="A10445" s="867" t="s">
        <v>6460</v>
      </c>
      <c r="B10445" s="867" t="s">
        <v>3626</v>
      </c>
      <c r="C10445" s="867" t="s">
        <v>3031</v>
      </c>
      <c r="D10445" s="868" t="s">
        <v>1882</v>
      </c>
      <c r="E10445" s="870">
        <v>4500</v>
      </c>
      <c r="F10445" s="869" t="s">
        <v>6726</v>
      </c>
      <c r="G10445" s="868" t="s">
        <v>6725</v>
      </c>
      <c r="H10445" s="867" t="s">
        <v>6471</v>
      </c>
      <c r="I10445" s="867" t="s">
        <v>2684</v>
      </c>
      <c r="J10445" s="867" t="s">
        <v>5525</v>
      </c>
      <c r="K10445" s="866">
        <v>1</v>
      </c>
      <c r="L10445" s="866">
        <v>4</v>
      </c>
      <c r="M10445" s="865">
        <v>17303.599999999999</v>
      </c>
      <c r="N10445" s="866">
        <v>1</v>
      </c>
      <c r="O10445" s="866">
        <v>6</v>
      </c>
      <c r="P10445" s="865">
        <v>27865.21</v>
      </c>
    </row>
    <row r="10446" spans="1:16" x14ac:dyDescent="0.25">
      <c r="A10446" s="1777" t="s">
        <v>2848</v>
      </c>
      <c r="B10446" s="1778"/>
      <c r="C10446" s="1778"/>
      <c r="D10446" s="1778"/>
      <c r="E10446" s="1779"/>
      <c r="F10446" s="1777" t="s">
        <v>378</v>
      </c>
      <c r="G10446" s="1778"/>
      <c r="H10446" s="1778"/>
      <c r="I10446" s="1778"/>
      <c r="J10446" s="1779"/>
      <c r="K10446" s="1773" t="s">
        <v>2847</v>
      </c>
      <c r="L10446" s="1774"/>
      <c r="M10446" s="1775"/>
      <c r="N10446" s="1773" t="s">
        <v>2846</v>
      </c>
      <c r="O10446" s="1774"/>
      <c r="P10446" s="1775"/>
    </row>
    <row r="10447" spans="1:16" ht="73.5" customHeight="1" x14ac:dyDescent="0.25">
      <c r="A10447" s="1535" t="s">
        <v>2845</v>
      </c>
      <c r="B10447" s="1535" t="s">
        <v>5</v>
      </c>
      <c r="C10447" s="1535" t="s">
        <v>2844</v>
      </c>
      <c r="D10447" s="1535" t="s">
        <v>2843</v>
      </c>
      <c r="E10447" s="1536" t="s">
        <v>2842</v>
      </c>
      <c r="F10447" s="1537" t="s">
        <v>2841</v>
      </c>
      <c r="G10447" s="1540" t="s">
        <v>2840</v>
      </c>
      <c r="H10447" s="1535" t="s">
        <v>2839</v>
      </c>
      <c r="I10447" s="1535" t="s">
        <v>2838</v>
      </c>
      <c r="J10447" s="1535" t="s">
        <v>2837</v>
      </c>
      <c r="K10447" s="1538" t="s">
        <v>2836</v>
      </c>
      <c r="L10447" s="1538" t="s">
        <v>2835</v>
      </c>
      <c r="M10447" s="1539" t="s">
        <v>2834</v>
      </c>
      <c r="N10447" s="1538" t="s">
        <v>2836</v>
      </c>
      <c r="O10447" s="1538" t="s">
        <v>2835</v>
      </c>
      <c r="P10447" s="1539" t="s">
        <v>2834</v>
      </c>
    </row>
    <row r="10448" spans="1:16" ht="22.5" x14ac:dyDescent="0.25">
      <c r="A10448" s="867" t="s">
        <v>6460</v>
      </c>
      <c r="B10448" s="867" t="s">
        <v>2672</v>
      </c>
      <c r="C10448" s="867" t="s">
        <v>3031</v>
      </c>
      <c r="D10448" s="868" t="s">
        <v>6724</v>
      </c>
      <c r="E10448" s="870">
        <v>8100</v>
      </c>
      <c r="F10448" s="869" t="s">
        <v>6723</v>
      </c>
      <c r="G10448" s="868" t="s">
        <v>6722</v>
      </c>
      <c r="H10448" s="867" t="s">
        <v>2886</v>
      </c>
      <c r="I10448" s="867" t="s">
        <v>2684</v>
      </c>
      <c r="J10448" s="867" t="s">
        <v>2666</v>
      </c>
      <c r="K10448" s="866">
        <v>1</v>
      </c>
      <c r="L10448" s="866">
        <v>12</v>
      </c>
      <c r="M10448" s="865">
        <v>91491.03</v>
      </c>
      <c r="N10448" s="866">
        <v>1</v>
      </c>
      <c r="O10448" s="866">
        <v>6</v>
      </c>
      <c r="P10448" s="865">
        <v>48774.15</v>
      </c>
    </row>
    <row r="10449" spans="1:16" ht="22.5" x14ac:dyDescent="0.25">
      <c r="A10449" s="867" t="s">
        <v>6460</v>
      </c>
      <c r="B10449" s="867" t="s">
        <v>3626</v>
      </c>
      <c r="C10449" s="867" t="s">
        <v>3031</v>
      </c>
      <c r="D10449" s="868" t="s">
        <v>3211</v>
      </c>
      <c r="E10449" s="870">
        <v>3500</v>
      </c>
      <c r="F10449" s="869" t="s">
        <v>6721</v>
      </c>
      <c r="G10449" s="868" t="s">
        <v>6720</v>
      </c>
      <c r="H10449" s="867" t="s">
        <v>6719</v>
      </c>
      <c r="I10449" s="867" t="s">
        <v>2684</v>
      </c>
      <c r="J10449" s="867" t="s">
        <v>2684</v>
      </c>
      <c r="K10449" s="866">
        <v>1</v>
      </c>
      <c r="L10449" s="866">
        <v>1</v>
      </c>
      <c r="M10449" s="865">
        <v>3598.82</v>
      </c>
      <c r="N10449" s="866"/>
      <c r="O10449" s="866"/>
      <c r="P10449" s="865"/>
    </row>
    <row r="10450" spans="1:16" ht="22.5" x14ac:dyDescent="0.25">
      <c r="A10450" s="867" t="s">
        <v>6460</v>
      </c>
      <c r="B10450" s="867" t="s">
        <v>3626</v>
      </c>
      <c r="C10450" s="867" t="s">
        <v>3031</v>
      </c>
      <c r="D10450" s="868" t="s">
        <v>5525</v>
      </c>
      <c r="E10450" s="870">
        <v>5600</v>
      </c>
      <c r="F10450" s="869" t="s">
        <v>6718</v>
      </c>
      <c r="G10450" s="868" t="s">
        <v>6717</v>
      </c>
      <c r="H10450" s="867" t="s">
        <v>2722</v>
      </c>
      <c r="I10450" s="867" t="s">
        <v>2684</v>
      </c>
      <c r="J10450" s="867" t="s">
        <v>2684</v>
      </c>
      <c r="K10450" s="866">
        <v>1</v>
      </c>
      <c r="L10450" s="866">
        <v>4</v>
      </c>
      <c r="M10450" s="865">
        <v>24225.06</v>
      </c>
      <c r="N10450" s="866"/>
      <c r="O10450" s="866"/>
      <c r="P10450" s="865"/>
    </row>
    <row r="10451" spans="1:16" ht="22.5" x14ac:dyDescent="0.25">
      <c r="A10451" s="867" t="s">
        <v>6460</v>
      </c>
      <c r="B10451" s="867" t="s">
        <v>3626</v>
      </c>
      <c r="C10451" s="867" t="s">
        <v>3031</v>
      </c>
      <c r="D10451" s="868" t="s">
        <v>1882</v>
      </c>
      <c r="E10451" s="870">
        <v>4500</v>
      </c>
      <c r="F10451" s="869" t="s">
        <v>6716</v>
      </c>
      <c r="G10451" s="868" t="s">
        <v>6715</v>
      </c>
      <c r="H10451" s="867" t="s">
        <v>2722</v>
      </c>
      <c r="I10451" s="867" t="s">
        <v>2684</v>
      </c>
      <c r="J10451" s="867" t="s">
        <v>2684</v>
      </c>
      <c r="K10451" s="866">
        <v>1</v>
      </c>
      <c r="L10451" s="866">
        <v>9</v>
      </c>
      <c r="M10451" s="865">
        <v>42650.76</v>
      </c>
      <c r="N10451" s="866"/>
      <c r="O10451" s="866"/>
      <c r="P10451" s="865"/>
    </row>
    <row r="10452" spans="1:16" ht="22.5" x14ac:dyDescent="0.25">
      <c r="A10452" s="867" t="s">
        <v>6460</v>
      </c>
      <c r="B10452" s="867" t="s">
        <v>3626</v>
      </c>
      <c r="C10452" s="867" t="s">
        <v>3031</v>
      </c>
      <c r="D10452" s="868" t="s">
        <v>58</v>
      </c>
      <c r="E10452" s="870">
        <v>4500</v>
      </c>
      <c r="F10452" s="869" t="s">
        <v>6714</v>
      </c>
      <c r="G10452" s="868" t="s">
        <v>6713</v>
      </c>
      <c r="H10452" s="867" t="s">
        <v>6712</v>
      </c>
      <c r="I10452" s="867" t="s">
        <v>6711</v>
      </c>
      <c r="J10452" s="867" t="s">
        <v>6711</v>
      </c>
      <c r="K10452" s="866">
        <v>1</v>
      </c>
      <c r="L10452" s="866">
        <v>6</v>
      </c>
      <c r="M10452" s="865">
        <v>25430.400000000001</v>
      </c>
      <c r="N10452" s="866">
        <v>1</v>
      </c>
      <c r="O10452" s="866">
        <v>6</v>
      </c>
      <c r="P10452" s="865">
        <v>27744.9</v>
      </c>
    </row>
    <row r="10453" spans="1:16" ht="33.75" x14ac:dyDescent="0.25">
      <c r="A10453" s="867" t="s">
        <v>6460</v>
      </c>
      <c r="B10453" s="867" t="s">
        <v>2672</v>
      </c>
      <c r="C10453" s="867" t="s">
        <v>3031</v>
      </c>
      <c r="D10453" s="868" t="s">
        <v>6478</v>
      </c>
      <c r="E10453" s="870">
        <v>8100</v>
      </c>
      <c r="F10453" s="869" t="s">
        <v>6710</v>
      </c>
      <c r="G10453" s="868" t="s">
        <v>6709</v>
      </c>
      <c r="H10453" s="867" t="s">
        <v>6471</v>
      </c>
      <c r="I10453" s="867" t="s">
        <v>2684</v>
      </c>
      <c r="J10453" s="867" t="s">
        <v>2666</v>
      </c>
      <c r="K10453" s="866">
        <v>1</v>
      </c>
      <c r="L10453" s="866">
        <v>12</v>
      </c>
      <c r="M10453" s="865">
        <v>98963.92</v>
      </c>
      <c r="N10453" s="866">
        <v>1</v>
      </c>
      <c r="O10453" s="866">
        <v>6</v>
      </c>
      <c r="P10453" s="865">
        <v>49337.770000000004</v>
      </c>
    </row>
    <row r="10454" spans="1:16" ht="22.5" x14ac:dyDescent="0.25">
      <c r="A10454" s="867" t="s">
        <v>6460</v>
      </c>
      <c r="B10454" s="867" t="s">
        <v>2672</v>
      </c>
      <c r="C10454" s="867" t="s">
        <v>3031</v>
      </c>
      <c r="D10454" s="868" t="s">
        <v>2173</v>
      </c>
      <c r="E10454" s="870">
        <v>3000</v>
      </c>
      <c r="F10454" s="869" t="s">
        <v>6708</v>
      </c>
      <c r="G10454" s="868" t="s">
        <v>6707</v>
      </c>
      <c r="H10454" s="867" t="s">
        <v>2712</v>
      </c>
      <c r="I10454" s="867" t="s">
        <v>2684</v>
      </c>
      <c r="J10454" s="867" t="s">
        <v>2684</v>
      </c>
      <c r="K10454" s="866">
        <v>1</v>
      </c>
      <c r="L10454" s="866">
        <v>12</v>
      </c>
      <c r="M10454" s="865">
        <v>37868.920000000006</v>
      </c>
      <c r="N10454" s="866">
        <v>1</v>
      </c>
      <c r="O10454" s="866">
        <v>6</v>
      </c>
      <c r="P10454" s="865">
        <v>19042.810000000001</v>
      </c>
    </row>
    <row r="10455" spans="1:16" ht="22.5" x14ac:dyDescent="0.25">
      <c r="A10455" s="867" t="s">
        <v>6460</v>
      </c>
      <c r="B10455" s="867" t="s">
        <v>3626</v>
      </c>
      <c r="C10455" s="867" t="s">
        <v>3031</v>
      </c>
      <c r="D10455" s="868" t="s">
        <v>6661</v>
      </c>
      <c r="E10455" s="870">
        <v>8100</v>
      </c>
      <c r="F10455" s="869" t="s">
        <v>6706</v>
      </c>
      <c r="G10455" s="868" t="s">
        <v>6705</v>
      </c>
      <c r="H10455" s="867" t="s">
        <v>6704</v>
      </c>
      <c r="I10455" s="867" t="s">
        <v>2684</v>
      </c>
      <c r="J10455" s="867" t="s">
        <v>5525</v>
      </c>
      <c r="K10455" s="866">
        <v>1</v>
      </c>
      <c r="L10455" s="866">
        <v>2</v>
      </c>
      <c r="M10455" s="865">
        <v>20718.54</v>
      </c>
      <c r="N10455" s="866">
        <v>1</v>
      </c>
      <c r="O10455" s="866">
        <v>6</v>
      </c>
      <c r="P10455" s="865">
        <v>49622.960000000006</v>
      </c>
    </row>
    <row r="10456" spans="1:16" ht="22.5" x14ac:dyDescent="0.25">
      <c r="A10456" s="867" t="s">
        <v>6460</v>
      </c>
      <c r="B10456" s="867" t="s">
        <v>2672</v>
      </c>
      <c r="C10456" s="867" t="s">
        <v>3031</v>
      </c>
      <c r="D10456" s="868" t="s">
        <v>6577</v>
      </c>
      <c r="E10456" s="870">
        <v>3000</v>
      </c>
      <c r="F10456" s="869" t="s">
        <v>6703</v>
      </c>
      <c r="G10456" s="868" t="s">
        <v>6702</v>
      </c>
      <c r="H10456" s="867" t="s">
        <v>3140</v>
      </c>
      <c r="I10456" s="867" t="s">
        <v>2684</v>
      </c>
      <c r="J10456" s="867" t="s">
        <v>5525</v>
      </c>
      <c r="K10456" s="866">
        <v>1</v>
      </c>
      <c r="L10456" s="866">
        <v>5</v>
      </c>
      <c r="M10456" s="865">
        <v>15767</v>
      </c>
      <c r="N10456" s="866">
        <v>1</v>
      </c>
      <c r="O10456" s="866">
        <v>6</v>
      </c>
      <c r="P10456" s="865">
        <v>19044.900000000001</v>
      </c>
    </row>
    <row r="10457" spans="1:16" ht="22.5" x14ac:dyDescent="0.25">
      <c r="A10457" s="867" t="s">
        <v>6460</v>
      </c>
      <c r="B10457" s="867" t="s">
        <v>3626</v>
      </c>
      <c r="C10457" s="867" t="s">
        <v>3031</v>
      </c>
      <c r="D10457" s="868" t="s">
        <v>6488</v>
      </c>
      <c r="E10457" s="870">
        <v>4500</v>
      </c>
      <c r="F10457" s="869" t="s">
        <v>6701</v>
      </c>
      <c r="G10457" s="868" t="s">
        <v>6700</v>
      </c>
      <c r="H10457" s="867" t="s">
        <v>6690</v>
      </c>
      <c r="I10457" s="867" t="s">
        <v>2684</v>
      </c>
      <c r="J10457" s="867" t="s">
        <v>2666</v>
      </c>
      <c r="K10457" s="866">
        <v>1</v>
      </c>
      <c r="L10457" s="866">
        <v>12</v>
      </c>
      <c r="M10457" s="865">
        <v>53006.100000000006</v>
      </c>
      <c r="N10457" s="866">
        <v>1</v>
      </c>
      <c r="O10457" s="866">
        <v>4</v>
      </c>
      <c r="P10457" s="865">
        <v>16321.599999999999</v>
      </c>
    </row>
    <row r="10458" spans="1:16" ht="22.5" x14ac:dyDescent="0.25">
      <c r="A10458" s="867" t="s">
        <v>6460</v>
      </c>
      <c r="B10458" s="867" t="s">
        <v>3626</v>
      </c>
      <c r="C10458" s="867" t="s">
        <v>3031</v>
      </c>
      <c r="D10458" s="868" t="s">
        <v>6699</v>
      </c>
      <c r="E10458" s="870">
        <v>4500</v>
      </c>
      <c r="F10458" s="869" t="s">
        <v>6698</v>
      </c>
      <c r="G10458" s="868" t="s">
        <v>6697</v>
      </c>
      <c r="H10458" s="867" t="s">
        <v>2872</v>
      </c>
      <c r="I10458" s="867" t="s">
        <v>2684</v>
      </c>
      <c r="J10458" s="867" t="s">
        <v>2666</v>
      </c>
      <c r="K10458" s="866">
        <v>1</v>
      </c>
      <c r="L10458" s="866">
        <v>12</v>
      </c>
      <c r="M10458" s="865">
        <v>55493.280000000006</v>
      </c>
      <c r="N10458" s="866">
        <v>1</v>
      </c>
      <c r="O10458" s="866">
        <v>6</v>
      </c>
      <c r="P10458" s="865">
        <v>27941.46</v>
      </c>
    </row>
    <row r="10459" spans="1:16" ht="22.5" x14ac:dyDescent="0.25">
      <c r="A10459" s="867" t="s">
        <v>6460</v>
      </c>
      <c r="B10459" s="867" t="s">
        <v>3626</v>
      </c>
      <c r="C10459" s="867" t="s">
        <v>3031</v>
      </c>
      <c r="D10459" s="868" t="s">
        <v>1876</v>
      </c>
      <c r="E10459" s="870">
        <v>3000</v>
      </c>
      <c r="F10459" s="869" t="s">
        <v>6696</v>
      </c>
      <c r="G10459" s="868" t="s">
        <v>6695</v>
      </c>
      <c r="H10459" s="867" t="s">
        <v>2680</v>
      </c>
      <c r="I10459" s="867" t="s">
        <v>6504</v>
      </c>
      <c r="J10459" s="867" t="s">
        <v>6504</v>
      </c>
      <c r="K10459" s="866">
        <v>1</v>
      </c>
      <c r="L10459" s="866">
        <v>6</v>
      </c>
      <c r="M10459" s="865">
        <v>21361.079999999998</v>
      </c>
      <c r="N10459" s="866"/>
      <c r="O10459" s="866"/>
      <c r="P10459" s="865"/>
    </row>
    <row r="10460" spans="1:16" ht="22.5" x14ac:dyDescent="0.25">
      <c r="A10460" s="867" t="s">
        <v>6460</v>
      </c>
      <c r="B10460" s="867" t="s">
        <v>3626</v>
      </c>
      <c r="C10460" s="867" t="s">
        <v>3031</v>
      </c>
      <c r="D10460" s="868" t="s">
        <v>6611</v>
      </c>
      <c r="E10460" s="870">
        <v>3500</v>
      </c>
      <c r="F10460" s="869" t="s">
        <v>6694</v>
      </c>
      <c r="G10460" s="868" t="s">
        <v>6693</v>
      </c>
      <c r="H10460" s="867" t="s">
        <v>6471</v>
      </c>
      <c r="I10460" s="867" t="s">
        <v>2684</v>
      </c>
      <c r="J10460" s="867" t="s">
        <v>3654</v>
      </c>
      <c r="K10460" s="866">
        <v>1</v>
      </c>
      <c r="L10460" s="866">
        <v>5</v>
      </c>
      <c r="M10460" s="865">
        <v>16743.470499999999</v>
      </c>
      <c r="N10460" s="866"/>
      <c r="O10460" s="866"/>
      <c r="P10460" s="865"/>
    </row>
    <row r="10461" spans="1:16" ht="22.5" x14ac:dyDescent="0.25">
      <c r="A10461" s="867" t="s">
        <v>6460</v>
      </c>
      <c r="B10461" s="867" t="s">
        <v>3626</v>
      </c>
      <c r="C10461" s="867" t="s">
        <v>3031</v>
      </c>
      <c r="D10461" s="868" t="s">
        <v>6488</v>
      </c>
      <c r="E10461" s="870">
        <v>4500</v>
      </c>
      <c r="F10461" s="869" t="s">
        <v>6692</v>
      </c>
      <c r="G10461" s="868" t="s">
        <v>6691</v>
      </c>
      <c r="H10461" s="867" t="s">
        <v>6690</v>
      </c>
      <c r="I10461" s="867" t="s">
        <v>2684</v>
      </c>
      <c r="J10461" s="867" t="s">
        <v>5525</v>
      </c>
      <c r="K10461" s="866">
        <v>1</v>
      </c>
      <c r="L10461" s="866">
        <v>6</v>
      </c>
      <c r="M10461" s="865">
        <v>28880.400000000001</v>
      </c>
      <c r="N10461" s="866">
        <v>1</v>
      </c>
      <c r="O10461" s="866">
        <v>6</v>
      </c>
      <c r="P10461" s="865">
        <v>28032.71</v>
      </c>
    </row>
    <row r="10462" spans="1:16" ht="22.5" x14ac:dyDescent="0.25">
      <c r="A10462" s="867" t="s">
        <v>6460</v>
      </c>
      <c r="B10462" s="867" t="s">
        <v>3626</v>
      </c>
      <c r="C10462" s="867" t="s">
        <v>3031</v>
      </c>
      <c r="D10462" s="868" t="s">
        <v>6614</v>
      </c>
      <c r="E10462" s="870">
        <v>4500</v>
      </c>
      <c r="F10462" s="869" t="s">
        <v>6689</v>
      </c>
      <c r="G10462" s="868" t="s">
        <v>6688</v>
      </c>
      <c r="H10462" s="867" t="s">
        <v>2886</v>
      </c>
      <c r="I10462" s="867" t="s">
        <v>2684</v>
      </c>
      <c r="J10462" s="867" t="s">
        <v>2666</v>
      </c>
      <c r="K10462" s="866">
        <v>1</v>
      </c>
      <c r="L10462" s="866">
        <v>12</v>
      </c>
      <c r="M10462" s="865">
        <v>54567.340000000004</v>
      </c>
      <c r="N10462" s="866">
        <v>1</v>
      </c>
      <c r="O10462" s="866">
        <v>6</v>
      </c>
      <c r="P10462" s="865">
        <v>27784.89</v>
      </c>
    </row>
    <row r="10463" spans="1:16" ht="22.5" x14ac:dyDescent="0.25">
      <c r="A10463" s="867" t="s">
        <v>6460</v>
      </c>
      <c r="B10463" s="867" t="s">
        <v>3626</v>
      </c>
      <c r="C10463" s="867" t="s">
        <v>3031</v>
      </c>
      <c r="D10463" s="868" t="s">
        <v>6574</v>
      </c>
      <c r="E10463" s="870">
        <v>3500</v>
      </c>
      <c r="F10463" s="869" t="s">
        <v>6687</v>
      </c>
      <c r="G10463" s="868" t="s">
        <v>6686</v>
      </c>
      <c r="H10463" s="867" t="s">
        <v>3107</v>
      </c>
      <c r="I10463" s="867" t="s">
        <v>2684</v>
      </c>
      <c r="J10463" s="867" t="s">
        <v>2666</v>
      </c>
      <c r="K10463" s="866">
        <v>1</v>
      </c>
      <c r="L10463" s="866">
        <v>6</v>
      </c>
      <c r="M10463" s="865">
        <v>27488.899999999998</v>
      </c>
      <c r="N10463" s="866"/>
      <c r="O10463" s="866"/>
      <c r="P10463" s="865"/>
    </row>
    <row r="10464" spans="1:16" ht="22.5" x14ac:dyDescent="0.25">
      <c r="A10464" s="867" t="s">
        <v>6460</v>
      </c>
      <c r="B10464" s="867" t="s">
        <v>2672</v>
      </c>
      <c r="C10464" s="867" t="s">
        <v>3031</v>
      </c>
      <c r="D10464" s="868" t="s">
        <v>6685</v>
      </c>
      <c r="E10464" s="870">
        <v>8100</v>
      </c>
      <c r="F10464" s="869" t="s">
        <v>6684</v>
      </c>
      <c r="G10464" s="868" t="s">
        <v>6683</v>
      </c>
      <c r="H10464" s="867" t="s">
        <v>2725</v>
      </c>
      <c r="I10464" s="867" t="s">
        <v>2684</v>
      </c>
      <c r="J10464" s="867" t="s">
        <v>2666</v>
      </c>
      <c r="K10464" s="866">
        <v>1</v>
      </c>
      <c r="L10464" s="866">
        <v>12</v>
      </c>
      <c r="M10464" s="865">
        <v>98504.35</v>
      </c>
      <c r="N10464" s="866">
        <v>1</v>
      </c>
      <c r="O10464" s="866">
        <v>6</v>
      </c>
      <c r="P10464" s="865">
        <v>49385.020000000004</v>
      </c>
    </row>
    <row r="10465" spans="1:16" ht="22.5" x14ac:dyDescent="0.25">
      <c r="A10465" s="867" t="s">
        <v>6460</v>
      </c>
      <c r="B10465" s="867" t="s">
        <v>3626</v>
      </c>
      <c r="C10465" s="867" t="s">
        <v>3031</v>
      </c>
      <c r="D10465" s="868" t="s">
        <v>6682</v>
      </c>
      <c r="E10465" s="870">
        <v>5600</v>
      </c>
      <c r="F10465" s="869" t="s">
        <v>6681</v>
      </c>
      <c r="G10465" s="868" t="s">
        <v>6680</v>
      </c>
      <c r="H10465" s="867" t="s">
        <v>6471</v>
      </c>
      <c r="I10465" s="867" t="s">
        <v>2684</v>
      </c>
      <c r="J10465" s="867" t="s">
        <v>2666</v>
      </c>
      <c r="K10465" s="866">
        <v>1</v>
      </c>
      <c r="L10465" s="866">
        <v>12</v>
      </c>
      <c r="M10465" s="865">
        <v>66927.81</v>
      </c>
      <c r="N10465" s="866">
        <v>1</v>
      </c>
      <c r="O10465" s="866">
        <v>6</v>
      </c>
      <c r="P10465" s="865">
        <v>34166.57</v>
      </c>
    </row>
    <row r="10466" spans="1:16" ht="22.5" x14ac:dyDescent="0.25">
      <c r="A10466" s="867" t="s">
        <v>6460</v>
      </c>
      <c r="B10466" s="867" t="s">
        <v>3626</v>
      </c>
      <c r="C10466" s="867" t="s">
        <v>3031</v>
      </c>
      <c r="D10466" s="868" t="s">
        <v>1882</v>
      </c>
      <c r="E10466" s="870">
        <v>4500</v>
      </c>
      <c r="F10466" s="869" t="s">
        <v>6679</v>
      </c>
      <c r="G10466" s="868" t="s">
        <v>6678</v>
      </c>
      <c r="H10466" s="867" t="s">
        <v>6471</v>
      </c>
      <c r="I10466" s="867" t="s">
        <v>2684</v>
      </c>
      <c r="J10466" s="867" t="s">
        <v>2666</v>
      </c>
      <c r="K10466" s="866">
        <v>1</v>
      </c>
      <c r="L10466" s="866">
        <v>12</v>
      </c>
      <c r="M10466" s="865">
        <v>55772.36</v>
      </c>
      <c r="N10466" s="866">
        <v>1</v>
      </c>
      <c r="O10466" s="866">
        <v>6</v>
      </c>
      <c r="P10466" s="865">
        <v>28044.9</v>
      </c>
    </row>
    <row r="10467" spans="1:16" ht="22.5" x14ac:dyDescent="0.25">
      <c r="A10467" s="867" t="s">
        <v>6460</v>
      </c>
      <c r="B10467" s="867" t="s">
        <v>3626</v>
      </c>
      <c r="C10467" s="867" t="s">
        <v>3031</v>
      </c>
      <c r="D10467" s="868" t="s">
        <v>6677</v>
      </c>
      <c r="E10467" s="870">
        <v>5600</v>
      </c>
      <c r="F10467" s="869" t="s">
        <v>6676</v>
      </c>
      <c r="G10467" s="868" t="s">
        <v>6675</v>
      </c>
      <c r="H10467" s="867" t="s">
        <v>2722</v>
      </c>
      <c r="I10467" s="867" t="s">
        <v>2684</v>
      </c>
      <c r="J10467" s="867" t="s">
        <v>2684</v>
      </c>
      <c r="K10467" s="866">
        <v>1</v>
      </c>
      <c r="L10467" s="866">
        <v>11</v>
      </c>
      <c r="M10467" s="865">
        <v>61245.81</v>
      </c>
      <c r="N10467" s="866"/>
      <c r="O10467" s="866"/>
      <c r="P10467" s="865"/>
    </row>
    <row r="10468" spans="1:16" ht="22.5" x14ac:dyDescent="0.25">
      <c r="A10468" s="867" t="s">
        <v>6460</v>
      </c>
      <c r="B10468" s="867" t="s">
        <v>2672</v>
      </c>
      <c r="C10468" s="867" t="s">
        <v>3031</v>
      </c>
      <c r="D10468" s="868" t="s">
        <v>6674</v>
      </c>
      <c r="E10468" s="870">
        <v>5000</v>
      </c>
      <c r="F10468" s="869" t="s">
        <v>6673</v>
      </c>
      <c r="G10468" s="868" t="s">
        <v>6672</v>
      </c>
      <c r="H10468" s="867" t="s">
        <v>3107</v>
      </c>
      <c r="I10468" s="867" t="s">
        <v>2684</v>
      </c>
      <c r="J10468" s="867" t="s">
        <v>2666</v>
      </c>
      <c r="K10468" s="866">
        <v>1</v>
      </c>
      <c r="L10468" s="866">
        <v>12</v>
      </c>
      <c r="M10468" s="865">
        <v>54747.950000000004</v>
      </c>
      <c r="N10468" s="866">
        <v>1</v>
      </c>
      <c r="O10468" s="866">
        <v>4</v>
      </c>
      <c r="P10468" s="865">
        <v>21196.6</v>
      </c>
    </row>
    <row r="10469" spans="1:16" ht="22.5" x14ac:dyDescent="0.25">
      <c r="A10469" s="867" t="s">
        <v>6460</v>
      </c>
      <c r="B10469" s="867" t="s">
        <v>3626</v>
      </c>
      <c r="C10469" s="867" t="s">
        <v>3031</v>
      </c>
      <c r="D10469" s="868" t="s">
        <v>4390</v>
      </c>
      <c r="E10469" s="870">
        <v>4500</v>
      </c>
      <c r="F10469" s="869" t="s">
        <v>6671</v>
      </c>
      <c r="G10469" s="868" t="s">
        <v>6670</v>
      </c>
      <c r="H10469" s="867" t="s">
        <v>3525</v>
      </c>
      <c r="I10469" s="867" t="s">
        <v>2684</v>
      </c>
      <c r="J10469" s="867" t="s">
        <v>5525</v>
      </c>
      <c r="K10469" s="866">
        <v>1</v>
      </c>
      <c r="L10469" s="866">
        <v>3</v>
      </c>
      <c r="M10469" s="865">
        <v>14787.7</v>
      </c>
      <c r="N10469" s="866">
        <v>1</v>
      </c>
      <c r="O10469" s="866">
        <v>6</v>
      </c>
      <c r="P10469" s="865">
        <v>28042.71</v>
      </c>
    </row>
    <row r="10470" spans="1:16" ht="22.5" x14ac:dyDescent="0.25">
      <c r="A10470" s="867" t="s">
        <v>6460</v>
      </c>
      <c r="B10470" s="867" t="s">
        <v>3626</v>
      </c>
      <c r="C10470" s="867" t="s">
        <v>3031</v>
      </c>
      <c r="D10470" s="868" t="s">
        <v>6669</v>
      </c>
      <c r="E10470" s="870">
        <v>6500</v>
      </c>
      <c r="F10470" s="869" t="s">
        <v>6668</v>
      </c>
      <c r="G10470" s="868" t="s">
        <v>6667</v>
      </c>
      <c r="H10470" s="867" t="s">
        <v>6666</v>
      </c>
      <c r="I10470" s="867" t="s">
        <v>2684</v>
      </c>
      <c r="J10470" s="867" t="s">
        <v>2684</v>
      </c>
      <c r="K10470" s="866">
        <v>1</v>
      </c>
      <c r="L10470" s="866">
        <v>5</v>
      </c>
      <c r="M10470" s="865">
        <v>33300.65</v>
      </c>
      <c r="N10470" s="866">
        <v>1</v>
      </c>
      <c r="O10470" s="866">
        <v>6</v>
      </c>
      <c r="P10470" s="865">
        <v>40016.910000000003</v>
      </c>
    </row>
    <row r="10471" spans="1:16" ht="22.5" x14ac:dyDescent="0.25">
      <c r="A10471" s="867" t="s">
        <v>6460</v>
      </c>
      <c r="B10471" s="867" t="s">
        <v>3626</v>
      </c>
      <c r="C10471" s="867" t="s">
        <v>3031</v>
      </c>
      <c r="D10471" s="868" t="s">
        <v>6474</v>
      </c>
      <c r="E10471" s="870">
        <v>7500</v>
      </c>
      <c r="F10471" s="869" t="s">
        <v>6665</v>
      </c>
      <c r="G10471" s="868" t="s">
        <v>6664</v>
      </c>
      <c r="H10471" s="867" t="s">
        <v>6471</v>
      </c>
      <c r="I10471" s="867" t="s">
        <v>2684</v>
      </c>
      <c r="J10471" s="867" t="s">
        <v>2666</v>
      </c>
      <c r="K10471" s="866">
        <v>1</v>
      </c>
      <c r="L10471" s="866">
        <v>12</v>
      </c>
      <c r="M10471" s="865">
        <v>91775.38</v>
      </c>
      <c r="N10471" s="866">
        <v>1</v>
      </c>
      <c r="O10471" s="866">
        <v>6</v>
      </c>
      <c r="P10471" s="865">
        <v>46014.170000000006</v>
      </c>
    </row>
    <row r="10472" spans="1:16" ht="22.5" x14ac:dyDescent="0.25">
      <c r="A10472" s="867" t="s">
        <v>6460</v>
      </c>
      <c r="B10472" s="867" t="s">
        <v>3626</v>
      </c>
      <c r="C10472" s="867" t="s">
        <v>3031</v>
      </c>
      <c r="D10472" s="868" t="s">
        <v>6611</v>
      </c>
      <c r="E10472" s="870">
        <v>6800</v>
      </c>
      <c r="F10472" s="869" t="s">
        <v>6663</v>
      </c>
      <c r="G10472" s="868" t="s">
        <v>6662</v>
      </c>
      <c r="H10472" s="867" t="s">
        <v>2703</v>
      </c>
      <c r="I10472" s="867" t="s">
        <v>2684</v>
      </c>
      <c r="J10472" s="867" t="s">
        <v>2666</v>
      </c>
      <c r="K10472" s="866">
        <v>1</v>
      </c>
      <c r="L10472" s="866">
        <v>6</v>
      </c>
      <c r="M10472" s="865">
        <v>45453.880000000005</v>
      </c>
      <c r="N10472" s="866"/>
      <c r="O10472" s="866"/>
      <c r="P10472" s="865"/>
    </row>
    <row r="10473" spans="1:16" ht="22.5" x14ac:dyDescent="0.25">
      <c r="A10473" s="867" t="s">
        <v>6460</v>
      </c>
      <c r="B10473" s="867" t="s">
        <v>3626</v>
      </c>
      <c r="C10473" s="867" t="s">
        <v>3031</v>
      </c>
      <c r="D10473" s="868" t="s">
        <v>6661</v>
      </c>
      <c r="E10473" s="870">
        <v>8100</v>
      </c>
      <c r="F10473" s="869" t="s">
        <v>6660</v>
      </c>
      <c r="G10473" s="868" t="s">
        <v>6659</v>
      </c>
      <c r="H10473" s="867" t="s">
        <v>2665</v>
      </c>
      <c r="I10473" s="867" t="s">
        <v>2684</v>
      </c>
      <c r="J10473" s="867" t="s">
        <v>5525</v>
      </c>
      <c r="K10473" s="866">
        <v>1</v>
      </c>
      <c r="L10473" s="866">
        <v>1</v>
      </c>
      <c r="M10473" s="865">
        <v>9023.4</v>
      </c>
      <c r="N10473" s="866">
        <v>1</v>
      </c>
      <c r="O10473" s="866">
        <v>6</v>
      </c>
      <c r="P10473" s="865">
        <v>49530.15</v>
      </c>
    </row>
    <row r="10474" spans="1:16" ht="22.5" x14ac:dyDescent="0.25">
      <c r="A10474" s="867" t="s">
        <v>6460</v>
      </c>
      <c r="B10474" s="867" t="s">
        <v>3626</v>
      </c>
      <c r="C10474" s="867" t="s">
        <v>3031</v>
      </c>
      <c r="D10474" s="868" t="s">
        <v>6658</v>
      </c>
      <c r="E10474" s="870">
        <v>6800</v>
      </c>
      <c r="F10474" s="869" t="s">
        <v>6657</v>
      </c>
      <c r="G10474" s="868" t="s">
        <v>6656</v>
      </c>
      <c r="H10474" s="867" t="s">
        <v>6655</v>
      </c>
      <c r="I10474" s="867" t="s">
        <v>2684</v>
      </c>
      <c r="J10474" s="867" t="s">
        <v>3654</v>
      </c>
      <c r="K10474" s="866"/>
      <c r="L10474" s="866"/>
      <c r="M10474" s="865"/>
      <c r="N10474" s="866">
        <v>1</v>
      </c>
      <c r="O10474" s="866">
        <v>3</v>
      </c>
      <c r="P10474" s="865">
        <v>15605.039999999999</v>
      </c>
    </row>
    <row r="10475" spans="1:16" ht="22.5" x14ac:dyDescent="0.25">
      <c r="A10475" s="867" t="s">
        <v>6460</v>
      </c>
      <c r="B10475" s="867" t="s">
        <v>3626</v>
      </c>
      <c r="C10475" s="867" t="s">
        <v>3031</v>
      </c>
      <c r="D10475" s="868" t="s">
        <v>6654</v>
      </c>
      <c r="E10475" s="870">
        <v>7500</v>
      </c>
      <c r="F10475" s="869" t="s">
        <v>6653</v>
      </c>
      <c r="G10475" s="868" t="s">
        <v>6652</v>
      </c>
      <c r="H10475" s="867" t="s">
        <v>6471</v>
      </c>
      <c r="I10475" s="867" t="s">
        <v>2684</v>
      </c>
      <c r="J10475" s="867" t="s">
        <v>2666</v>
      </c>
      <c r="K10475" s="866">
        <v>1</v>
      </c>
      <c r="L10475" s="866">
        <v>12</v>
      </c>
      <c r="M10475" s="865">
        <v>90477.46</v>
      </c>
      <c r="N10475" s="866">
        <v>1</v>
      </c>
      <c r="O10475" s="866">
        <v>2</v>
      </c>
      <c r="P10475" s="865">
        <v>30643.8</v>
      </c>
    </row>
    <row r="10476" spans="1:16" ht="33.75" x14ac:dyDescent="0.25">
      <c r="A10476" s="867" t="s">
        <v>6460</v>
      </c>
      <c r="B10476" s="867" t="s">
        <v>2672</v>
      </c>
      <c r="C10476" s="867" t="s">
        <v>3031</v>
      </c>
      <c r="D10476" s="868" t="s">
        <v>6478</v>
      </c>
      <c r="E10476" s="870">
        <v>6800</v>
      </c>
      <c r="F10476" s="869" t="s">
        <v>6651</v>
      </c>
      <c r="G10476" s="868" t="s">
        <v>6650</v>
      </c>
      <c r="H10476" s="867" t="s">
        <v>6471</v>
      </c>
      <c r="I10476" s="867" t="s">
        <v>2684</v>
      </c>
      <c r="J10476" s="867" t="s">
        <v>2666</v>
      </c>
      <c r="K10476" s="866">
        <v>1</v>
      </c>
      <c r="L10476" s="866">
        <v>12</v>
      </c>
      <c r="M10476" s="865">
        <v>82633.820000000007</v>
      </c>
      <c r="N10476" s="866">
        <v>1</v>
      </c>
      <c r="O10476" s="866">
        <v>6</v>
      </c>
      <c r="P10476" s="865">
        <v>41566.29</v>
      </c>
    </row>
    <row r="10477" spans="1:16" ht="22.5" x14ac:dyDescent="0.25">
      <c r="A10477" s="867" t="s">
        <v>6460</v>
      </c>
      <c r="B10477" s="867" t="s">
        <v>3626</v>
      </c>
      <c r="C10477" s="867" t="s">
        <v>3031</v>
      </c>
      <c r="D10477" s="868" t="s">
        <v>6474</v>
      </c>
      <c r="E10477" s="870">
        <v>7500</v>
      </c>
      <c r="F10477" s="869" t="s">
        <v>6649</v>
      </c>
      <c r="G10477" s="868" t="s">
        <v>6648</v>
      </c>
      <c r="H10477" s="867" t="s">
        <v>6471</v>
      </c>
      <c r="I10477" s="867" t="s">
        <v>2684</v>
      </c>
      <c r="J10477" s="867" t="s">
        <v>2666</v>
      </c>
      <c r="K10477" s="866">
        <v>1</v>
      </c>
      <c r="L10477" s="866">
        <v>12</v>
      </c>
      <c r="M10477" s="865">
        <v>90225.91</v>
      </c>
      <c r="N10477" s="866">
        <v>1</v>
      </c>
      <c r="O10477" s="866">
        <v>6</v>
      </c>
      <c r="P10477" s="865">
        <v>45533.450000000004</v>
      </c>
    </row>
    <row r="10478" spans="1:16" ht="22.5" x14ac:dyDescent="0.25">
      <c r="A10478" s="867" t="s">
        <v>6460</v>
      </c>
      <c r="B10478" s="867" t="s">
        <v>3626</v>
      </c>
      <c r="C10478" s="867" t="s">
        <v>3031</v>
      </c>
      <c r="D10478" s="868" t="s">
        <v>6647</v>
      </c>
      <c r="E10478" s="870">
        <v>7500</v>
      </c>
      <c r="F10478" s="869" t="s">
        <v>6646</v>
      </c>
      <c r="G10478" s="868" t="s">
        <v>6645</v>
      </c>
      <c r="H10478" s="867" t="s">
        <v>2688</v>
      </c>
      <c r="I10478" s="867" t="s">
        <v>2684</v>
      </c>
      <c r="J10478" s="867" t="s">
        <v>2666</v>
      </c>
      <c r="K10478" s="866">
        <v>1</v>
      </c>
      <c r="L10478" s="866">
        <v>7</v>
      </c>
      <c r="M10478" s="865">
        <v>52974.530000000006</v>
      </c>
      <c r="N10478" s="866">
        <v>1</v>
      </c>
      <c r="O10478" s="866">
        <v>6</v>
      </c>
      <c r="P10478" s="865">
        <v>46039.69</v>
      </c>
    </row>
    <row r="10479" spans="1:16" ht="22.5" x14ac:dyDescent="0.25">
      <c r="A10479" s="867" t="s">
        <v>6460</v>
      </c>
      <c r="B10479" s="867" t="s">
        <v>3626</v>
      </c>
      <c r="C10479" s="867" t="s">
        <v>3031</v>
      </c>
      <c r="D10479" s="868" t="s">
        <v>6644</v>
      </c>
      <c r="E10479" s="870">
        <v>4500</v>
      </c>
      <c r="F10479" s="869" t="s">
        <v>6643</v>
      </c>
      <c r="G10479" s="868" t="s">
        <v>6642</v>
      </c>
      <c r="H10479" s="867" t="s">
        <v>6471</v>
      </c>
      <c r="I10479" s="867" t="s">
        <v>2684</v>
      </c>
      <c r="J10479" s="867" t="s">
        <v>5525</v>
      </c>
      <c r="K10479" s="866"/>
      <c r="L10479" s="866"/>
      <c r="M10479" s="865"/>
      <c r="N10479" s="866">
        <v>1</v>
      </c>
      <c r="O10479" s="866">
        <v>6</v>
      </c>
      <c r="P10479" s="865">
        <v>28151.769999999997</v>
      </c>
    </row>
    <row r="10480" spans="1:16" ht="22.5" x14ac:dyDescent="0.25">
      <c r="A10480" s="867" t="s">
        <v>6460</v>
      </c>
      <c r="B10480" s="867" t="s">
        <v>3626</v>
      </c>
      <c r="C10480" s="867" t="s">
        <v>3031</v>
      </c>
      <c r="D10480" s="868"/>
      <c r="E10480" s="870">
        <v>7500</v>
      </c>
      <c r="F10480" s="869" t="s">
        <v>6641</v>
      </c>
      <c r="G10480" s="868" t="s">
        <v>6640</v>
      </c>
      <c r="H10480" s="867"/>
      <c r="I10480" s="867"/>
      <c r="J10480" s="867"/>
      <c r="K10480" s="866">
        <v>0</v>
      </c>
      <c r="L10480" s="866">
        <v>1</v>
      </c>
      <c r="M10480" s="865">
        <v>1211.4914000000001</v>
      </c>
      <c r="N10480" s="866"/>
      <c r="O10480" s="866"/>
      <c r="P10480" s="865"/>
    </row>
    <row r="10481" spans="1:16" ht="22.5" x14ac:dyDescent="0.25">
      <c r="A10481" s="867" t="s">
        <v>6460</v>
      </c>
      <c r="B10481" s="867" t="s">
        <v>2672</v>
      </c>
      <c r="C10481" s="867" t="s">
        <v>3031</v>
      </c>
      <c r="D10481" s="868" t="s">
        <v>6639</v>
      </c>
      <c r="E10481" s="870">
        <v>5600</v>
      </c>
      <c r="F10481" s="869" t="s">
        <v>6638</v>
      </c>
      <c r="G10481" s="868" t="s">
        <v>6637</v>
      </c>
      <c r="H10481" s="867" t="s">
        <v>6636</v>
      </c>
      <c r="I10481" s="867" t="s">
        <v>2684</v>
      </c>
      <c r="J10481" s="867" t="s">
        <v>3654</v>
      </c>
      <c r="K10481" s="866"/>
      <c r="L10481" s="866"/>
      <c r="M10481" s="865"/>
      <c r="N10481" s="866">
        <v>1</v>
      </c>
      <c r="O10481" s="866">
        <v>3</v>
      </c>
      <c r="P10481" s="865">
        <v>19046.64</v>
      </c>
    </row>
    <row r="10482" spans="1:16" ht="22.5" x14ac:dyDescent="0.25">
      <c r="A10482" s="867" t="s">
        <v>6460</v>
      </c>
      <c r="B10482" s="867" t="s">
        <v>3626</v>
      </c>
      <c r="C10482" s="867" t="s">
        <v>3031</v>
      </c>
      <c r="D10482" s="868" t="s">
        <v>6635</v>
      </c>
      <c r="E10482" s="870">
        <v>6000</v>
      </c>
      <c r="F10482" s="869" t="s">
        <v>6634</v>
      </c>
      <c r="G10482" s="868" t="s">
        <v>6633</v>
      </c>
      <c r="H10482" s="867" t="s">
        <v>2886</v>
      </c>
      <c r="I10482" s="867" t="s">
        <v>2684</v>
      </c>
      <c r="J10482" s="867" t="s">
        <v>2666</v>
      </c>
      <c r="K10482" s="866">
        <v>1</v>
      </c>
      <c r="L10482" s="866">
        <v>12</v>
      </c>
      <c r="M10482" s="865">
        <v>73468.72</v>
      </c>
      <c r="N10482" s="866">
        <v>1</v>
      </c>
      <c r="O10482" s="866">
        <v>6</v>
      </c>
      <c r="P10482" s="865">
        <v>36426.980000000003</v>
      </c>
    </row>
    <row r="10483" spans="1:16" ht="22.5" x14ac:dyDescent="0.25">
      <c r="A10483" s="867" t="s">
        <v>6460</v>
      </c>
      <c r="B10483" s="867" t="s">
        <v>3626</v>
      </c>
      <c r="C10483" s="867" t="s">
        <v>3031</v>
      </c>
      <c r="D10483" s="868" t="s">
        <v>3264</v>
      </c>
      <c r="E10483" s="870">
        <v>12000</v>
      </c>
      <c r="F10483" s="869" t="s">
        <v>6632</v>
      </c>
      <c r="G10483" s="868" t="s">
        <v>6631</v>
      </c>
      <c r="H10483" s="867" t="s">
        <v>2886</v>
      </c>
      <c r="I10483" s="867" t="s">
        <v>2684</v>
      </c>
      <c r="J10483" s="867" t="s">
        <v>5525</v>
      </c>
      <c r="K10483" s="866">
        <v>1</v>
      </c>
      <c r="L10483" s="866">
        <v>1</v>
      </c>
      <c r="M10483" s="865">
        <v>6113.4</v>
      </c>
      <c r="N10483" s="866">
        <v>1</v>
      </c>
      <c r="O10483" s="866">
        <v>6</v>
      </c>
      <c r="P10483" s="865">
        <v>73009.069999999992</v>
      </c>
    </row>
    <row r="10484" spans="1:16" ht="22.5" x14ac:dyDescent="0.25">
      <c r="A10484" s="867" t="s">
        <v>6460</v>
      </c>
      <c r="B10484" s="867" t="s">
        <v>3626</v>
      </c>
      <c r="C10484" s="867" t="s">
        <v>3031</v>
      </c>
      <c r="D10484" s="868" t="s">
        <v>6630</v>
      </c>
      <c r="E10484" s="870">
        <v>8100</v>
      </c>
      <c r="F10484" s="869" t="s">
        <v>6629</v>
      </c>
      <c r="G10484" s="868" t="s">
        <v>6628</v>
      </c>
      <c r="H10484" s="867" t="s">
        <v>3107</v>
      </c>
      <c r="I10484" s="867" t="s">
        <v>2684</v>
      </c>
      <c r="J10484" s="867" t="s">
        <v>2666</v>
      </c>
      <c r="K10484" s="866">
        <v>1</v>
      </c>
      <c r="L10484" s="866">
        <v>12</v>
      </c>
      <c r="M10484" s="865">
        <v>99077.540000000008</v>
      </c>
      <c r="N10484" s="866">
        <v>1</v>
      </c>
      <c r="O10484" s="866">
        <v>4</v>
      </c>
      <c r="P10484" s="865">
        <v>49173.19</v>
      </c>
    </row>
    <row r="10485" spans="1:16" ht="22.5" x14ac:dyDescent="0.25">
      <c r="A10485" s="867" t="s">
        <v>6460</v>
      </c>
      <c r="B10485" s="867" t="s">
        <v>3626</v>
      </c>
      <c r="C10485" s="867" t="s">
        <v>3031</v>
      </c>
      <c r="D10485" s="868" t="s">
        <v>1876</v>
      </c>
      <c r="E10485" s="870">
        <v>2500</v>
      </c>
      <c r="F10485" s="869" t="s">
        <v>6627</v>
      </c>
      <c r="G10485" s="868" t="s">
        <v>6626</v>
      </c>
      <c r="H10485" s="867" t="s">
        <v>6625</v>
      </c>
      <c r="I10485" s="867" t="s">
        <v>2822</v>
      </c>
      <c r="J10485" s="867" t="s">
        <v>6531</v>
      </c>
      <c r="K10485" s="866">
        <v>1</v>
      </c>
      <c r="L10485" s="866">
        <v>12</v>
      </c>
      <c r="M10485" s="865">
        <v>31847.439999999999</v>
      </c>
      <c r="N10485" s="866">
        <v>1</v>
      </c>
      <c r="O10485" s="866">
        <v>4</v>
      </c>
      <c r="P10485" s="865">
        <v>10910.66</v>
      </c>
    </row>
    <row r="10486" spans="1:16" ht="22.5" x14ac:dyDescent="0.25">
      <c r="A10486" s="867" t="s">
        <v>6460</v>
      </c>
      <c r="B10486" s="867" t="s">
        <v>3626</v>
      </c>
      <c r="C10486" s="867" t="s">
        <v>3031</v>
      </c>
      <c r="D10486" s="868" t="s">
        <v>5525</v>
      </c>
      <c r="E10486" s="870">
        <v>7500</v>
      </c>
      <c r="F10486" s="869" t="s">
        <v>6624</v>
      </c>
      <c r="G10486" s="868" t="s">
        <v>6623</v>
      </c>
      <c r="H10486" s="867" t="s">
        <v>6471</v>
      </c>
      <c r="I10486" s="867" t="s">
        <v>2684</v>
      </c>
      <c r="J10486" s="867" t="s">
        <v>2666</v>
      </c>
      <c r="K10486" s="866">
        <v>1</v>
      </c>
      <c r="L10486" s="866">
        <v>2</v>
      </c>
      <c r="M10486" s="865">
        <v>17714.16</v>
      </c>
      <c r="N10486" s="866"/>
      <c r="O10486" s="866"/>
      <c r="P10486" s="865"/>
    </row>
    <row r="10487" spans="1:16" ht="22.5" x14ac:dyDescent="0.25">
      <c r="A10487" s="867" t="s">
        <v>6460</v>
      </c>
      <c r="B10487" s="867" t="s">
        <v>3626</v>
      </c>
      <c r="C10487" s="867" t="s">
        <v>3031</v>
      </c>
      <c r="D10487" s="868" t="s">
        <v>6622</v>
      </c>
      <c r="E10487" s="870">
        <v>10000</v>
      </c>
      <c r="F10487" s="869" t="s">
        <v>6621</v>
      </c>
      <c r="G10487" s="868" t="s">
        <v>6620</v>
      </c>
      <c r="H10487" s="867" t="s">
        <v>2852</v>
      </c>
      <c r="I10487" s="867" t="s">
        <v>2684</v>
      </c>
      <c r="J10487" s="867" t="s">
        <v>5525</v>
      </c>
      <c r="K10487" s="866">
        <v>1</v>
      </c>
      <c r="L10487" s="866">
        <v>1</v>
      </c>
      <c r="M10487" s="865">
        <v>9780.07</v>
      </c>
      <c r="N10487" s="866">
        <v>1</v>
      </c>
      <c r="O10487" s="866">
        <v>6</v>
      </c>
      <c r="P10487" s="865">
        <v>61044.210000000006</v>
      </c>
    </row>
    <row r="10488" spans="1:16" ht="22.5" x14ac:dyDescent="0.25">
      <c r="A10488" s="867" t="s">
        <v>6460</v>
      </c>
      <c r="B10488" s="867" t="s">
        <v>3626</v>
      </c>
      <c r="C10488" s="867" t="s">
        <v>3031</v>
      </c>
      <c r="D10488" s="868" t="s">
        <v>39</v>
      </c>
      <c r="E10488" s="870">
        <v>3000</v>
      </c>
      <c r="F10488" s="869" t="s">
        <v>6619</v>
      </c>
      <c r="G10488" s="868" t="s">
        <v>6618</v>
      </c>
      <c r="H10488" s="867" t="s">
        <v>6617</v>
      </c>
      <c r="I10488" s="867" t="s">
        <v>6504</v>
      </c>
      <c r="J10488" s="867" t="s">
        <v>6531</v>
      </c>
      <c r="K10488" s="866">
        <v>1</v>
      </c>
      <c r="L10488" s="866">
        <v>12</v>
      </c>
      <c r="M10488" s="865">
        <v>37653.090000000004</v>
      </c>
      <c r="N10488" s="866">
        <v>0</v>
      </c>
      <c r="O10488" s="866">
        <v>1</v>
      </c>
      <c r="P10488" s="865">
        <v>3215</v>
      </c>
    </row>
    <row r="10489" spans="1:16" ht="22.5" x14ac:dyDescent="0.25">
      <c r="A10489" s="867" t="s">
        <v>6460</v>
      </c>
      <c r="B10489" s="867" t="s">
        <v>2672</v>
      </c>
      <c r="C10489" s="867" t="s">
        <v>3031</v>
      </c>
      <c r="D10489" s="868" t="s">
        <v>1876</v>
      </c>
      <c r="E10489" s="870">
        <v>3500</v>
      </c>
      <c r="F10489" s="869" t="s">
        <v>6616</v>
      </c>
      <c r="G10489" s="868" t="s">
        <v>6615</v>
      </c>
      <c r="H10489" s="867" t="s">
        <v>2756</v>
      </c>
      <c r="I10489" s="867" t="s">
        <v>2684</v>
      </c>
      <c r="J10489" s="867" t="s">
        <v>2684</v>
      </c>
      <c r="K10489" s="866">
        <v>1</v>
      </c>
      <c r="L10489" s="866">
        <v>12</v>
      </c>
      <c r="M10489" s="865">
        <v>37866</v>
      </c>
      <c r="N10489" s="866">
        <v>1</v>
      </c>
      <c r="O10489" s="866">
        <v>6</v>
      </c>
      <c r="P10489" s="865">
        <v>24010.720000000001</v>
      </c>
    </row>
    <row r="10490" spans="1:16" ht="22.5" x14ac:dyDescent="0.25">
      <c r="A10490" s="867" t="s">
        <v>6460</v>
      </c>
      <c r="B10490" s="867" t="s">
        <v>3626</v>
      </c>
      <c r="C10490" s="867" t="s">
        <v>3031</v>
      </c>
      <c r="D10490" s="868" t="s">
        <v>6614</v>
      </c>
      <c r="E10490" s="870">
        <v>4500</v>
      </c>
      <c r="F10490" s="869" t="s">
        <v>6613</v>
      </c>
      <c r="G10490" s="868" t="s">
        <v>6612</v>
      </c>
      <c r="H10490" s="867" t="s">
        <v>2886</v>
      </c>
      <c r="I10490" s="867" t="s">
        <v>2684</v>
      </c>
      <c r="J10490" s="867" t="s">
        <v>2666</v>
      </c>
      <c r="K10490" s="866">
        <v>1</v>
      </c>
      <c r="L10490" s="866">
        <v>12</v>
      </c>
      <c r="M10490" s="865">
        <v>55946.420000000006</v>
      </c>
      <c r="N10490" s="866">
        <v>1</v>
      </c>
      <c r="O10490" s="866">
        <v>6</v>
      </c>
      <c r="P10490" s="865">
        <v>28044.9</v>
      </c>
    </row>
    <row r="10491" spans="1:16" ht="22.5" x14ac:dyDescent="0.25">
      <c r="A10491" s="867" t="s">
        <v>6460</v>
      </c>
      <c r="B10491" s="867" t="s">
        <v>3626</v>
      </c>
      <c r="C10491" s="867" t="s">
        <v>3031</v>
      </c>
      <c r="D10491" s="868" t="s">
        <v>6611</v>
      </c>
      <c r="E10491" s="870">
        <v>3500</v>
      </c>
      <c r="F10491" s="869" t="s">
        <v>6610</v>
      </c>
      <c r="G10491" s="868" t="s">
        <v>6609</v>
      </c>
      <c r="H10491" s="867" t="s">
        <v>6461</v>
      </c>
      <c r="I10491" s="867" t="s">
        <v>2684</v>
      </c>
      <c r="J10491" s="867" t="s">
        <v>2684</v>
      </c>
      <c r="K10491" s="866">
        <v>1</v>
      </c>
      <c r="L10491" s="866">
        <v>7</v>
      </c>
      <c r="M10491" s="865">
        <v>29360.080000000002</v>
      </c>
      <c r="N10491" s="866"/>
      <c r="O10491" s="866"/>
      <c r="P10491" s="865"/>
    </row>
    <row r="10492" spans="1:16" ht="22.5" x14ac:dyDescent="0.25">
      <c r="A10492" s="867" t="s">
        <v>6460</v>
      </c>
      <c r="B10492" s="867" t="s">
        <v>3626</v>
      </c>
      <c r="C10492" s="867" t="s">
        <v>3031</v>
      </c>
      <c r="D10492" s="868" t="s">
        <v>5525</v>
      </c>
      <c r="E10492" s="870">
        <v>6000</v>
      </c>
      <c r="F10492" s="869" t="s">
        <v>6608</v>
      </c>
      <c r="G10492" s="868" t="s">
        <v>6607</v>
      </c>
      <c r="H10492" s="867" t="s">
        <v>3107</v>
      </c>
      <c r="I10492" s="867" t="s">
        <v>2684</v>
      </c>
      <c r="J10492" s="867" t="s">
        <v>2666</v>
      </c>
      <c r="K10492" s="866">
        <v>1</v>
      </c>
      <c r="L10492" s="866">
        <v>12</v>
      </c>
      <c r="M10492" s="865">
        <v>72208.710000000006</v>
      </c>
      <c r="N10492" s="866">
        <v>1</v>
      </c>
      <c r="O10492" s="866">
        <v>6</v>
      </c>
      <c r="P10492" s="865">
        <v>36223.65</v>
      </c>
    </row>
    <row r="10493" spans="1:16" ht="22.5" x14ac:dyDescent="0.25">
      <c r="A10493" s="867" t="s">
        <v>6460</v>
      </c>
      <c r="B10493" s="867" t="s">
        <v>3626</v>
      </c>
      <c r="C10493" s="867" t="s">
        <v>3031</v>
      </c>
      <c r="D10493" s="868" t="s">
        <v>1876</v>
      </c>
      <c r="E10493" s="870">
        <v>3000</v>
      </c>
      <c r="F10493" s="869" t="s">
        <v>6606</v>
      </c>
      <c r="G10493" s="868" t="s">
        <v>6605</v>
      </c>
      <c r="H10493" s="867" t="s">
        <v>2680</v>
      </c>
      <c r="I10493" s="867" t="s">
        <v>6504</v>
      </c>
      <c r="J10493" s="867" t="s">
        <v>6504</v>
      </c>
      <c r="K10493" s="866">
        <v>1</v>
      </c>
      <c r="L10493" s="866">
        <v>5</v>
      </c>
      <c r="M10493" s="865">
        <v>15255.95</v>
      </c>
      <c r="N10493" s="866">
        <v>1</v>
      </c>
      <c r="O10493" s="866">
        <v>6</v>
      </c>
      <c r="P10493" s="865">
        <v>18872.189999999999</v>
      </c>
    </row>
    <row r="10494" spans="1:16" ht="22.5" x14ac:dyDescent="0.25">
      <c r="A10494" s="867" t="s">
        <v>6460</v>
      </c>
      <c r="B10494" s="867" t="s">
        <v>3626</v>
      </c>
      <c r="C10494" s="867" t="s">
        <v>3031</v>
      </c>
      <c r="D10494" s="868" t="s">
        <v>1876</v>
      </c>
      <c r="E10494" s="870">
        <v>3000</v>
      </c>
      <c r="F10494" s="869" t="s">
        <v>6604</v>
      </c>
      <c r="G10494" s="868" t="s">
        <v>6603</v>
      </c>
      <c r="H10494" s="867" t="s">
        <v>3327</v>
      </c>
      <c r="I10494" s="867" t="s">
        <v>2684</v>
      </c>
      <c r="J10494" s="867" t="s">
        <v>2684</v>
      </c>
      <c r="K10494" s="866">
        <v>1</v>
      </c>
      <c r="L10494" s="866">
        <v>12</v>
      </c>
      <c r="M10494" s="865">
        <v>36281.200000000004</v>
      </c>
      <c r="N10494" s="866">
        <v>1</v>
      </c>
      <c r="O10494" s="866">
        <v>6</v>
      </c>
      <c r="P10494" s="865">
        <v>18424.900000000001</v>
      </c>
    </row>
    <row r="10495" spans="1:16" ht="22.5" x14ac:dyDescent="0.25">
      <c r="A10495" s="867" t="s">
        <v>6460</v>
      </c>
      <c r="B10495" s="867" t="s">
        <v>3626</v>
      </c>
      <c r="C10495" s="867" t="s">
        <v>3031</v>
      </c>
      <c r="D10495" s="868" t="s">
        <v>6474</v>
      </c>
      <c r="E10495" s="870">
        <v>7500</v>
      </c>
      <c r="F10495" s="869" t="s">
        <v>6602</v>
      </c>
      <c r="G10495" s="868" t="s">
        <v>6601</v>
      </c>
      <c r="H10495" s="867" t="s">
        <v>6471</v>
      </c>
      <c r="I10495" s="867" t="s">
        <v>2684</v>
      </c>
      <c r="J10495" s="867" t="s">
        <v>2666</v>
      </c>
      <c r="K10495" s="866">
        <v>1</v>
      </c>
      <c r="L10495" s="866">
        <v>12</v>
      </c>
      <c r="M10495" s="865">
        <v>90183.73</v>
      </c>
      <c r="N10495" s="866">
        <v>1</v>
      </c>
      <c r="O10495" s="866">
        <v>6</v>
      </c>
      <c r="P10495" s="865">
        <v>45429.8</v>
      </c>
    </row>
    <row r="10496" spans="1:16" ht="22.5" x14ac:dyDescent="0.25">
      <c r="A10496" s="867" t="s">
        <v>6460</v>
      </c>
      <c r="B10496" s="867" t="s">
        <v>3626</v>
      </c>
      <c r="C10496" s="867" t="s">
        <v>3031</v>
      </c>
      <c r="D10496" s="868" t="s">
        <v>6600</v>
      </c>
      <c r="E10496" s="870">
        <v>3000</v>
      </c>
      <c r="F10496" s="869" t="s">
        <v>6599</v>
      </c>
      <c r="G10496" s="868" t="s">
        <v>6598</v>
      </c>
      <c r="H10496" s="867" t="s">
        <v>3691</v>
      </c>
      <c r="I10496" s="867" t="s">
        <v>2684</v>
      </c>
      <c r="J10496" s="867" t="s">
        <v>2684</v>
      </c>
      <c r="K10496" s="866">
        <v>1</v>
      </c>
      <c r="L10496" s="866">
        <v>2</v>
      </c>
      <c r="M10496" s="865">
        <v>6185.13</v>
      </c>
      <c r="N10496" s="866"/>
      <c r="O10496" s="866"/>
      <c r="P10496" s="865"/>
    </row>
    <row r="10497" spans="1:16" ht="22.5" x14ac:dyDescent="0.25">
      <c r="A10497" s="867" t="s">
        <v>6460</v>
      </c>
      <c r="B10497" s="867" t="s">
        <v>3626</v>
      </c>
      <c r="C10497" s="867" t="s">
        <v>3031</v>
      </c>
      <c r="D10497" s="868" t="s">
        <v>6511</v>
      </c>
      <c r="E10497" s="870">
        <v>3500</v>
      </c>
      <c r="F10497" s="869" t="s">
        <v>6597</v>
      </c>
      <c r="G10497" s="868" t="s">
        <v>6596</v>
      </c>
      <c r="H10497" s="867" t="s">
        <v>3691</v>
      </c>
      <c r="I10497" s="867" t="s">
        <v>2684</v>
      </c>
      <c r="J10497" s="867" t="s">
        <v>2684</v>
      </c>
      <c r="K10497" s="866">
        <v>1</v>
      </c>
      <c r="L10497" s="866">
        <v>2</v>
      </c>
      <c r="M10497" s="865">
        <v>6526.8</v>
      </c>
      <c r="N10497" s="866">
        <v>1</v>
      </c>
      <c r="O10497" s="866">
        <v>6</v>
      </c>
      <c r="P10497" s="865">
        <v>22021.81</v>
      </c>
    </row>
    <row r="10498" spans="1:16" ht="22.5" x14ac:dyDescent="0.25">
      <c r="A10498" s="867" t="s">
        <v>6460</v>
      </c>
      <c r="B10498" s="867" t="s">
        <v>3626</v>
      </c>
      <c r="C10498" s="867" t="s">
        <v>3031</v>
      </c>
      <c r="D10498" s="868" t="s">
        <v>5056</v>
      </c>
      <c r="E10498" s="870">
        <v>7500</v>
      </c>
      <c r="F10498" s="869" t="s">
        <v>6595</v>
      </c>
      <c r="G10498" s="868" t="s">
        <v>6594</v>
      </c>
      <c r="H10498" s="867" t="s">
        <v>2886</v>
      </c>
      <c r="I10498" s="867" t="s">
        <v>2684</v>
      </c>
      <c r="J10498" s="867" t="s">
        <v>2666</v>
      </c>
      <c r="K10498" s="866">
        <v>1</v>
      </c>
      <c r="L10498" s="866">
        <v>9</v>
      </c>
      <c r="M10498" s="865">
        <v>68885.69</v>
      </c>
      <c r="N10498" s="866">
        <v>1</v>
      </c>
      <c r="O10498" s="866">
        <v>6</v>
      </c>
      <c r="P10498" s="865">
        <v>46036.57</v>
      </c>
    </row>
    <row r="10499" spans="1:16" ht="22.5" x14ac:dyDescent="0.25">
      <c r="A10499" s="867" t="s">
        <v>6460</v>
      </c>
      <c r="B10499" s="867" t="s">
        <v>3626</v>
      </c>
      <c r="C10499" s="867" t="s">
        <v>3031</v>
      </c>
      <c r="D10499" s="868" t="s">
        <v>6593</v>
      </c>
      <c r="E10499" s="870">
        <v>4500</v>
      </c>
      <c r="F10499" s="869" t="s">
        <v>6592</v>
      </c>
      <c r="G10499" s="868" t="s">
        <v>6591</v>
      </c>
      <c r="H10499" s="867" t="s">
        <v>2721</v>
      </c>
      <c r="I10499" s="867" t="s">
        <v>2684</v>
      </c>
      <c r="J10499" s="867" t="s">
        <v>2684</v>
      </c>
      <c r="K10499" s="866">
        <v>1</v>
      </c>
      <c r="L10499" s="866">
        <v>12</v>
      </c>
      <c r="M10499" s="865">
        <v>55713.29</v>
      </c>
      <c r="N10499" s="866">
        <v>1</v>
      </c>
      <c r="O10499" s="866">
        <v>6</v>
      </c>
      <c r="P10499" s="865">
        <v>28040.520000000004</v>
      </c>
    </row>
    <row r="10500" spans="1:16" ht="22.5" x14ac:dyDescent="0.25">
      <c r="A10500" s="867" t="s">
        <v>6460</v>
      </c>
      <c r="B10500" s="867" t="s">
        <v>3626</v>
      </c>
      <c r="C10500" s="867" t="s">
        <v>3031</v>
      </c>
      <c r="D10500" s="868" t="s">
        <v>6590</v>
      </c>
      <c r="E10500" s="870">
        <v>1500</v>
      </c>
      <c r="F10500" s="869" t="s">
        <v>6589</v>
      </c>
      <c r="G10500" s="868" t="s">
        <v>6588</v>
      </c>
      <c r="H10500" s="867" t="s">
        <v>2745</v>
      </c>
      <c r="I10500" s="867" t="s">
        <v>6587</v>
      </c>
      <c r="J10500" s="867" t="s">
        <v>6504</v>
      </c>
      <c r="K10500" s="866">
        <v>1</v>
      </c>
      <c r="L10500" s="866">
        <v>1</v>
      </c>
      <c r="M10500" s="865">
        <v>1813.4</v>
      </c>
      <c r="N10500" s="866">
        <v>1</v>
      </c>
      <c r="O10500" s="866">
        <v>6</v>
      </c>
      <c r="P10500" s="865">
        <v>9810</v>
      </c>
    </row>
    <row r="10501" spans="1:16" ht="22.5" x14ac:dyDescent="0.25">
      <c r="A10501" s="867" t="s">
        <v>6460</v>
      </c>
      <c r="B10501" s="867" t="s">
        <v>3626</v>
      </c>
      <c r="C10501" s="867" t="s">
        <v>3031</v>
      </c>
      <c r="D10501" s="868"/>
      <c r="E10501" s="870">
        <v>4500</v>
      </c>
      <c r="F10501" s="869" t="s">
        <v>6586</v>
      </c>
      <c r="G10501" s="868" t="s">
        <v>6585</v>
      </c>
      <c r="H10501" s="867"/>
      <c r="I10501" s="867"/>
      <c r="J10501" s="867"/>
      <c r="K10501" s="866">
        <v>0</v>
      </c>
      <c r="L10501" s="866">
        <v>1</v>
      </c>
      <c r="M10501" s="865">
        <v>2163.4</v>
      </c>
      <c r="N10501" s="866"/>
      <c r="O10501" s="866"/>
      <c r="P10501" s="865"/>
    </row>
    <row r="10502" spans="1:16" ht="22.5" x14ac:dyDescent="0.25">
      <c r="A10502" s="867" t="s">
        <v>6460</v>
      </c>
      <c r="B10502" s="867" t="s">
        <v>3626</v>
      </c>
      <c r="C10502" s="867" t="s">
        <v>3031</v>
      </c>
      <c r="D10502" s="868" t="s">
        <v>201</v>
      </c>
      <c r="E10502" s="870">
        <v>14000</v>
      </c>
      <c r="F10502" s="869" t="s">
        <v>6584</v>
      </c>
      <c r="G10502" s="868" t="s">
        <v>6583</v>
      </c>
      <c r="H10502" s="867" t="s">
        <v>6471</v>
      </c>
      <c r="I10502" s="867" t="s">
        <v>2684</v>
      </c>
      <c r="J10502" s="867" t="s">
        <v>2666</v>
      </c>
      <c r="K10502" s="866">
        <v>1</v>
      </c>
      <c r="L10502" s="866">
        <v>12</v>
      </c>
      <c r="M10502" s="865">
        <v>169960.8</v>
      </c>
      <c r="N10502" s="866">
        <v>1</v>
      </c>
      <c r="O10502" s="866">
        <v>6</v>
      </c>
      <c r="P10502" s="865">
        <v>85044.9</v>
      </c>
    </row>
    <row r="10503" spans="1:16" ht="22.5" x14ac:dyDescent="0.25">
      <c r="A10503" s="867" t="s">
        <v>6460</v>
      </c>
      <c r="B10503" s="867" t="s">
        <v>3626</v>
      </c>
      <c r="C10503" s="867" t="s">
        <v>3031</v>
      </c>
      <c r="D10503" s="868" t="s">
        <v>6582</v>
      </c>
      <c r="E10503" s="870">
        <v>4500</v>
      </c>
      <c r="F10503" s="869" t="s">
        <v>6581</v>
      </c>
      <c r="G10503" s="868" t="s">
        <v>6580</v>
      </c>
      <c r="H10503" s="867" t="s">
        <v>6471</v>
      </c>
      <c r="I10503" s="867" t="s">
        <v>2684</v>
      </c>
      <c r="J10503" s="867" t="s">
        <v>5525</v>
      </c>
      <c r="K10503" s="866"/>
      <c r="L10503" s="866"/>
      <c r="M10503" s="865"/>
      <c r="N10503" s="866">
        <v>1</v>
      </c>
      <c r="O10503" s="866">
        <v>4</v>
      </c>
      <c r="P10503" s="865">
        <v>18246.599999999999</v>
      </c>
    </row>
    <row r="10504" spans="1:16" ht="22.5" x14ac:dyDescent="0.25">
      <c r="A10504" s="867" t="s">
        <v>6460</v>
      </c>
      <c r="B10504" s="867" t="s">
        <v>2672</v>
      </c>
      <c r="C10504" s="867" t="s">
        <v>3031</v>
      </c>
      <c r="D10504" s="868" t="s">
        <v>1882</v>
      </c>
      <c r="E10504" s="870">
        <v>5600</v>
      </c>
      <c r="F10504" s="869" t="s">
        <v>6579</v>
      </c>
      <c r="G10504" s="868" t="s">
        <v>6578</v>
      </c>
      <c r="H10504" s="867" t="s">
        <v>2722</v>
      </c>
      <c r="I10504" s="867" t="s">
        <v>2684</v>
      </c>
      <c r="J10504" s="867" t="s">
        <v>2684</v>
      </c>
      <c r="K10504" s="866">
        <v>1</v>
      </c>
      <c r="L10504" s="866">
        <v>12</v>
      </c>
      <c r="M10504" s="865">
        <v>68160.97</v>
      </c>
      <c r="N10504" s="866">
        <v>1</v>
      </c>
      <c r="O10504" s="866">
        <v>6</v>
      </c>
      <c r="P10504" s="865">
        <v>34362.560000000005</v>
      </c>
    </row>
    <row r="10505" spans="1:16" ht="22.5" x14ac:dyDescent="0.25">
      <c r="A10505" s="867" t="s">
        <v>6460</v>
      </c>
      <c r="B10505" s="867" t="s">
        <v>2672</v>
      </c>
      <c r="C10505" s="867" t="s">
        <v>3031</v>
      </c>
      <c r="D10505" s="868" t="s">
        <v>6577</v>
      </c>
      <c r="E10505" s="870">
        <v>3000</v>
      </c>
      <c r="F10505" s="869" t="s">
        <v>6576</v>
      </c>
      <c r="G10505" s="868" t="s">
        <v>6575</v>
      </c>
      <c r="H10505" s="867" t="s">
        <v>2725</v>
      </c>
      <c r="I10505" s="867" t="s">
        <v>2684</v>
      </c>
      <c r="J10505" s="867" t="s">
        <v>2666</v>
      </c>
      <c r="K10505" s="866">
        <v>1</v>
      </c>
      <c r="L10505" s="866">
        <v>12</v>
      </c>
      <c r="M10505" s="865">
        <v>37908.710000000006</v>
      </c>
      <c r="N10505" s="866">
        <v>1</v>
      </c>
      <c r="O10505" s="866">
        <v>6</v>
      </c>
      <c r="P10505" s="865">
        <v>18678.900000000001</v>
      </c>
    </row>
    <row r="10506" spans="1:16" ht="22.5" x14ac:dyDescent="0.25">
      <c r="A10506" s="867" t="s">
        <v>6460</v>
      </c>
      <c r="B10506" s="867" t="s">
        <v>3626</v>
      </c>
      <c r="C10506" s="867" t="s">
        <v>3031</v>
      </c>
      <c r="D10506" s="868" t="s">
        <v>6574</v>
      </c>
      <c r="E10506" s="870">
        <v>3500</v>
      </c>
      <c r="F10506" s="869" t="s">
        <v>6573</v>
      </c>
      <c r="G10506" s="868" t="s">
        <v>6572</v>
      </c>
      <c r="H10506" s="867" t="s">
        <v>2886</v>
      </c>
      <c r="I10506" s="867" t="s">
        <v>2684</v>
      </c>
      <c r="J10506" s="867" t="s">
        <v>2666</v>
      </c>
      <c r="K10506" s="866">
        <v>1</v>
      </c>
      <c r="L10506" s="866">
        <v>3</v>
      </c>
      <c r="M10506" s="865">
        <v>10501.140000000001</v>
      </c>
      <c r="N10506" s="866"/>
      <c r="O10506" s="866"/>
      <c r="P10506" s="865"/>
    </row>
    <row r="10507" spans="1:16" x14ac:dyDescent="0.25">
      <c r="A10507" s="1777" t="s">
        <v>2848</v>
      </c>
      <c r="B10507" s="1778"/>
      <c r="C10507" s="1778"/>
      <c r="D10507" s="1778"/>
      <c r="E10507" s="1779"/>
      <c r="F10507" s="1777" t="s">
        <v>378</v>
      </c>
      <c r="G10507" s="1778"/>
      <c r="H10507" s="1778"/>
      <c r="I10507" s="1778"/>
      <c r="J10507" s="1779"/>
      <c r="K10507" s="1773" t="s">
        <v>2847</v>
      </c>
      <c r="L10507" s="1774"/>
      <c r="M10507" s="1775"/>
      <c r="N10507" s="1773" t="s">
        <v>2846</v>
      </c>
      <c r="O10507" s="1774"/>
      <c r="P10507" s="1775"/>
    </row>
    <row r="10508" spans="1:16" ht="79.5" customHeight="1" x14ac:dyDescent="0.25">
      <c r="A10508" s="1535" t="s">
        <v>2845</v>
      </c>
      <c r="B10508" s="1535" t="s">
        <v>5</v>
      </c>
      <c r="C10508" s="1535" t="s">
        <v>2844</v>
      </c>
      <c r="D10508" s="1535" t="s">
        <v>2843</v>
      </c>
      <c r="E10508" s="1536" t="s">
        <v>2842</v>
      </c>
      <c r="F10508" s="1537" t="s">
        <v>2841</v>
      </c>
      <c r="G10508" s="1540" t="s">
        <v>2840</v>
      </c>
      <c r="H10508" s="1535" t="s">
        <v>2839</v>
      </c>
      <c r="I10508" s="1535" t="s">
        <v>2838</v>
      </c>
      <c r="J10508" s="1535" t="s">
        <v>2837</v>
      </c>
      <c r="K10508" s="1538" t="s">
        <v>2836</v>
      </c>
      <c r="L10508" s="1538" t="s">
        <v>2835</v>
      </c>
      <c r="M10508" s="1539" t="s">
        <v>2834</v>
      </c>
      <c r="N10508" s="1538" t="s">
        <v>2836</v>
      </c>
      <c r="O10508" s="1538" t="s">
        <v>2835</v>
      </c>
      <c r="P10508" s="1539" t="s">
        <v>2834</v>
      </c>
    </row>
    <row r="10509" spans="1:16" ht="22.5" x14ac:dyDescent="0.25">
      <c r="A10509" s="867" t="s">
        <v>6460</v>
      </c>
      <c r="B10509" s="867" t="s">
        <v>3626</v>
      </c>
      <c r="C10509" s="867" t="s">
        <v>3031</v>
      </c>
      <c r="D10509" s="868" t="s">
        <v>6511</v>
      </c>
      <c r="E10509" s="870">
        <v>3500</v>
      </c>
      <c r="F10509" s="869" t="s">
        <v>6571</v>
      </c>
      <c r="G10509" s="868" t="s">
        <v>6570</v>
      </c>
      <c r="H10509" s="867" t="s">
        <v>2703</v>
      </c>
      <c r="I10509" s="867" t="s">
        <v>2684</v>
      </c>
      <c r="J10509" s="867" t="s">
        <v>5525</v>
      </c>
      <c r="K10509" s="866"/>
      <c r="L10509" s="866"/>
      <c r="M10509" s="865"/>
      <c r="N10509" s="866">
        <v>1</v>
      </c>
      <c r="O10509" s="866">
        <v>6</v>
      </c>
      <c r="P10509" s="865">
        <v>22511.57</v>
      </c>
    </row>
    <row r="10510" spans="1:16" ht="22.5" x14ac:dyDescent="0.25">
      <c r="A10510" s="867" t="s">
        <v>6460</v>
      </c>
      <c r="B10510" s="867" t="s">
        <v>3626</v>
      </c>
      <c r="C10510" s="867" t="s">
        <v>3031</v>
      </c>
      <c r="D10510" s="868" t="s">
        <v>5056</v>
      </c>
      <c r="E10510" s="870">
        <v>6000</v>
      </c>
      <c r="F10510" s="869" t="s">
        <v>6569</v>
      </c>
      <c r="G10510" s="868" t="s">
        <v>6568</v>
      </c>
      <c r="H10510" s="867" t="s">
        <v>6567</v>
      </c>
      <c r="I10510" s="867" t="s">
        <v>2684</v>
      </c>
      <c r="J10510" s="867" t="s">
        <v>2666</v>
      </c>
      <c r="K10510" s="866">
        <v>1</v>
      </c>
      <c r="L10510" s="866">
        <v>12</v>
      </c>
      <c r="M10510" s="865">
        <v>72723.28</v>
      </c>
      <c r="N10510" s="866">
        <v>1</v>
      </c>
      <c r="O10510" s="866">
        <v>6</v>
      </c>
      <c r="P10510" s="865">
        <v>36691.15</v>
      </c>
    </row>
    <row r="10511" spans="1:16" ht="22.5" x14ac:dyDescent="0.25">
      <c r="A10511" s="867" t="s">
        <v>6460</v>
      </c>
      <c r="B10511" s="867" t="s">
        <v>2672</v>
      </c>
      <c r="C10511" s="867" t="s">
        <v>3031</v>
      </c>
      <c r="D10511" s="868" t="s">
        <v>6566</v>
      </c>
      <c r="E10511" s="870">
        <v>6000</v>
      </c>
      <c r="F10511" s="869" t="s">
        <v>6565</v>
      </c>
      <c r="G10511" s="868" t="s">
        <v>6564</v>
      </c>
      <c r="H10511" s="867" t="s">
        <v>6563</v>
      </c>
      <c r="I10511" s="867" t="s">
        <v>2684</v>
      </c>
      <c r="J10511" s="867" t="s">
        <v>2666</v>
      </c>
      <c r="K10511" s="866">
        <v>1</v>
      </c>
      <c r="L10511" s="866">
        <v>12</v>
      </c>
      <c r="M10511" s="865">
        <v>43842.18</v>
      </c>
      <c r="N10511" s="866">
        <v>1</v>
      </c>
      <c r="O10511" s="866">
        <v>6</v>
      </c>
      <c r="P10511" s="865">
        <v>40847.960000000006</v>
      </c>
    </row>
    <row r="10512" spans="1:16" ht="22.5" x14ac:dyDescent="0.25">
      <c r="A10512" s="867" t="s">
        <v>6460</v>
      </c>
      <c r="B10512" s="867" t="s">
        <v>3626</v>
      </c>
      <c r="C10512" s="867" t="s">
        <v>3031</v>
      </c>
      <c r="D10512" s="868" t="s">
        <v>6562</v>
      </c>
      <c r="E10512" s="870">
        <v>4500</v>
      </c>
      <c r="F10512" s="869" t="s">
        <v>6561</v>
      </c>
      <c r="G10512" s="868" t="s">
        <v>6560</v>
      </c>
      <c r="H10512" s="867" t="s">
        <v>2722</v>
      </c>
      <c r="I10512" s="867" t="s">
        <v>2684</v>
      </c>
      <c r="J10512" s="867" t="s">
        <v>2684</v>
      </c>
      <c r="K10512" s="866">
        <v>1</v>
      </c>
      <c r="L10512" s="866">
        <v>12</v>
      </c>
      <c r="M10512" s="865">
        <v>51683.64</v>
      </c>
      <c r="N10512" s="866">
        <v>1</v>
      </c>
      <c r="O10512" s="866">
        <v>6</v>
      </c>
      <c r="P10512" s="865">
        <v>27935.839999999997</v>
      </c>
    </row>
    <row r="10513" spans="1:16" ht="22.5" x14ac:dyDescent="0.25">
      <c r="A10513" s="867" t="s">
        <v>6460</v>
      </c>
      <c r="B10513" s="867" t="s">
        <v>3626</v>
      </c>
      <c r="C10513" s="867" t="s">
        <v>3031</v>
      </c>
      <c r="D10513" s="868" t="s">
        <v>6559</v>
      </c>
      <c r="E10513" s="870">
        <v>3900</v>
      </c>
      <c r="F10513" s="869" t="s">
        <v>6558</v>
      </c>
      <c r="G10513" s="868" t="s">
        <v>6557</v>
      </c>
      <c r="H10513" s="867" t="s">
        <v>2886</v>
      </c>
      <c r="I10513" s="867" t="s">
        <v>2684</v>
      </c>
      <c r="J10513" s="867" t="s">
        <v>5525</v>
      </c>
      <c r="K10513" s="866">
        <v>1</v>
      </c>
      <c r="L10513" s="866">
        <v>6</v>
      </c>
      <c r="M10513" s="865">
        <v>22494.59</v>
      </c>
      <c r="N10513" s="866">
        <v>1</v>
      </c>
      <c r="O10513" s="866">
        <v>6</v>
      </c>
      <c r="P10513" s="865">
        <v>24444.9</v>
      </c>
    </row>
    <row r="10514" spans="1:16" ht="22.5" x14ac:dyDescent="0.25">
      <c r="A10514" s="867" t="s">
        <v>6460</v>
      </c>
      <c r="B10514" s="867" t="s">
        <v>3626</v>
      </c>
      <c r="C10514" s="867" t="s">
        <v>3031</v>
      </c>
      <c r="D10514" s="868" t="s">
        <v>5525</v>
      </c>
      <c r="E10514" s="870">
        <v>7500</v>
      </c>
      <c r="F10514" s="869" t="s">
        <v>6556</v>
      </c>
      <c r="G10514" s="868" t="s">
        <v>6555</v>
      </c>
      <c r="H10514" s="867" t="s">
        <v>2688</v>
      </c>
      <c r="I10514" s="867" t="s">
        <v>2684</v>
      </c>
      <c r="J10514" s="867" t="s">
        <v>2666</v>
      </c>
      <c r="K10514" s="866">
        <v>1</v>
      </c>
      <c r="L10514" s="866">
        <v>2</v>
      </c>
      <c r="M10514" s="865">
        <v>12393.359999999999</v>
      </c>
      <c r="N10514" s="866"/>
      <c r="O10514" s="866"/>
      <c r="P10514" s="865"/>
    </row>
    <row r="10515" spans="1:16" ht="22.5" x14ac:dyDescent="0.25">
      <c r="A10515" s="867" t="s">
        <v>6460</v>
      </c>
      <c r="B10515" s="867" t="s">
        <v>3626</v>
      </c>
      <c r="C10515" s="867" t="s">
        <v>3031</v>
      </c>
      <c r="D10515" s="868" t="s">
        <v>6554</v>
      </c>
      <c r="E10515" s="870">
        <v>6000</v>
      </c>
      <c r="F10515" s="869" t="s">
        <v>6553</v>
      </c>
      <c r="G10515" s="868" t="s">
        <v>6552</v>
      </c>
      <c r="H10515" s="867" t="s">
        <v>2703</v>
      </c>
      <c r="I10515" s="867" t="s">
        <v>2684</v>
      </c>
      <c r="J10515" s="867" t="s">
        <v>5525</v>
      </c>
      <c r="K10515" s="866"/>
      <c r="L10515" s="866"/>
      <c r="M10515" s="865"/>
      <c r="N10515" s="866">
        <v>1</v>
      </c>
      <c r="O10515" s="866">
        <v>5</v>
      </c>
      <c r="P10515" s="865">
        <v>28765.75</v>
      </c>
    </row>
    <row r="10516" spans="1:16" ht="22.5" x14ac:dyDescent="0.25">
      <c r="A10516" s="867" t="s">
        <v>6460</v>
      </c>
      <c r="B10516" s="867" t="s">
        <v>3626</v>
      </c>
      <c r="C10516" s="867" t="s">
        <v>3031</v>
      </c>
      <c r="D10516" s="868" t="s">
        <v>1882</v>
      </c>
      <c r="E10516" s="870">
        <v>7500</v>
      </c>
      <c r="F10516" s="869" t="s">
        <v>6551</v>
      </c>
      <c r="G10516" s="868" t="s">
        <v>6550</v>
      </c>
      <c r="H10516" s="867" t="s">
        <v>2722</v>
      </c>
      <c r="I10516" s="867" t="s">
        <v>2684</v>
      </c>
      <c r="J10516" s="867" t="s">
        <v>2666</v>
      </c>
      <c r="K10516" s="866">
        <v>1</v>
      </c>
      <c r="L10516" s="866">
        <v>4</v>
      </c>
      <c r="M10516" s="865">
        <v>33264.39</v>
      </c>
      <c r="N10516" s="866"/>
      <c r="O10516" s="866"/>
      <c r="P10516" s="865"/>
    </row>
    <row r="10517" spans="1:16" ht="22.5" x14ac:dyDescent="0.25">
      <c r="A10517" s="867" t="s">
        <v>6460</v>
      </c>
      <c r="B10517" s="867" t="s">
        <v>3626</v>
      </c>
      <c r="C10517" s="867" t="s">
        <v>3031</v>
      </c>
      <c r="D10517" s="868" t="s">
        <v>6549</v>
      </c>
      <c r="E10517" s="870">
        <v>8100</v>
      </c>
      <c r="F10517" s="869" t="s">
        <v>6548</v>
      </c>
      <c r="G10517" s="868" t="s">
        <v>6547</v>
      </c>
      <c r="H10517" s="867" t="s">
        <v>6471</v>
      </c>
      <c r="I10517" s="867" t="s">
        <v>2684</v>
      </c>
      <c r="J10517" s="867" t="s">
        <v>2666</v>
      </c>
      <c r="K10517" s="866">
        <v>1</v>
      </c>
      <c r="L10517" s="866">
        <v>1</v>
      </c>
      <c r="M10517" s="865">
        <v>10846.8</v>
      </c>
      <c r="N10517" s="866"/>
      <c r="O10517" s="866"/>
      <c r="P10517" s="865"/>
    </row>
    <row r="10518" spans="1:16" ht="22.5" x14ac:dyDescent="0.25">
      <c r="A10518" s="867" t="s">
        <v>6460</v>
      </c>
      <c r="B10518" s="867" t="s">
        <v>3626</v>
      </c>
      <c r="C10518" s="867" t="s">
        <v>3031</v>
      </c>
      <c r="D10518" s="868" t="s">
        <v>6546</v>
      </c>
      <c r="E10518" s="870">
        <v>8100</v>
      </c>
      <c r="F10518" s="869" t="s">
        <v>6545</v>
      </c>
      <c r="G10518" s="868" t="s">
        <v>6544</v>
      </c>
      <c r="H10518" s="867" t="s">
        <v>6471</v>
      </c>
      <c r="I10518" s="867" t="s">
        <v>2684</v>
      </c>
      <c r="J10518" s="867" t="s">
        <v>2666</v>
      </c>
      <c r="K10518" s="866">
        <v>1</v>
      </c>
      <c r="L10518" s="866">
        <v>1</v>
      </c>
      <c r="M10518" s="865">
        <v>18339.3</v>
      </c>
      <c r="N10518" s="866"/>
      <c r="O10518" s="866"/>
      <c r="P10518" s="865"/>
    </row>
    <row r="10519" spans="1:16" ht="22.5" x14ac:dyDescent="0.25">
      <c r="A10519" s="867" t="s">
        <v>6460</v>
      </c>
      <c r="B10519" s="867" t="s">
        <v>3626</v>
      </c>
      <c r="C10519" s="867" t="s">
        <v>3031</v>
      </c>
      <c r="D10519" s="868" t="s">
        <v>1882</v>
      </c>
      <c r="E10519" s="870">
        <v>4500</v>
      </c>
      <c r="F10519" s="869" t="s">
        <v>6543</v>
      </c>
      <c r="G10519" s="868" t="s">
        <v>6542</v>
      </c>
      <c r="H10519" s="867" t="s">
        <v>2772</v>
      </c>
      <c r="I10519" s="867" t="s">
        <v>2684</v>
      </c>
      <c r="J10519" s="867" t="s">
        <v>2666</v>
      </c>
      <c r="K10519" s="866">
        <v>1</v>
      </c>
      <c r="L10519" s="866">
        <v>12</v>
      </c>
      <c r="M10519" s="865">
        <v>55178.920000000006</v>
      </c>
      <c r="N10519" s="866">
        <v>1</v>
      </c>
      <c r="O10519" s="866">
        <v>6</v>
      </c>
      <c r="P10519" s="865">
        <v>27912.39</v>
      </c>
    </row>
    <row r="10520" spans="1:16" ht="22.5" x14ac:dyDescent="0.25">
      <c r="A10520" s="867" t="s">
        <v>6460</v>
      </c>
      <c r="B10520" s="867" t="s">
        <v>3626</v>
      </c>
      <c r="C10520" s="867" t="s">
        <v>3031</v>
      </c>
      <c r="D10520" s="868" t="s">
        <v>37</v>
      </c>
      <c r="E10520" s="870">
        <v>5700</v>
      </c>
      <c r="F10520" s="869" t="s">
        <v>6541</v>
      </c>
      <c r="G10520" s="868" t="s">
        <v>6540</v>
      </c>
      <c r="H10520" s="867" t="s">
        <v>2722</v>
      </c>
      <c r="I10520" s="867" t="s">
        <v>2684</v>
      </c>
      <c r="J10520" s="867" t="s">
        <v>2684</v>
      </c>
      <c r="K10520" s="866">
        <v>1</v>
      </c>
      <c r="L10520" s="866">
        <v>12</v>
      </c>
      <c r="M10520" s="865">
        <v>68802.81</v>
      </c>
      <c r="N10520" s="866">
        <v>1</v>
      </c>
      <c r="O10520" s="866">
        <v>6</v>
      </c>
      <c r="P10520" s="865">
        <v>30543.759999999998</v>
      </c>
    </row>
    <row r="10521" spans="1:16" ht="22.5" x14ac:dyDescent="0.25">
      <c r="A10521" s="867" t="s">
        <v>6460</v>
      </c>
      <c r="B10521" s="867" t="s">
        <v>3626</v>
      </c>
      <c r="C10521" s="867" t="s">
        <v>3031</v>
      </c>
      <c r="D10521" s="868" t="s">
        <v>6539</v>
      </c>
      <c r="E10521" s="870">
        <v>7500</v>
      </c>
      <c r="F10521" s="869" t="s">
        <v>6538</v>
      </c>
      <c r="G10521" s="868" t="s">
        <v>6537</v>
      </c>
      <c r="H10521" s="867" t="s">
        <v>2886</v>
      </c>
      <c r="I10521" s="867" t="s">
        <v>2684</v>
      </c>
      <c r="J10521" s="867" t="s">
        <v>2666</v>
      </c>
      <c r="K10521" s="866">
        <v>1</v>
      </c>
      <c r="L10521" s="866">
        <v>12</v>
      </c>
      <c r="M10521" s="865">
        <v>90793.61</v>
      </c>
      <c r="N10521" s="866">
        <v>1</v>
      </c>
      <c r="O10521" s="866">
        <v>6</v>
      </c>
      <c r="P10521" s="865">
        <v>45394.9</v>
      </c>
    </row>
    <row r="10522" spans="1:16" ht="22.5" x14ac:dyDescent="0.25">
      <c r="A10522" s="867" t="s">
        <v>6460</v>
      </c>
      <c r="B10522" s="867" t="s">
        <v>2672</v>
      </c>
      <c r="C10522" s="867" t="s">
        <v>3031</v>
      </c>
      <c r="D10522" s="868" t="s">
        <v>1882</v>
      </c>
      <c r="E10522" s="870">
        <v>5600</v>
      </c>
      <c r="F10522" s="869" t="s">
        <v>6536</v>
      </c>
      <c r="G10522" s="868" t="s">
        <v>6535</v>
      </c>
      <c r="H10522" s="867" t="s">
        <v>2722</v>
      </c>
      <c r="I10522" s="867" t="s">
        <v>2684</v>
      </c>
      <c r="J10522" s="867" t="s">
        <v>2684</v>
      </c>
      <c r="K10522" s="866">
        <v>1</v>
      </c>
      <c r="L10522" s="866">
        <v>12</v>
      </c>
      <c r="M10522" s="865">
        <v>68421.52</v>
      </c>
      <c r="N10522" s="866">
        <v>1</v>
      </c>
      <c r="O10522" s="866">
        <v>6</v>
      </c>
      <c r="P10522" s="865">
        <v>34612.230000000003</v>
      </c>
    </row>
    <row r="10523" spans="1:16" ht="22.5" x14ac:dyDescent="0.25">
      <c r="A10523" s="867" t="s">
        <v>6460</v>
      </c>
      <c r="B10523" s="867" t="s">
        <v>3626</v>
      </c>
      <c r="C10523" s="867" t="s">
        <v>3031</v>
      </c>
      <c r="D10523" s="868" t="s">
        <v>2869</v>
      </c>
      <c r="E10523" s="870">
        <v>3000</v>
      </c>
      <c r="F10523" s="869" t="s">
        <v>6534</v>
      </c>
      <c r="G10523" s="868" t="s">
        <v>6533</v>
      </c>
      <c r="H10523" s="867" t="s">
        <v>6532</v>
      </c>
      <c r="I10523" s="867" t="s">
        <v>2822</v>
      </c>
      <c r="J10523" s="867" t="s">
        <v>6531</v>
      </c>
      <c r="K10523" s="866">
        <v>1</v>
      </c>
      <c r="L10523" s="866">
        <v>12</v>
      </c>
      <c r="M10523" s="865">
        <v>37031.200000000004</v>
      </c>
      <c r="N10523" s="866">
        <v>1</v>
      </c>
      <c r="O10523" s="866">
        <v>6</v>
      </c>
      <c r="P10523" s="865">
        <v>18882.61</v>
      </c>
    </row>
    <row r="10524" spans="1:16" ht="22.5" x14ac:dyDescent="0.25">
      <c r="A10524" s="867" t="s">
        <v>6460</v>
      </c>
      <c r="B10524" s="867" t="s">
        <v>3626</v>
      </c>
      <c r="C10524" s="867" t="s">
        <v>3031</v>
      </c>
      <c r="D10524" s="868" t="s">
        <v>2772</v>
      </c>
      <c r="E10524" s="870">
        <v>9000</v>
      </c>
      <c r="F10524" s="869" t="s">
        <v>6530</v>
      </c>
      <c r="G10524" s="868" t="s">
        <v>6529</v>
      </c>
      <c r="H10524" s="867" t="s">
        <v>6471</v>
      </c>
      <c r="I10524" s="867" t="s">
        <v>2684</v>
      </c>
      <c r="J10524" s="867" t="s">
        <v>2666</v>
      </c>
      <c r="K10524" s="866">
        <v>1</v>
      </c>
      <c r="L10524" s="866">
        <v>9</v>
      </c>
      <c r="M10524" s="865">
        <v>81826.840000000011</v>
      </c>
      <c r="N10524" s="866">
        <v>1</v>
      </c>
      <c r="O10524" s="866">
        <v>6</v>
      </c>
      <c r="P10524" s="865">
        <v>55044.9</v>
      </c>
    </row>
    <row r="10525" spans="1:16" ht="22.5" x14ac:dyDescent="0.25">
      <c r="A10525" s="867" t="s">
        <v>6460</v>
      </c>
      <c r="B10525" s="867" t="s">
        <v>2672</v>
      </c>
      <c r="C10525" s="867" t="s">
        <v>3031</v>
      </c>
      <c r="D10525" s="868" t="s">
        <v>6528</v>
      </c>
      <c r="E10525" s="870">
        <v>3000</v>
      </c>
      <c r="F10525" s="869" t="s">
        <v>6527</v>
      </c>
      <c r="G10525" s="868" t="s">
        <v>6526</v>
      </c>
      <c r="H10525" s="867" t="s">
        <v>3259</v>
      </c>
      <c r="I10525" s="867" t="s">
        <v>6504</v>
      </c>
      <c r="J10525" s="867" t="s">
        <v>6504</v>
      </c>
      <c r="K10525" s="866">
        <v>1</v>
      </c>
      <c r="L10525" s="866">
        <v>12</v>
      </c>
      <c r="M10525" s="865">
        <v>37932.050000000003</v>
      </c>
      <c r="N10525" s="866">
        <v>1</v>
      </c>
      <c r="O10525" s="866">
        <v>6</v>
      </c>
      <c r="P10525" s="865">
        <v>19044.900000000001</v>
      </c>
    </row>
    <row r="10526" spans="1:16" ht="22.5" x14ac:dyDescent="0.25">
      <c r="A10526" s="867" t="s">
        <v>6460</v>
      </c>
      <c r="B10526" s="867" t="s">
        <v>3626</v>
      </c>
      <c r="C10526" s="867" t="s">
        <v>3031</v>
      </c>
      <c r="D10526" s="868" t="s">
        <v>6525</v>
      </c>
      <c r="E10526" s="870">
        <v>6000</v>
      </c>
      <c r="F10526" s="869" t="s">
        <v>6524</v>
      </c>
      <c r="G10526" s="868" t="s">
        <v>6523</v>
      </c>
      <c r="H10526" s="867" t="s">
        <v>6522</v>
      </c>
      <c r="I10526" s="867" t="s">
        <v>2684</v>
      </c>
      <c r="J10526" s="867" t="s">
        <v>5525</v>
      </c>
      <c r="K10526" s="866">
        <v>1</v>
      </c>
      <c r="L10526" s="866">
        <v>3</v>
      </c>
      <c r="M10526" s="865">
        <v>19935.2</v>
      </c>
      <c r="N10526" s="866">
        <v>1</v>
      </c>
      <c r="O10526" s="866">
        <v>6</v>
      </c>
      <c r="P10526" s="865">
        <v>36818.65</v>
      </c>
    </row>
    <row r="10527" spans="1:16" ht="22.5" x14ac:dyDescent="0.25">
      <c r="A10527" s="867" t="s">
        <v>6460</v>
      </c>
      <c r="B10527" s="867" t="s">
        <v>2672</v>
      </c>
      <c r="C10527" s="867" t="s">
        <v>3031</v>
      </c>
      <c r="D10527" s="868" t="s">
        <v>6521</v>
      </c>
      <c r="E10527" s="870">
        <v>6000</v>
      </c>
      <c r="F10527" s="869" t="s">
        <v>6520</v>
      </c>
      <c r="G10527" s="868" t="s">
        <v>6519</v>
      </c>
      <c r="H10527" s="867" t="s">
        <v>6471</v>
      </c>
      <c r="I10527" s="867" t="s">
        <v>2684</v>
      </c>
      <c r="J10527" s="867" t="s">
        <v>2666</v>
      </c>
      <c r="K10527" s="866">
        <v>1</v>
      </c>
      <c r="L10527" s="866">
        <v>10</v>
      </c>
      <c r="M10527" s="865">
        <v>67900.72</v>
      </c>
      <c r="N10527" s="866">
        <v>1</v>
      </c>
      <c r="O10527" s="866">
        <v>6</v>
      </c>
      <c r="P10527" s="865">
        <v>36204.9</v>
      </c>
    </row>
    <row r="10528" spans="1:16" ht="22.5" x14ac:dyDescent="0.25">
      <c r="A10528" s="867" t="s">
        <v>6460</v>
      </c>
      <c r="B10528" s="867" t="s">
        <v>3626</v>
      </c>
      <c r="C10528" s="867" t="s">
        <v>3031</v>
      </c>
      <c r="D10528" s="868" t="s">
        <v>6518</v>
      </c>
      <c r="E10528" s="870">
        <v>5600</v>
      </c>
      <c r="F10528" s="869" t="s">
        <v>6517</v>
      </c>
      <c r="G10528" s="868" t="s">
        <v>6516</v>
      </c>
      <c r="H10528" s="867" t="s">
        <v>6471</v>
      </c>
      <c r="I10528" s="867" t="s">
        <v>2684</v>
      </c>
      <c r="J10528" s="867" t="s">
        <v>2666</v>
      </c>
      <c r="K10528" s="866">
        <v>1</v>
      </c>
      <c r="L10528" s="866">
        <v>12</v>
      </c>
      <c r="M10528" s="865">
        <v>65467.37</v>
      </c>
      <c r="N10528" s="866">
        <v>1</v>
      </c>
      <c r="O10528" s="866">
        <v>6</v>
      </c>
      <c r="P10528" s="865">
        <v>34382.01</v>
      </c>
    </row>
    <row r="10529" spans="1:16" ht="22.5" x14ac:dyDescent="0.25">
      <c r="A10529" s="867" t="s">
        <v>6460</v>
      </c>
      <c r="B10529" s="867" t="s">
        <v>2672</v>
      </c>
      <c r="C10529" s="867" t="s">
        <v>3031</v>
      </c>
      <c r="D10529" s="868" t="s">
        <v>6515</v>
      </c>
      <c r="E10529" s="870">
        <v>6800</v>
      </c>
      <c r="F10529" s="869" t="s">
        <v>6514</v>
      </c>
      <c r="G10529" s="868" t="s">
        <v>6513</v>
      </c>
      <c r="H10529" s="867" t="s">
        <v>6512</v>
      </c>
      <c r="I10529" s="867" t="s">
        <v>2684</v>
      </c>
      <c r="J10529" s="867" t="s">
        <v>2666</v>
      </c>
      <c r="K10529" s="866">
        <v>1</v>
      </c>
      <c r="L10529" s="866">
        <v>7</v>
      </c>
      <c r="M10529" s="865">
        <v>44457.020000000004</v>
      </c>
      <c r="N10529" s="866">
        <v>1</v>
      </c>
      <c r="O10529" s="866">
        <v>6</v>
      </c>
      <c r="P10529" s="865">
        <v>41541.740000000005</v>
      </c>
    </row>
    <row r="10530" spans="1:16" ht="22.5" x14ac:dyDescent="0.25">
      <c r="A10530" s="867" t="s">
        <v>6460</v>
      </c>
      <c r="B10530" s="867" t="s">
        <v>3626</v>
      </c>
      <c r="C10530" s="867" t="s">
        <v>3031</v>
      </c>
      <c r="D10530" s="868" t="s">
        <v>6511</v>
      </c>
      <c r="E10530" s="870">
        <v>3500</v>
      </c>
      <c r="F10530" s="869" t="s">
        <v>6510</v>
      </c>
      <c r="G10530" s="868" t="s">
        <v>6509</v>
      </c>
      <c r="H10530" s="867" t="s">
        <v>2711</v>
      </c>
      <c r="I10530" s="867" t="s">
        <v>2684</v>
      </c>
      <c r="J10530" s="867" t="s">
        <v>5525</v>
      </c>
      <c r="K10530" s="866">
        <v>1</v>
      </c>
      <c r="L10530" s="866">
        <v>4</v>
      </c>
      <c r="M10530" s="865">
        <v>13599.220000000001</v>
      </c>
      <c r="N10530" s="866">
        <v>1</v>
      </c>
      <c r="O10530" s="866">
        <v>6</v>
      </c>
      <c r="P10530" s="865">
        <v>22044.9</v>
      </c>
    </row>
    <row r="10531" spans="1:16" ht="22.5" x14ac:dyDescent="0.25">
      <c r="A10531" s="867" t="s">
        <v>6460</v>
      </c>
      <c r="B10531" s="867" t="s">
        <v>3626</v>
      </c>
      <c r="C10531" s="867" t="s">
        <v>3031</v>
      </c>
      <c r="D10531" s="868" t="s">
        <v>6474</v>
      </c>
      <c r="E10531" s="870">
        <v>7500</v>
      </c>
      <c r="F10531" s="869" t="s">
        <v>6508</v>
      </c>
      <c r="G10531" s="868" t="s">
        <v>6507</v>
      </c>
      <c r="H10531" s="867" t="s">
        <v>6471</v>
      </c>
      <c r="I10531" s="867" t="s">
        <v>2684</v>
      </c>
      <c r="J10531" s="867" t="s">
        <v>2666</v>
      </c>
      <c r="K10531" s="866">
        <v>1</v>
      </c>
      <c r="L10531" s="866">
        <v>12</v>
      </c>
      <c r="M10531" s="865">
        <v>91960.8</v>
      </c>
      <c r="N10531" s="866">
        <v>1</v>
      </c>
      <c r="O10531" s="866">
        <v>6</v>
      </c>
      <c r="P10531" s="865">
        <v>46042.82</v>
      </c>
    </row>
    <row r="10532" spans="1:16" ht="22.5" x14ac:dyDescent="0.25">
      <c r="A10532" s="867" t="s">
        <v>6460</v>
      </c>
      <c r="B10532" s="867" t="s">
        <v>3626</v>
      </c>
      <c r="C10532" s="867" t="s">
        <v>3031</v>
      </c>
      <c r="D10532" s="868" t="s">
        <v>58</v>
      </c>
      <c r="E10532" s="870">
        <v>3000</v>
      </c>
      <c r="F10532" s="869" t="s">
        <v>6506</v>
      </c>
      <c r="G10532" s="868" t="s">
        <v>6505</v>
      </c>
      <c r="H10532" s="867" t="s">
        <v>2680</v>
      </c>
      <c r="I10532" s="867" t="s">
        <v>6504</v>
      </c>
      <c r="J10532" s="867" t="s">
        <v>6504</v>
      </c>
      <c r="K10532" s="866">
        <v>1</v>
      </c>
      <c r="L10532" s="866">
        <v>12</v>
      </c>
      <c r="M10532" s="865">
        <v>36715.600000000006</v>
      </c>
      <c r="N10532" s="866">
        <v>1</v>
      </c>
      <c r="O10532" s="866">
        <v>6</v>
      </c>
      <c r="P10532" s="865">
        <v>18597.810000000001</v>
      </c>
    </row>
    <row r="10533" spans="1:16" ht="22.5" x14ac:dyDescent="0.25">
      <c r="A10533" s="867" t="s">
        <v>6460</v>
      </c>
      <c r="B10533" s="867" t="s">
        <v>3626</v>
      </c>
      <c r="C10533" s="867" t="s">
        <v>3031</v>
      </c>
      <c r="D10533" s="868" t="s">
        <v>4922</v>
      </c>
      <c r="E10533" s="870">
        <v>4500</v>
      </c>
      <c r="F10533" s="869" t="s">
        <v>6503</v>
      </c>
      <c r="G10533" s="868" t="s">
        <v>6502</v>
      </c>
      <c r="H10533" s="867" t="s">
        <v>2722</v>
      </c>
      <c r="I10533" s="867" t="s">
        <v>2684</v>
      </c>
      <c r="J10533" s="867" t="s">
        <v>2684</v>
      </c>
      <c r="K10533" s="866">
        <v>1</v>
      </c>
      <c r="L10533" s="866">
        <v>2</v>
      </c>
      <c r="M10533" s="865">
        <v>6376.8</v>
      </c>
      <c r="N10533" s="866">
        <v>1</v>
      </c>
      <c r="O10533" s="866">
        <v>6</v>
      </c>
      <c r="P10533" s="865">
        <v>28042.089999999997</v>
      </c>
    </row>
    <row r="10534" spans="1:16" ht="22.5" x14ac:dyDescent="0.25">
      <c r="A10534" s="867" t="s">
        <v>6460</v>
      </c>
      <c r="B10534" s="867" t="s">
        <v>3626</v>
      </c>
      <c r="C10534" s="867" t="s">
        <v>3031</v>
      </c>
      <c r="D10534" s="868" t="s">
        <v>3334</v>
      </c>
      <c r="E10534" s="870">
        <v>8000</v>
      </c>
      <c r="F10534" s="869" t="s">
        <v>6501</v>
      </c>
      <c r="G10534" s="868" t="s">
        <v>6500</v>
      </c>
      <c r="H10534" s="867" t="s">
        <v>6499</v>
      </c>
      <c r="I10534" s="867" t="s">
        <v>2684</v>
      </c>
      <c r="J10534" s="867" t="s">
        <v>5525</v>
      </c>
      <c r="K10534" s="866"/>
      <c r="L10534" s="866"/>
      <c r="M10534" s="865"/>
      <c r="N10534" s="866">
        <v>1</v>
      </c>
      <c r="O10534" s="866">
        <v>5</v>
      </c>
      <c r="P10534" s="865">
        <v>39800.75</v>
      </c>
    </row>
    <row r="10535" spans="1:16" ht="22.5" x14ac:dyDescent="0.25">
      <c r="A10535" s="867" t="s">
        <v>6460</v>
      </c>
      <c r="B10535" s="867" t="s">
        <v>3626</v>
      </c>
      <c r="C10535" s="867" t="s">
        <v>3031</v>
      </c>
      <c r="D10535" s="868" t="s">
        <v>6498</v>
      </c>
      <c r="E10535" s="870">
        <v>4000</v>
      </c>
      <c r="F10535" s="869" t="s">
        <v>6497</v>
      </c>
      <c r="G10535" s="868" t="s">
        <v>6496</v>
      </c>
      <c r="H10535" s="867" t="s">
        <v>3107</v>
      </c>
      <c r="I10535" s="867" t="s">
        <v>2684</v>
      </c>
      <c r="J10535" s="867" t="s">
        <v>3654</v>
      </c>
      <c r="K10535" s="866">
        <v>1</v>
      </c>
      <c r="L10535" s="866">
        <v>5</v>
      </c>
      <c r="M10535" s="865">
        <v>20301.439999999999</v>
      </c>
      <c r="N10535" s="866"/>
      <c r="O10535" s="866"/>
      <c r="P10535" s="865"/>
    </row>
    <row r="10536" spans="1:16" ht="22.5" x14ac:dyDescent="0.25">
      <c r="A10536" s="867" t="s">
        <v>6460</v>
      </c>
      <c r="B10536" s="867" t="s">
        <v>3626</v>
      </c>
      <c r="C10536" s="867" t="s">
        <v>3031</v>
      </c>
      <c r="D10536" s="868" t="s">
        <v>5525</v>
      </c>
      <c r="E10536" s="870">
        <v>8100</v>
      </c>
      <c r="F10536" s="869" t="s">
        <v>6495</v>
      </c>
      <c r="G10536" s="868" t="s">
        <v>6494</v>
      </c>
      <c r="H10536" s="867" t="s">
        <v>2872</v>
      </c>
      <c r="I10536" s="867" t="s">
        <v>2684</v>
      </c>
      <c r="J10536" s="867" t="s">
        <v>2666</v>
      </c>
      <c r="K10536" s="866">
        <v>1</v>
      </c>
      <c r="L10536" s="866">
        <v>3</v>
      </c>
      <c r="M10536" s="865">
        <v>23358.6</v>
      </c>
      <c r="N10536" s="866"/>
      <c r="O10536" s="866"/>
      <c r="P10536" s="865"/>
    </row>
    <row r="10537" spans="1:16" ht="22.5" x14ac:dyDescent="0.25">
      <c r="A10537" s="867" t="s">
        <v>6460</v>
      </c>
      <c r="B10537" s="867" t="s">
        <v>3626</v>
      </c>
      <c r="C10537" s="867" t="s">
        <v>3031</v>
      </c>
      <c r="D10537" s="868" t="s">
        <v>6493</v>
      </c>
      <c r="E10537" s="870">
        <v>4500</v>
      </c>
      <c r="F10537" s="869" t="s">
        <v>6492</v>
      </c>
      <c r="G10537" s="868" t="s">
        <v>6491</v>
      </c>
      <c r="H10537" s="867" t="s">
        <v>6471</v>
      </c>
      <c r="I10537" s="867" t="s">
        <v>2684</v>
      </c>
      <c r="J10537" s="867" t="s">
        <v>2666</v>
      </c>
      <c r="K10537" s="866">
        <v>1</v>
      </c>
      <c r="L10537" s="866">
        <v>7</v>
      </c>
      <c r="M10537" s="865">
        <v>32293.18</v>
      </c>
      <c r="N10537" s="866">
        <v>1</v>
      </c>
      <c r="O10537" s="866">
        <v>6</v>
      </c>
      <c r="P10537" s="865">
        <v>27444.9</v>
      </c>
    </row>
    <row r="10538" spans="1:16" ht="22.5" x14ac:dyDescent="0.25">
      <c r="A10538" s="867" t="s">
        <v>6460</v>
      </c>
      <c r="B10538" s="867" t="s">
        <v>2672</v>
      </c>
      <c r="C10538" s="867" t="s">
        <v>3031</v>
      </c>
      <c r="D10538" s="868" t="s">
        <v>1882</v>
      </c>
      <c r="E10538" s="870">
        <v>7500</v>
      </c>
      <c r="F10538" s="869" t="s">
        <v>6490</v>
      </c>
      <c r="G10538" s="868" t="s">
        <v>6489</v>
      </c>
      <c r="H10538" s="867" t="s">
        <v>2722</v>
      </c>
      <c r="I10538" s="867" t="s">
        <v>2684</v>
      </c>
      <c r="J10538" s="867" t="s">
        <v>2684</v>
      </c>
      <c r="K10538" s="866">
        <v>1</v>
      </c>
      <c r="L10538" s="866">
        <v>12</v>
      </c>
      <c r="M10538" s="865">
        <v>76422.53</v>
      </c>
      <c r="N10538" s="866">
        <v>1</v>
      </c>
      <c r="O10538" s="866">
        <v>6</v>
      </c>
      <c r="P10538" s="865">
        <v>45914.69</v>
      </c>
    </row>
    <row r="10539" spans="1:16" ht="22.5" x14ac:dyDescent="0.25">
      <c r="A10539" s="867" t="s">
        <v>6460</v>
      </c>
      <c r="B10539" s="867" t="s">
        <v>3626</v>
      </c>
      <c r="C10539" s="867" t="s">
        <v>3031</v>
      </c>
      <c r="D10539" s="868" t="s">
        <v>6488</v>
      </c>
      <c r="E10539" s="870">
        <v>7500</v>
      </c>
      <c r="F10539" s="869" t="s">
        <v>6487</v>
      </c>
      <c r="G10539" s="868" t="s">
        <v>6486</v>
      </c>
      <c r="H10539" s="867" t="s">
        <v>2703</v>
      </c>
      <c r="I10539" s="867" t="s">
        <v>2684</v>
      </c>
      <c r="J10539" s="867" t="s">
        <v>2666</v>
      </c>
      <c r="K10539" s="866">
        <v>1</v>
      </c>
      <c r="L10539" s="866">
        <v>1</v>
      </c>
      <c r="M10539" s="865">
        <v>12869.509999999998</v>
      </c>
      <c r="N10539" s="866"/>
      <c r="O10539" s="866"/>
      <c r="P10539" s="865"/>
    </row>
    <row r="10540" spans="1:16" ht="22.5" x14ac:dyDescent="0.25">
      <c r="A10540" s="867" t="s">
        <v>6460</v>
      </c>
      <c r="B10540" s="867" t="s">
        <v>2672</v>
      </c>
      <c r="C10540" s="867" t="s">
        <v>3031</v>
      </c>
      <c r="D10540" s="868" t="s">
        <v>36</v>
      </c>
      <c r="E10540" s="870">
        <v>5600</v>
      </c>
      <c r="F10540" s="869" t="s">
        <v>6485</v>
      </c>
      <c r="G10540" s="868" t="s">
        <v>6484</v>
      </c>
      <c r="H10540" s="867" t="s">
        <v>2722</v>
      </c>
      <c r="I10540" s="867" t="s">
        <v>2684</v>
      </c>
      <c r="J10540" s="867" t="s">
        <v>2684</v>
      </c>
      <c r="K10540" s="866">
        <v>1</v>
      </c>
      <c r="L10540" s="866">
        <v>12</v>
      </c>
      <c r="M10540" s="865">
        <v>68137.62000000001</v>
      </c>
      <c r="N10540" s="866">
        <v>1</v>
      </c>
      <c r="O10540" s="866">
        <v>6</v>
      </c>
      <c r="P10540" s="865">
        <v>34567.51</v>
      </c>
    </row>
    <row r="10541" spans="1:16" ht="22.5" x14ac:dyDescent="0.25">
      <c r="A10541" s="867" t="s">
        <v>6460</v>
      </c>
      <c r="B10541" s="867" t="s">
        <v>3626</v>
      </c>
      <c r="C10541" s="867" t="s">
        <v>3031</v>
      </c>
      <c r="D10541" s="868" t="s">
        <v>1882</v>
      </c>
      <c r="E10541" s="870">
        <v>4500</v>
      </c>
      <c r="F10541" s="869" t="s">
        <v>6483</v>
      </c>
      <c r="G10541" s="868" t="s">
        <v>6482</v>
      </c>
      <c r="H10541" s="867" t="s">
        <v>6471</v>
      </c>
      <c r="I10541" s="867" t="s">
        <v>2684</v>
      </c>
      <c r="J10541" s="867" t="s">
        <v>2666</v>
      </c>
      <c r="K10541" s="866">
        <v>1</v>
      </c>
      <c r="L10541" s="866">
        <v>3</v>
      </c>
      <c r="M10541" s="865">
        <v>17698.909999999996</v>
      </c>
      <c r="N10541" s="866"/>
      <c r="O10541" s="866"/>
      <c r="P10541" s="865"/>
    </row>
    <row r="10542" spans="1:16" ht="22.5" x14ac:dyDescent="0.25">
      <c r="A10542" s="867" t="s">
        <v>6460</v>
      </c>
      <c r="B10542" s="867" t="s">
        <v>2672</v>
      </c>
      <c r="C10542" s="867" t="s">
        <v>3031</v>
      </c>
      <c r="D10542" s="868" t="s">
        <v>6481</v>
      </c>
      <c r="E10542" s="870">
        <v>6500</v>
      </c>
      <c r="F10542" s="869" t="s">
        <v>6480</v>
      </c>
      <c r="G10542" s="868" t="s">
        <v>6479</v>
      </c>
      <c r="H10542" s="867" t="s">
        <v>6471</v>
      </c>
      <c r="I10542" s="867" t="s">
        <v>2684</v>
      </c>
      <c r="J10542" s="867" t="s">
        <v>2666</v>
      </c>
      <c r="K10542" s="866">
        <v>1</v>
      </c>
      <c r="L10542" s="866">
        <v>11</v>
      </c>
      <c r="M10542" s="865">
        <v>69439.26999999999</v>
      </c>
      <c r="N10542" s="866">
        <v>1</v>
      </c>
      <c r="O10542" s="866">
        <v>6</v>
      </c>
      <c r="P10542" s="865">
        <v>39941.980000000003</v>
      </c>
    </row>
    <row r="10543" spans="1:16" ht="33.75" x14ac:dyDescent="0.25">
      <c r="A10543" s="867" t="s">
        <v>6460</v>
      </c>
      <c r="B10543" s="867" t="s">
        <v>2672</v>
      </c>
      <c r="C10543" s="867" t="s">
        <v>3031</v>
      </c>
      <c r="D10543" s="868" t="s">
        <v>6478</v>
      </c>
      <c r="E10543" s="870">
        <v>6800</v>
      </c>
      <c r="F10543" s="869" t="s">
        <v>6477</v>
      </c>
      <c r="G10543" s="868" t="s">
        <v>6476</v>
      </c>
      <c r="H10543" s="867" t="s">
        <v>6475</v>
      </c>
      <c r="I10543" s="867" t="s">
        <v>2684</v>
      </c>
      <c r="J10543" s="867" t="s">
        <v>2666</v>
      </c>
      <c r="K10543" s="866">
        <v>1</v>
      </c>
      <c r="L10543" s="866">
        <v>12</v>
      </c>
      <c r="M10543" s="865">
        <v>83025.77</v>
      </c>
      <c r="N10543" s="866">
        <v>1</v>
      </c>
      <c r="O10543" s="866">
        <v>6</v>
      </c>
      <c r="P10543" s="865">
        <v>41825.060000000005</v>
      </c>
    </row>
    <row r="10544" spans="1:16" ht="22.5" x14ac:dyDescent="0.25">
      <c r="A10544" s="867" t="s">
        <v>6460</v>
      </c>
      <c r="B10544" s="867" t="s">
        <v>3626</v>
      </c>
      <c r="C10544" s="867" t="s">
        <v>3031</v>
      </c>
      <c r="D10544" s="868" t="s">
        <v>6474</v>
      </c>
      <c r="E10544" s="870">
        <v>7500</v>
      </c>
      <c r="F10544" s="869" t="s">
        <v>6473</v>
      </c>
      <c r="G10544" s="868" t="s">
        <v>6472</v>
      </c>
      <c r="H10544" s="867" t="s">
        <v>6471</v>
      </c>
      <c r="I10544" s="867" t="s">
        <v>2684</v>
      </c>
      <c r="J10544" s="867" t="s">
        <v>2666</v>
      </c>
      <c r="K10544" s="866">
        <v>1</v>
      </c>
      <c r="L10544" s="866">
        <v>12</v>
      </c>
      <c r="M10544" s="865">
        <v>91264.97</v>
      </c>
      <c r="N10544" s="866">
        <v>1</v>
      </c>
      <c r="O10544" s="866">
        <v>6</v>
      </c>
      <c r="P10544" s="865">
        <v>46028.23</v>
      </c>
    </row>
    <row r="10545" spans="1:16" ht="22.5" x14ac:dyDescent="0.25">
      <c r="A10545" s="867" t="s">
        <v>6460</v>
      </c>
      <c r="B10545" s="867" t="s">
        <v>2672</v>
      </c>
      <c r="C10545" s="867" t="s">
        <v>3031</v>
      </c>
      <c r="D10545" s="868" t="s">
        <v>6470</v>
      </c>
      <c r="E10545" s="870">
        <v>3500</v>
      </c>
      <c r="F10545" s="869" t="s">
        <v>6469</v>
      </c>
      <c r="G10545" s="868" t="s">
        <v>6468</v>
      </c>
      <c r="H10545" s="867" t="s">
        <v>2722</v>
      </c>
      <c r="I10545" s="867" t="s">
        <v>2684</v>
      </c>
      <c r="J10545" s="867" t="s">
        <v>2684</v>
      </c>
      <c r="K10545" s="866">
        <v>1</v>
      </c>
      <c r="L10545" s="866">
        <v>1</v>
      </c>
      <c r="M10545" s="865">
        <v>1513.4</v>
      </c>
      <c r="N10545" s="866">
        <v>1</v>
      </c>
      <c r="O10545" s="866">
        <v>6</v>
      </c>
      <c r="P10545" s="865">
        <v>21664.77</v>
      </c>
    </row>
    <row r="10546" spans="1:16" ht="22.5" x14ac:dyDescent="0.25">
      <c r="A10546" s="867" t="s">
        <v>6460</v>
      </c>
      <c r="B10546" s="867" t="s">
        <v>2672</v>
      </c>
      <c r="C10546" s="867" t="s">
        <v>3031</v>
      </c>
      <c r="D10546" s="868" t="s">
        <v>6467</v>
      </c>
      <c r="E10546" s="870">
        <v>8100</v>
      </c>
      <c r="F10546" s="869" t="s">
        <v>6466</v>
      </c>
      <c r="G10546" s="868" t="s">
        <v>6465</v>
      </c>
      <c r="H10546" s="867" t="s">
        <v>4986</v>
      </c>
      <c r="I10546" s="867" t="s">
        <v>2684</v>
      </c>
      <c r="J10546" s="867" t="s">
        <v>2666</v>
      </c>
      <c r="K10546" s="866">
        <v>1</v>
      </c>
      <c r="L10546" s="866">
        <v>12</v>
      </c>
      <c r="M10546" s="865">
        <v>97656.1</v>
      </c>
      <c r="N10546" s="866">
        <v>1</v>
      </c>
      <c r="O10546" s="866">
        <v>6</v>
      </c>
      <c r="P10546" s="865">
        <v>49825.460000000006</v>
      </c>
    </row>
    <row r="10547" spans="1:16" ht="22.5" x14ac:dyDescent="0.25">
      <c r="A10547" s="867" t="s">
        <v>6460</v>
      </c>
      <c r="B10547" s="867" t="s">
        <v>3626</v>
      </c>
      <c r="C10547" s="867" t="s">
        <v>3031</v>
      </c>
      <c r="D10547" s="868" t="s">
        <v>6464</v>
      </c>
      <c r="E10547" s="870">
        <v>3500</v>
      </c>
      <c r="F10547" s="869" t="s">
        <v>6463</v>
      </c>
      <c r="G10547" s="868" t="s">
        <v>6462</v>
      </c>
      <c r="H10547" s="867" t="s">
        <v>6461</v>
      </c>
      <c r="I10547" s="867" t="s">
        <v>2684</v>
      </c>
      <c r="J10547" s="867" t="s">
        <v>2684</v>
      </c>
      <c r="K10547" s="866">
        <v>1</v>
      </c>
      <c r="L10547" s="866">
        <v>12</v>
      </c>
      <c r="M10547" s="865">
        <v>43917.54</v>
      </c>
      <c r="N10547" s="866">
        <v>1</v>
      </c>
      <c r="O10547" s="866">
        <v>6</v>
      </c>
      <c r="P10547" s="865">
        <v>21964.690000000002</v>
      </c>
    </row>
    <row r="10548" spans="1:16" ht="22.5" x14ac:dyDescent="0.25">
      <c r="A10548" s="867" t="s">
        <v>6460</v>
      </c>
      <c r="B10548" s="867" t="s">
        <v>3626</v>
      </c>
      <c r="C10548" s="867" t="s">
        <v>3031</v>
      </c>
      <c r="D10548" s="868" t="s">
        <v>6459</v>
      </c>
      <c r="E10548" s="870">
        <v>7000</v>
      </c>
      <c r="F10548" s="869" t="s">
        <v>6458</v>
      </c>
      <c r="G10548" s="868" t="s">
        <v>6457</v>
      </c>
      <c r="H10548" s="867" t="s">
        <v>6456</v>
      </c>
      <c r="I10548" s="867" t="s">
        <v>2684</v>
      </c>
      <c r="J10548" s="867" t="s">
        <v>2666</v>
      </c>
      <c r="K10548" s="866">
        <v>1</v>
      </c>
      <c r="L10548" s="866">
        <v>9</v>
      </c>
      <c r="M10548" s="865">
        <v>64620.6</v>
      </c>
      <c r="N10548" s="866">
        <v>1</v>
      </c>
      <c r="O10548" s="866">
        <v>6</v>
      </c>
      <c r="P10548" s="865">
        <v>43044.9</v>
      </c>
    </row>
    <row r="10549" spans="1:16" x14ac:dyDescent="0.25">
      <c r="A10549" s="1783" t="s">
        <v>4</v>
      </c>
      <c r="B10549" s="1783"/>
      <c r="C10549" s="1783"/>
      <c r="D10549" s="1783"/>
      <c r="E10549" s="820">
        <f>+SUM(E10086:E10548)</f>
        <v>2590350</v>
      </c>
      <c r="F10549" s="863"/>
      <c r="G10549" s="863"/>
      <c r="H10549" s="863"/>
      <c r="I10549" s="863"/>
      <c r="J10549" s="863"/>
      <c r="K10549" s="819">
        <f t="shared" ref="K10549:P10549" si="2">SUM(K10086:K10548)</f>
        <v>419</v>
      </c>
      <c r="L10549" s="819">
        <f t="shared" si="2"/>
        <v>3781</v>
      </c>
      <c r="M10549" s="819">
        <f t="shared" si="2"/>
        <v>21853702.832800008</v>
      </c>
      <c r="N10549" s="819">
        <f t="shared" si="2"/>
        <v>355</v>
      </c>
      <c r="O10549" s="819">
        <f t="shared" si="2"/>
        <v>2042</v>
      </c>
      <c r="P10549" s="819">
        <f t="shared" si="2"/>
        <v>12047034.890000027</v>
      </c>
    </row>
    <row r="10550" spans="1:16" x14ac:dyDescent="0.25">
      <c r="A10550" s="768" t="s">
        <v>2664</v>
      </c>
      <c r="B10550" s="818"/>
      <c r="C10550" s="814"/>
      <c r="D10550" s="814"/>
      <c r="E10550" s="817"/>
      <c r="F10550" s="816"/>
      <c r="G10550" s="815"/>
      <c r="H10550" s="814"/>
      <c r="I10550" s="814"/>
      <c r="J10550" s="813"/>
      <c r="K10550" s="812"/>
      <c r="L10550" s="812"/>
      <c r="M10550" s="811"/>
      <c r="N10550" s="812"/>
      <c r="O10550" s="812"/>
      <c r="P10550" s="811"/>
    </row>
    <row r="10551" spans="1:16" x14ac:dyDescent="0.25">
      <c r="A10551" s="834"/>
      <c r="B10551" s="834"/>
      <c r="C10551" s="830"/>
      <c r="D10551" s="830"/>
      <c r="E10551" s="833"/>
      <c r="F10551" s="832"/>
      <c r="G10551" s="831"/>
      <c r="H10551" s="830"/>
      <c r="I10551" s="830"/>
      <c r="J10551" s="830"/>
      <c r="K10551" s="829"/>
      <c r="L10551" s="829"/>
      <c r="M10551" s="828"/>
      <c r="N10551" s="829"/>
      <c r="O10551" s="829"/>
      <c r="P10551" s="828"/>
    </row>
    <row r="10552" spans="1:16" x14ac:dyDescent="0.25">
      <c r="A10552" s="834"/>
      <c r="B10552" s="834"/>
      <c r="C10552" s="830"/>
      <c r="D10552" s="830"/>
      <c r="E10552" s="833"/>
      <c r="F10552" s="832"/>
      <c r="G10552" s="831"/>
      <c r="H10552" s="830"/>
      <c r="I10552" s="830"/>
      <c r="J10552" s="830"/>
      <c r="K10552" s="829"/>
      <c r="L10552" s="829"/>
      <c r="M10552" s="828"/>
      <c r="N10552" s="829"/>
      <c r="O10552" s="829"/>
      <c r="P10552" s="828"/>
    </row>
    <row r="10553" spans="1:16" x14ac:dyDescent="0.25">
      <c r="A10553" s="834"/>
      <c r="B10553" s="834"/>
      <c r="C10553" s="830"/>
      <c r="D10553" s="830"/>
      <c r="E10553" s="833"/>
      <c r="F10553" s="832"/>
      <c r="G10553" s="831"/>
      <c r="H10553" s="830"/>
      <c r="I10553" s="830"/>
      <c r="J10553" s="830"/>
      <c r="K10553" s="829"/>
      <c r="L10553" s="829"/>
      <c r="M10553" s="828"/>
      <c r="N10553" s="829"/>
      <c r="O10553" s="829"/>
      <c r="P10553" s="828"/>
    </row>
    <row r="10554" spans="1:16" ht="18" x14ac:dyDescent="0.25">
      <c r="A10554" s="862" t="s">
        <v>427</v>
      </c>
      <c r="B10554" s="834"/>
      <c r="C10554" s="830"/>
      <c r="D10554" s="830"/>
      <c r="E10554" s="833"/>
      <c r="F10554" s="832"/>
      <c r="G10554" s="831"/>
      <c r="H10554" s="830"/>
      <c r="I10554" s="830"/>
      <c r="J10554" s="830"/>
      <c r="K10554" s="829"/>
      <c r="L10554" s="829"/>
      <c r="M10554" s="828"/>
      <c r="N10554" s="829"/>
      <c r="O10554" s="829"/>
      <c r="P10554" s="828"/>
    </row>
    <row r="10555" spans="1:16" ht="15.75" x14ac:dyDescent="0.25">
      <c r="A10555" s="861" t="s">
        <v>3621</v>
      </c>
      <c r="B10555" s="834"/>
      <c r="C10555" s="830"/>
      <c r="D10555" s="830"/>
      <c r="E10555" s="833"/>
      <c r="F10555" s="832"/>
      <c r="G10555" s="831"/>
      <c r="H10555" s="830"/>
      <c r="I10555" s="830"/>
      <c r="J10555" s="830"/>
      <c r="K10555" s="829"/>
      <c r="L10555" s="829"/>
      <c r="M10555" s="828"/>
      <c r="N10555" s="829"/>
      <c r="O10555" s="829"/>
      <c r="P10555" s="828"/>
    </row>
    <row r="10556" spans="1:16" x14ac:dyDescent="0.25">
      <c r="A10556" s="834"/>
      <c r="B10556" s="834"/>
      <c r="C10556" s="830"/>
      <c r="D10556" s="830"/>
      <c r="E10556" s="833"/>
      <c r="F10556" s="832"/>
      <c r="G10556" s="831"/>
      <c r="H10556" s="830"/>
      <c r="I10556" s="830"/>
      <c r="J10556" s="830"/>
      <c r="K10556" s="829"/>
      <c r="L10556" s="829"/>
      <c r="M10556" s="828"/>
      <c r="N10556" s="829"/>
      <c r="O10556" s="829"/>
      <c r="P10556" s="828"/>
    </row>
    <row r="10557" spans="1:16" ht="23.25" x14ac:dyDescent="0.25">
      <c r="A10557" s="1762" t="s">
        <v>3620</v>
      </c>
      <c r="B10557" s="1762"/>
      <c r="C10557" s="1762"/>
      <c r="D10557" s="1762"/>
      <c r="E10557" s="1762"/>
      <c r="F10557" s="1762"/>
      <c r="G10557" s="1762"/>
      <c r="H10557" s="1762"/>
      <c r="I10557" s="1762"/>
      <c r="J10557" s="1762"/>
      <c r="K10557" s="1762"/>
      <c r="L10557" s="1762"/>
      <c r="M10557" s="1762"/>
      <c r="N10557" s="1762"/>
      <c r="O10557" s="1762"/>
      <c r="P10557" s="1762"/>
    </row>
    <row r="10558" spans="1:16" x14ac:dyDescent="0.25">
      <c r="A10558" s="834"/>
      <c r="B10558" s="834"/>
      <c r="C10558" s="830"/>
      <c r="D10558" s="830"/>
      <c r="E10558" s="833"/>
      <c r="F10558" s="832"/>
      <c r="G10558" s="831"/>
      <c r="H10558" s="830"/>
      <c r="I10558" s="830"/>
      <c r="J10558" s="830"/>
      <c r="K10558" s="829"/>
      <c r="L10558" s="829"/>
      <c r="M10558" s="828"/>
      <c r="N10558" s="829"/>
      <c r="O10558" s="829"/>
      <c r="P10558" s="828"/>
    </row>
    <row r="10559" spans="1:16" ht="23.25" x14ac:dyDescent="0.25">
      <c r="A10559" s="1762" t="s">
        <v>627</v>
      </c>
      <c r="B10559" s="1762"/>
      <c r="C10559" s="1762"/>
      <c r="D10559" s="1762"/>
      <c r="E10559" s="1762"/>
      <c r="F10559" s="1762"/>
      <c r="G10559" s="1762"/>
      <c r="H10559" s="1762"/>
      <c r="I10559" s="1762"/>
      <c r="J10559" s="1762"/>
      <c r="K10559" s="1762"/>
      <c r="L10559" s="1762"/>
      <c r="M10559" s="1762"/>
      <c r="N10559" s="1762"/>
      <c r="O10559" s="1762"/>
      <c r="P10559" s="1762"/>
    </row>
    <row r="10560" spans="1:16" ht="23.25" x14ac:dyDescent="0.25">
      <c r="A10560" s="860"/>
      <c r="B10560" s="864"/>
      <c r="C10560" s="857"/>
      <c r="D10560" s="857"/>
      <c r="E10560" s="859"/>
      <c r="F10560" s="857"/>
      <c r="G10560" s="858"/>
      <c r="H10560" s="857"/>
      <c r="I10560" s="857"/>
      <c r="J10560" s="856"/>
      <c r="K10560" s="854"/>
      <c r="L10560" s="854"/>
      <c r="M10560" s="855"/>
      <c r="N10560" s="854"/>
      <c r="O10560" s="853"/>
      <c r="P10560" s="828"/>
    </row>
    <row r="10561" spans="1:16" ht="23.25" x14ac:dyDescent="0.25">
      <c r="A10561" s="1577" t="s">
        <v>3619</v>
      </c>
      <c r="B10561" s="1577"/>
      <c r="C10561" s="1577"/>
      <c r="D10561" s="1577"/>
      <c r="E10561" s="1577"/>
      <c r="F10561" s="1577"/>
      <c r="G10561" s="1577"/>
      <c r="H10561" s="1577"/>
      <c r="I10561" s="1577"/>
      <c r="J10561" s="1577"/>
      <c r="K10561" s="1577"/>
      <c r="L10561" s="1577"/>
      <c r="M10561" s="1577"/>
      <c r="N10561" s="1577"/>
      <c r="O10561" s="1577"/>
      <c r="P10561" s="1577"/>
    </row>
    <row r="10562" spans="1:16" x14ac:dyDescent="0.25">
      <c r="A10562" s="852"/>
      <c r="B10562" s="852"/>
      <c r="C10562" s="848"/>
      <c r="D10562" s="848"/>
      <c r="E10562" s="851"/>
      <c r="F10562" s="850"/>
      <c r="G10562" s="849"/>
      <c r="H10562" s="848"/>
      <c r="I10562" s="848"/>
      <c r="J10562" s="848"/>
      <c r="K10562" s="846"/>
      <c r="L10562" s="846"/>
      <c r="M10562" s="847"/>
      <c r="N10562" s="846"/>
      <c r="O10562" s="846"/>
      <c r="P10562" s="828"/>
    </row>
    <row r="10563" spans="1:16" s="835" customFormat="1" x14ac:dyDescent="0.25">
      <c r="A10563" s="845" t="s">
        <v>3618</v>
      </c>
      <c r="B10563" s="844" t="s">
        <v>6455</v>
      </c>
      <c r="C10563" s="843"/>
      <c r="D10563" s="842"/>
      <c r="E10563" s="841"/>
      <c r="F10563" s="839"/>
      <c r="G10563" s="840"/>
      <c r="H10563" s="839"/>
      <c r="I10563" s="839"/>
      <c r="J10563" s="839"/>
      <c r="K10563" s="837"/>
      <c r="L10563" s="837"/>
      <c r="M10563" s="838"/>
      <c r="N10563" s="837"/>
      <c r="O10563" s="837"/>
      <c r="P10563" s="836"/>
    </row>
    <row r="10564" spans="1:16" x14ac:dyDescent="0.25">
      <c r="A10564" s="834"/>
      <c r="B10564" s="834"/>
      <c r="C10564" s="830"/>
      <c r="D10564" s="830"/>
      <c r="E10564" s="833"/>
      <c r="F10564" s="832"/>
      <c r="G10564" s="831"/>
      <c r="H10564" s="830"/>
      <c r="I10564" s="830"/>
      <c r="J10564" s="830"/>
      <c r="K10564" s="829"/>
      <c r="L10564" s="829"/>
      <c r="M10564" s="828"/>
      <c r="N10564" s="829"/>
      <c r="O10564" s="829"/>
      <c r="P10564" s="828"/>
    </row>
    <row r="10565" spans="1:16" x14ac:dyDescent="0.25">
      <c r="A10565" s="1772" t="s">
        <v>2848</v>
      </c>
      <c r="B10565" s="1772"/>
      <c r="C10565" s="1772"/>
      <c r="D10565" s="1772"/>
      <c r="E10565" s="1772"/>
      <c r="F10565" s="1772" t="s">
        <v>378</v>
      </c>
      <c r="G10565" s="1772"/>
      <c r="H10565" s="1772"/>
      <c r="I10565" s="1772"/>
      <c r="J10565" s="1772"/>
      <c r="K10565" s="1771" t="s">
        <v>2847</v>
      </c>
      <c r="L10565" s="1771"/>
      <c r="M10565" s="1771"/>
      <c r="N10565" s="1771" t="s">
        <v>2846</v>
      </c>
      <c r="O10565" s="1771"/>
      <c r="P10565" s="1771"/>
    </row>
    <row r="10566" spans="1:16" ht="73.5" customHeight="1" x14ac:dyDescent="0.25">
      <c r="A10566" s="1535" t="s">
        <v>2845</v>
      </c>
      <c r="B10566" s="1535" t="s">
        <v>5</v>
      </c>
      <c r="C10566" s="1535" t="s">
        <v>2844</v>
      </c>
      <c r="D10566" s="1535" t="s">
        <v>2843</v>
      </c>
      <c r="E10566" s="1536" t="s">
        <v>2842</v>
      </c>
      <c r="F10566" s="1537" t="s">
        <v>2841</v>
      </c>
      <c r="G10566" s="1540" t="s">
        <v>2840</v>
      </c>
      <c r="H10566" s="1535" t="s">
        <v>2839</v>
      </c>
      <c r="I10566" s="1535" t="s">
        <v>2838</v>
      </c>
      <c r="J10566" s="1535" t="s">
        <v>2837</v>
      </c>
      <c r="K10566" s="1538" t="s">
        <v>2836</v>
      </c>
      <c r="L10566" s="1538" t="s">
        <v>2835</v>
      </c>
      <c r="M10566" s="1539" t="s">
        <v>2834</v>
      </c>
      <c r="N10566" s="1538" t="s">
        <v>2836</v>
      </c>
      <c r="O10566" s="1538" t="s">
        <v>2835</v>
      </c>
      <c r="P10566" s="1539" t="s">
        <v>2834</v>
      </c>
    </row>
    <row r="10567" spans="1:16" ht="67.5" x14ac:dyDescent="0.25">
      <c r="A10567" s="827" t="s">
        <v>3627</v>
      </c>
      <c r="B10567" s="827" t="s">
        <v>3626</v>
      </c>
      <c r="C10567" s="827" t="s">
        <v>3031</v>
      </c>
      <c r="D10567" s="824" t="s">
        <v>5898</v>
      </c>
      <c r="E10567" s="826">
        <v>1450</v>
      </c>
      <c r="F10567" s="825" t="s">
        <v>5897</v>
      </c>
      <c r="G10567" s="824" t="s">
        <v>5896</v>
      </c>
      <c r="H10567" s="823" t="s">
        <v>2745</v>
      </c>
      <c r="I10567" s="823" t="s">
        <v>3654</v>
      </c>
      <c r="J10567" s="823" t="s">
        <v>2745</v>
      </c>
      <c r="K10567" s="822">
        <v>4</v>
      </c>
      <c r="L10567" s="822">
        <v>12</v>
      </c>
      <c r="M10567" s="821">
        <v>19336.852756947323</v>
      </c>
      <c r="N10567" s="822"/>
      <c r="O10567" s="822"/>
      <c r="P10567" s="821"/>
    </row>
    <row r="10568" spans="1:16" ht="45" x14ac:dyDescent="0.25">
      <c r="A10568" s="827" t="s">
        <v>3627</v>
      </c>
      <c r="B10568" s="827" t="s">
        <v>3626</v>
      </c>
      <c r="C10568" s="827" t="s">
        <v>3031</v>
      </c>
      <c r="D10568" s="824" t="s">
        <v>5895</v>
      </c>
      <c r="E10568" s="826">
        <v>2300</v>
      </c>
      <c r="F10568" s="825" t="s">
        <v>5894</v>
      </c>
      <c r="G10568" s="824" t="s">
        <v>5893</v>
      </c>
      <c r="H10568" s="823" t="s">
        <v>3674</v>
      </c>
      <c r="I10568" s="823" t="s">
        <v>3875</v>
      </c>
      <c r="J10568" s="823" t="s">
        <v>3674</v>
      </c>
      <c r="K10568" s="822">
        <v>4</v>
      </c>
      <c r="L10568" s="822">
        <v>12</v>
      </c>
      <c r="M10568" s="821">
        <v>29571.626281622837</v>
      </c>
      <c r="N10568" s="822"/>
      <c r="O10568" s="822"/>
      <c r="P10568" s="821"/>
    </row>
    <row r="10569" spans="1:16" ht="45" x14ac:dyDescent="0.25">
      <c r="A10569" s="827" t="s">
        <v>3627</v>
      </c>
      <c r="B10569" s="827" t="s">
        <v>3626</v>
      </c>
      <c r="C10569" s="827" t="s">
        <v>3031</v>
      </c>
      <c r="D10569" s="824" t="s">
        <v>5892</v>
      </c>
      <c r="E10569" s="826">
        <v>1300</v>
      </c>
      <c r="F10569" s="825" t="s">
        <v>5891</v>
      </c>
      <c r="G10569" s="824" t="s">
        <v>5890</v>
      </c>
      <c r="H10569" s="823" t="s">
        <v>2745</v>
      </c>
      <c r="I10569" s="823" t="s">
        <v>3647</v>
      </c>
      <c r="J10569" s="823" t="s">
        <v>2745</v>
      </c>
      <c r="K10569" s="822">
        <v>4</v>
      </c>
      <c r="L10569" s="822">
        <v>12</v>
      </c>
      <c r="M10569" s="821">
        <v>17209.300879015482</v>
      </c>
      <c r="N10569" s="822"/>
      <c r="O10569" s="822"/>
      <c r="P10569" s="821"/>
    </row>
    <row r="10570" spans="1:16" ht="56.25" x14ac:dyDescent="0.25">
      <c r="A10570" s="827" t="s">
        <v>3627</v>
      </c>
      <c r="B10570" s="827" t="s">
        <v>3626</v>
      </c>
      <c r="C10570" s="827" t="s">
        <v>3031</v>
      </c>
      <c r="D10570" s="824" t="s">
        <v>5881</v>
      </c>
      <c r="E10570" s="826">
        <v>2000</v>
      </c>
      <c r="F10570" s="825" t="s">
        <v>5889</v>
      </c>
      <c r="G10570" s="824" t="s">
        <v>5888</v>
      </c>
      <c r="H10570" s="823" t="s">
        <v>3691</v>
      </c>
      <c r="I10570" s="823" t="s">
        <v>3631</v>
      </c>
      <c r="J10570" s="823" t="s">
        <v>3691</v>
      </c>
      <c r="K10570" s="822">
        <v>4</v>
      </c>
      <c r="L10570" s="822">
        <v>12</v>
      </c>
      <c r="M10570" s="821">
        <v>24386.853241121684</v>
      </c>
      <c r="N10570" s="822"/>
      <c r="O10570" s="822"/>
      <c r="P10570" s="821"/>
    </row>
    <row r="10571" spans="1:16" ht="56.25" x14ac:dyDescent="0.25">
      <c r="A10571" s="827" t="s">
        <v>3627</v>
      </c>
      <c r="B10571" s="827" t="s">
        <v>3626</v>
      </c>
      <c r="C10571" s="827" t="s">
        <v>3031</v>
      </c>
      <c r="D10571" s="824" t="s">
        <v>5881</v>
      </c>
      <c r="E10571" s="826">
        <v>2000</v>
      </c>
      <c r="F10571" s="825" t="s">
        <v>5887</v>
      </c>
      <c r="G10571" s="824" t="s">
        <v>5886</v>
      </c>
      <c r="H10571" s="823" t="s">
        <v>2745</v>
      </c>
      <c r="I10571" s="823" t="s">
        <v>3631</v>
      </c>
      <c r="J10571" s="823" t="s">
        <v>2745</v>
      </c>
      <c r="K10571" s="822">
        <v>4</v>
      </c>
      <c r="L10571" s="822">
        <v>12</v>
      </c>
      <c r="M10571" s="821">
        <v>25633.612039738222</v>
      </c>
      <c r="N10571" s="822"/>
      <c r="O10571" s="822"/>
      <c r="P10571" s="821"/>
    </row>
    <row r="10572" spans="1:16" ht="56.25" x14ac:dyDescent="0.25">
      <c r="A10572" s="827" t="s">
        <v>3627</v>
      </c>
      <c r="B10572" s="827" t="s">
        <v>3626</v>
      </c>
      <c r="C10572" s="827" t="s">
        <v>3031</v>
      </c>
      <c r="D10572" s="824" t="s">
        <v>5881</v>
      </c>
      <c r="E10572" s="826">
        <v>2000</v>
      </c>
      <c r="F10572" s="825" t="s">
        <v>5885</v>
      </c>
      <c r="G10572" s="824" t="s">
        <v>5884</v>
      </c>
      <c r="H10572" s="823" t="s">
        <v>2745</v>
      </c>
      <c r="I10572" s="823" t="s">
        <v>3875</v>
      </c>
      <c r="J10572" s="823" t="s">
        <v>2745</v>
      </c>
      <c r="K10572" s="822">
        <v>4</v>
      </c>
      <c r="L10572" s="822">
        <v>12</v>
      </c>
      <c r="M10572" s="821">
        <v>25907.222659329072</v>
      </c>
      <c r="N10572" s="822"/>
      <c r="O10572" s="822"/>
      <c r="P10572" s="821"/>
    </row>
    <row r="10573" spans="1:16" ht="56.25" x14ac:dyDescent="0.25">
      <c r="A10573" s="827" t="s">
        <v>3627</v>
      </c>
      <c r="B10573" s="827" t="s">
        <v>3626</v>
      </c>
      <c r="C10573" s="827" t="s">
        <v>3031</v>
      </c>
      <c r="D10573" s="824" t="s">
        <v>5881</v>
      </c>
      <c r="E10573" s="826">
        <v>2000</v>
      </c>
      <c r="F10573" s="825" t="s">
        <v>5883</v>
      </c>
      <c r="G10573" s="824" t="s">
        <v>5882</v>
      </c>
      <c r="H10573" s="823" t="s">
        <v>2745</v>
      </c>
      <c r="I10573" s="823" t="s">
        <v>3875</v>
      </c>
      <c r="J10573" s="823" t="s">
        <v>2745</v>
      </c>
      <c r="K10573" s="822">
        <v>4</v>
      </c>
      <c r="L10573" s="822">
        <v>12</v>
      </c>
      <c r="M10573" s="821">
        <v>25795.73163903466</v>
      </c>
      <c r="N10573" s="822"/>
      <c r="O10573" s="822"/>
      <c r="P10573" s="821"/>
    </row>
    <row r="10574" spans="1:16" ht="56.25" x14ac:dyDescent="0.25">
      <c r="A10574" s="827" t="s">
        <v>3627</v>
      </c>
      <c r="B10574" s="827" t="s">
        <v>3626</v>
      </c>
      <c r="C10574" s="827" t="s">
        <v>3031</v>
      </c>
      <c r="D10574" s="824" t="s">
        <v>5881</v>
      </c>
      <c r="E10574" s="826">
        <v>2000</v>
      </c>
      <c r="F10574" s="825" t="s">
        <v>5880</v>
      </c>
      <c r="G10574" s="824" t="s">
        <v>5879</v>
      </c>
      <c r="H10574" s="823" t="s">
        <v>2745</v>
      </c>
      <c r="I10574" s="823" t="s">
        <v>3647</v>
      </c>
      <c r="J10574" s="823" t="s">
        <v>2745</v>
      </c>
      <c r="K10574" s="822">
        <v>4</v>
      </c>
      <c r="L10574" s="822">
        <v>12</v>
      </c>
      <c r="M10574" s="821">
        <v>24633.367156840013</v>
      </c>
      <c r="N10574" s="822"/>
      <c r="O10574" s="822"/>
      <c r="P10574" s="821"/>
    </row>
    <row r="10575" spans="1:16" ht="56.25" x14ac:dyDescent="0.25">
      <c r="A10575" s="827" t="s">
        <v>3627</v>
      </c>
      <c r="B10575" s="827" t="s">
        <v>3626</v>
      </c>
      <c r="C10575" s="827" t="s">
        <v>3031</v>
      </c>
      <c r="D10575" s="824" t="s">
        <v>5878</v>
      </c>
      <c r="E10575" s="826">
        <v>1600</v>
      </c>
      <c r="F10575" s="825" t="s">
        <v>5877</v>
      </c>
      <c r="G10575" s="824" t="s">
        <v>5876</v>
      </c>
      <c r="H10575" s="823" t="s">
        <v>3674</v>
      </c>
      <c r="I10575" s="823" t="s">
        <v>3875</v>
      </c>
      <c r="J10575" s="823" t="s">
        <v>3674</v>
      </c>
      <c r="K10575" s="822">
        <v>4</v>
      </c>
      <c r="L10575" s="822">
        <v>12</v>
      </c>
      <c r="M10575" s="821">
        <v>20161.529824251676</v>
      </c>
      <c r="N10575" s="822"/>
      <c r="O10575" s="822"/>
      <c r="P10575" s="821"/>
    </row>
    <row r="10576" spans="1:16" ht="45" x14ac:dyDescent="0.25">
      <c r="A10576" s="827" t="s">
        <v>3627</v>
      </c>
      <c r="B10576" s="827" t="s">
        <v>3626</v>
      </c>
      <c r="C10576" s="827" t="s">
        <v>3031</v>
      </c>
      <c r="D10576" s="824" t="s">
        <v>5875</v>
      </c>
      <c r="E10576" s="826">
        <v>1200</v>
      </c>
      <c r="F10576" s="825" t="s">
        <v>5874</v>
      </c>
      <c r="G10576" s="824" t="s">
        <v>5873</v>
      </c>
      <c r="H10576" s="823" t="s">
        <v>4122</v>
      </c>
      <c r="I10576" s="823" t="s">
        <v>5668</v>
      </c>
      <c r="J10576" s="823" t="s">
        <v>4122</v>
      </c>
      <c r="K10576" s="822">
        <v>4</v>
      </c>
      <c r="L10576" s="822">
        <v>12</v>
      </c>
      <c r="M10576" s="821">
        <v>14940.237316262317</v>
      </c>
      <c r="N10576" s="822"/>
      <c r="O10576" s="822"/>
      <c r="P10576" s="821"/>
    </row>
    <row r="10577" spans="1:16" ht="22.5" x14ac:dyDescent="0.25">
      <c r="A10577" s="827" t="s">
        <v>3627</v>
      </c>
      <c r="B10577" s="827" t="s">
        <v>3626</v>
      </c>
      <c r="C10577" s="827" t="s">
        <v>3031</v>
      </c>
      <c r="D10577" s="824" t="s">
        <v>6454</v>
      </c>
      <c r="E10577" s="826">
        <v>2057</v>
      </c>
      <c r="F10577" s="825" t="s">
        <v>4183</v>
      </c>
      <c r="G10577" s="824" t="s">
        <v>4182</v>
      </c>
      <c r="H10577" s="823" t="s">
        <v>3691</v>
      </c>
      <c r="I10577" s="823" t="s">
        <v>3654</v>
      </c>
      <c r="J10577" s="823" t="s">
        <v>3691</v>
      </c>
      <c r="K10577" s="822">
        <v>3</v>
      </c>
      <c r="L10577" s="822">
        <v>4</v>
      </c>
      <c r="M10577" s="821">
        <v>6285.63421331478</v>
      </c>
      <c r="N10577" s="822"/>
      <c r="O10577" s="822"/>
      <c r="P10577" s="821"/>
    </row>
    <row r="10578" spans="1:16" ht="22.5" x14ac:dyDescent="0.25">
      <c r="A10578" s="827" t="s">
        <v>3627</v>
      </c>
      <c r="B10578" s="827" t="s">
        <v>3626</v>
      </c>
      <c r="C10578" s="827" t="s">
        <v>3031</v>
      </c>
      <c r="D10578" s="824" t="s">
        <v>5872</v>
      </c>
      <c r="E10578" s="826">
        <v>2000</v>
      </c>
      <c r="F10578" s="825" t="s">
        <v>5871</v>
      </c>
      <c r="G10578" s="824" t="s">
        <v>5870</v>
      </c>
      <c r="H10578" s="823" t="s">
        <v>4122</v>
      </c>
      <c r="I10578" s="823" t="s">
        <v>3875</v>
      </c>
      <c r="J10578" s="823" t="s">
        <v>4122</v>
      </c>
      <c r="K10578" s="822">
        <v>4</v>
      </c>
      <c r="L10578" s="822">
        <v>12</v>
      </c>
      <c r="M10578" s="821">
        <v>25760.674151873642</v>
      </c>
      <c r="N10578" s="822"/>
      <c r="O10578" s="822"/>
      <c r="P10578" s="821"/>
    </row>
    <row r="10579" spans="1:16" ht="22.5" x14ac:dyDescent="0.25">
      <c r="A10579" s="827" t="s">
        <v>3627</v>
      </c>
      <c r="B10579" s="827" t="s">
        <v>3626</v>
      </c>
      <c r="C10579" s="827" t="s">
        <v>3031</v>
      </c>
      <c r="D10579" s="824" t="s">
        <v>5869</v>
      </c>
      <c r="E10579" s="826">
        <v>1200</v>
      </c>
      <c r="F10579" s="825" t="s">
        <v>5868</v>
      </c>
      <c r="G10579" s="824" t="s">
        <v>5867</v>
      </c>
      <c r="H10579" s="823" t="s">
        <v>2741</v>
      </c>
      <c r="I10579" s="823" t="s">
        <v>3875</v>
      </c>
      <c r="J10579" s="823" t="s">
        <v>2741</v>
      </c>
      <c r="K10579" s="822">
        <v>4</v>
      </c>
      <c r="L10579" s="822">
        <v>12</v>
      </c>
      <c r="M10579" s="821">
        <v>16205.811601418571</v>
      </c>
      <c r="N10579" s="822"/>
      <c r="O10579" s="822"/>
      <c r="P10579" s="821"/>
    </row>
    <row r="10580" spans="1:16" ht="22.5" x14ac:dyDescent="0.25">
      <c r="A10580" s="827" t="s">
        <v>3627</v>
      </c>
      <c r="B10580" s="827" t="s">
        <v>3626</v>
      </c>
      <c r="C10580" s="827" t="s">
        <v>3031</v>
      </c>
      <c r="D10580" s="824" t="s">
        <v>6453</v>
      </c>
      <c r="E10580" s="826">
        <v>2200</v>
      </c>
      <c r="F10580" s="825" t="s">
        <v>4324</v>
      </c>
      <c r="G10580" s="824" t="s">
        <v>4323</v>
      </c>
      <c r="H10580" s="823" t="s">
        <v>2741</v>
      </c>
      <c r="I10580" s="823" t="s">
        <v>3875</v>
      </c>
      <c r="J10580" s="823" t="s">
        <v>2741</v>
      </c>
      <c r="K10580" s="822">
        <v>4</v>
      </c>
      <c r="L10580" s="822">
        <v>1</v>
      </c>
      <c r="M10580" s="821">
        <v>1360.7131556266338</v>
      </c>
      <c r="N10580" s="822"/>
      <c r="O10580" s="822"/>
      <c r="P10580" s="821"/>
    </row>
    <row r="10581" spans="1:16" ht="45" x14ac:dyDescent="0.25">
      <c r="A10581" s="827" t="s">
        <v>3627</v>
      </c>
      <c r="B10581" s="827" t="s">
        <v>3626</v>
      </c>
      <c r="C10581" s="827" t="s">
        <v>3031</v>
      </c>
      <c r="D10581" s="824" t="s">
        <v>6452</v>
      </c>
      <c r="E10581" s="826">
        <v>1954.28</v>
      </c>
      <c r="F10581" s="825" t="s">
        <v>6451</v>
      </c>
      <c r="G10581" s="824" t="s">
        <v>6450</v>
      </c>
      <c r="H10581" s="823" t="s">
        <v>3691</v>
      </c>
      <c r="I10581" s="823" t="s">
        <v>3654</v>
      </c>
      <c r="J10581" s="823" t="s">
        <v>3691</v>
      </c>
      <c r="K10581" s="822">
        <v>3</v>
      </c>
      <c r="L10581" s="822">
        <v>7</v>
      </c>
      <c r="M10581" s="821">
        <v>13178.150479437465</v>
      </c>
      <c r="N10581" s="822"/>
      <c r="O10581" s="822"/>
      <c r="P10581" s="821"/>
    </row>
    <row r="10582" spans="1:16" ht="33.75" x14ac:dyDescent="0.25">
      <c r="A10582" s="827" t="s">
        <v>3627</v>
      </c>
      <c r="B10582" s="827" t="s">
        <v>3626</v>
      </c>
      <c r="C10582" s="827" t="s">
        <v>3031</v>
      </c>
      <c r="D10582" s="824" t="s">
        <v>5866</v>
      </c>
      <c r="E10582" s="826">
        <v>3000</v>
      </c>
      <c r="F10582" s="825" t="s">
        <v>5865</v>
      </c>
      <c r="G10582" s="824" t="s">
        <v>5864</v>
      </c>
      <c r="H10582" s="823" t="s">
        <v>2680</v>
      </c>
      <c r="I10582" s="823" t="s">
        <v>3875</v>
      </c>
      <c r="J10582" s="823" t="s">
        <v>2680</v>
      </c>
      <c r="K10582" s="822">
        <v>2</v>
      </c>
      <c r="L10582" s="822">
        <v>12</v>
      </c>
      <c r="M10582" s="821">
        <v>37988.106835387589</v>
      </c>
      <c r="N10582" s="822"/>
      <c r="O10582" s="822"/>
      <c r="P10582" s="821"/>
    </row>
    <row r="10583" spans="1:16" ht="33.75" x14ac:dyDescent="0.25">
      <c r="A10583" s="827" t="s">
        <v>3627</v>
      </c>
      <c r="B10583" s="827" t="s">
        <v>3626</v>
      </c>
      <c r="C10583" s="827" t="s">
        <v>3031</v>
      </c>
      <c r="D10583" s="824" t="s">
        <v>5863</v>
      </c>
      <c r="E10583" s="826">
        <v>1500</v>
      </c>
      <c r="F10583" s="825" t="s">
        <v>5862</v>
      </c>
      <c r="G10583" s="824" t="s">
        <v>5861</v>
      </c>
      <c r="H10583" s="823" t="s">
        <v>4562</v>
      </c>
      <c r="I10583" s="823" t="s">
        <v>3638</v>
      </c>
      <c r="J10583" s="823" t="s">
        <v>4562</v>
      </c>
      <c r="K10583" s="822">
        <v>2</v>
      </c>
      <c r="L10583" s="822">
        <v>12</v>
      </c>
      <c r="M10583" s="821">
        <v>19932.729903045729</v>
      </c>
      <c r="N10583" s="822"/>
      <c r="O10583" s="822"/>
      <c r="P10583" s="821"/>
    </row>
    <row r="10584" spans="1:16" ht="33.75" x14ac:dyDescent="0.25">
      <c r="A10584" s="827" t="s">
        <v>3627</v>
      </c>
      <c r="B10584" s="827" t="s">
        <v>3626</v>
      </c>
      <c r="C10584" s="827" t="s">
        <v>3031</v>
      </c>
      <c r="D10584" s="824" t="s">
        <v>5860</v>
      </c>
      <c r="E10584" s="826">
        <v>1700</v>
      </c>
      <c r="F10584" s="825" t="s">
        <v>5859</v>
      </c>
      <c r="G10584" s="824" t="s">
        <v>5858</v>
      </c>
      <c r="H10584" s="823" t="s">
        <v>3674</v>
      </c>
      <c r="I10584" s="823" t="s">
        <v>3647</v>
      </c>
      <c r="J10584" s="823" t="s">
        <v>3674</v>
      </c>
      <c r="K10584" s="822">
        <v>4</v>
      </c>
      <c r="L10584" s="822">
        <v>12</v>
      </c>
      <c r="M10584" s="821">
        <v>22006.04831897698</v>
      </c>
      <c r="N10584" s="822"/>
      <c r="O10584" s="822"/>
      <c r="P10584" s="821"/>
    </row>
    <row r="10585" spans="1:16" ht="33.75" x14ac:dyDescent="0.25">
      <c r="A10585" s="827" t="s">
        <v>3627</v>
      </c>
      <c r="B10585" s="827" t="s">
        <v>3626</v>
      </c>
      <c r="C10585" s="827" t="s">
        <v>3031</v>
      </c>
      <c r="D10585" s="824" t="s">
        <v>5857</v>
      </c>
      <c r="E10585" s="826">
        <v>2400</v>
      </c>
      <c r="F10585" s="825" t="s">
        <v>5856</v>
      </c>
      <c r="G10585" s="824" t="s">
        <v>5855</v>
      </c>
      <c r="H10585" s="823"/>
      <c r="I10585" s="823" t="s">
        <v>3804</v>
      </c>
      <c r="J10585" s="823"/>
      <c r="K10585" s="822">
        <v>1</v>
      </c>
      <c r="L10585" s="822">
        <v>12</v>
      </c>
      <c r="M10585" s="821">
        <v>30802.523595045703</v>
      </c>
      <c r="N10585" s="822"/>
      <c r="O10585" s="822"/>
      <c r="P10585" s="821"/>
    </row>
    <row r="10586" spans="1:16" ht="33.75" x14ac:dyDescent="0.25">
      <c r="A10586" s="827" t="s">
        <v>3627</v>
      </c>
      <c r="B10586" s="827" t="s">
        <v>3626</v>
      </c>
      <c r="C10586" s="827" t="s">
        <v>3031</v>
      </c>
      <c r="D10586" s="824" t="s">
        <v>5854</v>
      </c>
      <c r="E10586" s="826">
        <v>5000</v>
      </c>
      <c r="F10586" s="825" t="s">
        <v>5853</v>
      </c>
      <c r="G10586" s="824" t="s">
        <v>5852</v>
      </c>
      <c r="H10586" s="823" t="s">
        <v>5851</v>
      </c>
      <c r="I10586" s="823" t="s">
        <v>3875</v>
      </c>
      <c r="J10586" s="823" t="s">
        <v>5851</v>
      </c>
      <c r="K10586" s="822">
        <v>4</v>
      </c>
      <c r="L10586" s="822">
        <v>12</v>
      </c>
      <c r="M10586" s="821">
        <v>62044.842915915957</v>
      </c>
      <c r="N10586" s="822"/>
      <c r="O10586" s="822"/>
      <c r="P10586" s="821"/>
    </row>
    <row r="10587" spans="1:16" ht="33.75" x14ac:dyDescent="0.25">
      <c r="A10587" s="827" t="s">
        <v>3627</v>
      </c>
      <c r="B10587" s="827" t="s">
        <v>3626</v>
      </c>
      <c r="C10587" s="827" t="s">
        <v>3031</v>
      </c>
      <c r="D10587" s="824" t="s">
        <v>5850</v>
      </c>
      <c r="E10587" s="826">
        <v>5000</v>
      </c>
      <c r="F10587" s="825" t="s">
        <v>5849</v>
      </c>
      <c r="G10587" s="824" t="s">
        <v>5848</v>
      </c>
      <c r="H10587" s="823" t="s">
        <v>3691</v>
      </c>
      <c r="I10587" s="823" t="s">
        <v>3654</v>
      </c>
      <c r="J10587" s="823" t="s">
        <v>3691</v>
      </c>
      <c r="K10587" s="822">
        <v>4</v>
      </c>
      <c r="L10587" s="822">
        <v>12</v>
      </c>
      <c r="M10587" s="821">
        <v>62009.104506410775</v>
      </c>
      <c r="N10587" s="822"/>
      <c r="O10587" s="822"/>
      <c r="P10587" s="821"/>
    </row>
    <row r="10588" spans="1:16" ht="33.75" x14ac:dyDescent="0.25">
      <c r="A10588" s="827" t="s">
        <v>3627</v>
      </c>
      <c r="B10588" s="827" t="s">
        <v>3626</v>
      </c>
      <c r="C10588" s="827" t="s">
        <v>3031</v>
      </c>
      <c r="D10588" s="824" t="s">
        <v>5807</v>
      </c>
      <c r="E10588" s="826">
        <v>2340</v>
      </c>
      <c r="F10588" s="825" t="s">
        <v>5847</v>
      </c>
      <c r="G10588" s="824" t="s">
        <v>5846</v>
      </c>
      <c r="H10588" s="823" t="s">
        <v>2745</v>
      </c>
      <c r="I10588" s="823" t="s">
        <v>3631</v>
      </c>
      <c r="J10588" s="823" t="s">
        <v>2745</v>
      </c>
      <c r="K10588" s="822">
        <v>4</v>
      </c>
      <c r="L10588" s="822">
        <v>12</v>
      </c>
      <c r="M10588" s="821">
        <v>29925.335398728959</v>
      </c>
      <c r="N10588" s="822"/>
      <c r="O10588" s="822"/>
      <c r="P10588" s="821"/>
    </row>
    <row r="10589" spans="1:16" ht="33.75" x14ac:dyDescent="0.25">
      <c r="A10589" s="827" t="s">
        <v>3627</v>
      </c>
      <c r="B10589" s="827" t="s">
        <v>3626</v>
      </c>
      <c r="C10589" s="827" t="s">
        <v>3031</v>
      </c>
      <c r="D10589" s="824" t="s">
        <v>5807</v>
      </c>
      <c r="E10589" s="826">
        <v>3500</v>
      </c>
      <c r="F10589" s="825" t="s">
        <v>4131</v>
      </c>
      <c r="G10589" s="824" t="s">
        <v>4130</v>
      </c>
      <c r="H10589" s="823" t="s">
        <v>4122</v>
      </c>
      <c r="I10589" s="823" t="s">
        <v>3875</v>
      </c>
      <c r="J10589" s="823" t="s">
        <v>4122</v>
      </c>
      <c r="K10589" s="822">
        <v>4</v>
      </c>
      <c r="L10589" s="822">
        <v>6</v>
      </c>
      <c r="M10589" s="821">
        <v>16746.714281788903</v>
      </c>
      <c r="N10589" s="822"/>
      <c r="O10589" s="822"/>
      <c r="P10589" s="821"/>
    </row>
    <row r="10590" spans="1:16" ht="45" x14ac:dyDescent="0.25">
      <c r="A10590" s="827" t="s">
        <v>3627</v>
      </c>
      <c r="B10590" s="827" t="s">
        <v>3626</v>
      </c>
      <c r="C10590" s="827" t="s">
        <v>3031</v>
      </c>
      <c r="D10590" s="824" t="s">
        <v>5814</v>
      </c>
      <c r="E10590" s="826">
        <v>3500</v>
      </c>
      <c r="F10590" s="825" t="s">
        <v>4020</v>
      </c>
      <c r="G10590" s="824" t="s">
        <v>4019</v>
      </c>
      <c r="H10590" s="823" t="s">
        <v>3327</v>
      </c>
      <c r="I10590" s="823" t="s">
        <v>3638</v>
      </c>
      <c r="J10590" s="823" t="s">
        <v>3327</v>
      </c>
      <c r="K10590" s="822">
        <v>4</v>
      </c>
      <c r="L10590" s="822">
        <v>6</v>
      </c>
      <c r="M10590" s="821">
        <v>18544.699745141101</v>
      </c>
      <c r="N10590" s="822"/>
      <c r="O10590" s="822"/>
      <c r="P10590" s="821"/>
    </row>
    <row r="10591" spans="1:16" ht="33.75" x14ac:dyDescent="0.25">
      <c r="A10591" s="827" t="s">
        <v>3627</v>
      </c>
      <c r="B10591" s="827" t="s">
        <v>3626</v>
      </c>
      <c r="C10591" s="827" t="s">
        <v>3031</v>
      </c>
      <c r="D10591" s="824" t="s">
        <v>5787</v>
      </c>
      <c r="E10591" s="826">
        <v>2340</v>
      </c>
      <c r="F10591" s="825" t="s">
        <v>5845</v>
      </c>
      <c r="G10591" s="824" t="s">
        <v>5844</v>
      </c>
      <c r="H10591" s="823" t="s">
        <v>5843</v>
      </c>
      <c r="I10591" s="823" t="s">
        <v>3654</v>
      </c>
      <c r="J10591" s="823" t="s">
        <v>5843</v>
      </c>
      <c r="K10591" s="822">
        <v>4</v>
      </c>
      <c r="L10591" s="822">
        <v>12</v>
      </c>
      <c r="M10591" s="821">
        <v>29344.809046066093</v>
      </c>
      <c r="N10591" s="822"/>
      <c r="O10591" s="822"/>
      <c r="P10591" s="821"/>
    </row>
    <row r="10592" spans="1:16" ht="33.75" x14ac:dyDescent="0.25">
      <c r="A10592" s="827" t="s">
        <v>3627</v>
      </c>
      <c r="B10592" s="827" t="s">
        <v>3626</v>
      </c>
      <c r="C10592" s="827" t="s">
        <v>3031</v>
      </c>
      <c r="D10592" s="824" t="s">
        <v>5807</v>
      </c>
      <c r="E10592" s="826">
        <v>2340</v>
      </c>
      <c r="F10592" s="825" t="s">
        <v>5842</v>
      </c>
      <c r="G10592" s="824" t="s">
        <v>5841</v>
      </c>
      <c r="H10592" s="823" t="s">
        <v>4333</v>
      </c>
      <c r="I10592" s="823" t="s">
        <v>3654</v>
      </c>
      <c r="J10592" s="823" t="s">
        <v>4333</v>
      </c>
      <c r="K10592" s="822">
        <v>4</v>
      </c>
      <c r="L10592" s="822">
        <v>12</v>
      </c>
      <c r="M10592" s="821">
        <v>28406.478028668189</v>
      </c>
      <c r="N10592" s="822"/>
      <c r="O10592" s="822"/>
      <c r="P10592" s="821"/>
    </row>
    <row r="10593" spans="1:16" ht="33.75" x14ac:dyDescent="0.25">
      <c r="A10593" s="827" t="s">
        <v>3627</v>
      </c>
      <c r="B10593" s="827" t="s">
        <v>3626</v>
      </c>
      <c r="C10593" s="827" t="s">
        <v>3031</v>
      </c>
      <c r="D10593" s="824" t="s">
        <v>5807</v>
      </c>
      <c r="E10593" s="826">
        <v>2340</v>
      </c>
      <c r="F10593" s="825" t="s">
        <v>5840</v>
      </c>
      <c r="G10593" s="824" t="s">
        <v>5839</v>
      </c>
      <c r="H10593" s="823" t="s">
        <v>3674</v>
      </c>
      <c r="I10593" s="823" t="s">
        <v>3638</v>
      </c>
      <c r="J10593" s="823" t="s">
        <v>3674</v>
      </c>
      <c r="K10593" s="822">
        <v>4</v>
      </c>
      <c r="L10593" s="822">
        <v>12</v>
      </c>
      <c r="M10593" s="821">
        <v>30071.483363628991</v>
      </c>
      <c r="N10593" s="822"/>
      <c r="O10593" s="822"/>
      <c r="P10593" s="821"/>
    </row>
    <row r="10594" spans="1:16" ht="45" x14ac:dyDescent="0.25">
      <c r="A10594" s="827" t="s">
        <v>3627</v>
      </c>
      <c r="B10594" s="827" t="s">
        <v>3626</v>
      </c>
      <c r="C10594" s="827" t="s">
        <v>3031</v>
      </c>
      <c r="D10594" s="824" t="s">
        <v>5814</v>
      </c>
      <c r="E10594" s="826">
        <v>2340</v>
      </c>
      <c r="F10594" s="825" t="s">
        <v>5838</v>
      </c>
      <c r="G10594" s="824" t="s">
        <v>5837</v>
      </c>
      <c r="H10594" s="823" t="s">
        <v>3674</v>
      </c>
      <c r="I10594" s="823" t="s">
        <v>3647</v>
      </c>
      <c r="J10594" s="823" t="s">
        <v>3674</v>
      </c>
      <c r="K10594" s="822">
        <v>4</v>
      </c>
      <c r="L10594" s="822">
        <v>12</v>
      </c>
      <c r="M10594" s="821">
        <v>29908.25225874133</v>
      </c>
      <c r="N10594" s="822"/>
      <c r="O10594" s="822"/>
      <c r="P10594" s="821"/>
    </row>
    <row r="10595" spans="1:16" x14ac:dyDescent="0.25">
      <c r="A10595" s="1772" t="s">
        <v>2848</v>
      </c>
      <c r="B10595" s="1772"/>
      <c r="C10595" s="1772"/>
      <c r="D10595" s="1772"/>
      <c r="E10595" s="1772"/>
      <c r="F10595" s="1772" t="s">
        <v>378</v>
      </c>
      <c r="G10595" s="1772"/>
      <c r="H10595" s="1772"/>
      <c r="I10595" s="1772"/>
      <c r="J10595" s="1772"/>
      <c r="K10595" s="1771" t="s">
        <v>2847</v>
      </c>
      <c r="L10595" s="1771"/>
      <c r="M10595" s="1771"/>
      <c r="N10595" s="1771" t="s">
        <v>2846</v>
      </c>
      <c r="O10595" s="1771"/>
      <c r="P10595" s="1771"/>
    </row>
    <row r="10596" spans="1:16" ht="72" customHeight="1" x14ac:dyDescent="0.25">
      <c r="A10596" s="1535" t="s">
        <v>2845</v>
      </c>
      <c r="B10596" s="1535" t="s">
        <v>5</v>
      </c>
      <c r="C10596" s="1535" t="s">
        <v>2844</v>
      </c>
      <c r="D10596" s="1535" t="s">
        <v>2843</v>
      </c>
      <c r="E10596" s="1536" t="s">
        <v>2842</v>
      </c>
      <c r="F10596" s="1537" t="s">
        <v>2841</v>
      </c>
      <c r="G10596" s="1540" t="s">
        <v>2840</v>
      </c>
      <c r="H10596" s="1535" t="s">
        <v>2839</v>
      </c>
      <c r="I10596" s="1535" t="s">
        <v>2838</v>
      </c>
      <c r="J10596" s="1535" t="s">
        <v>2837</v>
      </c>
      <c r="K10596" s="1538" t="s">
        <v>2836</v>
      </c>
      <c r="L10596" s="1538" t="s">
        <v>2835</v>
      </c>
      <c r="M10596" s="1539" t="s">
        <v>2834</v>
      </c>
      <c r="N10596" s="1538" t="s">
        <v>2836</v>
      </c>
      <c r="O10596" s="1538" t="s">
        <v>2835</v>
      </c>
      <c r="P10596" s="1539" t="s">
        <v>2834</v>
      </c>
    </row>
    <row r="10597" spans="1:16" ht="45" x14ac:dyDescent="0.25">
      <c r="A10597" s="827" t="s">
        <v>3627</v>
      </c>
      <c r="B10597" s="827" t="s">
        <v>3626</v>
      </c>
      <c r="C10597" s="827" t="s">
        <v>3031</v>
      </c>
      <c r="D10597" s="824" t="s">
        <v>5814</v>
      </c>
      <c r="E10597" s="826">
        <v>2340</v>
      </c>
      <c r="F10597" s="825" t="s">
        <v>5836</v>
      </c>
      <c r="G10597" s="824" t="s">
        <v>5835</v>
      </c>
      <c r="H10597" s="823" t="s">
        <v>2745</v>
      </c>
      <c r="I10597" s="823" t="s">
        <v>2707</v>
      </c>
      <c r="J10597" s="823" t="s">
        <v>2745</v>
      </c>
      <c r="K10597" s="822">
        <v>4</v>
      </c>
      <c r="L10597" s="822">
        <v>12</v>
      </c>
      <c r="M10597" s="821">
        <v>29856.492147020312</v>
      </c>
      <c r="N10597" s="822"/>
      <c r="O10597" s="822"/>
      <c r="P10597" s="821"/>
    </row>
    <row r="10598" spans="1:16" ht="33.75" x14ac:dyDescent="0.25">
      <c r="A10598" s="827" t="s">
        <v>3627</v>
      </c>
      <c r="B10598" s="827" t="s">
        <v>3626</v>
      </c>
      <c r="C10598" s="827" t="s">
        <v>3031</v>
      </c>
      <c r="D10598" s="824" t="s">
        <v>5807</v>
      </c>
      <c r="E10598" s="826">
        <v>2340</v>
      </c>
      <c r="F10598" s="825" t="s">
        <v>5834</v>
      </c>
      <c r="G10598" s="824" t="s">
        <v>5833</v>
      </c>
      <c r="H10598" s="823" t="s">
        <v>3691</v>
      </c>
      <c r="I10598" s="823" t="s">
        <v>3654</v>
      </c>
      <c r="J10598" s="823" t="s">
        <v>3691</v>
      </c>
      <c r="K10598" s="822">
        <v>4</v>
      </c>
      <c r="L10598" s="822">
        <v>12</v>
      </c>
      <c r="M10598" s="821">
        <v>29675.486966236964</v>
      </c>
      <c r="N10598" s="822"/>
      <c r="O10598" s="822"/>
      <c r="P10598" s="821"/>
    </row>
    <row r="10599" spans="1:16" ht="33.75" x14ac:dyDescent="0.25">
      <c r="A10599" s="827" t="s">
        <v>3627</v>
      </c>
      <c r="B10599" s="827" t="s">
        <v>3626</v>
      </c>
      <c r="C10599" s="827" t="s">
        <v>3031</v>
      </c>
      <c r="D10599" s="824" t="s">
        <v>5807</v>
      </c>
      <c r="E10599" s="826">
        <v>2340</v>
      </c>
      <c r="F10599" s="825" t="s">
        <v>5832</v>
      </c>
      <c r="G10599" s="824" t="s">
        <v>5831</v>
      </c>
      <c r="H10599" s="823" t="s">
        <v>2741</v>
      </c>
      <c r="I10599" s="823" t="s">
        <v>3654</v>
      </c>
      <c r="J10599" s="823" t="s">
        <v>2741</v>
      </c>
      <c r="K10599" s="822">
        <v>4</v>
      </c>
      <c r="L10599" s="822">
        <v>12</v>
      </c>
      <c r="M10599" s="821">
        <v>29371.73551935258</v>
      </c>
      <c r="N10599" s="822"/>
      <c r="O10599" s="822"/>
      <c r="P10599" s="821"/>
    </row>
    <row r="10600" spans="1:16" ht="33.75" x14ac:dyDescent="0.25">
      <c r="A10600" s="827" t="s">
        <v>3627</v>
      </c>
      <c r="B10600" s="827" t="s">
        <v>3626</v>
      </c>
      <c r="C10600" s="827" t="s">
        <v>3031</v>
      </c>
      <c r="D10600" s="824" t="s">
        <v>5807</v>
      </c>
      <c r="E10600" s="826">
        <v>2340</v>
      </c>
      <c r="F10600" s="825" t="s">
        <v>5830</v>
      </c>
      <c r="G10600" s="824" t="s">
        <v>5829</v>
      </c>
      <c r="H10600" s="823" t="s">
        <v>3674</v>
      </c>
      <c r="I10600" s="823" t="s">
        <v>3631</v>
      </c>
      <c r="J10600" s="823" t="s">
        <v>3674</v>
      </c>
      <c r="K10600" s="822">
        <v>4</v>
      </c>
      <c r="L10600" s="822">
        <v>12</v>
      </c>
      <c r="M10600" s="821">
        <v>29560.661429168878</v>
      </c>
      <c r="N10600" s="822"/>
      <c r="O10600" s="822"/>
      <c r="P10600" s="821"/>
    </row>
    <row r="10601" spans="1:16" ht="33.75" x14ac:dyDescent="0.25">
      <c r="A10601" s="827" t="s">
        <v>3627</v>
      </c>
      <c r="B10601" s="827" t="s">
        <v>3626</v>
      </c>
      <c r="C10601" s="827" t="s">
        <v>3031</v>
      </c>
      <c r="D10601" s="824" t="s">
        <v>5807</v>
      </c>
      <c r="E10601" s="826">
        <v>2340</v>
      </c>
      <c r="F10601" s="825" t="s">
        <v>5828</v>
      </c>
      <c r="G10601" s="824" t="s">
        <v>5827</v>
      </c>
      <c r="H10601" s="823" t="s">
        <v>4132</v>
      </c>
      <c r="I10601" s="823" t="s">
        <v>3638</v>
      </c>
      <c r="J10601" s="823" t="s">
        <v>4132</v>
      </c>
      <c r="K10601" s="822">
        <v>6</v>
      </c>
      <c r="L10601" s="822">
        <v>12</v>
      </c>
      <c r="M10601" s="821">
        <v>29504.695620616199</v>
      </c>
      <c r="N10601" s="822"/>
      <c r="O10601" s="822"/>
      <c r="P10601" s="821"/>
    </row>
    <row r="10602" spans="1:16" ht="33.75" x14ac:dyDescent="0.25">
      <c r="A10602" s="827" t="s">
        <v>3627</v>
      </c>
      <c r="B10602" s="827" t="s">
        <v>3626</v>
      </c>
      <c r="C10602" s="827" t="s">
        <v>3031</v>
      </c>
      <c r="D10602" s="824" t="s">
        <v>5807</v>
      </c>
      <c r="E10602" s="826">
        <v>2340</v>
      </c>
      <c r="F10602" s="825" t="s">
        <v>6449</v>
      </c>
      <c r="G10602" s="824" t="s">
        <v>6448</v>
      </c>
      <c r="H10602" s="823" t="s">
        <v>3327</v>
      </c>
      <c r="I10602" s="823" t="s">
        <v>3654</v>
      </c>
      <c r="J10602" s="823" t="s">
        <v>3327</v>
      </c>
      <c r="K10602" s="822">
        <v>3</v>
      </c>
      <c r="L10602" s="822">
        <v>7</v>
      </c>
      <c r="M10602" s="821">
        <v>17057.675494670413</v>
      </c>
      <c r="N10602" s="822"/>
      <c r="O10602" s="822"/>
      <c r="P10602" s="821"/>
    </row>
    <row r="10603" spans="1:16" ht="45" x14ac:dyDescent="0.25">
      <c r="A10603" s="827" t="s">
        <v>3627</v>
      </c>
      <c r="B10603" s="827" t="s">
        <v>3626</v>
      </c>
      <c r="C10603" s="827" t="s">
        <v>3031</v>
      </c>
      <c r="D10603" s="824" t="s">
        <v>5814</v>
      </c>
      <c r="E10603" s="826">
        <v>2340</v>
      </c>
      <c r="F10603" s="825" t="s">
        <v>5826</v>
      </c>
      <c r="G10603" s="824" t="s">
        <v>5825</v>
      </c>
      <c r="H10603" s="823" t="s">
        <v>4048</v>
      </c>
      <c r="I10603" s="823" t="s">
        <v>2707</v>
      </c>
      <c r="J10603" s="823" t="s">
        <v>4048</v>
      </c>
      <c r="K10603" s="822">
        <v>4</v>
      </c>
      <c r="L10603" s="822">
        <v>12</v>
      </c>
      <c r="M10603" s="821">
        <v>29858.254534264051</v>
      </c>
      <c r="N10603" s="822"/>
      <c r="O10603" s="822"/>
      <c r="P10603" s="821"/>
    </row>
    <row r="10604" spans="1:16" ht="33.75" x14ac:dyDescent="0.25">
      <c r="A10604" s="827" t="s">
        <v>3627</v>
      </c>
      <c r="B10604" s="827" t="s">
        <v>3626</v>
      </c>
      <c r="C10604" s="827" t="s">
        <v>3031</v>
      </c>
      <c r="D10604" s="824" t="s">
        <v>5807</v>
      </c>
      <c r="E10604" s="826">
        <v>2340</v>
      </c>
      <c r="F10604" s="825" t="s">
        <v>5824</v>
      </c>
      <c r="G10604" s="824" t="s">
        <v>5823</v>
      </c>
      <c r="H10604" s="823" t="s">
        <v>2741</v>
      </c>
      <c r="I10604" s="823" t="s">
        <v>2707</v>
      </c>
      <c r="J10604" s="823" t="s">
        <v>2741</v>
      </c>
      <c r="K10604" s="822">
        <v>4</v>
      </c>
      <c r="L10604" s="822">
        <v>12</v>
      </c>
      <c r="M10604" s="821">
        <v>29573.548885888737</v>
      </c>
      <c r="N10604" s="822"/>
      <c r="O10604" s="822"/>
      <c r="P10604" s="821"/>
    </row>
    <row r="10605" spans="1:16" ht="45" x14ac:dyDescent="0.25">
      <c r="A10605" s="827" t="s">
        <v>3627</v>
      </c>
      <c r="B10605" s="827" t="s">
        <v>3626</v>
      </c>
      <c r="C10605" s="827" t="s">
        <v>3031</v>
      </c>
      <c r="D10605" s="824" t="s">
        <v>5814</v>
      </c>
      <c r="E10605" s="826">
        <v>2340</v>
      </c>
      <c r="F10605" s="825" t="s">
        <v>5822</v>
      </c>
      <c r="G10605" s="824" t="s">
        <v>5821</v>
      </c>
      <c r="H10605" s="823" t="s">
        <v>3674</v>
      </c>
      <c r="I10605" s="823" t="s">
        <v>3631</v>
      </c>
      <c r="J10605" s="823" t="s">
        <v>3674</v>
      </c>
      <c r="K10605" s="822">
        <v>4</v>
      </c>
      <c r="L10605" s="822">
        <v>12</v>
      </c>
      <c r="M10605" s="821">
        <v>28581.024460745786</v>
      </c>
      <c r="N10605" s="822"/>
      <c r="O10605" s="822"/>
      <c r="P10605" s="821"/>
    </row>
    <row r="10606" spans="1:16" ht="45" x14ac:dyDescent="0.25">
      <c r="A10606" s="827" t="s">
        <v>3627</v>
      </c>
      <c r="B10606" s="827" t="s">
        <v>3626</v>
      </c>
      <c r="C10606" s="827" t="s">
        <v>3031</v>
      </c>
      <c r="D10606" s="824" t="s">
        <v>5814</v>
      </c>
      <c r="E10606" s="826">
        <v>2340</v>
      </c>
      <c r="F10606" s="825" t="s">
        <v>5820</v>
      </c>
      <c r="G10606" s="824" t="s">
        <v>5819</v>
      </c>
      <c r="H10606" s="823" t="s">
        <v>2745</v>
      </c>
      <c r="I10606" s="823" t="s">
        <v>3875</v>
      </c>
      <c r="J10606" s="823" t="s">
        <v>2745</v>
      </c>
      <c r="K10606" s="822">
        <v>4</v>
      </c>
      <c r="L10606" s="822">
        <v>12</v>
      </c>
      <c r="M10606" s="821">
        <v>28515.605847885767</v>
      </c>
      <c r="N10606" s="822"/>
      <c r="O10606" s="822"/>
      <c r="P10606" s="821"/>
    </row>
    <row r="10607" spans="1:16" ht="45" x14ac:dyDescent="0.25">
      <c r="A10607" s="827" t="s">
        <v>3627</v>
      </c>
      <c r="B10607" s="827" t="s">
        <v>3626</v>
      </c>
      <c r="C10607" s="827" t="s">
        <v>3031</v>
      </c>
      <c r="D10607" s="824" t="s">
        <v>5814</v>
      </c>
      <c r="E10607" s="826">
        <v>2340</v>
      </c>
      <c r="F10607" s="825" t="s">
        <v>5818</v>
      </c>
      <c r="G10607" s="824" t="s">
        <v>5817</v>
      </c>
      <c r="H10607" s="823" t="s">
        <v>3691</v>
      </c>
      <c r="I10607" s="823" t="s">
        <v>3654</v>
      </c>
      <c r="J10607" s="823" t="s">
        <v>3691</v>
      </c>
      <c r="K10607" s="822">
        <v>4</v>
      </c>
      <c r="L10607" s="822">
        <v>12</v>
      </c>
      <c r="M10607" s="821">
        <v>30034.282973796609</v>
      </c>
      <c r="N10607" s="822"/>
      <c r="O10607" s="822"/>
      <c r="P10607" s="821"/>
    </row>
    <row r="10608" spans="1:16" ht="33.75" x14ac:dyDescent="0.25">
      <c r="A10608" s="827" t="s">
        <v>3627</v>
      </c>
      <c r="B10608" s="827" t="s">
        <v>3626</v>
      </c>
      <c r="C10608" s="827" t="s">
        <v>3031</v>
      </c>
      <c r="D10608" s="824" t="s">
        <v>5787</v>
      </c>
      <c r="E10608" s="826">
        <v>2340</v>
      </c>
      <c r="F10608" s="825" t="s">
        <v>5816</v>
      </c>
      <c r="G10608" s="824" t="s">
        <v>5815</v>
      </c>
      <c r="H10608" s="823" t="s">
        <v>2722</v>
      </c>
      <c r="I10608" s="823" t="s">
        <v>3631</v>
      </c>
      <c r="J10608" s="823" t="s">
        <v>2722</v>
      </c>
      <c r="K10608" s="822">
        <v>4</v>
      </c>
      <c r="L10608" s="822">
        <v>12</v>
      </c>
      <c r="M10608" s="821">
        <v>28968.339098249609</v>
      </c>
      <c r="N10608" s="822"/>
      <c r="O10608" s="822"/>
      <c r="P10608" s="821"/>
    </row>
    <row r="10609" spans="1:16" ht="45" x14ac:dyDescent="0.25">
      <c r="A10609" s="827" t="s">
        <v>3627</v>
      </c>
      <c r="B10609" s="827" t="s">
        <v>3626</v>
      </c>
      <c r="C10609" s="827" t="s">
        <v>3031</v>
      </c>
      <c r="D10609" s="824" t="s">
        <v>5814</v>
      </c>
      <c r="E10609" s="826">
        <v>2340</v>
      </c>
      <c r="F10609" s="825" t="s">
        <v>5813</v>
      </c>
      <c r="G10609" s="824" t="s">
        <v>5812</v>
      </c>
      <c r="H10609" s="823" t="s">
        <v>2722</v>
      </c>
      <c r="I10609" s="823" t="s">
        <v>3631</v>
      </c>
      <c r="J10609" s="823" t="s">
        <v>2722</v>
      </c>
      <c r="K10609" s="822">
        <v>4</v>
      </c>
      <c r="L10609" s="822">
        <v>12</v>
      </c>
      <c r="M10609" s="821">
        <v>29195.817229022756</v>
      </c>
      <c r="N10609" s="822"/>
      <c r="O10609" s="822"/>
      <c r="P10609" s="821"/>
    </row>
    <row r="10610" spans="1:16" ht="33.75" x14ac:dyDescent="0.25">
      <c r="A10610" s="827" t="s">
        <v>3627</v>
      </c>
      <c r="B10610" s="827" t="s">
        <v>3626</v>
      </c>
      <c r="C10610" s="827" t="s">
        <v>3031</v>
      </c>
      <c r="D10610" s="824" t="s">
        <v>5787</v>
      </c>
      <c r="E10610" s="826">
        <v>2340</v>
      </c>
      <c r="F10610" s="825" t="s">
        <v>5811</v>
      </c>
      <c r="G10610" s="824" t="s">
        <v>5810</v>
      </c>
      <c r="H10610" s="823" t="s">
        <v>3691</v>
      </c>
      <c r="I10610" s="823" t="s">
        <v>3654</v>
      </c>
      <c r="J10610" s="823" t="s">
        <v>3691</v>
      </c>
      <c r="K10610" s="822">
        <v>5</v>
      </c>
      <c r="L10610" s="822">
        <v>12</v>
      </c>
      <c r="M10610" s="821">
        <v>28697.051625480053</v>
      </c>
      <c r="N10610" s="822"/>
      <c r="O10610" s="822"/>
      <c r="P10610" s="821"/>
    </row>
    <row r="10611" spans="1:16" ht="33.75" x14ac:dyDescent="0.25">
      <c r="A10611" s="827" t="s">
        <v>3627</v>
      </c>
      <c r="B10611" s="827" t="s">
        <v>3626</v>
      </c>
      <c r="C10611" s="827" t="s">
        <v>3031</v>
      </c>
      <c r="D10611" s="824" t="s">
        <v>5807</v>
      </c>
      <c r="E10611" s="826">
        <v>2340</v>
      </c>
      <c r="F10611" s="825" t="s">
        <v>5809</v>
      </c>
      <c r="G10611" s="824" t="s">
        <v>5808</v>
      </c>
      <c r="H10611" s="823" t="s">
        <v>2741</v>
      </c>
      <c r="I10611" s="823" t="s">
        <v>2707</v>
      </c>
      <c r="J10611" s="823" t="s">
        <v>2741</v>
      </c>
      <c r="K10611" s="822">
        <v>4</v>
      </c>
      <c r="L10611" s="822">
        <v>12</v>
      </c>
      <c r="M10611" s="821">
        <v>30029.326259673584</v>
      </c>
      <c r="N10611" s="822"/>
      <c r="O10611" s="822"/>
      <c r="P10611" s="821"/>
    </row>
    <row r="10612" spans="1:16" ht="33.75" x14ac:dyDescent="0.25">
      <c r="A10612" s="827" t="s">
        <v>3627</v>
      </c>
      <c r="B10612" s="827" t="s">
        <v>3626</v>
      </c>
      <c r="C10612" s="827" t="s">
        <v>3031</v>
      </c>
      <c r="D10612" s="824" t="s">
        <v>5807</v>
      </c>
      <c r="E10612" s="826">
        <v>2340</v>
      </c>
      <c r="F10612" s="825" t="s">
        <v>5806</v>
      </c>
      <c r="G10612" s="824" t="s">
        <v>5805</v>
      </c>
      <c r="H10612" s="823" t="s">
        <v>3114</v>
      </c>
      <c r="I10612" s="823" t="s">
        <v>3631</v>
      </c>
      <c r="J10612" s="823" t="s">
        <v>3114</v>
      </c>
      <c r="K10612" s="822">
        <v>4</v>
      </c>
      <c r="L10612" s="822">
        <v>12</v>
      </c>
      <c r="M10612" s="821">
        <v>29251.162196614565</v>
      </c>
      <c r="N10612" s="822"/>
      <c r="O10612" s="822"/>
      <c r="P10612" s="821"/>
    </row>
    <row r="10613" spans="1:16" ht="33.75" x14ac:dyDescent="0.25">
      <c r="A10613" s="827" t="s">
        <v>3627</v>
      </c>
      <c r="B10613" s="827" t="s">
        <v>3626</v>
      </c>
      <c r="C10613" s="827" t="s">
        <v>3031</v>
      </c>
      <c r="D10613" s="824" t="s">
        <v>5804</v>
      </c>
      <c r="E10613" s="826">
        <v>2000</v>
      </c>
      <c r="F10613" s="825" t="s">
        <v>5803</v>
      </c>
      <c r="G10613" s="824" t="s">
        <v>5802</v>
      </c>
      <c r="H10613" s="823" t="s">
        <v>2667</v>
      </c>
      <c r="I10613" s="823" t="s">
        <v>3647</v>
      </c>
      <c r="J10613" s="823" t="s">
        <v>2667</v>
      </c>
      <c r="K10613" s="822">
        <v>4</v>
      </c>
      <c r="L10613" s="822">
        <v>12</v>
      </c>
      <c r="M10613" s="821">
        <v>25915.40374102303</v>
      </c>
      <c r="N10613" s="822"/>
      <c r="O10613" s="822"/>
      <c r="P10613" s="821"/>
    </row>
    <row r="10614" spans="1:16" ht="22.5" x14ac:dyDescent="0.25">
      <c r="A10614" s="827" t="s">
        <v>3627</v>
      </c>
      <c r="B10614" s="827" t="s">
        <v>3626</v>
      </c>
      <c r="C10614" s="827" t="s">
        <v>3031</v>
      </c>
      <c r="D10614" s="824" t="s">
        <v>5796</v>
      </c>
      <c r="E10614" s="826">
        <v>5000</v>
      </c>
      <c r="F10614" s="825" t="s">
        <v>5801</v>
      </c>
      <c r="G10614" s="824" t="s">
        <v>5800</v>
      </c>
      <c r="H10614" s="823" t="s">
        <v>2722</v>
      </c>
      <c r="I10614" s="823" t="s">
        <v>3654</v>
      </c>
      <c r="J10614" s="823" t="s">
        <v>2722</v>
      </c>
      <c r="K10614" s="822">
        <v>4</v>
      </c>
      <c r="L10614" s="822">
        <v>12</v>
      </c>
      <c r="M10614" s="821">
        <v>61687.899417675013</v>
      </c>
      <c r="N10614" s="822"/>
      <c r="O10614" s="822"/>
      <c r="P10614" s="821"/>
    </row>
    <row r="10615" spans="1:16" ht="22.5" x14ac:dyDescent="0.25">
      <c r="A10615" s="827" t="s">
        <v>3627</v>
      </c>
      <c r="B10615" s="827" t="s">
        <v>3626</v>
      </c>
      <c r="C10615" s="827" t="s">
        <v>3031</v>
      </c>
      <c r="D10615" s="824" t="s">
        <v>5796</v>
      </c>
      <c r="E10615" s="826">
        <v>5000</v>
      </c>
      <c r="F10615" s="825" t="s">
        <v>5799</v>
      </c>
      <c r="G10615" s="824" t="s">
        <v>5798</v>
      </c>
      <c r="H10615" s="823" t="s">
        <v>5797</v>
      </c>
      <c r="I10615" s="823" t="s">
        <v>3875</v>
      </c>
      <c r="J10615" s="823" t="s">
        <v>5797</v>
      </c>
      <c r="K10615" s="822">
        <v>4</v>
      </c>
      <c r="L10615" s="822">
        <v>12</v>
      </c>
      <c r="M10615" s="821">
        <v>62037.122458160702</v>
      </c>
      <c r="N10615" s="822"/>
      <c r="O10615" s="822"/>
      <c r="P10615" s="821"/>
    </row>
    <row r="10616" spans="1:16" ht="22.5" x14ac:dyDescent="0.25">
      <c r="A10616" s="827" t="s">
        <v>3627</v>
      </c>
      <c r="B10616" s="827" t="s">
        <v>3626</v>
      </c>
      <c r="C10616" s="827" t="s">
        <v>3031</v>
      </c>
      <c r="D10616" s="824" t="s">
        <v>5796</v>
      </c>
      <c r="E10616" s="826">
        <v>5000</v>
      </c>
      <c r="F10616" s="825" t="s">
        <v>5795</v>
      </c>
      <c r="G10616" s="824" t="s">
        <v>5794</v>
      </c>
      <c r="H10616" s="823" t="s">
        <v>5793</v>
      </c>
      <c r="I10616" s="823" t="s">
        <v>3631</v>
      </c>
      <c r="J10616" s="823" t="s">
        <v>5793</v>
      </c>
      <c r="K10616" s="822">
        <v>4</v>
      </c>
      <c r="L10616" s="822">
        <v>12</v>
      </c>
      <c r="M10616" s="821">
        <v>60687.764683979542</v>
      </c>
      <c r="N10616" s="822"/>
      <c r="O10616" s="822"/>
      <c r="P10616" s="821"/>
    </row>
    <row r="10617" spans="1:16" ht="22.5" x14ac:dyDescent="0.25">
      <c r="A10617" s="827" t="s">
        <v>3627</v>
      </c>
      <c r="B10617" s="827" t="s">
        <v>3626</v>
      </c>
      <c r="C10617" s="827" t="s">
        <v>3031</v>
      </c>
      <c r="D10617" s="824" t="s">
        <v>6447</v>
      </c>
      <c r="E10617" s="826">
        <v>2300</v>
      </c>
      <c r="F10617" s="825" t="s">
        <v>4311</v>
      </c>
      <c r="G10617" s="824" t="s">
        <v>4310</v>
      </c>
      <c r="H10617" s="823" t="s">
        <v>2722</v>
      </c>
      <c r="I10617" s="823" t="s">
        <v>3654</v>
      </c>
      <c r="J10617" s="823" t="s">
        <v>2722</v>
      </c>
      <c r="K10617" s="822">
        <v>4</v>
      </c>
      <c r="L10617" s="822">
        <v>2</v>
      </c>
      <c r="M10617" s="821">
        <v>3612.1428323785017</v>
      </c>
      <c r="N10617" s="822"/>
      <c r="O10617" s="822"/>
      <c r="P10617" s="821"/>
    </row>
    <row r="10618" spans="1:16" ht="22.5" x14ac:dyDescent="0.25">
      <c r="A10618" s="827" t="s">
        <v>3627</v>
      </c>
      <c r="B10618" s="827" t="s">
        <v>3626</v>
      </c>
      <c r="C10618" s="827" t="s">
        <v>3031</v>
      </c>
      <c r="D10618" s="824" t="s">
        <v>5792</v>
      </c>
      <c r="E10618" s="826">
        <v>1350</v>
      </c>
      <c r="F10618" s="825" t="s">
        <v>5791</v>
      </c>
      <c r="G10618" s="824" t="s">
        <v>5790</v>
      </c>
      <c r="H10618" s="823" t="s">
        <v>2741</v>
      </c>
      <c r="I10618" s="823" t="s">
        <v>2707</v>
      </c>
      <c r="J10618" s="823" t="s">
        <v>2741</v>
      </c>
      <c r="K10618" s="822">
        <v>2</v>
      </c>
      <c r="L10618" s="822">
        <v>12</v>
      </c>
      <c r="M10618" s="821">
        <v>6829.0002304008003</v>
      </c>
      <c r="N10618" s="822"/>
      <c r="O10618" s="822"/>
      <c r="P10618" s="821"/>
    </row>
    <row r="10619" spans="1:16" ht="33.75" x14ac:dyDescent="0.25">
      <c r="A10619" s="827" t="s">
        <v>3627</v>
      </c>
      <c r="B10619" s="827" t="s">
        <v>3626</v>
      </c>
      <c r="C10619" s="827" t="s">
        <v>3031</v>
      </c>
      <c r="D10619" s="824" t="s">
        <v>5787</v>
      </c>
      <c r="E10619" s="826">
        <v>2340</v>
      </c>
      <c r="F10619" s="825" t="s">
        <v>5789</v>
      </c>
      <c r="G10619" s="824" t="s">
        <v>5788</v>
      </c>
      <c r="H10619" s="823" t="s">
        <v>2722</v>
      </c>
      <c r="I10619" s="823" t="s">
        <v>3647</v>
      </c>
      <c r="J10619" s="823" t="s">
        <v>2722</v>
      </c>
      <c r="K10619" s="822">
        <v>4</v>
      </c>
      <c r="L10619" s="822">
        <v>12</v>
      </c>
      <c r="M10619" s="821">
        <v>28764.392842605968</v>
      </c>
      <c r="N10619" s="822"/>
      <c r="O10619" s="822"/>
      <c r="P10619" s="821"/>
    </row>
    <row r="10620" spans="1:16" ht="33.75" x14ac:dyDescent="0.25">
      <c r="A10620" s="827" t="s">
        <v>3627</v>
      </c>
      <c r="B10620" s="827" t="s">
        <v>3626</v>
      </c>
      <c r="C10620" s="827" t="s">
        <v>3031</v>
      </c>
      <c r="D10620" s="824" t="s">
        <v>5787</v>
      </c>
      <c r="E10620" s="826">
        <v>2340</v>
      </c>
      <c r="F10620" s="825" t="s">
        <v>6446</v>
      </c>
      <c r="G10620" s="824" t="s">
        <v>6445</v>
      </c>
      <c r="H10620" s="823" t="s">
        <v>2722</v>
      </c>
      <c r="I10620" s="823" t="s">
        <v>3654</v>
      </c>
      <c r="J10620" s="823" t="s">
        <v>2722</v>
      </c>
      <c r="K10620" s="822">
        <v>1</v>
      </c>
      <c r="L10620" s="822">
        <v>1</v>
      </c>
      <c r="M10620" s="821">
        <v>1867.5196509689044</v>
      </c>
      <c r="N10620" s="822"/>
      <c r="O10620" s="822"/>
      <c r="P10620" s="821"/>
    </row>
    <row r="10621" spans="1:16" ht="33.75" x14ac:dyDescent="0.25">
      <c r="A10621" s="827" t="s">
        <v>3627</v>
      </c>
      <c r="B10621" s="827" t="s">
        <v>3626</v>
      </c>
      <c r="C10621" s="827" t="s">
        <v>3031</v>
      </c>
      <c r="D10621" s="824" t="s">
        <v>5787</v>
      </c>
      <c r="E10621" s="826">
        <v>2340</v>
      </c>
      <c r="F10621" s="825" t="s">
        <v>5786</v>
      </c>
      <c r="G10621" s="824" t="s">
        <v>5785</v>
      </c>
      <c r="H10621" s="823" t="s">
        <v>2745</v>
      </c>
      <c r="I10621" s="823" t="s">
        <v>3631</v>
      </c>
      <c r="J10621" s="823" t="s">
        <v>2745</v>
      </c>
      <c r="K10621" s="822">
        <v>4</v>
      </c>
      <c r="L10621" s="822">
        <v>12</v>
      </c>
      <c r="M10621" s="821">
        <v>29969.154754289255</v>
      </c>
      <c r="N10621" s="822"/>
      <c r="O10621" s="822"/>
      <c r="P10621" s="821"/>
    </row>
    <row r="10622" spans="1:16" ht="33.75" x14ac:dyDescent="0.25">
      <c r="A10622" s="827" t="s">
        <v>3627</v>
      </c>
      <c r="B10622" s="827" t="s">
        <v>3626</v>
      </c>
      <c r="C10622" s="827" t="s">
        <v>3031</v>
      </c>
      <c r="D10622" s="824" t="s">
        <v>5787</v>
      </c>
      <c r="E10622" s="826">
        <v>3500</v>
      </c>
      <c r="F10622" s="825" t="s">
        <v>4006</v>
      </c>
      <c r="G10622" s="824" t="s">
        <v>4005</v>
      </c>
      <c r="H10622" s="823" t="s">
        <v>2722</v>
      </c>
      <c r="I10622" s="823" t="s">
        <v>2707</v>
      </c>
      <c r="J10622" s="823" t="s">
        <v>2722</v>
      </c>
      <c r="K10622" s="822">
        <v>4</v>
      </c>
      <c r="L10622" s="822">
        <v>6</v>
      </c>
      <c r="M10622" s="821">
        <v>16999.566783446371</v>
      </c>
      <c r="N10622" s="822"/>
      <c r="O10622" s="822"/>
      <c r="P10622" s="821"/>
    </row>
    <row r="10623" spans="1:16" ht="45" x14ac:dyDescent="0.25">
      <c r="A10623" s="827" t="s">
        <v>3627</v>
      </c>
      <c r="B10623" s="827" t="s">
        <v>3626</v>
      </c>
      <c r="C10623" s="827" t="s">
        <v>3031</v>
      </c>
      <c r="D10623" s="824" t="s">
        <v>5784</v>
      </c>
      <c r="E10623" s="826">
        <v>2000</v>
      </c>
      <c r="F10623" s="825" t="s">
        <v>5783</v>
      </c>
      <c r="G10623" s="824" t="s">
        <v>5782</v>
      </c>
      <c r="H10623" s="823" t="s">
        <v>2741</v>
      </c>
      <c r="I10623" s="823" t="s">
        <v>3638</v>
      </c>
      <c r="J10623" s="823" t="s">
        <v>2741</v>
      </c>
      <c r="K10623" s="822">
        <v>4</v>
      </c>
      <c r="L10623" s="822">
        <v>12</v>
      </c>
      <c r="M10623" s="821">
        <v>25369.654495732408</v>
      </c>
      <c r="N10623" s="822"/>
      <c r="O10623" s="822"/>
      <c r="P10623" s="821"/>
    </row>
    <row r="10624" spans="1:16" ht="22.5" x14ac:dyDescent="0.25">
      <c r="A10624" s="827" t="s">
        <v>3627</v>
      </c>
      <c r="B10624" s="827" t="s">
        <v>3626</v>
      </c>
      <c r="C10624" s="827" t="s">
        <v>3031</v>
      </c>
      <c r="D10624" s="824" t="s">
        <v>5764</v>
      </c>
      <c r="E10624" s="826">
        <v>2500</v>
      </c>
      <c r="F10624" s="825" t="s">
        <v>5781</v>
      </c>
      <c r="G10624" s="824" t="s">
        <v>5780</v>
      </c>
      <c r="H10624" s="823" t="s">
        <v>2722</v>
      </c>
      <c r="I10624" s="823" t="s">
        <v>3654</v>
      </c>
      <c r="J10624" s="823" t="s">
        <v>2722</v>
      </c>
      <c r="K10624" s="822">
        <v>4</v>
      </c>
      <c r="L10624" s="822">
        <v>12</v>
      </c>
      <c r="M10624" s="821">
        <v>31994.237832986972</v>
      </c>
      <c r="N10624" s="822"/>
      <c r="O10624" s="822"/>
      <c r="P10624" s="821"/>
    </row>
    <row r="10625" spans="1:16" ht="33.75" x14ac:dyDescent="0.25">
      <c r="A10625" s="827" t="s">
        <v>3627</v>
      </c>
      <c r="B10625" s="827" t="s">
        <v>3626</v>
      </c>
      <c r="C10625" s="827" t="s">
        <v>3031</v>
      </c>
      <c r="D10625" s="824" t="s">
        <v>5764</v>
      </c>
      <c r="E10625" s="826">
        <v>2500</v>
      </c>
      <c r="F10625" s="825" t="s">
        <v>5779</v>
      </c>
      <c r="G10625" s="824" t="s">
        <v>5778</v>
      </c>
      <c r="H10625" s="823" t="s">
        <v>2741</v>
      </c>
      <c r="I10625" s="823" t="s">
        <v>3638</v>
      </c>
      <c r="J10625" s="823" t="s">
        <v>2741</v>
      </c>
      <c r="K10625" s="822">
        <v>4</v>
      </c>
      <c r="L10625" s="822">
        <v>12</v>
      </c>
      <c r="M10625" s="821">
        <v>29445.895973484108</v>
      </c>
      <c r="N10625" s="822"/>
      <c r="O10625" s="822"/>
      <c r="P10625" s="821"/>
    </row>
    <row r="10626" spans="1:16" ht="22.5" x14ac:dyDescent="0.25">
      <c r="A10626" s="827" t="s">
        <v>3627</v>
      </c>
      <c r="B10626" s="827" t="s">
        <v>3626</v>
      </c>
      <c r="C10626" s="827" t="s">
        <v>3031</v>
      </c>
      <c r="D10626" s="824" t="s">
        <v>5764</v>
      </c>
      <c r="E10626" s="826">
        <v>2500</v>
      </c>
      <c r="F10626" s="825" t="s">
        <v>5777</v>
      </c>
      <c r="G10626" s="824" t="s">
        <v>5776</v>
      </c>
      <c r="H10626" s="823" t="s">
        <v>2745</v>
      </c>
      <c r="I10626" s="823" t="s">
        <v>3654</v>
      </c>
      <c r="J10626" s="823" t="s">
        <v>2745</v>
      </c>
      <c r="K10626" s="822">
        <v>4</v>
      </c>
      <c r="L10626" s="822">
        <v>12</v>
      </c>
      <c r="M10626" s="821">
        <v>30448.794450811809</v>
      </c>
      <c r="N10626" s="822"/>
      <c r="O10626" s="822"/>
      <c r="P10626" s="821"/>
    </row>
    <row r="10627" spans="1:16" ht="22.5" x14ac:dyDescent="0.25">
      <c r="A10627" s="827" t="s">
        <v>3627</v>
      </c>
      <c r="B10627" s="827" t="s">
        <v>3626</v>
      </c>
      <c r="C10627" s="827" t="s">
        <v>3031</v>
      </c>
      <c r="D10627" s="824" t="s">
        <v>5764</v>
      </c>
      <c r="E10627" s="826">
        <v>3500</v>
      </c>
      <c r="F10627" s="825" t="s">
        <v>4121</v>
      </c>
      <c r="G10627" s="824" t="s">
        <v>4120</v>
      </c>
      <c r="H10627" s="823" t="s">
        <v>3691</v>
      </c>
      <c r="I10627" s="823" t="s">
        <v>3631</v>
      </c>
      <c r="J10627" s="823" t="s">
        <v>3691</v>
      </c>
      <c r="K10627" s="822">
        <v>4</v>
      </c>
      <c r="L10627" s="822">
        <v>6</v>
      </c>
      <c r="M10627" s="821">
        <v>17289.769878394494</v>
      </c>
      <c r="N10627" s="822"/>
      <c r="O10627" s="822"/>
      <c r="P10627" s="821"/>
    </row>
    <row r="10628" spans="1:16" ht="22.5" x14ac:dyDescent="0.25">
      <c r="A10628" s="827" t="s">
        <v>3627</v>
      </c>
      <c r="B10628" s="827" t="s">
        <v>3626</v>
      </c>
      <c r="C10628" s="827" t="s">
        <v>3031</v>
      </c>
      <c r="D10628" s="824" t="s">
        <v>5764</v>
      </c>
      <c r="E10628" s="826">
        <v>2500</v>
      </c>
      <c r="F10628" s="825" t="s">
        <v>5775</v>
      </c>
      <c r="G10628" s="824" t="s">
        <v>5774</v>
      </c>
      <c r="H10628" s="823" t="s">
        <v>2722</v>
      </c>
      <c r="I10628" s="823" t="s">
        <v>3654</v>
      </c>
      <c r="J10628" s="823" t="s">
        <v>2722</v>
      </c>
      <c r="K10628" s="822">
        <v>4</v>
      </c>
      <c r="L10628" s="822">
        <v>12</v>
      </c>
      <c r="M10628" s="821">
        <v>30202.781213287726</v>
      </c>
      <c r="N10628" s="822"/>
      <c r="O10628" s="822"/>
      <c r="P10628" s="821"/>
    </row>
    <row r="10629" spans="1:16" ht="22.5" x14ac:dyDescent="0.25">
      <c r="A10629" s="827" t="s">
        <v>3627</v>
      </c>
      <c r="B10629" s="827" t="s">
        <v>3626</v>
      </c>
      <c r="C10629" s="827" t="s">
        <v>3031</v>
      </c>
      <c r="D10629" s="824" t="s">
        <v>5764</v>
      </c>
      <c r="E10629" s="826">
        <v>2500</v>
      </c>
      <c r="F10629" s="825" t="s">
        <v>5773</v>
      </c>
      <c r="G10629" s="824" t="s">
        <v>5772</v>
      </c>
      <c r="H10629" s="823" t="s">
        <v>3327</v>
      </c>
      <c r="I10629" s="823" t="s">
        <v>3654</v>
      </c>
      <c r="J10629" s="823" t="s">
        <v>3327</v>
      </c>
      <c r="K10629" s="822">
        <v>5</v>
      </c>
      <c r="L10629" s="822">
        <v>12</v>
      </c>
      <c r="M10629" s="821">
        <v>31994.137697348124</v>
      </c>
      <c r="N10629" s="822"/>
      <c r="O10629" s="822"/>
      <c r="P10629" s="821"/>
    </row>
    <row r="10630" spans="1:16" ht="22.5" x14ac:dyDescent="0.25">
      <c r="A10630" s="827" t="s">
        <v>3627</v>
      </c>
      <c r="B10630" s="827" t="s">
        <v>3626</v>
      </c>
      <c r="C10630" s="827" t="s">
        <v>3031</v>
      </c>
      <c r="D10630" s="824" t="s">
        <v>5764</v>
      </c>
      <c r="E10630" s="826">
        <v>2500</v>
      </c>
      <c r="F10630" s="825" t="s">
        <v>5771</v>
      </c>
      <c r="G10630" s="824" t="s">
        <v>5770</v>
      </c>
      <c r="H10630" s="823" t="s">
        <v>2741</v>
      </c>
      <c r="I10630" s="823" t="s">
        <v>3875</v>
      </c>
      <c r="J10630" s="823" t="s">
        <v>2741</v>
      </c>
      <c r="K10630" s="822">
        <v>4</v>
      </c>
      <c r="L10630" s="822">
        <v>12</v>
      </c>
      <c r="M10630" s="821">
        <v>31931.6430451425</v>
      </c>
      <c r="N10630" s="822"/>
      <c r="O10630" s="822"/>
      <c r="P10630" s="821"/>
    </row>
    <row r="10631" spans="1:16" ht="22.5" x14ac:dyDescent="0.25">
      <c r="A10631" s="827" t="s">
        <v>3627</v>
      </c>
      <c r="B10631" s="827" t="s">
        <v>3626</v>
      </c>
      <c r="C10631" s="827" t="s">
        <v>3031</v>
      </c>
      <c r="D10631" s="824" t="s">
        <v>5764</v>
      </c>
      <c r="E10631" s="826">
        <v>2500</v>
      </c>
      <c r="F10631" s="825" t="s">
        <v>5769</v>
      </c>
      <c r="G10631" s="824" t="s">
        <v>5768</v>
      </c>
      <c r="H10631" s="823" t="s">
        <v>2741</v>
      </c>
      <c r="I10631" s="823" t="s">
        <v>3875</v>
      </c>
      <c r="J10631" s="823" t="s">
        <v>2741</v>
      </c>
      <c r="K10631" s="822">
        <v>4</v>
      </c>
      <c r="L10631" s="822">
        <v>12</v>
      </c>
      <c r="M10631" s="821">
        <v>31070.366401838855</v>
      </c>
      <c r="N10631" s="822"/>
      <c r="O10631" s="822"/>
      <c r="P10631" s="821"/>
    </row>
    <row r="10632" spans="1:16" ht="22.5" x14ac:dyDescent="0.25">
      <c r="A10632" s="827" t="s">
        <v>3627</v>
      </c>
      <c r="B10632" s="827" t="s">
        <v>3626</v>
      </c>
      <c r="C10632" s="827" t="s">
        <v>3031</v>
      </c>
      <c r="D10632" s="824" t="s">
        <v>5767</v>
      </c>
      <c r="E10632" s="826">
        <v>1500</v>
      </c>
      <c r="F10632" s="825" t="s">
        <v>5766</v>
      </c>
      <c r="G10632" s="824" t="s">
        <v>5765</v>
      </c>
      <c r="H10632" s="823" t="s">
        <v>2741</v>
      </c>
      <c r="I10632" s="823" t="s">
        <v>3875</v>
      </c>
      <c r="J10632" s="823" t="s">
        <v>2741</v>
      </c>
      <c r="K10632" s="822">
        <v>4</v>
      </c>
      <c r="L10632" s="822">
        <v>12</v>
      </c>
      <c r="M10632" s="821">
        <v>19669.813769683944</v>
      </c>
      <c r="N10632" s="822"/>
      <c r="O10632" s="822"/>
      <c r="P10632" s="821"/>
    </row>
    <row r="10633" spans="1:16" ht="22.5" x14ac:dyDescent="0.25">
      <c r="A10633" s="827" t="s">
        <v>3627</v>
      </c>
      <c r="B10633" s="827" t="s">
        <v>3626</v>
      </c>
      <c r="C10633" s="827" t="s">
        <v>3031</v>
      </c>
      <c r="D10633" s="824" t="s">
        <v>5764</v>
      </c>
      <c r="E10633" s="826">
        <v>2500</v>
      </c>
      <c r="F10633" s="825" t="s">
        <v>5763</v>
      </c>
      <c r="G10633" s="824" t="s">
        <v>5762</v>
      </c>
      <c r="H10633" s="823" t="s">
        <v>3691</v>
      </c>
      <c r="I10633" s="823" t="s">
        <v>3654</v>
      </c>
      <c r="J10633" s="823" t="s">
        <v>3691</v>
      </c>
      <c r="K10633" s="822">
        <v>4</v>
      </c>
      <c r="L10633" s="822">
        <v>12</v>
      </c>
      <c r="M10633" s="821">
        <v>30372.491094008914</v>
      </c>
      <c r="N10633" s="822"/>
      <c r="O10633" s="822"/>
      <c r="P10633" s="821"/>
    </row>
    <row r="10634" spans="1:16" ht="33.75" x14ac:dyDescent="0.25">
      <c r="A10634" s="827" t="s">
        <v>3627</v>
      </c>
      <c r="B10634" s="827" t="s">
        <v>3626</v>
      </c>
      <c r="C10634" s="827" t="s">
        <v>3031</v>
      </c>
      <c r="D10634" s="824" t="s">
        <v>5709</v>
      </c>
      <c r="E10634" s="826">
        <v>1639.29</v>
      </c>
      <c r="F10634" s="825" t="s">
        <v>6444</v>
      </c>
      <c r="G10634" s="824" t="s">
        <v>6443</v>
      </c>
      <c r="H10634" s="823" t="s">
        <v>3674</v>
      </c>
      <c r="I10634" s="823" t="s">
        <v>3647</v>
      </c>
      <c r="J10634" s="823" t="s">
        <v>3674</v>
      </c>
      <c r="K10634" s="822">
        <v>3</v>
      </c>
      <c r="L10634" s="822">
        <v>10</v>
      </c>
      <c r="M10634" s="821">
        <v>13684.856839140886</v>
      </c>
      <c r="N10634" s="822"/>
      <c r="O10634" s="822"/>
      <c r="P10634" s="821"/>
    </row>
    <row r="10635" spans="1:16" ht="33.75" x14ac:dyDescent="0.25">
      <c r="A10635" s="827" t="s">
        <v>3627</v>
      </c>
      <c r="B10635" s="827" t="s">
        <v>3626</v>
      </c>
      <c r="C10635" s="827" t="s">
        <v>3031</v>
      </c>
      <c r="D10635" s="824" t="s">
        <v>5761</v>
      </c>
      <c r="E10635" s="826">
        <v>2800</v>
      </c>
      <c r="F10635" s="825" t="s">
        <v>5760</v>
      </c>
      <c r="G10635" s="824" t="s">
        <v>5759</v>
      </c>
      <c r="H10635" s="823" t="s">
        <v>5758</v>
      </c>
      <c r="I10635" s="823" t="s">
        <v>3695</v>
      </c>
      <c r="J10635" s="823" t="s">
        <v>5758</v>
      </c>
      <c r="K10635" s="822">
        <v>3</v>
      </c>
      <c r="L10635" s="822">
        <v>12</v>
      </c>
      <c r="M10635" s="821">
        <v>34209.238164325601</v>
      </c>
      <c r="N10635" s="822"/>
      <c r="O10635" s="822"/>
      <c r="P10635" s="821"/>
    </row>
    <row r="10636" spans="1:16" ht="33.75" x14ac:dyDescent="0.25">
      <c r="A10636" s="827" t="s">
        <v>3627</v>
      </c>
      <c r="B10636" s="827" t="s">
        <v>3626</v>
      </c>
      <c r="C10636" s="827" t="s">
        <v>3031</v>
      </c>
      <c r="D10636" s="824" t="s">
        <v>5709</v>
      </c>
      <c r="E10636" s="826">
        <v>1200</v>
      </c>
      <c r="F10636" s="825" t="s">
        <v>5757</v>
      </c>
      <c r="G10636" s="824" t="s">
        <v>5756</v>
      </c>
      <c r="H10636" s="823" t="s">
        <v>2741</v>
      </c>
      <c r="I10636" s="823" t="s">
        <v>3638</v>
      </c>
      <c r="J10636" s="823" t="s">
        <v>2741</v>
      </c>
      <c r="K10636" s="822">
        <v>4</v>
      </c>
      <c r="L10636" s="822">
        <v>12</v>
      </c>
      <c r="M10636" s="821">
        <v>16318.103706823775</v>
      </c>
      <c r="N10636" s="822"/>
      <c r="O10636" s="822"/>
      <c r="P10636" s="821"/>
    </row>
    <row r="10637" spans="1:16" ht="33.75" x14ac:dyDescent="0.25">
      <c r="A10637" s="827" t="s">
        <v>3627</v>
      </c>
      <c r="B10637" s="827" t="s">
        <v>3626</v>
      </c>
      <c r="C10637" s="827" t="s">
        <v>3031</v>
      </c>
      <c r="D10637" s="824" t="s">
        <v>5747</v>
      </c>
      <c r="E10637" s="826">
        <v>2000</v>
      </c>
      <c r="F10637" s="825" t="s">
        <v>3646</v>
      </c>
      <c r="G10637" s="824" t="s">
        <v>3645</v>
      </c>
      <c r="H10637" s="823" t="s">
        <v>2741</v>
      </c>
      <c r="I10637" s="823" t="s">
        <v>3638</v>
      </c>
      <c r="J10637" s="823" t="s">
        <v>2741</v>
      </c>
      <c r="K10637" s="822">
        <v>4</v>
      </c>
      <c r="L10637" s="822">
        <v>12</v>
      </c>
      <c r="M10637" s="821">
        <v>25853.830336694813</v>
      </c>
      <c r="N10637" s="822"/>
      <c r="O10637" s="822"/>
      <c r="P10637" s="821"/>
    </row>
    <row r="10638" spans="1:16" ht="33.75" x14ac:dyDescent="0.25">
      <c r="A10638" s="827" t="s">
        <v>3627</v>
      </c>
      <c r="B10638" s="827" t="s">
        <v>3626</v>
      </c>
      <c r="C10638" s="827" t="s">
        <v>3031</v>
      </c>
      <c r="D10638" s="824" t="s">
        <v>5755</v>
      </c>
      <c r="E10638" s="826">
        <v>2000</v>
      </c>
      <c r="F10638" s="825" t="s">
        <v>5754</v>
      </c>
      <c r="G10638" s="824" t="s">
        <v>5753</v>
      </c>
      <c r="H10638" s="823" t="s">
        <v>2741</v>
      </c>
      <c r="I10638" s="823" t="s">
        <v>3638</v>
      </c>
      <c r="J10638" s="823" t="s">
        <v>2741</v>
      </c>
      <c r="K10638" s="822">
        <v>4</v>
      </c>
      <c r="L10638" s="822">
        <v>12</v>
      </c>
      <c r="M10638" s="821">
        <v>25736.15093391954</v>
      </c>
      <c r="N10638" s="822"/>
      <c r="O10638" s="822"/>
      <c r="P10638" s="821"/>
    </row>
    <row r="10639" spans="1:16" x14ac:dyDescent="0.25">
      <c r="A10639" s="1772" t="s">
        <v>2848</v>
      </c>
      <c r="B10639" s="1772"/>
      <c r="C10639" s="1772"/>
      <c r="D10639" s="1772"/>
      <c r="E10639" s="1772"/>
      <c r="F10639" s="1772" t="s">
        <v>378</v>
      </c>
      <c r="G10639" s="1772"/>
      <c r="H10639" s="1772"/>
      <c r="I10639" s="1772"/>
      <c r="J10639" s="1772"/>
      <c r="K10639" s="1771" t="s">
        <v>2847</v>
      </c>
      <c r="L10639" s="1771"/>
      <c r="M10639" s="1771"/>
      <c r="N10639" s="1771" t="s">
        <v>2846</v>
      </c>
      <c r="O10639" s="1771"/>
      <c r="P10639" s="1771"/>
    </row>
    <row r="10640" spans="1:16" ht="81" customHeight="1" x14ac:dyDescent="0.25">
      <c r="A10640" s="1535" t="s">
        <v>2845</v>
      </c>
      <c r="B10640" s="1535" t="s">
        <v>5</v>
      </c>
      <c r="C10640" s="1535" t="s">
        <v>2844</v>
      </c>
      <c r="D10640" s="1535" t="s">
        <v>2843</v>
      </c>
      <c r="E10640" s="1536" t="s">
        <v>2842</v>
      </c>
      <c r="F10640" s="1537" t="s">
        <v>2841</v>
      </c>
      <c r="G10640" s="1540" t="s">
        <v>2840</v>
      </c>
      <c r="H10640" s="1535" t="s">
        <v>2839</v>
      </c>
      <c r="I10640" s="1535" t="s">
        <v>2838</v>
      </c>
      <c r="J10640" s="1535" t="s">
        <v>2837</v>
      </c>
      <c r="K10640" s="1538" t="s">
        <v>2836</v>
      </c>
      <c r="L10640" s="1538" t="s">
        <v>2835</v>
      </c>
      <c r="M10640" s="1539" t="s">
        <v>2834</v>
      </c>
      <c r="N10640" s="1538" t="s">
        <v>2836</v>
      </c>
      <c r="O10640" s="1538" t="s">
        <v>2835</v>
      </c>
      <c r="P10640" s="1539" t="s">
        <v>2834</v>
      </c>
    </row>
    <row r="10641" spans="1:16" ht="22.5" x14ac:dyDescent="0.25">
      <c r="A10641" s="827" t="s">
        <v>3627</v>
      </c>
      <c r="B10641" s="827" t="s">
        <v>3626</v>
      </c>
      <c r="C10641" s="827" t="s">
        <v>3031</v>
      </c>
      <c r="D10641" s="824" t="s">
        <v>5752</v>
      </c>
      <c r="E10641" s="826">
        <v>1750</v>
      </c>
      <c r="F10641" s="825" t="s">
        <v>5751</v>
      </c>
      <c r="G10641" s="824" t="s">
        <v>5750</v>
      </c>
      <c r="H10641" s="823" t="s">
        <v>2741</v>
      </c>
      <c r="I10641" s="823" t="s">
        <v>2707</v>
      </c>
      <c r="J10641" s="823" t="s">
        <v>2741</v>
      </c>
      <c r="K10641" s="822">
        <v>4</v>
      </c>
      <c r="L10641" s="822">
        <v>12</v>
      </c>
      <c r="M10641" s="821">
        <v>21499.822610340037</v>
      </c>
      <c r="N10641" s="822"/>
      <c r="O10641" s="822"/>
      <c r="P10641" s="821"/>
    </row>
    <row r="10642" spans="1:16" ht="33.75" x14ac:dyDescent="0.25">
      <c r="A10642" s="827" t="s">
        <v>3627</v>
      </c>
      <c r="B10642" s="827" t="s">
        <v>3626</v>
      </c>
      <c r="C10642" s="827" t="s">
        <v>3031</v>
      </c>
      <c r="D10642" s="824" t="s">
        <v>5747</v>
      </c>
      <c r="E10642" s="826">
        <v>2000</v>
      </c>
      <c r="F10642" s="825" t="s">
        <v>5749</v>
      </c>
      <c r="G10642" s="824" t="s">
        <v>5748</v>
      </c>
      <c r="H10642" s="823" t="s">
        <v>2741</v>
      </c>
      <c r="I10642" s="823" t="s">
        <v>3638</v>
      </c>
      <c r="J10642" s="823" t="s">
        <v>2741</v>
      </c>
      <c r="K10642" s="822">
        <v>4</v>
      </c>
      <c r="L10642" s="822">
        <v>12</v>
      </c>
      <c r="M10642" s="821">
        <v>25862.492069455253</v>
      </c>
      <c r="N10642" s="822"/>
      <c r="O10642" s="822"/>
      <c r="P10642" s="821"/>
    </row>
    <row r="10643" spans="1:16" ht="22.5" x14ac:dyDescent="0.25">
      <c r="A10643" s="827" t="s">
        <v>3627</v>
      </c>
      <c r="B10643" s="827" t="s">
        <v>3626</v>
      </c>
      <c r="C10643" s="827" t="s">
        <v>3031</v>
      </c>
      <c r="D10643" s="824" t="s">
        <v>5747</v>
      </c>
      <c r="E10643" s="826">
        <v>2000</v>
      </c>
      <c r="F10643" s="825" t="s">
        <v>5746</v>
      </c>
      <c r="G10643" s="824" t="s">
        <v>5745</v>
      </c>
      <c r="H10643" s="823" t="s">
        <v>2722</v>
      </c>
      <c r="I10643" s="823" t="s">
        <v>3631</v>
      </c>
      <c r="J10643" s="823" t="s">
        <v>2722</v>
      </c>
      <c r="K10643" s="822">
        <v>4</v>
      </c>
      <c r="L10643" s="822">
        <v>12</v>
      </c>
      <c r="M10643" s="821">
        <v>21280.13503226934</v>
      </c>
      <c r="N10643" s="822"/>
      <c r="O10643" s="822"/>
      <c r="P10643" s="821"/>
    </row>
    <row r="10644" spans="1:16" ht="22.5" x14ac:dyDescent="0.25">
      <c r="A10644" s="827" t="s">
        <v>3627</v>
      </c>
      <c r="B10644" s="827" t="s">
        <v>3626</v>
      </c>
      <c r="C10644" s="827" t="s">
        <v>3031</v>
      </c>
      <c r="D10644" s="824" t="s">
        <v>5742</v>
      </c>
      <c r="E10644" s="826">
        <v>3500</v>
      </c>
      <c r="F10644" s="825" t="s">
        <v>5744</v>
      </c>
      <c r="G10644" s="824" t="s">
        <v>5743</v>
      </c>
      <c r="H10644" s="823" t="s">
        <v>2722</v>
      </c>
      <c r="I10644" s="823" t="s">
        <v>3631</v>
      </c>
      <c r="J10644" s="823" t="s">
        <v>2722</v>
      </c>
      <c r="K10644" s="822">
        <v>4</v>
      </c>
      <c r="L10644" s="822">
        <v>12</v>
      </c>
      <c r="M10644" s="821">
        <v>43801.241023229741</v>
      </c>
      <c r="N10644" s="822"/>
      <c r="O10644" s="822"/>
      <c r="P10644" s="821"/>
    </row>
    <row r="10645" spans="1:16" ht="22.5" x14ac:dyDescent="0.25">
      <c r="A10645" s="827" t="s">
        <v>3627</v>
      </c>
      <c r="B10645" s="827" t="s">
        <v>3626</v>
      </c>
      <c r="C10645" s="827" t="s">
        <v>3031</v>
      </c>
      <c r="D10645" s="824" t="s">
        <v>5742</v>
      </c>
      <c r="E10645" s="826">
        <v>3500</v>
      </c>
      <c r="F10645" s="825" t="s">
        <v>5741</v>
      </c>
      <c r="G10645" s="824" t="s">
        <v>5740</v>
      </c>
      <c r="H10645" s="823" t="s">
        <v>3674</v>
      </c>
      <c r="I10645" s="823" t="s">
        <v>3631</v>
      </c>
      <c r="J10645" s="823" t="s">
        <v>3674</v>
      </c>
      <c r="K10645" s="822">
        <v>4</v>
      </c>
      <c r="L10645" s="822">
        <v>12</v>
      </c>
      <c r="M10645" s="821">
        <v>43493.203771002627</v>
      </c>
      <c r="N10645" s="822"/>
      <c r="O10645" s="822"/>
      <c r="P10645" s="821"/>
    </row>
    <row r="10646" spans="1:16" ht="33.75" x14ac:dyDescent="0.25">
      <c r="A10646" s="827" t="s">
        <v>3627</v>
      </c>
      <c r="B10646" s="827" t="s">
        <v>3626</v>
      </c>
      <c r="C10646" s="827" t="s">
        <v>3031</v>
      </c>
      <c r="D10646" s="824" t="s">
        <v>5739</v>
      </c>
      <c r="E10646" s="826">
        <v>3500</v>
      </c>
      <c r="F10646" s="825" t="s">
        <v>5738</v>
      </c>
      <c r="G10646" s="824" t="s">
        <v>5737</v>
      </c>
      <c r="H10646" s="823" t="s">
        <v>2745</v>
      </c>
      <c r="I10646" s="823" t="s">
        <v>3631</v>
      </c>
      <c r="J10646" s="823" t="s">
        <v>2745</v>
      </c>
      <c r="K10646" s="822">
        <v>4</v>
      </c>
      <c r="L10646" s="822">
        <v>12</v>
      </c>
      <c r="M10646" s="821">
        <v>42388.206996304536</v>
      </c>
      <c r="N10646" s="822"/>
      <c r="O10646" s="822"/>
      <c r="P10646" s="821"/>
    </row>
    <row r="10647" spans="1:16" ht="33.75" x14ac:dyDescent="0.25">
      <c r="A10647" s="827" t="s">
        <v>3627</v>
      </c>
      <c r="B10647" s="827" t="s">
        <v>3626</v>
      </c>
      <c r="C10647" s="827" t="s">
        <v>3031</v>
      </c>
      <c r="D10647" s="824" t="s">
        <v>5736</v>
      </c>
      <c r="E10647" s="826">
        <v>3500</v>
      </c>
      <c r="F10647" s="825" t="s">
        <v>5735</v>
      </c>
      <c r="G10647" s="824" t="s">
        <v>5734</v>
      </c>
      <c r="H10647" s="823" t="s">
        <v>2741</v>
      </c>
      <c r="I10647" s="823" t="s">
        <v>3638</v>
      </c>
      <c r="J10647" s="823" t="s">
        <v>2741</v>
      </c>
      <c r="K10647" s="822">
        <v>4</v>
      </c>
      <c r="L10647" s="822">
        <v>12</v>
      </c>
      <c r="M10647" s="821">
        <v>42557.175873298242</v>
      </c>
      <c r="N10647" s="822"/>
      <c r="O10647" s="822"/>
      <c r="P10647" s="821"/>
    </row>
    <row r="10648" spans="1:16" ht="22.5" x14ac:dyDescent="0.25">
      <c r="A10648" s="827" t="s">
        <v>3627</v>
      </c>
      <c r="B10648" s="827" t="s">
        <v>3626</v>
      </c>
      <c r="C10648" s="827" t="s">
        <v>3031</v>
      </c>
      <c r="D10648" s="824" t="s">
        <v>5733</v>
      </c>
      <c r="E10648" s="826">
        <v>3500</v>
      </c>
      <c r="F10648" s="825" t="s">
        <v>5732</v>
      </c>
      <c r="G10648" s="824" t="s">
        <v>5731</v>
      </c>
      <c r="H10648" s="823" t="s">
        <v>3674</v>
      </c>
      <c r="I10648" s="823" t="s">
        <v>3654</v>
      </c>
      <c r="J10648" s="823" t="s">
        <v>3674</v>
      </c>
      <c r="K10648" s="822">
        <v>4</v>
      </c>
      <c r="L10648" s="822">
        <v>12</v>
      </c>
      <c r="M10648" s="821">
        <v>44020.277719647915</v>
      </c>
      <c r="N10648" s="822"/>
      <c r="O10648" s="822"/>
      <c r="P10648" s="821"/>
    </row>
    <row r="10649" spans="1:16" ht="22.5" x14ac:dyDescent="0.25">
      <c r="A10649" s="827" t="s">
        <v>3627</v>
      </c>
      <c r="B10649" s="827" t="s">
        <v>3626</v>
      </c>
      <c r="C10649" s="827" t="s">
        <v>3031</v>
      </c>
      <c r="D10649" s="824" t="s">
        <v>5730</v>
      </c>
      <c r="E10649" s="826">
        <v>3500</v>
      </c>
      <c r="F10649" s="825" t="s">
        <v>5729</v>
      </c>
      <c r="G10649" s="824" t="s">
        <v>5728</v>
      </c>
      <c r="H10649" s="823" t="s">
        <v>2745</v>
      </c>
      <c r="I10649" s="823" t="s">
        <v>3654</v>
      </c>
      <c r="J10649" s="823" t="s">
        <v>2745</v>
      </c>
      <c r="K10649" s="822">
        <v>4</v>
      </c>
      <c r="L10649" s="822">
        <v>12</v>
      </c>
      <c r="M10649" s="821">
        <v>42657.782149649778</v>
      </c>
      <c r="N10649" s="822"/>
      <c r="O10649" s="822"/>
      <c r="P10649" s="821"/>
    </row>
    <row r="10650" spans="1:16" ht="22.5" x14ac:dyDescent="0.25">
      <c r="A10650" s="827" t="s">
        <v>3627</v>
      </c>
      <c r="B10650" s="827" t="s">
        <v>3626</v>
      </c>
      <c r="C10650" s="827" t="s">
        <v>3031</v>
      </c>
      <c r="D10650" s="824" t="s">
        <v>5727</v>
      </c>
      <c r="E10650" s="826">
        <v>2000</v>
      </c>
      <c r="F10650" s="825" t="s">
        <v>5726</v>
      </c>
      <c r="G10650" s="824" t="s">
        <v>5725</v>
      </c>
      <c r="H10650" s="823" t="s">
        <v>3327</v>
      </c>
      <c r="I10650" s="823" t="s">
        <v>2707</v>
      </c>
      <c r="J10650" s="823" t="s">
        <v>3327</v>
      </c>
      <c r="K10650" s="822">
        <v>4</v>
      </c>
      <c r="L10650" s="822">
        <v>12</v>
      </c>
      <c r="M10650" s="821">
        <v>25752.753422840691</v>
      </c>
      <c r="N10650" s="822"/>
      <c r="O10650" s="822"/>
      <c r="P10650" s="821"/>
    </row>
    <row r="10651" spans="1:16" ht="22.5" x14ac:dyDescent="0.25">
      <c r="A10651" s="827" t="s">
        <v>3627</v>
      </c>
      <c r="B10651" s="827" t="s">
        <v>3626</v>
      </c>
      <c r="C10651" s="827" t="s">
        <v>3031</v>
      </c>
      <c r="D10651" s="824" t="s">
        <v>5724</v>
      </c>
      <c r="E10651" s="826">
        <v>3500</v>
      </c>
      <c r="F10651" s="825" t="s">
        <v>5723</v>
      </c>
      <c r="G10651" s="824" t="s">
        <v>5722</v>
      </c>
      <c r="H10651" s="823" t="s">
        <v>3674</v>
      </c>
      <c r="I10651" s="823" t="s">
        <v>3654</v>
      </c>
      <c r="J10651" s="823" t="s">
        <v>3674</v>
      </c>
      <c r="K10651" s="822">
        <v>4</v>
      </c>
      <c r="L10651" s="822">
        <v>12</v>
      </c>
      <c r="M10651" s="821">
        <v>44020.427923106203</v>
      </c>
      <c r="N10651" s="822"/>
      <c r="O10651" s="822"/>
      <c r="P10651" s="821"/>
    </row>
    <row r="10652" spans="1:16" ht="33.75" x14ac:dyDescent="0.25">
      <c r="A10652" s="827" t="s">
        <v>3627</v>
      </c>
      <c r="B10652" s="827" t="s">
        <v>3626</v>
      </c>
      <c r="C10652" s="827" t="s">
        <v>3031</v>
      </c>
      <c r="D10652" s="824" t="s">
        <v>5721</v>
      </c>
      <c r="E10652" s="826">
        <v>3500</v>
      </c>
      <c r="F10652" s="825" t="s">
        <v>5720</v>
      </c>
      <c r="G10652" s="824" t="s">
        <v>5719</v>
      </c>
      <c r="H10652" s="823" t="s">
        <v>2680</v>
      </c>
      <c r="I10652" s="823" t="s">
        <v>3638</v>
      </c>
      <c r="J10652" s="823" t="s">
        <v>2680</v>
      </c>
      <c r="K10652" s="822">
        <v>4</v>
      </c>
      <c r="L10652" s="822">
        <v>12</v>
      </c>
      <c r="M10652" s="821">
        <v>44024.323199457423</v>
      </c>
      <c r="N10652" s="822"/>
      <c r="O10652" s="822"/>
      <c r="P10652" s="821"/>
    </row>
    <row r="10653" spans="1:16" ht="22.5" x14ac:dyDescent="0.25">
      <c r="A10653" s="827" t="s">
        <v>3627</v>
      </c>
      <c r="B10653" s="827" t="s">
        <v>3626</v>
      </c>
      <c r="C10653" s="827" t="s">
        <v>3031</v>
      </c>
      <c r="D10653" s="824" t="s">
        <v>5718</v>
      </c>
      <c r="E10653" s="826">
        <v>980</v>
      </c>
      <c r="F10653" s="825" t="s">
        <v>5717</v>
      </c>
      <c r="G10653" s="824" t="s">
        <v>5716</v>
      </c>
      <c r="H10653" s="823"/>
      <c r="I10653" s="823" t="s">
        <v>3804</v>
      </c>
      <c r="J10653" s="823"/>
      <c r="K10653" s="822">
        <v>5</v>
      </c>
      <c r="L10653" s="822">
        <v>12</v>
      </c>
      <c r="M10653" s="821">
        <v>13390.147640444562</v>
      </c>
      <c r="N10653" s="822"/>
      <c r="O10653" s="822"/>
      <c r="P10653" s="821"/>
    </row>
    <row r="10654" spans="1:16" ht="33.75" x14ac:dyDescent="0.25">
      <c r="A10654" s="827" t="s">
        <v>3627</v>
      </c>
      <c r="B10654" s="827" t="s">
        <v>3626</v>
      </c>
      <c r="C10654" s="827" t="s">
        <v>3031</v>
      </c>
      <c r="D10654" s="824" t="s">
        <v>5715</v>
      </c>
      <c r="E10654" s="826">
        <v>3500</v>
      </c>
      <c r="F10654" s="825" t="s">
        <v>5714</v>
      </c>
      <c r="G10654" s="824" t="s">
        <v>5713</v>
      </c>
      <c r="H10654" s="823" t="s">
        <v>3327</v>
      </c>
      <c r="I10654" s="823" t="s">
        <v>3638</v>
      </c>
      <c r="J10654" s="823" t="s">
        <v>3327</v>
      </c>
      <c r="K10654" s="822">
        <v>4</v>
      </c>
      <c r="L10654" s="822">
        <v>12</v>
      </c>
      <c r="M10654" s="821">
        <v>44020.427923106196</v>
      </c>
      <c r="N10654" s="822"/>
      <c r="O10654" s="822"/>
      <c r="P10654" s="821"/>
    </row>
    <row r="10655" spans="1:16" ht="33.75" x14ac:dyDescent="0.25">
      <c r="A10655" s="827" t="s">
        <v>3627</v>
      </c>
      <c r="B10655" s="827" t="s">
        <v>3626</v>
      </c>
      <c r="C10655" s="827" t="s">
        <v>3031</v>
      </c>
      <c r="D10655" s="824" t="s">
        <v>5712</v>
      </c>
      <c r="E10655" s="826">
        <v>3500</v>
      </c>
      <c r="F10655" s="825" t="s">
        <v>5711</v>
      </c>
      <c r="G10655" s="824" t="s">
        <v>5710</v>
      </c>
      <c r="H10655" s="823" t="s">
        <v>2741</v>
      </c>
      <c r="I10655" s="823" t="s">
        <v>3638</v>
      </c>
      <c r="J10655" s="823" t="s">
        <v>2741</v>
      </c>
      <c r="K10655" s="822">
        <v>4</v>
      </c>
      <c r="L10655" s="822">
        <v>12</v>
      </c>
      <c r="M10655" s="821">
        <v>41748.009816451588</v>
      </c>
      <c r="N10655" s="822"/>
      <c r="O10655" s="822"/>
      <c r="P10655" s="821"/>
    </row>
    <row r="10656" spans="1:16" ht="22.5" x14ac:dyDescent="0.25">
      <c r="A10656" s="827" t="s">
        <v>3627</v>
      </c>
      <c r="B10656" s="827" t="s">
        <v>3626</v>
      </c>
      <c r="C10656" s="827" t="s">
        <v>3031</v>
      </c>
      <c r="D10656" s="824" t="s">
        <v>5709</v>
      </c>
      <c r="E10656" s="826">
        <v>1300</v>
      </c>
      <c r="F10656" s="825" t="s">
        <v>5708</v>
      </c>
      <c r="G10656" s="824" t="s">
        <v>5707</v>
      </c>
      <c r="H10656" s="823" t="s">
        <v>2722</v>
      </c>
      <c r="I10656" s="823" t="s">
        <v>3631</v>
      </c>
      <c r="J10656" s="823" t="s">
        <v>2722</v>
      </c>
      <c r="K10656" s="822">
        <v>4</v>
      </c>
      <c r="L10656" s="822">
        <v>12</v>
      </c>
      <c r="M10656" s="821">
        <v>12627.184167362808</v>
      </c>
      <c r="N10656" s="822"/>
      <c r="O10656" s="822"/>
      <c r="P10656" s="821"/>
    </row>
    <row r="10657" spans="1:16" ht="33.75" x14ac:dyDescent="0.25">
      <c r="A10657" s="827" t="s">
        <v>3627</v>
      </c>
      <c r="B10657" s="827" t="s">
        <v>3626</v>
      </c>
      <c r="C10657" s="827" t="s">
        <v>3031</v>
      </c>
      <c r="D10657" s="824" t="s">
        <v>287</v>
      </c>
      <c r="E10657" s="826">
        <v>1700</v>
      </c>
      <c r="F10657" s="825" t="s">
        <v>4241</v>
      </c>
      <c r="G10657" s="824" t="s">
        <v>4240</v>
      </c>
      <c r="H10657" s="823" t="s">
        <v>2741</v>
      </c>
      <c r="I10657" s="823" t="s">
        <v>3638</v>
      </c>
      <c r="J10657" s="823" t="s">
        <v>2741</v>
      </c>
      <c r="K10657" s="822">
        <v>5</v>
      </c>
      <c r="L10657" s="822">
        <v>4</v>
      </c>
      <c r="M10657" s="821">
        <v>5157.3458890204274</v>
      </c>
      <c r="N10657" s="822"/>
      <c r="O10657" s="822"/>
      <c r="P10657" s="821"/>
    </row>
    <row r="10658" spans="1:16" ht="22.5" x14ac:dyDescent="0.25">
      <c r="A10658" s="827" t="s">
        <v>3627</v>
      </c>
      <c r="B10658" s="827" t="s">
        <v>3626</v>
      </c>
      <c r="C10658" s="827" t="s">
        <v>3031</v>
      </c>
      <c r="D10658" s="824" t="s">
        <v>5683</v>
      </c>
      <c r="E10658" s="826">
        <v>3500</v>
      </c>
      <c r="F10658" s="825" t="s">
        <v>4106</v>
      </c>
      <c r="G10658" s="824" t="s">
        <v>4105</v>
      </c>
      <c r="H10658" s="823" t="s">
        <v>3691</v>
      </c>
      <c r="I10658" s="823" t="s">
        <v>3631</v>
      </c>
      <c r="J10658" s="823" t="s">
        <v>3691</v>
      </c>
      <c r="K10658" s="822">
        <v>4</v>
      </c>
      <c r="L10658" s="822">
        <v>6</v>
      </c>
      <c r="M10658" s="821">
        <v>16920.84014418333</v>
      </c>
      <c r="N10658" s="822"/>
      <c r="O10658" s="822"/>
      <c r="P10658" s="821"/>
    </row>
    <row r="10659" spans="1:16" ht="22.5" x14ac:dyDescent="0.25">
      <c r="A10659" s="827" t="s">
        <v>3627</v>
      </c>
      <c r="B10659" s="827" t="s">
        <v>3626</v>
      </c>
      <c r="C10659" s="827" t="s">
        <v>3031</v>
      </c>
      <c r="D10659" s="824" t="s">
        <v>287</v>
      </c>
      <c r="E10659" s="826">
        <v>2200</v>
      </c>
      <c r="F10659" s="825" t="s">
        <v>4328</v>
      </c>
      <c r="G10659" s="824" t="s">
        <v>4327</v>
      </c>
      <c r="H10659" s="823" t="s">
        <v>2725</v>
      </c>
      <c r="I10659" s="823" t="s">
        <v>4326</v>
      </c>
      <c r="J10659" s="823" t="s">
        <v>2725</v>
      </c>
      <c r="K10659" s="822">
        <v>4</v>
      </c>
      <c r="L10659" s="822">
        <v>1</v>
      </c>
      <c r="M10659" s="821">
        <v>1438.0078552541331</v>
      </c>
      <c r="N10659" s="822"/>
      <c r="O10659" s="822"/>
      <c r="P10659" s="821"/>
    </row>
    <row r="10660" spans="1:16" ht="22.5" x14ac:dyDescent="0.25">
      <c r="A10660" s="827" t="s">
        <v>3627</v>
      </c>
      <c r="B10660" s="827" t="s">
        <v>3626</v>
      </c>
      <c r="C10660" s="827" t="s">
        <v>3031</v>
      </c>
      <c r="D10660" s="824" t="s">
        <v>6442</v>
      </c>
      <c r="E10660" s="826">
        <v>1885.71</v>
      </c>
      <c r="F10660" s="825" t="s">
        <v>6441</v>
      </c>
      <c r="G10660" s="824" t="s">
        <v>6440</v>
      </c>
      <c r="H10660" s="823"/>
      <c r="I10660" s="823" t="s">
        <v>3804</v>
      </c>
      <c r="J10660" s="823"/>
      <c r="K10660" s="822">
        <v>2</v>
      </c>
      <c r="L10660" s="822">
        <v>8</v>
      </c>
      <c r="M10660" s="821">
        <v>19128.039909255618</v>
      </c>
      <c r="N10660" s="822"/>
      <c r="O10660" s="822"/>
      <c r="P10660" s="821"/>
    </row>
    <row r="10661" spans="1:16" ht="22.5" x14ac:dyDescent="0.25">
      <c r="A10661" s="827" t="s">
        <v>3627</v>
      </c>
      <c r="B10661" s="827" t="s">
        <v>3626</v>
      </c>
      <c r="C10661" s="827" t="s">
        <v>3031</v>
      </c>
      <c r="D10661" s="824" t="s">
        <v>287</v>
      </c>
      <c r="E10661" s="826">
        <v>1350</v>
      </c>
      <c r="F10661" s="825" t="s">
        <v>6439</v>
      </c>
      <c r="G10661" s="824" t="s">
        <v>6438</v>
      </c>
      <c r="H10661" s="823" t="s">
        <v>2722</v>
      </c>
      <c r="I10661" s="823" t="s">
        <v>4326</v>
      </c>
      <c r="J10661" s="823" t="s">
        <v>2722</v>
      </c>
      <c r="K10661" s="822">
        <v>3</v>
      </c>
      <c r="L10661" s="822">
        <v>7</v>
      </c>
      <c r="M10661" s="821">
        <v>9861.4678630466551</v>
      </c>
      <c r="N10661" s="822"/>
      <c r="O10661" s="822"/>
      <c r="P10661" s="821"/>
    </row>
    <row r="10662" spans="1:16" ht="22.5" x14ac:dyDescent="0.25">
      <c r="A10662" s="827" t="s">
        <v>3627</v>
      </c>
      <c r="B10662" s="827" t="s">
        <v>3626</v>
      </c>
      <c r="C10662" s="827" t="s">
        <v>3031</v>
      </c>
      <c r="D10662" s="824" t="s">
        <v>5683</v>
      </c>
      <c r="E10662" s="826">
        <v>3500</v>
      </c>
      <c r="F10662" s="825" t="s">
        <v>5706</v>
      </c>
      <c r="G10662" s="824" t="s">
        <v>5705</v>
      </c>
      <c r="H10662" s="823" t="s">
        <v>2745</v>
      </c>
      <c r="I10662" s="823" t="s">
        <v>3654</v>
      </c>
      <c r="J10662" s="823" t="s">
        <v>2745</v>
      </c>
      <c r="K10662" s="822">
        <v>4</v>
      </c>
      <c r="L10662" s="822">
        <v>12</v>
      </c>
      <c r="M10662" s="821">
        <v>42622.444282699988</v>
      </c>
      <c r="N10662" s="822"/>
      <c r="O10662" s="822"/>
      <c r="P10662" s="821"/>
    </row>
    <row r="10663" spans="1:16" ht="22.5" x14ac:dyDescent="0.25">
      <c r="A10663" s="827" t="s">
        <v>3627</v>
      </c>
      <c r="B10663" s="827" t="s">
        <v>3626</v>
      </c>
      <c r="C10663" s="827" t="s">
        <v>3031</v>
      </c>
      <c r="D10663" s="824" t="s">
        <v>5683</v>
      </c>
      <c r="E10663" s="826">
        <v>3500</v>
      </c>
      <c r="F10663" s="825" t="s">
        <v>4047</v>
      </c>
      <c r="G10663" s="824" t="s">
        <v>4046</v>
      </c>
      <c r="H10663" s="823" t="s">
        <v>3691</v>
      </c>
      <c r="I10663" s="823" t="s">
        <v>3631</v>
      </c>
      <c r="J10663" s="823" t="s">
        <v>3691</v>
      </c>
      <c r="K10663" s="822">
        <v>4</v>
      </c>
      <c r="L10663" s="822">
        <v>6</v>
      </c>
      <c r="M10663" s="821">
        <v>15616.473312536998</v>
      </c>
      <c r="N10663" s="822"/>
      <c r="O10663" s="822"/>
      <c r="P10663" s="821"/>
    </row>
    <row r="10664" spans="1:16" ht="22.5" x14ac:dyDescent="0.25">
      <c r="A10664" s="827" t="s">
        <v>3627</v>
      </c>
      <c r="B10664" s="827" t="s">
        <v>3626</v>
      </c>
      <c r="C10664" s="827" t="s">
        <v>3031</v>
      </c>
      <c r="D10664" s="824" t="s">
        <v>287</v>
      </c>
      <c r="E10664" s="826">
        <v>1500</v>
      </c>
      <c r="F10664" s="825" t="s">
        <v>5704</v>
      </c>
      <c r="G10664" s="824" t="s">
        <v>5703</v>
      </c>
      <c r="H10664" s="823" t="s">
        <v>2741</v>
      </c>
      <c r="I10664" s="823" t="s">
        <v>2707</v>
      </c>
      <c r="J10664" s="823" t="s">
        <v>2741</v>
      </c>
      <c r="K10664" s="822">
        <v>4</v>
      </c>
      <c r="L10664" s="822">
        <v>12</v>
      </c>
      <c r="M10664" s="821">
        <v>19602.142104949828</v>
      </c>
      <c r="N10664" s="822"/>
      <c r="O10664" s="822"/>
      <c r="P10664" s="821"/>
    </row>
    <row r="10665" spans="1:16" ht="22.5" x14ac:dyDescent="0.25">
      <c r="A10665" s="827" t="s">
        <v>3627</v>
      </c>
      <c r="B10665" s="827" t="s">
        <v>3626</v>
      </c>
      <c r="C10665" s="827" t="s">
        <v>3031</v>
      </c>
      <c r="D10665" s="824" t="s">
        <v>287</v>
      </c>
      <c r="E10665" s="826">
        <v>1500</v>
      </c>
      <c r="F10665" s="825" t="s">
        <v>5702</v>
      </c>
      <c r="G10665" s="824" t="s">
        <v>5701</v>
      </c>
      <c r="H10665" s="823" t="s">
        <v>3674</v>
      </c>
      <c r="I10665" s="823" t="s">
        <v>4326</v>
      </c>
      <c r="J10665" s="823" t="s">
        <v>3674</v>
      </c>
      <c r="K10665" s="822">
        <v>5</v>
      </c>
      <c r="L10665" s="822">
        <v>12</v>
      </c>
      <c r="M10665" s="821">
        <v>19466.288083723466</v>
      </c>
      <c r="N10665" s="822"/>
      <c r="O10665" s="822"/>
      <c r="P10665" s="821"/>
    </row>
    <row r="10666" spans="1:16" ht="33.75" x14ac:dyDescent="0.25">
      <c r="A10666" s="827" t="s">
        <v>3627</v>
      </c>
      <c r="B10666" s="827" t="s">
        <v>3626</v>
      </c>
      <c r="C10666" s="827" t="s">
        <v>3031</v>
      </c>
      <c r="D10666" s="824" t="s">
        <v>5683</v>
      </c>
      <c r="E10666" s="826">
        <v>2000</v>
      </c>
      <c r="F10666" s="825" t="s">
        <v>5700</v>
      </c>
      <c r="G10666" s="824" t="s">
        <v>5699</v>
      </c>
      <c r="H10666" s="823" t="s">
        <v>2722</v>
      </c>
      <c r="I10666" s="823" t="s">
        <v>3647</v>
      </c>
      <c r="J10666" s="823" t="s">
        <v>2722</v>
      </c>
      <c r="K10666" s="822">
        <v>4</v>
      </c>
      <c r="L10666" s="822">
        <v>12</v>
      </c>
      <c r="M10666" s="821">
        <v>25412.552603415294</v>
      </c>
      <c r="N10666" s="822"/>
      <c r="O10666" s="822"/>
      <c r="P10666" s="821"/>
    </row>
    <row r="10667" spans="1:16" ht="22.5" x14ac:dyDescent="0.25">
      <c r="A10667" s="827" t="s">
        <v>3627</v>
      </c>
      <c r="B10667" s="827" t="s">
        <v>3626</v>
      </c>
      <c r="C10667" s="827" t="s">
        <v>3031</v>
      </c>
      <c r="D10667" s="824" t="s">
        <v>287</v>
      </c>
      <c r="E10667" s="826">
        <v>1500</v>
      </c>
      <c r="F10667" s="825" t="s">
        <v>5698</v>
      </c>
      <c r="G10667" s="824" t="s">
        <v>5697</v>
      </c>
      <c r="H10667" s="823" t="s">
        <v>2722</v>
      </c>
      <c r="I10667" s="823" t="s">
        <v>4326</v>
      </c>
      <c r="J10667" s="823" t="s">
        <v>2722</v>
      </c>
      <c r="K10667" s="822">
        <v>5</v>
      </c>
      <c r="L10667" s="822">
        <v>12</v>
      </c>
      <c r="M10667" s="821">
        <v>19063.061893206541</v>
      </c>
      <c r="N10667" s="822"/>
      <c r="O10667" s="822"/>
      <c r="P10667" s="821"/>
    </row>
    <row r="10668" spans="1:16" ht="22.5" x14ac:dyDescent="0.25">
      <c r="A10668" s="827" t="s">
        <v>3627</v>
      </c>
      <c r="B10668" s="827" t="s">
        <v>3626</v>
      </c>
      <c r="C10668" s="827" t="s">
        <v>3031</v>
      </c>
      <c r="D10668" s="824" t="s">
        <v>5683</v>
      </c>
      <c r="E10668" s="826">
        <v>2500</v>
      </c>
      <c r="F10668" s="825" t="s">
        <v>5696</v>
      </c>
      <c r="G10668" s="824" t="s">
        <v>5695</v>
      </c>
      <c r="H10668" s="823" t="s">
        <v>2741</v>
      </c>
      <c r="I10668" s="823" t="s">
        <v>2707</v>
      </c>
      <c r="J10668" s="823" t="s">
        <v>2741</v>
      </c>
      <c r="K10668" s="822">
        <v>4</v>
      </c>
      <c r="L10668" s="822">
        <v>12</v>
      </c>
      <c r="M10668" s="821">
        <v>31858.634150857735</v>
      </c>
      <c r="N10668" s="822"/>
      <c r="O10668" s="822"/>
      <c r="P10668" s="821"/>
    </row>
    <row r="10669" spans="1:16" ht="22.5" x14ac:dyDescent="0.25">
      <c r="A10669" s="827" t="s">
        <v>3627</v>
      </c>
      <c r="B10669" s="827" t="s">
        <v>3626</v>
      </c>
      <c r="C10669" s="827" t="s">
        <v>3031</v>
      </c>
      <c r="D10669" s="824" t="s">
        <v>6437</v>
      </c>
      <c r="E10669" s="826">
        <v>2968.93</v>
      </c>
      <c r="F10669" s="825" t="s">
        <v>6436</v>
      </c>
      <c r="G10669" s="824" t="s">
        <v>6435</v>
      </c>
      <c r="H10669" s="823" t="s">
        <v>2741</v>
      </c>
      <c r="I10669" s="823" t="s">
        <v>3804</v>
      </c>
      <c r="J10669" s="823" t="s">
        <v>2741</v>
      </c>
      <c r="K10669" s="822">
        <v>3</v>
      </c>
      <c r="L10669" s="822">
        <v>10</v>
      </c>
      <c r="M10669" s="821">
        <v>31388.016675395473</v>
      </c>
      <c r="N10669" s="822"/>
      <c r="O10669" s="822"/>
      <c r="P10669" s="821"/>
    </row>
    <row r="10670" spans="1:16" ht="22.5" x14ac:dyDescent="0.25">
      <c r="A10670" s="827" t="s">
        <v>3627</v>
      </c>
      <c r="B10670" s="827" t="s">
        <v>3626</v>
      </c>
      <c r="C10670" s="827" t="s">
        <v>3031</v>
      </c>
      <c r="D10670" s="824" t="s">
        <v>5694</v>
      </c>
      <c r="E10670" s="826">
        <v>8000</v>
      </c>
      <c r="F10670" s="825" t="s">
        <v>5693</v>
      </c>
      <c r="G10670" s="824" t="s">
        <v>5692</v>
      </c>
      <c r="H10670" s="823" t="s">
        <v>2745</v>
      </c>
      <c r="I10670" s="823" t="s">
        <v>3654</v>
      </c>
      <c r="J10670" s="823" t="s">
        <v>2745</v>
      </c>
      <c r="K10670" s="822">
        <v>2</v>
      </c>
      <c r="L10670" s="822">
        <v>12</v>
      </c>
      <c r="M10670" s="821">
        <v>98081.216028062685</v>
      </c>
      <c r="N10670" s="822"/>
      <c r="O10670" s="822"/>
      <c r="P10670" s="821"/>
    </row>
    <row r="10671" spans="1:16" ht="22.5" x14ac:dyDescent="0.25">
      <c r="A10671" s="827" t="s">
        <v>3627</v>
      </c>
      <c r="B10671" s="827" t="s">
        <v>3626</v>
      </c>
      <c r="C10671" s="827" t="s">
        <v>3031</v>
      </c>
      <c r="D10671" s="824" t="s">
        <v>5683</v>
      </c>
      <c r="E10671" s="826">
        <v>3500</v>
      </c>
      <c r="F10671" s="825" t="s">
        <v>5691</v>
      </c>
      <c r="G10671" s="824" t="s">
        <v>5690</v>
      </c>
      <c r="H10671" s="823" t="s">
        <v>2741</v>
      </c>
      <c r="I10671" s="823" t="s">
        <v>3875</v>
      </c>
      <c r="J10671" s="823" t="s">
        <v>2741</v>
      </c>
      <c r="K10671" s="822">
        <v>4</v>
      </c>
      <c r="L10671" s="822">
        <v>12</v>
      </c>
      <c r="M10671" s="821">
        <v>42618.058341718403</v>
      </c>
      <c r="N10671" s="822"/>
      <c r="O10671" s="822"/>
      <c r="P10671" s="821"/>
    </row>
    <row r="10672" spans="1:16" ht="22.5" x14ac:dyDescent="0.25">
      <c r="A10672" s="827" t="s">
        <v>3627</v>
      </c>
      <c r="B10672" s="827" t="s">
        <v>3626</v>
      </c>
      <c r="C10672" s="827" t="s">
        <v>3031</v>
      </c>
      <c r="D10672" s="824" t="s">
        <v>5683</v>
      </c>
      <c r="E10672" s="826">
        <v>3500</v>
      </c>
      <c r="F10672" s="825" t="s">
        <v>5689</v>
      </c>
      <c r="G10672" s="824" t="s">
        <v>5688</v>
      </c>
      <c r="H10672" s="823" t="s">
        <v>2745</v>
      </c>
      <c r="I10672" s="823" t="s">
        <v>3631</v>
      </c>
      <c r="J10672" s="823" t="s">
        <v>2745</v>
      </c>
      <c r="K10672" s="822">
        <v>4</v>
      </c>
      <c r="L10672" s="822">
        <v>12</v>
      </c>
      <c r="M10672" s="821">
        <v>43657.656530684239</v>
      </c>
      <c r="N10672" s="822"/>
      <c r="O10672" s="822"/>
      <c r="P10672" s="821"/>
    </row>
    <row r="10673" spans="1:16" ht="22.5" x14ac:dyDescent="0.25">
      <c r="A10673" s="827" t="s">
        <v>3627</v>
      </c>
      <c r="B10673" s="827" t="s">
        <v>3626</v>
      </c>
      <c r="C10673" s="827" t="s">
        <v>3031</v>
      </c>
      <c r="D10673" s="824" t="s">
        <v>5683</v>
      </c>
      <c r="E10673" s="826">
        <v>2000</v>
      </c>
      <c r="F10673" s="825" t="s">
        <v>5687</v>
      </c>
      <c r="G10673" s="824" t="s">
        <v>5686</v>
      </c>
      <c r="H10673" s="823" t="s">
        <v>2741</v>
      </c>
      <c r="I10673" s="823" t="s">
        <v>2707</v>
      </c>
      <c r="J10673" s="823" t="s">
        <v>2741</v>
      </c>
      <c r="K10673" s="822">
        <v>4</v>
      </c>
      <c r="L10673" s="822">
        <v>12</v>
      </c>
      <c r="M10673" s="821">
        <v>25650.204515095491</v>
      </c>
      <c r="N10673" s="822"/>
      <c r="O10673" s="822"/>
      <c r="P10673" s="821"/>
    </row>
    <row r="10674" spans="1:16" ht="22.5" x14ac:dyDescent="0.25">
      <c r="A10674" s="827" t="s">
        <v>3627</v>
      </c>
      <c r="B10674" s="827" t="s">
        <v>3626</v>
      </c>
      <c r="C10674" s="827" t="s">
        <v>3031</v>
      </c>
      <c r="D10674" s="824" t="s">
        <v>5683</v>
      </c>
      <c r="E10674" s="826">
        <v>3500</v>
      </c>
      <c r="F10674" s="825" t="s">
        <v>4022</v>
      </c>
      <c r="G10674" s="824" t="s">
        <v>4021</v>
      </c>
      <c r="H10674" s="823" t="s">
        <v>3674</v>
      </c>
      <c r="I10674" s="823" t="s">
        <v>3631</v>
      </c>
      <c r="J10674" s="823" t="s">
        <v>3674</v>
      </c>
      <c r="K10674" s="822">
        <v>4</v>
      </c>
      <c r="L10674" s="822">
        <v>6</v>
      </c>
      <c r="M10674" s="821">
        <v>17281.879190053198</v>
      </c>
      <c r="N10674" s="822"/>
      <c r="O10674" s="822"/>
      <c r="P10674" s="821"/>
    </row>
    <row r="10675" spans="1:16" ht="22.5" x14ac:dyDescent="0.25">
      <c r="A10675" s="827" t="s">
        <v>3627</v>
      </c>
      <c r="B10675" s="827" t="s">
        <v>3626</v>
      </c>
      <c r="C10675" s="827" t="s">
        <v>3031</v>
      </c>
      <c r="D10675" s="824" t="s">
        <v>5683</v>
      </c>
      <c r="E10675" s="826">
        <v>2000</v>
      </c>
      <c r="F10675" s="825" t="s">
        <v>5685</v>
      </c>
      <c r="G10675" s="824" t="s">
        <v>5684</v>
      </c>
      <c r="H10675" s="823" t="s">
        <v>2801</v>
      </c>
      <c r="I10675" s="823" t="s">
        <v>3875</v>
      </c>
      <c r="J10675" s="823" t="s">
        <v>2801</v>
      </c>
      <c r="K10675" s="822">
        <v>4</v>
      </c>
      <c r="L10675" s="822">
        <v>12</v>
      </c>
      <c r="M10675" s="821">
        <v>25748.417549678536</v>
      </c>
      <c r="N10675" s="822"/>
      <c r="O10675" s="822"/>
      <c r="P10675" s="821"/>
    </row>
    <row r="10676" spans="1:16" ht="33.75" x14ac:dyDescent="0.25">
      <c r="A10676" s="827" t="s">
        <v>3627</v>
      </c>
      <c r="B10676" s="827" t="s">
        <v>3626</v>
      </c>
      <c r="C10676" s="827" t="s">
        <v>3031</v>
      </c>
      <c r="D10676" s="824" t="s">
        <v>5683</v>
      </c>
      <c r="E10676" s="826">
        <v>2340</v>
      </c>
      <c r="F10676" s="825" t="s">
        <v>5682</v>
      </c>
      <c r="G10676" s="824" t="s">
        <v>5681</v>
      </c>
      <c r="H10676" s="823" t="s">
        <v>2745</v>
      </c>
      <c r="I10676" s="823" t="s">
        <v>3647</v>
      </c>
      <c r="J10676" s="823" t="s">
        <v>2745</v>
      </c>
      <c r="K10676" s="822">
        <v>4</v>
      </c>
      <c r="L10676" s="822">
        <v>12</v>
      </c>
      <c r="M10676" s="821">
        <v>28480.948903280147</v>
      </c>
      <c r="N10676" s="822"/>
      <c r="O10676" s="822"/>
      <c r="P10676" s="821"/>
    </row>
    <row r="10677" spans="1:16" ht="22.5" x14ac:dyDescent="0.25">
      <c r="A10677" s="827" t="s">
        <v>3627</v>
      </c>
      <c r="B10677" s="827" t="s">
        <v>3626</v>
      </c>
      <c r="C10677" s="827" t="s">
        <v>3031</v>
      </c>
      <c r="D10677" s="824" t="s">
        <v>5680</v>
      </c>
      <c r="E10677" s="826">
        <v>2000</v>
      </c>
      <c r="F10677" s="825" t="s">
        <v>5679</v>
      </c>
      <c r="G10677" s="824" t="s">
        <v>5678</v>
      </c>
      <c r="H10677" s="823" t="s">
        <v>3674</v>
      </c>
      <c r="I10677" s="823" t="s">
        <v>5668</v>
      </c>
      <c r="J10677" s="823" t="s">
        <v>3674</v>
      </c>
      <c r="K10677" s="822">
        <v>2</v>
      </c>
      <c r="L10677" s="822">
        <v>12</v>
      </c>
      <c r="M10677" s="821">
        <v>25905.730638310226</v>
      </c>
      <c r="N10677" s="822"/>
      <c r="O10677" s="822"/>
      <c r="P10677" s="821"/>
    </row>
    <row r="10678" spans="1:16" ht="33.75" x14ac:dyDescent="0.25">
      <c r="A10678" s="827" t="s">
        <v>3627</v>
      </c>
      <c r="B10678" s="827" t="s">
        <v>3626</v>
      </c>
      <c r="C10678" s="827" t="s">
        <v>3031</v>
      </c>
      <c r="D10678" s="824" t="s">
        <v>5677</v>
      </c>
      <c r="E10678" s="826">
        <v>3500</v>
      </c>
      <c r="F10678" s="825" t="s">
        <v>5676</v>
      </c>
      <c r="G10678" s="824" t="s">
        <v>5675</v>
      </c>
      <c r="H10678" s="823" t="s">
        <v>2745</v>
      </c>
      <c r="I10678" s="823" t="s">
        <v>3654</v>
      </c>
      <c r="J10678" s="823" t="s">
        <v>2745</v>
      </c>
      <c r="K10678" s="822">
        <v>4</v>
      </c>
      <c r="L10678" s="822">
        <v>12</v>
      </c>
      <c r="M10678" s="821">
        <v>41943.334393590332</v>
      </c>
      <c r="N10678" s="822"/>
      <c r="O10678" s="822"/>
      <c r="P10678" s="821"/>
    </row>
    <row r="10679" spans="1:16" ht="33.75" x14ac:dyDescent="0.25">
      <c r="A10679" s="827" t="s">
        <v>3627</v>
      </c>
      <c r="B10679" s="827" t="s">
        <v>3626</v>
      </c>
      <c r="C10679" s="827" t="s">
        <v>3031</v>
      </c>
      <c r="D10679" s="824" t="s">
        <v>5674</v>
      </c>
      <c r="E10679" s="826">
        <v>3000</v>
      </c>
      <c r="F10679" s="825" t="s">
        <v>5673</v>
      </c>
      <c r="G10679" s="824" t="s">
        <v>5672</v>
      </c>
      <c r="H10679" s="823" t="s">
        <v>3674</v>
      </c>
      <c r="I10679" s="823" t="s">
        <v>3654</v>
      </c>
      <c r="J10679" s="823" t="s">
        <v>3674</v>
      </c>
      <c r="K10679" s="822">
        <v>4</v>
      </c>
      <c r="L10679" s="822">
        <v>12</v>
      </c>
      <c r="M10679" s="821">
        <v>37884.356299976193</v>
      </c>
      <c r="N10679" s="822"/>
      <c r="O10679" s="822"/>
      <c r="P10679" s="821"/>
    </row>
    <row r="10680" spans="1:16" ht="22.5" x14ac:dyDescent="0.25">
      <c r="A10680" s="827" t="s">
        <v>3627</v>
      </c>
      <c r="B10680" s="827" t="s">
        <v>3626</v>
      </c>
      <c r="C10680" s="827" t="s">
        <v>3031</v>
      </c>
      <c r="D10680" s="824" t="s">
        <v>5671</v>
      </c>
      <c r="E10680" s="826">
        <v>1200</v>
      </c>
      <c r="F10680" s="825" t="s">
        <v>5670</v>
      </c>
      <c r="G10680" s="824" t="s">
        <v>5669</v>
      </c>
      <c r="H10680" s="823" t="s">
        <v>2801</v>
      </c>
      <c r="I10680" s="823" t="s">
        <v>5668</v>
      </c>
      <c r="J10680" s="823" t="s">
        <v>2801</v>
      </c>
      <c r="K10680" s="822">
        <v>4</v>
      </c>
      <c r="L10680" s="822">
        <v>12</v>
      </c>
      <c r="M10680" s="821">
        <v>16081.62338211811</v>
      </c>
      <c r="N10680" s="822"/>
      <c r="O10680" s="822"/>
      <c r="P10680" s="821"/>
    </row>
    <row r="10681" spans="1:16" ht="33.75" x14ac:dyDescent="0.25">
      <c r="A10681" s="827" t="s">
        <v>3627</v>
      </c>
      <c r="B10681" s="827" t="s">
        <v>3626</v>
      </c>
      <c r="C10681" s="827" t="s">
        <v>3031</v>
      </c>
      <c r="D10681" s="824" t="s">
        <v>40</v>
      </c>
      <c r="E10681" s="826">
        <v>2300</v>
      </c>
      <c r="F10681" s="825" t="s">
        <v>4238</v>
      </c>
      <c r="G10681" s="824" t="s">
        <v>4237</v>
      </c>
      <c r="H10681" s="823" t="s">
        <v>2722</v>
      </c>
      <c r="I10681" s="823" t="s">
        <v>3647</v>
      </c>
      <c r="J10681" s="823" t="s">
        <v>2722</v>
      </c>
      <c r="K10681" s="822">
        <v>5</v>
      </c>
      <c r="L10681" s="822">
        <v>4</v>
      </c>
      <c r="M10681" s="821">
        <v>6433.5946332779786</v>
      </c>
      <c r="N10681" s="822"/>
      <c r="O10681" s="822"/>
      <c r="P10681" s="821"/>
    </row>
    <row r="10682" spans="1:16" ht="33.75" x14ac:dyDescent="0.25">
      <c r="A10682" s="827" t="s">
        <v>3627</v>
      </c>
      <c r="B10682" s="827" t="s">
        <v>3626</v>
      </c>
      <c r="C10682" s="827" t="s">
        <v>3031</v>
      </c>
      <c r="D10682" s="824" t="s">
        <v>5667</v>
      </c>
      <c r="E10682" s="826">
        <v>3000</v>
      </c>
      <c r="F10682" s="825" t="s">
        <v>5666</v>
      </c>
      <c r="G10682" s="824" t="s">
        <v>5665</v>
      </c>
      <c r="H10682" s="823" t="s">
        <v>2801</v>
      </c>
      <c r="I10682" s="823" t="s">
        <v>3638</v>
      </c>
      <c r="J10682" s="823" t="s">
        <v>2801</v>
      </c>
      <c r="K10682" s="822">
        <v>2</v>
      </c>
      <c r="L10682" s="822">
        <v>12</v>
      </c>
      <c r="M10682" s="821">
        <v>37156.220002086098</v>
      </c>
      <c r="N10682" s="822"/>
      <c r="O10682" s="822"/>
      <c r="P10682" s="821"/>
    </row>
    <row r="10683" spans="1:16" ht="22.5" x14ac:dyDescent="0.25">
      <c r="A10683" s="827" t="s">
        <v>3627</v>
      </c>
      <c r="B10683" s="827" t="s">
        <v>3626</v>
      </c>
      <c r="C10683" s="827" t="s">
        <v>3031</v>
      </c>
      <c r="D10683" s="824" t="s">
        <v>5664</v>
      </c>
      <c r="E10683" s="826">
        <v>5000</v>
      </c>
      <c r="F10683" s="825" t="s">
        <v>5663</v>
      </c>
      <c r="G10683" s="824" t="s">
        <v>5662</v>
      </c>
      <c r="H10683" s="823" t="s">
        <v>2745</v>
      </c>
      <c r="I10683" s="823" t="s">
        <v>3875</v>
      </c>
      <c r="J10683" s="823" t="s">
        <v>2745</v>
      </c>
      <c r="K10683" s="822">
        <v>3</v>
      </c>
      <c r="L10683" s="822">
        <v>12</v>
      </c>
      <c r="M10683" s="821">
        <v>62044.842915915964</v>
      </c>
      <c r="N10683" s="822"/>
      <c r="O10683" s="822"/>
      <c r="P10683" s="821"/>
    </row>
    <row r="10684" spans="1:16" ht="33.75" x14ac:dyDescent="0.25">
      <c r="A10684" s="827" t="s">
        <v>3627</v>
      </c>
      <c r="B10684" s="827" t="s">
        <v>3626</v>
      </c>
      <c r="C10684" s="827" t="s">
        <v>3031</v>
      </c>
      <c r="D10684" s="824" t="s">
        <v>5661</v>
      </c>
      <c r="E10684" s="826">
        <v>5000</v>
      </c>
      <c r="F10684" s="825" t="s">
        <v>5660</v>
      </c>
      <c r="G10684" s="824" t="s">
        <v>5659</v>
      </c>
      <c r="H10684" s="823" t="s">
        <v>3674</v>
      </c>
      <c r="I10684" s="823" t="s">
        <v>3647</v>
      </c>
      <c r="J10684" s="823" t="s">
        <v>3674</v>
      </c>
      <c r="K10684" s="822">
        <v>2</v>
      </c>
      <c r="L10684" s="822">
        <v>12</v>
      </c>
      <c r="M10684" s="821">
        <v>61978.913611297823</v>
      </c>
      <c r="N10684" s="822"/>
      <c r="O10684" s="822"/>
      <c r="P10684" s="821"/>
    </row>
    <row r="10685" spans="1:16" ht="22.5" x14ac:dyDescent="0.25">
      <c r="A10685" s="827" t="s">
        <v>3627</v>
      </c>
      <c r="B10685" s="827" t="s">
        <v>3626</v>
      </c>
      <c r="C10685" s="827" t="s">
        <v>3031</v>
      </c>
      <c r="D10685" s="824" t="s">
        <v>78</v>
      </c>
      <c r="E10685" s="826">
        <v>7130.36</v>
      </c>
      <c r="F10685" s="825" t="s">
        <v>6434</v>
      </c>
      <c r="G10685" s="824" t="s">
        <v>6433</v>
      </c>
      <c r="H10685" s="823" t="s">
        <v>2745</v>
      </c>
      <c r="I10685" s="823" t="s">
        <v>3654</v>
      </c>
      <c r="J10685" s="823" t="s">
        <v>2745</v>
      </c>
      <c r="K10685" s="822">
        <v>2</v>
      </c>
      <c r="L10685" s="822">
        <v>10</v>
      </c>
      <c r="M10685" s="821">
        <v>37279.727299042395</v>
      </c>
      <c r="N10685" s="822"/>
      <c r="O10685" s="822"/>
      <c r="P10685" s="821"/>
    </row>
    <row r="10686" spans="1:16" ht="22.5" x14ac:dyDescent="0.25">
      <c r="A10686" s="827" t="s">
        <v>3627</v>
      </c>
      <c r="B10686" s="827" t="s">
        <v>3626</v>
      </c>
      <c r="C10686" s="827" t="s">
        <v>3031</v>
      </c>
      <c r="D10686" s="824" t="s">
        <v>5525</v>
      </c>
      <c r="E10686" s="826">
        <v>6000</v>
      </c>
      <c r="F10686" s="825" t="s">
        <v>5658</v>
      </c>
      <c r="G10686" s="824" t="s">
        <v>5657</v>
      </c>
      <c r="H10686" s="823" t="s">
        <v>4477</v>
      </c>
      <c r="I10686" s="823" t="s">
        <v>3654</v>
      </c>
      <c r="J10686" s="823" t="s">
        <v>4477</v>
      </c>
      <c r="K10686" s="822">
        <v>3</v>
      </c>
      <c r="L10686" s="822">
        <v>12</v>
      </c>
      <c r="M10686" s="821">
        <v>71806.81600820231</v>
      </c>
      <c r="N10686" s="822"/>
      <c r="O10686" s="822"/>
      <c r="P10686" s="821"/>
    </row>
    <row r="10687" spans="1:16" ht="22.5" x14ac:dyDescent="0.25">
      <c r="A10687" s="827" t="s">
        <v>3627</v>
      </c>
      <c r="B10687" s="827" t="s">
        <v>3626</v>
      </c>
      <c r="C10687" s="827" t="s">
        <v>3031</v>
      </c>
      <c r="D10687" s="824" t="s">
        <v>78</v>
      </c>
      <c r="E10687" s="826">
        <v>2600</v>
      </c>
      <c r="F10687" s="825" t="s">
        <v>5656</v>
      </c>
      <c r="G10687" s="824" t="s">
        <v>5655</v>
      </c>
      <c r="H10687" s="823" t="s">
        <v>4077</v>
      </c>
      <c r="I10687" s="823" t="s">
        <v>3654</v>
      </c>
      <c r="J10687" s="823" t="s">
        <v>4077</v>
      </c>
      <c r="K10687" s="822">
        <v>4</v>
      </c>
      <c r="L10687" s="822">
        <v>12</v>
      </c>
      <c r="M10687" s="821">
        <v>32995.313841687632</v>
      </c>
      <c r="N10687" s="822"/>
      <c r="O10687" s="822"/>
      <c r="P10687" s="821"/>
    </row>
    <row r="10688" spans="1:16" ht="33.75" x14ac:dyDescent="0.25">
      <c r="A10688" s="827" t="s">
        <v>3627</v>
      </c>
      <c r="B10688" s="827" t="s">
        <v>3626</v>
      </c>
      <c r="C10688" s="827" t="s">
        <v>3031</v>
      </c>
      <c r="D10688" s="824" t="s">
        <v>78</v>
      </c>
      <c r="E10688" s="826">
        <v>3500</v>
      </c>
      <c r="F10688" s="825" t="s">
        <v>5654</v>
      </c>
      <c r="G10688" s="824" t="s">
        <v>5653</v>
      </c>
      <c r="H10688" s="823" t="s">
        <v>5178</v>
      </c>
      <c r="I10688" s="823" t="s">
        <v>3647</v>
      </c>
      <c r="J10688" s="823" t="s">
        <v>5178</v>
      </c>
      <c r="K10688" s="822">
        <v>2</v>
      </c>
      <c r="L10688" s="822">
        <v>12</v>
      </c>
      <c r="M10688" s="821">
        <v>44020.427923106196</v>
      </c>
      <c r="N10688" s="822"/>
      <c r="O10688" s="822"/>
      <c r="P10688" s="821"/>
    </row>
    <row r="10689" spans="1:16" ht="22.5" x14ac:dyDescent="0.25">
      <c r="A10689" s="827" t="s">
        <v>3627</v>
      </c>
      <c r="B10689" s="827" t="s">
        <v>3626</v>
      </c>
      <c r="C10689" s="827" t="s">
        <v>3031</v>
      </c>
      <c r="D10689" s="824" t="s">
        <v>78</v>
      </c>
      <c r="E10689" s="826">
        <v>2500</v>
      </c>
      <c r="F10689" s="825" t="s">
        <v>5652</v>
      </c>
      <c r="G10689" s="824" t="s">
        <v>5651</v>
      </c>
      <c r="H10689" s="823" t="s">
        <v>5530</v>
      </c>
      <c r="I10689" s="823" t="s">
        <v>3631</v>
      </c>
      <c r="J10689" s="823" t="s">
        <v>5530</v>
      </c>
      <c r="K10689" s="822">
        <v>4</v>
      </c>
      <c r="L10689" s="822">
        <v>12</v>
      </c>
      <c r="M10689" s="821">
        <v>31961.593614722216</v>
      </c>
      <c r="N10689" s="822"/>
      <c r="O10689" s="822"/>
      <c r="P10689" s="821"/>
    </row>
    <row r="10690" spans="1:16" ht="33.75" x14ac:dyDescent="0.25">
      <c r="A10690" s="827" t="s">
        <v>3627</v>
      </c>
      <c r="B10690" s="827" t="s">
        <v>3626</v>
      </c>
      <c r="C10690" s="827" t="s">
        <v>3031</v>
      </c>
      <c r="D10690" s="824" t="s">
        <v>78</v>
      </c>
      <c r="E10690" s="826">
        <v>1800</v>
      </c>
      <c r="F10690" s="825" t="s">
        <v>5650</v>
      </c>
      <c r="G10690" s="824" t="s">
        <v>5649</v>
      </c>
      <c r="H10690" s="823" t="s">
        <v>2745</v>
      </c>
      <c r="I10690" s="823" t="s">
        <v>3647</v>
      </c>
      <c r="J10690" s="823" t="s">
        <v>2745</v>
      </c>
      <c r="K10690" s="822">
        <v>4</v>
      </c>
      <c r="L10690" s="822">
        <v>12</v>
      </c>
      <c r="M10690" s="821">
        <v>23499.921847144942</v>
      </c>
      <c r="N10690" s="822"/>
      <c r="O10690" s="822"/>
      <c r="P10690" s="821"/>
    </row>
    <row r="10691" spans="1:16" ht="22.5" x14ac:dyDescent="0.25">
      <c r="A10691" s="827" t="s">
        <v>3627</v>
      </c>
      <c r="B10691" s="827" t="s">
        <v>3626</v>
      </c>
      <c r="C10691" s="827" t="s">
        <v>3031</v>
      </c>
      <c r="D10691" s="824" t="s">
        <v>78</v>
      </c>
      <c r="E10691" s="826">
        <v>2000</v>
      </c>
      <c r="F10691" s="825" t="s">
        <v>5648</v>
      </c>
      <c r="G10691" s="824" t="s">
        <v>5647</v>
      </c>
      <c r="H10691" s="823" t="s">
        <v>4077</v>
      </c>
      <c r="I10691" s="823" t="s">
        <v>3654</v>
      </c>
      <c r="J10691" s="823" t="s">
        <v>4077</v>
      </c>
      <c r="K10691" s="822">
        <v>4</v>
      </c>
      <c r="L10691" s="822">
        <v>12</v>
      </c>
      <c r="M10691" s="821">
        <v>25663.041903995923</v>
      </c>
      <c r="N10691" s="822"/>
      <c r="O10691" s="822"/>
      <c r="P10691" s="821"/>
    </row>
    <row r="10692" spans="1:16" ht="22.5" x14ac:dyDescent="0.25">
      <c r="A10692" s="827" t="s">
        <v>3627</v>
      </c>
      <c r="B10692" s="827" t="s">
        <v>3626</v>
      </c>
      <c r="C10692" s="827" t="s">
        <v>3031</v>
      </c>
      <c r="D10692" s="824" t="s">
        <v>78</v>
      </c>
      <c r="E10692" s="826">
        <v>2494</v>
      </c>
      <c r="F10692" s="825" t="s">
        <v>6432</v>
      </c>
      <c r="G10692" s="824" t="s">
        <v>6431</v>
      </c>
      <c r="H10692" s="823" t="s">
        <v>3114</v>
      </c>
      <c r="I10692" s="823" t="s">
        <v>3631</v>
      </c>
      <c r="J10692" s="823" t="s">
        <v>3114</v>
      </c>
      <c r="K10692" s="822">
        <v>4</v>
      </c>
      <c r="L10692" s="822">
        <v>11</v>
      </c>
      <c r="M10692" s="821">
        <v>26863.978634275183</v>
      </c>
      <c r="N10692" s="822"/>
      <c r="O10692" s="822"/>
      <c r="P10692" s="821"/>
    </row>
    <row r="10693" spans="1:16" x14ac:dyDescent="0.25">
      <c r="A10693" s="1772" t="s">
        <v>2848</v>
      </c>
      <c r="B10693" s="1772"/>
      <c r="C10693" s="1772"/>
      <c r="D10693" s="1772"/>
      <c r="E10693" s="1772"/>
      <c r="F10693" s="1772" t="s">
        <v>378</v>
      </c>
      <c r="G10693" s="1772"/>
      <c r="H10693" s="1772"/>
      <c r="I10693" s="1772"/>
      <c r="J10693" s="1772"/>
      <c r="K10693" s="1771" t="s">
        <v>2847</v>
      </c>
      <c r="L10693" s="1771"/>
      <c r="M10693" s="1771"/>
      <c r="N10693" s="1771" t="s">
        <v>2846</v>
      </c>
      <c r="O10693" s="1771"/>
      <c r="P10693" s="1771"/>
    </row>
    <row r="10694" spans="1:16" ht="73.5" customHeight="1" x14ac:dyDescent="0.25">
      <c r="A10694" s="1535" t="s">
        <v>2845</v>
      </c>
      <c r="B10694" s="1535" t="s">
        <v>5</v>
      </c>
      <c r="C10694" s="1535" t="s">
        <v>2844</v>
      </c>
      <c r="D10694" s="1535" t="s">
        <v>2843</v>
      </c>
      <c r="E10694" s="1536" t="s">
        <v>2842</v>
      </c>
      <c r="F10694" s="1537" t="s">
        <v>2841</v>
      </c>
      <c r="G10694" s="1540" t="s">
        <v>2840</v>
      </c>
      <c r="H10694" s="1535" t="s">
        <v>2839</v>
      </c>
      <c r="I10694" s="1535" t="s">
        <v>2838</v>
      </c>
      <c r="J10694" s="1535" t="s">
        <v>2837</v>
      </c>
      <c r="K10694" s="1538" t="s">
        <v>2836</v>
      </c>
      <c r="L10694" s="1538" t="s">
        <v>2835</v>
      </c>
      <c r="M10694" s="1539" t="s">
        <v>2834</v>
      </c>
      <c r="N10694" s="1538" t="s">
        <v>2836</v>
      </c>
      <c r="O10694" s="1538" t="s">
        <v>2835</v>
      </c>
      <c r="P10694" s="1539" t="s">
        <v>2834</v>
      </c>
    </row>
    <row r="10695" spans="1:16" ht="22.5" x14ac:dyDescent="0.25">
      <c r="A10695" s="827" t="s">
        <v>3627</v>
      </c>
      <c r="B10695" s="827" t="s">
        <v>3626</v>
      </c>
      <c r="C10695" s="827" t="s">
        <v>3031</v>
      </c>
      <c r="D10695" s="824" t="s">
        <v>78</v>
      </c>
      <c r="E10695" s="826">
        <v>2200</v>
      </c>
      <c r="F10695" s="825" t="s">
        <v>5646</v>
      </c>
      <c r="G10695" s="824" t="s">
        <v>5645</v>
      </c>
      <c r="H10695" s="823" t="s">
        <v>3674</v>
      </c>
      <c r="I10695" s="823" t="s">
        <v>2707</v>
      </c>
      <c r="J10695" s="823" t="s">
        <v>3674</v>
      </c>
      <c r="K10695" s="822">
        <v>4</v>
      </c>
      <c r="L10695" s="822">
        <v>12</v>
      </c>
      <c r="M10695" s="821">
        <v>28178.979870767274</v>
      </c>
      <c r="N10695" s="822"/>
      <c r="O10695" s="822"/>
      <c r="P10695" s="821"/>
    </row>
    <row r="10696" spans="1:16" ht="33.75" x14ac:dyDescent="0.25">
      <c r="A10696" s="827" t="s">
        <v>3627</v>
      </c>
      <c r="B10696" s="827" t="s">
        <v>3626</v>
      </c>
      <c r="C10696" s="827" t="s">
        <v>3031</v>
      </c>
      <c r="D10696" s="824" t="s">
        <v>78</v>
      </c>
      <c r="E10696" s="826">
        <v>2000</v>
      </c>
      <c r="F10696" s="825" t="s">
        <v>5644</v>
      </c>
      <c r="G10696" s="824" t="s">
        <v>5643</v>
      </c>
      <c r="H10696" s="823" t="s">
        <v>3674</v>
      </c>
      <c r="I10696" s="823" t="s">
        <v>3638</v>
      </c>
      <c r="J10696" s="823" t="s">
        <v>3674</v>
      </c>
      <c r="K10696" s="822">
        <v>4</v>
      </c>
      <c r="L10696" s="822">
        <v>12</v>
      </c>
      <c r="M10696" s="821">
        <v>25905.890855332382</v>
      </c>
      <c r="N10696" s="822"/>
      <c r="O10696" s="822"/>
      <c r="P10696" s="821"/>
    </row>
    <row r="10697" spans="1:16" ht="33.75" x14ac:dyDescent="0.25">
      <c r="A10697" s="827" t="s">
        <v>3627</v>
      </c>
      <c r="B10697" s="827" t="s">
        <v>3626</v>
      </c>
      <c r="C10697" s="827" t="s">
        <v>3031</v>
      </c>
      <c r="D10697" s="824" t="s">
        <v>78</v>
      </c>
      <c r="E10697" s="826">
        <v>2628.57</v>
      </c>
      <c r="F10697" s="825" t="s">
        <v>6430</v>
      </c>
      <c r="G10697" s="824" t="s">
        <v>6429</v>
      </c>
      <c r="H10697" s="823" t="s">
        <v>2801</v>
      </c>
      <c r="I10697" s="823" t="s">
        <v>3638</v>
      </c>
      <c r="J10697" s="823" t="s">
        <v>2801</v>
      </c>
      <c r="K10697" s="822">
        <v>4</v>
      </c>
      <c r="L10697" s="822">
        <v>10</v>
      </c>
      <c r="M10697" s="821">
        <v>28211.864414565269</v>
      </c>
      <c r="N10697" s="822"/>
      <c r="O10697" s="822"/>
      <c r="P10697" s="821"/>
    </row>
    <row r="10698" spans="1:16" ht="22.5" x14ac:dyDescent="0.25">
      <c r="A10698" s="827" t="s">
        <v>3627</v>
      </c>
      <c r="B10698" s="827" t="s">
        <v>3626</v>
      </c>
      <c r="C10698" s="827" t="s">
        <v>3031</v>
      </c>
      <c r="D10698" s="824" t="s">
        <v>5642</v>
      </c>
      <c r="E10698" s="826">
        <v>10000</v>
      </c>
      <c r="F10698" s="825" t="s">
        <v>5641</v>
      </c>
      <c r="G10698" s="824" t="s">
        <v>5640</v>
      </c>
      <c r="H10698" s="823" t="s">
        <v>3959</v>
      </c>
      <c r="I10698" s="823" t="s">
        <v>3654</v>
      </c>
      <c r="J10698" s="823" t="s">
        <v>3959</v>
      </c>
      <c r="K10698" s="822">
        <v>3</v>
      </c>
      <c r="L10698" s="822">
        <v>12</v>
      </c>
      <c r="M10698" s="821">
        <v>121854.04754532654</v>
      </c>
      <c r="N10698" s="822"/>
      <c r="O10698" s="822"/>
      <c r="P10698" s="821"/>
    </row>
    <row r="10699" spans="1:16" ht="22.5" x14ac:dyDescent="0.25">
      <c r="A10699" s="827" t="s">
        <v>3627</v>
      </c>
      <c r="B10699" s="827" t="s">
        <v>3626</v>
      </c>
      <c r="C10699" s="827" t="s">
        <v>3031</v>
      </c>
      <c r="D10699" s="824" t="s">
        <v>5639</v>
      </c>
      <c r="E10699" s="826">
        <v>3000</v>
      </c>
      <c r="F10699" s="825" t="s">
        <v>5638</v>
      </c>
      <c r="G10699" s="824" t="s">
        <v>5637</v>
      </c>
      <c r="H10699" s="823" t="s">
        <v>3674</v>
      </c>
      <c r="I10699" s="823" t="s">
        <v>2707</v>
      </c>
      <c r="J10699" s="823" t="s">
        <v>3674</v>
      </c>
      <c r="K10699" s="822">
        <v>2</v>
      </c>
      <c r="L10699" s="822">
        <v>12</v>
      </c>
      <c r="M10699" s="821">
        <v>36839.040366032081</v>
      </c>
      <c r="N10699" s="822"/>
      <c r="O10699" s="822"/>
      <c r="P10699" s="821"/>
    </row>
    <row r="10700" spans="1:16" ht="33.75" x14ac:dyDescent="0.25">
      <c r="A10700" s="827" t="s">
        <v>3627</v>
      </c>
      <c r="B10700" s="827" t="s">
        <v>3626</v>
      </c>
      <c r="C10700" s="827" t="s">
        <v>3031</v>
      </c>
      <c r="D10700" s="824" t="s">
        <v>78</v>
      </c>
      <c r="E10700" s="826">
        <v>2300</v>
      </c>
      <c r="F10700" s="825" t="s">
        <v>4244</v>
      </c>
      <c r="G10700" s="824" t="s">
        <v>4243</v>
      </c>
      <c r="H10700" s="823" t="s">
        <v>3327</v>
      </c>
      <c r="I10700" s="823" t="s">
        <v>3695</v>
      </c>
      <c r="J10700" s="823" t="s">
        <v>3327</v>
      </c>
      <c r="K10700" s="822">
        <v>5</v>
      </c>
      <c r="L10700" s="822">
        <v>4</v>
      </c>
      <c r="M10700" s="821">
        <v>7690.1466973739407</v>
      </c>
      <c r="N10700" s="822"/>
      <c r="O10700" s="822"/>
      <c r="P10700" s="821"/>
    </row>
    <row r="10701" spans="1:16" ht="33.75" x14ac:dyDescent="0.25">
      <c r="A10701" s="827" t="s">
        <v>3627</v>
      </c>
      <c r="B10701" s="827" t="s">
        <v>3626</v>
      </c>
      <c r="C10701" s="827" t="s">
        <v>3031</v>
      </c>
      <c r="D10701" s="824" t="s">
        <v>78</v>
      </c>
      <c r="E10701" s="826">
        <v>2500</v>
      </c>
      <c r="F10701" s="825" t="s">
        <v>5636</v>
      </c>
      <c r="G10701" s="824" t="s">
        <v>5635</v>
      </c>
      <c r="H10701" s="823" t="s">
        <v>3684</v>
      </c>
      <c r="I10701" s="823" t="s">
        <v>3647</v>
      </c>
      <c r="J10701" s="823" t="s">
        <v>3684</v>
      </c>
      <c r="K10701" s="822">
        <v>4</v>
      </c>
      <c r="L10701" s="822">
        <v>12</v>
      </c>
      <c r="M10701" s="821">
        <v>31005.228168767619</v>
      </c>
      <c r="N10701" s="822"/>
      <c r="O10701" s="822"/>
      <c r="P10701" s="821"/>
    </row>
    <row r="10702" spans="1:16" ht="22.5" x14ac:dyDescent="0.25">
      <c r="A10702" s="827" t="s">
        <v>3627</v>
      </c>
      <c r="B10702" s="827" t="s">
        <v>3626</v>
      </c>
      <c r="C10702" s="827" t="s">
        <v>3031</v>
      </c>
      <c r="D10702" s="824" t="s">
        <v>78</v>
      </c>
      <c r="E10702" s="826">
        <v>3000</v>
      </c>
      <c r="F10702" s="825" t="s">
        <v>5634</v>
      </c>
      <c r="G10702" s="824" t="s">
        <v>5633</v>
      </c>
      <c r="H10702" s="823" t="s">
        <v>3674</v>
      </c>
      <c r="I10702" s="823" t="s">
        <v>2707</v>
      </c>
      <c r="J10702" s="823" t="s">
        <v>3674</v>
      </c>
      <c r="K10702" s="822">
        <v>4</v>
      </c>
      <c r="L10702" s="822">
        <v>12</v>
      </c>
      <c r="M10702" s="821">
        <v>36021.382807011032</v>
      </c>
      <c r="N10702" s="822"/>
      <c r="O10702" s="822"/>
      <c r="P10702" s="821"/>
    </row>
    <row r="10703" spans="1:16" ht="33.75" x14ac:dyDescent="0.25">
      <c r="A10703" s="827" t="s">
        <v>3627</v>
      </c>
      <c r="B10703" s="827" t="s">
        <v>3626</v>
      </c>
      <c r="C10703" s="827" t="s">
        <v>3031</v>
      </c>
      <c r="D10703" s="824" t="s">
        <v>78</v>
      </c>
      <c r="E10703" s="826">
        <v>3000</v>
      </c>
      <c r="F10703" s="825" t="s">
        <v>5632</v>
      </c>
      <c r="G10703" s="824" t="s">
        <v>5631</v>
      </c>
      <c r="H10703" s="823" t="s">
        <v>2722</v>
      </c>
      <c r="I10703" s="823" t="s">
        <v>3622</v>
      </c>
      <c r="J10703" s="823" t="s">
        <v>2722</v>
      </c>
      <c r="K10703" s="822">
        <v>4</v>
      </c>
      <c r="L10703" s="822">
        <v>12</v>
      </c>
      <c r="M10703" s="821">
        <v>37704.472638347957</v>
      </c>
      <c r="N10703" s="822"/>
      <c r="O10703" s="822"/>
      <c r="P10703" s="821"/>
    </row>
    <row r="10704" spans="1:16" ht="22.5" x14ac:dyDescent="0.25">
      <c r="A10704" s="827" t="s">
        <v>3627</v>
      </c>
      <c r="B10704" s="827" t="s">
        <v>3626</v>
      </c>
      <c r="C10704" s="827" t="s">
        <v>3031</v>
      </c>
      <c r="D10704" s="824" t="s">
        <v>78</v>
      </c>
      <c r="E10704" s="826">
        <v>3000</v>
      </c>
      <c r="F10704" s="825" t="s">
        <v>5630</v>
      </c>
      <c r="G10704" s="824" t="s">
        <v>5629</v>
      </c>
      <c r="H10704" s="823" t="s">
        <v>2793</v>
      </c>
      <c r="I10704" s="823" t="s">
        <v>3631</v>
      </c>
      <c r="J10704" s="823" t="s">
        <v>2793</v>
      </c>
      <c r="K10704" s="822">
        <v>4</v>
      </c>
      <c r="L10704" s="822">
        <v>12</v>
      </c>
      <c r="M10704" s="821">
        <v>38015.624108943281</v>
      </c>
      <c r="N10704" s="822"/>
      <c r="O10704" s="822"/>
      <c r="P10704" s="821"/>
    </row>
    <row r="10705" spans="1:16" ht="22.5" x14ac:dyDescent="0.25">
      <c r="A10705" s="827" t="s">
        <v>3627</v>
      </c>
      <c r="B10705" s="827" t="s">
        <v>3626</v>
      </c>
      <c r="C10705" s="827" t="s">
        <v>3031</v>
      </c>
      <c r="D10705" s="824" t="s">
        <v>78</v>
      </c>
      <c r="E10705" s="826">
        <v>3000</v>
      </c>
      <c r="F10705" s="825" t="s">
        <v>5628</v>
      </c>
      <c r="G10705" s="824" t="s">
        <v>5627</v>
      </c>
      <c r="H10705" s="823" t="s">
        <v>4071</v>
      </c>
      <c r="I10705" s="823" t="s">
        <v>2707</v>
      </c>
      <c r="J10705" s="823" t="s">
        <v>4071</v>
      </c>
      <c r="K10705" s="822">
        <v>4</v>
      </c>
      <c r="L10705" s="822">
        <v>12</v>
      </c>
      <c r="M10705" s="821">
        <v>37869.205777818352</v>
      </c>
      <c r="N10705" s="822"/>
      <c r="O10705" s="822"/>
      <c r="P10705" s="821"/>
    </row>
    <row r="10706" spans="1:16" ht="22.5" x14ac:dyDescent="0.25">
      <c r="A10706" s="827" t="s">
        <v>3627</v>
      </c>
      <c r="B10706" s="827" t="s">
        <v>3626</v>
      </c>
      <c r="C10706" s="827" t="s">
        <v>3031</v>
      </c>
      <c r="D10706" s="824" t="s">
        <v>78</v>
      </c>
      <c r="E10706" s="826">
        <v>3950</v>
      </c>
      <c r="F10706" s="825" t="s">
        <v>4225</v>
      </c>
      <c r="G10706" s="824" t="s">
        <v>4224</v>
      </c>
      <c r="H10706" s="823" t="s">
        <v>4048</v>
      </c>
      <c r="I10706" s="823" t="s">
        <v>3654</v>
      </c>
      <c r="J10706" s="823" t="s">
        <v>4048</v>
      </c>
      <c r="K10706" s="822">
        <v>5</v>
      </c>
      <c r="L10706" s="822">
        <v>4</v>
      </c>
      <c r="M10706" s="821">
        <v>10467.779142713121</v>
      </c>
      <c r="N10706" s="822"/>
      <c r="O10706" s="822"/>
      <c r="P10706" s="821"/>
    </row>
    <row r="10707" spans="1:16" ht="33.75" x14ac:dyDescent="0.25">
      <c r="A10707" s="827" t="s">
        <v>3627</v>
      </c>
      <c r="B10707" s="827" t="s">
        <v>3626</v>
      </c>
      <c r="C10707" s="827" t="s">
        <v>3031</v>
      </c>
      <c r="D10707" s="824" t="s">
        <v>78</v>
      </c>
      <c r="E10707" s="826">
        <v>2500</v>
      </c>
      <c r="F10707" s="825" t="s">
        <v>5626</v>
      </c>
      <c r="G10707" s="824" t="s">
        <v>5625</v>
      </c>
      <c r="H10707" s="823" t="s">
        <v>3691</v>
      </c>
      <c r="I10707" s="823" t="s">
        <v>3647</v>
      </c>
      <c r="J10707" s="823" t="s">
        <v>3691</v>
      </c>
      <c r="K10707" s="822">
        <v>4</v>
      </c>
      <c r="L10707" s="822">
        <v>12</v>
      </c>
      <c r="M10707" s="821">
        <v>31625.388207286891</v>
      </c>
      <c r="N10707" s="822"/>
      <c r="O10707" s="822"/>
      <c r="P10707" s="821"/>
    </row>
    <row r="10708" spans="1:16" ht="22.5" x14ac:dyDescent="0.25">
      <c r="A10708" s="827" t="s">
        <v>3627</v>
      </c>
      <c r="B10708" s="827" t="s">
        <v>3626</v>
      </c>
      <c r="C10708" s="827" t="s">
        <v>3031</v>
      </c>
      <c r="D10708" s="824" t="s">
        <v>78</v>
      </c>
      <c r="E10708" s="826">
        <v>2500</v>
      </c>
      <c r="F10708" s="825" t="s">
        <v>5624</v>
      </c>
      <c r="G10708" s="824" t="s">
        <v>5623</v>
      </c>
      <c r="H10708" s="823" t="s">
        <v>4492</v>
      </c>
      <c r="I10708" s="823" t="s">
        <v>3631</v>
      </c>
      <c r="J10708" s="823" t="s">
        <v>4492</v>
      </c>
      <c r="K10708" s="822">
        <v>4</v>
      </c>
      <c r="L10708" s="822">
        <v>12</v>
      </c>
      <c r="M10708" s="821">
        <v>31946.573268894877</v>
      </c>
      <c r="N10708" s="822"/>
      <c r="O10708" s="822"/>
      <c r="P10708" s="821"/>
    </row>
    <row r="10709" spans="1:16" ht="33.75" x14ac:dyDescent="0.25">
      <c r="A10709" s="827" t="s">
        <v>3627</v>
      </c>
      <c r="B10709" s="827" t="s">
        <v>3626</v>
      </c>
      <c r="C10709" s="827" t="s">
        <v>3031</v>
      </c>
      <c r="D10709" s="824" t="s">
        <v>78</v>
      </c>
      <c r="E10709" s="826">
        <v>3500</v>
      </c>
      <c r="F10709" s="825" t="s">
        <v>4142</v>
      </c>
      <c r="G10709" s="824" t="s">
        <v>4141</v>
      </c>
      <c r="H10709" s="823" t="s">
        <v>3327</v>
      </c>
      <c r="I10709" s="823" t="s">
        <v>3647</v>
      </c>
      <c r="J10709" s="823" t="s">
        <v>3327</v>
      </c>
      <c r="K10709" s="822">
        <v>4</v>
      </c>
      <c r="L10709" s="822">
        <v>6</v>
      </c>
      <c r="M10709" s="821">
        <v>18070.357223913659</v>
      </c>
      <c r="N10709" s="822"/>
      <c r="O10709" s="822"/>
      <c r="P10709" s="821"/>
    </row>
    <row r="10710" spans="1:16" ht="33.75" x14ac:dyDescent="0.25">
      <c r="A10710" s="827" t="s">
        <v>3627</v>
      </c>
      <c r="B10710" s="827" t="s">
        <v>3626</v>
      </c>
      <c r="C10710" s="827" t="s">
        <v>3031</v>
      </c>
      <c r="D10710" s="824" t="s">
        <v>78</v>
      </c>
      <c r="E10710" s="826">
        <v>2500</v>
      </c>
      <c r="F10710" s="825" t="s">
        <v>5622</v>
      </c>
      <c r="G10710" s="824" t="s">
        <v>5621</v>
      </c>
      <c r="H10710" s="823" t="s">
        <v>2722</v>
      </c>
      <c r="I10710" s="823" t="s">
        <v>3647</v>
      </c>
      <c r="J10710" s="823" t="s">
        <v>2722</v>
      </c>
      <c r="K10710" s="822">
        <v>4</v>
      </c>
      <c r="L10710" s="822">
        <v>12</v>
      </c>
      <c r="M10710" s="821">
        <v>30982.978029815382</v>
      </c>
      <c r="N10710" s="822"/>
      <c r="O10710" s="822"/>
      <c r="P10710" s="821"/>
    </row>
    <row r="10711" spans="1:16" ht="22.5" x14ac:dyDescent="0.25">
      <c r="A10711" s="827" t="s">
        <v>3627</v>
      </c>
      <c r="B10711" s="827" t="s">
        <v>3626</v>
      </c>
      <c r="C10711" s="827" t="s">
        <v>3031</v>
      </c>
      <c r="D10711" s="824" t="s">
        <v>78</v>
      </c>
      <c r="E10711" s="826">
        <v>2500</v>
      </c>
      <c r="F10711" s="825" t="s">
        <v>5620</v>
      </c>
      <c r="G10711" s="824" t="s">
        <v>5619</v>
      </c>
      <c r="H10711" s="823" t="s">
        <v>3691</v>
      </c>
      <c r="I10711" s="823" t="s">
        <v>3654</v>
      </c>
      <c r="J10711" s="823" t="s">
        <v>3691</v>
      </c>
      <c r="K10711" s="822">
        <v>4</v>
      </c>
      <c r="L10711" s="822">
        <v>12</v>
      </c>
      <c r="M10711" s="821">
        <v>31902.04295029875</v>
      </c>
      <c r="N10711" s="822"/>
      <c r="O10711" s="822"/>
      <c r="P10711" s="821"/>
    </row>
    <row r="10712" spans="1:16" ht="33.75" x14ac:dyDescent="0.25">
      <c r="A10712" s="827" t="s">
        <v>3627</v>
      </c>
      <c r="B10712" s="827" t="s">
        <v>3626</v>
      </c>
      <c r="C10712" s="827" t="s">
        <v>3031</v>
      </c>
      <c r="D10712" s="824" t="s">
        <v>78</v>
      </c>
      <c r="E10712" s="826">
        <v>2500</v>
      </c>
      <c r="F10712" s="825" t="s">
        <v>5618</v>
      </c>
      <c r="G10712" s="824" t="s">
        <v>5617</v>
      </c>
      <c r="H10712" s="823" t="s">
        <v>3327</v>
      </c>
      <c r="I10712" s="823" t="s">
        <v>3647</v>
      </c>
      <c r="J10712" s="823" t="s">
        <v>3327</v>
      </c>
      <c r="K10712" s="822">
        <v>4</v>
      </c>
      <c r="L10712" s="822">
        <v>12</v>
      </c>
      <c r="M10712" s="821">
        <v>31979.848341684377</v>
      </c>
      <c r="N10712" s="822"/>
      <c r="O10712" s="822"/>
      <c r="P10712" s="821"/>
    </row>
    <row r="10713" spans="1:16" ht="22.5" x14ac:dyDescent="0.25">
      <c r="A10713" s="827" t="s">
        <v>3627</v>
      </c>
      <c r="B10713" s="827" t="s">
        <v>3626</v>
      </c>
      <c r="C10713" s="827" t="s">
        <v>3031</v>
      </c>
      <c r="D10713" s="824" t="s">
        <v>78</v>
      </c>
      <c r="E10713" s="826">
        <v>2500</v>
      </c>
      <c r="F10713" s="825" t="s">
        <v>5616</v>
      </c>
      <c r="G10713" s="824" t="s">
        <v>5615</v>
      </c>
      <c r="H10713" s="823" t="s">
        <v>2722</v>
      </c>
      <c r="I10713" s="823" t="s">
        <v>3631</v>
      </c>
      <c r="J10713" s="823" t="s">
        <v>2722</v>
      </c>
      <c r="K10713" s="822">
        <v>4</v>
      </c>
      <c r="L10713" s="822">
        <v>12</v>
      </c>
      <c r="M10713" s="821">
        <v>31546.461296746158</v>
      </c>
      <c r="N10713" s="822"/>
      <c r="O10713" s="822"/>
      <c r="P10713" s="821"/>
    </row>
    <row r="10714" spans="1:16" ht="33.75" x14ac:dyDescent="0.25">
      <c r="A10714" s="827" t="s">
        <v>3627</v>
      </c>
      <c r="B10714" s="827" t="s">
        <v>3626</v>
      </c>
      <c r="C10714" s="827" t="s">
        <v>3031</v>
      </c>
      <c r="D10714" s="824" t="s">
        <v>78</v>
      </c>
      <c r="E10714" s="826">
        <v>2500</v>
      </c>
      <c r="F10714" s="825" t="s">
        <v>5614</v>
      </c>
      <c r="G10714" s="824" t="s">
        <v>5613</v>
      </c>
      <c r="H10714" s="823" t="s">
        <v>4016</v>
      </c>
      <c r="I10714" s="823" t="s">
        <v>3622</v>
      </c>
      <c r="J10714" s="823" t="s">
        <v>4016</v>
      </c>
      <c r="K10714" s="822">
        <v>4</v>
      </c>
      <c r="L10714" s="822">
        <v>12</v>
      </c>
      <c r="M10714" s="821">
        <v>31231.134170010831</v>
      </c>
      <c r="N10714" s="822"/>
      <c r="O10714" s="822"/>
      <c r="P10714" s="821"/>
    </row>
    <row r="10715" spans="1:16" ht="33.75" x14ac:dyDescent="0.25">
      <c r="A10715" s="827" t="s">
        <v>3627</v>
      </c>
      <c r="B10715" s="827" t="s">
        <v>3626</v>
      </c>
      <c r="C10715" s="827" t="s">
        <v>3031</v>
      </c>
      <c r="D10715" s="824" t="s">
        <v>78</v>
      </c>
      <c r="E10715" s="826">
        <v>2500</v>
      </c>
      <c r="F10715" s="825" t="s">
        <v>5612</v>
      </c>
      <c r="G10715" s="824" t="s">
        <v>5611</v>
      </c>
      <c r="H10715" s="823" t="s">
        <v>2722</v>
      </c>
      <c r="I10715" s="823" t="s">
        <v>3647</v>
      </c>
      <c r="J10715" s="823" t="s">
        <v>2722</v>
      </c>
      <c r="K10715" s="822">
        <v>4</v>
      </c>
      <c r="L10715" s="822">
        <v>12</v>
      </c>
      <c r="M10715" s="821">
        <v>31364.775193618636</v>
      </c>
      <c r="N10715" s="822"/>
      <c r="O10715" s="822"/>
      <c r="P10715" s="821"/>
    </row>
    <row r="10716" spans="1:16" ht="33.75" x14ac:dyDescent="0.25">
      <c r="A10716" s="827" t="s">
        <v>3627</v>
      </c>
      <c r="B10716" s="827" t="s">
        <v>3626</v>
      </c>
      <c r="C10716" s="827" t="s">
        <v>3031</v>
      </c>
      <c r="D10716" s="824" t="s">
        <v>78</v>
      </c>
      <c r="E10716" s="826">
        <v>2500</v>
      </c>
      <c r="F10716" s="825" t="s">
        <v>5610</v>
      </c>
      <c r="G10716" s="824" t="s">
        <v>5609</v>
      </c>
      <c r="H10716" s="823" t="s">
        <v>3691</v>
      </c>
      <c r="I10716" s="823" t="s">
        <v>3622</v>
      </c>
      <c r="J10716" s="823" t="s">
        <v>3691</v>
      </c>
      <c r="K10716" s="822">
        <v>4</v>
      </c>
      <c r="L10716" s="822">
        <v>12</v>
      </c>
      <c r="M10716" s="821">
        <v>31994.137697348124</v>
      </c>
      <c r="N10716" s="822"/>
      <c r="O10716" s="822"/>
      <c r="P10716" s="821"/>
    </row>
    <row r="10717" spans="1:16" ht="33.75" x14ac:dyDescent="0.25">
      <c r="A10717" s="827" t="s">
        <v>3627</v>
      </c>
      <c r="B10717" s="827" t="s">
        <v>3626</v>
      </c>
      <c r="C10717" s="827" t="s">
        <v>3031</v>
      </c>
      <c r="D10717" s="824" t="s">
        <v>78</v>
      </c>
      <c r="E10717" s="826">
        <v>3500</v>
      </c>
      <c r="F10717" s="825" t="s">
        <v>4012</v>
      </c>
      <c r="G10717" s="824" t="s">
        <v>4011</v>
      </c>
      <c r="H10717" s="823" t="s">
        <v>2722</v>
      </c>
      <c r="I10717" s="823" t="s">
        <v>3647</v>
      </c>
      <c r="J10717" s="823" t="s">
        <v>2722</v>
      </c>
      <c r="K10717" s="822">
        <v>4</v>
      </c>
      <c r="L10717" s="822">
        <v>6</v>
      </c>
      <c r="M10717" s="821">
        <v>19505.260874363474</v>
      </c>
      <c r="N10717" s="822"/>
      <c r="O10717" s="822"/>
      <c r="P10717" s="821"/>
    </row>
    <row r="10718" spans="1:16" ht="33.75" x14ac:dyDescent="0.25">
      <c r="A10718" s="827" t="s">
        <v>3627</v>
      </c>
      <c r="B10718" s="827" t="s">
        <v>3626</v>
      </c>
      <c r="C10718" s="827" t="s">
        <v>3031</v>
      </c>
      <c r="D10718" s="824" t="s">
        <v>78</v>
      </c>
      <c r="E10718" s="826">
        <v>4500</v>
      </c>
      <c r="F10718" s="825" t="s">
        <v>5608</v>
      </c>
      <c r="G10718" s="824" t="s">
        <v>5607</v>
      </c>
      <c r="H10718" s="823" t="s">
        <v>5606</v>
      </c>
      <c r="I10718" s="823" t="s">
        <v>3638</v>
      </c>
      <c r="J10718" s="823" t="s">
        <v>5606</v>
      </c>
      <c r="K10718" s="822">
        <v>2</v>
      </c>
      <c r="L10718" s="822">
        <v>12</v>
      </c>
      <c r="M10718" s="821">
        <v>56031.066948512176</v>
      </c>
      <c r="N10718" s="822"/>
      <c r="O10718" s="822"/>
      <c r="P10718" s="821"/>
    </row>
    <row r="10719" spans="1:16" ht="22.5" x14ac:dyDescent="0.25">
      <c r="A10719" s="827" t="s">
        <v>3627</v>
      </c>
      <c r="B10719" s="827" t="s">
        <v>3626</v>
      </c>
      <c r="C10719" s="827" t="s">
        <v>3031</v>
      </c>
      <c r="D10719" s="824" t="s">
        <v>78</v>
      </c>
      <c r="E10719" s="826">
        <v>2340</v>
      </c>
      <c r="F10719" s="825" t="s">
        <v>5605</v>
      </c>
      <c r="G10719" s="824" t="s">
        <v>5604</v>
      </c>
      <c r="H10719" s="823" t="s">
        <v>2722</v>
      </c>
      <c r="I10719" s="823" t="s">
        <v>3631</v>
      </c>
      <c r="J10719" s="823" t="s">
        <v>2722</v>
      </c>
      <c r="K10719" s="822">
        <v>4</v>
      </c>
      <c r="L10719" s="822">
        <v>12</v>
      </c>
      <c r="M10719" s="821">
        <v>29634.851923992061</v>
      </c>
      <c r="N10719" s="822"/>
      <c r="O10719" s="822"/>
      <c r="P10719" s="821"/>
    </row>
    <row r="10720" spans="1:16" ht="22.5" x14ac:dyDescent="0.25">
      <c r="A10720" s="827" t="s">
        <v>3627</v>
      </c>
      <c r="B10720" s="827" t="s">
        <v>3626</v>
      </c>
      <c r="C10720" s="827" t="s">
        <v>3031</v>
      </c>
      <c r="D10720" s="824" t="s">
        <v>78</v>
      </c>
      <c r="E10720" s="826">
        <v>3500</v>
      </c>
      <c r="F10720" s="825" t="s">
        <v>4138</v>
      </c>
      <c r="G10720" s="824" t="s">
        <v>4137</v>
      </c>
      <c r="H10720" s="823" t="s">
        <v>2722</v>
      </c>
      <c r="I10720" s="823" t="s">
        <v>3631</v>
      </c>
      <c r="J10720" s="823" t="s">
        <v>2722</v>
      </c>
      <c r="K10720" s="822">
        <v>4</v>
      </c>
      <c r="L10720" s="822">
        <v>6</v>
      </c>
      <c r="M10720" s="821">
        <v>15002.061059687654</v>
      </c>
      <c r="N10720" s="822"/>
      <c r="O10720" s="822"/>
      <c r="P10720" s="821"/>
    </row>
    <row r="10721" spans="1:16" ht="22.5" x14ac:dyDescent="0.25">
      <c r="A10721" s="827" t="s">
        <v>3627</v>
      </c>
      <c r="B10721" s="827" t="s">
        <v>3626</v>
      </c>
      <c r="C10721" s="827" t="s">
        <v>3031</v>
      </c>
      <c r="D10721" s="824" t="s">
        <v>78</v>
      </c>
      <c r="E10721" s="826">
        <v>3300</v>
      </c>
      <c r="F10721" s="825" t="s">
        <v>5603</v>
      </c>
      <c r="G10721" s="824" t="s">
        <v>5602</v>
      </c>
      <c r="H10721" s="823" t="s">
        <v>3691</v>
      </c>
      <c r="I10721" s="823" t="s">
        <v>3631</v>
      </c>
      <c r="J10721" s="823" t="s">
        <v>3691</v>
      </c>
      <c r="K10721" s="822">
        <v>4</v>
      </c>
      <c r="L10721" s="822">
        <v>12</v>
      </c>
      <c r="M10721" s="821">
        <v>39656.666985527532</v>
      </c>
      <c r="N10721" s="822"/>
      <c r="O10721" s="822"/>
      <c r="P10721" s="821"/>
    </row>
    <row r="10722" spans="1:16" ht="22.5" x14ac:dyDescent="0.25">
      <c r="A10722" s="827" t="s">
        <v>3627</v>
      </c>
      <c r="B10722" s="827" t="s">
        <v>3626</v>
      </c>
      <c r="C10722" s="827" t="s">
        <v>3031</v>
      </c>
      <c r="D10722" s="824" t="s">
        <v>78</v>
      </c>
      <c r="E10722" s="826">
        <v>2600</v>
      </c>
      <c r="F10722" s="825" t="s">
        <v>5601</v>
      </c>
      <c r="G10722" s="824" t="s">
        <v>5600</v>
      </c>
      <c r="H10722" s="823" t="s">
        <v>3327</v>
      </c>
      <c r="I10722" s="823" t="s">
        <v>3631</v>
      </c>
      <c r="J10722" s="823" t="s">
        <v>3327</v>
      </c>
      <c r="K10722" s="822">
        <v>4</v>
      </c>
      <c r="L10722" s="822">
        <v>12</v>
      </c>
      <c r="M10722" s="821">
        <v>28637.320716906659</v>
      </c>
      <c r="N10722" s="822"/>
      <c r="O10722" s="822"/>
      <c r="P10722" s="821"/>
    </row>
    <row r="10723" spans="1:16" ht="33.75" x14ac:dyDescent="0.25">
      <c r="A10723" s="827" t="s">
        <v>3627</v>
      </c>
      <c r="B10723" s="827" t="s">
        <v>3626</v>
      </c>
      <c r="C10723" s="827" t="s">
        <v>3031</v>
      </c>
      <c r="D10723" s="824" t="s">
        <v>40</v>
      </c>
      <c r="E10723" s="826">
        <v>1500</v>
      </c>
      <c r="F10723" s="825" t="s">
        <v>5599</v>
      </c>
      <c r="G10723" s="824" t="s">
        <v>5598</v>
      </c>
      <c r="H10723" s="823" t="s">
        <v>2722</v>
      </c>
      <c r="I10723" s="823" t="s">
        <v>3647</v>
      </c>
      <c r="J10723" s="823" t="s">
        <v>2722</v>
      </c>
      <c r="K10723" s="822">
        <v>5</v>
      </c>
      <c r="L10723" s="822">
        <v>12</v>
      </c>
      <c r="M10723" s="821">
        <v>19807.490259537357</v>
      </c>
      <c r="N10723" s="822"/>
      <c r="O10723" s="822"/>
      <c r="P10723" s="821"/>
    </row>
    <row r="10724" spans="1:16" ht="33.75" x14ac:dyDescent="0.25">
      <c r="A10724" s="827" t="s">
        <v>3627</v>
      </c>
      <c r="B10724" s="827" t="s">
        <v>3626</v>
      </c>
      <c r="C10724" s="827" t="s">
        <v>3031</v>
      </c>
      <c r="D10724" s="824" t="s">
        <v>78</v>
      </c>
      <c r="E10724" s="826">
        <v>2000</v>
      </c>
      <c r="F10724" s="825" t="s">
        <v>5597</v>
      </c>
      <c r="G10724" s="824" t="s">
        <v>5596</v>
      </c>
      <c r="H10724" s="823" t="s">
        <v>3674</v>
      </c>
      <c r="I10724" s="823" t="s">
        <v>3647</v>
      </c>
      <c r="J10724" s="823" t="s">
        <v>3674</v>
      </c>
      <c r="K10724" s="822">
        <v>4</v>
      </c>
      <c r="L10724" s="822">
        <v>12</v>
      </c>
      <c r="M10724" s="821">
        <v>25881.407691633813</v>
      </c>
      <c r="N10724" s="822"/>
      <c r="O10724" s="822"/>
      <c r="P10724" s="821"/>
    </row>
    <row r="10725" spans="1:16" ht="33.75" x14ac:dyDescent="0.25">
      <c r="A10725" s="827" t="s">
        <v>3627</v>
      </c>
      <c r="B10725" s="827" t="s">
        <v>3626</v>
      </c>
      <c r="C10725" s="827" t="s">
        <v>3031</v>
      </c>
      <c r="D10725" s="824" t="s">
        <v>78</v>
      </c>
      <c r="E10725" s="826">
        <v>3500</v>
      </c>
      <c r="F10725" s="825" t="s">
        <v>5595</v>
      </c>
      <c r="G10725" s="824" t="s">
        <v>5594</v>
      </c>
      <c r="H10725" s="823" t="s">
        <v>3674</v>
      </c>
      <c r="I10725" s="823" t="s">
        <v>3647</v>
      </c>
      <c r="J10725" s="823" t="s">
        <v>3674</v>
      </c>
      <c r="K10725" s="822">
        <v>2</v>
      </c>
      <c r="L10725" s="822">
        <v>12</v>
      </c>
      <c r="M10725" s="821">
        <v>44020.427923106196</v>
      </c>
      <c r="N10725" s="822"/>
      <c r="O10725" s="822"/>
      <c r="P10725" s="821"/>
    </row>
    <row r="10726" spans="1:16" ht="22.5" x14ac:dyDescent="0.25">
      <c r="A10726" s="827" t="s">
        <v>3627</v>
      </c>
      <c r="B10726" s="827" t="s">
        <v>3626</v>
      </c>
      <c r="C10726" s="827" t="s">
        <v>3031</v>
      </c>
      <c r="D10726" s="824" t="s">
        <v>78</v>
      </c>
      <c r="E10726" s="826">
        <v>2000</v>
      </c>
      <c r="F10726" s="825" t="s">
        <v>5593</v>
      </c>
      <c r="G10726" s="824" t="s">
        <v>5592</v>
      </c>
      <c r="H10726" s="823" t="s">
        <v>3674</v>
      </c>
      <c r="I10726" s="823" t="s">
        <v>2707</v>
      </c>
      <c r="J10726" s="823" t="s">
        <v>3674</v>
      </c>
      <c r="K10726" s="822">
        <v>2</v>
      </c>
      <c r="L10726" s="822">
        <v>12</v>
      </c>
      <c r="M10726" s="821">
        <v>24777.622558165796</v>
      </c>
      <c r="N10726" s="822"/>
      <c r="O10726" s="822"/>
      <c r="P10726" s="821"/>
    </row>
    <row r="10727" spans="1:16" ht="33.75" x14ac:dyDescent="0.25">
      <c r="A10727" s="827" t="s">
        <v>3627</v>
      </c>
      <c r="B10727" s="827" t="s">
        <v>3626</v>
      </c>
      <c r="C10727" s="827" t="s">
        <v>3031</v>
      </c>
      <c r="D10727" s="824" t="s">
        <v>78</v>
      </c>
      <c r="E10727" s="826">
        <v>2000</v>
      </c>
      <c r="F10727" s="825" t="s">
        <v>5591</v>
      </c>
      <c r="G10727" s="824" t="s">
        <v>5590</v>
      </c>
      <c r="H10727" s="823" t="s">
        <v>2741</v>
      </c>
      <c r="I10727" s="823" t="s">
        <v>3695</v>
      </c>
      <c r="J10727" s="823" t="s">
        <v>2741</v>
      </c>
      <c r="K10727" s="822">
        <v>2</v>
      </c>
      <c r="L10727" s="822">
        <v>12</v>
      </c>
      <c r="M10727" s="821">
        <v>25990.755809256862</v>
      </c>
      <c r="N10727" s="822"/>
      <c r="O10727" s="822"/>
      <c r="P10727" s="821"/>
    </row>
    <row r="10728" spans="1:16" ht="22.5" x14ac:dyDescent="0.25">
      <c r="A10728" s="827" t="s">
        <v>3627</v>
      </c>
      <c r="B10728" s="827" t="s">
        <v>3626</v>
      </c>
      <c r="C10728" s="827" t="s">
        <v>3031</v>
      </c>
      <c r="D10728" s="824" t="s">
        <v>40</v>
      </c>
      <c r="E10728" s="826">
        <v>1841.5</v>
      </c>
      <c r="F10728" s="825" t="s">
        <v>6428</v>
      </c>
      <c r="G10728" s="824" t="s">
        <v>6427</v>
      </c>
      <c r="H10728" s="823" t="s">
        <v>4122</v>
      </c>
      <c r="I10728" s="823" t="s">
        <v>3875</v>
      </c>
      <c r="J10728" s="823" t="s">
        <v>4122</v>
      </c>
      <c r="K10728" s="822">
        <v>2</v>
      </c>
      <c r="L10728" s="822">
        <v>11</v>
      </c>
      <c r="M10728" s="821">
        <v>18413.842492293305</v>
      </c>
      <c r="N10728" s="822"/>
      <c r="O10728" s="822"/>
      <c r="P10728" s="821"/>
    </row>
    <row r="10729" spans="1:16" ht="22.5" x14ac:dyDescent="0.25">
      <c r="A10729" s="827" t="s">
        <v>3627</v>
      </c>
      <c r="B10729" s="827" t="s">
        <v>3626</v>
      </c>
      <c r="C10729" s="827" t="s">
        <v>3031</v>
      </c>
      <c r="D10729" s="824" t="s">
        <v>5525</v>
      </c>
      <c r="E10729" s="826">
        <v>7130.36</v>
      </c>
      <c r="F10729" s="825" t="s">
        <v>6426</v>
      </c>
      <c r="G10729" s="824" t="s">
        <v>6425</v>
      </c>
      <c r="H10729" s="823" t="s">
        <v>2745</v>
      </c>
      <c r="I10729" s="823" t="s">
        <v>3631</v>
      </c>
      <c r="J10729" s="823" t="s">
        <v>2745</v>
      </c>
      <c r="K10729" s="822">
        <v>2</v>
      </c>
      <c r="L10729" s="822">
        <v>10</v>
      </c>
      <c r="M10729" s="821">
        <v>51676.498462579839</v>
      </c>
      <c r="N10729" s="822"/>
      <c r="O10729" s="822"/>
      <c r="P10729" s="821"/>
    </row>
    <row r="10730" spans="1:16" ht="33.75" x14ac:dyDescent="0.25">
      <c r="A10730" s="827" t="s">
        <v>3627</v>
      </c>
      <c r="B10730" s="827" t="s">
        <v>3626</v>
      </c>
      <c r="C10730" s="827" t="s">
        <v>3031</v>
      </c>
      <c r="D10730" s="824" t="s">
        <v>78</v>
      </c>
      <c r="E10730" s="826">
        <v>3000</v>
      </c>
      <c r="F10730" s="825" t="s">
        <v>5589</v>
      </c>
      <c r="G10730" s="824" t="s">
        <v>5588</v>
      </c>
      <c r="H10730" s="823" t="s">
        <v>4035</v>
      </c>
      <c r="I10730" s="823" t="s">
        <v>3647</v>
      </c>
      <c r="J10730" s="823" t="s">
        <v>4035</v>
      </c>
      <c r="K10730" s="822">
        <v>4</v>
      </c>
      <c r="L10730" s="822">
        <v>12</v>
      </c>
      <c r="M10730" s="821">
        <v>36836.16647319711</v>
      </c>
      <c r="N10730" s="822"/>
      <c r="O10730" s="822"/>
      <c r="P10730" s="821"/>
    </row>
    <row r="10731" spans="1:16" ht="22.5" x14ac:dyDescent="0.25">
      <c r="A10731" s="827" t="s">
        <v>3627</v>
      </c>
      <c r="B10731" s="827" t="s">
        <v>3626</v>
      </c>
      <c r="C10731" s="827" t="s">
        <v>3031</v>
      </c>
      <c r="D10731" s="824" t="s">
        <v>78</v>
      </c>
      <c r="E10731" s="826">
        <v>3500</v>
      </c>
      <c r="F10731" s="825" t="s">
        <v>5587</v>
      </c>
      <c r="G10731" s="824" t="s">
        <v>5586</v>
      </c>
      <c r="H10731" s="823" t="s">
        <v>5415</v>
      </c>
      <c r="I10731" s="823" t="s">
        <v>3654</v>
      </c>
      <c r="J10731" s="823" t="s">
        <v>5415</v>
      </c>
      <c r="K10731" s="822">
        <v>4</v>
      </c>
      <c r="L10731" s="822">
        <v>12</v>
      </c>
      <c r="M10731" s="821">
        <v>43973.985013808058</v>
      </c>
      <c r="N10731" s="822"/>
      <c r="O10731" s="822"/>
      <c r="P10731" s="821"/>
    </row>
    <row r="10732" spans="1:16" ht="22.5" x14ac:dyDescent="0.25">
      <c r="A10732" s="827" t="s">
        <v>3627</v>
      </c>
      <c r="B10732" s="827" t="s">
        <v>3626</v>
      </c>
      <c r="C10732" s="827" t="s">
        <v>3031</v>
      </c>
      <c r="D10732" s="824" t="s">
        <v>78</v>
      </c>
      <c r="E10732" s="826">
        <v>3500</v>
      </c>
      <c r="F10732" s="825" t="s">
        <v>5585</v>
      </c>
      <c r="G10732" s="824" t="s">
        <v>5584</v>
      </c>
      <c r="H10732" s="823" t="s">
        <v>2741</v>
      </c>
      <c r="I10732" s="823" t="s">
        <v>3875</v>
      </c>
      <c r="J10732" s="823" t="s">
        <v>2741</v>
      </c>
      <c r="K10732" s="822">
        <v>4</v>
      </c>
      <c r="L10732" s="822">
        <v>12</v>
      </c>
      <c r="M10732" s="821">
        <v>44020.427923106203</v>
      </c>
      <c r="N10732" s="822"/>
      <c r="O10732" s="822"/>
      <c r="P10732" s="821"/>
    </row>
    <row r="10733" spans="1:16" ht="22.5" x14ac:dyDescent="0.25">
      <c r="A10733" s="827" t="s">
        <v>3627</v>
      </c>
      <c r="B10733" s="827" t="s">
        <v>3626</v>
      </c>
      <c r="C10733" s="827" t="s">
        <v>3031</v>
      </c>
      <c r="D10733" s="824" t="s">
        <v>78</v>
      </c>
      <c r="E10733" s="826">
        <v>3350</v>
      </c>
      <c r="F10733" s="825" t="s">
        <v>5583</v>
      </c>
      <c r="G10733" s="824" t="s">
        <v>5582</v>
      </c>
      <c r="H10733" s="823" t="s">
        <v>2722</v>
      </c>
      <c r="I10733" s="823" t="s">
        <v>3654</v>
      </c>
      <c r="J10733" s="823" t="s">
        <v>2722</v>
      </c>
      <c r="K10733" s="822">
        <v>4</v>
      </c>
      <c r="L10733" s="822">
        <v>12</v>
      </c>
      <c r="M10733" s="821">
        <v>41279.78558275781</v>
      </c>
      <c r="N10733" s="822"/>
      <c r="O10733" s="822"/>
      <c r="P10733" s="821"/>
    </row>
    <row r="10734" spans="1:16" ht="22.5" x14ac:dyDescent="0.25">
      <c r="A10734" s="827" t="s">
        <v>3627</v>
      </c>
      <c r="B10734" s="827" t="s">
        <v>3626</v>
      </c>
      <c r="C10734" s="827" t="s">
        <v>3031</v>
      </c>
      <c r="D10734" s="824" t="s">
        <v>78</v>
      </c>
      <c r="E10734" s="826">
        <v>3500</v>
      </c>
      <c r="F10734" s="825" t="s">
        <v>5581</v>
      </c>
      <c r="G10734" s="824" t="s">
        <v>5580</v>
      </c>
      <c r="H10734" s="823" t="s">
        <v>2883</v>
      </c>
      <c r="I10734" s="823" t="s">
        <v>3654</v>
      </c>
      <c r="J10734" s="823" t="s">
        <v>2883</v>
      </c>
      <c r="K10734" s="822">
        <v>3</v>
      </c>
      <c r="L10734" s="822">
        <v>12</v>
      </c>
      <c r="M10734" s="821">
        <v>42546.221034408169</v>
      </c>
      <c r="N10734" s="822"/>
      <c r="O10734" s="822"/>
      <c r="P10734" s="821"/>
    </row>
    <row r="10735" spans="1:16" ht="22.5" x14ac:dyDescent="0.25">
      <c r="A10735" s="827" t="s">
        <v>3627</v>
      </c>
      <c r="B10735" s="827" t="s">
        <v>3626</v>
      </c>
      <c r="C10735" s="827" t="s">
        <v>3031</v>
      </c>
      <c r="D10735" s="824" t="s">
        <v>78</v>
      </c>
      <c r="E10735" s="826">
        <v>3500</v>
      </c>
      <c r="F10735" s="825" t="s">
        <v>5927</v>
      </c>
      <c r="G10735" s="824" t="s">
        <v>4063</v>
      </c>
      <c r="H10735" s="823" t="s">
        <v>3691</v>
      </c>
      <c r="I10735" s="823" t="s">
        <v>3631</v>
      </c>
      <c r="J10735" s="823" t="s">
        <v>3691</v>
      </c>
      <c r="K10735" s="822">
        <v>4</v>
      </c>
      <c r="L10735" s="822">
        <v>6</v>
      </c>
      <c r="M10735" s="821">
        <v>15706.244912765076</v>
      </c>
      <c r="N10735" s="822"/>
      <c r="O10735" s="822"/>
      <c r="P10735" s="821"/>
    </row>
    <row r="10736" spans="1:16" ht="22.5" x14ac:dyDescent="0.25">
      <c r="A10736" s="827" t="s">
        <v>3627</v>
      </c>
      <c r="B10736" s="827" t="s">
        <v>3626</v>
      </c>
      <c r="C10736" s="827" t="s">
        <v>3031</v>
      </c>
      <c r="D10736" s="824" t="s">
        <v>78</v>
      </c>
      <c r="E10736" s="826">
        <v>2000</v>
      </c>
      <c r="F10736" s="825" t="s">
        <v>5579</v>
      </c>
      <c r="G10736" s="824" t="s">
        <v>5578</v>
      </c>
      <c r="H10736" s="823" t="s">
        <v>2745</v>
      </c>
      <c r="I10736" s="823" t="s">
        <v>2707</v>
      </c>
      <c r="J10736" s="823" t="s">
        <v>2745</v>
      </c>
      <c r="K10736" s="822">
        <v>4</v>
      </c>
      <c r="L10736" s="822">
        <v>12</v>
      </c>
      <c r="M10736" s="821">
        <v>25818.111954317399</v>
      </c>
      <c r="N10736" s="822"/>
      <c r="O10736" s="822"/>
      <c r="P10736" s="821"/>
    </row>
    <row r="10737" spans="1:16" ht="22.5" x14ac:dyDescent="0.25">
      <c r="A10737" s="827" t="s">
        <v>3627</v>
      </c>
      <c r="B10737" s="827" t="s">
        <v>3626</v>
      </c>
      <c r="C10737" s="827" t="s">
        <v>3031</v>
      </c>
      <c r="D10737" s="824" t="s">
        <v>78</v>
      </c>
      <c r="E10737" s="826">
        <v>3000</v>
      </c>
      <c r="F10737" s="825" t="s">
        <v>5577</v>
      </c>
      <c r="G10737" s="824" t="s">
        <v>5576</v>
      </c>
      <c r="H10737" s="823" t="s">
        <v>2741</v>
      </c>
      <c r="I10737" s="823" t="s">
        <v>3875</v>
      </c>
      <c r="J10737" s="823" t="s">
        <v>2741</v>
      </c>
      <c r="K10737" s="822">
        <v>4</v>
      </c>
      <c r="L10737" s="822">
        <v>12</v>
      </c>
      <c r="M10737" s="821">
        <v>37983.110067009024</v>
      </c>
      <c r="N10737" s="822"/>
      <c r="O10737" s="822"/>
      <c r="P10737" s="821"/>
    </row>
    <row r="10738" spans="1:16" ht="22.5" x14ac:dyDescent="0.25">
      <c r="A10738" s="827" t="s">
        <v>3627</v>
      </c>
      <c r="B10738" s="827" t="s">
        <v>3626</v>
      </c>
      <c r="C10738" s="827" t="s">
        <v>3031</v>
      </c>
      <c r="D10738" s="824" t="s">
        <v>2772</v>
      </c>
      <c r="E10738" s="826">
        <v>4500</v>
      </c>
      <c r="F10738" s="825" t="s">
        <v>5575</v>
      </c>
      <c r="G10738" s="824" t="s">
        <v>5574</v>
      </c>
      <c r="H10738" s="823" t="s">
        <v>2722</v>
      </c>
      <c r="I10738" s="823" t="s">
        <v>3654</v>
      </c>
      <c r="J10738" s="823" t="s">
        <v>2722</v>
      </c>
      <c r="K10738" s="822">
        <v>5</v>
      </c>
      <c r="L10738" s="822">
        <v>12</v>
      </c>
      <c r="M10738" s="821">
        <v>55705.505959486487</v>
      </c>
      <c r="N10738" s="822"/>
      <c r="O10738" s="822"/>
      <c r="P10738" s="821"/>
    </row>
    <row r="10739" spans="1:16" ht="22.5" x14ac:dyDescent="0.25">
      <c r="A10739" s="827" t="s">
        <v>3627</v>
      </c>
      <c r="B10739" s="827" t="s">
        <v>3626</v>
      </c>
      <c r="C10739" s="827" t="s">
        <v>3031</v>
      </c>
      <c r="D10739" s="824" t="s">
        <v>78</v>
      </c>
      <c r="E10739" s="826">
        <v>3000</v>
      </c>
      <c r="F10739" s="825" t="s">
        <v>5573</v>
      </c>
      <c r="G10739" s="824" t="s">
        <v>5572</v>
      </c>
      <c r="H10739" s="823" t="s">
        <v>3691</v>
      </c>
      <c r="I10739" s="823" t="s">
        <v>3654</v>
      </c>
      <c r="J10739" s="823" t="s">
        <v>3691</v>
      </c>
      <c r="K10739" s="822">
        <v>4</v>
      </c>
      <c r="L10739" s="822">
        <v>12</v>
      </c>
      <c r="M10739" s="821">
        <v>37632.194734226781</v>
      </c>
      <c r="N10739" s="822"/>
      <c r="O10739" s="822"/>
      <c r="P10739" s="821"/>
    </row>
    <row r="10740" spans="1:16" ht="22.5" x14ac:dyDescent="0.25">
      <c r="A10740" s="827" t="s">
        <v>3627</v>
      </c>
      <c r="B10740" s="827" t="s">
        <v>3626</v>
      </c>
      <c r="C10740" s="827" t="s">
        <v>3031</v>
      </c>
      <c r="D10740" s="824" t="s">
        <v>78</v>
      </c>
      <c r="E10740" s="826">
        <v>3000</v>
      </c>
      <c r="F10740" s="825" t="s">
        <v>5571</v>
      </c>
      <c r="G10740" s="824" t="s">
        <v>5570</v>
      </c>
      <c r="H10740" s="823" t="s">
        <v>5569</v>
      </c>
      <c r="I10740" s="823" t="s">
        <v>3654</v>
      </c>
      <c r="J10740" s="823" t="s">
        <v>5569</v>
      </c>
      <c r="K10740" s="822">
        <v>4</v>
      </c>
      <c r="L10740" s="822">
        <v>12</v>
      </c>
      <c r="M10740" s="821">
        <v>36411.971879905228</v>
      </c>
      <c r="N10740" s="822"/>
      <c r="O10740" s="822"/>
      <c r="P10740" s="821"/>
    </row>
    <row r="10741" spans="1:16" ht="22.5" x14ac:dyDescent="0.25">
      <c r="A10741" s="827" t="s">
        <v>3627</v>
      </c>
      <c r="B10741" s="827" t="s">
        <v>3626</v>
      </c>
      <c r="C10741" s="827" t="s">
        <v>3031</v>
      </c>
      <c r="D10741" s="824" t="s">
        <v>78</v>
      </c>
      <c r="E10741" s="826">
        <v>3000</v>
      </c>
      <c r="F10741" s="825" t="s">
        <v>5568</v>
      </c>
      <c r="G10741" s="824" t="s">
        <v>5567</v>
      </c>
      <c r="H10741" s="823" t="s">
        <v>2745</v>
      </c>
      <c r="I10741" s="823" t="s">
        <v>3654</v>
      </c>
      <c r="J10741" s="823" t="s">
        <v>2745</v>
      </c>
      <c r="K10741" s="822">
        <v>4</v>
      </c>
      <c r="L10741" s="822">
        <v>12</v>
      </c>
      <c r="M10741" s="821">
        <v>36152.520439647611</v>
      </c>
      <c r="N10741" s="822"/>
      <c r="O10741" s="822"/>
      <c r="P10741" s="821"/>
    </row>
    <row r="10742" spans="1:16" ht="22.5" x14ac:dyDescent="0.25">
      <c r="A10742" s="827" t="s">
        <v>3627</v>
      </c>
      <c r="B10742" s="827" t="s">
        <v>3626</v>
      </c>
      <c r="C10742" s="827" t="s">
        <v>3031</v>
      </c>
      <c r="D10742" s="824" t="s">
        <v>78</v>
      </c>
      <c r="E10742" s="826">
        <v>3000</v>
      </c>
      <c r="F10742" s="825" t="s">
        <v>5566</v>
      </c>
      <c r="G10742" s="824" t="s">
        <v>5565</v>
      </c>
      <c r="H10742" s="823" t="s">
        <v>2741</v>
      </c>
      <c r="I10742" s="823" t="s">
        <v>3875</v>
      </c>
      <c r="J10742" s="823" t="s">
        <v>2741</v>
      </c>
      <c r="K10742" s="822">
        <v>4</v>
      </c>
      <c r="L10742" s="822">
        <v>12</v>
      </c>
      <c r="M10742" s="821">
        <v>37823.51388581159</v>
      </c>
      <c r="N10742" s="822"/>
      <c r="O10742" s="822"/>
      <c r="P10742" s="821"/>
    </row>
    <row r="10743" spans="1:16" ht="33.75" x14ac:dyDescent="0.25">
      <c r="A10743" s="827" t="s">
        <v>3627</v>
      </c>
      <c r="B10743" s="827" t="s">
        <v>3626</v>
      </c>
      <c r="C10743" s="827" t="s">
        <v>3031</v>
      </c>
      <c r="D10743" s="824" t="s">
        <v>78</v>
      </c>
      <c r="E10743" s="826">
        <v>2500</v>
      </c>
      <c r="F10743" s="825" t="s">
        <v>5564</v>
      </c>
      <c r="G10743" s="824" t="s">
        <v>5563</v>
      </c>
      <c r="H10743" s="823" t="s">
        <v>3674</v>
      </c>
      <c r="I10743" s="823" t="s">
        <v>3647</v>
      </c>
      <c r="J10743" s="823" t="s">
        <v>3674</v>
      </c>
      <c r="K10743" s="822">
        <v>4</v>
      </c>
      <c r="L10743" s="822">
        <v>12</v>
      </c>
      <c r="M10743" s="821">
        <v>31502.131249427726</v>
      </c>
      <c r="N10743" s="822"/>
      <c r="O10743" s="822"/>
      <c r="P10743" s="821"/>
    </row>
    <row r="10744" spans="1:16" ht="33.75" x14ac:dyDescent="0.25">
      <c r="A10744" s="827" t="s">
        <v>3627</v>
      </c>
      <c r="B10744" s="827" t="s">
        <v>3626</v>
      </c>
      <c r="C10744" s="827" t="s">
        <v>3031</v>
      </c>
      <c r="D10744" s="824" t="s">
        <v>78</v>
      </c>
      <c r="E10744" s="826">
        <v>2500</v>
      </c>
      <c r="F10744" s="825" t="s">
        <v>5562</v>
      </c>
      <c r="G10744" s="824" t="s">
        <v>5561</v>
      </c>
      <c r="H10744" s="823" t="s">
        <v>2722</v>
      </c>
      <c r="I10744" s="823" t="s">
        <v>3647</v>
      </c>
      <c r="J10744" s="823" t="s">
        <v>2722</v>
      </c>
      <c r="K10744" s="822">
        <v>4</v>
      </c>
      <c r="L10744" s="822">
        <v>11</v>
      </c>
      <c r="M10744" s="821">
        <v>27599.805349228871</v>
      </c>
      <c r="N10744" s="822"/>
      <c r="O10744" s="822"/>
      <c r="P10744" s="821"/>
    </row>
    <row r="10745" spans="1:16" x14ac:dyDescent="0.25">
      <c r="A10745" s="1772" t="s">
        <v>2848</v>
      </c>
      <c r="B10745" s="1772"/>
      <c r="C10745" s="1772"/>
      <c r="D10745" s="1772"/>
      <c r="E10745" s="1772"/>
      <c r="F10745" s="1772" t="s">
        <v>378</v>
      </c>
      <c r="G10745" s="1772"/>
      <c r="H10745" s="1772"/>
      <c r="I10745" s="1772"/>
      <c r="J10745" s="1772"/>
      <c r="K10745" s="1771" t="s">
        <v>2847</v>
      </c>
      <c r="L10745" s="1771"/>
      <c r="M10745" s="1771"/>
      <c r="N10745" s="1771" t="s">
        <v>2846</v>
      </c>
      <c r="O10745" s="1771"/>
      <c r="P10745" s="1771"/>
    </row>
    <row r="10746" spans="1:16" ht="82.5" customHeight="1" x14ac:dyDescent="0.25">
      <c r="A10746" s="1535" t="s">
        <v>2845</v>
      </c>
      <c r="B10746" s="1535" t="s">
        <v>5</v>
      </c>
      <c r="C10746" s="1535" t="s">
        <v>2844</v>
      </c>
      <c r="D10746" s="1535" t="s">
        <v>2843</v>
      </c>
      <c r="E10746" s="1536" t="s">
        <v>2842</v>
      </c>
      <c r="F10746" s="1537" t="s">
        <v>2841</v>
      </c>
      <c r="G10746" s="1540" t="s">
        <v>2840</v>
      </c>
      <c r="H10746" s="1535" t="s">
        <v>2839</v>
      </c>
      <c r="I10746" s="1535" t="s">
        <v>2838</v>
      </c>
      <c r="J10746" s="1535" t="s">
        <v>2837</v>
      </c>
      <c r="K10746" s="1538" t="s">
        <v>2836</v>
      </c>
      <c r="L10746" s="1538" t="s">
        <v>2835</v>
      </c>
      <c r="M10746" s="1539" t="s">
        <v>2834</v>
      </c>
      <c r="N10746" s="1538" t="s">
        <v>2836</v>
      </c>
      <c r="O10746" s="1538" t="s">
        <v>2835</v>
      </c>
      <c r="P10746" s="1539" t="s">
        <v>2834</v>
      </c>
    </row>
    <row r="10747" spans="1:16" ht="33.75" x14ac:dyDescent="0.25">
      <c r="A10747" s="827" t="s">
        <v>3627</v>
      </c>
      <c r="B10747" s="827" t="s">
        <v>3626</v>
      </c>
      <c r="C10747" s="827" t="s">
        <v>3031</v>
      </c>
      <c r="D10747" s="824" t="s">
        <v>78</v>
      </c>
      <c r="E10747" s="826">
        <v>3500</v>
      </c>
      <c r="F10747" s="825" t="s">
        <v>3978</v>
      </c>
      <c r="G10747" s="824" t="s">
        <v>3977</v>
      </c>
      <c r="H10747" s="823" t="s">
        <v>2722</v>
      </c>
      <c r="I10747" s="823" t="s">
        <v>3647</v>
      </c>
      <c r="J10747" s="823" t="s">
        <v>2722</v>
      </c>
      <c r="K10747" s="822">
        <v>4</v>
      </c>
      <c r="L10747" s="822">
        <v>6</v>
      </c>
      <c r="M10747" s="821">
        <v>15432.764469504727</v>
      </c>
      <c r="N10747" s="822"/>
      <c r="O10747" s="822"/>
      <c r="P10747" s="821"/>
    </row>
    <row r="10748" spans="1:16" ht="22.5" x14ac:dyDescent="0.25">
      <c r="A10748" s="827" t="s">
        <v>3627</v>
      </c>
      <c r="B10748" s="827" t="s">
        <v>3626</v>
      </c>
      <c r="C10748" s="827" t="s">
        <v>3031</v>
      </c>
      <c r="D10748" s="824" t="s">
        <v>78</v>
      </c>
      <c r="E10748" s="826">
        <v>2500</v>
      </c>
      <c r="F10748" s="825" t="s">
        <v>5560</v>
      </c>
      <c r="G10748" s="824" t="s">
        <v>5559</v>
      </c>
      <c r="H10748" s="823" t="s">
        <v>2722</v>
      </c>
      <c r="I10748" s="823" t="s">
        <v>2707</v>
      </c>
      <c r="J10748" s="823" t="s">
        <v>2722</v>
      </c>
      <c r="K10748" s="822">
        <v>4</v>
      </c>
      <c r="L10748" s="822">
        <v>12</v>
      </c>
      <c r="M10748" s="821">
        <v>31206.110273862483</v>
      </c>
      <c r="N10748" s="822"/>
      <c r="O10748" s="822"/>
      <c r="P10748" s="821"/>
    </row>
    <row r="10749" spans="1:16" ht="33.75" x14ac:dyDescent="0.25">
      <c r="A10749" s="827" t="s">
        <v>3627</v>
      </c>
      <c r="B10749" s="827" t="s">
        <v>3626</v>
      </c>
      <c r="C10749" s="827" t="s">
        <v>3031</v>
      </c>
      <c r="D10749" s="824" t="s">
        <v>78</v>
      </c>
      <c r="E10749" s="826">
        <v>2500</v>
      </c>
      <c r="F10749" s="825" t="s">
        <v>5558</v>
      </c>
      <c r="G10749" s="824" t="s">
        <v>5557</v>
      </c>
      <c r="H10749" s="823" t="s">
        <v>2722</v>
      </c>
      <c r="I10749" s="823" t="s">
        <v>3647</v>
      </c>
      <c r="J10749" s="823" t="s">
        <v>2722</v>
      </c>
      <c r="K10749" s="822">
        <v>4</v>
      </c>
      <c r="L10749" s="822">
        <v>12</v>
      </c>
      <c r="M10749" s="821">
        <v>31565.216701902562</v>
      </c>
      <c r="N10749" s="822"/>
      <c r="O10749" s="822"/>
      <c r="P10749" s="821"/>
    </row>
    <row r="10750" spans="1:16" ht="22.5" x14ac:dyDescent="0.25">
      <c r="A10750" s="827" t="s">
        <v>3627</v>
      </c>
      <c r="B10750" s="827" t="s">
        <v>3626</v>
      </c>
      <c r="C10750" s="827" t="s">
        <v>3031</v>
      </c>
      <c r="D10750" s="824" t="s">
        <v>78</v>
      </c>
      <c r="E10750" s="826">
        <v>3500</v>
      </c>
      <c r="F10750" s="825" t="s">
        <v>4073</v>
      </c>
      <c r="G10750" s="824" t="s">
        <v>4072</v>
      </c>
      <c r="H10750" s="823" t="s">
        <v>4071</v>
      </c>
      <c r="I10750" s="823" t="s">
        <v>3631</v>
      </c>
      <c r="J10750" s="823" t="s">
        <v>4071</v>
      </c>
      <c r="K10750" s="822">
        <v>5</v>
      </c>
      <c r="L10750" s="822">
        <v>6</v>
      </c>
      <c r="M10750" s="821">
        <v>19131.104059804395</v>
      </c>
      <c r="N10750" s="822"/>
      <c r="O10750" s="822"/>
      <c r="P10750" s="821"/>
    </row>
    <row r="10751" spans="1:16" ht="22.5" x14ac:dyDescent="0.25">
      <c r="A10751" s="827" t="s">
        <v>3627</v>
      </c>
      <c r="B10751" s="827" t="s">
        <v>3626</v>
      </c>
      <c r="C10751" s="827" t="s">
        <v>3031</v>
      </c>
      <c r="D10751" s="824" t="s">
        <v>78</v>
      </c>
      <c r="E10751" s="826">
        <v>2500</v>
      </c>
      <c r="F10751" s="825" t="s">
        <v>5556</v>
      </c>
      <c r="G10751" s="824" t="s">
        <v>5555</v>
      </c>
      <c r="H10751" s="823" t="s">
        <v>4048</v>
      </c>
      <c r="I10751" s="823" t="s">
        <v>2707</v>
      </c>
      <c r="J10751" s="823" t="s">
        <v>4048</v>
      </c>
      <c r="K10751" s="822">
        <v>4</v>
      </c>
      <c r="L10751" s="822">
        <v>12</v>
      </c>
      <c r="M10751" s="821">
        <v>31347.742121450421</v>
      </c>
      <c r="N10751" s="822"/>
      <c r="O10751" s="822"/>
      <c r="P10751" s="821"/>
    </row>
    <row r="10752" spans="1:16" ht="22.5" x14ac:dyDescent="0.25">
      <c r="A10752" s="827" t="s">
        <v>3627</v>
      </c>
      <c r="B10752" s="827" t="s">
        <v>3626</v>
      </c>
      <c r="C10752" s="827" t="s">
        <v>3031</v>
      </c>
      <c r="D10752" s="824" t="s">
        <v>78</v>
      </c>
      <c r="E10752" s="826">
        <v>2500</v>
      </c>
      <c r="F10752" s="825" t="s">
        <v>5554</v>
      </c>
      <c r="G10752" s="824" t="s">
        <v>5553</v>
      </c>
      <c r="H10752" s="823" t="s">
        <v>3327</v>
      </c>
      <c r="I10752" s="823" t="s">
        <v>3631</v>
      </c>
      <c r="J10752" s="823" t="s">
        <v>3327</v>
      </c>
      <c r="K10752" s="822">
        <v>4</v>
      </c>
      <c r="L10752" s="822">
        <v>12</v>
      </c>
      <c r="M10752" s="821">
        <v>31119.923529505199</v>
      </c>
      <c r="N10752" s="822"/>
      <c r="O10752" s="822"/>
      <c r="P10752" s="821"/>
    </row>
    <row r="10753" spans="1:16" ht="33.75" x14ac:dyDescent="0.25">
      <c r="A10753" s="827" t="s">
        <v>3627</v>
      </c>
      <c r="B10753" s="827" t="s">
        <v>3626</v>
      </c>
      <c r="C10753" s="827" t="s">
        <v>3031</v>
      </c>
      <c r="D10753" s="824" t="s">
        <v>78</v>
      </c>
      <c r="E10753" s="826">
        <v>2500</v>
      </c>
      <c r="F10753" s="825" t="s">
        <v>6424</v>
      </c>
      <c r="G10753" s="824" t="s">
        <v>6423</v>
      </c>
      <c r="H10753" s="823" t="s">
        <v>3691</v>
      </c>
      <c r="I10753" s="823" t="s">
        <v>3647</v>
      </c>
      <c r="J10753" s="823" t="s">
        <v>3691</v>
      </c>
      <c r="K10753" s="822">
        <v>4</v>
      </c>
      <c r="L10753" s="822">
        <v>10</v>
      </c>
      <c r="M10753" s="821">
        <v>24616.123799830224</v>
      </c>
      <c r="N10753" s="822"/>
      <c r="O10753" s="822"/>
      <c r="P10753" s="821"/>
    </row>
    <row r="10754" spans="1:16" ht="33.75" x14ac:dyDescent="0.25">
      <c r="A10754" s="827" t="s">
        <v>3627</v>
      </c>
      <c r="B10754" s="827" t="s">
        <v>3626</v>
      </c>
      <c r="C10754" s="827" t="s">
        <v>3031</v>
      </c>
      <c r="D10754" s="824" t="s">
        <v>78</v>
      </c>
      <c r="E10754" s="826">
        <v>2500</v>
      </c>
      <c r="F10754" s="825" t="s">
        <v>5552</v>
      </c>
      <c r="G10754" s="824" t="s">
        <v>5551</v>
      </c>
      <c r="H10754" s="823" t="s">
        <v>2722</v>
      </c>
      <c r="I10754" s="823" t="s">
        <v>3647</v>
      </c>
      <c r="J10754" s="823" t="s">
        <v>2722</v>
      </c>
      <c r="K10754" s="822">
        <v>4</v>
      </c>
      <c r="L10754" s="822">
        <v>12</v>
      </c>
      <c r="M10754" s="821">
        <v>30818.405107367144</v>
      </c>
      <c r="N10754" s="822"/>
      <c r="O10754" s="822"/>
      <c r="P10754" s="821"/>
    </row>
    <row r="10755" spans="1:16" ht="33.75" x14ac:dyDescent="0.25">
      <c r="A10755" s="827" t="s">
        <v>3627</v>
      </c>
      <c r="B10755" s="827" t="s">
        <v>3626</v>
      </c>
      <c r="C10755" s="827" t="s">
        <v>3031</v>
      </c>
      <c r="D10755" s="824" t="s">
        <v>78</v>
      </c>
      <c r="E10755" s="826">
        <v>3500</v>
      </c>
      <c r="F10755" s="825" t="s">
        <v>5929</v>
      </c>
      <c r="G10755" s="824" t="s">
        <v>5928</v>
      </c>
      <c r="H10755" s="823" t="s">
        <v>2722</v>
      </c>
      <c r="I10755" s="823" t="s">
        <v>3647</v>
      </c>
      <c r="J10755" s="823" t="s">
        <v>2722</v>
      </c>
      <c r="K10755" s="822">
        <v>4</v>
      </c>
      <c r="L10755" s="822">
        <v>6</v>
      </c>
      <c r="M10755" s="821">
        <v>17815.371833148711</v>
      </c>
      <c r="N10755" s="822"/>
      <c r="O10755" s="822"/>
      <c r="P10755" s="821"/>
    </row>
    <row r="10756" spans="1:16" ht="33.75" x14ac:dyDescent="0.25">
      <c r="A10756" s="827" t="s">
        <v>3627</v>
      </c>
      <c r="B10756" s="827" t="s">
        <v>3626</v>
      </c>
      <c r="C10756" s="827" t="s">
        <v>3031</v>
      </c>
      <c r="D10756" s="824" t="s">
        <v>78</v>
      </c>
      <c r="E10756" s="826">
        <v>2500</v>
      </c>
      <c r="F10756" s="825" t="s">
        <v>3697</v>
      </c>
      <c r="G10756" s="824" t="s">
        <v>3696</v>
      </c>
      <c r="H10756" s="823" t="s">
        <v>3114</v>
      </c>
      <c r="I10756" s="823" t="s">
        <v>3695</v>
      </c>
      <c r="J10756" s="823" t="s">
        <v>3114</v>
      </c>
      <c r="K10756" s="822">
        <v>4</v>
      </c>
      <c r="L10756" s="822">
        <v>12</v>
      </c>
      <c r="M10756" s="821">
        <v>30554.928214427808</v>
      </c>
      <c r="N10756" s="822"/>
      <c r="O10756" s="822"/>
      <c r="P10756" s="821"/>
    </row>
    <row r="10757" spans="1:16" ht="22.5" x14ac:dyDescent="0.25">
      <c r="A10757" s="827" t="s">
        <v>3627</v>
      </c>
      <c r="B10757" s="827" t="s">
        <v>3626</v>
      </c>
      <c r="C10757" s="827" t="s">
        <v>3031</v>
      </c>
      <c r="D10757" s="824" t="s">
        <v>78</v>
      </c>
      <c r="E10757" s="826">
        <v>2500</v>
      </c>
      <c r="F10757" s="825" t="s">
        <v>5550</v>
      </c>
      <c r="G10757" s="824" t="s">
        <v>5549</v>
      </c>
      <c r="H10757" s="823" t="s">
        <v>2722</v>
      </c>
      <c r="I10757" s="823" t="s">
        <v>2707</v>
      </c>
      <c r="J10757" s="823" t="s">
        <v>2722</v>
      </c>
      <c r="K10757" s="822">
        <v>5</v>
      </c>
      <c r="L10757" s="822">
        <v>12</v>
      </c>
      <c r="M10757" s="821">
        <v>30605.006047416162</v>
      </c>
      <c r="N10757" s="822"/>
      <c r="O10757" s="822"/>
      <c r="P10757" s="821"/>
    </row>
    <row r="10758" spans="1:16" ht="33.75" x14ac:dyDescent="0.25">
      <c r="A10758" s="827" t="s">
        <v>3627</v>
      </c>
      <c r="B10758" s="827" t="s">
        <v>3626</v>
      </c>
      <c r="C10758" s="827" t="s">
        <v>3031</v>
      </c>
      <c r="D10758" s="824" t="s">
        <v>78</v>
      </c>
      <c r="E10758" s="826">
        <v>2500</v>
      </c>
      <c r="F10758" s="825" t="s">
        <v>5548</v>
      </c>
      <c r="G10758" s="824" t="s">
        <v>5547</v>
      </c>
      <c r="H10758" s="823" t="s">
        <v>4065</v>
      </c>
      <c r="I10758" s="823" t="s">
        <v>3647</v>
      </c>
      <c r="J10758" s="823" t="s">
        <v>4065</v>
      </c>
      <c r="K10758" s="822">
        <v>5</v>
      </c>
      <c r="L10758" s="822">
        <v>12</v>
      </c>
      <c r="M10758" s="821">
        <v>31646.066216709198</v>
      </c>
      <c r="N10758" s="822"/>
      <c r="O10758" s="822"/>
      <c r="P10758" s="821"/>
    </row>
    <row r="10759" spans="1:16" ht="33.75" x14ac:dyDescent="0.25">
      <c r="A10759" s="827" t="s">
        <v>3627</v>
      </c>
      <c r="B10759" s="827" t="s">
        <v>3626</v>
      </c>
      <c r="C10759" s="827" t="s">
        <v>3031</v>
      </c>
      <c r="D10759" s="824" t="s">
        <v>78</v>
      </c>
      <c r="E10759" s="826">
        <v>2500</v>
      </c>
      <c r="F10759" s="825" t="s">
        <v>5546</v>
      </c>
      <c r="G10759" s="824" t="s">
        <v>5545</v>
      </c>
      <c r="H10759" s="823" t="s">
        <v>4065</v>
      </c>
      <c r="I10759" s="823" t="s">
        <v>3647</v>
      </c>
      <c r="J10759" s="823" t="s">
        <v>4065</v>
      </c>
      <c r="K10759" s="822">
        <v>4</v>
      </c>
      <c r="L10759" s="822">
        <v>12</v>
      </c>
      <c r="M10759" s="821">
        <v>31559.599092563134</v>
      </c>
      <c r="N10759" s="822"/>
      <c r="O10759" s="822"/>
      <c r="P10759" s="821"/>
    </row>
    <row r="10760" spans="1:16" ht="22.5" x14ac:dyDescent="0.25">
      <c r="A10760" s="827" t="s">
        <v>3627</v>
      </c>
      <c r="B10760" s="827" t="s">
        <v>3626</v>
      </c>
      <c r="C10760" s="827" t="s">
        <v>3031</v>
      </c>
      <c r="D10760" s="824" t="s">
        <v>78</v>
      </c>
      <c r="E10760" s="826">
        <v>2500</v>
      </c>
      <c r="F10760" s="825" t="s">
        <v>5544</v>
      </c>
      <c r="G10760" s="824" t="s">
        <v>5543</v>
      </c>
      <c r="H10760" s="823" t="s">
        <v>3674</v>
      </c>
      <c r="I10760" s="823" t="s">
        <v>2707</v>
      </c>
      <c r="J10760" s="823" t="s">
        <v>3674</v>
      </c>
      <c r="K10760" s="822">
        <v>4</v>
      </c>
      <c r="L10760" s="822">
        <v>12</v>
      </c>
      <c r="M10760" s="821">
        <v>31873.444211843493</v>
      </c>
      <c r="N10760" s="822"/>
      <c r="O10760" s="822"/>
      <c r="P10760" s="821"/>
    </row>
    <row r="10761" spans="1:16" ht="22.5" x14ac:dyDescent="0.25">
      <c r="A10761" s="827" t="s">
        <v>3627</v>
      </c>
      <c r="B10761" s="827" t="s">
        <v>3626</v>
      </c>
      <c r="C10761" s="827" t="s">
        <v>3031</v>
      </c>
      <c r="D10761" s="824" t="s">
        <v>78</v>
      </c>
      <c r="E10761" s="826">
        <v>2500</v>
      </c>
      <c r="F10761" s="825" t="s">
        <v>5542</v>
      </c>
      <c r="G10761" s="824" t="s">
        <v>5541</v>
      </c>
      <c r="H10761" s="823" t="s">
        <v>2741</v>
      </c>
      <c r="I10761" s="823" t="s">
        <v>2707</v>
      </c>
      <c r="J10761" s="823" t="s">
        <v>2741</v>
      </c>
      <c r="K10761" s="822">
        <v>4</v>
      </c>
      <c r="L10761" s="822">
        <v>12</v>
      </c>
      <c r="M10761" s="821">
        <v>31084.79594739699</v>
      </c>
      <c r="N10761" s="822"/>
      <c r="O10761" s="822"/>
      <c r="P10761" s="821"/>
    </row>
    <row r="10762" spans="1:16" ht="22.5" x14ac:dyDescent="0.25">
      <c r="A10762" s="827" t="s">
        <v>3627</v>
      </c>
      <c r="B10762" s="827" t="s">
        <v>3626</v>
      </c>
      <c r="C10762" s="827" t="s">
        <v>3031</v>
      </c>
      <c r="D10762" s="824" t="s">
        <v>78</v>
      </c>
      <c r="E10762" s="826">
        <v>2500</v>
      </c>
      <c r="F10762" s="825" t="s">
        <v>6422</v>
      </c>
      <c r="G10762" s="824" t="s">
        <v>6421</v>
      </c>
      <c r="H10762" s="823" t="s">
        <v>3327</v>
      </c>
      <c r="I10762" s="823" t="s">
        <v>3631</v>
      </c>
      <c r="J10762" s="823" t="s">
        <v>3327</v>
      </c>
      <c r="K10762" s="822">
        <v>3</v>
      </c>
      <c r="L10762" s="822">
        <v>9</v>
      </c>
      <c r="M10762" s="821">
        <v>24042.116277256428</v>
      </c>
      <c r="N10762" s="822"/>
      <c r="O10762" s="822"/>
      <c r="P10762" s="821"/>
    </row>
    <row r="10763" spans="1:16" ht="33.75" x14ac:dyDescent="0.25">
      <c r="A10763" s="827" t="s">
        <v>3627</v>
      </c>
      <c r="B10763" s="827" t="s">
        <v>3626</v>
      </c>
      <c r="C10763" s="827" t="s">
        <v>3031</v>
      </c>
      <c r="D10763" s="824" t="s">
        <v>78</v>
      </c>
      <c r="E10763" s="826">
        <v>2500</v>
      </c>
      <c r="F10763" s="825" t="s">
        <v>5540</v>
      </c>
      <c r="G10763" s="824" t="s">
        <v>5539</v>
      </c>
      <c r="H10763" s="823" t="s">
        <v>2667</v>
      </c>
      <c r="I10763" s="823" t="s">
        <v>3647</v>
      </c>
      <c r="J10763" s="823" t="s">
        <v>2667</v>
      </c>
      <c r="K10763" s="822">
        <v>4</v>
      </c>
      <c r="L10763" s="822">
        <v>12</v>
      </c>
      <c r="M10763" s="821">
        <v>31855.820339406077</v>
      </c>
      <c r="N10763" s="822"/>
      <c r="O10763" s="822"/>
      <c r="P10763" s="821"/>
    </row>
    <row r="10764" spans="1:16" ht="33.75" x14ac:dyDescent="0.25">
      <c r="A10764" s="827" t="s">
        <v>3627</v>
      </c>
      <c r="B10764" s="827" t="s">
        <v>3626</v>
      </c>
      <c r="C10764" s="827" t="s">
        <v>3031</v>
      </c>
      <c r="D10764" s="824" t="s">
        <v>78</v>
      </c>
      <c r="E10764" s="826">
        <v>2500</v>
      </c>
      <c r="F10764" s="825" t="s">
        <v>5538</v>
      </c>
      <c r="G10764" s="824" t="s">
        <v>5537</v>
      </c>
      <c r="H10764" s="823" t="s">
        <v>3327</v>
      </c>
      <c r="I10764" s="823" t="s">
        <v>3647</v>
      </c>
      <c r="J10764" s="823" t="s">
        <v>3327</v>
      </c>
      <c r="K10764" s="822">
        <v>4</v>
      </c>
      <c r="L10764" s="822">
        <v>12</v>
      </c>
      <c r="M10764" s="821">
        <v>32004.151261233019</v>
      </c>
      <c r="N10764" s="822"/>
      <c r="O10764" s="822"/>
      <c r="P10764" s="821"/>
    </row>
    <row r="10765" spans="1:16" ht="33.75" x14ac:dyDescent="0.25">
      <c r="A10765" s="827" t="s">
        <v>3627</v>
      </c>
      <c r="B10765" s="827" t="s">
        <v>3626</v>
      </c>
      <c r="C10765" s="827" t="s">
        <v>3031</v>
      </c>
      <c r="D10765" s="824" t="s">
        <v>78</v>
      </c>
      <c r="E10765" s="826">
        <v>2500</v>
      </c>
      <c r="F10765" s="825" t="s">
        <v>5536</v>
      </c>
      <c r="G10765" s="824" t="s">
        <v>5535</v>
      </c>
      <c r="H10765" s="823" t="s">
        <v>2741</v>
      </c>
      <c r="I10765" s="823" t="s">
        <v>3638</v>
      </c>
      <c r="J10765" s="823" t="s">
        <v>2741</v>
      </c>
      <c r="K10765" s="822">
        <v>4</v>
      </c>
      <c r="L10765" s="822">
        <v>12</v>
      </c>
      <c r="M10765" s="821">
        <v>31631.446413437254</v>
      </c>
      <c r="N10765" s="822"/>
      <c r="O10765" s="822"/>
      <c r="P10765" s="821"/>
    </row>
    <row r="10766" spans="1:16" ht="33.75" x14ac:dyDescent="0.25">
      <c r="A10766" s="827" t="s">
        <v>3627</v>
      </c>
      <c r="B10766" s="827" t="s">
        <v>3626</v>
      </c>
      <c r="C10766" s="827" t="s">
        <v>3031</v>
      </c>
      <c r="D10766" s="824" t="s">
        <v>78</v>
      </c>
      <c r="E10766" s="826">
        <v>2000</v>
      </c>
      <c r="F10766" s="825" t="s">
        <v>5534</v>
      </c>
      <c r="G10766" s="824" t="s">
        <v>5533</v>
      </c>
      <c r="H10766" s="823" t="s">
        <v>2725</v>
      </c>
      <c r="I10766" s="823" t="s">
        <v>3647</v>
      </c>
      <c r="J10766" s="823" t="s">
        <v>2725</v>
      </c>
      <c r="K10766" s="822">
        <v>4</v>
      </c>
      <c r="L10766" s="822">
        <v>12</v>
      </c>
      <c r="M10766" s="821">
        <v>23725.697672057653</v>
      </c>
      <c r="N10766" s="822"/>
      <c r="O10766" s="822"/>
      <c r="P10766" s="821"/>
    </row>
    <row r="10767" spans="1:16" ht="22.5" x14ac:dyDescent="0.25">
      <c r="A10767" s="827" t="s">
        <v>3627</v>
      </c>
      <c r="B10767" s="827" t="s">
        <v>3626</v>
      </c>
      <c r="C10767" s="827" t="s">
        <v>3031</v>
      </c>
      <c r="D10767" s="824" t="s">
        <v>78</v>
      </c>
      <c r="E10767" s="826">
        <v>3500</v>
      </c>
      <c r="F10767" s="825" t="s">
        <v>4083</v>
      </c>
      <c r="G10767" s="824" t="s">
        <v>4082</v>
      </c>
      <c r="H10767" s="823" t="s">
        <v>3674</v>
      </c>
      <c r="I10767" s="823" t="s">
        <v>3631</v>
      </c>
      <c r="J10767" s="823" t="s">
        <v>3674</v>
      </c>
      <c r="K10767" s="822">
        <v>4</v>
      </c>
      <c r="L10767" s="822">
        <v>6</v>
      </c>
      <c r="M10767" s="821">
        <v>17897.202677216068</v>
      </c>
      <c r="N10767" s="822"/>
      <c r="O10767" s="822"/>
      <c r="P10767" s="821"/>
    </row>
    <row r="10768" spans="1:16" ht="33.75" x14ac:dyDescent="0.25">
      <c r="A10768" s="827" t="s">
        <v>3627</v>
      </c>
      <c r="B10768" s="827" t="s">
        <v>3626</v>
      </c>
      <c r="C10768" s="827" t="s">
        <v>3031</v>
      </c>
      <c r="D10768" s="824" t="s">
        <v>78</v>
      </c>
      <c r="E10768" s="826">
        <v>3950</v>
      </c>
      <c r="F10768" s="825" t="s">
        <v>5532</v>
      </c>
      <c r="G10768" s="824" t="s">
        <v>5531</v>
      </c>
      <c r="H10768" s="823" t="s">
        <v>5530</v>
      </c>
      <c r="I10768" s="823" t="s">
        <v>3638</v>
      </c>
      <c r="J10768" s="823" t="s">
        <v>5530</v>
      </c>
      <c r="K10768" s="822">
        <v>2</v>
      </c>
      <c r="L10768" s="822">
        <v>12</v>
      </c>
      <c r="M10768" s="821">
        <v>49427.752420949124</v>
      </c>
      <c r="N10768" s="822"/>
      <c r="O10768" s="822"/>
      <c r="P10768" s="821"/>
    </row>
    <row r="10769" spans="1:16" ht="22.5" x14ac:dyDescent="0.25">
      <c r="A10769" s="827" t="s">
        <v>3627</v>
      </c>
      <c r="B10769" s="827" t="s">
        <v>3626</v>
      </c>
      <c r="C10769" s="827" t="s">
        <v>3031</v>
      </c>
      <c r="D10769" s="824" t="s">
        <v>78</v>
      </c>
      <c r="E10769" s="826">
        <v>2340</v>
      </c>
      <c r="F10769" s="825" t="s">
        <v>6420</v>
      </c>
      <c r="G10769" s="824" t="s">
        <v>6419</v>
      </c>
      <c r="H10769" s="823" t="s">
        <v>3691</v>
      </c>
      <c r="I10769" s="823" t="s">
        <v>3631</v>
      </c>
      <c r="J10769" s="823" t="s">
        <v>3691</v>
      </c>
      <c r="K10769" s="822">
        <v>1</v>
      </c>
      <c r="L10769" s="822">
        <v>3</v>
      </c>
      <c r="M10769" s="821">
        <v>7482.1649754846858</v>
      </c>
      <c r="N10769" s="822"/>
      <c r="O10769" s="822"/>
      <c r="P10769" s="821"/>
    </row>
    <row r="10770" spans="1:16" ht="22.5" x14ac:dyDescent="0.25">
      <c r="A10770" s="827" t="s">
        <v>3627</v>
      </c>
      <c r="B10770" s="827" t="s">
        <v>3626</v>
      </c>
      <c r="C10770" s="827" t="s">
        <v>3031</v>
      </c>
      <c r="D10770" s="824" t="s">
        <v>5525</v>
      </c>
      <c r="E10770" s="826">
        <v>7000</v>
      </c>
      <c r="F10770" s="825" t="s">
        <v>5529</v>
      </c>
      <c r="G10770" s="824" t="s">
        <v>5528</v>
      </c>
      <c r="H10770" s="823" t="s">
        <v>3663</v>
      </c>
      <c r="I10770" s="823" t="s">
        <v>3654</v>
      </c>
      <c r="J10770" s="823" t="s">
        <v>3663</v>
      </c>
      <c r="K10770" s="822">
        <v>2</v>
      </c>
      <c r="L10770" s="822">
        <v>12</v>
      </c>
      <c r="M10770" s="821">
        <v>85487.106662211678</v>
      </c>
      <c r="N10770" s="822"/>
      <c r="O10770" s="822"/>
      <c r="P10770" s="821"/>
    </row>
    <row r="10771" spans="1:16" ht="22.5" x14ac:dyDescent="0.25">
      <c r="A10771" s="827" t="s">
        <v>3627</v>
      </c>
      <c r="B10771" s="827" t="s">
        <v>3626</v>
      </c>
      <c r="C10771" s="827" t="s">
        <v>3031</v>
      </c>
      <c r="D10771" s="824" t="s">
        <v>78</v>
      </c>
      <c r="E10771" s="826">
        <v>3500</v>
      </c>
      <c r="F10771" s="825" t="s">
        <v>4134</v>
      </c>
      <c r="G10771" s="824" t="s">
        <v>4133</v>
      </c>
      <c r="H10771" s="823" t="s">
        <v>4132</v>
      </c>
      <c r="I10771" s="823" t="s">
        <v>3875</v>
      </c>
      <c r="J10771" s="823" t="s">
        <v>4132</v>
      </c>
      <c r="K10771" s="822">
        <v>4</v>
      </c>
      <c r="L10771" s="822">
        <v>6</v>
      </c>
      <c r="M10771" s="821">
        <v>18246.605961851685</v>
      </c>
      <c r="N10771" s="822"/>
      <c r="O10771" s="822"/>
      <c r="P10771" s="821"/>
    </row>
    <row r="10772" spans="1:16" ht="22.5" x14ac:dyDescent="0.25">
      <c r="A10772" s="827" t="s">
        <v>3627</v>
      </c>
      <c r="B10772" s="827" t="s">
        <v>3626</v>
      </c>
      <c r="C10772" s="827" t="s">
        <v>3031</v>
      </c>
      <c r="D10772" s="824" t="s">
        <v>78</v>
      </c>
      <c r="E10772" s="826">
        <v>3500</v>
      </c>
      <c r="F10772" s="825" t="s">
        <v>3877</v>
      </c>
      <c r="G10772" s="824" t="s">
        <v>3876</v>
      </c>
      <c r="H10772" s="823" t="s">
        <v>3114</v>
      </c>
      <c r="I10772" s="823" t="s">
        <v>3875</v>
      </c>
      <c r="J10772" s="823" t="s">
        <v>3114</v>
      </c>
      <c r="K10772" s="822">
        <v>5</v>
      </c>
      <c r="L10772" s="822">
        <v>6</v>
      </c>
      <c r="M10772" s="821">
        <v>13795.206313152423</v>
      </c>
      <c r="N10772" s="822"/>
      <c r="O10772" s="822"/>
      <c r="P10772" s="821"/>
    </row>
    <row r="10773" spans="1:16" ht="22.5" x14ac:dyDescent="0.25">
      <c r="A10773" s="827" t="s">
        <v>3627</v>
      </c>
      <c r="B10773" s="827" t="s">
        <v>3626</v>
      </c>
      <c r="C10773" s="827" t="s">
        <v>3031</v>
      </c>
      <c r="D10773" s="824" t="s">
        <v>78</v>
      </c>
      <c r="E10773" s="826">
        <v>2340</v>
      </c>
      <c r="F10773" s="825" t="s">
        <v>5527</v>
      </c>
      <c r="G10773" s="824" t="s">
        <v>5526</v>
      </c>
      <c r="H10773" s="823" t="s">
        <v>3674</v>
      </c>
      <c r="I10773" s="823" t="s">
        <v>3654</v>
      </c>
      <c r="J10773" s="823" t="s">
        <v>3674</v>
      </c>
      <c r="K10773" s="822">
        <v>4</v>
      </c>
      <c r="L10773" s="822">
        <v>12</v>
      </c>
      <c r="M10773" s="821">
        <v>30064.754248698344</v>
      </c>
      <c r="N10773" s="822"/>
      <c r="O10773" s="822"/>
      <c r="P10773" s="821"/>
    </row>
    <row r="10774" spans="1:16" ht="22.5" x14ac:dyDescent="0.25">
      <c r="A10774" s="827" t="s">
        <v>3627</v>
      </c>
      <c r="B10774" s="827" t="s">
        <v>3626</v>
      </c>
      <c r="C10774" s="827" t="s">
        <v>3031</v>
      </c>
      <c r="D10774" s="824" t="s">
        <v>5525</v>
      </c>
      <c r="E10774" s="826">
        <v>8000</v>
      </c>
      <c r="F10774" s="825" t="s">
        <v>5524</v>
      </c>
      <c r="G10774" s="824" t="s">
        <v>5523</v>
      </c>
      <c r="H10774" s="823" t="s">
        <v>4333</v>
      </c>
      <c r="I10774" s="823" t="s">
        <v>3654</v>
      </c>
      <c r="J10774" s="823" t="s">
        <v>4333</v>
      </c>
      <c r="K10774" s="822">
        <v>2</v>
      </c>
      <c r="L10774" s="822">
        <v>12</v>
      </c>
      <c r="M10774" s="821">
        <v>98063.301762272604</v>
      </c>
      <c r="N10774" s="822"/>
      <c r="O10774" s="822"/>
      <c r="P10774" s="821"/>
    </row>
    <row r="10775" spans="1:16" ht="33.75" x14ac:dyDescent="0.25">
      <c r="A10775" s="827" t="s">
        <v>3627</v>
      </c>
      <c r="B10775" s="827" t="s">
        <v>3626</v>
      </c>
      <c r="C10775" s="827" t="s">
        <v>3031</v>
      </c>
      <c r="D10775" s="824" t="s">
        <v>78</v>
      </c>
      <c r="E10775" s="826">
        <v>3500</v>
      </c>
      <c r="F10775" s="825" t="s">
        <v>4102</v>
      </c>
      <c r="G10775" s="824" t="s">
        <v>4101</v>
      </c>
      <c r="H10775" s="823" t="s">
        <v>2722</v>
      </c>
      <c r="I10775" s="823" t="s">
        <v>3647</v>
      </c>
      <c r="J10775" s="823" t="s">
        <v>2722</v>
      </c>
      <c r="K10775" s="822">
        <v>4</v>
      </c>
      <c r="L10775" s="822">
        <v>6</v>
      </c>
      <c r="M10775" s="821">
        <v>18402.82757201992</v>
      </c>
      <c r="N10775" s="822"/>
      <c r="O10775" s="822"/>
      <c r="P10775" s="821"/>
    </row>
    <row r="10776" spans="1:16" ht="33.75" x14ac:dyDescent="0.25">
      <c r="A10776" s="827" t="s">
        <v>3627</v>
      </c>
      <c r="B10776" s="827" t="s">
        <v>3626</v>
      </c>
      <c r="C10776" s="827" t="s">
        <v>3031</v>
      </c>
      <c r="D10776" s="824" t="s">
        <v>78</v>
      </c>
      <c r="E10776" s="826">
        <v>2500</v>
      </c>
      <c r="F10776" s="825" t="s">
        <v>5522</v>
      </c>
      <c r="G10776" s="824" t="s">
        <v>5521</v>
      </c>
      <c r="H10776" s="823" t="s">
        <v>2741</v>
      </c>
      <c r="I10776" s="823" t="s">
        <v>3638</v>
      </c>
      <c r="J10776" s="823" t="s">
        <v>2741</v>
      </c>
      <c r="K10776" s="822">
        <v>4</v>
      </c>
      <c r="L10776" s="822">
        <v>12</v>
      </c>
      <c r="M10776" s="821">
        <v>31016.954052076831</v>
      </c>
      <c r="N10776" s="822"/>
      <c r="O10776" s="822"/>
      <c r="P10776" s="821"/>
    </row>
    <row r="10777" spans="1:16" ht="22.5" x14ac:dyDescent="0.25">
      <c r="A10777" s="827" t="s">
        <v>3627</v>
      </c>
      <c r="B10777" s="827" t="s">
        <v>3626</v>
      </c>
      <c r="C10777" s="827" t="s">
        <v>3031</v>
      </c>
      <c r="D10777" s="824" t="s">
        <v>6418</v>
      </c>
      <c r="E10777" s="826">
        <v>2300</v>
      </c>
      <c r="F10777" s="825" t="s">
        <v>6417</v>
      </c>
      <c r="G10777" s="824" t="s">
        <v>6416</v>
      </c>
      <c r="H10777" s="823" t="s">
        <v>3674</v>
      </c>
      <c r="I10777" s="823" t="s">
        <v>3654</v>
      </c>
      <c r="J10777" s="823" t="s">
        <v>3674</v>
      </c>
      <c r="K10777" s="822">
        <v>2</v>
      </c>
      <c r="L10777" s="822">
        <v>4</v>
      </c>
      <c r="M10777" s="821">
        <v>9845.8266762584499</v>
      </c>
      <c r="N10777" s="822"/>
      <c r="O10777" s="822"/>
      <c r="P10777" s="821"/>
    </row>
    <row r="10778" spans="1:16" ht="22.5" x14ac:dyDescent="0.25">
      <c r="A10778" s="827" t="s">
        <v>3627</v>
      </c>
      <c r="B10778" s="827" t="s">
        <v>3626</v>
      </c>
      <c r="C10778" s="827" t="s">
        <v>3031</v>
      </c>
      <c r="D10778" s="824" t="s">
        <v>6415</v>
      </c>
      <c r="E10778" s="826">
        <v>3407.15</v>
      </c>
      <c r="F10778" s="825" t="s">
        <v>6414</v>
      </c>
      <c r="G10778" s="824" t="s">
        <v>6413</v>
      </c>
      <c r="H10778" s="823" t="s">
        <v>3327</v>
      </c>
      <c r="I10778" s="823" t="s">
        <v>3654</v>
      </c>
      <c r="J10778" s="823" t="s">
        <v>3327</v>
      </c>
      <c r="K10778" s="822">
        <v>3</v>
      </c>
      <c r="L10778" s="822">
        <v>7</v>
      </c>
      <c r="M10778" s="821">
        <v>19118.527023564973</v>
      </c>
      <c r="N10778" s="822"/>
      <c r="O10778" s="822"/>
      <c r="P10778" s="821"/>
    </row>
    <row r="10779" spans="1:16" ht="22.5" x14ac:dyDescent="0.25">
      <c r="A10779" s="827" t="s">
        <v>3627</v>
      </c>
      <c r="B10779" s="827" t="s">
        <v>3626</v>
      </c>
      <c r="C10779" s="827" t="s">
        <v>3031</v>
      </c>
      <c r="D10779" s="824" t="s">
        <v>78</v>
      </c>
      <c r="E10779" s="826">
        <v>2300</v>
      </c>
      <c r="F10779" s="825" t="s">
        <v>5520</v>
      </c>
      <c r="G10779" s="824" t="s">
        <v>5519</v>
      </c>
      <c r="H10779" s="823" t="s">
        <v>2741</v>
      </c>
      <c r="I10779" s="823" t="s">
        <v>3654</v>
      </c>
      <c r="J10779" s="823" t="s">
        <v>2741</v>
      </c>
      <c r="K10779" s="822">
        <v>4</v>
      </c>
      <c r="L10779" s="822">
        <v>12</v>
      </c>
      <c r="M10779" s="821">
        <v>27676.188814542849</v>
      </c>
      <c r="N10779" s="822"/>
      <c r="O10779" s="822"/>
      <c r="P10779" s="821"/>
    </row>
    <row r="10780" spans="1:16" ht="22.5" x14ac:dyDescent="0.25">
      <c r="A10780" s="827" t="s">
        <v>3627</v>
      </c>
      <c r="B10780" s="827" t="s">
        <v>3626</v>
      </c>
      <c r="C10780" s="827" t="s">
        <v>3031</v>
      </c>
      <c r="D10780" s="824" t="s">
        <v>78</v>
      </c>
      <c r="E10780" s="826">
        <v>3407.15</v>
      </c>
      <c r="F10780" s="825" t="s">
        <v>6412</v>
      </c>
      <c r="G10780" s="824" t="s">
        <v>6411</v>
      </c>
      <c r="H10780" s="823" t="s">
        <v>2745</v>
      </c>
      <c r="I10780" s="823" t="s">
        <v>3654</v>
      </c>
      <c r="J10780" s="823" t="s">
        <v>2745</v>
      </c>
      <c r="K10780" s="822">
        <v>3</v>
      </c>
      <c r="L10780" s="822">
        <v>7</v>
      </c>
      <c r="M10780" s="821">
        <v>19010.090140255452</v>
      </c>
      <c r="N10780" s="822"/>
      <c r="O10780" s="822"/>
      <c r="P10780" s="821"/>
    </row>
    <row r="10781" spans="1:16" ht="33.75" x14ac:dyDescent="0.25">
      <c r="A10781" s="827" t="s">
        <v>3627</v>
      </c>
      <c r="B10781" s="827" t="s">
        <v>3626</v>
      </c>
      <c r="C10781" s="827" t="s">
        <v>3031</v>
      </c>
      <c r="D10781" s="824" t="s">
        <v>78</v>
      </c>
      <c r="E10781" s="826">
        <v>2300</v>
      </c>
      <c r="F10781" s="825" t="s">
        <v>6410</v>
      </c>
      <c r="G10781" s="824" t="s">
        <v>6409</v>
      </c>
      <c r="H10781" s="823" t="s">
        <v>2745</v>
      </c>
      <c r="I10781" s="823" t="s">
        <v>3638</v>
      </c>
      <c r="J10781" s="823" t="s">
        <v>2745</v>
      </c>
      <c r="K10781" s="822">
        <v>4</v>
      </c>
      <c r="L10781" s="822">
        <v>12</v>
      </c>
      <c r="M10781" s="821">
        <v>29916.934018629534</v>
      </c>
      <c r="N10781" s="822"/>
      <c r="O10781" s="822"/>
      <c r="P10781" s="821"/>
    </row>
    <row r="10782" spans="1:16" ht="33.75" x14ac:dyDescent="0.25">
      <c r="A10782" s="827" t="s">
        <v>3627</v>
      </c>
      <c r="B10782" s="827" t="s">
        <v>3626</v>
      </c>
      <c r="C10782" s="827" t="s">
        <v>3031</v>
      </c>
      <c r="D10782" s="824" t="s">
        <v>6408</v>
      </c>
      <c r="E10782" s="826">
        <v>2300</v>
      </c>
      <c r="F10782" s="825" t="s">
        <v>6407</v>
      </c>
      <c r="G10782" s="824" t="s">
        <v>6406</v>
      </c>
      <c r="H10782" s="823" t="s">
        <v>2933</v>
      </c>
      <c r="I10782" s="823" t="s">
        <v>3638</v>
      </c>
      <c r="J10782" s="823" t="s">
        <v>2933</v>
      </c>
      <c r="K10782" s="822">
        <v>4</v>
      </c>
      <c r="L10782" s="822">
        <v>12</v>
      </c>
      <c r="M10782" s="821">
        <v>32527.670394699177</v>
      </c>
      <c r="N10782" s="822"/>
      <c r="O10782" s="822"/>
      <c r="P10782" s="821"/>
    </row>
    <row r="10783" spans="1:16" ht="22.5" x14ac:dyDescent="0.25">
      <c r="A10783" s="827" t="s">
        <v>3627</v>
      </c>
      <c r="B10783" s="827" t="s">
        <v>3626</v>
      </c>
      <c r="C10783" s="827" t="s">
        <v>3031</v>
      </c>
      <c r="D10783" s="824" t="s">
        <v>6405</v>
      </c>
      <c r="E10783" s="826">
        <v>3407.15</v>
      </c>
      <c r="F10783" s="825" t="s">
        <v>6404</v>
      </c>
      <c r="G10783" s="824" t="s">
        <v>6403</v>
      </c>
      <c r="H10783" s="823" t="s">
        <v>3674</v>
      </c>
      <c r="I10783" s="823" t="s">
        <v>3631</v>
      </c>
      <c r="J10783" s="823" t="s">
        <v>3674</v>
      </c>
      <c r="K10783" s="822">
        <v>3</v>
      </c>
      <c r="L10783" s="822">
        <v>7</v>
      </c>
      <c r="M10783" s="821">
        <v>19207.016887615784</v>
      </c>
      <c r="N10783" s="822"/>
      <c r="O10783" s="822"/>
      <c r="P10783" s="821"/>
    </row>
    <row r="10784" spans="1:16" ht="22.5" x14ac:dyDescent="0.25">
      <c r="A10784" s="827" t="s">
        <v>3627</v>
      </c>
      <c r="B10784" s="827" t="s">
        <v>3626</v>
      </c>
      <c r="C10784" s="827" t="s">
        <v>3031</v>
      </c>
      <c r="D10784" s="824" t="s">
        <v>5518</v>
      </c>
      <c r="E10784" s="826">
        <v>3950</v>
      </c>
      <c r="F10784" s="825" t="s">
        <v>5517</v>
      </c>
      <c r="G10784" s="824" t="s">
        <v>5516</v>
      </c>
      <c r="H10784" s="823" t="s">
        <v>2725</v>
      </c>
      <c r="I10784" s="823" t="s">
        <v>3654</v>
      </c>
      <c r="J10784" s="823" t="s">
        <v>2725</v>
      </c>
      <c r="K10784" s="822">
        <v>2</v>
      </c>
      <c r="L10784" s="822">
        <v>12</v>
      </c>
      <c r="M10784" s="821">
        <v>48766.987380876606</v>
      </c>
      <c r="N10784" s="822"/>
      <c r="O10784" s="822"/>
      <c r="P10784" s="821"/>
    </row>
    <row r="10785" spans="1:16" ht="22.5" x14ac:dyDescent="0.25">
      <c r="A10785" s="827" t="s">
        <v>3627</v>
      </c>
      <c r="B10785" s="827" t="s">
        <v>3626</v>
      </c>
      <c r="C10785" s="827" t="s">
        <v>3031</v>
      </c>
      <c r="D10785" s="824" t="s">
        <v>78</v>
      </c>
      <c r="E10785" s="826">
        <v>3500</v>
      </c>
      <c r="F10785" s="825" t="s">
        <v>4146</v>
      </c>
      <c r="G10785" s="824" t="s">
        <v>4145</v>
      </c>
      <c r="H10785" s="823" t="s">
        <v>3691</v>
      </c>
      <c r="I10785" s="823" t="s">
        <v>2707</v>
      </c>
      <c r="J10785" s="823" t="s">
        <v>3691</v>
      </c>
      <c r="K10785" s="822">
        <v>4</v>
      </c>
      <c r="L10785" s="822">
        <v>6</v>
      </c>
      <c r="M10785" s="821">
        <v>19981.836420337248</v>
      </c>
      <c r="N10785" s="822"/>
      <c r="O10785" s="822"/>
      <c r="P10785" s="821"/>
    </row>
    <row r="10786" spans="1:16" ht="33.75" x14ac:dyDescent="0.25">
      <c r="A10786" s="827" t="s">
        <v>3627</v>
      </c>
      <c r="B10786" s="827" t="s">
        <v>3626</v>
      </c>
      <c r="C10786" s="827" t="s">
        <v>3031</v>
      </c>
      <c r="D10786" s="824" t="s">
        <v>78</v>
      </c>
      <c r="E10786" s="826">
        <v>3500</v>
      </c>
      <c r="F10786" s="825" t="s">
        <v>5917</v>
      </c>
      <c r="G10786" s="824" t="s">
        <v>5916</v>
      </c>
      <c r="H10786" s="823" t="s">
        <v>3674</v>
      </c>
      <c r="I10786" s="823" t="s">
        <v>3638</v>
      </c>
      <c r="J10786" s="823" t="s">
        <v>3674</v>
      </c>
      <c r="K10786" s="822">
        <v>5</v>
      </c>
      <c r="L10786" s="822">
        <v>6</v>
      </c>
      <c r="M10786" s="821">
        <v>14387.56869832723</v>
      </c>
      <c r="N10786" s="822"/>
      <c r="O10786" s="822"/>
      <c r="P10786" s="821"/>
    </row>
    <row r="10787" spans="1:16" ht="22.5" x14ac:dyDescent="0.25">
      <c r="A10787" s="827" t="s">
        <v>3627</v>
      </c>
      <c r="B10787" s="827" t="s">
        <v>3626</v>
      </c>
      <c r="C10787" s="827" t="s">
        <v>3031</v>
      </c>
      <c r="D10787" s="824" t="s">
        <v>5515</v>
      </c>
      <c r="E10787" s="826">
        <v>10000</v>
      </c>
      <c r="F10787" s="825" t="s">
        <v>5514</v>
      </c>
      <c r="G10787" s="824" t="s">
        <v>5513</v>
      </c>
      <c r="H10787" s="823" t="s">
        <v>2725</v>
      </c>
      <c r="I10787" s="823" t="s">
        <v>3654</v>
      </c>
      <c r="J10787" s="823" t="s">
        <v>2725</v>
      </c>
      <c r="K10787" s="822">
        <v>2</v>
      </c>
      <c r="L10787" s="822">
        <v>12</v>
      </c>
      <c r="M10787" s="821">
        <v>122076.99954522372</v>
      </c>
      <c r="N10787" s="822"/>
      <c r="O10787" s="822"/>
      <c r="P10787" s="821"/>
    </row>
    <row r="10788" spans="1:16" ht="33.75" x14ac:dyDescent="0.25">
      <c r="A10788" s="827" t="s">
        <v>3627</v>
      </c>
      <c r="B10788" s="827" t="s">
        <v>3626</v>
      </c>
      <c r="C10788" s="827" t="s">
        <v>3031</v>
      </c>
      <c r="D10788" s="824" t="s">
        <v>78</v>
      </c>
      <c r="E10788" s="826">
        <v>2000</v>
      </c>
      <c r="F10788" s="825" t="s">
        <v>5512</v>
      </c>
      <c r="G10788" s="824" t="s">
        <v>5511</v>
      </c>
      <c r="H10788" s="823" t="s">
        <v>2745</v>
      </c>
      <c r="I10788" s="823" t="s">
        <v>3638</v>
      </c>
      <c r="J10788" s="823" t="s">
        <v>2745</v>
      </c>
      <c r="K10788" s="822">
        <v>4</v>
      </c>
      <c r="L10788" s="822">
        <v>12</v>
      </c>
      <c r="M10788" s="821">
        <v>25862.502083019132</v>
      </c>
      <c r="N10788" s="822"/>
      <c r="O10788" s="822"/>
      <c r="P10788" s="821"/>
    </row>
    <row r="10789" spans="1:16" ht="22.5" x14ac:dyDescent="0.25">
      <c r="A10789" s="827" t="s">
        <v>3627</v>
      </c>
      <c r="B10789" s="827" t="s">
        <v>3626</v>
      </c>
      <c r="C10789" s="827" t="s">
        <v>3031</v>
      </c>
      <c r="D10789" s="824" t="s">
        <v>6402</v>
      </c>
      <c r="E10789" s="826">
        <v>2500</v>
      </c>
      <c r="F10789" s="825" t="s">
        <v>6401</v>
      </c>
      <c r="G10789" s="824" t="s">
        <v>6400</v>
      </c>
      <c r="H10789" s="823" t="s">
        <v>2722</v>
      </c>
      <c r="I10789" s="823" t="s">
        <v>3631</v>
      </c>
      <c r="J10789" s="823" t="s">
        <v>2722</v>
      </c>
      <c r="K10789" s="822">
        <v>4</v>
      </c>
      <c r="L10789" s="822">
        <v>12</v>
      </c>
      <c r="M10789" s="821">
        <v>33896.624713403078</v>
      </c>
      <c r="N10789" s="822"/>
      <c r="O10789" s="822"/>
      <c r="P10789" s="821"/>
    </row>
    <row r="10790" spans="1:16" ht="22.5" x14ac:dyDescent="0.25">
      <c r="A10790" s="827" t="s">
        <v>3627</v>
      </c>
      <c r="B10790" s="827" t="s">
        <v>3626</v>
      </c>
      <c r="C10790" s="827" t="s">
        <v>3031</v>
      </c>
      <c r="D10790" s="824" t="s">
        <v>5510</v>
      </c>
      <c r="E10790" s="826">
        <v>8000</v>
      </c>
      <c r="F10790" s="825" t="s">
        <v>5509</v>
      </c>
      <c r="G10790" s="824" t="s">
        <v>5508</v>
      </c>
      <c r="H10790" s="823" t="s">
        <v>3674</v>
      </c>
      <c r="I10790" s="823" t="s">
        <v>3631</v>
      </c>
      <c r="J10790" s="823" t="s">
        <v>3674</v>
      </c>
      <c r="K10790" s="822">
        <v>2</v>
      </c>
      <c r="L10790" s="822">
        <v>12</v>
      </c>
      <c r="M10790" s="821">
        <v>98010.890768899073</v>
      </c>
      <c r="N10790" s="822"/>
      <c r="O10790" s="822"/>
      <c r="P10790" s="821"/>
    </row>
    <row r="10791" spans="1:16" ht="22.5" x14ac:dyDescent="0.25">
      <c r="A10791" s="827" t="s">
        <v>3627</v>
      </c>
      <c r="B10791" s="827" t="s">
        <v>3626</v>
      </c>
      <c r="C10791" s="827" t="s">
        <v>3031</v>
      </c>
      <c r="D10791" s="824" t="s">
        <v>5507</v>
      </c>
      <c r="E10791" s="826">
        <v>6000</v>
      </c>
      <c r="F10791" s="825" t="s">
        <v>5506</v>
      </c>
      <c r="G10791" s="824" t="s">
        <v>5505</v>
      </c>
      <c r="H10791" s="823" t="s">
        <v>5504</v>
      </c>
      <c r="I10791" s="823" t="s">
        <v>3654</v>
      </c>
      <c r="J10791" s="823" t="s">
        <v>5504</v>
      </c>
      <c r="K10791" s="822">
        <v>3</v>
      </c>
      <c r="L10791" s="822">
        <v>12</v>
      </c>
      <c r="M10791" s="821">
        <v>73867.857794810683</v>
      </c>
      <c r="N10791" s="822"/>
      <c r="O10791" s="822"/>
      <c r="P10791" s="821"/>
    </row>
    <row r="10792" spans="1:16" ht="22.5" x14ac:dyDescent="0.25">
      <c r="A10792" s="827" t="s">
        <v>3627</v>
      </c>
      <c r="B10792" s="827" t="s">
        <v>3626</v>
      </c>
      <c r="C10792" s="827" t="s">
        <v>3031</v>
      </c>
      <c r="D10792" s="824" t="s">
        <v>78</v>
      </c>
      <c r="E10792" s="826">
        <v>2000</v>
      </c>
      <c r="F10792" s="825" t="s">
        <v>5503</v>
      </c>
      <c r="G10792" s="824" t="s">
        <v>5502</v>
      </c>
      <c r="H10792" s="823" t="s">
        <v>3674</v>
      </c>
      <c r="I10792" s="823" t="s">
        <v>3631</v>
      </c>
      <c r="J10792" s="823" t="s">
        <v>3674</v>
      </c>
      <c r="K10792" s="822">
        <v>4</v>
      </c>
      <c r="L10792" s="822">
        <v>12</v>
      </c>
      <c r="M10792" s="821">
        <v>25835.685758935386</v>
      </c>
      <c r="N10792" s="822"/>
      <c r="O10792" s="822"/>
      <c r="P10792" s="821"/>
    </row>
    <row r="10793" spans="1:16" ht="33.75" x14ac:dyDescent="0.25">
      <c r="A10793" s="827" t="s">
        <v>3627</v>
      </c>
      <c r="B10793" s="827" t="s">
        <v>3626</v>
      </c>
      <c r="C10793" s="827" t="s">
        <v>3031</v>
      </c>
      <c r="D10793" s="824" t="s">
        <v>78</v>
      </c>
      <c r="E10793" s="826">
        <v>2575</v>
      </c>
      <c r="F10793" s="825" t="s">
        <v>5501</v>
      </c>
      <c r="G10793" s="824" t="s">
        <v>5500</v>
      </c>
      <c r="H10793" s="823" t="s">
        <v>3674</v>
      </c>
      <c r="I10793" s="823" t="s">
        <v>3622</v>
      </c>
      <c r="J10793" s="823" t="s">
        <v>3674</v>
      </c>
      <c r="K10793" s="822">
        <v>4</v>
      </c>
      <c r="L10793" s="822">
        <v>12</v>
      </c>
      <c r="M10793" s="821">
        <v>32457.655556016005</v>
      </c>
      <c r="N10793" s="822"/>
      <c r="O10793" s="822"/>
      <c r="P10793" s="821"/>
    </row>
    <row r="10794" spans="1:16" ht="22.5" x14ac:dyDescent="0.25">
      <c r="A10794" s="827" t="s">
        <v>3627</v>
      </c>
      <c r="B10794" s="827" t="s">
        <v>3626</v>
      </c>
      <c r="C10794" s="827" t="s">
        <v>3031</v>
      </c>
      <c r="D10794" s="824" t="s">
        <v>78</v>
      </c>
      <c r="E10794" s="826">
        <v>2575</v>
      </c>
      <c r="F10794" s="825" t="s">
        <v>5499</v>
      </c>
      <c r="G10794" s="824" t="s">
        <v>5498</v>
      </c>
      <c r="H10794" s="823" t="s">
        <v>3691</v>
      </c>
      <c r="I10794" s="823" t="s">
        <v>3654</v>
      </c>
      <c r="J10794" s="823" t="s">
        <v>3691</v>
      </c>
      <c r="K10794" s="822">
        <v>4</v>
      </c>
      <c r="L10794" s="822">
        <v>12</v>
      </c>
      <c r="M10794" s="821">
        <v>32437.057655104767</v>
      </c>
      <c r="N10794" s="822"/>
      <c r="O10794" s="822"/>
      <c r="P10794" s="821"/>
    </row>
    <row r="10795" spans="1:16" ht="22.5" x14ac:dyDescent="0.25">
      <c r="A10795" s="827" t="s">
        <v>3627</v>
      </c>
      <c r="B10795" s="827" t="s">
        <v>3626</v>
      </c>
      <c r="C10795" s="827" t="s">
        <v>3031</v>
      </c>
      <c r="D10795" s="824" t="s">
        <v>78</v>
      </c>
      <c r="E10795" s="826">
        <v>2575</v>
      </c>
      <c r="F10795" s="825" t="s">
        <v>5497</v>
      </c>
      <c r="G10795" s="824" t="s">
        <v>5496</v>
      </c>
      <c r="H10795" s="823" t="s">
        <v>4132</v>
      </c>
      <c r="I10795" s="823" t="s">
        <v>3875</v>
      </c>
      <c r="J10795" s="823" t="s">
        <v>4132</v>
      </c>
      <c r="K10795" s="822">
        <v>4</v>
      </c>
      <c r="L10795" s="822">
        <v>12</v>
      </c>
      <c r="M10795" s="821">
        <v>32675.240285670869</v>
      </c>
      <c r="N10795" s="822"/>
      <c r="O10795" s="822"/>
      <c r="P10795" s="821"/>
    </row>
    <row r="10796" spans="1:16" ht="33.75" x14ac:dyDescent="0.25">
      <c r="A10796" s="827" t="s">
        <v>3627</v>
      </c>
      <c r="B10796" s="827" t="s">
        <v>3626</v>
      </c>
      <c r="C10796" s="827" t="s">
        <v>3031</v>
      </c>
      <c r="D10796" s="824" t="s">
        <v>5525</v>
      </c>
      <c r="E10796" s="826">
        <v>10849.34</v>
      </c>
      <c r="F10796" s="825" t="s">
        <v>6399</v>
      </c>
      <c r="G10796" s="824" t="s">
        <v>6398</v>
      </c>
      <c r="H10796" s="823" t="s">
        <v>2708</v>
      </c>
      <c r="I10796" s="823" t="s">
        <v>3622</v>
      </c>
      <c r="J10796" s="823" t="s">
        <v>2708</v>
      </c>
      <c r="K10796" s="822">
        <v>1</v>
      </c>
      <c r="L10796" s="822">
        <v>4</v>
      </c>
      <c r="M10796" s="821">
        <v>24425.57569266457</v>
      </c>
      <c r="N10796" s="822"/>
      <c r="O10796" s="822"/>
      <c r="P10796" s="821"/>
    </row>
    <row r="10797" spans="1:16" x14ac:dyDescent="0.25">
      <c r="A10797" s="1772" t="s">
        <v>2848</v>
      </c>
      <c r="B10797" s="1772"/>
      <c r="C10797" s="1772"/>
      <c r="D10797" s="1772"/>
      <c r="E10797" s="1772"/>
      <c r="F10797" s="1772" t="s">
        <v>378</v>
      </c>
      <c r="G10797" s="1772"/>
      <c r="H10797" s="1772"/>
      <c r="I10797" s="1772"/>
      <c r="J10797" s="1772"/>
      <c r="K10797" s="1771" t="s">
        <v>2847</v>
      </c>
      <c r="L10797" s="1771"/>
      <c r="M10797" s="1771"/>
      <c r="N10797" s="1771" t="s">
        <v>2846</v>
      </c>
      <c r="O10797" s="1771"/>
      <c r="P10797" s="1771"/>
    </row>
    <row r="10798" spans="1:16" ht="72" customHeight="1" x14ac:dyDescent="0.25">
      <c r="A10798" s="1535" t="s">
        <v>2845</v>
      </c>
      <c r="B10798" s="1535" t="s">
        <v>5</v>
      </c>
      <c r="C10798" s="1535" t="s">
        <v>2844</v>
      </c>
      <c r="D10798" s="1535" t="s">
        <v>2843</v>
      </c>
      <c r="E10798" s="1536" t="s">
        <v>2842</v>
      </c>
      <c r="F10798" s="1537" t="s">
        <v>2841</v>
      </c>
      <c r="G10798" s="1540" t="s">
        <v>2840</v>
      </c>
      <c r="H10798" s="1535" t="s">
        <v>2839</v>
      </c>
      <c r="I10798" s="1535" t="s">
        <v>2838</v>
      </c>
      <c r="J10798" s="1535" t="s">
        <v>2837</v>
      </c>
      <c r="K10798" s="1538" t="s">
        <v>2836</v>
      </c>
      <c r="L10798" s="1538" t="s">
        <v>2835</v>
      </c>
      <c r="M10798" s="1539" t="s">
        <v>2834</v>
      </c>
      <c r="N10798" s="1538" t="s">
        <v>2836</v>
      </c>
      <c r="O10798" s="1538" t="s">
        <v>2835</v>
      </c>
      <c r="P10798" s="1539" t="s">
        <v>2834</v>
      </c>
    </row>
    <row r="10799" spans="1:16" ht="33.75" x14ac:dyDescent="0.25">
      <c r="A10799" s="827" t="s">
        <v>3627</v>
      </c>
      <c r="B10799" s="827" t="s">
        <v>3626</v>
      </c>
      <c r="C10799" s="827" t="s">
        <v>3031</v>
      </c>
      <c r="D10799" s="824" t="s">
        <v>40</v>
      </c>
      <c r="E10799" s="826">
        <v>1200</v>
      </c>
      <c r="F10799" s="825" t="s">
        <v>6397</v>
      </c>
      <c r="G10799" s="824" t="s">
        <v>6396</v>
      </c>
      <c r="H10799" s="823" t="s">
        <v>3674</v>
      </c>
      <c r="I10799" s="823" t="s">
        <v>3647</v>
      </c>
      <c r="J10799" s="823" t="s">
        <v>3674</v>
      </c>
      <c r="K10799" s="822">
        <v>4</v>
      </c>
      <c r="L10799" s="822">
        <v>12</v>
      </c>
      <c r="M10799" s="821">
        <v>14373.950251443775</v>
      </c>
      <c r="N10799" s="822"/>
      <c r="O10799" s="822"/>
      <c r="P10799" s="821"/>
    </row>
    <row r="10800" spans="1:16" ht="33.75" x14ac:dyDescent="0.25">
      <c r="A10800" s="827" t="s">
        <v>3627</v>
      </c>
      <c r="B10800" s="827" t="s">
        <v>3626</v>
      </c>
      <c r="C10800" s="827" t="s">
        <v>3031</v>
      </c>
      <c r="D10800" s="824" t="s">
        <v>6395</v>
      </c>
      <c r="E10800" s="826">
        <v>1500</v>
      </c>
      <c r="F10800" s="825" t="s">
        <v>6394</v>
      </c>
      <c r="G10800" s="824" t="s">
        <v>6393</v>
      </c>
      <c r="H10800" s="823" t="s">
        <v>3674</v>
      </c>
      <c r="I10800" s="823" t="s">
        <v>3647</v>
      </c>
      <c r="J10800" s="823" t="s">
        <v>3674</v>
      </c>
      <c r="K10800" s="822">
        <v>1</v>
      </c>
      <c r="L10800" s="822">
        <v>3</v>
      </c>
      <c r="M10800" s="821">
        <v>7019.328039160986</v>
      </c>
      <c r="N10800" s="822"/>
      <c r="O10800" s="822"/>
      <c r="P10800" s="821"/>
    </row>
    <row r="10801" spans="1:16" ht="33.75" x14ac:dyDescent="0.25">
      <c r="A10801" s="827" t="s">
        <v>3627</v>
      </c>
      <c r="B10801" s="827" t="s">
        <v>3626</v>
      </c>
      <c r="C10801" s="827" t="s">
        <v>3031</v>
      </c>
      <c r="D10801" s="824" t="s">
        <v>5492</v>
      </c>
      <c r="E10801" s="826">
        <v>2075</v>
      </c>
      <c r="F10801" s="825" t="s">
        <v>5495</v>
      </c>
      <c r="G10801" s="824" t="s">
        <v>5494</v>
      </c>
      <c r="H10801" s="823" t="s">
        <v>5493</v>
      </c>
      <c r="I10801" s="823" t="s">
        <v>3622</v>
      </c>
      <c r="J10801" s="823" t="s">
        <v>5493</v>
      </c>
      <c r="K10801" s="822">
        <v>4</v>
      </c>
      <c r="L10801" s="822">
        <v>12</v>
      </c>
      <c r="M10801" s="821">
        <v>25511.106099170422</v>
      </c>
      <c r="N10801" s="822"/>
      <c r="O10801" s="822"/>
      <c r="P10801" s="821"/>
    </row>
    <row r="10802" spans="1:16" ht="33.75" x14ac:dyDescent="0.25">
      <c r="A10802" s="827" t="s">
        <v>3627</v>
      </c>
      <c r="B10802" s="827" t="s">
        <v>3626</v>
      </c>
      <c r="C10802" s="827" t="s">
        <v>3031</v>
      </c>
      <c r="D10802" s="824" t="s">
        <v>5492</v>
      </c>
      <c r="E10802" s="826">
        <v>2075</v>
      </c>
      <c r="F10802" s="825" t="s">
        <v>5491</v>
      </c>
      <c r="G10802" s="824" t="s">
        <v>5490</v>
      </c>
      <c r="H10802" s="823" t="s">
        <v>3691</v>
      </c>
      <c r="I10802" s="823" t="s">
        <v>3622</v>
      </c>
      <c r="J10802" s="823" t="s">
        <v>3691</v>
      </c>
      <c r="K10802" s="822">
        <v>4</v>
      </c>
      <c r="L10802" s="822">
        <v>12</v>
      </c>
      <c r="M10802" s="821">
        <v>26700.827637898601</v>
      </c>
      <c r="N10802" s="822"/>
      <c r="O10802" s="822"/>
      <c r="P10802" s="821"/>
    </row>
    <row r="10803" spans="1:16" ht="33.75" x14ac:dyDescent="0.25">
      <c r="A10803" s="827" t="s">
        <v>3627</v>
      </c>
      <c r="B10803" s="827" t="s">
        <v>3626</v>
      </c>
      <c r="C10803" s="827" t="s">
        <v>3031</v>
      </c>
      <c r="D10803" s="824" t="s">
        <v>6392</v>
      </c>
      <c r="E10803" s="826">
        <v>5000</v>
      </c>
      <c r="F10803" s="825" t="s">
        <v>6391</v>
      </c>
      <c r="G10803" s="824" t="s">
        <v>6390</v>
      </c>
      <c r="H10803" s="823" t="s">
        <v>6389</v>
      </c>
      <c r="I10803" s="823" t="s">
        <v>3622</v>
      </c>
      <c r="J10803" s="823" t="s">
        <v>6389</v>
      </c>
      <c r="K10803" s="822">
        <v>1</v>
      </c>
      <c r="L10803" s="822">
        <v>2</v>
      </c>
      <c r="M10803" s="821">
        <v>11867.665360257462</v>
      </c>
      <c r="N10803" s="822"/>
      <c r="O10803" s="822"/>
      <c r="P10803" s="821"/>
    </row>
    <row r="10804" spans="1:16" ht="33.75" x14ac:dyDescent="0.25">
      <c r="A10804" s="827" t="s">
        <v>3627</v>
      </c>
      <c r="B10804" s="827" t="s">
        <v>3626</v>
      </c>
      <c r="C10804" s="827" t="s">
        <v>3031</v>
      </c>
      <c r="D10804" s="824" t="s">
        <v>5489</v>
      </c>
      <c r="E10804" s="826">
        <v>1950</v>
      </c>
      <c r="F10804" s="825" t="s">
        <v>5488</v>
      </c>
      <c r="G10804" s="824" t="s">
        <v>5487</v>
      </c>
      <c r="H10804" s="823" t="s">
        <v>2722</v>
      </c>
      <c r="I10804" s="823" t="s">
        <v>3622</v>
      </c>
      <c r="J10804" s="823" t="s">
        <v>2722</v>
      </c>
      <c r="K10804" s="822">
        <v>5</v>
      </c>
      <c r="L10804" s="822">
        <v>12</v>
      </c>
      <c r="M10804" s="821">
        <v>24614.541656736408</v>
      </c>
      <c r="N10804" s="822"/>
      <c r="O10804" s="822"/>
      <c r="P10804" s="821"/>
    </row>
    <row r="10805" spans="1:16" ht="33.75" x14ac:dyDescent="0.25">
      <c r="A10805" s="827" t="s">
        <v>3627</v>
      </c>
      <c r="B10805" s="827" t="s">
        <v>3626</v>
      </c>
      <c r="C10805" s="827" t="s">
        <v>3031</v>
      </c>
      <c r="D10805" s="824" t="s">
        <v>6388</v>
      </c>
      <c r="E10805" s="826">
        <v>6000</v>
      </c>
      <c r="F10805" s="825" t="s">
        <v>6387</v>
      </c>
      <c r="G10805" s="824" t="s">
        <v>6386</v>
      </c>
      <c r="H10805" s="823" t="s">
        <v>2745</v>
      </c>
      <c r="I10805" s="823" t="s">
        <v>3622</v>
      </c>
      <c r="J10805" s="823" t="s">
        <v>2745</v>
      </c>
      <c r="K10805" s="822">
        <v>5</v>
      </c>
      <c r="L10805" s="822">
        <v>12</v>
      </c>
      <c r="M10805" s="821">
        <v>71376.733439346091</v>
      </c>
      <c r="N10805" s="822"/>
      <c r="O10805" s="822"/>
      <c r="P10805" s="821"/>
    </row>
    <row r="10806" spans="1:16" ht="33.75" x14ac:dyDescent="0.25">
      <c r="A10806" s="827" t="s">
        <v>3627</v>
      </c>
      <c r="B10806" s="827" t="s">
        <v>3626</v>
      </c>
      <c r="C10806" s="827" t="s">
        <v>3031</v>
      </c>
      <c r="D10806" s="824" t="s">
        <v>5486</v>
      </c>
      <c r="E10806" s="826">
        <v>1600</v>
      </c>
      <c r="F10806" s="825" t="s">
        <v>5485</v>
      </c>
      <c r="G10806" s="824" t="s">
        <v>5484</v>
      </c>
      <c r="H10806" s="823" t="s">
        <v>3674</v>
      </c>
      <c r="I10806" s="823" t="s">
        <v>3622</v>
      </c>
      <c r="J10806" s="823" t="s">
        <v>3674</v>
      </c>
      <c r="K10806" s="822">
        <v>4</v>
      </c>
      <c r="L10806" s="822">
        <v>12</v>
      </c>
      <c r="M10806" s="821">
        <v>20791.102612822753</v>
      </c>
      <c r="N10806" s="822"/>
      <c r="O10806" s="822"/>
      <c r="P10806" s="821"/>
    </row>
    <row r="10807" spans="1:16" ht="33.75" x14ac:dyDescent="0.25">
      <c r="A10807" s="827" t="s">
        <v>3627</v>
      </c>
      <c r="B10807" s="827" t="s">
        <v>3626</v>
      </c>
      <c r="C10807" s="827" t="s">
        <v>3031</v>
      </c>
      <c r="D10807" s="824" t="s">
        <v>6385</v>
      </c>
      <c r="E10807" s="826">
        <v>9466.07</v>
      </c>
      <c r="F10807" s="825" t="s">
        <v>6384</v>
      </c>
      <c r="G10807" s="824" t="s">
        <v>6383</v>
      </c>
      <c r="H10807" s="823" t="s">
        <v>3691</v>
      </c>
      <c r="I10807" s="823" t="s">
        <v>3622</v>
      </c>
      <c r="J10807" s="823" t="s">
        <v>3691</v>
      </c>
      <c r="K10807" s="822">
        <v>2</v>
      </c>
      <c r="L10807" s="822">
        <v>10</v>
      </c>
      <c r="M10807" s="821">
        <v>69909.235638450948</v>
      </c>
      <c r="N10807" s="822"/>
      <c r="O10807" s="822"/>
      <c r="P10807" s="821"/>
    </row>
    <row r="10808" spans="1:16" ht="33.75" x14ac:dyDescent="0.25">
      <c r="A10808" s="827" t="s">
        <v>3627</v>
      </c>
      <c r="B10808" s="827" t="s">
        <v>3626</v>
      </c>
      <c r="C10808" s="827" t="s">
        <v>3031</v>
      </c>
      <c r="D10808" s="824" t="s">
        <v>5473</v>
      </c>
      <c r="E10808" s="826">
        <v>2330</v>
      </c>
      <c r="F10808" s="825" t="s">
        <v>5483</v>
      </c>
      <c r="G10808" s="824" t="s">
        <v>5482</v>
      </c>
      <c r="H10808" s="823" t="s">
        <v>2722</v>
      </c>
      <c r="I10808" s="823" t="s">
        <v>3622</v>
      </c>
      <c r="J10808" s="823" t="s">
        <v>2722</v>
      </c>
      <c r="K10808" s="822">
        <v>4</v>
      </c>
      <c r="L10808" s="822">
        <v>12</v>
      </c>
      <c r="M10808" s="821">
        <v>29920.358657478166</v>
      </c>
      <c r="N10808" s="822"/>
      <c r="O10808" s="822"/>
      <c r="P10808" s="821"/>
    </row>
    <row r="10809" spans="1:16" ht="33.75" x14ac:dyDescent="0.25">
      <c r="A10809" s="827" t="s">
        <v>3627</v>
      </c>
      <c r="B10809" s="827" t="s">
        <v>3626</v>
      </c>
      <c r="C10809" s="827" t="s">
        <v>3031</v>
      </c>
      <c r="D10809" s="824" t="s">
        <v>5481</v>
      </c>
      <c r="E10809" s="826">
        <v>8000</v>
      </c>
      <c r="F10809" s="825" t="s">
        <v>5480</v>
      </c>
      <c r="G10809" s="824" t="s">
        <v>5479</v>
      </c>
      <c r="H10809" s="823" t="s">
        <v>2722</v>
      </c>
      <c r="I10809" s="823" t="s">
        <v>3622</v>
      </c>
      <c r="J10809" s="823" t="s">
        <v>2722</v>
      </c>
      <c r="K10809" s="822">
        <v>2</v>
      </c>
      <c r="L10809" s="822">
        <v>12</v>
      </c>
      <c r="M10809" s="821">
        <v>92725.191018002064</v>
      </c>
      <c r="N10809" s="822"/>
      <c r="O10809" s="822"/>
      <c r="P10809" s="821"/>
    </row>
    <row r="10810" spans="1:16" ht="33.75" x14ac:dyDescent="0.25">
      <c r="A10810" s="827" t="s">
        <v>3627</v>
      </c>
      <c r="B10810" s="827" t="s">
        <v>3626</v>
      </c>
      <c r="C10810" s="827" t="s">
        <v>3031</v>
      </c>
      <c r="D10810" s="824" t="s">
        <v>5478</v>
      </c>
      <c r="E10810" s="826">
        <v>4000</v>
      </c>
      <c r="F10810" s="825" t="s">
        <v>5477</v>
      </c>
      <c r="G10810" s="824" t="s">
        <v>5476</v>
      </c>
      <c r="H10810" s="823" t="s">
        <v>3570</v>
      </c>
      <c r="I10810" s="823" t="s">
        <v>3622</v>
      </c>
      <c r="J10810" s="823" t="s">
        <v>3570</v>
      </c>
      <c r="K10810" s="822">
        <v>5</v>
      </c>
      <c r="L10810" s="822">
        <v>12</v>
      </c>
      <c r="M10810" s="821">
        <v>49819.452999434536</v>
      </c>
      <c r="N10810" s="822"/>
      <c r="O10810" s="822"/>
      <c r="P10810" s="821"/>
    </row>
    <row r="10811" spans="1:16" ht="33.75" x14ac:dyDescent="0.25">
      <c r="A10811" s="827" t="s">
        <v>3627</v>
      </c>
      <c r="B10811" s="827" t="s">
        <v>3626</v>
      </c>
      <c r="C10811" s="827" t="s">
        <v>3031</v>
      </c>
      <c r="D10811" s="824" t="s">
        <v>5453</v>
      </c>
      <c r="E10811" s="826">
        <v>8000</v>
      </c>
      <c r="F10811" s="825" t="s">
        <v>5475</v>
      </c>
      <c r="G10811" s="824" t="s">
        <v>5474</v>
      </c>
      <c r="H10811" s="823" t="s">
        <v>2725</v>
      </c>
      <c r="I10811" s="823" t="s">
        <v>3622</v>
      </c>
      <c r="J10811" s="823" t="s">
        <v>2725</v>
      </c>
      <c r="K10811" s="822">
        <v>2</v>
      </c>
      <c r="L10811" s="822">
        <v>12</v>
      </c>
      <c r="M10811" s="821">
        <v>98093.672901535494</v>
      </c>
      <c r="N10811" s="822"/>
      <c r="O10811" s="822"/>
      <c r="P10811" s="821"/>
    </row>
    <row r="10812" spans="1:16" ht="33.75" x14ac:dyDescent="0.25">
      <c r="A10812" s="827" t="s">
        <v>3627</v>
      </c>
      <c r="B10812" s="827" t="s">
        <v>3626</v>
      </c>
      <c r="C10812" s="827" t="s">
        <v>3031</v>
      </c>
      <c r="D10812" s="824" t="s">
        <v>5473</v>
      </c>
      <c r="E10812" s="826">
        <v>2330</v>
      </c>
      <c r="F10812" s="825" t="s">
        <v>5472</v>
      </c>
      <c r="G10812" s="824" t="s">
        <v>5471</v>
      </c>
      <c r="H10812" s="823" t="s">
        <v>3327</v>
      </c>
      <c r="I10812" s="823" t="s">
        <v>3622</v>
      </c>
      <c r="J10812" s="823" t="s">
        <v>3327</v>
      </c>
      <c r="K10812" s="822">
        <v>4</v>
      </c>
      <c r="L10812" s="822">
        <v>12</v>
      </c>
      <c r="M10812" s="821">
        <v>29142.144526599721</v>
      </c>
      <c r="N10812" s="822"/>
      <c r="O10812" s="822"/>
      <c r="P10812" s="821"/>
    </row>
    <row r="10813" spans="1:16" ht="22.5" x14ac:dyDescent="0.25">
      <c r="A10813" s="827" t="s">
        <v>3627</v>
      </c>
      <c r="B10813" s="827" t="s">
        <v>3626</v>
      </c>
      <c r="C10813" s="827" t="s">
        <v>3031</v>
      </c>
      <c r="D10813" s="824" t="s">
        <v>40</v>
      </c>
      <c r="E10813" s="826">
        <v>1800</v>
      </c>
      <c r="F10813" s="825" t="s">
        <v>6382</v>
      </c>
      <c r="G10813" s="824" t="s">
        <v>6381</v>
      </c>
      <c r="H10813" s="823"/>
      <c r="I10813" s="823" t="s">
        <v>3804</v>
      </c>
      <c r="J10813" s="823"/>
      <c r="K10813" s="822">
        <v>3</v>
      </c>
      <c r="L10813" s="822">
        <v>7</v>
      </c>
      <c r="M10813" s="821">
        <v>11541.70382867638</v>
      </c>
      <c r="N10813" s="822"/>
      <c r="O10813" s="822"/>
      <c r="P10813" s="821"/>
    </row>
    <row r="10814" spans="1:16" ht="33.75" x14ac:dyDescent="0.25">
      <c r="A10814" s="827" t="s">
        <v>3627</v>
      </c>
      <c r="B10814" s="827" t="s">
        <v>3626</v>
      </c>
      <c r="C10814" s="827" t="s">
        <v>3031</v>
      </c>
      <c r="D10814" s="824" t="s">
        <v>5470</v>
      </c>
      <c r="E10814" s="826">
        <v>2330</v>
      </c>
      <c r="F10814" s="825" t="s">
        <v>5469</v>
      </c>
      <c r="G10814" s="824" t="s">
        <v>5468</v>
      </c>
      <c r="H10814" s="823" t="s">
        <v>3691</v>
      </c>
      <c r="I10814" s="823" t="s">
        <v>3622</v>
      </c>
      <c r="J10814" s="823" t="s">
        <v>3691</v>
      </c>
      <c r="K10814" s="822">
        <v>4</v>
      </c>
      <c r="L10814" s="822">
        <v>12</v>
      </c>
      <c r="M10814" s="821">
        <v>29880.674903802337</v>
      </c>
      <c r="N10814" s="822"/>
      <c r="O10814" s="822"/>
      <c r="P10814" s="821"/>
    </row>
    <row r="10815" spans="1:16" ht="22.5" x14ac:dyDescent="0.25">
      <c r="A10815" s="827" t="s">
        <v>3627</v>
      </c>
      <c r="B10815" s="827" t="s">
        <v>3626</v>
      </c>
      <c r="C10815" s="827" t="s">
        <v>3031</v>
      </c>
      <c r="D10815" s="824" t="s">
        <v>5467</v>
      </c>
      <c r="E10815" s="826">
        <v>6000</v>
      </c>
      <c r="F10815" s="825" t="s">
        <v>5466</v>
      </c>
      <c r="G10815" s="824" t="s">
        <v>5465</v>
      </c>
      <c r="H10815" s="823" t="s">
        <v>3674</v>
      </c>
      <c r="I10815" s="823" t="s">
        <v>3631</v>
      </c>
      <c r="J10815" s="823" t="s">
        <v>3674</v>
      </c>
      <c r="K10815" s="822">
        <v>2</v>
      </c>
      <c r="L10815" s="822">
        <v>12</v>
      </c>
      <c r="M10815" s="821">
        <v>73860.848300091253</v>
      </c>
      <c r="N10815" s="822"/>
      <c r="O10815" s="822"/>
      <c r="P10815" s="821"/>
    </row>
    <row r="10816" spans="1:16" ht="33.75" x14ac:dyDescent="0.25">
      <c r="A10816" s="827" t="s">
        <v>3627</v>
      </c>
      <c r="B10816" s="827" t="s">
        <v>3626</v>
      </c>
      <c r="C10816" s="827" t="s">
        <v>3031</v>
      </c>
      <c r="D10816" s="824" t="s">
        <v>5464</v>
      </c>
      <c r="E10816" s="826">
        <v>7750</v>
      </c>
      <c r="F10816" s="825" t="s">
        <v>5463</v>
      </c>
      <c r="G10816" s="824" t="s">
        <v>5462</v>
      </c>
      <c r="H10816" s="823" t="s">
        <v>4071</v>
      </c>
      <c r="I10816" s="823" t="s">
        <v>3622</v>
      </c>
      <c r="J10816" s="823" t="s">
        <v>4071</v>
      </c>
      <c r="K10816" s="822">
        <v>2</v>
      </c>
      <c r="L10816" s="822">
        <v>12</v>
      </c>
      <c r="M10816" s="821">
        <v>91968.235683251245</v>
      </c>
      <c r="N10816" s="822"/>
      <c r="O10816" s="822"/>
      <c r="P10816" s="821"/>
    </row>
    <row r="10817" spans="1:16" ht="33.75" x14ac:dyDescent="0.25">
      <c r="A10817" s="827" t="s">
        <v>3627</v>
      </c>
      <c r="B10817" s="827" t="s">
        <v>3626</v>
      </c>
      <c r="C10817" s="827" t="s">
        <v>3031</v>
      </c>
      <c r="D10817" s="824" t="s">
        <v>5461</v>
      </c>
      <c r="E10817" s="826">
        <v>7000</v>
      </c>
      <c r="F10817" s="825" t="s">
        <v>5460</v>
      </c>
      <c r="G10817" s="824" t="s">
        <v>5459</v>
      </c>
      <c r="H10817" s="823" t="s">
        <v>2722</v>
      </c>
      <c r="I10817" s="823" t="s">
        <v>5458</v>
      </c>
      <c r="J10817" s="823" t="s">
        <v>2722</v>
      </c>
      <c r="K10817" s="822">
        <v>2</v>
      </c>
      <c r="L10817" s="822">
        <v>12</v>
      </c>
      <c r="M10817" s="821">
        <v>84733.616020565038</v>
      </c>
      <c r="N10817" s="822"/>
      <c r="O10817" s="822"/>
      <c r="P10817" s="821"/>
    </row>
    <row r="10818" spans="1:16" ht="33.75" x14ac:dyDescent="0.25">
      <c r="A10818" s="827" t="s">
        <v>3627</v>
      </c>
      <c r="B10818" s="827" t="s">
        <v>3626</v>
      </c>
      <c r="C10818" s="827" t="s">
        <v>3031</v>
      </c>
      <c r="D10818" s="824" t="s">
        <v>78</v>
      </c>
      <c r="E10818" s="826">
        <v>2300</v>
      </c>
      <c r="F10818" s="825" t="s">
        <v>5457</v>
      </c>
      <c r="G10818" s="824" t="s">
        <v>5456</v>
      </c>
      <c r="H10818" s="823" t="s">
        <v>2722</v>
      </c>
      <c r="I10818" s="823" t="s">
        <v>3622</v>
      </c>
      <c r="J10818" s="823" t="s">
        <v>2722</v>
      </c>
      <c r="K10818" s="822">
        <v>4</v>
      </c>
      <c r="L10818" s="822">
        <v>12</v>
      </c>
      <c r="M10818" s="821">
        <v>29254.346509929961</v>
      </c>
      <c r="N10818" s="822"/>
      <c r="O10818" s="822"/>
      <c r="P10818" s="821"/>
    </row>
    <row r="10819" spans="1:16" ht="33.75" x14ac:dyDescent="0.25">
      <c r="A10819" s="827" t="s">
        <v>3627</v>
      </c>
      <c r="B10819" s="827" t="s">
        <v>3626</v>
      </c>
      <c r="C10819" s="827" t="s">
        <v>3031</v>
      </c>
      <c r="D10819" s="824" t="s">
        <v>1876</v>
      </c>
      <c r="E10819" s="826">
        <v>3500</v>
      </c>
      <c r="F10819" s="825" t="s">
        <v>5455</v>
      </c>
      <c r="G10819" s="824" t="s">
        <v>5454</v>
      </c>
      <c r="H10819" s="823" t="s">
        <v>3674</v>
      </c>
      <c r="I10819" s="823" t="s">
        <v>3647</v>
      </c>
      <c r="J10819" s="823" t="s">
        <v>3674</v>
      </c>
      <c r="K10819" s="822">
        <v>2</v>
      </c>
      <c r="L10819" s="822">
        <v>12</v>
      </c>
      <c r="M10819" s="821">
        <v>44020.427923106196</v>
      </c>
      <c r="N10819" s="822"/>
      <c r="O10819" s="822"/>
      <c r="P10819" s="821"/>
    </row>
    <row r="10820" spans="1:16" ht="22.5" x14ac:dyDescent="0.25">
      <c r="A10820" s="827" t="s">
        <v>3627</v>
      </c>
      <c r="B10820" s="827" t="s">
        <v>3626</v>
      </c>
      <c r="C10820" s="827" t="s">
        <v>3031</v>
      </c>
      <c r="D10820" s="824" t="s">
        <v>5453</v>
      </c>
      <c r="E10820" s="826">
        <v>8000</v>
      </c>
      <c r="F10820" s="825" t="s">
        <v>5452</v>
      </c>
      <c r="G10820" s="824" t="s">
        <v>5451</v>
      </c>
      <c r="H10820" s="823" t="s">
        <v>5310</v>
      </c>
      <c r="I10820" s="823" t="s">
        <v>4358</v>
      </c>
      <c r="J10820" s="823" t="s">
        <v>5310</v>
      </c>
      <c r="K10820" s="822">
        <v>2</v>
      </c>
      <c r="L10820" s="822">
        <v>12</v>
      </c>
      <c r="M10820" s="821">
        <v>97992.876367470148</v>
      </c>
      <c r="N10820" s="822"/>
      <c r="O10820" s="822"/>
      <c r="P10820" s="821"/>
    </row>
    <row r="10821" spans="1:16" ht="33.75" x14ac:dyDescent="0.25">
      <c r="A10821" s="827" t="s">
        <v>3627</v>
      </c>
      <c r="B10821" s="827" t="s">
        <v>3626</v>
      </c>
      <c r="C10821" s="827" t="s">
        <v>3031</v>
      </c>
      <c r="D10821" s="824" t="s">
        <v>5450</v>
      </c>
      <c r="E10821" s="826">
        <v>4500</v>
      </c>
      <c r="F10821" s="825" t="s">
        <v>5449</v>
      </c>
      <c r="G10821" s="824" t="s">
        <v>5448</v>
      </c>
      <c r="H10821" s="823" t="s">
        <v>5447</v>
      </c>
      <c r="I10821" s="823" t="s">
        <v>3638</v>
      </c>
      <c r="J10821" s="823" t="s">
        <v>5447</v>
      </c>
      <c r="K10821" s="822">
        <v>2</v>
      </c>
      <c r="L10821" s="822">
        <v>12</v>
      </c>
      <c r="M10821" s="821">
        <v>55324.970504732744</v>
      </c>
      <c r="N10821" s="822"/>
      <c r="O10821" s="822"/>
      <c r="P10821" s="821"/>
    </row>
    <row r="10822" spans="1:16" ht="33.75" x14ac:dyDescent="0.25">
      <c r="A10822" s="827" t="s">
        <v>3627</v>
      </c>
      <c r="B10822" s="827" t="s">
        <v>3626</v>
      </c>
      <c r="C10822" s="827" t="s">
        <v>3031</v>
      </c>
      <c r="D10822" s="824" t="s">
        <v>6380</v>
      </c>
      <c r="E10822" s="826">
        <v>1639.29</v>
      </c>
      <c r="F10822" s="825" t="s">
        <v>6379</v>
      </c>
      <c r="G10822" s="824" t="s">
        <v>6378</v>
      </c>
      <c r="H10822" s="823" t="s">
        <v>2741</v>
      </c>
      <c r="I10822" s="823" t="s">
        <v>3638</v>
      </c>
      <c r="J10822" s="823" t="s">
        <v>2741</v>
      </c>
      <c r="K10822" s="822">
        <v>2</v>
      </c>
      <c r="L10822" s="822">
        <v>7</v>
      </c>
      <c r="M10822" s="821">
        <v>11923.941589290565</v>
      </c>
      <c r="N10822" s="822"/>
      <c r="O10822" s="822"/>
      <c r="P10822" s="821"/>
    </row>
    <row r="10823" spans="1:16" ht="33.75" x14ac:dyDescent="0.25">
      <c r="A10823" s="827" t="s">
        <v>3627</v>
      </c>
      <c r="B10823" s="827" t="s">
        <v>3626</v>
      </c>
      <c r="C10823" s="827" t="s">
        <v>3031</v>
      </c>
      <c r="D10823" s="824" t="s">
        <v>5446</v>
      </c>
      <c r="E10823" s="826">
        <v>2400</v>
      </c>
      <c r="F10823" s="825" t="s">
        <v>5445</v>
      </c>
      <c r="G10823" s="824" t="s">
        <v>5444</v>
      </c>
      <c r="H10823" s="823" t="s">
        <v>4938</v>
      </c>
      <c r="I10823" s="823" t="s">
        <v>3911</v>
      </c>
      <c r="J10823" s="823" t="s">
        <v>4938</v>
      </c>
      <c r="K10823" s="822">
        <v>4</v>
      </c>
      <c r="L10823" s="822">
        <v>12</v>
      </c>
      <c r="M10823" s="821">
        <v>30511.028750356429</v>
      </c>
      <c r="N10823" s="822"/>
      <c r="O10823" s="822"/>
      <c r="P10823" s="821"/>
    </row>
    <row r="10824" spans="1:16" ht="33.75" x14ac:dyDescent="0.25">
      <c r="A10824" s="827" t="s">
        <v>3627</v>
      </c>
      <c r="B10824" s="827" t="s">
        <v>3626</v>
      </c>
      <c r="C10824" s="827" t="s">
        <v>3031</v>
      </c>
      <c r="D10824" s="824" t="s">
        <v>5443</v>
      </c>
      <c r="E10824" s="826">
        <v>6500</v>
      </c>
      <c r="F10824" s="825" t="s">
        <v>5442</v>
      </c>
      <c r="G10824" s="824" t="s">
        <v>5441</v>
      </c>
      <c r="H10824" s="823" t="s">
        <v>2745</v>
      </c>
      <c r="I10824" s="823" t="s">
        <v>3622</v>
      </c>
      <c r="J10824" s="823" t="s">
        <v>2745</v>
      </c>
      <c r="K10824" s="822">
        <v>2</v>
      </c>
      <c r="L10824" s="822">
        <v>12</v>
      </c>
      <c r="M10824" s="821">
        <v>80069.077664575816</v>
      </c>
      <c r="N10824" s="822"/>
      <c r="O10824" s="822"/>
      <c r="P10824" s="821"/>
    </row>
    <row r="10825" spans="1:16" ht="33.75" x14ac:dyDescent="0.25">
      <c r="A10825" s="827" t="s">
        <v>3627</v>
      </c>
      <c r="B10825" s="827" t="s">
        <v>3626</v>
      </c>
      <c r="C10825" s="827" t="s">
        <v>3031</v>
      </c>
      <c r="D10825" s="824" t="s">
        <v>5440</v>
      </c>
      <c r="E10825" s="826">
        <v>2600</v>
      </c>
      <c r="F10825" s="825" t="s">
        <v>5439</v>
      </c>
      <c r="G10825" s="824" t="s">
        <v>5438</v>
      </c>
      <c r="H10825" s="823" t="s">
        <v>3674</v>
      </c>
      <c r="I10825" s="823" t="s">
        <v>3622</v>
      </c>
      <c r="J10825" s="823" t="s">
        <v>3674</v>
      </c>
      <c r="K10825" s="822">
        <v>2</v>
      </c>
      <c r="L10825" s="822">
        <v>12</v>
      </c>
      <c r="M10825" s="821">
        <v>33205.778927420339</v>
      </c>
      <c r="N10825" s="822"/>
      <c r="O10825" s="822"/>
      <c r="P10825" s="821"/>
    </row>
    <row r="10826" spans="1:16" ht="33.75" x14ac:dyDescent="0.25">
      <c r="A10826" s="827" t="s">
        <v>3627</v>
      </c>
      <c r="B10826" s="827" t="s">
        <v>3626</v>
      </c>
      <c r="C10826" s="827" t="s">
        <v>3031</v>
      </c>
      <c r="D10826" s="824" t="s">
        <v>1876</v>
      </c>
      <c r="E10826" s="826">
        <v>2900</v>
      </c>
      <c r="F10826" s="825" t="s">
        <v>5437</v>
      </c>
      <c r="G10826" s="824" t="s">
        <v>5436</v>
      </c>
      <c r="H10826" s="823" t="s">
        <v>3691</v>
      </c>
      <c r="I10826" s="823" t="s">
        <v>3622</v>
      </c>
      <c r="J10826" s="823" t="s">
        <v>3691</v>
      </c>
      <c r="K10826" s="822">
        <v>4</v>
      </c>
      <c r="L10826" s="822">
        <v>12</v>
      </c>
      <c r="M10826" s="821">
        <v>36067.485255137086</v>
      </c>
      <c r="N10826" s="822"/>
      <c r="O10826" s="822"/>
      <c r="P10826" s="821"/>
    </row>
    <row r="10827" spans="1:16" ht="33.75" x14ac:dyDescent="0.25">
      <c r="A10827" s="827" t="s">
        <v>3627</v>
      </c>
      <c r="B10827" s="827" t="s">
        <v>3626</v>
      </c>
      <c r="C10827" s="827" t="s">
        <v>3031</v>
      </c>
      <c r="D10827" s="824" t="s">
        <v>5435</v>
      </c>
      <c r="E10827" s="826">
        <v>4000</v>
      </c>
      <c r="F10827" s="825" t="s">
        <v>5434</v>
      </c>
      <c r="G10827" s="824" t="s">
        <v>5433</v>
      </c>
      <c r="H10827" s="823" t="s">
        <v>2883</v>
      </c>
      <c r="I10827" s="823" t="s">
        <v>3622</v>
      </c>
      <c r="J10827" s="823" t="s">
        <v>2883</v>
      </c>
      <c r="K10827" s="822">
        <v>2</v>
      </c>
      <c r="L10827" s="822">
        <v>12</v>
      </c>
      <c r="M10827" s="821">
        <v>50028.56625404278</v>
      </c>
      <c r="N10827" s="822"/>
      <c r="O10827" s="822"/>
      <c r="P10827" s="821"/>
    </row>
    <row r="10828" spans="1:16" ht="33.75" x14ac:dyDescent="0.25">
      <c r="A10828" s="827" t="s">
        <v>3627</v>
      </c>
      <c r="B10828" s="827" t="s">
        <v>3626</v>
      </c>
      <c r="C10828" s="827" t="s">
        <v>3031</v>
      </c>
      <c r="D10828" s="824" t="s">
        <v>3139</v>
      </c>
      <c r="E10828" s="826">
        <v>2000</v>
      </c>
      <c r="F10828" s="825" t="s">
        <v>5432</v>
      </c>
      <c r="G10828" s="824" t="s">
        <v>5431</v>
      </c>
      <c r="H10828" s="823" t="s">
        <v>5372</v>
      </c>
      <c r="I10828" s="823" t="s">
        <v>3622</v>
      </c>
      <c r="J10828" s="823" t="s">
        <v>5372</v>
      </c>
      <c r="K10828" s="822">
        <v>2</v>
      </c>
      <c r="L10828" s="822">
        <v>11</v>
      </c>
      <c r="M10828" s="821">
        <v>20103.381058772095</v>
      </c>
      <c r="N10828" s="822"/>
      <c r="O10828" s="822"/>
      <c r="P10828" s="821"/>
    </row>
    <row r="10829" spans="1:16" ht="33.75" x14ac:dyDescent="0.25">
      <c r="A10829" s="827" t="s">
        <v>3627</v>
      </c>
      <c r="B10829" s="827" t="s">
        <v>3626</v>
      </c>
      <c r="C10829" s="827" t="s">
        <v>3031</v>
      </c>
      <c r="D10829" s="824" t="s">
        <v>40</v>
      </c>
      <c r="E10829" s="826">
        <v>1430</v>
      </c>
      <c r="F10829" s="825" t="s">
        <v>5430</v>
      </c>
      <c r="G10829" s="824" t="s">
        <v>5429</v>
      </c>
      <c r="H10829" s="823" t="s">
        <v>4065</v>
      </c>
      <c r="I10829" s="823" t="s">
        <v>3638</v>
      </c>
      <c r="J10829" s="823" t="s">
        <v>4065</v>
      </c>
      <c r="K10829" s="822">
        <v>4</v>
      </c>
      <c r="L10829" s="822">
        <v>12</v>
      </c>
      <c r="M10829" s="821">
        <v>18808.667302710801</v>
      </c>
      <c r="N10829" s="822"/>
      <c r="O10829" s="822"/>
      <c r="P10829" s="821"/>
    </row>
    <row r="10830" spans="1:16" ht="33.75" x14ac:dyDescent="0.25">
      <c r="A10830" s="827" t="s">
        <v>3627</v>
      </c>
      <c r="B10830" s="827" t="s">
        <v>3626</v>
      </c>
      <c r="C10830" s="827" t="s">
        <v>3031</v>
      </c>
      <c r="D10830" s="824" t="s">
        <v>40</v>
      </c>
      <c r="E10830" s="826">
        <v>2300</v>
      </c>
      <c r="F10830" s="825" t="s">
        <v>4246</v>
      </c>
      <c r="G10830" s="824" t="s">
        <v>4245</v>
      </c>
      <c r="H10830" s="823" t="s">
        <v>4077</v>
      </c>
      <c r="I10830" s="823" t="s">
        <v>3647</v>
      </c>
      <c r="J10830" s="823" t="s">
        <v>4077</v>
      </c>
      <c r="K10830" s="822">
        <v>5</v>
      </c>
      <c r="L10830" s="822">
        <v>4</v>
      </c>
      <c r="M10830" s="821">
        <v>7099.8170656677667</v>
      </c>
      <c r="N10830" s="822"/>
      <c r="O10830" s="822"/>
      <c r="P10830" s="821"/>
    </row>
    <row r="10831" spans="1:16" ht="33.75" x14ac:dyDescent="0.25">
      <c r="A10831" s="827" t="s">
        <v>3627</v>
      </c>
      <c r="B10831" s="827" t="s">
        <v>3626</v>
      </c>
      <c r="C10831" s="827" t="s">
        <v>3031</v>
      </c>
      <c r="D10831" s="824" t="s">
        <v>6377</v>
      </c>
      <c r="E10831" s="826">
        <v>3500</v>
      </c>
      <c r="F10831" s="825" t="s">
        <v>4095</v>
      </c>
      <c r="G10831" s="824" t="s">
        <v>4094</v>
      </c>
      <c r="H10831" s="823" t="s">
        <v>3674</v>
      </c>
      <c r="I10831" s="823" t="s">
        <v>3622</v>
      </c>
      <c r="J10831" s="823" t="s">
        <v>3674</v>
      </c>
      <c r="K10831" s="822">
        <v>4</v>
      </c>
      <c r="L10831" s="822">
        <v>6</v>
      </c>
      <c r="M10831" s="821">
        <v>15767.537937304516</v>
      </c>
      <c r="N10831" s="822"/>
      <c r="O10831" s="822"/>
      <c r="P10831" s="821"/>
    </row>
    <row r="10832" spans="1:16" ht="33.75" x14ac:dyDescent="0.25">
      <c r="A10832" s="827" t="s">
        <v>3627</v>
      </c>
      <c r="B10832" s="827" t="s">
        <v>3626</v>
      </c>
      <c r="C10832" s="827" t="s">
        <v>3031</v>
      </c>
      <c r="D10832" s="824" t="s">
        <v>78</v>
      </c>
      <c r="E10832" s="826">
        <v>3500</v>
      </c>
      <c r="F10832" s="825" t="s">
        <v>4115</v>
      </c>
      <c r="G10832" s="824" t="s">
        <v>4114</v>
      </c>
      <c r="H10832" s="823" t="s">
        <v>2773</v>
      </c>
      <c r="I10832" s="823" t="s">
        <v>3622</v>
      </c>
      <c r="J10832" s="823" t="s">
        <v>2773</v>
      </c>
      <c r="K10832" s="822">
        <v>4</v>
      </c>
      <c r="L10832" s="822">
        <v>6</v>
      </c>
      <c r="M10832" s="821">
        <v>21991.308352938413</v>
      </c>
      <c r="N10832" s="822"/>
      <c r="O10832" s="822"/>
      <c r="P10832" s="821"/>
    </row>
    <row r="10833" spans="1:16" ht="33.75" x14ac:dyDescent="0.25">
      <c r="A10833" s="827" t="s">
        <v>3627</v>
      </c>
      <c r="B10833" s="827" t="s">
        <v>3626</v>
      </c>
      <c r="C10833" s="827" t="s">
        <v>3031</v>
      </c>
      <c r="D10833" s="824" t="s">
        <v>5428</v>
      </c>
      <c r="E10833" s="826">
        <v>4500</v>
      </c>
      <c r="F10833" s="825" t="s">
        <v>5427</v>
      </c>
      <c r="G10833" s="824" t="s">
        <v>5426</v>
      </c>
      <c r="H10833" s="823" t="s">
        <v>4035</v>
      </c>
      <c r="I10833" s="823" t="s">
        <v>3622</v>
      </c>
      <c r="J10833" s="823" t="s">
        <v>4035</v>
      </c>
      <c r="K10833" s="822">
        <v>5</v>
      </c>
      <c r="L10833" s="822">
        <v>12</v>
      </c>
      <c r="M10833" s="821">
        <v>55440.887520264281</v>
      </c>
      <c r="N10833" s="822"/>
      <c r="O10833" s="822"/>
      <c r="P10833" s="821"/>
    </row>
    <row r="10834" spans="1:16" ht="33.75" x14ac:dyDescent="0.25">
      <c r="A10834" s="827" t="s">
        <v>3627</v>
      </c>
      <c r="B10834" s="827" t="s">
        <v>3626</v>
      </c>
      <c r="C10834" s="827" t="s">
        <v>3031</v>
      </c>
      <c r="D10834" s="824" t="s">
        <v>4931</v>
      </c>
      <c r="E10834" s="826">
        <v>2310</v>
      </c>
      <c r="F10834" s="825" t="s">
        <v>5425</v>
      </c>
      <c r="G10834" s="824" t="s">
        <v>5424</v>
      </c>
      <c r="H10834" s="823" t="s">
        <v>2741</v>
      </c>
      <c r="I10834" s="823" t="s">
        <v>3638</v>
      </c>
      <c r="J10834" s="823" t="s">
        <v>2741</v>
      </c>
      <c r="K10834" s="822">
        <v>4</v>
      </c>
      <c r="L10834" s="822">
        <v>12</v>
      </c>
      <c r="M10834" s="821">
        <v>29723.632181395533</v>
      </c>
      <c r="N10834" s="822"/>
      <c r="O10834" s="822"/>
      <c r="P10834" s="821"/>
    </row>
    <row r="10835" spans="1:16" ht="33.75" x14ac:dyDescent="0.25">
      <c r="A10835" s="827" t="s">
        <v>3627</v>
      </c>
      <c r="B10835" s="827" t="s">
        <v>3626</v>
      </c>
      <c r="C10835" s="827" t="s">
        <v>3031</v>
      </c>
      <c r="D10835" s="824" t="s">
        <v>4931</v>
      </c>
      <c r="E10835" s="826">
        <v>2310</v>
      </c>
      <c r="F10835" s="825" t="s">
        <v>5423</v>
      </c>
      <c r="G10835" s="824" t="s">
        <v>5422</v>
      </c>
      <c r="H10835" s="823" t="s">
        <v>3674</v>
      </c>
      <c r="I10835" s="823" t="s">
        <v>3647</v>
      </c>
      <c r="J10835" s="823" t="s">
        <v>3674</v>
      </c>
      <c r="K10835" s="822">
        <v>4</v>
      </c>
      <c r="L10835" s="822">
        <v>12</v>
      </c>
      <c r="M10835" s="821">
        <v>29376.952586136609</v>
      </c>
      <c r="N10835" s="822"/>
      <c r="O10835" s="822"/>
      <c r="P10835" s="821"/>
    </row>
    <row r="10836" spans="1:16" ht="33.75" x14ac:dyDescent="0.25">
      <c r="A10836" s="827" t="s">
        <v>3627</v>
      </c>
      <c r="B10836" s="827" t="s">
        <v>3626</v>
      </c>
      <c r="C10836" s="827" t="s">
        <v>3031</v>
      </c>
      <c r="D10836" s="824" t="s">
        <v>40</v>
      </c>
      <c r="E10836" s="826">
        <v>1750</v>
      </c>
      <c r="F10836" s="825" t="s">
        <v>6376</v>
      </c>
      <c r="G10836" s="824" t="s">
        <v>6375</v>
      </c>
      <c r="H10836" s="823" t="s">
        <v>6374</v>
      </c>
      <c r="I10836" s="823" t="s">
        <v>3622</v>
      </c>
      <c r="J10836" s="823" t="s">
        <v>6374</v>
      </c>
      <c r="K10836" s="822">
        <v>2</v>
      </c>
      <c r="L10836" s="822">
        <v>7</v>
      </c>
      <c r="M10836" s="821">
        <v>12592.967819568124</v>
      </c>
      <c r="N10836" s="822"/>
      <c r="O10836" s="822"/>
      <c r="P10836" s="821"/>
    </row>
    <row r="10837" spans="1:16" ht="33.75" x14ac:dyDescent="0.25">
      <c r="A10837" s="827" t="s">
        <v>3627</v>
      </c>
      <c r="B10837" s="827" t="s">
        <v>3626</v>
      </c>
      <c r="C10837" s="827" t="s">
        <v>3031</v>
      </c>
      <c r="D10837" s="824" t="s">
        <v>4931</v>
      </c>
      <c r="E10837" s="826">
        <v>3500</v>
      </c>
      <c r="F10837" s="825" t="s">
        <v>4055</v>
      </c>
      <c r="G10837" s="824" t="s">
        <v>4054</v>
      </c>
      <c r="H10837" s="823" t="s">
        <v>4016</v>
      </c>
      <c r="I10837" s="823" t="s">
        <v>3622</v>
      </c>
      <c r="J10837" s="823" t="s">
        <v>4016</v>
      </c>
      <c r="K10837" s="822">
        <v>4</v>
      </c>
      <c r="L10837" s="822">
        <v>6</v>
      </c>
      <c r="M10837" s="821">
        <v>18917.374552245215</v>
      </c>
      <c r="N10837" s="822"/>
      <c r="O10837" s="822"/>
      <c r="P10837" s="821"/>
    </row>
    <row r="10838" spans="1:16" ht="22.5" x14ac:dyDescent="0.25">
      <c r="A10838" s="827" t="s">
        <v>3627</v>
      </c>
      <c r="B10838" s="827" t="s">
        <v>3626</v>
      </c>
      <c r="C10838" s="827" t="s">
        <v>3031</v>
      </c>
      <c r="D10838" s="824" t="s">
        <v>5421</v>
      </c>
      <c r="E10838" s="826">
        <v>8000</v>
      </c>
      <c r="F10838" s="825" t="s">
        <v>5420</v>
      </c>
      <c r="G10838" s="824" t="s">
        <v>5419</v>
      </c>
      <c r="H10838" s="823" t="s">
        <v>5418</v>
      </c>
      <c r="I10838" s="823" t="s">
        <v>3732</v>
      </c>
      <c r="J10838" s="823" t="s">
        <v>5418</v>
      </c>
      <c r="K10838" s="822">
        <v>2</v>
      </c>
      <c r="L10838" s="822">
        <v>12</v>
      </c>
      <c r="M10838" s="821">
        <v>98068.859290228735</v>
      </c>
      <c r="N10838" s="822"/>
      <c r="O10838" s="822"/>
      <c r="P10838" s="821"/>
    </row>
    <row r="10839" spans="1:16" ht="22.5" x14ac:dyDescent="0.25">
      <c r="A10839" s="827" t="s">
        <v>3627</v>
      </c>
      <c r="B10839" s="827" t="s">
        <v>3626</v>
      </c>
      <c r="C10839" s="827" t="s">
        <v>3031</v>
      </c>
      <c r="D10839" s="824" t="s">
        <v>78</v>
      </c>
      <c r="E10839" s="826">
        <v>2500</v>
      </c>
      <c r="F10839" s="825" t="s">
        <v>6373</v>
      </c>
      <c r="G10839" s="824" t="s">
        <v>6372</v>
      </c>
      <c r="H10839" s="823"/>
      <c r="I10839" s="823" t="s">
        <v>3804</v>
      </c>
      <c r="J10839" s="823"/>
      <c r="K10839" s="822">
        <v>2</v>
      </c>
      <c r="L10839" s="822">
        <v>7</v>
      </c>
      <c r="M10839" s="821">
        <v>22072.207935564478</v>
      </c>
      <c r="N10839" s="822"/>
      <c r="O10839" s="822"/>
      <c r="P10839" s="821"/>
    </row>
    <row r="10840" spans="1:16" x14ac:dyDescent="0.25">
      <c r="A10840" s="1772" t="s">
        <v>2848</v>
      </c>
      <c r="B10840" s="1772"/>
      <c r="C10840" s="1772"/>
      <c r="D10840" s="1772"/>
      <c r="E10840" s="1772"/>
      <c r="F10840" s="1772" t="s">
        <v>378</v>
      </c>
      <c r="G10840" s="1772"/>
      <c r="H10840" s="1772"/>
      <c r="I10840" s="1772"/>
      <c r="J10840" s="1772"/>
      <c r="K10840" s="1771" t="s">
        <v>2847</v>
      </c>
      <c r="L10840" s="1771"/>
      <c r="M10840" s="1771"/>
      <c r="N10840" s="1771" t="s">
        <v>2846</v>
      </c>
      <c r="O10840" s="1771"/>
      <c r="P10840" s="1771"/>
    </row>
    <row r="10841" spans="1:16" ht="70.5" customHeight="1" x14ac:dyDescent="0.25">
      <c r="A10841" s="1535" t="s">
        <v>2845</v>
      </c>
      <c r="B10841" s="1535" t="s">
        <v>5</v>
      </c>
      <c r="C10841" s="1535" t="s">
        <v>2844</v>
      </c>
      <c r="D10841" s="1535" t="s">
        <v>2843</v>
      </c>
      <c r="E10841" s="1536" t="s">
        <v>2842</v>
      </c>
      <c r="F10841" s="1537" t="s">
        <v>2841</v>
      </c>
      <c r="G10841" s="1540" t="s">
        <v>2840</v>
      </c>
      <c r="H10841" s="1535" t="s">
        <v>2839</v>
      </c>
      <c r="I10841" s="1535" t="s">
        <v>2838</v>
      </c>
      <c r="J10841" s="1535" t="s">
        <v>2837</v>
      </c>
      <c r="K10841" s="1538" t="s">
        <v>2836</v>
      </c>
      <c r="L10841" s="1538" t="s">
        <v>2835</v>
      </c>
      <c r="M10841" s="1539" t="s">
        <v>2834</v>
      </c>
      <c r="N10841" s="1538" t="s">
        <v>2836</v>
      </c>
      <c r="O10841" s="1538" t="s">
        <v>2835</v>
      </c>
      <c r="P10841" s="1539" t="s">
        <v>2834</v>
      </c>
    </row>
    <row r="10842" spans="1:16" ht="33.75" x14ac:dyDescent="0.25">
      <c r="A10842" s="827" t="s">
        <v>3627</v>
      </c>
      <c r="B10842" s="827" t="s">
        <v>3626</v>
      </c>
      <c r="C10842" s="827" t="s">
        <v>3031</v>
      </c>
      <c r="D10842" s="824" t="s">
        <v>4876</v>
      </c>
      <c r="E10842" s="826">
        <v>3500</v>
      </c>
      <c r="F10842" s="825" t="s">
        <v>5417</v>
      </c>
      <c r="G10842" s="824" t="s">
        <v>5416</v>
      </c>
      <c r="H10842" s="823" t="s">
        <v>5415</v>
      </c>
      <c r="I10842" s="823" t="s">
        <v>3622</v>
      </c>
      <c r="J10842" s="823" t="s">
        <v>5415</v>
      </c>
      <c r="K10842" s="822">
        <v>4</v>
      </c>
      <c r="L10842" s="822">
        <v>12</v>
      </c>
      <c r="M10842" s="821">
        <v>42641.279796367467</v>
      </c>
      <c r="N10842" s="822"/>
      <c r="O10842" s="822"/>
      <c r="P10842" s="821"/>
    </row>
    <row r="10843" spans="1:16" ht="33.75" x14ac:dyDescent="0.25">
      <c r="A10843" s="827" t="s">
        <v>3627</v>
      </c>
      <c r="B10843" s="827" t="s">
        <v>3626</v>
      </c>
      <c r="C10843" s="827" t="s">
        <v>3031</v>
      </c>
      <c r="D10843" s="824" t="s">
        <v>5414</v>
      </c>
      <c r="E10843" s="826">
        <v>4500</v>
      </c>
      <c r="F10843" s="825" t="s">
        <v>5413</v>
      </c>
      <c r="G10843" s="824" t="s">
        <v>5412</v>
      </c>
      <c r="H10843" s="823" t="s">
        <v>5411</v>
      </c>
      <c r="I10843" s="823" t="s">
        <v>3638</v>
      </c>
      <c r="J10843" s="823" t="s">
        <v>5411</v>
      </c>
      <c r="K10843" s="822">
        <v>2</v>
      </c>
      <c r="L10843" s="822">
        <v>12</v>
      </c>
      <c r="M10843" s="821">
        <v>52825.915406671324</v>
      </c>
      <c r="N10843" s="822"/>
      <c r="O10843" s="822"/>
      <c r="P10843" s="821"/>
    </row>
    <row r="10844" spans="1:16" ht="33.75" x14ac:dyDescent="0.25">
      <c r="A10844" s="827" t="s">
        <v>3627</v>
      </c>
      <c r="B10844" s="827" t="s">
        <v>3626</v>
      </c>
      <c r="C10844" s="827" t="s">
        <v>3031</v>
      </c>
      <c r="D10844" s="824" t="s">
        <v>4931</v>
      </c>
      <c r="E10844" s="826">
        <v>3500</v>
      </c>
      <c r="F10844" s="825" t="s">
        <v>5410</v>
      </c>
      <c r="G10844" s="824" t="s">
        <v>5409</v>
      </c>
      <c r="H10844" s="823" t="s">
        <v>4035</v>
      </c>
      <c r="I10844" s="823" t="s">
        <v>3622</v>
      </c>
      <c r="J10844" s="823" t="s">
        <v>4035</v>
      </c>
      <c r="K10844" s="822">
        <v>4</v>
      </c>
      <c r="L10844" s="822">
        <v>12</v>
      </c>
      <c r="M10844" s="821">
        <v>43599.427656693588</v>
      </c>
      <c r="N10844" s="822"/>
      <c r="O10844" s="822"/>
      <c r="P10844" s="821"/>
    </row>
    <row r="10845" spans="1:16" ht="33.75" x14ac:dyDescent="0.25">
      <c r="A10845" s="827" t="s">
        <v>3627</v>
      </c>
      <c r="B10845" s="827" t="s">
        <v>3626</v>
      </c>
      <c r="C10845" s="827" t="s">
        <v>3031</v>
      </c>
      <c r="D10845" s="824" t="s">
        <v>4931</v>
      </c>
      <c r="E10845" s="826">
        <v>3500</v>
      </c>
      <c r="F10845" s="825" t="s">
        <v>5408</v>
      </c>
      <c r="G10845" s="824" t="s">
        <v>5407</v>
      </c>
      <c r="H10845" s="823" t="s">
        <v>3691</v>
      </c>
      <c r="I10845" s="823" t="s">
        <v>3622</v>
      </c>
      <c r="J10845" s="823" t="s">
        <v>3691</v>
      </c>
      <c r="K10845" s="822">
        <v>4</v>
      </c>
      <c r="L10845" s="822">
        <v>12</v>
      </c>
      <c r="M10845" s="821">
        <v>42653.105815315532</v>
      </c>
      <c r="N10845" s="822"/>
      <c r="O10845" s="822"/>
      <c r="P10845" s="821"/>
    </row>
    <row r="10846" spans="1:16" ht="33.75" x14ac:dyDescent="0.25">
      <c r="A10846" s="827" t="s">
        <v>3627</v>
      </c>
      <c r="B10846" s="827" t="s">
        <v>3626</v>
      </c>
      <c r="C10846" s="827" t="s">
        <v>3031</v>
      </c>
      <c r="D10846" s="824" t="s">
        <v>4931</v>
      </c>
      <c r="E10846" s="826">
        <v>3500</v>
      </c>
      <c r="F10846" s="825" t="s">
        <v>5406</v>
      </c>
      <c r="G10846" s="824" t="s">
        <v>5405</v>
      </c>
      <c r="H10846" s="823" t="s">
        <v>3674</v>
      </c>
      <c r="I10846" s="823" t="s">
        <v>3638</v>
      </c>
      <c r="J10846" s="823" t="s">
        <v>3674</v>
      </c>
      <c r="K10846" s="822">
        <v>4</v>
      </c>
      <c r="L10846" s="822">
        <v>12</v>
      </c>
      <c r="M10846" s="821">
        <v>43166.120720266437</v>
      </c>
      <c r="N10846" s="822"/>
      <c r="O10846" s="822"/>
      <c r="P10846" s="821"/>
    </row>
    <row r="10847" spans="1:16" ht="33.75" x14ac:dyDescent="0.25">
      <c r="A10847" s="827" t="s">
        <v>3627</v>
      </c>
      <c r="B10847" s="827" t="s">
        <v>3626</v>
      </c>
      <c r="C10847" s="827" t="s">
        <v>3031</v>
      </c>
      <c r="D10847" s="824" t="s">
        <v>4931</v>
      </c>
      <c r="E10847" s="826">
        <v>3500</v>
      </c>
      <c r="F10847" s="825" t="s">
        <v>5404</v>
      </c>
      <c r="G10847" s="824" t="s">
        <v>5403</v>
      </c>
      <c r="H10847" s="823" t="s">
        <v>3674</v>
      </c>
      <c r="I10847" s="823" t="s">
        <v>3622</v>
      </c>
      <c r="J10847" s="823" t="s">
        <v>3674</v>
      </c>
      <c r="K10847" s="822">
        <v>4</v>
      </c>
      <c r="L10847" s="822">
        <v>12</v>
      </c>
      <c r="M10847" s="821">
        <v>44020.427923106203</v>
      </c>
      <c r="N10847" s="822"/>
      <c r="O10847" s="822"/>
      <c r="P10847" s="821"/>
    </row>
    <row r="10848" spans="1:16" ht="33.75" x14ac:dyDescent="0.25">
      <c r="A10848" s="827" t="s">
        <v>3627</v>
      </c>
      <c r="B10848" s="827" t="s">
        <v>3626</v>
      </c>
      <c r="C10848" s="827" t="s">
        <v>3031</v>
      </c>
      <c r="D10848" s="824" t="s">
        <v>4931</v>
      </c>
      <c r="E10848" s="826">
        <v>3500</v>
      </c>
      <c r="F10848" s="825" t="s">
        <v>5402</v>
      </c>
      <c r="G10848" s="824" t="s">
        <v>5401</v>
      </c>
      <c r="H10848" s="823" t="s">
        <v>3674</v>
      </c>
      <c r="I10848" s="823" t="s">
        <v>3622</v>
      </c>
      <c r="J10848" s="823" t="s">
        <v>3674</v>
      </c>
      <c r="K10848" s="822">
        <v>4</v>
      </c>
      <c r="L10848" s="822">
        <v>12</v>
      </c>
      <c r="M10848" s="821">
        <v>43872.347340376378</v>
      </c>
      <c r="N10848" s="822"/>
      <c r="O10848" s="822"/>
      <c r="P10848" s="821"/>
    </row>
    <row r="10849" spans="1:16" ht="33.75" x14ac:dyDescent="0.25">
      <c r="A10849" s="827" t="s">
        <v>3627</v>
      </c>
      <c r="B10849" s="827" t="s">
        <v>3626</v>
      </c>
      <c r="C10849" s="827" t="s">
        <v>3031</v>
      </c>
      <c r="D10849" s="824" t="s">
        <v>4931</v>
      </c>
      <c r="E10849" s="826">
        <v>3500</v>
      </c>
      <c r="F10849" s="825" t="s">
        <v>5400</v>
      </c>
      <c r="G10849" s="824" t="s">
        <v>5399</v>
      </c>
      <c r="H10849" s="823" t="s">
        <v>5168</v>
      </c>
      <c r="I10849" s="823" t="s">
        <v>3647</v>
      </c>
      <c r="J10849" s="823" t="s">
        <v>5168</v>
      </c>
      <c r="K10849" s="822">
        <v>4</v>
      </c>
      <c r="L10849" s="822">
        <v>12</v>
      </c>
      <c r="M10849" s="821">
        <v>42642.401315522577</v>
      </c>
      <c r="N10849" s="822"/>
      <c r="O10849" s="822"/>
      <c r="P10849" s="821"/>
    </row>
    <row r="10850" spans="1:16" ht="22.5" x14ac:dyDescent="0.25">
      <c r="A10850" s="827" t="s">
        <v>3627</v>
      </c>
      <c r="B10850" s="827" t="s">
        <v>3626</v>
      </c>
      <c r="C10850" s="827" t="s">
        <v>3031</v>
      </c>
      <c r="D10850" s="824" t="s">
        <v>4931</v>
      </c>
      <c r="E10850" s="826">
        <v>3500</v>
      </c>
      <c r="F10850" s="825" t="s">
        <v>5398</v>
      </c>
      <c r="G10850" s="824" t="s">
        <v>5397</v>
      </c>
      <c r="H10850" s="823" t="s">
        <v>3674</v>
      </c>
      <c r="I10850" s="823" t="s">
        <v>3631</v>
      </c>
      <c r="J10850" s="823" t="s">
        <v>3674</v>
      </c>
      <c r="K10850" s="822">
        <v>4</v>
      </c>
      <c r="L10850" s="822">
        <v>12</v>
      </c>
      <c r="M10850" s="821">
        <v>42073.891239521588</v>
      </c>
      <c r="N10850" s="822"/>
      <c r="O10850" s="822"/>
      <c r="P10850" s="821"/>
    </row>
    <row r="10851" spans="1:16" ht="33.75" x14ac:dyDescent="0.25">
      <c r="A10851" s="827" t="s">
        <v>3627</v>
      </c>
      <c r="B10851" s="827" t="s">
        <v>3626</v>
      </c>
      <c r="C10851" s="827" t="s">
        <v>3031</v>
      </c>
      <c r="D10851" s="824" t="s">
        <v>4931</v>
      </c>
      <c r="E10851" s="826">
        <v>3500</v>
      </c>
      <c r="F10851" s="825" t="s">
        <v>5396</v>
      </c>
      <c r="G10851" s="824" t="s">
        <v>5395</v>
      </c>
      <c r="H10851" s="823" t="s">
        <v>2741</v>
      </c>
      <c r="I10851" s="823" t="s">
        <v>3638</v>
      </c>
      <c r="J10851" s="823" t="s">
        <v>2741</v>
      </c>
      <c r="K10851" s="822">
        <v>4</v>
      </c>
      <c r="L10851" s="822">
        <v>12</v>
      </c>
      <c r="M10851" s="821">
        <v>43204.392561434499</v>
      </c>
      <c r="N10851" s="822"/>
      <c r="O10851" s="822"/>
      <c r="P10851" s="821"/>
    </row>
    <row r="10852" spans="1:16" ht="22.5" x14ac:dyDescent="0.25">
      <c r="A10852" s="827" t="s">
        <v>3627</v>
      </c>
      <c r="B10852" s="827" t="s">
        <v>3626</v>
      </c>
      <c r="C10852" s="827" t="s">
        <v>3031</v>
      </c>
      <c r="D10852" s="824" t="s">
        <v>4931</v>
      </c>
      <c r="E10852" s="826">
        <v>3500</v>
      </c>
      <c r="F10852" s="825" t="s">
        <v>5394</v>
      </c>
      <c r="G10852" s="824" t="s">
        <v>5393</v>
      </c>
      <c r="H10852" s="823" t="s">
        <v>2708</v>
      </c>
      <c r="I10852" s="823" t="s">
        <v>3631</v>
      </c>
      <c r="J10852" s="823" t="s">
        <v>2708</v>
      </c>
      <c r="K10852" s="822">
        <v>4</v>
      </c>
      <c r="L10852" s="822">
        <v>12</v>
      </c>
      <c r="M10852" s="821">
        <v>44011.525864812531</v>
      </c>
      <c r="N10852" s="822"/>
      <c r="O10852" s="822"/>
      <c r="P10852" s="821"/>
    </row>
    <row r="10853" spans="1:16" ht="22.5" x14ac:dyDescent="0.25">
      <c r="A10853" s="827" t="s">
        <v>3627</v>
      </c>
      <c r="B10853" s="827" t="s">
        <v>3626</v>
      </c>
      <c r="C10853" s="827" t="s">
        <v>3031</v>
      </c>
      <c r="D10853" s="824" t="s">
        <v>4931</v>
      </c>
      <c r="E10853" s="826">
        <v>3500</v>
      </c>
      <c r="F10853" s="825" t="s">
        <v>5392</v>
      </c>
      <c r="G10853" s="824" t="s">
        <v>5391</v>
      </c>
      <c r="H10853" s="823" t="s">
        <v>3691</v>
      </c>
      <c r="I10853" s="823" t="s">
        <v>3631</v>
      </c>
      <c r="J10853" s="823" t="s">
        <v>3691</v>
      </c>
      <c r="K10853" s="822">
        <v>4</v>
      </c>
      <c r="L10853" s="822">
        <v>12</v>
      </c>
      <c r="M10853" s="821">
        <v>43639.752278458051</v>
      </c>
      <c r="N10853" s="822"/>
      <c r="O10853" s="822"/>
      <c r="P10853" s="821"/>
    </row>
    <row r="10854" spans="1:16" ht="22.5" x14ac:dyDescent="0.25">
      <c r="A10854" s="827" t="s">
        <v>3627</v>
      </c>
      <c r="B10854" s="827" t="s">
        <v>3626</v>
      </c>
      <c r="C10854" s="827" t="s">
        <v>3031</v>
      </c>
      <c r="D10854" s="824" t="s">
        <v>4931</v>
      </c>
      <c r="E10854" s="826">
        <v>3500</v>
      </c>
      <c r="F10854" s="825" t="s">
        <v>5390</v>
      </c>
      <c r="G10854" s="824" t="s">
        <v>5389</v>
      </c>
      <c r="H10854" s="823" t="s">
        <v>2745</v>
      </c>
      <c r="I10854" s="823" t="s">
        <v>3631</v>
      </c>
      <c r="J10854" s="823" t="s">
        <v>2745</v>
      </c>
      <c r="K10854" s="822">
        <v>4</v>
      </c>
      <c r="L10854" s="822">
        <v>12</v>
      </c>
      <c r="M10854" s="821">
        <v>43751.433556466276</v>
      </c>
      <c r="N10854" s="822"/>
      <c r="O10854" s="822"/>
      <c r="P10854" s="821"/>
    </row>
    <row r="10855" spans="1:16" ht="33.75" x14ac:dyDescent="0.25">
      <c r="A10855" s="827" t="s">
        <v>3627</v>
      </c>
      <c r="B10855" s="827" t="s">
        <v>3626</v>
      </c>
      <c r="C10855" s="827" t="s">
        <v>3031</v>
      </c>
      <c r="D10855" s="824" t="s">
        <v>4931</v>
      </c>
      <c r="E10855" s="826">
        <v>3500</v>
      </c>
      <c r="F10855" s="825" t="s">
        <v>5388</v>
      </c>
      <c r="G10855" s="824" t="s">
        <v>5387</v>
      </c>
      <c r="H10855" s="823" t="s">
        <v>2722</v>
      </c>
      <c r="I10855" s="823" t="s">
        <v>3622</v>
      </c>
      <c r="J10855" s="823" t="s">
        <v>2722</v>
      </c>
      <c r="K10855" s="822">
        <v>4</v>
      </c>
      <c r="L10855" s="822">
        <v>12</v>
      </c>
      <c r="M10855" s="821">
        <v>43572.771549631994</v>
      </c>
      <c r="N10855" s="822"/>
      <c r="O10855" s="822"/>
      <c r="P10855" s="821"/>
    </row>
    <row r="10856" spans="1:16" ht="33.75" x14ac:dyDescent="0.25">
      <c r="A10856" s="827" t="s">
        <v>3627</v>
      </c>
      <c r="B10856" s="827" t="s">
        <v>3626</v>
      </c>
      <c r="C10856" s="827" t="s">
        <v>3031</v>
      </c>
      <c r="D10856" s="824" t="s">
        <v>4931</v>
      </c>
      <c r="E10856" s="826">
        <v>2333</v>
      </c>
      <c r="F10856" s="825" t="s">
        <v>5386</v>
      </c>
      <c r="G10856" s="824" t="s">
        <v>5385</v>
      </c>
      <c r="H10856" s="823" t="s">
        <v>5175</v>
      </c>
      <c r="I10856" s="823" t="s">
        <v>3622</v>
      </c>
      <c r="J10856" s="823" t="s">
        <v>5175</v>
      </c>
      <c r="K10856" s="822">
        <v>4</v>
      </c>
      <c r="L10856" s="822">
        <v>12</v>
      </c>
      <c r="M10856" s="821">
        <v>29900.101217739029</v>
      </c>
      <c r="N10856" s="822"/>
      <c r="O10856" s="822"/>
      <c r="P10856" s="821"/>
    </row>
    <row r="10857" spans="1:16" ht="33.75" x14ac:dyDescent="0.25">
      <c r="A10857" s="827" t="s">
        <v>3627</v>
      </c>
      <c r="B10857" s="827" t="s">
        <v>3626</v>
      </c>
      <c r="C10857" s="827" t="s">
        <v>3031</v>
      </c>
      <c r="D10857" s="824" t="s">
        <v>4931</v>
      </c>
      <c r="E10857" s="826">
        <v>3500</v>
      </c>
      <c r="F10857" s="825" t="s">
        <v>4161</v>
      </c>
      <c r="G10857" s="824" t="s">
        <v>4160</v>
      </c>
      <c r="H10857" s="823" t="s">
        <v>2741</v>
      </c>
      <c r="I10857" s="823" t="s">
        <v>3638</v>
      </c>
      <c r="J10857" s="823" t="s">
        <v>2741</v>
      </c>
      <c r="K10857" s="822">
        <v>4</v>
      </c>
      <c r="L10857" s="822">
        <v>6</v>
      </c>
      <c r="M10857" s="821">
        <v>17164.520221322236</v>
      </c>
      <c r="N10857" s="822"/>
      <c r="O10857" s="822"/>
      <c r="P10857" s="821"/>
    </row>
    <row r="10858" spans="1:16" ht="33.75" x14ac:dyDescent="0.25">
      <c r="A10858" s="827" t="s">
        <v>3627</v>
      </c>
      <c r="B10858" s="827" t="s">
        <v>3626</v>
      </c>
      <c r="C10858" s="827" t="s">
        <v>3031</v>
      </c>
      <c r="D10858" s="824" t="s">
        <v>40</v>
      </c>
      <c r="E10858" s="826">
        <v>1537</v>
      </c>
      <c r="F10858" s="825" t="s">
        <v>6371</v>
      </c>
      <c r="G10858" s="824" t="s">
        <v>6370</v>
      </c>
      <c r="H10858" s="823" t="s">
        <v>2725</v>
      </c>
      <c r="I10858" s="823" t="s">
        <v>3647</v>
      </c>
      <c r="J10858" s="823" t="s">
        <v>2725</v>
      </c>
      <c r="K10858" s="822">
        <v>3</v>
      </c>
      <c r="L10858" s="822">
        <v>10</v>
      </c>
      <c r="M10858" s="821">
        <v>15157.491598308983</v>
      </c>
      <c r="N10858" s="822"/>
      <c r="O10858" s="822"/>
      <c r="P10858" s="821"/>
    </row>
    <row r="10859" spans="1:16" ht="33.75" x14ac:dyDescent="0.25">
      <c r="A10859" s="827" t="s">
        <v>3627</v>
      </c>
      <c r="B10859" s="827" t="s">
        <v>3626</v>
      </c>
      <c r="C10859" s="827" t="s">
        <v>3031</v>
      </c>
      <c r="D10859" s="824" t="s">
        <v>3139</v>
      </c>
      <c r="E10859" s="826">
        <v>1500</v>
      </c>
      <c r="F10859" s="825" t="s">
        <v>6369</v>
      </c>
      <c r="G10859" s="824" t="s">
        <v>6368</v>
      </c>
      <c r="H10859" s="823" t="s">
        <v>3114</v>
      </c>
      <c r="I10859" s="823" t="s">
        <v>3638</v>
      </c>
      <c r="J10859" s="823" t="s">
        <v>3114</v>
      </c>
      <c r="K10859" s="822">
        <v>1</v>
      </c>
      <c r="L10859" s="822">
        <v>3</v>
      </c>
      <c r="M10859" s="821">
        <v>5417.958902688687</v>
      </c>
      <c r="N10859" s="822"/>
      <c r="O10859" s="822"/>
      <c r="P10859" s="821"/>
    </row>
    <row r="10860" spans="1:16" ht="33.75" x14ac:dyDescent="0.25">
      <c r="A10860" s="827" t="s">
        <v>3627</v>
      </c>
      <c r="B10860" s="827" t="s">
        <v>3626</v>
      </c>
      <c r="C10860" s="827" t="s">
        <v>3031</v>
      </c>
      <c r="D10860" s="824" t="s">
        <v>4931</v>
      </c>
      <c r="E10860" s="826">
        <v>3500</v>
      </c>
      <c r="F10860" s="825" t="s">
        <v>5384</v>
      </c>
      <c r="G10860" s="824" t="s">
        <v>5383</v>
      </c>
      <c r="H10860" s="823" t="s">
        <v>3674</v>
      </c>
      <c r="I10860" s="823" t="s">
        <v>3622</v>
      </c>
      <c r="J10860" s="823" t="s">
        <v>3674</v>
      </c>
      <c r="K10860" s="822">
        <v>4</v>
      </c>
      <c r="L10860" s="822">
        <v>12</v>
      </c>
      <c r="M10860" s="821">
        <v>43879.366848659687</v>
      </c>
      <c r="N10860" s="822"/>
      <c r="O10860" s="822"/>
      <c r="P10860" s="821"/>
    </row>
    <row r="10861" spans="1:16" ht="33.75" x14ac:dyDescent="0.25">
      <c r="A10861" s="827" t="s">
        <v>3627</v>
      </c>
      <c r="B10861" s="827" t="s">
        <v>3626</v>
      </c>
      <c r="C10861" s="827" t="s">
        <v>3031</v>
      </c>
      <c r="D10861" s="824" t="s">
        <v>4931</v>
      </c>
      <c r="E10861" s="826">
        <v>3500</v>
      </c>
      <c r="F10861" s="825" t="s">
        <v>6367</v>
      </c>
      <c r="G10861" s="824" t="s">
        <v>5381</v>
      </c>
      <c r="H10861" s="823" t="s">
        <v>5168</v>
      </c>
      <c r="I10861" s="823" t="s">
        <v>3622</v>
      </c>
      <c r="J10861" s="823" t="s">
        <v>5168</v>
      </c>
      <c r="K10861" s="822">
        <v>4</v>
      </c>
      <c r="L10861" s="822">
        <v>12</v>
      </c>
      <c r="M10861" s="821">
        <v>43675.090145407848</v>
      </c>
      <c r="N10861" s="822"/>
      <c r="O10861" s="822"/>
      <c r="P10861" s="821"/>
    </row>
    <row r="10862" spans="1:16" ht="33.75" x14ac:dyDescent="0.25">
      <c r="A10862" s="827" t="s">
        <v>3627</v>
      </c>
      <c r="B10862" s="827" t="s">
        <v>3626</v>
      </c>
      <c r="C10862" s="827" t="s">
        <v>3031</v>
      </c>
      <c r="D10862" s="824" t="s">
        <v>4931</v>
      </c>
      <c r="E10862" s="826">
        <v>3500</v>
      </c>
      <c r="F10862" s="825" t="s">
        <v>4033</v>
      </c>
      <c r="G10862" s="824" t="s">
        <v>4032</v>
      </c>
      <c r="H10862" s="823" t="s">
        <v>3691</v>
      </c>
      <c r="I10862" s="823" t="s">
        <v>3622</v>
      </c>
      <c r="J10862" s="823" t="s">
        <v>3691</v>
      </c>
      <c r="K10862" s="822">
        <v>4</v>
      </c>
      <c r="L10862" s="822">
        <v>6</v>
      </c>
      <c r="M10862" s="821">
        <v>28000.838569255007</v>
      </c>
      <c r="N10862" s="822"/>
      <c r="O10862" s="822"/>
      <c r="P10862" s="821"/>
    </row>
    <row r="10863" spans="1:16" ht="33.75" x14ac:dyDescent="0.25">
      <c r="A10863" s="827" t="s">
        <v>3627</v>
      </c>
      <c r="B10863" s="827" t="s">
        <v>3626</v>
      </c>
      <c r="C10863" s="827" t="s">
        <v>3031</v>
      </c>
      <c r="D10863" s="824" t="s">
        <v>4931</v>
      </c>
      <c r="E10863" s="826">
        <v>3500</v>
      </c>
      <c r="F10863" s="825" t="s">
        <v>5380</v>
      </c>
      <c r="G10863" s="824" t="s">
        <v>5379</v>
      </c>
      <c r="H10863" s="823" t="s">
        <v>4065</v>
      </c>
      <c r="I10863" s="823" t="s">
        <v>3638</v>
      </c>
      <c r="J10863" s="823" t="s">
        <v>4065</v>
      </c>
      <c r="K10863" s="822">
        <v>4</v>
      </c>
      <c r="L10863" s="822">
        <v>12</v>
      </c>
      <c r="M10863" s="821">
        <v>43903.599673261138</v>
      </c>
      <c r="N10863" s="822"/>
      <c r="O10863" s="822"/>
      <c r="P10863" s="821"/>
    </row>
    <row r="10864" spans="1:16" ht="33.75" x14ac:dyDescent="0.25">
      <c r="A10864" s="827" t="s">
        <v>3627</v>
      </c>
      <c r="B10864" s="827" t="s">
        <v>3626</v>
      </c>
      <c r="C10864" s="827" t="s">
        <v>3031</v>
      </c>
      <c r="D10864" s="824" t="s">
        <v>5313</v>
      </c>
      <c r="E10864" s="826">
        <v>3000</v>
      </c>
      <c r="F10864" s="825" t="s">
        <v>6366</v>
      </c>
      <c r="G10864" s="824" t="s">
        <v>6365</v>
      </c>
      <c r="H10864" s="823" t="s">
        <v>2745</v>
      </c>
      <c r="I10864" s="823" t="s">
        <v>3622</v>
      </c>
      <c r="J10864" s="823" t="s">
        <v>2745</v>
      </c>
      <c r="K10864" s="822">
        <v>4</v>
      </c>
      <c r="L10864" s="822">
        <v>12</v>
      </c>
      <c r="M10864" s="821">
        <v>42335.145121278481</v>
      </c>
      <c r="N10864" s="822"/>
      <c r="O10864" s="822"/>
      <c r="P10864" s="821"/>
    </row>
    <row r="10865" spans="1:16" ht="33.75" x14ac:dyDescent="0.25">
      <c r="A10865" s="827" t="s">
        <v>3627</v>
      </c>
      <c r="B10865" s="827" t="s">
        <v>3626</v>
      </c>
      <c r="C10865" s="827" t="s">
        <v>3031</v>
      </c>
      <c r="D10865" s="824" t="s">
        <v>5359</v>
      </c>
      <c r="E10865" s="826">
        <v>3500</v>
      </c>
      <c r="F10865" s="825" t="s">
        <v>3880</v>
      </c>
      <c r="G10865" s="824" t="s">
        <v>3879</v>
      </c>
      <c r="H10865" s="823" t="s">
        <v>2722</v>
      </c>
      <c r="I10865" s="823" t="s">
        <v>3622</v>
      </c>
      <c r="J10865" s="823" t="s">
        <v>2722</v>
      </c>
      <c r="K10865" s="822">
        <v>5</v>
      </c>
      <c r="L10865" s="822">
        <v>6</v>
      </c>
      <c r="M10865" s="821">
        <v>15020.345827341471</v>
      </c>
      <c r="N10865" s="822"/>
      <c r="O10865" s="822"/>
      <c r="P10865" s="821"/>
    </row>
    <row r="10866" spans="1:16" ht="33.75" x14ac:dyDescent="0.25">
      <c r="A10866" s="827" t="s">
        <v>3627</v>
      </c>
      <c r="B10866" s="827" t="s">
        <v>3626</v>
      </c>
      <c r="C10866" s="827" t="s">
        <v>3031</v>
      </c>
      <c r="D10866" s="824" t="s">
        <v>5359</v>
      </c>
      <c r="E10866" s="826">
        <v>2500</v>
      </c>
      <c r="F10866" s="825" t="s">
        <v>5378</v>
      </c>
      <c r="G10866" s="824" t="s">
        <v>5377</v>
      </c>
      <c r="H10866" s="823" t="s">
        <v>2745</v>
      </c>
      <c r="I10866" s="823" t="s">
        <v>3622</v>
      </c>
      <c r="J10866" s="823" t="s">
        <v>2745</v>
      </c>
      <c r="K10866" s="822">
        <v>4</v>
      </c>
      <c r="L10866" s="822">
        <v>12</v>
      </c>
      <c r="M10866" s="821">
        <v>31957.628243423802</v>
      </c>
      <c r="N10866" s="822"/>
      <c r="O10866" s="822"/>
      <c r="P10866" s="821"/>
    </row>
    <row r="10867" spans="1:16" ht="33.75" x14ac:dyDescent="0.25">
      <c r="A10867" s="827" t="s">
        <v>3627</v>
      </c>
      <c r="B10867" s="827" t="s">
        <v>3626</v>
      </c>
      <c r="C10867" s="827" t="s">
        <v>3031</v>
      </c>
      <c r="D10867" s="824" t="s">
        <v>5359</v>
      </c>
      <c r="E10867" s="826">
        <v>2500</v>
      </c>
      <c r="F10867" s="825" t="s">
        <v>6364</v>
      </c>
      <c r="G10867" s="824" t="s">
        <v>6363</v>
      </c>
      <c r="H10867" s="823" t="s">
        <v>3674</v>
      </c>
      <c r="I10867" s="823" t="s">
        <v>3622</v>
      </c>
      <c r="J10867" s="823" t="s">
        <v>3674</v>
      </c>
      <c r="K10867" s="822">
        <v>4</v>
      </c>
      <c r="L10867" s="822">
        <v>12</v>
      </c>
      <c r="M10867" s="821">
        <v>33969.954041732162</v>
      </c>
      <c r="N10867" s="822"/>
      <c r="O10867" s="822"/>
      <c r="P10867" s="821"/>
    </row>
    <row r="10868" spans="1:16" ht="33.75" x14ac:dyDescent="0.25">
      <c r="A10868" s="827" t="s">
        <v>3627</v>
      </c>
      <c r="B10868" s="827" t="s">
        <v>3626</v>
      </c>
      <c r="C10868" s="827" t="s">
        <v>3031</v>
      </c>
      <c r="D10868" s="824" t="s">
        <v>5313</v>
      </c>
      <c r="E10868" s="826">
        <v>3000</v>
      </c>
      <c r="F10868" s="825" t="s">
        <v>5376</v>
      </c>
      <c r="G10868" s="824" t="s">
        <v>5375</v>
      </c>
      <c r="H10868" s="823" t="s">
        <v>3674</v>
      </c>
      <c r="I10868" s="823" t="s">
        <v>3622</v>
      </c>
      <c r="J10868" s="823" t="s">
        <v>3674</v>
      </c>
      <c r="K10868" s="822">
        <v>4</v>
      </c>
      <c r="L10868" s="822">
        <v>12</v>
      </c>
      <c r="M10868" s="821">
        <v>36588.030360129436</v>
      </c>
      <c r="N10868" s="822"/>
      <c r="O10868" s="822"/>
      <c r="P10868" s="821"/>
    </row>
    <row r="10869" spans="1:16" ht="33.75" x14ac:dyDescent="0.25">
      <c r="A10869" s="827" t="s">
        <v>3627</v>
      </c>
      <c r="B10869" s="827" t="s">
        <v>3626</v>
      </c>
      <c r="C10869" s="827" t="s">
        <v>3031</v>
      </c>
      <c r="D10869" s="824" t="s">
        <v>5359</v>
      </c>
      <c r="E10869" s="826">
        <v>3500</v>
      </c>
      <c r="F10869" s="825" t="s">
        <v>5913</v>
      </c>
      <c r="G10869" s="824" t="s">
        <v>5912</v>
      </c>
      <c r="H10869" s="823" t="s">
        <v>3691</v>
      </c>
      <c r="I10869" s="823" t="s">
        <v>3622</v>
      </c>
      <c r="J10869" s="823" t="s">
        <v>3691</v>
      </c>
      <c r="K10869" s="822">
        <v>5</v>
      </c>
      <c r="L10869" s="822">
        <v>6</v>
      </c>
      <c r="M10869" s="821">
        <v>15615.091440720884</v>
      </c>
      <c r="N10869" s="822"/>
      <c r="O10869" s="822"/>
      <c r="P10869" s="821"/>
    </row>
    <row r="10870" spans="1:16" ht="33.75" x14ac:dyDescent="0.25">
      <c r="A10870" s="827" t="s">
        <v>3627</v>
      </c>
      <c r="B10870" s="827" t="s">
        <v>3626</v>
      </c>
      <c r="C10870" s="827" t="s">
        <v>3031</v>
      </c>
      <c r="D10870" s="824" t="s">
        <v>5359</v>
      </c>
      <c r="E10870" s="826">
        <v>2500</v>
      </c>
      <c r="F10870" s="825" t="s">
        <v>5374</v>
      </c>
      <c r="G10870" s="824" t="s">
        <v>5373</v>
      </c>
      <c r="H10870" s="823" t="s">
        <v>5372</v>
      </c>
      <c r="I10870" s="823" t="s">
        <v>3622</v>
      </c>
      <c r="J10870" s="823" t="s">
        <v>5372</v>
      </c>
      <c r="K10870" s="822">
        <v>4</v>
      </c>
      <c r="L10870" s="822">
        <v>12</v>
      </c>
      <c r="M10870" s="821">
        <v>30641.505487776602</v>
      </c>
      <c r="N10870" s="822"/>
      <c r="O10870" s="822"/>
      <c r="P10870" s="821"/>
    </row>
    <row r="10871" spans="1:16" ht="33.75" x14ac:dyDescent="0.25">
      <c r="A10871" s="827" t="s">
        <v>3627</v>
      </c>
      <c r="B10871" s="827" t="s">
        <v>3626</v>
      </c>
      <c r="C10871" s="827" t="s">
        <v>3031</v>
      </c>
      <c r="D10871" s="824" t="s">
        <v>5359</v>
      </c>
      <c r="E10871" s="826">
        <v>2500</v>
      </c>
      <c r="F10871" s="825" t="s">
        <v>5371</v>
      </c>
      <c r="G10871" s="824" t="s">
        <v>5370</v>
      </c>
      <c r="H10871" s="823" t="s">
        <v>3691</v>
      </c>
      <c r="I10871" s="823" t="s">
        <v>3622</v>
      </c>
      <c r="J10871" s="823" t="s">
        <v>3691</v>
      </c>
      <c r="K10871" s="822">
        <v>4</v>
      </c>
      <c r="L10871" s="822">
        <v>12</v>
      </c>
      <c r="M10871" s="821">
        <v>30319.008649299692</v>
      </c>
      <c r="N10871" s="822"/>
      <c r="O10871" s="822"/>
      <c r="P10871" s="821"/>
    </row>
    <row r="10872" spans="1:16" ht="33.75" x14ac:dyDescent="0.25">
      <c r="A10872" s="827" t="s">
        <v>3627</v>
      </c>
      <c r="B10872" s="827" t="s">
        <v>3626</v>
      </c>
      <c r="C10872" s="827" t="s">
        <v>3031</v>
      </c>
      <c r="D10872" s="824" t="s">
        <v>5313</v>
      </c>
      <c r="E10872" s="826">
        <v>3000</v>
      </c>
      <c r="F10872" s="825" t="s">
        <v>6362</v>
      </c>
      <c r="G10872" s="824" t="s">
        <v>6361</v>
      </c>
      <c r="H10872" s="823" t="s">
        <v>2722</v>
      </c>
      <c r="I10872" s="823" t="s">
        <v>3622</v>
      </c>
      <c r="J10872" s="823" t="s">
        <v>2722</v>
      </c>
      <c r="K10872" s="822">
        <v>4</v>
      </c>
      <c r="L10872" s="822">
        <v>12</v>
      </c>
      <c r="M10872" s="821">
        <v>40778.406439041166</v>
      </c>
      <c r="N10872" s="822"/>
      <c r="O10872" s="822"/>
      <c r="P10872" s="821"/>
    </row>
    <row r="10873" spans="1:16" ht="33.75" x14ac:dyDescent="0.25">
      <c r="A10873" s="827" t="s">
        <v>3627</v>
      </c>
      <c r="B10873" s="827" t="s">
        <v>3626</v>
      </c>
      <c r="C10873" s="827" t="s">
        <v>3031</v>
      </c>
      <c r="D10873" s="824" t="s">
        <v>5359</v>
      </c>
      <c r="E10873" s="826">
        <v>2500</v>
      </c>
      <c r="F10873" s="825" t="s">
        <v>6360</v>
      </c>
      <c r="G10873" s="824" t="s">
        <v>6359</v>
      </c>
      <c r="H10873" s="823" t="s">
        <v>6358</v>
      </c>
      <c r="I10873" s="823" t="s">
        <v>3622</v>
      </c>
      <c r="J10873" s="823" t="s">
        <v>6358</v>
      </c>
      <c r="K10873" s="822">
        <v>4</v>
      </c>
      <c r="L10873" s="822">
        <v>12</v>
      </c>
      <c r="M10873" s="821">
        <v>35472.499316224435</v>
      </c>
      <c r="N10873" s="822"/>
      <c r="O10873" s="822"/>
      <c r="P10873" s="821"/>
    </row>
    <row r="10874" spans="1:16" ht="22.5" x14ac:dyDescent="0.25">
      <c r="A10874" s="827" t="s">
        <v>3627</v>
      </c>
      <c r="B10874" s="827" t="s">
        <v>3626</v>
      </c>
      <c r="C10874" s="827" t="s">
        <v>3031</v>
      </c>
      <c r="D10874" s="824" t="s">
        <v>5369</v>
      </c>
      <c r="E10874" s="826">
        <v>8000</v>
      </c>
      <c r="F10874" s="825" t="s">
        <v>5368</v>
      </c>
      <c r="G10874" s="824" t="s">
        <v>5367</v>
      </c>
      <c r="H10874" s="823" t="s">
        <v>5310</v>
      </c>
      <c r="I10874" s="823" t="s">
        <v>4358</v>
      </c>
      <c r="J10874" s="823" t="s">
        <v>5310</v>
      </c>
      <c r="K10874" s="822">
        <v>2</v>
      </c>
      <c r="L10874" s="822">
        <v>12</v>
      </c>
      <c r="M10874" s="821">
        <v>97109.579897183619</v>
      </c>
      <c r="N10874" s="822"/>
      <c r="O10874" s="822"/>
      <c r="P10874" s="821"/>
    </row>
    <row r="10875" spans="1:16" ht="33.75" x14ac:dyDescent="0.25">
      <c r="A10875" s="827" t="s">
        <v>3627</v>
      </c>
      <c r="B10875" s="827" t="s">
        <v>3626</v>
      </c>
      <c r="C10875" s="827" t="s">
        <v>3031</v>
      </c>
      <c r="D10875" s="824" t="s">
        <v>5366</v>
      </c>
      <c r="E10875" s="826">
        <v>3500</v>
      </c>
      <c r="F10875" s="825" t="s">
        <v>5365</v>
      </c>
      <c r="G10875" s="824" t="s">
        <v>5364</v>
      </c>
      <c r="H10875" s="823" t="s">
        <v>5363</v>
      </c>
      <c r="I10875" s="823" t="s">
        <v>3647</v>
      </c>
      <c r="J10875" s="823" t="s">
        <v>5363</v>
      </c>
      <c r="K10875" s="822">
        <v>2</v>
      </c>
      <c r="L10875" s="822">
        <v>12</v>
      </c>
      <c r="M10875" s="821">
        <v>42250.680709909408</v>
      </c>
      <c r="N10875" s="822"/>
      <c r="O10875" s="822"/>
      <c r="P10875" s="821"/>
    </row>
    <row r="10876" spans="1:16" ht="33.75" x14ac:dyDescent="0.25">
      <c r="A10876" s="827" t="s">
        <v>3627</v>
      </c>
      <c r="B10876" s="827" t="s">
        <v>3626</v>
      </c>
      <c r="C10876" s="827" t="s">
        <v>3031</v>
      </c>
      <c r="D10876" s="824" t="s">
        <v>5362</v>
      </c>
      <c r="E10876" s="826">
        <v>2213</v>
      </c>
      <c r="F10876" s="825" t="s">
        <v>5361</v>
      </c>
      <c r="G10876" s="824" t="s">
        <v>5360</v>
      </c>
      <c r="H10876" s="823" t="s">
        <v>4861</v>
      </c>
      <c r="I10876" s="823" t="s">
        <v>3638</v>
      </c>
      <c r="J10876" s="823" t="s">
        <v>4861</v>
      </c>
      <c r="K10876" s="822">
        <v>2</v>
      </c>
      <c r="L10876" s="822">
        <v>12</v>
      </c>
      <c r="M10876" s="821">
        <v>28086.704879567977</v>
      </c>
      <c r="N10876" s="822"/>
      <c r="O10876" s="822"/>
      <c r="P10876" s="821"/>
    </row>
    <row r="10877" spans="1:16" ht="33.75" x14ac:dyDescent="0.25">
      <c r="A10877" s="827" t="s">
        <v>3627</v>
      </c>
      <c r="B10877" s="827" t="s">
        <v>3626</v>
      </c>
      <c r="C10877" s="827" t="s">
        <v>3031</v>
      </c>
      <c r="D10877" s="824" t="s">
        <v>5359</v>
      </c>
      <c r="E10877" s="826">
        <v>2500</v>
      </c>
      <c r="F10877" s="825" t="s">
        <v>5358</v>
      </c>
      <c r="G10877" s="824" t="s">
        <v>5357</v>
      </c>
      <c r="H10877" s="823" t="s">
        <v>2745</v>
      </c>
      <c r="I10877" s="823" t="s">
        <v>3622</v>
      </c>
      <c r="J10877" s="823" t="s">
        <v>2745</v>
      </c>
      <c r="K10877" s="822">
        <v>4</v>
      </c>
      <c r="L10877" s="822">
        <v>12</v>
      </c>
      <c r="M10877" s="821">
        <v>30558.062459923774</v>
      </c>
      <c r="N10877" s="822"/>
      <c r="O10877" s="822"/>
      <c r="P10877" s="821"/>
    </row>
    <row r="10878" spans="1:16" ht="33.75" x14ac:dyDescent="0.25">
      <c r="A10878" s="827" t="s">
        <v>3627</v>
      </c>
      <c r="B10878" s="827" t="s">
        <v>3626</v>
      </c>
      <c r="C10878" s="827" t="s">
        <v>3031</v>
      </c>
      <c r="D10878" s="824" t="s">
        <v>5265</v>
      </c>
      <c r="E10878" s="826">
        <v>2760</v>
      </c>
      <c r="F10878" s="825" t="s">
        <v>5356</v>
      </c>
      <c r="G10878" s="824" t="s">
        <v>5355</v>
      </c>
      <c r="H10878" s="823" t="s">
        <v>3327</v>
      </c>
      <c r="I10878" s="823" t="s">
        <v>3622</v>
      </c>
      <c r="J10878" s="823" t="s">
        <v>3327</v>
      </c>
      <c r="K10878" s="822">
        <v>4</v>
      </c>
      <c r="L10878" s="822">
        <v>12</v>
      </c>
      <c r="M10878" s="821">
        <v>34939.757690420287</v>
      </c>
      <c r="N10878" s="822"/>
      <c r="O10878" s="822"/>
      <c r="P10878" s="821"/>
    </row>
    <row r="10879" spans="1:16" ht="33.75" x14ac:dyDescent="0.25">
      <c r="A10879" s="827" t="s">
        <v>3627</v>
      </c>
      <c r="B10879" s="827" t="s">
        <v>3626</v>
      </c>
      <c r="C10879" s="827" t="s">
        <v>3031</v>
      </c>
      <c r="D10879" s="824" t="s">
        <v>5354</v>
      </c>
      <c r="E10879" s="826">
        <v>1500</v>
      </c>
      <c r="F10879" s="825" t="s">
        <v>5353</v>
      </c>
      <c r="G10879" s="824" t="s">
        <v>5352</v>
      </c>
      <c r="H10879" s="823" t="s">
        <v>4071</v>
      </c>
      <c r="I10879" s="823" t="s">
        <v>3622</v>
      </c>
      <c r="J10879" s="823" t="s">
        <v>4071</v>
      </c>
      <c r="K10879" s="822">
        <v>4</v>
      </c>
      <c r="L10879" s="822">
        <v>12</v>
      </c>
      <c r="M10879" s="821">
        <v>19473.858338020447</v>
      </c>
      <c r="N10879" s="822"/>
      <c r="O10879" s="822"/>
      <c r="P10879" s="821"/>
    </row>
    <row r="10880" spans="1:16" ht="33.75" x14ac:dyDescent="0.25">
      <c r="A10880" s="827" t="s">
        <v>3627</v>
      </c>
      <c r="B10880" s="827" t="s">
        <v>3626</v>
      </c>
      <c r="C10880" s="827" t="s">
        <v>3031</v>
      </c>
      <c r="D10880" s="824" t="s">
        <v>5351</v>
      </c>
      <c r="E10880" s="826">
        <v>3600</v>
      </c>
      <c r="F10880" s="825" t="s">
        <v>5350</v>
      </c>
      <c r="G10880" s="824" t="s">
        <v>5349</v>
      </c>
      <c r="H10880" s="823" t="s">
        <v>3674</v>
      </c>
      <c r="I10880" s="823" t="s">
        <v>3622</v>
      </c>
      <c r="J10880" s="823" t="s">
        <v>3674</v>
      </c>
      <c r="K10880" s="822">
        <v>4</v>
      </c>
      <c r="L10880" s="822">
        <v>12</v>
      </c>
      <c r="M10880" s="821">
        <v>45182.401876309334</v>
      </c>
      <c r="N10880" s="822"/>
      <c r="O10880" s="822"/>
      <c r="P10880" s="821"/>
    </row>
    <row r="10881" spans="1:16" ht="33.75" x14ac:dyDescent="0.25">
      <c r="A10881" s="827" t="s">
        <v>3627</v>
      </c>
      <c r="B10881" s="827" t="s">
        <v>3626</v>
      </c>
      <c r="C10881" s="827" t="s">
        <v>3031</v>
      </c>
      <c r="D10881" s="824" t="s">
        <v>5348</v>
      </c>
      <c r="E10881" s="826">
        <v>8000</v>
      </c>
      <c r="F10881" s="825" t="s">
        <v>5347</v>
      </c>
      <c r="G10881" s="824" t="s">
        <v>5346</v>
      </c>
      <c r="H10881" s="823" t="s">
        <v>2725</v>
      </c>
      <c r="I10881" s="823" t="s">
        <v>3622</v>
      </c>
      <c r="J10881" s="823" t="s">
        <v>2725</v>
      </c>
      <c r="K10881" s="822">
        <v>2</v>
      </c>
      <c r="L10881" s="822">
        <v>12</v>
      </c>
      <c r="M10881" s="821">
        <v>97255.537604369849</v>
      </c>
      <c r="N10881" s="822"/>
      <c r="O10881" s="822"/>
      <c r="P10881" s="821"/>
    </row>
    <row r="10882" spans="1:16" ht="22.5" x14ac:dyDescent="0.25">
      <c r="A10882" s="827" t="s">
        <v>3627</v>
      </c>
      <c r="B10882" s="827" t="s">
        <v>3626</v>
      </c>
      <c r="C10882" s="827" t="s">
        <v>3031</v>
      </c>
      <c r="D10882" s="824" t="s">
        <v>4931</v>
      </c>
      <c r="E10882" s="826">
        <v>2500</v>
      </c>
      <c r="F10882" s="825" t="s">
        <v>5345</v>
      </c>
      <c r="G10882" s="824" t="s">
        <v>5344</v>
      </c>
      <c r="H10882" s="823" t="s">
        <v>5175</v>
      </c>
      <c r="I10882" s="823" t="s">
        <v>3631</v>
      </c>
      <c r="J10882" s="823" t="s">
        <v>5175</v>
      </c>
      <c r="K10882" s="822">
        <v>4</v>
      </c>
      <c r="L10882" s="822">
        <v>12</v>
      </c>
      <c r="M10882" s="821">
        <v>31835.953428658453</v>
      </c>
      <c r="N10882" s="822"/>
      <c r="O10882" s="822"/>
      <c r="P10882" s="821"/>
    </row>
    <row r="10883" spans="1:16" ht="33.75" x14ac:dyDescent="0.25">
      <c r="A10883" s="827" t="s">
        <v>3627</v>
      </c>
      <c r="B10883" s="827" t="s">
        <v>3626</v>
      </c>
      <c r="C10883" s="827" t="s">
        <v>3031</v>
      </c>
      <c r="D10883" s="824" t="s">
        <v>4950</v>
      </c>
      <c r="E10883" s="826">
        <v>2500</v>
      </c>
      <c r="F10883" s="825" t="s">
        <v>5343</v>
      </c>
      <c r="G10883" s="824" t="s">
        <v>5342</v>
      </c>
      <c r="H10883" s="823" t="s">
        <v>2722</v>
      </c>
      <c r="I10883" s="823" t="s">
        <v>3647</v>
      </c>
      <c r="J10883" s="823" t="s">
        <v>2722</v>
      </c>
      <c r="K10883" s="822">
        <v>4</v>
      </c>
      <c r="L10883" s="822">
        <v>12</v>
      </c>
      <c r="M10883" s="821">
        <v>31182.127788358164</v>
      </c>
      <c r="N10883" s="822"/>
      <c r="O10883" s="822"/>
      <c r="P10883" s="821"/>
    </row>
    <row r="10884" spans="1:16" x14ac:dyDescent="0.25">
      <c r="A10884" s="1772" t="s">
        <v>2848</v>
      </c>
      <c r="B10884" s="1772"/>
      <c r="C10884" s="1772"/>
      <c r="D10884" s="1772"/>
      <c r="E10884" s="1772"/>
      <c r="F10884" s="1772" t="s">
        <v>378</v>
      </c>
      <c r="G10884" s="1772"/>
      <c r="H10884" s="1772"/>
      <c r="I10884" s="1772"/>
      <c r="J10884" s="1772"/>
      <c r="K10884" s="1771" t="s">
        <v>2847</v>
      </c>
      <c r="L10884" s="1771"/>
      <c r="M10884" s="1771"/>
      <c r="N10884" s="1771" t="s">
        <v>2846</v>
      </c>
      <c r="O10884" s="1771"/>
      <c r="P10884" s="1771"/>
    </row>
    <row r="10885" spans="1:16" ht="73.5" customHeight="1" x14ac:dyDescent="0.25">
      <c r="A10885" s="1535" t="s">
        <v>2845</v>
      </c>
      <c r="B10885" s="1535" t="s">
        <v>5</v>
      </c>
      <c r="C10885" s="1535" t="s">
        <v>2844</v>
      </c>
      <c r="D10885" s="1535" t="s">
        <v>2843</v>
      </c>
      <c r="E10885" s="1536" t="s">
        <v>2842</v>
      </c>
      <c r="F10885" s="1537" t="s">
        <v>2841</v>
      </c>
      <c r="G10885" s="1540" t="s">
        <v>2840</v>
      </c>
      <c r="H10885" s="1535" t="s">
        <v>2839</v>
      </c>
      <c r="I10885" s="1535" t="s">
        <v>2838</v>
      </c>
      <c r="J10885" s="1535" t="s">
        <v>2837</v>
      </c>
      <c r="K10885" s="1538" t="s">
        <v>2836</v>
      </c>
      <c r="L10885" s="1538" t="s">
        <v>2835</v>
      </c>
      <c r="M10885" s="1539" t="s">
        <v>2834</v>
      </c>
      <c r="N10885" s="1538" t="s">
        <v>2836</v>
      </c>
      <c r="O10885" s="1538" t="s">
        <v>2835</v>
      </c>
      <c r="P10885" s="1539" t="s">
        <v>2834</v>
      </c>
    </row>
    <row r="10886" spans="1:16" ht="33.75" x14ac:dyDescent="0.25">
      <c r="A10886" s="827" t="s">
        <v>3627</v>
      </c>
      <c r="B10886" s="827" t="s">
        <v>3626</v>
      </c>
      <c r="C10886" s="827" t="s">
        <v>3031</v>
      </c>
      <c r="D10886" s="824" t="s">
        <v>4931</v>
      </c>
      <c r="E10886" s="826">
        <v>3500</v>
      </c>
      <c r="F10886" s="825" t="s">
        <v>5341</v>
      </c>
      <c r="G10886" s="824" t="s">
        <v>5340</v>
      </c>
      <c r="H10886" s="823" t="s">
        <v>3674</v>
      </c>
      <c r="I10886" s="823" t="s">
        <v>3622</v>
      </c>
      <c r="J10886" s="823" t="s">
        <v>3674</v>
      </c>
      <c r="K10886" s="822">
        <v>4</v>
      </c>
      <c r="L10886" s="822">
        <v>12</v>
      </c>
      <c r="M10886" s="821">
        <v>43721.923583697499</v>
      </c>
      <c r="N10886" s="822"/>
      <c r="O10886" s="822"/>
      <c r="P10886" s="821"/>
    </row>
    <row r="10887" spans="1:16" ht="33.75" x14ac:dyDescent="0.25">
      <c r="A10887" s="827" t="s">
        <v>3627</v>
      </c>
      <c r="B10887" s="827" t="s">
        <v>3626</v>
      </c>
      <c r="C10887" s="827" t="s">
        <v>3031</v>
      </c>
      <c r="D10887" s="824" t="s">
        <v>4931</v>
      </c>
      <c r="E10887" s="826">
        <v>3500</v>
      </c>
      <c r="F10887" s="825" t="s">
        <v>5339</v>
      </c>
      <c r="G10887" s="824" t="s">
        <v>5338</v>
      </c>
      <c r="H10887" s="823" t="s">
        <v>2722</v>
      </c>
      <c r="I10887" s="823" t="s">
        <v>3647</v>
      </c>
      <c r="J10887" s="823" t="s">
        <v>2722</v>
      </c>
      <c r="K10887" s="822">
        <v>4</v>
      </c>
      <c r="L10887" s="822">
        <v>12</v>
      </c>
      <c r="M10887" s="821">
        <v>43773.914007387866</v>
      </c>
      <c r="N10887" s="822"/>
      <c r="O10887" s="822"/>
      <c r="P10887" s="821"/>
    </row>
    <row r="10888" spans="1:16" ht="33.75" x14ac:dyDescent="0.25">
      <c r="A10888" s="827" t="s">
        <v>3627</v>
      </c>
      <c r="B10888" s="827" t="s">
        <v>3626</v>
      </c>
      <c r="C10888" s="827" t="s">
        <v>3031</v>
      </c>
      <c r="D10888" s="824" t="s">
        <v>4931</v>
      </c>
      <c r="E10888" s="826">
        <v>3500</v>
      </c>
      <c r="F10888" s="825" t="s">
        <v>5337</v>
      </c>
      <c r="G10888" s="824" t="s">
        <v>5336</v>
      </c>
      <c r="H10888" s="823" t="s">
        <v>3674</v>
      </c>
      <c r="I10888" s="823" t="s">
        <v>3622</v>
      </c>
      <c r="J10888" s="823" t="s">
        <v>3674</v>
      </c>
      <c r="K10888" s="822">
        <v>4</v>
      </c>
      <c r="L10888" s="822">
        <v>12</v>
      </c>
      <c r="M10888" s="821">
        <v>43445.489139091107</v>
      </c>
      <c r="N10888" s="822"/>
      <c r="O10888" s="822"/>
      <c r="P10888" s="821"/>
    </row>
    <row r="10889" spans="1:16" ht="33.75" x14ac:dyDescent="0.25">
      <c r="A10889" s="827" t="s">
        <v>3627</v>
      </c>
      <c r="B10889" s="827" t="s">
        <v>3626</v>
      </c>
      <c r="C10889" s="827" t="s">
        <v>3031</v>
      </c>
      <c r="D10889" s="824" t="s">
        <v>4931</v>
      </c>
      <c r="E10889" s="826">
        <v>3500</v>
      </c>
      <c r="F10889" s="825" t="s">
        <v>5335</v>
      </c>
      <c r="G10889" s="824" t="s">
        <v>5334</v>
      </c>
      <c r="H10889" s="823" t="s">
        <v>3674</v>
      </c>
      <c r="I10889" s="823" t="s">
        <v>3622</v>
      </c>
      <c r="J10889" s="823" t="s">
        <v>3674</v>
      </c>
      <c r="K10889" s="822">
        <v>4</v>
      </c>
      <c r="L10889" s="822">
        <v>12</v>
      </c>
      <c r="M10889" s="821">
        <v>44020.427923106196</v>
      </c>
      <c r="N10889" s="822"/>
      <c r="O10889" s="822"/>
      <c r="P10889" s="821"/>
    </row>
    <row r="10890" spans="1:16" ht="33.75" x14ac:dyDescent="0.25">
      <c r="A10890" s="827" t="s">
        <v>3627</v>
      </c>
      <c r="B10890" s="827" t="s">
        <v>3626</v>
      </c>
      <c r="C10890" s="827" t="s">
        <v>3031</v>
      </c>
      <c r="D10890" s="824" t="s">
        <v>4931</v>
      </c>
      <c r="E10890" s="826">
        <v>3500</v>
      </c>
      <c r="F10890" s="825" t="s">
        <v>5333</v>
      </c>
      <c r="G10890" s="824" t="s">
        <v>5332</v>
      </c>
      <c r="H10890" s="823" t="s">
        <v>3691</v>
      </c>
      <c r="I10890" s="823" t="s">
        <v>3622</v>
      </c>
      <c r="J10890" s="823" t="s">
        <v>3691</v>
      </c>
      <c r="K10890" s="822">
        <v>4</v>
      </c>
      <c r="L10890" s="822">
        <v>12</v>
      </c>
      <c r="M10890" s="821">
        <v>43950.33297591193</v>
      </c>
      <c r="N10890" s="822"/>
      <c r="O10890" s="822"/>
      <c r="P10890" s="821"/>
    </row>
    <row r="10891" spans="1:16" ht="33.75" x14ac:dyDescent="0.25">
      <c r="A10891" s="827" t="s">
        <v>3627</v>
      </c>
      <c r="B10891" s="827" t="s">
        <v>3626</v>
      </c>
      <c r="C10891" s="827" t="s">
        <v>3031</v>
      </c>
      <c r="D10891" s="824" t="s">
        <v>4876</v>
      </c>
      <c r="E10891" s="826">
        <v>3500</v>
      </c>
      <c r="F10891" s="825" t="s">
        <v>5331</v>
      </c>
      <c r="G10891" s="824" t="s">
        <v>5330</v>
      </c>
      <c r="H10891" s="823" t="s">
        <v>2722</v>
      </c>
      <c r="I10891" s="823" t="s">
        <v>3647</v>
      </c>
      <c r="J10891" s="823" t="s">
        <v>2722</v>
      </c>
      <c r="K10891" s="822">
        <v>5</v>
      </c>
      <c r="L10891" s="822">
        <v>12</v>
      </c>
      <c r="M10891" s="821">
        <v>41572.602217879896</v>
      </c>
      <c r="N10891" s="822"/>
      <c r="O10891" s="822"/>
      <c r="P10891" s="821"/>
    </row>
    <row r="10892" spans="1:16" ht="22.5" x14ac:dyDescent="0.25">
      <c r="A10892" s="827" t="s">
        <v>3627</v>
      </c>
      <c r="B10892" s="827" t="s">
        <v>3626</v>
      </c>
      <c r="C10892" s="827" t="s">
        <v>3031</v>
      </c>
      <c r="D10892" s="824" t="s">
        <v>4931</v>
      </c>
      <c r="E10892" s="826">
        <v>3500</v>
      </c>
      <c r="F10892" s="825" t="s">
        <v>5329</v>
      </c>
      <c r="G10892" s="824" t="s">
        <v>5328</v>
      </c>
      <c r="H10892" s="823" t="s">
        <v>2722</v>
      </c>
      <c r="I10892" s="823" t="s">
        <v>3654</v>
      </c>
      <c r="J10892" s="823" t="s">
        <v>2722</v>
      </c>
      <c r="K10892" s="822">
        <v>4</v>
      </c>
      <c r="L10892" s="822">
        <v>12</v>
      </c>
      <c r="M10892" s="821">
        <v>44003.735312110075</v>
      </c>
      <c r="N10892" s="822"/>
      <c r="O10892" s="822"/>
      <c r="P10892" s="821"/>
    </row>
    <row r="10893" spans="1:16" ht="33.75" x14ac:dyDescent="0.25">
      <c r="A10893" s="827" t="s">
        <v>3627</v>
      </c>
      <c r="B10893" s="827" t="s">
        <v>3626</v>
      </c>
      <c r="C10893" s="827" t="s">
        <v>3031</v>
      </c>
      <c r="D10893" s="824" t="s">
        <v>4876</v>
      </c>
      <c r="E10893" s="826">
        <v>3500</v>
      </c>
      <c r="F10893" s="825" t="s">
        <v>5327</v>
      </c>
      <c r="G10893" s="824" t="s">
        <v>5326</v>
      </c>
      <c r="H10893" s="823" t="s">
        <v>2722</v>
      </c>
      <c r="I10893" s="823" t="s">
        <v>3622</v>
      </c>
      <c r="J10893" s="823" t="s">
        <v>2722</v>
      </c>
      <c r="K10893" s="822">
        <v>4</v>
      </c>
      <c r="L10893" s="822">
        <v>12</v>
      </c>
      <c r="M10893" s="821">
        <v>44020.427923106203</v>
      </c>
      <c r="N10893" s="822"/>
      <c r="O10893" s="822"/>
      <c r="P10893" s="821"/>
    </row>
    <row r="10894" spans="1:16" ht="33.75" x14ac:dyDescent="0.25">
      <c r="A10894" s="827" t="s">
        <v>3627</v>
      </c>
      <c r="B10894" s="827" t="s">
        <v>3626</v>
      </c>
      <c r="C10894" s="827" t="s">
        <v>3031</v>
      </c>
      <c r="D10894" s="824" t="s">
        <v>4931</v>
      </c>
      <c r="E10894" s="826">
        <v>3500</v>
      </c>
      <c r="F10894" s="825" t="s">
        <v>5325</v>
      </c>
      <c r="G10894" s="824" t="s">
        <v>5324</v>
      </c>
      <c r="H10894" s="823" t="s">
        <v>3674</v>
      </c>
      <c r="I10894" s="823" t="s">
        <v>3647</v>
      </c>
      <c r="J10894" s="823" t="s">
        <v>3674</v>
      </c>
      <c r="K10894" s="822">
        <v>4</v>
      </c>
      <c r="L10894" s="822">
        <v>12</v>
      </c>
      <c r="M10894" s="821">
        <v>43820.497106580391</v>
      </c>
      <c r="N10894" s="822"/>
      <c r="O10894" s="822"/>
      <c r="P10894" s="821"/>
    </row>
    <row r="10895" spans="1:16" ht="33.75" x14ac:dyDescent="0.25">
      <c r="A10895" s="827" t="s">
        <v>3627</v>
      </c>
      <c r="B10895" s="827" t="s">
        <v>3626</v>
      </c>
      <c r="C10895" s="827" t="s">
        <v>3031</v>
      </c>
      <c r="D10895" s="824" t="s">
        <v>4931</v>
      </c>
      <c r="E10895" s="826">
        <v>3500</v>
      </c>
      <c r="F10895" s="825" t="s">
        <v>5323</v>
      </c>
      <c r="G10895" s="824" t="s">
        <v>5322</v>
      </c>
      <c r="H10895" s="823" t="s">
        <v>3674</v>
      </c>
      <c r="I10895" s="823" t="s">
        <v>3647</v>
      </c>
      <c r="J10895" s="823" t="s">
        <v>3674</v>
      </c>
      <c r="K10895" s="822">
        <v>4</v>
      </c>
      <c r="L10895" s="822">
        <v>12</v>
      </c>
      <c r="M10895" s="821">
        <v>43531.225273073564</v>
      </c>
      <c r="N10895" s="822"/>
      <c r="O10895" s="822"/>
      <c r="P10895" s="821"/>
    </row>
    <row r="10896" spans="1:16" ht="33.75" x14ac:dyDescent="0.25">
      <c r="A10896" s="827" t="s">
        <v>3627</v>
      </c>
      <c r="B10896" s="827" t="s">
        <v>3626</v>
      </c>
      <c r="C10896" s="827" t="s">
        <v>3031</v>
      </c>
      <c r="D10896" s="824" t="s">
        <v>4931</v>
      </c>
      <c r="E10896" s="826">
        <v>3500</v>
      </c>
      <c r="F10896" s="825" t="s">
        <v>5321</v>
      </c>
      <c r="G10896" s="824" t="s">
        <v>5320</v>
      </c>
      <c r="H10896" s="823" t="s">
        <v>2725</v>
      </c>
      <c r="I10896" s="823" t="s">
        <v>3622</v>
      </c>
      <c r="J10896" s="823" t="s">
        <v>2725</v>
      </c>
      <c r="K10896" s="822">
        <v>4</v>
      </c>
      <c r="L10896" s="822">
        <v>12</v>
      </c>
      <c r="M10896" s="821">
        <v>43902.578289744873</v>
      </c>
      <c r="N10896" s="822"/>
      <c r="O10896" s="822"/>
      <c r="P10896" s="821"/>
    </row>
    <row r="10897" spans="1:16" ht="33.75" x14ac:dyDescent="0.25">
      <c r="A10897" s="827" t="s">
        <v>3627</v>
      </c>
      <c r="B10897" s="827" t="s">
        <v>3626</v>
      </c>
      <c r="C10897" s="827" t="s">
        <v>3031</v>
      </c>
      <c r="D10897" s="824" t="s">
        <v>4931</v>
      </c>
      <c r="E10897" s="826">
        <v>3500</v>
      </c>
      <c r="F10897" s="825" t="s">
        <v>5319</v>
      </c>
      <c r="G10897" s="824" t="s">
        <v>5318</v>
      </c>
      <c r="H10897" s="823" t="s">
        <v>5317</v>
      </c>
      <c r="I10897" s="823" t="s">
        <v>3638</v>
      </c>
      <c r="J10897" s="823" t="s">
        <v>5317</v>
      </c>
      <c r="K10897" s="822">
        <v>4</v>
      </c>
      <c r="L10897" s="822">
        <v>12</v>
      </c>
      <c r="M10897" s="821">
        <v>43848.835492374652</v>
      </c>
      <c r="N10897" s="822"/>
      <c r="O10897" s="822"/>
      <c r="P10897" s="821"/>
    </row>
    <row r="10898" spans="1:16" ht="33.75" x14ac:dyDescent="0.25">
      <c r="A10898" s="827" t="s">
        <v>3627</v>
      </c>
      <c r="B10898" s="827" t="s">
        <v>3626</v>
      </c>
      <c r="C10898" s="827" t="s">
        <v>3031</v>
      </c>
      <c r="D10898" s="824" t="s">
        <v>5316</v>
      </c>
      <c r="E10898" s="826">
        <v>3950</v>
      </c>
      <c r="F10898" s="825" t="s">
        <v>5315</v>
      </c>
      <c r="G10898" s="824" t="s">
        <v>5314</v>
      </c>
      <c r="H10898" s="823" t="s">
        <v>2883</v>
      </c>
      <c r="I10898" s="823" t="s">
        <v>3622</v>
      </c>
      <c r="J10898" s="823" t="s">
        <v>2883</v>
      </c>
      <c r="K10898" s="822">
        <v>4</v>
      </c>
      <c r="L10898" s="822">
        <v>12</v>
      </c>
      <c r="M10898" s="821">
        <v>49281.734632379601</v>
      </c>
      <c r="N10898" s="822"/>
      <c r="O10898" s="822"/>
      <c r="P10898" s="821"/>
    </row>
    <row r="10899" spans="1:16" ht="33.75" x14ac:dyDescent="0.25">
      <c r="A10899" s="827" t="s">
        <v>3627</v>
      </c>
      <c r="B10899" s="827" t="s">
        <v>3626</v>
      </c>
      <c r="C10899" s="827" t="s">
        <v>3031</v>
      </c>
      <c r="D10899" s="824" t="s">
        <v>4931</v>
      </c>
      <c r="E10899" s="826">
        <v>5592.85</v>
      </c>
      <c r="F10899" s="825" t="s">
        <v>6357</v>
      </c>
      <c r="G10899" s="824" t="s">
        <v>6356</v>
      </c>
      <c r="H10899" s="823" t="s">
        <v>2741</v>
      </c>
      <c r="I10899" s="823" t="s">
        <v>3638</v>
      </c>
      <c r="J10899" s="823" t="s">
        <v>2741</v>
      </c>
      <c r="K10899" s="822">
        <v>4</v>
      </c>
      <c r="L10899" s="822">
        <v>10</v>
      </c>
      <c r="M10899" s="821">
        <v>36546.514124262656</v>
      </c>
      <c r="N10899" s="822"/>
      <c r="O10899" s="822"/>
      <c r="P10899" s="821"/>
    </row>
    <row r="10900" spans="1:16" ht="22.5" x14ac:dyDescent="0.25">
      <c r="A10900" s="827" t="s">
        <v>3627</v>
      </c>
      <c r="B10900" s="827" t="s">
        <v>3626</v>
      </c>
      <c r="C10900" s="827" t="s">
        <v>3031</v>
      </c>
      <c r="D10900" s="824" t="s">
        <v>5313</v>
      </c>
      <c r="E10900" s="826">
        <v>3000</v>
      </c>
      <c r="F10900" s="825" t="s">
        <v>5312</v>
      </c>
      <c r="G10900" s="824" t="s">
        <v>5311</v>
      </c>
      <c r="H10900" s="823" t="s">
        <v>5310</v>
      </c>
      <c r="I10900" s="823" t="s">
        <v>3732</v>
      </c>
      <c r="J10900" s="823" t="s">
        <v>5310</v>
      </c>
      <c r="K10900" s="822">
        <v>3</v>
      </c>
      <c r="L10900" s="822">
        <v>9</v>
      </c>
      <c r="M10900" s="821">
        <v>27236.893766912533</v>
      </c>
      <c r="N10900" s="822"/>
      <c r="O10900" s="822"/>
      <c r="P10900" s="821"/>
    </row>
    <row r="10901" spans="1:16" ht="33.75" x14ac:dyDescent="0.25">
      <c r="A10901" s="827" t="s">
        <v>3627</v>
      </c>
      <c r="B10901" s="827" t="s">
        <v>3626</v>
      </c>
      <c r="C10901" s="827" t="s">
        <v>3031</v>
      </c>
      <c r="D10901" s="824" t="s">
        <v>5313</v>
      </c>
      <c r="E10901" s="826">
        <v>3000</v>
      </c>
      <c r="F10901" s="825" t="s">
        <v>6355</v>
      </c>
      <c r="G10901" s="824" t="s">
        <v>6354</v>
      </c>
      <c r="H10901" s="823" t="s">
        <v>3691</v>
      </c>
      <c r="I10901" s="823" t="s">
        <v>3622</v>
      </c>
      <c r="J10901" s="823" t="s">
        <v>3691</v>
      </c>
      <c r="K10901" s="822">
        <v>4</v>
      </c>
      <c r="L10901" s="822">
        <v>12</v>
      </c>
      <c r="M10901" s="821">
        <v>37337.575657605426</v>
      </c>
      <c r="N10901" s="822"/>
      <c r="O10901" s="822"/>
      <c r="P10901" s="821"/>
    </row>
    <row r="10902" spans="1:16" ht="33.75" x14ac:dyDescent="0.25">
      <c r="A10902" s="827" t="s">
        <v>3627</v>
      </c>
      <c r="B10902" s="827" t="s">
        <v>3626</v>
      </c>
      <c r="C10902" s="827" t="s">
        <v>3031</v>
      </c>
      <c r="D10902" s="824" t="s">
        <v>5309</v>
      </c>
      <c r="E10902" s="826">
        <v>3000</v>
      </c>
      <c r="F10902" s="825" t="s">
        <v>5308</v>
      </c>
      <c r="G10902" s="824" t="s">
        <v>5307</v>
      </c>
      <c r="H10902" s="823" t="s">
        <v>3691</v>
      </c>
      <c r="I10902" s="823" t="s">
        <v>3622</v>
      </c>
      <c r="J10902" s="823" t="s">
        <v>3691</v>
      </c>
      <c r="K10902" s="822">
        <v>4</v>
      </c>
      <c r="L10902" s="822">
        <v>12</v>
      </c>
      <c r="M10902" s="821">
        <v>37711.882675622772</v>
      </c>
      <c r="N10902" s="822"/>
      <c r="O10902" s="822"/>
      <c r="P10902" s="821"/>
    </row>
    <row r="10903" spans="1:16" ht="33.75" x14ac:dyDescent="0.25">
      <c r="A10903" s="827" t="s">
        <v>3627</v>
      </c>
      <c r="B10903" s="827" t="s">
        <v>3626</v>
      </c>
      <c r="C10903" s="827" t="s">
        <v>3031</v>
      </c>
      <c r="D10903" s="824" t="s">
        <v>6353</v>
      </c>
      <c r="E10903" s="826">
        <v>10976.23</v>
      </c>
      <c r="F10903" s="825" t="s">
        <v>6352</v>
      </c>
      <c r="G10903" s="824" t="s">
        <v>6351</v>
      </c>
      <c r="H10903" s="823" t="s">
        <v>2725</v>
      </c>
      <c r="I10903" s="823" t="s">
        <v>3622</v>
      </c>
      <c r="J10903" s="823" t="s">
        <v>2725</v>
      </c>
      <c r="K10903" s="822">
        <v>2</v>
      </c>
      <c r="L10903" s="822">
        <v>7</v>
      </c>
      <c r="M10903" s="821">
        <v>58548.036312363671</v>
      </c>
      <c r="N10903" s="822"/>
      <c r="O10903" s="822"/>
      <c r="P10903" s="821"/>
    </row>
    <row r="10904" spans="1:16" ht="33.75" x14ac:dyDescent="0.25">
      <c r="A10904" s="827" t="s">
        <v>3627</v>
      </c>
      <c r="B10904" s="827" t="s">
        <v>3626</v>
      </c>
      <c r="C10904" s="827" t="s">
        <v>3031</v>
      </c>
      <c r="D10904" s="824" t="s">
        <v>6350</v>
      </c>
      <c r="E10904" s="826">
        <v>8940.18</v>
      </c>
      <c r="F10904" s="825" t="s">
        <v>6349</v>
      </c>
      <c r="G10904" s="824" t="s">
        <v>6348</v>
      </c>
      <c r="H10904" s="823" t="s">
        <v>4230</v>
      </c>
      <c r="I10904" s="823" t="s">
        <v>3622</v>
      </c>
      <c r="J10904" s="823" t="s">
        <v>4230</v>
      </c>
      <c r="K10904" s="822">
        <v>2</v>
      </c>
      <c r="L10904" s="822">
        <v>10</v>
      </c>
      <c r="M10904" s="821">
        <v>92494.408411146898</v>
      </c>
      <c r="N10904" s="822"/>
      <c r="O10904" s="822"/>
      <c r="P10904" s="821"/>
    </row>
    <row r="10905" spans="1:16" ht="33.75" x14ac:dyDescent="0.25">
      <c r="A10905" s="827" t="s">
        <v>3627</v>
      </c>
      <c r="B10905" s="827" t="s">
        <v>3626</v>
      </c>
      <c r="C10905" s="827" t="s">
        <v>3031</v>
      </c>
      <c r="D10905" s="824" t="s">
        <v>4931</v>
      </c>
      <c r="E10905" s="826">
        <v>3500</v>
      </c>
      <c r="F10905" s="825" t="s">
        <v>6347</v>
      </c>
      <c r="G10905" s="824" t="s">
        <v>6346</v>
      </c>
      <c r="H10905" s="823" t="s">
        <v>2745</v>
      </c>
      <c r="I10905" s="823" t="s">
        <v>3622</v>
      </c>
      <c r="J10905" s="823" t="s">
        <v>2745</v>
      </c>
      <c r="K10905" s="822">
        <v>1</v>
      </c>
      <c r="L10905" s="822">
        <v>4</v>
      </c>
      <c r="M10905" s="821">
        <v>16118.483310778405</v>
      </c>
      <c r="N10905" s="822"/>
      <c r="O10905" s="822"/>
      <c r="P10905" s="821"/>
    </row>
    <row r="10906" spans="1:16" ht="33.75" x14ac:dyDescent="0.25">
      <c r="A10906" s="827" t="s">
        <v>3627</v>
      </c>
      <c r="B10906" s="827" t="s">
        <v>3626</v>
      </c>
      <c r="C10906" s="827" t="s">
        <v>3031</v>
      </c>
      <c r="D10906" s="824" t="s">
        <v>4931</v>
      </c>
      <c r="E10906" s="826">
        <v>3500</v>
      </c>
      <c r="F10906" s="825" t="s">
        <v>5306</v>
      </c>
      <c r="G10906" s="824" t="s">
        <v>5305</v>
      </c>
      <c r="H10906" s="823" t="s">
        <v>3674</v>
      </c>
      <c r="I10906" s="823" t="s">
        <v>3622</v>
      </c>
      <c r="J10906" s="823" t="s">
        <v>3674</v>
      </c>
      <c r="K10906" s="822">
        <v>4</v>
      </c>
      <c r="L10906" s="822">
        <v>12</v>
      </c>
      <c r="M10906" s="821">
        <v>43868.712416686161</v>
      </c>
      <c r="N10906" s="822"/>
      <c r="O10906" s="822"/>
      <c r="P10906" s="821"/>
    </row>
    <row r="10907" spans="1:16" ht="33.75" x14ac:dyDescent="0.25">
      <c r="A10907" s="827" t="s">
        <v>3627</v>
      </c>
      <c r="B10907" s="827" t="s">
        <v>3626</v>
      </c>
      <c r="C10907" s="827" t="s">
        <v>3031</v>
      </c>
      <c r="D10907" s="824" t="s">
        <v>78</v>
      </c>
      <c r="E10907" s="826">
        <v>2500</v>
      </c>
      <c r="F10907" s="825" t="s">
        <v>5304</v>
      </c>
      <c r="G10907" s="824" t="s">
        <v>5303</v>
      </c>
      <c r="H10907" s="823" t="s">
        <v>3045</v>
      </c>
      <c r="I10907" s="823" t="s">
        <v>3622</v>
      </c>
      <c r="J10907" s="823" t="s">
        <v>3045</v>
      </c>
      <c r="K10907" s="822">
        <v>4</v>
      </c>
      <c r="L10907" s="822">
        <v>12</v>
      </c>
      <c r="M10907" s="821">
        <v>30397.324732443456</v>
      </c>
      <c r="N10907" s="822"/>
      <c r="O10907" s="822"/>
      <c r="P10907" s="821"/>
    </row>
    <row r="10908" spans="1:16" ht="33.75" x14ac:dyDescent="0.25">
      <c r="A10908" s="827" t="s">
        <v>3627</v>
      </c>
      <c r="B10908" s="827" t="s">
        <v>3626</v>
      </c>
      <c r="C10908" s="827" t="s">
        <v>3031</v>
      </c>
      <c r="D10908" s="824" t="s">
        <v>4931</v>
      </c>
      <c r="E10908" s="826">
        <v>3500</v>
      </c>
      <c r="F10908" s="825" t="s">
        <v>5302</v>
      </c>
      <c r="G10908" s="824" t="s">
        <v>5301</v>
      </c>
      <c r="H10908" s="823" t="s">
        <v>3674</v>
      </c>
      <c r="I10908" s="823" t="s">
        <v>3622</v>
      </c>
      <c r="J10908" s="823" t="s">
        <v>3674</v>
      </c>
      <c r="K10908" s="822">
        <v>4</v>
      </c>
      <c r="L10908" s="822">
        <v>12</v>
      </c>
      <c r="M10908" s="821">
        <v>42592.503726684146</v>
      </c>
      <c r="N10908" s="822"/>
      <c r="O10908" s="822"/>
      <c r="P10908" s="821"/>
    </row>
    <row r="10909" spans="1:16" ht="33.75" x14ac:dyDescent="0.25">
      <c r="A10909" s="827" t="s">
        <v>3627</v>
      </c>
      <c r="B10909" s="827" t="s">
        <v>3626</v>
      </c>
      <c r="C10909" s="827" t="s">
        <v>3031</v>
      </c>
      <c r="D10909" s="824" t="s">
        <v>4931</v>
      </c>
      <c r="E10909" s="826">
        <v>3500</v>
      </c>
      <c r="F10909" s="825" t="s">
        <v>5300</v>
      </c>
      <c r="G10909" s="824" t="s">
        <v>5299</v>
      </c>
      <c r="H10909" s="823" t="s">
        <v>2745</v>
      </c>
      <c r="I10909" s="823" t="s">
        <v>3622</v>
      </c>
      <c r="J10909" s="823" t="s">
        <v>2745</v>
      </c>
      <c r="K10909" s="822">
        <v>4</v>
      </c>
      <c r="L10909" s="822">
        <v>12</v>
      </c>
      <c r="M10909" s="821">
        <v>42302.040279075023</v>
      </c>
      <c r="N10909" s="822"/>
      <c r="O10909" s="822"/>
      <c r="P10909" s="821"/>
    </row>
    <row r="10910" spans="1:16" ht="33.75" x14ac:dyDescent="0.25">
      <c r="A10910" s="827" t="s">
        <v>3627</v>
      </c>
      <c r="B10910" s="827" t="s">
        <v>3626</v>
      </c>
      <c r="C10910" s="827" t="s">
        <v>3031</v>
      </c>
      <c r="D10910" s="824" t="s">
        <v>4931</v>
      </c>
      <c r="E10910" s="826">
        <v>3500</v>
      </c>
      <c r="F10910" s="825" t="s">
        <v>6345</v>
      </c>
      <c r="G10910" s="824" t="s">
        <v>6344</v>
      </c>
      <c r="H10910" s="823" t="s">
        <v>2722</v>
      </c>
      <c r="I10910" s="823" t="s">
        <v>3647</v>
      </c>
      <c r="J10910" s="823" t="s">
        <v>2722</v>
      </c>
      <c r="K10910" s="822">
        <v>4</v>
      </c>
      <c r="L10910" s="822">
        <v>10</v>
      </c>
      <c r="M10910" s="821">
        <v>36259.114827202313</v>
      </c>
      <c r="N10910" s="822"/>
      <c r="O10910" s="822"/>
      <c r="P10910" s="821"/>
    </row>
    <row r="10911" spans="1:16" ht="33.75" x14ac:dyDescent="0.25">
      <c r="A10911" s="827" t="s">
        <v>3627</v>
      </c>
      <c r="B10911" s="827" t="s">
        <v>3626</v>
      </c>
      <c r="C10911" s="827" t="s">
        <v>3031</v>
      </c>
      <c r="D10911" s="824" t="s">
        <v>4931</v>
      </c>
      <c r="E10911" s="826">
        <v>3500</v>
      </c>
      <c r="F10911" s="825" t="s">
        <v>5298</v>
      </c>
      <c r="G10911" s="824" t="s">
        <v>5297</v>
      </c>
      <c r="H10911" s="823" t="s">
        <v>2745</v>
      </c>
      <c r="I10911" s="823" t="s">
        <v>3622</v>
      </c>
      <c r="J10911" s="823" t="s">
        <v>2745</v>
      </c>
      <c r="K10911" s="822">
        <v>4</v>
      </c>
      <c r="L10911" s="822">
        <v>12</v>
      </c>
      <c r="M10911" s="821">
        <v>44020.427923106196</v>
      </c>
      <c r="N10911" s="822"/>
      <c r="O10911" s="822"/>
      <c r="P10911" s="821"/>
    </row>
    <row r="10912" spans="1:16" ht="33.75" x14ac:dyDescent="0.25">
      <c r="A10912" s="827" t="s">
        <v>3627</v>
      </c>
      <c r="B10912" s="827" t="s">
        <v>3626</v>
      </c>
      <c r="C10912" s="827" t="s">
        <v>3031</v>
      </c>
      <c r="D10912" s="824" t="s">
        <v>4950</v>
      </c>
      <c r="E10912" s="826">
        <v>2500</v>
      </c>
      <c r="F10912" s="825" t="s">
        <v>3649</v>
      </c>
      <c r="G10912" s="824" t="s">
        <v>3648</v>
      </c>
      <c r="H10912" s="823" t="s">
        <v>2722</v>
      </c>
      <c r="I10912" s="823" t="s">
        <v>3647</v>
      </c>
      <c r="J10912" s="823" t="s">
        <v>2722</v>
      </c>
      <c r="K10912" s="822">
        <v>4</v>
      </c>
      <c r="L10912" s="822">
        <v>12</v>
      </c>
      <c r="M10912" s="821">
        <v>31920.037324599907</v>
      </c>
      <c r="N10912" s="822"/>
      <c r="O10912" s="822"/>
      <c r="P10912" s="821"/>
    </row>
    <row r="10913" spans="1:16" ht="33.75" x14ac:dyDescent="0.25">
      <c r="A10913" s="827" t="s">
        <v>3627</v>
      </c>
      <c r="B10913" s="827" t="s">
        <v>3626</v>
      </c>
      <c r="C10913" s="827" t="s">
        <v>3031</v>
      </c>
      <c r="D10913" s="824" t="s">
        <v>4931</v>
      </c>
      <c r="E10913" s="826">
        <v>3500</v>
      </c>
      <c r="F10913" s="825" t="s">
        <v>5296</v>
      </c>
      <c r="G10913" s="824" t="s">
        <v>5295</v>
      </c>
      <c r="H10913" s="823" t="s">
        <v>2745</v>
      </c>
      <c r="I10913" s="823" t="s">
        <v>3622</v>
      </c>
      <c r="J10913" s="823" t="s">
        <v>2745</v>
      </c>
      <c r="K10913" s="822">
        <v>4</v>
      </c>
      <c r="L10913" s="822">
        <v>12</v>
      </c>
      <c r="M10913" s="821">
        <v>43951.584671397541</v>
      </c>
      <c r="N10913" s="822"/>
      <c r="O10913" s="822"/>
      <c r="P10913" s="821"/>
    </row>
    <row r="10914" spans="1:16" ht="33.75" x14ac:dyDescent="0.25">
      <c r="A10914" s="827" t="s">
        <v>3627</v>
      </c>
      <c r="B10914" s="827" t="s">
        <v>3626</v>
      </c>
      <c r="C10914" s="827" t="s">
        <v>3031</v>
      </c>
      <c r="D10914" s="824" t="s">
        <v>4931</v>
      </c>
      <c r="E10914" s="826">
        <v>3500</v>
      </c>
      <c r="F10914" s="825" t="s">
        <v>6343</v>
      </c>
      <c r="G10914" s="824" t="s">
        <v>6342</v>
      </c>
      <c r="H10914" s="823" t="s">
        <v>2745</v>
      </c>
      <c r="I10914" s="823" t="s">
        <v>3638</v>
      </c>
      <c r="J10914" s="823" t="s">
        <v>2745</v>
      </c>
      <c r="K10914" s="822">
        <v>4</v>
      </c>
      <c r="L10914" s="822">
        <v>12</v>
      </c>
      <c r="M10914" s="821">
        <v>46493.668053472364</v>
      </c>
      <c r="N10914" s="822"/>
      <c r="O10914" s="822"/>
      <c r="P10914" s="821"/>
    </row>
    <row r="10915" spans="1:16" ht="33.75" x14ac:dyDescent="0.25">
      <c r="A10915" s="827" t="s">
        <v>3627</v>
      </c>
      <c r="B10915" s="827" t="s">
        <v>3626</v>
      </c>
      <c r="C10915" s="827" t="s">
        <v>3031</v>
      </c>
      <c r="D10915" s="824" t="s">
        <v>4931</v>
      </c>
      <c r="E10915" s="826">
        <v>3500</v>
      </c>
      <c r="F10915" s="825" t="s">
        <v>5294</v>
      </c>
      <c r="G10915" s="824" t="s">
        <v>5293</v>
      </c>
      <c r="H10915" s="823" t="s">
        <v>3691</v>
      </c>
      <c r="I10915" s="823" t="s">
        <v>3622</v>
      </c>
      <c r="J10915" s="823" t="s">
        <v>3691</v>
      </c>
      <c r="K10915" s="822">
        <v>4</v>
      </c>
      <c r="L10915" s="822">
        <v>12</v>
      </c>
      <c r="M10915" s="821">
        <v>42417.696941945556</v>
      </c>
      <c r="N10915" s="822"/>
      <c r="O10915" s="822"/>
      <c r="P10915" s="821"/>
    </row>
    <row r="10916" spans="1:16" ht="33.75" x14ac:dyDescent="0.25">
      <c r="A10916" s="827" t="s">
        <v>3627</v>
      </c>
      <c r="B10916" s="827" t="s">
        <v>3626</v>
      </c>
      <c r="C10916" s="827" t="s">
        <v>3031</v>
      </c>
      <c r="D10916" s="824" t="s">
        <v>4931</v>
      </c>
      <c r="E10916" s="826">
        <v>3500</v>
      </c>
      <c r="F10916" s="825" t="s">
        <v>6341</v>
      </c>
      <c r="G10916" s="824" t="s">
        <v>6340</v>
      </c>
      <c r="H10916" s="823" t="s">
        <v>4477</v>
      </c>
      <c r="I10916" s="823" t="s">
        <v>3622</v>
      </c>
      <c r="J10916" s="823" t="s">
        <v>4477</v>
      </c>
      <c r="K10916" s="822">
        <v>4</v>
      </c>
      <c r="L10916" s="822">
        <v>12</v>
      </c>
      <c r="M10916" s="821">
        <v>48032.192063003058</v>
      </c>
      <c r="N10916" s="822"/>
      <c r="O10916" s="822"/>
      <c r="P10916" s="821"/>
    </row>
    <row r="10917" spans="1:16" ht="33.75" x14ac:dyDescent="0.25">
      <c r="A10917" s="827" t="s">
        <v>3627</v>
      </c>
      <c r="B10917" s="827" t="s">
        <v>3626</v>
      </c>
      <c r="C10917" s="827" t="s">
        <v>3031</v>
      </c>
      <c r="D10917" s="824" t="s">
        <v>4931</v>
      </c>
      <c r="E10917" s="826">
        <v>3500</v>
      </c>
      <c r="F10917" s="825" t="s">
        <v>6339</v>
      </c>
      <c r="G10917" s="824" t="s">
        <v>6338</v>
      </c>
      <c r="H10917" s="823"/>
      <c r="I10917" s="823" t="s">
        <v>3622</v>
      </c>
      <c r="J10917" s="823" t="s">
        <v>3970</v>
      </c>
      <c r="K10917" s="822"/>
      <c r="L10917" s="822">
        <v>1</v>
      </c>
      <c r="M10917" s="821">
        <v>6139.7666282035252</v>
      </c>
      <c r="N10917" s="822"/>
      <c r="O10917" s="822"/>
      <c r="P10917" s="821"/>
    </row>
    <row r="10918" spans="1:16" ht="33.75" x14ac:dyDescent="0.25">
      <c r="A10918" s="827" t="s">
        <v>3627</v>
      </c>
      <c r="B10918" s="827" t="s">
        <v>3626</v>
      </c>
      <c r="C10918" s="827" t="s">
        <v>3031</v>
      </c>
      <c r="D10918" s="824" t="s">
        <v>4931</v>
      </c>
      <c r="E10918" s="826">
        <v>3500</v>
      </c>
      <c r="F10918" s="825" t="s">
        <v>5292</v>
      </c>
      <c r="G10918" s="824" t="s">
        <v>5291</v>
      </c>
      <c r="H10918" s="823" t="s">
        <v>3691</v>
      </c>
      <c r="I10918" s="823" t="s">
        <v>3622</v>
      </c>
      <c r="J10918" s="823" t="s">
        <v>3691</v>
      </c>
      <c r="K10918" s="822">
        <v>4</v>
      </c>
      <c r="L10918" s="822">
        <v>12</v>
      </c>
      <c r="M10918" s="821">
        <v>42451.00205542671</v>
      </c>
      <c r="N10918" s="822"/>
      <c r="O10918" s="822"/>
      <c r="P10918" s="821"/>
    </row>
    <row r="10919" spans="1:16" ht="33.75" x14ac:dyDescent="0.25">
      <c r="A10919" s="827" t="s">
        <v>3627</v>
      </c>
      <c r="B10919" s="827" t="s">
        <v>3626</v>
      </c>
      <c r="C10919" s="827" t="s">
        <v>3031</v>
      </c>
      <c r="D10919" s="824" t="s">
        <v>4931</v>
      </c>
      <c r="E10919" s="826">
        <v>3500</v>
      </c>
      <c r="F10919" s="825" t="s">
        <v>5290</v>
      </c>
      <c r="G10919" s="824" t="s">
        <v>5289</v>
      </c>
      <c r="H10919" s="823" t="s">
        <v>3667</v>
      </c>
      <c r="I10919" s="823" t="s">
        <v>3647</v>
      </c>
      <c r="J10919" s="823" t="s">
        <v>3667</v>
      </c>
      <c r="K10919" s="822">
        <v>4</v>
      </c>
      <c r="L10919" s="822">
        <v>12</v>
      </c>
      <c r="M10919" s="821">
        <v>42537.989884894785</v>
      </c>
      <c r="N10919" s="822"/>
      <c r="O10919" s="822"/>
      <c r="P10919" s="821"/>
    </row>
    <row r="10920" spans="1:16" ht="33.75" x14ac:dyDescent="0.25">
      <c r="A10920" s="827" t="s">
        <v>3627</v>
      </c>
      <c r="B10920" s="827" t="s">
        <v>3626</v>
      </c>
      <c r="C10920" s="827" t="s">
        <v>3031</v>
      </c>
      <c r="D10920" s="824" t="s">
        <v>4931</v>
      </c>
      <c r="E10920" s="826">
        <v>3500</v>
      </c>
      <c r="F10920" s="825" t="s">
        <v>6337</v>
      </c>
      <c r="G10920" s="824" t="s">
        <v>6336</v>
      </c>
      <c r="H10920" s="823" t="s">
        <v>2722</v>
      </c>
      <c r="I10920" s="823" t="s">
        <v>3622</v>
      </c>
      <c r="J10920" s="823" t="s">
        <v>2722</v>
      </c>
      <c r="K10920" s="822">
        <v>4</v>
      </c>
      <c r="L10920" s="822">
        <v>12</v>
      </c>
      <c r="M10920" s="821">
        <v>46782.138801868394</v>
      </c>
      <c r="N10920" s="822"/>
      <c r="O10920" s="822"/>
      <c r="P10920" s="821"/>
    </row>
    <row r="10921" spans="1:16" ht="22.5" x14ac:dyDescent="0.25">
      <c r="A10921" s="827" t="s">
        <v>3627</v>
      </c>
      <c r="B10921" s="827" t="s">
        <v>3626</v>
      </c>
      <c r="C10921" s="827" t="s">
        <v>3031</v>
      </c>
      <c r="D10921" s="824" t="s">
        <v>4931</v>
      </c>
      <c r="E10921" s="826">
        <v>3625</v>
      </c>
      <c r="F10921" s="825" t="s">
        <v>6335</v>
      </c>
      <c r="G10921" s="824" t="s">
        <v>6334</v>
      </c>
      <c r="H10921" s="823" t="s">
        <v>2764</v>
      </c>
      <c r="I10921" s="823" t="s">
        <v>4358</v>
      </c>
      <c r="J10921" s="823" t="s">
        <v>2764</v>
      </c>
      <c r="K10921" s="822">
        <v>4</v>
      </c>
      <c r="L10921" s="822">
        <v>12</v>
      </c>
      <c r="M10921" s="821">
        <v>48274.189861409301</v>
      </c>
      <c r="N10921" s="822"/>
      <c r="O10921" s="822"/>
      <c r="P10921" s="821"/>
    </row>
    <row r="10922" spans="1:16" ht="33.75" x14ac:dyDescent="0.25">
      <c r="A10922" s="827" t="s">
        <v>3627</v>
      </c>
      <c r="B10922" s="827" t="s">
        <v>3626</v>
      </c>
      <c r="C10922" s="827" t="s">
        <v>3031</v>
      </c>
      <c r="D10922" s="824" t="s">
        <v>4931</v>
      </c>
      <c r="E10922" s="826">
        <v>3500</v>
      </c>
      <c r="F10922" s="825" t="s">
        <v>5288</v>
      </c>
      <c r="G10922" s="824" t="s">
        <v>5287</v>
      </c>
      <c r="H10922" s="823" t="s">
        <v>2722</v>
      </c>
      <c r="I10922" s="823" t="s">
        <v>3647</v>
      </c>
      <c r="J10922" s="823" t="s">
        <v>2722</v>
      </c>
      <c r="K10922" s="822">
        <v>4</v>
      </c>
      <c r="L10922" s="822">
        <v>12</v>
      </c>
      <c r="M10922" s="821">
        <v>43851.859588667881</v>
      </c>
      <c r="N10922" s="822"/>
      <c r="O10922" s="822"/>
      <c r="P10922" s="821"/>
    </row>
    <row r="10923" spans="1:16" ht="33.75" x14ac:dyDescent="0.25">
      <c r="A10923" s="827" t="s">
        <v>3627</v>
      </c>
      <c r="B10923" s="827" t="s">
        <v>3626</v>
      </c>
      <c r="C10923" s="827" t="s">
        <v>3031</v>
      </c>
      <c r="D10923" s="824" t="s">
        <v>4931</v>
      </c>
      <c r="E10923" s="826">
        <v>3500</v>
      </c>
      <c r="F10923" s="825" t="s">
        <v>5915</v>
      </c>
      <c r="G10923" s="824" t="s">
        <v>5914</v>
      </c>
      <c r="H10923" s="823" t="s">
        <v>2745</v>
      </c>
      <c r="I10923" s="823" t="s">
        <v>3622</v>
      </c>
      <c r="J10923" s="823" t="s">
        <v>2745</v>
      </c>
      <c r="K10923" s="822">
        <v>5</v>
      </c>
      <c r="L10923" s="822">
        <v>6</v>
      </c>
      <c r="M10923" s="821">
        <v>20915.551184784221</v>
      </c>
      <c r="N10923" s="822"/>
      <c r="O10923" s="822"/>
      <c r="P10923" s="821"/>
    </row>
    <row r="10924" spans="1:16" ht="33.75" x14ac:dyDescent="0.25">
      <c r="A10924" s="827" t="s">
        <v>3627</v>
      </c>
      <c r="B10924" s="827" t="s">
        <v>3626</v>
      </c>
      <c r="C10924" s="827" t="s">
        <v>3031</v>
      </c>
      <c r="D10924" s="824" t="s">
        <v>4931</v>
      </c>
      <c r="E10924" s="826">
        <v>3407.15</v>
      </c>
      <c r="F10924" s="825" t="s">
        <v>6333</v>
      </c>
      <c r="G10924" s="824" t="s">
        <v>6332</v>
      </c>
      <c r="H10924" s="823" t="s">
        <v>3691</v>
      </c>
      <c r="I10924" s="823" t="s">
        <v>3622</v>
      </c>
      <c r="J10924" s="823" t="s">
        <v>3691</v>
      </c>
      <c r="K10924" s="822">
        <v>3</v>
      </c>
      <c r="L10924" s="822">
        <v>7</v>
      </c>
      <c r="M10924" s="821">
        <v>29445.185010448276</v>
      </c>
      <c r="N10924" s="822"/>
      <c r="O10924" s="822"/>
      <c r="P10924" s="821"/>
    </row>
    <row r="10925" spans="1:16" ht="22.5" x14ac:dyDescent="0.25">
      <c r="A10925" s="827" t="s">
        <v>3627</v>
      </c>
      <c r="B10925" s="827" t="s">
        <v>3626</v>
      </c>
      <c r="C10925" s="827" t="s">
        <v>3031</v>
      </c>
      <c r="D10925" s="824" t="s">
        <v>4931</v>
      </c>
      <c r="E10925" s="826">
        <v>3500</v>
      </c>
      <c r="F10925" s="825" t="s">
        <v>5911</v>
      </c>
      <c r="G10925" s="824" t="s">
        <v>5910</v>
      </c>
      <c r="H10925" s="823" t="s">
        <v>5215</v>
      </c>
      <c r="I10925" s="823" t="s">
        <v>4358</v>
      </c>
      <c r="J10925" s="823" t="s">
        <v>5215</v>
      </c>
      <c r="K10925" s="822">
        <v>5</v>
      </c>
      <c r="L10925" s="822">
        <v>6</v>
      </c>
      <c r="M10925" s="821">
        <v>20960.141584763656</v>
      </c>
      <c r="N10925" s="822"/>
      <c r="O10925" s="822"/>
      <c r="P10925" s="821"/>
    </row>
    <row r="10926" spans="1:16" ht="33.75" x14ac:dyDescent="0.25">
      <c r="A10926" s="827" t="s">
        <v>3627</v>
      </c>
      <c r="B10926" s="827" t="s">
        <v>3626</v>
      </c>
      <c r="C10926" s="827" t="s">
        <v>3031</v>
      </c>
      <c r="D10926" s="824" t="s">
        <v>4931</v>
      </c>
      <c r="E10926" s="826">
        <v>3500</v>
      </c>
      <c r="F10926" s="825" t="s">
        <v>6331</v>
      </c>
      <c r="G10926" s="824" t="s">
        <v>6330</v>
      </c>
      <c r="H10926" s="823" t="s">
        <v>2883</v>
      </c>
      <c r="I10926" s="823" t="s">
        <v>3622</v>
      </c>
      <c r="J10926" s="823" t="s">
        <v>2883</v>
      </c>
      <c r="K10926" s="822">
        <v>4</v>
      </c>
      <c r="L10926" s="822">
        <v>12</v>
      </c>
      <c r="M10926" s="821">
        <v>46110.93962822781</v>
      </c>
      <c r="N10926" s="822"/>
      <c r="O10926" s="822"/>
      <c r="P10926" s="821"/>
    </row>
    <row r="10927" spans="1:16" x14ac:dyDescent="0.25">
      <c r="A10927" s="1772" t="s">
        <v>2848</v>
      </c>
      <c r="B10927" s="1772"/>
      <c r="C10927" s="1772"/>
      <c r="D10927" s="1772"/>
      <c r="E10927" s="1772"/>
      <c r="F10927" s="1772" t="s">
        <v>378</v>
      </c>
      <c r="G10927" s="1772"/>
      <c r="H10927" s="1772"/>
      <c r="I10927" s="1772"/>
      <c r="J10927" s="1772"/>
      <c r="K10927" s="1771" t="s">
        <v>2847</v>
      </c>
      <c r="L10927" s="1771"/>
      <c r="M10927" s="1771"/>
      <c r="N10927" s="1771" t="s">
        <v>2846</v>
      </c>
      <c r="O10927" s="1771"/>
      <c r="P10927" s="1771"/>
    </row>
    <row r="10928" spans="1:16" ht="76.5" customHeight="1" x14ac:dyDescent="0.25">
      <c r="A10928" s="1535" t="s">
        <v>2845</v>
      </c>
      <c r="B10928" s="1535" t="s">
        <v>5</v>
      </c>
      <c r="C10928" s="1535" t="s">
        <v>2844</v>
      </c>
      <c r="D10928" s="1535" t="s">
        <v>2843</v>
      </c>
      <c r="E10928" s="1536" t="s">
        <v>2842</v>
      </c>
      <c r="F10928" s="1537" t="s">
        <v>2841</v>
      </c>
      <c r="G10928" s="1540" t="s">
        <v>2840</v>
      </c>
      <c r="H10928" s="1535" t="s">
        <v>2839</v>
      </c>
      <c r="I10928" s="1535" t="s">
        <v>2838</v>
      </c>
      <c r="J10928" s="1535" t="s">
        <v>2837</v>
      </c>
      <c r="K10928" s="1538" t="s">
        <v>2836</v>
      </c>
      <c r="L10928" s="1538" t="s">
        <v>2835</v>
      </c>
      <c r="M10928" s="1539" t="s">
        <v>2834</v>
      </c>
      <c r="N10928" s="1538" t="s">
        <v>2836</v>
      </c>
      <c r="O10928" s="1538" t="s">
        <v>2835</v>
      </c>
      <c r="P10928" s="1539" t="s">
        <v>2834</v>
      </c>
    </row>
    <row r="10929" spans="1:16" ht="33.75" x14ac:dyDescent="0.25">
      <c r="A10929" s="827" t="s">
        <v>3627</v>
      </c>
      <c r="B10929" s="827" t="s">
        <v>3626</v>
      </c>
      <c r="C10929" s="827" t="s">
        <v>3031</v>
      </c>
      <c r="D10929" s="824" t="s">
        <v>4931</v>
      </c>
      <c r="E10929" s="826">
        <v>3500</v>
      </c>
      <c r="F10929" s="825" t="s">
        <v>5286</v>
      </c>
      <c r="G10929" s="824" t="s">
        <v>5285</v>
      </c>
      <c r="H10929" s="823" t="s">
        <v>3045</v>
      </c>
      <c r="I10929" s="823" t="s">
        <v>3622</v>
      </c>
      <c r="J10929" s="823" t="s">
        <v>3045</v>
      </c>
      <c r="K10929" s="822">
        <v>4</v>
      </c>
      <c r="L10929" s="822">
        <v>12</v>
      </c>
      <c r="M10929" s="821">
        <v>42649.070349069923</v>
      </c>
      <c r="N10929" s="822"/>
      <c r="O10929" s="822"/>
      <c r="P10929" s="821"/>
    </row>
    <row r="10930" spans="1:16" ht="33.75" x14ac:dyDescent="0.25">
      <c r="A10930" s="827" t="s">
        <v>3627</v>
      </c>
      <c r="B10930" s="827" t="s">
        <v>3626</v>
      </c>
      <c r="C10930" s="827" t="s">
        <v>3031</v>
      </c>
      <c r="D10930" s="824" t="s">
        <v>4931</v>
      </c>
      <c r="E10930" s="826">
        <v>3500</v>
      </c>
      <c r="F10930" s="825" t="s">
        <v>5284</v>
      </c>
      <c r="G10930" s="824" t="s">
        <v>5283</v>
      </c>
      <c r="H10930" s="823" t="s">
        <v>2741</v>
      </c>
      <c r="I10930" s="823" t="s">
        <v>3638</v>
      </c>
      <c r="J10930" s="823" t="s">
        <v>2741</v>
      </c>
      <c r="K10930" s="822">
        <v>4</v>
      </c>
      <c r="L10930" s="822">
        <v>12</v>
      </c>
      <c r="M10930" s="821">
        <v>44125.740574483621</v>
      </c>
      <c r="N10930" s="822"/>
      <c r="O10930" s="822"/>
      <c r="P10930" s="821"/>
    </row>
    <row r="10931" spans="1:16" ht="33.75" x14ac:dyDescent="0.25">
      <c r="A10931" s="827" t="s">
        <v>3627</v>
      </c>
      <c r="B10931" s="827" t="s">
        <v>3626</v>
      </c>
      <c r="C10931" s="827" t="s">
        <v>3031</v>
      </c>
      <c r="D10931" s="824" t="s">
        <v>4931</v>
      </c>
      <c r="E10931" s="826">
        <v>3500</v>
      </c>
      <c r="F10931" s="825" t="s">
        <v>5282</v>
      </c>
      <c r="G10931" s="824" t="s">
        <v>5281</v>
      </c>
      <c r="H10931" s="823" t="s">
        <v>2708</v>
      </c>
      <c r="I10931" s="823" t="s">
        <v>3622</v>
      </c>
      <c r="J10931" s="823" t="s">
        <v>2708</v>
      </c>
      <c r="K10931" s="822">
        <v>4</v>
      </c>
      <c r="L10931" s="822">
        <v>12</v>
      </c>
      <c r="M10931" s="821">
        <v>44145.597471667374</v>
      </c>
      <c r="N10931" s="822"/>
      <c r="O10931" s="822"/>
      <c r="P10931" s="821"/>
    </row>
    <row r="10932" spans="1:16" ht="33.75" x14ac:dyDescent="0.25">
      <c r="A10932" s="827" t="s">
        <v>3627</v>
      </c>
      <c r="B10932" s="827" t="s">
        <v>3626</v>
      </c>
      <c r="C10932" s="827" t="s">
        <v>3031</v>
      </c>
      <c r="D10932" s="824" t="s">
        <v>4931</v>
      </c>
      <c r="E10932" s="826">
        <v>3500</v>
      </c>
      <c r="F10932" s="825" t="s">
        <v>5280</v>
      </c>
      <c r="G10932" s="824" t="s">
        <v>5279</v>
      </c>
      <c r="H10932" s="823" t="s">
        <v>3114</v>
      </c>
      <c r="I10932" s="823" t="s">
        <v>3638</v>
      </c>
      <c r="J10932" s="823" t="s">
        <v>3114</v>
      </c>
      <c r="K10932" s="822">
        <v>4</v>
      </c>
      <c r="L10932" s="822">
        <v>12</v>
      </c>
      <c r="M10932" s="821">
        <v>42540.953899804721</v>
      </c>
      <c r="N10932" s="822"/>
      <c r="O10932" s="822"/>
      <c r="P10932" s="821"/>
    </row>
    <row r="10933" spans="1:16" ht="33.75" x14ac:dyDescent="0.25">
      <c r="A10933" s="827" t="s">
        <v>3627</v>
      </c>
      <c r="B10933" s="827" t="s">
        <v>3626</v>
      </c>
      <c r="C10933" s="827" t="s">
        <v>3031</v>
      </c>
      <c r="D10933" s="824" t="s">
        <v>5278</v>
      </c>
      <c r="E10933" s="826">
        <v>3950</v>
      </c>
      <c r="F10933" s="825" t="s">
        <v>5277</v>
      </c>
      <c r="G10933" s="824" t="s">
        <v>5276</v>
      </c>
      <c r="H10933" s="823" t="s">
        <v>2722</v>
      </c>
      <c r="I10933" s="823" t="s">
        <v>3622</v>
      </c>
      <c r="J10933" s="823" t="s">
        <v>2722</v>
      </c>
      <c r="K10933" s="822">
        <v>2</v>
      </c>
      <c r="L10933" s="822">
        <v>12</v>
      </c>
      <c r="M10933" s="821">
        <v>44609.355655868487</v>
      </c>
      <c r="N10933" s="822"/>
      <c r="O10933" s="822"/>
      <c r="P10933" s="821"/>
    </row>
    <row r="10934" spans="1:16" ht="22.5" x14ac:dyDescent="0.25">
      <c r="A10934" s="827" t="s">
        <v>3627</v>
      </c>
      <c r="B10934" s="827" t="s">
        <v>3626</v>
      </c>
      <c r="C10934" s="827" t="s">
        <v>3031</v>
      </c>
      <c r="D10934" s="824" t="s">
        <v>1876</v>
      </c>
      <c r="E10934" s="826">
        <v>7130.36</v>
      </c>
      <c r="F10934" s="825" t="s">
        <v>6329</v>
      </c>
      <c r="G10934" s="824" t="s">
        <v>6328</v>
      </c>
      <c r="H10934" s="823" t="s">
        <v>5851</v>
      </c>
      <c r="I10934" s="823" t="s">
        <v>3875</v>
      </c>
      <c r="J10934" s="823" t="s">
        <v>5851</v>
      </c>
      <c r="K10934" s="822">
        <v>2</v>
      </c>
      <c r="L10934" s="822">
        <v>6</v>
      </c>
      <c r="M10934" s="821">
        <v>23261.909447164886</v>
      </c>
      <c r="N10934" s="822"/>
      <c r="O10934" s="822"/>
      <c r="P10934" s="821"/>
    </row>
    <row r="10935" spans="1:16" ht="33.75" x14ac:dyDescent="0.25">
      <c r="A10935" s="827" t="s">
        <v>3627</v>
      </c>
      <c r="B10935" s="827" t="s">
        <v>3626</v>
      </c>
      <c r="C10935" s="827" t="s">
        <v>3031</v>
      </c>
      <c r="D10935" s="824" t="s">
        <v>4950</v>
      </c>
      <c r="E10935" s="826">
        <v>2500</v>
      </c>
      <c r="F10935" s="825" t="s">
        <v>5275</v>
      </c>
      <c r="G10935" s="824" t="s">
        <v>5274</v>
      </c>
      <c r="H10935" s="823" t="s">
        <v>2708</v>
      </c>
      <c r="I10935" s="823" t="s">
        <v>3622</v>
      </c>
      <c r="J10935" s="823" t="s">
        <v>2708</v>
      </c>
      <c r="K10935" s="822">
        <v>4</v>
      </c>
      <c r="L10935" s="822">
        <v>12</v>
      </c>
      <c r="M10935" s="821">
        <v>31259.202189580192</v>
      </c>
      <c r="N10935" s="822"/>
      <c r="O10935" s="822"/>
      <c r="P10935" s="821"/>
    </row>
    <row r="10936" spans="1:16" ht="33.75" x14ac:dyDescent="0.25">
      <c r="A10936" s="827" t="s">
        <v>3627</v>
      </c>
      <c r="B10936" s="827" t="s">
        <v>3626</v>
      </c>
      <c r="C10936" s="827" t="s">
        <v>3031</v>
      </c>
      <c r="D10936" s="824" t="s">
        <v>4950</v>
      </c>
      <c r="E10936" s="826">
        <v>2500</v>
      </c>
      <c r="F10936" s="825" t="s">
        <v>5273</v>
      </c>
      <c r="G10936" s="824" t="s">
        <v>5272</v>
      </c>
      <c r="H10936" s="823" t="s">
        <v>5271</v>
      </c>
      <c r="I10936" s="823" t="s">
        <v>3622</v>
      </c>
      <c r="J10936" s="823" t="s">
        <v>5271</v>
      </c>
      <c r="K10936" s="822">
        <v>4</v>
      </c>
      <c r="L10936" s="822">
        <v>12</v>
      </c>
      <c r="M10936" s="821">
        <v>31587.827329154654</v>
      </c>
      <c r="N10936" s="822"/>
      <c r="O10936" s="822"/>
      <c r="P10936" s="821"/>
    </row>
    <row r="10937" spans="1:16" ht="22.5" x14ac:dyDescent="0.25">
      <c r="A10937" s="827" t="s">
        <v>3627</v>
      </c>
      <c r="B10937" s="827" t="s">
        <v>3626</v>
      </c>
      <c r="C10937" s="827" t="s">
        <v>3031</v>
      </c>
      <c r="D10937" s="824" t="s">
        <v>4950</v>
      </c>
      <c r="E10937" s="826">
        <v>2500</v>
      </c>
      <c r="F10937" s="825" t="s">
        <v>5270</v>
      </c>
      <c r="G10937" s="824" t="s">
        <v>5269</v>
      </c>
      <c r="H10937" s="823" t="s">
        <v>5268</v>
      </c>
      <c r="I10937" s="823" t="s">
        <v>3875</v>
      </c>
      <c r="J10937" s="823" t="s">
        <v>5268</v>
      </c>
      <c r="K10937" s="822">
        <v>4</v>
      </c>
      <c r="L10937" s="822">
        <v>12</v>
      </c>
      <c r="M10937" s="821">
        <v>31973.579850692437</v>
      </c>
      <c r="N10937" s="822"/>
      <c r="O10937" s="822"/>
      <c r="P10937" s="821"/>
    </row>
    <row r="10938" spans="1:16" ht="33.75" x14ac:dyDescent="0.25">
      <c r="A10938" s="827" t="s">
        <v>3627</v>
      </c>
      <c r="B10938" s="827" t="s">
        <v>3626</v>
      </c>
      <c r="C10938" s="827" t="s">
        <v>3031</v>
      </c>
      <c r="D10938" s="824" t="s">
        <v>3516</v>
      </c>
      <c r="E10938" s="826">
        <v>8000</v>
      </c>
      <c r="F10938" s="825" t="s">
        <v>5267</v>
      </c>
      <c r="G10938" s="824" t="s">
        <v>5266</v>
      </c>
      <c r="H10938" s="823" t="s">
        <v>3691</v>
      </c>
      <c r="I10938" s="823" t="s">
        <v>3622</v>
      </c>
      <c r="J10938" s="823" t="s">
        <v>3691</v>
      </c>
      <c r="K10938" s="822">
        <v>2</v>
      </c>
      <c r="L10938" s="822">
        <v>12</v>
      </c>
      <c r="M10938" s="821">
        <v>97755.895364570228</v>
      </c>
      <c r="N10938" s="822"/>
      <c r="O10938" s="822"/>
      <c r="P10938" s="821"/>
    </row>
    <row r="10939" spans="1:16" ht="33.75" x14ac:dyDescent="0.25">
      <c r="A10939" s="827" t="s">
        <v>3627</v>
      </c>
      <c r="B10939" s="827" t="s">
        <v>3626</v>
      </c>
      <c r="C10939" s="827" t="s">
        <v>3031</v>
      </c>
      <c r="D10939" s="824" t="s">
        <v>5265</v>
      </c>
      <c r="E10939" s="826">
        <v>2760</v>
      </c>
      <c r="F10939" s="825" t="s">
        <v>5264</v>
      </c>
      <c r="G10939" s="824" t="s">
        <v>5263</v>
      </c>
      <c r="H10939" s="823" t="s">
        <v>2722</v>
      </c>
      <c r="I10939" s="823" t="s">
        <v>3622</v>
      </c>
      <c r="J10939" s="823" t="s">
        <v>2722</v>
      </c>
      <c r="K10939" s="822">
        <v>4</v>
      </c>
      <c r="L10939" s="822">
        <v>12</v>
      </c>
      <c r="M10939" s="821">
        <v>34962.238141341877</v>
      </c>
      <c r="N10939" s="822"/>
      <c r="O10939" s="822"/>
      <c r="P10939" s="821"/>
    </row>
    <row r="10940" spans="1:16" ht="33.75" x14ac:dyDescent="0.25">
      <c r="A10940" s="827" t="s">
        <v>3627</v>
      </c>
      <c r="B10940" s="827" t="s">
        <v>3626</v>
      </c>
      <c r="C10940" s="827" t="s">
        <v>3031</v>
      </c>
      <c r="D10940" s="824" t="s">
        <v>4931</v>
      </c>
      <c r="E10940" s="826">
        <v>3407.15</v>
      </c>
      <c r="F10940" s="825" t="s">
        <v>6327</v>
      </c>
      <c r="G10940" s="824" t="s">
        <v>6326</v>
      </c>
      <c r="H10940" s="823" t="s">
        <v>2745</v>
      </c>
      <c r="I10940" s="823" t="s">
        <v>3638</v>
      </c>
      <c r="J10940" s="823" t="s">
        <v>2745</v>
      </c>
      <c r="K10940" s="822">
        <v>3</v>
      </c>
      <c r="L10940" s="822">
        <v>7</v>
      </c>
      <c r="M10940" s="821">
        <v>30262.762460958245</v>
      </c>
      <c r="N10940" s="822"/>
      <c r="O10940" s="822"/>
      <c r="P10940" s="821"/>
    </row>
    <row r="10941" spans="1:16" ht="33.75" x14ac:dyDescent="0.25">
      <c r="A10941" s="827" t="s">
        <v>3627</v>
      </c>
      <c r="B10941" s="827" t="s">
        <v>3626</v>
      </c>
      <c r="C10941" s="827" t="s">
        <v>3031</v>
      </c>
      <c r="D10941" s="824" t="s">
        <v>4931</v>
      </c>
      <c r="E10941" s="826">
        <v>2500</v>
      </c>
      <c r="F10941" s="825" t="s">
        <v>5262</v>
      </c>
      <c r="G10941" s="824" t="s">
        <v>5261</v>
      </c>
      <c r="H10941" s="823" t="s">
        <v>2722</v>
      </c>
      <c r="I10941" s="823" t="s">
        <v>3647</v>
      </c>
      <c r="J10941" s="823" t="s">
        <v>2722</v>
      </c>
      <c r="K10941" s="822">
        <v>4</v>
      </c>
      <c r="L10941" s="822">
        <v>12</v>
      </c>
      <c r="M10941" s="821">
        <v>31229.361769203206</v>
      </c>
      <c r="N10941" s="822"/>
      <c r="O10941" s="822"/>
      <c r="P10941" s="821"/>
    </row>
    <row r="10942" spans="1:16" ht="22.5" x14ac:dyDescent="0.25">
      <c r="A10942" s="827" t="s">
        <v>3627</v>
      </c>
      <c r="B10942" s="827" t="s">
        <v>3626</v>
      </c>
      <c r="C10942" s="827" t="s">
        <v>3031</v>
      </c>
      <c r="D10942" s="824" t="s">
        <v>5260</v>
      </c>
      <c r="E10942" s="826">
        <v>3950</v>
      </c>
      <c r="F10942" s="825" t="s">
        <v>5259</v>
      </c>
      <c r="G10942" s="824" t="s">
        <v>5258</v>
      </c>
      <c r="H10942" s="823" t="s">
        <v>5215</v>
      </c>
      <c r="I10942" s="823" t="s">
        <v>3911</v>
      </c>
      <c r="J10942" s="823" t="s">
        <v>5215</v>
      </c>
      <c r="K10942" s="822">
        <v>2</v>
      </c>
      <c r="L10942" s="822">
        <v>12</v>
      </c>
      <c r="M10942" s="821">
        <v>45141.616630606157</v>
      </c>
      <c r="N10942" s="822"/>
      <c r="O10942" s="822"/>
      <c r="P10942" s="821"/>
    </row>
    <row r="10943" spans="1:16" ht="33.75" x14ac:dyDescent="0.25">
      <c r="A10943" s="827" t="s">
        <v>3627</v>
      </c>
      <c r="B10943" s="827" t="s">
        <v>3626</v>
      </c>
      <c r="C10943" s="827" t="s">
        <v>3031</v>
      </c>
      <c r="D10943" s="824" t="s">
        <v>4931</v>
      </c>
      <c r="E10943" s="826">
        <v>3500</v>
      </c>
      <c r="F10943" s="825" t="s">
        <v>6325</v>
      </c>
      <c r="G10943" s="824" t="s">
        <v>6324</v>
      </c>
      <c r="H10943" s="823" t="s">
        <v>3674</v>
      </c>
      <c r="I10943" s="823" t="s">
        <v>3622</v>
      </c>
      <c r="J10943" s="823" t="s">
        <v>3674</v>
      </c>
      <c r="K10943" s="822">
        <v>4</v>
      </c>
      <c r="L10943" s="822">
        <v>12</v>
      </c>
      <c r="M10943" s="821">
        <v>46892.688547157624</v>
      </c>
      <c r="N10943" s="822"/>
      <c r="O10943" s="822"/>
      <c r="P10943" s="821"/>
    </row>
    <row r="10944" spans="1:16" ht="22.5" x14ac:dyDescent="0.25">
      <c r="A10944" s="827" t="s">
        <v>3627</v>
      </c>
      <c r="B10944" s="827" t="s">
        <v>3626</v>
      </c>
      <c r="C10944" s="827" t="s">
        <v>3031</v>
      </c>
      <c r="D10944" s="824" t="s">
        <v>4931</v>
      </c>
      <c r="E10944" s="826">
        <v>3500</v>
      </c>
      <c r="F10944" s="825" t="s">
        <v>6323</v>
      </c>
      <c r="G10944" s="824" t="s">
        <v>6322</v>
      </c>
      <c r="H10944" s="823" t="s">
        <v>5215</v>
      </c>
      <c r="I10944" s="823" t="s">
        <v>4358</v>
      </c>
      <c r="J10944" s="823" t="s">
        <v>5215</v>
      </c>
      <c r="K10944" s="822">
        <v>4</v>
      </c>
      <c r="L10944" s="822">
        <v>12</v>
      </c>
      <c r="M10944" s="821">
        <v>46352.396694184266</v>
      </c>
      <c r="N10944" s="822"/>
      <c r="O10944" s="822"/>
      <c r="P10944" s="821"/>
    </row>
    <row r="10945" spans="1:16" ht="22.5" x14ac:dyDescent="0.25">
      <c r="A10945" s="827" t="s">
        <v>3627</v>
      </c>
      <c r="B10945" s="827" t="s">
        <v>3626</v>
      </c>
      <c r="C10945" s="827" t="s">
        <v>3031</v>
      </c>
      <c r="D10945" s="824" t="s">
        <v>4931</v>
      </c>
      <c r="E10945" s="826">
        <v>3500</v>
      </c>
      <c r="F10945" s="825" t="s">
        <v>6321</v>
      </c>
      <c r="G10945" s="824" t="s">
        <v>6320</v>
      </c>
      <c r="H10945" s="823" t="s">
        <v>6319</v>
      </c>
      <c r="I10945" s="823" t="s">
        <v>3732</v>
      </c>
      <c r="J10945" s="823" t="s">
        <v>6319</v>
      </c>
      <c r="K10945" s="822">
        <v>3</v>
      </c>
      <c r="L10945" s="822">
        <v>7</v>
      </c>
      <c r="M10945" s="821">
        <v>24510.500727972358</v>
      </c>
      <c r="N10945" s="822"/>
      <c r="O10945" s="822"/>
      <c r="P10945" s="821"/>
    </row>
    <row r="10946" spans="1:16" ht="33.75" x14ac:dyDescent="0.25">
      <c r="A10946" s="827" t="s">
        <v>3627</v>
      </c>
      <c r="B10946" s="827" t="s">
        <v>3626</v>
      </c>
      <c r="C10946" s="827" t="s">
        <v>3031</v>
      </c>
      <c r="D10946" s="824" t="s">
        <v>5257</v>
      </c>
      <c r="E10946" s="826">
        <v>2500</v>
      </c>
      <c r="F10946" s="825" t="s">
        <v>5256</v>
      </c>
      <c r="G10946" s="824" t="s">
        <v>5255</v>
      </c>
      <c r="H10946" s="823" t="s">
        <v>2708</v>
      </c>
      <c r="I10946" s="823" t="s">
        <v>3622</v>
      </c>
      <c r="J10946" s="823" t="s">
        <v>2708</v>
      </c>
      <c r="K10946" s="822">
        <v>4</v>
      </c>
      <c r="L10946" s="822">
        <v>12</v>
      </c>
      <c r="M10946" s="821">
        <v>31803.869969971249</v>
      </c>
      <c r="N10946" s="822"/>
      <c r="O10946" s="822"/>
      <c r="P10946" s="821"/>
    </row>
    <row r="10947" spans="1:16" ht="33.75" x14ac:dyDescent="0.25">
      <c r="A10947" s="827" t="s">
        <v>3627</v>
      </c>
      <c r="B10947" s="827" t="s">
        <v>3626</v>
      </c>
      <c r="C10947" s="827" t="s">
        <v>3031</v>
      </c>
      <c r="D10947" s="824" t="s">
        <v>5254</v>
      </c>
      <c r="E10947" s="826">
        <v>2300</v>
      </c>
      <c r="F10947" s="825" t="s">
        <v>5253</v>
      </c>
      <c r="G10947" s="824" t="s">
        <v>5252</v>
      </c>
      <c r="H10947" s="823" t="s">
        <v>3674</v>
      </c>
      <c r="I10947" s="823" t="s">
        <v>3622</v>
      </c>
      <c r="J10947" s="823" t="s">
        <v>3674</v>
      </c>
      <c r="K10947" s="822">
        <v>4</v>
      </c>
      <c r="L10947" s="822">
        <v>12</v>
      </c>
      <c r="M10947" s="821">
        <v>29485.12911678512</v>
      </c>
      <c r="N10947" s="822"/>
      <c r="O10947" s="822"/>
      <c r="P10947" s="821"/>
    </row>
    <row r="10948" spans="1:16" ht="33.75" x14ac:dyDescent="0.25">
      <c r="A10948" s="827" t="s">
        <v>3627</v>
      </c>
      <c r="B10948" s="827" t="s">
        <v>3626</v>
      </c>
      <c r="C10948" s="827" t="s">
        <v>3031</v>
      </c>
      <c r="D10948" s="824" t="s">
        <v>5084</v>
      </c>
      <c r="E10948" s="826">
        <v>3500</v>
      </c>
      <c r="F10948" s="825" t="s">
        <v>5251</v>
      </c>
      <c r="G10948" s="824" t="s">
        <v>5250</v>
      </c>
      <c r="H10948" s="823" t="s">
        <v>2741</v>
      </c>
      <c r="I10948" s="823" t="s">
        <v>3638</v>
      </c>
      <c r="J10948" s="823" t="s">
        <v>2741</v>
      </c>
      <c r="K10948" s="822">
        <v>4</v>
      </c>
      <c r="L10948" s="822">
        <v>12</v>
      </c>
      <c r="M10948" s="821">
        <v>42796.820484191543</v>
      </c>
      <c r="N10948" s="822"/>
      <c r="O10948" s="822"/>
      <c r="P10948" s="821"/>
    </row>
    <row r="10949" spans="1:16" ht="33.75" x14ac:dyDescent="0.25">
      <c r="A10949" s="827" t="s">
        <v>3627</v>
      </c>
      <c r="B10949" s="827" t="s">
        <v>3626</v>
      </c>
      <c r="C10949" s="827" t="s">
        <v>3031</v>
      </c>
      <c r="D10949" s="824" t="s">
        <v>5084</v>
      </c>
      <c r="E10949" s="826">
        <v>3500</v>
      </c>
      <c r="F10949" s="825" t="s">
        <v>5249</v>
      </c>
      <c r="G10949" s="824" t="s">
        <v>5248</v>
      </c>
      <c r="H10949" s="823" t="s">
        <v>3674</v>
      </c>
      <c r="I10949" s="823" t="s">
        <v>3622</v>
      </c>
      <c r="J10949" s="823" t="s">
        <v>3674</v>
      </c>
      <c r="K10949" s="822">
        <v>4</v>
      </c>
      <c r="L10949" s="822">
        <v>12</v>
      </c>
      <c r="M10949" s="821">
        <v>43953.697533377257</v>
      </c>
      <c r="N10949" s="822"/>
      <c r="O10949" s="822"/>
      <c r="P10949" s="821"/>
    </row>
    <row r="10950" spans="1:16" ht="33.75" x14ac:dyDescent="0.25">
      <c r="A10950" s="827" t="s">
        <v>3627</v>
      </c>
      <c r="B10950" s="827" t="s">
        <v>3626</v>
      </c>
      <c r="C10950" s="827" t="s">
        <v>3031</v>
      </c>
      <c r="D10950" s="824" t="s">
        <v>5084</v>
      </c>
      <c r="E10950" s="826">
        <v>3500</v>
      </c>
      <c r="F10950" s="825" t="s">
        <v>5247</v>
      </c>
      <c r="G10950" s="824" t="s">
        <v>5246</v>
      </c>
      <c r="H10950" s="823" t="s">
        <v>3674</v>
      </c>
      <c r="I10950" s="823" t="s">
        <v>3622</v>
      </c>
      <c r="J10950" s="823" t="s">
        <v>3674</v>
      </c>
      <c r="K10950" s="822">
        <v>4</v>
      </c>
      <c r="L10950" s="822">
        <v>12</v>
      </c>
      <c r="M10950" s="821">
        <v>44002.703915029932</v>
      </c>
      <c r="N10950" s="822"/>
      <c r="O10950" s="822"/>
      <c r="P10950" s="821"/>
    </row>
    <row r="10951" spans="1:16" ht="33.75" x14ac:dyDescent="0.25">
      <c r="A10951" s="827" t="s">
        <v>3627</v>
      </c>
      <c r="B10951" s="827" t="s">
        <v>3626</v>
      </c>
      <c r="C10951" s="827" t="s">
        <v>3031</v>
      </c>
      <c r="D10951" s="824" t="s">
        <v>5084</v>
      </c>
      <c r="E10951" s="826">
        <v>3500</v>
      </c>
      <c r="F10951" s="825" t="s">
        <v>5245</v>
      </c>
      <c r="G10951" s="824" t="s">
        <v>5244</v>
      </c>
      <c r="H10951" s="823" t="s">
        <v>3691</v>
      </c>
      <c r="I10951" s="823" t="s">
        <v>3622</v>
      </c>
      <c r="J10951" s="823" t="s">
        <v>3691</v>
      </c>
      <c r="K10951" s="822">
        <v>4</v>
      </c>
      <c r="L10951" s="822">
        <v>12</v>
      </c>
      <c r="M10951" s="821">
        <v>43166.601371332908</v>
      </c>
      <c r="N10951" s="822"/>
      <c r="O10951" s="822"/>
      <c r="P10951" s="821"/>
    </row>
    <row r="10952" spans="1:16" ht="33.75" x14ac:dyDescent="0.25">
      <c r="A10952" s="827" t="s">
        <v>3627</v>
      </c>
      <c r="B10952" s="827" t="s">
        <v>3626</v>
      </c>
      <c r="C10952" s="827" t="s">
        <v>3031</v>
      </c>
      <c r="D10952" s="824" t="s">
        <v>5084</v>
      </c>
      <c r="E10952" s="826">
        <v>3500</v>
      </c>
      <c r="F10952" s="825" t="s">
        <v>5243</v>
      </c>
      <c r="G10952" s="824" t="s">
        <v>5242</v>
      </c>
      <c r="H10952" s="823" t="s">
        <v>3327</v>
      </c>
      <c r="I10952" s="823" t="s">
        <v>3647</v>
      </c>
      <c r="J10952" s="823" t="s">
        <v>3327</v>
      </c>
      <c r="K10952" s="822">
        <v>5</v>
      </c>
      <c r="L10952" s="822">
        <v>12</v>
      </c>
      <c r="M10952" s="821">
        <v>43618.303224616604</v>
      </c>
      <c r="N10952" s="822"/>
      <c r="O10952" s="822"/>
      <c r="P10952" s="821"/>
    </row>
    <row r="10953" spans="1:16" ht="22.5" x14ac:dyDescent="0.25">
      <c r="A10953" s="827" t="s">
        <v>3627</v>
      </c>
      <c r="B10953" s="827" t="s">
        <v>3626</v>
      </c>
      <c r="C10953" s="827" t="s">
        <v>3031</v>
      </c>
      <c r="D10953" s="824" t="s">
        <v>5084</v>
      </c>
      <c r="E10953" s="826">
        <v>3500</v>
      </c>
      <c r="F10953" s="825" t="s">
        <v>4009</v>
      </c>
      <c r="G10953" s="824" t="s">
        <v>4008</v>
      </c>
      <c r="H10953" s="823" t="s">
        <v>2722</v>
      </c>
      <c r="I10953" s="823" t="s">
        <v>3654</v>
      </c>
      <c r="J10953" s="823" t="s">
        <v>2722</v>
      </c>
      <c r="K10953" s="822">
        <v>4</v>
      </c>
      <c r="L10953" s="822">
        <v>6</v>
      </c>
      <c r="M10953" s="821">
        <v>25389.561460735575</v>
      </c>
      <c r="N10953" s="822"/>
      <c r="O10953" s="822"/>
      <c r="P10953" s="821"/>
    </row>
    <row r="10954" spans="1:16" ht="33.75" x14ac:dyDescent="0.25">
      <c r="A10954" s="827" t="s">
        <v>3627</v>
      </c>
      <c r="B10954" s="827" t="s">
        <v>3626</v>
      </c>
      <c r="C10954" s="827" t="s">
        <v>3031</v>
      </c>
      <c r="D10954" s="824" t="s">
        <v>5008</v>
      </c>
      <c r="E10954" s="826">
        <v>3000</v>
      </c>
      <c r="F10954" s="825" t="s">
        <v>5241</v>
      </c>
      <c r="G10954" s="824" t="s">
        <v>5240</v>
      </c>
      <c r="H10954" s="823" t="s">
        <v>3691</v>
      </c>
      <c r="I10954" s="823" t="s">
        <v>3622</v>
      </c>
      <c r="J10954" s="823" t="s">
        <v>3691</v>
      </c>
      <c r="K10954" s="822">
        <v>4</v>
      </c>
      <c r="L10954" s="822">
        <v>12</v>
      </c>
      <c r="M10954" s="821">
        <v>37969.421525178375</v>
      </c>
      <c r="N10954" s="822"/>
      <c r="O10954" s="822"/>
      <c r="P10954" s="821"/>
    </row>
    <row r="10955" spans="1:16" ht="33.75" x14ac:dyDescent="0.25">
      <c r="A10955" s="827" t="s">
        <v>3627</v>
      </c>
      <c r="B10955" s="827" t="s">
        <v>3626</v>
      </c>
      <c r="C10955" s="827" t="s">
        <v>3031</v>
      </c>
      <c r="D10955" s="824" t="s">
        <v>5008</v>
      </c>
      <c r="E10955" s="826">
        <v>3000</v>
      </c>
      <c r="F10955" s="825" t="s">
        <v>5239</v>
      </c>
      <c r="G10955" s="824" t="s">
        <v>5238</v>
      </c>
      <c r="H10955" s="823" t="s">
        <v>3674</v>
      </c>
      <c r="I10955" s="823" t="s">
        <v>3622</v>
      </c>
      <c r="J10955" s="823" t="s">
        <v>3674</v>
      </c>
      <c r="K10955" s="822">
        <v>4</v>
      </c>
      <c r="L10955" s="822">
        <v>12</v>
      </c>
      <c r="M10955" s="821">
        <v>37995.516872662403</v>
      </c>
      <c r="N10955" s="822"/>
      <c r="O10955" s="822"/>
      <c r="P10955" s="821"/>
    </row>
    <row r="10956" spans="1:16" ht="33.75" x14ac:dyDescent="0.25">
      <c r="A10956" s="827" t="s">
        <v>3627</v>
      </c>
      <c r="B10956" s="827" t="s">
        <v>3626</v>
      </c>
      <c r="C10956" s="827" t="s">
        <v>3031</v>
      </c>
      <c r="D10956" s="824" t="s">
        <v>5008</v>
      </c>
      <c r="E10956" s="826">
        <v>3000</v>
      </c>
      <c r="F10956" s="825" t="s">
        <v>5237</v>
      </c>
      <c r="G10956" s="824" t="s">
        <v>5236</v>
      </c>
      <c r="H10956" s="823" t="s">
        <v>2745</v>
      </c>
      <c r="I10956" s="823" t="s">
        <v>3622</v>
      </c>
      <c r="J10956" s="823" t="s">
        <v>2745</v>
      </c>
      <c r="K10956" s="822">
        <v>4</v>
      </c>
      <c r="L10956" s="822">
        <v>12</v>
      </c>
      <c r="M10956" s="821">
        <v>37999.011606458233</v>
      </c>
      <c r="N10956" s="822"/>
      <c r="O10956" s="822"/>
      <c r="P10956" s="821"/>
    </row>
    <row r="10957" spans="1:16" ht="33.75" x14ac:dyDescent="0.25">
      <c r="A10957" s="827" t="s">
        <v>3627</v>
      </c>
      <c r="B10957" s="827" t="s">
        <v>3626</v>
      </c>
      <c r="C10957" s="827" t="s">
        <v>3031</v>
      </c>
      <c r="D10957" s="824" t="s">
        <v>4876</v>
      </c>
      <c r="E10957" s="826">
        <v>2625</v>
      </c>
      <c r="F10957" s="825" t="s">
        <v>6318</v>
      </c>
      <c r="G10957" s="824" t="s">
        <v>6317</v>
      </c>
      <c r="H10957" s="823" t="s">
        <v>3327</v>
      </c>
      <c r="I10957" s="823" t="s">
        <v>3638</v>
      </c>
      <c r="J10957" s="823" t="s">
        <v>3327</v>
      </c>
      <c r="K10957" s="822">
        <v>4</v>
      </c>
      <c r="L10957" s="822">
        <v>12</v>
      </c>
      <c r="M10957" s="821">
        <v>33618.037352561434</v>
      </c>
      <c r="N10957" s="822"/>
      <c r="O10957" s="822"/>
      <c r="P10957" s="821"/>
    </row>
    <row r="10958" spans="1:16" ht="33.75" x14ac:dyDescent="0.25">
      <c r="A10958" s="827" t="s">
        <v>3627</v>
      </c>
      <c r="B10958" s="827" t="s">
        <v>3626</v>
      </c>
      <c r="C10958" s="827" t="s">
        <v>3031</v>
      </c>
      <c r="D10958" s="824" t="s">
        <v>5008</v>
      </c>
      <c r="E10958" s="826">
        <v>3000</v>
      </c>
      <c r="F10958" s="825" t="s">
        <v>5235</v>
      </c>
      <c r="G10958" s="824" t="s">
        <v>5234</v>
      </c>
      <c r="H10958" s="823" t="s">
        <v>3691</v>
      </c>
      <c r="I10958" s="823" t="s">
        <v>3622</v>
      </c>
      <c r="J10958" s="823" t="s">
        <v>3691</v>
      </c>
      <c r="K10958" s="822">
        <v>4</v>
      </c>
      <c r="L10958" s="822">
        <v>12</v>
      </c>
      <c r="M10958" s="821">
        <v>38012.289592169604</v>
      </c>
      <c r="N10958" s="822"/>
      <c r="O10958" s="822"/>
      <c r="P10958" s="821"/>
    </row>
    <row r="10959" spans="1:16" ht="33.75" x14ac:dyDescent="0.25">
      <c r="A10959" s="827" t="s">
        <v>3627</v>
      </c>
      <c r="B10959" s="827" t="s">
        <v>3626</v>
      </c>
      <c r="C10959" s="827" t="s">
        <v>3031</v>
      </c>
      <c r="D10959" s="824" t="s">
        <v>5008</v>
      </c>
      <c r="E10959" s="826">
        <v>3000</v>
      </c>
      <c r="F10959" s="825" t="s">
        <v>5233</v>
      </c>
      <c r="G10959" s="824" t="s">
        <v>5232</v>
      </c>
      <c r="H10959" s="823" t="s">
        <v>3691</v>
      </c>
      <c r="I10959" s="823" t="s">
        <v>3622</v>
      </c>
      <c r="J10959" s="823" t="s">
        <v>3691</v>
      </c>
      <c r="K10959" s="822">
        <v>4</v>
      </c>
      <c r="L10959" s="822">
        <v>12</v>
      </c>
      <c r="M10959" s="821">
        <v>37848.537781959931</v>
      </c>
      <c r="N10959" s="822"/>
      <c r="O10959" s="822"/>
      <c r="P10959" s="821"/>
    </row>
    <row r="10960" spans="1:16" ht="33.75" x14ac:dyDescent="0.25">
      <c r="A10960" s="827" t="s">
        <v>3627</v>
      </c>
      <c r="B10960" s="827" t="s">
        <v>3626</v>
      </c>
      <c r="C10960" s="827" t="s">
        <v>3031</v>
      </c>
      <c r="D10960" s="824" t="s">
        <v>5008</v>
      </c>
      <c r="E10960" s="826">
        <v>3000</v>
      </c>
      <c r="F10960" s="825" t="s">
        <v>5231</v>
      </c>
      <c r="G10960" s="824" t="s">
        <v>5230</v>
      </c>
      <c r="H10960" s="823" t="s">
        <v>3691</v>
      </c>
      <c r="I10960" s="823" t="s">
        <v>3622</v>
      </c>
      <c r="J10960" s="823" t="s">
        <v>3691</v>
      </c>
      <c r="K10960" s="822">
        <v>4</v>
      </c>
      <c r="L10960" s="822">
        <v>12</v>
      </c>
      <c r="M10960" s="821">
        <v>38015.624108943281</v>
      </c>
      <c r="N10960" s="822"/>
      <c r="O10960" s="822"/>
      <c r="P10960" s="821"/>
    </row>
    <row r="10961" spans="1:16" ht="22.5" x14ac:dyDescent="0.25">
      <c r="A10961" s="827" t="s">
        <v>3627</v>
      </c>
      <c r="B10961" s="827" t="s">
        <v>3626</v>
      </c>
      <c r="C10961" s="827" t="s">
        <v>3031</v>
      </c>
      <c r="D10961" s="824" t="s">
        <v>5008</v>
      </c>
      <c r="E10961" s="826">
        <v>3000</v>
      </c>
      <c r="F10961" s="825" t="s">
        <v>5229</v>
      </c>
      <c r="G10961" s="824" t="s">
        <v>5228</v>
      </c>
      <c r="H10961" s="823" t="s">
        <v>5227</v>
      </c>
      <c r="I10961" s="823" t="s">
        <v>3911</v>
      </c>
      <c r="J10961" s="823" t="s">
        <v>5227</v>
      </c>
      <c r="K10961" s="822">
        <v>4</v>
      </c>
      <c r="L10961" s="822">
        <v>12</v>
      </c>
      <c r="M10961" s="821">
        <v>37778.222536360197</v>
      </c>
      <c r="N10961" s="822"/>
      <c r="O10961" s="822"/>
      <c r="P10961" s="821"/>
    </row>
    <row r="10962" spans="1:16" ht="33.75" x14ac:dyDescent="0.25">
      <c r="A10962" s="827" t="s">
        <v>3627</v>
      </c>
      <c r="B10962" s="827" t="s">
        <v>3626</v>
      </c>
      <c r="C10962" s="827" t="s">
        <v>3031</v>
      </c>
      <c r="D10962" s="824" t="s">
        <v>6316</v>
      </c>
      <c r="E10962" s="826">
        <v>7778.57</v>
      </c>
      <c r="F10962" s="825" t="s">
        <v>6315</v>
      </c>
      <c r="G10962" s="824" t="s">
        <v>6314</v>
      </c>
      <c r="H10962" s="823" t="s">
        <v>3691</v>
      </c>
      <c r="I10962" s="823" t="s">
        <v>3622</v>
      </c>
      <c r="J10962" s="823" t="s">
        <v>3691</v>
      </c>
      <c r="K10962" s="822">
        <v>2</v>
      </c>
      <c r="L10962" s="822">
        <v>7</v>
      </c>
      <c r="M10962" s="821">
        <v>27860.408349333247</v>
      </c>
      <c r="N10962" s="822"/>
      <c r="O10962" s="822"/>
      <c r="P10962" s="821"/>
    </row>
    <row r="10963" spans="1:16" ht="33.75" x14ac:dyDescent="0.25">
      <c r="A10963" s="827" t="s">
        <v>3627</v>
      </c>
      <c r="B10963" s="827" t="s">
        <v>3626</v>
      </c>
      <c r="C10963" s="827" t="s">
        <v>3031</v>
      </c>
      <c r="D10963" s="824" t="s">
        <v>5226</v>
      </c>
      <c r="E10963" s="826">
        <v>1800</v>
      </c>
      <c r="F10963" s="825" t="s">
        <v>5225</v>
      </c>
      <c r="G10963" s="824" t="s">
        <v>5224</v>
      </c>
      <c r="H10963" s="823" t="s">
        <v>5168</v>
      </c>
      <c r="I10963" s="823" t="s">
        <v>3647</v>
      </c>
      <c r="J10963" s="823" t="s">
        <v>5168</v>
      </c>
      <c r="K10963" s="822">
        <v>6</v>
      </c>
      <c r="L10963" s="822">
        <v>12</v>
      </c>
      <c r="M10963" s="821">
        <v>22667.474254265908</v>
      </c>
      <c r="N10963" s="822"/>
      <c r="O10963" s="822"/>
      <c r="P10963" s="821"/>
    </row>
    <row r="10964" spans="1:16" ht="33.75" x14ac:dyDescent="0.25">
      <c r="A10964" s="827" t="s">
        <v>3627</v>
      </c>
      <c r="B10964" s="827" t="s">
        <v>3626</v>
      </c>
      <c r="C10964" s="827" t="s">
        <v>3031</v>
      </c>
      <c r="D10964" s="824" t="s">
        <v>6313</v>
      </c>
      <c r="E10964" s="826">
        <v>7778.57</v>
      </c>
      <c r="F10964" s="825" t="s">
        <v>6312</v>
      </c>
      <c r="G10964" s="824" t="s">
        <v>6311</v>
      </c>
      <c r="H10964" s="823" t="s">
        <v>3691</v>
      </c>
      <c r="I10964" s="823" t="s">
        <v>3622</v>
      </c>
      <c r="J10964" s="823" t="s">
        <v>3691</v>
      </c>
      <c r="K10964" s="822">
        <v>2</v>
      </c>
      <c r="L10964" s="822">
        <v>7</v>
      </c>
      <c r="M10964" s="821">
        <v>29596.279675907444</v>
      </c>
      <c r="N10964" s="822"/>
      <c r="O10964" s="822"/>
      <c r="P10964" s="821"/>
    </row>
    <row r="10965" spans="1:16" ht="33.75" x14ac:dyDescent="0.25">
      <c r="A10965" s="827" t="s">
        <v>3627</v>
      </c>
      <c r="B10965" s="827" t="s">
        <v>3626</v>
      </c>
      <c r="C10965" s="827" t="s">
        <v>3031</v>
      </c>
      <c r="D10965" s="824" t="s">
        <v>5021</v>
      </c>
      <c r="E10965" s="826">
        <v>3000</v>
      </c>
      <c r="F10965" s="825" t="s">
        <v>5223</v>
      </c>
      <c r="G10965" s="824" t="s">
        <v>5222</v>
      </c>
      <c r="H10965" s="823" t="s">
        <v>3691</v>
      </c>
      <c r="I10965" s="823" t="s">
        <v>3622</v>
      </c>
      <c r="J10965" s="823" t="s">
        <v>3691</v>
      </c>
      <c r="K10965" s="822">
        <v>4</v>
      </c>
      <c r="L10965" s="822">
        <v>12</v>
      </c>
      <c r="M10965" s="821">
        <v>38001.895512857089</v>
      </c>
      <c r="N10965" s="822"/>
      <c r="O10965" s="822"/>
      <c r="P10965" s="821"/>
    </row>
    <row r="10966" spans="1:16" ht="33.75" x14ac:dyDescent="0.25">
      <c r="A10966" s="827" t="s">
        <v>3627</v>
      </c>
      <c r="B10966" s="827" t="s">
        <v>3626</v>
      </c>
      <c r="C10966" s="827" t="s">
        <v>3031</v>
      </c>
      <c r="D10966" s="824" t="s">
        <v>5008</v>
      </c>
      <c r="E10966" s="826">
        <v>3000</v>
      </c>
      <c r="F10966" s="825" t="s">
        <v>5221</v>
      </c>
      <c r="G10966" s="824" t="s">
        <v>5220</v>
      </c>
      <c r="H10966" s="823" t="s">
        <v>2745</v>
      </c>
      <c r="I10966" s="823" t="s">
        <v>3622</v>
      </c>
      <c r="J10966" s="823" t="s">
        <v>2745</v>
      </c>
      <c r="K10966" s="822">
        <v>4</v>
      </c>
      <c r="L10966" s="822">
        <v>12</v>
      </c>
      <c r="M10966" s="821">
        <v>37832.646256074608</v>
      </c>
      <c r="N10966" s="822"/>
      <c r="O10966" s="822"/>
      <c r="P10966" s="821"/>
    </row>
    <row r="10967" spans="1:16" ht="33.75" x14ac:dyDescent="0.25">
      <c r="A10967" s="827" t="s">
        <v>3627</v>
      </c>
      <c r="B10967" s="827" t="s">
        <v>3626</v>
      </c>
      <c r="C10967" s="827" t="s">
        <v>3031</v>
      </c>
      <c r="D10967" s="824" t="s">
        <v>4931</v>
      </c>
      <c r="E10967" s="826">
        <v>3500</v>
      </c>
      <c r="F10967" s="825" t="s">
        <v>4128</v>
      </c>
      <c r="G10967" s="824" t="s">
        <v>4127</v>
      </c>
      <c r="H10967" s="823" t="s">
        <v>2722</v>
      </c>
      <c r="I10967" s="823" t="s">
        <v>3647</v>
      </c>
      <c r="J10967" s="823" t="s">
        <v>2722</v>
      </c>
      <c r="K10967" s="822">
        <v>4</v>
      </c>
      <c r="L10967" s="822">
        <v>6</v>
      </c>
      <c r="M10967" s="821">
        <v>25857.08474495741</v>
      </c>
      <c r="N10967" s="822"/>
      <c r="O10967" s="822"/>
      <c r="P10967" s="821"/>
    </row>
    <row r="10968" spans="1:16" ht="33.75" x14ac:dyDescent="0.25">
      <c r="A10968" s="827" t="s">
        <v>3627</v>
      </c>
      <c r="B10968" s="827" t="s">
        <v>3626</v>
      </c>
      <c r="C10968" s="827" t="s">
        <v>3031</v>
      </c>
      <c r="D10968" s="824" t="s">
        <v>5084</v>
      </c>
      <c r="E10968" s="826">
        <v>3500</v>
      </c>
      <c r="F10968" s="825" t="s">
        <v>5219</v>
      </c>
      <c r="G10968" s="824" t="s">
        <v>5218</v>
      </c>
      <c r="H10968" s="823" t="s">
        <v>3674</v>
      </c>
      <c r="I10968" s="823" t="s">
        <v>3622</v>
      </c>
      <c r="J10968" s="823" t="s">
        <v>3674</v>
      </c>
      <c r="K10968" s="822">
        <v>4</v>
      </c>
      <c r="L10968" s="822">
        <v>12</v>
      </c>
      <c r="M10968" s="821">
        <v>43958.94464085294</v>
      </c>
      <c r="N10968" s="822"/>
      <c r="O10968" s="822"/>
      <c r="P10968" s="821"/>
    </row>
    <row r="10969" spans="1:16" ht="22.5" x14ac:dyDescent="0.25">
      <c r="A10969" s="827" t="s">
        <v>3627</v>
      </c>
      <c r="B10969" s="827" t="s">
        <v>3626</v>
      </c>
      <c r="C10969" s="827" t="s">
        <v>3031</v>
      </c>
      <c r="D10969" s="824" t="s">
        <v>5084</v>
      </c>
      <c r="E10969" s="826">
        <v>3500</v>
      </c>
      <c r="F10969" s="825" t="s">
        <v>5217</v>
      </c>
      <c r="G10969" s="824" t="s">
        <v>5216</v>
      </c>
      <c r="H10969" s="823" t="s">
        <v>5215</v>
      </c>
      <c r="I10969" s="823" t="s">
        <v>3911</v>
      </c>
      <c r="J10969" s="823" t="s">
        <v>5215</v>
      </c>
      <c r="K10969" s="822">
        <v>4</v>
      </c>
      <c r="L10969" s="822">
        <v>12</v>
      </c>
      <c r="M10969" s="821">
        <v>43899.964749570921</v>
      </c>
      <c r="N10969" s="822"/>
      <c r="O10969" s="822"/>
      <c r="P10969" s="821"/>
    </row>
    <row r="10970" spans="1:16" ht="33.75" x14ac:dyDescent="0.25">
      <c r="A10970" s="827" t="s">
        <v>3627</v>
      </c>
      <c r="B10970" s="827" t="s">
        <v>3626</v>
      </c>
      <c r="C10970" s="827" t="s">
        <v>3031</v>
      </c>
      <c r="D10970" s="824" t="s">
        <v>5084</v>
      </c>
      <c r="E10970" s="826">
        <v>3500</v>
      </c>
      <c r="F10970" s="825" t="s">
        <v>5214</v>
      </c>
      <c r="G10970" s="824" t="s">
        <v>5213</v>
      </c>
      <c r="H10970" s="823" t="s">
        <v>2725</v>
      </c>
      <c r="I10970" s="823" t="s">
        <v>3622</v>
      </c>
      <c r="J10970" s="823" t="s">
        <v>2725</v>
      </c>
      <c r="K10970" s="822">
        <v>4</v>
      </c>
      <c r="L10970" s="822">
        <v>12</v>
      </c>
      <c r="M10970" s="821">
        <v>44020.377855286766</v>
      </c>
      <c r="N10970" s="822"/>
      <c r="O10970" s="822"/>
      <c r="P10970" s="821"/>
    </row>
    <row r="10971" spans="1:16" x14ac:dyDescent="0.25">
      <c r="A10971" s="1772" t="s">
        <v>2848</v>
      </c>
      <c r="B10971" s="1772"/>
      <c r="C10971" s="1772"/>
      <c r="D10971" s="1772"/>
      <c r="E10971" s="1772"/>
      <c r="F10971" s="1772" t="s">
        <v>378</v>
      </c>
      <c r="G10971" s="1772"/>
      <c r="H10971" s="1772"/>
      <c r="I10971" s="1772"/>
      <c r="J10971" s="1772"/>
      <c r="K10971" s="1771" t="s">
        <v>2847</v>
      </c>
      <c r="L10971" s="1771"/>
      <c r="M10971" s="1771"/>
      <c r="N10971" s="1771" t="s">
        <v>2846</v>
      </c>
      <c r="O10971" s="1771"/>
      <c r="P10971" s="1771"/>
    </row>
    <row r="10972" spans="1:16" ht="76.5" customHeight="1" x14ac:dyDescent="0.25">
      <c r="A10972" s="1535" t="s">
        <v>2845</v>
      </c>
      <c r="B10972" s="1535" t="s">
        <v>5</v>
      </c>
      <c r="C10972" s="1535" t="s">
        <v>2844</v>
      </c>
      <c r="D10972" s="1535" t="s">
        <v>2843</v>
      </c>
      <c r="E10972" s="1536" t="s">
        <v>2842</v>
      </c>
      <c r="F10972" s="1537" t="s">
        <v>2841</v>
      </c>
      <c r="G10972" s="1540" t="s">
        <v>2840</v>
      </c>
      <c r="H10972" s="1535" t="s">
        <v>2839</v>
      </c>
      <c r="I10972" s="1535" t="s">
        <v>2838</v>
      </c>
      <c r="J10972" s="1535" t="s">
        <v>2837</v>
      </c>
      <c r="K10972" s="1538" t="s">
        <v>2836</v>
      </c>
      <c r="L10972" s="1538" t="s">
        <v>2835</v>
      </c>
      <c r="M10972" s="1539" t="s">
        <v>2834</v>
      </c>
      <c r="N10972" s="1538" t="s">
        <v>2836</v>
      </c>
      <c r="O10972" s="1538" t="s">
        <v>2835</v>
      </c>
      <c r="P10972" s="1539" t="s">
        <v>2834</v>
      </c>
    </row>
    <row r="10973" spans="1:16" ht="33.75" x14ac:dyDescent="0.25">
      <c r="A10973" s="827" t="s">
        <v>3627</v>
      </c>
      <c r="B10973" s="827" t="s">
        <v>3626</v>
      </c>
      <c r="C10973" s="827" t="s">
        <v>3031</v>
      </c>
      <c r="D10973" s="824" t="s">
        <v>4931</v>
      </c>
      <c r="E10973" s="826">
        <v>3500</v>
      </c>
      <c r="F10973" s="825" t="s">
        <v>5212</v>
      </c>
      <c r="G10973" s="824" t="s">
        <v>5211</v>
      </c>
      <c r="H10973" s="823" t="s">
        <v>3674</v>
      </c>
      <c r="I10973" s="823" t="s">
        <v>3622</v>
      </c>
      <c r="J10973" s="823" t="s">
        <v>3674</v>
      </c>
      <c r="K10973" s="822">
        <v>4</v>
      </c>
      <c r="L10973" s="822">
        <v>12</v>
      </c>
      <c r="M10973" s="821">
        <v>43507.232774005366</v>
      </c>
      <c r="N10973" s="822"/>
      <c r="O10973" s="822"/>
      <c r="P10973" s="821"/>
    </row>
    <row r="10974" spans="1:16" ht="33.75" x14ac:dyDescent="0.25">
      <c r="A10974" s="827" t="s">
        <v>3627</v>
      </c>
      <c r="B10974" s="827" t="s">
        <v>3626</v>
      </c>
      <c r="C10974" s="827" t="s">
        <v>3031</v>
      </c>
      <c r="D10974" s="824" t="s">
        <v>5210</v>
      </c>
      <c r="E10974" s="826">
        <v>6000</v>
      </c>
      <c r="F10974" s="825" t="s">
        <v>5209</v>
      </c>
      <c r="G10974" s="824" t="s">
        <v>5208</v>
      </c>
      <c r="H10974" s="823" t="s">
        <v>2722</v>
      </c>
      <c r="I10974" s="823" t="s">
        <v>3622</v>
      </c>
      <c r="J10974" s="823" t="s">
        <v>2722</v>
      </c>
      <c r="K10974" s="822">
        <v>3</v>
      </c>
      <c r="L10974" s="822">
        <v>12</v>
      </c>
      <c r="M10974" s="821">
        <v>71226.47991325325</v>
      </c>
      <c r="N10974" s="822"/>
      <c r="O10974" s="822"/>
      <c r="P10974" s="821"/>
    </row>
    <row r="10975" spans="1:16" ht="33.75" x14ac:dyDescent="0.25">
      <c r="A10975" s="827" t="s">
        <v>3627</v>
      </c>
      <c r="B10975" s="827" t="s">
        <v>3626</v>
      </c>
      <c r="C10975" s="827" t="s">
        <v>3031</v>
      </c>
      <c r="D10975" s="824" t="s">
        <v>5084</v>
      </c>
      <c r="E10975" s="826">
        <v>3500</v>
      </c>
      <c r="F10975" s="825" t="s">
        <v>5207</v>
      </c>
      <c r="G10975" s="824" t="s">
        <v>5206</v>
      </c>
      <c r="H10975" s="823" t="s">
        <v>2745</v>
      </c>
      <c r="I10975" s="823" t="s">
        <v>3622</v>
      </c>
      <c r="J10975" s="823" t="s">
        <v>2745</v>
      </c>
      <c r="K10975" s="822">
        <v>4</v>
      </c>
      <c r="L10975" s="822">
        <v>12</v>
      </c>
      <c r="M10975" s="821">
        <v>44020.427923106203</v>
      </c>
      <c r="N10975" s="822"/>
      <c r="O10975" s="822"/>
      <c r="P10975" s="821"/>
    </row>
    <row r="10976" spans="1:16" ht="33.75" x14ac:dyDescent="0.25">
      <c r="A10976" s="827" t="s">
        <v>3627</v>
      </c>
      <c r="B10976" s="827" t="s">
        <v>3626</v>
      </c>
      <c r="C10976" s="827" t="s">
        <v>3031</v>
      </c>
      <c r="D10976" s="824" t="s">
        <v>5084</v>
      </c>
      <c r="E10976" s="826">
        <v>3500</v>
      </c>
      <c r="F10976" s="825" t="s">
        <v>5205</v>
      </c>
      <c r="G10976" s="824" t="s">
        <v>5204</v>
      </c>
      <c r="H10976" s="823" t="s">
        <v>2722</v>
      </c>
      <c r="I10976" s="823" t="s">
        <v>3647</v>
      </c>
      <c r="J10976" s="823" t="s">
        <v>2722</v>
      </c>
      <c r="K10976" s="822">
        <v>5</v>
      </c>
      <c r="L10976" s="822">
        <v>12</v>
      </c>
      <c r="M10976" s="821">
        <v>43504.629247395285</v>
      </c>
      <c r="N10976" s="822"/>
      <c r="O10976" s="822"/>
      <c r="P10976" s="821"/>
    </row>
    <row r="10977" spans="1:16" ht="33.75" x14ac:dyDescent="0.25">
      <c r="A10977" s="827" t="s">
        <v>3627</v>
      </c>
      <c r="B10977" s="827" t="s">
        <v>3626</v>
      </c>
      <c r="C10977" s="827" t="s">
        <v>3031</v>
      </c>
      <c r="D10977" s="824" t="s">
        <v>4931</v>
      </c>
      <c r="E10977" s="826">
        <v>3500</v>
      </c>
      <c r="F10977" s="825" t="s">
        <v>5203</v>
      </c>
      <c r="G10977" s="824" t="s">
        <v>5202</v>
      </c>
      <c r="H10977" s="823" t="s">
        <v>3674</v>
      </c>
      <c r="I10977" s="823" t="s">
        <v>3622</v>
      </c>
      <c r="J10977" s="823" t="s">
        <v>3674</v>
      </c>
      <c r="K10977" s="822">
        <v>4</v>
      </c>
      <c r="L10977" s="822">
        <v>12</v>
      </c>
      <c r="M10977" s="821">
        <v>43769.387876511893</v>
      </c>
      <c r="N10977" s="822"/>
      <c r="O10977" s="822"/>
      <c r="P10977" s="821"/>
    </row>
    <row r="10978" spans="1:16" ht="22.5" x14ac:dyDescent="0.25">
      <c r="A10978" s="827" t="s">
        <v>3627</v>
      </c>
      <c r="B10978" s="827" t="s">
        <v>3626</v>
      </c>
      <c r="C10978" s="827" t="s">
        <v>3031</v>
      </c>
      <c r="D10978" s="824" t="s">
        <v>5008</v>
      </c>
      <c r="E10978" s="826">
        <v>3000</v>
      </c>
      <c r="F10978" s="825" t="s">
        <v>5201</v>
      </c>
      <c r="G10978" s="824" t="s">
        <v>5200</v>
      </c>
      <c r="H10978" s="823" t="s">
        <v>3663</v>
      </c>
      <c r="I10978" s="823" t="s">
        <v>3631</v>
      </c>
      <c r="J10978" s="823" t="s">
        <v>3663</v>
      </c>
      <c r="K10978" s="822">
        <v>4</v>
      </c>
      <c r="L10978" s="822">
        <v>12</v>
      </c>
      <c r="M10978" s="821">
        <v>34811.654167640838</v>
      </c>
      <c r="N10978" s="822"/>
      <c r="O10978" s="822"/>
      <c r="P10978" s="821"/>
    </row>
    <row r="10979" spans="1:16" ht="33.75" x14ac:dyDescent="0.25">
      <c r="A10979" s="827" t="s">
        <v>3627</v>
      </c>
      <c r="B10979" s="827" t="s">
        <v>3626</v>
      </c>
      <c r="C10979" s="827" t="s">
        <v>3031</v>
      </c>
      <c r="D10979" s="824" t="s">
        <v>5008</v>
      </c>
      <c r="E10979" s="826">
        <v>3000</v>
      </c>
      <c r="F10979" s="825" t="s">
        <v>5199</v>
      </c>
      <c r="G10979" s="824" t="s">
        <v>5198</v>
      </c>
      <c r="H10979" s="823" t="s">
        <v>3674</v>
      </c>
      <c r="I10979" s="823" t="s">
        <v>3622</v>
      </c>
      <c r="J10979" s="823" t="s">
        <v>3674</v>
      </c>
      <c r="K10979" s="822">
        <v>4</v>
      </c>
      <c r="L10979" s="822">
        <v>12</v>
      </c>
      <c r="M10979" s="821">
        <v>38001.394834662846</v>
      </c>
      <c r="N10979" s="822"/>
      <c r="O10979" s="822"/>
      <c r="P10979" s="821"/>
    </row>
    <row r="10980" spans="1:16" ht="45" x14ac:dyDescent="0.25">
      <c r="A10980" s="827" t="s">
        <v>3627</v>
      </c>
      <c r="B10980" s="827" t="s">
        <v>3626</v>
      </c>
      <c r="C10980" s="827" t="s">
        <v>3031</v>
      </c>
      <c r="D10980" s="824" t="s">
        <v>5197</v>
      </c>
      <c r="E10980" s="826">
        <v>2500</v>
      </c>
      <c r="F10980" s="825" t="s">
        <v>5196</v>
      </c>
      <c r="G10980" s="824" t="s">
        <v>5195</v>
      </c>
      <c r="H10980" s="823" t="s">
        <v>3691</v>
      </c>
      <c r="I10980" s="823" t="s">
        <v>3622</v>
      </c>
      <c r="J10980" s="823" t="s">
        <v>3691</v>
      </c>
      <c r="K10980" s="822">
        <v>4</v>
      </c>
      <c r="L10980" s="822">
        <v>12</v>
      </c>
      <c r="M10980" s="821">
        <v>31920.708233380192</v>
      </c>
      <c r="N10980" s="822"/>
      <c r="O10980" s="822"/>
      <c r="P10980" s="821"/>
    </row>
    <row r="10981" spans="1:16" ht="33.75" x14ac:dyDescent="0.25">
      <c r="A10981" s="827" t="s">
        <v>3627</v>
      </c>
      <c r="B10981" s="827" t="s">
        <v>3626</v>
      </c>
      <c r="C10981" s="827" t="s">
        <v>3031</v>
      </c>
      <c r="D10981" s="824" t="s">
        <v>5084</v>
      </c>
      <c r="E10981" s="826">
        <v>3290</v>
      </c>
      <c r="F10981" s="825" t="s">
        <v>4104</v>
      </c>
      <c r="G10981" s="824" t="s">
        <v>4103</v>
      </c>
      <c r="H10981" s="823" t="s">
        <v>2745</v>
      </c>
      <c r="I10981" s="823" t="s">
        <v>3622</v>
      </c>
      <c r="J10981" s="823" t="s">
        <v>2745</v>
      </c>
      <c r="K10981" s="822">
        <v>4</v>
      </c>
      <c r="L10981" s="822">
        <v>6</v>
      </c>
      <c r="M10981" s="821">
        <v>24003.073391669222</v>
      </c>
      <c r="N10981" s="822"/>
      <c r="O10981" s="822"/>
      <c r="P10981" s="821"/>
    </row>
    <row r="10982" spans="1:16" ht="22.5" x14ac:dyDescent="0.25">
      <c r="A10982" s="827" t="s">
        <v>3627</v>
      </c>
      <c r="B10982" s="827" t="s">
        <v>3626</v>
      </c>
      <c r="C10982" s="827" t="s">
        <v>3031</v>
      </c>
      <c r="D10982" s="824" t="s">
        <v>5194</v>
      </c>
      <c r="E10982" s="826">
        <v>8000</v>
      </c>
      <c r="F10982" s="825" t="s">
        <v>5193</v>
      </c>
      <c r="G10982" s="824" t="s">
        <v>5192</v>
      </c>
      <c r="H10982" s="823" t="s">
        <v>2725</v>
      </c>
      <c r="I10982" s="823" t="s">
        <v>3654</v>
      </c>
      <c r="J10982" s="823" t="s">
        <v>2725</v>
      </c>
      <c r="K10982" s="822">
        <v>2</v>
      </c>
      <c r="L10982" s="822">
        <v>12</v>
      </c>
      <c r="M10982" s="821">
        <v>95967.032257917177</v>
      </c>
      <c r="N10982" s="822"/>
      <c r="O10982" s="822"/>
      <c r="P10982" s="821"/>
    </row>
    <row r="10983" spans="1:16" ht="33.75" x14ac:dyDescent="0.25">
      <c r="A10983" s="827" t="s">
        <v>3627</v>
      </c>
      <c r="B10983" s="827" t="s">
        <v>3626</v>
      </c>
      <c r="C10983" s="827" t="s">
        <v>3031</v>
      </c>
      <c r="D10983" s="824" t="s">
        <v>5189</v>
      </c>
      <c r="E10983" s="826">
        <v>6000</v>
      </c>
      <c r="F10983" s="825" t="s">
        <v>5191</v>
      </c>
      <c r="G10983" s="824" t="s">
        <v>5190</v>
      </c>
      <c r="H10983" s="823" t="s">
        <v>4986</v>
      </c>
      <c r="I10983" s="823" t="s">
        <v>3622</v>
      </c>
      <c r="J10983" s="823" t="s">
        <v>4986</v>
      </c>
      <c r="K10983" s="822">
        <v>2</v>
      </c>
      <c r="L10983" s="822">
        <v>12</v>
      </c>
      <c r="M10983" s="821">
        <v>72221.377553036931</v>
      </c>
      <c r="N10983" s="822"/>
      <c r="O10983" s="822"/>
      <c r="P10983" s="821"/>
    </row>
    <row r="10984" spans="1:16" ht="33.75" x14ac:dyDescent="0.25">
      <c r="A10984" s="827" t="s">
        <v>3627</v>
      </c>
      <c r="B10984" s="827" t="s">
        <v>3626</v>
      </c>
      <c r="C10984" s="827" t="s">
        <v>3031</v>
      </c>
      <c r="D10984" s="824" t="s">
        <v>5189</v>
      </c>
      <c r="E10984" s="826">
        <v>6000</v>
      </c>
      <c r="F10984" s="825" t="s">
        <v>5188</v>
      </c>
      <c r="G10984" s="824" t="s">
        <v>5187</v>
      </c>
      <c r="H10984" s="823" t="s">
        <v>2725</v>
      </c>
      <c r="I10984" s="823" t="s">
        <v>3622</v>
      </c>
      <c r="J10984" s="823" t="s">
        <v>2725</v>
      </c>
      <c r="K10984" s="822">
        <v>2</v>
      </c>
      <c r="L10984" s="822">
        <v>12</v>
      </c>
      <c r="M10984" s="821">
        <v>72499.504289939869</v>
      </c>
      <c r="N10984" s="822"/>
      <c r="O10984" s="822"/>
      <c r="P10984" s="821"/>
    </row>
    <row r="10985" spans="1:16" ht="33.75" x14ac:dyDescent="0.25">
      <c r="A10985" s="827" t="s">
        <v>3627</v>
      </c>
      <c r="B10985" s="827" t="s">
        <v>3626</v>
      </c>
      <c r="C10985" s="827" t="s">
        <v>3031</v>
      </c>
      <c r="D10985" s="824" t="s">
        <v>5194</v>
      </c>
      <c r="E10985" s="826">
        <v>10000</v>
      </c>
      <c r="F10985" s="825" t="s">
        <v>3848</v>
      </c>
      <c r="G10985" s="824" t="s">
        <v>3847</v>
      </c>
      <c r="H10985" s="823" t="s">
        <v>2725</v>
      </c>
      <c r="I10985" s="823" t="s">
        <v>3622</v>
      </c>
      <c r="J10985" s="823" t="s">
        <v>2725</v>
      </c>
      <c r="K10985" s="822">
        <v>4</v>
      </c>
      <c r="L10985" s="822">
        <v>6</v>
      </c>
      <c r="M10985" s="821">
        <v>48549.492773296704</v>
      </c>
      <c r="N10985" s="822"/>
      <c r="O10985" s="822"/>
      <c r="P10985" s="821"/>
    </row>
    <row r="10986" spans="1:16" ht="33.75" x14ac:dyDescent="0.25">
      <c r="A10986" s="827" t="s">
        <v>3627</v>
      </c>
      <c r="B10986" s="827" t="s">
        <v>3626</v>
      </c>
      <c r="C10986" s="827" t="s">
        <v>3031</v>
      </c>
      <c r="D10986" s="824" t="s">
        <v>5186</v>
      </c>
      <c r="E10986" s="826">
        <v>3000</v>
      </c>
      <c r="F10986" s="825" t="s">
        <v>5185</v>
      </c>
      <c r="G10986" s="824" t="s">
        <v>5184</v>
      </c>
      <c r="H10986" s="823" t="s">
        <v>5061</v>
      </c>
      <c r="I10986" s="823" t="s">
        <v>3622</v>
      </c>
      <c r="J10986" s="823" t="s">
        <v>5061</v>
      </c>
      <c r="K10986" s="822">
        <v>2</v>
      </c>
      <c r="L10986" s="822">
        <v>12</v>
      </c>
      <c r="M10986" s="821">
        <v>37812.018314471723</v>
      </c>
      <c r="N10986" s="822"/>
      <c r="O10986" s="822"/>
      <c r="P10986" s="821"/>
    </row>
    <row r="10987" spans="1:16" ht="33.75" x14ac:dyDescent="0.25">
      <c r="A10987" s="827" t="s">
        <v>3627</v>
      </c>
      <c r="B10987" s="827" t="s">
        <v>3626</v>
      </c>
      <c r="C10987" s="827" t="s">
        <v>3031</v>
      </c>
      <c r="D10987" s="824" t="s">
        <v>5183</v>
      </c>
      <c r="E10987" s="826">
        <v>3000</v>
      </c>
      <c r="F10987" s="825" t="s">
        <v>5182</v>
      </c>
      <c r="G10987" s="824" t="s">
        <v>5181</v>
      </c>
      <c r="H10987" s="823" t="s">
        <v>3674</v>
      </c>
      <c r="I10987" s="823" t="s">
        <v>3622</v>
      </c>
      <c r="J10987" s="823" t="s">
        <v>3674</v>
      </c>
      <c r="K10987" s="822">
        <v>2</v>
      </c>
      <c r="L10987" s="822">
        <v>12</v>
      </c>
      <c r="M10987" s="821">
        <v>37949.053936236502</v>
      </c>
      <c r="N10987" s="822"/>
      <c r="O10987" s="822"/>
      <c r="P10987" s="821"/>
    </row>
    <row r="10988" spans="1:16" ht="33.75" x14ac:dyDescent="0.25">
      <c r="A10988" s="827" t="s">
        <v>3627</v>
      </c>
      <c r="B10988" s="827" t="s">
        <v>3626</v>
      </c>
      <c r="C10988" s="827" t="s">
        <v>3031</v>
      </c>
      <c r="D10988" s="824" t="s">
        <v>6310</v>
      </c>
      <c r="E10988" s="826">
        <v>2000</v>
      </c>
      <c r="F10988" s="825" t="s">
        <v>6309</v>
      </c>
      <c r="G10988" s="824" t="s">
        <v>6308</v>
      </c>
      <c r="H10988" s="823" t="s">
        <v>3674</v>
      </c>
      <c r="I10988" s="823" t="s">
        <v>3622</v>
      </c>
      <c r="J10988" s="823" t="s">
        <v>3674</v>
      </c>
      <c r="K10988" s="822">
        <v>3</v>
      </c>
      <c r="L10988" s="822">
        <v>9</v>
      </c>
      <c r="M10988" s="821">
        <v>18790.282399418134</v>
      </c>
      <c r="N10988" s="822"/>
      <c r="O10988" s="822"/>
      <c r="P10988" s="821"/>
    </row>
    <row r="10989" spans="1:16" ht="33.75" x14ac:dyDescent="0.25">
      <c r="A10989" s="827" t="s">
        <v>3627</v>
      </c>
      <c r="B10989" s="827" t="s">
        <v>3626</v>
      </c>
      <c r="C10989" s="827" t="s">
        <v>3031</v>
      </c>
      <c r="D10989" s="824" t="s">
        <v>444</v>
      </c>
      <c r="E10989" s="826">
        <v>5000</v>
      </c>
      <c r="F10989" s="825" t="s">
        <v>5180</v>
      </c>
      <c r="G10989" s="824" t="s">
        <v>5179</v>
      </c>
      <c r="H10989" s="823" t="s">
        <v>5178</v>
      </c>
      <c r="I10989" s="823" t="s">
        <v>3622</v>
      </c>
      <c r="J10989" s="823" t="s">
        <v>5178</v>
      </c>
      <c r="K10989" s="822">
        <v>4</v>
      </c>
      <c r="L10989" s="822">
        <v>12</v>
      </c>
      <c r="M10989" s="821">
        <v>62044.842915915964</v>
      </c>
      <c r="N10989" s="822"/>
      <c r="O10989" s="822"/>
      <c r="P10989" s="821"/>
    </row>
    <row r="10990" spans="1:16" ht="33.75" x14ac:dyDescent="0.25">
      <c r="A10990" s="827" t="s">
        <v>3627</v>
      </c>
      <c r="B10990" s="827" t="s">
        <v>3626</v>
      </c>
      <c r="C10990" s="827" t="s">
        <v>3031</v>
      </c>
      <c r="D10990" s="824" t="s">
        <v>4931</v>
      </c>
      <c r="E10990" s="826">
        <v>3500</v>
      </c>
      <c r="F10990" s="825" t="s">
        <v>5177</v>
      </c>
      <c r="G10990" s="824" t="s">
        <v>5176</v>
      </c>
      <c r="H10990" s="823" t="s">
        <v>5175</v>
      </c>
      <c r="I10990" s="823" t="s">
        <v>3647</v>
      </c>
      <c r="J10990" s="823" t="s">
        <v>5175</v>
      </c>
      <c r="K10990" s="822">
        <v>4</v>
      </c>
      <c r="L10990" s="822">
        <v>12</v>
      </c>
      <c r="M10990" s="821">
        <v>43748.789975600674</v>
      </c>
      <c r="N10990" s="822"/>
      <c r="O10990" s="822"/>
      <c r="P10990" s="821"/>
    </row>
    <row r="10991" spans="1:16" ht="22.5" x14ac:dyDescent="0.25">
      <c r="A10991" s="827" t="s">
        <v>3627</v>
      </c>
      <c r="B10991" s="827" t="s">
        <v>3626</v>
      </c>
      <c r="C10991" s="827" t="s">
        <v>3031</v>
      </c>
      <c r="D10991" s="824" t="s">
        <v>40</v>
      </c>
      <c r="E10991" s="826">
        <v>1800</v>
      </c>
      <c r="F10991" s="825" t="s">
        <v>5174</v>
      </c>
      <c r="G10991" s="824" t="s">
        <v>5173</v>
      </c>
      <c r="H10991" s="823" t="s">
        <v>2801</v>
      </c>
      <c r="I10991" s="823" t="s">
        <v>3875</v>
      </c>
      <c r="J10991" s="823" t="s">
        <v>2801</v>
      </c>
      <c r="K10991" s="822">
        <v>4</v>
      </c>
      <c r="L10991" s="822">
        <v>12</v>
      </c>
      <c r="M10991" s="821">
        <v>23479.964814322346</v>
      </c>
      <c r="N10991" s="822"/>
      <c r="O10991" s="822"/>
      <c r="P10991" s="821"/>
    </row>
    <row r="10992" spans="1:16" ht="33.75" x14ac:dyDescent="0.25">
      <c r="A10992" s="827" t="s">
        <v>3627</v>
      </c>
      <c r="B10992" s="827" t="s">
        <v>3626</v>
      </c>
      <c r="C10992" s="827" t="s">
        <v>3031</v>
      </c>
      <c r="D10992" s="824" t="s">
        <v>40</v>
      </c>
      <c r="E10992" s="826">
        <v>1800</v>
      </c>
      <c r="F10992" s="825" t="s">
        <v>5172</v>
      </c>
      <c r="G10992" s="824" t="s">
        <v>5171</v>
      </c>
      <c r="H10992" s="823" t="s">
        <v>2680</v>
      </c>
      <c r="I10992" s="823" t="s">
        <v>3638</v>
      </c>
      <c r="J10992" s="823" t="s">
        <v>2680</v>
      </c>
      <c r="K10992" s="822">
        <v>4</v>
      </c>
      <c r="L10992" s="822">
        <v>12</v>
      </c>
      <c r="M10992" s="821">
        <v>22050.037905123325</v>
      </c>
      <c r="N10992" s="822"/>
      <c r="O10992" s="822"/>
      <c r="P10992" s="821"/>
    </row>
    <row r="10993" spans="1:16" ht="33.75" x14ac:dyDescent="0.25">
      <c r="A10993" s="827" t="s">
        <v>3627</v>
      </c>
      <c r="B10993" s="827" t="s">
        <v>3626</v>
      </c>
      <c r="C10993" s="827" t="s">
        <v>3031</v>
      </c>
      <c r="D10993" s="824" t="s">
        <v>40</v>
      </c>
      <c r="E10993" s="826">
        <v>1800</v>
      </c>
      <c r="F10993" s="825" t="s">
        <v>5170</v>
      </c>
      <c r="G10993" s="824" t="s">
        <v>5169</v>
      </c>
      <c r="H10993" s="823" t="s">
        <v>5168</v>
      </c>
      <c r="I10993" s="823" t="s">
        <v>3647</v>
      </c>
      <c r="J10993" s="823" t="s">
        <v>5168</v>
      </c>
      <c r="K10993" s="822">
        <v>4</v>
      </c>
      <c r="L10993" s="822">
        <v>12</v>
      </c>
      <c r="M10993" s="821">
        <v>22230.111824465377</v>
      </c>
      <c r="N10993" s="822"/>
      <c r="O10993" s="822"/>
      <c r="P10993" s="821"/>
    </row>
    <row r="10994" spans="1:16" ht="33.75" x14ac:dyDescent="0.25">
      <c r="A10994" s="827" t="s">
        <v>3627</v>
      </c>
      <c r="B10994" s="827" t="s">
        <v>3626</v>
      </c>
      <c r="C10994" s="827" t="s">
        <v>3031</v>
      </c>
      <c r="D10994" s="824" t="s">
        <v>5008</v>
      </c>
      <c r="E10994" s="826">
        <v>3000</v>
      </c>
      <c r="F10994" s="825" t="s">
        <v>5167</v>
      </c>
      <c r="G10994" s="824" t="s">
        <v>5166</v>
      </c>
      <c r="H10994" s="823" t="s">
        <v>3674</v>
      </c>
      <c r="I10994" s="823" t="s">
        <v>3622</v>
      </c>
      <c r="J10994" s="823" t="s">
        <v>3674</v>
      </c>
      <c r="K10994" s="822">
        <v>4</v>
      </c>
      <c r="L10994" s="822">
        <v>12</v>
      </c>
      <c r="M10994" s="821">
        <v>36581.291231634896</v>
      </c>
      <c r="N10994" s="822"/>
      <c r="O10994" s="822"/>
      <c r="P10994" s="821"/>
    </row>
    <row r="10995" spans="1:16" ht="33.75" x14ac:dyDescent="0.25">
      <c r="A10995" s="827" t="s">
        <v>3627</v>
      </c>
      <c r="B10995" s="827" t="s">
        <v>3626</v>
      </c>
      <c r="C10995" s="827" t="s">
        <v>3031</v>
      </c>
      <c r="D10995" s="824" t="s">
        <v>5008</v>
      </c>
      <c r="E10995" s="826">
        <v>3000</v>
      </c>
      <c r="F10995" s="825" t="s">
        <v>5165</v>
      </c>
      <c r="G10995" s="824" t="s">
        <v>5164</v>
      </c>
      <c r="H10995" s="823" t="s">
        <v>2745</v>
      </c>
      <c r="I10995" s="823" t="s">
        <v>3622</v>
      </c>
      <c r="J10995" s="823" t="s">
        <v>2745</v>
      </c>
      <c r="K10995" s="822">
        <v>4</v>
      </c>
      <c r="L10995" s="822">
        <v>12</v>
      </c>
      <c r="M10995" s="821">
        <v>36438.978461702784</v>
      </c>
      <c r="N10995" s="822"/>
      <c r="O10995" s="822"/>
      <c r="P10995" s="821"/>
    </row>
    <row r="10996" spans="1:16" ht="33.75" x14ac:dyDescent="0.25">
      <c r="A10996" s="827" t="s">
        <v>3627</v>
      </c>
      <c r="B10996" s="827" t="s">
        <v>3626</v>
      </c>
      <c r="C10996" s="827" t="s">
        <v>3031</v>
      </c>
      <c r="D10996" s="824" t="s">
        <v>5008</v>
      </c>
      <c r="E10996" s="826">
        <v>3000</v>
      </c>
      <c r="F10996" s="825" t="s">
        <v>5163</v>
      </c>
      <c r="G10996" s="824" t="s">
        <v>5162</v>
      </c>
      <c r="H10996" s="823" t="s">
        <v>2745</v>
      </c>
      <c r="I10996" s="823" t="s">
        <v>3622</v>
      </c>
      <c r="J10996" s="823" t="s">
        <v>2745</v>
      </c>
      <c r="K10996" s="822">
        <v>4</v>
      </c>
      <c r="L10996" s="822">
        <v>12</v>
      </c>
      <c r="M10996" s="821">
        <v>38005.280097450188</v>
      </c>
      <c r="N10996" s="822"/>
      <c r="O10996" s="822"/>
      <c r="P10996" s="821"/>
    </row>
    <row r="10997" spans="1:16" ht="33.75" x14ac:dyDescent="0.25">
      <c r="A10997" s="827" t="s">
        <v>3627</v>
      </c>
      <c r="B10997" s="827" t="s">
        <v>3626</v>
      </c>
      <c r="C10997" s="827" t="s">
        <v>3031</v>
      </c>
      <c r="D10997" s="824" t="s">
        <v>5008</v>
      </c>
      <c r="E10997" s="826">
        <v>3000</v>
      </c>
      <c r="F10997" s="825" t="s">
        <v>5161</v>
      </c>
      <c r="G10997" s="824" t="s">
        <v>5160</v>
      </c>
      <c r="H10997" s="823" t="s">
        <v>2745</v>
      </c>
      <c r="I10997" s="823" t="s">
        <v>3622</v>
      </c>
      <c r="J10997" s="823" t="s">
        <v>2745</v>
      </c>
      <c r="K10997" s="822">
        <v>4</v>
      </c>
      <c r="L10997" s="822">
        <v>12</v>
      </c>
      <c r="M10997" s="821">
        <v>37959.688341082263</v>
      </c>
      <c r="N10997" s="822"/>
      <c r="O10997" s="822"/>
      <c r="P10997" s="821"/>
    </row>
    <row r="10998" spans="1:16" ht="33.75" x14ac:dyDescent="0.25">
      <c r="A10998" s="827" t="s">
        <v>3627</v>
      </c>
      <c r="B10998" s="827" t="s">
        <v>3626</v>
      </c>
      <c r="C10998" s="827" t="s">
        <v>3031</v>
      </c>
      <c r="D10998" s="824" t="s">
        <v>5008</v>
      </c>
      <c r="E10998" s="826">
        <v>3000</v>
      </c>
      <c r="F10998" s="825" t="s">
        <v>5159</v>
      </c>
      <c r="G10998" s="824" t="s">
        <v>5158</v>
      </c>
      <c r="H10998" s="823" t="s">
        <v>2745</v>
      </c>
      <c r="I10998" s="823" t="s">
        <v>3622</v>
      </c>
      <c r="J10998" s="823" t="s">
        <v>2745</v>
      </c>
      <c r="K10998" s="822">
        <v>4</v>
      </c>
      <c r="L10998" s="822">
        <v>12</v>
      </c>
      <c r="M10998" s="821">
        <v>36411.911798521913</v>
      </c>
      <c r="N10998" s="822"/>
      <c r="O10998" s="822"/>
      <c r="P10998" s="821"/>
    </row>
    <row r="10999" spans="1:16" ht="33.75" x14ac:dyDescent="0.25">
      <c r="A10999" s="827" t="s">
        <v>3627</v>
      </c>
      <c r="B10999" s="827" t="s">
        <v>3626</v>
      </c>
      <c r="C10999" s="827" t="s">
        <v>3031</v>
      </c>
      <c r="D10999" s="824" t="s">
        <v>5008</v>
      </c>
      <c r="E10999" s="826">
        <v>3000</v>
      </c>
      <c r="F10999" s="825" t="s">
        <v>5157</v>
      </c>
      <c r="G10999" s="824" t="s">
        <v>5156</v>
      </c>
      <c r="H10999" s="823" t="s">
        <v>3691</v>
      </c>
      <c r="I10999" s="823" t="s">
        <v>3622</v>
      </c>
      <c r="J10999" s="823" t="s">
        <v>3691</v>
      </c>
      <c r="K10999" s="822">
        <v>4</v>
      </c>
      <c r="L10999" s="822">
        <v>12</v>
      </c>
      <c r="M10999" s="821">
        <v>36312.336919250527</v>
      </c>
      <c r="N10999" s="822"/>
      <c r="O10999" s="822"/>
      <c r="P10999" s="821"/>
    </row>
    <row r="11000" spans="1:16" ht="33.75" x14ac:dyDescent="0.25">
      <c r="A11000" s="827" t="s">
        <v>3627</v>
      </c>
      <c r="B11000" s="827" t="s">
        <v>3626</v>
      </c>
      <c r="C11000" s="827" t="s">
        <v>3031</v>
      </c>
      <c r="D11000" s="824" t="s">
        <v>5008</v>
      </c>
      <c r="E11000" s="826">
        <v>3000</v>
      </c>
      <c r="F11000" s="825" t="s">
        <v>5155</v>
      </c>
      <c r="G11000" s="824" t="s">
        <v>5154</v>
      </c>
      <c r="H11000" s="823" t="s">
        <v>3691</v>
      </c>
      <c r="I11000" s="823" t="s">
        <v>3622</v>
      </c>
      <c r="J11000" s="823" t="s">
        <v>3691</v>
      </c>
      <c r="K11000" s="822">
        <v>4</v>
      </c>
      <c r="L11000" s="822">
        <v>12</v>
      </c>
      <c r="M11000" s="821">
        <v>37876.505665890443</v>
      </c>
      <c r="N11000" s="822"/>
      <c r="O11000" s="822"/>
      <c r="P11000" s="821"/>
    </row>
    <row r="11001" spans="1:16" ht="33.75" x14ac:dyDescent="0.25">
      <c r="A11001" s="827" t="s">
        <v>3627</v>
      </c>
      <c r="B11001" s="827" t="s">
        <v>3626</v>
      </c>
      <c r="C11001" s="827" t="s">
        <v>3031</v>
      </c>
      <c r="D11001" s="824" t="s">
        <v>5008</v>
      </c>
      <c r="E11001" s="826">
        <v>3000</v>
      </c>
      <c r="F11001" s="825" t="s">
        <v>5153</v>
      </c>
      <c r="G11001" s="824" t="s">
        <v>5152</v>
      </c>
      <c r="H11001" s="823" t="s">
        <v>3691</v>
      </c>
      <c r="I11001" s="823" t="s">
        <v>3647</v>
      </c>
      <c r="J11001" s="823" t="s">
        <v>3691</v>
      </c>
      <c r="K11001" s="822">
        <v>4</v>
      </c>
      <c r="L11001" s="822">
        <v>12</v>
      </c>
      <c r="M11001" s="821">
        <v>37973.597181318379</v>
      </c>
      <c r="N11001" s="822"/>
      <c r="O11001" s="822"/>
      <c r="P11001" s="821"/>
    </row>
    <row r="11002" spans="1:16" ht="33.75" x14ac:dyDescent="0.25">
      <c r="A11002" s="827" t="s">
        <v>3627</v>
      </c>
      <c r="B11002" s="827" t="s">
        <v>3626</v>
      </c>
      <c r="C11002" s="827" t="s">
        <v>3031</v>
      </c>
      <c r="D11002" s="824" t="s">
        <v>5008</v>
      </c>
      <c r="E11002" s="826">
        <v>3000</v>
      </c>
      <c r="F11002" s="825" t="s">
        <v>5151</v>
      </c>
      <c r="G11002" s="824" t="s">
        <v>5150</v>
      </c>
      <c r="H11002" s="823" t="s">
        <v>3691</v>
      </c>
      <c r="I11002" s="823" t="s">
        <v>3622</v>
      </c>
      <c r="J11002" s="823" t="s">
        <v>3691</v>
      </c>
      <c r="K11002" s="822">
        <v>4</v>
      </c>
      <c r="L11002" s="822">
        <v>12</v>
      </c>
      <c r="M11002" s="821">
        <v>36459.486240539045</v>
      </c>
      <c r="N11002" s="822"/>
      <c r="O11002" s="822"/>
      <c r="P11002" s="821"/>
    </row>
    <row r="11003" spans="1:16" ht="22.5" x14ac:dyDescent="0.25">
      <c r="A11003" s="827" t="s">
        <v>3627</v>
      </c>
      <c r="B11003" s="827" t="s">
        <v>3626</v>
      </c>
      <c r="C11003" s="827" t="s">
        <v>3031</v>
      </c>
      <c r="D11003" s="824" t="s">
        <v>5008</v>
      </c>
      <c r="E11003" s="826">
        <v>3000</v>
      </c>
      <c r="F11003" s="825" t="s">
        <v>5149</v>
      </c>
      <c r="G11003" s="824" t="s">
        <v>5148</v>
      </c>
      <c r="H11003" s="823" t="s">
        <v>3674</v>
      </c>
      <c r="I11003" s="823" t="s">
        <v>3732</v>
      </c>
      <c r="J11003" s="823" t="s">
        <v>3674</v>
      </c>
      <c r="K11003" s="822">
        <v>4</v>
      </c>
      <c r="L11003" s="822">
        <v>12</v>
      </c>
      <c r="M11003" s="821">
        <v>37373.043700885733</v>
      </c>
      <c r="N11003" s="822"/>
      <c r="O11003" s="822"/>
      <c r="P11003" s="821"/>
    </row>
    <row r="11004" spans="1:16" ht="33.75" x14ac:dyDescent="0.25">
      <c r="A11004" s="827" t="s">
        <v>3627</v>
      </c>
      <c r="B11004" s="827" t="s">
        <v>3626</v>
      </c>
      <c r="C11004" s="827" t="s">
        <v>3031</v>
      </c>
      <c r="D11004" s="824" t="s">
        <v>5008</v>
      </c>
      <c r="E11004" s="826">
        <v>3000</v>
      </c>
      <c r="F11004" s="825" t="s">
        <v>5147</v>
      </c>
      <c r="G11004" s="824" t="s">
        <v>5146</v>
      </c>
      <c r="H11004" s="823" t="s">
        <v>2745</v>
      </c>
      <c r="I11004" s="823" t="s">
        <v>3622</v>
      </c>
      <c r="J11004" s="823" t="s">
        <v>2745</v>
      </c>
      <c r="K11004" s="822">
        <v>4</v>
      </c>
      <c r="L11004" s="822">
        <v>12</v>
      </c>
      <c r="M11004" s="821">
        <v>38012.289592169611</v>
      </c>
      <c r="N11004" s="822"/>
      <c r="O11004" s="822"/>
      <c r="P11004" s="821"/>
    </row>
    <row r="11005" spans="1:16" ht="33.75" x14ac:dyDescent="0.25">
      <c r="A11005" s="827" t="s">
        <v>3627</v>
      </c>
      <c r="B11005" s="827" t="s">
        <v>3626</v>
      </c>
      <c r="C11005" s="827" t="s">
        <v>3031</v>
      </c>
      <c r="D11005" s="824" t="s">
        <v>5008</v>
      </c>
      <c r="E11005" s="826">
        <v>3000</v>
      </c>
      <c r="F11005" s="825" t="s">
        <v>5145</v>
      </c>
      <c r="G11005" s="824" t="s">
        <v>5144</v>
      </c>
      <c r="H11005" s="823" t="s">
        <v>2741</v>
      </c>
      <c r="I11005" s="823" t="s">
        <v>3638</v>
      </c>
      <c r="J11005" s="823" t="s">
        <v>2741</v>
      </c>
      <c r="K11005" s="822">
        <v>4</v>
      </c>
      <c r="L11005" s="822">
        <v>12</v>
      </c>
      <c r="M11005" s="821">
        <v>37206.247767255038</v>
      </c>
      <c r="N11005" s="822"/>
      <c r="O11005" s="822"/>
      <c r="P11005" s="821"/>
    </row>
    <row r="11006" spans="1:16" ht="33.75" x14ac:dyDescent="0.25">
      <c r="A11006" s="827" t="s">
        <v>3627</v>
      </c>
      <c r="B11006" s="827" t="s">
        <v>3626</v>
      </c>
      <c r="C11006" s="827" t="s">
        <v>3031</v>
      </c>
      <c r="D11006" s="824" t="s">
        <v>5008</v>
      </c>
      <c r="E11006" s="826">
        <v>3000</v>
      </c>
      <c r="F11006" s="825" t="s">
        <v>5143</v>
      </c>
      <c r="G11006" s="824" t="s">
        <v>5142</v>
      </c>
      <c r="H11006" s="823" t="s">
        <v>3674</v>
      </c>
      <c r="I11006" s="823" t="s">
        <v>3622</v>
      </c>
      <c r="J11006" s="823" t="s">
        <v>3674</v>
      </c>
      <c r="K11006" s="822">
        <v>4</v>
      </c>
      <c r="L11006" s="822">
        <v>12</v>
      </c>
      <c r="M11006" s="821">
        <v>38105.365668479702</v>
      </c>
      <c r="N11006" s="822"/>
      <c r="O11006" s="822"/>
      <c r="P11006" s="821"/>
    </row>
    <row r="11007" spans="1:16" ht="33.75" x14ac:dyDescent="0.25">
      <c r="A11007" s="827" t="s">
        <v>3627</v>
      </c>
      <c r="B11007" s="827" t="s">
        <v>3626</v>
      </c>
      <c r="C11007" s="827" t="s">
        <v>3031</v>
      </c>
      <c r="D11007" s="824" t="s">
        <v>5008</v>
      </c>
      <c r="E11007" s="826">
        <v>3000</v>
      </c>
      <c r="F11007" s="825" t="s">
        <v>5141</v>
      </c>
      <c r="G11007" s="824" t="s">
        <v>5140</v>
      </c>
      <c r="H11007" s="823" t="s">
        <v>3674</v>
      </c>
      <c r="I11007" s="823" t="s">
        <v>3622</v>
      </c>
      <c r="J11007" s="823" t="s">
        <v>3674</v>
      </c>
      <c r="K11007" s="822">
        <v>4</v>
      </c>
      <c r="L11007" s="822">
        <v>12</v>
      </c>
      <c r="M11007" s="821">
        <v>38105.365668479702</v>
      </c>
      <c r="N11007" s="822"/>
      <c r="O11007" s="822"/>
      <c r="P11007" s="821"/>
    </row>
    <row r="11008" spans="1:16" ht="33.75" x14ac:dyDescent="0.25">
      <c r="A11008" s="827" t="s">
        <v>3627</v>
      </c>
      <c r="B11008" s="827" t="s">
        <v>3626</v>
      </c>
      <c r="C11008" s="827" t="s">
        <v>3031</v>
      </c>
      <c r="D11008" s="824" t="s">
        <v>5008</v>
      </c>
      <c r="E11008" s="826">
        <v>3000</v>
      </c>
      <c r="F11008" s="825" t="s">
        <v>5139</v>
      </c>
      <c r="G11008" s="824" t="s">
        <v>5138</v>
      </c>
      <c r="H11008" s="823" t="s">
        <v>3691</v>
      </c>
      <c r="I11008" s="823" t="s">
        <v>3622</v>
      </c>
      <c r="J11008" s="823" t="s">
        <v>3691</v>
      </c>
      <c r="K11008" s="822">
        <v>4</v>
      </c>
      <c r="L11008" s="822">
        <v>12</v>
      </c>
      <c r="M11008" s="821">
        <v>38194.776780407912</v>
      </c>
      <c r="N11008" s="822"/>
      <c r="O11008" s="822"/>
      <c r="P11008" s="821"/>
    </row>
    <row r="11009" spans="1:16" ht="33.75" x14ac:dyDescent="0.25">
      <c r="A11009" s="827" t="s">
        <v>3627</v>
      </c>
      <c r="B11009" s="827" t="s">
        <v>3626</v>
      </c>
      <c r="C11009" s="827" t="s">
        <v>3031</v>
      </c>
      <c r="D11009" s="824" t="s">
        <v>5008</v>
      </c>
      <c r="E11009" s="826">
        <v>3000</v>
      </c>
      <c r="F11009" s="825" t="s">
        <v>5137</v>
      </c>
      <c r="G11009" s="824" t="s">
        <v>5136</v>
      </c>
      <c r="H11009" s="823" t="s">
        <v>2745</v>
      </c>
      <c r="I11009" s="823" t="s">
        <v>3622</v>
      </c>
      <c r="J11009" s="823" t="s">
        <v>2745</v>
      </c>
      <c r="K11009" s="822">
        <v>4</v>
      </c>
      <c r="L11009" s="822">
        <v>12</v>
      </c>
      <c r="M11009" s="821">
        <v>36420.172988726947</v>
      </c>
      <c r="N11009" s="822"/>
      <c r="O11009" s="822"/>
      <c r="P11009" s="821"/>
    </row>
    <row r="11010" spans="1:16" ht="33.75" x14ac:dyDescent="0.25">
      <c r="A11010" s="827" t="s">
        <v>3627</v>
      </c>
      <c r="B11010" s="827" t="s">
        <v>3626</v>
      </c>
      <c r="C11010" s="827" t="s">
        <v>3031</v>
      </c>
      <c r="D11010" s="824" t="s">
        <v>5008</v>
      </c>
      <c r="E11010" s="826">
        <v>3000</v>
      </c>
      <c r="F11010" s="825" t="s">
        <v>5135</v>
      </c>
      <c r="G11010" s="824" t="s">
        <v>5134</v>
      </c>
      <c r="H11010" s="823" t="s">
        <v>2741</v>
      </c>
      <c r="I11010" s="823" t="s">
        <v>3638</v>
      </c>
      <c r="J11010" s="823" t="s">
        <v>2741</v>
      </c>
      <c r="K11010" s="822">
        <v>4</v>
      </c>
      <c r="L11010" s="822">
        <v>12</v>
      </c>
      <c r="M11010" s="821">
        <v>37352.105338802408</v>
      </c>
      <c r="N11010" s="822"/>
      <c r="O11010" s="822"/>
      <c r="P11010" s="821"/>
    </row>
    <row r="11011" spans="1:16" ht="33.75" x14ac:dyDescent="0.25">
      <c r="A11011" s="827" t="s">
        <v>3627</v>
      </c>
      <c r="B11011" s="827" t="s">
        <v>3626</v>
      </c>
      <c r="C11011" s="827" t="s">
        <v>3031</v>
      </c>
      <c r="D11011" s="824" t="s">
        <v>5008</v>
      </c>
      <c r="E11011" s="826">
        <v>3000</v>
      </c>
      <c r="F11011" s="825" t="s">
        <v>5133</v>
      </c>
      <c r="G11011" s="824" t="s">
        <v>5132</v>
      </c>
      <c r="H11011" s="823" t="s">
        <v>3691</v>
      </c>
      <c r="I11011" s="823" t="s">
        <v>3622</v>
      </c>
      <c r="J11011" s="823" t="s">
        <v>3691</v>
      </c>
      <c r="K11011" s="822">
        <v>4</v>
      </c>
      <c r="L11011" s="822">
        <v>12</v>
      </c>
      <c r="M11011" s="821">
        <v>38003.027045576076</v>
      </c>
      <c r="N11011" s="822"/>
      <c r="O11011" s="822"/>
      <c r="P11011" s="821"/>
    </row>
    <row r="11012" spans="1:16" ht="33.75" x14ac:dyDescent="0.25">
      <c r="A11012" s="827" t="s">
        <v>3627</v>
      </c>
      <c r="B11012" s="827" t="s">
        <v>3626</v>
      </c>
      <c r="C11012" s="827" t="s">
        <v>3031</v>
      </c>
      <c r="D11012" s="824" t="s">
        <v>4950</v>
      </c>
      <c r="E11012" s="826">
        <v>3500</v>
      </c>
      <c r="F11012" s="825" t="s">
        <v>4150</v>
      </c>
      <c r="G11012" s="824" t="s">
        <v>4149</v>
      </c>
      <c r="H11012" s="823" t="s">
        <v>3674</v>
      </c>
      <c r="I11012" s="823" t="s">
        <v>3638</v>
      </c>
      <c r="J11012" s="823" t="s">
        <v>3674</v>
      </c>
      <c r="K11012" s="822">
        <v>4</v>
      </c>
      <c r="L11012" s="822">
        <v>6</v>
      </c>
      <c r="M11012" s="821">
        <v>16778.92791680661</v>
      </c>
      <c r="N11012" s="822"/>
      <c r="O11012" s="822"/>
      <c r="P11012" s="821"/>
    </row>
    <row r="11013" spans="1:16" ht="33.75" x14ac:dyDescent="0.25">
      <c r="A11013" s="827" t="s">
        <v>3627</v>
      </c>
      <c r="B11013" s="827" t="s">
        <v>3626</v>
      </c>
      <c r="C11013" s="827" t="s">
        <v>3031</v>
      </c>
      <c r="D11013" s="824" t="s">
        <v>4931</v>
      </c>
      <c r="E11013" s="826">
        <v>3500</v>
      </c>
      <c r="F11013" s="825" t="s">
        <v>5131</v>
      </c>
      <c r="G11013" s="824" t="s">
        <v>5130</v>
      </c>
      <c r="H11013" s="823" t="s">
        <v>2722</v>
      </c>
      <c r="I11013" s="823" t="s">
        <v>3647</v>
      </c>
      <c r="J11013" s="823" t="s">
        <v>2722</v>
      </c>
      <c r="K11013" s="822">
        <v>4</v>
      </c>
      <c r="L11013" s="822">
        <v>12</v>
      </c>
      <c r="M11013" s="821">
        <v>43828.828391732633</v>
      </c>
      <c r="N11013" s="822"/>
      <c r="O11013" s="822"/>
      <c r="P11013" s="821"/>
    </row>
    <row r="11014" spans="1:16" x14ac:dyDescent="0.25">
      <c r="A11014" s="1772" t="s">
        <v>2848</v>
      </c>
      <c r="B11014" s="1772"/>
      <c r="C11014" s="1772"/>
      <c r="D11014" s="1772"/>
      <c r="E11014" s="1772"/>
      <c r="F11014" s="1772" t="s">
        <v>378</v>
      </c>
      <c r="G11014" s="1772"/>
      <c r="H11014" s="1772"/>
      <c r="I11014" s="1772"/>
      <c r="J11014" s="1772"/>
      <c r="K11014" s="1771" t="s">
        <v>2847</v>
      </c>
      <c r="L11014" s="1771"/>
      <c r="M11014" s="1771"/>
      <c r="N11014" s="1771" t="s">
        <v>2846</v>
      </c>
      <c r="O11014" s="1771"/>
      <c r="P11014" s="1771"/>
    </row>
    <row r="11015" spans="1:16" ht="78" customHeight="1" x14ac:dyDescent="0.25">
      <c r="A11015" s="1535" t="s">
        <v>2845</v>
      </c>
      <c r="B11015" s="1535" t="s">
        <v>5</v>
      </c>
      <c r="C11015" s="1535" t="s">
        <v>2844</v>
      </c>
      <c r="D11015" s="1535" t="s">
        <v>2843</v>
      </c>
      <c r="E11015" s="1536" t="s">
        <v>2842</v>
      </c>
      <c r="F11015" s="1537" t="s">
        <v>2841</v>
      </c>
      <c r="G11015" s="1540" t="s">
        <v>2840</v>
      </c>
      <c r="H11015" s="1535" t="s">
        <v>2839</v>
      </c>
      <c r="I11015" s="1535" t="s">
        <v>2838</v>
      </c>
      <c r="J11015" s="1535" t="s">
        <v>2837</v>
      </c>
      <c r="K11015" s="1538" t="s">
        <v>2836</v>
      </c>
      <c r="L11015" s="1538" t="s">
        <v>2835</v>
      </c>
      <c r="M11015" s="1539" t="s">
        <v>2834</v>
      </c>
      <c r="N11015" s="1538" t="s">
        <v>2836</v>
      </c>
      <c r="O11015" s="1538" t="s">
        <v>2835</v>
      </c>
      <c r="P11015" s="1539" t="s">
        <v>2834</v>
      </c>
    </row>
    <row r="11016" spans="1:16" ht="22.5" x14ac:dyDescent="0.25">
      <c r="A11016" s="827" t="s">
        <v>3627</v>
      </c>
      <c r="B11016" s="827" t="s">
        <v>3626</v>
      </c>
      <c r="C11016" s="827" t="s">
        <v>3031</v>
      </c>
      <c r="D11016" s="824" t="s">
        <v>5129</v>
      </c>
      <c r="E11016" s="826">
        <v>3500</v>
      </c>
      <c r="F11016" s="825" t="s">
        <v>5128</v>
      </c>
      <c r="G11016" s="824" t="s">
        <v>5127</v>
      </c>
      <c r="H11016" s="823" t="s">
        <v>2966</v>
      </c>
      <c r="I11016" s="823" t="s">
        <v>3631</v>
      </c>
      <c r="J11016" s="823" t="s">
        <v>2966</v>
      </c>
      <c r="K11016" s="822">
        <v>4</v>
      </c>
      <c r="L11016" s="822">
        <v>12</v>
      </c>
      <c r="M11016" s="821">
        <v>43980.844305069215</v>
      </c>
      <c r="N11016" s="822"/>
      <c r="O11016" s="822"/>
      <c r="P11016" s="821"/>
    </row>
    <row r="11017" spans="1:16" ht="33.75" x14ac:dyDescent="0.25">
      <c r="A11017" s="827" t="s">
        <v>3627</v>
      </c>
      <c r="B11017" s="827" t="s">
        <v>3626</v>
      </c>
      <c r="C11017" s="827" t="s">
        <v>3031</v>
      </c>
      <c r="D11017" s="824" t="s">
        <v>5126</v>
      </c>
      <c r="E11017" s="826">
        <v>8000</v>
      </c>
      <c r="F11017" s="825" t="s">
        <v>5125</v>
      </c>
      <c r="G11017" s="824" t="s">
        <v>5124</v>
      </c>
      <c r="H11017" s="823" t="s">
        <v>4122</v>
      </c>
      <c r="I11017" s="823" t="s">
        <v>3622</v>
      </c>
      <c r="J11017" s="823" t="s">
        <v>4122</v>
      </c>
      <c r="K11017" s="822">
        <v>2</v>
      </c>
      <c r="L11017" s="822">
        <v>12</v>
      </c>
      <c r="M11017" s="821">
        <v>96782.236493786419</v>
      </c>
      <c r="N11017" s="822"/>
      <c r="O11017" s="822"/>
      <c r="P11017" s="821"/>
    </row>
    <row r="11018" spans="1:16" ht="33.75" x14ac:dyDescent="0.25">
      <c r="A11018" s="827" t="s">
        <v>3627</v>
      </c>
      <c r="B11018" s="827" t="s">
        <v>3626</v>
      </c>
      <c r="C11018" s="827" t="s">
        <v>3031</v>
      </c>
      <c r="D11018" s="824" t="s">
        <v>5123</v>
      </c>
      <c r="E11018" s="826">
        <v>2000</v>
      </c>
      <c r="F11018" s="825" t="s">
        <v>5122</v>
      </c>
      <c r="G11018" s="824" t="s">
        <v>5121</v>
      </c>
      <c r="H11018" s="823" t="s">
        <v>3674</v>
      </c>
      <c r="I11018" s="823" t="s">
        <v>3622</v>
      </c>
      <c r="J11018" s="823" t="s">
        <v>3674</v>
      </c>
      <c r="K11018" s="822">
        <v>4</v>
      </c>
      <c r="L11018" s="822">
        <v>12</v>
      </c>
      <c r="M11018" s="821">
        <v>21582.264281804368</v>
      </c>
      <c r="N11018" s="822"/>
      <c r="O11018" s="822"/>
      <c r="P11018" s="821"/>
    </row>
    <row r="11019" spans="1:16" ht="33.75" x14ac:dyDescent="0.25">
      <c r="A11019" s="827" t="s">
        <v>3627</v>
      </c>
      <c r="B11019" s="827" t="s">
        <v>3626</v>
      </c>
      <c r="C11019" s="827" t="s">
        <v>3031</v>
      </c>
      <c r="D11019" s="824" t="s">
        <v>6307</v>
      </c>
      <c r="E11019" s="826">
        <v>8000</v>
      </c>
      <c r="F11019" s="825" t="s">
        <v>6306</v>
      </c>
      <c r="G11019" s="824" t="s">
        <v>6305</v>
      </c>
      <c r="H11019" s="823" t="s">
        <v>2725</v>
      </c>
      <c r="I11019" s="823" t="s">
        <v>3622</v>
      </c>
      <c r="J11019" s="823" t="s">
        <v>2725</v>
      </c>
      <c r="K11019" s="822">
        <v>1</v>
      </c>
      <c r="L11019" s="822">
        <v>2</v>
      </c>
      <c r="M11019" s="821">
        <v>21633.764040864382</v>
      </c>
      <c r="N11019" s="822"/>
      <c r="O11019" s="822"/>
      <c r="P11019" s="821"/>
    </row>
    <row r="11020" spans="1:16" ht="22.5" x14ac:dyDescent="0.25">
      <c r="A11020" s="827" t="s">
        <v>3627</v>
      </c>
      <c r="B11020" s="827" t="s">
        <v>3626</v>
      </c>
      <c r="C11020" s="827" t="s">
        <v>3031</v>
      </c>
      <c r="D11020" s="824" t="s">
        <v>4931</v>
      </c>
      <c r="E11020" s="826">
        <v>3500</v>
      </c>
      <c r="F11020" s="825" t="s">
        <v>5120</v>
      </c>
      <c r="G11020" s="824" t="s">
        <v>5119</v>
      </c>
      <c r="H11020" s="823" t="s">
        <v>2745</v>
      </c>
      <c r="I11020" s="823" t="s">
        <v>3654</v>
      </c>
      <c r="J11020" s="823" t="s">
        <v>2745</v>
      </c>
      <c r="K11020" s="822">
        <v>4</v>
      </c>
      <c r="L11020" s="822">
        <v>12</v>
      </c>
      <c r="M11020" s="821">
        <v>43451.497277422037</v>
      </c>
      <c r="N11020" s="822"/>
      <c r="O11020" s="822"/>
      <c r="P11020" s="821"/>
    </row>
    <row r="11021" spans="1:16" ht="33.75" x14ac:dyDescent="0.25">
      <c r="A11021" s="827" t="s">
        <v>3627</v>
      </c>
      <c r="B11021" s="827" t="s">
        <v>3626</v>
      </c>
      <c r="C11021" s="827" t="s">
        <v>3031</v>
      </c>
      <c r="D11021" s="824" t="s">
        <v>4876</v>
      </c>
      <c r="E11021" s="826">
        <v>2500</v>
      </c>
      <c r="F11021" s="825" t="s">
        <v>5118</v>
      </c>
      <c r="G11021" s="824" t="s">
        <v>5117</v>
      </c>
      <c r="H11021" s="823" t="s">
        <v>2741</v>
      </c>
      <c r="I11021" s="823" t="s">
        <v>3638</v>
      </c>
      <c r="J11021" s="823" t="s">
        <v>2741</v>
      </c>
      <c r="K11021" s="822">
        <v>4</v>
      </c>
      <c r="L11021" s="822">
        <v>12</v>
      </c>
      <c r="M11021" s="821">
        <v>31691.107227063454</v>
      </c>
      <c r="N11021" s="822"/>
      <c r="O11021" s="822"/>
      <c r="P11021" s="821"/>
    </row>
    <row r="11022" spans="1:16" ht="22.5" x14ac:dyDescent="0.25">
      <c r="A11022" s="827" t="s">
        <v>3627</v>
      </c>
      <c r="B11022" s="827" t="s">
        <v>3626</v>
      </c>
      <c r="C11022" s="827" t="s">
        <v>3031</v>
      </c>
      <c r="D11022" s="824" t="s">
        <v>5116</v>
      </c>
      <c r="E11022" s="826">
        <v>8500</v>
      </c>
      <c r="F11022" s="825" t="s">
        <v>5115</v>
      </c>
      <c r="G11022" s="824" t="s">
        <v>5114</v>
      </c>
      <c r="H11022" s="823" t="s">
        <v>3114</v>
      </c>
      <c r="I11022" s="823" t="s">
        <v>3732</v>
      </c>
      <c r="J11022" s="823" t="s">
        <v>3114</v>
      </c>
      <c r="K11022" s="822">
        <v>3</v>
      </c>
      <c r="L11022" s="822">
        <v>12</v>
      </c>
      <c r="M11022" s="821">
        <v>104111.02371124619</v>
      </c>
      <c r="N11022" s="822"/>
      <c r="O11022" s="822"/>
      <c r="P11022" s="821"/>
    </row>
    <row r="11023" spans="1:16" ht="33.75" x14ac:dyDescent="0.25">
      <c r="A11023" s="827" t="s">
        <v>3627</v>
      </c>
      <c r="B11023" s="827" t="s">
        <v>3626</v>
      </c>
      <c r="C11023" s="827" t="s">
        <v>3031</v>
      </c>
      <c r="D11023" s="824" t="s">
        <v>4876</v>
      </c>
      <c r="E11023" s="826">
        <v>3500</v>
      </c>
      <c r="F11023" s="825" t="s">
        <v>5113</v>
      </c>
      <c r="G11023" s="824" t="s">
        <v>5112</v>
      </c>
      <c r="H11023" s="823" t="s">
        <v>2722</v>
      </c>
      <c r="I11023" s="823" t="s">
        <v>3622</v>
      </c>
      <c r="J11023" s="823" t="s">
        <v>2722</v>
      </c>
      <c r="K11023" s="822">
        <v>4</v>
      </c>
      <c r="L11023" s="822">
        <v>12</v>
      </c>
      <c r="M11023" s="821">
        <v>39399.879153263297</v>
      </c>
      <c r="N11023" s="822"/>
      <c r="O11023" s="822"/>
      <c r="P11023" s="821"/>
    </row>
    <row r="11024" spans="1:16" ht="22.5" x14ac:dyDescent="0.25">
      <c r="A11024" s="827" t="s">
        <v>3627</v>
      </c>
      <c r="B11024" s="827" t="s">
        <v>3626</v>
      </c>
      <c r="C11024" s="827" t="s">
        <v>3031</v>
      </c>
      <c r="D11024" s="824" t="s">
        <v>1876</v>
      </c>
      <c r="E11024" s="826">
        <v>3950</v>
      </c>
      <c r="F11024" s="825" t="s">
        <v>5111</v>
      </c>
      <c r="G11024" s="824" t="s">
        <v>5110</v>
      </c>
      <c r="H11024" s="823" t="s">
        <v>2883</v>
      </c>
      <c r="I11024" s="823" t="s">
        <v>3654</v>
      </c>
      <c r="J11024" s="823" t="s">
        <v>2883</v>
      </c>
      <c r="K11024" s="822">
        <v>2</v>
      </c>
      <c r="L11024" s="822">
        <v>12</v>
      </c>
      <c r="M11024" s="821">
        <v>49389.851081644796</v>
      </c>
      <c r="N11024" s="822"/>
      <c r="O11024" s="822"/>
      <c r="P11024" s="821"/>
    </row>
    <row r="11025" spans="1:16" ht="33.75" x14ac:dyDescent="0.25">
      <c r="A11025" s="827" t="s">
        <v>3627</v>
      </c>
      <c r="B11025" s="827" t="s">
        <v>3626</v>
      </c>
      <c r="C11025" s="827" t="s">
        <v>3031</v>
      </c>
      <c r="D11025" s="824" t="s">
        <v>5084</v>
      </c>
      <c r="E11025" s="826">
        <v>3500</v>
      </c>
      <c r="F11025" s="825" t="s">
        <v>5109</v>
      </c>
      <c r="G11025" s="824" t="s">
        <v>5108</v>
      </c>
      <c r="H11025" s="823" t="s">
        <v>2745</v>
      </c>
      <c r="I11025" s="823" t="s">
        <v>3622</v>
      </c>
      <c r="J11025" s="823" t="s">
        <v>2745</v>
      </c>
      <c r="K11025" s="822">
        <v>4</v>
      </c>
      <c r="L11025" s="822">
        <v>12</v>
      </c>
      <c r="M11025" s="821">
        <v>43837.289853215363</v>
      </c>
      <c r="N11025" s="822"/>
      <c r="O11025" s="822"/>
      <c r="P11025" s="821"/>
    </row>
    <row r="11026" spans="1:16" ht="33.75" x14ac:dyDescent="0.25">
      <c r="A11026" s="827" t="s">
        <v>3627</v>
      </c>
      <c r="B11026" s="827" t="s">
        <v>3626</v>
      </c>
      <c r="C11026" s="827" t="s">
        <v>3031</v>
      </c>
      <c r="D11026" s="824" t="s">
        <v>5084</v>
      </c>
      <c r="E11026" s="826">
        <v>3500</v>
      </c>
      <c r="F11026" s="825" t="s">
        <v>5107</v>
      </c>
      <c r="G11026" s="824" t="s">
        <v>5106</v>
      </c>
      <c r="H11026" s="823" t="s">
        <v>3674</v>
      </c>
      <c r="I11026" s="823" t="s">
        <v>3622</v>
      </c>
      <c r="J11026" s="823" t="s">
        <v>3674</v>
      </c>
      <c r="K11026" s="822">
        <v>4</v>
      </c>
      <c r="L11026" s="822">
        <v>12</v>
      </c>
      <c r="M11026" s="821">
        <v>43889.160114139115</v>
      </c>
      <c r="N11026" s="822"/>
      <c r="O11026" s="822"/>
      <c r="P11026" s="821"/>
    </row>
    <row r="11027" spans="1:16" ht="22.5" x14ac:dyDescent="0.25">
      <c r="A11027" s="827" t="s">
        <v>3627</v>
      </c>
      <c r="B11027" s="827" t="s">
        <v>3626</v>
      </c>
      <c r="C11027" s="827" t="s">
        <v>3031</v>
      </c>
      <c r="D11027" s="824" t="s">
        <v>4931</v>
      </c>
      <c r="E11027" s="826">
        <v>3500</v>
      </c>
      <c r="F11027" s="825" t="s">
        <v>5105</v>
      </c>
      <c r="G11027" s="824" t="s">
        <v>5104</v>
      </c>
      <c r="H11027" s="823" t="s">
        <v>2722</v>
      </c>
      <c r="I11027" s="823" t="s">
        <v>3654</v>
      </c>
      <c r="J11027" s="823" t="s">
        <v>2722</v>
      </c>
      <c r="K11027" s="822">
        <v>4</v>
      </c>
      <c r="L11027" s="822">
        <v>12</v>
      </c>
      <c r="M11027" s="821">
        <v>43806.047533894496</v>
      </c>
      <c r="N11027" s="822"/>
      <c r="O11027" s="822"/>
      <c r="P11027" s="821"/>
    </row>
    <row r="11028" spans="1:16" ht="33.75" x14ac:dyDescent="0.25">
      <c r="A11028" s="827" t="s">
        <v>3627</v>
      </c>
      <c r="B11028" s="827" t="s">
        <v>3626</v>
      </c>
      <c r="C11028" s="827" t="s">
        <v>3031</v>
      </c>
      <c r="D11028" s="824" t="s">
        <v>5084</v>
      </c>
      <c r="E11028" s="826">
        <v>3500</v>
      </c>
      <c r="F11028" s="825" t="s">
        <v>5103</v>
      </c>
      <c r="G11028" s="824" t="s">
        <v>5102</v>
      </c>
      <c r="H11028" s="823" t="s">
        <v>3674</v>
      </c>
      <c r="I11028" s="823" t="s">
        <v>3638</v>
      </c>
      <c r="J11028" s="823" t="s">
        <v>3674</v>
      </c>
      <c r="K11028" s="822">
        <v>5</v>
      </c>
      <c r="L11028" s="822">
        <v>12</v>
      </c>
      <c r="M11028" s="821">
        <v>42320.004612684519</v>
      </c>
      <c r="N11028" s="822"/>
      <c r="O11028" s="822"/>
      <c r="P11028" s="821"/>
    </row>
    <row r="11029" spans="1:16" ht="33.75" x14ac:dyDescent="0.25">
      <c r="A11029" s="827" t="s">
        <v>3627</v>
      </c>
      <c r="B11029" s="827" t="s">
        <v>3626</v>
      </c>
      <c r="C11029" s="827" t="s">
        <v>3031</v>
      </c>
      <c r="D11029" s="824" t="s">
        <v>5093</v>
      </c>
      <c r="E11029" s="826">
        <v>3500</v>
      </c>
      <c r="F11029" s="825" t="s">
        <v>5101</v>
      </c>
      <c r="G11029" s="824" t="s">
        <v>5100</v>
      </c>
      <c r="H11029" s="823" t="s">
        <v>3691</v>
      </c>
      <c r="I11029" s="823" t="s">
        <v>3622</v>
      </c>
      <c r="J11029" s="823" t="s">
        <v>3691</v>
      </c>
      <c r="K11029" s="822">
        <v>4</v>
      </c>
      <c r="L11029" s="822">
        <v>12</v>
      </c>
      <c r="M11029" s="821">
        <v>43905.642440293661</v>
      </c>
      <c r="N11029" s="822"/>
      <c r="O11029" s="822"/>
      <c r="P11029" s="821"/>
    </row>
    <row r="11030" spans="1:16" ht="33.75" x14ac:dyDescent="0.25">
      <c r="A11030" s="827" t="s">
        <v>3627</v>
      </c>
      <c r="B11030" s="827" t="s">
        <v>3626</v>
      </c>
      <c r="C11030" s="827" t="s">
        <v>3031</v>
      </c>
      <c r="D11030" s="824" t="s">
        <v>5084</v>
      </c>
      <c r="E11030" s="826">
        <v>3500</v>
      </c>
      <c r="F11030" s="825" t="s">
        <v>5099</v>
      </c>
      <c r="G11030" s="824" t="s">
        <v>5098</v>
      </c>
      <c r="H11030" s="823" t="s">
        <v>2741</v>
      </c>
      <c r="I11030" s="823" t="s">
        <v>3638</v>
      </c>
      <c r="J11030" s="823" t="s">
        <v>2741</v>
      </c>
      <c r="K11030" s="822">
        <v>4</v>
      </c>
      <c r="L11030" s="822">
        <v>12</v>
      </c>
      <c r="M11030" s="821">
        <v>43774.935390904117</v>
      </c>
      <c r="N11030" s="822"/>
      <c r="O11030" s="822"/>
      <c r="P11030" s="821"/>
    </row>
    <row r="11031" spans="1:16" ht="33.75" x14ac:dyDescent="0.25">
      <c r="A11031" s="827" t="s">
        <v>3627</v>
      </c>
      <c r="B11031" s="827" t="s">
        <v>3626</v>
      </c>
      <c r="C11031" s="827" t="s">
        <v>3031</v>
      </c>
      <c r="D11031" s="824" t="s">
        <v>5084</v>
      </c>
      <c r="E11031" s="826">
        <v>3500</v>
      </c>
      <c r="F11031" s="825" t="s">
        <v>5097</v>
      </c>
      <c r="G11031" s="824" t="s">
        <v>5096</v>
      </c>
      <c r="H11031" s="823" t="s">
        <v>2741</v>
      </c>
      <c r="I11031" s="823" t="s">
        <v>3638</v>
      </c>
      <c r="J11031" s="823" t="s">
        <v>2741</v>
      </c>
      <c r="K11031" s="822">
        <v>4</v>
      </c>
      <c r="L11031" s="822">
        <v>12</v>
      </c>
      <c r="M11031" s="821">
        <v>43957.913243772797</v>
      </c>
      <c r="N11031" s="822"/>
      <c r="O11031" s="822"/>
      <c r="P11031" s="821"/>
    </row>
    <row r="11032" spans="1:16" ht="33.75" x14ac:dyDescent="0.25">
      <c r="A11032" s="827" t="s">
        <v>3627</v>
      </c>
      <c r="B11032" s="827" t="s">
        <v>3626</v>
      </c>
      <c r="C11032" s="827" t="s">
        <v>3031</v>
      </c>
      <c r="D11032" s="824" t="s">
        <v>5084</v>
      </c>
      <c r="E11032" s="826">
        <v>3500</v>
      </c>
      <c r="F11032" s="825" t="s">
        <v>5095</v>
      </c>
      <c r="G11032" s="824" t="s">
        <v>5094</v>
      </c>
      <c r="H11032" s="823" t="s">
        <v>4016</v>
      </c>
      <c r="I11032" s="823" t="s">
        <v>3622</v>
      </c>
      <c r="J11032" s="823" t="s">
        <v>4016</v>
      </c>
      <c r="K11032" s="822">
        <v>4</v>
      </c>
      <c r="L11032" s="822">
        <v>12</v>
      </c>
      <c r="M11032" s="821">
        <v>42618.919508212508</v>
      </c>
      <c r="N11032" s="822"/>
      <c r="O11032" s="822"/>
      <c r="P11032" s="821"/>
    </row>
    <row r="11033" spans="1:16" ht="33.75" x14ac:dyDescent="0.25">
      <c r="A11033" s="827" t="s">
        <v>3627</v>
      </c>
      <c r="B11033" s="827" t="s">
        <v>3626</v>
      </c>
      <c r="C11033" s="827" t="s">
        <v>3031</v>
      </c>
      <c r="D11033" s="824" t="s">
        <v>5093</v>
      </c>
      <c r="E11033" s="826">
        <v>3500</v>
      </c>
      <c r="F11033" s="825" t="s">
        <v>5092</v>
      </c>
      <c r="G11033" s="824" t="s">
        <v>5091</v>
      </c>
      <c r="H11033" s="823" t="s">
        <v>5090</v>
      </c>
      <c r="I11033" s="823" t="s">
        <v>3638</v>
      </c>
      <c r="J11033" s="823" t="s">
        <v>5090</v>
      </c>
      <c r="K11033" s="822">
        <v>4</v>
      </c>
      <c r="L11033" s="822">
        <v>12</v>
      </c>
      <c r="M11033" s="821">
        <v>43267.748380134224</v>
      </c>
      <c r="N11033" s="822"/>
      <c r="O11033" s="822"/>
      <c r="P11033" s="821"/>
    </row>
    <row r="11034" spans="1:16" ht="22.5" x14ac:dyDescent="0.25">
      <c r="A11034" s="827" t="s">
        <v>3627</v>
      </c>
      <c r="B11034" s="827" t="s">
        <v>3626</v>
      </c>
      <c r="C11034" s="827" t="s">
        <v>3031</v>
      </c>
      <c r="D11034" s="824" t="s">
        <v>5089</v>
      </c>
      <c r="E11034" s="826">
        <v>3950</v>
      </c>
      <c r="F11034" s="825" t="s">
        <v>5088</v>
      </c>
      <c r="G11034" s="824" t="s">
        <v>5087</v>
      </c>
      <c r="H11034" s="823" t="s">
        <v>2883</v>
      </c>
      <c r="I11034" s="823" t="s">
        <v>3654</v>
      </c>
      <c r="J11034" s="823" t="s">
        <v>2883</v>
      </c>
      <c r="K11034" s="822">
        <v>4</v>
      </c>
      <c r="L11034" s="822">
        <v>12</v>
      </c>
      <c r="M11034" s="821">
        <v>49410.779430164228</v>
      </c>
      <c r="N11034" s="822"/>
      <c r="O11034" s="822"/>
      <c r="P11034" s="821"/>
    </row>
    <row r="11035" spans="1:16" ht="33.75" x14ac:dyDescent="0.25">
      <c r="A11035" s="827" t="s">
        <v>3627</v>
      </c>
      <c r="B11035" s="827" t="s">
        <v>3626</v>
      </c>
      <c r="C11035" s="827" t="s">
        <v>3031</v>
      </c>
      <c r="D11035" s="824" t="s">
        <v>5084</v>
      </c>
      <c r="E11035" s="826">
        <v>3500</v>
      </c>
      <c r="F11035" s="825" t="s">
        <v>5086</v>
      </c>
      <c r="G11035" s="824" t="s">
        <v>5085</v>
      </c>
      <c r="H11035" s="823" t="s">
        <v>3691</v>
      </c>
      <c r="I11035" s="823" t="s">
        <v>3622</v>
      </c>
      <c r="J11035" s="823" t="s">
        <v>3691</v>
      </c>
      <c r="K11035" s="822">
        <v>4</v>
      </c>
      <c r="L11035" s="822">
        <v>12</v>
      </c>
      <c r="M11035" s="821">
        <v>43677.984065370576</v>
      </c>
      <c r="N11035" s="822"/>
      <c r="O11035" s="822"/>
      <c r="P11035" s="821"/>
    </row>
    <row r="11036" spans="1:16" ht="33.75" x14ac:dyDescent="0.25">
      <c r="A11036" s="827" t="s">
        <v>3627</v>
      </c>
      <c r="B11036" s="827" t="s">
        <v>3626</v>
      </c>
      <c r="C11036" s="827" t="s">
        <v>3031</v>
      </c>
      <c r="D11036" s="824" t="s">
        <v>5084</v>
      </c>
      <c r="E11036" s="826">
        <v>3500</v>
      </c>
      <c r="F11036" s="825" t="s">
        <v>5083</v>
      </c>
      <c r="G11036" s="824" t="s">
        <v>5082</v>
      </c>
      <c r="H11036" s="823" t="s">
        <v>4861</v>
      </c>
      <c r="I11036" s="823" t="s">
        <v>3647</v>
      </c>
      <c r="J11036" s="823" t="s">
        <v>4861</v>
      </c>
      <c r="K11036" s="822">
        <v>4</v>
      </c>
      <c r="L11036" s="822">
        <v>12</v>
      </c>
      <c r="M11036" s="821">
        <v>42796.92061983038</v>
      </c>
      <c r="N11036" s="822"/>
      <c r="O11036" s="822"/>
      <c r="P11036" s="821"/>
    </row>
    <row r="11037" spans="1:16" ht="22.5" x14ac:dyDescent="0.25">
      <c r="A11037" s="827" t="s">
        <v>3627</v>
      </c>
      <c r="B11037" s="827" t="s">
        <v>3626</v>
      </c>
      <c r="C11037" s="827" t="s">
        <v>3031</v>
      </c>
      <c r="D11037" s="824" t="s">
        <v>4876</v>
      </c>
      <c r="E11037" s="826">
        <v>3500</v>
      </c>
      <c r="F11037" s="825" t="s">
        <v>5081</v>
      </c>
      <c r="G11037" s="824" t="s">
        <v>5080</v>
      </c>
      <c r="H11037" s="823" t="s">
        <v>5079</v>
      </c>
      <c r="I11037" s="823" t="s">
        <v>3911</v>
      </c>
      <c r="J11037" s="823" t="s">
        <v>5079</v>
      </c>
      <c r="K11037" s="822">
        <v>4</v>
      </c>
      <c r="L11037" s="822">
        <v>12</v>
      </c>
      <c r="M11037" s="821">
        <v>43754.207313662395</v>
      </c>
      <c r="N11037" s="822"/>
      <c r="O11037" s="822"/>
      <c r="P11037" s="821"/>
    </row>
    <row r="11038" spans="1:16" ht="33.75" x14ac:dyDescent="0.25">
      <c r="A11038" s="827" t="s">
        <v>3627</v>
      </c>
      <c r="B11038" s="827" t="s">
        <v>3626</v>
      </c>
      <c r="C11038" s="827" t="s">
        <v>3031</v>
      </c>
      <c r="D11038" s="824" t="s">
        <v>5078</v>
      </c>
      <c r="E11038" s="826">
        <v>2000</v>
      </c>
      <c r="F11038" s="825" t="s">
        <v>5077</v>
      </c>
      <c r="G11038" s="824" t="s">
        <v>5076</v>
      </c>
      <c r="H11038" s="823" t="s">
        <v>2741</v>
      </c>
      <c r="I11038" s="823" t="s">
        <v>3638</v>
      </c>
      <c r="J11038" s="823" t="s">
        <v>2741</v>
      </c>
      <c r="K11038" s="822">
        <v>4</v>
      </c>
      <c r="L11038" s="822">
        <v>12</v>
      </c>
      <c r="M11038" s="821">
        <v>24398.108486928308</v>
      </c>
      <c r="N11038" s="822"/>
      <c r="O11038" s="822"/>
      <c r="P11038" s="821"/>
    </row>
    <row r="11039" spans="1:16" ht="33.75" x14ac:dyDescent="0.25">
      <c r="A11039" s="827" t="s">
        <v>3627</v>
      </c>
      <c r="B11039" s="827" t="s">
        <v>3626</v>
      </c>
      <c r="C11039" s="827" t="s">
        <v>3031</v>
      </c>
      <c r="D11039" s="824" t="s">
        <v>40</v>
      </c>
      <c r="E11039" s="826">
        <v>1600</v>
      </c>
      <c r="F11039" s="825" t="s">
        <v>5075</v>
      </c>
      <c r="G11039" s="824" t="s">
        <v>5074</v>
      </c>
      <c r="H11039" s="823" t="s">
        <v>5073</v>
      </c>
      <c r="I11039" s="823" t="s">
        <v>3647</v>
      </c>
      <c r="J11039" s="823" t="s">
        <v>5073</v>
      </c>
      <c r="K11039" s="822">
        <v>4</v>
      </c>
      <c r="L11039" s="822">
        <v>12</v>
      </c>
      <c r="M11039" s="821">
        <v>21160.873486400247</v>
      </c>
      <c r="N11039" s="822"/>
      <c r="O11039" s="822"/>
      <c r="P11039" s="821"/>
    </row>
    <row r="11040" spans="1:16" ht="33.75" x14ac:dyDescent="0.25">
      <c r="A11040" s="827" t="s">
        <v>3627</v>
      </c>
      <c r="B11040" s="827" t="s">
        <v>3626</v>
      </c>
      <c r="C11040" s="827" t="s">
        <v>3031</v>
      </c>
      <c r="D11040" s="824" t="s">
        <v>4876</v>
      </c>
      <c r="E11040" s="826">
        <v>3500</v>
      </c>
      <c r="F11040" s="825" t="s">
        <v>5072</v>
      </c>
      <c r="G11040" s="824" t="s">
        <v>5071</v>
      </c>
      <c r="H11040" s="823" t="s">
        <v>2722</v>
      </c>
      <c r="I11040" s="823" t="s">
        <v>3622</v>
      </c>
      <c r="J11040" s="823" t="s">
        <v>2722</v>
      </c>
      <c r="K11040" s="822">
        <v>4</v>
      </c>
      <c r="L11040" s="822">
        <v>12</v>
      </c>
      <c r="M11040" s="821">
        <v>43400.668427142315</v>
      </c>
      <c r="N11040" s="822"/>
      <c r="O11040" s="822"/>
      <c r="P11040" s="821"/>
    </row>
    <row r="11041" spans="1:16" ht="33.75" x14ac:dyDescent="0.25">
      <c r="A11041" s="827" t="s">
        <v>3627</v>
      </c>
      <c r="B11041" s="827" t="s">
        <v>3626</v>
      </c>
      <c r="C11041" s="827" t="s">
        <v>3031</v>
      </c>
      <c r="D11041" s="824" t="s">
        <v>4876</v>
      </c>
      <c r="E11041" s="826">
        <v>3407.15</v>
      </c>
      <c r="F11041" s="825" t="s">
        <v>6304</v>
      </c>
      <c r="G11041" s="824" t="s">
        <v>6303</v>
      </c>
      <c r="H11041" s="823" t="s">
        <v>2745</v>
      </c>
      <c r="I11041" s="823" t="s">
        <v>3622</v>
      </c>
      <c r="J11041" s="823" t="s">
        <v>2745</v>
      </c>
      <c r="K11041" s="822">
        <v>3</v>
      </c>
      <c r="L11041" s="822">
        <v>7</v>
      </c>
      <c r="M11041" s="821">
        <v>30198.124906081252</v>
      </c>
      <c r="N11041" s="822"/>
      <c r="O11041" s="822"/>
      <c r="P11041" s="821"/>
    </row>
    <row r="11042" spans="1:16" ht="33.75" x14ac:dyDescent="0.25">
      <c r="A11042" s="827" t="s">
        <v>3627</v>
      </c>
      <c r="B11042" s="827" t="s">
        <v>3626</v>
      </c>
      <c r="C11042" s="827" t="s">
        <v>3031</v>
      </c>
      <c r="D11042" s="824" t="s">
        <v>5070</v>
      </c>
      <c r="E11042" s="826">
        <v>2000</v>
      </c>
      <c r="F11042" s="825" t="s">
        <v>5069</v>
      </c>
      <c r="G11042" s="824" t="s">
        <v>5068</v>
      </c>
      <c r="H11042" s="823" t="s">
        <v>2741</v>
      </c>
      <c r="I11042" s="823" t="s">
        <v>3638</v>
      </c>
      <c r="J11042" s="823" t="s">
        <v>2741</v>
      </c>
      <c r="K11042" s="822">
        <v>4</v>
      </c>
      <c r="L11042" s="822">
        <v>12</v>
      </c>
      <c r="M11042" s="821">
        <v>25975.314893746356</v>
      </c>
      <c r="N11042" s="822"/>
      <c r="O11042" s="822"/>
      <c r="P11042" s="821"/>
    </row>
    <row r="11043" spans="1:16" ht="33.75" x14ac:dyDescent="0.25">
      <c r="A11043" s="827" t="s">
        <v>3627</v>
      </c>
      <c r="B11043" s="827" t="s">
        <v>3626</v>
      </c>
      <c r="C11043" s="827" t="s">
        <v>3031</v>
      </c>
      <c r="D11043" s="824" t="s">
        <v>5254</v>
      </c>
      <c r="E11043" s="826">
        <v>2300</v>
      </c>
      <c r="F11043" s="825" t="s">
        <v>6302</v>
      </c>
      <c r="G11043" s="824" t="s">
        <v>6301</v>
      </c>
      <c r="H11043" s="823" t="s">
        <v>2745</v>
      </c>
      <c r="I11043" s="823" t="s">
        <v>3638</v>
      </c>
      <c r="J11043" s="823" t="s">
        <v>2745</v>
      </c>
      <c r="K11043" s="822">
        <v>2</v>
      </c>
      <c r="L11043" s="822">
        <v>6</v>
      </c>
      <c r="M11043" s="821">
        <v>13959.769222036775</v>
      </c>
      <c r="N11043" s="822"/>
      <c r="O11043" s="822"/>
      <c r="P11043" s="821"/>
    </row>
    <row r="11044" spans="1:16" ht="33.75" x14ac:dyDescent="0.25">
      <c r="A11044" s="827" t="s">
        <v>3627</v>
      </c>
      <c r="B11044" s="827" t="s">
        <v>3626</v>
      </c>
      <c r="C11044" s="827" t="s">
        <v>3031</v>
      </c>
      <c r="D11044" s="824" t="s">
        <v>5008</v>
      </c>
      <c r="E11044" s="826">
        <v>3000</v>
      </c>
      <c r="F11044" s="825" t="s">
        <v>6300</v>
      </c>
      <c r="G11044" s="824" t="s">
        <v>6299</v>
      </c>
      <c r="H11044" s="823" t="s">
        <v>3674</v>
      </c>
      <c r="I11044" s="823" t="s">
        <v>3622</v>
      </c>
      <c r="J11044" s="823" t="s">
        <v>3674</v>
      </c>
      <c r="K11044" s="822">
        <v>4</v>
      </c>
      <c r="L11044" s="822">
        <v>12</v>
      </c>
      <c r="M11044" s="821">
        <v>39619.646839845074</v>
      </c>
      <c r="N11044" s="822"/>
      <c r="O11044" s="822"/>
      <c r="P11044" s="821"/>
    </row>
    <row r="11045" spans="1:16" ht="33.75" x14ac:dyDescent="0.25">
      <c r="A11045" s="827" t="s">
        <v>3627</v>
      </c>
      <c r="B11045" s="827" t="s">
        <v>3626</v>
      </c>
      <c r="C11045" s="827" t="s">
        <v>3031</v>
      </c>
      <c r="D11045" s="824" t="s">
        <v>5067</v>
      </c>
      <c r="E11045" s="826">
        <v>6000</v>
      </c>
      <c r="F11045" s="825" t="s">
        <v>5066</v>
      </c>
      <c r="G11045" s="824" t="s">
        <v>5065</v>
      </c>
      <c r="H11045" s="823" t="s">
        <v>2745</v>
      </c>
      <c r="I11045" s="823" t="s">
        <v>3622</v>
      </c>
      <c r="J11045" s="823" t="s">
        <v>2745</v>
      </c>
      <c r="K11045" s="822">
        <v>4</v>
      </c>
      <c r="L11045" s="822">
        <v>12</v>
      </c>
      <c r="M11045" s="821">
        <v>73371.685704314164</v>
      </c>
      <c r="N11045" s="822"/>
      <c r="O11045" s="822"/>
      <c r="P11045" s="821"/>
    </row>
    <row r="11046" spans="1:16" ht="33.75" x14ac:dyDescent="0.25">
      <c r="A11046" s="827" t="s">
        <v>3627</v>
      </c>
      <c r="B11046" s="827" t="s">
        <v>3626</v>
      </c>
      <c r="C11046" s="827" t="s">
        <v>3031</v>
      </c>
      <c r="D11046" s="824" t="s">
        <v>5064</v>
      </c>
      <c r="E11046" s="826">
        <v>5000</v>
      </c>
      <c r="F11046" s="825" t="s">
        <v>5063</v>
      </c>
      <c r="G11046" s="824" t="s">
        <v>5062</v>
      </c>
      <c r="H11046" s="823" t="s">
        <v>5061</v>
      </c>
      <c r="I11046" s="823" t="s">
        <v>3622</v>
      </c>
      <c r="J11046" s="823" t="s">
        <v>5061</v>
      </c>
      <c r="K11046" s="822">
        <v>3</v>
      </c>
      <c r="L11046" s="822">
        <v>12</v>
      </c>
      <c r="M11046" s="821">
        <v>62032.956815584592</v>
      </c>
      <c r="N11046" s="822"/>
      <c r="O11046" s="822"/>
      <c r="P11046" s="821"/>
    </row>
    <row r="11047" spans="1:16" ht="33.75" x14ac:dyDescent="0.25">
      <c r="A11047" s="827" t="s">
        <v>3627</v>
      </c>
      <c r="B11047" s="827" t="s">
        <v>3626</v>
      </c>
      <c r="C11047" s="827" t="s">
        <v>3031</v>
      </c>
      <c r="D11047" s="824" t="s">
        <v>5060</v>
      </c>
      <c r="E11047" s="826">
        <v>3500</v>
      </c>
      <c r="F11047" s="825" t="s">
        <v>5059</v>
      </c>
      <c r="G11047" s="824" t="s">
        <v>5058</v>
      </c>
      <c r="H11047" s="823" t="s">
        <v>5057</v>
      </c>
      <c r="I11047" s="823" t="s">
        <v>3638</v>
      </c>
      <c r="J11047" s="823" t="s">
        <v>5057</v>
      </c>
      <c r="K11047" s="822">
        <v>3</v>
      </c>
      <c r="L11047" s="822">
        <v>12</v>
      </c>
      <c r="M11047" s="821">
        <v>43615.579535239915</v>
      </c>
      <c r="N11047" s="822"/>
      <c r="O11047" s="822"/>
      <c r="P11047" s="821"/>
    </row>
    <row r="11048" spans="1:16" ht="33.75" x14ac:dyDescent="0.25">
      <c r="A11048" s="827" t="s">
        <v>3627</v>
      </c>
      <c r="B11048" s="827" t="s">
        <v>3626</v>
      </c>
      <c r="C11048" s="827" t="s">
        <v>3031</v>
      </c>
      <c r="D11048" s="824" t="s">
        <v>5056</v>
      </c>
      <c r="E11048" s="826">
        <v>6000</v>
      </c>
      <c r="F11048" s="825" t="s">
        <v>5055</v>
      </c>
      <c r="G11048" s="824" t="s">
        <v>5054</v>
      </c>
      <c r="H11048" s="823" t="s">
        <v>2722</v>
      </c>
      <c r="I11048" s="823" t="s">
        <v>3622</v>
      </c>
      <c r="J11048" s="823" t="s">
        <v>2722</v>
      </c>
      <c r="K11048" s="822">
        <v>2</v>
      </c>
      <c r="L11048" s="822">
        <v>12</v>
      </c>
      <c r="M11048" s="821">
        <v>74030.748438526251</v>
      </c>
      <c r="N11048" s="822"/>
      <c r="O11048" s="822"/>
      <c r="P11048" s="821"/>
    </row>
    <row r="11049" spans="1:16" ht="22.5" x14ac:dyDescent="0.25">
      <c r="A11049" s="827" t="s">
        <v>3627</v>
      </c>
      <c r="B11049" s="827" t="s">
        <v>3626</v>
      </c>
      <c r="C11049" s="827" t="s">
        <v>3031</v>
      </c>
      <c r="D11049" s="824" t="s">
        <v>40</v>
      </c>
      <c r="E11049" s="826">
        <v>1900</v>
      </c>
      <c r="F11049" s="825" t="s">
        <v>5053</v>
      </c>
      <c r="G11049" s="824" t="s">
        <v>5052</v>
      </c>
      <c r="H11049" s="823" t="s">
        <v>3691</v>
      </c>
      <c r="I11049" s="823" t="s">
        <v>3654</v>
      </c>
      <c r="J11049" s="823" t="s">
        <v>3691</v>
      </c>
      <c r="K11049" s="822">
        <v>4</v>
      </c>
      <c r="L11049" s="822">
        <v>12</v>
      </c>
      <c r="M11049" s="821">
        <v>23431.739490652693</v>
      </c>
      <c r="N11049" s="822"/>
      <c r="O11049" s="822"/>
      <c r="P11049" s="821"/>
    </row>
    <row r="11050" spans="1:16" ht="33.75" x14ac:dyDescent="0.25">
      <c r="A11050" s="827" t="s">
        <v>3627</v>
      </c>
      <c r="B11050" s="827" t="s">
        <v>3626</v>
      </c>
      <c r="C11050" s="827" t="s">
        <v>3031</v>
      </c>
      <c r="D11050" s="824" t="s">
        <v>5008</v>
      </c>
      <c r="E11050" s="826">
        <v>3407.15</v>
      </c>
      <c r="F11050" s="825" t="s">
        <v>5909</v>
      </c>
      <c r="G11050" s="824" t="s">
        <v>5908</v>
      </c>
      <c r="H11050" s="823" t="s">
        <v>3691</v>
      </c>
      <c r="I11050" s="823" t="s">
        <v>3622</v>
      </c>
      <c r="J11050" s="823" t="s">
        <v>3691</v>
      </c>
      <c r="K11050" s="822">
        <v>4</v>
      </c>
      <c r="L11050" s="822">
        <v>6</v>
      </c>
      <c r="M11050" s="821">
        <v>18256.619525736583</v>
      </c>
      <c r="N11050" s="822"/>
      <c r="O11050" s="822"/>
      <c r="P11050" s="821"/>
    </row>
    <row r="11051" spans="1:16" ht="33.75" x14ac:dyDescent="0.25">
      <c r="A11051" s="827" t="s">
        <v>3627</v>
      </c>
      <c r="B11051" s="827" t="s">
        <v>3626</v>
      </c>
      <c r="C11051" s="827" t="s">
        <v>3031</v>
      </c>
      <c r="D11051" s="824" t="s">
        <v>40</v>
      </c>
      <c r="E11051" s="826">
        <v>1900</v>
      </c>
      <c r="F11051" s="825" t="s">
        <v>5051</v>
      </c>
      <c r="G11051" s="824" t="s">
        <v>5050</v>
      </c>
      <c r="H11051" s="823" t="s">
        <v>2725</v>
      </c>
      <c r="I11051" s="823" t="s">
        <v>3622</v>
      </c>
      <c r="J11051" s="823" t="s">
        <v>2725</v>
      </c>
      <c r="K11051" s="822">
        <v>4</v>
      </c>
      <c r="L11051" s="822">
        <v>12</v>
      </c>
      <c r="M11051" s="821">
        <v>24391.629711094778</v>
      </c>
      <c r="N11051" s="822"/>
      <c r="O11051" s="822"/>
      <c r="P11051" s="821"/>
    </row>
    <row r="11052" spans="1:16" ht="33.75" x14ac:dyDescent="0.25">
      <c r="A11052" s="827" t="s">
        <v>3627</v>
      </c>
      <c r="B11052" s="827" t="s">
        <v>3626</v>
      </c>
      <c r="C11052" s="827" t="s">
        <v>3031</v>
      </c>
      <c r="D11052" s="824" t="s">
        <v>5008</v>
      </c>
      <c r="E11052" s="826">
        <v>3000</v>
      </c>
      <c r="F11052" s="825" t="s">
        <v>5049</v>
      </c>
      <c r="G11052" s="824" t="s">
        <v>5048</v>
      </c>
      <c r="H11052" s="823" t="s">
        <v>3674</v>
      </c>
      <c r="I11052" s="823" t="s">
        <v>3622</v>
      </c>
      <c r="J11052" s="823" t="s">
        <v>3674</v>
      </c>
      <c r="K11052" s="822">
        <v>4</v>
      </c>
      <c r="L11052" s="822">
        <v>12</v>
      </c>
      <c r="M11052" s="821">
        <v>38012.289592169611</v>
      </c>
      <c r="N11052" s="822"/>
      <c r="O11052" s="822"/>
      <c r="P11052" s="821"/>
    </row>
    <row r="11053" spans="1:16" ht="33.75" x14ac:dyDescent="0.25">
      <c r="A11053" s="827" t="s">
        <v>3627</v>
      </c>
      <c r="B11053" s="827" t="s">
        <v>3626</v>
      </c>
      <c r="C11053" s="827" t="s">
        <v>3031</v>
      </c>
      <c r="D11053" s="824" t="s">
        <v>6298</v>
      </c>
      <c r="E11053" s="826">
        <v>3500</v>
      </c>
      <c r="F11053" s="825" t="s">
        <v>4014</v>
      </c>
      <c r="G11053" s="824" t="s">
        <v>4013</v>
      </c>
      <c r="H11053" s="823" t="s">
        <v>3674</v>
      </c>
      <c r="I11053" s="823" t="s">
        <v>3622</v>
      </c>
      <c r="J11053" s="823" t="s">
        <v>3674</v>
      </c>
      <c r="K11053" s="822">
        <v>4</v>
      </c>
      <c r="L11053" s="822">
        <v>6</v>
      </c>
      <c r="M11053" s="821">
        <v>18451.303234786697</v>
      </c>
      <c r="N11053" s="822"/>
      <c r="O11053" s="822"/>
      <c r="P11053" s="821"/>
    </row>
    <row r="11054" spans="1:16" ht="33.75" x14ac:dyDescent="0.25">
      <c r="A11054" s="827" t="s">
        <v>3627</v>
      </c>
      <c r="B11054" s="827" t="s">
        <v>3626</v>
      </c>
      <c r="C11054" s="827" t="s">
        <v>3031</v>
      </c>
      <c r="D11054" s="824" t="s">
        <v>4950</v>
      </c>
      <c r="E11054" s="826">
        <v>2500</v>
      </c>
      <c r="F11054" s="825" t="s">
        <v>5047</v>
      </c>
      <c r="G11054" s="824" t="s">
        <v>5046</v>
      </c>
      <c r="H11054" s="823" t="s">
        <v>4333</v>
      </c>
      <c r="I11054" s="823" t="s">
        <v>3622</v>
      </c>
      <c r="J11054" s="823" t="s">
        <v>4333</v>
      </c>
      <c r="K11054" s="822">
        <v>4</v>
      </c>
      <c r="L11054" s="822">
        <v>12</v>
      </c>
      <c r="M11054" s="821">
        <v>31180.255251911687</v>
      </c>
      <c r="N11054" s="822"/>
      <c r="O11054" s="822"/>
      <c r="P11054" s="821"/>
    </row>
    <row r="11055" spans="1:16" ht="33.75" x14ac:dyDescent="0.25">
      <c r="A11055" s="827" t="s">
        <v>3627</v>
      </c>
      <c r="B11055" s="827" t="s">
        <v>3626</v>
      </c>
      <c r="C11055" s="827" t="s">
        <v>3031</v>
      </c>
      <c r="D11055" s="824" t="s">
        <v>4950</v>
      </c>
      <c r="E11055" s="826">
        <v>2500</v>
      </c>
      <c r="F11055" s="825" t="s">
        <v>5045</v>
      </c>
      <c r="G11055" s="824" t="s">
        <v>5044</v>
      </c>
      <c r="H11055" s="823" t="s">
        <v>3674</v>
      </c>
      <c r="I11055" s="823" t="s">
        <v>3622</v>
      </c>
      <c r="J11055" s="823" t="s">
        <v>3674</v>
      </c>
      <c r="K11055" s="822">
        <v>4</v>
      </c>
      <c r="L11055" s="822">
        <v>12</v>
      </c>
      <c r="M11055" s="821">
        <v>30997.477670320706</v>
      </c>
      <c r="N11055" s="822"/>
      <c r="O11055" s="822"/>
      <c r="P11055" s="821"/>
    </row>
    <row r="11056" spans="1:16" ht="22.5" x14ac:dyDescent="0.25">
      <c r="A11056" s="827" t="s">
        <v>3627</v>
      </c>
      <c r="B11056" s="827" t="s">
        <v>3626</v>
      </c>
      <c r="C11056" s="827" t="s">
        <v>3031</v>
      </c>
      <c r="D11056" s="824" t="s">
        <v>5008</v>
      </c>
      <c r="E11056" s="826">
        <v>3000</v>
      </c>
      <c r="F11056" s="825" t="s">
        <v>5043</v>
      </c>
      <c r="G11056" s="824" t="s">
        <v>5042</v>
      </c>
      <c r="H11056" s="823" t="s">
        <v>2745</v>
      </c>
      <c r="I11056" s="823" t="s">
        <v>3631</v>
      </c>
      <c r="J11056" s="823" t="s">
        <v>2745</v>
      </c>
      <c r="K11056" s="822">
        <v>4</v>
      </c>
      <c r="L11056" s="822">
        <v>12</v>
      </c>
      <c r="M11056" s="821">
        <v>36649.643818713186</v>
      </c>
      <c r="N11056" s="822"/>
      <c r="O11056" s="822"/>
      <c r="P11056" s="821"/>
    </row>
    <row r="11057" spans="1:16" ht="33.75" x14ac:dyDescent="0.25">
      <c r="A11057" s="827" t="s">
        <v>3627</v>
      </c>
      <c r="B11057" s="827" t="s">
        <v>3626</v>
      </c>
      <c r="C11057" s="827" t="s">
        <v>3031</v>
      </c>
      <c r="D11057" s="824" t="s">
        <v>5008</v>
      </c>
      <c r="E11057" s="826">
        <v>3000</v>
      </c>
      <c r="F11057" s="825" t="s">
        <v>5041</v>
      </c>
      <c r="G11057" s="824" t="s">
        <v>5040</v>
      </c>
      <c r="H11057" s="823" t="s">
        <v>3674</v>
      </c>
      <c r="I11057" s="823" t="s">
        <v>3622</v>
      </c>
      <c r="J11057" s="823" t="s">
        <v>3674</v>
      </c>
      <c r="K11057" s="822">
        <v>4</v>
      </c>
      <c r="L11057" s="822">
        <v>12</v>
      </c>
      <c r="M11057" s="821">
        <v>36481.415945446963</v>
      </c>
      <c r="N11057" s="822"/>
      <c r="O11057" s="822"/>
      <c r="P11057" s="821"/>
    </row>
    <row r="11058" spans="1:16" ht="22.5" x14ac:dyDescent="0.25">
      <c r="A11058" s="827" t="s">
        <v>3627</v>
      </c>
      <c r="B11058" s="827" t="s">
        <v>3626</v>
      </c>
      <c r="C11058" s="827" t="s">
        <v>3031</v>
      </c>
      <c r="D11058" s="824" t="s">
        <v>5008</v>
      </c>
      <c r="E11058" s="826">
        <v>3000</v>
      </c>
      <c r="F11058" s="825" t="s">
        <v>5039</v>
      </c>
      <c r="G11058" s="824" t="s">
        <v>5038</v>
      </c>
      <c r="H11058" s="823" t="s">
        <v>3674</v>
      </c>
      <c r="I11058" s="823" t="s">
        <v>3631</v>
      </c>
      <c r="J11058" s="823" t="s">
        <v>3674</v>
      </c>
      <c r="K11058" s="822">
        <v>4</v>
      </c>
      <c r="L11058" s="822">
        <v>12</v>
      </c>
      <c r="M11058" s="821">
        <v>38012.289592169604</v>
      </c>
      <c r="N11058" s="822"/>
      <c r="O11058" s="822"/>
      <c r="P11058" s="821"/>
    </row>
    <row r="11059" spans="1:16" x14ac:dyDescent="0.25">
      <c r="A11059" s="1772" t="s">
        <v>2848</v>
      </c>
      <c r="B11059" s="1772"/>
      <c r="C11059" s="1772"/>
      <c r="D11059" s="1772"/>
      <c r="E11059" s="1772"/>
      <c r="F11059" s="1772" t="s">
        <v>378</v>
      </c>
      <c r="G11059" s="1772"/>
      <c r="H11059" s="1772"/>
      <c r="I11059" s="1772"/>
      <c r="J11059" s="1772"/>
      <c r="K11059" s="1771" t="s">
        <v>2847</v>
      </c>
      <c r="L11059" s="1771"/>
      <c r="M11059" s="1771"/>
      <c r="N11059" s="1771" t="s">
        <v>2846</v>
      </c>
      <c r="O11059" s="1771"/>
      <c r="P11059" s="1771"/>
    </row>
    <row r="11060" spans="1:16" ht="70.5" customHeight="1" x14ac:dyDescent="0.25">
      <c r="A11060" s="1535" t="s">
        <v>2845</v>
      </c>
      <c r="B11060" s="1535" t="s">
        <v>5</v>
      </c>
      <c r="C11060" s="1535" t="s">
        <v>2844</v>
      </c>
      <c r="D11060" s="1535" t="s">
        <v>2843</v>
      </c>
      <c r="E11060" s="1536" t="s">
        <v>2842</v>
      </c>
      <c r="F11060" s="1537" t="s">
        <v>2841</v>
      </c>
      <c r="G11060" s="1540" t="s">
        <v>2840</v>
      </c>
      <c r="H11060" s="1535" t="s">
        <v>2839</v>
      </c>
      <c r="I11060" s="1535" t="s">
        <v>2838</v>
      </c>
      <c r="J11060" s="1535" t="s">
        <v>2837</v>
      </c>
      <c r="K11060" s="1538" t="s">
        <v>2836</v>
      </c>
      <c r="L11060" s="1538" t="s">
        <v>2835</v>
      </c>
      <c r="M11060" s="1539" t="s">
        <v>2834</v>
      </c>
      <c r="N11060" s="1538" t="s">
        <v>2836</v>
      </c>
      <c r="O11060" s="1538" t="s">
        <v>2835</v>
      </c>
      <c r="P11060" s="1539" t="s">
        <v>2834</v>
      </c>
    </row>
    <row r="11061" spans="1:16" ht="33.75" x14ac:dyDescent="0.25">
      <c r="A11061" s="827" t="s">
        <v>3627</v>
      </c>
      <c r="B11061" s="827" t="s">
        <v>3626</v>
      </c>
      <c r="C11061" s="827" t="s">
        <v>3031</v>
      </c>
      <c r="D11061" s="824" t="s">
        <v>5008</v>
      </c>
      <c r="E11061" s="826">
        <v>1954.28</v>
      </c>
      <c r="F11061" s="825" t="s">
        <v>6297</v>
      </c>
      <c r="G11061" s="824" t="s">
        <v>6296</v>
      </c>
      <c r="H11061" s="823" t="s">
        <v>2745</v>
      </c>
      <c r="I11061" s="823" t="s">
        <v>3622</v>
      </c>
      <c r="J11061" s="823" t="s">
        <v>2745</v>
      </c>
      <c r="K11061" s="822">
        <v>3</v>
      </c>
      <c r="L11061" s="822">
        <v>7</v>
      </c>
      <c r="M11061" s="821">
        <v>24772.976264523208</v>
      </c>
      <c r="N11061" s="822"/>
      <c r="O11061" s="822"/>
      <c r="P11061" s="821"/>
    </row>
    <row r="11062" spans="1:16" ht="33.75" x14ac:dyDescent="0.25">
      <c r="A11062" s="827" t="s">
        <v>3627</v>
      </c>
      <c r="B11062" s="827" t="s">
        <v>3626</v>
      </c>
      <c r="C11062" s="827" t="s">
        <v>3031</v>
      </c>
      <c r="D11062" s="824" t="s">
        <v>5008</v>
      </c>
      <c r="E11062" s="826">
        <v>3000</v>
      </c>
      <c r="F11062" s="825" t="s">
        <v>5037</v>
      </c>
      <c r="G11062" s="824" t="s">
        <v>5036</v>
      </c>
      <c r="H11062" s="823" t="s">
        <v>2745</v>
      </c>
      <c r="I11062" s="823" t="s">
        <v>3638</v>
      </c>
      <c r="J11062" s="823" t="s">
        <v>2745</v>
      </c>
      <c r="K11062" s="822">
        <v>4</v>
      </c>
      <c r="L11062" s="822">
        <v>12</v>
      </c>
      <c r="M11062" s="821">
        <v>36980.702254311684</v>
      </c>
      <c r="N11062" s="822"/>
      <c r="O11062" s="822"/>
      <c r="P11062" s="821"/>
    </row>
    <row r="11063" spans="1:16" ht="33.75" x14ac:dyDescent="0.25">
      <c r="A11063" s="827" t="s">
        <v>3627</v>
      </c>
      <c r="B11063" s="827" t="s">
        <v>3626</v>
      </c>
      <c r="C11063" s="827" t="s">
        <v>3031</v>
      </c>
      <c r="D11063" s="824" t="s">
        <v>5008</v>
      </c>
      <c r="E11063" s="826">
        <v>3000</v>
      </c>
      <c r="F11063" s="825" t="s">
        <v>5035</v>
      </c>
      <c r="G11063" s="824" t="s">
        <v>5034</v>
      </c>
      <c r="H11063" s="823" t="s">
        <v>2745</v>
      </c>
      <c r="I11063" s="823" t="s">
        <v>3638</v>
      </c>
      <c r="J11063" s="823" t="s">
        <v>2745</v>
      </c>
      <c r="K11063" s="822">
        <v>4</v>
      </c>
      <c r="L11063" s="822">
        <v>12</v>
      </c>
      <c r="M11063" s="821">
        <v>36330.331293551681</v>
      </c>
      <c r="N11063" s="822"/>
      <c r="O11063" s="822"/>
      <c r="P11063" s="821"/>
    </row>
    <row r="11064" spans="1:16" ht="33.75" x14ac:dyDescent="0.25">
      <c r="A11064" s="827" t="s">
        <v>3627</v>
      </c>
      <c r="B11064" s="827" t="s">
        <v>3626</v>
      </c>
      <c r="C11064" s="827" t="s">
        <v>3031</v>
      </c>
      <c r="D11064" s="824" t="s">
        <v>78</v>
      </c>
      <c r="E11064" s="826">
        <v>2500</v>
      </c>
      <c r="F11064" s="825" t="s">
        <v>5033</v>
      </c>
      <c r="G11064" s="824" t="s">
        <v>5032</v>
      </c>
      <c r="H11064" s="823" t="s">
        <v>3674</v>
      </c>
      <c r="I11064" s="823" t="s">
        <v>3622</v>
      </c>
      <c r="J11064" s="823" t="s">
        <v>3674</v>
      </c>
      <c r="K11064" s="822">
        <v>4</v>
      </c>
      <c r="L11064" s="822">
        <v>12</v>
      </c>
      <c r="M11064" s="821">
        <v>32004.151261233019</v>
      </c>
      <c r="N11064" s="822"/>
      <c r="O11064" s="822"/>
      <c r="P11064" s="821"/>
    </row>
    <row r="11065" spans="1:16" ht="33.75" x14ac:dyDescent="0.25">
      <c r="A11065" s="827" t="s">
        <v>3627</v>
      </c>
      <c r="B11065" s="827" t="s">
        <v>3626</v>
      </c>
      <c r="C11065" s="827" t="s">
        <v>3031</v>
      </c>
      <c r="D11065" s="824" t="s">
        <v>5008</v>
      </c>
      <c r="E11065" s="826">
        <v>3500</v>
      </c>
      <c r="F11065" s="825" t="s">
        <v>4113</v>
      </c>
      <c r="G11065" s="824" t="s">
        <v>4112</v>
      </c>
      <c r="H11065" s="823" t="s">
        <v>3691</v>
      </c>
      <c r="I11065" s="823" t="s">
        <v>3622</v>
      </c>
      <c r="J11065" s="823" t="s">
        <v>3691</v>
      </c>
      <c r="K11065" s="822">
        <v>4</v>
      </c>
      <c r="L11065" s="822">
        <v>6</v>
      </c>
      <c r="M11065" s="821">
        <v>21902.067471596241</v>
      </c>
      <c r="N11065" s="822"/>
      <c r="O11065" s="822"/>
      <c r="P11065" s="821"/>
    </row>
    <row r="11066" spans="1:16" ht="33.75" x14ac:dyDescent="0.25">
      <c r="A11066" s="827" t="s">
        <v>3627</v>
      </c>
      <c r="B11066" s="827" t="s">
        <v>3626</v>
      </c>
      <c r="C11066" s="827" t="s">
        <v>3031</v>
      </c>
      <c r="D11066" s="824" t="s">
        <v>5008</v>
      </c>
      <c r="E11066" s="826">
        <v>3000</v>
      </c>
      <c r="F11066" s="825" t="s">
        <v>5031</v>
      </c>
      <c r="G11066" s="824" t="s">
        <v>5030</v>
      </c>
      <c r="H11066" s="823" t="s">
        <v>2745</v>
      </c>
      <c r="I11066" s="823" t="s">
        <v>3622</v>
      </c>
      <c r="J11066" s="823" t="s">
        <v>2745</v>
      </c>
      <c r="K11066" s="822">
        <v>4</v>
      </c>
      <c r="L11066" s="822">
        <v>12</v>
      </c>
      <c r="M11066" s="821">
        <v>38012.289592169611</v>
      </c>
      <c r="N11066" s="822"/>
      <c r="O11066" s="822"/>
      <c r="P11066" s="821"/>
    </row>
    <row r="11067" spans="1:16" ht="33.75" x14ac:dyDescent="0.25">
      <c r="A11067" s="827" t="s">
        <v>3627</v>
      </c>
      <c r="B11067" s="827" t="s">
        <v>3626</v>
      </c>
      <c r="C11067" s="827" t="s">
        <v>3031</v>
      </c>
      <c r="D11067" s="824" t="s">
        <v>5008</v>
      </c>
      <c r="E11067" s="826">
        <v>3000</v>
      </c>
      <c r="F11067" s="825" t="s">
        <v>5029</v>
      </c>
      <c r="G11067" s="824" t="s">
        <v>5028</v>
      </c>
      <c r="H11067" s="823" t="s">
        <v>3674</v>
      </c>
      <c r="I11067" s="823" t="s">
        <v>3622</v>
      </c>
      <c r="J11067" s="823" t="s">
        <v>3674</v>
      </c>
      <c r="K11067" s="822">
        <v>4</v>
      </c>
      <c r="L11067" s="822">
        <v>12</v>
      </c>
      <c r="M11067" s="821">
        <v>37296.219638760813</v>
      </c>
      <c r="N11067" s="822"/>
      <c r="O11067" s="822"/>
      <c r="P11067" s="821"/>
    </row>
    <row r="11068" spans="1:16" ht="33.75" x14ac:dyDescent="0.25">
      <c r="A11068" s="827" t="s">
        <v>3627</v>
      </c>
      <c r="B11068" s="827" t="s">
        <v>3626</v>
      </c>
      <c r="C11068" s="827" t="s">
        <v>3031</v>
      </c>
      <c r="D11068" s="824" t="s">
        <v>5008</v>
      </c>
      <c r="E11068" s="826">
        <v>3000</v>
      </c>
      <c r="F11068" s="825" t="s">
        <v>6295</v>
      </c>
      <c r="G11068" s="824" t="s">
        <v>6294</v>
      </c>
      <c r="H11068" s="823" t="s">
        <v>2745</v>
      </c>
      <c r="I11068" s="823" t="s">
        <v>3638</v>
      </c>
      <c r="J11068" s="823" t="s">
        <v>2745</v>
      </c>
      <c r="K11068" s="822">
        <v>4</v>
      </c>
      <c r="L11068" s="822">
        <v>12</v>
      </c>
      <c r="M11068" s="821">
        <v>42770.354634843759</v>
      </c>
      <c r="N11068" s="822"/>
      <c r="O11068" s="822"/>
      <c r="P11068" s="821"/>
    </row>
    <row r="11069" spans="1:16" ht="33.75" x14ac:dyDescent="0.25">
      <c r="A11069" s="827" t="s">
        <v>3627</v>
      </c>
      <c r="B11069" s="827" t="s">
        <v>3626</v>
      </c>
      <c r="C11069" s="827" t="s">
        <v>3031</v>
      </c>
      <c r="D11069" s="824" t="s">
        <v>5008</v>
      </c>
      <c r="E11069" s="826">
        <v>3000</v>
      </c>
      <c r="F11069" s="825" t="s">
        <v>6293</v>
      </c>
      <c r="G11069" s="824" t="s">
        <v>6292</v>
      </c>
      <c r="H11069" s="823" t="s">
        <v>2745</v>
      </c>
      <c r="I11069" s="823" t="s">
        <v>3622</v>
      </c>
      <c r="J11069" s="823" t="s">
        <v>2745</v>
      </c>
      <c r="K11069" s="822">
        <v>4</v>
      </c>
      <c r="L11069" s="822">
        <v>12</v>
      </c>
      <c r="M11069" s="821">
        <v>39027.865241375592</v>
      </c>
      <c r="N11069" s="822"/>
      <c r="O11069" s="822"/>
      <c r="P11069" s="821"/>
    </row>
    <row r="11070" spans="1:16" ht="33.75" x14ac:dyDescent="0.25">
      <c r="A11070" s="827" t="s">
        <v>3627</v>
      </c>
      <c r="B11070" s="827" t="s">
        <v>3626</v>
      </c>
      <c r="C11070" s="827" t="s">
        <v>3031</v>
      </c>
      <c r="D11070" s="824" t="s">
        <v>5008</v>
      </c>
      <c r="E11070" s="826">
        <v>3000</v>
      </c>
      <c r="F11070" s="825" t="s">
        <v>6291</v>
      </c>
      <c r="G11070" s="824" t="s">
        <v>6290</v>
      </c>
      <c r="H11070" s="823" t="s">
        <v>2745</v>
      </c>
      <c r="I11070" s="823" t="s">
        <v>3622</v>
      </c>
      <c r="J11070" s="823" t="s">
        <v>2745</v>
      </c>
      <c r="K11070" s="822">
        <v>4</v>
      </c>
      <c r="L11070" s="822">
        <v>12</v>
      </c>
      <c r="M11070" s="821">
        <v>40029.221629865024</v>
      </c>
      <c r="N11070" s="822"/>
      <c r="O11070" s="822"/>
      <c r="P11070" s="821"/>
    </row>
    <row r="11071" spans="1:16" ht="33.75" x14ac:dyDescent="0.25">
      <c r="A11071" s="827" t="s">
        <v>3627</v>
      </c>
      <c r="B11071" s="827" t="s">
        <v>3626</v>
      </c>
      <c r="C11071" s="827" t="s">
        <v>3031</v>
      </c>
      <c r="D11071" s="824" t="s">
        <v>5008</v>
      </c>
      <c r="E11071" s="826">
        <v>3000</v>
      </c>
      <c r="F11071" s="825" t="s">
        <v>5027</v>
      </c>
      <c r="G11071" s="824" t="s">
        <v>5026</v>
      </c>
      <c r="H11071" s="823" t="s">
        <v>2745</v>
      </c>
      <c r="I11071" s="823" t="s">
        <v>3622</v>
      </c>
      <c r="J11071" s="823" t="s">
        <v>2745</v>
      </c>
      <c r="K11071" s="822">
        <v>4</v>
      </c>
      <c r="L11071" s="822">
        <v>12</v>
      </c>
      <c r="M11071" s="821">
        <v>36449.372541015306</v>
      </c>
      <c r="N11071" s="822"/>
      <c r="O11071" s="822"/>
      <c r="P11071" s="821"/>
    </row>
    <row r="11072" spans="1:16" ht="33.75" x14ac:dyDescent="0.25">
      <c r="A11072" s="827" t="s">
        <v>3627</v>
      </c>
      <c r="B11072" s="827" t="s">
        <v>3626</v>
      </c>
      <c r="C11072" s="827" t="s">
        <v>3031</v>
      </c>
      <c r="D11072" s="824" t="s">
        <v>5008</v>
      </c>
      <c r="E11072" s="826">
        <v>3000</v>
      </c>
      <c r="F11072" s="825" t="s">
        <v>5025</v>
      </c>
      <c r="G11072" s="824" t="s">
        <v>5024</v>
      </c>
      <c r="H11072" s="823" t="s">
        <v>2745</v>
      </c>
      <c r="I11072" s="823" t="s">
        <v>3638</v>
      </c>
      <c r="J11072" s="823" t="s">
        <v>2745</v>
      </c>
      <c r="K11072" s="822">
        <v>4</v>
      </c>
      <c r="L11072" s="822">
        <v>12</v>
      </c>
      <c r="M11072" s="821">
        <v>36516.954083674456</v>
      </c>
      <c r="N11072" s="822"/>
      <c r="O11072" s="822"/>
      <c r="P11072" s="821"/>
    </row>
    <row r="11073" spans="1:16" ht="33.75" x14ac:dyDescent="0.25">
      <c r="A11073" s="827" t="s">
        <v>3627</v>
      </c>
      <c r="B11073" s="827" t="s">
        <v>3626</v>
      </c>
      <c r="C11073" s="827" t="s">
        <v>3031</v>
      </c>
      <c r="D11073" s="824" t="s">
        <v>5005</v>
      </c>
      <c r="E11073" s="826">
        <v>2000</v>
      </c>
      <c r="F11073" s="825" t="s">
        <v>5023</v>
      </c>
      <c r="G11073" s="824" t="s">
        <v>5022</v>
      </c>
      <c r="H11073" s="823" t="s">
        <v>3674</v>
      </c>
      <c r="I11073" s="823" t="s">
        <v>3638</v>
      </c>
      <c r="J11073" s="823" t="s">
        <v>3674</v>
      </c>
      <c r="K11073" s="822">
        <v>4</v>
      </c>
      <c r="L11073" s="822">
        <v>12</v>
      </c>
      <c r="M11073" s="821">
        <v>24421.420063652338</v>
      </c>
      <c r="N11073" s="822"/>
      <c r="O11073" s="822"/>
      <c r="P11073" s="821"/>
    </row>
    <row r="11074" spans="1:16" ht="33.75" x14ac:dyDescent="0.25">
      <c r="A11074" s="827" t="s">
        <v>3627</v>
      </c>
      <c r="B11074" s="827" t="s">
        <v>3626</v>
      </c>
      <c r="C11074" s="827" t="s">
        <v>3031</v>
      </c>
      <c r="D11074" s="824" t="s">
        <v>5021</v>
      </c>
      <c r="E11074" s="826">
        <v>3000</v>
      </c>
      <c r="F11074" s="825" t="s">
        <v>5020</v>
      </c>
      <c r="G11074" s="824" t="s">
        <v>5019</v>
      </c>
      <c r="H11074" s="823" t="s">
        <v>2745</v>
      </c>
      <c r="I11074" s="823" t="s">
        <v>3622</v>
      </c>
      <c r="J11074" s="823" t="s">
        <v>2745</v>
      </c>
      <c r="K11074" s="822">
        <v>4</v>
      </c>
      <c r="L11074" s="822">
        <v>12</v>
      </c>
      <c r="M11074" s="821">
        <v>38012.289592169611</v>
      </c>
      <c r="N11074" s="822"/>
      <c r="O11074" s="822"/>
      <c r="P11074" s="821"/>
    </row>
    <row r="11075" spans="1:16" ht="33.75" x14ac:dyDescent="0.25">
      <c r="A11075" s="827" t="s">
        <v>3627</v>
      </c>
      <c r="B11075" s="827" t="s">
        <v>3626</v>
      </c>
      <c r="C11075" s="827" t="s">
        <v>3031</v>
      </c>
      <c r="D11075" s="824" t="s">
        <v>5008</v>
      </c>
      <c r="E11075" s="826">
        <v>3000</v>
      </c>
      <c r="F11075" s="825" t="s">
        <v>5018</v>
      </c>
      <c r="G11075" s="824" t="s">
        <v>5017</v>
      </c>
      <c r="H11075" s="823" t="s">
        <v>3674</v>
      </c>
      <c r="I11075" s="823" t="s">
        <v>3638</v>
      </c>
      <c r="J11075" s="823" t="s">
        <v>3674</v>
      </c>
      <c r="K11075" s="822">
        <v>4</v>
      </c>
      <c r="L11075" s="822">
        <v>12</v>
      </c>
      <c r="M11075" s="821">
        <v>37360.566800285145</v>
      </c>
      <c r="N11075" s="822"/>
      <c r="O11075" s="822"/>
      <c r="P11075" s="821"/>
    </row>
    <row r="11076" spans="1:16" ht="33.75" x14ac:dyDescent="0.25">
      <c r="A11076" s="827" t="s">
        <v>3627</v>
      </c>
      <c r="B11076" s="827" t="s">
        <v>3626</v>
      </c>
      <c r="C11076" s="827" t="s">
        <v>3031</v>
      </c>
      <c r="D11076" s="824" t="s">
        <v>5008</v>
      </c>
      <c r="E11076" s="826">
        <v>3000</v>
      </c>
      <c r="F11076" s="825" t="s">
        <v>5016</v>
      </c>
      <c r="G11076" s="824" t="s">
        <v>5015</v>
      </c>
      <c r="H11076" s="823" t="s">
        <v>2722</v>
      </c>
      <c r="I11076" s="823" t="s">
        <v>3622</v>
      </c>
      <c r="J11076" s="823" t="s">
        <v>2722</v>
      </c>
      <c r="K11076" s="822">
        <v>4</v>
      </c>
      <c r="L11076" s="822">
        <v>12</v>
      </c>
      <c r="M11076" s="821">
        <v>38012.289592169611</v>
      </c>
      <c r="N11076" s="822"/>
      <c r="O11076" s="822"/>
      <c r="P11076" s="821"/>
    </row>
    <row r="11077" spans="1:16" ht="33.75" x14ac:dyDescent="0.25">
      <c r="A11077" s="827" t="s">
        <v>3627</v>
      </c>
      <c r="B11077" s="827" t="s">
        <v>3626</v>
      </c>
      <c r="C11077" s="827" t="s">
        <v>3031</v>
      </c>
      <c r="D11077" s="824" t="s">
        <v>5008</v>
      </c>
      <c r="E11077" s="826">
        <v>3000</v>
      </c>
      <c r="F11077" s="825" t="s">
        <v>5014</v>
      </c>
      <c r="G11077" s="824" t="s">
        <v>5013</v>
      </c>
      <c r="H11077" s="823" t="s">
        <v>2745</v>
      </c>
      <c r="I11077" s="823" t="s">
        <v>3622</v>
      </c>
      <c r="J11077" s="823" t="s">
        <v>2745</v>
      </c>
      <c r="K11077" s="822">
        <v>4</v>
      </c>
      <c r="L11077" s="822">
        <v>12</v>
      </c>
      <c r="M11077" s="821">
        <v>37987.746347087734</v>
      </c>
      <c r="N11077" s="822"/>
      <c r="O11077" s="822"/>
      <c r="P11077" s="821"/>
    </row>
    <row r="11078" spans="1:16" ht="33.75" x14ac:dyDescent="0.25">
      <c r="A11078" s="827" t="s">
        <v>3627</v>
      </c>
      <c r="B11078" s="827" t="s">
        <v>3626</v>
      </c>
      <c r="C11078" s="827" t="s">
        <v>3031</v>
      </c>
      <c r="D11078" s="824" t="s">
        <v>5008</v>
      </c>
      <c r="E11078" s="826">
        <v>3000</v>
      </c>
      <c r="F11078" s="825" t="s">
        <v>5012</v>
      </c>
      <c r="G11078" s="824" t="s">
        <v>5011</v>
      </c>
      <c r="H11078" s="823" t="s">
        <v>2745</v>
      </c>
      <c r="I11078" s="823" t="s">
        <v>3622</v>
      </c>
      <c r="J11078" s="823" t="s">
        <v>2745</v>
      </c>
      <c r="K11078" s="822">
        <v>4</v>
      </c>
      <c r="L11078" s="822">
        <v>12</v>
      </c>
      <c r="M11078" s="821">
        <v>36649.643818713186</v>
      </c>
      <c r="N11078" s="822"/>
      <c r="O11078" s="822"/>
      <c r="P11078" s="821"/>
    </row>
    <row r="11079" spans="1:16" ht="33.75" x14ac:dyDescent="0.25">
      <c r="A11079" s="827" t="s">
        <v>3627</v>
      </c>
      <c r="B11079" s="827" t="s">
        <v>3626</v>
      </c>
      <c r="C11079" s="827" t="s">
        <v>3031</v>
      </c>
      <c r="D11079" s="824" t="s">
        <v>5008</v>
      </c>
      <c r="E11079" s="826">
        <v>3000</v>
      </c>
      <c r="F11079" s="825" t="s">
        <v>6289</v>
      </c>
      <c r="G11079" s="824" t="s">
        <v>6288</v>
      </c>
      <c r="H11079" s="823"/>
      <c r="I11079" s="823" t="s">
        <v>3622</v>
      </c>
      <c r="J11079" s="823" t="s">
        <v>3045</v>
      </c>
      <c r="K11079" s="822"/>
      <c r="L11079" s="822">
        <v>1</v>
      </c>
      <c r="M11079" s="821">
        <v>951.2885690649598</v>
      </c>
      <c r="N11079" s="822"/>
      <c r="O11079" s="822"/>
      <c r="P11079" s="821"/>
    </row>
    <row r="11080" spans="1:16" ht="33.75" x14ac:dyDescent="0.25">
      <c r="A11080" s="827" t="s">
        <v>3627</v>
      </c>
      <c r="B11080" s="827" t="s">
        <v>3626</v>
      </c>
      <c r="C11080" s="827" t="s">
        <v>3031</v>
      </c>
      <c r="D11080" s="824" t="s">
        <v>5008</v>
      </c>
      <c r="E11080" s="826">
        <v>3000</v>
      </c>
      <c r="F11080" s="825" t="s">
        <v>5010</v>
      </c>
      <c r="G11080" s="824" t="s">
        <v>5009</v>
      </c>
      <c r="H11080" s="823" t="s">
        <v>2745</v>
      </c>
      <c r="I11080" s="823" t="s">
        <v>3638</v>
      </c>
      <c r="J11080" s="823" t="s">
        <v>2745</v>
      </c>
      <c r="K11080" s="822">
        <v>4</v>
      </c>
      <c r="L11080" s="822">
        <v>12</v>
      </c>
      <c r="M11080" s="821">
        <v>38015.624108943281</v>
      </c>
      <c r="N11080" s="822"/>
      <c r="O11080" s="822"/>
      <c r="P11080" s="821"/>
    </row>
    <row r="11081" spans="1:16" ht="22.5" x14ac:dyDescent="0.25">
      <c r="A11081" s="827" t="s">
        <v>3627</v>
      </c>
      <c r="B11081" s="827" t="s">
        <v>3626</v>
      </c>
      <c r="C11081" s="827" t="s">
        <v>3031</v>
      </c>
      <c r="D11081" s="824" t="s">
        <v>5008</v>
      </c>
      <c r="E11081" s="826">
        <v>3000</v>
      </c>
      <c r="F11081" s="825" t="s">
        <v>5007</v>
      </c>
      <c r="G11081" s="824" t="s">
        <v>5006</v>
      </c>
      <c r="H11081" s="823" t="s">
        <v>3674</v>
      </c>
      <c r="I11081" s="823" t="s">
        <v>3911</v>
      </c>
      <c r="J11081" s="823" t="s">
        <v>3674</v>
      </c>
      <c r="K11081" s="822">
        <v>4</v>
      </c>
      <c r="L11081" s="822">
        <v>12</v>
      </c>
      <c r="M11081" s="821">
        <v>37995.516872662411</v>
      </c>
      <c r="N11081" s="822"/>
      <c r="O11081" s="822"/>
      <c r="P11081" s="821"/>
    </row>
    <row r="11082" spans="1:16" ht="33.75" x14ac:dyDescent="0.25">
      <c r="A11082" s="827" t="s">
        <v>3627</v>
      </c>
      <c r="B11082" s="827" t="s">
        <v>3626</v>
      </c>
      <c r="C11082" s="827" t="s">
        <v>3031</v>
      </c>
      <c r="D11082" s="824" t="s">
        <v>5005</v>
      </c>
      <c r="E11082" s="826">
        <v>2000</v>
      </c>
      <c r="F11082" s="825" t="s">
        <v>5004</v>
      </c>
      <c r="G11082" s="824" t="s">
        <v>5003</v>
      </c>
      <c r="H11082" s="823" t="s">
        <v>5002</v>
      </c>
      <c r="I11082" s="823" t="s">
        <v>3622</v>
      </c>
      <c r="J11082" s="823" t="s">
        <v>5002</v>
      </c>
      <c r="K11082" s="822">
        <v>4</v>
      </c>
      <c r="L11082" s="822">
        <v>12</v>
      </c>
      <c r="M11082" s="821">
        <v>23097.686999452617</v>
      </c>
      <c r="N11082" s="822"/>
      <c r="O11082" s="822"/>
      <c r="P11082" s="821"/>
    </row>
    <row r="11083" spans="1:16" ht="33.75" x14ac:dyDescent="0.25">
      <c r="A11083" s="827" t="s">
        <v>3627</v>
      </c>
      <c r="B11083" s="827" t="s">
        <v>3626</v>
      </c>
      <c r="C11083" s="827" t="s">
        <v>3031</v>
      </c>
      <c r="D11083" s="824" t="s">
        <v>4931</v>
      </c>
      <c r="E11083" s="826">
        <v>3500</v>
      </c>
      <c r="F11083" s="825" t="s">
        <v>5001</v>
      </c>
      <c r="G11083" s="824" t="s">
        <v>5000</v>
      </c>
      <c r="H11083" s="823" t="s">
        <v>2722</v>
      </c>
      <c r="I11083" s="823" t="s">
        <v>3622</v>
      </c>
      <c r="J11083" s="823" t="s">
        <v>2722</v>
      </c>
      <c r="K11083" s="822">
        <v>4</v>
      </c>
      <c r="L11083" s="822">
        <v>12</v>
      </c>
      <c r="M11083" s="821">
        <v>42050.900096841877</v>
      </c>
      <c r="N11083" s="822"/>
      <c r="O11083" s="822"/>
      <c r="P11083" s="821"/>
    </row>
    <row r="11084" spans="1:16" ht="33.75" x14ac:dyDescent="0.25">
      <c r="A11084" s="827" t="s">
        <v>3627</v>
      </c>
      <c r="B11084" s="827" t="s">
        <v>3626</v>
      </c>
      <c r="C11084" s="827" t="s">
        <v>3031</v>
      </c>
      <c r="D11084" s="824" t="s">
        <v>4999</v>
      </c>
      <c r="E11084" s="826">
        <v>2200</v>
      </c>
      <c r="F11084" s="825" t="s">
        <v>4998</v>
      </c>
      <c r="G11084" s="824" t="s">
        <v>4997</v>
      </c>
      <c r="H11084" s="823" t="s">
        <v>3674</v>
      </c>
      <c r="I11084" s="823" t="s">
        <v>3638</v>
      </c>
      <c r="J11084" s="823" t="s">
        <v>3674</v>
      </c>
      <c r="K11084" s="822">
        <v>4</v>
      </c>
      <c r="L11084" s="822">
        <v>12</v>
      </c>
      <c r="M11084" s="821">
        <v>27071.219352436961</v>
      </c>
      <c r="N11084" s="822"/>
      <c r="O11084" s="822"/>
      <c r="P11084" s="821"/>
    </row>
    <row r="11085" spans="1:16" ht="33.75" x14ac:dyDescent="0.25">
      <c r="A11085" s="827" t="s">
        <v>3627</v>
      </c>
      <c r="B11085" s="827" t="s">
        <v>3626</v>
      </c>
      <c r="C11085" s="827" t="s">
        <v>3031</v>
      </c>
      <c r="D11085" s="824" t="s">
        <v>1876</v>
      </c>
      <c r="E11085" s="826">
        <v>2200</v>
      </c>
      <c r="F11085" s="825" t="s">
        <v>6287</v>
      </c>
      <c r="G11085" s="824" t="s">
        <v>6286</v>
      </c>
      <c r="H11085" s="823" t="s">
        <v>3674</v>
      </c>
      <c r="I11085" s="823" t="s">
        <v>3622</v>
      </c>
      <c r="J11085" s="823" t="s">
        <v>3674</v>
      </c>
      <c r="K11085" s="822">
        <v>2</v>
      </c>
      <c r="L11085" s="822">
        <v>7</v>
      </c>
      <c r="M11085" s="821">
        <v>16623.998056379522</v>
      </c>
      <c r="N11085" s="822"/>
      <c r="O11085" s="822"/>
      <c r="P11085" s="821"/>
    </row>
    <row r="11086" spans="1:16" ht="33.75" x14ac:dyDescent="0.25">
      <c r="A11086" s="827" t="s">
        <v>3627</v>
      </c>
      <c r="B11086" s="827" t="s">
        <v>3626</v>
      </c>
      <c r="C11086" s="827" t="s">
        <v>3031</v>
      </c>
      <c r="D11086" s="824" t="s">
        <v>40</v>
      </c>
      <c r="E11086" s="826">
        <v>2000</v>
      </c>
      <c r="F11086" s="825" t="s">
        <v>4996</v>
      </c>
      <c r="G11086" s="824" t="s">
        <v>4995</v>
      </c>
      <c r="H11086" s="823" t="s">
        <v>3691</v>
      </c>
      <c r="I11086" s="823" t="s">
        <v>3622</v>
      </c>
      <c r="J11086" s="823" t="s">
        <v>3691</v>
      </c>
      <c r="K11086" s="822">
        <v>4</v>
      </c>
      <c r="L11086" s="822">
        <v>12</v>
      </c>
      <c r="M11086" s="821">
        <v>25983.746314537435</v>
      </c>
      <c r="N11086" s="822"/>
      <c r="O11086" s="822"/>
      <c r="P11086" s="821"/>
    </row>
    <row r="11087" spans="1:16" ht="22.5" x14ac:dyDescent="0.25">
      <c r="A11087" s="827" t="s">
        <v>3627</v>
      </c>
      <c r="B11087" s="827" t="s">
        <v>3626</v>
      </c>
      <c r="C11087" s="827" t="s">
        <v>3031</v>
      </c>
      <c r="D11087" s="824" t="s">
        <v>6285</v>
      </c>
      <c r="E11087" s="826">
        <v>2000</v>
      </c>
      <c r="F11087" s="825" t="s">
        <v>6284</v>
      </c>
      <c r="G11087" s="824" t="s">
        <v>6283</v>
      </c>
      <c r="H11087" s="823" t="s">
        <v>3114</v>
      </c>
      <c r="I11087" s="823" t="s">
        <v>3875</v>
      </c>
      <c r="J11087" s="823" t="s">
        <v>3114</v>
      </c>
      <c r="K11087" s="822">
        <v>4</v>
      </c>
      <c r="L11087" s="822">
        <v>12</v>
      </c>
      <c r="M11087" s="821">
        <v>27591.974742270886</v>
      </c>
      <c r="N11087" s="822"/>
      <c r="O11087" s="822"/>
      <c r="P11087" s="821"/>
    </row>
    <row r="11088" spans="1:16" ht="33.75" x14ac:dyDescent="0.25">
      <c r="A11088" s="827" t="s">
        <v>3627</v>
      </c>
      <c r="B11088" s="827" t="s">
        <v>3626</v>
      </c>
      <c r="C11088" s="827" t="s">
        <v>3031</v>
      </c>
      <c r="D11088" s="824" t="s">
        <v>40</v>
      </c>
      <c r="E11088" s="826">
        <v>2000</v>
      </c>
      <c r="F11088" s="825" t="s">
        <v>4994</v>
      </c>
      <c r="G11088" s="824" t="s">
        <v>4993</v>
      </c>
      <c r="H11088" s="823" t="s">
        <v>2741</v>
      </c>
      <c r="I11088" s="823" t="s">
        <v>3638</v>
      </c>
      <c r="J11088" s="823" t="s">
        <v>2741</v>
      </c>
      <c r="K11088" s="822">
        <v>4</v>
      </c>
      <c r="L11088" s="822">
        <v>12</v>
      </c>
      <c r="M11088" s="821">
        <v>23145.60190264184</v>
      </c>
      <c r="N11088" s="822"/>
      <c r="O11088" s="822"/>
      <c r="P11088" s="821"/>
    </row>
    <row r="11089" spans="1:16" ht="33.75" x14ac:dyDescent="0.25">
      <c r="A11089" s="827" t="s">
        <v>3627</v>
      </c>
      <c r="B11089" s="827" t="s">
        <v>3626</v>
      </c>
      <c r="C11089" s="827" t="s">
        <v>3031</v>
      </c>
      <c r="D11089" s="824" t="s">
        <v>4992</v>
      </c>
      <c r="E11089" s="826">
        <v>1350</v>
      </c>
      <c r="F11089" s="825" t="s">
        <v>4991</v>
      </c>
      <c r="G11089" s="824" t="s">
        <v>4990</v>
      </c>
      <c r="H11089" s="823" t="s">
        <v>3114</v>
      </c>
      <c r="I11089" s="823" t="s">
        <v>3638</v>
      </c>
      <c r="J11089" s="823" t="s">
        <v>3114</v>
      </c>
      <c r="K11089" s="822">
        <v>4</v>
      </c>
      <c r="L11089" s="822">
        <v>12</v>
      </c>
      <c r="M11089" s="821">
        <v>18091.94646764949</v>
      </c>
      <c r="N11089" s="822"/>
      <c r="O11089" s="822"/>
      <c r="P11089" s="821"/>
    </row>
    <row r="11090" spans="1:16" ht="33.75" x14ac:dyDescent="0.25">
      <c r="A11090" s="827" t="s">
        <v>3627</v>
      </c>
      <c r="B11090" s="827" t="s">
        <v>3626</v>
      </c>
      <c r="C11090" s="827" t="s">
        <v>3031</v>
      </c>
      <c r="D11090" s="824" t="s">
        <v>4989</v>
      </c>
      <c r="E11090" s="826">
        <v>7500</v>
      </c>
      <c r="F11090" s="825" t="s">
        <v>4988</v>
      </c>
      <c r="G11090" s="824" t="s">
        <v>4987</v>
      </c>
      <c r="H11090" s="823" t="s">
        <v>4986</v>
      </c>
      <c r="I11090" s="823" t="s">
        <v>3622</v>
      </c>
      <c r="J11090" s="823" t="s">
        <v>4986</v>
      </c>
      <c r="K11090" s="822">
        <v>3</v>
      </c>
      <c r="L11090" s="822">
        <v>12</v>
      </c>
      <c r="M11090" s="821">
        <v>89702.907179827162</v>
      </c>
      <c r="N11090" s="822"/>
      <c r="O11090" s="822"/>
      <c r="P11090" s="821"/>
    </row>
    <row r="11091" spans="1:16" ht="33.75" x14ac:dyDescent="0.25">
      <c r="A11091" s="827" t="s">
        <v>3627</v>
      </c>
      <c r="B11091" s="827" t="s">
        <v>3626</v>
      </c>
      <c r="C11091" s="827" t="s">
        <v>3031</v>
      </c>
      <c r="D11091" s="824" t="s">
        <v>4985</v>
      </c>
      <c r="E11091" s="826">
        <v>6200</v>
      </c>
      <c r="F11091" s="825" t="s">
        <v>4984</v>
      </c>
      <c r="G11091" s="824" t="s">
        <v>4983</v>
      </c>
      <c r="H11091" s="823" t="s">
        <v>3674</v>
      </c>
      <c r="I11091" s="823" t="s">
        <v>3622</v>
      </c>
      <c r="J11091" s="823" t="s">
        <v>3674</v>
      </c>
      <c r="K11091" s="822">
        <v>4</v>
      </c>
      <c r="L11091" s="822">
        <v>12</v>
      </c>
      <c r="M11091" s="821">
        <v>76470.673441847364</v>
      </c>
      <c r="N11091" s="822"/>
      <c r="O11091" s="822"/>
      <c r="P11091" s="821"/>
    </row>
    <row r="11092" spans="1:16" ht="33.75" x14ac:dyDescent="0.25">
      <c r="A11092" s="827" t="s">
        <v>3627</v>
      </c>
      <c r="B11092" s="827" t="s">
        <v>3626</v>
      </c>
      <c r="C11092" s="827" t="s">
        <v>3031</v>
      </c>
      <c r="D11092" s="824" t="s">
        <v>40</v>
      </c>
      <c r="E11092" s="826">
        <v>2000</v>
      </c>
      <c r="F11092" s="825" t="s">
        <v>4982</v>
      </c>
      <c r="G11092" s="824" t="s">
        <v>4981</v>
      </c>
      <c r="H11092" s="823" t="s">
        <v>2741</v>
      </c>
      <c r="I11092" s="823" t="s">
        <v>3638</v>
      </c>
      <c r="J11092" s="823" t="s">
        <v>2741</v>
      </c>
      <c r="K11092" s="822">
        <v>4</v>
      </c>
      <c r="L11092" s="822">
        <v>12</v>
      </c>
      <c r="M11092" s="821">
        <v>25987.160939822188</v>
      </c>
      <c r="N11092" s="822"/>
      <c r="O11092" s="822"/>
      <c r="P11092" s="821"/>
    </row>
    <row r="11093" spans="1:16" ht="33.75" x14ac:dyDescent="0.25">
      <c r="A11093" s="827" t="s">
        <v>3627</v>
      </c>
      <c r="B11093" s="827" t="s">
        <v>3626</v>
      </c>
      <c r="C11093" s="827" t="s">
        <v>3031</v>
      </c>
      <c r="D11093" s="824" t="s">
        <v>5443</v>
      </c>
      <c r="E11093" s="826">
        <v>7130.36</v>
      </c>
      <c r="F11093" s="825" t="s">
        <v>6282</v>
      </c>
      <c r="G11093" s="824" t="s">
        <v>6281</v>
      </c>
      <c r="H11093" s="823" t="s">
        <v>2745</v>
      </c>
      <c r="I11093" s="823" t="s">
        <v>3622</v>
      </c>
      <c r="J11093" s="823" t="s">
        <v>2745</v>
      </c>
      <c r="K11093" s="822">
        <v>2</v>
      </c>
      <c r="L11093" s="822">
        <v>10</v>
      </c>
      <c r="M11093" s="821">
        <v>53075.062889691377</v>
      </c>
      <c r="N11093" s="822"/>
      <c r="O11093" s="822"/>
      <c r="P11093" s="821"/>
    </row>
    <row r="11094" spans="1:16" ht="33.75" x14ac:dyDescent="0.25">
      <c r="A11094" s="827" t="s">
        <v>3627</v>
      </c>
      <c r="B11094" s="827" t="s">
        <v>3626</v>
      </c>
      <c r="C11094" s="827" t="s">
        <v>3031</v>
      </c>
      <c r="D11094" s="824" t="s">
        <v>5254</v>
      </c>
      <c r="E11094" s="826">
        <v>3500</v>
      </c>
      <c r="F11094" s="825" t="s">
        <v>5919</v>
      </c>
      <c r="G11094" s="824" t="s">
        <v>5918</v>
      </c>
      <c r="H11094" s="823" t="s">
        <v>2741</v>
      </c>
      <c r="I11094" s="823" t="s">
        <v>3638</v>
      </c>
      <c r="J11094" s="823" t="s">
        <v>2741</v>
      </c>
      <c r="K11094" s="822">
        <v>5</v>
      </c>
      <c r="L11094" s="822">
        <v>6</v>
      </c>
      <c r="M11094" s="821">
        <v>14159.379604518257</v>
      </c>
      <c r="N11094" s="822"/>
      <c r="O11094" s="822"/>
      <c r="P11094" s="821"/>
    </row>
    <row r="11095" spans="1:16" ht="33.75" x14ac:dyDescent="0.25">
      <c r="A11095" s="827" t="s">
        <v>3627</v>
      </c>
      <c r="B11095" s="827" t="s">
        <v>3626</v>
      </c>
      <c r="C11095" s="827" t="s">
        <v>3031</v>
      </c>
      <c r="D11095" s="824" t="s">
        <v>4876</v>
      </c>
      <c r="E11095" s="826">
        <v>3500</v>
      </c>
      <c r="F11095" s="825" t="s">
        <v>4980</v>
      </c>
      <c r="G11095" s="824" t="s">
        <v>4979</v>
      </c>
      <c r="H11095" s="823" t="s">
        <v>2722</v>
      </c>
      <c r="I11095" s="823" t="s">
        <v>3622</v>
      </c>
      <c r="J11095" s="823" t="s">
        <v>2722</v>
      </c>
      <c r="K11095" s="822">
        <v>3</v>
      </c>
      <c r="L11095" s="822">
        <v>12</v>
      </c>
      <c r="M11095" s="821">
        <v>41609.141712495875</v>
      </c>
      <c r="N11095" s="822"/>
      <c r="O11095" s="822"/>
      <c r="P11095" s="821"/>
    </row>
    <row r="11096" spans="1:16" ht="33.75" x14ac:dyDescent="0.25">
      <c r="A11096" s="827" t="s">
        <v>3627</v>
      </c>
      <c r="B11096" s="827" t="s">
        <v>3626</v>
      </c>
      <c r="C11096" s="827" t="s">
        <v>3031</v>
      </c>
      <c r="D11096" s="824" t="s">
        <v>2772</v>
      </c>
      <c r="E11096" s="826">
        <v>4500</v>
      </c>
      <c r="F11096" s="825" t="s">
        <v>4978</v>
      </c>
      <c r="G11096" s="824" t="s">
        <v>4977</v>
      </c>
      <c r="H11096" s="823" t="s">
        <v>2722</v>
      </c>
      <c r="I11096" s="823" t="s">
        <v>3622</v>
      </c>
      <c r="J11096" s="823" t="s">
        <v>2722</v>
      </c>
      <c r="K11096" s="822">
        <v>5</v>
      </c>
      <c r="L11096" s="822">
        <v>12</v>
      </c>
      <c r="M11096" s="821">
        <v>53798.893355110959</v>
      </c>
      <c r="N11096" s="822"/>
      <c r="O11096" s="822"/>
      <c r="P11096" s="821"/>
    </row>
    <row r="11097" spans="1:16" ht="33.75" x14ac:dyDescent="0.25">
      <c r="A11097" s="827" t="s">
        <v>3627</v>
      </c>
      <c r="B11097" s="827" t="s">
        <v>3626</v>
      </c>
      <c r="C11097" s="827" t="s">
        <v>3031</v>
      </c>
      <c r="D11097" s="824" t="s">
        <v>4985</v>
      </c>
      <c r="E11097" s="826">
        <v>6200</v>
      </c>
      <c r="F11097" s="825" t="s">
        <v>6280</v>
      </c>
      <c r="G11097" s="824" t="s">
        <v>6279</v>
      </c>
      <c r="H11097" s="823" t="s">
        <v>3674</v>
      </c>
      <c r="I11097" s="823" t="s">
        <v>3622</v>
      </c>
      <c r="J11097" s="823" t="s">
        <v>3674</v>
      </c>
      <c r="K11097" s="822">
        <v>4</v>
      </c>
      <c r="L11097" s="822">
        <v>12</v>
      </c>
      <c r="M11097" s="821">
        <v>81492.405635174684</v>
      </c>
      <c r="N11097" s="822"/>
      <c r="O11097" s="822"/>
      <c r="P11097" s="821"/>
    </row>
    <row r="11098" spans="1:16" ht="33.75" x14ac:dyDescent="0.25">
      <c r="A11098" s="827" t="s">
        <v>3627</v>
      </c>
      <c r="B11098" s="827" t="s">
        <v>3626</v>
      </c>
      <c r="C11098" s="827" t="s">
        <v>3031</v>
      </c>
      <c r="D11098" s="824" t="s">
        <v>6278</v>
      </c>
      <c r="E11098" s="826">
        <v>3000</v>
      </c>
      <c r="F11098" s="825" t="s">
        <v>6277</v>
      </c>
      <c r="G11098" s="824" t="s">
        <v>6276</v>
      </c>
      <c r="H11098" s="823" t="s">
        <v>3674</v>
      </c>
      <c r="I11098" s="823" t="s">
        <v>3622</v>
      </c>
      <c r="J11098" s="823" t="s">
        <v>3674</v>
      </c>
      <c r="K11098" s="822">
        <v>4</v>
      </c>
      <c r="L11098" s="822">
        <v>12</v>
      </c>
      <c r="M11098" s="821">
        <v>41598.347090627962</v>
      </c>
      <c r="N11098" s="822"/>
      <c r="O11098" s="822"/>
      <c r="P11098" s="821"/>
    </row>
    <row r="11099" spans="1:16" ht="33.75" x14ac:dyDescent="0.25">
      <c r="A11099" s="827" t="s">
        <v>3627</v>
      </c>
      <c r="B11099" s="827" t="s">
        <v>3626</v>
      </c>
      <c r="C11099" s="827" t="s">
        <v>3031</v>
      </c>
      <c r="D11099" s="824" t="s">
        <v>6275</v>
      </c>
      <c r="E11099" s="826">
        <v>7500</v>
      </c>
      <c r="F11099" s="825" t="s">
        <v>6274</v>
      </c>
      <c r="G11099" s="824" t="s">
        <v>6273</v>
      </c>
      <c r="H11099" s="823"/>
      <c r="I11099" s="823" t="s">
        <v>3622</v>
      </c>
      <c r="J11099" s="823" t="s">
        <v>3212</v>
      </c>
      <c r="K11099" s="822"/>
      <c r="L11099" s="822">
        <v>1</v>
      </c>
      <c r="M11099" s="821">
        <v>2486.7684551746543</v>
      </c>
      <c r="N11099" s="822"/>
      <c r="O11099" s="822"/>
      <c r="P11099" s="821"/>
    </row>
    <row r="11100" spans="1:16" ht="33.75" x14ac:dyDescent="0.25">
      <c r="A11100" s="827" t="s">
        <v>3627</v>
      </c>
      <c r="B11100" s="827" t="s">
        <v>3626</v>
      </c>
      <c r="C11100" s="827" t="s">
        <v>3031</v>
      </c>
      <c r="D11100" s="824" t="s">
        <v>3139</v>
      </c>
      <c r="E11100" s="826">
        <v>1500</v>
      </c>
      <c r="F11100" s="825" t="s">
        <v>4976</v>
      </c>
      <c r="G11100" s="824" t="s">
        <v>4975</v>
      </c>
      <c r="H11100" s="823" t="s">
        <v>2741</v>
      </c>
      <c r="I11100" s="823" t="s">
        <v>3638</v>
      </c>
      <c r="J11100" s="823" t="s">
        <v>2741</v>
      </c>
      <c r="K11100" s="822">
        <v>4</v>
      </c>
      <c r="L11100" s="822">
        <v>12</v>
      </c>
      <c r="M11100" s="821">
        <v>18327.625707244366</v>
      </c>
      <c r="N11100" s="822"/>
      <c r="O11100" s="822"/>
      <c r="P11100" s="821"/>
    </row>
    <row r="11101" spans="1:16" ht="22.5" x14ac:dyDescent="0.25">
      <c r="A11101" s="827" t="s">
        <v>3627</v>
      </c>
      <c r="B11101" s="827" t="s">
        <v>3626</v>
      </c>
      <c r="C11101" s="827" t="s">
        <v>3031</v>
      </c>
      <c r="D11101" s="824" t="s">
        <v>4974</v>
      </c>
      <c r="E11101" s="826">
        <v>2000</v>
      </c>
      <c r="F11101" s="825" t="s">
        <v>4973</v>
      </c>
      <c r="G11101" s="824" t="s">
        <v>4972</v>
      </c>
      <c r="H11101" s="823" t="s">
        <v>2801</v>
      </c>
      <c r="I11101" s="823" t="s">
        <v>3875</v>
      </c>
      <c r="J11101" s="823" t="s">
        <v>2801</v>
      </c>
      <c r="K11101" s="822">
        <v>4</v>
      </c>
      <c r="L11101" s="822">
        <v>12</v>
      </c>
      <c r="M11101" s="821">
        <v>25996.012930296431</v>
      </c>
      <c r="N11101" s="822"/>
      <c r="O11101" s="822"/>
      <c r="P11101" s="821"/>
    </row>
    <row r="11102" spans="1:16" x14ac:dyDescent="0.25">
      <c r="A11102" s="1772" t="s">
        <v>2848</v>
      </c>
      <c r="B11102" s="1772"/>
      <c r="C11102" s="1772"/>
      <c r="D11102" s="1772"/>
      <c r="E11102" s="1772"/>
      <c r="F11102" s="1772" t="s">
        <v>378</v>
      </c>
      <c r="G11102" s="1772"/>
      <c r="H11102" s="1772"/>
      <c r="I11102" s="1772"/>
      <c r="J11102" s="1772"/>
      <c r="K11102" s="1771" t="s">
        <v>2847</v>
      </c>
      <c r="L11102" s="1771"/>
      <c r="M11102" s="1771"/>
      <c r="N11102" s="1771" t="s">
        <v>2846</v>
      </c>
      <c r="O11102" s="1771"/>
      <c r="P11102" s="1771"/>
    </row>
    <row r="11103" spans="1:16" ht="82.5" customHeight="1" x14ac:dyDescent="0.25">
      <c r="A11103" s="1535" t="s">
        <v>2845</v>
      </c>
      <c r="B11103" s="1535" t="s">
        <v>5</v>
      </c>
      <c r="C11103" s="1535" t="s">
        <v>2844</v>
      </c>
      <c r="D11103" s="1535" t="s">
        <v>2843</v>
      </c>
      <c r="E11103" s="1536" t="s">
        <v>2842</v>
      </c>
      <c r="F11103" s="1537" t="s">
        <v>2841</v>
      </c>
      <c r="G11103" s="1540" t="s">
        <v>2840</v>
      </c>
      <c r="H11103" s="1535" t="s">
        <v>2839</v>
      </c>
      <c r="I11103" s="1535" t="s">
        <v>2838</v>
      </c>
      <c r="J11103" s="1535" t="s">
        <v>2837</v>
      </c>
      <c r="K11103" s="1538" t="s">
        <v>2836</v>
      </c>
      <c r="L11103" s="1538" t="s">
        <v>2835</v>
      </c>
      <c r="M11103" s="1539" t="s">
        <v>2834</v>
      </c>
      <c r="N11103" s="1538" t="s">
        <v>2836</v>
      </c>
      <c r="O11103" s="1538" t="s">
        <v>2835</v>
      </c>
      <c r="P11103" s="1539" t="s">
        <v>2834</v>
      </c>
    </row>
    <row r="11104" spans="1:16" ht="33.75" x14ac:dyDescent="0.25">
      <c r="A11104" s="827" t="s">
        <v>3627</v>
      </c>
      <c r="B11104" s="827" t="s">
        <v>3626</v>
      </c>
      <c r="C11104" s="827" t="s">
        <v>3031</v>
      </c>
      <c r="D11104" s="824" t="s">
        <v>4931</v>
      </c>
      <c r="E11104" s="826">
        <v>3500</v>
      </c>
      <c r="F11104" s="825" t="s">
        <v>4971</v>
      </c>
      <c r="G11104" s="824" t="s">
        <v>4970</v>
      </c>
      <c r="H11104" s="823" t="s">
        <v>2722</v>
      </c>
      <c r="I11104" s="823" t="s">
        <v>3622</v>
      </c>
      <c r="J11104" s="823" t="s">
        <v>2722</v>
      </c>
      <c r="K11104" s="822">
        <v>4</v>
      </c>
      <c r="L11104" s="822">
        <v>12</v>
      </c>
      <c r="M11104" s="821">
        <v>42653.69661558474</v>
      </c>
      <c r="N11104" s="822"/>
      <c r="O11104" s="822"/>
      <c r="P11104" s="821"/>
    </row>
    <row r="11105" spans="1:16" ht="33.75" x14ac:dyDescent="0.25">
      <c r="A11105" s="827" t="s">
        <v>3627</v>
      </c>
      <c r="B11105" s="827" t="s">
        <v>3626</v>
      </c>
      <c r="C11105" s="827" t="s">
        <v>3031</v>
      </c>
      <c r="D11105" s="824" t="s">
        <v>4969</v>
      </c>
      <c r="E11105" s="826">
        <v>2340</v>
      </c>
      <c r="F11105" s="825" t="s">
        <v>4968</v>
      </c>
      <c r="G11105" s="824" t="s">
        <v>4967</v>
      </c>
      <c r="H11105" s="823" t="s">
        <v>2745</v>
      </c>
      <c r="I11105" s="823" t="s">
        <v>3638</v>
      </c>
      <c r="J11105" s="823" t="s">
        <v>2745</v>
      </c>
      <c r="K11105" s="822">
        <v>4</v>
      </c>
      <c r="L11105" s="822">
        <v>12</v>
      </c>
      <c r="M11105" s="821">
        <v>29615.986369632919</v>
      </c>
      <c r="N11105" s="822"/>
      <c r="O11105" s="822"/>
      <c r="P11105" s="821"/>
    </row>
    <row r="11106" spans="1:16" ht="33.75" x14ac:dyDescent="0.25">
      <c r="A11106" s="827" t="s">
        <v>3627</v>
      </c>
      <c r="B11106" s="827" t="s">
        <v>3626</v>
      </c>
      <c r="C11106" s="827" t="s">
        <v>3031</v>
      </c>
      <c r="D11106" s="824" t="s">
        <v>4966</v>
      </c>
      <c r="E11106" s="826">
        <v>2000</v>
      </c>
      <c r="F11106" s="825" t="s">
        <v>4965</v>
      </c>
      <c r="G11106" s="824" t="s">
        <v>4964</v>
      </c>
      <c r="H11106" s="823" t="s">
        <v>3691</v>
      </c>
      <c r="I11106" s="823" t="s">
        <v>3622</v>
      </c>
      <c r="J11106" s="823" t="s">
        <v>3691</v>
      </c>
      <c r="K11106" s="822">
        <v>4</v>
      </c>
      <c r="L11106" s="822">
        <v>12</v>
      </c>
      <c r="M11106" s="821">
        <v>25691.520479684561</v>
      </c>
      <c r="N11106" s="822"/>
      <c r="O11106" s="822"/>
      <c r="P11106" s="821"/>
    </row>
    <row r="11107" spans="1:16" ht="33.75" x14ac:dyDescent="0.25">
      <c r="A11107" s="827" t="s">
        <v>3627</v>
      </c>
      <c r="B11107" s="827" t="s">
        <v>3626</v>
      </c>
      <c r="C11107" s="827" t="s">
        <v>3031</v>
      </c>
      <c r="D11107" s="824" t="s">
        <v>4963</v>
      </c>
      <c r="E11107" s="826">
        <v>3500</v>
      </c>
      <c r="F11107" s="825" t="s">
        <v>4962</v>
      </c>
      <c r="G11107" s="824" t="s">
        <v>4961</v>
      </c>
      <c r="H11107" s="823" t="s">
        <v>2745</v>
      </c>
      <c r="I11107" s="823" t="s">
        <v>3638</v>
      </c>
      <c r="J11107" s="823" t="s">
        <v>2745</v>
      </c>
      <c r="K11107" s="822">
        <v>2</v>
      </c>
      <c r="L11107" s="822">
        <v>12</v>
      </c>
      <c r="M11107" s="821">
        <v>43979.382324742022</v>
      </c>
      <c r="N11107" s="822"/>
      <c r="O11107" s="822"/>
      <c r="P11107" s="821"/>
    </row>
    <row r="11108" spans="1:16" ht="33.75" x14ac:dyDescent="0.25">
      <c r="A11108" s="827" t="s">
        <v>3627</v>
      </c>
      <c r="B11108" s="827" t="s">
        <v>3626</v>
      </c>
      <c r="C11108" s="827" t="s">
        <v>3031</v>
      </c>
      <c r="D11108" s="824" t="s">
        <v>6272</v>
      </c>
      <c r="E11108" s="826">
        <v>2500</v>
      </c>
      <c r="F11108" s="825" t="s">
        <v>6271</v>
      </c>
      <c r="G11108" s="824" t="s">
        <v>6270</v>
      </c>
      <c r="H11108" s="823" t="s">
        <v>4861</v>
      </c>
      <c r="I11108" s="823" t="s">
        <v>3638</v>
      </c>
      <c r="J11108" s="823" t="s">
        <v>4861</v>
      </c>
      <c r="K11108" s="822">
        <v>2</v>
      </c>
      <c r="L11108" s="822">
        <v>7</v>
      </c>
      <c r="M11108" s="821">
        <v>18417.076873428126</v>
      </c>
      <c r="N11108" s="822"/>
      <c r="O11108" s="822"/>
      <c r="P11108" s="821"/>
    </row>
    <row r="11109" spans="1:16" ht="33.75" x14ac:dyDescent="0.25">
      <c r="A11109" s="827" t="s">
        <v>3627</v>
      </c>
      <c r="B11109" s="827" t="s">
        <v>3626</v>
      </c>
      <c r="C11109" s="827" t="s">
        <v>3031</v>
      </c>
      <c r="D11109" s="824" t="s">
        <v>4931</v>
      </c>
      <c r="E11109" s="826">
        <v>2500</v>
      </c>
      <c r="F11109" s="825" t="s">
        <v>4960</v>
      </c>
      <c r="G11109" s="824" t="s">
        <v>4959</v>
      </c>
      <c r="H11109" s="823" t="s">
        <v>3871</v>
      </c>
      <c r="I11109" s="823" t="s">
        <v>3622</v>
      </c>
      <c r="J11109" s="823" t="s">
        <v>3871</v>
      </c>
      <c r="K11109" s="822">
        <v>4</v>
      </c>
      <c r="L11109" s="822">
        <v>12</v>
      </c>
      <c r="M11109" s="821">
        <v>31538.690771171481</v>
      </c>
      <c r="N11109" s="822"/>
      <c r="O11109" s="822"/>
      <c r="P11109" s="821"/>
    </row>
    <row r="11110" spans="1:16" ht="33.75" x14ac:dyDescent="0.25">
      <c r="A11110" s="827" t="s">
        <v>3627</v>
      </c>
      <c r="B11110" s="827" t="s">
        <v>3626</v>
      </c>
      <c r="C11110" s="827" t="s">
        <v>3031</v>
      </c>
      <c r="D11110" s="824" t="s">
        <v>4876</v>
      </c>
      <c r="E11110" s="826">
        <v>2500</v>
      </c>
      <c r="F11110" s="825" t="s">
        <v>4958</v>
      </c>
      <c r="G11110" s="824" t="s">
        <v>4957</v>
      </c>
      <c r="H11110" s="823" t="s">
        <v>3674</v>
      </c>
      <c r="I11110" s="823" t="s">
        <v>3622</v>
      </c>
      <c r="J11110" s="823" t="s">
        <v>3674</v>
      </c>
      <c r="K11110" s="822">
        <v>4</v>
      </c>
      <c r="L11110" s="822">
        <v>12</v>
      </c>
      <c r="M11110" s="821">
        <v>30641.505487776602</v>
      </c>
      <c r="N11110" s="822"/>
      <c r="O11110" s="822"/>
      <c r="P11110" s="821"/>
    </row>
    <row r="11111" spans="1:16" ht="33.75" x14ac:dyDescent="0.25">
      <c r="A11111" s="827" t="s">
        <v>3627</v>
      </c>
      <c r="B11111" s="827" t="s">
        <v>3626</v>
      </c>
      <c r="C11111" s="827" t="s">
        <v>3031</v>
      </c>
      <c r="D11111" s="824" t="s">
        <v>6269</v>
      </c>
      <c r="E11111" s="826">
        <v>9466.07</v>
      </c>
      <c r="F11111" s="825" t="s">
        <v>6268</v>
      </c>
      <c r="G11111" s="824" t="s">
        <v>6267</v>
      </c>
      <c r="H11111" s="823" t="s">
        <v>3691</v>
      </c>
      <c r="I11111" s="823" t="s">
        <v>3622</v>
      </c>
      <c r="J11111" s="823" t="s">
        <v>3691</v>
      </c>
      <c r="K11111" s="822">
        <v>2</v>
      </c>
      <c r="L11111" s="822">
        <v>10</v>
      </c>
      <c r="M11111" s="821">
        <v>90580.726230668646</v>
      </c>
      <c r="N11111" s="822"/>
      <c r="O11111" s="822"/>
      <c r="P11111" s="821"/>
    </row>
    <row r="11112" spans="1:16" ht="33.75" x14ac:dyDescent="0.25">
      <c r="A11112" s="827" t="s">
        <v>3627</v>
      </c>
      <c r="B11112" s="827" t="s">
        <v>3626</v>
      </c>
      <c r="C11112" s="827" t="s">
        <v>3031</v>
      </c>
      <c r="D11112" s="824" t="s">
        <v>5008</v>
      </c>
      <c r="E11112" s="826">
        <v>3000</v>
      </c>
      <c r="F11112" s="825" t="s">
        <v>6266</v>
      </c>
      <c r="G11112" s="824" t="s">
        <v>6265</v>
      </c>
      <c r="H11112" s="823" t="s">
        <v>2745</v>
      </c>
      <c r="I11112" s="823" t="s">
        <v>3622</v>
      </c>
      <c r="J11112" s="823" t="s">
        <v>2745</v>
      </c>
      <c r="K11112" s="822">
        <v>4</v>
      </c>
      <c r="L11112" s="822">
        <v>12</v>
      </c>
      <c r="M11112" s="821">
        <v>41784.399107609301</v>
      </c>
      <c r="N11112" s="822"/>
      <c r="O11112" s="822"/>
      <c r="P11112" s="821"/>
    </row>
    <row r="11113" spans="1:16" ht="33.75" x14ac:dyDescent="0.25">
      <c r="A11113" s="827" t="s">
        <v>3627</v>
      </c>
      <c r="B11113" s="827" t="s">
        <v>3626</v>
      </c>
      <c r="C11113" s="827" t="s">
        <v>3031</v>
      </c>
      <c r="D11113" s="824" t="s">
        <v>4956</v>
      </c>
      <c r="E11113" s="826">
        <v>2500</v>
      </c>
      <c r="F11113" s="825" t="s">
        <v>4955</v>
      </c>
      <c r="G11113" s="824" t="s">
        <v>4954</v>
      </c>
      <c r="H11113" s="823" t="s">
        <v>4230</v>
      </c>
      <c r="I11113" s="823" t="s">
        <v>3622</v>
      </c>
      <c r="J11113" s="823" t="s">
        <v>4230</v>
      </c>
      <c r="K11113" s="822">
        <v>2</v>
      </c>
      <c r="L11113" s="822">
        <v>12</v>
      </c>
      <c r="M11113" s="821">
        <v>31483.125505174197</v>
      </c>
      <c r="N11113" s="822"/>
      <c r="O11113" s="822"/>
      <c r="P11113" s="821"/>
    </row>
    <row r="11114" spans="1:16" ht="33.75" x14ac:dyDescent="0.25">
      <c r="A11114" s="827" t="s">
        <v>3627</v>
      </c>
      <c r="B11114" s="827" t="s">
        <v>3626</v>
      </c>
      <c r="C11114" s="827" t="s">
        <v>3031</v>
      </c>
      <c r="D11114" s="824" t="s">
        <v>4953</v>
      </c>
      <c r="E11114" s="826">
        <v>8000</v>
      </c>
      <c r="F11114" s="825" t="s">
        <v>4952</v>
      </c>
      <c r="G11114" s="824" t="s">
        <v>4951</v>
      </c>
      <c r="H11114" s="823" t="s">
        <v>4077</v>
      </c>
      <c r="I11114" s="823" t="s">
        <v>3622</v>
      </c>
      <c r="J11114" s="823" t="s">
        <v>4077</v>
      </c>
      <c r="K11114" s="822">
        <v>4</v>
      </c>
      <c r="L11114" s="822">
        <v>12</v>
      </c>
      <c r="M11114" s="821">
        <v>97817.969447092692</v>
      </c>
      <c r="N11114" s="822"/>
      <c r="O11114" s="822"/>
      <c r="P11114" s="821"/>
    </row>
    <row r="11115" spans="1:16" ht="33.75" x14ac:dyDescent="0.25">
      <c r="A11115" s="827" t="s">
        <v>3627</v>
      </c>
      <c r="B11115" s="827" t="s">
        <v>3626</v>
      </c>
      <c r="C11115" s="827" t="s">
        <v>3031</v>
      </c>
      <c r="D11115" s="824" t="s">
        <v>6264</v>
      </c>
      <c r="E11115" s="826">
        <v>7778.57</v>
      </c>
      <c r="F11115" s="825" t="s">
        <v>5947</v>
      </c>
      <c r="G11115" s="824" t="s">
        <v>5946</v>
      </c>
      <c r="H11115" s="823" t="s">
        <v>3691</v>
      </c>
      <c r="I11115" s="823" t="s">
        <v>3622</v>
      </c>
      <c r="J11115" s="823" t="s">
        <v>3691</v>
      </c>
      <c r="K11115" s="822">
        <v>3</v>
      </c>
      <c r="L11115" s="822">
        <v>3</v>
      </c>
      <c r="M11115" s="821">
        <v>15207.048725975324</v>
      </c>
      <c r="N11115" s="822"/>
      <c r="O11115" s="822"/>
      <c r="P11115" s="821"/>
    </row>
    <row r="11116" spans="1:16" ht="33.75" x14ac:dyDescent="0.25">
      <c r="A11116" s="827" t="s">
        <v>3627</v>
      </c>
      <c r="B11116" s="827" t="s">
        <v>3626</v>
      </c>
      <c r="C11116" s="827" t="s">
        <v>3031</v>
      </c>
      <c r="D11116" s="824" t="s">
        <v>6263</v>
      </c>
      <c r="E11116" s="826">
        <v>7778.57</v>
      </c>
      <c r="F11116" s="825" t="s">
        <v>6262</v>
      </c>
      <c r="G11116" s="824" t="s">
        <v>6261</v>
      </c>
      <c r="H11116" s="823" t="s">
        <v>3691</v>
      </c>
      <c r="I11116" s="823" t="s">
        <v>3622</v>
      </c>
      <c r="J11116" s="823" t="s">
        <v>3691</v>
      </c>
      <c r="K11116" s="822">
        <v>2</v>
      </c>
      <c r="L11116" s="822">
        <v>10</v>
      </c>
      <c r="M11116" s="821">
        <v>48063.04385333242</v>
      </c>
      <c r="N11116" s="822"/>
      <c r="O11116" s="822"/>
      <c r="P11116" s="821"/>
    </row>
    <row r="11117" spans="1:16" ht="33.75" x14ac:dyDescent="0.25">
      <c r="A11117" s="827" t="s">
        <v>3627</v>
      </c>
      <c r="B11117" s="827" t="s">
        <v>3626</v>
      </c>
      <c r="C11117" s="827" t="s">
        <v>3031</v>
      </c>
      <c r="D11117" s="824" t="s">
        <v>4950</v>
      </c>
      <c r="E11117" s="826">
        <v>2500</v>
      </c>
      <c r="F11117" s="825" t="s">
        <v>4949</v>
      </c>
      <c r="G11117" s="824" t="s">
        <v>4948</v>
      </c>
      <c r="H11117" s="823" t="s">
        <v>3674</v>
      </c>
      <c r="I11117" s="823" t="s">
        <v>3622</v>
      </c>
      <c r="J11117" s="823" t="s">
        <v>3674</v>
      </c>
      <c r="K11117" s="822">
        <v>4</v>
      </c>
      <c r="L11117" s="822">
        <v>12</v>
      </c>
      <c r="M11117" s="821">
        <v>31247.426238451553</v>
      </c>
      <c r="N11117" s="822"/>
      <c r="O11117" s="822"/>
      <c r="P11117" s="821"/>
    </row>
    <row r="11118" spans="1:16" ht="33.75" x14ac:dyDescent="0.25">
      <c r="A11118" s="827" t="s">
        <v>3627</v>
      </c>
      <c r="B11118" s="827" t="s">
        <v>3626</v>
      </c>
      <c r="C11118" s="827" t="s">
        <v>3031</v>
      </c>
      <c r="D11118" s="824" t="s">
        <v>78</v>
      </c>
      <c r="E11118" s="826">
        <v>2250</v>
      </c>
      <c r="F11118" s="825" t="s">
        <v>4947</v>
      </c>
      <c r="G11118" s="824" t="s">
        <v>4946</v>
      </c>
      <c r="H11118" s="823" t="s">
        <v>2741</v>
      </c>
      <c r="I11118" s="823" t="s">
        <v>3638</v>
      </c>
      <c r="J11118" s="823" t="s">
        <v>2741</v>
      </c>
      <c r="K11118" s="822">
        <v>4</v>
      </c>
      <c r="L11118" s="822">
        <v>12</v>
      </c>
      <c r="M11118" s="821">
        <v>27178.254336802591</v>
      </c>
      <c r="N11118" s="822"/>
      <c r="O11118" s="822"/>
      <c r="P11118" s="821"/>
    </row>
    <row r="11119" spans="1:16" ht="33.75" x14ac:dyDescent="0.25">
      <c r="A11119" s="827" t="s">
        <v>3627</v>
      </c>
      <c r="B11119" s="827" t="s">
        <v>3626</v>
      </c>
      <c r="C11119" s="827" t="s">
        <v>3031</v>
      </c>
      <c r="D11119" s="824" t="s">
        <v>4895</v>
      </c>
      <c r="E11119" s="826">
        <v>3950</v>
      </c>
      <c r="F11119" s="825" t="s">
        <v>4945</v>
      </c>
      <c r="G11119" s="824" t="s">
        <v>4944</v>
      </c>
      <c r="H11119" s="823" t="s">
        <v>3114</v>
      </c>
      <c r="I11119" s="823" t="s">
        <v>3622</v>
      </c>
      <c r="J11119" s="823" t="s">
        <v>3114</v>
      </c>
      <c r="K11119" s="822">
        <v>4</v>
      </c>
      <c r="L11119" s="822">
        <v>12</v>
      </c>
      <c r="M11119" s="821">
        <v>49427.752420949124</v>
      </c>
      <c r="N11119" s="822"/>
      <c r="O11119" s="822"/>
      <c r="P11119" s="821"/>
    </row>
    <row r="11120" spans="1:16" ht="33.75" x14ac:dyDescent="0.25">
      <c r="A11120" s="827" t="s">
        <v>3627</v>
      </c>
      <c r="B11120" s="827" t="s">
        <v>3626</v>
      </c>
      <c r="C11120" s="827" t="s">
        <v>3031</v>
      </c>
      <c r="D11120" s="824" t="s">
        <v>40</v>
      </c>
      <c r="E11120" s="826">
        <v>2000</v>
      </c>
      <c r="F11120" s="825" t="s">
        <v>4943</v>
      </c>
      <c r="G11120" s="824" t="s">
        <v>4942</v>
      </c>
      <c r="H11120" s="823" t="s">
        <v>2741</v>
      </c>
      <c r="I11120" s="823" t="s">
        <v>3638</v>
      </c>
      <c r="J11120" s="823" t="s">
        <v>2741</v>
      </c>
      <c r="K11120" s="822">
        <v>4</v>
      </c>
      <c r="L11120" s="822">
        <v>12</v>
      </c>
      <c r="M11120" s="821">
        <v>25956.219027417861</v>
      </c>
      <c r="N11120" s="822"/>
      <c r="O11120" s="822"/>
      <c r="P11120" s="821"/>
    </row>
    <row r="11121" spans="1:16" ht="33.75" x14ac:dyDescent="0.25">
      <c r="A11121" s="827" t="s">
        <v>3627</v>
      </c>
      <c r="B11121" s="827" t="s">
        <v>3626</v>
      </c>
      <c r="C11121" s="827" t="s">
        <v>3031</v>
      </c>
      <c r="D11121" s="824" t="s">
        <v>6260</v>
      </c>
      <c r="E11121" s="826">
        <v>7778.57</v>
      </c>
      <c r="F11121" s="825" t="s">
        <v>6259</v>
      </c>
      <c r="G11121" s="824" t="s">
        <v>6258</v>
      </c>
      <c r="H11121" s="823" t="s">
        <v>3691</v>
      </c>
      <c r="I11121" s="823" t="s">
        <v>3622</v>
      </c>
      <c r="J11121" s="823" t="s">
        <v>3691</v>
      </c>
      <c r="K11121" s="822">
        <v>2</v>
      </c>
      <c r="L11121" s="822">
        <v>10</v>
      </c>
      <c r="M11121" s="821">
        <v>68159.465485204521</v>
      </c>
      <c r="N11121" s="822"/>
      <c r="O11121" s="822"/>
      <c r="P11121" s="821"/>
    </row>
    <row r="11122" spans="1:16" ht="22.5" x14ac:dyDescent="0.25">
      <c r="A11122" s="827" t="s">
        <v>3627</v>
      </c>
      <c r="B11122" s="827" t="s">
        <v>3626</v>
      </c>
      <c r="C11122" s="827" t="s">
        <v>3031</v>
      </c>
      <c r="D11122" s="824" t="s">
        <v>4941</v>
      </c>
      <c r="E11122" s="826">
        <v>8000</v>
      </c>
      <c r="F11122" s="825" t="s">
        <v>4940</v>
      </c>
      <c r="G11122" s="824" t="s">
        <v>4939</v>
      </c>
      <c r="H11122" s="823" t="s">
        <v>4938</v>
      </c>
      <c r="I11122" s="823" t="s">
        <v>3732</v>
      </c>
      <c r="J11122" s="823" t="s">
        <v>4938</v>
      </c>
      <c r="K11122" s="822">
        <v>2</v>
      </c>
      <c r="L11122" s="822">
        <v>12</v>
      </c>
      <c r="M11122" s="821">
        <v>98030.587449060666</v>
      </c>
      <c r="N11122" s="822"/>
      <c r="O11122" s="822"/>
      <c r="P11122" s="821"/>
    </row>
    <row r="11123" spans="1:16" ht="33.75" x14ac:dyDescent="0.25">
      <c r="A11123" s="827" t="s">
        <v>3627</v>
      </c>
      <c r="B11123" s="827" t="s">
        <v>3626</v>
      </c>
      <c r="C11123" s="827" t="s">
        <v>3031</v>
      </c>
      <c r="D11123" s="824" t="s">
        <v>78</v>
      </c>
      <c r="E11123" s="826">
        <v>3407.15</v>
      </c>
      <c r="F11123" s="825" t="s">
        <v>6257</v>
      </c>
      <c r="G11123" s="824" t="s">
        <v>6256</v>
      </c>
      <c r="H11123" s="823" t="s">
        <v>3674</v>
      </c>
      <c r="I11123" s="823" t="s">
        <v>3622</v>
      </c>
      <c r="J11123" s="823" t="s">
        <v>3674</v>
      </c>
      <c r="K11123" s="822">
        <v>3</v>
      </c>
      <c r="L11123" s="822">
        <v>7</v>
      </c>
      <c r="M11123" s="821">
        <v>27764.608583646466</v>
      </c>
      <c r="N11123" s="822"/>
      <c r="O11123" s="822"/>
      <c r="P11123" s="821"/>
    </row>
    <row r="11124" spans="1:16" ht="33.75" x14ac:dyDescent="0.25">
      <c r="A11124" s="827" t="s">
        <v>3627</v>
      </c>
      <c r="B11124" s="827" t="s">
        <v>3626</v>
      </c>
      <c r="C11124" s="827" t="s">
        <v>3031</v>
      </c>
      <c r="D11124" s="824" t="s">
        <v>4937</v>
      </c>
      <c r="E11124" s="826">
        <v>8163</v>
      </c>
      <c r="F11124" s="825" t="s">
        <v>4936</v>
      </c>
      <c r="G11124" s="824" t="s">
        <v>4935</v>
      </c>
      <c r="H11124" s="823" t="s">
        <v>2745</v>
      </c>
      <c r="I11124" s="823" t="s">
        <v>3622</v>
      </c>
      <c r="J11124" s="823" t="s">
        <v>2745</v>
      </c>
      <c r="K11124" s="822">
        <v>2</v>
      </c>
      <c r="L11124" s="822">
        <v>12</v>
      </c>
      <c r="M11124" s="821">
        <v>99956.175756998084</v>
      </c>
      <c r="N11124" s="822"/>
      <c r="O11124" s="822"/>
      <c r="P11124" s="821"/>
    </row>
    <row r="11125" spans="1:16" ht="33.75" x14ac:dyDescent="0.25">
      <c r="A11125" s="827" t="s">
        <v>3627</v>
      </c>
      <c r="B11125" s="827" t="s">
        <v>3626</v>
      </c>
      <c r="C11125" s="827" t="s">
        <v>3031</v>
      </c>
      <c r="D11125" s="824" t="s">
        <v>4934</v>
      </c>
      <c r="E11125" s="826">
        <v>3950</v>
      </c>
      <c r="F11125" s="825" t="s">
        <v>4933</v>
      </c>
      <c r="G11125" s="824" t="s">
        <v>4932</v>
      </c>
      <c r="H11125" s="823" t="s">
        <v>2725</v>
      </c>
      <c r="I11125" s="823" t="s">
        <v>3622</v>
      </c>
      <c r="J11125" s="823" t="s">
        <v>2725</v>
      </c>
      <c r="K11125" s="822">
        <v>4</v>
      </c>
      <c r="L11125" s="822">
        <v>12</v>
      </c>
      <c r="M11125" s="821">
        <v>49208.82587373368</v>
      </c>
      <c r="N11125" s="822"/>
      <c r="O11125" s="822"/>
      <c r="P11125" s="821"/>
    </row>
    <row r="11126" spans="1:16" ht="33.75" x14ac:dyDescent="0.25">
      <c r="A11126" s="827" t="s">
        <v>3627</v>
      </c>
      <c r="B11126" s="827" t="s">
        <v>3626</v>
      </c>
      <c r="C11126" s="827" t="s">
        <v>3031</v>
      </c>
      <c r="D11126" s="824" t="s">
        <v>4931</v>
      </c>
      <c r="E11126" s="826">
        <v>3500</v>
      </c>
      <c r="F11126" s="825" t="s">
        <v>4061</v>
      </c>
      <c r="G11126" s="824" t="s">
        <v>4060</v>
      </c>
      <c r="H11126" s="823" t="s">
        <v>4035</v>
      </c>
      <c r="I11126" s="823" t="s">
        <v>3647</v>
      </c>
      <c r="J11126" s="823" t="s">
        <v>4035</v>
      </c>
      <c r="K11126" s="822">
        <v>4</v>
      </c>
      <c r="L11126" s="822">
        <v>6</v>
      </c>
      <c r="M11126" s="821">
        <v>18306.557168830546</v>
      </c>
      <c r="N11126" s="822"/>
      <c r="O11126" s="822"/>
      <c r="P11126" s="821"/>
    </row>
    <row r="11127" spans="1:16" ht="22.5" x14ac:dyDescent="0.25">
      <c r="A11127" s="827" t="s">
        <v>3627</v>
      </c>
      <c r="B11127" s="827" t="s">
        <v>3626</v>
      </c>
      <c r="C11127" s="827" t="s">
        <v>3031</v>
      </c>
      <c r="D11127" s="824" t="s">
        <v>4931</v>
      </c>
      <c r="E11127" s="826">
        <v>2500</v>
      </c>
      <c r="F11127" s="825" t="s">
        <v>4930</v>
      </c>
      <c r="G11127" s="824" t="s">
        <v>4929</v>
      </c>
      <c r="H11127" s="823" t="s">
        <v>4035</v>
      </c>
      <c r="I11127" s="823" t="s">
        <v>3631</v>
      </c>
      <c r="J11127" s="823" t="s">
        <v>4035</v>
      </c>
      <c r="K11127" s="822">
        <v>4</v>
      </c>
      <c r="L11127" s="822">
        <v>12</v>
      </c>
      <c r="M11127" s="821">
        <v>31101.798978873536</v>
      </c>
      <c r="N11127" s="822"/>
      <c r="O11127" s="822"/>
      <c r="P11127" s="821"/>
    </row>
    <row r="11128" spans="1:16" ht="22.5" x14ac:dyDescent="0.25">
      <c r="A11128" s="827" t="s">
        <v>3627</v>
      </c>
      <c r="B11128" s="827" t="s">
        <v>3626</v>
      </c>
      <c r="C11128" s="827" t="s">
        <v>3031</v>
      </c>
      <c r="D11128" s="824" t="s">
        <v>4928</v>
      </c>
      <c r="E11128" s="826">
        <v>3300</v>
      </c>
      <c r="F11128" s="825" t="s">
        <v>4927</v>
      </c>
      <c r="G11128" s="824" t="s">
        <v>4926</v>
      </c>
      <c r="H11128" s="823" t="s">
        <v>2680</v>
      </c>
      <c r="I11128" s="823" t="s">
        <v>3875</v>
      </c>
      <c r="J11128" s="823" t="s">
        <v>2680</v>
      </c>
      <c r="K11128" s="822">
        <v>2</v>
      </c>
      <c r="L11128" s="822">
        <v>12</v>
      </c>
      <c r="M11128" s="821">
        <v>41254.351130490177</v>
      </c>
      <c r="N11128" s="822"/>
      <c r="O11128" s="822"/>
      <c r="P11128" s="821"/>
    </row>
    <row r="11129" spans="1:16" ht="33.75" x14ac:dyDescent="0.25">
      <c r="A11129" s="827" t="s">
        <v>3627</v>
      </c>
      <c r="B11129" s="827" t="s">
        <v>3626</v>
      </c>
      <c r="C11129" s="827" t="s">
        <v>3031</v>
      </c>
      <c r="D11129" s="824" t="s">
        <v>6255</v>
      </c>
      <c r="E11129" s="826">
        <v>3500</v>
      </c>
      <c r="F11129" s="825" t="s">
        <v>4136</v>
      </c>
      <c r="G11129" s="824" t="s">
        <v>4135</v>
      </c>
      <c r="H11129" s="823" t="s">
        <v>3691</v>
      </c>
      <c r="I11129" s="823" t="s">
        <v>3622</v>
      </c>
      <c r="J11129" s="823" t="s">
        <v>3691</v>
      </c>
      <c r="K11129" s="822">
        <v>4</v>
      </c>
      <c r="L11129" s="822">
        <v>6</v>
      </c>
      <c r="M11129" s="821">
        <v>19870.095060945714</v>
      </c>
      <c r="N11129" s="822"/>
      <c r="O11129" s="822"/>
      <c r="P11129" s="821"/>
    </row>
    <row r="11130" spans="1:16" ht="33.75" x14ac:dyDescent="0.25">
      <c r="A11130" s="827" t="s">
        <v>3627</v>
      </c>
      <c r="B11130" s="827" t="s">
        <v>3626</v>
      </c>
      <c r="C11130" s="827" t="s">
        <v>3031</v>
      </c>
      <c r="D11130" s="824" t="s">
        <v>4925</v>
      </c>
      <c r="E11130" s="826">
        <v>3500</v>
      </c>
      <c r="F11130" s="825" t="s">
        <v>4924</v>
      </c>
      <c r="G11130" s="824" t="s">
        <v>4923</v>
      </c>
      <c r="H11130" s="823" t="s">
        <v>3691</v>
      </c>
      <c r="I11130" s="823" t="s">
        <v>3622</v>
      </c>
      <c r="J11130" s="823" t="s">
        <v>3691</v>
      </c>
      <c r="K11130" s="822">
        <v>4</v>
      </c>
      <c r="L11130" s="822">
        <v>12</v>
      </c>
      <c r="M11130" s="821">
        <v>43841.555631430325</v>
      </c>
      <c r="N11130" s="822"/>
      <c r="O11130" s="822"/>
      <c r="P11130" s="821"/>
    </row>
    <row r="11131" spans="1:16" ht="33.75" x14ac:dyDescent="0.25">
      <c r="A11131" s="827" t="s">
        <v>3627</v>
      </c>
      <c r="B11131" s="827" t="s">
        <v>3626</v>
      </c>
      <c r="C11131" s="827" t="s">
        <v>3031</v>
      </c>
      <c r="D11131" s="824" t="s">
        <v>6254</v>
      </c>
      <c r="E11131" s="826">
        <v>7130.36</v>
      </c>
      <c r="F11131" s="825" t="s">
        <v>6253</v>
      </c>
      <c r="G11131" s="824" t="s">
        <v>6252</v>
      </c>
      <c r="H11131" s="823" t="s">
        <v>2745</v>
      </c>
      <c r="I11131" s="823" t="s">
        <v>3622</v>
      </c>
      <c r="J11131" s="823" t="s">
        <v>2745</v>
      </c>
      <c r="K11131" s="822">
        <v>2</v>
      </c>
      <c r="L11131" s="822">
        <v>7</v>
      </c>
      <c r="M11131" s="821">
        <v>26157.491661504235</v>
      </c>
      <c r="N11131" s="822"/>
      <c r="O11131" s="822"/>
      <c r="P11131" s="821"/>
    </row>
    <row r="11132" spans="1:16" ht="33.75" x14ac:dyDescent="0.25">
      <c r="A11132" s="827" t="s">
        <v>3627</v>
      </c>
      <c r="B11132" s="827" t="s">
        <v>3626</v>
      </c>
      <c r="C11132" s="827" t="s">
        <v>3031</v>
      </c>
      <c r="D11132" s="824" t="s">
        <v>4922</v>
      </c>
      <c r="E11132" s="826">
        <v>1800</v>
      </c>
      <c r="F11132" s="825" t="s">
        <v>4921</v>
      </c>
      <c r="G11132" s="824" t="s">
        <v>4920</v>
      </c>
      <c r="H11132" s="823" t="s">
        <v>2722</v>
      </c>
      <c r="I11132" s="823" t="s">
        <v>3622</v>
      </c>
      <c r="J11132" s="823" t="s">
        <v>2722</v>
      </c>
      <c r="K11132" s="822">
        <v>5</v>
      </c>
      <c r="L11132" s="822">
        <v>12</v>
      </c>
      <c r="M11132" s="821">
        <v>23529.592036935879</v>
      </c>
      <c r="N11132" s="822"/>
      <c r="O11132" s="822"/>
      <c r="P11132" s="821"/>
    </row>
    <row r="11133" spans="1:16" ht="33.75" x14ac:dyDescent="0.25">
      <c r="A11133" s="827" t="s">
        <v>3627</v>
      </c>
      <c r="B11133" s="827" t="s">
        <v>3626</v>
      </c>
      <c r="C11133" s="827" t="s">
        <v>3031</v>
      </c>
      <c r="D11133" s="824" t="s">
        <v>6251</v>
      </c>
      <c r="E11133" s="826">
        <v>4000</v>
      </c>
      <c r="F11133" s="825" t="s">
        <v>6250</v>
      </c>
      <c r="G11133" s="824" t="s">
        <v>6249</v>
      </c>
      <c r="H11133" s="823" t="s">
        <v>3674</v>
      </c>
      <c r="I11133" s="823" t="s">
        <v>3622</v>
      </c>
      <c r="J11133" s="823" t="s">
        <v>3674</v>
      </c>
      <c r="K11133" s="822">
        <v>2</v>
      </c>
      <c r="L11133" s="822">
        <v>7</v>
      </c>
      <c r="M11133" s="821">
        <v>24520.984929359842</v>
      </c>
      <c r="N11133" s="822"/>
      <c r="O11133" s="822"/>
      <c r="P11133" s="821"/>
    </row>
    <row r="11134" spans="1:16" ht="33.75" x14ac:dyDescent="0.25">
      <c r="A11134" s="827" t="s">
        <v>3627</v>
      </c>
      <c r="B11134" s="827" t="s">
        <v>3626</v>
      </c>
      <c r="C11134" s="827" t="s">
        <v>3031</v>
      </c>
      <c r="D11134" s="824" t="s">
        <v>6248</v>
      </c>
      <c r="E11134" s="826">
        <v>9742.85</v>
      </c>
      <c r="F11134" s="825" t="s">
        <v>6247</v>
      </c>
      <c r="G11134" s="824" t="s">
        <v>6246</v>
      </c>
      <c r="H11134" s="823" t="s">
        <v>2722</v>
      </c>
      <c r="I11134" s="823" t="s">
        <v>3622</v>
      </c>
      <c r="J11134" s="823" t="s">
        <v>2722</v>
      </c>
      <c r="K11134" s="822">
        <v>3</v>
      </c>
      <c r="L11134" s="822">
        <v>7</v>
      </c>
      <c r="M11134" s="821">
        <v>69246.317682143184</v>
      </c>
      <c r="N11134" s="822"/>
      <c r="O11134" s="822"/>
      <c r="P11134" s="821"/>
    </row>
    <row r="11135" spans="1:16" ht="33.75" x14ac:dyDescent="0.25">
      <c r="A11135" s="827" t="s">
        <v>3627</v>
      </c>
      <c r="B11135" s="827" t="s">
        <v>3626</v>
      </c>
      <c r="C11135" s="827" t="s">
        <v>3031</v>
      </c>
      <c r="D11135" s="824" t="s">
        <v>40</v>
      </c>
      <c r="E11135" s="826">
        <v>1200</v>
      </c>
      <c r="F11135" s="825" t="s">
        <v>4919</v>
      </c>
      <c r="G11135" s="824" t="s">
        <v>4918</v>
      </c>
      <c r="H11135" s="823" t="s">
        <v>3674</v>
      </c>
      <c r="I11135" s="823" t="s">
        <v>3638</v>
      </c>
      <c r="J11135" s="823" t="s">
        <v>3674</v>
      </c>
      <c r="K11135" s="822">
        <v>4</v>
      </c>
      <c r="L11135" s="822">
        <v>12</v>
      </c>
      <c r="M11135" s="821">
        <v>16258.583083091962</v>
      </c>
      <c r="N11135" s="822"/>
      <c r="O11135" s="822"/>
      <c r="P11135" s="821"/>
    </row>
    <row r="11136" spans="1:16" ht="33.75" x14ac:dyDescent="0.25">
      <c r="A11136" s="827" t="s">
        <v>3627</v>
      </c>
      <c r="B11136" s="827" t="s">
        <v>3626</v>
      </c>
      <c r="C11136" s="827" t="s">
        <v>3031</v>
      </c>
      <c r="D11136" s="824" t="s">
        <v>4917</v>
      </c>
      <c r="E11136" s="826">
        <v>5000</v>
      </c>
      <c r="F11136" s="825" t="s">
        <v>4916</v>
      </c>
      <c r="G11136" s="824" t="s">
        <v>4915</v>
      </c>
      <c r="H11136" s="823" t="s">
        <v>4914</v>
      </c>
      <c r="I11136" s="823" t="s">
        <v>3622</v>
      </c>
      <c r="J11136" s="823" t="s">
        <v>4914</v>
      </c>
      <c r="K11136" s="822">
        <v>3</v>
      </c>
      <c r="L11136" s="822">
        <v>12</v>
      </c>
      <c r="M11136" s="821">
        <v>61877.946846646424</v>
      </c>
      <c r="N11136" s="822"/>
      <c r="O11136" s="822"/>
      <c r="P11136" s="821"/>
    </row>
    <row r="11137" spans="1:16" ht="33.75" x14ac:dyDescent="0.25">
      <c r="A11137" s="827" t="s">
        <v>3627</v>
      </c>
      <c r="B11137" s="827" t="s">
        <v>3626</v>
      </c>
      <c r="C11137" s="827" t="s">
        <v>3031</v>
      </c>
      <c r="D11137" s="824" t="s">
        <v>4913</v>
      </c>
      <c r="E11137" s="826">
        <v>1500</v>
      </c>
      <c r="F11137" s="825" t="s">
        <v>4912</v>
      </c>
      <c r="G11137" s="824" t="s">
        <v>4911</v>
      </c>
      <c r="H11137" s="823" t="s">
        <v>2741</v>
      </c>
      <c r="I11137" s="823" t="s">
        <v>3638</v>
      </c>
      <c r="J11137" s="823" t="s">
        <v>2741</v>
      </c>
      <c r="K11137" s="822">
        <v>4</v>
      </c>
      <c r="L11137" s="822">
        <v>12</v>
      </c>
      <c r="M11137" s="821">
        <v>19806.879432140377</v>
      </c>
      <c r="N11137" s="822"/>
      <c r="O11137" s="822"/>
      <c r="P11137" s="821"/>
    </row>
    <row r="11138" spans="1:16" ht="33.75" x14ac:dyDescent="0.25">
      <c r="A11138" s="827" t="s">
        <v>3627</v>
      </c>
      <c r="B11138" s="827" t="s">
        <v>3626</v>
      </c>
      <c r="C11138" s="827" t="s">
        <v>3031</v>
      </c>
      <c r="D11138" s="824" t="s">
        <v>4910</v>
      </c>
      <c r="E11138" s="826">
        <v>8000</v>
      </c>
      <c r="F11138" s="825" t="s">
        <v>4909</v>
      </c>
      <c r="G11138" s="824" t="s">
        <v>4908</v>
      </c>
      <c r="H11138" s="823" t="s">
        <v>2725</v>
      </c>
      <c r="I11138" s="823" t="s">
        <v>3622</v>
      </c>
      <c r="J11138" s="823" t="s">
        <v>2725</v>
      </c>
      <c r="K11138" s="822">
        <v>2</v>
      </c>
      <c r="L11138" s="822">
        <v>12</v>
      </c>
      <c r="M11138" s="821">
        <v>91414.615776747101</v>
      </c>
      <c r="N11138" s="822"/>
      <c r="O11138" s="822"/>
      <c r="P11138" s="821"/>
    </row>
    <row r="11139" spans="1:16" ht="33.75" x14ac:dyDescent="0.25">
      <c r="A11139" s="827" t="s">
        <v>3627</v>
      </c>
      <c r="B11139" s="827" t="s">
        <v>3626</v>
      </c>
      <c r="C11139" s="827" t="s">
        <v>3031</v>
      </c>
      <c r="D11139" s="824" t="s">
        <v>4907</v>
      </c>
      <c r="E11139" s="826">
        <v>6000</v>
      </c>
      <c r="F11139" s="825" t="s">
        <v>4906</v>
      </c>
      <c r="G11139" s="824" t="s">
        <v>4905</v>
      </c>
      <c r="H11139" s="823" t="s">
        <v>3663</v>
      </c>
      <c r="I11139" s="823" t="s">
        <v>3622</v>
      </c>
      <c r="J11139" s="823" t="s">
        <v>3663</v>
      </c>
      <c r="K11139" s="822">
        <v>2</v>
      </c>
      <c r="L11139" s="822">
        <v>12</v>
      </c>
      <c r="M11139" s="821">
        <v>70094.015932818904</v>
      </c>
      <c r="N11139" s="822"/>
      <c r="O11139" s="822"/>
      <c r="P11139" s="821"/>
    </row>
    <row r="11140" spans="1:16" ht="22.5" x14ac:dyDescent="0.25">
      <c r="A11140" s="827" t="s">
        <v>3627</v>
      </c>
      <c r="B11140" s="827" t="s">
        <v>3626</v>
      </c>
      <c r="C11140" s="827" t="s">
        <v>3031</v>
      </c>
      <c r="D11140" s="824" t="s">
        <v>4904</v>
      </c>
      <c r="E11140" s="826">
        <v>8000</v>
      </c>
      <c r="F11140" s="825" t="s">
        <v>4903</v>
      </c>
      <c r="G11140" s="824" t="s">
        <v>4902</v>
      </c>
      <c r="H11140" s="823" t="s">
        <v>4901</v>
      </c>
      <c r="I11140" s="823" t="s">
        <v>4358</v>
      </c>
      <c r="J11140" s="823" t="s">
        <v>4901</v>
      </c>
      <c r="K11140" s="822">
        <v>4</v>
      </c>
      <c r="L11140" s="822">
        <v>12</v>
      </c>
      <c r="M11140" s="821">
        <v>97996.431182649292</v>
      </c>
      <c r="N11140" s="822"/>
      <c r="O11140" s="822"/>
      <c r="P11140" s="821"/>
    </row>
    <row r="11141" spans="1:16" ht="33.75" x14ac:dyDescent="0.25">
      <c r="A11141" s="827" t="s">
        <v>3627</v>
      </c>
      <c r="B11141" s="827" t="s">
        <v>3626</v>
      </c>
      <c r="C11141" s="827" t="s">
        <v>3031</v>
      </c>
      <c r="D11141" s="824" t="s">
        <v>6245</v>
      </c>
      <c r="E11141" s="826">
        <v>3000</v>
      </c>
      <c r="F11141" s="825" t="s">
        <v>6244</v>
      </c>
      <c r="G11141" s="824" t="s">
        <v>6243</v>
      </c>
      <c r="H11141" s="823"/>
      <c r="I11141" s="823" t="s">
        <v>3622</v>
      </c>
      <c r="J11141" s="823" t="s">
        <v>3327</v>
      </c>
      <c r="K11141" s="822"/>
      <c r="L11141" s="822">
        <v>1</v>
      </c>
      <c r="M11141" s="821">
        <v>4068.9115489879555</v>
      </c>
      <c r="N11141" s="822"/>
      <c r="O11141" s="822"/>
      <c r="P11141" s="821"/>
    </row>
    <row r="11142" spans="1:16" ht="33.75" x14ac:dyDescent="0.25">
      <c r="A11142" s="827" t="s">
        <v>3627</v>
      </c>
      <c r="B11142" s="827" t="s">
        <v>3626</v>
      </c>
      <c r="C11142" s="827" t="s">
        <v>3031</v>
      </c>
      <c r="D11142" s="824" t="s">
        <v>4900</v>
      </c>
      <c r="E11142" s="826">
        <v>3500</v>
      </c>
      <c r="F11142" s="825" t="s">
        <v>4899</v>
      </c>
      <c r="G11142" s="824" t="s">
        <v>4898</v>
      </c>
      <c r="H11142" s="823" t="s">
        <v>3691</v>
      </c>
      <c r="I11142" s="823" t="s">
        <v>3622</v>
      </c>
      <c r="J11142" s="823" t="s">
        <v>3691</v>
      </c>
      <c r="K11142" s="822">
        <v>4</v>
      </c>
      <c r="L11142" s="822">
        <v>12</v>
      </c>
      <c r="M11142" s="821">
        <v>44008.591890594245</v>
      </c>
      <c r="N11142" s="822"/>
      <c r="O11142" s="822"/>
      <c r="P11142" s="821"/>
    </row>
    <row r="11143" spans="1:16" ht="33.75" x14ac:dyDescent="0.25">
      <c r="A11143" s="827" t="s">
        <v>3627</v>
      </c>
      <c r="B11143" s="827" t="s">
        <v>3626</v>
      </c>
      <c r="C11143" s="827" t="s">
        <v>3031</v>
      </c>
      <c r="D11143" s="824" t="s">
        <v>78</v>
      </c>
      <c r="E11143" s="826">
        <v>2600</v>
      </c>
      <c r="F11143" s="825" t="s">
        <v>4897</v>
      </c>
      <c r="G11143" s="824" t="s">
        <v>4896</v>
      </c>
      <c r="H11143" s="823" t="s">
        <v>2745</v>
      </c>
      <c r="I11143" s="823" t="s">
        <v>3622</v>
      </c>
      <c r="J11143" s="823" t="s">
        <v>2745</v>
      </c>
      <c r="K11143" s="822">
        <v>4</v>
      </c>
      <c r="L11143" s="822">
        <v>12</v>
      </c>
      <c r="M11143" s="821">
        <v>33174.526594535586</v>
      </c>
      <c r="N11143" s="822"/>
      <c r="O11143" s="822"/>
      <c r="P11143" s="821"/>
    </row>
    <row r="11144" spans="1:16" ht="33.75" x14ac:dyDescent="0.25">
      <c r="A11144" s="827" t="s">
        <v>3627</v>
      </c>
      <c r="B11144" s="827" t="s">
        <v>3626</v>
      </c>
      <c r="C11144" s="827" t="s">
        <v>3031</v>
      </c>
      <c r="D11144" s="824" t="s">
        <v>4895</v>
      </c>
      <c r="E11144" s="826">
        <v>2200</v>
      </c>
      <c r="F11144" s="825" t="s">
        <v>4894</v>
      </c>
      <c r="G11144" s="824" t="s">
        <v>4893</v>
      </c>
      <c r="H11144" s="823" t="s">
        <v>3674</v>
      </c>
      <c r="I11144" s="823" t="s">
        <v>3622</v>
      </c>
      <c r="J11144" s="823" t="s">
        <v>3674</v>
      </c>
      <c r="K11144" s="822">
        <v>4</v>
      </c>
      <c r="L11144" s="822">
        <v>12</v>
      </c>
      <c r="M11144" s="821">
        <v>23076.898840827584</v>
      </c>
      <c r="N11144" s="822"/>
      <c r="O11144" s="822"/>
      <c r="P11144" s="821"/>
    </row>
    <row r="11145" spans="1:16" x14ac:dyDescent="0.25">
      <c r="A11145" s="1772" t="s">
        <v>2848</v>
      </c>
      <c r="B11145" s="1772"/>
      <c r="C11145" s="1772"/>
      <c r="D11145" s="1772"/>
      <c r="E11145" s="1772"/>
      <c r="F11145" s="1772" t="s">
        <v>378</v>
      </c>
      <c r="G11145" s="1772"/>
      <c r="H11145" s="1772"/>
      <c r="I11145" s="1772"/>
      <c r="J11145" s="1772"/>
      <c r="K11145" s="1771" t="s">
        <v>2847</v>
      </c>
      <c r="L11145" s="1771"/>
      <c r="M11145" s="1771"/>
      <c r="N11145" s="1771" t="s">
        <v>2846</v>
      </c>
      <c r="O11145" s="1771"/>
      <c r="P11145" s="1771"/>
    </row>
    <row r="11146" spans="1:16" ht="78" customHeight="1" x14ac:dyDescent="0.25">
      <c r="A11146" s="1535" t="s">
        <v>2845</v>
      </c>
      <c r="B11146" s="1535" t="s">
        <v>5</v>
      </c>
      <c r="C11146" s="1535" t="s">
        <v>2844</v>
      </c>
      <c r="D11146" s="1535" t="s">
        <v>2843</v>
      </c>
      <c r="E11146" s="1536" t="s">
        <v>2842</v>
      </c>
      <c r="F11146" s="1537" t="s">
        <v>2841</v>
      </c>
      <c r="G11146" s="1540" t="s">
        <v>2840</v>
      </c>
      <c r="H11146" s="1535" t="s">
        <v>2839</v>
      </c>
      <c r="I11146" s="1535" t="s">
        <v>2838</v>
      </c>
      <c r="J11146" s="1535" t="s">
        <v>2837</v>
      </c>
      <c r="K11146" s="1538" t="s">
        <v>2836</v>
      </c>
      <c r="L11146" s="1538" t="s">
        <v>2835</v>
      </c>
      <c r="M11146" s="1539" t="s">
        <v>2834</v>
      </c>
      <c r="N11146" s="1538" t="s">
        <v>2836</v>
      </c>
      <c r="O11146" s="1538" t="s">
        <v>2835</v>
      </c>
      <c r="P11146" s="1539" t="s">
        <v>2834</v>
      </c>
    </row>
    <row r="11147" spans="1:16" ht="22.5" x14ac:dyDescent="0.25">
      <c r="A11147" s="827" t="s">
        <v>3627</v>
      </c>
      <c r="B11147" s="827" t="s">
        <v>3626</v>
      </c>
      <c r="C11147" s="827" t="s">
        <v>3031</v>
      </c>
      <c r="D11147" s="824" t="s">
        <v>4892</v>
      </c>
      <c r="E11147" s="826">
        <v>6500</v>
      </c>
      <c r="F11147" s="825" t="s">
        <v>4891</v>
      </c>
      <c r="G11147" s="824" t="s">
        <v>4890</v>
      </c>
      <c r="H11147" s="823" t="s">
        <v>3674</v>
      </c>
      <c r="I11147" s="823" t="s">
        <v>3631</v>
      </c>
      <c r="J11147" s="823" t="s">
        <v>3674</v>
      </c>
      <c r="K11147" s="822">
        <v>4</v>
      </c>
      <c r="L11147" s="822">
        <v>12</v>
      </c>
      <c r="M11147" s="821">
        <v>80069.257908725718</v>
      </c>
      <c r="N11147" s="822"/>
      <c r="O11147" s="822"/>
      <c r="P11147" s="821"/>
    </row>
    <row r="11148" spans="1:16" ht="33.75" x14ac:dyDescent="0.25">
      <c r="A11148" s="827" t="s">
        <v>3627</v>
      </c>
      <c r="B11148" s="827" t="s">
        <v>3626</v>
      </c>
      <c r="C11148" s="827" t="s">
        <v>3031</v>
      </c>
      <c r="D11148" s="824" t="s">
        <v>4895</v>
      </c>
      <c r="E11148" s="826">
        <v>2000</v>
      </c>
      <c r="F11148" s="825" t="s">
        <v>6242</v>
      </c>
      <c r="G11148" s="824" t="s">
        <v>6241</v>
      </c>
      <c r="H11148" s="823" t="s">
        <v>3691</v>
      </c>
      <c r="I11148" s="823" t="s">
        <v>3622</v>
      </c>
      <c r="J11148" s="823" t="s">
        <v>3691</v>
      </c>
      <c r="K11148" s="822">
        <v>2</v>
      </c>
      <c r="L11148" s="822">
        <v>5</v>
      </c>
      <c r="M11148" s="821">
        <v>10135.689310034484</v>
      </c>
      <c r="N11148" s="822"/>
      <c r="O11148" s="822"/>
      <c r="P11148" s="821"/>
    </row>
    <row r="11149" spans="1:16" ht="22.5" x14ac:dyDescent="0.25">
      <c r="A11149" s="827" t="s">
        <v>3627</v>
      </c>
      <c r="B11149" s="827" t="s">
        <v>3626</v>
      </c>
      <c r="C11149" s="827" t="s">
        <v>3031</v>
      </c>
      <c r="D11149" s="824" t="s">
        <v>4889</v>
      </c>
      <c r="E11149" s="826">
        <v>3500</v>
      </c>
      <c r="F11149" s="825" t="s">
        <v>4888</v>
      </c>
      <c r="G11149" s="824" t="s">
        <v>4887</v>
      </c>
      <c r="H11149" s="823" t="s">
        <v>3674</v>
      </c>
      <c r="I11149" s="823" t="s">
        <v>3654</v>
      </c>
      <c r="J11149" s="823" t="s">
        <v>3674</v>
      </c>
      <c r="K11149" s="822">
        <v>2</v>
      </c>
      <c r="L11149" s="822">
        <v>12</v>
      </c>
      <c r="M11149" s="821">
        <v>44000.280632569789</v>
      </c>
      <c r="N11149" s="822"/>
      <c r="O11149" s="822"/>
      <c r="P11149" s="821"/>
    </row>
    <row r="11150" spans="1:16" ht="22.5" x14ac:dyDescent="0.25">
      <c r="A11150" s="827" t="s">
        <v>3627</v>
      </c>
      <c r="B11150" s="827" t="s">
        <v>3626</v>
      </c>
      <c r="C11150" s="827" t="s">
        <v>3031</v>
      </c>
      <c r="D11150" s="824" t="s">
        <v>4886</v>
      </c>
      <c r="E11150" s="826">
        <v>2300</v>
      </c>
      <c r="F11150" s="825" t="s">
        <v>4885</v>
      </c>
      <c r="G11150" s="824" t="s">
        <v>4884</v>
      </c>
      <c r="H11150" s="823" t="s">
        <v>2741</v>
      </c>
      <c r="I11150" s="823" t="s">
        <v>3875</v>
      </c>
      <c r="J11150" s="823" t="s">
        <v>2741</v>
      </c>
      <c r="K11150" s="822">
        <v>4</v>
      </c>
      <c r="L11150" s="822">
        <v>12</v>
      </c>
      <c r="M11150" s="821">
        <v>29293.980195786371</v>
      </c>
      <c r="N11150" s="822"/>
      <c r="O11150" s="822"/>
      <c r="P11150" s="821"/>
    </row>
    <row r="11151" spans="1:16" ht="33.75" x14ac:dyDescent="0.25">
      <c r="A11151" s="827" t="s">
        <v>3627</v>
      </c>
      <c r="B11151" s="827" t="s">
        <v>3626</v>
      </c>
      <c r="C11151" s="827" t="s">
        <v>3031</v>
      </c>
      <c r="D11151" s="824" t="s">
        <v>78</v>
      </c>
      <c r="E11151" s="826">
        <v>2000</v>
      </c>
      <c r="F11151" s="825" t="s">
        <v>4883</v>
      </c>
      <c r="G11151" s="824" t="s">
        <v>4882</v>
      </c>
      <c r="H11151" s="823" t="s">
        <v>3674</v>
      </c>
      <c r="I11151" s="823" t="s">
        <v>3638</v>
      </c>
      <c r="J11151" s="823" t="s">
        <v>3674</v>
      </c>
      <c r="K11151" s="822">
        <v>4</v>
      </c>
      <c r="L11151" s="822">
        <v>12</v>
      </c>
      <c r="M11151" s="821">
        <v>25978.899749617147</v>
      </c>
      <c r="N11151" s="822"/>
      <c r="O11151" s="822"/>
      <c r="P11151" s="821"/>
    </row>
    <row r="11152" spans="1:16" ht="33.75" x14ac:dyDescent="0.25">
      <c r="A11152" s="827" t="s">
        <v>3627</v>
      </c>
      <c r="B11152" s="827" t="s">
        <v>3626</v>
      </c>
      <c r="C11152" s="827" t="s">
        <v>3031</v>
      </c>
      <c r="D11152" s="824" t="s">
        <v>4881</v>
      </c>
      <c r="E11152" s="826">
        <v>2300</v>
      </c>
      <c r="F11152" s="825" t="s">
        <v>4880</v>
      </c>
      <c r="G11152" s="824" t="s">
        <v>4879</v>
      </c>
      <c r="H11152" s="823" t="s">
        <v>2745</v>
      </c>
      <c r="I11152" s="823" t="s">
        <v>3638</v>
      </c>
      <c r="J11152" s="823" t="s">
        <v>2745</v>
      </c>
      <c r="K11152" s="822">
        <v>4</v>
      </c>
      <c r="L11152" s="822">
        <v>12</v>
      </c>
      <c r="M11152" s="821">
        <v>29600.895928858383</v>
      </c>
      <c r="N11152" s="822"/>
      <c r="O11152" s="822"/>
      <c r="P11152" s="821"/>
    </row>
    <row r="11153" spans="1:16" ht="22.5" x14ac:dyDescent="0.25">
      <c r="A11153" s="827" t="s">
        <v>3627</v>
      </c>
      <c r="B11153" s="827" t="s">
        <v>3626</v>
      </c>
      <c r="C11153" s="827" t="s">
        <v>3031</v>
      </c>
      <c r="D11153" s="824" t="s">
        <v>4860</v>
      </c>
      <c r="E11153" s="826">
        <v>5000</v>
      </c>
      <c r="F11153" s="825" t="s">
        <v>4878</v>
      </c>
      <c r="G11153" s="824" t="s">
        <v>4877</v>
      </c>
      <c r="H11153" s="823" t="s">
        <v>3327</v>
      </c>
      <c r="I11153" s="823" t="s">
        <v>3654</v>
      </c>
      <c r="J11153" s="823" t="s">
        <v>3327</v>
      </c>
      <c r="K11153" s="822">
        <v>4</v>
      </c>
      <c r="L11153" s="822">
        <v>12</v>
      </c>
      <c r="M11153" s="821">
        <v>61957.634788042422</v>
      </c>
      <c r="N11153" s="822"/>
      <c r="O11153" s="822"/>
      <c r="P11153" s="821"/>
    </row>
    <row r="11154" spans="1:16" ht="33.75" x14ac:dyDescent="0.25">
      <c r="A11154" s="827" t="s">
        <v>3627</v>
      </c>
      <c r="B11154" s="827" t="s">
        <v>3626</v>
      </c>
      <c r="C11154" s="827" t="s">
        <v>3031</v>
      </c>
      <c r="D11154" s="824" t="s">
        <v>4876</v>
      </c>
      <c r="E11154" s="826">
        <v>3000</v>
      </c>
      <c r="F11154" s="825" t="s">
        <v>4875</v>
      </c>
      <c r="G11154" s="824" t="s">
        <v>4874</v>
      </c>
      <c r="H11154" s="823" t="s">
        <v>2741</v>
      </c>
      <c r="I11154" s="823" t="s">
        <v>3638</v>
      </c>
      <c r="J11154" s="823" t="s">
        <v>2741</v>
      </c>
      <c r="K11154" s="822">
        <v>4</v>
      </c>
      <c r="L11154" s="822">
        <v>12</v>
      </c>
      <c r="M11154" s="821">
        <v>37099.473135550405</v>
      </c>
      <c r="N11154" s="822"/>
      <c r="O11154" s="822"/>
      <c r="P11154" s="821"/>
    </row>
    <row r="11155" spans="1:16" ht="33.75" x14ac:dyDescent="0.25">
      <c r="A11155" s="827" t="s">
        <v>3627</v>
      </c>
      <c r="B11155" s="827" t="s">
        <v>3626</v>
      </c>
      <c r="C11155" s="827" t="s">
        <v>3031</v>
      </c>
      <c r="D11155" s="824" t="s">
        <v>5525</v>
      </c>
      <c r="E11155" s="826">
        <v>4000</v>
      </c>
      <c r="F11155" s="825" t="s">
        <v>6240</v>
      </c>
      <c r="G11155" s="824" t="s">
        <v>6239</v>
      </c>
      <c r="H11155" s="823"/>
      <c r="I11155" s="823" t="s">
        <v>3622</v>
      </c>
      <c r="J11155" s="823" t="s">
        <v>6238</v>
      </c>
      <c r="K11155" s="822"/>
      <c r="L11155" s="822">
        <v>1</v>
      </c>
      <c r="M11155" s="821">
        <v>1882.6201053073253</v>
      </c>
      <c r="N11155" s="822"/>
      <c r="O11155" s="822"/>
      <c r="P11155" s="821"/>
    </row>
    <row r="11156" spans="1:16" ht="33.75" x14ac:dyDescent="0.25">
      <c r="A11156" s="827" t="s">
        <v>3627</v>
      </c>
      <c r="B11156" s="827" t="s">
        <v>3626</v>
      </c>
      <c r="C11156" s="827" t="s">
        <v>3031</v>
      </c>
      <c r="D11156" s="824" t="s">
        <v>6237</v>
      </c>
      <c r="E11156" s="826">
        <v>1954.28</v>
      </c>
      <c r="F11156" s="825" t="s">
        <v>6236</v>
      </c>
      <c r="G11156" s="824" t="s">
        <v>6235</v>
      </c>
      <c r="H11156" s="823" t="s">
        <v>3659</v>
      </c>
      <c r="I11156" s="823" t="s">
        <v>3638</v>
      </c>
      <c r="J11156" s="823" t="s">
        <v>3659</v>
      </c>
      <c r="K11156" s="822">
        <v>3</v>
      </c>
      <c r="L11156" s="822">
        <v>7</v>
      </c>
      <c r="M11156" s="821">
        <v>10560.204337370695</v>
      </c>
      <c r="N11156" s="822"/>
      <c r="O11156" s="822"/>
      <c r="P11156" s="821"/>
    </row>
    <row r="11157" spans="1:16" ht="33.75" x14ac:dyDescent="0.25">
      <c r="A11157" s="827" t="s">
        <v>3627</v>
      </c>
      <c r="B11157" s="827" t="s">
        <v>3626</v>
      </c>
      <c r="C11157" s="827" t="s">
        <v>3031</v>
      </c>
      <c r="D11157" s="824" t="s">
        <v>4873</v>
      </c>
      <c r="E11157" s="826">
        <v>2600</v>
      </c>
      <c r="F11157" s="825" t="s">
        <v>4872</v>
      </c>
      <c r="G11157" s="824" t="s">
        <v>4871</v>
      </c>
      <c r="H11157" s="823" t="s">
        <v>2745</v>
      </c>
      <c r="I11157" s="823" t="s">
        <v>3622</v>
      </c>
      <c r="J11157" s="823" t="s">
        <v>2745</v>
      </c>
      <c r="K11157" s="822">
        <v>2</v>
      </c>
      <c r="L11157" s="822">
        <v>12</v>
      </c>
      <c r="M11157" s="821">
        <v>33188.205122802341</v>
      </c>
      <c r="N11157" s="822"/>
      <c r="O11157" s="822"/>
      <c r="P11157" s="821"/>
    </row>
    <row r="11158" spans="1:16" ht="33.75" x14ac:dyDescent="0.25">
      <c r="A11158" s="827" t="s">
        <v>3627</v>
      </c>
      <c r="B11158" s="827" t="s">
        <v>3626</v>
      </c>
      <c r="C11158" s="827" t="s">
        <v>3031</v>
      </c>
      <c r="D11158" s="824" t="s">
        <v>4870</v>
      </c>
      <c r="E11158" s="826">
        <v>2465</v>
      </c>
      <c r="F11158" s="825" t="s">
        <v>4869</v>
      </c>
      <c r="G11158" s="824" t="s">
        <v>4868</v>
      </c>
      <c r="H11158" s="823" t="s">
        <v>2745</v>
      </c>
      <c r="I11158" s="823" t="s">
        <v>3638</v>
      </c>
      <c r="J11158" s="823" t="s">
        <v>2745</v>
      </c>
      <c r="K11158" s="822">
        <v>4</v>
      </c>
      <c r="L11158" s="822">
        <v>12</v>
      </c>
      <c r="M11158" s="821">
        <v>31530.810096394067</v>
      </c>
      <c r="N11158" s="822"/>
      <c r="O11158" s="822"/>
      <c r="P11158" s="821"/>
    </row>
    <row r="11159" spans="1:16" ht="33.75" x14ac:dyDescent="0.25">
      <c r="A11159" s="827" t="s">
        <v>3627</v>
      </c>
      <c r="B11159" s="827" t="s">
        <v>3626</v>
      </c>
      <c r="C11159" s="827" t="s">
        <v>3031</v>
      </c>
      <c r="D11159" s="824" t="s">
        <v>4867</v>
      </c>
      <c r="E11159" s="826">
        <v>3500</v>
      </c>
      <c r="F11159" s="825" t="s">
        <v>4866</v>
      </c>
      <c r="G11159" s="824" t="s">
        <v>4865</v>
      </c>
      <c r="H11159" s="823" t="s">
        <v>3691</v>
      </c>
      <c r="I11159" s="823" t="s">
        <v>3622</v>
      </c>
      <c r="J11159" s="823" t="s">
        <v>3691</v>
      </c>
      <c r="K11159" s="822">
        <v>4</v>
      </c>
      <c r="L11159" s="822">
        <v>12</v>
      </c>
      <c r="M11159" s="821">
        <v>43628.747371748555</v>
      </c>
      <c r="N11159" s="822"/>
      <c r="O11159" s="822"/>
      <c r="P11159" s="821"/>
    </row>
    <row r="11160" spans="1:16" ht="33.75" x14ac:dyDescent="0.25">
      <c r="A11160" s="827" t="s">
        <v>3627</v>
      </c>
      <c r="B11160" s="827" t="s">
        <v>3626</v>
      </c>
      <c r="C11160" s="827" t="s">
        <v>3031</v>
      </c>
      <c r="D11160" s="824" t="s">
        <v>4864</v>
      </c>
      <c r="E11160" s="826">
        <v>3500</v>
      </c>
      <c r="F11160" s="825" t="s">
        <v>4863</v>
      </c>
      <c r="G11160" s="824" t="s">
        <v>4862</v>
      </c>
      <c r="H11160" s="823" t="s">
        <v>4861</v>
      </c>
      <c r="I11160" s="823" t="s">
        <v>3695</v>
      </c>
      <c r="J11160" s="823" t="s">
        <v>4861</v>
      </c>
      <c r="K11160" s="822">
        <v>4</v>
      </c>
      <c r="L11160" s="822">
        <v>12</v>
      </c>
      <c r="M11160" s="821">
        <v>43984.939852698124</v>
      </c>
      <c r="N11160" s="822"/>
      <c r="O11160" s="822"/>
      <c r="P11160" s="821"/>
    </row>
    <row r="11161" spans="1:16" ht="22.5" x14ac:dyDescent="0.25">
      <c r="A11161" s="827" t="s">
        <v>3627</v>
      </c>
      <c r="B11161" s="827" t="s">
        <v>3626</v>
      </c>
      <c r="C11161" s="827" t="s">
        <v>3031</v>
      </c>
      <c r="D11161" s="824" t="s">
        <v>6234</v>
      </c>
      <c r="E11161" s="826">
        <v>3500</v>
      </c>
      <c r="F11161" s="825" t="s">
        <v>6233</v>
      </c>
      <c r="G11161" s="824" t="s">
        <v>6232</v>
      </c>
      <c r="H11161" s="823" t="s">
        <v>2745</v>
      </c>
      <c r="I11161" s="823" t="s">
        <v>3654</v>
      </c>
      <c r="J11161" s="823" t="s">
        <v>2745</v>
      </c>
      <c r="K11161" s="822">
        <v>4</v>
      </c>
      <c r="L11161" s="822">
        <v>12</v>
      </c>
      <c r="M11161" s="821">
        <v>46824.205783748839</v>
      </c>
      <c r="N11161" s="822"/>
      <c r="O11161" s="822"/>
      <c r="P11161" s="821"/>
    </row>
    <row r="11162" spans="1:16" ht="33.75" x14ac:dyDescent="0.25">
      <c r="A11162" s="827" t="s">
        <v>3627</v>
      </c>
      <c r="B11162" s="827" t="s">
        <v>3626</v>
      </c>
      <c r="C11162" s="827" t="s">
        <v>3031</v>
      </c>
      <c r="D11162" s="824" t="s">
        <v>6231</v>
      </c>
      <c r="E11162" s="826">
        <v>1639.29</v>
      </c>
      <c r="F11162" s="825" t="s">
        <v>5993</v>
      </c>
      <c r="G11162" s="824" t="s">
        <v>5992</v>
      </c>
      <c r="H11162" s="823" t="s">
        <v>3674</v>
      </c>
      <c r="I11162" s="823" t="s">
        <v>3647</v>
      </c>
      <c r="J11162" s="823" t="s">
        <v>3674</v>
      </c>
      <c r="K11162" s="822">
        <v>4</v>
      </c>
      <c r="L11162" s="822">
        <v>1</v>
      </c>
      <c r="M11162" s="821">
        <v>1200.6263097988283</v>
      </c>
      <c r="N11162" s="822"/>
      <c r="O11162" s="822"/>
      <c r="P11162" s="821"/>
    </row>
    <row r="11163" spans="1:16" ht="33.75" x14ac:dyDescent="0.25">
      <c r="A11163" s="827" t="s">
        <v>3627</v>
      </c>
      <c r="B11163" s="827" t="s">
        <v>3626</v>
      </c>
      <c r="C11163" s="827" t="s">
        <v>3031</v>
      </c>
      <c r="D11163" s="824" t="s">
        <v>4860</v>
      </c>
      <c r="E11163" s="826">
        <v>5000</v>
      </c>
      <c r="F11163" s="825" t="s">
        <v>4859</v>
      </c>
      <c r="G11163" s="824" t="s">
        <v>4858</v>
      </c>
      <c r="H11163" s="823" t="s">
        <v>2722</v>
      </c>
      <c r="I11163" s="823" t="s">
        <v>3622</v>
      </c>
      <c r="J11163" s="823" t="s">
        <v>2722</v>
      </c>
      <c r="K11163" s="822">
        <v>4</v>
      </c>
      <c r="L11163" s="822">
        <v>12</v>
      </c>
      <c r="M11163" s="821">
        <v>62001.864699721998</v>
      </c>
      <c r="N11163" s="822"/>
      <c r="O11163" s="822"/>
      <c r="P11163" s="821"/>
    </row>
    <row r="11164" spans="1:16" ht="33.75" x14ac:dyDescent="0.25">
      <c r="A11164" s="827" t="s">
        <v>3627</v>
      </c>
      <c r="B11164" s="827" t="s">
        <v>3626</v>
      </c>
      <c r="C11164" s="827" t="s">
        <v>3031</v>
      </c>
      <c r="D11164" s="824" t="s">
        <v>4857</v>
      </c>
      <c r="E11164" s="826">
        <v>3500</v>
      </c>
      <c r="F11164" s="825" t="s">
        <v>4856</v>
      </c>
      <c r="G11164" s="824" t="s">
        <v>4855</v>
      </c>
      <c r="H11164" s="823" t="s">
        <v>2722</v>
      </c>
      <c r="I11164" s="823" t="s">
        <v>3647</v>
      </c>
      <c r="J11164" s="823" t="s">
        <v>2722</v>
      </c>
      <c r="K11164" s="822">
        <v>4</v>
      </c>
      <c r="L11164" s="822">
        <v>12</v>
      </c>
      <c r="M11164" s="821">
        <v>43085.301246151459</v>
      </c>
      <c r="N11164" s="822"/>
      <c r="O11164" s="822"/>
      <c r="P11164" s="821"/>
    </row>
    <row r="11165" spans="1:16" ht="33.75" x14ac:dyDescent="0.25">
      <c r="A11165" s="827" t="s">
        <v>3627</v>
      </c>
      <c r="B11165" s="827" t="s">
        <v>3626</v>
      </c>
      <c r="C11165" s="827" t="s">
        <v>3031</v>
      </c>
      <c r="D11165" s="824" t="s">
        <v>4854</v>
      </c>
      <c r="E11165" s="826">
        <v>4000</v>
      </c>
      <c r="F11165" s="825" t="s">
        <v>4853</v>
      </c>
      <c r="G11165" s="824" t="s">
        <v>4852</v>
      </c>
      <c r="H11165" s="823" t="s">
        <v>2741</v>
      </c>
      <c r="I11165" s="823" t="s">
        <v>3638</v>
      </c>
      <c r="J11165" s="823" t="s">
        <v>2741</v>
      </c>
      <c r="K11165" s="822">
        <v>2</v>
      </c>
      <c r="L11165" s="822">
        <v>12</v>
      </c>
      <c r="M11165" s="821">
        <v>49711.847241927455</v>
      </c>
      <c r="N11165" s="822"/>
      <c r="O11165" s="822"/>
      <c r="P11165" s="821"/>
    </row>
    <row r="11166" spans="1:16" ht="33.75" x14ac:dyDescent="0.25">
      <c r="A11166" s="827" t="s">
        <v>3627</v>
      </c>
      <c r="B11166" s="827" t="s">
        <v>3626</v>
      </c>
      <c r="C11166" s="827" t="s">
        <v>3031</v>
      </c>
      <c r="D11166" s="824" t="s">
        <v>4851</v>
      </c>
      <c r="E11166" s="826">
        <v>2500</v>
      </c>
      <c r="F11166" s="825" t="s">
        <v>4850</v>
      </c>
      <c r="G11166" s="824" t="s">
        <v>4849</v>
      </c>
      <c r="H11166" s="823" t="s">
        <v>2741</v>
      </c>
      <c r="I11166" s="823" t="s">
        <v>3638</v>
      </c>
      <c r="J11166" s="823" t="s">
        <v>2741</v>
      </c>
      <c r="K11166" s="822">
        <v>4</v>
      </c>
      <c r="L11166" s="822">
        <v>12</v>
      </c>
      <c r="M11166" s="821">
        <v>27548.105318891161</v>
      </c>
      <c r="N11166" s="822"/>
      <c r="O11166" s="822"/>
      <c r="P11166" s="821"/>
    </row>
    <row r="11167" spans="1:16" ht="33.75" x14ac:dyDescent="0.25">
      <c r="A11167" s="827" t="s">
        <v>3627</v>
      </c>
      <c r="B11167" s="827" t="s">
        <v>3626</v>
      </c>
      <c r="C11167" s="827" t="s">
        <v>3031</v>
      </c>
      <c r="D11167" s="824" t="s">
        <v>4848</v>
      </c>
      <c r="E11167" s="826">
        <v>2340</v>
      </c>
      <c r="F11167" s="825" t="s">
        <v>4847</v>
      </c>
      <c r="G11167" s="824" t="s">
        <v>4846</v>
      </c>
      <c r="H11167" s="823" t="s">
        <v>3691</v>
      </c>
      <c r="I11167" s="823" t="s">
        <v>3622</v>
      </c>
      <c r="J11167" s="823" t="s">
        <v>3691</v>
      </c>
      <c r="K11167" s="822">
        <v>4</v>
      </c>
      <c r="L11167" s="822">
        <v>12</v>
      </c>
      <c r="M11167" s="821">
        <v>28687.068102286812</v>
      </c>
      <c r="N11167" s="822"/>
      <c r="O11167" s="822"/>
      <c r="P11167" s="821"/>
    </row>
    <row r="11168" spans="1:16" ht="33.75" x14ac:dyDescent="0.25">
      <c r="A11168" s="827" t="s">
        <v>3627</v>
      </c>
      <c r="B11168" s="827" t="s">
        <v>3626</v>
      </c>
      <c r="C11168" s="827" t="s">
        <v>3031</v>
      </c>
      <c r="D11168" s="824" t="s">
        <v>4845</v>
      </c>
      <c r="E11168" s="826">
        <v>1500</v>
      </c>
      <c r="F11168" s="825" t="s">
        <v>4844</v>
      </c>
      <c r="G11168" s="824" t="s">
        <v>4843</v>
      </c>
      <c r="H11168" s="823" t="s">
        <v>3114</v>
      </c>
      <c r="I11168" s="823" t="s">
        <v>3638</v>
      </c>
      <c r="J11168" s="823" t="s">
        <v>3114</v>
      </c>
      <c r="K11168" s="822">
        <v>4</v>
      </c>
      <c r="L11168" s="822">
        <v>11</v>
      </c>
      <c r="M11168" s="821">
        <v>18135.024819482311</v>
      </c>
      <c r="N11168" s="822"/>
      <c r="O11168" s="822"/>
      <c r="P11168" s="821"/>
    </row>
    <row r="11169" spans="1:16" ht="33.75" x14ac:dyDescent="0.25">
      <c r="A11169" s="827" t="s">
        <v>3627</v>
      </c>
      <c r="B11169" s="827" t="s">
        <v>3626</v>
      </c>
      <c r="C11169" s="827" t="s">
        <v>3031</v>
      </c>
      <c r="D11169" s="824" t="s">
        <v>4842</v>
      </c>
      <c r="E11169" s="826">
        <v>3500</v>
      </c>
      <c r="F11169" s="825" t="s">
        <v>4841</v>
      </c>
      <c r="G11169" s="824" t="s">
        <v>4840</v>
      </c>
      <c r="H11169" s="823" t="s">
        <v>2741</v>
      </c>
      <c r="I11169" s="823" t="s">
        <v>3638</v>
      </c>
      <c r="J11169" s="823" t="s">
        <v>2741</v>
      </c>
      <c r="K11169" s="822">
        <v>3</v>
      </c>
      <c r="L11169" s="822">
        <v>12</v>
      </c>
      <c r="M11169" s="821">
        <v>43999.099032031365</v>
      </c>
      <c r="N11169" s="822"/>
      <c r="O11169" s="822"/>
      <c r="P11169" s="821"/>
    </row>
    <row r="11170" spans="1:16" ht="22.5" x14ac:dyDescent="0.25">
      <c r="A11170" s="827" t="s">
        <v>3627</v>
      </c>
      <c r="B11170" s="827" t="s">
        <v>3626</v>
      </c>
      <c r="C11170" s="827" t="s">
        <v>3031</v>
      </c>
      <c r="D11170" s="824" t="s">
        <v>6230</v>
      </c>
      <c r="E11170" s="826">
        <v>4571.67</v>
      </c>
      <c r="F11170" s="825" t="s">
        <v>6229</v>
      </c>
      <c r="G11170" s="824" t="s">
        <v>6228</v>
      </c>
      <c r="H11170" s="823" t="s">
        <v>2722</v>
      </c>
      <c r="I11170" s="823" t="s">
        <v>3654</v>
      </c>
      <c r="J11170" s="823" t="s">
        <v>2722</v>
      </c>
      <c r="K11170" s="822">
        <v>2</v>
      </c>
      <c r="L11170" s="822">
        <v>11</v>
      </c>
      <c r="M11170" s="821">
        <v>58137.610369413509</v>
      </c>
      <c r="N11170" s="822"/>
      <c r="O11170" s="822"/>
      <c r="P11170" s="821"/>
    </row>
    <row r="11171" spans="1:16" ht="33.75" x14ac:dyDescent="0.25">
      <c r="A11171" s="827" t="s">
        <v>3627</v>
      </c>
      <c r="B11171" s="827" t="s">
        <v>3626</v>
      </c>
      <c r="C11171" s="827" t="s">
        <v>3031</v>
      </c>
      <c r="D11171" s="824" t="s">
        <v>6227</v>
      </c>
      <c r="E11171" s="826">
        <v>1639.29</v>
      </c>
      <c r="F11171" s="825" t="s">
        <v>6226</v>
      </c>
      <c r="G11171" s="824" t="s">
        <v>6225</v>
      </c>
      <c r="H11171" s="823" t="s">
        <v>2741</v>
      </c>
      <c r="I11171" s="823" t="s">
        <v>3638</v>
      </c>
      <c r="J11171" s="823" t="s">
        <v>2741</v>
      </c>
      <c r="K11171" s="822">
        <v>4</v>
      </c>
      <c r="L11171" s="822">
        <v>10</v>
      </c>
      <c r="M11171" s="821">
        <v>13580.685734046332</v>
      </c>
      <c r="N11171" s="822"/>
      <c r="O11171" s="822"/>
      <c r="P11171" s="821"/>
    </row>
    <row r="11172" spans="1:16" ht="33.75" x14ac:dyDescent="0.25">
      <c r="A11172" s="827" t="s">
        <v>3627</v>
      </c>
      <c r="B11172" s="827" t="s">
        <v>3626</v>
      </c>
      <c r="C11172" s="827" t="s">
        <v>3031</v>
      </c>
      <c r="D11172" s="824" t="s">
        <v>4837</v>
      </c>
      <c r="E11172" s="826">
        <v>1620</v>
      </c>
      <c r="F11172" s="825" t="s">
        <v>4839</v>
      </c>
      <c r="G11172" s="824" t="s">
        <v>4838</v>
      </c>
      <c r="H11172" s="823" t="s">
        <v>3674</v>
      </c>
      <c r="I11172" s="823" t="s">
        <v>3647</v>
      </c>
      <c r="J11172" s="823" t="s">
        <v>3674</v>
      </c>
      <c r="K11172" s="822">
        <v>4</v>
      </c>
      <c r="L11172" s="822">
        <v>12</v>
      </c>
      <c r="M11172" s="821">
        <v>21294.003818249916</v>
      </c>
      <c r="N11172" s="822"/>
      <c r="O11172" s="822"/>
      <c r="P11172" s="821"/>
    </row>
    <row r="11173" spans="1:16" ht="33.75" x14ac:dyDescent="0.25">
      <c r="A11173" s="827" t="s">
        <v>3627</v>
      </c>
      <c r="B11173" s="827" t="s">
        <v>3626</v>
      </c>
      <c r="C11173" s="827" t="s">
        <v>3031</v>
      </c>
      <c r="D11173" s="824" t="s">
        <v>4837</v>
      </c>
      <c r="E11173" s="826">
        <v>1620</v>
      </c>
      <c r="F11173" s="825" t="s">
        <v>4836</v>
      </c>
      <c r="G11173" s="824" t="s">
        <v>4835</v>
      </c>
      <c r="H11173" s="823" t="s">
        <v>2741</v>
      </c>
      <c r="I11173" s="823" t="s">
        <v>3638</v>
      </c>
      <c r="J11173" s="823" t="s">
        <v>2741</v>
      </c>
      <c r="K11173" s="822">
        <v>4</v>
      </c>
      <c r="L11173" s="822">
        <v>12</v>
      </c>
      <c r="M11173" s="821">
        <v>21173.640780353486</v>
      </c>
      <c r="N11173" s="822"/>
      <c r="O11173" s="822"/>
      <c r="P11173" s="821"/>
    </row>
    <row r="11174" spans="1:16" ht="33.75" x14ac:dyDescent="0.25">
      <c r="A11174" s="827" t="s">
        <v>3627</v>
      </c>
      <c r="B11174" s="827" t="s">
        <v>3626</v>
      </c>
      <c r="C11174" s="827" t="s">
        <v>3031</v>
      </c>
      <c r="D11174" s="824" t="s">
        <v>4834</v>
      </c>
      <c r="E11174" s="826">
        <v>2500</v>
      </c>
      <c r="F11174" s="825" t="s">
        <v>4833</v>
      </c>
      <c r="G11174" s="824" t="s">
        <v>4832</v>
      </c>
      <c r="H11174" s="823" t="s">
        <v>3674</v>
      </c>
      <c r="I11174" s="823" t="s">
        <v>3622</v>
      </c>
      <c r="J11174" s="823" t="s">
        <v>3674</v>
      </c>
      <c r="K11174" s="822">
        <v>3</v>
      </c>
      <c r="L11174" s="822">
        <v>12</v>
      </c>
      <c r="M11174" s="821">
        <v>31494.290628905856</v>
      </c>
      <c r="N11174" s="822"/>
      <c r="O11174" s="822"/>
      <c r="P11174" s="821"/>
    </row>
    <row r="11175" spans="1:16" ht="33.75" x14ac:dyDescent="0.25">
      <c r="A11175" s="827" t="s">
        <v>3627</v>
      </c>
      <c r="B11175" s="827" t="s">
        <v>3626</v>
      </c>
      <c r="C11175" s="827" t="s">
        <v>3031</v>
      </c>
      <c r="D11175" s="824" t="s">
        <v>4831</v>
      </c>
      <c r="E11175" s="826">
        <v>2400</v>
      </c>
      <c r="F11175" s="825" t="s">
        <v>4830</v>
      </c>
      <c r="G11175" s="824" t="s">
        <v>4829</v>
      </c>
      <c r="H11175" s="823" t="s">
        <v>2741</v>
      </c>
      <c r="I11175" s="823" t="s">
        <v>3638</v>
      </c>
      <c r="J11175" s="823" t="s">
        <v>2741</v>
      </c>
      <c r="K11175" s="822">
        <v>4</v>
      </c>
      <c r="L11175" s="822">
        <v>12</v>
      </c>
      <c r="M11175" s="821">
        <v>29079.599806574672</v>
      </c>
      <c r="N11175" s="822"/>
      <c r="O11175" s="822"/>
      <c r="P11175" s="821"/>
    </row>
    <row r="11176" spans="1:16" ht="33.75" x14ac:dyDescent="0.25">
      <c r="A11176" s="827" t="s">
        <v>3627</v>
      </c>
      <c r="B11176" s="827" t="s">
        <v>3626</v>
      </c>
      <c r="C11176" s="827" t="s">
        <v>3031</v>
      </c>
      <c r="D11176" s="824" t="s">
        <v>4828</v>
      </c>
      <c r="E11176" s="826">
        <v>8000</v>
      </c>
      <c r="F11176" s="825" t="s">
        <v>4827</v>
      </c>
      <c r="G11176" s="824" t="s">
        <v>4826</v>
      </c>
      <c r="H11176" s="823" t="s">
        <v>2725</v>
      </c>
      <c r="I11176" s="823" t="s">
        <v>3622</v>
      </c>
      <c r="J11176" s="823" t="s">
        <v>2725</v>
      </c>
      <c r="K11176" s="822">
        <v>2</v>
      </c>
      <c r="L11176" s="822">
        <v>12</v>
      </c>
      <c r="M11176" s="821">
        <v>94232.442667520241</v>
      </c>
      <c r="N11176" s="822"/>
      <c r="O11176" s="822"/>
      <c r="P11176" s="821"/>
    </row>
    <row r="11177" spans="1:16" ht="33.75" x14ac:dyDescent="0.25">
      <c r="A11177" s="827" t="s">
        <v>3627</v>
      </c>
      <c r="B11177" s="827" t="s">
        <v>3626</v>
      </c>
      <c r="C11177" s="827" t="s">
        <v>3031</v>
      </c>
      <c r="D11177" s="824" t="s">
        <v>4825</v>
      </c>
      <c r="E11177" s="826">
        <v>3500</v>
      </c>
      <c r="F11177" s="825" t="s">
        <v>4824</v>
      </c>
      <c r="G11177" s="824" t="s">
        <v>4823</v>
      </c>
      <c r="H11177" s="823" t="s">
        <v>3674</v>
      </c>
      <c r="I11177" s="823" t="s">
        <v>3622</v>
      </c>
      <c r="J11177" s="823" t="s">
        <v>3674</v>
      </c>
      <c r="K11177" s="822">
        <v>4</v>
      </c>
      <c r="L11177" s="822">
        <v>12</v>
      </c>
      <c r="M11177" s="821">
        <v>41774.13520462728</v>
      </c>
      <c r="N11177" s="822"/>
      <c r="O11177" s="822"/>
      <c r="P11177" s="821"/>
    </row>
    <row r="11178" spans="1:16" ht="56.25" x14ac:dyDescent="0.25">
      <c r="A11178" s="827" t="s">
        <v>3627</v>
      </c>
      <c r="B11178" s="827" t="s">
        <v>3626</v>
      </c>
      <c r="C11178" s="827" t="s">
        <v>3031</v>
      </c>
      <c r="D11178" s="824" t="s">
        <v>4822</v>
      </c>
      <c r="E11178" s="826">
        <v>1500</v>
      </c>
      <c r="F11178" s="825" t="s">
        <v>4821</v>
      </c>
      <c r="G11178" s="824" t="s">
        <v>4820</v>
      </c>
      <c r="H11178" s="823" t="s">
        <v>2741</v>
      </c>
      <c r="I11178" s="823" t="s">
        <v>3875</v>
      </c>
      <c r="J11178" s="823" t="s">
        <v>2741</v>
      </c>
      <c r="K11178" s="822">
        <v>4</v>
      </c>
      <c r="L11178" s="822">
        <v>12</v>
      </c>
      <c r="M11178" s="821">
        <v>17503.439304570369</v>
      </c>
      <c r="N11178" s="822"/>
      <c r="O11178" s="822"/>
      <c r="P11178" s="821"/>
    </row>
    <row r="11179" spans="1:16" ht="56.25" x14ac:dyDescent="0.25">
      <c r="A11179" s="827" t="s">
        <v>3627</v>
      </c>
      <c r="B11179" s="827" t="s">
        <v>3626</v>
      </c>
      <c r="C11179" s="827" t="s">
        <v>3031</v>
      </c>
      <c r="D11179" s="824" t="s">
        <v>6224</v>
      </c>
      <c r="E11179" s="826">
        <v>3500</v>
      </c>
      <c r="F11179" s="825" t="s">
        <v>4039</v>
      </c>
      <c r="G11179" s="824" t="s">
        <v>4038</v>
      </c>
      <c r="H11179" s="823" t="s">
        <v>3114</v>
      </c>
      <c r="I11179" s="823" t="s">
        <v>3638</v>
      </c>
      <c r="J11179" s="823" t="s">
        <v>3114</v>
      </c>
      <c r="K11179" s="822">
        <v>4</v>
      </c>
      <c r="L11179" s="822">
        <v>6</v>
      </c>
      <c r="M11179" s="821">
        <v>17694.36792716365</v>
      </c>
      <c r="N11179" s="822"/>
      <c r="O11179" s="822"/>
      <c r="P11179" s="821"/>
    </row>
    <row r="11180" spans="1:16" ht="56.25" x14ac:dyDescent="0.25">
      <c r="A11180" s="827" t="s">
        <v>3627</v>
      </c>
      <c r="B11180" s="827" t="s">
        <v>3626</v>
      </c>
      <c r="C11180" s="827" t="s">
        <v>3031</v>
      </c>
      <c r="D11180" s="824" t="s">
        <v>4819</v>
      </c>
      <c r="E11180" s="826">
        <v>1200</v>
      </c>
      <c r="F11180" s="825" t="s">
        <v>4818</v>
      </c>
      <c r="G11180" s="824" t="s">
        <v>4817</v>
      </c>
      <c r="H11180" s="823" t="s">
        <v>3674</v>
      </c>
      <c r="I11180" s="823" t="s">
        <v>3647</v>
      </c>
      <c r="J11180" s="823" t="s">
        <v>3674</v>
      </c>
      <c r="K11180" s="822">
        <v>4</v>
      </c>
      <c r="L11180" s="822">
        <v>12</v>
      </c>
      <c r="M11180" s="821">
        <v>16286.691156916862</v>
      </c>
      <c r="N11180" s="822"/>
      <c r="O11180" s="822"/>
      <c r="P11180" s="821"/>
    </row>
    <row r="11181" spans="1:16" ht="67.5" x14ac:dyDescent="0.25">
      <c r="A11181" s="827" t="s">
        <v>3627</v>
      </c>
      <c r="B11181" s="827" t="s">
        <v>3626</v>
      </c>
      <c r="C11181" s="827" t="s">
        <v>3031</v>
      </c>
      <c r="D11181" s="824" t="s">
        <v>4816</v>
      </c>
      <c r="E11181" s="826">
        <v>2160</v>
      </c>
      <c r="F11181" s="825" t="s">
        <v>4815</v>
      </c>
      <c r="G11181" s="824" t="s">
        <v>4814</v>
      </c>
      <c r="H11181" s="823" t="s">
        <v>3674</v>
      </c>
      <c r="I11181" s="823" t="s">
        <v>3631</v>
      </c>
      <c r="J11181" s="823" t="s">
        <v>3674</v>
      </c>
      <c r="K11181" s="822">
        <v>4</v>
      </c>
      <c r="L11181" s="822">
        <v>12</v>
      </c>
      <c r="M11181" s="821">
        <v>27915.192557347505</v>
      </c>
      <c r="N11181" s="822"/>
      <c r="O11181" s="822"/>
      <c r="P11181" s="821"/>
    </row>
    <row r="11182" spans="1:16" ht="67.5" x14ac:dyDescent="0.25">
      <c r="A11182" s="827" t="s">
        <v>3627</v>
      </c>
      <c r="B11182" s="827" t="s">
        <v>3626</v>
      </c>
      <c r="C11182" s="827" t="s">
        <v>3031</v>
      </c>
      <c r="D11182" s="824" t="s">
        <v>4813</v>
      </c>
      <c r="E11182" s="826">
        <v>6200</v>
      </c>
      <c r="F11182" s="825" t="s">
        <v>4812</v>
      </c>
      <c r="G11182" s="824" t="s">
        <v>4811</v>
      </c>
      <c r="H11182" s="823" t="s">
        <v>3684</v>
      </c>
      <c r="I11182" s="823" t="s">
        <v>3622</v>
      </c>
      <c r="J11182" s="823" t="s">
        <v>3684</v>
      </c>
      <c r="K11182" s="822">
        <v>4</v>
      </c>
      <c r="L11182" s="822">
        <v>12</v>
      </c>
      <c r="M11182" s="821">
        <v>70846.264892543826</v>
      </c>
      <c r="N11182" s="822"/>
      <c r="O11182" s="822"/>
      <c r="P11182" s="821"/>
    </row>
    <row r="11183" spans="1:16" ht="56.25" x14ac:dyDescent="0.25">
      <c r="A11183" s="827" t="s">
        <v>3627</v>
      </c>
      <c r="B11183" s="827" t="s">
        <v>3626</v>
      </c>
      <c r="C11183" s="827" t="s">
        <v>3031</v>
      </c>
      <c r="D11183" s="824" t="s">
        <v>6223</v>
      </c>
      <c r="E11183" s="826">
        <v>1639.29</v>
      </c>
      <c r="F11183" s="825" t="s">
        <v>5988</v>
      </c>
      <c r="G11183" s="824" t="s">
        <v>5987</v>
      </c>
      <c r="H11183" s="823" t="s">
        <v>4333</v>
      </c>
      <c r="I11183" s="823" t="s">
        <v>3647</v>
      </c>
      <c r="J11183" s="823" t="s">
        <v>4333</v>
      </c>
      <c r="K11183" s="822">
        <v>3</v>
      </c>
      <c r="L11183" s="822">
        <v>1</v>
      </c>
      <c r="M11183" s="821">
        <v>1613.2752639314383</v>
      </c>
      <c r="N11183" s="822"/>
      <c r="O11183" s="822"/>
      <c r="P11183" s="821"/>
    </row>
    <row r="11184" spans="1:16" x14ac:dyDescent="0.25">
      <c r="A11184" s="1772" t="s">
        <v>2848</v>
      </c>
      <c r="B11184" s="1772"/>
      <c r="C11184" s="1772"/>
      <c r="D11184" s="1772"/>
      <c r="E11184" s="1772"/>
      <c r="F11184" s="1772" t="s">
        <v>378</v>
      </c>
      <c r="G11184" s="1772"/>
      <c r="H11184" s="1772"/>
      <c r="I11184" s="1772"/>
      <c r="J11184" s="1772"/>
      <c r="K11184" s="1771" t="s">
        <v>2847</v>
      </c>
      <c r="L11184" s="1771"/>
      <c r="M11184" s="1771"/>
      <c r="N11184" s="1771" t="s">
        <v>2846</v>
      </c>
      <c r="O11184" s="1771"/>
      <c r="P11184" s="1771"/>
    </row>
    <row r="11185" spans="1:16" ht="76.5" customHeight="1" x14ac:dyDescent="0.25">
      <c r="A11185" s="1535" t="s">
        <v>2845</v>
      </c>
      <c r="B11185" s="1535" t="s">
        <v>5</v>
      </c>
      <c r="C11185" s="1535" t="s">
        <v>2844</v>
      </c>
      <c r="D11185" s="1535" t="s">
        <v>2843</v>
      </c>
      <c r="E11185" s="1536" t="s">
        <v>2842</v>
      </c>
      <c r="F11185" s="1537" t="s">
        <v>2841</v>
      </c>
      <c r="G11185" s="1540" t="s">
        <v>2840</v>
      </c>
      <c r="H11185" s="1535" t="s">
        <v>2839</v>
      </c>
      <c r="I11185" s="1535" t="s">
        <v>2838</v>
      </c>
      <c r="J11185" s="1535" t="s">
        <v>2837</v>
      </c>
      <c r="K11185" s="1538" t="s">
        <v>2836</v>
      </c>
      <c r="L11185" s="1538" t="s">
        <v>2835</v>
      </c>
      <c r="M11185" s="1539" t="s">
        <v>2834</v>
      </c>
      <c r="N11185" s="1538" t="s">
        <v>2836</v>
      </c>
      <c r="O11185" s="1538" t="s">
        <v>2835</v>
      </c>
      <c r="P11185" s="1539" t="s">
        <v>2834</v>
      </c>
    </row>
    <row r="11186" spans="1:16" ht="67.5" x14ac:dyDescent="0.25">
      <c r="A11186" s="827" t="s">
        <v>3627</v>
      </c>
      <c r="B11186" s="827" t="s">
        <v>3626</v>
      </c>
      <c r="C11186" s="827" t="s">
        <v>3031</v>
      </c>
      <c r="D11186" s="824" t="s">
        <v>6222</v>
      </c>
      <c r="E11186" s="826">
        <v>8163</v>
      </c>
      <c r="F11186" s="825" t="s">
        <v>6221</v>
      </c>
      <c r="G11186" s="824" t="s">
        <v>6220</v>
      </c>
      <c r="H11186" s="823" t="s">
        <v>3674</v>
      </c>
      <c r="I11186" s="823" t="s">
        <v>3654</v>
      </c>
      <c r="J11186" s="823" t="s">
        <v>3674</v>
      </c>
      <c r="K11186" s="822">
        <v>4</v>
      </c>
      <c r="L11186" s="822">
        <v>12</v>
      </c>
      <c r="M11186" s="821">
        <v>112381.55657138859</v>
      </c>
      <c r="N11186" s="822"/>
      <c r="O11186" s="822"/>
      <c r="P11186" s="821"/>
    </row>
    <row r="11187" spans="1:16" ht="56.25" x14ac:dyDescent="0.25">
      <c r="A11187" s="827" t="s">
        <v>3627</v>
      </c>
      <c r="B11187" s="827" t="s">
        <v>3626</v>
      </c>
      <c r="C11187" s="827" t="s">
        <v>3031</v>
      </c>
      <c r="D11187" s="824" t="s">
        <v>4810</v>
      </c>
      <c r="E11187" s="826">
        <v>2500</v>
      </c>
      <c r="F11187" s="825" t="s">
        <v>4809</v>
      </c>
      <c r="G11187" s="824" t="s">
        <v>4808</v>
      </c>
      <c r="H11187" s="823" t="s">
        <v>2722</v>
      </c>
      <c r="I11187" s="823" t="s">
        <v>3631</v>
      </c>
      <c r="J11187" s="823" t="s">
        <v>2722</v>
      </c>
      <c r="K11187" s="822">
        <v>4</v>
      </c>
      <c r="L11187" s="822">
        <v>12</v>
      </c>
      <c r="M11187" s="821">
        <v>31902.413452162491</v>
      </c>
      <c r="N11187" s="822"/>
      <c r="O11187" s="822"/>
      <c r="P11187" s="821"/>
    </row>
    <row r="11188" spans="1:16" ht="33.75" x14ac:dyDescent="0.25">
      <c r="A11188" s="827" t="s">
        <v>3627</v>
      </c>
      <c r="B11188" s="827" t="s">
        <v>3626</v>
      </c>
      <c r="C11188" s="827" t="s">
        <v>3031</v>
      </c>
      <c r="D11188" s="824" t="s">
        <v>4807</v>
      </c>
      <c r="E11188" s="826">
        <v>2213</v>
      </c>
      <c r="F11188" s="825" t="s">
        <v>4806</v>
      </c>
      <c r="G11188" s="824" t="s">
        <v>4805</v>
      </c>
      <c r="H11188" s="823" t="s">
        <v>4065</v>
      </c>
      <c r="I11188" s="823" t="s">
        <v>3638</v>
      </c>
      <c r="J11188" s="823" t="s">
        <v>4065</v>
      </c>
      <c r="K11188" s="822">
        <v>3</v>
      </c>
      <c r="L11188" s="822">
        <v>12</v>
      </c>
      <c r="M11188" s="821">
        <v>28049.654693193865</v>
      </c>
      <c r="N11188" s="822"/>
      <c r="O11188" s="822"/>
      <c r="P11188" s="821"/>
    </row>
    <row r="11189" spans="1:16" ht="67.5" x14ac:dyDescent="0.25">
      <c r="A11189" s="827" t="s">
        <v>3627</v>
      </c>
      <c r="B11189" s="827" t="s">
        <v>3626</v>
      </c>
      <c r="C11189" s="827" t="s">
        <v>3031</v>
      </c>
      <c r="D11189" s="824" t="s">
        <v>4804</v>
      </c>
      <c r="E11189" s="826">
        <v>3000</v>
      </c>
      <c r="F11189" s="825" t="s">
        <v>4803</v>
      </c>
      <c r="G11189" s="824" t="s">
        <v>4802</v>
      </c>
      <c r="H11189" s="823"/>
      <c r="I11189" s="823" t="s">
        <v>3804</v>
      </c>
      <c r="J11189" s="823"/>
      <c r="K11189" s="822">
        <v>4</v>
      </c>
      <c r="L11189" s="822">
        <v>12</v>
      </c>
      <c r="M11189" s="821">
        <v>36258.584108316412</v>
      </c>
      <c r="N11189" s="822"/>
      <c r="O11189" s="822"/>
      <c r="P11189" s="821"/>
    </row>
    <row r="11190" spans="1:16" ht="56.25" x14ac:dyDescent="0.25">
      <c r="A11190" s="827" t="s">
        <v>3627</v>
      </c>
      <c r="B11190" s="827" t="s">
        <v>3626</v>
      </c>
      <c r="C11190" s="827" t="s">
        <v>3031</v>
      </c>
      <c r="D11190" s="824" t="s">
        <v>4801</v>
      </c>
      <c r="E11190" s="826">
        <v>3500</v>
      </c>
      <c r="F11190" s="825" t="s">
        <v>4800</v>
      </c>
      <c r="G11190" s="824" t="s">
        <v>4799</v>
      </c>
      <c r="H11190" s="823" t="s">
        <v>2722</v>
      </c>
      <c r="I11190" s="823" t="s">
        <v>3622</v>
      </c>
      <c r="J11190" s="823" t="s">
        <v>2722</v>
      </c>
      <c r="K11190" s="822">
        <v>3</v>
      </c>
      <c r="L11190" s="822">
        <v>12</v>
      </c>
      <c r="M11190" s="821">
        <v>43397.173693346485</v>
      </c>
      <c r="N11190" s="822"/>
      <c r="O11190" s="822"/>
      <c r="P11190" s="821"/>
    </row>
    <row r="11191" spans="1:16" ht="56.25" x14ac:dyDescent="0.25">
      <c r="A11191" s="827" t="s">
        <v>3627</v>
      </c>
      <c r="B11191" s="827" t="s">
        <v>3626</v>
      </c>
      <c r="C11191" s="827" t="s">
        <v>3031</v>
      </c>
      <c r="D11191" s="824" t="s">
        <v>4798</v>
      </c>
      <c r="E11191" s="826">
        <v>1740</v>
      </c>
      <c r="F11191" s="825" t="s">
        <v>4797</v>
      </c>
      <c r="G11191" s="824" t="s">
        <v>4796</v>
      </c>
      <c r="H11191" s="823" t="s">
        <v>3674</v>
      </c>
      <c r="I11191" s="823" t="s">
        <v>3622</v>
      </c>
      <c r="J11191" s="823" t="s">
        <v>3674</v>
      </c>
      <c r="K11191" s="822">
        <v>4</v>
      </c>
      <c r="L11191" s="822">
        <v>12</v>
      </c>
      <c r="M11191" s="821">
        <v>17936.69617317809</v>
      </c>
      <c r="N11191" s="822"/>
      <c r="O11191" s="822"/>
      <c r="P11191" s="821"/>
    </row>
    <row r="11192" spans="1:16" ht="56.25" x14ac:dyDescent="0.25">
      <c r="A11192" s="827" t="s">
        <v>3627</v>
      </c>
      <c r="B11192" s="827" t="s">
        <v>3626</v>
      </c>
      <c r="C11192" s="827" t="s">
        <v>3031</v>
      </c>
      <c r="D11192" s="824" t="s">
        <v>6219</v>
      </c>
      <c r="E11192" s="826">
        <v>2500</v>
      </c>
      <c r="F11192" s="825" t="s">
        <v>6218</v>
      </c>
      <c r="G11192" s="824" t="s">
        <v>6217</v>
      </c>
      <c r="H11192" s="823" t="s">
        <v>2741</v>
      </c>
      <c r="I11192" s="823" t="s">
        <v>3638</v>
      </c>
      <c r="J11192" s="823" t="s">
        <v>2741</v>
      </c>
      <c r="K11192" s="822">
        <v>3</v>
      </c>
      <c r="L11192" s="822">
        <v>7</v>
      </c>
      <c r="M11192" s="821">
        <v>18620.171976141548</v>
      </c>
      <c r="N11192" s="822"/>
      <c r="O11192" s="822"/>
      <c r="P11192" s="821"/>
    </row>
    <row r="11193" spans="1:16" ht="33.75" x14ac:dyDescent="0.25">
      <c r="A11193" s="827" t="s">
        <v>3627</v>
      </c>
      <c r="B11193" s="827" t="s">
        <v>3626</v>
      </c>
      <c r="C11193" s="827" t="s">
        <v>3031</v>
      </c>
      <c r="D11193" s="824" t="s">
        <v>6216</v>
      </c>
      <c r="E11193" s="826">
        <v>8677.23</v>
      </c>
      <c r="F11193" s="825" t="s">
        <v>6215</v>
      </c>
      <c r="G11193" s="824" t="s">
        <v>6214</v>
      </c>
      <c r="H11193" s="823" t="s">
        <v>6213</v>
      </c>
      <c r="I11193" s="823" t="s">
        <v>3622</v>
      </c>
      <c r="J11193" s="823" t="s">
        <v>6213</v>
      </c>
      <c r="K11193" s="822">
        <v>2</v>
      </c>
      <c r="L11193" s="822">
        <v>10</v>
      </c>
      <c r="M11193" s="821">
        <v>66192.150656558762</v>
      </c>
      <c r="N11193" s="822"/>
      <c r="O11193" s="822"/>
      <c r="P11193" s="821"/>
    </row>
    <row r="11194" spans="1:16" ht="22.5" x14ac:dyDescent="0.25">
      <c r="A11194" s="827" t="s">
        <v>3627</v>
      </c>
      <c r="B11194" s="827" t="s">
        <v>3626</v>
      </c>
      <c r="C11194" s="827" t="s">
        <v>3031</v>
      </c>
      <c r="D11194" s="824" t="s">
        <v>4795</v>
      </c>
      <c r="E11194" s="826">
        <v>6800</v>
      </c>
      <c r="F11194" s="825" t="s">
        <v>4794</v>
      </c>
      <c r="G11194" s="824" t="s">
        <v>4793</v>
      </c>
      <c r="H11194" s="823" t="s">
        <v>4792</v>
      </c>
      <c r="I11194" s="823" t="s">
        <v>3654</v>
      </c>
      <c r="J11194" s="823" t="s">
        <v>4792</v>
      </c>
      <c r="K11194" s="822">
        <v>2</v>
      </c>
      <c r="L11194" s="822">
        <v>12</v>
      </c>
      <c r="M11194" s="821">
        <v>83476.683441041445</v>
      </c>
      <c r="N11194" s="822"/>
      <c r="O11194" s="822"/>
      <c r="P11194" s="821"/>
    </row>
    <row r="11195" spans="1:16" ht="67.5" x14ac:dyDescent="0.25">
      <c r="A11195" s="827" t="s">
        <v>3627</v>
      </c>
      <c r="B11195" s="827" t="s">
        <v>3626</v>
      </c>
      <c r="C11195" s="827" t="s">
        <v>3031</v>
      </c>
      <c r="D11195" s="824" t="s">
        <v>4791</v>
      </c>
      <c r="E11195" s="826">
        <v>3000</v>
      </c>
      <c r="F11195" s="825" t="s">
        <v>4790</v>
      </c>
      <c r="G11195" s="824" t="s">
        <v>4789</v>
      </c>
      <c r="H11195" s="823" t="s">
        <v>2722</v>
      </c>
      <c r="I11195" s="823" t="s">
        <v>3622</v>
      </c>
      <c r="J11195" s="823" t="s">
        <v>2722</v>
      </c>
      <c r="K11195" s="822">
        <v>5</v>
      </c>
      <c r="L11195" s="822">
        <v>12</v>
      </c>
      <c r="M11195" s="821">
        <v>37912.15395332066</v>
      </c>
      <c r="N11195" s="822"/>
      <c r="O11195" s="822"/>
      <c r="P11195" s="821"/>
    </row>
    <row r="11196" spans="1:16" ht="33.75" x14ac:dyDescent="0.25">
      <c r="A11196" s="827" t="s">
        <v>3627</v>
      </c>
      <c r="B11196" s="827" t="s">
        <v>3626</v>
      </c>
      <c r="C11196" s="827" t="s">
        <v>3031</v>
      </c>
      <c r="D11196" s="824" t="s">
        <v>4788</v>
      </c>
      <c r="E11196" s="826">
        <v>8900</v>
      </c>
      <c r="F11196" s="825" t="s">
        <v>4787</v>
      </c>
      <c r="G11196" s="824" t="s">
        <v>4786</v>
      </c>
      <c r="H11196" s="823" t="s">
        <v>4230</v>
      </c>
      <c r="I11196" s="823" t="s">
        <v>3622</v>
      </c>
      <c r="J11196" s="823" t="s">
        <v>4230</v>
      </c>
      <c r="K11196" s="822">
        <v>3</v>
      </c>
      <c r="L11196" s="822">
        <v>12</v>
      </c>
      <c r="M11196" s="821">
        <v>106926.4874009425</v>
      </c>
      <c r="N11196" s="822"/>
      <c r="O11196" s="822"/>
      <c r="P11196" s="821"/>
    </row>
    <row r="11197" spans="1:16" ht="33.75" x14ac:dyDescent="0.25">
      <c r="A11197" s="827" t="s">
        <v>3627</v>
      </c>
      <c r="B11197" s="827" t="s">
        <v>3626</v>
      </c>
      <c r="C11197" s="827" t="s">
        <v>3031</v>
      </c>
      <c r="D11197" s="824" t="s">
        <v>4785</v>
      </c>
      <c r="E11197" s="826">
        <v>3500</v>
      </c>
      <c r="F11197" s="825" t="s">
        <v>4784</v>
      </c>
      <c r="G11197" s="824" t="s">
        <v>4783</v>
      </c>
      <c r="H11197" s="823" t="s">
        <v>4230</v>
      </c>
      <c r="I11197" s="823" t="s">
        <v>3622</v>
      </c>
      <c r="J11197" s="823" t="s">
        <v>4230</v>
      </c>
      <c r="K11197" s="822">
        <v>2</v>
      </c>
      <c r="L11197" s="822">
        <v>12</v>
      </c>
      <c r="M11197" s="821">
        <v>44009.723423313248</v>
      </c>
      <c r="N11197" s="822"/>
      <c r="O11197" s="822"/>
      <c r="P11197" s="821"/>
    </row>
    <row r="11198" spans="1:16" ht="56.25" x14ac:dyDescent="0.25">
      <c r="A11198" s="827" t="s">
        <v>3627</v>
      </c>
      <c r="B11198" s="827" t="s">
        <v>3626</v>
      </c>
      <c r="C11198" s="827" t="s">
        <v>3031</v>
      </c>
      <c r="D11198" s="824" t="s">
        <v>4782</v>
      </c>
      <c r="E11198" s="826">
        <v>1500</v>
      </c>
      <c r="F11198" s="825" t="s">
        <v>4781</v>
      </c>
      <c r="G11198" s="824" t="s">
        <v>4780</v>
      </c>
      <c r="H11198" s="823" t="s">
        <v>4065</v>
      </c>
      <c r="I11198" s="823" t="s">
        <v>3622</v>
      </c>
      <c r="J11198" s="823" t="s">
        <v>4065</v>
      </c>
      <c r="K11198" s="822">
        <v>4</v>
      </c>
      <c r="L11198" s="822">
        <v>12</v>
      </c>
      <c r="M11198" s="821">
        <v>19861.98407419895</v>
      </c>
      <c r="N11198" s="822"/>
      <c r="O11198" s="822"/>
      <c r="P11198" s="821"/>
    </row>
    <row r="11199" spans="1:16" ht="67.5" x14ac:dyDescent="0.25">
      <c r="A11199" s="827" t="s">
        <v>3627</v>
      </c>
      <c r="B11199" s="827" t="s">
        <v>3626</v>
      </c>
      <c r="C11199" s="827" t="s">
        <v>3031</v>
      </c>
      <c r="D11199" s="824" t="s">
        <v>4726</v>
      </c>
      <c r="E11199" s="826">
        <v>3950</v>
      </c>
      <c r="F11199" s="825" t="s">
        <v>4779</v>
      </c>
      <c r="G11199" s="824" t="s">
        <v>4778</v>
      </c>
      <c r="H11199" s="823" t="s">
        <v>2722</v>
      </c>
      <c r="I11199" s="823" t="s">
        <v>3622</v>
      </c>
      <c r="J11199" s="823" t="s">
        <v>2772</v>
      </c>
      <c r="K11199" s="822">
        <v>4</v>
      </c>
      <c r="L11199" s="822">
        <v>12</v>
      </c>
      <c r="M11199" s="821">
        <v>49298.867840186656</v>
      </c>
      <c r="N11199" s="822"/>
      <c r="O11199" s="822"/>
      <c r="P11199" s="821"/>
    </row>
    <row r="11200" spans="1:16" ht="67.5" x14ac:dyDescent="0.25">
      <c r="A11200" s="827" t="s">
        <v>3627</v>
      </c>
      <c r="B11200" s="827" t="s">
        <v>3626</v>
      </c>
      <c r="C11200" s="827" t="s">
        <v>3031</v>
      </c>
      <c r="D11200" s="824" t="s">
        <v>6212</v>
      </c>
      <c r="E11200" s="826">
        <v>6000</v>
      </c>
      <c r="F11200" s="825" t="s">
        <v>6211</v>
      </c>
      <c r="G11200" s="824" t="s">
        <v>6210</v>
      </c>
      <c r="H11200" s="823"/>
      <c r="I11200" s="823" t="s">
        <v>3654</v>
      </c>
      <c r="J11200" s="823" t="s">
        <v>6209</v>
      </c>
      <c r="K11200" s="822"/>
      <c r="L11200" s="822">
        <v>1</v>
      </c>
      <c r="M11200" s="821">
        <v>7590.3515196970848</v>
      </c>
      <c r="N11200" s="822"/>
      <c r="O11200" s="822"/>
      <c r="P11200" s="821"/>
    </row>
    <row r="11201" spans="1:16" ht="33.75" x14ac:dyDescent="0.25">
      <c r="A11201" s="827" t="s">
        <v>3627</v>
      </c>
      <c r="B11201" s="827" t="s">
        <v>3626</v>
      </c>
      <c r="C11201" s="827" t="s">
        <v>3031</v>
      </c>
      <c r="D11201" s="824" t="s">
        <v>4777</v>
      </c>
      <c r="E11201" s="826">
        <v>6450</v>
      </c>
      <c r="F11201" s="825" t="s">
        <v>4776</v>
      </c>
      <c r="G11201" s="824" t="s">
        <v>4775</v>
      </c>
      <c r="H11201" s="823" t="s">
        <v>4230</v>
      </c>
      <c r="I11201" s="823" t="s">
        <v>3622</v>
      </c>
      <c r="J11201" s="823" t="s">
        <v>4230</v>
      </c>
      <c r="K11201" s="822">
        <v>2</v>
      </c>
      <c r="L11201" s="822">
        <v>12</v>
      </c>
      <c r="M11201" s="821">
        <v>78786.229981718119</v>
      </c>
      <c r="N11201" s="822"/>
      <c r="O11201" s="822"/>
      <c r="P11201" s="821"/>
    </row>
    <row r="11202" spans="1:16" ht="33.75" x14ac:dyDescent="0.25">
      <c r="A11202" s="827" t="s">
        <v>3627</v>
      </c>
      <c r="B11202" s="827" t="s">
        <v>3626</v>
      </c>
      <c r="C11202" s="827" t="s">
        <v>3031</v>
      </c>
      <c r="D11202" s="824" t="s">
        <v>6208</v>
      </c>
      <c r="E11202" s="826">
        <v>3500</v>
      </c>
      <c r="F11202" s="825" t="s">
        <v>6207</v>
      </c>
      <c r="G11202" s="824" t="s">
        <v>6206</v>
      </c>
      <c r="H11202" s="823" t="s">
        <v>4230</v>
      </c>
      <c r="I11202" s="823" t="s">
        <v>3622</v>
      </c>
      <c r="J11202" s="823" t="s">
        <v>4230</v>
      </c>
      <c r="K11202" s="822">
        <v>2</v>
      </c>
      <c r="L11202" s="822">
        <v>7</v>
      </c>
      <c r="M11202" s="821">
        <v>26049.805795486085</v>
      </c>
      <c r="N11202" s="822"/>
      <c r="O11202" s="822"/>
      <c r="P11202" s="821"/>
    </row>
    <row r="11203" spans="1:16" ht="33.75" x14ac:dyDescent="0.25">
      <c r="A11203" s="827" t="s">
        <v>3627</v>
      </c>
      <c r="B11203" s="827" t="s">
        <v>3626</v>
      </c>
      <c r="C11203" s="827" t="s">
        <v>3031</v>
      </c>
      <c r="D11203" s="824" t="s">
        <v>6205</v>
      </c>
      <c r="E11203" s="826">
        <v>8500</v>
      </c>
      <c r="F11203" s="825" t="s">
        <v>6204</v>
      </c>
      <c r="G11203" s="824" t="s">
        <v>6203</v>
      </c>
      <c r="H11203" s="823"/>
      <c r="I11203" s="823" t="s">
        <v>3654</v>
      </c>
      <c r="J11203" s="823" t="s">
        <v>2883</v>
      </c>
      <c r="K11203" s="822"/>
      <c r="L11203" s="822">
        <v>1</v>
      </c>
      <c r="M11203" s="821">
        <v>10847.543553047737</v>
      </c>
      <c r="N11203" s="822"/>
      <c r="O11203" s="822"/>
      <c r="P11203" s="821"/>
    </row>
    <row r="11204" spans="1:16" ht="67.5" x14ac:dyDescent="0.25">
      <c r="A11204" s="827" t="s">
        <v>3627</v>
      </c>
      <c r="B11204" s="827" t="s">
        <v>3626</v>
      </c>
      <c r="C11204" s="827" t="s">
        <v>3031</v>
      </c>
      <c r="D11204" s="824" t="s">
        <v>4774</v>
      </c>
      <c r="E11204" s="826">
        <v>3000</v>
      </c>
      <c r="F11204" s="825" t="s">
        <v>4773</v>
      </c>
      <c r="G11204" s="824" t="s">
        <v>4772</v>
      </c>
      <c r="H11204" s="823" t="s">
        <v>2745</v>
      </c>
      <c r="I11204" s="823" t="s">
        <v>3622</v>
      </c>
      <c r="J11204" s="823" t="s">
        <v>2745</v>
      </c>
      <c r="K11204" s="822">
        <v>5</v>
      </c>
      <c r="L11204" s="822">
        <v>12</v>
      </c>
      <c r="M11204" s="821">
        <v>36400.636525587528</v>
      </c>
      <c r="N11204" s="822"/>
      <c r="O11204" s="822"/>
      <c r="P11204" s="821"/>
    </row>
    <row r="11205" spans="1:16" ht="33.75" x14ac:dyDescent="0.25">
      <c r="A11205" s="827" t="s">
        <v>3627</v>
      </c>
      <c r="B11205" s="827" t="s">
        <v>3626</v>
      </c>
      <c r="C11205" s="827" t="s">
        <v>3031</v>
      </c>
      <c r="D11205" s="824" t="s">
        <v>4760</v>
      </c>
      <c r="E11205" s="826">
        <v>6500</v>
      </c>
      <c r="F11205" s="825" t="s">
        <v>4771</v>
      </c>
      <c r="G11205" s="824" t="s">
        <v>4770</v>
      </c>
      <c r="H11205" s="823" t="s">
        <v>2722</v>
      </c>
      <c r="I11205" s="823" t="s">
        <v>3622</v>
      </c>
      <c r="J11205" s="823" t="s">
        <v>2722</v>
      </c>
      <c r="K11205" s="822">
        <v>5</v>
      </c>
      <c r="L11205" s="822">
        <v>12</v>
      </c>
      <c r="M11205" s="821">
        <v>78473.866869892721</v>
      </c>
      <c r="N11205" s="822"/>
      <c r="O11205" s="822"/>
      <c r="P11205" s="821"/>
    </row>
    <row r="11206" spans="1:16" ht="33.75" x14ac:dyDescent="0.25">
      <c r="A11206" s="827" t="s">
        <v>3627</v>
      </c>
      <c r="B11206" s="827" t="s">
        <v>3626</v>
      </c>
      <c r="C11206" s="827" t="s">
        <v>3031</v>
      </c>
      <c r="D11206" s="824" t="s">
        <v>4769</v>
      </c>
      <c r="E11206" s="826">
        <v>3000</v>
      </c>
      <c r="F11206" s="825" t="s">
        <v>4768</v>
      </c>
      <c r="G11206" s="824" t="s">
        <v>4767</v>
      </c>
      <c r="H11206" s="823" t="s">
        <v>2745</v>
      </c>
      <c r="I11206" s="823" t="s">
        <v>3622</v>
      </c>
      <c r="J11206" s="823" t="s">
        <v>2745</v>
      </c>
      <c r="K11206" s="822">
        <v>4</v>
      </c>
      <c r="L11206" s="822">
        <v>12</v>
      </c>
      <c r="M11206" s="821">
        <v>37810.215872972447</v>
      </c>
      <c r="N11206" s="822"/>
      <c r="O11206" s="822"/>
      <c r="P11206" s="821"/>
    </row>
    <row r="11207" spans="1:16" ht="22.5" x14ac:dyDescent="0.25">
      <c r="A11207" s="827" t="s">
        <v>3627</v>
      </c>
      <c r="B11207" s="827" t="s">
        <v>3626</v>
      </c>
      <c r="C11207" s="827" t="s">
        <v>3031</v>
      </c>
      <c r="D11207" s="824" t="s">
        <v>4766</v>
      </c>
      <c r="E11207" s="826">
        <v>6500</v>
      </c>
      <c r="F11207" s="825" t="s">
        <v>4765</v>
      </c>
      <c r="G11207" s="824" t="s">
        <v>4764</v>
      </c>
      <c r="H11207" s="823" t="s">
        <v>3674</v>
      </c>
      <c r="I11207" s="823" t="s">
        <v>3654</v>
      </c>
      <c r="J11207" s="823" t="s">
        <v>3674</v>
      </c>
      <c r="K11207" s="822">
        <v>2</v>
      </c>
      <c r="L11207" s="822">
        <v>12</v>
      </c>
      <c r="M11207" s="821">
        <v>80035.351981411484</v>
      </c>
      <c r="N11207" s="822"/>
      <c r="O11207" s="822"/>
      <c r="P11207" s="821"/>
    </row>
    <row r="11208" spans="1:16" ht="67.5" x14ac:dyDescent="0.25">
      <c r="A11208" s="827" t="s">
        <v>3627</v>
      </c>
      <c r="B11208" s="827" t="s">
        <v>3626</v>
      </c>
      <c r="C11208" s="827" t="s">
        <v>3031</v>
      </c>
      <c r="D11208" s="824" t="s">
        <v>4763</v>
      </c>
      <c r="E11208" s="826">
        <v>2000</v>
      </c>
      <c r="F11208" s="825" t="s">
        <v>4762</v>
      </c>
      <c r="G11208" s="824" t="s">
        <v>4761</v>
      </c>
      <c r="H11208" s="823" t="s">
        <v>2741</v>
      </c>
      <c r="I11208" s="823" t="s">
        <v>3638</v>
      </c>
      <c r="J11208" s="823" t="s">
        <v>2741</v>
      </c>
      <c r="K11208" s="822">
        <v>4</v>
      </c>
      <c r="L11208" s="822">
        <v>12</v>
      </c>
      <c r="M11208" s="821">
        <v>25778.378132822138</v>
      </c>
      <c r="N11208" s="822"/>
      <c r="O11208" s="822"/>
      <c r="P11208" s="821"/>
    </row>
    <row r="11209" spans="1:16" ht="33.75" x14ac:dyDescent="0.25">
      <c r="A11209" s="827" t="s">
        <v>3627</v>
      </c>
      <c r="B11209" s="827" t="s">
        <v>3626</v>
      </c>
      <c r="C11209" s="827" t="s">
        <v>3031</v>
      </c>
      <c r="D11209" s="824" t="s">
        <v>4760</v>
      </c>
      <c r="E11209" s="826">
        <v>6500</v>
      </c>
      <c r="F11209" s="825" t="s">
        <v>4759</v>
      </c>
      <c r="G11209" s="824" t="s">
        <v>4758</v>
      </c>
      <c r="H11209" s="823" t="s">
        <v>2722</v>
      </c>
      <c r="I11209" s="823" t="s">
        <v>3622</v>
      </c>
      <c r="J11209" s="823" t="s">
        <v>2722</v>
      </c>
      <c r="K11209" s="822">
        <v>5</v>
      </c>
      <c r="L11209" s="822">
        <v>12</v>
      </c>
      <c r="M11209" s="821">
        <v>79840.097499219934</v>
      </c>
      <c r="N11209" s="822"/>
      <c r="O11209" s="822"/>
      <c r="P11209" s="821"/>
    </row>
    <row r="11210" spans="1:16" ht="22.5" x14ac:dyDescent="0.25">
      <c r="A11210" s="827" t="s">
        <v>3627</v>
      </c>
      <c r="B11210" s="827" t="s">
        <v>3626</v>
      </c>
      <c r="C11210" s="827" t="s">
        <v>3031</v>
      </c>
      <c r="D11210" s="824" t="s">
        <v>4760</v>
      </c>
      <c r="E11210" s="826">
        <v>7346.43</v>
      </c>
      <c r="F11210" s="825" t="s">
        <v>6202</v>
      </c>
      <c r="G11210" s="824" t="s">
        <v>6201</v>
      </c>
      <c r="H11210" s="823" t="s">
        <v>2722</v>
      </c>
      <c r="I11210" s="823" t="s">
        <v>3654</v>
      </c>
      <c r="J11210" s="823" t="s">
        <v>2722</v>
      </c>
      <c r="K11210" s="822">
        <v>3</v>
      </c>
      <c r="L11210" s="822">
        <v>10</v>
      </c>
      <c r="M11210" s="821">
        <v>66509.190102718407</v>
      </c>
      <c r="N11210" s="822"/>
      <c r="O11210" s="822"/>
      <c r="P11210" s="821"/>
    </row>
    <row r="11211" spans="1:16" ht="67.5" x14ac:dyDescent="0.25">
      <c r="A11211" s="827" t="s">
        <v>3627</v>
      </c>
      <c r="B11211" s="827" t="s">
        <v>3626</v>
      </c>
      <c r="C11211" s="827" t="s">
        <v>3031</v>
      </c>
      <c r="D11211" s="824" t="s">
        <v>6200</v>
      </c>
      <c r="E11211" s="826">
        <v>3950</v>
      </c>
      <c r="F11211" s="825" t="s">
        <v>6199</v>
      </c>
      <c r="G11211" s="824" t="s">
        <v>6198</v>
      </c>
      <c r="H11211" s="823"/>
      <c r="I11211" s="823" t="s">
        <v>3622</v>
      </c>
      <c r="J11211" s="823" t="s">
        <v>2745</v>
      </c>
      <c r="K11211" s="822"/>
      <c r="L11211" s="822">
        <v>1</v>
      </c>
      <c r="M11211" s="821">
        <v>4046.9317762606129</v>
      </c>
      <c r="N11211" s="822"/>
      <c r="O11211" s="822"/>
      <c r="P11211" s="821"/>
    </row>
    <row r="11212" spans="1:16" ht="22.5" x14ac:dyDescent="0.25">
      <c r="A11212" s="827" t="s">
        <v>3627</v>
      </c>
      <c r="B11212" s="827" t="s">
        <v>3626</v>
      </c>
      <c r="C11212" s="827" t="s">
        <v>3031</v>
      </c>
      <c r="D11212" s="824" t="s">
        <v>6197</v>
      </c>
      <c r="E11212" s="826">
        <v>7130.36</v>
      </c>
      <c r="F11212" s="825" t="s">
        <v>6196</v>
      </c>
      <c r="G11212" s="824" t="s">
        <v>6195</v>
      </c>
      <c r="H11212" s="823" t="s">
        <v>3674</v>
      </c>
      <c r="I11212" s="823" t="s">
        <v>3654</v>
      </c>
      <c r="J11212" s="823" t="s">
        <v>3674</v>
      </c>
      <c r="K11212" s="822">
        <v>2</v>
      </c>
      <c r="L11212" s="822">
        <v>10</v>
      </c>
      <c r="M11212" s="821">
        <v>60793.51793216791</v>
      </c>
      <c r="N11212" s="822"/>
      <c r="O11212" s="822"/>
      <c r="P11212" s="821"/>
    </row>
    <row r="11213" spans="1:16" ht="56.25" x14ac:dyDescent="0.25">
      <c r="A11213" s="827" t="s">
        <v>3627</v>
      </c>
      <c r="B11213" s="827" t="s">
        <v>3626</v>
      </c>
      <c r="C11213" s="827" t="s">
        <v>3031</v>
      </c>
      <c r="D11213" s="824" t="s">
        <v>4757</v>
      </c>
      <c r="E11213" s="826">
        <v>2500</v>
      </c>
      <c r="F11213" s="825" t="s">
        <v>4756</v>
      </c>
      <c r="G11213" s="824" t="s">
        <v>4755</v>
      </c>
      <c r="H11213" s="823" t="s">
        <v>2741</v>
      </c>
      <c r="I11213" s="823" t="s">
        <v>3638</v>
      </c>
      <c r="J11213" s="823" t="s">
        <v>2741</v>
      </c>
      <c r="K11213" s="822">
        <v>4</v>
      </c>
      <c r="L11213" s="822">
        <v>12</v>
      </c>
      <c r="M11213" s="821">
        <v>30512.691001961324</v>
      </c>
      <c r="N11213" s="822"/>
      <c r="O11213" s="822"/>
      <c r="P11213" s="821"/>
    </row>
    <row r="11214" spans="1:16" x14ac:dyDescent="0.25">
      <c r="A11214" s="1772" t="s">
        <v>2848</v>
      </c>
      <c r="B11214" s="1772"/>
      <c r="C11214" s="1772"/>
      <c r="D11214" s="1772"/>
      <c r="E11214" s="1772"/>
      <c r="F11214" s="1772" t="s">
        <v>378</v>
      </c>
      <c r="G11214" s="1772"/>
      <c r="H11214" s="1772"/>
      <c r="I11214" s="1772"/>
      <c r="J11214" s="1772"/>
      <c r="K11214" s="1771" t="s">
        <v>2847</v>
      </c>
      <c r="L11214" s="1771"/>
      <c r="M11214" s="1771"/>
      <c r="N11214" s="1771" t="s">
        <v>2846</v>
      </c>
      <c r="O11214" s="1771"/>
      <c r="P11214" s="1771"/>
    </row>
    <row r="11215" spans="1:16" ht="81" customHeight="1" x14ac:dyDescent="0.25">
      <c r="A11215" s="1535" t="s">
        <v>2845</v>
      </c>
      <c r="B11215" s="1535" t="s">
        <v>5</v>
      </c>
      <c r="C11215" s="1535" t="s">
        <v>2844</v>
      </c>
      <c r="D11215" s="1535" t="s">
        <v>2843</v>
      </c>
      <c r="E11215" s="1536" t="s">
        <v>2842</v>
      </c>
      <c r="F11215" s="1537" t="s">
        <v>2841</v>
      </c>
      <c r="G11215" s="1540" t="s">
        <v>2840</v>
      </c>
      <c r="H11215" s="1535" t="s">
        <v>2839</v>
      </c>
      <c r="I11215" s="1535" t="s">
        <v>2838</v>
      </c>
      <c r="J11215" s="1535" t="s">
        <v>2837</v>
      </c>
      <c r="K11215" s="1538" t="s">
        <v>2836</v>
      </c>
      <c r="L11215" s="1538" t="s">
        <v>2835</v>
      </c>
      <c r="M11215" s="1539" t="s">
        <v>2834</v>
      </c>
      <c r="N11215" s="1538" t="s">
        <v>2836</v>
      </c>
      <c r="O11215" s="1538" t="s">
        <v>2835</v>
      </c>
      <c r="P11215" s="1539" t="s">
        <v>2834</v>
      </c>
    </row>
    <row r="11216" spans="1:16" ht="67.5" x14ac:dyDescent="0.25">
      <c r="A11216" s="827" t="s">
        <v>3627</v>
      </c>
      <c r="B11216" s="827" t="s">
        <v>3626</v>
      </c>
      <c r="C11216" s="827" t="s">
        <v>3031</v>
      </c>
      <c r="D11216" s="824" t="s">
        <v>4742</v>
      </c>
      <c r="E11216" s="826">
        <v>3950</v>
      </c>
      <c r="F11216" s="825" t="s">
        <v>4754</v>
      </c>
      <c r="G11216" s="824" t="s">
        <v>4753</v>
      </c>
      <c r="H11216" s="823" t="s">
        <v>3691</v>
      </c>
      <c r="I11216" s="823" t="s">
        <v>3622</v>
      </c>
      <c r="J11216" s="823" t="s">
        <v>3691</v>
      </c>
      <c r="K11216" s="822">
        <v>4</v>
      </c>
      <c r="L11216" s="822">
        <v>12</v>
      </c>
      <c r="M11216" s="821">
        <v>49422.805720389988</v>
      </c>
      <c r="N11216" s="822"/>
      <c r="O11216" s="822"/>
      <c r="P11216" s="821"/>
    </row>
    <row r="11217" spans="1:16" ht="67.5" x14ac:dyDescent="0.25">
      <c r="A11217" s="827" t="s">
        <v>3627</v>
      </c>
      <c r="B11217" s="827" t="s">
        <v>3626</v>
      </c>
      <c r="C11217" s="827" t="s">
        <v>3031</v>
      </c>
      <c r="D11217" s="824" t="s">
        <v>4742</v>
      </c>
      <c r="E11217" s="826">
        <v>3950</v>
      </c>
      <c r="F11217" s="825" t="s">
        <v>4752</v>
      </c>
      <c r="G11217" s="824" t="s">
        <v>4751</v>
      </c>
      <c r="H11217" s="823" t="s">
        <v>3691</v>
      </c>
      <c r="I11217" s="823" t="s">
        <v>3622</v>
      </c>
      <c r="J11217" s="823" t="s">
        <v>3691</v>
      </c>
      <c r="K11217" s="822">
        <v>4</v>
      </c>
      <c r="L11217" s="822">
        <v>12</v>
      </c>
      <c r="M11217" s="821">
        <v>49066.322846087751</v>
      </c>
      <c r="N11217" s="822"/>
      <c r="O11217" s="822"/>
      <c r="P11217" s="821"/>
    </row>
    <row r="11218" spans="1:16" ht="56.25" x14ac:dyDescent="0.25">
      <c r="A11218" s="827" t="s">
        <v>3627</v>
      </c>
      <c r="B11218" s="827" t="s">
        <v>3626</v>
      </c>
      <c r="C11218" s="827" t="s">
        <v>3031</v>
      </c>
      <c r="D11218" s="824" t="s">
        <v>6194</v>
      </c>
      <c r="E11218" s="826">
        <v>3500</v>
      </c>
      <c r="F11218" s="825" t="s">
        <v>4079</v>
      </c>
      <c r="G11218" s="824" t="s">
        <v>4078</v>
      </c>
      <c r="H11218" s="823" t="s">
        <v>4077</v>
      </c>
      <c r="I11218" s="823" t="s">
        <v>3622</v>
      </c>
      <c r="J11218" s="823" t="s">
        <v>4077</v>
      </c>
      <c r="K11218" s="822">
        <v>4</v>
      </c>
      <c r="L11218" s="822">
        <v>6</v>
      </c>
      <c r="M11218" s="821">
        <v>25016.636314534338</v>
      </c>
      <c r="N11218" s="822"/>
      <c r="O11218" s="822"/>
      <c r="P11218" s="821"/>
    </row>
    <row r="11219" spans="1:16" ht="67.5" x14ac:dyDescent="0.25">
      <c r="A11219" s="827" t="s">
        <v>3627</v>
      </c>
      <c r="B11219" s="827" t="s">
        <v>3626</v>
      </c>
      <c r="C11219" s="827" t="s">
        <v>3031</v>
      </c>
      <c r="D11219" s="824" t="s">
        <v>4726</v>
      </c>
      <c r="E11219" s="826">
        <v>3950</v>
      </c>
      <c r="F11219" s="825" t="s">
        <v>4750</v>
      </c>
      <c r="G11219" s="824" t="s">
        <v>4749</v>
      </c>
      <c r="H11219" s="823" t="s">
        <v>3674</v>
      </c>
      <c r="I11219" s="823" t="s">
        <v>3654</v>
      </c>
      <c r="J11219" s="823" t="s">
        <v>3674</v>
      </c>
      <c r="K11219" s="822">
        <v>4</v>
      </c>
      <c r="L11219" s="822">
        <v>12</v>
      </c>
      <c r="M11219" s="821">
        <v>47781.983142211211</v>
      </c>
      <c r="N11219" s="822"/>
      <c r="O11219" s="822"/>
      <c r="P11219" s="821"/>
    </row>
    <row r="11220" spans="1:16" ht="67.5" x14ac:dyDescent="0.25">
      <c r="A11220" s="827" t="s">
        <v>3627</v>
      </c>
      <c r="B11220" s="827" t="s">
        <v>3626</v>
      </c>
      <c r="C11220" s="827" t="s">
        <v>3031</v>
      </c>
      <c r="D11220" s="824" t="s">
        <v>4742</v>
      </c>
      <c r="E11220" s="826">
        <v>3950</v>
      </c>
      <c r="F11220" s="825" t="s">
        <v>4748</v>
      </c>
      <c r="G11220" s="824" t="s">
        <v>4747</v>
      </c>
      <c r="H11220" s="823" t="s">
        <v>2722</v>
      </c>
      <c r="I11220" s="823" t="s">
        <v>3654</v>
      </c>
      <c r="J11220" s="823" t="s">
        <v>2722</v>
      </c>
      <c r="K11220" s="822">
        <v>4</v>
      </c>
      <c r="L11220" s="822">
        <v>12</v>
      </c>
      <c r="M11220" s="821">
        <v>49372.367399101771</v>
      </c>
      <c r="N11220" s="822"/>
      <c r="O11220" s="822"/>
      <c r="P11220" s="821"/>
    </row>
    <row r="11221" spans="1:16" ht="67.5" x14ac:dyDescent="0.25">
      <c r="A11221" s="827" t="s">
        <v>3627</v>
      </c>
      <c r="B11221" s="827" t="s">
        <v>3626</v>
      </c>
      <c r="C11221" s="827" t="s">
        <v>3031</v>
      </c>
      <c r="D11221" s="824" t="s">
        <v>4742</v>
      </c>
      <c r="E11221" s="826">
        <v>3950</v>
      </c>
      <c r="F11221" s="825" t="s">
        <v>4746</v>
      </c>
      <c r="G11221" s="824" t="s">
        <v>4745</v>
      </c>
      <c r="H11221" s="823" t="s">
        <v>3674</v>
      </c>
      <c r="I11221" s="823" t="s">
        <v>3622</v>
      </c>
      <c r="J11221" s="823" t="s">
        <v>3674</v>
      </c>
      <c r="K11221" s="822">
        <v>4</v>
      </c>
      <c r="L11221" s="822">
        <v>12</v>
      </c>
      <c r="M11221" s="821">
        <v>49283.547087442756</v>
      </c>
      <c r="N11221" s="822"/>
      <c r="O11221" s="822"/>
      <c r="P11221" s="821"/>
    </row>
    <row r="11222" spans="1:16" ht="67.5" x14ac:dyDescent="0.25">
      <c r="A11222" s="827" t="s">
        <v>3627</v>
      </c>
      <c r="B11222" s="827" t="s">
        <v>3626</v>
      </c>
      <c r="C11222" s="827" t="s">
        <v>3031</v>
      </c>
      <c r="D11222" s="824" t="s">
        <v>4742</v>
      </c>
      <c r="E11222" s="826">
        <v>3950</v>
      </c>
      <c r="F11222" s="825" t="s">
        <v>4744</v>
      </c>
      <c r="G11222" s="824" t="s">
        <v>4743</v>
      </c>
      <c r="H11222" s="823" t="s">
        <v>2745</v>
      </c>
      <c r="I11222" s="823" t="s">
        <v>3622</v>
      </c>
      <c r="J11222" s="823" t="s">
        <v>2745</v>
      </c>
      <c r="K11222" s="822">
        <v>5</v>
      </c>
      <c r="L11222" s="822">
        <v>12</v>
      </c>
      <c r="M11222" s="821">
        <v>49228.502526767494</v>
      </c>
      <c r="N11222" s="822"/>
      <c r="O11222" s="822"/>
      <c r="P11222" s="821"/>
    </row>
    <row r="11223" spans="1:16" ht="67.5" x14ac:dyDescent="0.25">
      <c r="A11223" s="827" t="s">
        <v>3627</v>
      </c>
      <c r="B11223" s="827" t="s">
        <v>3626</v>
      </c>
      <c r="C11223" s="827" t="s">
        <v>3031</v>
      </c>
      <c r="D11223" s="824" t="s">
        <v>4742</v>
      </c>
      <c r="E11223" s="826">
        <v>3950</v>
      </c>
      <c r="F11223" s="825" t="s">
        <v>4741</v>
      </c>
      <c r="G11223" s="824" t="s">
        <v>4740</v>
      </c>
      <c r="H11223" s="823" t="s">
        <v>3674</v>
      </c>
      <c r="I11223" s="823" t="s">
        <v>3622</v>
      </c>
      <c r="J11223" s="823" t="s">
        <v>3674</v>
      </c>
      <c r="K11223" s="822">
        <v>4</v>
      </c>
      <c r="L11223" s="822">
        <v>12</v>
      </c>
      <c r="M11223" s="821">
        <v>49530.541654227563</v>
      </c>
      <c r="N11223" s="822"/>
      <c r="O11223" s="822"/>
      <c r="P11223" s="821"/>
    </row>
    <row r="11224" spans="1:16" ht="33.75" x14ac:dyDescent="0.25">
      <c r="A11224" s="827" t="s">
        <v>3627</v>
      </c>
      <c r="B11224" s="827" t="s">
        <v>3626</v>
      </c>
      <c r="C11224" s="827" t="s">
        <v>3031</v>
      </c>
      <c r="D11224" s="824" t="s">
        <v>4739</v>
      </c>
      <c r="E11224" s="826">
        <v>2750</v>
      </c>
      <c r="F11224" s="825" t="s">
        <v>4738</v>
      </c>
      <c r="G11224" s="824" t="s">
        <v>4737</v>
      </c>
      <c r="H11224" s="823" t="s">
        <v>2883</v>
      </c>
      <c r="I11224" s="823" t="s">
        <v>3622</v>
      </c>
      <c r="J11224" s="823" t="s">
        <v>2883</v>
      </c>
      <c r="K11224" s="822">
        <v>2</v>
      </c>
      <c r="L11224" s="822">
        <v>12</v>
      </c>
      <c r="M11224" s="821">
        <v>34716.775649831456</v>
      </c>
      <c r="N11224" s="822"/>
      <c r="O11224" s="822"/>
      <c r="P11224" s="821"/>
    </row>
    <row r="11225" spans="1:16" ht="33.75" x14ac:dyDescent="0.25">
      <c r="A11225" s="827" t="s">
        <v>3627</v>
      </c>
      <c r="B11225" s="827" t="s">
        <v>3626</v>
      </c>
      <c r="C11225" s="827" t="s">
        <v>3031</v>
      </c>
      <c r="D11225" s="824" t="s">
        <v>4760</v>
      </c>
      <c r="E11225" s="826">
        <v>7346.43</v>
      </c>
      <c r="F11225" s="825" t="s">
        <v>6193</v>
      </c>
      <c r="G11225" s="824" t="s">
        <v>6192</v>
      </c>
      <c r="H11225" s="823" t="s">
        <v>2722</v>
      </c>
      <c r="I11225" s="823" t="s">
        <v>3622</v>
      </c>
      <c r="J11225" s="823" t="s">
        <v>2722</v>
      </c>
      <c r="K11225" s="822">
        <v>3</v>
      </c>
      <c r="L11225" s="822">
        <v>10</v>
      </c>
      <c r="M11225" s="821">
        <v>63648.835606126107</v>
      </c>
      <c r="N11225" s="822"/>
      <c r="O11225" s="822"/>
      <c r="P11225" s="821"/>
    </row>
    <row r="11226" spans="1:16" ht="22.5" x14ac:dyDescent="0.25">
      <c r="A11226" s="827" t="s">
        <v>3627</v>
      </c>
      <c r="B11226" s="827" t="s">
        <v>3626</v>
      </c>
      <c r="C11226" s="827" t="s">
        <v>3031</v>
      </c>
      <c r="D11226" s="824" t="s">
        <v>4760</v>
      </c>
      <c r="E11226" s="826">
        <v>6500</v>
      </c>
      <c r="F11226" s="825" t="s">
        <v>6191</v>
      </c>
      <c r="G11226" s="824" t="s">
        <v>6190</v>
      </c>
      <c r="H11226" s="823" t="s">
        <v>5215</v>
      </c>
      <c r="I11226" s="823" t="s">
        <v>4358</v>
      </c>
      <c r="J11226" s="823" t="s">
        <v>5215</v>
      </c>
      <c r="K11226" s="822">
        <v>2</v>
      </c>
      <c r="L11226" s="822">
        <v>5</v>
      </c>
      <c r="M11226" s="821">
        <v>34728.831980748873</v>
      </c>
      <c r="N11226" s="822"/>
      <c r="O11226" s="822"/>
      <c r="P11226" s="821"/>
    </row>
    <row r="11227" spans="1:16" ht="67.5" x14ac:dyDescent="0.25">
      <c r="A11227" s="827" t="s">
        <v>3627</v>
      </c>
      <c r="B11227" s="827" t="s">
        <v>3626</v>
      </c>
      <c r="C11227" s="827" t="s">
        <v>3031</v>
      </c>
      <c r="D11227" s="824" t="s">
        <v>4726</v>
      </c>
      <c r="E11227" s="826">
        <v>3950</v>
      </c>
      <c r="F11227" s="825" t="s">
        <v>4736</v>
      </c>
      <c r="G11227" s="824" t="s">
        <v>4735</v>
      </c>
      <c r="H11227" s="823" t="s">
        <v>2722</v>
      </c>
      <c r="I11227" s="823" t="s">
        <v>3622</v>
      </c>
      <c r="J11227" s="823" t="s">
        <v>2722</v>
      </c>
      <c r="K11227" s="822">
        <v>4</v>
      </c>
      <c r="L11227" s="822">
        <v>12</v>
      </c>
      <c r="M11227" s="821">
        <v>49259.484493427364</v>
      </c>
      <c r="N11227" s="822"/>
      <c r="O11227" s="822"/>
      <c r="P11227" s="821"/>
    </row>
    <row r="11228" spans="1:16" ht="67.5" x14ac:dyDescent="0.25">
      <c r="A11228" s="827" t="s">
        <v>3627</v>
      </c>
      <c r="B11228" s="827" t="s">
        <v>3626</v>
      </c>
      <c r="C11228" s="827" t="s">
        <v>3031</v>
      </c>
      <c r="D11228" s="824" t="s">
        <v>4726</v>
      </c>
      <c r="E11228" s="826">
        <v>3950</v>
      </c>
      <c r="F11228" s="825" t="s">
        <v>4734</v>
      </c>
      <c r="G11228" s="824" t="s">
        <v>4733</v>
      </c>
      <c r="H11228" s="823" t="s">
        <v>4732</v>
      </c>
      <c r="I11228" s="823" t="s">
        <v>3622</v>
      </c>
      <c r="J11228" s="823" t="s">
        <v>4732</v>
      </c>
      <c r="K11228" s="822">
        <v>4</v>
      </c>
      <c r="L11228" s="822">
        <v>12</v>
      </c>
      <c r="M11228" s="821">
        <v>48031.33089650896</v>
      </c>
      <c r="N11228" s="822"/>
      <c r="O11228" s="822"/>
      <c r="P11228" s="821"/>
    </row>
    <row r="11229" spans="1:16" ht="33.75" x14ac:dyDescent="0.25">
      <c r="A11229" s="827" t="s">
        <v>3627</v>
      </c>
      <c r="B11229" s="827" t="s">
        <v>3626</v>
      </c>
      <c r="C11229" s="827" t="s">
        <v>3031</v>
      </c>
      <c r="D11229" s="824" t="s">
        <v>4760</v>
      </c>
      <c r="E11229" s="826">
        <v>6500</v>
      </c>
      <c r="F11229" s="825" t="s">
        <v>6189</v>
      </c>
      <c r="G11229" s="824" t="s">
        <v>6188</v>
      </c>
      <c r="H11229" s="823" t="s">
        <v>2722</v>
      </c>
      <c r="I11229" s="823" t="s">
        <v>3622</v>
      </c>
      <c r="J11229" s="823" t="s">
        <v>2722</v>
      </c>
      <c r="K11229" s="822">
        <v>1</v>
      </c>
      <c r="L11229" s="822">
        <v>4</v>
      </c>
      <c r="M11229" s="821">
        <v>25757.760204783139</v>
      </c>
      <c r="N11229" s="822"/>
      <c r="O11229" s="822"/>
      <c r="P11229" s="821"/>
    </row>
    <row r="11230" spans="1:16" ht="67.5" x14ac:dyDescent="0.25">
      <c r="A11230" s="827" t="s">
        <v>3627</v>
      </c>
      <c r="B11230" s="827" t="s">
        <v>3626</v>
      </c>
      <c r="C11230" s="827" t="s">
        <v>3031</v>
      </c>
      <c r="D11230" s="824" t="s">
        <v>4726</v>
      </c>
      <c r="E11230" s="826">
        <v>3950</v>
      </c>
      <c r="F11230" s="825" t="s">
        <v>4731</v>
      </c>
      <c r="G11230" s="824" t="s">
        <v>4730</v>
      </c>
      <c r="H11230" s="823" t="s">
        <v>4729</v>
      </c>
      <c r="I11230" s="823" t="s">
        <v>3732</v>
      </c>
      <c r="J11230" s="823" t="s">
        <v>4729</v>
      </c>
      <c r="K11230" s="822">
        <v>4</v>
      </c>
      <c r="L11230" s="822">
        <v>12</v>
      </c>
      <c r="M11230" s="821">
        <v>49291.127355303623</v>
      </c>
      <c r="N11230" s="822"/>
      <c r="O11230" s="822"/>
      <c r="P11230" s="821"/>
    </row>
    <row r="11231" spans="1:16" ht="67.5" x14ac:dyDescent="0.25">
      <c r="A11231" s="827" t="s">
        <v>3627</v>
      </c>
      <c r="B11231" s="827" t="s">
        <v>3626</v>
      </c>
      <c r="C11231" s="827" t="s">
        <v>3031</v>
      </c>
      <c r="D11231" s="824" t="s">
        <v>4726</v>
      </c>
      <c r="E11231" s="826">
        <v>3950</v>
      </c>
      <c r="F11231" s="825" t="s">
        <v>4728</v>
      </c>
      <c r="G11231" s="824" t="s">
        <v>4727</v>
      </c>
      <c r="H11231" s="823" t="s">
        <v>3691</v>
      </c>
      <c r="I11231" s="823" t="s">
        <v>3654</v>
      </c>
      <c r="J11231" s="823" t="s">
        <v>3691</v>
      </c>
      <c r="K11231" s="822">
        <v>4</v>
      </c>
      <c r="L11231" s="822">
        <v>12</v>
      </c>
      <c r="M11231" s="821">
        <v>49325.413798045505</v>
      </c>
      <c r="N11231" s="822"/>
      <c r="O11231" s="822"/>
      <c r="P11231" s="821"/>
    </row>
    <row r="11232" spans="1:16" ht="67.5" x14ac:dyDescent="0.25">
      <c r="A11232" s="827" t="s">
        <v>3627</v>
      </c>
      <c r="B11232" s="827" t="s">
        <v>3626</v>
      </c>
      <c r="C11232" s="827" t="s">
        <v>3031</v>
      </c>
      <c r="D11232" s="824" t="s">
        <v>4726</v>
      </c>
      <c r="E11232" s="826">
        <v>3950</v>
      </c>
      <c r="F11232" s="825" t="s">
        <v>4725</v>
      </c>
      <c r="G11232" s="824" t="s">
        <v>4724</v>
      </c>
      <c r="H11232" s="823" t="s">
        <v>2722</v>
      </c>
      <c r="I11232" s="823" t="s">
        <v>3622</v>
      </c>
      <c r="J11232" s="823" t="s">
        <v>2722</v>
      </c>
      <c r="K11232" s="822">
        <v>4</v>
      </c>
      <c r="L11232" s="822">
        <v>12</v>
      </c>
      <c r="M11232" s="821">
        <v>49427.752420949131</v>
      </c>
      <c r="N11232" s="822"/>
      <c r="O11232" s="822"/>
      <c r="P11232" s="821"/>
    </row>
    <row r="11233" spans="1:16" ht="56.25" x14ac:dyDescent="0.25">
      <c r="A11233" s="827" t="s">
        <v>3627</v>
      </c>
      <c r="B11233" s="827" t="s">
        <v>3626</v>
      </c>
      <c r="C11233" s="827" t="s">
        <v>3031</v>
      </c>
      <c r="D11233" s="824" t="s">
        <v>6187</v>
      </c>
      <c r="E11233" s="826">
        <v>1580</v>
      </c>
      <c r="F11233" s="825" t="s">
        <v>6186</v>
      </c>
      <c r="G11233" s="824" t="s">
        <v>6185</v>
      </c>
      <c r="H11233" s="823"/>
      <c r="I11233" s="823" t="s">
        <v>3804</v>
      </c>
      <c r="J11233" s="823"/>
      <c r="K11233" s="822">
        <v>3</v>
      </c>
      <c r="L11233" s="822">
        <v>10</v>
      </c>
      <c r="M11233" s="821">
        <v>17374.975293491058</v>
      </c>
      <c r="N11233" s="822"/>
      <c r="O11233" s="822"/>
      <c r="P11233" s="821"/>
    </row>
    <row r="11234" spans="1:16" ht="56.25" x14ac:dyDescent="0.25">
      <c r="A11234" s="827" t="s">
        <v>3627</v>
      </c>
      <c r="B11234" s="827" t="s">
        <v>3626</v>
      </c>
      <c r="C11234" s="827" t="s">
        <v>3031</v>
      </c>
      <c r="D11234" s="824" t="s">
        <v>6184</v>
      </c>
      <c r="E11234" s="826">
        <v>3500</v>
      </c>
      <c r="F11234" s="825" t="s">
        <v>4070</v>
      </c>
      <c r="G11234" s="824" t="s">
        <v>4069</v>
      </c>
      <c r="H11234" s="823" t="s">
        <v>2745</v>
      </c>
      <c r="I11234" s="823" t="s">
        <v>3638</v>
      </c>
      <c r="J11234" s="823" t="s">
        <v>2745</v>
      </c>
      <c r="K11234" s="822">
        <v>4</v>
      </c>
      <c r="L11234" s="822">
        <v>6</v>
      </c>
      <c r="M11234" s="821">
        <v>10110.334966277933</v>
      </c>
      <c r="N11234" s="822"/>
      <c r="O11234" s="822"/>
      <c r="P11234" s="821"/>
    </row>
    <row r="11235" spans="1:16" ht="33.75" x14ac:dyDescent="0.25">
      <c r="A11235" s="827" t="s">
        <v>3627</v>
      </c>
      <c r="B11235" s="827" t="s">
        <v>3626</v>
      </c>
      <c r="C11235" s="827" t="s">
        <v>3031</v>
      </c>
      <c r="D11235" s="824" t="s">
        <v>4723</v>
      </c>
      <c r="E11235" s="826">
        <v>3000</v>
      </c>
      <c r="F11235" s="825" t="s">
        <v>4722</v>
      </c>
      <c r="G11235" s="824" t="s">
        <v>4721</v>
      </c>
      <c r="H11235" s="823" t="s">
        <v>2745</v>
      </c>
      <c r="I11235" s="823" t="s">
        <v>3638</v>
      </c>
      <c r="J11235" s="823" t="s">
        <v>2745</v>
      </c>
      <c r="K11235" s="822">
        <v>4</v>
      </c>
      <c r="L11235" s="822">
        <v>12</v>
      </c>
      <c r="M11235" s="821">
        <v>36652.978335486863</v>
      </c>
      <c r="N11235" s="822"/>
      <c r="O11235" s="822"/>
      <c r="P11235" s="821"/>
    </row>
    <row r="11236" spans="1:16" ht="33.75" x14ac:dyDescent="0.25">
      <c r="A11236" s="827" t="s">
        <v>3627</v>
      </c>
      <c r="B11236" s="827" t="s">
        <v>3626</v>
      </c>
      <c r="C11236" s="827" t="s">
        <v>3031</v>
      </c>
      <c r="D11236" s="824" t="s">
        <v>4720</v>
      </c>
      <c r="E11236" s="826">
        <v>8500</v>
      </c>
      <c r="F11236" s="825" t="s">
        <v>4719</v>
      </c>
      <c r="G11236" s="824" t="s">
        <v>4718</v>
      </c>
      <c r="H11236" s="823" t="s">
        <v>4717</v>
      </c>
      <c r="I11236" s="823" t="s">
        <v>3622</v>
      </c>
      <c r="J11236" s="823" t="s">
        <v>4717</v>
      </c>
      <c r="K11236" s="822">
        <v>2</v>
      </c>
      <c r="L11236" s="822">
        <v>12</v>
      </c>
      <c r="M11236" s="821">
        <v>103471.95806411222</v>
      </c>
      <c r="N11236" s="822"/>
      <c r="O11236" s="822"/>
      <c r="P11236" s="821"/>
    </row>
    <row r="11237" spans="1:16" ht="56.25" x14ac:dyDescent="0.25">
      <c r="A11237" s="827" t="s">
        <v>3627</v>
      </c>
      <c r="B11237" s="827" t="s">
        <v>3626</v>
      </c>
      <c r="C11237" s="827" t="s">
        <v>3031</v>
      </c>
      <c r="D11237" s="824" t="s">
        <v>4716</v>
      </c>
      <c r="E11237" s="826">
        <v>3500</v>
      </c>
      <c r="F11237" s="825" t="s">
        <v>4715</v>
      </c>
      <c r="G11237" s="824" t="s">
        <v>4714</v>
      </c>
      <c r="H11237" s="823" t="s">
        <v>2745</v>
      </c>
      <c r="I11237" s="823" t="s">
        <v>3622</v>
      </c>
      <c r="J11237" s="823" t="s">
        <v>2745</v>
      </c>
      <c r="K11237" s="822">
        <v>4</v>
      </c>
      <c r="L11237" s="822">
        <v>12</v>
      </c>
      <c r="M11237" s="821">
        <v>43844.159158040406</v>
      </c>
      <c r="N11237" s="822"/>
      <c r="O11237" s="822"/>
      <c r="P11237" s="821"/>
    </row>
    <row r="11238" spans="1:16" ht="56.25" x14ac:dyDescent="0.25">
      <c r="A11238" s="827" t="s">
        <v>3627</v>
      </c>
      <c r="B11238" s="827" t="s">
        <v>3626</v>
      </c>
      <c r="C11238" s="827" t="s">
        <v>3031</v>
      </c>
      <c r="D11238" s="824" t="s">
        <v>4713</v>
      </c>
      <c r="E11238" s="826">
        <v>3500</v>
      </c>
      <c r="F11238" s="825" t="s">
        <v>4712</v>
      </c>
      <c r="G11238" s="824" t="s">
        <v>4711</v>
      </c>
      <c r="H11238" s="823" t="s">
        <v>3674</v>
      </c>
      <c r="I11238" s="823" t="s">
        <v>3622</v>
      </c>
      <c r="J11238" s="823" t="s">
        <v>3674</v>
      </c>
      <c r="K11238" s="822">
        <v>4</v>
      </c>
      <c r="L11238" s="822">
        <v>12</v>
      </c>
      <c r="M11238" s="821">
        <v>43513.401129358455</v>
      </c>
      <c r="N11238" s="822"/>
      <c r="O11238" s="822"/>
      <c r="P11238" s="821"/>
    </row>
    <row r="11239" spans="1:16" ht="67.5" x14ac:dyDescent="0.25">
      <c r="A11239" s="827" t="s">
        <v>3627</v>
      </c>
      <c r="B11239" s="827" t="s">
        <v>3626</v>
      </c>
      <c r="C11239" s="827" t="s">
        <v>3031</v>
      </c>
      <c r="D11239" s="824" t="s">
        <v>4710</v>
      </c>
      <c r="E11239" s="826">
        <v>3500</v>
      </c>
      <c r="F11239" s="825" t="s">
        <v>4709</v>
      </c>
      <c r="G11239" s="824" t="s">
        <v>4708</v>
      </c>
      <c r="H11239" s="823" t="s">
        <v>3691</v>
      </c>
      <c r="I11239" s="823" t="s">
        <v>3622</v>
      </c>
      <c r="J11239" s="823" t="s">
        <v>3691</v>
      </c>
      <c r="K11239" s="822">
        <v>4</v>
      </c>
      <c r="L11239" s="822">
        <v>12</v>
      </c>
      <c r="M11239" s="821">
        <v>42867.045607716296</v>
      </c>
      <c r="N11239" s="822"/>
      <c r="O11239" s="822"/>
      <c r="P11239" s="821"/>
    </row>
    <row r="11240" spans="1:16" x14ac:dyDescent="0.25">
      <c r="A11240" s="1772" t="s">
        <v>2848</v>
      </c>
      <c r="B11240" s="1772"/>
      <c r="C11240" s="1772"/>
      <c r="D11240" s="1772"/>
      <c r="E11240" s="1772"/>
      <c r="F11240" s="1772" t="s">
        <v>378</v>
      </c>
      <c r="G11240" s="1772"/>
      <c r="H11240" s="1772"/>
      <c r="I11240" s="1772"/>
      <c r="J11240" s="1772"/>
      <c r="K11240" s="1771" t="s">
        <v>2847</v>
      </c>
      <c r="L11240" s="1771"/>
      <c r="M11240" s="1771"/>
      <c r="N11240" s="1771" t="s">
        <v>2846</v>
      </c>
      <c r="O11240" s="1771"/>
      <c r="P11240" s="1771"/>
    </row>
    <row r="11241" spans="1:16" ht="81" customHeight="1" x14ac:dyDescent="0.25">
      <c r="A11241" s="1535" t="s">
        <v>2845</v>
      </c>
      <c r="B11241" s="1535" t="s">
        <v>5</v>
      </c>
      <c r="C11241" s="1535" t="s">
        <v>2844</v>
      </c>
      <c r="D11241" s="1535" t="s">
        <v>2843</v>
      </c>
      <c r="E11241" s="1536" t="s">
        <v>2842</v>
      </c>
      <c r="F11241" s="1537" t="s">
        <v>2841</v>
      </c>
      <c r="G11241" s="1540" t="s">
        <v>2840</v>
      </c>
      <c r="H11241" s="1535" t="s">
        <v>2839</v>
      </c>
      <c r="I11241" s="1535" t="s">
        <v>2838</v>
      </c>
      <c r="J11241" s="1535" t="s">
        <v>2837</v>
      </c>
      <c r="K11241" s="1538" t="s">
        <v>2836</v>
      </c>
      <c r="L11241" s="1538" t="s">
        <v>2835</v>
      </c>
      <c r="M11241" s="1539" t="s">
        <v>2834</v>
      </c>
      <c r="N11241" s="1538" t="s">
        <v>2836</v>
      </c>
      <c r="O11241" s="1538" t="s">
        <v>2835</v>
      </c>
      <c r="P11241" s="1539" t="s">
        <v>2834</v>
      </c>
    </row>
    <row r="11242" spans="1:16" ht="56.25" x14ac:dyDescent="0.25">
      <c r="A11242" s="827" t="s">
        <v>3627</v>
      </c>
      <c r="B11242" s="827" t="s">
        <v>3626</v>
      </c>
      <c r="C11242" s="827" t="s">
        <v>3031</v>
      </c>
      <c r="D11242" s="824" t="s">
        <v>4707</v>
      </c>
      <c r="E11242" s="826">
        <v>2500</v>
      </c>
      <c r="F11242" s="825" t="s">
        <v>4706</v>
      </c>
      <c r="G11242" s="824" t="s">
        <v>4705</v>
      </c>
      <c r="H11242" s="823" t="s">
        <v>3674</v>
      </c>
      <c r="I11242" s="823" t="s">
        <v>3631</v>
      </c>
      <c r="J11242" s="823" t="s">
        <v>3674</v>
      </c>
      <c r="K11242" s="822">
        <v>4</v>
      </c>
      <c r="L11242" s="822">
        <v>12</v>
      </c>
      <c r="M11242" s="821">
        <v>31954.704282769409</v>
      </c>
      <c r="N11242" s="822"/>
      <c r="O11242" s="822"/>
      <c r="P11242" s="821"/>
    </row>
    <row r="11243" spans="1:16" ht="56.25" x14ac:dyDescent="0.25">
      <c r="A11243" s="827" t="s">
        <v>3627</v>
      </c>
      <c r="B11243" s="827" t="s">
        <v>3626</v>
      </c>
      <c r="C11243" s="827" t="s">
        <v>3031</v>
      </c>
      <c r="D11243" s="824" t="s">
        <v>4707</v>
      </c>
      <c r="E11243" s="826">
        <v>3500</v>
      </c>
      <c r="F11243" s="825" t="s">
        <v>4124</v>
      </c>
      <c r="G11243" s="824" t="s">
        <v>4123</v>
      </c>
      <c r="H11243" s="823" t="s">
        <v>4122</v>
      </c>
      <c r="I11243" s="823" t="s">
        <v>3622</v>
      </c>
      <c r="J11243" s="823" t="s">
        <v>4122</v>
      </c>
      <c r="K11243" s="822">
        <v>4</v>
      </c>
      <c r="L11243" s="822">
        <v>6</v>
      </c>
      <c r="M11243" s="821">
        <v>17996.447108879256</v>
      </c>
      <c r="N11243" s="822"/>
      <c r="O11243" s="822"/>
      <c r="P11243" s="821"/>
    </row>
    <row r="11244" spans="1:16" ht="33.75" x14ac:dyDescent="0.25">
      <c r="A11244" s="827" t="s">
        <v>3627</v>
      </c>
      <c r="B11244" s="827" t="s">
        <v>3626</v>
      </c>
      <c r="C11244" s="827" t="s">
        <v>3031</v>
      </c>
      <c r="D11244" s="824" t="s">
        <v>4704</v>
      </c>
      <c r="E11244" s="826">
        <v>2000</v>
      </c>
      <c r="F11244" s="825" t="s">
        <v>4703</v>
      </c>
      <c r="G11244" s="824" t="s">
        <v>4702</v>
      </c>
      <c r="H11244" s="823" t="s">
        <v>2708</v>
      </c>
      <c r="I11244" s="823" t="s">
        <v>3622</v>
      </c>
      <c r="J11244" s="823" t="s">
        <v>2708</v>
      </c>
      <c r="K11244" s="822">
        <v>4</v>
      </c>
      <c r="L11244" s="822">
        <v>12</v>
      </c>
      <c r="M11244" s="821">
        <v>25996.012930296431</v>
      </c>
      <c r="N11244" s="822"/>
      <c r="O11244" s="822"/>
      <c r="P11244" s="821"/>
    </row>
    <row r="11245" spans="1:16" ht="33.75" x14ac:dyDescent="0.25">
      <c r="A11245" s="827" t="s">
        <v>3627</v>
      </c>
      <c r="B11245" s="827" t="s">
        <v>3626</v>
      </c>
      <c r="C11245" s="827" t="s">
        <v>3031</v>
      </c>
      <c r="D11245" s="824" t="s">
        <v>6183</v>
      </c>
      <c r="E11245" s="826">
        <v>5592.85</v>
      </c>
      <c r="F11245" s="825" t="s">
        <v>6182</v>
      </c>
      <c r="G11245" s="824" t="s">
        <v>6181</v>
      </c>
      <c r="H11245" s="823" t="s">
        <v>3674</v>
      </c>
      <c r="I11245" s="823" t="s">
        <v>3622</v>
      </c>
      <c r="J11245" s="823" t="s">
        <v>3674</v>
      </c>
      <c r="K11245" s="822">
        <v>2</v>
      </c>
      <c r="L11245" s="822">
        <v>10</v>
      </c>
      <c r="M11245" s="821">
        <v>41459.048403425193</v>
      </c>
      <c r="N11245" s="822"/>
      <c r="O11245" s="822"/>
      <c r="P11245" s="821"/>
    </row>
    <row r="11246" spans="1:16" ht="33.75" x14ac:dyDescent="0.25">
      <c r="A11246" s="827" t="s">
        <v>3627</v>
      </c>
      <c r="B11246" s="827" t="s">
        <v>3626</v>
      </c>
      <c r="C11246" s="827" t="s">
        <v>3031</v>
      </c>
      <c r="D11246" s="824" t="s">
        <v>6180</v>
      </c>
      <c r="E11246" s="826">
        <v>9133.92</v>
      </c>
      <c r="F11246" s="825" t="s">
        <v>6179</v>
      </c>
      <c r="G11246" s="824" t="s">
        <v>6178</v>
      </c>
      <c r="H11246" s="823"/>
      <c r="I11246" s="823" t="s">
        <v>3654</v>
      </c>
      <c r="J11246" s="823" t="s">
        <v>2712</v>
      </c>
      <c r="K11246" s="822"/>
      <c r="L11246" s="822">
        <v>1</v>
      </c>
      <c r="M11246" s="821">
        <v>7359.9694553973213</v>
      </c>
      <c r="N11246" s="822"/>
      <c r="O11246" s="822"/>
      <c r="P11246" s="821"/>
    </row>
    <row r="11247" spans="1:16" ht="56.25" x14ac:dyDescent="0.25">
      <c r="A11247" s="827" t="s">
        <v>3627</v>
      </c>
      <c r="B11247" s="827" t="s">
        <v>3626</v>
      </c>
      <c r="C11247" s="827" t="s">
        <v>3031</v>
      </c>
      <c r="D11247" s="824" t="s">
        <v>4701</v>
      </c>
      <c r="E11247" s="826">
        <v>2970</v>
      </c>
      <c r="F11247" s="825" t="s">
        <v>4700</v>
      </c>
      <c r="G11247" s="824" t="s">
        <v>4699</v>
      </c>
      <c r="H11247" s="823" t="s">
        <v>2745</v>
      </c>
      <c r="I11247" s="823" t="s">
        <v>3638</v>
      </c>
      <c r="J11247" s="823" t="s">
        <v>2745</v>
      </c>
      <c r="K11247" s="822">
        <v>5</v>
      </c>
      <c r="L11247" s="822">
        <v>12</v>
      </c>
      <c r="M11247" s="821">
        <v>36675.44877284456</v>
      </c>
      <c r="N11247" s="822"/>
      <c r="O11247" s="822"/>
      <c r="P11247" s="821"/>
    </row>
    <row r="11248" spans="1:16" ht="33.75" x14ac:dyDescent="0.25">
      <c r="A11248" s="827" t="s">
        <v>3627</v>
      </c>
      <c r="B11248" s="827" t="s">
        <v>3626</v>
      </c>
      <c r="C11248" s="827" t="s">
        <v>3031</v>
      </c>
      <c r="D11248" s="824" t="s">
        <v>4698</v>
      </c>
      <c r="E11248" s="826">
        <v>2000</v>
      </c>
      <c r="F11248" s="825" t="s">
        <v>4697</v>
      </c>
      <c r="G11248" s="824" t="s">
        <v>4696</v>
      </c>
      <c r="H11248" s="823" t="s">
        <v>3674</v>
      </c>
      <c r="I11248" s="823" t="s">
        <v>3622</v>
      </c>
      <c r="J11248" s="823" t="s">
        <v>3674</v>
      </c>
      <c r="K11248" s="822">
        <v>4</v>
      </c>
      <c r="L11248" s="822">
        <v>12</v>
      </c>
      <c r="M11248" s="821">
        <v>25882.779549886043</v>
      </c>
      <c r="N11248" s="822"/>
      <c r="O11248" s="822"/>
      <c r="P11248" s="821"/>
    </row>
    <row r="11249" spans="1:16" ht="33.75" x14ac:dyDescent="0.25">
      <c r="A11249" s="827" t="s">
        <v>3627</v>
      </c>
      <c r="B11249" s="827" t="s">
        <v>3626</v>
      </c>
      <c r="C11249" s="827" t="s">
        <v>3031</v>
      </c>
      <c r="D11249" s="824" t="s">
        <v>4695</v>
      </c>
      <c r="E11249" s="826">
        <v>6450</v>
      </c>
      <c r="F11249" s="825" t="s">
        <v>4694</v>
      </c>
      <c r="G11249" s="824" t="s">
        <v>4693</v>
      </c>
      <c r="H11249" s="823" t="s">
        <v>4230</v>
      </c>
      <c r="I11249" s="823" t="s">
        <v>3622</v>
      </c>
      <c r="J11249" s="823" t="s">
        <v>4230</v>
      </c>
      <c r="K11249" s="822">
        <v>2</v>
      </c>
      <c r="L11249" s="822">
        <v>12</v>
      </c>
      <c r="M11249" s="821">
        <v>78700.033223796927</v>
      </c>
      <c r="N11249" s="822"/>
      <c r="O11249" s="822"/>
      <c r="P11249" s="821"/>
    </row>
    <row r="11250" spans="1:16" ht="56.25" x14ac:dyDescent="0.25">
      <c r="A11250" s="827" t="s">
        <v>3627</v>
      </c>
      <c r="B11250" s="827" t="s">
        <v>3626</v>
      </c>
      <c r="C11250" s="827" t="s">
        <v>3031</v>
      </c>
      <c r="D11250" s="824" t="s">
        <v>4692</v>
      </c>
      <c r="E11250" s="826">
        <v>1300</v>
      </c>
      <c r="F11250" s="825" t="s">
        <v>4691</v>
      </c>
      <c r="G11250" s="824" t="s">
        <v>4690</v>
      </c>
      <c r="H11250" s="823" t="s">
        <v>4122</v>
      </c>
      <c r="I11250" s="823" t="s">
        <v>3638</v>
      </c>
      <c r="J11250" s="823" t="s">
        <v>4122</v>
      </c>
      <c r="K11250" s="822">
        <v>4</v>
      </c>
      <c r="L11250" s="822">
        <v>12</v>
      </c>
      <c r="M11250" s="821">
        <v>17381.95474751883</v>
      </c>
      <c r="N11250" s="822"/>
      <c r="O11250" s="822"/>
      <c r="P11250" s="821"/>
    </row>
    <row r="11251" spans="1:16" ht="33.75" x14ac:dyDescent="0.25">
      <c r="A11251" s="827" t="s">
        <v>3627</v>
      </c>
      <c r="B11251" s="827" t="s">
        <v>3626</v>
      </c>
      <c r="C11251" s="827" t="s">
        <v>3031</v>
      </c>
      <c r="D11251" s="824" t="s">
        <v>4689</v>
      </c>
      <c r="E11251" s="826">
        <v>10000</v>
      </c>
      <c r="F11251" s="825" t="s">
        <v>4688</v>
      </c>
      <c r="G11251" s="824" t="s">
        <v>4687</v>
      </c>
      <c r="H11251" s="823" t="s">
        <v>4333</v>
      </c>
      <c r="I11251" s="823" t="s">
        <v>3622</v>
      </c>
      <c r="J11251" s="823" t="s">
        <v>4333</v>
      </c>
      <c r="K11251" s="822">
        <v>3</v>
      </c>
      <c r="L11251" s="822">
        <v>12</v>
      </c>
      <c r="M11251" s="821">
        <v>119961.91455432856</v>
      </c>
      <c r="N11251" s="822"/>
      <c r="O11251" s="822"/>
      <c r="P11251" s="821"/>
    </row>
    <row r="11252" spans="1:16" ht="56.25" x14ac:dyDescent="0.25">
      <c r="A11252" s="827" t="s">
        <v>3627</v>
      </c>
      <c r="B11252" s="827" t="s">
        <v>3626</v>
      </c>
      <c r="C11252" s="827" t="s">
        <v>3031</v>
      </c>
      <c r="D11252" s="824" t="s">
        <v>4686</v>
      </c>
      <c r="E11252" s="826">
        <v>3500</v>
      </c>
      <c r="F11252" s="825" t="s">
        <v>4685</v>
      </c>
      <c r="G11252" s="824" t="s">
        <v>4684</v>
      </c>
      <c r="H11252" s="823" t="s">
        <v>3674</v>
      </c>
      <c r="I11252" s="823" t="s">
        <v>3622</v>
      </c>
      <c r="J11252" s="823" t="s">
        <v>3674</v>
      </c>
      <c r="K11252" s="822">
        <v>4</v>
      </c>
      <c r="L11252" s="822">
        <v>12</v>
      </c>
      <c r="M11252" s="821">
        <v>42358.40663018309</v>
      </c>
      <c r="N11252" s="822"/>
      <c r="O11252" s="822"/>
      <c r="P11252" s="821"/>
    </row>
    <row r="11253" spans="1:16" ht="22.5" x14ac:dyDescent="0.25">
      <c r="A11253" s="827" t="s">
        <v>3627</v>
      </c>
      <c r="B11253" s="827" t="s">
        <v>3626</v>
      </c>
      <c r="C11253" s="827" t="s">
        <v>3031</v>
      </c>
      <c r="D11253" s="824" t="s">
        <v>4681</v>
      </c>
      <c r="E11253" s="826">
        <v>2800</v>
      </c>
      <c r="F11253" s="825" t="s">
        <v>4683</v>
      </c>
      <c r="G11253" s="824" t="s">
        <v>4682</v>
      </c>
      <c r="H11253" s="823"/>
      <c r="I11253" s="823" t="s">
        <v>3804</v>
      </c>
      <c r="J11253" s="823"/>
      <c r="K11253" s="822">
        <v>3</v>
      </c>
      <c r="L11253" s="822">
        <v>12</v>
      </c>
      <c r="M11253" s="821">
        <v>35605.649675201887</v>
      </c>
      <c r="N11253" s="822"/>
      <c r="O11253" s="822"/>
      <c r="P11253" s="821"/>
    </row>
    <row r="11254" spans="1:16" ht="22.5" x14ac:dyDescent="0.25">
      <c r="A11254" s="827" t="s">
        <v>3627</v>
      </c>
      <c r="B11254" s="827" t="s">
        <v>3626</v>
      </c>
      <c r="C11254" s="827" t="s">
        <v>3031</v>
      </c>
      <c r="D11254" s="824" t="s">
        <v>4681</v>
      </c>
      <c r="E11254" s="826">
        <v>2800</v>
      </c>
      <c r="F11254" s="825" t="s">
        <v>4680</v>
      </c>
      <c r="G11254" s="824" t="s">
        <v>4679</v>
      </c>
      <c r="H11254" s="823"/>
      <c r="I11254" s="823" t="s">
        <v>3804</v>
      </c>
      <c r="J11254" s="823"/>
      <c r="K11254" s="822">
        <v>3</v>
      </c>
      <c r="L11254" s="822">
        <v>12</v>
      </c>
      <c r="M11254" s="821">
        <v>35609.034259794971</v>
      </c>
      <c r="N11254" s="822"/>
      <c r="O11254" s="822"/>
      <c r="P11254" s="821"/>
    </row>
    <row r="11255" spans="1:16" ht="56.25" x14ac:dyDescent="0.25">
      <c r="A11255" s="827" t="s">
        <v>3627</v>
      </c>
      <c r="B11255" s="827" t="s">
        <v>3626</v>
      </c>
      <c r="C11255" s="827" t="s">
        <v>3031</v>
      </c>
      <c r="D11255" s="824" t="s">
        <v>4678</v>
      </c>
      <c r="E11255" s="826">
        <v>1500</v>
      </c>
      <c r="F11255" s="825" t="s">
        <v>4677</v>
      </c>
      <c r="G11255" s="824" t="s">
        <v>4676</v>
      </c>
      <c r="H11255" s="823" t="s">
        <v>3674</v>
      </c>
      <c r="I11255" s="823" t="s">
        <v>3647</v>
      </c>
      <c r="J11255" s="823" t="s">
        <v>3674</v>
      </c>
      <c r="K11255" s="822">
        <v>4</v>
      </c>
      <c r="L11255" s="822">
        <v>12</v>
      </c>
      <c r="M11255" s="821">
        <v>19968.087797123291</v>
      </c>
      <c r="N11255" s="822"/>
      <c r="O11255" s="822"/>
      <c r="P11255" s="821"/>
    </row>
    <row r="11256" spans="1:16" ht="56.25" x14ac:dyDescent="0.25">
      <c r="A11256" s="827" t="s">
        <v>3627</v>
      </c>
      <c r="B11256" s="827" t="s">
        <v>3626</v>
      </c>
      <c r="C11256" s="827" t="s">
        <v>3031</v>
      </c>
      <c r="D11256" s="824" t="s">
        <v>4675</v>
      </c>
      <c r="E11256" s="826">
        <v>1900</v>
      </c>
      <c r="F11256" s="825" t="s">
        <v>4674</v>
      </c>
      <c r="G11256" s="824" t="s">
        <v>4673</v>
      </c>
      <c r="H11256" s="823" t="s">
        <v>2741</v>
      </c>
      <c r="I11256" s="823" t="s">
        <v>3638</v>
      </c>
      <c r="J11256" s="823" t="s">
        <v>2741</v>
      </c>
      <c r="K11256" s="822">
        <v>4</v>
      </c>
      <c r="L11256" s="822">
        <v>12</v>
      </c>
      <c r="M11256" s="821">
        <v>23205.973679303868</v>
      </c>
      <c r="N11256" s="822"/>
      <c r="O11256" s="822"/>
      <c r="P11256" s="821"/>
    </row>
    <row r="11257" spans="1:16" ht="56.25" x14ac:dyDescent="0.25">
      <c r="A11257" s="827" t="s">
        <v>3627</v>
      </c>
      <c r="B11257" s="827" t="s">
        <v>3626</v>
      </c>
      <c r="C11257" s="827" t="s">
        <v>3031</v>
      </c>
      <c r="D11257" s="824" t="s">
        <v>4672</v>
      </c>
      <c r="E11257" s="826">
        <v>1650</v>
      </c>
      <c r="F11257" s="825" t="s">
        <v>4671</v>
      </c>
      <c r="G11257" s="824" t="s">
        <v>4670</v>
      </c>
      <c r="H11257" s="823" t="s">
        <v>2745</v>
      </c>
      <c r="I11257" s="823" t="s">
        <v>3638</v>
      </c>
      <c r="J11257" s="823" t="s">
        <v>2745</v>
      </c>
      <c r="K11257" s="822">
        <v>4</v>
      </c>
      <c r="L11257" s="822">
        <v>12</v>
      </c>
      <c r="M11257" s="821">
        <v>21440.992922516281</v>
      </c>
      <c r="N11257" s="822"/>
      <c r="O11257" s="822"/>
      <c r="P11257" s="821"/>
    </row>
    <row r="11258" spans="1:16" ht="56.25" x14ac:dyDescent="0.25">
      <c r="A11258" s="827" t="s">
        <v>3627</v>
      </c>
      <c r="B11258" s="827" t="s">
        <v>3626</v>
      </c>
      <c r="C11258" s="827" t="s">
        <v>3031</v>
      </c>
      <c r="D11258" s="824" t="s">
        <v>6177</v>
      </c>
      <c r="E11258" s="826">
        <v>3500</v>
      </c>
      <c r="F11258" s="825" t="s">
        <v>4144</v>
      </c>
      <c r="G11258" s="824" t="s">
        <v>4143</v>
      </c>
      <c r="H11258" s="823" t="s">
        <v>3691</v>
      </c>
      <c r="I11258" s="823" t="s">
        <v>3622</v>
      </c>
      <c r="J11258" s="823" t="s">
        <v>3691</v>
      </c>
      <c r="K11258" s="822">
        <v>4</v>
      </c>
      <c r="L11258" s="822">
        <v>6</v>
      </c>
      <c r="M11258" s="821">
        <v>17127.950686014603</v>
      </c>
      <c r="N11258" s="822"/>
      <c r="O11258" s="822"/>
      <c r="P11258" s="821"/>
    </row>
    <row r="11259" spans="1:16" ht="67.5" x14ac:dyDescent="0.25">
      <c r="A11259" s="827" t="s">
        <v>3627</v>
      </c>
      <c r="B11259" s="827" t="s">
        <v>3626</v>
      </c>
      <c r="C11259" s="827" t="s">
        <v>3031</v>
      </c>
      <c r="D11259" s="824" t="s">
        <v>4669</v>
      </c>
      <c r="E11259" s="826">
        <v>3000</v>
      </c>
      <c r="F11259" s="825" t="s">
        <v>4668</v>
      </c>
      <c r="G11259" s="824" t="s">
        <v>4667</v>
      </c>
      <c r="H11259" s="823" t="s">
        <v>3663</v>
      </c>
      <c r="I11259" s="823" t="s">
        <v>3622</v>
      </c>
      <c r="J11259" s="823" t="s">
        <v>3663</v>
      </c>
      <c r="K11259" s="822">
        <v>4</v>
      </c>
      <c r="L11259" s="822">
        <v>12</v>
      </c>
      <c r="M11259" s="821">
        <v>37573.805643213971</v>
      </c>
      <c r="N11259" s="822"/>
      <c r="O11259" s="822"/>
      <c r="P11259" s="821"/>
    </row>
    <row r="11260" spans="1:16" ht="45" x14ac:dyDescent="0.25">
      <c r="A11260" s="827" t="s">
        <v>3627</v>
      </c>
      <c r="B11260" s="827" t="s">
        <v>3626</v>
      </c>
      <c r="C11260" s="827" t="s">
        <v>3031</v>
      </c>
      <c r="D11260" s="824" t="s">
        <v>4666</v>
      </c>
      <c r="E11260" s="826">
        <v>6450</v>
      </c>
      <c r="F11260" s="825" t="s">
        <v>4665</v>
      </c>
      <c r="G11260" s="824" t="s">
        <v>4664</v>
      </c>
      <c r="H11260" s="823" t="s">
        <v>3691</v>
      </c>
      <c r="I11260" s="823" t="s">
        <v>3622</v>
      </c>
      <c r="J11260" s="823" t="s">
        <v>3691</v>
      </c>
      <c r="K11260" s="822">
        <v>2</v>
      </c>
      <c r="L11260" s="822">
        <v>12</v>
      </c>
      <c r="M11260" s="821">
        <v>78785.959615493222</v>
      </c>
      <c r="N11260" s="822"/>
      <c r="O11260" s="822"/>
      <c r="P11260" s="821"/>
    </row>
    <row r="11261" spans="1:16" ht="67.5" x14ac:dyDescent="0.25">
      <c r="A11261" s="827" t="s">
        <v>3627</v>
      </c>
      <c r="B11261" s="827" t="s">
        <v>3626</v>
      </c>
      <c r="C11261" s="827" t="s">
        <v>3031</v>
      </c>
      <c r="D11261" s="824" t="s">
        <v>4663</v>
      </c>
      <c r="E11261" s="826">
        <v>1250</v>
      </c>
      <c r="F11261" s="825" t="s">
        <v>4662</v>
      </c>
      <c r="G11261" s="824" t="s">
        <v>4661</v>
      </c>
      <c r="H11261" s="823"/>
      <c r="I11261" s="823" t="s">
        <v>3804</v>
      </c>
      <c r="J11261" s="823"/>
      <c r="K11261" s="822">
        <v>4</v>
      </c>
      <c r="L11261" s="822">
        <v>12</v>
      </c>
      <c r="M11261" s="821">
        <v>16734.07716416617</v>
      </c>
      <c r="N11261" s="822"/>
      <c r="O11261" s="822"/>
      <c r="P11261" s="821"/>
    </row>
    <row r="11262" spans="1:16" ht="33.75" x14ac:dyDescent="0.25">
      <c r="A11262" s="827" t="s">
        <v>3627</v>
      </c>
      <c r="B11262" s="827" t="s">
        <v>3626</v>
      </c>
      <c r="C11262" s="827" t="s">
        <v>3031</v>
      </c>
      <c r="D11262" s="824" t="s">
        <v>4660</v>
      </c>
      <c r="E11262" s="826">
        <v>3950</v>
      </c>
      <c r="F11262" s="825" t="s">
        <v>4659</v>
      </c>
      <c r="G11262" s="824" t="s">
        <v>4658</v>
      </c>
      <c r="H11262" s="823" t="s">
        <v>3114</v>
      </c>
      <c r="I11262" s="823" t="s">
        <v>3647</v>
      </c>
      <c r="J11262" s="823" t="s">
        <v>3114</v>
      </c>
      <c r="K11262" s="822">
        <v>2</v>
      </c>
      <c r="L11262" s="822">
        <v>12</v>
      </c>
      <c r="M11262" s="821">
        <v>47988.312626059451</v>
      </c>
      <c r="N11262" s="822"/>
      <c r="O11262" s="822"/>
      <c r="P11262" s="821"/>
    </row>
    <row r="11263" spans="1:16" ht="56.25" x14ac:dyDescent="0.25">
      <c r="A11263" s="827" t="s">
        <v>3627</v>
      </c>
      <c r="B11263" s="827" t="s">
        <v>3626</v>
      </c>
      <c r="C11263" s="827" t="s">
        <v>3031</v>
      </c>
      <c r="D11263" s="824" t="s">
        <v>6176</v>
      </c>
      <c r="E11263" s="826">
        <v>3500</v>
      </c>
      <c r="F11263" s="825" t="s">
        <v>4126</v>
      </c>
      <c r="G11263" s="824" t="s">
        <v>4125</v>
      </c>
      <c r="H11263" s="823" t="s">
        <v>2745</v>
      </c>
      <c r="I11263" s="823" t="s">
        <v>3638</v>
      </c>
      <c r="J11263" s="823" t="s">
        <v>2745</v>
      </c>
      <c r="K11263" s="822">
        <v>4</v>
      </c>
      <c r="L11263" s="822">
        <v>6</v>
      </c>
      <c r="M11263" s="821">
        <v>18141.113066324324</v>
      </c>
      <c r="N11263" s="822"/>
      <c r="O11263" s="822"/>
      <c r="P11263" s="821"/>
    </row>
    <row r="11264" spans="1:16" ht="22.5" x14ac:dyDescent="0.25">
      <c r="A11264" s="827" t="s">
        <v>3627</v>
      </c>
      <c r="B11264" s="827" t="s">
        <v>3626</v>
      </c>
      <c r="C11264" s="827" t="s">
        <v>3031</v>
      </c>
      <c r="D11264" s="824" t="s">
        <v>4657</v>
      </c>
      <c r="E11264" s="826">
        <v>5500</v>
      </c>
      <c r="F11264" s="825" t="s">
        <v>4656</v>
      </c>
      <c r="G11264" s="824" t="s">
        <v>4655</v>
      </c>
      <c r="H11264" s="823" t="s">
        <v>3674</v>
      </c>
      <c r="I11264" s="823" t="s">
        <v>3654</v>
      </c>
      <c r="J11264" s="823" t="s">
        <v>3674</v>
      </c>
      <c r="K11264" s="822">
        <v>2</v>
      </c>
      <c r="L11264" s="822">
        <v>12</v>
      </c>
      <c r="M11264" s="821">
        <v>67821.667921111497</v>
      </c>
      <c r="N11264" s="822"/>
      <c r="O11264" s="822"/>
      <c r="P11264" s="821"/>
    </row>
    <row r="11265" spans="1:16" ht="33.75" x14ac:dyDescent="0.25">
      <c r="A11265" s="827" t="s">
        <v>3627</v>
      </c>
      <c r="B11265" s="827" t="s">
        <v>3626</v>
      </c>
      <c r="C11265" s="827" t="s">
        <v>3031</v>
      </c>
      <c r="D11265" s="824" t="s">
        <v>4654</v>
      </c>
      <c r="E11265" s="826">
        <v>6500</v>
      </c>
      <c r="F11265" s="825" t="s">
        <v>4653</v>
      </c>
      <c r="G11265" s="824" t="s">
        <v>4652</v>
      </c>
      <c r="H11265" s="823" t="s">
        <v>3674</v>
      </c>
      <c r="I11265" s="823" t="s">
        <v>3622</v>
      </c>
      <c r="J11265" s="823" t="s">
        <v>3674</v>
      </c>
      <c r="K11265" s="822">
        <v>4</v>
      </c>
      <c r="L11265" s="822">
        <v>12</v>
      </c>
      <c r="M11265" s="821">
        <v>79541.222657947481</v>
      </c>
      <c r="N11265" s="822"/>
      <c r="O11265" s="822"/>
      <c r="P11265" s="821"/>
    </row>
    <row r="11266" spans="1:16" ht="56.25" x14ac:dyDescent="0.25">
      <c r="A11266" s="827" t="s">
        <v>3627</v>
      </c>
      <c r="B11266" s="827" t="s">
        <v>3626</v>
      </c>
      <c r="C11266" s="827" t="s">
        <v>3031</v>
      </c>
      <c r="D11266" s="824" t="s">
        <v>4672</v>
      </c>
      <c r="E11266" s="826">
        <v>1650</v>
      </c>
      <c r="F11266" s="825" t="s">
        <v>6175</v>
      </c>
      <c r="G11266" s="824" t="s">
        <v>6174</v>
      </c>
      <c r="H11266" s="823" t="s">
        <v>3691</v>
      </c>
      <c r="I11266" s="823" t="s">
        <v>3647</v>
      </c>
      <c r="J11266" s="823" t="s">
        <v>3691</v>
      </c>
      <c r="K11266" s="822">
        <v>1</v>
      </c>
      <c r="L11266" s="822">
        <v>2</v>
      </c>
      <c r="M11266" s="821">
        <v>2179.3420303445137</v>
      </c>
      <c r="N11266" s="822"/>
      <c r="O11266" s="822"/>
      <c r="P11266" s="821"/>
    </row>
    <row r="11267" spans="1:16" ht="33.75" x14ac:dyDescent="0.25">
      <c r="A11267" s="827" t="s">
        <v>3627</v>
      </c>
      <c r="B11267" s="827" t="s">
        <v>3626</v>
      </c>
      <c r="C11267" s="827" t="s">
        <v>3031</v>
      </c>
      <c r="D11267" s="824" t="s">
        <v>4651</v>
      </c>
      <c r="E11267" s="826">
        <v>5000</v>
      </c>
      <c r="F11267" s="825" t="s">
        <v>4650</v>
      </c>
      <c r="G11267" s="824" t="s">
        <v>4649</v>
      </c>
      <c r="H11267" s="823" t="s">
        <v>3691</v>
      </c>
      <c r="I11267" s="823" t="s">
        <v>3622</v>
      </c>
      <c r="J11267" s="823" t="s">
        <v>3691</v>
      </c>
      <c r="K11267" s="822">
        <v>2</v>
      </c>
      <c r="L11267" s="822">
        <v>12</v>
      </c>
      <c r="M11267" s="821">
        <v>60473.674688120496</v>
      </c>
      <c r="N11267" s="822"/>
      <c r="O11267" s="822"/>
      <c r="P11267" s="821"/>
    </row>
    <row r="11268" spans="1:16" ht="33.75" x14ac:dyDescent="0.25">
      <c r="A11268" s="827" t="s">
        <v>3627</v>
      </c>
      <c r="B11268" s="827" t="s">
        <v>3626</v>
      </c>
      <c r="C11268" s="827" t="s">
        <v>3031</v>
      </c>
      <c r="D11268" s="824" t="s">
        <v>4648</v>
      </c>
      <c r="E11268" s="826">
        <v>3950</v>
      </c>
      <c r="F11268" s="825" t="s">
        <v>4647</v>
      </c>
      <c r="G11268" s="824" t="s">
        <v>4646</v>
      </c>
      <c r="H11268" s="823" t="s">
        <v>2725</v>
      </c>
      <c r="I11268" s="823" t="s">
        <v>3622</v>
      </c>
      <c r="J11268" s="823" t="s">
        <v>2725</v>
      </c>
      <c r="K11268" s="822">
        <v>2</v>
      </c>
      <c r="L11268" s="822">
        <v>12</v>
      </c>
      <c r="M11268" s="821">
        <v>48608.152230534419</v>
      </c>
      <c r="N11268" s="822"/>
      <c r="O11268" s="822"/>
      <c r="P11268" s="821"/>
    </row>
    <row r="11269" spans="1:16" ht="56.25" x14ac:dyDescent="0.25">
      <c r="A11269" s="827" t="s">
        <v>3627</v>
      </c>
      <c r="B11269" s="827" t="s">
        <v>3626</v>
      </c>
      <c r="C11269" s="827" t="s">
        <v>3031</v>
      </c>
      <c r="D11269" s="824" t="s">
        <v>6173</v>
      </c>
      <c r="E11269" s="826">
        <v>1200</v>
      </c>
      <c r="F11269" s="825" t="s">
        <v>6172</v>
      </c>
      <c r="G11269" s="824" t="s">
        <v>6171</v>
      </c>
      <c r="H11269" s="823" t="s">
        <v>3327</v>
      </c>
      <c r="I11269" s="823" t="s">
        <v>3622</v>
      </c>
      <c r="J11269" s="823" t="s">
        <v>3327</v>
      </c>
      <c r="K11269" s="822">
        <v>1</v>
      </c>
      <c r="L11269" s="822">
        <v>2</v>
      </c>
      <c r="M11269" s="821">
        <v>2026.2045978528249</v>
      </c>
      <c r="N11269" s="822"/>
      <c r="O11269" s="822"/>
      <c r="P11269" s="821"/>
    </row>
    <row r="11270" spans="1:16" ht="33.75" x14ac:dyDescent="0.25">
      <c r="A11270" s="827" t="s">
        <v>3627</v>
      </c>
      <c r="B11270" s="827" t="s">
        <v>3626</v>
      </c>
      <c r="C11270" s="827" t="s">
        <v>3031</v>
      </c>
      <c r="D11270" s="824" t="s">
        <v>4645</v>
      </c>
      <c r="E11270" s="826">
        <v>8000</v>
      </c>
      <c r="F11270" s="825" t="s">
        <v>4644</v>
      </c>
      <c r="G11270" s="824" t="s">
        <v>4643</v>
      </c>
      <c r="H11270" s="823" t="s">
        <v>3674</v>
      </c>
      <c r="I11270" s="823" t="s">
        <v>3622</v>
      </c>
      <c r="J11270" s="823" t="s">
        <v>3674</v>
      </c>
      <c r="K11270" s="822">
        <v>2</v>
      </c>
      <c r="L11270" s="822">
        <v>12</v>
      </c>
      <c r="M11270" s="821">
        <v>98093.672901535494</v>
      </c>
      <c r="N11270" s="822"/>
      <c r="O11270" s="822"/>
      <c r="P11270" s="821"/>
    </row>
    <row r="11271" spans="1:16" ht="33.75" x14ac:dyDescent="0.25">
      <c r="A11271" s="827" t="s">
        <v>3627</v>
      </c>
      <c r="B11271" s="827" t="s">
        <v>3626</v>
      </c>
      <c r="C11271" s="827" t="s">
        <v>3031</v>
      </c>
      <c r="D11271" s="824" t="s">
        <v>6170</v>
      </c>
      <c r="E11271" s="826">
        <v>6500</v>
      </c>
      <c r="F11271" s="825" t="s">
        <v>4209</v>
      </c>
      <c r="G11271" s="824" t="s">
        <v>4208</v>
      </c>
      <c r="H11271" s="823" t="s">
        <v>2722</v>
      </c>
      <c r="I11271" s="823" t="s">
        <v>3622</v>
      </c>
      <c r="J11271" s="823" t="s">
        <v>2722</v>
      </c>
      <c r="K11271" s="822">
        <v>4</v>
      </c>
      <c r="L11271" s="822">
        <v>5</v>
      </c>
      <c r="M11271" s="821">
        <v>15533.911478306047</v>
      </c>
      <c r="N11271" s="822"/>
      <c r="O11271" s="822"/>
      <c r="P11271" s="821"/>
    </row>
    <row r="11272" spans="1:16" x14ac:dyDescent="0.25">
      <c r="A11272" s="1772" t="s">
        <v>2848</v>
      </c>
      <c r="B11272" s="1772"/>
      <c r="C11272" s="1772"/>
      <c r="D11272" s="1772"/>
      <c r="E11272" s="1772"/>
      <c r="F11272" s="1772" t="s">
        <v>378</v>
      </c>
      <c r="G11272" s="1772"/>
      <c r="H11272" s="1772"/>
      <c r="I11272" s="1772"/>
      <c r="J11272" s="1772"/>
      <c r="K11272" s="1771" t="s">
        <v>2847</v>
      </c>
      <c r="L11272" s="1771"/>
      <c r="M11272" s="1771"/>
      <c r="N11272" s="1771" t="s">
        <v>2846</v>
      </c>
      <c r="O11272" s="1771"/>
      <c r="P11272" s="1771"/>
    </row>
    <row r="11273" spans="1:16" ht="79.5" customHeight="1" x14ac:dyDescent="0.25">
      <c r="A11273" s="1535" t="s">
        <v>2845</v>
      </c>
      <c r="B11273" s="1535" t="s">
        <v>5</v>
      </c>
      <c r="C11273" s="1535" t="s">
        <v>2844</v>
      </c>
      <c r="D11273" s="1535" t="s">
        <v>2843</v>
      </c>
      <c r="E11273" s="1536" t="s">
        <v>2842</v>
      </c>
      <c r="F11273" s="1537" t="s">
        <v>2841</v>
      </c>
      <c r="G11273" s="1540" t="s">
        <v>2840</v>
      </c>
      <c r="H11273" s="1535" t="s">
        <v>2839</v>
      </c>
      <c r="I11273" s="1535" t="s">
        <v>2838</v>
      </c>
      <c r="J11273" s="1535" t="s">
        <v>2837</v>
      </c>
      <c r="K11273" s="1538" t="s">
        <v>2836</v>
      </c>
      <c r="L11273" s="1538" t="s">
        <v>2835</v>
      </c>
      <c r="M11273" s="1539" t="s">
        <v>2834</v>
      </c>
      <c r="N11273" s="1538" t="s">
        <v>2836</v>
      </c>
      <c r="O11273" s="1538" t="s">
        <v>2835</v>
      </c>
      <c r="P11273" s="1539" t="s">
        <v>2834</v>
      </c>
    </row>
    <row r="11274" spans="1:16" ht="56.25" x14ac:dyDescent="0.25">
      <c r="A11274" s="827" t="s">
        <v>3627</v>
      </c>
      <c r="B11274" s="827" t="s">
        <v>3626</v>
      </c>
      <c r="C11274" s="827" t="s">
        <v>3031</v>
      </c>
      <c r="D11274" s="824" t="s">
        <v>6169</v>
      </c>
      <c r="E11274" s="826">
        <v>2340</v>
      </c>
      <c r="F11274" s="825" t="s">
        <v>4212</v>
      </c>
      <c r="G11274" s="824" t="s">
        <v>4211</v>
      </c>
      <c r="H11274" s="823" t="s">
        <v>3674</v>
      </c>
      <c r="I11274" s="823" t="s">
        <v>3654</v>
      </c>
      <c r="J11274" s="823" t="s">
        <v>3674</v>
      </c>
      <c r="K11274" s="822">
        <v>4</v>
      </c>
      <c r="L11274" s="822">
        <v>5</v>
      </c>
      <c r="M11274" s="821">
        <v>7504.1948160314532</v>
      </c>
      <c r="N11274" s="822"/>
      <c r="O11274" s="822"/>
      <c r="P11274" s="821"/>
    </row>
    <row r="11275" spans="1:16" ht="56.25" x14ac:dyDescent="0.25">
      <c r="A11275" s="827" t="s">
        <v>3627</v>
      </c>
      <c r="B11275" s="827" t="s">
        <v>3626</v>
      </c>
      <c r="C11275" s="827" t="s">
        <v>3031</v>
      </c>
      <c r="D11275" s="824" t="s">
        <v>4642</v>
      </c>
      <c r="E11275" s="826">
        <v>3000</v>
      </c>
      <c r="F11275" s="825" t="s">
        <v>4641</v>
      </c>
      <c r="G11275" s="824" t="s">
        <v>4640</v>
      </c>
      <c r="H11275" s="823" t="s">
        <v>3674</v>
      </c>
      <c r="I11275" s="823" t="s">
        <v>3638</v>
      </c>
      <c r="J11275" s="823" t="s">
        <v>3674</v>
      </c>
      <c r="K11275" s="822">
        <v>4</v>
      </c>
      <c r="L11275" s="822">
        <v>12</v>
      </c>
      <c r="M11275" s="821">
        <v>38012.289592169611</v>
      </c>
      <c r="N11275" s="822"/>
      <c r="O11275" s="822"/>
      <c r="P11275" s="821"/>
    </row>
    <row r="11276" spans="1:16" ht="56.25" x14ac:dyDescent="0.25">
      <c r="A11276" s="827" t="s">
        <v>3627</v>
      </c>
      <c r="B11276" s="827" t="s">
        <v>3626</v>
      </c>
      <c r="C11276" s="827" t="s">
        <v>3031</v>
      </c>
      <c r="D11276" s="824" t="s">
        <v>4628</v>
      </c>
      <c r="E11276" s="826">
        <v>2500</v>
      </c>
      <c r="F11276" s="825" t="s">
        <v>4639</v>
      </c>
      <c r="G11276" s="824" t="s">
        <v>4638</v>
      </c>
      <c r="H11276" s="823" t="s">
        <v>3963</v>
      </c>
      <c r="I11276" s="823" t="s">
        <v>3622</v>
      </c>
      <c r="J11276" s="823" t="s">
        <v>3963</v>
      </c>
      <c r="K11276" s="822">
        <v>4</v>
      </c>
      <c r="L11276" s="822">
        <v>12</v>
      </c>
      <c r="M11276" s="821">
        <v>32006.93503199302</v>
      </c>
      <c r="N11276" s="822"/>
      <c r="O11276" s="822"/>
      <c r="P11276" s="821"/>
    </row>
    <row r="11277" spans="1:16" ht="56.25" x14ac:dyDescent="0.25">
      <c r="A11277" s="827" t="s">
        <v>3627</v>
      </c>
      <c r="B11277" s="827" t="s">
        <v>3626</v>
      </c>
      <c r="C11277" s="827" t="s">
        <v>3031</v>
      </c>
      <c r="D11277" s="824" t="s">
        <v>6168</v>
      </c>
      <c r="E11277" s="826">
        <v>3500</v>
      </c>
      <c r="F11277" s="825" t="s">
        <v>4163</v>
      </c>
      <c r="G11277" s="824" t="s">
        <v>4162</v>
      </c>
      <c r="H11277" s="823" t="s">
        <v>2725</v>
      </c>
      <c r="I11277" s="823" t="s">
        <v>3654</v>
      </c>
      <c r="J11277" s="823" t="s">
        <v>2725</v>
      </c>
      <c r="K11277" s="822">
        <v>4</v>
      </c>
      <c r="L11277" s="822">
        <v>6</v>
      </c>
      <c r="M11277" s="821">
        <v>18695.654220705885</v>
      </c>
      <c r="N11277" s="822"/>
      <c r="O11277" s="822"/>
      <c r="P11277" s="821"/>
    </row>
    <row r="11278" spans="1:16" ht="22.5" x14ac:dyDescent="0.25">
      <c r="A11278" s="827" t="s">
        <v>3627</v>
      </c>
      <c r="B11278" s="827" t="s">
        <v>3626</v>
      </c>
      <c r="C11278" s="827" t="s">
        <v>3031</v>
      </c>
      <c r="D11278" s="824" t="s">
        <v>4637</v>
      </c>
      <c r="E11278" s="826">
        <v>4500</v>
      </c>
      <c r="F11278" s="825" t="s">
        <v>4636</v>
      </c>
      <c r="G11278" s="824" t="s">
        <v>4635</v>
      </c>
      <c r="H11278" s="823" t="s">
        <v>2722</v>
      </c>
      <c r="I11278" s="823" t="s">
        <v>3631</v>
      </c>
      <c r="J11278" s="823" t="s">
        <v>2722</v>
      </c>
      <c r="K11278" s="822">
        <v>2</v>
      </c>
      <c r="L11278" s="822">
        <v>12</v>
      </c>
      <c r="M11278" s="821">
        <v>56028.633652488155</v>
      </c>
      <c r="N11278" s="822"/>
      <c r="O11278" s="822"/>
      <c r="P11278" s="821"/>
    </row>
    <row r="11279" spans="1:16" ht="56.25" x14ac:dyDescent="0.25">
      <c r="A11279" s="827" t="s">
        <v>3627</v>
      </c>
      <c r="B11279" s="827" t="s">
        <v>3626</v>
      </c>
      <c r="C11279" s="827" t="s">
        <v>3031</v>
      </c>
      <c r="D11279" s="824" t="s">
        <v>4634</v>
      </c>
      <c r="E11279" s="826">
        <v>1300</v>
      </c>
      <c r="F11279" s="825" t="s">
        <v>4633</v>
      </c>
      <c r="G11279" s="824" t="s">
        <v>4632</v>
      </c>
      <c r="H11279" s="823" t="s">
        <v>3327</v>
      </c>
      <c r="I11279" s="823" t="s">
        <v>3638</v>
      </c>
      <c r="J11279" s="823" t="s">
        <v>3327</v>
      </c>
      <c r="K11279" s="822">
        <v>4</v>
      </c>
      <c r="L11279" s="822">
        <v>12</v>
      </c>
      <c r="M11279" s="821">
        <v>17488.989731884467</v>
      </c>
      <c r="N11279" s="822"/>
      <c r="O11279" s="822"/>
      <c r="P11279" s="821"/>
    </row>
    <row r="11280" spans="1:16" ht="56.25" x14ac:dyDescent="0.25">
      <c r="A11280" s="827" t="s">
        <v>3627</v>
      </c>
      <c r="B11280" s="827" t="s">
        <v>3626</v>
      </c>
      <c r="C11280" s="827" t="s">
        <v>3031</v>
      </c>
      <c r="D11280" s="824" t="s">
        <v>4631</v>
      </c>
      <c r="E11280" s="826">
        <v>2340</v>
      </c>
      <c r="F11280" s="825" t="s">
        <v>4630</v>
      </c>
      <c r="G11280" s="824" t="s">
        <v>4629</v>
      </c>
      <c r="H11280" s="823" t="s">
        <v>2741</v>
      </c>
      <c r="I11280" s="823" t="s">
        <v>3638</v>
      </c>
      <c r="J11280" s="823" t="s">
        <v>2741</v>
      </c>
      <c r="K11280" s="822">
        <v>4</v>
      </c>
      <c r="L11280" s="822">
        <v>12</v>
      </c>
      <c r="M11280" s="821">
        <v>29810.209454744327</v>
      </c>
      <c r="N11280" s="822"/>
      <c r="O11280" s="822"/>
      <c r="P11280" s="821"/>
    </row>
    <row r="11281" spans="1:16" ht="33.75" x14ac:dyDescent="0.25">
      <c r="A11281" s="827" t="s">
        <v>3627</v>
      </c>
      <c r="B11281" s="827" t="s">
        <v>3626</v>
      </c>
      <c r="C11281" s="827" t="s">
        <v>3031</v>
      </c>
      <c r="D11281" s="824" t="s">
        <v>6167</v>
      </c>
      <c r="E11281" s="826">
        <v>8333.33</v>
      </c>
      <c r="F11281" s="825" t="s">
        <v>6166</v>
      </c>
      <c r="G11281" s="824" t="s">
        <v>6165</v>
      </c>
      <c r="H11281" s="823" t="s">
        <v>3691</v>
      </c>
      <c r="I11281" s="823" t="s">
        <v>3622</v>
      </c>
      <c r="J11281" s="823" t="s">
        <v>3691</v>
      </c>
      <c r="K11281" s="822">
        <v>2</v>
      </c>
      <c r="L11281" s="822">
        <v>11</v>
      </c>
      <c r="M11281" s="821">
        <v>89804.374622672782</v>
      </c>
      <c r="N11281" s="822"/>
      <c r="O11281" s="822"/>
      <c r="P11281" s="821"/>
    </row>
    <row r="11282" spans="1:16" ht="56.25" x14ac:dyDescent="0.25">
      <c r="A11282" s="827" t="s">
        <v>3627</v>
      </c>
      <c r="B11282" s="827" t="s">
        <v>3626</v>
      </c>
      <c r="C11282" s="827" t="s">
        <v>3031</v>
      </c>
      <c r="D11282" s="824" t="s">
        <v>4628</v>
      </c>
      <c r="E11282" s="826">
        <v>2500</v>
      </c>
      <c r="F11282" s="825" t="s">
        <v>4627</v>
      </c>
      <c r="G11282" s="824" t="s">
        <v>4626</v>
      </c>
      <c r="H11282" s="823" t="s">
        <v>4625</v>
      </c>
      <c r="I11282" s="823" t="s">
        <v>3622</v>
      </c>
      <c r="J11282" s="823" t="s">
        <v>4625</v>
      </c>
      <c r="K11282" s="822">
        <v>4</v>
      </c>
      <c r="L11282" s="822">
        <v>12</v>
      </c>
      <c r="M11282" s="821">
        <v>31999.565048973735</v>
      </c>
      <c r="N11282" s="822"/>
      <c r="O11282" s="822"/>
      <c r="P11282" s="821"/>
    </row>
    <row r="11283" spans="1:16" ht="56.25" x14ac:dyDescent="0.25">
      <c r="A11283" s="827" t="s">
        <v>3627</v>
      </c>
      <c r="B11283" s="827" t="s">
        <v>3626</v>
      </c>
      <c r="C11283" s="827" t="s">
        <v>3031</v>
      </c>
      <c r="D11283" s="824" t="s">
        <v>4618</v>
      </c>
      <c r="E11283" s="826">
        <v>2500</v>
      </c>
      <c r="F11283" s="825" t="s">
        <v>4624</v>
      </c>
      <c r="G11283" s="824" t="s">
        <v>4623</v>
      </c>
      <c r="H11283" s="823" t="s">
        <v>4622</v>
      </c>
      <c r="I11283" s="823" t="s">
        <v>3911</v>
      </c>
      <c r="J11283" s="823" t="s">
        <v>4622</v>
      </c>
      <c r="K11283" s="822">
        <v>4</v>
      </c>
      <c r="L11283" s="822">
        <v>12</v>
      </c>
      <c r="M11283" s="821">
        <v>31947.824964380488</v>
      </c>
      <c r="N11283" s="822"/>
      <c r="O11283" s="822"/>
      <c r="P11283" s="821"/>
    </row>
    <row r="11284" spans="1:16" ht="67.5" x14ac:dyDescent="0.25">
      <c r="A11284" s="827" t="s">
        <v>3627</v>
      </c>
      <c r="B11284" s="827" t="s">
        <v>3626</v>
      </c>
      <c r="C11284" s="827" t="s">
        <v>3031</v>
      </c>
      <c r="D11284" s="824" t="s">
        <v>4621</v>
      </c>
      <c r="E11284" s="826">
        <v>2500</v>
      </c>
      <c r="F11284" s="825" t="s">
        <v>4620</v>
      </c>
      <c r="G11284" s="824" t="s">
        <v>4619</v>
      </c>
      <c r="H11284" s="823" t="s">
        <v>3674</v>
      </c>
      <c r="I11284" s="823" t="s">
        <v>3654</v>
      </c>
      <c r="J11284" s="823" t="s">
        <v>3674</v>
      </c>
      <c r="K11284" s="822">
        <v>5</v>
      </c>
      <c r="L11284" s="822">
        <v>12</v>
      </c>
      <c r="M11284" s="821">
        <v>31135.164173738009</v>
      </c>
      <c r="N11284" s="822"/>
      <c r="O11284" s="822"/>
      <c r="P11284" s="821"/>
    </row>
    <row r="11285" spans="1:16" ht="56.25" x14ac:dyDescent="0.25">
      <c r="A11285" s="827" t="s">
        <v>3627</v>
      </c>
      <c r="B11285" s="827" t="s">
        <v>3626</v>
      </c>
      <c r="C11285" s="827" t="s">
        <v>3031</v>
      </c>
      <c r="D11285" s="824" t="s">
        <v>6164</v>
      </c>
      <c r="E11285" s="826">
        <v>3500</v>
      </c>
      <c r="F11285" s="825" t="s">
        <v>4081</v>
      </c>
      <c r="G11285" s="824" t="s">
        <v>4080</v>
      </c>
      <c r="H11285" s="823" t="s">
        <v>3674</v>
      </c>
      <c r="I11285" s="823" t="s">
        <v>3638</v>
      </c>
      <c r="J11285" s="823" t="s">
        <v>3674</v>
      </c>
      <c r="K11285" s="822">
        <v>4</v>
      </c>
      <c r="L11285" s="822">
        <v>6</v>
      </c>
      <c r="M11285" s="821">
        <v>19461.121084758859</v>
      </c>
      <c r="N11285" s="822"/>
      <c r="O11285" s="822"/>
      <c r="P11285" s="821"/>
    </row>
    <row r="11286" spans="1:16" ht="56.25" x14ac:dyDescent="0.25">
      <c r="A11286" s="827" t="s">
        <v>3627</v>
      </c>
      <c r="B11286" s="827" t="s">
        <v>3626</v>
      </c>
      <c r="C11286" s="827" t="s">
        <v>3031</v>
      </c>
      <c r="D11286" s="824" t="s">
        <v>4618</v>
      </c>
      <c r="E11286" s="826">
        <v>2500</v>
      </c>
      <c r="F11286" s="825" t="s">
        <v>4617</v>
      </c>
      <c r="G11286" s="824" t="s">
        <v>4616</v>
      </c>
      <c r="H11286" s="823" t="s">
        <v>4615</v>
      </c>
      <c r="I11286" s="823" t="s">
        <v>3622</v>
      </c>
      <c r="J11286" s="823" t="s">
        <v>4615</v>
      </c>
      <c r="K11286" s="822">
        <v>4</v>
      </c>
      <c r="L11286" s="822">
        <v>12</v>
      </c>
      <c r="M11286" s="821">
        <v>31678.780529921147</v>
      </c>
      <c r="N11286" s="822"/>
      <c r="O11286" s="822"/>
      <c r="P11286" s="821"/>
    </row>
    <row r="11287" spans="1:16" ht="33.75" x14ac:dyDescent="0.25">
      <c r="A11287" s="827" t="s">
        <v>3627</v>
      </c>
      <c r="B11287" s="827" t="s">
        <v>3626</v>
      </c>
      <c r="C11287" s="827" t="s">
        <v>3031</v>
      </c>
      <c r="D11287" s="824" t="s">
        <v>6163</v>
      </c>
      <c r="E11287" s="826">
        <v>2500</v>
      </c>
      <c r="F11287" s="825" t="s">
        <v>6162</v>
      </c>
      <c r="G11287" s="824" t="s">
        <v>6161</v>
      </c>
      <c r="H11287" s="823" t="s">
        <v>3674</v>
      </c>
      <c r="I11287" s="823" t="s">
        <v>3622</v>
      </c>
      <c r="J11287" s="823" t="s">
        <v>3674</v>
      </c>
      <c r="K11287" s="822">
        <v>1</v>
      </c>
      <c r="L11287" s="822">
        <v>5</v>
      </c>
      <c r="M11287" s="821">
        <v>13737.377981717158</v>
      </c>
      <c r="N11287" s="822"/>
      <c r="O11287" s="822"/>
      <c r="P11287" s="821"/>
    </row>
    <row r="11288" spans="1:16" ht="56.25" x14ac:dyDescent="0.25">
      <c r="A11288" s="827" t="s">
        <v>3627</v>
      </c>
      <c r="B11288" s="827" t="s">
        <v>3626</v>
      </c>
      <c r="C11288" s="827" t="s">
        <v>3031</v>
      </c>
      <c r="D11288" s="824" t="s">
        <v>4614</v>
      </c>
      <c r="E11288" s="826">
        <v>2500</v>
      </c>
      <c r="F11288" s="825" t="s">
        <v>4613</v>
      </c>
      <c r="G11288" s="824" t="s">
        <v>4612</v>
      </c>
      <c r="H11288" s="823" t="s">
        <v>2741</v>
      </c>
      <c r="I11288" s="823" t="s">
        <v>3638</v>
      </c>
      <c r="J11288" s="823" t="s">
        <v>2741</v>
      </c>
      <c r="K11288" s="822">
        <v>4</v>
      </c>
      <c r="L11288" s="822">
        <v>12</v>
      </c>
      <c r="M11288" s="821">
        <v>31852.285551354711</v>
      </c>
      <c r="N11288" s="822"/>
      <c r="O11288" s="822"/>
      <c r="P11288" s="821"/>
    </row>
    <row r="11289" spans="1:16" ht="56.25" x14ac:dyDescent="0.25">
      <c r="A11289" s="827" t="s">
        <v>3627</v>
      </c>
      <c r="B11289" s="827" t="s">
        <v>3626</v>
      </c>
      <c r="C11289" s="827" t="s">
        <v>3031</v>
      </c>
      <c r="D11289" s="824" t="s">
        <v>4611</v>
      </c>
      <c r="E11289" s="826">
        <v>1500</v>
      </c>
      <c r="F11289" s="825" t="s">
        <v>4610</v>
      </c>
      <c r="G11289" s="824" t="s">
        <v>4609</v>
      </c>
      <c r="H11289" s="823" t="s">
        <v>3674</v>
      </c>
      <c r="I11289" s="823" t="s">
        <v>3622</v>
      </c>
      <c r="J11289" s="823" t="s">
        <v>3674</v>
      </c>
      <c r="K11289" s="822">
        <v>4</v>
      </c>
      <c r="L11289" s="822">
        <v>12</v>
      </c>
      <c r="M11289" s="821">
        <v>19864.136990434203</v>
      </c>
      <c r="N11289" s="822"/>
      <c r="O11289" s="822"/>
      <c r="P11289" s="821"/>
    </row>
    <row r="11290" spans="1:16" ht="56.25" x14ac:dyDescent="0.25">
      <c r="A11290" s="827" t="s">
        <v>3627</v>
      </c>
      <c r="B11290" s="827" t="s">
        <v>3626</v>
      </c>
      <c r="C11290" s="827" t="s">
        <v>3031</v>
      </c>
      <c r="D11290" s="824" t="s">
        <v>6160</v>
      </c>
      <c r="E11290" s="826">
        <v>1885.71</v>
      </c>
      <c r="F11290" s="825" t="s">
        <v>6159</v>
      </c>
      <c r="G11290" s="824" t="s">
        <v>6158</v>
      </c>
      <c r="H11290" s="823" t="s">
        <v>6157</v>
      </c>
      <c r="I11290" s="823" t="s">
        <v>3622</v>
      </c>
      <c r="J11290" s="823" t="s">
        <v>6157</v>
      </c>
      <c r="K11290" s="822">
        <v>4</v>
      </c>
      <c r="L11290" s="822">
        <v>10</v>
      </c>
      <c r="M11290" s="821">
        <v>13554.520291615101</v>
      </c>
      <c r="N11290" s="822"/>
      <c r="O11290" s="822"/>
      <c r="P11290" s="821"/>
    </row>
    <row r="11291" spans="1:16" ht="56.25" x14ac:dyDescent="0.25">
      <c r="A11291" s="827" t="s">
        <v>3627</v>
      </c>
      <c r="B11291" s="827" t="s">
        <v>3626</v>
      </c>
      <c r="C11291" s="827" t="s">
        <v>3031</v>
      </c>
      <c r="D11291" s="824" t="s">
        <v>4608</v>
      </c>
      <c r="E11291" s="826">
        <v>2000</v>
      </c>
      <c r="F11291" s="825" t="s">
        <v>4607</v>
      </c>
      <c r="G11291" s="824" t="s">
        <v>4606</v>
      </c>
      <c r="H11291" s="823" t="s">
        <v>2725</v>
      </c>
      <c r="I11291" s="823" t="s">
        <v>3622</v>
      </c>
      <c r="J11291" s="823" t="s">
        <v>2725</v>
      </c>
      <c r="K11291" s="822">
        <v>4</v>
      </c>
      <c r="L11291" s="822">
        <v>12</v>
      </c>
      <c r="M11291" s="821">
        <v>25991.426718037146</v>
      </c>
      <c r="N11291" s="822"/>
      <c r="O11291" s="822"/>
      <c r="P11291" s="821"/>
    </row>
    <row r="11292" spans="1:16" ht="56.25" x14ac:dyDescent="0.25">
      <c r="A11292" s="827" t="s">
        <v>3627</v>
      </c>
      <c r="B11292" s="827" t="s">
        <v>3626</v>
      </c>
      <c r="C11292" s="827" t="s">
        <v>3031</v>
      </c>
      <c r="D11292" s="824" t="s">
        <v>4605</v>
      </c>
      <c r="E11292" s="826">
        <v>3000</v>
      </c>
      <c r="F11292" s="825" t="s">
        <v>4604</v>
      </c>
      <c r="G11292" s="824" t="s">
        <v>4603</v>
      </c>
      <c r="H11292" s="823" t="s">
        <v>3674</v>
      </c>
      <c r="I11292" s="823" t="s">
        <v>3622</v>
      </c>
      <c r="J11292" s="823" t="s">
        <v>3674</v>
      </c>
      <c r="K11292" s="822">
        <v>4</v>
      </c>
      <c r="L11292" s="822">
        <v>12</v>
      </c>
      <c r="M11292" s="821">
        <v>36649.643818713186</v>
      </c>
      <c r="N11292" s="822"/>
      <c r="O11292" s="822"/>
      <c r="P11292" s="821"/>
    </row>
    <row r="11293" spans="1:16" ht="56.25" x14ac:dyDescent="0.25">
      <c r="A11293" s="827" t="s">
        <v>3627</v>
      </c>
      <c r="B11293" s="827" t="s">
        <v>3626</v>
      </c>
      <c r="C11293" s="827" t="s">
        <v>3031</v>
      </c>
      <c r="D11293" s="824" t="s">
        <v>4602</v>
      </c>
      <c r="E11293" s="826">
        <v>2500</v>
      </c>
      <c r="F11293" s="825" t="s">
        <v>4601</v>
      </c>
      <c r="G11293" s="824" t="s">
        <v>4600</v>
      </c>
      <c r="H11293" s="823" t="s">
        <v>2745</v>
      </c>
      <c r="I11293" s="823" t="s">
        <v>3622</v>
      </c>
      <c r="J11293" s="823" t="s">
        <v>2745</v>
      </c>
      <c r="K11293" s="822">
        <v>4</v>
      </c>
      <c r="L11293" s="822">
        <v>12</v>
      </c>
      <c r="M11293" s="821">
        <v>31962.324604885816</v>
      </c>
      <c r="N11293" s="822"/>
      <c r="O11293" s="822"/>
      <c r="P11293" s="821"/>
    </row>
    <row r="11294" spans="1:16" ht="33.75" x14ac:dyDescent="0.25">
      <c r="A11294" s="827" t="s">
        <v>3627</v>
      </c>
      <c r="B11294" s="827" t="s">
        <v>3626</v>
      </c>
      <c r="C11294" s="827" t="s">
        <v>3031</v>
      </c>
      <c r="D11294" s="824" t="s">
        <v>4599</v>
      </c>
      <c r="E11294" s="826">
        <v>4000</v>
      </c>
      <c r="F11294" s="825" t="s">
        <v>4598</v>
      </c>
      <c r="G11294" s="824" t="s">
        <v>4597</v>
      </c>
      <c r="H11294" s="823" t="s">
        <v>2722</v>
      </c>
      <c r="I11294" s="823" t="s">
        <v>3622</v>
      </c>
      <c r="J11294" s="823" t="s">
        <v>2722</v>
      </c>
      <c r="K11294" s="822">
        <v>5</v>
      </c>
      <c r="L11294" s="822">
        <v>12</v>
      </c>
      <c r="M11294" s="821">
        <v>50017.210872597316</v>
      </c>
      <c r="N11294" s="822"/>
      <c r="O11294" s="822"/>
      <c r="P11294" s="821"/>
    </row>
    <row r="11295" spans="1:16" ht="33.75" x14ac:dyDescent="0.25">
      <c r="A11295" s="827" t="s">
        <v>3627</v>
      </c>
      <c r="B11295" s="827" t="s">
        <v>3626</v>
      </c>
      <c r="C11295" s="827" t="s">
        <v>3031</v>
      </c>
      <c r="D11295" s="824" t="s">
        <v>6156</v>
      </c>
      <c r="E11295" s="826">
        <v>7130.36</v>
      </c>
      <c r="F11295" s="825" t="s">
        <v>6155</v>
      </c>
      <c r="G11295" s="824" t="s">
        <v>6154</v>
      </c>
      <c r="H11295" s="823" t="s">
        <v>6153</v>
      </c>
      <c r="I11295" s="823" t="s">
        <v>3622</v>
      </c>
      <c r="J11295" s="823" t="s">
        <v>6153</v>
      </c>
      <c r="K11295" s="822">
        <v>2</v>
      </c>
      <c r="L11295" s="822">
        <v>10</v>
      </c>
      <c r="M11295" s="821">
        <v>79139.23814935227</v>
      </c>
      <c r="N11295" s="822"/>
      <c r="O11295" s="822"/>
      <c r="P11295" s="821"/>
    </row>
    <row r="11296" spans="1:16" ht="56.25" x14ac:dyDescent="0.25">
      <c r="A11296" s="827" t="s">
        <v>3627</v>
      </c>
      <c r="B11296" s="827" t="s">
        <v>3626</v>
      </c>
      <c r="C11296" s="827" t="s">
        <v>3031</v>
      </c>
      <c r="D11296" s="824" t="s">
        <v>4596</v>
      </c>
      <c r="E11296" s="826">
        <v>1700</v>
      </c>
      <c r="F11296" s="825" t="s">
        <v>4595</v>
      </c>
      <c r="G11296" s="824" t="s">
        <v>4594</v>
      </c>
      <c r="H11296" s="823" t="s">
        <v>2708</v>
      </c>
      <c r="I11296" s="823" t="s">
        <v>3622</v>
      </c>
      <c r="J11296" s="823" t="s">
        <v>2708</v>
      </c>
      <c r="K11296" s="822">
        <v>4</v>
      </c>
      <c r="L11296" s="822">
        <v>12</v>
      </c>
      <c r="M11296" s="821">
        <v>22356.092471701228</v>
      </c>
      <c r="N11296" s="822"/>
      <c r="O11296" s="822"/>
      <c r="P11296" s="821"/>
    </row>
    <row r="11297" spans="1:16" ht="33.75" x14ac:dyDescent="0.25">
      <c r="A11297" s="827" t="s">
        <v>3627</v>
      </c>
      <c r="B11297" s="827" t="s">
        <v>3626</v>
      </c>
      <c r="C11297" s="827" t="s">
        <v>3031</v>
      </c>
      <c r="D11297" s="824" t="s">
        <v>4593</v>
      </c>
      <c r="E11297" s="826">
        <v>3500</v>
      </c>
      <c r="F11297" s="825" t="s">
        <v>4592</v>
      </c>
      <c r="G11297" s="824" t="s">
        <v>4591</v>
      </c>
      <c r="H11297" s="823" t="s">
        <v>2745</v>
      </c>
      <c r="I11297" s="823" t="s">
        <v>3622</v>
      </c>
      <c r="J11297" s="823" t="s">
        <v>2745</v>
      </c>
      <c r="K11297" s="822">
        <v>4</v>
      </c>
      <c r="L11297" s="822">
        <v>12</v>
      </c>
      <c r="M11297" s="821">
        <v>43253.118563298391</v>
      </c>
      <c r="N11297" s="822"/>
      <c r="O11297" s="822"/>
      <c r="P11297" s="821"/>
    </row>
    <row r="11298" spans="1:16" ht="67.5" x14ac:dyDescent="0.25">
      <c r="A11298" s="827" t="s">
        <v>3627</v>
      </c>
      <c r="B11298" s="827" t="s">
        <v>3626</v>
      </c>
      <c r="C11298" s="827" t="s">
        <v>3031</v>
      </c>
      <c r="D11298" s="824" t="s">
        <v>4590</v>
      </c>
      <c r="E11298" s="826">
        <v>3950</v>
      </c>
      <c r="F11298" s="825" t="s">
        <v>4589</v>
      </c>
      <c r="G11298" s="824" t="s">
        <v>4588</v>
      </c>
      <c r="H11298" s="823" t="s">
        <v>3691</v>
      </c>
      <c r="I11298" s="823" t="s">
        <v>3654</v>
      </c>
      <c r="J11298" s="823" t="s">
        <v>3691</v>
      </c>
      <c r="K11298" s="822">
        <v>4</v>
      </c>
      <c r="L11298" s="822">
        <v>12</v>
      </c>
      <c r="M11298" s="821">
        <v>49391.002641491563</v>
      </c>
      <c r="N11298" s="822"/>
      <c r="O11298" s="822"/>
      <c r="P11298" s="821"/>
    </row>
    <row r="11299" spans="1:16" ht="56.25" x14ac:dyDescent="0.25">
      <c r="A11299" s="827" t="s">
        <v>3627</v>
      </c>
      <c r="B11299" s="827" t="s">
        <v>3626</v>
      </c>
      <c r="C11299" s="827" t="s">
        <v>3031</v>
      </c>
      <c r="D11299" s="824" t="s">
        <v>4587</v>
      </c>
      <c r="E11299" s="826">
        <v>2500</v>
      </c>
      <c r="F11299" s="825" t="s">
        <v>4586</v>
      </c>
      <c r="G11299" s="824" t="s">
        <v>4585</v>
      </c>
      <c r="H11299" s="823" t="s">
        <v>2741</v>
      </c>
      <c r="I11299" s="823" t="s">
        <v>3638</v>
      </c>
      <c r="J11299" s="823" t="s">
        <v>2741</v>
      </c>
      <c r="K11299" s="822">
        <v>4</v>
      </c>
      <c r="L11299" s="822">
        <v>12</v>
      </c>
      <c r="M11299" s="821">
        <v>30550.091663071402</v>
      </c>
      <c r="N11299" s="822"/>
      <c r="O11299" s="822"/>
      <c r="P11299" s="821"/>
    </row>
    <row r="11300" spans="1:16" x14ac:dyDescent="0.25">
      <c r="A11300" s="1772" t="s">
        <v>2848</v>
      </c>
      <c r="B11300" s="1772"/>
      <c r="C11300" s="1772"/>
      <c r="D11300" s="1772"/>
      <c r="E11300" s="1772"/>
      <c r="F11300" s="1772" t="s">
        <v>378</v>
      </c>
      <c r="G11300" s="1772"/>
      <c r="H11300" s="1772"/>
      <c r="I11300" s="1772"/>
      <c r="J11300" s="1772"/>
      <c r="K11300" s="1771" t="s">
        <v>2847</v>
      </c>
      <c r="L11300" s="1771"/>
      <c r="M11300" s="1771"/>
      <c r="N11300" s="1771" t="s">
        <v>2846</v>
      </c>
      <c r="O11300" s="1771"/>
      <c r="P11300" s="1771"/>
    </row>
    <row r="11301" spans="1:16" ht="72" customHeight="1" x14ac:dyDescent="0.25">
      <c r="A11301" s="1535" t="s">
        <v>2845</v>
      </c>
      <c r="B11301" s="1535" t="s">
        <v>5</v>
      </c>
      <c r="C11301" s="1535" t="s">
        <v>2844</v>
      </c>
      <c r="D11301" s="1535" t="s">
        <v>2843</v>
      </c>
      <c r="E11301" s="1536" t="s">
        <v>2842</v>
      </c>
      <c r="F11301" s="1537" t="s">
        <v>2841</v>
      </c>
      <c r="G11301" s="1540" t="s">
        <v>2840</v>
      </c>
      <c r="H11301" s="1535" t="s">
        <v>2839</v>
      </c>
      <c r="I11301" s="1535" t="s">
        <v>2838</v>
      </c>
      <c r="J11301" s="1535" t="s">
        <v>2837</v>
      </c>
      <c r="K11301" s="1538" t="s">
        <v>2836</v>
      </c>
      <c r="L11301" s="1538" t="s">
        <v>2835</v>
      </c>
      <c r="M11301" s="1539" t="s">
        <v>2834</v>
      </c>
      <c r="N11301" s="1538" t="s">
        <v>2836</v>
      </c>
      <c r="O11301" s="1538" t="s">
        <v>2835</v>
      </c>
      <c r="P11301" s="1539" t="s">
        <v>2834</v>
      </c>
    </row>
    <row r="11302" spans="1:16" ht="22.5" x14ac:dyDescent="0.25">
      <c r="A11302" s="827" t="s">
        <v>3627</v>
      </c>
      <c r="B11302" s="827" t="s">
        <v>3626</v>
      </c>
      <c r="C11302" s="827" t="s">
        <v>3031</v>
      </c>
      <c r="D11302" s="824" t="s">
        <v>4584</v>
      </c>
      <c r="E11302" s="826">
        <v>6000</v>
      </c>
      <c r="F11302" s="825" t="s">
        <v>4583</v>
      </c>
      <c r="G11302" s="824" t="s">
        <v>4582</v>
      </c>
      <c r="H11302" s="823" t="s">
        <v>3691</v>
      </c>
      <c r="I11302" s="823" t="s">
        <v>3654</v>
      </c>
      <c r="J11302" s="823" t="s">
        <v>3691</v>
      </c>
      <c r="K11302" s="822">
        <v>4</v>
      </c>
      <c r="L11302" s="822">
        <v>12</v>
      </c>
      <c r="M11302" s="821">
        <v>73559.440027155943</v>
      </c>
      <c r="N11302" s="822"/>
      <c r="O11302" s="822"/>
      <c r="P11302" s="821"/>
    </row>
    <row r="11303" spans="1:16" ht="56.25" x14ac:dyDescent="0.25">
      <c r="A11303" s="827" t="s">
        <v>3627</v>
      </c>
      <c r="B11303" s="827" t="s">
        <v>3626</v>
      </c>
      <c r="C11303" s="827" t="s">
        <v>3031</v>
      </c>
      <c r="D11303" s="824" t="s">
        <v>4581</v>
      </c>
      <c r="E11303" s="826">
        <v>2500</v>
      </c>
      <c r="F11303" s="825" t="s">
        <v>4580</v>
      </c>
      <c r="G11303" s="824" t="s">
        <v>4579</v>
      </c>
      <c r="H11303" s="823" t="s">
        <v>2722</v>
      </c>
      <c r="I11303" s="823" t="s">
        <v>3631</v>
      </c>
      <c r="J11303" s="823" t="s">
        <v>2722</v>
      </c>
      <c r="K11303" s="822">
        <v>4</v>
      </c>
      <c r="L11303" s="822">
        <v>12</v>
      </c>
      <c r="M11303" s="821">
        <v>31277.547038617318</v>
      </c>
      <c r="N11303" s="822"/>
      <c r="O11303" s="822"/>
      <c r="P11303" s="821"/>
    </row>
    <row r="11304" spans="1:16" ht="22.5" x14ac:dyDescent="0.25">
      <c r="A11304" s="827" t="s">
        <v>3627</v>
      </c>
      <c r="B11304" s="827" t="s">
        <v>3626</v>
      </c>
      <c r="C11304" s="827" t="s">
        <v>3031</v>
      </c>
      <c r="D11304" s="824" t="s">
        <v>6152</v>
      </c>
      <c r="E11304" s="826">
        <v>7130.36</v>
      </c>
      <c r="F11304" s="825" t="s">
        <v>6151</v>
      </c>
      <c r="G11304" s="824" t="s">
        <v>6150</v>
      </c>
      <c r="H11304" s="823" t="s">
        <v>3674</v>
      </c>
      <c r="I11304" s="823" t="s">
        <v>3654</v>
      </c>
      <c r="J11304" s="823" t="s">
        <v>3674</v>
      </c>
      <c r="K11304" s="822">
        <v>2</v>
      </c>
      <c r="L11304" s="822">
        <v>10</v>
      </c>
      <c r="M11304" s="821">
        <v>37605.078003226496</v>
      </c>
      <c r="N11304" s="822"/>
      <c r="O11304" s="822"/>
      <c r="P11304" s="821"/>
    </row>
    <row r="11305" spans="1:16" ht="33.75" x14ac:dyDescent="0.25">
      <c r="A11305" s="827" t="s">
        <v>3627</v>
      </c>
      <c r="B11305" s="827" t="s">
        <v>3626</v>
      </c>
      <c r="C11305" s="827" t="s">
        <v>3031</v>
      </c>
      <c r="D11305" s="824" t="s">
        <v>4578</v>
      </c>
      <c r="E11305" s="826">
        <v>5500</v>
      </c>
      <c r="F11305" s="825" t="s">
        <v>4577</v>
      </c>
      <c r="G11305" s="824" t="s">
        <v>4576</v>
      </c>
      <c r="H11305" s="823" t="s">
        <v>4230</v>
      </c>
      <c r="I11305" s="823" t="s">
        <v>3654</v>
      </c>
      <c r="J11305" s="823" t="s">
        <v>4230</v>
      </c>
      <c r="K11305" s="822">
        <v>4</v>
      </c>
      <c r="L11305" s="822">
        <v>12</v>
      </c>
      <c r="M11305" s="821">
        <v>68012.135919766079</v>
      </c>
      <c r="N11305" s="822"/>
      <c r="O11305" s="822"/>
      <c r="P11305" s="821"/>
    </row>
    <row r="11306" spans="1:16" ht="56.25" x14ac:dyDescent="0.25">
      <c r="A11306" s="827" t="s">
        <v>3627</v>
      </c>
      <c r="B11306" s="827" t="s">
        <v>3626</v>
      </c>
      <c r="C11306" s="827" t="s">
        <v>3031</v>
      </c>
      <c r="D11306" s="824" t="s">
        <v>4575</v>
      </c>
      <c r="E11306" s="826">
        <v>2000</v>
      </c>
      <c r="F11306" s="825" t="s">
        <v>4574</v>
      </c>
      <c r="G11306" s="824" t="s">
        <v>4573</v>
      </c>
      <c r="H11306" s="823" t="s">
        <v>3691</v>
      </c>
      <c r="I11306" s="823" t="s">
        <v>3654</v>
      </c>
      <c r="J11306" s="823" t="s">
        <v>3691</v>
      </c>
      <c r="K11306" s="822">
        <v>4</v>
      </c>
      <c r="L11306" s="822">
        <v>12</v>
      </c>
      <c r="M11306" s="821">
        <v>25885.202832346189</v>
      </c>
      <c r="N11306" s="822"/>
      <c r="O11306" s="822"/>
      <c r="P11306" s="821"/>
    </row>
    <row r="11307" spans="1:16" ht="56.25" x14ac:dyDescent="0.25">
      <c r="A11307" s="827" t="s">
        <v>3627</v>
      </c>
      <c r="B11307" s="827" t="s">
        <v>3626</v>
      </c>
      <c r="C11307" s="827" t="s">
        <v>3031</v>
      </c>
      <c r="D11307" s="824" t="s">
        <v>4572</v>
      </c>
      <c r="E11307" s="826">
        <v>2500</v>
      </c>
      <c r="F11307" s="825" t="s">
        <v>4571</v>
      </c>
      <c r="G11307" s="824" t="s">
        <v>4570</v>
      </c>
      <c r="H11307" s="823" t="s">
        <v>2745</v>
      </c>
      <c r="I11307" s="823" t="s">
        <v>3622</v>
      </c>
      <c r="J11307" s="823" t="s">
        <v>2745</v>
      </c>
      <c r="K11307" s="822">
        <v>5</v>
      </c>
      <c r="L11307" s="822">
        <v>12</v>
      </c>
      <c r="M11307" s="821">
        <v>31346.320195378776</v>
      </c>
      <c r="N11307" s="822"/>
      <c r="O11307" s="822"/>
      <c r="P11307" s="821"/>
    </row>
    <row r="11308" spans="1:16" ht="67.5" x14ac:dyDescent="0.25">
      <c r="A11308" s="827" t="s">
        <v>3627</v>
      </c>
      <c r="B11308" s="827" t="s">
        <v>3626</v>
      </c>
      <c r="C11308" s="827" t="s">
        <v>3031</v>
      </c>
      <c r="D11308" s="824" t="s">
        <v>4569</v>
      </c>
      <c r="E11308" s="826">
        <v>3950</v>
      </c>
      <c r="F11308" s="825" t="s">
        <v>4568</v>
      </c>
      <c r="G11308" s="824" t="s">
        <v>4567</v>
      </c>
      <c r="H11308" s="823" t="s">
        <v>4566</v>
      </c>
      <c r="I11308" s="823" t="s">
        <v>3622</v>
      </c>
      <c r="J11308" s="823" t="s">
        <v>4566</v>
      </c>
      <c r="K11308" s="822">
        <v>4</v>
      </c>
      <c r="L11308" s="822">
        <v>12</v>
      </c>
      <c r="M11308" s="821">
        <v>48901.589706617349</v>
      </c>
      <c r="N11308" s="822"/>
      <c r="O11308" s="822"/>
      <c r="P11308" s="821"/>
    </row>
    <row r="11309" spans="1:16" ht="33.75" x14ac:dyDescent="0.25">
      <c r="A11309" s="827" t="s">
        <v>3627</v>
      </c>
      <c r="B11309" s="827" t="s">
        <v>3626</v>
      </c>
      <c r="C11309" s="827" t="s">
        <v>3031</v>
      </c>
      <c r="D11309" s="824" t="s">
        <v>4565</v>
      </c>
      <c r="E11309" s="826">
        <v>3500</v>
      </c>
      <c r="F11309" s="825" t="s">
        <v>6149</v>
      </c>
      <c r="G11309" s="824" t="s">
        <v>4563</v>
      </c>
      <c r="H11309" s="823" t="s">
        <v>4562</v>
      </c>
      <c r="I11309" s="823" t="s">
        <v>3638</v>
      </c>
      <c r="J11309" s="823" t="s">
        <v>4562</v>
      </c>
      <c r="K11309" s="822">
        <v>2</v>
      </c>
      <c r="L11309" s="822">
        <v>12</v>
      </c>
      <c r="M11309" s="821">
        <v>43849.476360463275</v>
      </c>
      <c r="N11309" s="822"/>
      <c r="O11309" s="822"/>
      <c r="P11309" s="821"/>
    </row>
    <row r="11310" spans="1:16" ht="67.5" x14ac:dyDescent="0.25">
      <c r="A11310" s="827" t="s">
        <v>3627</v>
      </c>
      <c r="B11310" s="827" t="s">
        <v>3626</v>
      </c>
      <c r="C11310" s="827" t="s">
        <v>3031</v>
      </c>
      <c r="D11310" s="824" t="s">
        <v>4561</v>
      </c>
      <c r="E11310" s="826">
        <v>2000</v>
      </c>
      <c r="F11310" s="825" t="s">
        <v>4560</v>
      </c>
      <c r="G11310" s="824" t="s">
        <v>4559</v>
      </c>
      <c r="H11310" s="823" t="s">
        <v>3691</v>
      </c>
      <c r="I11310" s="823" t="s">
        <v>3622</v>
      </c>
      <c r="J11310" s="823" t="s">
        <v>3691</v>
      </c>
      <c r="K11310" s="822">
        <v>4</v>
      </c>
      <c r="L11310" s="822">
        <v>12</v>
      </c>
      <c r="M11310" s="821">
        <v>25984.407209753837</v>
      </c>
      <c r="N11310" s="822"/>
      <c r="O11310" s="822"/>
      <c r="P11310" s="821"/>
    </row>
    <row r="11311" spans="1:16" ht="67.5" x14ac:dyDescent="0.25">
      <c r="A11311" s="827" t="s">
        <v>3627</v>
      </c>
      <c r="B11311" s="827" t="s">
        <v>3626</v>
      </c>
      <c r="C11311" s="827" t="s">
        <v>3031</v>
      </c>
      <c r="D11311" s="824" t="s">
        <v>4558</v>
      </c>
      <c r="E11311" s="826">
        <v>2550</v>
      </c>
      <c r="F11311" s="825" t="s">
        <v>4557</v>
      </c>
      <c r="G11311" s="824" t="s">
        <v>4556</v>
      </c>
      <c r="H11311" s="823" t="s">
        <v>2722</v>
      </c>
      <c r="I11311" s="823" t="s">
        <v>3654</v>
      </c>
      <c r="J11311" s="823" t="s">
        <v>2722</v>
      </c>
      <c r="K11311" s="822">
        <v>4</v>
      </c>
      <c r="L11311" s="822">
        <v>12</v>
      </c>
      <c r="M11311" s="821">
        <v>31742.216457131955</v>
      </c>
      <c r="N11311" s="822"/>
      <c r="O11311" s="822"/>
      <c r="P11311" s="821"/>
    </row>
    <row r="11312" spans="1:16" ht="22.5" x14ac:dyDescent="0.25">
      <c r="A11312" s="827" t="s">
        <v>3627</v>
      </c>
      <c r="B11312" s="827" t="s">
        <v>3626</v>
      </c>
      <c r="C11312" s="827" t="s">
        <v>3031</v>
      </c>
      <c r="D11312" s="824" t="s">
        <v>4555</v>
      </c>
      <c r="E11312" s="826">
        <v>2750</v>
      </c>
      <c r="F11312" s="825" t="s">
        <v>4554</v>
      </c>
      <c r="G11312" s="824" t="s">
        <v>4553</v>
      </c>
      <c r="H11312" s="823" t="s">
        <v>4048</v>
      </c>
      <c r="I11312" s="823" t="s">
        <v>3631</v>
      </c>
      <c r="J11312" s="823" t="s">
        <v>4048</v>
      </c>
      <c r="K11312" s="822">
        <v>2</v>
      </c>
      <c r="L11312" s="822">
        <v>12</v>
      </c>
      <c r="M11312" s="821">
        <v>35004.315136786208</v>
      </c>
      <c r="N11312" s="822"/>
      <c r="O11312" s="822"/>
      <c r="P11312" s="821"/>
    </row>
    <row r="11313" spans="1:16" ht="56.25" x14ac:dyDescent="0.25">
      <c r="A11313" s="827" t="s">
        <v>3627</v>
      </c>
      <c r="B11313" s="827" t="s">
        <v>3626</v>
      </c>
      <c r="C11313" s="827" t="s">
        <v>3031</v>
      </c>
      <c r="D11313" s="824" t="s">
        <v>4552</v>
      </c>
      <c r="E11313" s="826">
        <v>2500</v>
      </c>
      <c r="F11313" s="825" t="s">
        <v>4551</v>
      </c>
      <c r="G11313" s="824" t="s">
        <v>4550</v>
      </c>
      <c r="H11313" s="823" t="s">
        <v>3674</v>
      </c>
      <c r="I11313" s="823" t="s">
        <v>3638</v>
      </c>
      <c r="J11313" s="823" t="s">
        <v>3674</v>
      </c>
      <c r="K11313" s="822">
        <v>4</v>
      </c>
      <c r="L11313" s="822">
        <v>12</v>
      </c>
      <c r="M11313" s="821">
        <v>31221.110592562054</v>
      </c>
      <c r="N11313" s="822"/>
      <c r="O11313" s="822"/>
      <c r="P11313" s="821"/>
    </row>
    <row r="11314" spans="1:16" ht="33.75" x14ac:dyDescent="0.25">
      <c r="A11314" s="827" t="s">
        <v>3627</v>
      </c>
      <c r="B11314" s="827" t="s">
        <v>3626</v>
      </c>
      <c r="C11314" s="827" t="s">
        <v>3031</v>
      </c>
      <c r="D11314" s="824" t="s">
        <v>4549</v>
      </c>
      <c r="E11314" s="826">
        <v>8000</v>
      </c>
      <c r="F11314" s="825" t="s">
        <v>4548</v>
      </c>
      <c r="G11314" s="824" t="s">
        <v>4547</v>
      </c>
      <c r="H11314" s="823" t="s">
        <v>2725</v>
      </c>
      <c r="I11314" s="823" t="s">
        <v>3622</v>
      </c>
      <c r="J11314" s="823" t="s">
        <v>2725</v>
      </c>
      <c r="K11314" s="822">
        <v>2</v>
      </c>
      <c r="L11314" s="822">
        <v>12</v>
      </c>
      <c r="M11314" s="821">
        <v>97478.169170222696</v>
      </c>
      <c r="N11314" s="822"/>
      <c r="O11314" s="822"/>
      <c r="P11314" s="821"/>
    </row>
    <row r="11315" spans="1:16" ht="33.75" x14ac:dyDescent="0.25">
      <c r="A11315" s="827" t="s">
        <v>3627</v>
      </c>
      <c r="B11315" s="827" t="s">
        <v>3626</v>
      </c>
      <c r="C11315" s="827" t="s">
        <v>3031</v>
      </c>
      <c r="D11315" s="824" t="s">
        <v>4546</v>
      </c>
      <c r="E11315" s="826">
        <v>4500</v>
      </c>
      <c r="F11315" s="825" t="s">
        <v>6148</v>
      </c>
      <c r="G11315" s="824" t="s">
        <v>4544</v>
      </c>
      <c r="H11315" s="823" t="s">
        <v>2722</v>
      </c>
      <c r="I11315" s="823" t="s">
        <v>3654</v>
      </c>
      <c r="J11315" s="823" t="s">
        <v>2722</v>
      </c>
      <c r="K11315" s="822">
        <v>5</v>
      </c>
      <c r="L11315" s="822">
        <v>12</v>
      </c>
      <c r="M11315" s="821">
        <v>55680.151615729941</v>
      </c>
      <c r="N11315" s="822"/>
      <c r="O11315" s="822"/>
      <c r="P11315" s="821"/>
    </row>
    <row r="11316" spans="1:16" ht="67.5" x14ac:dyDescent="0.25">
      <c r="A11316" s="827" t="s">
        <v>3627</v>
      </c>
      <c r="B11316" s="827" t="s">
        <v>3626</v>
      </c>
      <c r="C11316" s="827" t="s">
        <v>3031</v>
      </c>
      <c r="D11316" s="824" t="s">
        <v>4543</v>
      </c>
      <c r="E11316" s="826">
        <v>3950</v>
      </c>
      <c r="F11316" s="825" t="s">
        <v>4542</v>
      </c>
      <c r="G11316" s="824" t="s">
        <v>4541</v>
      </c>
      <c r="H11316" s="823" t="s">
        <v>3691</v>
      </c>
      <c r="I11316" s="823" t="s">
        <v>3622</v>
      </c>
      <c r="J11316" s="823" t="s">
        <v>3691</v>
      </c>
      <c r="K11316" s="822">
        <v>4</v>
      </c>
      <c r="L11316" s="822">
        <v>12</v>
      </c>
      <c r="M11316" s="821">
        <v>44748.654343071248</v>
      </c>
      <c r="N11316" s="822"/>
      <c r="O11316" s="822"/>
      <c r="P11316" s="821"/>
    </row>
    <row r="11317" spans="1:16" ht="56.25" x14ac:dyDescent="0.25">
      <c r="A11317" s="827" t="s">
        <v>3627</v>
      </c>
      <c r="B11317" s="827" t="s">
        <v>3626</v>
      </c>
      <c r="C11317" s="827" t="s">
        <v>3031</v>
      </c>
      <c r="D11317" s="824" t="s">
        <v>6147</v>
      </c>
      <c r="E11317" s="826">
        <v>2500</v>
      </c>
      <c r="F11317" s="825" t="s">
        <v>6146</v>
      </c>
      <c r="G11317" s="824" t="s">
        <v>6145</v>
      </c>
      <c r="H11317" s="823" t="s">
        <v>2831</v>
      </c>
      <c r="I11317" s="823" t="s">
        <v>3654</v>
      </c>
      <c r="J11317" s="823" t="s">
        <v>2831</v>
      </c>
      <c r="K11317" s="822">
        <v>1</v>
      </c>
      <c r="L11317" s="822">
        <v>1</v>
      </c>
      <c r="M11317" s="821">
        <v>2693.818915622614</v>
      </c>
      <c r="N11317" s="822"/>
      <c r="O11317" s="822"/>
      <c r="P11317" s="821"/>
    </row>
    <row r="11318" spans="1:16" ht="33.75" x14ac:dyDescent="0.25">
      <c r="A11318" s="827" t="s">
        <v>3627</v>
      </c>
      <c r="B11318" s="827" t="s">
        <v>3626</v>
      </c>
      <c r="C11318" s="827" t="s">
        <v>3031</v>
      </c>
      <c r="D11318" s="824" t="s">
        <v>4540</v>
      </c>
      <c r="E11318" s="826">
        <v>6000</v>
      </c>
      <c r="F11318" s="825" t="s">
        <v>4539</v>
      </c>
      <c r="G11318" s="824" t="s">
        <v>4538</v>
      </c>
      <c r="H11318" s="823" t="s">
        <v>4071</v>
      </c>
      <c r="I11318" s="823" t="s">
        <v>3622</v>
      </c>
      <c r="J11318" s="823" t="s">
        <v>4071</v>
      </c>
      <c r="K11318" s="822">
        <v>4</v>
      </c>
      <c r="L11318" s="822">
        <v>12</v>
      </c>
      <c r="M11318" s="821">
        <v>74044.096519184823</v>
      </c>
      <c r="N11318" s="822"/>
      <c r="O11318" s="822"/>
      <c r="P11318" s="821"/>
    </row>
    <row r="11319" spans="1:16" ht="33.75" x14ac:dyDescent="0.25">
      <c r="A11319" s="827" t="s">
        <v>3627</v>
      </c>
      <c r="B11319" s="827" t="s">
        <v>3626</v>
      </c>
      <c r="C11319" s="827" t="s">
        <v>3031</v>
      </c>
      <c r="D11319" s="824" t="s">
        <v>4537</v>
      </c>
      <c r="E11319" s="826">
        <v>2000</v>
      </c>
      <c r="F11319" s="825" t="s">
        <v>4536</v>
      </c>
      <c r="G11319" s="824" t="s">
        <v>4535</v>
      </c>
      <c r="H11319" s="823" t="s">
        <v>2745</v>
      </c>
      <c r="I11319" s="823" t="s">
        <v>3638</v>
      </c>
      <c r="J11319" s="823" t="s">
        <v>2745</v>
      </c>
      <c r="K11319" s="822">
        <v>4</v>
      </c>
      <c r="L11319" s="822">
        <v>12</v>
      </c>
      <c r="M11319" s="821">
        <v>23381.901983197575</v>
      </c>
      <c r="N11319" s="822"/>
      <c r="O11319" s="822"/>
      <c r="P11319" s="821"/>
    </row>
    <row r="11320" spans="1:16" ht="22.5" x14ac:dyDescent="0.25">
      <c r="A11320" s="827" t="s">
        <v>3627</v>
      </c>
      <c r="B11320" s="827" t="s">
        <v>3626</v>
      </c>
      <c r="C11320" s="827" t="s">
        <v>3031</v>
      </c>
      <c r="D11320" s="824" t="s">
        <v>4534</v>
      </c>
      <c r="E11320" s="826">
        <v>2500</v>
      </c>
      <c r="F11320" s="825" t="s">
        <v>4533</v>
      </c>
      <c r="G11320" s="824" t="s">
        <v>4532</v>
      </c>
      <c r="H11320" s="823" t="s">
        <v>3691</v>
      </c>
      <c r="I11320" s="823" t="s">
        <v>3654</v>
      </c>
      <c r="J11320" s="823" t="s">
        <v>3691</v>
      </c>
      <c r="K11320" s="822">
        <v>2</v>
      </c>
      <c r="L11320" s="822">
        <v>12</v>
      </c>
      <c r="M11320" s="821">
        <v>31994.658402670138</v>
      </c>
      <c r="N11320" s="822"/>
      <c r="O11320" s="822"/>
      <c r="P11320" s="821"/>
    </row>
    <row r="11321" spans="1:16" ht="67.5" x14ac:dyDescent="0.25">
      <c r="A11321" s="827" t="s">
        <v>3627</v>
      </c>
      <c r="B11321" s="827" t="s">
        <v>3626</v>
      </c>
      <c r="C11321" s="827" t="s">
        <v>3031</v>
      </c>
      <c r="D11321" s="824" t="s">
        <v>6144</v>
      </c>
      <c r="E11321" s="826">
        <v>3500</v>
      </c>
      <c r="F11321" s="825" t="s">
        <v>4088</v>
      </c>
      <c r="G11321" s="824" t="s">
        <v>4087</v>
      </c>
      <c r="H11321" s="823" t="s">
        <v>3691</v>
      </c>
      <c r="I11321" s="823" t="s">
        <v>3654</v>
      </c>
      <c r="J11321" s="823" t="s">
        <v>3691</v>
      </c>
      <c r="K11321" s="822">
        <v>4</v>
      </c>
      <c r="L11321" s="822">
        <v>6</v>
      </c>
      <c r="M11321" s="821">
        <v>17514.854767399149</v>
      </c>
      <c r="N11321" s="822"/>
      <c r="O11321" s="822"/>
      <c r="P11321" s="821"/>
    </row>
    <row r="11322" spans="1:16" ht="56.25" x14ac:dyDescent="0.25">
      <c r="A11322" s="827" t="s">
        <v>3627</v>
      </c>
      <c r="B11322" s="827" t="s">
        <v>3626</v>
      </c>
      <c r="C11322" s="827" t="s">
        <v>3031</v>
      </c>
      <c r="D11322" s="824" t="s">
        <v>6143</v>
      </c>
      <c r="E11322" s="826">
        <v>3500</v>
      </c>
      <c r="F11322" s="825" t="s">
        <v>4109</v>
      </c>
      <c r="G11322" s="824" t="s">
        <v>4108</v>
      </c>
      <c r="H11322" s="823" t="s">
        <v>2741</v>
      </c>
      <c r="I11322" s="823" t="s">
        <v>3638</v>
      </c>
      <c r="J11322" s="823" t="s">
        <v>2741</v>
      </c>
      <c r="K11322" s="822">
        <v>4</v>
      </c>
      <c r="L11322" s="822">
        <v>6</v>
      </c>
      <c r="M11322" s="821">
        <v>18628.513274857669</v>
      </c>
      <c r="N11322" s="822"/>
      <c r="O11322" s="822"/>
      <c r="P11322" s="821"/>
    </row>
    <row r="11323" spans="1:16" ht="22.5" x14ac:dyDescent="0.25">
      <c r="A11323" s="827" t="s">
        <v>3627</v>
      </c>
      <c r="B11323" s="827" t="s">
        <v>3626</v>
      </c>
      <c r="C11323" s="827" t="s">
        <v>3031</v>
      </c>
      <c r="D11323" s="824" t="s">
        <v>4531</v>
      </c>
      <c r="E11323" s="826">
        <v>8000</v>
      </c>
      <c r="F11323" s="825" t="s">
        <v>4530</v>
      </c>
      <c r="G11323" s="824" t="s">
        <v>4529</v>
      </c>
      <c r="H11323" s="823" t="s">
        <v>2722</v>
      </c>
      <c r="I11323" s="823" t="s">
        <v>3654</v>
      </c>
      <c r="J11323" s="823" t="s">
        <v>2722</v>
      </c>
      <c r="K11323" s="822">
        <v>4</v>
      </c>
      <c r="L11323" s="822">
        <v>12</v>
      </c>
      <c r="M11323" s="821">
        <v>97569.282588011352</v>
      </c>
      <c r="N11323" s="822"/>
      <c r="O11323" s="822"/>
      <c r="P11323" s="821"/>
    </row>
    <row r="11324" spans="1:16" ht="33.75" x14ac:dyDescent="0.25">
      <c r="A11324" s="827" t="s">
        <v>3627</v>
      </c>
      <c r="B11324" s="827" t="s">
        <v>3626</v>
      </c>
      <c r="C11324" s="827" t="s">
        <v>3031</v>
      </c>
      <c r="D11324" s="824" t="s">
        <v>6142</v>
      </c>
      <c r="E11324" s="826">
        <v>3000</v>
      </c>
      <c r="F11324" s="825" t="s">
        <v>6141</v>
      </c>
      <c r="G11324" s="824" t="s">
        <v>6140</v>
      </c>
      <c r="H11324" s="823" t="s">
        <v>2722</v>
      </c>
      <c r="I11324" s="823" t="s">
        <v>3622</v>
      </c>
      <c r="J11324" s="823" t="s">
        <v>2722</v>
      </c>
      <c r="K11324" s="822">
        <v>1</v>
      </c>
      <c r="L11324" s="822">
        <v>4</v>
      </c>
      <c r="M11324" s="821">
        <v>13780.596523444361</v>
      </c>
      <c r="N11324" s="822"/>
      <c r="O11324" s="822"/>
      <c r="P11324" s="821"/>
    </row>
    <row r="11325" spans="1:16" ht="33.75" x14ac:dyDescent="0.25">
      <c r="A11325" s="827" t="s">
        <v>3627</v>
      </c>
      <c r="B11325" s="827" t="s">
        <v>3626</v>
      </c>
      <c r="C11325" s="827" t="s">
        <v>3031</v>
      </c>
      <c r="D11325" s="824" t="s">
        <v>6139</v>
      </c>
      <c r="E11325" s="826">
        <v>4500</v>
      </c>
      <c r="F11325" s="825" t="s">
        <v>6138</v>
      </c>
      <c r="G11325" s="824" t="s">
        <v>6137</v>
      </c>
      <c r="H11325" s="823" t="s">
        <v>2722</v>
      </c>
      <c r="I11325" s="823" t="s">
        <v>3622</v>
      </c>
      <c r="J11325" s="823" t="s">
        <v>2722</v>
      </c>
      <c r="K11325" s="822">
        <v>3</v>
      </c>
      <c r="L11325" s="822">
        <v>9</v>
      </c>
      <c r="M11325" s="821">
        <v>42733.324475597423</v>
      </c>
      <c r="N11325" s="822"/>
      <c r="O11325" s="822"/>
      <c r="P11325" s="821"/>
    </row>
    <row r="11326" spans="1:16" ht="56.25" x14ac:dyDescent="0.25">
      <c r="A11326" s="827" t="s">
        <v>3627</v>
      </c>
      <c r="B11326" s="827" t="s">
        <v>3626</v>
      </c>
      <c r="C11326" s="827" t="s">
        <v>3031</v>
      </c>
      <c r="D11326" s="824" t="s">
        <v>4528</v>
      </c>
      <c r="E11326" s="826">
        <v>1200</v>
      </c>
      <c r="F11326" s="825" t="s">
        <v>4527</v>
      </c>
      <c r="G11326" s="824" t="s">
        <v>4526</v>
      </c>
      <c r="H11326" s="823" t="s">
        <v>2722</v>
      </c>
      <c r="I11326" s="823" t="s">
        <v>3622</v>
      </c>
      <c r="J11326" s="823" t="s">
        <v>2722</v>
      </c>
      <c r="K11326" s="822">
        <v>4</v>
      </c>
      <c r="L11326" s="822">
        <v>12</v>
      </c>
      <c r="M11326" s="821">
        <v>16295.432998188375</v>
      </c>
      <c r="N11326" s="822"/>
      <c r="O11326" s="822"/>
      <c r="P11326" s="821"/>
    </row>
    <row r="11327" spans="1:16" ht="56.25" x14ac:dyDescent="0.25">
      <c r="A11327" s="827" t="s">
        <v>3627</v>
      </c>
      <c r="B11327" s="827" t="s">
        <v>3626</v>
      </c>
      <c r="C11327" s="827" t="s">
        <v>3031</v>
      </c>
      <c r="D11327" s="824" t="s">
        <v>6136</v>
      </c>
      <c r="E11327" s="826">
        <v>3500</v>
      </c>
      <c r="F11327" s="825" t="s">
        <v>4140</v>
      </c>
      <c r="G11327" s="824" t="s">
        <v>4139</v>
      </c>
      <c r="H11327" s="823" t="s">
        <v>3674</v>
      </c>
      <c r="I11327" s="823" t="s">
        <v>3638</v>
      </c>
      <c r="J11327" s="823" t="s">
        <v>3674</v>
      </c>
      <c r="K11327" s="822">
        <v>4</v>
      </c>
      <c r="L11327" s="822">
        <v>6</v>
      </c>
      <c r="M11327" s="821">
        <v>13967.649896814186</v>
      </c>
      <c r="N11327" s="822"/>
      <c r="O11327" s="822"/>
      <c r="P11327" s="821"/>
    </row>
    <row r="11328" spans="1:16" ht="33.75" x14ac:dyDescent="0.25">
      <c r="A11328" s="827" t="s">
        <v>3627</v>
      </c>
      <c r="B11328" s="827" t="s">
        <v>3626</v>
      </c>
      <c r="C11328" s="827" t="s">
        <v>3031</v>
      </c>
      <c r="D11328" s="824" t="s">
        <v>4525</v>
      </c>
      <c r="E11328" s="826">
        <v>6000</v>
      </c>
      <c r="F11328" s="825" t="s">
        <v>4524</v>
      </c>
      <c r="G11328" s="824" t="s">
        <v>4523</v>
      </c>
      <c r="H11328" s="823" t="s">
        <v>3663</v>
      </c>
      <c r="I11328" s="823" t="s">
        <v>3622</v>
      </c>
      <c r="J11328" s="823" t="s">
        <v>3663</v>
      </c>
      <c r="K11328" s="822">
        <v>2</v>
      </c>
      <c r="L11328" s="822">
        <v>12</v>
      </c>
      <c r="M11328" s="821">
        <v>72423.220960264734</v>
      </c>
      <c r="N11328" s="822"/>
      <c r="O11328" s="822"/>
      <c r="P11328" s="821"/>
    </row>
    <row r="11329" spans="1:16" ht="67.5" x14ac:dyDescent="0.25">
      <c r="A11329" s="827" t="s">
        <v>3627</v>
      </c>
      <c r="B11329" s="827" t="s">
        <v>3626</v>
      </c>
      <c r="C11329" s="827" t="s">
        <v>3031</v>
      </c>
      <c r="D11329" s="824" t="s">
        <v>6135</v>
      </c>
      <c r="E11329" s="826">
        <v>3500</v>
      </c>
      <c r="F11329" s="825" t="s">
        <v>3869</v>
      </c>
      <c r="G11329" s="824" t="s">
        <v>3868</v>
      </c>
      <c r="H11329" s="823" t="s">
        <v>3691</v>
      </c>
      <c r="I11329" s="823" t="s">
        <v>3622</v>
      </c>
      <c r="J11329" s="823" t="s">
        <v>3691</v>
      </c>
      <c r="K11329" s="822">
        <v>5</v>
      </c>
      <c r="L11329" s="822">
        <v>6</v>
      </c>
      <c r="M11329" s="821">
        <v>21028.484158278061</v>
      </c>
      <c r="N11329" s="822"/>
      <c r="O11329" s="822"/>
      <c r="P11329" s="821"/>
    </row>
    <row r="11330" spans="1:16" ht="67.5" x14ac:dyDescent="0.25">
      <c r="A11330" s="827" t="s">
        <v>3627</v>
      </c>
      <c r="B11330" s="827" t="s">
        <v>3626</v>
      </c>
      <c r="C11330" s="827" t="s">
        <v>3031</v>
      </c>
      <c r="D11330" s="824" t="s">
        <v>6134</v>
      </c>
      <c r="E11330" s="826">
        <v>3500</v>
      </c>
      <c r="F11330" s="825" t="s">
        <v>6133</v>
      </c>
      <c r="G11330" s="824" t="s">
        <v>6132</v>
      </c>
      <c r="H11330" s="823" t="s">
        <v>3674</v>
      </c>
      <c r="I11330" s="823" t="s">
        <v>3654</v>
      </c>
      <c r="J11330" s="823" t="s">
        <v>3674</v>
      </c>
      <c r="K11330" s="822">
        <v>4</v>
      </c>
      <c r="L11330" s="822">
        <v>12</v>
      </c>
      <c r="M11330" s="821">
        <v>49442.13189868784</v>
      </c>
      <c r="N11330" s="822"/>
      <c r="O11330" s="822"/>
      <c r="P11330" s="821"/>
    </row>
    <row r="11331" spans="1:16" x14ac:dyDescent="0.25">
      <c r="A11331" s="1772" t="s">
        <v>2848</v>
      </c>
      <c r="B11331" s="1772"/>
      <c r="C11331" s="1772"/>
      <c r="D11331" s="1772"/>
      <c r="E11331" s="1772"/>
      <c r="F11331" s="1772" t="s">
        <v>378</v>
      </c>
      <c r="G11331" s="1772"/>
      <c r="H11331" s="1772"/>
      <c r="I11331" s="1772"/>
      <c r="J11331" s="1772"/>
      <c r="K11331" s="1771" t="s">
        <v>2847</v>
      </c>
      <c r="L11331" s="1771"/>
      <c r="M11331" s="1771"/>
      <c r="N11331" s="1771" t="s">
        <v>2846</v>
      </c>
      <c r="O11331" s="1771"/>
      <c r="P11331" s="1771"/>
    </row>
    <row r="11332" spans="1:16" ht="81" customHeight="1" x14ac:dyDescent="0.25">
      <c r="A11332" s="1535" t="s">
        <v>2845</v>
      </c>
      <c r="B11332" s="1535" t="s">
        <v>5</v>
      </c>
      <c r="C11332" s="1535" t="s">
        <v>2844</v>
      </c>
      <c r="D11332" s="1535" t="s">
        <v>2843</v>
      </c>
      <c r="E11332" s="1536" t="s">
        <v>2842</v>
      </c>
      <c r="F11332" s="1537" t="s">
        <v>2841</v>
      </c>
      <c r="G11332" s="1540" t="s">
        <v>2840</v>
      </c>
      <c r="H11332" s="1535" t="s">
        <v>2839</v>
      </c>
      <c r="I11332" s="1535" t="s">
        <v>2838</v>
      </c>
      <c r="J11332" s="1535" t="s">
        <v>2837</v>
      </c>
      <c r="K11332" s="1538" t="s">
        <v>2836</v>
      </c>
      <c r="L11332" s="1538" t="s">
        <v>2835</v>
      </c>
      <c r="M11332" s="1539" t="s">
        <v>2834</v>
      </c>
      <c r="N11332" s="1538" t="s">
        <v>2836</v>
      </c>
      <c r="O11332" s="1538" t="s">
        <v>2835</v>
      </c>
      <c r="P11332" s="1539" t="s">
        <v>2834</v>
      </c>
    </row>
    <row r="11333" spans="1:16" ht="56.25" x14ac:dyDescent="0.25">
      <c r="A11333" s="827" t="s">
        <v>3627</v>
      </c>
      <c r="B11333" s="827" t="s">
        <v>3626</v>
      </c>
      <c r="C11333" s="827" t="s">
        <v>3031</v>
      </c>
      <c r="D11333" s="824" t="s">
        <v>4522</v>
      </c>
      <c r="E11333" s="826">
        <v>1500</v>
      </c>
      <c r="F11333" s="825" t="s">
        <v>4521</v>
      </c>
      <c r="G11333" s="824" t="s">
        <v>4520</v>
      </c>
      <c r="H11333" s="823"/>
      <c r="I11333" s="823" t="s">
        <v>3804</v>
      </c>
      <c r="J11333" s="823"/>
      <c r="K11333" s="822">
        <v>4</v>
      </c>
      <c r="L11333" s="822">
        <v>12</v>
      </c>
      <c r="M11333" s="821">
        <v>19802.93408796973</v>
      </c>
      <c r="N11333" s="822"/>
      <c r="O11333" s="822"/>
      <c r="P11333" s="821"/>
    </row>
    <row r="11334" spans="1:16" ht="56.25" x14ac:dyDescent="0.25">
      <c r="A11334" s="827" t="s">
        <v>3627</v>
      </c>
      <c r="B11334" s="827" t="s">
        <v>3626</v>
      </c>
      <c r="C11334" s="827" t="s">
        <v>3031</v>
      </c>
      <c r="D11334" s="824" t="s">
        <v>4519</v>
      </c>
      <c r="E11334" s="826">
        <v>1300</v>
      </c>
      <c r="F11334" s="825" t="s">
        <v>4518</v>
      </c>
      <c r="G11334" s="824" t="s">
        <v>4517</v>
      </c>
      <c r="H11334" s="823"/>
      <c r="I11334" s="823" t="s">
        <v>3804</v>
      </c>
      <c r="J11334" s="823"/>
      <c r="K11334" s="822">
        <v>4</v>
      </c>
      <c r="L11334" s="822">
        <v>12</v>
      </c>
      <c r="M11334" s="821">
        <v>17406.107463609198</v>
      </c>
      <c r="N11334" s="822"/>
      <c r="O11334" s="822"/>
      <c r="P11334" s="821"/>
    </row>
    <row r="11335" spans="1:16" ht="67.5" x14ac:dyDescent="0.25">
      <c r="A11335" s="827" t="s">
        <v>3627</v>
      </c>
      <c r="B11335" s="827" t="s">
        <v>3626</v>
      </c>
      <c r="C11335" s="827" t="s">
        <v>3031</v>
      </c>
      <c r="D11335" s="824" t="s">
        <v>4516</v>
      </c>
      <c r="E11335" s="826">
        <v>3500</v>
      </c>
      <c r="F11335" s="825" t="s">
        <v>4515</v>
      </c>
      <c r="G11335" s="824" t="s">
        <v>4514</v>
      </c>
      <c r="H11335" s="823" t="s">
        <v>3691</v>
      </c>
      <c r="I11335" s="823" t="s">
        <v>3622</v>
      </c>
      <c r="J11335" s="823" t="s">
        <v>3691</v>
      </c>
      <c r="K11335" s="822">
        <v>4</v>
      </c>
      <c r="L11335" s="822">
        <v>12</v>
      </c>
      <c r="M11335" s="821">
        <v>43967.656441432795</v>
      </c>
      <c r="N11335" s="822"/>
      <c r="O11335" s="822"/>
      <c r="P11335" s="821"/>
    </row>
    <row r="11336" spans="1:16" ht="33.75" x14ac:dyDescent="0.25">
      <c r="A11336" s="827" t="s">
        <v>3627</v>
      </c>
      <c r="B11336" s="827" t="s">
        <v>3626</v>
      </c>
      <c r="C11336" s="827" t="s">
        <v>3031</v>
      </c>
      <c r="D11336" s="824" t="s">
        <v>4513</v>
      </c>
      <c r="E11336" s="826">
        <v>2600</v>
      </c>
      <c r="F11336" s="825" t="s">
        <v>4512</v>
      </c>
      <c r="G11336" s="824" t="s">
        <v>4511</v>
      </c>
      <c r="H11336" s="823" t="s">
        <v>3114</v>
      </c>
      <c r="I11336" s="823" t="s">
        <v>3638</v>
      </c>
      <c r="J11336" s="823" t="s">
        <v>3114</v>
      </c>
      <c r="K11336" s="822">
        <v>2</v>
      </c>
      <c r="L11336" s="822">
        <v>12</v>
      </c>
      <c r="M11336" s="821">
        <v>33057.367897082324</v>
      </c>
      <c r="N11336" s="822"/>
      <c r="O11336" s="822"/>
      <c r="P11336" s="821"/>
    </row>
    <row r="11337" spans="1:16" ht="33.75" x14ac:dyDescent="0.25">
      <c r="A11337" s="827" t="s">
        <v>3627</v>
      </c>
      <c r="B11337" s="827" t="s">
        <v>3626</v>
      </c>
      <c r="C11337" s="827" t="s">
        <v>3031</v>
      </c>
      <c r="D11337" s="824" t="s">
        <v>4510</v>
      </c>
      <c r="E11337" s="826">
        <v>2600</v>
      </c>
      <c r="F11337" s="825" t="s">
        <v>4509</v>
      </c>
      <c r="G11337" s="824" t="s">
        <v>4508</v>
      </c>
      <c r="H11337" s="823" t="s">
        <v>2722</v>
      </c>
      <c r="I11337" s="823" t="s">
        <v>3622</v>
      </c>
      <c r="J11337" s="823" t="s">
        <v>2722</v>
      </c>
      <c r="K11337" s="822">
        <v>2</v>
      </c>
      <c r="L11337" s="822">
        <v>12</v>
      </c>
      <c r="M11337" s="821">
        <v>32913.613173950784</v>
      </c>
      <c r="N11337" s="822"/>
      <c r="O11337" s="822"/>
      <c r="P11337" s="821"/>
    </row>
    <row r="11338" spans="1:16" ht="22.5" x14ac:dyDescent="0.25">
      <c r="A11338" s="827" t="s">
        <v>3627</v>
      </c>
      <c r="B11338" s="827" t="s">
        <v>3626</v>
      </c>
      <c r="C11338" s="827" t="s">
        <v>3031</v>
      </c>
      <c r="D11338" s="824" t="s">
        <v>4507</v>
      </c>
      <c r="E11338" s="826">
        <v>6200</v>
      </c>
      <c r="F11338" s="825" t="s">
        <v>4506</v>
      </c>
      <c r="G11338" s="824" t="s">
        <v>4505</v>
      </c>
      <c r="H11338" s="823" t="s">
        <v>3970</v>
      </c>
      <c r="I11338" s="823" t="s">
        <v>3654</v>
      </c>
      <c r="J11338" s="823" t="s">
        <v>3970</v>
      </c>
      <c r="K11338" s="822">
        <v>2</v>
      </c>
      <c r="L11338" s="822">
        <v>12</v>
      </c>
      <c r="M11338" s="821">
        <v>75284.68696244825</v>
      </c>
      <c r="N11338" s="822"/>
      <c r="O11338" s="822"/>
      <c r="P11338" s="821"/>
    </row>
    <row r="11339" spans="1:16" ht="67.5" x14ac:dyDescent="0.25">
      <c r="A11339" s="827" t="s">
        <v>3627</v>
      </c>
      <c r="B11339" s="827" t="s">
        <v>3626</v>
      </c>
      <c r="C11339" s="827" t="s">
        <v>3031</v>
      </c>
      <c r="D11339" s="824" t="s">
        <v>4504</v>
      </c>
      <c r="E11339" s="826">
        <v>3300</v>
      </c>
      <c r="F11339" s="825" t="s">
        <v>4503</v>
      </c>
      <c r="G11339" s="824" t="s">
        <v>4502</v>
      </c>
      <c r="H11339" s="823" t="s">
        <v>3936</v>
      </c>
      <c r="I11339" s="823" t="s">
        <v>3622</v>
      </c>
      <c r="J11339" s="823" t="s">
        <v>3936</v>
      </c>
      <c r="K11339" s="822">
        <v>4</v>
      </c>
      <c r="L11339" s="822">
        <v>12</v>
      </c>
      <c r="M11339" s="821">
        <v>38650.884601800972</v>
      </c>
      <c r="N11339" s="822"/>
      <c r="O11339" s="822"/>
      <c r="P11339" s="821"/>
    </row>
    <row r="11340" spans="1:16" ht="56.25" x14ac:dyDescent="0.25">
      <c r="A11340" s="827" t="s">
        <v>3627</v>
      </c>
      <c r="B11340" s="827" t="s">
        <v>3626</v>
      </c>
      <c r="C11340" s="827" t="s">
        <v>3031</v>
      </c>
      <c r="D11340" s="824" t="s">
        <v>6131</v>
      </c>
      <c r="E11340" s="826">
        <v>1639.29</v>
      </c>
      <c r="F11340" s="825" t="s">
        <v>6130</v>
      </c>
      <c r="G11340" s="824" t="s">
        <v>6129</v>
      </c>
      <c r="H11340" s="823"/>
      <c r="I11340" s="823" t="s">
        <v>3804</v>
      </c>
      <c r="J11340" s="823"/>
      <c r="K11340" s="822">
        <v>4</v>
      </c>
      <c r="L11340" s="822">
        <v>10</v>
      </c>
      <c r="M11340" s="821">
        <v>19676.402694720204</v>
      </c>
      <c r="N11340" s="822"/>
      <c r="O11340" s="822"/>
      <c r="P11340" s="821"/>
    </row>
    <row r="11341" spans="1:16" ht="33.75" x14ac:dyDescent="0.25">
      <c r="A11341" s="827" t="s">
        <v>3627</v>
      </c>
      <c r="B11341" s="827" t="s">
        <v>3626</v>
      </c>
      <c r="C11341" s="827" t="s">
        <v>3031</v>
      </c>
      <c r="D11341" s="824" t="s">
        <v>6128</v>
      </c>
      <c r="E11341" s="826">
        <v>2300</v>
      </c>
      <c r="F11341" s="825" t="s">
        <v>4319</v>
      </c>
      <c r="G11341" s="824" t="s">
        <v>4318</v>
      </c>
      <c r="H11341" s="823" t="s">
        <v>3691</v>
      </c>
      <c r="I11341" s="823" t="s">
        <v>3622</v>
      </c>
      <c r="J11341" s="823" t="s">
        <v>3691</v>
      </c>
      <c r="K11341" s="822">
        <v>4</v>
      </c>
      <c r="L11341" s="822">
        <v>1</v>
      </c>
      <c r="M11341" s="821">
        <v>2110.5087921997501</v>
      </c>
      <c r="N11341" s="822"/>
      <c r="O11341" s="822"/>
      <c r="P11341" s="821"/>
    </row>
    <row r="11342" spans="1:16" ht="56.25" x14ac:dyDescent="0.25">
      <c r="A11342" s="827" t="s">
        <v>3627</v>
      </c>
      <c r="B11342" s="827" t="s">
        <v>3626</v>
      </c>
      <c r="C11342" s="827" t="s">
        <v>3031</v>
      </c>
      <c r="D11342" s="824" t="s">
        <v>4501</v>
      </c>
      <c r="E11342" s="826">
        <v>1200</v>
      </c>
      <c r="F11342" s="825" t="s">
        <v>4500</v>
      </c>
      <c r="G11342" s="824" t="s">
        <v>4499</v>
      </c>
      <c r="H11342" s="823" t="s">
        <v>3114</v>
      </c>
      <c r="I11342" s="823" t="s">
        <v>3622</v>
      </c>
      <c r="J11342" s="823" t="s">
        <v>3114</v>
      </c>
      <c r="K11342" s="822">
        <v>4</v>
      </c>
      <c r="L11342" s="822">
        <v>12</v>
      </c>
      <c r="M11342" s="821">
        <v>15681.631572736007</v>
      </c>
      <c r="N11342" s="822"/>
      <c r="O11342" s="822"/>
      <c r="P11342" s="821"/>
    </row>
    <row r="11343" spans="1:16" ht="33.75" x14ac:dyDescent="0.25">
      <c r="A11343" s="827" t="s">
        <v>3627</v>
      </c>
      <c r="B11343" s="827" t="s">
        <v>3626</v>
      </c>
      <c r="C11343" s="827" t="s">
        <v>3031</v>
      </c>
      <c r="D11343" s="824" t="s">
        <v>6127</v>
      </c>
      <c r="E11343" s="826">
        <v>2000</v>
      </c>
      <c r="F11343" s="825" t="s">
        <v>6126</v>
      </c>
      <c r="G11343" s="824" t="s">
        <v>6125</v>
      </c>
      <c r="H11343" s="823" t="s">
        <v>2722</v>
      </c>
      <c r="I11343" s="823" t="s">
        <v>3622</v>
      </c>
      <c r="J11343" s="823" t="s">
        <v>2722</v>
      </c>
      <c r="K11343" s="822">
        <v>1</v>
      </c>
      <c r="L11343" s="822">
        <v>2</v>
      </c>
      <c r="M11343" s="821">
        <v>3965.5114883125366</v>
      </c>
      <c r="N11343" s="822"/>
      <c r="O11343" s="822"/>
      <c r="P11343" s="821"/>
    </row>
    <row r="11344" spans="1:16" ht="56.25" x14ac:dyDescent="0.25">
      <c r="A11344" s="827" t="s">
        <v>3627</v>
      </c>
      <c r="B11344" s="827" t="s">
        <v>3626</v>
      </c>
      <c r="C11344" s="827" t="s">
        <v>3031</v>
      </c>
      <c r="D11344" s="824" t="s">
        <v>4498</v>
      </c>
      <c r="E11344" s="826">
        <v>3000</v>
      </c>
      <c r="F11344" s="825" t="s">
        <v>4497</v>
      </c>
      <c r="G11344" s="824" t="s">
        <v>4496</v>
      </c>
      <c r="H11344" s="823" t="s">
        <v>2883</v>
      </c>
      <c r="I11344" s="823" t="s">
        <v>3622</v>
      </c>
      <c r="J11344" s="823" t="s">
        <v>2883</v>
      </c>
      <c r="K11344" s="822">
        <v>5</v>
      </c>
      <c r="L11344" s="822">
        <v>12</v>
      </c>
      <c r="M11344" s="821">
        <v>37556.682448970801</v>
      </c>
      <c r="N11344" s="822"/>
      <c r="O11344" s="822"/>
      <c r="P11344" s="821"/>
    </row>
    <row r="11345" spans="1:16" ht="56.25" x14ac:dyDescent="0.25">
      <c r="A11345" s="827" t="s">
        <v>3627</v>
      </c>
      <c r="B11345" s="827" t="s">
        <v>3626</v>
      </c>
      <c r="C11345" s="827" t="s">
        <v>3031</v>
      </c>
      <c r="D11345" s="824" t="s">
        <v>4495</v>
      </c>
      <c r="E11345" s="826">
        <v>3500</v>
      </c>
      <c r="F11345" s="825" t="s">
        <v>4494</v>
      </c>
      <c r="G11345" s="824" t="s">
        <v>4493</v>
      </c>
      <c r="H11345" s="823" t="s">
        <v>4492</v>
      </c>
      <c r="I11345" s="823" t="s">
        <v>3631</v>
      </c>
      <c r="J11345" s="823" t="s">
        <v>4492</v>
      </c>
      <c r="K11345" s="822">
        <v>5</v>
      </c>
      <c r="L11345" s="822">
        <v>12</v>
      </c>
      <c r="M11345" s="821">
        <v>43001.26741802942</v>
      </c>
      <c r="N11345" s="822"/>
      <c r="O11345" s="822"/>
      <c r="P11345" s="821"/>
    </row>
    <row r="11346" spans="1:16" ht="33.75" x14ac:dyDescent="0.25">
      <c r="A11346" s="827" t="s">
        <v>3627</v>
      </c>
      <c r="B11346" s="827" t="s">
        <v>3626</v>
      </c>
      <c r="C11346" s="827" t="s">
        <v>3031</v>
      </c>
      <c r="D11346" s="824" t="s">
        <v>4491</v>
      </c>
      <c r="E11346" s="826">
        <v>6000</v>
      </c>
      <c r="F11346" s="825" t="s">
        <v>4490</v>
      </c>
      <c r="G11346" s="824" t="s">
        <v>4489</v>
      </c>
      <c r="H11346" s="823" t="s">
        <v>4488</v>
      </c>
      <c r="I11346" s="823" t="s">
        <v>3622</v>
      </c>
      <c r="J11346" s="823" t="s">
        <v>4488</v>
      </c>
      <c r="K11346" s="822">
        <v>4</v>
      </c>
      <c r="L11346" s="822">
        <v>12</v>
      </c>
      <c r="M11346" s="821">
        <v>72621.61970151616</v>
      </c>
      <c r="N11346" s="822"/>
      <c r="O11346" s="822"/>
      <c r="P11346" s="821"/>
    </row>
    <row r="11347" spans="1:16" ht="56.25" x14ac:dyDescent="0.25">
      <c r="A11347" s="827" t="s">
        <v>3627</v>
      </c>
      <c r="B11347" s="827" t="s">
        <v>3626</v>
      </c>
      <c r="C11347" s="827" t="s">
        <v>3031</v>
      </c>
      <c r="D11347" s="824" t="s">
        <v>4487</v>
      </c>
      <c r="E11347" s="826">
        <v>3000</v>
      </c>
      <c r="F11347" s="825" t="s">
        <v>4486</v>
      </c>
      <c r="G11347" s="824" t="s">
        <v>4485</v>
      </c>
      <c r="H11347" s="823" t="s">
        <v>3674</v>
      </c>
      <c r="I11347" s="823" t="s">
        <v>3622</v>
      </c>
      <c r="J11347" s="823" t="s">
        <v>3674</v>
      </c>
      <c r="K11347" s="822">
        <v>4</v>
      </c>
      <c r="L11347" s="822">
        <v>12</v>
      </c>
      <c r="M11347" s="821">
        <v>36837.908833313086</v>
      </c>
      <c r="N11347" s="822"/>
      <c r="O11347" s="822"/>
      <c r="P11347" s="821"/>
    </row>
    <row r="11348" spans="1:16" ht="33.75" x14ac:dyDescent="0.25">
      <c r="A11348" s="827" t="s">
        <v>3627</v>
      </c>
      <c r="B11348" s="827" t="s">
        <v>3626</v>
      </c>
      <c r="C11348" s="827" t="s">
        <v>3031</v>
      </c>
      <c r="D11348" s="824" t="s">
        <v>4484</v>
      </c>
      <c r="E11348" s="826">
        <v>4200</v>
      </c>
      <c r="F11348" s="825" t="s">
        <v>4483</v>
      </c>
      <c r="G11348" s="824" t="s">
        <v>4482</v>
      </c>
      <c r="H11348" s="823" t="s">
        <v>4481</v>
      </c>
      <c r="I11348" s="823" t="s">
        <v>3622</v>
      </c>
      <c r="J11348" s="823" t="s">
        <v>4481</v>
      </c>
      <c r="K11348" s="822">
        <v>2</v>
      </c>
      <c r="L11348" s="822">
        <v>12</v>
      </c>
      <c r="M11348" s="821">
        <v>52272.876286872495</v>
      </c>
      <c r="N11348" s="822"/>
      <c r="O11348" s="822"/>
      <c r="P11348" s="821"/>
    </row>
    <row r="11349" spans="1:16" ht="33.75" x14ac:dyDescent="0.25">
      <c r="A11349" s="827" t="s">
        <v>3627</v>
      </c>
      <c r="B11349" s="827" t="s">
        <v>3626</v>
      </c>
      <c r="C11349" s="827" t="s">
        <v>3031</v>
      </c>
      <c r="D11349" s="824" t="s">
        <v>4480</v>
      </c>
      <c r="E11349" s="826">
        <v>8000</v>
      </c>
      <c r="F11349" s="825" t="s">
        <v>4479</v>
      </c>
      <c r="G11349" s="824" t="s">
        <v>4478</v>
      </c>
      <c r="H11349" s="823" t="s">
        <v>4477</v>
      </c>
      <c r="I11349" s="823" t="s">
        <v>3622</v>
      </c>
      <c r="J11349" s="823" t="s">
        <v>4477</v>
      </c>
      <c r="K11349" s="822">
        <v>2</v>
      </c>
      <c r="L11349" s="822">
        <v>12</v>
      </c>
      <c r="M11349" s="821">
        <v>98061.299049495618</v>
      </c>
      <c r="N11349" s="822"/>
      <c r="O11349" s="822"/>
      <c r="P11349" s="821"/>
    </row>
    <row r="11350" spans="1:16" ht="67.5" x14ac:dyDescent="0.25">
      <c r="A11350" s="827" t="s">
        <v>3627</v>
      </c>
      <c r="B11350" s="827" t="s">
        <v>3626</v>
      </c>
      <c r="C11350" s="827" t="s">
        <v>3031</v>
      </c>
      <c r="D11350" s="824" t="s">
        <v>4476</v>
      </c>
      <c r="E11350" s="826">
        <v>3500</v>
      </c>
      <c r="F11350" s="825" t="s">
        <v>4475</v>
      </c>
      <c r="G11350" s="824" t="s">
        <v>4474</v>
      </c>
      <c r="H11350" s="823" t="s">
        <v>3674</v>
      </c>
      <c r="I11350" s="823" t="s">
        <v>3622</v>
      </c>
      <c r="J11350" s="823" t="s">
        <v>3674</v>
      </c>
      <c r="K11350" s="822">
        <v>4</v>
      </c>
      <c r="L11350" s="822">
        <v>12</v>
      </c>
      <c r="M11350" s="821">
        <v>44020.427923106196</v>
      </c>
      <c r="N11350" s="822"/>
      <c r="O11350" s="822"/>
      <c r="P11350" s="821"/>
    </row>
    <row r="11351" spans="1:16" ht="67.5" x14ac:dyDescent="0.25">
      <c r="A11351" s="827" t="s">
        <v>3627</v>
      </c>
      <c r="B11351" s="827" t="s">
        <v>3626</v>
      </c>
      <c r="C11351" s="827" t="s">
        <v>3031</v>
      </c>
      <c r="D11351" s="824" t="s">
        <v>4473</v>
      </c>
      <c r="E11351" s="826">
        <v>3500</v>
      </c>
      <c r="F11351" s="825" t="s">
        <v>4472</v>
      </c>
      <c r="G11351" s="824" t="s">
        <v>4471</v>
      </c>
      <c r="H11351" s="823" t="s">
        <v>2741</v>
      </c>
      <c r="I11351" s="823" t="s">
        <v>3638</v>
      </c>
      <c r="J11351" s="823" t="s">
        <v>2741</v>
      </c>
      <c r="K11351" s="822">
        <v>4</v>
      </c>
      <c r="L11351" s="822">
        <v>12</v>
      </c>
      <c r="M11351" s="821">
        <v>44016.342389041158</v>
      </c>
      <c r="N11351" s="822"/>
      <c r="O11351" s="822"/>
      <c r="P11351" s="821"/>
    </row>
    <row r="11352" spans="1:16" ht="33.75" x14ac:dyDescent="0.25">
      <c r="A11352" s="827" t="s">
        <v>3627</v>
      </c>
      <c r="B11352" s="827" t="s">
        <v>3626</v>
      </c>
      <c r="C11352" s="827" t="s">
        <v>3031</v>
      </c>
      <c r="D11352" s="824" t="s">
        <v>6124</v>
      </c>
      <c r="E11352" s="826">
        <v>3500</v>
      </c>
      <c r="F11352" s="825" t="s">
        <v>6123</v>
      </c>
      <c r="G11352" s="824" t="s">
        <v>6122</v>
      </c>
      <c r="H11352" s="823" t="s">
        <v>6121</v>
      </c>
      <c r="I11352" s="823" t="s">
        <v>3622</v>
      </c>
      <c r="J11352" s="823" t="s">
        <v>6121</v>
      </c>
      <c r="K11352" s="822">
        <v>2</v>
      </c>
      <c r="L11352" s="822">
        <v>8</v>
      </c>
      <c r="M11352" s="821">
        <v>29153.930491292245</v>
      </c>
      <c r="N11352" s="822"/>
      <c r="O11352" s="822"/>
      <c r="P11352" s="821"/>
    </row>
    <row r="11353" spans="1:16" ht="33.75" x14ac:dyDescent="0.25">
      <c r="A11353" s="827" t="s">
        <v>3627</v>
      </c>
      <c r="B11353" s="827" t="s">
        <v>3626</v>
      </c>
      <c r="C11353" s="827" t="s">
        <v>3031</v>
      </c>
      <c r="D11353" s="824" t="s">
        <v>4470</v>
      </c>
      <c r="E11353" s="826">
        <v>2700</v>
      </c>
      <c r="F11353" s="825" t="s">
        <v>4469</v>
      </c>
      <c r="G11353" s="824" t="s">
        <v>4468</v>
      </c>
      <c r="H11353" s="823" t="s">
        <v>4467</v>
      </c>
      <c r="I11353" s="823" t="s">
        <v>3622</v>
      </c>
      <c r="J11353" s="823" t="s">
        <v>4467</v>
      </c>
      <c r="K11353" s="822">
        <v>2</v>
      </c>
      <c r="L11353" s="822">
        <v>12</v>
      </c>
      <c r="M11353" s="821">
        <v>34126.446018125287</v>
      </c>
      <c r="N11353" s="822"/>
      <c r="O11353" s="822"/>
      <c r="P11353" s="821"/>
    </row>
    <row r="11354" spans="1:16" ht="56.25" x14ac:dyDescent="0.25">
      <c r="A11354" s="827" t="s">
        <v>3627</v>
      </c>
      <c r="B11354" s="827" t="s">
        <v>3626</v>
      </c>
      <c r="C11354" s="827" t="s">
        <v>3031</v>
      </c>
      <c r="D11354" s="824" t="s">
        <v>4466</v>
      </c>
      <c r="E11354" s="826">
        <v>2500</v>
      </c>
      <c r="F11354" s="825" t="s">
        <v>4465</v>
      </c>
      <c r="G11354" s="824" t="s">
        <v>4464</v>
      </c>
      <c r="H11354" s="823" t="s">
        <v>4463</v>
      </c>
      <c r="I11354" s="823" t="s">
        <v>3654</v>
      </c>
      <c r="J11354" s="823" t="s">
        <v>4463</v>
      </c>
      <c r="K11354" s="822">
        <v>4</v>
      </c>
      <c r="L11354" s="822">
        <v>12</v>
      </c>
      <c r="M11354" s="821">
        <v>31201.09347835615</v>
      </c>
      <c r="N11354" s="822"/>
      <c r="O11354" s="822"/>
      <c r="P11354" s="821"/>
    </row>
    <row r="11355" spans="1:16" ht="56.25" x14ac:dyDescent="0.25">
      <c r="A11355" s="827" t="s">
        <v>3627</v>
      </c>
      <c r="B11355" s="827" t="s">
        <v>3626</v>
      </c>
      <c r="C11355" s="827" t="s">
        <v>3031</v>
      </c>
      <c r="D11355" s="824" t="s">
        <v>6120</v>
      </c>
      <c r="E11355" s="826">
        <v>1639.29</v>
      </c>
      <c r="F11355" s="825" t="s">
        <v>5990</v>
      </c>
      <c r="G11355" s="824" t="s">
        <v>5989</v>
      </c>
      <c r="H11355" s="823" t="s">
        <v>3691</v>
      </c>
      <c r="I11355" s="823" t="s">
        <v>3647</v>
      </c>
      <c r="J11355" s="823" t="s">
        <v>3691</v>
      </c>
      <c r="K11355" s="822">
        <v>4</v>
      </c>
      <c r="L11355" s="822">
        <v>1</v>
      </c>
      <c r="M11355" s="821">
        <v>1145.3914914097511</v>
      </c>
      <c r="N11355" s="822"/>
      <c r="O11355" s="822"/>
      <c r="P11355" s="821"/>
    </row>
    <row r="11356" spans="1:16" ht="56.25" x14ac:dyDescent="0.25">
      <c r="A11356" s="827" t="s">
        <v>3627</v>
      </c>
      <c r="B11356" s="827" t="s">
        <v>3626</v>
      </c>
      <c r="C11356" s="827" t="s">
        <v>3031</v>
      </c>
      <c r="D11356" s="824" t="s">
        <v>4439</v>
      </c>
      <c r="E11356" s="826">
        <v>2500</v>
      </c>
      <c r="F11356" s="825" t="s">
        <v>4462</v>
      </c>
      <c r="G11356" s="824" t="s">
        <v>4461</v>
      </c>
      <c r="H11356" s="823" t="s">
        <v>3674</v>
      </c>
      <c r="I11356" s="823" t="s">
        <v>3622</v>
      </c>
      <c r="J11356" s="823" t="s">
        <v>3674</v>
      </c>
      <c r="K11356" s="822">
        <v>4</v>
      </c>
      <c r="L11356" s="822">
        <v>12</v>
      </c>
      <c r="M11356" s="821">
        <v>31761.011916543899</v>
      </c>
      <c r="N11356" s="822"/>
      <c r="O11356" s="822"/>
      <c r="P11356" s="821"/>
    </row>
    <row r="11357" spans="1:16" ht="33.75" x14ac:dyDescent="0.25">
      <c r="A11357" s="827" t="s">
        <v>3627</v>
      </c>
      <c r="B11357" s="827" t="s">
        <v>3626</v>
      </c>
      <c r="C11357" s="827" t="s">
        <v>3031</v>
      </c>
      <c r="D11357" s="824" t="s">
        <v>6114</v>
      </c>
      <c r="E11357" s="826">
        <v>7346.43</v>
      </c>
      <c r="F11357" s="825" t="s">
        <v>6119</v>
      </c>
      <c r="G11357" s="824" t="s">
        <v>6118</v>
      </c>
      <c r="H11357" s="823" t="s">
        <v>2722</v>
      </c>
      <c r="I11357" s="823" t="s">
        <v>3622</v>
      </c>
      <c r="J11357" s="823" t="s">
        <v>2722</v>
      </c>
      <c r="K11357" s="822">
        <v>3</v>
      </c>
      <c r="L11357" s="822">
        <v>10</v>
      </c>
      <c r="M11357" s="821">
        <v>47043.532873519674</v>
      </c>
      <c r="N11357" s="822"/>
      <c r="O11357" s="822"/>
      <c r="P11357" s="821"/>
    </row>
    <row r="11358" spans="1:16" ht="67.5" x14ac:dyDescent="0.25">
      <c r="A11358" s="827" t="s">
        <v>3627</v>
      </c>
      <c r="B11358" s="827" t="s">
        <v>3626</v>
      </c>
      <c r="C11358" s="827" t="s">
        <v>3031</v>
      </c>
      <c r="D11358" s="824" t="s">
        <v>6117</v>
      </c>
      <c r="E11358" s="826">
        <v>3000</v>
      </c>
      <c r="F11358" s="825" t="s">
        <v>6116</v>
      </c>
      <c r="G11358" s="824" t="s">
        <v>6115</v>
      </c>
      <c r="H11358" s="823" t="s">
        <v>6002</v>
      </c>
      <c r="I11358" s="823" t="s">
        <v>3622</v>
      </c>
      <c r="J11358" s="823" t="s">
        <v>6002</v>
      </c>
      <c r="K11358" s="822">
        <v>5</v>
      </c>
      <c r="L11358" s="822">
        <v>12</v>
      </c>
      <c r="M11358" s="821">
        <v>39034.203827314726</v>
      </c>
      <c r="N11358" s="822"/>
      <c r="O11358" s="822"/>
      <c r="P11358" s="821"/>
    </row>
    <row r="11359" spans="1:16" ht="33.75" x14ac:dyDescent="0.25">
      <c r="A11359" s="827" t="s">
        <v>3627</v>
      </c>
      <c r="B11359" s="827" t="s">
        <v>3626</v>
      </c>
      <c r="C11359" s="827" t="s">
        <v>3031</v>
      </c>
      <c r="D11359" s="824" t="s">
        <v>6114</v>
      </c>
      <c r="E11359" s="826">
        <v>7346.43</v>
      </c>
      <c r="F11359" s="825" t="s">
        <v>6113</v>
      </c>
      <c r="G11359" s="824" t="s">
        <v>6112</v>
      </c>
      <c r="H11359" s="823" t="s">
        <v>2722</v>
      </c>
      <c r="I11359" s="823" t="s">
        <v>3622</v>
      </c>
      <c r="J11359" s="823" t="s">
        <v>2722</v>
      </c>
      <c r="K11359" s="822">
        <v>4</v>
      </c>
      <c r="L11359" s="822">
        <v>10</v>
      </c>
      <c r="M11359" s="821">
        <v>45380.400075005346</v>
      </c>
      <c r="N11359" s="822"/>
      <c r="O11359" s="822"/>
      <c r="P11359" s="821"/>
    </row>
    <row r="11360" spans="1:16" ht="33.75" x14ac:dyDescent="0.25">
      <c r="A11360" s="827" t="s">
        <v>3627</v>
      </c>
      <c r="B11360" s="827" t="s">
        <v>3626</v>
      </c>
      <c r="C11360" s="827" t="s">
        <v>3031</v>
      </c>
      <c r="D11360" s="824" t="s">
        <v>4460</v>
      </c>
      <c r="E11360" s="826">
        <v>6500</v>
      </c>
      <c r="F11360" s="825" t="s">
        <v>4459</v>
      </c>
      <c r="G11360" s="824" t="s">
        <v>4458</v>
      </c>
      <c r="H11360" s="823" t="s">
        <v>2722</v>
      </c>
      <c r="I11360" s="823" t="s">
        <v>3622</v>
      </c>
      <c r="J11360" s="823" t="s">
        <v>2722</v>
      </c>
      <c r="K11360" s="822">
        <v>3</v>
      </c>
      <c r="L11360" s="822">
        <v>12</v>
      </c>
      <c r="M11360" s="821">
        <v>79889.714708269574</v>
      </c>
      <c r="N11360" s="822"/>
      <c r="O11360" s="822"/>
      <c r="P11360" s="821"/>
    </row>
    <row r="11361" spans="1:16" x14ac:dyDescent="0.25">
      <c r="A11361" s="1772" t="s">
        <v>2848</v>
      </c>
      <c r="B11361" s="1772"/>
      <c r="C11361" s="1772"/>
      <c r="D11361" s="1772"/>
      <c r="E11361" s="1772"/>
      <c r="F11361" s="1772" t="s">
        <v>378</v>
      </c>
      <c r="G11361" s="1772"/>
      <c r="H11361" s="1772"/>
      <c r="I11361" s="1772"/>
      <c r="J11361" s="1772"/>
      <c r="K11361" s="1771" t="s">
        <v>2847</v>
      </c>
      <c r="L11361" s="1771"/>
      <c r="M11361" s="1771"/>
      <c r="N11361" s="1771" t="s">
        <v>2846</v>
      </c>
      <c r="O11361" s="1771"/>
      <c r="P11361" s="1771"/>
    </row>
    <row r="11362" spans="1:16" ht="78" customHeight="1" x14ac:dyDescent="0.25">
      <c r="A11362" s="1535" t="s">
        <v>2845</v>
      </c>
      <c r="B11362" s="1535" t="s">
        <v>5</v>
      </c>
      <c r="C11362" s="1535" t="s">
        <v>2844</v>
      </c>
      <c r="D11362" s="1535" t="s">
        <v>2843</v>
      </c>
      <c r="E11362" s="1536" t="s">
        <v>2842</v>
      </c>
      <c r="F11362" s="1537" t="s">
        <v>2841</v>
      </c>
      <c r="G11362" s="1540" t="s">
        <v>2840</v>
      </c>
      <c r="H11362" s="1535" t="s">
        <v>2839</v>
      </c>
      <c r="I11362" s="1535" t="s">
        <v>2838</v>
      </c>
      <c r="J11362" s="1535" t="s">
        <v>2837</v>
      </c>
      <c r="K11362" s="1538" t="s">
        <v>2836</v>
      </c>
      <c r="L11362" s="1538" t="s">
        <v>2835</v>
      </c>
      <c r="M11362" s="1539" t="s">
        <v>2834</v>
      </c>
      <c r="N11362" s="1538" t="s">
        <v>2836</v>
      </c>
      <c r="O11362" s="1538" t="s">
        <v>2835</v>
      </c>
      <c r="P11362" s="1539" t="s">
        <v>2834</v>
      </c>
    </row>
    <row r="11363" spans="1:16" ht="56.25" x14ac:dyDescent="0.25">
      <c r="A11363" s="827" t="s">
        <v>3627</v>
      </c>
      <c r="B11363" s="827" t="s">
        <v>3626</v>
      </c>
      <c r="C11363" s="827" t="s">
        <v>3031</v>
      </c>
      <c r="D11363" s="824" t="s">
        <v>4457</v>
      </c>
      <c r="E11363" s="826">
        <v>3500</v>
      </c>
      <c r="F11363" s="825" t="s">
        <v>4456</v>
      </c>
      <c r="G11363" s="824" t="s">
        <v>4455</v>
      </c>
      <c r="H11363" s="823" t="s">
        <v>2722</v>
      </c>
      <c r="I11363" s="823" t="s">
        <v>3622</v>
      </c>
      <c r="J11363" s="823" t="s">
        <v>2722</v>
      </c>
      <c r="K11363" s="822">
        <v>4</v>
      </c>
      <c r="L11363" s="822">
        <v>12</v>
      </c>
      <c r="M11363" s="821">
        <v>43273.305908090348</v>
      </c>
      <c r="N11363" s="822"/>
      <c r="O11363" s="822"/>
      <c r="P11363" s="821"/>
    </row>
    <row r="11364" spans="1:16" ht="67.5" x14ac:dyDescent="0.25">
      <c r="A11364" s="827" t="s">
        <v>3627</v>
      </c>
      <c r="B11364" s="827" t="s">
        <v>3626</v>
      </c>
      <c r="C11364" s="827" t="s">
        <v>3031</v>
      </c>
      <c r="D11364" s="824" t="s">
        <v>4454</v>
      </c>
      <c r="E11364" s="826">
        <v>3000</v>
      </c>
      <c r="F11364" s="825" t="s">
        <v>4453</v>
      </c>
      <c r="G11364" s="824" t="s">
        <v>4452</v>
      </c>
      <c r="H11364" s="823" t="s">
        <v>3674</v>
      </c>
      <c r="I11364" s="823" t="s">
        <v>3638</v>
      </c>
      <c r="J11364" s="823" t="s">
        <v>3674</v>
      </c>
      <c r="K11364" s="822">
        <v>4</v>
      </c>
      <c r="L11364" s="822">
        <v>12</v>
      </c>
      <c r="M11364" s="821">
        <v>37155.208632133734</v>
      </c>
      <c r="N11364" s="822"/>
      <c r="O11364" s="822"/>
      <c r="P11364" s="821"/>
    </row>
    <row r="11365" spans="1:16" ht="22.5" x14ac:dyDescent="0.25">
      <c r="A11365" s="827" t="s">
        <v>3627</v>
      </c>
      <c r="B11365" s="827" t="s">
        <v>3626</v>
      </c>
      <c r="C11365" s="827" t="s">
        <v>3031</v>
      </c>
      <c r="D11365" s="824" t="s">
        <v>6111</v>
      </c>
      <c r="E11365" s="826">
        <v>7346.43</v>
      </c>
      <c r="F11365" s="825" t="s">
        <v>6110</v>
      </c>
      <c r="G11365" s="824" t="s">
        <v>6109</v>
      </c>
      <c r="H11365" s="823" t="s">
        <v>6108</v>
      </c>
      <c r="I11365" s="823" t="s">
        <v>3732</v>
      </c>
      <c r="J11365" s="823" t="s">
        <v>6108</v>
      </c>
      <c r="K11365" s="822">
        <v>3</v>
      </c>
      <c r="L11365" s="822">
        <v>10</v>
      </c>
      <c r="M11365" s="821">
        <v>46254.02344257907</v>
      </c>
      <c r="N11365" s="822"/>
      <c r="O11365" s="822"/>
      <c r="P11365" s="821"/>
    </row>
    <row r="11366" spans="1:16" ht="67.5" x14ac:dyDescent="0.25">
      <c r="A11366" s="827" t="s">
        <v>3627</v>
      </c>
      <c r="B11366" s="827" t="s">
        <v>3626</v>
      </c>
      <c r="C11366" s="827" t="s">
        <v>3031</v>
      </c>
      <c r="D11366" s="824" t="s">
        <v>4451</v>
      </c>
      <c r="E11366" s="826">
        <v>3950</v>
      </c>
      <c r="F11366" s="825" t="s">
        <v>4450</v>
      </c>
      <c r="G11366" s="824" t="s">
        <v>4449</v>
      </c>
      <c r="H11366" s="823" t="s">
        <v>2722</v>
      </c>
      <c r="I11366" s="823" t="s">
        <v>3654</v>
      </c>
      <c r="J11366" s="823" t="s">
        <v>2722</v>
      </c>
      <c r="K11366" s="822">
        <v>4</v>
      </c>
      <c r="L11366" s="822">
        <v>12</v>
      </c>
      <c r="M11366" s="821">
        <v>49194.546531633816</v>
      </c>
      <c r="N11366" s="822"/>
      <c r="O11366" s="822"/>
      <c r="P11366" s="821"/>
    </row>
    <row r="11367" spans="1:16" ht="67.5" x14ac:dyDescent="0.25">
      <c r="A11367" s="827" t="s">
        <v>3627</v>
      </c>
      <c r="B11367" s="827" t="s">
        <v>3626</v>
      </c>
      <c r="C11367" s="827" t="s">
        <v>3031</v>
      </c>
      <c r="D11367" s="824" t="s">
        <v>4448</v>
      </c>
      <c r="E11367" s="826">
        <v>2000</v>
      </c>
      <c r="F11367" s="825" t="s">
        <v>6107</v>
      </c>
      <c r="G11367" s="824" t="s">
        <v>4446</v>
      </c>
      <c r="H11367" s="823" t="s">
        <v>2741</v>
      </c>
      <c r="I11367" s="823" t="s">
        <v>3638</v>
      </c>
      <c r="J11367" s="823" t="s">
        <v>2741</v>
      </c>
      <c r="K11367" s="822">
        <v>4</v>
      </c>
      <c r="L11367" s="822">
        <v>12</v>
      </c>
      <c r="M11367" s="821">
        <v>25874.678576703169</v>
      </c>
      <c r="N11367" s="822"/>
      <c r="O11367" s="822"/>
      <c r="P11367" s="821"/>
    </row>
    <row r="11368" spans="1:16" ht="33.75" x14ac:dyDescent="0.25">
      <c r="A11368" s="827" t="s">
        <v>3627</v>
      </c>
      <c r="B11368" s="827" t="s">
        <v>3626</v>
      </c>
      <c r="C11368" s="827" t="s">
        <v>3031</v>
      </c>
      <c r="D11368" s="824" t="s">
        <v>4445</v>
      </c>
      <c r="E11368" s="826">
        <v>3500</v>
      </c>
      <c r="F11368" s="825" t="s">
        <v>4444</v>
      </c>
      <c r="G11368" s="824" t="s">
        <v>4443</v>
      </c>
      <c r="H11368" s="823" t="s">
        <v>2725</v>
      </c>
      <c r="I11368" s="823" t="s">
        <v>3622</v>
      </c>
      <c r="J11368" s="823" t="s">
        <v>2725</v>
      </c>
      <c r="K11368" s="822">
        <v>2</v>
      </c>
      <c r="L11368" s="822">
        <v>12</v>
      </c>
      <c r="M11368" s="821">
        <v>42643.622970316537</v>
      </c>
      <c r="N11368" s="822"/>
      <c r="O11368" s="822"/>
      <c r="P11368" s="821"/>
    </row>
    <row r="11369" spans="1:16" ht="56.25" x14ac:dyDescent="0.25">
      <c r="A11369" s="827" t="s">
        <v>3627</v>
      </c>
      <c r="B11369" s="827" t="s">
        <v>3626</v>
      </c>
      <c r="C11369" s="827" t="s">
        <v>3031</v>
      </c>
      <c r="D11369" s="824" t="s">
        <v>4442</v>
      </c>
      <c r="E11369" s="826">
        <v>1550</v>
      </c>
      <c r="F11369" s="825" t="s">
        <v>4441</v>
      </c>
      <c r="G11369" s="824" t="s">
        <v>4440</v>
      </c>
      <c r="H11369" s="823" t="s">
        <v>3691</v>
      </c>
      <c r="I11369" s="823" t="s">
        <v>3622</v>
      </c>
      <c r="J11369" s="823" t="s">
        <v>3691</v>
      </c>
      <c r="K11369" s="822">
        <v>4</v>
      </c>
      <c r="L11369" s="822">
        <v>12</v>
      </c>
      <c r="M11369" s="821">
        <v>20581.508707148038</v>
      </c>
      <c r="N11369" s="822"/>
      <c r="O11369" s="822"/>
      <c r="P11369" s="821"/>
    </row>
    <row r="11370" spans="1:16" ht="56.25" x14ac:dyDescent="0.25">
      <c r="A11370" s="827" t="s">
        <v>3627</v>
      </c>
      <c r="B11370" s="827" t="s">
        <v>3626</v>
      </c>
      <c r="C11370" s="827" t="s">
        <v>3031</v>
      </c>
      <c r="D11370" s="824" t="s">
        <v>4439</v>
      </c>
      <c r="E11370" s="826">
        <v>2500</v>
      </c>
      <c r="F11370" s="825" t="s">
        <v>4438</v>
      </c>
      <c r="G11370" s="824" t="s">
        <v>4437</v>
      </c>
      <c r="H11370" s="823" t="s">
        <v>2722</v>
      </c>
      <c r="I11370" s="823" t="s">
        <v>3622</v>
      </c>
      <c r="J11370" s="823" t="s">
        <v>2722</v>
      </c>
      <c r="K11370" s="822">
        <v>4</v>
      </c>
      <c r="L11370" s="822">
        <v>12</v>
      </c>
      <c r="M11370" s="821">
        <v>31638.145487676251</v>
      </c>
      <c r="N11370" s="822"/>
      <c r="O11370" s="822"/>
      <c r="P11370" s="821"/>
    </row>
    <row r="11371" spans="1:16" ht="33.75" x14ac:dyDescent="0.25">
      <c r="A11371" s="827" t="s">
        <v>3627</v>
      </c>
      <c r="B11371" s="827" t="s">
        <v>3626</v>
      </c>
      <c r="C11371" s="827" t="s">
        <v>3031</v>
      </c>
      <c r="D11371" s="824" t="s">
        <v>4436</v>
      </c>
      <c r="E11371" s="826">
        <v>4800</v>
      </c>
      <c r="F11371" s="825" t="s">
        <v>4435</v>
      </c>
      <c r="G11371" s="824" t="s">
        <v>4434</v>
      </c>
      <c r="H11371" s="823" t="s">
        <v>3731</v>
      </c>
      <c r="I11371" s="823" t="s">
        <v>3622</v>
      </c>
      <c r="J11371" s="823" t="s">
        <v>3731</v>
      </c>
      <c r="K11371" s="822">
        <v>2</v>
      </c>
      <c r="L11371" s="822">
        <v>12</v>
      </c>
      <c r="M11371" s="821">
        <v>59488.380056102447</v>
      </c>
      <c r="N11371" s="822"/>
      <c r="O11371" s="822"/>
      <c r="P11371" s="821"/>
    </row>
    <row r="11372" spans="1:16" ht="56.25" x14ac:dyDescent="0.25">
      <c r="A11372" s="827" t="s">
        <v>3627</v>
      </c>
      <c r="B11372" s="827" t="s">
        <v>3626</v>
      </c>
      <c r="C11372" s="827" t="s">
        <v>3031</v>
      </c>
      <c r="D11372" s="824" t="s">
        <v>6106</v>
      </c>
      <c r="E11372" s="826">
        <v>1885.72</v>
      </c>
      <c r="F11372" s="825" t="s">
        <v>5941</v>
      </c>
      <c r="G11372" s="824" t="s">
        <v>5940</v>
      </c>
      <c r="H11372" s="823" t="s">
        <v>3327</v>
      </c>
      <c r="I11372" s="823" t="s">
        <v>3622</v>
      </c>
      <c r="J11372" s="823" t="s">
        <v>3327</v>
      </c>
      <c r="K11372" s="822">
        <v>3</v>
      </c>
      <c r="L11372" s="822">
        <v>4</v>
      </c>
      <c r="M11372" s="821">
        <v>4850.4702102039573</v>
      </c>
      <c r="N11372" s="822"/>
      <c r="O11372" s="822"/>
      <c r="P11372" s="821"/>
    </row>
    <row r="11373" spans="1:16" ht="67.5" x14ac:dyDescent="0.25">
      <c r="A11373" s="827" t="s">
        <v>3627</v>
      </c>
      <c r="B11373" s="827" t="s">
        <v>3626</v>
      </c>
      <c r="C11373" s="827" t="s">
        <v>3031</v>
      </c>
      <c r="D11373" s="824" t="s">
        <v>4433</v>
      </c>
      <c r="E11373" s="826">
        <v>3000</v>
      </c>
      <c r="F11373" s="825" t="s">
        <v>4432</v>
      </c>
      <c r="G11373" s="824" t="s">
        <v>4431</v>
      </c>
      <c r="H11373" s="823" t="s">
        <v>3674</v>
      </c>
      <c r="I11373" s="823" t="s">
        <v>3622</v>
      </c>
      <c r="J11373" s="823" t="s">
        <v>3674</v>
      </c>
      <c r="K11373" s="822">
        <v>4</v>
      </c>
      <c r="L11373" s="822">
        <v>12</v>
      </c>
      <c r="M11373" s="821">
        <v>36545.873256174033</v>
      </c>
      <c r="N11373" s="822"/>
      <c r="O11373" s="822"/>
      <c r="P11373" s="821"/>
    </row>
    <row r="11374" spans="1:16" ht="56.25" x14ac:dyDescent="0.25">
      <c r="A11374" s="827" t="s">
        <v>3627</v>
      </c>
      <c r="B11374" s="827" t="s">
        <v>3626</v>
      </c>
      <c r="C11374" s="827" t="s">
        <v>3031</v>
      </c>
      <c r="D11374" s="824" t="s">
        <v>4430</v>
      </c>
      <c r="E11374" s="826">
        <v>2340</v>
      </c>
      <c r="F11374" s="825" t="s">
        <v>4429</v>
      </c>
      <c r="G11374" s="824" t="s">
        <v>4428</v>
      </c>
      <c r="H11374" s="823" t="s">
        <v>2745</v>
      </c>
      <c r="I11374" s="823" t="s">
        <v>3622</v>
      </c>
      <c r="J11374" s="823" t="s">
        <v>2745</v>
      </c>
      <c r="K11374" s="822">
        <v>4</v>
      </c>
      <c r="L11374" s="822">
        <v>12</v>
      </c>
      <c r="M11374" s="821">
        <v>30068.269009621941</v>
      </c>
      <c r="N11374" s="822"/>
      <c r="O11374" s="822"/>
      <c r="P11374" s="821"/>
    </row>
    <row r="11375" spans="1:16" ht="22.5" x14ac:dyDescent="0.25">
      <c r="A11375" s="827" t="s">
        <v>3627</v>
      </c>
      <c r="B11375" s="827" t="s">
        <v>3626</v>
      </c>
      <c r="C11375" s="827" t="s">
        <v>3031</v>
      </c>
      <c r="D11375" s="824" t="s">
        <v>4427</v>
      </c>
      <c r="E11375" s="826">
        <v>3500</v>
      </c>
      <c r="F11375" s="825" t="s">
        <v>3636</v>
      </c>
      <c r="G11375" s="824" t="s">
        <v>3635</v>
      </c>
      <c r="H11375" s="823" t="s">
        <v>2725</v>
      </c>
      <c r="I11375" s="823" t="s">
        <v>3631</v>
      </c>
      <c r="J11375" s="823" t="s">
        <v>2725</v>
      </c>
      <c r="K11375" s="822">
        <v>2</v>
      </c>
      <c r="L11375" s="822">
        <v>12</v>
      </c>
      <c r="M11375" s="821">
        <v>44020.427923106203</v>
      </c>
      <c r="N11375" s="822"/>
      <c r="O11375" s="822"/>
      <c r="P11375" s="821"/>
    </row>
    <row r="11376" spans="1:16" ht="56.25" x14ac:dyDescent="0.25">
      <c r="A11376" s="827" t="s">
        <v>3627</v>
      </c>
      <c r="B11376" s="827" t="s">
        <v>3626</v>
      </c>
      <c r="C11376" s="827" t="s">
        <v>3031</v>
      </c>
      <c r="D11376" s="824" t="s">
        <v>4426</v>
      </c>
      <c r="E11376" s="826">
        <v>1500</v>
      </c>
      <c r="F11376" s="825" t="s">
        <v>4425</v>
      </c>
      <c r="G11376" s="824" t="s">
        <v>4424</v>
      </c>
      <c r="H11376" s="823" t="s">
        <v>2722</v>
      </c>
      <c r="I11376" s="823" t="s">
        <v>3622</v>
      </c>
      <c r="J11376" s="823" t="s">
        <v>2722</v>
      </c>
      <c r="K11376" s="822">
        <v>4</v>
      </c>
      <c r="L11376" s="822">
        <v>12</v>
      </c>
      <c r="M11376" s="821">
        <v>19987.874599359842</v>
      </c>
      <c r="N11376" s="822"/>
      <c r="O11376" s="822"/>
      <c r="P11376" s="821"/>
    </row>
    <row r="11377" spans="1:16" ht="56.25" x14ac:dyDescent="0.25">
      <c r="A11377" s="827" t="s">
        <v>3627</v>
      </c>
      <c r="B11377" s="827" t="s">
        <v>3626</v>
      </c>
      <c r="C11377" s="827" t="s">
        <v>3031</v>
      </c>
      <c r="D11377" s="824" t="s">
        <v>4423</v>
      </c>
      <c r="E11377" s="826">
        <v>3300</v>
      </c>
      <c r="F11377" s="825" t="s">
        <v>4422</v>
      </c>
      <c r="G11377" s="824" t="s">
        <v>4421</v>
      </c>
      <c r="H11377" s="823" t="s">
        <v>2741</v>
      </c>
      <c r="I11377" s="823" t="s">
        <v>3638</v>
      </c>
      <c r="J11377" s="823" t="s">
        <v>2741</v>
      </c>
      <c r="K11377" s="822">
        <v>4</v>
      </c>
      <c r="L11377" s="822">
        <v>12</v>
      </c>
      <c r="M11377" s="821">
        <v>41147.226024049589</v>
      </c>
      <c r="N11377" s="822"/>
      <c r="O11377" s="822"/>
      <c r="P11377" s="821"/>
    </row>
    <row r="11378" spans="1:16" ht="56.25" x14ac:dyDescent="0.25">
      <c r="A11378" s="827" t="s">
        <v>3627</v>
      </c>
      <c r="B11378" s="827" t="s">
        <v>3626</v>
      </c>
      <c r="C11378" s="827" t="s">
        <v>3031</v>
      </c>
      <c r="D11378" s="824" t="s">
        <v>4420</v>
      </c>
      <c r="E11378" s="826">
        <v>1300</v>
      </c>
      <c r="F11378" s="825" t="s">
        <v>4419</v>
      </c>
      <c r="G11378" s="824" t="s">
        <v>4418</v>
      </c>
      <c r="H11378" s="823" t="s">
        <v>3691</v>
      </c>
      <c r="I11378" s="823" t="s">
        <v>3622</v>
      </c>
      <c r="J11378" s="823" t="s">
        <v>3691</v>
      </c>
      <c r="K11378" s="822">
        <v>4</v>
      </c>
      <c r="L11378" s="822">
        <v>12</v>
      </c>
      <c r="M11378" s="821">
        <v>17431.421753110208</v>
      </c>
      <c r="N11378" s="822"/>
      <c r="O11378" s="822"/>
      <c r="P11378" s="821"/>
    </row>
    <row r="11379" spans="1:16" ht="33.75" x14ac:dyDescent="0.25">
      <c r="A11379" s="827" t="s">
        <v>3627</v>
      </c>
      <c r="B11379" s="827" t="s">
        <v>3626</v>
      </c>
      <c r="C11379" s="827" t="s">
        <v>3031</v>
      </c>
      <c r="D11379" s="824" t="s">
        <v>4417</v>
      </c>
      <c r="E11379" s="826">
        <v>8000</v>
      </c>
      <c r="F11379" s="825" t="s">
        <v>4416</v>
      </c>
      <c r="G11379" s="824" t="s">
        <v>4415</v>
      </c>
      <c r="H11379" s="823" t="s">
        <v>3684</v>
      </c>
      <c r="I11379" s="823" t="s">
        <v>3622</v>
      </c>
      <c r="J11379" s="823" t="s">
        <v>3684</v>
      </c>
      <c r="K11379" s="822">
        <v>5</v>
      </c>
      <c r="L11379" s="822">
        <v>12</v>
      </c>
      <c r="M11379" s="821">
        <v>97770.234788053407</v>
      </c>
      <c r="N11379" s="822"/>
      <c r="O11379" s="822"/>
      <c r="P11379" s="821"/>
    </row>
    <row r="11380" spans="1:16" ht="33.75" x14ac:dyDescent="0.25">
      <c r="A11380" s="827" t="s">
        <v>3627</v>
      </c>
      <c r="B11380" s="827" t="s">
        <v>3626</v>
      </c>
      <c r="C11380" s="827" t="s">
        <v>3031</v>
      </c>
      <c r="D11380" s="824" t="s">
        <v>4414</v>
      </c>
      <c r="E11380" s="826">
        <v>1500</v>
      </c>
      <c r="F11380" s="825" t="s">
        <v>4413</v>
      </c>
      <c r="G11380" s="824" t="s">
        <v>4412</v>
      </c>
      <c r="H11380" s="823" t="s">
        <v>2722</v>
      </c>
      <c r="I11380" s="823" t="s">
        <v>3647</v>
      </c>
      <c r="J11380" s="823" t="s">
        <v>2722</v>
      </c>
      <c r="K11380" s="822">
        <v>4</v>
      </c>
      <c r="L11380" s="822">
        <v>12</v>
      </c>
      <c r="M11380" s="821">
        <v>19439.932383578423</v>
      </c>
      <c r="N11380" s="822"/>
      <c r="O11380" s="822"/>
      <c r="P11380" s="821"/>
    </row>
    <row r="11381" spans="1:16" ht="33.75" x14ac:dyDescent="0.25">
      <c r="A11381" s="827" t="s">
        <v>3627</v>
      </c>
      <c r="B11381" s="827" t="s">
        <v>3626</v>
      </c>
      <c r="C11381" s="827" t="s">
        <v>3031</v>
      </c>
      <c r="D11381" s="824" t="s">
        <v>6105</v>
      </c>
      <c r="E11381" s="826">
        <v>5089.33</v>
      </c>
      <c r="F11381" s="825" t="s">
        <v>6104</v>
      </c>
      <c r="G11381" s="824" t="s">
        <v>6103</v>
      </c>
      <c r="H11381" s="823" t="s">
        <v>2725</v>
      </c>
      <c r="I11381" s="823" t="s">
        <v>3622</v>
      </c>
      <c r="J11381" s="823" t="s">
        <v>2725</v>
      </c>
      <c r="K11381" s="822">
        <v>2</v>
      </c>
      <c r="L11381" s="822">
        <v>11</v>
      </c>
      <c r="M11381" s="821">
        <v>46455.496347943139</v>
      </c>
      <c r="N11381" s="822"/>
      <c r="O11381" s="822"/>
      <c r="P11381" s="821"/>
    </row>
    <row r="11382" spans="1:16" ht="33.75" x14ac:dyDescent="0.25">
      <c r="A11382" s="827" t="s">
        <v>3627</v>
      </c>
      <c r="B11382" s="827" t="s">
        <v>3626</v>
      </c>
      <c r="C11382" s="827" t="s">
        <v>3031</v>
      </c>
      <c r="D11382" s="824" t="s">
        <v>4411</v>
      </c>
      <c r="E11382" s="826">
        <v>3000</v>
      </c>
      <c r="F11382" s="825" t="s">
        <v>4410</v>
      </c>
      <c r="G11382" s="824" t="s">
        <v>4409</v>
      </c>
      <c r="H11382" s="823" t="s">
        <v>2883</v>
      </c>
      <c r="I11382" s="823" t="s">
        <v>3622</v>
      </c>
      <c r="J11382" s="823" t="s">
        <v>2883</v>
      </c>
      <c r="K11382" s="822">
        <v>2</v>
      </c>
      <c r="L11382" s="822">
        <v>12</v>
      </c>
      <c r="M11382" s="821">
        <v>37977.11194224198</v>
      </c>
      <c r="N11382" s="822"/>
      <c r="O11382" s="822"/>
      <c r="P11382" s="821"/>
    </row>
    <row r="11383" spans="1:16" ht="33.75" x14ac:dyDescent="0.25">
      <c r="A11383" s="827" t="s">
        <v>3627</v>
      </c>
      <c r="B11383" s="827" t="s">
        <v>3626</v>
      </c>
      <c r="C11383" s="827" t="s">
        <v>3031</v>
      </c>
      <c r="D11383" s="824" t="s">
        <v>4408</v>
      </c>
      <c r="E11383" s="826">
        <v>6500</v>
      </c>
      <c r="F11383" s="825" t="s">
        <v>4407</v>
      </c>
      <c r="G11383" s="824" t="s">
        <v>4406</v>
      </c>
      <c r="H11383" s="823" t="s">
        <v>2722</v>
      </c>
      <c r="I11383" s="823" t="s">
        <v>3622</v>
      </c>
      <c r="J11383" s="823" t="s">
        <v>2722</v>
      </c>
      <c r="K11383" s="822">
        <v>2</v>
      </c>
      <c r="L11383" s="822">
        <v>12</v>
      </c>
      <c r="M11383" s="821">
        <v>80047.558515787168</v>
      </c>
      <c r="N11383" s="822"/>
      <c r="O11383" s="822"/>
      <c r="P11383" s="821"/>
    </row>
    <row r="11384" spans="1:16" ht="33.75" x14ac:dyDescent="0.25">
      <c r="A11384" s="827" t="s">
        <v>3627</v>
      </c>
      <c r="B11384" s="827" t="s">
        <v>3626</v>
      </c>
      <c r="C11384" s="827" t="s">
        <v>3031</v>
      </c>
      <c r="D11384" s="824" t="s">
        <v>4405</v>
      </c>
      <c r="E11384" s="826">
        <v>2500</v>
      </c>
      <c r="F11384" s="825" t="s">
        <v>4404</v>
      </c>
      <c r="G11384" s="824" t="s">
        <v>4403</v>
      </c>
      <c r="H11384" s="823" t="s">
        <v>2741</v>
      </c>
      <c r="I11384" s="823" t="s">
        <v>3638</v>
      </c>
      <c r="J11384" s="823" t="s">
        <v>2741</v>
      </c>
      <c r="K11384" s="822">
        <v>4</v>
      </c>
      <c r="L11384" s="822">
        <v>12</v>
      </c>
      <c r="M11384" s="821">
        <v>32001.197259886972</v>
      </c>
      <c r="N11384" s="822"/>
      <c r="O11384" s="822"/>
      <c r="P11384" s="821"/>
    </row>
    <row r="11385" spans="1:16" ht="33.75" x14ac:dyDescent="0.25">
      <c r="A11385" s="827" t="s">
        <v>3627</v>
      </c>
      <c r="B11385" s="827" t="s">
        <v>3626</v>
      </c>
      <c r="C11385" s="827" t="s">
        <v>3031</v>
      </c>
      <c r="D11385" s="824" t="s">
        <v>4402</v>
      </c>
      <c r="E11385" s="826">
        <v>3300</v>
      </c>
      <c r="F11385" s="825" t="s">
        <v>4401</v>
      </c>
      <c r="G11385" s="824" t="s">
        <v>4400</v>
      </c>
      <c r="H11385" s="823" t="s">
        <v>3667</v>
      </c>
      <c r="I11385" s="823" t="s">
        <v>3622</v>
      </c>
      <c r="J11385" s="823" t="s">
        <v>3667</v>
      </c>
      <c r="K11385" s="822">
        <v>2</v>
      </c>
      <c r="L11385" s="822">
        <v>12</v>
      </c>
      <c r="M11385" s="821">
        <v>41267.318695721122</v>
      </c>
      <c r="N11385" s="822"/>
      <c r="O11385" s="822"/>
      <c r="P11385" s="821"/>
    </row>
    <row r="11386" spans="1:16" ht="33.75" x14ac:dyDescent="0.25">
      <c r="A11386" s="827" t="s">
        <v>3627</v>
      </c>
      <c r="B11386" s="827" t="s">
        <v>3626</v>
      </c>
      <c r="C11386" s="827" t="s">
        <v>3031</v>
      </c>
      <c r="D11386" s="824" t="s">
        <v>4399</v>
      </c>
      <c r="E11386" s="826">
        <v>1500</v>
      </c>
      <c r="F11386" s="825" t="s">
        <v>4398</v>
      </c>
      <c r="G11386" s="824" t="s">
        <v>4397</v>
      </c>
      <c r="H11386" s="823" t="s">
        <v>2680</v>
      </c>
      <c r="I11386" s="823" t="s">
        <v>3638</v>
      </c>
      <c r="J11386" s="823" t="s">
        <v>2680</v>
      </c>
      <c r="K11386" s="822">
        <v>5</v>
      </c>
      <c r="L11386" s="822">
        <v>12</v>
      </c>
      <c r="M11386" s="821">
        <v>19979.763612613078</v>
      </c>
      <c r="N11386" s="822"/>
      <c r="O11386" s="822"/>
      <c r="P11386" s="821"/>
    </row>
    <row r="11387" spans="1:16" ht="33.75" x14ac:dyDescent="0.25">
      <c r="A11387" s="827" t="s">
        <v>3627</v>
      </c>
      <c r="B11387" s="827" t="s">
        <v>3626</v>
      </c>
      <c r="C11387" s="827" t="s">
        <v>3031</v>
      </c>
      <c r="D11387" s="824" t="s">
        <v>6102</v>
      </c>
      <c r="E11387" s="826">
        <v>7346.43</v>
      </c>
      <c r="F11387" s="825" t="s">
        <v>6101</v>
      </c>
      <c r="G11387" s="824" t="s">
        <v>6100</v>
      </c>
      <c r="H11387" s="823" t="s">
        <v>2722</v>
      </c>
      <c r="I11387" s="823" t="s">
        <v>3622</v>
      </c>
      <c r="J11387" s="823" t="s">
        <v>2722</v>
      </c>
      <c r="K11387" s="822">
        <v>3</v>
      </c>
      <c r="L11387" s="822">
        <v>10</v>
      </c>
      <c r="M11387" s="821">
        <v>29374.639452879197</v>
      </c>
      <c r="N11387" s="822"/>
      <c r="O11387" s="822"/>
      <c r="P11387" s="821"/>
    </row>
    <row r="11388" spans="1:16" ht="33.75" x14ac:dyDescent="0.25">
      <c r="A11388" s="827" t="s">
        <v>3627</v>
      </c>
      <c r="B11388" s="827" t="s">
        <v>3626</v>
      </c>
      <c r="C11388" s="827" t="s">
        <v>3031</v>
      </c>
      <c r="D11388" s="824" t="s">
        <v>6099</v>
      </c>
      <c r="E11388" s="826">
        <v>7130.36</v>
      </c>
      <c r="F11388" s="825" t="s">
        <v>6098</v>
      </c>
      <c r="G11388" s="824" t="s">
        <v>6097</v>
      </c>
      <c r="H11388" s="823" t="s">
        <v>6096</v>
      </c>
      <c r="I11388" s="823" t="s">
        <v>3622</v>
      </c>
      <c r="J11388" s="823" t="s">
        <v>6096</v>
      </c>
      <c r="K11388" s="822">
        <v>2</v>
      </c>
      <c r="L11388" s="822">
        <v>7</v>
      </c>
      <c r="M11388" s="821">
        <v>28685.926556003931</v>
      </c>
      <c r="N11388" s="822"/>
      <c r="O11388" s="822"/>
      <c r="P11388" s="821"/>
    </row>
    <row r="11389" spans="1:16" ht="33.75" x14ac:dyDescent="0.25">
      <c r="A11389" s="827" t="s">
        <v>3627</v>
      </c>
      <c r="B11389" s="827" t="s">
        <v>3626</v>
      </c>
      <c r="C11389" s="827" t="s">
        <v>3031</v>
      </c>
      <c r="D11389" s="824" t="s">
        <v>6095</v>
      </c>
      <c r="E11389" s="826">
        <v>2500</v>
      </c>
      <c r="F11389" s="825" t="s">
        <v>3699</v>
      </c>
      <c r="G11389" s="824" t="s">
        <v>3698</v>
      </c>
      <c r="H11389" s="823" t="s">
        <v>3674</v>
      </c>
      <c r="I11389" s="823" t="s">
        <v>3631</v>
      </c>
      <c r="J11389" s="823" t="s">
        <v>3674</v>
      </c>
      <c r="K11389" s="822">
        <v>4</v>
      </c>
      <c r="L11389" s="822">
        <v>12</v>
      </c>
      <c r="M11389" s="821">
        <v>30544.083524740465</v>
      </c>
      <c r="N11389" s="822"/>
      <c r="O11389" s="822"/>
      <c r="P11389" s="821"/>
    </row>
    <row r="11390" spans="1:16" ht="33.75" x14ac:dyDescent="0.25">
      <c r="A11390" s="827" t="s">
        <v>3627</v>
      </c>
      <c r="B11390" s="827" t="s">
        <v>3626</v>
      </c>
      <c r="C11390" s="827" t="s">
        <v>3031</v>
      </c>
      <c r="D11390" s="824" t="s">
        <v>4396</v>
      </c>
      <c r="E11390" s="826">
        <v>3300</v>
      </c>
      <c r="F11390" s="825" t="s">
        <v>4395</v>
      </c>
      <c r="G11390" s="824" t="s">
        <v>4394</v>
      </c>
      <c r="H11390" s="823" t="s">
        <v>3659</v>
      </c>
      <c r="I11390" s="823" t="s">
        <v>3622</v>
      </c>
      <c r="J11390" s="823" t="s">
        <v>3659</v>
      </c>
      <c r="K11390" s="822">
        <v>3</v>
      </c>
      <c r="L11390" s="822">
        <v>12</v>
      </c>
      <c r="M11390" s="821">
        <v>41608.36065451285</v>
      </c>
      <c r="N11390" s="822"/>
      <c r="O11390" s="822"/>
      <c r="P11390" s="821"/>
    </row>
    <row r="11391" spans="1:16" ht="33.75" x14ac:dyDescent="0.25">
      <c r="A11391" s="827" t="s">
        <v>3627</v>
      </c>
      <c r="B11391" s="827" t="s">
        <v>3626</v>
      </c>
      <c r="C11391" s="827" t="s">
        <v>3031</v>
      </c>
      <c r="D11391" s="824" t="s">
        <v>4393</v>
      </c>
      <c r="E11391" s="826">
        <v>2000</v>
      </c>
      <c r="F11391" s="825" t="s">
        <v>4392</v>
      </c>
      <c r="G11391" s="824" t="s">
        <v>4391</v>
      </c>
      <c r="H11391" s="823" t="s">
        <v>2741</v>
      </c>
      <c r="I11391" s="823" t="s">
        <v>3638</v>
      </c>
      <c r="J11391" s="823" t="s">
        <v>2741</v>
      </c>
      <c r="K11391" s="822">
        <v>4</v>
      </c>
      <c r="L11391" s="822">
        <v>12</v>
      </c>
      <c r="M11391" s="821">
        <v>25309.703288753546</v>
      </c>
      <c r="N11391" s="822"/>
      <c r="O11391" s="822"/>
      <c r="P11391" s="821"/>
    </row>
    <row r="11392" spans="1:16" ht="22.5" x14ac:dyDescent="0.25">
      <c r="A11392" s="827" t="s">
        <v>3627</v>
      </c>
      <c r="B11392" s="827" t="s">
        <v>3626</v>
      </c>
      <c r="C11392" s="827" t="s">
        <v>3031</v>
      </c>
      <c r="D11392" s="824" t="s">
        <v>6094</v>
      </c>
      <c r="E11392" s="826">
        <v>10000</v>
      </c>
      <c r="F11392" s="825" t="s">
        <v>6093</v>
      </c>
      <c r="G11392" s="824" t="s">
        <v>6092</v>
      </c>
      <c r="H11392" s="823" t="s">
        <v>6091</v>
      </c>
      <c r="I11392" s="823" t="s">
        <v>4358</v>
      </c>
      <c r="J11392" s="823" t="s">
        <v>6091</v>
      </c>
      <c r="K11392" s="822">
        <v>1</v>
      </c>
      <c r="L11392" s="822">
        <v>2</v>
      </c>
      <c r="M11392" s="821">
        <v>22267.933055258625</v>
      </c>
      <c r="N11392" s="822"/>
      <c r="O11392" s="822"/>
      <c r="P11392" s="821"/>
    </row>
    <row r="11393" spans="1:16" ht="33.75" x14ac:dyDescent="0.25">
      <c r="A11393" s="827" t="s">
        <v>3627</v>
      </c>
      <c r="B11393" s="827" t="s">
        <v>3626</v>
      </c>
      <c r="C11393" s="827" t="s">
        <v>3031</v>
      </c>
      <c r="D11393" s="824" t="s">
        <v>4390</v>
      </c>
      <c r="E11393" s="826">
        <v>3650</v>
      </c>
      <c r="F11393" s="825" t="s">
        <v>4389</v>
      </c>
      <c r="G11393" s="824" t="s">
        <v>4388</v>
      </c>
      <c r="H11393" s="823" t="s">
        <v>4387</v>
      </c>
      <c r="I11393" s="823" t="s">
        <v>3638</v>
      </c>
      <c r="J11393" s="823" t="s">
        <v>4387</v>
      </c>
      <c r="K11393" s="822">
        <v>2</v>
      </c>
      <c r="L11393" s="822">
        <v>12</v>
      </c>
      <c r="M11393" s="821">
        <v>44012.597316148203</v>
      </c>
      <c r="N11393" s="822"/>
      <c r="O11393" s="822"/>
      <c r="P11393" s="821"/>
    </row>
    <row r="11394" spans="1:16" x14ac:dyDescent="0.25">
      <c r="A11394" s="1772" t="s">
        <v>2848</v>
      </c>
      <c r="B11394" s="1772"/>
      <c r="C11394" s="1772"/>
      <c r="D11394" s="1772"/>
      <c r="E11394" s="1772"/>
      <c r="F11394" s="1772" t="s">
        <v>378</v>
      </c>
      <c r="G11394" s="1772"/>
      <c r="H11394" s="1772"/>
      <c r="I11394" s="1772"/>
      <c r="J11394" s="1772"/>
      <c r="K11394" s="1771" t="s">
        <v>2847</v>
      </c>
      <c r="L11394" s="1771"/>
      <c r="M11394" s="1771"/>
      <c r="N11394" s="1771" t="s">
        <v>2846</v>
      </c>
      <c r="O11394" s="1771"/>
      <c r="P11394" s="1771"/>
    </row>
    <row r="11395" spans="1:16" ht="82.5" customHeight="1" x14ac:dyDescent="0.25">
      <c r="A11395" s="1535" t="s">
        <v>2845</v>
      </c>
      <c r="B11395" s="1535" t="s">
        <v>5</v>
      </c>
      <c r="C11395" s="1535" t="s">
        <v>2844</v>
      </c>
      <c r="D11395" s="1535" t="s">
        <v>2843</v>
      </c>
      <c r="E11395" s="1536" t="s">
        <v>2842</v>
      </c>
      <c r="F11395" s="1537" t="s">
        <v>2841</v>
      </c>
      <c r="G11395" s="1540" t="s">
        <v>2840</v>
      </c>
      <c r="H11395" s="1535" t="s">
        <v>2839</v>
      </c>
      <c r="I11395" s="1535" t="s">
        <v>2838</v>
      </c>
      <c r="J11395" s="1535" t="s">
        <v>2837</v>
      </c>
      <c r="K11395" s="1538" t="s">
        <v>2836</v>
      </c>
      <c r="L11395" s="1538" t="s">
        <v>2835</v>
      </c>
      <c r="M11395" s="1539" t="s">
        <v>2834</v>
      </c>
      <c r="N11395" s="1538" t="s">
        <v>2836</v>
      </c>
      <c r="O11395" s="1538" t="s">
        <v>2835</v>
      </c>
      <c r="P11395" s="1539" t="s">
        <v>2834</v>
      </c>
    </row>
    <row r="11396" spans="1:16" ht="33.75" x14ac:dyDescent="0.25">
      <c r="A11396" s="827" t="s">
        <v>3627</v>
      </c>
      <c r="B11396" s="827" t="s">
        <v>3626</v>
      </c>
      <c r="C11396" s="827" t="s">
        <v>3031</v>
      </c>
      <c r="D11396" s="824" t="s">
        <v>4386</v>
      </c>
      <c r="E11396" s="826">
        <v>2500</v>
      </c>
      <c r="F11396" s="825" t="s">
        <v>4385</v>
      </c>
      <c r="G11396" s="824" t="s">
        <v>4384</v>
      </c>
      <c r="H11396" s="823" t="s">
        <v>3674</v>
      </c>
      <c r="I11396" s="823" t="s">
        <v>3622</v>
      </c>
      <c r="J11396" s="823" t="s">
        <v>3674</v>
      </c>
      <c r="K11396" s="822">
        <v>4</v>
      </c>
      <c r="L11396" s="822">
        <v>12</v>
      </c>
      <c r="M11396" s="821">
        <v>31973.790135534018</v>
      </c>
      <c r="N11396" s="822"/>
      <c r="O11396" s="822"/>
      <c r="P11396" s="821"/>
    </row>
    <row r="11397" spans="1:16" ht="22.5" x14ac:dyDescent="0.25">
      <c r="A11397" s="827" t="s">
        <v>3627</v>
      </c>
      <c r="B11397" s="827" t="s">
        <v>3626</v>
      </c>
      <c r="C11397" s="827" t="s">
        <v>3031</v>
      </c>
      <c r="D11397" s="824" t="s">
        <v>6046</v>
      </c>
      <c r="E11397" s="826">
        <v>3500</v>
      </c>
      <c r="F11397" s="825" t="s">
        <v>4037</v>
      </c>
      <c r="G11397" s="824" t="s">
        <v>4036</v>
      </c>
      <c r="H11397" s="823" t="s">
        <v>4035</v>
      </c>
      <c r="I11397" s="823" t="s">
        <v>3654</v>
      </c>
      <c r="J11397" s="823" t="s">
        <v>4035</v>
      </c>
      <c r="K11397" s="822">
        <v>4</v>
      </c>
      <c r="L11397" s="822">
        <v>6</v>
      </c>
      <c r="M11397" s="821">
        <v>17467.811044267914</v>
      </c>
      <c r="N11397" s="822"/>
      <c r="O11397" s="822"/>
      <c r="P11397" s="821"/>
    </row>
    <row r="11398" spans="1:16" ht="33.75" x14ac:dyDescent="0.25">
      <c r="A11398" s="827" t="s">
        <v>3627</v>
      </c>
      <c r="B11398" s="827" t="s">
        <v>3626</v>
      </c>
      <c r="C11398" s="827" t="s">
        <v>3031</v>
      </c>
      <c r="D11398" s="824" t="s">
        <v>4383</v>
      </c>
      <c r="E11398" s="826">
        <v>2500</v>
      </c>
      <c r="F11398" s="825" t="s">
        <v>6090</v>
      </c>
      <c r="G11398" s="824" t="s">
        <v>6089</v>
      </c>
      <c r="H11398" s="823" t="s">
        <v>2745</v>
      </c>
      <c r="I11398" s="823" t="s">
        <v>3638</v>
      </c>
      <c r="J11398" s="823" t="s">
        <v>2745</v>
      </c>
      <c r="K11398" s="822">
        <v>3</v>
      </c>
      <c r="L11398" s="822">
        <v>12</v>
      </c>
      <c r="M11398" s="821">
        <v>30572.161557873704</v>
      </c>
      <c r="N11398" s="822"/>
      <c r="O11398" s="822"/>
      <c r="P11398" s="821"/>
    </row>
    <row r="11399" spans="1:16" ht="33.75" x14ac:dyDescent="0.25">
      <c r="A11399" s="827" t="s">
        <v>3627</v>
      </c>
      <c r="B11399" s="827" t="s">
        <v>3626</v>
      </c>
      <c r="C11399" s="827" t="s">
        <v>3031</v>
      </c>
      <c r="D11399" s="824" t="s">
        <v>6088</v>
      </c>
      <c r="E11399" s="826">
        <v>3500</v>
      </c>
      <c r="F11399" s="825" t="s">
        <v>3866</v>
      </c>
      <c r="G11399" s="824" t="s">
        <v>3865</v>
      </c>
      <c r="H11399" s="823" t="s">
        <v>3674</v>
      </c>
      <c r="I11399" s="823" t="s">
        <v>3622</v>
      </c>
      <c r="J11399" s="823" t="s">
        <v>3674</v>
      </c>
      <c r="K11399" s="822">
        <v>6</v>
      </c>
      <c r="L11399" s="822">
        <v>6</v>
      </c>
      <c r="M11399" s="821">
        <v>14498.408836969125</v>
      </c>
      <c r="N11399" s="822"/>
      <c r="O11399" s="822"/>
      <c r="P11399" s="821"/>
    </row>
    <row r="11400" spans="1:16" ht="33.75" x14ac:dyDescent="0.25">
      <c r="A11400" s="827" t="s">
        <v>3627</v>
      </c>
      <c r="B11400" s="827" t="s">
        <v>3626</v>
      </c>
      <c r="C11400" s="827" t="s">
        <v>3031</v>
      </c>
      <c r="D11400" s="824" t="s">
        <v>6054</v>
      </c>
      <c r="E11400" s="826">
        <v>3500</v>
      </c>
      <c r="F11400" s="825" t="s">
        <v>4280</v>
      </c>
      <c r="G11400" s="824" t="s">
        <v>4279</v>
      </c>
      <c r="H11400" s="823" t="s">
        <v>2745</v>
      </c>
      <c r="I11400" s="823" t="s">
        <v>3638</v>
      </c>
      <c r="J11400" s="823" t="s">
        <v>2745</v>
      </c>
      <c r="K11400" s="822">
        <v>4</v>
      </c>
      <c r="L11400" s="822">
        <v>2</v>
      </c>
      <c r="M11400" s="821">
        <v>5730.031621161419</v>
      </c>
      <c r="N11400" s="822"/>
      <c r="O11400" s="822"/>
      <c r="P11400" s="821"/>
    </row>
    <row r="11401" spans="1:16" ht="33.75" x14ac:dyDescent="0.25">
      <c r="A11401" s="827" t="s">
        <v>3627</v>
      </c>
      <c r="B11401" s="827" t="s">
        <v>3626</v>
      </c>
      <c r="C11401" s="827" t="s">
        <v>3031</v>
      </c>
      <c r="D11401" s="824" t="s">
        <v>6046</v>
      </c>
      <c r="E11401" s="826">
        <v>2500</v>
      </c>
      <c r="F11401" s="825" t="s">
        <v>6087</v>
      </c>
      <c r="G11401" s="824" t="s">
        <v>6086</v>
      </c>
      <c r="H11401" s="823" t="s">
        <v>3871</v>
      </c>
      <c r="I11401" s="823" t="s">
        <v>3622</v>
      </c>
      <c r="J11401" s="823" t="s">
        <v>3871</v>
      </c>
      <c r="K11401" s="822">
        <v>4</v>
      </c>
      <c r="L11401" s="822">
        <v>12</v>
      </c>
      <c r="M11401" s="821">
        <v>32233.91248457192</v>
      </c>
      <c r="N11401" s="822"/>
      <c r="O11401" s="822"/>
      <c r="P11401" s="821"/>
    </row>
    <row r="11402" spans="1:16" ht="22.5" x14ac:dyDescent="0.25">
      <c r="A11402" s="827" t="s">
        <v>3627</v>
      </c>
      <c r="B11402" s="827" t="s">
        <v>3626</v>
      </c>
      <c r="C11402" s="827" t="s">
        <v>3031</v>
      </c>
      <c r="D11402" s="824" t="s">
        <v>6046</v>
      </c>
      <c r="E11402" s="826">
        <v>3500</v>
      </c>
      <c r="F11402" s="825" t="s">
        <v>4117</v>
      </c>
      <c r="G11402" s="824" t="s">
        <v>4116</v>
      </c>
      <c r="H11402" s="823" t="s">
        <v>3327</v>
      </c>
      <c r="I11402" s="823" t="s">
        <v>3654</v>
      </c>
      <c r="J11402" s="823" t="s">
        <v>3327</v>
      </c>
      <c r="K11402" s="822">
        <v>4</v>
      </c>
      <c r="L11402" s="822">
        <v>6</v>
      </c>
      <c r="M11402" s="821">
        <v>15750.474824444656</v>
      </c>
      <c r="N11402" s="822"/>
      <c r="O11402" s="822"/>
      <c r="P11402" s="821"/>
    </row>
    <row r="11403" spans="1:16" ht="33.75" x14ac:dyDescent="0.25">
      <c r="A11403" s="827" t="s">
        <v>3627</v>
      </c>
      <c r="B11403" s="827" t="s">
        <v>3626</v>
      </c>
      <c r="C11403" s="827" t="s">
        <v>3031</v>
      </c>
      <c r="D11403" s="824" t="s">
        <v>6046</v>
      </c>
      <c r="E11403" s="826">
        <v>2500</v>
      </c>
      <c r="F11403" s="825" t="s">
        <v>6085</v>
      </c>
      <c r="G11403" s="824" t="s">
        <v>6084</v>
      </c>
      <c r="H11403" s="823" t="s">
        <v>2741</v>
      </c>
      <c r="I11403" s="823" t="s">
        <v>3638</v>
      </c>
      <c r="J11403" s="823" t="s">
        <v>2741</v>
      </c>
      <c r="K11403" s="822">
        <v>4</v>
      </c>
      <c r="L11403" s="822">
        <v>12</v>
      </c>
      <c r="M11403" s="821">
        <v>30817.263561084266</v>
      </c>
      <c r="N11403" s="822"/>
      <c r="O11403" s="822"/>
      <c r="P11403" s="821"/>
    </row>
    <row r="11404" spans="1:16" ht="33.75" x14ac:dyDescent="0.25">
      <c r="A11404" s="827" t="s">
        <v>3627</v>
      </c>
      <c r="B11404" s="827" t="s">
        <v>3626</v>
      </c>
      <c r="C11404" s="827" t="s">
        <v>3031</v>
      </c>
      <c r="D11404" s="824" t="s">
        <v>6046</v>
      </c>
      <c r="E11404" s="826">
        <v>2500</v>
      </c>
      <c r="F11404" s="825" t="s">
        <v>6083</v>
      </c>
      <c r="G11404" s="824" t="s">
        <v>6082</v>
      </c>
      <c r="H11404" s="823" t="s">
        <v>2745</v>
      </c>
      <c r="I11404" s="823" t="s">
        <v>3622</v>
      </c>
      <c r="J11404" s="823" t="s">
        <v>2745</v>
      </c>
      <c r="K11404" s="822">
        <v>3</v>
      </c>
      <c r="L11404" s="822">
        <v>12</v>
      </c>
      <c r="M11404" s="821">
        <v>31139.299775622465</v>
      </c>
      <c r="N11404" s="822"/>
      <c r="O11404" s="822"/>
      <c r="P11404" s="821"/>
    </row>
    <row r="11405" spans="1:16" ht="33.75" x14ac:dyDescent="0.25">
      <c r="A11405" s="827" t="s">
        <v>3627</v>
      </c>
      <c r="B11405" s="827" t="s">
        <v>3626</v>
      </c>
      <c r="C11405" s="827" t="s">
        <v>3031</v>
      </c>
      <c r="D11405" s="824" t="s">
        <v>6046</v>
      </c>
      <c r="E11405" s="826">
        <v>2500</v>
      </c>
      <c r="F11405" s="825" t="s">
        <v>6081</v>
      </c>
      <c r="G11405" s="824" t="s">
        <v>6080</v>
      </c>
      <c r="H11405" s="823" t="s">
        <v>3691</v>
      </c>
      <c r="I11405" s="823" t="s">
        <v>3622</v>
      </c>
      <c r="J11405" s="823" t="s">
        <v>3691</v>
      </c>
      <c r="K11405" s="822">
        <v>4</v>
      </c>
      <c r="L11405" s="822">
        <v>12</v>
      </c>
      <c r="M11405" s="821">
        <v>32285.402230068048</v>
      </c>
      <c r="N11405" s="822"/>
      <c r="O11405" s="822"/>
      <c r="P11405" s="821"/>
    </row>
    <row r="11406" spans="1:16" ht="22.5" x14ac:dyDescent="0.25">
      <c r="A11406" s="827" t="s">
        <v>3627</v>
      </c>
      <c r="B11406" s="827" t="s">
        <v>3626</v>
      </c>
      <c r="C11406" s="827" t="s">
        <v>3031</v>
      </c>
      <c r="D11406" s="824" t="s">
        <v>6046</v>
      </c>
      <c r="E11406" s="826">
        <v>2500</v>
      </c>
      <c r="F11406" s="825" t="s">
        <v>6079</v>
      </c>
      <c r="G11406" s="824" t="s">
        <v>6078</v>
      </c>
      <c r="H11406" s="823" t="s">
        <v>2741</v>
      </c>
      <c r="I11406" s="823" t="s">
        <v>3654</v>
      </c>
      <c r="J11406" s="823" t="s">
        <v>2741</v>
      </c>
      <c r="K11406" s="822">
        <v>3</v>
      </c>
      <c r="L11406" s="822">
        <v>12</v>
      </c>
      <c r="M11406" s="821">
        <v>32159.752030440392</v>
      </c>
      <c r="N11406" s="822"/>
      <c r="O11406" s="822"/>
      <c r="P11406" s="821"/>
    </row>
    <row r="11407" spans="1:16" ht="33.75" x14ac:dyDescent="0.25">
      <c r="A11407" s="827" t="s">
        <v>3627</v>
      </c>
      <c r="B11407" s="827" t="s">
        <v>3626</v>
      </c>
      <c r="C11407" s="827" t="s">
        <v>3031</v>
      </c>
      <c r="D11407" s="824" t="s">
        <v>6054</v>
      </c>
      <c r="E11407" s="826">
        <v>2800</v>
      </c>
      <c r="F11407" s="825" t="s">
        <v>6077</v>
      </c>
      <c r="G11407" s="824" t="s">
        <v>6076</v>
      </c>
      <c r="H11407" s="823" t="s">
        <v>2741</v>
      </c>
      <c r="I11407" s="823" t="s">
        <v>3638</v>
      </c>
      <c r="J11407" s="823" t="s">
        <v>2741</v>
      </c>
      <c r="K11407" s="822">
        <v>4</v>
      </c>
      <c r="L11407" s="822">
        <v>12</v>
      </c>
      <c r="M11407" s="821">
        <v>34215.847116489625</v>
      </c>
      <c r="N11407" s="822"/>
      <c r="O11407" s="822"/>
      <c r="P11407" s="821"/>
    </row>
    <row r="11408" spans="1:16" ht="33.75" x14ac:dyDescent="0.25">
      <c r="A11408" s="827" t="s">
        <v>3627</v>
      </c>
      <c r="B11408" s="827" t="s">
        <v>3626</v>
      </c>
      <c r="C11408" s="827" t="s">
        <v>3031</v>
      </c>
      <c r="D11408" s="824" t="s">
        <v>4383</v>
      </c>
      <c r="E11408" s="826">
        <v>2500</v>
      </c>
      <c r="F11408" s="825" t="s">
        <v>6075</v>
      </c>
      <c r="G11408" s="824" t="s">
        <v>6074</v>
      </c>
      <c r="H11408" s="823" t="s">
        <v>2745</v>
      </c>
      <c r="I11408" s="823" t="s">
        <v>3622</v>
      </c>
      <c r="J11408" s="823" t="s">
        <v>2745</v>
      </c>
      <c r="K11408" s="822">
        <v>4</v>
      </c>
      <c r="L11408" s="822">
        <v>12</v>
      </c>
      <c r="M11408" s="821">
        <v>31725.714103849645</v>
      </c>
      <c r="N11408" s="822"/>
      <c r="O11408" s="822"/>
      <c r="P11408" s="821"/>
    </row>
    <row r="11409" spans="1:16" ht="33.75" x14ac:dyDescent="0.25">
      <c r="A11409" s="827" t="s">
        <v>3627</v>
      </c>
      <c r="B11409" s="827" t="s">
        <v>3626</v>
      </c>
      <c r="C11409" s="827" t="s">
        <v>3031</v>
      </c>
      <c r="D11409" s="824" t="s">
        <v>4383</v>
      </c>
      <c r="E11409" s="826">
        <v>2500</v>
      </c>
      <c r="F11409" s="825" t="s">
        <v>4382</v>
      </c>
      <c r="G11409" s="824" t="s">
        <v>4381</v>
      </c>
      <c r="H11409" s="823" t="s">
        <v>3674</v>
      </c>
      <c r="I11409" s="823" t="s">
        <v>3622</v>
      </c>
      <c r="J11409" s="823" t="s">
        <v>3674</v>
      </c>
      <c r="K11409" s="822">
        <v>4</v>
      </c>
      <c r="L11409" s="822">
        <v>12</v>
      </c>
      <c r="M11409" s="821">
        <v>31716.802031992091</v>
      </c>
      <c r="N11409" s="822"/>
      <c r="O11409" s="822"/>
      <c r="P11409" s="821"/>
    </row>
    <row r="11410" spans="1:16" ht="33.75" x14ac:dyDescent="0.25">
      <c r="A11410" s="827" t="s">
        <v>3627</v>
      </c>
      <c r="B11410" s="827" t="s">
        <v>3626</v>
      </c>
      <c r="C11410" s="827" t="s">
        <v>3031</v>
      </c>
      <c r="D11410" s="824" t="s">
        <v>4383</v>
      </c>
      <c r="E11410" s="826">
        <v>2500</v>
      </c>
      <c r="F11410" s="825" t="s">
        <v>3643</v>
      </c>
      <c r="G11410" s="824" t="s">
        <v>3642</v>
      </c>
      <c r="H11410" s="823" t="s">
        <v>2741</v>
      </c>
      <c r="I11410" s="823" t="s">
        <v>3638</v>
      </c>
      <c r="J11410" s="823" t="s">
        <v>2741</v>
      </c>
      <c r="K11410" s="822">
        <v>4</v>
      </c>
      <c r="L11410" s="822">
        <v>12</v>
      </c>
      <c r="M11410" s="821">
        <v>32400.798540277567</v>
      </c>
      <c r="N11410" s="822"/>
      <c r="O11410" s="822"/>
      <c r="P11410" s="821"/>
    </row>
    <row r="11411" spans="1:16" ht="33.75" x14ac:dyDescent="0.25">
      <c r="A11411" s="827" t="s">
        <v>3627</v>
      </c>
      <c r="B11411" s="827" t="s">
        <v>3626</v>
      </c>
      <c r="C11411" s="827" t="s">
        <v>3031</v>
      </c>
      <c r="D11411" s="824" t="s">
        <v>4383</v>
      </c>
      <c r="E11411" s="826">
        <v>2500</v>
      </c>
      <c r="F11411" s="825" t="s">
        <v>6073</v>
      </c>
      <c r="G11411" s="824" t="s">
        <v>6072</v>
      </c>
      <c r="H11411" s="823" t="s">
        <v>4065</v>
      </c>
      <c r="I11411" s="823" t="s">
        <v>3638</v>
      </c>
      <c r="J11411" s="823" t="s">
        <v>4065</v>
      </c>
      <c r="K11411" s="822">
        <v>4</v>
      </c>
      <c r="L11411" s="822">
        <v>12</v>
      </c>
      <c r="M11411" s="821">
        <v>30453.651029295987</v>
      </c>
      <c r="N11411" s="822"/>
      <c r="O11411" s="822"/>
      <c r="P11411" s="821"/>
    </row>
    <row r="11412" spans="1:16" ht="33.75" x14ac:dyDescent="0.25">
      <c r="A11412" s="827" t="s">
        <v>3627</v>
      </c>
      <c r="B11412" s="827" t="s">
        <v>3626</v>
      </c>
      <c r="C11412" s="827" t="s">
        <v>3031</v>
      </c>
      <c r="D11412" s="824" t="s">
        <v>4383</v>
      </c>
      <c r="E11412" s="826">
        <v>2500</v>
      </c>
      <c r="F11412" s="825" t="s">
        <v>6071</v>
      </c>
      <c r="G11412" s="824" t="s">
        <v>6070</v>
      </c>
      <c r="H11412" s="823" t="s">
        <v>4333</v>
      </c>
      <c r="I11412" s="823" t="s">
        <v>3622</v>
      </c>
      <c r="J11412" s="823" t="s">
        <v>4333</v>
      </c>
      <c r="K11412" s="822">
        <v>4</v>
      </c>
      <c r="L11412" s="822">
        <v>12</v>
      </c>
      <c r="M11412" s="821">
        <v>31030.64259390748</v>
      </c>
      <c r="N11412" s="822"/>
      <c r="O11412" s="822"/>
      <c r="P11412" s="821"/>
    </row>
    <row r="11413" spans="1:16" ht="33.75" x14ac:dyDescent="0.25">
      <c r="A11413" s="827" t="s">
        <v>3627</v>
      </c>
      <c r="B11413" s="827" t="s">
        <v>3626</v>
      </c>
      <c r="C11413" s="827" t="s">
        <v>3031</v>
      </c>
      <c r="D11413" s="824" t="s">
        <v>4380</v>
      </c>
      <c r="E11413" s="826">
        <v>1500</v>
      </c>
      <c r="F11413" s="825" t="s">
        <v>4379</v>
      </c>
      <c r="G11413" s="824" t="s">
        <v>4378</v>
      </c>
      <c r="H11413" s="823" t="s">
        <v>2741</v>
      </c>
      <c r="I11413" s="823" t="s">
        <v>3638</v>
      </c>
      <c r="J11413" s="823" t="s">
        <v>2741</v>
      </c>
      <c r="K11413" s="822">
        <v>4</v>
      </c>
      <c r="L11413" s="822">
        <v>12</v>
      </c>
      <c r="M11413" s="821">
        <v>19887.779014766438</v>
      </c>
      <c r="N11413" s="822"/>
      <c r="O11413" s="822"/>
      <c r="P11413" s="821"/>
    </row>
    <row r="11414" spans="1:16" ht="33.75" x14ac:dyDescent="0.25">
      <c r="A11414" s="827" t="s">
        <v>3627</v>
      </c>
      <c r="B11414" s="827" t="s">
        <v>3626</v>
      </c>
      <c r="C11414" s="827" t="s">
        <v>3031</v>
      </c>
      <c r="D11414" s="824" t="s">
        <v>6046</v>
      </c>
      <c r="E11414" s="826">
        <v>2500</v>
      </c>
      <c r="F11414" s="825" t="s">
        <v>6069</v>
      </c>
      <c r="G11414" s="824" t="s">
        <v>6068</v>
      </c>
      <c r="H11414" s="823" t="s">
        <v>2741</v>
      </c>
      <c r="I11414" s="823" t="s">
        <v>3638</v>
      </c>
      <c r="J11414" s="823" t="s">
        <v>2741</v>
      </c>
      <c r="K11414" s="822">
        <v>4</v>
      </c>
      <c r="L11414" s="822">
        <v>12</v>
      </c>
      <c r="M11414" s="821">
        <v>31935.388118035451</v>
      </c>
      <c r="N11414" s="822"/>
      <c r="O11414" s="822"/>
      <c r="P11414" s="821"/>
    </row>
    <row r="11415" spans="1:16" ht="22.5" x14ac:dyDescent="0.25">
      <c r="A11415" s="827" t="s">
        <v>3627</v>
      </c>
      <c r="B11415" s="827" t="s">
        <v>3626</v>
      </c>
      <c r="C11415" s="827" t="s">
        <v>3031</v>
      </c>
      <c r="D11415" s="824" t="s">
        <v>4375</v>
      </c>
      <c r="E11415" s="826">
        <v>2600</v>
      </c>
      <c r="F11415" s="825" t="s">
        <v>4377</v>
      </c>
      <c r="G11415" s="824" t="s">
        <v>4376</v>
      </c>
      <c r="H11415" s="823" t="s">
        <v>2883</v>
      </c>
      <c r="I11415" s="823" t="s">
        <v>3654</v>
      </c>
      <c r="J11415" s="823" t="s">
        <v>2883</v>
      </c>
      <c r="K11415" s="822">
        <v>4</v>
      </c>
      <c r="L11415" s="822">
        <v>12</v>
      </c>
      <c r="M11415" s="821">
        <v>32423.078719921461</v>
      </c>
      <c r="N11415" s="822"/>
      <c r="O11415" s="822"/>
      <c r="P11415" s="821"/>
    </row>
    <row r="11416" spans="1:16" ht="33.75" x14ac:dyDescent="0.25">
      <c r="A11416" s="827" t="s">
        <v>3627</v>
      </c>
      <c r="B11416" s="827" t="s">
        <v>3626</v>
      </c>
      <c r="C11416" s="827" t="s">
        <v>3031</v>
      </c>
      <c r="D11416" s="824" t="s">
        <v>6067</v>
      </c>
      <c r="E11416" s="826">
        <v>3500</v>
      </c>
      <c r="F11416" s="825" t="s">
        <v>4050</v>
      </c>
      <c r="G11416" s="824" t="s">
        <v>4049</v>
      </c>
      <c r="H11416" s="823" t="s">
        <v>4048</v>
      </c>
      <c r="I11416" s="823" t="s">
        <v>3622</v>
      </c>
      <c r="J11416" s="823" t="s">
        <v>4048</v>
      </c>
      <c r="K11416" s="822">
        <v>4</v>
      </c>
      <c r="L11416" s="822">
        <v>6</v>
      </c>
      <c r="M11416" s="821">
        <v>17279.43588046528</v>
      </c>
      <c r="N11416" s="822"/>
      <c r="O11416" s="822"/>
      <c r="P11416" s="821"/>
    </row>
    <row r="11417" spans="1:16" ht="33.75" x14ac:dyDescent="0.25">
      <c r="A11417" s="827" t="s">
        <v>3627</v>
      </c>
      <c r="B11417" s="827" t="s">
        <v>3626</v>
      </c>
      <c r="C11417" s="827" t="s">
        <v>3031</v>
      </c>
      <c r="D11417" s="824" t="s">
        <v>4383</v>
      </c>
      <c r="E11417" s="826">
        <v>2500</v>
      </c>
      <c r="F11417" s="825" t="s">
        <v>6066</v>
      </c>
      <c r="G11417" s="824" t="s">
        <v>6065</v>
      </c>
      <c r="H11417" s="823" t="s">
        <v>4615</v>
      </c>
      <c r="I11417" s="823" t="s">
        <v>3622</v>
      </c>
      <c r="J11417" s="823" t="s">
        <v>4615</v>
      </c>
      <c r="K11417" s="822">
        <v>4</v>
      </c>
      <c r="L11417" s="822">
        <v>12</v>
      </c>
      <c r="M11417" s="821">
        <v>31869.839328844933</v>
      </c>
      <c r="N11417" s="822"/>
      <c r="O11417" s="822"/>
      <c r="P11417" s="821"/>
    </row>
    <row r="11418" spans="1:16" ht="33.75" x14ac:dyDescent="0.25">
      <c r="A11418" s="827" t="s">
        <v>3627</v>
      </c>
      <c r="B11418" s="827" t="s">
        <v>3626</v>
      </c>
      <c r="C11418" s="827" t="s">
        <v>3031</v>
      </c>
      <c r="D11418" s="824" t="s">
        <v>4383</v>
      </c>
      <c r="E11418" s="826">
        <v>2500</v>
      </c>
      <c r="F11418" s="825" t="s">
        <v>6064</v>
      </c>
      <c r="G11418" s="824" t="s">
        <v>6063</v>
      </c>
      <c r="H11418" s="823" t="s">
        <v>4065</v>
      </c>
      <c r="I11418" s="823" t="s">
        <v>3622</v>
      </c>
      <c r="J11418" s="823" t="s">
        <v>4065</v>
      </c>
      <c r="K11418" s="822">
        <v>4</v>
      </c>
      <c r="L11418" s="822">
        <v>12</v>
      </c>
      <c r="M11418" s="821">
        <v>31227.959870259318</v>
      </c>
      <c r="N11418" s="822"/>
      <c r="O11418" s="822"/>
      <c r="P11418" s="821"/>
    </row>
    <row r="11419" spans="1:16" ht="33.75" x14ac:dyDescent="0.25">
      <c r="A11419" s="827" t="s">
        <v>3627</v>
      </c>
      <c r="B11419" s="827" t="s">
        <v>3626</v>
      </c>
      <c r="C11419" s="827" t="s">
        <v>3031</v>
      </c>
      <c r="D11419" s="824" t="s">
        <v>4375</v>
      </c>
      <c r="E11419" s="826">
        <v>2671.93</v>
      </c>
      <c r="F11419" s="825" t="s">
        <v>6062</v>
      </c>
      <c r="G11419" s="824" t="s">
        <v>6061</v>
      </c>
      <c r="H11419" s="823" t="s">
        <v>3674</v>
      </c>
      <c r="I11419" s="823" t="s">
        <v>3622</v>
      </c>
      <c r="J11419" s="823" t="s">
        <v>3674</v>
      </c>
      <c r="K11419" s="822">
        <v>4</v>
      </c>
      <c r="L11419" s="822">
        <v>11</v>
      </c>
      <c r="M11419" s="821">
        <v>28938.138189572768</v>
      </c>
      <c r="N11419" s="822"/>
      <c r="O11419" s="822"/>
      <c r="P11419" s="821"/>
    </row>
    <row r="11420" spans="1:16" ht="33.75" x14ac:dyDescent="0.25">
      <c r="A11420" s="827" t="s">
        <v>3627</v>
      </c>
      <c r="B11420" s="827" t="s">
        <v>3626</v>
      </c>
      <c r="C11420" s="827" t="s">
        <v>3031</v>
      </c>
      <c r="D11420" s="824" t="s">
        <v>6054</v>
      </c>
      <c r="E11420" s="826">
        <v>3500</v>
      </c>
      <c r="F11420" s="825" t="s">
        <v>4093</v>
      </c>
      <c r="G11420" s="824" t="s">
        <v>4092</v>
      </c>
      <c r="H11420" s="823" t="s">
        <v>2745</v>
      </c>
      <c r="I11420" s="823" t="s">
        <v>3622</v>
      </c>
      <c r="J11420" s="823" t="s">
        <v>2745</v>
      </c>
      <c r="K11420" s="822">
        <v>4</v>
      </c>
      <c r="L11420" s="822">
        <v>6</v>
      </c>
      <c r="M11420" s="821">
        <v>18699.309171523877</v>
      </c>
      <c r="N11420" s="822"/>
      <c r="O11420" s="822"/>
      <c r="P11420" s="821"/>
    </row>
    <row r="11421" spans="1:16" ht="33.75" x14ac:dyDescent="0.25">
      <c r="A11421" s="827" t="s">
        <v>3627</v>
      </c>
      <c r="B11421" s="827" t="s">
        <v>3626</v>
      </c>
      <c r="C11421" s="827" t="s">
        <v>3031</v>
      </c>
      <c r="D11421" s="824" t="s">
        <v>6046</v>
      </c>
      <c r="E11421" s="826">
        <v>2500</v>
      </c>
      <c r="F11421" s="825" t="s">
        <v>6060</v>
      </c>
      <c r="G11421" s="824" t="s">
        <v>6059</v>
      </c>
      <c r="H11421" s="823" t="s">
        <v>3674</v>
      </c>
      <c r="I11421" s="823" t="s">
        <v>3622</v>
      </c>
      <c r="J11421" s="823" t="s">
        <v>3674</v>
      </c>
      <c r="K11421" s="822">
        <v>4</v>
      </c>
      <c r="L11421" s="822">
        <v>12</v>
      </c>
      <c r="M11421" s="821">
        <v>32104.457130668005</v>
      </c>
      <c r="N11421" s="822"/>
      <c r="O11421" s="822"/>
      <c r="P11421" s="821"/>
    </row>
    <row r="11422" spans="1:16" ht="33.75" x14ac:dyDescent="0.25">
      <c r="A11422" s="827" t="s">
        <v>3627</v>
      </c>
      <c r="B11422" s="827" t="s">
        <v>3626</v>
      </c>
      <c r="C11422" s="827" t="s">
        <v>3031</v>
      </c>
      <c r="D11422" s="824" t="s">
        <v>6046</v>
      </c>
      <c r="E11422" s="826">
        <v>2500</v>
      </c>
      <c r="F11422" s="825" t="s">
        <v>6058</v>
      </c>
      <c r="G11422" s="824" t="s">
        <v>6057</v>
      </c>
      <c r="H11422" s="823" t="s">
        <v>2741</v>
      </c>
      <c r="I11422" s="823" t="s">
        <v>3638</v>
      </c>
      <c r="J11422" s="823" t="s">
        <v>2741</v>
      </c>
      <c r="K11422" s="822">
        <v>4</v>
      </c>
      <c r="L11422" s="822">
        <v>12</v>
      </c>
      <c r="M11422" s="821">
        <v>32190.713969972483</v>
      </c>
      <c r="N11422" s="822"/>
      <c r="O11422" s="822"/>
      <c r="P11422" s="821"/>
    </row>
    <row r="11423" spans="1:16" ht="33.75" x14ac:dyDescent="0.25">
      <c r="A11423" s="827" t="s">
        <v>3627</v>
      </c>
      <c r="B11423" s="827" t="s">
        <v>3626</v>
      </c>
      <c r="C11423" s="827" t="s">
        <v>3031</v>
      </c>
      <c r="D11423" s="824" t="s">
        <v>4375</v>
      </c>
      <c r="E11423" s="826">
        <v>2600</v>
      </c>
      <c r="F11423" s="825" t="s">
        <v>4374</v>
      </c>
      <c r="G11423" s="824" t="s">
        <v>4373</v>
      </c>
      <c r="H11423" s="823" t="s">
        <v>3674</v>
      </c>
      <c r="I11423" s="823" t="s">
        <v>3638</v>
      </c>
      <c r="J11423" s="823" t="s">
        <v>3674</v>
      </c>
      <c r="K11423" s="822">
        <v>4</v>
      </c>
      <c r="L11423" s="822">
        <v>9</v>
      </c>
      <c r="M11423" s="821">
        <v>24350.614153422252</v>
      </c>
      <c r="N11423" s="822"/>
      <c r="O11423" s="822"/>
      <c r="P11423" s="821"/>
    </row>
    <row r="11424" spans="1:16" ht="33.75" x14ac:dyDescent="0.25">
      <c r="A11424" s="827" t="s">
        <v>3627</v>
      </c>
      <c r="B11424" s="827" t="s">
        <v>3626</v>
      </c>
      <c r="C11424" s="827" t="s">
        <v>3031</v>
      </c>
      <c r="D11424" s="824" t="s">
        <v>6054</v>
      </c>
      <c r="E11424" s="826">
        <v>2800</v>
      </c>
      <c r="F11424" s="825" t="s">
        <v>6056</v>
      </c>
      <c r="G11424" s="824" t="s">
        <v>6055</v>
      </c>
      <c r="H11424" s="823" t="s">
        <v>3114</v>
      </c>
      <c r="I11424" s="823" t="s">
        <v>3638</v>
      </c>
      <c r="J11424" s="823" t="s">
        <v>3114</v>
      </c>
      <c r="K11424" s="822">
        <v>4</v>
      </c>
      <c r="L11424" s="822">
        <v>12</v>
      </c>
      <c r="M11424" s="821">
        <v>34824.781949893935</v>
      </c>
      <c r="N11424" s="822"/>
      <c r="O11424" s="822"/>
      <c r="P11424" s="821"/>
    </row>
    <row r="11425" spans="1:16" ht="33.75" x14ac:dyDescent="0.25">
      <c r="A11425" s="827" t="s">
        <v>3627</v>
      </c>
      <c r="B11425" s="827" t="s">
        <v>3626</v>
      </c>
      <c r="C11425" s="827" t="s">
        <v>3031</v>
      </c>
      <c r="D11425" s="824" t="s">
        <v>4383</v>
      </c>
      <c r="E11425" s="826">
        <v>3500</v>
      </c>
      <c r="F11425" s="825" t="s">
        <v>4030</v>
      </c>
      <c r="G11425" s="824" t="s">
        <v>4029</v>
      </c>
      <c r="H11425" s="823" t="s">
        <v>3674</v>
      </c>
      <c r="I11425" s="823" t="s">
        <v>3622</v>
      </c>
      <c r="J11425" s="823" t="s">
        <v>3674</v>
      </c>
      <c r="K11425" s="822">
        <v>4</v>
      </c>
      <c r="L11425" s="822">
        <v>6</v>
      </c>
      <c r="M11425" s="821">
        <v>17392.809450770055</v>
      </c>
      <c r="N11425" s="822"/>
      <c r="O11425" s="822"/>
      <c r="P11425" s="821"/>
    </row>
    <row r="11426" spans="1:16" ht="33.75" x14ac:dyDescent="0.25">
      <c r="A11426" s="827" t="s">
        <v>3627</v>
      </c>
      <c r="B11426" s="827" t="s">
        <v>3626</v>
      </c>
      <c r="C11426" s="827" t="s">
        <v>3031</v>
      </c>
      <c r="D11426" s="824" t="s">
        <v>6054</v>
      </c>
      <c r="E11426" s="826">
        <v>2800</v>
      </c>
      <c r="F11426" s="825" t="s">
        <v>6053</v>
      </c>
      <c r="G11426" s="824" t="s">
        <v>6052</v>
      </c>
      <c r="H11426" s="823" t="s">
        <v>2773</v>
      </c>
      <c r="I11426" s="823" t="s">
        <v>3622</v>
      </c>
      <c r="J11426" s="823" t="s">
        <v>2773</v>
      </c>
      <c r="K11426" s="822">
        <v>4</v>
      </c>
      <c r="L11426" s="822">
        <v>12</v>
      </c>
      <c r="M11426" s="821">
        <v>35326.751893879802</v>
      </c>
      <c r="N11426" s="822"/>
      <c r="O11426" s="822"/>
      <c r="P11426" s="821"/>
    </row>
    <row r="11427" spans="1:16" ht="33.75" x14ac:dyDescent="0.25">
      <c r="A11427" s="827" t="s">
        <v>3627</v>
      </c>
      <c r="B11427" s="827" t="s">
        <v>3626</v>
      </c>
      <c r="C11427" s="827" t="s">
        <v>3031</v>
      </c>
      <c r="D11427" s="824" t="s">
        <v>4372</v>
      </c>
      <c r="E11427" s="826">
        <v>10000</v>
      </c>
      <c r="F11427" s="825" t="s">
        <v>4371</v>
      </c>
      <c r="G11427" s="824" t="s">
        <v>4370</v>
      </c>
      <c r="H11427" s="823" t="s">
        <v>2722</v>
      </c>
      <c r="I11427" s="823" t="s">
        <v>3622</v>
      </c>
      <c r="J11427" s="823" t="s">
        <v>2722</v>
      </c>
      <c r="K11427" s="822">
        <v>3</v>
      </c>
      <c r="L11427" s="822">
        <v>12</v>
      </c>
      <c r="M11427" s="821">
        <v>122108.70248848328</v>
      </c>
      <c r="N11427" s="822"/>
      <c r="O11427" s="822"/>
      <c r="P11427" s="821"/>
    </row>
    <row r="11428" spans="1:16" ht="33.75" x14ac:dyDescent="0.25">
      <c r="A11428" s="827" t="s">
        <v>3627</v>
      </c>
      <c r="B11428" s="827" t="s">
        <v>3626</v>
      </c>
      <c r="C11428" s="827" t="s">
        <v>3031</v>
      </c>
      <c r="D11428" s="824" t="s">
        <v>4383</v>
      </c>
      <c r="E11428" s="826">
        <v>2500</v>
      </c>
      <c r="F11428" s="825" t="s">
        <v>6051</v>
      </c>
      <c r="G11428" s="824" t="s">
        <v>6050</v>
      </c>
      <c r="H11428" s="823" t="s">
        <v>2745</v>
      </c>
      <c r="I11428" s="823" t="s">
        <v>3622</v>
      </c>
      <c r="J11428" s="823" t="s">
        <v>2745</v>
      </c>
      <c r="K11428" s="822">
        <v>3</v>
      </c>
      <c r="L11428" s="822">
        <v>8</v>
      </c>
      <c r="M11428" s="821">
        <v>20772.827858732824</v>
      </c>
      <c r="N11428" s="822"/>
      <c r="O11428" s="822"/>
      <c r="P11428" s="821"/>
    </row>
    <row r="11429" spans="1:16" ht="33.75" x14ac:dyDescent="0.25">
      <c r="A11429" s="827" t="s">
        <v>3627</v>
      </c>
      <c r="B11429" s="827" t="s">
        <v>3626</v>
      </c>
      <c r="C11429" s="827" t="s">
        <v>3031</v>
      </c>
      <c r="D11429" s="824" t="s">
        <v>6049</v>
      </c>
      <c r="E11429" s="826">
        <v>7130.36</v>
      </c>
      <c r="F11429" s="825" t="s">
        <v>6048</v>
      </c>
      <c r="G11429" s="824" t="s">
        <v>6047</v>
      </c>
      <c r="H11429" s="823" t="s">
        <v>5493</v>
      </c>
      <c r="I11429" s="823" t="s">
        <v>3622</v>
      </c>
      <c r="J11429" s="823" t="s">
        <v>5493</v>
      </c>
      <c r="K11429" s="822">
        <v>2</v>
      </c>
      <c r="L11429" s="822">
        <v>7</v>
      </c>
      <c r="M11429" s="821">
        <v>34375.082809387219</v>
      </c>
      <c r="N11429" s="822"/>
      <c r="O11429" s="822"/>
      <c r="P11429" s="821"/>
    </row>
    <row r="11430" spans="1:16" ht="22.5" x14ac:dyDescent="0.25">
      <c r="A11430" s="827" t="s">
        <v>3627</v>
      </c>
      <c r="B11430" s="827" t="s">
        <v>3626</v>
      </c>
      <c r="C11430" s="827" t="s">
        <v>3031</v>
      </c>
      <c r="D11430" s="824" t="s">
        <v>4383</v>
      </c>
      <c r="E11430" s="826">
        <v>2057</v>
      </c>
      <c r="F11430" s="825" t="s">
        <v>5902</v>
      </c>
      <c r="G11430" s="824" t="s">
        <v>5901</v>
      </c>
      <c r="H11430" s="823" t="s">
        <v>2745</v>
      </c>
      <c r="I11430" s="823" t="s">
        <v>3654</v>
      </c>
      <c r="J11430" s="823" t="s">
        <v>2745</v>
      </c>
      <c r="K11430" s="822">
        <v>4</v>
      </c>
      <c r="L11430" s="822">
        <v>8</v>
      </c>
      <c r="M11430" s="821">
        <v>20440.948310895768</v>
      </c>
      <c r="N11430" s="822"/>
      <c r="O11430" s="822"/>
      <c r="P11430" s="821"/>
    </row>
    <row r="11431" spans="1:16" ht="22.5" x14ac:dyDescent="0.25">
      <c r="A11431" s="827" t="s">
        <v>3627</v>
      </c>
      <c r="B11431" s="827" t="s">
        <v>3626</v>
      </c>
      <c r="C11431" s="827" t="s">
        <v>3031</v>
      </c>
      <c r="D11431" s="824" t="s">
        <v>6046</v>
      </c>
      <c r="E11431" s="826">
        <v>3500</v>
      </c>
      <c r="F11431" s="825" t="s">
        <v>4111</v>
      </c>
      <c r="G11431" s="824" t="s">
        <v>4110</v>
      </c>
      <c r="H11431" s="823" t="s">
        <v>3691</v>
      </c>
      <c r="I11431" s="823" t="s">
        <v>3654</v>
      </c>
      <c r="J11431" s="823" t="s">
        <v>3691</v>
      </c>
      <c r="K11431" s="822">
        <v>4</v>
      </c>
      <c r="L11431" s="822">
        <v>6</v>
      </c>
      <c r="M11431" s="821">
        <v>17120.520621612017</v>
      </c>
      <c r="N11431" s="822"/>
      <c r="O11431" s="822"/>
      <c r="P11431" s="821"/>
    </row>
    <row r="11432" spans="1:16" ht="33.75" x14ac:dyDescent="0.25">
      <c r="A11432" s="827" t="s">
        <v>3627</v>
      </c>
      <c r="B11432" s="827" t="s">
        <v>3626</v>
      </c>
      <c r="C11432" s="827" t="s">
        <v>3031</v>
      </c>
      <c r="D11432" s="824" t="s">
        <v>4383</v>
      </c>
      <c r="E11432" s="826">
        <v>2500</v>
      </c>
      <c r="F11432" s="825" t="s">
        <v>6045</v>
      </c>
      <c r="G11432" s="824" t="s">
        <v>6044</v>
      </c>
      <c r="H11432" s="823" t="s">
        <v>3674</v>
      </c>
      <c r="I11432" s="823" t="s">
        <v>3622</v>
      </c>
      <c r="J11432" s="823" t="s">
        <v>3674</v>
      </c>
      <c r="K11432" s="822">
        <v>4</v>
      </c>
      <c r="L11432" s="822">
        <v>12</v>
      </c>
      <c r="M11432" s="821">
        <v>31902.623737004076</v>
      </c>
      <c r="N11432" s="822"/>
      <c r="O11432" s="822"/>
      <c r="P11432" s="821"/>
    </row>
    <row r="11433" spans="1:16" ht="33.75" x14ac:dyDescent="0.25">
      <c r="A11433" s="827" t="s">
        <v>3627</v>
      </c>
      <c r="B11433" s="827" t="s">
        <v>3626</v>
      </c>
      <c r="C11433" s="827" t="s">
        <v>3031</v>
      </c>
      <c r="D11433" s="824" t="s">
        <v>4367</v>
      </c>
      <c r="E11433" s="826">
        <v>2525</v>
      </c>
      <c r="F11433" s="825" t="s">
        <v>4369</v>
      </c>
      <c r="G11433" s="824" t="s">
        <v>4368</v>
      </c>
      <c r="H11433" s="823" t="s">
        <v>3936</v>
      </c>
      <c r="I11433" s="823" t="s">
        <v>3622</v>
      </c>
      <c r="J11433" s="823" t="s">
        <v>3936</v>
      </c>
      <c r="K11433" s="822">
        <v>4</v>
      </c>
      <c r="L11433" s="822">
        <v>12</v>
      </c>
      <c r="M11433" s="821">
        <v>32188.150497617953</v>
      </c>
      <c r="N11433" s="822"/>
      <c r="O11433" s="822"/>
      <c r="P11433" s="821"/>
    </row>
    <row r="11434" spans="1:16" ht="33.75" x14ac:dyDescent="0.25">
      <c r="A11434" s="827" t="s">
        <v>3627</v>
      </c>
      <c r="B11434" s="827" t="s">
        <v>3626</v>
      </c>
      <c r="C11434" s="827" t="s">
        <v>3031</v>
      </c>
      <c r="D11434" s="824" t="s">
        <v>4367</v>
      </c>
      <c r="E11434" s="826">
        <v>2525</v>
      </c>
      <c r="F11434" s="825" t="s">
        <v>4366</v>
      </c>
      <c r="G11434" s="824" t="s">
        <v>4365</v>
      </c>
      <c r="H11434" s="823" t="s">
        <v>2741</v>
      </c>
      <c r="I11434" s="823" t="s">
        <v>3638</v>
      </c>
      <c r="J11434" s="823" t="s">
        <v>2741</v>
      </c>
      <c r="K11434" s="822">
        <v>4</v>
      </c>
      <c r="L11434" s="822">
        <v>12</v>
      </c>
      <c r="M11434" s="821">
        <v>32075.537958168432</v>
      </c>
      <c r="N11434" s="822"/>
      <c r="O11434" s="822"/>
      <c r="P11434" s="821"/>
    </row>
    <row r="11435" spans="1:16" ht="33.75" x14ac:dyDescent="0.25">
      <c r="A11435" s="827" t="s">
        <v>3627</v>
      </c>
      <c r="B11435" s="827" t="s">
        <v>3626</v>
      </c>
      <c r="C11435" s="827" t="s">
        <v>3031</v>
      </c>
      <c r="D11435" s="824" t="s">
        <v>4364</v>
      </c>
      <c r="E11435" s="826">
        <v>2000</v>
      </c>
      <c r="F11435" s="825" t="s">
        <v>4363</v>
      </c>
      <c r="G11435" s="824" t="s">
        <v>4362</v>
      </c>
      <c r="H11435" s="823" t="s">
        <v>4048</v>
      </c>
      <c r="I11435" s="823" t="s">
        <v>3622</v>
      </c>
      <c r="J11435" s="823" t="s">
        <v>4048</v>
      </c>
      <c r="K11435" s="822">
        <v>4</v>
      </c>
      <c r="L11435" s="822">
        <v>12</v>
      </c>
      <c r="M11435" s="821">
        <v>25728.019920045004</v>
      </c>
      <c r="N11435" s="822"/>
      <c r="O11435" s="822"/>
      <c r="P11435" s="821"/>
    </row>
    <row r="11436" spans="1:16" ht="22.5" x14ac:dyDescent="0.25">
      <c r="A11436" s="827" t="s">
        <v>3627</v>
      </c>
      <c r="B11436" s="827" t="s">
        <v>3626</v>
      </c>
      <c r="C11436" s="827" t="s">
        <v>3031</v>
      </c>
      <c r="D11436" s="824" t="s">
        <v>4361</v>
      </c>
      <c r="E11436" s="826">
        <v>6000</v>
      </c>
      <c r="F11436" s="825" t="s">
        <v>4360</v>
      </c>
      <c r="G11436" s="824" t="s">
        <v>4359</v>
      </c>
      <c r="H11436" s="823" t="s">
        <v>3674</v>
      </c>
      <c r="I11436" s="823" t="s">
        <v>4358</v>
      </c>
      <c r="J11436" s="823" t="s">
        <v>3674</v>
      </c>
      <c r="K11436" s="822">
        <v>4</v>
      </c>
      <c r="L11436" s="822">
        <v>12</v>
      </c>
      <c r="M11436" s="821">
        <v>73842.573546001324</v>
      </c>
      <c r="N11436" s="822"/>
      <c r="O11436" s="822"/>
      <c r="P11436" s="821"/>
    </row>
    <row r="11437" spans="1:16" ht="33.75" x14ac:dyDescent="0.25">
      <c r="A11437" s="827" t="s">
        <v>3627</v>
      </c>
      <c r="B11437" s="827" t="s">
        <v>3626</v>
      </c>
      <c r="C11437" s="827" t="s">
        <v>3031</v>
      </c>
      <c r="D11437" s="824" t="s">
        <v>6043</v>
      </c>
      <c r="E11437" s="826">
        <v>1800</v>
      </c>
      <c r="F11437" s="825" t="s">
        <v>4085</v>
      </c>
      <c r="G11437" s="824" t="s">
        <v>4084</v>
      </c>
      <c r="H11437" s="823" t="s">
        <v>3691</v>
      </c>
      <c r="I11437" s="823" t="s">
        <v>3622</v>
      </c>
      <c r="J11437" s="823" t="s">
        <v>3691</v>
      </c>
      <c r="K11437" s="822">
        <v>4</v>
      </c>
      <c r="L11437" s="822">
        <v>6</v>
      </c>
      <c r="M11437" s="821">
        <v>10595.562231448255</v>
      </c>
      <c r="N11437" s="822"/>
      <c r="O11437" s="822"/>
      <c r="P11437" s="821"/>
    </row>
    <row r="11438" spans="1:16" x14ac:dyDescent="0.25">
      <c r="A11438" s="1772" t="s">
        <v>2848</v>
      </c>
      <c r="B11438" s="1772"/>
      <c r="C11438" s="1772"/>
      <c r="D11438" s="1772"/>
      <c r="E11438" s="1772"/>
      <c r="F11438" s="1772" t="s">
        <v>378</v>
      </c>
      <c r="G11438" s="1772"/>
      <c r="H11438" s="1772"/>
      <c r="I11438" s="1772"/>
      <c r="J11438" s="1772"/>
      <c r="K11438" s="1771" t="s">
        <v>2847</v>
      </c>
      <c r="L11438" s="1771"/>
      <c r="M11438" s="1771"/>
      <c r="N11438" s="1771" t="s">
        <v>2846</v>
      </c>
      <c r="O11438" s="1771"/>
      <c r="P11438" s="1771"/>
    </row>
    <row r="11439" spans="1:16" ht="70.5" customHeight="1" x14ac:dyDescent="0.25">
      <c r="A11439" s="1535" t="s">
        <v>2845</v>
      </c>
      <c r="B11439" s="1535" t="s">
        <v>5</v>
      </c>
      <c r="C11439" s="1535" t="s">
        <v>2844</v>
      </c>
      <c r="D11439" s="1535" t="s">
        <v>2843</v>
      </c>
      <c r="E11439" s="1536" t="s">
        <v>2842</v>
      </c>
      <c r="F11439" s="1537" t="s">
        <v>2841</v>
      </c>
      <c r="G11439" s="1540" t="s">
        <v>2840</v>
      </c>
      <c r="H11439" s="1535" t="s">
        <v>2839</v>
      </c>
      <c r="I11439" s="1535" t="s">
        <v>2838</v>
      </c>
      <c r="J11439" s="1535" t="s">
        <v>2837</v>
      </c>
      <c r="K11439" s="1538" t="s">
        <v>2836</v>
      </c>
      <c r="L11439" s="1538" t="s">
        <v>2835</v>
      </c>
      <c r="M11439" s="1539" t="s">
        <v>2834</v>
      </c>
      <c r="N11439" s="1538" t="s">
        <v>2836</v>
      </c>
      <c r="O11439" s="1538" t="s">
        <v>2835</v>
      </c>
      <c r="P11439" s="1539" t="s">
        <v>2834</v>
      </c>
    </row>
    <row r="11440" spans="1:16" ht="33.75" x14ac:dyDescent="0.25">
      <c r="A11440" s="827" t="s">
        <v>3627</v>
      </c>
      <c r="B11440" s="827" t="s">
        <v>3626</v>
      </c>
      <c r="C11440" s="827" t="s">
        <v>3031</v>
      </c>
      <c r="D11440" s="824" t="s">
        <v>4383</v>
      </c>
      <c r="E11440" s="826">
        <v>2500</v>
      </c>
      <c r="F11440" s="825" t="s">
        <v>6042</v>
      </c>
      <c r="G11440" s="824" t="s">
        <v>6041</v>
      </c>
      <c r="H11440" s="823" t="s">
        <v>2745</v>
      </c>
      <c r="I11440" s="823" t="s">
        <v>3622</v>
      </c>
      <c r="J11440" s="823" t="s">
        <v>2745</v>
      </c>
      <c r="K11440" s="822">
        <v>4</v>
      </c>
      <c r="L11440" s="822">
        <v>12</v>
      </c>
      <c r="M11440" s="821">
        <v>31397.038896455764</v>
      </c>
      <c r="N11440" s="822"/>
      <c r="O11440" s="822"/>
      <c r="P11440" s="821"/>
    </row>
    <row r="11441" spans="1:16" ht="22.5" x14ac:dyDescent="0.25">
      <c r="A11441" s="827" t="s">
        <v>3627</v>
      </c>
      <c r="B11441" s="827" t="s">
        <v>3626</v>
      </c>
      <c r="C11441" s="827" t="s">
        <v>3031</v>
      </c>
      <c r="D11441" s="824" t="s">
        <v>4383</v>
      </c>
      <c r="E11441" s="826">
        <v>2500</v>
      </c>
      <c r="F11441" s="825" t="s">
        <v>6040</v>
      </c>
      <c r="G11441" s="824" t="s">
        <v>6039</v>
      </c>
      <c r="H11441" s="823" t="s">
        <v>3674</v>
      </c>
      <c r="I11441" s="823" t="s">
        <v>3631</v>
      </c>
      <c r="J11441" s="823" t="s">
        <v>3674</v>
      </c>
      <c r="K11441" s="822">
        <v>4</v>
      </c>
      <c r="L11441" s="822">
        <v>12</v>
      </c>
      <c r="M11441" s="821">
        <v>31872.893465829828</v>
      </c>
      <c r="N11441" s="822"/>
      <c r="O11441" s="822"/>
      <c r="P11441" s="821"/>
    </row>
    <row r="11442" spans="1:16" ht="33.75" x14ac:dyDescent="0.25">
      <c r="A11442" s="827" t="s">
        <v>3627</v>
      </c>
      <c r="B11442" s="827" t="s">
        <v>3626</v>
      </c>
      <c r="C11442" s="827" t="s">
        <v>3031</v>
      </c>
      <c r="D11442" s="824" t="s">
        <v>4357</v>
      </c>
      <c r="E11442" s="826">
        <v>4000</v>
      </c>
      <c r="F11442" s="825" t="s">
        <v>4356</v>
      </c>
      <c r="G11442" s="824" t="s">
        <v>4355</v>
      </c>
      <c r="H11442" s="823" t="s">
        <v>3691</v>
      </c>
      <c r="I11442" s="823" t="s">
        <v>3622</v>
      </c>
      <c r="J11442" s="823" t="s">
        <v>3691</v>
      </c>
      <c r="K11442" s="822">
        <v>2</v>
      </c>
      <c r="L11442" s="822">
        <v>12</v>
      </c>
      <c r="M11442" s="821">
        <v>48195.072693154747</v>
      </c>
      <c r="N11442" s="822"/>
      <c r="O11442" s="822"/>
      <c r="P11442" s="821"/>
    </row>
    <row r="11443" spans="1:16" ht="33.75" x14ac:dyDescent="0.25">
      <c r="A11443" s="827" t="s">
        <v>3627</v>
      </c>
      <c r="B11443" s="827" t="s">
        <v>3626</v>
      </c>
      <c r="C11443" s="827" t="s">
        <v>3031</v>
      </c>
      <c r="D11443" s="824" t="s">
        <v>5995</v>
      </c>
      <c r="E11443" s="826">
        <v>1954.28</v>
      </c>
      <c r="F11443" s="825" t="s">
        <v>6038</v>
      </c>
      <c r="G11443" s="824" t="s">
        <v>6037</v>
      </c>
      <c r="H11443" s="823" t="s">
        <v>2745</v>
      </c>
      <c r="I11443" s="823" t="s">
        <v>3631</v>
      </c>
      <c r="J11443" s="823" t="s">
        <v>2745</v>
      </c>
      <c r="K11443" s="822">
        <v>3</v>
      </c>
      <c r="L11443" s="822">
        <v>7</v>
      </c>
      <c r="M11443" s="821">
        <v>11728.386700182466</v>
      </c>
      <c r="N11443" s="822"/>
      <c r="O11443" s="822"/>
      <c r="P11443" s="821"/>
    </row>
    <row r="11444" spans="1:16" ht="33.75" x14ac:dyDescent="0.25">
      <c r="A11444" s="827" t="s">
        <v>3627</v>
      </c>
      <c r="B11444" s="827" t="s">
        <v>3626</v>
      </c>
      <c r="C11444" s="827" t="s">
        <v>3031</v>
      </c>
      <c r="D11444" s="824" t="s">
        <v>4354</v>
      </c>
      <c r="E11444" s="826">
        <v>1500</v>
      </c>
      <c r="F11444" s="825" t="s">
        <v>4353</v>
      </c>
      <c r="G11444" s="824" t="s">
        <v>4352</v>
      </c>
      <c r="H11444" s="823" t="s">
        <v>3667</v>
      </c>
      <c r="I11444" s="823" t="s">
        <v>3622</v>
      </c>
      <c r="J11444" s="823" t="s">
        <v>3667</v>
      </c>
      <c r="K11444" s="822">
        <v>4</v>
      </c>
      <c r="L11444" s="822">
        <v>12</v>
      </c>
      <c r="M11444" s="821">
        <v>19987.874599359842</v>
      </c>
      <c r="N11444" s="822"/>
      <c r="O11444" s="822"/>
      <c r="P11444" s="821"/>
    </row>
    <row r="11445" spans="1:16" ht="33.75" x14ac:dyDescent="0.25">
      <c r="A11445" s="827" t="s">
        <v>3627</v>
      </c>
      <c r="B11445" s="827" t="s">
        <v>3626</v>
      </c>
      <c r="C11445" s="827" t="s">
        <v>3031</v>
      </c>
      <c r="D11445" s="824" t="s">
        <v>4351</v>
      </c>
      <c r="E11445" s="826">
        <v>1500</v>
      </c>
      <c r="F11445" s="825" t="s">
        <v>4350</v>
      </c>
      <c r="G11445" s="824" t="s">
        <v>4349</v>
      </c>
      <c r="H11445" s="823"/>
      <c r="I11445" s="823" t="s">
        <v>3804</v>
      </c>
      <c r="J11445" s="823"/>
      <c r="K11445" s="822">
        <v>4</v>
      </c>
      <c r="L11445" s="822">
        <v>12</v>
      </c>
      <c r="M11445" s="821">
        <v>18626.820982561123</v>
      </c>
      <c r="N11445" s="822"/>
      <c r="O11445" s="822"/>
      <c r="P11445" s="821"/>
    </row>
    <row r="11446" spans="1:16" ht="33.75" x14ac:dyDescent="0.25">
      <c r="A11446" s="827" t="s">
        <v>3627</v>
      </c>
      <c r="B11446" s="827" t="s">
        <v>3626</v>
      </c>
      <c r="C11446" s="827" t="s">
        <v>3031</v>
      </c>
      <c r="D11446" s="824" t="s">
        <v>6001</v>
      </c>
      <c r="E11446" s="826">
        <v>2300</v>
      </c>
      <c r="F11446" s="825" t="s">
        <v>3714</v>
      </c>
      <c r="G11446" s="824" t="s">
        <v>3713</v>
      </c>
      <c r="H11446" s="823" t="s">
        <v>3674</v>
      </c>
      <c r="I11446" s="823" t="s">
        <v>3622</v>
      </c>
      <c r="J11446" s="823" t="s">
        <v>3674</v>
      </c>
      <c r="K11446" s="822">
        <v>4</v>
      </c>
      <c r="L11446" s="822">
        <v>12</v>
      </c>
      <c r="M11446" s="821">
        <v>29089.653424715107</v>
      </c>
      <c r="N11446" s="822"/>
      <c r="O11446" s="822"/>
      <c r="P11446" s="821"/>
    </row>
    <row r="11447" spans="1:16" ht="22.5" x14ac:dyDescent="0.25">
      <c r="A11447" s="827" t="s">
        <v>3627</v>
      </c>
      <c r="B11447" s="827" t="s">
        <v>3626</v>
      </c>
      <c r="C11447" s="827" t="s">
        <v>3031</v>
      </c>
      <c r="D11447" s="824" t="s">
        <v>6024</v>
      </c>
      <c r="E11447" s="826">
        <v>1500</v>
      </c>
      <c r="F11447" s="825" t="s">
        <v>6036</v>
      </c>
      <c r="G11447" s="824" t="s">
        <v>6035</v>
      </c>
      <c r="H11447" s="823"/>
      <c r="I11447" s="823" t="s">
        <v>3804</v>
      </c>
      <c r="J11447" s="823"/>
      <c r="K11447" s="822">
        <v>4</v>
      </c>
      <c r="L11447" s="822">
        <v>12</v>
      </c>
      <c r="M11447" s="821">
        <v>19725.128696584095</v>
      </c>
      <c r="N11447" s="822"/>
      <c r="O11447" s="822"/>
      <c r="P11447" s="821"/>
    </row>
    <row r="11448" spans="1:16" ht="33.75" x14ac:dyDescent="0.25">
      <c r="A11448" s="827" t="s">
        <v>3627</v>
      </c>
      <c r="B11448" s="827" t="s">
        <v>3626</v>
      </c>
      <c r="C11448" s="827" t="s">
        <v>3031</v>
      </c>
      <c r="D11448" s="824" t="s">
        <v>6001</v>
      </c>
      <c r="E11448" s="826">
        <v>2300</v>
      </c>
      <c r="F11448" s="825" t="s">
        <v>6034</v>
      </c>
      <c r="G11448" s="824" t="s">
        <v>6033</v>
      </c>
      <c r="H11448" s="823" t="s">
        <v>3674</v>
      </c>
      <c r="I11448" s="823" t="s">
        <v>3622</v>
      </c>
      <c r="J11448" s="823" t="s">
        <v>3674</v>
      </c>
      <c r="K11448" s="822">
        <v>4</v>
      </c>
      <c r="L11448" s="822">
        <v>12</v>
      </c>
      <c r="M11448" s="821">
        <v>29382.920670212003</v>
      </c>
      <c r="N11448" s="822"/>
      <c r="O11448" s="822"/>
      <c r="P11448" s="821"/>
    </row>
    <row r="11449" spans="1:16" ht="33.75" x14ac:dyDescent="0.25">
      <c r="A11449" s="827" t="s">
        <v>3627</v>
      </c>
      <c r="B11449" s="827" t="s">
        <v>3626</v>
      </c>
      <c r="C11449" s="827" t="s">
        <v>3031</v>
      </c>
      <c r="D11449" s="824" t="s">
        <v>6001</v>
      </c>
      <c r="E11449" s="826">
        <v>2300</v>
      </c>
      <c r="F11449" s="825" t="s">
        <v>6032</v>
      </c>
      <c r="G11449" s="824" t="s">
        <v>6031</v>
      </c>
      <c r="H11449" s="823" t="s">
        <v>3674</v>
      </c>
      <c r="I11449" s="823" t="s">
        <v>3622</v>
      </c>
      <c r="J11449" s="823" t="s">
        <v>3674</v>
      </c>
      <c r="K11449" s="822">
        <v>4</v>
      </c>
      <c r="L11449" s="822">
        <v>12</v>
      </c>
      <c r="M11449" s="821">
        <v>29536.668930100674</v>
      </c>
      <c r="N11449" s="822"/>
      <c r="O11449" s="822"/>
      <c r="P11449" s="821"/>
    </row>
    <row r="11450" spans="1:16" ht="33.75" x14ac:dyDescent="0.25">
      <c r="A11450" s="827" t="s">
        <v>3627</v>
      </c>
      <c r="B11450" s="827" t="s">
        <v>3626</v>
      </c>
      <c r="C11450" s="827" t="s">
        <v>3031</v>
      </c>
      <c r="D11450" s="824" t="s">
        <v>4383</v>
      </c>
      <c r="E11450" s="826">
        <v>3500</v>
      </c>
      <c r="F11450" s="825" t="s">
        <v>4148</v>
      </c>
      <c r="G11450" s="824" t="s">
        <v>4147</v>
      </c>
      <c r="H11450" s="823" t="s">
        <v>3674</v>
      </c>
      <c r="I11450" s="823" t="s">
        <v>3622</v>
      </c>
      <c r="J11450" s="823" t="s">
        <v>3674</v>
      </c>
      <c r="K11450" s="822">
        <v>4</v>
      </c>
      <c r="L11450" s="822">
        <v>6</v>
      </c>
      <c r="M11450" s="821">
        <v>16967.022700820467</v>
      </c>
      <c r="N11450" s="822"/>
      <c r="O11450" s="822"/>
      <c r="P11450" s="821"/>
    </row>
    <row r="11451" spans="1:16" ht="33.75" x14ac:dyDescent="0.25">
      <c r="A11451" s="827" t="s">
        <v>3627</v>
      </c>
      <c r="B11451" s="827" t="s">
        <v>3626</v>
      </c>
      <c r="C11451" s="827" t="s">
        <v>3031</v>
      </c>
      <c r="D11451" s="824" t="s">
        <v>4348</v>
      </c>
      <c r="E11451" s="826">
        <v>1500</v>
      </c>
      <c r="F11451" s="825" t="s">
        <v>6030</v>
      </c>
      <c r="G11451" s="824" t="s">
        <v>6029</v>
      </c>
      <c r="H11451" s="823" t="s">
        <v>3674</v>
      </c>
      <c r="I11451" s="823" t="s">
        <v>3622</v>
      </c>
      <c r="J11451" s="823" t="s">
        <v>3674</v>
      </c>
      <c r="K11451" s="822">
        <v>1</v>
      </c>
      <c r="L11451" s="822">
        <v>4</v>
      </c>
      <c r="M11451" s="821">
        <v>5289.5750001204569</v>
      </c>
      <c r="N11451" s="822"/>
      <c r="O11451" s="822"/>
      <c r="P11451" s="821"/>
    </row>
    <row r="11452" spans="1:16" ht="33.75" x14ac:dyDescent="0.25">
      <c r="A11452" s="827" t="s">
        <v>3627</v>
      </c>
      <c r="B11452" s="827" t="s">
        <v>3626</v>
      </c>
      <c r="C11452" s="827" t="s">
        <v>3031</v>
      </c>
      <c r="D11452" s="824" t="s">
        <v>6001</v>
      </c>
      <c r="E11452" s="826">
        <v>2300</v>
      </c>
      <c r="F11452" s="825" t="s">
        <v>6028</v>
      </c>
      <c r="G11452" s="824" t="s">
        <v>6027</v>
      </c>
      <c r="H11452" s="823" t="s">
        <v>5178</v>
      </c>
      <c r="I11452" s="823" t="s">
        <v>3622</v>
      </c>
      <c r="J11452" s="823" t="s">
        <v>5178</v>
      </c>
      <c r="K11452" s="822">
        <v>4</v>
      </c>
      <c r="L11452" s="822">
        <v>12</v>
      </c>
      <c r="M11452" s="821">
        <v>27604.421602179809</v>
      </c>
      <c r="N11452" s="822"/>
      <c r="O11452" s="822"/>
      <c r="P11452" s="821"/>
    </row>
    <row r="11453" spans="1:16" ht="33.75" x14ac:dyDescent="0.25">
      <c r="A11453" s="827" t="s">
        <v>3627</v>
      </c>
      <c r="B11453" s="827" t="s">
        <v>3626</v>
      </c>
      <c r="C11453" s="827" t="s">
        <v>3031</v>
      </c>
      <c r="D11453" s="824" t="s">
        <v>6001</v>
      </c>
      <c r="E11453" s="826">
        <v>2300</v>
      </c>
      <c r="F11453" s="825" t="s">
        <v>6026</v>
      </c>
      <c r="G11453" s="824" t="s">
        <v>6025</v>
      </c>
      <c r="H11453" s="823" t="s">
        <v>2745</v>
      </c>
      <c r="I11453" s="823" t="s">
        <v>3622</v>
      </c>
      <c r="J11453" s="823" t="s">
        <v>2745</v>
      </c>
      <c r="K11453" s="822">
        <v>4</v>
      </c>
      <c r="L11453" s="822">
        <v>12</v>
      </c>
      <c r="M11453" s="821">
        <v>29066.321820863301</v>
      </c>
      <c r="N11453" s="822"/>
      <c r="O11453" s="822"/>
      <c r="P11453" s="821"/>
    </row>
    <row r="11454" spans="1:16" ht="22.5" x14ac:dyDescent="0.25">
      <c r="A11454" s="827" t="s">
        <v>3627</v>
      </c>
      <c r="B11454" s="827" t="s">
        <v>3626</v>
      </c>
      <c r="C11454" s="827" t="s">
        <v>3031</v>
      </c>
      <c r="D11454" s="824" t="s">
        <v>6024</v>
      </c>
      <c r="E11454" s="826">
        <v>1500</v>
      </c>
      <c r="F11454" s="825" t="s">
        <v>6023</v>
      </c>
      <c r="G11454" s="824" t="s">
        <v>6022</v>
      </c>
      <c r="H11454" s="823"/>
      <c r="I11454" s="823" t="s">
        <v>3804</v>
      </c>
      <c r="J11454" s="823"/>
      <c r="K11454" s="822">
        <v>4</v>
      </c>
      <c r="L11454" s="822">
        <v>12</v>
      </c>
      <c r="M11454" s="821">
        <v>19511.118809236134</v>
      </c>
      <c r="N11454" s="822"/>
      <c r="O11454" s="822"/>
      <c r="P11454" s="821"/>
    </row>
    <row r="11455" spans="1:16" ht="33.75" x14ac:dyDescent="0.25">
      <c r="A11455" s="827" t="s">
        <v>3627</v>
      </c>
      <c r="B11455" s="827" t="s">
        <v>3626</v>
      </c>
      <c r="C11455" s="827" t="s">
        <v>3031</v>
      </c>
      <c r="D11455" s="824" t="s">
        <v>6021</v>
      </c>
      <c r="E11455" s="826">
        <v>2500</v>
      </c>
      <c r="F11455" s="825" t="s">
        <v>4044</v>
      </c>
      <c r="G11455" s="824" t="s">
        <v>4043</v>
      </c>
      <c r="H11455" s="823" t="s">
        <v>3674</v>
      </c>
      <c r="I11455" s="823" t="s">
        <v>3638</v>
      </c>
      <c r="J11455" s="823" t="s">
        <v>3674</v>
      </c>
      <c r="K11455" s="822">
        <v>4</v>
      </c>
      <c r="L11455" s="822">
        <v>6</v>
      </c>
      <c r="M11455" s="821">
        <v>12976.7376554567</v>
      </c>
      <c r="N11455" s="822"/>
      <c r="O11455" s="822"/>
      <c r="P11455" s="821"/>
    </row>
    <row r="11456" spans="1:16" ht="33.75" x14ac:dyDescent="0.25">
      <c r="A11456" s="827" t="s">
        <v>3627</v>
      </c>
      <c r="B11456" s="827" t="s">
        <v>3626</v>
      </c>
      <c r="C11456" s="827" t="s">
        <v>3031</v>
      </c>
      <c r="D11456" s="824" t="s">
        <v>4348</v>
      </c>
      <c r="E11456" s="826">
        <v>1500</v>
      </c>
      <c r="F11456" s="825" t="s">
        <v>4347</v>
      </c>
      <c r="G11456" s="824" t="s">
        <v>4346</v>
      </c>
      <c r="H11456" s="823" t="s">
        <v>3674</v>
      </c>
      <c r="I11456" s="823" t="s">
        <v>3622</v>
      </c>
      <c r="J11456" s="823" t="s">
        <v>3674</v>
      </c>
      <c r="K11456" s="822">
        <v>4</v>
      </c>
      <c r="L11456" s="822">
        <v>12</v>
      </c>
      <c r="M11456" s="821">
        <v>18645.065695959402</v>
      </c>
      <c r="N11456" s="822"/>
      <c r="O11456" s="822"/>
      <c r="P11456" s="821"/>
    </row>
    <row r="11457" spans="1:16" ht="33.75" x14ac:dyDescent="0.25">
      <c r="A11457" s="827" t="s">
        <v>3627</v>
      </c>
      <c r="B11457" s="827" t="s">
        <v>3626</v>
      </c>
      <c r="C11457" s="827" t="s">
        <v>3031</v>
      </c>
      <c r="D11457" s="824" t="s">
        <v>4345</v>
      </c>
      <c r="E11457" s="826">
        <v>1950</v>
      </c>
      <c r="F11457" s="825" t="s">
        <v>4344</v>
      </c>
      <c r="G11457" s="824" t="s">
        <v>4343</v>
      </c>
      <c r="H11457" s="823" t="s">
        <v>4048</v>
      </c>
      <c r="I11457" s="823" t="s">
        <v>3622</v>
      </c>
      <c r="J11457" s="823" t="s">
        <v>4048</v>
      </c>
      <c r="K11457" s="822">
        <v>4</v>
      </c>
      <c r="L11457" s="822">
        <v>12</v>
      </c>
      <c r="M11457" s="821">
        <v>25301.712464773398</v>
      </c>
      <c r="N11457" s="822"/>
      <c r="O11457" s="822"/>
      <c r="P11457" s="821"/>
    </row>
    <row r="11458" spans="1:16" ht="22.5" x14ac:dyDescent="0.25">
      <c r="A11458" s="827" t="s">
        <v>3627</v>
      </c>
      <c r="B11458" s="827" t="s">
        <v>3626</v>
      </c>
      <c r="C11458" s="827" t="s">
        <v>3031</v>
      </c>
      <c r="D11458" s="824" t="s">
        <v>4342</v>
      </c>
      <c r="E11458" s="826">
        <v>1300</v>
      </c>
      <c r="F11458" s="825" t="s">
        <v>4341</v>
      </c>
      <c r="G11458" s="824" t="s">
        <v>4340</v>
      </c>
      <c r="H11458" s="823"/>
      <c r="I11458" s="823" t="s">
        <v>3804</v>
      </c>
      <c r="J11458" s="823"/>
      <c r="K11458" s="822">
        <v>4</v>
      </c>
      <c r="L11458" s="822">
        <v>12</v>
      </c>
      <c r="M11458" s="821">
        <v>18148.713361312959</v>
      </c>
      <c r="N11458" s="822"/>
      <c r="O11458" s="822"/>
      <c r="P11458" s="821"/>
    </row>
    <row r="11459" spans="1:16" ht="33.75" x14ac:dyDescent="0.25">
      <c r="A11459" s="827" t="s">
        <v>3627</v>
      </c>
      <c r="B11459" s="827" t="s">
        <v>3626</v>
      </c>
      <c r="C11459" s="827" t="s">
        <v>3031</v>
      </c>
      <c r="D11459" s="824" t="s">
        <v>4339</v>
      </c>
      <c r="E11459" s="826">
        <v>1100</v>
      </c>
      <c r="F11459" s="825" t="s">
        <v>4338</v>
      </c>
      <c r="G11459" s="824" t="s">
        <v>4337</v>
      </c>
      <c r="H11459" s="823" t="s">
        <v>3674</v>
      </c>
      <c r="I11459" s="823" t="s">
        <v>3622</v>
      </c>
      <c r="J11459" s="823" t="s">
        <v>3674</v>
      </c>
      <c r="K11459" s="822">
        <v>4</v>
      </c>
      <c r="L11459" s="822">
        <v>12</v>
      </c>
      <c r="M11459" s="821">
        <v>15426.626154843289</v>
      </c>
      <c r="N11459" s="822"/>
      <c r="O11459" s="822"/>
      <c r="P11459" s="821"/>
    </row>
    <row r="11460" spans="1:16" ht="33.75" x14ac:dyDescent="0.25">
      <c r="A11460" s="827" t="s">
        <v>3627</v>
      </c>
      <c r="B11460" s="827" t="s">
        <v>3626</v>
      </c>
      <c r="C11460" s="827" t="s">
        <v>3031</v>
      </c>
      <c r="D11460" s="824" t="s">
        <v>6001</v>
      </c>
      <c r="E11460" s="826">
        <v>2300</v>
      </c>
      <c r="F11460" s="825" t="s">
        <v>6020</v>
      </c>
      <c r="G11460" s="824" t="s">
        <v>6019</v>
      </c>
      <c r="H11460" s="823" t="s">
        <v>2741</v>
      </c>
      <c r="I11460" s="823" t="s">
        <v>3638</v>
      </c>
      <c r="J11460" s="823" t="s">
        <v>2741</v>
      </c>
      <c r="K11460" s="822">
        <v>4</v>
      </c>
      <c r="L11460" s="822">
        <v>12</v>
      </c>
      <c r="M11460" s="821">
        <v>30057.544482701218</v>
      </c>
      <c r="N11460" s="822"/>
      <c r="O11460" s="822"/>
      <c r="P11460" s="821"/>
    </row>
    <row r="11461" spans="1:16" ht="33.75" x14ac:dyDescent="0.25">
      <c r="A11461" s="827" t="s">
        <v>3627</v>
      </c>
      <c r="B11461" s="827" t="s">
        <v>3626</v>
      </c>
      <c r="C11461" s="827" t="s">
        <v>3031</v>
      </c>
      <c r="D11461" s="824" t="s">
        <v>6001</v>
      </c>
      <c r="E11461" s="826">
        <v>2300</v>
      </c>
      <c r="F11461" s="825" t="s">
        <v>6018</v>
      </c>
      <c r="G11461" s="824" t="s">
        <v>6017</v>
      </c>
      <c r="H11461" s="823" t="s">
        <v>3674</v>
      </c>
      <c r="I11461" s="823" t="s">
        <v>3622</v>
      </c>
      <c r="J11461" s="823" t="s">
        <v>3674</v>
      </c>
      <c r="K11461" s="822">
        <v>4</v>
      </c>
      <c r="L11461" s="822">
        <v>12</v>
      </c>
      <c r="M11461" s="821">
        <v>30213.495726644564</v>
      </c>
      <c r="N11461" s="822"/>
      <c r="O11461" s="822"/>
      <c r="P11461" s="821"/>
    </row>
    <row r="11462" spans="1:16" ht="33.75" x14ac:dyDescent="0.25">
      <c r="A11462" s="827" t="s">
        <v>3627</v>
      </c>
      <c r="B11462" s="827" t="s">
        <v>3626</v>
      </c>
      <c r="C11462" s="827" t="s">
        <v>3031</v>
      </c>
      <c r="D11462" s="824" t="s">
        <v>4336</v>
      </c>
      <c r="E11462" s="826">
        <v>7000</v>
      </c>
      <c r="F11462" s="825" t="s">
        <v>4335</v>
      </c>
      <c r="G11462" s="824" t="s">
        <v>4334</v>
      </c>
      <c r="H11462" s="823" t="s">
        <v>4333</v>
      </c>
      <c r="I11462" s="823" t="s">
        <v>3622</v>
      </c>
      <c r="J11462" s="823" t="s">
        <v>4333</v>
      </c>
      <c r="K11462" s="822">
        <v>2</v>
      </c>
      <c r="L11462" s="822">
        <v>12</v>
      </c>
      <c r="M11462" s="821">
        <v>87959.685897361429</v>
      </c>
      <c r="N11462" s="822"/>
      <c r="O11462" s="822"/>
      <c r="P11462" s="821"/>
    </row>
    <row r="11463" spans="1:16" ht="33.75" x14ac:dyDescent="0.25">
      <c r="A11463" s="827" t="s">
        <v>3627</v>
      </c>
      <c r="B11463" s="827" t="s">
        <v>3626</v>
      </c>
      <c r="C11463" s="827" t="s">
        <v>3031</v>
      </c>
      <c r="D11463" s="824" t="s">
        <v>6001</v>
      </c>
      <c r="E11463" s="826">
        <v>2300</v>
      </c>
      <c r="F11463" s="825" t="s">
        <v>6016</v>
      </c>
      <c r="G11463" s="824" t="s">
        <v>6015</v>
      </c>
      <c r="H11463" s="823" t="s">
        <v>2722</v>
      </c>
      <c r="I11463" s="823" t="s">
        <v>3622</v>
      </c>
      <c r="J11463" s="823" t="s">
        <v>2722</v>
      </c>
      <c r="K11463" s="822">
        <v>4</v>
      </c>
      <c r="L11463" s="822">
        <v>12</v>
      </c>
      <c r="M11463" s="821">
        <v>31009.46390629093</v>
      </c>
      <c r="N11463" s="822"/>
      <c r="O11463" s="822"/>
      <c r="P11463" s="821"/>
    </row>
    <row r="11464" spans="1:16" ht="33.75" x14ac:dyDescent="0.25">
      <c r="A11464" s="827" t="s">
        <v>3627</v>
      </c>
      <c r="B11464" s="827" t="s">
        <v>3626</v>
      </c>
      <c r="C11464" s="827" t="s">
        <v>3031</v>
      </c>
      <c r="D11464" s="824" t="s">
        <v>6001</v>
      </c>
      <c r="E11464" s="826">
        <v>2300</v>
      </c>
      <c r="F11464" s="825" t="s">
        <v>6014</v>
      </c>
      <c r="G11464" s="824" t="s">
        <v>6013</v>
      </c>
      <c r="H11464" s="823" t="s">
        <v>3691</v>
      </c>
      <c r="I11464" s="823" t="s">
        <v>3622</v>
      </c>
      <c r="J11464" s="823" t="s">
        <v>3691</v>
      </c>
      <c r="K11464" s="822">
        <v>4</v>
      </c>
      <c r="L11464" s="822">
        <v>12</v>
      </c>
      <c r="M11464" s="821">
        <v>29793.546884439867</v>
      </c>
      <c r="N11464" s="822"/>
      <c r="O11464" s="822"/>
      <c r="P11464" s="821"/>
    </row>
    <row r="11465" spans="1:16" ht="22.5" x14ac:dyDescent="0.25">
      <c r="A11465" s="827" t="s">
        <v>3627</v>
      </c>
      <c r="B11465" s="827" t="s">
        <v>3626</v>
      </c>
      <c r="C11465" s="827" t="s">
        <v>3031</v>
      </c>
      <c r="D11465" s="824" t="s">
        <v>6001</v>
      </c>
      <c r="E11465" s="826">
        <v>2300</v>
      </c>
      <c r="F11465" s="825" t="s">
        <v>6012</v>
      </c>
      <c r="G11465" s="824" t="s">
        <v>6011</v>
      </c>
      <c r="H11465" s="823" t="s">
        <v>2745</v>
      </c>
      <c r="I11465" s="823" t="s">
        <v>3875</v>
      </c>
      <c r="J11465" s="823" t="s">
        <v>2745</v>
      </c>
      <c r="K11465" s="822">
        <v>5</v>
      </c>
      <c r="L11465" s="822">
        <v>12</v>
      </c>
      <c r="M11465" s="821">
        <v>27859.176680975404</v>
      </c>
      <c r="N11465" s="822"/>
      <c r="O11465" s="822"/>
      <c r="P11465" s="821"/>
    </row>
    <row r="11466" spans="1:16" ht="33.75" x14ac:dyDescent="0.25">
      <c r="A11466" s="827" t="s">
        <v>3627</v>
      </c>
      <c r="B11466" s="827" t="s">
        <v>3626</v>
      </c>
      <c r="C11466" s="827" t="s">
        <v>3031</v>
      </c>
      <c r="D11466" s="824" t="s">
        <v>6001</v>
      </c>
      <c r="E11466" s="826">
        <v>2300</v>
      </c>
      <c r="F11466" s="825" t="s">
        <v>6010</v>
      </c>
      <c r="G11466" s="824" t="s">
        <v>6009</v>
      </c>
      <c r="H11466" s="823" t="s">
        <v>2725</v>
      </c>
      <c r="I11466" s="823" t="s">
        <v>3622</v>
      </c>
      <c r="J11466" s="823" t="s">
        <v>2725</v>
      </c>
      <c r="K11466" s="822">
        <v>4</v>
      </c>
      <c r="L11466" s="822">
        <v>12</v>
      </c>
      <c r="M11466" s="821">
        <v>29722.060051865607</v>
      </c>
      <c r="N11466" s="822"/>
      <c r="O11466" s="822"/>
      <c r="P11466" s="821"/>
    </row>
    <row r="11467" spans="1:16" ht="33.75" x14ac:dyDescent="0.25">
      <c r="A11467" s="827" t="s">
        <v>3627</v>
      </c>
      <c r="B11467" s="827" t="s">
        <v>3626</v>
      </c>
      <c r="C11467" s="827" t="s">
        <v>3031</v>
      </c>
      <c r="D11467" s="824" t="s">
        <v>6001</v>
      </c>
      <c r="E11467" s="826">
        <v>2300</v>
      </c>
      <c r="F11467" s="825" t="s">
        <v>6008</v>
      </c>
      <c r="G11467" s="824" t="s">
        <v>6007</v>
      </c>
      <c r="H11467" s="823" t="s">
        <v>3691</v>
      </c>
      <c r="I11467" s="823" t="s">
        <v>3622</v>
      </c>
      <c r="J11467" s="823" t="s">
        <v>3691</v>
      </c>
      <c r="K11467" s="822">
        <v>4</v>
      </c>
      <c r="L11467" s="822">
        <v>12</v>
      </c>
      <c r="M11467" s="821">
        <v>28267.579884020819</v>
      </c>
      <c r="N11467" s="822"/>
      <c r="O11467" s="822"/>
      <c r="P11467" s="821"/>
    </row>
    <row r="11468" spans="1:16" ht="33.75" x14ac:dyDescent="0.25">
      <c r="A11468" s="827" t="s">
        <v>3627</v>
      </c>
      <c r="B11468" s="827" t="s">
        <v>3626</v>
      </c>
      <c r="C11468" s="827" t="s">
        <v>3031</v>
      </c>
      <c r="D11468" s="824" t="s">
        <v>6001</v>
      </c>
      <c r="E11468" s="826">
        <v>2300</v>
      </c>
      <c r="F11468" s="825" t="s">
        <v>6006</v>
      </c>
      <c r="G11468" s="824" t="s">
        <v>6005</v>
      </c>
      <c r="H11468" s="823" t="s">
        <v>3674</v>
      </c>
      <c r="I11468" s="823" t="s">
        <v>3622</v>
      </c>
      <c r="J11468" s="823" t="s">
        <v>3674</v>
      </c>
      <c r="K11468" s="822">
        <v>4</v>
      </c>
      <c r="L11468" s="822">
        <v>12</v>
      </c>
      <c r="M11468" s="821">
        <v>29817.829776860737</v>
      </c>
      <c r="N11468" s="822"/>
      <c r="O11468" s="822"/>
      <c r="P11468" s="821"/>
    </row>
    <row r="11469" spans="1:16" ht="33.75" x14ac:dyDescent="0.25">
      <c r="A11469" s="827" t="s">
        <v>3627</v>
      </c>
      <c r="B11469" s="827" t="s">
        <v>3626</v>
      </c>
      <c r="C11469" s="827" t="s">
        <v>3031</v>
      </c>
      <c r="D11469" s="824" t="s">
        <v>6001</v>
      </c>
      <c r="E11469" s="826">
        <v>2300</v>
      </c>
      <c r="F11469" s="825" t="s">
        <v>6004</v>
      </c>
      <c r="G11469" s="824" t="s">
        <v>6003</v>
      </c>
      <c r="H11469" s="823" t="s">
        <v>6002</v>
      </c>
      <c r="I11469" s="823" t="s">
        <v>3622</v>
      </c>
      <c r="J11469" s="823" t="s">
        <v>6002</v>
      </c>
      <c r="K11469" s="822">
        <v>4</v>
      </c>
      <c r="L11469" s="822">
        <v>12</v>
      </c>
      <c r="M11469" s="821">
        <v>28284.653010444566</v>
      </c>
      <c r="N11469" s="822"/>
      <c r="O11469" s="822"/>
      <c r="P11469" s="821"/>
    </row>
    <row r="11470" spans="1:16" ht="33.75" x14ac:dyDescent="0.25">
      <c r="A11470" s="827" t="s">
        <v>3627</v>
      </c>
      <c r="B11470" s="827" t="s">
        <v>3626</v>
      </c>
      <c r="C11470" s="827" t="s">
        <v>3031</v>
      </c>
      <c r="D11470" s="824" t="s">
        <v>6001</v>
      </c>
      <c r="E11470" s="826">
        <v>2300</v>
      </c>
      <c r="F11470" s="825" t="s">
        <v>6000</v>
      </c>
      <c r="G11470" s="824" t="s">
        <v>5999</v>
      </c>
      <c r="H11470" s="823" t="s">
        <v>2722</v>
      </c>
      <c r="I11470" s="823" t="s">
        <v>3622</v>
      </c>
      <c r="J11470" s="823" t="s">
        <v>2722</v>
      </c>
      <c r="K11470" s="822">
        <v>4</v>
      </c>
      <c r="L11470" s="822">
        <v>12</v>
      </c>
      <c r="M11470" s="821">
        <v>29866.675941491249</v>
      </c>
      <c r="N11470" s="822"/>
      <c r="O11470" s="822"/>
      <c r="P11470" s="821"/>
    </row>
    <row r="11471" spans="1:16" ht="33.75" x14ac:dyDescent="0.25">
      <c r="A11471" s="827" t="s">
        <v>3627</v>
      </c>
      <c r="B11471" s="827" t="s">
        <v>3626</v>
      </c>
      <c r="C11471" s="827" t="s">
        <v>3031</v>
      </c>
      <c r="D11471" s="824" t="s">
        <v>5998</v>
      </c>
      <c r="E11471" s="826">
        <v>2300</v>
      </c>
      <c r="F11471" s="825" t="s">
        <v>5997</v>
      </c>
      <c r="G11471" s="824" t="s">
        <v>5996</v>
      </c>
      <c r="H11471" s="823" t="s">
        <v>4566</v>
      </c>
      <c r="I11471" s="823" t="s">
        <v>3622</v>
      </c>
      <c r="J11471" s="823" t="s">
        <v>4566</v>
      </c>
      <c r="K11471" s="822">
        <v>4</v>
      </c>
      <c r="L11471" s="822">
        <v>12</v>
      </c>
      <c r="M11471" s="821">
        <v>30583.587034266369</v>
      </c>
      <c r="N11471" s="822"/>
      <c r="O11471" s="822"/>
      <c r="P11471" s="821"/>
    </row>
    <row r="11472" spans="1:16" ht="33.75" x14ac:dyDescent="0.25">
      <c r="A11472" s="827" t="s">
        <v>3627</v>
      </c>
      <c r="B11472" s="827" t="s">
        <v>3626</v>
      </c>
      <c r="C11472" s="827" t="s">
        <v>3031</v>
      </c>
      <c r="D11472" s="824" t="s">
        <v>4332</v>
      </c>
      <c r="E11472" s="826">
        <v>2300</v>
      </c>
      <c r="F11472" s="825" t="s">
        <v>4331</v>
      </c>
      <c r="G11472" s="824" t="s">
        <v>4330</v>
      </c>
      <c r="H11472" s="823" t="s">
        <v>3836</v>
      </c>
      <c r="I11472" s="823" t="s">
        <v>3638</v>
      </c>
      <c r="J11472" s="823" t="s">
        <v>3836</v>
      </c>
      <c r="K11472" s="822">
        <v>4</v>
      </c>
      <c r="L11472" s="822">
        <v>12</v>
      </c>
      <c r="M11472" s="821">
        <v>31659.214026090063</v>
      </c>
      <c r="N11472" s="822"/>
      <c r="O11472" s="822"/>
      <c r="P11472" s="821"/>
    </row>
    <row r="11473" spans="1:16" ht="33.75" x14ac:dyDescent="0.25">
      <c r="A11473" s="827" t="s">
        <v>3627</v>
      </c>
      <c r="B11473" s="827" t="s">
        <v>3626</v>
      </c>
      <c r="C11473" s="827" t="s">
        <v>3031</v>
      </c>
      <c r="D11473" s="824" t="s">
        <v>4354</v>
      </c>
      <c r="E11473" s="826">
        <v>1954.28</v>
      </c>
      <c r="F11473" s="825" t="s">
        <v>3711</v>
      </c>
      <c r="G11473" s="824" t="s">
        <v>3710</v>
      </c>
      <c r="H11473" s="823" t="s">
        <v>3674</v>
      </c>
      <c r="I11473" s="823" t="s">
        <v>3622</v>
      </c>
      <c r="J11473" s="823" t="s">
        <v>3674</v>
      </c>
      <c r="K11473" s="822">
        <v>3</v>
      </c>
      <c r="L11473" s="822">
        <v>7</v>
      </c>
      <c r="M11473" s="821">
        <v>12581.84275009201</v>
      </c>
      <c r="N11473" s="822"/>
      <c r="O11473" s="822"/>
      <c r="P11473" s="821"/>
    </row>
    <row r="11474" spans="1:16" ht="33.75" x14ac:dyDescent="0.25">
      <c r="A11474" s="827" t="s">
        <v>3627</v>
      </c>
      <c r="B11474" s="827" t="s">
        <v>3626</v>
      </c>
      <c r="C11474" s="827" t="s">
        <v>3031</v>
      </c>
      <c r="D11474" s="824" t="s">
        <v>5995</v>
      </c>
      <c r="E11474" s="826">
        <v>3500</v>
      </c>
      <c r="F11474" s="825" t="s">
        <v>3863</v>
      </c>
      <c r="G11474" s="824" t="s">
        <v>3862</v>
      </c>
      <c r="H11474" s="823" t="s">
        <v>3861</v>
      </c>
      <c r="I11474" s="823" t="s">
        <v>3622</v>
      </c>
      <c r="J11474" s="823" t="s">
        <v>3861</v>
      </c>
      <c r="K11474" s="822">
        <v>5</v>
      </c>
      <c r="L11474" s="822">
        <v>6</v>
      </c>
      <c r="M11474" s="821">
        <v>9839.9186735663625</v>
      </c>
      <c r="N11474" s="822"/>
      <c r="O11474" s="822"/>
      <c r="P11474" s="821"/>
    </row>
    <row r="11475" spans="1:16" ht="33.75" x14ac:dyDescent="0.25">
      <c r="A11475" s="827" t="s">
        <v>3627</v>
      </c>
      <c r="B11475" s="827" t="s">
        <v>3626</v>
      </c>
      <c r="C11475" s="827" t="s">
        <v>3031</v>
      </c>
      <c r="D11475" s="824" t="s">
        <v>5994</v>
      </c>
      <c r="E11475" s="826">
        <v>1639.29</v>
      </c>
      <c r="F11475" s="825" t="s">
        <v>5993</v>
      </c>
      <c r="G11475" s="824" t="s">
        <v>5992</v>
      </c>
      <c r="H11475" s="823"/>
      <c r="I11475" s="823" t="s">
        <v>3647</v>
      </c>
      <c r="J11475" s="823" t="s">
        <v>2712</v>
      </c>
      <c r="K11475" s="822">
        <v>4</v>
      </c>
      <c r="L11475" s="822">
        <v>9</v>
      </c>
      <c r="M11475" s="821">
        <v>15376.207860682845</v>
      </c>
      <c r="N11475" s="822"/>
      <c r="O11475" s="822"/>
      <c r="P11475" s="821"/>
    </row>
    <row r="11476" spans="1:16" ht="33.75" x14ac:dyDescent="0.25">
      <c r="A11476" s="827" t="s">
        <v>3627</v>
      </c>
      <c r="B11476" s="827" t="s">
        <v>3626</v>
      </c>
      <c r="C11476" s="827" t="s">
        <v>3031</v>
      </c>
      <c r="D11476" s="824" t="s">
        <v>5991</v>
      </c>
      <c r="E11476" s="826">
        <v>1639.29</v>
      </c>
      <c r="F11476" s="825" t="s">
        <v>5990</v>
      </c>
      <c r="G11476" s="824" t="s">
        <v>5989</v>
      </c>
      <c r="H11476" s="823"/>
      <c r="I11476" s="823" t="s">
        <v>3647</v>
      </c>
      <c r="J11476" s="823" t="s">
        <v>3691</v>
      </c>
      <c r="K11476" s="822">
        <v>4</v>
      </c>
      <c r="L11476" s="822">
        <v>9</v>
      </c>
      <c r="M11476" s="821">
        <v>14842.014268115388</v>
      </c>
      <c r="N11476" s="822"/>
      <c r="O11476" s="822"/>
      <c r="P11476" s="821"/>
    </row>
    <row r="11477" spans="1:16" ht="33.75" x14ac:dyDescent="0.25">
      <c r="A11477" s="827" t="s">
        <v>3627</v>
      </c>
      <c r="B11477" s="827" t="s">
        <v>3626</v>
      </c>
      <c r="C11477" s="827" t="s">
        <v>3031</v>
      </c>
      <c r="D11477" s="824" t="s">
        <v>4289</v>
      </c>
      <c r="E11477" s="826">
        <v>1639.29</v>
      </c>
      <c r="F11477" s="825" t="s">
        <v>5988</v>
      </c>
      <c r="G11477" s="824" t="s">
        <v>5987</v>
      </c>
      <c r="H11477" s="823"/>
      <c r="I11477" s="823" t="s">
        <v>3647</v>
      </c>
      <c r="J11477" s="823" t="s">
        <v>4333</v>
      </c>
      <c r="K11477" s="822">
        <v>3</v>
      </c>
      <c r="L11477" s="822">
        <v>9</v>
      </c>
      <c r="M11477" s="821">
        <v>15119.299865651998</v>
      </c>
      <c r="N11477" s="822"/>
      <c r="O11477" s="822"/>
      <c r="P11477" s="821"/>
    </row>
    <row r="11478" spans="1:16" ht="22.5" x14ac:dyDescent="0.25">
      <c r="A11478" s="827" t="s">
        <v>3627</v>
      </c>
      <c r="B11478" s="827" t="s">
        <v>3626</v>
      </c>
      <c r="C11478" s="827" t="s">
        <v>3031</v>
      </c>
      <c r="D11478" s="824" t="s">
        <v>4329</v>
      </c>
      <c r="E11478" s="826">
        <v>2200</v>
      </c>
      <c r="F11478" s="825" t="s">
        <v>4328</v>
      </c>
      <c r="G11478" s="824" t="s">
        <v>4327</v>
      </c>
      <c r="H11478" s="823"/>
      <c r="I11478" s="823" t="s">
        <v>4326</v>
      </c>
      <c r="J11478" s="823" t="s">
        <v>2725</v>
      </c>
      <c r="K11478" s="822">
        <v>4</v>
      </c>
      <c r="L11478" s="822">
        <v>11</v>
      </c>
      <c r="M11478" s="821">
        <v>27471.61170437446</v>
      </c>
      <c r="N11478" s="822"/>
      <c r="O11478" s="822"/>
      <c r="P11478" s="821"/>
    </row>
    <row r="11479" spans="1:16" ht="22.5" x14ac:dyDescent="0.25">
      <c r="A11479" s="827" t="s">
        <v>3627</v>
      </c>
      <c r="B11479" s="827" t="s">
        <v>3626</v>
      </c>
      <c r="C11479" s="827" t="s">
        <v>3031</v>
      </c>
      <c r="D11479" s="824" t="s">
        <v>4325</v>
      </c>
      <c r="E11479" s="826">
        <v>2200</v>
      </c>
      <c r="F11479" s="825" t="s">
        <v>4324</v>
      </c>
      <c r="G11479" s="824" t="s">
        <v>4323</v>
      </c>
      <c r="H11479" s="823"/>
      <c r="I11479" s="823" t="s">
        <v>3875</v>
      </c>
      <c r="J11479" s="823" t="s">
        <v>2741</v>
      </c>
      <c r="K11479" s="822">
        <v>4</v>
      </c>
      <c r="L11479" s="822">
        <v>11</v>
      </c>
      <c r="M11479" s="821">
        <v>28196.653811024109</v>
      </c>
      <c r="N11479" s="822"/>
      <c r="O11479" s="822"/>
      <c r="P11479" s="821"/>
    </row>
    <row r="11480" spans="1:16" ht="33.75" x14ac:dyDescent="0.25">
      <c r="A11480" s="827" t="s">
        <v>3627</v>
      </c>
      <c r="B11480" s="827" t="s">
        <v>3626</v>
      </c>
      <c r="C11480" s="827" t="s">
        <v>3031</v>
      </c>
      <c r="D11480" s="824" t="s">
        <v>4322</v>
      </c>
      <c r="E11480" s="826">
        <v>8000</v>
      </c>
      <c r="F11480" s="825" t="s">
        <v>4321</v>
      </c>
      <c r="G11480" s="824" t="s">
        <v>4320</v>
      </c>
      <c r="H11480" s="823" t="s">
        <v>3212</v>
      </c>
      <c r="I11480" s="823" t="s">
        <v>3622</v>
      </c>
      <c r="J11480" s="823" t="s">
        <v>3212</v>
      </c>
      <c r="K11480" s="822">
        <v>2</v>
      </c>
      <c r="L11480" s="822">
        <v>11</v>
      </c>
      <c r="M11480" s="821">
        <v>86040.205863393829</v>
      </c>
      <c r="N11480" s="822"/>
      <c r="O11480" s="822"/>
      <c r="P11480" s="821"/>
    </row>
    <row r="11481" spans="1:16" ht="33.75" x14ac:dyDescent="0.25">
      <c r="A11481" s="827" t="s">
        <v>3627</v>
      </c>
      <c r="B11481" s="827" t="s">
        <v>3626</v>
      </c>
      <c r="C11481" s="827" t="s">
        <v>3031</v>
      </c>
      <c r="D11481" s="824" t="s">
        <v>4299</v>
      </c>
      <c r="E11481" s="826">
        <v>2300</v>
      </c>
      <c r="F11481" s="825" t="s">
        <v>4319</v>
      </c>
      <c r="G11481" s="824" t="s">
        <v>4318</v>
      </c>
      <c r="H11481" s="823"/>
      <c r="I11481" s="823" t="s">
        <v>3622</v>
      </c>
      <c r="J11481" s="823" t="s">
        <v>3691</v>
      </c>
      <c r="K11481" s="822">
        <v>4</v>
      </c>
      <c r="L11481" s="822">
        <v>11</v>
      </c>
      <c r="M11481" s="821">
        <v>28944.797209556225</v>
      </c>
      <c r="N11481" s="822"/>
      <c r="O11481" s="822"/>
      <c r="P11481" s="821"/>
    </row>
    <row r="11482" spans="1:16" x14ac:dyDescent="0.25">
      <c r="A11482" s="1772" t="s">
        <v>2848</v>
      </c>
      <c r="B11482" s="1772"/>
      <c r="C11482" s="1772"/>
      <c r="D11482" s="1772"/>
      <c r="E11482" s="1772"/>
      <c r="F11482" s="1772" t="s">
        <v>378</v>
      </c>
      <c r="G11482" s="1772"/>
      <c r="H11482" s="1772"/>
      <c r="I11482" s="1772"/>
      <c r="J11482" s="1772"/>
      <c r="K11482" s="1771" t="s">
        <v>2847</v>
      </c>
      <c r="L11482" s="1771"/>
      <c r="M11482" s="1771"/>
      <c r="N11482" s="1771" t="s">
        <v>2846</v>
      </c>
      <c r="O11482" s="1771"/>
      <c r="P11482" s="1771"/>
    </row>
    <row r="11483" spans="1:16" ht="84" customHeight="1" x14ac:dyDescent="0.25">
      <c r="A11483" s="1535" t="s">
        <v>2845</v>
      </c>
      <c r="B11483" s="1535" t="s">
        <v>5</v>
      </c>
      <c r="C11483" s="1535" t="s">
        <v>2844</v>
      </c>
      <c r="D11483" s="1535" t="s">
        <v>2843</v>
      </c>
      <c r="E11483" s="1536" t="s">
        <v>2842</v>
      </c>
      <c r="F11483" s="1537" t="s">
        <v>2841</v>
      </c>
      <c r="G11483" s="1540" t="s">
        <v>2840</v>
      </c>
      <c r="H11483" s="1535" t="s">
        <v>2839</v>
      </c>
      <c r="I11483" s="1535" t="s">
        <v>2838</v>
      </c>
      <c r="J11483" s="1535" t="s">
        <v>2837</v>
      </c>
      <c r="K11483" s="1538" t="s">
        <v>2836</v>
      </c>
      <c r="L11483" s="1538" t="s">
        <v>2835</v>
      </c>
      <c r="M11483" s="1539" t="s">
        <v>2834</v>
      </c>
      <c r="N11483" s="1538" t="s">
        <v>2836</v>
      </c>
      <c r="O11483" s="1538" t="s">
        <v>2835</v>
      </c>
      <c r="P11483" s="1539" t="s">
        <v>2834</v>
      </c>
    </row>
    <row r="11484" spans="1:16" ht="33.75" x14ac:dyDescent="0.25">
      <c r="A11484" s="827" t="s">
        <v>3627</v>
      </c>
      <c r="B11484" s="827" t="s">
        <v>3626</v>
      </c>
      <c r="C11484" s="827" t="s">
        <v>3031</v>
      </c>
      <c r="D11484" s="824" t="s">
        <v>5986</v>
      </c>
      <c r="E11484" s="826">
        <v>3000</v>
      </c>
      <c r="F11484" s="825" t="s">
        <v>5985</v>
      </c>
      <c r="G11484" s="824" t="s">
        <v>5984</v>
      </c>
      <c r="H11484" s="823" t="s">
        <v>3674</v>
      </c>
      <c r="I11484" s="823" t="s">
        <v>3622</v>
      </c>
      <c r="J11484" s="823" t="s">
        <v>3674</v>
      </c>
      <c r="K11484" s="822">
        <v>4</v>
      </c>
      <c r="L11484" s="822">
        <v>10</v>
      </c>
      <c r="M11484" s="821">
        <v>36104.275088850191</v>
      </c>
      <c r="N11484" s="822"/>
      <c r="O11484" s="822"/>
      <c r="P11484" s="821"/>
    </row>
    <row r="11485" spans="1:16" ht="33.75" x14ac:dyDescent="0.25">
      <c r="A11485" s="827" t="s">
        <v>3627</v>
      </c>
      <c r="B11485" s="827" t="s">
        <v>3626</v>
      </c>
      <c r="C11485" s="827" t="s">
        <v>3031</v>
      </c>
      <c r="D11485" s="824" t="s">
        <v>4317</v>
      </c>
      <c r="E11485" s="826">
        <v>2300</v>
      </c>
      <c r="F11485" s="825" t="s">
        <v>4316</v>
      </c>
      <c r="G11485" s="824" t="s">
        <v>4315</v>
      </c>
      <c r="H11485" s="823" t="s">
        <v>2741</v>
      </c>
      <c r="I11485" s="823" t="s">
        <v>3638</v>
      </c>
      <c r="J11485" s="823" t="s">
        <v>2741</v>
      </c>
      <c r="K11485" s="822">
        <v>3</v>
      </c>
      <c r="L11485" s="822">
        <v>10</v>
      </c>
      <c r="M11485" s="821">
        <v>24623.52382354116</v>
      </c>
      <c r="N11485" s="822"/>
      <c r="O11485" s="822"/>
      <c r="P11485" s="821"/>
    </row>
    <row r="11486" spans="1:16" ht="33.75" x14ac:dyDescent="0.25">
      <c r="A11486" s="827" t="s">
        <v>3627</v>
      </c>
      <c r="B11486" s="827" t="s">
        <v>3626</v>
      </c>
      <c r="C11486" s="827" t="s">
        <v>3031</v>
      </c>
      <c r="D11486" s="824" t="s">
        <v>4314</v>
      </c>
      <c r="E11486" s="826">
        <v>3500</v>
      </c>
      <c r="F11486" s="825" t="s">
        <v>5983</v>
      </c>
      <c r="G11486" s="824" t="s">
        <v>5982</v>
      </c>
      <c r="H11486" s="823" t="s">
        <v>3212</v>
      </c>
      <c r="I11486" s="823" t="s">
        <v>3622</v>
      </c>
      <c r="J11486" s="823" t="s">
        <v>3212</v>
      </c>
      <c r="K11486" s="822">
        <v>1</v>
      </c>
      <c r="L11486" s="822">
        <v>4</v>
      </c>
      <c r="M11486" s="821">
        <v>13211.7359727074</v>
      </c>
      <c r="N11486" s="822"/>
      <c r="O11486" s="822"/>
      <c r="P11486" s="821"/>
    </row>
    <row r="11487" spans="1:16" ht="33.75" x14ac:dyDescent="0.25">
      <c r="A11487" s="827" t="s">
        <v>3627</v>
      </c>
      <c r="B11487" s="827" t="s">
        <v>3626</v>
      </c>
      <c r="C11487" s="827" t="s">
        <v>3031</v>
      </c>
      <c r="D11487" s="824" t="s">
        <v>5981</v>
      </c>
      <c r="E11487" s="826">
        <v>3500</v>
      </c>
      <c r="F11487" s="825" t="s">
        <v>3857</v>
      </c>
      <c r="G11487" s="824" t="s">
        <v>3856</v>
      </c>
      <c r="H11487" s="823" t="s">
        <v>3674</v>
      </c>
      <c r="I11487" s="823" t="s">
        <v>3622</v>
      </c>
      <c r="J11487" s="823" t="s">
        <v>3674</v>
      </c>
      <c r="K11487" s="822">
        <v>4</v>
      </c>
      <c r="L11487" s="822">
        <v>4</v>
      </c>
      <c r="M11487" s="821">
        <v>6859.2912611526053</v>
      </c>
      <c r="N11487" s="822"/>
      <c r="O11487" s="822"/>
      <c r="P11487" s="821"/>
    </row>
    <row r="11488" spans="1:16" ht="22.5" x14ac:dyDescent="0.25">
      <c r="A11488" s="827" t="s">
        <v>3627</v>
      </c>
      <c r="B11488" s="827" t="s">
        <v>3626</v>
      </c>
      <c r="C11488" s="827" t="s">
        <v>3031</v>
      </c>
      <c r="D11488" s="824" t="s">
        <v>4314</v>
      </c>
      <c r="E11488" s="826">
        <v>3500</v>
      </c>
      <c r="F11488" s="825" t="s">
        <v>4313</v>
      </c>
      <c r="G11488" s="824" t="s">
        <v>4312</v>
      </c>
      <c r="H11488" s="823" t="s">
        <v>3212</v>
      </c>
      <c r="I11488" s="823" t="s">
        <v>3654</v>
      </c>
      <c r="J11488" s="823" t="s">
        <v>3212</v>
      </c>
      <c r="K11488" s="822">
        <v>2</v>
      </c>
      <c r="L11488" s="822">
        <v>10</v>
      </c>
      <c r="M11488" s="821">
        <v>38714.941369972643</v>
      </c>
      <c r="N11488" s="822"/>
      <c r="O11488" s="822"/>
      <c r="P11488" s="821"/>
    </row>
    <row r="11489" spans="1:16" ht="22.5" x14ac:dyDescent="0.25">
      <c r="A11489" s="827" t="s">
        <v>3627</v>
      </c>
      <c r="B11489" s="827" t="s">
        <v>3626</v>
      </c>
      <c r="C11489" s="827" t="s">
        <v>3031</v>
      </c>
      <c r="D11489" s="824" t="s">
        <v>4299</v>
      </c>
      <c r="E11489" s="826">
        <v>2300</v>
      </c>
      <c r="F11489" s="825" t="s">
        <v>4311</v>
      </c>
      <c r="G11489" s="824" t="s">
        <v>4310</v>
      </c>
      <c r="H11489" s="823"/>
      <c r="I11489" s="823" t="s">
        <v>3654</v>
      </c>
      <c r="J11489" s="823" t="s">
        <v>2722</v>
      </c>
      <c r="K11489" s="822">
        <v>4</v>
      </c>
      <c r="L11489" s="822">
        <v>10</v>
      </c>
      <c r="M11489" s="821">
        <v>26770.752354506818</v>
      </c>
      <c r="N11489" s="822"/>
      <c r="O11489" s="822"/>
      <c r="P11489" s="821"/>
    </row>
    <row r="11490" spans="1:16" ht="33.75" x14ac:dyDescent="0.25">
      <c r="A11490" s="827" t="s">
        <v>3627</v>
      </c>
      <c r="B11490" s="827" t="s">
        <v>3626</v>
      </c>
      <c r="C11490" s="827" t="s">
        <v>3031</v>
      </c>
      <c r="D11490" s="824" t="s">
        <v>4309</v>
      </c>
      <c r="E11490" s="826">
        <v>3000</v>
      </c>
      <c r="F11490" s="825" t="s">
        <v>4308</v>
      </c>
      <c r="G11490" s="824" t="s">
        <v>4307</v>
      </c>
      <c r="H11490" s="823" t="s">
        <v>4306</v>
      </c>
      <c r="I11490" s="823" t="s">
        <v>3622</v>
      </c>
      <c r="J11490" s="823" t="s">
        <v>4306</v>
      </c>
      <c r="K11490" s="822">
        <v>2</v>
      </c>
      <c r="L11490" s="822">
        <v>10</v>
      </c>
      <c r="M11490" s="821">
        <v>32754.737969353042</v>
      </c>
      <c r="N11490" s="822"/>
      <c r="O11490" s="822"/>
      <c r="P11490" s="821"/>
    </row>
    <row r="11491" spans="1:16" ht="33.75" x14ac:dyDescent="0.25">
      <c r="A11491" s="827" t="s">
        <v>3627</v>
      </c>
      <c r="B11491" s="827" t="s">
        <v>3626</v>
      </c>
      <c r="C11491" s="827" t="s">
        <v>3031</v>
      </c>
      <c r="D11491" s="824" t="s">
        <v>4299</v>
      </c>
      <c r="E11491" s="826">
        <v>3500</v>
      </c>
      <c r="F11491" s="825" t="s">
        <v>4100</v>
      </c>
      <c r="G11491" s="824" t="s">
        <v>4099</v>
      </c>
      <c r="H11491" s="823" t="s">
        <v>3674</v>
      </c>
      <c r="I11491" s="823" t="s">
        <v>3622</v>
      </c>
      <c r="J11491" s="823" t="s">
        <v>3674</v>
      </c>
      <c r="K11491" s="822">
        <v>3</v>
      </c>
      <c r="L11491" s="822">
        <v>4</v>
      </c>
      <c r="M11491" s="821">
        <v>10850.49755439378</v>
      </c>
      <c r="N11491" s="822"/>
      <c r="O11491" s="822"/>
      <c r="P11491" s="821"/>
    </row>
    <row r="11492" spans="1:16" ht="33.75" x14ac:dyDescent="0.25">
      <c r="A11492" s="827" t="s">
        <v>3627</v>
      </c>
      <c r="B11492" s="827" t="s">
        <v>3626</v>
      </c>
      <c r="C11492" s="827" t="s">
        <v>3031</v>
      </c>
      <c r="D11492" s="824" t="s">
        <v>4299</v>
      </c>
      <c r="E11492" s="826">
        <v>2300</v>
      </c>
      <c r="F11492" s="825" t="s">
        <v>4305</v>
      </c>
      <c r="G11492" s="824" t="s">
        <v>4304</v>
      </c>
      <c r="H11492" s="823" t="s">
        <v>3674</v>
      </c>
      <c r="I11492" s="823" t="s">
        <v>3638</v>
      </c>
      <c r="J11492" s="823" t="s">
        <v>3674</v>
      </c>
      <c r="K11492" s="822">
        <v>3</v>
      </c>
      <c r="L11492" s="822">
        <v>10</v>
      </c>
      <c r="M11492" s="821">
        <v>23765.010923869748</v>
      </c>
      <c r="N11492" s="822"/>
      <c r="O11492" s="822"/>
      <c r="P11492" s="821"/>
    </row>
    <row r="11493" spans="1:16" ht="33.75" x14ac:dyDescent="0.25">
      <c r="A11493" s="827" t="s">
        <v>3627</v>
      </c>
      <c r="B11493" s="827" t="s">
        <v>3626</v>
      </c>
      <c r="C11493" s="827" t="s">
        <v>3031</v>
      </c>
      <c r="D11493" s="824" t="s">
        <v>4299</v>
      </c>
      <c r="E11493" s="826">
        <v>2300</v>
      </c>
      <c r="F11493" s="825" t="s">
        <v>4303</v>
      </c>
      <c r="G11493" s="824" t="s">
        <v>4302</v>
      </c>
      <c r="H11493" s="823" t="s">
        <v>3674</v>
      </c>
      <c r="I11493" s="823" t="s">
        <v>3622</v>
      </c>
      <c r="J11493" s="823" t="s">
        <v>3674</v>
      </c>
      <c r="K11493" s="822">
        <v>3</v>
      </c>
      <c r="L11493" s="822">
        <v>10</v>
      </c>
      <c r="M11493" s="821">
        <v>25206.874001219563</v>
      </c>
      <c r="N11493" s="822"/>
      <c r="O11493" s="822"/>
      <c r="P11493" s="821"/>
    </row>
    <row r="11494" spans="1:16" ht="33.75" x14ac:dyDescent="0.25">
      <c r="A11494" s="827" t="s">
        <v>3627</v>
      </c>
      <c r="B11494" s="827" t="s">
        <v>3626</v>
      </c>
      <c r="C11494" s="827" t="s">
        <v>3031</v>
      </c>
      <c r="D11494" s="824" t="s">
        <v>4299</v>
      </c>
      <c r="E11494" s="826">
        <v>2300</v>
      </c>
      <c r="F11494" s="825" t="s">
        <v>4301</v>
      </c>
      <c r="G11494" s="824" t="s">
        <v>4300</v>
      </c>
      <c r="H11494" s="823" t="s">
        <v>4122</v>
      </c>
      <c r="I11494" s="823" t="s">
        <v>3638</v>
      </c>
      <c r="J11494" s="823" t="s">
        <v>4122</v>
      </c>
      <c r="K11494" s="822">
        <v>3</v>
      </c>
      <c r="L11494" s="822">
        <v>10</v>
      </c>
      <c r="M11494" s="821">
        <v>25007.163483099233</v>
      </c>
      <c r="N11494" s="822"/>
      <c r="O11494" s="822"/>
      <c r="P11494" s="821"/>
    </row>
    <row r="11495" spans="1:16" ht="33.75" x14ac:dyDescent="0.25">
      <c r="A11495" s="827" t="s">
        <v>3627</v>
      </c>
      <c r="B11495" s="827" t="s">
        <v>3626</v>
      </c>
      <c r="C11495" s="827" t="s">
        <v>3031</v>
      </c>
      <c r="D11495" s="824" t="s">
        <v>4299</v>
      </c>
      <c r="E11495" s="826">
        <v>2300</v>
      </c>
      <c r="F11495" s="825" t="s">
        <v>4298</v>
      </c>
      <c r="G11495" s="824" t="s">
        <v>4297</v>
      </c>
      <c r="H11495" s="823" t="s">
        <v>2722</v>
      </c>
      <c r="I11495" s="823" t="s">
        <v>3622</v>
      </c>
      <c r="J11495" s="823" t="s">
        <v>2722</v>
      </c>
      <c r="K11495" s="822">
        <v>3</v>
      </c>
      <c r="L11495" s="822">
        <v>10</v>
      </c>
      <c r="M11495" s="821">
        <v>24591.921015920434</v>
      </c>
      <c r="N11495" s="822"/>
      <c r="O11495" s="822"/>
      <c r="P11495" s="821"/>
    </row>
    <row r="11496" spans="1:16" ht="33.75" x14ac:dyDescent="0.25">
      <c r="A11496" s="827" t="s">
        <v>3627</v>
      </c>
      <c r="B11496" s="827" t="s">
        <v>3626</v>
      </c>
      <c r="C11496" s="827" t="s">
        <v>3031</v>
      </c>
      <c r="D11496" s="824" t="s">
        <v>4289</v>
      </c>
      <c r="E11496" s="826">
        <v>1500</v>
      </c>
      <c r="F11496" s="825" t="s">
        <v>4296</v>
      </c>
      <c r="G11496" s="824" t="s">
        <v>4295</v>
      </c>
      <c r="H11496" s="823" t="s">
        <v>2745</v>
      </c>
      <c r="I11496" s="823" t="s">
        <v>3647</v>
      </c>
      <c r="J11496" s="823" t="s">
        <v>2745</v>
      </c>
      <c r="K11496" s="822">
        <v>3</v>
      </c>
      <c r="L11496" s="822">
        <v>10</v>
      </c>
      <c r="M11496" s="821">
        <v>16956.969082680032</v>
      </c>
      <c r="N11496" s="822"/>
      <c r="O11496" s="822"/>
      <c r="P11496" s="821"/>
    </row>
    <row r="11497" spans="1:16" ht="33.75" x14ac:dyDescent="0.25">
      <c r="A11497" s="827" t="s">
        <v>3627</v>
      </c>
      <c r="B11497" s="827" t="s">
        <v>3626</v>
      </c>
      <c r="C11497" s="827" t="s">
        <v>3031</v>
      </c>
      <c r="D11497" s="824" t="s">
        <v>4289</v>
      </c>
      <c r="E11497" s="826">
        <v>1500</v>
      </c>
      <c r="F11497" s="825" t="s">
        <v>5980</v>
      </c>
      <c r="G11497" s="824" t="s">
        <v>5979</v>
      </c>
      <c r="H11497" s="823" t="s">
        <v>5978</v>
      </c>
      <c r="I11497" s="823" t="s">
        <v>3622</v>
      </c>
      <c r="J11497" s="823" t="s">
        <v>5978</v>
      </c>
      <c r="K11497" s="822">
        <v>3</v>
      </c>
      <c r="L11497" s="822">
        <v>10</v>
      </c>
      <c r="M11497" s="821">
        <v>15434.887345048326</v>
      </c>
      <c r="N11497" s="822"/>
      <c r="O11497" s="822"/>
      <c r="P11497" s="821"/>
    </row>
    <row r="11498" spans="1:16" ht="33.75" x14ac:dyDescent="0.25">
      <c r="A11498" s="827" t="s">
        <v>3627</v>
      </c>
      <c r="B11498" s="827" t="s">
        <v>3626</v>
      </c>
      <c r="C11498" s="827" t="s">
        <v>3031</v>
      </c>
      <c r="D11498" s="824" t="s">
        <v>4289</v>
      </c>
      <c r="E11498" s="826">
        <v>1500</v>
      </c>
      <c r="F11498" s="825" t="s">
        <v>5977</v>
      </c>
      <c r="G11498" s="824" t="s">
        <v>5976</v>
      </c>
      <c r="H11498" s="823" t="s">
        <v>2722</v>
      </c>
      <c r="I11498" s="823" t="s">
        <v>3622</v>
      </c>
      <c r="J11498" s="823" t="s">
        <v>2722</v>
      </c>
      <c r="K11498" s="822">
        <v>3</v>
      </c>
      <c r="L11498" s="822">
        <v>10</v>
      </c>
      <c r="M11498" s="821">
        <v>15407.790641175801</v>
      </c>
      <c r="N11498" s="822"/>
      <c r="O11498" s="822"/>
      <c r="P11498" s="821"/>
    </row>
    <row r="11499" spans="1:16" ht="33.75" x14ac:dyDescent="0.25">
      <c r="A11499" s="827" t="s">
        <v>3627</v>
      </c>
      <c r="B11499" s="827" t="s">
        <v>3626</v>
      </c>
      <c r="C11499" s="827" t="s">
        <v>3031</v>
      </c>
      <c r="D11499" s="824" t="s">
        <v>4290</v>
      </c>
      <c r="E11499" s="826">
        <v>2750</v>
      </c>
      <c r="F11499" s="825" t="s">
        <v>4294</v>
      </c>
      <c r="G11499" s="824" t="s">
        <v>4293</v>
      </c>
      <c r="H11499" s="823" t="s">
        <v>3212</v>
      </c>
      <c r="I11499" s="823" t="s">
        <v>3622</v>
      </c>
      <c r="J11499" s="823" t="s">
        <v>3212</v>
      </c>
      <c r="K11499" s="822">
        <v>2</v>
      </c>
      <c r="L11499" s="822">
        <v>10</v>
      </c>
      <c r="M11499" s="821">
        <v>29732.604334636402</v>
      </c>
      <c r="N11499" s="822"/>
      <c r="O11499" s="822"/>
      <c r="P11499" s="821"/>
    </row>
    <row r="11500" spans="1:16" ht="33.75" x14ac:dyDescent="0.25">
      <c r="A11500" s="827" t="s">
        <v>3627</v>
      </c>
      <c r="B11500" s="827" t="s">
        <v>3626</v>
      </c>
      <c r="C11500" s="827" t="s">
        <v>3031</v>
      </c>
      <c r="D11500" s="824" t="s">
        <v>4290</v>
      </c>
      <c r="E11500" s="826">
        <v>2750</v>
      </c>
      <c r="F11500" s="825" t="s">
        <v>4292</v>
      </c>
      <c r="G11500" s="824" t="s">
        <v>4291</v>
      </c>
      <c r="H11500" s="823" t="s">
        <v>3212</v>
      </c>
      <c r="I11500" s="823" t="s">
        <v>3622</v>
      </c>
      <c r="J11500" s="823" t="s">
        <v>3212</v>
      </c>
      <c r="K11500" s="822">
        <v>3</v>
      </c>
      <c r="L11500" s="822">
        <v>10</v>
      </c>
      <c r="M11500" s="821">
        <v>29732.604334636402</v>
      </c>
      <c r="N11500" s="822"/>
      <c r="O11500" s="822"/>
      <c r="P11500" s="821"/>
    </row>
    <row r="11501" spans="1:16" ht="33.75" x14ac:dyDescent="0.25">
      <c r="A11501" s="827" t="s">
        <v>3627</v>
      </c>
      <c r="B11501" s="827" t="s">
        <v>3626</v>
      </c>
      <c r="C11501" s="827" t="s">
        <v>3031</v>
      </c>
      <c r="D11501" s="824" t="s">
        <v>4289</v>
      </c>
      <c r="E11501" s="826">
        <v>1500</v>
      </c>
      <c r="F11501" s="825" t="s">
        <v>5975</v>
      </c>
      <c r="G11501" s="824" t="s">
        <v>5974</v>
      </c>
      <c r="H11501" s="823" t="s">
        <v>3674</v>
      </c>
      <c r="I11501" s="823" t="s">
        <v>3622</v>
      </c>
      <c r="J11501" s="823" t="s">
        <v>3674</v>
      </c>
      <c r="K11501" s="822">
        <v>3</v>
      </c>
      <c r="L11501" s="822">
        <v>10</v>
      </c>
      <c r="M11501" s="821">
        <v>15509.548477374099</v>
      </c>
      <c r="N11501" s="822"/>
      <c r="O11501" s="822"/>
      <c r="P11501" s="821"/>
    </row>
    <row r="11502" spans="1:16" ht="33.75" x14ac:dyDescent="0.25">
      <c r="A11502" s="827" t="s">
        <v>3627</v>
      </c>
      <c r="B11502" s="827" t="s">
        <v>3626</v>
      </c>
      <c r="C11502" s="827" t="s">
        <v>3031</v>
      </c>
      <c r="D11502" s="824" t="s">
        <v>4290</v>
      </c>
      <c r="E11502" s="826">
        <v>2750</v>
      </c>
      <c r="F11502" s="825" t="s">
        <v>3624</v>
      </c>
      <c r="G11502" s="824" t="s">
        <v>3623</v>
      </c>
      <c r="H11502" s="823" t="s">
        <v>3212</v>
      </c>
      <c r="I11502" s="823" t="s">
        <v>3622</v>
      </c>
      <c r="J11502" s="823" t="s">
        <v>3212</v>
      </c>
      <c r="K11502" s="822">
        <v>3</v>
      </c>
      <c r="L11502" s="822">
        <v>10</v>
      </c>
      <c r="M11502" s="821">
        <v>29701.852679945892</v>
      </c>
      <c r="N11502" s="822"/>
      <c r="O11502" s="822"/>
      <c r="P11502" s="821"/>
    </row>
    <row r="11503" spans="1:16" ht="33.75" x14ac:dyDescent="0.25">
      <c r="A11503" s="827" t="s">
        <v>3627</v>
      </c>
      <c r="B11503" s="827" t="s">
        <v>3626</v>
      </c>
      <c r="C11503" s="827" t="s">
        <v>3031</v>
      </c>
      <c r="D11503" s="824" t="s">
        <v>4289</v>
      </c>
      <c r="E11503" s="826">
        <v>1500</v>
      </c>
      <c r="F11503" s="825" t="s">
        <v>5973</v>
      </c>
      <c r="G11503" s="824" t="s">
        <v>5972</v>
      </c>
      <c r="H11503" s="823" t="s">
        <v>3691</v>
      </c>
      <c r="I11503" s="823" t="s">
        <v>3622</v>
      </c>
      <c r="J11503" s="823" t="s">
        <v>3691</v>
      </c>
      <c r="K11503" s="822">
        <v>3</v>
      </c>
      <c r="L11503" s="822">
        <v>10</v>
      </c>
      <c r="M11503" s="821">
        <v>15447.153960807322</v>
      </c>
      <c r="N11503" s="822"/>
      <c r="O11503" s="822"/>
      <c r="P11503" s="821"/>
    </row>
    <row r="11504" spans="1:16" ht="33.75" x14ac:dyDescent="0.25">
      <c r="A11504" s="827" t="s">
        <v>3627</v>
      </c>
      <c r="B11504" s="827" t="s">
        <v>3626</v>
      </c>
      <c r="C11504" s="827" t="s">
        <v>3031</v>
      </c>
      <c r="D11504" s="824" t="s">
        <v>4289</v>
      </c>
      <c r="E11504" s="826">
        <v>1500</v>
      </c>
      <c r="F11504" s="825" t="s">
        <v>5971</v>
      </c>
      <c r="G11504" s="824" t="s">
        <v>5970</v>
      </c>
      <c r="H11504" s="823" t="s">
        <v>5969</v>
      </c>
      <c r="I11504" s="823" t="s">
        <v>3647</v>
      </c>
      <c r="J11504" s="823" t="s">
        <v>5969</v>
      </c>
      <c r="K11504" s="822">
        <v>3</v>
      </c>
      <c r="L11504" s="822">
        <v>10</v>
      </c>
      <c r="M11504" s="821">
        <v>16546.78346526311</v>
      </c>
      <c r="N11504" s="822"/>
      <c r="O11504" s="822"/>
      <c r="P11504" s="821"/>
    </row>
    <row r="11505" spans="1:16" ht="33.75" x14ac:dyDescent="0.25">
      <c r="A11505" s="827" t="s">
        <v>3627</v>
      </c>
      <c r="B11505" s="827" t="s">
        <v>3626</v>
      </c>
      <c r="C11505" s="827" t="s">
        <v>3031</v>
      </c>
      <c r="D11505" s="824" t="s">
        <v>4289</v>
      </c>
      <c r="E11505" s="826">
        <v>1500</v>
      </c>
      <c r="F11505" s="825" t="s">
        <v>5968</v>
      </c>
      <c r="G11505" s="824" t="s">
        <v>5967</v>
      </c>
      <c r="H11505" s="823" t="s">
        <v>3691</v>
      </c>
      <c r="I11505" s="823" t="s">
        <v>3622</v>
      </c>
      <c r="J11505" s="823" t="s">
        <v>3691</v>
      </c>
      <c r="K11505" s="822">
        <v>3</v>
      </c>
      <c r="L11505" s="822">
        <v>8</v>
      </c>
      <c r="M11505" s="821">
        <v>12105.497516087586</v>
      </c>
      <c r="N11505" s="822"/>
      <c r="O11505" s="822"/>
      <c r="P11505" s="821"/>
    </row>
    <row r="11506" spans="1:16" ht="22.5" x14ac:dyDescent="0.25">
      <c r="A11506" s="827" t="s">
        <v>3627</v>
      </c>
      <c r="B11506" s="827" t="s">
        <v>3626</v>
      </c>
      <c r="C11506" s="827" t="s">
        <v>3031</v>
      </c>
      <c r="D11506" s="824" t="s">
        <v>4289</v>
      </c>
      <c r="E11506" s="826">
        <v>1500</v>
      </c>
      <c r="F11506" s="825" t="s">
        <v>5966</v>
      </c>
      <c r="G11506" s="824" t="s">
        <v>5965</v>
      </c>
      <c r="H11506" s="823"/>
      <c r="I11506" s="823" t="s">
        <v>3804</v>
      </c>
      <c r="J11506" s="823"/>
      <c r="K11506" s="822">
        <v>3</v>
      </c>
      <c r="L11506" s="822">
        <v>10</v>
      </c>
      <c r="M11506" s="821">
        <v>16557.30772090613</v>
      </c>
      <c r="N11506" s="822"/>
      <c r="O11506" s="822"/>
      <c r="P11506" s="821"/>
    </row>
    <row r="11507" spans="1:16" ht="33.75" x14ac:dyDescent="0.25">
      <c r="A11507" s="827" t="s">
        <v>3627</v>
      </c>
      <c r="B11507" s="827" t="s">
        <v>3626</v>
      </c>
      <c r="C11507" s="827" t="s">
        <v>3031</v>
      </c>
      <c r="D11507" s="824" t="s">
        <v>4289</v>
      </c>
      <c r="E11507" s="826">
        <v>1500</v>
      </c>
      <c r="F11507" s="825" t="s">
        <v>5964</v>
      </c>
      <c r="G11507" s="824" t="s">
        <v>5963</v>
      </c>
      <c r="H11507" s="823" t="s">
        <v>3691</v>
      </c>
      <c r="I11507" s="823" t="s">
        <v>3622</v>
      </c>
      <c r="J11507" s="823" t="s">
        <v>3691</v>
      </c>
      <c r="K11507" s="822">
        <v>3</v>
      </c>
      <c r="L11507" s="822">
        <v>10</v>
      </c>
      <c r="M11507" s="821">
        <v>16126.023524383729</v>
      </c>
      <c r="N11507" s="822"/>
      <c r="O11507" s="822"/>
      <c r="P11507" s="821"/>
    </row>
    <row r="11508" spans="1:16" ht="33.75" x14ac:dyDescent="0.25">
      <c r="A11508" s="827" t="s">
        <v>3627</v>
      </c>
      <c r="B11508" s="827" t="s">
        <v>3626</v>
      </c>
      <c r="C11508" s="827" t="s">
        <v>3031</v>
      </c>
      <c r="D11508" s="824" t="s">
        <v>4289</v>
      </c>
      <c r="E11508" s="826">
        <v>1500</v>
      </c>
      <c r="F11508" s="825" t="s">
        <v>5962</v>
      </c>
      <c r="G11508" s="824" t="s">
        <v>5961</v>
      </c>
      <c r="H11508" s="823" t="s">
        <v>3691</v>
      </c>
      <c r="I11508" s="823" t="s">
        <v>3622</v>
      </c>
      <c r="J11508" s="823" t="s">
        <v>3691</v>
      </c>
      <c r="K11508" s="822">
        <v>3</v>
      </c>
      <c r="L11508" s="822">
        <v>10</v>
      </c>
      <c r="M11508" s="821">
        <v>15492.144903342152</v>
      </c>
      <c r="N11508" s="822"/>
      <c r="O11508" s="822"/>
      <c r="P11508" s="821"/>
    </row>
    <row r="11509" spans="1:16" ht="33.75" x14ac:dyDescent="0.25">
      <c r="A11509" s="827" t="s">
        <v>3627</v>
      </c>
      <c r="B11509" s="827" t="s">
        <v>3626</v>
      </c>
      <c r="C11509" s="827" t="s">
        <v>3031</v>
      </c>
      <c r="D11509" s="824" t="s">
        <v>4289</v>
      </c>
      <c r="E11509" s="826">
        <v>1500</v>
      </c>
      <c r="F11509" s="825" t="s">
        <v>5960</v>
      </c>
      <c r="G11509" s="824" t="s">
        <v>5959</v>
      </c>
      <c r="H11509" s="823" t="s">
        <v>2745</v>
      </c>
      <c r="I11509" s="823" t="s">
        <v>3622</v>
      </c>
      <c r="J11509" s="823" t="s">
        <v>2745</v>
      </c>
      <c r="K11509" s="822">
        <v>2</v>
      </c>
      <c r="L11509" s="822">
        <v>5</v>
      </c>
      <c r="M11509" s="821">
        <v>7613.312621685146</v>
      </c>
      <c r="N11509" s="822"/>
      <c r="O11509" s="822"/>
      <c r="P11509" s="821"/>
    </row>
    <row r="11510" spans="1:16" ht="33.75" x14ac:dyDescent="0.25">
      <c r="A11510" s="827" t="s">
        <v>3627</v>
      </c>
      <c r="B11510" s="827" t="s">
        <v>3626</v>
      </c>
      <c r="C11510" s="827" t="s">
        <v>3031</v>
      </c>
      <c r="D11510" s="824" t="s">
        <v>4289</v>
      </c>
      <c r="E11510" s="826">
        <v>1500</v>
      </c>
      <c r="F11510" s="825" t="s">
        <v>5958</v>
      </c>
      <c r="G11510" s="824" t="s">
        <v>5957</v>
      </c>
      <c r="H11510" s="823" t="s">
        <v>2741</v>
      </c>
      <c r="I11510" s="823" t="s">
        <v>3638</v>
      </c>
      <c r="J11510" s="823" t="s">
        <v>2741</v>
      </c>
      <c r="K11510" s="822">
        <v>3</v>
      </c>
      <c r="L11510" s="822">
        <v>10</v>
      </c>
      <c r="M11510" s="821">
        <v>16356.525751450115</v>
      </c>
      <c r="N11510" s="822"/>
      <c r="O11510" s="822"/>
      <c r="P11510" s="821"/>
    </row>
    <row r="11511" spans="1:16" ht="33.75" x14ac:dyDescent="0.25">
      <c r="A11511" s="827" t="s">
        <v>3627</v>
      </c>
      <c r="B11511" s="827" t="s">
        <v>3626</v>
      </c>
      <c r="C11511" s="827" t="s">
        <v>3031</v>
      </c>
      <c r="D11511" s="824" t="s">
        <v>4289</v>
      </c>
      <c r="E11511" s="826">
        <v>1500</v>
      </c>
      <c r="F11511" s="825" t="s">
        <v>5956</v>
      </c>
      <c r="G11511" s="824" t="s">
        <v>5955</v>
      </c>
      <c r="H11511" s="823" t="s">
        <v>4861</v>
      </c>
      <c r="I11511" s="823" t="s">
        <v>3647</v>
      </c>
      <c r="J11511" s="823" t="s">
        <v>4861</v>
      </c>
      <c r="K11511" s="822">
        <v>3</v>
      </c>
      <c r="L11511" s="822">
        <v>10</v>
      </c>
      <c r="M11511" s="821">
        <v>15509.678653704601</v>
      </c>
      <c r="N11511" s="822"/>
      <c r="O11511" s="822"/>
      <c r="P11511" s="821"/>
    </row>
    <row r="11512" spans="1:16" ht="33.75" x14ac:dyDescent="0.25">
      <c r="A11512" s="827" t="s">
        <v>3627</v>
      </c>
      <c r="B11512" s="827" t="s">
        <v>3626</v>
      </c>
      <c r="C11512" s="827" t="s">
        <v>3031</v>
      </c>
      <c r="D11512" s="824" t="s">
        <v>4289</v>
      </c>
      <c r="E11512" s="826">
        <v>1500</v>
      </c>
      <c r="F11512" s="825" t="s">
        <v>5954</v>
      </c>
      <c r="G11512" s="824" t="s">
        <v>5953</v>
      </c>
      <c r="H11512" s="823" t="s">
        <v>2741</v>
      </c>
      <c r="I11512" s="823" t="s">
        <v>3638</v>
      </c>
      <c r="J11512" s="823" t="s">
        <v>2741</v>
      </c>
      <c r="K11512" s="822">
        <v>3</v>
      </c>
      <c r="L11512" s="822">
        <v>10</v>
      </c>
      <c r="M11512" s="821">
        <v>16392.013821858181</v>
      </c>
      <c r="N11512" s="822"/>
      <c r="O11512" s="822"/>
      <c r="P11512" s="821"/>
    </row>
    <row r="11513" spans="1:16" ht="22.5" x14ac:dyDescent="0.25">
      <c r="A11513" s="827" t="s">
        <v>3627</v>
      </c>
      <c r="B11513" s="827" t="s">
        <v>3626</v>
      </c>
      <c r="C11513" s="827" t="s">
        <v>3031</v>
      </c>
      <c r="D11513" s="824" t="s">
        <v>4289</v>
      </c>
      <c r="E11513" s="826">
        <v>1500</v>
      </c>
      <c r="F11513" s="825" t="s">
        <v>4288</v>
      </c>
      <c r="G11513" s="824" t="s">
        <v>4287</v>
      </c>
      <c r="H11513" s="823"/>
      <c r="I11513" s="823" t="s">
        <v>3804</v>
      </c>
      <c r="J11513" s="823"/>
      <c r="K11513" s="822">
        <v>3</v>
      </c>
      <c r="L11513" s="822">
        <v>10</v>
      </c>
      <c r="M11513" s="821">
        <v>16604.862135795491</v>
      </c>
      <c r="N11513" s="822"/>
      <c r="O11513" s="822"/>
      <c r="P11513" s="821"/>
    </row>
    <row r="11514" spans="1:16" ht="22.5" x14ac:dyDescent="0.25">
      <c r="A11514" s="827" t="s">
        <v>3627</v>
      </c>
      <c r="B11514" s="827" t="s">
        <v>3626</v>
      </c>
      <c r="C11514" s="827" t="s">
        <v>3031</v>
      </c>
      <c r="D11514" s="824" t="s">
        <v>5952</v>
      </c>
      <c r="E11514" s="826">
        <v>4000</v>
      </c>
      <c r="F11514" s="825" t="s">
        <v>5951</v>
      </c>
      <c r="G11514" s="824" t="s">
        <v>5950</v>
      </c>
      <c r="H11514" s="823" t="s">
        <v>5949</v>
      </c>
      <c r="I11514" s="823" t="s">
        <v>3732</v>
      </c>
      <c r="J11514" s="823" t="s">
        <v>5949</v>
      </c>
      <c r="K11514" s="822">
        <v>2</v>
      </c>
      <c r="L11514" s="822">
        <v>8</v>
      </c>
      <c r="M11514" s="821">
        <v>29807.045168556702</v>
      </c>
      <c r="N11514" s="822"/>
      <c r="O11514" s="822"/>
      <c r="P11514" s="821"/>
    </row>
    <row r="11515" spans="1:16" ht="22.5" x14ac:dyDescent="0.25">
      <c r="A11515" s="827" t="s">
        <v>3627</v>
      </c>
      <c r="B11515" s="827" t="s">
        <v>3626</v>
      </c>
      <c r="C11515" s="827" t="s">
        <v>3031</v>
      </c>
      <c r="D11515" s="824" t="s">
        <v>4284</v>
      </c>
      <c r="E11515" s="826">
        <v>1375</v>
      </c>
      <c r="F11515" s="825" t="s">
        <v>4286</v>
      </c>
      <c r="G11515" s="824" t="s">
        <v>4285</v>
      </c>
      <c r="H11515" s="823" t="s">
        <v>3327</v>
      </c>
      <c r="I11515" s="823" t="s">
        <v>3631</v>
      </c>
      <c r="J11515" s="823" t="s">
        <v>3327</v>
      </c>
      <c r="K11515" s="822">
        <v>3</v>
      </c>
      <c r="L11515" s="822">
        <v>10</v>
      </c>
      <c r="M11515" s="821">
        <v>15355.930393815934</v>
      </c>
      <c r="N11515" s="822"/>
      <c r="O11515" s="822"/>
      <c r="P11515" s="821"/>
    </row>
    <row r="11516" spans="1:16" ht="22.5" x14ac:dyDescent="0.25">
      <c r="A11516" s="827" t="s">
        <v>3627</v>
      </c>
      <c r="B11516" s="827" t="s">
        <v>3626</v>
      </c>
      <c r="C11516" s="827" t="s">
        <v>3031</v>
      </c>
      <c r="D11516" s="824" t="s">
        <v>4284</v>
      </c>
      <c r="E11516" s="826">
        <v>1375</v>
      </c>
      <c r="F11516" s="825" t="s">
        <v>4283</v>
      </c>
      <c r="G11516" s="824" t="s">
        <v>4282</v>
      </c>
      <c r="H11516" s="823" t="s">
        <v>2712</v>
      </c>
      <c r="I11516" s="823" t="s">
        <v>3804</v>
      </c>
      <c r="J11516" s="823"/>
      <c r="K11516" s="822">
        <v>3</v>
      </c>
      <c r="L11516" s="822">
        <v>10</v>
      </c>
      <c r="M11516" s="821">
        <v>15358.974517236942</v>
      </c>
      <c r="N11516" s="822"/>
      <c r="O11516" s="822"/>
      <c r="P11516" s="821"/>
    </row>
    <row r="11517" spans="1:16" ht="33.75" x14ac:dyDescent="0.25">
      <c r="A11517" s="827" t="s">
        <v>3627</v>
      </c>
      <c r="B11517" s="827" t="s">
        <v>3626</v>
      </c>
      <c r="C11517" s="827" t="s">
        <v>3031</v>
      </c>
      <c r="D11517" s="824" t="s">
        <v>4281</v>
      </c>
      <c r="E11517" s="826">
        <v>3500</v>
      </c>
      <c r="F11517" s="825" t="s">
        <v>4280</v>
      </c>
      <c r="G11517" s="824" t="s">
        <v>4279</v>
      </c>
      <c r="H11517" s="823"/>
      <c r="I11517" s="823" t="s">
        <v>3638</v>
      </c>
      <c r="J11517" s="823" t="s">
        <v>2745</v>
      </c>
      <c r="K11517" s="822">
        <v>4</v>
      </c>
      <c r="L11517" s="822">
        <v>10</v>
      </c>
      <c r="M11517" s="821">
        <v>37312.451625818227</v>
      </c>
      <c r="N11517" s="822"/>
      <c r="O11517" s="822"/>
      <c r="P11517" s="821"/>
    </row>
    <row r="11518" spans="1:16" ht="33.75" x14ac:dyDescent="0.25">
      <c r="A11518" s="827" t="s">
        <v>3627</v>
      </c>
      <c r="B11518" s="827" t="s">
        <v>3626</v>
      </c>
      <c r="C11518" s="827" t="s">
        <v>3031</v>
      </c>
      <c r="D11518" s="824" t="s">
        <v>4278</v>
      </c>
      <c r="E11518" s="826">
        <v>1500</v>
      </c>
      <c r="F11518" s="825" t="s">
        <v>4277</v>
      </c>
      <c r="G11518" s="824" t="s">
        <v>4276</v>
      </c>
      <c r="H11518" s="823" t="s">
        <v>3114</v>
      </c>
      <c r="I11518" s="823" t="s">
        <v>3638</v>
      </c>
      <c r="J11518" s="823" t="s">
        <v>3114</v>
      </c>
      <c r="K11518" s="822">
        <v>3</v>
      </c>
      <c r="L11518" s="822">
        <v>10</v>
      </c>
      <c r="M11518" s="821">
        <v>16450.88356393747</v>
      </c>
      <c r="N11518" s="822"/>
      <c r="O11518" s="822"/>
      <c r="P11518" s="821"/>
    </row>
    <row r="11519" spans="1:16" ht="33.75" x14ac:dyDescent="0.25">
      <c r="A11519" s="827" t="s">
        <v>3627</v>
      </c>
      <c r="B11519" s="827" t="s">
        <v>3626</v>
      </c>
      <c r="C11519" s="827" t="s">
        <v>3031</v>
      </c>
      <c r="D11519" s="824" t="s">
        <v>4275</v>
      </c>
      <c r="E11519" s="826">
        <v>1200</v>
      </c>
      <c r="F11519" s="825" t="s">
        <v>4274</v>
      </c>
      <c r="G11519" s="824" t="s">
        <v>4273</v>
      </c>
      <c r="H11519" s="823" t="s">
        <v>3691</v>
      </c>
      <c r="I11519" s="823" t="s">
        <v>3647</v>
      </c>
      <c r="J11519" s="823" t="s">
        <v>3691</v>
      </c>
      <c r="K11519" s="822">
        <v>3</v>
      </c>
      <c r="L11519" s="822">
        <v>10</v>
      </c>
      <c r="M11519" s="821">
        <v>13030.029842452108</v>
      </c>
      <c r="N11519" s="822"/>
      <c r="O11519" s="822"/>
      <c r="P11519" s="821"/>
    </row>
    <row r="11520" spans="1:16" ht="22.5" x14ac:dyDescent="0.25">
      <c r="A11520" s="827" t="s">
        <v>3627</v>
      </c>
      <c r="B11520" s="827" t="s">
        <v>3626</v>
      </c>
      <c r="C11520" s="827" t="s">
        <v>3031</v>
      </c>
      <c r="D11520" s="824" t="s">
        <v>4272</v>
      </c>
      <c r="E11520" s="826">
        <v>1800</v>
      </c>
      <c r="F11520" s="825" t="s">
        <v>4271</v>
      </c>
      <c r="G11520" s="824" t="s">
        <v>4270</v>
      </c>
      <c r="H11520" s="823" t="s">
        <v>3674</v>
      </c>
      <c r="I11520" s="823" t="s">
        <v>3631</v>
      </c>
      <c r="J11520" s="823" t="s">
        <v>3674</v>
      </c>
      <c r="K11520" s="822">
        <v>3</v>
      </c>
      <c r="L11520" s="822">
        <v>10</v>
      </c>
      <c r="M11520" s="821">
        <v>19136.210977385694</v>
      </c>
      <c r="N11520" s="822"/>
      <c r="O11520" s="822"/>
      <c r="P11520" s="821"/>
    </row>
    <row r="11521" spans="1:16" ht="33.75" x14ac:dyDescent="0.25">
      <c r="A11521" s="827" t="s">
        <v>3627</v>
      </c>
      <c r="B11521" s="827" t="s">
        <v>3626</v>
      </c>
      <c r="C11521" s="827" t="s">
        <v>3031</v>
      </c>
      <c r="D11521" s="824" t="s">
        <v>4269</v>
      </c>
      <c r="E11521" s="826">
        <v>1350</v>
      </c>
      <c r="F11521" s="825" t="s">
        <v>4268</v>
      </c>
      <c r="G11521" s="824" t="s">
        <v>4267</v>
      </c>
      <c r="H11521" s="823" t="s">
        <v>2741</v>
      </c>
      <c r="I11521" s="823" t="s">
        <v>3638</v>
      </c>
      <c r="J11521" s="823" t="s">
        <v>2741</v>
      </c>
      <c r="K11521" s="822">
        <v>3</v>
      </c>
      <c r="L11521" s="822">
        <v>10</v>
      </c>
      <c r="M11521" s="821">
        <v>14639.419843596206</v>
      </c>
      <c r="N11521" s="822"/>
      <c r="O11521" s="822"/>
      <c r="P11521" s="821"/>
    </row>
    <row r="11522" spans="1:16" ht="33.75" x14ac:dyDescent="0.25">
      <c r="A11522" s="827" t="s">
        <v>3627</v>
      </c>
      <c r="B11522" s="827" t="s">
        <v>3626</v>
      </c>
      <c r="C11522" s="827" t="s">
        <v>3031</v>
      </c>
      <c r="D11522" s="824" t="s">
        <v>4266</v>
      </c>
      <c r="E11522" s="826">
        <v>2000</v>
      </c>
      <c r="F11522" s="825" t="s">
        <v>4265</v>
      </c>
      <c r="G11522" s="824" t="s">
        <v>4264</v>
      </c>
      <c r="H11522" s="823" t="s">
        <v>2741</v>
      </c>
      <c r="I11522" s="823" t="s">
        <v>3638</v>
      </c>
      <c r="J11522" s="823" t="s">
        <v>2741</v>
      </c>
      <c r="K11522" s="822">
        <v>3</v>
      </c>
      <c r="L11522" s="822">
        <v>10</v>
      </c>
      <c r="M11522" s="821">
        <v>21095.905483915056</v>
      </c>
      <c r="N11522" s="822"/>
      <c r="O11522" s="822"/>
      <c r="P11522" s="821"/>
    </row>
    <row r="11523" spans="1:16" ht="33.75" x14ac:dyDescent="0.25">
      <c r="A11523" s="827" t="s">
        <v>3627</v>
      </c>
      <c r="B11523" s="827" t="s">
        <v>3626</v>
      </c>
      <c r="C11523" s="827" t="s">
        <v>3031</v>
      </c>
      <c r="D11523" s="824" t="s">
        <v>4263</v>
      </c>
      <c r="E11523" s="826">
        <v>3000</v>
      </c>
      <c r="F11523" s="825" t="s">
        <v>4262</v>
      </c>
      <c r="G11523" s="824" t="s">
        <v>4261</v>
      </c>
      <c r="H11523" s="823" t="s">
        <v>4016</v>
      </c>
      <c r="I11523" s="823" t="s">
        <v>3622</v>
      </c>
      <c r="J11523" s="823" t="s">
        <v>4016</v>
      </c>
      <c r="K11523" s="822">
        <v>2</v>
      </c>
      <c r="L11523" s="822">
        <v>10</v>
      </c>
      <c r="M11523" s="821">
        <v>30546.606942839458</v>
      </c>
      <c r="N11523" s="822"/>
      <c r="O11523" s="822"/>
      <c r="P11523" s="821"/>
    </row>
    <row r="11524" spans="1:16" ht="33.75" x14ac:dyDescent="0.25">
      <c r="A11524" s="827" t="s">
        <v>3627</v>
      </c>
      <c r="B11524" s="827" t="s">
        <v>3626</v>
      </c>
      <c r="C11524" s="827" t="s">
        <v>3031</v>
      </c>
      <c r="D11524" s="824" t="s">
        <v>5948</v>
      </c>
      <c r="E11524" s="826">
        <v>7778.57</v>
      </c>
      <c r="F11524" s="825" t="s">
        <v>5947</v>
      </c>
      <c r="G11524" s="824" t="s">
        <v>5946</v>
      </c>
      <c r="H11524" s="823"/>
      <c r="I11524" s="823" t="s">
        <v>3622</v>
      </c>
      <c r="J11524" s="823" t="s">
        <v>3691</v>
      </c>
      <c r="K11524" s="822">
        <v>3</v>
      </c>
      <c r="L11524" s="822">
        <v>8</v>
      </c>
      <c r="M11524" s="821">
        <v>49000.023039605869</v>
      </c>
      <c r="N11524" s="822"/>
      <c r="O11524" s="822"/>
      <c r="P11524" s="821"/>
    </row>
    <row r="11525" spans="1:16" ht="33.75" x14ac:dyDescent="0.25">
      <c r="A11525" s="827" t="s">
        <v>3627</v>
      </c>
      <c r="B11525" s="827" t="s">
        <v>3626</v>
      </c>
      <c r="C11525" s="827" t="s">
        <v>3031</v>
      </c>
      <c r="D11525" s="824" t="s">
        <v>5945</v>
      </c>
      <c r="E11525" s="826">
        <v>2750</v>
      </c>
      <c r="F11525" s="825" t="s">
        <v>5944</v>
      </c>
      <c r="G11525" s="824" t="s">
        <v>5943</v>
      </c>
      <c r="H11525" s="823" t="s">
        <v>3212</v>
      </c>
      <c r="I11525" s="823" t="s">
        <v>3654</v>
      </c>
      <c r="J11525" s="823" t="s">
        <v>3212</v>
      </c>
      <c r="K11525" s="822">
        <v>1</v>
      </c>
      <c r="L11525" s="822">
        <v>2</v>
      </c>
      <c r="M11525" s="821">
        <v>4350.3127212812551</v>
      </c>
      <c r="N11525" s="822"/>
      <c r="O11525" s="822"/>
      <c r="P11525" s="821"/>
    </row>
    <row r="11526" spans="1:16" x14ac:dyDescent="0.25">
      <c r="A11526" s="1772" t="s">
        <v>2848</v>
      </c>
      <c r="B11526" s="1772"/>
      <c r="C11526" s="1772"/>
      <c r="D11526" s="1772"/>
      <c r="E11526" s="1772"/>
      <c r="F11526" s="1772" t="s">
        <v>378</v>
      </c>
      <c r="G11526" s="1772"/>
      <c r="H11526" s="1772"/>
      <c r="I11526" s="1772"/>
      <c r="J11526" s="1772"/>
      <c r="K11526" s="1771" t="s">
        <v>2847</v>
      </c>
      <c r="L11526" s="1771"/>
      <c r="M11526" s="1771"/>
      <c r="N11526" s="1771" t="s">
        <v>2846</v>
      </c>
      <c r="O11526" s="1771"/>
      <c r="P11526" s="1771"/>
    </row>
    <row r="11527" spans="1:16" ht="82.5" customHeight="1" x14ac:dyDescent="0.25">
      <c r="A11527" s="1535" t="s">
        <v>2845</v>
      </c>
      <c r="B11527" s="1535" t="s">
        <v>5</v>
      </c>
      <c r="C11527" s="1535" t="s">
        <v>2844</v>
      </c>
      <c r="D11527" s="1535" t="s">
        <v>2843</v>
      </c>
      <c r="E11527" s="1536" t="s">
        <v>2842</v>
      </c>
      <c r="F11527" s="1537" t="s">
        <v>2841</v>
      </c>
      <c r="G11527" s="1540" t="s">
        <v>2840</v>
      </c>
      <c r="H11527" s="1535" t="s">
        <v>2839</v>
      </c>
      <c r="I11527" s="1535" t="s">
        <v>2838</v>
      </c>
      <c r="J11527" s="1535" t="s">
        <v>2837</v>
      </c>
      <c r="K11527" s="1538" t="s">
        <v>2836</v>
      </c>
      <c r="L11527" s="1538" t="s">
        <v>2835</v>
      </c>
      <c r="M11527" s="1539" t="s">
        <v>2834</v>
      </c>
      <c r="N11527" s="1538" t="s">
        <v>2836</v>
      </c>
      <c r="O11527" s="1538" t="s">
        <v>2835</v>
      </c>
      <c r="P11527" s="1539" t="s">
        <v>2834</v>
      </c>
    </row>
    <row r="11528" spans="1:16" ht="33.75" x14ac:dyDescent="0.25">
      <c r="A11528" s="827" t="s">
        <v>3627</v>
      </c>
      <c r="B11528" s="827" t="s">
        <v>3626</v>
      </c>
      <c r="C11528" s="827" t="s">
        <v>3031</v>
      </c>
      <c r="D11528" s="824" t="s">
        <v>4260</v>
      </c>
      <c r="E11528" s="826">
        <v>2340</v>
      </c>
      <c r="F11528" s="825" t="s">
        <v>4259</v>
      </c>
      <c r="G11528" s="824" t="s">
        <v>4258</v>
      </c>
      <c r="H11528" s="823" t="s">
        <v>3674</v>
      </c>
      <c r="I11528" s="823" t="s">
        <v>3622</v>
      </c>
      <c r="J11528" s="823" t="s">
        <v>3674</v>
      </c>
      <c r="K11528" s="822">
        <v>3</v>
      </c>
      <c r="L11528" s="822">
        <v>9</v>
      </c>
      <c r="M11528" s="821">
        <v>22697.985583423182</v>
      </c>
      <c r="N11528" s="822"/>
      <c r="O11528" s="822"/>
      <c r="P11528" s="821"/>
    </row>
    <row r="11529" spans="1:16" ht="33.75" x14ac:dyDescent="0.25">
      <c r="A11529" s="827" t="s">
        <v>3627</v>
      </c>
      <c r="B11529" s="827" t="s">
        <v>3626</v>
      </c>
      <c r="C11529" s="827" t="s">
        <v>3031</v>
      </c>
      <c r="D11529" s="824" t="s">
        <v>4239</v>
      </c>
      <c r="E11529" s="826">
        <v>2300</v>
      </c>
      <c r="F11529" s="825" t="s">
        <v>4257</v>
      </c>
      <c r="G11529" s="824" t="s">
        <v>4256</v>
      </c>
      <c r="H11529" s="823" t="s">
        <v>3674</v>
      </c>
      <c r="I11529" s="823" t="s">
        <v>3622</v>
      </c>
      <c r="J11529" s="823" t="s">
        <v>3674</v>
      </c>
      <c r="K11529" s="822">
        <v>3</v>
      </c>
      <c r="L11529" s="822">
        <v>9</v>
      </c>
      <c r="M11529" s="821">
        <v>22283.223767310854</v>
      </c>
      <c r="N11529" s="822"/>
      <c r="O11529" s="822"/>
      <c r="P11529" s="821"/>
    </row>
    <row r="11530" spans="1:16" ht="33.75" x14ac:dyDescent="0.25">
      <c r="A11530" s="827" t="s">
        <v>3627</v>
      </c>
      <c r="B11530" s="827" t="s">
        <v>3626</v>
      </c>
      <c r="C11530" s="827" t="s">
        <v>3031</v>
      </c>
      <c r="D11530" s="824" t="s">
        <v>4255</v>
      </c>
      <c r="E11530" s="826">
        <v>1500</v>
      </c>
      <c r="F11530" s="825" t="s">
        <v>4254</v>
      </c>
      <c r="G11530" s="824" t="s">
        <v>4253</v>
      </c>
      <c r="H11530" s="823" t="s">
        <v>3722</v>
      </c>
      <c r="I11530" s="823" t="s">
        <v>3622</v>
      </c>
      <c r="J11530" s="823" t="s">
        <v>3722</v>
      </c>
      <c r="K11530" s="822">
        <v>3</v>
      </c>
      <c r="L11530" s="822">
        <v>9</v>
      </c>
      <c r="M11530" s="821">
        <v>15141.109407793298</v>
      </c>
      <c r="N11530" s="822"/>
      <c r="O11530" s="822"/>
      <c r="P11530" s="821"/>
    </row>
    <row r="11531" spans="1:16" ht="33.75" x14ac:dyDescent="0.25">
      <c r="A11531" s="827" t="s">
        <v>3627</v>
      </c>
      <c r="B11531" s="827" t="s">
        <v>3626</v>
      </c>
      <c r="C11531" s="827" t="s">
        <v>3031</v>
      </c>
      <c r="D11531" s="824" t="s">
        <v>4252</v>
      </c>
      <c r="E11531" s="826">
        <v>2500</v>
      </c>
      <c r="F11531" s="825" t="s">
        <v>4251</v>
      </c>
      <c r="G11531" s="824" t="s">
        <v>4250</v>
      </c>
      <c r="H11531" s="823" t="s">
        <v>2725</v>
      </c>
      <c r="I11531" s="823" t="s">
        <v>3622</v>
      </c>
      <c r="J11531" s="823" t="s">
        <v>2725</v>
      </c>
      <c r="K11531" s="822">
        <v>3</v>
      </c>
      <c r="L11531" s="822">
        <v>9</v>
      </c>
      <c r="M11531" s="821">
        <v>24141.110369822498</v>
      </c>
      <c r="N11531" s="822"/>
      <c r="O11531" s="822"/>
      <c r="P11531" s="821"/>
    </row>
    <row r="11532" spans="1:16" ht="33.75" x14ac:dyDescent="0.25">
      <c r="A11532" s="827" t="s">
        <v>3627</v>
      </c>
      <c r="B11532" s="827" t="s">
        <v>3626</v>
      </c>
      <c r="C11532" s="827" t="s">
        <v>3031</v>
      </c>
      <c r="D11532" s="824" t="s">
        <v>4249</v>
      </c>
      <c r="E11532" s="826">
        <v>3000</v>
      </c>
      <c r="F11532" s="825" t="s">
        <v>4248</v>
      </c>
      <c r="G11532" s="824" t="s">
        <v>4247</v>
      </c>
      <c r="H11532" s="823" t="s">
        <v>3691</v>
      </c>
      <c r="I11532" s="823" t="s">
        <v>3622</v>
      </c>
      <c r="J11532" s="823" t="s">
        <v>3691</v>
      </c>
      <c r="K11532" s="822">
        <v>3</v>
      </c>
      <c r="L11532" s="822">
        <v>9</v>
      </c>
      <c r="M11532" s="821">
        <v>28455.634613779141</v>
      </c>
      <c r="N11532" s="822"/>
      <c r="O11532" s="822"/>
      <c r="P11532" s="821"/>
    </row>
    <row r="11533" spans="1:16" ht="33.75" x14ac:dyDescent="0.25">
      <c r="A11533" s="827" t="s">
        <v>3627</v>
      </c>
      <c r="B11533" s="827" t="s">
        <v>3626</v>
      </c>
      <c r="C11533" s="827" t="s">
        <v>3031</v>
      </c>
      <c r="D11533" s="824" t="s">
        <v>4239</v>
      </c>
      <c r="E11533" s="826">
        <v>2300</v>
      </c>
      <c r="F11533" s="825" t="s">
        <v>4246</v>
      </c>
      <c r="G11533" s="824" t="s">
        <v>4245</v>
      </c>
      <c r="H11533" s="823"/>
      <c r="I11533" s="823" t="s">
        <v>3647</v>
      </c>
      <c r="J11533" s="823" t="s">
        <v>4077</v>
      </c>
      <c r="K11533" s="822">
        <v>5</v>
      </c>
      <c r="L11533" s="822">
        <v>9</v>
      </c>
      <c r="M11533" s="821">
        <v>22257.11840626294</v>
      </c>
      <c r="N11533" s="822"/>
      <c r="O11533" s="822"/>
      <c r="P11533" s="821"/>
    </row>
    <row r="11534" spans="1:16" ht="33.75" x14ac:dyDescent="0.25">
      <c r="A11534" s="827" t="s">
        <v>3627</v>
      </c>
      <c r="B11534" s="827" t="s">
        <v>3626</v>
      </c>
      <c r="C11534" s="827" t="s">
        <v>3031</v>
      </c>
      <c r="D11534" s="824" t="s">
        <v>4239</v>
      </c>
      <c r="E11534" s="826">
        <v>2300</v>
      </c>
      <c r="F11534" s="825" t="s">
        <v>4244</v>
      </c>
      <c r="G11534" s="824" t="s">
        <v>4243</v>
      </c>
      <c r="H11534" s="823"/>
      <c r="I11534" s="823" t="s">
        <v>3695</v>
      </c>
      <c r="J11534" s="823" t="s">
        <v>3327</v>
      </c>
      <c r="K11534" s="822">
        <v>5</v>
      </c>
      <c r="L11534" s="822">
        <v>9</v>
      </c>
      <c r="M11534" s="821">
        <v>22302.800284705827</v>
      </c>
      <c r="N11534" s="822"/>
      <c r="O11534" s="822"/>
      <c r="P11534" s="821"/>
    </row>
    <row r="11535" spans="1:16" ht="33.75" x14ac:dyDescent="0.25">
      <c r="A11535" s="827" t="s">
        <v>3627</v>
      </c>
      <c r="B11535" s="827" t="s">
        <v>3626</v>
      </c>
      <c r="C11535" s="827" t="s">
        <v>3031</v>
      </c>
      <c r="D11535" s="824" t="s">
        <v>4242</v>
      </c>
      <c r="E11535" s="826">
        <v>1700</v>
      </c>
      <c r="F11535" s="825" t="s">
        <v>4241</v>
      </c>
      <c r="G11535" s="824" t="s">
        <v>4240</v>
      </c>
      <c r="H11535" s="823"/>
      <c r="I11535" s="823" t="s">
        <v>3638</v>
      </c>
      <c r="J11535" s="823" t="s">
        <v>2741</v>
      </c>
      <c r="K11535" s="822">
        <v>5</v>
      </c>
      <c r="L11535" s="822">
        <v>9</v>
      </c>
      <c r="M11535" s="821">
        <v>16830.057174002883</v>
      </c>
      <c r="N11535" s="822"/>
      <c r="O11535" s="822"/>
      <c r="P11535" s="821"/>
    </row>
    <row r="11536" spans="1:16" ht="33.75" x14ac:dyDescent="0.25">
      <c r="A11536" s="827" t="s">
        <v>3627</v>
      </c>
      <c r="B11536" s="827" t="s">
        <v>3626</v>
      </c>
      <c r="C11536" s="827" t="s">
        <v>3031</v>
      </c>
      <c r="D11536" s="824" t="s">
        <v>4239</v>
      </c>
      <c r="E11536" s="826">
        <v>2300</v>
      </c>
      <c r="F11536" s="825" t="s">
        <v>4238</v>
      </c>
      <c r="G11536" s="824" t="s">
        <v>4237</v>
      </c>
      <c r="H11536" s="823"/>
      <c r="I11536" s="823" t="s">
        <v>3647</v>
      </c>
      <c r="J11536" s="823" t="s">
        <v>2722</v>
      </c>
      <c r="K11536" s="822">
        <v>5</v>
      </c>
      <c r="L11536" s="822">
        <v>9</v>
      </c>
      <c r="M11536" s="821">
        <v>22268.984479466537</v>
      </c>
      <c r="N11536" s="822"/>
      <c r="O11536" s="822"/>
      <c r="P11536" s="821"/>
    </row>
    <row r="11537" spans="1:16" ht="33.75" x14ac:dyDescent="0.25">
      <c r="A11537" s="827" t="s">
        <v>3627</v>
      </c>
      <c r="B11537" s="827" t="s">
        <v>3626</v>
      </c>
      <c r="C11537" s="827" t="s">
        <v>3031</v>
      </c>
      <c r="D11537" s="824" t="s">
        <v>5942</v>
      </c>
      <c r="E11537" s="826">
        <v>1885.72</v>
      </c>
      <c r="F11537" s="825" t="s">
        <v>5941</v>
      </c>
      <c r="G11537" s="824" t="s">
        <v>5940</v>
      </c>
      <c r="H11537" s="823"/>
      <c r="I11537" s="823" t="s">
        <v>3622</v>
      </c>
      <c r="J11537" s="823" t="s">
        <v>3327</v>
      </c>
      <c r="K11537" s="822">
        <v>3</v>
      </c>
      <c r="L11537" s="822">
        <v>4</v>
      </c>
      <c r="M11537" s="821">
        <v>5485.4403097089908</v>
      </c>
      <c r="N11537" s="822"/>
      <c r="O11537" s="822"/>
      <c r="P11537" s="821"/>
    </row>
    <row r="11538" spans="1:16" ht="33.75" x14ac:dyDescent="0.25">
      <c r="A11538" s="827" t="s">
        <v>3627</v>
      </c>
      <c r="B11538" s="827" t="s">
        <v>3626</v>
      </c>
      <c r="C11538" s="827" t="s">
        <v>3031</v>
      </c>
      <c r="D11538" s="824" t="s">
        <v>5939</v>
      </c>
      <c r="E11538" s="826">
        <v>1800</v>
      </c>
      <c r="F11538" s="825" t="s">
        <v>3734</v>
      </c>
      <c r="G11538" s="824" t="s">
        <v>3733</v>
      </c>
      <c r="H11538" s="823" t="s">
        <v>3731</v>
      </c>
      <c r="I11538" s="823" t="s">
        <v>3732</v>
      </c>
      <c r="J11538" s="823" t="s">
        <v>3731</v>
      </c>
      <c r="K11538" s="822">
        <v>3</v>
      </c>
      <c r="L11538" s="822">
        <v>8</v>
      </c>
      <c r="M11538" s="821">
        <v>17210.512520245557</v>
      </c>
      <c r="N11538" s="822"/>
      <c r="O11538" s="822"/>
      <c r="P11538" s="821"/>
    </row>
    <row r="11539" spans="1:16" ht="33.75" x14ac:dyDescent="0.25">
      <c r="A11539" s="827" t="s">
        <v>3627</v>
      </c>
      <c r="B11539" s="827" t="s">
        <v>3626</v>
      </c>
      <c r="C11539" s="827" t="s">
        <v>3031</v>
      </c>
      <c r="D11539" s="824" t="s">
        <v>4236</v>
      </c>
      <c r="E11539" s="826">
        <v>4800</v>
      </c>
      <c r="F11539" s="825" t="s">
        <v>4235</v>
      </c>
      <c r="G11539" s="824" t="s">
        <v>4234</v>
      </c>
      <c r="H11539" s="823" t="s">
        <v>3731</v>
      </c>
      <c r="I11539" s="823" t="s">
        <v>3622</v>
      </c>
      <c r="J11539" s="823" t="s">
        <v>3731</v>
      </c>
      <c r="K11539" s="822">
        <v>2</v>
      </c>
      <c r="L11539" s="822">
        <v>8</v>
      </c>
      <c r="M11539" s="821">
        <v>37464.747918943576</v>
      </c>
      <c r="N11539" s="822"/>
      <c r="O11539" s="822"/>
      <c r="P11539" s="821"/>
    </row>
    <row r="11540" spans="1:16" ht="33.75" x14ac:dyDescent="0.25">
      <c r="A11540" s="827" t="s">
        <v>3627</v>
      </c>
      <c r="B11540" s="827" t="s">
        <v>3626</v>
      </c>
      <c r="C11540" s="827" t="s">
        <v>3031</v>
      </c>
      <c r="D11540" s="824" t="s">
        <v>4233</v>
      </c>
      <c r="E11540" s="826">
        <v>8500</v>
      </c>
      <c r="F11540" s="825" t="s">
        <v>4232</v>
      </c>
      <c r="G11540" s="824" t="s">
        <v>4231</v>
      </c>
      <c r="H11540" s="823" t="s">
        <v>4230</v>
      </c>
      <c r="I11540" s="823" t="s">
        <v>3622</v>
      </c>
      <c r="J11540" s="823" t="s">
        <v>4230</v>
      </c>
      <c r="K11540" s="822">
        <v>3</v>
      </c>
      <c r="L11540" s="822">
        <v>8</v>
      </c>
      <c r="M11540" s="821">
        <v>68296.611256172022</v>
      </c>
      <c r="N11540" s="822"/>
      <c r="O11540" s="822"/>
      <c r="P11540" s="821"/>
    </row>
    <row r="11541" spans="1:16" ht="33.75" x14ac:dyDescent="0.25">
      <c r="A11541" s="827" t="s">
        <v>3627</v>
      </c>
      <c r="B11541" s="827" t="s">
        <v>3626</v>
      </c>
      <c r="C11541" s="827" t="s">
        <v>3031</v>
      </c>
      <c r="D11541" s="824" t="s">
        <v>5936</v>
      </c>
      <c r="E11541" s="826">
        <v>1639.29</v>
      </c>
      <c r="F11541" s="825" t="s">
        <v>5938</v>
      </c>
      <c r="G11541" s="824" t="s">
        <v>5937</v>
      </c>
      <c r="H11541" s="823" t="s">
        <v>4035</v>
      </c>
      <c r="I11541" s="823" t="s">
        <v>3647</v>
      </c>
      <c r="J11541" s="823" t="s">
        <v>4035</v>
      </c>
      <c r="K11541" s="822">
        <v>2</v>
      </c>
      <c r="L11541" s="822">
        <v>6</v>
      </c>
      <c r="M11541" s="821">
        <v>6741.7420347078296</v>
      </c>
      <c r="N11541" s="822"/>
      <c r="O11541" s="822"/>
      <c r="P11541" s="821"/>
    </row>
    <row r="11542" spans="1:16" ht="33.75" x14ac:dyDescent="0.25">
      <c r="A11542" s="827" t="s">
        <v>3627</v>
      </c>
      <c r="B11542" s="827" t="s">
        <v>3626</v>
      </c>
      <c r="C11542" s="827" t="s">
        <v>3031</v>
      </c>
      <c r="D11542" s="824" t="s">
        <v>5936</v>
      </c>
      <c r="E11542" s="826">
        <v>1639.29</v>
      </c>
      <c r="F11542" s="825" t="s">
        <v>5935</v>
      </c>
      <c r="G11542" s="824" t="s">
        <v>5934</v>
      </c>
      <c r="H11542" s="823" t="s">
        <v>3691</v>
      </c>
      <c r="I11542" s="823" t="s">
        <v>3622</v>
      </c>
      <c r="J11542" s="823" t="s">
        <v>3691</v>
      </c>
      <c r="K11542" s="822">
        <v>3</v>
      </c>
      <c r="L11542" s="822">
        <v>6</v>
      </c>
      <c r="M11542" s="821">
        <v>6691.5540525167407</v>
      </c>
      <c r="N11542" s="822"/>
      <c r="O11542" s="822"/>
      <c r="P11542" s="821"/>
    </row>
    <row r="11543" spans="1:16" ht="33.75" x14ac:dyDescent="0.25">
      <c r="A11543" s="827" t="s">
        <v>3627</v>
      </c>
      <c r="B11543" s="827" t="s">
        <v>3626</v>
      </c>
      <c r="C11543" s="827" t="s">
        <v>3031</v>
      </c>
      <c r="D11543" s="824" t="s">
        <v>4229</v>
      </c>
      <c r="E11543" s="826">
        <v>1250</v>
      </c>
      <c r="F11543" s="825" t="s">
        <v>4228</v>
      </c>
      <c r="G11543" s="824" t="s">
        <v>4227</v>
      </c>
      <c r="H11543" s="823" t="s">
        <v>3691</v>
      </c>
      <c r="I11543" s="823" t="s">
        <v>3622</v>
      </c>
      <c r="J11543" s="823" t="s">
        <v>3691</v>
      </c>
      <c r="K11543" s="822">
        <v>3</v>
      </c>
      <c r="L11543" s="822">
        <v>8</v>
      </c>
      <c r="M11543" s="821">
        <v>11415.542937290598</v>
      </c>
      <c r="N11543" s="822"/>
      <c r="O11543" s="822"/>
      <c r="P11543" s="821"/>
    </row>
    <row r="11544" spans="1:16" ht="33.75" x14ac:dyDescent="0.25">
      <c r="A11544" s="827" t="s">
        <v>3627</v>
      </c>
      <c r="B11544" s="827" t="s">
        <v>3626</v>
      </c>
      <c r="C11544" s="827" t="s">
        <v>3031</v>
      </c>
      <c r="D11544" s="824" t="s">
        <v>5933</v>
      </c>
      <c r="E11544" s="826">
        <v>3500</v>
      </c>
      <c r="F11544" s="825" t="s">
        <v>4018</v>
      </c>
      <c r="G11544" s="824" t="s">
        <v>4017</v>
      </c>
      <c r="H11544" s="823" t="s">
        <v>4016</v>
      </c>
      <c r="I11544" s="823" t="s">
        <v>3622</v>
      </c>
      <c r="J11544" s="823" t="s">
        <v>4016</v>
      </c>
      <c r="K11544" s="822">
        <v>3</v>
      </c>
      <c r="L11544" s="822">
        <v>2</v>
      </c>
      <c r="M11544" s="821">
        <v>4488.2095095401355</v>
      </c>
      <c r="N11544" s="822"/>
      <c r="O11544" s="822"/>
      <c r="P11544" s="821"/>
    </row>
    <row r="11545" spans="1:16" ht="22.5" x14ac:dyDescent="0.25">
      <c r="A11545" s="827" t="s">
        <v>3627</v>
      </c>
      <c r="B11545" s="827" t="s">
        <v>3626</v>
      </c>
      <c r="C11545" s="827" t="s">
        <v>3031</v>
      </c>
      <c r="D11545" s="824" t="s">
        <v>4226</v>
      </c>
      <c r="E11545" s="826">
        <v>3950</v>
      </c>
      <c r="F11545" s="825" t="s">
        <v>4225</v>
      </c>
      <c r="G11545" s="824" t="s">
        <v>4224</v>
      </c>
      <c r="H11545" s="823"/>
      <c r="I11545" s="823" t="s">
        <v>3654</v>
      </c>
      <c r="J11545" s="823" t="s">
        <v>4048</v>
      </c>
      <c r="K11545" s="822">
        <v>5</v>
      </c>
      <c r="L11545" s="822">
        <v>8</v>
      </c>
      <c r="M11545" s="821">
        <v>36041.830504463993</v>
      </c>
      <c r="N11545" s="822"/>
      <c r="O11545" s="822"/>
      <c r="P11545" s="821"/>
    </row>
    <row r="11546" spans="1:16" ht="33.75" x14ac:dyDescent="0.25">
      <c r="A11546" s="827" t="s">
        <v>3627</v>
      </c>
      <c r="B11546" s="827" t="s">
        <v>3626</v>
      </c>
      <c r="C11546" s="827" t="s">
        <v>3031</v>
      </c>
      <c r="D11546" s="824" t="s">
        <v>4223</v>
      </c>
      <c r="E11546" s="826">
        <v>1200</v>
      </c>
      <c r="F11546" s="825" t="s">
        <v>4222</v>
      </c>
      <c r="G11546" s="824" t="s">
        <v>4221</v>
      </c>
      <c r="H11546" s="823" t="s">
        <v>3674</v>
      </c>
      <c r="I11546" s="823" t="s">
        <v>3622</v>
      </c>
      <c r="J11546" s="823" t="s">
        <v>3674</v>
      </c>
      <c r="K11546" s="822">
        <v>3</v>
      </c>
      <c r="L11546" s="822">
        <v>7</v>
      </c>
      <c r="M11546" s="821">
        <v>10137.671995683693</v>
      </c>
      <c r="N11546" s="822"/>
      <c r="O11546" s="822"/>
      <c r="P11546" s="821"/>
    </row>
    <row r="11547" spans="1:16" ht="33.75" x14ac:dyDescent="0.25">
      <c r="A11547" s="827" t="s">
        <v>3627</v>
      </c>
      <c r="B11547" s="827" t="s">
        <v>3626</v>
      </c>
      <c r="C11547" s="827" t="s">
        <v>3031</v>
      </c>
      <c r="D11547" s="824" t="s">
        <v>4220</v>
      </c>
      <c r="E11547" s="826">
        <v>4000</v>
      </c>
      <c r="F11547" s="825" t="s">
        <v>4219</v>
      </c>
      <c r="G11547" s="824" t="s">
        <v>4218</v>
      </c>
      <c r="H11547" s="823" t="s">
        <v>4217</v>
      </c>
      <c r="I11547" s="823" t="s">
        <v>3622</v>
      </c>
      <c r="J11547" s="823" t="s">
        <v>4217</v>
      </c>
      <c r="K11547" s="822">
        <v>2</v>
      </c>
      <c r="L11547" s="822">
        <v>7</v>
      </c>
      <c r="M11547" s="821">
        <v>31609.446613582142</v>
      </c>
      <c r="N11547" s="822"/>
      <c r="O11547" s="822"/>
      <c r="P11547" s="821"/>
    </row>
    <row r="11548" spans="1:16" ht="33.75" x14ac:dyDescent="0.25">
      <c r="A11548" s="827" t="s">
        <v>3627</v>
      </c>
      <c r="B11548" s="827" t="s">
        <v>3626</v>
      </c>
      <c r="C11548" s="827" t="s">
        <v>3031</v>
      </c>
      <c r="D11548" s="824" t="s">
        <v>4216</v>
      </c>
      <c r="E11548" s="826">
        <v>3500</v>
      </c>
      <c r="F11548" s="825" t="s">
        <v>4215</v>
      </c>
      <c r="G11548" s="824" t="s">
        <v>4214</v>
      </c>
      <c r="H11548" s="823" t="s">
        <v>3691</v>
      </c>
      <c r="I11548" s="823" t="s">
        <v>3631</v>
      </c>
      <c r="J11548" s="823" t="s">
        <v>3691</v>
      </c>
      <c r="K11548" s="822">
        <v>2</v>
      </c>
      <c r="L11548" s="822">
        <v>7</v>
      </c>
      <c r="M11548" s="821">
        <v>26925.071387536929</v>
      </c>
      <c r="N11548" s="822"/>
      <c r="O11548" s="822"/>
      <c r="P11548" s="821"/>
    </row>
    <row r="11549" spans="1:16" ht="22.5" x14ac:dyDescent="0.25">
      <c r="A11549" s="827" t="s">
        <v>3627</v>
      </c>
      <c r="B11549" s="827" t="s">
        <v>3626</v>
      </c>
      <c r="C11549" s="827" t="s">
        <v>3031</v>
      </c>
      <c r="D11549" s="824" t="s">
        <v>4213</v>
      </c>
      <c r="E11549" s="826">
        <v>2340</v>
      </c>
      <c r="F11549" s="825" t="s">
        <v>4212</v>
      </c>
      <c r="G11549" s="824" t="s">
        <v>4211</v>
      </c>
      <c r="H11549" s="823"/>
      <c r="I11549" s="823" t="s">
        <v>3654</v>
      </c>
      <c r="J11549" s="823" t="s">
        <v>2712</v>
      </c>
      <c r="K11549" s="822">
        <v>4</v>
      </c>
      <c r="L11549" s="822">
        <v>7</v>
      </c>
      <c r="M11549" s="821">
        <v>17985.732595522422</v>
      </c>
      <c r="N11549" s="822"/>
      <c r="O11549" s="822"/>
      <c r="P11549" s="821"/>
    </row>
    <row r="11550" spans="1:16" ht="33.75" x14ac:dyDescent="0.25">
      <c r="A11550" s="827" t="s">
        <v>3627</v>
      </c>
      <c r="B11550" s="827" t="s">
        <v>3626</v>
      </c>
      <c r="C11550" s="827" t="s">
        <v>3031</v>
      </c>
      <c r="D11550" s="824" t="s">
        <v>4210</v>
      </c>
      <c r="E11550" s="826">
        <v>6500</v>
      </c>
      <c r="F11550" s="825" t="s">
        <v>4209</v>
      </c>
      <c r="G11550" s="824" t="s">
        <v>4208</v>
      </c>
      <c r="H11550" s="823"/>
      <c r="I11550" s="823" t="s">
        <v>3622</v>
      </c>
      <c r="J11550" s="823" t="s">
        <v>2722</v>
      </c>
      <c r="K11550" s="822">
        <v>4</v>
      </c>
      <c r="L11550" s="822">
        <v>7</v>
      </c>
      <c r="M11550" s="821">
        <v>50398.527385334084</v>
      </c>
      <c r="N11550" s="822"/>
      <c r="O11550" s="822"/>
      <c r="P11550" s="821"/>
    </row>
    <row r="11551" spans="1:16" ht="33.75" x14ac:dyDescent="0.25">
      <c r="A11551" s="827" t="s">
        <v>3627</v>
      </c>
      <c r="B11551" s="827" t="s">
        <v>3626</v>
      </c>
      <c r="C11551" s="827" t="s">
        <v>3031</v>
      </c>
      <c r="D11551" s="824" t="s">
        <v>5932</v>
      </c>
      <c r="E11551" s="826">
        <v>2800</v>
      </c>
      <c r="F11551" s="825" t="s">
        <v>5931</v>
      </c>
      <c r="G11551" s="824" t="s">
        <v>5930</v>
      </c>
      <c r="H11551" s="823" t="s">
        <v>2745</v>
      </c>
      <c r="I11551" s="823" t="s">
        <v>3638</v>
      </c>
      <c r="J11551" s="823" t="s">
        <v>2745</v>
      </c>
      <c r="K11551" s="822">
        <v>2</v>
      </c>
      <c r="L11551" s="822">
        <v>7</v>
      </c>
      <c r="M11551" s="821">
        <v>18378.785005132289</v>
      </c>
      <c r="N11551" s="822"/>
      <c r="O11551" s="822"/>
      <c r="P11551" s="821"/>
    </row>
    <row r="11552" spans="1:16" ht="33.75" x14ac:dyDescent="0.25">
      <c r="A11552" s="827" t="s">
        <v>3627</v>
      </c>
      <c r="B11552" s="827" t="s">
        <v>3626</v>
      </c>
      <c r="C11552" s="827" t="s">
        <v>3031</v>
      </c>
      <c r="D11552" s="824" t="s">
        <v>4207</v>
      </c>
      <c r="E11552" s="826">
        <v>1800</v>
      </c>
      <c r="F11552" s="825" t="s">
        <v>4206</v>
      </c>
      <c r="G11552" s="824" t="s">
        <v>4205</v>
      </c>
      <c r="H11552" s="823" t="s">
        <v>3731</v>
      </c>
      <c r="I11552" s="823" t="s">
        <v>3622</v>
      </c>
      <c r="J11552" s="823" t="s">
        <v>3731</v>
      </c>
      <c r="K11552" s="822">
        <v>2</v>
      </c>
      <c r="L11552" s="822">
        <v>7</v>
      </c>
      <c r="M11552" s="821">
        <v>13091.132609277733</v>
      </c>
      <c r="N11552" s="822"/>
      <c r="O11552" s="822"/>
      <c r="P11552" s="821"/>
    </row>
    <row r="11553" spans="1:16" ht="33.75" x14ac:dyDescent="0.25">
      <c r="A11553" s="827" t="s">
        <v>3627</v>
      </c>
      <c r="B11553" s="827" t="s">
        <v>3626</v>
      </c>
      <c r="C11553" s="827" t="s">
        <v>3031</v>
      </c>
      <c r="D11553" s="824" t="s">
        <v>4171</v>
      </c>
      <c r="E11553" s="826">
        <v>2057</v>
      </c>
      <c r="F11553" s="825" t="s">
        <v>4204</v>
      </c>
      <c r="G11553" s="824" t="s">
        <v>4203</v>
      </c>
      <c r="H11553" s="823" t="s">
        <v>2745</v>
      </c>
      <c r="I11553" s="823" t="s">
        <v>3638</v>
      </c>
      <c r="J11553" s="823" t="s">
        <v>2745</v>
      </c>
      <c r="K11553" s="822">
        <v>2</v>
      </c>
      <c r="L11553" s="822">
        <v>7</v>
      </c>
      <c r="M11553" s="821">
        <v>13954.161626261233</v>
      </c>
      <c r="N11553" s="822"/>
      <c r="O11553" s="822"/>
      <c r="P11553" s="821"/>
    </row>
    <row r="11554" spans="1:16" ht="33.75" x14ac:dyDescent="0.25">
      <c r="A11554" s="827" t="s">
        <v>3627</v>
      </c>
      <c r="B11554" s="827" t="s">
        <v>3626</v>
      </c>
      <c r="C11554" s="827" t="s">
        <v>3031</v>
      </c>
      <c r="D11554" s="824" t="s">
        <v>4171</v>
      </c>
      <c r="E11554" s="826">
        <v>2057</v>
      </c>
      <c r="F11554" s="825" t="s">
        <v>4202</v>
      </c>
      <c r="G11554" s="824" t="s">
        <v>4201</v>
      </c>
      <c r="H11554" s="823" t="s">
        <v>3674</v>
      </c>
      <c r="I11554" s="823" t="s">
        <v>3638</v>
      </c>
      <c r="J11554" s="823" t="s">
        <v>3674</v>
      </c>
      <c r="K11554" s="822">
        <v>2</v>
      </c>
      <c r="L11554" s="822">
        <v>7</v>
      </c>
      <c r="M11554" s="821">
        <v>13890.044776706256</v>
      </c>
      <c r="N11554" s="822"/>
      <c r="O11554" s="822"/>
      <c r="P11554" s="821"/>
    </row>
    <row r="11555" spans="1:16" ht="33.75" x14ac:dyDescent="0.25">
      <c r="A11555" s="827" t="s">
        <v>3627</v>
      </c>
      <c r="B11555" s="827" t="s">
        <v>3626</v>
      </c>
      <c r="C11555" s="827" t="s">
        <v>3031</v>
      </c>
      <c r="D11555" s="824" t="s">
        <v>4171</v>
      </c>
      <c r="E11555" s="826">
        <v>2057</v>
      </c>
      <c r="F11555" s="825" t="s">
        <v>4200</v>
      </c>
      <c r="G11555" s="824" t="s">
        <v>4199</v>
      </c>
      <c r="H11555" s="823" t="s">
        <v>2745</v>
      </c>
      <c r="I11555" s="823" t="s">
        <v>3622</v>
      </c>
      <c r="J11555" s="823" t="s">
        <v>2745</v>
      </c>
      <c r="K11555" s="822">
        <v>2</v>
      </c>
      <c r="L11555" s="822">
        <v>7</v>
      </c>
      <c r="M11555" s="821">
        <v>13885.758971363523</v>
      </c>
      <c r="N11555" s="822"/>
      <c r="O11555" s="822"/>
      <c r="P11555" s="821"/>
    </row>
    <row r="11556" spans="1:16" ht="33.75" x14ac:dyDescent="0.25">
      <c r="A11556" s="827" t="s">
        <v>3627</v>
      </c>
      <c r="B11556" s="827" t="s">
        <v>3626</v>
      </c>
      <c r="C11556" s="827" t="s">
        <v>3031</v>
      </c>
      <c r="D11556" s="824" t="s">
        <v>4171</v>
      </c>
      <c r="E11556" s="826">
        <v>2057</v>
      </c>
      <c r="F11556" s="825" t="s">
        <v>4198</v>
      </c>
      <c r="G11556" s="824" t="s">
        <v>4197</v>
      </c>
      <c r="H11556" s="823" t="s">
        <v>2725</v>
      </c>
      <c r="I11556" s="823" t="s">
        <v>3622</v>
      </c>
      <c r="J11556" s="823" t="s">
        <v>2725</v>
      </c>
      <c r="K11556" s="822">
        <v>2</v>
      </c>
      <c r="L11556" s="822">
        <v>7</v>
      </c>
      <c r="M11556" s="821">
        <v>14235.682961321152</v>
      </c>
      <c r="N11556" s="822"/>
      <c r="O11556" s="822"/>
      <c r="P11556" s="821"/>
    </row>
    <row r="11557" spans="1:16" ht="22.5" x14ac:dyDescent="0.25">
      <c r="A11557" s="827" t="s">
        <v>3627</v>
      </c>
      <c r="B11557" s="827" t="s">
        <v>3626</v>
      </c>
      <c r="C11557" s="827" t="s">
        <v>3031</v>
      </c>
      <c r="D11557" s="824" t="s">
        <v>4171</v>
      </c>
      <c r="E11557" s="826">
        <v>2057</v>
      </c>
      <c r="F11557" s="825" t="s">
        <v>4196</v>
      </c>
      <c r="G11557" s="824" t="s">
        <v>4195</v>
      </c>
      <c r="H11557" s="823" t="s">
        <v>2745</v>
      </c>
      <c r="I11557" s="823" t="s">
        <v>3631</v>
      </c>
      <c r="J11557" s="823" t="s">
        <v>2745</v>
      </c>
      <c r="K11557" s="822">
        <v>2</v>
      </c>
      <c r="L11557" s="822">
        <v>7</v>
      </c>
      <c r="M11557" s="821">
        <v>13449.397897951481</v>
      </c>
      <c r="N11557" s="822"/>
      <c r="O11557" s="822"/>
      <c r="P11557" s="821"/>
    </row>
    <row r="11558" spans="1:16" ht="33.75" x14ac:dyDescent="0.25">
      <c r="A11558" s="827" t="s">
        <v>3627</v>
      </c>
      <c r="B11558" s="827" t="s">
        <v>3626</v>
      </c>
      <c r="C11558" s="827" t="s">
        <v>3031</v>
      </c>
      <c r="D11558" s="824" t="s">
        <v>4171</v>
      </c>
      <c r="E11558" s="826">
        <v>2057</v>
      </c>
      <c r="F11558" s="825" t="s">
        <v>4194</v>
      </c>
      <c r="G11558" s="824" t="s">
        <v>4193</v>
      </c>
      <c r="H11558" s="823" t="s">
        <v>2745</v>
      </c>
      <c r="I11558" s="823" t="s">
        <v>3622</v>
      </c>
      <c r="J11558" s="823" t="s">
        <v>2745</v>
      </c>
      <c r="K11558" s="822">
        <v>2</v>
      </c>
      <c r="L11558" s="822">
        <v>7</v>
      </c>
      <c r="M11558" s="821">
        <v>13974.749513608576</v>
      </c>
      <c r="N11558" s="822"/>
      <c r="O11558" s="822"/>
      <c r="P11558" s="821"/>
    </row>
    <row r="11559" spans="1:16" ht="33.75" x14ac:dyDescent="0.25">
      <c r="A11559" s="827" t="s">
        <v>3627</v>
      </c>
      <c r="B11559" s="827" t="s">
        <v>3626</v>
      </c>
      <c r="C11559" s="827" t="s">
        <v>3031</v>
      </c>
      <c r="D11559" s="824" t="s">
        <v>4171</v>
      </c>
      <c r="E11559" s="826">
        <v>2057</v>
      </c>
      <c r="F11559" s="825" t="s">
        <v>4192</v>
      </c>
      <c r="G11559" s="824" t="s">
        <v>4191</v>
      </c>
      <c r="H11559" s="823" t="s">
        <v>4190</v>
      </c>
      <c r="I11559" s="823" t="s">
        <v>3638</v>
      </c>
      <c r="J11559" s="823" t="s">
        <v>4190</v>
      </c>
      <c r="K11559" s="822">
        <v>2</v>
      </c>
      <c r="L11559" s="822">
        <v>7</v>
      </c>
      <c r="M11559" s="821">
        <v>13762.932596751409</v>
      </c>
      <c r="N11559" s="822"/>
      <c r="O11559" s="822"/>
      <c r="P11559" s="821"/>
    </row>
    <row r="11560" spans="1:16" ht="33.75" x14ac:dyDescent="0.25">
      <c r="A11560" s="827" t="s">
        <v>3627</v>
      </c>
      <c r="B11560" s="827" t="s">
        <v>3626</v>
      </c>
      <c r="C11560" s="827" t="s">
        <v>3031</v>
      </c>
      <c r="D11560" s="824" t="s">
        <v>4171</v>
      </c>
      <c r="E11560" s="826">
        <v>2057</v>
      </c>
      <c r="F11560" s="825" t="s">
        <v>4189</v>
      </c>
      <c r="G11560" s="824" t="s">
        <v>4188</v>
      </c>
      <c r="H11560" s="823" t="s">
        <v>2745</v>
      </c>
      <c r="I11560" s="823" t="s">
        <v>3638</v>
      </c>
      <c r="J11560" s="823" t="s">
        <v>2745</v>
      </c>
      <c r="K11560" s="822">
        <v>2</v>
      </c>
      <c r="L11560" s="822">
        <v>7</v>
      </c>
      <c r="M11560" s="821">
        <v>13803.527584740768</v>
      </c>
      <c r="N11560" s="822"/>
      <c r="O11560" s="822"/>
      <c r="P11560" s="821"/>
    </row>
    <row r="11561" spans="1:16" ht="33.75" x14ac:dyDescent="0.25">
      <c r="A11561" s="827" t="s">
        <v>3627</v>
      </c>
      <c r="B11561" s="827" t="s">
        <v>3626</v>
      </c>
      <c r="C11561" s="827" t="s">
        <v>3031</v>
      </c>
      <c r="D11561" s="824" t="s">
        <v>4171</v>
      </c>
      <c r="E11561" s="826">
        <v>2057</v>
      </c>
      <c r="F11561" s="825" t="s">
        <v>4187</v>
      </c>
      <c r="G11561" s="824" t="s">
        <v>4186</v>
      </c>
      <c r="H11561" s="823" t="s">
        <v>2745</v>
      </c>
      <c r="I11561" s="823" t="s">
        <v>3622</v>
      </c>
      <c r="J11561" s="823" t="s">
        <v>2745</v>
      </c>
      <c r="K11561" s="822">
        <v>2</v>
      </c>
      <c r="L11561" s="822">
        <v>7</v>
      </c>
      <c r="M11561" s="821">
        <v>14642.524048400524</v>
      </c>
      <c r="N11561" s="822"/>
      <c r="O11561" s="822"/>
      <c r="P11561" s="821"/>
    </row>
    <row r="11562" spans="1:16" ht="33.75" x14ac:dyDescent="0.25">
      <c r="A11562" s="827" t="s">
        <v>3627</v>
      </c>
      <c r="B11562" s="827" t="s">
        <v>3626</v>
      </c>
      <c r="C11562" s="827" t="s">
        <v>3031</v>
      </c>
      <c r="D11562" s="824" t="s">
        <v>4171</v>
      </c>
      <c r="E11562" s="826">
        <v>2057</v>
      </c>
      <c r="F11562" s="825" t="s">
        <v>4185</v>
      </c>
      <c r="G11562" s="824" t="s">
        <v>4184</v>
      </c>
      <c r="H11562" s="823" t="s">
        <v>3691</v>
      </c>
      <c r="I11562" s="823" t="s">
        <v>3622</v>
      </c>
      <c r="J11562" s="823" t="s">
        <v>3691</v>
      </c>
      <c r="K11562" s="822">
        <v>2</v>
      </c>
      <c r="L11562" s="822">
        <v>7</v>
      </c>
      <c r="M11562" s="821">
        <v>13785.593291822923</v>
      </c>
      <c r="N11562" s="822"/>
      <c r="O11562" s="822"/>
      <c r="P11562" s="821"/>
    </row>
    <row r="11563" spans="1:16" ht="22.5" x14ac:dyDescent="0.25">
      <c r="A11563" s="827" t="s">
        <v>3627</v>
      </c>
      <c r="B11563" s="827" t="s">
        <v>3626</v>
      </c>
      <c r="C11563" s="827" t="s">
        <v>3031</v>
      </c>
      <c r="D11563" s="824" t="s">
        <v>4171</v>
      </c>
      <c r="E11563" s="826">
        <v>2057</v>
      </c>
      <c r="F11563" s="825" t="s">
        <v>4183</v>
      </c>
      <c r="G11563" s="824" t="s">
        <v>4182</v>
      </c>
      <c r="H11563" s="823"/>
      <c r="I11563" s="823" t="s">
        <v>3654</v>
      </c>
      <c r="J11563" s="823" t="s">
        <v>3691</v>
      </c>
      <c r="K11563" s="822">
        <v>3</v>
      </c>
      <c r="L11563" s="822">
        <v>7</v>
      </c>
      <c r="M11563" s="821">
        <v>13950.63685177375</v>
      </c>
      <c r="N11563" s="822"/>
      <c r="O11563" s="822"/>
      <c r="P11563" s="821"/>
    </row>
    <row r="11564" spans="1:16" ht="22.5" x14ac:dyDescent="0.25">
      <c r="A11564" s="827" t="s">
        <v>3627</v>
      </c>
      <c r="B11564" s="827" t="s">
        <v>3626</v>
      </c>
      <c r="C11564" s="827" t="s">
        <v>3031</v>
      </c>
      <c r="D11564" s="824" t="s">
        <v>4171</v>
      </c>
      <c r="E11564" s="826">
        <v>2057</v>
      </c>
      <c r="F11564" s="825" t="s">
        <v>4181</v>
      </c>
      <c r="G11564" s="824" t="s">
        <v>4180</v>
      </c>
      <c r="H11564" s="823" t="s">
        <v>3691</v>
      </c>
      <c r="I11564" s="823" t="s">
        <v>3631</v>
      </c>
      <c r="J11564" s="823" t="s">
        <v>3691</v>
      </c>
      <c r="K11564" s="822">
        <v>2</v>
      </c>
      <c r="L11564" s="822">
        <v>7</v>
      </c>
      <c r="M11564" s="821">
        <v>13746.290053574712</v>
      </c>
      <c r="N11564" s="822"/>
      <c r="O11564" s="822"/>
      <c r="P11564" s="821"/>
    </row>
    <row r="11565" spans="1:16" ht="33.75" x14ac:dyDescent="0.25">
      <c r="A11565" s="827" t="s">
        <v>3627</v>
      </c>
      <c r="B11565" s="827" t="s">
        <v>3626</v>
      </c>
      <c r="C11565" s="827" t="s">
        <v>3031</v>
      </c>
      <c r="D11565" s="824" t="s">
        <v>4171</v>
      </c>
      <c r="E11565" s="826">
        <v>2057</v>
      </c>
      <c r="F11565" s="825" t="s">
        <v>4179</v>
      </c>
      <c r="G11565" s="824" t="s">
        <v>4178</v>
      </c>
      <c r="H11565" s="823" t="s">
        <v>3970</v>
      </c>
      <c r="I11565" s="823" t="s">
        <v>3622</v>
      </c>
      <c r="J11565" s="823" t="s">
        <v>3970</v>
      </c>
      <c r="K11565" s="822">
        <v>2</v>
      </c>
      <c r="L11565" s="822">
        <v>7</v>
      </c>
      <c r="M11565" s="821">
        <v>14608.197551403106</v>
      </c>
      <c r="N11565" s="822"/>
      <c r="O11565" s="822"/>
      <c r="P11565" s="821"/>
    </row>
    <row r="11566" spans="1:16" ht="33.75" x14ac:dyDescent="0.25">
      <c r="A11566" s="827" t="s">
        <v>3627</v>
      </c>
      <c r="B11566" s="827" t="s">
        <v>3626</v>
      </c>
      <c r="C11566" s="827" t="s">
        <v>3031</v>
      </c>
      <c r="D11566" s="824" t="s">
        <v>4171</v>
      </c>
      <c r="E11566" s="826">
        <v>2057</v>
      </c>
      <c r="F11566" s="825" t="s">
        <v>4177</v>
      </c>
      <c r="G11566" s="824" t="s">
        <v>4176</v>
      </c>
      <c r="H11566" s="823" t="s">
        <v>2745</v>
      </c>
      <c r="I11566" s="823" t="s">
        <v>3638</v>
      </c>
      <c r="J11566" s="823" t="s">
        <v>2745</v>
      </c>
      <c r="K11566" s="822">
        <v>2</v>
      </c>
      <c r="L11566" s="822">
        <v>7</v>
      </c>
      <c r="M11566" s="821">
        <v>14620.293936576058</v>
      </c>
      <c r="N11566" s="822"/>
      <c r="O11566" s="822"/>
      <c r="P11566" s="821"/>
    </row>
    <row r="11567" spans="1:16" ht="33.75" x14ac:dyDescent="0.25">
      <c r="A11567" s="827" t="s">
        <v>3627</v>
      </c>
      <c r="B11567" s="827" t="s">
        <v>3626</v>
      </c>
      <c r="C11567" s="827" t="s">
        <v>3031</v>
      </c>
      <c r="D11567" s="824" t="s">
        <v>4171</v>
      </c>
      <c r="E11567" s="826">
        <v>2057</v>
      </c>
      <c r="F11567" s="825" t="s">
        <v>4175</v>
      </c>
      <c r="G11567" s="824" t="s">
        <v>4174</v>
      </c>
      <c r="H11567" s="823" t="s">
        <v>3691</v>
      </c>
      <c r="I11567" s="823" t="s">
        <v>3622</v>
      </c>
      <c r="J11567" s="823" t="s">
        <v>3691</v>
      </c>
      <c r="K11567" s="822">
        <v>2</v>
      </c>
      <c r="L11567" s="822">
        <v>7</v>
      </c>
      <c r="M11567" s="821">
        <v>13890.475359953307</v>
      </c>
      <c r="N11567" s="822"/>
      <c r="O11567" s="822"/>
      <c r="P11567" s="821"/>
    </row>
    <row r="11568" spans="1:16" ht="33.75" x14ac:dyDescent="0.25">
      <c r="A11568" s="827" t="s">
        <v>3627</v>
      </c>
      <c r="B11568" s="827" t="s">
        <v>3626</v>
      </c>
      <c r="C11568" s="827" t="s">
        <v>3031</v>
      </c>
      <c r="D11568" s="824" t="s">
        <v>4171</v>
      </c>
      <c r="E11568" s="826">
        <v>2057</v>
      </c>
      <c r="F11568" s="825" t="s">
        <v>4173</v>
      </c>
      <c r="G11568" s="824" t="s">
        <v>4172</v>
      </c>
      <c r="H11568" s="823" t="s">
        <v>3674</v>
      </c>
      <c r="I11568" s="823" t="s">
        <v>3638</v>
      </c>
      <c r="J11568" s="823" t="s">
        <v>3674</v>
      </c>
      <c r="K11568" s="822">
        <v>2</v>
      </c>
      <c r="L11568" s="822">
        <v>7</v>
      </c>
      <c r="M11568" s="821">
        <v>14608.527999011307</v>
      </c>
      <c r="N11568" s="822"/>
      <c r="O11568" s="822"/>
      <c r="P11568" s="821"/>
    </row>
    <row r="11569" spans="1:16" ht="22.5" x14ac:dyDescent="0.25">
      <c r="A11569" s="827" t="s">
        <v>3627</v>
      </c>
      <c r="B11569" s="827" t="s">
        <v>3626</v>
      </c>
      <c r="C11569" s="827" t="s">
        <v>3031</v>
      </c>
      <c r="D11569" s="824" t="s">
        <v>4171</v>
      </c>
      <c r="E11569" s="826">
        <v>2057</v>
      </c>
      <c r="F11569" s="825" t="s">
        <v>4170</v>
      </c>
      <c r="G11569" s="824" t="s">
        <v>4169</v>
      </c>
      <c r="H11569" s="823" t="s">
        <v>2745</v>
      </c>
      <c r="I11569" s="823" t="s">
        <v>3631</v>
      </c>
      <c r="J11569" s="823" t="s">
        <v>2745</v>
      </c>
      <c r="K11569" s="822">
        <v>2</v>
      </c>
      <c r="L11569" s="822">
        <v>7</v>
      </c>
      <c r="M11569" s="821">
        <v>13895.02151795705</v>
      </c>
      <c r="N11569" s="822"/>
      <c r="O11569" s="822"/>
      <c r="P11569" s="821"/>
    </row>
    <row r="11570" spans="1:16" x14ac:dyDescent="0.25">
      <c r="A11570" s="1772" t="s">
        <v>2848</v>
      </c>
      <c r="B11570" s="1772"/>
      <c r="C11570" s="1772"/>
      <c r="D11570" s="1772"/>
      <c r="E11570" s="1772"/>
      <c r="F11570" s="1772" t="s">
        <v>378</v>
      </c>
      <c r="G11570" s="1772"/>
      <c r="H11570" s="1772"/>
      <c r="I11570" s="1772"/>
      <c r="J11570" s="1772"/>
      <c r="K11570" s="1771" t="s">
        <v>2847</v>
      </c>
      <c r="L11570" s="1771"/>
      <c r="M11570" s="1771"/>
      <c r="N11570" s="1771" t="s">
        <v>2846</v>
      </c>
      <c r="O11570" s="1771"/>
      <c r="P11570" s="1771"/>
    </row>
    <row r="11571" spans="1:16" ht="76.5" customHeight="1" x14ac:dyDescent="0.25">
      <c r="A11571" s="1535" t="s">
        <v>2845</v>
      </c>
      <c r="B11571" s="1535" t="s">
        <v>5</v>
      </c>
      <c r="C11571" s="1535" t="s">
        <v>2844</v>
      </c>
      <c r="D11571" s="1535" t="s">
        <v>2843</v>
      </c>
      <c r="E11571" s="1536" t="s">
        <v>2842</v>
      </c>
      <c r="F11571" s="1537" t="s">
        <v>2841</v>
      </c>
      <c r="G11571" s="1540" t="s">
        <v>2840</v>
      </c>
      <c r="H11571" s="1535" t="s">
        <v>2839</v>
      </c>
      <c r="I11571" s="1535" t="s">
        <v>2838</v>
      </c>
      <c r="J11571" s="1535" t="s">
        <v>2837</v>
      </c>
      <c r="K11571" s="1538" t="s">
        <v>2836</v>
      </c>
      <c r="L11571" s="1538" t="s">
        <v>2835</v>
      </c>
      <c r="M11571" s="1539" t="s">
        <v>2834</v>
      </c>
      <c r="N11571" s="1538" t="s">
        <v>2836</v>
      </c>
      <c r="O11571" s="1538" t="s">
        <v>2835</v>
      </c>
      <c r="P11571" s="1539" t="s">
        <v>2834</v>
      </c>
    </row>
    <row r="11572" spans="1:16" ht="33.75" x14ac:dyDescent="0.25">
      <c r="A11572" s="827" t="s">
        <v>3627</v>
      </c>
      <c r="B11572" s="827" t="s">
        <v>3626</v>
      </c>
      <c r="C11572" s="827" t="s">
        <v>3031</v>
      </c>
      <c r="D11572" s="824" t="s">
        <v>4007</v>
      </c>
      <c r="E11572" s="826">
        <v>3500</v>
      </c>
      <c r="F11572" s="825" t="s">
        <v>4168</v>
      </c>
      <c r="G11572" s="824" t="s">
        <v>4167</v>
      </c>
      <c r="H11572" s="823" t="s">
        <v>3674</v>
      </c>
      <c r="I11572" s="823" t="s">
        <v>3638</v>
      </c>
      <c r="J11572" s="823" t="s">
        <v>3674</v>
      </c>
      <c r="K11572" s="822">
        <v>2</v>
      </c>
      <c r="L11572" s="822">
        <v>6</v>
      </c>
      <c r="M11572" s="821">
        <v>22847.618268555154</v>
      </c>
      <c r="N11572" s="822"/>
      <c r="O11572" s="822"/>
      <c r="P11572" s="821"/>
    </row>
    <row r="11573" spans="1:16" ht="33.75" x14ac:dyDescent="0.25">
      <c r="A11573" s="827" t="s">
        <v>3627</v>
      </c>
      <c r="B11573" s="827" t="s">
        <v>3626</v>
      </c>
      <c r="C11573" s="827" t="s">
        <v>3031</v>
      </c>
      <c r="D11573" s="824" t="s">
        <v>4166</v>
      </c>
      <c r="E11573" s="826">
        <v>1500</v>
      </c>
      <c r="F11573" s="825" t="s">
        <v>4165</v>
      </c>
      <c r="G11573" s="824" t="s">
        <v>4164</v>
      </c>
      <c r="H11573" s="823" t="s">
        <v>4065</v>
      </c>
      <c r="I11573" s="823" t="s">
        <v>3622</v>
      </c>
      <c r="J11573" s="823" t="s">
        <v>4065</v>
      </c>
      <c r="K11573" s="822">
        <v>2</v>
      </c>
      <c r="L11573" s="822">
        <v>6</v>
      </c>
      <c r="M11573" s="821">
        <v>10674.038531614173</v>
      </c>
      <c r="N11573" s="822"/>
      <c r="O11573" s="822"/>
      <c r="P11573" s="821"/>
    </row>
    <row r="11574" spans="1:16" ht="33.75" x14ac:dyDescent="0.25">
      <c r="A11574" s="827" t="s">
        <v>3627</v>
      </c>
      <c r="B11574" s="827" t="s">
        <v>3626</v>
      </c>
      <c r="C11574" s="827" t="s">
        <v>3031</v>
      </c>
      <c r="D11574" s="824" t="s">
        <v>4007</v>
      </c>
      <c r="E11574" s="826">
        <v>3500</v>
      </c>
      <c r="F11574" s="825" t="s">
        <v>4163</v>
      </c>
      <c r="G11574" s="824" t="s">
        <v>4162</v>
      </c>
      <c r="H11574" s="823"/>
      <c r="I11574" s="823" t="s">
        <v>3654</v>
      </c>
      <c r="J11574" s="823" t="s">
        <v>2725</v>
      </c>
      <c r="K11574" s="822">
        <v>4</v>
      </c>
      <c r="L11574" s="822">
        <v>6</v>
      </c>
      <c r="M11574" s="821">
        <v>22318.401417238492</v>
      </c>
      <c r="N11574" s="822"/>
      <c r="O11574" s="822"/>
      <c r="P11574" s="821"/>
    </row>
    <row r="11575" spans="1:16" ht="33.75" x14ac:dyDescent="0.25">
      <c r="A11575" s="827" t="s">
        <v>3627</v>
      </c>
      <c r="B11575" s="827" t="s">
        <v>3626</v>
      </c>
      <c r="C11575" s="827" t="s">
        <v>3031</v>
      </c>
      <c r="D11575" s="824" t="s">
        <v>4031</v>
      </c>
      <c r="E11575" s="826">
        <v>3500</v>
      </c>
      <c r="F11575" s="825" t="s">
        <v>4161</v>
      </c>
      <c r="G11575" s="824" t="s">
        <v>4160</v>
      </c>
      <c r="H11575" s="823"/>
      <c r="I11575" s="823" t="s">
        <v>3638</v>
      </c>
      <c r="J11575" s="823" t="s">
        <v>2741</v>
      </c>
      <c r="K11575" s="822">
        <v>4</v>
      </c>
      <c r="L11575" s="822">
        <v>6</v>
      </c>
      <c r="M11575" s="821">
        <v>22812.771066235724</v>
      </c>
      <c r="N11575" s="822"/>
      <c r="O11575" s="822"/>
      <c r="P11575" s="821"/>
    </row>
    <row r="11576" spans="1:16" ht="33.75" x14ac:dyDescent="0.25">
      <c r="A11576" s="827" t="s">
        <v>3627</v>
      </c>
      <c r="B11576" s="827" t="s">
        <v>3626</v>
      </c>
      <c r="C11576" s="827" t="s">
        <v>3031</v>
      </c>
      <c r="D11576" s="824" t="s">
        <v>4159</v>
      </c>
      <c r="E11576" s="826">
        <v>1800</v>
      </c>
      <c r="F11576" s="825" t="s">
        <v>4158</v>
      </c>
      <c r="G11576" s="824" t="s">
        <v>4157</v>
      </c>
      <c r="H11576" s="823" t="s">
        <v>2725</v>
      </c>
      <c r="I11576" s="823" t="s">
        <v>3654</v>
      </c>
      <c r="J11576" s="823" t="s">
        <v>2725</v>
      </c>
      <c r="K11576" s="822">
        <v>2</v>
      </c>
      <c r="L11576" s="822">
        <v>6</v>
      </c>
      <c r="M11576" s="821">
        <v>12577.436781982655</v>
      </c>
      <c r="N11576" s="822"/>
      <c r="O11576" s="822"/>
      <c r="P11576" s="821"/>
    </row>
    <row r="11577" spans="1:16" ht="33.75" x14ac:dyDescent="0.25">
      <c r="A11577" s="827" t="s">
        <v>3627</v>
      </c>
      <c r="B11577" s="827" t="s">
        <v>3626</v>
      </c>
      <c r="C11577" s="827" t="s">
        <v>3031</v>
      </c>
      <c r="D11577" s="824" t="s">
        <v>3997</v>
      </c>
      <c r="E11577" s="826">
        <v>3500</v>
      </c>
      <c r="F11577" s="825" t="s">
        <v>4156</v>
      </c>
      <c r="G11577" s="824" t="s">
        <v>4155</v>
      </c>
      <c r="H11577" s="823" t="s">
        <v>3674</v>
      </c>
      <c r="I11577" s="823" t="s">
        <v>3875</v>
      </c>
      <c r="J11577" s="823" t="s">
        <v>3674</v>
      </c>
      <c r="K11577" s="822">
        <v>2</v>
      </c>
      <c r="L11577" s="822">
        <v>6</v>
      </c>
      <c r="M11577" s="821">
        <v>23517.655868785085</v>
      </c>
      <c r="N11577" s="822"/>
      <c r="O11577" s="822"/>
      <c r="P11577" s="821"/>
    </row>
    <row r="11578" spans="1:16" ht="33.75" x14ac:dyDescent="0.25">
      <c r="A11578" s="827" t="s">
        <v>3627</v>
      </c>
      <c r="B11578" s="827" t="s">
        <v>3626</v>
      </c>
      <c r="C11578" s="827" t="s">
        <v>3031</v>
      </c>
      <c r="D11578" s="824" t="s">
        <v>4007</v>
      </c>
      <c r="E11578" s="826">
        <v>3500</v>
      </c>
      <c r="F11578" s="825" t="s">
        <v>4154</v>
      </c>
      <c r="G11578" s="824" t="s">
        <v>4153</v>
      </c>
      <c r="H11578" s="823"/>
      <c r="I11578" s="823" t="s">
        <v>3631</v>
      </c>
      <c r="J11578" s="823"/>
      <c r="K11578" s="822">
        <v>2</v>
      </c>
      <c r="L11578" s="822">
        <v>6</v>
      </c>
      <c r="M11578" s="821">
        <v>23528.941155283363</v>
      </c>
      <c r="N11578" s="822"/>
      <c r="O11578" s="822"/>
      <c r="P11578" s="821"/>
    </row>
    <row r="11579" spans="1:16" ht="33.75" x14ac:dyDescent="0.25">
      <c r="A11579" s="827" t="s">
        <v>3627</v>
      </c>
      <c r="B11579" s="827" t="s">
        <v>3626</v>
      </c>
      <c r="C11579" s="827" t="s">
        <v>3031</v>
      </c>
      <c r="D11579" s="824" t="s">
        <v>4034</v>
      </c>
      <c r="E11579" s="826">
        <v>3500</v>
      </c>
      <c r="F11579" s="825" t="s">
        <v>4152</v>
      </c>
      <c r="G11579" s="824" t="s">
        <v>4151</v>
      </c>
      <c r="H11579" s="823" t="s">
        <v>3674</v>
      </c>
      <c r="I11579" s="823" t="s">
        <v>3654</v>
      </c>
      <c r="J11579" s="823" t="s">
        <v>3674</v>
      </c>
      <c r="K11579" s="822">
        <v>2</v>
      </c>
      <c r="L11579" s="822">
        <v>6</v>
      </c>
      <c r="M11579" s="821">
        <v>23528.941155283363</v>
      </c>
      <c r="N11579" s="822"/>
      <c r="O11579" s="822"/>
      <c r="P11579" s="821"/>
    </row>
    <row r="11580" spans="1:16" ht="33.75" x14ac:dyDescent="0.25">
      <c r="A11580" s="827" t="s">
        <v>3627</v>
      </c>
      <c r="B11580" s="827" t="s">
        <v>3626</v>
      </c>
      <c r="C11580" s="827" t="s">
        <v>3031</v>
      </c>
      <c r="D11580" s="824" t="s">
        <v>3997</v>
      </c>
      <c r="E11580" s="826">
        <v>3500</v>
      </c>
      <c r="F11580" s="825" t="s">
        <v>4150</v>
      </c>
      <c r="G11580" s="824" t="s">
        <v>4149</v>
      </c>
      <c r="H11580" s="823"/>
      <c r="I11580" s="823" t="s">
        <v>3638</v>
      </c>
      <c r="J11580" s="823" t="s">
        <v>2712</v>
      </c>
      <c r="K11580" s="822">
        <v>4</v>
      </c>
      <c r="L11580" s="822">
        <v>6</v>
      </c>
      <c r="M11580" s="821">
        <v>22813.972693901906</v>
      </c>
      <c r="N11580" s="822"/>
      <c r="O11580" s="822"/>
      <c r="P11580" s="821"/>
    </row>
    <row r="11581" spans="1:16" ht="33.75" x14ac:dyDescent="0.25">
      <c r="A11581" s="827" t="s">
        <v>3627</v>
      </c>
      <c r="B11581" s="827" t="s">
        <v>3626</v>
      </c>
      <c r="C11581" s="827" t="s">
        <v>3031</v>
      </c>
      <c r="D11581" s="824" t="s">
        <v>4015</v>
      </c>
      <c r="E11581" s="826">
        <v>3500</v>
      </c>
      <c r="F11581" s="825" t="s">
        <v>4148</v>
      </c>
      <c r="G11581" s="824" t="s">
        <v>4147</v>
      </c>
      <c r="H11581" s="823"/>
      <c r="I11581" s="823" t="s">
        <v>3622</v>
      </c>
      <c r="J11581" s="823" t="s">
        <v>2712</v>
      </c>
      <c r="K11581" s="822">
        <v>4</v>
      </c>
      <c r="L11581" s="822">
        <v>6</v>
      </c>
      <c r="M11581" s="821">
        <v>22726.874715231101</v>
      </c>
      <c r="N11581" s="822"/>
      <c r="O11581" s="822"/>
      <c r="P11581" s="821"/>
    </row>
    <row r="11582" spans="1:16" ht="33.75" x14ac:dyDescent="0.25">
      <c r="A11582" s="827" t="s">
        <v>3627</v>
      </c>
      <c r="B11582" s="827" t="s">
        <v>3626</v>
      </c>
      <c r="C11582" s="827" t="s">
        <v>3031</v>
      </c>
      <c r="D11582" s="824" t="s">
        <v>4007</v>
      </c>
      <c r="E11582" s="826">
        <v>3500</v>
      </c>
      <c r="F11582" s="825" t="s">
        <v>4146</v>
      </c>
      <c r="G11582" s="824" t="s">
        <v>4145</v>
      </c>
      <c r="H11582" s="823"/>
      <c r="I11582" s="823" t="s">
        <v>2707</v>
      </c>
      <c r="J11582" s="823" t="s">
        <v>3691</v>
      </c>
      <c r="K11582" s="822">
        <v>4</v>
      </c>
      <c r="L11582" s="822">
        <v>6</v>
      </c>
      <c r="M11582" s="821">
        <v>22667.434200010372</v>
      </c>
      <c r="N11582" s="822"/>
      <c r="O11582" s="822"/>
      <c r="P11582" s="821"/>
    </row>
    <row r="11583" spans="1:16" ht="33.75" x14ac:dyDescent="0.25">
      <c r="A11583" s="827" t="s">
        <v>3627</v>
      </c>
      <c r="B11583" s="827" t="s">
        <v>3626</v>
      </c>
      <c r="C11583" s="827" t="s">
        <v>3031</v>
      </c>
      <c r="D11583" s="824" t="s">
        <v>3997</v>
      </c>
      <c r="E11583" s="826">
        <v>3500</v>
      </c>
      <c r="F11583" s="825" t="s">
        <v>4144</v>
      </c>
      <c r="G11583" s="824" t="s">
        <v>4143</v>
      </c>
      <c r="H11583" s="823"/>
      <c r="I11583" s="823" t="s">
        <v>3622</v>
      </c>
      <c r="J11583" s="823" t="s">
        <v>3691</v>
      </c>
      <c r="K11583" s="822">
        <v>4</v>
      </c>
      <c r="L11583" s="822">
        <v>6</v>
      </c>
      <c r="M11583" s="821">
        <v>22710.152063543326</v>
      </c>
      <c r="N11583" s="822"/>
      <c r="O11583" s="822"/>
      <c r="P11583" s="821"/>
    </row>
    <row r="11584" spans="1:16" ht="33.75" x14ac:dyDescent="0.25">
      <c r="A11584" s="827" t="s">
        <v>3627</v>
      </c>
      <c r="B11584" s="827" t="s">
        <v>3626</v>
      </c>
      <c r="C11584" s="827" t="s">
        <v>3031</v>
      </c>
      <c r="D11584" s="824" t="s">
        <v>3997</v>
      </c>
      <c r="E11584" s="826">
        <v>3500</v>
      </c>
      <c r="F11584" s="825" t="s">
        <v>4142</v>
      </c>
      <c r="G11584" s="824" t="s">
        <v>4141</v>
      </c>
      <c r="H11584" s="823"/>
      <c r="I11584" s="823" t="s">
        <v>3647</v>
      </c>
      <c r="J11584" s="823" t="s">
        <v>3327</v>
      </c>
      <c r="K11584" s="822">
        <v>4</v>
      </c>
      <c r="L11584" s="822">
        <v>6</v>
      </c>
      <c r="M11584" s="821">
        <v>23394.438965181464</v>
      </c>
      <c r="N11584" s="822"/>
      <c r="O11584" s="822"/>
      <c r="P11584" s="821"/>
    </row>
    <row r="11585" spans="1:16" ht="33.75" x14ac:dyDescent="0.25">
      <c r="A11585" s="827" t="s">
        <v>3627</v>
      </c>
      <c r="B11585" s="827" t="s">
        <v>3626</v>
      </c>
      <c r="C11585" s="827" t="s">
        <v>3031</v>
      </c>
      <c r="D11585" s="824" t="s">
        <v>4007</v>
      </c>
      <c r="E11585" s="826">
        <v>3500</v>
      </c>
      <c r="F11585" s="825" t="s">
        <v>4140</v>
      </c>
      <c r="G11585" s="824" t="s">
        <v>4139</v>
      </c>
      <c r="H11585" s="823"/>
      <c r="I11585" s="823" t="s">
        <v>3638</v>
      </c>
      <c r="J11585" s="823" t="s">
        <v>2712</v>
      </c>
      <c r="K11585" s="822">
        <v>4</v>
      </c>
      <c r="L11585" s="822">
        <v>6</v>
      </c>
      <c r="M11585" s="821">
        <v>22964.877101647267</v>
      </c>
      <c r="N11585" s="822"/>
      <c r="O11585" s="822"/>
      <c r="P11585" s="821"/>
    </row>
    <row r="11586" spans="1:16" ht="33.75" x14ac:dyDescent="0.25">
      <c r="A11586" s="827" t="s">
        <v>3627</v>
      </c>
      <c r="B11586" s="827" t="s">
        <v>3626</v>
      </c>
      <c r="C11586" s="827" t="s">
        <v>3031</v>
      </c>
      <c r="D11586" s="824" t="s">
        <v>4010</v>
      </c>
      <c r="E11586" s="826">
        <v>3500</v>
      </c>
      <c r="F11586" s="825" t="s">
        <v>4138</v>
      </c>
      <c r="G11586" s="824" t="s">
        <v>4137</v>
      </c>
      <c r="H11586" s="823"/>
      <c r="I11586" s="823" t="s">
        <v>3631</v>
      </c>
      <c r="J11586" s="823" t="s">
        <v>2722</v>
      </c>
      <c r="K11586" s="822">
        <v>4</v>
      </c>
      <c r="L11586" s="822">
        <v>6</v>
      </c>
      <c r="M11586" s="821">
        <v>22814.873914651551</v>
      </c>
      <c r="N11586" s="822"/>
      <c r="O11586" s="822"/>
      <c r="P11586" s="821"/>
    </row>
    <row r="11587" spans="1:16" ht="33.75" x14ac:dyDescent="0.25">
      <c r="A11587" s="827" t="s">
        <v>3627</v>
      </c>
      <c r="B11587" s="827" t="s">
        <v>3626</v>
      </c>
      <c r="C11587" s="827" t="s">
        <v>3031</v>
      </c>
      <c r="D11587" s="824" t="s">
        <v>3997</v>
      </c>
      <c r="E11587" s="826">
        <v>3500</v>
      </c>
      <c r="F11587" s="825" t="s">
        <v>4136</v>
      </c>
      <c r="G11587" s="824" t="s">
        <v>4135</v>
      </c>
      <c r="H11587" s="823"/>
      <c r="I11587" s="823" t="s">
        <v>3622</v>
      </c>
      <c r="J11587" s="823" t="s">
        <v>3691</v>
      </c>
      <c r="K11587" s="822">
        <v>4</v>
      </c>
      <c r="L11587" s="822">
        <v>6</v>
      </c>
      <c r="M11587" s="821">
        <v>22744.538641924053</v>
      </c>
      <c r="N11587" s="822"/>
      <c r="O11587" s="822"/>
      <c r="P11587" s="821"/>
    </row>
    <row r="11588" spans="1:16" ht="33.75" x14ac:dyDescent="0.25">
      <c r="A11588" s="827" t="s">
        <v>3627</v>
      </c>
      <c r="B11588" s="827" t="s">
        <v>3626</v>
      </c>
      <c r="C11588" s="827" t="s">
        <v>3031</v>
      </c>
      <c r="D11588" s="824" t="s">
        <v>3997</v>
      </c>
      <c r="E11588" s="826">
        <v>3500</v>
      </c>
      <c r="F11588" s="825" t="s">
        <v>4134</v>
      </c>
      <c r="G11588" s="824" t="s">
        <v>4133</v>
      </c>
      <c r="H11588" s="823"/>
      <c r="I11588" s="823" t="s">
        <v>3875</v>
      </c>
      <c r="J11588" s="823" t="s">
        <v>4132</v>
      </c>
      <c r="K11588" s="822">
        <v>4</v>
      </c>
      <c r="L11588" s="822">
        <v>6</v>
      </c>
      <c r="M11588" s="821">
        <v>22266.851590359056</v>
      </c>
      <c r="N11588" s="822"/>
      <c r="O11588" s="822"/>
      <c r="P11588" s="821"/>
    </row>
    <row r="11589" spans="1:16" ht="33.75" x14ac:dyDescent="0.25">
      <c r="A11589" s="827" t="s">
        <v>3627</v>
      </c>
      <c r="B11589" s="827" t="s">
        <v>3626</v>
      </c>
      <c r="C11589" s="827" t="s">
        <v>3031</v>
      </c>
      <c r="D11589" s="824" t="s">
        <v>4034</v>
      </c>
      <c r="E11589" s="826">
        <v>3500</v>
      </c>
      <c r="F11589" s="825" t="s">
        <v>4131</v>
      </c>
      <c r="G11589" s="824" t="s">
        <v>4130</v>
      </c>
      <c r="H11589" s="823"/>
      <c r="I11589" s="823" t="s">
        <v>3875</v>
      </c>
      <c r="J11589" s="823" t="s">
        <v>4122</v>
      </c>
      <c r="K11589" s="822">
        <v>4</v>
      </c>
      <c r="L11589" s="822">
        <v>6</v>
      </c>
      <c r="M11589" s="821">
        <v>22779.506007010106</v>
      </c>
      <c r="N11589" s="822"/>
      <c r="O11589" s="822"/>
      <c r="P11589" s="821"/>
    </row>
    <row r="11590" spans="1:16" ht="33.75" x14ac:dyDescent="0.25">
      <c r="A11590" s="827" t="s">
        <v>3627</v>
      </c>
      <c r="B11590" s="827" t="s">
        <v>3626</v>
      </c>
      <c r="C11590" s="827" t="s">
        <v>3031</v>
      </c>
      <c r="D11590" s="824" t="s">
        <v>4129</v>
      </c>
      <c r="E11590" s="826">
        <v>3500</v>
      </c>
      <c r="F11590" s="825" t="s">
        <v>4128</v>
      </c>
      <c r="G11590" s="824" t="s">
        <v>4127</v>
      </c>
      <c r="H11590" s="823"/>
      <c r="I11590" s="823" t="s">
        <v>3647</v>
      </c>
      <c r="J11590" s="823" t="s">
        <v>2722</v>
      </c>
      <c r="K11590" s="822">
        <v>4</v>
      </c>
      <c r="L11590" s="822">
        <v>6</v>
      </c>
      <c r="M11590" s="821">
        <v>17996.156715526591</v>
      </c>
      <c r="N11590" s="822"/>
      <c r="O11590" s="822"/>
      <c r="P11590" s="821"/>
    </row>
    <row r="11591" spans="1:16" ht="33.75" x14ac:dyDescent="0.25">
      <c r="A11591" s="827" t="s">
        <v>3627</v>
      </c>
      <c r="B11591" s="827" t="s">
        <v>3626</v>
      </c>
      <c r="C11591" s="827" t="s">
        <v>3031</v>
      </c>
      <c r="D11591" s="824" t="s">
        <v>4007</v>
      </c>
      <c r="E11591" s="826">
        <v>3500</v>
      </c>
      <c r="F11591" s="825" t="s">
        <v>4126</v>
      </c>
      <c r="G11591" s="824" t="s">
        <v>4125</v>
      </c>
      <c r="H11591" s="823"/>
      <c r="I11591" s="823" t="s">
        <v>3638</v>
      </c>
      <c r="J11591" s="823" t="s">
        <v>2745</v>
      </c>
      <c r="K11591" s="822">
        <v>4</v>
      </c>
      <c r="L11591" s="822">
        <v>6</v>
      </c>
      <c r="M11591" s="821">
        <v>22410.416055776786</v>
      </c>
      <c r="N11591" s="822"/>
      <c r="O11591" s="822"/>
      <c r="P11591" s="821"/>
    </row>
    <row r="11592" spans="1:16" ht="33.75" x14ac:dyDescent="0.25">
      <c r="A11592" s="827" t="s">
        <v>3627</v>
      </c>
      <c r="B11592" s="827" t="s">
        <v>3626</v>
      </c>
      <c r="C11592" s="827" t="s">
        <v>3031</v>
      </c>
      <c r="D11592" s="824" t="s">
        <v>3997</v>
      </c>
      <c r="E11592" s="826">
        <v>3500</v>
      </c>
      <c r="F11592" s="825" t="s">
        <v>4124</v>
      </c>
      <c r="G11592" s="824" t="s">
        <v>4123</v>
      </c>
      <c r="H11592" s="823"/>
      <c r="I11592" s="823" t="s">
        <v>3622</v>
      </c>
      <c r="J11592" s="823" t="s">
        <v>4122</v>
      </c>
      <c r="K11592" s="822">
        <v>4</v>
      </c>
      <c r="L11592" s="822">
        <v>6</v>
      </c>
      <c r="M11592" s="821">
        <v>22744.538641924053</v>
      </c>
      <c r="N11592" s="822"/>
      <c r="O11592" s="822"/>
      <c r="P11592" s="821"/>
    </row>
    <row r="11593" spans="1:16" ht="33.75" x14ac:dyDescent="0.25">
      <c r="A11593" s="827" t="s">
        <v>3627</v>
      </c>
      <c r="B11593" s="827" t="s">
        <v>3626</v>
      </c>
      <c r="C11593" s="827" t="s">
        <v>3031</v>
      </c>
      <c r="D11593" s="824" t="s">
        <v>4007</v>
      </c>
      <c r="E11593" s="826">
        <v>3500</v>
      </c>
      <c r="F11593" s="825" t="s">
        <v>4121</v>
      </c>
      <c r="G11593" s="824" t="s">
        <v>4120</v>
      </c>
      <c r="H11593" s="823"/>
      <c r="I11593" s="823" t="s">
        <v>3631</v>
      </c>
      <c r="J11593" s="823" t="s">
        <v>3691</v>
      </c>
      <c r="K11593" s="822">
        <v>4</v>
      </c>
      <c r="L11593" s="822">
        <v>6</v>
      </c>
      <c r="M11593" s="821">
        <v>21602.031056913151</v>
      </c>
      <c r="N11593" s="822"/>
      <c r="O11593" s="822"/>
      <c r="P11593" s="821"/>
    </row>
    <row r="11594" spans="1:16" ht="33.75" x14ac:dyDescent="0.25">
      <c r="A11594" s="827" t="s">
        <v>3627</v>
      </c>
      <c r="B11594" s="827" t="s">
        <v>3626</v>
      </c>
      <c r="C11594" s="827" t="s">
        <v>3031</v>
      </c>
      <c r="D11594" s="824" t="s">
        <v>4007</v>
      </c>
      <c r="E11594" s="826">
        <v>3500</v>
      </c>
      <c r="F11594" s="825" t="s">
        <v>4119</v>
      </c>
      <c r="G11594" s="824" t="s">
        <v>4118</v>
      </c>
      <c r="H11594" s="823" t="s">
        <v>3674</v>
      </c>
      <c r="I11594" s="823" t="s">
        <v>3631</v>
      </c>
      <c r="J11594" s="823" t="s">
        <v>3674</v>
      </c>
      <c r="K11594" s="822">
        <v>2</v>
      </c>
      <c r="L11594" s="822">
        <v>6</v>
      </c>
      <c r="M11594" s="821">
        <v>23528.941155283363</v>
      </c>
      <c r="N11594" s="822"/>
      <c r="O11594" s="822"/>
      <c r="P11594" s="821"/>
    </row>
    <row r="11595" spans="1:16" ht="33.75" x14ac:dyDescent="0.25">
      <c r="A11595" s="827" t="s">
        <v>3627</v>
      </c>
      <c r="B11595" s="827" t="s">
        <v>3626</v>
      </c>
      <c r="C11595" s="827" t="s">
        <v>3031</v>
      </c>
      <c r="D11595" s="824" t="s">
        <v>4007</v>
      </c>
      <c r="E11595" s="826">
        <v>3500</v>
      </c>
      <c r="F11595" s="825" t="s">
        <v>4117</v>
      </c>
      <c r="G11595" s="824" t="s">
        <v>4116</v>
      </c>
      <c r="H11595" s="823"/>
      <c r="I11595" s="823" t="s">
        <v>3622</v>
      </c>
      <c r="J11595" s="823" t="s">
        <v>3327</v>
      </c>
      <c r="K11595" s="822">
        <v>4</v>
      </c>
      <c r="L11595" s="822">
        <v>6</v>
      </c>
      <c r="M11595" s="821">
        <v>22729.197862052395</v>
      </c>
      <c r="N11595" s="822"/>
      <c r="O11595" s="822"/>
      <c r="P11595" s="821"/>
    </row>
    <row r="11596" spans="1:16" ht="33.75" x14ac:dyDescent="0.25">
      <c r="A11596" s="827" t="s">
        <v>3627</v>
      </c>
      <c r="B11596" s="827" t="s">
        <v>3626</v>
      </c>
      <c r="C11596" s="827" t="s">
        <v>3031</v>
      </c>
      <c r="D11596" s="824" t="s">
        <v>4010</v>
      </c>
      <c r="E11596" s="826">
        <v>3500</v>
      </c>
      <c r="F11596" s="825" t="s">
        <v>4115</v>
      </c>
      <c r="G11596" s="824" t="s">
        <v>4114</v>
      </c>
      <c r="H11596" s="823"/>
      <c r="I11596" s="823" t="s">
        <v>3622</v>
      </c>
      <c r="J11596" s="823" t="s">
        <v>2773</v>
      </c>
      <c r="K11596" s="822">
        <v>4</v>
      </c>
      <c r="L11596" s="822">
        <v>6</v>
      </c>
      <c r="M11596" s="821">
        <v>22210.54532063429</v>
      </c>
      <c r="N11596" s="822"/>
      <c r="O11596" s="822"/>
      <c r="P11596" s="821"/>
    </row>
    <row r="11597" spans="1:16" ht="33.75" x14ac:dyDescent="0.25">
      <c r="A11597" s="827" t="s">
        <v>3627</v>
      </c>
      <c r="B11597" s="827" t="s">
        <v>3626</v>
      </c>
      <c r="C11597" s="827" t="s">
        <v>3031</v>
      </c>
      <c r="D11597" s="824" t="s">
        <v>4062</v>
      </c>
      <c r="E11597" s="826">
        <v>3500</v>
      </c>
      <c r="F11597" s="825" t="s">
        <v>4113</v>
      </c>
      <c r="G11597" s="824" t="s">
        <v>4112</v>
      </c>
      <c r="H11597" s="823"/>
      <c r="I11597" s="823" t="s">
        <v>3622</v>
      </c>
      <c r="J11597" s="823" t="s">
        <v>3691</v>
      </c>
      <c r="K11597" s="822">
        <v>4</v>
      </c>
      <c r="L11597" s="822">
        <v>6</v>
      </c>
      <c r="M11597" s="821">
        <v>22527.584766793934</v>
      </c>
      <c r="N11597" s="822"/>
      <c r="O11597" s="822"/>
      <c r="P11597" s="821"/>
    </row>
    <row r="11598" spans="1:16" ht="33.75" x14ac:dyDescent="0.25">
      <c r="A11598" s="827" t="s">
        <v>3627</v>
      </c>
      <c r="B11598" s="827" t="s">
        <v>3626</v>
      </c>
      <c r="C11598" s="827" t="s">
        <v>3031</v>
      </c>
      <c r="D11598" s="824" t="s">
        <v>4010</v>
      </c>
      <c r="E11598" s="826">
        <v>3500</v>
      </c>
      <c r="F11598" s="825" t="s">
        <v>4111</v>
      </c>
      <c r="G11598" s="824" t="s">
        <v>4110</v>
      </c>
      <c r="H11598" s="823"/>
      <c r="I11598" s="823" t="s">
        <v>3631</v>
      </c>
      <c r="J11598" s="823" t="s">
        <v>3691</v>
      </c>
      <c r="K11598" s="822">
        <v>4</v>
      </c>
      <c r="L11598" s="822">
        <v>6</v>
      </c>
      <c r="M11598" s="821">
        <v>22636.47226047828</v>
      </c>
      <c r="N11598" s="822"/>
      <c r="O11598" s="822"/>
      <c r="P11598" s="821"/>
    </row>
    <row r="11599" spans="1:16" ht="33.75" x14ac:dyDescent="0.25">
      <c r="A11599" s="827" t="s">
        <v>3627</v>
      </c>
      <c r="B11599" s="827" t="s">
        <v>3626</v>
      </c>
      <c r="C11599" s="827" t="s">
        <v>3031</v>
      </c>
      <c r="D11599" s="824" t="s">
        <v>3997</v>
      </c>
      <c r="E11599" s="826">
        <v>3500</v>
      </c>
      <c r="F11599" s="825" t="s">
        <v>4109</v>
      </c>
      <c r="G11599" s="824" t="s">
        <v>4108</v>
      </c>
      <c r="H11599" s="823"/>
      <c r="I11599" s="823" t="s">
        <v>3638</v>
      </c>
      <c r="J11599" s="823" t="s">
        <v>2741</v>
      </c>
      <c r="K11599" s="822">
        <v>4</v>
      </c>
      <c r="L11599" s="822">
        <v>6</v>
      </c>
      <c r="M11599" s="821">
        <v>22592.522728587475</v>
      </c>
      <c r="N11599" s="822"/>
      <c r="O11599" s="822"/>
      <c r="P11599" s="821"/>
    </row>
    <row r="11600" spans="1:16" ht="33.75" x14ac:dyDescent="0.25">
      <c r="A11600" s="827" t="s">
        <v>3627</v>
      </c>
      <c r="B11600" s="827" t="s">
        <v>3626</v>
      </c>
      <c r="C11600" s="827" t="s">
        <v>3031</v>
      </c>
      <c r="D11600" s="824" t="s">
        <v>4107</v>
      </c>
      <c r="E11600" s="826">
        <v>3500</v>
      </c>
      <c r="F11600" s="825" t="s">
        <v>4106</v>
      </c>
      <c r="G11600" s="824" t="s">
        <v>4105</v>
      </c>
      <c r="H11600" s="823"/>
      <c r="I11600" s="823" t="s">
        <v>3631</v>
      </c>
      <c r="J11600" s="823" t="s">
        <v>3691</v>
      </c>
      <c r="K11600" s="822">
        <v>4</v>
      </c>
      <c r="L11600" s="822">
        <v>6</v>
      </c>
      <c r="M11600" s="821">
        <v>21988.234188825758</v>
      </c>
      <c r="N11600" s="822"/>
      <c r="O11600" s="822"/>
      <c r="P11600" s="821"/>
    </row>
    <row r="11601" spans="1:16" ht="33.75" x14ac:dyDescent="0.25">
      <c r="A11601" s="827" t="s">
        <v>3627</v>
      </c>
      <c r="B11601" s="827" t="s">
        <v>3626</v>
      </c>
      <c r="C11601" s="827" t="s">
        <v>3031</v>
      </c>
      <c r="D11601" s="824" t="s">
        <v>4015</v>
      </c>
      <c r="E11601" s="826">
        <v>3290</v>
      </c>
      <c r="F11601" s="825" t="s">
        <v>4104</v>
      </c>
      <c r="G11601" s="824" t="s">
        <v>4103</v>
      </c>
      <c r="H11601" s="823"/>
      <c r="I11601" s="823" t="s">
        <v>3622</v>
      </c>
      <c r="J11601" s="823" t="s">
        <v>2745</v>
      </c>
      <c r="K11601" s="822">
        <v>4</v>
      </c>
      <c r="L11601" s="822">
        <v>6</v>
      </c>
      <c r="M11601" s="821">
        <v>21992.570061987917</v>
      </c>
      <c r="N11601" s="822"/>
      <c r="O11601" s="822"/>
      <c r="P11601" s="821"/>
    </row>
    <row r="11602" spans="1:16" ht="33.75" x14ac:dyDescent="0.25">
      <c r="A11602" s="827" t="s">
        <v>3627</v>
      </c>
      <c r="B11602" s="827" t="s">
        <v>3626</v>
      </c>
      <c r="C11602" s="827" t="s">
        <v>3031</v>
      </c>
      <c r="D11602" s="824" t="s">
        <v>4062</v>
      </c>
      <c r="E11602" s="826">
        <v>3500</v>
      </c>
      <c r="F11602" s="825" t="s">
        <v>4102</v>
      </c>
      <c r="G11602" s="824" t="s">
        <v>4101</v>
      </c>
      <c r="H11602" s="823"/>
      <c r="I11602" s="823" t="s">
        <v>3647</v>
      </c>
      <c r="J11602" s="823" t="s">
        <v>2722</v>
      </c>
      <c r="K11602" s="822">
        <v>4</v>
      </c>
      <c r="L11602" s="822">
        <v>6</v>
      </c>
      <c r="M11602" s="821">
        <v>22721.897973980307</v>
      </c>
      <c r="N11602" s="822"/>
      <c r="O11602" s="822"/>
      <c r="P11602" s="821"/>
    </row>
    <row r="11603" spans="1:16" ht="33.75" x14ac:dyDescent="0.25">
      <c r="A11603" s="827" t="s">
        <v>3627</v>
      </c>
      <c r="B11603" s="827" t="s">
        <v>3626</v>
      </c>
      <c r="C11603" s="827" t="s">
        <v>3031</v>
      </c>
      <c r="D11603" s="824" t="s">
        <v>4007</v>
      </c>
      <c r="E11603" s="826">
        <v>3500</v>
      </c>
      <c r="F11603" s="825" t="s">
        <v>4100</v>
      </c>
      <c r="G11603" s="824" t="s">
        <v>4099</v>
      </c>
      <c r="H11603" s="823"/>
      <c r="I11603" s="823" t="s">
        <v>3622</v>
      </c>
      <c r="J11603" s="823" t="s">
        <v>2712</v>
      </c>
      <c r="K11603" s="822">
        <v>3</v>
      </c>
      <c r="L11603" s="822">
        <v>6</v>
      </c>
      <c r="M11603" s="821">
        <v>22738.149988165493</v>
      </c>
      <c r="N11603" s="822"/>
      <c r="O11603" s="822"/>
      <c r="P11603" s="821"/>
    </row>
    <row r="11604" spans="1:16" ht="33.75" x14ac:dyDescent="0.25">
      <c r="A11604" s="827" t="s">
        <v>3627</v>
      </c>
      <c r="B11604" s="827" t="s">
        <v>3626</v>
      </c>
      <c r="C11604" s="827" t="s">
        <v>3031</v>
      </c>
      <c r="D11604" s="824" t="s">
        <v>4062</v>
      </c>
      <c r="E11604" s="826">
        <v>3500</v>
      </c>
      <c r="F11604" s="825" t="s">
        <v>5929</v>
      </c>
      <c r="G11604" s="824" t="s">
        <v>5928</v>
      </c>
      <c r="H11604" s="823"/>
      <c r="I11604" s="823" t="s">
        <v>3647</v>
      </c>
      <c r="J11604" s="823" t="s">
        <v>2722</v>
      </c>
      <c r="K11604" s="822">
        <v>4</v>
      </c>
      <c r="L11604" s="822">
        <v>6</v>
      </c>
      <c r="M11604" s="821">
        <v>24445.502684795512</v>
      </c>
      <c r="N11604" s="822"/>
      <c r="O11604" s="822"/>
      <c r="P11604" s="821"/>
    </row>
    <row r="11605" spans="1:16" ht="22.5" x14ac:dyDescent="0.25">
      <c r="A11605" s="827" t="s">
        <v>3627</v>
      </c>
      <c r="B11605" s="827" t="s">
        <v>3626</v>
      </c>
      <c r="C11605" s="827" t="s">
        <v>3031</v>
      </c>
      <c r="D11605" s="824" t="s">
        <v>4098</v>
      </c>
      <c r="E11605" s="826">
        <v>2500</v>
      </c>
      <c r="F11605" s="825" t="s">
        <v>4097</v>
      </c>
      <c r="G11605" s="824" t="s">
        <v>4096</v>
      </c>
      <c r="H11605" s="823" t="s">
        <v>4048</v>
      </c>
      <c r="I11605" s="823" t="s">
        <v>3631</v>
      </c>
      <c r="J11605" s="823" t="s">
        <v>4048</v>
      </c>
      <c r="K11605" s="822">
        <v>2</v>
      </c>
      <c r="L11605" s="822">
        <v>6</v>
      </c>
      <c r="M11605" s="821">
        <v>17080.716705169554</v>
      </c>
      <c r="N11605" s="822"/>
      <c r="O11605" s="822"/>
      <c r="P11605" s="821"/>
    </row>
    <row r="11606" spans="1:16" ht="33.75" x14ac:dyDescent="0.25">
      <c r="A11606" s="827" t="s">
        <v>3627</v>
      </c>
      <c r="B11606" s="827" t="s">
        <v>3626</v>
      </c>
      <c r="C11606" s="827" t="s">
        <v>3031</v>
      </c>
      <c r="D11606" s="824" t="s">
        <v>4062</v>
      </c>
      <c r="E11606" s="826">
        <v>3500</v>
      </c>
      <c r="F11606" s="825" t="s">
        <v>4095</v>
      </c>
      <c r="G11606" s="824" t="s">
        <v>4094</v>
      </c>
      <c r="H11606" s="823"/>
      <c r="I11606" s="823" t="s">
        <v>3622</v>
      </c>
      <c r="J11606" s="823" t="s">
        <v>2712</v>
      </c>
      <c r="K11606" s="822">
        <v>4</v>
      </c>
      <c r="L11606" s="822">
        <v>6</v>
      </c>
      <c r="M11606" s="821">
        <v>22776.702209122337</v>
      </c>
      <c r="N11606" s="822"/>
      <c r="O11606" s="822"/>
      <c r="P11606" s="821"/>
    </row>
    <row r="11607" spans="1:16" ht="33.75" x14ac:dyDescent="0.25">
      <c r="A11607" s="827" t="s">
        <v>3627</v>
      </c>
      <c r="B11607" s="827" t="s">
        <v>3626</v>
      </c>
      <c r="C11607" s="827" t="s">
        <v>3031</v>
      </c>
      <c r="D11607" s="824" t="s">
        <v>4056</v>
      </c>
      <c r="E11607" s="826">
        <v>3500</v>
      </c>
      <c r="F11607" s="825" t="s">
        <v>4093</v>
      </c>
      <c r="G11607" s="824" t="s">
        <v>4092</v>
      </c>
      <c r="H11607" s="823"/>
      <c r="I11607" s="823" t="s">
        <v>3622</v>
      </c>
      <c r="J11607" s="823" t="s">
        <v>2745</v>
      </c>
      <c r="K11607" s="822">
        <v>4</v>
      </c>
      <c r="L11607" s="822">
        <v>6</v>
      </c>
      <c r="M11607" s="821">
        <v>21882.801374681705</v>
      </c>
      <c r="N11607" s="822"/>
      <c r="O11607" s="822"/>
      <c r="P11607" s="821"/>
    </row>
    <row r="11608" spans="1:16" ht="22.5" x14ac:dyDescent="0.25">
      <c r="A11608" s="827" t="s">
        <v>3627</v>
      </c>
      <c r="B11608" s="827" t="s">
        <v>3626</v>
      </c>
      <c r="C11608" s="827" t="s">
        <v>3031</v>
      </c>
      <c r="D11608" s="824" t="s">
        <v>4091</v>
      </c>
      <c r="E11608" s="826">
        <v>2500</v>
      </c>
      <c r="F11608" s="825" t="s">
        <v>4090</v>
      </c>
      <c r="G11608" s="824" t="s">
        <v>4089</v>
      </c>
      <c r="H11608" s="823" t="s">
        <v>4048</v>
      </c>
      <c r="I11608" s="823" t="s">
        <v>3631</v>
      </c>
      <c r="J11608" s="823" t="s">
        <v>4048</v>
      </c>
      <c r="K11608" s="822">
        <v>2</v>
      </c>
      <c r="L11608" s="822">
        <v>6</v>
      </c>
      <c r="M11608" s="821">
        <v>17003.432019105938</v>
      </c>
      <c r="N11608" s="822"/>
      <c r="O11608" s="822"/>
      <c r="P11608" s="821"/>
    </row>
    <row r="11609" spans="1:16" ht="33.75" x14ac:dyDescent="0.25">
      <c r="A11609" s="827" t="s">
        <v>3627</v>
      </c>
      <c r="B11609" s="827" t="s">
        <v>3626</v>
      </c>
      <c r="C11609" s="827" t="s">
        <v>3031</v>
      </c>
      <c r="D11609" s="824" t="s">
        <v>4031</v>
      </c>
      <c r="E11609" s="826">
        <v>3500</v>
      </c>
      <c r="F11609" s="825" t="s">
        <v>4088</v>
      </c>
      <c r="G11609" s="824" t="s">
        <v>4087</v>
      </c>
      <c r="H11609" s="823"/>
      <c r="I11609" s="823" t="s">
        <v>3622</v>
      </c>
      <c r="J11609" s="823" t="s">
        <v>3691</v>
      </c>
      <c r="K11609" s="822">
        <v>4</v>
      </c>
      <c r="L11609" s="822">
        <v>6</v>
      </c>
      <c r="M11609" s="821">
        <v>22744.538641924057</v>
      </c>
      <c r="N11609" s="822"/>
      <c r="O11609" s="822"/>
      <c r="P11609" s="821"/>
    </row>
    <row r="11610" spans="1:16" ht="33.75" x14ac:dyDescent="0.25">
      <c r="A11610" s="827" t="s">
        <v>3627</v>
      </c>
      <c r="B11610" s="827" t="s">
        <v>3626</v>
      </c>
      <c r="C11610" s="827" t="s">
        <v>3031</v>
      </c>
      <c r="D11610" s="824" t="s">
        <v>4086</v>
      </c>
      <c r="E11610" s="826">
        <v>1800</v>
      </c>
      <c r="F11610" s="825" t="s">
        <v>4085</v>
      </c>
      <c r="G11610" s="824" t="s">
        <v>4084</v>
      </c>
      <c r="H11610" s="823"/>
      <c r="I11610" s="823" t="s">
        <v>3622</v>
      </c>
      <c r="J11610" s="823" t="s">
        <v>3691</v>
      </c>
      <c r="K11610" s="822">
        <v>4</v>
      </c>
      <c r="L11610" s="822">
        <v>6</v>
      </c>
      <c r="M11610" s="821">
        <v>12014.263935532314</v>
      </c>
      <c r="N11610" s="822"/>
      <c r="O11610" s="822"/>
      <c r="P11610" s="821"/>
    </row>
    <row r="11611" spans="1:16" ht="33.75" x14ac:dyDescent="0.25">
      <c r="A11611" s="827" t="s">
        <v>3627</v>
      </c>
      <c r="B11611" s="827" t="s">
        <v>3626</v>
      </c>
      <c r="C11611" s="827" t="s">
        <v>3031</v>
      </c>
      <c r="D11611" s="824" t="s">
        <v>4010</v>
      </c>
      <c r="E11611" s="826">
        <v>3500</v>
      </c>
      <c r="F11611" s="825" t="s">
        <v>4083</v>
      </c>
      <c r="G11611" s="824" t="s">
        <v>4082</v>
      </c>
      <c r="H11611" s="823"/>
      <c r="I11611" s="823" t="s">
        <v>3631</v>
      </c>
      <c r="J11611" s="823" t="s">
        <v>2712</v>
      </c>
      <c r="K11611" s="822">
        <v>4</v>
      </c>
      <c r="L11611" s="822">
        <v>6</v>
      </c>
      <c r="M11611" s="821">
        <v>22658.151626289065</v>
      </c>
      <c r="N11611" s="822"/>
      <c r="O11611" s="822"/>
      <c r="P11611" s="821"/>
    </row>
    <row r="11612" spans="1:16" x14ac:dyDescent="0.25">
      <c r="A11612" s="1772" t="s">
        <v>2848</v>
      </c>
      <c r="B11612" s="1772"/>
      <c r="C11612" s="1772"/>
      <c r="D11612" s="1772"/>
      <c r="E11612" s="1772"/>
      <c r="F11612" s="1772" t="s">
        <v>378</v>
      </c>
      <c r="G11612" s="1772"/>
      <c r="H11612" s="1772"/>
      <c r="I11612" s="1772"/>
      <c r="J11612" s="1772"/>
      <c r="K11612" s="1771" t="s">
        <v>2847</v>
      </c>
      <c r="L11612" s="1771"/>
      <c r="M11612" s="1771"/>
      <c r="N11612" s="1771" t="s">
        <v>2846</v>
      </c>
      <c r="O11612" s="1771"/>
      <c r="P11612" s="1771"/>
    </row>
    <row r="11613" spans="1:16" ht="70.5" customHeight="1" x14ac:dyDescent="0.25">
      <c r="A11613" s="1535" t="s">
        <v>2845</v>
      </c>
      <c r="B11613" s="1535" t="s">
        <v>5</v>
      </c>
      <c r="C11613" s="1535" t="s">
        <v>2844</v>
      </c>
      <c r="D11613" s="1535" t="s">
        <v>2843</v>
      </c>
      <c r="E11613" s="1536" t="s">
        <v>2842</v>
      </c>
      <c r="F11613" s="1537" t="s">
        <v>2841</v>
      </c>
      <c r="G11613" s="1540" t="s">
        <v>2840</v>
      </c>
      <c r="H11613" s="1535" t="s">
        <v>2839</v>
      </c>
      <c r="I11613" s="1535" t="s">
        <v>2838</v>
      </c>
      <c r="J11613" s="1535" t="s">
        <v>2837</v>
      </c>
      <c r="K11613" s="1538" t="s">
        <v>2836</v>
      </c>
      <c r="L11613" s="1538" t="s">
        <v>2835</v>
      </c>
      <c r="M11613" s="1539" t="s">
        <v>2834</v>
      </c>
      <c r="N11613" s="1538" t="s">
        <v>2836</v>
      </c>
      <c r="O11613" s="1538" t="s">
        <v>2835</v>
      </c>
      <c r="P11613" s="1539" t="s">
        <v>2834</v>
      </c>
    </row>
    <row r="11614" spans="1:16" ht="33.75" x14ac:dyDescent="0.25">
      <c r="A11614" s="827" t="s">
        <v>3627</v>
      </c>
      <c r="B11614" s="827" t="s">
        <v>3626</v>
      </c>
      <c r="C11614" s="827" t="s">
        <v>3031</v>
      </c>
      <c r="D11614" s="824" t="s">
        <v>4034</v>
      </c>
      <c r="E11614" s="826">
        <v>3500</v>
      </c>
      <c r="F11614" s="825" t="s">
        <v>4081</v>
      </c>
      <c r="G11614" s="824" t="s">
        <v>4080</v>
      </c>
      <c r="H11614" s="823"/>
      <c r="I11614" s="823" t="s">
        <v>3638</v>
      </c>
      <c r="J11614" s="823" t="s">
        <v>2712</v>
      </c>
      <c r="K11614" s="822">
        <v>4</v>
      </c>
      <c r="L11614" s="822">
        <v>6</v>
      </c>
      <c r="M11614" s="821">
        <v>22138.257402949239</v>
      </c>
      <c r="N11614" s="822"/>
      <c r="O11614" s="822"/>
      <c r="P11614" s="821"/>
    </row>
    <row r="11615" spans="1:16" ht="33.75" x14ac:dyDescent="0.25">
      <c r="A11615" s="827" t="s">
        <v>3627</v>
      </c>
      <c r="B11615" s="827" t="s">
        <v>3626</v>
      </c>
      <c r="C11615" s="827" t="s">
        <v>3031</v>
      </c>
      <c r="D11615" s="824" t="s">
        <v>4031</v>
      </c>
      <c r="E11615" s="826">
        <v>3500</v>
      </c>
      <c r="F11615" s="825" t="s">
        <v>4079</v>
      </c>
      <c r="G11615" s="824" t="s">
        <v>4078</v>
      </c>
      <c r="H11615" s="823"/>
      <c r="I11615" s="823" t="s">
        <v>3622</v>
      </c>
      <c r="J11615" s="823" t="s">
        <v>4077</v>
      </c>
      <c r="K11615" s="822">
        <v>4</v>
      </c>
      <c r="L11615" s="822">
        <v>6</v>
      </c>
      <c r="M11615" s="821">
        <v>22299.075238940648</v>
      </c>
      <c r="N11615" s="822"/>
      <c r="O11615" s="822"/>
      <c r="P11615" s="821"/>
    </row>
    <row r="11616" spans="1:16" ht="33.75" x14ac:dyDescent="0.25">
      <c r="A11616" s="827" t="s">
        <v>3627</v>
      </c>
      <c r="B11616" s="827" t="s">
        <v>3626</v>
      </c>
      <c r="C11616" s="827" t="s">
        <v>3031</v>
      </c>
      <c r="D11616" s="824" t="s">
        <v>4076</v>
      </c>
      <c r="E11616" s="826">
        <v>1800</v>
      </c>
      <c r="F11616" s="825" t="s">
        <v>4075</v>
      </c>
      <c r="G11616" s="824" t="s">
        <v>4074</v>
      </c>
      <c r="H11616" s="823" t="s">
        <v>3691</v>
      </c>
      <c r="I11616" s="823" t="s">
        <v>3654</v>
      </c>
      <c r="J11616" s="823" t="s">
        <v>3691</v>
      </c>
      <c r="K11616" s="822">
        <v>2</v>
      </c>
      <c r="L11616" s="822">
        <v>6</v>
      </c>
      <c r="M11616" s="821">
        <v>12577.436781982655</v>
      </c>
      <c r="N11616" s="822"/>
      <c r="O11616" s="822"/>
      <c r="P11616" s="821"/>
    </row>
    <row r="11617" spans="1:16" ht="33.75" x14ac:dyDescent="0.25">
      <c r="A11617" s="827" t="s">
        <v>3627</v>
      </c>
      <c r="B11617" s="827" t="s">
        <v>3626</v>
      </c>
      <c r="C11617" s="827" t="s">
        <v>3031</v>
      </c>
      <c r="D11617" s="824" t="s">
        <v>4015</v>
      </c>
      <c r="E11617" s="826">
        <v>3500</v>
      </c>
      <c r="F11617" s="825" t="s">
        <v>4073</v>
      </c>
      <c r="G11617" s="824" t="s">
        <v>4072</v>
      </c>
      <c r="H11617" s="823"/>
      <c r="I11617" s="823" t="s">
        <v>3631</v>
      </c>
      <c r="J11617" s="823" t="s">
        <v>4071</v>
      </c>
      <c r="K11617" s="822">
        <v>5</v>
      </c>
      <c r="L11617" s="822">
        <v>6</v>
      </c>
      <c r="M11617" s="821">
        <v>22733.443613139589</v>
      </c>
      <c r="N11617" s="822"/>
      <c r="O11617" s="822"/>
      <c r="P11617" s="821"/>
    </row>
    <row r="11618" spans="1:16" ht="33.75" x14ac:dyDescent="0.25">
      <c r="A11618" s="827" t="s">
        <v>3627</v>
      </c>
      <c r="B11618" s="827" t="s">
        <v>3626</v>
      </c>
      <c r="C11618" s="827" t="s">
        <v>3031</v>
      </c>
      <c r="D11618" s="824" t="s">
        <v>4056</v>
      </c>
      <c r="E11618" s="826">
        <v>3500</v>
      </c>
      <c r="F11618" s="825" t="s">
        <v>4070</v>
      </c>
      <c r="G11618" s="824" t="s">
        <v>4069</v>
      </c>
      <c r="H11618" s="823"/>
      <c r="I11618" s="823" t="s">
        <v>3638</v>
      </c>
      <c r="J11618" s="823" t="s">
        <v>2745</v>
      </c>
      <c r="K11618" s="822">
        <v>4</v>
      </c>
      <c r="L11618" s="822">
        <v>6</v>
      </c>
      <c r="M11618" s="821">
        <v>23224.6489759492</v>
      </c>
      <c r="N11618" s="822"/>
      <c r="O11618" s="822"/>
      <c r="P11618" s="821"/>
    </row>
    <row r="11619" spans="1:16" ht="22.5" x14ac:dyDescent="0.25">
      <c r="A11619" s="827" t="s">
        <v>3627</v>
      </c>
      <c r="B11619" s="827" t="s">
        <v>3626</v>
      </c>
      <c r="C11619" s="827" t="s">
        <v>3031</v>
      </c>
      <c r="D11619" s="824" t="s">
        <v>4068</v>
      </c>
      <c r="E11619" s="826">
        <v>2500</v>
      </c>
      <c r="F11619" s="825" t="s">
        <v>4067</v>
      </c>
      <c r="G11619" s="824" t="s">
        <v>4066</v>
      </c>
      <c r="H11619" s="823" t="s">
        <v>4065</v>
      </c>
      <c r="I11619" s="823" t="s">
        <v>3631</v>
      </c>
      <c r="J11619" s="823" t="s">
        <v>4065</v>
      </c>
      <c r="K11619" s="822">
        <v>2</v>
      </c>
      <c r="L11619" s="822">
        <v>6</v>
      </c>
      <c r="M11619" s="821">
        <v>16002.075630616509</v>
      </c>
      <c r="N11619" s="822"/>
      <c r="O11619" s="822"/>
      <c r="P11619" s="821"/>
    </row>
    <row r="11620" spans="1:16" ht="33.75" x14ac:dyDescent="0.25">
      <c r="A11620" s="827" t="s">
        <v>3627</v>
      </c>
      <c r="B11620" s="827" t="s">
        <v>3626</v>
      </c>
      <c r="C11620" s="827" t="s">
        <v>3031</v>
      </c>
      <c r="D11620" s="824" t="s">
        <v>3997</v>
      </c>
      <c r="E11620" s="826">
        <v>3500</v>
      </c>
      <c r="F11620" s="825" t="s">
        <v>5927</v>
      </c>
      <c r="G11620" s="824" t="s">
        <v>4063</v>
      </c>
      <c r="H11620" s="823"/>
      <c r="I11620" s="823" t="s">
        <v>3631</v>
      </c>
      <c r="J11620" s="823" t="s">
        <v>3691</v>
      </c>
      <c r="K11620" s="822">
        <v>4</v>
      </c>
      <c r="L11620" s="822">
        <v>6</v>
      </c>
      <c r="M11620" s="821">
        <v>22656.8698901118</v>
      </c>
      <c r="N11620" s="822"/>
      <c r="O11620" s="822"/>
      <c r="P11620" s="821"/>
    </row>
    <row r="11621" spans="1:16" ht="33.75" x14ac:dyDescent="0.25">
      <c r="A11621" s="827" t="s">
        <v>3627</v>
      </c>
      <c r="B11621" s="827" t="s">
        <v>3626</v>
      </c>
      <c r="C11621" s="827" t="s">
        <v>3031</v>
      </c>
      <c r="D11621" s="824" t="s">
        <v>4062</v>
      </c>
      <c r="E11621" s="826">
        <v>3500</v>
      </c>
      <c r="F11621" s="825" t="s">
        <v>4061</v>
      </c>
      <c r="G11621" s="824" t="s">
        <v>4060</v>
      </c>
      <c r="H11621" s="823"/>
      <c r="I11621" s="823" t="s">
        <v>3647</v>
      </c>
      <c r="J11621" s="823" t="s">
        <v>4035</v>
      </c>
      <c r="K11621" s="822">
        <v>4</v>
      </c>
      <c r="L11621" s="822">
        <v>6</v>
      </c>
      <c r="M11621" s="821">
        <v>22546.950999347318</v>
      </c>
      <c r="N11621" s="822"/>
      <c r="O11621" s="822"/>
      <c r="P11621" s="821"/>
    </row>
    <row r="11622" spans="1:16" ht="33.75" x14ac:dyDescent="0.25">
      <c r="A11622" s="827" t="s">
        <v>3627</v>
      </c>
      <c r="B11622" s="827" t="s">
        <v>3626</v>
      </c>
      <c r="C11622" s="827" t="s">
        <v>3031</v>
      </c>
      <c r="D11622" s="824" t="s">
        <v>4059</v>
      </c>
      <c r="E11622" s="826">
        <v>1800</v>
      </c>
      <c r="F11622" s="825" t="s">
        <v>4058</v>
      </c>
      <c r="G11622" s="824" t="s">
        <v>4057</v>
      </c>
      <c r="H11622" s="823" t="s">
        <v>2741</v>
      </c>
      <c r="I11622" s="823" t="s">
        <v>3638</v>
      </c>
      <c r="J11622" s="823" t="s">
        <v>2741</v>
      </c>
      <c r="K11622" s="822">
        <v>2</v>
      </c>
      <c r="L11622" s="822">
        <v>6</v>
      </c>
      <c r="M11622" s="821">
        <v>12577.436781982655</v>
      </c>
      <c r="N11622" s="822"/>
      <c r="O11622" s="822"/>
      <c r="P11622" s="821"/>
    </row>
    <row r="11623" spans="1:16" ht="33.75" x14ac:dyDescent="0.25">
      <c r="A11623" s="827" t="s">
        <v>3627</v>
      </c>
      <c r="B11623" s="827" t="s">
        <v>3626</v>
      </c>
      <c r="C11623" s="827" t="s">
        <v>3031</v>
      </c>
      <c r="D11623" s="824" t="s">
        <v>4056</v>
      </c>
      <c r="E11623" s="826">
        <v>3500</v>
      </c>
      <c r="F11623" s="825" t="s">
        <v>4055</v>
      </c>
      <c r="G11623" s="824" t="s">
        <v>4054</v>
      </c>
      <c r="H11623" s="823"/>
      <c r="I11623" s="823" t="s">
        <v>3622</v>
      </c>
      <c r="J11623" s="823" t="s">
        <v>4016</v>
      </c>
      <c r="K11623" s="822">
        <v>4</v>
      </c>
      <c r="L11623" s="822">
        <v>6</v>
      </c>
      <c r="M11623" s="821">
        <v>22688.612887626918</v>
      </c>
      <c r="N11623" s="822"/>
      <c r="O11623" s="822"/>
      <c r="P11623" s="821"/>
    </row>
    <row r="11624" spans="1:16" ht="22.5" x14ac:dyDescent="0.25">
      <c r="A11624" s="827" t="s">
        <v>3627</v>
      </c>
      <c r="B11624" s="827" t="s">
        <v>3626</v>
      </c>
      <c r="C11624" s="827" t="s">
        <v>3031</v>
      </c>
      <c r="D11624" s="824" t="s">
        <v>4053</v>
      </c>
      <c r="E11624" s="826">
        <v>2500</v>
      </c>
      <c r="F11624" s="825" t="s">
        <v>4052</v>
      </c>
      <c r="G11624" s="824" t="s">
        <v>4051</v>
      </c>
      <c r="H11624" s="823" t="s">
        <v>3691</v>
      </c>
      <c r="I11624" s="823" t="s">
        <v>3631</v>
      </c>
      <c r="J11624" s="823" t="s">
        <v>3691</v>
      </c>
      <c r="K11624" s="822">
        <v>2</v>
      </c>
      <c r="L11624" s="822">
        <v>6</v>
      </c>
      <c r="M11624" s="821">
        <v>17086.875046958765</v>
      </c>
      <c r="N11624" s="822"/>
      <c r="O11624" s="822"/>
      <c r="P11624" s="821"/>
    </row>
    <row r="11625" spans="1:16" ht="33.75" x14ac:dyDescent="0.25">
      <c r="A11625" s="827" t="s">
        <v>3627</v>
      </c>
      <c r="B11625" s="827" t="s">
        <v>3626</v>
      </c>
      <c r="C11625" s="827" t="s">
        <v>3031</v>
      </c>
      <c r="D11625" s="824" t="s">
        <v>4010</v>
      </c>
      <c r="E11625" s="826">
        <v>3500</v>
      </c>
      <c r="F11625" s="825" t="s">
        <v>4050</v>
      </c>
      <c r="G11625" s="824" t="s">
        <v>4049</v>
      </c>
      <c r="H11625" s="823"/>
      <c r="I11625" s="823" t="s">
        <v>3622</v>
      </c>
      <c r="J11625" s="823" t="s">
        <v>4048</v>
      </c>
      <c r="K11625" s="822">
        <v>4</v>
      </c>
      <c r="L11625" s="822">
        <v>6</v>
      </c>
      <c r="M11625" s="821">
        <v>22636.912857289211</v>
      </c>
      <c r="N11625" s="822"/>
      <c r="O11625" s="822"/>
      <c r="P11625" s="821"/>
    </row>
    <row r="11626" spans="1:16" ht="33.75" x14ac:dyDescent="0.25">
      <c r="A11626" s="827" t="s">
        <v>3627</v>
      </c>
      <c r="B11626" s="827" t="s">
        <v>3626</v>
      </c>
      <c r="C11626" s="827" t="s">
        <v>3031</v>
      </c>
      <c r="D11626" s="824" t="s">
        <v>3997</v>
      </c>
      <c r="E11626" s="826">
        <v>3500</v>
      </c>
      <c r="F11626" s="825" t="s">
        <v>4047</v>
      </c>
      <c r="G11626" s="824" t="s">
        <v>4046</v>
      </c>
      <c r="H11626" s="823"/>
      <c r="I11626" s="823" t="s">
        <v>3631</v>
      </c>
      <c r="J11626" s="823" t="s">
        <v>3691</v>
      </c>
      <c r="K11626" s="822">
        <v>4</v>
      </c>
      <c r="L11626" s="822">
        <v>6</v>
      </c>
      <c r="M11626" s="821">
        <v>22910.253110655165</v>
      </c>
      <c r="N11626" s="822"/>
      <c r="O11626" s="822"/>
      <c r="P11626" s="821"/>
    </row>
    <row r="11627" spans="1:16" ht="33.75" x14ac:dyDescent="0.25">
      <c r="A11627" s="827" t="s">
        <v>3627</v>
      </c>
      <c r="B11627" s="827" t="s">
        <v>3626</v>
      </c>
      <c r="C11627" s="827" t="s">
        <v>3031</v>
      </c>
      <c r="D11627" s="824" t="s">
        <v>4045</v>
      </c>
      <c r="E11627" s="826">
        <v>2500</v>
      </c>
      <c r="F11627" s="825" t="s">
        <v>4044</v>
      </c>
      <c r="G11627" s="824" t="s">
        <v>4043</v>
      </c>
      <c r="H11627" s="823"/>
      <c r="I11627" s="823" t="s">
        <v>3638</v>
      </c>
      <c r="J11627" s="823" t="s">
        <v>2712</v>
      </c>
      <c r="K11627" s="822">
        <v>4</v>
      </c>
      <c r="L11627" s="822">
        <v>6</v>
      </c>
      <c r="M11627" s="821">
        <v>15831.965207339925</v>
      </c>
      <c r="N11627" s="822"/>
      <c r="O11627" s="822"/>
      <c r="P11627" s="821"/>
    </row>
    <row r="11628" spans="1:16" ht="33.75" x14ac:dyDescent="0.25">
      <c r="A11628" s="827" t="s">
        <v>3627</v>
      </c>
      <c r="B11628" s="827" t="s">
        <v>3626</v>
      </c>
      <c r="C11628" s="827" t="s">
        <v>3031</v>
      </c>
      <c r="D11628" s="824" t="s">
        <v>4042</v>
      </c>
      <c r="E11628" s="826">
        <v>2500</v>
      </c>
      <c r="F11628" s="825" t="s">
        <v>4041</v>
      </c>
      <c r="G11628" s="824" t="s">
        <v>4040</v>
      </c>
      <c r="H11628" s="823" t="s">
        <v>3691</v>
      </c>
      <c r="I11628" s="823" t="s">
        <v>3622</v>
      </c>
      <c r="J11628" s="823" t="s">
        <v>3691</v>
      </c>
      <c r="K11628" s="822">
        <v>2</v>
      </c>
      <c r="L11628" s="822">
        <v>5</v>
      </c>
      <c r="M11628" s="821">
        <v>13902.161189006978</v>
      </c>
      <c r="N11628" s="822"/>
      <c r="O11628" s="822"/>
      <c r="P11628" s="821"/>
    </row>
    <row r="11629" spans="1:16" ht="33.75" x14ac:dyDescent="0.25">
      <c r="A11629" s="827" t="s">
        <v>3627</v>
      </c>
      <c r="B11629" s="827" t="s">
        <v>3626</v>
      </c>
      <c r="C11629" s="827" t="s">
        <v>3031</v>
      </c>
      <c r="D11629" s="824" t="s">
        <v>4015</v>
      </c>
      <c r="E11629" s="826">
        <v>3500</v>
      </c>
      <c r="F11629" s="825" t="s">
        <v>4039</v>
      </c>
      <c r="G11629" s="824" t="s">
        <v>4038</v>
      </c>
      <c r="H11629" s="823"/>
      <c r="I11629" s="823" t="s">
        <v>3638</v>
      </c>
      <c r="J11629" s="823" t="s">
        <v>3114</v>
      </c>
      <c r="K11629" s="822">
        <v>4</v>
      </c>
      <c r="L11629" s="822">
        <v>6</v>
      </c>
      <c r="M11629" s="821">
        <v>22668.886166773682</v>
      </c>
      <c r="N11629" s="822"/>
      <c r="O11629" s="822"/>
      <c r="P11629" s="821"/>
    </row>
    <row r="11630" spans="1:16" ht="33.75" x14ac:dyDescent="0.25">
      <c r="A11630" s="827" t="s">
        <v>3627</v>
      </c>
      <c r="B11630" s="827" t="s">
        <v>3626</v>
      </c>
      <c r="C11630" s="827" t="s">
        <v>3031</v>
      </c>
      <c r="D11630" s="824" t="s">
        <v>4034</v>
      </c>
      <c r="E11630" s="826">
        <v>3500</v>
      </c>
      <c r="F11630" s="825" t="s">
        <v>4037</v>
      </c>
      <c r="G11630" s="824" t="s">
        <v>4036</v>
      </c>
      <c r="H11630" s="823"/>
      <c r="I11630" s="823" t="s">
        <v>3622</v>
      </c>
      <c r="J11630" s="823" t="s">
        <v>2722</v>
      </c>
      <c r="K11630" s="822">
        <v>4</v>
      </c>
      <c r="L11630" s="822">
        <v>6</v>
      </c>
      <c r="M11630" s="821">
        <v>22618.798320221435</v>
      </c>
      <c r="N11630" s="822"/>
      <c r="O11630" s="822"/>
      <c r="P11630" s="821"/>
    </row>
    <row r="11631" spans="1:16" ht="33.75" x14ac:dyDescent="0.25">
      <c r="A11631" s="827" t="s">
        <v>3627</v>
      </c>
      <c r="B11631" s="827" t="s">
        <v>3626</v>
      </c>
      <c r="C11631" s="827" t="s">
        <v>3031</v>
      </c>
      <c r="D11631" s="824" t="s">
        <v>4034</v>
      </c>
      <c r="E11631" s="826">
        <v>3500</v>
      </c>
      <c r="F11631" s="825" t="s">
        <v>4033</v>
      </c>
      <c r="G11631" s="824" t="s">
        <v>4032</v>
      </c>
      <c r="H11631" s="823"/>
      <c r="I11631" s="823" t="s">
        <v>3622</v>
      </c>
      <c r="J11631" s="823" t="s">
        <v>3691</v>
      </c>
      <c r="K11631" s="822">
        <v>4</v>
      </c>
      <c r="L11631" s="822">
        <v>6</v>
      </c>
      <c r="M11631" s="821">
        <v>22240.525930905667</v>
      </c>
      <c r="N11631" s="822"/>
      <c r="O11631" s="822"/>
      <c r="P11631" s="821"/>
    </row>
    <row r="11632" spans="1:16" ht="33.75" x14ac:dyDescent="0.25">
      <c r="A11632" s="827" t="s">
        <v>3627</v>
      </c>
      <c r="B11632" s="827" t="s">
        <v>3626</v>
      </c>
      <c r="C11632" s="827" t="s">
        <v>3031</v>
      </c>
      <c r="D11632" s="824" t="s">
        <v>4031</v>
      </c>
      <c r="E11632" s="826">
        <v>3500</v>
      </c>
      <c r="F11632" s="825" t="s">
        <v>4030</v>
      </c>
      <c r="G11632" s="824" t="s">
        <v>4029</v>
      </c>
      <c r="H11632" s="823"/>
      <c r="I11632" s="823" t="s">
        <v>3622</v>
      </c>
      <c r="J11632" s="823" t="s">
        <v>2712</v>
      </c>
      <c r="K11632" s="822">
        <v>4</v>
      </c>
      <c r="L11632" s="822">
        <v>6</v>
      </c>
      <c r="M11632" s="821">
        <v>22708.900368057715</v>
      </c>
      <c r="N11632" s="822"/>
      <c r="O11632" s="822"/>
      <c r="P11632" s="821"/>
    </row>
    <row r="11633" spans="1:16" ht="33.75" x14ac:dyDescent="0.25">
      <c r="A11633" s="827" t="s">
        <v>3627</v>
      </c>
      <c r="B11633" s="827" t="s">
        <v>3626</v>
      </c>
      <c r="C11633" s="827" t="s">
        <v>3031</v>
      </c>
      <c r="D11633" s="824" t="s">
        <v>4028</v>
      </c>
      <c r="E11633" s="826">
        <v>2500</v>
      </c>
      <c r="F11633" s="825" t="s">
        <v>4027</v>
      </c>
      <c r="G11633" s="824" t="s">
        <v>4026</v>
      </c>
      <c r="H11633" s="823" t="s">
        <v>4025</v>
      </c>
      <c r="I11633" s="823" t="s">
        <v>3622</v>
      </c>
      <c r="J11633" s="823" t="s">
        <v>4025</v>
      </c>
      <c r="K11633" s="822">
        <v>2</v>
      </c>
      <c r="L11633" s="822">
        <v>6</v>
      </c>
      <c r="M11633" s="821">
        <v>15342.972842148882</v>
      </c>
      <c r="N11633" s="822"/>
      <c r="O11633" s="822"/>
      <c r="P11633" s="821"/>
    </row>
    <row r="11634" spans="1:16" ht="33.75" x14ac:dyDescent="0.25">
      <c r="A11634" s="827" t="s">
        <v>3627</v>
      </c>
      <c r="B11634" s="827" t="s">
        <v>3626</v>
      </c>
      <c r="C11634" s="827" t="s">
        <v>3031</v>
      </c>
      <c r="D11634" s="824" t="s">
        <v>4002</v>
      </c>
      <c r="E11634" s="826">
        <v>1800</v>
      </c>
      <c r="F11634" s="825" t="s">
        <v>4024</v>
      </c>
      <c r="G11634" s="824" t="s">
        <v>4023</v>
      </c>
      <c r="H11634" s="823" t="s">
        <v>2741</v>
      </c>
      <c r="I11634" s="823" t="s">
        <v>3638</v>
      </c>
      <c r="J11634" s="823" t="s">
        <v>2741</v>
      </c>
      <c r="K11634" s="822">
        <v>2</v>
      </c>
      <c r="L11634" s="822">
        <v>6</v>
      </c>
      <c r="M11634" s="821">
        <v>12573.901993931286</v>
      </c>
      <c r="N11634" s="822"/>
      <c r="O11634" s="822"/>
      <c r="P11634" s="821"/>
    </row>
    <row r="11635" spans="1:16" ht="33.75" x14ac:dyDescent="0.25">
      <c r="A11635" s="827" t="s">
        <v>3627</v>
      </c>
      <c r="B11635" s="827" t="s">
        <v>3626</v>
      </c>
      <c r="C11635" s="827" t="s">
        <v>3031</v>
      </c>
      <c r="D11635" s="824" t="s">
        <v>4007</v>
      </c>
      <c r="E11635" s="826">
        <v>3500</v>
      </c>
      <c r="F11635" s="825" t="s">
        <v>4022</v>
      </c>
      <c r="G11635" s="824" t="s">
        <v>4021</v>
      </c>
      <c r="H11635" s="823"/>
      <c r="I11635" s="823" t="s">
        <v>3631</v>
      </c>
      <c r="J11635" s="823" t="s">
        <v>2712</v>
      </c>
      <c r="K11635" s="822">
        <v>4</v>
      </c>
      <c r="L11635" s="822">
        <v>6</v>
      </c>
      <c r="M11635" s="821">
        <v>21897.250947367604</v>
      </c>
      <c r="N11635" s="822"/>
      <c r="O11635" s="822"/>
      <c r="P11635" s="821"/>
    </row>
    <row r="11636" spans="1:16" ht="33.75" x14ac:dyDescent="0.25">
      <c r="A11636" s="827" t="s">
        <v>3627</v>
      </c>
      <c r="B11636" s="827" t="s">
        <v>3626</v>
      </c>
      <c r="C11636" s="827" t="s">
        <v>3031</v>
      </c>
      <c r="D11636" s="824" t="s">
        <v>4015</v>
      </c>
      <c r="E11636" s="826">
        <v>3500</v>
      </c>
      <c r="F11636" s="825" t="s">
        <v>4020</v>
      </c>
      <c r="G11636" s="824" t="s">
        <v>4019</v>
      </c>
      <c r="H11636" s="823"/>
      <c r="I11636" s="823" t="s">
        <v>3638</v>
      </c>
      <c r="J11636" s="823" t="s">
        <v>3327</v>
      </c>
      <c r="K11636" s="822">
        <v>4</v>
      </c>
      <c r="L11636" s="822">
        <v>6</v>
      </c>
      <c r="M11636" s="821">
        <v>22644.433043766763</v>
      </c>
      <c r="N11636" s="822"/>
      <c r="O11636" s="822"/>
      <c r="P11636" s="821"/>
    </row>
    <row r="11637" spans="1:16" ht="33.75" x14ac:dyDescent="0.25">
      <c r="A11637" s="827" t="s">
        <v>3627</v>
      </c>
      <c r="B11637" s="827" t="s">
        <v>3626</v>
      </c>
      <c r="C11637" s="827" t="s">
        <v>3031</v>
      </c>
      <c r="D11637" s="824" t="s">
        <v>4010</v>
      </c>
      <c r="E11637" s="826">
        <v>3500</v>
      </c>
      <c r="F11637" s="825" t="s">
        <v>4018</v>
      </c>
      <c r="G11637" s="824" t="s">
        <v>4017</v>
      </c>
      <c r="H11637" s="823"/>
      <c r="I11637" s="823" t="s">
        <v>3622</v>
      </c>
      <c r="J11637" s="823" t="s">
        <v>4016</v>
      </c>
      <c r="K11637" s="822">
        <v>3</v>
      </c>
      <c r="L11637" s="822">
        <v>6</v>
      </c>
      <c r="M11637" s="821">
        <v>22861.366891769114</v>
      </c>
      <c r="N11637" s="822"/>
      <c r="O11637" s="822"/>
      <c r="P11637" s="821"/>
    </row>
    <row r="11638" spans="1:16" ht="33.75" x14ac:dyDescent="0.25">
      <c r="A11638" s="827" t="s">
        <v>3627</v>
      </c>
      <c r="B11638" s="827" t="s">
        <v>3626</v>
      </c>
      <c r="C11638" s="827" t="s">
        <v>3031</v>
      </c>
      <c r="D11638" s="824" t="s">
        <v>4015</v>
      </c>
      <c r="E11638" s="826">
        <v>3500</v>
      </c>
      <c r="F11638" s="825" t="s">
        <v>4014</v>
      </c>
      <c r="G11638" s="824" t="s">
        <v>4013</v>
      </c>
      <c r="H11638" s="823"/>
      <c r="I11638" s="823" t="s">
        <v>3622</v>
      </c>
      <c r="J11638" s="823" t="s">
        <v>2712</v>
      </c>
      <c r="K11638" s="822">
        <v>4</v>
      </c>
      <c r="L11638" s="822">
        <v>6</v>
      </c>
      <c r="M11638" s="821">
        <v>21932.078122559269</v>
      </c>
      <c r="N11638" s="822"/>
      <c r="O11638" s="822"/>
      <c r="P11638" s="821"/>
    </row>
    <row r="11639" spans="1:16" ht="33.75" x14ac:dyDescent="0.25">
      <c r="A11639" s="827" t="s">
        <v>3627</v>
      </c>
      <c r="B11639" s="827" t="s">
        <v>3626</v>
      </c>
      <c r="C11639" s="827" t="s">
        <v>3031</v>
      </c>
      <c r="D11639" s="824" t="s">
        <v>4010</v>
      </c>
      <c r="E11639" s="826">
        <v>3500</v>
      </c>
      <c r="F11639" s="825" t="s">
        <v>4012</v>
      </c>
      <c r="G11639" s="824" t="s">
        <v>4011</v>
      </c>
      <c r="H11639" s="823"/>
      <c r="I11639" s="823" t="s">
        <v>3647</v>
      </c>
      <c r="J11639" s="823" t="s">
        <v>2722</v>
      </c>
      <c r="K11639" s="822">
        <v>4</v>
      </c>
      <c r="L11639" s="822">
        <v>6</v>
      </c>
      <c r="M11639" s="821">
        <v>22515.558476568174</v>
      </c>
      <c r="N11639" s="822"/>
      <c r="O11639" s="822"/>
      <c r="P11639" s="821"/>
    </row>
    <row r="11640" spans="1:16" ht="33.75" x14ac:dyDescent="0.25">
      <c r="A11640" s="827" t="s">
        <v>3627</v>
      </c>
      <c r="B11640" s="827" t="s">
        <v>3626</v>
      </c>
      <c r="C11640" s="827" t="s">
        <v>3031</v>
      </c>
      <c r="D11640" s="824" t="s">
        <v>4010</v>
      </c>
      <c r="E11640" s="826">
        <v>3500</v>
      </c>
      <c r="F11640" s="825" t="s">
        <v>4009</v>
      </c>
      <c r="G11640" s="824" t="s">
        <v>4008</v>
      </c>
      <c r="H11640" s="823"/>
      <c r="I11640" s="823" t="s">
        <v>3654</v>
      </c>
      <c r="J11640" s="823" t="s">
        <v>2722</v>
      </c>
      <c r="K11640" s="822">
        <v>4</v>
      </c>
      <c r="L11640" s="822">
        <v>6</v>
      </c>
      <c r="M11640" s="821">
        <v>21629.297991371717</v>
      </c>
      <c r="N11640" s="822"/>
      <c r="O11640" s="822"/>
      <c r="P11640" s="821"/>
    </row>
    <row r="11641" spans="1:16" ht="33.75" x14ac:dyDescent="0.25">
      <c r="A11641" s="827" t="s">
        <v>3627</v>
      </c>
      <c r="B11641" s="827" t="s">
        <v>3626</v>
      </c>
      <c r="C11641" s="827" t="s">
        <v>3031</v>
      </c>
      <c r="D11641" s="824" t="s">
        <v>4007</v>
      </c>
      <c r="E11641" s="826">
        <v>3500</v>
      </c>
      <c r="F11641" s="825" t="s">
        <v>4006</v>
      </c>
      <c r="G11641" s="824" t="s">
        <v>4005</v>
      </c>
      <c r="H11641" s="823"/>
      <c r="I11641" s="823" t="s">
        <v>2707</v>
      </c>
      <c r="J11641" s="823" t="s">
        <v>2722</v>
      </c>
      <c r="K11641" s="822">
        <v>4</v>
      </c>
      <c r="L11641" s="822">
        <v>6</v>
      </c>
      <c r="M11641" s="821">
        <v>22500.868578349033</v>
      </c>
      <c r="N11641" s="822"/>
      <c r="O11641" s="822"/>
      <c r="P11641" s="821"/>
    </row>
    <row r="11642" spans="1:16" ht="33.75" x14ac:dyDescent="0.25">
      <c r="A11642" s="827" t="s">
        <v>3627</v>
      </c>
      <c r="B11642" s="827" t="s">
        <v>3626</v>
      </c>
      <c r="C11642" s="827" t="s">
        <v>3031</v>
      </c>
      <c r="D11642" s="824" t="s">
        <v>4002</v>
      </c>
      <c r="E11642" s="826">
        <v>1800</v>
      </c>
      <c r="F11642" s="825" t="s">
        <v>4004</v>
      </c>
      <c r="G11642" s="824" t="s">
        <v>4003</v>
      </c>
      <c r="H11642" s="823" t="s">
        <v>3691</v>
      </c>
      <c r="I11642" s="823" t="s">
        <v>3631</v>
      </c>
      <c r="J11642" s="823" t="s">
        <v>3691</v>
      </c>
      <c r="K11642" s="822">
        <v>2</v>
      </c>
      <c r="L11642" s="822">
        <v>6</v>
      </c>
      <c r="M11642" s="821">
        <v>12577.436781982655</v>
      </c>
      <c r="N11642" s="822"/>
      <c r="O11642" s="822"/>
      <c r="P11642" s="821"/>
    </row>
    <row r="11643" spans="1:16" ht="33.75" x14ac:dyDescent="0.25">
      <c r="A11643" s="827" t="s">
        <v>3627</v>
      </c>
      <c r="B11643" s="827" t="s">
        <v>3626</v>
      </c>
      <c r="C11643" s="827" t="s">
        <v>3031</v>
      </c>
      <c r="D11643" s="824" t="s">
        <v>4002</v>
      </c>
      <c r="E11643" s="826">
        <v>1800</v>
      </c>
      <c r="F11643" s="825" t="s">
        <v>4001</v>
      </c>
      <c r="G11643" s="824" t="s">
        <v>4000</v>
      </c>
      <c r="H11643" s="823" t="s">
        <v>2745</v>
      </c>
      <c r="I11643" s="823" t="s">
        <v>3631</v>
      </c>
      <c r="J11643" s="823" t="s">
        <v>2745</v>
      </c>
      <c r="K11643" s="822">
        <v>2</v>
      </c>
      <c r="L11643" s="822">
        <v>6</v>
      </c>
      <c r="M11643" s="821">
        <v>12517.355398673288</v>
      </c>
      <c r="N11643" s="822"/>
      <c r="O11643" s="822"/>
      <c r="P11643" s="821"/>
    </row>
    <row r="11644" spans="1:16" ht="33.75" x14ac:dyDescent="0.25">
      <c r="A11644" s="827" t="s">
        <v>3627</v>
      </c>
      <c r="B11644" s="827" t="s">
        <v>3626</v>
      </c>
      <c r="C11644" s="827" t="s">
        <v>3031</v>
      </c>
      <c r="D11644" s="824" t="s">
        <v>3994</v>
      </c>
      <c r="E11644" s="826">
        <v>1639</v>
      </c>
      <c r="F11644" s="825" t="s">
        <v>3999</v>
      </c>
      <c r="G11644" s="824" t="s">
        <v>3998</v>
      </c>
      <c r="H11644" s="823" t="s">
        <v>3674</v>
      </c>
      <c r="I11644" s="823" t="s">
        <v>3622</v>
      </c>
      <c r="J11644" s="823" t="s">
        <v>3674</v>
      </c>
      <c r="K11644" s="822">
        <v>2</v>
      </c>
      <c r="L11644" s="822">
        <v>6</v>
      </c>
      <c r="M11644" s="821">
        <v>11472.560170051185</v>
      </c>
      <c r="N11644" s="822"/>
      <c r="O11644" s="822"/>
      <c r="P11644" s="821"/>
    </row>
    <row r="11645" spans="1:16" ht="33.75" x14ac:dyDescent="0.25">
      <c r="A11645" s="827" t="s">
        <v>3627</v>
      </c>
      <c r="B11645" s="827" t="s">
        <v>3626</v>
      </c>
      <c r="C11645" s="827" t="s">
        <v>3031</v>
      </c>
      <c r="D11645" s="824" t="s">
        <v>3997</v>
      </c>
      <c r="E11645" s="826">
        <v>3500</v>
      </c>
      <c r="F11645" s="825" t="s">
        <v>3996</v>
      </c>
      <c r="G11645" s="824" t="s">
        <v>3995</v>
      </c>
      <c r="H11645" s="823" t="s">
        <v>2745</v>
      </c>
      <c r="I11645" s="823" t="s">
        <v>3631</v>
      </c>
      <c r="J11645" s="823" t="s">
        <v>2745</v>
      </c>
      <c r="K11645" s="822">
        <v>2</v>
      </c>
      <c r="L11645" s="822">
        <v>6</v>
      </c>
      <c r="M11645" s="821">
        <v>23412.112905438302</v>
      </c>
      <c r="N11645" s="822"/>
      <c r="O11645" s="822"/>
      <c r="P11645" s="821"/>
    </row>
    <row r="11646" spans="1:16" ht="22.5" x14ac:dyDescent="0.25">
      <c r="A11646" s="827" t="s">
        <v>3627</v>
      </c>
      <c r="B11646" s="827" t="s">
        <v>3626</v>
      </c>
      <c r="C11646" s="827" t="s">
        <v>3031</v>
      </c>
      <c r="D11646" s="824" t="s">
        <v>3994</v>
      </c>
      <c r="E11646" s="826">
        <v>1639</v>
      </c>
      <c r="F11646" s="825" t="s">
        <v>3993</v>
      </c>
      <c r="G11646" s="824" t="s">
        <v>3992</v>
      </c>
      <c r="H11646" s="823" t="s">
        <v>2745</v>
      </c>
      <c r="I11646" s="823" t="s">
        <v>3631</v>
      </c>
      <c r="J11646" s="823" t="s">
        <v>2745</v>
      </c>
      <c r="K11646" s="822">
        <v>2</v>
      </c>
      <c r="L11646" s="822">
        <v>6</v>
      </c>
      <c r="M11646" s="821">
        <v>11170.861503763204</v>
      </c>
      <c r="N11646" s="822"/>
      <c r="O11646" s="822"/>
      <c r="P11646" s="821"/>
    </row>
    <row r="11647" spans="1:16" ht="33.75" x14ac:dyDescent="0.25">
      <c r="A11647" s="827" t="s">
        <v>3627</v>
      </c>
      <c r="B11647" s="827" t="s">
        <v>3626</v>
      </c>
      <c r="C11647" s="827" t="s">
        <v>3031</v>
      </c>
      <c r="D11647" s="824" t="s">
        <v>3991</v>
      </c>
      <c r="E11647" s="826">
        <v>1800</v>
      </c>
      <c r="F11647" s="825" t="s">
        <v>3990</v>
      </c>
      <c r="G11647" s="824" t="s">
        <v>3989</v>
      </c>
      <c r="H11647" s="823" t="s">
        <v>3670</v>
      </c>
      <c r="I11647" s="823" t="s">
        <v>3638</v>
      </c>
      <c r="J11647" s="823" t="s">
        <v>3670</v>
      </c>
      <c r="K11647" s="822">
        <v>2</v>
      </c>
      <c r="L11647" s="822">
        <v>6</v>
      </c>
      <c r="M11647" s="821">
        <v>12397.192632054557</v>
      </c>
      <c r="N11647" s="822"/>
      <c r="O11647" s="822"/>
      <c r="P11647" s="821"/>
    </row>
    <row r="11648" spans="1:16" ht="33.75" x14ac:dyDescent="0.25">
      <c r="A11648" s="827" t="s">
        <v>3627</v>
      </c>
      <c r="B11648" s="827" t="s">
        <v>3626</v>
      </c>
      <c r="C11648" s="827" t="s">
        <v>3031</v>
      </c>
      <c r="D11648" s="824" t="s">
        <v>3988</v>
      </c>
      <c r="E11648" s="826">
        <v>1800</v>
      </c>
      <c r="F11648" s="825" t="s">
        <v>3987</v>
      </c>
      <c r="G11648" s="824" t="s">
        <v>3986</v>
      </c>
      <c r="H11648" s="823" t="s">
        <v>3670</v>
      </c>
      <c r="I11648" s="823" t="s">
        <v>3638</v>
      </c>
      <c r="J11648" s="823" t="s">
        <v>3670</v>
      </c>
      <c r="K11648" s="822">
        <v>2</v>
      </c>
      <c r="L11648" s="822">
        <v>6</v>
      </c>
      <c r="M11648" s="821">
        <v>12362.555714576707</v>
      </c>
      <c r="N11648" s="822"/>
      <c r="O11648" s="822"/>
      <c r="P11648" s="821"/>
    </row>
    <row r="11649" spans="1:16" ht="33.75" x14ac:dyDescent="0.25">
      <c r="A11649" s="827" t="s">
        <v>3627</v>
      </c>
      <c r="B11649" s="827" t="s">
        <v>3626</v>
      </c>
      <c r="C11649" s="827" t="s">
        <v>3031</v>
      </c>
      <c r="D11649" s="824" t="s">
        <v>3985</v>
      </c>
      <c r="E11649" s="826">
        <v>1800</v>
      </c>
      <c r="F11649" s="825" t="s">
        <v>3984</v>
      </c>
      <c r="G11649" s="824" t="s">
        <v>3983</v>
      </c>
      <c r="H11649" s="823" t="s">
        <v>3659</v>
      </c>
      <c r="I11649" s="823" t="s">
        <v>3638</v>
      </c>
      <c r="J11649" s="823" t="s">
        <v>3659</v>
      </c>
      <c r="K11649" s="822">
        <v>2</v>
      </c>
      <c r="L11649" s="822">
        <v>6</v>
      </c>
      <c r="M11649" s="821">
        <v>12397.192632054557</v>
      </c>
      <c r="N11649" s="822"/>
      <c r="O11649" s="822"/>
      <c r="P11649" s="821"/>
    </row>
    <row r="11650" spans="1:16" ht="33.75" x14ac:dyDescent="0.25">
      <c r="A11650" s="827" t="s">
        <v>3627</v>
      </c>
      <c r="B11650" s="827" t="s">
        <v>3626</v>
      </c>
      <c r="C11650" s="827" t="s">
        <v>3031</v>
      </c>
      <c r="D11650" s="824" t="s">
        <v>3982</v>
      </c>
      <c r="E11650" s="826">
        <v>3500</v>
      </c>
      <c r="F11650" s="825" t="s">
        <v>3981</v>
      </c>
      <c r="G11650" s="824" t="s">
        <v>3980</v>
      </c>
      <c r="H11650" s="823" t="s">
        <v>3212</v>
      </c>
      <c r="I11650" s="823" t="s">
        <v>3622</v>
      </c>
      <c r="J11650" s="823" t="s">
        <v>3212</v>
      </c>
      <c r="K11650" s="822">
        <v>2</v>
      </c>
      <c r="L11650" s="822">
        <v>6</v>
      </c>
      <c r="M11650" s="821">
        <v>22827.991683340759</v>
      </c>
      <c r="N11650" s="822"/>
      <c r="O11650" s="822"/>
      <c r="P11650" s="821"/>
    </row>
    <row r="11651" spans="1:16" ht="22.5" x14ac:dyDescent="0.25">
      <c r="A11651" s="827" t="s">
        <v>3627</v>
      </c>
      <c r="B11651" s="827" t="s">
        <v>3626</v>
      </c>
      <c r="C11651" s="827" t="s">
        <v>3031</v>
      </c>
      <c r="D11651" s="824" t="s">
        <v>3982</v>
      </c>
      <c r="E11651" s="826">
        <v>3000</v>
      </c>
      <c r="F11651" s="825" t="s">
        <v>5926</v>
      </c>
      <c r="G11651" s="824" t="s">
        <v>5925</v>
      </c>
      <c r="H11651" s="823"/>
      <c r="I11651" s="823"/>
      <c r="J11651" s="823"/>
      <c r="K11651" s="822">
        <v>1</v>
      </c>
      <c r="L11651" s="822">
        <v>4</v>
      </c>
      <c r="M11651" s="821">
        <v>12655.642715923679</v>
      </c>
      <c r="N11651" s="822"/>
      <c r="O11651" s="822"/>
      <c r="P11651" s="821"/>
    </row>
    <row r="11652" spans="1:16" ht="33.75" x14ac:dyDescent="0.25">
      <c r="A11652" s="827" t="s">
        <v>3627</v>
      </c>
      <c r="B11652" s="827" t="s">
        <v>3626</v>
      </c>
      <c r="C11652" s="827" t="s">
        <v>3031</v>
      </c>
      <c r="D11652" s="824" t="s">
        <v>3979</v>
      </c>
      <c r="E11652" s="826">
        <v>3500</v>
      </c>
      <c r="F11652" s="825" t="s">
        <v>3978</v>
      </c>
      <c r="G11652" s="824" t="s">
        <v>3977</v>
      </c>
      <c r="H11652" s="823"/>
      <c r="I11652" s="823" t="s">
        <v>3647</v>
      </c>
      <c r="J11652" s="823" t="s">
        <v>2722</v>
      </c>
      <c r="K11652" s="822">
        <v>4</v>
      </c>
      <c r="L11652" s="822">
        <v>6</v>
      </c>
      <c r="M11652" s="821">
        <v>24858.241761003083</v>
      </c>
      <c r="N11652" s="822"/>
      <c r="O11652" s="822"/>
      <c r="P11652" s="821"/>
    </row>
    <row r="11653" spans="1:16" ht="22.5" x14ac:dyDescent="0.25">
      <c r="A11653" s="827" t="s">
        <v>3627</v>
      </c>
      <c r="B11653" s="827" t="s">
        <v>3626</v>
      </c>
      <c r="C11653" s="827" t="s">
        <v>3031</v>
      </c>
      <c r="D11653" s="824" t="s">
        <v>3976</v>
      </c>
      <c r="E11653" s="826">
        <v>2750</v>
      </c>
      <c r="F11653" s="825" t="s">
        <v>3975</v>
      </c>
      <c r="G11653" s="824" t="s">
        <v>3974</v>
      </c>
      <c r="H11653" s="823" t="s">
        <v>3212</v>
      </c>
      <c r="I11653" s="823" t="s">
        <v>3631</v>
      </c>
      <c r="J11653" s="823" t="s">
        <v>3212</v>
      </c>
      <c r="K11653" s="822">
        <v>2</v>
      </c>
      <c r="L11653" s="822">
        <v>6</v>
      </c>
      <c r="M11653" s="821">
        <v>18141.834042924031</v>
      </c>
      <c r="N11653" s="822"/>
      <c r="O11653" s="822"/>
      <c r="P11653" s="821"/>
    </row>
    <row r="11654" spans="1:16" ht="33.75" x14ac:dyDescent="0.25">
      <c r="A11654" s="827" t="s">
        <v>3627</v>
      </c>
      <c r="B11654" s="827" t="s">
        <v>3626</v>
      </c>
      <c r="C11654" s="827" t="s">
        <v>3031</v>
      </c>
      <c r="D11654" s="824" t="s">
        <v>3973</v>
      </c>
      <c r="E11654" s="826">
        <v>6200</v>
      </c>
      <c r="F11654" s="825" t="s">
        <v>3972</v>
      </c>
      <c r="G11654" s="824" t="s">
        <v>3971</v>
      </c>
      <c r="H11654" s="823" t="s">
        <v>3970</v>
      </c>
      <c r="I11654" s="823" t="s">
        <v>3622</v>
      </c>
      <c r="J11654" s="823" t="s">
        <v>3970</v>
      </c>
      <c r="K11654" s="822">
        <v>2</v>
      </c>
      <c r="L11654" s="822">
        <v>6</v>
      </c>
      <c r="M11654" s="821">
        <v>38222.61448800793</v>
      </c>
      <c r="N11654" s="822"/>
      <c r="O11654" s="822"/>
      <c r="P11654" s="821"/>
    </row>
    <row r="11655" spans="1:16" x14ac:dyDescent="0.25">
      <c r="A11655" s="1772" t="s">
        <v>2848</v>
      </c>
      <c r="B11655" s="1772"/>
      <c r="C11655" s="1772"/>
      <c r="D11655" s="1772"/>
      <c r="E11655" s="1772"/>
      <c r="F11655" s="1772" t="s">
        <v>378</v>
      </c>
      <c r="G11655" s="1772"/>
      <c r="H11655" s="1772"/>
      <c r="I11655" s="1772"/>
      <c r="J11655" s="1772"/>
      <c r="K11655" s="1771" t="s">
        <v>2847</v>
      </c>
      <c r="L11655" s="1771"/>
      <c r="M11655" s="1771"/>
      <c r="N11655" s="1771" t="s">
        <v>2846</v>
      </c>
      <c r="O11655" s="1771"/>
      <c r="P11655" s="1771"/>
    </row>
    <row r="11656" spans="1:16" ht="72" customHeight="1" x14ac:dyDescent="0.25">
      <c r="A11656" s="1535" t="s">
        <v>2845</v>
      </c>
      <c r="B11656" s="1535" t="s">
        <v>5</v>
      </c>
      <c r="C11656" s="1535" t="s">
        <v>2844</v>
      </c>
      <c r="D11656" s="1535" t="s">
        <v>2843</v>
      </c>
      <c r="E11656" s="1536" t="s">
        <v>2842</v>
      </c>
      <c r="F11656" s="1537" t="s">
        <v>2841</v>
      </c>
      <c r="G11656" s="1540" t="s">
        <v>2840</v>
      </c>
      <c r="H11656" s="1535" t="s">
        <v>2839</v>
      </c>
      <c r="I11656" s="1535" t="s">
        <v>2838</v>
      </c>
      <c r="J11656" s="1535" t="s">
        <v>2837</v>
      </c>
      <c r="K11656" s="1538" t="s">
        <v>2836</v>
      </c>
      <c r="L11656" s="1538" t="s">
        <v>2835</v>
      </c>
      <c r="M11656" s="1539" t="s">
        <v>2834</v>
      </c>
      <c r="N11656" s="1538" t="s">
        <v>2836</v>
      </c>
      <c r="O11656" s="1538" t="s">
        <v>2835</v>
      </c>
      <c r="P11656" s="1539" t="s">
        <v>2834</v>
      </c>
    </row>
    <row r="11657" spans="1:16" ht="33.75" x14ac:dyDescent="0.25">
      <c r="A11657" s="827" t="s">
        <v>3627</v>
      </c>
      <c r="B11657" s="827" t="s">
        <v>3626</v>
      </c>
      <c r="C11657" s="827" t="s">
        <v>3031</v>
      </c>
      <c r="D11657" s="824" t="s">
        <v>3969</v>
      </c>
      <c r="E11657" s="826">
        <v>8000</v>
      </c>
      <c r="F11657" s="825" t="s">
        <v>3968</v>
      </c>
      <c r="G11657" s="824" t="s">
        <v>3967</v>
      </c>
      <c r="H11657" s="823" t="s">
        <v>2725</v>
      </c>
      <c r="I11657" s="823" t="s">
        <v>3622</v>
      </c>
      <c r="J11657" s="823" t="s">
        <v>2725</v>
      </c>
      <c r="K11657" s="822">
        <v>2</v>
      </c>
      <c r="L11657" s="822">
        <v>6</v>
      </c>
      <c r="M11657" s="821">
        <v>48864.58958806267</v>
      </c>
      <c r="N11657" s="822"/>
      <c r="O11657" s="822"/>
      <c r="P11657" s="821"/>
    </row>
    <row r="11658" spans="1:16" ht="22.5" x14ac:dyDescent="0.25">
      <c r="A11658" s="827" t="s">
        <v>3627</v>
      </c>
      <c r="B11658" s="827" t="s">
        <v>3626</v>
      </c>
      <c r="C11658" s="827" t="s">
        <v>3031</v>
      </c>
      <c r="D11658" s="824" t="s">
        <v>3966</v>
      </c>
      <c r="E11658" s="826">
        <v>1200</v>
      </c>
      <c r="F11658" s="825" t="s">
        <v>3965</v>
      </c>
      <c r="G11658" s="824" t="s">
        <v>3964</v>
      </c>
      <c r="H11658" s="823" t="s">
        <v>3963</v>
      </c>
      <c r="I11658" s="823" t="s">
        <v>3631</v>
      </c>
      <c r="J11658" s="823" t="s">
        <v>3963</v>
      </c>
      <c r="K11658" s="822">
        <v>2</v>
      </c>
      <c r="L11658" s="822">
        <v>6</v>
      </c>
      <c r="M11658" s="821">
        <v>8137.0119993012358</v>
      </c>
      <c r="N11658" s="822"/>
      <c r="O11658" s="822"/>
      <c r="P11658" s="821"/>
    </row>
    <row r="11659" spans="1:16" ht="33.75" x14ac:dyDescent="0.25">
      <c r="A11659" s="827" t="s">
        <v>3627</v>
      </c>
      <c r="B11659" s="827" t="s">
        <v>3626</v>
      </c>
      <c r="C11659" s="827" t="s">
        <v>3031</v>
      </c>
      <c r="D11659" s="824" t="s">
        <v>3962</v>
      </c>
      <c r="E11659" s="826">
        <v>1550</v>
      </c>
      <c r="F11659" s="825" t="s">
        <v>3961</v>
      </c>
      <c r="G11659" s="824" t="s">
        <v>3960</v>
      </c>
      <c r="H11659" s="823" t="s">
        <v>3959</v>
      </c>
      <c r="I11659" s="823" t="s">
        <v>3622</v>
      </c>
      <c r="J11659" s="823" t="s">
        <v>3959</v>
      </c>
      <c r="K11659" s="822">
        <v>2</v>
      </c>
      <c r="L11659" s="822">
        <v>6</v>
      </c>
      <c r="M11659" s="821">
        <v>9796.5599419447681</v>
      </c>
      <c r="N11659" s="822"/>
      <c r="O11659" s="822"/>
      <c r="P11659" s="821"/>
    </row>
    <row r="11660" spans="1:16" ht="33.75" x14ac:dyDescent="0.25">
      <c r="A11660" s="827" t="s">
        <v>3627</v>
      </c>
      <c r="B11660" s="827" t="s">
        <v>3626</v>
      </c>
      <c r="C11660" s="827" t="s">
        <v>3031</v>
      </c>
      <c r="D11660" s="824" t="s">
        <v>3958</v>
      </c>
      <c r="E11660" s="826">
        <v>1800</v>
      </c>
      <c r="F11660" s="825" t="s">
        <v>3957</v>
      </c>
      <c r="G11660" s="824" t="s">
        <v>3956</v>
      </c>
      <c r="H11660" s="823" t="s">
        <v>2883</v>
      </c>
      <c r="I11660" s="823" t="s">
        <v>3622</v>
      </c>
      <c r="J11660" s="823" t="s">
        <v>2883</v>
      </c>
      <c r="K11660" s="822">
        <v>2</v>
      </c>
      <c r="L11660" s="822">
        <v>6</v>
      </c>
      <c r="M11660" s="821">
        <v>11796.378798960897</v>
      </c>
      <c r="N11660" s="822"/>
      <c r="O11660" s="822"/>
      <c r="P11660" s="821"/>
    </row>
    <row r="11661" spans="1:16" ht="33.75" x14ac:dyDescent="0.25">
      <c r="A11661" s="827" t="s">
        <v>3627</v>
      </c>
      <c r="B11661" s="827" t="s">
        <v>3626</v>
      </c>
      <c r="C11661" s="827" t="s">
        <v>3031</v>
      </c>
      <c r="D11661" s="824" t="s">
        <v>3955</v>
      </c>
      <c r="E11661" s="826">
        <v>3500</v>
      </c>
      <c r="F11661" s="825" t="s">
        <v>3954</v>
      </c>
      <c r="G11661" s="824" t="s">
        <v>3953</v>
      </c>
      <c r="H11661" s="823" t="s">
        <v>2722</v>
      </c>
      <c r="I11661" s="823" t="s">
        <v>3622</v>
      </c>
      <c r="J11661" s="823" t="s">
        <v>2722</v>
      </c>
      <c r="K11661" s="822">
        <v>2</v>
      </c>
      <c r="L11661" s="822">
        <v>6</v>
      </c>
      <c r="M11661" s="821">
        <v>21893.385711708041</v>
      </c>
      <c r="N11661" s="822"/>
      <c r="O11661" s="822"/>
      <c r="P11661" s="821"/>
    </row>
    <row r="11662" spans="1:16" ht="33.75" x14ac:dyDescent="0.25">
      <c r="A11662" s="827" t="s">
        <v>3627</v>
      </c>
      <c r="B11662" s="827" t="s">
        <v>3626</v>
      </c>
      <c r="C11662" s="827" t="s">
        <v>3031</v>
      </c>
      <c r="D11662" s="824" t="s">
        <v>3867</v>
      </c>
      <c r="E11662" s="826">
        <v>3500</v>
      </c>
      <c r="F11662" s="825" t="s">
        <v>3952</v>
      </c>
      <c r="G11662" s="824" t="s">
        <v>3951</v>
      </c>
      <c r="H11662" s="823" t="s">
        <v>2741</v>
      </c>
      <c r="I11662" s="823" t="s">
        <v>3638</v>
      </c>
      <c r="J11662" s="823" t="s">
        <v>2741</v>
      </c>
      <c r="K11662" s="822">
        <v>2</v>
      </c>
      <c r="L11662" s="822">
        <v>6</v>
      </c>
      <c r="M11662" s="821">
        <v>21887.687993857533</v>
      </c>
      <c r="N11662" s="822"/>
      <c r="O11662" s="822"/>
      <c r="P11662" s="821"/>
    </row>
    <row r="11663" spans="1:16" ht="33.75" x14ac:dyDescent="0.25">
      <c r="A11663" s="827" t="s">
        <v>3627</v>
      </c>
      <c r="B11663" s="827" t="s">
        <v>3626</v>
      </c>
      <c r="C11663" s="827" t="s">
        <v>3031</v>
      </c>
      <c r="D11663" s="824" t="s">
        <v>3823</v>
      </c>
      <c r="E11663" s="826">
        <v>3500</v>
      </c>
      <c r="F11663" s="825" t="s">
        <v>3950</v>
      </c>
      <c r="G11663" s="824" t="s">
        <v>3949</v>
      </c>
      <c r="H11663" s="823" t="s">
        <v>3674</v>
      </c>
      <c r="I11663" s="823" t="s">
        <v>3622</v>
      </c>
      <c r="J11663" s="823" t="s">
        <v>3674</v>
      </c>
      <c r="K11663" s="822">
        <v>2</v>
      </c>
      <c r="L11663" s="822">
        <v>6</v>
      </c>
      <c r="M11663" s="821">
        <v>21893.385711708041</v>
      </c>
      <c r="N11663" s="822"/>
      <c r="O11663" s="822"/>
      <c r="P11663" s="821"/>
    </row>
    <row r="11664" spans="1:16" ht="33.75" x14ac:dyDescent="0.25">
      <c r="A11664" s="827" t="s">
        <v>3627</v>
      </c>
      <c r="B11664" s="827" t="s">
        <v>3626</v>
      </c>
      <c r="C11664" s="827" t="s">
        <v>3031</v>
      </c>
      <c r="D11664" s="824" t="s">
        <v>3948</v>
      </c>
      <c r="E11664" s="826">
        <v>1500</v>
      </c>
      <c r="F11664" s="825" t="s">
        <v>3947</v>
      </c>
      <c r="G11664" s="824" t="s">
        <v>3946</v>
      </c>
      <c r="H11664" s="823" t="s">
        <v>2708</v>
      </c>
      <c r="I11664" s="823" t="s">
        <v>3622</v>
      </c>
      <c r="J11664" s="823" t="s">
        <v>2708</v>
      </c>
      <c r="K11664" s="822">
        <v>2</v>
      </c>
      <c r="L11664" s="822">
        <v>6</v>
      </c>
      <c r="M11664" s="821">
        <v>9924.0926915827822</v>
      </c>
      <c r="N11664" s="822"/>
      <c r="O11664" s="822"/>
      <c r="P11664" s="821"/>
    </row>
    <row r="11665" spans="1:16" ht="33.75" x14ac:dyDescent="0.25">
      <c r="A11665" s="827" t="s">
        <v>3627</v>
      </c>
      <c r="B11665" s="827" t="s">
        <v>3626</v>
      </c>
      <c r="C11665" s="827" t="s">
        <v>3031</v>
      </c>
      <c r="D11665" s="824" t="s">
        <v>3945</v>
      </c>
      <c r="E11665" s="826">
        <v>2500</v>
      </c>
      <c r="F11665" s="825" t="s">
        <v>3944</v>
      </c>
      <c r="G11665" s="824" t="s">
        <v>3943</v>
      </c>
      <c r="H11665" s="823" t="s">
        <v>3674</v>
      </c>
      <c r="I11665" s="823" t="s">
        <v>3622</v>
      </c>
      <c r="J11665" s="823" t="s">
        <v>3674</v>
      </c>
      <c r="K11665" s="822">
        <v>2</v>
      </c>
      <c r="L11665" s="822">
        <v>6</v>
      </c>
      <c r="M11665" s="821">
        <v>15237.309716035476</v>
      </c>
      <c r="N11665" s="822"/>
      <c r="O11665" s="822"/>
      <c r="P11665" s="821"/>
    </row>
    <row r="11666" spans="1:16" ht="33.75" x14ac:dyDescent="0.25">
      <c r="A11666" s="827" t="s">
        <v>3627</v>
      </c>
      <c r="B11666" s="827" t="s">
        <v>3626</v>
      </c>
      <c r="C11666" s="827" t="s">
        <v>3031</v>
      </c>
      <c r="D11666" s="824" t="s">
        <v>3942</v>
      </c>
      <c r="E11666" s="826">
        <v>3500</v>
      </c>
      <c r="F11666" s="825" t="s">
        <v>3941</v>
      </c>
      <c r="G11666" s="824" t="s">
        <v>3940</v>
      </c>
      <c r="H11666" s="823" t="s">
        <v>3674</v>
      </c>
      <c r="I11666" s="823" t="s">
        <v>3622</v>
      </c>
      <c r="J11666" s="823" t="s">
        <v>3674</v>
      </c>
      <c r="K11666" s="822">
        <v>2</v>
      </c>
      <c r="L11666" s="822">
        <v>6</v>
      </c>
      <c r="M11666" s="821">
        <v>21212.062824979828</v>
      </c>
      <c r="N11666" s="822"/>
      <c r="O11666" s="822"/>
      <c r="P11666" s="821"/>
    </row>
    <row r="11667" spans="1:16" ht="33.75" x14ac:dyDescent="0.25">
      <c r="A11667" s="827" t="s">
        <v>3627</v>
      </c>
      <c r="B11667" s="827" t="s">
        <v>3626</v>
      </c>
      <c r="C11667" s="827" t="s">
        <v>3031</v>
      </c>
      <c r="D11667" s="824" t="s">
        <v>3939</v>
      </c>
      <c r="E11667" s="826">
        <v>3500</v>
      </c>
      <c r="F11667" s="825" t="s">
        <v>3938</v>
      </c>
      <c r="G11667" s="824" t="s">
        <v>3937</v>
      </c>
      <c r="H11667" s="823" t="s">
        <v>3936</v>
      </c>
      <c r="I11667" s="823" t="s">
        <v>3622</v>
      </c>
      <c r="J11667" s="823" t="s">
        <v>3936</v>
      </c>
      <c r="K11667" s="822">
        <v>2</v>
      </c>
      <c r="L11667" s="822">
        <v>6</v>
      </c>
      <c r="M11667" s="821">
        <v>21212.062824979828</v>
      </c>
      <c r="N11667" s="822"/>
      <c r="O11667" s="822"/>
      <c r="P11667" s="821"/>
    </row>
    <row r="11668" spans="1:16" ht="33.75" x14ac:dyDescent="0.25">
      <c r="A11668" s="827" t="s">
        <v>3627</v>
      </c>
      <c r="B11668" s="827" t="s">
        <v>3626</v>
      </c>
      <c r="C11668" s="827" t="s">
        <v>3031</v>
      </c>
      <c r="D11668" s="824" t="s">
        <v>3881</v>
      </c>
      <c r="E11668" s="826">
        <v>2500</v>
      </c>
      <c r="F11668" s="825" t="s">
        <v>5924</v>
      </c>
      <c r="G11668" s="824" t="s">
        <v>5923</v>
      </c>
      <c r="H11668" s="823" t="s">
        <v>2741</v>
      </c>
      <c r="I11668" s="823" t="s">
        <v>3622</v>
      </c>
      <c r="J11668" s="823" t="s">
        <v>2741</v>
      </c>
      <c r="K11668" s="822">
        <v>1</v>
      </c>
      <c r="L11668" s="822">
        <v>3</v>
      </c>
      <c r="M11668" s="821">
        <v>7467.4450365738912</v>
      </c>
      <c r="N11668" s="822"/>
      <c r="O11668" s="822"/>
      <c r="P11668" s="821"/>
    </row>
    <row r="11669" spans="1:16" ht="33.75" x14ac:dyDescent="0.25">
      <c r="A11669" s="827" t="s">
        <v>3627</v>
      </c>
      <c r="B11669" s="827" t="s">
        <v>3626</v>
      </c>
      <c r="C11669" s="827" t="s">
        <v>3031</v>
      </c>
      <c r="D11669" s="824" t="s">
        <v>3935</v>
      </c>
      <c r="E11669" s="826">
        <v>3500</v>
      </c>
      <c r="F11669" s="825" t="s">
        <v>3934</v>
      </c>
      <c r="G11669" s="824" t="s">
        <v>3933</v>
      </c>
      <c r="H11669" s="823" t="s">
        <v>3674</v>
      </c>
      <c r="I11669" s="823" t="s">
        <v>3622</v>
      </c>
      <c r="J11669" s="823" t="s">
        <v>3674</v>
      </c>
      <c r="K11669" s="822">
        <v>2</v>
      </c>
      <c r="L11669" s="822">
        <v>6</v>
      </c>
      <c r="M11669" s="821">
        <v>21893.385711708041</v>
      </c>
      <c r="N11669" s="822"/>
      <c r="O11669" s="822"/>
      <c r="P11669" s="821"/>
    </row>
    <row r="11670" spans="1:16" ht="22.5" x14ac:dyDescent="0.25">
      <c r="A11670" s="827" t="s">
        <v>3627</v>
      </c>
      <c r="B11670" s="827" t="s">
        <v>3626</v>
      </c>
      <c r="C11670" s="827" t="s">
        <v>3031</v>
      </c>
      <c r="D11670" s="824" t="s">
        <v>3932</v>
      </c>
      <c r="E11670" s="826">
        <v>2500</v>
      </c>
      <c r="F11670" s="825" t="s">
        <v>3931</v>
      </c>
      <c r="G11670" s="824" t="s">
        <v>3930</v>
      </c>
      <c r="H11670" s="823" t="s">
        <v>2756</v>
      </c>
      <c r="I11670" s="823" t="s">
        <v>3631</v>
      </c>
      <c r="J11670" s="823" t="s">
        <v>2756</v>
      </c>
      <c r="K11670" s="822">
        <v>2</v>
      </c>
      <c r="L11670" s="822">
        <v>6</v>
      </c>
      <c r="M11670" s="821">
        <v>15918.632602763686</v>
      </c>
      <c r="N11670" s="822"/>
      <c r="O11670" s="822"/>
      <c r="P11670" s="821"/>
    </row>
    <row r="11671" spans="1:16" ht="33.75" x14ac:dyDescent="0.25">
      <c r="A11671" s="827" t="s">
        <v>3627</v>
      </c>
      <c r="B11671" s="827" t="s">
        <v>3626</v>
      </c>
      <c r="C11671" s="827" t="s">
        <v>3031</v>
      </c>
      <c r="D11671" s="824" t="s">
        <v>3896</v>
      </c>
      <c r="E11671" s="826">
        <v>1800</v>
      </c>
      <c r="F11671" s="825" t="s">
        <v>3929</v>
      </c>
      <c r="G11671" s="824" t="s">
        <v>3928</v>
      </c>
      <c r="H11671" s="823" t="s">
        <v>3674</v>
      </c>
      <c r="I11671" s="823" t="s">
        <v>3638</v>
      </c>
      <c r="J11671" s="823" t="s">
        <v>3674</v>
      </c>
      <c r="K11671" s="822">
        <v>2</v>
      </c>
      <c r="L11671" s="822">
        <v>6</v>
      </c>
      <c r="M11671" s="821">
        <v>11054.974528923323</v>
      </c>
      <c r="N11671" s="822"/>
      <c r="O11671" s="822"/>
      <c r="P11671" s="821"/>
    </row>
    <row r="11672" spans="1:16" ht="33.75" x14ac:dyDescent="0.25">
      <c r="A11672" s="827" t="s">
        <v>3627</v>
      </c>
      <c r="B11672" s="827" t="s">
        <v>3626</v>
      </c>
      <c r="C11672" s="827" t="s">
        <v>3031</v>
      </c>
      <c r="D11672" s="824" t="s">
        <v>3927</v>
      </c>
      <c r="E11672" s="826">
        <v>2057</v>
      </c>
      <c r="F11672" s="825" t="s">
        <v>3926</v>
      </c>
      <c r="G11672" s="824" t="s">
        <v>3925</v>
      </c>
      <c r="H11672" s="823" t="s">
        <v>3674</v>
      </c>
      <c r="I11672" s="823" t="s">
        <v>3631</v>
      </c>
      <c r="J11672" s="823" t="s">
        <v>3674</v>
      </c>
      <c r="K11672" s="822">
        <v>2</v>
      </c>
      <c r="L11672" s="822">
        <v>6</v>
      </c>
      <c r="M11672" s="821">
        <v>13190.957827646243</v>
      </c>
      <c r="N11672" s="822"/>
      <c r="O11672" s="822"/>
      <c r="P11672" s="821"/>
    </row>
    <row r="11673" spans="1:16" ht="33.75" x14ac:dyDescent="0.25">
      <c r="A11673" s="827" t="s">
        <v>3627</v>
      </c>
      <c r="B11673" s="827" t="s">
        <v>3626</v>
      </c>
      <c r="C11673" s="827" t="s">
        <v>3031</v>
      </c>
      <c r="D11673" s="824" t="s">
        <v>3924</v>
      </c>
      <c r="E11673" s="826">
        <v>3500</v>
      </c>
      <c r="F11673" s="825" t="s">
        <v>3923</v>
      </c>
      <c r="G11673" s="824" t="s">
        <v>3922</v>
      </c>
      <c r="H11673" s="823" t="s">
        <v>3327</v>
      </c>
      <c r="I11673" s="823" t="s">
        <v>3622</v>
      </c>
      <c r="J11673" s="823" t="s">
        <v>3327</v>
      </c>
      <c r="K11673" s="822">
        <v>2</v>
      </c>
      <c r="L11673" s="822">
        <v>6</v>
      </c>
      <c r="M11673" s="821">
        <v>21212.062824979828</v>
      </c>
      <c r="N11673" s="822"/>
      <c r="O11673" s="822"/>
      <c r="P11673" s="821"/>
    </row>
    <row r="11674" spans="1:16" ht="33.75" x14ac:dyDescent="0.25">
      <c r="A11674" s="827" t="s">
        <v>3627</v>
      </c>
      <c r="B11674" s="827" t="s">
        <v>3626</v>
      </c>
      <c r="C11674" s="827" t="s">
        <v>3031</v>
      </c>
      <c r="D11674" s="824" t="s">
        <v>3878</v>
      </c>
      <c r="E11674" s="826">
        <v>3500</v>
      </c>
      <c r="F11674" s="825" t="s">
        <v>3921</v>
      </c>
      <c r="G11674" s="824" t="s">
        <v>3920</v>
      </c>
      <c r="H11674" s="823" t="s">
        <v>3691</v>
      </c>
      <c r="I11674" s="823" t="s">
        <v>3654</v>
      </c>
      <c r="J11674" s="823" t="s">
        <v>3691</v>
      </c>
      <c r="K11674" s="822">
        <v>2</v>
      </c>
      <c r="L11674" s="822">
        <v>6</v>
      </c>
      <c r="M11674" s="821">
        <v>21212.062824979828</v>
      </c>
      <c r="N11674" s="822"/>
      <c r="O11674" s="822"/>
      <c r="P11674" s="821"/>
    </row>
    <row r="11675" spans="1:16" ht="33.75" x14ac:dyDescent="0.25">
      <c r="A11675" s="827" t="s">
        <v>3627</v>
      </c>
      <c r="B11675" s="827" t="s">
        <v>3626</v>
      </c>
      <c r="C11675" s="827" t="s">
        <v>3031</v>
      </c>
      <c r="D11675" s="824" t="s">
        <v>3919</v>
      </c>
      <c r="E11675" s="826">
        <v>3500</v>
      </c>
      <c r="F11675" s="825" t="s">
        <v>3918</v>
      </c>
      <c r="G11675" s="824" t="s">
        <v>3917</v>
      </c>
      <c r="H11675" s="823" t="s">
        <v>3663</v>
      </c>
      <c r="I11675" s="823" t="s">
        <v>3622</v>
      </c>
      <c r="J11675" s="823" t="s">
        <v>3663</v>
      </c>
      <c r="K11675" s="822">
        <v>2</v>
      </c>
      <c r="L11675" s="822">
        <v>6</v>
      </c>
      <c r="M11675" s="821">
        <v>21157.739240904277</v>
      </c>
      <c r="N11675" s="822"/>
      <c r="O11675" s="822"/>
      <c r="P11675" s="821"/>
    </row>
    <row r="11676" spans="1:16" ht="33.75" x14ac:dyDescent="0.25">
      <c r="A11676" s="827" t="s">
        <v>3627</v>
      </c>
      <c r="B11676" s="827" t="s">
        <v>3626</v>
      </c>
      <c r="C11676" s="827" t="s">
        <v>3031</v>
      </c>
      <c r="D11676" s="824" t="s">
        <v>3916</v>
      </c>
      <c r="E11676" s="826">
        <v>1800</v>
      </c>
      <c r="F11676" s="825" t="s">
        <v>3915</v>
      </c>
      <c r="G11676" s="824" t="s">
        <v>3914</v>
      </c>
      <c r="H11676" s="823" t="s">
        <v>3691</v>
      </c>
      <c r="I11676" s="823" t="s">
        <v>3631</v>
      </c>
      <c r="J11676" s="823" t="s">
        <v>3691</v>
      </c>
      <c r="K11676" s="822">
        <v>2</v>
      </c>
      <c r="L11676" s="822">
        <v>6</v>
      </c>
      <c r="M11676" s="821">
        <v>11736.297415651532</v>
      </c>
      <c r="N11676" s="822"/>
      <c r="O11676" s="822"/>
      <c r="P11676" s="821"/>
    </row>
    <row r="11677" spans="1:16" ht="33.75" x14ac:dyDescent="0.25">
      <c r="A11677" s="827" t="s">
        <v>3627</v>
      </c>
      <c r="B11677" s="827" t="s">
        <v>3626</v>
      </c>
      <c r="C11677" s="827" t="s">
        <v>3031</v>
      </c>
      <c r="D11677" s="824" t="s">
        <v>3826</v>
      </c>
      <c r="E11677" s="826">
        <v>3500</v>
      </c>
      <c r="F11677" s="825" t="s">
        <v>3913</v>
      </c>
      <c r="G11677" s="824" t="s">
        <v>3912</v>
      </c>
      <c r="H11677" s="823" t="s">
        <v>3674</v>
      </c>
      <c r="I11677" s="823" t="s">
        <v>3911</v>
      </c>
      <c r="J11677" s="823" t="s">
        <v>3674</v>
      </c>
      <c r="K11677" s="822">
        <v>2</v>
      </c>
      <c r="L11677" s="822">
        <v>6</v>
      </c>
      <c r="M11677" s="821">
        <v>21776.557461862976</v>
      </c>
      <c r="N11677" s="822"/>
      <c r="O11677" s="822"/>
      <c r="P11677" s="821"/>
    </row>
    <row r="11678" spans="1:16" ht="33.75" x14ac:dyDescent="0.25">
      <c r="A11678" s="827" t="s">
        <v>3627</v>
      </c>
      <c r="B11678" s="827" t="s">
        <v>3626</v>
      </c>
      <c r="C11678" s="827" t="s">
        <v>3031</v>
      </c>
      <c r="D11678" s="824" t="s">
        <v>3910</v>
      </c>
      <c r="E11678" s="826">
        <v>2500</v>
      </c>
      <c r="F11678" s="825" t="s">
        <v>3909</v>
      </c>
      <c r="G11678" s="824" t="s">
        <v>3908</v>
      </c>
      <c r="H11678" s="823" t="s">
        <v>3836</v>
      </c>
      <c r="I11678" s="823" t="s">
        <v>3638</v>
      </c>
      <c r="J11678" s="823" t="s">
        <v>3836</v>
      </c>
      <c r="K11678" s="822">
        <v>2</v>
      </c>
      <c r="L11678" s="822">
        <v>6</v>
      </c>
      <c r="M11678" s="821">
        <v>15064.4756033822</v>
      </c>
      <c r="N11678" s="822"/>
      <c r="O11678" s="822"/>
      <c r="P11678" s="821"/>
    </row>
    <row r="11679" spans="1:16" ht="33.75" x14ac:dyDescent="0.25">
      <c r="A11679" s="827" t="s">
        <v>3627</v>
      </c>
      <c r="B11679" s="827" t="s">
        <v>3626</v>
      </c>
      <c r="C11679" s="827" t="s">
        <v>3031</v>
      </c>
      <c r="D11679" s="824" t="s">
        <v>3881</v>
      </c>
      <c r="E11679" s="826">
        <v>3500</v>
      </c>
      <c r="F11679" s="825" t="s">
        <v>3907</v>
      </c>
      <c r="G11679" s="824" t="s">
        <v>3906</v>
      </c>
      <c r="H11679" s="823" t="s">
        <v>3674</v>
      </c>
      <c r="I11679" s="823" t="s">
        <v>3622</v>
      </c>
      <c r="J11679" s="823" t="s">
        <v>3674</v>
      </c>
      <c r="K11679" s="822">
        <v>2</v>
      </c>
      <c r="L11679" s="822">
        <v>6</v>
      </c>
      <c r="M11679" s="821">
        <v>21215.958101331053</v>
      </c>
      <c r="N11679" s="822"/>
      <c r="O11679" s="822"/>
      <c r="P11679" s="821"/>
    </row>
    <row r="11680" spans="1:16" ht="22.5" x14ac:dyDescent="0.25">
      <c r="A11680" s="827" t="s">
        <v>3627</v>
      </c>
      <c r="B11680" s="827" t="s">
        <v>3626</v>
      </c>
      <c r="C11680" s="827" t="s">
        <v>3031</v>
      </c>
      <c r="D11680" s="824" t="s">
        <v>5922</v>
      </c>
      <c r="E11680" s="826">
        <v>2500</v>
      </c>
      <c r="F11680" s="825" t="s">
        <v>5921</v>
      </c>
      <c r="G11680" s="824" t="s">
        <v>5920</v>
      </c>
      <c r="H11680" s="823" t="s">
        <v>3674</v>
      </c>
      <c r="I11680" s="823" t="s">
        <v>3631</v>
      </c>
      <c r="J11680" s="823" t="s">
        <v>3674</v>
      </c>
      <c r="K11680" s="822">
        <v>2</v>
      </c>
      <c r="L11680" s="822">
        <v>6</v>
      </c>
      <c r="M11680" s="821">
        <v>17059.347759839187</v>
      </c>
      <c r="N11680" s="822"/>
      <c r="O11680" s="822"/>
      <c r="P11680" s="821"/>
    </row>
    <row r="11681" spans="1:16" ht="22.5" x14ac:dyDescent="0.25">
      <c r="A11681" s="827" t="s">
        <v>3627</v>
      </c>
      <c r="B11681" s="827" t="s">
        <v>3626</v>
      </c>
      <c r="C11681" s="827" t="s">
        <v>3031</v>
      </c>
      <c r="D11681" s="824" t="s">
        <v>3905</v>
      </c>
      <c r="E11681" s="826">
        <v>2500</v>
      </c>
      <c r="F11681" s="825" t="s">
        <v>3904</v>
      </c>
      <c r="G11681" s="824" t="s">
        <v>3903</v>
      </c>
      <c r="H11681" s="823" t="s">
        <v>2722</v>
      </c>
      <c r="I11681" s="823" t="s">
        <v>3654</v>
      </c>
      <c r="J11681" s="823" t="s">
        <v>2722</v>
      </c>
      <c r="K11681" s="822">
        <v>2</v>
      </c>
      <c r="L11681" s="822">
        <v>6</v>
      </c>
      <c r="M11681" s="821">
        <v>15918.632602763686</v>
      </c>
      <c r="N11681" s="822"/>
      <c r="O11681" s="822"/>
      <c r="P11681" s="821"/>
    </row>
    <row r="11682" spans="1:16" ht="33.75" x14ac:dyDescent="0.25">
      <c r="A11682" s="827" t="s">
        <v>3627</v>
      </c>
      <c r="B11682" s="827" t="s">
        <v>3626</v>
      </c>
      <c r="C11682" s="827" t="s">
        <v>3031</v>
      </c>
      <c r="D11682" s="824" t="s">
        <v>3902</v>
      </c>
      <c r="E11682" s="826">
        <v>3500</v>
      </c>
      <c r="F11682" s="825" t="s">
        <v>3901</v>
      </c>
      <c r="G11682" s="824" t="s">
        <v>3900</v>
      </c>
      <c r="H11682" s="823" t="s">
        <v>2745</v>
      </c>
      <c r="I11682" s="823" t="s">
        <v>3732</v>
      </c>
      <c r="J11682" s="823" t="s">
        <v>2745</v>
      </c>
      <c r="K11682" s="822">
        <v>2</v>
      </c>
      <c r="L11682" s="822">
        <v>6</v>
      </c>
      <c r="M11682" s="821">
        <v>21893.385711708037</v>
      </c>
      <c r="N11682" s="822"/>
      <c r="O11682" s="822"/>
      <c r="P11682" s="821"/>
    </row>
    <row r="11683" spans="1:16" ht="33.75" x14ac:dyDescent="0.25">
      <c r="A11683" s="827" t="s">
        <v>3627</v>
      </c>
      <c r="B11683" s="827" t="s">
        <v>3626</v>
      </c>
      <c r="C11683" s="827" t="s">
        <v>3031</v>
      </c>
      <c r="D11683" s="824" t="s">
        <v>3899</v>
      </c>
      <c r="E11683" s="826">
        <v>1800</v>
      </c>
      <c r="F11683" s="825" t="s">
        <v>3898</v>
      </c>
      <c r="G11683" s="824" t="s">
        <v>3897</v>
      </c>
      <c r="H11683" s="823" t="s">
        <v>3674</v>
      </c>
      <c r="I11683" s="823" t="s">
        <v>3654</v>
      </c>
      <c r="J11683" s="823" t="s">
        <v>3674</v>
      </c>
      <c r="K11683" s="822">
        <v>2</v>
      </c>
      <c r="L11683" s="822">
        <v>6</v>
      </c>
      <c r="M11683" s="821">
        <v>11045.201290571666</v>
      </c>
      <c r="N11683" s="822"/>
      <c r="O11683" s="822"/>
      <c r="P11683" s="821"/>
    </row>
    <row r="11684" spans="1:16" ht="33.75" x14ac:dyDescent="0.25">
      <c r="A11684" s="827" t="s">
        <v>3627</v>
      </c>
      <c r="B11684" s="827" t="s">
        <v>3626</v>
      </c>
      <c r="C11684" s="827" t="s">
        <v>3031</v>
      </c>
      <c r="D11684" s="824" t="s">
        <v>3896</v>
      </c>
      <c r="E11684" s="826">
        <v>1800</v>
      </c>
      <c r="F11684" s="825" t="s">
        <v>3895</v>
      </c>
      <c r="G11684" s="824" t="s">
        <v>3894</v>
      </c>
      <c r="H11684" s="823" t="s">
        <v>3871</v>
      </c>
      <c r="I11684" s="823" t="s">
        <v>3631</v>
      </c>
      <c r="J11684" s="823" t="s">
        <v>3871</v>
      </c>
      <c r="K11684" s="822">
        <v>2</v>
      </c>
      <c r="L11684" s="822">
        <v>6</v>
      </c>
      <c r="M11684" s="821">
        <v>11008.030941430939</v>
      </c>
      <c r="N11684" s="822"/>
      <c r="O11684" s="822"/>
      <c r="P11684" s="821"/>
    </row>
    <row r="11685" spans="1:16" ht="33.75" x14ac:dyDescent="0.25">
      <c r="A11685" s="827" t="s">
        <v>3627</v>
      </c>
      <c r="B11685" s="827" t="s">
        <v>3626</v>
      </c>
      <c r="C11685" s="827" t="s">
        <v>3031</v>
      </c>
      <c r="D11685" s="824" t="s">
        <v>3893</v>
      </c>
      <c r="E11685" s="826">
        <v>3500</v>
      </c>
      <c r="F11685" s="825" t="s">
        <v>3892</v>
      </c>
      <c r="G11685" s="824" t="s">
        <v>3891</v>
      </c>
      <c r="H11685" s="823" t="s">
        <v>2725</v>
      </c>
      <c r="I11685" s="823" t="s">
        <v>3622</v>
      </c>
      <c r="J11685" s="823" t="s">
        <v>2725</v>
      </c>
      <c r="K11685" s="822">
        <v>2</v>
      </c>
      <c r="L11685" s="822">
        <v>6</v>
      </c>
      <c r="M11685" s="821">
        <v>21893.385711708041</v>
      </c>
      <c r="N11685" s="822"/>
      <c r="O11685" s="822"/>
      <c r="P11685" s="821"/>
    </row>
    <row r="11686" spans="1:16" ht="33.75" x14ac:dyDescent="0.25">
      <c r="A11686" s="827" t="s">
        <v>3627</v>
      </c>
      <c r="B11686" s="827" t="s">
        <v>3626</v>
      </c>
      <c r="C11686" s="827" t="s">
        <v>3031</v>
      </c>
      <c r="D11686" s="824" t="s">
        <v>3867</v>
      </c>
      <c r="E11686" s="826">
        <v>3500</v>
      </c>
      <c r="F11686" s="825" t="s">
        <v>3890</v>
      </c>
      <c r="G11686" s="824" t="s">
        <v>3889</v>
      </c>
      <c r="H11686" s="823" t="s">
        <v>2745</v>
      </c>
      <c r="I11686" s="823" t="s">
        <v>3875</v>
      </c>
      <c r="J11686" s="823" t="s">
        <v>2745</v>
      </c>
      <c r="K11686" s="822">
        <v>2</v>
      </c>
      <c r="L11686" s="822">
        <v>6</v>
      </c>
      <c r="M11686" s="821">
        <v>21212.062824979828</v>
      </c>
      <c r="N11686" s="822"/>
      <c r="O11686" s="822"/>
      <c r="P11686" s="821"/>
    </row>
    <row r="11687" spans="1:16" ht="33.75" x14ac:dyDescent="0.25">
      <c r="A11687" s="827" t="s">
        <v>3627</v>
      </c>
      <c r="B11687" s="827" t="s">
        <v>3626</v>
      </c>
      <c r="C11687" s="827" t="s">
        <v>3031</v>
      </c>
      <c r="D11687" s="824" t="s">
        <v>3881</v>
      </c>
      <c r="E11687" s="826">
        <v>3500</v>
      </c>
      <c r="F11687" s="825" t="s">
        <v>3888</v>
      </c>
      <c r="G11687" s="824" t="s">
        <v>3887</v>
      </c>
      <c r="H11687" s="823" t="s">
        <v>3674</v>
      </c>
      <c r="I11687" s="823" t="s">
        <v>3622</v>
      </c>
      <c r="J11687" s="823" t="s">
        <v>3674</v>
      </c>
      <c r="K11687" s="822">
        <v>2</v>
      </c>
      <c r="L11687" s="822">
        <v>6</v>
      </c>
      <c r="M11687" s="821">
        <v>21884.764033203141</v>
      </c>
      <c r="N11687" s="822"/>
      <c r="O11687" s="822"/>
      <c r="P11687" s="821"/>
    </row>
    <row r="11688" spans="1:16" ht="33.75" x14ac:dyDescent="0.25">
      <c r="A11688" s="827" t="s">
        <v>3627</v>
      </c>
      <c r="B11688" s="827" t="s">
        <v>3626</v>
      </c>
      <c r="C11688" s="827" t="s">
        <v>3031</v>
      </c>
      <c r="D11688" s="824" t="s">
        <v>3823</v>
      </c>
      <c r="E11688" s="826">
        <v>3500</v>
      </c>
      <c r="F11688" s="825" t="s">
        <v>3709</v>
      </c>
      <c r="G11688" s="824" t="s">
        <v>3708</v>
      </c>
      <c r="H11688" s="823" t="s">
        <v>3674</v>
      </c>
      <c r="I11688" s="823" t="s">
        <v>3622</v>
      </c>
      <c r="J11688" s="823" t="s">
        <v>3674</v>
      </c>
      <c r="K11688" s="822">
        <v>2</v>
      </c>
      <c r="L11688" s="822">
        <v>6</v>
      </c>
      <c r="M11688" s="821">
        <v>21884.77404676703</v>
      </c>
      <c r="N11688" s="822"/>
      <c r="O11688" s="822"/>
      <c r="P11688" s="821"/>
    </row>
    <row r="11689" spans="1:16" ht="33.75" x14ac:dyDescent="0.25">
      <c r="A11689" s="827" t="s">
        <v>3627</v>
      </c>
      <c r="B11689" s="827" t="s">
        <v>3626</v>
      </c>
      <c r="C11689" s="827" t="s">
        <v>3031</v>
      </c>
      <c r="D11689" s="824" t="s">
        <v>3886</v>
      </c>
      <c r="E11689" s="826">
        <v>3500</v>
      </c>
      <c r="F11689" s="825" t="s">
        <v>3885</v>
      </c>
      <c r="G11689" s="824" t="s">
        <v>3884</v>
      </c>
      <c r="H11689" s="823" t="s">
        <v>3674</v>
      </c>
      <c r="I11689" s="823" t="s">
        <v>3622</v>
      </c>
      <c r="J11689" s="823" t="s">
        <v>3674</v>
      </c>
      <c r="K11689" s="822">
        <v>2</v>
      </c>
      <c r="L11689" s="822">
        <v>6</v>
      </c>
      <c r="M11689" s="821">
        <v>21211.722363807738</v>
      </c>
      <c r="N11689" s="822"/>
      <c r="O11689" s="822"/>
      <c r="P11689" s="821"/>
    </row>
    <row r="11690" spans="1:16" ht="33.75" x14ac:dyDescent="0.25">
      <c r="A11690" s="827" t="s">
        <v>3627</v>
      </c>
      <c r="B11690" s="827" t="s">
        <v>3626</v>
      </c>
      <c r="C11690" s="827" t="s">
        <v>3031</v>
      </c>
      <c r="D11690" s="824" t="s">
        <v>3881</v>
      </c>
      <c r="E11690" s="826">
        <v>3500</v>
      </c>
      <c r="F11690" s="825" t="s">
        <v>3883</v>
      </c>
      <c r="G11690" s="824" t="s">
        <v>3882</v>
      </c>
      <c r="H11690" s="823" t="s">
        <v>3674</v>
      </c>
      <c r="I11690" s="823" t="s">
        <v>3654</v>
      </c>
      <c r="J11690" s="823" t="s">
        <v>3674</v>
      </c>
      <c r="K11690" s="822">
        <v>2</v>
      </c>
      <c r="L11690" s="822">
        <v>6</v>
      </c>
      <c r="M11690" s="821">
        <v>21893.385711708037</v>
      </c>
      <c r="N11690" s="822"/>
      <c r="O11690" s="822"/>
      <c r="P11690" s="821"/>
    </row>
    <row r="11691" spans="1:16" ht="33.75" x14ac:dyDescent="0.25">
      <c r="A11691" s="827" t="s">
        <v>3627</v>
      </c>
      <c r="B11691" s="827" t="s">
        <v>3626</v>
      </c>
      <c r="C11691" s="827" t="s">
        <v>3031</v>
      </c>
      <c r="D11691" s="824" t="s">
        <v>3881</v>
      </c>
      <c r="E11691" s="826">
        <v>3500</v>
      </c>
      <c r="F11691" s="825" t="s">
        <v>3880</v>
      </c>
      <c r="G11691" s="824" t="s">
        <v>3879</v>
      </c>
      <c r="H11691" s="823"/>
      <c r="I11691" s="823" t="s">
        <v>3622</v>
      </c>
      <c r="J11691" s="823" t="s">
        <v>2722</v>
      </c>
      <c r="K11691" s="822">
        <v>5</v>
      </c>
      <c r="L11691" s="822">
        <v>6</v>
      </c>
      <c r="M11691" s="821">
        <v>24801.925477714442</v>
      </c>
      <c r="N11691" s="822"/>
      <c r="O11691" s="822"/>
      <c r="P11691" s="821"/>
    </row>
    <row r="11692" spans="1:16" ht="33.75" x14ac:dyDescent="0.25">
      <c r="A11692" s="827" t="s">
        <v>3627</v>
      </c>
      <c r="B11692" s="827" t="s">
        <v>3626</v>
      </c>
      <c r="C11692" s="827" t="s">
        <v>3031</v>
      </c>
      <c r="D11692" s="824" t="s">
        <v>3867</v>
      </c>
      <c r="E11692" s="826">
        <v>3500</v>
      </c>
      <c r="F11692" s="825" t="s">
        <v>5919</v>
      </c>
      <c r="G11692" s="824" t="s">
        <v>5918</v>
      </c>
      <c r="H11692" s="823"/>
      <c r="I11692" s="823" t="s">
        <v>3638</v>
      </c>
      <c r="J11692" s="823" t="s">
        <v>2741</v>
      </c>
      <c r="K11692" s="822">
        <v>5</v>
      </c>
      <c r="L11692" s="822">
        <v>6</v>
      </c>
      <c r="M11692" s="821">
        <v>26673.580730567806</v>
      </c>
      <c r="N11692" s="822"/>
      <c r="O11692" s="822"/>
      <c r="P11692" s="821"/>
    </row>
    <row r="11693" spans="1:16" ht="33.75" x14ac:dyDescent="0.25">
      <c r="A11693" s="827" t="s">
        <v>3627</v>
      </c>
      <c r="B11693" s="827" t="s">
        <v>3626</v>
      </c>
      <c r="C11693" s="827" t="s">
        <v>3031</v>
      </c>
      <c r="D11693" s="824" t="s">
        <v>3935</v>
      </c>
      <c r="E11693" s="826">
        <v>3500</v>
      </c>
      <c r="F11693" s="825" t="s">
        <v>5917</v>
      </c>
      <c r="G11693" s="824" t="s">
        <v>5916</v>
      </c>
      <c r="H11693" s="823"/>
      <c r="I11693" s="823" t="s">
        <v>3638</v>
      </c>
      <c r="J11693" s="823" t="s">
        <v>2712</v>
      </c>
      <c r="K11693" s="822">
        <v>5</v>
      </c>
      <c r="L11693" s="822">
        <v>6</v>
      </c>
      <c r="M11693" s="821">
        <v>25777.466898508614</v>
      </c>
      <c r="N11693" s="822"/>
      <c r="O11693" s="822"/>
      <c r="P11693" s="821"/>
    </row>
    <row r="11694" spans="1:16" ht="33.75" x14ac:dyDescent="0.25">
      <c r="A11694" s="827" t="s">
        <v>3627</v>
      </c>
      <c r="B11694" s="827" t="s">
        <v>3626</v>
      </c>
      <c r="C11694" s="827" t="s">
        <v>3031</v>
      </c>
      <c r="D11694" s="824" t="s">
        <v>3935</v>
      </c>
      <c r="E11694" s="826">
        <v>3500</v>
      </c>
      <c r="F11694" s="825" t="s">
        <v>5915</v>
      </c>
      <c r="G11694" s="824" t="s">
        <v>5914</v>
      </c>
      <c r="H11694" s="823"/>
      <c r="I11694" s="823" t="s">
        <v>3622</v>
      </c>
      <c r="J11694" s="823" t="s">
        <v>2745</v>
      </c>
      <c r="K11694" s="822">
        <v>5</v>
      </c>
      <c r="L11694" s="822">
        <v>6</v>
      </c>
      <c r="M11694" s="821">
        <v>29135.295248902454</v>
      </c>
      <c r="N11694" s="822"/>
      <c r="O11694" s="822"/>
      <c r="P11694" s="821"/>
    </row>
    <row r="11695" spans="1:16" ht="33.75" x14ac:dyDescent="0.25">
      <c r="A11695" s="827" t="s">
        <v>3627</v>
      </c>
      <c r="B11695" s="827" t="s">
        <v>3626</v>
      </c>
      <c r="C11695" s="827" t="s">
        <v>3031</v>
      </c>
      <c r="D11695" s="824" t="s">
        <v>3878</v>
      </c>
      <c r="E11695" s="826">
        <v>3500</v>
      </c>
      <c r="F11695" s="825" t="s">
        <v>3877</v>
      </c>
      <c r="G11695" s="824" t="s">
        <v>3876</v>
      </c>
      <c r="H11695" s="823"/>
      <c r="I11695" s="823" t="s">
        <v>3875</v>
      </c>
      <c r="J11695" s="823" t="s">
        <v>3114</v>
      </c>
      <c r="K11695" s="822">
        <v>5</v>
      </c>
      <c r="L11695" s="822">
        <v>6</v>
      </c>
      <c r="M11695" s="821">
        <v>24263.155686451584</v>
      </c>
      <c r="N11695" s="822"/>
      <c r="O11695" s="822"/>
      <c r="P11695" s="821"/>
    </row>
    <row r="11696" spans="1:16" ht="33.75" x14ac:dyDescent="0.25">
      <c r="A11696" s="827" t="s">
        <v>3627</v>
      </c>
      <c r="B11696" s="827" t="s">
        <v>3626</v>
      </c>
      <c r="C11696" s="827" t="s">
        <v>3031</v>
      </c>
      <c r="D11696" s="824" t="s">
        <v>3874</v>
      </c>
      <c r="E11696" s="826">
        <v>3500</v>
      </c>
      <c r="F11696" s="825" t="s">
        <v>3873</v>
      </c>
      <c r="G11696" s="824" t="s">
        <v>3872</v>
      </c>
      <c r="H11696" s="823" t="s">
        <v>3871</v>
      </c>
      <c r="I11696" s="823" t="s">
        <v>3631</v>
      </c>
      <c r="J11696" s="823" t="s">
        <v>3871</v>
      </c>
      <c r="K11696" s="822">
        <v>2</v>
      </c>
      <c r="L11696" s="822">
        <v>6</v>
      </c>
      <c r="M11696" s="821">
        <v>22185.321153208246</v>
      </c>
      <c r="N11696" s="822"/>
      <c r="O11696" s="822"/>
      <c r="P11696" s="821"/>
    </row>
    <row r="11697" spans="1:16" ht="33.75" x14ac:dyDescent="0.25">
      <c r="A11697" s="827" t="s">
        <v>3627</v>
      </c>
      <c r="B11697" s="827" t="s">
        <v>3626</v>
      </c>
      <c r="C11697" s="827" t="s">
        <v>3031</v>
      </c>
      <c r="D11697" s="824" t="s">
        <v>3826</v>
      </c>
      <c r="E11697" s="826">
        <v>3500</v>
      </c>
      <c r="F11697" s="825" t="s">
        <v>5913</v>
      </c>
      <c r="G11697" s="824" t="s">
        <v>5912</v>
      </c>
      <c r="H11697" s="823"/>
      <c r="I11697" s="823" t="s">
        <v>3622</v>
      </c>
      <c r="J11697" s="823" t="s">
        <v>3691</v>
      </c>
      <c r="K11697" s="822">
        <v>5</v>
      </c>
      <c r="L11697" s="822">
        <v>6</v>
      </c>
      <c r="M11697" s="821">
        <v>26245.78125427735</v>
      </c>
      <c r="N11697" s="822"/>
      <c r="O11697" s="822"/>
      <c r="P11697" s="821"/>
    </row>
    <row r="11698" spans="1:16" x14ac:dyDescent="0.25">
      <c r="A11698" s="1772" t="s">
        <v>2848</v>
      </c>
      <c r="B11698" s="1772"/>
      <c r="C11698" s="1772"/>
      <c r="D11698" s="1772"/>
      <c r="E11698" s="1772"/>
      <c r="F11698" s="1772" t="s">
        <v>378</v>
      </c>
      <c r="G11698" s="1772"/>
      <c r="H11698" s="1772"/>
      <c r="I11698" s="1772"/>
      <c r="J11698" s="1772"/>
      <c r="K11698" s="1771" t="s">
        <v>2847</v>
      </c>
      <c r="L11698" s="1771"/>
      <c r="M11698" s="1771"/>
      <c r="N11698" s="1771" t="s">
        <v>2846</v>
      </c>
      <c r="O11698" s="1771"/>
      <c r="P11698" s="1771"/>
    </row>
    <row r="11699" spans="1:16" ht="78" customHeight="1" x14ac:dyDescent="0.25">
      <c r="A11699" s="1535" t="s">
        <v>2845</v>
      </c>
      <c r="B11699" s="1535" t="s">
        <v>5</v>
      </c>
      <c r="C11699" s="1535" t="s">
        <v>2844</v>
      </c>
      <c r="D11699" s="1535" t="s">
        <v>2843</v>
      </c>
      <c r="E11699" s="1536" t="s">
        <v>2842</v>
      </c>
      <c r="F11699" s="1537" t="s">
        <v>2841</v>
      </c>
      <c r="G11699" s="1540" t="s">
        <v>2840</v>
      </c>
      <c r="H11699" s="1535" t="s">
        <v>2839</v>
      </c>
      <c r="I11699" s="1535" t="s">
        <v>2838</v>
      </c>
      <c r="J11699" s="1535" t="s">
        <v>2837</v>
      </c>
      <c r="K11699" s="1538" t="s">
        <v>2836</v>
      </c>
      <c r="L11699" s="1538" t="s">
        <v>2835</v>
      </c>
      <c r="M11699" s="1539" t="s">
        <v>2834</v>
      </c>
      <c r="N11699" s="1538" t="s">
        <v>2836</v>
      </c>
      <c r="O11699" s="1538" t="s">
        <v>2835</v>
      </c>
      <c r="P11699" s="1539" t="s">
        <v>2834</v>
      </c>
    </row>
    <row r="11700" spans="1:16" ht="33.75" x14ac:dyDescent="0.25">
      <c r="A11700" s="827" t="s">
        <v>3627</v>
      </c>
      <c r="B11700" s="827" t="s">
        <v>3626</v>
      </c>
      <c r="C11700" s="827" t="s">
        <v>3031</v>
      </c>
      <c r="D11700" s="824" t="s">
        <v>3826</v>
      </c>
      <c r="E11700" s="826">
        <v>3500</v>
      </c>
      <c r="F11700" s="825" t="s">
        <v>5911</v>
      </c>
      <c r="G11700" s="824" t="s">
        <v>5910</v>
      </c>
      <c r="H11700" s="823"/>
      <c r="I11700" s="823" t="s">
        <v>4358</v>
      </c>
      <c r="J11700" s="823" t="s">
        <v>5215</v>
      </c>
      <c r="K11700" s="822">
        <v>5</v>
      </c>
      <c r="L11700" s="822">
        <v>6</v>
      </c>
      <c r="M11700" s="821">
        <v>27363.595390748102</v>
      </c>
      <c r="N11700" s="822"/>
      <c r="O11700" s="822"/>
      <c r="P11700" s="821"/>
    </row>
    <row r="11701" spans="1:16" ht="33.75" x14ac:dyDescent="0.25">
      <c r="A11701" s="827" t="s">
        <v>3627</v>
      </c>
      <c r="B11701" s="827" t="s">
        <v>3626</v>
      </c>
      <c r="C11701" s="827" t="s">
        <v>3031</v>
      </c>
      <c r="D11701" s="824" t="s">
        <v>3870</v>
      </c>
      <c r="E11701" s="826">
        <v>3500</v>
      </c>
      <c r="F11701" s="825" t="s">
        <v>3869</v>
      </c>
      <c r="G11701" s="824" t="s">
        <v>3868</v>
      </c>
      <c r="H11701" s="823"/>
      <c r="I11701" s="823" t="s">
        <v>3622</v>
      </c>
      <c r="J11701" s="823" t="s">
        <v>3691</v>
      </c>
      <c r="K11701" s="822">
        <v>5</v>
      </c>
      <c r="L11701" s="822">
        <v>6</v>
      </c>
      <c r="M11701" s="821">
        <v>25318.625374174986</v>
      </c>
      <c r="N11701" s="822"/>
      <c r="O11701" s="822"/>
      <c r="P11701" s="821"/>
    </row>
    <row r="11702" spans="1:16" ht="33.75" x14ac:dyDescent="0.25">
      <c r="A11702" s="827" t="s">
        <v>3627</v>
      </c>
      <c r="B11702" s="827" t="s">
        <v>3626</v>
      </c>
      <c r="C11702" s="827" t="s">
        <v>3031</v>
      </c>
      <c r="D11702" s="824" t="s">
        <v>3867</v>
      </c>
      <c r="E11702" s="826">
        <v>3500</v>
      </c>
      <c r="F11702" s="825" t="s">
        <v>3866</v>
      </c>
      <c r="G11702" s="824" t="s">
        <v>3865</v>
      </c>
      <c r="H11702" s="823"/>
      <c r="I11702" s="823" t="s">
        <v>3622</v>
      </c>
      <c r="J11702" s="823" t="s">
        <v>2712</v>
      </c>
      <c r="K11702" s="822">
        <v>6</v>
      </c>
      <c r="L11702" s="822">
        <v>6</v>
      </c>
      <c r="M11702" s="821">
        <v>23921.132398399135</v>
      </c>
      <c r="N11702" s="822"/>
      <c r="O11702" s="822"/>
      <c r="P11702" s="821"/>
    </row>
    <row r="11703" spans="1:16" ht="33.75" x14ac:dyDescent="0.25">
      <c r="A11703" s="827" t="s">
        <v>3627</v>
      </c>
      <c r="B11703" s="827" t="s">
        <v>3626</v>
      </c>
      <c r="C11703" s="827" t="s">
        <v>3031</v>
      </c>
      <c r="D11703" s="824" t="s">
        <v>3867</v>
      </c>
      <c r="E11703" s="826">
        <v>3407.15</v>
      </c>
      <c r="F11703" s="825" t="s">
        <v>5909</v>
      </c>
      <c r="G11703" s="824" t="s">
        <v>5908</v>
      </c>
      <c r="H11703" s="823"/>
      <c r="I11703" s="823" t="s">
        <v>3622</v>
      </c>
      <c r="J11703" s="823" t="s">
        <v>3691</v>
      </c>
      <c r="K11703" s="822">
        <v>4</v>
      </c>
      <c r="L11703" s="822">
        <v>1</v>
      </c>
      <c r="M11703" s="821">
        <v>7056.2881034601305</v>
      </c>
      <c r="N11703" s="822"/>
      <c r="O11703" s="822"/>
      <c r="P11703" s="821"/>
    </row>
    <row r="11704" spans="1:16" ht="33.75" x14ac:dyDescent="0.25">
      <c r="A11704" s="827" t="s">
        <v>3627</v>
      </c>
      <c r="B11704" s="827" t="s">
        <v>3626</v>
      </c>
      <c r="C11704" s="827" t="s">
        <v>3031</v>
      </c>
      <c r="D11704" s="824" t="s">
        <v>3864</v>
      </c>
      <c r="E11704" s="826">
        <v>3500</v>
      </c>
      <c r="F11704" s="825" t="s">
        <v>3863</v>
      </c>
      <c r="G11704" s="824" t="s">
        <v>3862</v>
      </c>
      <c r="H11704" s="823"/>
      <c r="I11704" s="823" t="s">
        <v>3622</v>
      </c>
      <c r="J11704" s="823" t="s">
        <v>3861</v>
      </c>
      <c r="K11704" s="822">
        <v>5</v>
      </c>
      <c r="L11704" s="822">
        <v>6</v>
      </c>
      <c r="M11704" s="821">
        <v>22957.326874478058</v>
      </c>
      <c r="N11704" s="822"/>
      <c r="O11704" s="822"/>
      <c r="P11704" s="821"/>
    </row>
    <row r="11705" spans="1:16" ht="33.75" x14ac:dyDescent="0.25">
      <c r="A11705" s="827" t="s">
        <v>3627</v>
      </c>
      <c r="B11705" s="827" t="s">
        <v>3626</v>
      </c>
      <c r="C11705" s="827" t="s">
        <v>3031</v>
      </c>
      <c r="D11705" s="824" t="s">
        <v>3860</v>
      </c>
      <c r="E11705" s="826">
        <v>3500</v>
      </c>
      <c r="F11705" s="825" t="s">
        <v>3859</v>
      </c>
      <c r="G11705" s="824" t="s">
        <v>3858</v>
      </c>
      <c r="H11705" s="823" t="s">
        <v>2745</v>
      </c>
      <c r="I11705" s="823" t="s">
        <v>3631</v>
      </c>
      <c r="J11705" s="823" t="s">
        <v>2745</v>
      </c>
      <c r="K11705" s="822">
        <v>2</v>
      </c>
      <c r="L11705" s="822">
        <v>6</v>
      </c>
      <c r="M11705" s="821">
        <v>21658.827991268274</v>
      </c>
      <c r="N11705" s="822"/>
      <c r="O11705" s="822"/>
      <c r="P11705" s="821"/>
    </row>
    <row r="11706" spans="1:16" ht="33.75" x14ac:dyDescent="0.25">
      <c r="A11706" s="827" t="s">
        <v>3627</v>
      </c>
      <c r="B11706" s="827" t="s">
        <v>3626</v>
      </c>
      <c r="C11706" s="827" t="s">
        <v>3031</v>
      </c>
      <c r="D11706" s="824" t="s">
        <v>3823</v>
      </c>
      <c r="E11706" s="826">
        <v>3500</v>
      </c>
      <c r="F11706" s="825" t="s">
        <v>3857</v>
      </c>
      <c r="G11706" s="824" t="s">
        <v>3856</v>
      </c>
      <c r="H11706" s="823"/>
      <c r="I11706" s="823" t="s">
        <v>3622</v>
      </c>
      <c r="J11706" s="823" t="s">
        <v>2712</v>
      </c>
      <c r="K11706" s="822">
        <v>4</v>
      </c>
      <c r="L11706" s="822">
        <v>6</v>
      </c>
      <c r="M11706" s="821">
        <v>22674.293491271517</v>
      </c>
      <c r="N11706" s="822"/>
      <c r="O11706" s="822"/>
      <c r="P11706" s="821"/>
    </row>
    <row r="11707" spans="1:16" ht="33.75" x14ac:dyDescent="0.25">
      <c r="A11707" s="827" t="s">
        <v>3627</v>
      </c>
      <c r="B11707" s="827" t="s">
        <v>3626</v>
      </c>
      <c r="C11707" s="827" t="s">
        <v>3031</v>
      </c>
      <c r="D11707" s="824" t="s">
        <v>3855</v>
      </c>
      <c r="E11707" s="826">
        <v>2057</v>
      </c>
      <c r="F11707" s="825" t="s">
        <v>3854</v>
      </c>
      <c r="G11707" s="824" t="s">
        <v>3853</v>
      </c>
      <c r="H11707" s="823" t="s">
        <v>2745</v>
      </c>
      <c r="I11707" s="823" t="s">
        <v>3631</v>
      </c>
      <c r="J11707" s="823" t="s">
        <v>2745</v>
      </c>
      <c r="K11707" s="822">
        <v>2</v>
      </c>
      <c r="L11707" s="822">
        <v>6</v>
      </c>
      <c r="M11707" s="821">
        <v>12521.831461729835</v>
      </c>
      <c r="N11707" s="822"/>
      <c r="O11707" s="822"/>
      <c r="P11707" s="821"/>
    </row>
    <row r="11708" spans="1:16" ht="33.75" x14ac:dyDescent="0.25">
      <c r="A11708" s="827" t="s">
        <v>3627</v>
      </c>
      <c r="B11708" s="827" t="s">
        <v>3626</v>
      </c>
      <c r="C11708" s="827" t="s">
        <v>3031</v>
      </c>
      <c r="D11708" s="824" t="s">
        <v>3852</v>
      </c>
      <c r="E11708" s="826">
        <v>1800</v>
      </c>
      <c r="F11708" s="825" t="s">
        <v>3851</v>
      </c>
      <c r="G11708" s="824" t="s">
        <v>3850</v>
      </c>
      <c r="H11708" s="823" t="s">
        <v>2708</v>
      </c>
      <c r="I11708" s="823" t="s">
        <v>3631</v>
      </c>
      <c r="J11708" s="823" t="s">
        <v>2708</v>
      </c>
      <c r="K11708" s="822">
        <v>2</v>
      </c>
      <c r="L11708" s="822">
        <v>6</v>
      </c>
      <c r="M11708" s="821">
        <v>11052.721477049221</v>
      </c>
      <c r="N11708" s="822"/>
      <c r="O11708" s="822"/>
      <c r="P11708" s="821"/>
    </row>
    <row r="11709" spans="1:16" ht="33.75" x14ac:dyDescent="0.25">
      <c r="A11709" s="827" t="s">
        <v>3627</v>
      </c>
      <c r="B11709" s="827" t="s">
        <v>3626</v>
      </c>
      <c r="C11709" s="827" t="s">
        <v>3031</v>
      </c>
      <c r="D11709" s="824" t="s">
        <v>3849</v>
      </c>
      <c r="E11709" s="826">
        <v>10000</v>
      </c>
      <c r="F11709" s="825" t="s">
        <v>3848</v>
      </c>
      <c r="G11709" s="824" t="s">
        <v>3847</v>
      </c>
      <c r="H11709" s="823"/>
      <c r="I11709" s="823" t="s">
        <v>3622</v>
      </c>
      <c r="J11709" s="823" t="s">
        <v>2725</v>
      </c>
      <c r="K11709" s="822">
        <v>4</v>
      </c>
      <c r="L11709" s="822">
        <v>6</v>
      </c>
      <c r="M11709" s="821">
        <v>68132.128455798767</v>
      </c>
      <c r="N11709" s="822"/>
      <c r="O11709" s="822"/>
      <c r="P11709" s="821"/>
    </row>
    <row r="11710" spans="1:16" ht="33.75" x14ac:dyDescent="0.25">
      <c r="A11710" s="827" t="s">
        <v>3627</v>
      </c>
      <c r="B11710" s="827" t="s">
        <v>3626</v>
      </c>
      <c r="C11710" s="827" t="s">
        <v>3031</v>
      </c>
      <c r="D11710" s="824" t="s">
        <v>3846</v>
      </c>
      <c r="E11710" s="826">
        <v>5500</v>
      </c>
      <c r="F11710" s="825" t="s">
        <v>3845</v>
      </c>
      <c r="G11710" s="824" t="s">
        <v>3844</v>
      </c>
      <c r="H11710" s="823" t="s">
        <v>2722</v>
      </c>
      <c r="I11710" s="823" t="s">
        <v>3622</v>
      </c>
      <c r="J11710" s="823" t="s">
        <v>2722</v>
      </c>
      <c r="K11710" s="822">
        <v>2</v>
      </c>
      <c r="L11710" s="822">
        <v>6</v>
      </c>
      <c r="M11710" s="821">
        <v>33469.315901742986</v>
      </c>
      <c r="N11710" s="822"/>
      <c r="O11710" s="822"/>
      <c r="P11710" s="821"/>
    </row>
    <row r="11711" spans="1:16" ht="33.75" x14ac:dyDescent="0.25">
      <c r="A11711" s="827" t="s">
        <v>3627</v>
      </c>
      <c r="B11711" s="827" t="s">
        <v>3626</v>
      </c>
      <c r="C11711" s="827" t="s">
        <v>3031</v>
      </c>
      <c r="D11711" s="824" t="s">
        <v>5907</v>
      </c>
      <c r="E11711" s="826">
        <v>3500</v>
      </c>
      <c r="F11711" s="825" t="s">
        <v>3724</v>
      </c>
      <c r="G11711" s="824" t="s">
        <v>3723</v>
      </c>
      <c r="H11711" s="823" t="s">
        <v>3722</v>
      </c>
      <c r="I11711" s="823" t="s">
        <v>3622</v>
      </c>
      <c r="J11711" s="823" t="s">
        <v>3722</v>
      </c>
      <c r="K11711" s="822">
        <v>2</v>
      </c>
      <c r="L11711" s="822">
        <v>5</v>
      </c>
      <c r="M11711" s="821">
        <v>21411.252637778143</v>
      </c>
      <c r="N11711" s="822"/>
      <c r="O11711" s="822"/>
      <c r="P11711" s="821"/>
    </row>
    <row r="11712" spans="1:16" ht="33.75" x14ac:dyDescent="0.25">
      <c r="A11712" s="827" t="s">
        <v>3627</v>
      </c>
      <c r="B11712" s="827" t="s">
        <v>3626</v>
      </c>
      <c r="C11712" s="827" t="s">
        <v>3031</v>
      </c>
      <c r="D11712" s="824" t="s">
        <v>3843</v>
      </c>
      <c r="E11712" s="826">
        <v>2500</v>
      </c>
      <c r="F11712" s="825" t="s">
        <v>3842</v>
      </c>
      <c r="G11712" s="824" t="s">
        <v>3841</v>
      </c>
      <c r="H11712" s="823" t="s">
        <v>3840</v>
      </c>
      <c r="I11712" s="823" t="s">
        <v>3622</v>
      </c>
      <c r="J11712" s="823" t="s">
        <v>3840</v>
      </c>
      <c r="K11712" s="822">
        <v>2</v>
      </c>
      <c r="L11712" s="822">
        <v>5</v>
      </c>
      <c r="M11712" s="821">
        <v>15554.739691186625</v>
      </c>
      <c r="N11712" s="822"/>
      <c r="O11712" s="822"/>
      <c r="P11712" s="821"/>
    </row>
    <row r="11713" spans="1:16" ht="33.75" x14ac:dyDescent="0.25">
      <c r="A11713" s="827" t="s">
        <v>3627</v>
      </c>
      <c r="B11713" s="827" t="s">
        <v>3626</v>
      </c>
      <c r="C11713" s="827" t="s">
        <v>3031</v>
      </c>
      <c r="D11713" s="824" t="s">
        <v>3839</v>
      </c>
      <c r="E11713" s="826">
        <v>2500</v>
      </c>
      <c r="F11713" s="825" t="s">
        <v>3838</v>
      </c>
      <c r="G11713" s="824" t="s">
        <v>3837</v>
      </c>
      <c r="H11713" s="823" t="s">
        <v>3836</v>
      </c>
      <c r="I11713" s="823" t="s">
        <v>3638</v>
      </c>
      <c r="J11713" s="823" t="s">
        <v>3836</v>
      </c>
      <c r="K11713" s="822">
        <v>2</v>
      </c>
      <c r="L11713" s="822">
        <v>5</v>
      </c>
      <c r="M11713" s="821">
        <v>15525.740410175973</v>
      </c>
      <c r="N11713" s="822"/>
      <c r="O11713" s="822"/>
      <c r="P11713" s="821"/>
    </row>
    <row r="11714" spans="1:16" ht="33.75" x14ac:dyDescent="0.25">
      <c r="A11714" s="827" t="s">
        <v>3627</v>
      </c>
      <c r="B11714" s="827" t="s">
        <v>3626</v>
      </c>
      <c r="C11714" s="827" t="s">
        <v>3031</v>
      </c>
      <c r="D11714" s="824" t="s">
        <v>3835</v>
      </c>
      <c r="E11714" s="826">
        <v>1800</v>
      </c>
      <c r="F11714" s="825" t="s">
        <v>3834</v>
      </c>
      <c r="G11714" s="824" t="s">
        <v>3833</v>
      </c>
      <c r="H11714" s="823" t="s">
        <v>3670</v>
      </c>
      <c r="I11714" s="823" t="s">
        <v>3638</v>
      </c>
      <c r="J11714" s="823" t="s">
        <v>3670</v>
      </c>
      <c r="K11714" s="822">
        <v>2</v>
      </c>
      <c r="L11714" s="822">
        <v>5</v>
      </c>
      <c r="M11714" s="821">
        <v>11184.670208360474</v>
      </c>
      <c r="N11714" s="822"/>
      <c r="O11714" s="822"/>
      <c r="P11714" s="821"/>
    </row>
    <row r="11715" spans="1:16" ht="33.75" x14ac:dyDescent="0.25">
      <c r="A11715" s="827" t="s">
        <v>3627</v>
      </c>
      <c r="B11715" s="827" t="s">
        <v>3626</v>
      </c>
      <c r="C11715" s="827" t="s">
        <v>3031</v>
      </c>
      <c r="D11715" s="824" t="s">
        <v>5906</v>
      </c>
      <c r="E11715" s="826">
        <v>3500</v>
      </c>
      <c r="F11715" s="825" t="s">
        <v>3727</v>
      </c>
      <c r="G11715" s="824" t="s">
        <v>3726</v>
      </c>
      <c r="H11715" s="823" t="s">
        <v>3674</v>
      </c>
      <c r="I11715" s="823" t="s">
        <v>3622</v>
      </c>
      <c r="J11715" s="823" t="s">
        <v>3674</v>
      </c>
      <c r="K11715" s="822">
        <v>1</v>
      </c>
      <c r="L11715" s="822">
        <v>5</v>
      </c>
      <c r="M11715" s="821">
        <v>17953.81936742126</v>
      </c>
      <c r="N11715" s="822"/>
      <c r="O11715" s="822"/>
      <c r="P11715" s="821"/>
    </row>
    <row r="11716" spans="1:16" ht="33.75" x14ac:dyDescent="0.25">
      <c r="A11716" s="827" t="s">
        <v>3627</v>
      </c>
      <c r="B11716" s="827" t="s">
        <v>3626</v>
      </c>
      <c r="C11716" s="827" t="s">
        <v>3031</v>
      </c>
      <c r="D11716" s="824" t="s">
        <v>3832</v>
      </c>
      <c r="E11716" s="826">
        <v>2500</v>
      </c>
      <c r="F11716" s="825" t="s">
        <v>3831</v>
      </c>
      <c r="G11716" s="824" t="s">
        <v>3830</v>
      </c>
      <c r="H11716" s="823" t="s">
        <v>3327</v>
      </c>
      <c r="I11716" s="823" t="s">
        <v>3638</v>
      </c>
      <c r="J11716" s="823" t="s">
        <v>3327</v>
      </c>
      <c r="K11716" s="822">
        <v>2</v>
      </c>
      <c r="L11716" s="822">
        <v>5</v>
      </c>
      <c r="M11716" s="821">
        <v>14069.057258276511</v>
      </c>
      <c r="N11716" s="822"/>
      <c r="O11716" s="822"/>
      <c r="P11716" s="821"/>
    </row>
    <row r="11717" spans="1:16" ht="33.75" x14ac:dyDescent="0.25">
      <c r="A11717" s="827" t="s">
        <v>3627</v>
      </c>
      <c r="B11717" s="827" t="s">
        <v>3626</v>
      </c>
      <c r="C11717" s="827" t="s">
        <v>3031</v>
      </c>
      <c r="D11717" s="824" t="s">
        <v>3829</v>
      </c>
      <c r="E11717" s="826">
        <v>3500</v>
      </c>
      <c r="F11717" s="825" t="s">
        <v>3828</v>
      </c>
      <c r="G11717" s="824" t="s">
        <v>3827</v>
      </c>
      <c r="H11717" s="823" t="s">
        <v>3327</v>
      </c>
      <c r="I11717" s="823" t="s">
        <v>3631</v>
      </c>
      <c r="J11717" s="823" t="s">
        <v>3327</v>
      </c>
      <c r="K11717" s="822">
        <v>2</v>
      </c>
      <c r="L11717" s="822">
        <v>5</v>
      </c>
      <c r="M11717" s="821">
        <v>20144.286467241891</v>
      </c>
      <c r="N11717" s="822"/>
      <c r="O11717" s="822"/>
      <c r="P11717" s="821"/>
    </row>
    <row r="11718" spans="1:16" ht="33.75" x14ac:dyDescent="0.25">
      <c r="A11718" s="827" t="s">
        <v>3627</v>
      </c>
      <c r="B11718" s="827" t="s">
        <v>3626</v>
      </c>
      <c r="C11718" s="827" t="s">
        <v>3031</v>
      </c>
      <c r="D11718" s="824" t="s">
        <v>3826</v>
      </c>
      <c r="E11718" s="826">
        <v>3500</v>
      </c>
      <c r="F11718" s="825" t="s">
        <v>3825</v>
      </c>
      <c r="G11718" s="824" t="s">
        <v>3824</v>
      </c>
      <c r="H11718" s="823"/>
      <c r="I11718" s="823" t="s">
        <v>3638</v>
      </c>
      <c r="J11718" s="823"/>
      <c r="K11718" s="822">
        <v>2</v>
      </c>
      <c r="L11718" s="822">
        <v>5</v>
      </c>
      <c r="M11718" s="821">
        <v>20102.960489088931</v>
      </c>
      <c r="N11718" s="822"/>
      <c r="O11718" s="822"/>
      <c r="P11718" s="821"/>
    </row>
    <row r="11719" spans="1:16" ht="33.75" x14ac:dyDescent="0.25">
      <c r="A11719" s="827" t="s">
        <v>3627</v>
      </c>
      <c r="B11719" s="827" t="s">
        <v>3626</v>
      </c>
      <c r="C11719" s="827" t="s">
        <v>3031</v>
      </c>
      <c r="D11719" s="824" t="s">
        <v>3823</v>
      </c>
      <c r="E11719" s="826">
        <v>3500</v>
      </c>
      <c r="F11719" s="825" t="s">
        <v>3822</v>
      </c>
      <c r="G11719" s="824" t="s">
        <v>3821</v>
      </c>
      <c r="H11719" s="823" t="s">
        <v>3674</v>
      </c>
      <c r="I11719" s="823" t="s">
        <v>3654</v>
      </c>
      <c r="J11719" s="823" t="s">
        <v>3674</v>
      </c>
      <c r="K11719" s="822">
        <v>2</v>
      </c>
      <c r="L11719" s="822">
        <v>5</v>
      </c>
      <c r="M11719" s="821">
        <v>20144.286467241891</v>
      </c>
      <c r="N11719" s="822"/>
      <c r="O11719" s="822"/>
      <c r="P11719" s="821"/>
    </row>
    <row r="11720" spans="1:16" ht="33.75" x14ac:dyDescent="0.25">
      <c r="A11720" s="827" t="s">
        <v>3627</v>
      </c>
      <c r="B11720" s="827" t="s">
        <v>3626</v>
      </c>
      <c r="C11720" s="827" t="s">
        <v>3031</v>
      </c>
      <c r="D11720" s="824" t="s">
        <v>3820</v>
      </c>
      <c r="E11720" s="826">
        <v>3500</v>
      </c>
      <c r="F11720" s="825" t="s">
        <v>3819</v>
      </c>
      <c r="G11720" s="824" t="s">
        <v>3818</v>
      </c>
      <c r="H11720" s="823" t="s">
        <v>2745</v>
      </c>
      <c r="I11720" s="823" t="s">
        <v>3622</v>
      </c>
      <c r="J11720" s="823" t="s">
        <v>2745</v>
      </c>
      <c r="K11720" s="822">
        <v>2</v>
      </c>
      <c r="L11720" s="822">
        <v>5</v>
      </c>
      <c r="M11720" s="821">
        <v>19800.350588487428</v>
      </c>
      <c r="N11720" s="822"/>
      <c r="O11720" s="822"/>
      <c r="P11720" s="821"/>
    </row>
    <row r="11721" spans="1:16" ht="33.75" x14ac:dyDescent="0.25">
      <c r="A11721" s="827" t="s">
        <v>3627</v>
      </c>
      <c r="B11721" s="827" t="s">
        <v>3626</v>
      </c>
      <c r="C11721" s="827" t="s">
        <v>3031</v>
      </c>
      <c r="D11721" s="824" t="s">
        <v>3817</v>
      </c>
      <c r="E11721" s="826">
        <v>3500</v>
      </c>
      <c r="F11721" s="825" t="s">
        <v>3816</v>
      </c>
      <c r="G11721" s="824" t="s">
        <v>3815</v>
      </c>
      <c r="H11721" s="823" t="s">
        <v>3674</v>
      </c>
      <c r="I11721" s="823" t="s">
        <v>3654</v>
      </c>
      <c r="J11721" s="823" t="s">
        <v>3674</v>
      </c>
      <c r="K11721" s="822">
        <v>2</v>
      </c>
      <c r="L11721" s="822">
        <v>5</v>
      </c>
      <c r="M11721" s="821">
        <v>17824.143715111881</v>
      </c>
      <c r="N11721" s="822"/>
      <c r="O11721" s="822"/>
      <c r="P11721" s="821"/>
    </row>
    <row r="11722" spans="1:16" ht="33.75" x14ac:dyDescent="0.25">
      <c r="A11722" s="827" t="s">
        <v>3627</v>
      </c>
      <c r="B11722" s="827" t="s">
        <v>3626</v>
      </c>
      <c r="C11722" s="827" t="s">
        <v>3031</v>
      </c>
      <c r="D11722" s="824" t="s">
        <v>3814</v>
      </c>
      <c r="E11722" s="826">
        <v>1000</v>
      </c>
      <c r="F11722" s="825" t="s">
        <v>3813</v>
      </c>
      <c r="G11722" s="824" t="s">
        <v>3812</v>
      </c>
      <c r="H11722" s="823" t="s">
        <v>3811</v>
      </c>
      <c r="I11722" s="823" t="s">
        <v>3647</v>
      </c>
      <c r="J11722" s="823" t="s">
        <v>3811</v>
      </c>
      <c r="K11722" s="822">
        <v>1</v>
      </c>
      <c r="L11722" s="822">
        <v>5</v>
      </c>
      <c r="M11722" s="821">
        <v>5511.7359284707218</v>
      </c>
      <c r="N11722" s="822"/>
      <c r="O11722" s="822"/>
      <c r="P11722" s="821"/>
    </row>
    <row r="11723" spans="1:16" ht="22.5" x14ac:dyDescent="0.25">
      <c r="A11723" s="827" t="s">
        <v>3627</v>
      </c>
      <c r="B11723" s="827" t="s">
        <v>3626</v>
      </c>
      <c r="C11723" s="827" t="s">
        <v>3031</v>
      </c>
      <c r="D11723" s="824" t="s">
        <v>3810</v>
      </c>
      <c r="E11723" s="826">
        <v>3000</v>
      </c>
      <c r="F11723" s="825" t="s">
        <v>3809</v>
      </c>
      <c r="G11723" s="824" t="s">
        <v>3808</v>
      </c>
      <c r="H11723" s="823" t="s">
        <v>2722</v>
      </c>
      <c r="I11723" s="823" t="s">
        <v>3654</v>
      </c>
      <c r="J11723" s="823" t="s">
        <v>2722</v>
      </c>
      <c r="K11723" s="822">
        <v>1</v>
      </c>
      <c r="L11723" s="822">
        <v>4</v>
      </c>
      <c r="M11723" s="821">
        <v>14673.475974368732</v>
      </c>
      <c r="N11723" s="822"/>
      <c r="O11723" s="822"/>
      <c r="P11723" s="821"/>
    </row>
    <row r="11724" spans="1:16" ht="22.5" x14ac:dyDescent="0.25">
      <c r="A11724" s="827" t="s">
        <v>3627</v>
      </c>
      <c r="B11724" s="827" t="s">
        <v>3626</v>
      </c>
      <c r="C11724" s="827" t="s">
        <v>3031</v>
      </c>
      <c r="D11724" s="824" t="s">
        <v>3807</v>
      </c>
      <c r="E11724" s="826">
        <v>2500</v>
      </c>
      <c r="F11724" s="825" t="s">
        <v>3806</v>
      </c>
      <c r="G11724" s="824" t="s">
        <v>3805</v>
      </c>
      <c r="H11724" s="823"/>
      <c r="I11724" s="823" t="s">
        <v>3804</v>
      </c>
      <c r="J11724" s="823"/>
      <c r="K11724" s="822">
        <v>1</v>
      </c>
      <c r="L11724" s="822">
        <v>4</v>
      </c>
      <c r="M11724" s="821">
        <v>11515.448264170189</v>
      </c>
      <c r="N11724" s="822"/>
      <c r="O11724" s="822"/>
      <c r="P11724" s="821"/>
    </row>
    <row r="11725" spans="1:16" ht="33.75" x14ac:dyDescent="0.25">
      <c r="A11725" s="827" t="s">
        <v>3627</v>
      </c>
      <c r="B11725" s="827" t="s">
        <v>3626</v>
      </c>
      <c r="C11725" s="827" t="s">
        <v>3031</v>
      </c>
      <c r="D11725" s="824" t="s">
        <v>3803</v>
      </c>
      <c r="E11725" s="826">
        <v>4500</v>
      </c>
      <c r="F11725" s="825" t="s">
        <v>3802</v>
      </c>
      <c r="G11725" s="824" t="s">
        <v>3801</v>
      </c>
      <c r="H11725" s="823" t="s">
        <v>3674</v>
      </c>
      <c r="I11725" s="823" t="s">
        <v>3622</v>
      </c>
      <c r="J11725" s="823" t="s">
        <v>3674</v>
      </c>
      <c r="K11725" s="822">
        <v>1</v>
      </c>
      <c r="L11725" s="822">
        <v>4</v>
      </c>
      <c r="M11725" s="821">
        <v>19378.759521805609</v>
      </c>
      <c r="N11725" s="822"/>
      <c r="O11725" s="822"/>
      <c r="P11725" s="821"/>
    </row>
    <row r="11726" spans="1:16" ht="33.75" x14ac:dyDescent="0.25">
      <c r="A11726" s="827" t="s">
        <v>3627</v>
      </c>
      <c r="B11726" s="827" t="s">
        <v>3626</v>
      </c>
      <c r="C11726" s="827" t="s">
        <v>3031</v>
      </c>
      <c r="D11726" s="824" t="s">
        <v>3800</v>
      </c>
      <c r="E11726" s="826">
        <v>3500</v>
      </c>
      <c r="F11726" s="825" t="s">
        <v>3799</v>
      </c>
      <c r="G11726" s="824" t="s">
        <v>3798</v>
      </c>
      <c r="H11726" s="823" t="s">
        <v>2745</v>
      </c>
      <c r="I11726" s="823" t="s">
        <v>3622</v>
      </c>
      <c r="J11726" s="823" t="s">
        <v>2745</v>
      </c>
      <c r="K11726" s="822">
        <v>1</v>
      </c>
      <c r="L11726" s="822">
        <v>4</v>
      </c>
      <c r="M11726" s="821">
        <v>15253.99231346771</v>
      </c>
      <c r="N11726" s="822"/>
      <c r="O11726" s="822"/>
      <c r="P11726" s="821"/>
    </row>
    <row r="11727" spans="1:16" ht="33.75" x14ac:dyDescent="0.25">
      <c r="A11727" s="827" t="s">
        <v>3627</v>
      </c>
      <c r="B11727" s="827" t="s">
        <v>3626</v>
      </c>
      <c r="C11727" s="827" t="s">
        <v>3031</v>
      </c>
      <c r="D11727" s="824" t="s">
        <v>5905</v>
      </c>
      <c r="E11727" s="826">
        <v>410</v>
      </c>
      <c r="F11727" s="825" t="s">
        <v>5904</v>
      </c>
      <c r="G11727" s="824" t="s">
        <v>5903</v>
      </c>
      <c r="H11727" s="823" t="s">
        <v>3674</v>
      </c>
      <c r="I11727" s="823" t="s">
        <v>3622</v>
      </c>
      <c r="J11727" s="823" t="s">
        <v>3674</v>
      </c>
      <c r="K11727" s="822">
        <v>1</v>
      </c>
      <c r="L11727" s="822">
        <v>3</v>
      </c>
      <c r="M11727" s="821">
        <v>5728.2692339176774</v>
      </c>
      <c r="N11727" s="822"/>
      <c r="O11727" s="822"/>
      <c r="P11727" s="821"/>
    </row>
    <row r="11728" spans="1:16" ht="33.75" x14ac:dyDescent="0.25">
      <c r="A11728" s="827" t="s">
        <v>3627</v>
      </c>
      <c r="B11728" s="827" t="s">
        <v>3626</v>
      </c>
      <c r="C11728" s="827" t="s">
        <v>3031</v>
      </c>
      <c r="D11728" s="824" t="s">
        <v>3780</v>
      </c>
      <c r="E11728" s="826">
        <v>2057</v>
      </c>
      <c r="F11728" s="825" t="s">
        <v>3797</v>
      </c>
      <c r="G11728" s="824" t="s">
        <v>3796</v>
      </c>
      <c r="H11728" s="823" t="s">
        <v>3691</v>
      </c>
      <c r="I11728" s="823" t="s">
        <v>3622</v>
      </c>
      <c r="J11728" s="823" t="s">
        <v>3691</v>
      </c>
      <c r="K11728" s="822">
        <v>1</v>
      </c>
      <c r="L11728" s="822">
        <v>4</v>
      </c>
      <c r="M11728" s="821">
        <v>8756.3308984541782</v>
      </c>
      <c r="N11728" s="822"/>
      <c r="O11728" s="822"/>
      <c r="P11728" s="821"/>
    </row>
    <row r="11729" spans="1:16" ht="33.75" x14ac:dyDescent="0.25">
      <c r="A11729" s="827" t="s">
        <v>3627</v>
      </c>
      <c r="B11729" s="827" t="s">
        <v>3626</v>
      </c>
      <c r="C11729" s="827" t="s">
        <v>3031</v>
      </c>
      <c r="D11729" s="824" t="s">
        <v>3777</v>
      </c>
      <c r="E11729" s="826">
        <v>2057</v>
      </c>
      <c r="F11729" s="825" t="s">
        <v>3795</v>
      </c>
      <c r="G11729" s="824" t="s">
        <v>3794</v>
      </c>
      <c r="H11729" s="823" t="s">
        <v>3691</v>
      </c>
      <c r="I11729" s="823" t="s">
        <v>3622</v>
      </c>
      <c r="J11729" s="823" t="s">
        <v>3691</v>
      </c>
      <c r="K11729" s="822">
        <v>1</v>
      </c>
      <c r="L11729" s="822">
        <v>4</v>
      </c>
      <c r="M11729" s="821">
        <v>8302.1156406353712</v>
      </c>
      <c r="N11729" s="822"/>
      <c r="O11729" s="822"/>
      <c r="P11729" s="821"/>
    </row>
    <row r="11730" spans="1:16" ht="22.5" x14ac:dyDescent="0.25">
      <c r="A11730" s="827" t="s">
        <v>3627</v>
      </c>
      <c r="B11730" s="827" t="s">
        <v>3626</v>
      </c>
      <c r="C11730" s="827" t="s">
        <v>3031</v>
      </c>
      <c r="D11730" s="824" t="s">
        <v>3780</v>
      </c>
      <c r="E11730" s="826">
        <v>2057</v>
      </c>
      <c r="F11730" s="825" t="s">
        <v>3793</v>
      </c>
      <c r="G11730" s="824" t="s">
        <v>3792</v>
      </c>
      <c r="H11730" s="823" t="s">
        <v>2745</v>
      </c>
      <c r="I11730" s="823" t="s">
        <v>3654</v>
      </c>
      <c r="J11730" s="823" t="s">
        <v>2745</v>
      </c>
      <c r="K11730" s="822">
        <v>1</v>
      </c>
      <c r="L11730" s="822">
        <v>4</v>
      </c>
      <c r="M11730" s="821">
        <v>8756.3308984541782</v>
      </c>
      <c r="N11730" s="822"/>
      <c r="O11730" s="822"/>
      <c r="P11730" s="821"/>
    </row>
    <row r="11731" spans="1:16" ht="33.75" x14ac:dyDescent="0.25">
      <c r="A11731" s="827" t="s">
        <v>3627</v>
      </c>
      <c r="B11731" s="827" t="s">
        <v>3626</v>
      </c>
      <c r="C11731" s="827" t="s">
        <v>3031</v>
      </c>
      <c r="D11731" s="824" t="s">
        <v>3780</v>
      </c>
      <c r="E11731" s="826">
        <v>2057</v>
      </c>
      <c r="F11731" s="825" t="s">
        <v>3791</v>
      </c>
      <c r="G11731" s="824" t="s">
        <v>3790</v>
      </c>
      <c r="H11731" s="823" t="s">
        <v>3691</v>
      </c>
      <c r="I11731" s="823" t="s">
        <v>3622</v>
      </c>
      <c r="J11731" s="823" t="s">
        <v>3691</v>
      </c>
      <c r="K11731" s="822">
        <v>1</v>
      </c>
      <c r="L11731" s="822">
        <v>4</v>
      </c>
      <c r="M11731" s="821">
        <v>8286.6647115609794</v>
      </c>
      <c r="N11731" s="822"/>
      <c r="O11731" s="822"/>
      <c r="P11731" s="821"/>
    </row>
    <row r="11732" spans="1:16" ht="33.75" x14ac:dyDescent="0.25">
      <c r="A11732" s="827" t="s">
        <v>3627</v>
      </c>
      <c r="B11732" s="827" t="s">
        <v>3626</v>
      </c>
      <c r="C11732" s="827" t="s">
        <v>3031</v>
      </c>
      <c r="D11732" s="824" t="s">
        <v>3777</v>
      </c>
      <c r="E11732" s="826">
        <v>2057</v>
      </c>
      <c r="F11732" s="825" t="s">
        <v>3789</v>
      </c>
      <c r="G11732" s="824" t="s">
        <v>3788</v>
      </c>
      <c r="H11732" s="823" t="s">
        <v>2745</v>
      </c>
      <c r="I11732" s="823" t="s">
        <v>3622</v>
      </c>
      <c r="J11732" s="823" t="s">
        <v>2745</v>
      </c>
      <c r="K11732" s="822">
        <v>1</v>
      </c>
      <c r="L11732" s="822">
        <v>4</v>
      </c>
      <c r="M11732" s="821">
        <v>8687.66789089546</v>
      </c>
      <c r="N11732" s="822"/>
      <c r="O11732" s="822"/>
      <c r="P11732" s="821"/>
    </row>
    <row r="11733" spans="1:16" ht="33.75" x14ac:dyDescent="0.25">
      <c r="A11733" s="827" t="s">
        <v>3627</v>
      </c>
      <c r="B11733" s="827" t="s">
        <v>3626</v>
      </c>
      <c r="C11733" s="827" t="s">
        <v>3031</v>
      </c>
      <c r="D11733" s="824" t="s">
        <v>3777</v>
      </c>
      <c r="E11733" s="826">
        <v>2057</v>
      </c>
      <c r="F11733" s="825" t="s">
        <v>3787</v>
      </c>
      <c r="G11733" s="824" t="s">
        <v>3786</v>
      </c>
      <c r="H11733" s="823" t="s">
        <v>3785</v>
      </c>
      <c r="I11733" s="823" t="s">
        <v>3638</v>
      </c>
      <c r="J11733" s="823" t="s">
        <v>3785</v>
      </c>
      <c r="K11733" s="822">
        <v>1</v>
      </c>
      <c r="L11733" s="822">
        <v>4</v>
      </c>
      <c r="M11733" s="821">
        <v>8756.3308984541782</v>
      </c>
      <c r="N11733" s="822"/>
      <c r="O11733" s="822"/>
      <c r="P11733" s="821"/>
    </row>
    <row r="11734" spans="1:16" ht="33.75" x14ac:dyDescent="0.25">
      <c r="A11734" s="827" t="s">
        <v>3627</v>
      </c>
      <c r="B11734" s="827" t="s">
        <v>3626</v>
      </c>
      <c r="C11734" s="827" t="s">
        <v>3031</v>
      </c>
      <c r="D11734" s="824" t="s">
        <v>3780</v>
      </c>
      <c r="E11734" s="826">
        <v>2057</v>
      </c>
      <c r="F11734" s="825" t="s">
        <v>3784</v>
      </c>
      <c r="G11734" s="824" t="s">
        <v>3783</v>
      </c>
      <c r="H11734" s="823" t="s">
        <v>2680</v>
      </c>
      <c r="I11734" s="823" t="s">
        <v>3638</v>
      </c>
      <c r="J11734" s="823" t="s">
        <v>2680</v>
      </c>
      <c r="K11734" s="822">
        <v>1</v>
      </c>
      <c r="L11734" s="822">
        <v>4</v>
      </c>
      <c r="M11734" s="821">
        <v>8687.6678908954582</v>
      </c>
      <c r="N11734" s="822"/>
      <c r="O11734" s="822"/>
      <c r="P11734" s="821"/>
    </row>
    <row r="11735" spans="1:16" ht="33.75" x14ac:dyDescent="0.25">
      <c r="A11735" s="827" t="s">
        <v>3627</v>
      </c>
      <c r="B11735" s="827" t="s">
        <v>3626</v>
      </c>
      <c r="C11735" s="827" t="s">
        <v>3031</v>
      </c>
      <c r="D11735" s="824" t="s">
        <v>3777</v>
      </c>
      <c r="E11735" s="826">
        <v>2057</v>
      </c>
      <c r="F11735" s="825" t="s">
        <v>3782</v>
      </c>
      <c r="G11735" s="824" t="s">
        <v>3781</v>
      </c>
      <c r="H11735" s="823" t="s">
        <v>3691</v>
      </c>
      <c r="I11735" s="823" t="s">
        <v>3622</v>
      </c>
      <c r="J11735" s="823" t="s">
        <v>3691</v>
      </c>
      <c r="K11735" s="822">
        <v>1</v>
      </c>
      <c r="L11735" s="822">
        <v>4</v>
      </c>
      <c r="M11735" s="821">
        <v>8756.3308984541782</v>
      </c>
      <c r="N11735" s="822"/>
      <c r="O11735" s="822"/>
      <c r="P11735" s="821"/>
    </row>
    <row r="11736" spans="1:16" ht="33.75" x14ac:dyDescent="0.25">
      <c r="A11736" s="827" t="s">
        <v>3627</v>
      </c>
      <c r="B11736" s="827" t="s">
        <v>3626</v>
      </c>
      <c r="C11736" s="827" t="s">
        <v>3031</v>
      </c>
      <c r="D11736" s="824" t="s">
        <v>3780</v>
      </c>
      <c r="E11736" s="826">
        <v>2057</v>
      </c>
      <c r="F11736" s="825" t="s">
        <v>3779</v>
      </c>
      <c r="G11736" s="824" t="s">
        <v>3778</v>
      </c>
      <c r="H11736" s="823" t="s">
        <v>3674</v>
      </c>
      <c r="I11736" s="823" t="s">
        <v>3638</v>
      </c>
      <c r="J11736" s="823" t="s">
        <v>3674</v>
      </c>
      <c r="K11736" s="822">
        <v>1</v>
      </c>
      <c r="L11736" s="822">
        <v>4</v>
      </c>
      <c r="M11736" s="821">
        <v>8756.3308984541782</v>
      </c>
      <c r="N11736" s="822"/>
      <c r="O11736" s="822"/>
      <c r="P11736" s="821"/>
    </row>
    <row r="11737" spans="1:16" ht="33.75" x14ac:dyDescent="0.25">
      <c r="A11737" s="827" t="s">
        <v>3627</v>
      </c>
      <c r="B11737" s="827" t="s">
        <v>3626</v>
      </c>
      <c r="C11737" s="827" t="s">
        <v>3031</v>
      </c>
      <c r="D11737" s="824" t="s">
        <v>3777</v>
      </c>
      <c r="E11737" s="826">
        <v>2057</v>
      </c>
      <c r="F11737" s="825" t="s">
        <v>3776</v>
      </c>
      <c r="G11737" s="824" t="s">
        <v>3775</v>
      </c>
      <c r="H11737" s="823" t="s">
        <v>2745</v>
      </c>
      <c r="I11737" s="823" t="s">
        <v>3638</v>
      </c>
      <c r="J11737" s="823" t="s">
        <v>2745</v>
      </c>
      <c r="K11737" s="822">
        <v>1</v>
      </c>
      <c r="L11737" s="822">
        <v>4</v>
      </c>
      <c r="M11737" s="821">
        <v>8687.66789089546</v>
      </c>
      <c r="N11737" s="822"/>
      <c r="O11737" s="822"/>
      <c r="P11737" s="821"/>
    </row>
    <row r="11738" spans="1:16" ht="33.75" x14ac:dyDescent="0.25">
      <c r="A11738" s="827" t="s">
        <v>3627</v>
      </c>
      <c r="B11738" s="827" t="s">
        <v>3626</v>
      </c>
      <c r="C11738" s="827" t="s">
        <v>3031</v>
      </c>
      <c r="D11738" s="824" t="s">
        <v>3774</v>
      </c>
      <c r="E11738" s="826">
        <v>1750</v>
      </c>
      <c r="F11738" s="825" t="s">
        <v>3773</v>
      </c>
      <c r="G11738" s="824" t="s">
        <v>3772</v>
      </c>
      <c r="H11738" s="823" t="s">
        <v>3691</v>
      </c>
      <c r="I11738" s="823" t="s">
        <v>3622</v>
      </c>
      <c r="J11738" s="823" t="s">
        <v>3691</v>
      </c>
      <c r="K11738" s="822">
        <v>1</v>
      </c>
      <c r="L11738" s="822">
        <v>4</v>
      </c>
      <c r="M11738" s="821">
        <v>7547.1530050976507</v>
      </c>
      <c r="N11738" s="822"/>
      <c r="O11738" s="822"/>
      <c r="P11738" s="821"/>
    </row>
    <row r="11739" spans="1:16" ht="33.75" x14ac:dyDescent="0.25">
      <c r="A11739" s="827" t="s">
        <v>3627</v>
      </c>
      <c r="B11739" s="827" t="s">
        <v>3626</v>
      </c>
      <c r="C11739" s="827" t="s">
        <v>3031</v>
      </c>
      <c r="D11739" s="824" t="s">
        <v>3771</v>
      </c>
      <c r="E11739" s="826">
        <v>1800</v>
      </c>
      <c r="F11739" s="825" t="s">
        <v>3770</v>
      </c>
      <c r="G11739" s="824" t="s">
        <v>3769</v>
      </c>
      <c r="H11739" s="823" t="s">
        <v>3659</v>
      </c>
      <c r="I11739" s="823" t="s">
        <v>3622</v>
      </c>
      <c r="J11739" s="823" t="s">
        <v>3659</v>
      </c>
      <c r="K11739" s="822">
        <v>1</v>
      </c>
      <c r="L11739" s="822">
        <v>4</v>
      </c>
      <c r="M11739" s="821">
        <v>7042.9400228015666</v>
      </c>
      <c r="N11739" s="822"/>
      <c r="O11739" s="822"/>
      <c r="P11739" s="821"/>
    </row>
    <row r="11740" spans="1:16" ht="33.75" x14ac:dyDescent="0.25">
      <c r="A11740" s="827" t="s">
        <v>3627</v>
      </c>
      <c r="B11740" s="827" t="s">
        <v>3626</v>
      </c>
      <c r="C11740" s="827" t="s">
        <v>3031</v>
      </c>
      <c r="D11740" s="824" t="s">
        <v>3768</v>
      </c>
      <c r="E11740" s="826">
        <v>1800</v>
      </c>
      <c r="F11740" s="825" t="s">
        <v>3767</v>
      </c>
      <c r="G11740" s="824" t="s">
        <v>3766</v>
      </c>
      <c r="H11740" s="823" t="s">
        <v>3659</v>
      </c>
      <c r="I11740" s="823" t="s">
        <v>3622</v>
      </c>
      <c r="J11740" s="823" t="s">
        <v>3659</v>
      </c>
      <c r="K11740" s="822">
        <v>1</v>
      </c>
      <c r="L11740" s="822">
        <v>4</v>
      </c>
      <c r="M11740" s="821">
        <v>6929.3862083468657</v>
      </c>
      <c r="N11740" s="822"/>
      <c r="O11740" s="822"/>
      <c r="P11740" s="821"/>
    </row>
    <row r="11741" spans="1:16" x14ac:dyDescent="0.25">
      <c r="A11741" s="1772" t="s">
        <v>2848</v>
      </c>
      <c r="B11741" s="1772"/>
      <c r="C11741" s="1772"/>
      <c r="D11741" s="1772"/>
      <c r="E11741" s="1772"/>
      <c r="F11741" s="1772" t="s">
        <v>378</v>
      </c>
      <c r="G11741" s="1772"/>
      <c r="H11741" s="1772"/>
      <c r="I11741" s="1772"/>
      <c r="J11741" s="1772"/>
      <c r="K11741" s="1771" t="s">
        <v>2847</v>
      </c>
      <c r="L11741" s="1771"/>
      <c r="M11741" s="1771"/>
      <c r="N11741" s="1771" t="s">
        <v>2846</v>
      </c>
      <c r="O11741" s="1771"/>
      <c r="P11741" s="1771"/>
    </row>
    <row r="11742" spans="1:16" ht="79.5" customHeight="1" x14ac:dyDescent="0.25">
      <c r="A11742" s="1535" t="s">
        <v>2845</v>
      </c>
      <c r="B11742" s="1535" t="s">
        <v>5</v>
      </c>
      <c r="C11742" s="1535" t="s">
        <v>2844</v>
      </c>
      <c r="D11742" s="1535" t="s">
        <v>2843</v>
      </c>
      <c r="E11742" s="1536" t="s">
        <v>2842</v>
      </c>
      <c r="F11742" s="1537" t="s">
        <v>2841</v>
      </c>
      <c r="G11742" s="1540" t="s">
        <v>2840</v>
      </c>
      <c r="H11742" s="1535" t="s">
        <v>2839</v>
      </c>
      <c r="I11742" s="1535" t="s">
        <v>2838</v>
      </c>
      <c r="J11742" s="1535" t="s">
        <v>2837</v>
      </c>
      <c r="K11742" s="1538" t="s">
        <v>2836</v>
      </c>
      <c r="L11742" s="1538" t="s">
        <v>2835</v>
      </c>
      <c r="M11742" s="1539" t="s">
        <v>2834</v>
      </c>
      <c r="N11742" s="1538" t="s">
        <v>2836</v>
      </c>
      <c r="O11742" s="1538" t="s">
        <v>2835</v>
      </c>
      <c r="P11742" s="1539" t="s">
        <v>2834</v>
      </c>
    </row>
    <row r="11743" spans="1:16" ht="33.75" x14ac:dyDescent="0.25">
      <c r="A11743" s="827" t="s">
        <v>3627</v>
      </c>
      <c r="B11743" s="827" t="s">
        <v>3626</v>
      </c>
      <c r="C11743" s="827" t="s">
        <v>3031</v>
      </c>
      <c r="D11743" s="824" t="s">
        <v>3756</v>
      </c>
      <c r="E11743" s="826">
        <v>2057</v>
      </c>
      <c r="F11743" s="825" t="s">
        <v>5902</v>
      </c>
      <c r="G11743" s="824" t="s">
        <v>5901</v>
      </c>
      <c r="H11743" s="823"/>
      <c r="I11743" s="823" t="s">
        <v>3622</v>
      </c>
      <c r="J11743" s="823" t="s">
        <v>2745</v>
      </c>
      <c r="K11743" s="822">
        <v>4</v>
      </c>
      <c r="L11743" s="822">
        <v>4</v>
      </c>
      <c r="M11743" s="821">
        <v>11779.776310039742</v>
      </c>
      <c r="N11743" s="822"/>
      <c r="O11743" s="822"/>
      <c r="P11743" s="821"/>
    </row>
    <row r="11744" spans="1:16" ht="33.75" x14ac:dyDescent="0.25">
      <c r="A11744" s="827" t="s">
        <v>3627</v>
      </c>
      <c r="B11744" s="827" t="s">
        <v>3626</v>
      </c>
      <c r="C11744" s="827" t="s">
        <v>3031</v>
      </c>
      <c r="D11744" s="824" t="s">
        <v>3765</v>
      </c>
      <c r="E11744" s="826">
        <v>3500</v>
      </c>
      <c r="F11744" s="825" t="s">
        <v>3764</v>
      </c>
      <c r="G11744" s="824" t="s">
        <v>3763</v>
      </c>
      <c r="H11744" s="823" t="s">
        <v>3212</v>
      </c>
      <c r="I11744" s="823" t="s">
        <v>3622</v>
      </c>
      <c r="J11744" s="823" t="s">
        <v>3212</v>
      </c>
      <c r="K11744" s="822">
        <v>1</v>
      </c>
      <c r="L11744" s="822">
        <v>4</v>
      </c>
      <c r="M11744" s="821">
        <v>13738.880016299892</v>
      </c>
      <c r="N11744" s="822"/>
      <c r="O11744" s="822"/>
      <c r="P11744" s="821"/>
    </row>
    <row r="11745" spans="1:16" ht="33.75" x14ac:dyDescent="0.25">
      <c r="A11745" s="827" t="s">
        <v>3627</v>
      </c>
      <c r="B11745" s="827" t="s">
        <v>3626</v>
      </c>
      <c r="C11745" s="827" t="s">
        <v>3031</v>
      </c>
      <c r="D11745" s="824" t="s">
        <v>3762</v>
      </c>
      <c r="E11745" s="826">
        <v>1800</v>
      </c>
      <c r="F11745" s="825" t="s">
        <v>3761</v>
      </c>
      <c r="G11745" s="824" t="s">
        <v>3760</v>
      </c>
      <c r="H11745" s="823" t="s">
        <v>3670</v>
      </c>
      <c r="I11745" s="823" t="s">
        <v>3638</v>
      </c>
      <c r="J11745" s="823" t="s">
        <v>3670</v>
      </c>
      <c r="K11745" s="822"/>
      <c r="L11745" s="822">
        <v>3</v>
      </c>
      <c r="M11745" s="821">
        <v>6911.1314813847039</v>
      </c>
      <c r="N11745" s="822"/>
      <c r="O11745" s="822"/>
      <c r="P11745" s="821"/>
    </row>
    <row r="11746" spans="1:16" ht="33.75" x14ac:dyDescent="0.25">
      <c r="A11746" s="827" t="s">
        <v>3627</v>
      </c>
      <c r="B11746" s="827" t="s">
        <v>3626</v>
      </c>
      <c r="C11746" s="827" t="s">
        <v>3031</v>
      </c>
      <c r="D11746" s="824" t="s">
        <v>3759</v>
      </c>
      <c r="E11746" s="826">
        <v>2057</v>
      </c>
      <c r="F11746" s="825" t="s">
        <v>3758</v>
      </c>
      <c r="G11746" s="824" t="s">
        <v>3757</v>
      </c>
      <c r="H11746" s="823" t="s">
        <v>3114</v>
      </c>
      <c r="I11746" s="823" t="s">
        <v>3638</v>
      </c>
      <c r="J11746" s="823" t="s">
        <v>3114</v>
      </c>
      <c r="K11746" s="822">
        <v>1</v>
      </c>
      <c r="L11746" s="822">
        <v>3</v>
      </c>
      <c r="M11746" s="821">
        <v>7612.8820384380961</v>
      </c>
      <c r="N11746" s="822"/>
      <c r="O11746" s="822"/>
      <c r="P11746" s="821"/>
    </row>
    <row r="11747" spans="1:16" ht="33.75" x14ac:dyDescent="0.25">
      <c r="A11747" s="827" t="s">
        <v>3627</v>
      </c>
      <c r="B11747" s="827" t="s">
        <v>3626</v>
      </c>
      <c r="C11747" s="827" t="s">
        <v>3031</v>
      </c>
      <c r="D11747" s="824" t="s">
        <v>3756</v>
      </c>
      <c r="E11747" s="826">
        <v>2057</v>
      </c>
      <c r="F11747" s="825" t="s">
        <v>3755</v>
      </c>
      <c r="G11747" s="824" t="s">
        <v>3754</v>
      </c>
      <c r="H11747" s="823" t="s">
        <v>3674</v>
      </c>
      <c r="I11747" s="823" t="s">
        <v>3622</v>
      </c>
      <c r="J11747" s="823" t="s">
        <v>3674</v>
      </c>
      <c r="K11747" s="822">
        <v>1</v>
      </c>
      <c r="L11747" s="822">
        <v>3</v>
      </c>
      <c r="M11747" s="821">
        <v>7612.8820384380961</v>
      </c>
      <c r="N11747" s="822"/>
      <c r="O11747" s="822"/>
      <c r="P11747" s="821"/>
    </row>
    <row r="11748" spans="1:16" ht="33.75" x14ac:dyDescent="0.25">
      <c r="A11748" s="827" t="s">
        <v>3627</v>
      </c>
      <c r="B11748" s="827" t="s">
        <v>3626</v>
      </c>
      <c r="C11748" s="827" t="s">
        <v>3031</v>
      </c>
      <c r="D11748" s="824" t="s">
        <v>3753</v>
      </c>
      <c r="E11748" s="826">
        <v>1800</v>
      </c>
      <c r="F11748" s="825" t="s">
        <v>3752</v>
      </c>
      <c r="G11748" s="824" t="s">
        <v>3751</v>
      </c>
      <c r="H11748" s="823" t="s">
        <v>3670</v>
      </c>
      <c r="I11748" s="823" t="s">
        <v>3638</v>
      </c>
      <c r="J11748" s="823" t="s">
        <v>3670</v>
      </c>
      <c r="K11748" s="822">
        <v>1</v>
      </c>
      <c r="L11748" s="822">
        <v>3</v>
      </c>
      <c r="M11748" s="821">
        <v>6428.9082853798473</v>
      </c>
      <c r="N11748" s="822"/>
      <c r="O11748" s="822"/>
      <c r="P11748" s="821"/>
    </row>
    <row r="11749" spans="1:16" ht="22.5" x14ac:dyDescent="0.25">
      <c r="A11749" s="827" t="s">
        <v>3627</v>
      </c>
      <c r="B11749" s="827" t="s">
        <v>3626</v>
      </c>
      <c r="C11749" s="827" t="s">
        <v>3031</v>
      </c>
      <c r="D11749" s="824" t="s">
        <v>5900</v>
      </c>
      <c r="E11749" s="826">
        <v>2500</v>
      </c>
      <c r="F11749" s="825" t="s">
        <v>5899</v>
      </c>
      <c r="G11749" s="824" t="s">
        <v>3692</v>
      </c>
      <c r="H11749" s="823" t="s">
        <v>3691</v>
      </c>
      <c r="I11749" s="823" t="s">
        <v>3654</v>
      </c>
      <c r="J11749" s="823" t="s">
        <v>3691</v>
      </c>
      <c r="K11749" s="822">
        <v>1</v>
      </c>
      <c r="L11749" s="822">
        <v>3</v>
      </c>
      <c r="M11749" s="821">
        <v>8718.6798982469754</v>
      </c>
      <c r="N11749" s="822"/>
      <c r="O11749" s="822"/>
      <c r="P11749" s="821"/>
    </row>
    <row r="11750" spans="1:16" ht="22.5" x14ac:dyDescent="0.25">
      <c r="A11750" s="827" t="s">
        <v>3627</v>
      </c>
      <c r="B11750" s="827" t="s">
        <v>3626</v>
      </c>
      <c r="C11750" s="827" t="s">
        <v>3031</v>
      </c>
      <c r="D11750" s="824" t="s">
        <v>3750</v>
      </c>
      <c r="E11750" s="826">
        <v>3500</v>
      </c>
      <c r="F11750" s="825" t="s">
        <v>3749</v>
      </c>
      <c r="G11750" s="824" t="s">
        <v>3748</v>
      </c>
      <c r="H11750" s="823" t="s">
        <v>3212</v>
      </c>
      <c r="I11750" s="823" t="s">
        <v>3654</v>
      </c>
      <c r="J11750" s="823" t="s">
        <v>3212</v>
      </c>
      <c r="K11750" s="822">
        <v>1</v>
      </c>
      <c r="L11750" s="822">
        <v>1</v>
      </c>
      <c r="M11750" s="821">
        <v>3267.8264381964104</v>
      </c>
      <c r="N11750" s="822"/>
      <c r="O11750" s="822"/>
      <c r="P11750" s="821"/>
    </row>
    <row r="11751" spans="1:16" ht="33.75" x14ac:dyDescent="0.25">
      <c r="A11751" s="827" t="s">
        <v>3627</v>
      </c>
      <c r="B11751" s="827" t="s">
        <v>3626</v>
      </c>
      <c r="C11751" s="827" t="s">
        <v>3031</v>
      </c>
      <c r="D11751" s="824" t="s">
        <v>3747</v>
      </c>
      <c r="E11751" s="826">
        <v>2500</v>
      </c>
      <c r="F11751" s="825" t="s">
        <v>3746</v>
      </c>
      <c r="G11751" s="824" t="s">
        <v>3745</v>
      </c>
      <c r="H11751" s="823" t="s">
        <v>3114</v>
      </c>
      <c r="I11751" s="823" t="s">
        <v>3631</v>
      </c>
      <c r="J11751" s="823" t="s">
        <v>3114</v>
      </c>
      <c r="K11751" s="822">
        <v>1</v>
      </c>
      <c r="L11751" s="822">
        <v>1</v>
      </c>
      <c r="M11751" s="821">
        <v>1865.9274943112066</v>
      </c>
      <c r="N11751" s="822"/>
      <c r="O11751" s="822"/>
      <c r="P11751" s="821"/>
    </row>
    <row r="11752" spans="1:16" ht="33.75" x14ac:dyDescent="0.25">
      <c r="A11752" s="827" t="s">
        <v>3627</v>
      </c>
      <c r="B11752" s="827" t="s">
        <v>3626</v>
      </c>
      <c r="C11752" s="827" t="s">
        <v>3031</v>
      </c>
      <c r="D11752" s="824" t="s">
        <v>3744</v>
      </c>
      <c r="E11752" s="826">
        <v>3950</v>
      </c>
      <c r="F11752" s="825" t="s">
        <v>3743</v>
      </c>
      <c r="G11752" s="824" t="s">
        <v>3742</v>
      </c>
      <c r="H11752" s="823" t="s">
        <v>3674</v>
      </c>
      <c r="I11752" s="823" t="s">
        <v>3622</v>
      </c>
      <c r="J11752" s="823" t="s">
        <v>3674</v>
      </c>
      <c r="K11752" s="822">
        <v>1</v>
      </c>
      <c r="L11752" s="822">
        <v>1</v>
      </c>
      <c r="M11752" s="821">
        <v>2091.2326817213288</v>
      </c>
      <c r="N11752" s="822"/>
      <c r="O11752" s="822"/>
      <c r="P11752" s="821"/>
    </row>
    <row r="11753" spans="1:16" ht="33.75" x14ac:dyDescent="0.25">
      <c r="A11753" s="827" t="s">
        <v>3627</v>
      </c>
      <c r="B11753" s="827" t="s">
        <v>3626</v>
      </c>
      <c r="C11753" s="827" t="s">
        <v>3031</v>
      </c>
      <c r="D11753" s="824" t="s">
        <v>3741</v>
      </c>
      <c r="E11753" s="826">
        <v>3000</v>
      </c>
      <c r="F11753" s="825" t="s">
        <v>3740</v>
      </c>
      <c r="G11753" s="824" t="s">
        <v>3739</v>
      </c>
      <c r="H11753" s="823" t="s">
        <v>3327</v>
      </c>
      <c r="I11753" s="823" t="s">
        <v>3622</v>
      </c>
      <c r="J11753" s="823" t="s">
        <v>3327</v>
      </c>
      <c r="K11753" s="822">
        <v>1</v>
      </c>
      <c r="L11753" s="822">
        <v>1</v>
      </c>
      <c r="M11753" s="821">
        <v>1615.5883971888486</v>
      </c>
      <c r="N11753" s="822"/>
      <c r="O11753" s="822"/>
      <c r="P11753" s="821"/>
    </row>
    <row r="11754" spans="1:16" ht="33.75" x14ac:dyDescent="0.25">
      <c r="A11754" s="827" t="s">
        <v>3627</v>
      </c>
      <c r="B11754" s="827" t="s">
        <v>3626</v>
      </c>
      <c r="C11754" s="827" t="s">
        <v>3031</v>
      </c>
      <c r="D11754" s="824" t="s">
        <v>3738</v>
      </c>
      <c r="E11754" s="826">
        <v>1800</v>
      </c>
      <c r="F11754" s="825" t="s">
        <v>3737</v>
      </c>
      <c r="G11754" s="824" t="s">
        <v>3736</v>
      </c>
      <c r="H11754" s="823" t="s">
        <v>3731</v>
      </c>
      <c r="I11754" s="823" t="s">
        <v>3622</v>
      </c>
      <c r="J11754" s="823" t="s">
        <v>3731</v>
      </c>
      <c r="K11754" s="822">
        <v>1</v>
      </c>
      <c r="L11754" s="822">
        <v>1</v>
      </c>
      <c r="M11754" s="821">
        <v>985.04429292093857</v>
      </c>
      <c r="N11754" s="822"/>
      <c r="O11754" s="822"/>
      <c r="P11754" s="821"/>
    </row>
    <row r="11755" spans="1:16" ht="67.5" x14ac:dyDescent="0.25">
      <c r="A11755" s="827" t="s">
        <v>3627</v>
      </c>
      <c r="B11755" s="827" t="s">
        <v>3626</v>
      </c>
      <c r="C11755" s="827" t="s">
        <v>3031</v>
      </c>
      <c r="D11755" s="824" t="s">
        <v>5898</v>
      </c>
      <c r="E11755" s="826">
        <v>1450</v>
      </c>
      <c r="F11755" s="825" t="s">
        <v>5897</v>
      </c>
      <c r="G11755" s="824" t="s">
        <v>5896</v>
      </c>
      <c r="H11755" s="823" t="s">
        <v>2745</v>
      </c>
      <c r="I11755" s="823" t="s">
        <v>3654</v>
      </c>
      <c r="J11755" s="823" t="s">
        <v>2745</v>
      </c>
      <c r="K11755" s="822"/>
      <c r="L11755" s="822"/>
      <c r="M11755" s="821"/>
      <c r="N11755" s="822">
        <v>3</v>
      </c>
      <c r="O11755" s="822">
        <v>6</v>
      </c>
      <c r="P11755" s="821">
        <v>9497.2529822103697</v>
      </c>
    </row>
    <row r="11756" spans="1:16" ht="45" x14ac:dyDescent="0.25">
      <c r="A11756" s="827" t="s">
        <v>3627</v>
      </c>
      <c r="B11756" s="827" t="s">
        <v>3626</v>
      </c>
      <c r="C11756" s="827" t="s">
        <v>3031</v>
      </c>
      <c r="D11756" s="824" t="s">
        <v>5895</v>
      </c>
      <c r="E11756" s="826">
        <v>2300</v>
      </c>
      <c r="F11756" s="825" t="s">
        <v>5894</v>
      </c>
      <c r="G11756" s="824" t="s">
        <v>5893</v>
      </c>
      <c r="H11756" s="823" t="s">
        <v>3674</v>
      </c>
      <c r="I11756" s="823" t="s">
        <v>3875</v>
      </c>
      <c r="J11756" s="823" t="s">
        <v>3674</v>
      </c>
      <c r="K11756" s="822"/>
      <c r="L11756" s="822"/>
      <c r="M11756" s="821"/>
      <c r="N11756" s="822">
        <v>3</v>
      </c>
      <c r="O11756" s="822">
        <v>6</v>
      </c>
      <c r="P11756" s="821">
        <v>14880.157344058125</v>
      </c>
    </row>
    <row r="11757" spans="1:16" ht="45" x14ac:dyDescent="0.25">
      <c r="A11757" s="827" t="s">
        <v>3627</v>
      </c>
      <c r="B11757" s="827" t="s">
        <v>3626</v>
      </c>
      <c r="C11757" s="827" t="s">
        <v>3031</v>
      </c>
      <c r="D11757" s="824" t="s">
        <v>5892</v>
      </c>
      <c r="E11757" s="826">
        <v>1300</v>
      </c>
      <c r="F11757" s="825" t="s">
        <v>5891</v>
      </c>
      <c r="G11757" s="824" t="s">
        <v>5890</v>
      </c>
      <c r="H11757" s="823" t="s">
        <v>2745</v>
      </c>
      <c r="I11757" s="823" t="s">
        <v>3647</v>
      </c>
      <c r="J11757" s="823" t="s">
        <v>2745</v>
      </c>
      <c r="K11757" s="822"/>
      <c r="L11757" s="822"/>
      <c r="M11757" s="821"/>
      <c r="N11757" s="822">
        <v>3</v>
      </c>
      <c r="O11757" s="822">
        <v>6</v>
      </c>
      <c r="P11757" s="821">
        <v>8402.8097864926585</v>
      </c>
    </row>
    <row r="11758" spans="1:16" ht="56.25" x14ac:dyDescent="0.25">
      <c r="A11758" s="827" t="s">
        <v>3627</v>
      </c>
      <c r="B11758" s="827" t="s">
        <v>3626</v>
      </c>
      <c r="C11758" s="827" t="s">
        <v>3031</v>
      </c>
      <c r="D11758" s="824" t="s">
        <v>5881</v>
      </c>
      <c r="E11758" s="826">
        <v>2000</v>
      </c>
      <c r="F11758" s="825" t="s">
        <v>5889</v>
      </c>
      <c r="G11758" s="824" t="s">
        <v>5888</v>
      </c>
      <c r="H11758" s="823" t="s">
        <v>3691</v>
      </c>
      <c r="I11758" s="823" t="s">
        <v>3631</v>
      </c>
      <c r="J11758" s="823" t="s">
        <v>3691</v>
      </c>
      <c r="K11758" s="822"/>
      <c r="L11758" s="822"/>
      <c r="M11758" s="821"/>
      <c r="N11758" s="822">
        <v>3</v>
      </c>
      <c r="O11758" s="822">
        <v>6</v>
      </c>
      <c r="P11758" s="821">
        <v>11959.246479113805</v>
      </c>
    </row>
    <row r="11759" spans="1:16" ht="56.25" x14ac:dyDescent="0.25">
      <c r="A11759" s="827" t="s">
        <v>3627</v>
      </c>
      <c r="B11759" s="827" t="s">
        <v>3626</v>
      </c>
      <c r="C11759" s="827" t="s">
        <v>3031</v>
      </c>
      <c r="D11759" s="824" t="s">
        <v>5881</v>
      </c>
      <c r="E11759" s="826">
        <v>2000</v>
      </c>
      <c r="F11759" s="825" t="s">
        <v>5887</v>
      </c>
      <c r="G11759" s="824" t="s">
        <v>5886</v>
      </c>
      <c r="H11759" s="823" t="s">
        <v>2745</v>
      </c>
      <c r="I11759" s="823" t="s">
        <v>3631</v>
      </c>
      <c r="J11759" s="823" t="s">
        <v>2745</v>
      </c>
      <c r="K11759" s="822"/>
      <c r="L11759" s="822"/>
      <c r="M11759" s="821"/>
      <c r="N11759" s="822">
        <v>3</v>
      </c>
      <c r="O11759" s="822">
        <v>6</v>
      </c>
      <c r="P11759" s="821">
        <v>13008.472536434461</v>
      </c>
    </row>
    <row r="11760" spans="1:16" ht="56.25" x14ac:dyDescent="0.25">
      <c r="A11760" s="827" t="s">
        <v>3627</v>
      </c>
      <c r="B11760" s="827" t="s">
        <v>3626</v>
      </c>
      <c r="C11760" s="827" t="s">
        <v>3031</v>
      </c>
      <c r="D11760" s="824" t="s">
        <v>5881</v>
      </c>
      <c r="E11760" s="826">
        <v>2000</v>
      </c>
      <c r="F11760" s="825" t="s">
        <v>5885</v>
      </c>
      <c r="G11760" s="824" t="s">
        <v>5884</v>
      </c>
      <c r="H11760" s="823" t="s">
        <v>2745</v>
      </c>
      <c r="I11760" s="823" t="s">
        <v>3875</v>
      </c>
      <c r="J11760" s="823" t="s">
        <v>2745</v>
      </c>
      <c r="K11760" s="822"/>
      <c r="L11760" s="822"/>
      <c r="M11760" s="821"/>
      <c r="N11760" s="822">
        <v>3</v>
      </c>
      <c r="O11760" s="822">
        <v>6</v>
      </c>
      <c r="P11760" s="821">
        <v>13069.11622681402</v>
      </c>
    </row>
    <row r="11761" spans="1:16" ht="56.25" x14ac:dyDescent="0.25">
      <c r="A11761" s="827" t="s">
        <v>3627</v>
      </c>
      <c r="B11761" s="827" t="s">
        <v>3626</v>
      </c>
      <c r="C11761" s="827" t="s">
        <v>3031</v>
      </c>
      <c r="D11761" s="824" t="s">
        <v>5881</v>
      </c>
      <c r="E11761" s="826">
        <v>2000</v>
      </c>
      <c r="F11761" s="825" t="s">
        <v>5883</v>
      </c>
      <c r="G11761" s="824" t="s">
        <v>5882</v>
      </c>
      <c r="H11761" s="823" t="s">
        <v>2745</v>
      </c>
      <c r="I11761" s="823" t="s">
        <v>3875</v>
      </c>
      <c r="J11761" s="823" t="s">
        <v>2745</v>
      </c>
      <c r="K11761" s="822"/>
      <c r="L11761" s="822"/>
      <c r="M11761" s="821"/>
      <c r="N11761" s="822">
        <v>3</v>
      </c>
      <c r="O11761" s="822">
        <v>6</v>
      </c>
      <c r="P11761" s="821">
        <v>13075.882258385293</v>
      </c>
    </row>
    <row r="11762" spans="1:16" ht="56.25" x14ac:dyDescent="0.25">
      <c r="A11762" s="827" t="s">
        <v>3627</v>
      </c>
      <c r="B11762" s="827" t="s">
        <v>3626</v>
      </c>
      <c r="C11762" s="827" t="s">
        <v>3031</v>
      </c>
      <c r="D11762" s="824" t="s">
        <v>5881</v>
      </c>
      <c r="E11762" s="826">
        <v>2000</v>
      </c>
      <c r="F11762" s="825" t="s">
        <v>5880</v>
      </c>
      <c r="G11762" s="824" t="s">
        <v>5879</v>
      </c>
      <c r="H11762" s="823" t="s">
        <v>2745</v>
      </c>
      <c r="I11762" s="823" t="s">
        <v>3647</v>
      </c>
      <c r="J11762" s="823" t="s">
        <v>2745</v>
      </c>
      <c r="K11762" s="822"/>
      <c r="L11762" s="822"/>
      <c r="M11762" s="821"/>
      <c r="N11762" s="822">
        <v>3</v>
      </c>
      <c r="O11762" s="822">
        <v>6</v>
      </c>
      <c r="P11762" s="821">
        <v>12028.500571152214</v>
      </c>
    </row>
    <row r="11763" spans="1:16" ht="56.25" x14ac:dyDescent="0.25">
      <c r="A11763" s="827" t="s">
        <v>3627</v>
      </c>
      <c r="B11763" s="827" t="s">
        <v>3626</v>
      </c>
      <c r="C11763" s="827" t="s">
        <v>3031</v>
      </c>
      <c r="D11763" s="824" t="s">
        <v>5878</v>
      </c>
      <c r="E11763" s="826">
        <v>1600</v>
      </c>
      <c r="F11763" s="825" t="s">
        <v>5877</v>
      </c>
      <c r="G11763" s="824" t="s">
        <v>5876</v>
      </c>
      <c r="H11763" s="823" t="s">
        <v>3674</v>
      </c>
      <c r="I11763" s="823" t="s">
        <v>3875</v>
      </c>
      <c r="J11763" s="823" t="s">
        <v>3674</v>
      </c>
      <c r="K11763" s="822"/>
      <c r="L11763" s="822"/>
      <c r="M11763" s="821"/>
      <c r="N11763" s="822">
        <v>3</v>
      </c>
      <c r="O11763" s="822">
        <v>6</v>
      </c>
      <c r="P11763" s="821">
        <v>10407.178979166605</v>
      </c>
    </row>
    <row r="11764" spans="1:16" ht="45" x14ac:dyDescent="0.25">
      <c r="A11764" s="827" t="s">
        <v>3627</v>
      </c>
      <c r="B11764" s="827" t="s">
        <v>3626</v>
      </c>
      <c r="C11764" s="827" t="s">
        <v>3031</v>
      </c>
      <c r="D11764" s="824" t="s">
        <v>5875</v>
      </c>
      <c r="E11764" s="826">
        <v>1200</v>
      </c>
      <c r="F11764" s="825" t="s">
        <v>5874</v>
      </c>
      <c r="G11764" s="824" t="s">
        <v>5873</v>
      </c>
      <c r="H11764" s="823" t="s">
        <v>4122</v>
      </c>
      <c r="I11764" s="823" t="s">
        <v>5668</v>
      </c>
      <c r="J11764" s="823" t="s">
        <v>4122</v>
      </c>
      <c r="K11764" s="822"/>
      <c r="L11764" s="822"/>
      <c r="M11764" s="821"/>
      <c r="N11764" s="822">
        <v>3</v>
      </c>
      <c r="O11764" s="822">
        <v>6</v>
      </c>
      <c r="P11764" s="821">
        <v>7158.2108086450626</v>
      </c>
    </row>
    <row r="11765" spans="1:16" ht="22.5" x14ac:dyDescent="0.25">
      <c r="A11765" s="827" t="s">
        <v>3627</v>
      </c>
      <c r="B11765" s="827" t="s">
        <v>3626</v>
      </c>
      <c r="C11765" s="827" t="s">
        <v>3031</v>
      </c>
      <c r="D11765" s="824" t="s">
        <v>5872</v>
      </c>
      <c r="E11765" s="826">
        <v>2000</v>
      </c>
      <c r="F11765" s="825" t="s">
        <v>5871</v>
      </c>
      <c r="G11765" s="824" t="s">
        <v>5870</v>
      </c>
      <c r="H11765" s="823" t="s">
        <v>4122</v>
      </c>
      <c r="I11765" s="823" t="s">
        <v>3875</v>
      </c>
      <c r="J11765" s="823" t="s">
        <v>4122</v>
      </c>
      <c r="K11765" s="822"/>
      <c r="L11765" s="822"/>
      <c r="M11765" s="821"/>
      <c r="N11765" s="822">
        <v>3</v>
      </c>
      <c r="O11765" s="822">
        <v>6</v>
      </c>
      <c r="P11765" s="821">
        <v>13047.735567048798</v>
      </c>
    </row>
    <row r="11766" spans="1:16" ht="22.5" x14ac:dyDescent="0.25">
      <c r="A11766" s="827" t="s">
        <v>3627</v>
      </c>
      <c r="B11766" s="827" t="s">
        <v>3626</v>
      </c>
      <c r="C11766" s="827" t="s">
        <v>3031</v>
      </c>
      <c r="D11766" s="824" t="s">
        <v>5869</v>
      </c>
      <c r="E11766" s="826">
        <v>1200</v>
      </c>
      <c r="F11766" s="825" t="s">
        <v>5868</v>
      </c>
      <c r="G11766" s="824" t="s">
        <v>5867</v>
      </c>
      <c r="H11766" s="823" t="s">
        <v>2741</v>
      </c>
      <c r="I11766" s="823" t="s">
        <v>3875</v>
      </c>
      <c r="J11766" s="823" t="s">
        <v>2741</v>
      </c>
      <c r="K11766" s="822"/>
      <c r="L11766" s="822"/>
      <c r="M11766" s="821"/>
      <c r="N11766" s="822">
        <v>3</v>
      </c>
      <c r="O11766" s="822">
        <v>6</v>
      </c>
      <c r="P11766" s="821">
        <v>7833.2001419457447</v>
      </c>
    </row>
    <row r="11767" spans="1:16" ht="33.75" x14ac:dyDescent="0.25">
      <c r="A11767" s="827" t="s">
        <v>3627</v>
      </c>
      <c r="B11767" s="827" t="s">
        <v>3626</v>
      </c>
      <c r="C11767" s="827" t="s">
        <v>3031</v>
      </c>
      <c r="D11767" s="824" t="s">
        <v>5866</v>
      </c>
      <c r="E11767" s="826">
        <v>3000</v>
      </c>
      <c r="F11767" s="825" t="s">
        <v>5865</v>
      </c>
      <c r="G11767" s="824" t="s">
        <v>5864</v>
      </c>
      <c r="H11767" s="823" t="s">
        <v>2680</v>
      </c>
      <c r="I11767" s="823" t="s">
        <v>3875</v>
      </c>
      <c r="J11767" s="823" t="s">
        <v>2680</v>
      </c>
      <c r="K11767" s="822"/>
      <c r="L11767" s="822"/>
      <c r="M11767" s="821"/>
      <c r="N11767" s="822">
        <v>2</v>
      </c>
      <c r="O11767" s="822">
        <v>6</v>
      </c>
      <c r="P11767" s="821">
        <v>19082.614731104433</v>
      </c>
    </row>
    <row r="11768" spans="1:16" ht="33.75" x14ac:dyDescent="0.25">
      <c r="A11768" s="827" t="s">
        <v>3627</v>
      </c>
      <c r="B11768" s="827" t="s">
        <v>3626</v>
      </c>
      <c r="C11768" s="827" t="s">
        <v>3031</v>
      </c>
      <c r="D11768" s="824" t="s">
        <v>5863</v>
      </c>
      <c r="E11768" s="826">
        <v>1500</v>
      </c>
      <c r="F11768" s="825" t="s">
        <v>5862</v>
      </c>
      <c r="G11768" s="824" t="s">
        <v>5861</v>
      </c>
      <c r="H11768" s="823" t="s">
        <v>4562</v>
      </c>
      <c r="I11768" s="823" t="s">
        <v>3638</v>
      </c>
      <c r="J11768" s="823" t="s">
        <v>4562</v>
      </c>
      <c r="K11768" s="822"/>
      <c r="L11768" s="822"/>
      <c r="M11768" s="821"/>
      <c r="N11768" s="822">
        <v>2</v>
      </c>
      <c r="O11768" s="822">
        <v>6</v>
      </c>
      <c r="P11768" s="821">
        <v>9739.5170074638518</v>
      </c>
    </row>
    <row r="11769" spans="1:16" ht="33.75" x14ac:dyDescent="0.25">
      <c r="A11769" s="827" t="s">
        <v>3627</v>
      </c>
      <c r="B11769" s="827" t="s">
        <v>3626</v>
      </c>
      <c r="C11769" s="827" t="s">
        <v>3031</v>
      </c>
      <c r="D11769" s="824" t="s">
        <v>5860</v>
      </c>
      <c r="E11769" s="826">
        <v>1700</v>
      </c>
      <c r="F11769" s="825" t="s">
        <v>5859</v>
      </c>
      <c r="G11769" s="824" t="s">
        <v>5858</v>
      </c>
      <c r="H11769" s="823" t="s">
        <v>3674</v>
      </c>
      <c r="I11769" s="823" t="s">
        <v>3647</v>
      </c>
      <c r="J11769" s="823" t="s">
        <v>3674</v>
      </c>
      <c r="K11769" s="822"/>
      <c r="L11769" s="822"/>
      <c r="M11769" s="821"/>
      <c r="N11769" s="822">
        <v>3</v>
      </c>
      <c r="O11769" s="822">
        <v>6</v>
      </c>
      <c r="P11769" s="821">
        <v>11052.528082309876</v>
      </c>
    </row>
    <row r="11770" spans="1:16" ht="33.75" x14ac:dyDescent="0.25">
      <c r="A11770" s="827" t="s">
        <v>3627</v>
      </c>
      <c r="B11770" s="827" t="s">
        <v>3626</v>
      </c>
      <c r="C11770" s="827" t="s">
        <v>3031</v>
      </c>
      <c r="D11770" s="824" t="s">
        <v>5857</v>
      </c>
      <c r="E11770" s="826">
        <v>2400</v>
      </c>
      <c r="F11770" s="825" t="s">
        <v>5856</v>
      </c>
      <c r="G11770" s="824" t="s">
        <v>5855</v>
      </c>
      <c r="H11770" s="823"/>
      <c r="I11770" s="823" t="s">
        <v>3804</v>
      </c>
      <c r="J11770" s="823"/>
      <c r="K11770" s="822"/>
      <c r="L11770" s="822"/>
      <c r="M11770" s="821"/>
      <c r="N11770" s="822">
        <v>2</v>
      </c>
      <c r="O11770" s="822">
        <v>6</v>
      </c>
      <c r="P11770" s="821">
        <v>15481.582372615736</v>
      </c>
    </row>
    <row r="11771" spans="1:16" ht="33.75" x14ac:dyDescent="0.25">
      <c r="A11771" s="827" t="s">
        <v>3627</v>
      </c>
      <c r="B11771" s="827" t="s">
        <v>3626</v>
      </c>
      <c r="C11771" s="827" t="s">
        <v>3031</v>
      </c>
      <c r="D11771" s="824" t="s">
        <v>5854</v>
      </c>
      <c r="E11771" s="826">
        <v>5000</v>
      </c>
      <c r="F11771" s="825" t="s">
        <v>5853</v>
      </c>
      <c r="G11771" s="824" t="s">
        <v>5852</v>
      </c>
      <c r="H11771" s="823" t="s">
        <v>5851</v>
      </c>
      <c r="I11771" s="823" t="s">
        <v>3875</v>
      </c>
      <c r="J11771" s="823" t="s">
        <v>5851</v>
      </c>
      <c r="K11771" s="822"/>
      <c r="L11771" s="822"/>
      <c r="M11771" s="821"/>
      <c r="N11771" s="822">
        <v>3</v>
      </c>
      <c r="O11771" s="822">
        <v>6</v>
      </c>
      <c r="P11771" s="821">
        <v>31118.633115113615</v>
      </c>
    </row>
    <row r="11772" spans="1:16" ht="33.75" x14ac:dyDescent="0.25">
      <c r="A11772" s="827" t="s">
        <v>3627</v>
      </c>
      <c r="B11772" s="827" t="s">
        <v>3626</v>
      </c>
      <c r="C11772" s="827" t="s">
        <v>3031</v>
      </c>
      <c r="D11772" s="824" t="s">
        <v>5850</v>
      </c>
      <c r="E11772" s="826">
        <v>5000</v>
      </c>
      <c r="F11772" s="825" t="s">
        <v>5849</v>
      </c>
      <c r="G11772" s="824" t="s">
        <v>5848</v>
      </c>
      <c r="H11772" s="823" t="s">
        <v>3691</v>
      </c>
      <c r="I11772" s="823" t="s">
        <v>3654</v>
      </c>
      <c r="J11772" s="823" t="s">
        <v>3691</v>
      </c>
      <c r="K11772" s="822"/>
      <c r="L11772" s="822"/>
      <c r="M11772" s="821"/>
      <c r="N11772" s="822">
        <v>3</v>
      </c>
      <c r="O11772" s="822">
        <v>6</v>
      </c>
      <c r="P11772" s="821">
        <v>31118.633115113615</v>
      </c>
    </row>
    <row r="11773" spans="1:16" ht="33.75" x14ac:dyDescent="0.25">
      <c r="A11773" s="827" t="s">
        <v>3627</v>
      </c>
      <c r="B11773" s="827" t="s">
        <v>3626</v>
      </c>
      <c r="C11773" s="827" t="s">
        <v>3031</v>
      </c>
      <c r="D11773" s="824" t="s">
        <v>5807</v>
      </c>
      <c r="E11773" s="826">
        <v>2340</v>
      </c>
      <c r="F11773" s="825" t="s">
        <v>5847</v>
      </c>
      <c r="G11773" s="824" t="s">
        <v>5846</v>
      </c>
      <c r="H11773" s="823" t="s">
        <v>2745</v>
      </c>
      <c r="I11773" s="823" t="s">
        <v>3631</v>
      </c>
      <c r="J11773" s="823" t="s">
        <v>2745</v>
      </c>
      <c r="K11773" s="822"/>
      <c r="L11773" s="822"/>
      <c r="M11773" s="821"/>
      <c r="N11773" s="822">
        <v>3</v>
      </c>
      <c r="O11773" s="822">
        <v>6</v>
      </c>
      <c r="P11773" s="821">
        <v>15120.727355481169</v>
      </c>
    </row>
    <row r="11774" spans="1:16" ht="33.75" x14ac:dyDescent="0.25">
      <c r="A11774" s="827" t="s">
        <v>3627</v>
      </c>
      <c r="B11774" s="827" t="s">
        <v>3626</v>
      </c>
      <c r="C11774" s="827" t="s">
        <v>3031</v>
      </c>
      <c r="D11774" s="824" t="s">
        <v>5787</v>
      </c>
      <c r="E11774" s="826">
        <v>2340</v>
      </c>
      <c r="F11774" s="825" t="s">
        <v>5845</v>
      </c>
      <c r="G11774" s="824" t="s">
        <v>5844</v>
      </c>
      <c r="H11774" s="823" t="s">
        <v>5843</v>
      </c>
      <c r="I11774" s="823" t="s">
        <v>3654</v>
      </c>
      <c r="J11774" s="823" t="s">
        <v>5843</v>
      </c>
      <c r="K11774" s="822"/>
      <c r="L11774" s="822"/>
      <c r="M11774" s="821"/>
      <c r="N11774" s="822">
        <v>3</v>
      </c>
      <c r="O11774" s="822">
        <v>6</v>
      </c>
      <c r="P11774" s="821">
        <v>14895.644038543485</v>
      </c>
    </row>
    <row r="11775" spans="1:16" ht="33.75" x14ac:dyDescent="0.25">
      <c r="A11775" s="827" t="s">
        <v>3627</v>
      </c>
      <c r="B11775" s="827" t="s">
        <v>3626</v>
      </c>
      <c r="C11775" s="827" t="s">
        <v>3031</v>
      </c>
      <c r="D11775" s="824" t="s">
        <v>5807</v>
      </c>
      <c r="E11775" s="826">
        <v>2340</v>
      </c>
      <c r="F11775" s="825" t="s">
        <v>5842</v>
      </c>
      <c r="G11775" s="824" t="s">
        <v>5841</v>
      </c>
      <c r="H11775" s="823" t="s">
        <v>4333</v>
      </c>
      <c r="I11775" s="823" t="s">
        <v>3654</v>
      </c>
      <c r="J11775" s="823" t="s">
        <v>4333</v>
      </c>
      <c r="K11775" s="822"/>
      <c r="L11775" s="822"/>
      <c r="M11775" s="821"/>
      <c r="N11775" s="822">
        <v>2</v>
      </c>
      <c r="O11775" s="822">
        <v>5</v>
      </c>
      <c r="P11775" s="821">
        <v>11527.282976102777</v>
      </c>
    </row>
    <row r="11776" spans="1:16" ht="33.75" x14ac:dyDescent="0.25">
      <c r="A11776" s="827" t="s">
        <v>3627</v>
      </c>
      <c r="B11776" s="827" t="s">
        <v>3626</v>
      </c>
      <c r="C11776" s="827" t="s">
        <v>3031</v>
      </c>
      <c r="D11776" s="824" t="s">
        <v>5807</v>
      </c>
      <c r="E11776" s="826">
        <v>2340</v>
      </c>
      <c r="F11776" s="825" t="s">
        <v>5840</v>
      </c>
      <c r="G11776" s="824" t="s">
        <v>5839</v>
      </c>
      <c r="H11776" s="823" t="s">
        <v>3674</v>
      </c>
      <c r="I11776" s="823" t="s">
        <v>3638</v>
      </c>
      <c r="J11776" s="823" t="s">
        <v>3674</v>
      </c>
      <c r="K11776" s="822"/>
      <c r="L11776" s="822"/>
      <c r="M11776" s="821"/>
      <c r="N11776" s="822">
        <v>3</v>
      </c>
      <c r="O11776" s="822">
        <v>6</v>
      </c>
      <c r="P11776" s="821">
        <v>15120.727355481169</v>
      </c>
    </row>
    <row r="11777" spans="1:16" ht="45" x14ac:dyDescent="0.25">
      <c r="A11777" s="827" t="s">
        <v>3627</v>
      </c>
      <c r="B11777" s="827" t="s">
        <v>3626</v>
      </c>
      <c r="C11777" s="827" t="s">
        <v>3031</v>
      </c>
      <c r="D11777" s="824" t="s">
        <v>5814</v>
      </c>
      <c r="E11777" s="826">
        <v>2340</v>
      </c>
      <c r="F11777" s="825" t="s">
        <v>5838</v>
      </c>
      <c r="G11777" s="824" t="s">
        <v>5837</v>
      </c>
      <c r="H11777" s="823" t="s">
        <v>3674</v>
      </c>
      <c r="I11777" s="823" t="s">
        <v>3647</v>
      </c>
      <c r="J11777" s="823" t="s">
        <v>3674</v>
      </c>
      <c r="K11777" s="822"/>
      <c r="L11777" s="822"/>
      <c r="M11777" s="821"/>
      <c r="N11777" s="822">
        <v>3</v>
      </c>
      <c r="O11777" s="822">
        <v>6</v>
      </c>
      <c r="P11777" s="821">
        <v>15116.918330300305</v>
      </c>
    </row>
    <row r="11778" spans="1:16" x14ac:dyDescent="0.25">
      <c r="A11778" s="1772" t="s">
        <v>2848</v>
      </c>
      <c r="B11778" s="1772"/>
      <c r="C11778" s="1772"/>
      <c r="D11778" s="1772"/>
      <c r="E11778" s="1772"/>
      <c r="F11778" s="1772" t="s">
        <v>378</v>
      </c>
      <c r="G11778" s="1772"/>
      <c r="H11778" s="1772"/>
      <c r="I11778" s="1772"/>
      <c r="J11778" s="1772"/>
      <c r="K11778" s="1771" t="s">
        <v>2847</v>
      </c>
      <c r="L11778" s="1771"/>
      <c r="M11778" s="1771"/>
      <c r="N11778" s="1771" t="s">
        <v>2846</v>
      </c>
      <c r="O11778" s="1771"/>
      <c r="P11778" s="1771"/>
    </row>
    <row r="11779" spans="1:16" ht="70.5" customHeight="1" x14ac:dyDescent="0.25">
      <c r="A11779" s="1535" t="s">
        <v>2845</v>
      </c>
      <c r="B11779" s="1535" t="s">
        <v>5</v>
      </c>
      <c r="C11779" s="1535" t="s">
        <v>2844</v>
      </c>
      <c r="D11779" s="1535" t="s">
        <v>2843</v>
      </c>
      <c r="E11779" s="1536" t="s">
        <v>2842</v>
      </c>
      <c r="F11779" s="1537" t="s">
        <v>2841</v>
      </c>
      <c r="G11779" s="1540" t="s">
        <v>2840</v>
      </c>
      <c r="H11779" s="1535" t="s">
        <v>2839</v>
      </c>
      <c r="I11779" s="1535" t="s">
        <v>2838</v>
      </c>
      <c r="J11779" s="1535" t="s">
        <v>2837</v>
      </c>
      <c r="K11779" s="1538" t="s">
        <v>2836</v>
      </c>
      <c r="L11779" s="1538" t="s">
        <v>2835</v>
      </c>
      <c r="M11779" s="1539" t="s">
        <v>2834</v>
      </c>
      <c r="N11779" s="1538" t="s">
        <v>2836</v>
      </c>
      <c r="O11779" s="1538" t="s">
        <v>2835</v>
      </c>
      <c r="P11779" s="1539" t="s">
        <v>2834</v>
      </c>
    </row>
    <row r="11780" spans="1:16" ht="45" x14ac:dyDescent="0.25">
      <c r="A11780" s="827" t="s">
        <v>3627</v>
      </c>
      <c r="B11780" s="827" t="s">
        <v>3626</v>
      </c>
      <c r="C11780" s="827" t="s">
        <v>3031</v>
      </c>
      <c r="D11780" s="824" t="s">
        <v>5814</v>
      </c>
      <c r="E11780" s="826">
        <v>2340</v>
      </c>
      <c r="F11780" s="825" t="s">
        <v>5836</v>
      </c>
      <c r="G11780" s="824" t="s">
        <v>5835</v>
      </c>
      <c r="H11780" s="823" t="s">
        <v>2745</v>
      </c>
      <c r="I11780" s="823" t="s">
        <v>2707</v>
      </c>
      <c r="J11780" s="823" t="s">
        <v>2745</v>
      </c>
      <c r="K11780" s="822"/>
      <c r="L11780" s="822"/>
      <c r="M11780" s="821"/>
      <c r="N11780" s="822">
        <v>3</v>
      </c>
      <c r="O11780" s="822">
        <v>6</v>
      </c>
      <c r="P11780" s="821">
        <v>15103.426362159662</v>
      </c>
    </row>
    <row r="11781" spans="1:16" ht="33.75" x14ac:dyDescent="0.25">
      <c r="A11781" s="827" t="s">
        <v>3627</v>
      </c>
      <c r="B11781" s="827" t="s">
        <v>3626</v>
      </c>
      <c r="C11781" s="827" t="s">
        <v>3031</v>
      </c>
      <c r="D11781" s="824" t="s">
        <v>5807</v>
      </c>
      <c r="E11781" s="826">
        <v>2340</v>
      </c>
      <c r="F11781" s="825" t="s">
        <v>5834</v>
      </c>
      <c r="G11781" s="824" t="s">
        <v>5833</v>
      </c>
      <c r="H11781" s="823" t="s">
        <v>3691</v>
      </c>
      <c r="I11781" s="823" t="s">
        <v>3654</v>
      </c>
      <c r="J11781" s="823" t="s">
        <v>3691</v>
      </c>
      <c r="K11781" s="822"/>
      <c r="L11781" s="822"/>
      <c r="M11781" s="821"/>
      <c r="N11781" s="822">
        <v>3</v>
      </c>
      <c r="O11781" s="822">
        <v>6</v>
      </c>
      <c r="P11781" s="821">
        <v>15103.035435891101</v>
      </c>
    </row>
    <row r="11782" spans="1:16" ht="33.75" x14ac:dyDescent="0.25">
      <c r="A11782" s="827" t="s">
        <v>3627</v>
      </c>
      <c r="B11782" s="827" t="s">
        <v>3626</v>
      </c>
      <c r="C11782" s="827" t="s">
        <v>3031</v>
      </c>
      <c r="D11782" s="824" t="s">
        <v>5807</v>
      </c>
      <c r="E11782" s="826">
        <v>2340</v>
      </c>
      <c r="F11782" s="825" t="s">
        <v>5832</v>
      </c>
      <c r="G11782" s="824" t="s">
        <v>5831</v>
      </c>
      <c r="H11782" s="823" t="s">
        <v>2741</v>
      </c>
      <c r="I11782" s="823" t="s">
        <v>3654</v>
      </c>
      <c r="J11782" s="823" t="s">
        <v>2741</v>
      </c>
      <c r="K11782" s="822"/>
      <c r="L11782" s="822"/>
      <c r="M11782" s="821"/>
      <c r="N11782" s="822">
        <v>3</v>
      </c>
      <c r="O11782" s="822">
        <v>6</v>
      </c>
      <c r="P11782" s="821">
        <v>14977.447866177794</v>
      </c>
    </row>
    <row r="11783" spans="1:16" ht="33.75" x14ac:dyDescent="0.25">
      <c r="A11783" s="827" t="s">
        <v>3627</v>
      </c>
      <c r="B11783" s="827" t="s">
        <v>3626</v>
      </c>
      <c r="C11783" s="827" t="s">
        <v>3031</v>
      </c>
      <c r="D11783" s="824" t="s">
        <v>5807</v>
      </c>
      <c r="E11783" s="826">
        <v>2340</v>
      </c>
      <c r="F11783" s="825" t="s">
        <v>5830</v>
      </c>
      <c r="G11783" s="824" t="s">
        <v>5829</v>
      </c>
      <c r="H11783" s="823" t="s">
        <v>3674</v>
      </c>
      <c r="I11783" s="823" t="s">
        <v>3631</v>
      </c>
      <c r="J11783" s="823" t="s">
        <v>3674</v>
      </c>
      <c r="K11783" s="822"/>
      <c r="L11783" s="822"/>
      <c r="M11783" s="821"/>
      <c r="N11783" s="822">
        <v>3</v>
      </c>
      <c r="O11783" s="822">
        <v>6</v>
      </c>
      <c r="P11783" s="821">
        <v>15081.624704874448</v>
      </c>
    </row>
    <row r="11784" spans="1:16" ht="33.75" x14ac:dyDescent="0.25">
      <c r="A11784" s="827" t="s">
        <v>3627</v>
      </c>
      <c r="B11784" s="827" t="s">
        <v>3626</v>
      </c>
      <c r="C11784" s="827" t="s">
        <v>3031</v>
      </c>
      <c r="D11784" s="824" t="s">
        <v>5807</v>
      </c>
      <c r="E11784" s="826">
        <v>2340</v>
      </c>
      <c r="F11784" s="825" t="s">
        <v>5828</v>
      </c>
      <c r="G11784" s="824" t="s">
        <v>5827</v>
      </c>
      <c r="H11784" s="823" t="s">
        <v>4132</v>
      </c>
      <c r="I11784" s="823" t="s">
        <v>3638</v>
      </c>
      <c r="J11784" s="823" t="s">
        <v>4132</v>
      </c>
      <c r="K11784" s="822"/>
      <c r="L11784" s="822"/>
      <c r="M11784" s="821"/>
      <c r="N11784" s="822">
        <v>3</v>
      </c>
      <c r="O11784" s="822">
        <v>6</v>
      </c>
      <c r="P11784" s="821">
        <v>15036.086806462161</v>
      </c>
    </row>
    <row r="11785" spans="1:16" ht="45" x14ac:dyDescent="0.25">
      <c r="A11785" s="827" t="s">
        <v>3627</v>
      </c>
      <c r="B11785" s="827" t="s">
        <v>3626</v>
      </c>
      <c r="C11785" s="827" t="s">
        <v>3031</v>
      </c>
      <c r="D11785" s="824" t="s">
        <v>5814</v>
      </c>
      <c r="E11785" s="826">
        <v>2340</v>
      </c>
      <c r="F11785" s="825" t="s">
        <v>5826</v>
      </c>
      <c r="G11785" s="824" t="s">
        <v>5825</v>
      </c>
      <c r="H11785" s="823" t="s">
        <v>4048</v>
      </c>
      <c r="I11785" s="823" t="s">
        <v>2707</v>
      </c>
      <c r="J11785" s="823" t="s">
        <v>4048</v>
      </c>
      <c r="K11785" s="822"/>
      <c r="L11785" s="822"/>
      <c r="M11785" s="821"/>
      <c r="N11785" s="822">
        <v>3</v>
      </c>
      <c r="O11785" s="822">
        <v>6</v>
      </c>
      <c r="P11785" s="821">
        <v>15042.54210176868</v>
      </c>
    </row>
    <row r="11786" spans="1:16" ht="33.75" x14ac:dyDescent="0.25">
      <c r="A11786" s="827" t="s">
        <v>3627</v>
      </c>
      <c r="B11786" s="827" t="s">
        <v>3626</v>
      </c>
      <c r="C11786" s="827" t="s">
        <v>3031</v>
      </c>
      <c r="D11786" s="824" t="s">
        <v>5807</v>
      </c>
      <c r="E11786" s="826">
        <v>2340</v>
      </c>
      <c r="F11786" s="825" t="s">
        <v>5824</v>
      </c>
      <c r="G11786" s="824" t="s">
        <v>5823</v>
      </c>
      <c r="H11786" s="823" t="s">
        <v>2741</v>
      </c>
      <c r="I11786" s="823" t="s">
        <v>2707</v>
      </c>
      <c r="J11786" s="823" t="s">
        <v>2741</v>
      </c>
      <c r="K11786" s="822"/>
      <c r="L11786" s="822"/>
      <c r="M11786" s="821"/>
      <c r="N11786" s="822">
        <v>3</v>
      </c>
      <c r="O11786" s="822">
        <v>6</v>
      </c>
      <c r="P11786" s="821">
        <v>15057.497537478812</v>
      </c>
    </row>
    <row r="11787" spans="1:16" ht="45" x14ac:dyDescent="0.25">
      <c r="A11787" s="827" t="s">
        <v>3627</v>
      </c>
      <c r="B11787" s="827" t="s">
        <v>3626</v>
      </c>
      <c r="C11787" s="827" t="s">
        <v>3031</v>
      </c>
      <c r="D11787" s="824" t="s">
        <v>5814</v>
      </c>
      <c r="E11787" s="826">
        <v>2340</v>
      </c>
      <c r="F11787" s="825" t="s">
        <v>5822</v>
      </c>
      <c r="G11787" s="824" t="s">
        <v>5821</v>
      </c>
      <c r="H11787" s="823" t="s">
        <v>3674</v>
      </c>
      <c r="I11787" s="823" t="s">
        <v>3631</v>
      </c>
      <c r="J11787" s="823" t="s">
        <v>3674</v>
      </c>
      <c r="K11787" s="822"/>
      <c r="L11787" s="822"/>
      <c r="M11787" s="821"/>
      <c r="N11787" s="822">
        <v>3</v>
      </c>
      <c r="O11787" s="822">
        <v>6</v>
      </c>
      <c r="P11787" s="821">
        <v>14058.78115880652</v>
      </c>
    </row>
    <row r="11788" spans="1:16" ht="45" x14ac:dyDescent="0.25">
      <c r="A11788" s="827" t="s">
        <v>3627</v>
      </c>
      <c r="B11788" s="827" t="s">
        <v>3626</v>
      </c>
      <c r="C11788" s="827" t="s">
        <v>3031</v>
      </c>
      <c r="D11788" s="824" t="s">
        <v>5814</v>
      </c>
      <c r="E11788" s="826">
        <v>2340</v>
      </c>
      <c r="F11788" s="825" t="s">
        <v>5820</v>
      </c>
      <c r="G11788" s="824" t="s">
        <v>5819</v>
      </c>
      <c r="H11788" s="823" t="s">
        <v>2745</v>
      </c>
      <c r="I11788" s="823" t="s">
        <v>3875</v>
      </c>
      <c r="J11788" s="823" t="s">
        <v>2745</v>
      </c>
      <c r="K11788" s="822"/>
      <c r="L11788" s="822"/>
      <c r="M11788" s="821"/>
      <c r="N11788" s="822">
        <v>3</v>
      </c>
      <c r="O11788" s="822">
        <v>6</v>
      </c>
      <c r="P11788" s="821">
        <v>15001.394606064865</v>
      </c>
    </row>
    <row r="11789" spans="1:16" ht="45" x14ac:dyDescent="0.25">
      <c r="A11789" s="827" t="s">
        <v>3627</v>
      </c>
      <c r="B11789" s="827" t="s">
        <v>3626</v>
      </c>
      <c r="C11789" s="827" t="s">
        <v>3031</v>
      </c>
      <c r="D11789" s="824" t="s">
        <v>5814</v>
      </c>
      <c r="E11789" s="826">
        <v>2340</v>
      </c>
      <c r="F11789" s="825" t="s">
        <v>5818</v>
      </c>
      <c r="G11789" s="824" t="s">
        <v>5817</v>
      </c>
      <c r="H11789" s="823" t="s">
        <v>3691</v>
      </c>
      <c r="I11789" s="823" t="s">
        <v>3654</v>
      </c>
      <c r="J11789" s="823" t="s">
        <v>3691</v>
      </c>
      <c r="K11789" s="822"/>
      <c r="L11789" s="822"/>
      <c r="M11789" s="821"/>
      <c r="N11789" s="822">
        <v>3</v>
      </c>
      <c r="O11789" s="822">
        <v>6</v>
      </c>
      <c r="P11789" s="821">
        <v>15120.727355481169</v>
      </c>
    </row>
    <row r="11790" spans="1:16" ht="33.75" x14ac:dyDescent="0.25">
      <c r="A11790" s="827" t="s">
        <v>3627</v>
      </c>
      <c r="B11790" s="827" t="s">
        <v>3626</v>
      </c>
      <c r="C11790" s="827" t="s">
        <v>3031</v>
      </c>
      <c r="D11790" s="824" t="s">
        <v>5787</v>
      </c>
      <c r="E11790" s="826">
        <v>2340</v>
      </c>
      <c r="F11790" s="825" t="s">
        <v>5816</v>
      </c>
      <c r="G11790" s="824" t="s">
        <v>5815</v>
      </c>
      <c r="H11790" s="823" t="s">
        <v>2722</v>
      </c>
      <c r="I11790" s="823" t="s">
        <v>3631</v>
      </c>
      <c r="J11790" s="823" t="s">
        <v>2722</v>
      </c>
      <c r="K11790" s="822"/>
      <c r="L11790" s="822"/>
      <c r="M11790" s="821"/>
      <c r="N11790" s="822">
        <v>3</v>
      </c>
      <c r="O11790" s="822">
        <v>6</v>
      </c>
      <c r="P11790" s="821">
        <v>14794.003208717248</v>
      </c>
    </row>
    <row r="11791" spans="1:16" ht="45" x14ac:dyDescent="0.25">
      <c r="A11791" s="827" t="s">
        <v>3627</v>
      </c>
      <c r="B11791" s="827" t="s">
        <v>3626</v>
      </c>
      <c r="C11791" s="827" t="s">
        <v>3031</v>
      </c>
      <c r="D11791" s="824" t="s">
        <v>5814</v>
      </c>
      <c r="E11791" s="826">
        <v>2340</v>
      </c>
      <c r="F11791" s="825" t="s">
        <v>5813</v>
      </c>
      <c r="G11791" s="824" t="s">
        <v>5812</v>
      </c>
      <c r="H11791" s="823" t="s">
        <v>2722</v>
      </c>
      <c r="I11791" s="823" t="s">
        <v>3631</v>
      </c>
      <c r="J11791" s="823" t="s">
        <v>2722</v>
      </c>
      <c r="K11791" s="822"/>
      <c r="L11791" s="822"/>
      <c r="M11791" s="821"/>
      <c r="N11791" s="822">
        <v>3</v>
      </c>
      <c r="O11791" s="822">
        <v>6</v>
      </c>
      <c r="P11791" s="821">
        <v>14957.119700212548</v>
      </c>
    </row>
    <row r="11792" spans="1:16" ht="33.75" x14ac:dyDescent="0.25">
      <c r="A11792" s="827" t="s">
        <v>3627</v>
      </c>
      <c r="B11792" s="827" t="s">
        <v>3626</v>
      </c>
      <c r="C11792" s="827" t="s">
        <v>3031</v>
      </c>
      <c r="D11792" s="824" t="s">
        <v>5787</v>
      </c>
      <c r="E11792" s="826">
        <v>2340</v>
      </c>
      <c r="F11792" s="825" t="s">
        <v>5811</v>
      </c>
      <c r="G11792" s="824" t="s">
        <v>5810</v>
      </c>
      <c r="H11792" s="823" t="s">
        <v>3691</v>
      </c>
      <c r="I11792" s="823" t="s">
        <v>3654</v>
      </c>
      <c r="J11792" s="823" t="s">
        <v>3691</v>
      </c>
      <c r="K11792" s="822"/>
      <c r="L11792" s="822"/>
      <c r="M11792" s="821"/>
      <c r="N11792" s="822">
        <v>3</v>
      </c>
      <c r="O11792" s="822">
        <v>6</v>
      </c>
      <c r="P11792" s="821">
        <v>13975.513863602719</v>
      </c>
    </row>
    <row r="11793" spans="1:16" ht="33.75" x14ac:dyDescent="0.25">
      <c r="A11793" s="827" t="s">
        <v>3627</v>
      </c>
      <c r="B11793" s="827" t="s">
        <v>3626</v>
      </c>
      <c r="C11793" s="827" t="s">
        <v>3031</v>
      </c>
      <c r="D11793" s="824" t="s">
        <v>5807</v>
      </c>
      <c r="E11793" s="826">
        <v>2340</v>
      </c>
      <c r="F11793" s="825" t="s">
        <v>5809</v>
      </c>
      <c r="G11793" s="824" t="s">
        <v>5808</v>
      </c>
      <c r="H11793" s="823" t="s">
        <v>2741</v>
      </c>
      <c r="I11793" s="823" t="s">
        <v>2707</v>
      </c>
      <c r="J11793" s="823" t="s">
        <v>2741</v>
      </c>
      <c r="K11793" s="822"/>
      <c r="L11793" s="822"/>
      <c r="M11793" s="821"/>
      <c r="N11793" s="822">
        <v>3</v>
      </c>
      <c r="O11793" s="822">
        <v>6</v>
      </c>
      <c r="P11793" s="821">
        <v>15086.817007620997</v>
      </c>
    </row>
    <row r="11794" spans="1:16" ht="33.75" x14ac:dyDescent="0.25">
      <c r="A11794" s="827" t="s">
        <v>3627</v>
      </c>
      <c r="B11794" s="827" t="s">
        <v>3626</v>
      </c>
      <c r="C11794" s="827" t="s">
        <v>3031</v>
      </c>
      <c r="D11794" s="824" t="s">
        <v>5807</v>
      </c>
      <c r="E11794" s="826">
        <v>2340</v>
      </c>
      <c r="F11794" s="825" t="s">
        <v>5806</v>
      </c>
      <c r="G11794" s="824" t="s">
        <v>5805</v>
      </c>
      <c r="H11794" s="823" t="s">
        <v>3114</v>
      </c>
      <c r="I11794" s="823" t="s">
        <v>3631</v>
      </c>
      <c r="J11794" s="823" t="s">
        <v>3114</v>
      </c>
      <c r="K11794" s="822"/>
      <c r="L11794" s="822"/>
      <c r="M11794" s="821"/>
      <c r="N11794" s="822">
        <v>3</v>
      </c>
      <c r="O11794" s="822">
        <v>6</v>
      </c>
      <c r="P11794" s="821">
        <v>14963.184069250503</v>
      </c>
    </row>
    <row r="11795" spans="1:16" ht="33.75" x14ac:dyDescent="0.25">
      <c r="A11795" s="827" t="s">
        <v>3627</v>
      </c>
      <c r="B11795" s="827" t="s">
        <v>3626</v>
      </c>
      <c r="C11795" s="827" t="s">
        <v>3031</v>
      </c>
      <c r="D11795" s="824" t="s">
        <v>5804</v>
      </c>
      <c r="E11795" s="826">
        <v>2000</v>
      </c>
      <c r="F11795" s="825" t="s">
        <v>5803</v>
      </c>
      <c r="G11795" s="824" t="s">
        <v>5802</v>
      </c>
      <c r="H11795" s="823" t="s">
        <v>2667</v>
      </c>
      <c r="I11795" s="823" t="s">
        <v>3647</v>
      </c>
      <c r="J11795" s="823" t="s">
        <v>2667</v>
      </c>
      <c r="K11795" s="822"/>
      <c r="L11795" s="822"/>
      <c r="M11795" s="821"/>
      <c r="N11795" s="822">
        <v>3</v>
      </c>
      <c r="O11795" s="822">
        <v>6</v>
      </c>
      <c r="P11795" s="821">
        <v>13077.756699724296</v>
      </c>
    </row>
    <row r="11796" spans="1:16" ht="22.5" x14ac:dyDescent="0.25">
      <c r="A11796" s="827" t="s">
        <v>3627</v>
      </c>
      <c r="B11796" s="827" t="s">
        <v>3626</v>
      </c>
      <c r="C11796" s="827" t="s">
        <v>3031</v>
      </c>
      <c r="D11796" s="824" t="s">
        <v>5796</v>
      </c>
      <c r="E11796" s="826">
        <v>5000</v>
      </c>
      <c r="F11796" s="825" t="s">
        <v>5801</v>
      </c>
      <c r="G11796" s="824" t="s">
        <v>5800</v>
      </c>
      <c r="H11796" s="823" t="s">
        <v>2722</v>
      </c>
      <c r="I11796" s="823" t="s">
        <v>3654</v>
      </c>
      <c r="J11796" s="823" t="s">
        <v>2722</v>
      </c>
      <c r="K11796" s="822"/>
      <c r="L11796" s="822"/>
      <c r="M11796" s="821"/>
      <c r="N11796" s="822">
        <v>3</v>
      </c>
      <c r="O11796" s="822">
        <v>6</v>
      </c>
      <c r="P11796" s="821">
        <v>31112.368271066141</v>
      </c>
    </row>
    <row r="11797" spans="1:16" ht="22.5" x14ac:dyDescent="0.25">
      <c r="A11797" s="827" t="s">
        <v>3627</v>
      </c>
      <c r="B11797" s="827" t="s">
        <v>3626</v>
      </c>
      <c r="C11797" s="827" t="s">
        <v>3031</v>
      </c>
      <c r="D11797" s="824" t="s">
        <v>5796</v>
      </c>
      <c r="E11797" s="826">
        <v>5000</v>
      </c>
      <c r="F11797" s="825" t="s">
        <v>5799</v>
      </c>
      <c r="G11797" s="824" t="s">
        <v>5798</v>
      </c>
      <c r="H11797" s="823" t="s">
        <v>5797</v>
      </c>
      <c r="I11797" s="823" t="s">
        <v>3875</v>
      </c>
      <c r="J11797" s="823" t="s">
        <v>5797</v>
      </c>
      <c r="K11797" s="822"/>
      <c r="L11797" s="822"/>
      <c r="M11797" s="821"/>
      <c r="N11797" s="822">
        <v>3</v>
      </c>
      <c r="O11797" s="822">
        <v>6</v>
      </c>
      <c r="P11797" s="821">
        <v>31118.633115113615</v>
      </c>
    </row>
    <row r="11798" spans="1:16" ht="22.5" x14ac:dyDescent="0.25">
      <c r="A11798" s="827" t="s">
        <v>3627</v>
      </c>
      <c r="B11798" s="827" t="s">
        <v>3626</v>
      </c>
      <c r="C11798" s="827" t="s">
        <v>3031</v>
      </c>
      <c r="D11798" s="824" t="s">
        <v>5796</v>
      </c>
      <c r="E11798" s="826">
        <v>5000</v>
      </c>
      <c r="F11798" s="825" t="s">
        <v>5795</v>
      </c>
      <c r="G11798" s="824" t="s">
        <v>5794</v>
      </c>
      <c r="H11798" s="823" t="s">
        <v>5793</v>
      </c>
      <c r="I11798" s="823" t="s">
        <v>3631</v>
      </c>
      <c r="J11798" s="823" t="s">
        <v>5793</v>
      </c>
      <c r="K11798" s="822"/>
      <c r="L11798" s="822"/>
      <c r="M11798" s="821"/>
      <c r="N11798" s="822">
        <v>3</v>
      </c>
      <c r="O11798" s="822">
        <v>6</v>
      </c>
      <c r="P11798" s="821">
        <v>30071.251427880536</v>
      </c>
    </row>
    <row r="11799" spans="1:16" ht="22.5" x14ac:dyDescent="0.25">
      <c r="A11799" s="827" t="s">
        <v>3627</v>
      </c>
      <c r="B11799" s="827" t="s">
        <v>3626</v>
      </c>
      <c r="C11799" s="827" t="s">
        <v>3031</v>
      </c>
      <c r="D11799" s="824" t="s">
        <v>5792</v>
      </c>
      <c r="E11799" s="826">
        <v>1350</v>
      </c>
      <c r="F11799" s="825" t="s">
        <v>5791</v>
      </c>
      <c r="G11799" s="824" t="s">
        <v>5790</v>
      </c>
      <c r="H11799" s="823" t="s">
        <v>2741</v>
      </c>
      <c r="I11799" s="823" t="s">
        <v>2707</v>
      </c>
      <c r="J11799" s="823" t="s">
        <v>2741</v>
      </c>
      <c r="K11799" s="822"/>
      <c r="L11799" s="822"/>
      <c r="M11799" s="821"/>
      <c r="N11799" s="822">
        <v>2</v>
      </c>
      <c r="O11799" s="822">
        <v>2</v>
      </c>
      <c r="P11799" s="821">
        <v>1081.6629138608628</v>
      </c>
    </row>
    <row r="11800" spans="1:16" ht="33.75" x14ac:dyDescent="0.25">
      <c r="A11800" s="827" t="s">
        <v>3627</v>
      </c>
      <c r="B11800" s="827" t="s">
        <v>3626</v>
      </c>
      <c r="C11800" s="827" t="s">
        <v>3031</v>
      </c>
      <c r="D11800" s="824" t="s">
        <v>5787</v>
      </c>
      <c r="E11800" s="826">
        <v>2340</v>
      </c>
      <c r="F11800" s="825" t="s">
        <v>5789</v>
      </c>
      <c r="G11800" s="824" t="s">
        <v>5788</v>
      </c>
      <c r="H11800" s="823" t="s">
        <v>2722</v>
      </c>
      <c r="I11800" s="823" t="s">
        <v>3647</v>
      </c>
      <c r="J11800" s="823" t="s">
        <v>2722</v>
      </c>
      <c r="K11800" s="822"/>
      <c r="L11800" s="822"/>
      <c r="M11800" s="821"/>
      <c r="N11800" s="822">
        <v>3</v>
      </c>
      <c r="O11800" s="822">
        <v>6</v>
      </c>
      <c r="P11800" s="821">
        <v>8057.2109175825035</v>
      </c>
    </row>
    <row r="11801" spans="1:16" ht="33.75" x14ac:dyDescent="0.25">
      <c r="A11801" s="827" t="s">
        <v>3627</v>
      </c>
      <c r="B11801" s="827" t="s">
        <v>3626</v>
      </c>
      <c r="C11801" s="827" t="s">
        <v>3031</v>
      </c>
      <c r="D11801" s="824" t="s">
        <v>5787</v>
      </c>
      <c r="E11801" s="826">
        <v>2340</v>
      </c>
      <c r="F11801" s="825" t="s">
        <v>5786</v>
      </c>
      <c r="G11801" s="824" t="s">
        <v>5785</v>
      </c>
      <c r="H11801" s="823" t="s">
        <v>2745</v>
      </c>
      <c r="I11801" s="823" t="s">
        <v>3631</v>
      </c>
      <c r="J11801" s="823" t="s">
        <v>2745</v>
      </c>
      <c r="K11801" s="822"/>
      <c r="L11801" s="822"/>
      <c r="M11801" s="821"/>
      <c r="N11801" s="822">
        <v>3</v>
      </c>
      <c r="O11801" s="822">
        <v>6</v>
      </c>
      <c r="P11801" s="821">
        <v>15087.398385148603</v>
      </c>
    </row>
    <row r="11802" spans="1:16" ht="45" x14ac:dyDescent="0.25">
      <c r="A11802" s="827" t="s">
        <v>3627</v>
      </c>
      <c r="B11802" s="827" t="s">
        <v>3626</v>
      </c>
      <c r="C11802" s="827" t="s">
        <v>3031</v>
      </c>
      <c r="D11802" s="824" t="s">
        <v>5784</v>
      </c>
      <c r="E11802" s="826">
        <v>2000</v>
      </c>
      <c r="F11802" s="825" t="s">
        <v>5783</v>
      </c>
      <c r="G11802" s="824" t="s">
        <v>5782</v>
      </c>
      <c r="H11802" s="823" t="s">
        <v>2741</v>
      </c>
      <c r="I11802" s="823" t="s">
        <v>3638</v>
      </c>
      <c r="J11802" s="823" t="s">
        <v>2741</v>
      </c>
      <c r="K11802" s="822"/>
      <c r="L11802" s="822"/>
      <c r="M11802" s="821"/>
      <c r="N11802" s="822">
        <v>3</v>
      </c>
      <c r="O11802" s="822">
        <v>6</v>
      </c>
      <c r="P11802" s="821">
        <v>13027.096664818795</v>
      </c>
    </row>
    <row r="11803" spans="1:16" ht="22.5" x14ac:dyDescent="0.25">
      <c r="A11803" s="827" t="s">
        <v>3627</v>
      </c>
      <c r="B11803" s="827" t="s">
        <v>3626</v>
      </c>
      <c r="C11803" s="827" t="s">
        <v>3031</v>
      </c>
      <c r="D11803" s="824" t="s">
        <v>5764</v>
      </c>
      <c r="E11803" s="826">
        <v>2500</v>
      </c>
      <c r="F11803" s="825" t="s">
        <v>5781</v>
      </c>
      <c r="G11803" s="824" t="s">
        <v>5780</v>
      </c>
      <c r="H11803" s="823" t="s">
        <v>2722</v>
      </c>
      <c r="I11803" s="823" t="s">
        <v>3654</v>
      </c>
      <c r="J11803" s="823" t="s">
        <v>2722</v>
      </c>
      <c r="K11803" s="822"/>
      <c r="L11803" s="822"/>
      <c r="M11803" s="821"/>
      <c r="N11803" s="822">
        <v>3</v>
      </c>
      <c r="O11803" s="822">
        <v>6</v>
      </c>
      <c r="P11803" s="821">
        <v>16083.007401173347</v>
      </c>
    </row>
    <row r="11804" spans="1:16" ht="33.75" x14ac:dyDescent="0.25">
      <c r="A11804" s="827" t="s">
        <v>3627</v>
      </c>
      <c r="B11804" s="827" t="s">
        <v>3626</v>
      </c>
      <c r="C11804" s="827" t="s">
        <v>3031</v>
      </c>
      <c r="D11804" s="824" t="s">
        <v>5764</v>
      </c>
      <c r="E11804" s="826">
        <v>2500</v>
      </c>
      <c r="F11804" s="825" t="s">
        <v>5779</v>
      </c>
      <c r="G11804" s="824" t="s">
        <v>5778</v>
      </c>
      <c r="H11804" s="823" t="s">
        <v>2741</v>
      </c>
      <c r="I11804" s="823" t="s">
        <v>3638</v>
      </c>
      <c r="J11804" s="823" t="s">
        <v>2741</v>
      </c>
      <c r="K11804" s="822"/>
      <c r="L11804" s="822"/>
      <c r="M11804" s="821"/>
      <c r="N11804" s="822">
        <v>3</v>
      </c>
      <c r="O11804" s="822">
        <v>6</v>
      </c>
      <c r="P11804" s="821">
        <v>14980.495086322488</v>
      </c>
    </row>
    <row r="11805" spans="1:16" ht="22.5" x14ac:dyDescent="0.25">
      <c r="A11805" s="827" t="s">
        <v>3627</v>
      </c>
      <c r="B11805" s="827" t="s">
        <v>3626</v>
      </c>
      <c r="C11805" s="827" t="s">
        <v>3031</v>
      </c>
      <c r="D11805" s="824" t="s">
        <v>5764</v>
      </c>
      <c r="E11805" s="826">
        <v>2290</v>
      </c>
      <c r="F11805" s="825" t="s">
        <v>5777</v>
      </c>
      <c r="G11805" s="824" t="s">
        <v>5776</v>
      </c>
      <c r="H11805" s="823" t="s">
        <v>2745</v>
      </c>
      <c r="I11805" s="823" t="s">
        <v>3654</v>
      </c>
      <c r="J11805" s="823" t="s">
        <v>2745</v>
      </c>
      <c r="K11805" s="822"/>
      <c r="L11805" s="822"/>
      <c r="M11805" s="821"/>
      <c r="N11805" s="822">
        <v>3</v>
      </c>
      <c r="O11805" s="822">
        <v>6</v>
      </c>
      <c r="P11805" s="821">
        <v>11218.24072517845</v>
      </c>
    </row>
    <row r="11806" spans="1:16" ht="22.5" x14ac:dyDescent="0.25">
      <c r="A11806" s="827" t="s">
        <v>3627</v>
      </c>
      <c r="B11806" s="827" t="s">
        <v>3626</v>
      </c>
      <c r="C11806" s="827" t="s">
        <v>3031</v>
      </c>
      <c r="D11806" s="824" t="s">
        <v>5764</v>
      </c>
      <c r="E11806" s="826">
        <v>2500</v>
      </c>
      <c r="F11806" s="825" t="s">
        <v>5775</v>
      </c>
      <c r="G11806" s="824" t="s">
        <v>5774</v>
      </c>
      <c r="H11806" s="823" t="s">
        <v>2722</v>
      </c>
      <c r="I11806" s="823" t="s">
        <v>3654</v>
      </c>
      <c r="J11806" s="823" t="s">
        <v>2722</v>
      </c>
      <c r="K11806" s="822"/>
      <c r="L11806" s="822"/>
      <c r="M11806" s="821"/>
      <c r="N11806" s="822">
        <v>3</v>
      </c>
      <c r="O11806" s="822">
        <v>6</v>
      </c>
      <c r="P11806" s="821">
        <v>14962.843261734321</v>
      </c>
    </row>
    <row r="11807" spans="1:16" ht="22.5" x14ac:dyDescent="0.25">
      <c r="A11807" s="827" t="s">
        <v>3627</v>
      </c>
      <c r="B11807" s="827" t="s">
        <v>3626</v>
      </c>
      <c r="C11807" s="827" t="s">
        <v>3031</v>
      </c>
      <c r="D11807" s="824" t="s">
        <v>5764</v>
      </c>
      <c r="E11807" s="826">
        <v>2500</v>
      </c>
      <c r="F11807" s="825" t="s">
        <v>5773</v>
      </c>
      <c r="G11807" s="824" t="s">
        <v>5772</v>
      </c>
      <c r="H11807" s="823" t="s">
        <v>3327</v>
      </c>
      <c r="I11807" s="823" t="s">
        <v>3654</v>
      </c>
      <c r="J11807" s="823" t="s">
        <v>3327</v>
      </c>
      <c r="K11807" s="822"/>
      <c r="L11807" s="822"/>
      <c r="M11807" s="821"/>
      <c r="N11807" s="822">
        <v>3</v>
      </c>
      <c r="O11807" s="822">
        <v>6</v>
      </c>
      <c r="P11807" s="821">
        <v>15953.851376290599</v>
      </c>
    </row>
    <row r="11808" spans="1:16" ht="22.5" x14ac:dyDescent="0.25">
      <c r="A11808" s="827" t="s">
        <v>3627</v>
      </c>
      <c r="B11808" s="827" t="s">
        <v>3626</v>
      </c>
      <c r="C11808" s="827" t="s">
        <v>3031</v>
      </c>
      <c r="D11808" s="824" t="s">
        <v>5764</v>
      </c>
      <c r="E11808" s="826">
        <v>2500</v>
      </c>
      <c r="F11808" s="825" t="s">
        <v>5771</v>
      </c>
      <c r="G11808" s="824" t="s">
        <v>5770</v>
      </c>
      <c r="H11808" s="823" t="s">
        <v>2741</v>
      </c>
      <c r="I11808" s="823" t="s">
        <v>3875</v>
      </c>
      <c r="J11808" s="823" t="s">
        <v>2741</v>
      </c>
      <c r="K11808" s="822"/>
      <c r="L11808" s="822"/>
      <c r="M11808" s="821"/>
      <c r="N11808" s="822">
        <v>4</v>
      </c>
      <c r="O11808" s="822">
        <v>6</v>
      </c>
      <c r="P11808" s="821">
        <v>16045.007363118983</v>
      </c>
    </row>
    <row r="11809" spans="1:16" ht="22.5" x14ac:dyDescent="0.25">
      <c r="A11809" s="827" t="s">
        <v>3627</v>
      </c>
      <c r="B11809" s="827" t="s">
        <v>3626</v>
      </c>
      <c r="C11809" s="827" t="s">
        <v>3031</v>
      </c>
      <c r="D11809" s="824" t="s">
        <v>5764</v>
      </c>
      <c r="E11809" s="826">
        <v>2500</v>
      </c>
      <c r="F11809" s="825" t="s">
        <v>5769</v>
      </c>
      <c r="G11809" s="824" t="s">
        <v>5768</v>
      </c>
      <c r="H11809" s="823" t="s">
        <v>2741</v>
      </c>
      <c r="I11809" s="823" t="s">
        <v>3875</v>
      </c>
      <c r="J11809" s="823" t="s">
        <v>2741</v>
      </c>
      <c r="K11809" s="822"/>
      <c r="L11809" s="822"/>
      <c r="M11809" s="821"/>
      <c r="N11809" s="822">
        <v>3</v>
      </c>
      <c r="O11809" s="822">
        <v>6</v>
      </c>
      <c r="P11809" s="821">
        <v>15787.096263372527</v>
      </c>
    </row>
    <row r="11810" spans="1:16" ht="22.5" x14ac:dyDescent="0.25">
      <c r="A11810" s="827" t="s">
        <v>3627</v>
      </c>
      <c r="B11810" s="827" t="s">
        <v>3626</v>
      </c>
      <c r="C11810" s="827" t="s">
        <v>3031</v>
      </c>
      <c r="D11810" s="824" t="s">
        <v>5767</v>
      </c>
      <c r="E11810" s="826">
        <v>1500</v>
      </c>
      <c r="F11810" s="825" t="s">
        <v>5766</v>
      </c>
      <c r="G11810" s="824" t="s">
        <v>5765</v>
      </c>
      <c r="H11810" s="823" t="s">
        <v>2741</v>
      </c>
      <c r="I11810" s="823" t="s">
        <v>3875</v>
      </c>
      <c r="J11810" s="823" t="s">
        <v>2741</v>
      </c>
      <c r="K11810" s="822"/>
      <c r="L11810" s="822"/>
      <c r="M11810" s="821"/>
      <c r="N11810" s="822">
        <v>3</v>
      </c>
      <c r="O11810" s="822">
        <v>6</v>
      </c>
      <c r="P11810" s="821">
        <v>9778.5194205658136</v>
      </c>
    </row>
    <row r="11811" spans="1:16" ht="22.5" x14ac:dyDescent="0.25">
      <c r="A11811" s="827" t="s">
        <v>3627</v>
      </c>
      <c r="B11811" s="827" t="s">
        <v>3626</v>
      </c>
      <c r="C11811" s="827" t="s">
        <v>3031</v>
      </c>
      <c r="D11811" s="824" t="s">
        <v>5764</v>
      </c>
      <c r="E11811" s="826">
        <v>2500</v>
      </c>
      <c r="F11811" s="825" t="s">
        <v>5763</v>
      </c>
      <c r="G11811" s="824" t="s">
        <v>5762</v>
      </c>
      <c r="H11811" s="823" t="s">
        <v>3691</v>
      </c>
      <c r="I11811" s="823" t="s">
        <v>3654</v>
      </c>
      <c r="J11811" s="823" t="s">
        <v>3691</v>
      </c>
      <c r="K11811" s="822"/>
      <c r="L11811" s="822"/>
      <c r="M11811" s="821"/>
      <c r="N11811" s="822">
        <v>3</v>
      </c>
      <c r="O11811" s="822">
        <v>6</v>
      </c>
      <c r="P11811" s="821">
        <v>14857.593881736739</v>
      </c>
    </row>
    <row r="11812" spans="1:16" ht="33.75" x14ac:dyDescent="0.25">
      <c r="A11812" s="827" t="s">
        <v>3627</v>
      </c>
      <c r="B11812" s="827" t="s">
        <v>3626</v>
      </c>
      <c r="C11812" s="827" t="s">
        <v>3031</v>
      </c>
      <c r="D11812" s="824" t="s">
        <v>5761</v>
      </c>
      <c r="E11812" s="826">
        <v>2800</v>
      </c>
      <c r="F11812" s="825" t="s">
        <v>5760</v>
      </c>
      <c r="G11812" s="824" t="s">
        <v>5759</v>
      </c>
      <c r="H11812" s="823" t="s">
        <v>5758</v>
      </c>
      <c r="I11812" s="823" t="s">
        <v>3695</v>
      </c>
      <c r="J11812" s="823" t="s">
        <v>5758</v>
      </c>
      <c r="K11812" s="822"/>
      <c r="L11812" s="822"/>
      <c r="M11812" s="821"/>
      <c r="N11812" s="822">
        <v>2</v>
      </c>
      <c r="O11812" s="822">
        <v>6</v>
      </c>
      <c r="P11812" s="821">
        <v>16839.9007996131</v>
      </c>
    </row>
    <row r="11813" spans="1:16" ht="33.75" x14ac:dyDescent="0.25">
      <c r="A11813" s="827" t="s">
        <v>3627</v>
      </c>
      <c r="B11813" s="827" t="s">
        <v>3626</v>
      </c>
      <c r="C11813" s="827" t="s">
        <v>3031</v>
      </c>
      <c r="D11813" s="824" t="s">
        <v>5709</v>
      </c>
      <c r="E11813" s="826">
        <v>1200</v>
      </c>
      <c r="F11813" s="825" t="s">
        <v>5757</v>
      </c>
      <c r="G11813" s="824" t="s">
        <v>5756</v>
      </c>
      <c r="H11813" s="823" t="s">
        <v>2741</v>
      </c>
      <c r="I11813" s="823" t="s">
        <v>3638</v>
      </c>
      <c r="J11813" s="823" t="s">
        <v>2741</v>
      </c>
      <c r="K11813" s="822"/>
      <c r="L11813" s="822"/>
      <c r="M11813" s="821"/>
      <c r="N11813" s="822">
        <v>3</v>
      </c>
      <c r="O11813" s="822">
        <v>6</v>
      </c>
      <c r="P11813" s="821">
        <v>7866.6393735335478</v>
      </c>
    </row>
    <row r="11814" spans="1:16" ht="33.75" x14ac:dyDescent="0.25">
      <c r="A11814" s="827" t="s">
        <v>3627</v>
      </c>
      <c r="B11814" s="827" t="s">
        <v>3626</v>
      </c>
      <c r="C11814" s="827" t="s">
        <v>3031</v>
      </c>
      <c r="D11814" s="824" t="s">
        <v>5747</v>
      </c>
      <c r="E11814" s="826">
        <v>2000</v>
      </c>
      <c r="F11814" s="825" t="s">
        <v>3646</v>
      </c>
      <c r="G11814" s="824" t="s">
        <v>3645</v>
      </c>
      <c r="H11814" s="823" t="s">
        <v>2741</v>
      </c>
      <c r="I11814" s="823" t="s">
        <v>3638</v>
      </c>
      <c r="J11814" s="823" t="s">
        <v>2741</v>
      </c>
      <c r="K11814" s="822"/>
      <c r="L11814" s="822"/>
      <c r="M11814" s="821"/>
      <c r="N11814" s="822">
        <v>3</v>
      </c>
      <c r="O11814" s="822">
        <v>2</v>
      </c>
      <c r="P11814" s="821">
        <v>4330.1399206090855</v>
      </c>
    </row>
    <row r="11815" spans="1:16" ht="33.75" x14ac:dyDescent="0.25">
      <c r="A11815" s="827" t="s">
        <v>3627</v>
      </c>
      <c r="B11815" s="827" t="s">
        <v>3626</v>
      </c>
      <c r="C11815" s="827" t="s">
        <v>3031</v>
      </c>
      <c r="D11815" s="824" t="s">
        <v>5755</v>
      </c>
      <c r="E11815" s="826">
        <v>2000</v>
      </c>
      <c r="F11815" s="825" t="s">
        <v>5754</v>
      </c>
      <c r="G11815" s="824" t="s">
        <v>5753</v>
      </c>
      <c r="H11815" s="823" t="s">
        <v>2741</v>
      </c>
      <c r="I11815" s="823" t="s">
        <v>3638</v>
      </c>
      <c r="J11815" s="823" t="s">
        <v>2741</v>
      </c>
      <c r="K11815" s="822"/>
      <c r="L11815" s="822"/>
      <c r="M11815" s="821"/>
      <c r="N11815" s="822">
        <v>3</v>
      </c>
      <c r="O11815" s="822">
        <v>6</v>
      </c>
      <c r="P11815" s="821">
        <v>13026.264693529291</v>
      </c>
    </row>
    <row r="11816" spans="1:16" ht="22.5" x14ac:dyDescent="0.25">
      <c r="A11816" s="827" t="s">
        <v>3627</v>
      </c>
      <c r="B11816" s="827" t="s">
        <v>3626</v>
      </c>
      <c r="C11816" s="827" t="s">
        <v>3031</v>
      </c>
      <c r="D11816" s="824" t="s">
        <v>5752</v>
      </c>
      <c r="E11816" s="826">
        <v>1810.27</v>
      </c>
      <c r="F11816" s="825" t="s">
        <v>5751</v>
      </c>
      <c r="G11816" s="824" t="s">
        <v>5750</v>
      </c>
      <c r="H11816" s="823" t="s">
        <v>2741</v>
      </c>
      <c r="I11816" s="823" t="s">
        <v>2707</v>
      </c>
      <c r="J11816" s="823" t="s">
        <v>2741</v>
      </c>
      <c r="K11816" s="822"/>
      <c r="L11816" s="822"/>
      <c r="M11816" s="821"/>
      <c r="N11816" s="822">
        <v>3</v>
      </c>
      <c r="O11816" s="822">
        <v>6</v>
      </c>
      <c r="P11816" s="821">
        <v>10486.27639417241</v>
      </c>
    </row>
    <row r="11817" spans="1:16" ht="33.75" x14ac:dyDescent="0.25">
      <c r="A11817" s="827" t="s">
        <v>3627</v>
      </c>
      <c r="B11817" s="827" t="s">
        <v>3626</v>
      </c>
      <c r="C11817" s="827" t="s">
        <v>3031</v>
      </c>
      <c r="D11817" s="824" t="s">
        <v>5747</v>
      </c>
      <c r="E11817" s="826">
        <v>2000</v>
      </c>
      <c r="F11817" s="825" t="s">
        <v>5749</v>
      </c>
      <c r="G11817" s="824" t="s">
        <v>5748</v>
      </c>
      <c r="H11817" s="823" t="s">
        <v>2741</v>
      </c>
      <c r="I11817" s="823" t="s">
        <v>3638</v>
      </c>
      <c r="J11817" s="823" t="s">
        <v>2741</v>
      </c>
      <c r="K11817" s="822"/>
      <c r="L11817" s="822"/>
      <c r="M11817" s="821"/>
      <c r="N11817" s="822">
        <v>3</v>
      </c>
      <c r="O11817" s="822">
        <v>6</v>
      </c>
      <c r="P11817" s="821">
        <v>13008.703082695407</v>
      </c>
    </row>
    <row r="11818" spans="1:16" ht="22.5" x14ac:dyDescent="0.25">
      <c r="A11818" s="827" t="s">
        <v>3627</v>
      </c>
      <c r="B11818" s="827" t="s">
        <v>3626</v>
      </c>
      <c r="C11818" s="827" t="s">
        <v>3031</v>
      </c>
      <c r="D11818" s="824" t="s">
        <v>5747</v>
      </c>
      <c r="E11818" s="826">
        <v>2000</v>
      </c>
      <c r="F11818" s="825" t="s">
        <v>5746</v>
      </c>
      <c r="G11818" s="824" t="s">
        <v>5745</v>
      </c>
      <c r="H11818" s="823" t="s">
        <v>2722</v>
      </c>
      <c r="I11818" s="823" t="s">
        <v>3631</v>
      </c>
      <c r="J11818" s="823" t="s">
        <v>2722</v>
      </c>
      <c r="K11818" s="822"/>
      <c r="L11818" s="822"/>
      <c r="M11818" s="821"/>
      <c r="N11818" s="822">
        <v>3</v>
      </c>
      <c r="O11818" s="822">
        <v>6</v>
      </c>
      <c r="P11818" s="821">
        <v>12872.801073742341</v>
      </c>
    </row>
    <row r="11819" spans="1:16" ht="22.5" x14ac:dyDescent="0.25">
      <c r="A11819" s="827" t="s">
        <v>3627</v>
      </c>
      <c r="B11819" s="827" t="s">
        <v>3626</v>
      </c>
      <c r="C11819" s="827" t="s">
        <v>3031</v>
      </c>
      <c r="D11819" s="824" t="s">
        <v>5742</v>
      </c>
      <c r="E11819" s="826">
        <v>3500</v>
      </c>
      <c r="F11819" s="825" t="s">
        <v>5744</v>
      </c>
      <c r="G11819" s="824" t="s">
        <v>5743</v>
      </c>
      <c r="H11819" s="823" t="s">
        <v>2722</v>
      </c>
      <c r="I11819" s="823" t="s">
        <v>3631</v>
      </c>
      <c r="J11819" s="823" t="s">
        <v>2722</v>
      </c>
      <c r="K11819" s="822"/>
      <c r="L11819" s="822"/>
      <c r="M11819" s="821"/>
      <c r="N11819" s="822">
        <v>3</v>
      </c>
      <c r="O11819" s="822">
        <v>6</v>
      </c>
      <c r="P11819" s="821">
        <v>21916.439251913609</v>
      </c>
    </row>
    <row r="11820" spans="1:16" ht="22.5" x14ac:dyDescent="0.25">
      <c r="A11820" s="827" t="s">
        <v>3627</v>
      </c>
      <c r="B11820" s="827" t="s">
        <v>3626</v>
      </c>
      <c r="C11820" s="827" t="s">
        <v>3031</v>
      </c>
      <c r="D11820" s="824" t="s">
        <v>5742</v>
      </c>
      <c r="E11820" s="826">
        <v>3500</v>
      </c>
      <c r="F11820" s="825" t="s">
        <v>5741</v>
      </c>
      <c r="G11820" s="824" t="s">
        <v>5740</v>
      </c>
      <c r="H11820" s="823" t="s">
        <v>3674</v>
      </c>
      <c r="I11820" s="823" t="s">
        <v>3631</v>
      </c>
      <c r="J11820" s="823" t="s">
        <v>3674</v>
      </c>
      <c r="K11820" s="822"/>
      <c r="L11820" s="822"/>
      <c r="M11820" s="821"/>
      <c r="N11820" s="822">
        <v>3</v>
      </c>
      <c r="O11820" s="822">
        <v>6</v>
      </c>
      <c r="P11820" s="821">
        <v>22062.906293868338</v>
      </c>
    </row>
    <row r="11821" spans="1:16" ht="33.75" x14ac:dyDescent="0.25">
      <c r="A11821" s="827" t="s">
        <v>3627</v>
      </c>
      <c r="B11821" s="827" t="s">
        <v>3626</v>
      </c>
      <c r="C11821" s="827" t="s">
        <v>3031</v>
      </c>
      <c r="D11821" s="824" t="s">
        <v>5739</v>
      </c>
      <c r="E11821" s="826">
        <v>3500</v>
      </c>
      <c r="F11821" s="825" t="s">
        <v>5738</v>
      </c>
      <c r="G11821" s="824" t="s">
        <v>5737</v>
      </c>
      <c r="H11821" s="823" t="s">
        <v>2745</v>
      </c>
      <c r="I11821" s="823" t="s">
        <v>3631</v>
      </c>
      <c r="J11821" s="823" t="s">
        <v>2745</v>
      </c>
      <c r="K11821" s="822"/>
      <c r="L11821" s="822"/>
      <c r="M11821" s="821"/>
      <c r="N11821" s="822">
        <v>3</v>
      </c>
      <c r="O11821" s="822">
        <v>6</v>
      </c>
      <c r="P11821" s="821">
        <v>20770.524097501842</v>
      </c>
    </row>
    <row r="11822" spans="1:16" ht="33.75" x14ac:dyDescent="0.25">
      <c r="A11822" s="827" t="s">
        <v>3627</v>
      </c>
      <c r="B11822" s="827" t="s">
        <v>3626</v>
      </c>
      <c r="C11822" s="827" t="s">
        <v>3031</v>
      </c>
      <c r="D11822" s="824" t="s">
        <v>5736</v>
      </c>
      <c r="E11822" s="826">
        <v>3500</v>
      </c>
      <c r="F11822" s="825" t="s">
        <v>5735</v>
      </c>
      <c r="G11822" s="824" t="s">
        <v>5734</v>
      </c>
      <c r="H11822" s="823" t="s">
        <v>2741</v>
      </c>
      <c r="I11822" s="823" t="s">
        <v>3638</v>
      </c>
      <c r="J11822" s="823" t="s">
        <v>2741</v>
      </c>
      <c r="K11822" s="822"/>
      <c r="L11822" s="822"/>
      <c r="M11822" s="821"/>
      <c r="N11822" s="822">
        <v>3</v>
      </c>
      <c r="O11822" s="822">
        <v>6</v>
      </c>
      <c r="P11822" s="821">
        <v>20975.760388497129</v>
      </c>
    </row>
    <row r="11823" spans="1:16" x14ac:dyDescent="0.25">
      <c r="A11823" s="1772" t="s">
        <v>2848</v>
      </c>
      <c r="B11823" s="1772"/>
      <c r="C11823" s="1772"/>
      <c r="D11823" s="1772"/>
      <c r="E11823" s="1772"/>
      <c r="F11823" s="1772" t="s">
        <v>378</v>
      </c>
      <c r="G11823" s="1772"/>
      <c r="H11823" s="1772"/>
      <c r="I11823" s="1772"/>
      <c r="J11823" s="1772"/>
      <c r="K11823" s="1771" t="s">
        <v>2847</v>
      </c>
      <c r="L11823" s="1771"/>
      <c r="M11823" s="1771"/>
      <c r="N11823" s="1771" t="s">
        <v>2846</v>
      </c>
      <c r="O11823" s="1771"/>
      <c r="P11823" s="1771"/>
    </row>
    <row r="11824" spans="1:16" ht="81" customHeight="1" x14ac:dyDescent="0.25">
      <c r="A11824" s="1535" t="s">
        <v>2845</v>
      </c>
      <c r="B11824" s="1535" t="s">
        <v>5</v>
      </c>
      <c r="C11824" s="1535" t="s">
        <v>2844</v>
      </c>
      <c r="D11824" s="1535" t="s">
        <v>2843</v>
      </c>
      <c r="E11824" s="1536" t="s">
        <v>2842</v>
      </c>
      <c r="F11824" s="1537" t="s">
        <v>2841</v>
      </c>
      <c r="G11824" s="1540" t="s">
        <v>2840</v>
      </c>
      <c r="H11824" s="1535" t="s">
        <v>2839</v>
      </c>
      <c r="I11824" s="1535" t="s">
        <v>2838</v>
      </c>
      <c r="J11824" s="1535" t="s">
        <v>2837</v>
      </c>
      <c r="K11824" s="1538" t="s">
        <v>2836</v>
      </c>
      <c r="L11824" s="1538" t="s">
        <v>2835</v>
      </c>
      <c r="M11824" s="1539" t="s">
        <v>2834</v>
      </c>
      <c r="N11824" s="1538" t="s">
        <v>2836</v>
      </c>
      <c r="O11824" s="1538" t="s">
        <v>2835</v>
      </c>
      <c r="P11824" s="1539" t="s">
        <v>2834</v>
      </c>
    </row>
    <row r="11825" spans="1:16" ht="22.5" x14ac:dyDescent="0.25">
      <c r="A11825" s="827" t="s">
        <v>3627</v>
      </c>
      <c r="B11825" s="827" t="s">
        <v>3626</v>
      </c>
      <c r="C11825" s="827" t="s">
        <v>3031</v>
      </c>
      <c r="D11825" s="824" t="s">
        <v>5733</v>
      </c>
      <c r="E11825" s="826">
        <v>3500</v>
      </c>
      <c r="F11825" s="825" t="s">
        <v>5732</v>
      </c>
      <c r="G11825" s="824" t="s">
        <v>5731</v>
      </c>
      <c r="H11825" s="823" t="s">
        <v>3674</v>
      </c>
      <c r="I11825" s="823" t="s">
        <v>3654</v>
      </c>
      <c r="J11825" s="823" t="s">
        <v>3674</v>
      </c>
      <c r="K11825" s="822"/>
      <c r="L11825" s="822"/>
      <c r="M11825" s="821"/>
      <c r="N11825" s="822">
        <v>3</v>
      </c>
      <c r="O11825" s="822">
        <v>6</v>
      </c>
      <c r="P11825" s="821">
        <v>22097.257686749457</v>
      </c>
    </row>
    <row r="11826" spans="1:16" ht="22.5" x14ac:dyDescent="0.25">
      <c r="A11826" s="827" t="s">
        <v>3627</v>
      </c>
      <c r="B11826" s="827" t="s">
        <v>3626</v>
      </c>
      <c r="C11826" s="827" t="s">
        <v>3031</v>
      </c>
      <c r="D11826" s="824" t="s">
        <v>5730</v>
      </c>
      <c r="E11826" s="826">
        <v>3500</v>
      </c>
      <c r="F11826" s="825" t="s">
        <v>5729</v>
      </c>
      <c r="G11826" s="824" t="s">
        <v>5728</v>
      </c>
      <c r="H11826" s="823" t="s">
        <v>2745</v>
      </c>
      <c r="I11826" s="823" t="s">
        <v>3654</v>
      </c>
      <c r="J11826" s="823" t="s">
        <v>2745</v>
      </c>
      <c r="K11826" s="822"/>
      <c r="L11826" s="822"/>
      <c r="M11826" s="821"/>
      <c r="N11826" s="822">
        <v>3</v>
      </c>
      <c r="O11826" s="822">
        <v>6</v>
      </c>
      <c r="P11826" s="821">
        <v>21049.875999516375</v>
      </c>
    </row>
    <row r="11827" spans="1:16" ht="22.5" x14ac:dyDescent="0.25">
      <c r="A11827" s="827" t="s">
        <v>3627</v>
      </c>
      <c r="B11827" s="827" t="s">
        <v>3626</v>
      </c>
      <c r="C11827" s="827" t="s">
        <v>3031</v>
      </c>
      <c r="D11827" s="824" t="s">
        <v>5727</v>
      </c>
      <c r="E11827" s="826">
        <v>2000</v>
      </c>
      <c r="F11827" s="825" t="s">
        <v>5726</v>
      </c>
      <c r="G11827" s="824" t="s">
        <v>5725</v>
      </c>
      <c r="H11827" s="823" t="s">
        <v>3327</v>
      </c>
      <c r="I11827" s="823" t="s">
        <v>2707</v>
      </c>
      <c r="J11827" s="823" t="s">
        <v>3327</v>
      </c>
      <c r="K11827" s="822"/>
      <c r="L11827" s="822"/>
      <c r="M11827" s="821"/>
      <c r="N11827" s="822">
        <v>3</v>
      </c>
      <c r="O11827" s="822">
        <v>6</v>
      </c>
      <c r="P11827" s="821">
        <v>13069.868008099716</v>
      </c>
    </row>
    <row r="11828" spans="1:16" ht="22.5" x14ac:dyDescent="0.25">
      <c r="A11828" s="827" t="s">
        <v>3627</v>
      </c>
      <c r="B11828" s="827" t="s">
        <v>3626</v>
      </c>
      <c r="C11828" s="827" t="s">
        <v>3031</v>
      </c>
      <c r="D11828" s="824" t="s">
        <v>5724</v>
      </c>
      <c r="E11828" s="826">
        <v>3617.83</v>
      </c>
      <c r="F11828" s="825" t="s">
        <v>5723</v>
      </c>
      <c r="G11828" s="824" t="s">
        <v>5722</v>
      </c>
      <c r="H11828" s="823" t="s">
        <v>3674</v>
      </c>
      <c r="I11828" s="823" t="s">
        <v>3654</v>
      </c>
      <c r="J11828" s="823" t="s">
        <v>3674</v>
      </c>
      <c r="K11828" s="822"/>
      <c r="L11828" s="822"/>
      <c r="M11828" s="821"/>
      <c r="N11828" s="822">
        <v>3</v>
      </c>
      <c r="O11828" s="822">
        <v>6</v>
      </c>
      <c r="P11828" s="821">
        <v>22097.257686749457</v>
      </c>
    </row>
    <row r="11829" spans="1:16" ht="33.75" x14ac:dyDescent="0.25">
      <c r="A11829" s="827" t="s">
        <v>3627</v>
      </c>
      <c r="B11829" s="827" t="s">
        <v>3626</v>
      </c>
      <c r="C11829" s="827" t="s">
        <v>3031</v>
      </c>
      <c r="D11829" s="824" t="s">
        <v>5721</v>
      </c>
      <c r="E11829" s="826">
        <v>3500</v>
      </c>
      <c r="F11829" s="825" t="s">
        <v>5720</v>
      </c>
      <c r="G11829" s="824" t="s">
        <v>5719</v>
      </c>
      <c r="H11829" s="823" t="s">
        <v>2680</v>
      </c>
      <c r="I11829" s="823" t="s">
        <v>3638</v>
      </c>
      <c r="J11829" s="823" t="s">
        <v>2680</v>
      </c>
      <c r="K11829" s="822"/>
      <c r="L11829" s="822"/>
      <c r="M11829" s="821"/>
      <c r="N11829" s="822">
        <v>3</v>
      </c>
      <c r="O11829" s="822">
        <v>6</v>
      </c>
      <c r="P11829" s="821">
        <v>22097.257686749457</v>
      </c>
    </row>
    <row r="11830" spans="1:16" ht="22.5" x14ac:dyDescent="0.25">
      <c r="A11830" s="827" t="s">
        <v>3627</v>
      </c>
      <c r="B11830" s="827" t="s">
        <v>3626</v>
      </c>
      <c r="C11830" s="827" t="s">
        <v>3031</v>
      </c>
      <c r="D11830" s="824" t="s">
        <v>5718</v>
      </c>
      <c r="E11830" s="826">
        <v>980</v>
      </c>
      <c r="F11830" s="825" t="s">
        <v>5717</v>
      </c>
      <c r="G11830" s="824" t="s">
        <v>5716</v>
      </c>
      <c r="H11830" s="823"/>
      <c r="I11830" s="823" t="s">
        <v>3804</v>
      </c>
      <c r="J11830" s="823"/>
      <c r="K11830" s="822"/>
      <c r="L11830" s="822"/>
      <c r="M11830" s="821"/>
      <c r="N11830" s="822">
        <v>2</v>
      </c>
      <c r="O11830" s="822">
        <v>6</v>
      </c>
      <c r="P11830" s="821">
        <v>6424.4221550523971</v>
      </c>
    </row>
    <row r="11831" spans="1:16" ht="33.75" x14ac:dyDescent="0.25">
      <c r="A11831" s="827" t="s">
        <v>3627</v>
      </c>
      <c r="B11831" s="827" t="s">
        <v>3626</v>
      </c>
      <c r="C11831" s="827" t="s">
        <v>3031</v>
      </c>
      <c r="D11831" s="824" t="s">
        <v>5715</v>
      </c>
      <c r="E11831" s="826">
        <v>3500</v>
      </c>
      <c r="F11831" s="825" t="s">
        <v>5714</v>
      </c>
      <c r="G11831" s="824" t="s">
        <v>5713</v>
      </c>
      <c r="H11831" s="823" t="s">
        <v>3327</v>
      </c>
      <c r="I11831" s="823" t="s">
        <v>3638</v>
      </c>
      <c r="J11831" s="823" t="s">
        <v>3327</v>
      </c>
      <c r="K11831" s="822"/>
      <c r="L11831" s="822"/>
      <c r="M11831" s="821"/>
      <c r="N11831" s="822">
        <v>3</v>
      </c>
      <c r="O11831" s="822">
        <v>6</v>
      </c>
      <c r="P11831" s="821">
        <v>22097.257686749457</v>
      </c>
    </row>
    <row r="11832" spans="1:16" ht="33.75" x14ac:dyDescent="0.25">
      <c r="A11832" s="827" t="s">
        <v>3627</v>
      </c>
      <c r="B11832" s="827" t="s">
        <v>3626</v>
      </c>
      <c r="C11832" s="827" t="s">
        <v>3031</v>
      </c>
      <c r="D11832" s="824" t="s">
        <v>5712</v>
      </c>
      <c r="E11832" s="826">
        <v>3500</v>
      </c>
      <c r="F11832" s="825" t="s">
        <v>5711</v>
      </c>
      <c r="G11832" s="824" t="s">
        <v>5710</v>
      </c>
      <c r="H11832" s="823" t="s">
        <v>2741</v>
      </c>
      <c r="I11832" s="823" t="s">
        <v>3638</v>
      </c>
      <c r="J11832" s="823" t="s">
        <v>2741</v>
      </c>
      <c r="K11832" s="822"/>
      <c r="L11832" s="822"/>
      <c r="M11832" s="821"/>
      <c r="N11832" s="822">
        <v>3</v>
      </c>
      <c r="O11832" s="822">
        <v>6</v>
      </c>
      <c r="P11832" s="821">
        <v>20715.553849891676</v>
      </c>
    </row>
    <row r="11833" spans="1:16" ht="22.5" x14ac:dyDescent="0.25">
      <c r="A11833" s="827" t="s">
        <v>3627</v>
      </c>
      <c r="B11833" s="827" t="s">
        <v>3626</v>
      </c>
      <c r="C11833" s="827" t="s">
        <v>3031</v>
      </c>
      <c r="D11833" s="824" t="s">
        <v>5709</v>
      </c>
      <c r="E11833" s="826">
        <v>1300</v>
      </c>
      <c r="F11833" s="825" t="s">
        <v>5708</v>
      </c>
      <c r="G11833" s="824" t="s">
        <v>5707</v>
      </c>
      <c r="H11833" s="823" t="s">
        <v>2722</v>
      </c>
      <c r="I11833" s="823" t="s">
        <v>3631</v>
      </c>
      <c r="J11833" s="823" t="s">
        <v>2722</v>
      </c>
      <c r="K11833" s="822"/>
      <c r="L11833" s="822"/>
      <c r="M11833" s="821"/>
      <c r="N11833" s="822">
        <v>3</v>
      </c>
      <c r="O11833" s="822">
        <v>6</v>
      </c>
      <c r="P11833" s="821">
        <v>8137.1403038778099</v>
      </c>
    </row>
    <row r="11834" spans="1:16" ht="22.5" x14ac:dyDescent="0.25">
      <c r="A11834" s="827" t="s">
        <v>3627</v>
      </c>
      <c r="B11834" s="827" t="s">
        <v>3626</v>
      </c>
      <c r="C11834" s="827" t="s">
        <v>3031</v>
      </c>
      <c r="D11834" s="824" t="s">
        <v>5683</v>
      </c>
      <c r="E11834" s="826">
        <v>3500</v>
      </c>
      <c r="F11834" s="825" t="s">
        <v>5706</v>
      </c>
      <c r="G11834" s="824" t="s">
        <v>5705</v>
      </c>
      <c r="H11834" s="823" t="s">
        <v>2745</v>
      </c>
      <c r="I11834" s="823" t="s">
        <v>3654</v>
      </c>
      <c r="J11834" s="823" t="s">
        <v>2745</v>
      </c>
      <c r="K11834" s="822"/>
      <c r="L11834" s="822"/>
      <c r="M11834" s="821"/>
      <c r="N11834" s="822">
        <v>3</v>
      </c>
      <c r="O11834" s="822">
        <v>6</v>
      </c>
      <c r="P11834" s="821">
        <v>21024.435720808386</v>
      </c>
    </row>
    <row r="11835" spans="1:16" ht="22.5" x14ac:dyDescent="0.25">
      <c r="A11835" s="827" t="s">
        <v>3627</v>
      </c>
      <c r="B11835" s="827" t="s">
        <v>3626</v>
      </c>
      <c r="C11835" s="827" t="s">
        <v>3031</v>
      </c>
      <c r="D11835" s="824" t="s">
        <v>287</v>
      </c>
      <c r="E11835" s="826">
        <v>1500</v>
      </c>
      <c r="F11835" s="825" t="s">
        <v>5704</v>
      </c>
      <c r="G11835" s="824" t="s">
        <v>5703</v>
      </c>
      <c r="H11835" s="823" t="s">
        <v>2741</v>
      </c>
      <c r="I11835" s="823" t="s">
        <v>2707</v>
      </c>
      <c r="J11835" s="823" t="s">
        <v>2741</v>
      </c>
      <c r="K11835" s="822"/>
      <c r="L11835" s="822"/>
      <c r="M11835" s="821"/>
      <c r="N11835" s="822">
        <v>3</v>
      </c>
      <c r="O11835" s="822">
        <v>6</v>
      </c>
      <c r="P11835" s="821">
        <v>9646.7572205593151</v>
      </c>
    </row>
    <row r="11836" spans="1:16" ht="22.5" x14ac:dyDescent="0.25">
      <c r="A11836" s="827" t="s">
        <v>3627</v>
      </c>
      <c r="B11836" s="827" t="s">
        <v>3626</v>
      </c>
      <c r="C11836" s="827" t="s">
        <v>3031</v>
      </c>
      <c r="D11836" s="824" t="s">
        <v>287</v>
      </c>
      <c r="E11836" s="826">
        <v>1500</v>
      </c>
      <c r="F11836" s="825" t="s">
        <v>5702</v>
      </c>
      <c r="G11836" s="824" t="s">
        <v>5701</v>
      </c>
      <c r="H11836" s="823" t="s">
        <v>3674</v>
      </c>
      <c r="I11836" s="823" t="s">
        <v>4326</v>
      </c>
      <c r="J11836" s="823" t="s">
        <v>3674</v>
      </c>
      <c r="K11836" s="822"/>
      <c r="L11836" s="822"/>
      <c r="M11836" s="821"/>
      <c r="N11836" s="822">
        <v>3</v>
      </c>
      <c r="O11836" s="822">
        <v>6</v>
      </c>
      <c r="P11836" s="821">
        <v>9791.9111512016971</v>
      </c>
    </row>
    <row r="11837" spans="1:16" ht="33.75" x14ac:dyDescent="0.25">
      <c r="A11837" s="827" t="s">
        <v>3627</v>
      </c>
      <c r="B11837" s="827" t="s">
        <v>3626</v>
      </c>
      <c r="C11837" s="827" t="s">
        <v>3031</v>
      </c>
      <c r="D11837" s="824" t="s">
        <v>5683</v>
      </c>
      <c r="E11837" s="826">
        <v>2000</v>
      </c>
      <c r="F11837" s="825" t="s">
        <v>5700</v>
      </c>
      <c r="G11837" s="824" t="s">
        <v>5699</v>
      </c>
      <c r="H11837" s="823" t="s">
        <v>2722</v>
      </c>
      <c r="I11837" s="823" t="s">
        <v>3647</v>
      </c>
      <c r="J11837" s="823" t="s">
        <v>2722</v>
      </c>
      <c r="K11837" s="822"/>
      <c r="L11837" s="822"/>
      <c r="M11837" s="821"/>
      <c r="N11837" s="822">
        <v>3</v>
      </c>
      <c r="O11837" s="822">
        <v>6</v>
      </c>
      <c r="P11837" s="821">
        <v>13006.628166346884</v>
      </c>
    </row>
    <row r="11838" spans="1:16" ht="22.5" x14ac:dyDescent="0.25">
      <c r="A11838" s="827" t="s">
        <v>3627</v>
      </c>
      <c r="B11838" s="827" t="s">
        <v>3626</v>
      </c>
      <c r="C11838" s="827" t="s">
        <v>3031</v>
      </c>
      <c r="D11838" s="824" t="s">
        <v>287</v>
      </c>
      <c r="E11838" s="826">
        <v>1500</v>
      </c>
      <c r="F11838" s="825" t="s">
        <v>5698</v>
      </c>
      <c r="G11838" s="824" t="s">
        <v>5697</v>
      </c>
      <c r="H11838" s="823" t="s">
        <v>2722</v>
      </c>
      <c r="I11838" s="823" t="s">
        <v>4326</v>
      </c>
      <c r="J11838" s="823" t="s">
        <v>2722</v>
      </c>
      <c r="K11838" s="822"/>
      <c r="L11838" s="822"/>
      <c r="M11838" s="821"/>
      <c r="N11838" s="822">
        <v>3</v>
      </c>
      <c r="O11838" s="822">
        <v>6</v>
      </c>
      <c r="P11838" s="821">
        <v>9654.7862446905619</v>
      </c>
    </row>
    <row r="11839" spans="1:16" ht="22.5" x14ac:dyDescent="0.25">
      <c r="A11839" s="827" t="s">
        <v>3627</v>
      </c>
      <c r="B11839" s="827" t="s">
        <v>3626</v>
      </c>
      <c r="C11839" s="827" t="s">
        <v>3031</v>
      </c>
      <c r="D11839" s="824" t="s">
        <v>5683</v>
      </c>
      <c r="E11839" s="826">
        <v>2500</v>
      </c>
      <c r="F11839" s="825" t="s">
        <v>5696</v>
      </c>
      <c r="G11839" s="824" t="s">
        <v>5695</v>
      </c>
      <c r="H11839" s="823" t="s">
        <v>2741</v>
      </c>
      <c r="I11839" s="823" t="s">
        <v>2707</v>
      </c>
      <c r="J11839" s="823" t="s">
        <v>2741</v>
      </c>
      <c r="K11839" s="822"/>
      <c r="L11839" s="822"/>
      <c r="M11839" s="821"/>
      <c r="N11839" s="822">
        <v>3</v>
      </c>
      <c r="O11839" s="822">
        <v>6</v>
      </c>
      <c r="P11839" s="821">
        <v>16065.255339080422</v>
      </c>
    </row>
    <row r="11840" spans="1:16" ht="22.5" x14ac:dyDescent="0.25">
      <c r="A11840" s="827" t="s">
        <v>3627</v>
      </c>
      <c r="B11840" s="827" t="s">
        <v>3626</v>
      </c>
      <c r="C11840" s="827" t="s">
        <v>3031</v>
      </c>
      <c r="D11840" s="824" t="s">
        <v>5694</v>
      </c>
      <c r="E11840" s="826">
        <v>8000</v>
      </c>
      <c r="F11840" s="825" t="s">
        <v>5693</v>
      </c>
      <c r="G11840" s="824" t="s">
        <v>5692</v>
      </c>
      <c r="H11840" s="823" t="s">
        <v>2745</v>
      </c>
      <c r="I11840" s="823" t="s">
        <v>3654</v>
      </c>
      <c r="J11840" s="823" t="s">
        <v>2745</v>
      </c>
      <c r="K11840" s="822"/>
      <c r="L11840" s="822"/>
      <c r="M11840" s="821"/>
      <c r="N11840" s="822">
        <v>2</v>
      </c>
      <c r="O11840" s="822">
        <v>6</v>
      </c>
      <c r="P11840" s="821">
        <v>49161.38397184194</v>
      </c>
    </row>
    <row r="11841" spans="1:16" ht="22.5" x14ac:dyDescent="0.25">
      <c r="A11841" s="827" t="s">
        <v>3627</v>
      </c>
      <c r="B11841" s="827" t="s">
        <v>3626</v>
      </c>
      <c r="C11841" s="827" t="s">
        <v>3031</v>
      </c>
      <c r="D11841" s="824" t="s">
        <v>5683</v>
      </c>
      <c r="E11841" s="826">
        <v>3500</v>
      </c>
      <c r="F11841" s="825" t="s">
        <v>5691</v>
      </c>
      <c r="G11841" s="824" t="s">
        <v>5690</v>
      </c>
      <c r="H11841" s="823" t="s">
        <v>2741</v>
      </c>
      <c r="I11841" s="823" t="s">
        <v>3875</v>
      </c>
      <c r="J11841" s="823" t="s">
        <v>2741</v>
      </c>
      <c r="K11841" s="822"/>
      <c r="L11841" s="822"/>
      <c r="M11841" s="821"/>
      <c r="N11841" s="822">
        <v>3</v>
      </c>
      <c r="O11841" s="822">
        <v>6</v>
      </c>
      <c r="P11841" s="821">
        <v>21035.12103881576</v>
      </c>
    </row>
    <row r="11842" spans="1:16" ht="22.5" x14ac:dyDescent="0.25">
      <c r="A11842" s="827" t="s">
        <v>3627</v>
      </c>
      <c r="B11842" s="827" t="s">
        <v>3626</v>
      </c>
      <c r="C11842" s="827" t="s">
        <v>3031</v>
      </c>
      <c r="D11842" s="824" t="s">
        <v>5683</v>
      </c>
      <c r="E11842" s="826">
        <v>3500</v>
      </c>
      <c r="F11842" s="825" t="s">
        <v>5689</v>
      </c>
      <c r="G11842" s="824" t="s">
        <v>5688</v>
      </c>
      <c r="H11842" s="823" t="s">
        <v>2745</v>
      </c>
      <c r="I11842" s="823" t="s">
        <v>3631</v>
      </c>
      <c r="J11842" s="823" t="s">
        <v>2745</v>
      </c>
      <c r="K11842" s="822"/>
      <c r="L11842" s="822"/>
      <c r="M11842" s="821"/>
      <c r="N11842" s="822">
        <v>3</v>
      </c>
      <c r="O11842" s="822">
        <v>6</v>
      </c>
      <c r="P11842" s="821">
        <v>21974.025698398003</v>
      </c>
    </row>
    <row r="11843" spans="1:16" ht="22.5" x14ac:dyDescent="0.25">
      <c r="A11843" s="827" t="s">
        <v>3627</v>
      </c>
      <c r="B11843" s="827" t="s">
        <v>3626</v>
      </c>
      <c r="C11843" s="827" t="s">
        <v>3031</v>
      </c>
      <c r="D11843" s="824" t="s">
        <v>5683</v>
      </c>
      <c r="E11843" s="826">
        <v>2000</v>
      </c>
      <c r="F11843" s="825" t="s">
        <v>5687</v>
      </c>
      <c r="G11843" s="824" t="s">
        <v>5686</v>
      </c>
      <c r="H11843" s="823" t="s">
        <v>2741</v>
      </c>
      <c r="I11843" s="823" t="s">
        <v>2707</v>
      </c>
      <c r="J11843" s="823" t="s">
        <v>2741</v>
      </c>
      <c r="K11843" s="822"/>
      <c r="L11843" s="822"/>
      <c r="M11843" s="821"/>
      <c r="N11843" s="822">
        <v>3</v>
      </c>
      <c r="O11843" s="822">
        <v>6</v>
      </c>
      <c r="P11843" s="821">
        <v>13057.598937517141</v>
      </c>
    </row>
    <row r="11844" spans="1:16" ht="22.5" x14ac:dyDescent="0.25">
      <c r="A11844" s="827" t="s">
        <v>3627</v>
      </c>
      <c r="B11844" s="827" t="s">
        <v>3626</v>
      </c>
      <c r="C11844" s="827" t="s">
        <v>3031</v>
      </c>
      <c r="D11844" s="824" t="s">
        <v>5683</v>
      </c>
      <c r="E11844" s="826">
        <v>2000</v>
      </c>
      <c r="F11844" s="825" t="s">
        <v>5685</v>
      </c>
      <c r="G11844" s="824" t="s">
        <v>5684</v>
      </c>
      <c r="H11844" s="823" t="s">
        <v>2801</v>
      </c>
      <c r="I11844" s="823" t="s">
        <v>3875</v>
      </c>
      <c r="J11844" s="823" t="s">
        <v>2801</v>
      </c>
      <c r="K11844" s="822"/>
      <c r="L11844" s="822"/>
      <c r="M11844" s="821"/>
      <c r="N11844" s="822">
        <v>3</v>
      </c>
      <c r="O11844" s="822">
        <v>6</v>
      </c>
      <c r="P11844" s="821">
        <v>13043.21485558414</v>
      </c>
    </row>
    <row r="11845" spans="1:16" ht="33.75" x14ac:dyDescent="0.25">
      <c r="A11845" s="827" t="s">
        <v>3627</v>
      </c>
      <c r="B11845" s="827" t="s">
        <v>3626</v>
      </c>
      <c r="C11845" s="827" t="s">
        <v>3031</v>
      </c>
      <c r="D11845" s="824" t="s">
        <v>5683</v>
      </c>
      <c r="E11845" s="826">
        <v>2340</v>
      </c>
      <c r="F11845" s="825" t="s">
        <v>5682</v>
      </c>
      <c r="G11845" s="824" t="s">
        <v>5681</v>
      </c>
      <c r="H11845" s="823" t="s">
        <v>2745</v>
      </c>
      <c r="I11845" s="823" t="s">
        <v>3647</v>
      </c>
      <c r="J11845" s="823" t="s">
        <v>2745</v>
      </c>
      <c r="K11845" s="822"/>
      <c r="L11845" s="822"/>
      <c r="M11845" s="821"/>
      <c r="N11845" s="822">
        <v>3</v>
      </c>
      <c r="O11845" s="822">
        <v>6</v>
      </c>
      <c r="P11845" s="821">
        <v>13988.314192960521</v>
      </c>
    </row>
    <row r="11846" spans="1:16" ht="22.5" x14ac:dyDescent="0.25">
      <c r="A11846" s="827" t="s">
        <v>3627</v>
      </c>
      <c r="B11846" s="827" t="s">
        <v>3626</v>
      </c>
      <c r="C11846" s="827" t="s">
        <v>3031</v>
      </c>
      <c r="D11846" s="824" t="s">
        <v>5680</v>
      </c>
      <c r="E11846" s="826">
        <v>2000</v>
      </c>
      <c r="F11846" s="825" t="s">
        <v>5679</v>
      </c>
      <c r="G11846" s="824" t="s">
        <v>5678</v>
      </c>
      <c r="H11846" s="823" t="s">
        <v>3674</v>
      </c>
      <c r="I11846" s="823" t="s">
        <v>5668</v>
      </c>
      <c r="J11846" s="823" t="s">
        <v>3674</v>
      </c>
      <c r="K11846" s="822"/>
      <c r="L11846" s="822"/>
      <c r="M11846" s="821"/>
      <c r="N11846" s="822">
        <v>3</v>
      </c>
      <c r="O11846" s="822">
        <v>6</v>
      </c>
      <c r="P11846" s="821">
        <v>13144.935875414183</v>
      </c>
    </row>
    <row r="11847" spans="1:16" ht="33.75" x14ac:dyDescent="0.25">
      <c r="A11847" s="827" t="s">
        <v>3627</v>
      </c>
      <c r="B11847" s="827" t="s">
        <v>3626</v>
      </c>
      <c r="C11847" s="827" t="s">
        <v>3031</v>
      </c>
      <c r="D11847" s="824" t="s">
        <v>5677</v>
      </c>
      <c r="E11847" s="826">
        <v>3500</v>
      </c>
      <c r="F11847" s="825" t="s">
        <v>5676</v>
      </c>
      <c r="G11847" s="824" t="s">
        <v>5675</v>
      </c>
      <c r="H11847" s="823" t="s">
        <v>2745</v>
      </c>
      <c r="I11847" s="823" t="s">
        <v>3654</v>
      </c>
      <c r="J11847" s="823" t="s">
        <v>2745</v>
      </c>
      <c r="K11847" s="822"/>
      <c r="L11847" s="822"/>
      <c r="M11847" s="821"/>
      <c r="N11847" s="822">
        <v>3</v>
      </c>
      <c r="O11847" s="822">
        <v>6</v>
      </c>
      <c r="P11847" s="821">
        <v>20872.996898617581</v>
      </c>
    </row>
    <row r="11848" spans="1:16" ht="33.75" x14ac:dyDescent="0.25">
      <c r="A11848" s="827" t="s">
        <v>3627</v>
      </c>
      <c r="B11848" s="827" t="s">
        <v>3626</v>
      </c>
      <c r="C11848" s="827" t="s">
        <v>3031</v>
      </c>
      <c r="D11848" s="824" t="s">
        <v>5674</v>
      </c>
      <c r="E11848" s="826">
        <v>3000</v>
      </c>
      <c r="F11848" s="825" t="s">
        <v>5673</v>
      </c>
      <c r="G11848" s="824" t="s">
        <v>5672</v>
      </c>
      <c r="H11848" s="823" t="s">
        <v>3674</v>
      </c>
      <c r="I11848" s="823" t="s">
        <v>3654</v>
      </c>
      <c r="J11848" s="823" t="s">
        <v>3674</v>
      </c>
      <c r="K11848" s="822"/>
      <c r="L11848" s="822"/>
      <c r="M11848" s="821"/>
      <c r="N11848" s="822">
        <v>3</v>
      </c>
      <c r="O11848" s="822">
        <v>6</v>
      </c>
      <c r="P11848" s="821">
        <v>19015.194985403126</v>
      </c>
    </row>
    <row r="11849" spans="1:16" ht="22.5" x14ac:dyDescent="0.25">
      <c r="A11849" s="827" t="s">
        <v>3627</v>
      </c>
      <c r="B11849" s="827" t="s">
        <v>3626</v>
      </c>
      <c r="C11849" s="827" t="s">
        <v>3031</v>
      </c>
      <c r="D11849" s="824" t="s">
        <v>5671</v>
      </c>
      <c r="E11849" s="826">
        <v>1200</v>
      </c>
      <c r="F11849" s="825" t="s">
        <v>5670</v>
      </c>
      <c r="G11849" s="824" t="s">
        <v>5669</v>
      </c>
      <c r="H11849" s="823" t="s">
        <v>2801</v>
      </c>
      <c r="I11849" s="823" t="s">
        <v>5668</v>
      </c>
      <c r="J11849" s="823" t="s">
        <v>2801</v>
      </c>
      <c r="K11849" s="822"/>
      <c r="L11849" s="822"/>
      <c r="M11849" s="821"/>
      <c r="N11849" s="822">
        <v>3</v>
      </c>
      <c r="O11849" s="822">
        <v>6</v>
      </c>
      <c r="P11849" s="821">
        <v>7861.7778545527071</v>
      </c>
    </row>
    <row r="11850" spans="1:16" ht="33.75" x14ac:dyDescent="0.25">
      <c r="A11850" s="827" t="s">
        <v>3627</v>
      </c>
      <c r="B11850" s="827" t="s">
        <v>3626</v>
      </c>
      <c r="C11850" s="827" t="s">
        <v>3031</v>
      </c>
      <c r="D11850" s="824" t="s">
        <v>5667</v>
      </c>
      <c r="E11850" s="826">
        <v>3000</v>
      </c>
      <c r="F11850" s="825" t="s">
        <v>5666</v>
      </c>
      <c r="G11850" s="824" t="s">
        <v>5665</v>
      </c>
      <c r="H11850" s="823" t="s">
        <v>2801</v>
      </c>
      <c r="I11850" s="823" t="s">
        <v>3638</v>
      </c>
      <c r="J11850" s="823" t="s">
        <v>2801</v>
      </c>
      <c r="K11850" s="822"/>
      <c r="L11850" s="822"/>
      <c r="M11850" s="821"/>
      <c r="N11850" s="822">
        <v>4</v>
      </c>
      <c r="O11850" s="822">
        <v>6</v>
      </c>
      <c r="P11850" s="821">
        <v>18835.649566877724</v>
      </c>
    </row>
    <row r="11851" spans="1:16" ht="22.5" x14ac:dyDescent="0.25">
      <c r="A11851" s="827" t="s">
        <v>3627</v>
      </c>
      <c r="B11851" s="827" t="s">
        <v>3626</v>
      </c>
      <c r="C11851" s="827" t="s">
        <v>3031</v>
      </c>
      <c r="D11851" s="824" t="s">
        <v>5664</v>
      </c>
      <c r="E11851" s="826">
        <v>5000</v>
      </c>
      <c r="F11851" s="825" t="s">
        <v>5663</v>
      </c>
      <c r="G11851" s="824" t="s">
        <v>5662</v>
      </c>
      <c r="H11851" s="823" t="s">
        <v>2745</v>
      </c>
      <c r="I11851" s="823" t="s">
        <v>3875</v>
      </c>
      <c r="J11851" s="823" t="s">
        <v>2745</v>
      </c>
      <c r="K11851" s="822"/>
      <c r="L11851" s="822"/>
      <c r="M11851" s="821"/>
      <c r="N11851" s="822">
        <v>2</v>
      </c>
      <c r="O11851" s="822">
        <v>6</v>
      </c>
      <c r="P11851" s="821">
        <v>31118.633115113615</v>
      </c>
    </row>
    <row r="11852" spans="1:16" ht="33.75" x14ac:dyDescent="0.25">
      <c r="A11852" s="827" t="s">
        <v>3627</v>
      </c>
      <c r="B11852" s="827" t="s">
        <v>3626</v>
      </c>
      <c r="C11852" s="827" t="s">
        <v>3031</v>
      </c>
      <c r="D11852" s="824" t="s">
        <v>5661</v>
      </c>
      <c r="E11852" s="826">
        <v>5000</v>
      </c>
      <c r="F11852" s="825" t="s">
        <v>5660</v>
      </c>
      <c r="G11852" s="824" t="s">
        <v>5659</v>
      </c>
      <c r="H11852" s="823" t="s">
        <v>3674</v>
      </c>
      <c r="I11852" s="823" t="s">
        <v>3647</v>
      </c>
      <c r="J11852" s="823" t="s">
        <v>3674</v>
      </c>
      <c r="K11852" s="822"/>
      <c r="L11852" s="822"/>
      <c r="M11852" s="821"/>
      <c r="N11852" s="822">
        <v>2</v>
      </c>
      <c r="O11852" s="822">
        <v>6</v>
      </c>
      <c r="P11852" s="821">
        <v>31118.633115113615</v>
      </c>
    </row>
    <row r="11853" spans="1:16" ht="22.5" x14ac:dyDescent="0.25">
      <c r="A11853" s="827" t="s">
        <v>3627</v>
      </c>
      <c r="B11853" s="827" t="s">
        <v>3626</v>
      </c>
      <c r="C11853" s="827" t="s">
        <v>3031</v>
      </c>
      <c r="D11853" s="824" t="s">
        <v>5525</v>
      </c>
      <c r="E11853" s="826">
        <v>6000</v>
      </c>
      <c r="F11853" s="825" t="s">
        <v>5658</v>
      </c>
      <c r="G11853" s="824" t="s">
        <v>5657</v>
      </c>
      <c r="H11853" s="823" t="s">
        <v>4477</v>
      </c>
      <c r="I11853" s="823" t="s">
        <v>3654</v>
      </c>
      <c r="J11853" s="823" t="s">
        <v>4477</v>
      </c>
      <c r="K11853" s="822"/>
      <c r="L11853" s="822"/>
      <c r="M11853" s="821"/>
      <c r="N11853" s="822">
        <v>2</v>
      </c>
      <c r="O11853" s="822">
        <v>6</v>
      </c>
      <c r="P11853" s="821">
        <v>36493.368120323466</v>
      </c>
    </row>
    <row r="11854" spans="1:16" ht="22.5" x14ac:dyDescent="0.25">
      <c r="A11854" s="827" t="s">
        <v>3627</v>
      </c>
      <c r="B11854" s="827" t="s">
        <v>3626</v>
      </c>
      <c r="C11854" s="827" t="s">
        <v>3031</v>
      </c>
      <c r="D11854" s="824" t="s">
        <v>78</v>
      </c>
      <c r="E11854" s="826">
        <v>2600</v>
      </c>
      <c r="F11854" s="825" t="s">
        <v>5656</v>
      </c>
      <c r="G11854" s="824" t="s">
        <v>5655</v>
      </c>
      <c r="H11854" s="823" t="s">
        <v>4077</v>
      </c>
      <c r="I11854" s="823" t="s">
        <v>3654</v>
      </c>
      <c r="J11854" s="823" t="s">
        <v>4077</v>
      </c>
      <c r="K11854" s="822"/>
      <c r="L11854" s="822"/>
      <c r="M11854" s="821"/>
      <c r="N11854" s="822">
        <v>3</v>
      </c>
      <c r="O11854" s="822">
        <v>6</v>
      </c>
      <c r="P11854" s="821">
        <v>16481.802313859422</v>
      </c>
    </row>
    <row r="11855" spans="1:16" ht="33.75" x14ac:dyDescent="0.25">
      <c r="A11855" s="827" t="s">
        <v>3627</v>
      </c>
      <c r="B11855" s="827" t="s">
        <v>3626</v>
      </c>
      <c r="C11855" s="827" t="s">
        <v>3031</v>
      </c>
      <c r="D11855" s="824" t="s">
        <v>78</v>
      </c>
      <c r="E11855" s="826">
        <v>3500</v>
      </c>
      <c r="F11855" s="825" t="s">
        <v>5654</v>
      </c>
      <c r="G11855" s="824" t="s">
        <v>5653</v>
      </c>
      <c r="H11855" s="823" t="s">
        <v>5178</v>
      </c>
      <c r="I11855" s="823" t="s">
        <v>3647</v>
      </c>
      <c r="J11855" s="823" t="s">
        <v>5178</v>
      </c>
      <c r="K11855" s="822"/>
      <c r="L11855" s="822"/>
      <c r="M11855" s="821"/>
      <c r="N11855" s="822">
        <v>2</v>
      </c>
      <c r="O11855" s="822">
        <v>6</v>
      </c>
      <c r="P11855" s="821">
        <v>22097.257686749457</v>
      </c>
    </row>
    <row r="11856" spans="1:16" ht="22.5" x14ac:dyDescent="0.25">
      <c r="A11856" s="827" t="s">
        <v>3627</v>
      </c>
      <c r="B11856" s="827" t="s">
        <v>3626</v>
      </c>
      <c r="C11856" s="827" t="s">
        <v>3031</v>
      </c>
      <c r="D11856" s="824" t="s">
        <v>78</v>
      </c>
      <c r="E11856" s="826">
        <v>2500</v>
      </c>
      <c r="F11856" s="825" t="s">
        <v>5652</v>
      </c>
      <c r="G11856" s="824" t="s">
        <v>5651</v>
      </c>
      <c r="H11856" s="823" t="s">
        <v>5530</v>
      </c>
      <c r="I11856" s="823" t="s">
        <v>3631</v>
      </c>
      <c r="J11856" s="823" t="s">
        <v>5530</v>
      </c>
      <c r="K11856" s="822"/>
      <c r="L11856" s="822"/>
      <c r="M11856" s="821"/>
      <c r="N11856" s="822">
        <v>3</v>
      </c>
      <c r="O11856" s="822">
        <v>6</v>
      </c>
      <c r="P11856" s="821">
        <v>16023.907368367087</v>
      </c>
    </row>
    <row r="11857" spans="1:16" ht="33.75" x14ac:dyDescent="0.25">
      <c r="A11857" s="827" t="s">
        <v>3627</v>
      </c>
      <c r="B11857" s="827" t="s">
        <v>3626</v>
      </c>
      <c r="C11857" s="827" t="s">
        <v>3031</v>
      </c>
      <c r="D11857" s="824" t="s">
        <v>78</v>
      </c>
      <c r="E11857" s="826">
        <v>1800</v>
      </c>
      <c r="F11857" s="825" t="s">
        <v>5650</v>
      </c>
      <c r="G11857" s="824" t="s">
        <v>5649</v>
      </c>
      <c r="H11857" s="823" t="s">
        <v>2745</v>
      </c>
      <c r="I11857" s="823" t="s">
        <v>3647</v>
      </c>
      <c r="J11857" s="823" t="s">
        <v>2745</v>
      </c>
      <c r="K11857" s="822"/>
      <c r="L11857" s="822"/>
      <c r="M11857" s="821"/>
      <c r="N11857" s="822">
        <v>3</v>
      </c>
      <c r="O11857" s="822">
        <v>6</v>
      </c>
      <c r="P11857" s="821">
        <v>11722.836324138285</v>
      </c>
    </row>
    <row r="11858" spans="1:16" ht="22.5" x14ac:dyDescent="0.25">
      <c r="A11858" s="827" t="s">
        <v>3627</v>
      </c>
      <c r="B11858" s="827" t="s">
        <v>3626</v>
      </c>
      <c r="C11858" s="827" t="s">
        <v>3031</v>
      </c>
      <c r="D11858" s="824" t="s">
        <v>78</v>
      </c>
      <c r="E11858" s="826">
        <v>2000</v>
      </c>
      <c r="F11858" s="825" t="s">
        <v>5648</v>
      </c>
      <c r="G11858" s="824" t="s">
        <v>5647</v>
      </c>
      <c r="H11858" s="823" t="s">
        <v>4077</v>
      </c>
      <c r="I11858" s="823" t="s">
        <v>3654</v>
      </c>
      <c r="J11858" s="823" t="s">
        <v>4077</v>
      </c>
      <c r="K11858" s="822"/>
      <c r="L11858" s="822"/>
      <c r="M11858" s="821"/>
      <c r="N11858" s="822">
        <v>3</v>
      </c>
      <c r="O11858" s="822">
        <v>6</v>
      </c>
      <c r="P11858" s="821">
        <v>12959.205802845117</v>
      </c>
    </row>
    <row r="11859" spans="1:16" ht="22.5" x14ac:dyDescent="0.25">
      <c r="A11859" s="827" t="s">
        <v>3627</v>
      </c>
      <c r="B11859" s="827" t="s">
        <v>3626</v>
      </c>
      <c r="C11859" s="827" t="s">
        <v>3031</v>
      </c>
      <c r="D11859" s="824" t="s">
        <v>78</v>
      </c>
      <c r="E11859" s="826">
        <v>2200</v>
      </c>
      <c r="F11859" s="825" t="s">
        <v>5646</v>
      </c>
      <c r="G11859" s="824" t="s">
        <v>5645</v>
      </c>
      <c r="H11859" s="823" t="s">
        <v>3674</v>
      </c>
      <c r="I11859" s="823" t="s">
        <v>2707</v>
      </c>
      <c r="J11859" s="823" t="s">
        <v>3674</v>
      </c>
      <c r="K11859" s="822"/>
      <c r="L11859" s="822"/>
      <c r="M11859" s="821"/>
      <c r="N11859" s="822">
        <v>3</v>
      </c>
      <c r="O11859" s="822">
        <v>6</v>
      </c>
      <c r="P11859" s="821">
        <v>14278.732315500514</v>
      </c>
    </row>
    <row r="11860" spans="1:16" ht="33.75" x14ac:dyDescent="0.25">
      <c r="A11860" s="827" t="s">
        <v>3627</v>
      </c>
      <c r="B11860" s="827" t="s">
        <v>3626</v>
      </c>
      <c r="C11860" s="827" t="s">
        <v>3031</v>
      </c>
      <c r="D11860" s="824" t="s">
        <v>78</v>
      </c>
      <c r="E11860" s="826">
        <v>2000</v>
      </c>
      <c r="F11860" s="825" t="s">
        <v>5644</v>
      </c>
      <c r="G11860" s="824" t="s">
        <v>5643</v>
      </c>
      <c r="H11860" s="823" t="s">
        <v>3674</v>
      </c>
      <c r="I11860" s="823" t="s">
        <v>3638</v>
      </c>
      <c r="J11860" s="823" t="s">
        <v>3674</v>
      </c>
      <c r="K11860" s="822"/>
      <c r="L11860" s="822"/>
      <c r="M11860" s="821"/>
      <c r="N11860" s="822">
        <v>3</v>
      </c>
      <c r="O11860" s="822">
        <v>6</v>
      </c>
      <c r="P11860" s="821">
        <v>13005.194770028822</v>
      </c>
    </row>
    <row r="11861" spans="1:16" ht="22.5" x14ac:dyDescent="0.25">
      <c r="A11861" s="827" t="s">
        <v>3627</v>
      </c>
      <c r="B11861" s="827" t="s">
        <v>3626</v>
      </c>
      <c r="C11861" s="827" t="s">
        <v>3031</v>
      </c>
      <c r="D11861" s="824" t="s">
        <v>5642</v>
      </c>
      <c r="E11861" s="826">
        <v>10000</v>
      </c>
      <c r="F11861" s="825" t="s">
        <v>5641</v>
      </c>
      <c r="G11861" s="824" t="s">
        <v>5640</v>
      </c>
      <c r="H11861" s="823" t="s">
        <v>3959</v>
      </c>
      <c r="I11861" s="823" t="s">
        <v>3654</v>
      </c>
      <c r="J11861" s="823" t="s">
        <v>3959</v>
      </c>
      <c r="K11861" s="822"/>
      <c r="L11861" s="822"/>
      <c r="M11861" s="821"/>
      <c r="N11861" s="822">
        <v>2</v>
      </c>
      <c r="O11861" s="822">
        <v>6</v>
      </c>
      <c r="P11861" s="821">
        <v>61176.933857379212</v>
      </c>
    </row>
    <row r="11862" spans="1:16" ht="22.5" x14ac:dyDescent="0.25">
      <c r="A11862" s="827" t="s">
        <v>3627</v>
      </c>
      <c r="B11862" s="827" t="s">
        <v>3626</v>
      </c>
      <c r="C11862" s="827" t="s">
        <v>3031</v>
      </c>
      <c r="D11862" s="824" t="s">
        <v>5639</v>
      </c>
      <c r="E11862" s="826">
        <v>3000</v>
      </c>
      <c r="F11862" s="825" t="s">
        <v>5638</v>
      </c>
      <c r="G11862" s="824" t="s">
        <v>5637</v>
      </c>
      <c r="H11862" s="823" t="s">
        <v>3674</v>
      </c>
      <c r="I11862" s="823" t="s">
        <v>2707</v>
      </c>
      <c r="J11862" s="823" t="s">
        <v>3674</v>
      </c>
      <c r="K11862" s="822"/>
      <c r="L11862" s="822"/>
      <c r="M11862" s="821"/>
      <c r="N11862" s="822">
        <v>2</v>
      </c>
      <c r="O11862" s="822">
        <v>6</v>
      </c>
      <c r="P11862" s="821">
        <v>18838.526383264329</v>
      </c>
    </row>
    <row r="11863" spans="1:16" ht="33.75" x14ac:dyDescent="0.25">
      <c r="A11863" s="827" t="s">
        <v>3627</v>
      </c>
      <c r="B11863" s="827" t="s">
        <v>3626</v>
      </c>
      <c r="C11863" s="827" t="s">
        <v>3031</v>
      </c>
      <c r="D11863" s="824" t="s">
        <v>78</v>
      </c>
      <c r="E11863" s="826">
        <v>2500</v>
      </c>
      <c r="F11863" s="825" t="s">
        <v>5636</v>
      </c>
      <c r="G11863" s="824" t="s">
        <v>5635</v>
      </c>
      <c r="H11863" s="823" t="s">
        <v>3684</v>
      </c>
      <c r="I11863" s="823" t="s">
        <v>3647</v>
      </c>
      <c r="J11863" s="823" t="s">
        <v>3684</v>
      </c>
      <c r="K11863" s="822"/>
      <c r="L11863" s="822"/>
      <c r="M11863" s="821"/>
      <c r="N11863" s="822">
        <v>3</v>
      </c>
      <c r="O11863" s="822">
        <v>6</v>
      </c>
      <c r="P11863" s="821">
        <v>15753.677079285675</v>
      </c>
    </row>
    <row r="11864" spans="1:16" ht="22.5" x14ac:dyDescent="0.25">
      <c r="A11864" s="827" t="s">
        <v>3627</v>
      </c>
      <c r="B11864" s="827" t="s">
        <v>3626</v>
      </c>
      <c r="C11864" s="827" t="s">
        <v>3031</v>
      </c>
      <c r="D11864" s="824" t="s">
        <v>78</v>
      </c>
      <c r="E11864" s="826">
        <v>3000</v>
      </c>
      <c r="F11864" s="825" t="s">
        <v>5634</v>
      </c>
      <c r="G11864" s="824" t="s">
        <v>5633</v>
      </c>
      <c r="H11864" s="823" t="s">
        <v>3674</v>
      </c>
      <c r="I11864" s="823" t="s">
        <v>2707</v>
      </c>
      <c r="J11864" s="823" t="s">
        <v>3674</v>
      </c>
      <c r="K11864" s="822"/>
      <c r="L11864" s="822"/>
      <c r="M11864" s="821"/>
      <c r="N11864" s="822">
        <v>3</v>
      </c>
      <c r="O11864" s="822">
        <v>6</v>
      </c>
      <c r="P11864" s="821">
        <v>17920.320768414946</v>
      </c>
    </row>
    <row r="11865" spans="1:16" ht="33.75" x14ac:dyDescent="0.25">
      <c r="A11865" s="827" t="s">
        <v>3627</v>
      </c>
      <c r="B11865" s="827" t="s">
        <v>3626</v>
      </c>
      <c r="C11865" s="827" t="s">
        <v>3031</v>
      </c>
      <c r="D11865" s="824" t="s">
        <v>78</v>
      </c>
      <c r="E11865" s="826">
        <v>3000</v>
      </c>
      <c r="F11865" s="825" t="s">
        <v>5632</v>
      </c>
      <c r="G11865" s="824" t="s">
        <v>5631</v>
      </c>
      <c r="H11865" s="823" t="s">
        <v>2722</v>
      </c>
      <c r="I11865" s="823" t="s">
        <v>3622</v>
      </c>
      <c r="J11865" s="823" t="s">
        <v>2722</v>
      </c>
      <c r="K11865" s="822"/>
      <c r="L11865" s="822"/>
      <c r="M11865" s="821"/>
      <c r="N11865" s="822">
        <v>3</v>
      </c>
      <c r="O11865" s="822">
        <v>6</v>
      </c>
      <c r="P11865" s="821">
        <v>19062.05601887824</v>
      </c>
    </row>
    <row r="11866" spans="1:16" ht="22.5" x14ac:dyDescent="0.25">
      <c r="A11866" s="827" t="s">
        <v>3627</v>
      </c>
      <c r="B11866" s="827" t="s">
        <v>3626</v>
      </c>
      <c r="C11866" s="827" t="s">
        <v>3031</v>
      </c>
      <c r="D11866" s="824" t="s">
        <v>78</v>
      </c>
      <c r="E11866" s="826">
        <v>3000</v>
      </c>
      <c r="F11866" s="825" t="s">
        <v>5630</v>
      </c>
      <c r="G11866" s="824" t="s">
        <v>5629</v>
      </c>
      <c r="H11866" s="823" t="s">
        <v>2793</v>
      </c>
      <c r="I11866" s="823" t="s">
        <v>3631</v>
      </c>
      <c r="J11866" s="823" t="s">
        <v>2793</v>
      </c>
      <c r="K11866" s="822"/>
      <c r="L11866" s="822"/>
      <c r="M11866" s="821"/>
      <c r="N11866" s="822">
        <v>3</v>
      </c>
      <c r="O11866" s="822">
        <v>6</v>
      </c>
      <c r="P11866" s="821">
        <v>19199.601922909362</v>
      </c>
    </row>
    <row r="11867" spans="1:16" ht="22.5" x14ac:dyDescent="0.25">
      <c r="A11867" s="827" t="s">
        <v>3627</v>
      </c>
      <c r="B11867" s="827" t="s">
        <v>3626</v>
      </c>
      <c r="C11867" s="827" t="s">
        <v>3031</v>
      </c>
      <c r="D11867" s="824" t="s">
        <v>78</v>
      </c>
      <c r="E11867" s="826">
        <v>3000</v>
      </c>
      <c r="F11867" s="825" t="s">
        <v>5628</v>
      </c>
      <c r="G11867" s="824" t="s">
        <v>5627</v>
      </c>
      <c r="H11867" s="823" t="s">
        <v>4071</v>
      </c>
      <c r="I11867" s="823" t="s">
        <v>2707</v>
      </c>
      <c r="J11867" s="823" t="s">
        <v>4071</v>
      </c>
      <c r="K11867" s="822"/>
      <c r="L11867" s="822"/>
      <c r="M11867" s="821"/>
      <c r="N11867" s="822">
        <v>3</v>
      </c>
      <c r="O11867" s="822">
        <v>6</v>
      </c>
      <c r="P11867" s="821">
        <v>19063.058393925836</v>
      </c>
    </row>
    <row r="11868" spans="1:16" ht="33.75" x14ac:dyDescent="0.25">
      <c r="A11868" s="827" t="s">
        <v>3627</v>
      </c>
      <c r="B11868" s="827" t="s">
        <v>3626</v>
      </c>
      <c r="C11868" s="827" t="s">
        <v>3031</v>
      </c>
      <c r="D11868" s="824" t="s">
        <v>78</v>
      </c>
      <c r="E11868" s="826">
        <v>2500</v>
      </c>
      <c r="F11868" s="825" t="s">
        <v>5626</v>
      </c>
      <c r="G11868" s="824" t="s">
        <v>5625</v>
      </c>
      <c r="H11868" s="823" t="s">
        <v>3691</v>
      </c>
      <c r="I11868" s="823" t="s">
        <v>3647</v>
      </c>
      <c r="J11868" s="823" t="s">
        <v>3691</v>
      </c>
      <c r="K11868" s="822"/>
      <c r="L11868" s="822"/>
      <c r="M11868" s="821"/>
      <c r="N11868" s="822">
        <v>3</v>
      </c>
      <c r="O11868" s="822">
        <v>6</v>
      </c>
      <c r="P11868" s="821">
        <v>16076.121084596361</v>
      </c>
    </row>
    <row r="11869" spans="1:16" ht="22.5" x14ac:dyDescent="0.25">
      <c r="A11869" s="827" t="s">
        <v>3627</v>
      </c>
      <c r="B11869" s="827" t="s">
        <v>3626</v>
      </c>
      <c r="C11869" s="827" t="s">
        <v>3031</v>
      </c>
      <c r="D11869" s="824" t="s">
        <v>78</v>
      </c>
      <c r="E11869" s="826">
        <v>2500</v>
      </c>
      <c r="F11869" s="825" t="s">
        <v>5624</v>
      </c>
      <c r="G11869" s="824" t="s">
        <v>5623</v>
      </c>
      <c r="H11869" s="823" t="s">
        <v>4492</v>
      </c>
      <c r="I11869" s="823" t="s">
        <v>3631</v>
      </c>
      <c r="J11869" s="823" t="s">
        <v>4492</v>
      </c>
      <c r="K11869" s="822"/>
      <c r="L11869" s="822"/>
      <c r="M11869" s="821"/>
      <c r="N11869" s="822">
        <v>3</v>
      </c>
      <c r="O11869" s="822">
        <v>6</v>
      </c>
      <c r="P11869" s="821">
        <v>16079.769729769612</v>
      </c>
    </row>
    <row r="11870" spans="1:16" ht="33.75" x14ac:dyDescent="0.25">
      <c r="A11870" s="827" t="s">
        <v>3627</v>
      </c>
      <c r="B11870" s="827" t="s">
        <v>3626</v>
      </c>
      <c r="C11870" s="827" t="s">
        <v>3031</v>
      </c>
      <c r="D11870" s="824" t="s">
        <v>78</v>
      </c>
      <c r="E11870" s="826">
        <v>2500</v>
      </c>
      <c r="F11870" s="825" t="s">
        <v>5622</v>
      </c>
      <c r="G11870" s="824" t="s">
        <v>5621</v>
      </c>
      <c r="H11870" s="823" t="s">
        <v>2722</v>
      </c>
      <c r="I11870" s="823" t="s">
        <v>3647</v>
      </c>
      <c r="J11870" s="823" t="s">
        <v>2722</v>
      </c>
      <c r="K11870" s="822"/>
      <c r="L11870" s="822"/>
      <c r="M11870" s="821"/>
      <c r="N11870" s="822"/>
      <c r="O11870" s="822">
        <v>1</v>
      </c>
      <c r="P11870" s="821">
        <v>2757.3533284280779</v>
      </c>
    </row>
    <row r="11871" spans="1:16" ht="22.5" x14ac:dyDescent="0.25">
      <c r="A11871" s="827" t="s">
        <v>3627</v>
      </c>
      <c r="B11871" s="827" t="s">
        <v>3626</v>
      </c>
      <c r="C11871" s="827" t="s">
        <v>3031</v>
      </c>
      <c r="D11871" s="824" t="s">
        <v>78</v>
      </c>
      <c r="E11871" s="826">
        <v>2500</v>
      </c>
      <c r="F11871" s="825" t="s">
        <v>5620</v>
      </c>
      <c r="G11871" s="824" t="s">
        <v>5619</v>
      </c>
      <c r="H11871" s="823" t="s">
        <v>3691</v>
      </c>
      <c r="I11871" s="823" t="s">
        <v>3654</v>
      </c>
      <c r="J11871" s="823" t="s">
        <v>3691</v>
      </c>
      <c r="K11871" s="822"/>
      <c r="L11871" s="822"/>
      <c r="M11871" s="821"/>
      <c r="N11871" s="822">
        <v>3</v>
      </c>
      <c r="O11871" s="822">
        <v>6</v>
      </c>
      <c r="P11871" s="821">
        <v>16070.998948103146</v>
      </c>
    </row>
    <row r="11872" spans="1:16" ht="33.75" x14ac:dyDescent="0.25">
      <c r="A11872" s="827" t="s">
        <v>3627</v>
      </c>
      <c r="B11872" s="827" t="s">
        <v>3626</v>
      </c>
      <c r="C11872" s="827" t="s">
        <v>3031</v>
      </c>
      <c r="D11872" s="824" t="s">
        <v>78</v>
      </c>
      <c r="E11872" s="826">
        <v>2500</v>
      </c>
      <c r="F11872" s="825" t="s">
        <v>5618</v>
      </c>
      <c r="G11872" s="824" t="s">
        <v>5617</v>
      </c>
      <c r="H11872" s="823" t="s">
        <v>3327</v>
      </c>
      <c r="I11872" s="823" t="s">
        <v>3647</v>
      </c>
      <c r="J11872" s="823" t="s">
        <v>3327</v>
      </c>
      <c r="K11872" s="822"/>
      <c r="L11872" s="822"/>
      <c r="M11872" s="821"/>
      <c r="N11872" s="822">
        <v>3</v>
      </c>
      <c r="O11872" s="822">
        <v>6</v>
      </c>
      <c r="P11872" s="821">
        <v>9286.3232009447402</v>
      </c>
    </row>
    <row r="11873" spans="1:16" ht="22.5" x14ac:dyDescent="0.25">
      <c r="A11873" s="827" t="s">
        <v>3627</v>
      </c>
      <c r="B11873" s="827" t="s">
        <v>3626</v>
      </c>
      <c r="C11873" s="827" t="s">
        <v>3031</v>
      </c>
      <c r="D11873" s="824" t="s">
        <v>78</v>
      </c>
      <c r="E11873" s="826">
        <v>2500</v>
      </c>
      <c r="F11873" s="825" t="s">
        <v>5616</v>
      </c>
      <c r="G11873" s="824" t="s">
        <v>5615</v>
      </c>
      <c r="H11873" s="823" t="s">
        <v>2722</v>
      </c>
      <c r="I11873" s="823" t="s">
        <v>3631</v>
      </c>
      <c r="J11873" s="823" t="s">
        <v>2722</v>
      </c>
      <c r="K11873" s="822"/>
      <c r="L11873" s="822"/>
      <c r="M11873" s="821"/>
      <c r="N11873" s="822">
        <v>3</v>
      </c>
      <c r="O11873" s="822">
        <v>6</v>
      </c>
      <c r="P11873" s="821">
        <v>15981.005716329975</v>
      </c>
    </row>
    <row r="11874" spans="1:16" ht="33.75" x14ac:dyDescent="0.25">
      <c r="A11874" s="827" t="s">
        <v>3627</v>
      </c>
      <c r="B11874" s="827" t="s">
        <v>3626</v>
      </c>
      <c r="C11874" s="827" t="s">
        <v>3031</v>
      </c>
      <c r="D11874" s="824" t="s">
        <v>78</v>
      </c>
      <c r="E11874" s="826">
        <v>2500</v>
      </c>
      <c r="F11874" s="825" t="s">
        <v>5614</v>
      </c>
      <c r="G11874" s="824" t="s">
        <v>5613</v>
      </c>
      <c r="H11874" s="823" t="s">
        <v>4016</v>
      </c>
      <c r="I11874" s="823" t="s">
        <v>3622</v>
      </c>
      <c r="J11874" s="823" t="s">
        <v>4016</v>
      </c>
      <c r="K11874" s="822"/>
      <c r="L11874" s="822"/>
      <c r="M11874" s="821"/>
      <c r="N11874" s="822">
        <v>3</v>
      </c>
      <c r="O11874" s="822">
        <v>6</v>
      </c>
      <c r="P11874" s="821">
        <v>15982.248661388994</v>
      </c>
    </row>
    <row r="11875" spans="1:16" ht="33.75" x14ac:dyDescent="0.25">
      <c r="A11875" s="827" t="s">
        <v>3627</v>
      </c>
      <c r="B11875" s="827" t="s">
        <v>3626</v>
      </c>
      <c r="C11875" s="827" t="s">
        <v>3031</v>
      </c>
      <c r="D11875" s="824" t="s">
        <v>78</v>
      </c>
      <c r="E11875" s="826">
        <v>2500</v>
      </c>
      <c r="F11875" s="825" t="s">
        <v>5612</v>
      </c>
      <c r="G11875" s="824" t="s">
        <v>5611</v>
      </c>
      <c r="H11875" s="823" t="s">
        <v>2722</v>
      </c>
      <c r="I11875" s="823" t="s">
        <v>3647</v>
      </c>
      <c r="J11875" s="823" t="s">
        <v>2722</v>
      </c>
      <c r="K11875" s="822"/>
      <c r="L11875" s="822"/>
      <c r="M11875" s="821"/>
      <c r="N11875" s="822">
        <v>3</v>
      </c>
      <c r="O11875" s="822">
        <v>6</v>
      </c>
      <c r="P11875" s="821">
        <v>15797.651272623712</v>
      </c>
    </row>
    <row r="11876" spans="1:16" x14ac:dyDescent="0.25">
      <c r="A11876" s="1772" t="s">
        <v>2848</v>
      </c>
      <c r="B11876" s="1772"/>
      <c r="C11876" s="1772"/>
      <c r="D11876" s="1772"/>
      <c r="E11876" s="1772"/>
      <c r="F11876" s="1772" t="s">
        <v>378</v>
      </c>
      <c r="G11876" s="1772"/>
      <c r="H11876" s="1772"/>
      <c r="I11876" s="1772"/>
      <c r="J11876" s="1772"/>
      <c r="K11876" s="1771" t="s">
        <v>2847</v>
      </c>
      <c r="L11876" s="1771"/>
      <c r="M11876" s="1771"/>
      <c r="N11876" s="1771" t="s">
        <v>2846</v>
      </c>
      <c r="O11876" s="1771"/>
      <c r="P11876" s="1771"/>
    </row>
    <row r="11877" spans="1:16" ht="79.5" customHeight="1" x14ac:dyDescent="0.25">
      <c r="A11877" s="1535" t="s">
        <v>2845</v>
      </c>
      <c r="B11877" s="1535" t="s">
        <v>5</v>
      </c>
      <c r="C11877" s="1535" t="s">
        <v>2844</v>
      </c>
      <c r="D11877" s="1535" t="s">
        <v>2843</v>
      </c>
      <c r="E11877" s="1536" t="s">
        <v>2842</v>
      </c>
      <c r="F11877" s="1537" t="s">
        <v>2841</v>
      </c>
      <c r="G11877" s="1540" t="s">
        <v>2840</v>
      </c>
      <c r="H11877" s="1535" t="s">
        <v>2839</v>
      </c>
      <c r="I11877" s="1535" t="s">
        <v>2838</v>
      </c>
      <c r="J11877" s="1535" t="s">
        <v>2837</v>
      </c>
      <c r="K11877" s="1538" t="s">
        <v>2836</v>
      </c>
      <c r="L11877" s="1538" t="s">
        <v>2835</v>
      </c>
      <c r="M11877" s="1539" t="s">
        <v>2834</v>
      </c>
      <c r="N11877" s="1538" t="s">
        <v>2836</v>
      </c>
      <c r="O11877" s="1538" t="s">
        <v>2835</v>
      </c>
      <c r="P11877" s="1539" t="s">
        <v>2834</v>
      </c>
    </row>
    <row r="11878" spans="1:16" ht="33.75" x14ac:dyDescent="0.25">
      <c r="A11878" s="827" t="s">
        <v>3627</v>
      </c>
      <c r="B11878" s="827" t="s">
        <v>3626</v>
      </c>
      <c r="C11878" s="827" t="s">
        <v>3031</v>
      </c>
      <c r="D11878" s="824" t="s">
        <v>78</v>
      </c>
      <c r="E11878" s="826">
        <v>2500</v>
      </c>
      <c r="F11878" s="825" t="s">
        <v>5610</v>
      </c>
      <c r="G11878" s="824" t="s">
        <v>5609</v>
      </c>
      <c r="H11878" s="823" t="s">
        <v>3691</v>
      </c>
      <c r="I11878" s="823" t="s">
        <v>3622</v>
      </c>
      <c r="J11878" s="823" t="s">
        <v>3691</v>
      </c>
      <c r="K11878" s="822"/>
      <c r="L11878" s="822"/>
      <c r="M11878" s="821"/>
      <c r="N11878" s="822">
        <v>3</v>
      </c>
      <c r="O11878" s="822">
        <v>6</v>
      </c>
      <c r="P11878" s="821">
        <v>16083.007401173347</v>
      </c>
    </row>
    <row r="11879" spans="1:16" ht="33.75" x14ac:dyDescent="0.25">
      <c r="A11879" s="827" t="s">
        <v>3627</v>
      </c>
      <c r="B11879" s="827" t="s">
        <v>3626</v>
      </c>
      <c r="C11879" s="827" t="s">
        <v>3031</v>
      </c>
      <c r="D11879" s="824" t="s">
        <v>78</v>
      </c>
      <c r="E11879" s="826">
        <v>4500</v>
      </c>
      <c r="F11879" s="825" t="s">
        <v>5608</v>
      </c>
      <c r="G11879" s="824" t="s">
        <v>5607</v>
      </c>
      <c r="H11879" s="823" t="s">
        <v>5606</v>
      </c>
      <c r="I11879" s="823" t="s">
        <v>3638</v>
      </c>
      <c r="J11879" s="823" t="s">
        <v>5606</v>
      </c>
      <c r="K11879" s="822"/>
      <c r="L11879" s="822"/>
      <c r="M11879" s="821"/>
      <c r="N11879" s="822">
        <v>2</v>
      </c>
      <c r="O11879" s="822">
        <v>6</v>
      </c>
      <c r="P11879" s="821">
        <v>28111.507972325562</v>
      </c>
    </row>
    <row r="11880" spans="1:16" ht="22.5" x14ac:dyDescent="0.25">
      <c r="A11880" s="827" t="s">
        <v>3627</v>
      </c>
      <c r="B11880" s="827" t="s">
        <v>3626</v>
      </c>
      <c r="C11880" s="827" t="s">
        <v>3031</v>
      </c>
      <c r="D11880" s="824" t="s">
        <v>78</v>
      </c>
      <c r="E11880" s="826">
        <v>2340</v>
      </c>
      <c r="F11880" s="825" t="s">
        <v>5605</v>
      </c>
      <c r="G11880" s="824" t="s">
        <v>5604</v>
      </c>
      <c r="H11880" s="823" t="s">
        <v>2722</v>
      </c>
      <c r="I11880" s="823" t="s">
        <v>3631</v>
      </c>
      <c r="J11880" s="823" t="s">
        <v>2722</v>
      </c>
      <c r="K11880" s="822"/>
      <c r="L11880" s="822"/>
      <c r="M11880" s="821"/>
      <c r="N11880" s="822">
        <v>3</v>
      </c>
      <c r="O11880" s="822">
        <v>6</v>
      </c>
      <c r="P11880" s="821">
        <v>15068.142760484283</v>
      </c>
    </row>
    <row r="11881" spans="1:16" ht="22.5" x14ac:dyDescent="0.25">
      <c r="A11881" s="827" t="s">
        <v>3627</v>
      </c>
      <c r="B11881" s="827" t="s">
        <v>3626</v>
      </c>
      <c r="C11881" s="827" t="s">
        <v>3031</v>
      </c>
      <c r="D11881" s="824" t="s">
        <v>78</v>
      </c>
      <c r="E11881" s="826">
        <v>3300</v>
      </c>
      <c r="F11881" s="825" t="s">
        <v>5603</v>
      </c>
      <c r="G11881" s="824" t="s">
        <v>5602</v>
      </c>
      <c r="H11881" s="823" t="s">
        <v>3691</v>
      </c>
      <c r="I11881" s="823" t="s">
        <v>3631</v>
      </c>
      <c r="J11881" s="823" t="s">
        <v>3691</v>
      </c>
      <c r="K11881" s="822"/>
      <c r="L11881" s="822"/>
      <c r="M11881" s="821"/>
      <c r="N11881" s="822">
        <v>3</v>
      </c>
      <c r="O11881" s="822">
        <v>6</v>
      </c>
      <c r="P11881" s="821">
        <v>20760.710845785878</v>
      </c>
    </row>
    <row r="11882" spans="1:16" ht="22.5" x14ac:dyDescent="0.25">
      <c r="A11882" s="827" t="s">
        <v>3627</v>
      </c>
      <c r="B11882" s="827" t="s">
        <v>3626</v>
      </c>
      <c r="C11882" s="827" t="s">
        <v>3031</v>
      </c>
      <c r="D11882" s="824" t="s">
        <v>78</v>
      </c>
      <c r="E11882" s="826">
        <v>1340</v>
      </c>
      <c r="F11882" s="825" t="s">
        <v>5601</v>
      </c>
      <c r="G11882" s="824" t="s">
        <v>5600</v>
      </c>
      <c r="H11882" s="823" t="s">
        <v>3327</v>
      </c>
      <c r="I11882" s="823" t="s">
        <v>3631</v>
      </c>
      <c r="J11882" s="823" t="s">
        <v>3327</v>
      </c>
      <c r="K11882" s="822"/>
      <c r="L11882" s="822"/>
      <c r="M11882" s="821"/>
      <c r="N11882" s="822">
        <v>3</v>
      </c>
      <c r="O11882" s="822">
        <v>6</v>
      </c>
      <c r="P11882" s="821">
        <v>16639.145125080566</v>
      </c>
    </row>
    <row r="11883" spans="1:16" ht="33.75" x14ac:dyDescent="0.25">
      <c r="A11883" s="827" t="s">
        <v>3627</v>
      </c>
      <c r="B11883" s="827" t="s">
        <v>3626</v>
      </c>
      <c r="C11883" s="827" t="s">
        <v>3031</v>
      </c>
      <c r="D11883" s="824" t="s">
        <v>40</v>
      </c>
      <c r="E11883" s="826">
        <v>1500</v>
      </c>
      <c r="F11883" s="825" t="s">
        <v>5599</v>
      </c>
      <c r="G11883" s="824" t="s">
        <v>5598</v>
      </c>
      <c r="H11883" s="823" t="s">
        <v>2722</v>
      </c>
      <c r="I11883" s="823" t="s">
        <v>3647</v>
      </c>
      <c r="J11883" s="823" t="s">
        <v>2722</v>
      </c>
      <c r="K11883" s="822"/>
      <c r="L11883" s="822"/>
      <c r="M11883" s="821"/>
      <c r="N11883" s="822">
        <v>3</v>
      </c>
      <c r="O11883" s="822">
        <v>6</v>
      </c>
      <c r="P11883" s="821">
        <v>9812.7304809402649</v>
      </c>
    </row>
    <row r="11884" spans="1:16" ht="33.75" x14ac:dyDescent="0.25">
      <c r="A11884" s="827" t="s">
        <v>3627</v>
      </c>
      <c r="B11884" s="827" t="s">
        <v>3626</v>
      </c>
      <c r="C11884" s="827" t="s">
        <v>3031</v>
      </c>
      <c r="D11884" s="824" t="s">
        <v>78</v>
      </c>
      <c r="E11884" s="826">
        <v>2000</v>
      </c>
      <c r="F11884" s="825" t="s">
        <v>5597</v>
      </c>
      <c r="G11884" s="824" t="s">
        <v>5596</v>
      </c>
      <c r="H11884" s="823" t="s">
        <v>3674</v>
      </c>
      <c r="I11884" s="823" t="s">
        <v>3647</v>
      </c>
      <c r="J11884" s="823" t="s">
        <v>3674</v>
      </c>
      <c r="K11884" s="822"/>
      <c r="L11884" s="822"/>
      <c r="M11884" s="821"/>
      <c r="N11884" s="822">
        <v>3</v>
      </c>
      <c r="O11884" s="822">
        <v>6</v>
      </c>
      <c r="P11884" s="821">
        <v>13071.622164433013</v>
      </c>
    </row>
    <row r="11885" spans="1:16" ht="33.75" x14ac:dyDescent="0.25">
      <c r="A11885" s="827" t="s">
        <v>3627</v>
      </c>
      <c r="B11885" s="827" t="s">
        <v>3626</v>
      </c>
      <c r="C11885" s="827" t="s">
        <v>3031</v>
      </c>
      <c r="D11885" s="824" t="s">
        <v>78</v>
      </c>
      <c r="E11885" s="826">
        <v>3500</v>
      </c>
      <c r="F11885" s="825" t="s">
        <v>5595</v>
      </c>
      <c r="G11885" s="824" t="s">
        <v>5594</v>
      </c>
      <c r="H11885" s="823" t="s">
        <v>3674</v>
      </c>
      <c r="I11885" s="823" t="s">
        <v>3647</v>
      </c>
      <c r="J11885" s="823" t="s">
        <v>3674</v>
      </c>
      <c r="K11885" s="822"/>
      <c r="L11885" s="822"/>
      <c r="M11885" s="821"/>
      <c r="N11885" s="822">
        <v>2</v>
      </c>
      <c r="O11885" s="822">
        <v>6</v>
      </c>
      <c r="P11885" s="821">
        <v>22097.257686749457</v>
      </c>
    </row>
    <row r="11886" spans="1:16" ht="22.5" x14ac:dyDescent="0.25">
      <c r="A11886" s="827" t="s">
        <v>3627</v>
      </c>
      <c r="B11886" s="827" t="s">
        <v>3626</v>
      </c>
      <c r="C11886" s="827" t="s">
        <v>3031</v>
      </c>
      <c r="D11886" s="824" t="s">
        <v>78</v>
      </c>
      <c r="E11886" s="826">
        <v>2000</v>
      </c>
      <c r="F11886" s="825" t="s">
        <v>5593</v>
      </c>
      <c r="G11886" s="824" t="s">
        <v>5592</v>
      </c>
      <c r="H11886" s="823" t="s">
        <v>3674</v>
      </c>
      <c r="I11886" s="823" t="s">
        <v>2707</v>
      </c>
      <c r="J11886" s="823" t="s">
        <v>3674</v>
      </c>
      <c r="K11886" s="822"/>
      <c r="L11886" s="822"/>
      <c r="M11886" s="821"/>
      <c r="N11886" s="822">
        <v>2</v>
      </c>
      <c r="O11886" s="822">
        <v>6</v>
      </c>
      <c r="P11886" s="821">
        <v>13054.992762393393</v>
      </c>
    </row>
    <row r="11887" spans="1:16" ht="33.75" x14ac:dyDescent="0.25">
      <c r="A11887" s="827" t="s">
        <v>3627</v>
      </c>
      <c r="B11887" s="827" t="s">
        <v>3626</v>
      </c>
      <c r="C11887" s="827" t="s">
        <v>3031</v>
      </c>
      <c r="D11887" s="824" t="s">
        <v>78</v>
      </c>
      <c r="E11887" s="826">
        <v>2000</v>
      </c>
      <c r="F11887" s="825" t="s">
        <v>5591</v>
      </c>
      <c r="G11887" s="824" t="s">
        <v>5590</v>
      </c>
      <c r="H11887" s="823" t="s">
        <v>2741</v>
      </c>
      <c r="I11887" s="823" t="s">
        <v>3695</v>
      </c>
      <c r="J11887" s="823" t="s">
        <v>2741</v>
      </c>
      <c r="K11887" s="822"/>
      <c r="L11887" s="822"/>
      <c r="M11887" s="821"/>
      <c r="N11887" s="822">
        <v>2</v>
      </c>
      <c r="O11887" s="822">
        <v>6</v>
      </c>
      <c r="P11887" s="821">
        <v>13075.882258385293</v>
      </c>
    </row>
    <row r="11888" spans="1:16" ht="33.75" x14ac:dyDescent="0.25">
      <c r="A11888" s="827" t="s">
        <v>3627</v>
      </c>
      <c r="B11888" s="827" t="s">
        <v>3626</v>
      </c>
      <c r="C11888" s="827" t="s">
        <v>3031</v>
      </c>
      <c r="D11888" s="824" t="s">
        <v>78</v>
      </c>
      <c r="E11888" s="826">
        <v>3000</v>
      </c>
      <c r="F11888" s="825" t="s">
        <v>5589</v>
      </c>
      <c r="G11888" s="824" t="s">
        <v>5588</v>
      </c>
      <c r="H11888" s="823" t="s">
        <v>4035</v>
      </c>
      <c r="I11888" s="823" t="s">
        <v>3647</v>
      </c>
      <c r="J11888" s="823" t="s">
        <v>4035</v>
      </c>
      <c r="K11888" s="822"/>
      <c r="L11888" s="822"/>
      <c r="M11888" s="821"/>
      <c r="N11888" s="822">
        <v>3</v>
      </c>
      <c r="O11888" s="822">
        <v>6</v>
      </c>
      <c r="P11888" s="821">
        <v>18781.02012678374</v>
      </c>
    </row>
    <row r="11889" spans="1:16" ht="22.5" x14ac:dyDescent="0.25">
      <c r="A11889" s="827" t="s">
        <v>3627</v>
      </c>
      <c r="B11889" s="827" t="s">
        <v>3626</v>
      </c>
      <c r="C11889" s="827" t="s">
        <v>3031</v>
      </c>
      <c r="D11889" s="824" t="s">
        <v>78</v>
      </c>
      <c r="E11889" s="826">
        <v>3500</v>
      </c>
      <c r="F11889" s="825" t="s">
        <v>5587</v>
      </c>
      <c r="G11889" s="824" t="s">
        <v>5586</v>
      </c>
      <c r="H11889" s="823" t="s">
        <v>5415</v>
      </c>
      <c r="I11889" s="823" t="s">
        <v>3654</v>
      </c>
      <c r="J11889" s="823" t="s">
        <v>5415</v>
      </c>
      <c r="K11889" s="822"/>
      <c r="L11889" s="822"/>
      <c r="M11889" s="821"/>
      <c r="N11889" s="822">
        <v>3</v>
      </c>
      <c r="O11889" s="822">
        <v>6</v>
      </c>
      <c r="P11889" s="821">
        <v>22097.257686749457</v>
      </c>
    </row>
    <row r="11890" spans="1:16" ht="22.5" x14ac:dyDescent="0.25">
      <c r="A11890" s="827" t="s">
        <v>3627</v>
      </c>
      <c r="B11890" s="827" t="s">
        <v>3626</v>
      </c>
      <c r="C11890" s="827" t="s">
        <v>3031</v>
      </c>
      <c r="D11890" s="824" t="s">
        <v>78</v>
      </c>
      <c r="E11890" s="826">
        <v>3500</v>
      </c>
      <c r="F11890" s="825" t="s">
        <v>5585</v>
      </c>
      <c r="G11890" s="824" t="s">
        <v>5584</v>
      </c>
      <c r="H11890" s="823" t="s">
        <v>2741</v>
      </c>
      <c r="I11890" s="823" t="s">
        <v>3875</v>
      </c>
      <c r="J11890" s="823" t="s">
        <v>2741</v>
      </c>
      <c r="K11890" s="822"/>
      <c r="L11890" s="822"/>
      <c r="M11890" s="821"/>
      <c r="N11890" s="822">
        <v>3</v>
      </c>
      <c r="O11890" s="822">
        <v>6</v>
      </c>
      <c r="P11890" s="821">
        <v>21980.310589946432</v>
      </c>
    </row>
    <row r="11891" spans="1:16" ht="22.5" x14ac:dyDescent="0.25">
      <c r="A11891" s="827" t="s">
        <v>3627</v>
      </c>
      <c r="B11891" s="827" t="s">
        <v>3626</v>
      </c>
      <c r="C11891" s="827" t="s">
        <v>3031</v>
      </c>
      <c r="D11891" s="824" t="s">
        <v>78</v>
      </c>
      <c r="E11891" s="826">
        <v>3350</v>
      </c>
      <c r="F11891" s="825" t="s">
        <v>5583</v>
      </c>
      <c r="G11891" s="824" t="s">
        <v>5582</v>
      </c>
      <c r="H11891" s="823" t="s">
        <v>2722</v>
      </c>
      <c r="I11891" s="823" t="s">
        <v>3654</v>
      </c>
      <c r="J11891" s="823" t="s">
        <v>2722</v>
      </c>
      <c r="K11891" s="822"/>
      <c r="L11891" s="822"/>
      <c r="M11891" s="821"/>
      <c r="N11891" s="822">
        <v>3</v>
      </c>
      <c r="O11891" s="822">
        <v>6</v>
      </c>
      <c r="P11891" s="821">
        <v>20147.738456679959</v>
      </c>
    </row>
    <row r="11892" spans="1:16" ht="22.5" x14ac:dyDescent="0.25">
      <c r="A11892" s="827" t="s">
        <v>3627</v>
      </c>
      <c r="B11892" s="827" t="s">
        <v>3626</v>
      </c>
      <c r="C11892" s="827" t="s">
        <v>3031</v>
      </c>
      <c r="D11892" s="824" t="s">
        <v>78</v>
      </c>
      <c r="E11892" s="826">
        <v>3500</v>
      </c>
      <c r="F11892" s="825" t="s">
        <v>5581</v>
      </c>
      <c r="G11892" s="824" t="s">
        <v>5580</v>
      </c>
      <c r="H11892" s="823" t="s">
        <v>2883</v>
      </c>
      <c r="I11892" s="823" t="s">
        <v>3654</v>
      </c>
      <c r="J11892" s="823" t="s">
        <v>2883</v>
      </c>
      <c r="K11892" s="822"/>
      <c r="L11892" s="822"/>
      <c r="M11892" s="821"/>
      <c r="N11892" s="822">
        <v>4</v>
      </c>
      <c r="O11892" s="822">
        <v>6</v>
      </c>
      <c r="P11892" s="821">
        <v>21049.875999516375</v>
      </c>
    </row>
    <row r="11893" spans="1:16" ht="22.5" x14ac:dyDescent="0.25">
      <c r="A11893" s="827" t="s">
        <v>3627</v>
      </c>
      <c r="B11893" s="827" t="s">
        <v>3626</v>
      </c>
      <c r="C11893" s="827" t="s">
        <v>3031</v>
      </c>
      <c r="D11893" s="824" t="s">
        <v>78</v>
      </c>
      <c r="E11893" s="826">
        <v>2000</v>
      </c>
      <c r="F11893" s="825" t="s">
        <v>5579</v>
      </c>
      <c r="G11893" s="824" t="s">
        <v>5578</v>
      </c>
      <c r="H11893" s="823" t="s">
        <v>2745</v>
      </c>
      <c r="I11893" s="823" t="s">
        <v>2707</v>
      </c>
      <c r="J11893" s="823" t="s">
        <v>2745</v>
      </c>
      <c r="K11893" s="822"/>
      <c r="L11893" s="822"/>
      <c r="M11893" s="821"/>
      <c r="N11893" s="822">
        <v>3</v>
      </c>
      <c r="O11893" s="822">
        <v>6</v>
      </c>
      <c r="P11893" s="821">
        <v>6160.0657837499002</v>
      </c>
    </row>
    <row r="11894" spans="1:16" ht="22.5" x14ac:dyDescent="0.25">
      <c r="A11894" s="827" t="s">
        <v>3627</v>
      </c>
      <c r="B11894" s="827" t="s">
        <v>3626</v>
      </c>
      <c r="C11894" s="827" t="s">
        <v>3031</v>
      </c>
      <c r="D11894" s="824" t="s">
        <v>78</v>
      </c>
      <c r="E11894" s="826">
        <v>3000</v>
      </c>
      <c r="F11894" s="825" t="s">
        <v>5577</v>
      </c>
      <c r="G11894" s="824" t="s">
        <v>5576</v>
      </c>
      <c r="H11894" s="823" t="s">
        <v>2741</v>
      </c>
      <c r="I11894" s="823" t="s">
        <v>3875</v>
      </c>
      <c r="J11894" s="823" t="s">
        <v>2741</v>
      </c>
      <c r="K11894" s="822"/>
      <c r="L11894" s="822"/>
      <c r="M11894" s="821"/>
      <c r="N11894" s="822">
        <v>3</v>
      </c>
      <c r="O11894" s="822">
        <v>6</v>
      </c>
      <c r="P11894" s="821">
        <v>19084.238578681536</v>
      </c>
    </row>
    <row r="11895" spans="1:16" ht="22.5" x14ac:dyDescent="0.25">
      <c r="A11895" s="827" t="s">
        <v>3627</v>
      </c>
      <c r="B11895" s="827" t="s">
        <v>3626</v>
      </c>
      <c r="C11895" s="827" t="s">
        <v>3031</v>
      </c>
      <c r="D11895" s="824" t="s">
        <v>2772</v>
      </c>
      <c r="E11895" s="826">
        <v>4500</v>
      </c>
      <c r="F11895" s="825" t="s">
        <v>5575</v>
      </c>
      <c r="G11895" s="824" t="s">
        <v>5574</v>
      </c>
      <c r="H11895" s="823" t="s">
        <v>2722</v>
      </c>
      <c r="I11895" s="823" t="s">
        <v>3654</v>
      </c>
      <c r="J11895" s="823" t="s">
        <v>2722</v>
      </c>
      <c r="K11895" s="822"/>
      <c r="L11895" s="822"/>
      <c r="M11895" s="821"/>
      <c r="N11895" s="822">
        <v>3</v>
      </c>
      <c r="O11895" s="822">
        <v>6</v>
      </c>
      <c r="P11895" s="821">
        <v>27891.606934383948</v>
      </c>
    </row>
    <row r="11896" spans="1:16" ht="22.5" x14ac:dyDescent="0.25">
      <c r="A11896" s="827" t="s">
        <v>3627</v>
      </c>
      <c r="B11896" s="827" t="s">
        <v>3626</v>
      </c>
      <c r="C11896" s="827" t="s">
        <v>3031</v>
      </c>
      <c r="D11896" s="824" t="s">
        <v>78</v>
      </c>
      <c r="E11896" s="826">
        <v>3000</v>
      </c>
      <c r="F11896" s="825" t="s">
        <v>5573</v>
      </c>
      <c r="G11896" s="824" t="s">
        <v>5572</v>
      </c>
      <c r="H11896" s="823" t="s">
        <v>3691</v>
      </c>
      <c r="I11896" s="823" t="s">
        <v>3654</v>
      </c>
      <c r="J11896" s="823" t="s">
        <v>3691</v>
      </c>
      <c r="K11896" s="822"/>
      <c r="L11896" s="822"/>
      <c r="M11896" s="821"/>
      <c r="N11896" s="822">
        <v>3</v>
      </c>
      <c r="O11896" s="822">
        <v>6</v>
      </c>
      <c r="P11896" s="821">
        <v>19030.360919873252</v>
      </c>
    </row>
    <row r="11897" spans="1:16" ht="22.5" x14ac:dyDescent="0.25">
      <c r="A11897" s="827" t="s">
        <v>3627</v>
      </c>
      <c r="B11897" s="827" t="s">
        <v>3626</v>
      </c>
      <c r="C11897" s="827" t="s">
        <v>3031</v>
      </c>
      <c r="D11897" s="824" t="s">
        <v>78</v>
      </c>
      <c r="E11897" s="826">
        <v>3000</v>
      </c>
      <c r="F11897" s="825" t="s">
        <v>5571</v>
      </c>
      <c r="G11897" s="824" t="s">
        <v>5570</v>
      </c>
      <c r="H11897" s="823" t="s">
        <v>5569</v>
      </c>
      <c r="I11897" s="823" t="s">
        <v>3654</v>
      </c>
      <c r="J11897" s="823" t="s">
        <v>5569</v>
      </c>
      <c r="K11897" s="822"/>
      <c r="L11897" s="822"/>
      <c r="M11897" s="821"/>
      <c r="N11897" s="822">
        <v>4</v>
      </c>
      <c r="O11897" s="822">
        <v>6</v>
      </c>
      <c r="P11897" s="821">
        <v>18034.230668823755</v>
      </c>
    </row>
    <row r="11898" spans="1:16" ht="22.5" x14ac:dyDescent="0.25">
      <c r="A11898" s="827" t="s">
        <v>3627</v>
      </c>
      <c r="B11898" s="827" t="s">
        <v>3626</v>
      </c>
      <c r="C11898" s="827" t="s">
        <v>3031</v>
      </c>
      <c r="D11898" s="824" t="s">
        <v>78</v>
      </c>
      <c r="E11898" s="826">
        <v>3000</v>
      </c>
      <c r="F11898" s="825" t="s">
        <v>5568</v>
      </c>
      <c r="G11898" s="824" t="s">
        <v>5567</v>
      </c>
      <c r="H11898" s="823" t="s">
        <v>2745</v>
      </c>
      <c r="I11898" s="823" t="s">
        <v>3654</v>
      </c>
      <c r="J11898" s="823" t="s">
        <v>2745</v>
      </c>
      <c r="K11898" s="822"/>
      <c r="L11898" s="822"/>
      <c r="M11898" s="821"/>
      <c r="N11898" s="822">
        <v>4</v>
      </c>
      <c r="O11898" s="822">
        <v>6</v>
      </c>
      <c r="P11898" s="821">
        <v>17928.099198784286</v>
      </c>
    </row>
    <row r="11899" spans="1:16" ht="22.5" x14ac:dyDescent="0.25">
      <c r="A11899" s="827" t="s">
        <v>3627</v>
      </c>
      <c r="B11899" s="827" t="s">
        <v>3626</v>
      </c>
      <c r="C11899" s="827" t="s">
        <v>3031</v>
      </c>
      <c r="D11899" s="824" t="s">
        <v>78</v>
      </c>
      <c r="E11899" s="826">
        <v>3000</v>
      </c>
      <c r="F11899" s="825" t="s">
        <v>5566</v>
      </c>
      <c r="G11899" s="824" t="s">
        <v>5565</v>
      </c>
      <c r="H11899" s="823" t="s">
        <v>2741</v>
      </c>
      <c r="I11899" s="823" t="s">
        <v>3875</v>
      </c>
      <c r="J11899" s="823" t="s">
        <v>2741</v>
      </c>
      <c r="K11899" s="822"/>
      <c r="L11899" s="822"/>
      <c r="M11899" s="821"/>
      <c r="N11899" s="822">
        <v>3</v>
      </c>
      <c r="O11899" s="822">
        <v>6</v>
      </c>
      <c r="P11899" s="821">
        <v>19075.096918247462</v>
      </c>
    </row>
    <row r="11900" spans="1:16" ht="33.75" x14ac:dyDescent="0.25">
      <c r="A11900" s="827" t="s">
        <v>3627</v>
      </c>
      <c r="B11900" s="827" t="s">
        <v>3626</v>
      </c>
      <c r="C11900" s="827" t="s">
        <v>3031</v>
      </c>
      <c r="D11900" s="824" t="s">
        <v>78</v>
      </c>
      <c r="E11900" s="826">
        <v>2500</v>
      </c>
      <c r="F11900" s="825" t="s">
        <v>5564</v>
      </c>
      <c r="G11900" s="824" t="s">
        <v>5563</v>
      </c>
      <c r="H11900" s="823" t="s">
        <v>3674</v>
      </c>
      <c r="I11900" s="823" t="s">
        <v>3647</v>
      </c>
      <c r="J11900" s="823" t="s">
        <v>3674</v>
      </c>
      <c r="K11900" s="822"/>
      <c r="L11900" s="822"/>
      <c r="M11900" s="821"/>
      <c r="N11900" s="822">
        <v>3</v>
      </c>
      <c r="O11900" s="822">
        <v>6</v>
      </c>
      <c r="P11900" s="821">
        <v>15947.997506012638</v>
      </c>
    </row>
    <row r="11901" spans="1:16" ht="33.75" x14ac:dyDescent="0.25">
      <c r="A11901" s="827" t="s">
        <v>3627</v>
      </c>
      <c r="B11901" s="827" t="s">
        <v>3626</v>
      </c>
      <c r="C11901" s="827" t="s">
        <v>3031</v>
      </c>
      <c r="D11901" s="824" t="s">
        <v>78</v>
      </c>
      <c r="E11901" s="826">
        <v>2500</v>
      </c>
      <c r="F11901" s="825" t="s">
        <v>5562</v>
      </c>
      <c r="G11901" s="824" t="s">
        <v>5561</v>
      </c>
      <c r="H11901" s="823" t="s">
        <v>2722</v>
      </c>
      <c r="I11901" s="823" t="s">
        <v>3647</v>
      </c>
      <c r="J11901" s="823" t="s">
        <v>2722</v>
      </c>
      <c r="K11901" s="822"/>
      <c r="L11901" s="822"/>
      <c r="M11901" s="821"/>
      <c r="N11901" s="822">
        <v>3</v>
      </c>
      <c r="O11901" s="822">
        <v>6</v>
      </c>
      <c r="P11901" s="821">
        <v>16012.009176552121</v>
      </c>
    </row>
    <row r="11902" spans="1:16" ht="22.5" x14ac:dyDescent="0.25">
      <c r="A11902" s="827" t="s">
        <v>3627</v>
      </c>
      <c r="B11902" s="827" t="s">
        <v>3626</v>
      </c>
      <c r="C11902" s="827" t="s">
        <v>3031</v>
      </c>
      <c r="D11902" s="824" t="s">
        <v>78</v>
      </c>
      <c r="E11902" s="826">
        <v>2500</v>
      </c>
      <c r="F11902" s="825" t="s">
        <v>5560</v>
      </c>
      <c r="G11902" s="824" t="s">
        <v>5559</v>
      </c>
      <c r="H11902" s="823" t="s">
        <v>2722</v>
      </c>
      <c r="I11902" s="823" t="s">
        <v>2707</v>
      </c>
      <c r="J11902" s="823" t="s">
        <v>2722</v>
      </c>
      <c r="K11902" s="822"/>
      <c r="L11902" s="822"/>
      <c r="M11902" s="821"/>
      <c r="N11902" s="822">
        <v>3</v>
      </c>
      <c r="O11902" s="822">
        <v>6</v>
      </c>
      <c r="P11902" s="821">
        <v>15998.847992177185</v>
      </c>
    </row>
    <row r="11903" spans="1:16" ht="33.75" x14ac:dyDescent="0.25">
      <c r="A11903" s="827" t="s">
        <v>3627</v>
      </c>
      <c r="B11903" s="827" t="s">
        <v>3626</v>
      </c>
      <c r="C11903" s="827" t="s">
        <v>3031</v>
      </c>
      <c r="D11903" s="824" t="s">
        <v>78</v>
      </c>
      <c r="E11903" s="826">
        <v>2500</v>
      </c>
      <c r="F11903" s="825" t="s">
        <v>5558</v>
      </c>
      <c r="G11903" s="824" t="s">
        <v>5557</v>
      </c>
      <c r="H11903" s="823" t="s">
        <v>2722</v>
      </c>
      <c r="I11903" s="823" t="s">
        <v>3647</v>
      </c>
      <c r="J11903" s="823" t="s">
        <v>2722</v>
      </c>
      <c r="K11903" s="822"/>
      <c r="L11903" s="822"/>
      <c r="M11903" s="821"/>
      <c r="N11903" s="822">
        <v>3</v>
      </c>
      <c r="O11903" s="822">
        <v>6</v>
      </c>
      <c r="P11903" s="821">
        <v>15951.555937431605</v>
      </c>
    </row>
    <row r="11904" spans="1:16" ht="22.5" x14ac:dyDescent="0.25">
      <c r="A11904" s="827" t="s">
        <v>3627</v>
      </c>
      <c r="B11904" s="827" t="s">
        <v>3626</v>
      </c>
      <c r="C11904" s="827" t="s">
        <v>3031</v>
      </c>
      <c r="D11904" s="824" t="s">
        <v>78</v>
      </c>
      <c r="E11904" s="826">
        <v>2500</v>
      </c>
      <c r="F11904" s="825" t="s">
        <v>5556</v>
      </c>
      <c r="G11904" s="824" t="s">
        <v>5555</v>
      </c>
      <c r="H11904" s="823" t="s">
        <v>4048</v>
      </c>
      <c r="I11904" s="823" t="s">
        <v>2707</v>
      </c>
      <c r="J11904" s="823" t="s">
        <v>4048</v>
      </c>
      <c r="K11904" s="822"/>
      <c r="L11904" s="822"/>
      <c r="M11904" s="821"/>
      <c r="N11904" s="822">
        <v>3</v>
      </c>
      <c r="O11904" s="822">
        <v>6</v>
      </c>
      <c r="P11904" s="821">
        <v>15989.55597548597</v>
      </c>
    </row>
    <row r="11905" spans="1:16" ht="22.5" x14ac:dyDescent="0.25">
      <c r="A11905" s="827" t="s">
        <v>3627</v>
      </c>
      <c r="B11905" s="827" t="s">
        <v>3626</v>
      </c>
      <c r="C11905" s="827" t="s">
        <v>3031</v>
      </c>
      <c r="D11905" s="824" t="s">
        <v>78</v>
      </c>
      <c r="E11905" s="826">
        <v>2500</v>
      </c>
      <c r="F11905" s="825" t="s">
        <v>5554</v>
      </c>
      <c r="G11905" s="824" t="s">
        <v>5553</v>
      </c>
      <c r="H11905" s="823" t="s">
        <v>3327</v>
      </c>
      <c r="I11905" s="823" t="s">
        <v>3631</v>
      </c>
      <c r="J11905" s="823" t="s">
        <v>3327</v>
      </c>
      <c r="K11905" s="822"/>
      <c r="L11905" s="822"/>
      <c r="M11905" s="821"/>
      <c r="N11905" s="822">
        <v>3</v>
      </c>
      <c r="O11905" s="822">
        <v>6</v>
      </c>
      <c r="P11905" s="821">
        <v>15886.712295602618</v>
      </c>
    </row>
    <row r="11906" spans="1:16" ht="33.75" x14ac:dyDescent="0.25">
      <c r="A11906" s="827" t="s">
        <v>3627</v>
      </c>
      <c r="B11906" s="827" t="s">
        <v>3626</v>
      </c>
      <c r="C11906" s="827" t="s">
        <v>3031</v>
      </c>
      <c r="D11906" s="824" t="s">
        <v>78</v>
      </c>
      <c r="E11906" s="826">
        <v>2500</v>
      </c>
      <c r="F11906" s="825" t="s">
        <v>5552</v>
      </c>
      <c r="G11906" s="824" t="s">
        <v>5551</v>
      </c>
      <c r="H11906" s="823" t="s">
        <v>2722</v>
      </c>
      <c r="I11906" s="823" t="s">
        <v>3647</v>
      </c>
      <c r="J11906" s="823" t="s">
        <v>2722</v>
      </c>
      <c r="K11906" s="822"/>
      <c r="L11906" s="822"/>
      <c r="M11906" s="821"/>
      <c r="N11906" s="822">
        <v>3</v>
      </c>
      <c r="O11906" s="822">
        <v>6</v>
      </c>
      <c r="P11906" s="821">
        <v>15836.272783207587</v>
      </c>
    </row>
    <row r="11907" spans="1:16" ht="22.5" x14ac:dyDescent="0.25">
      <c r="A11907" s="827" t="s">
        <v>3627</v>
      </c>
      <c r="B11907" s="827" t="s">
        <v>3626</v>
      </c>
      <c r="C11907" s="827" t="s">
        <v>3031</v>
      </c>
      <c r="D11907" s="824" t="s">
        <v>78</v>
      </c>
      <c r="E11907" s="826">
        <v>2500</v>
      </c>
      <c r="F11907" s="825" t="s">
        <v>5550</v>
      </c>
      <c r="G11907" s="824" t="s">
        <v>5549</v>
      </c>
      <c r="H11907" s="823" t="s">
        <v>2722</v>
      </c>
      <c r="I11907" s="823" t="s">
        <v>2707</v>
      </c>
      <c r="J11907" s="823" t="s">
        <v>2722</v>
      </c>
      <c r="K11907" s="822"/>
      <c r="L11907" s="822"/>
      <c r="M11907" s="821"/>
      <c r="N11907" s="822">
        <v>3</v>
      </c>
      <c r="O11907" s="822">
        <v>6</v>
      </c>
      <c r="P11907" s="821">
        <v>15203.513510662127</v>
      </c>
    </row>
    <row r="11908" spans="1:16" ht="33.75" x14ac:dyDescent="0.25">
      <c r="A11908" s="827" t="s">
        <v>3627</v>
      </c>
      <c r="B11908" s="827" t="s">
        <v>3626</v>
      </c>
      <c r="C11908" s="827" t="s">
        <v>3031</v>
      </c>
      <c r="D11908" s="824" t="s">
        <v>78</v>
      </c>
      <c r="E11908" s="826">
        <v>2500</v>
      </c>
      <c r="F11908" s="825" t="s">
        <v>5548</v>
      </c>
      <c r="G11908" s="824" t="s">
        <v>5547</v>
      </c>
      <c r="H11908" s="823" t="s">
        <v>4065</v>
      </c>
      <c r="I11908" s="823" t="s">
        <v>3647</v>
      </c>
      <c r="J11908" s="823" t="s">
        <v>4065</v>
      </c>
      <c r="K11908" s="822"/>
      <c r="L11908" s="822"/>
      <c r="M11908" s="821"/>
      <c r="N11908" s="822">
        <v>3</v>
      </c>
      <c r="O11908" s="822">
        <v>6</v>
      </c>
      <c r="P11908" s="821">
        <v>16033.610358827815</v>
      </c>
    </row>
    <row r="11909" spans="1:16" ht="33.75" x14ac:dyDescent="0.25">
      <c r="A11909" s="827" t="s">
        <v>3627</v>
      </c>
      <c r="B11909" s="827" t="s">
        <v>3626</v>
      </c>
      <c r="C11909" s="827" t="s">
        <v>3031</v>
      </c>
      <c r="D11909" s="824" t="s">
        <v>78</v>
      </c>
      <c r="E11909" s="826">
        <v>2500</v>
      </c>
      <c r="F11909" s="825" t="s">
        <v>5546</v>
      </c>
      <c r="G11909" s="824" t="s">
        <v>5545</v>
      </c>
      <c r="H11909" s="823" t="s">
        <v>4065</v>
      </c>
      <c r="I11909" s="823" t="s">
        <v>3647</v>
      </c>
      <c r="J11909" s="823" t="s">
        <v>4065</v>
      </c>
      <c r="K11909" s="822"/>
      <c r="L11909" s="822"/>
      <c r="M11909" s="821"/>
      <c r="N11909" s="822">
        <v>3</v>
      </c>
      <c r="O11909" s="822">
        <v>6</v>
      </c>
      <c r="P11909" s="821">
        <v>16083.007401173347</v>
      </c>
    </row>
    <row r="11910" spans="1:16" ht="22.5" x14ac:dyDescent="0.25">
      <c r="A11910" s="827" t="s">
        <v>3627</v>
      </c>
      <c r="B11910" s="827" t="s">
        <v>3626</v>
      </c>
      <c r="C11910" s="827" t="s">
        <v>3031</v>
      </c>
      <c r="D11910" s="824" t="s">
        <v>78</v>
      </c>
      <c r="E11910" s="826">
        <v>2500</v>
      </c>
      <c r="F11910" s="825" t="s">
        <v>5544</v>
      </c>
      <c r="G11910" s="824" t="s">
        <v>5543</v>
      </c>
      <c r="H11910" s="823" t="s">
        <v>3674</v>
      </c>
      <c r="I11910" s="823" t="s">
        <v>2707</v>
      </c>
      <c r="J11910" s="823" t="s">
        <v>3674</v>
      </c>
      <c r="K11910" s="822"/>
      <c r="L11910" s="822"/>
      <c r="M11910" s="821"/>
      <c r="N11910" s="822">
        <v>3</v>
      </c>
      <c r="O11910" s="822">
        <v>6</v>
      </c>
      <c r="P11910" s="821">
        <v>16076.943032135392</v>
      </c>
    </row>
    <row r="11911" spans="1:16" ht="22.5" x14ac:dyDescent="0.25">
      <c r="A11911" s="827" t="s">
        <v>3627</v>
      </c>
      <c r="B11911" s="827" t="s">
        <v>3626</v>
      </c>
      <c r="C11911" s="827" t="s">
        <v>3031</v>
      </c>
      <c r="D11911" s="824" t="s">
        <v>78</v>
      </c>
      <c r="E11911" s="826">
        <v>2500</v>
      </c>
      <c r="F11911" s="825" t="s">
        <v>5542</v>
      </c>
      <c r="G11911" s="824" t="s">
        <v>5541</v>
      </c>
      <c r="H11911" s="823" t="s">
        <v>2741</v>
      </c>
      <c r="I11911" s="823" t="s">
        <v>2707</v>
      </c>
      <c r="J11911" s="823" t="s">
        <v>2741</v>
      </c>
      <c r="K11911" s="822"/>
      <c r="L11911" s="822"/>
      <c r="M11911" s="821"/>
      <c r="N11911" s="822">
        <v>3</v>
      </c>
      <c r="O11911" s="822">
        <v>6</v>
      </c>
      <c r="P11911" s="821">
        <v>15903.732623910799</v>
      </c>
    </row>
    <row r="11912" spans="1:16" ht="33.75" x14ac:dyDescent="0.25">
      <c r="A11912" s="827" t="s">
        <v>3627</v>
      </c>
      <c r="B11912" s="827" t="s">
        <v>3626</v>
      </c>
      <c r="C11912" s="827" t="s">
        <v>3031</v>
      </c>
      <c r="D11912" s="824" t="s">
        <v>78</v>
      </c>
      <c r="E11912" s="826">
        <v>2500</v>
      </c>
      <c r="F11912" s="825" t="s">
        <v>5540</v>
      </c>
      <c r="G11912" s="824" t="s">
        <v>5539</v>
      </c>
      <c r="H11912" s="823" t="s">
        <v>2667</v>
      </c>
      <c r="I11912" s="823" t="s">
        <v>3647</v>
      </c>
      <c r="J11912" s="823" t="s">
        <v>2667</v>
      </c>
      <c r="K11912" s="822"/>
      <c r="L11912" s="822"/>
      <c r="M11912" s="821"/>
      <c r="N11912" s="822">
        <v>3</v>
      </c>
      <c r="O11912" s="822">
        <v>6</v>
      </c>
      <c r="P11912" s="821">
        <v>15921.344353497063</v>
      </c>
    </row>
    <row r="11913" spans="1:16" ht="33.75" x14ac:dyDescent="0.25">
      <c r="A11913" s="827" t="s">
        <v>3627</v>
      </c>
      <c r="B11913" s="827" t="s">
        <v>3626</v>
      </c>
      <c r="C11913" s="827" t="s">
        <v>3031</v>
      </c>
      <c r="D11913" s="824" t="s">
        <v>78</v>
      </c>
      <c r="E11913" s="826">
        <v>2500</v>
      </c>
      <c r="F11913" s="825" t="s">
        <v>5538</v>
      </c>
      <c r="G11913" s="824" t="s">
        <v>5537</v>
      </c>
      <c r="H11913" s="823" t="s">
        <v>3327</v>
      </c>
      <c r="I11913" s="823" t="s">
        <v>3647</v>
      </c>
      <c r="J11913" s="823" t="s">
        <v>3327</v>
      </c>
      <c r="K11913" s="822"/>
      <c r="L11913" s="822"/>
      <c r="M11913" s="821"/>
      <c r="N11913" s="822">
        <v>3</v>
      </c>
      <c r="O11913" s="822">
        <v>6</v>
      </c>
      <c r="P11913" s="821">
        <v>16083.007401173347</v>
      </c>
    </row>
    <row r="11914" spans="1:16" ht="33.75" x14ac:dyDescent="0.25">
      <c r="A11914" s="827" t="s">
        <v>3627</v>
      </c>
      <c r="B11914" s="827" t="s">
        <v>3626</v>
      </c>
      <c r="C11914" s="827" t="s">
        <v>3031</v>
      </c>
      <c r="D11914" s="824" t="s">
        <v>78</v>
      </c>
      <c r="E11914" s="826">
        <v>2500</v>
      </c>
      <c r="F11914" s="825" t="s">
        <v>5536</v>
      </c>
      <c r="G11914" s="824" t="s">
        <v>5535</v>
      </c>
      <c r="H11914" s="823" t="s">
        <v>2741</v>
      </c>
      <c r="I11914" s="823" t="s">
        <v>3638</v>
      </c>
      <c r="J11914" s="823" t="s">
        <v>2741</v>
      </c>
      <c r="K11914" s="822"/>
      <c r="L11914" s="822"/>
      <c r="M11914" s="821"/>
      <c r="N11914" s="822">
        <v>3</v>
      </c>
      <c r="O11914" s="822">
        <v>6</v>
      </c>
      <c r="P11914" s="821">
        <v>15935.467817917688</v>
      </c>
    </row>
    <row r="11915" spans="1:16" ht="33.75" x14ac:dyDescent="0.25">
      <c r="A11915" s="827" t="s">
        <v>3627</v>
      </c>
      <c r="B11915" s="827" t="s">
        <v>3626</v>
      </c>
      <c r="C11915" s="827" t="s">
        <v>3031</v>
      </c>
      <c r="D11915" s="824" t="s">
        <v>78</v>
      </c>
      <c r="E11915" s="826">
        <v>2000</v>
      </c>
      <c r="F11915" s="825" t="s">
        <v>5534</v>
      </c>
      <c r="G11915" s="824" t="s">
        <v>5533</v>
      </c>
      <c r="H11915" s="823" t="s">
        <v>2725</v>
      </c>
      <c r="I11915" s="823" t="s">
        <v>3647</v>
      </c>
      <c r="J11915" s="823" t="s">
        <v>2725</v>
      </c>
      <c r="K11915" s="822"/>
      <c r="L11915" s="822"/>
      <c r="M11915" s="821"/>
      <c r="N11915" s="822">
        <v>3</v>
      </c>
      <c r="O11915" s="822">
        <v>6</v>
      </c>
      <c r="P11915" s="821">
        <v>11846.068312489739</v>
      </c>
    </row>
    <row r="11916" spans="1:16" ht="33.75" x14ac:dyDescent="0.25">
      <c r="A11916" s="827" t="s">
        <v>3627</v>
      </c>
      <c r="B11916" s="827" t="s">
        <v>3626</v>
      </c>
      <c r="C11916" s="827" t="s">
        <v>3031</v>
      </c>
      <c r="D11916" s="824" t="s">
        <v>78</v>
      </c>
      <c r="E11916" s="826">
        <v>3950</v>
      </c>
      <c r="F11916" s="825" t="s">
        <v>5532</v>
      </c>
      <c r="G11916" s="824" t="s">
        <v>5531</v>
      </c>
      <c r="H11916" s="823" t="s">
        <v>5530</v>
      </c>
      <c r="I11916" s="823" t="s">
        <v>3638</v>
      </c>
      <c r="J11916" s="823" t="s">
        <v>5530</v>
      </c>
      <c r="K11916" s="822"/>
      <c r="L11916" s="822"/>
      <c r="M11916" s="821"/>
      <c r="N11916" s="822">
        <v>2</v>
      </c>
      <c r="O11916" s="822">
        <v>6</v>
      </c>
      <c r="P11916" s="821">
        <v>24793.115306007519</v>
      </c>
    </row>
    <row r="11917" spans="1:16" ht="22.5" x14ac:dyDescent="0.25">
      <c r="A11917" s="827" t="s">
        <v>3627</v>
      </c>
      <c r="B11917" s="827" t="s">
        <v>3626</v>
      </c>
      <c r="C11917" s="827" t="s">
        <v>3031</v>
      </c>
      <c r="D11917" s="824" t="s">
        <v>5525</v>
      </c>
      <c r="E11917" s="826">
        <v>7000</v>
      </c>
      <c r="F11917" s="825" t="s">
        <v>5529</v>
      </c>
      <c r="G11917" s="824" t="s">
        <v>5528</v>
      </c>
      <c r="H11917" s="823" t="s">
        <v>3663</v>
      </c>
      <c r="I11917" s="823" t="s">
        <v>3654</v>
      </c>
      <c r="J11917" s="823" t="s">
        <v>3663</v>
      </c>
      <c r="K11917" s="822"/>
      <c r="L11917" s="822"/>
      <c r="M11917" s="821"/>
      <c r="N11917" s="822">
        <v>2</v>
      </c>
      <c r="O11917" s="822">
        <v>6</v>
      </c>
      <c r="P11917" s="821">
        <v>43052.108531753722</v>
      </c>
    </row>
    <row r="11918" spans="1:16" ht="22.5" x14ac:dyDescent="0.25">
      <c r="A11918" s="827" t="s">
        <v>3627</v>
      </c>
      <c r="B11918" s="827" t="s">
        <v>3626</v>
      </c>
      <c r="C11918" s="827" t="s">
        <v>3031</v>
      </c>
      <c r="D11918" s="824" t="s">
        <v>78</v>
      </c>
      <c r="E11918" s="826">
        <v>2340</v>
      </c>
      <c r="F11918" s="825" t="s">
        <v>5527</v>
      </c>
      <c r="G11918" s="824" t="s">
        <v>5526</v>
      </c>
      <c r="H11918" s="823" t="s">
        <v>3674</v>
      </c>
      <c r="I11918" s="823" t="s">
        <v>3654</v>
      </c>
      <c r="J11918" s="823" t="s">
        <v>3674</v>
      </c>
      <c r="K11918" s="822"/>
      <c r="L11918" s="822"/>
      <c r="M11918" s="821"/>
      <c r="N11918" s="822">
        <v>2</v>
      </c>
      <c r="O11918" s="822">
        <v>6</v>
      </c>
      <c r="P11918" s="821">
        <v>15120.727355481169</v>
      </c>
    </row>
    <row r="11919" spans="1:16" ht="22.5" x14ac:dyDescent="0.25">
      <c r="A11919" s="827" t="s">
        <v>3627</v>
      </c>
      <c r="B11919" s="827" t="s">
        <v>3626</v>
      </c>
      <c r="C11919" s="827" t="s">
        <v>3031</v>
      </c>
      <c r="D11919" s="824" t="s">
        <v>5525</v>
      </c>
      <c r="E11919" s="826">
        <v>8000</v>
      </c>
      <c r="F11919" s="825" t="s">
        <v>5524</v>
      </c>
      <c r="G11919" s="824" t="s">
        <v>5523</v>
      </c>
      <c r="H11919" s="823" t="s">
        <v>4333</v>
      </c>
      <c r="I11919" s="823" t="s">
        <v>3654</v>
      </c>
      <c r="J11919" s="823" t="s">
        <v>4333</v>
      </c>
      <c r="K11919" s="822"/>
      <c r="L11919" s="822"/>
      <c r="M11919" s="821"/>
      <c r="N11919" s="822">
        <v>2</v>
      </c>
      <c r="O11919" s="822">
        <v>6</v>
      </c>
      <c r="P11919" s="821">
        <v>49161.38397184194</v>
      </c>
    </row>
    <row r="11920" spans="1:16" ht="33.75" x14ac:dyDescent="0.25">
      <c r="A11920" s="827" t="s">
        <v>3627</v>
      </c>
      <c r="B11920" s="827" t="s">
        <v>3626</v>
      </c>
      <c r="C11920" s="827" t="s">
        <v>3031</v>
      </c>
      <c r="D11920" s="824" t="s">
        <v>78</v>
      </c>
      <c r="E11920" s="826">
        <v>2500</v>
      </c>
      <c r="F11920" s="825" t="s">
        <v>5522</v>
      </c>
      <c r="G11920" s="824" t="s">
        <v>5521</v>
      </c>
      <c r="H11920" s="823" t="s">
        <v>2741</v>
      </c>
      <c r="I11920" s="823" t="s">
        <v>3638</v>
      </c>
      <c r="J11920" s="823" t="s">
        <v>2741</v>
      </c>
      <c r="K11920" s="822"/>
      <c r="L11920" s="822"/>
      <c r="M11920" s="821"/>
      <c r="N11920" s="822">
        <v>3</v>
      </c>
      <c r="O11920" s="822">
        <v>6</v>
      </c>
      <c r="P11920" s="821">
        <v>15939.126486841413</v>
      </c>
    </row>
    <row r="11921" spans="1:16" ht="22.5" x14ac:dyDescent="0.25">
      <c r="A11921" s="827" t="s">
        <v>3627</v>
      </c>
      <c r="B11921" s="827" t="s">
        <v>3626</v>
      </c>
      <c r="C11921" s="827" t="s">
        <v>3031</v>
      </c>
      <c r="D11921" s="824" t="s">
        <v>78</v>
      </c>
      <c r="E11921" s="826">
        <v>2300</v>
      </c>
      <c r="F11921" s="825" t="s">
        <v>5520</v>
      </c>
      <c r="G11921" s="824" t="s">
        <v>5519</v>
      </c>
      <c r="H11921" s="823" t="s">
        <v>2741</v>
      </c>
      <c r="I11921" s="823" t="s">
        <v>3654</v>
      </c>
      <c r="J11921" s="823" t="s">
        <v>2741</v>
      </c>
      <c r="K11921" s="822"/>
      <c r="L11921" s="822"/>
      <c r="M11921" s="821"/>
      <c r="N11921" s="822">
        <v>3</v>
      </c>
      <c r="O11921" s="822">
        <v>6</v>
      </c>
      <c r="P11921" s="821">
        <v>13783.107973216665</v>
      </c>
    </row>
    <row r="11922" spans="1:16" ht="22.5" x14ac:dyDescent="0.25">
      <c r="A11922" s="827" t="s">
        <v>3627</v>
      </c>
      <c r="B11922" s="827" t="s">
        <v>3626</v>
      </c>
      <c r="C11922" s="827" t="s">
        <v>3031</v>
      </c>
      <c r="D11922" s="824" t="s">
        <v>5518</v>
      </c>
      <c r="E11922" s="826">
        <v>3950</v>
      </c>
      <c r="F11922" s="825" t="s">
        <v>5517</v>
      </c>
      <c r="G11922" s="824" t="s">
        <v>5516</v>
      </c>
      <c r="H11922" s="823" t="s">
        <v>2725</v>
      </c>
      <c r="I11922" s="823" t="s">
        <v>3654</v>
      </c>
      <c r="J11922" s="823" t="s">
        <v>2725</v>
      </c>
      <c r="K11922" s="822"/>
      <c r="L11922" s="822"/>
      <c r="M11922" s="821"/>
      <c r="N11922" s="822">
        <v>2</v>
      </c>
      <c r="O11922" s="822">
        <v>6</v>
      </c>
      <c r="P11922" s="821">
        <v>24607.184758428932</v>
      </c>
    </row>
    <row r="11923" spans="1:16" ht="22.5" x14ac:dyDescent="0.25">
      <c r="A11923" s="827" t="s">
        <v>3627</v>
      </c>
      <c r="B11923" s="827" t="s">
        <v>3626</v>
      </c>
      <c r="C11923" s="827" t="s">
        <v>3031</v>
      </c>
      <c r="D11923" s="824" t="s">
        <v>5515</v>
      </c>
      <c r="E11923" s="826">
        <v>10000</v>
      </c>
      <c r="F11923" s="825" t="s">
        <v>5514</v>
      </c>
      <c r="G11923" s="824" t="s">
        <v>5513</v>
      </c>
      <c r="H11923" s="823" t="s">
        <v>2725</v>
      </c>
      <c r="I11923" s="823" t="s">
        <v>3654</v>
      </c>
      <c r="J11923" s="823" t="s">
        <v>2725</v>
      </c>
      <c r="K11923" s="822"/>
      <c r="L11923" s="822"/>
      <c r="M11923" s="821"/>
      <c r="N11923" s="822">
        <v>3</v>
      </c>
      <c r="O11923" s="822">
        <v>6</v>
      </c>
      <c r="P11923" s="821">
        <v>61189.88454299415</v>
      </c>
    </row>
    <row r="11924" spans="1:16" ht="33.75" x14ac:dyDescent="0.25">
      <c r="A11924" s="827" t="s">
        <v>3627</v>
      </c>
      <c r="B11924" s="827" t="s">
        <v>3626</v>
      </c>
      <c r="C11924" s="827" t="s">
        <v>3031</v>
      </c>
      <c r="D11924" s="824" t="s">
        <v>78</v>
      </c>
      <c r="E11924" s="826">
        <v>2000</v>
      </c>
      <c r="F11924" s="825" t="s">
        <v>5512</v>
      </c>
      <c r="G11924" s="824" t="s">
        <v>5511</v>
      </c>
      <c r="H11924" s="823" t="s">
        <v>2745</v>
      </c>
      <c r="I11924" s="823" t="s">
        <v>3638</v>
      </c>
      <c r="J11924" s="823" t="s">
        <v>2745</v>
      </c>
      <c r="K11924" s="822"/>
      <c r="L11924" s="822"/>
      <c r="M11924" s="821"/>
      <c r="N11924" s="822">
        <v>3</v>
      </c>
      <c r="O11924" s="822">
        <v>6</v>
      </c>
      <c r="P11924" s="821">
        <v>12983.894300267406</v>
      </c>
    </row>
    <row r="11925" spans="1:16" ht="22.5" x14ac:dyDescent="0.25">
      <c r="A11925" s="827" t="s">
        <v>3627</v>
      </c>
      <c r="B11925" s="827" t="s">
        <v>3626</v>
      </c>
      <c r="C11925" s="827" t="s">
        <v>3031</v>
      </c>
      <c r="D11925" s="824" t="s">
        <v>5510</v>
      </c>
      <c r="E11925" s="826">
        <v>8000</v>
      </c>
      <c r="F11925" s="825" t="s">
        <v>5509</v>
      </c>
      <c r="G11925" s="824" t="s">
        <v>5508</v>
      </c>
      <c r="H11925" s="823" t="s">
        <v>3674</v>
      </c>
      <c r="I11925" s="823" t="s">
        <v>3631</v>
      </c>
      <c r="J11925" s="823" t="s">
        <v>3674</v>
      </c>
      <c r="K11925" s="822"/>
      <c r="L11925" s="822"/>
      <c r="M11925" s="821"/>
      <c r="N11925" s="822">
        <v>2</v>
      </c>
      <c r="O11925" s="822">
        <v>6</v>
      </c>
      <c r="P11925" s="821">
        <v>49161.38397184194</v>
      </c>
    </row>
    <row r="11926" spans="1:16" ht="22.5" x14ac:dyDescent="0.25">
      <c r="A11926" s="827" t="s">
        <v>3627</v>
      </c>
      <c r="B11926" s="827" t="s">
        <v>3626</v>
      </c>
      <c r="C11926" s="827" t="s">
        <v>3031</v>
      </c>
      <c r="D11926" s="824" t="s">
        <v>5507</v>
      </c>
      <c r="E11926" s="826">
        <v>6000</v>
      </c>
      <c r="F11926" s="825" t="s">
        <v>5506</v>
      </c>
      <c r="G11926" s="824" t="s">
        <v>5505</v>
      </c>
      <c r="H11926" s="823" t="s">
        <v>5504</v>
      </c>
      <c r="I11926" s="823" t="s">
        <v>3654</v>
      </c>
      <c r="J11926" s="823" t="s">
        <v>5504</v>
      </c>
      <c r="K11926" s="822"/>
      <c r="L11926" s="822"/>
      <c r="M11926" s="821"/>
      <c r="N11926" s="822">
        <v>1</v>
      </c>
      <c r="O11926" s="822">
        <v>3</v>
      </c>
      <c r="P11926" s="821">
        <v>19460.81083656241</v>
      </c>
    </row>
    <row r="11927" spans="1:16" ht="22.5" x14ac:dyDescent="0.25">
      <c r="A11927" s="827" t="s">
        <v>3627</v>
      </c>
      <c r="B11927" s="827" t="s">
        <v>3626</v>
      </c>
      <c r="C11927" s="827" t="s">
        <v>3031</v>
      </c>
      <c r="D11927" s="824" t="s">
        <v>78</v>
      </c>
      <c r="E11927" s="826">
        <v>2000</v>
      </c>
      <c r="F11927" s="825" t="s">
        <v>5503</v>
      </c>
      <c r="G11927" s="824" t="s">
        <v>5502</v>
      </c>
      <c r="H11927" s="823" t="s">
        <v>3674</v>
      </c>
      <c r="I11927" s="823" t="s">
        <v>3631</v>
      </c>
      <c r="J11927" s="823" t="s">
        <v>3674</v>
      </c>
      <c r="K11927" s="822"/>
      <c r="L11927" s="822"/>
      <c r="M11927" s="821"/>
      <c r="N11927" s="822">
        <v>3</v>
      </c>
      <c r="O11927" s="822">
        <v>6</v>
      </c>
      <c r="P11927" s="821">
        <v>13017.995099386622</v>
      </c>
    </row>
    <row r="11928" spans="1:16" x14ac:dyDescent="0.25">
      <c r="A11928" s="1772" t="s">
        <v>2848</v>
      </c>
      <c r="B11928" s="1772"/>
      <c r="C11928" s="1772"/>
      <c r="D11928" s="1772"/>
      <c r="E11928" s="1772"/>
      <c r="F11928" s="1772" t="s">
        <v>378</v>
      </c>
      <c r="G11928" s="1772"/>
      <c r="H11928" s="1772"/>
      <c r="I11928" s="1772"/>
      <c r="J11928" s="1772"/>
      <c r="K11928" s="1771" t="s">
        <v>2847</v>
      </c>
      <c r="L11928" s="1771"/>
      <c r="M11928" s="1771"/>
      <c r="N11928" s="1771" t="s">
        <v>2846</v>
      </c>
      <c r="O11928" s="1771"/>
      <c r="P11928" s="1771"/>
    </row>
    <row r="11929" spans="1:16" ht="81" customHeight="1" x14ac:dyDescent="0.25">
      <c r="A11929" s="1535" t="s">
        <v>2845</v>
      </c>
      <c r="B11929" s="1535" t="s">
        <v>5</v>
      </c>
      <c r="C11929" s="1535" t="s">
        <v>2844</v>
      </c>
      <c r="D11929" s="1535" t="s">
        <v>2843</v>
      </c>
      <c r="E11929" s="1536" t="s">
        <v>2842</v>
      </c>
      <c r="F11929" s="1537" t="s">
        <v>2841</v>
      </c>
      <c r="G11929" s="1540" t="s">
        <v>2840</v>
      </c>
      <c r="H11929" s="1535" t="s">
        <v>2839</v>
      </c>
      <c r="I11929" s="1535" t="s">
        <v>2838</v>
      </c>
      <c r="J11929" s="1535" t="s">
        <v>2837</v>
      </c>
      <c r="K11929" s="1538" t="s">
        <v>2836</v>
      </c>
      <c r="L11929" s="1538" t="s">
        <v>2835</v>
      </c>
      <c r="M11929" s="1539" t="s">
        <v>2834</v>
      </c>
      <c r="N11929" s="1538" t="s">
        <v>2836</v>
      </c>
      <c r="O11929" s="1538" t="s">
        <v>2835</v>
      </c>
      <c r="P11929" s="1539" t="s">
        <v>2834</v>
      </c>
    </row>
    <row r="11930" spans="1:16" ht="33.75" x14ac:dyDescent="0.25">
      <c r="A11930" s="827" t="s">
        <v>3627</v>
      </c>
      <c r="B11930" s="827" t="s">
        <v>3626</v>
      </c>
      <c r="C11930" s="827" t="s">
        <v>3031</v>
      </c>
      <c r="D11930" s="824" t="s">
        <v>78</v>
      </c>
      <c r="E11930" s="826">
        <v>2575</v>
      </c>
      <c r="F11930" s="825" t="s">
        <v>5501</v>
      </c>
      <c r="G11930" s="824" t="s">
        <v>5500</v>
      </c>
      <c r="H11930" s="823" t="s">
        <v>3674</v>
      </c>
      <c r="I11930" s="823" t="s">
        <v>3622</v>
      </c>
      <c r="J11930" s="823" t="s">
        <v>3674</v>
      </c>
      <c r="K11930" s="822"/>
      <c r="L11930" s="822"/>
      <c r="M11930" s="821"/>
      <c r="N11930" s="822">
        <v>3</v>
      </c>
      <c r="O11930" s="822">
        <v>6</v>
      </c>
      <c r="P11930" s="821">
        <v>16408.568792882059</v>
      </c>
    </row>
    <row r="11931" spans="1:16" ht="22.5" x14ac:dyDescent="0.25">
      <c r="A11931" s="827" t="s">
        <v>3627</v>
      </c>
      <c r="B11931" s="827" t="s">
        <v>3626</v>
      </c>
      <c r="C11931" s="827" t="s">
        <v>3031</v>
      </c>
      <c r="D11931" s="824" t="s">
        <v>78</v>
      </c>
      <c r="E11931" s="826">
        <v>2575</v>
      </c>
      <c r="F11931" s="825" t="s">
        <v>5499</v>
      </c>
      <c r="G11931" s="824" t="s">
        <v>5498</v>
      </c>
      <c r="H11931" s="823" t="s">
        <v>3691</v>
      </c>
      <c r="I11931" s="823" t="s">
        <v>3654</v>
      </c>
      <c r="J11931" s="823" t="s">
        <v>3691</v>
      </c>
      <c r="K11931" s="822"/>
      <c r="L11931" s="822"/>
      <c r="M11931" s="821"/>
      <c r="N11931" s="822">
        <v>3</v>
      </c>
      <c r="O11931" s="822">
        <v>6</v>
      </c>
      <c r="P11931" s="821">
        <v>16401.141193779371</v>
      </c>
    </row>
    <row r="11932" spans="1:16" ht="22.5" x14ac:dyDescent="0.25">
      <c r="A11932" s="827" t="s">
        <v>3627</v>
      </c>
      <c r="B11932" s="827" t="s">
        <v>3626</v>
      </c>
      <c r="C11932" s="827" t="s">
        <v>3031</v>
      </c>
      <c r="D11932" s="824" t="s">
        <v>78</v>
      </c>
      <c r="E11932" s="826">
        <v>2575</v>
      </c>
      <c r="F11932" s="825" t="s">
        <v>5497</v>
      </c>
      <c r="G11932" s="824" t="s">
        <v>5496</v>
      </c>
      <c r="H11932" s="823" t="s">
        <v>4132</v>
      </c>
      <c r="I11932" s="823" t="s">
        <v>3875</v>
      </c>
      <c r="J11932" s="823" t="s">
        <v>4132</v>
      </c>
      <c r="K11932" s="822"/>
      <c r="L11932" s="822"/>
      <c r="M11932" s="821"/>
      <c r="N11932" s="822">
        <v>3</v>
      </c>
      <c r="O11932" s="822">
        <v>6</v>
      </c>
      <c r="P11932" s="821">
        <v>16429.538478877766</v>
      </c>
    </row>
    <row r="11933" spans="1:16" ht="33.75" x14ac:dyDescent="0.25">
      <c r="A11933" s="827" t="s">
        <v>3627</v>
      </c>
      <c r="B11933" s="827" t="s">
        <v>3626</v>
      </c>
      <c r="C11933" s="827" t="s">
        <v>3031</v>
      </c>
      <c r="D11933" s="824" t="s">
        <v>5492</v>
      </c>
      <c r="E11933" s="826">
        <v>2075</v>
      </c>
      <c r="F11933" s="825" t="s">
        <v>5495</v>
      </c>
      <c r="G11933" s="824" t="s">
        <v>5494</v>
      </c>
      <c r="H11933" s="823" t="s">
        <v>5493</v>
      </c>
      <c r="I11933" s="823" t="s">
        <v>3622</v>
      </c>
      <c r="J11933" s="823" t="s">
        <v>5493</v>
      </c>
      <c r="K11933" s="822"/>
      <c r="L11933" s="822"/>
      <c r="M11933" s="821"/>
      <c r="N11933" s="822">
        <v>3</v>
      </c>
      <c r="O11933" s="822">
        <v>6</v>
      </c>
      <c r="P11933" s="821">
        <v>12479.569342570423</v>
      </c>
    </row>
    <row r="11934" spans="1:16" ht="33.75" x14ac:dyDescent="0.25">
      <c r="A11934" s="827" t="s">
        <v>3627</v>
      </c>
      <c r="B11934" s="827" t="s">
        <v>3626</v>
      </c>
      <c r="C11934" s="827" t="s">
        <v>3031</v>
      </c>
      <c r="D11934" s="824" t="s">
        <v>5492</v>
      </c>
      <c r="E11934" s="826">
        <v>2075</v>
      </c>
      <c r="F11934" s="825" t="s">
        <v>5491</v>
      </c>
      <c r="G11934" s="824" t="s">
        <v>5490</v>
      </c>
      <c r="H11934" s="823" t="s">
        <v>3691</v>
      </c>
      <c r="I11934" s="823" t="s">
        <v>3622</v>
      </c>
      <c r="J11934" s="823" t="s">
        <v>3691</v>
      </c>
      <c r="K11934" s="822"/>
      <c r="L11934" s="822"/>
      <c r="M11934" s="821"/>
      <c r="N11934" s="822">
        <v>3</v>
      </c>
      <c r="O11934" s="822">
        <v>6</v>
      </c>
      <c r="P11934" s="821">
        <v>13376.584748913623</v>
      </c>
    </row>
    <row r="11935" spans="1:16" ht="33.75" x14ac:dyDescent="0.25">
      <c r="A11935" s="827" t="s">
        <v>3627</v>
      </c>
      <c r="B11935" s="827" t="s">
        <v>3626</v>
      </c>
      <c r="C11935" s="827" t="s">
        <v>3031</v>
      </c>
      <c r="D11935" s="824" t="s">
        <v>5489</v>
      </c>
      <c r="E11935" s="826">
        <v>1950</v>
      </c>
      <c r="F11935" s="825" t="s">
        <v>5488</v>
      </c>
      <c r="G11935" s="824" t="s">
        <v>5487</v>
      </c>
      <c r="H11935" s="823" t="s">
        <v>2722</v>
      </c>
      <c r="I11935" s="823" t="s">
        <v>3622</v>
      </c>
      <c r="J11935" s="823" t="s">
        <v>2722</v>
      </c>
      <c r="K11935" s="822"/>
      <c r="L11935" s="822"/>
      <c r="M11935" s="821"/>
      <c r="N11935" s="822">
        <v>4</v>
      </c>
      <c r="O11935" s="822">
        <v>6</v>
      </c>
      <c r="P11935" s="821">
        <v>12563.959297827532</v>
      </c>
    </row>
    <row r="11936" spans="1:16" ht="33.75" x14ac:dyDescent="0.25">
      <c r="A11936" s="827" t="s">
        <v>3627</v>
      </c>
      <c r="B11936" s="827" t="s">
        <v>3626</v>
      </c>
      <c r="C11936" s="827" t="s">
        <v>3031</v>
      </c>
      <c r="D11936" s="824" t="s">
        <v>5486</v>
      </c>
      <c r="E11936" s="826">
        <v>1600</v>
      </c>
      <c r="F11936" s="825" t="s">
        <v>5485</v>
      </c>
      <c r="G11936" s="824" t="s">
        <v>5484</v>
      </c>
      <c r="H11936" s="823" t="s">
        <v>3674</v>
      </c>
      <c r="I11936" s="823" t="s">
        <v>3622</v>
      </c>
      <c r="J11936" s="823" t="s">
        <v>3674</v>
      </c>
      <c r="K11936" s="822"/>
      <c r="L11936" s="822"/>
      <c r="M11936" s="821"/>
      <c r="N11936" s="822">
        <v>3</v>
      </c>
      <c r="O11936" s="822">
        <v>6</v>
      </c>
      <c r="P11936" s="821">
        <v>10370.20136366079</v>
      </c>
    </row>
    <row r="11937" spans="1:16" ht="33.75" x14ac:dyDescent="0.25">
      <c r="A11937" s="827" t="s">
        <v>3627</v>
      </c>
      <c r="B11937" s="827" t="s">
        <v>3626</v>
      </c>
      <c r="C11937" s="827" t="s">
        <v>3031</v>
      </c>
      <c r="D11937" s="824" t="s">
        <v>5473</v>
      </c>
      <c r="E11937" s="826">
        <v>2330</v>
      </c>
      <c r="F11937" s="825" t="s">
        <v>5483</v>
      </c>
      <c r="G11937" s="824" t="s">
        <v>5482</v>
      </c>
      <c r="H11937" s="823" t="s">
        <v>2722</v>
      </c>
      <c r="I11937" s="823" t="s">
        <v>3622</v>
      </c>
      <c r="J11937" s="823" t="s">
        <v>2722</v>
      </c>
      <c r="K11937" s="822"/>
      <c r="L11937" s="822"/>
      <c r="M11937" s="821"/>
      <c r="N11937" s="822">
        <v>3</v>
      </c>
      <c r="O11937" s="822">
        <v>6</v>
      </c>
      <c r="P11937" s="821">
        <v>15048.42604329807</v>
      </c>
    </row>
    <row r="11938" spans="1:16" ht="33.75" x14ac:dyDescent="0.25">
      <c r="A11938" s="827" t="s">
        <v>3627</v>
      </c>
      <c r="B11938" s="827" t="s">
        <v>3626</v>
      </c>
      <c r="C11938" s="827" t="s">
        <v>3031</v>
      </c>
      <c r="D11938" s="824" t="s">
        <v>5481</v>
      </c>
      <c r="E11938" s="826">
        <v>8000</v>
      </c>
      <c r="F11938" s="825" t="s">
        <v>5480</v>
      </c>
      <c r="G11938" s="824" t="s">
        <v>5479</v>
      </c>
      <c r="H11938" s="823" t="s">
        <v>2722</v>
      </c>
      <c r="I11938" s="823" t="s">
        <v>3622</v>
      </c>
      <c r="J11938" s="823" t="s">
        <v>2722</v>
      </c>
      <c r="K11938" s="822"/>
      <c r="L11938" s="822"/>
      <c r="M11938" s="821"/>
      <c r="N11938" s="822">
        <v>3</v>
      </c>
      <c r="O11938" s="822">
        <v>6</v>
      </c>
      <c r="P11938" s="821">
        <v>48999.009237881859</v>
      </c>
    </row>
    <row r="11939" spans="1:16" ht="33.75" x14ac:dyDescent="0.25">
      <c r="A11939" s="827" t="s">
        <v>3627</v>
      </c>
      <c r="B11939" s="827" t="s">
        <v>3626</v>
      </c>
      <c r="C11939" s="827" t="s">
        <v>3031</v>
      </c>
      <c r="D11939" s="824" t="s">
        <v>5478</v>
      </c>
      <c r="E11939" s="826">
        <v>4000</v>
      </c>
      <c r="F11939" s="825" t="s">
        <v>5477</v>
      </c>
      <c r="G11939" s="824" t="s">
        <v>5476</v>
      </c>
      <c r="H11939" s="823" t="s">
        <v>3570</v>
      </c>
      <c r="I11939" s="823" t="s">
        <v>3622</v>
      </c>
      <c r="J11939" s="823" t="s">
        <v>3570</v>
      </c>
      <c r="K11939" s="822"/>
      <c r="L11939" s="822"/>
      <c r="M11939" s="821"/>
      <c r="N11939" s="822">
        <v>3</v>
      </c>
      <c r="O11939" s="822">
        <v>6</v>
      </c>
      <c r="P11939" s="821">
        <v>24882.025972729283</v>
      </c>
    </row>
    <row r="11940" spans="1:16" ht="33.75" x14ac:dyDescent="0.25">
      <c r="A11940" s="827" t="s">
        <v>3627</v>
      </c>
      <c r="B11940" s="827" t="s">
        <v>3626</v>
      </c>
      <c r="C11940" s="827" t="s">
        <v>3031</v>
      </c>
      <c r="D11940" s="824" t="s">
        <v>5453</v>
      </c>
      <c r="E11940" s="826">
        <v>8000</v>
      </c>
      <c r="F11940" s="825" t="s">
        <v>5475</v>
      </c>
      <c r="G11940" s="824" t="s">
        <v>5474</v>
      </c>
      <c r="H11940" s="823" t="s">
        <v>2725</v>
      </c>
      <c r="I11940" s="823" t="s">
        <v>3622</v>
      </c>
      <c r="J11940" s="823" t="s">
        <v>2725</v>
      </c>
      <c r="K11940" s="822"/>
      <c r="L11940" s="822"/>
      <c r="M11940" s="821"/>
      <c r="N11940" s="822">
        <v>2</v>
      </c>
      <c r="O11940" s="822">
        <v>6</v>
      </c>
      <c r="P11940" s="821">
        <v>49161.38397184194</v>
      </c>
    </row>
    <row r="11941" spans="1:16" ht="33.75" x14ac:dyDescent="0.25">
      <c r="A11941" s="827" t="s">
        <v>3627</v>
      </c>
      <c r="B11941" s="827" t="s">
        <v>3626</v>
      </c>
      <c r="C11941" s="827" t="s">
        <v>3031</v>
      </c>
      <c r="D11941" s="824" t="s">
        <v>5473</v>
      </c>
      <c r="E11941" s="826">
        <v>2330</v>
      </c>
      <c r="F11941" s="825" t="s">
        <v>5472</v>
      </c>
      <c r="G11941" s="824" t="s">
        <v>5471</v>
      </c>
      <c r="H11941" s="823" t="s">
        <v>3327</v>
      </c>
      <c r="I11941" s="823" t="s">
        <v>3622</v>
      </c>
      <c r="J11941" s="823" t="s">
        <v>3327</v>
      </c>
      <c r="K11941" s="822"/>
      <c r="L11941" s="822"/>
      <c r="M11941" s="821"/>
      <c r="N11941" s="822">
        <v>3</v>
      </c>
      <c r="O11941" s="822">
        <v>6</v>
      </c>
      <c r="P11941" s="821">
        <v>14926.777807521816</v>
      </c>
    </row>
    <row r="11942" spans="1:16" ht="33.75" x14ac:dyDescent="0.25">
      <c r="A11942" s="827" t="s">
        <v>3627</v>
      </c>
      <c r="B11942" s="827" t="s">
        <v>3626</v>
      </c>
      <c r="C11942" s="827" t="s">
        <v>3031</v>
      </c>
      <c r="D11942" s="824" t="s">
        <v>5470</v>
      </c>
      <c r="E11942" s="826">
        <v>2330</v>
      </c>
      <c r="F11942" s="825" t="s">
        <v>5469</v>
      </c>
      <c r="G11942" s="824" t="s">
        <v>5468</v>
      </c>
      <c r="H11942" s="823" t="s">
        <v>3691</v>
      </c>
      <c r="I11942" s="823" t="s">
        <v>3622</v>
      </c>
      <c r="J11942" s="823" t="s">
        <v>3691</v>
      </c>
      <c r="K11942" s="822"/>
      <c r="L11942" s="822"/>
      <c r="M11942" s="821"/>
      <c r="N11942" s="822">
        <v>3</v>
      </c>
      <c r="O11942" s="822">
        <v>6</v>
      </c>
      <c r="P11942" s="821">
        <v>15024.479303410999</v>
      </c>
    </row>
    <row r="11943" spans="1:16" ht="22.5" x14ac:dyDescent="0.25">
      <c r="A11943" s="827" t="s">
        <v>3627</v>
      </c>
      <c r="B11943" s="827" t="s">
        <v>3626</v>
      </c>
      <c r="C11943" s="827" t="s">
        <v>3031</v>
      </c>
      <c r="D11943" s="824" t="s">
        <v>5467</v>
      </c>
      <c r="E11943" s="826">
        <v>6000</v>
      </c>
      <c r="F11943" s="825" t="s">
        <v>5466</v>
      </c>
      <c r="G11943" s="824" t="s">
        <v>5465</v>
      </c>
      <c r="H11943" s="823" t="s">
        <v>3674</v>
      </c>
      <c r="I11943" s="823" t="s">
        <v>3631</v>
      </c>
      <c r="J11943" s="823" t="s">
        <v>3674</v>
      </c>
      <c r="K11943" s="822"/>
      <c r="L11943" s="822"/>
      <c r="M11943" s="821"/>
      <c r="N11943" s="822">
        <v>2</v>
      </c>
      <c r="O11943" s="822">
        <v>6</v>
      </c>
      <c r="P11943" s="821">
        <v>37132.883400689723</v>
      </c>
    </row>
    <row r="11944" spans="1:16" ht="33.75" x14ac:dyDescent="0.25">
      <c r="A11944" s="827" t="s">
        <v>3627</v>
      </c>
      <c r="B11944" s="827" t="s">
        <v>3626</v>
      </c>
      <c r="C11944" s="827" t="s">
        <v>3031</v>
      </c>
      <c r="D11944" s="824" t="s">
        <v>5464</v>
      </c>
      <c r="E11944" s="826">
        <v>7323.66</v>
      </c>
      <c r="F11944" s="825" t="s">
        <v>5463</v>
      </c>
      <c r="G11944" s="824" t="s">
        <v>5462</v>
      </c>
      <c r="H11944" s="823" t="s">
        <v>4071</v>
      </c>
      <c r="I11944" s="823" t="s">
        <v>3622</v>
      </c>
      <c r="J11944" s="823" t="s">
        <v>4071</v>
      </c>
      <c r="K11944" s="822"/>
      <c r="L11944" s="822"/>
      <c r="M11944" s="821"/>
      <c r="N11944" s="822">
        <v>2</v>
      </c>
      <c r="O11944" s="822">
        <v>6</v>
      </c>
      <c r="P11944" s="821">
        <v>40980.319593378474</v>
      </c>
    </row>
    <row r="11945" spans="1:16" ht="33.75" x14ac:dyDescent="0.25">
      <c r="A11945" s="827" t="s">
        <v>3627</v>
      </c>
      <c r="B11945" s="827" t="s">
        <v>3626</v>
      </c>
      <c r="C11945" s="827" t="s">
        <v>3031</v>
      </c>
      <c r="D11945" s="824" t="s">
        <v>5461</v>
      </c>
      <c r="E11945" s="826">
        <v>7000</v>
      </c>
      <c r="F11945" s="825" t="s">
        <v>5460</v>
      </c>
      <c r="G11945" s="824" t="s">
        <v>5459</v>
      </c>
      <c r="H11945" s="823" t="s">
        <v>2722</v>
      </c>
      <c r="I11945" s="823" t="s">
        <v>5458</v>
      </c>
      <c r="J11945" s="823" t="s">
        <v>2722</v>
      </c>
      <c r="K11945" s="822"/>
      <c r="L11945" s="822"/>
      <c r="M11945" s="821"/>
      <c r="N11945" s="822">
        <v>3</v>
      </c>
      <c r="O11945" s="822">
        <v>6</v>
      </c>
      <c r="P11945" s="821">
        <v>42980.779523366786</v>
      </c>
    </row>
    <row r="11946" spans="1:16" ht="33.75" x14ac:dyDescent="0.25">
      <c r="A11946" s="827" t="s">
        <v>3627</v>
      </c>
      <c r="B11946" s="827" t="s">
        <v>3626</v>
      </c>
      <c r="C11946" s="827" t="s">
        <v>3031</v>
      </c>
      <c r="D11946" s="824" t="s">
        <v>78</v>
      </c>
      <c r="E11946" s="826">
        <v>2300</v>
      </c>
      <c r="F11946" s="825" t="s">
        <v>5457</v>
      </c>
      <c r="G11946" s="824" t="s">
        <v>5456</v>
      </c>
      <c r="H11946" s="823" t="s">
        <v>2722</v>
      </c>
      <c r="I11946" s="823" t="s">
        <v>3622</v>
      </c>
      <c r="J11946" s="823" t="s">
        <v>2722</v>
      </c>
      <c r="K11946" s="822"/>
      <c r="L11946" s="822"/>
      <c r="M11946" s="821"/>
      <c r="N11946" s="822">
        <v>3</v>
      </c>
      <c r="O11946" s="822">
        <v>6</v>
      </c>
      <c r="P11946" s="821">
        <v>14783.327914460349</v>
      </c>
    </row>
    <row r="11947" spans="1:16" ht="33.75" x14ac:dyDescent="0.25">
      <c r="A11947" s="827" t="s">
        <v>3627</v>
      </c>
      <c r="B11947" s="827" t="s">
        <v>3626</v>
      </c>
      <c r="C11947" s="827" t="s">
        <v>3031</v>
      </c>
      <c r="D11947" s="824" t="s">
        <v>1876</v>
      </c>
      <c r="E11947" s="826">
        <v>3500</v>
      </c>
      <c r="F11947" s="825" t="s">
        <v>5455</v>
      </c>
      <c r="G11947" s="824" t="s">
        <v>5454</v>
      </c>
      <c r="H11947" s="823" t="s">
        <v>3674</v>
      </c>
      <c r="I11947" s="823" t="s">
        <v>3647</v>
      </c>
      <c r="J11947" s="823" t="s">
        <v>3674</v>
      </c>
      <c r="K11947" s="822"/>
      <c r="L11947" s="822"/>
      <c r="M11947" s="821"/>
      <c r="N11947" s="822">
        <v>2</v>
      </c>
      <c r="O11947" s="822">
        <v>6</v>
      </c>
      <c r="P11947" s="821">
        <v>22097.257686749457</v>
      </c>
    </row>
    <row r="11948" spans="1:16" ht="22.5" x14ac:dyDescent="0.25">
      <c r="A11948" s="827" t="s">
        <v>3627</v>
      </c>
      <c r="B11948" s="827" t="s">
        <v>3626</v>
      </c>
      <c r="C11948" s="827" t="s">
        <v>3031</v>
      </c>
      <c r="D11948" s="824" t="s">
        <v>5453</v>
      </c>
      <c r="E11948" s="826">
        <v>8000</v>
      </c>
      <c r="F11948" s="825" t="s">
        <v>5452</v>
      </c>
      <c r="G11948" s="824" t="s">
        <v>5451</v>
      </c>
      <c r="H11948" s="823" t="s">
        <v>5310</v>
      </c>
      <c r="I11948" s="823" t="s">
        <v>4358</v>
      </c>
      <c r="J11948" s="823" t="s">
        <v>5310</v>
      </c>
      <c r="K11948" s="822"/>
      <c r="L11948" s="822"/>
      <c r="M11948" s="821"/>
      <c r="N11948" s="822">
        <v>2</v>
      </c>
      <c r="O11948" s="822">
        <v>6</v>
      </c>
      <c r="P11948" s="821">
        <v>48851.970842149996</v>
      </c>
    </row>
    <row r="11949" spans="1:16" ht="33.75" x14ac:dyDescent="0.25">
      <c r="A11949" s="827" t="s">
        <v>3627</v>
      </c>
      <c r="B11949" s="827" t="s">
        <v>3626</v>
      </c>
      <c r="C11949" s="827" t="s">
        <v>3031</v>
      </c>
      <c r="D11949" s="824" t="s">
        <v>5450</v>
      </c>
      <c r="E11949" s="826">
        <v>4500</v>
      </c>
      <c r="F11949" s="825" t="s">
        <v>5449</v>
      </c>
      <c r="G11949" s="824" t="s">
        <v>5448</v>
      </c>
      <c r="H11949" s="823" t="s">
        <v>5447</v>
      </c>
      <c r="I11949" s="823" t="s">
        <v>3638</v>
      </c>
      <c r="J11949" s="823" t="s">
        <v>5447</v>
      </c>
      <c r="K11949" s="822"/>
      <c r="L11949" s="822"/>
      <c r="M11949" s="821"/>
      <c r="N11949" s="822">
        <v>1</v>
      </c>
      <c r="O11949" s="822">
        <v>6</v>
      </c>
      <c r="P11949" s="821">
        <v>27884.650451553633</v>
      </c>
    </row>
    <row r="11950" spans="1:16" ht="33.75" x14ac:dyDescent="0.25">
      <c r="A11950" s="827" t="s">
        <v>3627</v>
      </c>
      <c r="B11950" s="827" t="s">
        <v>3626</v>
      </c>
      <c r="C11950" s="827" t="s">
        <v>3031</v>
      </c>
      <c r="D11950" s="824" t="s">
        <v>5446</v>
      </c>
      <c r="E11950" s="826">
        <v>2400</v>
      </c>
      <c r="F11950" s="825" t="s">
        <v>5445</v>
      </c>
      <c r="G11950" s="824" t="s">
        <v>5444</v>
      </c>
      <c r="H11950" s="823" t="s">
        <v>4938</v>
      </c>
      <c r="I11950" s="823" t="s">
        <v>3911</v>
      </c>
      <c r="J11950" s="823" t="s">
        <v>4938</v>
      </c>
      <c r="K11950" s="822"/>
      <c r="L11950" s="822"/>
      <c r="M11950" s="821"/>
      <c r="N11950" s="822">
        <v>3</v>
      </c>
      <c r="O11950" s="822">
        <v>6</v>
      </c>
      <c r="P11950" s="821">
        <v>15435.473120426319</v>
      </c>
    </row>
    <row r="11951" spans="1:16" ht="33.75" x14ac:dyDescent="0.25">
      <c r="A11951" s="827" t="s">
        <v>3627</v>
      </c>
      <c r="B11951" s="827" t="s">
        <v>3626</v>
      </c>
      <c r="C11951" s="827" t="s">
        <v>3031</v>
      </c>
      <c r="D11951" s="824" t="s">
        <v>5443</v>
      </c>
      <c r="E11951" s="826">
        <v>6500</v>
      </c>
      <c r="F11951" s="825" t="s">
        <v>5442</v>
      </c>
      <c r="G11951" s="824" t="s">
        <v>5441</v>
      </c>
      <c r="H11951" s="823" t="s">
        <v>2745</v>
      </c>
      <c r="I11951" s="823" t="s">
        <v>3622</v>
      </c>
      <c r="J11951" s="823" t="s">
        <v>2745</v>
      </c>
      <c r="K11951" s="822"/>
      <c r="L11951" s="822"/>
      <c r="M11951" s="821"/>
      <c r="N11951" s="822">
        <v>2</v>
      </c>
      <c r="O11951" s="822">
        <v>6</v>
      </c>
      <c r="P11951" s="821">
        <v>39922.823941915143</v>
      </c>
    </row>
    <row r="11952" spans="1:16" ht="33.75" x14ac:dyDescent="0.25">
      <c r="A11952" s="827" t="s">
        <v>3627</v>
      </c>
      <c r="B11952" s="827" t="s">
        <v>3626</v>
      </c>
      <c r="C11952" s="827" t="s">
        <v>3031</v>
      </c>
      <c r="D11952" s="824" t="s">
        <v>5440</v>
      </c>
      <c r="E11952" s="826">
        <v>2600</v>
      </c>
      <c r="F11952" s="825" t="s">
        <v>5439</v>
      </c>
      <c r="G11952" s="824" t="s">
        <v>5438</v>
      </c>
      <c r="H11952" s="823" t="s">
        <v>3674</v>
      </c>
      <c r="I11952" s="823" t="s">
        <v>3622</v>
      </c>
      <c r="J11952" s="823" t="s">
        <v>3674</v>
      </c>
      <c r="K11952" s="822"/>
      <c r="L11952" s="822"/>
      <c r="M11952" s="821"/>
      <c r="N11952" s="822">
        <v>2</v>
      </c>
      <c r="O11952" s="822">
        <v>6</v>
      </c>
      <c r="P11952" s="821">
        <v>16684.432429730958</v>
      </c>
    </row>
    <row r="11953" spans="1:16" ht="33.75" x14ac:dyDescent="0.25">
      <c r="A11953" s="827" t="s">
        <v>3627</v>
      </c>
      <c r="B11953" s="827" t="s">
        <v>3626</v>
      </c>
      <c r="C11953" s="827" t="s">
        <v>3031</v>
      </c>
      <c r="D11953" s="824" t="s">
        <v>1876</v>
      </c>
      <c r="E11953" s="826">
        <v>2900</v>
      </c>
      <c r="F11953" s="825" t="s">
        <v>5437</v>
      </c>
      <c r="G11953" s="824" t="s">
        <v>5436</v>
      </c>
      <c r="H11953" s="823" t="s">
        <v>3691</v>
      </c>
      <c r="I11953" s="823" t="s">
        <v>3622</v>
      </c>
      <c r="J11953" s="823" t="s">
        <v>3691</v>
      </c>
      <c r="K11953" s="822"/>
      <c r="L11953" s="822"/>
      <c r="M11953" s="821"/>
      <c r="N11953" s="822">
        <v>3</v>
      </c>
      <c r="O11953" s="822">
        <v>6</v>
      </c>
      <c r="P11953" s="821">
        <v>18337.178479458704</v>
      </c>
    </row>
    <row r="11954" spans="1:16" ht="33.75" x14ac:dyDescent="0.25">
      <c r="A11954" s="827" t="s">
        <v>3627</v>
      </c>
      <c r="B11954" s="827" t="s">
        <v>3626</v>
      </c>
      <c r="C11954" s="827" t="s">
        <v>3031</v>
      </c>
      <c r="D11954" s="824" t="s">
        <v>5435</v>
      </c>
      <c r="E11954" s="826">
        <v>4000</v>
      </c>
      <c r="F11954" s="825" t="s">
        <v>5434</v>
      </c>
      <c r="G11954" s="824" t="s">
        <v>5433</v>
      </c>
      <c r="H11954" s="823" t="s">
        <v>2883</v>
      </c>
      <c r="I11954" s="823" t="s">
        <v>3622</v>
      </c>
      <c r="J11954" s="823" t="s">
        <v>2883</v>
      </c>
      <c r="K11954" s="822"/>
      <c r="L11954" s="822"/>
      <c r="M11954" s="821"/>
      <c r="N11954" s="822">
        <v>2</v>
      </c>
      <c r="O11954" s="822">
        <v>6</v>
      </c>
      <c r="P11954" s="821">
        <v>25104.38282953751</v>
      </c>
    </row>
    <row r="11955" spans="1:16" ht="33.75" x14ac:dyDescent="0.25">
      <c r="A11955" s="827" t="s">
        <v>3627</v>
      </c>
      <c r="B11955" s="827" t="s">
        <v>3626</v>
      </c>
      <c r="C11955" s="827" t="s">
        <v>3031</v>
      </c>
      <c r="D11955" s="824" t="s">
        <v>3139</v>
      </c>
      <c r="E11955" s="826">
        <v>2000</v>
      </c>
      <c r="F11955" s="825" t="s">
        <v>5432</v>
      </c>
      <c r="G11955" s="824" t="s">
        <v>5431</v>
      </c>
      <c r="H11955" s="823" t="s">
        <v>5372</v>
      </c>
      <c r="I11955" s="823" t="s">
        <v>3622</v>
      </c>
      <c r="J11955" s="823" t="s">
        <v>5372</v>
      </c>
      <c r="K11955" s="822"/>
      <c r="L11955" s="822"/>
      <c r="M11955" s="821"/>
      <c r="N11955" s="822">
        <v>4</v>
      </c>
      <c r="O11955" s="822">
        <v>6</v>
      </c>
      <c r="P11955" s="821">
        <v>13036.03785024335</v>
      </c>
    </row>
    <row r="11956" spans="1:16" ht="33.75" x14ac:dyDescent="0.25">
      <c r="A11956" s="827" t="s">
        <v>3627</v>
      </c>
      <c r="B11956" s="827" t="s">
        <v>3626</v>
      </c>
      <c r="C11956" s="827" t="s">
        <v>3031</v>
      </c>
      <c r="D11956" s="824" t="s">
        <v>40</v>
      </c>
      <c r="E11956" s="826">
        <v>1430</v>
      </c>
      <c r="F11956" s="825" t="s">
        <v>5430</v>
      </c>
      <c r="G11956" s="824" t="s">
        <v>5429</v>
      </c>
      <c r="H11956" s="823" t="s">
        <v>4065</v>
      </c>
      <c r="I11956" s="823" t="s">
        <v>3638</v>
      </c>
      <c r="J11956" s="823" t="s">
        <v>4065</v>
      </c>
      <c r="K11956" s="822"/>
      <c r="L11956" s="822"/>
      <c r="M11956" s="821"/>
      <c r="N11956" s="822">
        <v>5</v>
      </c>
      <c r="O11956" s="822">
        <v>6</v>
      </c>
      <c r="P11956" s="821">
        <v>9257.0438258044596</v>
      </c>
    </row>
    <row r="11957" spans="1:16" ht="33.75" x14ac:dyDescent="0.25">
      <c r="A11957" s="827" t="s">
        <v>3627</v>
      </c>
      <c r="B11957" s="827" t="s">
        <v>3626</v>
      </c>
      <c r="C11957" s="827" t="s">
        <v>3031</v>
      </c>
      <c r="D11957" s="824" t="s">
        <v>5428</v>
      </c>
      <c r="E11957" s="826">
        <v>4500</v>
      </c>
      <c r="F11957" s="825" t="s">
        <v>5427</v>
      </c>
      <c r="G11957" s="824" t="s">
        <v>5426</v>
      </c>
      <c r="H11957" s="823" t="s">
        <v>4035</v>
      </c>
      <c r="I11957" s="823" t="s">
        <v>3622</v>
      </c>
      <c r="J11957" s="823" t="s">
        <v>4035</v>
      </c>
      <c r="K11957" s="822"/>
      <c r="L11957" s="822"/>
      <c r="M11957" s="821"/>
      <c r="N11957" s="822">
        <v>3</v>
      </c>
      <c r="O11957" s="822">
        <v>6</v>
      </c>
      <c r="P11957" s="821">
        <v>27954.94701364154</v>
      </c>
    </row>
    <row r="11958" spans="1:16" ht="33.75" x14ac:dyDescent="0.25">
      <c r="A11958" s="827" t="s">
        <v>3627</v>
      </c>
      <c r="B11958" s="827" t="s">
        <v>3626</v>
      </c>
      <c r="C11958" s="827" t="s">
        <v>3031</v>
      </c>
      <c r="D11958" s="824" t="s">
        <v>4931</v>
      </c>
      <c r="E11958" s="826">
        <v>2310</v>
      </c>
      <c r="F11958" s="825" t="s">
        <v>5425</v>
      </c>
      <c r="G11958" s="824" t="s">
        <v>5424</v>
      </c>
      <c r="H11958" s="823" t="s">
        <v>2741</v>
      </c>
      <c r="I11958" s="823" t="s">
        <v>3638</v>
      </c>
      <c r="J11958" s="823" t="s">
        <v>2741</v>
      </c>
      <c r="K11958" s="822"/>
      <c r="L11958" s="822"/>
      <c r="M11958" s="821"/>
      <c r="N11958" s="822">
        <v>3</v>
      </c>
      <c r="O11958" s="822">
        <v>6</v>
      </c>
      <c r="P11958" s="821">
        <v>14863.116968248993</v>
      </c>
    </row>
    <row r="11959" spans="1:16" ht="33.75" x14ac:dyDescent="0.25">
      <c r="A11959" s="827" t="s">
        <v>3627</v>
      </c>
      <c r="B11959" s="827" t="s">
        <v>3626</v>
      </c>
      <c r="C11959" s="827" t="s">
        <v>3031</v>
      </c>
      <c r="D11959" s="824" t="s">
        <v>4931</v>
      </c>
      <c r="E11959" s="826">
        <v>2310</v>
      </c>
      <c r="F11959" s="825" t="s">
        <v>5423</v>
      </c>
      <c r="G11959" s="824" t="s">
        <v>5422</v>
      </c>
      <c r="H11959" s="823" t="s">
        <v>3674</v>
      </c>
      <c r="I11959" s="823" t="s">
        <v>3647</v>
      </c>
      <c r="J11959" s="823" t="s">
        <v>3674</v>
      </c>
      <c r="K11959" s="822"/>
      <c r="L11959" s="822"/>
      <c r="M11959" s="821"/>
      <c r="N11959" s="822">
        <v>3</v>
      </c>
      <c r="O11959" s="822">
        <v>6</v>
      </c>
      <c r="P11959" s="821">
        <v>14746.570821465004</v>
      </c>
    </row>
    <row r="11960" spans="1:16" ht="22.5" x14ac:dyDescent="0.25">
      <c r="A11960" s="827" t="s">
        <v>3627</v>
      </c>
      <c r="B11960" s="827" t="s">
        <v>3626</v>
      </c>
      <c r="C11960" s="827" t="s">
        <v>3031</v>
      </c>
      <c r="D11960" s="824" t="s">
        <v>5421</v>
      </c>
      <c r="E11960" s="826">
        <v>8000</v>
      </c>
      <c r="F11960" s="825" t="s">
        <v>5420</v>
      </c>
      <c r="G11960" s="824" t="s">
        <v>5419</v>
      </c>
      <c r="H11960" s="823" t="s">
        <v>5418</v>
      </c>
      <c r="I11960" s="823" t="s">
        <v>3732</v>
      </c>
      <c r="J11960" s="823" t="s">
        <v>5418</v>
      </c>
      <c r="K11960" s="822"/>
      <c r="L11960" s="822"/>
      <c r="M11960" s="821"/>
      <c r="N11960" s="822">
        <v>2</v>
      </c>
      <c r="O11960" s="822">
        <v>6</v>
      </c>
      <c r="P11960" s="821">
        <v>49142.679653453793</v>
      </c>
    </row>
    <row r="11961" spans="1:16" ht="33.75" x14ac:dyDescent="0.25">
      <c r="A11961" s="827" t="s">
        <v>3627</v>
      </c>
      <c r="B11961" s="827" t="s">
        <v>3626</v>
      </c>
      <c r="C11961" s="827" t="s">
        <v>3031</v>
      </c>
      <c r="D11961" s="824" t="s">
        <v>4876</v>
      </c>
      <c r="E11961" s="826">
        <v>3500</v>
      </c>
      <c r="F11961" s="825" t="s">
        <v>5417</v>
      </c>
      <c r="G11961" s="824" t="s">
        <v>5416</v>
      </c>
      <c r="H11961" s="823" t="s">
        <v>5415</v>
      </c>
      <c r="I11961" s="823" t="s">
        <v>3622</v>
      </c>
      <c r="J11961" s="823" t="s">
        <v>5415</v>
      </c>
      <c r="K11961" s="822"/>
      <c r="L11961" s="822"/>
      <c r="M11961" s="821"/>
      <c r="N11961" s="822">
        <v>3</v>
      </c>
      <c r="O11961" s="822">
        <v>6</v>
      </c>
      <c r="P11961" s="821">
        <v>21049.875999516375</v>
      </c>
    </row>
    <row r="11962" spans="1:16" ht="33.75" x14ac:dyDescent="0.25">
      <c r="A11962" s="827" t="s">
        <v>3627</v>
      </c>
      <c r="B11962" s="827" t="s">
        <v>3626</v>
      </c>
      <c r="C11962" s="827" t="s">
        <v>3031</v>
      </c>
      <c r="D11962" s="824" t="s">
        <v>5414</v>
      </c>
      <c r="E11962" s="826">
        <v>4500</v>
      </c>
      <c r="F11962" s="825" t="s">
        <v>5413</v>
      </c>
      <c r="G11962" s="824" t="s">
        <v>5412</v>
      </c>
      <c r="H11962" s="823" t="s">
        <v>5411</v>
      </c>
      <c r="I11962" s="823" t="s">
        <v>3638</v>
      </c>
      <c r="J11962" s="823" t="s">
        <v>5411</v>
      </c>
      <c r="K11962" s="822"/>
      <c r="L11962" s="822"/>
      <c r="M11962" s="821"/>
      <c r="N11962" s="822">
        <v>1</v>
      </c>
      <c r="O11962" s="822">
        <v>6</v>
      </c>
      <c r="P11962" s="821">
        <v>26783.862221784639</v>
      </c>
    </row>
    <row r="11963" spans="1:16" ht="33.75" x14ac:dyDescent="0.25">
      <c r="A11963" s="827" t="s">
        <v>3627</v>
      </c>
      <c r="B11963" s="827" t="s">
        <v>3626</v>
      </c>
      <c r="C11963" s="827" t="s">
        <v>3031</v>
      </c>
      <c r="D11963" s="824" t="s">
        <v>4931</v>
      </c>
      <c r="E11963" s="826">
        <v>3500</v>
      </c>
      <c r="F11963" s="825" t="s">
        <v>5410</v>
      </c>
      <c r="G11963" s="824" t="s">
        <v>5409</v>
      </c>
      <c r="H11963" s="823" t="s">
        <v>4035</v>
      </c>
      <c r="I11963" s="823" t="s">
        <v>3622</v>
      </c>
      <c r="J11963" s="823" t="s">
        <v>4035</v>
      </c>
      <c r="K11963" s="822"/>
      <c r="L11963" s="822"/>
      <c r="M11963" s="821"/>
      <c r="N11963" s="822">
        <v>3</v>
      </c>
      <c r="O11963" s="822">
        <v>6</v>
      </c>
      <c r="P11963" s="821">
        <v>21894.2165971084</v>
      </c>
    </row>
    <row r="11964" spans="1:16" ht="33.75" x14ac:dyDescent="0.25">
      <c r="A11964" s="827" t="s">
        <v>3627</v>
      </c>
      <c r="B11964" s="827" t="s">
        <v>3626</v>
      </c>
      <c r="C11964" s="827" t="s">
        <v>3031</v>
      </c>
      <c r="D11964" s="824" t="s">
        <v>4931</v>
      </c>
      <c r="E11964" s="826">
        <v>3500</v>
      </c>
      <c r="F11964" s="825" t="s">
        <v>5408</v>
      </c>
      <c r="G11964" s="824" t="s">
        <v>5407</v>
      </c>
      <c r="H11964" s="823" t="s">
        <v>3691</v>
      </c>
      <c r="I11964" s="823" t="s">
        <v>3622</v>
      </c>
      <c r="J11964" s="823" t="s">
        <v>3691</v>
      </c>
      <c r="K11964" s="822"/>
      <c r="L11964" s="822"/>
      <c r="M11964" s="821"/>
      <c r="N11964" s="822">
        <v>3</v>
      </c>
      <c r="O11964" s="822">
        <v>6</v>
      </c>
      <c r="P11964" s="821">
        <v>20932.928902713349</v>
      </c>
    </row>
    <row r="11965" spans="1:16" ht="33.75" x14ac:dyDescent="0.25">
      <c r="A11965" s="827" t="s">
        <v>3627</v>
      </c>
      <c r="B11965" s="827" t="s">
        <v>3626</v>
      </c>
      <c r="C11965" s="827" t="s">
        <v>3031</v>
      </c>
      <c r="D11965" s="824" t="s">
        <v>4931</v>
      </c>
      <c r="E11965" s="826">
        <v>3500</v>
      </c>
      <c r="F11965" s="825" t="s">
        <v>5406</v>
      </c>
      <c r="G11965" s="824" t="s">
        <v>5405</v>
      </c>
      <c r="H11965" s="823" t="s">
        <v>3674</v>
      </c>
      <c r="I11965" s="823" t="s">
        <v>3638</v>
      </c>
      <c r="J11965" s="823" t="s">
        <v>3674</v>
      </c>
      <c r="K11965" s="822"/>
      <c r="L11965" s="822"/>
      <c r="M11965" s="821"/>
      <c r="N11965" s="822">
        <v>3</v>
      </c>
      <c r="O11965" s="822">
        <v>6</v>
      </c>
      <c r="P11965" s="821">
        <v>21786.621659499448</v>
      </c>
    </row>
    <row r="11966" spans="1:16" ht="33.75" x14ac:dyDescent="0.25">
      <c r="A11966" s="827" t="s">
        <v>3627</v>
      </c>
      <c r="B11966" s="827" t="s">
        <v>3626</v>
      </c>
      <c r="C11966" s="827" t="s">
        <v>3031</v>
      </c>
      <c r="D11966" s="824" t="s">
        <v>4931</v>
      </c>
      <c r="E11966" s="826">
        <v>3500</v>
      </c>
      <c r="F11966" s="825" t="s">
        <v>5404</v>
      </c>
      <c r="G11966" s="824" t="s">
        <v>5403</v>
      </c>
      <c r="H11966" s="823" t="s">
        <v>3674</v>
      </c>
      <c r="I11966" s="823" t="s">
        <v>3622</v>
      </c>
      <c r="J11966" s="823" t="s">
        <v>3674</v>
      </c>
      <c r="K11966" s="822"/>
      <c r="L11966" s="822"/>
      <c r="M11966" s="821"/>
      <c r="N11966" s="822">
        <v>3</v>
      </c>
      <c r="O11966" s="822">
        <v>6</v>
      </c>
      <c r="P11966" s="821">
        <v>21980.310589946432</v>
      </c>
    </row>
    <row r="11967" spans="1:16" ht="33.75" x14ac:dyDescent="0.25">
      <c r="A11967" s="827" t="s">
        <v>3627</v>
      </c>
      <c r="B11967" s="827" t="s">
        <v>3626</v>
      </c>
      <c r="C11967" s="827" t="s">
        <v>3031</v>
      </c>
      <c r="D11967" s="824" t="s">
        <v>4931</v>
      </c>
      <c r="E11967" s="826">
        <v>3500</v>
      </c>
      <c r="F11967" s="825" t="s">
        <v>5402</v>
      </c>
      <c r="G11967" s="824" t="s">
        <v>5401</v>
      </c>
      <c r="H11967" s="823" t="s">
        <v>3674</v>
      </c>
      <c r="I11967" s="823" t="s">
        <v>3622</v>
      </c>
      <c r="J11967" s="823" t="s">
        <v>3674</v>
      </c>
      <c r="K11967" s="822"/>
      <c r="L11967" s="822"/>
      <c r="M11967" s="821"/>
      <c r="N11967" s="822">
        <v>3</v>
      </c>
      <c r="O11967" s="822">
        <v>6</v>
      </c>
      <c r="P11967" s="821">
        <v>22070.504296729119</v>
      </c>
    </row>
    <row r="11968" spans="1:16" ht="33.75" x14ac:dyDescent="0.25">
      <c r="A11968" s="827" t="s">
        <v>3627</v>
      </c>
      <c r="B11968" s="827" t="s">
        <v>3626</v>
      </c>
      <c r="C11968" s="827" t="s">
        <v>3031</v>
      </c>
      <c r="D11968" s="824" t="s">
        <v>4931</v>
      </c>
      <c r="E11968" s="826">
        <v>3500</v>
      </c>
      <c r="F11968" s="825" t="s">
        <v>5400</v>
      </c>
      <c r="G11968" s="824" t="s">
        <v>5399</v>
      </c>
      <c r="H11968" s="823" t="s">
        <v>5168</v>
      </c>
      <c r="I11968" s="823" t="s">
        <v>3647</v>
      </c>
      <c r="J11968" s="823" t="s">
        <v>5168</v>
      </c>
      <c r="K11968" s="822"/>
      <c r="L11968" s="822"/>
      <c r="M11968" s="821"/>
      <c r="N11968" s="822">
        <v>3</v>
      </c>
      <c r="O11968" s="822">
        <v>6</v>
      </c>
      <c r="P11968" s="821">
        <v>21049.875999516375</v>
      </c>
    </row>
    <row r="11969" spans="1:16" ht="22.5" x14ac:dyDescent="0.25">
      <c r="A11969" s="827" t="s">
        <v>3627</v>
      </c>
      <c r="B11969" s="827" t="s">
        <v>3626</v>
      </c>
      <c r="C11969" s="827" t="s">
        <v>3031</v>
      </c>
      <c r="D11969" s="824" t="s">
        <v>4931</v>
      </c>
      <c r="E11969" s="826">
        <v>3500</v>
      </c>
      <c r="F11969" s="825" t="s">
        <v>5398</v>
      </c>
      <c r="G11969" s="824" t="s">
        <v>5397</v>
      </c>
      <c r="H11969" s="823" t="s">
        <v>3674</v>
      </c>
      <c r="I11969" s="823" t="s">
        <v>3631</v>
      </c>
      <c r="J11969" s="823" t="s">
        <v>3674</v>
      </c>
      <c r="K11969" s="822"/>
      <c r="L11969" s="822"/>
      <c r="M11969" s="821"/>
      <c r="N11969" s="822">
        <v>3</v>
      </c>
      <c r="O11969" s="822">
        <v>6</v>
      </c>
      <c r="P11969" s="821">
        <v>21641.598037613257</v>
      </c>
    </row>
    <row r="11970" spans="1:16" ht="33.75" x14ac:dyDescent="0.25">
      <c r="A11970" s="827" t="s">
        <v>3627</v>
      </c>
      <c r="B11970" s="827" t="s">
        <v>3626</v>
      </c>
      <c r="C11970" s="827" t="s">
        <v>3031</v>
      </c>
      <c r="D11970" s="824" t="s">
        <v>4931</v>
      </c>
      <c r="E11970" s="826">
        <v>3500</v>
      </c>
      <c r="F11970" s="825" t="s">
        <v>5396</v>
      </c>
      <c r="G11970" s="824" t="s">
        <v>5395</v>
      </c>
      <c r="H11970" s="823" t="s">
        <v>2741</v>
      </c>
      <c r="I11970" s="823" t="s">
        <v>3638</v>
      </c>
      <c r="J11970" s="823" t="s">
        <v>2741</v>
      </c>
      <c r="K11970" s="822"/>
      <c r="L11970" s="822"/>
      <c r="M11970" s="821"/>
      <c r="N11970" s="822">
        <v>3</v>
      </c>
      <c r="O11970" s="822">
        <v>6</v>
      </c>
      <c r="P11970" s="821">
        <v>21611.647071191088</v>
      </c>
    </row>
    <row r="11971" spans="1:16" ht="22.5" x14ac:dyDescent="0.25">
      <c r="A11971" s="827" t="s">
        <v>3627</v>
      </c>
      <c r="B11971" s="827" t="s">
        <v>3626</v>
      </c>
      <c r="C11971" s="827" t="s">
        <v>3031</v>
      </c>
      <c r="D11971" s="824" t="s">
        <v>4931</v>
      </c>
      <c r="E11971" s="826">
        <v>3500</v>
      </c>
      <c r="F11971" s="825" t="s">
        <v>5394</v>
      </c>
      <c r="G11971" s="824" t="s">
        <v>5393</v>
      </c>
      <c r="H11971" s="823" t="s">
        <v>2708</v>
      </c>
      <c r="I11971" s="823" t="s">
        <v>3631</v>
      </c>
      <c r="J11971" s="823" t="s">
        <v>2708</v>
      </c>
      <c r="K11971" s="822"/>
      <c r="L11971" s="822"/>
      <c r="M11971" s="821"/>
      <c r="N11971" s="822">
        <v>3</v>
      </c>
      <c r="O11971" s="822">
        <v>6</v>
      </c>
      <c r="P11971" s="821">
        <v>22097.257686749457</v>
      </c>
    </row>
    <row r="11972" spans="1:16" x14ac:dyDescent="0.25">
      <c r="A11972" s="1772" t="s">
        <v>2848</v>
      </c>
      <c r="B11972" s="1772"/>
      <c r="C11972" s="1772"/>
      <c r="D11972" s="1772"/>
      <c r="E11972" s="1772"/>
      <c r="F11972" s="1772" t="s">
        <v>378</v>
      </c>
      <c r="G11972" s="1772"/>
      <c r="H11972" s="1772"/>
      <c r="I11972" s="1772"/>
      <c r="J11972" s="1772"/>
      <c r="K11972" s="1771" t="s">
        <v>2847</v>
      </c>
      <c r="L11972" s="1771"/>
      <c r="M11972" s="1771"/>
      <c r="N11972" s="1771" t="s">
        <v>2846</v>
      </c>
      <c r="O11972" s="1771"/>
      <c r="P11972" s="1771"/>
    </row>
    <row r="11973" spans="1:16" ht="76.5" customHeight="1" x14ac:dyDescent="0.25">
      <c r="A11973" s="1535" t="s">
        <v>2845</v>
      </c>
      <c r="B11973" s="1535" t="s">
        <v>5</v>
      </c>
      <c r="C11973" s="1535" t="s">
        <v>2844</v>
      </c>
      <c r="D11973" s="1535" t="s">
        <v>2843</v>
      </c>
      <c r="E11973" s="1536" t="s">
        <v>2842</v>
      </c>
      <c r="F11973" s="1537" t="s">
        <v>2841</v>
      </c>
      <c r="G11973" s="1540" t="s">
        <v>2840</v>
      </c>
      <c r="H11973" s="1535" t="s">
        <v>2839</v>
      </c>
      <c r="I11973" s="1535" t="s">
        <v>2838</v>
      </c>
      <c r="J11973" s="1535" t="s">
        <v>2837</v>
      </c>
      <c r="K11973" s="1538" t="s">
        <v>2836</v>
      </c>
      <c r="L11973" s="1538" t="s">
        <v>2835</v>
      </c>
      <c r="M11973" s="1539" t="s">
        <v>2834</v>
      </c>
      <c r="N11973" s="1538" t="s">
        <v>2836</v>
      </c>
      <c r="O11973" s="1538" t="s">
        <v>2835</v>
      </c>
      <c r="P11973" s="1539" t="s">
        <v>2834</v>
      </c>
    </row>
    <row r="11974" spans="1:16" ht="22.5" x14ac:dyDescent="0.25">
      <c r="A11974" s="827" t="s">
        <v>3627</v>
      </c>
      <c r="B11974" s="827" t="s">
        <v>3626</v>
      </c>
      <c r="C11974" s="827" t="s">
        <v>3031</v>
      </c>
      <c r="D11974" s="824" t="s">
        <v>4931</v>
      </c>
      <c r="E11974" s="826">
        <v>3500</v>
      </c>
      <c r="F11974" s="825" t="s">
        <v>5392</v>
      </c>
      <c r="G11974" s="824" t="s">
        <v>5391</v>
      </c>
      <c r="H11974" s="823" t="s">
        <v>3691</v>
      </c>
      <c r="I11974" s="823" t="s">
        <v>3631</v>
      </c>
      <c r="J11974" s="823" t="s">
        <v>3691</v>
      </c>
      <c r="K11974" s="822"/>
      <c r="L11974" s="822"/>
      <c r="M11974" s="821"/>
      <c r="N11974" s="822">
        <v>3</v>
      </c>
      <c r="O11974" s="822">
        <v>6</v>
      </c>
      <c r="P11974" s="821">
        <v>21967.590450592434</v>
      </c>
    </row>
    <row r="11975" spans="1:16" ht="22.5" x14ac:dyDescent="0.25">
      <c r="A11975" s="827" t="s">
        <v>3627</v>
      </c>
      <c r="B11975" s="827" t="s">
        <v>3626</v>
      </c>
      <c r="C11975" s="827" t="s">
        <v>3031</v>
      </c>
      <c r="D11975" s="824" t="s">
        <v>4931</v>
      </c>
      <c r="E11975" s="826">
        <v>3500</v>
      </c>
      <c r="F11975" s="825" t="s">
        <v>5390</v>
      </c>
      <c r="G11975" s="824" t="s">
        <v>5389</v>
      </c>
      <c r="H11975" s="823" t="s">
        <v>2745</v>
      </c>
      <c r="I11975" s="823" t="s">
        <v>3631</v>
      </c>
      <c r="J11975" s="823" t="s">
        <v>2745</v>
      </c>
      <c r="K11975" s="822"/>
      <c r="L11975" s="822"/>
      <c r="M11975" s="821"/>
      <c r="N11975" s="822">
        <v>3</v>
      </c>
      <c r="O11975" s="822">
        <v>6</v>
      </c>
      <c r="P11975" s="821">
        <v>22030.309057320515</v>
      </c>
    </row>
    <row r="11976" spans="1:16" ht="33.75" x14ac:dyDescent="0.25">
      <c r="A11976" s="827" t="s">
        <v>3627</v>
      </c>
      <c r="B11976" s="827" t="s">
        <v>3626</v>
      </c>
      <c r="C11976" s="827" t="s">
        <v>3031</v>
      </c>
      <c r="D11976" s="824" t="s">
        <v>4931</v>
      </c>
      <c r="E11976" s="826">
        <v>3500</v>
      </c>
      <c r="F11976" s="825" t="s">
        <v>5388</v>
      </c>
      <c r="G11976" s="824" t="s">
        <v>5387</v>
      </c>
      <c r="H11976" s="823" t="s">
        <v>2722</v>
      </c>
      <c r="I11976" s="823" t="s">
        <v>3622</v>
      </c>
      <c r="J11976" s="823" t="s">
        <v>2722</v>
      </c>
      <c r="K11976" s="822"/>
      <c r="L11976" s="822"/>
      <c r="M11976" s="821"/>
      <c r="N11976" s="822">
        <v>3</v>
      </c>
      <c r="O11976" s="822">
        <v>6</v>
      </c>
      <c r="P11976" s="821">
        <v>21892.151704510361</v>
      </c>
    </row>
    <row r="11977" spans="1:16" ht="33.75" x14ac:dyDescent="0.25">
      <c r="A11977" s="827" t="s">
        <v>3627</v>
      </c>
      <c r="B11977" s="827" t="s">
        <v>3626</v>
      </c>
      <c r="C11977" s="827" t="s">
        <v>3031</v>
      </c>
      <c r="D11977" s="824" t="s">
        <v>4931</v>
      </c>
      <c r="E11977" s="826">
        <v>2333</v>
      </c>
      <c r="F11977" s="825" t="s">
        <v>5386</v>
      </c>
      <c r="G11977" s="824" t="s">
        <v>5385</v>
      </c>
      <c r="H11977" s="823" t="s">
        <v>5175</v>
      </c>
      <c r="I11977" s="823" t="s">
        <v>3622</v>
      </c>
      <c r="J11977" s="823" t="s">
        <v>5175</v>
      </c>
      <c r="K11977" s="822"/>
      <c r="L11977" s="822"/>
      <c r="M11977" s="821"/>
      <c r="N11977" s="822">
        <v>3</v>
      </c>
      <c r="O11977" s="822">
        <v>6</v>
      </c>
      <c r="P11977" s="821">
        <v>15074.247224524141</v>
      </c>
    </row>
    <row r="11978" spans="1:16" ht="33.75" x14ac:dyDescent="0.25">
      <c r="A11978" s="827" t="s">
        <v>3627</v>
      </c>
      <c r="B11978" s="827" t="s">
        <v>3626</v>
      </c>
      <c r="C11978" s="827" t="s">
        <v>3031</v>
      </c>
      <c r="D11978" s="824" t="s">
        <v>4931</v>
      </c>
      <c r="E11978" s="826">
        <v>3500</v>
      </c>
      <c r="F11978" s="825" t="s">
        <v>5384</v>
      </c>
      <c r="G11978" s="824" t="s">
        <v>5383</v>
      </c>
      <c r="H11978" s="823" t="s">
        <v>3674</v>
      </c>
      <c r="I11978" s="823" t="s">
        <v>3622</v>
      </c>
      <c r="J11978" s="823" t="s">
        <v>3674</v>
      </c>
      <c r="K11978" s="822"/>
      <c r="L11978" s="822"/>
      <c r="M11978" s="821"/>
      <c r="N11978" s="822">
        <v>3</v>
      </c>
      <c r="O11978" s="822">
        <v>6</v>
      </c>
      <c r="P11978" s="821">
        <v>22041.26501659074</v>
      </c>
    </row>
    <row r="11979" spans="1:16" ht="33.75" x14ac:dyDescent="0.25">
      <c r="A11979" s="827" t="s">
        <v>3627</v>
      </c>
      <c r="B11979" s="827" t="s">
        <v>3626</v>
      </c>
      <c r="C11979" s="827" t="s">
        <v>3031</v>
      </c>
      <c r="D11979" s="824" t="s">
        <v>4931</v>
      </c>
      <c r="E11979" s="826">
        <v>3500</v>
      </c>
      <c r="F11979" s="825" t="s">
        <v>5382</v>
      </c>
      <c r="G11979" s="824" t="s">
        <v>5381</v>
      </c>
      <c r="H11979" s="823" t="s">
        <v>5168</v>
      </c>
      <c r="I11979" s="823" t="s">
        <v>3622</v>
      </c>
      <c r="J11979" s="823" t="s">
        <v>5168</v>
      </c>
      <c r="K11979" s="822"/>
      <c r="L11979" s="822"/>
      <c r="M11979" s="821"/>
      <c r="N11979" s="822">
        <v>3</v>
      </c>
      <c r="O11979" s="822">
        <v>6</v>
      </c>
      <c r="P11979" s="821">
        <v>22086.732748749699</v>
      </c>
    </row>
    <row r="11980" spans="1:16" ht="33.75" x14ac:dyDescent="0.25">
      <c r="A11980" s="827" t="s">
        <v>3627</v>
      </c>
      <c r="B11980" s="827" t="s">
        <v>3626</v>
      </c>
      <c r="C11980" s="827" t="s">
        <v>3031</v>
      </c>
      <c r="D11980" s="824" t="s">
        <v>4931</v>
      </c>
      <c r="E11980" s="826">
        <v>3500</v>
      </c>
      <c r="F11980" s="825" t="s">
        <v>5380</v>
      </c>
      <c r="G11980" s="824" t="s">
        <v>5379</v>
      </c>
      <c r="H11980" s="823" t="s">
        <v>4065</v>
      </c>
      <c r="I11980" s="823" t="s">
        <v>3638</v>
      </c>
      <c r="J11980" s="823" t="s">
        <v>4065</v>
      </c>
      <c r="K11980" s="822"/>
      <c r="L11980" s="822"/>
      <c r="M11980" s="821"/>
      <c r="N11980" s="822">
        <v>3</v>
      </c>
      <c r="O11980" s="822">
        <v>6</v>
      </c>
      <c r="P11980" s="821">
        <v>22050.326487021011</v>
      </c>
    </row>
    <row r="11981" spans="1:16" ht="33.75" x14ac:dyDescent="0.25">
      <c r="A11981" s="827" t="s">
        <v>3627</v>
      </c>
      <c r="B11981" s="827" t="s">
        <v>3626</v>
      </c>
      <c r="C11981" s="827" t="s">
        <v>3031</v>
      </c>
      <c r="D11981" s="824" t="s">
        <v>5359</v>
      </c>
      <c r="E11981" s="826">
        <v>2500</v>
      </c>
      <c r="F11981" s="825" t="s">
        <v>5378</v>
      </c>
      <c r="G11981" s="824" t="s">
        <v>5377</v>
      </c>
      <c r="H11981" s="823" t="s">
        <v>2745</v>
      </c>
      <c r="I11981" s="823" t="s">
        <v>3622</v>
      </c>
      <c r="J11981" s="823" t="s">
        <v>2745</v>
      </c>
      <c r="K11981" s="822"/>
      <c r="L11981" s="822"/>
      <c r="M11981" s="821"/>
      <c r="N11981" s="822">
        <v>3</v>
      </c>
      <c r="O11981" s="822">
        <v>6</v>
      </c>
      <c r="P11981" s="821">
        <v>16083.007401173347</v>
      </c>
    </row>
    <row r="11982" spans="1:16" ht="33.75" x14ac:dyDescent="0.25">
      <c r="A11982" s="827" t="s">
        <v>3627</v>
      </c>
      <c r="B11982" s="827" t="s">
        <v>3626</v>
      </c>
      <c r="C11982" s="827" t="s">
        <v>3031</v>
      </c>
      <c r="D11982" s="824" t="s">
        <v>5313</v>
      </c>
      <c r="E11982" s="826">
        <v>3000</v>
      </c>
      <c r="F11982" s="825" t="s">
        <v>5376</v>
      </c>
      <c r="G11982" s="824" t="s">
        <v>5375</v>
      </c>
      <c r="H11982" s="823" t="s">
        <v>3674</v>
      </c>
      <c r="I11982" s="823" t="s">
        <v>3622</v>
      </c>
      <c r="J11982" s="823" t="s">
        <v>3674</v>
      </c>
      <c r="K11982" s="822"/>
      <c r="L11982" s="822"/>
      <c r="M11982" s="821"/>
      <c r="N11982" s="822">
        <v>3</v>
      </c>
      <c r="O11982" s="822">
        <v>6</v>
      </c>
      <c r="P11982" s="821">
        <v>18006.785640020575</v>
      </c>
    </row>
    <row r="11983" spans="1:16" ht="33.75" x14ac:dyDescent="0.25">
      <c r="A11983" s="827" t="s">
        <v>3627</v>
      </c>
      <c r="B11983" s="827" t="s">
        <v>3626</v>
      </c>
      <c r="C11983" s="827" t="s">
        <v>3031</v>
      </c>
      <c r="D11983" s="824" t="s">
        <v>5359</v>
      </c>
      <c r="E11983" s="826">
        <v>2500</v>
      </c>
      <c r="F11983" s="825" t="s">
        <v>5374</v>
      </c>
      <c r="G11983" s="824" t="s">
        <v>5373</v>
      </c>
      <c r="H11983" s="823" t="s">
        <v>5372</v>
      </c>
      <c r="I11983" s="823" t="s">
        <v>3622</v>
      </c>
      <c r="J11983" s="823" t="s">
        <v>5372</v>
      </c>
      <c r="K11983" s="822"/>
      <c r="L11983" s="822"/>
      <c r="M11983" s="821"/>
      <c r="N11983" s="822">
        <v>3</v>
      </c>
      <c r="O11983" s="822">
        <v>6</v>
      </c>
      <c r="P11983" s="821">
        <v>15035.625713940268</v>
      </c>
    </row>
    <row r="11984" spans="1:16" ht="33.75" x14ac:dyDescent="0.25">
      <c r="A11984" s="827" t="s">
        <v>3627</v>
      </c>
      <c r="B11984" s="827" t="s">
        <v>3626</v>
      </c>
      <c r="C11984" s="827" t="s">
        <v>3031</v>
      </c>
      <c r="D11984" s="824" t="s">
        <v>5359</v>
      </c>
      <c r="E11984" s="826">
        <v>2500</v>
      </c>
      <c r="F11984" s="825" t="s">
        <v>5371</v>
      </c>
      <c r="G11984" s="824" t="s">
        <v>5370</v>
      </c>
      <c r="H11984" s="823" t="s">
        <v>3691</v>
      </c>
      <c r="I11984" s="823" t="s">
        <v>3622</v>
      </c>
      <c r="J11984" s="823" t="s">
        <v>3691</v>
      </c>
      <c r="K11984" s="822"/>
      <c r="L11984" s="822"/>
      <c r="M11984" s="821"/>
      <c r="N11984" s="822">
        <v>3</v>
      </c>
      <c r="O11984" s="822">
        <v>6</v>
      </c>
      <c r="P11984" s="821">
        <v>15058.229271263557</v>
      </c>
    </row>
    <row r="11985" spans="1:16" ht="22.5" x14ac:dyDescent="0.25">
      <c r="A11985" s="827" t="s">
        <v>3627</v>
      </c>
      <c r="B11985" s="827" t="s">
        <v>3626</v>
      </c>
      <c r="C11985" s="827" t="s">
        <v>3031</v>
      </c>
      <c r="D11985" s="824" t="s">
        <v>5369</v>
      </c>
      <c r="E11985" s="826">
        <v>8000</v>
      </c>
      <c r="F11985" s="825" t="s">
        <v>5368</v>
      </c>
      <c r="G11985" s="824" t="s">
        <v>5367</v>
      </c>
      <c r="H11985" s="823" t="s">
        <v>5310</v>
      </c>
      <c r="I11985" s="823" t="s">
        <v>4358</v>
      </c>
      <c r="J11985" s="823" t="s">
        <v>5310</v>
      </c>
      <c r="K11985" s="822"/>
      <c r="L11985" s="822"/>
      <c r="M11985" s="821"/>
      <c r="N11985" s="822">
        <v>2</v>
      </c>
      <c r="O11985" s="822">
        <v>6</v>
      </c>
      <c r="P11985" s="821">
        <v>49043.765283757028</v>
      </c>
    </row>
    <row r="11986" spans="1:16" ht="33.75" x14ac:dyDescent="0.25">
      <c r="A11986" s="827" t="s">
        <v>3627</v>
      </c>
      <c r="B11986" s="827" t="s">
        <v>3626</v>
      </c>
      <c r="C11986" s="827" t="s">
        <v>3031</v>
      </c>
      <c r="D11986" s="824" t="s">
        <v>5366</v>
      </c>
      <c r="E11986" s="826">
        <v>3500</v>
      </c>
      <c r="F11986" s="825" t="s">
        <v>5365</v>
      </c>
      <c r="G11986" s="824" t="s">
        <v>5364</v>
      </c>
      <c r="H11986" s="823" t="s">
        <v>5363</v>
      </c>
      <c r="I11986" s="823" t="s">
        <v>3647</v>
      </c>
      <c r="J11986" s="823" t="s">
        <v>5363</v>
      </c>
      <c r="K11986" s="822"/>
      <c r="L11986" s="822"/>
      <c r="M11986" s="821"/>
      <c r="N11986" s="822">
        <v>2</v>
      </c>
      <c r="O11986" s="822">
        <v>6</v>
      </c>
      <c r="P11986" s="821">
        <v>21666.757651307918</v>
      </c>
    </row>
    <row r="11987" spans="1:16" ht="33.75" x14ac:dyDescent="0.25">
      <c r="A11987" s="827" t="s">
        <v>3627</v>
      </c>
      <c r="B11987" s="827" t="s">
        <v>3626</v>
      </c>
      <c r="C11987" s="827" t="s">
        <v>3031</v>
      </c>
      <c r="D11987" s="824" t="s">
        <v>5362</v>
      </c>
      <c r="E11987" s="826">
        <v>2213</v>
      </c>
      <c r="F11987" s="825" t="s">
        <v>5361</v>
      </c>
      <c r="G11987" s="824" t="s">
        <v>5360</v>
      </c>
      <c r="H11987" s="823" t="s">
        <v>4861</v>
      </c>
      <c r="I11987" s="823" t="s">
        <v>3638</v>
      </c>
      <c r="J11987" s="823" t="s">
        <v>4861</v>
      </c>
      <c r="K11987" s="822"/>
      <c r="L11987" s="822"/>
      <c r="M11987" s="821"/>
      <c r="N11987" s="822">
        <v>2</v>
      </c>
      <c r="O11987" s="822">
        <v>6</v>
      </c>
      <c r="P11987" s="821">
        <v>14213.658127410581</v>
      </c>
    </row>
    <row r="11988" spans="1:16" ht="33.75" x14ac:dyDescent="0.25">
      <c r="A11988" s="827" t="s">
        <v>3627</v>
      </c>
      <c r="B11988" s="827" t="s">
        <v>3626</v>
      </c>
      <c r="C11988" s="827" t="s">
        <v>3031</v>
      </c>
      <c r="D11988" s="824" t="s">
        <v>5359</v>
      </c>
      <c r="E11988" s="826">
        <v>2500</v>
      </c>
      <c r="F11988" s="825" t="s">
        <v>5358</v>
      </c>
      <c r="G11988" s="824" t="s">
        <v>5357</v>
      </c>
      <c r="H11988" s="823" t="s">
        <v>2745</v>
      </c>
      <c r="I11988" s="823" t="s">
        <v>3622</v>
      </c>
      <c r="J11988" s="823" t="s">
        <v>2745</v>
      </c>
      <c r="K11988" s="822"/>
      <c r="L11988" s="822"/>
      <c r="M11988" s="821"/>
      <c r="N11988" s="822">
        <v>3</v>
      </c>
      <c r="O11988" s="822">
        <v>6</v>
      </c>
      <c r="P11988" s="821">
        <v>15121.940229288761</v>
      </c>
    </row>
    <row r="11989" spans="1:16" ht="33.75" x14ac:dyDescent="0.25">
      <c r="A11989" s="827" t="s">
        <v>3627</v>
      </c>
      <c r="B11989" s="827" t="s">
        <v>3626</v>
      </c>
      <c r="C11989" s="827" t="s">
        <v>3031</v>
      </c>
      <c r="D11989" s="824" t="s">
        <v>5265</v>
      </c>
      <c r="E11989" s="826">
        <v>2760</v>
      </c>
      <c r="F11989" s="825" t="s">
        <v>5356</v>
      </c>
      <c r="G11989" s="824" t="s">
        <v>5355</v>
      </c>
      <c r="H11989" s="823" t="s">
        <v>3327</v>
      </c>
      <c r="I11989" s="823" t="s">
        <v>3622</v>
      </c>
      <c r="J11989" s="823" t="s">
        <v>3327</v>
      </c>
      <c r="K11989" s="822"/>
      <c r="L11989" s="822"/>
      <c r="M11989" s="821"/>
      <c r="N11989" s="822">
        <v>3</v>
      </c>
      <c r="O11989" s="822">
        <v>6</v>
      </c>
      <c r="P11989" s="821">
        <v>17554.493971044303</v>
      </c>
    </row>
    <row r="11990" spans="1:16" ht="33.75" x14ac:dyDescent="0.25">
      <c r="A11990" s="827" t="s">
        <v>3627</v>
      </c>
      <c r="B11990" s="827" t="s">
        <v>3626</v>
      </c>
      <c r="C11990" s="827" t="s">
        <v>3031</v>
      </c>
      <c r="D11990" s="824" t="s">
        <v>5354</v>
      </c>
      <c r="E11990" s="826">
        <v>1500</v>
      </c>
      <c r="F11990" s="825" t="s">
        <v>5353</v>
      </c>
      <c r="G11990" s="824" t="s">
        <v>5352</v>
      </c>
      <c r="H11990" s="823" t="s">
        <v>4071</v>
      </c>
      <c r="I11990" s="823" t="s">
        <v>3622</v>
      </c>
      <c r="J11990" s="823" t="s">
        <v>4071</v>
      </c>
      <c r="K11990" s="822"/>
      <c r="L11990" s="822"/>
      <c r="M11990" s="821"/>
      <c r="N11990" s="822">
        <v>3</v>
      </c>
      <c r="O11990" s="822">
        <v>6</v>
      </c>
      <c r="P11990" s="821">
        <v>9716.3220488624811</v>
      </c>
    </row>
    <row r="11991" spans="1:16" ht="33.75" x14ac:dyDescent="0.25">
      <c r="A11991" s="827" t="s">
        <v>3627</v>
      </c>
      <c r="B11991" s="827" t="s">
        <v>3626</v>
      </c>
      <c r="C11991" s="827" t="s">
        <v>3031</v>
      </c>
      <c r="D11991" s="824" t="s">
        <v>5351</v>
      </c>
      <c r="E11991" s="826">
        <v>3600</v>
      </c>
      <c r="F11991" s="825" t="s">
        <v>5350</v>
      </c>
      <c r="G11991" s="824" t="s">
        <v>5349</v>
      </c>
      <c r="H11991" s="823" t="s">
        <v>3674</v>
      </c>
      <c r="I11991" s="823" t="s">
        <v>3622</v>
      </c>
      <c r="J11991" s="823" t="s">
        <v>3674</v>
      </c>
      <c r="K11991" s="822"/>
      <c r="L11991" s="822"/>
      <c r="M11991" s="821"/>
      <c r="N11991" s="822">
        <v>3</v>
      </c>
      <c r="O11991" s="822">
        <v>6</v>
      </c>
      <c r="P11991" s="821">
        <v>22688.157777307308</v>
      </c>
    </row>
    <row r="11992" spans="1:16" ht="33.75" x14ac:dyDescent="0.25">
      <c r="A11992" s="827" t="s">
        <v>3627</v>
      </c>
      <c r="B11992" s="827" t="s">
        <v>3626</v>
      </c>
      <c r="C11992" s="827" t="s">
        <v>3031</v>
      </c>
      <c r="D11992" s="824" t="s">
        <v>5348</v>
      </c>
      <c r="E11992" s="826">
        <v>8000</v>
      </c>
      <c r="F11992" s="825" t="s">
        <v>5347</v>
      </c>
      <c r="G11992" s="824" t="s">
        <v>5346</v>
      </c>
      <c r="H11992" s="823" t="s">
        <v>2725</v>
      </c>
      <c r="I11992" s="823" t="s">
        <v>3622</v>
      </c>
      <c r="J11992" s="823" t="s">
        <v>2725</v>
      </c>
      <c r="K11992" s="822"/>
      <c r="L11992" s="822"/>
      <c r="M11992" s="821"/>
      <c r="N11992" s="822">
        <v>2</v>
      </c>
      <c r="O11992" s="822">
        <v>6</v>
      </c>
      <c r="P11992" s="821">
        <v>49021.723056460381</v>
      </c>
    </row>
    <row r="11993" spans="1:16" ht="22.5" x14ac:dyDescent="0.25">
      <c r="A11993" s="827" t="s">
        <v>3627</v>
      </c>
      <c r="B11993" s="827" t="s">
        <v>3626</v>
      </c>
      <c r="C11993" s="827" t="s">
        <v>3031</v>
      </c>
      <c r="D11993" s="824" t="s">
        <v>4931</v>
      </c>
      <c r="E11993" s="826">
        <v>2500</v>
      </c>
      <c r="F11993" s="825" t="s">
        <v>5345</v>
      </c>
      <c r="G11993" s="824" t="s">
        <v>5344</v>
      </c>
      <c r="H11993" s="823" t="s">
        <v>5175</v>
      </c>
      <c r="I11993" s="823" t="s">
        <v>3631</v>
      </c>
      <c r="J11993" s="823" t="s">
        <v>5175</v>
      </c>
      <c r="K11993" s="822"/>
      <c r="L11993" s="822"/>
      <c r="M11993" s="821"/>
      <c r="N11993" s="822">
        <v>3</v>
      </c>
      <c r="O11993" s="822">
        <v>6</v>
      </c>
      <c r="P11993" s="821">
        <v>16045.30807563326</v>
      </c>
    </row>
    <row r="11994" spans="1:16" ht="33.75" x14ac:dyDescent="0.25">
      <c r="A11994" s="827" t="s">
        <v>3627</v>
      </c>
      <c r="B11994" s="827" t="s">
        <v>3626</v>
      </c>
      <c r="C11994" s="827" t="s">
        <v>3031</v>
      </c>
      <c r="D11994" s="824" t="s">
        <v>4950</v>
      </c>
      <c r="E11994" s="826">
        <v>2500</v>
      </c>
      <c r="F11994" s="825" t="s">
        <v>5343</v>
      </c>
      <c r="G11994" s="824" t="s">
        <v>5342</v>
      </c>
      <c r="H11994" s="823" t="s">
        <v>2722</v>
      </c>
      <c r="I11994" s="823" t="s">
        <v>3647</v>
      </c>
      <c r="J11994" s="823" t="s">
        <v>2722</v>
      </c>
      <c r="K11994" s="822"/>
      <c r="L11994" s="822"/>
      <c r="M11994" s="821"/>
      <c r="N11994" s="822">
        <v>3</v>
      </c>
      <c r="O11994" s="822">
        <v>6</v>
      </c>
      <c r="P11994" s="821">
        <v>16071.20944686314</v>
      </c>
    </row>
    <row r="11995" spans="1:16" ht="33.75" x14ac:dyDescent="0.25">
      <c r="A11995" s="827" t="s">
        <v>3627</v>
      </c>
      <c r="B11995" s="827" t="s">
        <v>3626</v>
      </c>
      <c r="C11995" s="827" t="s">
        <v>3031</v>
      </c>
      <c r="D11995" s="824" t="s">
        <v>4931</v>
      </c>
      <c r="E11995" s="826">
        <v>3500</v>
      </c>
      <c r="F11995" s="825" t="s">
        <v>5341</v>
      </c>
      <c r="G11995" s="824" t="s">
        <v>5340</v>
      </c>
      <c r="H11995" s="823" t="s">
        <v>3674</v>
      </c>
      <c r="I11995" s="823" t="s">
        <v>3622</v>
      </c>
      <c r="J11995" s="823" t="s">
        <v>3674</v>
      </c>
      <c r="K11995" s="822"/>
      <c r="L11995" s="822"/>
      <c r="M11995" s="821"/>
      <c r="N11995" s="822">
        <v>3</v>
      </c>
      <c r="O11995" s="822">
        <v>6</v>
      </c>
      <c r="P11995" s="821">
        <v>21899.178353594001</v>
      </c>
    </row>
    <row r="11996" spans="1:16" ht="33.75" x14ac:dyDescent="0.25">
      <c r="A11996" s="827" t="s">
        <v>3627</v>
      </c>
      <c r="B11996" s="827" t="s">
        <v>3626</v>
      </c>
      <c r="C11996" s="827" t="s">
        <v>3031</v>
      </c>
      <c r="D11996" s="824" t="s">
        <v>4931</v>
      </c>
      <c r="E11996" s="826">
        <v>3500</v>
      </c>
      <c r="F11996" s="825" t="s">
        <v>5339</v>
      </c>
      <c r="G11996" s="824" t="s">
        <v>5338</v>
      </c>
      <c r="H11996" s="823" t="s">
        <v>2722</v>
      </c>
      <c r="I11996" s="823" t="s">
        <v>3647</v>
      </c>
      <c r="J11996" s="823" t="s">
        <v>2722</v>
      </c>
      <c r="K11996" s="822"/>
      <c r="L11996" s="822"/>
      <c r="M11996" s="821"/>
      <c r="N11996" s="822">
        <v>3</v>
      </c>
      <c r="O11996" s="822">
        <v>6</v>
      </c>
      <c r="P11996" s="821">
        <v>21963.651116655383</v>
      </c>
    </row>
    <row r="11997" spans="1:16" ht="33.75" x14ac:dyDescent="0.25">
      <c r="A11997" s="827" t="s">
        <v>3627</v>
      </c>
      <c r="B11997" s="827" t="s">
        <v>3626</v>
      </c>
      <c r="C11997" s="827" t="s">
        <v>3031</v>
      </c>
      <c r="D11997" s="824" t="s">
        <v>4931</v>
      </c>
      <c r="E11997" s="826">
        <v>3500</v>
      </c>
      <c r="F11997" s="825" t="s">
        <v>5337</v>
      </c>
      <c r="G11997" s="824" t="s">
        <v>5336</v>
      </c>
      <c r="H11997" s="823" t="s">
        <v>3674</v>
      </c>
      <c r="I11997" s="823" t="s">
        <v>3622</v>
      </c>
      <c r="J11997" s="823" t="s">
        <v>3674</v>
      </c>
      <c r="K11997" s="822"/>
      <c r="L11997" s="822"/>
      <c r="M11997" s="821"/>
      <c r="N11997" s="822">
        <v>3</v>
      </c>
      <c r="O11997" s="822">
        <v>6</v>
      </c>
      <c r="P11997" s="821">
        <v>22047.409575632508</v>
      </c>
    </row>
    <row r="11998" spans="1:16" ht="33.75" x14ac:dyDescent="0.25">
      <c r="A11998" s="827" t="s">
        <v>3627</v>
      </c>
      <c r="B11998" s="827" t="s">
        <v>3626</v>
      </c>
      <c r="C11998" s="827" t="s">
        <v>3031</v>
      </c>
      <c r="D11998" s="824" t="s">
        <v>4931</v>
      </c>
      <c r="E11998" s="826">
        <v>3500</v>
      </c>
      <c r="F11998" s="825" t="s">
        <v>5335</v>
      </c>
      <c r="G11998" s="824" t="s">
        <v>5334</v>
      </c>
      <c r="H11998" s="823" t="s">
        <v>3674</v>
      </c>
      <c r="I11998" s="823" t="s">
        <v>3622</v>
      </c>
      <c r="J11998" s="823" t="s">
        <v>3674</v>
      </c>
      <c r="K11998" s="822"/>
      <c r="L11998" s="822"/>
      <c r="M11998" s="821"/>
      <c r="N11998" s="822">
        <v>3</v>
      </c>
      <c r="O11998" s="822">
        <v>6</v>
      </c>
      <c r="P11998" s="821">
        <v>22097.257686749457</v>
      </c>
    </row>
    <row r="11999" spans="1:16" ht="33.75" x14ac:dyDescent="0.25">
      <c r="A11999" s="827" t="s">
        <v>3627</v>
      </c>
      <c r="B11999" s="827" t="s">
        <v>3626</v>
      </c>
      <c r="C11999" s="827" t="s">
        <v>3031</v>
      </c>
      <c r="D11999" s="824" t="s">
        <v>4931</v>
      </c>
      <c r="E11999" s="826">
        <v>3500</v>
      </c>
      <c r="F11999" s="825" t="s">
        <v>5333</v>
      </c>
      <c r="G11999" s="824" t="s">
        <v>5332</v>
      </c>
      <c r="H11999" s="823" t="s">
        <v>3691</v>
      </c>
      <c r="I11999" s="823" t="s">
        <v>3622</v>
      </c>
      <c r="J11999" s="823" t="s">
        <v>3691</v>
      </c>
      <c r="K11999" s="822"/>
      <c r="L11999" s="822"/>
      <c r="M11999" s="821"/>
      <c r="N11999" s="822">
        <v>3</v>
      </c>
      <c r="O11999" s="822">
        <v>6</v>
      </c>
      <c r="P11999" s="821">
        <v>21957.79724637742</v>
      </c>
    </row>
    <row r="12000" spans="1:16" ht="33.75" x14ac:dyDescent="0.25">
      <c r="A12000" s="827" t="s">
        <v>3627</v>
      </c>
      <c r="B12000" s="827" t="s">
        <v>3626</v>
      </c>
      <c r="C12000" s="827" t="s">
        <v>3031</v>
      </c>
      <c r="D12000" s="824" t="s">
        <v>4876</v>
      </c>
      <c r="E12000" s="826">
        <v>3500</v>
      </c>
      <c r="F12000" s="825" t="s">
        <v>5331</v>
      </c>
      <c r="G12000" s="824" t="s">
        <v>5330</v>
      </c>
      <c r="H12000" s="823" t="s">
        <v>2722</v>
      </c>
      <c r="I12000" s="823" t="s">
        <v>3647</v>
      </c>
      <c r="J12000" s="823" t="s">
        <v>2722</v>
      </c>
      <c r="K12000" s="822"/>
      <c r="L12000" s="822"/>
      <c r="M12000" s="821"/>
      <c r="N12000" s="822">
        <v>3</v>
      </c>
      <c r="O12000" s="822">
        <v>6</v>
      </c>
      <c r="P12000" s="821">
        <v>20876.224546270838</v>
      </c>
    </row>
    <row r="12001" spans="1:16" ht="22.5" x14ac:dyDescent="0.25">
      <c r="A12001" s="827" t="s">
        <v>3627</v>
      </c>
      <c r="B12001" s="827" t="s">
        <v>3626</v>
      </c>
      <c r="C12001" s="827" t="s">
        <v>3031</v>
      </c>
      <c r="D12001" s="824" t="s">
        <v>4931</v>
      </c>
      <c r="E12001" s="826">
        <v>3500</v>
      </c>
      <c r="F12001" s="825" t="s">
        <v>5329</v>
      </c>
      <c r="G12001" s="824" t="s">
        <v>5328</v>
      </c>
      <c r="H12001" s="823" t="s">
        <v>2722</v>
      </c>
      <c r="I12001" s="823" t="s">
        <v>3654</v>
      </c>
      <c r="J12001" s="823" t="s">
        <v>2722</v>
      </c>
      <c r="K12001" s="822"/>
      <c r="L12001" s="822"/>
      <c r="M12001" s="821"/>
      <c r="N12001" s="822">
        <v>4</v>
      </c>
      <c r="O12001" s="822">
        <v>6</v>
      </c>
      <c r="P12001" s="821">
        <v>22097.257686749457</v>
      </c>
    </row>
    <row r="12002" spans="1:16" ht="33.75" x14ac:dyDescent="0.25">
      <c r="A12002" s="827" t="s">
        <v>3627</v>
      </c>
      <c r="B12002" s="827" t="s">
        <v>3626</v>
      </c>
      <c r="C12002" s="827" t="s">
        <v>3031</v>
      </c>
      <c r="D12002" s="824" t="s">
        <v>4876</v>
      </c>
      <c r="E12002" s="826">
        <v>3500</v>
      </c>
      <c r="F12002" s="825" t="s">
        <v>5327</v>
      </c>
      <c r="G12002" s="824" t="s">
        <v>5326</v>
      </c>
      <c r="H12002" s="823" t="s">
        <v>2722</v>
      </c>
      <c r="I12002" s="823" t="s">
        <v>3622</v>
      </c>
      <c r="J12002" s="823" t="s">
        <v>2722</v>
      </c>
      <c r="K12002" s="822"/>
      <c r="L12002" s="822"/>
      <c r="M12002" s="821"/>
      <c r="N12002" s="822">
        <v>3</v>
      </c>
      <c r="O12002" s="822">
        <v>6</v>
      </c>
      <c r="P12002" s="821">
        <v>22097.257686749457</v>
      </c>
    </row>
    <row r="12003" spans="1:16" ht="33.75" x14ac:dyDescent="0.25">
      <c r="A12003" s="827" t="s">
        <v>3627</v>
      </c>
      <c r="B12003" s="827" t="s">
        <v>3626</v>
      </c>
      <c r="C12003" s="827" t="s">
        <v>3031</v>
      </c>
      <c r="D12003" s="824" t="s">
        <v>4931</v>
      </c>
      <c r="E12003" s="826">
        <v>3500</v>
      </c>
      <c r="F12003" s="825" t="s">
        <v>5325</v>
      </c>
      <c r="G12003" s="824" t="s">
        <v>5324</v>
      </c>
      <c r="H12003" s="823" t="s">
        <v>3674</v>
      </c>
      <c r="I12003" s="823" t="s">
        <v>3647</v>
      </c>
      <c r="J12003" s="823" t="s">
        <v>3674</v>
      </c>
      <c r="K12003" s="822"/>
      <c r="L12003" s="822"/>
      <c r="M12003" s="821"/>
      <c r="N12003" s="822">
        <v>2</v>
      </c>
      <c r="O12003" s="822">
        <v>6</v>
      </c>
      <c r="P12003" s="821">
        <v>21976.070543495094</v>
      </c>
    </row>
    <row r="12004" spans="1:16" ht="33.75" x14ac:dyDescent="0.25">
      <c r="A12004" s="827" t="s">
        <v>3627</v>
      </c>
      <c r="B12004" s="827" t="s">
        <v>3626</v>
      </c>
      <c r="C12004" s="827" t="s">
        <v>3031</v>
      </c>
      <c r="D12004" s="824" t="s">
        <v>4931</v>
      </c>
      <c r="E12004" s="826">
        <v>3500</v>
      </c>
      <c r="F12004" s="825" t="s">
        <v>5323</v>
      </c>
      <c r="G12004" s="824" t="s">
        <v>5322</v>
      </c>
      <c r="H12004" s="823" t="s">
        <v>3674</v>
      </c>
      <c r="I12004" s="823" t="s">
        <v>3647</v>
      </c>
      <c r="J12004" s="823" t="s">
        <v>3674</v>
      </c>
      <c r="K12004" s="822"/>
      <c r="L12004" s="822"/>
      <c r="M12004" s="821"/>
      <c r="N12004" s="822">
        <v>3</v>
      </c>
      <c r="O12004" s="822">
        <v>6</v>
      </c>
      <c r="P12004" s="821">
        <v>22209.333240821165</v>
      </c>
    </row>
    <row r="12005" spans="1:16" ht="33.75" x14ac:dyDescent="0.25">
      <c r="A12005" s="827" t="s">
        <v>3627</v>
      </c>
      <c r="B12005" s="827" t="s">
        <v>3626</v>
      </c>
      <c r="C12005" s="827" t="s">
        <v>3031</v>
      </c>
      <c r="D12005" s="824" t="s">
        <v>4931</v>
      </c>
      <c r="E12005" s="826">
        <v>3500</v>
      </c>
      <c r="F12005" s="825" t="s">
        <v>5321</v>
      </c>
      <c r="G12005" s="824" t="s">
        <v>5320</v>
      </c>
      <c r="H12005" s="823" t="s">
        <v>2725</v>
      </c>
      <c r="I12005" s="823" t="s">
        <v>3622</v>
      </c>
      <c r="J12005" s="823" t="s">
        <v>2725</v>
      </c>
      <c r="K12005" s="822"/>
      <c r="L12005" s="822"/>
      <c r="M12005" s="821"/>
      <c r="N12005" s="822">
        <v>3</v>
      </c>
      <c r="O12005" s="822">
        <v>6</v>
      </c>
      <c r="P12005" s="821">
        <v>22040.533282805998</v>
      </c>
    </row>
    <row r="12006" spans="1:16" ht="33.75" x14ac:dyDescent="0.25">
      <c r="A12006" s="827" t="s">
        <v>3627</v>
      </c>
      <c r="B12006" s="827" t="s">
        <v>3626</v>
      </c>
      <c r="C12006" s="827" t="s">
        <v>3031</v>
      </c>
      <c r="D12006" s="824" t="s">
        <v>4931</v>
      </c>
      <c r="E12006" s="826">
        <v>3500</v>
      </c>
      <c r="F12006" s="825" t="s">
        <v>5319</v>
      </c>
      <c r="G12006" s="824" t="s">
        <v>5318</v>
      </c>
      <c r="H12006" s="823" t="s">
        <v>5317</v>
      </c>
      <c r="I12006" s="823" t="s">
        <v>3638</v>
      </c>
      <c r="J12006" s="823" t="s">
        <v>5317</v>
      </c>
      <c r="K12006" s="822"/>
      <c r="L12006" s="822"/>
      <c r="M12006" s="821"/>
      <c r="N12006" s="822">
        <v>3</v>
      </c>
      <c r="O12006" s="822">
        <v>6</v>
      </c>
      <c r="P12006" s="821">
        <v>21980.310589946432</v>
      </c>
    </row>
    <row r="12007" spans="1:16" ht="33.75" x14ac:dyDescent="0.25">
      <c r="A12007" s="827" t="s">
        <v>3627</v>
      </c>
      <c r="B12007" s="827" t="s">
        <v>3626</v>
      </c>
      <c r="C12007" s="827" t="s">
        <v>3031</v>
      </c>
      <c r="D12007" s="824" t="s">
        <v>5316</v>
      </c>
      <c r="E12007" s="826">
        <v>3950</v>
      </c>
      <c r="F12007" s="825" t="s">
        <v>5315</v>
      </c>
      <c r="G12007" s="824" t="s">
        <v>5314</v>
      </c>
      <c r="H12007" s="823" t="s">
        <v>2883</v>
      </c>
      <c r="I12007" s="823" t="s">
        <v>3622</v>
      </c>
      <c r="J12007" s="823" t="s">
        <v>2883</v>
      </c>
      <c r="K12007" s="822"/>
      <c r="L12007" s="822"/>
      <c r="M12007" s="821"/>
      <c r="N12007" s="822">
        <v>3</v>
      </c>
      <c r="O12007" s="822">
        <v>6</v>
      </c>
      <c r="P12007" s="821">
        <v>24803.339531492995</v>
      </c>
    </row>
    <row r="12008" spans="1:16" ht="22.5" x14ac:dyDescent="0.25">
      <c r="A12008" s="827" t="s">
        <v>3627</v>
      </c>
      <c r="B12008" s="827" t="s">
        <v>3626</v>
      </c>
      <c r="C12008" s="827" t="s">
        <v>3031</v>
      </c>
      <c r="D12008" s="824" t="s">
        <v>5313</v>
      </c>
      <c r="E12008" s="826">
        <v>8163</v>
      </c>
      <c r="F12008" s="825" t="s">
        <v>5312</v>
      </c>
      <c r="G12008" s="824" t="s">
        <v>5311</v>
      </c>
      <c r="H12008" s="823"/>
      <c r="I12008" s="823" t="s">
        <v>3732</v>
      </c>
      <c r="J12008" s="823" t="s">
        <v>5310</v>
      </c>
      <c r="K12008" s="822"/>
      <c r="L12008" s="822"/>
      <c r="M12008" s="821"/>
      <c r="N12008" s="822"/>
      <c r="O12008" s="822">
        <v>1</v>
      </c>
      <c r="P12008" s="821">
        <v>3074.2842709769866</v>
      </c>
    </row>
    <row r="12009" spans="1:16" ht="33.75" x14ac:dyDescent="0.25">
      <c r="A12009" s="827" t="s">
        <v>3627</v>
      </c>
      <c r="B12009" s="827" t="s">
        <v>3626</v>
      </c>
      <c r="C12009" s="827" t="s">
        <v>3031</v>
      </c>
      <c r="D12009" s="824" t="s">
        <v>5309</v>
      </c>
      <c r="E12009" s="826">
        <v>3000</v>
      </c>
      <c r="F12009" s="825" t="s">
        <v>5308</v>
      </c>
      <c r="G12009" s="824" t="s">
        <v>5307</v>
      </c>
      <c r="H12009" s="823" t="s">
        <v>3691</v>
      </c>
      <c r="I12009" s="823" t="s">
        <v>3622</v>
      </c>
      <c r="J12009" s="823" t="s">
        <v>3691</v>
      </c>
      <c r="K12009" s="822"/>
      <c r="L12009" s="822"/>
      <c r="M12009" s="821"/>
      <c r="N12009" s="822">
        <v>3</v>
      </c>
      <c r="O12009" s="822">
        <v>6</v>
      </c>
      <c r="P12009" s="821">
        <v>19090.132543961401</v>
      </c>
    </row>
    <row r="12010" spans="1:16" ht="33.75" x14ac:dyDescent="0.25">
      <c r="A12010" s="827" t="s">
        <v>3627</v>
      </c>
      <c r="B12010" s="827" t="s">
        <v>3626</v>
      </c>
      <c r="C12010" s="827" t="s">
        <v>3031</v>
      </c>
      <c r="D12010" s="824" t="s">
        <v>4931</v>
      </c>
      <c r="E12010" s="826">
        <v>3500</v>
      </c>
      <c r="F12010" s="825" t="s">
        <v>5306</v>
      </c>
      <c r="G12010" s="824" t="s">
        <v>5305</v>
      </c>
      <c r="H12010" s="823" t="s">
        <v>3674</v>
      </c>
      <c r="I12010" s="823" t="s">
        <v>3622</v>
      </c>
      <c r="J12010" s="823" t="s">
        <v>3674</v>
      </c>
      <c r="K12010" s="822"/>
      <c r="L12010" s="822"/>
      <c r="M12010" s="821"/>
      <c r="N12010" s="822">
        <v>3</v>
      </c>
      <c r="O12010" s="822">
        <v>6</v>
      </c>
      <c r="P12010" s="821">
        <v>21969.204274419066</v>
      </c>
    </row>
    <row r="12011" spans="1:16" ht="33.75" x14ac:dyDescent="0.25">
      <c r="A12011" s="827" t="s">
        <v>3627</v>
      </c>
      <c r="B12011" s="827" t="s">
        <v>3626</v>
      </c>
      <c r="C12011" s="827" t="s">
        <v>3031</v>
      </c>
      <c r="D12011" s="824" t="s">
        <v>78</v>
      </c>
      <c r="E12011" s="826">
        <v>2500</v>
      </c>
      <c r="F12011" s="825" t="s">
        <v>5304</v>
      </c>
      <c r="G12011" s="824" t="s">
        <v>5303</v>
      </c>
      <c r="H12011" s="823" t="s">
        <v>3045</v>
      </c>
      <c r="I12011" s="823" t="s">
        <v>3622</v>
      </c>
      <c r="J12011" s="823" t="s">
        <v>3045</v>
      </c>
      <c r="K12011" s="822"/>
      <c r="L12011" s="822"/>
      <c r="M12011" s="821"/>
      <c r="N12011" s="822">
        <v>3</v>
      </c>
      <c r="O12011" s="822">
        <v>6</v>
      </c>
      <c r="P12011" s="821">
        <v>14985.296462800472</v>
      </c>
    </row>
    <row r="12012" spans="1:16" ht="33.75" x14ac:dyDescent="0.25">
      <c r="A12012" s="827" t="s">
        <v>3627</v>
      </c>
      <c r="B12012" s="827" t="s">
        <v>3626</v>
      </c>
      <c r="C12012" s="827" t="s">
        <v>3031</v>
      </c>
      <c r="D12012" s="824" t="s">
        <v>4931</v>
      </c>
      <c r="E12012" s="826">
        <v>3500</v>
      </c>
      <c r="F12012" s="825" t="s">
        <v>5302</v>
      </c>
      <c r="G12012" s="824" t="s">
        <v>5301</v>
      </c>
      <c r="H12012" s="823" t="s">
        <v>3674</v>
      </c>
      <c r="I12012" s="823" t="s">
        <v>3622</v>
      </c>
      <c r="J12012" s="823" t="s">
        <v>3674</v>
      </c>
      <c r="K12012" s="822"/>
      <c r="L12012" s="822"/>
      <c r="M12012" s="821"/>
      <c r="N12012" s="822">
        <v>3</v>
      </c>
      <c r="O12012" s="822">
        <v>6</v>
      </c>
      <c r="P12012" s="821">
        <v>21010.262137635382</v>
      </c>
    </row>
    <row r="12013" spans="1:16" ht="33.75" x14ac:dyDescent="0.25">
      <c r="A12013" s="827" t="s">
        <v>3627</v>
      </c>
      <c r="B12013" s="827" t="s">
        <v>3626</v>
      </c>
      <c r="C12013" s="827" t="s">
        <v>3031</v>
      </c>
      <c r="D12013" s="824" t="s">
        <v>4931</v>
      </c>
      <c r="E12013" s="826">
        <v>3500</v>
      </c>
      <c r="F12013" s="825" t="s">
        <v>5300</v>
      </c>
      <c r="G12013" s="824" t="s">
        <v>5299</v>
      </c>
      <c r="H12013" s="823" t="s">
        <v>2745</v>
      </c>
      <c r="I12013" s="823" t="s">
        <v>3622</v>
      </c>
      <c r="J12013" s="823" t="s">
        <v>2745</v>
      </c>
      <c r="K12013" s="822"/>
      <c r="L12013" s="822"/>
      <c r="M12013" s="821"/>
      <c r="N12013" s="822">
        <v>3</v>
      </c>
      <c r="O12013" s="822">
        <v>6</v>
      </c>
      <c r="P12013" s="821">
        <v>20932.928902713349</v>
      </c>
    </row>
    <row r="12014" spans="1:16" ht="33.75" x14ac:dyDescent="0.25">
      <c r="A12014" s="827" t="s">
        <v>3627</v>
      </c>
      <c r="B12014" s="827" t="s">
        <v>3626</v>
      </c>
      <c r="C12014" s="827" t="s">
        <v>3031</v>
      </c>
      <c r="D12014" s="824" t="s">
        <v>4931</v>
      </c>
      <c r="E12014" s="826">
        <v>3500</v>
      </c>
      <c r="F12014" s="825" t="s">
        <v>5298</v>
      </c>
      <c r="G12014" s="824" t="s">
        <v>5297</v>
      </c>
      <c r="H12014" s="823" t="s">
        <v>2745</v>
      </c>
      <c r="I12014" s="823" t="s">
        <v>3622</v>
      </c>
      <c r="J12014" s="823" t="s">
        <v>2745</v>
      </c>
      <c r="K12014" s="822"/>
      <c r="L12014" s="822"/>
      <c r="M12014" s="821"/>
      <c r="N12014" s="822">
        <v>2</v>
      </c>
      <c r="O12014" s="822">
        <v>3</v>
      </c>
      <c r="P12014" s="821">
        <v>11350.734658969692</v>
      </c>
    </row>
    <row r="12015" spans="1:16" ht="33.75" x14ac:dyDescent="0.25">
      <c r="A12015" s="827" t="s">
        <v>3627</v>
      </c>
      <c r="B12015" s="827" t="s">
        <v>3626</v>
      </c>
      <c r="C12015" s="827" t="s">
        <v>3031</v>
      </c>
      <c r="D12015" s="824" t="s">
        <v>4950</v>
      </c>
      <c r="E12015" s="826">
        <v>2500</v>
      </c>
      <c r="F12015" s="825" t="s">
        <v>3649</v>
      </c>
      <c r="G12015" s="824" t="s">
        <v>3648</v>
      </c>
      <c r="H12015" s="823" t="s">
        <v>2722</v>
      </c>
      <c r="I12015" s="823" t="s">
        <v>3647</v>
      </c>
      <c r="J12015" s="823" t="s">
        <v>2722</v>
      </c>
      <c r="K12015" s="822"/>
      <c r="L12015" s="822"/>
      <c r="M12015" s="821"/>
      <c r="N12015" s="822">
        <v>2</v>
      </c>
      <c r="O12015" s="822">
        <v>1</v>
      </c>
      <c r="P12015" s="821">
        <v>2137.5447414975561</v>
      </c>
    </row>
    <row r="12016" spans="1:16" x14ac:dyDescent="0.25">
      <c r="A12016" s="1772" t="s">
        <v>2848</v>
      </c>
      <c r="B12016" s="1772"/>
      <c r="C12016" s="1772"/>
      <c r="D12016" s="1772"/>
      <c r="E12016" s="1772"/>
      <c r="F12016" s="1772" t="s">
        <v>378</v>
      </c>
      <c r="G12016" s="1772"/>
      <c r="H12016" s="1772"/>
      <c r="I12016" s="1772"/>
      <c r="J12016" s="1772"/>
      <c r="K12016" s="1771" t="s">
        <v>2847</v>
      </c>
      <c r="L12016" s="1771"/>
      <c r="M12016" s="1771"/>
      <c r="N12016" s="1771" t="s">
        <v>2846</v>
      </c>
      <c r="O12016" s="1771"/>
      <c r="P12016" s="1771"/>
    </row>
    <row r="12017" spans="1:16" ht="79.5" customHeight="1" x14ac:dyDescent="0.25">
      <c r="A12017" s="1535" t="s">
        <v>2845</v>
      </c>
      <c r="B12017" s="1535" t="s">
        <v>5</v>
      </c>
      <c r="C12017" s="1535" t="s">
        <v>2844</v>
      </c>
      <c r="D12017" s="1535" t="s">
        <v>2843</v>
      </c>
      <c r="E12017" s="1536" t="s">
        <v>2842</v>
      </c>
      <c r="F12017" s="1537" t="s">
        <v>2841</v>
      </c>
      <c r="G12017" s="1540" t="s">
        <v>2840</v>
      </c>
      <c r="H12017" s="1535" t="s">
        <v>2839</v>
      </c>
      <c r="I12017" s="1535" t="s">
        <v>2838</v>
      </c>
      <c r="J12017" s="1535" t="s">
        <v>2837</v>
      </c>
      <c r="K12017" s="1538" t="s">
        <v>2836</v>
      </c>
      <c r="L12017" s="1538" t="s">
        <v>2835</v>
      </c>
      <c r="M12017" s="1539" t="s">
        <v>2834</v>
      </c>
      <c r="N12017" s="1538" t="s">
        <v>2836</v>
      </c>
      <c r="O12017" s="1538" t="s">
        <v>2835</v>
      </c>
      <c r="P12017" s="1539" t="s">
        <v>2834</v>
      </c>
    </row>
    <row r="12018" spans="1:16" ht="33.75" x14ac:dyDescent="0.25">
      <c r="A12018" s="827" t="s">
        <v>3627</v>
      </c>
      <c r="B12018" s="827" t="s">
        <v>3626</v>
      </c>
      <c r="C12018" s="827" t="s">
        <v>3031</v>
      </c>
      <c r="D12018" s="824" t="s">
        <v>4931</v>
      </c>
      <c r="E12018" s="826">
        <v>3500</v>
      </c>
      <c r="F12018" s="825" t="s">
        <v>5296</v>
      </c>
      <c r="G12018" s="824" t="s">
        <v>5295</v>
      </c>
      <c r="H12018" s="823" t="s">
        <v>2745</v>
      </c>
      <c r="I12018" s="823" t="s">
        <v>3622</v>
      </c>
      <c r="J12018" s="823" t="s">
        <v>2745</v>
      </c>
      <c r="K12018" s="822"/>
      <c r="L12018" s="822"/>
      <c r="M12018" s="821"/>
      <c r="N12018" s="822">
        <v>3</v>
      </c>
      <c r="O12018" s="822">
        <v>6</v>
      </c>
      <c r="P12018" s="821">
        <v>22091.844861492435</v>
      </c>
    </row>
    <row r="12019" spans="1:16" ht="33.75" x14ac:dyDescent="0.25">
      <c r="A12019" s="827" t="s">
        <v>3627</v>
      </c>
      <c r="B12019" s="827" t="s">
        <v>3626</v>
      </c>
      <c r="C12019" s="827" t="s">
        <v>3031</v>
      </c>
      <c r="D12019" s="824" t="s">
        <v>4931</v>
      </c>
      <c r="E12019" s="826">
        <v>3500</v>
      </c>
      <c r="F12019" s="825" t="s">
        <v>5294</v>
      </c>
      <c r="G12019" s="824" t="s">
        <v>5293</v>
      </c>
      <c r="H12019" s="823" t="s">
        <v>3691</v>
      </c>
      <c r="I12019" s="823" t="s">
        <v>3622</v>
      </c>
      <c r="J12019" s="823" t="s">
        <v>3691</v>
      </c>
      <c r="K12019" s="822"/>
      <c r="L12019" s="822"/>
      <c r="M12019" s="821"/>
      <c r="N12019" s="822">
        <v>3</v>
      </c>
      <c r="O12019" s="822">
        <v>6</v>
      </c>
      <c r="P12019" s="821">
        <v>21619.976807836611</v>
      </c>
    </row>
    <row r="12020" spans="1:16" ht="33.75" x14ac:dyDescent="0.25">
      <c r="A12020" s="827" t="s">
        <v>3627</v>
      </c>
      <c r="B12020" s="827" t="s">
        <v>3626</v>
      </c>
      <c r="C12020" s="827" t="s">
        <v>3031</v>
      </c>
      <c r="D12020" s="824" t="s">
        <v>4931</v>
      </c>
      <c r="E12020" s="826">
        <v>3500</v>
      </c>
      <c r="F12020" s="825" t="s">
        <v>5292</v>
      </c>
      <c r="G12020" s="824" t="s">
        <v>5291</v>
      </c>
      <c r="H12020" s="823" t="s">
        <v>3691</v>
      </c>
      <c r="I12020" s="823" t="s">
        <v>3622</v>
      </c>
      <c r="J12020" s="823" t="s">
        <v>3691</v>
      </c>
      <c r="K12020" s="822"/>
      <c r="L12020" s="822"/>
      <c r="M12020" s="821"/>
      <c r="N12020" s="822">
        <v>3</v>
      </c>
      <c r="O12020" s="822">
        <v>6</v>
      </c>
      <c r="P12020" s="821">
        <v>21044.463174259356</v>
      </c>
    </row>
    <row r="12021" spans="1:16" ht="33.75" x14ac:dyDescent="0.25">
      <c r="A12021" s="827" t="s">
        <v>3627</v>
      </c>
      <c r="B12021" s="827" t="s">
        <v>3626</v>
      </c>
      <c r="C12021" s="827" t="s">
        <v>3031</v>
      </c>
      <c r="D12021" s="824" t="s">
        <v>4931</v>
      </c>
      <c r="E12021" s="826">
        <v>3500</v>
      </c>
      <c r="F12021" s="825" t="s">
        <v>5290</v>
      </c>
      <c r="G12021" s="824" t="s">
        <v>5289</v>
      </c>
      <c r="H12021" s="823" t="s">
        <v>3667</v>
      </c>
      <c r="I12021" s="823" t="s">
        <v>3647</v>
      </c>
      <c r="J12021" s="823" t="s">
        <v>3667</v>
      </c>
      <c r="K12021" s="822"/>
      <c r="L12021" s="822"/>
      <c r="M12021" s="821"/>
      <c r="N12021" s="822">
        <v>3</v>
      </c>
      <c r="O12021" s="822">
        <v>6</v>
      </c>
      <c r="P12021" s="821">
        <v>21040.664172828969</v>
      </c>
    </row>
    <row r="12022" spans="1:16" ht="33.75" x14ac:dyDescent="0.25">
      <c r="A12022" s="827" t="s">
        <v>3627</v>
      </c>
      <c r="B12022" s="827" t="s">
        <v>3626</v>
      </c>
      <c r="C12022" s="827" t="s">
        <v>3031</v>
      </c>
      <c r="D12022" s="824" t="s">
        <v>4931</v>
      </c>
      <c r="E12022" s="826">
        <v>3500</v>
      </c>
      <c r="F12022" s="825" t="s">
        <v>5288</v>
      </c>
      <c r="G12022" s="824" t="s">
        <v>5287</v>
      </c>
      <c r="H12022" s="823" t="s">
        <v>2722</v>
      </c>
      <c r="I12022" s="823" t="s">
        <v>3647</v>
      </c>
      <c r="J12022" s="823" t="s">
        <v>2722</v>
      </c>
      <c r="K12022" s="822"/>
      <c r="L12022" s="822"/>
      <c r="M12022" s="821"/>
      <c r="N12022" s="822">
        <v>3</v>
      </c>
      <c r="O12022" s="822">
        <v>6</v>
      </c>
      <c r="P12022" s="821">
        <v>22135.698769824761</v>
      </c>
    </row>
    <row r="12023" spans="1:16" ht="33.75" x14ac:dyDescent="0.25">
      <c r="A12023" s="827" t="s">
        <v>3627</v>
      </c>
      <c r="B12023" s="827" t="s">
        <v>3626</v>
      </c>
      <c r="C12023" s="827" t="s">
        <v>3031</v>
      </c>
      <c r="D12023" s="824" t="s">
        <v>4931</v>
      </c>
      <c r="E12023" s="826">
        <v>3500</v>
      </c>
      <c r="F12023" s="825" t="s">
        <v>5286</v>
      </c>
      <c r="G12023" s="824" t="s">
        <v>5285</v>
      </c>
      <c r="H12023" s="823" t="s">
        <v>3045</v>
      </c>
      <c r="I12023" s="823" t="s">
        <v>3622</v>
      </c>
      <c r="J12023" s="823" t="s">
        <v>3045</v>
      </c>
      <c r="K12023" s="822"/>
      <c r="L12023" s="822"/>
      <c r="M12023" s="821"/>
      <c r="N12023" s="822">
        <v>3</v>
      </c>
      <c r="O12023" s="822">
        <v>6</v>
      </c>
      <c r="P12023" s="821">
        <v>21049.875999516375</v>
      </c>
    </row>
    <row r="12024" spans="1:16" ht="33.75" x14ac:dyDescent="0.25">
      <c r="A12024" s="827" t="s">
        <v>3627</v>
      </c>
      <c r="B12024" s="827" t="s">
        <v>3626</v>
      </c>
      <c r="C12024" s="827" t="s">
        <v>3031</v>
      </c>
      <c r="D12024" s="824" t="s">
        <v>4931</v>
      </c>
      <c r="E12024" s="826">
        <v>3625</v>
      </c>
      <c r="F12024" s="825" t="s">
        <v>5284</v>
      </c>
      <c r="G12024" s="824" t="s">
        <v>5283</v>
      </c>
      <c r="H12024" s="823" t="s">
        <v>2741</v>
      </c>
      <c r="I12024" s="823" t="s">
        <v>3638</v>
      </c>
      <c r="J12024" s="823" t="s">
        <v>2741</v>
      </c>
      <c r="K12024" s="822"/>
      <c r="L12024" s="822"/>
      <c r="M12024" s="821"/>
      <c r="N12024" s="822">
        <v>3</v>
      </c>
      <c r="O12024" s="822">
        <v>6</v>
      </c>
      <c r="P12024" s="821">
        <v>22112.744381234814</v>
      </c>
    </row>
    <row r="12025" spans="1:16" ht="33.75" x14ac:dyDescent="0.25">
      <c r="A12025" s="827" t="s">
        <v>3627</v>
      </c>
      <c r="B12025" s="827" t="s">
        <v>3626</v>
      </c>
      <c r="C12025" s="827" t="s">
        <v>3031</v>
      </c>
      <c r="D12025" s="824" t="s">
        <v>4931</v>
      </c>
      <c r="E12025" s="826">
        <v>3630.69</v>
      </c>
      <c r="F12025" s="825" t="s">
        <v>5282</v>
      </c>
      <c r="G12025" s="824" t="s">
        <v>5281</v>
      </c>
      <c r="H12025" s="823" t="s">
        <v>2708</v>
      </c>
      <c r="I12025" s="823" t="s">
        <v>3622</v>
      </c>
      <c r="J12025" s="823" t="s">
        <v>2708</v>
      </c>
      <c r="K12025" s="822"/>
      <c r="L12025" s="822"/>
      <c r="M12025" s="821"/>
      <c r="N12025" s="822">
        <v>3</v>
      </c>
      <c r="O12025" s="822">
        <v>6</v>
      </c>
      <c r="P12025" s="821">
        <v>22097.257686749457</v>
      </c>
    </row>
    <row r="12026" spans="1:16" ht="33.75" x14ac:dyDescent="0.25">
      <c r="A12026" s="827" t="s">
        <v>3627</v>
      </c>
      <c r="B12026" s="827" t="s">
        <v>3626</v>
      </c>
      <c r="C12026" s="827" t="s">
        <v>3031</v>
      </c>
      <c r="D12026" s="824" t="s">
        <v>4931</v>
      </c>
      <c r="E12026" s="826">
        <v>3500</v>
      </c>
      <c r="F12026" s="825" t="s">
        <v>5280</v>
      </c>
      <c r="G12026" s="824" t="s">
        <v>5279</v>
      </c>
      <c r="H12026" s="823" t="s">
        <v>3114</v>
      </c>
      <c r="I12026" s="823" t="s">
        <v>3638</v>
      </c>
      <c r="J12026" s="823" t="s">
        <v>3114</v>
      </c>
      <c r="K12026" s="822"/>
      <c r="L12026" s="822"/>
      <c r="M12026" s="821"/>
      <c r="N12026" s="822">
        <v>3</v>
      </c>
      <c r="O12026" s="822">
        <v>6</v>
      </c>
      <c r="P12026" s="821">
        <v>20932.928902713345</v>
      </c>
    </row>
    <row r="12027" spans="1:16" ht="33.75" x14ac:dyDescent="0.25">
      <c r="A12027" s="827" t="s">
        <v>3627</v>
      </c>
      <c r="B12027" s="827" t="s">
        <v>3626</v>
      </c>
      <c r="C12027" s="827" t="s">
        <v>3031</v>
      </c>
      <c r="D12027" s="824" t="s">
        <v>5278</v>
      </c>
      <c r="E12027" s="826">
        <v>3950</v>
      </c>
      <c r="F12027" s="825" t="s">
        <v>5277</v>
      </c>
      <c r="G12027" s="824" t="s">
        <v>5276</v>
      </c>
      <c r="H12027" s="823" t="s">
        <v>2722</v>
      </c>
      <c r="I12027" s="823" t="s">
        <v>3622</v>
      </c>
      <c r="J12027" s="823" t="s">
        <v>2722</v>
      </c>
      <c r="K12027" s="822"/>
      <c r="L12027" s="822"/>
      <c r="M12027" s="821"/>
      <c r="N12027" s="822">
        <v>2</v>
      </c>
      <c r="O12027" s="822">
        <v>6</v>
      </c>
      <c r="P12027" s="821">
        <v>24534.432377474415</v>
      </c>
    </row>
    <row r="12028" spans="1:16" ht="33.75" x14ac:dyDescent="0.25">
      <c r="A12028" s="827" t="s">
        <v>3627</v>
      </c>
      <c r="B12028" s="827" t="s">
        <v>3626</v>
      </c>
      <c r="C12028" s="827" t="s">
        <v>3031</v>
      </c>
      <c r="D12028" s="824" t="s">
        <v>4950</v>
      </c>
      <c r="E12028" s="826">
        <v>2500</v>
      </c>
      <c r="F12028" s="825" t="s">
        <v>5275</v>
      </c>
      <c r="G12028" s="824" t="s">
        <v>5274</v>
      </c>
      <c r="H12028" s="823" t="s">
        <v>2708</v>
      </c>
      <c r="I12028" s="823" t="s">
        <v>3622</v>
      </c>
      <c r="J12028" s="823" t="s">
        <v>2708</v>
      </c>
      <c r="K12028" s="822"/>
      <c r="L12028" s="822"/>
      <c r="M12028" s="821"/>
      <c r="N12028" s="822">
        <v>3</v>
      </c>
      <c r="O12028" s="822">
        <v>6</v>
      </c>
      <c r="P12028" s="821">
        <v>15835.120051902852</v>
      </c>
    </row>
    <row r="12029" spans="1:16" ht="33.75" x14ac:dyDescent="0.25">
      <c r="A12029" s="827" t="s">
        <v>3627</v>
      </c>
      <c r="B12029" s="827" t="s">
        <v>3626</v>
      </c>
      <c r="C12029" s="827" t="s">
        <v>3031</v>
      </c>
      <c r="D12029" s="824" t="s">
        <v>4950</v>
      </c>
      <c r="E12029" s="826">
        <v>2500</v>
      </c>
      <c r="F12029" s="825" t="s">
        <v>5273</v>
      </c>
      <c r="G12029" s="824" t="s">
        <v>5272</v>
      </c>
      <c r="H12029" s="823" t="s">
        <v>5271</v>
      </c>
      <c r="I12029" s="823" t="s">
        <v>3622</v>
      </c>
      <c r="J12029" s="823" t="s">
        <v>5271</v>
      </c>
      <c r="K12029" s="822"/>
      <c r="L12029" s="822"/>
      <c r="M12029" s="821"/>
      <c r="N12029" s="822">
        <v>3</v>
      </c>
      <c r="O12029" s="822">
        <v>6</v>
      </c>
      <c r="P12029" s="821">
        <v>9627.6619759026125</v>
      </c>
    </row>
    <row r="12030" spans="1:16" ht="22.5" x14ac:dyDescent="0.25">
      <c r="A12030" s="827" t="s">
        <v>3627</v>
      </c>
      <c r="B12030" s="827" t="s">
        <v>3626</v>
      </c>
      <c r="C12030" s="827" t="s">
        <v>3031</v>
      </c>
      <c r="D12030" s="824" t="s">
        <v>4950</v>
      </c>
      <c r="E12030" s="826">
        <v>2500</v>
      </c>
      <c r="F12030" s="825" t="s">
        <v>5270</v>
      </c>
      <c r="G12030" s="824" t="s">
        <v>5269</v>
      </c>
      <c r="H12030" s="823" t="s">
        <v>5268</v>
      </c>
      <c r="I12030" s="823" t="s">
        <v>3875</v>
      </c>
      <c r="J12030" s="823" t="s">
        <v>5268</v>
      </c>
      <c r="K12030" s="822"/>
      <c r="L12030" s="822"/>
      <c r="M12030" s="821"/>
      <c r="N12030" s="822">
        <v>3</v>
      </c>
      <c r="O12030" s="822">
        <v>6</v>
      </c>
      <c r="P12030" s="821">
        <v>16073.504885722137</v>
      </c>
    </row>
    <row r="12031" spans="1:16" ht="33.75" x14ac:dyDescent="0.25">
      <c r="A12031" s="827" t="s">
        <v>3627</v>
      </c>
      <c r="B12031" s="827" t="s">
        <v>3626</v>
      </c>
      <c r="C12031" s="827" t="s">
        <v>3031</v>
      </c>
      <c r="D12031" s="824" t="s">
        <v>3516</v>
      </c>
      <c r="E12031" s="826">
        <v>8000</v>
      </c>
      <c r="F12031" s="825" t="s">
        <v>5267</v>
      </c>
      <c r="G12031" s="824" t="s">
        <v>5266</v>
      </c>
      <c r="H12031" s="823" t="s">
        <v>3691</v>
      </c>
      <c r="I12031" s="823" t="s">
        <v>3622</v>
      </c>
      <c r="J12031" s="823" t="s">
        <v>3691</v>
      </c>
      <c r="K12031" s="822"/>
      <c r="L12031" s="822"/>
      <c r="M12031" s="821"/>
      <c r="N12031" s="822">
        <v>2</v>
      </c>
      <c r="O12031" s="822">
        <v>6</v>
      </c>
      <c r="P12031" s="821">
        <v>49118.953436077194</v>
      </c>
    </row>
    <row r="12032" spans="1:16" ht="33.75" x14ac:dyDescent="0.25">
      <c r="A12032" s="827" t="s">
        <v>3627</v>
      </c>
      <c r="B12032" s="827" t="s">
        <v>3626</v>
      </c>
      <c r="C12032" s="827" t="s">
        <v>3031</v>
      </c>
      <c r="D12032" s="824" t="s">
        <v>5265</v>
      </c>
      <c r="E12032" s="826">
        <v>2760</v>
      </c>
      <c r="F12032" s="825" t="s">
        <v>5264</v>
      </c>
      <c r="G12032" s="824" t="s">
        <v>5263</v>
      </c>
      <c r="H12032" s="823" t="s">
        <v>2722</v>
      </c>
      <c r="I12032" s="823" t="s">
        <v>3622</v>
      </c>
      <c r="J12032" s="823" t="s">
        <v>2722</v>
      </c>
      <c r="K12032" s="822"/>
      <c r="L12032" s="822"/>
      <c r="M12032" s="821"/>
      <c r="N12032" s="822">
        <v>2</v>
      </c>
      <c r="O12032" s="822">
        <v>6</v>
      </c>
      <c r="P12032" s="821">
        <v>17641.409911421353</v>
      </c>
    </row>
    <row r="12033" spans="1:16" ht="33.75" x14ac:dyDescent="0.25">
      <c r="A12033" s="827" t="s">
        <v>3627</v>
      </c>
      <c r="B12033" s="827" t="s">
        <v>3626</v>
      </c>
      <c r="C12033" s="827" t="s">
        <v>3031</v>
      </c>
      <c r="D12033" s="824" t="s">
        <v>4931</v>
      </c>
      <c r="E12033" s="826">
        <v>2500</v>
      </c>
      <c r="F12033" s="825" t="s">
        <v>5262</v>
      </c>
      <c r="G12033" s="824" t="s">
        <v>5261</v>
      </c>
      <c r="H12033" s="823" t="s">
        <v>2722</v>
      </c>
      <c r="I12033" s="823" t="s">
        <v>3647</v>
      </c>
      <c r="J12033" s="823" t="s">
        <v>2722</v>
      </c>
      <c r="K12033" s="822"/>
      <c r="L12033" s="822"/>
      <c r="M12033" s="821"/>
      <c r="N12033" s="822">
        <v>3</v>
      </c>
      <c r="O12033" s="822">
        <v>6</v>
      </c>
      <c r="P12033" s="821">
        <v>15921.063688483735</v>
      </c>
    </row>
    <row r="12034" spans="1:16" ht="22.5" x14ac:dyDescent="0.25">
      <c r="A12034" s="827" t="s">
        <v>3627</v>
      </c>
      <c r="B12034" s="827" t="s">
        <v>3626</v>
      </c>
      <c r="C12034" s="827" t="s">
        <v>3031</v>
      </c>
      <c r="D12034" s="824" t="s">
        <v>5260</v>
      </c>
      <c r="E12034" s="826">
        <v>2690</v>
      </c>
      <c r="F12034" s="825" t="s">
        <v>5259</v>
      </c>
      <c r="G12034" s="824" t="s">
        <v>5258</v>
      </c>
      <c r="H12034" s="823" t="s">
        <v>5215</v>
      </c>
      <c r="I12034" s="823" t="s">
        <v>3911</v>
      </c>
      <c r="J12034" s="823" t="s">
        <v>5215</v>
      </c>
      <c r="K12034" s="822"/>
      <c r="L12034" s="822"/>
      <c r="M12034" s="821"/>
      <c r="N12034" s="822">
        <v>2</v>
      </c>
      <c r="O12034" s="822">
        <v>6</v>
      </c>
      <c r="P12034" s="821">
        <v>24410.639059096306</v>
      </c>
    </row>
    <row r="12035" spans="1:16" ht="33.75" x14ac:dyDescent="0.25">
      <c r="A12035" s="827" t="s">
        <v>3627</v>
      </c>
      <c r="B12035" s="827" t="s">
        <v>3626</v>
      </c>
      <c r="C12035" s="827" t="s">
        <v>3031</v>
      </c>
      <c r="D12035" s="824" t="s">
        <v>5257</v>
      </c>
      <c r="E12035" s="826">
        <v>2500</v>
      </c>
      <c r="F12035" s="825" t="s">
        <v>5256</v>
      </c>
      <c r="G12035" s="824" t="s">
        <v>5255</v>
      </c>
      <c r="H12035" s="823" t="s">
        <v>2708</v>
      </c>
      <c r="I12035" s="823" t="s">
        <v>3622</v>
      </c>
      <c r="J12035" s="823" t="s">
        <v>2708</v>
      </c>
      <c r="K12035" s="822"/>
      <c r="L12035" s="822"/>
      <c r="M12035" s="821"/>
      <c r="N12035" s="822">
        <v>3</v>
      </c>
      <c r="O12035" s="822">
        <v>6</v>
      </c>
      <c r="P12035" s="821">
        <v>15992.693409384945</v>
      </c>
    </row>
    <row r="12036" spans="1:16" ht="33.75" x14ac:dyDescent="0.25">
      <c r="A12036" s="827" t="s">
        <v>3627</v>
      </c>
      <c r="B12036" s="827" t="s">
        <v>3626</v>
      </c>
      <c r="C12036" s="827" t="s">
        <v>3031</v>
      </c>
      <c r="D12036" s="824" t="s">
        <v>5254</v>
      </c>
      <c r="E12036" s="826">
        <v>2379.23</v>
      </c>
      <c r="F12036" s="825" t="s">
        <v>5253</v>
      </c>
      <c r="G12036" s="824" t="s">
        <v>5252</v>
      </c>
      <c r="H12036" s="823" t="s">
        <v>3674</v>
      </c>
      <c r="I12036" s="823" t="s">
        <v>3622</v>
      </c>
      <c r="J12036" s="823" t="s">
        <v>3674</v>
      </c>
      <c r="K12036" s="822"/>
      <c r="L12036" s="822"/>
      <c r="M12036" s="821"/>
      <c r="N12036" s="822">
        <v>3</v>
      </c>
      <c r="O12036" s="822">
        <v>6</v>
      </c>
      <c r="P12036" s="821">
        <v>14726.232631749279</v>
      </c>
    </row>
    <row r="12037" spans="1:16" ht="33.75" x14ac:dyDescent="0.25">
      <c r="A12037" s="827" t="s">
        <v>3627</v>
      </c>
      <c r="B12037" s="827" t="s">
        <v>3626</v>
      </c>
      <c r="C12037" s="827" t="s">
        <v>3031</v>
      </c>
      <c r="D12037" s="824" t="s">
        <v>5084</v>
      </c>
      <c r="E12037" s="826">
        <v>3500</v>
      </c>
      <c r="F12037" s="825" t="s">
        <v>5251</v>
      </c>
      <c r="G12037" s="824" t="s">
        <v>5250</v>
      </c>
      <c r="H12037" s="823" t="s">
        <v>2741</v>
      </c>
      <c r="I12037" s="823" t="s">
        <v>3638</v>
      </c>
      <c r="J12037" s="823" t="s">
        <v>2741</v>
      </c>
      <c r="K12037" s="822"/>
      <c r="L12037" s="822"/>
      <c r="M12037" s="821"/>
      <c r="N12037" s="822">
        <v>3</v>
      </c>
      <c r="O12037" s="822">
        <v>6</v>
      </c>
      <c r="P12037" s="821">
        <v>21929.14936751713</v>
      </c>
    </row>
    <row r="12038" spans="1:16" ht="33.75" x14ac:dyDescent="0.25">
      <c r="A12038" s="827" t="s">
        <v>3627</v>
      </c>
      <c r="B12038" s="827" t="s">
        <v>3626</v>
      </c>
      <c r="C12038" s="827" t="s">
        <v>3031</v>
      </c>
      <c r="D12038" s="824" t="s">
        <v>5084</v>
      </c>
      <c r="E12038" s="826">
        <v>3500</v>
      </c>
      <c r="F12038" s="825" t="s">
        <v>5249</v>
      </c>
      <c r="G12038" s="824" t="s">
        <v>5248</v>
      </c>
      <c r="H12038" s="823" t="s">
        <v>3674</v>
      </c>
      <c r="I12038" s="823" t="s">
        <v>3622</v>
      </c>
      <c r="J12038" s="823" t="s">
        <v>3674</v>
      </c>
      <c r="K12038" s="822"/>
      <c r="L12038" s="822"/>
      <c r="M12038" s="821"/>
      <c r="N12038" s="822">
        <v>3</v>
      </c>
      <c r="O12038" s="822">
        <v>6</v>
      </c>
      <c r="P12038" s="821">
        <v>21975.48916596749</v>
      </c>
    </row>
    <row r="12039" spans="1:16" ht="33.75" x14ac:dyDescent="0.25">
      <c r="A12039" s="827" t="s">
        <v>3627</v>
      </c>
      <c r="B12039" s="827" t="s">
        <v>3626</v>
      </c>
      <c r="C12039" s="827" t="s">
        <v>3031</v>
      </c>
      <c r="D12039" s="824" t="s">
        <v>5084</v>
      </c>
      <c r="E12039" s="826">
        <v>3500</v>
      </c>
      <c r="F12039" s="825" t="s">
        <v>5247</v>
      </c>
      <c r="G12039" s="824" t="s">
        <v>5246</v>
      </c>
      <c r="H12039" s="823" t="s">
        <v>3674</v>
      </c>
      <c r="I12039" s="823" t="s">
        <v>3622</v>
      </c>
      <c r="J12039" s="823" t="s">
        <v>3674</v>
      </c>
      <c r="K12039" s="822"/>
      <c r="L12039" s="822"/>
      <c r="M12039" s="821"/>
      <c r="N12039" s="822">
        <v>3</v>
      </c>
      <c r="O12039" s="822">
        <v>6</v>
      </c>
      <c r="P12039" s="821">
        <v>22089.068282610599</v>
      </c>
    </row>
    <row r="12040" spans="1:16" ht="33.75" x14ac:dyDescent="0.25">
      <c r="A12040" s="827" t="s">
        <v>3627</v>
      </c>
      <c r="B12040" s="827" t="s">
        <v>3626</v>
      </c>
      <c r="C12040" s="827" t="s">
        <v>3031</v>
      </c>
      <c r="D12040" s="824" t="s">
        <v>5084</v>
      </c>
      <c r="E12040" s="826">
        <v>3500</v>
      </c>
      <c r="F12040" s="825" t="s">
        <v>5245</v>
      </c>
      <c r="G12040" s="824" t="s">
        <v>5244</v>
      </c>
      <c r="H12040" s="823" t="s">
        <v>3691</v>
      </c>
      <c r="I12040" s="823" t="s">
        <v>3622</v>
      </c>
      <c r="J12040" s="823" t="s">
        <v>3691</v>
      </c>
      <c r="K12040" s="822"/>
      <c r="L12040" s="822"/>
      <c r="M12040" s="821"/>
      <c r="N12040" s="822">
        <v>3</v>
      </c>
      <c r="O12040" s="822">
        <v>6</v>
      </c>
      <c r="P12040" s="821">
        <v>22087.905527555384</v>
      </c>
    </row>
    <row r="12041" spans="1:16" ht="33.75" x14ac:dyDescent="0.25">
      <c r="A12041" s="827" t="s">
        <v>3627</v>
      </c>
      <c r="B12041" s="827" t="s">
        <v>3626</v>
      </c>
      <c r="C12041" s="827" t="s">
        <v>3031</v>
      </c>
      <c r="D12041" s="824" t="s">
        <v>5084</v>
      </c>
      <c r="E12041" s="826">
        <v>3500</v>
      </c>
      <c r="F12041" s="825" t="s">
        <v>5243</v>
      </c>
      <c r="G12041" s="824" t="s">
        <v>5242</v>
      </c>
      <c r="H12041" s="823" t="s">
        <v>3327</v>
      </c>
      <c r="I12041" s="823" t="s">
        <v>3647</v>
      </c>
      <c r="J12041" s="823" t="s">
        <v>3327</v>
      </c>
      <c r="K12041" s="822"/>
      <c r="L12041" s="822"/>
      <c r="M12041" s="821"/>
      <c r="N12041" s="822">
        <v>4</v>
      </c>
      <c r="O12041" s="822">
        <v>6</v>
      </c>
      <c r="P12041" s="821">
        <v>21961.014870280207</v>
      </c>
    </row>
    <row r="12042" spans="1:16" ht="33.75" x14ac:dyDescent="0.25">
      <c r="A12042" s="827" t="s">
        <v>3627</v>
      </c>
      <c r="B12042" s="827" t="s">
        <v>3626</v>
      </c>
      <c r="C12042" s="827" t="s">
        <v>3031</v>
      </c>
      <c r="D12042" s="824" t="s">
        <v>5008</v>
      </c>
      <c r="E12042" s="826">
        <v>3000</v>
      </c>
      <c r="F12042" s="825" t="s">
        <v>5241</v>
      </c>
      <c r="G12042" s="824" t="s">
        <v>5240</v>
      </c>
      <c r="H12042" s="823" t="s">
        <v>3691</v>
      </c>
      <c r="I12042" s="823" t="s">
        <v>3622</v>
      </c>
      <c r="J12042" s="823" t="s">
        <v>3691</v>
      </c>
      <c r="K12042" s="822"/>
      <c r="L12042" s="822"/>
      <c r="M12042" s="821"/>
      <c r="N12042" s="822">
        <v>3</v>
      </c>
      <c r="O12042" s="822">
        <v>6</v>
      </c>
      <c r="P12042" s="821">
        <v>19018.212134296387</v>
      </c>
    </row>
    <row r="12043" spans="1:16" ht="33.75" x14ac:dyDescent="0.25">
      <c r="A12043" s="827" t="s">
        <v>3627</v>
      </c>
      <c r="B12043" s="827" t="s">
        <v>3626</v>
      </c>
      <c r="C12043" s="827" t="s">
        <v>3031</v>
      </c>
      <c r="D12043" s="824" t="s">
        <v>5008</v>
      </c>
      <c r="E12043" s="826">
        <v>3000</v>
      </c>
      <c r="F12043" s="825" t="s">
        <v>5239</v>
      </c>
      <c r="G12043" s="824" t="s">
        <v>5238</v>
      </c>
      <c r="H12043" s="823" t="s">
        <v>3674</v>
      </c>
      <c r="I12043" s="823" t="s">
        <v>3622</v>
      </c>
      <c r="J12043" s="823" t="s">
        <v>3674</v>
      </c>
      <c r="K12043" s="822"/>
      <c r="L12043" s="822"/>
      <c r="M12043" s="821"/>
      <c r="N12043" s="822">
        <v>3</v>
      </c>
      <c r="O12043" s="822">
        <v>6</v>
      </c>
      <c r="P12043" s="821">
        <v>19090.132543961401</v>
      </c>
    </row>
    <row r="12044" spans="1:16" ht="33.75" x14ac:dyDescent="0.25">
      <c r="A12044" s="827" t="s">
        <v>3627</v>
      </c>
      <c r="B12044" s="827" t="s">
        <v>3626</v>
      </c>
      <c r="C12044" s="827" t="s">
        <v>3031</v>
      </c>
      <c r="D12044" s="824" t="s">
        <v>5008</v>
      </c>
      <c r="E12044" s="826">
        <v>3000</v>
      </c>
      <c r="F12044" s="825" t="s">
        <v>5237</v>
      </c>
      <c r="G12044" s="824" t="s">
        <v>5236</v>
      </c>
      <c r="H12044" s="823" t="s">
        <v>2745</v>
      </c>
      <c r="I12044" s="823" t="s">
        <v>3622</v>
      </c>
      <c r="J12044" s="823" t="s">
        <v>2745</v>
      </c>
      <c r="K12044" s="822"/>
      <c r="L12044" s="822"/>
      <c r="M12044" s="821"/>
      <c r="N12044" s="822">
        <v>3</v>
      </c>
      <c r="O12044" s="822">
        <v>6</v>
      </c>
      <c r="P12044" s="821">
        <v>19090.132543961401</v>
      </c>
    </row>
    <row r="12045" spans="1:16" ht="33.75" x14ac:dyDescent="0.25">
      <c r="A12045" s="827" t="s">
        <v>3627</v>
      </c>
      <c r="B12045" s="827" t="s">
        <v>3626</v>
      </c>
      <c r="C12045" s="827" t="s">
        <v>3031</v>
      </c>
      <c r="D12045" s="824" t="s">
        <v>5008</v>
      </c>
      <c r="E12045" s="826">
        <v>3000</v>
      </c>
      <c r="F12045" s="825" t="s">
        <v>5235</v>
      </c>
      <c r="G12045" s="824" t="s">
        <v>5234</v>
      </c>
      <c r="H12045" s="823" t="s">
        <v>3691</v>
      </c>
      <c r="I12045" s="823" t="s">
        <v>3622</v>
      </c>
      <c r="J12045" s="823" t="s">
        <v>3691</v>
      </c>
      <c r="K12045" s="822"/>
      <c r="L12045" s="822"/>
      <c r="M12045" s="821"/>
      <c r="N12045" s="822">
        <v>2</v>
      </c>
      <c r="O12045" s="822">
        <v>6</v>
      </c>
      <c r="P12045" s="821">
        <v>19090.132543961401</v>
      </c>
    </row>
    <row r="12046" spans="1:16" ht="33.75" x14ac:dyDescent="0.25">
      <c r="A12046" s="827" t="s">
        <v>3627</v>
      </c>
      <c r="B12046" s="827" t="s">
        <v>3626</v>
      </c>
      <c r="C12046" s="827" t="s">
        <v>3031</v>
      </c>
      <c r="D12046" s="824" t="s">
        <v>5008</v>
      </c>
      <c r="E12046" s="826">
        <v>3000</v>
      </c>
      <c r="F12046" s="825" t="s">
        <v>5233</v>
      </c>
      <c r="G12046" s="824" t="s">
        <v>5232</v>
      </c>
      <c r="H12046" s="823" t="s">
        <v>3691</v>
      </c>
      <c r="I12046" s="823" t="s">
        <v>3622</v>
      </c>
      <c r="J12046" s="823" t="s">
        <v>3691</v>
      </c>
      <c r="K12046" s="822"/>
      <c r="L12046" s="822"/>
      <c r="M12046" s="821"/>
      <c r="N12046" s="822">
        <v>3</v>
      </c>
      <c r="O12046" s="822">
        <v>6</v>
      </c>
      <c r="P12046" s="821">
        <v>19028.847333551381</v>
      </c>
    </row>
    <row r="12047" spans="1:16" ht="33.75" x14ac:dyDescent="0.25">
      <c r="A12047" s="827" t="s">
        <v>3627</v>
      </c>
      <c r="B12047" s="827" t="s">
        <v>3626</v>
      </c>
      <c r="C12047" s="827" t="s">
        <v>3031</v>
      </c>
      <c r="D12047" s="824" t="s">
        <v>5008</v>
      </c>
      <c r="E12047" s="826">
        <v>3000</v>
      </c>
      <c r="F12047" s="825" t="s">
        <v>5231</v>
      </c>
      <c r="G12047" s="824" t="s">
        <v>5230</v>
      </c>
      <c r="H12047" s="823" t="s">
        <v>3691</v>
      </c>
      <c r="I12047" s="823" t="s">
        <v>3622</v>
      </c>
      <c r="J12047" s="823" t="s">
        <v>3691</v>
      </c>
      <c r="K12047" s="822"/>
      <c r="L12047" s="822"/>
      <c r="M12047" s="821"/>
      <c r="N12047" s="822">
        <v>3</v>
      </c>
      <c r="O12047" s="822">
        <v>6</v>
      </c>
      <c r="P12047" s="821">
        <v>19090.132543961401</v>
      </c>
    </row>
    <row r="12048" spans="1:16" ht="22.5" x14ac:dyDescent="0.25">
      <c r="A12048" s="827" t="s">
        <v>3627</v>
      </c>
      <c r="B12048" s="827" t="s">
        <v>3626</v>
      </c>
      <c r="C12048" s="827" t="s">
        <v>3031</v>
      </c>
      <c r="D12048" s="824" t="s">
        <v>5008</v>
      </c>
      <c r="E12048" s="826">
        <v>3000</v>
      </c>
      <c r="F12048" s="825" t="s">
        <v>5229</v>
      </c>
      <c r="G12048" s="824" t="s">
        <v>5228</v>
      </c>
      <c r="H12048" s="823" t="s">
        <v>5227</v>
      </c>
      <c r="I12048" s="823" t="s">
        <v>3911</v>
      </c>
      <c r="J12048" s="823" t="s">
        <v>5227</v>
      </c>
      <c r="K12048" s="822"/>
      <c r="L12048" s="822"/>
      <c r="M12048" s="821"/>
      <c r="N12048" s="822">
        <v>3</v>
      </c>
      <c r="O12048" s="822">
        <v>6</v>
      </c>
      <c r="P12048" s="821">
        <v>19090.132543961401</v>
      </c>
    </row>
    <row r="12049" spans="1:16" ht="33.75" x14ac:dyDescent="0.25">
      <c r="A12049" s="827" t="s">
        <v>3627</v>
      </c>
      <c r="B12049" s="827" t="s">
        <v>3626</v>
      </c>
      <c r="C12049" s="827" t="s">
        <v>3031</v>
      </c>
      <c r="D12049" s="824" t="s">
        <v>5226</v>
      </c>
      <c r="E12049" s="826">
        <v>1800</v>
      </c>
      <c r="F12049" s="825" t="s">
        <v>5225</v>
      </c>
      <c r="G12049" s="824" t="s">
        <v>5224</v>
      </c>
      <c r="H12049" s="823" t="s">
        <v>5168</v>
      </c>
      <c r="I12049" s="823" t="s">
        <v>3647</v>
      </c>
      <c r="J12049" s="823" t="s">
        <v>5168</v>
      </c>
      <c r="K12049" s="822"/>
      <c r="L12049" s="822"/>
      <c r="M12049" s="821"/>
      <c r="N12049" s="822">
        <v>4</v>
      </c>
      <c r="O12049" s="822">
        <v>6</v>
      </c>
      <c r="P12049" s="821">
        <v>11640.651593985889</v>
      </c>
    </row>
    <row r="12050" spans="1:16" ht="33.75" x14ac:dyDescent="0.25">
      <c r="A12050" s="827" t="s">
        <v>3627</v>
      </c>
      <c r="B12050" s="827" t="s">
        <v>3626</v>
      </c>
      <c r="C12050" s="827" t="s">
        <v>3031</v>
      </c>
      <c r="D12050" s="824" t="s">
        <v>5021</v>
      </c>
      <c r="E12050" s="826">
        <v>3000</v>
      </c>
      <c r="F12050" s="825" t="s">
        <v>5223</v>
      </c>
      <c r="G12050" s="824" t="s">
        <v>5222</v>
      </c>
      <c r="H12050" s="823" t="s">
        <v>3691</v>
      </c>
      <c r="I12050" s="823" t="s">
        <v>3622</v>
      </c>
      <c r="J12050" s="823" t="s">
        <v>3691</v>
      </c>
      <c r="K12050" s="822"/>
      <c r="L12050" s="822"/>
      <c r="M12050" s="821"/>
      <c r="N12050" s="822">
        <v>3</v>
      </c>
      <c r="O12050" s="822">
        <v>6</v>
      </c>
      <c r="P12050" s="821">
        <v>19090.132543961401</v>
      </c>
    </row>
    <row r="12051" spans="1:16" ht="33.75" x14ac:dyDescent="0.25">
      <c r="A12051" s="827" t="s">
        <v>3627</v>
      </c>
      <c r="B12051" s="827" t="s">
        <v>3626</v>
      </c>
      <c r="C12051" s="827" t="s">
        <v>3031</v>
      </c>
      <c r="D12051" s="824" t="s">
        <v>5008</v>
      </c>
      <c r="E12051" s="826">
        <v>3000</v>
      </c>
      <c r="F12051" s="825" t="s">
        <v>5221</v>
      </c>
      <c r="G12051" s="824" t="s">
        <v>5220</v>
      </c>
      <c r="H12051" s="823" t="s">
        <v>2745</v>
      </c>
      <c r="I12051" s="823" t="s">
        <v>3622</v>
      </c>
      <c r="J12051" s="823" t="s">
        <v>2745</v>
      </c>
      <c r="K12051" s="822"/>
      <c r="L12051" s="822"/>
      <c r="M12051" s="821"/>
      <c r="N12051" s="822">
        <v>3</v>
      </c>
      <c r="O12051" s="822">
        <v>6</v>
      </c>
      <c r="P12051" s="821">
        <v>18963.32207669003</v>
      </c>
    </row>
    <row r="12052" spans="1:16" ht="33.75" x14ac:dyDescent="0.25">
      <c r="A12052" s="827" t="s">
        <v>3627</v>
      </c>
      <c r="B12052" s="827" t="s">
        <v>3626</v>
      </c>
      <c r="C12052" s="827" t="s">
        <v>3031</v>
      </c>
      <c r="D12052" s="824" t="s">
        <v>5084</v>
      </c>
      <c r="E12052" s="826">
        <v>3500</v>
      </c>
      <c r="F12052" s="825" t="s">
        <v>5219</v>
      </c>
      <c r="G12052" s="824" t="s">
        <v>5218</v>
      </c>
      <c r="H12052" s="823" t="s">
        <v>3674</v>
      </c>
      <c r="I12052" s="823" t="s">
        <v>3622</v>
      </c>
      <c r="J12052" s="823" t="s">
        <v>3674</v>
      </c>
      <c r="K12052" s="822"/>
      <c r="L12052" s="822"/>
      <c r="M12052" s="821"/>
      <c r="N12052" s="822">
        <v>3</v>
      </c>
      <c r="O12052" s="822">
        <v>6</v>
      </c>
      <c r="P12052" s="821">
        <v>22097.257686749457</v>
      </c>
    </row>
    <row r="12053" spans="1:16" ht="22.5" x14ac:dyDescent="0.25">
      <c r="A12053" s="827" t="s">
        <v>3627</v>
      </c>
      <c r="B12053" s="827" t="s">
        <v>3626</v>
      </c>
      <c r="C12053" s="827" t="s">
        <v>3031</v>
      </c>
      <c r="D12053" s="824" t="s">
        <v>5084</v>
      </c>
      <c r="E12053" s="826">
        <v>3500</v>
      </c>
      <c r="F12053" s="825" t="s">
        <v>5217</v>
      </c>
      <c r="G12053" s="824" t="s">
        <v>5216</v>
      </c>
      <c r="H12053" s="823" t="s">
        <v>5215</v>
      </c>
      <c r="I12053" s="823" t="s">
        <v>3911</v>
      </c>
      <c r="J12053" s="823" t="s">
        <v>5215</v>
      </c>
      <c r="K12053" s="822"/>
      <c r="L12053" s="822"/>
      <c r="M12053" s="821"/>
      <c r="N12053" s="822">
        <v>3</v>
      </c>
      <c r="O12053" s="822">
        <v>6</v>
      </c>
      <c r="P12053" s="821">
        <v>22067.587385340616</v>
      </c>
    </row>
    <row r="12054" spans="1:16" ht="33.75" x14ac:dyDescent="0.25">
      <c r="A12054" s="827" t="s">
        <v>3627</v>
      </c>
      <c r="B12054" s="827" t="s">
        <v>3626</v>
      </c>
      <c r="C12054" s="827" t="s">
        <v>3031</v>
      </c>
      <c r="D12054" s="824" t="s">
        <v>5084</v>
      </c>
      <c r="E12054" s="826">
        <v>3500</v>
      </c>
      <c r="F12054" s="825" t="s">
        <v>5214</v>
      </c>
      <c r="G12054" s="824" t="s">
        <v>5213</v>
      </c>
      <c r="H12054" s="823" t="s">
        <v>2725</v>
      </c>
      <c r="I12054" s="823" t="s">
        <v>3622</v>
      </c>
      <c r="J12054" s="823" t="s">
        <v>2725</v>
      </c>
      <c r="K12054" s="822"/>
      <c r="L12054" s="822"/>
      <c r="M12054" s="821"/>
      <c r="N12054" s="822">
        <v>3</v>
      </c>
      <c r="O12054" s="822">
        <v>6</v>
      </c>
      <c r="P12054" s="821">
        <v>22063.928716416889</v>
      </c>
    </row>
    <row r="12055" spans="1:16" ht="33.75" x14ac:dyDescent="0.25">
      <c r="A12055" s="827" t="s">
        <v>3627</v>
      </c>
      <c r="B12055" s="827" t="s">
        <v>3626</v>
      </c>
      <c r="C12055" s="827" t="s">
        <v>3031</v>
      </c>
      <c r="D12055" s="824" t="s">
        <v>4931</v>
      </c>
      <c r="E12055" s="826">
        <v>3500</v>
      </c>
      <c r="F12055" s="825" t="s">
        <v>5212</v>
      </c>
      <c r="G12055" s="824" t="s">
        <v>5211</v>
      </c>
      <c r="H12055" s="823" t="s">
        <v>3674</v>
      </c>
      <c r="I12055" s="823" t="s">
        <v>3622</v>
      </c>
      <c r="J12055" s="823" t="s">
        <v>3674</v>
      </c>
      <c r="K12055" s="822"/>
      <c r="L12055" s="822"/>
      <c r="M12055" s="821"/>
      <c r="N12055" s="822">
        <v>3</v>
      </c>
      <c r="O12055" s="822">
        <v>6</v>
      </c>
      <c r="P12055" s="821">
        <v>22025.918654612044</v>
      </c>
    </row>
    <row r="12056" spans="1:16" ht="33.75" x14ac:dyDescent="0.25">
      <c r="A12056" s="827" t="s">
        <v>3627</v>
      </c>
      <c r="B12056" s="827" t="s">
        <v>3626</v>
      </c>
      <c r="C12056" s="827" t="s">
        <v>3031</v>
      </c>
      <c r="D12056" s="824" t="s">
        <v>5210</v>
      </c>
      <c r="E12056" s="826">
        <v>4740</v>
      </c>
      <c r="F12056" s="825" t="s">
        <v>5209</v>
      </c>
      <c r="G12056" s="824" t="s">
        <v>5208</v>
      </c>
      <c r="H12056" s="823" t="s">
        <v>2722</v>
      </c>
      <c r="I12056" s="823" t="s">
        <v>3622</v>
      </c>
      <c r="J12056" s="823" t="s">
        <v>2722</v>
      </c>
      <c r="K12056" s="822"/>
      <c r="L12056" s="822"/>
      <c r="M12056" s="821"/>
      <c r="N12056" s="822">
        <v>3</v>
      </c>
      <c r="O12056" s="822">
        <v>6</v>
      </c>
      <c r="P12056" s="821">
        <v>36551.004685560234</v>
      </c>
    </row>
    <row r="12057" spans="1:16" ht="33.75" x14ac:dyDescent="0.25">
      <c r="A12057" s="827" t="s">
        <v>3627</v>
      </c>
      <c r="B12057" s="827" t="s">
        <v>3626</v>
      </c>
      <c r="C12057" s="827" t="s">
        <v>3031</v>
      </c>
      <c r="D12057" s="824" t="s">
        <v>5084</v>
      </c>
      <c r="E12057" s="826">
        <v>3500</v>
      </c>
      <c r="F12057" s="825" t="s">
        <v>5207</v>
      </c>
      <c r="G12057" s="824" t="s">
        <v>5206</v>
      </c>
      <c r="H12057" s="823" t="s">
        <v>2745</v>
      </c>
      <c r="I12057" s="823" t="s">
        <v>3622</v>
      </c>
      <c r="J12057" s="823" t="s">
        <v>2745</v>
      </c>
      <c r="K12057" s="822"/>
      <c r="L12057" s="822"/>
      <c r="M12057" s="821"/>
      <c r="N12057" s="822">
        <v>3</v>
      </c>
      <c r="O12057" s="822">
        <v>6</v>
      </c>
      <c r="P12057" s="821">
        <v>22097.257686749457</v>
      </c>
    </row>
    <row r="12058" spans="1:16" ht="33.75" x14ac:dyDescent="0.25">
      <c r="A12058" s="827" t="s">
        <v>3627</v>
      </c>
      <c r="B12058" s="827" t="s">
        <v>3626</v>
      </c>
      <c r="C12058" s="827" t="s">
        <v>3031</v>
      </c>
      <c r="D12058" s="824" t="s">
        <v>5084</v>
      </c>
      <c r="E12058" s="826">
        <v>3500</v>
      </c>
      <c r="F12058" s="825" t="s">
        <v>5205</v>
      </c>
      <c r="G12058" s="824" t="s">
        <v>5204</v>
      </c>
      <c r="H12058" s="823" t="s">
        <v>2722</v>
      </c>
      <c r="I12058" s="823" t="s">
        <v>3647</v>
      </c>
      <c r="J12058" s="823" t="s">
        <v>2722</v>
      </c>
      <c r="K12058" s="822"/>
      <c r="L12058" s="822"/>
      <c r="M12058" s="821"/>
      <c r="N12058" s="822">
        <v>3</v>
      </c>
      <c r="O12058" s="822">
        <v>6</v>
      </c>
      <c r="P12058" s="821">
        <v>22090.391417673425</v>
      </c>
    </row>
    <row r="12059" spans="1:16" x14ac:dyDescent="0.25">
      <c r="A12059" s="1772" t="s">
        <v>2848</v>
      </c>
      <c r="B12059" s="1772"/>
      <c r="C12059" s="1772"/>
      <c r="D12059" s="1772"/>
      <c r="E12059" s="1772"/>
      <c r="F12059" s="1772" t="s">
        <v>378</v>
      </c>
      <c r="G12059" s="1772"/>
      <c r="H12059" s="1772"/>
      <c r="I12059" s="1772"/>
      <c r="J12059" s="1772"/>
      <c r="K12059" s="1771" t="s">
        <v>2847</v>
      </c>
      <c r="L12059" s="1771"/>
      <c r="M12059" s="1771"/>
      <c r="N12059" s="1771" t="s">
        <v>2846</v>
      </c>
      <c r="O12059" s="1771"/>
      <c r="P12059" s="1771"/>
    </row>
    <row r="12060" spans="1:16" ht="81" customHeight="1" x14ac:dyDescent="0.25">
      <c r="A12060" s="1535" t="s">
        <v>2845</v>
      </c>
      <c r="B12060" s="1535" t="s">
        <v>5</v>
      </c>
      <c r="C12060" s="1535" t="s">
        <v>2844</v>
      </c>
      <c r="D12060" s="1535" t="s">
        <v>2843</v>
      </c>
      <c r="E12060" s="1536" t="s">
        <v>2842</v>
      </c>
      <c r="F12060" s="1537" t="s">
        <v>2841</v>
      </c>
      <c r="G12060" s="1540" t="s">
        <v>2840</v>
      </c>
      <c r="H12060" s="1535" t="s">
        <v>2839</v>
      </c>
      <c r="I12060" s="1535" t="s">
        <v>2838</v>
      </c>
      <c r="J12060" s="1535" t="s">
        <v>2837</v>
      </c>
      <c r="K12060" s="1538" t="s">
        <v>2836</v>
      </c>
      <c r="L12060" s="1538" t="s">
        <v>2835</v>
      </c>
      <c r="M12060" s="1539" t="s">
        <v>2834</v>
      </c>
      <c r="N12060" s="1538" t="s">
        <v>2836</v>
      </c>
      <c r="O12060" s="1538" t="s">
        <v>2835</v>
      </c>
      <c r="P12060" s="1539" t="s">
        <v>2834</v>
      </c>
    </row>
    <row r="12061" spans="1:16" ht="33.75" x14ac:dyDescent="0.25">
      <c r="A12061" s="827" t="s">
        <v>3627</v>
      </c>
      <c r="B12061" s="827" t="s">
        <v>3626</v>
      </c>
      <c r="C12061" s="827" t="s">
        <v>3031</v>
      </c>
      <c r="D12061" s="824" t="s">
        <v>4931</v>
      </c>
      <c r="E12061" s="826">
        <v>3500</v>
      </c>
      <c r="F12061" s="825" t="s">
        <v>5203</v>
      </c>
      <c r="G12061" s="824" t="s">
        <v>5202</v>
      </c>
      <c r="H12061" s="823" t="s">
        <v>3674</v>
      </c>
      <c r="I12061" s="823" t="s">
        <v>3622</v>
      </c>
      <c r="J12061" s="823" t="s">
        <v>3674</v>
      </c>
      <c r="K12061" s="822"/>
      <c r="L12061" s="822"/>
      <c r="M12061" s="821"/>
      <c r="N12061" s="822">
        <v>3</v>
      </c>
      <c r="O12061" s="822">
        <v>6</v>
      </c>
      <c r="P12061" s="821">
        <v>22084.397214888799</v>
      </c>
    </row>
    <row r="12062" spans="1:16" ht="22.5" x14ac:dyDescent="0.25">
      <c r="A12062" s="827" t="s">
        <v>3627</v>
      </c>
      <c r="B12062" s="827" t="s">
        <v>3626</v>
      </c>
      <c r="C12062" s="827" t="s">
        <v>3031</v>
      </c>
      <c r="D12062" s="824" t="s">
        <v>5008</v>
      </c>
      <c r="E12062" s="826">
        <v>1824</v>
      </c>
      <c r="F12062" s="825" t="s">
        <v>5201</v>
      </c>
      <c r="G12062" s="824" t="s">
        <v>5200</v>
      </c>
      <c r="H12062" s="823" t="s">
        <v>3663</v>
      </c>
      <c r="I12062" s="823" t="s">
        <v>3631</v>
      </c>
      <c r="J12062" s="823" t="s">
        <v>3663</v>
      </c>
      <c r="K12062" s="822"/>
      <c r="L12062" s="822"/>
      <c r="M12062" s="821"/>
      <c r="N12062" s="822">
        <v>3</v>
      </c>
      <c r="O12062" s="822">
        <v>6</v>
      </c>
      <c r="P12062" s="821">
        <v>19166.433332584409</v>
      </c>
    </row>
    <row r="12063" spans="1:16" ht="33.75" x14ac:dyDescent="0.25">
      <c r="A12063" s="827" t="s">
        <v>3627</v>
      </c>
      <c r="B12063" s="827" t="s">
        <v>3626</v>
      </c>
      <c r="C12063" s="827" t="s">
        <v>3031</v>
      </c>
      <c r="D12063" s="824" t="s">
        <v>5008</v>
      </c>
      <c r="E12063" s="826">
        <v>3000</v>
      </c>
      <c r="F12063" s="825" t="s">
        <v>5199</v>
      </c>
      <c r="G12063" s="824" t="s">
        <v>5198</v>
      </c>
      <c r="H12063" s="823" t="s">
        <v>3674</v>
      </c>
      <c r="I12063" s="823" t="s">
        <v>3622</v>
      </c>
      <c r="J12063" s="823" t="s">
        <v>3674</v>
      </c>
      <c r="K12063" s="822"/>
      <c r="L12063" s="822"/>
      <c r="M12063" s="821"/>
      <c r="N12063" s="822">
        <v>3</v>
      </c>
      <c r="O12063" s="822">
        <v>6</v>
      </c>
      <c r="P12063" s="821">
        <v>19090.132543961401</v>
      </c>
    </row>
    <row r="12064" spans="1:16" ht="45" x14ac:dyDescent="0.25">
      <c r="A12064" s="827" t="s">
        <v>3627</v>
      </c>
      <c r="B12064" s="827" t="s">
        <v>3626</v>
      </c>
      <c r="C12064" s="827" t="s">
        <v>3031</v>
      </c>
      <c r="D12064" s="824" t="s">
        <v>5197</v>
      </c>
      <c r="E12064" s="826">
        <v>2500</v>
      </c>
      <c r="F12064" s="825" t="s">
        <v>5196</v>
      </c>
      <c r="G12064" s="824" t="s">
        <v>5195</v>
      </c>
      <c r="H12064" s="823" t="s">
        <v>3691</v>
      </c>
      <c r="I12064" s="823" t="s">
        <v>3622</v>
      </c>
      <c r="J12064" s="823" t="s">
        <v>3691</v>
      </c>
      <c r="K12064" s="822"/>
      <c r="L12064" s="822"/>
      <c r="M12064" s="821"/>
      <c r="N12064" s="822">
        <v>3</v>
      </c>
      <c r="O12064" s="822">
        <v>6</v>
      </c>
      <c r="P12064" s="821">
        <v>15999.479488457171</v>
      </c>
    </row>
    <row r="12065" spans="1:16" ht="22.5" x14ac:dyDescent="0.25">
      <c r="A12065" s="827" t="s">
        <v>3627</v>
      </c>
      <c r="B12065" s="827" t="s">
        <v>3626</v>
      </c>
      <c r="C12065" s="827" t="s">
        <v>3031</v>
      </c>
      <c r="D12065" s="824" t="s">
        <v>5194</v>
      </c>
      <c r="E12065" s="826">
        <v>8275.56</v>
      </c>
      <c r="F12065" s="825" t="s">
        <v>5193</v>
      </c>
      <c r="G12065" s="824" t="s">
        <v>5192</v>
      </c>
      <c r="H12065" s="823" t="s">
        <v>2725</v>
      </c>
      <c r="I12065" s="823" t="s">
        <v>3654</v>
      </c>
      <c r="J12065" s="823" t="s">
        <v>2725</v>
      </c>
      <c r="K12065" s="822"/>
      <c r="L12065" s="822"/>
      <c r="M12065" s="821"/>
      <c r="N12065" s="822">
        <v>2</v>
      </c>
      <c r="O12065" s="822">
        <v>6</v>
      </c>
      <c r="P12065" s="821">
        <v>48954.894712037159</v>
      </c>
    </row>
    <row r="12066" spans="1:16" ht="33.75" x14ac:dyDescent="0.25">
      <c r="A12066" s="827" t="s">
        <v>3627</v>
      </c>
      <c r="B12066" s="827" t="s">
        <v>3626</v>
      </c>
      <c r="C12066" s="827" t="s">
        <v>3031</v>
      </c>
      <c r="D12066" s="824" t="s">
        <v>5189</v>
      </c>
      <c r="E12066" s="826">
        <v>6000</v>
      </c>
      <c r="F12066" s="825" t="s">
        <v>5191</v>
      </c>
      <c r="G12066" s="824" t="s">
        <v>5190</v>
      </c>
      <c r="H12066" s="823" t="s">
        <v>4986</v>
      </c>
      <c r="I12066" s="823" t="s">
        <v>3622</v>
      </c>
      <c r="J12066" s="823" t="s">
        <v>4986</v>
      </c>
      <c r="K12066" s="822"/>
      <c r="L12066" s="822"/>
      <c r="M12066" s="821"/>
      <c r="N12066" s="822">
        <v>2</v>
      </c>
      <c r="O12066" s="822">
        <v>6</v>
      </c>
      <c r="P12066" s="821">
        <v>35207.421171762529</v>
      </c>
    </row>
    <row r="12067" spans="1:16" ht="33.75" x14ac:dyDescent="0.25">
      <c r="A12067" s="827" t="s">
        <v>3627</v>
      </c>
      <c r="B12067" s="827" t="s">
        <v>3626</v>
      </c>
      <c r="C12067" s="827" t="s">
        <v>3031</v>
      </c>
      <c r="D12067" s="824" t="s">
        <v>5189</v>
      </c>
      <c r="E12067" s="826">
        <v>6000</v>
      </c>
      <c r="F12067" s="825" t="s">
        <v>5188</v>
      </c>
      <c r="G12067" s="824" t="s">
        <v>5187</v>
      </c>
      <c r="H12067" s="823" t="s">
        <v>2725</v>
      </c>
      <c r="I12067" s="823" t="s">
        <v>3622</v>
      </c>
      <c r="J12067" s="823" t="s">
        <v>2725</v>
      </c>
      <c r="K12067" s="822"/>
      <c r="L12067" s="822"/>
      <c r="M12067" s="821"/>
      <c r="N12067" s="822">
        <v>2</v>
      </c>
      <c r="O12067" s="822">
        <v>6</v>
      </c>
      <c r="P12067" s="821">
        <v>37074.996241691057</v>
      </c>
    </row>
    <row r="12068" spans="1:16" ht="33.75" x14ac:dyDescent="0.25">
      <c r="A12068" s="827" t="s">
        <v>3627</v>
      </c>
      <c r="B12068" s="827" t="s">
        <v>3626</v>
      </c>
      <c r="C12068" s="827" t="s">
        <v>3031</v>
      </c>
      <c r="D12068" s="824" t="s">
        <v>5186</v>
      </c>
      <c r="E12068" s="826">
        <v>3000</v>
      </c>
      <c r="F12068" s="825" t="s">
        <v>5185</v>
      </c>
      <c r="G12068" s="824" t="s">
        <v>5184</v>
      </c>
      <c r="H12068" s="823" t="s">
        <v>5061</v>
      </c>
      <c r="I12068" s="823" t="s">
        <v>3622</v>
      </c>
      <c r="J12068" s="823" t="s">
        <v>5061</v>
      </c>
      <c r="K12068" s="822"/>
      <c r="L12068" s="822"/>
      <c r="M12068" s="821"/>
      <c r="N12068" s="822">
        <v>2</v>
      </c>
      <c r="O12068" s="822">
        <v>6</v>
      </c>
      <c r="P12068" s="821">
        <v>19090.132543961401</v>
      </c>
    </row>
    <row r="12069" spans="1:16" ht="33.75" x14ac:dyDescent="0.25">
      <c r="A12069" s="827" t="s">
        <v>3627</v>
      </c>
      <c r="B12069" s="827" t="s">
        <v>3626</v>
      </c>
      <c r="C12069" s="827" t="s">
        <v>3031</v>
      </c>
      <c r="D12069" s="824" t="s">
        <v>5183</v>
      </c>
      <c r="E12069" s="826">
        <v>3000</v>
      </c>
      <c r="F12069" s="825" t="s">
        <v>5182</v>
      </c>
      <c r="G12069" s="824" t="s">
        <v>5181</v>
      </c>
      <c r="H12069" s="823" t="s">
        <v>3674</v>
      </c>
      <c r="I12069" s="823" t="s">
        <v>3622</v>
      </c>
      <c r="J12069" s="823" t="s">
        <v>3674</v>
      </c>
      <c r="K12069" s="822"/>
      <c r="L12069" s="822"/>
      <c r="M12069" s="821"/>
      <c r="N12069" s="822">
        <v>2</v>
      </c>
      <c r="O12069" s="822">
        <v>6</v>
      </c>
      <c r="P12069" s="821">
        <v>19046.148326872888</v>
      </c>
    </row>
    <row r="12070" spans="1:16" ht="33.75" x14ac:dyDescent="0.25">
      <c r="A12070" s="827" t="s">
        <v>3627</v>
      </c>
      <c r="B12070" s="827" t="s">
        <v>3626</v>
      </c>
      <c r="C12070" s="827" t="s">
        <v>3031</v>
      </c>
      <c r="D12070" s="824" t="s">
        <v>444</v>
      </c>
      <c r="E12070" s="826">
        <v>5000</v>
      </c>
      <c r="F12070" s="825" t="s">
        <v>5180</v>
      </c>
      <c r="G12070" s="824" t="s">
        <v>5179</v>
      </c>
      <c r="H12070" s="823" t="s">
        <v>5178</v>
      </c>
      <c r="I12070" s="823" t="s">
        <v>3622</v>
      </c>
      <c r="J12070" s="823" t="s">
        <v>5178</v>
      </c>
      <c r="K12070" s="822"/>
      <c r="L12070" s="822"/>
      <c r="M12070" s="821"/>
      <c r="N12070" s="822">
        <v>3</v>
      </c>
      <c r="O12070" s="822">
        <v>6</v>
      </c>
      <c r="P12070" s="821">
        <v>31118.633115113615</v>
      </c>
    </row>
    <row r="12071" spans="1:16" ht="33.75" x14ac:dyDescent="0.25">
      <c r="A12071" s="827" t="s">
        <v>3627</v>
      </c>
      <c r="B12071" s="827" t="s">
        <v>3626</v>
      </c>
      <c r="C12071" s="827" t="s">
        <v>3031</v>
      </c>
      <c r="D12071" s="824" t="s">
        <v>4931</v>
      </c>
      <c r="E12071" s="826">
        <v>3500</v>
      </c>
      <c r="F12071" s="825" t="s">
        <v>5177</v>
      </c>
      <c r="G12071" s="824" t="s">
        <v>5176</v>
      </c>
      <c r="H12071" s="823" t="s">
        <v>5175</v>
      </c>
      <c r="I12071" s="823" t="s">
        <v>3647</v>
      </c>
      <c r="J12071" s="823" t="s">
        <v>5175</v>
      </c>
      <c r="K12071" s="822"/>
      <c r="L12071" s="822"/>
      <c r="M12071" s="821"/>
      <c r="N12071" s="822">
        <v>3</v>
      </c>
      <c r="O12071" s="822">
        <v>6</v>
      </c>
      <c r="P12071" s="821">
        <v>22034.398747514711</v>
      </c>
    </row>
    <row r="12072" spans="1:16" ht="22.5" x14ac:dyDescent="0.25">
      <c r="A12072" s="827" t="s">
        <v>3627</v>
      </c>
      <c r="B12072" s="827" t="s">
        <v>3626</v>
      </c>
      <c r="C12072" s="827" t="s">
        <v>3031</v>
      </c>
      <c r="D12072" s="824" t="s">
        <v>40</v>
      </c>
      <c r="E12072" s="826">
        <v>1800</v>
      </c>
      <c r="F12072" s="825" t="s">
        <v>5174</v>
      </c>
      <c r="G12072" s="824" t="s">
        <v>5173</v>
      </c>
      <c r="H12072" s="823" t="s">
        <v>2801</v>
      </c>
      <c r="I12072" s="823" t="s">
        <v>3875</v>
      </c>
      <c r="J12072" s="823" t="s">
        <v>2801</v>
      </c>
      <c r="K12072" s="822"/>
      <c r="L12072" s="822"/>
      <c r="M12072" s="821"/>
      <c r="N12072" s="822">
        <v>3</v>
      </c>
      <c r="O12072" s="822">
        <v>6</v>
      </c>
      <c r="P12072" s="821">
        <v>11734.233328429451</v>
      </c>
    </row>
    <row r="12073" spans="1:16" ht="33.75" x14ac:dyDescent="0.25">
      <c r="A12073" s="827" t="s">
        <v>3627</v>
      </c>
      <c r="B12073" s="827" t="s">
        <v>3626</v>
      </c>
      <c r="C12073" s="827" t="s">
        <v>3031</v>
      </c>
      <c r="D12073" s="824" t="s">
        <v>40</v>
      </c>
      <c r="E12073" s="826">
        <v>1802.38</v>
      </c>
      <c r="F12073" s="825" t="s">
        <v>5172</v>
      </c>
      <c r="G12073" s="824" t="s">
        <v>5171</v>
      </c>
      <c r="H12073" s="823" t="s">
        <v>2680</v>
      </c>
      <c r="I12073" s="823" t="s">
        <v>3638</v>
      </c>
      <c r="J12073" s="823" t="s">
        <v>2680</v>
      </c>
      <c r="K12073" s="822"/>
      <c r="L12073" s="822"/>
      <c r="M12073" s="821"/>
      <c r="N12073" s="822">
        <v>3</v>
      </c>
      <c r="O12073" s="822">
        <v>6</v>
      </c>
      <c r="P12073" s="821">
        <v>10788.793183536889</v>
      </c>
    </row>
    <row r="12074" spans="1:16" ht="33.75" x14ac:dyDescent="0.25">
      <c r="A12074" s="827" t="s">
        <v>3627</v>
      </c>
      <c r="B12074" s="827" t="s">
        <v>3626</v>
      </c>
      <c r="C12074" s="827" t="s">
        <v>3031</v>
      </c>
      <c r="D12074" s="824" t="s">
        <v>40</v>
      </c>
      <c r="E12074" s="826">
        <v>1800</v>
      </c>
      <c r="F12074" s="825" t="s">
        <v>5170</v>
      </c>
      <c r="G12074" s="824" t="s">
        <v>5169</v>
      </c>
      <c r="H12074" s="823" t="s">
        <v>5168</v>
      </c>
      <c r="I12074" s="823" t="s">
        <v>3647</v>
      </c>
      <c r="J12074" s="823" t="s">
        <v>5168</v>
      </c>
      <c r="K12074" s="822"/>
      <c r="L12074" s="822"/>
      <c r="M12074" s="821"/>
      <c r="N12074" s="822">
        <v>3</v>
      </c>
      <c r="O12074" s="822">
        <v>6</v>
      </c>
      <c r="P12074" s="821">
        <v>10796.33104389481</v>
      </c>
    </row>
    <row r="12075" spans="1:16" ht="33.75" x14ac:dyDescent="0.25">
      <c r="A12075" s="827" t="s">
        <v>3627</v>
      </c>
      <c r="B12075" s="827" t="s">
        <v>3626</v>
      </c>
      <c r="C12075" s="827" t="s">
        <v>3031</v>
      </c>
      <c r="D12075" s="824" t="s">
        <v>5008</v>
      </c>
      <c r="E12075" s="826">
        <v>3000</v>
      </c>
      <c r="F12075" s="825" t="s">
        <v>5167</v>
      </c>
      <c r="G12075" s="824" t="s">
        <v>5166</v>
      </c>
      <c r="H12075" s="823" t="s">
        <v>3674</v>
      </c>
      <c r="I12075" s="823" t="s">
        <v>3622</v>
      </c>
      <c r="J12075" s="823" t="s">
        <v>3674</v>
      </c>
      <c r="K12075" s="822"/>
      <c r="L12075" s="822"/>
      <c r="M12075" s="821"/>
      <c r="N12075" s="822">
        <v>3</v>
      </c>
      <c r="O12075" s="822">
        <v>6</v>
      </c>
      <c r="P12075" s="821">
        <v>18038.490762776037</v>
      </c>
    </row>
    <row r="12076" spans="1:16" ht="33.75" x14ac:dyDescent="0.25">
      <c r="A12076" s="827" t="s">
        <v>3627</v>
      </c>
      <c r="B12076" s="827" t="s">
        <v>3626</v>
      </c>
      <c r="C12076" s="827" t="s">
        <v>3031</v>
      </c>
      <c r="D12076" s="824" t="s">
        <v>5008</v>
      </c>
      <c r="E12076" s="826">
        <v>3000</v>
      </c>
      <c r="F12076" s="825" t="s">
        <v>5165</v>
      </c>
      <c r="G12076" s="824" t="s">
        <v>5164</v>
      </c>
      <c r="H12076" s="823" t="s">
        <v>2745</v>
      </c>
      <c r="I12076" s="823" t="s">
        <v>3622</v>
      </c>
      <c r="J12076" s="823" t="s">
        <v>2745</v>
      </c>
      <c r="K12076" s="822"/>
      <c r="L12076" s="822"/>
      <c r="M12076" s="821"/>
      <c r="N12076" s="822">
        <v>3</v>
      </c>
      <c r="O12076" s="822">
        <v>6</v>
      </c>
      <c r="P12076" s="821">
        <v>18146.326270396421</v>
      </c>
    </row>
    <row r="12077" spans="1:16" ht="33.75" x14ac:dyDescent="0.25">
      <c r="A12077" s="827" t="s">
        <v>3627</v>
      </c>
      <c r="B12077" s="827" t="s">
        <v>3626</v>
      </c>
      <c r="C12077" s="827" t="s">
        <v>3031</v>
      </c>
      <c r="D12077" s="824" t="s">
        <v>5008</v>
      </c>
      <c r="E12077" s="826">
        <v>3000</v>
      </c>
      <c r="F12077" s="825" t="s">
        <v>5163</v>
      </c>
      <c r="G12077" s="824" t="s">
        <v>5162</v>
      </c>
      <c r="H12077" s="823" t="s">
        <v>2745</v>
      </c>
      <c r="I12077" s="823" t="s">
        <v>3622</v>
      </c>
      <c r="J12077" s="823" t="s">
        <v>2745</v>
      </c>
      <c r="K12077" s="822"/>
      <c r="L12077" s="822"/>
      <c r="M12077" s="821"/>
      <c r="N12077" s="822">
        <v>3</v>
      </c>
      <c r="O12077" s="822">
        <v>6</v>
      </c>
      <c r="P12077" s="821">
        <v>19090.132543961401</v>
      </c>
    </row>
    <row r="12078" spans="1:16" ht="33.75" x14ac:dyDescent="0.25">
      <c r="A12078" s="827" t="s">
        <v>3627</v>
      </c>
      <c r="B12078" s="827" t="s">
        <v>3626</v>
      </c>
      <c r="C12078" s="827" t="s">
        <v>3031</v>
      </c>
      <c r="D12078" s="824" t="s">
        <v>5008</v>
      </c>
      <c r="E12078" s="826">
        <v>3000</v>
      </c>
      <c r="F12078" s="825" t="s">
        <v>5161</v>
      </c>
      <c r="G12078" s="824" t="s">
        <v>5160</v>
      </c>
      <c r="H12078" s="823" t="s">
        <v>2745</v>
      </c>
      <c r="I12078" s="823" t="s">
        <v>3622</v>
      </c>
      <c r="J12078" s="823" t="s">
        <v>2745</v>
      </c>
      <c r="K12078" s="822"/>
      <c r="L12078" s="822"/>
      <c r="M12078" s="821"/>
      <c r="N12078" s="822">
        <v>3</v>
      </c>
      <c r="O12078" s="822">
        <v>6</v>
      </c>
      <c r="P12078" s="821">
        <v>19062.807800163937</v>
      </c>
    </row>
    <row r="12079" spans="1:16" ht="33.75" x14ac:dyDescent="0.25">
      <c r="A12079" s="827" t="s">
        <v>3627</v>
      </c>
      <c r="B12079" s="827" t="s">
        <v>3626</v>
      </c>
      <c r="C12079" s="827" t="s">
        <v>3031</v>
      </c>
      <c r="D12079" s="824" t="s">
        <v>5008</v>
      </c>
      <c r="E12079" s="826">
        <v>3000</v>
      </c>
      <c r="F12079" s="825" t="s">
        <v>5159</v>
      </c>
      <c r="G12079" s="824" t="s">
        <v>5158</v>
      </c>
      <c r="H12079" s="823" t="s">
        <v>2745</v>
      </c>
      <c r="I12079" s="823" t="s">
        <v>3622</v>
      </c>
      <c r="J12079" s="823" t="s">
        <v>2745</v>
      </c>
      <c r="K12079" s="822"/>
      <c r="L12079" s="822"/>
      <c r="M12079" s="821"/>
      <c r="N12079" s="822">
        <v>3</v>
      </c>
      <c r="O12079" s="822">
        <v>6</v>
      </c>
      <c r="P12079" s="821">
        <v>17993.00298311613</v>
      </c>
    </row>
    <row r="12080" spans="1:16" ht="33.75" x14ac:dyDescent="0.25">
      <c r="A12080" s="827" t="s">
        <v>3627</v>
      </c>
      <c r="B12080" s="827" t="s">
        <v>3626</v>
      </c>
      <c r="C12080" s="827" t="s">
        <v>3031</v>
      </c>
      <c r="D12080" s="824" t="s">
        <v>5008</v>
      </c>
      <c r="E12080" s="826">
        <v>3000</v>
      </c>
      <c r="F12080" s="825" t="s">
        <v>5157</v>
      </c>
      <c r="G12080" s="824" t="s">
        <v>5156</v>
      </c>
      <c r="H12080" s="823" t="s">
        <v>3691</v>
      </c>
      <c r="I12080" s="823" t="s">
        <v>3622</v>
      </c>
      <c r="J12080" s="823" t="s">
        <v>3691</v>
      </c>
      <c r="K12080" s="822"/>
      <c r="L12080" s="822"/>
      <c r="M12080" s="821"/>
      <c r="N12080" s="822">
        <v>3</v>
      </c>
      <c r="O12080" s="822">
        <v>6</v>
      </c>
      <c r="P12080" s="821">
        <v>18243.857362527513</v>
      </c>
    </row>
    <row r="12081" spans="1:16" ht="33.75" x14ac:dyDescent="0.25">
      <c r="A12081" s="827" t="s">
        <v>3627</v>
      </c>
      <c r="B12081" s="827" t="s">
        <v>3626</v>
      </c>
      <c r="C12081" s="827" t="s">
        <v>3031</v>
      </c>
      <c r="D12081" s="824" t="s">
        <v>5008</v>
      </c>
      <c r="E12081" s="826">
        <v>3000</v>
      </c>
      <c r="F12081" s="825" t="s">
        <v>5155</v>
      </c>
      <c r="G12081" s="824" t="s">
        <v>5154</v>
      </c>
      <c r="H12081" s="823" t="s">
        <v>3691</v>
      </c>
      <c r="I12081" s="823" t="s">
        <v>3622</v>
      </c>
      <c r="J12081" s="823" t="s">
        <v>3691</v>
      </c>
      <c r="K12081" s="822"/>
      <c r="L12081" s="822"/>
      <c r="M12081" s="821"/>
      <c r="N12081" s="822">
        <v>3</v>
      </c>
      <c r="O12081" s="822">
        <v>6</v>
      </c>
      <c r="P12081" s="821">
        <v>18978.237417398257</v>
      </c>
    </row>
    <row r="12082" spans="1:16" ht="33.75" x14ac:dyDescent="0.25">
      <c r="A12082" s="827" t="s">
        <v>3627</v>
      </c>
      <c r="B12082" s="827" t="s">
        <v>3626</v>
      </c>
      <c r="C12082" s="827" t="s">
        <v>3031</v>
      </c>
      <c r="D12082" s="824" t="s">
        <v>5008</v>
      </c>
      <c r="E12082" s="826">
        <v>3000</v>
      </c>
      <c r="F12082" s="825" t="s">
        <v>5153</v>
      </c>
      <c r="G12082" s="824" t="s">
        <v>5152</v>
      </c>
      <c r="H12082" s="823" t="s">
        <v>3691</v>
      </c>
      <c r="I12082" s="823" t="s">
        <v>3647</v>
      </c>
      <c r="J12082" s="823" t="s">
        <v>3691</v>
      </c>
      <c r="K12082" s="822"/>
      <c r="L12082" s="822"/>
      <c r="M12082" s="821"/>
      <c r="N12082" s="822">
        <v>3</v>
      </c>
      <c r="O12082" s="822">
        <v>6</v>
      </c>
      <c r="P12082" s="821">
        <v>19070.576206782804</v>
      </c>
    </row>
    <row r="12083" spans="1:16" ht="33.75" x14ac:dyDescent="0.25">
      <c r="A12083" s="827" t="s">
        <v>3627</v>
      </c>
      <c r="B12083" s="827" t="s">
        <v>3626</v>
      </c>
      <c r="C12083" s="827" t="s">
        <v>3031</v>
      </c>
      <c r="D12083" s="824" t="s">
        <v>5008</v>
      </c>
      <c r="E12083" s="826">
        <v>3000</v>
      </c>
      <c r="F12083" s="825" t="s">
        <v>5151</v>
      </c>
      <c r="G12083" s="824" t="s">
        <v>5150</v>
      </c>
      <c r="H12083" s="823" t="s">
        <v>3691</v>
      </c>
      <c r="I12083" s="823" t="s">
        <v>3622</v>
      </c>
      <c r="J12083" s="823" t="s">
        <v>3691</v>
      </c>
      <c r="K12083" s="822"/>
      <c r="L12083" s="822"/>
      <c r="M12083" s="821"/>
      <c r="N12083" s="822">
        <v>3</v>
      </c>
      <c r="O12083" s="822">
        <v>6</v>
      </c>
      <c r="P12083" s="821">
        <v>17992.371486836146</v>
      </c>
    </row>
    <row r="12084" spans="1:16" ht="22.5" x14ac:dyDescent="0.25">
      <c r="A12084" s="827" t="s">
        <v>3627</v>
      </c>
      <c r="B12084" s="827" t="s">
        <v>3626</v>
      </c>
      <c r="C12084" s="827" t="s">
        <v>3031</v>
      </c>
      <c r="D12084" s="824" t="s">
        <v>5008</v>
      </c>
      <c r="E12084" s="826">
        <v>3000</v>
      </c>
      <c r="F12084" s="825" t="s">
        <v>5149</v>
      </c>
      <c r="G12084" s="824" t="s">
        <v>5148</v>
      </c>
      <c r="H12084" s="823" t="s">
        <v>3674</v>
      </c>
      <c r="I12084" s="823" t="s">
        <v>3732</v>
      </c>
      <c r="J12084" s="823" t="s">
        <v>3674</v>
      </c>
      <c r="K12084" s="822"/>
      <c r="L12084" s="822"/>
      <c r="M12084" s="821"/>
      <c r="N12084" s="822">
        <v>3</v>
      </c>
      <c r="O12084" s="822">
        <v>6</v>
      </c>
      <c r="P12084" s="821">
        <v>17270.67147631749</v>
      </c>
    </row>
    <row r="12085" spans="1:16" ht="33.75" x14ac:dyDescent="0.25">
      <c r="A12085" s="827" t="s">
        <v>3627</v>
      </c>
      <c r="B12085" s="827" t="s">
        <v>3626</v>
      </c>
      <c r="C12085" s="827" t="s">
        <v>3031</v>
      </c>
      <c r="D12085" s="824" t="s">
        <v>5008</v>
      </c>
      <c r="E12085" s="826">
        <v>3000</v>
      </c>
      <c r="F12085" s="825" t="s">
        <v>5147</v>
      </c>
      <c r="G12085" s="824" t="s">
        <v>5146</v>
      </c>
      <c r="H12085" s="823" t="s">
        <v>2745</v>
      </c>
      <c r="I12085" s="823" t="s">
        <v>3622</v>
      </c>
      <c r="J12085" s="823" t="s">
        <v>2745</v>
      </c>
      <c r="K12085" s="822"/>
      <c r="L12085" s="822"/>
      <c r="M12085" s="821"/>
      <c r="N12085" s="822">
        <v>3</v>
      </c>
      <c r="O12085" s="822">
        <v>6</v>
      </c>
      <c r="P12085" s="821">
        <v>19090.132543961401</v>
      </c>
    </row>
    <row r="12086" spans="1:16" ht="33.75" x14ac:dyDescent="0.25">
      <c r="A12086" s="827" t="s">
        <v>3627</v>
      </c>
      <c r="B12086" s="827" t="s">
        <v>3626</v>
      </c>
      <c r="C12086" s="827" t="s">
        <v>3031</v>
      </c>
      <c r="D12086" s="824" t="s">
        <v>5008</v>
      </c>
      <c r="E12086" s="826">
        <v>3000</v>
      </c>
      <c r="F12086" s="825" t="s">
        <v>5145</v>
      </c>
      <c r="G12086" s="824" t="s">
        <v>5144</v>
      </c>
      <c r="H12086" s="823" t="s">
        <v>2741</v>
      </c>
      <c r="I12086" s="823" t="s">
        <v>3638</v>
      </c>
      <c r="J12086" s="823" t="s">
        <v>2741</v>
      </c>
      <c r="K12086" s="822"/>
      <c r="L12086" s="822"/>
      <c r="M12086" s="821"/>
      <c r="N12086" s="822">
        <v>3</v>
      </c>
      <c r="O12086" s="822">
        <v>6</v>
      </c>
      <c r="P12086" s="821">
        <v>18968.083358166114</v>
      </c>
    </row>
    <row r="12087" spans="1:16" ht="33.75" x14ac:dyDescent="0.25">
      <c r="A12087" s="827" t="s">
        <v>3627</v>
      </c>
      <c r="B12087" s="827" t="s">
        <v>3626</v>
      </c>
      <c r="C12087" s="827" t="s">
        <v>3031</v>
      </c>
      <c r="D12087" s="824" t="s">
        <v>5008</v>
      </c>
      <c r="E12087" s="826">
        <v>3000</v>
      </c>
      <c r="F12087" s="825" t="s">
        <v>5143</v>
      </c>
      <c r="G12087" s="824" t="s">
        <v>5142</v>
      </c>
      <c r="H12087" s="823" t="s">
        <v>3674</v>
      </c>
      <c r="I12087" s="823" t="s">
        <v>3622</v>
      </c>
      <c r="J12087" s="823" t="s">
        <v>3674</v>
      </c>
      <c r="K12087" s="822"/>
      <c r="L12087" s="822"/>
      <c r="M12087" s="821"/>
      <c r="N12087" s="822">
        <v>3</v>
      </c>
      <c r="O12087" s="822">
        <v>6</v>
      </c>
      <c r="P12087" s="821">
        <v>19090.132543961401</v>
      </c>
    </row>
    <row r="12088" spans="1:16" ht="33.75" x14ac:dyDescent="0.25">
      <c r="A12088" s="827" t="s">
        <v>3627</v>
      </c>
      <c r="B12088" s="827" t="s">
        <v>3626</v>
      </c>
      <c r="C12088" s="827" t="s">
        <v>3031</v>
      </c>
      <c r="D12088" s="824" t="s">
        <v>5008</v>
      </c>
      <c r="E12088" s="826">
        <v>3000</v>
      </c>
      <c r="F12088" s="825" t="s">
        <v>5141</v>
      </c>
      <c r="G12088" s="824" t="s">
        <v>5140</v>
      </c>
      <c r="H12088" s="823" t="s">
        <v>3674</v>
      </c>
      <c r="I12088" s="823" t="s">
        <v>3622</v>
      </c>
      <c r="J12088" s="823" t="s">
        <v>3674</v>
      </c>
      <c r="K12088" s="822"/>
      <c r="L12088" s="822"/>
      <c r="M12088" s="821"/>
      <c r="N12088" s="822">
        <v>3</v>
      </c>
      <c r="O12088" s="822">
        <v>6</v>
      </c>
      <c r="P12088" s="821">
        <v>18979.620694963942</v>
      </c>
    </row>
    <row r="12089" spans="1:16" ht="33.75" x14ac:dyDescent="0.25">
      <c r="A12089" s="827" t="s">
        <v>3627</v>
      </c>
      <c r="B12089" s="827" t="s">
        <v>3626</v>
      </c>
      <c r="C12089" s="827" t="s">
        <v>3031</v>
      </c>
      <c r="D12089" s="824" t="s">
        <v>5008</v>
      </c>
      <c r="E12089" s="826">
        <v>3000</v>
      </c>
      <c r="F12089" s="825" t="s">
        <v>5139</v>
      </c>
      <c r="G12089" s="824" t="s">
        <v>5138</v>
      </c>
      <c r="H12089" s="823" t="s">
        <v>3691</v>
      </c>
      <c r="I12089" s="823" t="s">
        <v>3622</v>
      </c>
      <c r="J12089" s="823" t="s">
        <v>3691</v>
      </c>
      <c r="K12089" s="822"/>
      <c r="L12089" s="822"/>
      <c r="M12089" s="821"/>
      <c r="N12089" s="822">
        <v>3</v>
      </c>
      <c r="O12089" s="822">
        <v>6</v>
      </c>
      <c r="P12089" s="821">
        <v>19086.624231294816</v>
      </c>
    </row>
    <row r="12090" spans="1:16" ht="33.75" x14ac:dyDescent="0.25">
      <c r="A12090" s="827" t="s">
        <v>3627</v>
      </c>
      <c r="B12090" s="827" t="s">
        <v>3626</v>
      </c>
      <c r="C12090" s="827" t="s">
        <v>3031</v>
      </c>
      <c r="D12090" s="824" t="s">
        <v>5008</v>
      </c>
      <c r="E12090" s="826">
        <v>3000</v>
      </c>
      <c r="F12090" s="825" t="s">
        <v>5137</v>
      </c>
      <c r="G12090" s="824" t="s">
        <v>5136</v>
      </c>
      <c r="H12090" s="823" t="s">
        <v>2745</v>
      </c>
      <c r="I12090" s="823" t="s">
        <v>3622</v>
      </c>
      <c r="J12090" s="823" t="s">
        <v>2745</v>
      </c>
      <c r="K12090" s="822"/>
      <c r="L12090" s="822"/>
      <c r="M12090" s="821"/>
      <c r="N12090" s="822">
        <v>3</v>
      </c>
      <c r="O12090" s="822">
        <v>6</v>
      </c>
      <c r="P12090" s="821">
        <v>17979.340611217398</v>
      </c>
    </row>
    <row r="12091" spans="1:16" ht="33.75" x14ac:dyDescent="0.25">
      <c r="A12091" s="827" t="s">
        <v>3627</v>
      </c>
      <c r="B12091" s="827" t="s">
        <v>3626</v>
      </c>
      <c r="C12091" s="827" t="s">
        <v>3031</v>
      </c>
      <c r="D12091" s="824" t="s">
        <v>5008</v>
      </c>
      <c r="E12091" s="826">
        <v>3000</v>
      </c>
      <c r="F12091" s="825" t="s">
        <v>5135</v>
      </c>
      <c r="G12091" s="824" t="s">
        <v>5134</v>
      </c>
      <c r="H12091" s="823" t="s">
        <v>2741</v>
      </c>
      <c r="I12091" s="823" t="s">
        <v>3638</v>
      </c>
      <c r="J12091" s="823" t="s">
        <v>2741</v>
      </c>
      <c r="K12091" s="822"/>
      <c r="L12091" s="822"/>
      <c r="M12091" s="821"/>
      <c r="N12091" s="822">
        <v>3</v>
      </c>
      <c r="O12091" s="822">
        <v>6</v>
      </c>
      <c r="P12091" s="821">
        <v>18678.026090643249</v>
      </c>
    </row>
    <row r="12092" spans="1:16" ht="33.75" x14ac:dyDescent="0.25">
      <c r="A12092" s="827" t="s">
        <v>3627</v>
      </c>
      <c r="B12092" s="827" t="s">
        <v>3626</v>
      </c>
      <c r="C12092" s="827" t="s">
        <v>3031</v>
      </c>
      <c r="D12092" s="824" t="s">
        <v>5008</v>
      </c>
      <c r="E12092" s="826">
        <v>3000</v>
      </c>
      <c r="F12092" s="825" t="s">
        <v>5133</v>
      </c>
      <c r="G12092" s="824" t="s">
        <v>5132</v>
      </c>
      <c r="H12092" s="823" t="s">
        <v>3691</v>
      </c>
      <c r="I12092" s="823" t="s">
        <v>3622</v>
      </c>
      <c r="J12092" s="823" t="s">
        <v>3691</v>
      </c>
      <c r="K12092" s="822"/>
      <c r="L12092" s="822"/>
      <c r="M12092" s="821"/>
      <c r="N12092" s="822">
        <v>3</v>
      </c>
      <c r="O12092" s="822">
        <v>6</v>
      </c>
      <c r="P12092" s="821">
        <v>19090.132543961401</v>
      </c>
    </row>
    <row r="12093" spans="1:16" ht="33.75" x14ac:dyDescent="0.25">
      <c r="A12093" s="827" t="s">
        <v>3627</v>
      </c>
      <c r="B12093" s="827" t="s">
        <v>3626</v>
      </c>
      <c r="C12093" s="827" t="s">
        <v>3031</v>
      </c>
      <c r="D12093" s="824" t="s">
        <v>4931</v>
      </c>
      <c r="E12093" s="826">
        <v>3500</v>
      </c>
      <c r="F12093" s="825" t="s">
        <v>5131</v>
      </c>
      <c r="G12093" s="824" t="s">
        <v>5130</v>
      </c>
      <c r="H12093" s="823" t="s">
        <v>2722</v>
      </c>
      <c r="I12093" s="823" t="s">
        <v>3647</v>
      </c>
      <c r="J12093" s="823" t="s">
        <v>2722</v>
      </c>
      <c r="K12093" s="822"/>
      <c r="L12093" s="822"/>
      <c r="M12093" s="821"/>
      <c r="N12093" s="822">
        <v>3</v>
      </c>
      <c r="O12093" s="822">
        <v>6</v>
      </c>
      <c r="P12093" s="821">
        <v>22067.437029083474</v>
      </c>
    </row>
    <row r="12094" spans="1:16" ht="22.5" x14ac:dyDescent="0.25">
      <c r="A12094" s="827" t="s">
        <v>3627</v>
      </c>
      <c r="B12094" s="827" t="s">
        <v>3626</v>
      </c>
      <c r="C12094" s="827" t="s">
        <v>3031</v>
      </c>
      <c r="D12094" s="824" t="s">
        <v>5129</v>
      </c>
      <c r="E12094" s="826">
        <v>3500</v>
      </c>
      <c r="F12094" s="825" t="s">
        <v>5128</v>
      </c>
      <c r="G12094" s="824" t="s">
        <v>5127</v>
      </c>
      <c r="H12094" s="823" t="s">
        <v>2966</v>
      </c>
      <c r="I12094" s="823" t="s">
        <v>3631</v>
      </c>
      <c r="J12094" s="823" t="s">
        <v>2966</v>
      </c>
      <c r="K12094" s="822"/>
      <c r="L12094" s="822"/>
      <c r="M12094" s="821"/>
      <c r="N12094" s="822">
        <v>3</v>
      </c>
      <c r="O12094" s="822">
        <v>6</v>
      </c>
      <c r="P12094" s="821">
        <v>22097.257686749457</v>
      </c>
    </row>
    <row r="12095" spans="1:16" ht="33.75" x14ac:dyDescent="0.25">
      <c r="A12095" s="827" t="s">
        <v>3627</v>
      </c>
      <c r="B12095" s="827" t="s">
        <v>3626</v>
      </c>
      <c r="C12095" s="827" t="s">
        <v>3031</v>
      </c>
      <c r="D12095" s="824" t="s">
        <v>5126</v>
      </c>
      <c r="E12095" s="826">
        <v>8000</v>
      </c>
      <c r="F12095" s="825" t="s">
        <v>5125</v>
      </c>
      <c r="G12095" s="824" t="s">
        <v>5124</v>
      </c>
      <c r="H12095" s="823" t="s">
        <v>4122</v>
      </c>
      <c r="I12095" s="823" t="s">
        <v>3622</v>
      </c>
      <c r="J12095" s="823" t="s">
        <v>4122</v>
      </c>
      <c r="K12095" s="822"/>
      <c r="L12095" s="822"/>
      <c r="M12095" s="821"/>
      <c r="N12095" s="822">
        <v>2</v>
      </c>
      <c r="O12095" s="822">
        <v>6</v>
      </c>
      <c r="P12095" s="821">
        <v>48994.648906424816</v>
      </c>
    </row>
    <row r="12096" spans="1:16" ht="33.75" x14ac:dyDescent="0.25">
      <c r="A12096" s="827" t="s">
        <v>3627</v>
      </c>
      <c r="B12096" s="827" t="s">
        <v>3626</v>
      </c>
      <c r="C12096" s="827" t="s">
        <v>3031</v>
      </c>
      <c r="D12096" s="824" t="s">
        <v>5123</v>
      </c>
      <c r="E12096" s="826">
        <v>2000</v>
      </c>
      <c r="F12096" s="825" t="s">
        <v>5122</v>
      </c>
      <c r="G12096" s="824" t="s">
        <v>5121</v>
      </c>
      <c r="H12096" s="823" t="s">
        <v>3674</v>
      </c>
      <c r="I12096" s="823" t="s">
        <v>3622</v>
      </c>
      <c r="J12096" s="823" t="s">
        <v>3674</v>
      </c>
      <c r="K12096" s="822"/>
      <c r="L12096" s="822"/>
      <c r="M12096" s="821"/>
      <c r="N12096" s="822">
        <v>3</v>
      </c>
      <c r="O12096" s="822">
        <v>6</v>
      </c>
      <c r="P12096" s="821">
        <v>13067.281880476919</v>
      </c>
    </row>
    <row r="12097" spans="1:16" ht="22.5" x14ac:dyDescent="0.25">
      <c r="A12097" s="827" t="s">
        <v>3627</v>
      </c>
      <c r="B12097" s="827" t="s">
        <v>3626</v>
      </c>
      <c r="C12097" s="827" t="s">
        <v>3031</v>
      </c>
      <c r="D12097" s="824" t="s">
        <v>4931</v>
      </c>
      <c r="E12097" s="826">
        <v>3500</v>
      </c>
      <c r="F12097" s="825" t="s">
        <v>5120</v>
      </c>
      <c r="G12097" s="824" t="s">
        <v>5119</v>
      </c>
      <c r="H12097" s="823" t="s">
        <v>2745</v>
      </c>
      <c r="I12097" s="823" t="s">
        <v>3654</v>
      </c>
      <c r="J12097" s="823" t="s">
        <v>2745</v>
      </c>
      <c r="K12097" s="822"/>
      <c r="L12097" s="822"/>
      <c r="M12097" s="821"/>
      <c r="N12097" s="822">
        <v>3</v>
      </c>
      <c r="O12097" s="822">
        <v>6</v>
      </c>
      <c r="P12097" s="821">
        <v>21815.419894616884</v>
      </c>
    </row>
    <row r="12098" spans="1:16" ht="33.75" x14ac:dyDescent="0.25">
      <c r="A12098" s="827" t="s">
        <v>3627</v>
      </c>
      <c r="B12098" s="827" t="s">
        <v>3626</v>
      </c>
      <c r="C12098" s="827" t="s">
        <v>3031</v>
      </c>
      <c r="D12098" s="824" t="s">
        <v>4876</v>
      </c>
      <c r="E12098" s="826">
        <v>2500</v>
      </c>
      <c r="F12098" s="825" t="s">
        <v>5118</v>
      </c>
      <c r="G12098" s="824" t="s">
        <v>5117</v>
      </c>
      <c r="H12098" s="823" t="s">
        <v>2741</v>
      </c>
      <c r="I12098" s="823" t="s">
        <v>3638</v>
      </c>
      <c r="J12098" s="823" t="s">
        <v>2741</v>
      </c>
      <c r="K12098" s="822"/>
      <c r="L12098" s="822"/>
      <c r="M12098" s="821"/>
      <c r="N12098" s="822">
        <v>3</v>
      </c>
      <c r="O12098" s="822">
        <v>6</v>
      </c>
      <c r="P12098" s="821">
        <v>16052.414914720715</v>
      </c>
    </row>
    <row r="12099" spans="1:16" ht="22.5" x14ac:dyDescent="0.25">
      <c r="A12099" s="827" t="s">
        <v>3627</v>
      </c>
      <c r="B12099" s="827" t="s">
        <v>3626</v>
      </c>
      <c r="C12099" s="827" t="s">
        <v>3031</v>
      </c>
      <c r="D12099" s="824" t="s">
        <v>5116</v>
      </c>
      <c r="E12099" s="826">
        <v>8500</v>
      </c>
      <c r="F12099" s="825" t="s">
        <v>5115</v>
      </c>
      <c r="G12099" s="824" t="s">
        <v>5114</v>
      </c>
      <c r="H12099" s="823" t="s">
        <v>3114</v>
      </c>
      <c r="I12099" s="823" t="s">
        <v>3732</v>
      </c>
      <c r="J12099" s="823" t="s">
        <v>3114</v>
      </c>
      <c r="K12099" s="822"/>
      <c r="L12099" s="822"/>
      <c r="M12099" s="821"/>
      <c r="N12099" s="822">
        <v>2</v>
      </c>
      <c r="O12099" s="822">
        <v>6</v>
      </c>
      <c r="P12099" s="821">
        <v>52168.509114629989</v>
      </c>
    </row>
    <row r="12100" spans="1:16" ht="33.75" x14ac:dyDescent="0.25">
      <c r="A12100" s="827" t="s">
        <v>3627</v>
      </c>
      <c r="B12100" s="827" t="s">
        <v>3626</v>
      </c>
      <c r="C12100" s="827" t="s">
        <v>3031</v>
      </c>
      <c r="D12100" s="824" t="s">
        <v>4876</v>
      </c>
      <c r="E12100" s="826">
        <v>3500</v>
      </c>
      <c r="F12100" s="825" t="s">
        <v>5113</v>
      </c>
      <c r="G12100" s="824" t="s">
        <v>5112</v>
      </c>
      <c r="H12100" s="823" t="s">
        <v>2722</v>
      </c>
      <c r="I12100" s="823" t="s">
        <v>3622</v>
      </c>
      <c r="J12100" s="823" t="s">
        <v>2722</v>
      </c>
      <c r="K12100" s="822"/>
      <c r="L12100" s="822"/>
      <c r="M12100" s="821"/>
      <c r="N12100" s="822">
        <v>3</v>
      </c>
      <c r="O12100" s="822">
        <v>6</v>
      </c>
      <c r="P12100" s="821">
        <v>21903.558732551999</v>
      </c>
    </row>
    <row r="12101" spans="1:16" ht="22.5" x14ac:dyDescent="0.25">
      <c r="A12101" s="827" t="s">
        <v>3627</v>
      </c>
      <c r="B12101" s="827" t="s">
        <v>3626</v>
      </c>
      <c r="C12101" s="827" t="s">
        <v>3031</v>
      </c>
      <c r="D12101" s="824" t="s">
        <v>1876</v>
      </c>
      <c r="E12101" s="826">
        <v>3950</v>
      </c>
      <c r="F12101" s="825" t="s">
        <v>5111</v>
      </c>
      <c r="G12101" s="824" t="s">
        <v>5110</v>
      </c>
      <c r="H12101" s="823" t="s">
        <v>2883</v>
      </c>
      <c r="I12101" s="823" t="s">
        <v>3654</v>
      </c>
      <c r="J12101" s="823" t="s">
        <v>2883</v>
      </c>
      <c r="K12101" s="822"/>
      <c r="L12101" s="822"/>
      <c r="M12101" s="821"/>
      <c r="N12101" s="822">
        <v>3</v>
      </c>
      <c r="O12101" s="822">
        <v>6</v>
      </c>
      <c r="P12101" s="821">
        <v>24763.244529589156</v>
      </c>
    </row>
    <row r="12102" spans="1:16" ht="33.75" x14ac:dyDescent="0.25">
      <c r="A12102" s="827" t="s">
        <v>3627</v>
      </c>
      <c r="B12102" s="827" t="s">
        <v>3626</v>
      </c>
      <c r="C12102" s="827" t="s">
        <v>3031</v>
      </c>
      <c r="D12102" s="824" t="s">
        <v>5084</v>
      </c>
      <c r="E12102" s="826">
        <v>3500</v>
      </c>
      <c r="F12102" s="825" t="s">
        <v>5109</v>
      </c>
      <c r="G12102" s="824" t="s">
        <v>5108</v>
      </c>
      <c r="H12102" s="823" t="s">
        <v>2745</v>
      </c>
      <c r="I12102" s="823" t="s">
        <v>3622</v>
      </c>
      <c r="J12102" s="823" t="s">
        <v>2745</v>
      </c>
      <c r="K12102" s="822"/>
      <c r="L12102" s="822"/>
      <c r="M12102" s="821"/>
      <c r="N12102" s="822">
        <v>3</v>
      </c>
      <c r="O12102" s="822">
        <v>6</v>
      </c>
      <c r="P12102" s="821">
        <v>22097.257686749457</v>
      </c>
    </row>
    <row r="12103" spans="1:16" x14ac:dyDescent="0.25">
      <c r="A12103" s="1772" t="s">
        <v>2848</v>
      </c>
      <c r="B12103" s="1772"/>
      <c r="C12103" s="1772"/>
      <c r="D12103" s="1772"/>
      <c r="E12103" s="1772"/>
      <c r="F12103" s="1772" t="s">
        <v>378</v>
      </c>
      <c r="G12103" s="1772"/>
      <c r="H12103" s="1772"/>
      <c r="I12103" s="1772"/>
      <c r="J12103" s="1772"/>
      <c r="K12103" s="1771" t="s">
        <v>2847</v>
      </c>
      <c r="L12103" s="1771"/>
      <c r="M12103" s="1771"/>
      <c r="N12103" s="1771" t="s">
        <v>2846</v>
      </c>
      <c r="O12103" s="1771"/>
      <c r="P12103" s="1771"/>
    </row>
    <row r="12104" spans="1:16" ht="78" customHeight="1" x14ac:dyDescent="0.25">
      <c r="A12104" s="1535" t="s">
        <v>2845</v>
      </c>
      <c r="B12104" s="1535" t="s">
        <v>5</v>
      </c>
      <c r="C12104" s="1535" t="s">
        <v>2844</v>
      </c>
      <c r="D12104" s="1535" t="s">
        <v>2843</v>
      </c>
      <c r="E12104" s="1536" t="s">
        <v>2842</v>
      </c>
      <c r="F12104" s="1537" t="s">
        <v>2841</v>
      </c>
      <c r="G12104" s="1540" t="s">
        <v>2840</v>
      </c>
      <c r="H12104" s="1535" t="s">
        <v>2839</v>
      </c>
      <c r="I12104" s="1535" t="s">
        <v>2838</v>
      </c>
      <c r="J12104" s="1535" t="s">
        <v>2837</v>
      </c>
      <c r="K12104" s="1538" t="s">
        <v>2836</v>
      </c>
      <c r="L12104" s="1538" t="s">
        <v>2835</v>
      </c>
      <c r="M12104" s="1539" t="s">
        <v>2834</v>
      </c>
      <c r="N12104" s="1538" t="s">
        <v>2836</v>
      </c>
      <c r="O12104" s="1538" t="s">
        <v>2835</v>
      </c>
      <c r="P12104" s="1539" t="s">
        <v>2834</v>
      </c>
    </row>
    <row r="12105" spans="1:16" ht="33.75" x14ac:dyDescent="0.25">
      <c r="A12105" s="827" t="s">
        <v>3627</v>
      </c>
      <c r="B12105" s="827" t="s">
        <v>3626</v>
      </c>
      <c r="C12105" s="827" t="s">
        <v>3031</v>
      </c>
      <c r="D12105" s="824" t="s">
        <v>5084</v>
      </c>
      <c r="E12105" s="826">
        <v>3500</v>
      </c>
      <c r="F12105" s="825" t="s">
        <v>5107</v>
      </c>
      <c r="G12105" s="824" t="s">
        <v>5106</v>
      </c>
      <c r="H12105" s="823" t="s">
        <v>3674</v>
      </c>
      <c r="I12105" s="823" t="s">
        <v>3622</v>
      </c>
      <c r="J12105" s="823" t="s">
        <v>3674</v>
      </c>
      <c r="K12105" s="822"/>
      <c r="L12105" s="822"/>
      <c r="M12105" s="821"/>
      <c r="N12105" s="822">
        <v>3</v>
      </c>
      <c r="O12105" s="822">
        <v>6</v>
      </c>
      <c r="P12105" s="821">
        <v>21850.653377539882</v>
      </c>
    </row>
    <row r="12106" spans="1:16" ht="22.5" x14ac:dyDescent="0.25">
      <c r="A12106" s="827" t="s">
        <v>3627</v>
      </c>
      <c r="B12106" s="827" t="s">
        <v>3626</v>
      </c>
      <c r="C12106" s="827" t="s">
        <v>3031</v>
      </c>
      <c r="D12106" s="824" t="s">
        <v>4931</v>
      </c>
      <c r="E12106" s="826">
        <v>3500</v>
      </c>
      <c r="F12106" s="825" t="s">
        <v>5105</v>
      </c>
      <c r="G12106" s="824" t="s">
        <v>5104</v>
      </c>
      <c r="H12106" s="823" t="s">
        <v>2722</v>
      </c>
      <c r="I12106" s="823" t="s">
        <v>3654</v>
      </c>
      <c r="J12106" s="823" t="s">
        <v>2722</v>
      </c>
      <c r="K12106" s="822"/>
      <c r="L12106" s="822"/>
      <c r="M12106" s="821"/>
      <c r="N12106" s="822">
        <v>3</v>
      </c>
      <c r="O12106" s="822">
        <v>6</v>
      </c>
      <c r="P12106" s="821">
        <v>22027.091433417736</v>
      </c>
    </row>
    <row r="12107" spans="1:16" ht="33.75" x14ac:dyDescent="0.25">
      <c r="A12107" s="827" t="s">
        <v>3627</v>
      </c>
      <c r="B12107" s="827" t="s">
        <v>3626</v>
      </c>
      <c r="C12107" s="827" t="s">
        <v>3031</v>
      </c>
      <c r="D12107" s="824" t="s">
        <v>5084</v>
      </c>
      <c r="E12107" s="826">
        <v>3500</v>
      </c>
      <c r="F12107" s="825" t="s">
        <v>5103</v>
      </c>
      <c r="G12107" s="824" t="s">
        <v>5102</v>
      </c>
      <c r="H12107" s="823" t="s">
        <v>3674</v>
      </c>
      <c r="I12107" s="823" t="s">
        <v>3638</v>
      </c>
      <c r="J12107" s="823" t="s">
        <v>3674</v>
      </c>
      <c r="K12107" s="822"/>
      <c r="L12107" s="822"/>
      <c r="M12107" s="821"/>
      <c r="N12107" s="822">
        <v>3</v>
      </c>
      <c r="O12107" s="822">
        <v>6</v>
      </c>
      <c r="P12107" s="821">
        <v>21379.216345154524</v>
      </c>
    </row>
    <row r="12108" spans="1:16" ht="33.75" x14ac:dyDescent="0.25">
      <c r="A12108" s="827" t="s">
        <v>3627</v>
      </c>
      <c r="B12108" s="827" t="s">
        <v>3626</v>
      </c>
      <c r="C12108" s="827" t="s">
        <v>3031</v>
      </c>
      <c r="D12108" s="824" t="s">
        <v>5093</v>
      </c>
      <c r="E12108" s="826">
        <v>3500</v>
      </c>
      <c r="F12108" s="825" t="s">
        <v>5101</v>
      </c>
      <c r="G12108" s="824" t="s">
        <v>5100</v>
      </c>
      <c r="H12108" s="823" t="s">
        <v>3691</v>
      </c>
      <c r="I12108" s="823" t="s">
        <v>3622</v>
      </c>
      <c r="J12108" s="823" t="s">
        <v>3691</v>
      </c>
      <c r="K12108" s="822"/>
      <c r="L12108" s="822"/>
      <c r="M12108" s="821"/>
      <c r="N12108" s="822">
        <v>3</v>
      </c>
      <c r="O12108" s="822">
        <v>6</v>
      </c>
      <c r="P12108" s="821">
        <v>22097.257686749457</v>
      </c>
    </row>
    <row r="12109" spans="1:16" ht="33.75" x14ac:dyDescent="0.25">
      <c r="A12109" s="827" t="s">
        <v>3627</v>
      </c>
      <c r="B12109" s="827" t="s">
        <v>3626</v>
      </c>
      <c r="C12109" s="827" t="s">
        <v>3031</v>
      </c>
      <c r="D12109" s="824" t="s">
        <v>5084</v>
      </c>
      <c r="E12109" s="826">
        <v>3500</v>
      </c>
      <c r="F12109" s="825" t="s">
        <v>5099</v>
      </c>
      <c r="G12109" s="824" t="s">
        <v>5098</v>
      </c>
      <c r="H12109" s="823" t="s">
        <v>2741</v>
      </c>
      <c r="I12109" s="823" t="s">
        <v>3638</v>
      </c>
      <c r="J12109" s="823" t="s">
        <v>2741</v>
      </c>
      <c r="K12109" s="822"/>
      <c r="L12109" s="822"/>
      <c r="M12109" s="821"/>
      <c r="N12109" s="822">
        <v>3</v>
      </c>
      <c r="O12109" s="822">
        <v>6</v>
      </c>
      <c r="P12109" s="821">
        <v>22086.732748749699</v>
      </c>
    </row>
    <row r="12110" spans="1:16" ht="33.75" x14ac:dyDescent="0.25">
      <c r="A12110" s="827" t="s">
        <v>3627</v>
      </c>
      <c r="B12110" s="827" t="s">
        <v>3626</v>
      </c>
      <c r="C12110" s="827" t="s">
        <v>3031</v>
      </c>
      <c r="D12110" s="824" t="s">
        <v>5084</v>
      </c>
      <c r="E12110" s="826">
        <v>3500</v>
      </c>
      <c r="F12110" s="825" t="s">
        <v>5097</v>
      </c>
      <c r="G12110" s="824" t="s">
        <v>5096</v>
      </c>
      <c r="H12110" s="823" t="s">
        <v>2741</v>
      </c>
      <c r="I12110" s="823" t="s">
        <v>3638</v>
      </c>
      <c r="J12110" s="823" t="s">
        <v>2741</v>
      </c>
      <c r="K12110" s="822"/>
      <c r="L12110" s="822"/>
      <c r="M12110" s="821"/>
      <c r="N12110" s="822">
        <v>3</v>
      </c>
      <c r="O12110" s="822">
        <v>6</v>
      </c>
      <c r="P12110" s="821">
        <v>22088.927950103931</v>
      </c>
    </row>
    <row r="12111" spans="1:16" ht="33.75" x14ac:dyDescent="0.25">
      <c r="A12111" s="827" t="s">
        <v>3627</v>
      </c>
      <c r="B12111" s="827" t="s">
        <v>3626</v>
      </c>
      <c r="C12111" s="827" t="s">
        <v>3031</v>
      </c>
      <c r="D12111" s="824" t="s">
        <v>5084</v>
      </c>
      <c r="E12111" s="826">
        <v>3500</v>
      </c>
      <c r="F12111" s="825" t="s">
        <v>5095</v>
      </c>
      <c r="G12111" s="824" t="s">
        <v>5094</v>
      </c>
      <c r="H12111" s="823" t="s">
        <v>4016</v>
      </c>
      <c r="I12111" s="823" t="s">
        <v>3622</v>
      </c>
      <c r="J12111" s="823" t="s">
        <v>4016</v>
      </c>
      <c r="K12111" s="822"/>
      <c r="L12111" s="822"/>
      <c r="M12111" s="821"/>
      <c r="N12111" s="822">
        <v>3</v>
      </c>
      <c r="O12111" s="822">
        <v>6</v>
      </c>
      <c r="P12111" s="821">
        <v>21049.875999516375</v>
      </c>
    </row>
    <row r="12112" spans="1:16" ht="33.75" x14ac:dyDescent="0.25">
      <c r="A12112" s="827" t="s">
        <v>3627</v>
      </c>
      <c r="B12112" s="827" t="s">
        <v>3626</v>
      </c>
      <c r="C12112" s="827" t="s">
        <v>3031</v>
      </c>
      <c r="D12112" s="824" t="s">
        <v>5093</v>
      </c>
      <c r="E12112" s="826">
        <v>3500</v>
      </c>
      <c r="F12112" s="825" t="s">
        <v>5092</v>
      </c>
      <c r="G12112" s="824" t="s">
        <v>5091</v>
      </c>
      <c r="H12112" s="823" t="s">
        <v>5090</v>
      </c>
      <c r="I12112" s="823" t="s">
        <v>3638</v>
      </c>
      <c r="J12112" s="823" t="s">
        <v>5090</v>
      </c>
      <c r="K12112" s="822"/>
      <c r="L12112" s="822"/>
      <c r="M12112" s="821"/>
      <c r="N12112" s="822">
        <v>3</v>
      </c>
      <c r="O12112" s="822">
        <v>6</v>
      </c>
      <c r="P12112" s="821">
        <v>21586.206792483103</v>
      </c>
    </row>
    <row r="12113" spans="1:16" ht="22.5" x14ac:dyDescent="0.25">
      <c r="A12113" s="827" t="s">
        <v>3627</v>
      </c>
      <c r="B12113" s="827" t="s">
        <v>3626</v>
      </c>
      <c r="C12113" s="827" t="s">
        <v>3031</v>
      </c>
      <c r="D12113" s="824" t="s">
        <v>5089</v>
      </c>
      <c r="E12113" s="826">
        <v>3950</v>
      </c>
      <c r="F12113" s="825" t="s">
        <v>5088</v>
      </c>
      <c r="G12113" s="824" t="s">
        <v>5087</v>
      </c>
      <c r="H12113" s="823" t="s">
        <v>2883</v>
      </c>
      <c r="I12113" s="823" t="s">
        <v>3654</v>
      </c>
      <c r="J12113" s="823" t="s">
        <v>2883</v>
      </c>
      <c r="K12113" s="822"/>
      <c r="L12113" s="822"/>
      <c r="M12113" s="821"/>
      <c r="N12113" s="822">
        <v>3</v>
      </c>
      <c r="O12113" s="822">
        <v>6</v>
      </c>
      <c r="P12113" s="821">
        <v>24793.446089773224</v>
      </c>
    </row>
    <row r="12114" spans="1:16" ht="33.75" x14ac:dyDescent="0.25">
      <c r="A12114" s="827" t="s">
        <v>3627</v>
      </c>
      <c r="B12114" s="827" t="s">
        <v>3626</v>
      </c>
      <c r="C12114" s="827" t="s">
        <v>3031</v>
      </c>
      <c r="D12114" s="824" t="s">
        <v>5084</v>
      </c>
      <c r="E12114" s="826">
        <v>3500</v>
      </c>
      <c r="F12114" s="825" t="s">
        <v>5086</v>
      </c>
      <c r="G12114" s="824" t="s">
        <v>5085</v>
      </c>
      <c r="H12114" s="823" t="s">
        <v>3691</v>
      </c>
      <c r="I12114" s="823" t="s">
        <v>3622</v>
      </c>
      <c r="J12114" s="823" t="s">
        <v>3691</v>
      </c>
      <c r="K12114" s="822"/>
      <c r="L12114" s="822"/>
      <c r="M12114" s="821"/>
      <c r="N12114" s="822">
        <v>3</v>
      </c>
      <c r="O12114" s="822">
        <v>6</v>
      </c>
      <c r="P12114" s="821">
        <v>22037.175326396551</v>
      </c>
    </row>
    <row r="12115" spans="1:16" ht="33.75" x14ac:dyDescent="0.25">
      <c r="A12115" s="827" t="s">
        <v>3627</v>
      </c>
      <c r="B12115" s="827" t="s">
        <v>3626</v>
      </c>
      <c r="C12115" s="827" t="s">
        <v>3031</v>
      </c>
      <c r="D12115" s="824" t="s">
        <v>5084</v>
      </c>
      <c r="E12115" s="826">
        <v>3500</v>
      </c>
      <c r="F12115" s="825" t="s">
        <v>5083</v>
      </c>
      <c r="G12115" s="824" t="s">
        <v>5082</v>
      </c>
      <c r="H12115" s="823" t="s">
        <v>4861</v>
      </c>
      <c r="I12115" s="823" t="s">
        <v>3647</v>
      </c>
      <c r="J12115" s="823" t="s">
        <v>4861</v>
      </c>
      <c r="K12115" s="822"/>
      <c r="L12115" s="822"/>
      <c r="M12115" s="821"/>
      <c r="N12115" s="822">
        <v>3</v>
      </c>
      <c r="O12115" s="822">
        <v>6</v>
      </c>
      <c r="P12115" s="821">
        <v>21076.879983298611</v>
      </c>
    </row>
    <row r="12116" spans="1:16" ht="22.5" x14ac:dyDescent="0.25">
      <c r="A12116" s="827" t="s">
        <v>3627</v>
      </c>
      <c r="B12116" s="827" t="s">
        <v>3626</v>
      </c>
      <c r="C12116" s="827" t="s">
        <v>3031</v>
      </c>
      <c r="D12116" s="824" t="s">
        <v>4876</v>
      </c>
      <c r="E12116" s="826">
        <v>3500</v>
      </c>
      <c r="F12116" s="825" t="s">
        <v>5081</v>
      </c>
      <c r="G12116" s="824" t="s">
        <v>5080</v>
      </c>
      <c r="H12116" s="823" t="s">
        <v>5079</v>
      </c>
      <c r="I12116" s="823" t="s">
        <v>3911</v>
      </c>
      <c r="J12116" s="823" t="s">
        <v>5079</v>
      </c>
      <c r="K12116" s="822"/>
      <c r="L12116" s="822"/>
      <c r="M12116" s="821"/>
      <c r="N12116" s="822">
        <v>2</v>
      </c>
      <c r="O12116" s="822">
        <v>6</v>
      </c>
      <c r="P12116" s="821">
        <v>22097.257686749457</v>
      </c>
    </row>
    <row r="12117" spans="1:16" ht="33.75" x14ac:dyDescent="0.25">
      <c r="A12117" s="827" t="s">
        <v>3627</v>
      </c>
      <c r="B12117" s="827" t="s">
        <v>3626</v>
      </c>
      <c r="C12117" s="827" t="s">
        <v>3031</v>
      </c>
      <c r="D12117" s="824" t="s">
        <v>5078</v>
      </c>
      <c r="E12117" s="826">
        <v>2000</v>
      </c>
      <c r="F12117" s="825" t="s">
        <v>5077</v>
      </c>
      <c r="G12117" s="824" t="s">
        <v>5076</v>
      </c>
      <c r="H12117" s="823" t="s">
        <v>2741</v>
      </c>
      <c r="I12117" s="823" t="s">
        <v>3638</v>
      </c>
      <c r="J12117" s="823" t="s">
        <v>2741</v>
      </c>
      <c r="K12117" s="822"/>
      <c r="L12117" s="822"/>
      <c r="M12117" s="821"/>
      <c r="N12117" s="822">
        <v>3</v>
      </c>
      <c r="O12117" s="822">
        <v>6</v>
      </c>
      <c r="P12117" s="821">
        <v>12020.150787005739</v>
      </c>
    </row>
    <row r="12118" spans="1:16" ht="33.75" x14ac:dyDescent="0.25">
      <c r="A12118" s="827" t="s">
        <v>3627</v>
      </c>
      <c r="B12118" s="827" t="s">
        <v>3626</v>
      </c>
      <c r="C12118" s="827" t="s">
        <v>3031</v>
      </c>
      <c r="D12118" s="824" t="s">
        <v>40</v>
      </c>
      <c r="E12118" s="826">
        <v>1600</v>
      </c>
      <c r="F12118" s="825" t="s">
        <v>5075</v>
      </c>
      <c r="G12118" s="824" t="s">
        <v>5074</v>
      </c>
      <c r="H12118" s="823" t="s">
        <v>5073</v>
      </c>
      <c r="I12118" s="823" t="s">
        <v>3647</v>
      </c>
      <c r="J12118" s="823" t="s">
        <v>5073</v>
      </c>
      <c r="K12118" s="822"/>
      <c r="L12118" s="822"/>
      <c r="M12118" s="821"/>
      <c r="N12118" s="822">
        <v>3</v>
      </c>
      <c r="O12118" s="822">
        <v>6</v>
      </c>
      <c r="P12118" s="821">
        <v>10484.34181033055</v>
      </c>
    </row>
    <row r="12119" spans="1:16" ht="33.75" x14ac:dyDescent="0.25">
      <c r="A12119" s="827" t="s">
        <v>3627</v>
      </c>
      <c r="B12119" s="827" t="s">
        <v>3626</v>
      </c>
      <c r="C12119" s="827" t="s">
        <v>3031</v>
      </c>
      <c r="D12119" s="824" t="s">
        <v>4876</v>
      </c>
      <c r="E12119" s="826">
        <v>3500</v>
      </c>
      <c r="F12119" s="825" t="s">
        <v>5072</v>
      </c>
      <c r="G12119" s="824" t="s">
        <v>5071</v>
      </c>
      <c r="H12119" s="823" t="s">
        <v>2722</v>
      </c>
      <c r="I12119" s="823" t="s">
        <v>3622</v>
      </c>
      <c r="J12119" s="823" t="s">
        <v>2722</v>
      </c>
      <c r="K12119" s="822"/>
      <c r="L12119" s="822"/>
      <c r="M12119" s="821"/>
      <c r="N12119" s="822">
        <v>3</v>
      </c>
      <c r="O12119" s="822">
        <v>6</v>
      </c>
      <c r="P12119" s="821">
        <v>22118.357681501351</v>
      </c>
    </row>
    <row r="12120" spans="1:16" ht="33.75" x14ac:dyDescent="0.25">
      <c r="A12120" s="827" t="s">
        <v>3627</v>
      </c>
      <c r="B12120" s="827" t="s">
        <v>3626</v>
      </c>
      <c r="C12120" s="827" t="s">
        <v>3031</v>
      </c>
      <c r="D12120" s="824" t="s">
        <v>5070</v>
      </c>
      <c r="E12120" s="826">
        <v>2000</v>
      </c>
      <c r="F12120" s="825" t="s">
        <v>5069</v>
      </c>
      <c r="G12120" s="824" t="s">
        <v>5068</v>
      </c>
      <c r="H12120" s="823" t="s">
        <v>2741</v>
      </c>
      <c r="I12120" s="823" t="s">
        <v>3638</v>
      </c>
      <c r="J12120" s="823" t="s">
        <v>2741</v>
      </c>
      <c r="K12120" s="822"/>
      <c r="L12120" s="822"/>
      <c r="M12120" s="821"/>
      <c r="N12120" s="822">
        <v>3</v>
      </c>
      <c r="O12120" s="822">
        <v>6</v>
      </c>
      <c r="P12120" s="821">
        <v>13075.882258385294</v>
      </c>
    </row>
    <row r="12121" spans="1:16" ht="33.75" x14ac:dyDescent="0.25">
      <c r="A12121" s="827" t="s">
        <v>3627</v>
      </c>
      <c r="B12121" s="827" t="s">
        <v>3626</v>
      </c>
      <c r="C12121" s="827" t="s">
        <v>3031</v>
      </c>
      <c r="D12121" s="824" t="s">
        <v>5067</v>
      </c>
      <c r="E12121" s="826">
        <v>6000</v>
      </c>
      <c r="F12121" s="825" t="s">
        <v>5066</v>
      </c>
      <c r="G12121" s="824" t="s">
        <v>5065</v>
      </c>
      <c r="H12121" s="823" t="s">
        <v>2745</v>
      </c>
      <c r="I12121" s="823" t="s">
        <v>3622</v>
      </c>
      <c r="J12121" s="823" t="s">
        <v>2745</v>
      </c>
      <c r="K12121" s="822"/>
      <c r="L12121" s="822"/>
      <c r="M12121" s="821"/>
      <c r="N12121" s="822">
        <v>3</v>
      </c>
      <c r="O12121" s="822">
        <v>6</v>
      </c>
      <c r="P12121" s="821">
        <v>37017.86086397808</v>
      </c>
    </row>
    <row r="12122" spans="1:16" ht="33.75" x14ac:dyDescent="0.25">
      <c r="A12122" s="827" t="s">
        <v>3627</v>
      </c>
      <c r="B12122" s="827" t="s">
        <v>3626</v>
      </c>
      <c r="C12122" s="827" t="s">
        <v>3031</v>
      </c>
      <c r="D12122" s="824" t="s">
        <v>5064</v>
      </c>
      <c r="E12122" s="826">
        <v>5000</v>
      </c>
      <c r="F12122" s="825" t="s">
        <v>5063</v>
      </c>
      <c r="G12122" s="824" t="s">
        <v>5062</v>
      </c>
      <c r="H12122" s="823" t="s">
        <v>5061</v>
      </c>
      <c r="I12122" s="823" t="s">
        <v>3622</v>
      </c>
      <c r="J12122" s="823" t="s">
        <v>5061</v>
      </c>
      <c r="K12122" s="822"/>
      <c r="L12122" s="822"/>
      <c r="M12122" s="821"/>
      <c r="N12122" s="822">
        <v>2</v>
      </c>
      <c r="O12122" s="822">
        <v>6</v>
      </c>
      <c r="P12122" s="821">
        <v>31085.424429786759</v>
      </c>
    </row>
    <row r="12123" spans="1:16" ht="33.75" x14ac:dyDescent="0.25">
      <c r="A12123" s="827" t="s">
        <v>3627</v>
      </c>
      <c r="B12123" s="827" t="s">
        <v>3626</v>
      </c>
      <c r="C12123" s="827" t="s">
        <v>3031</v>
      </c>
      <c r="D12123" s="824" t="s">
        <v>5060</v>
      </c>
      <c r="E12123" s="826">
        <v>3500</v>
      </c>
      <c r="F12123" s="825" t="s">
        <v>5059</v>
      </c>
      <c r="G12123" s="824" t="s">
        <v>5058</v>
      </c>
      <c r="H12123" s="823" t="s">
        <v>5057</v>
      </c>
      <c r="I12123" s="823" t="s">
        <v>3638</v>
      </c>
      <c r="J12123" s="823" t="s">
        <v>5057</v>
      </c>
      <c r="K12123" s="822"/>
      <c r="L12123" s="822"/>
      <c r="M12123" s="821"/>
      <c r="N12123" s="822">
        <v>1</v>
      </c>
      <c r="O12123" s="822">
        <v>3</v>
      </c>
      <c r="P12123" s="821">
        <v>12070.730631907434</v>
      </c>
    </row>
    <row r="12124" spans="1:16" ht="33.75" x14ac:dyDescent="0.25">
      <c r="A12124" s="827" t="s">
        <v>3627</v>
      </c>
      <c r="B12124" s="827" t="s">
        <v>3626</v>
      </c>
      <c r="C12124" s="827" t="s">
        <v>3031</v>
      </c>
      <c r="D12124" s="824" t="s">
        <v>5056</v>
      </c>
      <c r="E12124" s="826">
        <v>6000</v>
      </c>
      <c r="F12124" s="825" t="s">
        <v>5055</v>
      </c>
      <c r="G12124" s="824" t="s">
        <v>5054</v>
      </c>
      <c r="H12124" s="823" t="s">
        <v>2722</v>
      </c>
      <c r="I12124" s="823" t="s">
        <v>3622</v>
      </c>
      <c r="J12124" s="823" t="s">
        <v>2722</v>
      </c>
      <c r="K12124" s="822"/>
      <c r="L12124" s="822"/>
      <c r="M12124" s="821"/>
      <c r="N12124" s="822">
        <v>1</v>
      </c>
      <c r="O12124" s="822">
        <v>5</v>
      </c>
      <c r="P12124" s="821">
        <v>30936.050500194</v>
      </c>
    </row>
    <row r="12125" spans="1:16" ht="22.5" x14ac:dyDescent="0.25">
      <c r="A12125" s="827" t="s">
        <v>3627</v>
      </c>
      <c r="B12125" s="827" t="s">
        <v>3626</v>
      </c>
      <c r="C12125" s="827" t="s">
        <v>3031</v>
      </c>
      <c r="D12125" s="824" t="s">
        <v>40</v>
      </c>
      <c r="E12125" s="826">
        <v>1900</v>
      </c>
      <c r="F12125" s="825" t="s">
        <v>5053</v>
      </c>
      <c r="G12125" s="824" t="s">
        <v>5052</v>
      </c>
      <c r="H12125" s="823" t="s">
        <v>3691</v>
      </c>
      <c r="I12125" s="823" t="s">
        <v>3654</v>
      </c>
      <c r="J12125" s="823" t="s">
        <v>3691</v>
      </c>
      <c r="K12125" s="822"/>
      <c r="L12125" s="822"/>
      <c r="M12125" s="821"/>
      <c r="N12125" s="822">
        <v>3</v>
      </c>
      <c r="O12125" s="822">
        <v>6</v>
      </c>
      <c r="P12125" s="821">
        <v>11427.075542594604</v>
      </c>
    </row>
    <row r="12126" spans="1:16" ht="33.75" x14ac:dyDescent="0.25">
      <c r="A12126" s="827" t="s">
        <v>3627</v>
      </c>
      <c r="B12126" s="827" t="s">
        <v>3626</v>
      </c>
      <c r="C12126" s="827" t="s">
        <v>3031</v>
      </c>
      <c r="D12126" s="824" t="s">
        <v>40</v>
      </c>
      <c r="E12126" s="826">
        <v>1900</v>
      </c>
      <c r="F12126" s="825" t="s">
        <v>5051</v>
      </c>
      <c r="G12126" s="824" t="s">
        <v>5050</v>
      </c>
      <c r="H12126" s="823" t="s">
        <v>2725</v>
      </c>
      <c r="I12126" s="823" t="s">
        <v>3622</v>
      </c>
      <c r="J12126" s="823" t="s">
        <v>2725</v>
      </c>
      <c r="K12126" s="822"/>
      <c r="L12126" s="822"/>
      <c r="M12126" s="821"/>
      <c r="N12126" s="822">
        <v>3</v>
      </c>
      <c r="O12126" s="822">
        <v>6</v>
      </c>
      <c r="P12126" s="821">
        <v>12380.354260359369</v>
      </c>
    </row>
    <row r="12127" spans="1:16" ht="33.75" x14ac:dyDescent="0.25">
      <c r="A12127" s="827" t="s">
        <v>3627</v>
      </c>
      <c r="B12127" s="827" t="s">
        <v>3626</v>
      </c>
      <c r="C12127" s="827" t="s">
        <v>3031</v>
      </c>
      <c r="D12127" s="824" t="s">
        <v>5008</v>
      </c>
      <c r="E12127" s="826">
        <v>3000</v>
      </c>
      <c r="F12127" s="825" t="s">
        <v>5049</v>
      </c>
      <c r="G12127" s="824" t="s">
        <v>5048</v>
      </c>
      <c r="H12127" s="823" t="s">
        <v>3674</v>
      </c>
      <c r="I12127" s="823" t="s">
        <v>3622</v>
      </c>
      <c r="J12127" s="823" t="s">
        <v>3674</v>
      </c>
      <c r="K12127" s="822"/>
      <c r="L12127" s="822"/>
      <c r="M12127" s="821"/>
      <c r="N12127" s="822">
        <v>3</v>
      </c>
      <c r="O12127" s="822">
        <v>6</v>
      </c>
      <c r="P12127" s="821">
        <v>19012.81935654032</v>
      </c>
    </row>
    <row r="12128" spans="1:16" ht="33.75" x14ac:dyDescent="0.25">
      <c r="A12128" s="827" t="s">
        <v>3627</v>
      </c>
      <c r="B12128" s="827" t="s">
        <v>3626</v>
      </c>
      <c r="C12128" s="827" t="s">
        <v>3031</v>
      </c>
      <c r="D12128" s="824" t="s">
        <v>4950</v>
      </c>
      <c r="E12128" s="826">
        <v>2500</v>
      </c>
      <c r="F12128" s="825" t="s">
        <v>5047</v>
      </c>
      <c r="G12128" s="824" t="s">
        <v>5046</v>
      </c>
      <c r="H12128" s="823" t="s">
        <v>4333</v>
      </c>
      <c r="I12128" s="823" t="s">
        <v>3622</v>
      </c>
      <c r="J12128" s="823" t="s">
        <v>4333</v>
      </c>
      <c r="K12128" s="822"/>
      <c r="L12128" s="822"/>
      <c r="M12128" s="821"/>
      <c r="N12128" s="822">
        <v>3</v>
      </c>
      <c r="O12128" s="822">
        <v>6</v>
      </c>
      <c r="P12128" s="821">
        <v>16045.097576873266</v>
      </c>
    </row>
    <row r="12129" spans="1:16" ht="33.75" x14ac:dyDescent="0.25">
      <c r="A12129" s="827" t="s">
        <v>3627</v>
      </c>
      <c r="B12129" s="827" t="s">
        <v>3626</v>
      </c>
      <c r="C12129" s="827" t="s">
        <v>3031</v>
      </c>
      <c r="D12129" s="824" t="s">
        <v>4950</v>
      </c>
      <c r="E12129" s="826">
        <v>2500</v>
      </c>
      <c r="F12129" s="825" t="s">
        <v>5045</v>
      </c>
      <c r="G12129" s="824" t="s">
        <v>5044</v>
      </c>
      <c r="H12129" s="823" t="s">
        <v>3674</v>
      </c>
      <c r="I12129" s="823" t="s">
        <v>3622</v>
      </c>
      <c r="J12129" s="823" t="s">
        <v>3674</v>
      </c>
      <c r="K12129" s="822"/>
      <c r="L12129" s="822"/>
      <c r="M12129" s="821"/>
      <c r="N12129" s="822">
        <v>3</v>
      </c>
      <c r="O12129" s="822">
        <v>6</v>
      </c>
      <c r="P12129" s="821">
        <v>15721.520887758796</v>
      </c>
    </row>
    <row r="12130" spans="1:16" ht="22.5" x14ac:dyDescent="0.25">
      <c r="A12130" s="827" t="s">
        <v>3627</v>
      </c>
      <c r="B12130" s="827" t="s">
        <v>3626</v>
      </c>
      <c r="C12130" s="827" t="s">
        <v>3031</v>
      </c>
      <c r="D12130" s="824" t="s">
        <v>5008</v>
      </c>
      <c r="E12130" s="826">
        <v>3000</v>
      </c>
      <c r="F12130" s="825" t="s">
        <v>5043</v>
      </c>
      <c r="G12130" s="824" t="s">
        <v>5042</v>
      </c>
      <c r="H12130" s="823" t="s">
        <v>2745</v>
      </c>
      <c r="I12130" s="823" t="s">
        <v>3631</v>
      </c>
      <c r="J12130" s="823" t="s">
        <v>2745</v>
      </c>
      <c r="K12130" s="822"/>
      <c r="L12130" s="822"/>
      <c r="M12130" s="821"/>
      <c r="N12130" s="822">
        <v>3</v>
      </c>
      <c r="O12130" s="822">
        <v>6</v>
      </c>
      <c r="P12130" s="821">
        <v>18042.750856728322</v>
      </c>
    </row>
    <row r="12131" spans="1:16" ht="33.75" x14ac:dyDescent="0.25">
      <c r="A12131" s="827" t="s">
        <v>3627</v>
      </c>
      <c r="B12131" s="827" t="s">
        <v>3626</v>
      </c>
      <c r="C12131" s="827" t="s">
        <v>3031</v>
      </c>
      <c r="D12131" s="824" t="s">
        <v>5008</v>
      </c>
      <c r="E12131" s="826">
        <v>3000</v>
      </c>
      <c r="F12131" s="825" t="s">
        <v>5041</v>
      </c>
      <c r="G12131" s="824" t="s">
        <v>5040</v>
      </c>
      <c r="H12131" s="823" t="s">
        <v>3674</v>
      </c>
      <c r="I12131" s="823" t="s">
        <v>3622</v>
      </c>
      <c r="J12131" s="823" t="s">
        <v>3674</v>
      </c>
      <c r="K12131" s="822"/>
      <c r="L12131" s="822"/>
      <c r="M12131" s="821"/>
      <c r="N12131" s="822">
        <v>3</v>
      </c>
      <c r="O12131" s="822">
        <v>6</v>
      </c>
      <c r="P12131" s="821">
        <v>18025.8307659249</v>
      </c>
    </row>
    <row r="12132" spans="1:16" ht="22.5" x14ac:dyDescent="0.25">
      <c r="A12132" s="827" t="s">
        <v>3627</v>
      </c>
      <c r="B12132" s="827" t="s">
        <v>3626</v>
      </c>
      <c r="C12132" s="827" t="s">
        <v>3031</v>
      </c>
      <c r="D12132" s="824" t="s">
        <v>5008</v>
      </c>
      <c r="E12132" s="826">
        <v>3000</v>
      </c>
      <c r="F12132" s="825" t="s">
        <v>5039</v>
      </c>
      <c r="G12132" s="824" t="s">
        <v>5038</v>
      </c>
      <c r="H12132" s="823" t="s">
        <v>3674</v>
      </c>
      <c r="I12132" s="823" t="s">
        <v>3631</v>
      </c>
      <c r="J12132" s="823" t="s">
        <v>3674</v>
      </c>
      <c r="K12132" s="822"/>
      <c r="L12132" s="822"/>
      <c r="M12132" s="821"/>
      <c r="N12132" s="822">
        <v>3</v>
      </c>
      <c r="O12132" s="822">
        <v>6</v>
      </c>
      <c r="P12132" s="821">
        <v>19090.132543961401</v>
      </c>
    </row>
    <row r="12133" spans="1:16" ht="33.75" x14ac:dyDescent="0.25">
      <c r="A12133" s="827" t="s">
        <v>3627</v>
      </c>
      <c r="B12133" s="827" t="s">
        <v>3626</v>
      </c>
      <c r="C12133" s="827" t="s">
        <v>3031</v>
      </c>
      <c r="D12133" s="824" t="s">
        <v>5008</v>
      </c>
      <c r="E12133" s="826">
        <v>3000</v>
      </c>
      <c r="F12133" s="825" t="s">
        <v>5037</v>
      </c>
      <c r="G12133" s="824" t="s">
        <v>5036</v>
      </c>
      <c r="H12133" s="823" t="s">
        <v>2745</v>
      </c>
      <c r="I12133" s="823" t="s">
        <v>3638</v>
      </c>
      <c r="J12133" s="823" t="s">
        <v>2745</v>
      </c>
      <c r="K12133" s="822"/>
      <c r="L12133" s="822"/>
      <c r="M12133" s="821"/>
      <c r="N12133" s="822">
        <v>3</v>
      </c>
      <c r="O12133" s="822">
        <v>6</v>
      </c>
      <c r="P12133" s="821">
        <v>17842.275847209119</v>
      </c>
    </row>
    <row r="12134" spans="1:16" ht="33.75" x14ac:dyDescent="0.25">
      <c r="A12134" s="827" t="s">
        <v>3627</v>
      </c>
      <c r="B12134" s="827" t="s">
        <v>3626</v>
      </c>
      <c r="C12134" s="827" t="s">
        <v>3031</v>
      </c>
      <c r="D12134" s="824" t="s">
        <v>5008</v>
      </c>
      <c r="E12134" s="826">
        <v>3000</v>
      </c>
      <c r="F12134" s="825" t="s">
        <v>5035</v>
      </c>
      <c r="G12134" s="824" t="s">
        <v>5034</v>
      </c>
      <c r="H12134" s="823" t="s">
        <v>2745</v>
      </c>
      <c r="I12134" s="823" t="s">
        <v>3638</v>
      </c>
      <c r="J12134" s="823" t="s">
        <v>2745</v>
      </c>
      <c r="K12134" s="822"/>
      <c r="L12134" s="822"/>
      <c r="M12134" s="821"/>
      <c r="N12134" s="822">
        <v>3</v>
      </c>
      <c r="O12134" s="822">
        <v>6</v>
      </c>
      <c r="P12134" s="821">
        <v>18119.382429117039</v>
      </c>
    </row>
    <row r="12135" spans="1:16" ht="33.75" x14ac:dyDescent="0.25">
      <c r="A12135" s="827" t="s">
        <v>3627</v>
      </c>
      <c r="B12135" s="827" t="s">
        <v>3626</v>
      </c>
      <c r="C12135" s="827" t="s">
        <v>3031</v>
      </c>
      <c r="D12135" s="824" t="s">
        <v>78</v>
      </c>
      <c r="E12135" s="826">
        <v>2500</v>
      </c>
      <c r="F12135" s="825" t="s">
        <v>5033</v>
      </c>
      <c r="G12135" s="824" t="s">
        <v>5032</v>
      </c>
      <c r="H12135" s="823" t="s">
        <v>3674</v>
      </c>
      <c r="I12135" s="823" t="s">
        <v>3622</v>
      </c>
      <c r="J12135" s="823" t="s">
        <v>3674</v>
      </c>
      <c r="K12135" s="822"/>
      <c r="L12135" s="822"/>
      <c r="M12135" s="821"/>
      <c r="N12135" s="822">
        <v>3</v>
      </c>
      <c r="O12135" s="822">
        <v>6</v>
      </c>
      <c r="P12135" s="821">
        <v>16079.769729769612</v>
      </c>
    </row>
    <row r="12136" spans="1:16" ht="33.75" x14ac:dyDescent="0.25">
      <c r="A12136" s="827" t="s">
        <v>3627</v>
      </c>
      <c r="B12136" s="827" t="s">
        <v>3626</v>
      </c>
      <c r="C12136" s="827" t="s">
        <v>3031</v>
      </c>
      <c r="D12136" s="824" t="s">
        <v>5008</v>
      </c>
      <c r="E12136" s="826">
        <v>3000</v>
      </c>
      <c r="F12136" s="825" t="s">
        <v>5031</v>
      </c>
      <c r="G12136" s="824" t="s">
        <v>5030</v>
      </c>
      <c r="H12136" s="823" t="s">
        <v>2745</v>
      </c>
      <c r="I12136" s="823" t="s">
        <v>3622</v>
      </c>
      <c r="J12136" s="823" t="s">
        <v>2745</v>
      </c>
      <c r="K12136" s="822"/>
      <c r="L12136" s="822"/>
      <c r="M12136" s="821"/>
      <c r="N12136" s="822">
        <v>3</v>
      </c>
      <c r="O12136" s="822">
        <v>6</v>
      </c>
      <c r="P12136" s="821">
        <v>19084.238578681536</v>
      </c>
    </row>
    <row r="12137" spans="1:16" ht="33.75" x14ac:dyDescent="0.25">
      <c r="A12137" s="827" t="s">
        <v>3627</v>
      </c>
      <c r="B12137" s="827" t="s">
        <v>3626</v>
      </c>
      <c r="C12137" s="827" t="s">
        <v>3031</v>
      </c>
      <c r="D12137" s="824" t="s">
        <v>5008</v>
      </c>
      <c r="E12137" s="826">
        <v>3000</v>
      </c>
      <c r="F12137" s="825" t="s">
        <v>5029</v>
      </c>
      <c r="G12137" s="824" t="s">
        <v>5028</v>
      </c>
      <c r="H12137" s="823" t="s">
        <v>3674</v>
      </c>
      <c r="I12137" s="823" t="s">
        <v>3622</v>
      </c>
      <c r="J12137" s="823" t="s">
        <v>3674</v>
      </c>
      <c r="K12137" s="822"/>
      <c r="L12137" s="822"/>
      <c r="M12137" s="821"/>
      <c r="N12137" s="822">
        <v>3</v>
      </c>
      <c r="O12137" s="822">
        <v>6</v>
      </c>
      <c r="P12137" s="821">
        <v>18983.249292636239</v>
      </c>
    </row>
    <row r="12138" spans="1:16" ht="33.75" x14ac:dyDescent="0.25">
      <c r="A12138" s="827" t="s">
        <v>3627</v>
      </c>
      <c r="B12138" s="827" t="s">
        <v>3626</v>
      </c>
      <c r="C12138" s="827" t="s">
        <v>3031</v>
      </c>
      <c r="D12138" s="824" t="s">
        <v>5008</v>
      </c>
      <c r="E12138" s="826">
        <v>3000</v>
      </c>
      <c r="F12138" s="825" t="s">
        <v>5027</v>
      </c>
      <c r="G12138" s="824" t="s">
        <v>5026</v>
      </c>
      <c r="H12138" s="823" t="s">
        <v>2745</v>
      </c>
      <c r="I12138" s="823" t="s">
        <v>3622</v>
      </c>
      <c r="J12138" s="823" t="s">
        <v>2745</v>
      </c>
      <c r="K12138" s="822"/>
      <c r="L12138" s="822"/>
      <c r="M12138" s="821"/>
      <c r="N12138" s="822">
        <v>3</v>
      </c>
      <c r="O12138" s="822">
        <v>6</v>
      </c>
      <c r="P12138" s="821">
        <v>18010.25385768526</v>
      </c>
    </row>
    <row r="12139" spans="1:16" ht="33.75" x14ac:dyDescent="0.25">
      <c r="A12139" s="827" t="s">
        <v>3627</v>
      </c>
      <c r="B12139" s="827" t="s">
        <v>3626</v>
      </c>
      <c r="C12139" s="827" t="s">
        <v>3031</v>
      </c>
      <c r="D12139" s="824" t="s">
        <v>5008</v>
      </c>
      <c r="E12139" s="826">
        <v>3000</v>
      </c>
      <c r="F12139" s="825" t="s">
        <v>5025</v>
      </c>
      <c r="G12139" s="824" t="s">
        <v>5024</v>
      </c>
      <c r="H12139" s="823" t="s">
        <v>2745</v>
      </c>
      <c r="I12139" s="823" t="s">
        <v>3638</v>
      </c>
      <c r="J12139" s="823" t="s">
        <v>2745</v>
      </c>
      <c r="K12139" s="822"/>
      <c r="L12139" s="822"/>
      <c r="M12139" s="821"/>
      <c r="N12139" s="822">
        <v>3</v>
      </c>
      <c r="O12139" s="822">
        <v>6</v>
      </c>
      <c r="P12139" s="821">
        <v>18065.003582784953</v>
      </c>
    </row>
    <row r="12140" spans="1:16" ht="33.75" x14ac:dyDescent="0.25">
      <c r="A12140" s="827" t="s">
        <v>3627</v>
      </c>
      <c r="B12140" s="827" t="s">
        <v>3626</v>
      </c>
      <c r="C12140" s="827" t="s">
        <v>3031</v>
      </c>
      <c r="D12140" s="824" t="s">
        <v>5005</v>
      </c>
      <c r="E12140" s="826">
        <v>2000</v>
      </c>
      <c r="F12140" s="825" t="s">
        <v>5023</v>
      </c>
      <c r="G12140" s="824" t="s">
        <v>5022</v>
      </c>
      <c r="H12140" s="823" t="s">
        <v>3674</v>
      </c>
      <c r="I12140" s="823" t="s">
        <v>3638</v>
      </c>
      <c r="J12140" s="823" t="s">
        <v>3674</v>
      </c>
      <c r="K12140" s="822"/>
      <c r="L12140" s="822"/>
      <c r="M12140" s="821"/>
      <c r="N12140" s="822">
        <v>3</v>
      </c>
      <c r="O12140" s="822">
        <v>6</v>
      </c>
      <c r="P12140" s="821">
        <v>12016.973258104859</v>
      </c>
    </row>
    <row r="12141" spans="1:16" ht="33.75" x14ac:dyDescent="0.25">
      <c r="A12141" s="827" t="s">
        <v>3627</v>
      </c>
      <c r="B12141" s="827" t="s">
        <v>3626</v>
      </c>
      <c r="C12141" s="827" t="s">
        <v>3031</v>
      </c>
      <c r="D12141" s="824" t="s">
        <v>5021</v>
      </c>
      <c r="E12141" s="826">
        <v>3000</v>
      </c>
      <c r="F12141" s="825" t="s">
        <v>5020</v>
      </c>
      <c r="G12141" s="824" t="s">
        <v>5019</v>
      </c>
      <c r="H12141" s="823" t="s">
        <v>2745</v>
      </c>
      <c r="I12141" s="823" t="s">
        <v>3622</v>
      </c>
      <c r="J12141" s="823" t="s">
        <v>2745</v>
      </c>
      <c r="K12141" s="822"/>
      <c r="L12141" s="822"/>
      <c r="M12141" s="821"/>
      <c r="N12141" s="822">
        <v>3</v>
      </c>
      <c r="O12141" s="822">
        <v>6</v>
      </c>
      <c r="P12141" s="821">
        <v>19090.132543961401</v>
      </c>
    </row>
    <row r="12142" spans="1:16" ht="33.75" x14ac:dyDescent="0.25">
      <c r="A12142" s="827" t="s">
        <v>3627</v>
      </c>
      <c r="B12142" s="827" t="s">
        <v>3626</v>
      </c>
      <c r="C12142" s="827" t="s">
        <v>3031</v>
      </c>
      <c r="D12142" s="824" t="s">
        <v>5008</v>
      </c>
      <c r="E12142" s="826">
        <v>3000</v>
      </c>
      <c r="F12142" s="825" t="s">
        <v>5018</v>
      </c>
      <c r="G12142" s="824" t="s">
        <v>5017</v>
      </c>
      <c r="H12142" s="823" t="s">
        <v>3674</v>
      </c>
      <c r="I12142" s="823" t="s">
        <v>3638</v>
      </c>
      <c r="J12142" s="823" t="s">
        <v>3674</v>
      </c>
      <c r="K12142" s="822"/>
      <c r="L12142" s="822"/>
      <c r="M12142" s="821"/>
      <c r="N12142" s="822">
        <v>3</v>
      </c>
      <c r="O12142" s="822">
        <v>6</v>
      </c>
      <c r="P12142" s="821">
        <v>18885.267131733726</v>
      </c>
    </row>
    <row r="12143" spans="1:16" ht="33.75" x14ac:dyDescent="0.25">
      <c r="A12143" s="827" t="s">
        <v>3627</v>
      </c>
      <c r="B12143" s="827" t="s">
        <v>3626</v>
      </c>
      <c r="C12143" s="827" t="s">
        <v>3031</v>
      </c>
      <c r="D12143" s="824" t="s">
        <v>5008</v>
      </c>
      <c r="E12143" s="826">
        <v>3000</v>
      </c>
      <c r="F12143" s="825" t="s">
        <v>5016</v>
      </c>
      <c r="G12143" s="824" t="s">
        <v>5015</v>
      </c>
      <c r="H12143" s="823" t="s">
        <v>2722</v>
      </c>
      <c r="I12143" s="823" t="s">
        <v>3622</v>
      </c>
      <c r="J12143" s="823" t="s">
        <v>2722</v>
      </c>
      <c r="K12143" s="822"/>
      <c r="L12143" s="822"/>
      <c r="M12143" s="821"/>
      <c r="N12143" s="822">
        <v>3</v>
      </c>
      <c r="O12143" s="822">
        <v>6</v>
      </c>
      <c r="P12143" s="821">
        <v>19084.870074961524</v>
      </c>
    </row>
    <row r="12144" spans="1:16" ht="33.75" x14ac:dyDescent="0.25">
      <c r="A12144" s="827" t="s">
        <v>3627</v>
      </c>
      <c r="B12144" s="827" t="s">
        <v>3626</v>
      </c>
      <c r="C12144" s="827" t="s">
        <v>3031</v>
      </c>
      <c r="D12144" s="824" t="s">
        <v>5008</v>
      </c>
      <c r="E12144" s="826">
        <v>3000</v>
      </c>
      <c r="F12144" s="825" t="s">
        <v>5014</v>
      </c>
      <c r="G12144" s="824" t="s">
        <v>5013</v>
      </c>
      <c r="H12144" s="823" t="s">
        <v>2745</v>
      </c>
      <c r="I12144" s="823" t="s">
        <v>3622</v>
      </c>
      <c r="J12144" s="823" t="s">
        <v>2745</v>
      </c>
      <c r="K12144" s="822"/>
      <c r="L12144" s="822"/>
      <c r="M12144" s="821"/>
      <c r="N12144" s="822">
        <v>3</v>
      </c>
      <c r="O12144" s="822">
        <v>6</v>
      </c>
      <c r="P12144" s="821">
        <v>19075.968984538868</v>
      </c>
    </row>
    <row r="12145" spans="1:16" ht="33.75" x14ac:dyDescent="0.25">
      <c r="A12145" s="827" t="s">
        <v>3627</v>
      </c>
      <c r="B12145" s="827" t="s">
        <v>3626</v>
      </c>
      <c r="C12145" s="827" t="s">
        <v>3031</v>
      </c>
      <c r="D12145" s="824" t="s">
        <v>5008</v>
      </c>
      <c r="E12145" s="826">
        <v>3000</v>
      </c>
      <c r="F12145" s="825" t="s">
        <v>5012</v>
      </c>
      <c r="G12145" s="824" t="s">
        <v>5011</v>
      </c>
      <c r="H12145" s="823" t="s">
        <v>2745</v>
      </c>
      <c r="I12145" s="823" t="s">
        <v>3622</v>
      </c>
      <c r="J12145" s="823" t="s">
        <v>2745</v>
      </c>
      <c r="K12145" s="822"/>
      <c r="L12145" s="822"/>
      <c r="M12145" s="821"/>
      <c r="N12145" s="822">
        <v>3</v>
      </c>
      <c r="O12145" s="822">
        <v>6</v>
      </c>
      <c r="P12145" s="821">
        <v>18042.750856728322</v>
      </c>
    </row>
    <row r="12146" spans="1:16" ht="33.75" x14ac:dyDescent="0.25">
      <c r="A12146" s="827" t="s">
        <v>3627</v>
      </c>
      <c r="B12146" s="827" t="s">
        <v>3626</v>
      </c>
      <c r="C12146" s="827" t="s">
        <v>3031</v>
      </c>
      <c r="D12146" s="824" t="s">
        <v>5008</v>
      </c>
      <c r="E12146" s="826">
        <v>3000</v>
      </c>
      <c r="F12146" s="825" t="s">
        <v>5010</v>
      </c>
      <c r="G12146" s="824" t="s">
        <v>5009</v>
      </c>
      <c r="H12146" s="823" t="s">
        <v>2745</v>
      </c>
      <c r="I12146" s="823" t="s">
        <v>3638</v>
      </c>
      <c r="J12146" s="823" t="s">
        <v>2745</v>
      </c>
      <c r="K12146" s="822"/>
      <c r="L12146" s="822"/>
      <c r="M12146" s="821"/>
      <c r="N12146" s="822">
        <v>3</v>
      </c>
      <c r="O12146" s="822">
        <v>6</v>
      </c>
      <c r="P12146" s="821">
        <v>19093.4704528699</v>
      </c>
    </row>
    <row r="12147" spans="1:16" x14ac:dyDescent="0.25">
      <c r="A12147" s="1772" t="s">
        <v>2848</v>
      </c>
      <c r="B12147" s="1772"/>
      <c r="C12147" s="1772"/>
      <c r="D12147" s="1772"/>
      <c r="E12147" s="1772"/>
      <c r="F12147" s="1772" t="s">
        <v>378</v>
      </c>
      <c r="G12147" s="1772"/>
      <c r="H12147" s="1772"/>
      <c r="I12147" s="1772"/>
      <c r="J12147" s="1772"/>
      <c r="K12147" s="1771" t="s">
        <v>2847</v>
      </c>
      <c r="L12147" s="1771"/>
      <c r="M12147" s="1771"/>
      <c r="N12147" s="1771" t="s">
        <v>2846</v>
      </c>
      <c r="O12147" s="1771"/>
      <c r="P12147" s="1771"/>
    </row>
    <row r="12148" spans="1:16" ht="78" customHeight="1" x14ac:dyDescent="0.25">
      <c r="A12148" s="1535" t="s">
        <v>2845</v>
      </c>
      <c r="B12148" s="1535" t="s">
        <v>5</v>
      </c>
      <c r="C12148" s="1535" t="s">
        <v>2844</v>
      </c>
      <c r="D12148" s="1535" t="s">
        <v>2843</v>
      </c>
      <c r="E12148" s="1536" t="s">
        <v>2842</v>
      </c>
      <c r="F12148" s="1537" t="s">
        <v>2841</v>
      </c>
      <c r="G12148" s="1540" t="s">
        <v>2840</v>
      </c>
      <c r="H12148" s="1535" t="s">
        <v>2839</v>
      </c>
      <c r="I12148" s="1535" t="s">
        <v>2838</v>
      </c>
      <c r="J12148" s="1535" t="s">
        <v>2837</v>
      </c>
      <c r="K12148" s="1538" t="s">
        <v>2836</v>
      </c>
      <c r="L12148" s="1538" t="s">
        <v>2835</v>
      </c>
      <c r="M12148" s="1539" t="s">
        <v>2834</v>
      </c>
      <c r="N12148" s="1538" t="s">
        <v>2836</v>
      </c>
      <c r="O12148" s="1538" t="s">
        <v>2835</v>
      </c>
      <c r="P12148" s="1539" t="s">
        <v>2834</v>
      </c>
    </row>
    <row r="12149" spans="1:16" ht="22.5" x14ac:dyDescent="0.25">
      <c r="A12149" s="827" t="s">
        <v>3627</v>
      </c>
      <c r="B12149" s="827" t="s">
        <v>3626</v>
      </c>
      <c r="C12149" s="827" t="s">
        <v>3031</v>
      </c>
      <c r="D12149" s="824" t="s">
        <v>5008</v>
      </c>
      <c r="E12149" s="826">
        <v>3000</v>
      </c>
      <c r="F12149" s="825" t="s">
        <v>5007</v>
      </c>
      <c r="G12149" s="824" t="s">
        <v>5006</v>
      </c>
      <c r="H12149" s="823" t="s">
        <v>3674</v>
      </c>
      <c r="I12149" s="823" t="s">
        <v>3911</v>
      </c>
      <c r="J12149" s="823" t="s">
        <v>3674</v>
      </c>
      <c r="K12149" s="822"/>
      <c r="L12149" s="822"/>
      <c r="M12149" s="821"/>
      <c r="N12149" s="822">
        <v>3</v>
      </c>
      <c r="O12149" s="822">
        <v>6</v>
      </c>
      <c r="P12149" s="821">
        <v>19086.243328776727</v>
      </c>
    </row>
    <row r="12150" spans="1:16" ht="33.75" x14ac:dyDescent="0.25">
      <c r="A12150" s="827" t="s">
        <v>3627</v>
      </c>
      <c r="B12150" s="827" t="s">
        <v>3626</v>
      </c>
      <c r="C12150" s="827" t="s">
        <v>3031</v>
      </c>
      <c r="D12150" s="824" t="s">
        <v>5005</v>
      </c>
      <c r="E12150" s="826">
        <v>1454</v>
      </c>
      <c r="F12150" s="825" t="s">
        <v>5004</v>
      </c>
      <c r="G12150" s="824" t="s">
        <v>5003</v>
      </c>
      <c r="H12150" s="823" t="s">
        <v>5002</v>
      </c>
      <c r="I12150" s="823" t="s">
        <v>3622</v>
      </c>
      <c r="J12150" s="823" t="s">
        <v>5002</v>
      </c>
      <c r="K12150" s="822"/>
      <c r="L12150" s="822"/>
      <c r="M12150" s="821"/>
      <c r="N12150" s="822">
        <v>3</v>
      </c>
      <c r="O12150" s="822">
        <v>6</v>
      </c>
      <c r="P12150" s="821">
        <v>8601.8714471947515</v>
      </c>
    </row>
    <row r="12151" spans="1:16" ht="33.75" x14ac:dyDescent="0.25">
      <c r="A12151" s="827" t="s">
        <v>3627</v>
      </c>
      <c r="B12151" s="827" t="s">
        <v>3626</v>
      </c>
      <c r="C12151" s="827" t="s">
        <v>3031</v>
      </c>
      <c r="D12151" s="824" t="s">
        <v>4931</v>
      </c>
      <c r="E12151" s="826">
        <v>3500</v>
      </c>
      <c r="F12151" s="825" t="s">
        <v>5001</v>
      </c>
      <c r="G12151" s="824" t="s">
        <v>5000</v>
      </c>
      <c r="H12151" s="823" t="s">
        <v>2722</v>
      </c>
      <c r="I12151" s="823" t="s">
        <v>3622</v>
      </c>
      <c r="J12151" s="823" t="s">
        <v>2722</v>
      </c>
      <c r="K12151" s="822"/>
      <c r="L12151" s="822"/>
      <c r="M12151" s="821"/>
      <c r="N12151" s="822">
        <v>3</v>
      </c>
      <c r="O12151" s="822">
        <v>6</v>
      </c>
      <c r="P12151" s="821">
        <v>21526.715833408278</v>
      </c>
    </row>
    <row r="12152" spans="1:16" ht="33.75" x14ac:dyDescent="0.25">
      <c r="A12152" s="827" t="s">
        <v>3627</v>
      </c>
      <c r="B12152" s="827" t="s">
        <v>3626</v>
      </c>
      <c r="C12152" s="827" t="s">
        <v>3031</v>
      </c>
      <c r="D12152" s="824" t="s">
        <v>4999</v>
      </c>
      <c r="E12152" s="826">
        <v>2200</v>
      </c>
      <c r="F12152" s="825" t="s">
        <v>4998</v>
      </c>
      <c r="G12152" s="824" t="s">
        <v>4997</v>
      </c>
      <c r="H12152" s="823" t="s">
        <v>3674</v>
      </c>
      <c r="I12152" s="823" t="s">
        <v>3638</v>
      </c>
      <c r="J12152" s="823" t="s">
        <v>3674</v>
      </c>
      <c r="K12152" s="822"/>
      <c r="L12152" s="822"/>
      <c r="M12152" s="821"/>
      <c r="N12152" s="822">
        <v>3</v>
      </c>
      <c r="O12152" s="822">
        <v>6</v>
      </c>
      <c r="P12152" s="821">
        <v>13219.953623976267</v>
      </c>
    </row>
    <row r="12153" spans="1:16" ht="33.75" x14ac:dyDescent="0.25">
      <c r="A12153" s="827" t="s">
        <v>3627</v>
      </c>
      <c r="B12153" s="827" t="s">
        <v>3626</v>
      </c>
      <c r="C12153" s="827" t="s">
        <v>3031</v>
      </c>
      <c r="D12153" s="824" t="s">
        <v>40</v>
      </c>
      <c r="E12153" s="826">
        <v>2000</v>
      </c>
      <c r="F12153" s="825" t="s">
        <v>4996</v>
      </c>
      <c r="G12153" s="824" t="s">
        <v>4995</v>
      </c>
      <c r="H12153" s="823" t="s">
        <v>3691</v>
      </c>
      <c r="I12153" s="823" t="s">
        <v>3622</v>
      </c>
      <c r="J12153" s="823" t="s">
        <v>3691</v>
      </c>
      <c r="K12153" s="822"/>
      <c r="L12153" s="822"/>
      <c r="M12153" s="821"/>
      <c r="N12153" s="822">
        <v>1</v>
      </c>
      <c r="O12153" s="822">
        <v>1</v>
      </c>
      <c r="P12153" s="821">
        <v>2735.9626449123789</v>
      </c>
    </row>
    <row r="12154" spans="1:16" ht="33.75" x14ac:dyDescent="0.25">
      <c r="A12154" s="827" t="s">
        <v>3627</v>
      </c>
      <c r="B12154" s="827" t="s">
        <v>3626</v>
      </c>
      <c r="C12154" s="827" t="s">
        <v>3031</v>
      </c>
      <c r="D12154" s="824" t="s">
        <v>40</v>
      </c>
      <c r="E12154" s="826">
        <v>2000</v>
      </c>
      <c r="F12154" s="825" t="s">
        <v>4994</v>
      </c>
      <c r="G12154" s="824" t="s">
        <v>4993</v>
      </c>
      <c r="H12154" s="823" t="s">
        <v>2741</v>
      </c>
      <c r="I12154" s="823" t="s">
        <v>3638</v>
      </c>
      <c r="J12154" s="823" t="s">
        <v>2741</v>
      </c>
      <c r="K12154" s="822"/>
      <c r="L12154" s="822"/>
      <c r="M12154" s="821"/>
      <c r="N12154" s="822">
        <v>3</v>
      </c>
      <c r="O12154" s="822">
        <v>6</v>
      </c>
      <c r="P12154" s="821">
        <v>10805.021635557467</v>
      </c>
    </row>
    <row r="12155" spans="1:16" ht="33.75" x14ac:dyDescent="0.25">
      <c r="A12155" s="827" t="s">
        <v>3627</v>
      </c>
      <c r="B12155" s="827" t="s">
        <v>3626</v>
      </c>
      <c r="C12155" s="827" t="s">
        <v>3031</v>
      </c>
      <c r="D12155" s="824" t="s">
        <v>4992</v>
      </c>
      <c r="E12155" s="826">
        <v>1350</v>
      </c>
      <c r="F12155" s="825" t="s">
        <v>4991</v>
      </c>
      <c r="G12155" s="824" t="s">
        <v>4990</v>
      </c>
      <c r="H12155" s="823" t="s">
        <v>3114</v>
      </c>
      <c r="I12155" s="823" t="s">
        <v>3638</v>
      </c>
      <c r="J12155" s="823" t="s">
        <v>3114</v>
      </c>
      <c r="K12155" s="822"/>
      <c r="L12155" s="822"/>
      <c r="M12155" s="821"/>
      <c r="N12155" s="822">
        <v>3</v>
      </c>
      <c r="O12155" s="822">
        <v>6</v>
      </c>
      <c r="P12155" s="821">
        <v>8798.677764039754</v>
      </c>
    </row>
    <row r="12156" spans="1:16" ht="33.75" x14ac:dyDescent="0.25">
      <c r="A12156" s="827" t="s">
        <v>3627</v>
      </c>
      <c r="B12156" s="827" t="s">
        <v>3626</v>
      </c>
      <c r="C12156" s="827" t="s">
        <v>3031</v>
      </c>
      <c r="D12156" s="824" t="s">
        <v>4989</v>
      </c>
      <c r="E12156" s="826">
        <v>7500</v>
      </c>
      <c r="F12156" s="825" t="s">
        <v>4988</v>
      </c>
      <c r="G12156" s="824" t="s">
        <v>4987</v>
      </c>
      <c r="H12156" s="823" t="s">
        <v>4986</v>
      </c>
      <c r="I12156" s="823" t="s">
        <v>3622</v>
      </c>
      <c r="J12156" s="823" t="s">
        <v>4986</v>
      </c>
      <c r="K12156" s="822"/>
      <c r="L12156" s="822"/>
      <c r="M12156" s="821"/>
      <c r="N12156" s="822">
        <v>3</v>
      </c>
      <c r="O12156" s="822">
        <v>6</v>
      </c>
      <c r="P12156" s="821">
        <v>45595.745476283853</v>
      </c>
    </row>
    <row r="12157" spans="1:16" ht="33.75" x14ac:dyDescent="0.25">
      <c r="A12157" s="827" t="s">
        <v>3627</v>
      </c>
      <c r="B12157" s="827" t="s">
        <v>3626</v>
      </c>
      <c r="C12157" s="827" t="s">
        <v>3031</v>
      </c>
      <c r="D12157" s="824" t="s">
        <v>4985</v>
      </c>
      <c r="E12157" s="826">
        <v>6200</v>
      </c>
      <c r="F12157" s="825" t="s">
        <v>4984</v>
      </c>
      <c r="G12157" s="824" t="s">
        <v>4983</v>
      </c>
      <c r="H12157" s="823" t="s">
        <v>3674</v>
      </c>
      <c r="I12157" s="823" t="s">
        <v>3622</v>
      </c>
      <c r="J12157" s="823" t="s">
        <v>3674</v>
      </c>
      <c r="K12157" s="822"/>
      <c r="L12157" s="822"/>
      <c r="M12157" s="821"/>
      <c r="N12157" s="822">
        <v>2</v>
      </c>
      <c r="O12157" s="822">
        <v>6</v>
      </c>
      <c r="P12157" s="821">
        <v>38335.733457804949</v>
      </c>
    </row>
    <row r="12158" spans="1:16" ht="33.75" x14ac:dyDescent="0.25">
      <c r="A12158" s="827" t="s">
        <v>3627</v>
      </c>
      <c r="B12158" s="827" t="s">
        <v>3626</v>
      </c>
      <c r="C12158" s="827" t="s">
        <v>3031</v>
      </c>
      <c r="D12158" s="824" t="s">
        <v>40</v>
      </c>
      <c r="E12158" s="826">
        <v>2000</v>
      </c>
      <c r="F12158" s="825" t="s">
        <v>4982</v>
      </c>
      <c r="G12158" s="824" t="s">
        <v>4981</v>
      </c>
      <c r="H12158" s="823" t="s">
        <v>2741</v>
      </c>
      <c r="I12158" s="823" t="s">
        <v>3638</v>
      </c>
      <c r="J12158" s="823" t="s">
        <v>2741</v>
      </c>
      <c r="K12158" s="822"/>
      <c r="L12158" s="822"/>
      <c r="M12158" s="821"/>
      <c r="N12158" s="822">
        <v>3</v>
      </c>
      <c r="O12158" s="822">
        <v>6</v>
      </c>
      <c r="P12158" s="821">
        <v>13008.703082695407</v>
      </c>
    </row>
    <row r="12159" spans="1:16" ht="33.75" x14ac:dyDescent="0.25">
      <c r="A12159" s="827" t="s">
        <v>3627</v>
      </c>
      <c r="B12159" s="827" t="s">
        <v>3626</v>
      </c>
      <c r="C12159" s="827" t="s">
        <v>3031</v>
      </c>
      <c r="D12159" s="824" t="s">
        <v>4876</v>
      </c>
      <c r="E12159" s="826">
        <v>3500</v>
      </c>
      <c r="F12159" s="825" t="s">
        <v>4980</v>
      </c>
      <c r="G12159" s="824" t="s">
        <v>4979</v>
      </c>
      <c r="H12159" s="823" t="s">
        <v>2722</v>
      </c>
      <c r="I12159" s="823" t="s">
        <v>3622</v>
      </c>
      <c r="J12159" s="823" t="s">
        <v>2722</v>
      </c>
      <c r="K12159" s="822"/>
      <c r="L12159" s="822"/>
      <c r="M12159" s="821"/>
      <c r="N12159" s="822">
        <v>3</v>
      </c>
      <c r="O12159" s="822">
        <v>6</v>
      </c>
      <c r="P12159" s="821">
        <v>21606.82564721215</v>
      </c>
    </row>
    <row r="12160" spans="1:16" ht="33.75" x14ac:dyDescent="0.25">
      <c r="A12160" s="827" t="s">
        <v>3627</v>
      </c>
      <c r="B12160" s="827" t="s">
        <v>3626</v>
      </c>
      <c r="C12160" s="827" t="s">
        <v>3031</v>
      </c>
      <c r="D12160" s="824" t="s">
        <v>2772</v>
      </c>
      <c r="E12160" s="826">
        <v>4500</v>
      </c>
      <c r="F12160" s="825" t="s">
        <v>4978</v>
      </c>
      <c r="G12160" s="824" t="s">
        <v>4977</v>
      </c>
      <c r="H12160" s="823" t="s">
        <v>2722</v>
      </c>
      <c r="I12160" s="823" t="s">
        <v>3622</v>
      </c>
      <c r="J12160" s="823" t="s">
        <v>2722</v>
      </c>
      <c r="K12160" s="822"/>
      <c r="L12160" s="822"/>
      <c r="M12160" s="821"/>
      <c r="N12160" s="822">
        <v>3</v>
      </c>
      <c r="O12160" s="822">
        <v>6</v>
      </c>
      <c r="P12160" s="821">
        <v>27440.538162965739</v>
      </c>
    </row>
    <row r="12161" spans="1:16" ht="33.75" x14ac:dyDescent="0.25">
      <c r="A12161" s="827" t="s">
        <v>3627</v>
      </c>
      <c r="B12161" s="827" t="s">
        <v>3626</v>
      </c>
      <c r="C12161" s="827" t="s">
        <v>3031</v>
      </c>
      <c r="D12161" s="824" t="s">
        <v>3139</v>
      </c>
      <c r="E12161" s="826">
        <v>1500</v>
      </c>
      <c r="F12161" s="825" t="s">
        <v>4976</v>
      </c>
      <c r="G12161" s="824" t="s">
        <v>4975</v>
      </c>
      <c r="H12161" s="823" t="s">
        <v>2741</v>
      </c>
      <c r="I12161" s="823" t="s">
        <v>3638</v>
      </c>
      <c r="J12161" s="823" t="s">
        <v>2741</v>
      </c>
      <c r="K12161" s="822"/>
      <c r="L12161" s="822"/>
      <c r="M12161" s="821"/>
      <c r="N12161" s="822">
        <v>3</v>
      </c>
      <c r="O12161" s="822">
        <v>6</v>
      </c>
      <c r="P12161" s="821">
        <v>8985.2698791497514</v>
      </c>
    </row>
    <row r="12162" spans="1:16" ht="22.5" x14ac:dyDescent="0.25">
      <c r="A12162" s="827" t="s">
        <v>3627</v>
      </c>
      <c r="B12162" s="827" t="s">
        <v>3626</v>
      </c>
      <c r="C12162" s="827" t="s">
        <v>3031</v>
      </c>
      <c r="D12162" s="824" t="s">
        <v>4974</v>
      </c>
      <c r="E12162" s="826">
        <v>2000</v>
      </c>
      <c r="F12162" s="825" t="s">
        <v>4973</v>
      </c>
      <c r="G12162" s="824" t="s">
        <v>4972</v>
      </c>
      <c r="H12162" s="823" t="s">
        <v>2801</v>
      </c>
      <c r="I12162" s="823" t="s">
        <v>3875</v>
      </c>
      <c r="J12162" s="823" t="s">
        <v>2801</v>
      </c>
      <c r="K12162" s="822"/>
      <c r="L12162" s="822"/>
      <c r="M12162" s="821"/>
      <c r="N12162" s="822">
        <v>3</v>
      </c>
      <c r="O12162" s="822">
        <v>6</v>
      </c>
      <c r="P12162" s="821">
        <v>13075.882258385293</v>
      </c>
    </row>
    <row r="12163" spans="1:16" ht="33.75" x14ac:dyDescent="0.25">
      <c r="A12163" s="827" t="s">
        <v>3627</v>
      </c>
      <c r="B12163" s="827" t="s">
        <v>3626</v>
      </c>
      <c r="C12163" s="827" t="s">
        <v>3031</v>
      </c>
      <c r="D12163" s="824" t="s">
        <v>4931</v>
      </c>
      <c r="E12163" s="826">
        <v>3500</v>
      </c>
      <c r="F12163" s="825" t="s">
        <v>4971</v>
      </c>
      <c r="G12163" s="824" t="s">
        <v>4970</v>
      </c>
      <c r="H12163" s="823" t="s">
        <v>2722</v>
      </c>
      <c r="I12163" s="823" t="s">
        <v>3622</v>
      </c>
      <c r="J12163" s="823" t="s">
        <v>2722</v>
      </c>
      <c r="K12163" s="822"/>
      <c r="L12163" s="822"/>
      <c r="M12163" s="821"/>
      <c r="N12163" s="822">
        <v>4</v>
      </c>
      <c r="O12163" s="822">
        <v>6</v>
      </c>
      <c r="P12163" s="821">
        <v>21049.875999516375</v>
      </c>
    </row>
    <row r="12164" spans="1:16" ht="33.75" x14ac:dyDescent="0.25">
      <c r="A12164" s="827" t="s">
        <v>3627</v>
      </c>
      <c r="B12164" s="827" t="s">
        <v>3626</v>
      </c>
      <c r="C12164" s="827" t="s">
        <v>3031</v>
      </c>
      <c r="D12164" s="824" t="s">
        <v>4969</v>
      </c>
      <c r="E12164" s="826">
        <v>2340</v>
      </c>
      <c r="F12164" s="825" t="s">
        <v>4968</v>
      </c>
      <c r="G12164" s="824" t="s">
        <v>4967</v>
      </c>
      <c r="H12164" s="823" t="s">
        <v>2745</v>
      </c>
      <c r="I12164" s="823" t="s">
        <v>3638</v>
      </c>
      <c r="J12164" s="823" t="s">
        <v>2745</v>
      </c>
      <c r="K12164" s="822"/>
      <c r="L12164" s="822"/>
      <c r="M12164" s="821"/>
      <c r="N12164" s="822">
        <v>3</v>
      </c>
      <c r="O12164" s="822">
        <v>6</v>
      </c>
      <c r="P12164" s="821">
        <v>15030.513601197528</v>
      </c>
    </row>
    <row r="12165" spans="1:16" ht="33.75" x14ac:dyDescent="0.25">
      <c r="A12165" s="827" t="s">
        <v>3627</v>
      </c>
      <c r="B12165" s="827" t="s">
        <v>3626</v>
      </c>
      <c r="C12165" s="827" t="s">
        <v>3031</v>
      </c>
      <c r="D12165" s="824" t="s">
        <v>4966</v>
      </c>
      <c r="E12165" s="826">
        <v>2000</v>
      </c>
      <c r="F12165" s="825" t="s">
        <v>4965</v>
      </c>
      <c r="G12165" s="824" t="s">
        <v>4964</v>
      </c>
      <c r="H12165" s="823" t="s">
        <v>3691</v>
      </c>
      <c r="I12165" s="823" t="s">
        <v>3622</v>
      </c>
      <c r="J12165" s="823" t="s">
        <v>3691</v>
      </c>
      <c r="K12165" s="822"/>
      <c r="L12165" s="822"/>
      <c r="M12165" s="821"/>
      <c r="N12165" s="822">
        <v>3</v>
      </c>
      <c r="O12165" s="822">
        <v>6</v>
      </c>
      <c r="P12165" s="821">
        <v>12991.512350629137</v>
      </c>
    </row>
    <row r="12166" spans="1:16" ht="33.75" x14ac:dyDescent="0.25">
      <c r="A12166" s="827" t="s">
        <v>3627</v>
      </c>
      <c r="B12166" s="827" t="s">
        <v>3626</v>
      </c>
      <c r="C12166" s="827" t="s">
        <v>3031</v>
      </c>
      <c r="D12166" s="824" t="s">
        <v>4963</v>
      </c>
      <c r="E12166" s="826">
        <v>3500</v>
      </c>
      <c r="F12166" s="825" t="s">
        <v>4962</v>
      </c>
      <c r="G12166" s="824" t="s">
        <v>4961</v>
      </c>
      <c r="H12166" s="823" t="s">
        <v>2745</v>
      </c>
      <c r="I12166" s="823" t="s">
        <v>3638</v>
      </c>
      <c r="J12166" s="823" t="s">
        <v>2745</v>
      </c>
      <c r="K12166" s="822"/>
      <c r="L12166" s="822"/>
      <c r="M12166" s="821"/>
      <c r="N12166" s="822">
        <v>2</v>
      </c>
      <c r="O12166" s="822">
        <v>6</v>
      </c>
      <c r="P12166" s="821">
        <v>22097.257686749457</v>
      </c>
    </row>
    <row r="12167" spans="1:16" ht="33.75" x14ac:dyDescent="0.25">
      <c r="A12167" s="827" t="s">
        <v>3627</v>
      </c>
      <c r="B12167" s="827" t="s">
        <v>3626</v>
      </c>
      <c r="C12167" s="827" t="s">
        <v>3031</v>
      </c>
      <c r="D12167" s="824" t="s">
        <v>4931</v>
      </c>
      <c r="E12167" s="826">
        <v>2500</v>
      </c>
      <c r="F12167" s="825" t="s">
        <v>4960</v>
      </c>
      <c r="G12167" s="824" t="s">
        <v>4959</v>
      </c>
      <c r="H12167" s="823" t="s">
        <v>3871</v>
      </c>
      <c r="I12167" s="823" t="s">
        <v>3622</v>
      </c>
      <c r="J12167" s="823" t="s">
        <v>3871</v>
      </c>
      <c r="K12167" s="822"/>
      <c r="L12167" s="822"/>
      <c r="M12167" s="821"/>
      <c r="N12167" s="822">
        <v>3</v>
      </c>
      <c r="O12167" s="822">
        <v>6</v>
      </c>
      <c r="P12167" s="821">
        <v>15993.104383154459</v>
      </c>
    </row>
    <row r="12168" spans="1:16" ht="33.75" x14ac:dyDescent="0.25">
      <c r="A12168" s="827" t="s">
        <v>3627</v>
      </c>
      <c r="B12168" s="827" t="s">
        <v>3626</v>
      </c>
      <c r="C12168" s="827" t="s">
        <v>3031</v>
      </c>
      <c r="D12168" s="824" t="s">
        <v>4876</v>
      </c>
      <c r="E12168" s="826">
        <v>2500</v>
      </c>
      <c r="F12168" s="825" t="s">
        <v>4958</v>
      </c>
      <c r="G12168" s="824" t="s">
        <v>4957</v>
      </c>
      <c r="H12168" s="823" t="s">
        <v>3674</v>
      </c>
      <c r="I12168" s="823" t="s">
        <v>3622</v>
      </c>
      <c r="J12168" s="823" t="s">
        <v>3674</v>
      </c>
      <c r="K12168" s="822"/>
      <c r="L12168" s="822"/>
      <c r="M12168" s="821"/>
      <c r="N12168" s="822">
        <v>3</v>
      </c>
      <c r="O12168" s="822">
        <v>6</v>
      </c>
      <c r="P12168" s="821">
        <v>15035.625713940268</v>
      </c>
    </row>
    <row r="12169" spans="1:16" ht="33.75" x14ac:dyDescent="0.25">
      <c r="A12169" s="827" t="s">
        <v>3627</v>
      </c>
      <c r="B12169" s="827" t="s">
        <v>3626</v>
      </c>
      <c r="C12169" s="827" t="s">
        <v>3031</v>
      </c>
      <c r="D12169" s="824" t="s">
        <v>4956</v>
      </c>
      <c r="E12169" s="826">
        <v>2500</v>
      </c>
      <c r="F12169" s="825" t="s">
        <v>4955</v>
      </c>
      <c r="G12169" s="824" t="s">
        <v>4954</v>
      </c>
      <c r="H12169" s="823" t="s">
        <v>4230</v>
      </c>
      <c r="I12169" s="823" t="s">
        <v>3622</v>
      </c>
      <c r="J12169" s="823" t="s">
        <v>4230</v>
      </c>
      <c r="K12169" s="822"/>
      <c r="L12169" s="822"/>
      <c r="M12169" s="821"/>
      <c r="N12169" s="822">
        <v>2</v>
      </c>
      <c r="O12169" s="822">
        <v>6</v>
      </c>
      <c r="P12169" s="821">
        <v>16022.654399557592</v>
      </c>
    </row>
    <row r="12170" spans="1:16" ht="33.75" x14ac:dyDescent="0.25">
      <c r="A12170" s="827" t="s">
        <v>3627</v>
      </c>
      <c r="B12170" s="827" t="s">
        <v>3626</v>
      </c>
      <c r="C12170" s="827" t="s">
        <v>3031</v>
      </c>
      <c r="D12170" s="824" t="s">
        <v>4953</v>
      </c>
      <c r="E12170" s="826">
        <v>8000</v>
      </c>
      <c r="F12170" s="825" t="s">
        <v>4952</v>
      </c>
      <c r="G12170" s="824" t="s">
        <v>4951</v>
      </c>
      <c r="H12170" s="823" t="s">
        <v>4077</v>
      </c>
      <c r="I12170" s="823" t="s">
        <v>3622</v>
      </c>
      <c r="J12170" s="823" t="s">
        <v>4077</v>
      </c>
      <c r="K12170" s="822"/>
      <c r="L12170" s="822"/>
      <c r="M12170" s="821"/>
      <c r="N12170" s="822">
        <v>3</v>
      </c>
      <c r="O12170" s="822">
        <v>6</v>
      </c>
      <c r="P12170" s="821">
        <v>49078.858434173359</v>
      </c>
    </row>
    <row r="12171" spans="1:16" ht="33.75" x14ac:dyDescent="0.25">
      <c r="A12171" s="827" t="s">
        <v>3627</v>
      </c>
      <c r="B12171" s="827" t="s">
        <v>3626</v>
      </c>
      <c r="C12171" s="827" t="s">
        <v>3031</v>
      </c>
      <c r="D12171" s="824" t="s">
        <v>4950</v>
      </c>
      <c r="E12171" s="826">
        <v>2500</v>
      </c>
      <c r="F12171" s="825" t="s">
        <v>4949</v>
      </c>
      <c r="G12171" s="824" t="s">
        <v>4948</v>
      </c>
      <c r="H12171" s="823" t="s">
        <v>3674</v>
      </c>
      <c r="I12171" s="823" t="s">
        <v>3622</v>
      </c>
      <c r="J12171" s="823" t="s">
        <v>3674</v>
      </c>
      <c r="K12171" s="822"/>
      <c r="L12171" s="822"/>
      <c r="M12171" s="821"/>
      <c r="N12171" s="822">
        <v>3</v>
      </c>
      <c r="O12171" s="822">
        <v>6</v>
      </c>
      <c r="P12171" s="821">
        <v>16083.007401173347</v>
      </c>
    </row>
    <row r="12172" spans="1:16" ht="33.75" x14ac:dyDescent="0.25">
      <c r="A12172" s="827" t="s">
        <v>3627</v>
      </c>
      <c r="B12172" s="827" t="s">
        <v>3626</v>
      </c>
      <c r="C12172" s="827" t="s">
        <v>3031</v>
      </c>
      <c r="D12172" s="824" t="s">
        <v>78</v>
      </c>
      <c r="E12172" s="826">
        <v>2250</v>
      </c>
      <c r="F12172" s="825" t="s">
        <v>4947</v>
      </c>
      <c r="G12172" s="824" t="s">
        <v>4946</v>
      </c>
      <c r="H12172" s="823" t="s">
        <v>2741</v>
      </c>
      <c r="I12172" s="823" t="s">
        <v>3638</v>
      </c>
      <c r="J12172" s="823" t="s">
        <v>2741</v>
      </c>
      <c r="K12172" s="822"/>
      <c r="L12172" s="822"/>
      <c r="M12172" s="821"/>
      <c r="N12172" s="822">
        <v>3</v>
      </c>
      <c r="O12172" s="822">
        <v>6</v>
      </c>
      <c r="P12172" s="821">
        <v>13398.717189964542</v>
      </c>
    </row>
    <row r="12173" spans="1:16" ht="33.75" x14ac:dyDescent="0.25">
      <c r="A12173" s="827" t="s">
        <v>3627</v>
      </c>
      <c r="B12173" s="827" t="s">
        <v>3626</v>
      </c>
      <c r="C12173" s="827" t="s">
        <v>3031</v>
      </c>
      <c r="D12173" s="824" t="s">
        <v>4895</v>
      </c>
      <c r="E12173" s="826">
        <v>3950</v>
      </c>
      <c r="F12173" s="825" t="s">
        <v>4945</v>
      </c>
      <c r="G12173" s="824" t="s">
        <v>4944</v>
      </c>
      <c r="H12173" s="823" t="s">
        <v>3114</v>
      </c>
      <c r="I12173" s="823" t="s">
        <v>3622</v>
      </c>
      <c r="J12173" s="823" t="s">
        <v>3114</v>
      </c>
      <c r="K12173" s="822"/>
      <c r="L12173" s="822"/>
      <c r="M12173" s="821"/>
      <c r="N12173" s="822">
        <v>3</v>
      </c>
      <c r="O12173" s="822">
        <v>6</v>
      </c>
      <c r="P12173" s="821">
        <v>24803.670315258703</v>
      </c>
    </row>
    <row r="12174" spans="1:16" ht="33.75" x14ac:dyDescent="0.25">
      <c r="A12174" s="827" t="s">
        <v>3627</v>
      </c>
      <c r="B12174" s="827" t="s">
        <v>3626</v>
      </c>
      <c r="C12174" s="827" t="s">
        <v>3031</v>
      </c>
      <c r="D12174" s="824" t="s">
        <v>40</v>
      </c>
      <c r="E12174" s="826">
        <v>2000</v>
      </c>
      <c r="F12174" s="825" t="s">
        <v>4943</v>
      </c>
      <c r="G12174" s="824" t="s">
        <v>4942</v>
      </c>
      <c r="H12174" s="823" t="s">
        <v>2741</v>
      </c>
      <c r="I12174" s="823" t="s">
        <v>3638</v>
      </c>
      <c r="J12174" s="823" t="s">
        <v>2741</v>
      </c>
      <c r="K12174" s="822"/>
      <c r="L12174" s="822"/>
      <c r="M12174" s="821"/>
      <c r="N12174" s="822">
        <v>3</v>
      </c>
      <c r="O12174" s="822">
        <v>6</v>
      </c>
      <c r="P12174" s="821">
        <v>13005.615767548812</v>
      </c>
    </row>
    <row r="12175" spans="1:16" ht="22.5" x14ac:dyDescent="0.25">
      <c r="A12175" s="827" t="s">
        <v>3627</v>
      </c>
      <c r="B12175" s="827" t="s">
        <v>3626</v>
      </c>
      <c r="C12175" s="827" t="s">
        <v>3031</v>
      </c>
      <c r="D12175" s="824" t="s">
        <v>4941</v>
      </c>
      <c r="E12175" s="826">
        <v>8000</v>
      </c>
      <c r="F12175" s="825" t="s">
        <v>4940</v>
      </c>
      <c r="G12175" s="824" t="s">
        <v>4939</v>
      </c>
      <c r="H12175" s="823" t="s">
        <v>4938</v>
      </c>
      <c r="I12175" s="823" t="s">
        <v>3732</v>
      </c>
      <c r="J12175" s="823" t="s">
        <v>4938</v>
      </c>
      <c r="K12175" s="822"/>
      <c r="L12175" s="822"/>
      <c r="M12175" s="821"/>
      <c r="N12175" s="822">
        <v>2</v>
      </c>
      <c r="O12175" s="822">
        <v>6</v>
      </c>
      <c r="P12175" s="821">
        <v>49149.355471270785</v>
      </c>
    </row>
    <row r="12176" spans="1:16" ht="33.75" x14ac:dyDescent="0.25">
      <c r="A12176" s="827" t="s">
        <v>3627</v>
      </c>
      <c r="B12176" s="827" t="s">
        <v>3626</v>
      </c>
      <c r="C12176" s="827" t="s">
        <v>3031</v>
      </c>
      <c r="D12176" s="824" t="s">
        <v>4937</v>
      </c>
      <c r="E12176" s="826">
        <v>8163</v>
      </c>
      <c r="F12176" s="825" t="s">
        <v>4936</v>
      </c>
      <c r="G12176" s="824" t="s">
        <v>4935</v>
      </c>
      <c r="H12176" s="823" t="s">
        <v>2745</v>
      </c>
      <c r="I12176" s="823" t="s">
        <v>3622</v>
      </c>
      <c r="J12176" s="823" t="s">
        <v>2745</v>
      </c>
      <c r="K12176" s="822"/>
      <c r="L12176" s="822"/>
      <c r="M12176" s="821"/>
      <c r="N12176" s="822">
        <v>2</v>
      </c>
      <c r="O12176" s="822">
        <v>6</v>
      </c>
      <c r="P12176" s="821">
        <v>50141.706768390846</v>
      </c>
    </row>
    <row r="12177" spans="1:16" ht="33.75" x14ac:dyDescent="0.25">
      <c r="A12177" s="827" t="s">
        <v>3627</v>
      </c>
      <c r="B12177" s="827" t="s">
        <v>3626</v>
      </c>
      <c r="C12177" s="827" t="s">
        <v>3031</v>
      </c>
      <c r="D12177" s="824" t="s">
        <v>4934</v>
      </c>
      <c r="E12177" s="826">
        <v>4086.06</v>
      </c>
      <c r="F12177" s="825" t="s">
        <v>4933</v>
      </c>
      <c r="G12177" s="824" t="s">
        <v>4932</v>
      </c>
      <c r="H12177" s="823" t="s">
        <v>2725</v>
      </c>
      <c r="I12177" s="823" t="s">
        <v>3622</v>
      </c>
      <c r="J12177" s="823" t="s">
        <v>2725</v>
      </c>
      <c r="K12177" s="822"/>
      <c r="L12177" s="822"/>
      <c r="M12177" s="821"/>
      <c r="N12177" s="822">
        <v>3</v>
      </c>
      <c r="O12177" s="822">
        <v>6</v>
      </c>
      <c r="P12177" s="821">
        <v>24673.662271585501</v>
      </c>
    </row>
    <row r="12178" spans="1:16" ht="22.5" x14ac:dyDescent="0.25">
      <c r="A12178" s="827" t="s">
        <v>3627</v>
      </c>
      <c r="B12178" s="827" t="s">
        <v>3626</v>
      </c>
      <c r="C12178" s="827" t="s">
        <v>3031</v>
      </c>
      <c r="D12178" s="824" t="s">
        <v>4931</v>
      </c>
      <c r="E12178" s="826">
        <v>2500</v>
      </c>
      <c r="F12178" s="825" t="s">
        <v>4930</v>
      </c>
      <c r="G12178" s="824" t="s">
        <v>4929</v>
      </c>
      <c r="H12178" s="823" t="s">
        <v>4035</v>
      </c>
      <c r="I12178" s="823" t="s">
        <v>3631</v>
      </c>
      <c r="J12178" s="823" t="s">
        <v>4035</v>
      </c>
      <c r="K12178" s="822"/>
      <c r="L12178" s="822"/>
      <c r="M12178" s="821"/>
      <c r="N12178" s="822">
        <v>3</v>
      </c>
      <c r="O12178" s="822">
        <v>6</v>
      </c>
      <c r="P12178" s="821">
        <v>15948.308242277395</v>
      </c>
    </row>
    <row r="12179" spans="1:16" ht="22.5" x14ac:dyDescent="0.25">
      <c r="A12179" s="827" t="s">
        <v>3627</v>
      </c>
      <c r="B12179" s="827" t="s">
        <v>3626</v>
      </c>
      <c r="C12179" s="827" t="s">
        <v>3031</v>
      </c>
      <c r="D12179" s="824" t="s">
        <v>4928</v>
      </c>
      <c r="E12179" s="826">
        <v>3300</v>
      </c>
      <c r="F12179" s="825" t="s">
        <v>4927</v>
      </c>
      <c r="G12179" s="824" t="s">
        <v>4926</v>
      </c>
      <c r="H12179" s="823" t="s">
        <v>2680</v>
      </c>
      <c r="I12179" s="823" t="s">
        <v>3875</v>
      </c>
      <c r="J12179" s="823" t="s">
        <v>2680</v>
      </c>
      <c r="K12179" s="822"/>
      <c r="L12179" s="822"/>
      <c r="M12179" s="821"/>
      <c r="N12179" s="822">
        <v>2</v>
      </c>
      <c r="O12179" s="822">
        <v>6</v>
      </c>
      <c r="P12179" s="821">
        <v>20800.124232657352</v>
      </c>
    </row>
    <row r="12180" spans="1:16" ht="33.75" x14ac:dyDescent="0.25">
      <c r="A12180" s="827" t="s">
        <v>3627</v>
      </c>
      <c r="B12180" s="827" t="s">
        <v>3626</v>
      </c>
      <c r="C12180" s="827" t="s">
        <v>3031</v>
      </c>
      <c r="D12180" s="824" t="s">
        <v>4925</v>
      </c>
      <c r="E12180" s="826">
        <v>3500</v>
      </c>
      <c r="F12180" s="825" t="s">
        <v>4924</v>
      </c>
      <c r="G12180" s="824" t="s">
        <v>4923</v>
      </c>
      <c r="H12180" s="823" t="s">
        <v>3691</v>
      </c>
      <c r="I12180" s="823" t="s">
        <v>3622</v>
      </c>
      <c r="J12180" s="823" t="s">
        <v>3691</v>
      </c>
      <c r="K12180" s="822"/>
      <c r="L12180" s="822"/>
      <c r="M12180" s="821"/>
      <c r="N12180" s="822">
        <v>3</v>
      </c>
      <c r="O12180" s="822">
        <v>6</v>
      </c>
      <c r="P12180" s="821">
        <v>21939.092927989281</v>
      </c>
    </row>
    <row r="12181" spans="1:16" ht="33.75" x14ac:dyDescent="0.25">
      <c r="A12181" s="827" t="s">
        <v>3627</v>
      </c>
      <c r="B12181" s="827" t="s">
        <v>3626</v>
      </c>
      <c r="C12181" s="827" t="s">
        <v>3031</v>
      </c>
      <c r="D12181" s="824" t="s">
        <v>4922</v>
      </c>
      <c r="E12181" s="826">
        <v>1800</v>
      </c>
      <c r="F12181" s="825" t="s">
        <v>4921</v>
      </c>
      <c r="G12181" s="824" t="s">
        <v>4920</v>
      </c>
      <c r="H12181" s="823" t="s">
        <v>2722</v>
      </c>
      <c r="I12181" s="823" t="s">
        <v>3622</v>
      </c>
      <c r="J12181" s="823" t="s">
        <v>2722</v>
      </c>
      <c r="K12181" s="822"/>
      <c r="L12181" s="822"/>
      <c r="M12181" s="821"/>
      <c r="N12181" s="822">
        <v>3</v>
      </c>
      <c r="O12181" s="822">
        <v>6</v>
      </c>
      <c r="P12181" s="821">
        <v>11799.959060300322</v>
      </c>
    </row>
    <row r="12182" spans="1:16" ht="33.75" x14ac:dyDescent="0.25">
      <c r="A12182" s="827" t="s">
        <v>3627</v>
      </c>
      <c r="B12182" s="827" t="s">
        <v>3626</v>
      </c>
      <c r="C12182" s="827" t="s">
        <v>3031</v>
      </c>
      <c r="D12182" s="824" t="s">
        <v>40</v>
      </c>
      <c r="E12182" s="826">
        <v>1200</v>
      </c>
      <c r="F12182" s="825" t="s">
        <v>4919</v>
      </c>
      <c r="G12182" s="824" t="s">
        <v>4918</v>
      </c>
      <c r="H12182" s="823" t="s">
        <v>3674</v>
      </c>
      <c r="I12182" s="823" t="s">
        <v>3638</v>
      </c>
      <c r="J12182" s="823" t="s">
        <v>3674</v>
      </c>
      <c r="K12182" s="822"/>
      <c r="L12182" s="822"/>
      <c r="M12182" s="821"/>
      <c r="N12182" s="822">
        <v>3</v>
      </c>
      <c r="O12182" s="822">
        <v>6</v>
      </c>
      <c r="P12182" s="821">
        <v>7818.4151099937044</v>
      </c>
    </row>
    <row r="12183" spans="1:16" ht="33.75" x14ac:dyDescent="0.25">
      <c r="A12183" s="827" t="s">
        <v>3627</v>
      </c>
      <c r="B12183" s="827" t="s">
        <v>3626</v>
      </c>
      <c r="C12183" s="827" t="s">
        <v>3031</v>
      </c>
      <c r="D12183" s="824" t="s">
        <v>4917</v>
      </c>
      <c r="E12183" s="826">
        <v>5000</v>
      </c>
      <c r="F12183" s="825" t="s">
        <v>4916</v>
      </c>
      <c r="G12183" s="824" t="s">
        <v>4915</v>
      </c>
      <c r="H12183" s="823" t="s">
        <v>4914</v>
      </c>
      <c r="I12183" s="823" t="s">
        <v>3622</v>
      </c>
      <c r="J12183" s="823" t="s">
        <v>4914</v>
      </c>
      <c r="K12183" s="822"/>
      <c r="L12183" s="822"/>
      <c r="M12183" s="821"/>
      <c r="N12183" s="822">
        <v>1</v>
      </c>
      <c r="O12183" s="822">
        <v>3</v>
      </c>
      <c r="P12183" s="821">
        <v>16087.437898883723</v>
      </c>
    </row>
    <row r="12184" spans="1:16" ht="33.75" x14ac:dyDescent="0.25">
      <c r="A12184" s="827" t="s">
        <v>3627</v>
      </c>
      <c r="B12184" s="827" t="s">
        <v>3626</v>
      </c>
      <c r="C12184" s="827" t="s">
        <v>3031</v>
      </c>
      <c r="D12184" s="824" t="s">
        <v>4913</v>
      </c>
      <c r="E12184" s="826">
        <v>1500</v>
      </c>
      <c r="F12184" s="825" t="s">
        <v>4912</v>
      </c>
      <c r="G12184" s="824" t="s">
        <v>4911</v>
      </c>
      <c r="H12184" s="823" t="s">
        <v>2741</v>
      </c>
      <c r="I12184" s="823" t="s">
        <v>3638</v>
      </c>
      <c r="J12184" s="823" t="s">
        <v>2741</v>
      </c>
      <c r="K12184" s="822"/>
      <c r="L12184" s="822"/>
      <c r="M12184" s="821"/>
      <c r="N12184" s="822">
        <v>3</v>
      </c>
      <c r="O12184" s="822">
        <v>6</v>
      </c>
      <c r="P12184" s="821">
        <v>9786.3780409389656</v>
      </c>
    </row>
    <row r="12185" spans="1:16" ht="33.75" x14ac:dyDescent="0.25">
      <c r="A12185" s="827" t="s">
        <v>3627</v>
      </c>
      <c r="B12185" s="827" t="s">
        <v>3626</v>
      </c>
      <c r="C12185" s="827" t="s">
        <v>3031</v>
      </c>
      <c r="D12185" s="824" t="s">
        <v>4910</v>
      </c>
      <c r="E12185" s="826">
        <v>8000</v>
      </c>
      <c r="F12185" s="825" t="s">
        <v>4909</v>
      </c>
      <c r="G12185" s="824" t="s">
        <v>4908</v>
      </c>
      <c r="H12185" s="823" t="s">
        <v>2725</v>
      </c>
      <c r="I12185" s="823" t="s">
        <v>3622</v>
      </c>
      <c r="J12185" s="823" t="s">
        <v>2725</v>
      </c>
      <c r="K12185" s="822"/>
      <c r="L12185" s="822"/>
      <c r="M12185" s="821"/>
      <c r="N12185" s="822">
        <v>2</v>
      </c>
      <c r="O12185" s="822">
        <v>6</v>
      </c>
      <c r="P12185" s="821">
        <v>47383.501421172303</v>
      </c>
    </row>
    <row r="12186" spans="1:16" ht="33.75" x14ac:dyDescent="0.25">
      <c r="A12186" s="827" t="s">
        <v>3627</v>
      </c>
      <c r="B12186" s="827" t="s">
        <v>3626</v>
      </c>
      <c r="C12186" s="827" t="s">
        <v>3031</v>
      </c>
      <c r="D12186" s="824" t="s">
        <v>4907</v>
      </c>
      <c r="E12186" s="826">
        <v>6000</v>
      </c>
      <c r="F12186" s="825" t="s">
        <v>4906</v>
      </c>
      <c r="G12186" s="824" t="s">
        <v>4905</v>
      </c>
      <c r="H12186" s="823" t="s">
        <v>3663</v>
      </c>
      <c r="I12186" s="823" t="s">
        <v>3622</v>
      </c>
      <c r="J12186" s="823" t="s">
        <v>3663</v>
      </c>
      <c r="K12186" s="822"/>
      <c r="L12186" s="822"/>
      <c r="M12186" s="821"/>
      <c r="N12186" s="822">
        <v>2</v>
      </c>
      <c r="O12186" s="822">
        <v>6</v>
      </c>
      <c r="P12186" s="821">
        <v>37064.972491215092</v>
      </c>
    </row>
    <row r="12187" spans="1:16" ht="22.5" x14ac:dyDescent="0.25">
      <c r="A12187" s="827" t="s">
        <v>3627</v>
      </c>
      <c r="B12187" s="827" t="s">
        <v>3626</v>
      </c>
      <c r="C12187" s="827" t="s">
        <v>3031</v>
      </c>
      <c r="D12187" s="824" t="s">
        <v>4904</v>
      </c>
      <c r="E12187" s="826">
        <v>8275.56</v>
      </c>
      <c r="F12187" s="825" t="s">
        <v>4903</v>
      </c>
      <c r="G12187" s="824" t="s">
        <v>4902</v>
      </c>
      <c r="H12187" s="823" t="s">
        <v>4901</v>
      </c>
      <c r="I12187" s="823" t="s">
        <v>4358</v>
      </c>
      <c r="J12187" s="823" t="s">
        <v>4901</v>
      </c>
      <c r="K12187" s="822"/>
      <c r="L12187" s="822"/>
      <c r="M12187" s="821"/>
      <c r="N12187" s="822">
        <v>3</v>
      </c>
      <c r="O12187" s="822">
        <v>6</v>
      </c>
      <c r="P12187" s="821">
        <v>49083.198718129446</v>
      </c>
    </row>
    <row r="12188" spans="1:16" ht="33.75" x14ac:dyDescent="0.25">
      <c r="A12188" s="827" t="s">
        <v>3627</v>
      </c>
      <c r="B12188" s="827" t="s">
        <v>3626</v>
      </c>
      <c r="C12188" s="827" t="s">
        <v>3031</v>
      </c>
      <c r="D12188" s="824" t="s">
        <v>4900</v>
      </c>
      <c r="E12188" s="826">
        <v>3500</v>
      </c>
      <c r="F12188" s="825" t="s">
        <v>4899</v>
      </c>
      <c r="G12188" s="824" t="s">
        <v>4898</v>
      </c>
      <c r="H12188" s="823" t="s">
        <v>3691</v>
      </c>
      <c r="I12188" s="823" t="s">
        <v>3622</v>
      </c>
      <c r="J12188" s="823" t="s">
        <v>3691</v>
      </c>
      <c r="K12188" s="822"/>
      <c r="L12188" s="822"/>
      <c r="M12188" s="821"/>
      <c r="N12188" s="822">
        <v>3</v>
      </c>
      <c r="O12188" s="822">
        <v>6</v>
      </c>
      <c r="P12188" s="821">
        <v>22097.257686749457</v>
      </c>
    </row>
    <row r="12189" spans="1:16" ht="33.75" x14ac:dyDescent="0.25">
      <c r="A12189" s="827" t="s">
        <v>3627</v>
      </c>
      <c r="B12189" s="827" t="s">
        <v>3626</v>
      </c>
      <c r="C12189" s="827" t="s">
        <v>3031</v>
      </c>
      <c r="D12189" s="824" t="s">
        <v>78</v>
      </c>
      <c r="E12189" s="826">
        <v>2600</v>
      </c>
      <c r="F12189" s="825" t="s">
        <v>4897</v>
      </c>
      <c r="G12189" s="824" t="s">
        <v>4896</v>
      </c>
      <c r="H12189" s="823" t="s">
        <v>2745</v>
      </c>
      <c r="I12189" s="823" t="s">
        <v>3622</v>
      </c>
      <c r="J12189" s="823" t="s">
        <v>2745</v>
      </c>
      <c r="K12189" s="822"/>
      <c r="L12189" s="822"/>
      <c r="M12189" s="821"/>
      <c r="N12189" s="822">
        <v>3</v>
      </c>
      <c r="O12189" s="822">
        <v>6</v>
      </c>
      <c r="P12189" s="821">
        <v>16684.432429730958</v>
      </c>
    </row>
    <row r="12190" spans="1:16" ht="33.75" x14ac:dyDescent="0.25">
      <c r="A12190" s="827" t="s">
        <v>3627</v>
      </c>
      <c r="B12190" s="827" t="s">
        <v>3626</v>
      </c>
      <c r="C12190" s="827" t="s">
        <v>3031</v>
      </c>
      <c r="D12190" s="824" t="s">
        <v>4895</v>
      </c>
      <c r="E12190" s="826">
        <v>940</v>
      </c>
      <c r="F12190" s="825" t="s">
        <v>4894</v>
      </c>
      <c r="G12190" s="824" t="s">
        <v>4893</v>
      </c>
      <c r="H12190" s="823" t="s">
        <v>3674</v>
      </c>
      <c r="I12190" s="823" t="s">
        <v>3622</v>
      </c>
      <c r="J12190" s="823" t="s">
        <v>3674</v>
      </c>
      <c r="K12190" s="822"/>
      <c r="L12190" s="822"/>
      <c r="M12190" s="821"/>
      <c r="N12190" s="822">
        <v>3</v>
      </c>
      <c r="O12190" s="822">
        <v>6</v>
      </c>
      <c r="P12190" s="821">
        <v>14257.141156975295</v>
      </c>
    </row>
    <row r="12191" spans="1:16" x14ac:dyDescent="0.25">
      <c r="A12191" s="1772" t="s">
        <v>2848</v>
      </c>
      <c r="B12191" s="1772"/>
      <c r="C12191" s="1772"/>
      <c r="D12191" s="1772"/>
      <c r="E12191" s="1772"/>
      <c r="F12191" s="1772" t="s">
        <v>378</v>
      </c>
      <c r="G12191" s="1772"/>
      <c r="H12191" s="1772"/>
      <c r="I12191" s="1772"/>
      <c r="J12191" s="1772"/>
      <c r="K12191" s="1771" t="s">
        <v>2847</v>
      </c>
      <c r="L12191" s="1771"/>
      <c r="M12191" s="1771"/>
      <c r="N12191" s="1771" t="s">
        <v>2846</v>
      </c>
      <c r="O12191" s="1771"/>
      <c r="P12191" s="1771"/>
    </row>
    <row r="12192" spans="1:16" ht="78" customHeight="1" x14ac:dyDescent="0.25">
      <c r="A12192" s="1535" t="s">
        <v>2845</v>
      </c>
      <c r="B12192" s="1535" t="s">
        <v>5</v>
      </c>
      <c r="C12192" s="1535" t="s">
        <v>2844</v>
      </c>
      <c r="D12192" s="1535" t="s">
        <v>2843</v>
      </c>
      <c r="E12192" s="1536" t="s">
        <v>2842</v>
      </c>
      <c r="F12192" s="1537" t="s">
        <v>2841</v>
      </c>
      <c r="G12192" s="1540" t="s">
        <v>2840</v>
      </c>
      <c r="H12192" s="1535" t="s">
        <v>2839</v>
      </c>
      <c r="I12192" s="1535" t="s">
        <v>2838</v>
      </c>
      <c r="J12192" s="1535" t="s">
        <v>2837</v>
      </c>
      <c r="K12192" s="1538" t="s">
        <v>2836</v>
      </c>
      <c r="L12192" s="1538" t="s">
        <v>2835</v>
      </c>
      <c r="M12192" s="1539" t="s">
        <v>2834</v>
      </c>
      <c r="N12192" s="1538" t="s">
        <v>2836</v>
      </c>
      <c r="O12192" s="1538" t="s">
        <v>2835</v>
      </c>
      <c r="P12192" s="1539" t="s">
        <v>2834</v>
      </c>
    </row>
    <row r="12193" spans="1:16" ht="22.5" x14ac:dyDescent="0.25">
      <c r="A12193" s="827" t="s">
        <v>3627</v>
      </c>
      <c r="B12193" s="827" t="s">
        <v>3626</v>
      </c>
      <c r="C12193" s="827" t="s">
        <v>3031</v>
      </c>
      <c r="D12193" s="824" t="s">
        <v>4892</v>
      </c>
      <c r="E12193" s="826">
        <v>6500</v>
      </c>
      <c r="F12193" s="825" t="s">
        <v>4891</v>
      </c>
      <c r="G12193" s="824" t="s">
        <v>4890</v>
      </c>
      <c r="H12193" s="823" t="s">
        <v>3674</v>
      </c>
      <c r="I12193" s="823" t="s">
        <v>3631</v>
      </c>
      <c r="J12193" s="823" t="s">
        <v>3674</v>
      </c>
      <c r="K12193" s="822"/>
      <c r="L12193" s="822"/>
      <c r="M12193" s="821"/>
      <c r="N12193" s="822">
        <v>3</v>
      </c>
      <c r="O12193" s="822">
        <v>6</v>
      </c>
      <c r="P12193" s="821">
        <v>40122.637383902933</v>
      </c>
    </row>
    <row r="12194" spans="1:16" ht="22.5" x14ac:dyDescent="0.25">
      <c r="A12194" s="827" t="s">
        <v>3627</v>
      </c>
      <c r="B12194" s="827" t="s">
        <v>3626</v>
      </c>
      <c r="C12194" s="827" t="s">
        <v>3031</v>
      </c>
      <c r="D12194" s="824" t="s">
        <v>4889</v>
      </c>
      <c r="E12194" s="826">
        <v>3500</v>
      </c>
      <c r="F12194" s="825" t="s">
        <v>4888</v>
      </c>
      <c r="G12194" s="824" t="s">
        <v>4887</v>
      </c>
      <c r="H12194" s="823" t="s">
        <v>3674</v>
      </c>
      <c r="I12194" s="823" t="s">
        <v>3654</v>
      </c>
      <c r="J12194" s="823" t="s">
        <v>3674</v>
      </c>
      <c r="K12194" s="822"/>
      <c r="L12194" s="822"/>
      <c r="M12194" s="821"/>
      <c r="N12194" s="822">
        <v>2</v>
      </c>
      <c r="O12194" s="822">
        <v>6</v>
      </c>
      <c r="P12194" s="821">
        <v>22097.257686749457</v>
      </c>
    </row>
    <row r="12195" spans="1:16" ht="22.5" x14ac:dyDescent="0.25">
      <c r="A12195" s="827" t="s">
        <v>3627</v>
      </c>
      <c r="B12195" s="827" t="s">
        <v>3626</v>
      </c>
      <c r="C12195" s="827" t="s">
        <v>3031</v>
      </c>
      <c r="D12195" s="824" t="s">
        <v>4886</v>
      </c>
      <c r="E12195" s="826">
        <v>2300</v>
      </c>
      <c r="F12195" s="825" t="s">
        <v>4885</v>
      </c>
      <c r="G12195" s="824" t="s">
        <v>4884</v>
      </c>
      <c r="H12195" s="823" t="s">
        <v>2741</v>
      </c>
      <c r="I12195" s="823" t="s">
        <v>3875</v>
      </c>
      <c r="J12195" s="823" t="s">
        <v>2741</v>
      </c>
      <c r="K12195" s="822"/>
      <c r="L12195" s="822"/>
      <c r="M12195" s="821"/>
      <c r="N12195" s="822">
        <v>3</v>
      </c>
      <c r="O12195" s="822">
        <v>6</v>
      </c>
      <c r="P12195" s="821">
        <v>14784.179933250807</v>
      </c>
    </row>
    <row r="12196" spans="1:16" ht="33.75" x14ac:dyDescent="0.25">
      <c r="A12196" s="827" t="s">
        <v>3627</v>
      </c>
      <c r="B12196" s="827" t="s">
        <v>3626</v>
      </c>
      <c r="C12196" s="827" t="s">
        <v>3031</v>
      </c>
      <c r="D12196" s="824" t="s">
        <v>78</v>
      </c>
      <c r="E12196" s="826">
        <v>2000</v>
      </c>
      <c r="F12196" s="825" t="s">
        <v>4883</v>
      </c>
      <c r="G12196" s="824" t="s">
        <v>4882</v>
      </c>
      <c r="H12196" s="823" t="s">
        <v>3674</v>
      </c>
      <c r="I12196" s="823" t="s">
        <v>3638</v>
      </c>
      <c r="J12196" s="823" t="s">
        <v>3674</v>
      </c>
      <c r="K12196" s="822"/>
      <c r="L12196" s="822"/>
      <c r="M12196" s="821"/>
      <c r="N12196" s="822">
        <v>3</v>
      </c>
      <c r="O12196" s="822">
        <v>6</v>
      </c>
      <c r="P12196" s="821">
        <v>13052.647204782019</v>
      </c>
    </row>
    <row r="12197" spans="1:16" ht="33.75" x14ac:dyDescent="0.25">
      <c r="A12197" s="827" t="s">
        <v>3627</v>
      </c>
      <c r="B12197" s="827" t="s">
        <v>3626</v>
      </c>
      <c r="C12197" s="827" t="s">
        <v>3031</v>
      </c>
      <c r="D12197" s="824" t="s">
        <v>4881</v>
      </c>
      <c r="E12197" s="826">
        <v>2300</v>
      </c>
      <c r="F12197" s="825" t="s">
        <v>4880</v>
      </c>
      <c r="G12197" s="824" t="s">
        <v>4879</v>
      </c>
      <c r="H12197" s="823" t="s">
        <v>2745</v>
      </c>
      <c r="I12197" s="823" t="s">
        <v>3638</v>
      </c>
      <c r="J12197" s="823" t="s">
        <v>2745</v>
      </c>
      <c r="K12197" s="822"/>
      <c r="L12197" s="822"/>
      <c r="M12197" s="821"/>
      <c r="N12197" s="822">
        <v>3</v>
      </c>
      <c r="O12197" s="822">
        <v>6</v>
      </c>
      <c r="P12197" s="821">
        <v>14880.157344058125</v>
      </c>
    </row>
    <row r="12198" spans="1:16" ht="22.5" x14ac:dyDescent="0.25">
      <c r="A12198" s="827" t="s">
        <v>3627</v>
      </c>
      <c r="B12198" s="827" t="s">
        <v>3626</v>
      </c>
      <c r="C12198" s="827" t="s">
        <v>3031</v>
      </c>
      <c r="D12198" s="824" t="s">
        <v>4860</v>
      </c>
      <c r="E12198" s="826">
        <v>5000</v>
      </c>
      <c r="F12198" s="825" t="s">
        <v>4878</v>
      </c>
      <c r="G12198" s="824" t="s">
        <v>4877</v>
      </c>
      <c r="H12198" s="823" t="s">
        <v>3327</v>
      </c>
      <c r="I12198" s="823" t="s">
        <v>3654</v>
      </c>
      <c r="J12198" s="823" t="s">
        <v>3327</v>
      </c>
      <c r="K12198" s="822"/>
      <c r="L12198" s="822"/>
      <c r="M12198" s="821"/>
      <c r="N12198" s="822">
        <v>3</v>
      </c>
      <c r="O12198" s="822">
        <v>6</v>
      </c>
      <c r="P12198" s="821">
        <v>31105.060956969166</v>
      </c>
    </row>
    <row r="12199" spans="1:16" ht="33.75" x14ac:dyDescent="0.25">
      <c r="A12199" s="827" t="s">
        <v>3627</v>
      </c>
      <c r="B12199" s="827" t="s">
        <v>3626</v>
      </c>
      <c r="C12199" s="827" t="s">
        <v>3031</v>
      </c>
      <c r="D12199" s="824" t="s">
        <v>4876</v>
      </c>
      <c r="E12199" s="826">
        <v>3000</v>
      </c>
      <c r="F12199" s="825" t="s">
        <v>4875</v>
      </c>
      <c r="G12199" s="824" t="s">
        <v>4874</v>
      </c>
      <c r="H12199" s="823" t="s">
        <v>2741</v>
      </c>
      <c r="I12199" s="823" t="s">
        <v>3638</v>
      </c>
      <c r="J12199" s="823" t="s">
        <v>2741</v>
      </c>
      <c r="K12199" s="822"/>
      <c r="L12199" s="822"/>
      <c r="M12199" s="821"/>
      <c r="N12199" s="822">
        <v>3</v>
      </c>
      <c r="O12199" s="822">
        <v>6</v>
      </c>
      <c r="P12199" s="821">
        <v>18950.421509827469</v>
      </c>
    </row>
    <row r="12200" spans="1:16" ht="33.75" x14ac:dyDescent="0.25">
      <c r="A12200" s="827" t="s">
        <v>3627</v>
      </c>
      <c r="B12200" s="827" t="s">
        <v>3626</v>
      </c>
      <c r="C12200" s="827" t="s">
        <v>3031</v>
      </c>
      <c r="D12200" s="824" t="s">
        <v>4873</v>
      </c>
      <c r="E12200" s="826">
        <v>2600</v>
      </c>
      <c r="F12200" s="825" t="s">
        <v>4872</v>
      </c>
      <c r="G12200" s="824" t="s">
        <v>4871</v>
      </c>
      <c r="H12200" s="823" t="s">
        <v>2745</v>
      </c>
      <c r="I12200" s="823" t="s">
        <v>3622</v>
      </c>
      <c r="J12200" s="823" t="s">
        <v>2745</v>
      </c>
      <c r="K12200" s="822"/>
      <c r="L12200" s="822"/>
      <c r="M12200" s="821"/>
      <c r="N12200" s="822">
        <v>2</v>
      </c>
      <c r="O12200" s="822">
        <v>6</v>
      </c>
      <c r="P12200" s="821">
        <v>16684.432429730958</v>
      </c>
    </row>
    <row r="12201" spans="1:16" ht="33.75" x14ac:dyDescent="0.25">
      <c r="A12201" s="827" t="s">
        <v>3627</v>
      </c>
      <c r="B12201" s="827" t="s">
        <v>3626</v>
      </c>
      <c r="C12201" s="827" t="s">
        <v>3031</v>
      </c>
      <c r="D12201" s="824" t="s">
        <v>4870</v>
      </c>
      <c r="E12201" s="826">
        <v>2465</v>
      </c>
      <c r="F12201" s="825" t="s">
        <v>4869</v>
      </c>
      <c r="G12201" s="824" t="s">
        <v>4868</v>
      </c>
      <c r="H12201" s="823" t="s">
        <v>2745</v>
      </c>
      <c r="I12201" s="823" t="s">
        <v>3638</v>
      </c>
      <c r="J12201" s="823" t="s">
        <v>2745</v>
      </c>
      <c r="K12201" s="822"/>
      <c r="L12201" s="822"/>
      <c r="M12201" s="821"/>
      <c r="N12201" s="822">
        <v>3</v>
      </c>
      <c r="O12201" s="822">
        <v>6</v>
      </c>
      <c r="P12201" s="821">
        <v>15872.508641178183</v>
      </c>
    </row>
    <row r="12202" spans="1:16" ht="33.75" x14ac:dyDescent="0.25">
      <c r="A12202" s="827" t="s">
        <v>3627</v>
      </c>
      <c r="B12202" s="827" t="s">
        <v>3626</v>
      </c>
      <c r="C12202" s="827" t="s">
        <v>3031</v>
      </c>
      <c r="D12202" s="824" t="s">
        <v>4867</v>
      </c>
      <c r="E12202" s="826">
        <v>3500</v>
      </c>
      <c r="F12202" s="825" t="s">
        <v>4866</v>
      </c>
      <c r="G12202" s="824" t="s">
        <v>4865</v>
      </c>
      <c r="H12202" s="823" t="s">
        <v>3691</v>
      </c>
      <c r="I12202" s="823" t="s">
        <v>3622</v>
      </c>
      <c r="J12202" s="823" t="s">
        <v>3691</v>
      </c>
      <c r="K12202" s="822"/>
      <c r="L12202" s="822"/>
      <c r="M12202" s="821"/>
      <c r="N12202" s="822">
        <v>3</v>
      </c>
      <c r="O12202" s="822">
        <v>6</v>
      </c>
      <c r="P12202" s="821">
        <v>22140.911120072262</v>
      </c>
    </row>
    <row r="12203" spans="1:16" ht="33.75" x14ac:dyDescent="0.25">
      <c r="A12203" s="827" t="s">
        <v>3627</v>
      </c>
      <c r="B12203" s="827" t="s">
        <v>3626</v>
      </c>
      <c r="C12203" s="827" t="s">
        <v>3031</v>
      </c>
      <c r="D12203" s="824" t="s">
        <v>4864</v>
      </c>
      <c r="E12203" s="826">
        <v>3500</v>
      </c>
      <c r="F12203" s="825" t="s">
        <v>4863</v>
      </c>
      <c r="G12203" s="824" t="s">
        <v>4862</v>
      </c>
      <c r="H12203" s="823" t="s">
        <v>4861</v>
      </c>
      <c r="I12203" s="823" t="s">
        <v>3695</v>
      </c>
      <c r="J12203" s="823" t="s">
        <v>4861</v>
      </c>
      <c r="K12203" s="822"/>
      <c r="L12203" s="822"/>
      <c r="M12203" s="821"/>
      <c r="N12203" s="822">
        <v>3</v>
      </c>
      <c r="O12203" s="822">
        <v>6</v>
      </c>
      <c r="P12203" s="821">
        <v>22132.781858436258</v>
      </c>
    </row>
    <row r="12204" spans="1:16" ht="33.75" x14ac:dyDescent="0.25">
      <c r="A12204" s="827" t="s">
        <v>3627</v>
      </c>
      <c r="B12204" s="827" t="s">
        <v>3626</v>
      </c>
      <c r="C12204" s="827" t="s">
        <v>3031</v>
      </c>
      <c r="D12204" s="824" t="s">
        <v>4860</v>
      </c>
      <c r="E12204" s="826">
        <v>5000</v>
      </c>
      <c r="F12204" s="825" t="s">
        <v>4859</v>
      </c>
      <c r="G12204" s="824" t="s">
        <v>4858</v>
      </c>
      <c r="H12204" s="823" t="s">
        <v>2722</v>
      </c>
      <c r="I12204" s="823" t="s">
        <v>3622</v>
      </c>
      <c r="J12204" s="823" t="s">
        <v>2722</v>
      </c>
      <c r="K12204" s="822"/>
      <c r="L12204" s="822"/>
      <c r="M12204" s="821"/>
      <c r="N12204" s="822">
        <v>3</v>
      </c>
      <c r="O12204" s="822">
        <v>6</v>
      </c>
      <c r="P12204" s="821">
        <v>31099.006611681685</v>
      </c>
    </row>
    <row r="12205" spans="1:16" ht="33.75" x14ac:dyDescent="0.25">
      <c r="A12205" s="827" t="s">
        <v>3627</v>
      </c>
      <c r="B12205" s="827" t="s">
        <v>3626</v>
      </c>
      <c r="C12205" s="827" t="s">
        <v>3031</v>
      </c>
      <c r="D12205" s="824" t="s">
        <v>4857</v>
      </c>
      <c r="E12205" s="826">
        <v>3741.11</v>
      </c>
      <c r="F12205" s="825" t="s">
        <v>4856</v>
      </c>
      <c r="G12205" s="824" t="s">
        <v>4855</v>
      </c>
      <c r="H12205" s="823" t="s">
        <v>2722</v>
      </c>
      <c r="I12205" s="823" t="s">
        <v>3647</v>
      </c>
      <c r="J12205" s="823" t="s">
        <v>2722</v>
      </c>
      <c r="K12205" s="822"/>
      <c r="L12205" s="822"/>
      <c r="M12205" s="821"/>
      <c r="N12205" s="822">
        <v>3</v>
      </c>
      <c r="O12205" s="822">
        <v>6</v>
      </c>
      <c r="P12205" s="821">
        <v>21025.758855871212</v>
      </c>
    </row>
    <row r="12206" spans="1:16" ht="33.75" x14ac:dyDescent="0.25">
      <c r="A12206" s="827" t="s">
        <v>3627</v>
      </c>
      <c r="B12206" s="827" t="s">
        <v>3626</v>
      </c>
      <c r="C12206" s="827" t="s">
        <v>3031</v>
      </c>
      <c r="D12206" s="824" t="s">
        <v>4854</v>
      </c>
      <c r="E12206" s="826">
        <v>4000</v>
      </c>
      <c r="F12206" s="825" t="s">
        <v>4853</v>
      </c>
      <c r="G12206" s="824" t="s">
        <v>4852</v>
      </c>
      <c r="H12206" s="823" t="s">
        <v>2741</v>
      </c>
      <c r="I12206" s="823" t="s">
        <v>3638</v>
      </c>
      <c r="J12206" s="823" t="s">
        <v>2741</v>
      </c>
      <c r="K12206" s="822"/>
      <c r="L12206" s="822"/>
      <c r="M12206" s="821"/>
      <c r="N12206" s="822">
        <v>2</v>
      </c>
      <c r="O12206" s="822">
        <v>6</v>
      </c>
      <c r="P12206" s="821">
        <v>25052.49989707394</v>
      </c>
    </row>
    <row r="12207" spans="1:16" ht="33.75" x14ac:dyDescent="0.25">
      <c r="A12207" s="827" t="s">
        <v>3627</v>
      </c>
      <c r="B12207" s="827" t="s">
        <v>3626</v>
      </c>
      <c r="C12207" s="827" t="s">
        <v>3031</v>
      </c>
      <c r="D12207" s="824" t="s">
        <v>4851</v>
      </c>
      <c r="E12207" s="826">
        <v>2248</v>
      </c>
      <c r="F12207" s="825" t="s">
        <v>4850</v>
      </c>
      <c r="G12207" s="824" t="s">
        <v>4849</v>
      </c>
      <c r="H12207" s="823" t="s">
        <v>2741</v>
      </c>
      <c r="I12207" s="823" t="s">
        <v>3638</v>
      </c>
      <c r="J12207" s="823" t="s">
        <v>2741</v>
      </c>
      <c r="K12207" s="822"/>
      <c r="L12207" s="822"/>
      <c r="M12207" s="821"/>
      <c r="N12207" s="822">
        <v>3</v>
      </c>
      <c r="O12207" s="822">
        <v>6</v>
      </c>
      <c r="P12207" s="821">
        <v>15932.851619043464</v>
      </c>
    </row>
    <row r="12208" spans="1:16" ht="33.75" x14ac:dyDescent="0.25">
      <c r="A12208" s="827" t="s">
        <v>3627</v>
      </c>
      <c r="B12208" s="827" t="s">
        <v>3626</v>
      </c>
      <c r="C12208" s="827" t="s">
        <v>3031</v>
      </c>
      <c r="D12208" s="824" t="s">
        <v>4848</v>
      </c>
      <c r="E12208" s="826">
        <v>2340</v>
      </c>
      <c r="F12208" s="825" t="s">
        <v>4847</v>
      </c>
      <c r="G12208" s="824" t="s">
        <v>4846</v>
      </c>
      <c r="H12208" s="823" t="s">
        <v>3691</v>
      </c>
      <c r="I12208" s="823" t="s">
        <v>3622</v>
      </c>
      <c r="J12208" s="823" t="s">
        <v>3691</v>
      </c>
      <c r="K12208" s="822"/>
      <c r="L12208" s="822"/>
      <c r="M12208" s="821"/>
      <c r="N12208" s="822">
        <v>3</v>
      </c>
      <c r="O12208" s="822">
        <v>6</v>
      </c>
      <c r="P12208" s="821">
        <v>14073.34566824809</v>
      </c>
    </row>
    <row r="12209" spans="1:16" ht="33.75" x14ac:dyDescent="0.25">
      <c r="A12209" s="827" t="s">
        <v>3627</v>
      </c>
      <c r="B12209" s="827" t="s">
        <v>3626</v>
      </c>
      <c r="C12209" s="827" t="s">
        <v>3031</v>
      </c>
      <c r="D12209" s="824" t="s">
        <v>4845</v>
      </c>
      <c r="E12209" s="826">
        <v>1500</v>
      </c>
      <c r="F12209" s="825" t="s">
        <v>4844</v>
      </c>
      <c r="G12209" s="824" t="s">
        <v>4843</v>
      </c>
      <c r="H12209" s="823" t="s">
        <v>3114</v>
      </c>
      <c r="I12209" s="823" t="s">
        <v>3638</v>
      </c>
      <c r="J12209" s="823" t="s">
        <v>3114</v>
      </c>
      <c r="K12209" s="822"/>
      <c r="L12209" s="822"/>
      <c r="M12209" s="821"/>
      <c r="N12209" s="822">
        <v>3</v>
      </c>
      <c r="O12209" s="822">
        <v>6</v>
      </c>
      <c r="P12209" s="821">
        <v>9833.2992169169356</v>
      </c>
    </row>
    <row r="12210" spans="1:16" ht="33.75" x14ac:dyDescent="0.25">
      <c r="A12210" s="827" t="s">
        <v>3627</v>
      </c>
      <c r="B12210" s="827" t="s">
        <v>3626</v>
      </c>
      <c r="C12210" s="827" t="s">
        <v>3031</v>
      </c>
      <c r="D12210" s="824" t="s">
        <v>4842</v>
      </c>
      <c r="E12210" s="826">
        <v>3500</v>
      </c>
      <c r="F12210" s="825" t="s">
        <v>4841</v>
      </c>
      <c r="G12210" s="824" t="s">
        <v>4840</v>
      </c>
      <c r="H12210" s="823" t="s">
        <v>2741</v>
      </c>
      <c r="I12210" s="823" t="s">
        <v>3638</v>
      </c>
      <c r="J12210" s="823" t="s">
        <v>2741</v>
      </c>
      <c r="K12210" s="822"/>
      <c r="L12210" s="822"/>
      <c r="M12210" s="821"/>
      <c r="N12210" s="822">
        <v>3</v>
      </c>
      <c r="O12210" s="822">
        <v>6</v>
      </c>
      <c r="P12210" s="821">
        <v>22097.257686749457</v>
      </c>
    </row>
    <row r="12211" spans="1:16" ht="33.75" x14ac:dyDescent="0.25">
      <c r="A12211" s="827" t="s">
        <v>3627</v>
      </c>
      <c r="B12211" s="827" t="s">
        <v>3626</v>
      </c>
      <c r="C12211" s="827" t="s">
        <v>3031</v>
      </c>
      <c r="D12211" s="824" t="s">
        <v>4837</v>
      </c>
      <c r="E12211" s="826">
        <v>1620</v>
      </c>
      <c r="F12211" s="825" t="s">
        <v>4839</v>
      </c>
      <c r="G12211" s="824" t="s">
        <v>4838</v>
      </c>
      <c r="H12211" s="823" t="s">
        <v>3674</v>
      </c>
      <c r="I12211" s="823" t="s">
        <v>3647</v>
      </c>
      <c r="J12211" s="823" t="s">
        <v>3674</v>
      </c>
      <c r="K12211" s="822"/>
      <c r="L12211" s="822"/>
      <c r="M12211" s="821"/>
      <c r="N12211" s="822">
        <v>3</v>
      </c>
      <c r="O12211" s="822">
        <v>6</v>
      </c>
      <c r="P12211" s="821">
        <v>10581.391762438796</v>
      </c>
    </row>
    <row r="12212" spans="1:16" ht="33.75" x14ac:dyDescent="0.25">
      <c r="A12212" s="827" t="s">
        <v>3627</v>
      </c>
      <c r="B12212" s="827" t="s">
        <v>3626</v>
      </c>
      <c r="C12212" s="827" t="s">
        <v>3031</v>
      </c>
      <c r="D12212" s="824" t="s">
        <v>4837</v>
      </c>
      <c r="E12212" s="826">
        <v>1620</v>
      </c>
      <c r="F12212" s="825" t="s">
        <v>4836</v>
      </c>
      <c r="G12212" s="824" t="s">
        <v>4835</v>
      </c>
      <c r="H12212" s="823" t="s">
        <v>2741</v>
      </c>
      <c r="I12212" s="823" t="s">
        <v>3638</v>
      </c>
      <c r="J12212" s="823" t="s">
        <v>2741</v>
      </c>
      <c r="K12212" s="822"/>
      <c r="L12212" s="822"/>
      <c r="M12212" s="821"/>
      <c r="N12212" s="822">
        <v>3</v>
      </c>
      <c r="O12212" s="822">
        <v>6</v>
      </c>
      <c r="P12212" s="821">
        <v>10573.41285705993</v>
      </c>
    </row>
    <row r="12213" spans="1:16" ht="33.75" x14ac:dyDescent="0.25">
      <c r="A12213" s="827" t="s">
        <v>3627</v>
      </c>
      <c r="B12213" s="827" t="s">
        <v>3626</v>
      </c>
      <c r="C12213" s="827" t="s">
        <v>3031</v>
      </c>
      <c r="D12213" s="824" t="s">
        <v>4834</v>
      </c>
      <c r="E12213" s="826">
        <v>2500</v>
      </c>
      <c r="F12213" s="825" t="s">
        <v>4833</v>
      </c>
      <c r="G12213" s="824" t="s">
        <v>4832</v>
      </c>
      <c r="H12213" s="823" t="s">
        <v>3674</v>
      </c>
      <c r="I12213" s="823" t="s">
        <v>3622</v>
      </c>
      <c r="J12213" s="823" t="s">
        <v>3674</v>
      </c>
      <c r="K12213" s="822"/>
      <c r="L12213" s="822"/>
      <c r="M12213" s="821"/>
      <c r="N12213" s="822">
        <v>1</v>
      </c>
      <c r="O12213" s="822">
        <v>3</v>
      </c>
      <c r="P12213" s="821">
        <v>9842.0198798310212</v>
      </c>
    </row>
    <row r="12214" spans="1:16" ht="33.75" x14ac:dyDescent="0.25">
      <c r="A12214" s="827" t="s">
        <v>3627</v>
      </c>
      <c r="B12214" s="827" t="s">
        <v>3626</v>
      </c>
      <c r="C12214" s="827" t="s">
        <v>3031</v>
      </c>
      <c r="D12214" s="824" t="s">
        <v>4831</v>
      </c>
      <c r="E12214" s="826">
        <v>2400</v>
      </c>
      <c r="F12214" s="825" t="s">
        <v>4830</v>
      </c>
      <c r="G12214" s="824" t="s">
        <v>4829</v>
      </c>
      <c r="H12214" s="823" t="s">
        <v>2741</v>
      </c>
      <c r="I12214" s="823" t="s">
        <v>3638</v>
      </c>
      <c r="J12214" s="823" t="s">
        <v>2741</v>
      </c>
      <c r="K12214" s="822"/>
      <c r="L12214" s="822"/>
      <c r="M12214" s="821"/>
      <c r="N12214" s="822">
        <v>3</v>
      </c>
      <c r="O12214" s="822">
        <v>6</v>
      </c>
      <c r="P12214" s="821">
        <v>15239.408561116537</v>
      </c>
    </row>
    <row r="12215" spans="1:16" ht="33.75" x14ac:dyDescent="0.25">
      <c r="A12215" s="827" t="s">
        <v>3627</v>
      </c>
      <c r="B12215" s="827" t="s">
        <v>3626</v>
      </c>
      <c r="C12215" s="827" t="s">
        <v>3031</v>
      </c>
      <c r="D12215" s="824" t="s">
        <v>4828</v>
      </c>
      <c r="E12215" s="826">
        <v>8000</v>
      </c>
      <c r="F12215" s="825" t="s">
        <v>4827</v>
      </c>
      <c r="G12215" s="824" t="s">
        <v>4826</v>
      </c>
      <c r="H12215" s="823" t="s">
        <v>2725</v>
      </c>
      <c r="I12215" s="823" t="s">
        <v>3622</v>
      </c>
      <c r="J12215" s="823" t="s">
        <v>2725</v>
      </c>
      <c r="K12215" s="822"/>
      <c r="L12215" s="822"/>
      <c r="M12215" s="821"/>
      <c r="N12215" s="822">
        <v>1</v>
      </c>
      <c r="O12215" s="822">
        <v>3</v>
      </c>
      <c r="P12215" s="821">
        <v>25807.157999157545</v>
      </c>
    </row>
    <row r="12216" spans="1:16" ht="33.75" x14ac:dyDescent="0.25">
      <c r="A12216" s="827" t="s">
        <v>3627</v>
      </c>
      <c r="B12216" s="827" t="s">
        <v>3626</v>
      </c>
      <c r="C12216" s="827" t="s">
        <v>3031</v>
      </c>
      <c r="D12216" s="824" t="s">
        <v>4825</v>
      </c>
      <c r="E12216" s="826">
        <v>3500</v>
      </c>
      <c r="F12216" s="825" t="s">
        <v>4824</v>
      </c>
      <c r="G12216" s="824" t="s">
        <v>4823</v>
      </c>
      <c r="H12216" s="823" t="s">
        <v>3674</v>
      </c>
      <c r="I12216" s="823" t="s">
        <v>3622</v>
      </c>
      <c r="J12216" s="823" t="s">
        <v>3674</v>
      </c>
      <c r="K12216" s="822"/>
      <c r="L12216" s="822"/>
      <c r="M12216" s="821"/>
      <c r="N12216" s="822">
        <v>3</v>
      </c>
      <c r="O12216" s="822">
        <v>6</v>
      </c>
      <c r="P12216" s="821">
        <v>20746.687618870008</v>
      </c>
    </row>
    <row r="12217" spans="1:16" ht="56.25" x14ac:dyDescent="0.25">
      <c r="A12217" s="827" t="s">
        <v>3627</v>
      </c>
      <c r="B12217" s="827" t="s">
        <v>3626</v>
      </c>
      <c r="C12217" s="827" t="s">
        <v>3031</v>
      </c>
      <c r="D12217" s="824" t="s">
        <v>4822</v>
      </c>
      <c r="E12217" s="826">
        <v>1500</v>
      </c>
      <c r="F12217" s="825" t="s">
        <v>4821</v>
      </c>
      <c r="G12217" s="824" t="s">
        <v>4820</v>
      </c>
      <c r="H12217" s="823" t="s">
        <v>2741</v>
      </c>
      <c r="I12217" s="823" t="s">
        <v>3875</v>
      </c>
      <c r="J12217" s="823" t="s">
        <v>2741</v>
      </c>
      <c r="K12217" s="822"/>
      <c r="L12217" s="822"/>
      <c r="M12217" s="821"/>
      <c r="N12217" s="822">
        <v>4</v>
      </c>
      <c r="O12217" s="822">
        <v>6</v>
      </c>
      <c r="P12217" s="821">
        <v>8814.6255510470055</v>
      </c>
    </row>
    <row r="12218" spans="1:16" ht="56.25" x14ac:dyDescent="0.25">
      <c r="A12218" s="827" t="s">
        <v>3627</v>
      </c>
      <c r="B12218" s="827" t="s">
        <v>3626</v>
      </c>
      <c r="C12218" s="827" t="s">
        <v>3031</v>
      </c>
      <c r="D12218" s="824" t="s">
        <v>4819</v>
      </c>
      <c r="E12218" s="826">
        <v>1200</v>
      </c>
      <c r="F12218" s="825" t="s">
        <v>4818</v>
      </c>
      <c r="G12218" s="824" t="s">
        <v>4817</v>
      </c>
      <c r="H12218" s="823" t="s">
        <v>3674</v>
      </c>
      <c r="I12218" s="823" t="s">
        <v>3647</v>
      </c>
      <c r="J12218" s="823" t="s">
        <v>3674</v>
      </c>
      <c r="K12218" s="822"/>
      <c r="L12218" s="822"/>
      <c r="M12218" s="821"/>
      <c r="N12218" s="822">
        <v>3</v>
      </c>
      <c r="O12218" s="822">
        <v>6</v>
      </c>
      <c r="P12218" s="821">
        <v>7855.162179238574</v>
      </c>
    </row>
    <row r="12219" spans="1:16" ht="67.5" x14ac:dyDescent="0.25">
      <c r="A12219" s="827" t="s">
        <v>3627</v>
      </c>
      <c r="B12219" s="827" t="s">
        <v>3626</v>
      </c>
      <c r="C12219" s="827" t="s">
        <v>3031</v>
      </c>
      <c r="D12219" s="824" t="s">
        <v>4816</v>
      </c>
      <c r="E12219" s="826">
        <v>2160</v>
      </c>
      <c r="F12219" s="825" t="s">
        <v>4815</v>
      </c>
      <c r="G12219" s="824" t="s">
        <v>4814</v>
      </c>
      <c r="H12219" s="823" t="s">
        <v>3674</v>
      </c>
      <c r="I12219" s="823" t="s">
        <v>3631</v>
      </c>
      <c r="J12219" s="823" t="s">
        <v>3674</v>
      </c>
      <c r="K12219" s="822"/>
      <c r="L12219" s="822"/>
      <c r="M12219" s="821"/>
      <c r="N12219" s="822">
        <v>3</v>
      </c>
      <c r="O12219" s="822">
        <v>6</v>
      </c>
      <c r="P12219" s="821">
        <v>14038.16230407747</v>
      </c>
    </row>
    <row r="12220" spans="1:16" ht="67.5" x14ac:dyDescent="0.25">
      <c r="A12220" s="827" t="s">
        <v>3627</v>
      </c>
      <c r="B12220" s="827" t="s">
        <v>3626</v>
      </c>
      <c r="C12220" s="827" t="s">
        <v>3031</v>
      </c>
      <c r="D12220" s="824" t="s">
        <v>4813</v>
      </c>
      <c r="E12220" s="826">
        <v>4940</v>
      </c>
      <c r="F12220" s="825" t="s">
        <v>4812</v>
      </c>
      <c r="G12220" s="824" t="s">
        <v>4811</v>
      </c>
      <c r="H12220" s="823" t="s">
        <v>3684</v>
      </c>
      <c r="I12220" s="823" t="s">
        <v>3622</v>
      </c>
      <c r="J12220" s="823" t="s">
        <v>3684</v>
      </c>
      <c r="K12220" s="822"/>
      <c r="L12220" s="822"/>
      <c r="M12220" s="821"/>
      <c r="N12220" s="822">
        <v>3</v>
      </c>
      <c r="O12220" s="822">
        <v>6</v>
      </c>
      <c r="P12220" s="821">
        <v>38320.457262079573</v>
      </c>
    </row>
    <row r="12221" spans="1:16" ht="56.25" x14ac:dyDescent="0.25">
      <c r="A12221" s="827" t="s">
        <v>3627</v>
      </c>
      <c r="B12221" s="827" t="s">
        <v>3626</v>
      </c>
      <c r="C12221" s="827" t="s">
        <v>3031</v>
      </c>
      <c r="D12221" s="824" t="s">
        <v>4810</v>
      </c>
      <c r="E12221" s="826">
        <v>2500</v>
      </c>
      <c r="F12221" s="825" t="s">
        <v>4809</v>
      </c>
      <c r="G12221" s="824" t="s">
        <v>4808</v>
      </c>
      <c r="H12221" s="823" t="s">
        <v>2722</v>
      </c>
      <c r="I12221" s="823" t="s">
        <v>3631</v>
      </c>
      <c r="J12221" s="823" t="s">
        <v>2722</v>
      </c>
      <c r="K12221" s="822"/>
      <c r="L12221" s="822"/>
      <c r="M12221" s="821"/>
      <c r="N12221" s="822">
        <v>2</v>
      </c>
      <c r="O12221" s="822">
        <v>6</v>
      </c>
      <c r="P12221" s="821">
        <v>16083.007401173349</v>
      </c>
    </row>
    <row r="12222" spans="1:16" ht="33.75" x14ac:dyDescent="0.25">
      <c r="A12222" s="827" t="s">
        <v>3627</v>
      </c>
      <c r="B12222" s="827" t="s">
        <v>3626</v>
      </c>
      <c r="C12222" s="827" t="s">
        <v>3031</v>
      </c>
      <c r="D12222" s="824" t="s">
        <v>4807</v>
      </c>
      <c r="E12222" s="826">
        <v>2289.23</v>
      </c>
      <c r="F12222" s="825" t="s">
        <v>4806</v>
      </c>
      <c r="G12222" s="824" t="s">
        <v>4805</v>
      </c>
      <c r="H12222" s="823" t="s">
        <v>4065</v>
      </c>
      <c r="I12222" s="823" t="s">
        <v>3638</v>
      </c>
      <c r="J12222" s="823" t="s">
        <v>4065</v>
      </c>
      <c r="K12222" s="822"/>
      <c r="L12222" s="822"/>
      <c r="M12222" s="821"/>
      <c r="N12222" s="822">
        <v>2</v>
      </c>
      <c r="O12222" s="822">
        <v>6</v>
      </c>
      <c r="P12222" s="821">
        <v>14211.523068559201</v>
      </c>
    </row>
    <row r="12223" spans="1:16" ht="67.5" x14ac:dyDescent="0.25">
      <c r="A12223" s="827" t="s">
        <v>3627</v>
      </c>
      <c r="B12223" s="827" t="s">
        <v>3626</v>
      </c>
      <c r="C12223" s="827" t="s">
        <v>3031</v>
      </c>
      <c r="D12223" s="824" t="s">
        <v>4804</v>
      </c>
      <c r="E12223" s="826">
        <v>3000</v>
      </c>
      <c r="F12223" s="825" t="s">
        <v>4803</v>
      </c>
      <c r="G12223" s="824" t="s">
        <v>4802</v>
      </c>
      <c r="H12223" s="823"/>
      <c r="I12223" s="823" t="s">
        <v>3804</v>
      </c>
      <c r="J12223" s="823"/>
      <c r="K12223" s="822"/>
      <c r="L12223" s="822"/>
      <c r="M12223" s="821"/>
      <c r="N12223" s="822">
        <v>3</v>
      </c>
      <c r="O12223" s="822">
        <v>6</v>
      </c>
      <c r="P12223" s="821">
        <v>18017.190293014624</v>
      </c>
    </row>
    <row r="12224" spans="1:16" ht="56.25" x14ac:dyDescent="0.25">
      <c r="A12224" s="827" t="s">
        <v>3627</v>
      </c>
      <c r="B12224" s="827" t="s">
        <v>3626</v>
      </c>
      <c r="C12224" s="827" t="s">
        <v>3031</v>
      </c>
      <c r="D12224" s="824" t="s">
        <v>4801</v>
      </c>
      <c r="E12224" s="826">
        <v>3500</v>
      </c>
      <c r="F12224" s="825" t="s">
        <v>4800</v>
      </c>
      <c r="G12224" s="824" t="s">
        <v>4799</v>
      </c>
      <c r="H12224" s="823" t="s">
        <v>2722</v>
      </c>
      <c r="I12224" s="823" t="s">
        <v>3622</v>
      </c>
      <c r="J12224" s="823" t="s">
        <v>2722</v>
      </c>
      <c r="K12224" s="822"/>
      <c r="L12224" s="822"/>
      <c r="M12224" s="821"/>
      <c r="N12224" s="822">
        <v>1</v>
      </c>
      <c r="O12224" s="822">
        <v>3</v>
      </c>
      <c r="P12224" s="821">
        <v>11737.721593595084</v>
      </c>
    </row>
    <row r="12225" spans="1:16" ht="56.25" x14ac:dyDescent="0.25">
      <c r="A12225" s="827" t="s">
        <v>3627</v>
      </c>
      <c r="B12225" s="827" t="s">
        <v>3626</v>
      </c>
      <c r="C12225" s="827" t="s">
        <v>3031</v>
      </c>
      <c r="D12225" s="824" t="s">
        <v>4798</v>
      </c>
      <c r="E12225" s="826">
        <v>1740</v>
      </c>
      <c r="F12225" s="825" t="s">
        <v>4797</v>
      </c>
      <c r="G12225" s="824" t="s">
        <v>4796</v>
      </c>
      <c r="H12225" s="823" t="s">
        <v>3674</v>
      </c>
      <c r="I12225" s="823" t="s">
        <v>3622</v>
      </c>
      <c r="J12225" s="823" t="s">
        <v>3674</v>
      </c>
      <c r="K12225" s="822"/>
      <c r="L12225" s="822"/>
      <c r="M12225" s="821"/>
      <c r="N12225" s="822">
        <v>3</v>
      </c>
      <c r="O12225" s="822">
        <v>6</v>
      </c>
      <c r="P12225" s="821">
        <v>11150.189483197159</v>
      </c>
    </row>
    <row r="12226" spans="1:16" ht="22.5" x14ac:dyDescent="0.25">
      <c r="A12226" s="827" t="s">
        <v>3627</v>
      </c>
      <c r="B12226" s="827" t="s">
        <v>3626</v>
      </c>
      <c r="C12226" s="827" t="s">
        <v>3031</v>
      </c>
      <c r="D12226" s="824" t="s">
        <v>4795</v>
      </c>
      <c r="E12226" s="826">
        <v>6800</v>
      </c>
      <c r="F12226" s="825" t="s">
        <v>4794</v>
      </c>
      <c r="G12226" s="824" t="s">
        <v>4793</v>
      </c>
      <c r="H12226" s="823" t="s">
        <v>4792</v>
      </c>
      <c r="I12226" s="823" t="s">
        <v>3654</v>
      </c>
      <c r="J12226" s="823" t="s">
        <v>4792</v>
      </c>
      <c r="K12226" s="822"/>
      <c r="L12226" s="822"/>
      <c r="M12226" s="821"/>
      <c r="N12226" s="822">
        <v>2</v>
      </c>
      <c r="O12226" s="822">
        <v>6</v>
      </c>
      <c r="P12226" s="821">
        <v>41837.500615330202</v>
      </c>
    </row>
    <row r="12227" spans="1:16" x14ac:dyDescent="0.25">
      <c r="A12227" s="1772" t="s">
        <v>2848</v>
      </c>
      <c r="B12227" s="1772"/>
      <c r="C12227" s="1772"/>
      <c r="D12227" s="1772"/>
      <c r="E12227" s="1772"/>
      <c r="F12227" s="1772" t="s">
        <v>378</v>
      </c>
      <c r="G12227" s="1772"/>
      <c r="H12227" s="1772"/>
      <c r="I12227" s="1772"/>
      <c r="J12227" s="1772"/>
      <c r="K12227" s="1771" t="s">
        <v>2847</v>
      </c>
      <c r="L12227" s="1771"/>
      <c r="M12227" s="1771"/>
      <c r="N12227" s="1771" t="s">
        <v>2846</v>
      </c>
      <c r="O12227" s="1771"/>
      <c r="P12227" s="1771"/>
    </row>
    <row r="12228" spans="1:16" ht="72" customHeight="1" x14ac:dyDescent="0.25">
      <c r="A12228" s="1535" t="s">
        <v>2845</v>
      </c>
      <c r="B12228" s="1535" t="s">
        <v>5</v>
      </c>
      <c r="C12228" s="1535" t="s">
        <v>2844</v>
      </c>
      <c r="D12228" s="1535" t="s">
        <v>2843</v>
      </c>
      <c r="E12228" s="1536" t="s">
        <v>2842</v>
      </c>
      <c r="F12228" s="1537" t="s">
        <v>2841</v>
      </c>
      <c r="G12228" s="1540" t="s">
        <v>2840</v>
      </c>
      <c r="H12228" s="1535" t="s">
        <v>2839</v>
      </c>
      <c r="I12228" s="1535" t="s">
        <v>2838</v>
      </c>
      <c r="J12228" s="1535" t="s">
        <v>2837</v>
      </c>
      <c r="K12228" s="1538" t="s">
        <v>2836</v>
      </c>
      <c r="L12228" s="1538" t="s">
        <v>2835</v>
      </c>
      <c r="M12228" s="1539" t="s">
        <v>2834</v>
      </c>
      <c r="N12228" s="1538" t="s">
        <v>2836</v>
      </c>
      <c r="O12228" s="1538" t="s">
        <v>2835</v>
      </c>
      <c r="P12228" s="1539" t="s">
        <v>2834</v>
      </c>
    </row>
    <row r="12229" spans="1:16" ht="67.5" x14ac:dyDescent="0.25">
      <c r="A12229" s="827" t="s">
        <v>3627</v>
      </c>
      <c r="B12229" s="827" t="s">
        <v>3626</v>
      </c>
      <c r="C12229" s="827" t="s">
        <v>3031</v>
      </c>
      <c r="D12229" s="824" t="s">
        <v>4791</v>
      </c>
      <c r="E12229" s="826">
        <v>3000</v>
      </c>
      <c r="F12229" s="825" t="s">
        <v>4790</v>
      </c>
      <c r="G12229" s="824" t="s">
        <v>4789</v>
      </c>
      <c r="H12229" s="823" t="s">
        <v>2722</v>
      </c>
      <c r="I12229" s="823" t="s">
        <v>3622</v>
      </c>
      <c r="J12229" s="823" t="s">
        <v>2722</v>
      </c>
      <c r="K12229" s="822"/>
      <c r="L12229" s="822"/>
      <c r="M12229" s="821"/>
      <c r="N12229" s="822"/>
      <c r="O12229" s="822">
        <v>1</v>
      </c>
      <c r="P12229" s="821">
        <v>3289.9452624672699</v>
      </c>
    </row>
    <row r="12230" spans="1:16" ht="33.75" x14ac:dyDescent="0.25">
      <c r="A12230" s="827" t="s">
        <v>3627</v>
      </c>
      <c r="B12230" s="827" t="s">
        <v>3626</v>
      </c>
      <c r="C12230" s="827" t="s">
        <v>3031</v>
      </c>
      <c r="D12230" s="824" t="s">
        <v>4788</v>
      </c>
      <c r="E12230" s="826">
        <v>8900</v>
      </c>
      <c r="F12230" s="825" t="s">
        <v>4787</v>
      </c>
      <c r="G12230" s="824" t="s">
        <v>4786</v>
      </c>
      <c r="H12230" s="823" t="s">
        <v>4230</v>
      </c>
      <c r="I12230" s="823" t="s">
        <v>3622</v>
      </c>
      <c r="J12230" s="823" t="s">
        <v>4230</v>
      </c>
      <c r="K12230" s="822"/>
      <c r="L12230" s="822"/>
      <c r="M12230" s="821"/>
      <c r="N12230" s="822">
        <v>3</v>
      </c>
      <c r="O12230" s="822">
        <v>6</v>
      </c>
      <c r="P12230" s="821">
        <v>54734.178262706286</v>
      </c>
    </row>
    <row r="12231" spans="1:16" ht="33.75" x14ac:dyDescent="0.25">
      <c r="A12231" s="827" t="s">
        <v>3627</v>
      </c>
      <c r="B12231" s="827" t="s">
        <v>3626</v>
      </c>
      <c r="C12231" s="827" t="s">
        <v>3031</v>
      </c>
      <c r="D12231" s="824" t="s">
        <v>4785</v>
      </c>
      <c r="E12231" s="826">
        <v>3620.56</v>
      </c>
      <c r="F12231" s="825" t="s">
        <v>4784</v>
      </c>
      <c r="G12231" s="824" t="s">
        <v>4783</v>
      </c>
      <c r="H12231" s="823" t="s">
        <v>4230</v>
      </c>
      <c r="I12231" s="823" t="s">
        <v>3622</v>
      </c>
      <c r="J12231" s="823" t="s">
        <v>4230</v>
      </c>
      <c r="K12231" s="822"/>
      <c r="L12231" s="822"/>
      <c r="M12231" s="821"/>
      <c r="N12231" s="822">
        <v>2</v>
      </c>
      <c r="O12231" s="822">
        <v>6</v>
      </c>
      <c r="P12231" s="821">
        <v>22097.257686749457</v>
      </c>
    </row>
    <row r="12232" spans="1:16" ht="56.25" x14ac:dyDescent="0.25">
      <c r="A12232" s="827" t="s">
        <v>3627</v>
      </c>
      <c r="B12232" s="827" t="s">
        <v>3626</v>
      </c>
      <c r="C12232" s="827" t="s">
        <v>3031</v>
      </c>
      <c r="D12232" s="824" t="s">
        <v>4782</v>
      </c>
      <c r="E12232" s="826">
        <v>1500</v>
      </c>
      <c r="F12232" s="825" t="s">
        <v>4781</v>
      </c>
      <c r="G12232" s="824" t="s">
        <v>4780</v>
      </c>
      <c r="H12232" s="823" t="s">
        <v>4065</v>
      </c>
      <c r="I12232" s="823" t="s">
        <v>3622</v>
      </c>
      <c r="J12232" s="823" t="s">
        <v>4065</v>
      </c>
      <c r="K12232" s="822"/>
      <c r="L12232" s="822"/>
      <c r="M12232" s="821"/>
      <c r="N12232" s="822">
        <v>2</v>
      </c>
      <c r="O12232" s="822">
        <v>6</v>
      </c>
      <c r="P12232" s="821">
        <v>9822.5337089057539</v>
      </c>
    </row>
    <row r="12233" spans="1:16" ht="67.5" x14ac:dyDescent="0.25">
      <c r="A12233" s="827" t="s">
        <v>3627</v>
      </c>
      <c r="B12233" s="827" t="s">
        <v>3626</v>
      </c>
      <c r="C12233" s="827" t="s">
        <v>3031</v>
      </c>
      <c r="D12233" s="824" t="s">
        <v>4726</v>
      </c>
      <c r="E12233" s="826">
        <v>3950</v>
      </c>
      <c r="F12233" s="825" t="s">
        <v>4779</v>
      </c>
      <c r="G12233" s="824" t="s">
        <v>4778</v>
      </c>
      <c r="H12233" s="823" t="s">
        <v>2722</v>
      </c>
      <c r="I12233" s="823" t="s">
        <v>3622</v>
      </c>
      <c r="J12233" s="823" t="s">
        <v>2772</v>
      </c>
      <c r="K12233" s="822"/>
      <c r="L12233" s="822"/>
      <c r="M12233" s="821"/>
      <c r="N12233" s="822">
        <v>3</v>
      </c>
      <c r="O12233" s="822">
        <v>6</v>
      </c>
      <c r="P12233" s="821">
        <v>24723.15955143579</v>
      </c>
    </row>
    <row r="12234" spans="1:16" ht="33.75" x14ac:dyDescent="0.25">
      <c r="A12234" s="827" t="s">
        <v>3627</v>
      </c>
      <c r="B12234" s="827" t="s">
        <v>3626</v>
      </c>
      <c r="C12234" s="827" t="s">
        <v>3031</v>
      </c>
      <c r="D12234" s="824" t="s">
        <v>4777</v>
      </c>
      <c r="E12234" s="826">
        <v>6450</v>
      </c>
      <c r="F12234" s="825" t="s">
        <v>4776</v>
      </c>
      <c r="G12234" s="824" t="s">
        <v>4775</v>
      </c>
      <c r="H12234" s="823" t="s">
        <v>4230</v>
      </c>
      <c r="I12234" s="823" t="s">
        <v>3622</v>
      </c>
      <c r="J12234" s="823" t="s">
        <v>4230</v>
      </c>
      <c r="K12234" s="822"/>
      <c r="L12234" s="822"/>
      <c r="M12234" s="821"/>
      <c r="N12234" s="822">
        <v>2</v>
      </c>
      <c r="O12234" s="822">
        <v>6</v>
      </c>
      <c r="P12234" s="821">
        <v>39617.590716171682</v>
      </c>
    </row>
    <row r="12235" spans="1:16" ht="67.5" x14ac:dyDescent="0.25">
      <c r="A12235" s="827" t="s">
        <v>3627</v>
      </c>
      <c r="B12235" s="827" t="s">
        <v>3626</v>
      </c>
      <c r="C12235" s="827" t="s">
        <v>3031</v>
      </c>
      <c r="D12235" s="824" t="s">
        <v>4774</v>
      </c>
      <c r="E12235" s="826">
        <v>2851.33</v>
      </c>
      <c r="F12235" s="825" t="s">
        <v>4773</v>
      </c>
      <c r="G12235" s="824" t="s">
        <v>4772</v>
      </c>
      <c r="H12235" s="823" t="s">
        <v>2745</v>
      </c>
      <c r="I12235" s="823" t="s">
        <v>3622</v>
      </c>
      <c r="J12235" s="823" t="s">
        <v>2745</v>
      </c>
      <c r="K12235" s="822"/>
      <c r="L12235" s="822"/>
      <c r="M12235" s="821"/>
      <c r="N12235" s="822">
        <v>3</v>
      </c>
      <c r="O12235" s="822">
        <v>6</v>
      </c>
      <c r="P12235" s="821">
        <v>18042.750856728322</v>
      </c>
    </row>
    <row r="12236" spans="1:16" ht="33.75" x14ac:dyDescent="0.25">
      <c r="A12236" s="827" t="s">
        <v>3627</v>
      </c>
      <c r="B12236" s="827" t="s">
        <v>3626</v>
      </c>
      <c r="C12236" s="827" t="s">
        <v>3031</v>
      </c>
      <c r="D12236" s="824" t="s">
        <v>4760</v>
      </c>
      <c r="E12236" s="826">
        <v>6500</v>
      </c>
      <c r="F12236" s="825" t="s">
        <v>4771</v>
      </c>
      <c r="G12236" s="824" t="s">
        <v>4770</v>
      </c>
      <c r="H12236" s="823" t="s">
        <v>2722</v>
      </c>
      <c r="I12236" s="823" t="s">
        <v>3622</v>
      </c>
      <c r="J12236" s="823" t="s">
        <v>2722</v>
      </c>
      <c r="K12236" s="822"/>
      <c r="L12236" s="822"/>
      <c r="M12236" s="821"/>
      <c r="N12236" s="822">
        <v>3</v>
      </c>
      <c r="O12236" s="822">
        <v>6</v>
      </c>
      <c r="P12236" s="821">
        <v>39076.60890298411</v>
      </c>
    </row>
    <row r="12237" spans="1:16" ht="33.75" x14ac:dyDescent="0.25">
      <c r="A12237" s="827" t="s">
        <v>3627</v>
      </c>
      <c r="B12237" s="827" t="s">
        <v>3626</v>
      </c>
      <c r="C12237" s="827" t="s">
        <v>3031</v>
      </c>
      <c r="D12237" s="824" t="s">
        <v>4769</v>
      </c>
      <c r="E12237" s="826">
        <v>3000</v>
      </c>
      <c r="F12237" s="825" t="s">
        <v>4768</v>
      </c>
      <c r="G12237" s="824" t="s">
        <v>4767</v>
      </c>
      <c r="H12237" s="823" t="s">
        <v>2745</v>
      </c>
      <c r="I12237" s="823" t="s">
        <v>3622</v>
      </c>
      <c r="J12237" s="823" t="s">
        <v>2745</v>
      </c>
      <c r="K12237" s="822"/>
      <c r="L12237" s="822"/>
      <c r="M12237" s="821"/>
      <c r="N12237" s="822">
        <v>3</v>
      </c>
      <c r="O12237" s="822">
        <v>6</v>
      </c>
      <c r="P12237" s="821">
        <v>19090.132543961401</v>
      </c>
    </row>
    <row r="12238" spans="1:16" ht="22.5" x14ac:dyDescent="0.25">
      <c r="A12238" s="827" t="s">
        <v>3627</v>
      </c>
      <c r="B12238" s="827" t="s">
        <v>3626</v>
      </c>
      <c r="C12238" s="827" t="s">
        <v>3031</v>
      </c>
      <c r="D12238" s="824" t="s">
        <v>4766</v>
      </c>
      <c r="E12238" s="826">
        <v>6500</v>
      </c>
      <c r="F12238" s="825" t="s">
        <v>4765</v>
      </c>
      <c r="G12238" s="824" t="s">
        <v>4764</v>
      </c>
      <c r="H12238" s="823" t="s">
        <v>3674</v>
      </c>
      <c r="I12238" s="823" t="s">
        <v>3654</v>
      </c>
      <c r="J12238" s="823" t="s">
        <v>3674</v>
      </c>
      <c r="K12238" s="822"/>
      <c r="L12238" s="822"/>
      <c r="M12238" s="821"/>
      <c r="N12238" s="822">
        <v>2</v>
      </c>
      <c r="O12238" s="822">
        <v>6</v>
      </c>
      <c r="P12238" s="821">
        <v>39922.82394191515</v>
      </c>
    </row>
    <row r="12239" spans="1:16" ht="67.5" x14ac:dyDescent="0.25">
      <c r="A12239" s="827" t="s">
        <v>3627</v>
      </c>
      <c r="B12239" s="827" t="s">
        <v>3626</v>
      </c>
      <c r="C12239" s="827" t="s">
        <v>3031</v>
      </c>
      <c r="D12239" s="824" t="s">
        <v>4763</v>
      </c>
      <c r="E12239" s="826">
        <v>2000</v>
      </c>
      <c r="F12239" s="825" t="s">
        <v>4762</v>
      </c>
      <c r="G12239" s="824" t="s">
        <v>4761</v>
      </c>
      <c r="H12239" s="823" t="s">
        <v>2741</v>
      </c>
      <c r="I12239" s="823" t="s">
        <v>3638</v>
      </c>
      <c r="J12239" s="823" t="s">
        <v>2741</v>
      </c>
      <c r="K12239" s="822"/>
      <c r="L12239" s="822"/>
      <c r="M12239" s="821"/>
      <c r="N12239" s="822">
        <v>3</v>
      </c>
      <c r="O12239" s="822">
        <v>6</v>
      </c>
      <c r="P12239" s="821">
        <v>13017.493911862824</v>
      </c>
    </row>
    <row r="12240" spans="1:16" ht="33.75" x14ac:dyDescent="0.25">
      <c r="A12240" s="827" t="s">
        <v>3627</v>
      </c>
      <c r="B12240" s="827" t="s">
        <v>3626</v>
      </c>
      <c r="C12240" s="827" t="s">
        <v>3031</v>
      </c>
      <c r="D12240" s="824" t="s">
        <v>4760</v>
      </c>
      <c r="E12240" s="826">
        <v>6500</v>
      </c>
      <c r="F12240" s="825" t="s">
        <v>4759</v>
      </c>
      <c r="G12240" s="824" t="s">
        <v>4758</v>
      </c>
      <c r="H12240" s="823" t="s">
        <v>2722</v>
      </c>
      <c r="I12240" s="823" t="s">
        <v>3622</v>
      </c>
      <c r="J12240" s="823" t="s">
        <v>2722</v>
      </c>
      <c r="K12240" s="822"/>
      <c r="L12240" s="822"/>
      <c r="M12240" s="821"/>
      <c r="N12240" s="822">
        <v>3</v>
      </c>
      <c r="O12240" s="822">
        <v>6</v>
      </c>
      <c r="P12240" s="821">
        <v>40140.008543477779</v>
      </c>
    </row>
    <row r="12241" spans="1:16" ht="56.25" x14ac:dyDescent="0.25">
      <c r="A12241" s="827" t="s">
        <v>3627</v>
      </c>
      <c r="B12241" s="827" t="s">
        <v>3626</v>
      </c>
      <c r="C12241" s="827" t="s">
        <v>3031</v>
      </c>
      <c r="D12241" s="824" t="s">
        <v>4757</v>
      </c>
      <c r="E12241" s="826">
        <v>2500</v>
      </c>
      <c r="F12241" s="825" t="s">
        <v>4756</v>
      </c>
      <c r="G12241" s="824" t="s">
        <v>4755</v>
      </c>
      <c r="H12241" s="823" t="s">
        <v>2741</v>
      </c>
      <c r="I12241" s="823" t="s">
        <v>3638</v>
      </c>
      <c r="J12241" s="823" t="s">
        <v>2741</v>
      </c>
      <c r="K12241" s="822"/>
      <c r="L12241" s="822"/>
      <c r="M12241" s="821"/>
      <c r="N12241" s="822">
        <v>3</v>
      </c>
      <c r="O12241" s="822">
        <v>6</v>
      </c>
      <c r="P12241" s="821">
        <v>15963.865103016084</v>
      </c>
    </row>
    <row r="12242" spans="1:16" ht="67.5" x14ac:dyDescent="0.25">
      <c r="A12242" s="827" t="s">
        <v>3627</v>
      </c>
      <c r="B12242" s="827" t="s">
        <v>3626</v>
      </c>
      <c r="C12242" s="827" t="s">
        <v>3031</v>
      </c>
      <c r="D12242" s="824" t="s">
        <v>4742</v>
      </c>
      <c r="E12242" s="826">
        <v>3950</v>
      </c>
      <c r="F12242" s="825" t="s">
        <v>4754</v>
      </c>
      <c r="G12242" s="824" t="s">
        <v>4753</v>
      </c>
      <c r="H12242" s="823" t="s">
        <v>3691</v>
      </c>
      <c r="I12242" s="823" t="s">
        <v>3622</v>
      </c>
      <c r="J12242" s="823" t="s">
        <v>3691</v>
      </c>
      <c r="K12242" s="822"/>
      <c r="L12242" s="822"/>
      <c r="M12242" s="821"/>
      <c r="N12242" s="822">
        <v>3</v>
      </c>
      <c r="O12242" s="822">
        <v>6</v>
      </c>
      <c r="P12242" s="821">
        <v>24803.670315258703</v>
      </c>
    </row>
    <row r="12243" spans="1:16" ht="67.5" x14ac:dyDescent="0.25">
      <c r="A12243" s="827" t="s">
        <v>3627</v>
      </c>
      <c r="B12243" s="827" t="s">
        <v>3626</v>
      </c>
      <c r="C12243" s="827" t="s">
        <v>3031</v>
      </c>
      <c r="D12243" s="824" t="s">
        <v>4742</v>
      </c>
      <c r="E12243" s="826">
        <v>3950</v>
      </c>
      <c r="F12243" s="825" t="s">
        <v>4752</v>
      </c>
      <c r="G12243" s="824" t="s">
        <v>4751</v>
      </c>
      <c r="H12243" s="823" t="s">
        <v>3691</v>
      </c>
      <c r="I12243" s="823" t="s">
        <v>3622</v>
      </c>
      <c r="J12243" s="823" t="s">
        <v>3691</v>
      </c>
      <c r="K12243" s="822"/>
      <c r="L12243" s="822"/>
      <c r="M12243" s="821"/>
      <c r="N12243" s="822">
        <v>3</v>
      </c>
      <c r="O12243" s="822">
        <v>6</v>
      </c>
      <c r="P12243" s="821">
        <v>24791.461387178984</v>
      </c>
    </row>
    <row r="12244" spans="1:16" ht="67.5" x14ac:dyDescent="0.25">
      <c r="A12244" s="827" t="s">
        <v>3627</v>
      </c>
      <c r="B12244" s="827" t="s">
        <v>3626</v>
      </c>
      <c r="C12244" s="827" t="s">
        <v>3031</v>
      </c>
      <c r="D12244" s="824" t="s">
        <v>4726</v>
      </c>
      <c r="E12244" s="826">
        <v>3950</v>
      </c>
      <c r="F12244" s="825" t="s">
        <v>4750</v>
      </c>
      <c r="G12244" s="824" t="s">
        <v>4749</v>
      </c>
      <c r="H12244" s="823" t="s">
        <v>3674</v>
      </c>
      <c r="I12244" s="823" t="s">
        <v>3654</v>
      </c>
      <c r="J12244" s="823" t="s">
        <v>3674</v>
      </c>
      <c r="K12244" s="822"/>
      <c r="L12244" s="822"/>
      <c r="M12244" s="821"/>
      <c r="N12244" s="822">
        <v>3</v>
      </c>
      <c r="O12244" s="822">
        <v>6</v>
      </c>
      <c r="P12244" s="821">
        <v>24549.107148171221</v>
      </c>
    </row>
    <row r="12245" spans="1:16" ht="67.5" x14ac:dyDescent="0.25">
      <c r="A12245" s="827" t="s">
        <v>3627</v>
      </c>
      <c r="B12245" s="827" t="s">
        <v>3626</v>
      </c>
      <c r="C12245" s="827" t="s">
        <v>3031</v>
      </c>
      <c r="D12245" s="824" t="s">
        <v>4742</v>
      </c>
      <c r="E12245" s="826">
        <v>3950</v>
      </c>
      <c r="F12245" s="825" t="s">
        <v>4748</v>
      </c>
      <c r="G12245" s="824" t="s">
        <v>4747</v>
      </c>
      <c r="H12245" s="823" t="s">
        <v>2722</v>
      </c>
      <c r="I12245" s="823" t="s">
        <v>3654</v>
      </c>
      <c r="J12245" s="823" t="s">
        <v>2722</v>
      </c>
      <c r="K12245" s="822"/>
      <c r="L12245" s="822"/>
      <c r="M12245" s="821"/>
      <c r="N12245" s="822">
        <v>3</v>
      </c>
      <c r="O12245" s="822">
        <v>6</v>
      </c>
      <c r="P12245" s="821">
        <v>24803.670315258703</v>
      </c>
    </row>
    <row r="12246" spans="1:16" ht="67.5" x14ac:dyDescent="0.25">
      <c r="A12246" s="827" t="s">
        <v>3627</v>
      </c>
      <c r="B12246" s="827" t="s">
        <v>3626</v>
      </c>
      <c r="C12246" s="827" t="s">
        <v>3031</v>
      </c>
      <c r="D12246" s="824" t="s">
        <v>4742</v>
      </c>
      <c r="E12246" s="826">
        <v>3950</v>
      </c>
      <c r="F12246" s="825" t="s">
        <v>4746</v>
      </c>
      <c r="G12246" s="824" t="s">
        <v>4745</v>
      </c>
      <c r="H12246" s="823" t="s">
        <v>3674</v>
      </c>
      <c r="I12246" s="823" t="s">
        <v>3622</v>
      </c>
      <c r="J12246" s="823" t="s">
        <v>3674</v>
      </c>
      <c r="K12246" s="822"/>
      <c r="L12246" s="822"/>
      <c r="M12246" s="821"/>
      <c r="N12246" s="822">
        <v>3</v>
      </c>
      <c r="O12246" s="822">
        <v>6</v>
      </c>
      <c r="P12246" s="821">
        <v>24799.049366289284</v>
      </c>
    </row>
    <row r="12247" spans="1:16" ht="67.5" x14ac:dyDescent="0.25">
      <c r="A12247" s="827" t="s">
        <v>3627</v>
      </c>
      <c r="B12247" s="827" t="s">
        <v>3626</v>
      </c>
      <c r="C12247" s="827" t="s">
        <v>3031</v>
      </c>
      <c r="D12247" s="824" t="s">
        <v>4742</v>
      </c>
      <c r="E12247" s="826">
        <v>3950</v>
      </c>
      <c r="F12247" s="825" t="s">
        <v>4744</v>
      </c>
      <c r="G12247" s="824" t="s">
        <v>4743</v>
      </c>
      <c r="H12247" s="823" t="s">
        <v>2745</v>
      </c>
      <c r="I12247" s="823" t="s">
        <v>3622</v>
      </c>
      <c r="J12247" s="823" t="s">
        <v>2745</v>
      </c>
      <c r="K12247" s="822"/>
      <c r="L12247" s="822"/>
      <c r="M12247" s="821"/>
      <c r="N12247" s="822">
        <v>3</v>
      </c>
      <c r="O12247" s="822">
        <v>6</v>
      </c>
      <c r="P12247" s="821">
        <v>24788.98552081142</v>
      </c>
    </row>
    <row r="12248" spans="1:16" ht="67.5" x14ac:dyDescent="0.25">
      <c r="A12248" s="827" t="s">
        <v>3627</v>
      </c>
      <c r="B12248" s="827" t="s">
        <v>3626</v>
      </c>
      <c r="C12248" s="827" t="s">
        <v>3031</v>
      </c>
      <c r="D12248" s="824" t="s">
        <v>4742</v>
      </c>
      <c r="E12248" s="826">
        <v>3950</v>
      </c>
      <c r="F12248" s="825" t="s">
        <v>4741</v>
      </c>
      <c r="G12248" s="824" t="s">
        <v>4740</v>
      </c>
      <c r="H12248" s="823" t="s">
        <v>3674</v>
      </c>
      <c r="I12248" s="823" t="s">
        <v>3622</v>
      </c>
      <c r="J12248" s="823" t="s">
        <v>3674</v>
      </c>
      <c r="K12248" s="822"/>
      <c r="L12248" s="822"/>
      <c r="M12248" s="821"/>
      <c r="N12248" s="822">
        <v>3</v>
      </c>
      <c r="O12248" s="822">
        <v>6</v>
      </c>
      <c r="P12248" s="821">
        <v>24803.670315258703</v>
      </c>
    </row>
    <row r="12249" spans="1:16" ht="33.75" x14ac:dyDescent="0.25">
      <c r="A12249" s="827" t="s">
        <v>3627</v>
      </c>
      <c r="B12249" s="827" t="s">
        <v>3626</v>
      </c>
      <c r="C12249" s="827" t="s">
        <v>3031</v>
      </c>
      <c r="D12249" s="824" t="s">
        <v>4739</v>
      </c>
      <c r="E12249" s="826">
        <v>2750</v>
      </c>
      <c r="F12249" s="825" t="s">
        <v>4738</v>
      </c>
      <c r="G12249" s="824" t="s">
        <v>4737</v>
      </c>
      <c r="H12249" s="823" t="s">
        <v>2883</v>
      </c>
      <c r="I12249" s="823" t="s">
        <v>3622</v>
      </c>
      <c r="J12249" s="823" t="s">
        <v>2883</v>
      </c>
      <c r="K12249" s="822"/>
      <c r="L12249" s="822"/>
      <c r="M12249" s="821"/>
      <c r="N12249" s="822">
        <v>2</v>
      </c>
      <c r="O12249" s="822">
        <v>6</v>
      </c>
      <c r="P12249" s="821">
        <v>17586.569972567377</v>
      </c>
    </row>
    <row r="12250" spans="1:16" ht="67.5" x14ac:dyDescent="0.25">
      <c r="A12250" s="827" t="s">
        <v>3627</v>
      </c>
      <c r="B12250" s="827" t="s">
        <v>3626</v>
      </c>
      <c r="C12250" s="827" t="s">
        <v>3031</v>
      </c>
      <c r="D12250" s="824" t="s">
        <v>4726</v>
      </c>
      <c r="E12250" s="826">
        <v>3950</v>
      </c>
      <c r="F12250" s="825" t="s">
        <v>4736</v>
      </c>
      <c r="G12250" s="824" t="s">
        <v>4735</v>
      </c>
      <c r="H12250" s="823" t="s">
        <v>2722</v>
      </c>
      <c r="I12250" s="823" t="s">
        <v>3622</v>
      </c>
      <c r="J12250" s="823" t="s">
        <v>2722</v>
      </c>
      <c r="K12250" s="822"/>
      <c r="L12250" s="822"/>
      <c r="M12250" s="821"/>
      <c r="N12250" s="822">
        <v>3</v>
      </c>
      <c r="O12250" s="822">
        <v>6</v>
      </c>
      <c r="P12250" s="821">
        <v>24770.672128691844</v>
      </c>
    </row>
    <row r="12251" spans="1:16" ht="67.5" x14ac:dyDescent="0.25">
      <c r="A12251" s="827" t="s">
        <v>3627</v>
      </c>
      <c r="B12251" s="827" t="s">
        <v>3626</v>
      </c>
      <c r="C12251" s="827" t="s">
        <v>3031</v>
      </c>
      <c r="D12251" s="824" t="s">
        <v>4726</v>
      </c>
      <c r="E12251" s="826">
        <v>3950</v>
      </c>
      <c r="F12251" s="825" t="s">
        <v>4734</v>
      </c>
      <c r="G12251" s="824" t="s">
        <v>4733</v>
      </c>
      <c r="H12251" s="823" t="s">
        <v>4732</v>
      </c>
      <c r="I12251" s="823" t="s">
        <v>3622</v>
      </c>
      <c r="J12251" s="823" t="s">
        <v>4732</v>
      </c>
      <c r="K12251" s="822"/>
      <c r="L12251" s="822"/>
      <c r="M12251" s="821"/>
      <c r="N12251" s="822">
        <v>3</v>
      </c>
      <c r="O12251" s="822">
        <v>6</v>
      </c>
      <c r="P12251" s="821">
        <v>24539.384110209539</v>
      </c>
    </row>
    <row r="12252" spans="1:16" ht="67.5" x14ac:dyDescent="0.25">
      <c r="A12252" s="827" t="s">
        <v>3627</v>
      </c>
      <c r="B12252" s="827" t="s">
        <v>3626</v>
      </c>
      <c r="C12252" s="827" t="s">
        <v>3031</v>
      </c>
      <c r="D12252" s="824" t="s">
        <v>4726</v>
      </c>
      <c r="E12252" s="826">
        <v>3950</v>
      </c>
      <c r="F12252" s="825" t="s">
        <v>4731</v>
      </c>
      <c r="G12252" s="824" t="s">
        <v>4730</v>
      </c>
      <c r="H12252" s="823" t="s">
        <v>4729</v>
      </c>
      <c r="I12252" s="823" t="s">
        <v>3732</v>
      </c>
      <c r="J12252" s="823" t="s">
        <v>4729</v>
      </c>
      <c r="K12252" s="822"/>
      <c r="L12252" s="822"/>
      <c r="M12252" s="821"/>
      <c r="N12252" s="822">
        <v>3</v>
      </c>
      <c r="O12252" s="822">
        <v>6</v>
      </c>
      <c r="P12252" s="821">
        <v>24803.670315258703</v>
      </c>
    </row>
    <row r="12253" spans="1:16" ht="67.5" x14ac:dyDescent="0.25">
      <c r="A12253" s="827" t="s">
        <v>3627</v>
      </c>
      <c r="B12253" s="827" t="s">
        <v>3626</v>
      </c>
      <c r="C12253" s="827" t="s">
        <v>3031</v>
      </c>
      <c r="D12253" s="824" t="s">
        <v>4726</v>
      </c>
      <c r="E12253" s="826">
        <v>3950</v>
      </c>
      <c r="F12253" s="825" t="s">
        <v>4728</v>
      </c>
      <c r="G12253" s="824" t="s">
        <v>4727</v>
      </c>
      <c r="H12253" s="823" t="s">
        <v>3691</v>
      </c>
      <c r="I12253" s="823" t="s">
        <v>3654</v>
      </c>
      <c r="J12253" s="823" t="s">
        <v>3691</v>
      </c>
      <c r="K12253" s="822"/>
      <c r="L12253" s="822"/>
      <c r="M12253" s="821"/>
      <c r="N12253" s="822">
        <v>3</v>
      </c>
      <c r="O12253" s="822">
        <v>6</v>
      </c>
      <c r="P12253" s="821">
        <v>24803.670315258703</v>
      </c>
    </row>
    <row r="12254" spans="1:16" ht="67.5" x14ac:dyDescent="0.25">
      <c r="A12254" s="827" t="s">
        <v>3627</v>
      </c>
      <c r="B12254" s="827" t="s">
        <v>3626</v>
      </c>
      <c r="C12254" s="827" t="s">
        <v>3031</v>
      </c>
      <c r="D12254" s="824" t="s">
        <v>4726</v>
      </c>
      <c r="E12254" s="826">
        <v>3950</v>
      </c>
      <c r="F12254" s="825" t="s">
        <v>4725</v>
      </c>
      <c r="G12254" s="824" t="s">
        <v>4724</v>
      </c>
      <c r="H12254" s="823" t="s">
        <v>2722</v>
      </c>
      <c r="I12254" s="823" t="s">
        <v>3622</v>
      </c>
      <c r="J12254" s="823" t="s">
        <v>2722</v>
      </c>
      <c r="K12254" s="822"/>
      <c r="L12254" s="822"/>
      <c r="M12254" s="821"/>
      <c r="N12254" s="822">
        <v>3</v>
      </c>
      <c r="O12254" s="822">
        <v>6</v>
      </c>
      <c r="P12254" s="821">
        <v>24784.865759365803</v>
      </c>
    </row>
    <row r="12255" spans="1:16" ht="33.75" x14ac:dyDescent="0.25">
      <c r="A12255" s="827" t="s">
        <v>3627</v>
      </c>
      <c r="B12255" s="827" t="s">
        <v>3626</v>
      </c>
      <c r="C12255" s="827" t="s">
        <v>3031</v>
      </c>
      <c r="D12255" s="824" t="s">
        <v>4723</v>
      </c>
      <c r="E12255" s="826">
        <v>3000</v>
      </c>
      <c r="F12255" s="825" t="s">
        <v>4722</v>
      </c>
      <c r="G12255" s="824" t="s">
        <v>4721</v>
      </c>
      <c r="H12255" s="823" t="s">
        <v>2745</v>
      </c>
      <c r="I12255" s="823" t="s">
        <v>3638</v>
      </c>
      <c r="J12255" s="823" t="s">
        <v>2745</v>
      </c>
      <c r="K12255" s="822"/>
      <c r="L12255" s="822"/>
      <c r="M12255" s="821"/>
      <c r="N12255" s="822">
        <v>3</v>
      </c>
      <c r="O12255" s="822">
        <v>6</v>
      </c>
      <c r="P12255" s="821">
        <v>18140.432305116556</v>
      </c>
    </row>
    <row r="12256" spans="1:16" ht="33.75" x14ac:dyDescent="0.25">
      <c r="A12256" s="827" t="s">
        <v>3627</v>
      </c>
      <c r="B12256" s="827" t="s">
        <v>3626</v>
      </c>
      <c r="C12256" s="827" t="s">
        <v>3031</v>
      </c>
      <c r="D12256" s="824" t="s">
        <v>4720</v>
      </c>
      <c r="E12256" s="826">
        <v>8500</v>
      </c>
      <c r="F12256" s="825" t="s">
        <v>4719</v>
      </c>
      <c r="G12256" s="824" t="s">
        <v>4718</v>
      </c>
      <c r="H12256" s="823" t="s">
        <v>4717</v>
      </c>
      <c r="I12256" s="823" t="s">
        <v>3622</v>
      </c>
      <c r="J12256" s="823" t="s">
        <v>4717</v>
      </c>
      <c r="K12256" s="822"/>
      <c r="L12256" s="822"/>
      <c r="M12256" s="821"/>
      <c r="N12256" s="822">
        <v>2</v>
      </c>
      <c r="O12256" s="822">
        <v>6</v>
      </c>
      <c r="P12256" s="821">
        <v>51943.435821442778</v>
      </c>
    </row>
    <row r="12257" spans="1:16" ht="56.25" x14ac:dyDescent="0.25">
      <c r="A12257" s="827" t="s">
        <v>3627</v>
      </c>
      <c r="B12257" s="827" t="s">
        <v>3626</v>
      </c>
      <c r="C12257" s="827" t="s">
        <v>3031</v>
      </c>
      <c r="D12257" s="824" t="s">
        <v>4716</v>
      </c>
      <c r="E12257" s="826">
        <v>3500</v>
      </c>
      <c r="F12257" s="825" t="s">
        <v>4715</v>
      </c>
      <c r="G12257" s="824" t="s">
        <v>4714</v>
      </c>
      <c r="H12257" s="823" t="s">
        <v>2745</v>
      </c>
      <c r="I12257" s="823" t="s">
        <v>3622</v>
      </c>
      <c r="J12257" s="823" t="s">
        <v>2745</v>
      </c>
      <c r="K12257" s="822"/>
      <c r="L12257" s="822"/>
      <c r="M12257" s="821"/>
      <c r="N12257" s="822">
        <v>3</v>
      </c>
      <c r="O12257" s="822">
        <v>6</v>
      </c>
      <c r="P12257" s="821">
        <v>21974.316387161802</v>
      </c>
    </row>
    <row r="12258" spans="1:16" ht="56.25" x14ac:dyDescent="0.25">
      <c r="A12258" s="827" t="s">
        <v>3627</v>
      </c>
      <c r="B12258" s="827" t="s">
        <v>3626</v>
      </c>
      <c r="C12258" s="827" t="s">
        <v>3031</v>
      </c>
      <c r="D12258" s="824" t="s">
        <v>4713</v>
      </c>
      <c r="E12258" s="826">
        <v>3500</v>
      </c>
      <c r="F12258" s="825" t="s">
        <v>4712</v>
      </c>
      <c r="G12258" s="824" t="s">
        <v>4711</v>
      </c>
      <c r="H12258" s="823" t="s">
        <v>3674</v>
      </c>
      <c r="I12258" s="823" t="s">
        <v>3622</v>
      </c>
      <c r="J12258" s="823" t="s">
        <v>3674</v>
      </c>
      <c r="K12258" s="822"/>
      <c r="L12258" s="822"/>
      <c r="M12258" s="821"/>
      <c r="N12258" s="822">
        <v>3</v>
      </c>
      <c r="O12258" s="822">
        <v>6</v>
      </c>
      <c r="P12258" s="821">
        <v>21821.564453658644</v>
      </c>
    </row>
    <row r="12259" spans="1:16" ht="67.5" x14ac:dyDescent="0.25">
      <c r="A12259" s="827" t="s">
        <v>3627</v>
      </c>
      <c r="B12259" s="827" t="s">
        <v>3626</v>
      </c>
      <c r="C12259" s="827" t="s">
        <v>3031</v>
      </c>
      <c r="D12259" s="824" t="s">
        <v>4710</v>
      </c>
      <c r="E12259" s="826">
        <v>3500</v>
      </c>
      <c r="F12259" s="825" t="s">
        <v>4709</v>
      </c>
      <c r="G12259" s="824" t="s">
        <v>4708</v>
      </c>
      <c r="H12259" s="823" t="s">
        <v>3691</v>
      </c>
      <c r="I12259" s="823" t="s">
        <v>3622</v>
      </c>
      <c r="J12259" s="823" t="s">
        <v>3691</v>
      </c>
      <c r="K12259" s="822"/>
      <c r="L12259" s="822"/>
      <c r="M12259" s="821"/>
      <c r="N12259" s="822">
        <v>3</v>
      </c>
      <c r="O12259" s="822">
        <v>6</v>
      </c>
      <c r="P12259" s="821">
        <v>21630.060700815429</v>
      </c>
    </row>
    <row r="12260" spans="1:16" ht="56.25" x14ac:dyDescent="0.25">
      <c r="A12260" s="827" t="s">
        <v>3627</v>
      </c>
      <c r="B12260" s="827" t="s">
        <v>3626</v>
      </c>
      <c r="C12260" s="827" t="s">
        <v>3031</v>
      </c>
      <c r="D12260" s="824" t="s">
        <v>4707</v>
      </c>
      <c r="E12260" s="826">
        <v>2500</v>
      </c>
      <c r="F12260" s="825" t="s">
        <v>4706</v>
      </c>
      <c r="G12260" s="824" t="s">
        <v>4705</v>
      </c>
      <c r="H12260" s="823" t="s">
        <v>3674</v>
      </c>
      <c r="I12260" s="823" t="s">
        <v>3631</v>
      </c>
      <c r="J12260" s="823" t="s">
        <v>3674</v>
      </c>
      <c r="K12260" s="822"/>
      <c r="L12260" s="822"/>
      <c r="M12260" s="821"/>
      <c r="N12260" s="822">
        <v>4</v>
      </c>
      <c r="O12260" s="822">
        <v>6</v>
      </c>
      <c r="P12260" s="821">
        <v>16083.007401173347</v>
      </c>
    </row>
    <row r="12261" spans="1:16" ht="33.75" x14ac:dyDescent="0.25">
      <c r="A12261" s="827" t="s">
        <v>3627</v>
      </c>
      <c r="B12261" s="827" t="s">
        <v>3626</v>
      </c>
      <c r="C12261" s="827" t="s">
        <v>3031</v>
      </c>
      <c r="D12261" s="824" t="s">
        <v>4704</v>
      </c>
      <c r="E12261" s="826">
        <v>2000</v>
      </c>
      <c r="F12261" s="825" t="s">
        <v>4703</v>
      </c>
      <c r="G12261" s="824" t="s">
        <v>4702</v>
      </c>
      <c r="H12261" s="823" t="s">
        <v>2708</v>
      </c>
      <c r="I12261" s="823" t="s">
        <v>3622</v>
      </c>
      <c r="J12261" s="823" t="s">
        <v>2708</v>
      </c>
      <c r="K12261" s="822"/>
      <c r="L12261" s="822"/>
      <c r="M12261" s="821"/>
      <c r="N12261" s="822">
        <v>3</v>
      </c>
      <c r="O12261" s="822">
        <v>6</v>
      </c>
      <c r="P12261" s="821">
        <v>13075.882258385293</v>
      </c>
    </row>
    <row r="12262" spans="1:16" ht="56.25" x14ac:dyDescent="0.25">
      <c r="A12262" s="827" t="s">
        <v>3627</v>
      </c>
      <c r="B12262" s="827" t="s">
        <v>3626</v>
      </c>
      <c r="C12262" s="827" t="s">
        <v>3031</v>
      </c>
      <c r="D12262" s="824" t="s">
        <v>4701</v>
      </c>
      <c r="E12262" s="826">
        <v>2970</v>
      </c>
      <c r="F12262" s="825" t="s">
        <v>4700</v>
      </c>
      <c r="G12262" s="824" t="s">
        <v>4699</v>
      </c>
      <c r="H12262" s="823" t="s">
        <v>2745</v>
      </c>
      <c r="I12262" s="823" t="s">
        <v>3638</v>
      </c>
      <c r="J12262" s="823" t="s">
        <v>2745</v>
      </c>
      <c r="K12262" s="822"/>
      <c r="L12262" s="822"/>
      <c r="M12262" s="821"/>
      <c r="N12262" s="822">
        <v>3</v>
      </c>
      <c r="O12262" s="822">
        <v>6</v>
      </c>
      <c r="P12262" s="821">
        <v>17563.364990215527</v>
      </c>
    </row>
    <row r="12263" spans="1:16" ht="33.75" x14ac:dyDescent="0.25">
      <c r="A12263" s="827" t="s">
        <v>3627</v>
      </c>
      <c r="B12263" s="827" t="s">
        <v>3626</v>
      </c>
      <c r="C12263" s="827" t="s">
        <v>3031</v>
      </c>
      <c r="D12263" s="824" t="s">
        <v>4698</v>
      </c>
      <c r="E12263" s="826">
        <v>2000</v>
      </c>
      <c r="F12263" s="825" t="s">
        <v>4697</v>
      </c>
      <c r="G12263" s="824" t="s">
        <v>4696</v>
      </c>
      <c r="H12263" s="823" t="s">
        <v>3674</v>
      </c>
      <c r="I12263" s="823" t="s">
        <v>3622</v>
      </c>
      <c r="J12263" s="823" t="s">
        <v>3674</v>
      </c>
      <c r="K12263" s="822"/>
      <c r="L12263" s="822"/>
      <c r="M12263" s="821"/>
      <c r="N12263" s="822">
        <v>3</v>
      </c>
      <c r="O12263" s="822">
        <v>6</v>
      </c>
      <c r="P12263" s="821">
        <v>13033.371532616746</v>
      </c>
    </row>
    <row r="12264" spans="1:16" ht="33.75" x14ac:dyDescent="0.25">
      <c r="A12264" s="827" t="s">
        <v>3627</v>
      </c>
      <c r="B12264" s="827" t="s">
        <v>3626</v>
      </c>
      <c r="C12264" s="827" t="s">
        <v>3031</v>
      </c>
      <c r="D12264" s="824" t="s">
        <v>4695</v>
      </c>
      <c r="E12264" s="826">
        <v>6450</v>
      </c>
      <c r="F12264" s="825" t="s">
        <v>4694</v>
      </c>
      <c r="G12264" s="824" t="s">
        <v>4693</v>
      </c>
      <c r="H12264" s="823" t="s">
        <v>4230</v>
      </c>
      <c r="I12264" s="823" t="s">
        <v>3622</v>
      </c>
      <c r="J12264" s="823" t="s">
        <v>4230</v>
      </c>
      <c r="K12264" s="822"/>
      <c r="L12264" s="822"/>
      <c r="M12264" s="821"/>
      <c r="N12264" s="822">
        <v>2</v>
      </c>
      <c r="O12264" s="822">
        <v>6</v>
      </c>
      <c r="P12264" s="821">
        <v>39629.709430497125</v>
      </c>
    </row>
    <row r="12265" spans="1:16" ht="56.25" x14ac:dyDescent="0.25">
      <c r="A12265" s="827" t="s">
        <v>3627</v>
      </c>
      <c r="B12265" s="827" t="s">
        <v>3626</v>
      </c>
      <c r="C12265" s="827" t="s">
        <v>3031</v>
      </c>
      <c r="D12265" s="824" t="s">
        <v>4692</v>
      </c>
      <c r="E12265" s="826">
        <v>1300</v>
      </c>
      <c r="F12265" s="825" t="s">
        <v>4691</v>
      </c>
      <c r="G12265" s="824" t="s">
        <v>4690</v>
      </c>
      <c r="H12265" s="823" t="s">
        <v>4122</v>
      </c>
      <c r="I12265" s="823" t="s">
        <v>3638</v>
      </c>
      <c r="J12265" s="823" t="s">
        <v>4122</v>
      </c>
      <c r="K12265" s="822"/>
      <c r="L12265" s="822"/>
      <c r="M12265" s="821"/>
      <c r="N12265" s="822">
        <v>3</v>
      </c>
      <c r="O12265" s="822">
        <v>6</v>
      </c>
      <c r="P12265" s="821">
        <v>8410.96911938009</v>
      </c>
    </row>
    <row r="12266" spans="1:16" ht="33.75" x14ac:dyDescent="0.25">
      <c r="A12266" s="827" t="s">
        <v>3627</v>
      </c>
      <c r="B12266" s="827" t="s">
        <v>3626</v>
      </c>
      <c r="C12266" s="827" t="s">
        <v>3031</v>
      </c>
      <c r="D12266" s="824" t="s">
        <v>4689</v>
      </c>
      <c r="E12266" s="826">
        <v>10166.67</v>
      </c>
      <c r="F12266" s="825" t="s">
        <v>4688</v>
      </c>
      <c r="G12266" s="824" t="s">
        <v>4687</v>
      </c>
      <c r="H12266" s="823" t="s">
        <v>4333</v>
      </c>
      <c r="I12266" s="823" t="s">
        <v>3622</v>
      </c>
      <c r="J12266" s="823" t="s">
        <v>4333</v>
      </c>
      <c r="K12266" s="822"/>
      <c r="L12266" s="822"/>
      <c r="M12266" s="821"/>
      <c r="N12266" s="822">
        <v>2</v>
      </c>
      <c r="O12266" s="822">
        <v>6</v>
      </c>
      <c r="P12266" s="821">
        <v>60753.430399769895</v>
      </c>
    </row>
    <row r="12267" spans="1:16" ht="56.25" x14ac:dyDescent="0.25">
      <c r="A12267" s="827" t="s">
        <v>3627</v>
      </c>
      <c r="B12267" s="827" t="s">
        <v>3626</v>
      </c>
      <c r="C12267" s="827" t="s">
        <v>3031</v>
      </c>
      <c r="D12267" s="824" t="s">
        <v>4686</v>
      </c>
      <c r="E12267" s="826">
        <v>3500</v>
      </c>
      <c r="F12267" s="825" t="s">
        <v>4685</v>
      </c>
      <c r="G12267" s="824" t="s">
        <v>4684</v>
      </c>
      <c r="H12267" s="823" t="s">
        <v>3674</v>
      </c>
      <c r="I12267" s="823" t="s">
        <v>3622</v>
      </c>
      <c r="J12267" s="823" t="s">
        <v>3674</v>
      </c>
      <c r="K12267" s="822"/>
      <c r="L12267" s="822"/>
      <c r="M12267" s="821"/>
      <c r="N12267" s="822">
        <v>3</v>
      </c>
      <c r="O12267" s="822">
        <v>6</v>
      </c>
      <c r="P12267" s="821">
        <v>20914.36491683187</v>
      </c>
    </row>
    <row r="12268" spans="1:16" ht="22.5" x14ac:dyDescent="0.25">
      <c r="A12268" s="827" t="s">
        <v>3627</v>
      </c>
      <c r="B12268" s="827" t="s">
        <v>3626</v>
      </c>
      <c r="C12268" s="827" t="s">
        <v>3031</v>
      </c>
      <c r="D12268" s="824" t="s">
        <v>4681</v>
      </c>
      <c r="E12268" s="826">
        <v>2800</v>
      </c>
      <c r="F12268" s="825" t="s">
        <v>4683</v>
      </c>
      <c r="G12268" s="824" t="s">
        <v>4682</v>
      </c>
      <c r="H12268" s="823"/>
      <c r="I12268" s="823" t="s">
        <v>3804</v>
      </c>
      <c r="J12268" s="823"/>
      <c r="K12268" s="822"/>
      <c r="L12268" s="822"/>
      <c r="M12268" s="821"/>
      <c r="N12268" s="822">
        <v>2</v>
      </c>
      <c r="O12268" s="822">
        <v>6</v>
      </c>
      <c r="P12268" s="821">
        <v>17887.282486846179</v>
      </c>
    </row>
    <row r="12269" spans="1:16" ht="22.5" x14ac:dyDescent="0.25">
      <c r="A12269" s="827" t="s">
        <v>3627</v>
      </c>
      <c r="B12269" s="827" t="s">
        <v>3626</v>
      </c>
      <c r="C12269" s="827" t="s">
        <v>3031</v>
      </c>
      <c r="D12269" s="824" t="s">
        <v>4681</v>
      </c>
      <c r="E12269" s="826">
        <v>2800</v>
      </c>
      <c r="F12269" s="825" t="s">
        <v>4680</v>
      </c>
      <c r="G12269" s="824" t="s">
        <v>4679</v>
      </c>
      <c r="H12269" s="823"/>
      <c r="I12269" s="823" t="s">
        <v>3804</v>
      </c>
      <c r="J12269" s="823"/>
      <c r="K12269" s="822"/>
      <c r="L12269" s="822"/>
      <c r="M12269" s="821"/>
      <c r="N12269" s="822">
        <v>2</v>
      </c>
      <c r="O12269" s="822">
        <v>6</v>
      </c>
      <c r="P12269" s="821">
        <v>17887.282486846179</v>
      </c>
    </row>
    <row r="12270" spans="1:16" ht="56.25" x14ac:dyDescent="0.25">
      <c r="A12270" s="827" t="s">
        <v>3627</v>
      </c>
      <c r="B12270" s="827" t="s">
        <v>3626</v>
      </c>
      <c r="C12270" s="827" t="s">
        <v>3031</v>
      </c>
      <c r="D12270" s="824" t="s">
        <v>4678</v>
      </c>
      <c r="E12270" s="826">
        <v>1500</v>
      </c>
      <c r="F12270" s="825" t="s">
        <v>4677</v>
      </c>
      <c r="G12270" s="824" t="s">
        <v>4676</v>
      </c>
      <c r="H12270" s="823" t="s">
        <v>3674</v>
      </c>
      <c r="I12270" s="823" t="s">
        <v>3647</v>
      </c>
      <c r="J12270" s="823" t="s">
        <v>3674</v>
      </c>
      <c r="K12270" s="822"/>
      <c r="L12270" s="822"/>
      <c r="M12270" s="821"/>
      <c r="N12270" s="822">
        <v>3</v>
      </c>
      <c r="O12270" s="822">
        <v>6</v>
      </c>
      <c r="P12270" s="821">
        <v>9826.6735178523268</v>
      </c>
    </row>
    <row r="12271" spans="1:16" ht="56.25" x14ac:dyDescent="0.25">
      <c r="A12271" s="827" t="s">
        <v>3627</v>
      </c>
      <c r="B12271" s="827" t="s">
        <v>3626</v>
      </c>
      <c r="C12271" s="827" t="s">
        <v>3031</v>
      </c>
      <c r="D12271" s="824" t="s">
        <v>4675</v>
      </c>
      <c r="E12271" s="826">
        <v>1900</v>
      </c>
      <c r="F12271" s="825" t="s">
        <v>4674</v>
      </c>
      <c r="G12271" s="824" t="s">
        <v>4673</v>
      </c>
      <c r="H12271" s="823" t="s">
        <v>2741</v>
      </c>
      <c r="I12271" s="823" t="s">
        <v>3638</v>
      </c>
      <c r="J12271" s="823" t="s">
        <v>2741</v>
      </c>
      <c r="K12271" s="822"/>
      <c r="L12271" s="822"/>
      <c r="M12271" s="821"/>
      <c r="N12271" s="822">
        <v>3</v>
      </c>
      <c r="O12271" s="822">
        <v>6</v>
      </c>
      <c r="P12271" s="821">
        <v>11360.818551948507</v>
      </c>
    </row>
    <row r="12272" spans="1:16" ht="56.25" x14ac:dyDescent="0.25">
      <c r="A12272" s="827" t="s">
        <v>3627</v>
      </c>
      <c r="B12272" s="827" t="s">
        <v>3626</v>
      </c>
      <c r="C12272" s="827" t="s">
        <v>3031</v>
      </c>
      <c r="D12272" s="824" t="s">
        <v>4672</v>
      </c>
      <c r="E12272" s="826">
        <v>1650</v>
      </c>
      <c r="F12272" s="825" t="s">
        <v>4671</v>
      </c>
      <c r="G12272" s="824" t="s">
        <v>4670</v>
      </c>
      <c r="H12272" s="823" t="s">
        <v>2745</v>
      </c>
      <c r="I12272" s="823" t="s">
        <v>3638</v>
      </c>
      <c r="J12272" s="823" t="s">
        <v>2745</v>
      </c>
      <c r="K12272" s="822"/>
      <c r="L12272" s="822"/>
      <c r="M12272" s="821"/>
      <c r="N12272" s="822">
        <v>4</v>
      </c>
      <c r="O12272" s="822">
        <v>6</v>
      </c>
      <c r="P12272" s="821">
        <v>10801.122396622319</v>
      </c>
    </row>
    <row r="12273" spans="1:16" ht="67.5" x14ac:dyDescent="0.25">
      <c r="A12273" s="827" t="s">
        <v>3627</v>
      </c>
      <c r="B12273" s="827" t="s">
        <v>3626</v>
      </c>
      <c r="C12273" s="827" t="s">
        <v>3031</v>
      </c>
      <c r="D12273" s="824" t="s">
        <v>4669</v>
      </c>
      <c r="E12273" s="826">
        <v>3000</v>
      </c>
      <c r="F12273" s="825" t="s">
        <v>4668</v>
      </c>
      <c r="G12273" s="824" t="s">
        <v>4667</v>
      </c>
      <c r="H12273" s="823" t="s">
        <v>3663</v>
      </c>
      <c r="I12273" s="823" t="s">
        <v>3622</v>
      </c>
      <c r="J12273" s="823" t="s">
        <v>3663</v>
      </c>
      <c r="K12273" s="822"/>
      <c r="L12273" s="822"/>
      <c r="M12273" s="821"/>
      <c r="N12273" s="822">
        <v>3</v>
      </c>
      <c r="O12273" s="822">
        <v>6</v>
      </c>
      <c r="P12273" s="821">
        <v>19069.704140491394</v>
      </c>
    </row>
    <row r="12274" spans="1:16" ht="45" x14ac:dyDescent="0.25">
      <c r="A12274" s="827" t="s">
        <v>3627</v>
      </c>
      <c r="B12274" s="827" t="s">
        <v>3626</v>
      </c>
      <c r="C12274" s="827" t="s">
        <v>3031</v>
      </c>
      <c r="D12274" s="824" t="s">
        <v>4666</v>
      </c>
      <c r="E12274" s="826">
        <v>6450</v>
      </c>
      <c r="F12274" s="825" t="s">
        <v>4665</v>
      </c>
      <c r="G12274" s="824" t="s">
        <v>4664</v>
      </c>
      <c r="H12274" s="823" t="s">
        <v>3691</v>
      </c>
      <c r="I12274" s="823" t="s">
        <v>3622</v>
      </c>
      <c r="J12274" s="823" t="s">
        <v>3691</v>
      </c>
      <c r="K12274" s="822"/>
      <c r="L12274" s="822"/>
      <c r="M12274" s="821"/>
      <c r="N12274" s="822">
        <v>2</v>
      </c>
      <c r="O12274" s="822">
        <v>6</v>
      </c>
      <c r="P12274" s="821">
        <v>39595.22772885982</v>
      </c>
    </row>
    <row r="12275" spans="1:16" ht="67.5" x14ac:dyDescent="0.25">
      <c r="A12275" s="827" t="s">
        <v>3627</v>
      </c>
      <c r="B12275" s="827" t="s">
        <v>3626</v>
      </c>
      <c r="C12275" s="827" t="s">
        <v>3031</v>
      </c>
      <c r="D12275" s="824" t="s">
        <v>4663</v>
      </c>
      <c r="E12275" s="826">
        <v>1250</v>
      </c>
      <c r="F12275" s="825" t="s">
        <v>4662</v>
      </c>
      <c r="G12275" s="824" t="s">
        <v>4661</v>
      </c>
      <c r="H12275" s="823"/>
      <c r="I12275" s="823" t="s">
        <v>3804</v>
      </c>
      <c r="J12275" s="823"/>
      <c r="K12275" s="822"/>
      <c r="L12275" s="822"/>
      <c r="M12275" s="821"/>
      <c r="N12275" s="822">
        <v>3</v>
      </c>
      <c r="O12275" s="822">
        <v>6</v>
      </c>
      <c r="P12275" s="821">
        <v>8004.1151113113428</v>
      </c>
    </row>
    <row r="12276" spans="1:16" ht="33.75" x14ac:dyDescent="0.25">
      <c r="A12276" s="827" t="s">
        <v>3627</v>
      </c>
      <c r="B12276" s="827" t="s">
        <v>3626</v>
      </c>
      <c r="C12276" s="827" t="s">
        <v>3031</v>
      </c>
      <c r="D12276" s="824" t="s">
        <v>4660</v>
      </c>
      <c r="E12276" s="826">
        <v>3950</v>
      </c>
      <c r="F12276" s="825" t="s">
        <v>4659</v>
      </c>
      <c r="G12276" s="824" t="s">
        <v>4658</v>
      </c>
      <c r="H12276" s="823" t="s">
        <v>3114</v>
      </c>
      <c r="I12276" s="823" t="s">
        <v>3647</v>
      </c>
      <c r="J12276" s="823" t="s">
        <v>3114</v>
      </c>
      <c r="K12276" s="822"/>
      <c r="L12276" s="822"/>
      <c r="M12276" s="821"/>
      <c r="N12276" s="822">
        <v>2</v>
      </c>
      <c r="O12276" s="822">
        <v>6</v>
      </c>
      <c r="P12276" s="821">
        <v>23756.288628025624</v>
      </c>
    </row>
    <row r="12277" spans="1:16" ht="22.5" x14ac:dyDescent="0.25">
      <c r="A12277" s="827" t="s">
        <v>3627</v>
      </c>
      <c r="B12277" s="827" t="s">
        <v>3626</v>
      </c>
      <c r="C12277" s="827" t="s">
        <v>3031</v>
      </c>
      <c r="D12277" s="824" t="s">
        <v>4657</v>
      </c>
      <c r="E12277" s="826">
        <v>5500</v>
      </c>
      <c r="F12277" s="825" t="s">
        <v>4656</v>
      </c>
      <c r="G12277" s="824" t="s">
        <v>4655</v>
      </c>
      <c r="H12277" s="823" t="s">
        <v>3674</v>
      </c>
      <c r="I12277" s="823" t="s">
        <v>3654</v>
      </c>
      <c r="J12277" s="823" t="s">
        <v>3674</v>
      </c>
      <c r="K12277" s="822"/>
      <c r="L12277" s="822"/>
      <c r="M12277" s="821"/>
      <c r="N12277" s="822">
        <v>2</v>
      </c>
      <c r="O12277" s="822">
        <v>6</v>
      </c>
      <c r="P12277" s="821">
        <v>34125.758257901667</v>
      </c>
    </row>
    <row r="12278" spans="1:16" ht="33.75" x14ac:dyDescent="0.25">
      <c r="A12278" s="827" t="s">
        <v>3627</v>
      </c>
      <c r="B12278" s="827" t="s">
        <v>3626</v>
      </c>
      <c r="C12278" s="827" t="s">
        <v>3031</v>
      </c>
      <c r="D12278" s="824" t="s">
        <v>4654</v>
      </c>
      <c r="E12278" s="826">
        <v>6500</v>
      </c>
      <c r="F12278" s="825" t="s">
        <v>4653</v>
      </c>
      <c r="G12278" s="824" t="s">
        <v>4652</v>
      </c>
      <c r="H12278" s="823" t="s">
        <v>3674</v>
      </c>
      <c r="I12278" s="823" t="s">
        <v>3622</v>
      </c>
      <c r="J12278" s="823" t="s">
        <v>3674</v>
      </c>
      <c r="K12278" s="822"/>
      <c r="L12278" s="822"/>
      <c r="M12278" s="821"/>
      <c r="N12278" s="822">
        <v>3</v>
      </c>
      <c r="O12278" s="822">
        <v>6</v>
      </c>
      <c r="P12278" s="821">
        <v>40012.326009914999</v>
      </c>
    </row>
    <row r="12279" spans="1:16" ht="33.75" x14ac:dyDescent="0.25">
      <c r="A12279" s="827" t="s">
        <v>3627</v>
      </c>
      <c r="B12279" s="827" t="s">
        <v>3626</v>
      </c>
      <c r="C12279" s="827" t="s">
        <v>3031</v>
      </c>
      <c r="D12279" s="824" t="s">
        <v>4651</v>
      </c>
      <c r="E12279" s="826">
        <v>5000</v>
      </c>
      <c r="F12279" s="825" t="s">
        <v>4650</v>
      </c>
      <c r="G12279" s="824" t="s">
        <v>4649</v>
      </c>
      <c r="H12279" s="823" t="s">
        <v>3691</v>
      </c>
      <c r="I12279" s="823" t="s">
        <v>3622</v>
      </c>
      <c r="J12279" s="823" t="s">
        <v>3691</v>
      </c>
      <c r="K12279" s="822"/>
      <c r="L12279" s="822"/>
      <c r="M12279" s="821"/>
      <c r="N12279" s="822">
        <v>2</v>
      </c>
      <c r="O12279" s="822">
        <v>6</v>
      </c>
      <c r="P12279" s="821">
        <v>31038.23261254594</v>
      </c>
    </row>
    <row r="12280" spans="1:16" ht="33.75" x14ac:dyDescent="0.25">
      <c r="A12280" s="827" t="s">
        <v>3627</v>
      </c>
      <c r="B12280" s="827" t="s">
        <v>3626</v>
      </c>
      <c r="C12280" s="827" t="s">
        <v>3031</v>
      </c>
      <c r="D12280" s="824" t="s">
        <v>4648</v>
      </c>
      <c r="E12280" s="826">
        <v>3950</v>
      </c>
      <c r="F12280" s="825" t="s">
        <v>4647</v>
      </c>
      <c r="G12280" s="824" t="s">
        <v>4646</v>
      </c>
      <c r="H12280" s="823" t="s">
        <v>2725</v>
      </c>
      <c r="I12280" s="823" t="s">
        <v>3622</v>
      </c>
      <c r="J12280" s="823" t="s">
        <v>2725</v>
      </c>
      <c r="K12280" s="822"/>
      <c r="L12280" s="822"/>
      <c r="M12280" s="821"/>
      <c r="N12280" s="822">
        <v>2</v>
      </c>
      <c r="O12280" s="822">
        <v>6</v>
      </c>
      <c r="P12280" s="821">
        <v>24602.062621935715</v>
      </c>
    </row>
    <row r="12281" spans="1:16" ht="33.75" x14ac:dyDescent="0.25">
      <c r="A12281" s="827" t="s">
        <v>3627</v>
      </c>
      <c r="B12281" s="827" t="s">
        <v>3626</v>
      </c>
      <c r="C12281" s="827" t="s">
        <v>3031</v>
      </c>
      <c r="D12281" s="824" t="s">
        <v>4645</v>
      </c>
      <c r="E12281" s="826">
        <v>8000</v>
      </c>
      <c r="F12281" s="825" t="s">
        <v>4644</v>
      </c>
      <c r="G12281" s="824" t="s">
        <v>4643</v>
      </c>
      <c r="H12281" s="823" t="s">
        <v>3674</v>
      </c>
      <c r="I12281" s="823" t="s">
        <v>3622</v>
      </c>
      <c r="J12281" s="823" t="s">
        <v>3674</v>
      </c>
      <c r="K12281" s="822"/>
      <c r="L12281" s="822"/>
      <c r="M12281" s="821"/>
      <c r="N12281" s="822">
        <v>1</v>
      </c>
      <c r="O12281" s="822">
        <v>6</v>
      </c>
      <c r="P12281" s="821">
        <v>49149.686255036489</v>
      </c>
    </row>
    <row r="12282" spans="1:16" ht="56.25" x14ac:dyDescent="0.25">
      <c r="A12282" s="827" t="s">
        <v>3627</v>
      </c>
      <c r="B12282" s="827" t="s">
        <v>3626</v>
      </c>
      <c r="C12282" s="827" t="s">
        <v>3031</v>
      </c>
      <c r="D12282" s="824" t="s">
        <v>4642</v>
      </c>
      <c r="E12282" s="826">
        <v>3000</v>
      </c>
      <c r="F12282" s="825" t="s">
        <v>4641</v>
      </c>
      <c r="G12282" s="824" t="s">
        <v>4640</v>
      </c>
      <c r="H12282" s="823" t="s">
        <v>3674</v>
      </c>
      <c r="I12282" s="823" t="s">
        <v>3638</v>
      </c>
      <c r="J12282" s="823" t="s">
        <v>3674</v>
      </c>
      <c r="K12282" s="822"/>
      <c r="L12282" s="822"/>
      <c r="M12282" s="821"/>
      <c r="N12282" s="822">
        <v>3</v>
      </c>
      <c r="O12282" s="822">
        <v>6</v>
      </c>
      <c r="P12282" s="821">
        <v>18989.895039201801</v>
      </c>
    </row>
    <row r="12283" spans="1:16" x14ac:dyDescent="0.25">
      <c r="A12283" s="1772" t="s">
        <v>2848</v>
      </c>
      <c r="B12283" s="1772"/>
      <c r="C12283" s="1772"/>
      <c r="D12283" s="1772"/>
      <c r="E12283" s="1772"/>
      <c r="F12283" s="1772" t="s">
        <v>378</v>
      </c>
      <c r="G12283" s="1772"/>
      <c r="H12283" s="1772"/>
      <c r="I12283" s="1772"/>
      <c r="J12283" s="1772"/>
      <c r="K12283" s="1771" t="s">
        <v>2847</v>
      </c>
      <c r="L12283" s="1771"/>
      <c r="M12283" s="1771"/>
      <c r="N12283" s="1771" t="s">
        <v>2846</v>
      </c>
      <c r="O12283" s="1771"/>
      <c r="P12283" s="1771"/>
    </row>
    <row r="12284" spans="1:16" ht="72" customHeight="1" x14ac:dyDescent="0.25">
      <c r="A12284" s="1535" t="s">
        <v>2845</v>
      </c>
      <c r="B12284" s="1535" t="s">
        <v>5</v>
      </c>
      <c r="C12284" s="1535" t="s">
        <v>2844</v>
      </c>
      <c r="D12284" s="1535" t="s">
        <v>2843</v>
      </c>
      <c r="E12284" s="1536" t="s">
        <v>2842</v>
      </c>
      <c r="F12284" s="1537" t="s">
        <v>2841</v>
      </c>
      <c r="G12284" s="1540" t="s">
        <v>2840</v>
      </c>
      <c r="H12284" s="1535" t="s">
        <v>2839</v>
      </c>
      <c r="I12284" s="1535" t="s">
        <v>2838</v>
      </c>
      <c r="J12284" s="1535" t="s">
        <v>2837</v>
      </c>
      <c r="K12284" s="1538" t="s">
        <v>2836</v>
      </c>
      <c r="L12284" s="1538" t="s">
        <v>2835</v>
      </c>
      <c r="M12284" s="1539" t="s">
        <v>2834</v>
      </c>
      <c r="N12284" s="1538" t="s">
        <v>2836</v>
      </c>
      <c r="O12284" s="1538" t="s">
        <v>2835</v>
      </c>
      <c r="P12284" s="1539" t="s">
        <v>2834</v>
      </c>
    </row>
    <row r="12285" spans="1:16" ht="56.25" x14ac:dyDescent="0.25">
      <c r="A12285" s="827" t="s">
        <v>3627</v>
      </c>
      <c r="B12285" s="827" t="s">
        <v>3626</v>
      </c>
      <c r="C12285" s="827" t="s">
        <v>3031</v>
      </c>
      <c r="D12285" s="824" t="s">
        <v>4628</v>
      </c>
      <c r="E12285" s="826">
        <v>2500</v>
      </c>
      <c r="F12285" s="825" t="s">
        <v>4639</v>
      </c>
      <c r="G12285" s="824" t="s">
        <v>4638</v>
      </c>
      <c r="H12285" s="823" t="s">
        <v>3963</v>
      </c>
      <c r="I12285" s="823" t="s">
        <v>3622</v>
      </c>
      <c r="J12285" s="823" t="s">
        <v>3963</v>
      </c>
      <c r="K12285" s="822"/>
      <c r="L12285" s="822"/>
      <c r="M12285" s="821"/>
      <c r="N12285" s="822">
        <v>3</v>
      </c>
      <c r="O12285" s="822">
        <v>6</v>
      </c>
      <c r="P12285" s="821">
        <v>16083.007401173347</v>
      </c>
    </row>
    <row r="12286" spans="1:16" ht="22.5" x14ac:dyDescent="0.25">
      <c r="A12286" s="827" t="s">
        <v>3627</v>
      </c>
      <c r="B12286" s="827" t="s">
        <v>3626</v>
      </c>
      <c r="C12286" s="827" t="s">
        <v>3031</v>
      </c>
      <c r="D12286" s="824" t="s">
        <v>4637</v>
      </c>
      <c r="E12286" s="826">
        <v>4500</v>
      </c>
      <c r="F12286" s="825" t="s">
        <v>4636</v>
      </c>
      <c r="G12286" s="824" t="s">
        <v>4635</v>
      </c>
      <c r="H12286" s="823" t="s">
        <v>2722</v>
      </c>
      <c r="I12286" s="823" t="s">
        <v>3631</v>
      </c>
      <c r="J12286" s="823" t="s">
        <v>2722</v>
      </c>
      <c r="K12286" s="822"/>
      <c r="L12286" s="822"/>
      <c r="M12286" s="821"/>
      <c r="N12286" s="822">
        <v>1</v>
      </c>
      <c r="O12286" s="822">
        <v>3</v>
      </c>
      <c r="P12286" s="821">
        <v>13316.502388560719</v>
      </c>
    </row>
    <row r="12287" spans="1:16" ht="56.25" x14ac:dyDescent="0.25">
      <c r="A12287" s="827" t="s">
        <v>3627</v>
      </c>
      <c r="B12287" s="827" t="s">
        <v>3626</v>
      </c>
      <c r="C12287" s="827" t="s">
        <v>3031</v>
      </c>
      <c r="D12287" s="824" t="s">
        <v>4634</v>
      </c>
      <c r="E12287" s="826">
        <v>1300</v>
      </c>
      <c r="F12287" s="825" t="s">
        <v>4633</v>
      </c>
      <c r="G12287" s="824" t="s">
        <v>4632</v>
      </c>
      <c r="H12287" s="823" t="s">
        <v>3327</v>
      </c>
      <c r="I12287" s="823" t="s">
        <v>3638</v>
      </c>
      <c r="J12287" s="823" t="s">
        <v>3327</v>
      </c>
      <c r="K12287" s="822"/>
      <c r="L12287" s="822"/>
      <c r="M12287" s="821"/>
      <c r="N12287" s="822">
        <v>3</v>
      </c>
      <c r="O12287" s="822">
        <v>6</v>
      </c>
      <c r="P12287" s="821">
        <v>8482.7792677898688</v>
      </c>
    </row>
    <row r="12288" spans="1:16" ht="56.25" x14ac:dyDescent="0.25">
      <c r="A12288" s="827" t="s">
        <v>3627</v>
      </c>
      <c r="B12288" s="827" t="s">
        <v>3626</v>
      </c>
      <c r="C12288" s="827" t="s">
        <v>3031</v>
      </c>
      <c r="D12288" s="824" t="s">
        <v>4631</v>
      </c>
      <c r="E12288" s="826">
        <v>2340</v>
      </c>
      <c r="F12288" s="825" t="s">
        <v>4630</v>
      </c>
      <c r="G12288" s="824" t="s">
        <v>4629</v>
      </c>
      <c r="H12288" s="823" t="s">
        <v>2741</v>
      </c>
      <c r="I12288" s="823" t="s">
        <v>3638</v>
      </c>
      <c r="J12288" s="823" t="s">
        <v>2741</v>
      </c>
      <c r="K12288" s="822"/>
      <c r="L12288" s="822"/>
      <c r="M12288" s="821"/>
      <c r="N12288" s="822">
        <v>3</v>
      </c>
      <c r="O12288" s="822">
        <v>6</v>
      </c>
      <c r="P12288" s="821">
        <v>15105.190542243432</v>
      </c>
    </row>
    <row r="12289" spans="1:16" ht="56.25" x14ac:dyDescent="0.25">
      <c r="A12289" s="827" t="s">
        <v>3627</v>
      </c>
      <c r="B12289" s="827" t="s">
        <v>3626</v>
      </c>
      <c r="C12289" s="827" t="s">
        <v>3031</v>
      </c>
      <c r="D12289" s="824" t="s">
        <v>4628</v>
      </c>
      <c r="E12289" s="826">
        <v>2500</v>
      </c>
      <c r="F12289" s="825" t="s">
        <v>4627</v>
      </c>
      <c r="G12289" s="824" t="s">
        <v>4626</v>
      </c>
      <c r="H12289" s="823" t="s">
        <v>4625</v>
      </c>
      <c r="I12289" s="823" t="s">
        <v>3622</v>
      </c>
      <c r="J12289" s="823" t="s">
        <v>4625</v>
      </c>
      <c r="K12289" s="822"/>
      <c r="L12289" s="822"/>
      <c r="M12289" s="821"/>
      <c r="N12289" s="822">
        <v>3</v>
      </c>
      <c r="O12289" s="822">
        <v>6</v>
      </c>
      <c r="P12289" s="821">
        <v>16083.007401173347</v>
      </c>
    </row>
    <row r="12290" spans="1:16" ht="56.25" x14ac:dyDescent="0.25">
      <c r="A12290" s="827" t="s">
        <v>3627</v>
      </c>
      <c r="B12290" s="827" t="s">
        <v>3626</v>
      </c>
      <c r="C12290" s="827" t="s">
        <v>3031</v>
      </c>
      <c r="D12290" s="824" t="s">
        <v>4618</v>
      </c>
      <c r="E12290" s="826">
        <v>2500</v>
      </c>
      <c r="F12290" s="825" t="s">
        <v>4624</v>
      </c>
      <c r="G12290" s="824" t="s">
        <v>4623</v>
      </c>
      <c r="H12290" s="823" t="s">
        <v>4622</v>
      </c>
      <c r="I12290" s="823" t="s">
        <v>3911</v>
      </c>
      <c r="J12290" s="823" t="s">
        <v>4622</v>
      </c>
      <c r="K12290" s="822"/>
      <c r="L12290" s="822"/>
      <c r="M12290" s="821"/>
      <c r="N12290" s="822">
        <v>3</v>
      </c>
      <c r="O12290" s="822">
        <v>6</v>
      </c>
      <c r="P12290" s="821">
        <v>16079.348732249622</v>
      </c>
    </row>
    <row r="12291" spans="1:16" ht="67.5" x14ac:dyDescent="0.25">
      <c r="A12291" s="827" t="s">
        <v>3627</v>
      </c>
      <c r="B12291" s="827" t="s">
        <v>3626</v>
      </c>
      <c r="C12291" s="827" t="s">
        <v>3031</v>
      </c>
      <c r="D12291" s="824" t="s">
        <v>4621</v>
      </c>
      <c r="E12291" s="826">
        <v>2500</v>
      </c>
      <c r="F12291" s="825" t="s">
        <v>4620</v>
      </c>
      <c r="G12291" s="824" t="s">
        <v>4619</v>
      </c>
      <c r="H12291" s="823" t="s">
        <v>3674</v>
      </c>
      <c r="I12291" s="823" t="s">
        <v>3654</v>
      </c>
      <c r="J12291" s="823" t="s">
        <v>3674</v>
      </c>
      <c r="K12291" s="822"/>
      <c r="L12291" s="822"/>
      <c r="M12291" s="821"/>
      <c r="N12291" s="822">
        <v>3</v>
      </c>
      <c r="O12291" s="822">
        <v>6</v>
      </c>
      <c r="P12291" s="821">
        <v>15910.418465478264</v>
      </c>
    </row>
    <row r="12292" spans="1:16" ht="56.25" x14ac:dyDescent="0.25">
      <c r="A12292" s="827" t="s">
        <v>3627</v>
      </c>
      <c r="B12292" s="827" t="s">
        <v>3626</v>
      </c>
      <c r="C12292" s="827" t="s">
        <v>3031</v>
      </c>
      <c r="D12292" s="824" t="s">
        <v>4618</v>
      </c>
      <c r="E12292" s="826">
        <v>2500</v>
      </c>
      <c r="F12292" s="825" t="s">
        <v>4617</v>
      </c>
      <c r="G12292" s="824" t="s">
        <v>4616</v>
      </c>
      <c r="H12292" s="823" t="s">
        <v>4615</v>
      </c>
      <c r="I12292" s="823" t="s">
        <v>3622</v>
      </c>
      <c r="J12292" s="823" t="s">
        <v>4615</v>
      </c>
      <c r="K12292" s="822"/>
      <c r="L12292" s="822"/>
      <c r="M12292" s="821"/>
      <c r="N12292" s="822">
        <v>3</v>
      </c>
      <c r="O12292" s="822">
        <v>6</v>
      </c>
      <c r="P12292" s="821">
        <v>16041.859905469533</v>
      </c>
    </row>
    <row r="12293" spans="1:16" ht="56.25" x14ac:dyDescent="0.25">
      <c r="A12293" s="827" t="s">
        <v>3627</v>
      </c>
      <c r="B12293" s="827" t="s">
        <v>3626</v>
      </c>
      <c r="C12293" s="827" t="s">
        <v>3031</v>
      </c>
      <c r="D12293" s="824" t="s">
        <v>4614</v>
      </c>
      <c r="E12293" s="826">
        <v>2500</v>
      </c>
      <c r="F12293" s="825" t="s">
        <v>4613</v>
      </c>
      <c r="G12293" s="824" t="s">
        <v>4612</v>
      </c>
      <c r="H12293" s="823" t="s">
        <v>2741</v>
      </c>
      <c r="I12293" s="823" t="s">
        <v>3638</v>
      </c>
      <c r="J12293" s="823" t="s">
        <v>2741</v>
      </c>
      <c r="K12293" s="822"/>
      <c r="L12293" s="822"/>
      <c r="M12293" s="821"/>
      <c r="N12293" s="822">
        <v>3</v>
      </c>
      <c r="O12293" s="822">
        <v>6</v>
      </c>
      <c r="P12293" s="821">
        <v>16014.304615411114</v>
      </c>
    </row>
    <row r="12294" spans="1:16" ht="56.25" x14ac:dyDescent="0.25">
      <c r="A12294" s="827" t="s">
        <v>3627</v>
      </c>
      <c r="B12294" s="827" t="s">
        <v>3626</v>
      </c>
      <c r="C12294" s="827" t="s">
        <v>3031</v>
      </c>
      <c r="D12294" s="824" t="s">
        <v>4611</v>
      </c>
      <c r="E12294" s="826">
        <v>1500</v>
      </c>
      <c r="F12294" s="825" t="s">
        <v>4610</v>
      </c>
      <c r="G12294" s="824" t="s">
        <v>4609</v>
      </c>
      <c r="H12294" s="823" t="s">
        <v>3674</v>
      </c>
      <c r="I12294" s="823" t="s">
        <v>3622</v>
      </c>
      <c r="J12294" s="823" t="s">
        <v>3674</v>
      </c>
      <c r="K12294" s="822"/>
      <c r="L12294" s="822"/>
      <c r="M12294" s="821"/>
      <c r="N12294" s="822">
        <v>3</v>
      </c>
      <c r="O12294" s="822">
        <v>6</v>
      </c>
      <c r="P12294" s="821">
        <v>9723.7396242146915</v>
      </c>
    </row>
    <row r="12295" spans="1:16" ht="56.25" x14ac:dyDescent="0.25">
      <c r="A12295" s="827" t="s">
        <v>3627</v>
      </c>
      <c r="B12295" s="827" t="s">
        <v>3626</v>
      </c>
      <c r="C12295" s="827" t="s">
        <v>3031</v>
      </c>
      <c r="D12295" s="824" t="s">
        <v>4608</v>
      </c>
      <c r="E12295" s="826">
        <v>2000</v>
      </c>
      <c r="F12295" s="825" t="s">
        <v>4607</v>
      </c>
      <c r="G12295" s="824" t="s">
        <v>4606</v>
      </c>
      <c r="H12295" s="823" t="s">
        <v>2725</v>
      </c>
      <c r="I12295" s="823" t="s">
        <v>3622</v>
      </c>
      <c r="J12295" s="823" t="s">
        <v>2725</v>
      </c>
      <c r="K12295" s="822"/>
      <c r="L12295" s="822"/>
      <c r="M12295" s="821"/>
      <c r="N12295" s="822">
        <v>3</v>
      </c>
      <c r="O12295" s="822">
        <v>6</v>
      </c>
      <c r="P12295" s="821">
        <v>13075.882258385293</v>
      </c>
    </row>
    <row r="12296" spans="1:16" ht="56.25" x14ac:dyDescent="0.25">
      <c r="A12296" s="827" t="s">
        <v>3627</v>
      </c>
      <c r="B12296" s="827" t="s">
        <v>3626</v>
      </c>
      <c r="C12296" s="827" t="s">
        <v>3031</v>
      </c>
      <c r="D12296" s="824" t="s">
        <v>4605</v>
      </c>
      <c r="E12296" s="826">
        <v>3000</v>
      </c>
      <c r="F12296" s="825" t="s">
        <v>4604</v>
      </c>
      <c r="G12296" s="824" t="s">
        <v>4603</v>
      </c>
      <c r="H12296" s="823" t="s">
        <v>3674</v>
      </c>
      <c r="I12296" s="823" t="s">
        <v>3622</v>
      </c>
      <c r="J12296" s="823" t="s">
        <v>3674</v>
      </c>
      <c r="K12296" s="822"/>
      <c r="L12296" s="822"/>
      <c r="M12296" s="821"/>
      <c r="N12296" s="822">
        <v>3</v>
      </c>
      <c r="O12296" s="822">
        <v>6</v>
      </c>
      <c r="P12296" s="821">
        <v>18042.750856728322</v>
      </c>
    </row>
    <row r="12297" spans="1:16" ht="56.25" x14ac:dyDescent="0.25">
      <c r="A12297" s="827" t="s">
        <v>3627</v>
      </c>
      <c r="B12297" s="827" t="s">
        <v>3626</v>
      </c>
      <c r="C12297" s="827" t="s">
        <v>3031</v>
      </c>
      <c r="D12297" s="824" t="s">
        <v>4602</v>
      </c>
      <c r="E12297" s="826">
        <v>2500</v>
      </c>
      <c r="F12297" s="825" t="s">
        <v>4601</v>
      </c>
      <c r="G12297" s="824" t="s">
        <v>4600</v>
      </c>
      <c r="H12297" s="823" t="s">
        <v>2745</v>
      </c>
      <c r="I12297" s="823" t="s">
        <v>3622</v>
      </c>
      <c r="J12297" s="823" t="s">
        <v>2745</v>
      </c>
      <c r="K12297" s="822"/>
      <c r="L12297" s="822"/>
      <c r="M12297" s="821"/>
      <c r="N12297" s="822">
        <v>3</v>
      </c>
      <c r="O12297" s="822">
        <v>6</v>
      </c>
      <c r="P12297" s="821">
        <v>15999.479488457171</v>
      </c>
    </row>
    <row r="12298" spans="1:16" ht="33.75" x14ac:dyDescent="0.25">
      <c r="A12298" s="827" t="s">
        <v>3627</v>
      </c>
      <c r="B12298" s="827" t="s">
        <v>3626</v>
      </c>
      <c r="C12298" s="827" t="s">
        <v>3031</v>
      </c>
      <c r="D12298" s="824" t="s">
        <v>4599</v>
      </c>
      <c r="E12298" s="826">
        <v>4000</v>
      </c>
      <c r="F12298" s="825" t="s">
        <v>4598</v>
      </c>
      <c r="G12298" s="824" t="s">
        <v>4597</v>
      </c>
      <c r="H12298" s="823" t="s">
        <v>2722</v>
      </c>
      <c r="I12298" s="823" t="s">
        <v>3622</v>
      </c>
      <c r="J12298" s="823" t="s">
        <v>2722</v>
      </c>
      <c r="K12298" s="822"/>
      <c r="L12298" s="822"/>
      <c r="M12298" s="821"/>
      <c r="N12298" s="822">
        <v>3</v>
      </c>
      <c r="O12298" s="822">
        <v>6</v>
      </c>
      <c r="P12298" s="821">
        <v>25071.635236732549</v>
      </c>
    </row>
    <row r="12299" spans="1:16" ht="56.25" x14ac:dyDescent="0.25">
      <c r="A12299" s="827" t="s">
        <v>3627</v>
      </c>
      <c r="B12299" s="827" t="s">
        <v>3626</v>
      </c>
      <c r="C12299" s="827" t="s">
        <v>3031</v>
      </c>
      <c r="D12299" s="824" t="s">
        <v>4596</v>
      </c>
      <c r="E12299" s="826">
        <v>1700</v>
      </c>
      <c r="F12299" s="825" t="s">
        <v>4595</v>
      </c>
      <c r="G12299" s="824" t="s">
        <v>4594</v>
      </c>
      <c r="H12299" s="823" t="s">
        <v>2708</v>
      </c>
      <c r="I12299" s="823" t="s">
        <v>3622</v>
      </c>
      <c r="J12299" s="823" t="s">
        <v>2708</v>
      </c>
      <c r="K12299" s="822"/>
      <c r="L12299" s="822"/>
      <c r="M12299" s="821"/>
      <c r="N12299" s="822">
        <v>3</v>
      </c>
      <c r="O12299" s="822">
        <v>6</v>
      </c>
      <c r="P12299" s="821">
        <v>11144.405779172526</v>
      </c>
    </row>
    <row r="12300" spans="1:16" ht="33.75" x14ac:dyDescent="0.25">
      <c r="A12300" s="827" t="s">
        <v>3627</v>
      </c>
      <c r="B12300" s="827" t="s">
        <v>3626</v>
      </c>
      <c r="C12300" s="827" t="s">
        <v>3031</v>
      </c>
      <c r="D12300" s="824" t="s">
        <v>4593</v>
      </c>
      <c r="E12300" s="826">
        <v>3500</v>
      </c>
      <c r="F12300" s="825" t="s">
        <v>4592</v>
      </c>
      <c r="G12300" s="824" t="s">
        <v>4591</v>
      </c>
      <c r="H12300" s="823" t="s">
        <v>2745</v>
      </c>
      <c r="I12300" s="823" t="s">
        <v>3622</v>
      </c>
      <c r="J12300" s="823" t="s">
        <v>2745</v>
      </c>
      <c r="K12300" s="822"/>
      <c r="L12300" s="822"/>
      <c r="M12300" s="821"/>
      <c r="N12300" s="822">
        <v>2</v>
      </c>
      <c r="O12300" s="822">
        <v>6</v>
      </c>
      <c r="P12300" s="821">
        <v>21913.943338045094</v>
      </c>
    </row>
    <row r="12301" spans="1:16" ht="67.5" x14ac:dyDescent="0.25">
      <c r="A12301" s="827" t="s">
        <v>3627</v>
      </c>
      <c r="B12301" s="827" t="s">
        <v>3626</v>
      </c>
      <c r="C12301" s="827" t="s">
        <v>3031</v>
      </c>
      <c r="D12301" s="824" t="s">
        <v>4590</v>
      </c>
      <c r="E12301" s="826">
        <v>3950</v>
      </c>
      <c r="F12301" s="825" t="s">
        <v>4589</v>
      </c>
      <c r="G12301" s="824" t="s">
        <v>4588</v>
      </c>
      <c r="H12301" s="823" t="s">
        <v>3691</v>
      </c>
      <c r="I12301" s="823" t="s">
        <v>3654</v>
      </c>
      <c r="J12301" s="823" t="s">
        <v>3691</v>
      </c>
      <c r="K12301" s="822"/>
      <c r="L12301" s="822"/>
      <c r="M12301" s="821"/>
      <c r="N12301" s="822">
        <v>3</v>
      </c>
      <c r="O12301" s="822">
        <v>6</v>
      </c>
      <c r="P12301" s="821">
        <v>24803.670315258703</v>
      </c>
    </row>
    <row r="12302" spans="1:16" ht="56.25" x14ac:dyDescent="0.25">
      <c r="A12302" s="827" t="s">
        <v>3627</v>
      </c>
      <c r="B12302" s="827" t="s">
        <v>3626</v>
      </c>
      <c r="C12302" s="827" t="s">
        <v>3031</v>
      </c>
      <c r="D12302" s="824" t="s">
        <v>4587</v>
      </c>
      <c r="E12302" s="826">
        <v>2500</v>
      </c>
      <c r="F12302" s="825" t="s">
        <v>4586</v>
      </c>
      <c r="G12302" s="824" t="s">
        <v>4585</v>
      </c>
      <c r="H12302" s="823" t="s">
        <v>2741</v>
      </c>
      <c r="I12302" s="823" t="s">
        <v>3638</v>
      </c>
      <c r="J12302" s="823" t="s">
        <v>2741</v>
      </c>
      <c r="K12302" s="822"/>
      <c r="L12302" s="822"/>
      <c r="M12302" s="821"/>
      <c r="N12302" s="822">
        <v>3</v>
      </c>
      <c r="O12302" s="822">
        <v>6</v>
      </c>
      <c r="P12302" s="821">
        <v>15022.885527085324</v>
      </c>
    </row>
    <row r="12303" spans="1:16" ht="22.5" x14ac:dyDescent="0.25">
      <c r="A12303" s="827" t="s">
        <v>3627</v>
      </c>
      <c r="B12303" s="827" t="s">
        <v>3626</v>
      </c>
      <c r="C12303" s="827" t="s">
        <v>3031</v>
      </c>
      <c r="D12303" s="824" t="s">
        <v>4584</v>
      </c>
      <c r="E12303" s="826">
        <v>6000</v>
      </c>
      <c r="F12303" s="825" t="s">
        <v>4583</v>
      </c>
      <c r="G12303" s="824" t="s">
        <v>4582</v>
      </c>
      <c r="H12303" s="823" t="s">
        <v>3691</v>
      </c>
      <c r="I12303" s="823" t="s">
        <v>3654</v>
      </c>
      <c r="J12303" s="823" t="s">
        <v>3691</v>
      </c>
      <c r="K12303" s="822"/>
      <c r="L12303" s="822"/>
      <c r="M12303" s="821"/>
      <c r="N12303" s="822">
        <v>3</v>
      </c>
      <c r="O12303" s="822">
        <v>6</v>
      </c>
      <c r="P12303" s="821">
        <v>36940.427391551289</v>
      </c>
    </row>
    <row r="12304" spans="1:16" ht="56.25" x14ac:dyDescent="0.25">
      <c r="A12304" s="827" t="s">
        <v>3627</v>
      </c>
      <c r="B12304" s="827" t="s">
        <v>3626</v>
      </c>
      <c r="C12304" s="827" t="s">
        <v>3031</v>
      </c>
      <c r="D12304" s="824" t="s">
        <v>4581</v>
      </c>
      <c r="E12304" s="826">
        <v>2500</v>
      </c>
      <c r="F12304" s="825" t="s">
        <v>4580</v>
      </c>
      <c r="G12304" s="824" t="s">
        <v>4579</v>
      </c>
      <c r="H12304" s="823" t="s">
        <v>2722</v>
      </c>
      <c r="I12304" s="823" t="s">
        <v>3631</v>
      </c>
      <c r="J12304" s="823" t="s">
        <v>2722</v>
      </c>
      <c r="K12304" s="822"/>
      <c r="L12304" s="822"/>
      <c r="M12304" s="821"/>
      <c r="N12304" s="822">
        <v>3</v>
      </c>
      <c r="O12304" s="822">
        <v>6</v>
      </c>
      <c r="P12304" s="821">
        <v>16027.255301026054</v>
      </c>
    </row>
    <row r="12305" spans="1:16" ht="33.75" x14ac:dyDescent="0.25">
      <c r="A12305" s="827" t="s">
        <v>3627</v>
      </c>
      <c r="B12305" s="827" t="s">
        <v>3626</v>
      </c>
      <c r="C12305" s="827" t="s">
        <v>3031</v>
      </c>
      <c r="D12305" s="824" t="s">
        <v>4578</v>
      </c>
      <c r="E12305" s="826">
        <v>5500</v>
      </c>
      <c r="F12305" s="825" t="s">
        <v>4577</v>
      </c>
      <c r="G12305" s="824" t="s">
        <v>4576</v>
      </c>
      <c r="H12305" s="823" t="s">
        <v>4230</v>
      </c>
      <c r="I12305" s="823" t="s">
        <v>3654</v>
      </c>
      <c r="J12305" s="823" t="s">
        <v>4230</v>
      </c>
      <c r="K12305" s="822"/>
      <c r="L12305" s="822"/>
      <c r="M12305" s="821"/>
      <c r="N12305" s="822">
        <v>3</v>
      </c>
      <c r="O12305" s="822">
        <v>6</v>
      </c>
      <c r="P12305" s="821">
        <v>34118.861917574206</v>
      </c>
    </row>
    <row r="12306" spans="1:16" ht="56.25" x14ac:dyDescent="0.25">
      <c r="A12306" s="827" t="s">
        <v>3627</v>
      </c>
      <c r="B12306" s="827" t="s">
        <v>3626</v>
      </c>
      <c r="C12306" s="827" t="s">
        <v>3031</v>
      </c>
      <c r="D12306" s="824" t="s">
        <v>4575</v>
      </c>
      <c r="E12306" s="826">
        <v>2000</v>
      </c>
      <c r="F12306" s="825" t="s">
        <v>4574</v>
      </c>
      <c r="G12306" s="824" t="s">
        <v>4573</v>
      </c>
      <c r="H12306" s="823" t="s">
        <v>3691</v>
      </c>
      <c r="I12306" s="823" t="s">
        <v>3654</v>
      </c>
      <c r="J12306" s="823" t="s">
        <v>3691</v>
      </c>
      <c r="K12306" s="822"/>
      <c r="L12306" s="822"/>
      <c r="M12306" s="821"/>
      <c r="N12306" s="822">
        <v>3</v>
      </c>
      <c r="O12306" s="822">
        <v>6</v>
      </c>
      <c r="P12306" s="821">
        <v>13053.659603580089</v>
      </c>
    </row>
    <row r="12307" spans="1:16" ht="56.25" x14ac:dyDescent="0.25">
      <c r="A12307" s="827" t="s">
        <v>3627</v>
      </c>
      <c r="B12307" s="827" t="s">
        <v>3626</v>
      </c>
      <c r="C12307" s="827" t="s">
        <v>3031</v>
      </c>
      <c r="D12307" s="824" t="s">
        <v>4572</v>
      </c>
      <c r="E12307" s="826">
        <v>2500</v>
      </c>
      <c r="F12307" s="825" t="s">
        <v>4571</v>
      </c>
      <c r="G12307" s="824" t="s">
        <v>4570</v>
      </c>
      <c r="H12307" s="823" t="s">
        <v>2745</v>
      </c>
      <c r="I12307" s="823" t="s">
        <v>3622</v>
      </c>
      <c r="J12307" s="823" t="s">
        <v>2745</v>
      </c>
      <c r="K12307" s="822"/>
      <c r="L12307" s="822"/>
      <c r="M12307" s="821"/>
      <c r="N12307" s="822">
        <v>3</v>
      </c>
      <c r="O12307" s="822">
        <v>6</v>
      </c>
      <c r="P12307" s="821">
        <v>15906.759796554539</v>
      </c>
    </row>
    <row r="12308" spans="1:16" ht="67.5" x14ac:dyDescent="0.25">
      <c r="A12308" s="827" t="s">
        <v>3627</v>
      </c>
      <c r="B12308" s="827" t="s">
        <v>3626</v>
      </c>
      <c r="C12308" s="827" t="s">
        <v>3031</v>
      </c>
      <c r="D12308" s="824" t="s">
        <v>4569</v>
      </c>
      <c r="E12308" s="826">
        <v>3950</v>
      </c>
      <c r="F12308" s="825" t="s">
        <v>4568</v>
      </c>
      <c r="G12308" s="824" t="s">
        <v>4567</v>
      </c>
      <c r="H12308" s="823" t="s">
        <v>4566</v>
      </c>
      <c r="I12308" s="823" t="s">
        <v>3622</v>
      </c>
      <c r="J12308" s="823" t="s">
        <v>4566</v>
      </c>
      <c r="K12308" s="822"/>
      <c r="L12308" s="822"/>
      <c r="M12308" s="821"/>
      <c r="N12308" s="822">
        <v>3</v>
      </c>
      <c r="O12308" s="822">
        <v>6</v>
      </c>
      <c r="P12308" s="821">
        <v>24772.817211293699</v>
      </c>
    </row>
    <row r="12309" spans="1:16" ht="33.75" x14ac:dyDescent="0.25">
      <c r="A12309" s="827" t="s">
        <v>3627</v>
      </c>
      <c r="B12309" s="827" t="s">
        <v>3626</v>
      </c>
      <c r="C12309" s="827" t="s">
        <v>3031</v>
      </c>
      <c r="D12309" s="824" t="s">
        <v>4565</v>
      </c>
      <c r="E12309" s="826">
        <v>3512.15</v>
      </c>
      <c r="F12309" s="825" t="s">
        <v>4564</v>
      </c>
      <c r="G12309" s="824" t="s">
        <v>4563</v>
      </c>
      <c r="H12309" s="823" t="s">
        <v>4562</v>
      </c>
      <c r="I12309" s="823" t="s">
        <v>3638</v>
      </c>
      <c r="J12309" s="823" t="s">
        <v>4562</v>
      </c>
      <c r="K12309" s="822"/>
      <c r="L12309" s="822"/>
      <c r="M12309" s="821"/>
      <c r="N12309" s="822">
        <v>3</v>
      </c>
      <c r="O12309" s="822">
        <v>6</v>
      </c>
      <c r="P12309" s="821">
        <v>22093.017640298123</v>
      </c>
    </row>
    <row r="12310" spans="1:16" ht="67.5" x14ac:dyDescent="0.25">
      <c r="A12310" s="827" t="s">
        <v>3627</v>
      </c>
      <c r="B12310" s="827" t="s">
        <v>3626</v>
      </c>
      <c r="C12310" s="827" t="s">
        <v>3031</v>
      </c>
      <c r="D12310" s="824" t="s">
        <v>4561</v>
      </c>
      <c r="E12310" s="826">
        <v>2000</v>
      </c>
      <c r="F12310" s="825" t="s">
        <v>4560</v>
      </c>
      <c r="G12310" s="824" t="s">
        <v>4559</v>
      </c>
      <c r="H12310" s="823" t="s">
        <v>3691</v>
      </c>
      <c r="I12310" s="823" t="s">
        <v>3622</v>
      </c>
      <c r="J12310" s="823" t="s">
        <v>3691</v>
      </c>
      <c r="K12310" s="822"/>
      <c r="L12310" s="822"/>
      <c r="M12310" s="821"/>
      <c r="N12310" s="822">
        <v>3</v>
      </c>
      <c r="O12310" s="822">
        <v>6</v>
      </c>
      <c r="P12310" s="821">
        <v>13074.017840796763</v>
      </c>
    </row>
    <row r="12311" spans="1:16" x14ac:dyDescent="0.25">
      <c r="A12311" s="1772" t="s">
        <v>2848</v>
      </c>
      <c r="B12311" s="1772"/>
      <c r="C12311" s="1772"/>
      <c r="D12311" s="1772"/>
      <c r="E12311" s="1772"/>
      <c r="F12311" s="1772" t="s">
        <v>378</v>
      </c>
      <c r="G12311" s="1772"/>
      <c r="H12311" s="1772"/>
      <c r="I12311" s="1772"/>
      <c r="J12311" s="1772"/>
      <c r="K12311" s="1771" t="s">
        <v>2847</v>
      </c>
      <c r="L12311" s="1771"/>
      <c r="M12311" s="1771"/>
      <c r="N12311" s="1771" t="s">
        <v>2846</v>
      </c>
      <c r="O12311" s="1771"/>
      <c r="P12311" s="1771"/>
    </row>
    <row r="12312" spans="1:16" ht="81" customHeight="1" x14ac:dyDescent="0.25">
      <c r="A12312" s="1535" t="s">
        <v>2845</v>
      </c>
      <c r="B12312" s="1535" t="s">
        <v>5</v>
      </c>
      <c r="C12312" s="1535" t="s">
        <v>2844</v>
      </c>
      <c r="D12312" s="1535" t="s">
        <v>2843</v>
      </c>
      <c r="E12312" s="1536" t="s">
        <v>2842</v>
      </c>
      <c r="F12312" s="1537" t="s">
        <v>2841</v>
      </c>
      <c r="G12312" s="1540" t="s">
        <v>2840</v>
      </c>
      <c r="H12312" s="1535" t="s">
        <v>2839</v>
      </c>
      <c r="I12312" s="1535" t="s">
        <v>2838</v>
      </c>
      <c r="J12312" s="1535" t="s">
        <v>2837</v>
      </c>
      <c r="K12312" s="1538" t="s">
        <v>2836</v>
      </c>
      <c r="L12312" s="1538" t="s">
        <v>2835</v>
      </c>
      <c r="M12312" s="1539" t="s">
        <v>2834</v>
      </c>
      <c r="N12312" s="1538" t="s">
        <v>2836</v>
      </c>
      <c r="O12312" s="1538" t="s">
        <v>2835</v>
      </c>
      <c r="P12312" s="1539" t="s">
        <v>2834</v>
      </c>
    </row>
    <row r="12313" spans="1:16" ht="67.5" x14ac:dyDescent="0.25">
      <c r="A12313" s="827" t="s">
        <v>3627</v>
      </c>
      <c r="B12313" s="827" t="s">
        <v>3626</v>
      </c>
      <c r="C12313" s="827" t="s">
        <v>3031</v>
      </c>
      <c r="D12313" s="824" t="s">
        <v>4558</v>
      </c>
      <c r="E12313" s="826">
        <v>2550</v>
      </c>
      <c r="F12313" s="825" t="s">
        <v>4557</v>
      </c>
      <c r="G12313" s="824" t="s">
        <v>4556</v>
      </c>
      <c r="H12313" s="823" t="s">
        <v>2722</v>
      </c>
      <c r="I12313" s="823" t="s">
        <v>3654</v>
      </c>
      <c r="J12313" s="823" t="s">
        <v>2722</v>
      </c>
      <c r="K12313" s="822"/>
      <c r="L12313" s="822"/>
      <c r="M12313" s="821"/>
      <c r="N12313" s="822">
        <v>3</v>
      </c>
      <c r="O12313" s="822">
        <v>6</v>
      </c>
      <c r="P12313" s="821">
        <v>16237.48341975837</v>
      </c>
    </row>
    <row r="12314" spans="1:16" ht="22.5" x14ac:dyDescent="0.25">
      <c r="A12314" s="827" t="s">
        <v>3627</v>
      </c>
      <c r="B12314" s="827" t="s">
        <v>3626</v>
      </c>
      <c r="C12314" s="827" t="s">
        <v>3031</v>
      </c>
      <c r="D12314" s="824" t="s">
        <v>4555</v>
      </c>
      <c r="E12314" s="826">
        <v>2750</v>
      </c>
      <c r="F12314" s="825" t="s">
        <v>4554</v>
      </c>
      <c r="G12314" s="824" t="s">
        <v>4553</v>
      </c>
      <c r="H12314" s="823" t="s">
        <v>4048</v>
      </c>
      <c r="I12314" s="823" t="s">
        <v>3631</v>
      </c>
      <c r="J12314" s="823" t="s">
        <v>4048</v>
      </c>
      <c r="K12314" s="822"/>
      <c r="L12314" s="822"/>
      <c r="M12314" s="821"/>
      <c r="N12314" s="822">
        <v>4</v>
      </c>
      <c r="O12314" s="822">
        <v>6</v>
      </c>
      <c r="P12314" s="821">
        <v>17586.569972567377</v>
      </c>
    </row>
    <row r="12315" spans="1:16" ht="56.25" x14ac:dyDescent="0.25">
      <c r="A12315" s="827" t="s">
        <v>3627</v>
      </c>
      <c r="B12315" s="827" t="s">
        <v>3626</v>
      </c>
      <c r="C12315" s="827" t="s">
        <v>3031</v>
      </c>
      <c r="D12315" s="824" t="s">
        <v>4552</v>
      </c>
      <c r="E12315" s="826">
        <v>2500</v>
      </c>
      <c r="F12315" s="825" t="s">
        <v>4551</v>
      </c>
      <c r="G12315" s="824" t="s">
        <v>4550</v>
      </c>
      <c r="H12315" s="823" t="s">
        <v>3674</v>
      </c>
      <c r="I12315" s="823" t="s">
        <v>3638</v>
      </c>
      <c r="J12315" s="823" t="s">
        <v>3674</v>
      </c>
      <c r="K12315" s="822"/>
      <c r="L12315" s="822"/>
      <c r="M12315" s="821"/>
      <c r="N12315" s="822">
        <v>3</v>
      </c>
      <c r="O12315" s="822">
        <v>6</v>
      </c>
      <c r="P12315" s="821">
        <v>16141.125106432964</v>
      </c>
    </row>
    <row r="12316" spans="1:16" ht="33.75" x14ac:dyDescent="0.25">
      <c r="A12316" s="827" t="s">
        <v>3627</v>
      </c>
      <c r="B12316" s="827" t="s">
        <v>3626</v>
      </c>
      <c r="C12316" s="827" t="s">
        <v>3031</v>
      </c>
      <c r="D12316" s="824" t="s">
        <v>4549</v>
      </c>
      <c r="E12316" s="826">
        <v>8000</v>
      </c>
      <c r="F12316" s="825" t="s">
        <v>4548</v>
      </c>
      <c r="G12316" s="824" t="s">
        <v>4547</v>
      </c>
      <c r="H12316" s="823" t="s">
        <v>2725</v>
      </c>
      <c r="I12316" s="823" t="s">
        <v>3622</v>
      </c>
      <c r="J12316" s="823" t="s">
        <v>2725</v>
      </c>
      <c r="K12316" s="822"/>
      <c r="L12316" s="822"/>
      <c r="M12316" s="821"/>
      <c r="N12316" s="822">
        <v>2</v>
      </c>
      <c r="O12316" s="822">
        <v>6</v>
      </c>
      <c r="P12316" s="821">
        <v>49035.074692094371</v>
      </c>
    </row>
    <row r="12317" spans="1:16" ht="33.75" x14ac:dyDescent="0.25">
      <c r="A12317" s="827" t="s">
        <v>3627</v>
      </c>
      <c r="B12317" s="827" t="s">
        <v>3626</v>
      </c>
      <c r="C12317" s="827" t="s">
        <v>3031</v>
      </c>
      <c r="D12317" s="824" t="s">
        <v>4546</v>
      </c>
      <c r="E12317" s="826">
        <v>4500</v>
      </c>
      <c r="F12317" s="825" t="s">
        <v>4545</v>
      </c>
      <c r="G12317" s="824" t="s">
        <v>4544</v>
      </c>
      <c r="H12317" s="823" t="s">
        <v>2722</v>
      </c>
      <c r="I12317" s="823" t="s">
        <v>3654</v>
      </c>
      <c r="J12317" s="823" t="s">
        <v>2722</v>
      </c>
      <c r="K12317" s="822"/>
      <c r="L12317" s="822"/>
      <c r="M12317" s="821"/>
      <c r="N12317" s="822">
        <v>3</v>
      </c>
      <c r="O12317" s="822">
        <v>6</v>
      </c>
      <c r="P12317" s="821">
        <v>27852.524331278182</v>
      </c>
    </row>
    <row r="12318" spans="1:16" ht="67.5" x14ac:dyDescent="0.25">
      <c r="A12318" s="827" t="s">
        <v>3627</v>
      </c>
      <c r="B12318" s="827" t="s">
        <v>3626</v>
      </c>
      <c r="C12318" s="827" t="s">
        <v>3031</v>
      </c>
      <c r="D12318" s="824" t="s">
        <v>4543</v>
      </c>
      <c r="E12318" s="826">
        <v>3950</v>
      </c>
      <c r="F12318" s="825" t="s">
        <v>4542</v>
      </c>
      <c r="G12318" s="824" t="s">
        <v>4541</v>
      </c>
      <c r="H12318" s="823" t="s">
        <v>3691</v>
      </c>
      <c r="I12318" s="823" t="s">
        <v>3622</v>
      </c>
      <c r="J12318" s="823" t="s">
        <v>3691</v>
      </c>
      <c r="K12318" s="822"/>
      <c r="L12318" s="822"/>
      <c r="M12318" s="821"/>
      <c r="N12318" s="822">
        <v>3</v>
      </c>
      <c r="O12318" s="822">
        <v>6</v>
      </c>
      <c r="P12318" s="821">
        <v>24783.211840537268</v>
      </c>
    </row>
    <row r="12319" spans="1:16" ht="33.75" x14ac:dyDescent="0.25">
      <c r="A12319" s="827" t="s">
        <v>3627</v>
      </c>
      <c r="B12319" s="827" t="s">
        <v>3626</v>
      </c>
      <c r="C12319" s="827" t="s">
        <v>3031</v>
      </c>
      <c r="D12319" s="824" t="s">
        <v>4540</v>
      </c>
      <c r="E12319" s="826">
        <v>6000</v>
      </c>
      <c r="F12319" s="825" t="s">
        <v>4539</v>
      </c>
      <c r="G12319" s="824" t="s">
        <v>4538</v>
      </c>
      <c r="H12319" s="823" t="s">
        <v>4071</v>
      </c>
      <c r="I12319" s="823" t="s">
        <v>3622</v>
      </c>
      <c r="J12319" s="823" t="s">
        <v>4071</v>
      </c>
      <c r="K12319" s="822"/>
      <c r="L12319" s="822"/>
      <c r="M12319" s="821"/>
      <c r="N12319" s="822">
        <v>3</v>
      </c>
      <c r="O12319" s="822">
        <v>6</v>
      </c>
      <c r="P12319" s="821">
        <v>37132.883400689723</v>
      </c>
    </row>
    <row r="12320" spans="1:16" ht="33.75" x14ac:dyDescent="0.25">
      <c r="A12320" s="827" t="s">
        <v>3627</v>
      </c>
      <c r="B12320" s="827" t="s">
        <v>3626</v>
      </c>
      <c r="C12320" s="827" t="s">
        <v>3031</v>
      </c>
      <c r="D12320" s="824" t="s">
        <v>4537</v>
      </c>
      <c r="E12320" s="826">
        <v>1454</v>
      </c>
      <c r="F12320" s="825" t="s">
        <v>4536</v>
      </c>
      <c r="G12320" s="824" t="s">
        <v>4535</v>
      </c>
      <c r="H12320" s="823" t="s">
        <v>2745</v>
      </c>
      <c r="I12320" s="823" t="s">
        <v>3638</v>
      </c>
      <c r="J12320" s="823" t="s">
        <v>2745</v>
      </c>
      <c r="K12320" s="822"/>
      <c r="L12320" s="822"/>
      <c r="M12320" s="821"/>
      <c r="N12320" s="822">
        <v>3</v>
      </c>
      <c r="O12320" s="822">
        <v>6</v>
      </c>
      <c r="P12320" s="821">
        <v>9342.2356810996462</v>
      </c>
    </row>
    <row r="12321" spans="1:16" ht="22.5" x14ac:dyDescent="0.25">
      <c r="A12321" s="827" t="s">
        <v>3627</v>
      </c>
      <c r="B12321" s="827" t="s">
        <v>3626</v>
      </c>
      <c r="C12321" s="827" t="s">
        <v>3031</v>
      </c>
      <c r="D12321" s="824" t="s">
        <v>4534</v>
      </c>
      <c r="E12321" s="826">
        <v>2500</v>
      </c>
      <c r="F12321" s="825" t="s">
        <v>4533</v>
      </c>
      <c r="G12321" s="824" t="s">
        <v>4532</v>
      </c>
      <c r="H12321" s="823" t="s">
        <v>3691</v>
      </c>
      <c r="I12321" s="823" t="s">
        <v>3654</v>
      </c>
      <c r="J12321" s="823" t="s">
        <v>3691</v>
      </c>
      <c r="K12321" s="822"/>
      <c r="L12321" s="822"/>
      <c r="M12321" s="821"/>
      <c r="N12321" s="822">
        <v>2</v>
      </c>
      <c r="O12321" s="822">
        <v>6</v>
      </c>
      <c r="P12321" s="821">
        <v>16083.007401173347</v>
      </c>
    </row>
    <row r="12322" spans="1:16" ht="22.5" x14ac:dyDescent="0.25">
      <c r="A12322" s="827" t="s">
        <v>3627</v>
      </c>
      <c r="B12322" s="827" t="s">
        <v>3626</v>
      </c>
      <c r="C12322" s="827" t="s">
        <v>3031</v>
      </c>
      <c r="D12322" s="824" t="s">
        <v>4531</v>
      </c>
      <c r="E12322" s="826">
        <v>8000</v>
      </c>
      <c r="F12322" s="825" t="s">
        <v>4530</v>
      </c>
      <c r="G12322" s="824" t="s">
        <v>4529</v>
      </c>
      <c r="H12322" s="823" t="s">
        <v>2722</v>
      </c>
      <c r="I12322" s="823" t="s">
        <v>3654</v>
      </c>
      <c r="J12322" s="823" t="s">
        <v>2722</v>
      </c>
      <c r="K12322" s="822"/>
      <c r="L12322" s="822"/>
      <c r="M12322" s="821"/>
      <c r="N12322" s="822">
        <v>3</v>
      </c>
      <c r="O12322" s="822">
        <v>6</v>
      </c>
      <c r="P12322" s="821">
        <v>49088.882184649316</v>
      </c>
    </row>
    <row r="12323" spans="1:16" ht="56.25" x14ac:dyDescent="0.25">
      <c r="A12323" s="827" t="s">
        <v>3627</v>
      </c>
      <c r="B12323" s="827" t="s">
        <v>3626</v>
      </c>
      <c r="C12323" s="827" t="s">
        <v>3031</v>
      </c>
      <c r="D12323" s="824" t="s">
        <v>4528</v>
      </c>
      <c r="E12323" s="826">
        <v>1200</v>
      </c>
      <c r="F12323" s="825" t="s">
        <v>4527</v>
      </c>
      <c r="G12323" s="824" t="s">
        <v>4526</v>
      </c>
      <c r="H12323" s="823" t="s">
        <v>2722</v>
      </c>
      <c r="I12323" s="823" t="s">
        <v>3622</v>
      </c>
      <c r="J12323" s="823" t="s">
        <v>2722</v>
      </c>
      <c r="K12323" s="822"/>
      <c r="L12323" s="822"/>
      <c r="M12323" s="821"/>
      <c r="N12323" s="822">
        <v>3</v>
      </c>
      <c r="O12323" s="822">
        <v>6</v>
      </c>
      <c r="P12323" s="821">
        <v>7822.8155364526501</v>
      </c>
    </row>
    <row r="12324" spans="1:16" ht="33.75" x14ac:dyDescent="0.25">
      <c r="A12324" s="827" t="s">
        <v>3627</v>
      </c>
      <c r="B12324" s="827" t="s">
        <v>3626</v>
      </c>
      <c r="C12324" s="827" t="s">
        <v>3031</v>
      </c>
      <c r="D12324" s="824" t="s">
        <v>4525</v>
      </c>
      <c r="E12324" s="826">
        <v>6000</v>
      </c>
      <c r="F12324" s="825" t="s">
        <v>4524</v>
      </c>
      <c r="G12324" s="824" t="s">
        <v>4523</v>
      </c>
      <c r="H12324" s="823" t="s">
        <v>3663</v>
      </c>
      <c r="I12324" s="823" t="s">
        <v>3622</v>
      </c>
      <c r="J12324" s="823" t="s">
        <v>3663</v>
      </c>
      <c r="K12324" s="822"/>
      <c r="L12324" s="822"/>
      <c r="M12324" s="821"/>
      <c r="N12324" s="822">
        <v>2</v>
      </c>
      <c r="O12324" s="822">
        <v>6</v>
      </c>
      <c r="P12324" s="821">
        <v>35879.012453651863</v>
      </c>
    </row>
    <row r="12325" spans="1:16" ht="56.25" x14ac:dyDescent="0.25">
      <c r="A12325" s="827" t="s">
        <v>3627</v>
      </c>
      <c r="B12325" s="827" t="s">
        <v>3626</v>
      </c>
      <c r="C12325" s="827" t="s">
        <v>3031</v>
      </c>
      <c r="D12325" s="824" t="s">
        <v>4522</v>
      </c>
      <c r="E12325" s="826">
        <v>1500</v>
      </c>
      <c r="F12325" s="825" t="s">
        <v>4521</v>
      </c>
      <c r="G12325" s="824" t="s">
        <v>4520</v>
      </c>
      <c r="H12325" s="823"/>
      <c r="I12325" s="823" t="s">
        <v>3804</v>
      </c>
      <c r="J12325" s="823"/>
      <c r="K12325" s="822"/>
      <c r="L12325" s="822"/>
      <c r="M12325" s="821"/>
      <c r="N12325" s="822">
        <v>3</v>
      </c>
      <c r="O12325" s="822">
        <v>6</v>
      </c>
      <c r="P12325" s="821">
        <v>9770.1295414174347</v>
      </c>
    </row>
    <row r="12326" spans="1:16" ht="56.25" x14ac:dyDescent="0.25">
      <c r="A12326" s="827" t="s">
        <v>3627</v>
      </c>
      <c r="B12326" s="827" t="s">
        <v>3626</v>
      </c>
      <c r="C12326" s="827" t="s">
        <v>3031</v>
      </c>
      <c r="D12326" s="824" t="s">
        <v>4519</v>
      </c>
      <c r="E12326" s="826">
        <v>1300</v>
      </c>
      <c r="F12326" s="825" t="s">
        <v>4518</v>
      </c>
      <c r="G12326" s="824" t="s">
        <v>4517</v>
      </c>
      <c r="H12326" s="823"/>
      <c r="I12326" s="823" t="s">
        <v>3804</v>
      </c>
      <c r="J12326" s="823"/>
      <c r="K12326" s="822"/>
      <c r="L12326" s="822"/>
      <c r="M12326" s="821"/>
      <c r="N12326" s="822">
        <v>3</v>
      </c>
      <c r="O12326" s="822">
        <v>6</v>
      </c>
      <c r="P12326" s="821">
        <v>8484.8341366374407</v>
      </c>
    </row>
    <row r="12327" spans="1:16" ht="67.5" x14ac:dyDescent="0.25">
      <c r="A12327" s="827" t="s">
        <v>3627</v>
      </c>
      <c r="B12327" s="827" t="s">
        <v>3626</v>
      </c>
      <c r="C12327" s="827" t="s">
        <v>3031</v>
      </c>
      <c r="D12327" s="824" t="s">
        <v>4516</v>
      </c>
      <c r="E12327" s="826">
        <v>3500</v>
      </c>
      <c r="F12327" s="825" t="s">
        <v>4515</v>
      </c>
      <c r="G12327" s="824" t="s">
        <v>4514</v>
      </c>
      <c r="H12327" s="823" t="s">
        <v>3691</v>
      </c>
      <c r="I12327" s="823" t="s">
        <v>3622</v>
      </c>
      <c r="J12327" s="823" t="s">
        <v>3691</v>
      </c>
      <c r="K12327" s="822"/>
      <c r="L12327" s="822"/>
      <c r="M12327" s="821"/>
      <c r="N12327" s="822">
        <v>3</v>
      </c>
      <c r="O12327" s="822">
        <v>6</v>
      </c>
      <c r="P12327" s="821">
        <v>22068.168762868219</v>
      </c>
    </row>
    <row r="12328" spans="1:16" ht="33.75" x14ac:dyDescent="0.25">
      <c r="A12328" s="827" t="s">
        <v>3627</v>
      </c>
      <c r="B12328" s="827" t="s">
        <v>3626</v>
      </c>
      <c r="C12328" s="827" t="s">
        <v>3031</v>
      </c>
      <c r="D12328" s="824" t="s">
        <v>4513</v>
      </c>
      <c r="E12328" s="826">
        <v>2600</v>
      </c>
      <c r="F12328" s="825" t="s">
        <v>4512</v>
      </c>
      <c r="G12328" s="824" t="s">
        <v>4511</v>
      </c>
      <c r="H12328" s="823" t="s">
        <v>3114</v>
      </c>
      <c r="I12328" s="823" t="s">
        <v>3638</v>
      </c>
      <c r="J12328" s="823" t="s">
        <v>3114</v>
      </c>
      <c r="K12328" s="822"/>
      <c r="L12328" s="822"/>
      <c r="M12328" s="821"/>
      <c r="N12328" s="822">
        <v>2</v>
      </c>
      <c r="O12328" s="822">
        <v>6</v>
      </c>
      <c r="P12328" s="821">
        <v>16657.398374697292</v>
      </c>
    </row>
    <row r="12329" spans="1:16" ht="33.75" x14ac:dyDescent="0.25">
      <c r="A12329" s="827" t="s">
        <v>3627</v>
      </c>
      <c r="B12329" s="827" t="s">
        <v>3626</v>
      </c>
      <c r="C12329" s="827" t="s">
        <v>3031</v>
      </c>
      <c r="D12329" s="824" t="s">
        <v>4510</v>
      </c>
      <c r="E12329" s="826">
        <v>2600</v>
      </c>
      <c r="F12329" s="825" t="s">
        <v>4509</v>
      </c>
      <c r="G12329" s="824" t="s">
        <v>4508</v>
      </c>
      <c r="H12329" s="823" t="s">
        <v>2722</v>
      </c>
      <c r="I12329" s="823" t="s">
        <v>3622</v>
      </c>
      <c r="J12329" s="823" t="s">
        <v>2722</v>
      </c>
      <c r="K12329" s="822"/>
      <c r="L12329" s="822"/>
      <c r="M12329" s="821"/>
      <c r="N12329" s="822">
        <v>2</v>
      </c>
      <c r="O12329" s="822">
        <v>6</v>
      </c>
      <c r="P12329" s="821">
        <v>16654.461415807833</v>
      </c>
    </row>
    <row r="12330" spans="1:16" ht="22.5" x14ac:dyDescent="0.25">
      <c r="A12330" s="827" t="s">
        <v>3627</v>
      </c>
      <c r="B12330" s="827" t="s">
        <v>3626</v>
      </c>
      <c r="C12330" s="827" t="s">
        <v>3031</v>
      </c>
      <c r="D12330" s="824" t="s">
        <v>4507</v>
      </c>
      <c r="E12330" s="826">
        <v>6200</v>
      </c>
      <c r="F12330" s="825" t="s">
        <v>4506</v>
      </c>
      <c r="G12330" s="824" t="s">
        <v>4505</v>
      </c>
      <c r="H12330" s="823" t="s">
        <v>3970</v>
      </c>
      <c r="I12330" s="823" t="s">
        <v>3654</v>
      </c>
      <c r="J12330" s="823" t="s">
        <v>3970</v>
      </c>
      <c r="K12330" s="822"/>
      <c r="L12330" s="822"/>
      <c r="M12330" s="821"/>
      <c r="N12330" s="822">
        <v>2</v>
      </c>
      <c r="O12330" s="822">
        <v>6</v>
      </c>
      <c r="P12330" s="821">
        <v>38130.557309312513</v>
      </c>
    </row>
    <row r="12331" spans="1:16" ht="67.5" x14ac:dyDescent="0.25">
      <c r="A12331" s="827" t="s">
        <v>3627</v>
      </c>
      <c r="B12331" s="827" t="s">
        <v>3626</v>
      </c>
      <c r="C12331" s="827" t="s">
        <v>3031</v>
      </c>
      <c r="D12331" s="824" t="s">
        <v>4504</v>
      </c>
      <c r="E12331" s="826">
        <v>3300</v>
      </c>
      <c r="F12331" s="825" t="s">
        <v>4503</v>
      </c>
      <c r="G12331" s="824" t="s">
        <v>4502</v>
      </c>
      <c r="H12331" s="823" t="s">
        <v>3936</v>
      </c>
      <c r="I12331" s="823" t="s">
        <v>3622</v>
      </c>
      <c r="J12331" s="823" t="s">
        <v>3936</v>
      </c>
      <c r="K12331" s="822"/>
      <c r="L12331" s="822"/>
      <c r="M12331" s="821"/>
      <c r="N12331" s="822">
        <v>3</v>
      </c>
      <c r="O12331" s="822">
        <v>6</v>
      </c>
      <c r="P12331" s="821">
        <v>19760.611189547901</v>
      </c>
    </row>
    <row r="12332" spans="1:16" ht="56.25" x14ac:dyDescent="0.25">
      <c r="A12332" s="827" t="s">
        <v>3627</v>
      </c>
      <c r="B12332" s="827" t="s">
        <v>3626</v>
      </c>
      <c r="C12332" s="827" t="s">
        <v>3031</v>
      </c>
      <c r="D12332" s="824" t="s">
        <v>4501</v>
      </c>
      <c r="E12332" s="826">
        <v>1200</v>
      </c>
      <c r="F12332" s="825" t="s">
        <v>4500</v>
      </c>
      <c r="G12332" s="824" t="s">
        <v>4499</v>
      </c>
      <c r="H12332" s="823" t="s">
        <v>3114</v>
      </c>
      <c r="I12332" s="823" t="s">
        <v>3622</v>
      </c>
      <c r="J12332" s="823" t="s">
        <v>3114</v>
      </c>
      <c r="K12332" s="822"/>
      <c r="L12332" s="822"/>
      <c r="M12332" s="821"/>
      <c r="N12332" s="822">
        <v>4</v>
      </c>
      <c r="O12332" s="822">
        <v>6</v>
      </c>
      <c r="P12332" s="821">
        <v>7671.3165717589873</v>
      </c>
    </row>
    <row r="12333" spans="1:16" ht="56.25" x14ac:dyDescent="0.25">
      <c r="A12333" s="827" t="s">
        <v>3627</v>
      </c>
      <c r="B12333" s="827" t="s">
        <v>3626</v>
      </c>
      <c r="C12333" s="827" t="s">
        <v>3031</v>
      </c>
      <c r="D12333" s="824" t="s">
        <v>4498</v>
      </c>
      <c r="E12333" s="826">
        <v>3000</v>
      </c>
      <c r="F12333" s="825" t="s">
        <v>4497</v>
      </c>
      <c r="G12333" s="824" t="s">
        <v>4496</v>
      </c>
      <c r="H12333" s="823" t="s">
        <v>2883</v>
      </c>
      <c r="I12333" s="823" t="s">
        <v>3622</v>
      </c>
      <c r="J12333" s="823" t="s">
        <v>2883</v>
      </c>
      <c r="K12333" s="822"/>
      <c r="L12333" s="822"/>
      <c r="M12333" s="821"/>
      <c r="N12333" s="822">
        <v>3</v>
      </c>
      <c r="O12333" s="822">
        <v>6</v>
      </c>
      <c r="P12333" s="821">
        <v>19043.762674259611</v>
      </c>
    </row>
    <row r="12334" spans="1:16" ht="56.25" x14ac:dyDescent="0.25">
      <c r="A12334" s="827" t="s">
        <v>3627</v>
      </c>
      <c r="B12334" s="827" t="s">
        <v>3626</v>
      </c>
      <c r="C12334" s="827" t="s">
        <v>3031</v>
      </c>
      <c r="D12334" s="824" t="s">
        <v>4495</v>
      </c>
      <c r="E12334" s="826">
        <v>3500</v>
      </c>
      <c r="F12334" s="825" t="s">
        <v>4494</v>
      </c>
      <c r="G12334" s="824" t="s">
        <v>4493</v>
      </c>
      <c r="H12334" s="823" t="s">
        <v>4492</v>
      </c>
      <c r="I12334" s="823" t="s">
        <v>3631</v>
      </c>
      <c r="J12334" s="823" t="s">
        <v>4492</v>
      </c>
      <c r="K12334" s="822"/>
      <c r="L12334" s="822"/>
      <c r="M12334" s="821"/>
      <c r="N12334" s="822">
        <v>3</v>
      </c>
      <c r="O12334" s="822">
        <v>6</v>
      </c>
      <c r="P12334" s="821">
        <v>16435.793299174766</v>
      </c>
    </row>
    <row r="12335" spans="1:16" ht="33.75" x14ac:dyDescent="0.25">
      <c r="A12335" s="827" t="s">
        <v>3627</v>
      </c>
      <c r="B12335" s="827" t="s">
        <v>3626</v>
      </c>
      <c r="C12335" s="827" t="s">
        <v>3031</v>
      </c>
      <c r="D12335" s="824" t="s">
        <v>4491</v>
      </c>
      <c r="E12335" s="826">
        <v>6000</v>
      </c>
      <c r="F12335" s="825" t="s">
        <v>4490</v>
      </c>
      <c r="G12335" s="824" t="s">
        <v>4489</v>
      </c>
      <c r="H12335" s="823" t="s">
        <v>4488</v>
      </c>
      <c r="I12335" s="823" t="s">
        <v>3622</v>
      </c>
      <c r="J12335" s="823" t="s">
        <v>4488</v>
      </c>
      <c r="K12335" s="822"/>
      <c r="L12335" s="822"/>
      <c r="M12335" s="821"/>
      <c r="N12335" s="822">
        <v>3</v>
      </c>
      <c r="O12335" s="822">
        <v>6</v>
      </c>
      <c r="P12335" s="821">
        <v>36065.955400028521</v>
      </c>
    </row>
    <row r="12336" spans="1:16" ht="56.25" x14ac:dyDescent="0.25">
      <c r="A12336" s="827" t="s">
        <v>3627</v>
      </c>
      <c r="B12336" s="827" t="s">
        <v>3626</v>
      </c>
      <c r="C12336" s="827" t="s">
        <v>3031</v>
      </c>
      <c r="D12336" s="824" t="s">
        <v>4487</v>
      </c>
      <c r="E12336" s="826">
        <v>3000</v>
      </c>
      <c r="F12336" s="825" t="s">
        <v>4486</v>
      </c>
      <c r="G12336" s="824" t="s">
        <v>4485</v>
      </c>
      <c r="H12336" s="823" t="s">
        <v>3674</v>
      </c>
      <c r="I12336" s="823" t="s">
        <v>3622</v>
      </c>
      <c r="J12336" s="823" t="s">
        <v>3674</v>
      </c>
      <c r="K12336" s="822"/>
      <c r="L12336" s="822"/>
      <c r="M12336" s="821"/>
      <c r="N12336" s="822">
        <v>3</v>
      </c>
      <c r="O12336" s="822">
        <v>6</v>
      </c>
      <c r="P12336" s="821">
        <v>18846.675692401281</v>
      </c>
    </row>
    <row r="12337" spans="1:16" ht="33.75" x14ac:dyDescent="0.25">
      <c r="A12337" s="827" t="s">
        <v>3627</v>
      </c>
      <c r="B12337" s="827" t="s">
        <v>3626</v>
      </c>
      <c r="C12337" s="827" t="s">
        <v>3031</v>
      </c>
      <c r="D12337" s="824" t="s">
        <v>4484</v>
      </c>
      <c r="E12337" s="826">
        <v>4200</v>
      </c>
      <c r="F12337" s="825" t="s">
        <v>4483</v>
      </c>
      <c r="G12337" s="824" t="s">
        <v>4482</v>
      </c>
      <c r="H12337" s="823" t="s">
        <v>4481</v>
      </c>
      <c r="I12337" s="823" t="s">
        <v>3622</v>
      </c>
      <c r="J12337" s="823" t="s">
        <v>4481</v>
      </c>
      <c r="K12337" s="822"/>
      <c r="L12337" s="822"/>
      <c r="M12337" s="821"/>
      <c r="N12337" s="822">
        <v>2</v>
      </c>
      <c r="O12337" s="822">
        <v>6</v>
      </c>
      <c r="P12337" s="821">
        <v>26211.977185879681</v>
      </c>
    </row>
    <row r="12338" spans="1:16" ht="33.75" x14ac:dyDescent="0.25">
      <c r="A12338" s="827" t="s">
        <v>3627</v>
      </c>
      <c r="B12338" s="827" t="s">
        <v>3626</v>
      </c>
      <c r="C12338" s="827" t="s">
        <v>3031</v>
      </c>
      <c r="D12338" s="824" t="s">
        <v>4480</v>
      </c>
      <c r="E12338" s="826">
        <v>8000</v>
      </c>
      <c r="F12338" s="825" t="s">
        <v>4479</v>
      </c>
      <c r="G12338" s="824" t="s">
        <v>4478</v>
      </c>
      <c r="H12338" s="823" t="s">
        <v>4477</v>
      </c>
      <c r="I12338" s="823" t="s">
        <v>3622</v>
      </c>
      <c r="J12338" s="823" t="s">
        <v>4477</v>
      </c>
      <c r="K12338" s="822"/>
      <c r="L12338" s="822"/>
      <c r="M12338" s="821"/>
      <c r="N12338" s="822">
        <v>2</v>
      </c>
      <c r="O12338" s="822">
        <v>6</v>
      </c>
      <c r="P12338" s="821">
        <v>49161.38397184194</v>
      </c>
    </row>
    <row r="12339" spans="1:16" ht="67.5" x14ac:dyDescent="0.25">
      <c r="A12339" s="827" t="s">
        <v>3627</v>
      </c>
      <c r="B12339" s="827" t="s">
        <v>3626</v>
      </c>
      <c r="C12339" s="827" t="s">
        <v>3031</v>
      </c>
      <c r="D12339" s="824" t="s">
        <v>4476</v>
      </c>
      <c r="E12339" s="826">
        <v>3500</v>
      </c>
      <c r="F12339" s="825" t="s">
        <v>4475</v>
      </c>
      <c r="G12339" s="824" t="s">
        <v>4474</v>
      </c>
      <c r="H12339" s="823" t="s">
        <v>3674</v>
      </c>
      <c r="I12339" s="823" t="s">
        <v>3622</v>
      </c>
      <c r="J12339" s="823" t="s">
        <v>3674</v>
      </c>
      <c r="K12339" s="822"/>
      <c r="L12339" s="822"/>
      <c r="M12339" s="821"/>
      <c r="N12339" s="822">
        <v>3</v>
      </c>
      <c r="O12339" s="822">
        <v>6</v>
      </c>
      <c r="P12339" s="821">
        <v>15403.096406388968</v>
      </c>
    </row>
    <row r="12340" spans="1:16" ht="67.5" x14ac:dyDescent="0.25">
      <c r="A12340" s="827" t="s">
        <v>3627</v>
      </c>
      <c r="B12340" s="827" t="s">
        <v>3626</v>
      </c>
      <c r="C12340" s="827" t="s">
        <v>3031</v>
      </c>
      <c r="D12340" s="824" t="s">
        <v>4473</v>
      </c>
      <c r="E12340" s="826">
        <v>3500</v>
      </c>
      <c r="F12340" s="825" t="s">
        <v>4472</v>
      </c>
      <c r="G12340" s="824" t="s">
        <v>4471</v>
      </c>
      <c r="H12340" s="823" t="s">
        <v>2741</v>
      </c>
      <c r="I12340" s="823" t="s">
        <v>3638</v>
      </c>
      <c r="J12340" s="823" t="s">
        <v>2741</v>
      </c>
      <c r="K12340" s="822"/>
      <c r="L12340" s="822"/>
      <c r="M12340" s="821"/>
      <c r="N12340" s="822">
        <v>3</v>
      </c>
      <c r="O12340" s="822">
        <v>6</v>
      </c>
      <c r="P12340" s="821">
        <v>22083.515124846916</v>
      </c>
    </row>
    <row r="12341" spans="1:16" ht="33.75" x14ac:dyDescent="0.25">
      <c r="A12341" s="827" t="s">
        <v>3627</v>
      </c>
      <c r="B12341" s="827" t="s">
        <v>3626</v>
      </c>
      <c r="C12341" s="827" t="s">
        <v>3031</v>
      </c>
      <c r="D12341" s="824" t="s">
        <v>4470</v>
      </c>
      <c r="E12341" s="826">
        <v>2700</v>
      </c>
      <c r="F12341" s="825" t="s">
        <v>4469</v>
      </c>
      <c r="G12341" s="824" t="s">
        <v>4468</v>
      </c>
      <c r="H12341" s="823" t="s">
        <v>4467</v>
      </c>
      <c r="I12341" s="823" t="s">
        <v>3622</v>
      </c>
      <c r="J12341" s="823" t="s">
        <v>4467</v>
      </c>
      <c r="K12341" s="822"/>
      <c r="L12341" s="822"/>
      <c r="M12341" s="821"/>
      <c r="N12341" s="822">
        <v>2</v>
      </c>
      <c r="O12341" s="822">
        <v>6</v>
      </c>
      <c r="P12341" s="821">
        <v>17173.080241683543</v>
      </c>
    </row>
    <row r="12342" spans="1:16" x14ac:dyDescent="0.25">
      <c r="A12342" s="1772" t="s">
        <v>2848</v>
      </c>
      <c r="B12342" s="1772"/>
      <c r="C12342" s="1772"/>
      <c r="D12342" s="1772"/>
      <c r="E12342" s="1772"/>
      <c r="F12342" s="1772" t="s">
        <v>378</v>
      </c>
      <c r="G12342" s="1772"/>
      <c r="H12342" s="1772"/>
      <c r="I12342" s="1772"/>
      <c r="J12342" s="1772"/>
      <c r="K12342" s="1771" t="s">
        <v>2847</v>
      </c>
      <c r="L12342" s="1771"/>
      <c r="M12342" s="1771"/>
      <c r="N12342" s="1771" t="s">
        <v>2846</v>
      </c>
      <c r="O12342" s="1771"/>
      <c r="P12342" s="1771"/>
    </row>
    <row r="12343" spans="1:16" ht="78" customHeight="1" x14ac:dyDescent="0.25">
      <c r="A12343" s="1535" t="s">
        <v>2845</v>
      </c>
      <c r="B12343" s="1535" t="s">
        <v>5</v>
      </c>
      <c r="C12343" s="1535" t="s">
        <v>2844</v>
      </c>
      <c r="D12343" s="1535" t="s">
        <v>2843</v>
      </c>
      <c r="E12343" s="1536" t="s">
        <v>2842</v>
      </c>
      <c r="F12343" s="1537" t="s">
        <v>2841</v>
      </c>
      <c r="G12343" s="1540" t="s">
        <v>2840</v>
      </c>
      <c r="H12343" s="1535" t="s">
        <v>2839</v>
      </c>
      <c r="I12343" s="1535" t="s">
        <v>2838</v>
      </c>
      <c r="J12343" s="1535" t="s">
        <v>2837</v>
      </c>
      <c r="K12343" s="1538" t="s">
        <v>2836</v>
      </c>
      <c r="L12343" s="1538" t="s">
        <v>2835</v>
      </c>
      <c r="M12343" s="1539" t="s">
        <v>2834</v>
      </c>
      <c r="N12343" s="1538" t="s">
        <v>2836</v>
      </c>
      <c r="O12343" s="1538" t="s">
        <v>2835</v>
      </c>
      <c r="P12343" s="1539" t="s">
        <v>2834</v>
      </c>
    </row>
    <row r="12344" spans="1:16" ht="56.25" x14ac:dyDescent="0.25">
      <c r="A12344" s="827" t="s">
        <v>3627</v>
      </c>
      <c r="B12344" s="827" t="s">
        <v>3626</v>
      </c>
      <c r="C12344" s="827" t="s">
        <v>3031</v>
      </c>
      <c r="D12344" s="824" t="s">
        <v>4466</v>
      </c>
      <c r="E12344" s="826">
        <v>2500</v>
      </c>
      <c r="F12344" s="825" t="s">
        <v>4465</v>
      </c>
      <c r="G12344" s="824" t="s">
        <v>4464</v>
      </c>
      <c r="H12344" s="823" t="s">
        <v>4463</v>
      </c>
      <c r="I12344" s="823" t="s">
        <v>3654</v>
      </c>
      <c r="J12344" s="823" t="s">
        <v>4463</v>
      </c>
      <c r="K12344" s="822"/>
      <c r="L12344" s="822"/>
      <c r="M12344" s="821"/>
      <c r="N12344" s="822">
        <v>3</v>
      </c>
      <c r="O12344" s="822">
        <v>6</v>
      </c>
      <c r="P12344" s="821">
        <v>15908.333525379265</v>
      </c>
    </row>
    <row r="12345" spans="1:16" ht="56.25" x14ac:dyDescent="0.25">
      <c r="A12345" s="827" t="s">
        <v>3627</v>
      </c>
      <c r="B12345" s="827" t="s">
        <v>3626</v>
      </c>
      <c r="C12345" s="827" t="s">
        <v>3031</v>
      </c>
      <c r="D12345" s="824" t="s">
        <v>4439</v>
      </c>
      <c r="E12345" s="826">
        <v>2500</v>
      </c>
      <c r="F12345" s="825" t="s">
        <v>4462</v>
      </c>
      <c r="G12345" s="824" t="s">
        <v>4461</v>
      </c>
      <c r="H12345" s="823" t="s">
        <v>3674</v>
      </c>
      <c r="I12345" s="823" t="s">
        <v>3622</v>
      </c>
      <c r="J12345" s="823" t="s">
        <v>3674</v>
      </c>
      <c r="K12345" s="822"/>
      <c r="L12345" s="822"/>
      <c r="M12345" s="821"/>
      <c r="N12345" s="822">
        <v>3</v>
      </c>
      <c r="O12345" s="822">
        <v>6</v>
      </c>
      <c r="P12345" s="821">
        <v>16075.910585836367</v>
      </c>
    </row>
    <row r="12346" spans="1:16" ht="33.75" x14ac:dyDescent="0.25">
      <c r="A12346" s="827" t="s">
        <v>3627</v>
      </c>
      <c r="B12346" s="827" t="s">
        <v>3626</v>
      </c>
      <c r="C12346" s="827" t="s">
        <v>3031</v>
      </c>
      <c r="D12346" s="824" t="s">
        <v>4460</v>
      </c>
      <c r="E12346" s="826">
        <v>6500</v>
      </c>
      <c r="F12346" s="825" t="s">
        <v>4459</v>
      </c>
      <c r="G12346" s="824" t="s">
        <v>4458</v>
      </c>
      <c r="H12346" s="823" t="s">
        <v>2722</v>
      </c>
      <c r="I12346" s="823" t="s">
        <v>3622</v>
      </c>
      <c r="J12346" s="823" t="s">
        <v>2722</v>
      </c>
      <c r="K12346" s="822"/>
      <c r="L12346" s="822"/>
      <c r="M12346" s="821"/>
      <c r="N12346" s="822">
        <v>3</v>
      </c>
      <c r="O12346" s="822">
        <v>6</v>
      </c>
      <c r="P12346" s="821">
        <v>40040.923770022913</v>
      </c>
    </row>
    <row r="12347" spans="1:16" ht="56.25" x14ac:dyDescent="0.25">
      <c r="A12347" s="827" t="s">
        <v>3627</v>
      </c>
      <c r="B12347" s="827" t="s">
        <v>3626</v>
      </c>
      <c r="C12347" s="827" t="s">
        <v>3031</v>
      </c>
      <c r="D12347" s="824" t="s">
        <v>4457</v>
      </c>
      <c r="E12347" s="826">
        <v>3500</v>
      </c>
      <c r="F12347" s="825" t="s">
        <v>4456</v>
      </c>
      <c r="G12347" s="824" t="s">
        <v>4455</v>
      </c>
      <c r="H12347" s="823" t="s">
        <v>2722</v>
      </c>
      <c r="I12347" s="823" t="s">
        <v>3622</v>
      </c>
      <c r="J12347" s="823" t="s">
        <v>2722</v>
      </c>
      <c r="K12347" s="822"/>
      <c r="L12347" s="822"/>
      <c r="M12347" s="821"/>
      <c r="N12347" s="822">
        <v>3</v>
      </c>
      <c r="O12347" s="822">
        <v>6</v>
      </c>
      <c r="P12347" s="821">
        <v>21980.310589946432</v>
      </c>
    </row>
    <row r="12348" spans="1:16" ht="67.5" x14ac:dyDescent="0.25">
      <c r="A12348" s="827" t="s">
        <v>3627</v>
      </c>
      <c r="B12348" s="827" t="s">
        <v>3626</v>
      </c>
      <c r="C12348" s="827" t="s">
        <v>3031</v>
      </c>
      <c r="D12348" s="824" t="s">
        <v>4454</v>
      </c>
      <c r="E12348" s="826">
        <v>3000</v>
      </c>
      <c r="F12348" s="825" t="s">
        <v>4453</v>
      </c>
      <c r="G12348" s="824" t="s">
        <v>4452</v>
      </c>
      <c r="H12348" s="823" t="s">
        <v>3674</v>
      </c>
      <c r="I12348" s="823" t="s">
        <v>3638</v>
      </c>
      <c r="J12348" s="823" t="s">
        <v>3674</v>
      </c>
      <c r="K12348" s="822"/>
      <c r="L12348" s="822"/>
      <c r="M12348" s="821"/>
      <c r="N12348" s="822">
        <v>3</v>
      </c>
      <c r="O12348" s="822">
        <v>6</v>
      </c>
      <c r="P12348" s="821">
        <v>18894.158198405905</v>
      </c>
    </row>
    <row r="12349" spans="1:16" ht="67.5" x14ac:dyDescent="0.25">
      <c r="A12349" s="827" t="s">
        <v>3627</v>
      </c>
      <c r="B12349" s="827" t="s">
        <v>3626</v>
      </c>
      <c r="C12349" s="827" t="s">
        <v>3031</v>
      </c>
      <c r="D12349" s="824" t="s">
        <v>4451</v>
      </c>
      <c r="E12349" s="826">
        <v>3950</v>
      </c>
      <c r="F12349" s="825" t="s">
        <v>4450</v>
      </c>
      <c r="G12349" s="824" t="s">
        <v>4449</v>
      </c>
      <c r="H12349" s="823" t="s">
        <v>2722</v>
      </c>
      <c r="I12349" s="823" t="s">
        <v>3654</v>
      </c>
      <c r="J12349" s="823" t="s">
        <v>2722</v>
      </c>
      <c r="K12349" s="822"/>
      <c r="L12349" s="822"/>
      <c r="M12349" s="821"/>
      <c r="N12349" s="822">
        <v>3</v>
      </c>
      <c r="O12349" s="822">
        <v>6</v>
      </c>
      <c r="P12349" s="821">
        <v>24653.875388145956</v>
      </c>
    </row>
    <row r="12350" spans="1:16" ht="67.5" x14ac:dyDescent="0.25">
      <c r="A12350" s="827" t="s">
        <v>3627</v>
      </c>
      <c r="B12350" s="827" t="s">
        <v>3626</v>
      </c>
      <c r="C12350" s="827" t="s">
        <v>3031</v>
      </c>
      <c r="D12350" s="824" t="s">
        <v>4448</v>
      </c>
      <c r="E12350" s="826">
        <v>2000</v>
      </c>
      <c r="F12350" s="825" t="s">
        <v>4447</v>
      </c>
      <c r="G12350" s="824" t="s">
        <v>4446</v>
      </c>
      <c r="H12350" s="823" t="s">
        <v>2741</v>
      </c>
      <c r="I12350" s="823" t="s">
        <v>3638</v>
      </c>
      <c r="J12350" s="823" t="s">
        <v>2741</v>
      </c>
      <c r="K12350" s="822"/>
      <c r="L12350" s="822"/>
      <c r="M12350" s="821"/>
      <c r="N12350" s="822">
        <v>4</v>
      </c>
      <c r="O12350" s="822">
        <v>6</v>
      </c>
      <c r="P12350" s="821">
        <v>12854.547824125617</v>
      </c>
    </row>
    <row r="12351" spans="1:16" ht="33.75" x14ac:dyDescent="0.25">
      <c r="A12351" s="827" t="s">
        <v>3627</v>
      </c>
      <c r="B12351" s="827" t="s">
        <v>3626</v>
      </c>
      <c r="C12351" s="827" t="s">
        <v>3031</v>
      </c>
      <c r="D12351" s="824" t="s">
        <v>4445</v>
      </c>
      <c r="E12351" s="826">
        <v>3500</v>
      </c>
      <c r="F12351" s="825" t="s">
        <v>4444</v>
      </c>
      <c r="G12351" s="824" t="s">
        <v>4443</v>
      </c>
      <c r="H12351" s="823" t="s">
        <v>2725</v>
      </c>
      <c r="I12351" s="823" t="s">
        <v>3622</v>
      </c>
      <c r="J12351" s="823" t="s">
        <v>2725</v>
      </c>
      <c r="K12351" s="822"/>
      <c r="L12351" s="822"/>
      <c r="M12351" s="821"/>
      <c r="N12351" s="822">
        <v>1</v>
      </c>
      <c r="O12351" s="822">
        <v>5</v>
      </c>
      <c r="P12351" s="821">
        <v>15553.522829781703</v>
      </c>
    </row>
    <row r="12352" spans="1:16" ht="56.25" x14ac:dyDescent="0.25">
      <c r="A12352" s="827" t="s">
        <v>3627</v>
      </c>
      <c r="B12352" s="827" t="s">
        <v>3626</v>
      </c>
      <c r="C12352" s="827" t="s">
        <v>3031</v>
      </c>
      <c r="D12352" s="824" t="s">
        <v>4442</v>
      </c>
      <c r="E12352" s="826">
        <v>1550</v>
      </c>
      <c r="F12352" s="825" t="s">
        <v>4441</v>
      </c>
      <c r="G12352" s="824" t="s">
        <v>4440</v>
      </c>
      <c r="H12352" s="823" t="s">
        <v>3691</v>
      </c>
      <c r="I12352" s="823" t="s">
        <v>3622</v>
      </c>
      <c r="J12352" s="823" t="s">
        <v>3691</v>
      </c>
      <c r="K12352" s="822"/>
      <c r="L12352" s="822"/>
      <c r="M12352" s="821"/>
      <c r="N12352" s="822">
        <v>3</v>
      </c>
      <c r="O12352" s="822">
        <v>6</v>
      </c>
      <c r="P12352" s="821">
        <v>10161.135999983688</v>
      </c>
    </row>
    <row r="12353" spans="1:16" ht="56.25" x14ac:dyDescent="0.25">
      <c r="A12353" s="827" t="s">
        <v>3627</v>
      </c>
      <c r="B12353" s="827" t="s">
        <v>3626</v>
      </c>
      <c r="C12353" s="827" t="s">
        <v>3031</v>
      </c>
      <c r="D12353" s="824" t="s">
        <v>4439</v>
      </c>
      <c r="E12353" s="826">
        <v>2500</v>
      </c>
      <c r="F12353" s="825" t="s">
        <v>4438</v>
      </c>
      <c r="G12353" s="824" t="s">
        <v>4437</v>
      </c>
      <c r="H12353" s="823" t="s">
        <v>2722</v>
      </c>
      <c r="I12353" s="823" t="s">
        <v>3622</v>
      </c>
      <c r="J12353" s="823" t="s">
        <v>2722</v>
      </c>
      <c r="K12353" s="822"/>
      <c r="L12353" s="822"/>
      <c r="M12353" s="821"/>
      <c r="N12353" s="822">
        <v>3</v>
      </c>
      <c r="O12353" s="822">
        <v>6</v>
      </c>
      <c r="P12353" s="821">
        <v>15996.55255331819</v>
      </c>
    </row>
    <row r="12354" spans="1:16" ht="33.75" x14ac:dyDescent="0.25">
      <c r="A12354" s="827" t="s">
        <v>3627</v>
      </c>
      <c r="B12354" s="827" t="s">
        <v>3626</v>
      </c>
      <c r="C12354" s="827" t="s">
        <v>3031</v>
      </c>
      <c r="D12354" s="824" t="s">
        <v>4436</v>
      </c>
      <c r="E12354" s="826">
        <v>4800</v>
      </c>
      <c r="F12354" s="825" t="s">
        <v>4435</v>
      </c>
      <c r="G12354" s="824" t="s">
        <v>4434</v>
      </c>
      <c r="H12354" s="823" t="s">
        <v>3731</v>
      </c>
      <c r="I12354" s="823" t="s">
        <v>3622</v>
      </c>
      <c r="J12354" s="823" t="s">
        <v>3731</v>
      </c>
      <c r="K12354" s="822"/>
      <c r="L12354" s="822"/>
      <c r="M12354" s="821"/>
      <c r="N12354" s="822">
        <v>2</v>
      </c>
      <c r="O12354" s="822">
        <v>6</v>
      </c>
      <c r="P12354" s="821">
        <v>29985.75886007107</v>
      </c>
    </row>
    <row r="12355" spans="1:16" ht="67.5" x14ac:dyDescent="0.25">
      <c r="A12355" s="827" t="s">
        <v>3627</v>
      </c>
      <c r="B12355" s="827" t="s">
        <v>3626</v>
      </c>
      <c r="C12355" s="827" t="s">
        <v>3031</v>
      </c>
      <c r="D12355" s="824" t="s">
        <v>4433</v>
      </c>
      <c r="E12355" s="826">
        <v>3000</v>
      </c>
      <c r="F12355" s="825" t="s">
        <v>4432</v>
      </c>
      <c r="G12355" s="824" t="s">
        <v>4431</v>
      </c>
      <c r="H12355" s="823" t="s">
        <v>3674</v>
      </c>
      <c r="I12355" s="823" t="s">
        <v>3622</v>
      </c>
      <c r="J12355" s="823" t="s">
        <v>3674</v>
      </c>
      <c r="K12355" s="822"/>
      <c r="L12355" s="822"/>
      <c r="M12355" s="821"/>
      <c r="N12355" s="822">
        <v>3</v>
      </c>
      <c r="O12355" s="822">
        <v>6</v>
      </c>
      <c r="P12355" s="821">
        <v>18017.059984258434</v>
      </c>
    </row>
    <row r="12356" spans="1:16" ht="56.25" x14ac:dyDescent="0.25">
      <c r="A12356" s="827" t="s">
        <v>3627</v>
      </c>
      <c r="B12356" s="827" t="s">
        <v>3626</v>
      </c>
      <c r="C12356" s="827" t="s">
        <v>3031</v>
      </c>
      <c r="D12356" s="824" t="s">
        <v>4430</v>
      </c>
      <c r="E12356" s="826">
        <v>2340</v>
      </c>
      <c r="F12356" s="825" t="s">
        <v>4429</v>
      </c>
      <c r="G12356" s="824" t="s">
        <v>4428</v>
      </c>
      <c r="H12356" s="823" t="s">
        <v>2745</v>
      </c>
      <c r="I12356" s="823" t="s">
        <v>3622</v>
      </c>
      <c r="J12356" s="823" t="s">
        <v>2745</v>
      </c>
      <c r="K12356" s="822"/>
      <c r="L12356" s="822"/>
      <c r="M12356" s="821"/>
      <c r="N12356" s="822">
        <v>3</v>
      </c>
      <c r="O12356" s="822">
        <v>6</v>
      </c>
      <c r="P12356" s="821">
        <v>15042.54210176868</v>
      </c>
    </row>
    <row r="12357" spans="1:16" ht="22.5" x14ac:dyDescent="0.25">
      <c r="A12357" s="827" t="s">
        <v>3627</v>
      </c>
      <c r="B12357" s="827" t="s">
        <v>3626</v>
      </c>
      <c r="C12357" s="827" t="s">
        <v>3031</v>
      </c>
      <c r="D12357" s="824" t="s">
        <v>4427</v>
      </c>
      <c r="E12357" s="826">
        <v>3500</v>
      </c>
      <c r="F12357" s="825" t="s">
        <v>3636</v>
      </c>
      <c r="G12357" s="824" t="s">
        <v>3635</v>
      </c>
      <c r="H12357" s="823" t="s">
        <v>2725</v>
      </c>
      <c r="I12357" s="823" t="s">
        <v>3631</v>
      </c>
      <c r="J12357" s="823" t="s">
        <v>2725</v>
      </c>
      <c r="K12357" s="822"/>
      <c r="L12357" s="822"/>
      <c r="M12357" s="821"/>
      <c r="N12357" s="822">
        <v>3</v>
      </c>
      <c r="O12357" s="822">
        <v>2</v>
      </c>
      <c r="P12357" s="821">
        <v>7357.5631581109583</v>
      </c>
    </row>
    <row r="12358" spans="1:16" ht="56.25" x14ac:dyDescent="0.25">
      <c r="A12358" s="827" t="s">
        <v>3627</v>
      </c>
      <c r="B12358" s="827" t="s">
        <v>3626</v>
      </c>
      <c r="C12358" s="827" t="s">
        <v>3031</v>
      </c>
      <c r="D12358" s="824" t="s">
        <v>4426</v>
      </c>
      <c r="E12358" s="826">
        <v>1500</v>
      </c>
      <c r="F12358" s="825" t="s">
        <v>4425</v>
      </c>
      <c r="G12358" s="824" t="s">
        <v>4424</v>
      </c>
      <c r="H12358" s="823" t="s">
        <v>2722</v>
      </c>
      <c r="I12358" s="823" t="s">
        <v>3622</v>
      </c>
      <c r="J12358" s="823" t="s">
        <v>2722</v>
      </c>
      <c r="K12358" s="822"/>
      <c r="L12358" s="822"/>
      <c r="M12358" s="821"/>
      <c r="N12358" s="822">
        <v>3</v>
      </c>
      <c r="O12358" s="822">
        <v>6</v>
      </c>
      <c r="P12358" s="821">
        <v>9833.2992169169356</v>
      </c>
    </row>
    <row r="12359" spans="1:16" ht="56.25" x14ac:dyDescent="0.25">
      <c r="A12359" s="827" t="s">
        <v>3627</v>
      </c>
      <c r="B12359" s="827" t="s">
        <v>3626</v>
      </c>
      <c r="C12359" s="827" t="s">
        <v>3031</v>
      </c>
      <c r="D12359" s="824" t="s">
        <v>4423</v>
      </c>
      <c r="E12359" s="826">
        <v>3300</v>
      </c>
      <c r="F12359" s="825" t="s">
        <v>4422</v>
      </c>
      <c r="G12359" s="824" t="s">
        <v>4421</v>
      </c>
      <c r="H12359" s="823" t="s">
        <v>2741</v>
      </c>
      <c r="I12359" s="823" t="s">
        <v>3638</v>
      </c>
      <c r="J12359" s="823" t="s">
        <v>2741</v>
      </c>
      <c r="K12359" s="822"/>
      <c r="L12359" s="822"/>
      <c r="M12359" s="821"/>
      <c r="N12359" s="822">
        <v>3</v>
      </c>
      <c r="O12359" s="822">
        <v>6</v>
      </c>
      <c r="P12359" s="821">
        <v>20752.581584149873</v>
      </c>
    </row>
    <row r="12360" spans="1:16" ht="56.25" x14ac:dyDescent="0.25">
      <c r="A12360" s="827" t="s">
        <v>3627</v>
      </c>
      <c r="B12360" s="827" t="s">
        <v>3626</v>
      </c>
      <c r="C12360" s="827" t="s">
        <v>3031</v>
      </c>
      <c r="D12360" s="824" t="s">
        <v>4420</v>
      </c>
      <c r="E12360" s="826">
        <v>1300</v>
      </c>
      <c r="F12360" s="825" t="s">
        <v>4419</v>
      </c>
      <c r="G12360" s="824" t="s">
        <v>4418</v>
      </c>
      <c r="H12360" s="823" t="s">
        <v>3691</v>
      </c>
      <c r="I12360" s="823" t="s">
        <v>3622</v>
      </c>
      <c r="J12360" s="823" t="s">
        <v>3691</v>
      </c>
      <c r="K12360" s="822"/>
      <c r="L12360" s="822"/>
      <c r="M12360" s="821"/>
      <c r="N12360" s="822">
        <v>2</v>
      </c>
      <c r="O12360" s="822">
        <v>5</v>
      </c>
      <c r="P12360" s="821">
        <v>7037.204092899271</v>
      </c>
    </row>
    <row r="12361" spans="1:16" ht="33.75" x14ac:dyDescent="0.25">
      <c r="A12361" s="827" t="s">
        <v>3627</v>
      </c>
      <c r="B12361" s="827" t="s">
        <v>3626</v>
      </c>
      <c r="C12361" s="827" t="s">
        <v>3031</v>
      </c>
      <c r="D12361" s="824" t="s">
        <v>4417</v>
      </c>
      <c r="E12361" s="826">
        <v>8000</v>
      </c>
      <c r="F12361" s="825" t="s">
        <v>4416</v>
      </c>
      <c r="G12361" s="824" t="s">
        <v>4415</v>
      </c>
      <c r="H12361" s="823" t="s">
        <v>3684</v>
      </c>
      <c r="I12361" s="823" t="s">
        <v>3622</v>
      </c>
      <c r="J12361" s="823" t="s">
        <v>3684</v>
      </c>
      <c r="K12361" s="822"/>
      <c r="L12361" s="822"/>
      <c r="M12361" s="821"/>
      <c r="N12361" s="822">
        <v>3</v>
      </c>
      <c r="O12361" s="822">
        <v>6</v>
      </c>
      <c r="P12361" s="821">
        <v>49148.683879988901</v>
      </c>
    </row>
    <row r="12362" spans="1:16" ht="33.75" x14ac:dyDescent="0.25">
      <c r="A12362" s="827" t="s">
        <v>3627</v>
      </c>
      <c r="B12362" s="827" t="s">
        <v>3626</v>
      </c>
      <c r="C12362" s="827" t="s">
        <v>3031</v>
      </c>
      <c r="D12362" s="824" t="s">
        <v>4414</v>
      </c>
      <c r="E12362" s="826">
        <v>1500</v>
      </c>
      <c r="F12362" s="825" t="s">
        <v>4413</v>
      </c>
      <c r="G12362" s="824" t="s">
        <v>4412</v>
      </c>
      <c r="H12362" s="823" t="s">
        <v>2722</v>
      </c>
      <c r="I12362" s="823" t="s">
        <v>3647</v>
      </c>
      <c r="J12362" s="823" t="s">
        <v>2722</v>
      </c>
      <c r="K12362" s="822"/>
      <c r="L12362" s="822"/>
      <c r="M12362" s="821"/>
      <c r="N12362" s="822">
        <v>3</v>
      </c>
      <c r="O12362" s="822">
        <v>6</v>
      </c>
      <c r="P12362" s="821">
        <v>9760.0757196900468</v>
      </c>
    </row>
    <row r="12363" spans="1:16" ht="33.75" x14ac:dyDescent="0.25">
      <c r="A12363" s="827" t="s">
        <v>3627</v>
      </c>
      <c r="B12363" s="827" t="s">
        <v>3626</v>
      </c>
      <c r="C12363" s="827" t="s">
        <v>3031</v>
      </c>
      <c r="D12363" s="824" t="s">
        <v>4411</v>
      </c>
      <c r="E12363" s="826">
        <v>3000</v>
      </c>
      <c r="F12363" s="825" t="s">
        <v>4410</v>
      </c>
      <c r="G12363" s="824" t="s">
        <v>4409</v>
      </c>
      <c r="H12363" s="823" t="s">
        <v>2883</v>
      </c>
      <c r="I12363" s="823" t="s">
        <v>3622</v>
      </c>
      <c r="J12363" s="823" t="s">
        <v>2883</v>
      </c>
      <c r="K12363" s="822"/>
      <c r="L12363" s="822"/>
      <c r="M12363" s="821"/>
      <c r="N12363" s="822">
        <v>2</v>
      </c>
      <c r="O12363" s="822">
        <v>6</v>
      </c>
      <c r="P12363" s="821">
        <v>19075.838675782685</v>
      </c>
    </row>
    <row r="12364" spans="1:16" ht="33.75" x14ac:dyDescent="0.25">
      <c r="A12364" s="827" t="s">
        <v>3627</v>
      </c>
      <c r="B12364" s="827" t="s">
        <v>3626</v>
      </c>
      <c r="C12364" s="827" t="s">
        <v>3031</v>
      </c>
      <c r="D12364" s="824" t="s">
        <v>4408</v>
      </c>
      <c r="E12364" s="826">
        <v>6500</v>
      </c>
      <c r="F12364" s="825" t="s">
        <v>4407</v>
      </c>
      <c r="G12364" s="824" t="s">
        <v>4406</v>
      </c>
      <c r="H12364" s="823" t="s">
        <v>2722</v>
      </c>
      <c r="I12364" s="823" t="s">
        <v>3622</v>
      </c>
      <c r="J12364" s="823" t="s">
        <v>2722</v>
      </c>
      <c r="K12364" s="822"/>
      <c r="L12364" s="822"/>
      <c r="M12364" s="821"/>
      <c r="N12364" s="822">
        <v>2</v>
      </c>
      <c r="O12364" s="822">
        <v>6</v>
      </c>
      <c r="P12364" s="821">
        <v>40140.008543477779</v>
      </c>
    </row>
    <row r="12365" spans="1:16" ht="33.75" x14ac:dyDescent="0.25">
      <c r="A12365" s="827" t="s">
        <v>3627</v>
      </c>
      <c r="B12365" s="827" t="s">
        <v>3626</v>
      </c>
      <c r="C12365" s="827" t="s">
        <v>3031</v>
      </c>
      <c r="D12365" s="824" t="s">
        <v>4405</v>
      </c>
      <c r="E12365" s="826">
        <v>2500</v>
      </c>
      <c r="F12365" s="825" t="s">
        <v>4404</v>
      </c>
      <c r="G12365" s="824" t="s">
        <v>4403</v>
      </c>
      <c r="H12365" s="823" t="s">
        <v>2741</v>
      </c>
      <c r="I12365" s="823" t="s">
        <v>3638</v>
      </c>
      <c r="J12365" s="823" t="s">
        <v>2741</v>
      </c>
      <c r="K12365" s="822"/>
      <c r="L12365" s="822"/>
      <c r="M12365" s="821"/>
      <c r="N12365" s="822">
        <v>3</v>
      </c>
      <c r="O12365" s="822">
        <v>6</v>
      </c>
      <c r="P12365" s="821">
        <v>16083.007401173347</v>
      </c>
    </row>
    <row r="12366" spans="1:16" ht="33.75" x14ac:dyDescent="0.25">
      <c r="A12366" s="827" t="s">
        <v>3627</v>
      </c>
      <c r="B12366" s="827" t="s">
        <v>3626</v>
      </c>
      <c r="C12366" s="827" t="s">
        <v>3031</v>
      </c>
      <c r="D12366" s="824" t="s">
        <v>4402</v>
      </c>
      <c r="E12366" s="826">
        <v>3300</v>
      </c>
      <c r="F12366" s="825" t="s">
        <v>4401</v>
      </c>
      <c r="G12366" s="824" t="s">
        <v>4400</v>
      </c>
      <c r="H12366" s="823" t="s">
        <v>3667</v>
      </c>
      <c r="I12366" s="823" t="s">
        <v>3622</v>
      </c>
      <c r="J12366" s="823" t="s">
        <v>3667</v>
      </c>
      <c r="K12366" s="822"/>
      <c r="L12366" s="822"/>
      <c r="M12366" s="821"/>
      <c r="N12366" s="822">
        <v>2</v>
      </c>
      <c r="O12366" s="822">
        <v>6</v>
      </c>
      <c r="P12366" s="821">
        <v>20810.468743148544</v>
      </c>
    </row>
    <row r="12367" spans="1:16" ht="33.75" x14ac:dyDescent="0.25">
      <c r="A12367" s="827" t="s">
        <v>3627</v>
      </c>
      <c r="B12367" s="827" t="s">
        <v>3626</v>
      </c>
      <c r="C12367" s="827" t="s">
        <v>3031</v>
      </c>
      <c r="D12367" s="824" t="s">
        <v>4399</v>
      </c>
      <c r="E12367" s="826">
        <v>1500</v>
      </c>
      <c r="F12367" s="825" t="s">
        <v>4398</v>
      </c>
      <c r="G12367" s="824" t="s">
        <v>4397</v>
      </c>
      <c r="H12367" s="823" t="s">
        <v>2680</v>
      </c>
      <c r="I12367" s="823" t="s">
        <v>3638</v>
      </c>
      <c r="J12367" s="823" t="s">
        <v>2680</v>
      </c>
      <c r="K12367" s="822"/>
      <c r="L12367" s="822"/>
      <c r="M12367" s="821"/>
      <c r="N12367" s="822">
        <v>3</v>
      </c>
      <c r="O12367" s="822">
        <v>6</v>
      </c>
      <c r="P12367" s="821">
        <v>9778.5194205658136</v>
      </c>
    </row>
    <row r="12368" spans="1:16" ht="33.75" x14ac:dyDescent="0.25">
      <c r="A12368" s="827" t="s">
        <v>3627</v>
      </c>
      <c r="B12368" s="827" t="s">
        <v>3626</v>
      </c>
      <c r="C12368" s="827" t="s">
        <v>3031</v>
      </c>
      <c r="D12368" s="824" t="s">
        <v>4396</v>
      </c>
      <c r="E12368" s="826">
        <v>3300</v>
      </c>
      <c r="F12368" s="825" t="s">
        <v>4395</v>
      </c>
      <c r="G12368" s="824" t="s">
        <v>4394</v>
      </c>
      <c r="H12368" s="823" t="s">
        <v>3659</v>
      </c>
      <c r="I12368" s="823" t="s">
        <v>3622</v>
      </c>
      <c r="J12368" s="823" t="s">
        <v>3659</v>
      </c>
      <c r="K12368" s="822"/>
      <c r="L12368" s="822"/>
      <c r="M12368" s="821"/>
      <c r="N12368" s="822">
        <v>1</v>
      </c>
      <c r="O12368" s="822">
        <v>3</v>
      </c>
      <c r="P12368" s="821">
        <v>12266.51452620389</v>
      </c>
    </row>
    <row r="12369" spans="1:16" ht="33.75" x14ac:dyDescent="0.25">
      <c r="A12369" s="827" t="s">
        <v>3627</v>
      </c>
      <c r="B12369" s="827" t="s">
        <v>3626</v>
      </c>
      <c r="C12369" s="827" t="s">
        <v>3031</v>
      </c>
      <c r="D12369" s="824" t="s">
        <v>4393</v>
      </c>
      <c r="E12369" s="826">
        <v>2000</v>
      </c>
      <c r="F12369" s="825" t="s">
        <v>4392</v>
      </c>
      <c r="G12369" s="824" t="s">
        <v>4391</v>
      </c>
      <c r="H12369" s="823" t="s">
        <v>2741</v>
      </c>
      <c r="I12369" s="823" t="s">
        <v>3638</v>
      </c>
      <c r="J12369" s="823" t="s">
        <v>2741</v>
      </c>
      <c r="K12369" s="822"/>
      <c r="L12369" s="822"/>
      <c r="M12369" s="821"/>
      <c r="N12369" s="822">
        <v>3</v>
      </c>
      <c r="O12369" s="822">
        <v>6</v>
      </c>
      <c r="P12369" s="821">
        <v>12938.015594338936</v>
      </c>
    </row>
    <row r="12370" spans="1:16" ht="33.75" x14ac:dyDescent="0.25">
      <c r="A12370" s="827" t="s">
        <v>3627</v>
      </c>
      <c r="B12370" s="827" t="s">
        <v>3626</v>
      </c>
      <c r="C12370" s="827" t="s">
        <v>3031</v>
      </c>
      <c r="D12370" s="824" t="s">
        <v>4390</v>
      </c>
      <c r="E12370" s="826">
        <v>3650</v>
      </c>
      <c r="F12370" s="825" t="s">
        <v>4389</v>
      </c>
      <c r="G12370" s="824" t="s">
        <v>4388</v>
      </c>
      <c r="H12370" s="823" t="s">
        <v>4387</v>
      </c>
      <c r="I12370" s="823" t="s">
        <v>3638</v>
      </c>
      <c r="J12370" s="823" t="s">
        <v>4387</v>
      </c>
      <c r="K12370" s="822"/>
      <c r="L12370" s="822"/>
      <c r="M12370" s="821"/>
      <c r="N12370" s="822">
        <v>2</v>
      </c>
      <c r="O12370" s="822">
        <v>6</v>
      </c>
      <c r="P12370" s="821">
        <v>21782.341518046214</v>
      </c>
    </row>
    <row r="12371" spans="1:16" ht="33.75" x14ac:dyDescent="0.25">
      <c r="A12371" s="827" t="s">
        <v>3627</v>
      </c>
      <c r="B12371" s="827" t="s">
        <v>3626</v>
      </c>
      <c r="C12371" s="827" t="s">
        <v>3031</v>
      </c>
      <c r="D12371" s="824" t="s">
        <v>4386</v>
      </c>
      <c r="E12371" s="826">
        <v>2500</v>
      </c>
      <c r="F12371" s="825" t="s">
        <v>4385</v>
      </c>
      <c r="G12371" s="824" t="s">
        <v>4384</v>
      </c>
      <c r="H12371" s="823" t="s">
        <v>3674</v>
      </c>
      <c r="I12371" s="823" t="s">
        <v>3622</v>
      </c>
      <c r="J12371" s="823" t="s">
        <v>3674</v>
      </c>
      <c r="K12371" s="822"/>
      <c r="L12371" s="822"/>
      <c r="M12371" s="821"/>
      <c r="N12371" s="822">
        <v>3</v>
      </c>
      <c r="O12371" s="822">
        <v>6</v>
      </c>
      <c r="P12371" s="821">
        <v>16080.080466034366</v>
      </c>
    </row>
    <row r="12372" spans="1:16" ht="33.75" x14ac:dyDescent="0.25">
      <c r="A12372" s="827" t="s">
        <v>3627</v>
      </c>
      <c r="B12372" s="827" t="s">
        <v>3626</v>
      </c>
      <c r="C12372" s="827" t="s">
        <v>3031</v>
      </c>
      <c r="D12372" s="824" t="s">
        <v>4383</v>
      </c>
      <c r="E12372" s="826">
        <v>2500</v>
      </c>
      <c r="F12372" s="825" t="s">
        <v>4382</v>
      </c>
      <c r="G12372" s="824" t="s">
        <v>4381</v>
      </c>
      <c r="H12372" s="823" t="s">
        <v>3674</v>
      </c>
      <c r="I12372" s="823" t="s">
        <v>3622</v>
      </c>
      <c r="J12372" s="823" t="s">
        <v>3674</v>
      </c>
      <c r="K12372" s="822"/>
      <c r="L12372" s="822"/>
      <c r="M12372" s="821"/>
      <c r="N12372" s="822">
        <v>3</v>
      </c>
      <c r="O12372" s="822">
        <v>6</v>
      </c>
      <c r="P12372" s="821">
        <v>16048.956720806511</v>
      </c>
    </row>
    <row r="12373" spans="1:16" ht="33.75" x14ac:dyDescent="0.25">
      <c r="A12373" s="827" t="s">
        <v>3627</v>
      </c>
      <c r="B12373" s="827" t="s">
        <v>3626</v>
      </c>
      <c r="C12373" s="827" t="s">
        <v>3031</v>
      </c>
      <c r="D12373" s="824" t="s">
        <v>4380</v>
      </c>
      <c r="E12373" s="826">
        <v>1500</v>
      </c>
      <c r="F12373" s="825" t="s">
        <v>4379</v>
      </c>
      <c r="G12373" s="824" t="s">
        <v>4378</v>
      </c>
      <c r="H12373" s="823" t="s">
        <v>2741</v>
      </c>
      <c r="I12373" s="823" t="s">
        <v>3638</v>
      </c>
      <c r="J12373" s="823" t="s">
        <v>2741</v>
      </c>
      <c r="K12373" s="822"/>
      <c r="L12373" s="822"/>
      <c r="M12373" s="821"/>
      <c r="N12373" s="822">
        <v>3</v>
      </c>
      <c r="O12373" s="822">
        <v>6</v>
      </c>
      <c r="P12373" s="821">
        <v>9808.9114320089247</v>
      </c>
    </row>
    <row r="12374" spans="1:16" x14ac:dyDescent="0.25">
      <c r="A12374" s="1772" t="s">
        <v>2848</v>
      </c>
      <c r="B12374" s="1772"/>
      <c r="C12374" s="1772"/>
      <c r="D12374" s="1772"/>
      <c r="E12374" s="1772"/>
      <c r="F12374" s="1772" t="s">
        <v>378</v>
      </c>
      <c r="G12374" s="1772"/>
      <c r="H12374" s="1772"/>
      <c r="I12374" s="1772"/>
      <c r="J12374" s="1772"/>
      <c r="K12374" s="1771" t="s">
        <v>2847</v>
      </c>
      <c r="L12374" s="1771"/>
      <c r="M12374" s="1771"/>
      <c r="N12374" s="1771" t="s">
        <v>2846</v>
      </c>
      <c r="O12374" s="1771"/>
      <c r="P12374" s="1771"/>
    </row>
    <row r="12375" spans="1:16" ht="72" customHeight="1" x14ac:dyDescent="0.25">
      <c r="A12375" s="1535" t="s">
        <v>2845</v>
      </c>
      <c r="B12375" s="1535" t="s">
        <v>5</v>
      </c>
      <c r="C12375" s="1535" t="s">
        <v>2844</v>
      </c>
      <c r="D12375" s="1535" t="s">
        <v>2843</v>
      </c>
      <c r="E12375" s="1536" t="s">
        <v>2842</v>
      </c>
      <c r="F12375" s="1537" t="s">
        <v>2841</v>
      </c>
      <c r="G12375" s="1540" t="s">
        <v>2840</v>
      </c>
      <c r="H12375" s="1535" t="s">
        <v>2839</v>
      </c>
      <c r="I12375" s="1535" t="s">
        <v>2838</v>
      </c>
      <c r="J12375" s="1535" t="s">
        <v>2837</v>
      </c>
      <c r="K12375" s="1538" t="s">
        <v>2836</v>
      </c>
      <c r="L12375" s="1538" t="s">
        <v>2835</v>
      </c>
      <c r="M12375" s="1539" t="s">
        <v>2834</v>
      </c>
      <c r="N12375" s="1538" t="s">
        <v>2836</v>
      </c>
      <c r="O12375" s="1538" t="s">
        <v>2835</v>
      </c>
      <c r="P12375" s="1539" t="s">
        <v>2834</v>
      </c>
    </row>
    <row r="12376" spans="1:16" ht="22.5" x14ac:dyDescent="0.25">
      <c r="A12376" s="827" t="s">
        <v>3627</v>
      </c>
      <c r="B12376" s="827" t="s">
        <v>3626</v>
      </c>
      <c r="C12376" s="827" t="s">
        <v>3031</v>
      </c>
      <c r="D12376" s="824" t="s">
        <v>4375</v>
      </c>
      <c r="E12376" s="826">
        <v>2600</v>
      </c>
      <c r="F12376" s="825" t="s">
        <v>4377</v>
      </c>
      <c r="G12376" s="824" t="s">
        <v>4376</v>
      </c>
      <c r="H12376" s="823" t="s">
        <v>2883</v>
      </c>
      <c r="I12376" s="823" t="s">
        <v>3654</v>
      </c>
      <c r="J12376" s="823" t="s">
        <v>2883</v>
      </c>
      <c r="K12376" s="822"/>
      <c r="L12376" s="822"/>
      <c r="M12376" s="821"/>
      <c r="N12376" s="822">
        <v>3</v>
      </c>
      <c r="O12376" s="822">
        <v>6</v>
      </c>
      <c r="P12376" s="821">
        <v>16553.351844756828</v>
      </c>
    </row>
    <row r="12377" spans="1:16" ht="33.75" x14ac:dyDescent="0.25">
      <c r="A12377" s="827" t="s">
        <v>3627</v>
      </c>
      <c r="B12377" s="827" t="s">
        <v>3626</v>
      </c>
      <c r="C12377" s="827" t="s">
        <v>3031</v>
      </c>
      <c r="D12377" s="824" t="s">
        <v>4375</v>
      </c>
      <c r="E12377" s="826">
        <v>2600</v>
      </c>
      <c r="F12377" s="825" t="s">
        <v>4374</v>
      </c>
      <c r="G12377" s="824" t="s">
        <v>4373</v>
      </c>
      <c r="H12377" s="823" t="s">
        <v>3674</v>
      </c>
      <c r="I12377" s="823" t="s">
        <v>3638</v>
      </c>
      <c r="J12377" s="823" t="s">
        <v>3674</v>
      </c>
      <c r="K12377" s="822"/>
      <c r="L12377" s="822"/>
      <c r="M12377" s="821"/>
      <c r="N12377" s="822">
        <v>3</v>
      </c>
      <c r="O12377" s="822">
        <v>6</v>
      </c>
      <c r="P12377" s="821">
        <v>16684.432429730958</v>
      </c>
    </row>
    <row r="12378" spans="1:16" ht="33.75" x14ac:dyDescent="0.25">
      <c r="A12378" s="827" t="s">
        <v>3627</v>
      </c>
      <c r="B12378" s="827" t="s">
        <v>3626</v>
      </c>
      <c r="C12378" s="827" t="s">
        <v>3031</v>
      </c>
      <c r="D12378" s="824" t="s">
        <v>4372</v>
      </c>
      <c r="E12378" s="826">
        <v>10000</v>
      </c>
      <c r="F12378" s="825" t="s">
        <v>4371</v>
      </c>
      <c r="G12378" s="824" t="s">
        <v>4370</v>
      </c>
      <c r="H12378" s="823" t="s">
        <v>2722</v>
      </c>
      <c r="I12378" s="823" t="s">
        <v>3622</v>
      </c>
      <c r="J12378" s="823" t="s">
        <v>2722</v>
      </c>
      <c r="K12378" s="822"/>
      <c r="L12378" s="822"/>
      <c r="M12378" s="821"/>
      <c r="N12378" s="822">
        <v>1</v>
      </c>
      <c r="O12378" s="822">
        <v>6</v>
      </c>
      <c r="P12378" s="821">
        <v>61127.236102519404</v>
      </c>
    </row>
    <row r="12379" spans="1:16" ht="33.75" x14ac:dyDescent="0.25">
      <c r="A12379" s="827" t="s">
        <v>3627</v>
      </c>
      <c r="B12379" s="827" t="s">
        <v>3626</v>
      </c>
      <c r="C12379" s="827" t="s">
        <v>3031</v>
      </c>
      <c r="D12379" s="824" t="s">
        <v>4367</v>
      </c>
      <c r="E12379" s="826">
        <v>2525</v>
      </c>
      <c r="F12379" s="825" t="s">
        <v>4369</v>
      </c>
      <c r="G12379" s="824" t="s">
        <v>4368</v>
      </c>
      <c r="H12379" s="823" t="s">
        <v>3936</v>
      </c>
      <c r="I12379" s="823" t="s">
        <v>3622</v>
      </c>
      <c r="J12379" s="823" t="s">
        <v>3936</v>
      </c>
      <c r="K12379" s="822"/>
      <c r="L12379" s="822"/>
      <c r="M12379" s="821"/>
      <c r="N12379" s="822">
        <v>3</v>
      </c>
      <c r="O12379" s="822">
        <v>6</v>
      </c>
      <c r="P12379" s="821">
        <v>16230.196153162346</v>
      </c>
    </row>
    <row r="12380" spans="1:16" ht="33.75" x14ac:dyDescent="0.25">
      <c r="A12380" s="827" t="s">
        <v>3627</v>
      </c>
      <c r="B12380" s="827" t="s">
        <v>3626</v>
      </c>
      <c r="C12380" s="827" t="s">
        <v>3031</v>
      </c>
      <c r="D12380" s="824" t="s">
        <v>4367</v>
      </c>
      <c r="E12380" s="826">
        <v>2525</v>
      </c>
      <c r="F12380" s="825" t="s">
        <v>4366</v>
      </c>
      <c r="G12380" s="824" t="s">
        <v>4365</v>
      </c>
      <c r="H12380" s="823" t="s">
        <v>2741</v>
      </c>
      <c r="I12380" s="823" t="s">
        <v>3638</v>
      </c>
      <c r="J12380" s="823" t="s">
        <v>2741</v>
      </c>
      <c r="K12380" s="822"/>
      <c r="L12380" s="822"/>
      <c r="M12380" s="821"/>
      <c r="N12380" s="822">
        <v>3</v>
      </c>
      <c r="O12380" s="822">
        <v>6</v>
      </c>
      <c r="P12380" s="821">
        <v>16222.507936547285</v>
      </c>
    </row>
    <row r="12381" spans="1:16" ht="33.75" x14ac:dyDescent="0.25">
      <c r="A12381" s="827" t="s">
        <v>3627</v>
      </c>
      <c r="B12381" s="827" t="s">
        <v>3626</v>
      </c>
      <c r="C12381" s="827" t="s">
        <v>3031</v>
      </c>
      <c r="D12381" s="824" t="s">
        <v>4364</v>
      </c>
      <c r="E12381" s="826">
        <v>2000</v>
      </c>
      <c r="F12381" s="825" t="s">
        <v>4363</v>
      </c>
      <c r="G12381" s="824" t="s">
        <v>4362</v>
      </c>
      <c r="H12381" s="823" t="s">
        <v>4048</v>
      </c>
      <c r="I12381" s="823" t="s">
        <v>3622</v>
      </c>
      <c r="J12381" s="823" t="s">
        <v>4048</v>
      </c>
      <c r="K12381" s="822"/>
      <c r="L12381" s="822"/>
      <c r="M12381" s="821"/>
      <c r="N12381" s="822">
        <v>3</v>
      </c>
      <c r="O12381" s="822">
        <v>6</v>
      </c>
      <c r="P12381" s="821">
        <v>13031.446972525362</v>
      </c>
    </row>
    <row r="12382" spans="1:16" ht="22.5" x14ac:dyDescent="0.25">
      <c r="A12382" s="827" t="s">
        <v>3627</v>
      </c>
      <c r="B12382" s="827" t="s">
        <v>3626</v>
      </c>
      <c r="C12382" s="827" t="s">
        <v>3031</v>
      </c>
      <c r="D12382" s="824" t="s">
        <v>4361</v>
      </c>
      <c r="E12382" s="826">
        <v>6000</v>
      </c>
      <c r="F12382" s="825" t="s">
        <v>4360</v>
      </c>
      <c r="G12382" s="824" t="s">
        <v>4359</v>
      </c>
      <c r="H12382" s="823" t="s">
        <v>3674</v>
      </c>
      <c r="I12382" s="823" t="s">
        <v>4358</v>
      </c>
      <c r="J12382" s="823" t="s">
        <v>3674</v>
      </c>
      <c r="K12382" s="822"/>
      <c r="L12382" s="822"/>
      <c r="M12382" s="821"/>
      <c r="N12382" s="822">
        <v>3</v>
      </c>
      <c r="O12382" s="822">
        <v>6</v>
      </c>
      <c r="P12382" s="821">
        <v>37132.883400689723</v>
      </c>
    </row>
    <row r="12383" spans="1:16" ht="33.75" x14ac:dyDescent="0.25">
      <c r="A12383" s="827" t="s">
        <v>3627</v>
      </c>
      <c r="B12383" s="827" t="s">
        <v>3626</v>
      </c>
      <c r="C12383" s="827" t="s">
        <v>3031</v>
      </c>
      <c r="D12383" s="824" t="s">
        <v>4357</v>
      </c>
      <c r="E12383" s="826">
        <v>4000</v>
      </c>
      <c r="F12383" s="825" t="s">
        <v>4356</v>
      </c>
      <c r="G12383" s="824" t="s">
        <v>4355</v>
      </c>
      <c r="H12383" s="823" t="s">
        <v>3691</v>
      </c>
      <c r="I12383" s="823" t="s">
        <v>3622</v>
      </c>
      <c r="J12383" s="823" t="s">
        <v>3691</v>
      </c>
      <c r="K12383" s="822"/>
      <c r="L12383" s="822"/>
      <c r="M12383" s="821"/>
      <c r="N12383" s="822">
        <v>1</v>
      </c>
      <c r="O12383" s="822">
        <v>3</v>
      </c>
      <c r="P12383" s="821">
        <v>13123.214408132779</v>
      </c>
    </row>
    <row r="12384" spans="1:16" ht="33.75" x14ac:dyDescent="0.25">
      <c r="A12384" s="827" t="s">
        <v>3627</v>
      </c>
      <c r="B12384" s="827" t="s">
        <v>3626</v>
      </c>
      <c r="C12384" s="827" t="s">
        <v>3031</v>
      </c>
      <c r="D12384" s="824" t="s">
        <v>4354</v>
      </c>
      <c r="E12384" s="826">
        <v>1500</v>
      </c>
      <c r="F12384" s="825" t="s">
        <v>4353</v>
      </c>
      <c r="G12384" s="824" t="s">
        <v>4352</v>
      </c>
      <c r="H12384" s="823" t="s">
        <v>3667</v>
      </c>
      <c r="I12384" s="823" t="s">
        <v>3622</v>
      </c>
      <c r="J12384" s="823" t="s">
        <v>3667</v>
      </c>
      <c r="K12384" s="822"/>
      <c r="L12384" s="822"/>
      <c r="M12384" s="821"/>
      <c r="N12384" s="822">
        <v>3</v>
      </c>
      <c r="O12384" s="822">
        <v>6</v>
      </c>
      <c r="P12384" s="821">
        <v>9833.2992169169356</v>
      </c>
    </row>
    <row r="12385" spans="1:16" ht="33.75" x14ac:dyDescent="0.25">
      <c r="A12385" s="827" t="s">
        <v>3627</v>
      </c>
      <c r="B12385" s="827" t="s">
        <v>3626</v>
      </c>
      <c r="C12385" s="827" t="s">
        <v>3031</v>
      </c>
      <c r="D12385" s="824" t="s">
        <v>4351</v>
      </c>
      <c r="E12385" s="826">
        <v>1500</v>
      </c>
      <c r="F12385" s="825" t="s">
        <v>4350</v>
      </c>
      <c r="G12385" s="824" t="s">
        <v>4349</v>
      </c>
      <c r="H12385" s="823"/>
      <c r="I12385" s="823" t="s">
        <v>3804</v>
      </c>
      <c r="J12385" s="823"/>
      <c r="K12385" s="822"/>
      <c r="L12385" s="822"/>
      <c r="M12385" s="821"/>
      <c r="N12385" s="822">
        <v>3</v>
      </c>
      <c r="O12385" s="822">
        <v>6</v>
      </c>
      <c r="P12385" s="821">
        <v>9021.3754283641611</v>
      </c>
    </row>
    <row r="12386" spans="1:16" ht="33.75" x14ac:dyDescent="0.25">
      <c r="A12386" s="827" t="s">
        <v>3627</v>
      </c>
      <c r="B12386" s="827" t="s">
        <v>3626</v>
      </c>
      <c r="C12386" s="827" t="s">
        <v>3031</v>
      </c>
      <c r="D12386" s="824" t="s">
        <v>4348</v>
      </c>
      <c r="E12386" s="826">
        <v>1500</v>
      </c>
      <c r="F12386" s="825" t="s">
        <v>4347</v>
      </c>
      <c r="G12386" s="824" t="s">
        <v>4346</v>
      </c>
      <c r="H12386" s="823" t="s">
        <v>3674</v>
      </c>
      <c r="I12386" s="823" t="s">
        <v>3622</v>
      </c>
      <c r="J12386" s="823" t="s">
        <v>3674</v>
      </c>
      <c r="K12386" s="822"/>
      <c r="L12386" s="822"/>
      <c r="M12386" s="821"/>
      <c r="N12386" s="822">
        <v>3</v>
      </c>
      <c r="O12386" s="822">
        <v>6</v>
      </c>
      <c r="P12386" s="821">
        <v>9010.3493028406047</v>
      </c>
    </row>
    <row r="12387" spans="1:16" ht="33.75" x14ac:dyDescent="0.25">
      <c r="A12387" s="827" t="s">
        <v>3627</v>
      </c>
      <c r="B12387" s="827" t="s">
        <v>3626</v>
      </c>
      <c r="C12387" s="827" t="s">
        <v>3031</v>
      </c>
      <c r="D12387" s="824" t="s">
        <v>4345</v>
      </c>
      <c r="E12387" s="826">
        <v>1950</v>
      </c>
      <c r="F12387" s="825" t="s">
        <v>4344</v>
      </c>
      <c r="G12387" s="824" t="s">
        <v>4343</v>
      </c>
      <c r="H12387" s="823" t="s">
        <v>4048</v>
      </c>
      <c r="I12387" s="823" t="s">
        <v>3622</v>
      </c>
      <c r="J12387" s="823" t="s">
        <v>4048</v>
      </c>
      <c r="K12387" s="822"/>
      <c r="L12387" s="822"/>
      <c r="M12387" s="821"/>
      <c r="N12387" s="822">
        <v>3</v>
      </c>
      <c r="O12387" s="822">
        <v>6</v>
      </c>
      <c r="P12387" s="821">
        <v>6012.9471980142334</v>
      </c>
    </row>
    <row r="12388" spans="1:16" ht="22.5" x14ac:dyDescent="0.25">
      <c r="A12388" s="827" t="s">
        <v>3627</v>
      </c>
      <c r="B12388" s="827" t="s">
        <v>3626</v>
      </c>
      <c r="C12388" s="827" t="s">
        <v>3031</v>
      </c>
      <c r="D12388" s="824" t="s">
        <v>4342</v>
      </c>
      <c r="E12388" s="826">
        <v>1300</v>
      </c>
      <c r="F12388" s="825" t="s">
        <v>4341</v>
      </c>
      <c r="G12388" s="824" t="s">
        <v>4340</v>
      </c>
      <c r="H12388" s="823"/>
      <c r="I12388" s="823" t="s">
        <v>3804</v>
      </c>
      <c r="J12388" s="823"/>
      <c r="K12388" s="822"/>
      <c r="L12388" s="822"/>
      <c r="M12388" s="821"/>
      <c r="N12388" s="822">
        <v>1</v>
      </c>
      <c r="O12388" s="822">
        <v>1</v>
      </c>
      <c r="P12388" s="821">
        <v>1933.1203742908242</v>
      </c>
    </row>
    <row r="12389" spans="1:16" ht="33.75" x14ac:dyDescent="0.25">
      <c r="A12389" s="827" t="s">
        <v>3627</v>
      </c>
      <c r="B12389" s="827" t="s">
        <v>3626</v>
      </c>
      <c r="C12389" s="827" t="s">
        <v>3031</v>
      </c>
      <c r="D12389" s="824" t="s">
        <v>4339</v>
      </c>
      <c r="E12389" s="826">
        <v>1100</v>
      </c>
      <c r="F12389" s="825" t="s">
        <v>4338</v>
      </c>
      <c r="G12389" s="824" t="s">
        <v>4337</v>
      </c>
      <c r="H12389" s="823" t="s">
        <v>3674</v>
      </c>
      <c r="I12389" s="823" t="s">
        <v>3622</v>
      </c>
      <c r="J12389" s="823" t="s">
        <v>3674</v>
      </c>
      <c r="K12389" s="822"/>
      <c r="L12389" s="822"/>
      <c r="M12389" s="821"/>
      <c r="N12389" s="822">
        <v>3</v>
      </c>
      <c r="O12389" s="822">
        <v>6</v>
      </c>
      <c r="P12389" s="821">
        <v>7211.0860924057524</v>
      </c>
    </row>
    <row r="12390" spans="1:16" ht="33.75" x14ac:dyDescent="0.25">
      <c r="A12390" s="827" t="s">
        <v>3627</v>
      </c>
      <c r="B12390" s="827" t="s">
        <v>3626</v>
      </c>
      <c r="C12390" s="827" t="s">
        <v>3031</v>
      </c>
      <c r="D12390" s="824" t="s">
        <v>4336</v>
      </c>
      <c r="E12390" s="826">
        <v>7000</v>
      </c>
      <c r="F12390" s="825" t="s">
        <v>4335</v>
      </c>
      <c r="G12390" s="824" t="s">
        <v>4334</v>
      </c>
      <c r="H12390" s="823" t="s">
        <v>4333</v>
      </c>
      <c r="I12390" s="823" t="s">
        <v>3622</v>
      </c>
      <c r="J12390" s="823" t="s">
        <v>4333</v>
      </c>
      <c r="K12390" s="822"/>
      <c r="L12390" s="822"/>
      <c r="M12390" s="821"/>
      <c r="N12390" s="822">
        <v>1</v>
      </c>
      <c r="O12390" s="822">
        <v>4</v>
      </c>
      <c r="P12390" s="821">
        <v>24321.187109848837</v>
      </c>
    </row>
    <row r="12391" spans="1:16" ht="33.75" x14ac:dyDescent="0.25">
      <c r="A12391" s="827" t="s">
        <v>3627</v>
      </c>
      <c r="B12391" s="827" t="s">
        <v>3626</v>
      </c>
      <c r="C12391" s="827" t="s">
        <v>3031</v>
      </c>
      <c r="D12391" s="824" t="s">
        <v>4332</v>
      </c>
      <c r="E12391" s="826">
        <v>2300</v>
      </c>
      <c r="F12391" s="825" t="s">
        <v>4331</v>
      </c>
      <c r="G12391" s="824" t="s">
        <v>4330</v>
      </c>
      <c r="H12391" s="823" t="s">
        <v>3836</v>
      </c>
      <c r="I12391" s="823" t="s">
        <v>3638</v>
      </c>
      <c r="J12391" s="823" t="s">
        <v>3836</v>
      </c>
      <c r="K12391" s="822"/>
      <c r="L12391" s="822"/>
      <c r="M12391" s="821"/>
      <c r="N12391" s="822">
        <v>3</v>
      </c>
      <c r="O12391" s="822">
        <v>6</v>
      </c>
      <c r="P12391" s="821">
        <v>14880.157344058125</v>
      </c>
    </row>
    <row r="12392" spans="1:16" ht="22.5" x14ac:dyDescent="0.25">
      <c r="A12392" s="827" t="s">
        <v>3627</v>
      </c>
      <c r="B12392" s="827" t="s">
        <v>3626</v>
      </c>
      <c r="C12392" s="827" t="s">
        <v>3031</v>
      </c>
      <c r="D12392" s="824" t="s">
        <v>4329</v>
      </c>
      <c r="E12392" s="826">
        <v>2200</v>
      </c>
      <c r="F12392" s="825" t="s">
        <v>4328</v>
      </c>
      <c r="G12392" s="824" t="s">
        <v>4327</v>
      </c>
      <c r="H12392" s="823" t="s">
        <v>2725</v>
      </c>
      <c r="I12392" s="823" t="s">
        <v>4326</v>
      </c>
      <c r="J12392" s="823" t="s">
        <v>2725</v>
      </c>
      <c r="K12392" s="822"/>
      <c r="L12392" s="822"/>
      <c r="M12392" s="821"/>
      <c r="N12392" s="822">
        <v>3</v>
      </c>
      <c r="O12392" s="822">
        <v>6</v>
      </c>
      <c r="P12392" s="821">
        <v>14154.588165855746</v>
      </c>
    </row>
    <row r="12393" spans="1:16" ht="22.5" x14ac:dyDescent="0.25">
      <c r="A12393" s="827" t="s">
        <v>3627</v>
      </c>
      <c r="B12393" s="827" t="s">
        <v>3626</v>
      </c>
      <c r="C12393" s="827" t="s">
        <v>3031</v>
      </c>
      <c r="D12393" s="824" t="s">
        <v>4325</v>
      </c>
      <c r="E12393" s="826">
        <v>2200</v>
      </c>
      <c r="F12393" s="825" t="s">
        <v>4324</v>
      </c>
      <c r="G12393" s="824" t="s">
        <v>4323</v>
      </c>
      <c r="H12393" s="823" t="s">
        <v>2741</v>
      </c>
      <c r="I12393" s="823" t="s">
        <v>3875</v>
      </c>
      <c r="J12393" s="823" t="s">
        <v>2741</v>
      </c>
      <c r="K12393" s="822"/>
      <c r="L12393" s="822"/>
      <c r="M12393" s="821"/>
      <c r="N12393" s="822">
        <v>3</v>
      </c>
      <c r="O12393" s="822">
        <v>6</v>
      </c>
      <c r="P12393" s="821">
        <v>14248.861539082154</v>
      </c>
    </row>
    <row r="12394" spans="1:16" ht="33.75" x14ac:dyDescent="0.25">
      <c r="A12394" s="827" t="s">
        <v>3627</v>
      </c>
      <c r="B12394" s="827" t="s">
        <v>3626</v>
      </c>
      <c r="C12394" s="827" t="s">
        <v>3031</v>
      </c>
      <c r="D12394" s="824" t="s">
        <v>4322</v>
      </c>
      <c r="E12394" s="826">
        <v>8000</v>
      </c>
      <c r="F12394" s="825" t="s">
        <v>4321</v>
      </c>
      <c r="G12394" s="824" t="s">
        <v>4320</v>
      </c>
      <c r="H12394" s="823" t="s">
        <v>3212</v>
      </c>
      <c r="I12394" s="823" t="s">
        <v>3622</v>
      </c>
      <c r="J12394" s="823" t="s">
        <v>3212</v>
      </c>
      <c r="K12394" s="822"/>
      <c r="L12394" s="822"/>
      <c r="M12394" s="821"/>
      <c r="N12394" s="822">
        <v>2</v>
      </c>
      <c r="O12394" s="822">
        <v>6</v>
      </c>
      <c r="P12394" s="821">
        <v>48986.820357303091</v>
      </c>
    </row>
    <row r="12395" spans="1:16" ht="33.75" x14ac:dyDescent="0.25">
      <c r="A12395" s="827" t="s">
        <v>3627</v>
      </c>
      <c r="B12395" s="827" t="s">
        <v>3626</v>
      </c>
      <c r="C12395" s="827" t="s">
        <v>3031</v>
      </c>
      <c r="D12395" s="824" t="s">
        <v>4299</v>
      </c>
      <c r="E12395" s="826">
        <v>2300</v>
      </c>
      <c r="F12395" s="825" t="s">
        <v>4319</v>
      </c>
      <c r="G12395" s="824" t="s">
        <v>4318</v>
      </c>
      <c r="H12395" s="823" t="s">
        <v>3691</v>
      </c>
      <c r="I12395" s="823" t="s">
        <v>3622</v>
      </c>
      <c r="J12395" s="823" t="s">
        <v>3691</v>
      </c>
      <c r="K12395" s="822"/>
      <c r="L12395" s="822"/>
      <c r="M12395" s="821"/>
      <c r="N12395" s="822">
        <v>3</v>
      </c>
      <c r="O12395" s="822">
        <v>6</v>
      </c>
      <c r="P12395" s="821">
        <v>14880.157344058125</v>
      </c>
    </row>
    <row r="12396" spans="1:16" ht="33.75" x14ac:dyDescent="0.25">
      <c r="A12396" s="827" t="s">
        <v>3627</v>
      </c>
      <c r="B12396" s="827" t="s">
        <v>3626</v>
      </c>
      <c r="C12396" s="827" t="s">
        <v>3031</v>
      </c>
      <c r="D12396" s="824" t="s">
        <v>4317</v>
      </c>
      <c r="E12396" s="826">
        <v>2300</v>
      </c>
      <c r="F12396" s="825" t="s">
        <v>4316</v>
      </c>
      <c r="G12396" s="824" t="s">
        <v>4315</v>
      </c>
      <c r="H12396" s="823" t="s">
        <v>2741</v>
      </c>
      <c r="I12396" s="823" t="s">
        <v>3638</v>
      </c>
      <c r="J12396" s="823" t="s">
        <v>2741</v>
      </c>
      <c r="K12396" s="822"/>
      <c r="L12396" s="822"/>
      <c r="M12396" s="821"/>
      <c r="N12396" s="822">
        <v>3</v>
      </c>
      <c r="O12396" s="822">
        <v>6</v>
      </c>
      <c r="P12396" s="821">
        <v>9897.5113624659352</v>
      </c>
    </row>
    <row r="12397" spans="1:16" ht="22.5" x14ac:dyDescent="0.25">
      <c r="A12397" s="827" t="s">
        <v>3627</v>
      </c>
      <c r="B12397" s="827" t="s">
        <v>3626</v>
      </c>
      <c r="C12397" s="827" t="s">
        <v>3031</v>
      </c>
      <c r="D12397" s="824" t="s">
        <v>4314</v>
      </c>
      <c r="E12397" s="826">
        <v>3500</v>
      </c>
      <c r="F12397" s="825" t="s">
        <v>4313</v>
      </c>
      <c r="G12397" s="824" t="s">
        <v>4312</v>
      </c>
      <c r="H12397" s="823" t="s">
        <v>3212</v>
      </c>
      <c r="I12397" s="823" t="s">
        <v>3654</v>
      </c>
      <c r="J12397" s="823" t="s">
        <v>3212</v>
      </c>
      <c r="K12397" s="822"/>
      <c r="L12397" s="822"/>
      <c r="M12397" s="821"/>
      <c r="N12397" s="822">
        <v>3</v>
      </c>
      <c r="O12397" s="822">
        <v>6</v>
      </c>
      <c r="P12397" s="821">
        <v>22087.173793770635</v>
      </c>
    </row>
    <row r="12398" spans="1:16" ht="22.5" x14ac:dyDescent="0.25">
      <c r="A12398" s="827" t="s">
        <v>3627</v>
      </c>
      <c r="B12398" s="827" t="s">
        <v>3626</v>
      </c>
      <c r="C12398" s="827" t="s">
        <v>3031</v>
      </c>
      <c r="D12398" s="824" t="s">
        <v>4299</v>
      </c>
      <c r="E12398" s="826">
        <v>2300</v>
      </c>
      <c r="F12398" s="825" t="s">
        <v>4311</v>
      </c>
      <c r="G12398" s="824" t="s">
        <v>4310</v>
      </c>
      <c r="H12398" s="823" t="s">
        <v>2722</v>
      </c>
      <c r="I12398" s="823" t="s">
        <v>3654</v>
      </c>
      <c r="J12398" s="823" t="s">
        <v>2722</v>
      </c>
      <c r="K12398" s="822"/>
      <c r="L12398" s="822"/>
      <c r="M12398" s="821"/>
      <c r="N12398" s="822">
        <v>3</v>
      </c>
      <c r="O12398" s="822">
        <v>6</v>
      </c>
      <c r="P12398" s="821">
        <v>14842.297638510423</v>
      </c>
    </row>
    <row r="12399" spans="1:16" ht="33.75" x14ac:dyDescent="0.25">
      <c r="A12399" s="827" t="s">
        <v>3627</v>
      </c>
      <c r="B12399" s="827" t="s">
        <v>3626</v>
      </c>
      <c r="C12399" s="827" t="s">
        <v>3031</v>
      </c>
      <c r="D12399" s="824" t="s">
        <v>4309</v>
      </c>
      <c r="E12399" s="826">
        <v>3000</v>
      </c>
      <c r="F12399" s="825" t="s">
        <v>4308</v>
      </c>
      <c r="G12399" s="824" t="s">
        <v>4307</v>
      </c>
      <c r="H12399" s="823" t="s">
        <v>4306</v>
      </c>
      <c r="I12399" s="823" t="s">
        <v>3622</v>
      </c>
      <c r="J12399" s="823" t="s">
        <v>4306</v>
      </c>
      <c r="K12399" s="822"/>
      <c r="L12399" s="822"/>
      <c r="M12399" s="821"/>
      <c r="N12399" s="822">
        <v>2</v>
      </c>
      <c r="O12399" s="822">
        <v>6</v>
      </c>
      <c r="P12399" s="821">
        <v>19071.708890586586</v>
      </c>
    </row>
    <row r="12400" spans="1:16" ht="33.75" x14ac:dyDescent="0.25">
      <c r="A12400" s="827" t="s">
        <v>3627</v>
      </c>
      <c r="B12400" s="827" t="s">
        <v>3626</v>
      </c>
      <c r="C12400" s="827" t="s">
        <v>3031</v>
      </c>
      <c r="D12400" s="824" t="s">
        <v>4299</v>
      </c>
      <c r="E12400" s="826">
        <v>2300</v>
      </c>
      <c r="F12400" s="825" t="s">
        <v>4305</v>
      </c>
      <c r="G12400" s="824" t="s">
        <v>4304</v>
      </c>
      <c r="H12400" s="823" t="s">
        <v>3674</v>
      </c>
      <c r="I12400" s="823" t="s">
        <v>3638</v>
      </c>
      <c r="J12400" s="823" t="s">
        <v>3674</v>
      </c>
      <c r="K12400" s="822"/>
      <c r="L12400" s="822"/>
      <c r="M12400" s="821"/>
      <c r="N12400" s="822">
        <v>3</v>
      </c>
      <c r="O12400" s="822">
        <v>6</v>
      </c>
      <c r="P12400" s="821">
        <v>13690.699017578787</v>
      </c>
    </row>
    <row r="12401" spans="1:16" ht="33.75" x14ac:dyDescent="0.25">
      <c r="A12401" s="827" t="s">
        <v>3627</v>
      </c>
      <c r="B12401" s="827" t="s">
        <v>3626</v>
      </c>
      <c r="C12401" s="827" t="s">
        <v>3031</v>
      </c>
      <c r="D12401" s="824" t="s">
        <v>4299</v>
      </c>
      <c r="E12401" s="826">
        <v>2300</v>
      </c>
      <c r="F12401" s="825" t="s">
        <v>4303</v>
      </c>
      <c r="G12401" s="824" t="s">
        <v>4302</v>
      </c>
      <c r="H12401" s="823" t="s">
        <v>3674</v>
      </c>
      <c r="I12401" s="823" t="s">
        <v>3622</v>
      </c>
      <c r="J12401" s="823" t="s">
        <v>3674</v>
      </c>
      <c r="K12401" s="822"/>
      <c r="L12401" s="822"/>
      <c r="M12401" s="821"/>
      <c r="N12401" s="822">
        <v>3</v>
      </c>
      <c r="O12401" s="822">
        <v>6</v>
      </c>
      <c r="P12401" s="821">
        <v>14839.049943356213</v>
      </c>
    </row>
    <row r="12402" spans="1:16" ht="33.75" x14ac:dyDescent="0.25">
      <c r="A12402" s="827" t="s">
        <v>3627</v>
      </c>
      <c r="B12402" s="827" t="s">
        <v>3626</v>
      </c>
      <c r="C12402" s="827" t="s">
        <v>3031</v>
      </c>
      <c r="D12402" s="824" t="s">
        <v>4299</v>
      </c>
      <c r="E12402" s="826">
        <v>2300</v>
      </c>
      <c r="F12402" s="825" t="s">
        <v>4301</v>
      </c>
      <c r="G12402" s="824" t="s">
        <v>4300</v>
      </c>
      <c r="H12402" s="823" t="s">
        <v>4122</v>
      </c>
      <c r="I12402" s="823" t="s">
        <v>3638</v>
      </c>
      <c r="J12402" s="823" t="s">
        <v>4122</v>
      </c>
      <c r="K12402" s="822"/>
      <c r="L12402" s="822"/>
      <c r="M12402" s="821"/>
      <c r="N12402" s="822">
        <v>3</v>
      </c>
      <c r="O12402" s="822">
        <v>6</v>
      </c>
      <c r="P12402" s="821">
        <v>14692.161903881493</v>
      </c>
    </row>
    <row r="12403" spans="1:16" ht="33.75" x14ac:dyDescent="0.25">
      <c r="A12403" s="827" t="s">
        <v>3627</v>
      </c>
      <c r="B12403" s="827" t="s">
        <v>3626</v>
      </c>
      <c r="C12403" s="827" t="s">
        <v>3031</v>
      </c>
      <c r="D12403" s="824" t="s">
        <v>4299</v>
      </c>
      <c r="E12403" s="826">
        <v>2300</v>
      </c>
      <c r="F12403" s="825" t="s">
        <v>4298</v>
      </c>
      <c r="G12403" s="824" t="s">
        <v>4297</v>
      </c>
      <c r="H12403" s="823" t="s">
        <v>2722</v>
      </c>
      <c r="I12403" s="823" t="s">
        <v>3622</v>
      </c>
      <c r="J12403" s="823" t="s">
        <v>2722</v>
      </c>
      <c r="K12403" s="822"/>
      <c r="L12403" s="822"/>
      <c r="M12403" s="821"/>
      <c r="N12403" s="822">
        <v>4</v>
      </c>
      <c r="O12403" s="822">
        <v>6</v>
      </c>
      <c r="P12403" s="821">
        <v>14768.532858757831</v>
      </c>
    </row>
    <row r="12404" spans="1:16" ht="33.75" x14ac:dyDescent="0.25">
      <c r="A12404" s="827" t="s">
        <v>3627</v>
      </c>
      <c r="B12404" s="827" t="s">
        <v>3626</v>
      </c>
      <c r="C12404" s="827" t="s">
        <v>3031</v>
      </c>
      <c r="D12404" s="824" t="s">
        <v>4289</v>
      </c>
      <c r="E12404" s="826">
        <v>1500</v>
      </c>
      <c r="F12404" s="825" t="s">
        <v>4296</v>
      </c>
      <c r="G12404" s="824" t="s">
        <v>4295</v>
      </c>
      <c r="H12404" s="823" t="s">
        <v>2745</v>
      </c>
      <c r="I12404" s="823" t="s">
        <v>3647</v>
      </c>
      <c r="J12404" s="823" t="s">
        <v>2745</v>
      </c>
      <c r="K12404" s="822"/>
      <c r="L12404" s="822"/>
      <c r="M12404" s="821"/>
      <c r="N12404" s="822">
        <v>3</v>
      </c>
      <c r="O12404" s="822">
        <v>6</v>
      </c>
      <c r="P12404" s="821">
        <v>9833.2992169169356</v>
      </c>
    </row>
    <row r="12405" spans="1:16" ht="33.75" x14ac:dyDescent="0.25">
      <c r="A12405" s="827" t="s">
        <v>3627</v>
      </c>
      <c r="B12405" s="827" t="s">
        <v>3626</v>
      </c>
      <c r="C12405" s="827" t="s">
        <v>3031</v>
      </c>
      <c r="D12405" s="824" t="s">
        <v>4290</v>
      </c>
      <c r="E12405" s="826">
        <v>2750</v>
      </c>
      <c r="F12405" s="825" t="s">
        <v>4294</v>
      </c>
      <c r="G12405" s="824" t="s">
        <v>4293</v>
      </c>
      <c r="H12405" s="823" t="s">
        <v>3212</v>
      </c>
      <c r="I12405" s="823" t="s">
        <v>3622</v>
      </c>
      <c r="J12405" s="823" t="s">
        <v>3212</v>
      </c>
      <c r="K12405" s="822"/>
      <c r="L12405" s="822"/>
      <c r="M12405" s="821"/>
      <c r="N12405" s="822">
        <v>3</v>
      </c>
      <c r="O12405" s="822">
        <v>6</v>
      </c>
      <c r="P12405" s="821">
        <v>15472.410640930233</v>
      </c>
    </row>
    <row r="12406" spans="1:16" ht="33.75" x14ac:dyDescent="0.25">
      <c r="A12406" s="827" t="s">
        <v>3627</v>
      </c>
      <c r="B12406" s="827" t="s">
        <v>3626</v>
      </c>
      <c r="C12406" s="827" t="s">
        <v>3031</v>
      </c>
      <c r="D12406" s="824" t="s">
        <v>4290</v>
      </c>
      <c r="E12406" s="826">
        <v>2750</v>
      </c>
      <c r="F12406" s="825" t="s">
        <v>4292</v>
      </c>
      <c r="G12406" s="824" t="s">
        <v>4291</v>
      </c>
      <c r="H12406" s="823" t="s">
        <v>3212</v>
      </c>
      <c r="I12406" s="823" t="s">
        <v>3622</v>
      </c>
      <c r="J12406" s="823" t="s">
        <v>3212</v>
      </c>
      <c r="K12406" s="822"/>
      <c r="L12406" s="822"/>
      <c r="M12406" s="821"/>
      <c r="N12406" s="822">
        <v>3</v>
      </c>
      <c r="O12406" s="822">
        <v>6</v>
      </c>
      <c r="P12406" s="821">
        <v>17583.011541148411</v>
      </c>
    </row>
    <row r="12407" spans="1:16" ht="33.75" x14ac:dyDescent="0.25">
      <c r="A12407" s="827" t="s">
        <v>3627</v>
      </c>
      <c r="B12407" s="827" t="s">
        <v>3626</v>
      </c>
      <c r="C12407" s="827" t="s">
        <v>3031</v>
      </c>
      <c r="D12407" s="824" t="s">
        <v>4290</v>
      </c>
      <c r="E12407" s="826">
        <v>2750</v>
      </c>
      <c r="F12407" s="825" t="s">
        <v>3624</v>
      </c>
      <c r="G12407" s="824" t="s">
        <v>3623</v>
      </c>
      <c r="H12407" s="823" t="s">
        <v>3212</v>
      </c>
      <c r="I12407" s="823" t="s">
        <v>3622</v>
      </c>
      <c r="J12407" s="823" t="s">
        <v>3212</v>
      </c>
      <c r="K12407" s="822"/>
      <c r="L12407" s="822"/>
      <c r="M12407" s="821"/>
      <c r="N12407" s="822">
        <v>3</v>
      </c>
      <c r="O12407" s="822">
        <v>2</v>
      </c>
      <c r="P12407" s="821">
        <v>5846.3324176028227</v>
      </c>
    </row>
    <row r="12408" spans="1:16" ht="22.5" x14ac:dyDescent="0.25">
      <c r="A12408" s="827" t="s">
        <v>3627</v>
      </c>
      <c r="B12408" s="827" t="s">
        <v>3626</v>
      </c>
      <c r="C12408" s="827" t="s">
        <v>3031</v>
      </c>
      <c r="D12408" s="824" t="s">
        <v>4289</v>
      </c>
      <c r="E12408" s="826">
        <v>1500</v>
      </c>
      <c r="F12408" s="825" t="s">
        <v>4288</v>
      </c>
      <c r="G12408" s="824" t="s">
        <v>4287</v>
      </c>
      <c r="H12408" s="823"/>
      <c r="I12408" s="823" t="s">
        <v>3804</v>
      </c>
      <c r="J12408" s="823"/>
      <c r="K12408" s="822"/>
      <c r="L12408" s="822"/>
      <c r="M12408" s="821"/>
      <c r="N12408" s="822">
        <v>3</v>
      </c>
      <c r="O12408" s="822">
        <v>6</v>
      </c>
      <c r="P12408" s="821">
        <v>9558.7486913803859</v>
      </c>
    </row>
    <row r="12409" spans="1:16" ht="22.5" x14ac:dyDescent="0.25">
      <c r="A12409" s="827" t="s">
        <v>3627</v>
      </c>
      <c r="B12409" s="827" t="s">
        <v>3626</v>
      </c>
      <c r="C12409" s="827" t="s">
        <v>3031</v>
      </c>
      <c r="D12409" s="824" t="s">
        <v>4284</v>
      </c>
      <c r="E12409" s="826">
        <v>1375</v>
      </c>
      <c r="F12409" s="825" t="s">
        <v>4286</v>
      </c>
      <c r="G12409" s="824" t="s">
        <v>4285</v>
      </c>
      <c r="H12409" s="823" t="s">
        <v>3327</v>
      </c>
      <c r="I12409" s="823" t="s">
        <v>3631</v>
      </c>
      <c r="J12409" s="823" t="s">
        <v>3327</v>
      </c>
      <c r="K12409" s="822"/>
      <c r="L12409" s="822"/>
      <c r="M12409" s="821"/>
      <c r="N12409" s="822">
        <v>3</v>
      </c>
      <c r="O12409" s="822">
        <v>6</v>
      </c>
      <c r="P12409" s="821">
        <v>9013.8576155071914</v>
      </c>
    </row>
    <row r="12410" spans="1:16" ht="22.5" x14ac:dyDescent="0.25">
      <c r="A12410" s="827" t="s">
        <v>3627</v>
      </c>
      <c r="B12410" s="827" t="s">
        <v>3626</v>
      </c>
      <c r="C12410" s="827" t="s">
        <v>3031</v>
      </c>
      <c r="D12410" s="824" t="s">
        <v>4284</v>
      </c>
      <c r="E12410" s="826">
        <v>1375</v>
      </c>
      <c r="F12410" s="825" t="s">
        <v>4283</v>
      </c>
      <c r="G12410" s="824" t="s">
        <v>4282</v>
      </c>
      <c r="H12410" s="823" t="s">
        <v>2712</v>
      </c>
      <c r="I12410" s="823" t="s">
        <v>3804</v>
      </c>
      <c r="J12410" s="823"/>
      <c r="K12410" s="822"/>
      <c r="L12410" s="822"/>
      <c r="M12410" s="821"/>
      <c r="N12410" s="822">
        <v>3</v>
      </c>
      <c r="O12410" s="822">
        <v>6</v>
      </c>
      <c r="P12410" s="821">
        <v>9013.8576155071914</v>
      </c>
    </row>
    <row r="12411" spans="1:16" ht="33.75" x14ac:dyDescent="0.25">
      <c r="A12411" s="827" t="s">
        <v>3627</v>
      </c>
      <c r="B12411" s="827" t="s">
        <v>3626</v>
      </c>
      <c r="C12411" s="827" t="s">
        <v>3031</v>
      </c>
      <c r="D12411" s="824" t="s">
        <v>4281</v>
      </c>
      <c r="E12411" s="826">
        <v>3500</v>
      </c>
      <c r="F12411" s="825" t="s">
        <v>4280</v>
      </c>
      <c r="G12411" s="824" t="s">
        <v>4279</v>
      </c>
      <c r="H12411" s="823" t="s">
        <v>2745</v>
      </c>
      <c r="I12411" s="823" t="s">
        <v>3638</v>
      </c>
      <c r="J12411" s="823" t="s">
        <v>2745</v>
      </c>
      <c r="K12411" s="822"/>
      <c r="L12411" s="822"/>
      <c r="M12411" s="821"/>
      <c r="N12411" s="822">
        <v>3</v>
      </c>
      <c r="O12411" s="822">
        <v>6</v>
      </c>
      <c r="P12411" s="821">
        <v>22068.900496652965</v>
      </c>
    </row>
    <row r="12412" spans="1:16" ht="33.75" x14ac:dyDescent="0.25">
      <c r="A12412" s="827" t="s">
        <v>3627</v>
      </c>
      <c r="B12412" s="827" t="s">
        <v>3626</v>
      </c>
      <c r="C12412" s="827" t="s">
        <v>3031</v>
      </c>
      <c r="D12412" s="824" t="s">
        <v>4278</v>
      </c>
      <c r="E12412" s="826">
        <v>1500</v>
      </c>
      <c r="F12412" s="825" t="s">
        <v>4277</v>
      </c>
      <c r="G12412" s="824" t="s">
        <v>4276</v>
      </c>
      <c r="H12412" s="823" t="s">
        <v>3114</v>
      </c>
      <c r="I12412" s="823" t="s">
        <v>3638</v>
      </c>
      <c r="J12412" s="823" t="s">
        <v>3114</v>
      </c>
      <c r="K12412" s="822"/>
      <c r="L12412" s="822"/>
      <c r="M12412" s="821"/>
      <c r="N12412" s="822">
        <v>3</v>
      </c>
      <c r="O12412" s="822">
        <v>6</v>
      </c>
      <c r="P12412" s="821">
        <v>9833.2992169169356</v>
      </c>
    </row>
    <row r="12413" spans="1:16" ht="33.75" x14ac:dyDescent="0.25">
      <c r="A12413" s="827" t="s">
        <v>3627</v>
      </c>
      <c r="B12413" s="827" t="s">
        <v>3626</v>
      </c>
      <c r="C12413" s="827" t="s">
        <v>3031</v>
      </c>
      <c r="D12413" s="824" t="s">
        <v>4275</v>
      </c>
      <c r="E12413" s="826">
        <v>1200</v>
      </c>
      <c r="F12413" s="825" t="s">
        <v>4274</v>
      </c>
      <c r="G12413" s="824" t="s">
        <v>4273</v>
      </c>
      <c r="H12413" s="823" t="s">
        <v>3691</v>
      </c>
      <c r="I12413" s="823" t="s">
        <v>3647</v>
      </c>
      <c r="J12413" s="823" t="s">
        <v>3691</v>
      </c>
      <c r="K12413" s="822"/>
      <c r="L12413" s="822"/>
      <c r="M12413" s="821"/>
      <c r="N12413" s="822">
        <v>3</v>
      </c>
      <c r="O12413" s="822">
        <v>6</v>
      </c>
      <c r="P12413" s="821">
        <v>7716.1828788893854</v>
      </c>
    </row>
    <row r="12414" spans="1:16" ht="22.5" x14ac:dyDescent="0.25">
      <c r="A12414" s="827" t="s">
        <v>3627</v>
      </c>
      <c r="B12414" s="827" t="s">
        <v>3626</v>
      </c>
      <c r="C12414" s="827" t="s">
        <v>3031</v>
      </c>
      <c r="D12414" s="824" t="s">
        <v>4272</v>
      </c>
      <c r="E12414" s="826">
        <v>1800</v>
      </c>
      <c r="F12414" s="825" t="s">
        <v>4271</v>
      </c>
      <c r="G12414" s="824" t="s">
        <v>4270</v>
      </c>
      <c r="H12414" s="823" t="s">
        <v>3674</v>
      </c>
      <c r="I12414" s="823" t="s">
        <v>3631</v>
      </c>
      <c r="J12414" s="823" t="s">
        <v>3674</v>
      </c>
      <c r="K12414" s="822"/>
      <c r="L12414" s="822"/>
      <c r="M12414" s="821"/>
      <c r="N12414" s="822">
        <v>3</v>
      </c>
      <c r="O12414" s="822">
        <v>6</v>
      </c>
      <c r="P12414" s="821">
        <v>11799.959060300322</v>
      </c>
    </row>
    <row r="12415" spans="1:16" ht="33.75" x14ac:dyDescent="0.25">
      <c r="A12415" s="827" t="s">
        <v>3627</v>
      </c>
      <c r="B12415" s="827" t="s">
        <v>3626</v>
      </c>
      <c r="C12415" s="827" t="s">
        <v>3031</v>
      </c>
      <c r="D12415" s="824" t="s">
        <v>4269</v>
      </c>
      <c r="E12415" s="826">
        <v>1350</v>
      </c>
      <c r="F12415" s="825" t="s">
        <v>4268</v>
      </c>
      <c r="G12415" s="824" t="s">
        <v>4267</v>
      </c>
      <c r="H12415" s="823" t="s">
        <v>2741</v>
      </c>
      <c r="I12415" s="823" t="s">
        <v>3638</v>
      </c>
      <c r="J12415" s="823" t="s">
        <v>2741</v>
      </c>
      <c r="K12415" s="822"/>
      <c r="L12415" s="822"/>
      <c r="M12415" s="821"/>
      <c r="N12415" s="822">
        <v>3</v>
      </c>
      <c r="O12415" s="822">
        <v>6</v>
      </c>
      <c r="P12415" s="821">
        <v>8786.1981946971846</v>
      </c>
    </row>
    <row r="12416" spans="1:16" ht="33.75" x14ac:dyDescent="0.25">
      <c r="A12416" s="827" t="s">
        <v>3627</v>
      </c>
      <c r="B12416" s="827" t="s">
        <v>3626</v>
      </c>
      <c r="C12416" s="827" t="s">
        <v>3031</v>
      </c>
      <c r="D12416" s="824" t="s">
        <v>4266</v>
      </c>
      <c r="E12416" s="826">
        <v>2000</v>
      </c>
      <c r="F12416" s="825" t="s">
        <v>4265</v>
      </c>
      <c r="G12416" s="824" t="s">
        <v>4264</v>
      </c>
      <c r="H12416" s="823" t="s">
        <v>2741</v>
      </c>
      <c r="I12416" s="823" t="s">
        <v>3638</v>
      </c>
      <c r="J12416" s="823" t="s">
        <v>2741</v>
      </c>
      <c r="K12416" s="822"/>
      <c r="L12416" s="822"/>
      <c r="M12416" s="821"/>
      <c r="N12416" s="822">
        <v>3</v>
      </c>
      <c r="O12416" s="822">
        <v>6</v>
      </c>
      <c r="P12416" s="821">
        <v>13075.882258385293</v>
      </c>
    </row>
    <row r="12417" spans="1:16" ht="33.75" x14ac:dyDescent="0.25">
      <c r="A12417" s="827" t="s">
        <v>3627</v>
      </c>
      <c r="B12417" s="827" t="s">
        <v>3626</v>
      </c>
      <c r="C12417" s="827" t="s">
        <v>3031</v>
      </c>
      <c r="D12417" s="824" t="s">
        <v>4263</v>
      </c>
      <c r="E12417" s="826">
        <v>3000</v>
      </c>
      <c r="F12417" s="825" t="s">
        <v>4262</v>
      </c>
      <c r="G12417" s="824" t="s">
        <v>4261</v>
      </c>
      <c r="H12417" s="823" t="s">
        <v>4016</v>
      </c>
      <c r="I12417" s="823" t="s">
        <v>3622</v>
      </c>
      <c r="J12417" s="823" t="s">
        <v>4016</v>
      </c>
      <c r="K12417" s="822"/>
      <c r="L12417" s="822"/>
      <c r="M12417" s="821"/>
      <c r="N12417" s="822">
        <v>2</v>
      </c>
      <c r="O12417" s="822">
        <v>6</v>
      </c>
      <c r="P12417" s="821">
        <v>18975.099983499284</v>
      </c>
    </row>
    <row r="12418" spans="1:16" ht="33.75" x14ac:dyDescent="0.25">
      <c r="A12418" s="827" t="s">
        <v>3627</v>
      </c>
      <c r="B12418" s="827" t="s">
        <v>3626</v>
      </c>
      <c r="C12418" s="827" t="s">
        <v>3031</v>
      </c>
      <c r="D12418" s="824" t="s">
        <v>4260</v>
      </c>
      <c r="E12418" s="826">
        <v>2340</v>
      </c>
      <c r="F12418" s="825" t="s">
        <v>4259</v>
      </c>
      <c r="G12418" s="824" t="s">
        <v>4258</v>
      </c>
      <c r="H12418" s="823" t="s">
        <v>3674</v>
      </c>
      <c r="I12418" s="823" t="s">
        <v>3622</v>
      </c>
      <c r="J12418" s="823" t="s">
        <v>3674</v>
      </c>
      <c r="K12418" s="822"/>
      <c r="L12418" s="822"/>
      <c r="M12418" s="821"/>
      <c r="N12418" s="822">
        <v>3</v>
      </c>
      <c r="O12418" s="822">
        <v>6</v>
      </c>
      <c r="P12418" s="821">
        <v>15104.899853479628</v>
      </c>
    </row>
    <row r="12419" spans="1:16" x14ac:dyDescent="0.25">
      <c r="A12419" s="1772" t="s">
        <v>2848</v>
      </c>
      <c r="B12419" s="1772"/>
      <c r="C12419" s="1772"/>
      <c r="D12419" s="1772"/>
      <c r="E12419" s="1772"/>
      <c r="F12419" s="1772" t="s">
        <v>378</v>
      </c>
      <c r="G12419" s="1772"/>
      <c r="H12419" s="1772"/>
      <c r="I12419" s="1772"/>
      <c r="J12419" s="1772"/>
      <c r="K12419" s="1771" t="s">
        <v>2847</v>
      </c>
      <c r="L12419" s="1771"/>
      <c r="M12419" s="1771"/>
      <c r="N12419" s="1771" t="s">
        <v>2846</v>
      </c>
      <c r="O12419" s="1771"/>
      <c r="P12419" s="1771"/>
    </row>
    <row r="12420" spans="1:16" ht="73.5" customHeight="1" x14ac:dyDescent="0.25">
      <c r="A12420" s="1535" t="s">
        <v>2845</v>
      </c>
      <c r="B12420" s="1535" t="s">
        <v>5</v>
      </c>
      <c r="C12420" s="1535" t="s">
        <v>2844</v>
      </c>
      <c r="D12420" s="1535" t="s">
        <v>2843</v>
      </c>
      <c r="E12420" s="1536" t="s">
        <v>2842</v>
      </c>
      <c r="F12420" s="1537" t="s">
        <v>2841</v>
      </c>
      <c r="G12420" s="1540" t="s">
        <v>2840</v>
      </c>
      <c r="H12420" s="1535" t="s">
        <v>2839</v>
      </c>
      <c r="I12420" s="1535" t="s">
        <v>2838</v>
      </c>
      <c r="J12420" s="1535" t="s">
        <v>2837</v>
      </c>
      <c r="K12420" s="1538" t="s">
        <v>2836</v>
      </c>
      <c r="L12420" s="1538" t="s">
        <v>2835</v>
      </c>
      <c r="M12420" s="1539" t="s">
        <v>2834</v>
      </c>
      <c r="N12420" s="1538" t="s">
        <v>2836</v>
      </c>
      <c r="O12420" s="1538" t="s">
        <v>2835</v>
      </c>
      <c r="P12420" s="1539" t="s">
        <v>2834</v>
      </c>
    </row>
    <row r="12421" spans="1:16" ht="33.75" x14ac:dyDescent="0.25">
      <c r="A12421" s="827" t="s">
        <v>3627</v>
      </c>
      <c r="B12421" s="827" t="s">
        <v>3626</v>
      </c>
      <c r="C12421" s="827" t="s">
        <v>3031</v>
      </c>
      <c r="D12421" s="824" t="s">
        <v>4239</v>
      </c>
      <c r="E12421" s="826">
        <v>2300</v>
      </c>
      <c r="F12421" s="825" t="s">
        <v>4257</v>
      </c>
      <c r="G12421" s="824" t="s">
        <v>4256</v>
      </c>
      <c r="H12421" s="823" t="s">
        <v>3674</v>
      </c>
      <c r="I12421" s="823" t="s">
        <v>3622</v>
      </c>
      <c r="J12421" s="823" t="s">
        <v>3674</v>
      </c>
      <c r="K12421" s="822"/>
      <c r="L12421" s="822"/>
      <c r="M12421" s="821"/>
      <c r="N12421" s="822">
        <v>3</v>
      </c>
      <c r="O12421" s="822">
        <v>6</v>
      </c>
      <c r="P12421" s="821">
        <v>14869.973213574549</v>
      </c>
    </row>
    <row r="12422" spans="1:16" ht="33.75" x14ac:dyDescent="0.25">
      <c r="A12422" s="827" t="s">
        <v>3627</v>
      </c>
      <c r="B12422" s="827" t="s">
        <v>3626</v>
      </c>
      <c r="C12422" s="827" t="s">
        <v>3031</v>
      </c>
      <c r="D12422" s="824" t="s">
        <v>4255</v>
      </c>
      <c r="E12422" s="826">
        <v>1500</v>
      </c>
      <c r="F12422" s="825" t="s">
        <v>4254</v>
      </c>
      <c r="G12422" s="824" t="s">
        <v>4253</v>
      </c>
      <c r="H12422" s="823" t="s">
        <v>3722</v>
      </c>
      <c r="I12422" s="823" t="s">
        <v>3622</v>
      </c>
      <c r="J12422" s="823" t="s">
        <v>3722</v>
      </c>
      <c r="K12422" s="822"/>
      <c r="L12422" s="822"/>
      <c r="M12422" s="821"/>
      <c r="N12422" s="822">
        <v>3</v>
      </c>
      <c r="O12422" s="822">
        <v>6</v>
      </c>
      <c r="P12422" s="821">
        <v>9810.6254933403143</v>
      </c>
    </row>
    <row r="12423" spans="1:16" ht="33.75" x14ac:dyDescent="0.25">
      <c r="A12423" s="827" t="s">
        <v>3627</v>
      </c>
      <c r="B12423" s="827" t="s">
        <v>3626</v>
      </c>
      <c r="C12423" s="827" t="s">
        <v>3031</v>
      </c>
      <c r="D12423" s="824" t="s">
        <v>4252</v>
      </c>
      <c r="E12423" s="826">
        <v>2500</v>
      </c>
      <c r="F12423" s="825" t="s">
        <v>4251</v>
      </c>
      <c r="G12423" s="824" t="s">
        <v>4250</v>
      </c>
      <c r="H12423" s="823" t="s">
        <v>2725</v>
      </c>
      <c r="I12423" s="823" t="s">
        <v>3622</v>
      </c>
      <c r="J12423" s="823" t="s">
        <v>2725</v>
      </c>
      <c r="K12423" s="822"/>
      <c r="L12423" s="822"/>
      <c r="M12423" s="821"/>
      <c r="N12423" s="822">
        <v>3</v>
      </c>
      <c r="O12423" s="822">
        <v>6</v>
      </c>
      <c r="P12423" s="821">
        <v>16083.007401173347</v>
      </c>
    </row>
    <row r="12424" spans="1:16" ht="33.75" x14ac:dyDescent="0.25">
      <c r="A12424" s="827" t="s">
        <v>3627</v>
      </c>
      <c r="B12424" s="827" t="s">
        <v>3626</v>
      </c>
      <c r="C12424" s="827" t="s">
        <v>3031</v>
      </c>
      <c r="D12424" s="824" t="s">
        <v>4249</v>
      </c>
      <c r="E12424" s="826">
        <v>3000</v>
      </c>
      <c r="F12424" s="825" t="s">
        <v>4248</v>
      </c>
      <c r="G12424" s="824" t="s">
        <v>4247</v>
      </c>
      <c r="H12424" s="823" t="s">
        <v>3691</v>
      </c>
      <c r="I12424" s="823" t="s">
        <v>3622</v>
      </c>
      <c r="J12424" s="823" t="s">
        <v>3691</v>
      </c>
      <c r="K12424" s="822"/>
      <c r="L12424" s="822"/>
      <c r="M12424" s="821"/>
      <c r="N12424" s="822">
        <v>3</v>
      </c>
      <c r="O12424" s="822">
        <v>6</v>
      </c>
      <c r="P12424" s="821">
        <v>19288.312114621614</v>
      </c>
    </row>
    <row r="12425" spans="1:16" ht="33.75" x14ac:dyDescent="0.25">
      <c r="A12425" s="827" t="s">
        <v>3627</v>
      </c>
      <c r="B12425" s="827" t="s">
        <v>3626</v>
      </c>
      <c r="C12425" s="827" t="s">
        <v>3031</v>
      </c>
      <c r="D12425" s="824" t="s">
        <v>4239</v>
      </c>
      <c r="E12425" s="826">
        <v>2300</v>
      </c>
      <c r="F12425" s="825" t="s">
        <v>4246</v>
      </c>
      <c r="G12425" s="824" t="s">
        <v>4245</v>
      </c>
      <c r="H12425" s="823" t="s">
        <v>4077</v>
      </c>
      <c r="I12425" s="823" t="s">
        <v>3647</v>
      </c>
      <c r="J12425" s="823" t="s">
        <v>4077</v>
      </c>
      <c r="K12425" s="822"/>
      <c r="L12425" s="822"/>
      <c r="M12425" s="821"/>
      <c r="N12425" s="822">
        <v>4</v>
      </c>
      <c r="O12425" s="822">
        <v>6</v>
      </c>
      <c r="P12425" s="821">
        <v>14803.305249158939</v>
      </c>
    </row>
    <row r="12426" spans="1:16" ht="33.75" x14ac:dyDescent="0.25">
      <c r="A12426" s="827" t="s">
        <v>3627</v>
      </c>
      <c r="B12426" s="827" t="s">
        <v>3626</v>
      </c>
      <c r="C12426" s="827" t="s">
        <v>3031</v>
      </c>
      <c r="D12426" s="824" t="s">
        <v>4239</v>
      </c>
      <c r="E12426" s="826">
        <v>2300</v>
      </c>
      <c r="F12426" s="825" t="s">
        <v>4244</v>
      </c>
      <c r="G12426" s="824" t="s">
        <v>4243</v>
      </c>
      <c r="H12426" s="823" t="s">
        <v>3327</v>
      </c>
      <c r="I12426" s="823" t="s">
        <v>3695</v>
      </c>
      <c r="J12426" s="823" t="s">
        <v>3327</v>
      </c>
      <c r="K12426" s="822"/>
      <c r="L12426" s="822"/>
      <c r="M12426" s="821"/>
      <c r="N12426" s="822">
        <v>3</v>
      </c>
      <c r="O12426" s="822">
        <v>6</v>
      </c>
      <c r="P12426" s="821">
        <v>14880.157344058125</v>
      </c>
    </row>
    <row r="12427" spans="1:16" ht="33.75" x14ac:dyDescent="0.25">
      <c r="A12427" s="827" t="s">
        <v>3627</v>
      </c>
      <c r="B12427" s="827" t="s">
        <v>3626</v>
      </c>
      <c r="C12427" s="827" t="s">
        <v>3031</v>
      </c>
      <c r="D12427" s="824" t="s">
        <v>4242</v>
      </c>
      <c r="E12427" s="826">
        <v>1700</v>
      </c>
      <c r="F12427" s="825" t="s">
        <v>4241</v>
      </c>
      <c r="G12427" s="824" t="s">
        <v>4240</v>
      </c>
      <c r="H12427" s="823" t="s">
        <v>2741</v>
      </c>
      <c r="I12427" s="823" t="s">
        <v>3638</v>
      </c>
      <c r="J12427" s="823" t="s">
        <v>2741</v>
      </c>
      <c r="K12427" s="822"/>
      <c r="L12427" s="822"/>
      <c r="M12427" s="821"/>
      <c r="N12427" s="822">
        <v>3</v>
      </c>
      <c r="O12427" s="822">
        <v>6</v>
      </c>
      <c r="P12427" s="821">
        <v>11144.405779172526</v>
      </c>
    </row>
    <row r="12428" spans="1:16" ht="33.75" x14ac:dyDescent="0.25">
      <c r="A12428" s="827" t="s">
        <v>3627</v>
      </c>
      <c r="B12428" s="827" t="s">
        <v>3626</v>
      </c>
      <c r="C12428" s="827" t="s">
        <v>3031</v>
      </c>
      <c r="D12428" s="824" t="s">
        <v>4239</v>
      </c>
      <c r="E12428" s="826">
        <v>2300</v>
      </c>
      <c r="F12428" s="825" t="s">
        <v>4238</v>
      </c>
      <c r="G12428" s="824" t="s">
        <v>4237</v>
      </c>
      <c r="H12428" s="823" t="s">
        <v>2722</v>
      </c>
      <c r="I12428" s="823" t="s">
        <v>3647</v>
      </c>
      <c r="J12428" s="823" t="s">
        <v>2722</v>
      </c>
      <c r="K12428" s="822"/>
      <c r="L12428" s="822"/>
      <c r="M12428" s="821"/>
      <c r="N12428" s="822">
        <v>3</v>
      </c>
      <c r="O12428" s="822">
        <v>6</v>
      </c>
      <c r="P12428" s="821">
        <v>14851.920438967345</v>
      </c>
    </row>
    <row r="12429" spans="1:16" ht="33.75" x14ac:dyDescent="0.25">
      <c r="A12429" s="827" t="s">
        <v>3627</v>
      </c>
      <c r="B12429" s="827" t="s">
        <v>3626</v>
      </c>
      <c r="C12429" s="827" t="s">
        <v>3031</v>
      </c>
      <c r="D12429" s="824" t="s">
        <v>4236</v>
      </c>
      <c r="E12429" s="826">
        <v>4548</v>
      </c>
      <c r="F12429" s="825" t="s">
        <v>4235</v>
      </c>
      <c r="G12429" s="824" t="s">
        <v>4234</v>
      </c>
      <c r="H12429" s="823" t="s">
        <v>3731</v>
      </c>
      <c r="I12429" s="823" t="s">
        <v>3622</v>
      </c>
      <c r="J12429" s="823" t="s">
        <v>3731</v>
      </c>
      <c r="K12429" s="822"/>
      <c r="L12429" s="822"/>
      <c r="M12429" s="821"/>
      <c r="N12429" s="822">
        <v>2</v>
      </c>
      <c r="O12429" s="822">
        <v>4</v>
      </c>
      <c r="P12429" s="821">
        <v>19783.475364383565</v>
      </c>
    </row>
    <row r="12430" spans="1:16" ht="33.75" x14ac:dyDescent="0.25">
      <c r="A12430" s="827" t="s">
        <v>3627</v>
      </c>
      <c r="B12430" s="827" t="s">
        <v>3626</v>
      </c>
      <c r="C12430" s="827" t="s">
        <v>3031</v>
      </c>
      <c r="D12430" s="824" t="s">
        <v>4233</v>
      </c>
      <c r="E12430" s="826">
        <v>8500</v>
      </c>
      <c r="F12430" s="825" t="s">
        <v>4232</v>
      </c>
      <c r="G12430" s="824" t="s">
        <v>4231</v>
      </c>
      <c r="H12430" s="823" t="s">
        <v>4230</v>
      </c>
      <c r="I12430" s="823" t="s">
        <v>3622</v>
      </c>
      <c r="J12430" s="823" t="s">
        <v>4230</v>
      </c>
      <c r="K12430" s="822"/>
      <c r="L12430" s="822"/>
      <c r="M12430" s="821"/>
      <c r="N12430" s="822">
        <v>2</v>
      </c>
      <c r="O12430" s="822">
        <v>6</v>
      </c>
      <c r="P12430" s="821">
        <v>51622.856233720624</v>
      </c>
    </row>
    <row r="12431" spans="1:16" ht="33.75" x14ac:dyDescent="0.25">
      <c r="A12431" s="827" t="s">
        <v>3627</v>
      </c>
      <c r="B12431" s="827" t="s">
        <v>3626</v>
      </c>
      <c r="C12431" s="827" t="s">
        <v>3031</v>
      </c>
      <c r="D12431" s="824" t="s">
        <v>4229</v>
      </c>
      <c r="E12431" s="826">
        <v>1250</v>
      </c>
      <c r="F12431" s="825" t="s">
        <v>4228</v>
      </c>
      <c r="G12431" s="824" t="s">
        <v>4227</v>
      </c>
      <c r="H12431" s="823" t="s">
        <v>3691</v>
      </c>
      <c r="I12431" s="823" t="s">
        <v>3622</v>
      </c>
      <c r="J12431" s="823" t="s">
        <v>3691</v>
      </c>
      <c r="K12431" s="822"/>
      <c r="L12431" s="822"/>
      <c r="M12431" s="821"/>
      <c r="N12431" s="822">
        <v>3</v>
      </c>
      <c r="O12431" s="822">
        <v>6</v>
      </c>
      <c r="P12431" s="821">
        <v>8194.4761566003017</v>
      </c>
    </row>
    <row r="12432" spans="1:16" ht="22.5" x14ac:dyDescent="0.25">
      <c r="A12432" s="827" t="s">
        <v>3627</v>
      </c>
      <c r="B12432" s="827" t="s">
        <v>3626</v>
      </c>
      <c r="C12432" s="827" t="s">
        <v>3031</v>
      </c>
      <c r="D12432" s="824" t="s">
        <v>4226</v>
      </c>
      <c r="E12432" s="826">
        <v>3950</v>
      </c>
      <c r="F12432" s="825" t="s">
        <v>4225</v>
      </c>
      <c r="G12432" s="824" t="s">
        <v>4224</v>
      </c>
      <c r="H12432" s="823" t="s">
        <v>4048</v>
      </c>
      <c r="I12432" s="823" t="s">
        <v>3654</v>
      </c>
      <c r="J12432" s="823" t="s">
        <v>4048</v>
      </c>
      <c r="K12432" s="822"/>
      <c r="L12432" s="822"/>
      <c r="M12432" s="821"/>
      <c r="N12432" s="822">
        <v>3</v>
      </c>
      <c r="O12432" s="822">
        <v>6</v>
      </c>
      <c r="P12432" s="821">
        <v>24803.670315258703</v>
      </c>
    </row>
    <row r="12433" spans="1:16" ht="33.75" x14ac:dyDescent="0.25">
      <c r="A12433" s="827" t="s">
        <v>3627</v>
      </c>
      <c r="B12433" s="827" t="s">
        <v>3626</v>
      </c>
      <c r="C12433" s="827" t="s">
        <v>3031</v>
      </c>
      <c r="D12433" s="824" t="s">
        <v>4223</v>
      </c>
      <c r="E12433" s="826">
        <v>1200</v>
      </c>
      <c r="F12433" s="825" t="s">
        <v>4222</v>
      </c>
      <c r="G12433" s="824" t="s">
        <v>4221</v>
      </c>
      <c r="H12433" s="823" t="s">
        <v>3674</v>
      </c>
      <c r="I12433" s="823" t="s">
        <v>3622</v>
      </c>
      <c r="J12433" s="823" t="s">
        <v>3674</v>
      </c>
      <c r="K12433" s="822"/>
      <c r="L12433" s="822"/>
      <c r="M12433" s="821"/>
      <c r="N12433" s="822">
        <v>1</v>
      </c>
      <c r="O12433" s="822">
        <v>4</v>
      </c>
      <c r="P12433" s="821">
        <v>4284.8726634596487</v>
      </c>
    </row>
    <row r="12434" spans="1:16" ht="33.75" x14ac:dyDescent="0.25">
      <c r="A12434" s="827" t="s">
        <v>3627</v>
      </c>
      <c r="B12434" s="827" t="s">
        <v>3626</v>
      </c>
      <c r="C12434" s="827" t="s">
        <v>3031</v>
      </c>
      <c r="D12434" s="824" t="s">
        <v>4220</v>
      </c>
      <c r="E12434" s="826">
        <v>4000</v>
      </c>
      <c r="F12434" s="825" t="s">
        <v>4219</v>
      </c>
      <c r="G12434" s="824" t="s">
        <v>4218</v>
      </c>
      <c r="H12434" s="823" t="s">
        <v>4217</v>
      </c>
      <c r="I12434" s="823" t="s">
        <v>3622</v>
      </c>
      <c r="J12434" s="823" t="s">
        <v>4217</v>
      </c>
      <c r="K12434" s="822"/>
      <c r="L12434" s="822"/>
      <c r="M12434" s="821"/>
      <c r="N12434" s="822">
        <v>2</v>
      </c>
      <c r="O12434" s="822">
        <v>6</v>
      </c>
      <c r="P12434" s="821">
        <v>25077.158323244803</v>
      </c>
    </row>
    <row r="12435" spans="1:16" ht="33.75" x14ac:dyDescent="0.25">
      <c r="A12435" s="827" t="s">
        <v>3627</v>
      </c>
      <c r="B12435" s="827" t="s">
        <v>3626</v>
      </c>
      <c r="C12435" s="827" t="s">
        <v>3031</v>
      </c>
      <c r="D12435" s="824" t="s">
        <v>4216</v>
      </c>
      <c r="E12435" s="826">
        <v>3500</v>
      </c>
      <c r="F12435" s="825" t="s">
        <v>4215</v>
      </c>
      <c r="G12435" s="824" t="s">
        <v>4214</v>
      </c>
      <c r="H12435" s="823" t="s">
        <v>3691</v>
      </c>
      <c r="I12435" s="823" t="s">
        <v>3631</v>
      </c>
      <c r="J12435" s="823" t="s">
        <v>3691</v>
      </c>
      <c r="K12435" s="822"/>
      <c r="L12435" s="822"/>
      <c r="M12435" s="821"/>
      <c r="N12435" s="822">
        <v>2</v>
      </c>
      <c r="O12435" s="822">
        <v>6</v>
      </c>
      <c r="P12435" s="821">
        <v>21792.174817263131</v>
      </c>
    </row>
    <row r="12436" spans="1:16" ht="22.5" x14ac:dyDescent="0.25">
      <c r="A12436" s="827" t="s">
        <v>3627</v>
      </c>
      <c r="B12436" s="827" t="s">
        <v>3626</v>
      </c>
      <c r="C12436" s="827" t="s">
        <v>3031</v>
      </c>
      <c r="D12436" s="824" t="s">
        <v>4213</v>
      </c>
      <c r="E12436" s="826">
        <v>2340</v>
      </c>
      <c r="F12436" s="825" t="s">
        <v>4212</v>
      </c>
      <c r="G12436" s="824" t="s">
        <v>4211</v>
      </c>
      <c r="H12436" s="823" t="s">
        <v>3674</v>
      </c>
      <c r="I12436" s="823" t="s">
        <v>3654</v>
      </c>
      <c r="J12436" s="823" t="s">
        <v>3674</v>
      </c>
      <c r="K12436" s="822"/>
      <c r="L12436" s="822"/>
      <c r="M12436" s="821"/>
      <c r="N12436" s="822">
        <v>3</v>
      </c>
      <c r="O12436" s="822">
        <v>6</v>
      </c>
      <c r="P12436" s="821">
        <v>13965.640469383898</v>
      </c>
    </row>
    <row r="12437" spans="1:16" ht="33.75" x14ac:dyDescent="0.25">
      <c r="A12437" s="827" t="s">
        <v>3627</v>
      </c>
      <c r="B12437" s="827" t="s">
        <v>3626</v>
      </c>
      <c r="C12437" s="827" t="s">
        <v>3031</v>
      </c>
      <c r="D12437" s="824" t="s">
        <v>4210</v>
      </c>
      <c r="E12437" s="826">
        <v>6500</v>
      </c>
      <c r="F12437" s="825" t="s">
        <v>4209</v>
      </c>
      <c r="G12437" s="824" t="s">
        <v>4208</v>
      </c>
      <c r="H12437" s="823" t="s">
        <v>2722</v>
      </c>
      <c r="I12437" s="823" t="s">
        <v>3622</v>
      </c>
      <c r="J12437" s="823" t="s">
        <v>2722</v>
      </c>
      <c r="K12437" s="822"/>
      <c r="L12437" s="822"/>
      <c r="M12437" s="821"/>
      <c r="N12437" s="822">
        <v>3</v>
      </c>
      <c r="O12437" s="822">
        <v>6</v>
      </c>
      <c r="P12437" s="821">
        <v>40042.006335074315</v>
      </c>
    </row>
    <row r="12438" spans="1:16" ht="33.75" x14ac:dyDescent="0.25">
      <c r="A12438" s="827" t="s">
        <v>3627</v>
      </c>
      <c r="B12438" s="827" t="s">
        <v>3626</v>
      </c>
      <c r="C12438" s="827" t="s">
        <v>3031</v>
      </c>
      <c r="D12438" s="824" t="s">
        <v>4207</v>
      </c>
      <c r="E12438" s="826">
        <v>1800</v>
      </c>
      <c r="F12438" s="825" t="s">
        <v>4206</v>
      </c>
      <c r="G12438" s="824" t="s">
        <v>4205</v>
      </c>
      <c r="H12438" s="823" t="s">
        <v>3731</v>
      </c>
      <c r="I12438" s="823" t="s">
        <v>3622</v>
      </c>
      <c r="J12438" s="823" t="s">
        <v>3731</v>
      </c>
      <c r="K12438" s="822"/>
      <c r="L12438" s="822"/>
      <c r="M12438" s="821"/>
      <c r="N12438" s="822">
        <v>2</v>
      </c>
      <c r="O12438" s="822">
        <v>6</v>
      </c>
      <c r="P12438" s="821">
        <v>11795.207802574718</v>
      </c>
    </row>
    <row r="12439" spans="1:16" ht="33.75" x14ac:dyDescent="0.25">
      <c r="A12439" s="827" t="s">
        <v>3627</v>
      </c>
      <c r="B12439" s="827" t="s">
        <v>3626</v>
      </c>
      <c r="C12439" s="827" t="s">
        <v>3031</v>
      </c>
      <c r="D12439" s="824" t="s">
        <v>4171</v>
      </c>
      <c r="E12439" s="826">
        <v>2057</v>
      </c>
      <c r="F12439" s="825" t="s">
        <v>4204</v>
      </c>
      <c r="G12439" s="824" t="s">
        <v>4203</v>
      </c>
      <c r="H12439" s="823" t="s">
        <v>2745</v>
      </c>
      <c r="I12439" s="823" t="s">
        <v>3638</v>
      </c>
      <c r="J12439" s="823" t="s">
        <v>2745</v>
      </c>
      <c r="K12439" s="822"/>
      <c r="L12439" s="822"/>
      <c r="M12439" s="821"/>
      <c r="N12439" s="822">
        <v>3</v>
      </c>
      <c r="O12439" s="822">
        <v>6</v>
      </c>
      <c r="P12439" s="821">
        <v>12371.312837430052</v>
      </c>
    </row>
    <row r="12440" spans="1:16" ht="33.75" x14ac:dyDescent="0.25">
      <c r="A12440" s="827" t="s">
        <v>3627</v>
      </c>
      <c r="B12440" s="827" t="s">
        <v>3626</v>
      </c>
      <c r="C12440" s="827" t="s">
        <v>3031</v>
      </c>
      <c r="D12440" s="824" t="s">
        <v>4171</v>
      </c>
      <c r="E12440" s="826">
        <v>2057</v>
      </c>
      <c r="F12440" s="825" t="s">
        <v>4202</v>
      </c>
      <c r="G12440" s="824" t="s">
        <v>4201</v>
      </c>
      <c r="H12440" s="823" t="s">
        <v>3674</v>
      </c>
      <c r="I12440" s="823" t="s">
        <v>3638</v>
      </c>
      <c r="J12440" s="823" t="s">
        <v>3674</v>
      </c>
      <c r="K12440" s="822"/>
      <c r="L12440" s="822"/>
      <c r="M12440" s="821"/>
      <c r="N12440" s="822">
        <v>3</v>
      </c>
      <c r="O12440" s="822">
        <v>6</v>
      </c>
      <c r="P12440" s="821">
        <v>12371.312837430052</v>
      </c>
    </row>
    <row r="12441" spans="1:16" ht="33.75" x14ac:dyDescent="0.25">
      <c r="A12441" s="827" t="s">
        <v>3627</v>
      </c>
      <c r="B12441" s="827" t="s">
        <v>3626</v>
      </c>
      <c r="C12441" s="827" t="s">
        <v>3031</v>
      </c>
      <c r="D12441" s="824" t="s">
        <v>4171</v>
      </c>
      <c r="E12441" s="826">
        <v>2057</v>
      </c>
      <c r="F12441" s="825" t="s">
        <v>4200</v>
      </c>
      <c r="G12441" s="824" t="s">
        <v>4199</v>
      </c>
      <c r="H12441" s="823" t="s">
        <v>2745</v>
      </c>
      <c r="I12441" s="823" t="s">
        <v>3622</v>
      </c>
      <c r="J12441" s="823" t="s">
        <v>2745</v>
      </c>
      <c r="K12441" s="822"/>
      <c r="L12441" s="822"/>
      <c r="M12441" s="821"/>
      <c r="N12441" s="822">
        <v>3</v>
      </c>
      <c r="O12441" s="822">
        <v>6</v>
      </c>
      <c r="P12441" s="821">
        <v>12397.164089907552</v>
      </c>
    </row>
    <row r="12442" spans="1:16" ht="33.75" x14ac:dyDescent="0.25">
      <c r="A12442" s="827" t="s">
        <v>3627</v>
      </c>
      <c r="B12442" s="827" t="s">
        <v>3626</v>
      </c>
      <c r="C12442" s="827" t="s">
        <v>3031</v>
      </c>
      <c r="D12442" s="824" t="s">
        <v>4171</v>
      </c>
      <c r="E12442" s="826">
        <v>2057</v>
      </c>
      <c r="F12442" s="825" t="s">
        <v>4198</v>
      </c>
      <c r="G12442" s="824" t="s">
        <v>4197</v>
      </c>
      <c r="H12442" s="823" t="s">
        <v>2725</v>
      </c>
      <c r="I12442" s="823" t="s">
        <v>3622</v>
      </c>
      <c r="J12442" s="823" t="s">
        <v>2725</v>
      </c>
      <c r="K12442" s="822"/>
      <c r="L12442" s="822"/>
      <c r="M12442" s="821"/>
      <c r="N12442" s="822">
        <v>3</v>
      </c>
      <c r="O12442" s="822">
        <v>6</v>
      </c>
      <c r="P12442" s="821">
        <v>12442.341133302707</v>
      </c>
    </row>
    <row r="12443" spans="1:16" ht="22.5" x14ac:dyDescent="0.25">
      <c r="A12443" s="827" t="s">
        <v>3627</v>
      </c>
      <c r="B12443" s="827" t="s">
        <v>3626</v>
      </c>
      <c r="C12443" s="827" t="s">
        <v>3031</v>
      </c>
      <c r="D12443" s="824" t="s">
        <v>4171</v>
      </c>
      <c r="E12443" s="826">
        <v>1679</v>
      </c>
      <c r="F12443" s="825" t="s">
        <v>4196</v>
      </c>
      <c r="G12443" s="824" t="s">
        <v>4195</v>
      </c>
      <c r="H12443" s="823" t="s">
        <v>2745</v>
      </c>
      <c r="I12443" s="823" t="s">
        <v>3631</v>
      </c>
      <c r="J12443" s="823" t="s">
        <v>2745</v>
      </c>
      <c r="K12443" s="822"/>
      <c r="L12443" s="822"/>
      <c r="M12443" s="821"/>
      <c r="N12443" s="822">
        <v>3</v>
      </c>
      <c r="O12443" s="822">
        <v>6</v>
      </c>
      <c r="P12443" s="821">
        <v>12438.471965618986</v>
      </c>
    </row>
    <row r="12444" spans="1:16" ht="33.75" x14ac:dyDescent="0.25">
      <c r="A12444" s="827" t="s">
        <v>3627</v>
      </c>
      <c r="B12444" s="827" t="s">
        <v>3626</v>
      </c>
      <c r="C12444" s="827" t="s">
        <v>3031</v>
      </c>
      <c r="D12444" s="824" t="s">
        <v>4171</v>
      </c>
      <c r="E12444" s="826">
        <v>2057</v>
      </c>
      <c r="F12444" s="825" t="s">
        <v>4194</v>
      </c>
      <c r="G12444" s="824" t="s">
        <v>4193</v>
      </c>
      <c r="H12444" s="823" t="s">
        <v>2745</v>
      </c>
      <c r="I12444" s="823" t="s">
        <v>3622</v>
      </c>
      <c r="J12444" s="823" t="s">
        <v>2745</v>
      </c>
      <c r="K12444" s="822"/>
      <c r="L12444" s="822"/>
      <c r="M12444" s="821"/>
      <c r="N12444" s="822">
        <v>3</v>
      </c>
      <c r="O12444" s="822">
        <v>6</v>
      </c>
      <c r="P12444" s="821">
        <v>12298.801026486957</v>
      </c>
    </row>
    <row r="12445" spans="1:16" ht="33.75" x14ac:dyDescent="0.25">
      <c r="A12445" s="827" t="s">
        <v>3627</v>
      </c>
      <c r="B12445" s="827" t="s">
        <v>3626</v>
      </c>
      <c r="C12445" s="827" t="s">
        <v>3031</v>
      </c>
      <c r="D12445" s="824" t="s">
        <v>4171</v>
      </c>
      <c r="E12445" s="826">
        <v>2057</v>
      </c>
      <c r="F12445" s="825" t="s">
        <v>4192</v>
      </c>
      <c r="G12445" s="824" t="s">
        <v>4191</v>
      </c>
      <c r="H12445" s="823" t="s">
        <v>4190</v>
      </c>
      <c r="I12445" s="823" t="s">
        <v>3638</v>
      </c>
      <c r="J12445" s="823" t="s">
        <v>4190</v>
      </c>
      <c r="K12445" s="822"/>
      <c r="L12445" s="822"/>
      <c r="M12445" s="821"/>
      <c r="N12445" s="822">
        <v>3</v>
      </c>
      <c r="O12445" s="822">
        <v>6</v>
      </c>
      <c r="P12445" s="821">
        <v>12502.854514926079</v>
      </c>
    </row>
    <row r="12446" spans="1:16" ht="33.75" x14ac:dyDescent="0.25">
      <c r="A12446" s="827" t="s">
        <v>3627</v>
      </c>
      <c r="B12446" s="827" t="s">
        <v>3626</v>
      </c>
      <c r="C12446" s="827" t="s">
        <v>3031</v>
      </c>
      <c r="D12446" s="824" t="s">
        <v>4171</v>
      </c>
      <c r="E12446" s="826">
        <v>2057</v>
      </c>
      <c r="F12446" s="825" t="s">
        <v>4189</v>
      </c>
      <c r="G12446" s="824" t="s">
        <v>4188</v>
      </c>
      <c r="H12446" s="823" t="s">
        <v>2745</v>
      </c>
      <c r="I12446" s="823" t="s">
        <v>3638</v>
      </c>
      <c r="J12446" s="823" t="s">
        <v>2745</v>
      </c>
      <c r="K12446" s="822"/>
      <c r="L12446" s="822"/>
      <c r="M12446" s="821"/>
      <c r="N12446" s="822">
        <v>3</v>
      </c>
      <c r="O12446" s="822">
        <v>6</v>
      </c>
      <c r="P12446" s="821">
        <v>12425.701707512613</v>
      </c>
    </row>
    <row r="12447" spans="1:16" ht="33.75" x14ac:dyDescent="0.25">
      <c r="A12447" s="827" t="s">
        <v>3627</v>
      </c>
      <c r="B12447" s="827" t="s">
        <v>3626</v>
      </c>
      <c r="C12447" s="827" t="s">
        <v>3031</v>
      </c>
      <c r="D12447" s="824" t="s">
        <v>4171</v>
      </c>
      <c r="E12447" s="826">
        <v>2057</v>
      </c>
      <c r="F12447" s="825" t="s">
        <v>4187</v>
      </c>
      <c r="G12447" s="824" t="s">
        <v>4186</v>
      </c>
      <c r="H12447" s="823" t="s">
        <v>2745</v>
      </c>
      <c r="I12447" s="823" t="s">
        <v>3622</v>
      </c>
      <c r="J12447" s="823" t="s">
        <v>2745</v>
      </c>
      <c r="K12447" s="822"/>
      <c r="L12447" s="822"/>
      <c r="M12447" s="821"/>
      <c r="N12447" s="822">
        <v>3</v>
      </c>
      <c r="O12447" s="822">
        <v>6</v>
      </c>
      <c r="P12447" s="821">
        <v>13461.505962945957</v>
      </c>
    </row>
    <row r="12448" spans="1:16" ht="33.75" x14ac:dyDescent="0.25">
      <c r="A12448" s="827" t="s">
        <v>3627</v>
      </c>
      <c r="B12448" s="827" t="s">
        <v>3626</v>
      </c>
      <c r="C12448" s="827" t="s">
        <v>3031</v>
      </c>
      <c r="D12448" s="824" t="s">
        <v>4171</v>
      </c>
      <c r="E12448" s="826">
        <v>2057</v>
      </c>
      <c r="F12448" s="825" t="s">
        <v>4185</v>
      </c>
      <c r="G12448" s="824" t="s">
        <v>4184</v>
      </c>
      <c r="H12448" s="823" t="s">
        <v>3691</v>
      </c>
      <c r="I12448" s="823" t="s">
        <v>3622</v>
      </c>
      <c r="J12448" s="823" t="s">
        <v>3691</v>
      </c>
      <c r="K12448" s="822"/>
      <c r="L12448" s="822"/>
      <c r="M12448" s="821"/>
      <c r="N12448" s="822">
        <v>3</v>
      </c>
      <c r="O12448" s="822">
        <v>6</v>
      </c>
      <c r="P12448" s="821">
        <v>12513.349381674409</v>
      </c>
    </row>
    <row r="12449" spans="1:16" ht="22.5" x14ac:dyDescent="0.25">
      <c r="A12449" s="827" t="s">
        <v>3627</v>
      </c>
      <c r="B12449" s="827" t="s">
        <v>3626</v>
      </c>
      <c r="C12449" s="827" t="s">
        <v>3031</v>
      </c>
      <c r="D12449" s="824" t="s">
        <v>4171</v>
      </c>
      <c r="E12449" s="826">
        <v>2057</v>
      </c>
      <c r="F12449" s="825" t="s">
        <v>4183</v>
      </c>
      <c r="G12449" s="824" t="s">
        <v>4182</v>
      </c>
      <c r="H12449" s="823" t="s">
        <v>3691</v>
      </c>
      <c r="I12449" s="823" t="s">
        <v>3654</v>
      </c>
      <c r="J12449" s="823" t="s">
        <v>3691</v>
      </c>
      <c r="K12449" s="822"/>
      <c r="L12449" s="822"/>
      <c r="M12449" s="821"/>
      <c r="N12449" s="822">
        <v>3</v>
      </c>
      <c r="O12449" s="822">
        <v>6</v>
      </c>
      <c r="P12449" s="821">
        <v>12359.715358129366</v>
      </c>
    </row>
    <row r="12450" spans="1:16" ht="22.5" x14ac:dyDescent="0.25">
      <c r="A12450" s="827" t="s">
        <v>3627</v>
      </c>
      <c r="B12450" s="827" t="s">
        <v>3626</v>
      </c>
      <c r="C12450" s="827" t="s">
        <v>3031</v>
      </c>
      <c r="D12450" s="824" t="s">
        <v>4171</v>
      </c>
      <c r="E12450" s="826">
        <v>2057</v>
      </c>
      <c r="F12450" s="825" t="s">
        <v>4181</v>
      </c>
      <c r="G12450" s="824" t="s">
        <v>4180</v>
      </c>
      <c r="H12450" s="823" t="s">
        <v>3691</v>
      </c>
      <c r="I12450" s="823" t="s">
        <v>3631</v>
      </c>
      <c r="J12450" s="823" t="s">
        <v>3691</v>
      </c>
      <c r="K12450" s="822"/>
      <c r="L12450" s="822"/>
      <c r="M12450" s="821"/>
      <c r="N12450" s="822">
        <v>3</v>
      </c>
      <c r="O12450" s="822">
        <v>6</v>
      </c>
      <c r="P12450" s="821">
        <v>7051.6683648360822</v>
      </c>
    </row>
    <row r="12451" spans="1:16" ht="33.75" x14ac:dyDescent="0.25">
      <c r="A12451" s="827" t="s">
        <v>3627</v>
      </c>
      <c r="B12451" s="827" t="s">
        <v>3626</v>
      </c>
      <c r="C12451" s="827" t="s">
        <v>3031</v>
      </c>
      <c r="D12451" s="824" t="s">
        <v>4171</v>
      </c>
      <c r="E12451" s="826">
        <v>2057</v>
      </c>
      <c r="F12451" s="825" t="s">
        <v>4179</v>
      </c>
      <c r="G12451" s="824" t="s">
        <v>4178</v>
      </c>
      <c r="H12451" s="823" t="s">
        <v>3970</v>
      </c>
      <c r="I12451" s="823" t="s">
        <v>3622</v>
      </c>
      <c r="J12451" s="823" t="s">
        <v>3970</v>
      </c>
      <c r="K12451" s="822"/>
      <c r="L12451" s="822"/>
      <c r="M12451" s="821"/>
      <c r="N12451" s="822">
        <v>3</v>
      </c>
      <c r="O12451" s="822">
        <v>6</v>
      </c>
      <c r="P12451" s="821">
        <v>13386.859093151483</v>
      </c>
    </row>
    <row r="12452" spans="1:16" ht="33.75" x14ac:dyDescent="0.25">
      <c r="A12452" s="827" t="s">
        <v>3627</v>
      </c>
      <c r="B12452" s="827" t="s">
        <v>3626</v>
      </c>
      <c r="C12452" s="827" t="s">
        <v>3031</v>
      </c>
      <c r="D12452" s="824" t="s">
        <v>4171</v>
      </c>
      <c r="E12452" s="826">
        <v>2057</v>
      </c>
      <c r="F12452" s="825" t="s">
        <v>4177</v>
      </c>
      <c r="G12452" s="824" t="s">
        <v>4176</v>
      </c>
      <c r="H12452" s="823" t="s">
        <v>2745</v>
      </c>
      <c r="I12452" s="823" t="s">
        <v>3638</v>
      </c>
      <c r="J12452" s="823" t="s">
        <v>2745</v>
      </c>
      <c r="K12452" s="822"/>
      <c r="L12452" s="822"/>
      <c r="M12452" s="821"/>
      <c r="N12452" s="822">
        <v>3</v>
      </c>
      <c r="O12452" s="822">
        <v>6</v>
      </c>
      <c r="P12452" s="821">
        <v>13544.051548115491</v>
      </c>
    </row>
    <row r="12453" spans="1:16" ht="33.75" x14ac:dyDescent="0.25">
      <c r="A12453" s="827" t="s">
        <v>3627</v>
      </c>
      <c r="B12453" s="827" t="s">
        <v>3626</v>
      </c>
      <c r="C12453" s="827" t="s">
        <v>3031</v>
      </c>
      <c r="D12453" s="824" t="s">
        <v>4171</v>
      </c>
      <c r="E12453" s="826">
        <v>2057</v>
      </c>
      <c r="F12453" s="825" t="s">
        <v>4175</v>
      </c>
      <c r="G12453" s="824" t="s">
        <v>4174</v>
      </c>
      <c r="H12453" s="823" t="s">
        <v>3691</v>
      </c>
      <c r="I12453" s="823" t="s">
        <v>3622</v>
      </c>
      <c r="J12453" s="823" t="s">
        <v>3691</v>
      </c>
      <c r="K12453" s="822"/>
      <c r="L12453" s="822"/>
      <c r="M12453" s="821"/>
      <c r="N12453" s="822">
        <v>3</v>
      </c>
      <c r="O12453" s="822">
        <v>6</v>
      </c>
      <c r="P12453" s="821">
        <v>12442.341133302707</v>
      </c>
    </row>
    <row r="12454" spans="1:16" ht="33.75" x14ac:dyDescent="0.25">
      <c r="A12454" s="827" t="s">
        <v>3627</v>
      </c>
      <c r="B12454" s="827" t="s">
        <v>3626</v>
      </c>
      <c r="C12454" s="827" t="s">
        <v>3031</v>
      </c>
      <c r="D12454" s="824" t="s">
        <v>4171</v>
      </c>
      <c r="E12454" s="826">
        <v>2057</v>
      </c>
      <c r="F12454" s="825" t="s">
        <v>4173</v>
      </c>
      <c r="G12454" s="824" t="s">
        <v>4172</v>
      </c>
      <c r="H12454" s="823" t="s">
        <v>3674</v>
      </c>
      <c r="I12454" s="823" t="s">
        <v>3638</v>
      </c>
      <c r="J12454" s="823" t="s">
        <v>3674</v>
      </c>
      <c r="K12454" s="822"/>
      <c r="L12454" s="822"/>
      <c r="M12454" s="821"/>
      <c r="N12454" s="822">
        <v>3</v>
      </c>
      <c r="O12454" s="822">
        <v>6</v>
      </c>
      <c r="P12454" s="821">
        <v>12259.026784598345</v>
      </c>
    </row>
    <row r="12455" spans="1:16" ht="22.5" x14ac:dyDescent="0.25">
      <c r="A12455" s="827" t="s">
        <v>3627</v>
      </c>
      <c r="B12455" s="827" t="s">
        <v>3626</v>
      </c>
      <c r="C12455" s="827" t="s">
        <v>3031</v>
      </c>
      <c r="D12455" s="824" t="s">
        <v>4171</v>
      </c>
      <c r="E12455" s="826">
        <v>2057</v>
      </c>
      <c r="F12455" s="825" t="s">
        <v>4170</v>
      </c>
      <c r="G12455" s="824" t="s">
        <v>4169</v>
      </c>
      <c r="H12455" s="823" t="s">
        <v>2745</v>
      </c>
      <c r="I12455" s="823" t="s">
        <v>3631</v>
      </c>
      <c r="J12455" s="823" t="s">
        <v>2745</v>
      </c>
      <c r="K12455" s="822"/>
      <c r="L12455" s="822"/>
      <c r="M12455" s="821"/>
      <c r="N12455" s="822">
        <v>3</v>
      </c>
      <c r="O12455" s="822">
        <v>6</v>
      </c>
      <c r="P12455" s="821">
        <v>12373.608276289047</v>
      </c>
    </row>
    <row r="12456" spans="1:16" ht="33.75" x14ac:dyDescent="0.25">
      <c r="A12456" s="827" t="s">
        <v>3627</v>
      </c>
      <c r="B12456" s="827" t="s">
        <v>3626</v>
      </c>
      <c r="C12456" s="827" t="s">
        <v>3031</v>
      </c>
      <c r="D12456" s="824" t="s">
        <v>4007</v>
      </c>
      <c r="E12456" s="826">
        <v>3500</v>
      </c>
      <c r="F12456" s="825" t="s">
        <v>4168</v>
      </c>
      <c r="G12456" s="824" t="s">
        <v>4167</v>
      </c>
      <c r="H12456" s="823" t="s">
        <v>3674</v>
      </c>
      <c r="I12456" s="823" t="s">
        <v>3638</v>
      </c>
      <c r="J12456" s="823" t="s">
        <v>3674</v>
      </c>
      <c r="K12456" s="822"/>
      <c r="L12456" s="822"/>
      <c r="M12456" s="821"/>
      <c r="N12456" s="822">
        <v>3</v>
      </c>
      <c r="O12456" s="822">
        <v>6</v>
      </c>
      <c r="P12456" s="821">
        <v>21049.875999516375</v>
      </c>
    </row>
    <row r="12457" spans="1:16" ht="33.75" x14ac:dyDescent="0.25">
      <c r="A12457" s="827" t="s">
        <v>3627</v>
      </c>
      <c r="B12457" s="827" t="s">
        <v>3626</v>
      </c>
      <c r="C12457" s="827" t="s">
        <v>3031</v>
      </c>
      <c r="D12457" s="824" t="s">
        <v>4166</v>
      </c>
      <c r="E12457" s="826">
        <v>1500</v>
      </c>
      <c r="F12457" s="825" t="s">
        <v>4165</v>
      </c>
      <c r="G12457" s="824" t="s">
        <v>4164</v>
      </c>
      <c r="H12457" s="823" t="s">
        <v>4065</v>
      </c>
      <c r="I12457" s="823" t="s">
        <v>3622</v>
      </c>
      <c r="J12457" s="823" t="s">
        <v>4065</v>
      </c>
      <c r="K12457" s="822"/>
      <c r="L12457" s="822"/>
      <c r="M12457" s="821"/>
      <c r="N12457" s="822">
        <v>3</v>
      </c>
      <c r="O12457" s="822">
        <v>6</v>
      </c>
      <c r="P12457" s="821">
        <v>9807.2775606813429</v>
      </c>
    </row>
    <row r="12458" spans="1:16" ht="33.75" x14ac:dyDescent="0.25">
      <c r="A12458" s="827" t="s">
        <v>3627</v>
      </c>
      <c r="B12458" s="827" t="s">
        <v>3626</v>
      </c>
      <c r="C12458" s="827" t="s">
        <v>3031</v>
      </c>
      <c r="D12458" s="824" t="s">
        <v>4007</v>
      </c>
      <c r="E12458" s="826">
        <v>3500</v>
      </c>
      <c r="F12458" s="825" t="s">
        <v>4163</v>
      </c>
      <c r="G12458" s="824" t="s">
        <v>4162</v>
      </c>
      <c r="H12458" s="823" t="s">
        <v>2725</v>
      </c>
      <c r="I12458" s="823" t="s">
        <v>3654</v>
      </c>
      <c r="J12458" s="823" t="s">
        <v>2725</v>
      </c>
      <c r="K12458" s="822"/>
      <c r="L12458" s="822"/>
      <c r="M12458" s="821"/>
      <c r="N12458" s="822">
        <v>2</v>
      </c>
      <c r="O12458" s="822">
        <v>6</v>
      </c>
      <c r="P12458" s="821">
        <v>21975.629498474154</v>
      </c>
    </row>
    <row r="12459" spans="1:16" ht="33.75" x14ac:dyDescent="0.25">
      <c r="A12459" s="827" t="s">
        <v>3627</v>
      </c>
      <c r="B12459" s="827" t="s">
        <v>3626</v>
      </c>
      <c r="C12459" s="827" t="s">
        <v>3031</v>
      </c>
      <c r="D12459" s="824" t="s">
        <v>4031</v>
      </c>
      <c r="E12459" s="826">
        <v>3500</v>
      </c>
      <c r="F12459" s="825" t="s">
        <v>4161</v>
      </c>
      <c r="G12459" s="824" t="s">
        <v>4160</v>
      </c>
      <c r="H12459" s="823" t="s">
        <v>2741</v>
      </c>
      <c r="I12459" s="823" t="s">
        <v>3638</v>
      </c>
      <c r="J12459" s="823" t="s">
        <v>2741</v>
      </c>
      <c r="K12459" s="822"/>
      <c r="L12459" s="822"/>
      <c r="M12459" s="821"/>
      <c r="N12459" s="822">
        <v>2</v>
      </c>
      <c r="O12459" s="822">
        <v>6</v>
      </c>
      <c r="P12459" s="821">
        <v>22083.074079825972</v>
      </c>
    </row>
    <row r="12460" spans="1:16" ht="33.75" x14ac:dyDescent="0.25">
      <c r="A12460" s="827" t="s">
        <v>3627</v>
      </c>
      <c r="B12460" s="827" t="s">
        <v>3626</v>
      </c>
      <c r="C12460" s="827" t="s">
        <v>3031</v>
      </c>
      <c r="D12460" s="824" t="s">
        <v>4159</v>
      </c>
      <c r="E12460" s="826">
        <v>1800</v>
      </c>
      <c r="F12460" s="825" t="s">
        <v>4158</v>
      </c>
      <c r="G12460" s="824" t="s">
        <v>4157</v>
      </c>
      <c r="H12460" s="823" t="s">
        <v>2725</v>
      </c>
      <c r="I12460" s="823" t="s">
        <v>3654</v>
      </c>
      <c r="J12460" s="823" t="s">
        <v>2725</v>
      </c>
      <c r="K12460" s="822"/>
      <c r="L12460" s="822"/>
      <c r="M12460" s="821"/>
      <c r="N12460" s="822">
        <v>3</v>
      </c>
      <c r="O12460" s="822">
        <v>6</v>
      </c>
      <c r="P12460" s="821">
        <v>11797.082243913723</v>
      </c>
    </row>
    <row r="12461" spans="1:16" ht="33.75" x14ac:dyDescent="0.25">
      <c r="A12461" s="827" t="s">
        <v>3627</v>
      </c>
      <c r="B12461" s="827" t="s">
        <v>3626</v>
      </c>
      <c r="C12461" s="827" t="s">
        <v>3031</v>
      </c>
      <c r="D12461" s="824" t="s">
        <v>3997</v>
      </c>
      <c r="E12461" s="826">
        <v>3500</v>
      </c>
      <c r="F12461" s="825" t="s">
        <v>4156</v>
      </c>
      <c r="G12461" s="824" t="s">
        <v>4155</v>
      </c>
      <c r="H12461" s="823" t="s">
        <v>3674</v>
      </c>
      <c r="I12461" s="823" t="s">
        <v>3875</v>
      </c>
      <c r="J12461" s="823" t="s">
        <v>3674</v>
      </c>
      <c r="K12461" s="822"/>
      <c r="L12461" s="822"/>
      <c r="M12461" s="821"/>
      <c r="N12461" s="822">
        <v>3</v>
      </c>
      <c r="O12461" s="822">
        <v>6</v>
      </c>
      <c r="P12461" s="821">
        <v>21846.844352359018</v>
      </c>
    </row>
    <row r="12462" spans="1:16" ht="33.75" x14ac:dyDescent="0.25">
      <c r="A12462" s="827" t="s">
        <v>3627</v>
      </c>
      <c r="B12462" s="827" t="s">
        <v>3626</v>
      </c>
      <c r="C12462" s="827" t="s">
        <v>3031</v>
      </c>
      <c r="D12462" s="824" t="s">
        <v>4007</v>
      </c>
      <c r="E12462" s="826">
        <v>3500</v>
      </c>
      <c r="F12462" s="825" t="s">
        <v>4154</v>
      </c>
      <c r="G12462" s="824" t="s">
        <v>4153</v>
      </c>
      <c r="H12462" s="823"/>
      <c r="I12462" s="823" t="s">
        <v>3631</v>
      </c>
      <c r="J12462" s="823"/>
      <c r="K12462" s="822"/>
      <c r="L12462" s="822"/>
      <c r="M12462" s="821"/>
      <c r="N12462" s="822">
        <v>3</v>
      </c>
      <c r="O12462" s="822">
        <v>6</v>
      </c>
      <c r="P12462" s="821">
        <v>22097.257686749457</v>
      </c>
    </row>
    <row r="12463" spans="1:16" x14ac:dyDescent="0.25">
      <c r="A12463" s="1772" t="s">
        <v>2848</v>
      </c>
      <c r="B12463" s="1772"/>
      <c r="C12463" s="1772"/>
      <c r="D12463" s="1772"/>
      <c r="E12463" s="1772"/>
      <c r="F12463" s="1772" t="s">
        <v>378</v>
      </c>
      <c r="G12463" s="1772"/>
      <c r="H12463" s="1772"/>
      <c r="I12463" s="1772"/>
      <c r="J12463" s="1772"/>
      <c r="K12463" s="1771" t="s">
        <v>2847</v>
      </c>
      <c r="L12463" s="1771"/>
      <c r="M12463" s="1771"/>
      <c r="N12463" s="1771" t="s">
        <v>2846</v>
      </c>
      <c r="O12463" s="1771"/>
      <c r="P12463" s="1771"/>
    </row>
    <row r="12464" spans="1:16" ht="72" customHeight="1" x14ac:dyDescent="0.25">
      <c r="A12464" s="1535" t="s">
        <v>2845</v>
      </c>
      <c r="B12464" s="1535" t="s">
        <v>5</v>
      </c>
      <c r="C12464" s="1535" t="s">
        <v>2844</v>
      </c>
      <c r="D12464" s="1535" t="s">
        <v>2843</v>
      </c>
      <c r="E12464" s="1536" t="s">
        <v>2842</v>
      </c>
      <c r="F12464" s="1537" t="s">
        <v>2841</v>
      </c>
      <c r="G12464" s="1540" t="s">
        <v>2840</v>
      </c>
      <c r="H12464" s="1535" t="s">
        <v>2839</v>
      </c>
      <c r="I12464" s="1535" t="s">
        <v>2838</v>
      </c>
      <c r="J12464" s="1535" t="s">
        <v>2837</v>
      </c>
      <c r="K12464" s="1538" t="s">
        <v>2836</v>
      </c>
      <c r="L12464" s="1538" t="s">
        <v>2835</v>
      </c>
      <c r="M12464" s="1539" t="s">
        <v>2834</v>
      </c>
      <c r="N12464" s="1538" t="s">
        <v>2836</v>
      </c>
      <c r="O12464" s="1538" t="s">
        <v>2835</v>
      </c>
      <c r="P12464" s="1539" t="s">
        <v>2834</v>
      </c>
    </row>
    <row r="12465" spans="1:16" ht="33.75" x14ac:dyDescent="0.25">
      <c r="A12465" s="827" t="s">
        <v>3627</v>
      </c>
      <c r="B12465" s="827" t="s">
        <v>3626</v>
      </c>
      <c r="C12465" s="827" t="s">
        <v>3031</v>
      </c>
      <c r="D12465" s="824" t="s">
        <v>4034</v>
      </c>
      <c r="E12465" s="826">
        <v>3500</v>
      </c>
      <c r="F12465" s="825" t="s">
        <v>4152</v>
      </c>
      <c r="G12465" s="824" t="s">
        <v>4151</v>
      </c>
      <c r="H12465" s="823" t="s">
        <v>3674</v>
      </c>
      <c r="I12465" s="823" t="s">
        <v>3654</v>
      </c>
      <c r="J12465" s="823" t="s">
        <v>3674</v>
      </c>
      <c r="K12465" s="822"/>
      <c r="L12465" s="822"/>
      <c r="M12465" s="821"/>
      <c r="N12465" s="822">
        <v>3</v>
      </c>
      <c r="O12465" s="822">
        <v>6</v>
      </c>
      <c r="P12465" s="821">
        <v>22097.257686749457</v>
      </c>
    </row>
    <row r="12466" spans="1:16" ht="33.75" x14ac:dyDescent="0.25">
      <c r="A12466" s="827" t="s">
        <v>3627</v>
      </c>
      <c r="B12466" s="827" t="s">
        <v>3626</v>
      </c>
      <c r="C12466" s="827" t="s">
        <v>3031</v>
      </c>
      <c r="D12466" s="824" t="s">
        <v>3997</v>
      </c>
      <c r="E12466" s="826">
        <v>3500</v>
      </c>
      <c r="F12466" s="825" t="s">
        <v>4150</v>
      </c>
      <c r="G12466" s="824" t="s">
        <v>4149</v>
      </c>
      <c r="H12466" s="823" t="s">
        <v>3674</v>
      </c>
      <c r="I12466" s="823" t="s">
        <v>3638</v>
      </c>
      <c r="J12466" s="823" t="s">
        <v>3674</v>
      </c>
      <c r="K12466" s="822"/>
      <c r="L12466" s="822"/>
      <c r="M12466" s="821"/>
      <c r="N12466" s="822">
        <v>2</v>
      </c>
      <c r="O12466" s="822">
        <v>6</v>
      </c>
      <c r="P12466" s="821">
        <v>22097.257686749457</v>
      </c>
    </row>
    <row r="12467" spans="1:16" ht="33.75" x14ac:dyDescent="0.25">
      <c r="A12467" s="827" t="s">
        <v>3627</v>
      </c>
      <c r="B12467" s="827" t="s">
        <v>3626</v>
      </c>
      <c r="C12467" s="827" t="s">
        <v>3031</v>
      </c>
      <c r="D12467" s="824" t="s">
        <v>4015</v>
      </c>
      <c r="E12467" s="826">
        <v>3500</v>
      </c>
      <c r="F12467" s="825" t="s">
        <v>4148</v>
      </c>
      <c r="G12467" s="824" t="s">
        <v>4147</v>
      </c>
      <c r="H12467" s="823" t="s">
        <v>3674</v>
      </c>
      <c r="I12467" s="823" t="s">
        <v>3622</v>
      </c>
      <c r="J12467" s="823" t="s">
        <v>3674</v>
      </c>
      <c r="K12467" s="822"/>
      <c r="L12467" s="822"/>
      <c r="M12467" s="821"/>
      <c r="N12467" s="822">
        <v>3</v>
      </c>
      <c r="O12467" s="822">
        <v>6</v>
      </c>
      <c r="P12467" s="821">
        <v>22059.839026222693</v>
      </c>
    </row>
    <row r="12468" spans="1:16" ht="33.75" x14ac:dyDescent="0.25">
      <c r="A12468" s="827" t="s">
        <v>3627</v>
      </c>
      <c r="B12468" s="827" t="s">
        <v>3626</v>
      </c>
      <c r="C12468" s="827" t="s">
        <v>3031</v>
      </c>
      <c r="D12468" s="824" t="s">
        <v>4007</v>
      </c>
      <c r="E12468" s="826">
        <v>3500</v>
      </c>
      <c r="F12468" s="825" t="s">
        <v>4146</v>
      </c>
      <c r="G12468" s="824" t="s">
        <v>4145</v>
      </c>
      <c r="H12468" s="823" t="s">
        <v>3691</v>
      </c>
      <c r="I12468" s="823" t="s">
        <v>2707</v>
      </c>
      <c r="J12468" s="823" t="s">
        <v>3691</v>
      </c>
      <c r="K12468" s="822"/>
      <c r="L12468" s="822"/>
      <c r="M12468" s="821"/>
      <c r="N12468" s="822">
        <v>3</v>
      </c>
      <c r="O12468" s="822">
        <v>6</v>
      </c>
      <c r="P12468" s="821">
        <v>22054.576557222816</v>
      </c>
    </row>
    <row r="12469" spans="1:16" ht="33.75" x14ac:dyDescent="0.25">
      <c r="A12469" s="827" t="s">
        <v>3627</v>
      </c>
      <c r="B12469" s="827" t="s">
        <v>3626</v>
      </c>
      <c r="C12469" s="827" t="s">
        <v>3031</v>
      </c>
      <c r="D12469" s="824" t="s">
        <v>3997</v>
      </c>
      <c r="E12469" s="826">
        <v>3500</v>
      </c>
      <c r="F12469" s="825" t="s">
        <v>4144</v>
      </c>
      <c r="G12469" s="824" t="s">
        <v>4143</v>
      </c>
      <c r="H12469" s="823" t="s">
        <v>3691</v>
      </c>
      <c r="I12469" s="823" t="s">
        <v>3622</v>
      </c>
      <c r="J12469" s="823" t="s">
        <v>3691</v>
      </c>
      <c r="K12469" s="822"/>
      <c r="L12469" s="822"/>
      <c r="M12469" s="821"/>
      <c r="N12469" s="822">
        <v>3</v>
      </c>
      <c r="O12469" s="822">
        <v>6</v>
      </c>
      <c r="P12469" s="821">
        <v>21928.116921218101</v>
      </c>
    </row>
    <row r="12470" spans="1:16" ht="33.75" x14ac:dyDescent="0.25">
      <c r="A12470" s="827" t="s">
        <v>3627</v>
      </c>
      <c r="B12470" s="827" t="s">
        <v>3626</v>
      </c>
      <c r="C12470" s="827" t="s">
        <v>3031</v>
      </c>
      <c r="D12470" s="824" t="s">
        <v>3997</v>
      </c>
      <c r="E12470" s="826">
        <v>3500</v>
      </c>
      <c r="F12470" s="825" t="s">
        <v>4142</v>
      </c>
      <c r="G12470" s="824" t="s">
        <v>4141</v>
      </c>
      <c r="H12470" s="823" t="s">
        <v>3327</v>
      </c>
      <c r="I12470" s="823" t="s">
        <v>3647</v>
      </c>
      <c r="J12470" s="823" t="s">
        <v>3327</v>
      </c>
      <c r="K12470" s="822"/>
      <c r="L12470" s="822"/>
      <c r="M12470" s="821"/>
      <c r="N12470" s="822">
        <v>2</v>
      </c>
      <c r="O12470" s="822">
        <v>6</v>
      </c>
      <c r="P12470" s="821">
        <v>22097.257686749457</v>
      </c>
    </row>
    <row r="12471" spans="1:16" ht="33.75" x14ac:dyDescent="0.25">
      <c r="A12471" s="827" t="s">
        <v>3627</v>
      </c>
      <c r="B12471" s="827" t="s">
        <v>3626</v>
      </c>
      <c r="C12471" s="827" t="s">
        <v>3031</v>
      </c>
      <c r="D12471" s="824" t="s">
        <v>4007</v>
      </c>
      <c r="E12471" s="826">
        <v>3500</v>
      </c>
      <c r="F12471" s="825" t="s">
        <v>4140</v>
      </c>
      <c r="G12471" s="824" t="s">
        <v>4139</v>
      </c>
      <c r="H12471" s="823" t="s">
        <v>3674</v>
      </c>
      <c r="I12471" s="823" t="s">
        <v>3638</v>
      </c>
      <c r="J12471" s="823" t="s">
        <v>3674</v>
      </c>
      <c r="K12471" s="822"/>
      <c r="L12471" s="822"/>
      <c r="M12471" s="821"/>
      <c r="N12471" s="822">
        <v>2</v>
      </c>
      <c r="O12471" s="822">
        <v>6</v>
      </c>
      <c r="P12471" s="821">
        <v>22083.08410357645</v>
      </c>
    </row>
    <row r="12472" spans="1:16" ht="33.75" x14ac:dyDescent="0.25">
      <c r="A12472" s="827" t="s">
        <v>3627</v>
      </c>
      <c r="B12472" s="827" t="s">
        <v>3626</v>
      </c>
      <c r="C12472" s="827" t="s">
        <v>3031</v>
      </c>
      <c r="D12472" s="824" t="s">
        <v>4010</v>
      </c>
      <c r="E12472" s="826">
        <v>3500</v>
      </c>
      <c r="F12472" s="825" t="s">
        <v>4138</v>
      </c>
      <c r="G12472" s="824" t="s">
        <v>4137</v>
      </c>
      <c r="H12472" s="823" t="s">
        <v>2722</v>
      </c>
      <c r="I12472" s="823" t="s">
        <v>3631</v>
      </c>
      <c r="J12472" s="823" t="s">
        <v>2722</v>
      </c>
      <c r="K12472" s="822"/>
      <c r="L12472" s="822"/>
      <c r="M12472" s="821"/>
      <c r="N12472" s="822">
        <v>2</v>
      </c>
      <c r="O12472" s="822">
        <v>6</v>
      </c>
      <c r="P12472" s="821">
        <v>21969.785651946673</v>
      </c>
    </row>
    <row r="12473" spans="1:16" ht="33.75" x14ac:dyDescent="0.25">
      <c r="A12473" s="827" t="s">
        <v>3627</v>
      </c>
      <c r="B12473" s="827" t="s">
        <v>3626</v>
      </c>
      <c r="C12473" s="827" t="s">
        <v>3031</v>
      </c>
      <c r="D12473" s="824" t="s">
        <v>3997</v>
      </c>
      <c r="E12473" s="826">
        <v>3500</v>
      </c>
      <c r="F12473" s="825" t="s">
        <v>4136</v>
      </c>
      <c r="G12473" s="824" t="s">
        <v>4135</v>
      </c>
      <c r="H12473" s="823" t="s">
        <v>3691</v>
      </c>
      <c r="I12473" s="823" t="s">
        <v>3622</v>
      </c>
      <c r="J12473" s="823" t="s">
        <v>3691</v>
      </c>
      <c r="K12473" s="822"/>
      <c r="L12473" s="822"/>
      <c r="M12473" s="821"/>
      <c r="N12473" s="822">
        <v>3</v>
      </c>
      <c r="O12473" s="822">
        <v>6</v>
      </c>
      <c r="P12473" s="821">
        <v>22101.156925684605</v>
      </c>
    </row>
    <row r="12474" spans="1:16" ht="33.75" x14ac:dyDescent="0.25">
      <c r="A12474" s="827" t="s">
        <v>3627</v>
      </c>
      <c r="B12474" s="827" t="s">
        <v>3626</v>
      </c>
      <c r="C12474" s="827" t="s">
        <v>3031</v>
      </c>
      <c r="D12474" s="824" t="s">
        <v>3997</v>
      </c>
      <c r="E12474" s="826">
        <v>3500</v>
      </c>
      <c r="F12474" s="825" t="s">
        <v>4134</v>
      </c>
      <c r="G12474" s="824" t="s">
        <v>4133</v>
      </c>
      <c r="H12474" s="823" t="s">
        <v>4132</v>
      </c>
      <c r="I12474" s="823" t="s">
        <v>3875</v>
      </c>
      <c r="J12474" s="823" t="s">
        <v>4132</v>
      </c>
      <c r="K12474" s="822"/>
      <c r="L12474" s="822"/>
      <c r="M12474" s="821"/>
      <c r="N12474" s="822">
        <v>2</v>
      </c>
      <c r="O12474" s="822">
        <v>6</v>
      </c>
      <c r="P12474" s="821">
        <v>21878.719878872573</v>
      </c>
    </row>
    <row r="12475" spans="1:16" ht="33.75" x14ac:dyDescent="0.25">
      <c r="A12475" s="827" t="s">
        <v>3627</v>
      </c>
      <c r="B12475" s="827" t="s">
        <v>3626</v>
      </c>
      <c r="C12475" s="827" t="s">
        <v>3031</v>
      </c>
      <c r="D12475" s="824" t="s">
        <v>4034</v>
      </c>
      <c r="E12475" s="826">
        <v>3500</v>
      </c>
      <c r="F12475" s="825" t="s">
        <v>4131</v>
      </c>
      <c r="G12475" s="824" t="s">
        <v>4130</v>
      </c>
      <c r="H12475" s="823" t="s">
        <v>4122</v>
      </c>
      <c r="I12475" s="823" t="s">
        <v>3875</v>
      </c>
      <c r="J12475" s="823" t="s">
        <v>4122</v>
      </c>
      <c r="K12475" s="822"/>
      <c r="L12475" s="822"/>
      <c r="M12475" s="821"/>
      <c r="N12475" s="822">
        <v>3</v>
      </c>
      <c r="O12475" s="822">
        <v>6</v>
      </c>
      <c r="P12475" s="821">
        <v>22076.247905751839</v>
      </c>
    </row>
    <row r="12476" spans="1:16" ht="33.75" x14ac:dyDescent="0.25">
      <c r="A12476" s="827" t="s">
        <v>3627</v>
      </c>
      <c r="B12476" s="827" t="s">
        <v>3626</v>
      </c>
      <c r="C12476" s="827" t="s">
        <v>3031</v>
      </c>
      <c r="D12476" s="824" t="s">
        <v>4129</v>
      </c>
      <c r="E12476" s="826">
        <v>3500</v>
      </c>
      <c r="F12476" s="825" t="s">
        <v>4128</v>
      </c>
      <c r="G12476" s="824" t="s">
        <v>4127</v>
      </c>
      <c r="H12476" s="823" t="s">
        <v>2722</v>
      </c>
      <c r="I12476" s="823" t="s">
        <v>3647</v>
      </c>
      <c r="J12476" s="823" t="s">
        <v>2722</v>
      </c>
      <c r="K12476" s="822"/>
      <c r="L12476" s="822"/>
      <c r="M12476" s="821"/>
      <c r="N12476" s="822">
        <v>2</v>
      </c>
      <c r="O12476" s="822">
        <v>6</v>
      </c>
      <c r="P12476" s="821">
        <v>22091.995217749576</v>
      </c>
    </row>
    <row r="12477" spans="1:16" ht="33.75" x14ac:dyDescent="0.25">
      <c r="A12477" s="827" t="s">
        <v>3627</v>
      </c>
      <c r="B12477" s="827" t="s">
        <v>3626</v>
      </c>
      <c r="C12477" s="827" t="s">
        <v>3031</v>
      </c>
      <c r="D12477" s="824" t="s">
        <v>4007</v>
      </c>
      <c r="E12477" s="826">
        <v>3500</v>
      </c>
      <c r="F12477" s="825" t="s">
        <v>4126</v>
      </c>
      <c r="G12477" s="824" t="s">
        <v>4125</v>
      </c>
      <c r="H12477" s="823" t="s">
        <v>2745</v>
      </c>
      <c r="I12477" s="823" t="s">
        <v>3638</v>
      </c>
      <c r="J12477" s="823" t="s">
        <v>2745</v>
      </c>
      <c r="K12477" s="822"/>
      <c r="L12477" s="822"/>
      <c r="M12477" s="821"/>
      <c r="N12477" s="822">
        <v>2</v>
      </c>
      <c r="O12477" s="822">
        <v>6</v>
      </c>
      <c r="P12477" s="821">
        <v>21864.676604455752</v>
      </c>
    </row>
    <row r="12478" spans="1:16" ht="33.75" x14ac:dyDescent="0.25">
      <c r="A12478" s="827" t="s">
        <v>3627</v>
      </c>
      <c r="B12478" s="827" t="s">
        <v>3626</v>
      </c>
      <c r="C12478" s="827" t="s">
        <v>3031</v>
      </c>
      <c r="D12478" s="824" t="s">
        <v>3997</v>
      </c>
      <c r="E12478" s="826">
        <v>3500</v>
      </c>
      <c r="F12478" s="825" t="s">
        <v>4124</v>
      </c>
      <c r="G12478" s="824" t="s">
        <v>4123</v>
      </c>
      <c r="H12478" s="823" t="s">
        <v>4122</v>
      </c>
      <c r="I12478" s="823" t="s">
        <v>3622</v>
      </c>
      <c r="J12478" s="823" t="s">
        <v>4122</v>
      </c>
      <c r="K12478" s="822"/>
      <c r="L12478" s="822"/>
      <c r="M12478" s="821"/>
      <c r="N12478" s="822">
        <v>3</v>
      </c>
      <c r="O12478" s="822">
        <v>6</v>
      </c>
      <c r="P12478" s="821">
        <v>22097.257686749457</v>
      </c>
    </row>
    <row r="12479" spans="1:16" ht="33.75" x14ac:dyDescent="0.25">
      <c r="A12479" s="827" t="s">
        <v>3627</v>
      </c>
      <c r="B12479" s="827" t="s">
        <v>3626</v>
      </c>
      <c r="C12479" s="827" t="s">
        <v>3031</v>
      </c>
      <c r="D12479" s="824" t="s">
        <v>4007</v>
      </c>
      <c r="E12479" s="826">
        <v>3500</v>
      </c>
      <c r="F12479" s="825" t="s">
        <v>4121</v>
      </c>
      <c r="G12479" s="824" t="s">
        <v>4120</v>
      </c>
      <c r="H12479" s="823" t="s">
        <v>3691</v>
      </c>
      <c r="I12479" s="823" t="s">
        <v>3631</v>
      </c>
      <c r="J12479" s="823" t="s">
        <v>3691</v>
      </c>
      <c r="K12479" s="822"/>
      <c r="L12479" s="822"/>
      <c r="M12479" s="821"/>
      <c r="N12479" s="822">
        <v>3</v>
      </c>
      <c r="O12479" s="822">
        <v>6</v>
      </c>
      <c r="P12479" s="821">
        <v>20477.128921070485</v>
      </c>
    </row>
    <row r="12480" spans="1:16" ht="33.75" x14ac:dyDescent="0.25">
      <c r="A12480" s="827" t="s">
        <v>3627</v>
      </c>
      <c r="B12480" s="827" t="s">
        <v>3626</v>
      </c>
      <c r="C12480" s="827" t="s">
        <v>3031</v>
      </c>
      <c r="D12480" s="824" t="s">
        <v>4007</v>
      </c>
      <c r="E12480" s="826">
        <v>3500</v>
      </c>
      <c r="F12480" s="825" t="s">
        <v>4119</v>
      </c>
      <c r="G12480" s="824" t="s">
        <v>4118</v>
      </c>
      <c r="H12480" s="823" t="s">
        <v>3674</v>
      </c>
      <c r="I12480" s="823" t="s">
        <v>3631</v>
      </c>
      <c r="J12480" s="823" t="s">
        <v>3674</v>
      </c>
      <c r="K12480" s="822"/>
      <c r="L12480" s="822"/>
      <c r="M12480" s="821"/>
      <c r="N12480" s="822">
        <v>3</v>
      </c>
      <c r="O12480" s="822">
        <v>6</v>
      </c>
      <c r="P12480" s="821">
        <v>22097.257686749457</v>
      </c>
    </row>
    <row r="12481" spans="1:16" ht="33.75" x14ac:dyDescent="0.25">
      <c r="A12481" s="827" t="s">
        <v>3627</v>
      </c>
      <c r="B12481" s="827" t="s">
        <v>3626</v>
      </c>
      <c r="C12481" s="827" t="s">
        <v>3031</v>
      </c>
      <c r="D12481" s="824" t="s">
        <v>4007</v>
      </c>
      <c r="E12481" s="826">
        <v>3500</v>
      </c>
      <c r="F12481" s="825" t="s">
        <v>4117</v>
      </c>
      <c r="G12481" s="824" t="s">
        <v>4116</v>
      </c>
      <c r="H12481" s="823" t="s">
        <v>3327</v>
      </c>
      <c r="I12481" s="823" t="s">
        <v>3654</v>
      </c>
      <c r="J12481" s="823" t="s">
        <v>3327</v>
      </c>
      <c r="K12481" s="822"/>
      <c r="L12481" s="822"/>
      <c r="M12481" s="821"/>
      <c r="N12481" s="822">
        <v>2</v>
      </c>
      <c r="O12481" s="822">
        <v>6</v>
      </c>
      <c r="P12481" s="821">
        <v>21925.059677322937</v>
      </c>
    </row>
    <row r="12482" spans="1:16" ht="33.75" x14ac:dyDescent="0.25">
      <c r="A12482" s="827" t="s">
        <v>3627</v>
      </c>
      <c r="B12482" s="827" t="s">
        <v>3626</v>
      </c>
      <c r="C12482" s="827" t="s">
        <v>3031</v>
      </c>
      <c r="D12482" s="824" t="s">
        <v>4010</v>
      </c>
      <c r="E12482" s="826">
        <v>3500</v>
      </c>
      <c r="F12482" s="825" t="s">
        <v>4115</v>
      </c>
      <c r="G12482" s="824" t="s">
        <v>4114</v>
      </c>
      <c r="H12482" s="823" t="s">
        <v>2773</v>
      </c>
      <c r="I12482" s="823" t="s">
        <v>3622</v>
      </c>
      <c r="J12482" s="823" t="s">
        <v>2773</v>
      </c>
      <c r="K12482" s="822"/>
      <c r="L12482" s="822"/>
      <c r="M12482" s="821"/>
      <c r="N12482" s="822">
        <v>2</v>
      </c>
      <c r="O12482" s="822">
        <v>6</v>
      </c>
      <c r="P12482" s="821">
        <v>22041.856417868825</v>
      </c>
    </row>
    <row r="12483" spans="1:16" ht="33.75" x14ac:dyDescent="0.25">
      <c r="A12483" s="827" t="s">
        <v>3627</v>
      </c>
      <c r="B12483" s="827" t="s">
        <v>3626</v>
      </c>
      <c r="C12483" s="827" t="s">
        <v>3031</v>
      </c>
      <c r="D12483" s="824" t="s">
        <v>4062</v>
      </c>
      <c r="E12483" s="826">
        <v>3500</v>
      </c>
      <c r="F12483" s="825" t="s">
        <v>4113</v>
      </c>
      <c r="G12483" s="824" t="s">
        <v>4112</v>
      </c>
      <c r="H12483" s="823" t="s">
        <v>3691</v>
      </c>
      <c r="I12483" s="823" t="s">
        <v>3622</v>
      </c>
      <c r="J12483" s="823" t="s">
        <v>3691</v>
      </c>
      <c r="K12483" s="822"/>
      <c r="L12483" s="822"/>
      <c r="M12483" s="821"/>
      <c r="N12483" s="822">
        <v>2</v>
      </c>
      <c r="O12483" s="822">
        <v>6</v>
      </c>
      <c r="P12483" s="821">
        <v>22031.622168632868</v>
      </c>
    </row>
    <row r="12484" spans="1:16" ht="33.75" x14ac:dyDescent="0.25">
      <c r="A12484" s="827" t="s">
        <v>3627</v>
      </c>
      <c r="B12484" s="827" t="s">
        <v>3626</v>
      </c>
      <c r="C12484" s="827" t="s">
        <v>3031</v>
      </c>
      <c r="D12484" s="824" t="s">
        <v>4010</v>
      </c>
      <c r="E12484" s="826">
        <v>3500</v>
      </c>
      <c r="F12484" s="825" t="s">
        <v>4111</v>
      </c>
      <c r="G12484" s="824" t="s">
        <v>4110</v>
      </c>
      <c r="H12484" s="823" t="s">
        <v>3691</v>
      </c>
      <c r="I12484" s="823" t="s">
        <v>3654</v>
      </c>
      <c r="J12484" s="823" t="s">
        <v>3691</v>
      </c>
      <c r="K12484" s="822"/>
      <c r="L12484" s="822"/>
      <c r="M12484" s="821"/>
      <c r="N12484" s="822">
        <v>3</v>
      </c>
      <c r="O12484" s="822">
        <v>6</v>
      </c>
      <c r="P12484" s="821">
        <v>22084.397214888799</v>
      </c>
    </row>
    <row r="12485" spans="1:16" ht="33.75" x14ac:dyDescent="0.25">
      <c r="A12485" s="827" t="s">
        <v>3627</v>
      </c>
      <c r="B12485" s="827" t="s">
        <v>3626</v>
      </c>
      <c r="C12485" s="827" t="s">
        <v>3031</v>
      </c>
      <c r="D12485" s="824" t="s">
        <v>3997</v>
      </c>
      <c r="E12485" s="826">
        <v>3500</v>
      </c>
      <c r="F12485" s="825" t="s">
        <v>4109</v>
      </c>
      <c r="G12485" s="824" t="s">
        <v>4108</v>
      </c>
      <c r="H12485" s="823" t="s">
        <v>2741</v>
      </c>
      <c r="I12485" s="823" t="s">
        <v>3638</v>
      </c>
      <c r="J12485" s="823" t="s">
        <v>2741</v>
      </c>
      <c r="K12485" s="822"/>
      <c r="L12485" s="822"/>
      <c r="M12485" s="821"/>
      <c r="N12485" s="822">
        <v>3</v>
      </c>
      <c r="O12485" s="822">
        <v>6</v>
      </c>
      <c r="P12485" s="821">
        <v>22055.157934750423</v>
      </c>
    </row>
    <row r="12486" spans="1:16" ht="33.75" x14ac:dyDescent="0.25">
      <c r="A12486" s="827" t="s">
        <v>3627</v>
      </c>
      <c r="B12486" s="827" t="s">
        <v>3626</v>
      </c>
      <c r="C12486" s="827" t="s">
        <v>3031</v>
      </c>
      <c r="D12486" s="824" t="s">
        <v>4107</v>
      </c>
      <c r="E12486" s="826">
        <v>3500</v>
      </c>
      <c r="F12486" s="825" t="s">
        <v>4106</v>
      </c>
      <c r="G12486" s="824" t="s">
        <v>4105</v>
      </c>
      <c r="H12486" s="823" t="s">
        <v>3691</v>
      </c>
      <c r="I12486" s="823" t="s">
        <v>3631</v>
      </c>
      <c r="J12486" s="823" t="s">
        <v>3691</v>
      </c>
      <c r="K12486" s="822"/>
      <c r="L12486" s="822"/>
      <c r="M12486" s="821"/>
      <c r="N12486" s="822">
        <v>3</v>
      </c>
      <c r="O12486" s="822">
        <v>6</v>
      </c>
      <c r="P12486" s="821">
        <v>21439.729726777896</v>
      </c>
    </row>
    <row r="12487" spans="1:16" ht="33.75" x14ac:dyDescent="0.25">
      <c r="A12487" s="827" t="s">
        <v>3627</v>
      </c>
      <c r="B12487" s="827" t="s">
        <v>3626</v>
      </c>
      <c r="C12487" s="827" t="s">
        <v>3031</v>
      </c>
      <c r="D12487" s="824" t="s">
        <v>4015</v>
      </c>
      <c r="E12487" s="826">
        <v>3290</v>
      </c>
      <c r="F12487" s="825" t="s">
        <v>4104</v>
      </c>
      <c r="G12487" s="824" t="s">
        <v>4103</v>
      </c>
      <c r="H12487" s="823" t="s">
        <v>2745</v>
      </c>
      <c r="I12487" s="823" t="s">
        <v>3622</v>
      </c>
      <c r="J12487" s="823" t="s">
        <v>2745</v>
      </c>
      <c r="K12487" s="822"/>
      <c r="L12487" s="822"/>
      <c r="M12487" s="821"/>
      <c r="N12487" s="822">
        <v>2</v>
      </c>
      <c r="O12487" s="822">
        <v>6</v>
      </c>
      <c r="P12487" s="821">
        <v>22046.236796826815</v>
      </c>
    </row>
    <row r="12488" spans="1:16" ht="33.75" x14ac:dyDescent="0.25">
      <c r="A12488" s="827" t="s">
        <v>3627</v>
      </c>
      <c r="B12488" s="827" t="s">
        <v>3626</v>
      </c>
      <c r="C12488" s="827" t="s">
        <v>3031</v>
      </c>
      <c r="D12488" s="824" t="s">
        <v>4062</v>
      </c>
      <c r="E12488" s="826">
        <v>3500</v>
      </c>
      <c r="F12488" s="825" t="s">
        <v>4102</v>
      </c>
      <c r="G12488" s="824" t="s">
        <v>4101</v>
      </c>
      <c r="H12488" s="823" t="s">
        <v>2722</v>
      </c>
      <c r="I12488" s="823" t="s">
        <v>3647</v>
      </c>
      <c r="J12488" s="823" t="s">
        <v>2722</v>
      </c>
      <c r="K12488" s="822"/>
      <c r="L12488" s="822"/>
      <c r="M12488" s="821"/>
      <c r="N12488" s="822">
        <v>3</v>
      </c>
      <c r="O12488" s="822">
        <v>6</v>
      </c>
      <c r="P12488" s="821">
        <v>21973.143608356117</v>
      </c>
    </row>
    <row r="12489" spans="1:16" ht="33.75" x14ac:dyDescent="0.25">
      <c r="A12489" s="827" t="s">
        <v>3627</v>
      </c>
      <c r="B12489" s="827" t="s">
        <v>3626</v>
      </c>
      <c r="C12489" s="827" t="s">
        <v>3031</v>
      </c>
      <c r="D12489" s="824" t="s">
        <v>4007</v>
      </c>
      <c r="E12489" s="826">
        <v>3500</v>
      </c>
      <c r="F12489" s="825" t="s">
        <v>4100</v>
      </c>
      <c r="G12489" s="824" t="s">
        <v>4099</v>
      </c>
      <c r="H12489" s="823" t="s">
        <v>3674</v>
      </c>
      <c r="I12489" s="823" t="s">
        <v>3622</v>
      </c>
      <c r="J12489" s="823" t="s">
        <v>3674</v>
      </c>
      <c r="K12489" s="822"/>
      <c r="L12489" s="822"/>
      <c r="M12489" s="821"/>
      <c r="N12489" s="822">
        <v>3</v>
      </c>
      <c r="O12489" s="822">
        <v>6</v>
      </c>
      <c r="P12489" s="821">
        <v>15274.882614050963</v>
      </c>
    </row>
    <row r="12490" spans="1:16" ht="22.5" x14ac:dyDescent="0.25">
      <c r="A12490" s="827" t="s">
        <v>3627</v>
      </c>
      <c r="B12490" s="827" t="s">
        <v>3626</v>
      </c>
      <c r="C12490" s="827" t="s">
        <v>3031</v>
      </c>
      <c r="D12490" s="824" t="s">
        <v>4098</v>
      </c>
      <c r="E12490" s="826">
        <v>2500</v>
      </c>
      <c r="F12490" s="825" t="s">
        <v>4097</v>
      </c>
      <c r="G12490" s="824" t="s">
        <v>4096</v>
      </c>
      <c r="H12490" s="823" t="s">
        <v>4048</v>
      </c>
      <c r="I12490" s="823" t="s">
        <v>3631</v>
      </c>
      <c r="J12490" s="823" t="s">
        <v>4048</v>
      </c>
      <c r="K12490" s="822"/>
      <c r="L12490" s="822"/>
      <c r="M12490" s="821"/>
      <c r="N12490" s="822">
        <v>2</v>
      </c>
      <c r="O12490" s="822">
        <v>6</v>
      </c>
      <c r="P12490" s="821">
        <v>16083.007401173347</v>
      </c>
    </row>
    <row r="12491" spans="1:16" ht="33.75" x14ac:dyDescent="0.25">
      <c r="A12491" s="827" t="s">
        <v>3627</v>
      </c>
      <c r="B12491" s="827" t="s">
        <v>3626</v>
      </c>
      <c r="C12491" s="827" t="s">
        <v>3031</v>
      </c>
      <c r="D12491" s="824" t="s">
        <v>4062</v>
      </c>
      <c r="E12491" s="826">
        <v>3500</v>
      </c>
      <c r="F12491" s="825" t="s">
        <v>4095</v>
      </c>
      <c r="G12491" s="824" t="s">
        <v>4094</v>
      </c>
      <c r="H12491" s="823" t="s">
        <v>3674</v>
      </c>
      <c r="I12491" s="823" t="s">
        <v>3622</v>
      </c>
      <c r="J12491" s="823" t="s">
        <v>3674</v>
      </c>
      <c r="K12491" s="822"/>
      <c r="L12491" s="822"/>
      <c r="M12491" s="821"/>
      <c r="N12491" s="822">
        <v>2</v>
      </c>
      <c r="O12491" s="822">
        <v>6</v>
      </c>
      <c r="P12491" s="821">
        <v>21814.387448317859</v>
      </c>
    </row>
    <row r="12492" spans="1:16" ht="33.75" x14ac:dyDescent="0.25">
      <c r="A12492" s="827" t="s">
        <v>3627</v>
      </c>
      <c r="B12492" s="827" t="s">
        <v>3626</v>
      </c>
      <c r="C12492" s="827" t="s">
        <v>3031</v>
      </c>
      <c r="D12492" s="824" t="s">
        <v>4056</v>
      </c>
      <c r="E12492" s="826">
        <v>3500</v>
      </c>
      <c r="F12492" s="825" t="s">
        <v>4093</v>
      </c>
      <c r="G12492" s="824" t="s">
        <v>4092</v>
      </c>
      <c r="H12492" s="823" t="s">
        <v>2745</v>
      </c>
      <c r="I12492" s="823" t="s">
        <v>3622</v>
      </c>
      <c r="J12492" s="823" t="s">
        <v>2745</v>
      </c>
      <c r="K12492" s="822"/>
      <c r="L12492" s="822"/>
      <c r="M12492" s="821"/>
      <c r="N12492" s="822">
        <v>2</v>
      </c>
      <c r="O12492" s="822">
        <v>6</v>
      </c>
      <c r="P12492" s="821">
        <v>21016.547029183806</v>
      </c>
    </row>
    <row r="12493" spans="1:16" ht="22.5" x14ac:dyDescent="0.25">
      <c r="A12493" s="827" t="s">
        <v>3627</v>
      </c>
      <c r="B12493" s="827" t="s">
        <v>3626</v>
      </c>
      <c r="C12493" s="827" t="s">
        <v>3031</v>
      </c>
      <c r="D12493" s="824" t="s">
        <v>4091</v>
      </c>
      <c r="E12493" s="826">
        <v>2500</v>
      </c>
      <c r="F12493" s="825" t="s">
        <v>4090</v>
      </c>
      <c r="G12493" s="824" t="s">
        <v>4089</v>
      </c>
      <c r="H12493" s="823" t="s">
        <v>4048</v>
      </c>
      <c r="I12493" s="823" t="s">
        <v>3631</v>
      </c>
      <c r="J12493" s="823" t="s">
        <v>4048</v>
      </c>
      <c r="K12493" s="822"/>
      <c r="L12493" s="822"/>
      <c r="M12493" s="821"/>
      <c r="N12493" s="822">
        <v>3</v>
      </c>
      <c r="O12493" s="822">
        <v>6</v>
      </c>
      <c r="P12493" s="821">
        <v>16169.422154026601</v>
      </c>
    </row>
    <row r="12494" spans="1:16" ht="33.75" x14ac:dyDescent="0.25">
      <c r="A12494" s="827" t="s">
        <v>3627</v>
      </c>
      <c r="B12494" s="827" t="s">
        <v>3626</v>
      </c>
      <c r="C12494" s="827" t="s">
        <v>3031</v>
      </c>
      <c r="D12494" s="824" t="s">
        <v>4031</v>
      </c>
      <c r="E12494" s="826">
        <v>3500</v>
      </c>
      <c r="F12494" s="825" t="s">
        <v>4088</v>
      </c>
      <c r="G12494" s="824" t="s">
        <v>4087</v>
      </c>
      <c r="H12494" s="823" t="s">
        <v>3691</v>
      </c>
      <c r="I12494" s="823" t="s">
        <v>3654</v>
      </c>
      <c r="J12494" s="823" t="s">
        <v>3691</v>
      </c>
      <c r="K12494" s="822"/>
      <c r="L12494" s="822"/>
      <c r="M12494" s="821"/>
      <c r="N12494" s="822">
        <v>3</v>
      </c>
      <c r="O12494" s="822">
        <v>6</v>
      </c>
      <c r="P12494" s="821">
        <v>22097.257686749457</v>
      </c>
    </row>
    <row r="12495" spans="1:16" ht="33.75" x14ac:dyDescent="0.25">
      <c r="A12495" s="827" t="s">
        <v>3627</v>
      </c>
      <c r="B12495" s="827" t="s">
        <v>3626</v>
      </c>
      <c r="C12495" s="827" t="s">
        <v>3031</v>
      </c>
      <c r="D12495" s="824" t="s">
        <v>4086</v>
      </c>
      <c r="E12495" s="826">
        <v>1800</v>
      </c>
      <c r="F12495" s="825" t="s">
        <v>4085</v>
      </c>
      <c r="G12495" s="824" t="s">
        <v>4084</v>
      </c>
      <c r="H12495" s="823" t="s">
        <v>3691</v>
      </c>
      <c r="I12495" s="823" t="s">
        <v>3622</v>
      </c>
      <c r="J12495" s="823" t="s">
        <v>3691</v>
      </c>
      <c r="K12495" s="822"/>
      <c r="L12495" s="822"/>
      <c r="M12495" s="821"/>
      <c r="N12495" s="822">
        <v>2</v>
      </c>
      <c r="O12495" s="822">
        <v>6</v>
      </c>
      <c r="P12495" s="821">
        <v>11579.80742859681</v>
      </c>
    </row>
    <row r="12496" spans="1:16" ht="33.75" x14ac:dyDescent="0.25">
      <c r="A12496" s="827" t="s">
        <v>3627</v>
      </c>
      <c r="B12496" s="827" t="s">
        <v>3626</v>
      </c>
      <c r="C12496" s="827" t="s">
        <v>3031</v>
      </c>
      <c r="D12496" s="824" t="s">
        <v>4010</v>
      </c>
      <c r="E12496" s="826">
        <v>3500</v>
      </c>
      <c r="F12496" s="825" t="s">
        <v>4083</v>
      </c>
      <c r="G12496" s="824" t="s">
        <v>4082</v>
      </c>
      <c r="H12496" s="823" t="s">
        <v>3674</v>
      </c>
      <c r="I12496" s="823" t="s">
        <v>3631</v>
      </c>
      <c r="J12496" s="823" t="s">
        <v>3674</v>
      </c>
      <c r="K12496" s="822"/>
      <c r="L12496" s="822"/>
      <c r="M12496" s="821"/>
      <c r="N12496" s="822">
        <v>3</v>
      </c>
      <c r="O12496" s="822">
        <v>6</v>
      </c>
      <c r="P12496" s="821">
        <v>22030.900458598597</v>
      </c>
    </row>
    <row r="12497" spans="1:16" ht="33.75" x14ac:dyDescent="0.25">
      <c r="A12497" s="827" t="s">
        <v>3627</v>
      </c>
      <c r="B12497" s="827" t="s">
        <v>3626</v>
      </c>
      <c r="C12497" s="827" t="s">
        <v>3031</v>
      </c>
      <c r="D12497" s="824" t="s">
        <v>4034</v>
      </c>
      <c r="E12497" s="826">
        <v>3500</v>
      </c>
      <c r="F12497" s="825" t="s">
        <v>4081</v>
      </c>
      <c r="G12497" s="824" t="s">
        <v>4080</v>
      </c>
      <c r="H12497" s="823" t="s">
        <v>3674</v>
      </c>
      <c r="I12497" s="823" t="s">
        <v>3638</v>
      </c>
      <c r="J12497" s="823" t="s">
        <v>3674</v>
      </c>
      <c r="K12497" s="822"/>
      <c r="L12497" s="822"/>
      <c r="M12497" s="821"/>
      <c r="N12497" s="822">
        <v>2</v>
      </c>
      <c r="O12497" s="822">
        <v>6</v>
      </c>
      <c r="P12497" s="821">
        <v>21901.082866184439</v>
      </c>
    </row>
    <row r="12498" spans="1:16" ht="33.75" x14ac:dyDescent="0.25">
      <c r="A12498" s="827" t="s">
        <v>3627</v>
      </c>
      <c r="B12498" s="827" t="s">
        <v>3626</v>
      </c>
      <c r="C12498" s="827" t="s">
        <v>3031</v>
      </c>
      <c r="D12498" s="824" t="s">
        <v>4031</v>
      </c>
      <c r="E12498" s="826">
        <v>3500</v>
      </c>
      <c r="F12498" s="825" t="s">
        <v>4079</v>
      </c>
      <c r="G12498" s="824" t="s">
        <v>4078</v>
      </c>
      <c r="H12498" s="823" t="s">
        <v>4077</v>
      </c>
      <c r="I12498" s="823" t="s">
        <v>3622</v>
      </c>
      <c r="J12498" s="823" t="s">
        <v>4077</v>
      </c>
      <c r="K12498" s="822"/>
      <c r="L12498" s="822"/>
      <c r="M12498" s="821"/>
      <c r="N12498" s="822">
        <v>3</v>
      </c>
      <c r="O12498" s="822">
        <v>6</v>
      </c>
      <c r="P12498" s="821">
        <v>22097.257686749457</v>
      </c>
    </row>
    <row r="12499" spans="1:16" ht="33.75" x14ac:dyDescent="0.25">
      <c r="A12499" s="827" t="s">
        <v>3627</v>
      </c>
      <c r="B12499" s="827" t="s">
        <v>3626</v>
      </c>
      <c r="C12499" s="827" t="s">
        <v>3031</v>
      </c>
      <c r="D12499" s="824" t="s">
        <v>4076</v>
      </c>
      <c r="E12499" s="826">
        <v>1800</v>
      </c>
      <c r="F12499" s="825" t="s">
        <v>4075</v>
      </c>
      <c r="G12499" s="824" t="s">
        <v>4074</v>
      </c>
      <c r="H12499" s="823" t="s">
        <v>3691</v>
      </c>
      <c r="I12499" s="823" t="s">
        <v>3654</v>
      </c>
      <c r="J12499" s="823" t="s">
        <v>3691</v>
      </c>
      <c r="K12499" s="822"/>
      <c r="L12499" s="822"/>
      <c r="M12499" s="821"/>
      <c r="N12499" s="822">
        <v>3</v>
      </c>
      <c r="O12499" s="822">
        <v>6</v>
      </c>
      <c r="P12499" s="821">
        <v>11799.959060300322</v>
      </c>
    </row>
    <row r="12500" spans="1:16" ht="33.75" x14ac:dyDescent="0.25">
      <c r="A12500" s="827" t="s">
        <v>3627</v>
      </c>
      <c r="B12500" s="827" t="s">
        <v>3626</v>
      </c>
      <c r="C12500" s="827" t="s">
        <v>3031</v>
      </c>
      <c r="D12500" s="824" t="s">
        <v>4015</v>
      </c>
      <c r="E12500" s="826">
        <v>3500</v>
      </c>
      <c r="F12500" s="825" t="s">
        <v>4073</v>
      </c>
      <c r="G12500" s="824" t="s">
        <v>4072</v>
      </c>
      <c r="H12500" s="823" t="s">
        <v>4071</v>
      </c>
      <c r="I12500" s="823" t="s">
        <v>3631</v>
      </c>
      <c r="J12500" s="823" t="s">
        <v>4071</v>
      </c>
      <c r="K12500" s="822"/>
      <c r="L12500" s="822"/>
      <c r="M12500" s="821"/>
      <c r="N12500" s="822">
        <v>3</v>
      </c>
      <c r="O12500" s="822">
        <v>6</v>
      </c>
      <c r="P12500" s="821">
        <v>22064.510093944496</v>
      </c>
    </row>
    <row r="12501" spans="1:16" ht="33.75" x14ac:dyDescent="0.25">
      <c r="A12501" s="827" t="s">
        <v>3627</v>
      </c>
      <c r="B12501" s="827" t="s">
        <v>3626</v>
      </c>
      <c r="C12501" s="827" t="s">
        <v>3031</v>
      </c>
      <c r="D12501" s="824" t="s">
        <v>4056</v>
      </c>
      <c r="E12501" s="826">
        <v>3500</v>
      </c>
      <c r="F12501" s="825" t="s">
        <v>4070</v>
      </c>
      <c r="G12501" s="824" t="s">
        <v>4069</v>
      </c>
      <c r="H12501" s="823" t="s">
        <v>2745</v>
      </c>
      <c r="I12501" s="823" t="s">
        <v>3638</v>
      </c>
      <c r="J12501" s="823" t="s">
        <v>2745</v>
      </c>
      <c r="K12501" s="822"/>
      <c r="L12501" s="822"/>
      <c r="M12501" s="821"/>
      <c r="N12501" s="822">
        <v>2</v>
      </c>
      <c r="O12501" s="822">
        <v>6</v>
      </c>
      <c r="P12501" s="821">
        <v>22097.257686749457</v>
      </c>
    </row>
    <row r="12502" spans="1:16" ht="22.5" x14ac:dyDescent="0.25">
      <c r="A12502" s="827" t="s">
        <v>3627</v>
      </c>
      <c r="B12502" s="827" t="s">
        <v>3626</v>
      </c>
      <c r="C12502" s="827" t="s">
        <v>3031</v>
      </c>
      <c r="D12502" s="824" t="s">
        <v>4068</v>
      </c>
      <c r="E12502" s="826">
        <v>2500</v>
      </c>
      <c r="F12502" s="825" t="s">
        <v>4067</v>
      </c>
      <c r="G12502" s="824" t="s">
        <v>4066</v>
      </c>
      <c r="H12502" s="823" t="s">
        <v>4065</v>
      </c>
      <c r="I12502" s="823" t="s">
        <v>3631</v>
      </c>
      <c r="J12502" s="823" t="s">
        <v>4065</v>
      </c>
      <c r="K12502" s="822"/>
      <c r="L12502" s="822"/>
      <c r="M12502" s="821"/>
      <c r="N12502" s="822">
        <v>3</v>
      </c>
      <c r="O12502" s="822">
        <v>6</v>
      </c>
      <c r="P12502" s="821">
        <v>16083.007401173347</v>
      </c>
    </row>
    <row r="12503" spans="1:16" ht="33.75" x14ac:dyDescent="0.25">
      <c r="A12503" s="827" t="s">
        <v>3627</v>
      </c>
      <c r="B12503" s="827" t="s">
        <v>3626</v>
      </c>
      <c r="C12503" s="827" t="s">
        <v>3031</v>
      </c>
      <c r="D12503" s="824" t="s">
        <v>3997</v>
      </c>
      <c r="E12503" s="826">
        <v>3500</v>
      </c>
      <c r="F12503" s="825" t="s">
        <v>4064</v>
      </c>
      <c r="G12503" s="824" t="s">
        <v>4063</v>
      </c>
      <c r="H12503" s="823" t="s">
        <v>3691</v>
      </c>
      <c r="I12503" s="823" t="s">
        <v>3631</v>
      </c>
      <c r="J12503" s="823" t="s">
        <v>3691</v>
      </c>
      <c r="K12503" s="822"/>
      <c r="L12503" s="822"/>
      <c r="M12503" s="821"/>
      <c r="N12503" s="822">
        <v>3</v>
      </c>
      <c r="O12503" s="822">
        <v>6</v>
      </c>
      <c r="P12503" s="821">
        <v>21908.981581559492</v>
      </c>
    </row>
    <row r="12504" spans="1:16" ht="33.75" x14ac:dyDescent="0.25">
      <c r="A12504" s="827" t="s">
        <v>3627</v>
      </c>
      <c r="B12504" s="827" t="s">
        <v>3626</v>
      </c>
      <c r="C12504" s="827" t="s">
        <v>3031</v>
      </c>
      <c r="D12504" s="824" t="s">
        <v>4062</v>
      </c>
      <c r="E12504" s="826">
        <v>3500</v>
      </c>
      <c r="F12504" s="825" t="s">
        <v>4061</v>
      </c>
      <c r="G12504" s="824" t="s">
        <v>4060</v>
      </c>
      <c r="H12504" s="823" t="s">
        <v>4035</v>
      </c>
      <c r="I12504" s="823" t="s">
        <v>3647</v>
      </c>
      <c r="J12504" s="823" t="s">
        <v>4035</v>
      </c>
      <c r="K12504" s="822"/>
      <c r="L12504" s="822"/>
      <c r="M12504" s="821"/>
      <c r="N12504" s="822">
        <v>3</v>
      </c>
      <c r="O12504" s="822">
        <v>6</v>
      </c>
      <c r="P12504" s="821">
        <v>22021.678608160713</v>
      </c>
    </row>
    <row r="12505" spans="1:16" ht="33.75" x14ac:dyDescent="0.25">
      <c r="A12505" s="827" t="s">
        <v>3627</v>
      </c>
      <c r="B12505" s="827" t="s">
        <v>3626</v>
      </c>
      <c r="C12505" s="827" t="s">
        <v>3031</v>
      </c>
      <c r="D12505" s="824" t="s">
        <v>4059</v>
      </c>
      <c r="E12505" s="826">
        <v>1800</v>
      </c>
      <c r="F12505" s="825" t="s">
        <v>4058</v>
      </c>
      <c r="G12505" s="824" t="s">
        <v>4057</v>
      </c>
      <c r="H12505" s="823" t="s">
        <v>2741</v>
      </c>
      <c r="I12505" s="823" t="s">
        <v>3638</v>
      </c>
      <c r="J12505" s="823" t="s">
        <v>2741</v>
      </c>
      <c r="K12505" s="822"/>
      <c r="L12505" s="822"/>
      <c r="M12505" s="821"/>
      <c r="N12505" s="822">
        <v>2</v>
      </c>
      <c r="O12505" s="822">
        <v>6</v>
      </c>
      <c r="P12505" s="821">
        <v>11799.959060300322</v>
      </c>
    </row>
    <row r="12506" spans="1:16" x14ac:dyDescent="0.25">
      <c r="A12506" s="1772" t="s">
        <v>2848</v>
      </c>
      <c r="B12506" s="1772"/>
      <c r="C12506" s="1772"/>
      <c r="D12506" s="1772"/>
      <c r="E12506" s="1772"/>
      <c r="F12506" s="1772" t="s">
        <v>378</v>
      </c>
      <c r="G12506" s="1772"/>
      <c r="H12506" s="1772"/>
      <c r="I12506" s="1772"/>
      <c r="J12506" s="1772"/>
      <c r="K12506" s="1771" t="s">
        <v>2847</v>
      </c>
      <c r="L12506" s="1771"/>
      <c r="M12506" s="1771"/>
      <c r="N12506" s="1771" t="s">
        <v>2846</v>
      </c>
      <c r="O12506" s="1771"/>
      <c r="P12506" s="1771"/>
    </row>
    <row r="12507" spans="1:16" ht="82.5" customHeight="1" x14ac:dyDescent="0.25">
      <c r="A12507" s="1535" t="s">
        <v>2845</v>
      </c>
      <c r="B12507" s="1535" t="s">
        <v>5</v>
      </c>
      <c r="C12507" s="1535" t="s">
        <v>2844</v>
      </c>
      <c r="D12507" s="1535" t="s">
        <v>2843</v>
      </c>
      <c r="E12507" s="1536" t="s">
        <v>2842</v>
      </c>
      <c r="F12507" s="1537" t="s">
        <v>2841</v>
      </c>
      <c r="G12507" s="1540" t="s">
        <v>2840</v>
      </c>
      <c r="H12507" s="1535" t="s">
        <v>2839</v>
      </c>
      <c r="I12507" s="1535" t="s">
        <v>2838</v>
      </c>
      <c r="J12507" s="1535" t="s">
        <v>2837</v>
      </c>
      <c r="K12507" s="1538" t="s">
        <v>2836</v>
      </c>
      <c r="L12507" s="1538" t="s">
        <v>2835</v>
      </c>
      <c r="M12507" s="1539" t="s">
        <v>2834</v>
      </c>
      <c r="N12507" s="1538" t="s">
        <v>2836</v>
      </c>
      <c r="O12507" s="1538" t="s">
        <v>2835</v>
      </c>
      <c r="P12507" s="1539" t="s">
        <v>2834</v>
      </c>
    </row>
    <row r="12508" spans="1:16" ht="33.75" x14ac:dyDescent="0.25">
      <c r="A12508" s="827" t="s">
        <v>3627</v>
      </c>
      <c r="B12508" s="827" t="s">
        <v>3626</v>
      </c>
      <c r="C12508" s="827" t="s">
        <v>3031</v>
      </c>
      <c r="D12508" s="824" t="s">
        <v>4056</v>
      </c>
      <c r="E12508" s="826">
        <v>3500</v>
      </c>
      <c r="F12508" s="825" t="s">
        <v>4055</v>
      </c>
      <c r="G12508" s="824" t="s">
        <v>4054</v>
      </c>
      <c r="H12508" s="823" t="s">
        <v>4016</v>
      </c>
      <c r="I12508" s="823" t="s">
        <v>3622</v>
      </c>
      <c r="J12508" s="823" t="s">
        <v>4016</v>
      </c>
      <c r="K12508" s="822"/>
      <c r="L12508" s="822"/>
      <c r="M12508" s="821"/>
      <c r="N12508" s="822">
        <v>3</v>
      </c>
      <c r="O12508" s="822">
        <v>6</v>
      </c>
      <c r="P12508" s="821">
        <v>22047.259219375366</v>
      </c>
    </row>
    <row r="12509" spans="1:16" ht="22.5" x14ac:dyDescent="0.25">
      <c r="A12509" s="827" t="s">
        <v>3627</v>
      </c>
      <c r="B12509" s="827" t="s">
        <v>3626</v>
      </c>
      <c r="C12509" s="827" t="s">
        <v>3031</v>
      </c>
      <c r="D12509" s="824" t="s">
        <v>4053</v>
      </c>
      <c r="E12509" s="826">
        <v>2500</v>
      </c>
      <c r="F12509" s="825" t="s">
        <v>4052</v>
      </c>
      <c r="G12509" s="824" t="s">
        <v>4051</v>
      </c>
      <c r="H12509" s="823" t="s">
        <v>3691</v>
      </c>
      <c r="I12509" s="823" t="s">
        <v>3631</v>
      </c>
      <c r="J12509" s="823" t="s">
        <v>3691</v>
      </c>
      <c r="K12509" s="822"/>
      <c r="L12509" s="822"/>
      <c r="M12509" s="821"/>
      <c r="N12509" s="822">
        <v>3</v>
      </c>
      <c r="O12509" s="822">
        <v>6</v>
      </c>
      <c r="P12509" s="821">
        <v>16083.007401173347</v>
      </c>
    </row>
    <row r="12510" spans="1:16" ht="33.75" x14ac:dyDescent="0.25">
      <c r="A12510" s="827" t="s">
        <v>3627</v>
      </c>
      <c r="B12510" s="827" t="s">
        <v>3626</v>
      </c>
      <c r="C12510" s="827" t="s">
        <v>3031</v>
      </c>
      <c r="D12510" s="824" t="s">
        <v>4010</v>
      </c>
      <c r="E12510" s="826">
        <v>3500</v>
      </c>
      <c r="F12510" s="825" t="s">
        <v>4050</v>
      </c>
      <c r="G12510" s="824" t="s">
        <v>4049</v>
      </c>
      <c r="H12510" s="823" t="s">
        <v>4048</v>
      </c>
      <c r="I12510" s="823" t="s">
        <v>3622</v>
      </c>
      <c r="J12510" s="823" t="s">
        <v>4048</v>
      </c>
      <c r="K12510" s="822"/>
      <c r="L12510" s="822"/>
      <c r="M12510" s="821"/>
      <c r="N12510" s="822">
        <v>2</v>
      </c>
      <c r="O12510" s="822">
        <v>6</v>
      </c>
      <c r="P12510" s="821">
        <v>21954.719954981301</v>
      </c>
    </row>
    <row r="12511" spans="1:16" ht="33.75" x14ac:dyDescent="0.25">
      <c r="A12511" s="827" t="s">
        <v>3627</v>
      </c>
      <c r="B12511" s="827" t="s">
        <v>3626</v>
      </c>
      <c r="C12511" s="827" t="s">
        <v>3031</v>
      </c>
      <c r="D12511" s="824" t="s">
        <v>3997</v>
      </c>
      <c r="E12511" s="826">
        <v>3500</v>
      </c>
      <c r="F12511" s="825" t="s">
        <v>4047</v>
      </c>
      <c r="G12511" s="824" t="s">
        <v>4046</v>
      </c>
      <c r="H12511" s="823" t="s">
        <v>3691</v>
      </c>
      <c r="I12511" s="823" t="s">
        <v>3631</v>
      </c>
      <c r="J12511" s="823" t="s">
        <v>3691</v>
      </c>
      <c r="K12511" s="822"/>
      <c r="L12511" s="822"/>
      <c r="M12511" s="821"/>
      <c r="N12511" s="822">
        <v>3</v>
      </c>
      <c r="O12511" s="822">
        <v>6</v>
      </c>
      <c r="P12511" s="821">
        <v>22088.627237589655</v>
      </c>
    </row>
    <row r="12512" spans="1:16" ht="33.75" x14ac:dyDescent="0.25">
      <c r="A12512" s="827" t="s">
        <v>3627</v>
      </c>
      <c r="B12512" s="827" t="s">
        <v>3626</v>
      </c>
      <c r="C12512" s="827" t="s">
        <v>3031</v>
      </c>
      <c r="D12512" s="824" t="s">
        <v>4045</v>
      </c>
      <c r="E12512" s="826">
        <v>2500</v>
      </c>
      <c r="F12512" s="825" t="s">
        <v>4044</v>
      </c>
      <c r="G12512" s="824" t="s">
        <v>4043</v>
      </c>
      <c r="H12512" s="823" t="s">
        <v>3674</v>
      </c>
      <c r="I12512" s="823" t="s">
        <v>3638</v>
      </c>
      <c r="J12512" s="823" t="s">
        <v>3674</v>
      </c>
      <c r="K12512" s="822"/>
      <c r="L12512" s="822"/>
      <c r="M12512" s="821"/>
      <c r="N12512" s="822">
        <v>2</v>
      </c>
      <c r="O12512" s="822">
        <v>6</v>
      </c>
      <c r="P12512" s="821">
        <v>15028.208138588057</v>
      </c>
    </row>
    <row r="12513" spans="1:16" ht="33.75" x14ac:dyDescent="0.25">
      <c r="A12513" s="827" t="s">
        <v>3627</v>
      </c>
      <c r="B12513" s="827" t="s">
        <v>3626</v>
      </c>
      <c r="C12513" s="827" t="s">
        <v>3031</v>
      </c>
      <c r="D12513" s="824" t="s">
        <v>4042</v>
      </c>
      <c r="E12513" s="826">
        <v>2500</v>
      </c>
      <c r="F12513" s="825" t="s">
        <v>4041</v>
      </c>
      <c r="G12513" s="824" t="s">
        <v>4040</v>
      </c>
      <c r="H12513" s="823" t="s">
        <v>3691</v>
      </c>
      <c r="I12513" s="823" t="s">
        <v>3622</v>
      </c>
      <c r="J12513" s="823" t="s">
        <v>3691</v>
      </c>
      <c r="K12513" s="822"/>
      <c r="L12513" s="822"/>
      <c r="M12513" s="821"/>
      <c r="N12513" s="822">
        <v>3</v>
      </c>
      <c r="O12513" s="822">
        <v>6</v>
      </c>
      <c r="P12513" s="821">
        <v>15029.671606157546</v>
      </c>
    </row>
    <row r="12514" spans="1:16" ht="33.75" x14ac:dyDescent="0.25">
      <c r="A12514" s="827" t="s">
        <v>3627</v>
      </c>
      <c r="B12514" s="827" t="s">
        <v>3626</v>
      </c>
      <c r="C12514" s="827" t="s">
        <v>3031</v>
      </c>
      <c r="D12514" s="824" t="s">
        <v>4015</v>
      </c>
      <c r="E12514" s="826">
        <v>3500</v>
      </c>
      <c r="F12514" s="825" t="s">
        <v>4039</v>
      </c>
      <c r="G12514" s="824" t="s">
        <v>4038</v>
      </c>
      <c r="H12514" s="823" t="s">
        <v>3114</v>
      </c>
      <c r="I12514" s="823" t="s">
        <v>3638</v>
      </c>
      <c r="J12514" s="823" t="s">
        <v>3114</v>
      </c>
      <c r="K12514" s="822"/>
      <c r="L12514" s="822"/>
      <c r="M12514" s="821"/>
      <c r="N12514" s="822">
        <v>2</v>
      </c>
      <c r="O12514" s="822">
        <v>6</v>
      </c>
      <c r="P12514" s="821">
        <v>22040.833995320274</v>
      </c>
    </row>
    <row r="12515" spans="1:16" ht="33.75" x14ac:dyDescent="0.25">
      <c r="A12515" s="827" t="s">
        <v>3627</v>
      </c>
      <c r="B12515" s="827" t="s">
        <v>3626</v>
      </c>
      <c r="C12515" s="827" t="s">
        <v>3031</v>
      </c>
      <c r="D12515" s="824" t="s">
        <v>4034</v>
      </c>
      <c r="E12515" s="826">
        <v>3500</v>
      </c>
      <c r="F12515" s="825" t="s">
        <v>4037</v>
      </c>
      <c r="G12515" s="824" t="s">
        <v>4036</v>
      </c>
      <c r="H12515" s="823" t="s">
        <v>4035</v>
      </c>
      <c r="I12515" s="823" t="s">
        <v>3654</v>
      </c>
      <c r="J12515" s="823" t="s">
        <v>4035</v>
      </c>
      <c r="K12515" s="822"/>
      <c r="L12515" s="822"/>
      <c r="M12515" s="821"/>
      <c r="N12515" s="822">
        <v>2</v>
      </c>
      <c r="O12515" s="822">
        <v>6</v>
      </c>
      <c r="P12515" s="821">
        <v>22084.096502374519</v>
      </c>
    </row>
    <row r="12516" spans="1:16" ht="33.75" x14ac:dyDescent="0.25">
      <c r="A12516" s="827" t="s">
        <v>3627</v>
      </c>
      <c r="B12516" s="827" t="s">
        <v>3626</v>
      </c>
      <c r="C12516" s="827" t="s">
        <v>3031</v>
      </c>
      <c r="D12516" s="824" t="s">
        <v>4034</v>
      </c>
      <c r="E12516" s="826">
        <v>3500</v>
      </c>
      <c r="F12516" s="825" t="s">
        <v>4033</v>
      </c>
      <c r="G12516" s="824" t="s">
        <v>4032</v>
      </c>
      <c r="H12516" s="823" t="s">
        <v>3691</v>
      </c>
      <c r="I12516" s="823" t="s">
        <v>3622</v>
      </c>
      <c r="J12516" s="823" t="s">
        <v>3691</v>
      </c>
      <c r="K12516" s="822"/>
      <c r="L12516" s="822"/>
      <c r="M12516" s="821"/>
      <c r="N12516" s="822">
        <v>2</v>
      </c>
      <c r="O12516" s="822">
        <v>6</v>
      </c>
      <c r="P12516" s="821">
        <v>22088.486905082991</v>
      </c>
    </row>
    <row r="12517" spans="1:16" ht="33.75" x14ac:dyDescent="0.25">
      <c r="A12517" s="827" t="s">
        <v>3627</v>
      </c>
      <c r="B12517" s="827" t="s">
        <v>3626</v>
      </c>
      <c r="C12517" s="827" t="s">
        <v>3031</v>
      </c>
      <c r="D12517" s="824" t="s">
        <v>4031</v>
      </c>
      <c r="E12517" s="826">
        <v>3500</v>
      </c>
      <c r="F12517" s="825" t="s">
        <v>4030</v>
      </c>
      <c r="G12517" s="824" t="s">
        <v>4029</v>
      </c>
      <c r="H12517" s="823" t="s">
        <v>3674</v>
      </c>
      <c r="I12517" s="823" t="s">
        <v>3622</v>
      </c>
      <c r="J12517" s="823" t="s">
        <v>3674</v>
      </c>
      <c r="K12517" s="822"/>
      <c r="L12517" s="822"/>
      <c r="M12517" s="821"/>
      <c r="N12517" s="822">
        <v>2</v>
      </c>
      <c r="O12517" s="822">
        <v>6</v>
      </c>
      <c r="P12517" s="821">
        <v>22070.514320479593</v>
      </c>
    </row>
    <row r="12518" spans="1:16" ht="33.75" x14ac:dyDescent="0.25">
      <c r="A12518" s="827" t="s">
        <v>3627</v>
      </c>
      <c r="B12518" s="827" t="s">
        <v>3626</v>
      </c>
      <c r="C12518" s="827" t="s">
        <v>3031</v>
      </c>
      <c r="D12518" s="824" t="s">
        <v>4028</v>
      </c>
      <c r="E12518" s="826">
        <v>2500</v>
      </c>
      <c r="F12518" s="825" t="s">
        <v>4027</v>
      </c>
      <c r="G12518" s="824" t="s">
        <v>4026</v>
      </c>
      <c r="H12518" s="823" t="s">
        <v>4025</v>
      </c>
      <c r="I12518" s="823" t="s">
        <v>3622</v>
      </c>
      <c r="J12518" s="823" t="s">
        <v>4025</v>
      </c>
      <c r="K12518" s="822"/>
      <c r="L12518" s="822"/>
      <c r="M12518" s="821"/>
      <c r="N12518" s="822">
        <v>3</v>
      </c>
      <c r="O12518" s="822">
        <v>6</v>
      </c>
      <c r="P12518" s="821">
        <v>15973.999114747279</v>
      </c>
    </row>
    <row r="12519" spans="1:16" ht="33.75" x14ac:dyDescent="0.25">
      <c r="A12519" s="827" t="s">
        <v>3627</v>
      </c>
      <c r="B12519" s="827" t="s">
        <v>3626</v>
      </c>
      <c r="C12519" s="827" t="s">
        <v>3031</v>
      </c>
      <c r="D12519" s="824" t="s">
        <v>4002</v>
      </c>
      <c r="E12519" s="826">
        <v>1800</v>
      </c>
      <c r="F12519" s="825" t="s">
        <v>4024</v>
      </c>
      <c r="G12519" s="824" t="s">
        <v>4023</v>
      </c>
      <c r="H12519" s="823" t="s">
        <v>2741</v>
      </c>
      <c r="I12519" s="823" t="s">
        <v>3638</v>
      </c>
      <c r="J12519" s="823" t="s">
        <v>2741</v>
      </c>
      <c r="K12519" s="822"/>
      <c r="L12519" s="822"/>
      <c r="M12519" s="821"/>
      <c r="N12519" s="822">
        <v>3</v>
      </c>
      <c r="O12519" s="822">
        <v>6</v>
      </c>
      <c r="P12519" s="821">
        <v>11799.959060300322</v>
      </c>
    </row>
    <row r="12520" spans="1:16" ht="33.75" x14ac:dyDescent="0.25">
      <c r="A12520" s="827" t="s">
        <v>3627</v>
      </c>
      <c r="B12520" s="827" t="s">
        <v>3626</v>
      </c>
      <c r="C12520" s="827" t="s">
        <v>3031</v>
      </c>
      <c r="D12520" s="824" t="s">
        <v>4007</v>
      </c>
      <c r="E12520" s="826">
        <v>3500</v>
      </c>
      <c r="F12520" s="825" t="s">
        <v>4022</v>
      </c>
      <c r="G12520" s="824" t="s">
        <v>4021</v>
      </c>
      <c r="H12520" s="823" t="s">
        <v>3674</v>
      </c>
      <c r="I12520" s="823" t="s">
        <v>3631</v>
      </c>
      <c r="J12520" s="823" t="s">
        <v>3674</v>
      </c>
      <c r="K12520" s="822"/>
      <c r="L12520" s="822"/>
      <c r="M12520" s="821"/>
      <c r="N12520" s="822">
        <v>3</v>
      </c>
      <c r="O12520" s="822">
        <v>6</v>
      </c>
      <c r="P12520" s="821">
        <v>20915.627909391835</v>
      </c>
    </row>
    <row r="12521" spans="1:16" ht="33.75" x14ac:dyDescent="0.25">
      <c r="A12521" s="827" t="s">
        <v>3627</v>
      </c>
      <c r="B12521" s="827" t="s">
        <v>3626</v>
      </c>
      <c r="C12521" s="827" t="s">
        <v>3031</v>
      </c>
      <c r="D12521" s="824" t="s">
        <v>4015</v>
      </c>
      <c r="E12521" s="826">
        <v>3500</v>
      </c>
      <c r="F12521" s="825" t="s">
        <v>4020</v>
      </c>
      <c r="G12521" s="824" t="s">
        <v>4019</v>
      </c>
      <c r="H12521" s="823" t="s">
        <v>3327</v>
      </c>
      <c r="I12521" s="823" t="s">
        <v>3638</v>
      </c>
      <c r="J12521" s="823" t="s">
        <v>3327</v>
      </c>
      <c r="K12521" s="822"/>
      <c r="L12521" s="822"/>
      <c r="M12521" s="821"/>
      <c r="N12521" s="822">
        <v>3</v>
      </c>
      <c r="O12521" s="822">
        <v>6</v>
      </c>
      <c r="P12521" s="821">
        <v>22092.576595277184</v>
      </c>
    </row>
    <row r="12522" spans="1:16" ht="33.75" x14ac:dyDescent="0.25">
      <c r="A12522" s="827" t="s">
        <v>3627</v>
      </c>
      <c r="B12522" s="827" t="s">
        <v>3626</v>
      </c>
      <c r="C12522" s="827" t="s">
        <v>3031</v>
      </c>
      <c r="D12522" s="824" t="s">
        <v>4010</v>
      </c>
      <c r="E12522" s="826">
        <v>3500</v>
      </c>
      <c r="F12522" s="825" t="s">
        <v>4018</v>
      </c>
      <c r="G12522" s="824" t="s">
        <v>4017</v>
      </c>
      <c r="H12522" s="823" t="s">
        <v>4016</v>
      </c>
      <c r="I12522" s="823" t="s">
        <v>3622</v>
      </c>
      <c r="J12522" s="823" t="s">
        <v>4016</v>
      </c>
      <c r="K12522" s="822"/>
      <c r="L12522" s="822"/>
      <c r="M12522" s="821"/>
      <c r="N12522" s="822">
        <v>3</v>
      </c>
      <c r="O12522" s="822">
        <v>6</v>
      </c>
      <c r="P12522" s="821">
        <v>21971.690164537104</v>
      </c>
    </row>
    <row r="12523" spans="1:16" ht="33.75" x14ac:dyDescent="0.25">
      <c r="A12523" s="827" t="s">
        <v>3627</v>
      </c>
      <c r="B12523" s="827" t="s">
        <v>3626</v>
      </c>
      <c r="C12523" s="827" t="s">
        <v>3031</v>
      </c>
      <c r="D12523" s="824" t="s">
        <v>4015</v>
      </c>
      <c r="E12523" s="826">
        <v>3500</v>
      </c>
      <c r="F12523" s="825" t="s">
        <v>4014</v>
      </c>
      <c r="G12523" s="824" t="s">
        <v>4013</v>
      </c>
      <c r="H12523" s="823" t="s">
        <v>3674</v>
      </c>
      <c r="I12523" s="823" t="s">
        <v>3622</v>
      </c>
      <c r="J12523" s="823" t="s">
        <v>3674</v>
      </c>
      <c r="K12523" s="822"/>
      <c r="L12523" s="822"/>
      <c r="M12523" s="821"/>
      <c r="N12523" s="822">
        <v>3</v>
      </c>
      <c r="O12523" s="822">
        <v>6</v>
      </c>
      <c r="P12523" s="821">
        <v>20981.042904997958</v>
      </c>
    </row>
    <row r="12524" spans="1:16" ht="33.75" x14ac:dyDescent="0.25">
      <c r="A12524" s="827" t="s">
        <v>3627</v>
      </c>
      <c r="B12524" s="827" t="s">
        <v>3626</v>
      </c>
      <c r="C12524" s="827" t="s">
        <v>3031</v>
      </c>
      <c r="D12524" s="824" t="s">
        <v>4010</v>
      </c>
      <c r="E12524" s="826">
        <v>3500</v>
      </c>
      <c r="F12524" s="825" t="s">
        <v>4012</v>
      </c>
      <c r="G12524" s="824" t="s">
        <v>4011</v>
      </c>
      <c r="H12524" s="823" t="s">
        <v>2722</v>
      </c>
      <c r="I12524" s="823" t="s">
        <v>3647</v>
      </c>
      <c r="J12524" s="823" t="s">
        <v>2722</v>
      </c>
      <c r="K12524" s="822"/>
      <c r="L12524" s="822"/>
      <c r="M12524" s="821"/>
      <c r="N12524" s="822">
        <v>3</v>
      </c>
      <c r="O12524" s="822">
        <v>6</v>
      </c>
      <c r="P12524" s="821">
        <v>22008.677803793398</v>
      </c>
    </row>
    <row r="12525" spans="1:16" ht="33.75" x14ac:dyDescent="0.25">
      <c r="A12525" s="827" t="s">
        <v>3627</v>
      </c>
      <c r="B12525" s="827" t="s">
        <v>3626</v>
      </c>
      <c r="C12525" s="827" t="s">
        <v>3031</v>
      </c>
      <c r="D12525" s="824" t="s">
        <v>4010</v>
      </c>
      <c r="E12525" s="826">
        <v>3500</v>
      </c>
      <c r="F12525" s="825" t="s">
        <v>4009</v>
      </c>
      <c r="G12525" s="824" t="s">
        <v>4008</v>
      </c>
      <c r="H12525" s="823" t="s">
        <v>2722</v>
      </c>
      <c r="I12525" s="823" t="s">
        <v>3654</v>
      </c>
      <c r="J12525" s="823" t="s">
        <v>2722</v>
      </c>
      <c r="K12525" s="822"/>
      <c r="L12525" s="822"/>
      <c r="M12525" s="821"/>
      <c r="N12525" s="822">
        <v>3</v>
      </c>
      <c r="O12525" s="822">
        <v>6</v>
      </c>
      <c r="P12525" s="821">
        <v>21049.875999516375</v>
      </c>
    </row>
    <row r="12526" spans="1:16" ht="33.75" x14ac:dyDescent="0.25">
      <c r="A12526" s="827" t="s">
        <v>3627</v>
      </c>
      <c r="B12526" s="827" t="s">
        <v>3626</v>
      </c>
      <c r="C12526" s="827" t="s">
        <v>3031</v>
      </c>
      <c r="D12526" s="824" t="s">
        <v>4007</v>
      </c>
      <c r="E12526" s="826">
        <v>3500</v>
      </c>
      <c r="F12526" s="825" t="s">
        <v>4006</v>
      </c>
      <c r="G12526" s="824" t="s">
        <v>4005</v>
      </c>
      <c r="H12526" s="823" t="s">
        <v>2722</v>
      </c>
      <c r="I12526" s="823" t="s">
        <v>2707</v>
      </c>
      <c r="J12526" s="823" t="s">
        <v>2722</v>
      </c>
      <c r="K12526" s="822"/>
      <c r="L12526" s="822"/>
      <c r="M12526" s="821"/>
      <c r="N12526" s="822">
        <v>3</v>
      </c>
      <c r="O12526" s="822">
        <v>6</v>
      </c>
      <c r="P12526" s="821">
        <v>21767.466272339891</v>
      </c>
    </row>
    <row r="12527" spans="1:16" ht="33.75" x14ac:dyDescent="0.25">
      <c r="A12527" s="827" t="s">
        <v>3627</v>
      </c>
      <c r="B12527" s="827" t="s">
        <v>3626</v>
      </c>
      <c r="C12527" s="827" t="s">
        <v>3031</v>
      </c>
      <c r="D12527" s="824" t="s">
        <v>4002</v>
      </c>
      <c r="E12527" s="826">
        <v>1800</v>
      </c>
      <c r="F12527" s="825" t="s">
        <v>4004</v>
      </c>
      <c r="G12527" s="824" t="s">
        <v>4003</v>
      </c>
      <c r="H12527" s="823" t="s">
        <v>3691</v>
      </c>
      <c r="I12527" s="823" t="s">
        <v>3631</v>
      </c>
      <c r="J12527" s="823" t="s">
        <v>3691</v>
      </c>
      <c r="K12527" s="822"/>
      <c r="L12527" s="822"/>
      <c r="M12527" s="821"/>
      <c r="N12527" s="822">
        <v>3</v>
      </c>
      <c r="O12527" s="822">
        <v>6</v>
      </c>
      <c r="P12527" s="821">
        <v>11797.573407687043</v>
      </c>
    </row>
    <row r="12528" spans="1:16" ht="33.75" x14ac:dyDescent="0.25">
      <c r="A12528" s="827" t="s">
        <v>3627</v>
      </c>
      <c r="B12528" s="827" t="s">
        <v>3626</v>
      </c>
      <c r="C12528" s="827" t="s">
        <v>3031</v>
      </c>
      <c r="D12528" s="824" t="s">
        <v>4002</v>
      </c>
      <c r="E12528" s="826">
        <v>1800</v>
      </c>
      <c r="F12528" s="825" t="s">
        <v>4001</v>
      </c>
      <c r="G12528" s="824" t="s">
        <v>4000</v>
      </c>
      <c r="H12528" s="823" t="s">
        <v>2745</v>
      </c>
      <c r="I12528" s="823" t="s">
        <v>3631</v>
      </c>
      <c r="J12528" s="823" t="s">
        <v>2745</v>
      </c>
      <c r="K12528" s="822"/>
      <c r="L12528" s="822"/>
      <c r="M12528" s="821"/>
      <c r="N12528" s="822">
        <v>2</v>
      </c>
      <c r="O12528" s="822">
        <v>6</v>
      </c>
      <c r="P12528" s="821">
        <v>11799.959060300322</v>
      </c>
    </row>
    <row r="12529" spans="1:16" ht="33.75" x14ac:dyDescent="0.25">
      <c r="A12529" s="827" t="s">
        <v>3627</v>
      </c>
      <c r="B12529" s="827" t="s">
        <v>3626</v>
      </c>
      <c r="C12529" s="827" t="s">
        <v>3031</v>
      </c>
      <c r="D12529" s="824" t="s">
        <v>3994</v>
      </c>
      <c r="E12529" s="826">
        <v>1639</v>
      </c>
      <c r="F12529" s="825" t="s">
        <v>3999</v>
      </c>
      <c r="G12529" s="824" t="s">
        <v>3998</v>
      </c>
      <c r="H12529" s="823" t="s">
        <v>3674</v>
      </c>
      <c r="I12529" s="823" t="s">
        <v>3622</v>
      </c>
      <c r="J12529" s="823" t="s">
        <v>3674</v>
      </c>
      <c r="K12529" s="822"/>
      <c r="L12529" s="822"/>
      <c r="M12529" s="821"/>
      <c r="N12529" s="822">
        <v>3</v>
      </c>
      <c r="O12529" s="822">
        <v>6</v>
      </c>
      <c r="P12529" s="821">
        <v>10705.134962064523</v>
      </c>
    </row>
    <row r="12530" spans="1:16" ht="33.75" x14ac:dyDescent="0.25">
      <c r="A12530" s="827" t="s">
        <v>3627</v>
      </c>
      <c r="B12530" s="827" t="s">
        <v>3626</v>
      </c>
      <c r="C12530" s="827" t="s">
        <v>3031</v>
      </c>
      <c r="D12530" s="824" t="s">
        <v>3997</v>
      </c>
      <c r="E12530" s="826">
        <v>3500</v>
      </c>
      <c r="F12530" s="825" t="s">
        <v>3996</v>
      </c>
      <c r="G12530" s="824" t="s">
        <v>3995</v>
      </c>
      <c r="H12530" s="823" t="s">
        <v>2745</v>
      </c>
      <c r="I12530" s="823" t="s">
        <v>3631</v>
      </c>
      <c r="J12530" s="823" t="s">
        <v>2745</v>
      </c>
      <c r="K12530" s="822"/>
      <c r="L12530" s="822"/>
      <c r="M12530" s="821"/>
      <c r="N12530" s="822">
        <v>3</v>
      </c>
      <c r="O12530" s="822">
        <v>6</v>
      </c>
      <c r="P12530" s="821">
        <v>21980.310589946432</v>
      </c>
    </row>
    <row r="12531" spans="1:16" ht="22.5" x14ac:dyDescent="0.25">
      <c r="A12531" s="827" t="s">
        <v>3627</v>
      </c>
      <c r="B12531" s="827" t="s">
        <v>3626</v>
      </c>
      <c r="C12531" s="827" t="s">
        <v>3031</v>
      </c>
      <c r="D12531" s="824" t="s">
        <v>3994</v>
      </c>
      <c r="E12531" s="826">
        <v>1639</v>
      </c>
      <c r="F12531" s="825" t="s">
        <v>3993</v>
      </c>
      <c r="G12531" s="824" t="s">
        <v>3992</v>
      </c>
      <c r="H12531" s="823" t="s">
        <v>2745</v>
      </c>
      <c r="I12531" s="823" t="s">
        <v>3631</v>
      </c>
      <c r="J12531" s="823" t="s">
        <v>2745</v>
      </c>
      <c r="K12531" s="822"/>
      <c r="L12531" s="822"/>
      <c r="M12531" s="821"/>
      <c r="N12531" s="822">
        <v>3</v>
      </c>
      <c r="O12531" s="822">
        <v>6</v>
      </c>
      <c r="P12531" s="821">
        <v>10489.393780570434</v>
      </c>
    </row>
    <row r="12532" spans="1:16" ht="33.75" x14ac:dyDescent="0.25">
      <c r="A12532" s="827" t="s">
        <v>3627</v>
      </c>
      <c r="B12532" s="827" t="s">
        <v>3626</v>
      </c>
      <c r="C12532" s="827" t="s">
        <v>3031</v>
      </c>
      <c r="D12532" s="824" t="s">
        <v>3991</v>
      </c>
      <c r="E12532" s="826">
        <v>1800</v>
      </c>
      <c r="F12532" s="825" t="s">
        <v>3990</v>
      </c>
      <c r="G12532" s="824" t="s">
        <v>3989</v>
      </c>
      <c r="H12532" s="823" t="s">
        <v>3670</v>
      </c>
      <c r="I12532" s="823" t="s">
        <v>3638</v>
      </c>
      <c r="J12532" s="823" t="s">
        <v>3670</v>
      </c>
      <c r="K12532" s="822"/>
      <c r="L12532" s="822"/>
      <c r="M12532" s="821"/>
      <c r="N12532" s="822">
        <v>3</v>
      </c>
      <c r="O12532" s="822">
        <v>6</v>
      </c>
      <c r="P12532" s="821">
        <v>11799.959060300322</v>
      </c>
    </row>
    <row r="12533" spans="1:16" ht="33.75" x14ac:dyDescent="0.25">
      <c r="A12533" s="827" t="s">
        <v>3627</v>
      </c>
      <c r="B12533" s="827" t="s">
        <v>3626</v>
      </c>
      <c r="C12533" s="827" t="s">
        <v>3031</v>
      </c>
      <c r="D12533" s="824" t="s">
        <v>3988</v>
      </c>
      <c r="E12533" s="826">
        <v>1800</v>
      </c>
      <c r="F12533" s="825" t="s">
        <v>3987</v>
      </c>
      <c r="G12533" s="824" t="s">
        <v>3986</v>
      </c>
      <c r="H12533" s="823" t="s">
        <v>3670</v>
      </c>
      <c r="I12533" s="823" t="s">
        <v>3638</v>
      </c>
      <c r="J12533" s="823" t="s">
        <v>3670</v>
      </c>
      <c r="K12533" s="822"/>
      <c r="L12533" s="822"/>
      <c r="M12533" s="821"/>
      <c r="N12533" s="822">
        <v>3</v>
      </c>
      <c r="O12533" s="822">
        <v>6</v>
      </c>
      <c r="P12533" s="821">
        <v>11711.55960485283</v>
      </c>
    </row>
    <row r="12534" spans="1:16" ht="33.75" x14ac:dyDescent="0.25">
      <c r="A12534" s="827" t="s">
        <v>3627</v>
      </c>
      <c r="B12534" s="827" t="s">
        <v>3626</v>
      </c>
      <c r="C12534" s="827" t="s">
        <v>3031</v>
      </c>
      <c r="D12534" s="824" t="s">
        <v>3985</v>
      </c>
      <c r="E12534" s="826">
        <v>1800</v>
      </c>
      <c r="F12534" s="825" t="s">
        <v>3984</v>
      </c>
      <c r="G12534" s="824" t="s">
        <v>3983</v>
      </c>
      <c r="H12534" s="823" t="s">
        <v>3659</v>
      </c>
      <c r="I12534" s="823" t="s">
        <v>3638</v>
      </c>
      <c r="J12534" s="823" t="s">
        <v>3659</v>
      </c>
      <c r="K12534" s="822"/>
      <c r="L12534" s="822"/>
      <c r="M12534" s="821"/>
      <c r="N12534" s="822">
        <v>3</v>
      </c>
      <c r="O12534" s="822">
        <v>6</v>
      </c>
      <c r="P12534" s="821">
        <v>11795.76913260137</v>
      </c>
    </row>
    <row r="12535" spans="1:16" ht="33.75" x14ac:dyDescent="0.25">
      <c r="A12535" s="827" t="s">
        <v>3627</v>
      </c>
      <c r="B12535" s="827" t="s">
        <v>3626</v>
      </c>
      <c r="C12535" s="827" t="s">
        <v>3031</v>
      </c>
      <c r="D12535" s="824" t="s">
        <v>3982</v>
      </c>
      <c r="E12535" s="826">
        <v>3500</v>
      </c>
      <c r="F12535" s="825" t="s">
        <v>3981</v>
      </c>
      <c r="G12535" s="824" t="s">
        <v>3980</v>
      </c>
      <c r="H12535" s="823" t="s">
        <v>3212</v>
      </c>
      <c r="I12535" s="823" t="s">
        <v>3622</v>
      </c>
      <c r="J12535" s="823" t="s">
        <v>3212</v>
      </c>
      <c r="K12535" s="822"/>
      <c r="L12535" s="822"/>
      <c r="M12535" s="821"/>
      <c r="N12535" s="822">
        <v>3</v>
      </c>
      <c r="O12535" s="822">
        <v>6</v>
      </c>
      <c r="P12535" s="821">
        <v>22097.257686749457</v>
      </c>
    </row>
    <row r="12536" spans="1:16" ht="33.75" x14ac:dyDescent="0.25">
      <c r="A12536" s="827" t="s">
        <v>3627</v>
      </c>
      <c r="B12536" s="827" t="s">
        <v>3626</v>
      </c>
      <c r="C12536" s="827" t="s">
        <v>3031</v>
      </c>
      <c r="D12536" s="824" t="s">
        <v>3979</v>
      </c>
      <c r="E12536" s="826">
        <v>3500</v>
      </c>
      <c r="F12536" s="825" t="s">
        <v>3978</v>
      </c>
      <c r="G12536" s="824" t="s">
        <v>3977</v>
      </c>
      <c r="H12536" s="823" t="s">
        <v>2722</v>
      </c>
      <c r="I12536" s="823" t="s">
        <v>3647</v>
      </c>
      <c r="J12536" s="823" t="s">
        <v>2722</v>
      </c>
      <c r="K12536" s="822"/>
      <c r="L12536" s="822"/>
      <c r="M12536" s="821"/>
      <c r="N12536" s="822">
        <v>2</v>
      </c>
      <c r="O12536" s="822">
        <v>6</v>
      </c>
      <c r="P12536" s="821">
        <v>21964.773776708687</v>
      </c>
    </row>
    <row r="12537" spans="1:16" ht="22.5" x14ac:dyDescent="0.25">
      <c r="A12537" s="827" t="s">
        <v>3627</v>
      </c>
      <c r="B12537" s="827" t="s">
        <v>3626</v>
      </c>
      <c r="C12537" s="827" t="s">
        <v>3031</v>
      </c>
      <c r="D12537" s="824" t="s">
        <v>3976</v>
      </c>
      <c r="E12537" s="826">
        <v>2750</v>
      </c>
      <c r="F12537" s="825" t="s">
        <v>3975</v>
      </c>
      <c r="G12537" s="824" t="s">
        <v>3974</v>
      </c>
      <c r="H12537" s="823" t="s">
        <v>3212</v>
      </c>
      <c r="I12537" s="823" t="s">
        <v>3631</v>
      </c>
      <c r="J12537" s="823" t="s">
        <v>3212</v>
      </c>
      <c r="K12537" s="822"/>
      <c r="L12537" s="822"/>
      <c r="M12537" s="821"/>
      <c r="N12537" s="822">
        <v>3</v>
      </c>
      <c r="O12537" s="822">
        <v>6</v>
      </c>
      <c r="P12537" s="821">
        <v>10980.998598913426</v>
      </c>
    </row>
    <row r="12538" spans="1:16" ht="33.75" x14ac:dyDescent="0.25">
      <c r="A12538" s="827" t="s">
        <v>3627</v>
      </c>
      <c r="B12538" s="827" t="s">
        <v>3626</v>
      </c>
      <c r="C12538" s="827" t="s">
        <v>3031</v>
      </c>
      <c r="D12538" s="824" t="s">
        <v>3973</v>
      </c>
      <c r="E12538" s="826">
        <v>6200</v>
      </c>
      <c r="F12538" s="825" t="s">
        <v>3972</v>
      </c>
      <c r="G12538" s="824" t="s">
        <v>3971</v>
      </c>
      <c r="H12538" s="823" t="s">
        <v>3970</v>
      </c>
      <c r="I12538" s="823" t="s">
        <v>3622</v>
      </c>
      <c r="J12538" s="823" t="s">
        <v>3970</v>
      </c>
      <c r="K12538" s="822"/>
      <c r="L12538" s="822"/>
      <c r="M12538" s="821"/>
      <c r="N12538" s="822">
        <v>1</v>
      </c>
      <c r="O12538" s="822">
        <v>4</v>
      </c>
      <c r="P12538" s="821">
        <v>25534.111036192393</v>
      </c>
    </row>
    <row r="12539" spans="1:16" ht="33.75" x14ac:dyDescent="0.25">
      <c r="A12539" s="827" t="s">
        <v>3627</v>
      </c>
      <c r="B12539" s="827" t="s">
        <v>3626</v>
      </c>
      <c r="C12539" s="827" t="s">
        <v>3031</v>
      </c>
      <c r="D12539" s="824" t="s">
        <v>3969</v>
      </c>
      <c r="E12539" s="826">
        <v>8000</v>
      </c>
      <c r="F12539" s="825" t="s">
        <v>3968</v>
      </c>
      <c r="G12539" s="824" t="s">
        <v>3967</v>
      </c>
      <c r="H12539" s="823" t="s">
        <v>2725</v>
      </c>
      <c r="I12539" s="823" t="s">
        <v>3622</v>
      </c>
      <c r="J12539" s="823" t="s">
        <v>2725</v>
      </c>
      <c r="K12539" s="822"/>
      <c r="L12539" s="822"/>
      <c r="M12539" s="821"/>
      <c r="N12539" s="822">
        <v>2</v>
      </c>
      <c r="O12539" s="822">
        <v>6</v>
      </c>
      <c r="P12539" s="821">
        <v>49065.155967272724</v>
      </c>
    </row>
    <row r="12540" spans="1:16" ht="22.5" x14ac:dyDescent="0.25">
      <c r="A12540" s="827" t="s">
        <v>3627</v>
      </c>
      <c r="B12540" s="827" t="s">
        <v>3626</v>
      </c>
      <c r="C12540" s="827" t="s">
        <v>3031</v>
      </c>
      <c r="D12540" s="824" t="s">
        <v>3966</v>
      </c>
      <c r="E12540" s="826">
        <v>1200</v>
      </c>
      <c r="F12540" s="825" t="s">
        <v>3965</v>
      </c>
      <c r="G12540" s="824" t="s">
        <v>3964</v>
      </c>
      <c r="H12540" s="823" t="s">
        <v>3963</v>
      </c>
      <c r="I12540" s="823" t="s">
        <v>3631</v>
      </c>
      <c r="J12540" s="823" t="s">
        <v>3963</v>
      </c>
      <c r="K12540" s="822"/>
      <c r="L12540" s="822"/>
      <c r="M12540" s="821"/>
      <c r="N12540" s="822">
        <v>3</v>
      </c>
      <c r="O12540" s="822">
        <v>5</v>
      </c>
      <c r="P12540" s="821">
        <v>6534.2323415165411</v>
      </c>
    </row>
    <row r="12541" spans="1:16" ht="33.75" x14ac:dyDescent="0.25">
      <c r="A12541" s="827" t="s">
        <v>3627</v>
      </c>
      <c r="B12541" s="827" t="s">
        <v>3626</v>
      </c>
      <c r="C12541" s="827" t="s">
        <v>3031</v>
      </c>
      <c r="D12541" s="824" t="s">
        <v>3962</v>
      </c>
      <c r="E12541" s="826">
        <v>1550</v>
      </c>
      <c r="F12541" s="825" t="s">
        <v>3961</v>
      </c>
      <c r="G12541" s="824" t="s">
        <v>3960</v>
      </c>
      <c r="H12541" s="823" t="s">
        <v>3959</v>
      </c>
      <c r="I12541" s="823" t="s">
        <v>3622</v>
      </c>
      <c r="J12541" s="823" t="s">
        <v>3959</v>
      </c>
      <c r="K12541" s="822"/>
      <c r="L12541" s="822"/>
      <c r="M12541" s="821"/>
      <c r="N12541" s="822">
        <v>3</v>
      </c>
      <c r="O12541" s="822">
        <v>3</v>
      </c>
      <c r="P12541" s="821">
        <v>5080.5679999918448</v>
      </c>
    </row>
    <row r="12542" spans="1:16" ht="33.75" x14ac:dyDescent="0.25">
      <c r="A12542" s="827" t="s">
        <v>3627</v>
      </c>
      <c r="B12542" s="827" t="s">
        <v>3626</v>
      </c>
      <c r="C12542" s="827" t="s">
        <v>3031</v>
      </c>
      <c r="D12542" s="824" t="s">
        <v>3958</v>
      </c>
      <c r="E12542" s="826">
        <v>1800</v>
      </c>
      <c r="F12542" s="825" t="s">
        <v>3957</v>
      </c>
      <c r="G12542" s="824" t="s">
        <v>3956</v>
      </c>
      <c r="H12542" s="823" t="s">
        <v>2883</v>
      </c>
      <c r="I12542" s="823" t="s">
        <v>3622</v>
      </c>
      <c r="J12542" s="823" t="s">
        <v>2883</v>
      </c>
      <c r="K12542" s="822"/>
      <c r="L12542" s="822"/>
      <c r="M12542" s="821"/>
      <c r="N12542" s="822">
        <v>2</v>
      </c>
      <c r="O12542" s="822">
        <v>6</v>
      </c>
      <c r="P12542" s="821">
        <v>11799.959060300322</v>
      </c>
    </row>
    <row r="12543" spans="1:16" ht="33.75" x14ac:dyDescent="0.25">
      <c r="A12543" s="827" t="s">
        <v>3627</v>
      </c>
      <c r="B12543" s="827" t="s">
        <v>3626</v>
      </c>
      <c r="C12543" s="827" t="s">
        <v>3031</v>
      </c>
      <c r="D12543" s="824" t="s">
        <v>3955</v>
      </c>
      <c r="E12543" s="826">
        <v>3500</v>
      </c>
      <c r="F12543" s="825" t="s">
        <v>3954</v>
      </c>
      <c r="G12543" s="824" t="s">
        <v>3953</v>
      </c>
      <c r="H12543" s="823" t="s">
        <v>2722</v>
      </c>
      <c r="I12543" s="823" t="s">
        <v>3622</v>
      </c>
      <c r="J12543" s="823" t="s">
        <v>2722</v>
      </c>
      <c r="K12543" s="822"/>
      <c r="L12543" s="822"/>
      <c r="M12543" s="821"/>
      <c r="N12543" s="822">
        <v>3</v>
      </c>
      <c r="O12543" s="822">
        <v>6</v>
      </c>
      <c r="P12543" s="821">
        <v>22097.257686749457</v>
      </c>
    </row>
    <row r="12544" spans="1:16" ht="33.75" x14ac:dyDescent="0.25">
      <c r="A12544" s="827" t="s">
        <v>3627</v>
      </c>
      <c r="B12544" s="827" t="s">
        <v>3626</v>
      </c>
      <c r="C12544" s="827" t="s">
        <v>3031</v>
      </c>
      <c r="D12544" s="824" t="s">
        <v>3867</v>
      </c>
      <c r="E12544" s="826">
        <v>3500</v>
      </c>
      <c r="F12544" s="825" t="s">
        <v>3952</v>
      </c>
      <c r="G12544" s="824" t="s">
        <v>3951</v>
      </c>
      <c r="H12544" s="823" t="s">
        <v>2741</v>
      </c>
      <c r="I12544" s="823" t="s">
        <v>3638</v>
      </c>
      <c r="J12544" s="823" t="s">
        <v>2741</v>
      </c>
      <c r="K12544" s="822"/>
      <c r="L12544" s="822"/>
      <c r="M12544" s="821"/>
      <c r="N12544" s="822">
        <v>3</v>
      </c>
      <c r="O12544" s="822">
        <v>6</v>
      </c>
      <c r="P12544" s="821">
        <v>22087.023437513501</v>
      </c>
    </row>
    <row r="12545" spans="1:16" ht="33.75" x14ac:dyDescent="0.25">
      <c r="A12545" s="827" t="s">
        <v>3627</v>
      </c>
      <c r="B12545" s="827" t="s">
        <v>3626</v>
      </c>
      <c r="C12545" s="827" t="s">
        <v>3031</v>
      </c>
      <c r="D12545" s="824" t="s">
        <v>3823</v>
      </c>
      <c r="E12545" s="826">
        <v>3500</v>
      </c>
      <c r="F12545" s="825" t="s">
        <v>3950</v>
      </c>
      <c r="G12545" s="824" t="s">
        <v>3949</v>
      </c>
      <c r="H12545" s="823" t="s">
        <v>3674</v>
      </c>
      <c r="I12545" s="823" t="s">
        <v>3622</v>
      </c>
      <c r="J12545" s="823" t="s">
        <v>3674</v>
      </c>
      <c r="K12545" s="822"/>
      <c r="L12545" s="822"/>
      <c r="M12545" s="821"/>
      <c r="N12545" s="822">
        <v>3</v>
      </c>
      <c r="O12545" s="822">
        <v>6</v>
      </c>
      <c r="P12545" s="821">
        <v>22097.257686749457</v>
      </c>
    </row>
    <row r="12546" spans="1:16" ht="33.75" x14ac:dyDescent="0.25">
      <c r="A12546" s="827" t="s">
        <v>3627</v>
      </c>
      <c r="B12546" s="827" t="s">
        <v>3626</v>
      </c>
      <c r="C12546" s="827" t="s">
        <v>3031</v>
      </c>
      <c r="D12546" s="824" t="s">
        <v>3948</v>
      </c>
      <c r="E12546" s="826">
        <v>1500</v>
      </c>
      <c r="F12546" s="825" t="s">
        <v>3947</v>
      </c>
      <c r="G12546" s="824" t="s">
        <v>3946</v>
      </c>
      <c r="H12546" s="823" t="s">
        <v>2708</v>
      </c>
      <c r="I12546" s="823" t="s">
        <v>3622</v>
      </c>
      <c r="J12546" s="823" t="s">
        <v>2708</v>
      </c>
      <c r="K12546" s="822"/>
      <c r="L12546" s="822"/>
      <c r="M12546" s="821"/>
      <c r="N12546" s="822">
        <v>3</v>
      </c>
      <c r="O12546" s="822">
        <v>6</v>
      </c>
      <c r="P12546" s="821">
        <v>9816.4392686163701</v>
      </c>
    </row>
    <row r="12547" spans="1:16" ht="33.75" x14ac:dyDescent="0.25">
      <c r="A12547" s="827" t="s">
        <v>3627</v>
      </c>
      <c r="B12547" s="827" t="s">
        <v>3626</v>
      </c>
      <c r="C12547" s="827" t="s">
        <v>3031</v>
      </c>
      <c r="D12547" s="824" t="s">
        <v>3945</v>
      </c>
      <c r="E12547" s="826">
        <v>2500</v>
      </c>
      <c r="F12547" s="825" t="s">
        <v>3944</v>
      </c>
      <c r="G12547" s="824" t="s">
        <v>3943</v>
      </c>
      <c r="H12547" s="823" t="s">
        <v>3674</v>
      </c>
      <c r="I12547" s="823" t="s">
        <v>3622</v>
      </c>
      <c r="J12547" s="823" t="s">
        <v>3674</v>
      </c>
      <c r="K12547" s="822"/>
      <c r="L12547" s="822"/>
      <c r="M12547" s="821"/>
      <c r="N12547" s="822">
        <v>3</v>
      </c>
      <c r="O12547" s="822">
        <v>6</v>
      </c>
      <c r="P12547" s="821">
        <v>15035.625713940268</v>
      </c>
    </row>
    <row r="12548" spans="1:16" ht="33.75" x14ac:dyDescent="0.25">
      <c r="A12548" s="827" t="s">
        <v>3627</v>
      </c>
      <c r="B12548" s="827" t="s">
        <v>3626</v>
      </c>
      <c r="C12548" s="827" t="s">
        <v>3031</v>
      </c>
      <c r="D12548" s="824" t="s">
        <v>3942</v>
      </c>
      <c r="E12548" s="826">
        <v>3500</v>
      </c>
      <c r="F12548" s="825" t="s">
        <v>3941</v>
      </c>
      <c r="G12548" s="824" t="s">
        <v>3940</v>
      </c>
      <c r="H12548" s="823" t="s">
        <v>3674</v>
      </c>
      <c r="I12548" s="823" t="s">
        <v>3622</v>
      </c>
      <c r="J12548" s="823" t="s">
        <v>3674</v>
      </c>
      <c r="K12548" s="822"/>
      <c r="L12548" s="822"/>
      <c r="M12548" s="821"/>
      <c r="N12548" s="822">
        <v>3</v>
      </c>
      <c r="O12548" s="822">
        <v>6</v>
      </c>
      <c r="P12548" s="821">
        <v>21049.875999516375</v>
      </c>
    </row>
    <row r="12549" spans="1:16" x14ac:dyDescent="0.25">
      <c r="A12549" s="1772" t="s">
        <v>2848</v>
      </c>
      <c r="B12549" s="1772"/>
      <c r="C12549" s="1772"/>
      <c r="D12549" s="1772"/>
      <c r="E12549" s="1772"/>
      <c r="F12549" s="1772" t="s">
        <v>378</v>
      </c>
      <c r="G12549" s="1772"/>
      <c r="H12549" s="1772"/>
      <c r="I12549" s="1772"/>
      <c r="J12549" s="1772"/>
      <c r="K12549" s="1771" t="s">
        <v>2847</v>
      </c>
      <c r="L12549" s="1771"/>
      <c r="M12549" s="1771"/>
      <c r="N12549" s="1771" t="s">
        <v>2846</v>
      </c>
      <c r="O12549" s="1771"/>
      <c r="P12549" s="1771"/>
    </row>
    <row r="12550" spans="1:16" ht="78" customHeight="1" x14ac:dyDescent="0.25">
      <c r="A12550" s="1535" t="s">
        <v>2845</v>
      </c>
      <c r="B12550" s="1535" t="s">
        <v>5</v>
      </c>
      <c r="C12550" s="1535" t="s">
        <v>2844</v>
      </c>
      <c r="D12550" s="1535" t="s">
        <v>2843</v>
      </c>
      <c r="E12550" s="1536" t="s">
        <v>2842</v>
      </c>
      <c r="F12550" s="1537" t="s">
        <v>2841</v>
      </c>
      <c r="G12550" s="1540" t="s">
        <v>2840</v>
      </c>
      <c r="H12550" s="1535" t="s">
        <v>2839</v>
      </c>
      <c r="I12550" s="1535" t="s">
        <v>2838</v>
      </c>
      <c r="J12550" s="1535" t="s">
        <v>2837</v>
      </c>
      <c r="K12550" s="1538" t="s">
        <v>2836</v>
      </c>
      <c r="L12550" s="1538" t="s">
        <v>2835</v>
      </c>
      <c r="M12550" s="1539" t="s">
        <v>2834</v>
      </c>
      <c r="N12550" s="1538" t="s">
        <v>2836</v>
      </c>
      <c r="O12550" s="1538" t="s">
        <v>2835</v>
      </c>
      <c r="P12550" s="1539" t="s">
        <v>2834</v>
      </c>
    </row>
    <row r="12551" spans="1:16" ht="33.75" x14ac:dyDescent="0.25">
      <c r="A12551" s="827" t="s">
        <v>3627</v>
      </c>
      <c r="B12551" s="827" t="s">
        <v>3626</v>
      </c>
      <c r="C12551" s="827" t="s">
        <v>3031</v>
      </c>
      <c r="D12551" s="824" t="s">
        <v>3939</v>
      </c>
      <c r="E12551" s="826">
        <v>3500</v>
      </c>
      <c r="F12551" s="825" t="s">
        <v>3938</v>
      </c>
      <c r="G12551" s="824" t="s">
        <v>3937</v>
      </c>
      <c r="H12551" s="823" t="s">
        <v>3936</v>
      </c>
      <c r="I12551" s="823" t="s">
        <v>3622</v>
      </c>
      <c r="J12551" s="823" t="s">
        <v>3936</v>
      </c>
      <c r="K12551" s="822"/>
      <c r="L12551" s="822"/>
      <c r="M12551" s="821"/>
      <c r="N12551" s="822">
        <v>3</v>
      </c>
      <c r="O12551" s="822">
        <v>6</v>
      </c>
      <c r="P12551" s="821">
        <v>21038.910016495676</v>
      </c>
    </row>
    <row r="12552" spans="1:16" ht="33.75" x14ac:dyDescent="0.25">
      <c r="A12552" s="827" t="s">
        <v>3627</v>
      </c>
      <c r="B12552" s="827" t="s">
        <v>3626</v>
      </c>
      <c r="C12552" s="827" t="s">
        <v>3031</v>
      </c>
      <c r="D12552" s="824" t="s">
        <v>3935</v>
      </c>
      <c r="E12552" s="826">
        <v>3500</v>
      </c>
      <c r="F12552" s="825" t="s">
        <v>3934</v>
      </c>
      <c r="G12552" s="824" t="s">
        <v>3933</v>
      </c>
      <c r="H12552" s="823" t="s">
        <v>3674</v>
      </c>
      <c r="I12552" s="823" t="s">
        <v>3622</v>
      </c>
      <c r="J12552" s="823" t="s">
        <v>3674</v>
      </c>
      <c r="K12552" s="822"/>
      <c r="L12552" s="822"/>
      <c r="M12552" s="821"/>
      <c r="N12552" s="822">
        <v>3</v>
      </c>
      <c r="O12552" s="822">
        <v>6</v>
      </c>
      <c r="P12552" s="821">
        <v>22097.257686749457</v>
      </c>
    </row>
    <row r="12553" spans="1:16" ht="22.5" x14ac:dyDescent="0.25">
      <c r="A12553" s="827" t="s">
        <v>3627</v>
      </c>
      <c r="B12553" s="827" t="s">
        <v>3626</v>
      </c>
      <c r="C12553" s="827" t="s">
        <v>3031</v>
      </c>
      <c r="D12553" s="824" t="s">
        <v>3932</v>
      </c>
      <c r="E12553" s="826">
        <v>2500</v>
      </c>
      <c r="F12553" s="825" t="s">
        <v>3931</v>
      </c>
      <c r="G12553" s="824" t="s">
        <v>3930</v>
      </c>
      <c r="H12553" s="823" t="s">
        <v>2756</v>
      </c>
      <c r="I12553" s="823" t="s">
        <v>3631</v>
      </c>
      <c r="J12553" s="823" t="s">
        <v>2756</v>
      </c>
      <c r="K12553" s="822"/>
      <c r="L12553" s="822"/>
      <c r="M12553" s="821"/>
      <c r="N12553" s="822">
        <v>3</v>
      </c>
      <c r="O12553" s="822">
        <v>6</v>
      </c>
      <c r="P12553" s="821">
        <v>16083.007401173347</v>
      </c>
    </row>
    <row r="12554" spans="1:16" ht="33.75" x14ac:dyDescent="0.25">
      <c r="A12554" s="827" t="s">
        <v>3627</v>
      </c>
      <c r="B12554" s="827" t="s">
        <v>3626</v>
      </c>
      <c r="C12554" s="827" t="s">
        <v>3031</v>
      </c>
      <c r="D12554" s="824" t="s">
        <v>3896</v>
      </c>
      <c r="E12554" s="826">
        <v>1800</v>
      </c>
      <c r="F12554" s="825" t="s">
        <v>3929</v>
      </c>
      <c r="G12554" s="824" t="s">
        <v>3928</v>
      </c>
      <c r="H12554" s="823" t="s">
        <v>3674</v>
      </c>
      <c r="I12554" s="823" t="s">
        <v>3638</v>
      </c>
      <c r="J12554" s="823" t="s">
        <v>3674</v>
      </c>
      <c r="K12554" s="822"/>
      <c r="L12554" s="822"/>
      <c r="M12554" s="821"/>
      <c r="N12554" s="822">
        <v>3</v>
      </c>
      <c r="O12554" s="822">
        <v>6</v>
      </c>
      <c r="P12554" s="821">
        <v>10825.650514036994</v>
      </c>
    </row>
    <row r="12555" spans="1:16" ht="33.75" x14ac:dyDescent="0.25">
      <c r="A12555" s="827" t="s">
        <v>3627</v>
      </c>
      <c r="B12555" s="827" t="s">
        <v>3626</v>
      </c>
      <c r="C12555" s="827" t="s">
        <v>3031</v>
      </c>
      <c r="D12555" s="824" t="s">
        <v>3927</v>
      </c>
      <c r="E12555" s="826">
        <v>2057</v>
      </c>
      <c r="F12555" s="825" t="s">
        <v>3926</v>
      </c>
      <c r="G12555" s="824" t="s">
        <v>3925</v>
      </c>
      <c r="H12555" s="823" t="s">
        <v>3674</v>
      </c>
      <c r="I12555" s="823" t="s">
        <v>3631</v>
      </c>
      <c r="J12555" s="823" t="s">
        <v>3674</v>
      </c>
      <c r="K12555" s="822"/>
      <c r="L12555" s="822"/>
      <c r="M12555" s="821"/>
      <c r="N12555" s="822">
        <v>4</v>
      </c>
      <c r="O12555" s="822">
        <v>6</v>
      </c>
      <c r="P12555" s="821">
        <v>13341.802334762042</v>
      </c>
    </row>
    <row r="12556" spans="1:16" ht="33.75" x14ac:dyDescent="0.25">
      <c r="A12556" s="827" t="s">
        <v>3627</v>
      </c>
      <c r="B12556" s="827" t="s">
        <v>3626</v>
      </c>
      <c r="C12556" s="827" t="s">
        <v>3031</v>
      </c>
      <c r="D12556" s="824" t="s">
        <v>3924</v>
      </c>
      <c r="E12556" s="826">
        <v>3500</v>
      </c>
      <c r="F12556" s="825" t="s">
        <v>3923</v>
      </c>
      <c r="G12556" s="824" t="s">
        <v>3922</v>
      </c>
      <c r="H12556" s="823" t="s">
        <v>3327</v>
      </c>
      <c r="I12556" s="823" t="s">
        <v>3622</v>
      </c>
      <c r="J12556" s="823" t="s">
        <v>3327</v>
      </c>
      <c r="K12556" s="822"/>
      <c r="L12556" s="822"/>
      <c r="M12556" s="821"/>
      <c r="N12556" s="822">
        <v>3</v>
      </c>
      <c r="O12556" s="822">
        <v>6</v>
      </c>
      <c r="P12556" s="821">
        <v>21049.875999516375</v>
      </c>
    </row>
    <row r="12557" spans="1:16" ht="33.75" x14ac:dyDescent="0.25">
      <c r="A12557" s="827" t="s">
        <v>3627</v>
      </c>
      <c r="B12557" s="827" t="s">
        <v>3626</v>
      </c>
      <c r="C12557" s="827" t="s">
        <v>3031</v>
      </c>
      <c r="D12557" s="824" t="s">
        <v>3878</v>
      </c>
      <c r="E12557" s="826">
        <v>3500</v>
      </c>
      <c r="F12557" s="825" t="s">
        <v>3921</v>
      </c>
      <c r="G12557" s="824" t="s">
        <v>3920</v>
      </c>
      <c r="H12557" s="823" t="s">
        <v>3691</v>
      </c>
      <c r="I12557" s="823" t="s">
        <v>3654</v>
      </c>
      <c r="J12557" s="823" t="s">
        <v>3691</v>
      </c>
      <c r="K12557" s="822"/>
      <c r="L12557" s="822"/>
      <c r="M12557" s="821"/>
      <c r="N12557" s="822">
        <v>3</v>
      </c>
      <c r="O12557" s="822">
        <v>6</v>
      </c>
      <c r="P12557" s="821">
        <v>21045.345264301242</v>
      </c>
    </row>
    <row r="12558" spans="1:16" ht="33.75" x14ac:dyDescent="0.25">
      <c r="A12558" s="827" t="s">
        <v>3627</v>
      </c>
      <c r="B12558" s="827" t="s">
        <v>3626</v>
      </c>
      <c r="C12558" s="827" t="s">
        <v>3031</v>
      </c>
      <c r="D12558" s="824" t="s">
        <v>3919</v>
      </c>
      <c r="E12558" s="826">
        <v>3500</v>
      </c>
      <c r="F12558" s="825" t="s">
        <v>3918</v>
      </c>
      <c r="G12558" s="824" t="s">
        <v>3917</v>
      </c>
      <c r="H12558" s="823" t="s">
        <v>3663</v>
      </c>
      <c r="I12558" s="823" t="s">
        <v>3622</v>
      </c>
      <c r="J12558" s="823" t="s">
        <v>3663</v>
      </c>
      <c r="K12558" s="822"/>
      <c r="L12558" s="822"/>
      <c r="M12558" s="821"/>
      <c r="N12558" s="822">
        <v>3</v>
      </c>
      <c r="O12558" s="822">
        <v>6</v>
      </c>
      <c r="P12558" s="821">
        <v>21035.842748850031</v>
      </c>
    </row>
    <row r="12559" spans="1:16" ht="33.75" x14ac:dyDescent="0.25">
      <c r="A12559" s="827" t="s">
        <v>3627</v>
      </c>
      <c r="B12559" s="827" t="s">
        <v>3626</v>
      </c>
      <c r="C12559" s="827" t="s">
        <v>3031</v>
      </c>
      <c r="D12559" s="824" t="s">
        <v>3916</v>
      </c>
      <c r="E12559" s="826">
        <v>1800</v>
      </c>
      <c r="F12559" s="825" t="s">
        <v>3915</v>
      </c>
      <c r="G12559" s="824" t="s">
        <v>3914</v>
      </c>
      <c r="H12559" s="823" t="s">
        <v>3691</v>
      </c>
      <c r="I12559" s="823" t="s">
        <v>3631</v>
      </c>
      <c r="J12559" s="823" t="s">
        <v>3691</v>
      </c>
      <c r="K12559" s="822"/>
      <c r="L12559" s="822"/>
      <c r="M12559" s="821"/>
      <c r="N12559" s="822">
        <v>3</v>
      </c>
      <c r="O12559" s="822">
        <v>6</v>
      </c>
      <c r="P12559" s="821">
        <v>11796.520913887067</v>
      </c>
    </row>
    <row r="12560" spans="1:16" ht="33.75" x14ac:dyDescent="0.25">
      <c r="A12560" s="827" t="s">
        <v>3627</v>
      </c>
      <c r="B12560" s="827" t="s">
        <v>3626</v>
      </c>
      <c r="C12560" s="827" t="s">
        <v>3031</v>
      </c>
      <c r="D12560" s="824" t="s">
        <v>3826</v>
      </c>
      <c r="E12560" s="826">
        <v>3500</v>
      </c>
      <c r="F12560" s="825" t="s">
        <v>3913</v>
      </c>
      <c r="G12560" s="824" t="s">
        <v>3912</v>
      </c>
      <c r="H12560" s="823" t="s">
        <v>3674</v>
      </c>
      <c r="I12560" s="823" t="s">
        <v>3911</v>
      </c>
      <c r="J12560" s="823" t="s">
        <v>3674</v>
      </c>
      <c r="K12560" s="822"/>
      <c r="L12560" s="822"/>
      <c r="M12560" s="821"/>
      <c r="N12560" s="822">
        <v>3</v>
      </c>
      <c r="O12560" s="822">
        <v>6</v>
      </c>
      <c r="P12560" s="821">
        <v>22097.257686749457</v>
      </c>
    </row>
    <row r="12561" spans="1:16" ht="33.75" x14ac:dyDescent="0.25">
      <c r="A12561" s="827" t="s">
        <v>3627</v>
      </c>
      <c r="B12561" s="827" t="s">
        <v>3626</v>
      </c>
      <c r="C12561" s="827" t="s">
        <v>3031</v>
      </c>
      <c r="D12561" s="824" t="s">
        <v>3910</v>
      </c>
      <c r="E12561" s="826">
        <v>2500</v>
      </c>
      <c r="F12561" s="825" t="s">
        <v>3909</v>
      </c>
      <c r="G12561" s="824" t="s">
        <v>3908</v>
      </c>
      <c r="H12561" s="823" t="s">
        <v>3836</v>
      </c>
      <c r="I12561" s="823" t="s">
        <v>3638</v>
      </c>
      <c r="J12561" s="823" t="s">
        <v>3836</v>
      </c>
      <c r="K12561" s="822"/>
      <c r="L12561" s="822"/>
      <c r="M12561" s="821"/>
      <c r="N12561" s="822">
        <v>1</v>
      </c>
      <c r="O12561" s="822">
        <v>1</v>
      </c>
      <c r="P12561" s="821">
        <v>1246.2829679275569</v>
      </c>
    </row>
    <row r="12562" spans="1:16" ht="33.75" x14ac:dyDescent="0.25">
      <c r="A12562" s="827" t="s">
        <v>3627</v>
      </c>
      <c r="B12562" s="827" t="s">
        <v>3626</v>
      </c>
      <c r="C12562" s="827" t="s">
        <v>3031</v>
      </c>
      <c r="D12562" s="824" t="s">
        <v>3881</v>
      </c>
      <c r="E12562" s="826">
        <v>3620.56</v>
      </c>
      <c r="F12562" s="825" t="s">
        <v>3907</v>
      </c>
      <c r="G12562" s="824" t="s">
        <v>3906</v>
      </c>
      <c r="H12562" s="823" t="s">
        <v>3674</v>
      </c>
      <c r="I12562" s="823" t="s">
        <v>3622</v>
      </c>
      <c r="J12562" s="823" t="s">
        <v>3674</v>
      </c>
      <c r="K12562" s="822"/>
      <c r="L12562" s="822"/>
      <c r="M12562" s="821"/>
      <c r="N12562" s="822">
        <v>3</v>
      </c>
      <c r="O12562" s="822">
        <v>6</v>
      </c>
      <c r="P12562" s="821">
        <v>21049.875999516375</v>
      </c>
    </row>
    <row r="12563" spans="1:16" ht="22.5" x14ac:dyDescent="0.25">
      <c r="A12563" s="827" t="s">
        <v>3627</v>
      </c>
      <c r="B12563" s="827" t="s">
        <v>3626</v>
      </c>
      <c r="C12563" s="827" t="s">
        <v>3031</v>
      </c>
      <c r="D12563" s="824" t="s">
        <v>3905</v>
      </c>
      <c r="E12563" s="826">
        <v>2500</v>
      </c>
      <c r="F12563" s="825" t="s">
        <v>3904</v>
      </c>
      <c r="G12563" s="824" t="s">
        <v>3903</v>
      </c>
      <c r="H12563" s="823" t="s">
        <v>2722</v>
      </c>
      <c r="I12563" s="823" t="s">
        <v>3654</v>
      </c>
      <c r="J12563" s="823" t="s">
        <v>2722</v>
      </c>
      <c r="K12563" s="822"/>
      <c r="L12563" s="822"/>
      <c r="M12563" s="821"/>
      <c r="N12563" s="822">
        <v>3</v>
      </c>
      <c r="O12563" s="822">
        <v>6</v>
      </c>
      <c r="P12563" s="821">
        <v>16083.007401173347</v>
      </c>
    </row>
    <row r="12564" spans="1:16" ht="33.75" x14ac:dyDescent="0.25">
      <c r="A12564" s="827" t="s">
        <v>3627</v>
      </c>
      <c r="B12564" s="827" t="s">
        <v>3626</v>
      </c>
      <c r="C12564" s="827" t="s">
        <v>3031</v>
      </c>
      <c r="D12564" s="824" t="s">
        <v>3902</v>
      </c>
      <c r="E12564" s="826">
        <v>3500</v>
      </c>
      <c r="F12564" s="825" t="s">
        <v>3901</v>
      </c>
      <c r="G12564" s="824" t="s">
        <v>3900</v>
      </c>
      <c r="H12564" s="823" t="s">
        <v>2745</v>
      </c>
      <c r="I12564" s="823" t="s">
        <v>3732</v>
      </c>
      <c r="J12564" s="823" t="s">
        <v>2745</v>
      </c>
      <c r="K12564" s="822"/>
      <c r="L12564" s="822"/>
      <c r="M12564" s="821"/>
      <c r="N12564" s="822">
        <v>3</v>
      </c>
      <c r="O12564" s="822">
        <v>6</v>
      </c>
      <c r="P12564" s="821">
        <v>22071.526719277666</v>
      </c>
    </row>
    <row r="12565" spans="1:16" ht="33.75" x14ac:dyDescent="0.25">
      <c r="A12565" s="827" t="s">
        <v>3627</v>
      </c>
      <c r="B12565" s="827" t="s">
        <v>3626</v>
      </c>
      <c r="C12565" s="827" t="s">
        <v>3031</v>
      </c>
      <c r="D12565" s="824" t="s">
        <v>3899</v>
      </c>
      <c r="E12565" s="826">
        <v>1800</v>
      </c>
      <c r="F12565" s="825" t="s">
        <v>3898</v>
      </c>
      <c r="G12565" s="824" t="s">
        <v>3897</v>
      </c>
      <c r="H12565" s="823" t="s">
        <v>3674</v>
      </c>
      <c r="I12565" s="823" t="s">
        <v>3654</v>
      </c>
      <c r="J12565" s="823" t="s">
        <v>3674</v>
      </c>
      <c r="K12565" s="822"/>
      <c r="L12565" s="822"/>
      <c r="M12565" s="821"/>
      <c r="N12565" s="822">
        <v>3</v>
      </c>
      <c r="O12565" s="822">
        <v>6</v>
      </c>
      <c r="P12565" s="821">
        <v>11788.963006028194</v>
      </c>
    </row>
    <row r="12566" spans="1:16" ht="33.75" x14ac:dyDescent="0.25">
      <c r="A12566" s="827" t="s">
        <v>3627</v>
      </c>
      <c r="B12566" s="827" t="s">
        <v>3626</v>
      </c>
      <c r="C12566" s="827" t="s">
        <v>3031</v>
      </c>
      <c r="D12566" s="824" t="s">
        <v>3896</v>
      </c>
      <c r="E12566" s="826">
        <v>1800</v>
      </c>
      <c r="F12566" s="825" t="s">
        <v>3895</v>
      </c>
      <c r="G12566" s="824" t="s">
        <v>3894</v>
      </c>
      <c r="H12566" s="823" t="s">
        <v>3871</v>
      </c>
      <c r="I12566" s="823" t="s">
        <v>3631</v>
      </c>
      <c r="J12566" s="823" t="s">
        <v>3871</v>
      </c>
      <c r="K12566" s="822"/>
      <c r="L12566" s="822"/>
      <c r="M12566" s="821"/>
      <c r="N12566" s="822">
        <v>1</v>
      </c>
      <c r="O12566" s="822">
        <v>2</v>
      </c>
      <c r="P12566" s="821">
        <v>2836.9218597062495</v>
      </c>
    </row>
    <row r="12567" spans="1:16" ht="33.75" x14ac:dyDescent="0.25">
      <c r="A12567" s="827" t="s">
        <v>3627</v>
      </c>
      <c r="B12567" s="827" t="s">
        <v>3626</v>
      </c>
      <c r="C12567" s="827" t="s">
        <v>3031</v>
      </c>
      <c r="D12567" s="824" t="s">
        <v>3893</v>
      </c>
      <c r="E12567" s="826">
        <v>3500</v>
      </c>
      <c r="F12567" s="825" t="s">
        <v>3892</v>
      </c>
      <c r="G12567" s="824" t="s">
        <v>3891</v>
      </c>
      <c r="H12567" s="823"/>
      <c r="I12567" s="823"/>
      <c r="J12567" s="823"/>
      <c r="K12567" s="822"/>
      <c r="L12567" s="822"/>
      <c r="M12567" s="821"/>
      <c r="N12567" s="822"/>
      <c r="O12567" s="822">
        <v>1</v>
      </c>
      <c r="P12567" s="821">
        <v>1901.8462728058287</v>
      </c>
    </row>
    <row r="12568" spans="1:16" ht="33.75" x14ac:dyDescent="0.25">
      <c r="A12568" s="827" t="s">
        <v>3627</v>
      </c>
      <c r="B12568" s="827" t="s">
        <v>3626</v>
      </c>
      <c r="C12568" s="827" t="s">
        <v>3031</v>
      </c>
      <c r="D12568" s="824" t="s">
        <v>3867</v>
      </c>
      <c r="E12568" s="826">
        <v>3500</v>
      </c>
      <c r="F12568" s="825" t="s">
        <v>3890</v>
      </c>
      <c r="G12568" s="824" t="s">
        <v>3889</v>
      </c>
      <c r="H12568" s="823" t="s">
        <v>2745</v>
      </c>
      <c r="I12568" s="823" t="s">
        <v>3875</v>
      </c>
      <c r="J12568" s="823" t="s">
        <v>2745</v>
      </c>
      <c r="K12568" s="822"/>
      <c r="L12568" s="822"/>
      <c r="M12568" s="821"/>
      <c r="N12568" s="822">
        <v>3</v>
      </c>
      <c r="O12568" s="822">
        <v>6</v>
      </c>
      <c r="P12568" s="821">
        <v>21049.875999516375</v>
      </c>
    </row>
    <row r="12569" spans="1:16" ht="33.75" x14ac:dyDescent="0.25">
      <c r="A12569" s="827" t="s">
        <v>3627</v>
      </c>
      <c r="B12569" s="827" t="s">
        <v>3626</v>
      </c>
      <c r="C12569" s="827" t="s">
        <v>3031</v>
      </c>
      <c r="D12569" s="824" t="s">
        <v>3881</v>
      </c>
      <c r="E12569" s="826">
        <v>3500</v>
      </c>
      <c r="F12569" s="825" t="s">
        <v>3888</v>
      </c>
      <c r="G12569" s="824" t="s">
        <v>3887</v>
      </c>
      <c r="H12569" s="823" t="s">
        <v>3674</v>
      </c>
      <c r="I12569" s="823" t="s">
        <v>3622</v>
      </c>
      <c r="J12569" s="823" t="s">
        <v>3674</v>
      </c>
      <c r="K12569" s="822"/>
      <c r="L12569" s="822"/>
      <c r="M12569" s="821"/>
      <c r="N12569" s="822">
        <v>3</v>
      </c>
      <c r="O12569" s="822">
        <v>6</v>
      </c>
      <c r="P12569" s="821">
        <v>22078.98438963178</v>
      </c>
    </row>
    <row r="12570" spans="1:16" ht="33.75" x14ac:dyDescent="0.25">
      <c r="A12570" s="827" t="s">
        <v>3627</v>
      </c>
      <c r="B12570" s="827" t="s">
        <v>3626</v>
      </c>
      <c r="C12570" s="827" t="s">
        <v>3031</v>
      </c>
      <c r="D12570" s="824" t="s">
        <v>3886</v>
      </c>
      <c r="E12570" s="826">
        <v>3500</v>
      </c>
      <c r="F12570" s="825" t="s">
        <v>3885</v>
      </c>
      <c r="G12570" s="824" t="s">
        <v>3884</v>
      </c>
      <c r="H12570" s="823" t="s">
        <v>3674</v>
      </c>
      <c r="I12570" s="823" t="s">
        <v>3622</v>
      </c>
      <c r="J12570" s="823" t="s">
        <v>3674</v>
      </c>
      <c r="K12570" s="822"/>
      <c r="L12570" s="822"/>
      <c r="M12570" s="821"/>
      <c r="N12570" s="822">
        <v>3</v>
      </c>
      <c r="O12570" s="822">
        <v>6</v>
      </c>
      <c r="P12570" s="821">
        <v>21034.37928128054</v>
      </c>
    </row>
    <row r="12571" spans="1:16" ht="33.75" x14ac:dyDescent="0.25">
      <c r="A12571" s="827" t="s">
        <v>3627</v>
      </c>
      <c r="B12571" s="827" t="s">
        <v>3626</v>
      </c>
      <c r="C12571" s="827" t="s">
        <v>3031</v>
      </c>
      <c r="D12571" s="824" t="s">
        <v>3881</v>
      </c>
      <c r="E12571" s="826">
        <v>3500</v>
      </c>
      <c r="F12571" s="825" t="s">
        <v>3883</v>
      </c>
      <c r="G12571" s="824" t="s">
        <v>3882</v>
      </c>
      <c r="H12571" s="823" t="s">
        <v>3674</v>
      </c>
      <c r="I12571" s="823" t="s">
        <v>3654</v>
      </c>
      <c r="J12571" s="823" t="s">
        <v>3674</v>
      </c>
      <c r="K12571" s="822"/>
      <c r="L12571" s="822"/>
      <c r="M12571" s="821"/>
      <c r="N12571" s="822">
        <v>3</v>
      </c>
      <c r="O12571" s="822">
        <v>6</v>
      </c>
      <c r="P12571" s="821">
        <v>22097.257686749457</v>
      </c>
    </row>
    <row r="12572" spans="1:16" ht="33.75" x14ac:dyDescent="0.25">
      <c r="A12572" s="827" t="s">
        <v>3627</v>
      </c>
      <c r="B12572" s="827" t="s">
        <v>3626</v>
      </c>
      <c r="C12572" s="827" t="s">
        <v>3031</v>
      </c>
      <c r="D12572" s="824" t="s">
        <v>3881</v>
      </c>
      <c r="E12572" s="826">
        <v>3500</v>
      </c>
      <c r="F12572" s="825" t="s">
        <v>3880</v>
      </c>
      <c r="G12572" s="824" t="s">
        <v>3879</v>
      </c>
      <c r="H12572" s="823" t="s">
        <v>2722</v>
      </c>
      <c r="I12572" s="823" t="s">
        <v>3622</v>
      </c>
      <c r="J12572" s="823" t="s">
        <v>2722</v>
      </c>
      <c r="K12572" s="822"/>
      <c r="L12572" s="822"/>
      <c r="M12572" s="821"/>
      <c r="N12572" s="822">
        <v>3</v>
      </c>
      <c r="O12572" s="822">
        <v>6</v>
      </c>
      <c r="P12572" s="821">
        <v>21049.875999516375</v>
      </c>
    </row>
    <row r="12573" spans="1:16" ht="33.75" x14ac:dyDescent="0.25">
      <c r="A12573" s="827" t="s">
        <v>3627</v>
      </c>
      <c r="B12573" s="827" t="s">
        <v>3626</v>
      </c>
      <c r="C12573" s="827" t="s">
        <v>3031</v>
      </c>
      <c r="D12573" s="824" t="s">
        <v>3878</v>
      </c>
      <c r="E12573" s="826">
        <v>3500</v>
      </c>
      <c r="F12573" s="825" t="s">
        <v>3877</v>
      </c>
      <c r="G12573" s="824" t="s">
        <v>3876</v>
      </c>
      <c r="H12573" s="823" t="s">
        <v>3114</v>
      </c>
      <c r="I12573" s="823" t="s">
        <v>3875</v>
      </c>
      <c r="J12573" s="823" t="s">
        <v>3114</v>
      </c>
      <c r="K12573" s="822"/>
      <c r="L12573" s="822"/>
      <c r="M12573" s="821"/>
      <c r="N12573" s="822">
        <v>3</v>
      </c>
      <c r="O12573" s="822">
        <v>6</v>
      </c>
      <c r="P12573" s="821">
        <v>20928.538500004877</v>
      </c>
    </row>
    <row r="12574" spans="1:16" ht="33.75" x14ac:dyDescent="0.25">
      <c r="A12574" s="827" t="s">
        <v>3627</v>
      </c>
      <c r="B12574" s="827" t="s">
        <v>3626</v>
      </c>
      <c r="C12574" s="827" t="s">
        <v>3031</v>
      </c>
      <c r="D12574" s="824" t="s">
        <v>3874</v>
      </c>
      <c r="E12574" s="826">
        <v>3500</v>
      </c>
      <c r="F12574" s="825" t="s">
        <v>3873</v>
      </c>
      <c r="G12574" s="824" t="s">
        <v>3872</v>
      </c>
      <c r="H12574" s="823" t="s">
        <v>3871</v>
      </c>
      <c r="I12574" s="823" t="s">
        <v>3631</v>
      </c>
      <c r="J12574" s="823" t="s">
        <v>3871</v>
      </c>
      <c r="K12574" s="822"/>
      <c r="L12574" s="822"/>
      <c r="M12574" s="821"/>
      <c r="N12574" s="822">
        <v>3</v>
      </c>
      <c r="O12574" s="822">
        <v>6</v>
      </c>
      <c r="P12574" s="821">
        <v>22097.257686749457</v>
      </c>
    </row>
    <row r="12575" spans="1:16" ht="33.75" x14ac:dyDescent="0.25">
      <c r="A12575" s="827" t="s">
        <v>3627</v>
      </c>
      <c r="B12575" s="827" t="s">
        <v>3626</v>
      </c>
      <c r="C12575" s="827" t="s">
        <v>3031</v>
      </c>
      <c r="D12575" s="824" t="s">
        <v>3870</v>
      </c>
      <c r="E12575" s="826">
        <v>3500</v>
      </c>
      <c r="F12575" s="825" t="s">
        <v>3869</v>
      </c>
      <c r="G12575" s="824" t="s">
        <v>3868</v>
      </c>
      <c r="H12575" s="823" t="s">
        <v>3691</v>
      </c>
      <c r="I12575" s="823" t="s">
        <v>3622</v>
      </c>
      <c r="J12575" s="823" t="s">
        <v>3691</v>
      </c>
      <c r="K12575" s="822"/>
      <c r="L12575" s="822"/>
      <c r="M12575" s="821"/>
      <c r="N12575" s="822">
        <v>3</v>
      </c>
      <c r="O12575" s="822">
        <v>6</v>
      </c>
      <c r="P12575" s="821">
        <v>21049.875999516375</v>
      </c>
    </row>
    <row r="12576" spans="1:16" ht="33.75" x14ac:dyDescent="0.25">
      <c r="A12576" s="827" t="s">
        <v>3627</v>
      </c>
      <c r="B12576" s="827" t="s">
        <v>3626</v>
      </c>
      <c r="C12576" s="827" t="s">
        <v>3031</v>
      </c>
      <c r="D12576" s="824" t="s">
        <v>3867</v>
      </c>
      <c r="E12576" s="826">
        <v>3500</v>
      </c>
      <c r="F12576" s="825" t="s">
        <v>3866</v>
      </c>
      <c r="G12576" s="824" t="s">
        <v>3865</v>
      </c>
      <c r="H12576" s="823" t="s">
        <v>3674</v>
      </c>
      <c r="I12576" s="823" t="s">
        <v>3622</v>
      </c>
      <c r="J12576" s="823" t="s">
        <v>3674</v>
      </c>
      <c r="K12576" s="822"/>
      <c r="L12576" s="822"/>
      <c r="M12576" s="821"/>
      <c r="N12576" s="822">
        <v>3</v>
      </c>
      <c r="O12576" s="822">
        <v>6</v>
      </c>
      <c r="P12576" s="821">
        <v>22097.257686749457</v>
      </c>
    </row>
    <row r="12577" spans="1:16" ht="33.75" x14ac:dyDescent="0.25">
      <c r="A12577" s="827" t="s">
        <v>3627</v>
      </c>
      <c r="B12577" s="827" t="s">
        <v>3626</v>
      </c>
      <c r="C12577" s="827" t="s">
        <v>3031</v>
      </c>
      <c r="D12577" s="824" t="s">
        <v>3864</v>
      </c>
      <c r="E12577" s="826">
        <v>3500</v>
      </c>
      <c r="F12577" s="825" t="s">
        <v>3863</v>
      </c>
      <c r="G12577" s="824" t="s">
        <v>3862</v>
      </c>
      <c r="H12577" s="823" t="s">
        <v>3861</v>
      </c>
      <c r="I12577" s="823" t="s">
        <v>3622</v>
      </c>
      <c r="J12577" s="823" t="s">
        <v>3861</v>
      </c>
      <c r="K12577" s="822"/>
      <c r="L12577" s="822"/>
      <c r="M12577" s="821"/>
      <c r="N12577" s="822">
        <v>3</v>
      </c>
      <c r="O12577" s="822">
        <v>6</v>
      </c>
      <c r="P12577" s="821">
        <v>22097.257686749457</v>
      </c>
    </row>
    <row r="12578" spans="1:16" ht="33.75" x14ac:dyDescent="0.25">
      <c r="A12578" s="827" t="s">
        <v>3627</v>
      </c>
      <c r="B12578" s="827" t="s">
        <v>3626</v>
      </c>
      <c r="C12578" s="827" t="s">
        <v>3031</v>
      </c>
      <c r="D12578" s="824" t="s">
        <v>3860</v>
      </c>
      <c r="E12578" s="826">
        <v>3500</v>
      </c>
      <c r="F12578" s="825" t="s">
        <v>3859</v>
      </c>
      <c r="G12578" s="824" t="s">
        <v>3858</v>
      </c>
      <c r="H12578" s="823"/>
      <c r="I12578" s="823"/>
      <c r="J12578" s="823"/>
      <c r="K12578" s="822"/>
      <c r="L12578" s="822"/>
      <c r="M12578" s="821"/>
      <c r="N12578" s="822"/>
      <c r="O12578" s="822">
        <v>1</v>
      </c>
      <c r="P12578" s="821">
        <v>1901.8462728058287</v>
      </c>
    </row>
    <row r="12579" spans="1:16" ht="33.75" x14ac:dyDescent="0.25">
      <c r="A12579" s="827" t="s">
        <v>3627</v>
      </c>
      <c r="B12579" s="827" t="s">
        <v>3626</v>
      </c>
      <c r="C12579" s="827" t="s">
        <v>3031</v>
      </c>
      <c r="D12579" s="824" t="s">
        <v>3823</v>
      </c>
      <c r="E12579" s="826">
        <v>3500</v>
      </c>
      <c r="F12579" s="825" t="s">
        <v>3857</v>
      </c>
      <c r="G12579" s="824" t="s">
        <v>3856</v>
      </c>
      <c r="H12579" s="823" t="s">
        <v>3674</v>
      </c>
      <c r="I12579" s="823" t="s">
        <v>3622</v>
      </c>
      <c r="J12579" s="823" t="s">
        <v>3674</v>
      </c>
      <c r="K12579" s="822"/>
      <c r="L12579" s="822"/>
      <c r="M12579" s="821"/>
      <c r="N12579" s="822">
        <v>3</v>
      </c>
      <c r="O12579" s="822">
        <v>6</v>
      </c>
      <c r="P12579" s="821">
        <v>22059.698693716033</v>
      </c>
    </row>
    <row r="12580" spans="1:16" ht="33.75" x14ac:dyDescent="0.25">
      <c r="A12580" s="827" t="s">
        <v>3627</v>
      </c>
      <c r="B12580" s="827" t="s">
        <v>3626</v>
      </c>
      <c r="C12580" s="827" t="s">
        <v>3031</v>
      </c>
      <c r="D12580" s="824" t="s">
        <v>3855</v>
      </c>
      <c r="E12580" s="826">
        <v>2057</v>
      </c>
      <c r="F12580" s="825" t="s">
        <v>3854</v>
      </c>
      <c r="G12580" s="824" t="s">
        <v>3853</v>
      </c>
      <c r="H12580" s="823" t="s">
        <v>2745</v>
      </c>
      <c r="I12580" s="823" t="s">
        <v>3631</v>
      </c>
      <c r="J12580" s="823" t="s">
        <v>2745</v>
      </c>
      <c r="K12580" s="822"/>
      <c r="L12580" s="822"/>
      <c r="M12580" s="821"/>
      <c r="N12580" s="822">
        <v>3</v>
      </c>
      <c r="O12580" s="822">
        <v>6</v>
      </c>
      <c r="P12580" s="821">
        <v>12371.312837430052</v>
      </c>
    </row>
    <row r="12581" spans="1:16" ht="33.75" x14ac:dyDescent="0.25">
      <c r="A12581" s="827" t="s">
        <v>3627</v>
      </c>
      <c r="B12581" s="827" t="s">
        <v>3626</v>
      </c>
      <c r="C12581" s="827" t="s">
        <v>3031</v>
      </c>
      <c r="D12581" s="824" t="s">
        <v>3852</v>
      </c>
      <c r="E12581" s="826">
        <v>1800</v>
      </c>
      <c r="F12581" s="825" t="s">
        <v>3851</v>
      </c>
      <c r="G12581" s="824" t="s">
        <v>3850</v>
      </c>
      <c r="H12581" s="823" t="s">
        <v>2708</v>
      </c>
      <c r="I12581" s="823" t="s">
        <v>3631</v>
      </c>
      <c r="J12581" s="823" t="s">
        <v>2708</v>
      </c>
      <c r="K12581" s="822"/>
      <c r="L12581" s="822"/>
      <c r="M12581" s="821"/>
      <c r="N12581" s="822">
        <v>3</v>
      </c>
      <c r="O12581" s="822">
        <v>6</v>
      </c>
      <c r="P12581" s="821">
        <v>10823.545526437041</v>
      </c>
    </row>
    <row r="12582" spans="1:16" ht="33.75" x14ac:dyDescent="0.25">
      <c r="A12582" s="827" t="s">
        <v>3627</v>
      </c>
      <c r="B12582" s="827" t="s">
        <v>3626</v>
      </c>
      <c r="C12582" s="827" t="s">
        <v>3031</v>
      </c>
      <c r="D12582" s="824" t="s">
        <v>3849</v>
      </c>
      <c r="E12582" s="826">
        <v>10000</v>
      </c>
      <c r="F12582" s="825" t="s">
        <v>3848</v>
      </c>
      <c r="G12582" s="824" t="s">
        <v>3847</v>
      </c>
      <c r="H12582" s="823" t="s">
        <v>2725</v>
      </c>
      <c r="I12582" s="823" t="s">
        <v>3622</v>
      </c>
      <c r="J12582" s="823" t="s">
        <v>2725</v>
      </c>
      <c r="K12582" s="822"/>
      <c r="L12582" s="822"/>
      <c r="M12582" s="821"/>
      <c r="N12582" s="822">
        <v>2</v>
      </c>
      <c r="O12582" s="822">
        <v>6</v>
      </c>
      <c r="P12582" s="821">
        <v>61138.101848035338</v>
      </c>
    </row>
    <row r="12583" spans="1:16" ht="33.75" x14ac:dyDescent="0.25">
      <c r="A12583" s="827" t="s">
        <v>3627</v>
      </c>
      <c r="B12583" s="827" t="s">
        <v>3626</v>
      </c>
      <c r="C12583" s="827" t="s">
        <v>3031</v>
      </c>
      <c r="D12583" s="824" t="s">
        <v>3846</v>
      </c>
      <c r="E12583" s="826">
        <v>5500</v>
      </c>
      <c r="F12583" s="825" t="s">
        <v>3845</v>
      </c>
      <c r="G12583" s="824" t="s">
        <v>3844</v>
      </c>
      <c r="H12583" s="823" t="s">
        <v>2722</v>
      </c>
      <c r="I12583" s="823" t="s">
        <v>3622</v>
      </c>
      <c r="J12583" s="823" t="s">
        <v>2722</v>
      </c>
      <c r="K12583" s="822"/>
      <c r="L12583" s="822"/>
      <c r="M12583" s="821"/>
      <c r="N12583" s="822">
        <v>2</v>
      </c>
      <c r="O12583" s="822">
        <v>6</v>
      </c>
      <c r="P12583" s="821">
        <v>34125.758257901667</v>
      </c>
    </row>
    <row r="12584" spans="1:16" ht="33.75" x14ac:dyDescent="0.25">
      <c r="A12584" s="827" t="s">
        <v>3627</v>
      </c>
      <c r="B12584" s="827" t="s">
        <v>3626</v>
      </c>
      <c r="C12584" s="827" t="s">
        <v>3031</v>
      </c>
      <c r="D12584" s="824" t="s">
        <v>3843</v>
      </c>
      <c r="E12584" s="826">
        <v>2500</v>
      </c>
      <c r="F12584" s="825" t="s">
        <v>3842</v>
      </c>
      <c r="G12584" s="824" t="s">
        <v>3841</v>
      </c>
      <c r="H12584" s="823" t="s">
        <v>3840</v>
      </c>
      <c r="I12584" s="823" t="s">
        <v>3622</v>
      </c>
      <c r="J12584" s="823" t="s">
        <v>3840</v>
      </c>
      <c r="K12584" s="822"/>
      <c r="L12584" s="822"/>
      <c r="M12584" s="821"/>
      <c r="N12584" s="822">
        <v>3</v>
      </c>
      <c r="O12584" s="822">
        <v>6</v>
      </c>
      <c r="P12584" s="821">
        <v>16083.007401173347</v>
      </c>
    </row>
    <row r="12585" spans="1:16" ht="33.75" x14ac:dyDescent="0.25">
      <c r="A12585" s="827" t="s">
        <v>3627</v>
      </c>
      <c r="B12585" s="827" t="s">
        <v>3626</v>
      </c>
      <c r="C12585" s="827" t="s">
        <v>3031</v>
      </c>
      <c r="D12585" s="824" t="s">
        <v>3839</v>
      </c>
      <c r="E12585" s="826">
        <v>2500</v>
      </c>
      <c r="F12585" s="825" t="s">
        <v>3838</v>
      </c>
      <c r="G12585" s="824" t="s">
        <v>3837</v>
      </c>
      <c r="H12585" s="823" t="s">
        <v>3836</v>
      </c>
      <c r="I12585" s="823" t="s">
        <v>3638</v>
      </c>
      <c r="J12585" s="823" t="s">
        <v>3836</v>
      </c>
      <c r="K12585" s="822"/>
      <c r="L12585" s="822"/>
      <c r="M12585" s="821"/>
      <c r="N12585" s="822">
        <v>2</v>
      </c>
      <c r="O12585" s="822">
        <v>6</v>
      </c>
      <c r="P12585" s="821">
        <v>16083.007401173347</v>
      </c>
    </row>
    <row r="12586" spans="1:16" ht="33.75" x14ac:dyDescent="0.25">
      <c r="A12586" s="827" t="s">
        <v>3627</v>
      </c>
      <c r="B12586" s="827" t="s">
        <v>3626</v>
      </c>
      <c r="C12586" s="827" t="s">
        <v>3031</v>
      </c>
      <c r="D12586" s="824" t="s">
        <v>3835</v>
      </c>
      <c r="E12586" s="826">
        <v>1800</v>
      </c>
      <c r="F12586" s="825" t="s">
        <v>3834</v>
      </c>
      <c r="G12586" s="824" t="s">
        <v>3833</v>
      </c>
      <c r="H12586" s="823" t="s">
        <v>3670</v>
      </c>
      <c r="I12586" s="823" t="s">
        <v>3638</v>
      </c>
      <c r="J12586" s="823" t="s">
        <v>3670</v>
      </c>
      <c r="K12586" s="822"/>
      <c r="L12586" s="822"/>
      <c r="M12586" s="821"/>
      <c r="N12586" s="822">
        <v>3</v>
      </c>
      <c r="O12586" s="822">
        <v>6</v>
      </c>
      <c r="P12586" s="821">
        <v>11793.483717492851</v>
      </c>
    </row>
    <row r="12587" spans="1:16" ht="33.75" x14ac:dyDescent="0.25">
      <c r="A12587" s="827" t="s">
        <v>3627</v>
      </c>
      <c r="B12587" s="827" t="s">
        <v>3626</v>
      </c>
      <c r="C12587" s="827" t="s">
        <v>3031</v>
      </c>
      <c r="D12587" s="824" t="s">
        <v>3832</v>
      </c>
      <c r="E12587" s="826">
        <v>2500</v>
      </c>
      <c r="F12587" s="825" t="s">
        <v>3831</v>
      </c>
      <c r="G12587" s="824" t="s">
        <v>3830</v>
      </c>
      <c r="H12587" s="823" t="s">
        <v>3327</v>
      </c>
      <c r="I12587" s="823" t="s">
        <v>3638</v>
      </c>
      <c r="J12587" s="823" t="s">
        <v>3327</v>
      </c>
      <c r="K12587" s="822"/>
      <c r="L12587" s="822"/>
      <c r="M12587" s="821"/>
      <c r="N12587" s="822">
        <v>3</v>
      </c>
      <c r="O12587" s="822">
        <v>6</v>
      </c>
      <c r="P12587" s="821">
        <v>14952.097801224092</v>
      </c>
    </row>
    <row r="12588" spans="1:16" ht="33.75" x14ac:dyDescent="0.25">
      <c r="A12588" s="827" t="s">
        <v>3627</v>
      </c>
      <c r="B12588" s="827" t="s">
        <v>3626</v>
      </c>
      <c r="C12588" s="827" t="s">
        <v>3031</v>
      </c>
      <c r="D12588" s="824" t="s">
        <v>3829</v>
      </c>
      <c r="E12588" s="826">
        <v>3500</v>
      </c>
      <c r="F12588" s="825" t="s">
        <v>3828</v>
      </c>
      <c r="G12588" s="824" t="s">
        <v>3827</v>
      </c>
      <c r="H12588" s="823" t="s">
        <v>3327</v>
      </c>
      <c r="I12588" s="823" t="s">
        <v>3631</v>
      </c>
      <c r="J12588" s="823" t="s">
        <v>3327</v>
      </c>
      <c r="K12588" s="822"/>
      <c r="L12588" s="822"/>
      <c r="M12588" s="821"/>
      <c r="N12588" s="822">
        <v>3</v>
      </c>
      <c r="O12588" s="822">
        <v>6</v>
      </c>
      <c r="P12588" s="821">
        <v>22097.257686749457</v>
      </c>
    </row>
    <row r="12589" spans="1:16" ht="33.75" x14ac:dyDescent="0.25">
      <c r="A12589" s="827" t="s">
        <v>3627</v>
      </c>
      <c r="B12589" s="827" t="s">
        <v>3626</v>
      </c>
      <c r="C12589" s="827" t="s">
        <v>3031</v>
      </c>
      <c r="D12589" s="824" t="s">
        <v>3826</v>
      </c>
      <c r="E12589" s="826">
        <v>3500</v>
      </c>
      <c r="F12589" s="825" t="s">
        <v>3825</v>
      </c>
      <c r="G12589" s="824" t="s">
        <v>3824</v>
      </c>
      <c r="H12589" s="823"/>
      <c r="I12589" s="823" t="s">
        <v>3638</v>
      </c>
      <c r="J12589" s="823"/>
      <c r="K12589" s="822"/>
      <c r="L12589" s="822"/>
      <c r="M12589" s="821"/>
      <c r="N12589" s="822">
        <v>3</v>
      </c>
      <c r="O12589" s="822">
        <v>6</v>
      </c>
      <c r="P12589" s="821">
        <v>19978.126574876238</v>
      </c>
    </row>
    <row r="12590" spans="1:16" ht="33.75" x14ac:dyDescent="0.25">
      <c r="A12590" s="827" t="s">
        <v>3627</v>
      </c>
      <c r="B12590" s="827" t="s">
        <v>3626</v>
      </c>
      <c r="C12590" s="827" t="s">
        <v>3031</v>
      </c>
      <c r="D12590" s="824" t="s">
        <v>3823</v>
      </c>
      <c r="E12590" s="826">
        <v>3500</v>
      </c>
      <c r="F12590" s="825" t="s">
        <v>3822</v>
      </c>
      <c r="G12590" s="824" t="s">
        <v>3821</v>
      </c>
      <c r="H12590" s="823" t="s">
        <v>3674</v>
      </c>
      <c r="I12590" s="823" t="s">
        <v>3654</v>
      </c>
      <c r="J12590" s="823" t="s">
        <v>3674</v>
      </c>
      <c r="K12590" s="822"/>
      <c r="L12590" s="822"/>
      <c r="M12590" s="821"/>
      <c r="N12590" s="822">
        <v>3</v>
      </c>
      <c r="O12590" s="822">
        <v>6</v>
      </c>
      <c r="P12590" s="821">
        <v>21967.299761828632</v>
      </c>
    </row>
    <row r="12591" spans="1:16" x14ac:dyDescent="0.25">
      <c r="A12591" s="1772" t="s">
        <v>2848</v>
      </c>
      <c r="B12591" s="1772"/>
      <c r="C12591" s="1772"/>
      <c r="D12591" s="1772"/>
      <c r="E12591" s="1772"/>
      <c r="F12591" s="1772" t="s">
        <v>378</v>
      </c>
      <c r="G12591" s="1772"/>
      <c r="H12591" s="1772"/>
      <c r="I12591" s="1772"/>
      <c r="J12591" s="1772"/>
      <c r="K12591" s="1771" t="s">
        <v>2847</v>
      </c>
      <c r="L12591" s="1771"/>
      <c r="M12591" s="1771"/>
      <c r="N12591" s="1771" t="s">
        <v>2846</v>
      </c>
      <c r="O12591" s="1771"/>
      <c r="P12591" s="1771"/>
    </row>
    <row r="12592" spans="1:16" ht="79.5" customHeight="1" x14ac:dyDescent="0.25">
      <c r="A12592" s="1535" t="s">
        <v>2845</v>
      </c>
      <c r="B12592" s="1535" t="s">
        <v>5</v>
      </c>
      <c r="C12592" s="1535" t="s">
        <v>2844</v>
      </c>
      <c r="D12592" s="1535" t="s">
        <v>2843</v>
      </c>
      <c r="E12592" s="1536" t="s">
        <v>2842</v>
      </c>
      <c r="F12592" s="1537" t="s">
        <v>2841</v>
      </c>
      <c r="G12592" s="1540" t="s">
        <v>2840</v>
      </c>
      <c r="H12592" s="1535" t="s">
        <v>2839</v>
      </c>
      <c r="I12592" s="1535" t="s">
        <v>2838</v>
      </c>
      <c r="J12592" s="1535" t="s">
        <v>2837</v>
      </c>
      <c r="K12592" s="1538" t="s">
        <v>2836</v>
      </c>
      <c r="L12592" s="1538" t="s">
        <v>2835</v>
      </c>
      <c r="M12592" s="1539" t="s">
        <v>2834</v>
      </c>
      <c r="N12592" s="1538" t="s">
        <v>2836</v>
      </c>
      <c r="O12592" s="1538" t="s">
        <v>2835</v>
      </c>
      <c r="P12592" s="1539" t="s">
        <v>2834</v>
      </c>
    </row>
    <row r="12593" spans="1:16" ht="33.75" x14ac:dyDescent="0.25">
      <c r="A12593" s="827" t="s">
        <v>3627</v>
      </c>
      <c r="B12593" s="827" t="s">
        <v>3626</v>
      </c>
      <c r="C12593" s="827" t="s">
        <v>3031</v>
      </c>
      <c r="D12593" s="824" t="s">
        <v>3820</v>
      </c>
      <c r="E12593" s="826">
        <v>3500</v>
      </c>
      <c r="F12593" s="825" t="s">
        <v>3819</v>
      </c>
      <c r="G12593" s="824" t="s">
        <v>3818</v>
      </c>
      <c r="H12593" s="823" t="s">
        <v>2745</v>
      </c>
      <c r="I12593" s="823" t="s">
        <v>3622</v>
      </c>
      <c r="J12593" s="823" t="s">
        <v>2745</v>
      </c>
      <c r="K12593" s="822"/>
      <c r="L12593" s="822"/>
      <c r="M12593" s="821"/>
      <c r="N12593" s="822">
        <v>3</v>
      </c>
      <c r="O12593" s="822">
        <v>6</v>
      </c>
      <c r="P12593" s="821">
        <v>21049.875999516375</v>
      </c>
    </row>
    <row r="12594" spans="1:16" ht="33.75" x14ac:dyDescent="0.25">
      <c r="A12594" s="827" t="s">
        <v>3627</v>
      </c>
      <c r="B12594" s="827" t="s">
        <v>3626</v>
      </c>
      <c r="C12594" s="827" t="s">
        <v>3031</v>
      </c>
      <c r="D12594" s="824" t="s">
        <v>3817</v>
      </c>
      <c r="E12594" s="826">
        <v>3500</v>
      </c>
      <c r="F12594" s="825" t="s">
        <v>3816</v>
      </c>
      <c r="G12594" s="824" t="s">
        <v>3815</v>
      </c>
      <c r="H12594" s="823" t="s">
        <v>3674</v>
      </c>
      <c r="I12594" s="823" t="s">
        <v>3654</v>
      </c>
      <c r="J12594" s="823" t="s">
        <v>3674</v>
      </c>
      <c r="K12594" s="822"/>
      <c r="L12594" s="822"/>
      <c r="M12594" s="821"/>
      <c r="N12594" s="822">
        <v>3</v>
      </c>
      <c r="O12594" s="822">
        <v>6</v>
      </c>
      <c r="P12594" s="821">
        <v>21044.463174259356</v>
      </c>
    </row>
    <row r="12595" spans="1:16" ht="33.75" x14ac:dyDescent="0.25">
      <c r="A12595" s="827" t="s">
        <v>3627</v>
      </c>
      <c r="B12595" s="827" t="s">
        <v>3626</v>
      </c>
      <c r="C12595" s="827" t="s">
        <v>3031</v>
      </c>
      <c r="D12595" s="824" t="s">
        <v>3814</v>
      </c>
      <c r="E12595" s="826">
        <v>1000</v>
      </c>
      <c r="F12595" s="825" t="s">
        <v>3813</v>
      </c>
      <c r="G12595" s="824" t="s">
        <v>3812</v>
      </c>
      <c r="H12595" s="823" t="s">
        <v>3811</v>
      </c>
      <c r="I12595" s="823" t="s">
        <v>3647</v>
      </c>
      <c r="J12595" s="823" t="s">
        <v>3811</v>
      </c>
      <c r="K12595" s="822"/>
      <c r="L12595" s="822"/>
      <c r="M12595" s="821"/>
      <c r="N12595" s="822">
        <v>3</v>
      </c>
      <c r="O12595" s="822">
        <v>6</v>
      </c>
      <c r="P12595" s="821">
        <v>6555.0115762532068</v>
      </c>
    </row>
    <row r="12596" spans="1:16" ht="22.5" x14ac:dyDescent="0.25">
      <c r="A12596" s="827" t="s">
        <v>3627</v>
      </c>
      <c r="B12596" s="827" t="s">
        <v>3626</v>
      </c>
      <c r="C12596" s="827" t="s">
        <v>3031</v>
      </c>
      <c r="D12596" s="824" t="s">
        <v>3810</v>
      </c>
      <c r="E12596" s="826">
        <v>3000</v>
      </c>
      <c r="F12596" s="825" t="s">
        <v>3809</v>
      </c>
      <c r="G12596" s="824" t="s">
        <v>3808</v>
      </c>
      <c r="H12596" s="823" t="s">
        <v>2722</v>
      </c>
      <c r="I12596" s="823" t="s">
        <v>3654</v>
      </c>
      <c r="J12596" s="823" t="s">
        <v>2722</v>
      </c>
      <c r="K12596" s="822"/>
      <c r="L12596" s="822"/>
      <c r="M12596" s="821"/>
      <c r="N12596" s="822">
        <v>2</v>
      </c>
      <c r="O12596" s="822">
        <v>6</v>
      </c>
      <c r="P12596" s="821">
        <v>19090.132543961401</v>
      </c>
    </row>
    <row r="12597" spans="1:16" ht="22.5" x14ac:dyDescent="0.25">
      <c r="A12597" s="827" t="s">
        <v>3627</v>
      </c>
      <c r="B12597" s="827" t="s">
        <v>3626</v>
      </c>
      <c r="C12597" s="827" t="s">
        <v>3031</v>
      </c>
      <c r="D12597" s="824" t="s">
        <v>3807</v>
      </c>
      <c r="E12597" s="826">
        <v>2500</v>
      </c>
      <c r="F12597" s="825" t="s">
        <v>3806</v>
      </c>
      <c r="G12597" s="824" t="s">
        <v>3805</v>
      </c>
      <c r="H12597" s="823"/>
      <c r="I12597" s="823" t="s">
        <v>3804</v>
      </c>
      <c r="J12597" s="823"/>
      <c r="K12597" s="822"/>
      <c r="L12597" s="822"/>
      <c r="M12597" s="821"/>
      <c r="N12597" s="822">
        <v>3</v>
      </c>
      <c r="O12597" s="822">
        <v>6</v>
      </c>
      <c r="P12597" s="821">
        <v>16083.007401173347</v>
      </c>
    </row>
    <row r="12598" spans="1:16" ht="33.75" x14ac:dyDescent="0.25">
      <c r="A12598" s="827" t="s">
        <v>3627</v>
      </c>
      <c r="B12598" s="827" t="s">
        <v>3626</v>
      </c>
      <c r="C12598" s="827" t="s">
        <v>3031</v>
      </c>
      <c r="D12598" s="824" t="s">
        <v>3803</v>
      </c>
      <c r="E12598" s="826">
        <v>4500</v>
      </c>
      <c r="F12598" s="825" t="s">
        <v>3802</v>
      </c>
      <c r="G12598" s="824" t="s">
        <v>3801</v>
      </c>
      <c r="H12598" s="823" t="s">
        <v>3674</v>
      </c>
      <c r="I12598" s="823" t="s">
        <v>3622</v>
      </c>
      <c r="J12598" s="823" t="s">
        <v>3674</v>
      </c>
      <c r="K12598" s="822"/>
      <c r="L12598" s="822"/>
      <c r="M12598" s="821"/>
      <c r="N12598" s="822">
        <v>2</v>
      </c>
      <c r="O12598" s="822">
        <v>6</v>
      </c>
      <c r="P12598" s="821">
        <v>28035.758489978733</v>
      </c>
    </row>
    <row r="12599" spans="1:16" ht="33.75" x14ac:dyDescent="0.25">
      <c r="A12599" s="827" t="s">
        <v>3627</v>
      </c>
      <c r="B12599" s="827" t="s">
        <v>3626</v>
      </c>
      <c r="C12599" s="827" t="s">
        <v>3031</v>
      </c>
      <c r="D12599" s="824" t="s">
        <v>3800</v>
      </c>
      <c r="E12599" s="826">
        <v>3500</v>
      </c>
      <c r="F12599" s="825" t="s">
        <v>3799</v>
      </c>
      <c r="G12599" s="824" t="s">
        <v>3798</v>
      </c>
      <c r="H12599" s="823" t="s">
        <v>2745</v>
      </c>
      <c r="I12599" s="823" t="s">
        <v>3622</v>
      </c>
      <c r="J12599" s="823" t="s">
        <v>2745</v>
      </c>
      <c r="K12599" s="822"/>
      <c r="L12599" s="822"/>
      <c r="M12599" s="821"/>
      <c r="N12599" s="822">
        <v>2</v>
      </c>
      <c r="O12599" s="822">
        <v>6</v>
      </c>
      <c r="P12599" s="821">
        <v>21040.072771550887</v>
      </c>
    </row>
    <row r="12600" spans="1:16" ht="33.75" x14ac:dyDescent="0.25">
      <c r="A12600" s="827" t="s">
        <v>3627</v>
      </c>
      <c r="B12600" s="827" t="s">
        <v>3626</v>
      </c>
      <c r="C12600" s="827" t="s">
        <v>3031</v>
      </c>
      <c r="D12600" s="824" t="s">
        <v>3780</v>
      </c>
      <c r="E12600" s="826">
        <v>2057</v>
      </c>
      <c r="F12600" s="825" t="s">
        <v>3797</v>
      </c>
      <c r="G12600" s="824" t="s">
        <v>3796</v>
      </c>
      <c r="H12600" s="823" t="s">
        <v>3691</v>
      </c>
      <c r="I12600" s="823" t="s">
        <v>3622</v>
      </c>
      <c r="J12600" s="823" t="s">
        <v>3691</v>
      </c>
      <c r="K12600" s="822"/>
      <c r="L12600" s="822"/>
      <c r="M12600" s="821"/>
      <c r="N12600" s="822">
        <v>3</v>
      </c>
      <c r="O12600" s="822">
        <v>6</v>
      </c>
      <c r="P12600" s="821">
        <v>13337.652502064995</v>
      </c>
    </row>
    <row r="12601" spans="1:16" ht="33.75" x14ac:dyDescent="0.25">
      <c r="A12601" s="827" t="s">
        <v>3627</v>
      </c>
      <c r="B12601" s="827" t="s">
        <v>3626</v>
      </c>
      <c r="C12601" s="827" t="s">
        <v>3031</v>
      </c>
      <c r="D12601" s="824" t="s">
        <v>3777</v>
      </c>
      <c r="E12601" s="826">
        <v>2057</v>
      </c>
      <c r="F12601" s="825" t="s">
        <v>3795</v>
      </c>
      <c r="G12601" s="824" t="s">
        <v>3794</v>
      </c>
      <c r="H12601" s="823" t="s">
        <v>3691</v>
      </c>
      <c r="I12601" s="823" t="s">
        <v>3622</v>
      </c>
      <c r="J12601" s="823" t="s">
        <v>3691</v>
      </c>
      <c r="K12601" s="822"/>
      <c r="L12601" s="822"/>
      <c r="M12601" s="821"/>
      <c r="N12601" s="822">
        <v>3</v>
      </c>
      <c r="O12601" s="822">
        <v>6</v>
      </c>
      <c r="P12601" s="821">
        <v>12371.312837430052</v>
      </c>
    </row>
    <row r="12602" spans="1:16" ht="22.5" x14ac:dyDescent="0.25">
      <c r="A12602" s="827" t="s">
        <v>3627</v>
      </c>
      <c r="B12602" s="827" t="s">
        <v>3626</v>
      </c>
      <c r="C12602" s="827" t="s">
        <v>3031</v>
      </c>
      <c r="D12602" s="824" t="s">
        <v>3780</v>
      </c>
      <c r="E12602" s="826">
        <v>2057</v>
      </c>
      <c r="F12602" s="825" t="s">
        <v>3793</v>
      </c>
      <c r="G12602" s="824" t="s">
        <v>3792</v>
      </c>
      <c r="H12602" s="823" t="s">
        <v>2745</v>
      </c>
      <c r="I12602" s="823" t="s">
        <v>3654</v>
      </c>
      <c r="J12602" s="823" t="s">
        <v>2745</v>
      </c>
      <c r="K12602" s="822"/>
      <c r="L12602" s="822"/>
      <c r="M12602" s="821"/>
      <c r="N12602" s="822">
        <v>3</v>
      </c>
      <c r="O12602" s="822">
        <v>6</v>
      </c>
      <c r="P12602" s="821">
        <v>13418.694524663131</v>
      </c>
    </row>
    <row r="12603" spans="1:16" ht="33.75" x14ac:dyDescent="0.25">
      <c r="A12603" s="827" t="s">
        <v>3627</v>
      </c>
      <c r="B12603" s="827" t="s">
        <v>3626</v>
      </c>
      <c r="C12603" s="827" t="s">
        <v>3031</v>
      </c>
      <c r="D12603" s="824" t="s">
        <v>3780</v>
      </c>
      <c r="E12603" s="826">
        <v>2057</v>
      </c>
      <c r="F12603" s="825" t="s">
        <v>3791</v>
      </c>
      <c r="G12603" s="824" t="s">
        <v>3790</v>
      </c>
      <c r="H12603" s="823" t="s">
        <v>3691</v>
      </c>
      <c r="I12603" s="823" t="s">
        <v>3622</v>
      </c>
      <c r="J12603" s="823" t="s">
        <v>3691</v>
      </c>
      <c r="K12603" s="822"/>
      <c r="L12603" s="822"/>
      <c r="M12603" s="821"/>
      <c r="N12603" s="822">
        <v>3</v>
      </c>
      <c r="O12603" s="822">
        <v>6</v>
      </c>
      <c r="P12603" s="821">
        <v>12345.54177495636</v>
      </c>
    </row>
    <row r="12604" spans="1:16" ht="33.75" x14ac:dyDescent="0.25">
      <c r="A12604" s="827" t="s">
        <v>3627</v>
      </c>
      <c r="B12604" s="827" t="s">
        <v>3626</v>
      </c>
      <c r="C12604" s="827" t="s">
        <v>3031</v>
      </c>
      <c r="D12604" s="824" t="s">
        <v>3777</v>
      </c>
      <c r="E12604" s="826">
        <v>2057</v>
      </c>
      <c r="F12604" s="825" t="s">
        <v>3789</v>
      </c>
      <c r="G12604" s="824" t="s">
        <v>3788</v>
      </c>
      <c r="H12604" s="823" t="s">
        <v>2745</v>
      </c>
      <c r="I12604" s="823" t="s">
        <v>3622</v>
      </c>
      <c r="J12604" s="823" t="s">
        <v>2745</v>
      </c>
      <c r="K12604" s="822"/>
      <c r="L12604" s="822"/>
      <c r="M12604" s="821"/>
      <c r="N12604" s="822">
        <v>3</v>
      </c>
      <c r="O12604" s="822">
        <v>6</v>
      </c>
      <c r="P12604" s="821">
        <v>13418.694524663131</v>
      </c>
    </row>
    <row r="12605" spans="1:16" ht="33.75" x14ac:dyDescent="0.25">
      <c r="A12605" s="827" t="s">
        <v>3627</v>
      </c>
      <c r="B12605" s="827" t="s">
        <v>3626</v>
      </c>
      <c r="C12605" s="827" t="s">
        <v>3031</v>
      </c>
      <c r="D12605" s="824" t="s">
        <v>3777</v>
      </c>
      <c r="E12605" s="826">
        <v>2057</v>
      </c>
      <c r="F12605" s="825" t="s">
        <v>3787</v>
      </c>
      <c r="G12605" s="824" t="s">
        <v>3786</v>
      </c>
      <c r="H12605" s="823" t="s">
        <v>3785</v>
      </c>
      <c r="I12605" s="823" t="s">
        <v>3638</v>
      </c>
      <c r="J12605" s="823" t="s">
        <v>3785</v>
      </c>
      <c r="K12605" s="822"/>
      <c r="L12605" s="822"/>
      <c r="M12605" s="821"/>
      <c r="N12605" s="822">
        <v>3</v>
      </c>
      <c r="O12605" s="822">
        <v>6</v>
      </c>
      <c r="P12605" s="821">
        <v>13418.694524663131</v>
      </c>
    </row>
    <row r="12606" spans="1:16" ht="33.75" x14ac:dyDescent="0.25">
      <c r="A12606" s="827" t="s">
        <v>3627</v>
      </c>
      <c r="B12606" s="827" t="s">
        <v>3626</v>
      </c>
      <c r="C12606" s="827" t="s">
        <v>3031</v>
      </c>
      <c r="D12606" s="824" t="s">
        <v>3780</v>
      </c>
      <c r="E12606" s="826">
        <v>2057</v>
      </c>
      <c r="F12606" s="825" t="s">
        <v>3784</v>
      </c>
      <c r="G12606" s="824" t="s">
        <v>3783</v>
      </c>
      <c r="H12606" s="823" t="s">
        <v>2680</v>
      </c>
      <c r="I12606" s="823" t="s">
        <v>3638</v>
      </c>
      <c r="J12606" s="823" t="s">
        <v>2680</v>
      </c>
      <c r="K12606" s="822"/>
      <c r="L12606" s="822"/>
      <c r="M12606" s="821"/>
      <c r="N12606" s="822">
        <v>3</v>
      </c>
      <c r="O12606" s="822">
        <v>6</v>
      </c>
      <c r="P12606" s="821">
        <v>13301.075836578215</v>
      </c>
    </row>
    <row r="12607" spans="1:16" ht="33.75" x14ac:dyDescent="0.25">
      <c r="A12607" s="827" t="s">
        <v>3627</v>
      </c>
      <c r="B12607" s="827" t="s">
        <v>3626</v>
      </c>
      <c r="C12607" s="827" t="s">
        <v>3031</v>
      </c>
      <c r="D12607" s="824" t="s">
        <v>3777</v>
      </c>
      <c r="E12607" s="826">
        <v>2057</v>
      </c>
      <c r="F12607" s="825" t="s">
        <v>3782</v>
      </c>
      <c r="G12607" s="824" t="s">
        <v>3781</v>
      </c>
      <c r="H12607" s="823" t="s">
        <v>3691</v>
      </c>
      <c r="I12607" s="823" t="s">
        <v>3622</v>
      </c>
      <c r="J12607" s="823" t="s">
        <v>3691</v>
      </c>
      <c r="K12607" s="822"/>
      <c r="L12607" s="822"/>
      <c r="M12607" s="821"/>
      <c r="N12607" s="822">
        <v>3</v>
      </c>
      <c r="O12607" s="822">
        <v>6</v>
      </c>
      <c r="P12607" s="821">
        <v>13418.694524663131</v>
      </c>
    </row>
    <row r="12608" spans="1:16" ht="33.75" x14ac:dyDescent="0.25">
      <c r="A12608" s="827" t="s">
        <v>3627</v>
      </c>
      <c r="B12608" s="827" t="s">
        <v>3626</v>
      </c>
      <c r="C12608" s="827" t="s">
        <v>3031</v>
      </c>
      <c r="D12608" s="824" t="s">
        <v>3780</v>
      </c>
      <c r="E12608" s="826">
        <v>2057</v>
      </c>
      <c r="F12608" s="825" t="s">
        <v>3779</v>
      </c>
      <c r="G12608" s="824" t="s">
        <v>3778</v>
      </c>
      <c r="H12608" s="823" t="s">
        <v>3674</v>
      </c>
      <c r="I12608" s="823" t="s">
        <v>3638</v>
      </c>
      <c r="J12608" s="823" t="s">
        <v>3674</v>
      </c>
      <c r="K12608" s="822"/>
      <c r="L12608" s="822"/>
      <c r="M12608" s="821"/>
      <c r="N12608" s="822">
        <v>3</v>
      </c>
      <c r="O12608" s="822">
        <v>6</v>
      </c>
      <c r="P12608" s="821">
        <v>13418.694524663131</v>
      </c>
    </row>
    <row r="12609" spans="1:16" ht="33.75" x14ac:dyDescent="0.25">
      <c r="A12609" s="827" t="s">
        <v>3627</v>
      </c>
      <c r="B12609" s="827" t="s">
        <v>3626</v>
      </c>
      <c r="C12609" s="827" t="s">
        <v>3031</v>
      </c>
      <c r="D12609" s="824" t="s">
        <v>3777</v>
      </c>
      <c r="E12609" s="826">
        <v>2057</v>
      </c>
      <c r="F12609" s="825" t="s">
        <v>3776</v>
      </c>
      <c r="G12609" s="824" t="s">
        <v>3775</v>
      </c>
      <c r="H12609" s="823" t="s">
        <v>2745</v>
      </c>
      <c r="I12609" s="823" t="s">
        <v>3638</v>
      </c>
      <c r="J12609" s="823" t="s">
        <v>2745</v>
      </c>
      <c r="K12609" s="822"/>
      <c r="L12609" s="822"/>
      <c r="M12609" s="821"/>
      <c r="N12609" s="822">
        <v>3</v>
      </c>
      <c r="O12609" s="822">
        <v>6</v>
      </c>
      <c r="P12609" s="821">
        <v>13418.694524663131</v>
      </c>
    </row>
    <row r="12610" spans="1:16" ht="33.75" x14ac:dyDescent="0.25">
      <c r="A12610" s="827" t="s">
        <v>3627</v>
      </c>
      <c r="B12610" s="827" t="s">
        <v>3626</v>
      </c>
      <c r="C12610" s="827" t="s">
        <v>3031</v>
      </c>
      <c r="D12610" s="824" t="s">
        <v>3774</v>
      </c>
      <c r="E12610" s="826">
        <v>1750</v>
      </c>
      <c r="F12610" s="825" t="s">
        <v>3773</v>
      </c>
      <c r="G12610" s="824" t="s">
        <v>3772</v>
      </c>
      <c r="H12610" s="823" t="s">
        <v>3691</v>
      </c>
      <c r="I12610" s="823" t="s">
        <v>3622</v>
      </c>
      <c r="J12610" s="823" t="s">
        <v>3691</v>
      </c>
      <c r="K12610" s="822"/>
      <c r="L12610" s="822"/>
      <c r="M12610" s="821"/>
      <c r="N12610" s="822">
        <v>3</v>
      </c>
      <c r="O12610" s="822">
        <v>6</v>
      </c>
      <c r="P12610" s="821">
        <v>11469.526125860295</v>
      </c>
    </row>
    <row r="12611" spans="1:16" ht="33.75" x14ac:dyDescent="0.25">
      <c r="A12611" s="827" t="s">
        <v>3627</v>
      </c>
      <c r="B12611" s="827" t="s">
        <v>3626</v>
      </c>
      <c r="C12611" s="827" t="s">
        <v>3031</v>
      </c>
      <c r="D12611" s="824" t="s">
        <v>3771</v>
      </c>
      <c r="E12611" s="826">
        <v>1800</v>
      </c>
      <c r="F12611" s="825" t="s">
        <v>3770</v>
      </c>
      <c r="G12611" s="824" t="s">
        <v>3769</v>
      </c>
      <c r="H12611" s="823" t="s">
        <v>3659</v>
      </c>
      <c r="I12611" s="823" t="s">
        <v>3622</v>
      </c>
      <c r="J12611" s="823" t="s">
        <v>3659</v>
      </c>
      <c r="K12611" s="822"/>
      <c r="L12611" s="822"/>
      <c r="M12611" s="821"/>
      <c r="N12611" s="822">
        <v>3</v>
      </c>
      <c r="O12611" s="822">
        <v>6</v>
      </c>
      <c r="P12611" s="821">
        <v>11797.663621441327</v>
      </c>
    </row>
    <row r="12612" spans="1:16" ht="22.5" x14ac:dyDescent="0.25">
      <c r="A12612" s="827" t="s">
        <v>3627</v>
      </c>
      <c r="B12612" s="827" t="s">
        <v>3626</v>
      </c>
      <c r="C12612" s="827" t="s">
        <v>3031</v>
      </c>
      <c r="D12612" s="824" t="s">
        <v>3768</v>
      </c>
      <c r="E12612" s="826">
        <v>1800</v>
      </c>
      <c r="F12612" s="825" t="s">
        <v>3767</v>
      </c>
      <c r="G12612" s="824" t="s">
        <v>3766</v>
      </c>
      <c r="H12612" s="823"/>
      <c r="I12612" s="823"/>
      <c r="J12612" s="823"/>
      <c r="K12612" s="822"/>
      <c r="L12612" s="822"/>
      <c r="M12612" s="821"/>
      <c r="N12612" s="822"/>
      <c r="O12612" s="822">
        <v>1</v>
      </c>
      <c r="P12612" s="821">
        <v>561.1295516442508</v>
      </c>
    </row>
    <row r="12613" spans="1:16" ht="33.75" x14ac:dyDescent="0.25">
      <c r="A12613" s="827" t="s">
        <v>3627</v>
      </c>
      <c r="B12613" s="827" t="s">
        <v>3626</v>
      </c>
      <c r="C12613" s="827" t="s">
        <v>3031</v>
      </c>
      <c r="D12613" s="824" t="s">
        <v>3765</v>
      </c>
      <c r="E12613" s="826">
        <v>3500</v>
      </c>
      <c r="F12613" s="825" t="s">
        <v>3764</v>
      </c>
      <c r="G12613" s="824" t="s">
        <v>3763</v>
      </c>
      <c r="H12613" s="823" t="s">
        <v>3212</v>
      </c>
      <c r="I12613" s="823" t="s">
        <v>3622</v>
      </c>
      <c r="J12613" s="823" t="s">
        <v>3212</v>
      </c>
      <c r="K12613" s="822"/>
      <c r="L12613" s="822"/>
      <c r="M12613" s="821"/>
      <c r="N12613" s="822">
        <v>3</v>
      </c>
      <c r="O12613" s="822">
        <v>6</v>
      </c>
      <c r="P12613" s="821">
        <v>22091.113127707689</v>
      </c>
    </row>
    <row r="12614" spans="1:16" ht="33.75" x14ac:dyDescent="0.25">
      <c r="A12614" s="827" t="s">
        <v>3627</v>
      </c>
      <c r="B12614" s="827" t="s">
        <v>3626</v>
      </c>
      <c r="C12614" s="827" t="s">
        <v>3031</v>
      </c>
      <c r="D12614" s="824" t="s">
        <v>3762</v>
      </c>
      <c r="E12614" s="826">
        <v>1800</v>
      </c>
      <c r="F12614" s="825" t="s">
        <v>3761</v>
      </c>
      <c r="G12614" s="824" t="s">
        <v>3760</v>
      </c>
      <c r="H12614" s="823" t="s">
        <v>3670</v>
      </c>
      <c r="I12614" s="823" t="s">
        <v>3638</v>
      </c>
      <c r="J12614" s="823" t="s">
        <v>3670</v>
      </c>
      <c r="K12614" s="822"/>
      <c r="L12614" s="822"/>
      <c r="M12614" s="821"/>
      <c r="N12614" s="822">
        <v>3</v>
      </c>
      <c r="O12614" s="822">
        <v>6</v>
      </c>
      <c r="P12614" s="821">
        <v>11731.92786581998</v>
      </c>
    </row>
    <row r="12615" spans="1:16" ht="33.75" x14ac:dyDescent="0.25">
      <c r="A12615" s="827" t="s">
        <v>3627</v>
      </c>
      <c r="B12615" s="827" t="s">
        <v>3626</v>
      </c>
      <c r="C12615" s="827" t="s">
        <v>3031</v>
      </c>
      <c r="D12615" s="824" t="s">
        <v>3759</v>
      </c>
      <c r="E12615" s="826">
        <v>2057</v>
      </c>
      <c r="F12615" s="825" t="s">
        <v>3758</v>
      </c>
      <c r="G12615" s="824" t="s">
        <v>3757</v>
      </c>
      <c r="H12615" s="823" t="s">
        <v>3114</v>
      </c>
      <c r="I12615" s="823" t="s">
        <v>3638</v>
      </c>
      <c r="J12615" s="823" t="s">
        <v>3114</v>
      </c>
      <c r="K12615" s="822"/>
      <c r="L12615" s="822"/>
      <c r="M12615" s="821"/>
      <c r="N12615" s="822">
        <v>3</v>
      </c>
      <c r="O12615" s="822">
        <v>6</v>
      </c>
      <c r="P12615" s="821">
        <v>12826.270824032934</v>
      </c>
    </row>
    <row r="12616" spans="1:16" ht="33.75" x14ac:dyDescent="0.25">
      <c r="A12616" s="827" t="s">
        <v>3627</v>
      </c>
      <c r="B12616" s="827" t="s">
        <v>3626</v>
      </c>
      <c r="C12616" s="827" t="s">
        <v>3031</v>
      </c>
      <c r="D12616" s="824" t="s">
        <v>3756</v>
      </c>
      <c r="E12616" s="826">
        <v>2057</v>
      </c>
      <c r="F12616" s="825" t="s">
        <v>3755</v>
      </c>
      <c r="G12616" s="824" t="s">
        <v>3754</v>
      </c>
      <c r="H12616" s="823" t="s">
        <v>3674</v>
      </c>
      <c r="I12616" s="823" t="s">
        <v>3622</v>
      </c>
      <c r="J12616" s="823" t="s">
        <v>3674</v>
      </c>
      <c r="K12616" s="822"/>
      <c r="L12616" s="822"/>
      <c r="M12616" s="821"/>
      <c r="N12616" s="822">
        <v>3</v>
      </c>
      <c r="O12616" s="822">
        <v>6</v>
      </c>
      <c r="P12616" s="821">
        <v>13415.085974491785</v>
      </c>
    </row>
    <row r="12617" spans="1:16" ht="33.75" x14ac:dyDescent="0.25">
      <c r="A12617" s="827" t="s">
        <v>3627</v>
      </c>
      <c r="B12617" s="827" t="s">
        <v>3626</v>
      </c>
      <c r="C12617" s="827" t="s">
        <v>3031</v>
      </c>
      <c r="D12617" s="824" t="s">
        <v>3753</v>
      </c>
      <c r="E12617" s="826">
        <v>1800</v>
      </c>
      <c r="F12617" s="825" t="s">
        <v>3752</v>
      </c>
      <c r="G12617" s="824" t="s">
        <v>3751</v>
      </c>
      <c r="H12617" s="823" t="s">
        <v>3670</v>
      </c>
      <c r="I12617" s="823" t="s">
        <v>3638</v>
      </c>
      <c r="J12617" s="823" t="s">
        <v>3670</v>
      </c>
      <c r="K12617" s="822"/>
      <c r="L12617" s="822"/>
      <c r="M12617" s="821"/>
      <c r="N12617" s="822">
        <v>3</v>
      </c>
      <c r="O12617" s="822">
        <v>6</v>
      </c>
      <c r="P12617" s="821">
        <v>11666.202133949109</v>
      </c>
    </row>
    <row r="12618" spans="1:16" ht="22.5" x14ac:dyDescent="0.25">
      <c r="A12618" s="827" t="s">
        <v>3627</v>
      </c>
      <c r="B12618" s="827" t="s">
        <v>3626</v>
      </c>
      <c r="C12618" s="827" t="s">
        <v>3031</v>
      </c>
      <c r="D12618" s="824" t="s">
        <v>3750</v>
      </c>
      <c r="E12618" s="826">
        <v>3300</v>
      </c>
      <c r="F12618" s="825" t="s">
        <v>3749</v>
      </c>
      <c r="G12618" s="824" t="s">
        <v>3748</v>
      </c>
      <c r="H12618" s="823" t="s">
        <v>3212</v>
      </c>
      <c r="I12618" s="823" t="s">
        <v>3654</v>
      </c>
      <c r="J12618" s="823" t="s">
        <v>3212</v>
      </c>
      <c r="K12618" s="822"/>
      <c r="L12618" s="822"/>
      <c r="M12618" s="821"/>
      <c r="N12618" s="822">
        <v>3</v>
      </c>
      <c r="O12618" s="822">
        <v>6</v>
      </c>
      <c r="P12618" s="821">
        <v>19973.3051508973</v>
      </c>
    </row>
    <row r="12619" spans="1:16" ht="33.75" x14ac:dyDescent="0.25">
      <c r="A12619" s="827" t="s">
        <v>3627</v>
      </c>
      <c r="B12619" s="827" t="s">
        <v>3626</v>
      </c>
      <c r="C12619" s="827" t="s">
        <v>3031</v>
      </c>
      <c r="D12619" s="824" t="s">
        <v>3747</v>
      </c>
      <c r="E12619" s="826">
        <v>3300</v>
      </c>
      <c r="F12619" s="825" t="s">
        <v>3746</v>
      </c>
      <c r="G12619" s="824" t="s">
        <v>3745</v>
      </c>
      <c r="H12619" s="823" t="s">
        <v>3114</v>
      </c>
      <c r="I12619" s="823" t="s">
        <v>3631</v>
      </c>
      <c r="J12619" s="823" t="s">
        <v>3114</v>
      </c>
      <c r="K12619" s="822"/>
      <c r="L12619" s="822"/>
      <c r="M12619" s="821"/>
      <c r="N12619" s="822">
        <v>4</v>
      </c>
      <c r="O12619" s="822">
        <v>6</v>
      </c>
      <c r="P12619" s="821">
        <v>16072.251916912643</v>
      </c>
    </row>
    <row r="12620" spans="1:16" ht="33.75" x14ac:dyDescent="0.25">
      <c r="A12620" s="827" t="s">
        <v>3627</v>
      </c>
      <c r="B12620" s="827" t="s">
        <v>3626</v>
      </c>
      <c r="C12620" s="827" t="s">
        <v>3031</v>
      </c>
      <c r="D12620" s="824" t="s">
        <v>3744</v>
      </c>
      <c r="E12620" s="826">
        <v>3300</v>
      </c>
      <c r="F12620" s="825" t="s">
        <v>3743</v>
      </c>
      <c r="G12620" s="824" t="s">
        <v>3742</v>
      </c>
      <c r="H12620" s="823" t="s">
        <v>3674</v>
      </c>
      <c r="I12620" s="823" t="s">
        <v>3622</v>
      </c>
      <c r="J12620" s="823" t="s">
        <v>3674</v>
      </c>
      <c r="K12620" s="822"/>
      <c r="L12620" s="822"/>
      <c r="M12620" s="821"/>
      <c r="N12620" s="822">
        <v>2</v>
      </c>
      <c r="O12620" s="822">
        <v>6</v>
      </c>
      <c r="P12620" s="821">
        <v>24803.670315258703</v>
      </c>
    </row>
    <row r="12621" spans="1:16" ht="33.75" x14ac:dyDescent="0.25">
      <c r="A12621" s="827" t="s">
        <v>3627</v>
      </c>
      <c r="B12621" s="827" t="s">
        <v>3626</v>
      </c>
      <c r="C12621" s="827" t="s">
        <v>3031</v>
      </c>
      <c r="D12621" s="824" t="s">
        <v>3741</v>
      </c>
      <c r="E12621" s="826">
        <v>3300</v>
      </c>
      <c r="F12621" s="825" t="s">
        <v>3740</v>
      </c>
      <c r="G12621" s="824" t="s">
        <v>3739</v>
      </c>
      <c r="H12621" s="823" t="s">
        <v>3327</v>
      </c>
      <c r="I12621" s="823" t="s">
        <v>3622</v>
      </c>
      <c r="J12621" s="823" t="s">
        <v>3327</v>
      </c>
      <c r="K12621" s="822"/>
      <c r="L12621" s="822"/>
      <c r="M12621" s="821"/>
      <c r="N12621" s="822">
        <v>2</v>
      </c>
      <c r="O12621" s="822">
        <v>6</v>
      </c>
      <c r="P12621" s="821">
        <v>19084.990359967233</v>
      </c>
    </row>
    <row r="12622" spans="1:16" ht="33.75" x14ac:dyDescent="0.25">
      <c r="A12622" s="827" t="s">
        <v>3627</v>
      </c>
      <c r="B12622" s="827" t="s">
        <v>3626</v>
      </c>
      <c r="C12622" s="827" t="s">
        <v>3031</v>
      </c>
      <c r="D12622" s="824" t="s">
        <v>3738</v>
      </c>
      <c r="E12622" s="826">
        <v>3300</v>
      </c>
      <c r="F12622" s="825" t="s">
        <v>3737</v>
      </c>
      <c r="G12622" s="824" t="s">
        <v>3736</v>
      </c>
      <c r="H12622" s="823" t="s">
        <v>3731</v>
      </c>
      <c r="I12622" s="823" t="s">
        <v>3622</v>
      </c>
      <c r="J12622" s="823" t="s">
        <v>3731</v>
      </c>
      <c r="K12622" s="822"/>
      <c r="L12622" s="822"/>
      <c r="M12622" s="821"/>
      <c r="N12622" s="822">
        <v>2</v>
      </c>
      <c r="O12622" s="822">
        <v>6</v>
      </c>
      <c r="P12622" s="821">
        <v>11796.851697652774</v>
      </c>
    </row>
    <row r="12623" spans="1:16" ht="22.5" x14ac:dyDescent="0.25">
      <c r="A12623" s="827" t="s">
        <v>3627</v>
      </c>
      <c r="B12623" s="827" t="s">
        <v>3626</v>
      </c>
      <c r="C12623" s="827" t="s">
        <v>3031</v>
      </c>
      <c r="D12623" s="824" t="s">
        <v>3735</v>
      </c>
      <c r="E12623" s="826">
        <v>3300</v>
      </c>
      <c r="F12623" s="825" t="s">
        <v>3734</v>
      </c>
      <c r="G12623" s="824" t="s">
        <v>3733</v>
      </c>
      <c r="H12623" s="823" t="s">
        <v>3731</v>
      </c>
      <c r="I12623" s="823" t="s">
        <v>3732</v>
      </c>
      <c r="J12623" s="823" t="s">
        <v>3731</v>
      </c>
      <c r="K12623" s="822"/>
      <c r="L12623" s="822"/>
      <c r="M12623" s="821"/>
      <c r="N12623" s="822">
        <v>2</v>
      </c>
      <c r="O12623" s="822">
        <v>6</v>
      </c>
      <c r="P12623" s="821">
        <v>24061.912780037652</v>
      </c>
    </row>
    <row r="12624" spans="1:16" ht="33.75" x14ac:dyDescent="0.25">
      <c r="A12624" s="827" t="s">
        <v>3627</v>
      </c>
      <c r="B12624" s="827" t="s">
        <v>3626</v>
      </c>
      <c r="C12624" s="827" t="s">
        <v>3031</v>
      </c>
      <c r="D12624" s="824" t="s">
        <v>3730</v>
      </c>
      <c r="E12624" s="826">
        <v>1954.28</v>
      </c>
      <c r="F12624" s="825" t="s">
        <v>3729</v>
      </c>
      <c r="G12624" s="824" t="s">
        <v>3728</v>
      </c>
      <c r="H12624" s="823" t="s">
        <v>3114</v>
      </c>
      <c r="I12624" s="823" t="s">
        <v>3638</v>
      </c>
      <c r="J12624" s="823" t="s">
        <v>3114</v>
      </c>
      <c r="K12624" s="822"/>
      <c r="L12624" s="822"/>
      <c r="M12624" s="821"/>
      <c r="N12624" s="822">
        <v>2</v>
      </c>
      <c r="O12624" s="822">
        <v>6</v>
      </c>
      <c r="P12624" s="821">
        <v>21980.310589946432</v>
      </c>
    </row>
    <row r="12625" spans="1:16" ht="33.75" x14ac:dyDescent="0.25">
      <c r="A12625" s="827" t="s">
        <v>3627</v>
      </c>
      <c r="B12625" s="827" t="s">
        <v>3626</v>
      </c>
      <c r="C12625" s="827" t="s">
        <v>3031</v>
      </c>
      <c r="D12625" s="824" t="s">
        <v>3725</v>
      </c>
      <c r="E12625" s="826">
        <v>1954.28</v>
      </c>
      <c r="F12625" s="825" t="s">
        <v>3727</v>
      </c>
      <c r="G12625" s="824" t="s">
        <v>3726</v>
      </c>
      <c r="H12625" s="823" t="s">
        <v>3674</v>
      </c>
      <c r="I12625" s="823" t="s">
        <v>3622</v>
      </c>
      <c r="J12625" s="823" t="s">
        <v>3674</v>
      </c>
      <c r="K12625" s="822"/>
      <c r="L12625" s="822"/>
      <c r="M12625" s="821"/>
      <c r="N12625" s="822">
        <v>2</v>
      </c>
      <c r="O12625" s="822">
        <v>6</v>
      </c>
      <c r="P12625" s="821">
        <v>21980.310589946432</v>
      </c>
    </row>
    <row r="12626" spans="1:16" ht="33.75" x14ac:dyDescent="0.25">
      <c r="A12626" s="827" t="s">
        <v>3627</v>
      </c>
      <c r="B12626" s="827" t="s">
        <v>3626</v>
      </c>
      <c r="C12626" s="827" t="s">
        <v>3031</v>
      </c>
      <c r="D12626" s="824" t="s">
        <v>3725</v>
      </c>
      <c r="E12626" s="826">
        <v>1954.28</v>
      </c>
      <c r="F12626" s="825" t="s">
        <v>3724</v>
      </c>
      <c r="G12626" s="824" t="s">
        <v>3723</v>
      </c>
      <c r="H12626" s="823" t="s">
        <v>3722</v>
      </c>
      <c r="I12626" s="823" t="s">
        <v>3622</v>
      </c>
      <c r="J12626" s="823" t="s">
        <v>3722</v>
      </c>
      <c r="K12626" s="822"/>
      <c r="L12626" s="822"/>
      <c r="M12626" s="821"/>
      <c r="N12626" s="822">
        <v>2</v>
      </c>
      <c r="O12626" s="822">
        <v>6</v>
      </c>
      <c r="P12626" s="821">
        <v>23690.903703670934</v>
      </c>
    </row>
    <row r="12627" spans="1:16" ht="33.75" x14ac:dyDescent="0.25">
      <c r="A12627" s="827" t="s">
        <v>3627</v>
      </c>
      <c r="B12627" s="827" t="s">
        <v>3626</v>
      </c>
      <c r="C12627" s="827" t="s">
        <v>3031</v>
      </c>
      <c r="D12627" s="824" t="s">
        <v>3721</v>
      </c>
      <c r="E12627" s="826">
        <v>1954.28</v>
      </c>
      <c r="F12627" s="825" t="s">
        <v>3720</v>
      </c>
      <c r="G12627" s="824" t="s">
        <v>3719</v>
      </c>
      <c r="H12627" s="823" t="s">
        <v>2680</v>
      </c>
      <c r="I12627" s="823" t="s">
        <v>3638</v>
      </c>
      <c r="J12627" s="823" t="s">
        <v>2680</v>
      </c>
      <c r="K12627" s="822"/>
      <c r="L12627" s="822"/>
      <c r="M12627" s="821"/>
      <c r="N12627" s="822">
        <v>2</v>
      </c>
      <c r="O12627" s="822">
        <v>6</v>
      </c>
      <c r="P12627" s="821">
        <v>10765.508011181231</v>
      </c>
    </row>
    <row r="12628" spans="1:16" ht="33.75" x14ac:dyDescent="0.25">
      <c r="A12628" s="827" t="s">
        <v>3627</v>
      </c>
      <c r="B12628" s="827" t="s">
        <v>3626</v>
      </c>
      <c r="C12628" s="827" t="s">
        <v>3031</v>
      </c>
      <c r="D12628" s="824" t="s">
        <v>3712</v>
      </c>
      <c r="E12628" s="826">
        <v>1954.28</v>
      </c>
      <c r="F12628" s="825" t="s">
        <v>3718</v>
      </c>
      <c r="G12628" s="824" t="s">
        <v>3717</v>
      </c>
      <c r="H12628" s="823" t="s">
        <v>2883</v>
      </c>
      <c r="I12628" s="823" t="s">
        <v>3622</v>
      </c>
      <c r="J12628" s="823" t="s">
        <v>2883</v>
      </c>
      <c r="K12628" s="822"/>
      <c r="L12628" s="822"/>
      <c r="M12628" s="821"/>
      <c r="N12628" s="822">
        <v>2</v>
      </c>
      <c r="O12628" s="822">
        <v>6</v>
      </c>
      <c r="P12628" s="821">
        <v>21980.310589946432</v>
      </c>
    </row>
    <row r="12629" spans="1:16" ht="33.75" x14ac:dyDescent="0.25">
      <c r="A12629" s="827" t="s">
        <v>3627</v>
      </c>
      <c r="B12629" s="827" t="s">
        <v>3626</v>
      </c>
      <c r="C12629" s="827" t="s">
        <v>3031</v>
      </c>
      <c r="D12629" s="824" t="s">
        <v>3694</v>
      </c>
      <c r="E12629" s="826">
        <v>1954.28</v>
      </c>
      <c r="F12629" s="825" t="s">
        <v>3716</v>
      </c>
      <c r="G12629" s="824" t="s">
        <v>3715</v>
      </c>
      <c r="H12629" s="823" t="s">
        <v>2745</v>
      </c>
      <c r="I12629" s="823" t="s">
        <v>3622</v>
      </c>
      <c r="J12629" s="823" t="s">
        <v>2745</v>
      </c>
      <c r="K12629" s="822"/>
      <c r="L12629" s="822"/>
      <c r="M12629" s="821"/>
      <c r="N12629" s="822">
        <v>2</v>
      </c>
      <c r="O12629" s="822">
        <v>6</v>
      </c>
      <c r="P12629" s="821">
        <v>21980.310589946428</v>
      </c>
    </row>
    <row r="12630" spans="1:16" ht="33.75" x14ac:dyDescent="0.25">
      <c r="A12630" s="827" t="s">
        <v>3627</v>
      </c>
      <c r="B12630" s="827" t="s">
        <v>3626</v>
      </c>
      <c r="C12630" s="827" t="s">
        <v>3031</v>
      </c>
      <c r="D12630" s="824" t="s">
        <v>3700</v>
      </c>
      <c r="E12630" s="826">
        <v>1954.28</v>
      </c>
      <c r="F12630" s="825" t="s">
        <v>3714</v>
      </c>
      <c r="G12630" s="824" t="s">
        <v>3713</v>
      </c>
      <c r="H12630" s="823" t="s">
        <v>3674</v>
      </c>
      <c r="I12630" s="823" t="s">
        <v>3622</v>
      </c>
      <c r="J12630" s="823" t="s">
        <v>3674</v>
      </c>
      <c r="K12630" s="822"/>
      <c r="L12630" s="822"/>
      <c r="M12630" s="821"/>
      <c r="N12630" s="822">
        <v>2</v>
      </c>
      <c r="O12630" s="822">
        <v>6</v>
      </c>
      <c r="P12630" s="821">
        <v>21863.363493143403</v>
      </c>
    </row>
    <row r="12631" spans="1:16" ht="33.75" x14ac:dyDescent="0.25">
      <c r="A12631" s="827" t="s">
        <v>3627</v>
      </c>
      <c r="B12631" s="827" t="s">
        <v>3626</v>
      </c>
      <c r="C12631" s="827" t="s">
        <v>3031</v>
      </c>
      <c r="D12631" s="824" t="s">
        <v>3712</v>
      </c>
      <c r="E12631" s="826">
        <v>1954.28</v>
      </c>
      <c r="F12631" s="825" t="s">
        <v>3711</v>
      </c>
      <c r="G12631" s="824" t="s">
        <v>3710</v>
      </c>
      <c r="H12631" s="823" t="s">
        <v>3674</v>
      </c>
      <c r="I12631" s="823" t="s">
        <v>3622</v>
      </c>
      <c r="J12631" s="823" t="s">
        <v>3674</v>
      </c>
      <c r="K12631" s="822"/>
      <c r="L12631" s="822"/>
      <c r="M12631" s="821"/>
      <c r="N12631" s="822">
        <v>2</v>
      </c>
      <c r="O12631" s="822">
        <v>6</v>
      </c>
      <c r="P12631" s="821">
        <v>21980.310589946432</v>
      </c>
    </row>
    <row r="12632" spans="1:16" ht="33.75" x14ac:dyDescent="0.25">
      <c r="A12632" s="827" t="s">
        <v>3627</v>
      </c>
      <c r="B12632" s="827" t="s">
        <v>3626</v>
      </c>
      <c r="C12632" s="827" t="s">
        <v>3031</v>
      </c>
      <c r="D12632" s="824" t="s">
        <v>3700</v>
      </c>
      <c r="E12632" s="826">
        <v>1954.28</v>
      </c>
      <c r="F12632" s="825" t="s">
        <v>3709</v>
      </c>
      <c r="G12632" s="824" t="s">
        <v>3708</v>
      </c>
      <c r="H12632" s="823" t="s">
        <v>3674</v>
      </c>
      <c r="I12632" s="823" t="s">
        <v>3622</v>
      </c>
      <c r="J12632" s="823" t="s">
        <v>3674</v>
      </c>
      <c r="K12632" s="822"/>
      <c r="L12632" s="822"/>
      <c r="M12632" s="821"/>
      <c r="N12632" s="822">
        <v>2</v>
      </c>
      <c r="O12632" s="822">
        <v>6</v>
      </c>
      <c r="P12632" s="821">
        <v>23725.114764045389</v>
      </c>
    </row>
    <row r="12633" spans="1:16" ht="33.75" x14ac:dyDescent="0.25">
      <c r="A12633" s="827" t="s">
        <v>3627</v>
      </c>
      <c r="B12633" s="827" t="s">
        <v>3626</v>
      </c>
      <c r="C12633" s="827" t="s">
        <v>3031</v>
      </c>
      <c r="D12633" s="824" t="s">
        <v>3700</v>
      </c>
      <c r="E12633" s="826">
        <v>1954.28</v>
      </c>
      <c r="F12633" s="825" t="s">
        <v>3707</v>
      </c>
      <c r="G12633" s="824" t="s">
        <v>3706</v>
      </c>
      <c r="H12633" s="823" t="s">
        <v>2712</v>
      </c>
      <c r="I12633" s="823" t="s">
        <v>3622</v>
      </c>
      <c r="J12633" s="823" t="s">
        <v>2712</v>
      </c>
      <c r="K12633" s="822"/>
      <c r="L12633" s="822"/>
      <c r="M12633" s="821"/>
      <c r="N12633" s="822">
        <v>2</v>
      </c>
      <c r="O12633" s="822">
        <v>6</v>
      </c>
      <c r="P12633" s="821">
        <v>20928.107478734411</v>
      </c>
    </row>
    <row r="12634" spans="1:16" ht="33.75" x14ac:dyDescent="0.25">
      <c r="A12634" s="827" t="s">
        <v>3627</v>
      </c>
      <c r="B12634" s="827" t="s">
        <v>3626</v>
      </c>
      <c r="C12634" s="827" t="s">
        <v>3031</v>
      </c>
      <c r="D12634" s="824" t="s">
        <v>3705</v>
      </c>
      <c r="E12634" s="826">
        <v>1954.28</v>
      </c>
      <c r="F12634" s="825" t="s">
        <v>3704</v>
      </c>
      <c r="G12634" s="824" t="s">
        <v>3703</v>
      </c>
      <c r="H12634" s="823" t="s">
        <v>3674</v>
      </c>
      <c r="I12634" s="823" t="s">
        <v>3622</v>
      </c>
      <c r="J12634" s="823" t="s">
        <v>3674</v>
      </c>
      <c r="K12634" s="822"/>
      <c r="L12634" s="822"/>
      <c r="M12634" s="821"/>
      <c r="N12634" s="822">
        <v>2</v>
      </c>
      <c r="O12634" s="822">
        <v>6</v>
      </c>
      <c r="P12634" s="821">
        <v>10765.508011181231</v>
      </c>
    </row>
    <row r="12635" spans="1:16" x14ac:dyDescent="0.25">
      <c r="A12635" s="1772" t="s">
        <v>2848</v>
      </c>
      <c r="B12635" s="1772"/>
      <c r="C12635" s="1772"/>
      <c r="D12635" s="1772"/>
      <c r="E12635" s="1772"/>
      <c r="F12635" s="1772" t="s">
        <v>378</v>
      </c>
      <c r="G12635" s="1772"/>
      <c r="H12635" s="1772"/>
      <c r="I12635" s="1772"/>
      <c r="J12635" s="1772"/>
      <c r="K12635" s="1771" t="s">
        <v>2847</v>
      </c>
      <c r="L12635" s="1771"/>
      <c r="M12635" s="1771"/>
      <c r="N12635" s="1771" t="s">
        <v>2846</v>
      </c>
      <c r="O12635" s="1771"/>
      <c r="P12635" s="1771"/>
    </row>
    <row r="12636" spans="1:16" ht="81" customHeight="1" x14ac:dyDescent="0.25">
      <c r="A12636" s="1535" t="s">
        <v>2845</v>
      </c>
      <c r="B12636" s="1535" t="s">
        <v>5</v>
      </c>
      <c r="C12636" s="1535" t="s">
        <v>2844</v>
      </c>
      <c r="D12636" s="1535" t="s">
        <v>2843</v>
      </c>
      <c r="E12636" s="1536" t="s">
        <v>2842</v>
      </c>
      <c r="F12636" s="1537" t="s">
        <v>2841</v>
      </c>
      <c r="G12636" s="1540" t="s">
        <v>2840</v>
      </c>
      <c r="H12636" s="1535" t="s">
        <v>2839</v>
      </c>
      <c r="I12636" s="1535" t="s">
        <v>2838</v>
      </c>
      <c r="J12636" s="1535" t="s">
        <v>2837</v>
      </c>
      <c r="K12636" s="1538" t="s">
        <v>2836</v>
      </c>
      <c r="L12636" s="1538" t="s">
        <v>2835</v>
      </c>
      <c r="M12636" s="1539" t="s">
        <v>2834</v>
      </c>
      <c r="N12636" s="1538" t="s">
        <v>2836</v>
      </c>
      <c r="O12636" s="1538" t="s">
        <v>2835</v>
      </c>
      <c r="P12636" s="1539" t="s">
        <v>2834</v>
      </c>
    </row>
    <row r="12637" spans="1:16" ht="33.75" x14ac:dyDescent="0.25">
      <c r="A12637" s="827" t="s">
        <v>3627</v>
      </c>
      <c r="B12637" s="827" t="s">
        <v>3626</v>
      </c>
      <c r="C12637" s="827" t="s">
        <v>3031</v>
      </c>
      <c r="D12637" s="824" t="s">
        <v>3700</v>
      </c>
      <c r="E12637" s="826">
        <v>1954.28</v>
      </c>
      <c r="F12637" s="825" t="s">
        <v>3702</v>
      </c>
      <c r="G12637" s="824" t="s">
        <v>3701</v>
      </c>
      <c r="H12637" s="823" t="s">
        <v>2745</v>
      </c>
      <c r="I12637" s="823" t="s">
        <v>3631</v>
      </c>
      <c r="J12637" s="823" t="s">
        <v>2745</v>
      </c>
      <c r="K12637" s="822"/>
      <c r="L12637" s="822"/>
      <c r="M12637" s="821"/>
      <c r="N12637" s="822">
        <v>2</v>
      </c>
      <c r="O12637" s="822">
        <v>6</v>
      </c>
      <c r="P12637" s="821">
        <v>21980.310589946432</v>
      </c>
    </row>
    <row r="12638" spans="1:16" ht="33.75" x14ac:dyDescent="0.25">
      <c r="A12638" s="827" t="s">
        <v>3627</v>
      </c>
      <c r="B12638" s="827" t="s">
        <v>3626</v>
      </c>
      <c r="C12638" s="827" t="s">
        <v>3031</v>
      </c>
      <c r="D12638" s="824" t="s">
        <v>3700</v>
      </c>
      <c r="E12638" s="826">
        <v>1954.28</v>
      </c>
      <c r="F12638" s="825" t="s">
        <v>3699</v>
      </c>
      <c r="G12638" s="824" t="s">
        <v>3698</v>
      </c>
      <c r="H12638" s="823" t="s">
        <v>3674</v>
      </c>
      <c r="I12638" s="823" t="s">
        <v>3631</v>
      </c>
      <c r="J12638" s="823" t="s">
        <v>3674</v>
      </c>
      <c r="K12638" s="822"/>
      <c r="L12638" s="822"/>
      <c r="M12638" s="821"/>
      <c r="N12638" s="822">
        <v>2</v>
      </c>
      <c r="O12638" s="822">
        <v>6</v>
      </c>
      <c r="P12638" s="821">
        <v>24616.657202628714</v>
      </c>
    </row>
    <row r="12639" spans="1:16" ht="33.75" x14ac:dyDescent="0.25">
      <c r="A12639" s="827" t="s">
        <v>3627</v>
      </c>
      <c r="B12639" s="827" t="s">
        <v>3626</v>
      </c>
      <c r="C12639" s="827" t="s">
        <v>3031</v>
      </c>
      <c r="D12639" s="824" t="s">
        <v>3690</v>
      </c>
      <c r="E12639" s="826">
        <v>1954.28</v>
      </c>
      <c r="F12639" s="825" t="s">
        <v>3697</v>
      </c>
      <c r="G12639" s="824" t="s">
        <v>3696</v>
      </c>
      <c r="H12639" s="823" t="s">
        <v>3114</v>
      </c>
      <c r="I12639" s="823" t="s">
        <v>3695</v>
      </c>
      <c r="J12639" s="823" t="s">
        <v>3114</v>
      </c>
      <c r="K12639" s="822"/>
      <c r="L12639" s="822"/>
      <c r="M12639" s="821"/>
      <c r="N12639" s="822">
        <v>2</v>
      </c>
      <c r="O12639" s="822">
        <v>6</v>
      </c>
      <c r="P12639" s="821">
        <v>23469.85995817506</v>
      </c>
    </row>
    <row r="12640" spans="1:16" ht="33.75" x14ac:dyDescent="0.25">
      <c r="A12640" s="827" t="s">
        <v>3627</v>
      </c>
      <c r="B12640" s="827" t="s">
        <v>3626</v>
      </c>
      <c r="C12640" s="827" t="s">
        <v>3031</v>
      </c>
      <c r="D12640" s="824" t="s">
        <v>3694</v>
      </c>
      <c r="E12640" s="826">
        <v>1954.28</v>
      </c>
      <c r="F12640" s="825" t="s">
        <v>3693</v>
      </c>
      <c r="G12640" s="824" t="s">
        <v>3692</v>
      </c>
      <c r="H12640" s="823" t="s">
        <v>3691</v>
      </c>
      <c r="I12640" s="823" t="s">
        <v>3654</v>
      </c>
      <c r="J12640" s="823" t="s">
        <v>3691</v>
      </c>
      <c r="K12640" s="822"/>
      <c r="L12640" s="822"/>
      <c r="M12640" s="821"/>
      <c r="N12640" s="822">
        <v>2</v>
      </c>
      <c r="O12640" s="822">
        <v>6</v>
      </c>
      <c r="P12640" s="821">
        <v>22662.757593601222</v>
      </c>
    </row>
    <row r="12641" spans="1:16" ht="33.75" x14ac:dyDescent="0.25">
      <c r="A12641" s="827" t="s">
        <v>3627</v>
      </c>
      <c r="B12641" s="827" t="s">
        <v>3626</v>
      </c>
      <c r="C12641" s="827" t="s">
        <v>3031</v>
      </c>
      <c r="D12641" s="824" t="s">
        <v>3690</v>
      </c>
      <c r="E12641" s="826">
        <v>1954.28</v>
      </c>
      <c r="F12641" s="825" t="s">
        <v>3689</v>
      </c>
      <c r="G12641" s="824" t="s">
        <v>3688</v>
      </c>
      <c r="H12641" s="823" t="s">
        <v>2708</v>
      </c>
      <c r="I12641" s="823" t="s">
        <v>3631</v>
      </c>
      <c r="J12641" s="823" t="s">
        <v>2708</v>
      </c>
      <c r="K12641" s="822"/>
      <c r="L12641" s="822"/>
      <c r="M12641" s="821"/>
      <c r="N12641" s="822">
        <v>2</v>
      </c>
      <c r="O12641" s="822">
        <v>6</v>
      </c>
      <c r="P12641" s="821">
        <v>20932.928902713349</v>
      </c>
    </row>
    <row r="12642" spans="1:16" ht="33.75" x14ac:dyDescent="0.25">
      <c r="A12642" s="827" t="s">
        <v>3627</v>
      </c>
      <c r="B12642" s="827" t="s">
        <v>3626</v>
      </c>
      <c r="C12642" s="827" t="s">
        <v>3031</v>
      </c>
      <c r="D12642" s="824" t="s">
        <v>3687</v>
      </c>
      <c r="E12642" s="826">
        <v>1954.28</v>
      </c>
      <c r="F12642" s="825" t="s">
        <v>3686</v>
      </c>
      <c r="G12642" s="824" t="s">
        <v>3685</v>
      </c>
      <c r="H12642" s="823" t="s">
        <v>3684</v>
      </c>
      <c r="I12642" s="823" t="s">
        <v>3622</v>
      </c>
      <c r="J12642" s="823" t="s">
        <v>3684</v>
      </c>
      <c r="K12642" s="822"/>
      <c r="L12642" s="822"/>
      <c r="M12642" s="821"/>
      <c r="N12642" s="822">
        <v>2</v>
      </c>
      <c r="O12642" s="822">
        <v>6</v>
      </c>
      <c r="P12642" s="821">
        <v>48364.485785252626</v>
      </c>
    </row>
    <row r="12643" spans="1:16" ht="33.75" x14ac:dyDescent="0.25">
      <c r="A12643" s="827" t="s">
        <v>3627</v>
      </c>
      <c r="B12643" s="827" t="s">
        <v>3626</v>
      </c>
      <c r="C12643" s="827" t="s">
        <v>3031</v>
      </c>
      <c r="D12643" s="824" t="s">
        <v>3683</v>
      </c>
      <c r="E12643" s="826">
        <v>1954.28</v>
      </c>
      <c r="F12643" s="825" t="s">
        <v>3682</v>
      </c>
      <c r="G12643" s="824" t="s">
        <v>3681</v>
      </c>
      <c r="H12643" s="823" t="s">
        <v>3327</v>
      </c>
      <c r="I12643" s="823" t="s">
        <v>3622</v>
      </c>
      <c r="J12643" s="823" t="s">
        <v>3327</v>
      </c>
      <c r="K12643" s="822"/>
      <c r="L12643" s="822"/>
      <c r="M12643" s="821"/>
      <c r="N12643" s="822">
        <v>2</v>
      </c>
      <c r="O12643" s="822">
        <v>5</v>
      </c>
      <c r="P12643" s="821">
        <v>19466.875205600365</v>
      </c>
    </row>
    <row r="12644" spans="1:16" ht="33.75" x14ac:dyDescent="0.25">
      <c r="A12644" s="827" t="s">
        <v>3627</v>
      </c>
      <c r="B12644" s="827" t="s">
        <v>3626</v>
      </c>
      <c r="C12644" s="827" t="s">
        <v>3031</v>
      </c>
      <c r="D12644" s="824" t="s">
        <v>3680</v>
      </c>
      <c r="E12644" s="826">
        <v>1954.28</v>
      </c>
      <c r="F12644" s="825" t="s">
        <v>3679</v>
      </c>
      <c r="G12644" s="824" t="s">
        <v>3678</v>
      </c>
      <c r="H12644" s="823" t="s">
        <v>3212</v>
      </c>
      <c r="I12644" s="823" t="s">
        <v>3622</v>
      </c>
      <c r="J12644" s="823" t="s">
        <v>3212</v>
      </c>
      <c r="K12644" s="822"/>
      <c r="L12644" s="822"/>
      <c r="M12644" s="821"/>
      <c r="N12644" s="822">
        <v>2</v>
      </c>
      <c r="O12644" s="822">
        <v>5</v>
      </c>
      <c r="P12644" s="821">
        <v>22123.169081729811</v>
      </c>
    </row>
    <row r="12645" spans="1:16" ht="33.75" x14ac:dyDescent="0.25">
      <c r="A12645" s="827" t="s">
        <v>3627</v>
      </c>
      <c r="B12645" s="827" t="s">
        <v>3626</v>
      </c>
      <c r="C12645" s="827" t="s">
        <v>3031</v>
      </c>
      <c r="D12645" s="824" t="s">
        <v>3677</v>
      </c>
      <c r="E12645" s="826">
        <v>1954.28</v>
      </c>
      <c r="F12645" s="825" t="s">
        <v>3676</v>
      </c>
      <c r="G12645" s="824" t="s">
        <v>3675</v>
      </c>
      <c r="H12645" s="823" t="s">
        <v>3674</v>
      </c>
      <c r="I12645" s="823" t="s">
        <v>3622</v>
      </c>
      <c r="J12645" s="823" t="s">
        <v>3674</v>
      </c>
      <c r="K12645" s="822"/>
      <c r="L12645" s="822"/>
      <c r="M12645" s="821"/>
      <c r="N12645" s="822">
        <v>2</v>
      </c>
      <c r="O12645" s="822">
        <v>5</v>
      </c>
      <c r="P12645" s="821">
        <v>15479.106506248174</v>
      </c>
    </row>
    <row r="12646" spans="1:16" ht="33.75" x14ac:dyDescent="0.25">
      <c r="A12646" s="827" t="s">
        <v>3627</v>
      </c>
      <c r="B12646" s="827" t="s">
        <v>3626</v>
      </c>
      <c r="C12646" s="827" t="s">
        <v>3031</v>
      </c>
      <c r="D12646" s="824" t="s">
        <v>3673</v>
      </c>
      <c r="E12646" s="826">
        <v>1954.28</v>
      </c>
      <c r="F12646" s="825" t="s">
        <v>3672</v>
      </c>
      <c r="G12646" s="824" t="s">
        <v>3671</v>
      </c>
      <c r="H12646" s="823" t="s">
        <v>3670</v>
      </c>
      <c r="I12646" s="823" t="s">
        <v>3638</v>
      </c>
      <c r="J12646" s="823" t="s">
        <v>3670</v>
      </c>
      <c r="K12646" s="822"/>
      <c r="L12646" s="822"/>
      <c r="M12646" s="821"/>
      <c r="N12646" s="822">
        <v>2</v>
      </c>
      <c r="O12646" s="822">
        <v>4</v>
      </c>
      <c r="P12646" s="821">
        <v>7938.8103769604613</v>
      </c>
    </row>
    <row r="12647" spans="1:16" ht="33.75" x14ac:dyDescent="0.25">
      <c r="A12647" s="827" t="s">
        <v>3627</v>
      </c>
      <c r="B12647" s="827" t="s">
        <v>3626</v>
      </c>
      <c r="C12647" s="827" t="s">
        <v>3031</v>
      </c>
      <c r="D12647" s="824" t="s">
        <v>3641</v>
      </c>
      <c r="E12647" s="826">
        <v>1954.28</v>
      </c>
      <c r="F12647" s="825" t="s">
        <v>3669</v>
      </c>
      <c r="G12647" s="824" t="s">
        <v>3668</v>
      </c>
      <c r="H12647" s="823" t="s">
        <v>3667</v>
      </c>
      <c r="I12647" s="823" t="s">
        <v>3638</v>
      </c>
      <c r="J12647" s="823" t="s">
        <v>3667</v>
      </c>
      <c r="K12647" s="822"/>
      <c r="L12647" s="822"/>
      <c r="M12647" s="821"/>
      <c r="N12647" s="822">
        <v>2</v>
      </c>
      <c r="O12647" s="822">
        <v>4</v>
      </c>
      <c r="P12647" s="821">
        <v>14033.250666344251</v>
      </c>
    </row>
    <row r="12648" spans="1:16" ht="22.5" x14ac:dyDescent="0.25">
      <c r="A12648" s="827" t="s">
        <v>3627</v>
      </c>
      <c r="B12648" s="827" t="s">
        <v>3626</v>
      </c>
      <c r="C12648" s="827" t="s">
        <v>3031</v>
      </c>
      <c r="D12648" s="824" t="s">
        <v>3666</v>
      </c>
      <c r="E12648" s="826">
        <v>1954.28</v>
      </c>
      <c r="F12648" s="825" t="s">
        <v>3665</v>
      </c>
      <c r="G12648" s="824" t="s">
        <v>3664</v>
      </c>
      <c r="H12648" s="823" t="s">
        <v>3663</v>
      </c>
      <c r="I12648" s="823" t="s">
        <v>3631</v>
      </c>
      <c r="J12648" s="823" t="s">
        <v>3663</v>
      </c>
      <c r="K12648" s="822"/>
      <c r="L12648" s="822"/>
      <c r="M12648" s="821"/>
      <c r="N12648" s="822">
        <v>2</v>
      </c>
      <c r="O12648" s="822">
        <v>4</v>
      </c>
      <c r="P12648" s="821">
        <v>32774.255981227958</v>
      </c>
    </row>
    <row r="12649" spans="1:16" ht="33.75" x14ac:dyDescent="0.25">
      <c r="A12649" s="827" t="s">
        <v>3627</v>
      </c>
      <c r="B12649" s="827" t="s">
        <v>3626</v>
      </c>
      <c r="C12649" s="827" t="s">
        <v>3031</v>
      </c>
      <c r="D12649" s="824" t="s">
        <v>3662</v>
      </c>
      <c r="E12649" s="826">
        <v>1954.28</v>
      </c>
      <c r="F12649" s="825" t="s">
        <v>3661</v>
      </c>
      <c r="G12649" s="824" t="s">
        <v>3660</v>
      </c>
      <c r="H12649" s="823" t="s">
        <v>3659</v>
      </c>
      <c r="I12649" s="823" t="s">
        <v>3638</v>
      </c>
      <c r="J12649" s="823" t="s">
        <v>3659</v>
      </c>
      <c r="K12649" s="822"/>
      <c r="L12649" s="822"/>
      <c r="M12649" s="821"/>
      <c r="N12649" s="822">
        <v>2</v>
      </c>
      <c r="O12649" s="822">
        <v>4</v>
      </c>
      <c r="P12649" s="821">
        <v>7217.1003426913285</v>
      </c>
    </row>
    <row r="12650" spans="1:16" ht="33.75" x14ac:dyDescent="0.25">
      <c r="A12650" s="827" t="s">
        <v>3627</v>
      </c>
      <c r="B12650" s="827" t="s">
        <v>3626</v>
      </c>
      <c r="C12650" s="827" t="s">
        <v>3031</v>
      </c>
      <c r="D12650" s="824" t="s">
        <v>3630</v>
      </c>
      <c r="E12650" s="826">
        <v>1954.28</v>
      </c>
      <c r="F12650" s="825" t="s">
        <v>3658</v>
      </c>
      <c r="G12650" s="824" t="s">
        <v>3657</v>
      </c>
      <c r="H12650" s="823" t="s">
        <v>2756</v>
      </c>
      <c r="I12650" s="823" t="s">
        <v>3622</v>
      </c>
      <c r="J12650" s="823" t="s">
        <v>2756</v>
      </c>
      <c r="K12650" s="822"/>
      <c r="L12650" s="822"/>
      <c r="M12650" s="821"/>
      <c r="N12650" s="822">
        <v>2</v>
      </c>
      <c r="O12650" s="822">
        <v>4</v>
      </c>
      <c r="P12650" s="821">
        <v>14731.505124499636</v>
      </c>
    </row>
    <row r="12651" spans="1:16" ht="22.5" x14ac:dyDescent="0.25">
      <c r="A12651" s="827" t="s">
        <v>3627</v>
      </c>
      <c r="B12651" s="827" t="s">
        <v>3626</v>
      </c>
      <c r="C12651" s="827" t="s">
        <v>3031</v>
      </c>
      <c r="D12651" s="824" t="s">
        <v>3641</v>
      </c>
      <c r="E12651" s="826">
        <v>1954.28</v>
      </c>
      <c r="F12651" s="825" t="s">
        <v>3656</v>
      </c>
      <c r="G12651" s="824" t="s">
        <v>3655</v>
      </c>
      <c r="H12651" s="823" t="s">
        <v>2722</v>
      </c>
      <c r="I12651" s="823" t="s">
        <v>3654</v>
      </c>
      <c r="J12651" s="823" t="s">
        <v>2722</v>
      </c>
      <c r="K12651" s="822"/>
      <c r="L12651" s="822"/>
      <c r="M12651" s="821"/>
      <c r="N12651" s="822">
        <v>2</v>
      </c>
      <c r="O12651" s="822">
        <v>4</v>
      </c>
      <c r="P12651" s="821">
        <v>14731.505124499636</v>
      </c>
    </row>
    <row r="12652" spans="1:16" ht="33.75" x14ac:dyDescent="0.25">
      <c r="A12652" s="827" t="s">
        <v>3627</v>
      </c>
      <c r="B12652" s="827" t="s">
        <v>3626</v>
      </c>
      <c r="C12652" s="827" t="s">
        <v>3031</v>
      </c>
      <c r="D12652" s="824" t="s">
        <v>3653</v>
      </c>
      <c r="E12652" s="826">
        <v>1954.28</v>
      </c>
      <c r="F12652" s="825" t="s">
        <v>3652</v>
      </c>
      <c r="G12652" s="824" t="s">
        <v>3651</v>
      </c>
      <c r="H12652" s="823" t="s">
        <v>2745</v>
      </c>
      <c r="I12652" s="823" t="s">
        <v>3638</v>
      </c>
      <c r="J12652" s="823" t="s">
        <v>2745</v>
      </c>
      <c r="K12652" s="822"/>
      <c r="L12652" s="822"/>
      <c r="M12652" s="821"/>
      <c r="N12652" s="822">
        <v>2</v>
      </c>
      <c r="O12652" s="822">
        <v>4</v>
      </c>
      <c r="P12652" s="821">
        <v>14731.505124499636</v>
      </c>
    </row>
    <row r="12653" spans="1:16" ht="33.75" x14ac:dyDescent="0.25">
      <c r="A12653" s="827" t="s">
        <v>3627</v>
      </c>
      <c r="B12653" s="827" t="s">
        <v>3626</v>
      </c>
      <c r="C12653" s="827" t="s">
        <v>3031</v>
      </c>
      <c r="D12653" s="824" t="s">
        <v>3650</v>
      </c>
      <c r="E12653" s="826">
        <v>1954.28</v>
      </c>
      <c r="F12653" s="825" t="s">
        <v>3649</v>
      </c>
      <c r="G12653" s="824" t="s">
        <v>3648</v>
      </c>
      <c r="H12653" s="823" t="s">
        <v>2722</v>
      </c>
      <c r="I12653" s="823" t="s">
        <v>3647</v>
      </c>
      <c r="J12653" s="823" t="s">
        <v>2722</v>
      </c>
      <c r="K12653" s="822"/>
      <c r="L12653" s="822"/>
      <c r="M12653" s="821"/>
      <c r="N12653" s="822">
        <v>2</v>
      </c>
      <c r="O12653" s="822">
        <v>4</v>
      </c>
      <c r="P12653" s="821">
        <v>14731.505124499636</v>
      </c>
    </row>
    <row r="12654" spans="1:16" ht="33.75" x14ac:dyDescent="0.25">
      <c r="A12654" s="827" t="s">
        <v>3627</v>
      </c>
      <c r="B12654" s="827" t="s">
        <v>3626</v>
      </c>
      <c r="C12654" s="827" t="s">
        <v>3031</v>
      </c>
      <c r="D12654" s="824" t="s">
        <v>3630</v>
      </c>
      <c r="E12654" s="826">
        <v>1954.28</v>
      </c>
      <c r="F12654" s="825" t="s">
        <v>3646</v>
      </c>
      <c r="G12654" s="824" t="s">
        <v>3645</v>
      </c>
      <c r="H12654" s="823" t="s">
        <v>2741</v>
      </c>
      <c r="I12654" s="823" t="s">
        <v>3638</v>
      </c>
      <c r="J12654" s="823" t="s">
        <v>2741</v>
      </c>
      <c r="K12654" s="822"/>
      <c r="L12654" s="822"/>
      <c r="M12654" s="821"/>
      <c r="N12654" s="822">
        <v>3</v>
      </c>
      <c r="O12654" s="822">
        <v>4</v>
      </c>
      <c r="P12654" s="821">
        <v>16363.371701985954</v>
      </c>
    </row>
    <row r="12655" spans="1:16" ht="33.75" x14ac:dyDescent="0.25">
      <c r="A12655" s="827" t="s">
        <v>3627</v>
      </c>
      <c r="B12655" s="827" t="s">
        <v>3626</v>
      </c>
      <c r="C12655" s="827" t="s">
        <v>3031</v>
      </c>
      <c r="D12655" s="824" t="s">
        <v>3644</v>
      </c>
      <c r="E12655" s="826">
        <v>1954.28</v>
      </c>
      <c r="F12655" s="825" t="s">
        <v>3643</v>
      </c>
      <c r="G12655" s="824" t="s">
        <v>3642</v>
      </c>
      <c r="H12655" s="823" t="s">
        <v>2741</v>
      </c>
      <c r="I12655" s="823" t="s">
        <v>3638</v>
      </c>
      <c r="J12655" s="823" t="s">
        <v>2741</v>
      </c>
      <c r="K12655" s="822"/>
      <c r="L12655" s="822"/>
      <c r="M12655" s="821"/>
      <c r="N12655" s="822">
        <v>2</v>
      </c>
      <c r="O12655" s="822">
        <v>4</v>
      </c>
      <c r="P12655" s="821">
        <v>14731.505124499636</v>
      </c>
    </row>
    <row r="12656" spans="1:16" ht="33.75" x14ac:dyDescent="0.25">
      <c r="A12656" s="827" t="s">
        <v>3627</v>
      </c>
      <c r="B12656" s="827" t="s">
        <v>3626</v>
      </c>
      <c r="C12656" s="827" t="s">
        <v>3031</v>
      </c>
      <c r="D12656" s="824" t="s">
        <v>3641</v>
      </c>
      <c r="E12656" s="826">
        <v>1954.28</v>
      </c>
      <c r="F12656" s="825" t="s">
        <v>3640</v>
      </c>
      <c r="G12656" s="824" t="s">
        <v>3639</v>
      </c>
      <c r="H12656" s="823" t="s">
        <v>2741</v>
      </c>
      <c r="I12656" s="823" t="s">
        <v>3638</v>
      </c>
      <c r="J12656" s="823" t="s">
        <v>2741</v>
      </c>
      <c r="K12656" s="822"/>
      <c r="L12656" s="822"/>
      <c r="M12656" s="821"/>
      <c r="N12656" s="822">
        <v>2</v>
      </c>
      <c r="O12656" s="822">
        <v>4</v>
      </c>
      <c r="P12656" s="821">
        <v>14033.250666344251</v>
      </c>
    </row>
    <row r="12657" spans="1:16" ht="22.5" x14ac:dyDescent="0.25">
      <c r="A12657" s="827" t="s">
        <v>3627</v>
      </c>
      <c r="B12657" s="827" t="s">
        <v>3626</v>
      </c>
      <c r="C12657" s="827" t="s">
        <v>3031</v>
      </c>
      <c r="D12657" s="824" t="s">
        <v>3637</v>
      </c>
      <c r="E12657" s="826">
        <v>1954.28</v>
      </c>
      <c r="F12657" s="825" t="s">
        <v>3636</v>
      </c>
      <c r="G12657" s="824" t="s">
        <v>3635</v>
      </c>
      <c r="H12657" s="823" t="s">
        <v>2725</v>
      </c>
      <c r="I12657" s="823" t="s">
        <v>3631</v>
      </c>
      <c r="J12657" s="823" t="s">
        <v>2725</v>
      </c>
      <c r="K12657" s="822"/>
      <c r="L12657" s="822"/>
      <c r="M12657" s="821"/>
      <c r="N12657" s="822">
        <v>3</v>
      </c>
      <c r="O12657" s="822">
        <v>4</v>
      </c>
      <c r="P12657" s="821">
        <v>24819.307366001201</v>
      </c>
    </row>
    <row r="12658" spans="1:16" ht="22.5" x14ac:dyDescent="0.25">
      <c r="A12658" s="827" t="s">
        <v>3627</v>
      </c>
      <c r="B12658" s="827" t="s">
        <v>3626</v>
      </c>
      <c r="C12658" s="827" t="s">
        <v>3031</v>
      </c>
      <c r="D12658" s="824" t="s">
        <v>3634</v>
      </c>
      <c r="E12658" s="826">
        <v>1954.28</v>
      </c>
      <c r="F12658" s="825" t="s">
        <v>3633</v>
      </c>
      <c r="G12658" s="824" t="s">
        <v>3632</v>
      </c>
      <c r="H12658" s="823" t="s">
        <v>2708</v>
      </c>
      <c r="I12658" s="823" t="s">
        <v>3631</v>
      </c>
      <c r="J12658" s="823" t="s">
        <v>2708</v>
      </c>
      <c r="K12658" s="822"/>
      <c r="L12658" s="822"/>
      <c r="M12658" s="821"/>
      <c r="N12658" s="822">
        <v>3</v>
      </c>
      <c r="O12658" s="822">
        <v>4</v>
      </c>
      <c r="P12658" s="821">
        <v>16468.951865749241</v>
      </c>
    </row>
    <row r="12659" spans="1:16" ht="33.75" x14ac:dyDescent="0.25">
      <c r="A12659" s="827" t="s">
        <v>3627</v>
      </c>
      <c r="B12659" s="827" t="s">
        <v>3626</v>
      </c>
      <c r="C12659" s="827" t="s">
        <v>3031</v>
      </c>
      <c r="D12659" s="824" t="s">
        <v>3630</v>
      </c>
      <c r="E12659" s="826">
        <v>1954.28</v>
      </c>
      <c r="F12659" s="825" t="s">
        <v>3629</v>
      </c>
      <c r="G12659" s="824" t="s">
        <v>3628</v>
      </c>
      <c r="H12659" s="823" t="s">
        <v>2708</v>
      </c>
      <c r="I12659" s="823" t="s">
        <v>3622</v>
      </c>
      <c r="J12659" s="823" t="s">
        <v>2708</v>
      </c>
      <c r="K12659" s="822"/>
      <c r="L12659" s="822"/>
      <c r="M12659" s="821"/>
      <c r="N12659" s="822">
        <v>2</v>
      </c>
      <c r="O12659" s="822">
        <v>4</v>
      </c>
      <c r="P12659" s="821">
        <v>14380.67385784103</v>
      </c>
    </row>
    <row r="12660" spans="1:16" ht="33.75" x14ac:dyDescent="0.25">
      <c r="A12660" s="827" t="s">
        <v>3627</v>
      </c>
      <c r="B12660" s="827" t="s">
        <v>3626</v>
      </c>
      <c r="C12660" s="827" t="s">
        <v>3031</v>
      </c>
      <c r="D12660" s="824" t="s">
        <v>3625</v>
      </c>
      <c r="E12660" s="826">
        <v>1954.28</v>
      </c>
      <c r="F12660" s="825" t="s">
        <v>3624</v>
      </c>
      <c r="G12660" s="824" t="s">
        <v>3623</v>
      </c>
      <c r="H12660" s="823" t="s">
        <v>3212</v>
      </c>
      <c r="I12660" s="823" t="s">
        <v>3622</v>
      </c>
      <c r="J12660" s="823" t="s">
        <v>3212</v>
      </c>
      <c r="K12660" s="822"/>
      <c r="L12660" s="822"/>
      <c r="M12660" s="821"/>
      <c r="N12660" s="822">
        <v>3</v>
      </c>
      <c r="O12660" s="822">
        <v>4</v>
      </c>
      <c r="P12660" s="821">
        <v>17474.113515977577</v>
      </c>
    </row>
    <row r="12661" spans="1:16" x14ac:dyDescent="0.25">
      <c r="A12661" s="1783" t="s">
        <v>4</v>
      </c>
      <c r="B12661" s="1783"/>
      <c r="C12661" s="1783"/>
      <c r="D12661" s="1783"/>
      <c r="E12661" s="820">
        <f>SUM(E10567:E12660)</f>
        <v>6408393.1900000097</v>
      </c>
      <c r="F12661" s="863"/>
      <c r="G12661" s="863"/>
      <c r="H12661" s="863"/>
      <c r="I12661" s="863"/>
      <c r="J12661" s="863"/>
      <c r="K12661" s="820"/>
      <c r="L12661" s="820"/>
      <c r="M12661" s="820">
        <f>SUM(M10567:M12660)</f>
        <v>36547515.000000045</v>
      </c>
      <c r="N12661" s="820"/>
      <c r="O12661" s="820"/>
      <c r="P12661" s="820">
        <f>SUM(P10567:P12660)</f>
        <v>16739981.999999868</v>
      </c>
    </row>
    <row r="12662" spans="1:16" x14ac:dyDescent="0.25">
      <c r="A12662" s="768" t="s">
        <v>2664</v>
      </c>
      <c r="B12662" s="818"/>
      <c r="C12662" s="814"/>
      <c r="D12662" s="814"/>
      <c r="E12662" s="817"/>
      <c r="F12662" s="816"/>
      <c r="G12662" s="815"/>
      <c r="H12662" s="814"/>
      <c r="I12662" s="814"/>
      <c r="J12662" s="813"/>
      <c r="K12662" s="812"/>
      <c r="L12662" s="812"/>
      <c r="M12662" s="811"/>
      <c r="N12662" s="812"/>
      <c r="O12662" s="812"/>
      <c r="P12662" s="811"/>
    </row>
    <row r="12663" spans="1:16" x14ac:dyDescent="0.25">
      <c r="A12663" s="834"/>
      <c r="B12663" s="834"/>
      <c r="C12663" s="830"/>
      <c r="D12663" s="830"/>
      <c r="E12663" s="833"/>
      <c r="F12663" s="832"/>
      <c r="G12663" s="831"/>
      <c r="H12663" s="830"/>
      <c r="I12663" s="830"/>
      <c r="J12663" s="830"/>
      <c r="K12663" s="829"/>
      <c r="L12663" s="829"/>
      <c r="M12663" s="828"/>
      <c r="N12663" s="829"/>
      <c r="O12663" s="829"/>
      <c r="P12663" s="828"/>
    </row>
    <row r="12664" spans="1:16" x14ac:dyDescent="0.25">
      <c r="A12664" s="834"/>
      <c r="B12664" s="834"/>
      <c r="C12664" s="830"/>
      <c r="D12664" s="830"/>
      <c r="E12664" s="833"/>
      <c r="F12664" s="832"/>
      <c r="G12664" s="831"/>
      <c r="H12664" s="830"/>
      <c r="I12664" s="830"/>
      <c r="J12664" s="830"/>
      <c r="K12664" s="829"/>
      <c r="L12664" s="829"/>
      <c r="M12664" s="828"/>
      <c r="N12664" s="829"/>
      <c r="O12664" s="829"/>
      <c r="P12664" s="828"/>
    </row>
    <row r="12665" spans="1:16" x14ac:dyDescent="0.25">
      <c r="A12665" s="834"/>
      <c r="B12665" s="834"/>
      <c r="C12665" s="830"/>
      <c r="D12665" s="830"/>
      <c r="E12665" s="833"/>
      <c r="F12665" s="832"/>
      <c r="G12665" s="831"/>
      <c r="H12665" s="830"/>
      <c r="I12665" s="830"/>
      <c r="J12665" s="830"/>
      <c r="K12665" s="829"/>
      <c r="L12665" s="829"/>
      <c r="M12665" s="828"/>
      <c r="N12665" s="829"/>
      <c r="O12665" s="829"/>
      <c r="P12665" s="828"/>
    </row>
    <row r="12666" spans="1:16" ht="18" x14ac:dyDescent="0.25">
      <c r="A12666" s="862" t="s">
        <v>427</v>
      </c>
      <c r="B12666" s="834"/>
      <c r="C12666" s="830"/>
      <c r="D12666" s="830"/>
      <c r="E12666" s="833"/>
      <c r="F12666" s="832"/>
      <c r="G12666" s="831"/>
      <c r="H12666" s="830"/>
      <c r="I12666" s="830"/>
      <c r="J12666" s="830"/>
      <c r="K12666" s="829"/>
      <c r="L12666" s="829"/>
      <c r="M12666" s="828"/>
      <c r="N12666" s="829"/>
      <c r="O12666" s="829"/>
      <c r="P12666" s="828"/>
    </row>
    <row r="12667" spans="1:16" ht="15.75" x14ac:dyDescent="0.25">
      <c r="A12667" s="861" t="s">
        <v>3621</v>
      </c>
      <c r="B12667" s="834"/>
      <c r="C12667" s="830"/>
      <c r="D12667" s="830"/>
      <c r="E12667" s="833"/>
      <c r="F12667" s="832"/>
      <c r="G12667" s="831"/>
      <c r="H12667" s="830"/>
      <c r="I12667" s="830"/>
      <c r="J12667" s="830"/>
      <c r="K12667" s="829"/>
      <c r="L12667" s="829"/>
      <c r="M12667" s="828"/>
      <c r="N12667" s="829"/>
      <c r="O12667" s="829"/>
      <c r="P12667" s="828"/>
    </row>
    <row r="12668" spans="1:16" ht="23.25" x14ac:dyDescent="0.25">
      <c r="A12668" s="1762" t="s">
        <v>3620</v>
      </c>
      <c r="B12668" s="1762"/>
      <c r="C12668" s="1762"/>
      <c r="D12668" s="1762"/>
      <c r="E12668" s="1762"/>
      <c r="F12668" s="1762"/>
      <c r="G12668" s="1762"/>
      <c r="H12668" s="1762"/>
      <c r="I12668" s="1762"/>
      <c r="J12668" s="1762"/>
      <c r="K12668" s="1762"/>
      <c r="L12668" s="1762"/>
      <c r="M12668" s="1762"/>
      <c r="N12668" s="1762"/>
      <c r="O12668" s="1762"/>
      <c r="P12668" s="1762"/>
    </row>
    <row r="12669" spans="1:16" x14ac:dyDescent="0.25">
      <c r="A12669" s="834"/>
      <c r="B12669" s="834"/>
      <c r="C12669" s="830"/>
      <c r="D12669" s="830"/>
      <c r="E12669" s="833"/>
      <c r="F12669" s="832"/>
      <c r="G12669" s="831"/>
      <c r="H12669" s="830"/>
      <c r="I12669" s="830"/>
      <c r="J12669" s="830"/>
      <c r="K12669" s="829"/>
      <c r="L12669" s="829"/>
      <c r="M12669" s="828"/>
      <c r="N12669" s="829"/>
      <c r="O12669" s="829"/>
      <c r="P12669" s="828"/>
    </row>
    <row r="12670" spans="1:16" ht="23.25" x14ac:dyDescent="0.25">
      <c r="A12670" s="1762" t="s">
        <v>627</v>
      </c>
      <c r="B12670" s="1762"/>
      <c r="C12670" s="1762"/>
      <c r="D12670" s="1762"/>
      <c r="E12670" s="1762"/>
      <c r="F12670" s="1762"/>
      <c r="G12670" s="1762"/>
      <c r="H12670" s="1762"/>
      <c r="I12670" s="1762"/>
      <c r="J12670" s="1762"/>
      <c r="K12670" s="1762"/>
      <c r="L12670" s="1762"/>
      <c r="M12670" s="1762"/>
      <c r="N12670" s="1762"/>
      <c r="O12670" s="1762"/>
      <c r="P12670" s="1762"/>
    </row>
    <row r="12671" spans="1:16" ht="23.25" x14ac:dyDescent="0.25">
      <c r="A12671" s="860"/>
      <c r="B12671" s="860"/>
      <c r="C12671" s="857"/>
      <c r="D12671" s="857"/>
      <c r="E12671" s="859"/>
      <c r="F12671" s="857"/>
      <c r="G12671" s="858"/>
      <c r="H12671" s="857"/>
      <c r="I12671" s="857"/>
      <c r="J12671" s="856"/>
      <c r="K12671" s="854"/>
      <c r="L12671" s="854"/>
      <c r="M12671" s="855"/>
      <c r="N12671" s="854"/>
      <c r="O12671" s="853"/>
      <c r="P12671" s="828"/>
    </row>
    <row r="12672" spans="1:16" ht="23.25" x14ac:dyDescent="0.25">
      <c r="A12672" s="1577" t="s">
        <v>3619</v>
      </c>
      <c r="B12672" s="1577"/>
      <c r="C12672" s="1577"/>
      <c r="D12672" s="1577"/>
      <c r="E12672" s="1577"/>
      <c r="F12672" s="1577"/>
      <c r="G12672" s="1577"/>
      <c r="H12672" s="1577"/>
      <c r="I12672" s="1577"/>
      <c r="J12672" s="1577"/>
      <c r="K12672" s="1577"/>
      <c r="L12672" s="1577"/>
      <c r="M12672" s="1577"/>
      <c r="N12672" s="1577"/>
      <c r="O12672" s="1577"/>
      <c r="P12672" s="1577"/>
    </row>
    <row r="12673" spans="1:16" x14ac:dyDescent="0.25">
      <c r="A12673" s="852"/>
      <c r="B12673" s="852"/>
      <c r="C12673" s="848"/>
      <c r="D12673" s="848"/>
      <c r="E12673" s="851"/>
      <c r="F12673" s="850"/>
      <c r="G12673" s="849"/>
      <c r="H12673" s="848"/>
      <c r="I12673" s="848"/>
      <c r="J12673" s="848"/>
      <c r="K12673" s="846"/>
      <c r="L12673" s="846"/>
      <c r="M12673" s="847"/>
      <c r="N12673" s="846"/>
      <c r="O12673" s="846"/>
      <c r="P12673" s="828"/>
    </row>
    <row r="12674" spans="1:16" s="835" customFormat="1" x14ac:dyDescent="0.25">
      <c r="A12674" s="845" t="s">
        <v>3618</v>
      </c>
      <c r="B12674" s="844" t="s">
        <v>3617</v>
      </c>
      <c r="C12674" s="843"/>
      <c r="D12674" s="842"/>
      <c r="E12674" s="841"/>
      <c r="F12674" s="839"/>
      <c r="G12674" s="840"/>
      <c r="H12674" s="839"/>
      <c r="I12674" s="839"/>
      <c r="J12674" s="839"/>
      <c r="K12674" s="837"/>
      <c r="L12674" s="837"/>
      <c r="M12674" s="838"/>
      <c r="N12674" s="837"/>
      <c r="O12674" s="837"/>
      <c r="P12674" s="836"/>
    </row>
    <row r="12675" spans="1:16" x14ac:dyDescent="0.25">
      <c r="A12675" s="834"/>
      <c r="B12675" s="834"/>
      <c r="C12675" s="830"/>
      <c r="D12675" s="830"/>
      <c r="E12675" s="833"/>
      <c r="F12675" s="832"/>
      <c r="G12675" s="831"/>
      <c r="H12675" s="830"/>
      <c r="I12675" s="830"/>
      <c r="J12675" s="830"/>
      <c r="K12675" s="829"/>
      <c r="L12675" s="829"/>
      <c r="M12675" s="828"/>
      <c r="N12675" s="829"/>
      <c r="O12675" s="829"/>
      <c r="P12675" s="828"/>
    </row>
    <row r="12676" spans="1:16" x14ac:dyDescent="0.25">
      <c r="A12676" s="1772" t="s">
        <v>2848</v>
      </c>
      <c r="B12676" s="1772"/>
      <c r="C12676" s="1772"/>
      <c r="D12676" s="1772"/>
      <c r="E12676" s="1772"/>
      <c r="F12676" s="1772" t="s">
        <v>378</v>
      </c>
      <c r="G12676" s="1772"/>
      <c r="H12676" s="1772"/>
      <c r="I12676" s="1772"/>
      <c r="J12676" s="1772"/>
      <c r="K12676" s="1771" t="s">
        <v>2847</v>
      </c>
      <c r="L12676" s="1771"/>
      <c r="M12676" s="1771"/>
      <c r="N12676" s="1771" t="s">
        <v>2846</v>
      </c>
      <c r="O12676" s="1771"/>
      <c r="P12676" s="1771"/>
    </row>
    <row r="12677" spans="1:16" ht="72" customHeight="1" x14ac:dyDescent="0.25">
      <c r="A12677" s="1535" t="s">
        <v>2845</v>
      </c>
      <c r="B12677" s="1535" t="s">
        <v>5</v>
      </c>
      <c r="C12677" s="1535" t="s">
        <v>2844</v>
      </c>
      <c r="D12677" s="1535" t="s">
        <v>2843</v>
      </c>
      <c r="E12677" s="1536" t="s">
        <v>2842</v>
      </c>
      <c r="F12677" s="1537" t="s">
        <v>2841</v>
      </c>
      <c r="G12677" s="1540" t="s">
        <v>2840</v>
      </c>
      <c r="H12677" s="1535" t="s">
        <v>2839</v>
      </c>
      <c r="I12677" s="1535" t="s">
        <v>2838</v>
      </c>
      <c r="J12677" s="1535" t="s">
        <v>2837</v>
      </c>
      <c r="K12677" s="1561" t="s">
        <v>2836</v>
      </c>
      <c r="L12677" s="1538" t="s">
        <v>2835</v>
      </c>
      <c r="M12677" s="1539" t="s">
        <v>2834</v>
      </c>
      <c r="N12677" s="1561" t="s">
        <v>2836</v>
      </c>
      <c r="O12677" s="1538" t="s">
        <v>2835</v>
      </c>
      <c r="P12677" s="1539" t="s">
        <v>2834</v>
      </c>
    </row>
    <row r="12678" spans="1:16" x14ac:dyDescent="0.25">
      <c r="A12678" s="827" t="s">
        <v>2673</v>
      </c>
      <c r="B12678" s="827" t="s">
        <v>2672</v>
      </c>
      <c r="C12678" s="827" t="s">
        <v>3031</v>
      </c>
      <c r="D12678" s="824" t="s">
        <v>3516</v>
      </c>
      <c r="E12678" s="826">
        <v>9000</v>
      </c>
      <c r="F12678" s="825" t="s">
        <v>3616</v>
      </c>
      <c r="G12678" s="824" t="s">
        <v>3615</v>
      </c>
      <c r="H12678" s="823" t="s">
        <v>2745</v>
      </c>
      <c r="I12678" s="823" t="s">
        <v>2666</v>
      </c>
      <c r="J12678" s="823" t="s">
        <v>2892</v>
      </c>
      <c r="K12678" s="822">
        <v>1</v>
      </c>
      <c r="L12678" s="822">
        <v>12</v>
      </c>
      <c r="M12678" s="821">
        <v>109304.49</v>
      </c>
      <c r="N12678" s="822">
        <v>1</v>
      </c>
      <c r="O12678" s="822">
        <v>6</v>
      </c>
      <c r="P12678" s="821">
        <v>54787.390000000014</v>
      </c>
    </row>
    <row r="12679" spans="1:16" x14ac:dyDescent="0.25">
      <c r="A12679" s="827" t="s">
        <v>2673</v>
      </c>
      <c r="B12679" s="827" t="s">
        <v>2672</v>
      </c>
      <c r="C12679" s="827" t="s">
        <v>3031</v>
      </c>
      <c r="D12679" s="824" t="s">
        <v>3181</v>
      </c>
      <c r="E12679" s="826">
        <v>9000</v>
      </c>
      <c r="F12679" s="825" t="s">
        <v>2881</v>
      </c>
      <c r="G12679" s="824" t="s">
        <v>2880</v>
      </c>
      <c r="H12679" s="823" t="s">
        <v>3065</v>
      </c>
      <c r="I12679" s="823" t="s">
        <v>2666</v>
      </c>
      <c r="J12679" s="823" t="s">
        <v>2872</v>
      </c>
      <c r="K12679" s="822">
        <v>1</v>
      </c>
      <c r="L12679" s="822">
        <v>12</v>
      </c>
      <c r="M12679" s="821">
        <v>109960.8</v>
      </c>
      <c r="N12679" s="822">
        <v>1</v>
      </c>
      <c r="O12679" s="822">
        <v>6</v>
      </c>
      <c r="P12679" s="821">
        <v>55044.900000000009</v>
      </c>
    </row>
    <row r="12680" spans="1:16" x14ac:dyDescent="0.25">
      <c r="A12680" s="827" t="s">
        <v>2673</v>
      </c>
      <c r="B12680" s="827" t="s">
        <v>2672</v>
      </c>
      <c r="C12680" s="827" t="s">
        <v>3031</v>
      </c>
      <c r="D12680" s="824" t="s">
        <v>3032</v>
      </c>
      <c r="E12680" s="826">
        <v>4000</v>
      </c>
      <c r="F12680" s="825" t="s">
        <v>3614</v>
      </c>
      <c r="G12680" s="824" t="s">
        <v>3613</v>
      </c>
      <c r="H12680" s="823" t="s">
        <v>3612</v>
      </c>
      <c r="I12680" s="823" t="s">
        <v>385</v>
      </c>
      <c r="J12680" s="823" t="s">
        <v>3611</v>
      </c>
      <c r="K12680" s="822">
        <v>1</v>
      </c>
      <c r="L12680" s="822">
        <v>12</v>
      </c>
      <c r="M12680" s="821">
        <v>37863.15</v>
      </c>
      <c r="N12680" s="822">
        <v>1</v>
      </c>
      <c r="O12680" s="822">
        <v>6</v>
      </c>
      <c r="P12680" s="821">
        <v>18910.950000000012</v>
      </c>
    </row>
    <row r="12681" spans="1:16" x14ac:dyDescent="0.25">
      <c r="A12681" s="827" t="s">
        <v>2673</v>
      </c>
      <c r="B12681" s="827" t="s">
        <v>2672</v>
      </c>
      <c r="C12681" s="827" t="s">
        <v>3031</v>
      </c>
      <c r="D12681" s="824" t="s">
        <v>3215</v>
      </c>
      <c r="E12681" s="826">
        <v>7000</v>
      </c>
      <c r="F12681" s="825" t="s">
        <v>3610</v>
      </c>
      <c r="G12681" s="824" t="s">
        <v>3609</v>
      </c>
      <c r="H12681" s="823" t="s">
        <v>2772</v>
      </c>
      <c r="I12681" s="823" t="s">
        <v>2666</v>
      </c>
      <c r="J12681" s="823" t="s">
        <v>2782</v>
      </c>
      <c r="K12681" s="822">
        <v>3</v>
      </c>
      <c r="L12681" s="822">
        <v>12</v>
      </c>
      <c r="M12681" s="821">
        <v>85727.47</v>
      </c>
      <c r="N12681" s="822">
        <v>3</v>
      </c>
      <c r="O12681" s="822">
        <v>6</v>
      </c>
      <c r="P12681" s="821">
        <v>43044.900000000009</v>
      </c>
    </row>
    <row r="12682" spans="1:16" ht="22.5" x14ac:dyDescent="0.25">
      <c r="A12682" s="827" t="s">
        <v>2673</v>
      </c>
      <c r="B12682" s="827" t="s">
        <v>2672</v>
      </c>
      <c r="C12682" s="827" t="s">
        <v>3031</v>
      </c>
      <c r="D12682" s="824" t="s">
        <v>3363</v>
      </c>
      <c r="E12682" s="826">
        <v>15000</v>
      </c>
      <c r="F12682" s="825" t="s">
        <v>3608</v>
      </c>
      <c r="G12682" s="824" t="s">
        <v>3607</v>
      </c>
      <c r="H12682" s="823" t="s">
        <v>3065</v>
      </c>
      <c r="I12682" s="823" t="s">
        <v>2666</v>
      </c>
      <c r="J12682" s="823" t="s">
        <v>3278</v>
      </c>
      <c r="K12682" s="822">
        <v>1</v>
      </c>
      <c r="L12682" s="822">
        <v>10</v>
      </c>
      <c r="M12682" s="821">
        <v>151734</v>
      </c>
      <c r="N12682" s="822" t="s">
        <v>3033</v>
      </c>
      <c r="O12682" s="822">
        <v>6</v>
      </c>
      <c r="P12682" s="821">
        <v>89544.899999999965</v>
      </c>
    </row>
    <row r="12683" spans="1:16" x14ac:dyDescent="0.25">
      <c r="A12683" s="827" t="s">
        <v>2673</v>
      </c>
      <c r="B12683" s="827" t="s">
        <v>2672</v>
      </c>
      <c r="C12683" s="827" t="s">
        <v>3031</v>
      </c>
      <c r="D12683" s="824" t="s">
        <v>3606</v>
      </c>
      <c r="E12683" s="826">
        <v>8500</v>
      </c>
      <c r="F12683" s="825" t="s">
        <v>2816</v>
      </c>
      <c r="G12683" s="824" t="s">
        <v>2815</v>
      </c>
      <c r="H12683" s="823" t="s">
        <v>2886</v>
      </c>
      <c r="I12683" s="823" t="s">
        <v>2666</v>
      </c>
      <c r="J12683" s="823" t="s">
        <v>2892</v>
      </c>
      <c r="K12683" s="822">
        <v>2</v>
      </c>
      <c r="L12683" s="822">
        <v>5</v>
      </c>
      <c r="M12683" s="821">
        <v>43326.86</v>
      </c>
      <c r="N12683" s="822">
        <v>3</v>
      </c>
      <c r="O12683" s="822">
        <v>6</v>
      </c>
      <c r="P12683" s="821">
        <v>52044.900000000009</v>
      </c>
    </row>
    <row r="12684" spans="1:16" x14ac:dyDescent="0.25">
      <c r="A12684" s="827" t="s">
        <v>2673</v>
      </c>
      <c r="B12684" s="827" t="s">
        <v>2672</v>
      </c>
      <c r="C12684" s="827" t="s">
        <v>3031</v>
      </c>
      <c r="D12684" s="824" t="s">
        <v>2772</v>
      </c>
      <c r="E12684" s="826">
        <v>8000</v>
      </c>
      <c r="F12684" s="825" t="s">
        <v>3605</v>
      </c>
      <c r="G12684" s="824" t="s">
        <v>3604</v>
      </c>
      <c r="H12684" s="823" t="s">
        <v>3285</v>
      </c>
      <c r="I12684" s="823" t="s">
        <v>2666</v>
      </c>
      <c r="J12684" s="823" t="s">
        <v>2772</v>
      </c>
      <c r="K12684" s="822">
        <v>1</v>
      </c>
      <c r="L12684" s="822">
        <v>8</v>
      </c>
      <c r="M12684" s="821">
        <v>59332.600000000006</v>
      </c>
      <c r="N12684" s="822" t="s">
        <v>3033</v>
      </c>
      <c r="O12684" s="822"/>
      <c r="P12684" s="821"/>
    </row>
    <row r="12685" spans="1:16" x14ac:dyDescent="0.25">
      <c r="A12685" s="827" t="s">
        <v>2673</v>
      </c>
      <c r="B12685" s="827" t="s">
        <v>2672</v>
      </c>
      <c r="C12685" s="827" t="s">
        <v>3031</v>
      </c>
      <c r="D12685" s="824" t="s">
        <v>3547</v>
      </c>
      <c r="E12685" s="826">
        <v>6000</v>
      </c>
      <c r="F12685" s="825" t="s">
        <v>2854</v>
      </c>
      <c r="G12685" s="824" t="s">
        <v>3603</v>
      </c>
      <c r="H12685" s="823" t="s">
        <v>2873</v>
      </c>
      <c r="I12685" s="823" t="s">
        <v>2684</v>
      </c>
      <c r="J12685" s="823" t="s">
        <v>2920</v>
      </c>
      <c r="K12685" s="822">
        <v>2</v>
      </c>
      <c r="L12685" s="822">
        <v>7</v>
      </c>
      <c r="M12685" s="821">
        <v>44736.85</v>
      </c>
      <c r="N12685" s="822" t="s">
        <v>3033</v>
      </c>
      <c r="O12685" s="822"/>
      <c r="P12685" s="821"/>
    </row>
    <row r="12686" spans="1:16" x14ac:dyDescent="0.25">
      <c r="A12686" s="827" t="s">
        <v>2673</v>
      </c>
      <c r="B12686" s="827" t="s">
        <v>2672</v>
      </c>
      <c r="C12686" s="827" t="s">
        <v>3031</v>
      </c>
      <c r="D12686" s="824" t="s">
        <v>3602</v>
      </c>
      <c r="E12686" s="826">
        <v>3500</v>
      </c>
      <c r="F12686" s="825" t="s">
        <v>3601</v>
      </c>
      <c r="G12686" s="824" t="s">
        <v>3600</v>
      </c>
      <c r="H12686" s="823" t="s">
        <v>385</v>
      </c>
      <c r="I12686" s="823" t="s">
        <v>385</v>
      </c>
      <c r="J12686" s="823" t="s">
        <v>385</v>
      </c>
      <c r="K12686" s="822">
        <v>3</v>
      </c>
      <c r="L12686" s="822">
        <v>12</v>
      </c>
      <c r="M12686" s="821">
        <v>43960.800000000003</v>
      </c>
      <c r="N12686" s="822">
        <v>1</v>
      </c>
      <c r="O12686" s="822">
        <v>6</v>
      </c>
      <c r="P12686" s="821">
        <v>22044.900000000009</v>
      </c>
    </row>
    <row r="12687" spans="1:16" x14ac:dyDescent="0.25">
      <c r="A12687" s="827" t="s">
        <v>2673</v>
      </c>
      <c r="B12687" s="827" t="s">
        <v>2672</v>
      </c>
      <c r="C12687" s="827" t="s">
        <v>3031</v>
      </c>
      <c r="D12687" s="824" t="s">
        <v>3599</v>
      </c>
      <c r="E12687" s="826">
        <v>12000</v>
      </c>
      <c r="F12687" s="825" t="s">
        <v>3598</v>
      </c>
      <c r="G12687" s="824" t="s">
        <v>3597</v>
      </c>
      <c r="H12687" s="823" t="s">
        <v>2814</v>
      </c>
      <c r="I12687" s="823" t="s">
        <v>2666</v>
      </c>
      <c r="J12687" s="823" t="s">
        <v>2886</v>
      </c>
      <c r="K12687" s="822">
        <v>3</v>
      </c>
      <c r="L12687" s="822">
        <v>12</v>
      </c>
      <c r="M12687" s="821">
        <v>145026.85999999999</v>
      </c>
      <c r="N12687" s="822">
        <v>3</v>
      </c>
      <c r="O12687" s="822">
        <v>6</v>
      </c>
      <c r="P12687" s="821">
        <v>72971.569999999963</v>
      </c>
    </row>
    <row r="12688" spans="1:16" ht="22.5" x14ac:dyDescent="0.25">
      <c r="A12688" s="827" t="s">
        <v>2673</v>
      </c>
      <c r="B12688" s="827" t="s">
        <v>2672</v>
      </c>
      <c r="C12688" s="827" t="s">
        <v>3031</v>
      </c>
      <c r="D12688" s="824" t="s">
        <v>3596</v>
      </c>
      <c r="E12688" s="826">
        <v>15000</v>
      </c>
      <c r="F12688" s="825" t="s">
        <v>3595</v>
      </c>
      <c r="G12688" s="824" t="s">
        <v>2765</v>
      </c>
      <c r="H12688" s="823" t="s">
        <v>2831</v>
      </c>
      <c r="I12688" s="823" t="s">
        <v>2666</v>
      </c>
      <c r="J12688" s="823" t="s">
        <v>2849</v>
      </c>
      <c r="K12688" s="822">
        <v>1</v>
      </c>
      <c r="L12688" s="822">
        <v>12</v>
      </c>
      <c r="M12688" s="821">
        <v>181960.8</v>
      </c>
      <c r="N12688" s="822">
        <v>1</v>
      </c>
      <c r="O12688" s="822">
        <v>6</v>
      </c>
      <c r="P12688" s="821">
        <v>89544.899999999965</v>
      </c>
    </row>
    <row r="12689" spans="1:16" ht="22.5" x14ac:dyDescent="0.25">
      <c r="A12689" s="827" t="s">
        <v>2673</v>
      </c>
      <c r="B12689" s="827" t="s">
        <v>2672</v>
      </c>
      <c r="C12689" s="827" t="s">
        <v>3031</v>
      </c>
      <c r="D12689" s="824" t="s">
        <v>3064</v>
      </c>
      <c r="E12689" s="826">
        <v>7000</v>
      </c>
      <c r="F12689" s="825" t="s">
        <v>3594</v>
      </c>
      <c r="G12689" s="824" t="s">
        <v>3593</v>
      </c>
      <c r="H12689" s="823" t="s">
        <v>3065</v>
      </c>
      <c r="I12689" s="823" t="s">
        <v>2666</v>
      </c>
      <c r="J12689" s="823" t="s">
        <v>2852</v>
      </c>
      <c r="K12689" s="822">
        <v>2</v>
      </c>
      <c r="L12689" s="822">
        <v>12</v>
      </c>
      <c r="M12689" s="821">
        <v>85930.91</v>
      </c>
      <c r="N12689" s="822">
        <v>4</v>
      </c>
      <c r="O12689" s="822">
        <v>6</v>
      </c>
      <c r="P12689" s="821">
        <v>43017.680000000008</v>
      </c>
    </row>
    <row r="12690" spans="1:16" ht="22.5" x14ac:dyDescent="0.25">
      <c r="A12690" s="827" t="s">
        <v>2673</v>
      </c>
      <c r="B12690" s="827" t="s">
        <v>2672</v>
      </c>
      <c r="C12690" s="827" t="s">
        <v>3031</v>
      </c>
      <c r="D12690" s="824" t="s">
        <v>3592</v>
      </c>
      <c r="E12690" s="826">
        <v>7000</v>
      </c>
      <c r="F12690" s="825" t="s">
        <v>3590</v>
      </c>
      <c r="G12690" s="824" t="s">
        <v>3589</v>
      </c>
      <c r="H12690" s="823" t="s">
        <v>2860</v>
      </c>
      <c r="I12690" s="823" t="s">
        <v>2666</v>
      </c>
      <c r="J12690" s="823" t="s">
        <v>3107</v>
      </c>
      <c r="K12690" s="822">
        <v>2</v>
      </c>
      <c r="L12690" s="822">
        <v>5</v>
      </c>
      <c r="M12690" s="821">
        <v>28376.550000000003</v>
      </c>
      <c r="N12690" s="822" t="s">
        <v>3033</v>
      </c>
      <c r="O12690" s="822"/>
      <c r="P12690" s="821"/>
    </row>
    <row r="12691" spans="1:16" ht="22.5" x14ac:dyDescent="0.25">
      <c r="A12691" s="827" t="s">
        <v>2673</v>
      </c>
      <c r="B12691" s="827" t="s">
        <v>2672</v>
      </c>
      <c r="C12691" s="827" t="s">
        <v>3031</v>
      </c>
      <c r="D12691" s="824" t="s">
        <v>3591</v>
      </c>
      <c r="E12691" s="826">
        <v>8000</v>
      </c>
      <c r="F12691" s="825" t="s">
        <v>3590</v>
      </c>
      <c r="G12691" s="824" t="s">
        <v>3589</v>
      </c>
      <c r="H12691" s="823" t="s">
        <v>2860</v>
      </c>
      <c r="I12691" s="823" t="s">
        <v>2666</v>
      </c>
      <c r="J12691" s="823" t="s">
        <v>3107</v>
      </c>
      <c r="K12691" s="822">
        <v>2</v>
      </c>
      <c r="L12691" s="822">
        <v>5</v>
      </c>
      <c r="M12691" s="821">
        <v>40600.33</v>
      </c>
      <c r="N12691" s="822">
        <v>1</v>
      </c>
      <c r="O12691" s="822">
        <v>6</v>
      </c>
      <c r="P12691" s="821">
        <v>49044.900000000009</v>
      </c>
    </row>
    <row r="12692" spans="1:16" x14ac:dyDescent="0.25">
      <c r="A12692" s="827" t="s">
        <v>2673</v>
      </c>
      <c r="B12692" s="827" t="s">
        <v>2672</v>
      </c>
      <c r="C12692" s="827" t="s">
        <v>3031</v>
      </c>
      <c r="D12692" s="824" t="s">
        <v>3264</v>
      </c>
      <c r="E12692" s="826">
        <v>15000</v>
      </c>
      <c r="F12692" s="825" t="s">
        <v>3588</v>
      </c>
      <c r="G12692" s="824" t="s">
        <v>3587</v>
      </c>
      <c r="H12692" s="823" t="s">
        <v>3052</v>
      </c>
      <c r="I12692" s="823" t="s">
        <v>2666</v>
      </c>
      <c r="J12692" s="823" t="s">
        <v>2772</v>
      </c>
      <c r="K12692" s="822">
        <v>1</v>
      </c>
      <c r="L12692" s="822">
        <v>12</v>
      </c>
      <c r="M12692" s="821">
        <v>181960.8</v>
      </c>
      <c r="N12692" s="822">
        <v>1</v>
      </c>
      <c r="O12692" s="822">
        <v>6</v>
      </c>
      <c r="P12692" s="821">
        <v>89544.899999999965</v>
      </c>
    </row>
    <row r="12693" spans="1:16" ht="22.5" x14ac:dyDescent="0.25">
      <c r="A12693" s="827" t="s">
        <v>2673</v>
      </c>
      <c r="B12693" s="827" t="s">
        <v>2672</v>
      </c>
      <c r="C12693" s="827" t="s">
        <v>3031</v>
      </c>
      <c r="D12693" s="824" t="s">
        <v>3586</v>
      </c>
      <c r="E12693" s="826">
        <v>4000</v>
      </c>
      <c r="F12693" s="825" t="s">
        <v>2922</v>
      </c>
      <c r="G12693" s="824" t="s">
        <v>2921</v>
      </c>
      <c r="H12693" s="823" t="s">
        <v>2883</v>
      </c>
      <c r="I12693" s="823" t="s">
        <v>2666</v>
      </c>
      <c r="J12693" s="823" t="s">
        <v>2883</v>
      </c>
      <c r="K12693" s="822">
        <v>2</v>
      </c>
      <c r="L12693" s="822">
        <v>4</v>
      </c>
      <c r="M12693" s="821">
        <v>15211.43</v>
      </c>
      <c r="N12693" s="822" t="s">
        <v>3033</v>
      </c>
      <c r="O12693" s="822"/>
      <c r="P12693" s="821"/>
    </row>
    <row r="12694" spans="1:16" x14ac:dyDescent="0.25">
      <c r="A12694" s="827" t="s">
        <v>2673</v>
      </c>
      <c r="B12694" s="827" t="s">
        <v>2672</v>
      </c>
      <c r="C12694" s="827" t="s">
        <v>3031</v>
      </c>
      <c r="D12694" s="824" t="s">
        <v>3585</v>
      </c>
      <c r="E12694" s="826">
        <v>12000</v>
      </c>
      <c r="F12694" s="825" t="s">
        <v>3584</v>
      </c>
      <c r="G12694" s="824" t="s">
        <v>3583</v>
      </c>
      <c r="H12694" s="823" t="s">
        <v>2676</v>
      </c>
      <c r="I12694" s="823" t="s">
        <v>2666</v>
      </c>
      <c r="J12694" s="823" t="s">
        <v>2925</v>
      </c>
      <c r="K12694" s="822">
        <v>1</v>
      </c>
      <c r="L12694" s="822">
        <v>12</v>
      </c>
      <c r="M12694" s="821">
        <v>143715.90999999997</v>
      </c>
      <c r="N12694" s="822">
        <v>1</v>
      </c>
      <c r="O12694" s="822">
        <v>6</v>
      </c>
      <c r="P12694" s="821">
        <v>72996.899999999965</v>
      </c>
    </row>
    <row r="12695" spans="1:16" x14ac:dyDescent="0.25">
      <c r="A12695" s="827" t="s">
        <v>2673</v>
      </c>
      <c r="B12695" s="827" t="s">
        <v>2672</v>
      </c>
      <c r="C12695" s="827" t="s">
        <v>3031</v>
      </c>
      <c r="D12695" s="824" t="s">
        <v>3264</v>
      </c>
      <c r="E12695" s="826">
        <v>14000</v>
      </c>
      <c r="F12695" s="825" t="s">
        <v>3582</v>
      </c>
      <c r="G12695" s="824" t="s">
        <v>3581</v>
      </c>
      <c r="H12695" s="823" t="s">
        <v>3052</v>
      </c>
      <c r="I12695" s="823" t="s">
        <v>2666</v>
      </c>
      <c r="J12695" s="823" t="s">
        <v>2772</v>
      </c>
      <c r="K12695" s="822">
        <v>1</v>
      </c>
      <c r="L12695" s="822">
        <v>12</v>
      </c>
      <c r="M12695" s="821">
        <v>169922.97</v>
      </c>
      <c r="N12695" s="822">
        <v>1</v>
      </c>
      <c r="O12695" s="822">
        <v>6</v>
      </c>
      <c r="P12695" s="821">
        <v>85044.899999999965</v>
      </c>
    </row>
    <row r="12696" spans="1:16" x14ac:dyDescent="0.25">
      <c r="A12696" s="827" t="s">
        <v>2673</v>
      </c>
      <c r="B12696" s="827" t="s">
        <v>2672</v>
      </c>
      <c r="C12696" s="827" t="s">
        <v>3031</v>
      </c>
      <c r="D12696" s="824" t="s">
        <v>3452</v>
      </c>
      <c r="E12696" s="826">
        <v>9000</v>
      </c>
      <c r="F12696" s="825" t="s">
        <v>3580</v>
      </c>
      <c r="G12696" s="824" t="s">
        <v>3579</v>
      </c>
      <c r="H12696" s="823" t="s">
        <v>2733</v>
      </c>
      <c r="I12696" s="823" t="s">
        <v>2666</v>
      </c>
      <c r="J12696" s="823" t="s">
        <v>2852</v>
      </c>
      <c r="K12696" s="822">
        <v>1</v>
      </c>
      <c r="L12696" s="822">
        <v>12</v>
      </c>
      <c r="M12696" s="821">
        <v>109637.38</v>
      </c>
      <c r="N12696" s="822">
        <v>1</v>
      </c>
      <c r="O12696" s="822">
        <v>6</v>
      </c>
      <c r="P12696" s="821">
        <v>54631.760000000017</v>
      </c>
    </row>
    <row r="12697" spans="1:16" x14ac:dyDescent="0.25">
      <c r="A12697" s="827" t="s">
        <v>2673</v>
      </c>
      <c r="B12697" s="827" t="s">
        <v>2672</v>
      </c>
      <c r="C12697" s="827" t="s">
        <v>3031</v>
      </c>
      <c r="D12697" s="824" t="s">
        <v>3578</v>
      </c>
      <c r="E12697" s="826">
        <v>13500</v>
      </c>
      <c r="F12697" s="825" t="s">
        <v>3577</v>
      </c>
      <c r="G12697" s="824" t="s">
        <v>3576</v>
      </c>
      <c r="H12697" s="823" t="s">
        <v>2676</v>
      </c>
      <c r="I12697" s="823" t="s">
        <v>2666</v>
      </c>
      <c r="J12697" s="823" t="s">
        <v>2855</v>
      </c>
      <c r="K12697" s="822">
        <v>1</v>
      </c>
      <c r="L12697" s="822">
        <v>12</v>
      </c>
      <c r="M12697" s="821">
        <v>163960.79999999999</v>
      </c>
      <c r="N12697" s="822">
        <v>1</v>
      </c>
      <c r="O12697" s="822">
        <v>6</v>
      </c>
      <c r="P12697" s="821">
        <v>82044.899999999965</v>
      </c>
    </row>
    <row r="12698" spans="1:16" x14ac:dyDescent="0.25">
      <c r="A12698" s="827" t="s">
        <v>2673</v>
      </c>
      <c r="B12698" s="827" t="s">
        <v>2672</v>
      </c>
      <c r="C12698" s="827" t="s">
        <v>3031</v>
      </c>
      <c r="D12698" s="824" t="s">
        <v>3575</v>
      </c>
      <c r="E12698" s="826">
        <v>5000</v>
      </c>
      <c r="F12698" s="825" t="s">
        <v>2694</v>
      </c>
      <c r="G12698" s="824" t="s">
        <v>2693</v>
      </c>
      <c r="H12698" s="823" t="s">
        <v>3247</v>
      </c>
      <c r="I12698" s="823" t="s">
        <v>2684</v>
      </c>
      <c r="J12698" s="823" t="s">
        <v>3574</v>
      </c>
      <c r="K12698" s="822">
        <v>2</v>
      </c>
      <c r="L12698" s="822">
        <v>9</v>
      </c>
      <c r="M12698" s="821">
        <v>42942.829999999994</v>
      </c>
      <c r="N12698" s="822">
        <v>1</v>
      </c>
      <c r="O12698" s="822">
        <v>6</v>
      </c>
      <c r="P12698" s="821">
        <v>31044.900000000009</v>
      </c>
    </row>
    <row r="12699" spans="1:16" ht="22.5" x14ac:dyDescent="0.25">
      <c r="A12699" s="827" t="s">
        <v>2673</v>
      </c>
      <c r="B12699" s="827" t="s">
        <v>2672</v>
      </c>
      <c r="C12699" s="827" t="s">
        <v>3031</v>
      </c>
      <c r="D12699" s="824" t="s">
        <v>3573</v>
      </c>
      <c r="E12699" s="826">
        <v>8000</v>
      </c>
      <c r="F12699" s="825" t="s">
        <v>3572</v>
      </c>
      <c r="G12699" s="824" t="s">
        <v>3571</v>
      </c>
      <c r="H12699" s="823" t="s">
        <v>3570</v>
      </c>
      <c r="I12699" s="823" t="s">
        <v>2666</v>
      </c>
      <c r="J12699" s="823" t="s">
        <v>3569</v>
      </c>
      <c r="K12699" s="822">
        <v>2</v>
      </c>
      <c r="L12699" s="822">
        <v>12</v>
      </c>
      <c r="M12699" s="821">
        <v>97696.03</v>
      </c>
      <c r="N12699" s="822">
        <v>1</v>
      </c>
      <c r="O12699" s="822">
        <v>6</v>
      </c>
      <c r="P12699" s="821">
        <v>49044.900000000009</v>
      </c>
    </row>
    <row r="12700" spans="1:16" x14ac:dyDescent="0.25">
      <c r="A12700" s="827" t="s">
        <v>2673</v>
      </c>
      <c r="B12700" s="827" t="s">
        <v>2672</v>
      </c>
      <c r="C12700" s="827" t="s">
        <v>3031</v>
      </c>
      <c r="D12700" s="824" t="s">
        <v>3074</v>
      </c>
      <c r="E12700" s="826">
        <v>7000</v>
      </c>
      <c r="F12700" s="825" t="s">
        <v>3568</v>
      </c>
      <c r="G12700" s="824" t="s">
        <v>2783</v>
      </c>
      <c r="H12700" s="823" t="s">
        <v>2772</v>
      </c>
      <c r="I12700" s="823" t="s">
        <v>2666</v>
      </c>
      <c r="J12700" s="823" t="s">
        <v>2772</v>
      </c>
      <c r="K12700" s="822">
        <v>2</v>
      </c>
      <c r="L12700" s="822">
        <v>6</v>
      </c>
      <c r="M12700" s="821">
        <v>30990.199999999997</v>
      </c>
      <c r="N12700" s="822" t="s">
        <v>3033</v>
      </c>
      <c r="O12700" s="822"/>
      <c r="P12700" s="821"/>
    </row>
    <row r="12701" spans="1:16" x14ac:dyDescent="0.25">
      <c r="A12701" s="827" t="s">
        <v>2673</v>
      </c>
      <c r="B12701" s="827" t="s">
        <v>2672</v>
      </c>
      <c r="C12701" s="827" t="s">
        <v>3031</v>
      </c>
      <c r="D12701" s="824" t="s">
        <v>3567</v>
      </c>
      <c r="E12701" s="826">
        <v>7000</v>
      </c>
      <c r="F12701" s="825" t="s">
        <v>3566</v>
      </c>
      <c r="G12701" s="824" t="s">
        <v>3565</v>
      </c>
      <c r="H12701" s="823" t="s">
        <v>2708</v>
      </c>
      <c r="I12701" s="823" t="s">
        <v>2666</v>
      </c>
      <c r="J12701" s="823" t="s">
        <v>3564</v>
      </c>
      <c r="K12701" s="822">
        <v>1</v>
      </c>
      <c r="L12701" s="822">
        <v>2</v>
      </c>
      <c r="M12701" s="821">
        <v>9925.4</v>
      </c>
      <c r="N12701" s="822" t="s">
        <v>3033</v>
      </c>
      <c r="O12701" s="822"/>
      <c r="P12701" s="821"/>
    </row>
    <row r="12702" spans="1:16" ht="22.5" x14ac:dyDescent="0.25">
      <c r="A12702" s="827" t="s">
        <v>2673</v>
      </c>
      <c r="B12702" s="827" t="s">
        <v>2672</v>
      </c>
      <c r="C12702" s="827" t="s">
        <v>3031</v>
      </c>
      <c r="D12702" s="824" t="s">
        <v>3563</v>
      </c>
      <c r="E12702" s="826">
        <v>12000</v>
      </c>
      <c r="F12702" s="825" t="s">
        <v>3562</v>
      </c>
      <c r="G12702" s="824" t="s">
        <v>3561</v>
      </c>
      <c r="H12702" s="823" t="s">
        <v>2676</v>
      </c>
      <c r="I12702" s="823" t="s">
        <v>2666</v>
      </c>
      <c r="J12702" s="823" t="s">
        <v>2855</v>
      </c>
      <c r="K12702" s="822">
        <v>1</v>
      </c>
      <c r="L12702" s="822">
        <v>12</v>
      </c>
      <c r="M12702" s="821">
        <v>145216.79</v>
      </c>
      <c r="N12702" s="822">
        <v>1</v>
      </c>
      <c r="O12702" s="822">
        <v>6</v>
      </c>
      <c r="P12702" s="821">
        <v>72854.069999999963</v>
      </c>
    </row>
    <row r="12703" spans="1:16" x14ac:dyDescent="0.25">
      <c r="A12703" s="827" t="s">
        <v>2673</v>
      </c>
      <c r="B12703" s="827" t="s">
        <v>2672</v>
      </c>
      <c r="C12703" s="827" t="s">
        <v>3031</v>
      </c>
      <c r="D12703" s="824" t="s">
        <v>3190</v>
      </c>
      <c r="E12703" s="826">
        <v>9000</v>
      </c>
      <c r="F12703" s="825" t="s">
        <v>3560</v>
      </c>
      <c r="G12703" s="824" t="s">
        <v>3559</v>
      </c>
      <c r="H12703" s="823" t="s">
        <v>3357</v>
      </c>
      <c r="I12703" s="823" t="s">
        <v>2666</v>
      </c>
      <c r="J12703" s="823" t="s">
        <v>3558</v>
      </c>
      <c r="K12703" s="822">
        <v>4</v>
      </c>
      <c r="L12703" s="822">
        <v>12</v>
      </c>
      <c r="M12703" s="821">
        <v>109960.8</v>
      </c>
      <c r="N12703" s="822">
        <v>1</v>
      </c>
      <c r="O12703" s="822">
        <v>6</v>
      </c>
      <c r="P12703" s="821">
        <v>55008.020000000011</v>
      </c>
    </row>
    <row r="12704" spans="1:16" x14ac:dyDescent="0.25">
      <c r="A12704" s="827" t="s">
        <v>2673</v>
      </c>
      <c r="B12704" s="827" t="s">
        <v>2672</v>
      </c>
      <c r="C12704" s="827" t="s">
        <v>3031</v>
      </c>
      <c r="D12704" s="824" t="s">
        <v>3226</v>
      </c>
      <c r="E12704" s="826">
        <v>8000</v>
      </c>
      <c r="F12704" s="825" t="s">
        <v>2865</v>
      </c>
      <c r="G12704" s="824" t="s">
        <v>2864</v>
      </c>
      <c r="H12704" s="823" t="s">
        <v>2860</v>
      </c>
      <c r="I12704" s="823" t="s">
        <v>2666</v>
      </c>
      <c r="J12704" s="823" t="s">
        <v>2711</v>
      </c>
      <c r="K12704" s="822">
        <v>2</v>
      </c>
      <c r="L12704" s="822">
        <v>6</v>
      </c>
      <c r="M12704" s="821">
        <v>39480.409999999996</v>
      </c>
      <c r="N12704" s="822" t="s">
        <v>3033</v>
      </c>
      <c r="O12704" s="822"/>
      <c r="P12704" s="821"/>
    </row>
    <row r="12705" spans="1:16" ht="22.5" x14ac:dyDescent="0.25">
      <c r="A12705" s="827" t="s">
        <v>2673</v>
      </c>
      <c r="B12705" s="827" t="s">
        <v>2672</v>
      </c>
      <c r="C12705" s="827" t="s">
        <v>3031</v>
      </c>
      <c r="D12705" s="824" t="s">
        <v>3557</v>
      </c>
      <c r="E12705" s="826">
        <v>4000</v>
      </c>
      <c r="F12705" s="825" t="s">
        <v>2780</v>
      </c>
      <c r="G12705" s="824" t="s">
        <v>3556</v>
      </c>
      <c r="H12705" s="823" t="s">
        <v>3555</v>
      </c>
      <c r="I12705" s="823" t="s">
        <v>385</v>
      </c>
      <c r="J12705" s="823" t="s">
        <v>3406</v>
      </c>
      <c r="K12705" s="822">
        <v>3</v>
      </c>
      <c r="L12705" s="822">
        <v>11</v>
      </c>
      <c r="M12705" s="821">
        <v>45277.96</v>
      </c>
      <c r="N12705" s="822">
        <v>1</v>
      </c>
      <c r="O12705" s="822">
        <v>6</v>
      </c>
      <c r="P12705" s="821">
        <v>25044.900000000009</v>
      </c>
    </row>
    <row r="12706" spans="1:16" x14ac:dyDescent="0.25">
      <c r="A12706" s="827" t="s">
        <v>2673</v>
      </c>
      <c r="B12706" s="827" t="s">
        <v>2672</v>
      </c>
      <c r="C12706" s="827" t="s">
        <v>3031</v>
      </c>
      <c r="D12706" s="824" t="s">
        <v>3452</v>
      </c>
      <c r="E12706" s="826">
        <v>9000</v>
      </c>
      <c r="F12706" s="825" t="s">
        <v>3554</v>
      </c>
      <c r="G12706" s="824" t="s">
        <v>2995</v>
      </c>
      <c r="H12706" s="823" t="s">
        <v>3065</v>
      </c>
      <c r="I12706" s="823" t="s">
        <v>2666</v>
      </c>
      <c r="J12706" s="823" t="s">
        <v>2993</v>
      </c>
      <c r="K12706" s="822">
        <v>1</v>
      </c>
      <c r="L12706" s="822">
        <v>12</v>
      </c>
      <c r="M12706" s="821">
        <v>109960.8</v>
      </c>
      <c r="N12706" s="822">
        <v>1</v>
      </c>
      <c r="O12706" s="822">
        <v>6</v>
      </c>
      <c r="P12706" s="821">
        <v>55027.400000000009</v>
      </c>
    </row>
    <row r="12707" spans="1:16" x14ac:dyDescent="0.25">
      <c r="A12707" s="827" t="s">
        <v>2673</v>
      </c>
      <c r="B12707" s="827" t="s">
        <v>2672</v>
      </c>
      <c r="C12707" s="827" t="s">
        <v>3031</v>
      </c>
      <c r="D12707" s="824" t="s">
        <v>3139</v>
      </c>
      <c r="E12707" s="826">
        <v>3500</v>
      </c>
      <c r="F12707" s="825" t="s">
        <v>3553</v>
      </c>
      <c r="G12707" s="824" t="s">
        <v>3552</v>
      </c>
      <c r="H12707" s="823" t="s">
        <v>2741</v>
      </c>
      <c r="I12707" s="823" t="s">
        <v>385</v>
      </c>
      <c r="J12707" s="823" t="s">
        <v>3401</v>
      </c>
      <c r="K12707" s="822">
        <v>1</v>
      </c>
      <c r="L12707" s="822">
        <v>12</v>
      </c>
      <c r="M12707" s="821">
        <v>43960.800000000003</v>
      </c>
      <c r="N12707" s="822">
        <v>1</v>
      </c>
      <c r="O12707" s="822">
        <v>6</v>
      </c>
      <c r="P12707" s="821">
        <v>22044.900000000009</v>
      </c>
    </row>
    <row r="12708" spans="1:16" x14ac:dyDescent="0.25">
      <c r="A12708" s="827" t="s">
        <v>2673</v>
      </c>
      <c r="B12708" s="827" t="s">
        <v>2672</v>
      </c>
      <c r="C12708" s="827" t="s">
        <v>3031</v>
      </c>
      <c r="D12708" s="824" t="s">
        <v>3452</v>
      </c>
      <c r="E12708" s="826">
        <v>9000</v>
      </c>
      <c r="F12708" s="825" t="s">
        <v>3551</v>
      </c>
      <c r="G12708" s="824" t="s">
        <v>3550</v>
      </c>
      <c r="H12708" s="823" t="s">
        <v>3065</v>
      </c>
      <c r="I12708" s="823" t="s">
        <v>2666</v>
      </c>
      <c r="J12708" s="823" t="s">
        <v>3430</v>
      </c>
      <c r="K12708" s="822">
        <v>1</v>
      </c>
      <c r="L12708" s="822">
        <v>12</v>
      </c>
      <c r="M12708" s="821">
        <v>109960.8</v>
      </c>
      <c r="N12708" s="822">
        <v>1</v>
      </c>
      <c r="O12708" s="822">
        <v>6</v>
      </c>
      <c r="P12708" s="821">
        <v>55044.900000000009</v>
      </c>
    </row>
    <row r="12709" spans="1:16" x14ac:dyDescent="0.25">
      <c r="A12709" s="827" t="s">
        <v>2673</v>
      </c>
      <c r="B12709" s="827" t="s">
        <v>2672</v>
      </c>
      <c r="C12709" s="827" t="s">
        <v>3031</v>
      </c>
      <c r="D12709" s="824" t="s">
        <v>3222</v>
      </c>
      <c r="E12709" s="826">
        <v>7000</v>
      </c>
      <c r="F12709" s="825" t="s">
        <v>3549</v>
      </c>
      <c r="G12709" s="824" t="s">
        <v>3548</v>
      </c>
      <c r="H12709" s="823" t="s">
        <v>2814</v>
      </c>
      <c r="I12709" s="823" t="s">
        <v>2666</v>
      </c>
      <c r="J12709" s="823" t="s">
        <v>2886</v>
      </c>
      <c r="K12709" s="822">
        <v>3</v>
      </c>
      <c r="L12709" s="822">
        <v>2</v>
      </c>
      <c r="M12709" s="821">
        <v>13526.8</v>
      </c>
      <c r="N12709" s="822">
        <v>2</v>
      </c>
      <c r="O12709" s="822">
        <v>6</v>
      </c>
      <c r="P12709" s="821">
        <v>43044.900000000009</v>
      </c>
    </row>
    <row r="12710" spans="1:16" x14ac:dyDescent="0.25">
      <c r="A12710" s="827" t="s">
        <v>2673</v>
      </c>
      <c r="B12710" s="827" t="s">
        <v>2672</v>
      </c>
      <c r="C12710" s="827" t="s">
        <v>3031</v>
      </c>
      <c r="D12710" s="824" t="s">
        <v>3222</v>
      </c>
      <c r="E12710" s="826">
        <v>6000</v>
      </c>
      <c r="F12710" s="825" t="s">
        <v>3549</v>
      </c>
      <c r="G12710" s="824" t="s">
        <v>3548</v>
      </c>
      <c r="H12710" s="823" t="s">
        <v>2814</v>
      </c>
      <c r="I12710" s="823" t="s">
        <v>2666</v>
      </c>
      <c r="J12710" s="823" t="s">
        <v>2886</v>
      </c>
      <c r="K12710" s="822">
        <v>1</v>
      </c>
      <c r="L12710" s="822">
        <v>8</v>
      </c>
      <c r="M12710" s="821">
        <v>40610.839999999997</v>
      </c>
      <c r="N12710" s="822"/>
      <c r="O12710" s="822"/>
      <c r="P12710" s="821"/>
    </row>
    <row r="12711" spans="1:16" x14ac:dyDescent="0.25">
      <c r="A12711" s="827" t="s">
        <v>2673</v>
      </c>
      <c r="B12711" s="827" t="s">
        <v>2672</v>
      </c>
      <c r="C12711" s="827" t="s">
        <v>3031</v>
      </c>
      <c r="D12711" s="824" t="s">
        <v>3547</v>
      </c>
      <c r="E12711" s="826">
        <v>6000</v>
      </c>
      <c r="F12711" s="825" t="s">
        <v>3546</v>
      </c>
      <c r="G12711" s="824" t="s">
        <v>3545</v>
      </c>
      <c r="H12711" s="823" t="s">
        <v>3544</v>
      </c>
      <c r="I12711" s="823" t="s">
        <v>2684</v>
      </c>
      <c r="J12711" s="823" t="s">
        <v>3543</v>
      </c>
      <c r="K12711" s="822">
        <v>2</v>
      </c>
      <c r="L12711" s="822">
        <v>8</v>
      </c>
      <c r="M12711" s="821">
        <v>48470.63</v>
      </c>
      <c r="N12711" s="822" t="s">
        <v>3033</v>
      </c>
      <c r="O12711" s="822"/>
      <c r="P12711" s="821"/>
    </row>
    <row r="12712" spans="1:16" x14ac:dyDescent="0.25">
      <c r="A12712" s="827" t="s">
        <v>2673</v>
      </c>
      <c r="B12712" s="827" t="s">
        <v>2672</v>
      </c>
      <c r="C12712" s="827" t="s">
        <v>3031</v>
      </c>
      <c r="D12712" s="824" t="s">
        <v>3542</v>
      </c>
      <c r="E12712" s="826">
        <v>15000</v>
      </c>
      <c r="F12712" s="825" t="s">
        <v>3541</v>
      </c>
      <c r="G12712" s="824" t="s">
        <v>3540</v>
      </c>
      <c r="H12712" s="823" t="s">
        <v>3052</v>
      </c>
      <c r="I12712" s="823" t="s">
        <v>2666</v>
      </c>
      <c r="J12712" s="823" t="s">
        <v>2772</v>
      </c>
      <c r="K12712" s="822">
        <v>1</v>
      </c>
      <c r="L12712" s="822">
        <v>12</v>
      </c>
      <c r="M12712" s="821">
        <v>181960.8</v>
      </c>
      <c r="N12712" s="822">
        <v>1</v>
      </c>
      <c r="O12712" s="822">
        <v>6</v>
      </c>
      <c r="P12712" s="821">
        <v>89544.899999999965</v>
      </c>
    </row>
    <row r="12713" spans="1:16" x14ac:dyDescent="0.25">
      <c r="A12713" s="827" t="s">
        <v>2673</v>
      </c>
      <c r="B12713" s="827" t="s">
        <v>2672</v>
      </c>
      <c r="C12713" s="827" t="s">
        <v>3031</v>
      </c>
      <c r="D12713" s="824" t="s">
        <v>3539</v>
      </c>
      <c r="E12713" s="826">
        <v>9000</v>
      </c>
      <c r="F12713" s="825" t="s">
        <v>2820</v>
      </c>
      <c r="G12713" s="824" t="s">
        <v>2819</v>
      </c>
      <c r="H12713" s="823" t="s">
        <v>3538</v>
      </c>
      <c r="I12713" s="823" t="s">
        <v>2666</v>
      </c>
      <c r="J12713" s="823" t="s">
        <v>3537</v>
      </c>
      <c r="K12713" s="822">
        <v>2</v>
      </c>
      <c r="L12713" s="822">
        <v>8</v>
      </c>
      <c r="M12713" s="821">
        <v>71548.090000000011</v>
      </c>
      <c r="N12713" s="822" t="s">
        <v>3033</v>
      </c>
      <c r="O12713" s="822"/>
      <c r="P12713" s="821"/>
    </row>
    <row r="12714" spans="1:16" x14ac:dyDescent="0.25">
      <c r="A12714" s="827" t="s">
        <v>2673</v>
      </c>
      <c r="B12714" s="827" t="s">
        <v>2672</v>
      </c>
      <c r="C12714" s="827" t="s">
        <v>3031</v>
      </c>
      <c r="D12714" s="824" t="s">
        <v>3181</v>
      </c>
      <c r="E12714" s="826">
        <v>9000</v>
      </c>
      <c r="F12714" s="825" t="s">
        <v>3536</v>
      </c>
      <c r="G12714" s="824" t="s">
        <v>3535</v>
      </c>
      <c r="H12714" s="823" t="s">
        <v>3534</v>
      </c>
      <c r="I12714" s="823" t="s">
        <v>2666</v>
      </c>
      <c r="J12714" s="823" t="s">
        <v>3534</v>
      </c>
      <c r="K12714" s="822">
        <v>2</v>
      </c>
      <c r="L12714" s="822">
        <v>8</v>
      </c>
      <c r="M12714" s="821">
        <v>72541.22</v>
      </c>
      <c r="N12714" s="822" t="s">
        <v>3033</v>
      </c>
      <c r="O12714" s="822"/>
      <c r="P12714" s="821"/>
    </row>
    <row r="12715" spans="1:16" x14ac:dyDescent="0.25">
      <c r="A12715" s="827" t="s">
        <v>2673</v>
      </c>
      <c r="B12715" s="827" t="s">
        <v>2672</v>
      </c>
      <c r="C12715" s="827" t="s">
        <v>3031</v>
      </c>
      <c r="D12715" s="824" t="s">
        <v>1876</v>
      </c>
      <c r="E12715" s="826">
        <v>5000</v>
      </c>
      <c r="F12715" s="825" t="s">
        <v>3533</v>
      </c>
      <c r="G12715" s="824" t="s">
        <v>3532</v>
      </c>
      <c r="H12715" s="823" t="s">
        <v>3052</v>
      </c>
      <c r="I12715" s="823" t="s">
        <v>2684</v>
      </c>
      <c r="J12715" s="823" t="s">
        <v>2721</v>
      </c>
      <c r="K12715" s="822">
        <v>1</v>
      </c>
      <c r="L12715" s="822">
        <v>12</v>
      </c>
      <c r="M12715" s="821">
        <v>61910.8</v>
      </c>
      <c r="N12715" s="822">
        <v>1</v>
      </c>
      <c r="O12715" s="822">
        <v>6</v>
      </c>
      <c r="P12715" s="821">
        <v>31044.900000000009</v>
      </c>
    </row>
    <row r="12716" spans="1:16" x14ac:dyDescent="0.25">
      <c r="A12716" s="827" t="s">
        <v>2673</v>
      </c>
      <c r="B12716" s="827" t="s">
        <v>2672</v>
      </c>
      <c r="C12716" s="827" t="s">
        <v>3031</v>
      </c>
      <c r="D12716" s="824" t="s">
        <v>3452</v>
      </c>
      <c r="E12716" s="826">
        <v>9000</v>
      </c>
      <c r="F12716" s="825" t="s">
        <v>3531</v>
      </c>
      <c r="G12716" s="824" t="s">
        <v>3530</v>
      </c>
      <c r="H12716" s="823" t="s">
        <v>2676</v>
      </c>
      <c r="I12716" s="823" t="s">
        <v>2666</v>
      </c>
      <c r="J12716" s="823" t="s">
        <v>2855</v>
      </c>
      <c r="K12716" s="822">
        <v>1</v>
      </c>
      <c r="L12716" s="822">
        <v>12</v>
      </c>
      <c r="M12716" s="821">
        <v>109828.3</v>
      </c>
      <c r="N12716" s="822">
        <v>1</v>
      </c>
      <c r="O12716" s="822">
        <v>6</v>
      </c>
      <c r="P12716" s="821">
        <v>55044.900000000009</v>
      </c>
    </row>
    <row r="12717" spans="1:16" ht="22.5" x14ac:dyDescent="0.25">
      <c r="A12717" s="827" t="s">
        <v>2673</v>
      </c>
      <c r="B12717" s="827" t="s">
        <v>2672</v>
      </c>
      <c r="C12717" s="827" t="s">
        <v>3031</v>
      </c>
      <c r="D12717" s="824" t="s">
        <v>3529</v>
      </c>
      <c r="E12717" s="826">
        <v>12000</v>
      </c>
      <c r="F12717" s="825" t="s">
        <v>3527</v>
      </c>
      <c r="G12717" s="824" t="s">
        <v>3526</v>
      </c>
      <c r="H12717" s="823" t="s">
        <v>3247</v>
      </c>
      <c r="I12717" s="823" t="s">
        <v>2666</v>
      </c>
      <c r="J12717" s="823" t="s">
        <v>3525</v>
      </c>
      <c r="K12717" s="822">
        <v>2</v>
      </c>
      <c r="L12717" s="822">
        <v>6</v>
      </c>
      <c r="M12717" s="821">
        <v>64680.319999999992</v>
      </c>
      <c r="N12717" s="822" t="s">
        <v>3033</v>
      </c>
      <c r="O12717" s="822"/>
      <c r="P12717" s="821"/>
    </row>
    <row r="12718" spans="1:16" x14ac:dyDescent="0.25">
      <c r="A12718" s="827" t="s">
        <v>2673</v>
      </c>
      <c r="B12718" s="827" t="s">
        <v>2672</v>
      </c>
      <c r="C12718" s="827" t="s">
        <v>3031</v>
      </c>
      <c r="D12718" s="824" t="s">
        <v>3528</v>
      </c>
      <c r="E12718" s="826">
        <v>15000</v>
      </c>
      <c r="F12718" s="825" t="s">
        <v>3527</v>
      </c>
      <c r="G12718" s="824" t="s">
        <v>3526</v>
      </c>
      <c r="H12718" s="823" t="s">
        <v>3247</v>
      </c>
      <c r="I12718" s="823" t="s">
        <v>2666</v>
      </c>
      <c r="J12718" s="823" t="s">
        <v>3525</v>
      </c>
      <c r="K12718" s="822">
        <v>2</v>
      </c>
      <c r="L12718" s="822">
        <v>8</v>
      </c>
      <c r="M12718" s="821">
        <v>109807.2</v>
      </c>
      <c r="N12718" s="822">
        <v>1</v>
      </c>
      <c r="O12718" s="822">
        <v>6</v>
      </c>
      <c r="P12718" s="821">
        <v>89544.899999999965</v>
      </c>
    </row>
    <row r="12719" spans="1:16" x14ac:dyDescent="0.25">
      <c r="A12719" s="827" t="s">
        <v>2673</v>
      </c>
      <c r="B12719" s="827" t="s">
        <v>2672</v>
      </c>
      <c r="C12719" s="827" t="s">
        <v>3031</v>
      </c>
      <c r="D12719" s="824" t="s">
        <v>3524</v>
      </c>
      <c r="E12719" s="826">
        <v>5500</v>
      </c>
      <c r="F12719" s="825" t="s">
        <v>3523</v>
      </c>
      <c r="G12719" s="824" t="s">
        <v>3522</v>
      </c>
      <c r="H12719" s="823" t="s">
        <v>2741</v>
      </c>
      <c r="I12719" s="823" t="s">
        <v>385</v>
      </c>
      <c r="J12719" s="823" t="s">
        <v>3401</v>
      </c>
      <c r="K12719" s="822">
        <v>1</v>
      </c>
      <c r="L12719" s="822">
        <v>12</v>
      </c>
      <c r="M12719" s="821">
        <v>67256.5</v>
      </c>
      <c r="N12719" s="822">
        <v>1</v>
      </c>
      <c r="O12719" s="822">
        <v>6</v>
      </c>
      <c r="P12719" s="821">
        <v>33949.800000000003</v>
      </c>
    </row>
    <row r="12720" spans="1:16" x14ac:dyDescent="0.25">
      <c r="A12720" s="827" t="s">
        <v>2673</v>
      </c>
      <c r="B12720" s="827" t="s">
        <v>2672</v>
      </c>
      <c r="C12720" s="827" t="s">
        <v>3031</v>
      </c>
      <c r="D12720" s="824" t="s">
        <v>3521</v>
      </c>
      <c r="E12720" s="826">
        <v>3500</v>
      </c>
      <c r="F12720" s="825" t="s">
        <v>2990</v>
      </c>
      <c r="G12720" s="824" t="s">
        <v>2989</v>
      </c>
      <c r="H12720" s="823" t="s">
        <v>2860</v>
      </c>
      <c r="I12720" s="823" t="s">
        <v>2666</v>
      </c>
      <c r="J12720" s="823" t="s">
        <v>3107</v>
      </c>
      <c r="K12720" s="822">
        <v>3</v>
      </c>
      <c r="L12720" s="822">
        <v>12</v>
      </c>
      <c r="M12720" s="821">
        <v>43943.79</v>
      </c>
      <c r="N12720" s="822">
        <v>2</v>
      </c>
      <c r="O12720" s="822">
        <v>6</v>
      </c>
      <c r="P12720" s="821">
        <v>22030.320000000007</v>
      </c>
    </row>
    <row r="12721" spans="1:16" ht="22.5" x14ac:dyDescent="0.25">
      <c r="A12721" s="827" t="s">
        <v>2673</v>
      </c>
      <c r="B12721" s="827" t="s">
        <v>2672</v>
      </c>
      <c r="C12721" s="827" t="s">
        <v>3031</v>
      </c>
      <c r="D12721" s="824" t="s">
        <v>3205</v>
      </c>
      <c r="E12721" s="826">
        <v>9000</v>
      </c>
      <c r="F12721" s="825" t="s">
        <v>3520</v>
      </c>
      <c r="G12721" s="824" t="s">
        <v>3519</v>
      </c>
      <c r="H12721" s="823" t="s">
        <v>2703</v>
      </c>
      <c r="I12721" s="823" t="s">
        <v>2666</v>
      </c>
      <c r="J12721" s="823" t="s">
        <v>2703</v>
      </c>
      <c r="K12721" s="822">
        <v>2</v>
      </c>
      <c r="L12721" s="822">
        <v>4</v>
      </c>
      <c r="M12721" s="821">
        <v>30953.599999999999</v>
      </c>
      <c r="N12721" s="822">
        <v>1</v>
      </c>
      <c r="O12721" s="822">
        <v>6</v>
      </c>
      <c r="P12721" s="821">
        <v>54893.020000000011</v>
      </c>
    </row>
    <row r="12722" spans="1:16" x14ac:dyDescent="0.25">
      <c r="A12722" s="827" t="s">
        <v>2673</v>
      </c>
      <c r="B12722" s="827" t="s">
        <v>2672</v>
      </c>
      <c r="C12722" s="827" t="s">
        <v>3031</v>
      </c>
      <c r="D12722" s="824" t="s">
        <v>199</v>
      </c>
      <c r="E12722" s="826">
        <v>15500</v>
      </c>
      <c r="F12722" s="825" t="s">
        <v>3518</v>
      </c>
      <c r="G12722" s="824" t="s">
        <v>3517</v>
      </c>
      <c r="H12722" s="823" t="s">
        <v>2772</v>
      </c>
      <c r="I12722" s="823" t="s">
        <v>2666</v>
      </c>
      <c r="J12722" s="823" t="s">
        <v>2772</v>
      </c>
      <c r="K12722" s="822">
        <v>1</v>
      </c>
      <c r="L12722" s="822">
        <v>12</v>
      </c>
      <c r="M12722" s="821">
        <v>187960.8</v>
      </c>
      <c r="N12722" s="822">
        <v>1</v>
      </c>
      <c r="O12722" s="822">
        <v>6</v>
      </c>
      <c r="P12722" s="821">
        <v>92494.899999999965</v>
      </c>
    </row>
    <row r="12723" spans="1:16" x14ac:dyDescent="0.25">
      <c r="A12723" s="827" t="s">
        <v>2673</v>
      </c>
      <c r="B12723" s="827" t="s">
        <v>2672</v>
      </c>
      <c r="C12723" s="827" t="s">
        <v>3031</v>
      </c>
      <c r="D12723" s="824" t="s">
        <v>3516</v>
      </c>
      <c r="E12723" s="826">
        <v>9000</v>
      </c>
      <c r="F12723" s="825" t="s">
        <v>2919</v>
      </c>
      <c r="G12723" s="824" t="s">
        <v>2918</v>
      </c>
      <c r="H12723" s="823" t="s">
        <v>3065</v>
      </c>
      <c r="I12723" s="823" t="s">
        <v>2666</v>
      </c>
      <c r="J12723" s="823" t="s">
        <v>2688</v>
      </c>
      <c r="K12723" s="822">
        <v>2</v>
      </c>
      <c r="L12723" s="822">
        <v>8</v>
      </c>
      <c r="M12723" s="821">
        <v>78319.330000000016</v>
      </c>
      <c r="N12723" s="822" t="s">
        <v>3033</v>
      </c>
      <c r="O12723" s="822"/>
      <c r="P12723" s="821"/>
    </row>
    <row r="12724" spans="1:16" ht="22.5" x14ac:dyDescent="0.25">
      <c r="A12724" s="827" t="s">
        <v>2673</v>
      </c>
      <c r="B12724" s="827" t="s">
        <v>2672</v>
      </c>
      <c r="C12724" s="827" t="s">
        <v>3031</v>
      </c>
      <c r="D12724" s="824" t="s">
        <v>3165</v>
      </c>
      <c r="E12724" s="826">
        <v>3500</v>
      </c>
      <c r="F12724" s="825" t="s">
        <v>3515</v>
      </c>
      <c r="G12724" s="824" t="s">
        <v>3514</v>
      </c>
      <c r="H12724" s="823" t="s">
        <v>3513</v>
      </c>
      <c r="I12724" s="823" t="s">
        <v>2684</v>
      </c>
      <c r="J12724" s="823" t="s">
        <v>3513</v>
      </c>
      <c r="K12724" s="822">
        <v>2</v>
      </c>
      <c r="L12724" s="822">
        <v>4</v>
      </c>
      <c r="M12724" s="821">
        <v>12436.93</v>
      </c>
      <c r="N12724" s="822">
        <v>1</v>
      </c>
      <c r="O12724" s="822">
        <v>6</v>
      </c>
      <c r="P12724" s="821">
        <v>22044.900000000009</v>
      </c>
    </row>
    <row r="12725" spans="1:16" x14ac:dyDescent="0.25">
      <c r="A12725" s="827" t="s">
        <v>2673</v>
      </c>
      <c r="B12725" s="827" t="s">
        <v>2672</v>
      </c>
      <c r="C12725" s="827" t="s">
        <v>3031</v>
      </c>
      <c r="D12725" s="824" t="s">
        <v>3159</v>
      </c>
      <c r="E12725" s="826">
        <v>3500</v>
      </c>
      <c r="F12725" s="825" t="s">
        <v>3512</v>
      </c>
      <c r="G12725" s="824" t="s">
        <v>3511</v>
      </c>
      <c r="H12725" s="823" t="s">
        <v>2860</v>
      </c>
      <c r="I12725" s="823" t="s">
        <v>385</v>
      </c>
      <c r="J12725" s="823" t="s">
        <v>3057</v>
      </c>
      <c r="K12725" s="822">
        <v>1</v>
      </c>
      <c r="L12725" s="822">
        <v>3</v>
      </c>
      <c r="M12725" s="821">
        <v>7767.25</v>
      </c>
      <c r="N12725" s="822" t="s">
        <v>3033</v>
      </c>
      <c r="O12725" s="822"/>
      <c r="P12725" s="821"/>
    </row>
    <row r="12726" spans="1:16" x14ac:dyDescent="0.25">
      <c r="A12726" s="827" t="s">
        <v>2673</v>
      </c>
      <c r="B12726" s="827" t="s">
        <v>2672</v>
      </c>
      <c r="C12726" s="827" t="s">
        <v>3031</v>
      </c>
      <c r="D12726" s="824" t="s">
        <v>3187</v>
      </c>
      <c r="E12726" s="826">
        <v>9000</v>
      </c>
      <c r="F12726" s="825" t="s">
        <v>3510</v>
      </c>
      <c r="G12726" s="824" t="s">
        <v>3509</v>
      </c>
      <c r="H12726" s="823" t="s">
        <v>2703</v>
      </c>
      <c r="I12726" s="823" t="s">
        <v>2666</v>
      </c>
      <c r="J12726" s="823" t="s">
        <v>2703</v>
      </c>
      <c r="K12726" s="822">
        <v>2</v>
      </c>
      <c r="L12726" s="822">
        <v>7</v>
      </c>
      <c r="M12726" s="821">
        <v>58932.55</v>
      </c>
      <c r="N12726" s="822">
        <v>1</v>
      </c>
      <c r="O12726" s="822">
        <v>6</v>
      </c>
      <c r="P12726" s="821">
        <v>54744.900000000009</v>
      </c>
    </row>
    <row r="12727" spans="1:16" x14ac:dyDescent="0.25">
      <c r="A12727" s="827" t="s">
        <v>2673</v>
      </c>
      <c r="B12727" s="827" t="s">
        <v>2672</v>
      </c>
      <c r="C12727" s="827" t="s">
        <v>3031</v>
      </c>
      <c r="D12727" s="824" t="s">
        <v>3159</v>
      </c>
      <c r="E12727" s="826">
        <v>3500</v>
      </c>
      <c r="F12727" s="825" t="s">
        <v>3508</v>
      </c>
      <c r="G12727" s="824" t="s">
        <v>3507</v>
      </c>
      <c r="H12727" s="823" t="s">
        <v>385</v>
      </c>
      <c r="I12727" s="823" t="s">
        <v>385</v>
      </c>
      <c r="J12727" s="823" t="s">
        <v>385</v>
      </c>
      <c r="K12727" s="822">
        <v>4</v>
      </c>
      <c r="L12727" s="822">
        <v>12</v>
      </c>
      <c r="M12727" s="821">
        <v>43864.37</v>
      </c>
      <c r="N12727" s="822">
        <v>1</v>
      </c>
      <c r="O12727" s="822">
        <v>2</v>
      </c>
      <c r="P12727" s="821">
        <v>8104.1799999999985</v>
      </c>
    </row>
    <row r="12728" spans="1:16" ht="22.5" x14ac:dyDescent="0.25">
      <c r="A12728" s="827" t="s">
        <v>2673</v>
      </c>
      <c r="B12728" s="827" t="s">
        <v>2672</v>
      </c>
      <c r="C12728" s="827" t="s">
        <v>3031</v>
      </c>
      <c r="D12728" s="824" t="s">
        <v>3433</v>
      </c>
      <c r="E12728" s="826">
        <v>7000</v>
      </c>
      <c r="F12728" s="825" t="s">
        <v>3506</v>
      </c>
      <c r="G12728" s="824" t="s">
        <v>3505</v>
      </c>
      <c r="H12728" s="823" t="s">
        <v>3449</v>
      </c>
      <c r="I12728" s="823" t="s">
        <v>2666</v>
      </c>
      <c r="J12728" s="823" t="s">
        <v>3448</v>
      </c>
      <c r="K12728" s="822">
        <v>2</v>
      </c>
      <c r="L12728" s="822">
        <v>4</v>
      </c>
      <c r="M12728" s="821">
        <v>26297.5</v>
      </c>
      <c r="N12728" s="822" t="s">
        <v>3033</v>
      </c>
      <c r="O12728" s="822"/>
      <c r="P12728" s="821"/>
    </row>
    <row r="12729" spans="1:16" ht="22.5" x14ac:dyDescent="0.25">
      <c r="A12729" s="827" t="s">
        <v>2673</v>
      </c>
      <c r="B12729" s="827" t="s">
        <v>2672</v>
      </c>
      <c r="C12729" s="827" t="s">
        <v>3031</v>
      </c>
      <c r="D12729" s="824" t="s">
        <v>3429</v>
      </c>
      <c r="E12729" s="826">
        <v>9000</v>
      </c>
      <c r="F12729" s="825" t="s">
        <v>3504</v>
      </c>
      <c r="G12729" s="824" t="s">
        <v>3503</v>
      </c>
      <c r="H12729" s="823" t="s">
        <v>2688</v>
      </c>
      <c r="I12729" s="823" t="s">
        <v>2666</v>
      </c>
      <c r="J12729" s="823" t="s">
        <v>2688</v>
      </c>
      <c r="K12729" s="822">
        <v>2</v>
      </c>
      <c r="L12729" s="822">
        <v>4</v>
      </c>
      <c r="M12729" s="821">
        <v>30902.97</v>
      </c>
      <c r="N12729" s="822">
        <v>1</v>
      </c>
      <c r="O12729" s="822">
        <v>6</v>
      </c>
      <c r="P12729" s="821">
        <v>54939.270000000011</v>
      </c>
    </row>
    <row r="12730" spans="1:16" ht="22.5" x14ac:dyDescent="0.25">
      <c r="A12730" s="827" t="s">
        <v>2673</v>
      </c>
      <c r="B12730" s="827" t="s">
        <v>2672</v>
      </c>
      <c r="C12730" s="827" t="s">
        <v>3031</v>
      </c>
      <c r="D12730" s="824" t="s">
        <v>3502</v>
      </c>
      <c r="E12730" s="826">
        <v>4000</v>
      </c>
      <c r="F12730" s="825" t="s">
        <v>2974</v>
      </c>
      <c r="G12730" s="824" t="s">
        <v>2973</v>
      </c>
      <c r="H12730" s="823" t="s">
        <v>3281</v>
      </c>
      <c r="I12730" s="823" t="s">
        <v>2684</v>
      </c>
      <c r="J12730" s="823" t="s">
        <v>3281</v>
      </c>
      <c r="K12730" s="822">
        <v>2</v>
      </c>
      <c r="L12730" s="822">
        <v>4</v>
      </c>
      <c r="M12730" s="821">
        <v>14120.27</v>
      </c>
      <c r="N12730" s="822">
        <v>2</v>
      </c>
      <c r="O12730" s="822">
        <v>6</v>
      </c>
      <c r="P12730" s="821">
        <v>25007.400000000009</v>
      </c>
    </row>
    <row r="12731" spans="1:16" x14ac:dyDescent="0.25">
      <c r="A12731" s="827" t="s">
        <v>2673</v>
      </c>
      <c r="B12731" s="827" t="s">
        <v>2672</v>
      </c>
      <c r="C12731" s="827" t="s">
        <v>3031</v>
      </c>
      <c r="D12731" s="824" t="s">
        <v>3264</v>
      </c>
      <c r="E12731" s="826">
        <v>13000</v>
      </c>
      <c r="F12731" s="825" t="s">
        <v>2720</v>
      </c>
      <c r="G12731" s="824" t="s">
        <v>3501</v>
      </c>
      <c r="H12731" s="823" t="s">
        <v>2860</v>
      </c>
      <c r="I12731" s="823" t="s">
        <v>2666</v>
      </c>
      <c r="J12731" s="823" t="s">
        <v>3306</v>
      </c>
      <c r="K12731" s="822">
        <v>3</v>
      </c>
      <c r="L12731" s="822">
        <v>11</v>
      </c>
      <c r="M12731" s="821">
        <v>143067.27000000002</v>
      </c>
      <c r="N12731" s="822">
        <v>1</v>
      </c>
      <c r="O12731" s="822">
        <v>6</v>
      </c>
      <c r="P12731" s="821">
        <v>78981.709999999963</v>
      </c>
    </row>
    <row r="12732" spans="1:16" ht="22.5" x14ac:dyDescent="0.25">
      <c r="A12732" s="827" t="s">
        <v>2673</v>
      </c>
      <c r="B12732" s="827" t="s">
        <v>2672</v>
      </c>
      <c r="C12732" s="827" t="s">
        <v>3031</v>
      </c>
      <c r="D12732" s="824" t="s">
        <v>3205</v>
      </c>
      <c r="E12732" s="826">
        <v>9000</v>
      </c>
      <c r="F12732" s="825" t="s">
        <v>3500</v>
      </c>
      <c r="G12732" s="824" t="s">
        <v>3499</v>
      </c>
      <c r="H12732" s="823" t="s">
        <v>2704</v>
      </c>
      <c r="I12732" s="823" t="s">
        <v>2666</v>
      </c>
      <c r="J12732" s="823" t="s">
        <v>2703</v>
      </c>
      <c r="K12732" s="822">
        <v>4</v>
      </c>
      <c r="L12732" s="822">
        <v>12</v>
      </c>
      <c r="M12732" s="821">
        <v>109660.8</v>
      </c>
      <c r="N12732" s="822">
        <v>1</v>
      </c>
      <c r="O12732" s="822">
        <v>6</v>
      </c>
      <c r="P12732" s="821">
        <v>54869.270000000011</v>
      </c>
    </row>
    <row r="12733" spans="1:16" x14ac:dyDescent="0.25">
      <c r="A12733" s="827" t="s">
        <v>2673</v>
      </c>
      <c r="B12733" s="827" t="s">
        <v>2672</v>
      </c>
      <c r="C12733" s="827" t="s">
        <v>3031</v>
      </c>
      <c r="D12733" s="824" t="s">
        <v>3061</v>
      </c>
      <c r="E12733" s="826">
        <v>4000</v>
      </c>
      <c r="F12733" s="825" t="s">
        <v>3498</v>
      </c>
      <c r="G12733" s="824" t="s">
        <v>3027</v>
      </c>
      <c r="H12733" s="823" t="s">
        <v>2801</v>
      </c>
      <c r="I12733" s="823" t="s">
        <v>385</v>
      </c>
      <c r="J12733" s="823" t="s">
        <v>3497</v>
      </c>
      <c r="K12733" s="822">
        <v>4</v>
      </c>
      <c r="L12733" s="822">
        <v>12</v>
      </c>
      <c r="M12733" s="821">
        <v>49566.74</v>
      </c>
      <c r="N12733" s="822">
        <v>1</v>
      </c>
      <c r="O12733" s="822">
        <v>6</v>
      </c>
      <c r="P12733" s="821">
        <v>24970.180000000008</v>
      </c>
    </row>
    <row r="12734" spans="1:16" ht="22.5" x14ac:dyDescent="0.25">
      <c r="A12734" s="827" t="s">
        <v>2673</v>
      </c>
      <c r="B12734" s="827" t="s">
        <v>2672</v>
      </c>
      <c r="C12734" s="827" t="s">
        <v>3031</v>
      </c>
      <c r="D12734" s="824" t="s">
        <v>3075</v>
      </c>
      <c r="E12734" s="826">
        <v>5000</v>
      </c>
      <c r="F12734" s="825" t="s">
        <v>3496</v>
      </c>
      <c r="G12734" s="824" t="s">
        <v>3495</v>
      </c>
      <c r="H12734" s="823" t="s">
        <v>3494</v>
      </c>
      <c r="I12734" s="823" t="s">
        <v>385</v>
      </c>
      <c r="J12734" s="823" t="s">
        <v>3493</v>
      </c>
      <c r="K12734" s="822">
        <v>4</v>
      </c>
      <c r="L12734" s="822">
        <v>12</v>
      </c>
      <c r="M12734" s="821">
        <v>61823.65</v>
      </c>
      <c r="N12734" s="822">
        <v>1</v>
      </c>
      <c r="O12734" s="822">
        <v>6</v>
      </c>
      <c r="P12734" s="821">
        <v>31041.78000000001</v>
      </c>
    </row>
    <row r="12735" spans="1:16" ht="22.5" x14ac:dyDescent="0.25">
      <c r="A12735" s="827" t="s">
        <v>2673</v>
      </c>
      <c r="B12735" s="827" t="s">
        <v>2672</v>
      </c>
      <c r="C12735" s="827" t="s">
        <v>3031</v>
      </c>
      <c r="D12735" s="824" t="s">
        <v>3492</v>
      </c>
      <c r="E12735" s="826">
        <v>9000</v>
      </c>
      <c r="F12735" s="825" t="s">
        <v>3491</v>
      </c>
      <c r="G12735" s="824" t="s">
        <v>3490</v>
      </c>
      <c r="H12735" s="823" t="s">
        <v>2703</v>
      </c>
      <c r="I12735" s="823" t="s">
        <v>2666</v>
      </c>
      <c r="J12735" s="823" t="s">
        <v>2703</v>
      </c>
      <c r="K12735" s="822">
        <v>2</v>
      </c>
      <c r="L12735" s="822">
        <v>7</v>
      </c>
      <c r="M12735" s="821">
        <v>63310.660000000011</v>
      </c>
      <c r="N12735" s="822">
        <v>1</v>
      </c>
      <c r="O12735" s="822">
        <v>6</v>
      </c>
      <c r="P12735" s="821">
        <v>54751.140000000014</v>
      </c>
    </row>
    <row r="12736" spans="1:16" ht="22.5" x14ac:dyDescent="0.25">
      <c r="A12736" s="827" t="s">
        <v>2673</v>
      </c>
      <c r="B12736" s="827" t="s">
        <v>2672</v>
      </c>
      <c r="C12736" s="827" t="s">
        <v>3031</v>
      </c>
      <c r="D12736" s="824" t="s">
        <v>3489</v>
      </c>
      <c r="E12736" s="826">
        <v>15000</v>
      </c>
      <c r="F12736" s="825" t="s">
        <v>3488</v>
      </c>
      <c r="G12736" s="824" t="s">
        <v>3487</v>
      </c>
      <c r="H12736" s="823" t="s">
        <v>3052</v>
      </c>
      <c r="I12736" s="823" t="s">
        <v>2666</v>
      </c>
      <c r="J12736" s="823" t="s">
        <v>2772</v>
      </c>
      <c r="K12736" s="822">
        <v>1</v>
      </c>
      <c r="L12736" s="822">
        <v>12</v>
      </c>
      <c r="M12736" s="821">
        <v>181960.8</v>
      </c>
      <c r="N12736" s="822">
        <v>1</v>
      </c>
      <c r="O12736" s="822">
        <v>6</v>
      </c>
      <c r="P12736" s="821">
        <v>89544.899999999965</v>
      </c>
    </row>
    <row r="12737" spans="1:16" x14ac:dyDescent="0.25">
      <c r="A12737" s="827" t="s">
        <v>2673</v>
      </c>
      <c r="B12737" s="827" t="s">
        <v>2672</v>
      </c>
      <c r="C12737" s="827" t="s">
        <v>3031</v>
      </c>
      <c r="D12737" s="824" t="s">
        <v>3226</v>
      </c>
      <c r="E12737" s="826">
        <v>8000</v>
      </c>
      <c r="F12737" s="825" t="s">
        <v>3486</v>
      </c>
      <c r="G12737" s="824" t="s">
        <v>3485</v>
      </c>
      <c r="H12737" s="823" t="s">
        <v>2712</v>
      </c>
      <c r="I12737" s="823" t="s">
        <v>2666</v>
      </c>
      <c r="J12737" s="823" t="s">
        <v>2860</v>
      </c>
      <c r="K12737" s="822">
        <v>2</v>
      </c>
      <c r="L12737" s="822">
        <v>4</v>
      </c>
      <c r="M12737" s="821">
        <v>29944.760000000002</v>
      </c>
      <c r="N12737" s="822" t="s">
        <v>3033</v>
      </c>
      <c r="O12737" s="822"/>
      <c r="P12737" s="821"/>
    </row>
    <row r="12738" spans="1:16" ht="22.5" x14ac:dyDescent="0.25">
      <c r="A12738" s="827" t="s">
        <v>2673</v>
      </c>
      <c r="B12738" s="827" t="s">
        <v>2672</v>
      </c>
      <c r="C12738" s="827" t="s">
        <v>3031</v>
      </c>
      <c r="D12738" s="824" t="s">
        <v>3484</v>
      </c>
      <c r="E12738" s="826">
        <v>9000</v>
      </c>
      <c r="F12738" s="825" t="s">
        <v>3483</v>
      </c>
      <c r="G12738" s="824" t="s">
        <v>3482</v>
      </c>
      <c r="H12738" s="823" t="s">
        <v>2703</v>
      </c>
      <c r="I12738" s="823" t="s">
        <v>2666</v>
      </c>
      <c r="J12738" s="823" t="s">
        <v>2703</v>
      </c>
      <c r="K12738" s="822">
        <v>2</v>
      </c>
      <c r="L12738" s="822">
        <v>5</v>
      </c>
      <c r="M12738" s="821">
        <v>45620.75</v>
      </c>
      <c r="N12738" s="822">
        <v>1</v>
      </c>
      <c r="O12738" s="822">
        <v>6</v>
      </c>
      <c r="P12738" s="821">
        <v>54759.270000000011</v>
      </c>
    </row>
    <row r="12739" spans="1:16" x14ac:dyDescent="0.25">
      <c r="A12739" s="827" t="s">
        <v>2673</v>
      </c>
      <c r="B12739" s="827" t="s">
        <v>2672</v>
      </c>
      <c r="C12739" s="827" t="s">
        <v>3031</v>
      </c>
      <c r="D12739" s="824" t="s">
        <v>3439</v>
      </c>
      <c r="E12739" s="826">
        <v>8000</v>
      </c>
      <c r="F12739" s="825" t="s">
        <v>3012</v>
      </c>
      <c r="G12739" s="824" t="s">
        <v>3011</v>
      </c>
      <c r="H12739" s="823" t="s">
        <v>2860</v>
      </c>
      <c r="I12739" s="823" t="s">
        <v>2666</v>
      </c>
      <c r="J12739" s="823" t="s">
        <v>3327</v>
      </c>
      <c r="K12739" s="822">
        <v>2</v>
      </c>
      <c r="L12739" s="822">
        <v>8</v>
      </c>
      <c r="M12739" s="821">
        <v>63946.649999999994</v>
      </c>
      <c r="N12739" s="822">
        <v>1</v>
      </c>
      <c r="O12739" s="822">
        <v>6</v>
      </c>
      <c r="P12739" s="821">
        <v>48994.900000000009</v>
      </c>
    </row>
    <row r="12740" spans="1:16" x14ac:dyDescent="0.25">
      <c r="A12740" s="827" t="s">
        <v>2673</v>
      </c>
      <c r="B12740" s="827" t="s">
        <v>2672</v>
      </c>
      <c r="C12740" s="827" t="s">
        <v>3031</v>
      </c>
      <c r="D12740" s="824" t="s">
        <v>3481</v>
      </c>
      <c r="E12740" s="826">
        <v>12000</v>
      </c>
      <c r="F12740" s="825" t="s">
        <v>3480</v>
      </c>
      <c r="G12740" s="824" t="s">
        <v>3479</v>
      </c>
      <c r="H12740" s="823" t="s">
        <v>3415</v>
      </c>
      <c r="I12740" s="823" t="s">
        <v>2666</v>
      </c>
      <c r="J12740" s="823" t="s">
        <v>3478</v>
      </c>
      <c r="K12740" s="822">
        <v>1</v>
      </c>
      <c r="L12740" s="822">
        <v>12</v>
      </c>
      <c r="M12740" s="821">
        <v>145435.79999999999</v>
      </c>
      <c r="N12740" s="822">
        <v>1</v>
      </c>
      <c r="O12740" s="822">
        <v>6</v>
      </c>
      <c r="P12740" s="821">
        <v>72990.729999999967</v>
      </c>
    </row>
    <row r="12741" spans="1:16" x14ac:dyDescent="0.25">
      <c r="A12741" s="827" t="s">
        <v>2673</v>
      </c>
      <c r="B12741" s="827" t="s">
        <v>2672</v>
      </c>
      <c r="C12741" s="827" t="s">
        <v>3031</v>
      </c>
      <c r="D12741" s="824" t="s">
        <v>3452</v>
      </c>
      <c r="E12741" s="826">
        <v>9000</v>
      </c>
      <c r="F12741" s="825" t="s">
        <v>3477</v>
      </c>
      <c r="G12741" s="824" t="s">
        <v>3476</v>
      </c>
      <c r="H12741" s="823" t="s">
        <v>3475</v>
      </c>
      <c r="I12741" s="823" t="s">
        <v>2666</v>
      </c>
      <c r="J12741" s="823" t="s">
        <v>3474</v>
      </c>
      <c r="K12741" s="822">
        <v>1</v>
      </c>
      <c r="L12741" s="822">
        <v>12</v>
      </c>
      <c r="M12741" s="821">
        <v>109960.8</v>
      </c>
      <c r="N12741" s="822">
        <v>1</v>
      </c>
      <c r="O12741" s="822">
        <v>6</v>
      </c>
      <c r="P12741" s="821">
        <v>55044.900000000009</v>
      </c>
    </row>
    <row r="12742" spans="1:16" x14ac:dyDescent="0.25">
      <c r="A12742" s="827" t="s">
        <v>2673</v>
      </c>
      <c r="B12742" s="827" t="s">
        <v>2672</v>
      </c>
      <c r="C12742" s="827" t="s">
        <v>3031</v>
      </c>
      <c r="D12742" s="824" t="s">
        <v>3473</v>
      </c>
      <c r="E12742" s="826">
        <v>12000</v>
      </c>
      <c r="F12742" s="825" t="s">
        <v>3472</v>
      </c>
      <c r="G12742" s="824" t="s">
        <v>3471</v>
      </c>
      <c r="H12742" s="823" t="s">
        <v>3470</v>
      </c>
      <c r="I12742" s="823" t="s">
        <v>2666</v>
      </c>
      <c r="J12742" s="823" t="s">
        <v>2688</v>
      </c>
      <c r="K12742" s="822">
        <v>1</v>
      </c>
      <c r="L12742" s="822">
        <v>12</v>
      </c>
      <c r="M12742" s="821">
        <v>145876.75</v>
      </c>
      <c r="N12742" s="822">
        <v>1</v>
      </c>
      <c r="O12742" s="822">
        <v>6</v>
      </c>
      <c r="P12742" s="821">
        <v>73005.729999999967</v>
      </c>
    </row>
    <row r="12743" spans="1:16" ht="22.5" x14ac:dyDescent="0.25">
      <c r="A12743" s="827" t="s">
        <v>2673</v>
      </c>
      <c r="B12743" s="827" t="s">
        <v>2672</v>
      </c>
      <c r="C12743" s="827" t="s">
        <v>3031</v>
      </c>
      <c r="D12743" s="824" t="s">
        <v>3469</v>
      </c>
      <c r="E12743" s="826">
        <v>15000</v>
      </c>
      <c r="F12743" s="825" t="s">
        <v>3467</v>
      </c>
      <c r="G12743" s="824" t="s">
        <v>3466</v>
      </c>
      <c r="H12743" s="823" t="s">
        <v>3052</v>
      </c>
      <c r="I12743" s="823" t="s">
        <v>2666</v>
      </c>
      <c r="J12743" s="823" t="s">
        <v>2772</v>
      </c>
      <c r="K12743" s="822">
        <v>2</v>
      </c>
      <c r="L12743" s="822">
        <v>5</v>
      </c>
      <c r="M12743" s="821">
        <v>75867</v>
      </c>
      <c r="N12743" s="822">
        <v>1</v>
      </c>
      <c r="O12743" s="822">
        <v>6</v>
      </c>
      <c r="P12743" s="821">
        <v>89544.899999999965</v>
      </c>
    </row>
    <row r="12744" spans="1:16" x14ac:dyDescent="0.25">
      <c r="A12744" s="1772" t="s">
        <v>2848</v>
      </c>
      <c r="B12744" s="1772"/>
      <c r="C12744" s="1772"/>
      <c r="D12744" s="1772"/>
      <c r="E12744" s="1772"/>
      <c r="F12744" s="1772" t="s">
        <v>378</v>
      </c>
      <c r="G12744" s="1772"/>
      <c r="H12744" s="1772"/>
      <c r="I12744" s="1772"/>
      <c r="J12744" s="1772"/>
      <c r="K12744" s="1771" t="s">
        <v>2847</v>
      </c>
      <c r="L12744" s="1771"/>
      <c r="M12744" s="1771"/>
      <c r="N12744" s="1771" t="s">
        <v>2846</v>
      </c>
      <c r="O12744" s="1771"/>
      <c r="P12744" s="1771"/>
    </row>
    <row r="12745" spans="1:16" ht="82.5" customHeight="1" x14ac:dyDescent="0.25">
      <c r="A12745" s="1535" t="s">
        <v>2845</v>
      </c>
      <c r="B12745" s="1535" t="s">
        <v>5</v>
      </c>
      <c r="C12745" s="1535" t="s">
        <v>2844</v>
      </c>
      <c r="D12745" s="1535" t="s">
        <v>2843</v>
      </c>
      <c r="E12745" s="1536" t="s">
        <v>2842</v>
      </c>
      <c r="F12745" s="1537" t="s">
        <v>2841</v>
      </c>
      <c r="G12745" s="1540" t="s">
        <v>2840</v>
      </c>
      <c r="H12745" s="1535" t="s">
        <v>2839</v>
      </c>
      <c r="I12745" s="1535" t="s">
        <v>2838</v>
      </c>
      <c r="J12745" s="1535" t="s">
        <v>2837</v>
      </c>
      <c r="K12745" s="1561" t="s">
        <v>2836</v>
      </c>
      <c r="L12745" s="1538" t="s">
        <v>2835</v>
      </c>
      <c r="M12745" s="1539" t="s">
        <v>2834</v>
      </c>
      <c r="N12745" s="1561" t="s">
        <v>2836</v>
      </c>
      <c r="O12745" s="1538" t="s">
        <v>2835</v>
      </c>
      <c r="P12745" s="1539" t="s">
        <v>2834</v>
      </c>
    </row>
    <row r="12746" spans="1:16" ht="22.5" x14ac:dyDescent="0.25">
      <c r="A12746" s="827" t="s">
        <v>2673</v>
      </c>
      <c r="B12746" s="827" t="s">
        <v>2672</v>
      </c>
      <c r="C12746" s="827" t="s">
        <v>3031</v>
      </c>
      <c r="D12746" s="824" t="s">
        <v>3468</v>
      </c>
      <c r="E12746" s="826">
        <v>12000</v>
      </c>
      <c r="F12746" s="825" t="s">
        <v>3467</v>
      </c>
      <c r="G12746" s="824" t="s">
        <v>3466</v>
      </c>
      <c r="H12746" s="823" t="s">
        <v>3052</v>
      </c>
      <c r="I12746" s="823" t="s">
        <v>2666</v>
      </c>
      <c r="J12746" s="823" t="s">
        <v>2772</v>
      </c>
      <c r="K12746" s="822">
        <v>3</v>
      </c>
      <c r="L12746" s="822">
        <v>8</v>
      </c>
      <c r="M12746" s="821">
        <v>104930.45</v>
      </c>
      <c r="N12746" s="822" t="s">
        <v>3033</v>
      </c>
      <c r="O12746" s="822"/>
      <c r="P12746" s="821"/>
    </row>
    <row r="12747" spans="1:16" ht="22.5" x14ac:dyDescent="0.25">
      <c r="A12747" s="827" t="s">
        <v>2673</v>
      </c>
      <c r="B12747" s="827" t="s">
        <v>2672</v>
      </c>
      <c r="C12747" s="827" t="s">
        <v>3031</v>
      </c>
      <c r="D12747" s="824" t="s">
        <v>3205</v>
      </c>
      <c r="E12747" s="826">
        <v>9000</v>
      </c>
      <c r="F12747" s="825" t="s">
        <v>3465</v>
      </c>
      <c r="G12747" s="824" t="s">
        <v>3020</v>
      </c>
      <c r="H12747" s="823" t="s">
        <v>3065</v>
      </c>
      <c r="I12747" s="823" t="s">
        <v>2666</v>
      </c>
      <c r="J12747" s="823" t="s">
        <v>3464</v>
      </c>
      <c r="K12747" s="822">
        <v>4</v>
      </c>
      <c r="L12747" s="822">
        <v>12</v>
      </c>
      <c r="M12747" s="821">
        <v>109605.51000000001</v>
      </c>
      <c r="N12747" s="822">
        <v>1</v>
      </c>
      <c r="O12747" s="822">
        <v>4</v>
      </c>
      <c r="P12747" s="821">
        <v>30849.710000000006</v>
      </c>
    </row>
    <row r="12748" spans="1:16" x14ac:dyDescent="0.25">
      <c r="A12748" s="827" t="s">
        <v>2673</v>
      </c>
      <c r="B12748" s="827" t="s">
        <v>2672</v>
      </c>
      <c r="C12748" s="827" t="s">
        <v>3031</v>
      </c>
      <c r="D12748" s="824" t="s">
        <v>3452</v>
      </c>
      <c r="E12748" s="826">
        <v>9000</v>
      </c>
      <c r="F12748" s="825" t="s">
        <v>3463</v>
      </c>
      <c r="G12748" s="824" t="s">
        <v>3462</v>
      </c>
      <c r="H12748" s="823" t="s">
        <v>3065</v>
      </c>
      <c r="I12748" s="823" t="s">
        <v>2666</v>
      </c>
      <c r="J12748" s="823" t="s">
        <v>2665</v>
      </c>
      <c r="K12748" s="822">
        <v>1</v>
      </c>
      <c r="L12748" s="822">
        <v>12</v>
      </c>
      <c r="M12748" s="821">
        <v>109960.8</v>
      </c>
      <c r="N12748" s="822">
        <v>1</v>
      </c>
      <c r="O12748" s="822">
        <v>6</v>
      </c>
      <c r="P12748" s="821">
        <v>55044.900000000009</v>
      </c>
    </row>
    <row r="12749" spans="1:16" x14ac:dyDescent="0.25">
      <c r="A12749" s="827" t="s">
        <v>2673</v>
      </c>
      <c r="B12749" s="827" t="s">
        <v>2672</v>
      </c>
      <c r="C12749" s="827" t="s">
        <v>3031</v>
      </c>
      <c r="D12749" s="824" t="s">
        <v>3461</v>
      </c>
      <c r="E12749" s="826">
        <v>5500</v>
      </c>
      <c r="F12749" s="825" t="s">
        <v>3460</v>
      </c>
      <c r="G12749" s="824" t="s">
        <v>3459</v>
      </c>
      <c r="H12749" s="823" t="s">
        <v>2756</v>
      </c>
      <c r="I12749" s="823" t="s">
        <v>2684</v>
      </c>
      <c r="J12749" s="823" t="s">
        <v>2755</v>
      </c>
      <c r="K12749" s="822">
        <v>1</v>
      </c>
      <c r="L12749" s="822">
        <v>12</v>
      </c>
      <c r="M12749" s="821">
        <v>67926.81</v>
      </c>
      <c r="N12749" s="822">
        <v>1</v>
      </c>
      <c r="O12749" s="822">
        <v>6</v>
      </c>
      <c r="P12749" s="821">
        <v>34044.900000000009</v>
      </c>
    </row>
    <row r="12750" spans="1:16" x14ac:dyDescent="0.25">
      <c r="A12750" s="827" t="s">
        <v>2673</v>
      </c>
      <c r="B12750" s="827" t="s">
        <v>2672</v>
      </c>
      <c r="C12750" s="827" t="s">
        <v>3031</v>
      </c>
      <c r="D12750" s="824" t="s">
        <v>2814</v>
      </c>
      <c r="E12750" s="826">
        <v>9000</v>
      </c>
      <c r="F12750" s="825" t="s">
        <v>3458</v>
      </c>
      <c r="G12750" s="824" t="s">
        <v>3457</v>
      </c>
      <c r="H12750" s="823" t="s">
        <v>2814</v>
      </c>
      <c r="I12750" s="823" t="s">
        <v>2666</v>
      </c>
      <c r="J12750" s="823" t="s">
        <v>2886</v>
      </c>
      <c r="K12750" s="822">
        <v>3</v>
      </c>
      <c r="L12750" s="822">
        <v>11</v>
      </c>
      <c r="M12750" s="821">
        <v>98155.18</v>
      </c>
      <c r="N12750" s="822">
        <v>1</v>
      </c>
      <c r="O12750" s="822">
        <v>6</v>
      </c>
      <c r="P12750" s="821">
        <v>54653.650000000009</v>
      </c>
    </row>
    <row r="12751" spans="1:16" ht="22.5" x14ac:dyDescent="0.25">
      <c r="A12751" s="827" t="s">
        <v>2673</v>
      </c>
      <c r="B12751" s="827" t="s">
        <v>2672</v>
      </c>
      <c r="C12751" s="827" t="s">
        <v>3031</v>
      </c>
      <c r="D12751" s="824" t="s">
        <v>3456</v>
      </c>
      <c r="E12751" s="826">
        <v>10000</v>
      </c>
      <c r="F12751" s="825" t="s">
        <v>2924</v>
      </c>
      <c r="G12751" s="824" t="s">
        <v>2923</v>
      </c>
      <c r="H12751" s="823" t="s">
        <v>3052</v>
      </c>
      <c r="I12751" s="823" t="s">
        <v>2666</v>
      </c>
      <c r="J12751" s="823" t="s">
        <v>2722</v>
      </c>
      <c r="K12751" s="822">
        <v>2</v>
      </c>
      <c r="L12751" s="822">
        <v>4</v>
      </c>
      <c r="M12751" s="821">
        <v>30378.156666666666</v>
      </c>
      <c r="N12751" s="822" t="s">
        <v>3033</v>
      </c>
      <c r="O12751" s="822"/>
      <c r="P12751" s="821"/>
    </row>
    <row r="12752" spans="1:16" ht="22.5" x14ac:dyDescent="0.25">
      <c r="A12752" s="827" t="s">
        <v>2673</v>
      </c>
      <c r="B12752" s="827" t="s">
        <v>2672</v>
      </c>
      <c r="C12752" s="827" t="s">
        <v>3031</v>
      </c>
      <c r="D12752" s="824" t="s">
        <v>3310</v>
      </c>
      <c r="E12752" s="826">
        <v>9000</v>
      </c>
      <c r="F12752" s="825" t="s">
        <v>3455</v>
      </c>
      <c r="G12752" s="824" t="s">
        <v>3454</v>
      </c>
      <c r="H12752" s="823" t="s">
        <v>3065</v>
      </c>
      <c r="I12752" s="823" t="s">
        <v>2666</v>
      </c>
      <c r="J12752" s="823" t="s">
        <v>3453</v>
      </c>
      <c r="K12752" s="822">
        <v>2</v>
      </c>
      <c r="L12752" s="822">
        <v>6</v>
      </c>
      <c r="M12752" s="821">
        <v>48715.799999999996</v>
      </c>
      <c r="N12752" s="822" t="s">
        <v>3033</v>
      </c>
      <c r="O12752" s="822"/>
      <c r="P12752" s="821"/>
    </row>
    <row r="12753" spans="1:16" x14ac:dyDescent="0.25">
      <c r="A12753" s="827" t="s">
        <v>2673</v>
      </c>
      <c r="B12753" s="827" t="s">
        <v>2672</v>
      </c>
      <c r="C12753" s="827" t="s">
        <v>3031</v>
      </c>
      <c r="D12753" s="824" t="s">
        <v>3452</v>
      </c>
      <c r="E12753" s="826">
        <v>9000</v>
      </c>
      <c r="F12753" s="825" t="s">
        <v>3451</v>
      </c>
      <c r="G12753" s="824" t="s">
        <v>3450</v>
      </c>
      <c r="H12753" s="823" t="s">
        <v>3449</v>
      </c>
      <c r="I12753" s="823" t="s">
        <v>2666</v>
      </c>
      <c r="J12753" s="823" t="s">
        <v>3448</v>
      </c>
      <c r="K12753" s="822">
        <v>1</v>
      </c>
      <c r="L12753" s="822">
        <v>12</v>
      </c>
      <c r="M12753" s="821">
        <v>109960.8</v>
      </c>
      <c r="N12753" s="822">
        <v>1</v>
      </c>
      <c r="O12753" s="822">
        <v>6</v>
      </c>
      <c r="P12753" s="821">
        <v>55044.900000000009</v>
      </c>
    </row>
    <row r="12754" spans="1:16" ht="22.5" x14ac:dyDescent="0.25">
      <c r="A12754" s="827" t="s">
        <v>2673</v>
      </c>
      <c r="B12754" s="827" t="s">
        <v>2672</v>
      </c>
      <c r="C12754" s="827" t="s">
        <v>3031</v>
      </c>
      <c r="D12754" s="824" t="s">
        <v>3395</v>
      </c>
      <c r="E12754" s="826">
        <v>12000</v>
      </c>
      <c r="F12754" s="825" t="s">
        <v>3447</v>
      </c>
      <c r="G12754" s="824" t="s">
        <v>3446</v>
      </c>
      <c r="H12754" s="823" t="s">
        <v>2676</v>
      </c>
      <c r="I12754" s="823" t="s">
        <v>2666</v>
      </c>
      <c r="J12754" s="823" t="s">
        <v>3445</v>
      </c>
      <c r="K12754" s="822">
        <v>1</v>
      </c>
      <c r="L12754" s="822">
        <v>3</v>
      </c>
      <c r="M12754" s="821">
        <v>34106.79</v>
      </c>
      <c r="N12754" s="822" t="s">
        <v>3033</v>
      </c>
      <c r="O12754" s="822"/>
      <c r="P12754" s="821"/>
    </row>
    <row r="12755" spans="1:16" x14ac:dyDescent="0.25">
      <c r="A12755" s="827" t="s">
        <v>2673</v>
      </c>
      <c r="B12755" s="827" t="s">
        <v>2672</v>
      </c>
      <c r="C12755" s="827" t="s">
        <v>3031</v>
      </c>
      <c r="D12755" s="824" t="s">
        <v>3398</v>
      </c>
      <c r="E12755" s="826">
        <v>3000</v>
      </c>
      <c r="F12755" s="825" t="s">
        <v>3444</v>
      </c>
      <c r="G12755" s="824" t="s">
        <v>3443</v>
      </c>
      <c r="H12755" s="823" t="s">
        <v>3350</v>
      </c>
      <c r="I12755" s="823" t="s">
        <v>385</v>
      </c>
      <c r="J12755" s="823" t="s">
        <v>3135</v>
      </c>
      <c r="K12755" s="822">
        <v>3</v>
      </c>
      <c r="L12755" s="822">
        <v>12</v>
      </c>
      <c r="M12755" s="821">
        <v>37960.800000000003</v>
      </c>
      <c r="N12755" s="822">
        <v>2</v>
      </c>
      <c r="O12755" s="822">
        <v>6</v>
      </c>
      <c r="P12755" s="821">
        <v>19044.900000000009</v>
      </c>
    </row>
    <row r="12756" spans="1:16" ht="22.5" x14ac:dyDescent="0.25">
      <c r="A12756" s="827" t="s">
        <v>2673</v>
      </c>
      <c r="B12756" s="827" t="s">
        <v>2672</v>
      </c>
      <c r="C12756" s="827" t="s">
        <v>3031</v>
      </c>
      <c r="D12756" s="824" t="s">
        <v>3442</v>
      </c>
      <c r="E12756" s="826">
        <v>15000</v>
      </c>
      <c r="F12756" s="825" t="s">
        <v>3441</v>
      </c>
      <c r="G12756" s="824" t="s">
        <v>3440</v>
      </c>
      <c r="H12756" s="823" t="s">
        <v>2676</v>
      </c>
      <c r="I12756" s="823" t="s">
        <v>2666</v>
      </c>
      <c r="J12756" s="823" t="s">
        <v>2925</v>
      </c>
      <c r="K12756" s="822">
        <v>1</v>
      </c>
      <c r="L12756" s="822">
        <v>12</v>
      </c>
      <c r="M12756" s="821">
        <v>181960.8</v>
      </c>
      <c r="N12756" s="822">
        <v>1</v>
      </c>
      <c r="O12756" s="822">
        <v>6</v>
      </c>
      <c r="P12756" s="821">
        <v>89544.899999999965</v>
      </c>
    </row>
    <row r="12757" spans="1:16" x14ac:dyDescent="0.25">
      <c r="A12757" s="827" t="s">
        <v>2673</v>
      </c>
      <c r="B12757" s="827" t="s">
        <v>2672</v>
      </c>
      <c r="C12757" s="827" t="s">
        <v>3031</v>
      </c>
      <c r="D12757" s="824" t="s">
        <v>3439</v>
      </c>
      <c r="E12757" s="826">
        <v>8000</v>
      </c>
      <c r="F12757" s="825" t="s">
        <v>3438</v>
      </c>
      <c r="G12757" s="824" t="s">
        <v>3437</v>
      </c>
      <c r="H12757" s="823" t="s">
        <v>2676</v>
      </c>
      <c r="I12757" s="823" t="s">
        <v>2666</v>
      </c>
      <c r="J12757" s="823" t="s">
        <v>2925</v>
      </c>
      <c r="K12757" s="822">
        <v>1</v>
      </c>
      <c r="L12757" s="822">
        <v>4</v>
      </c>
      <c r="M12757" s="821">
        <v>33531.839999999997</v>
      </c>
      <c r="N12757" s="822" t="s">
        <v>3033</v>
      </c>
      <c r="O12757" s="822"/>
      <c r="P12757" s="821"/>
    </row>
    <row r="12758" spans="1:16" ht="22.5" x14ac:dyDescent="0.25">
      <c r="A12758" s="827" t="s">
        <v>2673</v>
      </c>
      <c r="B12758" s="827" t="s">
        <v>2672</v>
      </c>
      <c r="C12758" s="827" t="s">
        <v>3031</v>
      </c>
      <c r="D12758" s="824" t="s">
        <v>3436</v>
      </c>
      <c r="E12758" s="826">
        <v>12000</v>
      </c>
      <c r="F12758" s="825" t="s">
        <v>3435</v>
      </c>
      <c r="G12758" s="824" t="s">
        <v>3434</v>
      </c>
      <c r="H12758" s="823" t="s">
        <v>2704</v>
      </c>
      <c r="I12758" s="823" t="s">
        <v>2666</v>
      </c>
      <c r="J12758" s="823" t="s">
        <v>3013</v>
      </c>
      <c r="K12758" s="822">
        <v>4</v>
      </c>
      <c r="L12758" s="822">
        <v>6</v>
      </c>
      <c r="M12758" s="821">
        <v>60550.54</v>
      </c>
      <c r="N12758" s="822">
        <v>2</v>
      </c>
      <c r="O12758" s="822">
        <v>6</v>
      </c>
      <c r="P12758" s="821">
        <v>72609.069999999963</v>
      </c>
    </row>
    <row r="12759" spans="1:16" ht="22.5" x14ac:dyDescent="0.25">
      <c r="A12759" s="827" t="s">
        <v>2673</v>
      </c>
      <c r="B12759" s="827" t="s">
        <v>2672</v>
      </c>
      <c r="C12759" s="827" t="s">
        <v>3031</v>
      </c>
      <c r="D12759" s="824" t="s">
        <v>3221</v>
      </c>
      <c r="E12759" s="826">
        <v>9000</v>
      </c>
      <c r="F12759" s="825" t="s">
        <v>3435</v>
      </c>
      <c r="G12759" s="824" t="s">
        <v>3434</v>
      </c>
      <c r="H12759" s="823" t="s">
        <v>2704</v>
      </c>
      <c r="I12759" s="823" t="s">
        <v>2666</v>
      </c>
      <c r="J12759" s="823" t="s">
        <v>3013</v>
      </c>
      <c r="K12759" s="822">
        <v>1</v>
      </c>
      <c r="L12759" s="822">
        <v>8</v>
      </c>
      <c r="M12759" s="821">
        <v>92872.72</v>
      </c>
      <c r="N12759" s="822" t="s">
        <v>3033</v>
      </c>
      <c r="O12759" s="822"/>
      <c r="P12759" s="821"/>
    </row>
    <row r="12760" spans="1:16" ht="22.5" x14ac:dyDescent="0.25">
      <c r="A12760" s="827" t="s">
        <v>2673</v>
      </c>
      <c r="B12760" s="827" t="s">
        <v>2672</v>
      </c>
      <c r="C12760" s="827" t="s">
        <v>3031</v>
      </c>
      <c r="D12760" s="824" t="s">
        <v>3433</v>
      </c>
      <c r="E12760" s="826">
        <v>7000</v>
      </c>
      <c r="F12760" s="825" t="s">
        <v>3432</v>
      </c>
      <c r="G12760" s="824" t="s">
        <v>3431</v>
      </c>
      <c r="H12760" s="823" t="s">
        <v>3430</v>
      </c>
      <c r="I12760" s="823" t="s">
        <v>2666</v>
      </c>
      <c r="J12760" s="823" t="s">
        <v>3430</v>
      </c>
      <c r="K12760" s="822">
        <v>1</v>
      </c>
      <c r="L12760" s="822">
        <v>1</v>
      </c>
      <c r="M12760" s="821">
        <v>6180.07</v>
      </c>
      <c r="N12760" s="822" t="s">
        <v>3033</v>
      </c>
      <c r="O12760" s="822"/>
      <c r="P12760" s="821"/>
    </row>
    <row r="12761" spans="1:16" ht="22.5" x14ac:dyDescent="0.25">
      <c r="A12761" s="827" t="s">
        <v>2673</v>
      </c>
      <c r="B12761" s="827" t="s">
        <v>2672</v>
      </c>
      <c r="C12761" s="827" t="s">
        <v>3031</v>
      </c>
      <c r="D12761" s="824" t="s">
        <v>3429</v>
      </c>
      <c r="E12761" s="826">
        <v>9000</v>
      </c>
      <c r="F12761" s="825" t="s">
        <v>3428</v>
      </c>
      <c r="G12761" s="824" t="s">
        <v>3427</v>
      </c>
      <c r="H12761" s="823" t="s">
        <v>2685</v>
      </c>
      <c r="I12761" s="823" t="s">
        <v>2666</v>
      </c>
      <c r="J12761" s="823" t="s">
        <v>2688</v>
      </c>
      <c r="K12761" s="822">
        <v>1</v>
      </c>
      <c r="L12761" s="822">
        <v>8</v>
      </c>
      <c r="M12761" s="821">
        <v>75840.25</v>
      </c>
      <c r="N12761" s="822" t="s">
        <v>3033</v>
      </c>
      <c r="O12761" s="822"/>
      <c r="P12761" s="821"/>
    </row>
    <row r="12762" spans="1:16" ht="22.5" x14ac:dyDescent="0.25">
      <c r="A12762" s="827" t="s">
        <v>2673</v>
      </c>
      <c r="B12762" s="827" t="s">
        <v>2672</v>
      </c>
      <c r="C12762" s="827" t="s">
        <v>3031</v>
      </c>
      <c r="D12762" s="824" t="s">
        <v>3221</v>
      </c>
      <c r="E12762" s="826">
        <v>9000</v>
      </c>
      <c r="F12762" s="825" t="s">
        <v>3426</v>
      </c>
      <c r="G12762" s="824" t="s">
        <v>3425</v>
      </c>
      <c r="H12762" s="823" t="s">
        <v>2676</v>
      </c>
      <c r="I12762" s="823" t="s">
        <v>2666</v>
      </c>
      <c r="J12762" s="823" t="s">
        <v>2855</v>
      </c>
      <c r="K12762" s="822">
        <v>4</v>
      </c>
      <c r="L12762" s="822">
        <v>12</v>
      </c>
      <c r="M12762" s="821">
        <v>109303.57</v>
      </c>
      <c r="N12762" s="822">
        <v>1</v>
      </c>
      <c r="O12762" s="822">
        <v>6</v>
      </c>
      <c r="P12762" s="821">
        <v>54715.510000000009</v>
      </c>
    </row>
    <row r="12763" spans="1:16" ht="22.5" x14ac:dyDescent="0.25">
      <c r="A12763" s="827" t="s">
        <v>2673</v>
      </c>
      <c r="B12763" s="827" t="s">
        <v>2672</v>
      </c>
      <c r="C12763" s="827" t="s">
        <v>3031</v>
      </c>
      <c r="D12763" s="824" t="s">
        <v>3205</v>
      </c>
      <c r="E12763" s="826">
        <v>9000</v>
      </c>
      <c r="F12763" s="825" t="s">
        <v>3424</v>
      </c>
      <c r="G12763" s="824" t="s">
        <v>3423</v>
      </c>
      <c r="H12763" s="823" t="s">
        <v>2711</v>
      </c>
      <c r="I12763" s="823" t="s">
        <v>2666</v>
      </c>
      <c r="J12763" s="823" t="s">
        <v>2711</v>
      </c>
      <c r="K12763" s="822">
        <v>1</v>
      </c>
      <c r="L12763" s="822">
        <v>2</v>
      </c>
      <c r="M12763" s="821">
        <v>17326.8</v>
      </c>
      <c r="N12763" s="822">
        <v>1</v>
      </c>
      <c r="O12763" s="822">
        <v>6</v>
      </c>
      <c r="P12763" s="821">
        <v>54900.520000000011</v>
      </c>
    </row>
    <row r="12764" spans="1:16" ht="22.5" x14ac:dyDescent="0.25">
      <c r="A12764" s="827" t="s">
        <v>2673</v>
      </c>
      <c r="B12764" s="827" t="s">
        <v>2672</v>
      </c>
      <c r="C12764" s="827" t="s">
        <v>3031</v>
      </c>
      <c r="D12764" s="824" t="s">
        <v>3422</v>
      </c>
      <c r="E12764" s="826">
        <v>12000</v>
      </c>
      <c r="F12764" s="825" t="s">
        <v>3421</v>
      </c>
      <c r="G12764" s="824" t="s">
        <v>3420</v>
      </c>
      <c r="H12764" s="823" t="s">
        <v>3419</v>
      </c>
      <c r="I12764" s="823" t="s">
        <v>2666</v>
      </c>
      <c r="J12764" s="823" t="s">
        <v>3418</v>
      </c>
      <c r="K12764" s="822">
        <v>4</v>
      </c>
      <c r="L12764" s="822">
        <v>12</v>
      </c>
      <c r="M12764" s="821">
        <v>145787.32999999999</v>
      </c>
      <c r="N12764" s="822">
        <v>1</v>
      </c>
      <c r="O12764" s="822">
        <v>6</v>
      </c>
      <c r="P12764" s="821">
        <v>73044.899999999965</v>
      </c>
    </row>
    <row r="12765" spans="1:16" x14ac:dyDescent="0.25">
      <c r="A12765" s="827" t="s">
        <v>2673</v>
      </c>
      <c r="B12765" s="827" t="s">
        <v>2672</v>
      </c>
      <c r="C12765" s="827" t="s">
        <v>3031</v>
      </c>
      <c r="D12765" s="824" t="s">
        <v>3378</v>
      </c>
      <c r="E12765" s="826">
        <v>6000</v>
      </c>
      <c r="F12765" s="825" t="s">
        <v>3417</v>
      </c>
      <c r="G12765" s="824" t="s">
        <v>3416</v>
      </c>
      <c r="H12765" s="823" t="s">
        <v>3415</v>
      </c>
      <c r="I12765" s="823" t="s">
        <v>2684</v>
      </c>
      <c r="J12765" s="823" t="s">
        <v>3414</v>
      </c>
      <c r="K12765" s="822">
        <v>1</v>
      </c>
      <c r="L12765" s="822">
        <v>12</v>
      </c>
      <c r="M12765" s="821">
        <v>73709.69</v>
      </c>
      <c r="N12765" s="822">
        <v>1</v>
      </c>
      <c r="O12765" s="822">
        <v>6</v>
      </c>
      <c r="P12765" s="821">
        <v>36972.400000000009</v>
      </c>
    </row>
    <row r="12766" spans="1:16" x14ac:dyDescent="0.25">
      <c r="A12766" s="827" t="s">
        <v>2673</v>
      </c>
      <c r="B12766" s="827" t="s">
        <v>2672</v>
      </c>
      <c r="C12766" s="827" t="s">
        <v>3031</v>
      </c>
      <c r="D12766" s="824" t="s">
        <v>3378</v>
      </c>
      <c r="E12766" s="826">
        <v>6000</v>
      </c>
      <c r="F12766" s="825" t="s">
        <v>3413</v>
      </c>
      <c r="G12766" s="824" t="s">
        <v>3412</v>
      </c>
      <c r="H12766" s="823" t="s">
        <v>2704</v>
      </c>
      <c r="I12766" s="823" t="s">
        <v>2666</v>
      </c>
      <c r="J12766" s="823" t="s">
        <v>2703</v>
      </c>
      <c r="K12766" s="822">
        <v>1</v>
      </c>
      <c r="L12766" s="822">
        <v>12</v>
      </c>
      <c r="M12766" s="821">
        <v>72984.819999999992</v>
      </c>
      <c r="N12766" s="822">
        <v>1</v>
      </c>
      <c r="O12766" s="822">
        <v>6</v>
      </c>
      <c r="P12766" s="821">
        <v>36426.990000000005</v>
      </c>
    </row>
    <row r="12767" spans="1:16" x14ac:dyDescent="0.25">
      <c r="A12767" s="827" t="s">
        <v>2673</v>
      </c>
      <c r="B12767" s="827" t="s">
        <v>2672</v>
      </c>
      <c r="C12767" s="827" t="s">
        <v>3031</v>
      </c>
      <c r="D12767" s="824" t="s">
        <v>3378</v>
      </c>
      <c r="E12767" s="826">
        <v>6000</v>
      </c>
      <c r="F12767" s="825" t="s">
        <v>3411</v>
      </c>
      <c r="G12767" s="824" t="s">
        <v>3410</v>
      </c>
      <c r="H12767" s="823" t="s">
        <v>3409</v>
      </c>
      <c r="I12767" s="823" t="s">
        <v>2666</v>
      </c>
      <c r="J12767" s="823" t="s">
        <v>3408</v>
      </c>
      <c r="K12767" s="822">
        <v>1</v>
      </c>
      <c r="L12767" s="822">
        <v>12</v>
      </c>
      <c r="M12767" s="821">
        <v>73904.97</v>
      </c>
      <c r="N12767" s="822">
        <v>1</v>
      </c>
      <c r="O12767" s="822">
        <v>6</v>
      </c>
      <c r="P12767" s="821">
        <v>37009.48000000001</v>
      </c>
    </row>
    <row r="12768" spans="1:16" ht="22.5" x14ac:dyDescent="0.25">
      <c r="A12768" s="827" t="s">
        <v>2673</v>
      </c>
      <c r="B12768" s="827" t="s">
        <v>2672</v>
      </c>
      <c r="C12768" s="827" t="s">
        <v>3031</v>
      </c>
      <c r="D12768" s="824" t="s">
        <v>3407</v>
      </c>
      <c r="E12768" s="826">
        <v>4000</v>
      </c>
      <c r="F12768" s="825" t="s">
        <v>2743</v>
      </c>
      <c r="G12768" s="824" t="s">
        <v>2742</v>
      </c>
      <c r="H12768" s="823" t="s">
        <v>385</v>
      </c>
      <c r="I12768" s="823" t="s">
        <v>385</v>
      </c>
      <c r="J12768" s="823" t="s">
        <v>3406</v>
      </c>
      <c r="K12768" s="822">
        <v>2</v>
      </c>
      <c r="L12768" s="822">
        <v>7</v>
      </c>
      <c r="M12768" s="821">
        <v>27876.02</v>
      </c>
      <c r="N12768" s="822">
        <v>1</v>
      </c>
      <c r="O12768" s="822">
        <v>6</v>
      </c>
      <c r="P12768" s="821">
        <v>25044.900000000009</v>
      </c>
    </row>
    <row r="12769" spans="1:16" ht="22.5" x14ac:dyDescent="0.25">
      <c r="A12769" s="827" t="s">
        <v>2673</v>
      </c>
      <c r="B12769" s="827" t="s">
        <v>2672</v>
      </c>
      <c r="C12769" s="827" t="s">
        <v>3031</v>
      </c>
      <c r="D12769" s="824" t="s">
        <v>3205</v>
      </c>
      <c r="E12769" s="826">
        <v>9000</v>
      </c>
      <c r="F12769" s="825" t="s">
        <v>3405</v>
      </c>
      <c r="G12769" s="824" t="s">
        <v>3404</v>
      </c>
      <c r="H12769" s="823" t="s">
        <v>3285</v>
      </c>
      <c r="I12769" s="823" t="s">
        <v>2666</v>
      </c>
      <c r="J12769" s="823" t="s">
        <v>2772</v>
      </c>
      <c r="K12769" s="822">
        <v>4</v>
      </c>
      <c r="L12769" s="822">
        <v>12</v>
      </c>
      <c r="M12769" s="821">
        <v>109633.45999999999</v>
      </c>
      <c r="N12769" s="822">
        <v>1</v>
      </c>
      <c r="O12769" s="822">
        <v>6</v>
      </c>
      <c r="P12769" s="821">
        <v>54901.150000000009</v>
      </c>
    </row>
    <row r="12770" spans="1:16" x14ac:dyDescent="0.25">
      <c r="A12770" s="827" t="s">
        <v>2673</v>
      </c>
      <c r="B12770" s="827" t="s">
        <v>2672</v>
      </c>
      <c r="C12770" s="827" t="s">
        <v>3031</v>
      </c>
      <c r="D12770" s="824" t="s">
        <v>3229</v>
      </c>
      <c r="E12770" s="826">
        <v>4000</v>
      </c>
      <c r="F12770" s="825" t="s">
        <v>3403</v>
      </c>
      <c r="G12770" s="824" t="s">
        <v>3402</v>
      </c>
      <c r="H12770" s="823" t="s">
        <v>3401</v>
      </c>
      <c r="I12770" s="823" t="s">
        <v>385</v>
      </c>
      <c r="J12770" s="823" t="s">
        <v>3259</v>
      </c>
      <c r="K12770" s="822">
        <v>1</v>
      </c>
      <c r="L12770" s="822">
        <v>12</v>
      </c>
      <c r="M12770" s="821">
        <v>48541.350000000006</v>
      </c>
      <c r="N12770" s="822">
        <v>1</v>
      </c>
      <c r="O12770" s="822">
        <v>6</v>
      </c>
      <c r="P12770" s="821">
        <v>25031.840000000011</v>
      </c>
    </row>
    <row r="12771" spans="1:16" ht="22.5" x14ac:dyDescent="0.25">
      <c r="A12771" s="827" t="s">
        <v>2673</v>
      </c>
      <c r="B12771" s="827" t="s">
        <v>2672</v>
      </c>
      <c r="C12771" s="827" t="s">
        <v>3031</v>
      </c>
      <c r="D12771" s="824" t="s">
        <v>3134</v>
      </c>
      <c r="E12771" s="826">
        <v>4000</v>
      </c>
      <c r="F12771" s="825" t="s">
        <v>3400</v>
      </c>
      <c r="G12771" s="824" t="s">
        <v>3399</v>
      </c>
      <c r="H12771" s="823" t="s">
        <v>2688</v>
      </c>
      <c r="I12771" s="823" t="s">
        <v>2666</v>
      </c>
      <c r="J12771" s="823" t="s">
        <v>2688</v>
      </c>
      <c r="K12771" s="822">
        <v>2</v>
      </c>
      <c r="L12771" s="822">
        <v>5</v>
      </c>
      <c r="M12771" s="821">
        <v>20850.89</v>
      </c>
      <c r="N12771" s="822">
        <v>1</v>
      </c>
      <c r="O12771" s="822">
        <v>6</v>
      </c>
      <c r="P12771" s="821">
        <v>25044.900000000009</v>
      </c>
    </row>
    <row r="12772" spans="1:16" x14ac:dyDescent="0.25">
      <c r="A12772" s="827" t="s">
        <v>2673</v>
      </c>
      <c r="B12772" s="827" t="s">
        <v>2672</v>
      </c>
      <c r="C12772" s="827" t="s">
        <v>3031</v>
      </c>
      <c r="D12772" s="824" t="s">
        <v>3398</v>
      </c>
      <c r="E12772" s="826">
        <v>3000</v>
      </c>
      <c r="F12772" s="825" t="s">
        <v>3397</v>
      </c>
      <c r="G12772" s="824" t="s">
        <v>3396</v>
      </c>
      <c r="H12772" s="823" t="s">
        <v>385</v>
      </c>
      <c r="I12772" s="823" t="s">
        <v>385</v>
      </c>
      <c r="J12772" s="823" t="s">
        <v>385</v>
      </c>
      <c r="K12772" s="822">
        <v>3</v>
      </c>
      <c r="L12772" s="822">
        <v>12</v>
      </c>
      <c r="M12772" s="821">
        <v>37960.800000000003</v>
      </c>
      <c r="N12772" s="822">
        <v>2</v>
      </c>
      <c r="O12772" s="822">
        <v>6</v>
      </c>
      <c r="P12772" s="821">
        <v>19044.900000000009</v>
      </c>
    </row>
    <row r="12773" spans="1:16" ht="22.5" x14ac:dyDescent="0.25">
      <c r="A12773" s="827" t="s">
        <v>2673</v>
      </c>
      <c r="B12773" s="827" t="s">
        <v>2672</v>
      </c>
      <c r="C12773" s="827" t="s">
        <v>3031</v>
      </c>
      <c r="D12773" s="824" t="s">
        <v>3395</v>
      </c>
      <c r="E12773" s="826">
        <v>12000</v>
      </c>
      <c r="F12773" s="825" t="s">
        <v>3394</v>
      </c>
      <c r="G12773" s="824" t="s">
        <v>3393</v>
      </c>
      <c r="H12773" s="823" t="s">
        <v>3052</v>
      </c>
      <c r="I12773" s="823" t="s">
        <v>2666</v>
      </c>
      <c r="J12773" s="823" t="s">
        <v>2772</v>
      </c>
      <c r="K12773" s="822">
        <v>2</v>
      </c>
      <c r="L12773" s="822">
        <v>9</v>
      </c>
      <c r="M12773" s="821">
        <v>98565.53</v>
      </c>
      <c r="N12773" s="822">
        <v>1</v>
      </c>
      <c r="O12773" s="822">
        <v>6</v>
      </c>
      <c r="P12773" s="821">
        <v>72826.569999999963</v>
      </c>
    </row>
    <row r="12774" spans="1:16" ht="22.5" x14ac:dyDescent="0.25">
      <c r="A12774" s="827" t="s">
        <v>2673</v>
      </c>
      <c r="B12774" s="827" t="s">
        <v>2672</v>
      </c>
      <c r="C12774" s="827" t="s">
        <v>3031</v>
      </c>
      <c r="D12774" s="824" t="s">
        <v>3392</v>
      </c>
      <c r="E12774" s="826">
        <v>5000</v>
      </c>
      <c r="F12774" s="825" t="s">
        <v>3391</v>
      </c>
      <c r="G12774" s="824" t="s">
        <v>3390</v>
      </c>
      <c r="H12774" s="823" t="s">
        <v>3389</v>
      </c>
      <c r="I12774" s="823" t="s">
        <v>385</v>
      </c>
      <c r="J12774" s="823" t="s">
        <v>3388</v>
      </c>
      <c r="K12774" s="822">
        <v>3</v>
      </c>
      <c r="L12774" s="822">
        <v>12</v>
      </c>
      <c r="M12774" s="821">
        <v>61711.839999999997</v>
      </c>
      <c r="N12774" s="822">
        <v>1</v>
      </c>
      <c r="O12774" s="822">
        <v>6</v>
      </c>
      <c r="P12774" s="821">
        <v>30972.120000000006</v>
      </c>
    </row>
    <row r="12775" spans="1:16" x14ac:dyDescent="0.25">
      <c r="A12775" s="827" t="s">
        <v>2673</v>
      </c>
      <c r="B12775" s="827" t="s">
        <v>2672</v>
      </c>
      <c r="C12775" s="827" t="s">
        <v>3031</v>
      </c>
      <c r="D12775" s="824" t="s">
        <v>3387</v>
      </c>
      <c r="E12775" s="826">
        <v>15000</v>
      </c>
      <c r="F12775" s="825" t="s">
        <v>3386</v>
      </c>
      <c r="G12775" s="824" t="s">
        <v>3385</v>
      </c>
      <c r="H12775" s="823" t="s">
        <v>2814</v>
      </c>
      <c r="I12775" s="823" t="s">
        <v>2666</v>
      </c>
      <c r="J12775" s="823" t="s">
        <v>2886</v>
      </c>
      <c r="K12775" s="822">
        <v>1</v>
      </c>
      <c r="L12775" s="822">
        <v>12</v>
      </c>
      <c r="M12775" s="821">
        <v>181960.8</v>
      </c>
      <c r="N12775" s="822">
        <v>1</v>
      </c>
      <c r="O12775" s="822">
        <v>6</v>
      </c>
      <c r="P12775" s="821">
        <v>89460.899999999965</v>
      </c>
    </row>
    <row r="12776" spans="1:16" ht="22.5" x14ac:dyDescent="0.25">
      <c r="A12776" s="827" t="s">
        <v>2673</v>
      </c>
      <c r="B12776" s="827" t="s">
        <v>2672</v>
      </c>
      <c r="C12776" s="827" t="s">
        <v>3031</v>
      </c>
      <c r="D12776" s="824" t="s">
        <v>3310</v>
      </c>
      <c r="E12776" s="826">
        <v>9000</v>
      </c>
      <c r="F12776" s="825" t="s">
        <v>3384</v>
      </c>
      <c r="G12776" s="824" t="s">
        <v>2967</v>
      </c>
      <c r="H12776" s="823" t="s">
        <v>2966</v>
      </c>
      <c r="I12776" s="823" t="s">
        <v>2666</v>
      </c>
      <c r="J12776" s="823" t="s">
        <v>2966</v>
      </c>
      <c r="K12776" s="822">
        <v>2</v>
      </c>
      <c r="L12776" s="822">
        <v>4</v>
      </c>
      <c r="M12776" s="821">
        <v>28478.6</v>
      </c>
      <c r="N12776" s="822" t="s">
        <v>3033</v>
      </c>
      <c r="O12776" s="822"/>
      <c r="P12776" s="821"/>
    </row>
    <row r="12777" spans="1:16" x14ac:dyDescent="0.25">
      <c r="A12777" s="827" t="s">
        <v>2673</v>
      </c>
      <c r="B12777" s="827" t="s">
        <v>2672</v>
      </c>
      <c r="C12777" s="827" t="s">
        <v>3031</v>
      </c>
      <c r="D12777" s="824" t="s">
        <v>3190</v>
      </c>
      <c r="E12777" s="826">
        <v>9000</v>
      </c>
      <c r="F12777" s="825" t="s">
        <v>3383</v>
      </c>
      <c r="G12777" s="824" t="s">
        <v>3382</v>
      </c>
      <c r="H12777" s="823" t="s">
        <v>3357</v>
      </c>
      <c r="I12777" s="823" t="s">
        <v>2666</v>
      </c>
      <c r="J12777" s="823" t="s">
        <v>3381</v>
      </c>
      <c r="K12777" s="822">
        <v>4</v>
      </c>
      <c r="L12777" s="822">
        <v>12</v>
      </c>
      <c r="M12777" s="821">
        <v>109489.65</v>
      </c>
      <c r="N12777" s="822">
        <v>1</v>
      </c>
      <c r="O12777" s="822">
        <v>6</v>
      </c>
      <c r="P12777" s="821">
        <v>55011.770000000011</v>
      </c>
    </row>
    <row r="12778" spans="1:16" ht="22.5" x14ac:dyDescent="0.25">
      <c r="A12778" s="827" t="s">
        <v>2673</v>
      </c>
      <c r="B12778" s="827" t="s">
        <v>2672</v>
      </c>
      <c r="C12778" s="827" t="s">
        <v>3031</v>
      </c>
      <c r="D12778" s="824" t="s">
        <v>3380</v>
      </c>
      <c r="E12778" s="826">
        <v>7000</v>
      </c>
      <c r="F12778" s="825" t="s">
        <v>2912</v>
      </c>
      <c r="G12778" s="824" t="s">
        <v>2911</v>
      </c>
      <c r="H12778" s="823" t="s">
        <v>2852</v>
      </c>
      <c r="I12778" s="823" t="s">
        <v>2666</v>
      </c>
      <c r="J12778" s="823" t="s">
        <v>2852</v>
      </c>
      <c r="K12778" s="822">
        <v>2</v>
      </c>
      <c r="L12778" s="822">
        <v>6</v>
      </c>
      <c r="M12778" s="821">
        <v>37380.410000000003</v>
      </c>
      <c r="N12778" s="822">
        <v>1</v>
      </c>
      <c r="O12778" s="822">
        <v>6</v>
      </c>
      <c r="P12778" s="821">
        <v>43026.430000000008</v>
      </c>
    </row>
    <row r="12779" spans="1:16" x14ac:dyDescent="0.25">
      <c r="A12779" s="827" t="s">
        <v>2673</v>
      </c>
      <c r="B12779" s="827" t="s">
        <v>2672</v>
      </c>
      <c r="C12779" s="827" t="s">
        <v>3031</v>
      </c>
      <c r="D12779" s="824" t="s">
        <v>3048</v>
      </c>
      <c r="E12779" s="826">
        <v>4000</v>
      </c>
      <c r="F12779" s="825" t="s">
        <v>2682</v>
      </c>
      <c r="G12779" s="824" t="s">
        <v>2681</v>
      </c>
      <c r="H12779" s="823" t="s">
        <v>2801</v>
      </c>
      <c r="I12779" s="823" t="s">
        <v>385</v>
      </c>
      <c r="J12779" s="823" t="s">
        <v>3379</v>
      </c>
      <c r="K12779" s="822">
        <v>3</v>
      </c>
      <c r="L12779" s="822">
        <v>12</v>
      </c>
      <c r="M12779" s="821">
        <v>49682.14</v>
      </c>
      <c r="N12779" s="822">
        <v>1</v>
      </c>
      <c r="O12779" s="822">
        <v>6</v>
      </c>
      <c r="P12779" s="821">
        <v>24994.900000000009</v>
      </c>
    </row>
    <row r="12780" spans="1:16" x14ac:dyDescent="0.25">
      <c r="A12780" s="827" t="s">
        <v>2673</v>
      </c>
      <c r="B12780" s="827" t="s">
        <v>2672</v>
      </c>
      <c r="C12780" s="827" t="s">
        <v>3031</v>
      </c>
      <c r="D12780" s="824" t="s">
        <v>3378</v>
      </c>
      <c r="E12780" s="826">
        <v>6000</v>
      </c>
      <c r="F12780" s="825" t="s">
        <v>3377</v>
      </c>
      <c r="G12780" s="824" t="s">
        <v>3376</v>
      </c>
      <c r="H12780" s="823" t="s">
        <v>2704</v>
      </c>
      <c r="I12780" s="823" t="s">
        <v>2666</v>
      </c>
      <c r="J12780" s="823" t="s">
        <v>2703</v>
      </c>
      <c r="K12780" s="822">
        <v>1</v>
      </c>
      <c r="L12780" s="822">
        <v>12</v>
      </c>
      <c r="M12780" s="821">
        <v>73215.459999999992</v>
      </c>
      <c r="N12780" s="822">
        <v>1</v>
      </c>
      <c r="O12780" s="822">
        <v>6</v>
      </c>
      <c r="P12780" s="821">
        <v>36946.98000000001</v>
      </c>
    </row>
    <row r="12781" spans="1:16" ht="22.5" x14ac:dyDescent="0.25">
      <c r="A12781" s="827" t="s">
        <v>2673</v>
      </c>
      <c r="B12781" s="827" t="s">
        <v>2672</v>
      </c>
      <c r="C12781" s="827" t="s">
        <v>3031</v>
      </c>
      <c r="D12781" s="824" t="s">
        <v>3375</v>
      </c>
      <c r="E12781" s="826">
        <v>7000</v>
      </c>
      <c r="F12781" s="825" t="s">
        <v>3374</v>
      </c>
      <c r="G12781" s="824" t="s">
        <v>3373</v>
      </c>
      <c r="H12781" s="823" t="s">
        <v>2772</v>
      </c>
      <c r="I12781" s="823" t="s">
        <v>2666</v>
      </c>
      <c r="J12781" s="823" t="s">
        <v>2772</v>
      </c>
      <c r="K12781" s="822">
        <v>1</v>
      </c>
      <c r="L12781" s="822">
        <v>4</v>
      </c>
      <c r="M12781" s="821">
        <v>21868.399999999998</v>
      </c>
      <c r="N12781" s="822" t="s">
        <v>3033</v>
      </c>
      <c r="O12781" s="822"/>
      <c r="P12781" s="821"/>
    </row>
    <row r="12782" spans="1:16" ht="22.5" x14ac:dyDescent="0.25">
      <c r="A12782" s="827" t="s">
        <v>2673</v>
      </c>
      <c r="B12782" s="827" t="s">
        <v>2672</v>
      </c>
      <c r="C12782" s="827" t="s">
        <v>3031</v>
      </c>
      <c r="D12782" s="824" t="s">
        <v>3310</v>
      </c>
      <c r="E12782" s="826">
        <v>9000</v>
      </c>
      <c r="F12782" s="825" t="s">
        <v>3372</v>
      </c>
      <c r="G12782" s="824" t="s">
        <v>3371</v>
      </c>
      <c r="H12782" s="823" t="s">
        <v>2704</v>
      </c>
      <c r="I12782" s="823" t="s">
        <v>2666</v>
      </c>
      <c r="J12782" s="823" t="s">
        <v>2703</v>
      </c>
      <c r="K12782" s="822">
        <v>1</v>
      </c>
      <c r="L12782" s="822">
        <v>12</v>
      </c>
      <c r="M12782" s="821">
        <v>109577.15</v>
      </c>
      <c r="N12782" s="822">
        <v>1</v>
      </c>
      <c r="O12782" s="822">
        <v>6</v>
      </c>
      <c r="P12782" s="821">
        <v>55044.900000000009</v>
      </c>
    </row>
    <row r="12783" spans="1:16" x14ac:dyDescent="0.25">
      <c r="A12783" s="827" t="s">
        <v>2673</v>
      </c>
      <c r="B12783" s="827" t="s">
        <v>2672</v>
      </c>
      <c r="C12783" s="827" t="s">
        <v>3031</v>
      </c>
      <c r="D12783" s="824" t="s">
        <v>3370</v>
      </c>
      <c r="E12783" s="826">
        <v>8000</v>
      </c>
      <c r="F12783" s="825" t="s">
        <v>3369</v>
      </c>
      <c r="G12783" s="824" t="s">
        <v>3368</v>
      </c>
      <c r="H12783" s="823" t="s">
        <v>2772</v>
      </c>
      <c r="I12783" s="823" t="s">
        <v>2666</v>
      </c>
      <c r="J12783" s="823" t="s">
        <v>2772</v>
      </c>
      <c r="K12783" s="822">
        <v>5</v>
      </c>
      <c r="L12783" s="822">
        <v>12</v>
      </c>
      <c r="M12783" s="821">
        <v>97726.720000000001</v>
      </c>
      <c r="N12783" s="822">
        <v>1</v>
      </c>
      <c r="O12783" s="822">
        <v>2</v>
      </c>
      <c r="P12783" s="821">
        <v>16792.730000000003</v>
      </c>
    </row>
    <row r="12784" spans="1:16" x14ac:dyDescent="0.25">
      <c r="A12784" s="827" t="s">
        <v>2673</v>
      </c>
      <c r="B12784" s="827" t="s">
        <v>2672</v>
      </c>
      <c r="C12784" s="827" t="s">
        <v>3031</v>
      </c>
      <c r="D12784" s="824" t="s">
        <v>3367</v>
      </c>
      <c r="E12784" s="826">
        <v>6000</v>
      </c>
      <c r="F12784" s="825" t="s">
        <v>3366</v>
      </c>
      <c r="G12784" s="824" t="s">
        <v>3365</v>
      </c>
      <c r="H12784" s="823" t="s">
        <v>3065</v>
      </c>
      <c r="I12784" s="823" t="s">
        <v>2666</v>
      </c>
      <c r="J12784" s="823" t="s">
        <v>2688</v>
      </c>
      <c r="K12784" s="822">
        <v>1</v>
      </c>
      <c r="L12784" s="822">
        <v>10</v>
      </c>
      <c r="M12784" s="821">
        <v>53812.39</v>
      </c>
      <c r="N12784" s="822">
        <v>2</v>
      </c>
      <c r="O12784" s="822">
        <v>6</v>
      </c>
      <c r="P12784" s="821">
        <v>36968.650000000009</v>
      </c>
    </row>
    <row r="12785" spans="1:16" x14ac:dyDescent="0.25">
      <c r="A12785" s="827" t="s">
        <v>2673</v>
      </c>
      <c r="B12785" s="827" t="s">
        <v>2672</v>
      </c>
      <c r="C12785" s="827" t="s">
        <v>3031</v>
      </c>
      <c r="D12785" s="824" t="s">
        <v>3074</v>
      </c>
      <c r="E12785" s="826">
        <v>7000</v>
      </c>
      <c r="F12785" s="825" t="s">
        <v>2775</v>
      </c>
      <c r="G12785" s="824" t="s">
        <v>3364</v>
      </c>
      <c r="H12785" s="823" t="s">
        <v>2772</v>
      </c>
      <c r="I12785" s="823" t="s">
        <v>2666</v>
      </c>
      <c r="J12785" s="823" t="s">
        <v>2772</v>
      </c>
      <c r="K12785" s="822">
        <v>2</v>
      </c>
      <c r="L12785" s="822">
        <v>11</v>
      </c>
      <c r="M12785" s="821">
        <v>70480.3</v>
      </c>
      <c r="N12785" s="822" t="s">
        <v>3033</v>
      </c>
      <c r="O12785" s="822"/>
      <c r="P12785" s="821"/>
    </row>
    <row r="12786" spans="1:16" x14ac:dyDescent="0.25">
      <c r="A12786" s="827" t="s">
        <v>2673</v>
      </c>
      <c r="B12786" s="827" t="s">
        <v>2672</v>
      </c>
      <c r="C12786" s="827" t="s">
        <v>3031</v>
      </c>
      <c r="D12786" s="824" t="s">
        <v>1882</v>
      </c>
      <c r="E12786" s="826">
        <v>9000</v>
      </c>
      <c r="F12786" s="825" t="s">
        <v>2775</v>
      </c>
      <c r="G12786" s="824" t="s">
        <v>3364</v>
      </c>
      <c r="H12786" s="823" t="s">
        <v>2772</v>
      </c>
      <c r="I12786" s="823" t="s">
        <v>2666</v>
      </c>
      <c r="J12786" s="823" t="s">
        <v>2772</v>
      </c>
      <c r="K12786" s="822">
        <v>1</v>
      </c>
      <c r="L12786" s="822">
        <v>2</v>
      </c>
      <c r="M12786" s="821">
        <v>17326.8</v>
      </c>
      <c r="N12786" s="822">
        <v>2</v>
      </c>
      <c r="O12786" s="822">
        <v>6</v>
      </c>
      <c r="P12786" s="821">
        <v>55044.900000000009</v>
      </c>
    </row>
    <row r="12787" spans="1:16" ht="22.5" x14ac:dyDescent="0.25">
      <c r="A12787" s="827" t="s">
        <v>2673</v>
      </c>
      <c r="B12787" s="827" t="s">
        <v>2672</v>
      </c>
      <c r="C12787" s="827" t="s">
        <v>3031</v>
      </c>
      <c r="D12787" s="824" t="s">
        <v>3363</v>
      </c>
      <c r="E12787" s="826">
        <v>15000</v>
      </c>
      <c r="F12787" s="825" t="s">
        <v>3003</v>
      </c>
      <c r="G12787" s="824" t="s">
        <v>3362</v>
      </c>
      <c r="H12787" s="823" t="s">
        <v>2797</v>
      </c>
      <c r="I12787" s="823" t="s">
        <v>2666</v>
      </c>
      <c r="J12787" s="823" t="s">
        <v>3361</v>
      </c>
      <c r="K12787" s="822">
        <v>1</v>
      </c>
      <c r="L12787" s="822">
        <v>3</v>
      </c>
      <c r="M12787" s="821">
        <v>39590.22</v>
      </c>
      <c r="N12787" s="822" t="s">
        <v>3033</v>
      </c>
      <c r="O12787" s="822"/>
      <c r="P12787" s="821"/>
    </row>
    <row r="12788" spans="1:16" x14ac:dyDescent="0.25">
      <c r="A12788" s="827" t="s">
        <v>2673</v>
      </c>
      <c r="B12788" s="827" t="s">
        <v>2672</v>
      </c>
      <c r="C12788" s="827" t="s">
        <v>3031</v>
      </c>
      <c r="D12788" s="824" t="s">
        <v>3222</v>
      </c>
      <c r="E12788" s="826">
        <v>7500</v>
      </c>
      <c r="F12788" s="825" t="s">
        <v>3360</v>
      </c>
      <c r="G12788" s="824" t="s">
        <v>3007</v>
      </c>
      <c r="H12788" s="823" t="s">
        <v>2703</v>
      </c>
      <c r="I12788" s="823" t="s">
        <v>2666</v>
      </c>
      <c r="J12788" s="823" t="s">
        <v>2703</v>
      </c>
      <c r="K12788" s="822">
        <v>5</v>
      </c>
      <c r="L12788" s="822">
        <v>11</v>
      </c>
      <c r="M12788" s="821">
        <v>77680.73</v>
      </c>
      <c r="N12788" s="822">
        <v>2</v>
      </c>
      <c r="O12788" s="822">
        <v>6</v>
      </c>
      <c r="P12788" s="821">
        <v>42942.820000000007</v>
      </c>
    </row>
    <row r="12789" spans="1:16" x14ac:dyDescent="0.25">
      <c r="A12789" s="827" t="s">
        <v>2673</v>
      </c>
      <c r="B12789" s="827" t="s">
        <v>2672</v>
      </c>
      <c r="C12789" s="827" t="s">
        <v>3031</v>
      </c>
      <c r="D12789" s="824" t="s">
        <v>3334</v>
      </c>
      <c r="E12789" s="826">
        <v>9000</v>
      </c>
      <c r="F12789" s="825" t="s">
        <v>3359</v>
      </c>
      <c r="G12789" s="824" t="s">
        <v>3358</v>
      </c>
      <c r="H12789" s="823" t="s">
        <v>3357</v>
      </c>
      <c r="I12789" s="823" t="s">
        <v>2666</v>
      </c>
      <c r="J12789" s="823" t="s">
        <v>3356</v>
      </c>
      <c r="K12789" s="822">
        <v>2</v>
      </c>
      <c r="L12789" s="822">
        <v>12</v>
      </c>
      <c r="M12789" s="821">
        <v>109104.34</v>
      </c>
      <c r="N12789" s="822">
        <v>1</v>
      </c>
      <c r="O12789" s="822">
        <v>6</v>
      </c>
      <c r="P12789" s="821">
        <v>55044.900000000009</v>
      </c>
    </row>
    <row r="12790" spans="1:16" ht="22.5" x14ac:dyDescent="0.25">
      <c r="A12790" s="827" t="s">
        <v>2673</v>
      </c>
      <c r="B12790" s="827" t="s">
        <v>2672</v>
      </c>
      <c r="C12790" s="827" t="s">
        <v>3031</v>
      </c>
      <c r="D12790" s="824" t="s">
        <v>3075</v>
      </c>
      <c r="E12790" s="826">
        <v>5000</v>
      </c>
      <c r="F12790" s="825" t="s">
        <v>3355</v>
      </c>
      <c r="G12790" s="824" t="s">
        <v>3354</v>
      </c>
      <c r="H12790" s="823" t="s">
        <v>2676</v>
      </c>
      <c r="I12790" s="823" t="s">
        <v>2666</v>
      </c>
      <c r="J12790" s="823" t="s">
        <v>2855</v>
      </c>
      <c r="K12790" s="822">
        <v>4</v>
      </c>
      <c r="L12790" s="822">
        <v>12</v>
      </c>
      <c r="M12790" s="821">
        <v>67197.64999999998</v>
      </c>
      <c r="N12790" s="822" t="s">
        <v>3033</v>
      </c>
      <c r="O12790" s="822"/>
      <c r="P12790" s="821"/>
    </row>
    <row r="12791" spans="1:16" x14ac:dyDescent="0.25">
      <c r="A12791" s="827" t="s">
        <v>2673</v>
      </c>
      <c r="B12791" s="827" t="s">
        <v>2672</v>
      </c>
      <c r="C12791" s="827" t="s">
        <v>3031</v>
      </c>
      <c r="D12791" s="824" t="s">
        <v>3353</v>
      </c>
      <c r="E12791" s="826">
        <v>3000</v>
      </c>
      <c r="F12791" s="825" t="s">
        <v>3352</v>
      </c>
      <c r="G12791" s="824" t="s">
        <v>3351</v>
      </c>
      <c r="H12791" s="823" t="s">
        <v>3350</v>
      </c>
      <c r="I12791" s="823" t="s">
        <v>385</v>
      </c>
      <c r="J12791" s="823" t="s">
        <v>3350</v>
      </c>
      <c r="K12791" s="822">
        <v>4</v>
      </c>
      <c r="L12791" s="822">
        <v>11</v>
      </c>
      <c r="M12791" s="821">
        <v>34037.75</v>
      </c>
      <c r="N12791" s="822">
        <v>3</v>
      </c>
      <c r="O12791" s="822">
        <v>6</v>
      </c>
      <c r="P12791" s="821">
        <v>18990.320000000007</v>
      </c>
    </row>
    <row r="12792" spans="1:16" ht="22.5" x14ac:dyDescent="0.25">
      <c r="A12792" s="827" t="s">
        <v>2673</v>
      </c>
      <c r="B12792" s="827" t="s">
        <v>2672</v>
      </c>
      <c r="C12792" s="827" t="s">
        <v>3031</v>
      </c>
      <c r="D12792" s="824" t="s">
        <v>3205</v>
      </c>
      <c r="E12792" s="826">
        <v>9000</v>
      </c>
      <c r="F12792" s="825" t="s">
        <v>3349</v>
      </c>
      <c r="G12792" s="824" t="s">
        <v>3348</v>
      </c>
      <c r="H12792" s="823" t="s">
        <v>2676</v>
      </c>
      <c r="I12792" s="823" t="s">
        <v>2666</v>
      </c>
      <c r="J12792" s="823" t="s">
        <v>2925</v>
      </c>
      <c r="K12792" s="822">
        <v>4</v>
      </c>
      <c r="L12792" s="822">
        <v>12</v>
      </c>
      <c r="M12792" s="821">
        <v>109428.24</v>
      </c>
      <c r="N12792" s="822">
        <v>1</v>
      </c>
      <c r="O12792" s="822">
        <v>6</v>
      </c>
      <c r="P12792" s="821">
        <v>54743.650000000009</v>
      </c>
    </row>
    <row r="12793" spans="1:16" x14ac:dyDescent="0.25">
      <c r="A12793" s="827" t="s">
        <v>2673</v>
      </c>
      <c r="B12793" s="827" t="s">
        <v>2672</v>
      </c>
      <c r="C12793" s="827" t="s">
        <v>3031</v>
      </c>
      <c r="D12793" s="824" t="s">
        <v>3173</v>
      </c>
      <c r="E12793" s="826">
        <v>9000</v>
      </c>
      <c r="F12793" s="825" t="s">
        <v>3347</v>
      </c>
      <c r="G12793" s="824" t="s">
        <v>3346</v>
      </c>
      <c r="H12793" s="823" t="s">
        <v>2703</v>
      </c>
      <c r="I12793" s="823" t="s">
        <v>2666</v>
      </c>
      <c r="J12793" s="823" t="s">
        <v>2703</v>
      </c>
      <c r="K12793" s="822">
        <v>1</v>
      </c>
      <c r="L12793" s="822">
        <v>2</v>
      </c>
      <c r="M12793" s="821">
        <v>15226.8</v>
      </c>
      <c r="N12793" s="822" t="s">
        <v>3033</v>
      </c>
      <c r="O12793" s="822"/>
      <c r="P12793" s="821"/>
    </row>
    <row r="12794" spans="1:16" x14ac:dyDescent="0.25">
      <c r="A12794" s="827" t="s">
        <v>2673</v>
      </c>
      <c r="B12794" s="827" t="s">
        <v>2672</v>
      </c>
      <c r="C12794" s="827" t="s">
        <v>3031</v>
      </c>
      <c r="D12794" s="824" t="s">
        <v>3345</v>
      </c>
      <c r="E12794" s="826">
        <v>8000</v>
      </c>
      <c r="F12794" s="825" t="s">
        <v>3344</v>
      </c>
      <c r="G12794" s="824" t="s">
        <v>3343</v>
      </c>
      <c r="H12794" s="823" t="s">
        <v>2692</v>
      </c>
      <c r="I12794" s="823" t="s">
        <v>2666</v>
      </c>
      <c r="J12794" s="823" t="s">
        <v>3342</v>
      </c>
      <c r="K12794" s="822">
        <v>2</v>
      </c>
      <c r="L12794" s="822">
        <v>12</v>
      </c>
      <c r="M12794" s="821">
        <v>97960.8</v>
      </c>
      <c r="N12794" s="822">
        <v>1</v>
      </c>
      <c r="O12794" s="822">
        <v>6</v>
      </c>
      <c r="P12794" s="821">
        <v>49044.900000000009</v>
      </c>
    </row>
    <row r="12795" spans="1:16" ht="22.5" x14ac:dyDescent="0.25">
      <c r="A12795" s="827" t="s">
        <v>2673</v>
      </c>
      <c r="B12795" s="827" t="s">
        <v>2672</v>
      </c>
      <c r="C12795" s="827" t="s">
        <v>3031</v>
      </c>
      <c r="D12795" s="824" t="s">
        <v>3341</v>
      </c>
      <c r="E12795" s="826">
        <v>15000</v>
      </c>
      <c r="F12795" s="825" t="s">
        <v>3340</v>
      </c>
      <c r="G12795" s="824" t="s">
        <v>3339</v>
      </c>
      <c r="H12795" s="823" t="s">
        <v>3052</v>
      </c>
      <c r="I12795" s="823" t="s">
        <v>2666</v>
      </c>
      <c r="J12795" s="823" t="s">
        <v>2772</v>
      </c>
      <c r="K12795" s="822">
        <v>1</v>
      </c>
      <c r="L12795" s="822">
        <v>12</v>
      </c>
      <c r="M12795" s="821">
        <v>181960.8</v>
      </c>
      <c r="N12795" s="822">
        <v>1</v>
      </c>
      <c r="O12795" s="822">
        <v>5</v>
      </c>
      <c r="P12795" s="821">
        <v>61423.350000000006</v>
      </c>
    </row>
    <row r="12796" spans="1:16" ht="22.5" x14ac:dyDescent="0.25">
      <c r="A12796" s="827" t="s">
        <v>2673</v>
      </c>
      <c r="B12796" s="827" t="s">
        <v>2672</v>
      </c>
      <c r="C12796" s="827" t="s">
        <v>3031</v>
      </c>
      <c r="D12796" s="824" t="s">
        <v>3165</v>
      </c>
      <c r="E12796" s="826">
        <v>3500</v>
      </c>
      <c r="F12796" s="825" t="s">
        <v>2747</v>
      </c>
      <c r="G12796" s="824" t="s">
        <v>3338</v>
      </c>
      <c r="H12796" s="823" t="s">
        <v>2814</v>
      </c>
      <c r="I12796" s="823" t="s">
        <v>2666</v>
      </c>
      <c r="J12796" s="823" t="s">
        <v>2886</v>
      </c>
      <c r="K12796" s="822">
        <v>4</v>
      </c>
      <c r="L12796" s="822">
        <v>12</v>
      </c>
      <c r="M12796" s="821">
        <v>43876.420000000006</v>
      </c>
      <c r="N12796" s="822">
        <v>1</v>
      </c>
      <c r="O12796" s="822">
        <v>6</v>
      </c>
      <c r="P12796" s="821">
        <v>22015.010000000009</v>
      </c>
    </row>
    <row r="12797" spans="1:16" ht="22.5" x14ac:dyDescent="0.25">
      <c r="A12797" s="827" t="s">
        <v>2673</v>
      </c>
      <c r="B12797" s="827" t="s">
        <v>2672</v>
      </c>
      <c r="C12797" s="827" t="s">
        <v>3031</v>
      </c>
      <c r="D12797" s="824" t="s">
        <v>3337</v>
      </c>
      <c r="E12797" s="826">
        <v>8000</v>
      </c>
      <c r="F12797" s="825" t="s">
        <v>3336</v>
      </c>
      <c r="G12797" s="824" t="s">
        <v>3335</v>
      </c>
      <c r="H12797" s="823" t="s">
        <v>2708</v>
      </c>
      <c r="I12797" s="823" t="s">
        <v>2666</v>
      </c>
      <c r="J12797" s="823" t="s">
        <v>2708</v>
      </c>
      <c r="K12797" s="822">
        <v>2</v>
      </c>
      <c r="L12797" s="822">
        <v>4</v>
      </c>
      <c r="M12797" s="821">
        <v>27586.93</v>
      </c>
      <c r="N12797" s="822">
        <v>1</v>
      </c>
      <c r="O12797" s="822">
        <v>3</v>
      </c>
      <c r="P12797" s="821">
        <v>17509.740000000005</v>
      </c>
    </row>
    <row r="12798" spans="1:16" x14ac:dyDescent="0.25">
      <c r="A12798" s="827" t="s">
        <v>2673</v>
      </c>
      <c r="B12798" s="827" t="s">
        <v>2672</v>
      </c>
      <c r="C12798" s="827" t="s">
        <v>3031</v>
      </c>
      <c r="D12798" s="824" t="s">
        <v>3334</v>
      </c>
      <c r="E12798" s="826">
        <v>9000</v>
      </c>
      <c r="F12798" s="825" t="s">
        <v>3333</v>
      </c>
      <c r="G12798" s="824" t="s">
        <v>3332</v>
      </c>
      <c r="H12798" s="823" t="s">
        <v>2733</v>
      </c>
      <c r="I12798" s="823" t="s">
        <v>2666</v>
      </c>
      <c r="J12798" s="823" t="s">
        <v>2852</v>
      </c>
      <c r="K12798" s="822">
        <v>1</v>
      </c>
      <c r="L12798" s="822">
        <v>12</v>
      </c>
      <c r="M12798" s="821">
        <v>109619.66</v>
      </c>
      <c r="N12798" s="822">
        <v>1</v>
      </c>
      <c r="O12798" s="822">
        <v>6</v>
      </c>
      <c r="P12798" s="821">
        <v>54843.020000000011</v>
      </c>
    </row>
    <row r="12799" spans="1:16" ht="22.5" x14ac:dyDescent="0.25">
      <c r="A12799" s="827" t="s">
        <v>2673</v>
      </c>
      <c r="B12799" s="827" t="s">
        <v>2672</v>
      </c>
      <c r="C12799" s="827" t="s">
        <v>3031</v>
      </c>
      <c r="D12799" s="824" t="s">
        <v>3071</v>
      </c>
      <c r="E12799" s="826">
        <v>5000</v>
      </c>
      <c r="F12799" s="825" t="s">
        <v>3331</v>
      </c>
      <c r="G12799" s="824" t="s">
        <v>3330</v>
      </c>
      <c r="H12799" s="823" t="s">
        <v>3065</v>
      </c>
      <c r="I12799" s="823" t="s">
        <v>2684</v>
      </c>
      <c r="J12799" s="823" t="s">
        <v>2920</v>
      </c>
      <c r="K12799" s="822">
        <v>1</v>
      </c>
      <c r="L12799" s="822">
        <v>10</v>
      </c>
      <c r="M12799" s="821">
        <v>53109.31</v>
      </c>
      <c r="N12799" s="822" t="s">
        <v>3033</v>
      </c>
      <c r="O12799" s="822"/>
      <c r="P12799" s="821"/>
    </row>
    <row r="12800" spans="1:16" x14ac:dyDescent="0.25">
      <c r="A12800" s="827" t="s">
        <v>2673</v>
      </c>
      <c r="B12800" s="827" t="s">
        <v>2672</v>
      </c>
      <c r="C12800" s="827" t="s">
        <v>3031</v>
      </c>
      <c r="D12800" s="824" t="s">
        <v>3061</v>
      </c>
      <c r="E12800" s="826">
        <v>3500</v>
      </c>
      <c r="F12800" s="825" t="s">
        <v>3329</v>
      </c>
      <c r="G12800" s="824" t="s">
        <v>3328</v>
      </c>
      <c r="H12800" s="823" t="s">
        <v>2860</v>
      </c>
      <c r="I12800" s="823" t="s">
        <v>2684</v>
      </c>
      <c r="J12800" s="823" t="s">
        <v>3327</v>
      </c>
      <c r="K12800" s="822">
        <v>2</v>
      </c>
      <c r="L12800" s="822">
        <v>12</v>
      </c>
      <c r="M12800" s="821">
        <v>43613.32</v>
      </c>
      <c r="N12800" s="822">
        <v>1</v>
      </c>
      <c r="O12800" s="822">
        <v>6</v>
      </c>
      <c r="P12800" s="821">
        <v>22044.900000000009</v>
      </c>
    </row>
    <row r="12801" spans="1:16" x14ac:dyDescent="0.25">
      <c r="A12801" s="827" t="s">
        <v>2673</v>
      </c>
      <c r="B12801" s="827" t="s">
        <v>2672</v>
      </c>
      <c r="C12801" s="827" t="s">
        <v>3031</v>
      </c>
      <c r="D12801" s="824" t="s">
        <v>3237</v>
      </c>
      <c r="E12801" s="826">
        <v>9000</v>
      </c>
      <c r="F12801" s="825" t="s">
        <v>3326</v>
      </c>
      <c r="G12801" s="824" t="s">
        <v>3325</v>
      </c>
      <c r="H12801" s="823" t="s">
        <v>2700</v>
      </c>
      <c r="I12801" s="823" t="s">
        <v>2666</v>
      </c>
      <c r="J12801" s="823" t="s">
        <v>3170</v>
      </c>
      <c r="K12801" s="822">
        <v>1</v>
      </c>
      <c r="L12801" s="822">
        <v>12</v>
      </c>
      <c r="M12801" s="821">
        <v>109608.32000000001</v>
      </c>
      <c r="N12801" s="822">
        <v>1</v>
      </c>
      <c r="O12801" s="822">
        <v>6</v>
      </c>
      <c r="P12801" s="821">
        <v>55044.900000000009</v>
      </c>
    </row>
    <row r="12802" spans="1:16" ht="22.5" x14ac:dyDescent="0.25">
      <c r="A12802" s="827" t="s">
        <v>2673</v>
      </c>
      <c r="B12802" s="827" t="s">
        <v>2672</v>
      </c>
      <c r="C12802" s="827" t="s">
        <v>3031</v>
      </c>
      <c r="D12802" s="824" t="s">
        <v>3205</v>
      </c>
      <c r="E12802" s="826">
        <v>9000</v>
      </c>
      <c r="F12802" s="825" t="s">
        <v>3324</v>
      </c>
      <c r="G12802" s="824" t="s">
        <v>3323</v>
      </c>
      <c r="H12802" s="823" t="s">
        <v>3322</v>
      </c>
      <c r="I12802" s="823" t="s">
        <v>2666</v>
      </c>
      <c r="J12802" s="823" t="s">
        <v>3322</v>
      </c>
      <c r="K12802" s="822">
        <v>2</v>
      </c>
      <c r="L12802" s="822">
        <v>4</v>
      </c>
      <c r="M12802" s="821">
        <v>30454.22</v>
      </c>
      <c r="N12802" s="822">
        <v>1</v>
      </c>
      <c r="O12802" s="822">
        <v>6</v>
      </c>
      <c r="P12802" s="821">
        <v>54858.020000000011</v>
      </c>
    </row>
    <row r="12803" spans="1:16" x14ac:dyDescent="0.25">
      <c r="A12803" s="827" t="s">
        <v>2673</v>
      </c>
      <c r="B12803" s="827" t="s">
        <v>2672</v>
      </c>
      <c r="C12803" s="827" t="s">
        <v>3031</v>
      </c>
      <c r="D12803" s="824" t="s">
        <v>3321</v>
      </c>
      <c r="E12803" s="826">
        <v>12000</v>
      </c>
      <c r="F12803" s="825" t="s">
        <v>2910</v>
      </c>
      <c r="G12803" s="824" t="s">
        <v>3319</v>
      </c>
      <c r="H12803" s="823" t="s">
        <v>2772</v>
      </c>
      <c r="I12803" s="823" t="s">
        <v>2666</v>
      </c>
      <c r="J12803" s="823" t="s">
        <v>2772</v>
      </c>
      <c r="K12803" s="822">
        <v>3</v>
      </c>
      <c r="L12803" s="822">
        <v>11</v>
      </c>
      <c r="M12803" s="821">
        <v>131802.57999999999</v>
      </c>
      <c r="N12803" s="822">
        <v>1</v>
      </c>
      <c r="O12803" s="822">
        <v>5</v>
      </c>
      <c r="P12803" s="821">
        <v>63270.670000000006</v>
      </c>
    </row>
    <row r="12804" spans="1:16" ht="22.5" x14ac:dyDescent="0.25">
      <c r="A12804" s="827" t="s">
        <v>2673</v>
      </c>
      <c r="B12804" s="827" t="s">
        <v>2672</v>
      </c>
      <c r="C12804" s="827" t="s">
        <v>3031</v>
      </c>
      <c r="D12804" s="824" t="s">
        <v>3320</v>
      </c>
      <c r="E12804" s="826">
        <v>15000</v>
      </c>
      <c r="F12804" s="825" t="s">
        <v>2910</v>
      </c>
      <c r="G12804" s="824" t="s">
        <v>3319</v>
      </c>
      <c r="H12804" s="823" t="s">
        <v>2772</v>
      </c>
      <c r="I12804" s="823" t="s">
        <v>2666</v>
      </c>
      <c r="J12804" s="823" t="s">
        <v>2772</v>
      </c>
      <c r="K12804" s="822" t="s">
        <v>3033</v>
      </c>
      <c r="L12804" s="822"/>
      <c r="M12804" s="821"/>
      <c r="N12804" s="822">
        <v>1</v>
      </c>
      <c r="O12804" s="822">
        <v>2</v>
      </c>
      <c r="P12804" s="821">
        <v>29348.300000000003</v>
      </c>
    </row>
    <row r="12805" spans="1:16" x14ac:dyDescent="0.25">
      <c r="A12805" s="827" t="s">
        <v>2673</v>
      </c>
      <c r="B12805" s="827" t="s">
        <v>2672</v>
      </c>
      <c r="C12805" s="827" t="s">
        <v>3031</v>
      </c>
      <c r="D12805" s="824" t="s">
        <v>3074</v>
      </c>
      <c r="E12805" s="826">
        <v>6000</v>
      </c>
      <c r="F12805" s="825" t="s">
        <v>3318</v>
      </c>
      <c r="G12805" s="824" t="s">
        <v>3317</v>
      </c>
      <c r="H12805" s="823" t="s">
        <v>3052</v>
      </c>
      <c r="I12805" s="823" t="s">
        <v>2666</v>
      </c>
      <c r="J12805" s="823" t="s">
        <v>2722</v>
      </c>
      <c r="K12805" s="822">
        <v>2</v>
      </c>
      <c r="L12805" s="822">
        <v>5</v>
      </c>
      <c r="M12805" s="821">
        <v>29352</v>
      </c>
      <c r="N12805" s="822">
        <v>1</v>
      </c>
      <c r="O12805" s="822">
        <v>2</v>
      </c>
      <c r="P12805" s="821">
        <v>8154.41</v>
      </c>
    </row>
    <row r="12806" spans="1:16" x14ac:dyDescent="0.25">
      <c r="A12806" s="827" t="s">
        <v>2673</v>
      </c>
      <c r="B12806" s="827" t="s">
        <v>2672</v>
      </c>
      <c r="C12806" s="827" t="s">
        <v>3031</v>
      </c>
      <c r="D12806" s="824" t="s">
        <v>3316</v>
      </c>
      <c r="E12806" s="826">
        <v>5000</v>
      </c>
      <c r="F12806" s="825" t="s">
        <v>3315</v>
      </c>
      <c r="G12806" s="824" t="s">
        <v>3314</v>
      </c>
      <c r="H12806" s="823" t="s">
        <v>3207</v>
      </c>
      <c r="I12806" s="823" t="s">
        <v>385</v>
      </c>
      <c r="J12806" s="823" t="s">
        <v>3207</v>
      </c>
      <c r="K12806" s="822">
        <v>3</v>
      </c>
      <c r="L12806" s="822">
        <v>11</v>
      </c>
      <c r="M12806" s="821">
        <v>54109.98</v>
      </c>
      <c r="N12806" s="822">
        <v>1</v>
      </c>
      <c r="O12806" s="822">
        <v>6</v>
      </c>
      <c r="P12806" s="821">
        <v>30935.180000000008</v>
      </c>
    </row>
    <row r="12807" spans="1:16" x14ac:dyDescent="0.25">
      <c r="A12807" s="827" t="s">
        <v>2673</v>
      </c>
      <c r="B12807" s="827" t="s">
        <v>2672</v>
      </c>
      <c r="C12807" s="827" t="s">
        <v>3031</v>
      </c>
      <c r="D12807" s="824" t="s">
        <v>3240</v>
      </c>
      <c r="E12807" s="826">
        <v>9000</v>
      </c>
      <c r="F12807" s="825" t="s">
        <v>3313</v>
      </c>
      <c r="G12807" s="824" t="s">
        <v>2807</v>
      </c>
      <c r="H12807" s="823" t="s">
        <v>2703</v>
      </c>
      <c r="I12807" s="823" t="s">
        <v>2666</v>
      </c>
      <c r="J12807" s="823" t="s">
        <v>2703</v>
      </c>
      <c r="K12807" s="822">
        <v>2</v>
      </c>
      <c r="L12807" s="822">
        <v>12</v>
      </c>
      <c r="M12807" s="821">
        <v>108811.45999999999</v>
      </c>
      <c r="N12807" s="822">
        <v>1</v>
      </c>
      <c r="O12807" s="822">
        <v>6</v>
      </c>
      <c r="P12807" s="821">
        <v>54620.520000000011</v>
      </c>
    </row>
    <row r="12808" spans="1:16" x14ac:dyDescent="0.25">
      <c r="A12808" s="827" t="s">
        <v>2673</v>
      </c>
      <c r="B12808" s="827" t="s">
        <v>2672</v>
      </c>
      <c r="C12808" s="827" t="s">
        <v>3031</v>
      </c>
      <c r="D12808" s="824" t="s">
        <v>3248</v>
      </c>
      <c r="E12808" s="826">
        <v>6000</v>
      </c>
      <c r="F12808" s="825" t="s">
        <v>3312</v>
      </c>
      <c r="G12808" s="824" t="s">
        <v>3311</v>
      </c>
      <c r="H12808" s="823" t="s">
        <v>2691</v>
      </c>
      <c r="I12808" s="823" t="s">
        <v>2666</v>
      </c>
      <c r="J12808" s="823" t="s">
        <v>2691</v>
      </c>
      <c r="K12808" s="822">
        <v>1</v>
      </c>
      <c r="L12808" s="822">
        <v>1</v>
      </c>
      <c r="M12808" s="821">
        <v>5313.4</v>
      </c>
      <c r="N12808" s="822">
        <v>1</v>
      </c>
      <c r="O12808" s="822">
        <v>6</v>
      </c>
      <c r="P12808" s="821">
        <v>36975.73000000001</v>
      </c>
    </row>
    <row r="12809" spans="1:16" ht="22.5" x14ac:dyDescent="0.25">
      <c r="A12809" s="827" t="s">
        <v>2673</v>
      </c>
      <c r="B12809" s="827" t="s">
        <v>2672</v>
      </c>
      <c r="C12809" s="827" t="s">
        <v>3031</v>
      </c>
      <c r="D12809" s="824" t="s">
        <v>3310</v>
      </c>
      <c r="E12809" s="826">
        <v>9000</v>
      </c>
      <c r="F12809" s="825" t="s">
        <v>3309</v>
      </c>
      <c r="G12809" s="824" t="s">
        <v>3308</v>
      </c>
      <c r="H12809" s="823" t="s">
        <v>2772</v>
      </c>
      <c r="I12809" s="823" t="s">
        <v>2666</v>
      </c>
      <c r="J12809" s="823" t="s">
        <v>2772</v>
      </c>
      <c r="K12809" s="822">
        <v>2</v>
      </c>
      <c r="L12809" s="822">
        <v>6</v>
      </c>
      <c r="M12809" s="821">
        <v>44485.11</v>
      </c>
      <c r="N12809" s="822" t="s">
        <v>3033</v>
      </c>
      <c r="O12809" s="822"/>
      <c r="P12809" s="821"/>
    </row>
    <row r="12810" spans="1:16" ht="22.5" x14ac:dyDescent="0.25">
      <c r="A12810" s="827" t="s">
        <v>2673</v>
      </c>
      <c r="B12810" s="827" t="s">
        <v>2672</v>
      </c>
      <c r="C12810" s="827" t="s">
        <v>3031</v>
      </c>
      <c r="D12810" s="824" t="s">
        <v>3075</v>
      </c>
      <c r="E12810" s="826">
        <v>4500</v>
      </c>
      <c r="F12810" s="825" t="s">
        <v>3307</v>
      </c>
      <c r="G12810" s="824" t="s">
        <v>2991</v>
      </c>
      <c r="H12810" s="823" t="s">
        <v>2860</v>
      </c>
      <c r="I12810" s="823" t="s">
        <v>2666</v>
      </c>
      <c r="J12810" s="823" t="s">
        <v>3306</v>
      </c>
      <c r="K12810" s="822">
        <v>2</v>
      </c>
      <c r="L12810" s="822">
        <v>5</v>
      </c>
      <c r="M12810" s="821">
        <v>23329.5</v>
      </c>
      <c r="N12810" s="822">
        <v>1</v>
      </c>
      <c r="O12810" s="822">
        <v>6</v>
      </c>
      <c r="P12810" s="821">
        <v>27971.770000000011</v>
      </c>
    </row>
    <row r="12811" spans="1:16" ht="22.5" x14ac:dyDescent="0.25">
      <c r="A12811" s="827" t="s">
        <v>2673</v>
      </c>
      <c r="B12811" s="827" t="s">
        <v>2672</v>
      </c>
      <c r="C12811" s="827" t="s">
        <v>3031</v>
      </c>
      <c r="D12811" s="824" t="s">
        <v>3165</v>
      </c>
      <c r="E12811" s="826">
        <v>3500</v>
      </c>
      <c r="F12811" s="825" t="s">
        <v>3307</v>
      </c>
      <c r="G12811" s="824" t="s">
        <v>2991</v>
      </c>
      <c r="H12811" s="823" t="s">
        <v>2860</v>
      </c>
      <c r="I12811" s="823" t="s">
        <v>2666</v>
      </c>
      <c r="J12811" s="823" t="s">
        <v>3306</v>
      </c>
      <c r="K12811" s="822">
        <v>3</v>
      </c>
      <c r="L12811" s="822">
        <v>8</v>
      </c>
      <c r="M12811" s="821">
        <v>27653.079999999998</v>
      </c>
      <c r="N12811" s="822" t="s">
        <v>3033</v>
      </c>
      <c r="O12811" s="822"/>
      <c r="P12811" s="821"/>
    </row>
    <row r="12812" spans="1:16" x14ac:dyDescent="0.25">
      <c r="A12812" s="827" t="s">
        <v>2673</v>
      </c>
      <c r="B12812" s="827" t="s">
        <v>2672</v>
      </c>
      <c r="C12812" s="827" t="s">
        <v>3031</v>
      </c>
      <c r="D12812" s="824" t="s">
        <v>1882</v>
      </c>
      <c r="E12812" s="826">
        <v>8000</v>
      </c>
      <c r="F12812" s="825" t="s">
        <v>3305</v>
      </c>
      <c r="G12812" s="824" t="s">
        <v>3304</v>
      </c>
      <c r="H12812" s="823" t="s">
        <v>3052</v>
      </c>
      <c r="I12812" s="823" t="s">
        <v>2666</v>
      </c>
      <c r="J12812" s="823" t="s">
        <v>2772</v>
      </c>
      <c r="K12812" s="822">
        <v>1</v>
      </c>
      <c r="L12812" s="822">
        <v>12</v>
      </c>
      <c r="M12812" s="821">
        <v>97725.239999999991</v>
      </c>
      <c r="N12812" s="822">
        <v>1</v>
      </c>
      <c r="O12812" s="822">
        <v>6</v>
      </c>
      <c r="P12812" s="821">
        <v>48841.560000000012</v>
      </c>
    </row>
    <row r="12813" spans="1:16" x14ac:dyDescent="0.25">
      <c r="A12813" s="827" t="s">
        <v>2673</v>
      </c>
      <c r="B12813" s="827" t="s">
        <v>2672</v>
      </c>
      <c r="C12813" s="827" t="s">
        <v>3031</v>
      </c>
      <c r="D12813" s="824" t="s">
        <v>3074</v>
      </c>
      <c r="E12813" s="826">
        <v>7000</v>
      </c>
      <c r="F12813" s="825" t="s">
        <v>3303</v>
      </c>
      <c r="G12813" s="824" t="s">
        <v>3302</v>
      </c>
      <c r="H12813" s="823" t="s">
        <v>2782</v>
      </c>
      <c r="I12813" s="823" t="s">
        <v>2666</v>
      </c>
      <c r="J12813" s="823" t="s">
        <v>2782</v>
      </c>
      <c r="K12813" s="822">
        <v>2</v>
      </c>
      <c r="L12813" s="822">
        <v>5</v>
      </c>
      <c r="M12813" s="821">
        <v>35867</v>
      </c>
      <c r="N12813" s="822">
        <v>1</v>
      </c>
      <c r="O12813" s="822">
        <v>6</v>
      </c>
      <c r="P12813" s="821">
        <v>43044.900000000009</v>
      </c>
    </row>
    <row r="12814" spans="1:16" x14ac:dyDescent="0.25">
      <c r="A12814" s="827" t="s">
        <v>2673</v>
      </c>
      <c r="B12814" s="827" t="s">
        <v>2672</v>
      </c>
      <c r="C12814" s="827" t="s">
        <v>3031</v>
      </c>
      <c r="D12814" s="824" t="s">
        <v>3301</v>
      </c>
      <c r="E12814" s="826">
        <v>7000</v>
      </c>
      <c r="F12814" s="825" t="s">
        <v>3300</v>
      </c>
      <c r="G12814" s="824" t="s">
        <v>3299</v>
      </c>
      <c r="H12814" s="823" t="s">
        <v>3065</v>
      </c>
      <c r="I12814" s="823" t="s">
        <v>2666</v>
      </c>
      <c r="J12814" s="823" t="s">
        <v>3298</v>
      </c>
      <c r="K12814" s="822">
        <v>2</v>
      </c>
      <c r="L12814" s="822">
        <v>8</v>
      </c>
      <c r="M12814" s="821">
        <v>50814.950000000004</v>
      </c>
      <c r="N12814" s="822">
        <v>1</v>
      </c>
      <c r="O12814" s="822">
        <v>6</v>
      </c>
      <c r="P12814" s="821">
        <v>42875.87000000001</v>
      </c>
    </row>
    <row r="12815" spans="1:16" ht="22.5" x14ac:dyDescent="0.25">
      <c r="A12815" s="827" t="s">
        <v>2673</v>
      </c>
      <c r="B12815" s="827" t="s">
        <v>2672</v>
      </c>
      <c r="C12815" s="827" t="s">
        <v>3031</v>
      </c>
      <c r="D12815" s="824" t="s">
        <v>3051</v>
      </c>
      <c r="E12815" s="826">
        <v>4000</v>
      </c>
      <c r="F12815" s="825" t="s">
        <v>3297</v>
      </c>
      <c r="G12815" s="824" t="s">
        <v>3296</v>
      </c>
      <c r="H12815" s="823" t="s">
        <v>3252</v>
      </c>
      <c r="I12815" s="823" t="s">
        <v>385</v>
      </c>
      <c r="J12815" s="823" t="s">
        <v>3252</v>
      </c>
      <c r="K12815" s="822">
        <v>3</v>
      </c>
      <c r="L12815" s="822">
        <v>12</v>
      </c>
      <c r="M12815" s="821">
        <v>48793.5</v>
      </c>
      <c r="N12815" s="822">
        <v>1</v>
      </c>
      <c r="O12815" s="822">
        <v>6</v>
      </c>
      <c r="P12815" s="821">
        <v>24496.850000000006</v>
      </c>
    </row>
    <row r="12816" spans="1:16" ht="22.5" x14ac:dyDescent="0.25">
      <c r="A12816" s="827" t="s">
        <v>2673</v>
      </c>
      <c r="B12816" s="827" t="s">
        <v>2672</v>
      </c>
      <c r="C12816" s="827" t="s">
        <v>3031</v>
      </c>
      <c r="D12816" s="824" t="s">
        <v>3295</v>
      </c>
      <c r="E12816" s="826">
        <v>9000</v>
      </c>
      <c r="F12816" s="825" t="s">
        <v>2964</v>
      </c>
      <c r="G12816" s="824" t="s">
        <v>3294</v>
      </c>
      <c r="H12816" s="823" t="s">
        <v>2703</v>
      </c>
      <c r="I12816" s="823" t="s">
        <v>2666</v>
      </c>
      <c r="J12816" s="823" t="s">
        <v>2703</v>
      </c>
      <c r="K12816" s="822">
        <v>2</v>
      </c>
      <c r="L12816" s="822">
        <v>12</v>
      </c>
      <c r="M12816" s="821">
        <v>108793.12000000001</v>
      </c>
      <c r="N12816" s="822">
        <v>1</v>
      </c>
      <c r="O12816" s="822">
        <v>6</v>
      </c>
      <c r="P12816" s="821">
        <v>54887.400000000009</v>
      </c>
    </row>
    <row r="12817" spans="1:16" x14ac:dyDescent="0.25">
      <c r="A12817" s="827" t="s">
        <v>2673</v>
      </c>
      <c r="B12817" s="827" t="s">
        <v>2672</v>
      </c>
      <c r="C12817" s="827" t="s">
        <v>3031</v>
      </c>
      <c r="D12817" s="824" t="s">
        <v>3258</v>
      </c>
      <c r="E12817" s="826">
        <v>6000</v>
      </c>
      <c r="F12817" s="825" t="s">
        <v>3293</v>
      </c>
      <c r="G12817" s="824" t="s">
        <v>3292</v>
      </c>
      <c r="H12817" s="823" t="s">
        <v>2831</v>
      </c>
      <c r="I12817" s="823" t="s">
        <v>2666</v>
      </c>
      <c r="J12817" s="823" t="s">
        <v>2849</v>
      </c>
      <c r="K12817" s="822">
        <v>2</v>
      </c>
      <c r="L12817" s="822">
        <v>8</v>
      </c>
      <c r="M12817" s="821">
        <v>48870.63</v>
      </c>
      <c r="N12817" s="822" t="s">
        <v>3033</v>
      </c>
      <c r="O12817" s="822"/>
      <c r="P12817" s="821"/>
    </row>
    <row r="12818" spans="1:16" x14ac:dyDescent="0.25">
      <c r="A12818" s="827" t="s">
        <v>2673</v>
      </c>
      <c r="B12818" s="827" t="s">
        <v>2672</v>
      </c>
      <c r="C12818" s="827" t="s">
        <v>3031</v>
      </c>
      <c r="D12818" s="824" t="s">
        <v>3061</v>
      </c>
      <c r="E12818" s="826">
        <v>3000</v>
      </c>
      <c r="F12818" s="825" t="s">
        <v>3293</v>
      </c>
      <c r="G12818" s="824" t="s">
        <v>3292</v>
      </c>
      <c r="H12818" s="823" t="s">
        <v>2831</v>
      </c>
      <c r="I12818" s="823" t="s">
        <v>2666</v>
      </c>
      <c r="J12818" s="823" t="s">
        <v>2849</v>
      </c>
      <c r="K12818" s="822">
        <v>1</v>
      </c>
      <c r="L12818" s="822">
        <v>6</v>
      </c>
      <c r="M12818" s="821">
        <v>16530.34</v>
      </c>
      <c r="N12818" s="822" t="s">
        <v>3033</v>
      </c>
      <c r="O12818" s="822"/>
      <c r="P12818" s="821"/>
    </row>
    <row r="12819" spans="1:16" x14ac:dyDescent="0.25">
      <c r="A12819" s="1772" t="s">
        <v>2848</v>
      </c>
      <c r="B12819" s="1772"/>
      <c r="C12819" s="1772"/>
      <c r="D12819" s="1772"/>
      <c r="E12819" s="1772"/>
      <c r="F12819" s="1772" t="s">
        <v>378</v>
      </c>
      <c r="G12819" s="1772"/>
      <c r="H12819" s="1772"/>
      <c r="I12819" s="1772"/>
      <c r="J12819" s="1772"/>
      <c r="K12819" s="1771" t="s">
        <v>2847</v>
      </c>
      <c r="L12819" s="1771"/>
      <c r="M12819" s="1771"/>
      <c r="N12819" s="1771" t="s">
        <v>2846</v>
      </c>
      <c r="O12819" s="1771"/>
      <c r="P12819" s="1771"/>
    </row>
    <row r="12820" spans="1:16" ht="75" customHeight="1" x14ac:dyDescent="0.25">
      <c r="A12820" s="1535" t="s">
        <v>2845</v>
      </c>
      <c r="B12820" s="1535" t="s">
        <v>5</v>
      </c>
      <c r="C12820" s="1535" t="s">
        <v>2844</v>
      </c>
      <c r="D12820" s="1535" t="s">
        <v>2843</v>
      </c>
      <c r="E12820" s="1536" t="s">
        <v>2842</v>
      </c>
      <c r="F12820" s="1537" t="s">
        <v>2841</v>
      </c>
      <c r="G12820" s="1540" t="s">
        <v>2840</v>
      </c>
      <c r="H12820" s="1535" t="s">
        <v>2839</v>
      </c>
      <c r="I12820" s="1535" t="s">
        <v>2838</v>
      </c>
      <c r="J12820" s="1535" t="s">
        <v>2837</v>
      </c>
      <c r="K12820" s="1561" t="s">
        <v>2836</v>
      </c>
      <c r="L12820" s="1538" t="s">
        <v>2835</v>
      </c>
      <c r="M12820" s="1539" t="s">
        <v>2834</v>
      </c>
      <c r="N12820" s="1561" t="s">
        <v>2836</v>
      </c>
      <c r="O12820" s="1538" t="s">
        <v>2835</v>
      </c>
      <c r="P12820" s="1539" t="s">
        <v>2834</v>
      </c>
    </row>
    <row r="12821" spans="1:16" x14ac:dyDescent="0.25">
      <c r="A12821" s="827" t="s">
        <v>2673</v>
      </c>
      <c r="B12821" s="827" t="s">
        <v>2672</v>
      </c>
      <c r="C12821" s="827" t="s">
        <v>3031</v>
      </c>
      <c r="D12821" s="824" t="s">
        <v>3291</v>
      </c>
      <c r="E12821" s="826">
        <v>5000</v>
      </c>
      <c r="F12821" s="825" t="s">
        <v>3290</v>
      </c>
      <c r="G12821" s="824" t="s">
        <v>3289</v>
      </c>
      <c r="H12821" s="823" t="s">
        <v>3288</v>
      </c>
      <c r="I12821" s="823" t="s">
        <v>2666</v>
      </c>
      <c r="J12821" s="823" t="s">
        <v>3288</v>
      </c>
      <c r="K12821" s="822">
        <v>3</v>
      </c>
      <c r="L12821" s="822">
        <v>10</v>
      </c>
      <c r="M12821" s="821">
        <v>48685.04</v>
      </c>
      <c r="N12821" s="822">
        <v>1</v>
      </c>
      <c r="O12821" s="822">
        <v>6</v>
      </c>
      <c r="P12821" s="821">
        <v>26236.040000000005</v>
      </c>
    </row>
    <row r="12822" spans="1:16" ht="22.5" x14ac:dyDescent="0.25">
      <c r="A12822" s="827" t="s">
        <v>2673</v>
      </c>
      <c r="B12822" s="827" t="s">
        <v>2672</v>
      </c>
      <c r="C12822" s="827" t="s">
        <v>3031</v>
      </c>
      <c r="D12822" s="824" t="s">
        <v>3075</v>
      </c>
      <c r="E12822" s="826">
        <v>5000</v>
      </c>
      <c r="F12822" s="825" t="s">
        <v>3287</v>
      </c>
      <c r="G12822" s="824" t="s">
        <v>3286</v>
      </c>
      <c r="H12822" s="823" t="s">
        <v>3285</v>
      </c>
      <c r="I12822" s="823" t="s">
        <v>2684</v>
      </c>
      <c r="J12822" s="823" t="s">
        <v>2721</v>
      </c>
      <c r="K12822" s="822">
        <v>4</v>
      </c>
      <c r="L12822" s="822">
        <v>12</v>
      </c>
      <c r="M12822" s="821">
        <v>60219.03</v>
      </c>
      <c r="N12822" s="822">
        <v>1</v>
      </c>
      <c r="O12822" s="822">
        <v>6</v>
      </c>
      <c r="P12822" s="821">
        <v>30415.390000000007</v>
      </c>
    </row>
    <row r="12823" spans="1:16" ht="22.5" x14ac:dyDescent="0.25">
      <c r="A12823" s="827" t="s">
        <v>2673</v>
      </c>
      <c r="B12823" s="827" t="s">
        <v>2672</v>
      </c>
      <c r="C12823" s="827" t="s">
        <v>3031</v>
      </c>
      <c r="D12823" s="824" t="s">
        <v>3284</v>
      </c>
      <c r="E12823" s="826">
        <v>4000</v>
      </c>
      <c r="F12823" s="825" t="s">
        <v>3283</v>
      </c>
      <c r="G12823" s="824" t="s">
        <v>3282</v>
      </c>
      <c r="H12823" s="823" t="s">
        <v>3065</v>
      </c>
      <c r="I12823" s="823" t="s">
        <v>2684</v>
      </c>
      <c r="J12823" s="823" t="s">
        <v>3281</v>
      </c>
      <c r="K12823" s="822">
        <v>2</v>
      </c>
      <c r="L12823" s="822">
        <v>8</v>
      </c>
      <c r="M12823" s="821">
        <v>30356.469999999998</v>
      </c>
      <c r="N12823" s="822">
        <v>1</v>
      </c>
      <c r="O12823" s="822">
        <v>6</v>
      </c>
      <c r="P12823" s="821">
        <v>25044.900000000009</v>
      </c>
    </row>
    <row r="12824" spans="1:16" ht="22.5" x14ac:dyDescent="0.25">
      <c r="A12824" s="827" t="s">
        <v>2673</v>
      </c>
      <c r="B12824" s="827" t="s">
        <v>2672</v>
      </c>
      <c r="C12824" s="827" t="s">
        <v>3031</v>
      </c>
      <c r="D12824" s="824" t="s">
        <v>3221</v>
      </c>
      <c r="E12824" s="826">
        <v>9000</v>
      </c>
      <c r="F12824" s="825" t="s">
        <v>3280</v>
      </c>
      <c r="G12824" s="824" t="s">
        <v>3279</v>
      </c>
      <c r="H12824" s="823" t="s">
        <v>3065</v>
      </c>
      <c r="I12824" s="823" t="s">
        <v>2666</v>
      </c>
      <c r="J12824" s="823" t="s">
        <v>3278</v>
      </c>
      <c r="K12824" s="822">
        <v>4</v>
      </c>
      <c r="L12824" s="822">
        <v>11</v>
      </c>
      <c r="M12824" s="821">
        <v>85434.890000000014</v>
      </c>
      <c r="N12824" s="822" t="s">
        <v>3033</v>
      </c>
      <c r="O12824" s="822"/>
      <c r="P12824" s="821"/>
    </row>
    <row r="12825" spans="1:16" x14ac:dyDescent="0.25">
      <c r="A12825" s="827" t="s">
        <v>2673</v>
      </c>
      <c r="B12825" s="827" t="s">
        <v>2672</v>
      </c>
      <c r="C12825" s="827" t="s">
        <v>3031</v>
      </c>
      <c r="D12825" s="824" t="s">
        <v>3089</v>
      </c>
      <c r="E12825" s="826">
        <v>3500</v>
      </c>
      <c r="F12825" s="825" t="s">
        <v>3277</v>
      </c>
      <c r="G12825" s="824" t="s">
        <v>3276</v>
      </c>
      <c r="H12825" s="823" t="s">
        <v>3107</v>
      </c>
      <c r="I12825" s="823" t="s">
        <v>2666</v>
      </c>
      <c r="J12825" s="823" t="s">
        <v>3107</v>
      </c>
      <c r="K12825" s="822">
        <v>2</v>
      </c>
      <c r="L12825" s="822">
        <v>4</v>
      </c>
      <c r="M12825" s="821">
        <v>12379.08</v>
      </c>
      <c r="N12825" s="822">
        <v>1</v>
      </c>
      <c r="O12825" s="822">
        <v>6</v>
      </c>
      <c r="P12825" s="821">
        <v>21946.210000000006</v>
      </c>
    </row>
    <row r="12826" spans="1:16" ht="22.5" x14ac:dyDescent="0.25">
      <c r="A12826" s="827" t="s">
        <v>2673</v>
      </c>
      <c r="B12826" s="827" t="s">
        <v>2672</v>
      </c>
      <c r="C12826" s="827" t="s">
        <v>3031</v>
      </c>
      <c r="D12826" s="824" t="s">
        <v>3275</v>
      </c>
      <c r="E12826" s="826">
        <v>9000</v>
      </c>
      <c r="F12826" s="825" t="s">
        <v>3274</v>
      </c>
      <c r="G12826" s="824" t="s">
        <v>3273</v>
      </c>
      <c r="H12826" s="823" t="s">
        <v>2703</v>
      </c>
      <c r="I12826" s="823" t="s">
        <v>2666</v>
      </c>
      <c r="J12826" s="823" t="s">
        <v>2703</v>
      </c>
      <c r="K12826" s="822">
        <v>2</v>
      </c>
      <c r="L12826" s="822">
        <v>8</v>
      </c>
      <c r="M12826" s="821">
        <v>66334.680000000008</v>
      </c>
      <c r="N12826" s="822">
        <v>2</v>
      </c>
      <c r="O12826" s="822">
        <v>6</v>
      </c>
      <c r="P12826" s="821">
        <v>54828.020000000011</v>
      </c>
    </row>
    <row r="12827" spans="1:16" ht="22.5" x14ac:dyDescent="0.25">
      <c r="A12827" s="827" t="s">
        <v>2673</v>
      </c>
      <c r="B12827" s="827" t="s">
        <v>2672</v>
      </c>
      <c r="C12827" s="827" t="s">
        <v>3031</v>
      </c>
      <c r="D12827" s="824" t="s">
        <v>3086</v>
      </c>
      <c r="E12827" s="826">
        <v>4500</v>
      </c>
      <c r="F12827" s="825" t="s">
        <v>2916</v>
      </c>
      <c r="G12827" s="824" t="s">
        <v>2915</v>
      </c>
      <c r="H12827" s="823" t="s">
        <v>2860</v>
      </c>
      <c r="I12827" s="823" t="s">
        <v>2684</v>
      </c>
      <c r="J12827" s="823" t="s">
        <v>3272</v>
      </c>
      <c r="K12827" s="822">
        <v>3</v>
      </c>
      <c r="L12827" s="822">
        <v>5</v>
      </c>
      <c r="M12827" s="821">
        <v>23180.400000000001</v>
      </c>
      <c r="N12827" s="822" t="s">
        <v>3033</v>
      </c>
      <c r="O12827" s="822"/>
      <c r="P12827" s="821"/>
    </row>
    <row r="12828" spans="1:16" x14ac:dyDescent="0.25">
      <c r="A12828" s="827" t="s">
        <v>2673</v>
      </c>
      <c r="B12828" s="827" t="s">
        <v>2672</v>
      </c>
      <c r="C12828" s="827" t="s">
        <v>3031</v>
      </c>
      <c r="D12828" s="824" t="s">
        <v>3187</v>
      </c>
      <c r="E12828" s="826">
        <v>9000</v>
      </c>
      <c r="F12828" s="825" t="s">
        <v>3271</v>
      </c>
      <c r="G12828" s="824" t="s">
        <v>3270</v>
      </c>
      <c r="H12828" s="823" t="s">
        <v>3065</v>
      </c>
      <c r="I12828" s="823" t="s">
        <v>2666</v>
      </c>
      <c r="J12828" s="823" t="s">
        <v>3269</v>
      </c>
      <c r="K12828" s="822">
        <v>2</v>
      </c>
      <c r="L12828" s="822">
        <v>10</v>
      </c>
      <c r="M12828" s="821">
        <v>86517.75</v>
      </c>
      <c r="N12828" s="822">
        <v>1</v>
      </c>
      <c r="O12828" s="822">
        <v>6</v>
      </c>
      <c r="P12828" s="821">
        <v>54913.640000000014</v>
      </c>
    </row>
    <row r="12829" spans="1:16" ht="22.5" x14ac:dyDescent="0.25">
      <c r="A12829" s="827" t="s">
        <v>2673</v>
      </c>
      <c r="B12829" s="827" t="s">
        <v>2672</v>
      </c>
      <c r="C12829" s="827" t="s">
        <v>3031</v>
      </c>
      <c r="D12829" s="824" t="s">
        <v>3268</v>
      </c>
      <c r="E12829" s="826">
        <v>5500</v>
      </c>
      <c r="F12829" s="825" t="s">
        <v>3267</v>
      </c>
      <c r="G12829" s="824" t="s">
        <v>3266</v>
      </c>
      <c r="H12829" s="823" t="s">
        <v>3029</v>
      </c>
      <c r="I12829" s="823" t="s">
        <v>3029</v>
      </c>
      <c r="J12829" s="823" t="s">
        <v>3265</v>
      </c>
      <c r="K12829" s="822">
        <v>2</v>
      </c>
      <c r="L12829" s="822">
        <v>12</v>
      </c>
      <c r="M12829" s="821">
        <v>66695.88</v>
      </c>
      <c r="N12829" s="822">
        <v>1</v>
      </c>
      <c r="O12829" s="822">
        <v>6</v>
      </c>
      <c r="P12829" s="821">
        <v>33606.44000000001</v>
      </c>
    </row>
    <row r="12830" spans="1:16" x14ac:dyDescent="0.25">
      <c r="A12830" s="827" t="s">
        <v>2673</v>
      </c>
      <c r="B12830" s="827" t="s">
        <v>2672</v>
      </c>
      <c r="C12830" s="827" t="s">
        <v>3031</v>
      </c>
      <c r="D12830" s="824" t="s">
        <v>3264</v>
      </c>
      <c r="E12830" s="826">
        <v>13000</v>
      </c>
      <c r="F12830" s="825" t="s">
        <v>3263</v>
      </c>
      <c r="G12830" s="824" t="s">
        <v>3262</v>
      </c>
      <c r="H12830" s="823" t="s">
        <v>2860</v>
      </c>
      <c r="I12830" s="823" t="s">
        <v>2666</v>
      </c>
      <c r="J12830" s="823" t="s">
        <v>2711</v>
      </c>
      <c r="K12830" s="822">
        <v>3</v>
      </c>
      <c r="L12830" s="822">
        <v>11</v>
      </c>
      <c r="M12830" s="821">
        <v>141664.19999999998</v>
      </c>
      <c r="N12830" s="822">
        <v>1</v>
      </c>
      <c r="O12830" s="822">
        <v>6</v>
      </c>
      <c r="P12830" s="821">
        <v>79044.899999999965</v>
      </c>
    </row>
    <row r="12831" spans="1:16" x14ac:dyDescent="0.25">
      <c r="A12831" s="827" t="s">
        <v>2673</v>
      </c>
      <c r="B12831" s="827" t="s">
        <v>2672</v>
      </c>
      <c r="C12831" s="827" t="s">
        <v>3031</v>
      </c>
      <c r="D12831" s="824" t="s">
        <v>3159</v>
      </c>
      <c r="E12831" s="826">
        <v>3500</v>
      </c>
      <c r="F12831" s="825" t="s">
        <v>3261</v>
      </c>
      <c r="G12831" s="824" t="s">
        <v>3260</v>
      </c>
      <c r="H12831" s="823" t="s">
        <v>3259</v>
      </c>
      <c r="I12831" s="823" t="s">
        <v>385</v>
      </c>
      <c r="J12831" s="823" t="s">
        <v>3259</v>
      </c>
      <c r="K12831" s="822" t="s">
        <v>3033</v>
      </c>
      <c r="L12831" s="822"/>
      <c r="M12831" s="821"/>
      <c r="N12831" s="822">
        <v>2</v>
      </c>
      <c r="O12831" s="822">
        <v>4</v>
      </c>
      <c r="P12831" s="821">
        <v>14229.929999999998</v>
      </c>
    </row>
    <row r="12832" spans="1:16" x14ac:dyDescent="0.25">
      <c r="A12832" s="827" t="s">
        <v>2673</v>
      </c>
      <c r="B12832" s="827" t="s">
        <v>2672</v>
      </c>
      <c r="C12832" s="827" t="s">
        <v>3031</v>
      </c>
      <c r="D12832" s="824" t="s">
        <v>3258</v>
      </c>
      <c r="E12832" s="826">
        <v>6000</v>
      </c>
      <c r="F12832" s="825" t="s">
        <v>3257</v>
      </c>
      <c r="G12832" s="824" t="s">
        <v>3256</v>
      </c>
      <c r="H12832" s="823" t="s">
        <v>3247</v>
      </c>
      <c r="I12832" s="823" t="s">
        <v>3247</v>
      </c>
      <c r="J12832" s="823" t="s">
        <v>3255</v>
      </c>
      <c r="K12832" s="822">
        <v>1</v>
      </c>
      <c r="L12832" s="822">
        <v>12</v>
      </c>
      <c r="M12832" s="821">
        <v>73960.800000000003</v>
      </c>
      <c r="N12832" s="822">
        <v>1</v>
      </c>
      <c r="O12832" s="822">
        <v>6</v>
      </c>
      <c r="P12832" s="821">
        <v>36968.23000000001</v>
      </c>
    </row>
    <row r="12833" spans="1:16" ht="33.75" x14ac:dyDescent="0.25">
      <c r="A12833" s="827" t="s">
        <v>2673</v>
      </c>
      <c r="B12833" s="827" t="s">
        <v>2672</v>
      </c>
      <c r="C12833" s="827" t="s">
        <v>3031</v>
      </c>
      <c r="D12833" s="824" t="s">
        <v>3075</v>
      </c>
      <c r="E12833" s="826">
        <v>5000</v>
      </c>
      <c r="F12833" s="825" t="s">
        <v>3254</v>
      </c>
      <c r="G12833" s="824" t="s">
        <v>3253</v>
      </c>
      <c r="H12833" s="823" t="s">
        <v>3252</v>
      </c>
      <c r="I12833" s="823" t="s">
        <v>3252</v>
      </c>
      <c r="J12833" s="823" t="s">
        <v>3251</v>
      </c>
      <c r="K12833" s="822">
        <v>4</v>
      </c>
      <c r="L12833" s="822">
        <v>12</v>
      </c>
      <c r="M12833" s="821">
        <v>67890.189999999988</v>
      </c>
      <c r="N12833" s="822" t="s">
        <v>3033</v>
      </c>
      <c r="O12833" s="822"/>
      <c r="P12833" s="821"/>
    </row>
    <row r="12834" spans="1:16" ht="22.5" x14ac:dyDescent="0.25">
      <c r="A12834" s="827" t="s">
        <v>2673</v>
      </c>
      <c r="B12834" s="827" t="s">
        <v>2672</v>
      </c>
      <c r="C12834" s="827" t="s">
        <v>3031</v>
      </c>
      <c r="D12834" s="824" t="s">
        <v>3250</v>
      </c>
      <c r="E12834" s="826">
        <v>7000</v>
      </c>
      <c r="F12834" s="825" t="s">
        <v>3249</v>
      </c>
      <c r="G12834" s="824" t="s">
        <v>2686</v>
      </c>
      <c r="H12834" s="823" t="s">
        <v>2685</v>
      </c>
      <c r="I12834" s="823" t="s">
        <v>2684</v>
      </c>
      <c r="J12834" s="823" t="s">
        <v>2688</v>
      </c>
      <c r="K12834" s="822">
        <v>1</v>
      </c>
      <c r="L12834" s="822">
        <v>12</v>
      </c>
      <c r="M12834" s="821">
        <v>85479.109999999986</v>
      </c>
      <c r="N12834" s="822">
        <v>1</v>
      </c>
      <c r="O12834" s="822">
        <v>6</v>
      </c>
      <c r="P12834" s="821">
        <v>42946.700000000012</v>
      </c>
    </row>
    <row r="12835" spans="1:16" x14ac:dyDescent="0.25">
      <c r="A12835" s="827" t="s">
        <v>2673</v>
      </c>
      <c r="B12835" s="827" t="s">
        <v>2672</v>
      </c>
      <c r="C12835" s="827" t="s">
        <v>3031</v>
      </c>
      <c r="D12835" s="824" t="s">
        <v>3248</v>
      </c>
      <c r="E12835" s="826">
        <v>6000</v>
      </c>
      <c r="F12835" s="825" t="s">
        <v>2827</v>
      </c>
      <c r="G12835" s="824" t="s">
        <v>2826</v>
      </c>
      <c r="H12835" s="823" t="s">
        <v>3247</v>
      </c>
      <c r="I12835" s="823" t="s">
        <v>2684</v>
      </c>
      <c r="J12835" s="823" t="s">
        <v>2692</v>
      </c>
      <c r="K12835" s="822">
        <v>2</v>
      </c>
      <c r="L12835" s="822">
        <v>10</v>
      </c>
      <c r="M12835" s="821">
        <v>54161</v>
      </c>
      <c r="N12835" s="822" t="s">
        <v>3033</v>
      </c>
      <c r="O12835" s="822"/>
      <c r="P12835" s="821"/>
    </row>
    <row r="12836" spans="1:16" x14ac:dyDescent="0.25">
      <c r="A12836" s="827" t="s">
        <v>2673</v>
      </c>
      <c r="B12836" s="827" t="s">
        <v>2672</v>
      </c>
      <c r="C12836" s="827" t="s">
        <v>3031</v>
      </c>
      <c r="D12836" s="824" t="s">
        <v>3244</v>
      </c>
      <c r="E12836" s="826">
        <v>7000</v>
      </c>
      <c r="F12836" s="825" t="s">
        <v>3246</v>
      </c>
      <c r="G12836" s="824" t="s">
        <v>3245</v>
      </c>
      <c r="H12836" s="823" t="s">
        <v>3096</v>
      </c>
      <c r="I12836" s="823" t="s">
        <v>2684</v>
      </c>
      <c r="J12836" s="823" t="s">
        <v>3096</v>
      </c>
      <c r="K12836" s="822">
        <v>1</v>
      </c>
      <c r="L12836" s="822">
        <v>2</v>
      </c>
      <c r="M12836" s="821">
        <v>13526.8</v>
      </c>
      <c r="N12836" s="822">
        <v>2</v>
      </c>
      <c r="O12836" s="822">
        <v>6</v>
      </c>
      <c r="P12836" s="821">
        <v>43044.900000000009</v>
      </c>
    </row>
    <row r="12837" spans="1:16" x14ac:dyDescent="0.25">
      <c r="A12837" s="827" t="s">
        <v>2673</v>
      </c>
      <c r="B12837" s="827" t="s">
        <v>2672</v>
      </c>
      <c r="C12837" s="827" t="s">
        <v>3031</v>
      </c>
      <c r="D12837" s="824" t="s">
        <v>3244</v>
      </c>
      <c r="E12837" s="826">
        <v>7000</v>
      </c>
      <c r="F12837" s="825" t="s">
        <v>3243</v>
      </c>
      <c r="G12837" s="824" t="s">
        <v>3242</v>
      </c>
      <c r="H12837" s="823" t="s">
        <v>3065</v>
      </c>
      <c r="I12837" s="823" t="s">
        <v>2666</v>
      </c>
      <c r="J12837" s="823" t="s">
        <v>3241</v>
      </c>
      <c r="K12837" s="822">
        <v>2</v>
      </c>
      <c r="L12837" s="822">
        <v>10</v>
      </c>
      <c r="M12837" s="821">
        <v>65892.66</v>
      </c>
      <c r="N12837" s="822">
        <v>1</v>
      </c>
      <c r="O12837" s="822">
        <v>6</v>
      </c>
      <c r="P12837" s="821">
        <v>42468.860000000008</v>
      </c>
    </row>
    <row r="12838" spans="1:16" x14ac:dyDescent="0.25">
      <c r="A12838" s="827" t="s">
        <v>2673</v>
      </c>
      <c r="B12838" s="827" t="s">
        <v>2672</v>
      </c>
      <c r="C12838" s="827" t="s">
        <v>3031</v>
      </c>
      <c r="D12838" s="824" t="s">
        <v>3240</v>
      </c>
      <c r="E12838" s="826">
        <v>9000</v>
      </c>
      <c r="F12838" s="825" t="s">
        <v>3239</v>
      </c>
      <c r="G12838" s="824" t="s">
        <v>3238</v>
      </c>
      <c r="H12838" s="823" t="s">
        <v>2676</v>
      </c>
      <c r="I12838" s="823" t="s">
        <v>2666</v>
      </c>
      <c r="J12838" s="823" t="s">
        <v>2925</v>
      </c>
      <c r="K12838" s="822">
        <v>1</v>
      </c>
      <c r="L12838" s="822">
        <v>12</v>
      </c>
      <c r="M12838" s="821">
        <v>109842.99</v>
      </c>
      <c r="N12838" s="822">
        <v>1</v>
      </c>
      <c r="O12838" s="822">
        <v>6</v>
      </c>
      <c r="P12838" s="821">
        <v>54573.630000000012</v>
      </c>
    </row>
    <row r="12839" spans="1:16" x14ac:dyDescent="0.25">
      <c r="A12839" s="827" t="s">
        <v>2673</v>
      </c>
      <c r="B12839" s="827" t="s">
        <v>2672</v>
      </c>
      <c r="C12839" s="827" t="s">
        <v>3031</v>
      </c>
      <c r="D12839" s="824" t="s">
        <v>3237</v>
      </c>
      <c r="E12839" s="826">
        <v>9000</v>
      </c>
      <c r="F12839" s="825" t="s">
        <v>3236</v>
      </c>
      <c r="G12839" s="824" t="s">
        <v>3235</v>
      </c>
      <c r="H12839" s="823" t="s">
        <v>3234</v>
      </c>
      <c r="I12839" s="823" t="s">
        <v>2666</v>
      </c>
      <c r="J12839" s="823" t="s">
        <v>3234</v>
      </c>
      <c r="K12839" s="822">
        <v>2</v>
      </c>
      <c r="L12839" s="822">
        <v>4</v>
      </c>
      <c r="M12839" s="821">
        <v>30953.599999999999</v>
      </c>
      <c r="N12839" s="822">
        <v>1</v>
      </c>
      <c r="O12839" s="822">
        <v>6</v>
      </c>
      <c r="P12839" s="821">
        <v>54862.400000000009</v>
      </c>
    </row>
    <row r="12840" spans="1:16" ht="22.5" x14ac:dyDescent="0.25">
      <c r="A12840" s="827" t="s">
        <v>2673</v>
      </c>
      <c r="B12840" s="827" t="s">
        <v>2672</v>
      </c>
      <c r="C12840" s="827" t="s">
        <v>3031</v>
      </c>
      <c r="D12840" s="824" t="s">
        <v>3233</v>
      </c>
      <c r="E12840" s="826">
        <v>12000</v>
      </c>
      <c r="F12840" s="825" t="s">
        <v>3232</v>
      </c>
      <c r="G12840" s="824" t="s">
        <v>3231</v>
      </c>
      <c r="H12840" s="823" t="s">
        <v>3065</v>
      </c>
      <c r="I12840" s="823" t="s">
        <v>2666</v>
      </c>
      <c r="J12840" s="823" t="s">
        <v>3230</v>
      </c>
      <c r="K12840" s="822">
        <v>2</v>
      </c>
      <c r="L12840" s="822">
        <v>4</v>
      </c>
      <c r="M12840" s="821">
        <v>40717.769999999997</v>
      </c>
      <c r="N12840" s="822">
        <v>1</v>
      </c>
      <c r="O12840" s="822">
        <v>6</v>
      </c>
      <c r="P12840" s="821">
        <v>72783.229999999967</v>
      </c>
    </row>
    <row r="12841" spans="1:16" ht="22.5" x14ac:dyDescent="0.25">
      <c r="A12841" s="827" t="s">
        <v>2673</v>
      </c>
      <c r="B12841" s="827" t="s">
        <v>2672</v>
      </c>
      <c r="C12841" s="827" t="s">
        <v>3031</v>
      </c>
      <c r="D12841" s="824" t="s">
        <v>3118</v>
      </c>
      <c r="E12841" s="826">
        <v>9000</v>
      </c>
      <c r="F12841" s="825" t="s">
        <v>3232</v>
      </c>
      <c r="G12841" s="824" t="s">
        <v>3231</v>
      </c>
      <c r="H12841" s="823" t="s">
        <v>3065</v>
      </c>
      <c r="I12841" s="823" t="s">
        <v>2666</v>
      </c>
      <c r="J12841" s="823" t="s">
        <v>3230</v>
      </c>
      <c r="K12841" s="822">
        <v>1</v>
      </c>
      <c r="L12841" s="822">
        <v>10</v>
      </c>
      <c r="M12841" s="821">
        <v>88094.000000000015</v>
      </c>
      <c r="N12841" s="822" t="s">
        <v>3033</v>
      </c>
      <c r="O12841" s="822"/>
      <c r="P12841" s="821"/>
    </row>
    <row r="12842" spans="1:16" x14ac:dyDescent="0.25">
      <c r="A12842" s="827" t="s">
        <v>2673</v>
      </c>
      <c r="B12842" s="827" t="s">
        <v>2672</v>
      </c>
      <c r="C12842" s="827" t="s">
        <v>3031</v>
      </c>
      <c r="D12842" s="824" t="s">
        <v>3229</v>
      </c>
      <c r="E12842" s="826">
        <v>6000</v>
      </c>
      <c r="F12842" s="825" t="s">
        <v>3228</v>
      </c>
      <c r="G12842" s="824" t="s">
        <v>3227</v>
      </c>
      <c r="H12842" s="823" t="s">
        <v>2676</v>
      </c>
      <c r="I12842" s="823" t="s">
        <v>2666</v>
      </c>
      <c r="J12842" s="823" t="s">
        <v>2925</v>
      </c>
      <c r="K12842" s="822">
        <v>1</v>
      </c>
      <c r="L12842" s="822">
        <v>12</v>
      </c>
      <c r="M12842" s="821">
        <v>73544.78</v>
      </c>
      <c r="N12842" s="822">
        <v>1</v>
      </c>
      <c r="O12842" s="822">
        <v>6</v>
      </c>
      <c r="P12842" s="821">
        <v>36841.140000000007</v>
      </c>
    </row>
    <row r="12843" spans="1:16" x14ac:dyDescent="0.25">
      <c r="A12843" s="827" t="s">
        <v>2673</v>
      </c>
      <c r="B12843" s="827" t="s">
        <v>2672</v>
      </c>
      <c r="C12843" s="827" t="s">
        <v>3031</v>
      </c>
      <c r="D12843" s="824" t="s">
        <v>3226</v>
      </c>
      <c r="E12843" s="826">
        <v>8000</v>
      </c>
      <c r="F12843" s="825" t="s">
        <v>3225</v>
      </c>
      <c r="G12843" s="824" t="s">
        <v>3224</v>
      </c>
      <c r="H12843" s="823" t="s">
        <v>3223</v>
      </c>
      <c r="I12843" s="823" t="s">
        <v>2666</v>
      </c>
      <c r="J12843" s="823" t="s">
        <v>3223</v>
      </c>
      <c r="K12843" s="822">
        <v>2</v>
      </c>
      <c r="L12843" s="822">
        <v>5</v>
      </c>
      <c r="M12843" s="821">
        <v>40867</v>
      </c>
      <c r="N12843" s="822">
        <v>1</v>
      </c>
      <c r="O12843" s="822">
        <v>6</v>
      </c>
      <c r="P12843" s="821">
        <v>48842.12000000001</v>
      </c>
    </row>
    <row r="12844" spans="1:16" x14ac:dyDescent="0.25">
      <c r="A12844" s="827" t="s">
        <v>2673</v>
      </c>
      <c r="B12844" s="827" t="s">
        <v>2672</v>
      </c>
      <c r="C12844" s="827" t="s">
        <v>3031</v>
      </c>
      <c r="D12844" s="824" t="s">
        <v>3222</v>
      </c>
      <c r="E12844" s="826">
        <v>7500</v>
      </c>
      <c r="F12844" s="825" t="s">
        <v>3220</v>
      </c>
      <c r="G12844" s="824" t="s">
        <v>3219</v>
      </c>
      <c r="H12844" s="823" t="s">
        <v>2745</v>
      </c>
      <c r="I12844" s="823" t="s">
        <v>2666</v>
      </c>
      <c r="J12844" s="823" t="s">
        <v>2886</v>
      </c>
      <c r="K12844" s="822">
        <v>1</v>
      </c>
      <c r="L12844" s="822">
        <v>12</v>
      </c>
      <c r="M12844" s="821">
        <v>91752.819999999992</v>
      </c>
      <c r="N12844" s="822" t="s">
        <v>3033</v>
      </c>
      <c r="O12844" s="822"/>
      <c r="P12844" s="821"/>
    </row>
    <row r="12845" spans="1:16" x14ac:dyDescent="0.25">
      <c r="A12845" s="827" t="s">
        <v>2673</v>
      </c>
      <c r="B12845" s="827" t="s">
        <v>2672</v>
      </c>
      <c r="C12845" s="827" t="s">
        <v>3031</v>
      </c>
      <c r="D12845" s="824" t="s">
        <v>3222</v>
      </c>
      <c r="E12845" s="826">
        <v>7000</v>
      </c>
      <c r="F12845" s="825" t="s">
        <v>3220</v>
      </c>
      <c r="G12845" s="824" t="s">
        <v>3219</v>
      </c>
      <c r="H12845" s="823" t="s">
        <v>2745</v>
      </c>
      <c r="I12845" s="823" t="s">
        <v>2666</v>
      </c>
      <c r="J12845" s="823" t="s">
        <v>2886</v>
      </c>
      <c r="K12845" s="822">
        <v>5</v>
      </c>
      <c r="L12845" s="822">
        <v>1</v>
      </c>
      <c r="M12845" s="821">
        <v>7949.44</v>
      </c>
      <c r="N12845" s="822"/>
      <c r="O12845" s="822"/>
      <c r="P12845" s="821"/>
    </row>
    <row r="12846" spans="1:16" ht="22.5" x14ac:dyDescent="0.25">
      <c r="A12846" s="827" t="s">
        <v>2673</v>
      </c>
      <c r="B12846" s="827" t="s">
        <v>2672</v>
      </c>
      <c r="C12846" s="827" t="s">
        <v>3031</v>
      </c>
      <c r="D12846" s="824" t="s">
        <v>3221</v>
      </c>
      <c r="E12846" s="826">
        <v>9000</v>
      </c>
      <c r="F12846" s="825" t="s">
        <v>3220</v>
      </c>
      <c r="G12846" s="824" t="s">
        <v>3219</v>
      </c>
      <c r="H12846" s="823" t="s">
        <v>2745</v>
      </c>
      <c r="I12846" s="823" t="s">
        <v>2666</v>
      </c>
      <c r="J12846" s="823" t="s">
        <v>2886</v>
      </c>
      <c r="K12846" s="822">
        <v>1</v>
      </c>
      <c r="L12846" s="822">
        <v>1</v>
      </c>
      <c r="M12846" s="821">
        <v>7913.4</v>
      </c>
      <c r="N12846" s="822">
        <v>1</v>
      </c>
      <c r="O12846" s="822">
        <v>6</v>
      </c>
      <c r="P12846" s="821">
        <v>54855.520000000011</v>
      </c>
    </row>
    <row r="12847" spans="1:16" ht="22.5" x14ac:dyDescent="0.25">
      <c r="A12847" s="827" t="s">
        <v>2673</v>
      </c>
      <c r="B12847" s="827" t="s">
        <v>2672</v>
      </c>
      <c r="C12847" s="827" t="s">
        <v>3031</v>
      </c>
      <c r="D12847" s="824" t="s">
        <v>3218</v>
      </c>
      <c r="E12847" s="826">
        <v>15000</v>
      </c>
      <c r="F12847" s="825" t="s">
        <v>3217</v>
      </c>
      <c r="G12847" s="824" t="s">
        <v>3216</v>
      </c>
      <c r="H12847" s="823" t="s">
        <v>2685</v>
      </c>
      <c r="I12847" s="823" t="s">
        <v>2666</v>
      </c>
      <c r="J12847" s="823" t="s">
        <v>2688</v>
      </c>
      <c r="K12847" s="822">
        <v>1</v>
      </c>
      <c r="L12847" s="822">
        <v>12</v>
      </c>
      <c r="M12847" s="821">
        <v>181960.8</v>
      </c>
      <c r="N12847" s="822">
        <v>1</v>
      </c>
      <c r="O12847" s="822">
        <v>6</v>
      </c>
      <c r="P12847" s="821">
        <v>89544.899999999965</v>
      </c>
    </row>
    <row r="12848" spans="1:16" x14ac:dyDescent="0.25">
      <c r="A12848" s="827" t="s">
        <v>2673</v>
      </c>
      <c r="B12848" s="827" t="s">
        <v>2672</v>
      </c>
      <c r="C12848" s="827" t="s">
        <v>3031</v>
      </c>
      <c r="D12848" s="824" t="s">
        <v>3215</v>
      </c>
      <c r="E12848" s="826">
        <v>6000</v>
      </c>
      <c r="F12848" s="825" t="s">
        <v>3214</v>
      </c>
      <c r="G12848" s="824" t="s">
        <v>3213</v>
      </c>
      <c r="H12848" s="823" t="s">
        <v>3212</v>
      </c>
      <c r="I12848" s="823" t="s">
        <v>2666</v>
      </c>
      <c r="J12848" s="823" t="s">
        <v>3212</v>
      </c>
      <c r="K12848" s="822" t="s">
        <v>3033</v>
      </c>
      <c r="L12848" s="822"/>
      <c r="M12848" s="821"/>
      <c r="N12848" s="822">
        <v>2</v>
      </c>
      <c r="O12848" s="822">
        <v>4</v>
      </c>
      <c r="P12848" s="821">
        <v>23896.600000000006</v>
      </c>
    </row>
    <row r="12849" spans="1:16" x14ac:dyDescent="0.25">
      <c r="A12849" s="827" t="s">
        <v>2673</v>
      </c>
      <c r="B12849" s="827" t="s">
        <v>2672</v>
      </c>
      <c r="C12849" s="827" t="s">
        <v>3031</v>
      </c>
      <c r="D12849" s="824" t="s">
        <v>3211</v>
      </c>
      <c r="E12849" s="826">
        <v>3500</v>
      </c>
      <c r="F12849" s="825" t="s">
        <v>3210</v>
      </c>
      <c r="G12849" s="824" t="s">
        <v>3209</v>
      </c>
      <c r="H12849" s="823" t="s">
        <v>3208</v>
      </c>
      <c r="I12849" s="823" t="s">
        <v>385</v>
      </c>
      <c r="J12849" s="823" t="s">
        <v>3207</v>
      </c>
      <c r="K12849" s="822">
        <v>2</v>
      </c>
      <c r="L12849" s="822">
        <v>12</v>
      </c>
      <c r="M12849" s="821">
        <v>47019.020000000004</v>
      </c>
      <c r="N12849" s="822" t="s">
        <v>3033</v>
      </c>
      <c r="O12849" s="822"/>
      <c r="P12849" s="821"/>
    </row>
    <row r="12850" spans="1:16" x14ac:dyDescent="0.25">
      <c r="A12850" s="827" t="s">
        <v>2673</v>
      </c>
      <c r="B12850" s="827" t="s">
        <v>2672</v>
      </c>
      <c r="C12850" s="827" t="s">
        <v>3031</v>
      </c>
      <c r="D12850" s="824" t="s">
        <v>3206</v>
      </c>
      <c r="E12850" s="826">
        <v>5000</v>
      </c>
      <c r="F12850" s="825" t="s">
        <v>2678</v>
      </c>
      <c r="G12850" s="824" t="s">
        <v>2677</v>
      </c>
      <c r="H12850" s="823" t="s">
        <v>3058</v>
      </c>
      <c r="I12850" s="823" t="s">
        <v>385</v>
      </c>
      <c r="J12850" s="823" t="s">
        <v>3114</v>
      </c>
      <c r="K12850" s="822">
        <v>3</v>
      </c>
      <c r="L12850" s="822">
        <v>12</v>
      </c>
      <c r="M12850" s="821">
        <v>61900.08</v>
      </c>
      <c r="N12850" s="822">
        <v>1</v>
      </c>
      <c r="O12850" s="822">
        <v>6</v>
      </c>
      <c r="P12850" s="821">
        <v>31044.900000000009</v>
      </c>
    </row>
    <row r="12851" spans="1:16" ht="22.5" x14ac:dyDescent="0.25">
      <c r="A12851" s="827" t="s">
        <v>2673</v>
      </c>
      <c r="B12851" s="827" t="s">
        <v>2672</v>
      </c>
      <c r="C12851" s="827" t="s">
        <v>3031</v>
      </c>
      <c r="D12851" s="824" t="s">
        <v>3205</v>
      </c>
      <c r="E12851" s="826">
        <v>9000</v>
      </c>
      <c r="F12851" s="825" t="s">
        <v>3204</v>
      </c>
      <c r="G12851" s="824" t="s">
        <v>3203</v>
      </c>
      <c r="H12851" s="823" t="s">
        <v>2733</v>
      </c>
      <c r="I12851" s="823" t="s">
        <v>2666</v>
      </c>
      <c r="J12851" s="823" t="s">
        <v>2852</v>
      </c>
      <c r="K12851" s="822">
        <v>4</v>
      </c>
      <c r="L12851" s="822">
        <v>12</v>
      </c>
      <c r="M12851" s="821">
        <v>109951.42</v>
      </c>
      <c r="N12851" s="822">
        <v>1</v>
      </c>
      <c r="O12851" s="822">
        <v>6</v>
      </c>
      <c r="P12851" s="821">
        <v>55044.900000000009</v>
      </c>
    </row>
    <row r="12852" spans="1:16" ht="22.5" x14ac:dyDescent="0.25">
      <c r="A12852" s="827" t="s">
        <v>2673</v>
      </c>
      <c r="B12852" s="827" t="s">
        <v>2672</v>
      </c>
      <c r="C12852" s="827" t="s">
        <v>3031</v>
      </c>
      <c r="D12852" s="824" t="s">
        <v>3202</v>
      </c>
      <c r="E12852" s="826">
        <v>12000</v>
      </c>
      <c r="F12852" s="825" t="s">
        <v>3201</v>
      </c>
      <c r="G12852" s="824" t="s">
        <v>3200</v>
      </c>
      <c r="H12852" s="823" t="s">
        <v>2860</v>
      </c>
      <c r="I12852" s="823" t="s">
        <v>2666</v>
      </c>
      <c r="J12852" s="823" t="s">
        <v>2695</v>
      </c>
      <c r="K12852" s="822">
        <v>3</v>
      </c>
      <c r="L12852" s="822">
        <v>12</v>
      </c>
      <c r="M12852" s="821">
        <v>134517.57</v>
      </c>
      <c r="N12852" s="822">
        <v>1</v>
      </c>
      <c r="O12852" s="822">
        <v>6</v>
      </c>
      <c r="P12852" s="821">
        <v>72857.399999999965</v>
      </c>
    </row>
    <row r="12853" spans="1:16" x14ac:dyDescent="0.25">
      <c r="A12853" s="827" t="s">
        <v>2673</v>
      </c>
      <c r="B12853" s="827" t="s">
        <v>2672</v>
      </c>
      <c r="C12853" s="827" t="s">
        <v>3031</v>
      </c>
      <c r="D12853" s="824" t="s">
        <v>3199</v>
      </c>
      <c r="E12853" s="826">
        <v>7000</v>
      </c>
      <c r="F12853" s="825" t="s">
        <v>3198</v>
      </c>
      <c r="G12853" s="824" t="s">
        <v>2890</v>
      </c>
      <c r="H12853" s="823" t="s">
        <v>2704</v>
      </c>
      <c r="I12853" s="823" t="s">
        <v>2684</v>
      </c>
      <c r="J12853" s="823" t="s">
        <v>2804</v>
      </c>
      <c r="K12853" s="822">
        <v>4</v>
      </c>
      <c r="L12853" s="822">
        <v>12</v>
      </c>
      <c r="M12853" s="821">
        <v>85429.09</v>
      </c>
      <c r="N12853" s="822">
        <v>1</v>
      </c>
      <c r="O12853" s="822">
        <v>6</v>
      </c>
      <c r="P12853" s="821">
        <v>42696.600000000006</v>
      </c>
    </row>
    <row r="12854" spans="1:16" ht="22.5" x14ac:dyDescent="0.25">
      <c r="A12854" s="827" t="s">
        <v>2673</v>
      </c>
      <c r="B12854" s="827" t="s">
        <v>2672</v>
      </c>
      <c r="C12854" s="827" t="s">
        <v>3031</v>
      </c>
      <c r="D12854" s="824" t="s">
        <v>3064</v>
      </c>
      <c r="E12854" s="826">
        <v>7000</v>
      </c>
      <c r="F12854" s="825" t="s">
        <v>3197</v>
      </c>
      <c r="G12854" s="824" t="s">
        <v>3196</v>
      </c>
      <c r="H12854" s="823" t="s">
        <v>2733</v>
      </c>
      <c r="I12854" s="823" t="s">
        <v>2666</v>
      </c>
      <c r="J12854" s="823" t="s">
        <v>2728</v>
      </c>
      <c r="K12854" s="822">
        <v>1</v>
      </c>
      <c r="L12854" s="822">
        <v>12</v>
      </c>
      <c r="M12854" s="821">
        <v>90869.58</v>
      </c>
      <c r="N12854" s="822" t="s">
        <v>3033</v>
      </c>
      <c r="O12854" s="822"/>
      <c r="P12854" s="821"/>
    </row>
    <row r="12855" spans="1:16" ht="22.5" x14ac:dyDescent="0.25">
      <c r="A12855" s="827" t="s">
        <v>2673</v>
      </c>
      <c r="B12855" s="827" t="s">
        <v>2672</v>
      </c>
      <c r="C12855" s="827" t="s">
        <v>3031</v>
      </c>
      <c r="D12855" s="824" t="s">
        <v>3093</v>
      </c>
      <c r="E12855" s="826">
        <v>6000</v>
      </c>
      <c r="F12855" s="825" t="s">
        <v>3195</v>
      </c>
      <c r="G12855" s="824" t="s">
        <v>2942</v>
      </c>
      <c r="H12855" s="823" t="s">
        <v>3194</v>
      </c>
      <c r="I12855" s="823" t="s">
        <v>2666</v>
      </c>
      <c r="J12855" s="823" t="s">
        <v>3193</v>
      </c>
      <c r="K12855" s="822">
        <v>1</v>
      </c>
      <c r="L12855" s="822">
        <v>12</v>
      </c>
      <c r="M12855" s="821">
        <v>72178.78</v>
      </c>
      <c r="N12855" s="822">
        <v>2</v>
      </c>
      <c r="O12855" s="822">
        <v>6</v>
      </c>
      <c r="P12855" s="821">
        <v>36611.98000000001</v>
      </c>
    </row>
    <row r="12856" spans="1:16" ht="22.5" x14ac:dyDescent="0.25">
      <c r="A12856" s="827" t="s">
        <v>2673</v>
      </c>
      <c r="B12856" s="827" t="s">
        <v>2672</v>
      </c>
      <c r="C12856" s="827" t="s">
        <v>3031</v>
      </c>
      <c r="D12856" s="824" t="s">
        <v>3064</v>
      </c>
      <c r="E12856" s="826">
        <v>7000</v>
      </c>
      <c r="F12856" s="825" t="s">
        <v>3192</v>
      </c>
      <c r="G12856" s="824" t="s">
        <v>3191</v>
      </c>
      <c r="H12856" s="823" t="s">
        <v>3052</v>
      </c>
      <c r="I12856" s="823" t="s">
        <v>2666</v>
      </c>
      <c r="J12856" s="823" t="s">
        <v>2772</v>
      </c>
      <c r="K12856" s="822">
        <v>1</v>
      </c>
      <c r="L12856" s="822">
        <v>3</v>
      </c>
      <c r="M12856" s="821">
        <v>13350.149999999998</v>
      </c>
      <c r="N12856" s="822" t="s">
        <v>3033</v>
      </c>
      <c r="O12856" s="822"/>
      <c r="P12856" s="821"/>
    </row>
    <row r="12857" spans="1:16" x14ac:dyDescent="0.25">
      <c r="A12857" s="827" t="s">
        <v>2673</v>
      </c>
      <c r="B12857" s="827" t="s">
        <v>2672</v>
      </c>
      <c r="C12857" s="827" t="s">
        <v>3031</v>
      </c>
      <c r="D12857" s="824" t="s">
        <v>3190</v>
      </c>
      <c r="E12857" s="826">
        <v>9000</v>
      </c>
      <c r="F12857" s="825" t="s">
        <v>3189</v>
      </c>
      <c r="G12857" s="824" t="s">
        <v>3188</v>
      </c>
      <c r="H12857" s="823" t="s">
        <v>2676</v>
      </c>
      <c r="I12857" s="823" t="s">
        <v>2666</v>
      </c>
      <c r="J12857" s="823" t="s">
        <v>2925</v>
      </c>
      <c r="K12857" s="822">
        <v>4</v>
      </c>
      <c r="L12857" s="822">
        <v>12</v>
      </c>
      <c r="M12857" s="821">
        <v>122332.91999999998</v>
      </c>
      <c r="N12857" s="822" t="s">
        <v>3033</v>
      </c>
      <c r="O12857" s="822"/>
      <c r="P12857" s="821"/>
    </row>
    <row r="12858" spans="1:16" x14ac:dyDescent="0.25">
      <c r="A12858" s="827" t="s">
        <v>2673</v>
      </c>
      <c r="B12858" s="827" t="s">
        <v>2672</v>
      </c>
      <c r="C12858" s="827" t="s">
        <v>3031</v>
      </c>
      <c r="D12858" s="824" t="s">
        <v>3187</v>
      </c>
      <c r="E12858" s="826">
        <v>9000</v>
      </c>
      <c r="F12858" s="825" t="s">
        <v>3186</v>
      </c>
      <c r="G12858" s="824" t="s">
        <v>3185</v>
      </c>
      <c r="H12858" s="823" t="s">
        <v>2772</v>
      </c>
      <c r="I12858" s="823" t="s">
        <v>2666</v>
      </c>
      <c r="J12858" s="823" t="s">
        <v>2772</v>
      </c>
      <c r="K12858" s="822">
        <v>2</v>
      </c>
      <c r="L12858" s="822">
        <v>7</v>
      </c>
      <c r="M12858" s="821">
        <v>59986.290000000008</v>
      </c>
      <c r="N12858" s="822">
        <v>1</v>
      </c>
      <c r="O12858" s="822">
        <v>6</v>
      </c>
      <c r="P12858" s="821">
        <v>54715.520000000011</v>
      </c>
    </row>
    <row r="12859" spans="1:16" ht="22.5" x14ac:dyDescent="0.25">
      <c r="A12859" s="827" t="s">
        <v>2673</v>
      </c>
      <c r="B12859" s="827" t="s">
        <v>2672</v>
      </c>
      <c r="C12859" s="827" t="s">
        <v>3031</v>
      </c>
      <c r="D12859" s="824" t="s">
        <v>3184</v>
      </c>
      <c r="E12859" s="826">
        <v>12000</v>
      </c>
      <c r="F12859" s="825" t="s">
        <v>3182</v>
      </c>
      <c r="G12859" s="824" t="s">
        <v>2944</v>
      </c>
      <c r="H12859" s="823" t="s">
        <v>3065</v>
      </c>
      <c r="I12859" s="823" t="s">
        <v>2666</v>
      </c>
      <c r="J12859" s="823" t="s">
        <v>2688</v>
      </c>
      <c r="K12859" s="822">
        <v>1</v>
      </c>
      <c r="L12859" s="822">
        <v>3</v>
      </c>
      <c r="M12859" s="821">
        <v>30840.2</v>
      </c>
      <c r="N12859" s="822">
        <v>1</v>
      </c>
      <c r="O12859" s="822">
        <v>6</v>
      </c>
      <c r="P12859" s="821">
        <v>73044.899999999965</v>
      </c>
    </row>
    <row r="12860" spans="1:16" ht="33.75" x14ac:dyDescent="0.25">
      <c r="A12860" s="827" t="s">
        <v>2673</v>
      </c>
      <c r="B12860" s="827" t="s">
        <v>2672</v>
      </c>
      <c r="C12860" s="827" t="s">
        <v>3031</v>
      </c>
      <c r="D12860" s="824" t="s">
        <v>3183</v>
      </c>
      <c r="E12860" s="826">
        <v>9000</v>
      </c>
      <c r="F12860" s="825" t="s">
        <v>3182</v>
      </c>
      <c r="G12860" s="824" t="s">
        <v>2944</v>
      </c>
      <c r="H12860" s="823" t="s">
        <v>3065</v>
      </c>
      <c r="I12860" s="823" t="s">
        <v>2666</v>
      </c>
      <c r="J12860" s="823" t="s">
        <v>2688</v>
      </c>
      <c r="K12860" s="822">
        <v>1</v>
      </c>
      <c r="L12860" s="822">
        <v>10</v>
      </c>
      <c r="M12860" s="821">
        <v>85184</v>
      </c>
      <c r="N12860" s="822" t="s">
        <v>3033</v>
      </c>
      <c r="O12860" s="822"/>
      <c r="P12860" s="821"/>
    </row>
    <row r="12861" spans="1:16" x14ac:dyDescent="0.25">
      <c r="A12861" s="827" t="s">
        <v>2673</v>
      </c>
      <c r="B12861" s="827" t="s">
        <v>2672</v>
      </c>
      <c r="C12861" s="827" t="s">
        <v>3031</v>
      </c>
      <c r="D12861" s="824" t="s">
        <v>3181</v>
      </c>
      <c r="E12861" s="826">
        <v>9000</v>
      </c>
      <c r="F12861" s="825" t="s">
        <v>3180</v>
      </c>
      <c r="G12861" s="824" t="s">
        <v>2986</v>
      </c>
      <c r="H12861" s="823" t="s">
        <v>2685</v>
      </c>
      <c r="I12861" s="823" t="s">
        <v>2666</v>
      </c>
      <c r="J12861" s="823" t="s">
        <v>2688</v>
      </c>
      <c r="K12861" s="822">
        <v>1</v>
      </c>
      <c r="L12861" s="822">
        <v>12</v>
      </c>
      <c r="M12861" s="821">
        <v>109936.86</v>
      </c>
      <c r="N12861" s="822">
        <v>1</v>
      </c>
      <c r="O12861" s="822">
        <v>6</v>
      </c>
      <c r="P12861" s="821">
        <v>54744.900000000009</v>
      </c>
    </row>
    <row r="12862" spans="1:16" ht="22.5" x14ac:dyDescent="0.25">
      <c r="A12862" s="827" t="s">
        <v>2673</v>
      </c>
      <c r="B12862" s="827" t="s">
        <v>2672</v>
      </c>
      <c r="C12862" s="827" t="s">
        <v>3031</v>
      </c>
      <c r="D12862" s="824" t="s">
        <v>3179</v>
      </c>
      <c r="E12862" s="826">
        <v>7000</v>
      </c>
      <c r="F12862" s="825" t="s">
        <v>3178</v>
      </c>
      <c r="G12862" s="824" t="s">
        <v>3177</v>
      </c>
      <c r="H12862" s="823" t="s">
        <v>3052</v>
      </c>
      <c r="I12862" s="823" t="s">
        <v>2666</v>
      </c>
      <c r="J12862" s="823" t="s">
        <v>2772</v>
      </c>
      <c r="K12862" s="822">
        <v>4</v>
      </c>
      <c r="L12862" s="822">
        <v>12</v>
      </c>
      <c r="M12862" s="821">
        <v>81194.240000000005</v>
      </c>
      <c r="N12862" s="822">
        <v>1</v>
      </c>
      <c r="O12862" s="822">
        <v>6</v>
      </c>
      <c r="P12862" s="821">
        <v>42219.970000000008</v>
      </c>
    </row>
    <row r="12863" spans="1:16" x14ac:dyDescent="0.25">
      <c r="A12863" s="827" t="s">
        <v>2673</v>
      </c>
      <c r="B12863" s="827" t="s">
        <v>2672</v>
      </c>
      <c r="C12863" s="827" t="s">
        <v>3031</v>
      </c>
      <c r="D12863" s="824" t="s">
        <v>3061</v>
      </c>
      <c r="E12863" s="826">
        <v>3500</v>
      </c>
      <c r="F12863" s="825" t="s">
        <v>3176</v>
      </c>
      <c r="G12863" s="824" t="s">
        <v>2805</v>
      </c>
      <c r="H12863" s="823" t="s">
        <v>2703</v>
      </c>
      <c r="I12863" s="823" t="s">
        <v>2684</v>
      </c>
      <c r="J12863" s="823" t="s">
        <v>3096</v>
      </c>
      <c r="K12863" s="822">
        <v>3</v>
      </c>
      <c r="L12863" s="822">
        <v>12</v>
      </c>
      <c r="M12863" s="821">
        <v>43540.91</v>
      </c>
      <c r="N12863" s="822">
        <v>1</v>
      </c>
      <c r="O12863" s="822">
        <v>2</v>
      </c>
      <c r="P12863" s="821">
        <v>8128.83</v>
      </c>
    </row>
    <row r="12864" spans="1:16" x14ac:dyDescent="0.25">
      <c r="A12864" s="827" t="s">
        <v>2673</v>
      </c>
      <c r="B12864" s="827" t="s">
        <v>2672</v>
      </c>
      <c r="C12864" s="827" t="s">
        <v>3031</v>
      </c>
      <c r="D12864" s="824" t="s">
        <v>2772</v>
      </c>
      <c r="E12864" s="826">
        <v>9000</v>
      </c>
      <c r="F12864" s="825" t="s">
        <v>3175</v>
      </c>
      <c r="G12864" s="824" t="s">
        <v>3174</v>
      </c>
      <c r="H12864" s="823" t="s">
        <v>3052</v>
      </c>
      <c r="I12864" s="823" t="s">
        <v>2666</v>
      </c>
      <c r="J12864" s="823" t="s">
        <v>2772</v>
      </c>
      <c r="K12864" s="822">
        <v>1</v>
      </c>
      <c r="L12864" s="822">
        <v>12</v>
      </c>
      <c r="M12864" s="821">
        <v>109895.28</v>
      </c>
      <c r="N12864" s="822">
        <v>1</v>
      </c>
      <c r="O12864" s="822">
        <v>4</v>
      </c>
      <c r="P12864" s="821">
        <v>36046.600000000006</v>
      </c>
    </row>
    <row r="12865" spans="1:16" x14ac:dyDescent="0.25">
      <c r="A12865" s="827" t="s">
        <v>2673</v>
      </c>
      <c r="B12865" s="827" t="s">
        <v>2672</v>
      </c>
      <c r="C12865" s="827" t="s">
        <v>3031</v>
      </c>
      <c r="D12865" s="824" t="s">
        <v>3173</v>
      </c>
      <c r="E12865" s="826">
        <v>9000</v>
      </c>
      <c r="F12865" s="825" t="s">
        <v>3172</v>
      </c>
      <c r="G12865" s="824" t="s">
        <v>3171</v>
      </c>
      <c r="H12865" s="823" t="s">
        <v>3065</v>
      </c>
      <c r="I12865" s="823" t="s">
        <v>2666</v>
      </c>
      <c r="J12865" s="823" t="s">
        <v>3170</v>
      </c>
      <c r="K12865" s="822">
        <v>2</v>
      </c>
      <c r="L12865" s="822">
        <v>9</v>
      </c>
      <c r="M12865" s="821">
        <v>78291.850000000006</v>
      </c>
      <c r="N12865" s="822">
        <v>1</v>
      </c>
      <c r="O12865" s="822">
        <v>6</v>
      </c>
      <c r="P12865" s="821">
        <v>50622.600000000006</v>
      </c>
    </row>
    <row r="12866" spans="1:16" x14ac:dyDescent="0.25">
      <c r="A12866" s="827" t="s">
        <v>2673</v>
      </c>
      <c r="B12866" s="827" t="s">
        <v>2672</v>
      </c>
      <c r="C12866" s="827" t="s">
        <v>3031</v>
      </c>
      <c r="D12866" s="824" t="s">
        <v>3169</v>
      </c>
      <c r="E12866" s="826">
        <v>3500</v>
      </c>
      <c r="F12866" s="825" t="s">
        <v>3168</v>
      </c>
      <c r="G12866" s="824" t="s">
        <v>3167</v>
      </c>
      <c r="H12866" s="823" t="s">
        <v>2860</v>
      </c>
      <c r="I12866" s="823" t="s">
        <v>2666</v>
      </c>
      <c r="J12866" s="823" t="s">
        <v>3166</v>
      </c>
      <c r="K12866" s="822">
        <v>4</v>
      </c>
      <c r="L12866" s="822">
        <v>12</v>
      </c>
      <c r="M12866" s="821">
        <v>43960.800000000003</v>
      </c>
      <c r="N12866" s="822">
        <v>1</v>
      </c>
      <c r="O12866" s="822">
        <v>6</v>
      </c>
      <c r="P12866" s="821">
        <v>22044.900000000009</v>
      </c>
    </row>
    <row r="12867" spans="1:16" ht="22.5" x14ac:dyDescent="0.25">
      <c r="A12867" s="827" t="s">
        <v>2673</v>
      </c>
      <c r="B12867" s="827" t="s">
        <v>2672</v>
      </c>
      <c r="C12867" s="827" t="s">
        <v>3031</v>
      </c>
      <c r="D12867" s="824" t="s">
        <v>3165</v>
      </c>
      <c r="E12867" s="826">
        <v>3500</v>
      </c>
      <c r="F12867" s="825" t="s">
        <v>2761</v>
      </c>
      <c r="G12867" s="824" t="s">
        <v>2760</v>
      </c>
      <c r="H12867" s="823" t="s">
        <v>3101</v>
      </c>
      <c r="I12867" s="823" t="s">
        <v>2666</v>
      </c>
      <c r="J12867" s="823" t="s">
        <v>3164</v>
      </c>
      <c r="K12867" s="822">
        <v>4</v>
      </c>
      <c r="L12867" s="822">
        <v>12</v>
      </c>
      <c r="M12867" s="821">
        <v>43829.060000000005</v>
      </c>
      <c r="N12867" s="822">
        <v>1</v>
      </c>
      <c r="O12867" s="822">
        <v>6</v>
      </c>
      <c r="P12867" s="821">
        <v>22009.900000000009</v>
      </c>
    </row>
    <row r="12868" spans="1:16" x14ac:dyDescent="0.25">
      <c r="A12868" s="827" t="s">
        <v>2673</v>
      </c>
      <c r="B12868" s="827" t="s">
        <v>2672</v>
      </c>
      <c r="C12868" s="827" t="s">
        <v>3031</v>
      </c>
      <c r="D12868" s="824" t="s">
        <v>3163</v>
      </c>
      <c r="E12868" s="826">
        <v>5000</v>
      </c>
      <c r="F12868" s="825" t="s">
        <v>3162</v>
      </c>
      <c r="G12868" s="824" t="s">
        <v>3161</v>
      </c>
      <c r="H12868" s="823" t="s">
        <v>2860</v>
      </c>
      <c r="I12868" s="823" t="s">
        <v>2666</v>
      </c>
      <c r="J12868" s="823" t="s">
        <v>3160</v>
      </c>
      <c r="K12868" s="822">
        <v>2</v>
      </c>
      <c r="L12868" s="822">
        <v>9</v>
      </c>
      <c r="M12868" s="821">
        <v>44116.1</v>
      </c>
      <c r="N12868" s="822">
        <v>1</v>
      </c>
      <c r="O12868" s="822">
        <v>6</v>
      </c>
      <c r="P12868" s="821">
        <v>30996.990000000009</v>
      </c>
    </row>
    <row r="12869" spans="1:16" x14ac:dyDescent="0.25">
      <c r="A12869" s="827" t="s">
        <v>2673</v>
      </c>
      <c r="B12869" s="827" t="s">
        <v>2672</v>
      </c>
      <c r="C12869" s="827" t="s">
        <v>3031</v>
      </c>
      <c r="D12869" s="824" t="s">
        <v>3159</v>
      </c>
      <c r="E12869" s="826">
        <v>3500</v>
      </c>
      <c r="F12869" s="825" t="s">
        <v>3158</v>
      </c>
      <c r="G12869" s="824" t="s">
        <v>3157</v>
      </c>
      <c r="H12869" s="823" t="s">
        <v>3156</v>
      </c>
      <c r="I12869" s="823" t="s">
        <v>385</v>
      </c>
      <c r="J12869" s="823" t="s">
        <v>3155</v>
      </c>
      <c r="K12869" s="822">
        <v>2</v>
      </c>
      <c r="L12869" s="822">
        <v>10</v>
      </c>
      <c r="M12869" s="821">
        <v>34600.619999999995</v>
      </c>
      <c r="N12869" s="822">
        <v>1</v>
      </c>
      <c r="O12869" s="822">
        <v>6</v>
      </c>
      <c r="P12869" s="821">
        <v>21944.900000000009</v>
      </c>
    </row>
    <row r="12870" spans="1:16" x14ac:dyDescent="0.25">
      <c r="A12870" s="827" t="s">
        <v>2673</v>
      </c>
      <c r="B12870" s="827" t="s">
        <v>2672</v>
      </c>
      <c r="C12870" s="827" t="s">
        <v>3031</v>
      </c>
      <c r="D12870" s="824" t="s">
        <v>3051</v>
      </c>
      <c r="E12870" s="826">
        <v>3000</v>
      </c>
      <c r="F12870" s="825" t="s">
        <v>3158</v>
      </c>
      <c r="G12870" s="824" t="s">
        <v>3157</v>
      </c>
      <c r="H12870" s="823" t="s">
        <v>3156</v>
      </c>
      <c r="I12870" s="823" t="s">
        <v>385</v>
      </c>
      <c r="J12870" s="823" t="s">
        <v>3155</v>
      </c>
      <c r="K12870" s="822">
        <v>1</v>
      </c>
      <c r="L12870" s="822">
        <v>3</v>
      </c>
      <c r="M12870" s="821">
        <v>9340.2000000000007</v>
      </c>
      <c r="N12870" s="822" t="s">
        <v>3033</v>
      </c>
      <c r="O12870" s="822"/>
      <c r="P12870" s="821"/>
    </row>
    <row r="12871" spans="1:16" ht="22.5" x14ac:dyDescent="0.25">
      <c r="A12871" s="827" t="s">
        <v>2673</v>
      </c>
      <c r="B12871" s="827" t="s">
        <v>2672</v>
      </c>
      <c r="C12871" s="827" t="s">
        <v>3031</v>
      </c>
      <c r="D12871" s="824" t="s">
        <v>3154</v>
      </c>
      <c r="E12871" s="826">
        <v>5000</v>
      </c>
      <c r="F12871" s="825" t="s">
        <v>3153</v>
      </c>
      <c r="G12871" s="824" t="s">
        <v>3152</v>
      </c>
      <c r="H12871" s="823" t="s">
        <v>3052</v>
      </c>
      <c r="I12871" s="823" t="s">
        <v>2666</v>
      </c>
      <c r="J12871" s="823" t="s">
        <v>2722</v>
      </c>
      <c r="K12871" s="822">
        <v>2</v>
      </c>
      <c r="L12871" s="822">
        <v>5</v>
      </c>
      <c r="M12871" s="821">
        <v>25700.33</v>
      </c>
      <c r="N12871" s="822">
        <v>1</v>
      </c>
      <c r="O12871" s="822">
        <v>6</v>
      </c>
      <c r="P12871" s="821">
        <v>30745.94000000001</v>
      </c>
    </row>
    <row r="12872" spans="1:16" ht="22.5" x14ac:dyDescent="0.25">
      <c r="A12872" s="827" t="s">
        <v>2673</v>
      </c>
      <c r="B12872" s="827" t="s">
        <v>2672</v>
      </c>
      <c r="C12872" s="827" t="s">
        <v>3031</v>
      </c>
      <c r="D12872" s="824" t="s">
        <v>3051</v>
      </c>
      <c r="E12872" s="826">
        <v>3500</v>
      </c>
      <c r="F12872" s="825" t="s">
        <v>3151</v>
      </c>
      <c r="G12872" s="824" t="s">
        <v>3150</v>
      </c>
      <c r="H12872" s="823" t="s">
        <v>2680</v>
      </c>
      <c r="I12872" s="823" t="s">
        <v>385</v>
      </c>
      <c r="J12872" s="823" t="s">
        <v>3149</v>
      </c>
      <c r="K12872" s="822">
        <v>1</v>
      </c>
      <c r="L12872" s="822">
        <v>12</v>
      </c>
      <c r="M12872" s="821">
        <v>40319.43</v>
      </c>
      <c r="N12872" s="822">
        <v>1</v>
      </c>
      <c r="O12872" s="822">
        <v>6</v>
      </c>
      <c r="P12872" s="821">
        <v>21062.680000000008</v>
      </c>
    </row>
    <row r="12873" spans="1:16" x14ac:dyDescent="0.25">
      <c r="A12873" s="827" t="s">
        <v>2673</v>
      </c>
      <c r="B12873" s="827" t="s">
        <v>2672</v>
      </c>
      <c r="C12873" s="827" t="s">
        <v>3031</v>
      </c>
      <c r="D12873" s="824" t="s">
        <v>3051</v>
      </c>
      <c r="E12873" s="826">
        <v>4000</v>
      </c>
      <c r="F12873" s="825" t="s">
        <v>3148</v>
      </c>
      <c r="G12873" s="824" t="s">
        <v>3147</v>
      </c>
      <c r="H12873" s="823" t="s">
        <v>3146</v>
      </c>
      <c r="I12873" s="823" t="s">
        <v>385</v>
      </c>
      <c r="J12873" s="823" t="s">
        <v>3146</v>
      </c>
      <c r="K12873" s="822">
        <v>2</v>
      </c>
      <c r="L12873" s="822">
        <v>4</v>
      </c>
      <c r="M12873" s="821">
        <v>14089.160000000002</v>
      </c>
      <c r="N12873" s="822">
        <v>2</v>
      </c>
      <c r="O12873" s="822">
        <v>6</v>
      </c>
      <c r="P12873" s="821">
        <v>24840.740000000009</v>
      </c>
    </row>
    <row r="12874" spans="1:16" x14ac:dyDescent="0.25">
      <c r="A12874" s="827" t="s">
        <v>2673</v>
      </c>
      <c r="B12874" s="827" t="s">
        <v>2672</v>
      </c>
      <c r="C12874" s="827" t="s">
        <v>3031</v>
      </c>
      <c r="D12874" s="824" t="s">
        <v>3089</v>
      </c>
      <c r="E12874" s="826">
        <v>3500</v>
      </c>
      <c r="F12874" s="825" t="s">
        <v>3145</v>
      </c>
      <c r="G12874" s="824" t="s">
        <v>3144</v>
      </c>
      <c r="H12874" s="823" t="s">
        <v>2744</v>
      </c>
      <c r="I12874" s="823" t="s">
        <v>2684</v>
      </c>
      <c r="J12874" s="823" t="s">
        <v>2744</v>
      </c>
      <c r="K12874" s="822">
        <v>2</v>
      </c>
      <c r="L12874" s="822">
        <v>4</v>
      </c>
      <c r="M12874" s="821">
        <v>12364.01</v>
      </c>
      <c r="N12874" s="822">
        <v>1</v>
      </c>
      <c r="O12874" s="822">
        <v>6</v>
      </c>
      <c r="P12874" s="821">
        <v>21790.900000000009</v>
      </c>
    </row>
    <row r="12875" spans="1:16" x14ac:dyDescent="0.25">
      <c r="A12875" s="827" t="s">
        <v>2673</v>
      </c>
      <c r="B12875" s="827" t="s">
        <v>2672</v>
      </c>
      <c r="C12875" s="827" t="s">
        <v>3031</v>
      </c>
      <c r="D12875" s="824" t="s">
        <v>3143</v>
      </c>
      <c r="E12875" s="826">
        <v>9000</v>
      </c>
      <c r="F12875" s="825" t="s">
        <v>3142</v>
      </c>
      <c r="G12875" s="824" t="s">
        <v>3141</v>
      </c>
      <c r="H12875" s="823" t="s">
        <v>3065</v>
      </c>
      <c r="I12875" s="823" t="s">
        <v>2666</v>
      </c>
      <c r="J12875" s="823" t="s">
        <v>3140</v>
      </c>
      <c r="K12875" s="822">
        <v>2</v>
      </c>
      <c r="L12875" s="822">
        <v>9</v>
      </c>
      <c r="M12875" s="821">
        <v>84272.73</v>
      </c>
      <c r="N12875" s="822" t="s">
        <v>3033</v>
      </c>
      <c r="O12875" s="822"/>
      <c r="P12875" s="821"/>
    </row>
    <row r="12876" spans="1:16" x14ac:dyDescent="0.25">
      <c r="A12876" s="827" t="s">
        <v>2673</v>
      </c>
      <c r="B12876" s="827" t="s">
        <v>2672</v>
      </c>
      <c r="C12876" s="827" t="s">
        <v>3031</v>
      </c>
      <c r="D12876" s="824" t="s">
        <v>3139</v>
      </c>
      <c r="E12876" s="826">
        <v>3000</v>
      </c>
      <c r="F12876" s="825" t="s">
        <v>3138</v>
      </c>
      <c r="G12876" s="824" t="s">
        <v>3137</v>
      </c>
      <c r="H12876" s="823" t="s">
        <v>3136</v>
      </c>
      <c r="I12876" s="823" t="s">
        <v>385</v>
      </c>
      <c r="J12876" s="823" t="s">
        <v>3135</v>
      </c>
      <c r="K12876" s="822">
        <v>2</v>
      </c>
      <c r="L12876" s="822">
        <v>12</v>
      </c>
      <c r="M12876" s="821">
        <v>37621.629999999997</v>
      </c>
      <c r="N12876" s="822">
        <v>1</v>
      </c>
      <c r="O12876" s="822">
        <v>6</v>
      </c>
      <c r="P12876" s="821">
        <v>18972.820000000007</v>
      </c>
    </row>
    <row r="12877" spans="1:16" ht="22.5" x14ac:dyDescent="0.25">
      <c r="A12877" s="827" t="s">
        <v>2673</v>
      </c>
      <c r="B12877" s="827" t="s">
        <v>2672</v>
      </c>
      <c r="C12877" s="827" t="s">
        <v>3031</v>
      </c>
      <c r="D12877" s="824" t="s">
        <v>3134</v>
      </c>
      <c r="E12877" s="826">
        <v>4500</v>
      </c>
      <c r="F12877" s="825" t="s">
        <v>2825</v>
      </c>
      <c r="G12877" s="824" t="s">
        <v>3133</v>
      </c>
      <c r="H12877" s="823" t="s">
        <v>3132</v>
      </c>
      <c r="I12877" s="823" t="s">
        <v>385</v>
      </c>
      <c r="J12877" s="823" t="s">
        <v>3132</v>
      </c>
      <c r="K12877" s="822">
        <v>2</v>
      </c>
      <c r="L12877" s="822">
        <v>5</v>
      </c>
      <c r="M12877" s="821">
        <v>22589.489999999998</v>
      </c>
      <c r="N12877" s="822">
        <v>1</v>
      </c>
      <c r="O12877" s="822">
        <v>6</v>
      </c>
      <c r="P12877" s="821">
        <v>27895.200000000012</v>
      </c>
    </row>
    <row r="12878" spans="1:16" ht="22.5" x14ac:dyDescent="0.25">
      <c r="A12878" s="827" t="s">
        <v>2673</v>
      </c>
      <c r="B12878" s="827" t="s">
        <v>2672</v>
      </c>
      <c r="C12878" s="827" t="s">
        <v>3031</v>
      </c>
      <c r="D12878" s="824" t="s">
        <v>3131</v>
      </c>
      <c r="E12878" s="826">
        <v>5500</v>
      </c>
      <c r="F12878" s="825" t="s">
        <v>3130</v>
      </c>
      <c r="G12878" s="824" t="s">
        <v>2949</v>
      </c>
      <c r="H12878" s="823" t="s">
        <v>3065</v>
      </c>
      <c r="I12878" s="823" t="s">
        <v>2666</v>
      </c>
      <c r="J12878" s="823" t="s">
        <v>3129</v>
      </c>
      <c r="K12878" s="822">
        <v>1</v>
      </c>
      <c r="L12878" s="822">
        <v>10</v>
      </c>
      <c r="M12878" s="821">
        <v>57534.100000000006</v>
      </c>
      <c r="N12878" s="822" t="s">
        <v>3033</v>
      </c>
      <c r="O12878" s="822"/>
      <c r="P12878" s="821"/>
    </row>
    <row r="12879" spans="1:16" x14ac:dyDescent="0.25">
      <c r="A12879" s="827" t="s">
        <v>2673</v>
      </c>
      <c r="B12879" s="827" t="s">
        <v>2672</v>
      </c>
      <c r="C12879" s="827" t="s">
        <v>3031</v>
      </c>
      <c r="D12879" s="824" t="s">
        <v>3074</v>
      </c>
      <c r="E12879" s="826">
        <v>7000</v>
      </c>
      <c r="F12879" s="825" t="s">
        <v>3128</v>
      </c>
      <c r="G12879" s="824" t="s">
        <v>3127</v>
      </c>
      <c r="H12879" s="823" t="s">
        <v>2782</v>
      </c>
      <c r="I12879" s="823" t="s">
        <v>2666</v>
      </c>
      <c r="J12879" s="823" t="s">
        <v>2782</v>
      </c>
      <c r="K12879" s="822">
        <v>1</v>
      </c>
      <c r="L12879" s="822">
        <v>1</v>
      </c>
      <c r="M12879" s="821">
        <v>6180.07</v>
      </c>
      <c r="N12879" s="822">
        <v>2</v>
      </c>
      <c r="O12879" s="822">
        <v>6</v>
      </c>
      <c r="P12879" s="821">
        <v>42890.80000000001</v>
      </c>
    </row>
    <row r="12880" spans="1:16" x14ac:dyDescent="0.25">
      <c r="A12880" s="827" t="s">
        <v>2673</v>
      </c>
      <c r="B12880" s="827" t="s">
        <v>2672</v>
      </c>
      <c r="C12880" s="827" t="s">
        <v>3031</v>
      </c>
      <c r="D12880" s="824" t="s">
        <v>3051</v>
      </c>
      <c r="E12880" s="826">
        <v>4000</v>
      </c>
      <c r="F12880" s="825" t="s">
        <v>3126</v>
      </c>
      <c r="G12880" s="824" t="s">
        <v>3125</v>
      </c>
      <c r="H12880" s="823" t="s">
        <v>2906</v>
      </c>
      <c r="I12880" s="823" t="s">
        <v>2684</v>
      </c>
      <c r="J12880" s="823" t="s">
        <v>2906</v>
      </c>
      <c r="K12880" s="822">
        <v>2</v>
      </c>
      <c r="L12880" s="822">
        <v>4</v>
      </c>
      <c r="M12880" s="821">
        <v>14051.660000000002</v>
      </c>
      <c r="N12880" s="822">
        <v>1</v>
      </c>
      <c r="O12880" s="822">
        <v>6</v>
      </c>
      <c r="P12880" s="821">
        <v>25002.960000000006</v>
      </c>
    </row>
    <row r="12881" spans="1:16" x14ac:dyDescent="0.25">
      <c r="A12881" s="827" t="s">
        <v>2673</v>
      </c>
      <c r="B12881" s="827" t="s">
        <v>2672</v>
      </c>
      <c r="C12881" s="827" t="s">
        <v>3031</v>
      </c>
      <c r="D12881" s="824" t="s">
        <v>1882</v>
      </c>
      <c r="E12881" s="826">
        <v>7000</v>
      </c>
      <c r="F12881" s="825" t="s">
        <v>3124</v>
      </c>
      <c r="G12881" s="824" t="s">
        <v>3123</v>
      </c>
      <c r="H12881" s="823" t="s">
        <v>2782</v>
      </c>
      <c r="I12881" s="823" t="s">
        <v>2666</v>
      </c>
      <c r="J12881" s="823" t="s">
        <v>2782</v>
      </c>
      <c r="K12881" s="822">
        <v>1</v>
      </c>
      <c r="L12881" s="822">
        <v>1</v>
      </c>
      <c r="M12881" s="821">
        <v>6180.07</v>
      </c>
      <c r="N12881" s="822">
        <v>1</v>
      </c>
      <c r="O12881" s="822">
        <v>6</v>
      </c>
      <c r="P12881" s="821">
        <v>43044.900000000009</v>
      </c>
    </row>
    <row r="12882" spans="1:16" x14ac:dyDescent="0.25">
      <c r="A12882" s="827" t="s">
        <v>2673</v>
      </c>
      <c r="B12882" s="827" t="s">
        <v>2672</v>
      </c>
      <c r="C12882" s="827" t="s">
        <v>3031</v>
      </c>
      <c r="D12882" s="824" t="s">
        <v>3051</v>
      </c>
      <c r="E12882" s="826">
        <v>3000</v>
      </c>
      <c r="F12882" s="825" t="s">
        <v>3122</v>
      </c>
      <c r="G12882" s="824" t="s">
        <v>3121</v>
      </c>
      <c r="H12882" s="823" t="s">
        <v>3120</v>
      </c>
      <c r="I12882" s="823" t="s">
        <v>2666</v>
      </c>
      <c r="J12882" s="823" t="s">
        <v>3120</v>
      </c>
      <c r="K12882" s="822">
        <v>1</v>
      </c>
      <c r="L12882" s="822">
        <v>2</v>
      </c>
      <c r="M12882" s="821">
        <v>5926.8</v>
      </c>
      <c r="N12882" s="822">
        <v>2</v>
      </c>
      <c r="O12882" s="822">
        <v>6</v>
      </c>
      <c r="P12882" s="821">
        <v>19035.110000000008</v>
      </c>
    </row>
    <row r="12883" spans="1:16" x14ac:dyDescent="0.25">
      <c r="A12883" s="827" t="s">
        <v>2673</v>
      </c>
      <c r="B12883" s="827" t="s">
        <v>2672</v>
      </c>
      <c r="C12883" s="827" t="s">
        <v>3031</v>
      </c>
      <c r="D12883" s="824" t="s">
        <v>3119</v>
      </c>
      <c r="E12883" s="826">
        <v>5500</v>
      </c>
      <c r="F12883" s="825" t="s">
        <v>3117</v>
      </c>
      <c r="G12883" s="824" t="s">
        <v>2730</v>
      </c>
      <c r="H12883" s="823" t="s">
        <v>2729</v>
      </c>
      <c r="I12883" s="823" t="s">
        <v>2666</v>
      </c>
      <c r="J12883" s="823" t="s">
        <v>2728</v>
      </c>
      <c r="K12883" s="822">
        <v>1</v>
      </c>
      <c r="L12883" s="822">
        <v>12</v>
      </c>
      <c r="M12883" s="821">
        <v>68896.800000000003</v>
      </c>
      <c r="N12883" s="822" t="s">
        <v>3033</v>
      </c>
      <c r="O12883" s="822"/>
      <c r="P12883" s="821"/>
    </row>
    <row r="12884" spans="1:16" ht="22.5" x14ac:dyDescent="0.25">
      <c r="A12884" s="827" t="s">
        <v>2673</v>
      </c>
      <c r="B12884" s="827" t="s">
        <v>2672</v>
      </c>
      <c r="C12884" s="827" t="s">
        <v>3031</v>
      </c>
      <c r="D12884" s="824" t="s">
        <v>3118</v>
      </c>
      <c r="E12884" s="826">
        <v>9000</v>
      </c>
      <c r="F12884" s="825" t="s">
        <v>3117</v>
      </c>
      <c r="G12884" s="824" t="s">
        <v>2730</v>
      </c>
      <c r="H12884" s="823" t="s">
        <v>2729</v>
      </c>
      <c r="I12884" s="823" t="s">
        <v>2666</v>
      </c>
      <c r="J12884" s="823" t="s">
        <v>2728</v>
      </c>
      <c r="K12884" s="822">
        <v>1</v>
      </c>
      <c r="L12884" s="822">
        <v>1</v>
      </c>
      <c r="M12884" s="821">
        <v>7913.4</v>
      </c>
      <c r="N12884" s="822">
        <v>1</v>
      </c>
      <c r="O12884" s="822">
        <v>6</v>
      </c>
      <c r="P12884" s="821">
        <v>54366.140000000014</v>
      </c>
    </row>
    <row r="12885" spans="1:16" x14ac:dyDescent="0.25">
      <c r="A12885" s="827" t="s">
        <v>2673</v>
      </c>
      <c r="B12885" s="827" t="s">
        <v>2672</v>
      </c>
      <c r="C12885" s="827" t="s">
        <v>3031</v>
      </c>
      <c r="D12885" s="824" t="s">
        <v>1876</v>
      </c>
      <c r="E12885" s="826">
        <v>3000</v>
      </c>
      <c r="F12885" s="825" t="s">
        <v>3116</v>
      </c>
      <c r="G12885" s="824" t="s">
        <v>3115</v>
      </c>
      <c r="H12885" s="823" t="s">
        <v>3114</v>
      </c>
      <c r="I12885" s="823" t="s">
        <v>385</v>
      </c>
      <c r="J12885" s="823" t="s">
        <v>3114</v>
      </c>
      <c r="K12885" s="822" t="s">
        <v>3033</v>
      </c>
      <c r="L12885" s="822"/>
      <c r="M12885" s="821"/>
      <c r="N12885" s="822">
        <v>2</v>
      </c>
      <c r="O12885" s="822">
        <v>4</v>
      </c>
      <c r="P12885" s="821">
        <v>12296.599999999999</v>
      </c>
    </row>
    <row r="12886" spans="1:16" x14ac:dyDescent="0.25">
      <c r="A12886" s="827" t="s">
        <v>2673</v>
      </c>
      <c r="B12886" s="827" t="s">
        <v>2672</v>
      </c>
      <c r="C12886" s="827" t="s">
        <v>3031</v>
      </c>
      <c r="D12886" s="824" t="s">
        <v>3051</v>
      </c>
      <c r="E12886" s="826">
        <v>3000</v>
      </c>
      <c r="F12886" s="825" t="s">
        <v>3113</v>
      </c>
      <c r="G12886" s="824" t="s">
        <v>3112</v>
      </c>
      <c r="H12886" s="823" t="s">
        <v>2860</v>
      </c>
      <c r="I12886" s="823" t="s">
        <v>2666</v>
      </c>
      <c r="J12886" s="823" t="s">
        <v>2711</v>
      </c>
      <c r="K12886" s="822">
        <v>1</v>
      </c>
      <c r="L12886" s="822">
        <v>2</v>
      </c>
      <c r="M12886" s="821">
        <v>1345.14</v>
      </c>
      <c r="N12886" s="822" t="s">
        <v>3033</v>
      </c>
      <c r="O12886" s="822"/>
      <c r="P12886" s="821"/>
    </row>
    <row r="12887" spans="1:16" x14ac:dyDescent="0.25">
      <c r="A12887" s="827" t="s">
        <v>2673</v>
      </c>
      <c r="B12887" s="827" t="s">
        <v>2672</v>
      </c>
      <c r="C12887" s="827" t="s">
        <v>3031</v>
      </c>
      <c r="D12887" s="824" t="s">
        <v>3111</v>
      </c>
      <c r="E12887" s="826">
        <v>7000</v>
      </c>
      <c r="F12887" s="825" t="s">
        <v>3109</v>
      </c>
      <c r="G12887" s="824" t="s">
        <v>3108</v>
      </c>
      <c r="H12887" s="823" t="s">
        <v>2860</v>
      </c>
      <c r="I12887" s="823" t="s">
        <v>2666</v>
      </c>
      <c r="J12887" s="823" t="s">
        <v>3107</v>
      </c>
      <c r="K12887" s="822">
        <v>2</v>
      </c>
      <c r="L12887" s="822">
        <v>4</v>
      </c>
      <c r="M12887" s="821">
        <v>29458.43</v>
      </c>
      <c r="N12887" s="822" t="s">
        <v>3033</v>
      </c>
      <c r="O12887" s="822"/>
      <c r="P12887" s="821"/>
    </row>
    <row r="12888" spans="1:16" ht="27" customHeight="1" x14ac:dyDescent="0.25">
      <c r="A12888" s="827" t="s">
        <v>2673</v>
      </c>
      <c r="B12888" s="827" t="s">
        <v>2672</v>
      </c>
      <c r="C12888" s="827" t="s">
        <v>3031</v>
      </c>
      <c r="D12888" s="824" t="s">
        <v>3110</v>
      </c>
      <c r="E12888" s="826">
        <v>8000</v>
      </c>
      <c r="F12888" s="825" t="s">
        <v>3109</v>
      </c>
      <c r="G12888" s="824" t="s">
        <v>3108</v>
      </c>
      <c r="H12888" s="823" t="s">
        <v>2860</v>
      </c>
      <c r="I12888" s="823" t="s">
        <v>2666</v>
      </c>
      <c r="J12888" s="823" t="s">
        <v>3107</v>
      </c>
      <c r="K12888" s="822">
        <v>2</v>
      </c>
      <c r="L12888" s="822">
        <v>9</v>
      </c>
      <c r="M12888" s="821">
        <v>68961.430000000008</v>
      </c>
      <c r="N12888" s="822">
        <v>1</v>
      </c>
      <c r="O12888" s="822">
        <v>6</v>
      </c>
      <c r="P12888" s="821">
        <v>49044.900000000009</v>
      </c>
    </row>
    <row r="12889" spans="1:16" x14ac:dyDescent="0.25">
      <c r="A12889" s="827" t="s">
        <v>2673</v>
      </c>
      <c r="B12889" s="827" t="s">
        <v>2672</v>
      </c>
      <c r="C12889" s="827" t="s">
        <v>3031</v>
      </c>
      <c r="D12889" s="824" t="s">
        <v>3106</v>
      </c>
      <c r="E12889" s="826">
        <v>6000</v>
      </c>
      <c r="F12889" s="825" t="s">
        <v>3105</v>
      </c>
      <c r="G12889" s="824" t="s">
        <v>2689</v>
      </c>
      <c r="H12889" s="823" t="s">
        <v>3065</v>
      </c>
      <c r="I12889" s="823" t="s">
        <v>2666</v>
      </c>
      <c r="J12889" s="823" t="s">
        <v>2688</v>
      </c>
      <c r="K12889" s="822">
        <v>1</v>
      </c>
      <c r="L12889" s="822">
        <v>12</v>
      </c>
      <c r="M12889" s="821">
        <v>72889.179999999993</v>
      </c>
      <c r="N12889" s="822">
        <v>1</v>
      </c>
      <c r="O12889" s="822">
        <v>6</v>
      </c>
      <c r="P12889" s="821">
        <v>36889.48000000001</v>
      </c>
    </row>
    <row r="12890" spans="1:16" ht="22.5" x14ac:dyDescent="0.25">
      <c r="A12890" s="827" t="s">
        <v>2673</v>
      </c>
      <c r="B12890" s="827" t="s">
        <v>2672</v>
      </c>
      <c r="C12890" s="827" t="s">
        <v>3031</v>
      </c>
      <c r="D12890" s="824" t="s">
        <v>3104</v>
      </c>
      <c r="E12890" s="826">
        <v>4000</v>
      </c>
      <c r="F12890" s="825" t="s">
        <v>3103</v>
      </c>
      <c r="G12890" s="824" t="s">
        <v>2753</v>
      </c>
      <c r="H12890" s="823" t="s">
        <v>3034</v>
      </c>
      <c r="I12890" s="823" t="s">
        <v>385</v>
      </c>
      <c r="J12890" s="823" t="s">
        <v>3102</v>
      </c>
      <c r="K12890" s="822">
        <v>3</v>
      </c>
      <c r="L12890" s="822">
        <v>12</v>
      </c>
      <c r="M12890" s="821">
        <v>46258.98</v>
      </c>
      <c r="N12890" s="822">
        <v>1</v>
      </c>
      <c r="O12890" s="822">
        <v>6</v>
      </c>
      <c r="P12890" s="821">
        <v>25044.900000000009</v>
      </c>
    </row>
    <row r="12891" spans="1:16" x14ac:dyDescent="0.25">
      <c r="A12891" s="827" t="s">
        <v>2673</v>
      </c>
      <c r="B12891" s="827" t="s">
        <v>2672</v>
      </c>
      <c r="C12891" s="827" t="s">
        <v>3031</v>
      </c>
      <c r="D12891" s="824" t="s">
        <v>3061</v>
      </c>
      <c r="E12891" s="826">
        <v>3500</v>
      </c>
      <c r="F12891" s="825" t="s">
        <v>2771</v>
      </c>
      <c r="G12891" s="824" t="s">
        <v>2770</v>
      </c>
      <c r="H12891" s="823" t="s">
        <v>3101</v>
      </c>
      <c r="I12891" s="823" t="s">
        <v>2684</v>
      </c>
      <c r="J12891" s="823" t="s">
        <v>3100</v>
      </c>
      <c r="K12891" s="822">
        <v>3</v>
      </c>
      <c r="L12891" s="822">
        <v>11</v>
      </c>
      <c r="M12891" s="821">
        <v>39539.699999999997</v>
      </c>
      <c r="N12891" s="822">
        <v>1</v>
      </c>
      <c r="O12891" s="822">
        <v>6</v>
      </c>
      <c r="P12891" s="821">
        <v>22033.23000000001</v>
      </c>
    </row>
    <row r="12892" spans="1:16" ht="22.5" x14ac:dyDescent="0.25">
      <c r="A12892" s="827" t="s">
        <v>2673</v>
      </c>
      <c r="B12892" s="827" t="s">
        <v>2672</v>
      </c>
      <c r="C12892" s="827" t="s">
        <v>3031</v>
      </c>
      <c r="D12892" s="824" t="s">
        <v>3099</v>
      </c>
      <c r="E12892" s="826">
        <v>4500</v>
      </c>
      <c r="F12892" s="825" t="s">
        <v>3098</v>
      </c>
      <c r="G12892" s="824" t="s">
        <v>3097</v>
      </c>
      <c r="H12892" s="823" t="s">
        <v>3096</v>
      </c>
      <c r="I12892" s="823" t="s">
        <v>2684</v>
      </c>
      <c r="J12892" s="823" t="s">
        <v>3096</v>
      </c>
      <c r="K12892" s="822">
        <v>1</v>
      </c>
      <c r="L12892" s="822">
        <v>2</v>
      </c>
      <c r="M12892" s="821">
        <v>8742.4199999999983</v>
      </c>
      <c r="N12892" s="822">
        <v>1</v>
      </c>
      <c r="O12892" s="822">
        <v>6</v>
      </c>
      <c r="P12892" s="821">
        <v>28044.900000000009</v>
      </c>
    </row>
    <row r="12893" spans="1:16" ht="22.5" x14ac:dyDescent="0.25">
      <c r="A12893" s="827" t="s">
        <v>2673</v>
      </c>
      <c r="B12893" s="827" t="s">
        <v>2672</v>
      </c>
      <c r="C12893" s="827" t="s">
        <v>3031</v>
      </c>
      <c r="D12893" s="824" t="s">
        <v>3095</v>
      </c>
      <c r="E12893" s="826">
        <v>4000</v>
      </c>
      <c r="F12893" s="825" t="s">
        <v>3094</v>
      </c>
      <c r="G12893" s="824" t="s">
        <v>2705</v>
      </c>
      <c r="H12893" s="823" t="s">
        <v>2797</v>
      </c>
      <c r="I12893" s="823" t="s">
        <v>2684</v>
      </c>
      <c r="J12893" s="823" t="s">
        <v>2728</v>
      </c>
      <c r="K12893" s="822">
        <v>1</v>
      </c>
      <c r="L12893" s="822">
        <v>12</v>
      </c>
      <c r="M12893" s="821">
        <v>49895.56</v>
      </c>
      <c r="N12893" s="822">
        <v>1</v>
      </c>
      <c r="O12893" s="822">
        <v>6</v>
      </c>
      <c r="P12893" s="821">
        <v>24997.960000000006</v>
      </c>
    </row>
    <row r="12894" spans="1:16" x14ac:dyDescent="0.25">
      <c r="A12894" s="1772" t="s">
        <v>2848</v>
      </c>
      <c r="B12894" s="1772"/>
      <c r="C12894" s="1772"/>
      <c r="D12894" s="1772"/>
      <c r="E12894" s="1772"/>
      <c r="F12894" s="1772" t="s">
        <v>378</v>
      </c>
      <c r="G12894" s="1772"/>
      <c r="H12894" s="1772"/>
      <c r="I12894" s="1772"/>
      <c r="J12894" s="1772"/>
      <c r="K12894" s="1771" t="s">
        <v>2847</v>
      </c>
      <c r="L12894" s="1771"/>
      <c r="M12894" s="1771"/>
      <c r="N12894" s="1771" t="s">
        <v>2846</v>
      </c>
      <c r="O12894" s="1771"/>
      <c r="P12894" s="1771"/>
    </row>
    <row r="12895" spans="1:16" ht="75" customHeight="1" x14ac:dyDescent="0.25">
      <c r="A12895" s="1535" t="s">
        <v>2845</v>
      </c>
      <c r="B12895" s="1535" t="s">
        <v>5</v>
      </c>
      <c r="C12895" s="1535" t="s">
        <v>2844</v>
      </c>
      <c r="D12895" s="1535" t="s">
        <v>2843</v>
      </c>
      <c r="E12895" s="1536" t="s">
        <v>2842</v>
      </c>
      <c r="F12895" s="1537" t="s">
        <v>2841</v>
      </c>
      <c r="G12895" s="1540" t="s">
        <v>2840</v>
      </c>
      <c r="H12895" s="1535" t="s">
        <v>2839</v>
      </c>
      <c r="I12895" s="1535" t="s">
        <v>2838</v>
      </c>
      <c r="J12895" s="1535" t="s">
        <v>2837</v>
      </c>
      <c r="K12895" s="1561" t="s">
        <v>2836</v>
      </c>
      <c r="L12895" s="1538" t="s">
        <v>2835</v>
      </c>
      <c r="M12895" s="1539" t="s">
        <v>2834</v>
      </c>
      <c r="N12895" s="1561" t="s">
        <v>2836</v>
      </c>
      <c r="O12895" s="1538" t="s">
        <v>2835</v>
      </c>
      <c r="P12895" s="1539" t="s">
        <v>2834</v>
      </c>
    </row>
    <row r="12896" spans="1:16" ht="22.5" x14ac:dyDescent="0.25">
      <c r="A12896" s="827" t="s">
        <v>2673</v>
      </c>
      <c r="B12896" s="827" t="s">
        <v>2672</v>
      </c>
      <c r="C12896" s="827" t="s">
        <v>3031</v>
      </c>
      <c r="D12896" s="824" t="s">
        <v>3093</v>
      </c>
      <c r="E12896" s="826">
        <v>6000</v>
      </c>
      <c r="F12896" s="825" t="s">
        <v>3092</v>
      </c>
      <c r="G12896" s="824" t="s">
        <v>3091</v>
      </c>
      <c r="H12896" s="823" t="s">
        <v>2703</v>
      </c>
      <c r="I12896" s="823" t="s">
        <v>2666</v>
      </c>
      <c r="J12896" s="823" t="s">
        <v>2703</v>
      </c>
      <c r="K12896" s="822">
        <v>3</v>
      </c>
      <c r="L12896" s="822">
        <v>11</v>
      </c>
      <c r="M12896" s="821">
        <v>66147.81</v>
      </c>
      <c r="N12896" s="822">
        <v>2</v>
      </c>
      <c r="O12896" s="822">
        <v>6</v>
      </c>
      <c r="P12896" s="821">
        <v>36918.650000000009</v>
      </c>
    </row>
    <row r="12897" spans="1:16" x14ac:dyDescent="0.25">
      <c r="A12897" s="827" t="s">
        <v>2673</v>
      </c>
      <c r="B12897" s="827" t="s">
        <v>2672</v>
      </c>
      <c r="C12897" s="827" t="s">
        <v>3031</v>
      </c>
      <c r="D12897" s="824" t="s">
        <v>3090</v>
      </c>
      <c r="E12897" s="826">
        <v>5000</v>
      </c>
      <c r="F12897" s="825" t="s">
        <v>3088</v>
      </c>
      <c r="G12897" s="824" t="s">
        <v>3087</v>
      </c>
      <c r="H12897" s="823" t="s">
        <v>2772</v>
      </c>
      <c r="I12897" s="823" t="s">
        <v>2666</v>
      </c>
      <c r="J12897" s="823" t="s">
        <v>2772</v>
      </c>
      <c r="K12897" s="822">
        <v>1</v>
      </c>
      <c r="L12897" s="822">
        <v>1</v>
      </c>
      <c r="M12897" s="821">
        <v>4446.7299999999996</v>
      </c>
      <c r="N12897" s="822">
        <v>1</v>
      </c>
      <c r="O12897" s="822">
        <v>6</v>
      </c>
      <c r="P12897" s="821">
        <v>30876.840000000011</v>
      </c>
    </row>
    <row r="12898" spans="1:16" x14ac:dyDescent="0.25">
      <c r="A12898" s="827" t="s">
        <v>2673</v>
      </c>
      <c r="B12898" s="827" t="s">
        <v>2672</v>
      </c>
      <c r="C12898" s="827" t="s">
        <v>3031</v>
      </c>
      <c r="D12898" s="824" t="s">
        <v>3089</v>
      </c>
      <c r="E12898" s="826">
        <v>3500</v>
      </c>
      <c r="F12898" s="825" t="s">
        <v>3088</v>
      </c>
      <c r="G12898" s="824" t="s">
        <v>3087</v>
      </c>
      <c r="H12898" s="823" t="s">
        <v>2772</v>
      </c>
      <c r="I12898" s="823" t="s">
        <v>2666</v>
      </c>
      <c r="J12898" s="823" t="s">
        <v>2772</v>
      </c>
      <c r="K12898" s="822">
        <v>1</v>
      </c>
      <c r="L12898" s="822">
        <v>4</v>
      </c>
      <c r="M12898" s="821">
        <v>10246.14</v>
      </c>
      <c r="N12898" s="822" t="s">
        <v>3033</v>
      </c>
      <c r="O12898" s="822"/>
      <c r="P12898" s="821"/>
    </row>
    <row r="12899" spans="1:16" ht="22.5" x14ac:dyDescent="0.25">
      <c r="A12899" s="827" t="s">
        <v>2673</v>
      </c>
      <c r="B12899" s="827" t="s">
        <v>2672</v>
      </c>
      <c r="C12899" s="827" t="s">
        <v>3031</v>
      </c>
      <c r="D12899" s="824" t="s">
        <v>3086</v>
      </c>
      <c r="E12899" s="826">
        <v>4500</v>
      </c>
      <c r="F12899" s="825" t="s">
        <v>2927</v>
      </c>
      <c r="G12899" s="824" t="s">
        <v>3085</v>
      </c>
      <c r="H12899" s="823" t="s">
        <v>2860</v>
      </c>
      <c r="I12899" s="823" t="s">
        <v>2666</v>
      </c>
      <c r="J12899" s="823" t="s">
        <v>3084</v>
      </c>
      <c r="K12899" s="822">
        <v>4</v>
      </c>
      <c r="L12899" s="822">
        <v>12</v>
      </c>
      <c r="M12899" s="821">
        <v>55187.039999999994</v>
      </c>
      <c r="N12899" s="822">
        <v>1</v>
      </c>
      <c r="O12899" s="822">
        <v>6</v>
      </c>
      <c r="P12899" s="821">
        <v>27617.46000000001</v>
      </c>
    </row>
    <row r="12900" spans="1:16" x14ac:dyDescent="0.25">
      <c r="A12900" s="827" t="s">
        <v>2673</v>
      </c>
      <c r="B12900" s="827" t="s">
        <v>2672</v>
      </c>
      <c r="C12900" s="827" t="s">
        <v>3031</v>
      </c>
      <c r="D12900" s="824" t="s">
        <v>3083</v>
      </c>
      <c r="E12900" s="826">
        <v>7000</v>
      </c>
      <c r="F12900" s="825" t="s">
        <v>3082</v>
      </c>
      <c r="G12900" s="824" t="s">
        <v>3081</v>
      </c>
      <c r="H12900" s="823" t="s">
        <v>3080</v>
      </c>
      <c r="I12900" s="823" t="s">
        <v>2666</v>
      </c>
      <c r="J12900" s="823" t="s">
        <v>3080</v>
      </c>
      <c r="K12900" s="822">
        <v>1</v>
      </c>
      <c r="L12900" s="822">
        <v>1</v>
      </c>
      <c r="M12900" s="821">
        <v>4546.7299999999996</v>
      </c>
      <c r="N12900" s="822">
        <v>1</v>
      </c>
      <c r="O12900" s="822">
        <v>6</v>
      </c>
      <c r="P12900" s="821">
        <v>43044.900000000009</v>
      </c>
    </row>
    <row r="12901" spans="1:16" ht="22.5" x14ac:dyDescent="0.25">
      <c r="A12901" s="827" t="s">
        <v>2673</v>
      </c>
      <c r="B12901" s="827" t="s">
        <v>2672</v>
      </c>
      <c r="C12901" s="827" t="s">
        <v>3031</v>
      </c>
      <c r="D12901" s="824" t="s">
        <v>3079</v>
      </c>
      <c r="E12901" s="826">
        <v>5500</v>
      </c>
      <c r="F12901" s="825" t="s">
        <v>3078</v>
      </c>
      <c r="G12901" s="824" t="s">
        <v>3077</v>
      </c>
      <c r="H12901" s="823" t="s">
        <v>2737</v>
      </c>
      <c r="I12901" s="823" t="s">
        <v>2684</v>
      </c>
      <c r="J12901" s="823" t="s">
        <v>3076</v>
      </c>
      <c r="K12901" s="822">
        <v>1</v>
      </c>
      <c r="L12901" s="822">
        <v>12</v>
      </c>
      <c r="M12901" s="821">
        <v>67265.850000000006</v>
      </c>
      <c r="N12901" s="822">
        <v>1</v>
      </c>
      <c r="O12901" s="822">
        <v>6</v>
      </c>
      <c r="P12901" s="821">
        <v>33851.260000000009</v>
      </c>
    </row>
    <row r="12902" spans="1:16" ht="22.5" x14ac:dyDescent="0.25">
      <c r="A12902" s="827" t="s">
        <v>2673</v>
      </c>
      <c r="B12902" s="827" t="s">
        <v>2672</v>
      </c>
      <c r="C12902" s="827" t="s">
        <v>3031</v>
      </c>
      <c r="D12902" s="824" t="s">
        <v>3075</v>
      </c>
      <c r="E12902" s="826">
        <v>4500</v>
      </c>
      <c r="F12902" s="825" t="s">
        <v>2788</v>
      </c>
      <c r="G12902" s="824" t="s">
        <v>2787</v>
      </c>
      <c r="H12902" s="823" t="s">
        <v>2860</v>
      </c>
      <c r="I12902" s="823" t="s">
        <v>2684</v>
      </c>
      <c r="J12902" s="823" t="s">
        <v>2906</v>
      </c>
      <c r="K12902" s="822">
        <v>4</v>
      </c>
      <c r="L12902" s="822">
        <v>12</v>
      </c>
      <c r="M12902" s="821">
        <v>55852.979999999996</v>
      </c>
      <c r="N12902" s="822">
        <v>1</v>
      </c>
      <c r="O12902" s="822">
        <v>6</v>
      </c>
      <c r="P12902" s="821">
        <v>28044.900000000009</v>
      </c>
    </row>
    <row r="12903" spans="1:16" x14ac:dyDescent="0.25">
      <c r="A12903" s="827" t="s">
        <v>2673</v>
      </c>
      <c r="B12903" s="827" t="s">
        <v>2672</v>
      </c>
      <c r="C12903" s="827" t="s">
        <v>3031</v>
      </c>
      <c r="D12903" s="824" t="s">
        <v>2772</v>
      </c>
      <c r="E12903" s="826">
        <v>8000</v>
      </c>
      <c r="F12903" s="825" t="s">
        <v>3073</v>
      </c>
      <c r="G12903" s="824" t="s">
        <v>3072</v>
      </c>
      <c r="H12903" s="823" t="s">
        <v>2772</v>
      </c>
      <c r="I12903" s="823" t="s">
        <v>2666</v>
      </c>
      <c r="J12903" s="823" t="s">
        <v>2772</v>
      </c>
      <c r="K12903" s="822">
        <v>1</v>
      </c>
      <c r="L12903" s="822">
        <v>1</v>
      </c>
      <c r="M12903" s="821">
        <v>7046.73</v>
      </c>
      <c r="N12903" s="822">
        <v>2</v>
      </c>
      <c r="O12903" s="822">
        <v>6</v>
      </c>
      <c r="P12903" s="821">
        <v>49013.23000000001</v>
      </c>
    </row>
    <row r="12904" spans="1:16" x14ac:dyDescent="0.25">
      <c r="A12904" s="827" t="s">
        <v>2673</v>
      </c>
      <c r="B12904" s="827" t="s">
        <v>2672</v>
      </c>
      <c r="C12904" s="827" t="s">
        <v>3031</v>
      </c>
      <c r="D12904" s="824" t="s">
        <v>3074</v>
      </c>
      <c r="E12904" s="826">
        <v>7000</v>
      </c>
      <c r="F12904" s="825" t="s">
        <v>3073</v>
      </c>
      <c r="G12904" s="824" t="s">
        <v>3072</v>
      </c>
      <c r="H12904" s="823" t="s">
        <v>2772</v>
      </c>
      <c r="I12904" s="823" t="s">
        <v>2666</v>
      </c>
      <c r="J12904" s="823" t="s">
        <v>2772</v>
      </c>
      <c r="K12904" s="822">
        <v>2</v>
      </c>
      <c r="L12904" s="822">
        <v>5</v>
      </c>
      <c r="M12904" s="821">
        <v>32196.47</v>
      </c>
      <c r="N12904" s="822" t="s">
        <v>3033</v>
      </c>
      <c r="O12904" s="822"/>
      <c r="P12904" s="821"/>
    </row>
    <row r="12905" spans="1:16" ht="22.5" x14ac:dyDescent="0.25">
      <c r="A12905" s="827" t="s">
        <v>2673</v>
      </c>
      <c r="B12905" s="827" t="s">
        <v>2672</v>
      </c>
      <c r="C12905" s="827" t="s">
        <v>3031</v>
      </c>
      <c r="D12905" s="824" t="s">
        <v>3071</v>
      </c>
      <c r="E12905" s="826">
        <v>5000</v>
      </c>
      <c r="F12905" s="825" t="s">
        <v>3070</v>
      </c>
      <c r="G12905" s="824" t="s">
        <v>3069</v>
      </c>
      <c r="H12905" s="823" t="s">
        <v>2883</v>
      </c>
      <c r="I12905" s="823" t="s">
        <v>2684</v>
      </c>
      <c r="J12905" s="823" t="s">
        <v>2920</v>
      </c>
      <c r="K12905" s="822">
        <v>1</v>
      </c>
      <c r="L12905" s="822">
        <v>1</v>
      </c>
      <c r="M12905" s="821">
        <v>4446.7299999999996</v>
      </c>
      <c r="N12905" s="822" t="s">
        <v>3033</v>
      </c>
      <c r="O12905" s="822"/>
      <c r="P12905" s="821"/>
    </row>
    <row r="12906" spans="1:16" x14ac:dyDescent="0.25">
      <c r="A12906" s="827" t="s">
        <v>2673</v>
      </c>
      <c r="B12906" s="827" t="s">
        <v>2672</v>
      </c>
      <c r="C12906" s="827" t="s">
        <v>3031</v>
      </c>
      <c r="D12906" s="824" t="s">
        <v>3068</v>
      </c>
      <c r="E12906" s="826">
        <v>7000</v>
      </c>
      <c r="F12906" s="825" t="s">
        <v>3066</v>
      </c>
      <c r="G12906" s="824" t="s">
        <v>2866</v>
      </c>
      <c r="H12906" s="823" t="s">
        <v>3065</v>
      </c>
      <c r="I12906" s="823" t="s">
        <v>2666</v>
      </c>
      <c r="J12906" s="823" t="s">
        <v>2688</v>
      </c>
      <c r="K12906" s="822">
        <v>2</v>
      </c>
      <c r="L12906" s="822">
        <v>4</v>
      </c>
      <c r="M12906" s="821">
        <v>24220.269999999997</v>
      </c>
      <c r="N12906" s="822">
        <v>1</v>
      </c>
      <c r="O12906" s="822">
        <v>6</v>
      </c>
      <c r="P12906" s="821">
        <v>42962.260000000009</v>
      </c>
    </row>
    <row r="12907" spans="1:16" x14ac:dyDescent="0.25">
      <c r="A12907" s="827" t="s">
        <v>2673</v>
      </c>
      <c r="B12907" s="827" t="s">
        <v>2672</v>
      </c>
      <c r="C12907" s="827" t="s">
        <v>3031</v>
      </c>
      <c r="D12907" s="824" t="s">
        <v>3067</v>
      </c>
      <c r="E12907" s="826">
        <v>5000</v>
      </c>
      <c r="F12907" s="825" t="s">
        <v>3066</v>
      </c>
      <c r="G12907" s="824" t="s">
        <v>2866</v>
      </c>
      <c r="H12907" s="823" t="s">
        <v>3065</v>
      </c>
      <c r="I12907" s="823" t="s">
        <v>2666</v>
      </c>
      <c r="J12907" s="823" t="s">
        <v>2688</v>
      </c>
      <c r="K12907" s="822">
        <v>1</v>
      </c>
      <c r="L12907" s="822">
        <v>10</v>
      </c>
      <c r="M12907" s="821">
        <v>47522.17</v>
      </c>
      <c r="N12907" s="822" t="s">
        <v>3033</v>
      </c>
      <c r="O12907" s="822"/>
      <c r="P12907" s="821"/>
    </row>
    <row r="12908" spans="1:16" ht="22.5" x14ac:dyDescent="0.25">
      <c r="A12908" s="827" t="s">
        <v>2673</v>
      </c>
      <c r="B12908" s="827" t="s">
        <v>2672</v>
      </c>
      <c r="C12908" s="827" t="s">
        <v>3031</v>
      </c>
      <c r="D12908" s="824" t="s">
        <v>3064</v>
      </c>
      <c r="E12908" s="826">
        <v>7000</v>
      </c>
      <c r="F12908" s="825" t="s">
        <v>3063</v>
      </c>
      <c r="G12908" s="824" t="s">
        <v>3062</v>
      </c>
      <c r="H12908" s="823" t="s">
        <v>2676</v>
      </c>
      <c r="I12908" s="823" t="s">
        <v>2666</v>
      </c>
      <c r="J12908" s="823" t="s">
        <v>2925</v>
      </c>
      <c r="K12908" s="822">
        <v>1</v>
      </c>
      <c r="L12908" s="822">
        <v>12</v>
      </c>
      <c r="M12908" s="821">
        <v>85601.08</v>
      </c>
      <c r="N12908" s="822">
        <v>2</v>
      </c>
      <c r="O12908" s="822">
        <v>6</v>
      </c>
      <c r="P12908" s="821">
        <v>43006.98000000001</v>
      </c>
    </row>
    <row r="12909" spans="1:16" x14ac:dyDescent="0.25">
      <c r="A12909" s="827" t="s">
        <v>2673</v>
      </c>
      <c r="B12909" s="827" t="s">
        <v>2672</v>
      </c>
      <c r="C12909" s="827" t="s">
        <v>3031</v>
      </c>
      <c r="D12909" s="824" t="s">
        <v>3061</v>
      </c>
      <c r="E12909" s="826">
        <v>3500</v>
      </c>
      <c r="F12909" s="825" t="s">
        <v>3060</v>
      </c>
      <c r="G12909" s="824" t="s">
        <v>3059</v>
      </c>
      <c r="H12909" s="823" t="s">
        <v>3058</v>
      </c>
      <c r="I12909" s="823" t="s">
        <v>385</v>
      </c>
      <c r="J12909" s="823" t="s">
        <v>3057</v>
      </c>
      <c r="K12909" s="822">
        <v>2</v>
      </c>
      <c r="L12909" s="822">
        <v>12</v>
      </c>
      <c r="M12909" s="821">
        <v>43670.19000000001</v>
      </c>
      <c r="N12909" s="822">
        <v>1</v>
      </c>
      <c r="O12909" s="822">
        <v>6</v>
      </c>
      <c r="P12909" s="821">
        <v>22031.770000000008</v>
      </c>
    </row>
    <row r="12910" spans="1:16" x14ac:dyDescent="0.25">
      <c r="A12910" s="827" t="s">
        <v>2673</v>
      </c>
      <c r="B12910" s="827" t="s">
        <v>2672</v>
      </c>
      <c r="C12910" s="827" t="s">
        <v>3031</v>
      </c>
      <c r="D12910" s="824" t="s">
        <v>3056</v>
      </c>
      <c r="E12910" s="826">
        <v>5000</v>
      </c>
      <c r="F12910" s="825" t="s">
        <v>3054</v>
      </c>
      <c r="G12910" s="824" t="s">
        <v>3053</v>
      </c>
      <c r="H12910" s="823" t="s">
        <v>3052</v>
      </c>
      <c r="I12910" s="823" t="s">
        <v>2684</v>
      </c>
      <c r="J12910" s="823" t="s">
        <v>2721</v>
      </c>
      <c r="K12910" s="822">
        <v>2</v>
      </c>
      <c r="L12910" s="822">
        <v>4</v>
      </c>
      <c r="M12910" s="821">
        <v>17397.699999999997</v>
      </c>
      <c r="N12910" s="822">
        <v>2</v>
      </c>
      <c r="O12910" s="822">
        <v>6</v>
      </c>
      <c r="P12910" s="821">
        <v>30753.94000000001</v>
      </c>
    </row>
    <row r="12911" spans="1:16" x14ac:dyDescent="0.25">
      <c r="A12911" s="827" t="s">
        <v>2673</v>
      </c>
      <c r="B12911" s="827" t="s">
        <v>2672</v>
      </c>
      <c r="C12911" s="827" t="s">
        <v>3031</v>
      </c>
      <c r="D12911" s="824" t="s">
        <v>3055</v>
      </c>
      <c r="E12911" s="826">
        <v>4000</v>
      </c>
      <c r="F12911" s="825" t="s">
        <v>3054</v>
      </c>
      <c r="G12911" s="824" t="s">
        <v>3053</v>
      </c>
      <c r="H12911" s="823" t="s">
        <v>3052</v>
      </c>
      <c r="I12911" s="823" t="s">
        <v>2684</v>
      </c>
      <c r="J12911" s="823" t="s">
        <v>2721</v>
      </c>
      <c r="K12911" s="822">
        <v>3</v>
      </c>
      <c r="L12911" s="822">
        <v>10</v>
      </c>
      <c r="M12911" s="821">
        <v>39573.51</v>
      </c>
      <c r="N12911" s="822" t="s">
        <v>3033</v>
      </c>
      <c r="O12911" s="822"/>
      <c r="P12911" s="821"/>
    </row>
    <row r="12912" spans="1:16" x14ac:dyDescent="0.25">
      <c r="A12912" s="827" t="s">
        <v>2673</v>
      </c>
      <c r="B12912" s="827" t="s">
        <v>2672</v>
      </c>
      <c r="C12912" s="827" t="s">
        <v>3031</v>
      </c>
      <c r="D12912" s="824" t="s">
        <v>3051</v>
      </c>
      <c r="E12912" s="826">
        <v>3000</v>
      </c>
      <c r="F12912" s="825" t="s">
        <v>3050</v>
      </c>
      <c r="G12912" s="824" t="s">
        <v>3049</v>
      </c>
      <c r="H12912" s="823" t="s">
        <v>385</v>
      </c>
      <c r="I12912" s="823" t="s">
        <v>385</v>
      </c>
      <c r="J12912" s="823" t="s">
        <v>385</v>
      </c>
      <c r="K12912" s="822">
        <v>1</v>
      </c>
      <c r="L12912" s="822">
        <v>5</v>
      </c>
      <c r="M12912" s="821">
        <v>9573.7099999999991</v>
      </c>
      <c r="N12912" s="822" t="s">
        <v>3033</v>
      </c>
      <c r="O12912" s="822"/>
      <c r="P12912" s="821"/>
    </row>
    <row r="12913" spans="1:16" x14ac:dyDescent="0.25">
      <c r="A12913" s="827" t="s">
        <v>2673</v>
      </c>
      <c r="B12913" s="827" t="s">
        <v>2672</v>
      </c>
      <c r="C12913" s="827" t="s">
        <v>3031</v>
      </c>
      <c r="D12913" s="824" t="s">
        <v>3048</v>
      </c>
      <c r="E12913" s="826">
        <v>3000</v>
      </c>
      <c r="F12913" s="825" t="s">
        <v>3047</v>
      </c>
      <c r="G12913" s="824" t="s">
        <v>3046</v>
      </c>
      <c r="H12913" s="823" t="s">
        <v>3045</v>
      </c>
      <c r="I12913" s="823" t="s">
        <v>2684</v>
      </c>
      <c r="J12913" s="823" t="s">
        <v>3044</v>
      </c>
      <c r="K12913" s="822">
        <v>2</v>
      </c>
      <c r="L12913" s="822">
        <v>5</v>
      </c>
      <c r="M12913" s="821">
        <v>15867</v>
      </c>
      <c r="N12913" s="822">
        <v>1</v>
      </c>
      <c r="O12913" s="822">
        <v>2</v>
      </c>
      <c r="P12913" s="821">
        <v>1773.44</v>
      </c>
    </row>
    <row r="12914" spans="1:16" x14ac:dyDescent="0.25">
      <c r="A12914" s="827" t="s">
        <v>2673</v>
      </c>
      <c r="B12914" s="827" t="s">
        <v>2672</v>
      </c>
      <c r="C12914" s="827" t="s">
        <v>3031</v>
      </c>
      <c r="D12914" s="824" t="s">
        <v>3043</v>
      </c>
      <c r="E12914" s="826">
        <v>7000</v>
      </c>
      <c r="F12914" s="825" t="s">
        <v>3041</v>
      </c>
      <c r="G12914" s="824" t="s">
        <v>3040</v>
      </c>
      <c r="H12914" s="823" t="s">
        <v>3039</v>
      </c>
      <c r="I12914" s="823" t="s">
        <v>2684</v>
      </c>
      <c r="J12914" s="823" t="s">
        <v>3038</v>
      </c>
      <c r="K12914" s="822">
        <v>1</v>
      </c>
      <c r="L12914" s="822">
        <v>1</v>
      </c>
      <c r="M12914" s="821">
        <v>4546.7299999999996</v>
      </c>
      <c r="N12914" s="822">
        <v>1</v>
      </c>
      <c r="O12914" s="822">
        <v>6</v>
      </c>
      <c r="P12914" s="821">
        <v>43044.900000000009</v>
      </c>
    </row>
    <row r="12915" spans="1:16" x14ac:dyDescent="0.25">
      <c r="A12915" s="827" t="s">
        <v>2673</v>
      </c>
      <c r="B12915" s="827" t="s">
        <v>2672</v>
      </c>
      <c r="C12915" s="827" t="s">
        <v>3031</v>
      </c>
      <c r="D12915" s="824" t="s">
        <v>3042</v>
      </c>
      <c r="E12915" s="826">
        <v>5500</v>
      </c>
      <c r="F12915" s="825" t="s">
        <v>3041</v>
      </c>
      <c r="G12915" s="824" t="s">
        <v>3040</v>
      </c>
      <c r="H12915" s="823" t="s">
        <v>3039</v>
      </c>
      <c r="I12915" s="823" t="s">
        <v>2684</v>
      </c>
      <c r="J12915" s="823" t="s">
        <v>3038</v>
      </c>
      <c r="K12915" s="822">
        <v>1</v>
      </c>
      <c r="L12915" s="822">
        <v>12</v>
      </c>
      <c r="M12915" s="821">
        <v>72032.02</v>
      </c>
      <c r="N12915" s="822" t="s">
        <v>3033</v>
      </c>
      <c r="O12915" s="822"/>
      <c r="P12915" s="821"/>
    </row>
    <row r="12916" spans="1:16" ht="22.5" x14ac:dyDescent="0.25">
      <c r="A12916" s="827" t="s">
        <v>2673</v>
      </c>
      <c r="B12916" s="827" t="s">
        <v>2672</v>
      </c>
      <c r="C12916" s="827" t="s">
        <v>3031</v>
      </c>
      <c r="D12916" s="824" t="s">
        <v>3037</v>
      </c>
      <c r="E12916" s="826">
        <v>5000</v>
      </c>
      <c r="F12916" s="825" t="s">
        <v>3036</v>
      </c>
      <c r="G12916" s="824" t="s">
        <v>3035</v>
      </c>
      <c r="H12916" s="823" t="s">
        <v>2937</v>
      </c>
      <c r="I12916" s="823" t="s">
        <v>385</v>
      </c>
      <c r="J12916" s="823" t="s">
        <v>3034</v>
      </c>
      <c r="K12916" s="822">
        <v>2</v>
      </c>
      <c r="L12916" s="822">
        <v>7</v>
      </c>
      <c r="M12916" s="821">
        <v>35997.97</v>
      </c>
      <c r="N12916" s="822">
        <v>1</v>
      </c>
      <c r="O12916" s="822">
        <v>6</v>
      </c>
      <c r="P12916" s="821">
        <v>31027.890000000007</v>
      </c>
    </row>
    <row r="12917" spans="1:16" ht="22.5" x14ac:dyDescent="0.25">
      <c r="A12917" s="827" t="s">
        <v>2673</v>
      </c>
      <c r="B12917" s="827" t="s">
        <v>2672</v>
      </c>
      <c r="C12917" s="827" t="s">
        <v>3031</v>
      </c>
      <c r="D12917" s="824" t="s">
        <v>3032</v>
      </c>
      <c r="E12917" s="826">
        <v>4000</v>
      </c>
      <c r="F12917" s="825" t="s">
        <v>3036</v>
      </c>
      <c r="G12917" s="824" t="s">
        <v>3035</v>
      </c>
      <c r="H12917" s="823" t="s">
        <v>2937</v>
      </c>
      <c r="I12917" s="823" t="s">
        <v>385</v>
      </c>
      <c r="J12917" s="823" t="s">
        <v>3034</v>
      </c>
      <c r="K12917" s="822">
        <v>1</v>
      </c>
      <c r="L12917" s="822">
        <v>7</v>
      </c>
      <c r="M12917" s="821">
        <v>26748.409999999996</v>
      </c>
      <c r="N12917" s="822" t="s">
        <v>3033</v>
      </c>
      <c r="O12917" s="822"/>
      <c r="P12917" s="821"/>
    </row>
    <row r="12918" spans="1:16" ht="22.5" x14ac:dyDescent="0.25">
      <c r="A12918" s="827" t="s">
        <v>2673</v>
      </c>
      <c r="B12918" s="827" t="s">
        <v>2672</v>
      </c>
      <c r="C12918" s="827" t="s">
        <v>3031</v>
      </c>
      <c r="D12918" s="824" t="s">
        <v>3032</v>
      </c>
      <c r="E12918" s="826">
        <v>4000</v>
      </c>
      <c r="F12918" s="825" t="s">
        <v>2939</v>
      </c>
      <c r="G12918" s="824" t="s">
        <v>2938</v>
      </c>
      <c r="H12918" s="823" t="s">
        <v>2937</v>
      </c>
      <c r="I12918" s="823" t="s">
        <v>385</v>
      </c>
      <c r="J12918" s="823" t="s">
        <v>2937</v>
      </c>
      <c r="K12918" s="822">
        <v>2</v>
      </c>
      <c r="L12918" s="822">
        <v>4</v>
      </c>
      <c r="M12918" s="821">
        <v>13959.16</v>
      </c>
      <c r="N12918" s="822">
        <v>3</v>
      </c>
      <c r="O12918" s="822">
        <v>6</v>
      </c>
      <c r="P12918" s="821">
        <v>23801.530000000006</v>
      </c>
    </row>
    <row r="12919" spans="1:16" x14ac:dyDescent="0.25">
      <c r="A12919" s="827" t="s">
        <v>2673</v>
      </c>
      <c r="B12919" s="827" t="s">
        <v>2672</v>
      </c>
      <c r="C12919" s="827" t="s">
        <v>3031</v>
      </c>
      <c r="D12919" s="824" t="s">
        <v>3030</v>
      </c>
      <c r="E12919" s="826">
        <v>4000</v>
      </c>
      <c r="F12919" s="825" t="s">
        <v>2958</v>
      </c>
      <c r="G12919" s="824" t="s">
        <v>2957</v>
      </c>
      <c r="H12919" s="823" t="s">
        <v>3029</v>
      </c>
      <c r="I12919" s="823" t="s">
        <v>385</v>
      </c>
      <c r="J12919" s="823" t="s">
        <v>3029</v>
      </c>
      <c r="K12919" s="822">
        <v>2</v>
      </c>
      <c r="L12919" s="822">
        <v>4</v>
      </c>
      <c r="M12919" s="821">
        <v>14120.27</v>
      </c>
      <c r="N12919" s="822">
        <v>1</v>
      </c>
      <c r="O12919" s="822">
        <v>6</v>
      </c>
      <c r="P12919" s="821">
        <v>25044.900000000009</v>
      </c>
    </row>
    <row r="12920" spans="1:16" x14ac:dyDescent="0.25">
      <c r="A12920" s="827" t="s">
        <v>2673</v>
      </c>
      <c r="B12920" s="827" t="s">
        <v>2672</v>
      </c>
      <c r="C12920" s="827" t="s">
        <v>2671</v>
      </c>
      <c r="D12920" s="824" t="s">
        <v>2670</v>
      </c>
      <c r="E12920" s="826">
        <v>4000</v>
      </c>
      <c r="F12920" s="825" t="s">
        <v>3028</v>
      </c>
      <c r="G12920" s="824" t="s">
        <v>3027</v>
      </c>
      <c r="H12920" s="823" t="s">
        <v>2680</v>
      </c>
      <c r="I12920" s="823" t="s">
        <v>2751</v>
      </c>
      <c r="J12920" s="823" t="s">
        <v>3026</v>
      </c>
      <c r="K12920" s="822">
        <v>4</v>
      </c>
      <c r="L12920" s="822">
        <v>11</v>
      </c>
      <c r="M12920" s="821">
        <v>46348.39</v>
      </c>
      <c r="N12920" s="822"/>
      <c r="O12920" s="822"/>
      <c r="P12920" s="821"/>
    </row>
    <row r="12921" spans="1:16" x14ac:dyDescent="0.25">
      <c r="A12921" s="827" t="s">
        <v>2673</v>
      </c>
      <c r="B12921" s="827" t="s">
        <v>2672</v>
      </c>
      <c r="C12921" s="827" t="s">
        <v>2671</v>
      </c>
      <c r="D12921" s="824" t="s">
        <v>2670</v>
      </c>
      <c r="E12921" s="826">
        <v>7000</v>
      </c>
      <c r="F12921" s="825" t="s">
        <v>3025</v>
      </c>
      <c r="G12921" s="824" t="s">
        <v>3024</v>
      </c>
      <c r="H12921" s="823" t="s">
        <v>3023</v>
      </c>
      <c r="I12921" s="823" t="s">
        <v>2684</v>
      </c>
      <c r="J12921" s="823" t="s">
        <v>3022</v>
      </c>
      <c r="K12921" s="822"/>
      <c r="L12921" s="822"/>
      <c r="M12921" s="821"/>
      <c r="N12921" s="822">
        <v>3</v>
      </c>
      <c r="O12921" s="822">
        <v>5</v>
      </c>
      <c r="P12921" s="821">
        <v>28000</v>
      </c>
    </row>
    <row r="12922" spans="1:16" x14ac:dyDescent="0.25">
      <c r="A12922" s="827" t="s">
        <v>2673</v>
      </c>
      <c r="B12922" s="827" t="s">
        <v>2672</v>
      </c>
      <c r="C12922" s="827" t="s">
        <v>2671</v>
      </c>
      <c r="D12922" s="824" t="s">
        <v>2670</v>
      </c>
      <c r="E12922" s="826">
        <v>8000</v>
      </c>
      <c r="F12922" s="825" t="s">
        <v>3021</v>
      </c>
      <c r="G12922" s="824" t="s">
        <v>3020</v>
      </c>
      <c r="H12922" s="823" t="s">
        <v>3004</v>
      </c>
      <c r="I12922" s="823" t="s">
        <v>2666</v>
      </c>
      <c r="J12922" s="823" t="s">
        <v>3019</v>
      </c>
      <c r="K12922" s="822">
        <v>4</v>
      </c>
      <c r="L12922" s="822">
        <v>7</v>
      </c>
      <c r="M12922" s="821">
        <v>56232</v>
      </c>
      <c r="N12922" s="822"/>
      <c r="O12922" s="822"/>
      <c r="P12922" s="821"/>
    </row>
    <row r="12923" spans="1:16" x14ac:dyDescent="0.25">
      <c r="A12923" s="827" t="s">
        <v>2673</v>
      </c>
      <c r="B12923" s="827" t="s">
        <v>2672</v>
      </c>
      <c r="C12923" s="827" t="s">
        <v>2671</v>
      </c>
      <c r="D12923" s="824" t="s">
        <v>2670</v>
      </c>
      <c r="E12923" s="826">
        <v>4500</v>
      </c>
      <c r="F12923" s="825" t="s">
        <v>3018</v>
      </c>
      <c r="G12923" s="824" t="s">
        <v>3017</v>
      </c>
      <c r="H12923" s="823" t="s">
        <v>2801</v>
      </c>
      <c r="I12923" s="823" t="s">
        <v>3016</v>
      </c>
      <c r="J12923" s="823" t="s">
        <v>2680</v>
      </c>
      <c r="K12923" s="822">
        <v>1</v>
      </c>
      <c r="L12923" s="822">
        <v>3</v>
      </c>
      <c r="M12923" s="821">
        <v>13320</v>
      </c>
      <c r="N12923" s="822">
        <v>2</v>
      </c>
      <c r="O12923" s="822">
        <v>5</v>
      </c>
      <c r="P12923" s="821">
        <v>20280</v>
      </c>
    </row>
    <row r="12924" spans="1:16" x14ac:dyDescent="0.25">
      <c r="A12924" s="827" t="s">
        <v>2673</v>
      </c>
      <c r="B12924" s="827" t="s">
        <v>2672</v>
      </c>
      <c r="C12924" s="827" t="s">
        <v>2671</v>
      </c>
      <c r="D12924" s="824" t="s">
        <v>2670</v>
      </c>
      <c r="E12924" s="826">
        <v>5000</v>
      </c>
      <c r="F12924" s="825" t="s">
        <v>3015</v>
      </c>
      <c r="G12924" s="824" t="s">
        <v>3014</v>
      </c>
      <c r="H12924" s="823" t="s">
        <v>2704</v>
      </c>
      <c r="I12924" s="823" t="s">
        <v>2666</v>
      </c>
      <c r="J12924" s="823" t="s">
        <v>3013</v>
      </c>
      <c r="K12924" s="822">
        <v>2</v>
      </c>
      <c r="L12924" s="822">
        <v>4</v>
      </c>
      <c r="M12924" s="821">
        <v>20000</v>
      </c>
      <c r="N12924" s="822"/>
      <c r="O12924" s="822"/>
      <c r="P12924" s="821"/>
    </row>
    <row r="12925" spans="1:16" x14ac:dyDescent="0.25">
      <c r="A12925" s="827" t="s">
        <v>2673</v>
      </c>
      <c r="B12925" s="827" t="s">
        <v>2672</v>
      </c>
      <c r="C12925" s="827" t="s">
        <v>2671</v>
      </c>
      <c r="D12925" s="824" t="s">
        <v>2670</v>
      </c>
      <c r="E12925" s="826">
        <v>7000</v>
      </c>
      <c r="F12925" s="825" t="s">
        <v>3012</v>
      </c>
      <c r="G12925" s="824" t="s">
        <v>3011</v>
      </c>
      <c r="H12925" s="823" t="s">
        <v>2676</v>
      </c>
      <c r="I12925" s="823" t="s">
        <v>2666</v>
      </c>
      <c r="J12925" s="823" t="s">
        <v>2855</v>
      </c>
      <c r="K12925" s="822"/>
      <c r="L12925" s="822"/>
      <c r="M12925" s="821"/>
      <c r="N12925" s="822">
        <v>2</v>
      </c>
      <c r="O12925" s="822">
        <v>3</v>
      </c>
      <c r="P12925" s="821">
        <v>22000</v>
      </c>
    </row>
    <row r="12926" spans="1:16" x14ac:dyDescent="0.25">
      <c r="A12926" s="827" t="s">
        <v>2673</v>
      </c>
      <c r="B12926" s="827" t="s">
        <v>2672</v>
      </c>
      <c r="C12926" s="827" t="s">
        <v>2671</v>
      </c>
      <c r="D12926" s="824" t="s">
        <v>2670</v>
      </c>
      <c r="E12926" s="826">
        <v>9000</v>
      </c>
      <c r="F12926" s="825" t="s">
        <v>3010</v>
      </c>
      <c r="G12926" s="824" t="s">
        <v>3009</v>
      </c>
      <c r="H12926" s="823" t="s">
        <v>2745</v>
      </c>
      <c r="I12926" s="823" t="s">
        <v>2666</v>
      </c>
      <c r="J12926" s="823" t="s">
        <v>2886</v>
      </c>
      <c r="K12926" s="822">
        <v>4</v>
      </c>
      <c r="L12926" s="822">
        <v>10</v>
      </c>
      <c r="M12926" s="821">
        <v>90000</v>
      </c>
      <c r="N12926" s="822"/>
      <c r="O12926" s="822"/>
      <c r="P12926" s="821"/>
    </row>
    <row r="12927" spans="1:16" x14ac:dyDescent="0.25">
      <c r="A12927" s="827" t="s">
        <v>2673</v>
      </c>
      <c r="B12927" s="827" t="s">
        <v>2672</v>
      </c>
      <c r="C12927" s="827" t="s">
        <v>2671</v>
      </c>
      <c r="D12927" s="824" t="s">
        <v>2670</v>
      </c>
      <c r="E12927" s="826">
        <v>6000</v>
      </c>
      <c r="F12927" s="825" t="s">
        <v>3008</v>
      </c>
      <c r="G12927" s="824" t="s">
        <v>3007</v>
      </c>
      <c r="H12927" s="823" t="s">
        <v>2704</v>
      </c>
      <c r="I12927" s="823" t="s">
        <v>2666</v>
      </c>
      <c r="J12927" s="823" t="s">
        <v>2703</v>
      </c>
      <c r="K12927" s="822">
        <v>3</v>
      </c>
      <c r="L12927" s="822">
        <v>9</v>
      </c>
      <c r="M12927" s="821">
        <v>56750</v>
      </c>
      <c r="N12927" s="822"/>
      <c r="O12927" s="822"/>
      <c r="P12927" s="821"/>
    </row>
    <row r="12928" spans="1:16" x14ac:dyDescent="0.25">
      <c r="A12928" s="827" t="s">
        <v>2673</v>
      </c>
      <c r="B12928" s="827" t="s">
        <v>2672</v>
      </c>
      <c r="C12928" s="827" t="s">
        <v>2671</v>
      </c>
      <c r="D12928" s="824" t="s">
        <v>2670</v>
      </c>
      <c r="E12928" s="826">
        <v>7500</v>
      </c>
      <c r="F12928" s="825" t="s">
        <v>3006</v>
      </c>
      <c r="G12928" s="824" t="s">
        <v>3005</v>
      </c>
      <c r="H12928" s="823" t="s">
        <v>3004</v>
      </c>
      <c r="I12928" s="823" t="s">
        <v>2666</v>
      </c>
      <c r="J12928" s="823" t="s">
        <v>3004</v>
      </c>
      <c r="K12928" s="822">
        <v>2</v>
      </c>
      <c r="L12928" s="822">
        <v>4</v>
      </c>
      <c r="M12928" s="821">
        <v>30000</v>
      </c>
      <c r="N12928" s="822"/>
      <c r="O12928" s="822"/>
      <c r="P12928" s="821"/>
    </row>
    <row r="12929" spans="1:16" x14ac:dyDescent="0.25">
      <c r="A12929" s="827" t="s">
        <v>2673</v>
      </c>
      <c r="B12929" s="827" t="s">
        <v>2672</v>
      </c>
      <c r="C12929" s="827" t="s">
        <v>2671</v>
      </c>
      <c r="D12929" s="824" t="s">
        <v>2670</v>
      </c>
      <c r="E12929" s="826">
        <v>10000</v>
      </c>
      <c r="F12929" s="825" t="s">
        <v>3003</v>
      </c>
      <c r="G12929" s="824" t="s">
        <v>3002</v>
      </c>
      <c r="H12929" s="823" t="s">
        <v>3001</v>
      </c>
      <c r="I12929" s="823" t="s">
        <v>2684</v>
      </c>
      <c r="J12929" s="823" t="s">
        <v>3000</v>
      </c>
      <c r="K12929" s="822">
        <v>1</v>
      </c>
      <c r="L12929" s="822">
        <v>1</v>
      </c>
      <c r="M12929" s="821">
        <v>10000</v>
      </c>
      <c r="N12929" s="822"/>
      <c r="O12929" s="822"/>
      <c r="P12929" s="821"/>
    </row>
    <row r="12930" spans="1:16" x14ac:dyDescent="0.25">
      <c r="A12930" s="827" t="s">
        <v>2673</v>
      </c>
      <c r="B12930" s="827" t="s">
        <v>2672</v>
      </c>
      <c r="C12930" s="827" t="s">
        <v>2671</v>
      </c>
      <c r="D12930" s="824" t="s">
        <v>2670</v>
      </c>
      <c r="E12930" s="826">
        <v>4500</v>
      </c>
      <c r="F12930" s="825" t="s">
        <v>2999</v>
      </c>
      <c r="G12930" s="824" t="s">
        <v>2998</v>
      </c>
      <c r="H12930" s="823" t="s">
        <v>2898</v>
      </c>
      <c r="I12930" s="823" t="s">
        <v>2751</v>
      </c>
      <c r="J12930" s="823" t="s">
        <v>2997</v>
      </c>
      <c r="K12930" s="822">
        <v>4</v>
      </c>
      <c r="L12930" s="822">
        <v>12</v>
      </c>
      <c r="M12930" s="821">
        <v>55950</v>
      </c>
      <c r="N12930" s="822">
        <v>3</v>
      </c>
      <c r="O12930" s="822">
        <v>6</v>
      </c>
      <c r="P12930" s="821">
        <v>22500</v>
      </c>
    </row>
    <row r="12931" spans="1:16" x14ac:dyDescent="0.25">
      <c r="A12931" s="827" t="s">
        <v>2673</v>
      </c>
      <c r="B12931" s="827" t="s">
        <v>2672</v>
      </c>
      <c r="C12931" s="827" t="s">
        <v>2671</v>
      </c>
      <c r="D12931" s="824" t="s">
        <v>2670</v>
      </c>
      <c r="E12931" s="826">
        <v>6000</v>
      </c>
      <c r="F12931" s="825" t="s">
        <v>2996</v>
      </c>
      <c r="G12931" s="824" t="s">
        <v>2995</v>
      </c>
      <c r="H12931" s="823" t="s">
        <v>2994</v>
      </c>
      <c r="I12931" s="823" t="s">
        <v>2666</v>
      </c>
      <c r="J12931" s="823" t="s">
        <v>2993</v>
      </c>
      <c r="K12931" s="822">
        <v>3</v>
      </c>
      <c r="L12931" s="822">
        <v>8</v>
      </c>
      <c r="M12931" s="821">
        <v>52160</v>
      </c>
      <c r="N12931" s="822"/>
      <c r="O12931" s="822"/>
      <c r="P12931" s="821"/>
    </row>
    <row r="12932" spans="1:16" x14ac:dyDescent="0.25">
      <c r="A12932" s="827" t="s">
        <v>2673</v>
      </c>
      <c r="B12932" s="827" t="s">
        <v>2672</v>
      </c>
      <c r="C12932" s="827" t="s">
        <v>2671</v>
      </c>
      <c r="D12932" s="824" t="s">
        <v>2670</v>
      </c>
      <c r="E12932" s="826">
        <v>3250</v>
      </c>
      <c r="F12932" s="825" t="s">
        <v>2992</v>
      </c>
      <c r="G12932" s="824" t="s">
        <v>2991</v>
      </c>
      <c r="H12932" s="823" t="s">
        <v>2831</v>
      </c>
      <c r="I12932" s="823" t="s">
        <v>2666</v>
      </c>
      <c r="J12932" s="823" t="s">
        <v>2925</v>
      </c>
      <c r="K12932" s="822">
        <v>4</v>
      </c>
      <c r="L12932" s="822">
        <v>7</v>
      </c>
      <c r="M12932" s="821">
        <v>24754.84</v>
      </c>
      <c r="N12932" s="822"/>
      <c r="O12932" s="822"/>
      <c r="P12932" s="821"/>
    </row>
    <row r="12933" spans="1:16" x14ac:dyDescent="0.25">
      <c r="A12933" s="827" t="s">
        <v>2673</v>
      </c>
      <c r="B12933" s="827" t="s">
        <v>2672</v>
      </c>
      <c r="C12933" s="827" t="s">
        <v>2671</v>
      </c>
      <c r="D12933" s="824" t="s">
        <v>2670</v>
      </c>
      <c r="E12933" s="826">
        <v>3500</v>
      </c>
      <c r="F12933" s="825" t="s">
        <v>2990</v>
      </c>
      <c r="G12933" s="824" t="s">
        <v>2989</v>
      </c>
      <c r="H12933" s="823" t="s">
        <v>2676</v>
      </c>
      <c r="I12933" s="823" t="s">
        <v>2666</v>
      </c>
      <c r="J12933" s="823" t="s">
        <v>2988</v>
      </c>
      <c r="K12933" s="822">
        <v>1</v>
      </c>
      <c r="L12933" s="822">
        <v>1</v>
      </c>
      <c r="M12933" s="821">
        <v>6416.67</v>
      </c>
      <c r="N12933" s="822"/>
      <c r="O12933" s="822"/>
      <c r="P12933" s="821"/>
    </row>
    <row r="12934" spans="1:16" x14ac:dyDescent="0.25">
      <c r="A12934" s="827" t="s">
        <v>2673</v>
      </c>
      <c r="B12934" s="827" t="s">
        <v>2672</v>
      </c>
      <c r="C12934" s="827" t="s">
        <v>2671</v>
      </c>
      <c r="D12934" s="824" t="s">
        <v>2670</v>
      </c>
      <c r="E12934" s="826">
        <v>9000</v>
      </c>
      <c r="F12934" s="825" t="s">
        <v>2987</v>
      </c>
      <c r="G12934" s="824" t="s">
        <v>2986</v>
      </c>
      <c r="H12934" s="823" t="s">
        <v>2685</v>
      </c>
      <c r="I12934" s="823" t="s">
        <v>2666</v>
      </c>
      <c r="J12934" s="823" t="s">
        <v>2688</v>
      </c>
      <c r="K12934" s="822">
        <v>1</v>
      </c>
      <c r="L12934" s="822">
        <v>1</v>
      </c>
      <c r="M12934" s="821">
        <v>3900</v>
      </c>
      <c r="N12934" s="822"/>
      <c r="O12934" s="822"/>
      <c r="P12934" s="821"/>
    </row>
    <row r="12935" spans="1:16" x14ac:dyDescent="0.25">
      <c r="A12935" s="827" t="s">
        <v>2673</v>
      </c>
      <c r="B12935" s="827" t="s">
        <v>2672</v>
      </c>
      <c r="C12935" s="827" t="s">
        <v>2671</v>
      </c>
      <c r="D12935" s="824" t="s">
        <v>2670</v>
      </c>
      <c r="E12935" s="826">
        <v>9000</v>
      </c>
      <c r="F12935" s="825" t="s">
        <v>2985</v>
      </c>
      <c r="G12935" s="824" t="s">
        <v>2984</v>
      </c>
      <c r="H12935" s="823" t="s">
        <v>2722</v>
      </c>
      <c r="I12935" s="823" t="s">
        <v>2666</v>
      </c>
      <c r="J12935" s="823" t="s">
        <v>2772</v>
      </c>
      <c r="K12935" s="822">
        <v>2</v>
      </c>
      <c r="L12935" s="822">
        <v>6</v>
      </c>
      <c r="M12935" s="821">
        <v>53775</v>
      </c>
      <c r="N12935" s="822"/>
      <c r="O12935" s="822"/>
      <c r="P12935" s="821"/>
    </row>
    <row r="12936" spans="1:16" x14ac:dyDescent="0.25">
      <c r="A12936" s="827" t="s">
        <v>2673</v>
      </c>
      <c r="B12936" s="827" t="s">
        <v>2672</v>
      </c>
      <c r="C12936" s="827" t="s">
        <v>2671</v>
      </c>
      <c r="D12936" s="824" t="s">
        <v>2670</v>
      </c>
      <c r="E12936" s="826">
        <v>12000</v>
      </c>
      <c r="F12936" s="825" t="s">
        <v>2983</v>
      </c>
      <c r="G12936" s="824" t="s">
        <v>2982</v>
      </c>
      <c r="H12936" s="823" t="s">
        <v>2704</v>
      </c>
      <c r="I12936" s="823" t="s">
        <v>2666</v>
      </c>
      <c r="J12936" s="823" t="s">
        <v>2703</v>
      </c>
      <c r="K12936" s="822"/>
      <c r="L12936" s="822"/>
      <c r="M12936" s="821"/>
      <c r="N12936" s="822">
        <v>2</v>
      </c>
      <c r="O12936" s="822">
        <v>2</v>
      </c>
      <c r="P12936" s="821">
        <v>12000</v>
      </c>
    </row>
    <row r="12937" spans="1:16" x14ac:dyDescent="0.25">
      <c r="A12937" s="827" t="s">
        <v>2673</v>
      </c>
      <c r="B12937" s="827" t="s">
        <v>2672</v>
      </c>
      <c r="C12937" s="827" t="s">
        <v>2671</v>
      </c>
      <c r="D12937" s="824" t="s">
        <v>2670</v>
      </c>
      <c r="E12937" s="826">
        <v>6000</v>
      </c>
      <c r="F12937" s="825" t="s">
        <v>2981</v>
      </c>
      <c r="G12937" s="824" t="s">
        <v>2980</v>
      </c>
      <c r="H12937" s="823" t="s">
        <v>2773</v>
      </c>
      <c r="I12937" s="823" t="s">
        <v>2666</v>
      </c>
      <c r="J12937" s="823" t="s">
        <v>2772</v>
      </c>
      <c r="K12937" s="822">
        <v>1</v>
      </c>
      <c r="L12937" s="822">
        <v>3</v>
      </c>
      <c r="M12937" s="821">
        <v>18000</v>
      </c>
      <c r="N12937" s="822"/>
      <c r="O12937" s="822"/>
      <c r="P12937" s="821"/>
    </row>
    <row r="12938" spans="1:16" x14ac:dyDescent="0.25">
      <c r="A12938" s="827" t="s">
        <v>2673</v>
      </c>
      <c r="B12938" s="827" t="s">
        <v>2672</v>
      </c>
      <c r="C12938" s="827" t="s">
        <v>2671</v>
      </c>
      <c r="D12938" s="824" t="s">
        <v>2670</v>
      </c>
      <c r="E12938" s="826">
        <v>3000</v>
      </c>
      <c r="F12938" s="825" t="s">
        <v>2979</v>
      </c>
      <c r="G12938" s="824" t="s">
        <v>2978</v>
      </c>
      <c r="H12938" s="823" t="s">
        <v>2977</v>
      </c>
      <c r="I12938" s="823" t="s">
        <v>2707</v>
      </c>
      <c r="J12938" s="823" t="s">
        <v>2977</v>
      </c>
      <c r="K12938" s="822">
        <v>3</v>
      </c>
      <c r="L12938" s="822">
        <v>10</v>
      </c>
      <c r="M12938" s="821">
        <v>29200</v>
      </c>
      <c r="N12938" s="822"/>
      <c r="O12938" s="822"/>
      <c r="P12938" s="821"/>
    </row>
    <row r="12939" spans="1:16" x14ac:dyDescent="0.25">
      <c r="A12939" s="827" t="s">
        <v>2673</v>
      </c>
      <c r="B12939" s="827" t="s">
        <v>2672</v>
      </c>
      <c r="C12939" s="827" t="s">
        <v>2671</v>
      </c>
      <c r="D12939" s="824" t="s">
        <v>2670</v>
      </c>
      <c r="E12939" s="826">
        <v>3000</v>
      </c>
      <c r="F12939" s="825" t="s">
        <v>2976</v>
      </c>
      <c r="G12939" s="824" t="s">
        <v>2975</v>
      </c>
      <c r="H12939" s="823" t="s">
        <v>2712</v>
      </c>
      <c r="I12939" s="823" t="s">
        <v>2666</v>
      </c>
      <c r="J12939" s="823" t="s">
        <v>2855</v>
      </c>
      <c r="K12939" s="822">
        <v>3</v>
      </c>
      <c r="L12939" s="822">
        <v>7</v>
      </c>
      <c r="M12939" s="821">
        <v>21136</v>
      </c>
      <c r="N12939" s="822"/>
      <c r="O12939" s="822"/>
      <c r="P12939" s="821"/>
    </row>
    <row r="12940" spans="1:16" x14ac:dyDescent="0.25">
      <c r="A12940" s="827" t="s">
        <v>2673</v>
      </c>
      <c r="B12940" s="827" t="s">
        <v>2672</v>
      </c>
      <c r="C12940" s="827" t="s">
        <v>2671</v>
      </c>
      <c r="D12940" s="824" t="s">
        <v>2670</v>
      </c>
      <c r="E12940" s="826">
        <v>5000</v>
      </c>
      <c r="F12940" s="825" t="s">
        <v>2974</v>
      </c>
      <c r="G12940" s="824" t="s">
        <v>2973</v>
      </c>
      <c r="H12940" s="823" t="s">
        <v>2972</v>
      </c>
      <c r="I12940" s="823" t="s">
        <v>2684</v>
      </c>
      <c r="J12940" s="823" t="s">
        <v>2971</v>
      </c>
      <c r="K12940" s="822">
        <v>1</v>
      </c>
      <c r="L12940" s="822">
        <v>1</v>
      </c>
      <c r="M12940" s="821">
        <v>600</v>
      </c>
      <c r="N12940" s="822">
        <v>4</v>
      </c>
      <c r="O12940" s="822">
        <v>6</v>
      </c>
      <c r="P12940" s="821">
        <v>19500</v>
      </c>
    </row>
    <row r="12941" spans="1:16" x14ac:dyDescent="0.25">
      <c r="A12941" s="827" t="s">
        <v>2673</v>
      </c>
      <c r="B12941" s="827" t="s">
        <v>2672</v>
      </c>
      <c r="C12941" s="827" t="s">
        <v>2671</v>
      </c>
      <c r="D12941" s="824" t="s">
        <v>2670</v>
      </c>
      <c r="E12941" s="826">
        <v>9000</v>
      </c>
      <c r="F12941" s="825" t="s">
        <v>2970</v>
      </c>
      <c r="G12941" s="824" t="s">
        <v>2969</v>
      </c>
      <c r="H12941" s="823" t="s">
        <v>2941</v>
      </c>
      <c r="I12941" s="823" t="s">
        <v>2666</v>
      </c>
      <c r="J12941" s="823" t="s">
        <v>2940</v>
      </c>
      <c r="K12941" s="822">
        <v>1</v>
      </c>
      <c r="L12941" s="822">
        <v>2</v>
      </c>
      <c r="M12941" s="821">
        <v>19410</v>
      </c>
      <c r="N12941" s="822"/>
      <c r="O12941" s="822"/>
      <c r="P12941" s="821"/>
    </row>
    <row r="12942" spans="1:16" x14ac:dyDescent="0.25">
      <c r="A12942" s="827" t="s">
        <v>2673</v>
      </c>
      <c r="B12942" s="827" t="s">
        <v>2672</v>
      </c>
      <c r="C12942" s="827" t="s">
        <v>2671</v>
      </c>
      <c r="D12942" s="824" t="s">
        <v>2670</v>
      </c>
      <c r="E12942" s="826">
        <v>8000</v>
      </c>
      <c r="F12942" s="825" t="s">
        <v>2968</v>
      </c>
      <c r="G12942" s="824" t="s">
        <v>2967</v>
      </c>
      <c r="H12942" s="823" t="s">
        <v>2966</v>
      </c>
      <c r="I12942" s="823" t="s">
        <v>2666</v>
      </c>
      <c r="J12942" s="823" t="s">
        <v>2965</v>
      </c>
      <c r="K12942" s="822">
        <v>4</v>
      </c>
      <c r="L12942" s="822">
        <v>10</v>
      </c>
      <c r="M12942" s="821">
        <v>77340</v>
      </c>
      <c r="N12942" s="822"/>
      <c r="O12942" s="822"/>
      <c r="P12942" s="821"/>
    </row>
    <row r="12943" spans="1:16" x14ac:dyDescent="0.25">
      <c r="A12943" s="827" t="s">
        <v>2673</v>
      </c>
      <c r="B12943" s="827" t="s">
        <v>2672</v>
      </c>
      <c r="C12943" s="827" t="s">
        <v>2671</v>
      </c>
      <c r="D12943" s="824" t="s">
        <v>2670</v>
      </c>
      <c r="E12943" s="826">
        <v>9000</v>
      </c>
      <c r="F12943" s="825" t="s">
        <v>2964</v>
      </c>
      <c r="G12943" s="824" t="s">
        <v>2963</v>
      </c>
      <c r="H12943" s="823" t="s">
        <v>2704</v>
      </c>
      <c r="I12943" s="823" t="s">
        <v>2666</v>
      </c>
      <c r="J12943" s="823" t="s">
        <v>2703</v>
      </c>
      <c r="K12943" s="822">
        <v>1</v>
      </c>
      <c r="L12943" s="822">
        <v>2</v>
      </c>
      <c r="M12943" s="821">
        <v>22200</v>
      </c>
      <c r="N12943" s="822"/>
      <c r="O12943" s="822"/>
      <c r="P12943" s="821"/>
    </row>
    <row r="12944" spans="1:16" ht="22.5" x14ac:dyDescent="0.25">
      <c r="A12944" s="827" t="s">
        <v>2673</v>
      </c>
      <c r="B12944" s="827" t="s">
        <v>2672</v>
      </c>
      <c r="C12944" s="827" t="s">
        <v>2671</v>
      </c>
      <c r="D12944" s="824" t="s">
        <v>2670</v>
      </c>
      <c r="E12944" s="826">
        <v>4000</v>
      </c>
      <c r="F12944" s="825" t="s">
        <v>2962</v>
      </c>
      <c r="G12944" s="824" t="s">
        <v>2961</v>
      </c>
      <c r="H12944" s="823" t="s">
        <v>2960</v>
      </c>
      <c r="I12944" s="823" t="s">
        <v>2684</v>
      </c>
      <c r="J12944" s="823" t="s">
        <v>2959</v>
      </c>
      <c r="K12944" s="822">
        <v>2</v>
      </c>
      <c r="L12944" s="822">
        <v>8</v>
      </c>
      <c r="M12944" s="821">
        <v>32400</v>
      </c>
      <c r="N12944" s="822"/>
      <c r="O12944" s="822"/>
      <c r="P12944" s="821"/>
    </row>
    <row r="12945" spans="1:16" ht="22.5" x14ac:dyDescent="0.25">
      <c r="A12945" s="827" t="s">
        <v>2673</v>
      </c>
      <c r="B12945" s="827" t="s">
        <v>2672</v>
      </c>
      <c r="C12945" s="827" t="s">
        <v>2671</v>
      </c>
      <c r="D12945" s="824" t="s">
        <v>2670</v>
      </c>
      <c r="E12945" s="826">
        <v>3000</v>
      </c>
      <c r="F12945" s="825" t="s">
        <v>2958</v>
      </c>
      <c r="G12945" s="824" t="s">
        <v>2957</v>
      </c>
      <c r="H12945" s="823" t="s">
        <v>2956</v>
      </c>
      <c r="I12945" s="823" t="s">
        <v>2666</v>
      </c>
      <c r="J12945" s="823" t="s">
        <v>2955</v>
      </c>
      <c r="K12945" s="822"/>
      <c r="L12945" s="822"/>
      <c r="M12945" s="821"/>
      <c r="N12945" s="822">
        <v>1</v>
      </c>
      <c r="O12945" s="822">
        <v>3</v>
      </c>
      <c r="P12945" s="821">
        <v>9000</v>
      </c>
    </row>
    <row r="12946" spans="1:16" x14ac:dyDescent="0.25">
      <c r="A12946" s="827" t="s">
        <v>2673</v>
      </c>
      <c r="B12946" s="827" t="s">
        <v>2672</v>
      </c>
      <c r="C12946" s="827" t="s">
        <v>2671</v>
      </c>
      <c r="D12946" s="824" t="s">
        <v>2670</v>
      </c>
      <c r="E12946" s="826">
        <v>6000</v>
      </c>
      <c r="F12946" s="825" t="s">
        <v>2954</v>
      </c>
      <c r="G12946" s="824" t="s">
        <v>2953</v>
      </c>
      <c r="H12946" s="823" t="s">
        <v>2952</v>
      </c>
      <c r="I12946" s="823" t="s">
        <v>2684</v>
      </c>
      <c r="J12946" s="823" t="s">
        <v>2951</v>
      </c>
      <c r="K12946" s="822">
        <v>1</v>
      </c>
      <c r="L12946" s="822">
        <v>1</v>
      </c>
      <c r="M12946" s="821">
        <v>6000</v>
      </c>
      <c r="N12946" s="822"/>
      <c r="O12946" s="822"/>
      <c r="P12946" s="821"/>
    </row>
    <row r="12947" spans="1:16" ht="22.5" x14ac:dyDescent="0.25">
      <c r="A12947" s="827" t="s">
        <v>2673</v>
      </c>
      <c r="B12947" s="827" t="s">
        <v>2672</v>
      </c>
      <c r="C12947" s="827" t="s">
        <v>2671</v>
      </c>
      <c r="D12947" s="824" t="s">
        <v>2670</v>
      </c>
      <c r="E12947" s="826">
        <v>4500</v>
      </c>
      <c r="F12947" s="825" t="s">
        <v>2950</v>
      </c>
      <c r="G12947" s="824" t="s">
        <v>2949</v>
      </c>
      <c r="H12947" s="823" t="s">
        <v>2948</v>
      </c>
      <c r="I12947" s="823" t="s">
        <v>2666</v>
      </c>
      <c r="J12947" s="823" t="s">
        <v>2882</v>
      </c>
      <c r="K12947" s="822">
        <v>4</v>
      </c>
      <c r="L12947" s="822">
        <v>8</v>
      </c>
      <c r="M12947" s="821">
        <v>34500</v>
      </c>
      <c r="N12947" s="822"/>
      <c r="O12947" s="822"/>
      <c r="P12947" s="821"/>
    </row>
    <row r="12948" spans="1:16" x14ac:dyDescent="0.25">
      <c r="A12948" s="827" t="s">
        <v>2673</v>
      </c>
      <c r="B12948" s="827" t="s">
        <v>2672</v>
      </c>
      <c r="C12948" s="827" t="s">
        <v>2671</v>
      </c>
      <c r="D12948" s="824" t="s">
        <v>2670</v>
      </c>
      <c r="E12948" s="826">
        <v>10000</v>
      </c>
      <c r="F12948" s="825" t="s">
        <v>2947</v>
      </c>
      <c r="G12948" s="824" t="s">
        <v>2946</v>
      </c>
      <c r="H12948" s="823" t="s">
        <v>2722</v>
      </c>
      <c r="I12948" s="823" t="s">
        <v>2666</v>
      </c>
      <c r="J12948" s="823" t="s">
        <v>2772</v>
      </c>
      <c r="K12948" s="822">
        <v>2</v>
      </c>
      <c r="L12948" s="822">
        <v>3</v>
      </c>
      <c r="M12948" s="821">
        <v>39900</v>
      </c>
      <c r="N12948" s="822">
        <v>2</v>
      </c>
      <c r="O12948" s="822">
        <v>3</v>
      </c>
      <c r="P12948" s="821">
        <v>30100</v>
      </c>
    </row>
    <row r="12949" spans="1:16" x14ac:dyDescent="0.25">
      <c r="A12949" s="827" t="s">
        <v>2673</v>
      </c>
      <c r="B12949" s="827" t="s">
        <v>2672</v>
      </c>
      <c r="C12949" s="827" t="s">
        <v>2671</v>
      </c>
      <c r="D12949" s="824" t="s">
        <v>2670</v>
      </c>
      <c r="E12949" s="826">
        <v>6500</v>
      </c>
      <c r="F12949" s="825" t="s">
        <v>2945</v>
      </c>
      <c r="G12949" s="824" t="s">
        <v>2944</v>
      </c>
      <c r="H12949" s="823" t="s">
        <v>2685</v>
      </c>
      <c r="I12949" s="823" t="s">
        <v>2666</v>
      </c>
      <c r="J12949" s="823" t="s">
        <v>2688</v>
      </c>
      <c r="K12949" s="822">
        <v>3</v>
      </c>
      <c r="L12949" s="822">
        <v>8</v>
      </c>
      <c r="M12949" s="821">
        <v>45500</v>
      </c>
      <c r="N12949" s="822"/>
      <c r="O12949" s="822"/>
      <c r="P12949" s="821"/>
    </row>
    <row r="12950" spans="1:16" x14ac:dyDescent="0.25">
      <c r="A12950" s="827" t="s">
        <v>2673</v>
      </c>
      <c r="B12950" s="827" t="s">
        <v>2672</v>
      </c>
      <c r="C12950" s="827" t="s">
        <v>2671</v>
      </c>
      <c r="D12950" s="824" t="s">
        <v>2670</v>
      </c>
      <c r="E12950" s="826">
        <v>6000</v>
      </c>
      <c r="F12950" s="825" t="s">
        <v>2943</v>
      </c>
      <c r="G12950" s="824" t="s">
        <v>2942</v>
      </c>
      <c r="H12950" s="823" t="s">
        <v>2941</v>
      </c>
      <c r="I12950" s="823" t="s">
        <v>2666</v>
      </c>
      <c r="J12950" s="823" t="s">
        <v>2940</v>
      </c>
      <c r="K12950" s="822">
        <v>2</v>
      </c>
      <c r="L12950" s="822">
        <v>6</v>
      </c>
      <c r="M12950" s="821">
        <v>38238</v>
      </c>
      <c r="N12950" s="822"/>
      <c r="O12950" s="822"/>
      <c r="P12950" s="821"/>
    </row>
    <row r="12951" spans="1:16" ht="22.5" x14ac:dyDescent="0.25">
      <c r="A12951" s="827" t="s">
        <v>2673</v>
      </c>
      <c r="B12951" s="827" t="s">
        <v>2672</v>
      </c>
      <c r="C12951" s="827" t="s">
        <v>2671</v>
      </c>
      <c r="D12951" s="824" t="s">
        <v>2670</v>
      </c>
      <c r="E12951" s="826">
        <v>3000</v>
      </c>
      <c r="F12951" s="825" t="s">
        <v>2939</v>
      </c>
      <c r="G12951" s="824" t="s">
        <v>2938</v>
      </c>
      <c r="H12951" s="823" t="s">
        <v>2937</v>
      </c>
      <c r="I12951" s="823" t="s">
        <v>2869</v>
      </c>
      <c r="J12951" s="823" t="s">
        <v>2936</v>
      </c>
      <c r="K12951" s="822">
        <v>1</v>
      </c>
      <c r="L12951" s="822">
        <v>3</v>
      </c>
      <c r="M12951" s="821">
        <v>9500</v>
      </c>
      <c r="N12951" s="822">
        <v>3</v>
      </c>
      <c r="O12951" s="822">
        <v>5</v>
      </c>
      <c r="P12951" s="821">
        <v>15000</v>
      </c>
    </row>
    <row r="12952" spans="1:16" x14ac:dyDescent="0.25">
      <c r="A12952" s="827" t="s">
        <v>2673</v>
      </c>
      <c r="B12952" s="827" t="s">
        <v>2672</v>
      </c>
      <c r="C12952" s="827" t="s">
        <v>2671</v>
      </c>
      <c r="D12952" s="824" t="s">
        <v>2670</v>
      </c>
      <c r="E12952" s="826">
        <v>6000</v>
      </c>
      <c r="F12952" s="825" t="s">
        <v>2935</v>
      </c>
      <c r="G12952" s="824" t="s">
        <v>2934</v>
      </c>
      <c r="H12952" s="823" t="s">
        <v>2933</v>
      </c>
      <c r="I12952" s="823" t="s">
        <v>2684</v>
      </c>
      <c r="J12952" s="823" t="s">
        <v>2932</v>
      </c>
      <c r="K12952" s="822">
        <v>1</v>
      </c>
      <c r="L12952" s="822">
        <v>2</v>
      </c>
      <c r="M12952" s="821">
        <v>12060</v>
      </c>
      <c r="N12952" s="822"/>
      <c r="O12952" s="822"/>
      <c r="P12952" s="821"/>
    </row>
    <row r="12953" spans="1:16" x14ac:dyDescent="0.25">
      <c r="A12953" s="827" t="s">
        <v>2673</v>
      </c>
      <c r="B12953" s="827" t="s">
        <v>2672</v>
      </c>
      <c r="C12953" s="827" t="s">
        <v>2671</v>
      </c>
      <c r="D12953" s="824" t="s">
        <v>2670</v>
      </c>
      <c r="E12953" s="826">
        <v>9000</v>
      </c>
      <c r="F12953" s="825" t="s">
        <v>2931</v>
      </c>
      <c r="G12953" s="824" t="s">
        <v>2930</v>
      </c>
      <c r="H12953" s="823" t="s">
        <v>2929</v>
      </c>
      <c r="I12953" s="823" t="s">
        <v>2666</v>
      </c>
      <c r="J12953" s="823" t="s">
        <v>2928</v>
      </c>
      <c r="K12953" s="822">
        <v>1</v>
      </c>
      <c r="L12953" s="822">
        <v>1</v>
      </c>
      <c r="M12953" s="821">
        <v>9000</v>
      </c>
      <c r="N12953" s="822"/>
      <c r="O12953" s="822"/>
      <c r="P12953" s="821"/>
    </row>
    <row r="12954" spans="1:16" x14ac:dyDescent="0.25">
      <c r="A12954" s="827" t="s">
        <v>2673</v>
      </c>
      <c r="B12954" s="827" t="s">
        <v>2672</v>
      </c>
      <c r="C12954" s="827" t="s">
        <v>2671</v>
      </c>
      <c r="D12954" s="824" t="s">
        <v>2670</v>
      </c>
      <c r="E12954" s="826">
        <v>4500</v>
      </c>
      <c r="F12954" s="825" t="s">
        <v>2927</v>
      </c>
      <c r="G12954" s="824" t="s">
        <v>2926</v>
      </c>
      <c r="H12954" s="823" t="s">
        <v>2831</v>
      </c>
      <c r="I12954" s="823" t="s">
        <v>2666</v>
      </c>
      <c r="J12954" s="823" t="s">
        <v>2925</v>
      </c>
      <c r="K12954" s="822">
        <v>5</v>
      </c>
      <c r="L12954" s="822">
        <v>11</v>
      </c>
      <c r="M12954" s="821">
        <v>49271</v>
      </c>
      <c r="N12954" s="822"/>
      <c r="O12954" s="822"/>
      <c r="P12954" s="821"/>
    </row>
    <row r="12955" spans="1:16" x14ac:dyDescent="0.25">
      <c r="A12955" s="827" t="s">
        <v>2673</v>
      </c>
      <c r="B12955" s="827" t="s">
        <v>2672</v>
      </c>
      <c r="C12955" s="827" t="s">
        <v>2671</v>
      </c>
      <c r="D12955" s="824" t="s">
        <v>2670</v>
      </c>
      <c r="E12955" s="826">
        <v>9000</v>
      </c>
      <c r="F12955" s="825" t="s">
        <v>2924</v>
      </c>
      <c r="G12955" s="824" t="s">
        <v>2923</v>
      </c>
      <c r="H12955" s="823" t="s">
        <v>2722</v>
      </c>
      <c r="I12955" s="823" t="s">
        <v>2666</v>
      </c>
      <c r="J12955" s="823" t="s">
        <v>2772</v>
      </c>
      <c r="K12955" s="822">
        <v>1</v>
      </c>
      <c r="L12955" s="822">
        <v>3</v>
      </c>
      <c r="M12955" s="821">
        <v>27000</v>
      </c>
      <c r="N12955" s="822">
        <v>1</v>
      </c>
      <c r="O12955" s="822">
        <v>2</v>
      </c>
      <c r="P12955" s="821">
        <v>18000</v>
      </c>
    </row>
    <row r="12956" spans="1:16" x14ac:dyDescent="0.25">
      <c r="A12956" s="827" t="s">
        <v>2673</v>
      </c>
      <c r="B12956" s="827" t="s">
        <v>2672</v>
      </c>
      <c r="C12956" s="827" t="s">
        <v>2671</v>
      </c>
      <c r="D12956" s="824" t="s">
        <v>2670</v>
      </c>
      <c r="E12956" s="826">
        <v>6000</v>
      </c>
      <c r="F12956" s="825" t="s">
        <v>2922</v>
      </c>
      <c r="G12956" s="824" t="s">
        <v>2921</v>
      </c>
      <c r="H12956" s="823" t="s">
        <v>2883</v>
      </c>
      <c r="I12956" s="823" t="s">
        <v>2684</v>
      </c>
      <c r="J12956" s="823" t="s">
        <v>2920</v>
      </c>
      <c r="K12956" s="822">
        <v>1</v>
      </c>
      <c r="L12956" s="822">
        <v>1</v>
      </c>
      <c r="M12956" s="821">
        <v>6000</v>
      </c>
      <c r="N12956" s="822"/>
      <c r="O12956" s="822"/>
      <c r="P12956" s="821"/>
    </row>
    <row r="12957" spans="1:16" x14ac:dyDescent="0.25">
      <c r="A12957" s="827" t="s">
        <v>2673</v>
      </c>
      <c r="B12957" s="827" t="s">
        <v>2672</v>
      </c>
      <c r="C12957" s="827" t="s">
        <v>2671</v>
      </c>
      <c r="D12957" s="824" t="s">
        <v>2670</v>
      </c>
      <c r="E12957" s="826">
        <v>9000</v>
      </c>
      <c r="F12957" s="825" t="s">
        <v>2919</v>
      </c>
      <c r="G12957" s="824" t="s">
        <v>2918</v>
      </c>
      <c r="H12957" s="823" t="s">
        <v>2917</v>
      </c>
      <c r="I12957" s="823" t="s">
        <v>2666</v>
      </c>
      <c r="J12957" s="823" t="s">
        <v>2688</v>
      </c>
      <c r="K12957" s="822"/>
      <c r="L12957" s="822"/>
      <c r="M12957" s="821"/>
      <c r="N12957" s="822">
        <v>1</v>
      </c>
      <c r="O12957" s="822">
        <v>2</v>
      </c>
      <c r="P12957" s="821">
        <v>18000</v>
      </c>
    </row>
    <row r="12958" spans="1:16" x14ac:dyDescent="0.25">
      <c r="A12958" s="827" t="s">
        <v>2673</v>
      </c>
      <c r="B12958" s="827" t="s">
        <v>2672</v>
      </c>
      <c r="C12958" s="827" t="s">
        <v>2671</v>
      </c>
      <c r="D12958" s="824" t="s">
        <v>2670</v>
      </c>
      <c r="E12958" s="826">
        <v>3500</v>
      </c>
      <c r="F12958" s="825" t="s">
        <v>2916</v>
      </c>
      <c r="G12958" s="824" t="s">
        <v>2915</v>
      </c>
      <c r="H12958" s="823" t="s">
        <v>2914</v>
      </c>
      <c r="I12958" s="823" t="s">
        <v>2666</v>
      </c>
      <c r="J12958" s="823" t="s">
        <v>2913</v>
      </c>
      <c r="K12958" s="822">
        <v>5</v>
      </c>
      <c r="L12958" s="822">
        <v>12</v>
      </c>
      <c r="M12958" s="821">
        <v>49271</v>
      </c>
      <c r="N12958" s="822"/>
      <c r="O12958" s="822"/>
      <c r="P12958" s="821"/>
    </row>
    <row r="12959" spans="1:16" x14ac:dyDescent="0.25">
      <c r="A12959" s="827" t="s">
        <v>2673</v>
      </c>
      <c r="B12959" s="827" t="s">
        <v>2672</v>
      </c>
      <c r="C12959" s="827" t="s">
        <v>2671</v>
      </c>
      <c r="D12959" s="824" t="s">
        <v>2670</v>
      </c>
      <c r="E12959" s="826">
        <v>4250</v>
      </c>
      <c r="F12959" s="825" t="s">
        <v>2912</v>
      </c>
      <c r="G12959" s="824" t="s">
        <v>2911</v>
      </c>
      <c r="H12959" s="823" t="s">
        <v>2883</v>
      </c>
      <c r="I12959" s="823" t="s">
        <v>2666</v>
      </c>
      <c r="J12959" s="823" t="s">
        <v>2852</v>
      </c>
      <c r="K12959" s="822"/>
      <c r="L12959" s="822"/>
      <c r="M12959" s="821"/>
      <c r="N12959" s="822">
        <v>2</v>
      </c>
      <c r="O12959" s="822">
        <v>5</v>
      </c>
      <c r="P12959" s="821">
        <v>17500</v>
      </c>
    </row>
    <row r="12960" spans="1:16" x14ac:dyDescent="0.25">
      <c r="A12960" s="827" t="s">
        <v>2673</v>
      </c>
      <c r="B12960" s="827" t="s">
        <v>2672</v>
      </c>
      <c r="C12960" s="827" t="s">
        <v>2671</v>
      </c>
      <c r="D12960" s="824" t="s">
        <v>2670</v>
      </c>
      <c r="E12960" s="826">
        <v>10000</v>
      </c>
      <c r="F12960" s="825" t="s">
        <v>2910</v>
      </c>
      <c r="G12960" s="824" t="s">
        <v>2909</v>
      </c>
      <c r="H12960" s="823" t="s">
        <v>2722</v>
      </c>
      <c r="I12960" s="823" t="s">
        <v>2666</v>
      </c>
      <c r="J12960" s="823" t="s">
        <v>2772</v>
      </c>
      <c r="K12960" s="822">
        <v>2</v>
      </c>
      <c r="L12960" s="822">
        <v>4</v>
      </c>
      <c r="M12960" s="821">
        <v>39500</v>
      </c>
      <c r="N12960" s="822">
        <v>1</v>
      </c>
      <c r="O12960" s="822">
        <v>1</v>
      </c>
      <c r="P12960" s="821">
        <v>14333.33</v>
      </c>
    </row>
    <row r="12961" spans="1:16" x14ac:dyDescent="0.25">
      <c r="A12961" s="827" t="s">
        <v>2673</v>
      </c>
      <c r="B12961" s="827" t="s">
        <v>2672</v>
      </c>
      <c r="C12961" s="827" t="s">
        <v>2671</v>
      </c>
      <c r="D12961" s="824" t="s">
        <v>2670</v>
      </c>
      <c r="E12961" s="826">
        <v>3500</v>
      </c>
      <c r="F12961" s="825" t="s">
        <v>2908</v>
      </c>
      <c r="G12961" s="824" t="s">
        <v>2907</v>
      </c>
      <c r="H12961" s="823" t="s">
        <v>2712</v>
      </c>
      <c r="I12961" s="823" t="s">
        <v>2684</v>
      </c>
      <c r="J12961" s="823" t="s">
        <v>2906</v>
      </c>
      <c r="K12961" s="822">
        <v>1</v>
      </c>
      <c r="L12961" s="822">
        <v>3</v>
      </c>
      <c r="M12961" s="821">
        <v>10710</v>
      </c>
      <c r="N12961" s="822"/>
      <c r="O12961" s="822"/>
      <c r="P12961" s="821"/>
    </row>
    <row r="12962" spans="1:16" x14ac:dyDescent="0.25">
      <c r="A12962" s="827" t="s">
        <v>2673</v>
      </c>
      <c r="B12962" s="827" t="s">
        <v>2672</v>
      </c>
      <c r="C12962" s="827" t="s">
        <v>2671</v>
      </c>
      <c r="D12962" s="824" t="s">
        <v>2670</v>
      </c>
      <c r="E12962" s="826">
        <v>5500</v>
      </c>
      <c r="F12962" s="825" t="s">
        <v>2905</v>
      </c>
      <c r="G12962" s="824" t="s">
        <v>2904</v>
      </c>
      <c r="H12962" s="823" t="s">
        <v>2903</v>
      </c>
      <c r="I12962" s="823" t="s">
        <v>2902</v>
      </c>
      <c r="J12962" s="823" t="s">
        <v>2901</v>
      </c>
      <c r="K12962" s="822">
        <v>1</v>
      </c>
      <c r="L12962" s="822">
        <v>2</v>
      </c>
      <c r="M12962" s="821">
        <v>11100</v>
      </c>
      <c r="N12962" s="822"/>
      <c r="O12962" s="822"/>
      <c r="P12962" s="821"/>
    </row>
    <row r="12963" spans="1:16" x14ac:dyDescent="0.25">
      <c r="A12963" s="827" t="s">
        <v>2673</v>
      </c>
      <c r="B12963" s="827" t="s">
        <v>2672</v>
      </c>
      <c r="C12963" s="827" t="s">
        <v>2671</v>
      </c>
      <c r="D12963" s="824" t="s">
        <v>2670</v>
      </c>
      <c r="E12963" s="826">
        <v>5000</v>
      </c>
      <c r="F12963" s="825" t="s">
        <v>2900</v>
      </c>
      <c r="G12963" s="824" t="s">
        <v>2899</v>
      </c>
      <c r="H12963" s="823" t="s">
        <v>2898</v>
      </c>
      <c r="I12963" s="823" t="s">
        <v>2707</v>
      </c>
      <c r="J12963" s="823" t="s">
        <v>2897</v>
      </c>
      <c r="K12963" s="822">
        <v>2</v>
      </c>
      <c r="L12963" s="822">
        <v>4</v>
      </c>
      <c r="M12963" s="821">
        <v>19000</v>
      </c>
      <c r="N12963" s="822"/>
      <c r="O12963" s="822"/>
      <c r="P12963" s="821"/>
    </row>
    <row r="12964" spans="1:16" x14ac:dyDescent="0.25">
      <c r="A12964" s="827" t="s">
        <v>2673</v>
      </c>
      <c r="B12964" s="827" t="s">
        <v>2672</v>
      </c>
      <c r="C12964" s="827" t="s">
        <v>2671</v>
      </c>
      <c r="D12964" s="824" t="s">
        <v>2670</v>
      </c>
      <c r="E12964" s="826">
        <v>9000</v>
      </c>
      <c r="F12964" s="825" t="s">
        <v>2896</v>
      </c>
      <c r="G12964" s="824" t="s">
        <v>2895</v>
      </c>
      <c r="H12964" s="823" t="s">
        <v>2883</v>
      </c>
      <c r="I12964" s="823" t="s">
        <v>2666</v>
      </c>
      <c r="J12964" s="823" t="s">
        <v>2882</v>
      </c>
      <c r="K12964" s="822"/>
      <c r="L12964" s="822"/>
      <c r="M12964" s="821"/>
      <c r="N12964" s="822">
        <v>2</v>
      </c>
      <c r="O12964" s="822">
        <v>3</v>
      </c>
      <c r="P12964" s="821">
        <v>27000</v>
      </c>
    </row>
    <row r="12965" spans="1:16" x14ac:dyDescent="0.25">
      <c r="A12965" s="827" t="s">
        <v>2673</v>
      </c>
      <c r="B12965" s="827" t="s">
        <v>2672</v>
      </c>
      <c r="C12965" s="827" t="s">
        <v>2671</v>
      </c>
      <c r="D12965" s="824" t="s">
        <v>2670</v>
      </c>
      <c r="E12965" s="826">
        <v>6500</v>
      </c>
      <c r="F12965" s="825" t="s">
        <v>2894</v>
      </c>
      <c r="G12965" s="824" t="s">
        <v>2893</v>
      </c>
      <c r="H12965" s="823" t="s">
        <v>2745</v>
      </c>
      <c r="I12965" s="823" t="s">
        <v>2666</v>
      </c>
      <c r="J12965" s="823" t="s">
        <v>2892</v>
      </c>
      <c r="K12965" s="822">
        <v>1</v>
      </c>
      <c r="L12965" s="822">
        <v>3</v>
      </c>
      <c r="M12965" s="821">
        <v>22750</v>
      </c>
      <c r="N12965" s="822">
        <v>2</v>
      </c>
      <c r="O12965" s="822">
        <v>5</v>
      </c>
      <c r="P12965" s="821">
        <v>26000</v>
      </c>
    </row>
    <row r="12966" spans="1:16" x14ac:dyDescent="0.25">
      <c r="A12966" s="827" t="s">
        <v>2673</v>
      </c>
      <c r="B12966" s="827" t="s">
        <v>2672</v>
      </c>
      <c r="C12966" s="827" t="s">
        <v>2671</v>
      </c>
      <c r="D12966" s="824" t="s">
        <v>2670</v>
      </c>
      <c r="E12966" s="826">
        <v>7000</v>
      </c>
      <c r="F12966" s="825" t="s">
        <v>2891</v>
      </c>
      <c r="G12966" s="824" t="s">
        <v>2890</v>
      </c>
      <c r="H12966" s="823" t="s">
        <v>2704</v>
      </c>
      <c r="I12966" s="823" t="s">
        <v>2684</v>
      </c>
      <c r="J12966" s="823" t="s">
        <v>2889</v>
      </c>
      <c r="K12966" s="822">
        <v>1</v>
      </c>
      <c r="L12966" s="822">
        <v>2</v>
      </c>
      <c r="M12966" s="821">
        <v>13860</v>
      </c>
      <c r="N12966" s="822"/>
      <c r="O12966" s="822"/>
      <c r="P12966" s="821"/>
    </row>
    <row r="12967" spans="1:16" x14ac:dyDescent="0.25">
      <c r="A12967" s="827" t="s">
        <v>2673</v>
      </c>
      <c r="B12967" s="827" t="s">
        <v>2672</v>
      </c>
      <c r="C12967" s="827" t="s">
        <v>2671</v>
      </c>
      <c r="D12967" s="824" t="s">
        <v>2670</v>
      </c>
      <c r="E12967" s="826">
        <v>4000</v>
      </c>
      <c r="F12967" s="825" t="s">
        <v>2888</v>
      </c>
      <c r="G12967" s="824" t="s">
        <v>2887</v>
      </c>
      <c r="H12967" s="823" t="s">
        <v>2745</v>
      </c>
      <c r="I12967" s="823" t="s">
        <v>2666</v>
      </c>
      <c r="J12967" s="823" t="s">
        <v>2886</v>
      </c>
      <c r="K12967" s="822">
        <v>3</v>
      </c>
      <c r="L12967" s="822">
        <v>10</v>
      </c>
      <c r="M12967" s="821">
        <v>40000</v>
      </c>
      <c r="N12967" s="822"/>
      <c r="O12967" s="822"/>
      <c r="P12967" s="821"/>
    </row>
    <row r="12968" spans="1:16" x14ac:dyDescent="0.25">
      <c r="A12968" s="827" t="s">
        <v>2673</v>
      </c>
      <c r="B12968" s="827" t="s">
        <v>2672</v>
      </c>
      <c r="C12968" s="827" t="s">
        <v>2671</v>
      </c>
      <c r="D12968" s="824" t="s">
        <v>2670</v>
      </c>
      <c r="E12968" s="826">
        <v>2350</v>
      </c>
      <c r="F12968" s="825" t="s">
        <v>2885</v>
      </c>
      <c r="G12968" s="824" t="s">
        <v>2884</v>
      </c>
      <c r="H12968" s="823" t="s">
        <v>2883</v>
      </c>
      <c r="I12968" s="823" t="s">
        <v>2666</v>
      </c>
      <c r="J12968" s="823" t="s">
        <v>2882</v>
      </c>
      <c r="K12968" s="822">
        <v>1</v>
      </c>
      <c r="L12968" s="822">
        <v>2</v>
      </c>
      <c r="M12968" s="821">
        <v>4700</v>
      </c>
      <c r="N12968" s="822"/>
      <c r="O12968" s="822"/>
      <c r="P12968" s="821"/>
    </row>
    <row r="12969" spans="1:16" x14ac:dyDescent="0.25">
      <c r="A12969" s="827" t="s">
        <v>2673</v>
      </c>
      <c r="B12969" s="827" t="s">
        <v>2672</v>
      </c>
      <c r="C12969" s="827" t="s">
        <v>2671</v>
      </c>
      <c r="D12969" s="824" t="s">
        <v>2670</v>
      </c>
      <c r="E12969" s="826">
        <v>9000</v>
      </c>
      <c r="F12969" s="825" t="s">
        <v>2881</v>
      </c>
      <c r="G12969" s="824" t="s">
        <v>2880</v>
      </c>
      <c r="H12969" s="823" t="s">
        <v>2879</v>
      </c>
      <c r="I12969" s="823" t="s">
        <v>2666</v>
      </c>
      <c r="J12969" s="823" t="s">
        <v>2872</v>
      </c>
      <c r="K12969" s="822">
        <v>2</v>
      </c>
      <c r="L12969" s="822">
        <v>3</v>
      </c>
      <c r="M12969" s="821">
        <v>27000</v>
      </c>
      <c r="N12969" s="822"/>
      <c r="O12969" s="822"/>
      <c r="P12969" s="821"/>
    </row>
    <row r="12970" spans="1:16" x14ac:dyDescent="0.25">
      <c r="A12970" s="827" t="s">
        <v>2673</v>
      </c>
      <c r="B12970" s="827" t="s">
        <v>2672</v>
      </c>
      <c r="C12970" s="827" t="s">
        <v>2671</v>
      </c>
      <c r="D12970" s="824" t="s">
        <v>2670</v>
      </c>
      <c r="E12970" s="826">
        <v>3500</v>
      </c>
      <c r="F12970" s="825" t="s">
        <v>2878</v>
      </c>
      <c r="G12970" s="824" t="s">
        <v>2877</v>
      </c>
      <c r="H12970" s="823" t="s">
        <v>2676</v>
      </c>
      <c r="I12970" s="823" t="s">
        <v>2707</v>
      </c>
      <c r="J12970" s="823" t="s">
        <v>2876</v>
      </c>
      <c r="K12970" s="822">
        <v>1</v>
      </c>
      <c r="L12970" s="822">
        <v>1</v>
      </c>
      <c r="M12970" s="821">
        <v>3500</v>
      </c>
      <c r="N12970" s="822"/>
      <c r="O12970" s="822"/>
      <c r="P12970" s="821"/>
    </row>
    <row r="12971" spans="1:16" x14ac:dyDescent="0.25">
      <c r="A12971" s="827" t="s">
        <v>2673</v>
      </c>
      <c r="B12971" s="827" t="s">
        <v>2672</v>
      </c>
      <c r="C12971" s="827" t="s">
        <v>2671</v>
      </c>
      <c r="D12971" s="824" t="s">
        <v>2670</v>
      </c>
      <c r="E12971" s="826">
        <v>8000</v>
      </c>
      <c r="F12971" s="825" t="s">
        <v>2875</v>
      </c>
      <c r="G12971" s="824" t="s">
        <v>2874</v>
      </c>
      <c r="H12971" s="823" t="s">
        <v>2873</v>
      </c>
      <c r="I12971" s="823" t="s">
        <v>2666</v>
      </c>
      <c r="J12971" s="823" t="s">
        <v>2872</v>
      </c>
      <c r="K12971" s="822">
        <v>2</v>
      </c>
      <c r="L12971" s="822">
        <v>3</v>
      </c>
      <c r="M12971" s="821">
        <v>23000</v>
      </c>
      <c r="N12971" s="822"/>
      <c r="O12971" s="822"/>
      <c r="P12971" s="821"/>
    </row>
    <row r="12972" spans="1:16" x14ac:dyDescent="0.25">
      <c r="A12972" s="827" t="s">
        <v>2673</v>
      </c>
      <c r="B12972" s="827" t="s">
        <v>2672</v>
      </c>
      <c r="C12972" s="827" t="s">
        <v>2671</v>
      </c>
      <c r="D12972" s="824" t="s">
        <v>2670</v>
      </c>
      <c r="E12972" s="826">
        <v>3500</v>
      </c>
      <c r="F12972" s="825" t="s">
        <v>2871</v>
      </c>
      <c r="G12972" s="824" t="s">
        <v>2870</v>
      </c>
      <c r="H12972" s="823" t="s">
        <v>2676</v>
      </c>
      <c r="I12972" s="823" t="s">
        <v>2869</v>
      </c>
      <c r="J12972" s="823" t="s">
        <v>2868</v>
      </c>
      <c r="K12972" s="822">
        <v>2</v>
      </c>
      <c r="L12972" s="822">
        <v>6</v>
      </c>
      <c r="M12972" s="821">
        <v>31000</v>
      </c>
      <c r="N12972" s="822"/>
      <c r="O12972" s="822"/>
      <c r="P12972" s="821"/>
    </row>
    <row r="12973" spans="1:16" x14ac:dyDescent="0.25">
      <c r="A12973" s="827" t="s">
        <v>2673</v>
      </c>
      <c r="B12973" s="827" t="s">
        <v>2672</v>
      </c>
      <c r="C12973" s="827" t="s">
        <v>2671</v>
      </c>
      <c r="D12973" s="824" t="s">
        <v>2670</v>
      </c>
      <c r="E12973" s="826">
        <v>5000</v>
      </c>
      <c r="F12973" s="825" t="s">
        <v>2867</v>
      </c>
      <c r="G12973" s="824" t="s">
        <v>2866</v>
      </c>
      <c r="H12973" s="823" t="s">
        <v>2685</v>
      </c>
      <c r="I12973" s="823" t="s">
        <v>2666</v>
      </c>
      <c r="J12973" s="823" t="s">
        <v>2688</v>
      </c>
      <c r="K12973" s="822">
        <v>2</v>
      </c>
      <c r="L12973" s="822">
        <v>6</v>
      </c>
      <c r="M12973" s="821">
        <v>28533.33</v>
      </c>
      <c r="N12973" s="822"/>
      <c r="O12973" s="822"/>
      <c r="P12973" s="821"/>
    </row>
    <row r="12974" spans="1:16" x14ac:dyDescent="0.25">
      <c r="A12974" s="827" t="s">
        <v>2673</v>
      </c>
      <c r="B12974" s="827" t="s">
        <v>2672</v>
      </c>
      <c r="C12974" s="827" t="s">
        <v>2671</v>
      </c>
      <c r="D12974" s="824" t="s">
        <v>2670</v>
      </c>
      <c r="E12974" s="826">
        <v>8000</v>
      </c>
      <c r="F12974" s="825" t="s">
        <v>2865</v>
      </c>
      <c r="G12974" s="824" t="s">
        <v>2864</v>
      </c>
      <c r="H12974" s="823" t="s">
        <v>2676</v>
      </c>
      <c r="I12974" s="823" t="s">
        <v>2666</v>
      </c>
      <c r="J12974" s="823" t="s">
        <v>2860</v>
      </c>
      <c r="K12974" s="822">
        <v>1</v>
      </c>
      <c r="L12974" s="822">
        <v>1</v>
      </c>
      <c r="M12974" s="821">
        <v>8000</v>
      </c>
      <c r="N12974" s="822"/>
      <c r="O12974" s="822"/>
      <c r="P12974" s="821"/>
    </row>
    <row r="12975" spans="1:16" x14ac:dyDescent="0.25">
      <c r="A12975" s="827" t="s">
        <v>2673</v>
      </c>
      <c r="B12975" s="827" t="s">
        <v>2672</v>
      </c>
      <c r="C12975" s="827" t="s">
        <v>2671</v>
      </c>
      <c r="D12975" s="824" t="s">
        <v>2670</v>
      </c>
      <c r="E12975" s="826">
        <v>2000</v>
      </c>
      <c r="F12975" s="825" t="s">
        <v>2863</v>
      </c>
      <c r="G12975" s="824" t="s">
        <v>2862</v>
      </c>
      <c r="H12975" s="823" t="s">
        <v>2861</v>
      </c>
      <c r="I12975" s="823" t="s">
        <v>2684</v>
      </c>
      <c r="J12975" s="823" t="s">
        <v>2860</v>
      </c>
      <c r="K12975" s="822"/>
      <c r="L12975" s="822"/>
      <c r="M12975" s="821"/>
      <c r="N12975" s="822">
        <v>2</v>
      </c>
      <c r="O12975" s="822">
        <v>4</v>
      </c>
      <c r="P12975" s="821">
        <v>8020</v>
      </c>
    </row>
    <row r="12976" spans="1:16" x14ac:dyDescent="0.25">
      <c r="A12976" s="827" t="s">
        <v>2673</v>
      </c>
      <c r="B12976" s="827" t="s">
        <v>2672</v>
      </c>
      <c r="C12976" s="827" t="s">
        <v>2671</v>
      </c>
      <c r="D12976" s="824" t="s">
        <v>2670</v>
      </c>
      <c r="E12976" s="826">
        <v>3500</v>
      </c>
      <c r="F12976" s="825" t="s">
        <v>2859</v>
      </c>
      <c r="G12976" s="824" t="s">
        <v>2858</v>
      </c>
      <c r="H12976" s="823" t="s">
        <v>2831</v>
      </c>
      <c r="I12976" s="823" t="s">
        <v>2666</v>
      </c>
      <c r="J12976" s="823" t="s">
        <v>2855</v>
      </c>
      <c r="K12976" s="822">
        <v>3</v>
      </c>
      <c r="L12976" s="822">
        <v>12</v>
      </c>
      <c r="M12976" s="821">
        <v>42000</v>
      </c>
      <c r="N12976" s="822">
        <v>2</v>
      </c>
      <c r="O12976" s="822">
        <v>4</v>
      </c>
      <c r="P12976" s="821">
        <v>14000</v>
      </c>
    </row>
    <row r="12977" spans="1:16" x14ac:dyDescent="0.25">
      <c r="A12977" s="827" t="s">
        <v>2673</v>
      </c>
      <c r="B12977" s="827" t="s">
        <v>2672</v>
      </c>
      <c r="C12977" s="827" t="s">
        <v>2671</v>
      </c>
      <c r="D12977" s="824" t="s">
        <v>2670</v>
      </c>
      <c r="E12977" s="826">
        <v>5500</v>
      </c>
      <c r="F12977" s="825" t="s">
        <v>2857</v>
      </c>
      <c r="G12977" s="824" t="s">
        <v>2856</v>
      </c>
      <c r="H12977" s="823" t="s">
        <v>2676</v>
      </c>
      <c r="I12977" s="823" t="s">
        <v>2666</v>
      </c>
      <c r="J12977" s="823" t="s">
        <v>2855</v>
      </c>
      <c r="K12977" s="822">
        <v>2</v>
      </c>
      <c r="L12977" s="822">
        <v>5</v>
      </c>
      <c r="M12977" s="821">
        <v>26639.17</v>
      </c>
      <c r="N12977" s="822"/>
      <c r="O12977" s="822"/>
      <c r="P12977" s="821"/>
    </row>
    <row r="12978" spans="1:16" x14ac:dyDescent="0.25">
      <c r="A12978" s="827" t="s">
        <v>2673</v>
      </c>
      <c r="B12978" s="827" t="s">
        <v>2672</v>
      </c>
      <c r="C12978" s="827" t="s">
        <v>2671</v>
      </c>
      <c r="D12978" s="824" t="s">
        <v>2670</v>
      </c>
      <c r="E12978" s="826">
        <v>6000</v>
      </c>
      <c r="F12978" s="825" t="s">
        <v>2854</v>
      </c>
      <c r="G12978" s="824" t="s">
        <v>2853</v>
      </c>
      <c r="H12978" s="823" t="s">
        <v>2733</v>
      </c>
      <c r="I12978" s="823" t="s">
        <v>2684</v>
      </c>
      <c r="J12978" s="823" t="s">
        <v>2852</v>
      </c>
      <c r="K12978" s="822">
        <v>2</v>
      </c>
      <c r="L12978" s="822">
        <v>5</v>
      </c>
      <c r="M12978" s="821">
        <v>25000</v>
      </c>
      <c r="N12978" s="822">
        <v>2</v>
      </c>
      <c r="O12978" s="822">
        <v>5</v>
      </c>
      <c r="P12978" s="821">
        <v>30000</v>
      </c>
    </row>
    <row r="12979" spans="1:16" x14ac:dyDescent="0.25">
      <c r="A12979" s="827" t="s">
        <v>2673</v>
      </c>
      <c r="B12979" s="827" t="s">
        <v>2672</v>
      </c>
      <c r="C12979" s="827" t="s">
        <v>2671</v>
      </c>
      <c r="D12979" s="824" t="s">
        <v>2670</v>
      </c>
      <c r="E12979" s="826">
        <v>8000</v>
      </c>
      <c r="F12979" s="825" t="s">
        <v>2851</v>
      </c>
      <c r="G12979" s="824" t="s">
        <v>2850</v>
      </c>
      <c r="H12979" s="823" t="s">
        <v>2831</v>
      </c>
      <c r="I12979" s="823" t="s">
        <v>2666</v>
      </c>
      <c r="J12979" s="823" t="s">
        <v>2849</v>
      </c>
      <c r="K12979" s="822">
        <v>1</v>
      </c>
      <c r="L12979" s="822">
        <v>3</v>
      </c>
      <c r="M12979" s="821">
        <v>24000</v>
      </c>
      <c r="N12979" s="822"/>
      <c r="O12979" s="822"/>
      <c r="P12979" s="821"/>
    </row>
    <row r="12980" spans="1:16" x14ac:dyDescent="0.25">
      <c r="A12980" s="1772" t="s">
        <v>2848</v>
      </c>
      <c r="B12980" s="1772"/>
      <c r="C12980" s="1772"/>
      <c r="D12980" s="1772"/>
      <c r="E12980" s="1772"/>
      <c r="F12980" s="1772" t="s">
        <v>378</v>
      </c>
      <c r="G12980" s="1772"/>
      <c r="H12980" s="1772"/>
      <c r="I12980" s="1772"/>
      <c r="J12980" s="1772"/>
      <c r="K12980" s="1771" t="s">
        <v>2847</v>
      </c>
      <c r="L12980" s="1771"/>
      <c r="M12980" s="1771"/>
      <c r="N12980" s="1771" t="s">
        <v>2846</v>
      </c>
      <c r="O12980" s="1771"/>
      <c r="P12980" s="1771"/>
    </row>
    <row r="12981" spans="1:16" ht="73.5" customHeight="1" x14ac:dyDescent="0.25">
      <c r="A12981" s="1535" t="s">
        <v>2845</v>
      </c>
      <c r="B12981" s="1535" t="s">
        <v>5</v>
      </c>
      <c r="C12981" s="1535" t="s">
        <v>2844</v>
      </c>
      <c r="D12981" s="1535" t="s">
        <v>2843</v>
      </c>
      <c r="E12981" s="1536" t="s">
        <v>2842</v>
      </c>
      <c r="F12981" s="1537" t="s">
        <v>2841</v>
      </c>
      <c r="G12981" s="1540" t="s">
        <v>2840</v>
      </c>
      <c r="H12981" s="1535" t="s">
        <v>2839</v>
      </c>
      <c r="I12981" s="1535" t="s">
        <v>2838</v>
      </c>
      <c r="J12981" s="1535" t="s">
        <v>2837</v>
      </c>
      <c r="K12981" s="1561" t="s">
        <v>2836</v>
      </c>
      <c r="L12981" s="1538" t="s">
        <v>2835</v>
      </c>
      <c r="M12981" s="1539" t="s">
        <v>2834</v>
      </c>
      <c r="N12981" s="1561" t="s">
        <v>2836</v>
      </c>
      <c r="O12981" s="1538" t="s">
        <v>2835</v>
      </c>
      <c r="P12981" s="1539" t="s">
        <v>2834</v>
      </c>
    </row>
    <row r="12982" spans="1:16" x14ac:dyDescent="0.25">
      <c r="A12982" s="827" t="s">
        <v>2673</v>
      </c>
      <c r="B12982" s="827" t="s">
        <v>2672</v>
      </c>
      <c r="C12982" s="827" t="s">
        <v>2671</v>
      </c>
      <c r="D12982" s="824" t="s">
        <v>2670</v>
      </c>
      <c r="E12982" s="826">
        <v>3000</v>
      </c>
      <c r="F12982" s="825" t="s">
        <v>2833</v>
      </c>
      <c r="G12982" s="824" t="s">
        <v>2832</v>
      </c>
      <c r="H12982" s="823" t="s">
        <v>2676</v>
      </c>
      <c r="I12982" s="823" t="s">
        <v>2777</v>
      </c>
      <c r="J12982" s="823" t="s">
        <v>2831</v>
      </c>
      <c r="K12982" s="822">
        <v>3</v>
      </c>
      <c r="L12982" s="822">
        <v>9</v>
      </c>
      <c r="M12982" s="821">
        <v>27000</v>
      </c>
      <c r="N12982" s="822"/>
      <c r="O12982" s="822"/>
      <c r="P12982" s="821"/>
    </row>
    <row r="12983" spans="1:16" x14ac:dyDescent="0.25">
      <c r="A12983" s="827" t="s">
        <v>2673</v>
      </c>
      <c r="B12983" s="827" t="s">
        <v>2672</v>
      </c>
      <c r="C12983" s="827" t="s">
        <v>2671</v>
      </c>
      <c r="D12983" s="824" t="s">
        <v>2670</v>
      </c>
      <c r="E12983" s="826">
        <v>3000</v>
      </c>
      <c r="F12983" s="825" t="s">
        <v>2830</v>
      </c>
      <c r="G12983" s="824" t="s">
        <v>2829</v>
      </c>
      <c r="H12983" s="823" t="s">
        <v>2680</v>
      </c>
      <c r="I12983" s="823" t="s">
        <v>2822</v>
      </c>
      <c r="J12983" s="823" t="s">
        <v>2828</v>
      </c>
      <c r="K12983" s="822">
        <v>4</v>
      </c>
      <c r="L12983" s="822">
        <v>9</v>
      </c>
      <c r="M12983" s="821">
        <v>29183.33</v>
      </c>
      <c r="N12983" s="822"/>
      <c r="O12983" s="822"/>
      <c r="P12983" s="821"/>
    </row>
    <row r="12984" spans="1:16" x14ac:dyDescent="0.25">
      <c r="A12984" s="827" t="s">
        <v>2673</v>
      </c>
      <c r="B12984" s="827" t="s">
        <v>2672</v>
      </c>
      <c r="C12984" s="827" t="s">
        <v>2671</v>
      </c>
      <c r="D12984" s="824" t="s">
        <v>2670</v>
      </c>
      <c r="E12984" s="826">
        <v>4000</v>
      </c>
      <c r="F12984" s="825" t="s">
        <v>2827</v>
      </c>
      <c r="G12984" s="824" t="s">
        <v>2826</v>
      </c>
      <c r="H12984" s="823" t="s">
        <v>2692</v>
      </c>
      <c r="I12984" s="823" t="s">
        <v>2684</v>
      </c>
      <c r="J12984" s="823" t="s">
        <v>2691</v>
      </c>
      <c r="K12984" s="822">
        <v>1</v>
      </c>
      <c r="L12984" s="822">
        <v>5</v>
      </c>
      <c r="M12984" s="821">
        <v>19100</v>
      </c>
      <c r="N12984" s="822"/>
      <c r="O12984" s="822"/>
      <c r="P12984" s="821"/>
    </row>
    <row r="12985" spans="1:16" x14ac:dyDescent="0.25">
      <c r="A12985" s="827" t="s">
        <v>2673</v>
      </c>
      <c r="B12985" s="827" t="s">
        <v>2672</v>
      </c>
      <c r="C12985" s="827" t="s">
        <v>2671</v>
      </c>
      <c r="D12985" s="824" t="s">
        <v>2670</v>
      </c>
      <c r="E12985" s="826">
        <v>4000</v>
      </c>
      <c r="F12985" s="825" t="s">
        <v>2825</v>
      </c>
      <c r="G12985" s="824" t="s">
        <v>2824</v>
      </c>
      <c r="H12985" s="823" t="s">
        <v>2823</v>
      </c>
      <c r="I12985" s="823" t="s">
        <v>2822</v>
      </c>
      <c r="J12985" s="823" t="s">
        <v>2821</v>
      </c>
      <c r="K12985" s="822">
        <v>5</v>
      </c>
      <c r="L12985" s="822">
        <v>11</v>
      </c>
      <c r="M12985" s="821">
        <v>39333.33</v>
      </c>
      <c r="N12985" s="822">
        <v>4</v>
      </c>
      <c r="O12985" s="822">
        <v>6</v>
      </c>
      <c r="P12985" s="821">
        <v>20000</v>
      </c>
    </row>
    <row r="12986" spans="1:16" x14ac:dyDescent="0.25">
      <c r="A12986" s="827" t="s">
        <v>2673</v>
      </c>
      <c r="B12986" s="827" t="s">
        <v>2672</v>
      </c>
      <c r="C12986" s="827" t="s">
        <v>2671</v>
      </c>
      <c r="D12986" s="824" t="s">
        <v>2670</v>
      </c>
      <c r="E12986" s="826">
        <v>9000</v>
      </c>
      <c r="F12986" s="825" t="s">
        <v>2820</v>
      </c>
      <c r="G12986" s="824" t="s">
        <v>2819</v>
      </c>
      <c r="H12986" s="823" t="s">
        <v>2817</v>
      </c>
      <c r="I12986" s="823" t="s">
        <v>2818</v>
      </c>
      <c r="J12986" s="823" t="s">
        <v>2817</v>
      </c>
      <c r="K12986" s="822">
        <v>1</v>
      </c>
      <c r="L12986" s="822">
        <v>3</v>
      </c>
      <c r="M12986" s="821">
        <v>24000</v>
      </c>
      <c r="N12986" s="822">
        <v>1</v>
      </c>
      <c r="O12986" s="822">
        <v>3</v>
      </c>
      <c r="P12986" s="821">
        <v>27000</v>
      </c>
    </row>
    <row r="12987" spans="1:16" x14ac:dyDescent="0.25">
      <c r="A12987" s="827" t="s">
        <v>2673</v>
      </c>
      <c r="B12987" s="827" t="s">
        <v>2672</v>
      </c>
      <c r="C12987" s="827" t="s">
        <v>2671</v>
      </c>
      <c r="D12987" s="824" t="s">
        <v>2670</v>
      </c>
      <c r="E12987" s="826">
        <v>6000</v>
      </c>
      <c r="F12987" s="825" t="s">
        <v>2816</v>
      </c>
      <c r="G12987" s="824" t="s">
        <v>2815</v>
      </c>
      <c r="H12987" s="823" t="s">
        <v>2745</v>
      </c>
      <c r="I12987" s="823" t="s">
        <v>2666</v>
      </c>
      <c r="J12987" s="823" t="s">
        <v>2814</v>
      </c>
      <c r="K12987" s="822">
        <v>1</v>
      </c>
      <c r="L12987" s="822">
        <v>1</v>
      </c>
      <c r="M12987" s="821">
        <v>8740</v>
      </c>
      <c r="N12987" s="822">
        <v>4</v>
      </c>
      <c r="O12987" s="822">
        <v>6</v>
      </c>
      <c r="P12987" s="821">
        <v>30960</v>
      </c>
    </row>
    <row r="12988" spans="1:16" x14ac:dyDescent="0.25">
      <c r="A12988" s="827" t="s">
        <v>2673</v>
      </c>
      <c r="B12988" s="827" t="s">
        <v>2672</v>
      </c>
      <c r="C12988" s="827" t="s">
        <v>2671</v>
      </c>
      <c r="D12988" s="824" t="s">
        <v>2670</v>
      </c>
      <c r="E12988" s="826">
        <v>4500</v>
      </c>
      <c r="F12988" s="825" t="s">
        <v>2813</v>
      </c>
      <c r="G12988" s="824" t="s">
        <v>2812</v>
      </c>
      <c r="H12988" s="823" t="s">
        <v>2786</v>
      </c>
      <c r="I12988" s="823" t="s">
        <v>2684</v>
      </c>
      <c r="J12988" s="823" t="s">
        <v>2785</v>
      </c>
      <c r="K12988" s="822">
        <v>5</v>
      </c>
      <c r="L12988" s="822">
        <v>10</v>
      </c>
      <c r="M12988" s="821">
        <v>42500</v>
      </c>
      <c r="N12988" s="822"/>
      <c r="O12988" s="822"/>
      <c r="P12988" s="821"/>
    </row>
    <row r="12989" spans="1:16" x14ac:dyDescent="0.25">
      <c r="A12989" s="827" t="s">
        <v>2673</v>
      </c>
      <c r="B12989" s="827" t="s">
        <v>2672</v>
      </c>
      <c r="C12989" s="827" t="s">
        <v>2671</v>
      </c>
      <c r="D12989" s="824" t="s">
        <v>2670</v>
      </c>
      <c r="E12989" s="826">
        <v>2500</v>
      </c>
      <c r="F12989" s="825" t="s">
        <v>2811</v>
      </c>
      <c r="G12989" s="824" t="s">
        <v>2810</v>
      </c>
      <c r="H12989" s="823" t="s">
        <v>2809</v>
      </c>
      <c r="I12989" s="823" t="s">
        <v>2777</v>
      </c>
      <c r="J12989" s="823" t="s">
        <v>385</v>
      </c>
      <c r="K12989" s="822">
        <v>1</v>
      </c>
      <c r="L12989" s="822">
        <v>1</v>
      </c>
      <c r="M12989" s="821">
        <v>2500</v>
      </c>
      <c r="N12989" s="822"/>
      <c r="O12989" s="822"/>
      <c r="P12989" s="821"/>
    </row>
    <row r="12990" spans="1:16" x14ac:dyDescent="0.25">
      <c r="A12990" s="827" t="s">
        <v>2673</v>
      </c>
      <c r="B12990" s="827" t="s">
        <v>2672</v>
      </c>
      <c r="C12990" s="827" t="s">
        <v>2671</v>
      </c>
      <c r="D12990" s="824" t="s">
        <v>2670</v>
      </c>
      <c r="E12990" s="826">
        <v>9000</v>
      </c>
      <c r="F12990" s="825" t="s">
        <v>2808</v>
      </c>
      <c r="G12990" s="824" t="s">
        <v>2807</v>
      </c>
      <c r="H12990" s="823" t="s">
        <v>2704</v>
      </c>
      <c r="I12990" s="823" t="s">
        <v>2789</v>
      </c>
      <c r="J12990" s="823" t="s">
        <v>2703</v>
      </c>
      <c r="K12990" s="822">
        <v>3</v>
      </c>
      <c r="L12990" s="822">
        <v>5</v>
      </c>
      <c r="M12990" s="821">
        <v>50700</v>
      </c>
      <c r="N12990" s="822"/>
      <c r="O12990" s="822"/>
      <c r="P12990" s="821"/>
    </row>
    <row r="12991" spans="1:16" x14ac:dyDescent="0.25">
      <c r="A12991" s="827" t="s">
        <v>2673</v>
      </c>
      <c r="B12991" s="827" t="s">
        <v>2672</v>
      </c>
      <c r="C12991" s="827" t="s">
        <v>2671</v>
      </c>
      <c r="D12991" s="824" t="s">
        <v>2670</v>
      </c>
      <c r="E12991" s="826">
        <v>4000</v>
      </c>
      <c r="F12991" s="825" t="s">
        <v>2806</v>
      </c>
      <c r="G12991" s="824" t="s">
        <v>2805</v>
      </c>
      <c r="H12991" s="823" t="s">
        <v>2704</v>
      </c>
      <c r="I12991" s="823" t="s">
        <v>2684</v>
      </c>
      <c r="J12991" s="823" t="s">
        <v>2804</v>
      </c>
      <c r="K12991" s="822">
        <v>3</v>
      </c>
      <c r="L12991" s="822">
        <v>9</v>
      </c>
      <c r="M12991" s="821">
        <v>38133.33</v>
      </c>
      <c r="N12991" s="822"/>
      <c r="O12991" s="822"/>
      <c r="P12991" s="821"/>
    </row>
    <row r="12992" spans="1:16" x14ac:dyDescent="0.25">
      <c r="A12992" s="827" t="s">
        <v>2673</v>
      </c>
      <c r="B12992" s="827" t="s">
        <v>2672</v>
      </c>
      <c r="C12992" s="827" t="s">
        <v>2671</v>
      </c>
      <c r="D12992" s="824" t="s">
        <v>2670</v>
      </c>
      <c r="E12992" s="826">
        <v>3500</v>
      </c>
      <c r="F12992" s="825" t="s">
        <v>2803</v>
      </c>
      <c r="G12992" s="824" t="s">
        <v>2802</v>
      </c>
      <c r="H12992" s="823" t="s">
        <v>2801</v>
      </c>
      <c r="I12992" s="823" t="s">
        <v>2707</v>
      </c>
      <c r="J12992" s="823" t="s">
        <v>2800</v>
      </c>
      <c r="K12992" s="822">
        <v>4</v>
      </c>
      <c r="L12992" s="822">
        <v>10</v>
      </c>
      <c r="M12992" s="821">
        <v>35616.660000000003</v>
      </c>
      <c r="N12992" s="822"/>
      <c r="O12992" s="822"/>
      <c r="P12992" s="821"/>
    </row>
    <row r="12993" spans="1:16" x14ac:dyDescent="0.25">
      <c r="A12993" s="827" t="s">
        <v>2673</v>
      </c>
      <c r="B12993" s="827" t="s">
        <v>2672</v>
      </c>
      <c r="C12993" s="827" t="s">
        <v>2671</v>
      </c>
      <c r="D12993" s="824" t="s">
        <v>2670</v>
      </c>
      <c r="E12993" s="826">
        <v>7000</v>
      </c>
      <c r="F12993" s="825" t="s">
        <v>2799</v>
      </c>
      <c r="G12993" s="824" t="s">
        <v>2798</v>
      </c>
      <c r="H12993" s="823" t="s">
        <v>2797</v>
      </c>
      <c r="I12993" s="823" t="s">
        <v>2684</v>
      </c>
      <c r="J12993" s="823" t="s">
        <v>2796</v>
      </c>
      <c r="K12993" s="822">
        <v>3</v>
      </c>
      <c r="L12993" s="822">
        <v>7</v>
      </c>
      <c r="M12993" s="821">
        <v>49000</v>
      </c>
      <c r="N12993" s="822"/>
      <c r="O12993" s="822"/>
      <c r="P12993" s="821"/>
    </row>
    <row r="12994" spans="1:16" x14ac:dyDescent="0.25">
      <c r="A12994" s="827" t="s">
        <v>2673</v>
      </c>
      <c r="B12994" s="827" t="s">
        <v>2672</v>
      </c>
      <c r="C12994" s="827" t="s">
        <v>2671</v>
      </c>
      <c r="D12994" s="824" t="s">
        <v>2670</v>
      </c>
      <c r="E12994" s="826">
        <v>3000</v>
      </c>
      <c r="F12994" s="825" t="s">
        <v>2795</v>
      </c>
      <c r="G12994" s="824" t="s">
        <v>2794</v>
      </c>
      <c r="H12994" s="823" t="s">
        <v>2793</v>
      </c>
      <c r="I12994" s="823" t="s">
        <v>2707</v>
      </c>
      <c r="J12994" s="823" t="s">
        <v>2792</v>
      </c>
      <c r="K12994" s="822"/>
      <c r="L12994" s="822"/>
      <c r="M12994" s="821"/>
      <c r="N12994" s="822">
        <v>1</v>
      </c>
      <c r="O12994" s="822">
        <v>3</v>
      </c>
      <c r="P12994" s="821">
        <v>9000</v>
      </c>
    </row>
    <row r="12995" spans="1:16" x14ac:dyDescent="0.25">
      <c r="A12995" s="827" t="s">
        <v>2673</v>
      </c>
      <c r="B12995" s="827" t="s">
        <v>2672</v>
      </c>
      <c r="C12995" s="827" t="s">
        <v>2671</v>
      </c>
      <c r="D12995" s="824" t="s">
        <v>2670</v>
      </c>
      <c r="E12995" s="826">
        <v>6000</v>
      </c>
      <c r="F12995" s="825" t="s">
        <v>2791</v>
      </c>
      <c r="G12995" s="824" t="s">
        <v>2790</v>
      </c>
      <c r="H12995" s="823" t="s">
        <v>2745</v>
      </c>
      <c r="I12995" s="823" t="s">
        <v>2789</v>
      </c>
      <c r="J12995" s="823" t="s">
        <v>2745</v>
      </c>
      <c r="K12995" s="822">
        <v>2</v>
      </c>
      <c r="L12995" s="822">
        <v>4</v>
      </c>
      <c r="M12995" s="821">
        <v>24000</v>
      </c>
      <c r="N12995" s="822"/>
      <c r="O12995" s="822"/>
      <c r="P12995" s="821"/>
    </row>
    <row r="12996" spans="1:16" x14ac:dyDescent="0.25">
      <c r="A12996" s="827" t="s">
        <v>2673</v>
      </c>
      <c r="B12996" s="827" t="s">
        <v>2672</v>
      </c>
      <c r="C12996" s="827" t="s">
        <v>2671</v>
      </c>
      <c r="D12996" s="824" t="s">
        <v>2670</v>
      </c>
      <c r="E12996" s="826">
        <v>3500</v>
      </c>
      <c r="F12996" s="825" t="s">
        <v>2788</v>
      </c>
      <c r="G12996" s="824" t="s">
        <v>2787</v>
      </c>
      <c r="H12996" s="823" t="s">
        <v>2786</v>
      </c>
      <c r="I12996" s="823" t="s">
        <v>2684</v>
      </c>
      <c r="J12996" s="823" t="s">
        <v>2785</v>
      </c>
      <c r="K12996" s="822">
        <v>5</v>
      </c>
      <c r="L12996" s="822">
        <v>10</v>
      </c>
      <c r="M12996" s="821">
        <v>49271</v>
      </c>
      <c r="N12996" s="822"/>
      <c r="O12996" s="822"/>
      <c r="P12996" s="821"/>
    </row>
    <row r="12997" spans="1:16" x14ac:dyDescent="0.25">
      <c r="A12997" s="827" t="s">
        <v>2673</v>
      </c>
      <c r="B12997" s="827" t="s">
        <v>2672</v>
      </c>
      <c r="C12997" s="827" t="s">
        <v>2671</v>
      </c>
      <c r="D12997" s="824" t="s">
        <v>2670</v>
      </c>
      <c r="E12997" s="826">
        <v>6000</v>
      </c>
      <c r="F12997" s="825" t="s">
        <v>2784</v>
      </c>
      <c r="G12997" s="824" t="s">
        <v>2783</v>
      </c>
      <c r="H12997" s="823" t="s">
        <v>2782</v>
      </c>
      <c r="I12997" s="823" t="s">
        <v>2684</v>
      </c>
      <c r="J12997" s="823" t="s">
        <v>2781</v>
      </c>
      <c r="K12997" s="822">
        <v>3</v>
      </c>
      <c r="L12997" s="822">
        <v>7</v>
      </c>
      <c r="M12997" s="821">
        <v>42000</v>
      </c>
      <c r="N12997" s="822"/>
      <c r="O12997" s="822"/>
      <c r="P12997" s="821"/>
    </row>
    <row r="12998" spans="1:16" x14ac:dyDescent="0.25">
      <c r="A12998" s="827" t="s">
        <v>2673</v>
      </c>
      <c r="B12998" s="827" t="s">
        <v>2672</v>
      </c>
      <c r="C12998" s="827" t="s">
        <v>2671</v>
      </c>
      <c r="D12998" s="824" t="s">
        <v>2670</v>
      </c>
      <c r="E12998" s="826">
        <v>4000</v>
      </c>
      <c r="F12998" s="825" t="s">
        <v>2780</v>
      </c>
      <c r="G12998" s="824" t="s">
        <v>2779</v>
      </c>
      <c r="H12998" s="823" t="s">
        <v>2778</v>
      </c>
      <c r="I12998" s="823" t="s">
        <v>2777</v>
      </c>
      <c r="J12998" s="823" t="s">
        <v>2776</v>
      </c>
      <c r="K12998" s="822">
        <v>1</v>
      </c>
      <c r="L12998" s="822">
        <v>1</v>
      </c>
      <c r="M12998" s="821">
        <v>2700</v>
      </c>
      <c r="N12998" s="822">
        <v>1</v>
      </c>
      <c r="O12998" s="822">
        <v>1</v>
      </c>
      <c r="P12998" s="821">
        <v>4000</v>
      </c>
    </row>
    <row r="12999" spans="1:16" x14ac:dyDescent="0.25">
      <c r="A12999" s="827" t="s">
        <v>2673</v>
      </c>
      <c r="B12999" s="827" t="s">
        <v>2672</v>
      </c>
      <c r="C12999" s="827" t="s">
        <v>2671</v>
      </c>
      <c r="D12999" s="824" t="s">
        <v>2670</v>
      </c>
      <c r="E12999" s="826">
        <v>8000</v>
      </c>
      <c r="F12999" s="825" t="s">
        <v>2775</v>
      </c>
      <c r="G12999" s="824" t="s">
        <v>2774</v>
      </c>
      <c r="H12999" s="823" t="s">
        <v>2773</v>
      </c>
      <c r="I12999" s="823" t="s">
        <v>2666</v>
      </c>
      <c r="J12999" s="823" t="s">
        <v>2772</v>
      </c>
      <c r="K12999" s="822">
        <v>3</v>
      </c>
      <c r="L12999" s="822">
        <v>4</v>
      </c>
      <c r="M12999" s="821">
        <v>32160</v>
      </c>
      <c r="N12999" s="822">
        <v>1</v>
      </c>
      <c r="O12999" s="822">
        <v>1</v>
      </c>
      <c r="P12999" s="821">
        <v>7200</v>
      </c>
    </row>
    <row r="13000" spans="1:16" x14ac:dyDescent="0.25">
      <c r="A13000" s="827" t="s">
        <v>2673</v>
      </c>
      <c r="B13000" s="827" t="s">
        <v>2672</v>
      </c>
      <c r="C13000" s="827" t="s">
        <v>2671</v>
      </c>
      <c r="D13000" s="824" t="s">
        <v>2670</v>
      </c>
      <c r="E13000" s="826">
        <v>3000</v>
      </c>
      <c r="F13000" s="825" t="s">
        <v>2771</v>
      </c>
      <c r="G13000" s="824" t="s">
        <v>2770</v>
      </c>
      <c r="H13000" s="823" t="s">
        <v>2769</v>
      </c>
      <c r="I13000" s="823" t="s">
        <v>2768</v>
      </c>
      <c r="J13000" s="823" t="s">
        <v>2767</v>
      </c>
      <c r="K13000" s="822">
        <v>2</v>
      </c>
      <c r="L13000" s="822">
        <v>5</v>
      </c>
      <c r="M13000" s="821">
        <v>16650</v>
      </c>
      <c r="N13000" s="822">
        <v>1</v>
      </c>
      <c r="O13000" s="822">
        <v>1</v>
      </c>
      <c r="P13000" s="821">
        <v>2000</v>
      </c>
    </row>
    <row r="13001" spans="1:16" x14ac:dyDescent="0.25">
      <c r="A13001" s="827" t="s">
        <v>2673</v>
      </c>
      <c r="B13001" s="827" t="s">
        <v>2672</v>
      </c>
      <c r="C13001" s="827" t="s">
        <v>2671</v>
      </c>
      <c r="D13001" s="824" t="s">
        <v>2670</v>
      </c>
      <c r="E13001" s="826">
        <v>9000</v>
      </c>
      <c r="F13001" s="825" t="s">
        <v>2766</v>
      </c>
      <c r="G13001" s="824" t="s">
        <v>2765</v>
      </c>
      <c r="H13001" s="823" t="s">
        <v>2764</v>
      </c>
      <c r="I13001" s="823" t="s">
        <v>2763</v>
      </c>
      <c r="J13001" s="823" t="s">
        <v>2762</v>
      </c>
      <c r="K13001" s="822">
        <v>2</v>
      </c>
      <c r="L13001" s="822">
        <v>4</v>
      </c>
      <c r="M13001" s="821">
        <v>30833.599999999999</v>
      </c>
      <c r="N13001" s="822"/>
      <c r="O13001" s="822"/>
      <c r="P13001" s="821"/>
    </row>
    <row r="13002" spans="1:16" ht="22.5" x14ac:dyDescent="0.25">
      <c r="A13002" s="827" t="s">
        <v>2673</v>
      </c>
      <c r="B13002" s="827" t="s">
        <v>2672</v>
      </c>
      <c r="C13002" s="827" t="s">
        <v>2671</v>
      </c>
      <c r="D13002" s="824" t="s">
        <v>2670</v>
      </c>
      <c r="E13002" s="826">
        <v>3500</v>
      </c>
      <c r="F13002" s="825" t="s">
        <v>2761</v>
      </c>
      <c r="G13002" s="824" t="s">
        <v>2760</v>
      </c>
      <c r="H13002" s="823" t="s">
        <v>2696</v>
      </c>
      <c r="I13002" s="823" t="s">
        <v>2684</v>
      </c>
      <c r="J13002" s="823" t="s">
        <v>2759</v>
      </c>
      <c r="K13002" s="822">
        <v>1</v>
      </c>
      <c r="L13002" s="822">
        <v>2</v>
      </c>
      <c r="M13002" s="821">
        <v>8652</v>
      </c>
      <c r="N13002" s="822"/>
      <c r="O13002" s="822"/>
      <c r="P13002" s="821"/>
    </row>
    <row r="13003" spans="1:16" x14ac:dyDescent="0.25">
      <c r="A13003" s="827" t="s">
        <v>2673</v>
      </c>
      <c r="B13003" s="827" t="s">
        <v>2672</v>
      </c>
      <c r="C13003" s="827" t="s">
        <v>2671</v>
      </c>
      <c r="D13003" s="824" t="s">
        <v>2670</v>
      </c>
      <c r="E13003" s="826">
        <v>9000</v>
      </c>
      <c r="F13003" s="825" t="s">
        <v>2758</v>
      </c>
      <c r="G13003" s="824" t="s">
        <v>2757</v>
      </c>
      <c r="H13003" s="823" t="s">
        <v>2756</v>
      </c>
      <c r="I13003" s="823" t="s">
        <v>2684</v>
      </c>
      <c r="J13003" s="823" t="s">
        <v>2755</v>
      </c>
      <c r="K13003" s="822">
        <v>5</v>
      </c>
      <c r="L13003" s="822">
        <v>11</v>
      </c>
      <c r="M13003" s="821">
        <v>97200</v>
      </c>
      <c r="N13003" s="822">
        <v>1</v>
      </c>
      <c r="O13003" s="822">
        <v>2</v>
      </c>
      <c r="P13003" s="821">
        <v>16200</v>
      </c>
    </row>
    <row r="13004" spans="1:16" ht="22.5" x14ac:dyDescent="0.25">
      <c r="A13004" s="827" t="s">
        <v>2673</v>
      </c>
      <c r="B13004" s="827" t="s">
        <v>2672</v>
      </c>
      <c r="C13004" s="827" t="s">
        <v>2671</v>
      </c>
      <c r="D13004" s="824" t="s">
        <v>2670</v>
      </c>
      <c r="E13004" s="826">
        <v>3000</v>
      </c>
      <c r="F13004" s="825" t="s">
        <v>2754</v>
      </c>
      <c r="G13004" s="824" t="s">
        <v>2753</v>
      </c>
      <c r="H13004" s="823" t="s">
        <v>2752</v>
      </c>
      <c r="I13004" s="823" t="s">
        <v>2751</v>
      </c>
      <c r="J13004" s="823" t="s">
        <v>2750</v>
      </c>
      <c r="K13004" s="822">
        <v>5</v>
      </c>
      <c r="L13004" s="822">
        <v>10</v>
      </c>
      <c r="M13004" s="821">
        <v>32500</v>
      </c>
      <c r="N13004" s="822">
        <v>1</v>
      </c>
      <c r="O13004" s="822">
        <v>1</v>
      </c>
      <c r="P13004" s="821">
        <v>3000</v>
      </c>
    </row>
    <row r="13005" spans="1:16" x14ac:dyDescent="0.25">
      <c r="A13005" s="827" t="s">
        <v>2673</v>
      </c>
      <c r="B13005" s="827" t="s">
        <v>2672</v>
      </c>
      <c r="C13005" s="827" t="s">
        <v>2671</v>
      </c>
      <c r="D13005" s="824" t="s">
        <v>2670</v>
      </c>
      <c r="E13005" s="826">
        <v>8000</v>
      </c>
      <c r="F13005" s="825" t="s">
        <v>2749</v>
      </c>
      <c r="G13005" s="824" t="s">
        <v>2748</v>
      </c>
      <c r="H13005" s="823" t="s">
        <v>2725</v>
      </c>
      <c r="I13005" s="823" t="s">
        <v>2666</v>
      </c>
      <c r="J13005" s="823" t="s">
        <v>2688</v>
      </c>
      <c r="K13005" s="822">
        <v>1</v>
      </c>
      <c r="L13005" s="822">
        <v>3</v>
      </c>
      <c r="M13005" s="821">
        <v>28000</v>
      </c>
      <c r="N13005" s="822"/>
      <c r="O13005" s="822"/>
      <c r="P13005" s="821"/>
    </row>
    <row r="13006" spans="1:16" x14ac:dyDescent="0.25">
      <c r="A13006" s="827" t="s">
        <v>2673</v>
      </c>
      <c r="B13006" s="827" t="s">
        <v>2672</v>
      </c>
      <c r="C13006" s="827" t="s">
        <v>2671</v>
      </c>
      <c r="D13006" s="824" t="s">
        <v>2670</v>
      </c>
      <c r="E13006" s="826">
        <v>3500</v>
      </c>
      <c r="F13006" s="825" t="s">
        <v>2747</v>
      </c>
      <c r="G13006" s="824" t="s">
        <v>2746</v>
      </c>
      <c r="H13006" s="823" t="s">
        <v>2745</v>
      </c>
      <c r="I13006" s="823" t="s">
        <v>2684</v>
      </c>
      <c r="J13006" s="823" t="s">
        <v>2744</v>
      </c>
      <c r="K13006" s="822">
        <v>1</v>
      </c>
      <c r="L13006" s="822">
        <v>2</v>
      </c>
      <c r="M13006" s="821">
        <v>6717.74</v>
      </c>
      <c r="N13006" s="822"/>
      <c r="O13006" s="822"/>
      <c r="P13006" s="821"/>
    </row>
    <row r="13007" spans="1:16" x14ac:dyDescent="0.25">
      <c r="A13007" s="827" t="s">
        <v>2673</v>
      </c>
      <c r="B13007" s="827" t="s">
        <v>2672</v>
      </c>
      <c r="C13007" s="827" t="s">
        <v>2671</v>
      </c>
      <c r="D13007" s="824" t="s">
        <v>2670</v>
      </c>
      <c r="E13007" s="826">
        <v>4000</v>
      </c>
      <c r="F13007" s="825" t="s">
        <v>2743</v>
      </c>
      <c r="G13007" s="824" t="s">
        <v>2742</v>
      </c>
      <c r="H13007" s="823" t="s">
        <v>2741</v>
      </c>
      <c r="I13007" s="823" t="s">
        <v>2666</v>
      </c>
      <c r="J13007" s="823" t="s">
        <v>2740</v>
      </c>
      <c r="K13007" s="822"/>
      <c r="L13007" s="822"/>
      <c r="M13007" s="821"/>
      <c r="N13007" s="822">
        <v>2</v>
      </c>
      <c r="O13007" s="822">
        <v>4</v>
      </c>
      <c r="P13007" s="821">
        <v>16000</v>
      </c>
    </row>
    <row r="13008" spans="1:16" x14ac:dyDescent="0.25">
      <c r="A13008" s="827" t="s">
        <v>2673</v>
      </c>
      <c r="B13008" s="827" t="s">
        <v>2672</v>
      </c>
      <c r="C13008" s="827" t="s">
        <v>2671</v>
      </c>
      <c r="D13008" s="824" t="s">
        <v>2670</v>
      </c>
      <c r="E13008" s="826">
        <v>9000</v>
      </c>
      <c r="F13008" s="825" t="s">
        <v>2739</v>
      </c>
      <c r="G13008" s="824" t="s">
        <v>2738</v>
      </c>
      <c r="H13008" s="823" t="s">
        <v>2737</v>
      </c>
      <c r="I13008" s="823" t="s">
        <v>2684</v>
      </c>
      <c r="J13008" s="823" t="s">
        <v>2736</v>
      </c>
      <c r="K13008" s="822">
        <v>1</v>
      </c>
      <c r="L13008" s="822">
        <v>1</v>
      </c>
      <c r="M13008" s="821">
        <v>9000</v>
      </c>
      <c r="N13008" s="822"/>
      <c r="O13008" s="822"/>
      <c r="P13008" s="821"/>
    </row>
    <row r="13009" spans="1:16" x14ac:dyDescent="0.25">
      <c r="A13009" s="827" t="s">
        <v>2673</v>
      </c>
      <c r="B13009" s="827" t="s">
        <v>2672</v>
      </c>
      <c r="C13009" s="827" t="s">
        <v>2671</v>
      </c>
      <c r="D13009" s="824" t="s">
        <v>2670</v>
      </c>
      <c r="E13009" s="826">
        <v>7000</v>
      </c>
      <c r="F13009" s="825" t="s">
        <v>2735</v>
      </c>
      <c r="G13009" s="824" t="s">
        <v>2734</v>
      </c>
      <c r="H13009" s="823" t="s">
        <v>2733</v>
      </c>
      <c r="I13009" s="823" t="s">
        <v>2684</v>
      </c>
      <c r="J13009" s="823" t="s">
        <v>2732</v>
      </c>
      <c r="K13009" s="822">
        <v>1</v>
      </c>
      <c r="L13009" s="822">
        <v>2</v>
      </c>
      <c r="M13009" s="821">
        <v>14000</v>
      </c>
      <c r="N13009" s="822"/>
      <c r="O13009" s="822"/>
      <c r="P13009" s="821"/>
    </row>
    <row r="13010" spans="1:16" x14ac:dyDescent="0.25">
      <c r="A13010" s="827" t="s">
        <v>2673</v>
      </c>
      <c r="B13010" s="827" t="s">
        <v>2672</v>
      </c>
      <c r="C13010" s="827" t="s">
        <v>2671</v>
      </c>
      <c r="D13010" s="824" t="s">
        <v>2670</v>
      </c>
      <c r="E13010" s="826">
        <v>5000</v>
      </c>
      <c r="F13010" s="825" t="s">
        <v>2731</v>
      </c>
      <c r="G13010" s="824" t="s">
        <v>2730</v>
      </c>
      <c r="H13010" s="823" t="s">
        <v>2729</v>
      </c>
      <c r="I13010" s="823" t="s">
        <v>2666</v>
      </c>
      <c r="J13010" s="823" t="s">
        <v>2728</v>
      </c>
      <c r="K13010" s="822">
        <v>2</v>
      </c>
      <c r="L13010" s="822">
        <v>4</v>
      </c>
      <c r="M13010" s="821">
        <v>16833.330000000002</v>
      </c>
      <c r="N13010" s="822"/>
      <c r="O13010" s="822"/>
      <c r="P13010" s="821"/>
    </row>
    <row r="13011" spans="1:16" x14ac:dyDescent="0.25">
      <c r="A13011" s="827" t="s">
        <v>2673</v>
      </c>
      <c r="B13011" s="827" t="s">
        <v>2672</v>
      </c>
      <c r="C13011" s="827" t="s">
        <v>2671</v>
      </c>
      <c r="D13011" s="824" t="s">
        <v>2670</v>
      </c>
      <c r="E13011" s="826">
        <v>6000</v>
      </c>
      <c r="F13011" s="825" t="s">
        <v>2727</v>
      </c>
      <c r="G13011" s="824" t="s">
        <v>2726</v>
      </c>
      <c r="H13011" s="823" t="s">
        <v>2725</v>
      </c>
      <c r="I13011" s="823" t="s">
        <v>2666</v>
      </c>
      <c r="J13011" s="823" t="s">
        <v>2688</v>
      </c>
      <c r="K13011" s="822">
        <v>2</v>
      </c>
      <c r="L13011" s="822">
        <v>5</v>
      </c>
      <c r="M13011" s="821">
        <v>29940</v>
      </c>
      <c r="N13011" s="822"/>
      <c r="O13011" s="822"/>
      <c r="P13011" s="821"/>
    </row>
    <row r="13012" spans="1:16" x14ac:dyDescent="0.25">
      <c r="A13012" s="827" t="s">
        <v>2673</v>
      </c>
      <c r="B13012" s="827" t="s">
        <v>2672</v>
      </c>
      <c r="C13012" s="827" t="s">
        <v>2671</v>
      </c>
      <c r="D13012" s="824" t="s">
        <v>2670</v>
      </c>
      <c r="E13012" s="826">
        <v>6000</v>
      </c>
      <c r="F13012" s="825" t="s">
        <v>2724</v>
      </c>
      <c r="G13012" s="824" t="s">
        <v>2723</v>
      </c>
      <c r="H13012" s="823" t="s">
        <v>2722</v>
      </c>
      <c r="I13012" s="823" t="s">
        <v>2684</v>
      </c>
      <c r="J13012" s="823" t="s">
        <v>2721</v>
      </c>
      <c r="K13012" s="822">
        <v>1</v>
      </c>
      <c r="L13012" s="822">
        <v>3</v>
      </c>
      <c r="M13012" s="821">
        <v>18000</v>
      </c>
      <c r="N13012" s="822"/>
      <c r="O13012" s="822"/>
      <c r="P13012" s="821"/>
    </row>
    <row r="13013" spans="1:16" x14ac:dyDescent="0.25">
      <c r="A13013" s="827" t="s">
        <v>2673</v>
      </c>
      <c r="B13013" s="827" t="s">
        <v>2672</v>
      </c>
      <c r="C13013" s="827" t="s">
        <v>2671</v>
      </c>
      <c r="D13013" s="824" t="s">
        <v>2670</v>
      </c>
      <c r="E13013" s="826">
        <v>10000</v>
      </c>
      <c r="F13013" s="825" t="s">
        <v>2720</v>
      </c>
      <c r="G13013" s="824" t="s">
        <v>2719</v>
      </c>
      <c r="H13013" s="823" t="s">
        <v>2712</v>
      </c>
      <c r="I13013" s="823" t="s">
        <v>2666</v>
      </c>
      <c r="J13013" s="823" t="s">
        <v>2711</v>
      </c>
      <c r="K13013" s="822">
        <v>3</v>
      </c>
      <c r="L13013" s="822">
        <v>6</v>
      </c>
      <c r="M13013" s="821">
        <v>61000</v>
      </c>
      <c r="N13013" s="822">
        <v>1</v>
      </c>
      <c r="O13013" s="822">
        <v>1</v>
      </c>
      <c r="P13013" s="821">
        <v>9000</v>
      </c>
    </row>
    <row r="13014" spans="1:16" x14ac:dyDescent="0.25">
      <c r="A13014" s="827" t="s">
        <v>2673</v>
      </c>
      <c r="B13014" s="827" t="s">
        <v>2672</v>
      </c>
      <c r="C13014" s="827" t="s">
        <v>2671</v>
      </c>
      <c r="D13014" s="824" t="s">
        <v>2670</v>
      </c>
      <c r="E13014" s="826">
        <v>6000</v>
      </c>
      <c r="F13014" s="825" t="s">
        <v>2718</v>
      </c>
      <c r="G13014" s="824" t="s">
        <v>2717</v>
      </c>
      <c r="H13014" s="823" t="s">
        <v>2716</v>
      </c>
      <c r="I13014" s="823" t="s">
        <v>2684</v>
      </c>
      <c r="J13014" s="823" t="s">
        <v>2715</v>
      </c>
      <c r="K13014" s="822">
        <v>1</v>
      </c>
      <c r="L13014" s="822">
        <v>3</v>
      </c>
      <c r="M13014" s="821">
        <v>18000</v>
      </c>
      <c r="N13014" s="822"/>
      <c r="O13014" s="822"/>
      <c r="P13014" s="821"/>
    </row>
    <row r="13015" spans="1:16" x14ac:dyDescent="0.25">
      <c r="A13015" s="827" t="s">
        <v>2673</v>
      </c>
      <c r="B13015" s="827" t="s">
        <v>2672</v>
      </c>
      <c r="C13015" s="827" t="s">
        <v>2671</v>
      </c>
      <c r="D13015" s="824" t="s">
        <v>2670</v>
      </c>
      <c r="E13015" s="826">
        <v>6000</v>
      </c>
      <c r="F13015" s="825" t="s">
        <v>2714</v>
      </c>
      <c r="G13015" s="824" t="s">
        <v>2713</v>
      </c>
      <c r="H13015" s="823" t="s">
        <v>2712</v>
      </c>
      <c r="I13015" s="823" t="s">
        <v>2666</v>
      </c>
      <c r="J13015" s="823" t="s">
        <v>2711</v>
      </c>
      <c r="K13015" s="822">
        <v>1</v>
      </c>
      <c r="L13015" s="822">
        <v>2</v>
      </c>
      <c r="M13015" s="821">
        <v>8400</v>
      </c>
      <c r="N13015" s="822"/>
      <c r="O13015" s="822"/>
      <c r="P13015" s="821"/>
    </row>
    <row r="13016" spans="1:16" x14ac:dyDescent="0.25">
      <c r="A13016" s="827" t="s">
        <v>2673</v>
      </c>
      <c r="B13016" s="827" t="s">
        <v>2672</v>
      </c>
      <c r="C13016" s="827" t="s">
        <v>2671</v>
      </c>
      <c r="D13016" s="824" t="s">
        <v>2670</v>
      </c>
      <c r="E13016" s="826">
        <v>3000</v>
      </c>
      <c r="F13016" s="825" t="s">
        <v>2710</v>
      </c>
      <c r="G13016" s="824" t="s">
        <v>2709</v>
      </c>
      <c r="H13016" s="823" t="s">
        <v>2708</v>
      </c>
      <c r="I13016" s="823" t="s">
        <v>2707</v>
      </c>
      <c r="J13016" s="823" t="s">
        <v>385</v>
      </c>
      <c r="K13016" s="822"/>
      <c r="L13016" s="822"/>
      <c r="M13016" s="821"/>
      <c r="N13016" s="822">
        <v>3</v>
      </c>
      <c r="O13016" s="822">
        <v>5</v>
      </c>
      <c r="P13016" s="821">
        <v>15000</v>
      </c>
    </row>
    <row r="13017" spans="1:16" x14ac:dyDescent="0.25">
      <c r="A13017" s="827" t="s">
        <v>2673</v>
      </c>
      <c r="B13017" s="827" t="s">
        <v>2672</v>
      </c>
      <c r="C13017" s="827" t="s">
        <v>2671</v>
      </c>
      <c r="D13017" s="824" t="s">
        <v>2670</v>
      </c>
      <c r="E13017" s="826">
        <v>4000</v>
      </c>
      <c r="F13017" s="825" t="s">
        <v>2706</v>
      </c>
      <c r="G13017" s="824" t="s">
        <v>2705</v>
      </c>
      <c r="H13017" s="823" t="s">
        <v>2704</v>
      </c>
      <c r="I13017" s="823" t="s">
        <v>2666</v>
      </c>
      <c r="J13017" s="823" t="s">
        <v>2703</v>
      </c>
      <c r="K13017" s="822">
        <v>1</v>
      </c>
      <c r="L13017" s="822">
        <v>3</v>
      </c>
      <c r="M13017" s="821">
        <v>10290</v>
      </c>
      <c r="N13017" s="822"/>
      <c r="O13017" s="822"/>
      <c r="P13017" s="821"/>
    </row>
    <row r="13018" spans="1:16" x14ac:dyDescent="0.25">
      <c r="A13018" s="827" t="s">
        <v>2673</v>
      </c>
      <c r="B13018" s="827" t="s">
        <v>2672</v>
      </c>
      <c r="C13018" s="827" t="s">
        <v>2671</v>
      </c>
      <c r="D13018" s="824" t="s">
        <v>2670</v>
      </c>
      <c r="E13018" s="826">
        <v>9000</v>
      </c>
      <c r="F13018" s="825" t="s">
        <v>2702</v>
      </c>
      <c r="G13018" s="824" t="s">
        <v>2701</v>
      </c>
      <c r="H13018" s="823" t="s">
        <v>2700</v>
      </c>
      <c r="I13018" s="823" t="s">
        <v>2684</v>
      </c>
      <c r="J13018" s="823" t="s">
        <v>2699</v>
      </c>
      <c r="K13018" s="822">
        <v>1</v>
      </c>
      <c r="L13018" s="822">
        <v>1</v>
      </c>
      <c r="M13018" s="821">
        <v>9000</v>
      </c>
      <c r="N13018" s="822"/>
      <c r="O13018" s="822"/>
      <c r="P13018" s="821"/>
    </row>
    <row r="13019" spans="1:16" ht="22.5" x14ac:dyDescent="0.25">
      <c r="A13019" s="827" t="s">
        <v>2673</v>
      </c>
      <c r="B13019" s="827" t="s">
        <v>2672</v>
      </c>
      <c r="C13019" s="827" t="s">
        <v>2671</v>
      </c>
      <c r="D13019" s="824" t="s">
        <v>2670</v>
      </c>
      <c r="E13019" s="826">
        <v>9000</v>
      </c>
      <c r="F13019" s="825" t="s">
        <v>2698</v>
      </c>
      <c r="G13019" s="824" t="s">
        <v>2697</v>
      </c>
      <c r="H13019" s="823" t="s">
        <v>2696</v>
      </c>
      <c r="I13019" s="823" t="s">
        <v>2666</v>
      </c>
      <c r="J13019" s="823" t="s">
        <v>2695</v>
      </c>
      <c r="K13019" s="822">
        <v>6</v>
      </c>
      <c r="L13019" s="822">
        <v>12</v>
      </c>
      <c r="M13019" s="821">
        <v>117180</v>
      </c>
      <c r="N13019" s="822">
        <v>1</v>
      </c>
      <c r="O13019" s="822">
        <v>1</v>
      </c>
      <c r="P13019" s="821">
        <v>9000</v>
      </c>
    </row>
    <row r="13020" spans="1:16" x14ac:dyDescent="0.25">
      <c r="A13020" s="827" t="s">
        <v>2673</v>
      </c>
      <c r="B13020" s="827" t="s">
        <v>2672</v>
      </c>
      <c r="C13020" s="827" t="s">
        <v>2671</v>
      </c>
      <c r="D13020" s="824" t="s">
        <v>2670</v>
      </c>
      <c r="E13020" s="826">
        <v>4000</v>
      </c>
      <c r="F13020" s="825" t="s">
        <v>2694</v>
      </c>
      <c r="G13020" s="824" t="s">
        <v>2693</v>
      </c>
      <c r="H13020" s="823" t="s">
        <v>2692</v>
      </c>
      <c r="I13020" s="823" t="s">
        <v>2684</v>
      </c>
      <c r="J13020" s="823" t="s">
        <v>2691</v>
      </c>
      <c r="K13020" s="822"/>
      <c r="L13020" s="822"/>
      <c r="M13020" s="821"/>
      <c r="N13020" s="822">
        <v>2</v>
      </c>
      <c r="O13020" s="822">
        <v>4</v>
      </c>
      <c r="P13020" s="821">
        <v>16000</v>
      </c>
    </row>
    <row r="13021" spans="1:16" x14ac:dyDescent="0.25">
      <c r="A13021" s="827" t="s">
        <v>2673</v>
      </c>
      <c r="B13021" s="827" t="s">
        <v>2672</v>
      </c>
      <c r="C13021" s="827" t="s">
        <v>2671</v>
      </c>
      <c r="D13021" s="824" t="s">
        <v>2670</v>
      </c>
      <c r="E13021" s="826">
        <v>5500</v>
      </c>
      <c r="F13021" s="825" t="s">
        <v>2690</v>
      </c>
      <c r="G13021" s="824" t="s">
        <v>2689</v>
      </c>
      <c r="H13021" s="823" t="s">
        <v>2685</v>
      </c>
      <c r="I13021" s="823" t="s">
        <v>2684</v>
      </c>
      <c r="J13021" s="823" t="s">
        <v>2688</v>
      </c>
      <c r="K13021" s="822">
        <v>2</v>
      </c>
      <c r="L13021" s="822">
        <v>3</v>
      </c>
      <c r="M13021" s="821">
        <v>15950</v>
      </c>
      <c r="N13021" s="822"/>
      <c r="O13021" s="822"/>
      <c r="P13021" s="821"/>
    </row>
    <row r="13022" spans="1:16" x14ac:dyDescent="0.25">
      <c r="A13022" s="827" t="s">
        <v>2673</v>
      </c>
      <c r="B13022" s="827" t="s">
        <v>2672</v>
      </c>
      <c r="C13022" s="827" t="s">
        <v>2671</v>
      </c>
      <c r="D13022" s="824" t="s">
        <v>2670</v>
      </c>
      <c r="E13022" s="826">
        <v>4000</v>
      </c>
      <c r="F13022" s="825" t="s">
        <v>2687</v>
      </c>
      <c r="G13022" s="824" t="s">
        <v>2686</v>
      </c>
      <c r="H13022" s="823" t="s">
        <v>2685</v>
      </c>
      <c r="I13022" s="823" t="s">
        <v>2684</v>
      </c>
      <c r="J13022" s="823" t="s">
        <v>2683</v>
      </c>
      <c r="K13022" s="822">
        <v>2</v>
      </c>
      <c r="L13022" s="822">
        <v>5</v>
      </c>
      <c r="M13022" s="821">
        <v>19200</v>
      </c>
      <c r="N13022" s="822"/>
      <c r="O13022" s="822"/>
      <c r="P13022" s="821"/>
    </row>
    <row r="13023" spans="1:16" x14ac:dyDescent="0.25">
      <c r="A13023" s="827" t="s">
        <v>2673</v>
      </c>
      <c r="B13023" s="827" t="s">
        <v>2672</v>
      </c>
      <c r="C13023" s="827" t="s">
        <v>2671</v>
      </c>
      <c r="D13023" s="824" t="s">
        <v>2670</v>
      </c>
      <c r="E13023" s="826">
        <v>4000</v>
      </c>
      <c r="F13023" s="825" t="s">
        <v>2682</v>
      </c>
      <c r="G13023" s="824" t="s">
        <v>2681</v>
      </c>
      <c r="H13023" s="823" t="s">
        <v>2680</v>
      </c>
      <c r="I13023" s="823" t="s">
        <v>2675</v>
      </c>
      <c r="J13023" s="823" t="s">
        <v>2679</v>
      </c>
      <c r="K13023" s="822">
        <v>1</v>
      </c>
      <c r="L13023" s="822">
        <v>1</v>
      </c>
      <c r="M13023" s="821">
        <v>5466.67</v>
      </c>
      <c r="N13023" s="822"/>
      <c r="O13023" s="822"/>
      <c r="P13023" s="821"/>
    </row>
    <row r="13024" spans="1:16" x14ac:dyDescent="0.25">
      <c r="A13024" s="827" t="s">
        <v>2673</v>
      </c>
      <c r="B13024" s="827" t="s">
        <v>2672</v>
      </c>
      <c r="C13024" s="827" t="s">
        <v>2671</v>
      </c>
      <c r="D13024" s="824" t="s">
        <v>2670</v>
      </c>
      <c r="E13024" s="826">
        <v>5000</v>
      </c>
      <c r="F13024" s="825" t="s">
        <v>2678</v>
      </c>
      <c r="G13024" s="824" t="s">
        <v>2677</v>
      </c>
      <c r="H13024" s="823" t="s">
        <v>2676</v>
      </c>
      <c r="I13024" s="823" t="s">
        <v>2675</v>
      </c>
      <c r="J13024" s="823" t="s">
        <v>2674</v>
      </c>
      <c r="K13024" s="822">
        <v>1</v>
      </c>
      <c r="L13024" s="822">
        <v>1</v>
      </c>
      <c r="M13024" s="821">
        <v>6833.33</v>
      </c>
      <c r="N13024" s="822"/>
      <c r="O13024" s="822"/>
      <c r="P13024" s="821"/>
    </row>
    <row r="13025" spans="1:16" x14ac:dyDescent="0.25">
      <c r="A13025" s="827" t="s">
        <v>2673</v>
      </c>
      <c r="B13025" s="827" t="s">
        <v>2672</v>
      </c>
      <c r="C13025" s="827" t="s">
        <v>2671</v>
      </c>
      <c r="D13025" s="824" t="s">
        <v>2670</v>
      </c>
      <c r="E13025" s="826">
        <v>9000</v>
      </c>
      <c r="F13025" s="825" t="s">
        <v>2669</v>
      </c>
      <c r="G13025" s="824" t="s">
        <v>2668</v>
      </c>
      <c r="H13025" s="823" t="s">
        <v>2667</v>
      </c>
      <c r="I13025" s="823" t="s">
        <v>2666</v>
      </c>
      <c r="J13025" s="823" t="s">
        <v>2665</v>
      </c>
      <c r="K13025" s="822">
        <v>1</v>
      </c>
      <c r="L13025" s="822">
        <v>2</v>
      </c>
      <c r="M13025" s="821">
        <v>18000</v>
      </c>
      <c r="N13025" s="822"/>
      <c r="O13025" s="822"/>
      <c r="P13025" s="821"/>
    </row>
    <row r="13026" spans="1:16" x14ac:dyDescent="0.25">
      <c r="A13026" s="1783" t="s">
        <v>4</v>
      </c>
      <c r="B13026" s="1783"/>
      <c r="C13026" s="1783"/>
      <c r="D13026" s="1783"/>
      <c r="E13026" s="820">
        <f>SUM(E12678:E13025)</f>
        <v>2354350</v>
      </c>
      <c r="F13026" s="1783"/>
      <c r="G13026" s="1783"/>
      <c r="H13026" s="1783"/>
      <c r="I13026" s="1783"/>
      <c r="J13026" s="1783"/>
      <c r="K13026" s="1783"/>
      <c r="L13026" s="1783"/>
      <c r="M13026" s="819">
        <f>SUM(M12678:M13025)</f>
        <v>17502601.716666665</v>
      </c>
      <c r="N13026" s="1784"/>
      <c r="O13026" s="1784"/>
      <c r="P13026" s="819">
        <f>SUM(P12678:P13025)</f>
        <v>8261383.6300000036</v>
      </c>
    </row>
    <row r="13027" spans="1:16" x14ac:dyDescent="0.25">
      <c r="A13027" s="768" t="s">
        <v>2664</v>
      </c>
      <c r="B13027" s="818"/>
      <c r="C13027" s="814"/>
      <c r="D13027" s="814"/>
      <c r="E13027" s="817"/>
      <c r="F13027" s="816"/>
      <c r="G13027" s="815"/>
      <c r="H13027" s="814"/>
      <c r="I13027" s="814"/>
      <c r="J13027" s="813"/>
      <c r="K13027" s="812"/>
      <c r="L13027" s="812"/>
      <c r="M13027" s="811"/>
      <c r="N13027" s="812"/>
      <c r="O13027" s="812"/>
      <c r="P13027" s="811"/>
    </row>
  </sheetData>
  <mergeCells count="1140">
    <mergeCell ref="K12635:M12635"/>
    <mergeCell ref="N12635:P12635"/>
    <mergeCell ref="A12744:E12744"/>
    <mergeCell ref="F12744:J12744"/>
    <mergeCell ref="K12744:M12744"/>
    <mergeCell ref="N12744:P12744"/>
    <mergeCell ref="A12676:E12676"/>
    <mergeCell ref="F12676:J12676"/>
    <mergeCell ref="K12676:M12676"/>
    <mergeCell ref="N12676:P12676"/>
    <mergeCell ref="A12980:E12980"/>
    <mergeCell ref="F12980:J12980"/>
    <mergeCell ref="K12980:M12980"/>
    <mergeCell ref="N12980:P12980"/>
    <mergeCell ref="A12591:E12591"/>
    <mergeCell ref="F12591:J12591"/>
    <mergeCell ref="K12591:M12591"/>
    <mergeCell ref="N12591:P12591"/>
    <mergeCell ref="A12635:E12635"/>
    <mergeCell ref="F12635:J12635"/>
    <mergeCell ref="A12819:E12819"/>
    <mergeCell ref="F12819:J12819"/>
    <mergeCell ref="K12819:M12819"/>
    <mergeCell ref="N12819:P12819"/>
    <mergeCell ref="A12894:E12894"/>
    <mergeCell ref="F12894:J12894"/>
    <mergeCell ref="K12894:M12894"/>
    <mergeCell ref="N12894:P12894"/>
    <mergeCell ref="A12672:P12672"/>
    <mergeCell ref="A12668:P12668"/>
    <mergeCell ref="A12661:D12661"/>
    <mergeCell ref="A12670:P12670"/>
    <mergeCell ref="K12374:M12374"/>
    <mergeCell ref="N12374:P12374"/>
    <mergeCell ref="A12419:E12419"/>
    <mergeCell ref="F12419:J12419"/>
    <mergeCell ref="K12419:M12419"/>
    <mergeCell ref="N12419:P12419"/>
    <mergeCell ref="A12549:E12549"/>
    <mergeCell ref="F12549:J12549"/>
    <mergeCell ref="K12549:M12549"/>
    <mergeCell ref="N12549:P12549"/>
    <mergeCell ref="A12342:E12342"/>
    <mergeCell ref="F12342:J12342"/>
    <mergeCell ref="K12342:M12342"/>
    <mergeCell ref="N12342:P12342"/>
    <mergeCell ref="A12374:E12374"/>
    <mergeCell ref="F12374:J12374"/>
    <mergeCell ref="A12463:E12463"/>
    <mergeCell ref="F12463:J12463"/>
    <mergeCell ref="K12463:M12463"/>
    <mergeCell ref="N12463:P12463"/>
    <mergeCell ref="A12506:E12506"/>
    <mergeCell ref="F12506:J12506"/>
    <mergeCell ref="K12506:M12506"/>
    <mergeCell ref="N12506:P12506"/>
    <mergeCell ref="K12147:M12147"/>
    <mergeCell ref="N12147:P12147"/>
    <mergeCell ref="A12191:E12191"/>
    <mergeCell ref="F12191:J12191"/>
    <mergeCell ref="K12191:M12191"/>
    <mergeCell ref="N12191:P12191"/>
    <mergeCell ref="A12311:E12311"/>
    <mergeCell ref="F12311:J12311"/>
    <mergeCell ref="K12311:M12311"/>
    <mergeCell ref="N12311:P12311"/>
    <mergeCell ref="A12103:E12103"/>
    <mergeCell ref="F12103:J12103"/>
    <mergeCell ref="K12103:M12103"/>
    <mergeCell ref="N12103:P12103"/>
    <mergeCell ref="A12147:E12147"/>
    <mergeCell ref="F12147:J12147"/>
    <mergeCell ref="A12227:E12227"/>
    <mergeCell ref="F12227:J12227"/>
    <mergeCell ref="K12227:M12227"/>
    <mergeCell ref="N12227:P12227"/>
    <mergeCell ref="A12283:E12283"/>
    <mergeCell ref="F12283:J12283"/>
    <mergeCell ref="K12283:M12283"/>
    <mergeCell ref="N12283:P12283"/>
    <mergeCell ref="K11876:M11876"/>
    <mergeCell ref="N11876:P11876"/>
    <mergeCell ref="A11928:E11928"/>
    <mergeCell ref="F11928:J11928"/>
    <mergeCell ref="K11928:M11928"/>
    <mergeCell ref="N11928:P11928"/>
    <mergeCell ref="A12059:E12059"/>
    <mergeCell ref="F12059:J12059"/>
    <mergeCell ref="K12059:M12059"/>
    <mergeCell ref="N12059:P12059"/>
    <mergeCell ref="A11823:E11823"/>
    <mergeCell ref="F11823:J11823"/>
    <mergeCell ref="K11823:M11823"/>
    <mergeCell ref="N11823:P11823"/>
    <mergeCell ref="A11876:E11876"/>
    <mergeCell ref="F11876:J11876"/>
    <mergeCell ref="A11972:E11972"/>
    <mergeCell ref="F11972:J11972"/>
    <mergeCell ref="K11972:M11972"/>
    <mergeCell ref="N11972:P11972"/>
    <mergeCell ref="A12016:E12016"/>
    <mergeCell ref="F12016:J12016"/>
    <mergeCell ref="K12016:M12016"/>
    <mergeCell ref="N12016:P12016"/>
    <mergeCell ref="K11612:M11612"/>
    <mergeCell ref="N11612:P11612"/>
    <mergeCell ref="A11655:E11655"/>
    <mergeCell ref="F11655:J11655"/>
    <mergeCell ref="K11655:M11655"/>
    <mergeCell ref="N11655:P11655"/>
    <mergeCell ref="A11778:E11778"/>
    <mergeCell ref="F11778:J11778"/>
    <mergeCell ref="K11778:M11778"/>
    <mergeCell ref="N11778:P11778"/>
    <mergeCell ref="A11570:E11570"/>
    <mergeCell ref="F11570:J11570"/>
    <mergeCell ref="K11570:M11570"/>
    <mergeCell ref="N11570:P11570"/>
    <mergeCell ref="A11612:E11612"/>
    <mergeCell ref="F11612:J11612"/>
    <mergeCell ref="A11698:E11698"/>
    <mergeCell ref="F11698:J11698"/>
    <mergeCell ref="K11698:M11698"/>
    <mergeCell ref="N11698:P11698"/>
    <mergeCell ref="A11741:E11741"/>
    <mergeCell ref="F11741:J11741"/>
    <mergeCell ref="K11741:M11741"/>
    <mergeCell ref="N11741:P11741"/>
    <mergeCell ref="K11361:M11361"/>
    <mergeCell ref="N11361:P11361"/>
    <mergeCell ref="A11394:E11394"/>
    <mergeCell ref="F11394:J11394"/>
    <mergeCell ref="K11394:M11394"/>
    <mergeCell ref="N11394:P11394"/>
    <mergeCell ref="A11526:E11526"/>
    <mergeCell ref="F11526:J11526"/>
    <mergeCell ref="K11526:M11526"/>
    <mergeCell ref="N11526:P11526"/>
    <mergeCell ref="A11331:E11331"/>
    <mergeCell ref="F11331:J11331"/>
    <mergeCell ref="K11331:M11331"/>
    <mergeCell ref="N11331:P11331"/>
    <mergeCell ref="A11361:E11361"/>
    <mergeCell ref="F11361:J11361"/>
    <mergeCell ref="A11438:E11438"/>
    <mergeCell ref="F11438:J11438"/>
    <mergeCell ref="K11438:M11438"/>
    <mergeCell ref="N11438:P11438"/>
    <mergeCell ref="A11482:E11482"/>
    <mergeCell ref="F11482:J11482"/>
    <mergeCell ref="K11482:M11482"/>
    <mergeCell ref="N11482:P11482"/>
    <mergeCell ref="K11184:M11184"/>
    <mergeCell ref="N11184:P11184"/>
    <mergeCell ref="A11214:E11214"/>
    <mergeCell ref="F11214:J11214"/>
    <mergeCell ref="K11214:M11214"/>
    <mergeCell ref="N11214:P11214"/>
    <mergeCell ref="A11300:E11300"/>
    <mergeCell ref="F11300:J11300"/>
    <mergeCell ref="K11300:M11300"/>
    <mergeCell ref="N11300:P11300"/>
    <mergeCell ref="A11145:E11145"/>
    <mergeCell ref="F11145:J11145"/>
    <mergeCell ref="K11145:M11145"/>
    <mergeCell ref="N11145:P11145"/>
    <mergeCell ref="A11184:E11184"/>
    <mergeCell ref="F11184:J11184"/>
    <mergeCell ref="A11240:E11240"/>
    <mergeCell ref="F11240:J11240"/>
    <mergeCell ref="K11240:M11240"/>
    <mergeCell ref="N11240:P11240"/>
    <mergeCell ref="A11272:E11272"/>
    <mergeCell ref="F11272:J11272"/>
    <mergeCell ref="K11272:M11272"/>
    <mergeCell ref="N11272:P11272"/>
    <mergeCell ref="K10927:M10927"/>
    <mergeCell ref="N10927:P10927"/>
    <mergeCell ref="A10971:E10971"/>
    <mergeCell ref="F10971:J10971"/>
    <mergeCell ref="K10971:M10971"/>
    <mergeCell ref="N10971:P10971"/>
    <mergeCell ref="A11102:E11102"/>
    <mergeCell ref="F11102:J11102"/>
    <mergeCell ref="K11102:M11102"/>
    <mergeCell ref="N11102:P11102"/>
    <mergeCell ref="A10884:E10884"/>
    <mergeCell ref="F10884:J10884"/>
    <mergeCell ref="K10884:M10884"/>
    <mergeCell ref="N10884:P10884"/>
    <mergeCell ref="A10927:E10927"/>
    <mergeCell ref="F10927:J10927"/>
    <mergeCell ref="A11014:E11014"/>
    <mergeCell ref="F11014:J11014"/>
    <mergeCell ref="K11014:M11014"/>
    <mergeCell ref="N11014:P11014"/>
    <mergeCell ref="A11059:E11059"/>
    <mergeCell ref="F11059:J11059"/>
    <mergeCell ref="K11059:M11059"/>
    <mergeCell ref="N11059:P11059"/>
    <mergeCell ref="A10693:E10693"/>
    <mergeCell ref="F10693:J10693"/>
    <mergeCell ref="K10693:M10693"/>
    <mergeCell ref="N10693:P10693"/>
    <mergeCell ref="A10063:E10063"/>
    <mergeCell ref="F10063:J10063"/>
    <mergeCell ref="K10063:M10063"/>
    <mergeCell ref="N10063:P10063"/>
    <mergeCell ref="A10137:E10137"/>
    <mergeCell ref="A10840:E10840"/>
    <mergeCell ref="F10840:J10840"/>
    <mergeCell ref="K10840:M10840"/>
    <mergeCell ref="N10840:P10840"/>
    <mergeCell ref="F10595:J10595"/>
    <mergeCell ref="K10595:M10595"/>
    <mergeCell ref="N10595:P10595"/>
    <mergeCell ref="A10639:E10639"/>
    <mergeCell ref="F10639:J10639"/>
    <mergeCell ref="K10639:M10639"/>
    <mergeCell ref="A10745:E10745"/>
    <mergeCell ref="F10745:J10745"/>
    <mergeCell ref="K10745:M10745"/>
    <mergeCell ref="N10745:P10745"/>
    <mergeCell ref="A10797:E10797"/>
    <mergeCell ref="F10797:J10797"/>
    <mergeCell ref="K10797:M10797"/>
    <mergeCell ref="N10797:P10797"/>
    <mergeCell ref="A10507:E10507"/>
    <mergeCell ref="F10507:J10507"/>
    <mergeCell ref="K10507:M10507"/>
    <mergeCell ref="N10507:P10507"/>
    <mergeCell ref="A10595:E10595"/>
    <mergeCell ref="K9805:M9805"/>
    <mergeCell ref="N9805:P9805"/>
    <mergeCell ref="A9847:E9847"/>
    <mergeCell ref="F9847:J9847"/>
    <mergeCell ref="K9847:M9847"/>
    <mergeCell ref="N9847:P9847"/>
    <mergeCell ref="A10021:E10021"/>
    <mergeCell ref="F10021:J10021"/>
    <mergeCell ref="K10021:M10021"/>
    <mergeCell ref="N10021:P10021"/>
    <mergeCell ref="A9763:E9763"/>
    <mergeCell ref="F9763:J9763"/>
    <mergeCell ref="K9763:M9763"/>
    <mergeCell ref="N9763:P9763"/>
    <mergeCell ref="A9805:E9805"/>
    <mergeCell ref="F9805:J9805"/>
    <mergeCell ref="A9937:E9937"/>
    <mergeCell ref="F9937:J9937"/>
    <mergeCell ref="K9937:M9937"/>
    <mergeCell ref="N9937:P9937"/>
    <mergeCell ref="A9979:E9979"/>
    <mergeCell ref="F9979:J9979"/>
    <mergeCell ref="K9979:M9979"/>
    <mergeCell ref="N9979:P9979"/>
    <mergeCell ref="A9901:E9901"/>
    <mergeCell ref="F9901:J9901"/>
    <mergeCell ref="K9901:M9901"/>
    <mergeCell ref="N9901:P9901"/>
    <mergeCell ref="A9885:D9885"/>
    <mergeCell ref="K9553:M9553"/>
    <mergeCell ref="N9553:P9553"/>
    <mergeCell ref="A9595:E9595"/>
    <mergeCell ref="F9595:J9595"/>
    <mergeCell ref="K9595:M9595"/>
    <mergeCell ref="N9595:P9595"/>
    <mergeCell ref="A9721:E9721"/>
    <mergeCell ref="F9721:J9721"/>
    <mergeCell ref="K9721:M9721"/>
    <mergeCell ref="N9721:P9721"/>
    <mergeCell ref="A9512:E9512"/>
    <mergeCell ref="F9512:J9512"/>
    <mergeCell ref="K9512:M9512"/>
    <mergeCell ref="N9512:P9512"/>
    <mergeCell ref="A9553:E9553"/>
    <mergeCell ref="F9553:J9553"/>
    <mergeCell ref="A9637:E9637"/>
    <mergeCell ref="F9637:J9637"/>
    <mergeCell ref="K9637:M9637"/>
    <mergeCell ref="N9637:P9637"/>
    <mergeCell ref="A9679:E9679"/>
    <mergeCell ref="F9679:J9679"/>
    <mergeCell ref="K9679:M9679"/>
    <mergeCell ref="N9679:P9679"/>
    <mergeCell ref="K9302:M9302"/>
    <mergeCell ref="N9302:P9302"/>
    <mergeCell ref="A9344:E9344"/>
    <mergeCell ref="F9344:J9344"/>
    <mergeCell ref="K9344:M9344"/>
    <mergeCell ref="N9344:P9344"/>
    <mergeCell ref="A9470:E9470"/>
    <mergeCell ref="F9470:J9470"/>
    <mergeCell ref="K9470:M9470"/>
    <mergeCell ref="N9470:P9470"/>
    <mergeCell ref="A9260:E9260"/>
    <mergeCell ref="F9260:J9260"/>
    <mergeCell ref="K9260:M9260"/>
    <mergeCell ref="N9260:P9260"/>
    <mergeCell ref="A9302:E9302"/>
    <mergeCell ref="F9302:J9302"/>
    <mergeCell ref="A9386:E9386"/>
    <mergeCell ref="F9386:J9386"/>
    <mergeCell ref="K9386:M9386"/>
    <mergeCell ref="N9386:P9386"/>
    <mergeCell ref="A9428:E9428"/>
    <mergeCell ref="F9428:J9428"/>
    <mergeCell ref="K9428:M9428"/>
    <mergeCell ref="N9428:P9428"/>
    <mergeCell ref="K9050:M9050"/>
    <mergeCell ref="N9050:P9050"/>
    <mergeCell ref="A9092:E9092"/>
    <mergeCell ref="F9092:J9092"/>
    <mergeCell ref="K9092:M9092"/>
    <mergeCell ref="N9092:P9092"/>
    <mergeCell ref="A9218:E9218"/>
    <mergeCell ref="F9218:J9218"/>
    <mergeCell ref="K9218:M9218"/>
    <mergeCell ref="N9218:P9218"/>
    <mergeCell ref="A9008:E9008"/>
    <mergeCell ref="F9008:J9008"/>
    <mergeCell ref="K9008:M9008"/>
    <mergeCell ref="N9008:P9008"/>
    <mergeCell ref="A9050:E9050"/>
    <mergeCell ref="F9050:J9050"/>
    <mergeCell ref="A9134:E9134"/>
    <mergeCell ref="F9134:J9134"/>
    <mergeCell ref="K9134:M9134"/>
    <mergeCell ref="N9134:P9134"/>
    <mergeCell ref="A9176:E9176"/>
    <mergeCell ref="F9176:J9176"/>
    <mergeCell ref="K9176:M9176"/>
    <mergeCell ref="N9176:P9176"/>
    <mergeCell ref="K6491:M6491"/>
    <mergeCell ref="N6491:P6491"/>
    <mergeCell ref="A6533:E6533"/>
    <mergeCell ref="F6533:J6533"/>
    <mergeCell ref="A8883:E8883"/>
    <mergeCell ref="F8883:J8883"/>
    <mergeCell ref="K8883:M8883"/>
    <mergeCell ref="N8883:P8883"/>
    <mergeCell ref="A8925:E8925"/>
    <mergeCell ref="F8925:J8925"/>
    <mergeCell ref="K8925:M8925"/>
    <mergeCell ref="N8925:P8925"/>
    <mergeCell ref="K6533:M6533"/>
    <mergeCell ref="N6533:P6533"/>
    <mergeCell ref="A6575:E6575"/>
    <mergeCell ref="F6575:J6575"/>
    <mergeCell ref="K6575:M6575"/>
    <mergeCell ref="N6575:P6575"/>
    <mergeCell ref="A6825:E6825"/>
    <mergeCell ref="F6825:J6825"/>
    <mergeCell ref="K6825:M6825"/>
    <mergeCell ref="N6825:P6825"/>
    <mergeCell ref="A6659:E6659"/>
    <mergeCell ref="F6659:J6659"/>
    <mergeCell ref="K6659:M6659"/>
    <mergeCell ref="N6659:P6659"/>
    <mergeCell ref="A7035:E7035"/>
    <mergeCell ref="F7035:J7035"/>
    <mergeCell ref="K7035:M7035"/>
    <mergeCell ref="N7035:P7035"/>
    <mergeCell ref="A7077:E7077"/>
    <mergeCell ref="F7077:J7077"/>
    <mergeCell ref="A4229:E4229"/>
    <mergeCell ref="F4229:J4229"/>
    <mergeCell ref="K4229:M4229"/>
    <mergeCell ref="N4229:P4229"/>
    <mergeCell ref="A6199:E6199"/>
    <mergeCell ref="F6199:J6199"/>
    <mergeCell ref="K6199:M6199"/>
    <mergeCell ref="N6199:P6199"/>
    <mergeCell ref="A4266:E4266"/>
    <mergeCell ref="F4266:J4266"/>
    <mergeCell ref="K4266:M4266"/>
    <mergeCell ref="N4266:P4266"/>
    <mergeCell ref="N4873:O4873"/>
    <mergeCell ref="A4881:P4881"/>
    <mergeCell ref="F6115:J6115"/>
    <mergeCell ref="K6115:M6115"/>
    <mergeCell ref="N6115:P6115"/>
    <mergeCell ref="A6157:E6157"/>
    <mergeCell ref="F6157:J6157"/>
    <mergeCell ref="K6157:M6157"/>
    <mergeCell ref="N6157:P6157"/>
    <mergeCell ref="A6115:E6115"/>
    <mergeCell ref="A4365:E4365"/>
    <mergeCell ref="F4365:J4365"/>
    <mergeCell ref="K4365:M4365"/>
    <mergeCell ref="N4365:P4365"/>
    <mergeCell ref="A4400:E4400"/>
    <mergeCell ref="F4400:J4400"/>
    <mergeCell ref="K4400:M4400"/>
    <mergeCell ref="A4303:E4303"/>
    <mergeCell ref="F4303:J4303"/>
    <mergeCell ref="K4303:M4303"/>
    <mergeCell ref="A4068:E4068"/>
    <mergeCell ref="F4068:J4068"/>
    <mergeCell ref="K4068:M4068"/>
    <mergeCell ref="N4068:P4068"/>
    <mergeCell ref="A4097:E4097"/>
    <mergeCell ref="F4097:J4097"/>
    <mergeCell ref="K4097:M4097"/>
    <mergeCell ref="N4097:P4097"/>
    <mergeCell ref="A4136:E4136"/>
    <mergeCell ref="F4136:J4136"/>
    <mergeCell ref="K4136:M4136"/>
    <mergeCell ref="N4136:P4136"/>
    <mergeCell ref="A4172:E4172"/>
    <mergeCell ref="F4172:J4172"/>
    <mergeCell ref="K4172:M4172"/>
    <mergeCell ref="N4172:P4172"/>
    <mergeCell ref="A4203:E4203"/>
    <mergeCell ref="F4203:J4203"/>
    <mergeCell ref="K4203:M4203"/>
    <mergeCell ref="N4203:P4203"/>
    <mergeCell ref="A3889:E3889"/>
    <mergeCell ref="F3889:J3889"/>
    <mergeCell ref="K3889:M3889"/>
    <mergeCell ref="N3889:P3889"/>
    <mergeCell ref="A3928:E3928"/>
    <mergeCell ref="F3928:J3928"/>
    <mergeCell ref="K3928:M3928"/>
    <mergeCell ref="N3928:P3928"/>
    <mergeCell ref="A3967:E3967"/>
    <mergeCell ref="F3967:J3967"/>
    <mergeCell ref="K3967:M3967"/>
    <mergeCell ref="N3967:P3967"/>
    <mergeCell ref="A4002:E4002"/>
    <mergeCell ref="F4002:J4002"/>
    <mergeCell ref="K4002:M4002"/>
    <mergeCell ref="N4002:P4002"/>
    <mergeCell ref="A4040:E4040"/>
    <mergeCell ref="F4040:J4040"/>
    <mergeCell ref="K4040:M4040"/>
    <mergeCell ref="N4040:P4040"/>
    <mergeCell ref="A3633:E3633"/>
    <mergeCell ref="F3633:J3633"/>
    <mergeCell ref="K3633:M3633"/>
    <mergeCell ref="N3633:P3633"/>
    <mergeCell ref="A3694:E3694"/>
    <mergeCell ref="F3694:J3694"/>
    <mergeCell ref="K3694:M3694"/>
    <mergeCell ref="N3694:P3694"/>
    <mergeCell ref="A3751:E3751"/>
    <mergeCell ref="F3751:J3751"/>
    <mergeCell ref="K3751:M3751"/>
    <mergeCell ref="N3751:P3751"/>
    <mergeCell ref="A3804:E3804"/>
    <mergeCell ref="F3804:J3804"/>
    <mergeCell ref="K3804:M3804"/>
    <mergeCell ref="N3804:P3804"/>
    <mergeCell ref="A3850:E3850"/>
    <mergeCell ref="F3850:J3850"/>
    <mergeCell ref="K3850:M3850"/>
    <mergeCell ref="N3850:P3850"/>
    <mergeCell ref="A3459:E3459"/>
    <mergeCell ref="F3459:J3459"/>
    <mergeCell ref="K3459:M3459"/>
    <mergeCell ref="N3459:P3459"/>
    <mergeCell ref="A3351:E3351"/>
    <mergeCell ref="F3351:J3351"/>
    <mergeCell ref="K3351:M3351"/>
    <mergeCell ref="N3351:P3351"/>
    <mergeCell ref="A3404:E3404"/>
    <mergeCell ref="F3404:J3404"/>
    <mergeCell ref="A3514:E3514"/>
    <mergeCell ref="F3514:J3514"/>
    <mergeCell ref="K3514:M3514"/>
    <mergeCell ref="N3514:P3514"/>
    <mergeCell ref="A3574:E3574"/>
    <mergeCell ref="F3574:J3574"/>
    <mergeCell ref="K3574:M3574"/>
    <mergeCell ref="N3574:P3574"/>
    <mergeCell ref="A3100:E3100"/>
    <mergeCell ref="F3100:J3100"/>
    <mergeCell ref="K3100:M3100"/>
    <mergeCell ref="N3100:P3100"/>
    <mergeCell ref="A3170:E3170"/>
    <mergeCell ref="F3170:J3170"/>
    <mergeCell ref="K3170:M3170"/>
    <mergeCell ref="N3170:P3170"/>
    <mergeCell ref="K3404:M3404"/>
    <mergeCell ref="N3404:P3404"/>
    <mergeCell ref="A3235:E3235"/>
    <mergeCell ref="F3235:J3235"/>
    <mergeCell ref="K3235:M3235"/>
    <mergeCell ref="N3235:P3235"/>
    <mergeCell ref="A3292:E3292"/>
    <mergeCell ref="F3292:J3292"/>
    <mergeCell ref="K3292:M3292"/>
    <mergeCell ref="N3292:P3292"/>
    <mergeCell ref="A2698:E2698"/>
    <mergeCell ref="F2698:J2698"/>
    <mergeCell ref="K2698:M2698"/>
    <mergeCell ref="N2698:P2698"/>
    <mergeCell ref="A2777:E2777"/>
    <mergeCell ref="F2777:J2777"/>
    <mergeCell ref="K2777:M2777"/>
    <mergeCell ref="N2777:P2777"/>
    <mergeCell ref="A2860:E2860"/>
    <mergeCell ref="F2860:J2860"/>
    <mergeCell ref="K2860:M2860"/>
    <mergeCell ref="N2860:P2860"/>
    <mergeCell ref="A2942:E2942"/>
    <mergeCell ref="F2942:J2942"/>
    <mergeCell ref="K2942:M2942"/>
    <mergeCell ref="N2942:P2942"/>
    <mergeCell ref="A3022:E3022"/>
    <mergeCell ref="F3022:J3022"/>
    <mergeCell ref="K3022:M3022"/>
    <mergeCell ref="N3022:P3022"/>
    <mergeCell ref="A2305:E2305"/>
    <mergeCell ref="F2305:J2305"/>
    <mergeCell ref="K2305:M2305"/>
    <mergeCell ref="N2305:P2305"/>
    <mergeCell ref="A2381:E2381"/>
    <mergeCell ref="F2381:J2381"/>
    <mergeCell ref="K2381:M2381"/>
    <mergeCell ref="N2381:P2381"/>
    <mergeCell ref="A2459:E2459"/>
    <mergeCell ref="F2459:J2459"/>
    <mergeCell ref="K2459:M2459"/>
    <mergeCell ref="N2459:P2459"/>
    <mergeCell ref="A2537:E2537"/>
    <mergeCell ref="F2537:J2537"/>
    <mergeCell ref="K2537:M2537"/>
    <mergeCell ref="N2537:P2537"/>
    <mergeCell ref="A2616:E2616"/>
    <mergeCell ref="F2616:J2616"/>
    <mergeCell ref="K2616:M2616"/>
    <mergeCell ref="N2616:P2616"/>
    <mergeCell ref="A1898:E1898"/>
    <mergeCell ref="F1898:J1898"/>
    <mergeCell ref="K1898:M1898"/>
    <mergeCell ref="N1898:P1898"/>
    <mergeCell ref="A1981:E1981"/>
    <mergeCell ref="F1981:J1981"/>
    <mergeCell ref="K1981:M1981"/>
    <mergeCell ref="N1981:P1981"/>
    <mergeCell ref="A2064:E2064"/>
    <mergeCell ref="F2064:J2064"/>
    <mergeCell ref="K2064:M2064"/>
    <mergeCell ref="N2064:P2064"/>
    <mergeCell ref="A2222:E2222"/>
    <mergeCell ref="F2222:J2222"/>
    <mergeCell ref="K2222:M2222"/>
    <mergeCell ref="N2222:P2222"/>
    <mergeCell ref="A2144:E2144"/>
    <mergeCell ref="F2144:J2144"/>
    <mergeCell ref="K2144:M2144"/>
    <mergeCell ref="N2144:P2144"/>
    <mergeCell ref="A1553:E1553"/>
    <mergeCell ref="F1553:J1553"/>
    <mergeCell ref="K1553:M1553"/>
    <mergeCell ref="N1553:P1553"/>
    <mergeCell ref="A1617:E1617"/>
    <mergeCell ref="F1617:J1617"/>
    <mergeCell ref="K1617:M1617"/>
    <mergeCell ref="N1617:P1617"/>
    <mergeCell ref="A1678:E1678"/>
    <mergeCell ref="F1678:J1678"/>
    <mergeCell ref="K1678:M1678"/>
    <mergeCell ref="N1678:P1678"/>
    <mergeCell ref="A1738:E1738"/>
    <mergeCell ref="F1738:J1738"/>
    <mergeCell ref="K1738:M1738"/>
    <mergeCell ref="N1738:P1738"/>
    <mergeCell ref="A1817:E1817"/>
    <mergeCell ref="F1817:J1817"/>
    <mergeCell ref="K1817:M1817"/>
    <mergeCell ref="N1817:P1817"/>
    <mergeCell ref="A1246:E1246"/>
    <mergeCell ref="F1246:J1246"/>
    <mergeCell ref="K1246:M1246"/>
    <mergeCell ref="N1246:P1246"/>
    <mergeCell ref="A1308:E1308"/>
    <mergeCell ref="F1308:J1308"/>
    <mergeCell ref="K1308:M1308"/>
    <mergeCell ref="N1308:P1308"/>
    <mergeCell ref="A1368:E1368"/>
    <mergeCell ref="F1368:J1368"/>
    <mergeCell ref="K1368:M1368"/>
    <mergeCell ref="N1368:P1368"/>
    <mergeCell ref="A1428:E1428"/>
    <mergeCell ref="F1428:J1428"/>
    <mergeCell ref="K1428:M1428"/>
    <mergeCell ref="N1428:P1428"/>
    <mergeCell ref="A1491:E1491"/>
    <mergeCell ref="F1491:J1491"/>
    <mergeCell ref="K1491:M1491"/>
    <mergeCell ref="N1491:P1491"/>
    <mergeCell ref="A934:E934"/>
    <mergeCell ref="F934:J934"/>
    <mergeCell ref="K934:M934"/>
    <mergeCell ref="N934:P934"/>
    <mergeCell ref="A993:E993"/>
    <mergeCell ref="F993:J993"/>
    <mergeCell ref="K993:M993"/>
    <mergeCell ref="N993:P993"/>
    <mergeCell ref="A1056:E1056"/>
    <mergeCell ref="F1056:J1056"/>
    <mergeCell ref="K1056:M1056"/>
    <mergeCell ref="N1056:P1056"/>
    <mergeCell ref="A1120:E1120"/>
    <mergeCell ref="F1120:J1120"/>
    <mergeCell ref="K1120:M1120"/>
    <mergeCell ref="N1120:P1120"/>
    <mergeCell ref="A1184:E1184"/>
    <mergeCell ref="F1184:J1184"/>
    <mergeCell ref="K1184:M1184"/>
    <mergeCell ref="N1184:P1184"/>
    <mergeCell ref="N565:P565"/>
    <mergeCell ref="A751:E751"/>
    <mergeCell ref="F751:J751"/>
    <mergeCell ref="K751:M751"/>
    <mergeCell ref="N751:P751"/>
    <mergeCell ref="A626:E626"/>
    <mergeCell ref="F626:J626"/>
    <mergeCell ref="K626:M626"/>
    <mergeCell ref="N626:P626"/>
    <mergeCell ref="A687:E687"/>
    <mergeCell ref="F687:J687"/>
    <mergeCell ref="A813:E813"/>
    <mergeCell ref="F813:J813"/>
    <mergeCell ref="K813:M813"/>
    <mergeCell ref="N813:P813"/>
    <mergeCell ref="A877:E877"/>
    <mergeCell ref="F877:J877"/>
    <mergeCell ref="K877:M877"/>
    <mergeCell ref="N877:P877"/>
    <mergeCell ref="A6:P6"/>
    <mergeCell ref="A4:P4"/>
    <mergeCell ref="A12:E12"/>
    <mergeCell ref="F12:J12"/>
    <mergeCell ref="K12:M12"/>
    <mergeCell ref="N12:P12"/>
    <mergeCell ref="A8:P8"/>
    <mergeCell ref="A68:E68"/>
    <mergeCell ref="F68:J68"/>
    <mergeCell ref="K68:M68"/>
    <mergeCell ref="N68:P68"/>
    <mergeCell ref="A188:E188"/>
    <mergeCell ref="F188:J188"/>
    <mergeCell ref="K188:M188"/>
    <mergeCell ref="N188:P188"/>
    <mergeCell ref="A128:E128"/>
    <mergeCell ref="F128:J128"/>
    <mergeCell ref="N4303:P4303"/>
    <mergeCell ref="A4341:E4341"/>
    <mergeCell ref="F4341:J4341"/>
    <mergeCell ref="K4341:M4341"/>
    <mergeCell ref="N4341:P4341"/>
    <mergeCell ref="K128:M128"/>
    <mergeCell ref="N128:P128"/>
    <mergeCell ref="A254:E254"/>
    <mergeCell ref="F254:J254"/>
    <mergeCell ref="K254:M254"/>
    <mergeCell ref="N254:P254"/>
    <mergeCell ref="A316:E316"/>
    <mergeCell ref="F316:J316"/>
    <mergeCell ref="K316:M316"/>
    <mergeCell ref="N316:P316"/>
    <mergeCell ref="A376:E376"/>
    <mergeCell ref="F376:J376"/>
    <mergeCell ref="K376:M376"/>
    <mergeCell ref="N376:P376"/>
    <mergeCell ref="A438:E438"/>
    <mergeCell ref="F438:J438"/>
    <mergeCell ref="K438:M438"/>
    <mergeCell ref="N438:P438"/>
    <mergeCell ref="K687:M687"/>
    <mergeCell ref="N687:P687"/>
    <mergeCell ref="A502:E502"/>
    <mergeCell ref="F502:J502"/>
    <mergeCell ref="K502:M502"/>
    <mergeCell ref="N502:P502"/>
    <mergeCell ref="A565:E565"/>
    <mergeCell ref="F565:J565"/>
    <mergeCell ref="K565:M565"/>
    <mergeCell ref="A4879:P4879"/>
    <mergeCell ref="A4994:E4994"/>
    <mergeCell ref="F4994:J4994"/>
    <mergeCell ref="K4994:M4994"/>
    <mergeCell ref="N4994:P4994"/>
    <mergeCell ref="A4936:E4936"/>
    <mergeCell ref="F4936:J4936"/>
    <mergeCell ref="K4936:M4936"/>
    <mergeCell ref="N4936:P4936"/>
    <mergeCell ref="A9895:P9895"/>
    <mergeCell ref="A9897:P9897"/>
    <mergeCell ref="A4887:E4887"/>
    <mergeCell ref="F4887:J4887"/>
    <mergeCell ref="K4887:M4887"/>
    <mergeCell ref="A4873:D4873"/>
    <mergeCell ref="F4873:L4873"/>
    <mergeCell ref="A9893:P9893"/>
    <mergeCell ref="A5099:P5099"/>
    <mergeCell ref="N5107:P5107"/>
    <mergeCell ref="K6281:M6281"/>
    <mergeCell ref="N6281:P6281"/>
    <mergeCell ref="A6323:E6323"/>
    <mergeCell ref="F6323:J6323"/>
    <mergeCell ref="K6323:M6323"/>
    <mergeCell ref="N6323:P6323"/>
    <mergeCell ref="A6449:E6449"/>
    <mergeCell ref="F6449:J6449"/>
    <mergeCell ref="K6449:M6449"/>
    <mergeCell ref="N6449:P6449"/>
    <mergeCell ref="A6240:E6240"/>
    <mergeCell ref="F6240:J6240"/>
    <mergeCell ref="K6240:M6240"/>
    <mergeCell ref="K5052:M5052"/>
    <mergeCell ref="N5052:P5052"/>
    <mergeCell ref="F5257:J5257"/>
    <mergeCell ref="K5257:M5257"/>
    <mergeCell ref="N5257:P5257"/>
    <mergeCell ref="A5101:P5101"/>
    <mergeCell ref="A5140:E5140"/>
    <mergeCell ref="F5140:J5140"/>
    <mergeCell ref="N6240:P6240"/>
    <mergeCell ref="A6281:E6281"/>
    <mergeCell ref="F6281:J6281"/>
    <mergeCell ref="N5218:P5218"/>
    <mergeCell ref="A5257:E5257"/>
    <mergeCell ref="K5374:M5374"/>
    <mergeCell ref="N5374:P5374"/>
    <mergeCell ref="K5140:M5140"/>
    <mergeCell ref="N5140:P5140"/>
    <mergeCell ref="A5179:E5179"/>
    <mergeCell ref="F5179:J5179"/>
    <mergeCell ref="K5179:M5179"/>
    <mergeCell ref="N5179:P5179"/>
    <mergeCell ref="A5881:E5881"/>
    <mergeCell ref="F5881:J5881"/>
    <mergeCell ref="K5881:M5881"/>
    <mergeCell ref="N5881:P5881"/>
    <mergeCell ref="A5920:E5920"/>
    <mergeCell ref="F5920:J5920"/>
    <mergeCell ref="K5920:M5920"/>
    <mergeCell ref="N5920:P5920"/>
    <mergeCell ref="A5803:E5803"/>
    <mergeCell ref="F5803:J5803"/>
    <mergeCell ref="K5803:M5803"/>
    <mergeCell ref="A6407:E6407"/>
    <mergeCell ref="F6407:J6407"/>
    <mergeCell ref="K6407:M6407"/>
    <mergeCell ref="N6407:P6407"/>
    <mergeCell ref="A8966:E8966"/>
    <mergeCell ref="A5413:E5413"/>
    <mergeCell ref="F5413:J5413"/>
    <mergeCell ref="K5413:M5413"/>
    <mergeCell ref="N5413:P5413"/>
    <mergeCell ref="F8966:J8966"/>
    <mergeCell ref="A13026:D13026"/>
    <mergeCell ref="F13026:L13026"/>
    <mergeCell ref="N13026:O13026"/>
    <mergeCell ref="A10561:P10561"/>
    <mergeCell ref="A10565:E10565"/>
    <mergeCell ref="F10565:J10565"/>
    <mergeCell ref="A10076:P10076"/>
    <mergeCell ref="A10260:E10260"/>
    <mergeCell ref="F10260:J10260"/>
    <mergeCell ref="K10260:M10260"/>
    <mergeCell ref="N10260:P10260"/>
    <mergeCell ref="A10322:E10322"/>
    <mergeCell ref="F10322:J10322"/>
    <mergeCell ref="K10322:M10322"/>
    <mergeCell ref="N10322:P10322"/>
    <mergeCell ref="A10078:P10078"/>
    <mergeCell ref="A10557:P10557"/>
    <mergeCell ref="A10549:D10549"/>
    <mergeCell ref="K8966:M8966"/>
    <mergeCell ref="N8966:P8966"/>
    <mergeCell ref="A6491:E6491"/>
    <mergeCell ref="F6491:J6491"/>
    <mergeCell ref="K10565:M10565"/>
    <mergeCell ref="N10565:P10565"/>
    <mergeCell ref="F10137:J10137"/>
    <mergeCell ref="K10137:M10137"/>
    <mergeCell ref="N10137:P10137"/>
    <mergeCell ref="A10199:E10199"/>
    <mergeCell ref="F10199:J10199"/>
    <mergeCell ref="K10199:M10199"/>
    <mergeCell ref="N10199:P10199"/>
    <mergeCell ref="N10639:P10639"/>
    <mergeCell ref="N4400:P4400"/>
    <mergeCell ref="A4434:E4434"/>
    <mergeCell ref="F4434:J4434"/>
    <mergeCell ref="K4434:M4434"/>
    <mergeCell ref="N4434:P4434"/>
    <mergeCell ref="A10080:P10080"/>
    <mergeCell ref="A10084:E10084"/>
    <mergeCell ref="F10084:J10084"/>
    <mergeCell ref="K10084:M10084"/>
    <mergeCell ref="N10084:P10084"/>
    <mergeCell ref="A10559:P10559"/>
    <mergeCell ref="A10446:E10446"/>
    <mergeCell ref="F10446:J10446"/>
    <mergeCell ref="K10446:M10446"/>
    <mergeCell ref="N10446:P10446"/>
    <mergeCell ref="A10384:E10384"/>
    <mergeCell ref="F10384:J10384"/>
    <mergeCell ref="K10384:M10384"/>
    <mergeCell ref="N10384:P10384"/>
    <mergeCell ref="A5218:E5218"/>
    <mergeCell ref="F5218:J5218"/>
    <mergeCell ref="K5218:M5218"/>
    <mergeCell ref="A10071:D10071"/>
    <mergeCell ref="A5374:E5374"/>
    <mergeCell ref="F5374:J5374"/>
    <mergeCell ref="A4591:E4591"/>
    <mergeCell ref="F4591:J4591"/>
    <mergeCell ref="K4591:M4591"/>
    <mergeCell ref="N4591:P4591"/>
    <mergeCell ref="A4628:E4628"/>
    <mergeCell ref="F4628:J4628"/>
    <mergeCell ref="K4628:M4628"/>
    <mergeCell ref="N4628:P4628"/>
    <mergeCell ref="A4532:E4532"/>
    <mergeCell ref="F4532:J4532"/>
    <mergeCell ref="K4532:M4532"/>
    <mergeCell ref="N4532:P4532"/>
    <mergeCell ref="A4567:E4567"/>
    <mergeCell ref="F4567:J4567"/>
    <mergeCell ref="K4567:M4567"/>
    <mergeCell ref="N4567:P4567"/>
    <mergeCell ref="A5452:E5452"/>
    <mergeCell ref="F5452:J5452"/>
    <mergeCell ref="K5452:M5452"/>
    <mergeCell ref="N5452:P5452"/>
    <mergeCell ref="A4883:P4883"/>
    <mergeCell ref="A5296:E5296"/>
    <mergeCell ref="F5296:J5296"/>
    <mergeCell ref="K5296:M5296"/>
    <mergeCell ref="N5296:P5296"/>
    <mergeCell ref="A5335:E5335"/>
    <mergeCell ref="F5335:J5335"/>
    <mergeCell ref="K5335:M5335"/>
    <mergeCell ref="N5335:P5335"/>
    <mergeCell ref="A4462:E4462"/>
    <mergeCell ref="F4462:J4462"/>
    <mergeCell ref="K4462:M4462"/>
    <mergeCell ref="N4462:P4462"/>
    <mergeCell ref="A4496:E4496"/>
    <mergeCell ref="F4496:J4496"/>
    <mergeCell ref="K4496:M4496"/>
    <mergeCell ref="N4496:P4496"/>
    <mergeCell ref="A4815:E4815"/>
    <mergeCell ref="F4815:J4815"/>
    <mergeCell ref="K4815:M4815"/>
    <mergeCell ref="N4815:P4815"/>
    <mergeCell ref="A4861:E4861"/>
    <mergeCell ref="F4861:J4861"/>
    <mergeCell ref="K4861:M4861"/>
    <mergeCell ref="N4861:P4861"/>
    <mergeCell ref="A4739:E4739"/>
    <mergeCell ref="F4739:J4739"/>
    <mergeCell ref="K4739:M4739"/>
    <mergeCell ref="N4739:P4739"/>
    <mergeCell ref="A4778:E4778"/>
    <mergeCell ref="F4778:J4778"/>
    <mergeCell ref="K4778:M4778"/>
    <mergeCell ref="N4778:P4778"/>
    <mergeCell ref="A4667:E4667"/>
    <mergeCell ref="F4667:J4667"/>
    <mergeCell ref="K4667:M4667"/>
    <mergeCell ref="N4667:P4667"/>
    <mergeCell ref="A4703:E4703"/>
    <mergeCell ref="F4703:J4703"/>
    <mergeCell ref="K4703:M4703"/>
    <mergeCell ref="N4703:P4703"/>
    <mergeCell ref="N4887:P4887"/>
    <mergeCell ref="A5091:D5091"/>
    <mergeCell ref="A5647:E5647"/>
    <mergeCell ref="F5647:J5647"/>
    <mergeCell ref="K5647:M5647"/>
    <mergeCell ref="N5647:P5647"/>
    <mergeCell ref="A5686:E5686"/>
    <mergeCell ref="F5686:J5686"/>
    <mergeCell ref="K5686:M5686"/>
    <mergeCell ref="N5686:P5686"/>
    <mergeCell ref="A5569:E5569"/>
    <mergeCell ref="F5569:J5569"/>
    <mergeCell ref="K5569:M5569"/>
    <mergeCell ref="N5569:P5569"/>
    <mergeCell ref="A5608:E5608"/>
    <mergeCell ref="F5608:J5608"/>
    <mergeCell ref="K5608:M5608"/>
    <mergeCell ref="N5608:P5608"/>
    <mergeCell ref="A5491:E5491"/>
    <mergeCell ref="F5491:J5491"/>
    <mergeCell ref="K5491:M5491"/>
    <mergeCell ref="N5491:P5491"/>
    <mergeCell ref="A5530:E5530"/>
    <mergeCell ref="F5530:J5530"/>
    <mergeCell ref="K5530:M5530"/>
    <mergeCell ref="N5530:P5530"/>
    <mergeCell ref="A5107:E5107"/>
    <mergeCell ref="F5107:J5107"/>
    <mergeCell ref="K5107:M5107"/>
    <mergeCell ref="A5103:P5103"/>
    <mergeCell ref="A5052:E5052"/>
    <mergeCell ref="F5052:J5052"/>
    <mergeCell ref="N5803:P5803"/>
    <mergeCell ref="A5842:E5842"/>
    <mergeCell ref="F5842:J5842"/>
    <mergeCell ref="K5842:M5842"/>
    <mergeCell ref="N5842:P5842"/>
    <mergeCell ref="A5725:E5725"/>
    <mergeCell ref="F5725:J5725"/>
    <mergeCell ref="K5725:M5725"/>
    <mergeCell ref="N5725:P5725"/>
    <mergeCell ref="A5764:E5764"/>
    <mergeCell ref="F5764:J5764"/>
    <mergeCell ref="K5764:M5764"/>
    <mergeCell ref="N5764:P5764"/>
    <mergeCell ref="A6037:E6037"/>
    <mergeCell ref="F6037:J6037"/>
    <mergeCell ref="K6037:M6037"/>
    <mergeCell ref="N6037:P6037"/>
    <mergeCell ref="A6076:E6076"/>
    <mergeCell ref="F6076:J6076"/>
    <mergeCell ref="K6076:M6076"/>
    <mergeCell ref="N6076:P6076"/>
    <mergeCell ref="A5959:E5959"/>
    <mergeCell ref="F5959:J5959"/>
    <mergeCell ref="K5959:M5959"/>
    <mergeCell ref="N5959:P5959"/>
    <mergeCell ref="A5998:E5998"/>
    <mergeCell ref="F5998:J5998"/>
    <mergeCell ref="K5998:M5998"/>
    <mergeCell ref="N5998:P5998"/>
    <mergeCell ref="A6784:E6784"/>
    <mergeCell ref="F6784:J6784"/>
    <mergeCell ref="K6784:M6784"/>
    <mergeCell ref="N6784:P6784"/>
    <mergeCell ref="A6700:E6700"/>
    <mergeCell ref="F6700:J6700"/>
    <mergeCell ref="K6700:M6700"/>
    <mergeCell ref="N6700:P6700"/>
    <mergeCell ref="A6742:E6742"/>
    <mergeCell ref="F6742:J6742"/>
    <mergeCell ref="K6742:M6742"/>
    <mergeCell ref="N6742:P6742"/>
    <mergeCell ref="A6617:E6617"/>
    <mergeCell ref="F6617:J6617"/>
    <mergeCell ref="K6617:M6617"/>
    <mergeCell ref="N6617:P6617"/>
    <mergeCell ref="A6365:E6365"/>
    <mergeCell ref="F6365:J6365"/>
    <mergeCell ref="K6365:M6365"/>
    <mergeCell ref="N6365:P6365"/>
    <mergeCell ref="K7077:M7077"/>
    <mergeCell ref="N7077:P7077"/>
    <mergeCell ref="A6951:E6951"/>
    <mergeCell ref="F6951:J6951"/>
    <mergeCell ref="K6951:M6951"/>
    <mergeCell ref="N6951:P6951"/>
    <mergeCell ref="A6993:E6993"/>
    <mergeCell ref="F6993:J6993"/>
    <mergeCell ref="K6993:M6993"/>
    <mergeCell ref="N6993:P6993"/>
    <mergeCell ref="A6867:E6867"/>
    <mergeCell ref="F6867:J6867"/>
    <mergeCell ref="K6867:M6867"/>
    <mergeCell ref="N6867:P6867"/>
    <mergeCell ref="A6909:E6909"/>
    <mergeCell ref="F6909:J6909"/>
    <mergeCell ref="K6909:M6909"/>
    <mergeCell ref="N6909:P6909"/>
    <mergeCell ref="K7245:M7245"/>
    <mergeCell ref="N7245:P7245"/>
    <mergeCell ref="A7329:E7329"/>
    <mergeCell ref="F7329:J7329"/>
    <mergeCell ref="K7329:M7329"/>
    <mergeCell ref="N7329:P7329"/>
    <mergeCell ref="A7203:E7203"/>
    <mergeCell ref="F7203:J7203"/>
    <mergeCell ref="K7203:M7203"/>
    <mergeCell ref="N7203:P7203"/>
    <mergeCell ref="A7287:E7287"/>
    <mergeCell ref="F7287:J7287"/>
    <mergeCell ref="K7287:M7287"/>
    <mergeCell ref="N7287:P7287"/>
    <mergeCell ref="A7245:E7245"/>
    <mergeCell ref="F7245:J7245"/>
    <mergeCell ref="A7119:E7119"/>
    <mergeCell ref="F7119:J7119"/>
    <mergeCell ref="K7119:M7119"/>
    <mergeCell ref="N7119:P7119"/>
    <mergeCell ref="A7161:E7161"/>
    <mergeCell ref="F7161:J7161"/>
    <mergeCell ref="K7161:M7161"/>
    <mergeCell ref="N7161:P7161"/>
    <mergeCell ref="A7539:E7539"/>
    <mergeCell ref="F7539:J7539"/>
    <mergeCell ref="K7539:M7539"/>
    <mergeCell ref="N7539:P7539"/>
    <mergeCell ref="A7581:E7581"/>
    <mergeCell ref="F7581:J7581"/>
    <mergeCell ref="K7581:M7581"/>
    <mergeCell ref="N7581:P7581"/>
    <mergeCell ref="A7455:E7455"/>
    <mergeCell ref="F7455:J7455"/>
    <mergeCell ref="K7455:M7455"/>
    <mergeCell ref="N7455:P7455"/>
    <mergeCell ref="A7497:E7497"/>
    <mergeCell ref="F7497:J7497"/>
    <mergeCell ref="K7497:M7497"/>
    <mergeCell ref="N7497:P7497"/>
    <mergeCell ref="A7371:E7371"/>
    <mergeCell ref="F7371:J7371"/>
    <mergeCell ref="K7371:M7371"/>
    <mergeCell ref="N7371:P7371"/>
    <mergeCell ref="A7413:E7413"/>
    <mergeCell ref="F7413:J7413"/>
    <mergeCell ref="K7413:M7413"/>
    <mergeCell ref="N7413:P7413"/>
    <mergeCell ref="A7791:E7791"/>
    <mergeCell ref="F7791:J7791"/>
    <mergeCell ref="K7791:M7791"/>
    <mergeCell ref="N7791:P7791"/>
    <mergeCell ref="A7833:E7833"/>
    <mergeCell ref="F7833:J7833"/>
    <mergeCell ref="K7833:M7833"/>
    <mergeCell ref="N7833:P7833"/>
    <mergeCell ref="A7707:E7707"/>
    <mergeCell ref="F7707:J7707"/>
    <mergeCell ref="K7707:M7707"/>
    <mergeCell ref="N7707:P7707"/>
    <mergeCell ref="A7749:E7749"/>
    <mergeCell ref="F7749:J7749"/>
    <mergeCell ref="K7749:M7749"/>
    <mergeCell ref="N7749:P7749"/>
    <mergeCell ref="A7623:E7623"/>
    <mergeCell ref="F7623:J7623"/>
    <mergeCell ref="K7623:M7623"/>
    <mergeCell ref="N7623:P7623"/>
    <mergeCell ref="A7665:E7665"/>
    <mergeCell ref="F7665:J7665"/>
    <mergeCell ref="K7665:M7665"/>
    <mergeCell ref="N7665:P7665"/>
    <mergeCell ref="A8043:E8043"/>
    <mergeCell ref="F8043:J8043"/>
    <mergeCell ref="K8043:M8043"/>
    <mergeCell ref="N8043:P8043"/>
    <mergeCell ref="A8085:E8085"/>
    <mergeCell ref="F8085:J8085"/>
    <mergeCell ref="K8085:M8085"/>
    <mergeCell ref="N8085:P8085"/>
    <mergeCell ref="A7959:E7959"/>
    <mergeCell ref="F7959:J7959"/>
    <mergeCell ref="K7959:M7959"/>
    <mergeCell ref="N7959:P7959"/>
    <mergeCell ref="A8001:E8001"/>
    <mergeCell ref="F8001:J8001"/>
    <mergeCell ref="K8001:M8001"/>
    <mergeCell ref="N8001:P8001"/>
    <mergeCell ref="A7875:E7875"/>
    <mergeCell ref="F7875:J7875"/>
    <mergeCell ref="K7875:M7875"/>
    <mergeCell ref="N7875:P7875"/>
    <mergeCell ref="A7917:E7917"/>
    <mergeCell ref="F7917:J7917"/>
    <mergeCell ref="K7917:M7917"/>
    <mergeCell ref="N7917:P7917"/>
    <mergeCell ref="A8295:E8295"/>
    <mergeCell ref="F8295:J8295"/>
    <mergeCell ref="K8295:M8295"/>
    <mergeCell ref="N8295:P8295"/>
    <mergeCell ref="A8337:E8337"/>
    <mergeCell ref="F8337:J8337"/>
    <mergeCell ref="K8337:M8337"/>
    <mergeCell ref="N8337:P8337"/>
    <mergeCell ref="A8211:E8211"/>
    <mergeCell ref="F8211:J8211"/>
    <mergeCell ref="K8211:M8211"/>
    <mergeCell ref="N8211:P8211"/>
    <mergeCell ref="A8253:E8253"/>
    <mergeCell ref="F8253:J8253"/>
    <mergeCell ref="K8253:M8253"/>
    <mergeCell ref="N8253:P8253"/>
    <mergeCell ref="A8127:E8127"/>
    <mergeCell ref="F8127:J8127"/>
    <mergeCell ref="K8127:M8127"/>
    <mergeCell ref="N8127:P8127"/>
    <mergeCell ref="A8169:E8169"/>
    <mergeCell ref="F8169:J8169"/>
    <mergeCell ref="K8169:M8169"/>
    <mergeCell ref="N8169:P8169"/>
    <mergeCell ref="A8547:E8547"/>
    <mergeCell ref="F8547:J8547"/>
    <mergeCell ref="K8547:M8547"/>
    <mergeCell ref="N8547:P8547"/>
    <mergeCell ref="A8589:E8589"/>
    <mergeCell ref="F8589:J8589"/>
    <mergeCell ref="K8589:M8589"/>
    <mergeCell ref="N8589:P8589"/>
    <mergeCell ref="A8463:E8463"/>
    <mergeCell ref="F8463:J8463"/>
    <mergeCell ref="K8463:M8463"/>
    <mergeCell ref="N8463:P8463"/>
    <mergeCell ref="A8505:E8505"/>
    <mergeCell ref="F8505:J8505"/>
    <mergeCell ref="K8505:M8505"/>
    <mergeCell ref="N8505:P8505"/>
    <mergeCell ref="A8379:E8379"/>
    <mergeCell ref="F8379:J8379"/>
    <mergeCell ref="K8379:M8379"/>
    <mergeCell ref="N8379:P8379"/>
    <mergeCell ref="A8421:E8421"/>
    <mergeCell ref="F8421:J8421"/>
    <mergeCell ref="K8421:M8421"/>
    <mergeCell ref="N8421:P8421"/>
    <mergeCell ref="K8757:M8757"/>
    <mergeCell ref="N8757:P8757"/>
    <mergeCell ref="A8799:E8799"/>
    <mergeCell ref="F8799:J8799"/>
    <mergeCell ref="K8799:M8799"/>
    <mergeCell ref="N8799:P8799"/>
    <mergeCell ref="A8841:E8841"/>
    <mergeCell ref="F8841:J8841"/>
    <mergeCell ref="K8841:M8841"/>
    <mergeCell ref="N8841:P8841"/>
    <mergeCell ref="A8715:E8715"/>
    <mergeCell ref="F8715:J8715"/>
    <mergeCell ref="K8715:M8715"/>
    <mergeCell ref="N8715:P8715"/>
    <mergeCell ref="A8757:E8757"/>
    <mergeCell ref="F8757:J8757"/>
    <mergeCell ref="A8631:E8631"/>
    <mergeCell ref="F8631:J8631"/>
    <mergeCell ref="K8631:M8631"/>
    <mergeCell ref="N8631:P8631"/>
    <mergeCell ref="A8673:E8673"/>
    <mergeCell ref="F8673:J8673"/>
    <mergeCell ref="K8673:M8673"/>
    <mergeCell ref="N8673:P8673"/>
  </mergeCells>
  <printOptions horizontalCentered="1"/>
  <pageMargins left="0.70866141732283472" right="0.70866141732283472" top="0.74803149606299213" bottom="0.74803149606299213" header="0.31496062992125984" footer="0.31496062992125984"/>
  <pageSetup paperSize="9" scale="34" orientation="landscape" r:id="rId1"/>
  <rowBreaks count="276" manualBreakCount="276">
    <brk id="67" max="15" man="1"/>
    <brk id="127" max="15" man="1"/>
    <brk id="187" max="15" man="1"/>
    <brk id="253" max="15" man="1"/>
    <brk id="315" max="15" man="1"/>
    <brk id="375" max="15" man="1"/>
    <brk id="437" max="15" man="1"/>
    <brk id="501" max="15" man="1"/>
    <brk id="564" max="15" man="1"/>
    <brk id="625" max="15" man="1"/>
    <brk id="686" max="15" man="1"/>
    <brk id="750" max="15" man="1"/>
    <brk id="812" max="15" man="1"/>
    <brk id="876" max="15" man="1"/>
    <brk id="933" max="15" man="1"/>
    <brk id="992" max="15" man="1"/>
    <brk id="1055" max="15" man="1"/>
    <brk id="1119" max="15" man="1"/>
    <brk id="1183" max="15" man="1"/>
    <brk id="1245" max="15" man="1"/>
    <brk id="1307" max="15" man="1"/>
    <brk id="1367" max="15" man="1"/>
    <brk id="1427" max="15" man="1"/>
    <brk id="1490" max="15" man="1"/>
    <brk id="1552" max="15" man="1"/>
    <brk id="1616" max="15" man="1"/>
    <brk id="1677" max="15" man="1"/>
    <brk id="1737" max="15" man="1"/>
    <brk id="1816" max="15" man="1"/>
    <brk id="1897" max="15" man="1"/>
    <brk id="1980" max="15" man="1"/>
    <brk id="2063" max="15" man="1"/>
    <brk id="2143" max="15" man="1"/>
    <brk id="2221" max="15" man="1"/>
    <brk id="2304" max="15" man="1"/>
    <brk id="2380" max="15" man="1"/>
    <brk id="2458" max="15" man="1"/>
    <brk id="2536" max="15" man="1"/>
    <brk id="2615" max="15" man="1"/>
    <brk id="2697" max="15" man="1"/>
    <brk id="2776" max="15" man="1"/>
    <brk id="2859" max="15" man="1"/>
    <brk id="2941" max="15" man="1"/>
    <brk id="3021" max="15" man="1"/>
    <brk id="3099" max="15" man="1"/>
    <brk id="3169" max="15" man="1"/>
    <brk id="3234" max="15" man="1"/>
    <brk id="3291" max="15" man="1"/>
    <brk id="3350" max="15" man="1"/>
    <brk id="3403" max="15" man="1"/>
    <brk id="3458" max="15" man="1"/>
    <brk id="3513" max="15" man="1"/>
    <brk id="3573" max="15" man="1"/>
    <brk id="3632" max="15" man="1"/>
    <brk id="3693" max="15" man="1"/>
    <brk id="3750" max="15" man="1"/>
    <brk id="3803" max="15" man="1"/>
    <brk id="3849" max="15" man="1"/>
    <brk id="3888" max="15" man="1"/>
    <brk id="3927" max="15" man="1"/>
    <brk id="3966" max="15" man="1"/>
    <brk id="4001" max="15" man="1"/>
    <brk id="4039" max="15" man="1"/>
    <brk id="4067" max="15" man="1"/>
    <brk id="4096" max="15" man="1"/>
    <brk id="4135" max="15" man="1"/>
    <brk id="4171" max="15" man="1"/>
    <brk id="4202" max="15" man="1"/>
    <brk id="4228" max="15" man="1"/>
    <brk id="4265" max="15" man="1"/>
    <brk id="4302" max="15" man="1"/>
    <brk id="4340" max="15" man="1"/>
    <brk id="4364" max="15" man="1"/>
    <brk id="4399" max="15" man="1"/>
    <brk id="4433" max="15" man="1"/>
    <brk id="4461" max="15" man="1"/>
    <brk id="4495" max="15" man="1"/>
    <brk id="4531" max="15" man="1"/>
    <brk id="4566" max="15" man="1"/>
    <brk id="4590" max="15" man="1"/>
    <brk id="4627" max="15" man="1"/>
    <brk id="4666" max="15" man="1"/>
    <brk id="4702" max="15" man="1"/>
    <brk id="4738" max="15" man="1"/>
    <brk id="4777" max="15" man="1"/>
    <brk id="4814" max="15" man="1"/>
    <brk id="4860" max="15" man="1"/>
    <brk id="4875" max="16383" man="1"/>
    <brk id="4935" max="15" man="1"/>
    <brk id="4993" max="15" man="1"/>
    <brk id="5051" max="15" man="1"/>
    <brk id="5094" max="16383" man="1"/>
    <brk id="5139" max="15" man="1"/>
    <brk id="5178" max="15" man="1"/>
    <brk id="5217" max="15" man="1"/>
    <brk id="5256" max="15" man="1"/>
    <brk id="5295" max="15" man="1"/>
    <brk id="5334" max="15" man="1"/>
    <brk id="5373" max="15" man="1"/>
    <brk id="5412" max="15" man="1"/>
    <brk id="5451" max="15" man="1"/>
    <brk id="5490" max="15" man="1"/>
    <brk id="5529" max="15" man="1"/>
    <brk id="5568" max="15" man="1"/>
    <brk id="5607" max="15" man="1"/>
    <brk id="5646" max="15" man="1"/>
    <brk id="5685" max="15" man="1"/>
    <brk id="5724" max="15" man="1"/>
    <brk id="5763" max="15" man="1"/>
    <brk id="5802" max="15" man="1"/>
    <brk id="5841" max="15" man="1"/>
    <brk id="5880" max="15" man="1"/>
    <brk id="5919" max="15" man="1"/>
    <brk id="5958" max="15" man="1"/>
    <brk id="5997" max="15" man="1"/>
    <brk id="6036" max="15" man="1"/>
    <brk id="6075" max="15" man="1"/>
    <brk id="6114" max="15" man="1"/>
    <brk id="6156" max="15" man="1"/>
    <brk id="6198" max="15" man="1"/>
    <brk id="6239" max="15" man="1"/>
    <brk id="6280" max="15" man="1"/>
    <brk id="6322" max="15" man="1"/>
    <brk id="6364" max="15" man="1"/>
    <brk id="6406" max="15" man="1"/>
    <brk id="6448" max="15" man="1"/>
    <brk id="6490" max="15" man="1"/>
    <brk id="6532" max="15" man="1"/>
    <brk id="6574" max="15" man="1"/>
    <brk id="6616" max="15" man="1"/>
    <brk id="6658" max="15" man="1"/>
    <brk id="6699" max="15" man="1"/>
    <brk id="6741" max="15" man="1"/>
    <brk id="6783" max="15" man="1"/>
    <brk id="6824" max="15" man="1"/>
    <brk id="6866" max="15" man="1"/>
    <brk id="6908" max="15" man="1"/>
    <brk id="6950" max="15" man="1"/>
    <brk id="6992" max="15" man="1"/>
    <brk id="7034" max="15" man="1"/>
    <brk id="7076" max="15" man="1"/>
    <brk id="7118" max="15" man="1"/>
    <brk id="7160" max="15" man="1"/>
    <brk id="7202" max="15" man="1"/>
    <brk id="7244" max="15" man="1"/>
    <brk id="7286" max="15" man="1"/>
    <brk id="7328" max="15" man="1"/>
    <brk id="7370" max="15" man="1"/>
    <brk id="7412" max="15" man="1"/>
    <brk id="7454" max="15" man="1"/>
    <brk id="7496" max="15" man="1"/>
    <brk id="7538" max="15" man="1"/>
    <brk id="7580" max="15" man="1"/>
    <brk id="7622" max="15" man="1"/>
    <brk id="7664" max="15" man="1"/>
    <brk id="7706" max="15" man="1"/>
    <brk id="7748" max="15" man="1"/>
    <brk id="7790" max="15" man="1"/>
    <brk id="7832" max="15" man="1"/>
    <brk id="7874" max="15" man="1"/>
    <brk id="7916" max="15" man="1"/>
    <brk id="7958" max="15" man="1"/>
    <brk id="8000" max="15" man="1"/>
    <brk id="8042" max="15" man="1"/>
    <brk id="8084" max="15" man="1"/>
    <brk id="8126" max="15" man="1"/>
    <brk id="8168" max="15" man="1"/>
    <brk id="8210" max="15" man="1"/>
    <brk id="8252" max="15" man="1"/>
    <brk id="8294" max="15" man="1"/>
    <brk id="8336" max="15" man="1"/>
    <brk id="8378" max="15" man="1"/>
    <brk id="8420" max="15" man="1"/>
    <brk id="8462" max="15" man="1"/>
    <brk id="8504" max="15" man="1"/>
    <brk id="8546" max="15" man="1"/>
    <brk id="8588" max="15" man="1"/>
    <brk id="8630" max="15" man="1"/>
    <brk id="8672" max="15" man="1"/>
    <brk id="8714" max="15" man="1"/>
    <brk id="8756" max="15" man="1"/>
    <brk id="8798" max="15" man="1"/>
    <brk id="8840" max="15" man="1"/>
    <brk id="8882" max="15" man="1"/>
    <brk id="8924" max="15" man="1"/>
    <brk id="8965" max="15" man="1"/>
    <brk id="9007" max="15" man="1"/>
    <brk id="9049" max="15" man="1"/>
    <brk id="9091" max="15" man="1"/>
    <brk id="9133" max="15" man="1"/>
    <brk id="9175" max="15" man="1"/>
    <brk id="9217" max="15" man="1"/>
    <brk id="9259" max="15" man="1"/>
    <brk id="9301" max="15" man="1"/>
    <brk id="9343" max="15" man="1"/>
    <brk id="9385" max="15" man="1"/>
    <brk id="9427" max="15" man="1"/>
    <brk id="9469" max="15" man="1"/>
    <brk id="9511" max="15" man="1"/>
    <brk id="9552" max="15" man="1"/>
    <brk id="9594" max="15" man="1"/>
    <brk id="9636" max="15" man="1"/>
    <brk id="9678" max="15" man="1"/>
    <brk id="9720" max="15" man="1"/>
    <brk id="9762" max="15" man="1"/>
    <brk id="9804" max="15" man="1"/>
    <brk id="9846" max="15" man="1"/>
    <brk id="9889" max="16383" man="1"/>
    <brk id="9936" max="15" man="1"/>
    <brk id="9978" max="15" man="1"/>
    <brk id="10020" max="15" man="1"/>
    <brk id="10062" max="15" man="1"/>
    <brk id="10072" max="16383" man="1"/>
    <brk id="10136" max="15" man="1"/>
    <brk id="10198" max="15" man="1"/>
    <brk id="10259" max="15" man="1"/>
    <brk id="10321" max="15" man="1"/>
    <brk id="10383" max="15" man="1"/>
    <brk id="10445" max="15" man="1"/>
    <brk id="10506" max="15" man="1"/>
    <brk id="10552" max="16383" man="1"/>
    <brk id="10594" max="15" man="1"/>
    <brk id="10638" max="15" man="1"/>
    <brk id="10692" max="15" man="1"/>
    <brk id="10744" max="15" man="1"/>
    <brk id="10796" max="15" man="1"/>
    <brk id="10839" max="15" man="1"/>
    <brk id="10883" max="15" man="1"/>
    <brk id="10926" max="15" man="1"/>
    <brk id="10970" max="15" man="1"/>
    <brk id="11013" max="15" man="1"/>
    <brk id="11058" max="15" man="1"/>
    <brk id="11101" max="15" man="1"/>
    <brk id="11144" max="15" man="1"/>
    <brk id="11183" max="15" man="1"/>
    <brk id="11213" max="15" man="1"/>
    <brk id="11239" max="15" man="1"/>
    <brk id="11271" max="15" man="1"/>
    <brk id="11299" max="15" man="1"/>
    <brk id="11330" max="15" man="1"/>
    <brk id="11360" max="15" man="1"/>
    <brk id="11393" max="15" man="1"/>
    <brk id="11437" max="15" man="1"/>
    <brk id="11481" max="15" man="1"/>
    <brk id="11525" max="15" man="1"/>
    <brk id="11569" max="15" man="1"/>
    <brk id="11611" max="15" man="1"/>
    <brk id="11654" max="15" man="1"/>
    <brk id="11697" max="15" man="1"/>
    <brk id="11740" max="15" man="1"/>
    <brk id="11777" max="15" man="1"/>
    <brk id="11822" max="15" man="1"/>
    <brk id="11875" max="15" man="1"/>
    <brk id="11927" max="15" man="1"/>
    <brk id="11971" max="15" man="1"/>
    <brk id="12015" max="15" man="1"/>
    <brk id="12058" max="15" man="1"/>
    <brk id="12102" max="15" man="1"/>
    <brk id="12146" max="15" man="1"/>
    <brk id="12190" max="15" man="1"/>
    <brk id="12226" max="15" man="1"/>
    <brk id="12282" max="15" man="1"/>
    <brk id="12310" max="15" man="1"/>
    <brk id="12341" max="15" man="1"/>
    <brk id="12373" max="15" man="1"/>
    <brk id="12418" max="15" man="1"/>
    <brk id="12462" max="15" man="1"/>
    <brk id="12505" max="15" man="1"/>
    <brk id="12548" max="15" man="1"/>
    <brk id="12590" max="15" man="1"/>
    <brk id="12634" max="15" man="1"/>
    <brk id="12664" max="16383" man="1"/>
    <brk id="12743" max="15" man="1"/>
    <brk id="12818" max="15" man="1"/>
    <brk id="12893" max="15" man="1"/>
    <brk id="12979" max="15" man="1"/>
  </rowBreaks>
  <colBreaks count="1" manualBreakCount="1">
    <brk id="16" max="10988" man="1"/>
  </colBreaks>
  <ignoredErrors>
    <ignoredError sqref="Q4889:AM5095 F14:F60 F61:J128 F130:M384 F385:M804 F805:AB1027 F1028:AO1345 F1346:M1778 F1779:M2298 F2299:J2314 F2315:J2470 F2471:J2865 F2866:J3178 F3179:J3289 F3290:J3803 F3984:J4161 F4889:P5095 A4162:P4590 A5096:P5177 A4889:E5095 F5178:Q7188 A7189:P8756 A9943:P10072 A10088:P10198 F10637:M11558 F11559:AX12661 F12678:M13035 A4592:P4888 B4591:P4591 A10074:P10083 A10073:D10073 F10073:P10073 F3806:J3983 A8759:P9678 A9681:P9921 A10201:P1063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35"/>
  <sheetViews>
    <sheetView view="pageBreakPreview" zoomScale="51" zoomScaleNormal="69" zoomScaleSheetLayoutView="51" workbookViewId="0">
      <selection activeCell="A20" sqref="A20"/>
    </sheetView>
  </sheetViews>
  <sheetFormatPr baseColWidth="10" defaultRowHeight="15" x14ac:dyDescent="0.25"/>
  <cols>
    <col min="1" max="1" width="26" style="803" customWidth="1"/>
    <col min="2" max="2" width="32.140625" style="803" customWidth="1"/>
    <col min="3" max="3" width="35.28515625" style="803" customWidth="1"/>
    <col min="4" max="4" width="20" style="903" customWidth="1"/>
    <col min="5" max="5" width="27.5703125" style="803" customWidth="1"/>
    <col min="6" max="6" width="29" style="803" customWidth="1"/>
    <col min="7" max="7" width="22.140625" style="803" customWidth="1"/>
    <col min="8" max="8" width="6.5703125" style="803" customWidth="1"/>
    <col min="9" max="9" width="21.7109375" style="803" customWidth="1"/>
    <col min="10" max="10" width="25.7109375" style="803" customWidth="1"/>
    <col min="11" max="11" width="18.7109375" style="803" customWidth="1"/>
    <col min="12" max="12" width="25.28515625" style="803" bestFit="1" customWidth="1"/>
    <col min="13" max="14" width="14.7109375" style="803" customWidth="1"/>
    <col min="15" max="16384" width="11.42578125" style="803"/>
  </cols>
  <sheetData>
    <row r="1" spans="1:14" ht="20.25" x14ac:dyDescent="0.25">
      <c r="A1" s="1790" t="s">
        <v>28054</v>
      </c>
      <c r="B1" s="1790"/>
      <c r="C1" s="1790"/>
    </row>
    <row r="2" spans="1:14" ht="16.5" x14ac:dyDescent="0.25">
      <c r="A2" s="1789" t="s">
        <v>3621</v>
      </c>
      <c r="B2" s="1789"/>
      <c r="C2" s="1789"/>
    </row>
    <row r="3" spans="1:14" ht="23.25" x14ac:dyDescent="0.25">
      <c r="A3" s="1766" t="s">
        <v>28053</v>
      </c>
      <c r="B3" s="1766"/>
      <c r="C3" s="1766"/>
      <c r="D3" s="1766"/>
      <c r="E3" s="1766"/>
      <c r="F3" s="1766"/>
      <c r="G3" s="1766"/>
      <c r="H3" s="1766"/>
      <c r="I3" s="1766"/>
      <c r="J3" s="1766"/>
      <c r="K3" s="1766"/>
      <c r="L3" s="1766"/>
      <c r="M3" s="1766"/>
      <c r="N3" s="1766"/>
    </row>
    <row r="4" spans="1:14" ht="23.25" x14ac:dyDescent="0.25">
      <c r="A4" s="944"/>
      <c r="B4" s="944"/>
      <c r="C4" s="944"/>
      <c r="D4" s="944"/>
      <c r="E4" s="944"/>
      <c r="F4" s="944"/>
      <c r="G4" s="944"/>
      <c r="H4" s="944"/>
      <c r="I4" s="944"/>
      <c r="J4" s="944"/>
      <c r="K4" s="944"/>
      <c r="L4" s="944"/>
      <c r="M4" s="944"/>
      <c r="N4" s="944"/>
    </row>
    <row r="5" spans="1:14" ht="23.25" x14ac:dyDescent="0.25">
      <c r="A5" s="1762" t="s">
        <v>28052</v>
      </c>
      <c r="B5" s="1762"/>
      <c r="C5" s="1762"/>
      <c r="D5" s="1762"/>
      <c r="E5" s="1762"/>
      <c r="F5" s="1762"/>
      <c r="G5" s="1762"/>
      <c r="H5" s="1762"/>
      <c r="I5" s="1762"/>
      <c r="J5" s="1762"/>
      <c r="K5" s="1762"/>
      <c r="L5" s="1762"/>
      <c r="M5" s="1762"/>
      <c r="N5" s="1762"/>
    </row>
    <row r="6" spans="1:14" ht="23.25" x14ac:dyDescent="0.25">
      <c r="A6" s="860"/>
      <c r="B6" s="864"/>
      <c r="C6" s="864"/>
      <c r="D6" s="864"/>
      <c r="E6" s="943"/>
      <c r="F6" s="864"/>
      <c r="G6" s="864"/>
      <c r="H6" s="942"/>
      <c r="I6" s="864"/>
      <c r="J6" s="941"/>
      <c r="K6" s="940"/>
      <c r="L6" s="864"/>
      <c r="M6" s="940"/>
      <c r="N6" s="940"/>
    </row>
    <row r="7" spans="1:14" ht="23.25" x14ac:dyDescent="0.25">
      <c r="A7" s="1577" t="s">
        <v>28051</v>
      </c>
      <c r="B7" s="1577"/>
      <c r="C7" s="1577"/>
      <c r="D7" s="1577"/>
      <c r="E7" s="1577"/>
      <c r="F7" s="1577"/>
      <c r="G7" s="1577"/>
      <c r="H7" s="1577"/>
      <c r="I7" s="1577"/>
      <c r="J7" s="1577"/>
      <c r="K7" s="1577"/>
      <c r="L7" s="1577"/>
      <c r="M7" s="1577"/>
      <c r="N7" s="1577"/>
    </row>
    <row r="8" spans="1:14" x14ac:dyDescent="0.25">
      <c r="A8" s="937"/>
      <c r="B8" s="937"/>
      <c r="C8" s="937"/>
      <c r="D8" s="937"/>
      <c r="E8" s="937"/>
      <c r="F8" s="937"/>
      <c r="G8" s="937"/>
      <c r="H8" s="939"/>
      <c r="I8" s="937"/>
      <c r="J8" s="937"/>
      <c r="K8" s="938"/>
      <c r="L8" s="937"/>
      <c r="M8" s="936"/>
      <c r="N8" s="936"/>
    </row>
    <row r="9" spans="1:14" ht="18.75" x14ac:dyDescent="0.25">
      <c r="A9" s="845" t="s">
        <v>28050</v>
      </c>
      <c r="B9" s="935"/>
      <c r="C9" s="934" t="s">
        <v>28049</v>
      </c>
      <c r="D9" s="933"/>
      <c r="E9" s="932"/>
      <c r="F9" s="931"/>
      <c r="G9" s="931"/>
      <c r="H9" s="931"/>
      <c r="I9" s="931"/>
      <c r="J9" s="931"/>
      <c r="K9" s="930"/>
      <c r="L9" s="931"/>
      <c r="M9" s="930"/>
      <c r="N9" s="930"/>
    </row>
    <row r="11" spans="1:14" x14ac:dyDescent="0.25">
      <c r="A11" s="1772" t="s">
        <v>28048</v>
      </c>
      <c r="B11" s="1772"/>
      <c r="C11" s="1772" t="s">
        <v>28047</v>
      </c>
      <c r="D11" s="1772"/>
      <c r="E11" s="1772" t="s">
        <v>28046</v>
      </c>
      <c r="F11" s="1772"/>
      <c r="G11" s="1772"/>
      <c r="H11" s="1772"/>
      <c r="I11" s="1772"/>
      <c r="J11" s="1772" t="s">
        <v>28045</v>
      </c>
      <c r="K11" s="1772"/>
      <c r="L11" s="1772"/>
      <c r="M11" s="1772" t="s">
        <v>28044</v>
      </c>
      <c r="N11" s="1772" t="s">
        <v>28043</v>
      </c>
    </row>
    <row r="12" spans="1:14" ht="60.75" customHeight="1" x14ac:dyDescent="0.25">
      <c r="A12" s="1534" t="s">
        <v>7</v>
      </c>
      <c r="B12" s="1534" t="s">
        <v>2845</v>
      </c>
      <c r="C12" s="1534" t="s">
        <v>28042</v>
      </c>
      <c r="D12" s="1542" t="s">
        <v>28041</v>
      </c>
      <c r="E12" s="1534" t="s">
        <v>28040</v>
      </c>
      <c r="F12" s="1542" t="s">
        <v>28039</v>
      </c>
      <c r="G12" s="1543" t="s">
        <v>28038</v>
      </c>
      <c r="H12" s="1543" t="s">
        <v>28037</v>
      </c>
      <c r="I12" s="1543" t="s">
        <v>6</v>
      </c>
      <c r="J12" s="1542" t="s">
        <v>28036</v>
      </c>
      <c r="K12" s="1534" t="s">
        <v>28035</v>
      </c>
      <c r="L12" s="1534" t="s">
        <v>28034</v>
      </c>
      <c r="M12" s="1772"/>
      <c r="N12" s="1772"/>
    </row>
    <row r="13" spans="1:14" ht="24" x14ac:dyDescent="0.25">
      <c r="A13" s="925" t="s">
        <v>27926</v>
      </c>
      <c r="B13" s="924" t="s">
        <v>27941</v>
      </c>
      <c r="C13" s="632" t="s">
        <v>28032</v>
      </c>
      <c r="D13" s="926" t="s">
        <v>28031</v>
      </c>
      <c r="E13" s="929" t="s">
        <v>27939</v>
      </c>
      <c r="F13" s="925">
        <v>49007804</v>
      </c>
      <c r="G13" s="924" t="s">
        <v>28033</v>
      </c>
      <c r="H13" s="924"/>
      <c r="I13" s="924"/>
      <c r="J13" s="923">
        <v>44196</v>
      </c>
      <c r="K13" s="922">
        <v>4060</v>
      </c>
      <c r="L13" s="921" t="s">
        <v>27714</v>
      </c>
      <c r="M13" s="920">
        <v>48720</v>
      </c>
      <c r="N13" s="920">
        <v>20300</v>
      </c>
    </row>
    <row r="14" spans="1:14" ht="48" x14ac:dyDescent="0.25">
      <c r="A14" s="925" t="s">
        <v>27926</v>
      </c>
      <c r="B14" s="924" t="s">
        <v>27941</v>
      </c>
      <c r="C14" s="632" t="s">
        <v>28032</v>
      </c>
      <c r="D14" s="926" t="s">
        <v>28031</v>
      </c>
      <c r="E14" s="929" t="s">
        <v>27939</v>
      </c>
      <c r="F14" s="925">
        <v>49007804</v>
      </c>
      <c r="G14" s="924" t="s">
        <v>28030</v>
      </c>
      <c r="H14" s="924"/>
      <c r="I14" s="924"/>
      <c r="J14" s="923">
        <v>44196</v>
      </c>
      <c r="K14" s="922">
        <v>5120</v>
      </c>
      <c r="L14" s="921" t="s">
        <v>27714</v>
      </c>
      <c r="M14" s="920">
        <v>61440</v>
      </c>
      <c r="N14" s="920">
        <v>25600</v>
      </c>
    </row>
    <row r="15" spans="1:14" ht="24" x14ac:dyDescent="0.25">
      <c r="A15" s="925" t="s">
        <v>27926</v>
      </c>
      <c r="B15" s="924" t="s">
        <v>27941</v>
      </c>
      <c r="C15" s="632" t="s">
        <v>28029</v>
      </c>
      <c r="D15" s="926">
        <v>11011401</v>
      </c>
      <c r="E15" s="929" t="s">
        <v>27939</v>
      </c>
      <c r="F15" s="925">
        <v>1660474</v>
      </c>
      <c r="G15" s="924">
        <v>540.91999999999996</v>
      </c>
      <c r="H15" s="924"/>
      <c r="I15" s="924"/>
      <c r="J15" s="923">
        <v>44196</v>
      </c>
      <c r="K15" s="922">
        <v>11756.18</v>
      </c>
      <c r="L15" s="921" t="s">
        <v>27714</v>
      </c>
      <c r="M15" s="920">
        <v>141074.04</v>
      </c>
      <c r="N15" s="920">
        <v>47024.68</v>
      </c>
    </row>
    <row r="16" spans="1:14" ht="24" x14ac:dyDescent="0.25">
      <c r="A16" s="925" t="s">
        <v>27926</v>
      </c>
      <c r="B16" s="924" t="s">
        <v>27941</v>
      </c>
      <c r="C16" s="632" t="s">
        <v>28028</v>
      </c>
      <c r="D16" s="926" t="s">
        <v>28027</v>
      </c>
      <c r="E16" s="929" t="s">
        <v>27939</v>
      </c>
      <c r="F16" s="925">
        <v>11022365</v>
      </c>
      <c r="G16" s="924">
        <v>115</v>
      </c>
      <c r="H16" s="924"/>
      <c r="I16" s="924"/>
      <c r="J16" s="923">
        <v>44108</v>
      </c>
      <c r="K16" s="922">
        <v>59497.32</v>
      </c>
      <c r="L16" s="921" t="s">
        <v>28026</v>
      </c>
      <c r="M16" s="920">
        <v>59497.32</v>
      </c>
      <c r="N16" s="920">
        <v>0</v>
      </c>
    </row>
    <row r="17" spans="1:14" ht="24" x14ac:dyDescent="0.25">
      <c r="A17" s="925" t="s">
        <v>27926</v>
      </c>
      <c r="B17" s="924" t="s">
        <v>27941</v>
      </c>
      <c r="C17" s="632" t="s">
        <v>28025</v>
      </c>
      <c r="D17" s="926" t="s">
        <v>28024</v>
      </c>
      <c r="E17" s="929" t="s">
        <v>27939</v>
      </c>
      <c r="F17" s="925">
        <v>11086135</v>
      </c>
      <c r="G17" s="924">
        <v>288.83999999999997</v>
      </c>
      <c r="H17" s="924"/>
      <c r="I17" s="924"/>
      <c r="J17" s="923">
        <v>44108</v>
      </c>
      <c r="K17" s="922">
        <v>2897.5</v>
      </c>
      <c r="L17" s="921" t="s">
        <v>27714</v>
      </c>
      <c r="M17" s="920">
        <v>32500</v>
      </c>
      <c r="N17" s="920">
        <v>7500</v>
      </c>
    </row>
    <row r="18" spans="1:14" ht="24" x14ac:dyDescent="0.25">
      <c r="A18" s="925" t="s">
        <v>27926</v>
      </c>
      <c r="B18" s="924" t="s">
        <v>27941</v>
      </c>
      <c r="C18" s="632" t="s">
        <v>28023</v>
      </c>
      <c r="D18" s="926" t="s">
        <v>28022</v>
      </c>
      <c r="E18" s="929" t="s">
        <v>27939</v>
      </c>
      <c r="F18" s="925" t="s">
        <v>28021</v>
      </c>
      <c r="G18" s="924">
        <v>265</v>
      </c>
      <c r="H18" s="924"/>
      <c r="I18" s="924"/>
      <c r="J18" s="923">
        <v>44308</v>
      </c>
      <c r="K18" s="922">
        <v>3200</v>
      </c>
      <c r="L18" s="921" t="s">
        <v>27714</v>
      </c>
      <c r="M18" s="920">
        <v>41600</v>
      </c>
      <c r="N18" s="920">
        <v>16000</v>
      </c>
    </row>
    <row r="19" spans="1:14" ht="24" x14ac:dyDescent="0.25">
      <c r="A19" s="925" t="s">
        <v>27926</v>
      </c>
      <c r="B19" s="924" t="s">
        <v>27941</v>
      </c>
      <c r="C19" s="632" t="s">
        <v>28020</v>
      </c>
      <c r="D19" s="926" t="s">
        <v>28019</v>
      </c>
      <c r="E19" s="929" t="s">
        <v>27939</v>
      </c>
      <c r="F19" s="925" t="s">
        <v>28018</v>
      </c>
      <c r="G19" s="924">
        <v>125</v>
      </c>
      <c r="H19" s="924"/>
      <c r="I19" s="924"/>
      <c r="J19" s="923">
        <v>44231</v>
      </c>
      <c r="K19" s="922">
        <v>3500</v>
      </c>
      <c r="L19" s="921" t="s">
        <v>27714</v>
      </c>
      <c r="M19" s="920">
        <v>42000</v>
      </c>
      <c r="N19" s="920">
        <v>21000</v>
      </c>
    </row>
    <row r="20" spans="1:14" ht="24" x14ac:dyDescent="0.25">
      <c r="A20" s="925" t="s">
        <v>27926</v>
      </c>
      <c r="B20" s="924" t="s">
        <v>27941</v>
      </c>
      <c r="C20" s="632" t="s">
        <v>28020</v>
      </c>
      <c r="D20" s="926" t="s">
        <v>28019</v>
      </c>
      <c r="E20" s="929" t="s">
        <v>27939</v>
      </c>
      <c r="F20" s="925" t="s">
        <v>28018</v>
      </c>
      <c r="G20" s="924">
        <v>70</v>
      </c>
      <c r="H20" s="924"/>
      <c r="I20" s="924"/>
      <c r="J20" s="923">
        <v>44219</v>
      </c>
      <c r="K20" s="922">
        <v>1100</v>
      </c>
      <c r="L20" s="921" t="s">
        <v>27714</v>
      </c>
      <c r="M20" s="920">
        <v>14300</v>
      </c>
      <c r="N20" s="920">
        <v>5500</v>
      </c>
    </row>
    <row r="21" spans="1:14" ht="24" x14ac:dyDescent="0.25">
      <c r="A21" s="925" t="s">
        <v>27926</v>
      </c>
      <c r="B21" s="924" t="s">
        <v>27941</v>
      </c>
      <c r="C21" s="632" t="s">
        <v>28017</v>
      </c>
      <c r="D21" s="926" t="s">
        <v>28016</v>
      </c>
      <c r="E21" s="929" t="s">
        <v>27939</v>
      </c>
      <c r="F21" s="925" t="s">
        <v>28015</v>
      </c>
      <c r="G21" s="924">
        <v>230</v>
      </c>
      <c r="H21" s="924"/>
      <c r="I21" s="924"/>
      <c r="J21" s="923">
        <v>44572</v>
      </c>
      <c r="K21" s="922">
        <v>5000</v>
      </c>
      <c r="L21" s="921" t="s">
        <v>27714</v>
      </c>
      <c r="M21" s="920">
        <v>60000</v>
      </c>
      <c r="N21" s="920">
        <v>30000</v>
      </c>
    </row>
    <row r="22" spans="1:14" ht="24" x14ac:dyDescent="0.25">
      <c r="A22" s="925" t="s">
        <v>27926</v>
      </c>
      <c r="B22" s="924" t="s">
        <v>27941</v>
      </c>
      <c r="C22" s="632" t="s">
        <v>28014</v>
      </c>
      <c r="D22" s="926" t="s">
        <v>28013</v>
      </c>
      <c r="E22" s="929" t="s">
        <v>27939</v>
      </c>
      <c r="F22" s="925" t="s">
        <v>28012</v>
      </c>
      <c r="G22" s="924">
        <v>360</v>
      </c>
      <c r="H22" s="924"/>
      <c r="I22" s="924"/>
      <c r="J22" s="923">
        <v>44168</v>
      </c>
      <c r="K22" s="922">
        <v>7000</v>
      </c>
      <c r="L22" s="921" t="s">
        <v>27714</v>
      </c>
      <c r="M22" s="920">
        <v>78000</v>
      </c>
      <c r="N22" s="920">
        <v>41500</v>
      </c>
    </row>
    <row r="23" spans="1:14" ht="24" x14ac:dyDescent="0.25">
      <c r="A23" s="925" t="s">
        <v>27926</v>
      </c>
      <c r="B23" s="924" t="s">
        <v>27941</v>
      </c>
      <c r="C23" s="632" t="s">
        <v>28011</v>
      </c>
      <c r="D23" s="926" t="s">
        <v>28010</v>
      </c>
      <c r="E23" s="929" t="s">
        <v>27939</v>
      </c>
      <c r="F23" s="925" t="s">
        <v>28009</v>
      </c>
      <c r="G23" s="924">
        <v>390</v>
      </c>
      <c r="H23" s="924"/>
      <c r="I23" s="924"/>
      <c r="J23" s="923">
        <v>44464</v>
      </c>
      <c r="K23" s="922">
        <v>6900</v>
      </c>
      <c r="L23" s="921" t="s">
        <v>27714</v>
      </c>
      <c r="M23" s="920">
        <v>89700</v>
      </c>
      <c r="N23" s="920">
        <v>27600</v>
      </c>
    </row>
    <row r="24" spans="1:14" ht="24" x14ac:dyDescent="0.25">
      <c r="A24" s="925" t="s">
        <v>27926</v>
      </c>
      <c r="B24" s="924" t="s">
        <v>27941</v>
      </c>
      <c r="C24" s="632" t="s">
        <v>28008</v>
      </c>
      <c r="D24" s="926" t="s">
        <v>28007</v>
      </c>
      <c r="E24" s="929" t="s">
        <v>27939</v>
      </c>
      <c r="F24" s="925" t="s">
        <v>28006</v>
      </c>
      <c r="G24" s="924">
        <v>288</v>
      </c>
      <c r="H24" s="924"/>
      <c r="I24" s="924"/>
      <c r="J24" s="923">
        <v>44465</v>
      </c>
      <c r="K24" s="922">
        <v>6845</v>
      </c>
      <c r="L24" s="921" t="s">
        <v>27714</v>
      </c>
      <c r="M24" s="920">
        <v>88985</v>
      </c>
      <c r="N24" s="920">
        <v>34225</v>
      </c>
    </row>
    <row r="25" spans="1:14" ht="24" x14ac:dyDescent="0.25">
      <c r="A25" s="925" t="s">
        <v>27926</v>
      </c>
      <c r="B25" s="924" t="s">
        <v>27941</v>
      </c>
      <c r="C25" s="632" t="s">
        <v>28005</v>
      </c>
      <c r="D25" s="926" t="s">
        <v>28004</v>
      </c>
      <c r="E25" s="929" t="s">
        <v>27939</v>
      </c>
      <c r="F25" s="925" t="s">
        <v>28003</v>
      </c>
      <c r="G25" s="924">
        <v>354.45</v>
      </c>
      <c r="H25" s="924"/>
      <c r="I25" s="924"/>
      <c r="J25" s="923">
        <v>44224</v>
      </c>
      <c r="K25" s="922">
        <v>6500</v>
      </c>
      <c r="L25" s="921" t="s">
        <v>27714</v>
      </c>
      <c r="M25" s="920">
        <v>82333</v>
      </c>
      <c r="N25" s="920">
        <v>32500</v>
      </c>
    </row>
    <row r="26" spans="1:14" ht="24" x14ac:dyDescent="0.25">
      <c r="A26" s="925" t="s">
        <v>27926</v>
      </c>
      <c r="B26" s="924" t="s">
        <v>27941</v>
      </c>
      <c r="C26" s="632" t="s">
        <v>28002</v>
      </c>
      <c r="D26" s="926" t="s">
        <v>28001</v>
      </c>
      <c r="E26" s="929" t="s">
        <v>27939</v>
      </c>
      <c r="F26" s="925" t="s">
        <v>28000</v>
      </c>
      <c r="G26" s="924">
        <v>167.3</v>
      </c>
      <c r="H26" s="924"/>
      <c r="I26" s="924"/>
      <c r="J26" s="923">
        <v>44266</v>
      </c>
      <c r="K26" s="922">
        <v>4400</v>
      </c>
      <c r="L26" s="921" t="s">
        <v>27714</v>
      </c>
      <c r="M26" s="920">
        <v>52800</v>
      </c>
      <c r="N26" s="920">
        <v>26400</v>
      </c>
    </row>
    <row r="27" spans="1:14" ht="24" x14ac:dyDescent="0.25">
      <c r="A27" s="925" t="s">
        <v>27926</v>
      </c>
      <c r="B27" s="924" t="s">
        <v>27941</v>
      </c>
      <c r="C27" s="632" t="s">
        <v>27999</v>
      </c>
      <c r="D27" s="926" t="s">
        <v>27998</v>
      </c>
      <c r="E27" s="929" t="s">
        <v>27939</v>
      </c>
      <c r="F27" s="925" t="s">
        <v>27997</v>
      </c>
      <c r="G27" s="924">
        <v>290</v>
      </c>
      <c r="H27" s="924"/>
      <c r="I27" s="924"/>
      <c r="J27" s="923">
        <v>44259</v>
      </c>
      <c r="K27" s="922">
        <v>7100</v>
      </c>
      <c r="L27" s="921" t="s">
        <v>27714</v>
      </c>
      <c r="M27" s="920">
        <v>85200</v>
      </c>
      <c r="N27" s="920">
        <v>42600</v>
      </c>
    </row>
    <row r="28" spans="1:14" ht="24" x14ac:dyDescent="0.25">
      <c r="A28" s="925" t="s">
        <v>27926</v>
      </c>
      <c r="B28" s="924" t="s">
        <v>27941</v>
      </c>
      <c r="C28" s="632" t="s">
        <v>27960</v>
      </c>
      <c r="D28" s="926" t="s">
        <v>27959</v>
      </c>
      <c r="E28" s="929" t="s">
        <v>27939</v>
      </c>
      <c r="F28" s="925" t="s">
        <v>27958</v>
      </c>
      <c r="G28" s="924">
        <v>400</v>
      </c>
      <c r="H28" s="924"/>
      <c r="I28" s="924"/>
      <c r="J28" s="923">
        <v>44325</v>
      </c>
      <c r="K28" s="922">
        <v>5000</v>
      </c>
      <c r="L28" s="921" t="s">
        <v>27714</v>
      </c>
      <c r="M28" s="920">
        <v>0</v>
      </c>
      <c r="N28" s="920">
        <v>0</v>
      </c>
    </row>
    <row r="29" spans="1:14" ht="24" x14ac:dyDescent="0.25">
      <c r="A29" s="925" t="s">
        <v>27926</v>
      </c>
      <c r="B29" s="924" t="s">
        <v>27941</v>
      </c>
      <c r="C29" s="632" t="s">
        <v>27996</v>
      </c>
      <c r="D29" s="926" t="s">
        <v>27995</v>
      </c>
      <c r="E29" s="929" t="s">
        <v>27939</v>
      </c>
      <c r="F29" s="925" t="s">
        <v>27994</v>
      </c>
      <c r="G29" s="924">
        <v>300</v>
      </c>
      <c r="H29" s="924"/>
      <c r="I29" s="924"/>
      <c r="J29" s="923">
        <v>43830</v>
      </c>
      <c r="K29" s="922">
        <v>6600</v>
      </c>
      <c r="L29" s="921" t="s">
        <v>27714</v>
      </c>
      <c r="M29" s="920">
        <v>85800</v>
      </c>
      <c r="N29" s="920">
        <v>26400</v>
      </c>
    </row>
    <row r="30" spans="1:14" ht="24" x14ac:dyDescent="0.25">
      <c r="A30" s="925" t="s">
        <v>27926</v>
      </c>
      <c r="B30" s="924" t="s">
        <v>27941</v>
      </c>
      <c r="C30" s="632" t="s">
        <v>27993</v>
      </c>
      <c r="D30" s="926" t="s">
        <v>27992</v>
      </c>
      <c r="E30" s="929" t="s">
        <v>27939</v>
      </c>
      <c r="F30" s="925" t="s">
        <v>27991</v>
      </c>
      <c r="G30" s="924">
        <v>203.24</v>
      </c>
      <c r="H30" s="924"/>
      <c r="I30" s="924"/>
      <c r="J30" s="923">
        <v>44108</v>
      </c>
      <c r="K30" s="922">
        <v>3800</v>
      </c>
      <c r="L30" s="921" t="s">
        <v>27714</v>
      </c>
      <c r="M30" s="920">
        <v>49400</v>
      </c>
      <c r="N30" s="920">
        <v>19000</v>
      </c>
    </row>
    <row r="31" spans="1:14" ht="24" x14ac:dyDescent="0.25">
      <c r="A31" s="925" t="s">
        <v>27926</v>
      </c>
      <c r="B31" s="924" t="s">
        <v>27941</v>
      </c>
      <c r="C31" s="632" t="s">
        <v>27990</v>
      </c>
      <c r="D31" s="926" t="s">
        <v>27989</v>
      </c>
      <c r="E31" s="929" t="s">
        <v>27939</v>
      </c>
      <c r="F31" s="925" t="s">
        <v>27988</v>
      </c>
      <c r="G31" s="924">
        <v>204</v>
      </c>
      <c r="H31" s="924"/>
      <c r="I31" s="924"/>
      <c r="J31" s="923">
        <v>44532</v>
      </c>
      <c r="K31" s="922">
        <v>6000</v>
      </c>
      <c r="L31" s="921" t="s">
        <v>27714</v>
      </c>
      <c r="M31" s="920">
        <v>72000</v>
      </c>
      <c r="N31" s="920">
        <v>36000</v>
      </c>
    </row>
    <row r="32" spans="1:14" ht="24" x14ac:dyDescent="0.25">
      <c r="A32" s="925" t="s">
        <v>27926</v>
      </c>
      <c r="B32" s="924" t="s">
        <v>27941</v>
      </c>
      <c r="C32" s="632" t="s">
        <v>27987</v>
      </c>
      <c r="D32" s="926" t="s">
        <v>27986</v>
      </c>
      <c r="E32" s="929" t="s">
        <v>27939</v>
      </c>
      <c r="F32" s="925" t="s">
        <v>27985</v>
      </c>
      <c r="G32" s="924">
        <v>290</v>
      </c>
      <c r="H32" s="924"/>
      <c r="I32" s="924"/>
      <c r="J32" s="923">
        <v>44115</v>
      </c>
      <c r="K32" s="922">
        <v>6500</v>
      </c>
      <c r="L32" s="921" t="s">
        <v>27714</v>
      </c>
      <c r="M32" s="920">
        <v>78000</v>
      </c>
      <c r="N32" s="920">
        <v>32500</v>
      </c>
    </row>
    <row r="33" spans="1:14" ht="24" x14ac:dyDescent="0.25">
      <c r="A33" s="925" t="s">
        <v>27926</v>
      </c>
      <c r="B33" s="924" t="s">
        <v>27941</v>
      </c>
      <c r="C33" s="632" t="s">
        <v>27984</v>
      </c>
      <c r="D33" s="926">
        <v>32842140</v>
      </c>
      <c r="E33" s="929" t="s">
        <v>27939</v>
      </c>
      <c r="F33" s="925" t="s">
        <v>27983</v>
      </c>
      <c r="G33" s="924">
        <v>147</v>
      </c>
      <c r="H33" s="924"/>
      <c r="I33" s="924"/>
      <c r="J33" s="923">
        <v>44695</v>
      </c>
      <c r="K33" s="922">
        <v>4200</v>
      </c>
      <c r="L33" s="921" t="s">
        <v>27714</v>
      </c>
      <c r="M33" s="920">
        <v>56093</v>
      </c>
      <c r="N33" s="920">
        <v>21000</v>
      </c>
    </row>
    <row r="34" spans="1:14" ht="24" x14ac:dyDescent="0.25">
      <c r="A34" s="925" t="s">
        <v>27926</v>
      </c>
      <c r="B34" s="924" t="s">
        <v>27941</v>
      </c>
      <c r="C34" s="632" t="s">
        <v>27982</v>
      </c>
      <c r="D34" s="926" t="s">
        <v>27981</v>
      </c>
      <c r="E34" s="929" t="s">
        <v>27939</v>
      </c>
      <c r="F34" s="925" t="s">
        <v>27980</v>
      </c>
      <c r="G34" s="924">
        <v>230</v>
      </c>
      <c r="H34" s="924"/>
      <c r="I34" s="924"/>
      <c r="J34" s="923">
        <v>44110</v>
      </c>
      <c r="K34" s="922">
        <v>5300</v>
      </c>
      <c r="L34" s="921" t="s">
        <v>27714</v>
      </c>
      <c r="M34" s="920">
        <v>63600</v>
      </c>
      <c r="N34" s="920">
        <v>26500</v>
      </c>
    </row>
    <row r="35" spans="1:14" ht="24" x14ac:dyDescent="0.25">
      <c r="A35" s="925" t="s">
        <v>27926</v>
      </c>
      <c r="B35" s="924" t="s">
        <v>27941</v>
      </c>
      <c r="C35" s="632" t="s">
        <v>27979</v>
      </c>
      <c r="D35" s="926" t="s">
        <v>27978</v>
      </c>
      <c r="E35" s="929" t="s">
        <v>27939</v>
      </c>
      <c r="F35" s="925" t="s">
        <v>27977</v>
      </c>
      <c r="G35" s="924">
        <v>195</v>
      </c>
      <c r="H35" s="924"/>
      <c r="I35" s="924"/>
      <c r="J35" s="923">
        <v>44160</v>
      </c>
      <c r="K35" s="922">
        <v>7000</v>
      </c>
      <c r="L35" s="921" t="s">
        <v>27714</v>
      </c>
      <c r="M35" s="920">
        <v>91000</v>
      </c>
      <c r="N35" s="920">
        <v>35000</v>
      </c>
    </row>
    <row r="36" spans="1:14" ht="24" x14ac:dyDescent="0.25">
      <c r="A36" s="925" t="s">
        <v>27926</v>
      </c>
      <c r="B36" s="924" t="s">
        <v>27941</v>
      </c>
      <c r="C36" s="632" t="s">
        <v>27976</v>
      </c>
      <c r="D36" s="926" t="s">
        <v>27975</v>
      </c>
      <c r="E36" s="929" t="s">
        <v>27939</v>
      </c>
      <c r="F36" s="925" t="s">
        <v>27974</v>
      </c>
      <c r="G36" s="924">
        <v>176</v>
      </c>
      <c r="H36" s="924"/>
      <c r="I36" s="924"/>
      <c r="J36" s="923">
        <v>44546</v>
      </c>
      <c r="K36" s="922">
        <v>4500</v>
      </c>
      <c r="L36" s="921" t="s">
        <v>27714</v>
      </c>
      <c r="M36" s="920">
        <v>54000</v>
      </c>
      <c r="N36" s="920">
        <v>27000</v>
      </c>
    </row>
    <row r="37" spans="1:14" ht="24" x14ac:dyDescent="0.25">
      <c r="A37" s="925" t="s">
        <v>27926</v>
      </c>
      <c r="B37" s="924" t="s">
        <v>27941</v>
      </c>
      <c r="C37" s="632" t="s">
        <v>27973</v>
      </c>
      <c r="D37" s="926" t="s">
        <v>27972</v>
      </c>
      <c r="E37" s="929" t="s">
        <v>27939</v>
      </c>
      <c r="F37" s="925" t="s">
        <v>27971</v>
      </c>
      <c r="G37" s="924">
        <v>110</v>
      </c>
      <c r="H37" s="924"/>
      <c r="I37" s="924"/>
      <c r="J37" s="923">
        <v>44178</v>
      </c>
      <c r="K37" s="922">
        <v>3000</v>
      </c>
      <c r="L37" s="921" t="s">
        <v>27714</v>
      </c>
      <c r="M37" s="920">
        <v>36000</v>
      </c>
      <c r="N37" s="920">
        <v>15000</v>
      </c>
    </row>
    <row r="38" spans="1:14" ht="24" x14ac:dyDescent="0.25">
      <c r="A38" s="925" t="s">
        <v>27926</v>
      </c>
      <c r="B38" s="924" t="s">
        <v>27941</v>
      </c>
      <c r="C38" s="632" t="s">
        <v>27970</v>
      </c>
      <c r="D38" s="926" t="s">
        <v>27969</v>
      </c>
      <c r="E38" s="929" t="s">
        <v>27939</v>
      </c>
      <c r="F38" s="925" t="s">
        <v>27968</v>
      </c>
      <c r="G38" s="924">
        <v>295</v>
      </c>
      <c r="H38" s="924"/>
      <c r="I38" s="924"/>
      <c r="J38" s="923">
        <v>44188</v>
      </c>
      <c r="K38" s="922">
        <v>5000</v>
      </c>
      <c r="L38" s="921" t="s">
        <v>27714</v>
      </c>
      <c r="M38" s="920">
        <v>65000</v>
      </c>
      <c r="N38" s="920">
        <v>20000</v>
      </c>
    </row>
    <row r="39" spans="1:14" ht="24" x14ac:dyDescent="0.25">
      <c r="A39" s="925" t="s">
        <v>27926</v>
      </c>
      <c r="B39" s="924" t="s">
        <v>27941</v>
      </c>
      <c r="C39" s="632" t="s">
        <v>27967</v>
      </c>
      <c r="D39" s="926">
        <v>11013341</v>
      </c>
      <c r="E39" s="929" t="s">
        <v>27939</v>
      </c>
      <c r="F39" s="925" t="s">
        <v>27966</v>
      </c>
      <c r="G39" s="924">
        <v>120</v>
      </c>
      <c r="H39" s="924"/>
      <c r="I39" s="924"/>
      <c r="J39" s="923">
        <v>44376</v>
      </c>
      <c r="K39" s="922">
        <v>5650</v>
      </c>
      <c r="L39" s="921" t="s">
        <v>27714</v>
      </c>
      <c r="M39" s="920">
        <v>73261.67</v>
      </c>
      <c r="N39" s="920">
        <v>28250</v>
      </c>
    </row>
    <row r="40" spans="1:14" ht="24" x14ac:dyDescent="0.25">
      <c r="A40" s="925" t="s">
        <v>27926</v>
      </c>
      <c r="B40" s="924" t="s">
        <v>27941</v>
      </c>
      <c r="C40" s="632" t="s">
        <v>27965</v>
      </c>
      <c r="D40" s="926" t="s">
        <v>27964</v>
      </c>
      <c r="E40" s="929" t="s">
        <v>27939</v>
      </c>
      <c r="F40" s="925" t="s">
        <v>27963</v>
      </c>
      <c r="G40" s="924">
        <v>150</v>
      </c>
      <c r="H40" s="924"/>
      <c r="I40" s="924"/>
      <c r="J40" s="923">
        <v>44167</v>
      </c>
      <c r="K40" s="922">
        <v>5965.45</v>
      </c>
      <c r="L40" s="921" t="s">
        <v>27714</v>
      </c>
      <c r="M40" s="920">
        <v>72695.149999999994</v>
      </c>
      <c r="N40" s="920">
        <v>39000</v>
      </c>
    </row>
    <row r="41" spans="1:14" ht="24" x14ac:dyDescent="0.25">
      <c r="A41" s="925" t="s">
        <v>27926</v>
      </c>
      <c r="B41" s="924" t="s">
        <v>27941</v>
      </c>
      <c r="C41" s="632" t="s">
        <v>27962</v>
      </c>
      <c r="D41" s="926" t="s">
        <v>27961</v>
      </c>
      <c r="E41" s="929" t="s">
        <v>27939</v>
      </c>
      <c r="F41" s="925" t="s">
        <v>27961</v>
      </c>
      <c r="G41" s="924">
        <v>618.9</v>
      </c>
      <c r="H41" s="924"/>
      <c r="I41" s="924"/>
      <c r="J41" s="923">
        <v>44720</v>
      </c>
      <c r="K41" s="922">
        <v>5000</v>
      </c>
      <c r="L41" s="921" t="s">
        <v>27714</v>
      </c>
      <c r="M41" s="920">
        <v>86000</v>
      </c>
      <c r="N41" s="920">
        <v>35000</v>
      </c>
    </row>
    <row r="42" spans="1:14" ht="24" x14ac:dyDescent="0.25">
      <c r="A42" s="925" t="s">
        <v>27926</v>
      </c>
      <c r="B42" s="924" t="s">
        <v>27941</v>
      </c>
      <c r="C42" s="632" t="s">
        <v>27960</v>
      </c>
      <c r="D42" s="926" t="s">
        <v>27959</v>
      </c>
      <c r="E42" s="929" t="s">
        <v>27939</v>
      </c>
      <c r="F42" s="925" t="s">
        <v>27958</v>
      </c>
      <c r="G42" s="924">
        <v>400</v>
      </c>
      <c r="H42" s="924"/>
      <c r="I42" s="924"/>
      <c r="J42" s="923">
        <v>44325</v>
      </c>
      <c r="K42" s="922">
        <v>3500</v>
      </c>
      <c r="L42" s="921" t="s">
        <v>27714</v>
      </c>
      <c r="M42" s="920">
        <v>70000</v>
      </c>
      <c r="N42" s="920">
        <v>25000</v>
      </c>
    </row>
    <row r="43" spans="1:14" ht="24" x14ac:dyDescent="0.25">
      <c r="A43" s="925" t="s">
        <v>27926</v>
      </c>
      <c r="B43" s="924" t="s">
        <v>27941</v>
      </c>
      <c r="C43" s="632" t="s">
        <v>27957</v>
      </c>
      <c r="D43" s="926" t="s">
        <v>27956</v>
      </c>
      <c r="E43" s="929" t="s">
        <v>27939</v>
      </c>
      <c r="F43" s="925" t="s">
        <v>27955</v>
      </c>
      <c r="G43" s="924">
        <v>355</v>
      </c>
      <c r="H43" s="924"/>
      <c r="I43" s="924"/>
      <c r="J43" s="923">
        <v>44775</v>
      </c>
      <c r="K43" s="922">
        <v>4737</v>
      </c>
      <c r="L43" s="921" t="s">
        <v>27714</v>
      </c>
      <c r="M43" s="920">
        <v>33159</v>
      </c>
      <c r="N43" s="920">
        <v>23685</v>
      </c>
    </row>
    <row r="44" spans="1:14" ht="24" x14ac:dyDescent="0.25">
      <c r="A44" s="925" t="s">
        <v>27926</v>
      </c>
      <c r="B44" s="924" t="s">
        <v>27941</v>
      </c>
      <c r="C44" s="632" t="s">
        <v>27954</v>
      </c>
      <c r="D44" s="926" t="s">
        <v>27953</v>
      </c>
      <c r="E44" s="929" t="s">
        <v>27939</v>
      </c>
      <c r="F44" s="925" t="s">
        <v>27952</v>
      </c>
      <c r="G44" s="924">
        <v>130</v>
      </c>
      <c r="H44" s="924"/>
      <c r="I44" s="924"/>
      <c r="J44" s="923">
        <v>44220</v>
      </c>
      <c r="K44" s="922">
        <v>3927.3</v>
      </c>
      <c r="L44" s="921" t="s">
        <v>27714</v>
      </c>
      <c r="M44" s="920">
        <v>0</v>
      </c>
      <c r="N44" s="920">
        <v>27491.1</v>
      </c>
    </row>
    <row r="45" spans="1:14" ht="24" x14ac:dyDescent="0.25">
      <c r="A45" s="925" t="s">
        <v>27926</v>
      </c>
      <c r="B45" s="924" t="s">
        <v>27941</v>
      </c>
      <c r="C45" s="632" t="s">
        <v>27951</v>
      </c>
      <c r="D45" s="926" t="s">
        <v>27950</v>
      </c>
      <c r="E45" s="929" t="s">
        <v>27939</v>
      </c>
      <c r="F45" s="925" t="s">
        <v>27949</v>
      </c>
      <c r="G45" s="924" t="s">
        <v>27948</v>
      </c>
      <c r="H45" s="924"/>
      <c r="I45" s="924"/>
      <c r="J45" s="923">
        <v>45180</v>
      </c>
      <c r="K45" s="922">
        <v>7000</v>
      </c>
      <c r="L45" s="921" t="s">
        <v>27714</v>
      </c>
      <c r="M45" s="920">
        <v>0</v>
      </c>
      <c r="N45" s="920">
        <v>0</v>
      </c>
    </row>
    <row r="46" spans="1:14" ht="24" x14ac:dyDescent="0.25">
      <c r="A46" s="925" t="s">
        <v>27926</v>
      </c>
      <c r="B46" s="924" t="s">
        <v>27941</v>
      </c>
      <c r="C46" s="632" t="s">
        <v>27947</v>
      </c>
      <c r="D46" s="926" t="s">
        <v>385</v>
      </c>
      <c r="E46" s="929" t="s">
        <v>27939</v>
      </c>
      <c r="F46" s="925" t="s">
        <v>385</v>
      </c>
      <c r="G46" s="924"/>
      <c r="H46" s="924"/>
      <c r="I46" s="924"/>
      <c r="J46" s="923">
        <v>43752</v>
      </c>
      <c r="K46" s="922">
        <v>4800</v>
      </c>
      <c r="L46" s="921" t="s">
        <v>27714</v>
      </c>
      <c r="M46" s="920">
        <v>33600</v>
      </c>
      <c r="N46" s="920">
        <v>0</v>
      </c>
    </row>
    <row r="47" spans="1:14" ht="24" x14ac:dyDescent="0.25">
      <c r="A47" s="925" t="s">
        <v>27926</v>
      </c>
      <c r="B47" s="924" t="s">
        <v>27941</v>
      </c>
      <c r="C47" s="632" t="s">
        <v>27946</v>
      </c>
      <c r="D47" s="926" t="s">
        <v>385</v>
      </c>
      <c r="E47" s="929" t="s">
        <v>27939</v>
      </c>
      <c r="F47" s="925" t="s">
        <v>385</v>
      </c>
      <c r="G47" s="924"/>
      <c r="H47" s="924"/>
      <c r="I47" s="924"/>
      <c r="J47" s="923">
        <v>43857</v>
      </c>
      <c r="K47" s="922" t="s">
        <v>27945</v>
      </c>
      <c r="L47" s="921" t="s">
        <v>27714</v>
      </c>
      <c r="M47" s="920">
        <v>51162</v>
      </c>
      <c r="N47" s="920">
        <v>20000</v>
      </c>
    </row>
    <row r="48" spans="1:14" ht="24" x14ac:dyDescent="0.25">
      <c r="A48" s="925" t="s">
        <v>27926</v>
      </c>
      <c r="B48" s="924" t="s">
        <v>27941</v>
      </c>
      <c r="C48" s="632" t="s">
        <v>8162</v>
      </c>
      <c r="D48" s="926" t="s">
        <v>385</v>
      </c>
      <c r="E48" s="929" t="s">
        <v>27939</v>
      </c>
      <c r="F48" s="925" t="s">
        <v>385</v>
      </c>
      <c r="G48" s="924"/>
      <c r="H48" s="924"/>
      <c r="I48" s="924"/>
      <c r="J48" s="923">
        <v>43804</v>
      </c>
      <c r="K48" s="922">
        <v>1652</v>
      </c>
      <c r="L48" s="921" t="s">
        <v>27714</v>
      </c>
      <c r="M48" s="920">
        <v>1652</v>
      </c>
      <c r="N48" s="920">
        <v>0</v>
      </c>
    </row>
    <row r="49" spans="1:14" x14ac:dyDescent="0.25">
      <c r="A49" s="1772" t="s">
        <v>28048</v>
      </c>
      <c r="B49" s="1772"/>
      <c r="C49" s="1772" t="s">
        <v>28047</v>
      </c>
      <c r="D49" s="1772"/>
      <c r="E49" s="1772" t="s">
        <v>28046</v>
      </c>
      <c r="F49" s="1772"/>
      <c r="G49" s="1772"/>
      <c r="H49" s="1772"/>
      <c r="I49" s="1772"/>
      <c r="J49" s="1772" t="s">
        <v>28045</v>
      </c>
      <c r="K49" s="1772"/>
      <c r="L49" s="1772"/>
      <c r="M49" s="1772" t="s">
        <v>28044</v>
      </c>
      <c r="N49" s="1772" t="s">
        <v>28043</v>
      </c>
    </row>
    <row r="50" spans="1:14" ht="60" customHeight="1" x14ac:dyDescent="0.25">
      <c r="A50" s="1562" t="s">
        <v>7</v>
      </c>
      <c r="B50" s="1562" t="s">
        <v>2845</v>
      </c>
      <c r="C50" s="1562" t="s">
        <v>28042</v>
      </c>
      <c r="D50" s="1542" t="s">
        <v>28041</v>
      </c>
      <c r="E50" s="1562" t="s">
        <v>28040</v>
      </c>
      <c r="F50" s="1542" t="s">
        <v>28039</v>
      </c>
      <c r="G50" s="1543" t="s">
        <v>28038</v>
      </c>
      <c r="H50" s="1543" t="s">
        <v>28037</v>
      </c>
      <c r="I50" s="1543" t="s">
        <v>6</v>
      </c>
      <c r="J50" s="1542" t="s">
        <v>28036</v>
      </c>
      <c r="K50" s="1562" t="s">
        <v>28035</v>
      </c>
      <c r="L50" s="1562" t="s">
        <v>28034</v>
      </c>
      <c r="M50" s="1772"/>
      <c r="N50" s="1772"/>
    </row>
    <row r="51" spans="1:14" ht="24" x14ac:dyDescent="0.25">
      <c r="A51" s="925" t="s">
        <v>27926</v>
      </c>
      <c r="B51" s="924" t="s">
        <v>27941</v>
      </c>
      <c r="C51" s="632" t="s">
        <v>27944</v>
      </c>
      <c r="D51" s="926" t="s">
        <v>385</v>
      </c>
      <c r="E51" s="929" t="s">
        <v>27939</v>
      </c>
      <c r="F51" s="925" t="s">
        <v>385</v>
      </c>
      <c r="G51" s="924"/>
      <c r="H51" s="924"/>
      <c r="I51" s="924"/>
      <c r="J51" s="923">
        <v>43713</v>
      </c>
      <c r="K51" s="922">
        <v>0</v>
      </c>
      <c r="L51" s="921" t="s">
        <v>27938</v>
      </c>
      <c r="M51" s="920">
        <v>100</v>
      </c>
      <c r="N51" s="920">
        <v>0</v>
      </c>
    </row>
    <row r="52" spans="1:14" ht="24" x14ac:dyDescent="0.25">
      <c r="A52" s="925" t="s">
        <v>27926</v>
      </c>
      <c r="B52" s="924" t="s">
        <v>27941</v>
      </c>
      <c r="C52" s="632" t="s">
        <v>27944</v>
      </c>
      <c r="D52" s="926" t="s">
        <v>385</v>
      </c>
      <c r="E52" s="929" t="s">
        <v>27939</v>
      </c>
      <c r="F52" s="925" t="s">
        <v>385</v>
      </c>
      <c r="G52" s="924"/>
      <c r="H52" s="924"/>
      <c r="I52" s="924"/>
      <c r="J52" s="923">
        <v>43725</v>
      </c>
      <c r="K52" s="922">
        <v>0</v>
      </c>
      <c r="L52" s="921" t="s">
        <v>27938</v>
      </c>
      <c r="M52" s="920">
        <v>100</v>
      </c>
      <c r="N52" s="920">
        <v>0</v>
      </c>
    </row>
    <row r="53" spans="1:14" ht="24" x14ac:dyDescent="0.25">
      <c r="A53" s="925" t="s">
        <v>27926</v>
      </c>
      <c r="B53" s="924" t="s">
        <v>27941</v>
      </c>
      <c r="C53" s="632" t="s">
        <v>27943</v>
      </c>
      <c r="D53" s="926" t="s">
        <v>385</v>
      </c>
      <c r="E53" s="929" t="s">
        <v>27939</v>
      </c>
      <c r="F53" s="925" t="s">
        <v>385</v>
      </c>
      <c r="G53" s="924"/>
      <c r="H53" s="924"/>
      <c r="I53" s="924"/>
      <c r="J53" s="923">
        <v>43871</v>
      </c>
      <c r="K53" s="922">
        <v>0</v>
      </c>
      <c r="L53" s="921" t="s">
        <v>27938</v>
      </c>
      <c r="M53" s="920">
        <v>0</v>
      </c>
      <c r="N53" s="920">
        <v>350</v>
      </c>
    </row>
    <row r="54" spans="1:14" ht="24" x14ac:dyDescent="0.25">
      <c r="A54" s="925" t="s">
        <v>27926</v>
      </c>
      <c r="B54" s="924" t="s">
        <v>27941</v>
      </c>
      <c r="C54" s="632" t="s">
        <v>27942</v>
      </c>
      <c r="D54" s="926" t="s">
        <v>385</v>
      </c>
      <c r="E54" s="929" t="s">
        <v>27939</v>
      </c>
      <c r="F54" s="925" t="s">
        <v>385</v>
      </c>
      <c r="G54" s="924"/>
      <c r="H54" s="924"/>
      <c r="I54" s="924"/>
      <c r="J54" s="923">
        <v>43889</v>
      </c>
      <c r="K54" s="922">
        <v>0</v>
      </c>
      <c r="L54" s="921" t="s">
        <v>27938</v>
      </c>
      <c r="M54" s="920">
        <v>0</v>
      </c>
      <c r="N54" s="920">
        <v>150</v>
      </c>
    </row>
    <row r="55" spans="1:14" ht="24" x14ac:dyDescent="0.25">
      <c r="A55" s="925" t="s">
        <v>27926</v>
      </c>
      <c r="B55" s="924" t="s">
        <v>27941</v>
      </c>
      <c r="C55" s="632" t="s">
        <v>27940</v>
      </c>
      <c r="D55" s="926" t="s">
        <v>385</v>
      </c>
      <c r="E55" s="929" t="s">
        <v>27939</v>
      </c>
      <c r="F55" s="925" t="s">
        <v>385</v>
      </c>
      <c r="G55" s="924"/>
      <c r="H55" s="924"/>
      <c r="I55" s="924"/>
      <c r="J55" s="923">
        <v>43959</v>
      </c>
      <c r="K55" s="922">
        <v>0</v>
      </c>
      <c r="L55" s="921" t="s">
        <v>27938</v>
      </c>
      <c r="M55" s="920">
        <v>0</v>
      </c>
      <c r="N55" s="920">
        <v>620</v>
      </c>
    </row>
    <row r="56" spans="1:14" ht="36" x14ac:dyDescent="0.25">
      <c r="A56" s="925" t="s">
        <v>27932</v>
      </c>
      <c r="B56" s="924" t="s">
        <v>18221</v>
      </c>
      <c r="C56" s="632" t="s">
        <v>27935</v>
      </c>
      <c r="D56" s="926">
        <v>11011401</v>
      </c>
      <c r="E56" s="924" t="s">
        <v>27934</v>
      </c>
      <c r="F56" s="925">
        <v>11011401</v>
      </c>
      <c r="G56" s="924">
        <v>54.63</v>
      </c>
      <c r="H56" s="924" t="s">
        <v>27629</v>
      </c>
      <c r="I56" s="924" t="s">
        <v>27629</v>
      </c>
      <c r="J56" s="923" t="s">
        <v>27937</v>
      </c>
      <c r="K56" s="922">
        <v>1215.75</v>
      </c>
      <c r="L56" s="921" t="s">
        <v>27714</v>
      </c>
      <c r="M56" s="920">
        <v>8510.25</v>
      </c>
      <c r="N56" s="920">
        <v>6078.75</v>
      </c>
    </row>
    <row r="57" spans="1:14" ht="36" x14ac:dyDescent="0.25">
      <c r="A57" s="925" t="s">
        <v>27932</v>
      </c>
      <c r="B57" s="924" t="s">
        <v>18221</v>
      </c>
      <c r="C57" s="632" t="s">
        <v>27935</v>
      </c>
      <c r="D57" s="926">
        <v>11011401</v>
      </c>
      <c r="E57" s="924" t="s">
        <v>27934</v>
      </c>
      <c r="F57" s="925">
        <v>11011401</v>
      </c>
      <c r="G57" s="924">
        <v>663.54</v>
      </c>
      <c r="H57" s="924" t="s">
        <v>27629</v>
      </c>
      <c r="I57" s="924" t="s">
        <v>27629</v>
      </c>
      <c r="J57" s="923" t="s">
        <v>27936</v>
      </c>
      <c r="K57" s="922">
        <v>15157.21</v>
      </c>
      <c r="L57" s="921" t="s">
        <v>27714</v>
      </c>
      <c r="M57" s="920">
        <v>136414.89000000001</v>
      </c>
      <c r="N57" s="920">
        <v>45471.59</v>
      </c>
    </row>
    <row r="58" spans="1:14" ht="36" x14ac:dyDescent="0.25">
      <c r="A58" s="925" t="s">
        <v>27932</v>
      </c>
      <c r="B58" s="924" t="s">
        <v>18221</v>
      </c>
      <c r="C58" s="632" t="s">
        <v>27935</v>
      </c>
      <c r="D58" s="926">
        <v>11011401</v>
      </c>
      <c r="E58" s="924" t="s">
        <v>27934</v>
      </c>
      <c r="F58" s="925">
        <v>11011401</v>
      </c>
      <c r="G58" s="924">
        <v>540.91999999999996</v>
      </c>
      <c r="H58" s="924" t="s">
        <v>27629</v>
      </c>
      <c r="I58" s="924" t="s">
        <v>27629</v>
      </c>
      <c r="J58" s="923" t="s">
        <v>27933</v>
      </c>
      <c r="K58" s="922">
        <v>10384.91</v>
      </c>
      <c r="L58" s="921" t="s">
        <v>27714</v>
      </c>
      <c r="M58" s="920">
        <v>93464.19</v>
      </c>
      <c r="N58" s="920">
        <v>31154.73</v>
      </c>
    </row>
    <row r="59" spans="1:14" ht="24" x14ac:dyDescent="0.25">
      <c r="A59" s="925" t="s">
        <v>27932</v>
      </c>
      <c r="B59" s="924" t="s">
        <v>27931</v>
      </c>
      <c r="C59" s="632" t="s">
        <v>27930</v>
      </c>
      <c r="D59" s="926" t="s">
        <v>27929</v>
      </c>
      <c r="E59" s="924" t="s">
        <v>27537</v>
      </c>
      <c r="F59" s="925">
        <v>13178199</v>
      </c>
      <c r="G59" s="924">
        <v>176.34</v>
      </c>
      <c r="H59" s="924">
        <v>6</v>
      </c>
      <c r="I59" s="924"/>
      <c r="J59" s="923" t="s">
        <v>27928</v>
      </c>
      <c r="K59" s="922">
        <v>10875</v>
      </c>
      <c r="L59" s="921" t="s">
        <v>27927</v>
      </c>
      <c r="M59" s="920">
        <v>133908</v>
      </c>
      <c r="N59" s="920">
        <v>65004</v>
      </c>
    </row>
    <row r="60" spans="1:14" ht="24" x14ac:dyDescent="0.25">
      <c r="A60" s="925" t="s">
        <v>27926</v>
      </c>
      <c r="B60" s="924" t="s">
        <v>18131</v>
      </c>
      <c r="C60" s="632" t="s">
        <v>27925</v>
      </c>
      <c r="D60" s="926">
        <v>49038410</v>
      </c>
      <c r="E60" s="924" t="s">
        <v>27924</v>
      </c>
      <c r="F60" s="925">
        <v>49038410</v>
      </c>
      <c r="G60" s="924">
        <v>288.56</v>
      </c>
      <c r="H60" s="924" t="s">
        <v>385</v>
      </c>
      <c r="I60" s="924" t="s">
        <v>385</v>
      </c>
      <c r="J60" s="923" t="s">
        <v>27923</v>
      </c>
      <c r="K60" s="922">
        <v>6325.26</v>
      </c>
      <c r="L60" s="921" t="s">
        <v>27922</v>
      </c>
      <c r="M60" s="920">
        <v>0</v>
      </c>
      <c r="N60" s="920">
        <v>0</v>
      </c>
    </row>
    <row r="61" spans="1:14" x14ac:dyDescent="0.25">
      <c r="A61" s="925" t="s">
        <v>27912</v>
      </c>
      <c r="B61" s="924" t="s">
        <v>27911</v>
      </c>
      <c r="C61" s="928" t="s">
        <v>27921</v>
      </c>
      <c r="D61" s="927" t="s">
        <v>27920</v>
      </c>
      <c r="E61" s="924" t="s">
        <v>27908</v>
      </c>
      <c r="F61" s="925">
        <v>41381507</v>
      </c>
      <c r="G61" s="924">
        <v>5143.71</v>
      </c>
      <c r="H61" s="924" t="s">
        <v>27907</v>
      </c>
      <c r="I61" s="924"/>
      <c r="J61" s="923" t="s">
        <v>27919</v>
      </c>
      <c r="K61" s="922">
        <v>350711.59</v>
      </c>
      <c r="L61" s="921" t="s">
        <v>27714</v>
      </c>
      <c r="M61" s="920">
        <v>4208539.08</v>
      </c>
      <c r="N61" s="920">
        <v>2104269.54</v>
      </c>
    </row>
    <row r="62" spans="1:14" x14ac:dyDescent="0.25">
      <c r="A62" s="925" t="s">
        <v>27912</v>
      </c>
      <c r="B62" s="924" t="s">
        <v>27911</v>
      </c>
      <c r="C62" s="928" t="s">
        <v>27918</v>
      </c>
      <c r="D62" s="927" t="s">
        <v>27917</v>
      </c>
      <c r="E62" s="924" t="s">
        <v>27908</v>
      </c>
      <c r="F62" s="925">
        <v>41210419</v>
      </c>
      <c r="G62" s="924">
        <v>52</v>
      </c>
      <c r="H62" s="924" t="s">
        <v>27629</v>
      </c>
      <c r="I62" s="924"/>
      <c r="J62" s="923" t="s">
        <v>27916</v>
      </c>
      <c r="K62" s="922">
        <v>3222</v>
      </c>
      <c r="L62" s="921" t="s">
        <v>27714</v>
      </c>
      <c r="M62" s="920">
        <v>38664</v>
      </c>
      <c r="N62" s="920">
        <v>19332</v>
      </c>
    </row>
    <row r="63" spans="1:14" x14ac:dyDescent="0.25">
      <c r="A63" s="925" t="s">
        <v>27912</v>
      </c>
      <c r="B63" s="924" t="s">
        <v>27911</v>
      </c>
      <c r="C63" s="928" t="s">
        <v>27915</v>
      </c>
      <c r="D63" s="927" t="s">
        <v>27914</v>
      </c>
      <c r="E63" s="924" t="s">
        <v>27908</v>
      </c>
      <c r="F63" s="925">
        <v>1209</v>
      </c>
      <c r="G63" s="924">
        <v>140</v>
      </c>
      <c r="H63" s="924" t="s">
        <v>27907</v>
      </c>
      <c r="I63" s="924"/>
      <c r="J63" s="923" t="s">
        <v>27913</v>
      </c>
      <c r="K63" s="922">
        <v>3500</v>
      </c>
      <c r="L63" s="921" t="s">
        <v>27714</v>
      </c>
      <c r="M63" s="920">
        <v>42000</v>
      </c>
      <c r="N63" s="920">
        <v>21000</v>
      </c>
    </row>
    <row r="64" spans="1:14" x14ac:dyDescent="0.25">
      <c r="A64" s="925" t="s">
        <v>27912</v>
      </c>
      <c r="B64" s="924" t="s">
        <v>27911</v>
      </c>
      <c r="C64" s="928" t="s">
        <v>27910</v>
      </c>
      <c r="D64" s="927" t="s">
        <v>27909</v>
      </c>
      <c r="E64" s="924" t="s">
        <v>27908</v>
      </c>
      <c r="F64" s="925">
        <v>11008327</v>
      </c>
      <c r="G64" s="924">
        <v>290</v>
      </c>
      <c r="H64" s="924" t="s">
        <v>27907</v>
      </c>
      <c r="I64" s="924"/>
      <c r="J64" s="923" t="s">
        <v>27906</v>
      </c>
      <c r="K64" s="922">
        <v>1900</v>
      </c>
      <c r="L64" s="921" t="s">
        <v>27714</v>
      </c>
      <c r="M64" s="920">
        <v>22800</v>
      </c>
      <c r="N64" s="920">
        <v>11400</v>
      </c>
    </row>
    <row r="65" spans="1:14" ht="24" x14ac:dyDescent="0.25">
      <c r="A65" s="925" t="s">
        <v>27722</v>
      </c>
      <c r="B65" s="924" t="s">
        <v>27721</v>
      </c>
      <c r="C65" s="632" t="s">
        <v>27905</v>
      </c>
      <c r="D65" s="926" t="s">
        <v>27904</v>
      </c>
      <c r="E65" s="924" t="s">
        <v>27742</v>
      </c>
      <c r="F65" s="925" t="s">
        <v>27904</v>
      </c>
      <c r="G65" s="924">
        <v>3956.55</v>
      </c>
      <c r="H65" s="924"/>
      <c r="I65" s="924"/>
      <c r="J65" s="923" t="s">
        <v>27903</v>
      </c>
      <c r="K65" s="922">
        <v>129622.16</v>
      </c>
      <c r="L65" s="921" t="s">
        <v>27714</v>
      </c>
      <c r="M65" s="920">
        <v>1515554.81</v>
      </c>
      <c r="N65" s="920">
        <v>777845.27</v>
      </c>
    </row>
    <row r="66" spans="1:14" ht="48" x14ac:dyDescent="0.25">
      <c r="A66" s="925" t="s">
        <v>27722</v>
      </c>
      <c r="B66" s="924" t="s">
        <v>27721</v>
      </c>
      <c r="C66" s="632" t="s">
        <v>27887</v>
      </c>
      <c r="D66" s="926" t="s">
        <v>27902</v>
      </c>
      <c r="E66" s="924" t="s">
        <v>27742</v>
      </c>
      <c r="F66" s="925" t="s">
        <v>27902</v>
      </c>
      <c r="G66" s="924">
        <v>5600</v>
      </c>
      <c r="H66" s="924">
        <v>20</v>
      </c>
      <c r="I66" s="924"/>
      <c r="J66" s="923" t="s">
        <v>27901</v>
      </c>
      <c r="K66" s="922">
        <v>429726.39899999998</v>
      </c>
      <c r="L66" s="921" t="s">
        <v>27714</v>
      </c>
      <c r="M66" s="920">
        <v>4860454.9019999998</v>
      </c>
      <c r="N66" s="920">
        <v>2578358.3939999999</v>
      </c>
    </row>
    <row r="67" spans="1:14" ht="24" x14ac:dyDescent="0.25">
      <c r="A67" s="925" t="s">
        <v>27722</v>
      </c>
      <c r="B67" s="924" t="s">
        <v>27721</v>
      </c>
      <c r="C67" s="632" t="s">
        <v>27900</v>
      </c>
      <c r="D67" s="926" t="s">
        <v>27899</v>
      </c>
      <c r="E67" s="924" t="s">
        <v>27742</v>
      </c>
      <c r="F67" s="925" t="s">
        <v>27899</v>
      </c>
      <c r="G67" s="924">
        <v>507.55</v>
      </c>
      <c r="H67" s="924"/>
      <c r="I67" s="924"/>
      <c r="J67" s="923" t="s">
        <v>27898</v>
      </c>
      <c r="K67" s="922">
        <v>16000</v>
      </c>
      <c r="L67" s="921" t="s">
        <v>27714</v>
      </c>
      <c r="M67" s="920">
        <v>192000</v>
      </c>
      <c r="N67" s="920">
        <v>96000</v>
      </c>
    </row>
    <row r="68" spans="1:14" ht="24" x14ac:dyDescent="0.25">
      <c r="A68" s="925" t="s">
        <v>27722</v>
      </c>
      <c r="B68" s="924" t="s">
        <v>27721</v>
      </c>
      <c r="C68" s="632" t="s">
        <v>27897</v>
      </c>
      <c r="D68" s="926" t="s">
        <v>23711</v>
      </c>
      <c r="E68" s="924" t="s">
        <v>27742</v>
      </c>
      <c r="F68" s="925" t="s">
        <v>23711</v>
      </c>
      <c r="G68" s="924">
        <v>2801.12</v>
      </c>
      <c r="H68" s="924">
        <v>14</v>
      </c>
      <c r="I68" s="924"/>
      <c r="J68" s="923" t="s">
        <v>27896</v>
      </c>
      <c r="K68" s="922">
        <v>168589.16</v>
      </c>
      <c r="L68" s="921" t="s">
        <v>27714</v>
      </c>
      <c r="M68" s="920">
        <v>1930680.6</v>
      </c>
      <c r="N68" s="920">
        <v>965340.29999999993</v>
      </c>
    </row>
    <row r="69" spans="1:14" ht="24" x14ac:dyDescent="0.25">
      <c r="A69" s="925" t="s">
        <v>27722</v>
      </c>
      <c r="B69" s="924" t="s">
        <v>27721</v>
      </c>
      <c r="C69" s="632" t="s">
        <v>27890</v>
      </c>
      <c r="D69" s="926" t="s">
        <v>27895</v>
      </c>
      <c r="E69" s="924" t="s">
        <v>27742</v>
      </c>
      <c r="F69" s="925" t="s">
        <v>27895</v>
      </c>
      <c r="G69" s="924">
        <v>15557.17</v>
      </c>
      <c r="H69" s="924"/>
      <c r="I69" s="924"/>
      <c r="J69" s="923" t="s">
        <v>27894</v>
      </c>
      <c r="K69" s="922">
        <v>513385.31</v>
      </c>
      <c r="L69" s="921" t="s">
        <v>27714</v>
      </c>
      <c r="M69" s="920">
        <v>6160623.7199999997</v>
      </c>
      <c r="N69" s="920">
        <v>3080311.86</v>
      </c>
    </row>
    <row r="70" spans="1:14" ht="24" x14ac:dyDescent="0.25">
      <c r="A70" s="925" t="s">
        <v>27722</v>
      </c>
      <c r="B70" s="924" t="s">
        <v>27721</v>
      </c>
      <c r="C70" s="632" t="s">
        <v>27893</v>
      </c>
      <c r="D70" s="926" t="s">
        <v>27892</v>
      </c>
      <c r="E70" s="924" t="s">
        <v>27742</v>
      </c>
      <c r="F70" s="925" t="s">
        <v>27892</v>
      </c>
      <c r="G70" s="924">
        <v>1200</v>
      </c>
      <c r="H70" s="924"/>
      <c r="I70" s="924"/>
      <c r="J70" s="923" t="s">
        <v>27891</v>
      </c>
      <c r="K70" s="922">
        <v>75107.259999999995</v>
      </c>
      <c r="L70" s="921" t="s">
        <v>27714</v>
      </c>
      <c r="M70" s="920">
        <v>890739.07</v>
      </c>
      <c r="N70" s="920">
        <v>450643.55999999994</v>
      </c>
    </row>
    <row r="71" spans="1:14" ht="24" x14ac:dyDescent="0.25">
      <c r="A71" s="925" t="s">
        <v>27722</v>
      </c>
      <c r="B71" s="924" t="s">
        <v>27721</v>
      </c>
      <c r="C71" s="632" t="s">
        <v>27890</v>
      </c>
      <c r="D71" s="926" t="s">
        <v>27889</v>
      </c>
      <c r="E71" s="924" t="s">
        <v>27742</v>
      </c>
      <c r="F71" s="925" t="s">
        <v>27889</v>
      </c>
      <c r="G71" s="924">
        <v>19153.38</v>
      </c>
      <c r="H71" s="924"/>
      <c r="I71" s="924"/>
      <c r="J71" s="923" t="s">
        <v>27888</v>
      </c>
      <c r="K71" s="922">
        <v>180484.23</v>
      </c>
      <c r="L71" s="921" t="s">
        <v>27714</v>
      </c>
      <c r="M71" s="920">
        <f>+K71*12</f>
        <v>2165810.7600000002</v>
      </c>
      <c r="N71" s="920">
        <f>+K71*6</f>
        <v>1082905.3800000001</v>
      </c>
    </row>
    <row r="72" spans="1:14" ht="24" x14ac:dyDescent="0.25">
      <c r="A72" s="925" t="s">
        <v>27722</v>
      </c>
      <c r="B72" s="924" t="s">
        <v>27721</v>
      </c>
      <c r="C72" s="632" t="s">
        <v>27887</v>
      </c>
      <c r="D72" s="926" t="s">
        <v>27886</v>
      </c>
      <c r="E72" s="924" t="s">
        <v>27742</v>
      </c>
      <c r="F72" s="925" t="s">
        <v>27886</v>
      </c>
      <c r="G72" s="924">
        <v>1959.24</v>
      </c>
      <c r="H72" s="924"/>
      <c r="I72" s="924"/>
      <c r="J72" s="923" t="s">
        <v>27885</v>
      </c>
      <c r="K72" s="922">
        <v>103953.90000000001</v>
      </c>
      <c r="L72" s="921" t="s">
        <v>27714</v>
      </c>
      <c r="M72" s="920"/>
      <c r="N72" s="920">
        <f>+K72*6</f>
        <v>623723.4</v>
      </c>
    </row>
    <row r="73" spans="1:14" ht="24" x14ac:dyDescent="0.25">
      <c r="A73" s="925" t="s">
        <v>27722</v>
      </c>
      <c r="B73" s="924" t="s">
        <v>27721</v>
      </c>
      <c r="C73" s="632" t="s">
        <v>27884</v>
      </c>
      <c r="D73" s="926">
        <v>403072212</v>
      </c>
      <c r="E73" s="924" t="s">
        <v>27742</v>
      </c>
      <c r="F73" s="925"/>
      <c r="G73" s="924">
        <v>6424.37</v>
      </c>
      <c r="H73" s="924"/>
      <c r="I73" s="924"/>
      <c r="J73" s="923" t="s">
        <v>27883</v>
      </c>
      <c r="K73" s="922">
        <v>10976</v>
      </c>
      <c r="L73" s="921" t="s">
        <v>27714</v>
      </c>
      <c r="M73" s="920">
        <v>130536</v>
      </c>
      <c r="N73" s="920">
        <v>87808</v>
      </c>
    </row>
    <row r="74" spans="1:14" ht="48" x14ac:dyDescent="0.25">
      <c r="A74" s="925" t="s">
        <v>27722</v>
      </c>
      <c r="B74" s="924" t="s">
        <v>27721</v>
      </c>
      <c r="C74" s="632" t="s">
        <v>27882</v>
      </c>
      <c r="D74" s="926">
        <v>8241443</v>
      </c>
      <c r="E74" s="924" t="s">
        <v>27742</v>
      </c>
      <c r="F74" s="925" t="s">
        <v>27881</v>
      </c>
      <c r="G74" s="924">
        <v>860.83500000000004</v>
      </c>
      <c r="H74" s="924">
        <v>7</v>
      </c>
      <c r="I74" s="924"/>
      <c r="J74" s="923" t="s">
        <v>27880</v>
      </c>
      <c r="K74" s="922">
        <v>67858.8</v>
      </c>
      <c r="L74" s="921" t="s">
        <v>27714</v>
      </c>
      <c r="M74" s="920">
        <v>191880.6</v>
      </c>
      <c r="N74" s="920">
        <v>542870.4</v>
      </c>
    </row>
    <row r="75" spans="1:14" ht="24" x14ac:dyDescent="0.25">
      <c r="A75" s="925" t="s">
        <v>27722</v>
      </c>
      <c r="B75" s="924" t="s">
        <v>27721</v>
      </c>
      <c r="C75" s="632" t="s">
        <v>27879</v>
      </c>
      <c r="D75" s="926" t="s">
        <v>27878</v>
      </c>
      <c r="E75" s="924" t="s">
        <v>27742</v>
      </c>
      <c r="F75" s="925" t="s">
        <v>27878</v>
      </c>
      <c r="G75" s="924">
        <v>150.55000000000001</v>
      </c>
      <c r="H75" s="924"/>
      <c r="I75" s="924"/>
      <c r="J75" s="923" t="s">
        <v>27877</v>
      </c>
      <c r="K75" s="922">
        <v>9844.7999999999993</v>
      </c>
      <c r="L75" s="921" t="s">
        <v>27714</v>
      </c>
      <c r="M75" s="920">
        <v>111350.40000000001</v>
      </c>
      <c r="N75" s="920">
        <v>59068.800000000003</v>
      </c>
    </row>
    <row r="76" spans="1:14" ht="24" x14ac:dyDescent="0.25">
      <c r="A76" s="925" t="s">
        <v>27722</v>
      </c>
      <c r="B76" s="924" t="s">
        <v>27721</v>
      </c>
      <c r="C76" s="632" t="s">
        <v>27876</v>
      </c>
      <c r="D76" s="926" t="s">
        <v>27875</v>
      </c>
      <c r="E76" s="924" t="s">
        <v>27742</v>
      </c>
      <c r="F76" s="925" t="s">
        <v>27875</v>
      </c>
      <c r="G76" s="924">
        <v>79.58</v>
      </c>
      <c r="H76" s="924"/>
      <c r="I76" s="924"/>
      <c r="J76" s="923" t="s">
        <v>27874</v>
      </c>
      <c r="K76" s="922">
        <v>3871.82</v>
      </c>
      <c r="L76" s="921" t="s">
        <v>27714</v>
      </c>
      <c r="M76" s="920">
        <v>45613.8</v>
      </c>
      <c r="N76" s="920">
        <v>23230.92</v>
      </c>
    </row>
    <row r="77" spans="1:14" ht="24" x14ac:dyDescent="0.25">
      <c r="A77" s="925" t="s">
        <v>27722</v>
      </c>
      <c r="B77" s="924" t="s">
        <v>27721</v>
      </c>
      <c r="C77" s="632" t="s">
        <v>27873</v>
      </c>
      <c r="D77" s="926">
        <v>23843581</v>
      </c>
      <c r="E77" s="924" t="s">
        <v>27742</v>
      </c>
      <c r="F77" s="925">
        <v>5006101</v>
      </c>
      <c r="G77" s="924">
        <v>204.79</v>
      </c>
      <c r="H77" s="924"/>
      <c r="I77" s="924"/>
      <c r="J77" s="923" t="s">
        <v>27872</v>
      </c>
      <c r="K77" s="922">
        <v>4500</v>
      </c>
      <c r="L77" s="921" t="s">
        <v>27714</v>
      </c>
      <c r="M77" s="920">
        <f t="shared" ref="M77:M84" si="0">K77*12</f>
        <v>54000</v>
      </c>
      <c r="N77" s="920">
        <f t="shared" ref="N77:N84" si="1">K77*7</f>
        <v>31500</v>
      </c>
    </row>
    <row r="78" spans="1:14" ht="24" x14ac:dyDescent="0.25">
      <c r="A78" s="925" t="s">
        <v>27722</v>
      </c>
      <c r="B78" s="924" t="s">
        <v>27721</v>
      </c>
      <c r="C78" s="632" t="s">
        <v>27871</v>
      </c>
      <c r="D78" s="926">
        <v>31123498</v>
      </c>
      <c r="E78" s="924" t="s">
        <v>27742</v>
      </c>
      <c r="F78" s="925">
        <v>11018956</v>
      </c>
      <c r="G78" s="924">
        <v>160</v>
      </c>
      <c r="H78" s="924"/>
      <c r="I78" s="924"/>
      <c r="J78" s="923" t="s">
        <v>27870</v>
      </c>
      <c r="K78" s="922">
        <v>4409</v>
      </c>
      <c r="L78" s="921" t="s">
        <v>27714</v>
      </c>
      <c r="M78" s="920">
        <f t="shared" si="0"/>
        <v>52908</v>
      </c>
      <c r="N78" s="920">
        <f t="shared" si="1"/>
        <v>30863</v>
      </c>
    </row>
    <row r="79" spans="1:14" ht="24" x14ac:dyDescent="0.25">
      <c r="A79" s="925" t="s">
        <v>27722</v>
      </c>
      <c r="B79" s="924" t="s">
        <v>27721</v>
      </c>
      <c r="C79" s="632" t="s">
        <v>27869</v>
      </c>
      <c r="D79" s="926">
        <v>41945097</v>
      </c>
      <c r="E79" s="924" t="s">
        <v>27742</v>
      </c>
      <c r="F79" s="925" t="s">
        <v>27868</v>
      </c>
      <c r="G79" s="924">
        <v>158.46</v>
      </c>
      <c r="H79" s="924"/>
      <c r="I79" s="924"/>
      <c r="J79" s="923" t="s">
        <v>27867</v>
      </c>
      <c r="K79" s="922">
        <v>3160</v>
      </c>
      <c r="L79" s="921" t="s">
        <v>27714</v>
      </c>
      <c r="M79" s="920">
        <f t="shared" si="0"/>
        <v>37920</v>
      </c>
      <c r="N79" s="920">
        <f t="shared" si="1"/>
        <v>22120</v>
      </c>
    </row>
    <row r="80" spans="1:14" ht="24" x14ac:dyDescent="0.25">
      <c r="A80" s="925" t="s">
        <v>27722</v>
      </c>
      <c r="B80" s="924" t="s">
        <v>27721</v>
      </c>
      <c r="C80" s="632" t="s">
        <v>27866</v>
      </c>
      <c r="D80" s="926">
        <v>24992700</v>
      </c>
      <c r="E80" s="924" t="s">
        <v>27742</v>
      </c>
      <c r="F80" s="925" t="s">
        <v>27865</v>
      </c>
      <c r="G80" s="924">
        <v>109.43</v>
      </c>
      <c r="H80" s="924"/>
      <c r="I80" s="924"/>
      <c r="J80" s="923" t="s">
        <v>27864</v>
      </c>
      <c r="K80" s="922">
        <v>2275</v>
      </c>
      <c r="L80" s="921" t="s">
        <v>27714</v>
      </c>
      <c r="M80" s="920">
        <f t="shared" si="0"/>
        <v>27300</v>
      </c>
      <c r="N80" s="920">
        <f t="shared" si="1"/>
        <v>15925</v>
      </c>
    </row>
    <row r="81" spans="1:14" ht="24" x14ac:dyDescent="0.25">
      <c r="A81" s="925" t="s">
        <v>27722</v>
      </c>
      <c r="B81" s="924" t="s">
        <v>27721</v>
      </c>
      <c r="C81" s="632" t="s">
        <v>27863</v>
      </c>
      <c r="D81" s="926">
        <v>29423932</v>
      </c>
      <c r="E81" s="924" t="s">
        <v>27742</v>
      </c>
      <c r="F81" s="925">
        <v>11027802</v>
      </c>
      <c r="G81" s="924">
        <v>219.2</v>
      </c>
      <c r="H81" s="924"/>
      <c r="I81" s="924"/>
      <c r="J81" s="923" t="s">
        <v>27862</v>
      </c>
      <c r="K81" s="922">
        <v>4500</v>
      </c>
      <c r="L81" s="921" t="s">
        <v>27714</v>
      </c>
      <c r="M81" s="920">
        <f t="shared" si="0"/>
        <v>54000</v>
      </c>
      <c r="N81" s="920">
        <f t="shared" si="1"/>
        <v>31500</v>
      </c>
    </row>
    <row r="82" spans="1:14" ht="24" x14ac:dyDescent="0.25">
      <c r="A82" s="925" t="s">
        <v>27722</v>
      </c>
      <c r="B82" s="924" t="s">
        <v>27721</v>
      </c>
      <c r="C82" s="632" t="s">
        <v>27861</v>
      </c>
      <c r="D82" s="926">
        <v>23834318</v>
      </c>
      <c r="E82" s="924" t="s">
        <v>27742</v>
      </c>
      <c r="F82" s="925">
        <v>2005376</v>
      </c>
      <c r="G82" s="924">
        <v>1150</v>
      </c>
      <c r="H82" s="924"/>
      <c r="I82" s="924"/>
      <c r="J82" s="923" t="s">
        <v>27860</v>
      </c>
      <c r="K82" s="922">
        <v>19950</v>
      </c>
      <c r="L82" s="921" t="s">
        <v>27714</v>
      </c>
      <c r="M82" s="920">
        <f t="shared" si="0"/>
        <v>239400</v>
      </c>
      <c r="N82" s="920">
        <f t="shared" si="1"/>
        <v>139650</v>
      </c>
    </row>
    <row r="83" spans="1:14" ht="24" x14ac:dyDescent="0.25">
      <c r="A83" s="925" t="s">
        <v>27722</v>
      </c>
      <c r="B83" s="924" t="s">
        <v>27721</v>
      </c>
      <c r="C83" s="632" t="s">
        <v>27859</v>
      </c>
      <c r="D83" s="926">
        <v>24005704</v>
      </c>
      <c r="E83" s="924" t="s">
        <v>27742</v>
      </c>
      <c r="F83" s="925">
        <v>11157138</v>
      </c>
      <c r="G83" s="924">
        <v>1368.64</v>
      </c>
      <c r="H83" s="924"/>
      <c r="I83" s="924"/>
      <c r="J83" s="923" t="s">
        <v>27858</v>
      </c>
      <c r="K83" s="922">
        <v>29850</v>
      </c>
      <c r="L83" s="921" t="s">
        <v>27714</v>
      </c>
      <c r="M83" s="920">
        <f t="shared" si="0"/>
        <v>358200</v>
      </c>
      <c r="N83" s="920">
        <f t="shared" si="1"/>
        <v>208950</v>
      </c>
    </row>
    <row r="84" spans="1:14" ht="24" x14ac:dyDescent="0.25">
      <c r="A84" s="925" t="s">
        <v>27722</v>
      </c>
      <c r="B84" s="924" t="s">
        <v>27721</v>
      </c>
      <c r="C84" s="632" t="s">
        <v>27857</v>
      </c>
      <c r="D84" s="926">
        <v>24705436</v>
      </c>
      <c r="E84" s="924" t="s">
        <v>27742</v>
      </c>
      <c r="F84" s="925">
        <v>11015992</v>
      </c>
      <c r="G84" s="924">
        <v>113.05</v>
      </c>
      <c r="H84" s="924"/>
      <c r="I84" s="924"/>
      <c r="J84" s="923" t="s">
        <v>27856</v>
      </c>
      <c r="K84" s="922">
        <v>3000</v>
      </c>
      <c r="L84" s="921" t="s">
        <v>27714</v>
      </c>
      <c r="M84" s="920">
        <f t="shared" si="0"/>
        <v>36000</v>
      </c>
      <c r="N84" s="920">
        <f t="shared" si="1"/>
        <v>21000</v>
      </c>
    </row>
    <row r="85" spans="1:14" ht="24" x14ac:dyDescent="0.25">
      <c r="A85" s="925" t="s">
        <v>27722</v>
      </c>
      <c r="B85" s="924" t="s">
        <v>27721</v>
      </c>
      <c r="C85" s="632" t="s">
        <v>27855</v>
      </c>
      <c r="D85" s="926">
        <v>43211257</v>
      </c>
      <c r="E85" s="924" t="s">
        <v>27742</v>
      </c>
      <c r="F85" s="925" t="s">
        <v>27854</v>
      </c>
      <c r="G85" s="924">
        <v>1500.72</v>
      </c>
      <c r="H85" s="924"/>
      <c r="I85" s="924"/>
      <c r="J85" s="923" t="s">
        <v>27853</v>
      </c>
      <c r="K85" s="922">
        <v>3360</v>
      </c>
      <c r="L85" s="921" t="s">
        <v>27714</v>
      </c>
      <c r="M85" s="920">
        <v>33600</v>
      </c>
      <c r="N85" s="920">
        <v>26880</v>
      </c>
    </row>
    <row r="86" spans="1:14" ht="24" x14ac:dyDescent="0.25">
      <c r="A86" s="925" t="s">
        <v>27722</v>
      </c>
      <c r="B86" s="924" t="s">
        <v>27721</v>
      </c>
      <c r="C86" s="632" t="s">
        <v>27852</v>
      </c>
      <c r="D86" s="926">
        <v>44625094</v>
      </c>
      <c r="E86" s="924" t="s">
        <v>27742</v>
      </c>
      <c r="F86" s="925">
        <v>15114687</v>
      </c>
      <c r="G86" s="924">
        <v>140</v>
      </c>
      <c r="H86" s="924"/>
      <c r="I86" s="924"/>
      <c r="J86" s="923" t="s">
        <v>27851</v>
      </c>
      <c r="K86" s="922">
        <v>3300</v>
      </c>
      <c r="L86" s="921" t="s">
        <v>27714</v>
      </c>
      <c r="M86" s="920">
        <v>36300</v>
      </c>
      <c r="N86" s="920">
        <v>19800</v>
      </c>
    </row>
    <row r="87" spans="1:14" ht="24" x14ac:dyDescent="0.25">
      <c r="A87" s="925" t="s">
        <v>27722</v>
      </c>
      <c r="B87" s="924" t="s">
        <v>27721</v>
      </c>
      <c r="C87" s="632" t="s">
        <v>27850</v>
      </c>
      <c r="D87" s="926">
        <v>17538136</v>
      </c>
      <c r="E87" s="924" t="s">
        <v>27742</v>
      </c>
      <c r="F87" s="925">
        <v>11037316</v>
      </c>
      <c r="G87" s="924">
        <v>6000</v>
      </c>
      <c r="H87" s="924"/>
      <c r="I87" s="924"/>
      <c r="J87" s="923" t="s">
        <v>27849</v>
      </c>
      <c r="K87" s="922">
        <v>25000</v>
      </c>
      <c r="L87" s="921" t="s">
        <v>27714</v>
      </c>
      <c r="M87" s="920">
        <v>300000</v>
      </c>
      <c r="N87" s="920">
        <v>200000</v>
      </c>
    </row>
    <row r="88" spans="1:14" ht="24" x14ac:dyDescent="0.25">
      <c r="A88" s="925" t="s">
        <v>27722</v>
      </c>
      <c r="B88" s="924" t="s">
        <v>27721</v>
      </c>
      <c r="C88" s="632" t="s">
        <v>27848</v>
      </c>
      <c r="D88" s="926">
        <v>43407995</v>
      </c>
      <c r="E88" s="924" t="s">
        <v>27742</v>
      </c>
      <c r="F88" s="925">
        <v>11000312</v>
      </c>
      <c r="G88" s="924">
        <v>128</v>
      </c>
      <c r="H88" s="924"/>
      <c r="I88" s="924"/>
      <c r="J88" s="923" t="s">
        <v>27847</v>
      </c>
      <c r="K88" s="922">
        <v>3115</v>
      </c>
      <c r="L88" s="921" t="s">
        <v>27714</v>
      </c>
      <c r="M88" s="920">
        <v>37380</v>
      </c>
      <c r="N88" s="920">
        <v>28035</v>
      </c>
    </row>
    <row r="89" spans="1:14" ht="24" x14ac:dyDescent="0.25">
      <c r="A89" s="925" t="s">
        <v>27722</v>
      </c>
      <c r="B89" s="924" t="s">
        <v>27721</v>
      </c>
      <c r="C89" s="632" t="s">
        <v>27846</v>
      </c>
      <c r="D89" s="926">
        <v>16701937</v>
      </c>
      <c r="E89" s="924" t="s">
        <v>27742</v>
      </c>
      <c r="F89" s="925">
        <v>10080547</v>
      </c>
      <c r="G89" s="924">
        <v>195.46</v>
      </c>
      <c r="H89" s="924"/>
      <c r="I89" s="924"/>
      <c r="J89" s="923" t="s">
        <v>27845</v>
      </c>
      <c r="K89" s="922">
        <v>13000</v>
      </c>
      <c r="L89" s="921" t="s">
        <v>27714</v>
      </c>
      <c r="M89" s="920">
        <v>156000</v>
      </c>
      <c r="N89" s="920">
        <v>117000</v>
      </c>
    </row>
    <row r="90" spans="1:14" ht="24" x14ac:dyDescent="0.25">
      <c r="A90" s="925" t="s">
        <v>27722</v>
      </c>
      <c r="B90" s="924" t="s">
        <v>27721</v>
      </c>
      <c r="C90" s="632" t="s">
        <v>27844</v>
      </c>
      <c r="D90" s="926">
        <v>40937391</v>
      </c>
      <c r="E90" s="924" t="s">
        <v>27742</v>
      </c>
      <c r="F90" s="925">
        <v>34001889</v>
      </c>
      <c r="G90" s="924">
        <v>170</v>
      </c>
      <c r="H90" s="924"/>
      <c r="I90" s="924"/>
      <c r="J90" s="923" t="s">
        <v>27843</v>
      </c>
      <c r="K90" s="922">
        <v>3306</v>
      </c>
      <c r="L90" s="921" t="s">
        <v>27714</v>
      </c>
      <c r="M90" s="920">
        <v>39672</v>
      </c>
      <c r="N90" s="920">
        <v>23142</v>
      </c>
    </row>
    <row r="91" spans="1:14" ht="48" x14ac:dyDescent="0.25">
      <c r="A91" s="925" t="s">
        <v>27722</v>
      </c>
      <c r="B91" s="924" t="s">
        <v>27721</v>
      </c>
      <c r="C91" s="632" t="s">
        <v>27842</v>
      </c>
      <c r="D91" s="926">
        <v>20534873515</v>
      </c>
      <c r="E91" s="924" t="s">
        <v>27841</v>
      </c>
      <c r="F91" s="925">
        <v>11073008</v>
      </c>
      <c r="G91" s="924">
        <v>1884.42</v>
      </c>
      <c r="H91" s="924"/>
      <c r="I91" s="924"/>
      <c r="J91" s="923" t="s">
        <v>27840</v>
      </c>
      <c r="K91" s="922">
        <v>16780.78</v>
      </c>
      <c r="L91" s="921" t="s">
        <v>27714</v>
      </c>
      <c r="M91" s="920">
        <v>195697.4</v>
      </c>
      <c r="N91" s="920">
        <v>132056</v>
      </c>
    </row>
    <row r="92" spans="1:14" ht="24" x14ac:dyDescent="0.25">
      <c r="A92" s="925" t="s">
        <v>27722</v>
      </c>
      <c r="B92" s="924" t="s">
        <v>27721</v>
      </c>
      <c r="C92" s="632" t="s">
        <v>27839</v>
      </c>
      <c r="D92" s="926">
        <v>10218078686</v>
      </c>
      <c r="E92" s="924" t="s">
        <v>27742</v>
      </c>
      <c r="F92" s="925">
        <v>2002560</v>
      </c>
      <c r="G92" s="924">
        <v>340</v>
      </c>
      <c r="H92" s="924"/>
      <c r="I92" s="924"/>
      <c r="J92" s="923" t="s">
        <v>27838</v>
      </c>
      <c r="K92" s="922">
        <v>7057.32</v>
      </c>
      <c r="L92" s="921" t="s">
        <v>27714</v>
      </c>
      <c r="M92" s="920">
        <v>91745.16</v>
      </c>
      <c r="N92" s="920">
        <v>49709.84</v>
      </c>
    </row>
    <row r="93" spans="1:14" x14ac:dyDescent="0.25">
      <c r="A93" s="1772" t="s">
        <v>28048</v>
      </c>
      <c r="B93" s="1772"/>
      <c r="C93" s="1772" t="s">
        <v>28047</v>
      </c>
      <c r="D93" s="1772"/>
      <c r="E93" s="1772" t="s">
        <v>28046</v>
      </c>
      <c r="F93" s="1772"/>
      <c r="G93" s="1772"/>
      <c r="H93" s="1772"/>
      <c r="I93" s="1772"/>
      <c r="J93" s="1772" t="s">
        <v>28045</v>
      </c>
      <c r="K93" s="1772"/>
      <c r="L93" s="1772"/>
      <c r="M93" s="1772" t="s">
        <v>28044</v>
      </c>
      <c r="N93" s="1772" t="s">
        <v>28043</v>
      </c>
    </row>
    <row r="94" spans="1:14" ht="53.25" customHeight="1" x14ac:dyDescent="0.25">
      <c r="A94" s="1562" t="s">
        <v>7</v>
      </c>
      <c r="B94" s="1562" t="s">
        <v>2845</v>
      </c>
      <c r="C94" s="1562" t="s">
        <v>28042</v>
      </c>
      <c r="D94" s="1542" t="s">
        <v>28041</v>
      </c>
      <c r="E94" s="1562" t="s">
        <v>28040</v>
      </c>
      <c r="F94" s="1542" t="s">
        <v>28039</v>
      </c>
      <c r="G94" s="1543" t="s">
        <v>28038</v>
      </c>
      <c r="H94" s="1543" t="s">
        <v>28037</v>
      </c>
      <c r="I94" s="1543" t="s">
        <v>6</v>
      </c>
      <c r="J94" s="1542" t="s">
        <v>28036</v>
      </c>
      <c r="K94" s="1562" t="s">
        <v>28035</v>
      </c>
      <c r="L94" s="1562" t="s">
        <v>28034</v>
      </c>
      <c r="M94" s="1772"/>
      <c r="N94" s="1772"/>
    </row>
    <row r="95" spans="1:14" ht="24" x14ac:dyDescent="0.25">
      <c r="A95" s="925" t="s">
        <v>27722</v>
      </c>
      <c r="B95" s="924" t="s">
        <v>27721</v>
      </c>
      <c r="C95" s="632" t="s">
        <v>27837</v>
      </c>
      <c r="D95" s="926">
        <v>10217853031</v>
      </c>
      <c r="E95" s="924" t="s">
        <v>27742</v>
      </c>
      <c r="F95" s="925">
        <v>11001187</v>
      </c>
      <c r="G95" s="924">
        <v>1650</v>
      </c>
      <c r="H95" s="924"/>
      <c r="I95" s="924"/>
      <c r="J95" s="923" t="s">
        <v>27836</v>
      </c>
      <c r="K95" s="922">
        <v>10548</v>
      </c>
      <c r="L95" s="921" t="s">
        <v>27714</v>
      </c>
      <c r="M95" s="920">
        <v>119304</v>
      </c>
      <c r="N95" s="920">
        <v>17580</v>
      </c>
    </row>
    <row r="96" spans="1:14" ht="24" x14ac:dyDescent="0.25">
      <c r="A96" s="925" t="s">
        <v>27722</v>
      </c>
      <c r="B96" s="924" t="s">
        <v>27721</v>
      </c>
      <c r="C96" s="632" t="s">
        <v>27835</v>
      </c>
      <c r="D96" s="926">
        <v>11032274</v>
      </c>
      <c r="E96" s="924" t="s">
        <v>27742</v>
      </c>
      <c r="F96" s="925"/>
      <c r="G96" s="924">
        <v>188.4</v>
      </c>
      <c r="H96" s="924"/>
      <c r="I96" s="924"/>
      <c r="J96" s="923" t="s">
        <v>27834</v>
      </c>
      <c r="K96" s="922">
        <v>9000</v>
      </c>
      <c r="L96" s="921" t="s">
        <v>27714</v>
      </c>
      <c r="M96" s="920">
        <v>108000</v>
      </c>
      <c r="N96" s="920">
        <v>54000</v>
      </c>
    </row>
    <row r="97" spans="1:14" ht="24" x14ac:dyDescent="0.25">
      <c r="A97" s="925" t="s">
        <v>27722</v>
      </c>
      <c r="B97" s="924" t="s">
        <v>27721</v>
      </c>
      <c r="C97" s="632" t="s">
        <v>27833</v>
      </c>
      <c r="D97" s="926">
        <v>44186215</v>
      </c>
      <c r="E97" s="924" t="s">
        <v>27742</v>
      </c>
      <c r="F97" s="925">
        <v>11057872</v>
      </c>
      <c r="G97" s="924">
        <v>229.27</v>
      </c>
      <c r="H97" s="924"/>
      <c r="I97" s="924"/>
      <c r="J97" s="923" t="s">
        <v>27832</v>
      </c>
      <c r="K97" s="922">
        <v>4000</v>
      </c>
      <c r="L97" s="921" t="s">
        <v>27714</v>
      </c>
      <c r="M97" s="920">
        <v>48000</v>
      </c>
      <c r="N97" s="920">
        <v>24000</v>
      </c>
    </row>
    <row r="98" spans="1:14" ht="24" x14ac:dyDescent="0.25">
      <c r="A98" s="925" t="s">
        <v>27722</v>
      </c>
      <c r="B98" s="924" t="s">
        <v>27721</v>
      </c>
      <c r="C98" s="632" t="s">
        <v>27831</v>
      </c>
      <c r="D98" s="926">
        <v>15742528</v>
      </c>
      <c r="E98" s="924" t="s">
        <v>27742</v>
      </c>
      <c r="F98" s="925">
        <v>2007614</v>
      </c>
      <c r="G98" s="924">
        <v>5100</v>
      </c>
      <c r="H98" s="924"/>
      <c r="I98" s="924"/>
      <c r="J98" s="923" t="s">
        <v>27830</v>
      </c>
      <c r="K98" s="922">
        <v>9047.33</v>
      </c>
      <c r="L98" s="921" t="s">
        <v>27714</v>
      </c>
      <c r="M98" s="920">
        <v>9000</v>
      </c>
      <c r="N98" s="920">
        <v>99520.63</v>
      </c>
    </row>
    <row r="99" spans="1:14" ht="24" x14ac:dyDescent="0.25">
      <c r="A99" s="925" t="s">
        <v>27722</v>
      </c>
      <c r="B99" s="924" t="s">
        <v>27721</v>
      </c>
      <c r="C99" s="632" t="s">
        <v>27829</v>
      </c>
      <c r="D99" s="926"/>
      <c r="E99" s="924" t="s">
        <v>27742</v>
      </c>
      <c r="F99" s="925"/>
      <c r="G99" s="924">
        <v>143.9</v>
      </c>
      <c r="H99" s="924"/>
      <c r="I99" s="924"/>
      <c r="J99" s="923" t="s">
        <v>27828</v>
      </c>
      <c r="K99" s="922">
        <v>7500</v>
      </c>
      <c r="L99" s="921" t="s">
        <v>27714</v>
      </c>
      <c r="M99" s="920">
        <v>21750</v>
      </c>
      <c r="N99" s="920">
        <v>45000</v>
      </c>
    </row>
    <row r="100" spans="1:14" ht="24" x14ac:dyDescent="0.25">
      <c r="A100" s="925" t="s">
        <v>27722</v>
      </c>
      <c r="B100" s="924" t="s">
        <v>27721</v>
      </c>
      <c r="C100" s="632" t="s">
        <v>27827</v>
      </c>
      <c r="D100" s="926">
        <v>20174816221</v>
      </c>
      <c r="E100" s="924" t="s">
        <v>27742</v>
      </c>
      <c r="F100" s="925"/>
      <c r="G100" s="924">
        <v>120</v>
      </c>
      <c r="H100" s="924"/>
      <c r="I100" s="924"/>
      <c r="J100" s="923" t="s">
        <v>27826</v>
      </c>
      <c r="K100" s="922">
        <v>2579.38</v>
      </c>
      <c r="L100" s="921" t="s">
        <v>27714</v>
      </c>
      <c r="M100" s="920">
        <v>29796.48</v>
      </c>
      <c r="N100" s="920">
        <v>12627.62</v>
      </c>
    </row>
    <row r="101" spans="1:14" ht="24" x14ac:dyDescent="0.25">
      <c r="A101" s="925" t="s">
        <v>27722</v>
      </c>
      <c r="B101" s="924" t="s">
        <v>27721</v>
      </c>
      <c r="C101" s="632" t="s">
        <v>27825</v>
      </c>
      <c r="D101" s="926">
        <v>7474725</v>
      </c>
      <c r="E101" s="924" t="s">
        <v>27742</v>
      </c>
      <c r="F101" s="925"/>
      <c r="G101" s="924">
        <v>683.8</v>
      </c>
      <c r="H101" s="924"/>
      <c r="I101" s="924"/>
      <c r="J101" s="923" t="s">
        <v>27824</v>
      </c>
      <c r="K101" s="922">
        <v>4922.3999999999996</v>
      </c>
      <c r="L101" s="921" t="s">
        <v>27714</v>
      </c>
      <c r="M101" s="920">
        <v>60314.8</v>
      </c>
      <c r="N101" s="920">
        <v>29534.400000000001</v>
      </c>
    </row>
    <row r="102" spans="1:14" ht="24" x14ac:dyDescent="0.25">
      <c r="A102" s="925" t="s">
        <v>27722</v>
      </c>
      <c r="B102" s="924" t="s">
        <v>27721</v>
      </c>
      <c r="C102" s="632" t="s">
        <v>27823</v>
      </c>
      <c r="D102" s="926">
        <v>4306559</v>
      </c>
      <c r="E102" s="924" t="s">
        <v>27742</v>
      </c>
      <c r="F102" s="925"/>
      <c r="G102" s="924">
        <v>408.6</v>
      </c>
      <c r="H102" s="924"/>
      <c r="I102" s="924"/>
      <c r="J102" s="923" t="s">
        <v>27822</v>
      </c>
      <c r="K102" s="922">
        <v>5500</v>
      </c>
      <c r="L102" s="921" t="s">
        <v>27714</v>
      </c>
      <c r="M102" s="920">
        <v>66000</v>
      </c>
      <c r="N102" s="920">
        <v>33000</v>
      </c>
    </row>
    <row r="103" spans="1:14" ht="24" x14ac:dyDescent="0.25">
      <c r="A103" s="925" t="s">
        <v>27722</v>
      </c>
      <c r="B103" s="924" t="s">
        <v>27721</v>
      </c>
      <c r="C103" s="632" t="s">
        <v>27821</v>
      </c>
      <c r="D103" s="926">
        <v>40202709</v>
      </c>
      <c r="E103" s="924" t="s">
        <v>27742</v>
      </c>
      <c r="F103" s="925">
        <v>2022041</v>
      </c>
      <c r="G103" s="924">
        <v>343.96</v>
      </c>
      <c r="H103" s="924"/>
      <c r="I103" s="924"/>
      <c r="J103" s="923" t="s">
        <v>27820</v>
      </c>
      <c r="K103" s="922">
        <v>7500</v>
      </c>
      <c r="L103" s="921" t="s">
        <v>27714</v>
      </c>
      <c r="M103" s="920">
        <v>90000</v>
      </c>
      <c r="N103" s="920">
        <v>45000</v>
      </c>
    </row>
    <row r="104" spans="1:14" ht="24" x14ac:dyDescent="0.25">
      <c r="A104" s="925" t="s">
        <v>27722</v>
      </c>
      <c r="B104" s="924" t="s">
        <v>27721</v>
      </c>
      <c r="C104" s="632" t="s">
        <v>27818</v>
      </c>
      <c r="D104" s="926">
        <v>11019491</v>
      </c>
      <c r="E104" s="924" t="s">
        <v>27742</v>
      </c>
      <c r="F104" s="925">
        <v>2005301</v>
      </c>
      <c r="G104" s="924">
        <v>671.32</v>
      </c>
      <c r="H104" s="924"/>
      <c r="I104" s="924"/>
      <c r="J104" s="923" t="s">
        <v>27819</v>
      </c>
      <c r="K104" s="922">
        <v>8850</v>
      </c>
      <c r="L104" s="921" t="s">
        <v>27714</v>
      </c>
      <c r="M104" s="920">
        <v>39967.74</v>
      </c>
      <c r="N104" s="920">
        <v>106200</v>
      </c>
    </row>
    <row r="105" spans="1:14" ht="24" x14ac:dyDescent="0.25">
      <c r="A105" s="925" t="s">
        <v>27722</v>
      </c>
      <c r="B105" s="924" t="s">
        <v>27721</v>
      </c>
      <c r="C105" s="632" t="s">
        <v>27818</v>
      </c>
      <c r="D105" s="926">
        <v>11019491</v>
      </c>
      <c r="E105" s="924" t="s">
        <v>27742</v>
      </c>
      <c r="F105" s="925">
        <v>2005301</v>
      </c>
      <c r="G105" s="924">
        <v>671.32</v>
      </c>
      <c r="H105" s="924"/>
      <c r="I105" s="924"/>
      <c r="J105" s="923" t="s">
        <v>27817</v>
      </c>
      <c r="K105" s="922">
        <v>8850</v>
      </c>
      <c r="L105" s="921" t="s">
        <v>27714</v>
      </c>
      <c r="M105" s="920">
        <v>39967.74</v>
      </c>
      <c r="N105" s="920">
        <v>106200</v>
      </c>
    </row>
    <row r="106" spans="1:14" ht="24" x14ac:dyDescent="0.25">
      <c r="A106" s="925" t="s">
        <v>27722</v>
      </c>
      <c r="B106" s="924" t="s">
        <v>27721</v>
      </c>
      <c r="C106" s="632" t="s">
        <v>27816</v>
      </c>
      <c r="D106" s="926">
        <v>42170065</v>
      </c>
      <c r="E106" s="924" t="s">
        <v>27742</v>
      </c>
      <c r="F106" s="925" t="s">
        <v>27815</v>
      </c>
      <c r="G106" s="924">
        <v>3400</v>
      </c>
      <c r="H106" s="924"/>
      <c r="I106" s="924"/>
      <c r="J106" s="923" t="s">
        <v>27814</v>
      </c>
      <c r="K106" s="922">
        <v>3400</v>
      </c>
      <c r="L106" s="921" t="s">
        <v>27714</v>
      </c>
      <c r="M106" s="920">
        <v>40800</v>
      </c>
      <c r="N106" s="920">
        <v>40800</v>
      </c>
    </row>
    <row r="107" spans="1:14" ht="24" x14ac:dyDescent="0.25">
      <c r="A107" s="925" t="s">
        <v>27722</v>
      </c>
      <c r="B107" s="924" t="s">
        <v>27721</v>
      </c>
      <c r="C107" s="632" t="s">
        <v>27813</v>
      </c>
      <c r="D107" s="926">
        <v>11000372</v>
      </c>
      <c r="E107" s="924" t="s">
        <v>27742</v>
      </c>
      <c r="F107" s="925">
        <v>11000372</v>
      </c>
      <c r="G107" s="924">
        <v>2668.53</v>
      </c>
      <c r="H107" s="924"/>
      <c r="I107" s="924" t="s">
        <v>3033</v>
      </c>
      <c r="J107" s="923" t="s">
        <v>27812</v>
      </c>
      <c r="K107" s="922">
        <v>25000</v>
      </c>
      <c r="L107" s="921" t="s">
        <v>27714</v>
      </c>
      <c r="M107" s="920"/>
      <c r="N107" s="920">
        <v>125000</v>
      </c>
    </row>
    <row r="108" spans="1:14" ht="24" x14ac:dyDescent="0.25">
      <c r="A108" s="925" t="s">
        <v>27722</v>
      </c>
      <c r="B108" s="924" t="s">
        <v>27721</v>
      </c>
      <c r="C108" s="632" t="s">
        <v>27811</v>
      </c>
      <c r="D108" s="926" t="s">
        <v>27810</v>
      </c>
      <c r="E108" s="924" t="s">
        <v>27742</v>
      </c>
      <c r="F108" s="925" t="s">
        <v>27809</v>
      </c>
      <c r="G108" s="924">
        <v>273.39999999999998</v>
      </c>
      <c r="H108" s="924"/>
      <c r="I108" s="924"/>
      <c r="J108" s="923" t="s">
        <v>27808</v>
      </c>
      <c r="K108" s="922">
        <v>9993</v>
      </c>
      <c r="L108" s="921" t="s">
        <v>27714</v>
      </c>
      <c r="M108" s="920">
        <v>119622</v>
      </c>
      <c r="N108" s="920">
        <v>59958</v>
      </c>
    </row>
    <row r="109" spans="1:14" ht="24" x14ac:dyDescent="0.25">
      <c r="A109" s="925" t="s">
        <v>27722</v>
      </c>
      <c r="B109" s="924" t="s">
        <v>27721</v>
      </c>
      <c r="C109" s="632" t="s">
        <v>27807</v>
      </c>
      <c r="D109" s="926" t="s">
        <v>27806</v>
      </c>
      <c r="E109" s="924" t="s">
        <v>27742</v>
      </c>
      <c r="F109" s="925"/>
      <c r="G109" s="924">
        <v>265</v>
      </c>
      <c r="H109" s="924"/>
      <c r="I109" s="924"/>
      <c r="J109" s="923" t="s">
        <v>27805</v>
      </c>
      <c r="K109" s="922">
        <v>5916</v>
      </c>
      <c r="L109" s="921" t="s">
        <v>27714</v>
      </c>
      <c r="M109" s="920">
        <v>70992</v>
      </c>
      <c r="N109" s="920">
        <v>41412</v>
      </c>
    </row>
    <row r="110" spans="1:14" ht="24" x14ac:dyDescent="0.25">
      <c r="A110" s="925" t="s">
        <v>27722</v>
      </c>
      <c r="B110" s="924" t="s">
        <v>27721</v>
      </c>
      <c r="C110" s="632" t="s">
        <v>27804</v>
      </c>
      <c r="D110" s="926">
        <v>9922677</v>
      </c>
      <c r="E110" s="924" t="s">
        <v>27742</v>
      </c>
      <c r="F110" s="925" t="s">
        <v>27803</v>
      </c>
      <c r="G110" s="924">
        <v>1894</v>
      </c>
      <c r="H110" s="924"/>
      <c r="I110" s="924"/>
      <c r="J110" s="923" t="s">
        <v>27802</v>
      </c>
      <c r="K110" s="922">
        <v>21485.279999999999</v>
      </c>
      <c r="L110" s="921" t="s">
        <v>27714</v>
      </c>
      <c r="M110" s="920">
        <v>252799.8</v>
      </c>
      <c r="N110" s="920">
        <v>128911.67999999999</v>
      </c>
    </row>
    <row r="111" spans="1:14" ht="24" x14ac:dyDescent="0.25">
      <c r="A111" s="925" t="s">
        <v>27722</v>
      </c>
      <c r="B111" s="924" t="s">
        <v>27721</v>
      </c>
      <c r="C111" s="632" t="s">
        <v>27801</v>
      </c>
      <c r="D111" s="926">
        <v>501187</v>
      </c>
      <c r="E111" s="924" t="s">
        <v>27742</v>
      </c>
      <c r="F111" s="925">
        <v>11005619</v>
      </c>
      <c r="G111" s="924">
        <v>456.18</v>
      </c>
      <c r="H111" s="924"/>
      <c r="I111" s="924"/>
      <c r="J111" s="923" t="s">
        <v>27800</v>
      </c>
      <c r="K111" s="922">
        <v>17053</v>
      </c>
      <c r="L111" s="921" t="s">
        <v>27714</v>
      </c>
      <c r="M111" s="920">
        <v>200721</v>
      </c>
      <c r="N111" s="920">
        <v>119296</v>
      </c>
    </row>
    <row r="112" spans="1:14" ht="24" x14ac:dyDescent="0.25">
      <c r="A112" s="925" t="s">
        <v>27722</v>
      </c>
      <c r="B112" s="924" t="s">
        <v>27721</v>
      </c>
      <c r="C112" s="632" t="s">
        <v>27799</v>
      </c>
      <c r="D112" s="926" t="s">
        <v>27798</v>
      </c>
      <c r="E112" s="924" t="s">
        <v>27742</v>
      </c>
      <c r="F112" s="925">
        <v>11008001</v>
      </c>
      <c r="G112" s="924">
        <v>960</v>
      </c>
      <c r="H112" s="924"/>
      <c r="I112" s="924"/>
      <c r="J112" s="923" t="s">
        <v>27797</v>
      </c>
      <c r="K112" s="922">
        <v>5957</v>
      </c>
      <c r="L112" s="921" t="s">
        <v>27714</v>
      </c>
      <c r="M112" s="920">
        <f>(5848*10)+(5957*2)</f>
        <v>70394</v>
      </c>
      <c r="N112" s="920">
        <f>5957*6</f>
        <v>35742</v>
      </c>
    </row>
    <row r="113" spans="1:14" ht="24" x14ac:dyDescent="0.25">
      <c r="A113" s="925" t="s">
        <v>27722</v>
      </c>
      <c r="B113" s="924" t="s">
        <v>27721</v>
      </c>
      <c r="C113" s="632" t="s">
        <v>27796</v>
      </c>
      <c r="D113" s="926">
        <v>11007519</v>
      </c>
      <c r="E113" s="924" t="s">
        <v>27742</v>
      </c>
      <c r="F113" s="925">
        <v>11007519</v>
      </c>
      <c r="G113" s="924" t="s">
        <v>27795</v>
      </c>
      <c r="H113" s="924"/>
      <c r="I113" s="924"/>
      <c r="J113" s="923" t="s">
        <v>27794</v>
      </c>
      <c r="K113" s="922">
        <v>21494</v>
      </c>
      <c r="L113" s="921" t="s">
        <v>27714</v>
      </c>
      <c r="M113" s="920">
        <f>(20702*6)+(21093*6)</f>
        <v>250770</v>
      </c>
      <c r="N113" s="920">
        <f>21093*6</f>
        <v>126558</v>
      </c>
    </row>
    <row r="114" spans="1:14" ht="24" x14ac:dyDescent="0.25">
      <c r="A114" s="925" t="s">
        <v>27722</v>
      </c>
      <c r="B114" s="924" t="s">
        <v>27721</v>
      </c>
      <c r="C114" s="632" t="s">
        <v>27793</v>
      </c>
      <c r="D114" s="926" t="s">
        <v>27792</v>
      </c>
      <c r="E114" s="924" t="s">
        <v>27742</v>
      </c>
      <c r="F114" s="925" t="s">
        <v>27791</v>
      </c>
      <c r="G114" s="924">
        <v>192.62</v>
      </c>
      <c r="H114" s="924"/>
      <c r="I114" s="924"/>
      <c r="J114" s="923" t="s">
        <v>27790</v>
      </c>
      <c r="K114" s="922">
        <v>8500</v>
      </c>
      <c r="L114" s="921" t="s">
        <v>27714</v>
      </c>
      <c r="M114" s="920">
        <f>8500*12</f>
        <v>102000</v>
      </c>
      <c r="N114" s="920">
        <f>8500*6</f>
        <v>51000</v>
      </c>
    </row>
    <row r="115" spans="1:14" ht="24" x14ac:dyDescent="0.25">
      <c r="A115" s="925" t="s">
        <v>27722</v>
      </c>
      <c r="B115" s="924" t="s">
        <v>27721</v>
      </c>
      <c r="C115" s="632" t="s">
        <v>27789</v>
      </c>
      <c r="D115" s="926" t="s">
        <v>27788</v>
      </c>
      <c r="E115" s="924" t="s">
        <v>27742</v>
      </c>
      <c r="F115" s="925" t="s">
        <v>27788</v>
      </c>
      <c r="G115" s="924">
        <v>140</v>
      </c>
      <c r="H115" s="924"/>
      <c r="I115" s="924"/>
      <c r="J115" s="923" t="s">
        <v>27787</v>
      </c>
      <c r="K115" s="922">
        <v>925</v>
      </c>
      <c r="L115" s="921" t="s">
        <v>27714</v>
      </c>
      <c r="M115" s="920">
        <f>(850*6)+(909*6)</f>
        <v>10554</v>
      </c>
      <c r="N115" s="920">
        <f>909*6</f>
        <v>5454</v>
      </c>
    </row>
    <row r="116" spans="1:14" ht="24" x14ac:dyDescent="0.25">
      <c r="A116" s="925" t="s">
        <v>27722</v>
      </c>
      <c r="B116" s="924" t="s">
        <v>27721</v>
      </c>
      <c r="C116" s="632" t="s">
        <v>27786</v>
      </c>
      <c r="D116" s="926" t="s">
        <v>27785</v>
      </c>
      <c r="E116" s="924" t="s">
        <v>27742</v>
      </c>
      <c r="F116" s="925" t="s">
        <v>385</v>
      </c>
      <c r="G116" s="924">
        <v>50</v>
      </c>
      <c r="H116" s="924"/>
      <c r="I116" s="924"/>
      <c r="J116" s="923" t="s">
        <v>27784</v>
      </c>
      <c r="K116" s="922">
        <v>1300</v>
      </c>
      <c r="L116" s="921" t="s">
        <v>27714</v>
      </c>
      <c r="M116" s="920">
        <f>(1200*6)+(1250*6)</f>
        <v>14700</v>
      </c>
      <c r="N116" s="920">
        <f>1250*6</f>
        <v>7500</v>
      </c>
    </row>
    <row r="117" spans="1:14" ht="24" x14ac:dyDescent="0.25">
      <c r="A117" s="925" t="s">
        <v>27722</v>
      </c>
      <c r="B117" s="924" t="s">
        <v>27721</v>
      </c>
      <c r="C117" s="632" t="s">
        <v>27783</v>
      </c>
      <c r="D117" s="926">
        <v>26677522</v>
      </c>
      <c r="E117" s="924" t="s">
        <v>27742</v>
      </c>
      <c r="F117" s="925">
        <v>11160614</v>
      </c>
      <c r="G117" s="924">
        <v>2725.77</v>
      </c>
      <c r="H117" s="924"/>
      <c r="I117" s="924"/>
      <c r="J117" s="923" t="s">
        <v>27757</v>
      </c>
      <c r="K117" s="922">
        <v>15470</v>
      </c>
      <c r="L117" s="921" t="s">
        <v>27714</v>
      </c>
      <c r="M117" s="920">
        <v>92820</v>
      </c>
      <c r="N117" s="920">
        <v>98820</v>
      </c>
    </row>
    <row r="118" spans="1:14" ht="24" x14ac:dyDescent="0.25">
      <c r="A118" s="925" t="s">
        <v>27722</v>
      </c>
      <c r="B118" s="924" t="s">
        <v>27721</v>
      </c>
      <c r="C118" s="632" t="s">
        <v>27782</v>
      </c>
      <c r="D118" s="926">
        <v>27664928</v>
      </c>
      <c r="E118" s="924" t="s">
        <v>27742</v>
      </c>
      <c r="F118" s="925">
        <v>2069941</v>
      </c>
      <c r="G118" s="924">
        <v>167</v>
      </c>
      <c r="H118" s="924"/>
      <c r="I118" s="924"/>
      <c r="J118" s="923" t="s">
        <v>27781</v>
      </c>
      <c r="K118" s="922">
        <v>3052</v>
      </c>
      <c r="L118" s="921" t="s">
        <v>27714</v>
      </c>
      <c r="M118" s="920">
        <v>36416</v>
      </c>
      <c r="N118" s="920">
        <v>18312</v>
      </c>
    </row>
    <row r="119" spans="1:14" x14ac:dyDescent="0.25">
      <c r="A119" s="925" t="s">
        <v>27722</v>
      </c>
      <c r="B119" s="924" t="s">
        <v>27721</v>
      </c>
      <c r="C119" s="632" t="s">
        <v>27780</v>
      </c>
      <c r="D119" s="926">
        <v>27394409</v>
      </c>
      <c r="E119" s="924" t="s">
        <v>27742</v>
      </c>
      <c r="F119" s="925" t="s">
        <v>27779</v>
      </c>
      <c r="G119" s="924">
        <v>117.64</v>
      </c>
      <c r="H119" s="924"/>
      <c r="I119" s="924"/>
      <c r="J119" s="923" t="s">
        <v>27778</v>
      </c>
      <c r="K119" s="922">
        <v>4058</v>
      </c>
      <c r="L119" s="921" t="s">
        <v>27714</v>
      </c>
      <c r="M119" s="920">
        <v>48445</v>
      </c>
      <c r="N119" s="920">
        <v>24348</v>
      </c>
    </row>
    <row r="120" spans="1:14" ht="24" x14ac:dyDescent="0.25">
      <c r="A120" s="925" t="s">
        <v>27722</v>
      </c>
      <c r="B120" s="924" t="s">
        <v>27721</v>
      </c>
      <c r="C120" s="632" t="s">
        <v>27777</v>
      </c>
      <c r="D120" s="926">
        <v>4805911</v>
      </c>
      <c r="E120" s="924" t="s">
        <v>27742</v>
      </c>
      <c r="F120" s="925" t="s">
        <v>27776</v>
      </c>
      <c r="G120" s="924">
        <v>110</v>
      </c>
      <c r="H120" s="924"/>
      <c r="I120" s="924"/>
      <c r="J120" s="923" t="s">
        <v>27775</v>
      </c>
      <c r="K120" s="922">
        <v>2350</v>
      </c>
      <c r="L120" s="921" t="s">
        <v>27714</v>
      </c>
      <c r="M120" s="920">
        <v>28200</v>
      </c>
      <c r="N120" s="920">
        <v>14100</v>
      </c>
    </row>
    <row r="121" spans="1:14" ht="24" x14ac:dyDescent="0.25">
      <c r="A121" s="925" t="s">
        <v>27722</v>
      </c>
      <c r="B121" s="924" t="s">
        <v>27721</v>
      </c>
      <c r="C121" s="632" t="s">
        <v>27774</v>
      </c>
      <c r="D121" s="926">
        <v>28205121</v>
      </c>
      <c r="E121" s="924" t="s">
        <v>27742</v>
      </c>
      <c r="F121" s="925"/>
      <c r="G121" s="924">
        <v>567</v>
      </c>
      <c r="H121" s="924"/>
      <c r="I121" s="924"/>
      <c r="J121" s="923" t="s">
        <v>27773</v>
      </c>
      <c r="K121" s="922">
        <v>11877.29</v>
      </c>
      <c r="L121" s="921" t="s">
        <v>27714</v>
      </c>
      <c r="M121" s="920">
        <v>135016</v>
      </c>
      <c r="N121" s="920">
        <v>71263.740000000005</v>
      </c>
    </row>
    <row r="122" spans="1:14" ht="24" x14ac:dyDescent="0.25">
      <c r="A122" s="925" t="s">
        <v>27722</v>
      </c>
      <c r="B122" s="924" t="s">
        <v>27721</v>
      </c>
      <c r="C122" s="632" t="s">
        <v>27772</v>
      </c>
      <c r="D122" s="926">
        <v>6606617</v>
      </c>
      <c r="E122" s="924" t="s">
        <v>27742</v>
      </c>
      <c r="F122" s="925"/>
      <c r="G122" s="924">
        <v>84.8</v>
      </c>
      <c r="H122" s="924"/>
      <c r="I122" s="924"/>
      <c r="J122" s="923" t="s">
        <v>27771</v>
      </c>
      <c r="K122" s="922">
        <v>6283.72</v>
      </c>
      <c r="L122" s="921" t="s">
        <v>27714</v>
      </c>
      <c r="M122" s="920">
        <v>73314.94</v>
      </c>
      <c r="N122" s="920">
        <v>37702.32</v>
      </c>
    </row>
    <row r="123" spans="1:14" ht="24" x14ac:dyDescent="0.25">
      <c r="A123" s="925" t="s">
        <v>27722</v>
      </c>
      <c r="B123" s="924" t="s">
        <v>27721</v>
      </c>
      <c r="C123" s="632" t="s">
        <v>27770</v>
      </c>
      <c r="D123" s="926">
        <v>28214113</v>
      </c>
      <c r="E123" s="924" t="s">
        <v>27742</v>
      </c>
      <c r="F123" s="925"/>
      <c r="G123" s="924">
        <v>2500</v>
      </c>
      <c r="H123" s="924"/>
      <c r="I123" s="924"/>
      <c r="J123" s="923" t="s">
        <v>27769</v>
      </c>
      <c r="K123" s="922">
        <v>20000</v>
      </c>
      <c r="L123" s="921" t="s">
        <v>27714</v>
      </c>
      <c r="M123" s="920">
        <v>240000</v>
      </c>
      <c r="N123" s="920">
        <v>120000</v>
      </c>
    </row>
    <row r="124" spans="1:14" ht="24" x14ac:dyDescent="0.25">
      <c r="A124" s="925" t="s">
        <v>27722</v>
      </c>
      <c r="B124" s="924" t="s">
        <v>27721</v>
      </c>
      <c r="C124" s="632" t="s">
        <v>27768</v>
      </c>
      <c r="D124" s="926">
        <v>10314599</v>
      </c>
      <c r="E124" s="924" t="s">
        <v>27742</v>
      </c>
      <c r="F124" s="925"/>
      <c r="G124" s="924">
        <v>595.65</v>
      </c>
      <c r="H124" s="924"/>
      <c r="I124" s="924"/>
      <c r="J124" s="923" t="s">
        <v>27767</v>
      </c>
      <c r="K124" s="922">
        <v>19451.080000000002</v>
      </c>
      <c r="L124" s="921" t="s">
        <v>27714</v>
      </c>
      <c r="M124" s="920">
        <v>226157.56</v>
      </c>
      <c r="N124" s="920">
        <v>116706.48</v>
      </c>
    </row>
    <row r="125" spans="1:14" ht="24" x14ac:dyDescent="0.25">
      <c r="A125" s="925" t="s">
        <v>27722</v>
      </c>
      <c r="B125" s="924" t="s">
        <v>27721</v>
      </c>
      <c r="C125" s="632" t="s">
        <v>27766</v>
      </c>
      <c r="D125" s="926">
        <v>28690479</v>
      </c>
      <c r="E125" s="924" t="s">
        <v>27742</v>
      </c>
      <c r="F125" s="925"/>
      <c r="G125" s="924">
        <v>2121.44</v>
      </c>
      <c r="H125" s="924"/>
      <c r="I125" s="924"/>
      <c r="J125" s="923" t="s">
        <v>27765</v>
      </c>
      <c r="K125" s="922">
        <v>12631.42</v>
      </c>
      <c r="L125" s="921" t="s">
        <v>27714</v>
      </c>
      <c r="M125" s="920">
        <v>147788.51999999999</v>
      </c>
      <c r="N125" s="920">
        <v>75788.52</v>
      </c>
    </row>
    <row r="126" spans="1:14" ht="24" x14ac:dyDescent="0.25">
      <c r="A126" s="925" t="s">
        <v>27722</v>
      </c>
      <c r="B126" s="924" t="s">
        <v>27721</v>
      </c>
      <c r="C126" s="632" t="s">
        <v>27764</v>
      </c>
      <c r="D126" s="926">
        <v>10152998851</v>
      </c>
      <c r="E126" s="924" t="s">
        <v>27742</v>
      </c>
      <c r="F126" s="925"/>
      <c r="G126" s="924">
        <v>150.1</v>
      </c>
      <c r="H126" s="924"/>
      <c r="I126" s="924"/>
      <c r="J126" s="923" t="s">
        <v>27763</v>
      </c>
      <c r="K126" s="922">
        <v>2750</v>
      </c>
      <c r="L126" s="921" t="s">
        <v>27714</v>
      </c>
      <c r="M126" s="920">
        <v>33000</v>
      </c>
      <c r="N126" s="920">
        <v>13750</v>
      </c>
    </row>
    <row r="127" spans="1:14" ht="24" x14ac:dyDescent="0.25">
      <c r="A127" s="925" t="s">
        <v>27722</v>
      </c>
      <c r="B127" s="924" t="s">
        <v>27721</v>
      </c>
      <c r="C127" s="632" t="s">
        <v>27762</v>
      </c>
      <c r="D127" s="926">
        <v>1135627</v>
      </c>
      <c r="E127" s="924" t="s">
        <v>27742</v>
      </c>
      <c r="F127" s="925"/>
      <c r="G127" s="924">
        <v>1020</v>
      </c>
      <c r="H127" s="924"/>
      <c r="I127" s="924"/>
      <c r="J127" s="923" t="s">
        <v>27761</v>
      </c>
      <c r="K127" s="922">
        <v>7788</v>
      </c>
      <c r="L127" s="921" t="s">
        <v>27714</v>
      </c>
      <c r="M127" s="920">
        <v>93456</v>
      </c>
      <c r="N127" s="920">
        <v>38940</v>
      </c>
    </row>
    <row r="128" spans="1:14" ht="24" x14ac:dyDescent="0.25">
      <c r="A128" s="925" t="s">
        <v>27722</v>
      </c>
      <c r="B128" s="924" t="s">
        <v>27721</v>
      </c>
      <c r="C128" s="632" t="s">
        <v>27760</v>
      </c>
      <c r="D128" s="926">
        <v>15751334</v>
      </c>
      <c r="E128" s="924" t="s">
        <v>27742</v>
      </c>
      <c r="F128" s="925"/>
      <c r="G128" s="924">
        <v>219</v>
      </c>
      <c r="H128" s="924"/>
      <c r="I128" s="924"/>
      <c r="J128" s="923" t="s">
        <v>27759</v>
      </c>
      <c r="K128" s="922">
        <v>6000</v>
      </c>
      <c r="L128" s="921" t="s">
        <v>27714</v>
      </c>
      <c r="M128" s="920"/>
      <c r="N128" s="920">
        <v>36000</v>
      </c>
    </row>
    <row r="129" spans="1:14" ht="24" x14ac:dyDescent="0.25">
      <c r="A129" s="925" t="s">
        <v>27722</v>
      </c>
      <c r="B129" s="924" t="s">
        <v>27721</v>
      </c>
      <c r="C129" s="632" t="s">
        <v>27758</v>
      </c>
      <c r="D129" s="926">
        <v>22468654</v>
      </c>
      <c r="E129" s="924" t="s">
        <v>27742</v>
      </c>
      <c r="F129" s="925"/>
      <c r="G129" s="924">
        <v>3432</v>
      </c>
      <c r="H129" s="924"/>
      <c r="I129" s="924"/>
      <c r="J129" s="923" t="s">
        <v>27757</v>
      </c>
      <c r="K129" s="922">
        <v>25800</v>
      </c>
      <c r="L129" s="921" t="s">
        <v>27714</v>
      </c>
      <c r="M129" s="920">
        <v>154800</v>
      </c>
      <c r="N129" s="920">
        <v>180600</v>
      </c>
    </row>
    <row r="130" spans="1:14" ht="24" x14ac:dyDescent="0.25">
      <c r="A130" s="925" t="s">
        <v>27722</v>
      </c>
      <c r="B130" s="924" t="s">
        <v>27721</v>
      </c>
      <c r="C130" s="632" t="s">
        <v>27756</v>
      </c>
      <c r="D130" s="926">
        <v>40355059</v>
      </c>
      <c r="E130" s="924" t="s">
        <v>27742</v>
      </c>
      <c r="F130" s="925"/>
      <c r="G130" s="924">
        <v>3154</v>
      </c>
      <c r="H130" s="924"/>
      <c r="I130" s="924"/>
      <c r="J130" s="923" t="s">
        <v>27755</v>
      </c>
      <c r="K130" s="922">
        <v>2000</v>
      </c>
      <c r="L130" s="921" t="s">
        <v>27714</v>
      </c>
      <c r="M130" s="920">
        <v>24000</v>
      </c>
      <c r="N130" s="920">
        <v>14000</v>
      </c>
    </row>
    <row r="131" spans="1:14" ht="24" x14ac:dyDescent="0.25">
      <c r="A131" s="925" t="s">
        <v>27722</v>
      </c>
      <c r="B131" s="924" t="s">
        <v>27721</v>
      </c>
      <c r="C131" s="632" t="s">
        <v>27754</v>
      </c>
      <c r="D131" s="926" t="s">
        <v>27753</v>
      </c>
      <c r="E131" s="924" t="s">
        <v>27742</v>
      </c>
      <c r="F131" s="925"/>
      <c r="G131" s="924">
        <v>191</v>
      </c>
      <c r="H131" s="924"/>
      <c r="I131" s="924"/>
      <c r="J131" s="923" t="s">
        <v>27752</v>
      </c>
      <c r="K131" s="922">
        <v>3950</v>
      </c>
      <c r="L131" s="921" t="s">
        <v>27714</v>
      </c>
      <c r="M131" s="920">
        <v>47400</v>
      </c>
      <c r="N131" s="920">
        <v>27650</v>
      </c>
    </row>
    <row r="132" spans="1:14" ht="24" x14ac:dyDescent="0.25">
      <c r="A132" s="925" t="s">
        <v>27722</v>
      </c>
      <c r="B132" s="924" t="s">
        <v>27721</v>
      </c>
      <c r="C132" s="632" t="s">
        <v>27751</v>
      </c>
      <c r="D132" s="926" t="s">
        <v>27750</v>
      </c>
      <c r="E132" s="924" t="s">
        <v>27742</v>
      </c>
      <c r="F132" s="925">
        <v>11020916</v>
      </c>
      <c r="G132" s="924">
        <v>226.54</v>
      </c>
      <c r="H132" s="924"/>
      <c r="I132" s="924"/>
      <c r="J132" s="923" t="s">
        <v>27749</v>
      </c>
      <c r="K132" s="922">
        <v>7675</v>
      </c>
      <c r="L132" s="921" t="s">
        <v>27714</v>
      </c>
      <c r="M132" s="920">
        <v>92348</v>
      </c>
      <c r="N132" s="920">
        <v>53725</v>
      </c>
    </row>
    <row r="133" spans="1:14" ht="24" x14ac:dyDescent="0.25">
      <c r="A133" s="925" t="s">
        <v>27722</v>
      </c>
      <c r="B133" s="924" t="s">
        <v>27721</v>
      </c>
      <c r="C133" s="632" t="s">
        <v>27748</v>
      </c>
      <c r="D133" s="926">
        <v>11219964</v>
      </c>
      <c r="E133" s="924" t="s">
        <v>27742</v>
      </c>
      <c r="F133" s="925">
        <v>11219964</v>
      </c>
      <c r="G133" s="924">
        <v>1020.28</v>
      </c>
      <c r="H133" s="924"/>
      <c r="I133" s="924" t="s">
        <v>27747</v>
      </c>
      <c r="J133" s="923" t="s">
        <v>27746</v>
      </c>
      <c r="K133" s="922">
        <v>7500</v>
      </c>
      <c r="L133" s="921" t="s">
        <v>27714</v>
      </c>
      <c r="M133" s="920">
        <v>90000</v>
      </c>
      <c r="N133" s="920">
        <v>45000</v>
      </c>
    </row>
    <row r="134" spans="1:14" ht="24" x14ac:dyDescent="0.25">
      <c r="A134" s="925" t="s">
        <v>27722</v>
      </c>
      <c r="B134" s="924" t="s">
        <v>27721</v>
      </c>
      <c r="C134" s="632" t="s">
        <v>27745</v>
      </c>
      <c r="D134" s="926">
        <v>11000269</v>
      </c>
      <c r="E134" s="924" t="s">
        <v>27742</v>
      </c>
      <c r="F134" s="925">
        <v>11000269</v>
      </c>
      <c r="G134" s="924">
        <v>239.84</v>
      </c>
      <c r="H134" s="924"/>
      <c r="I134" s="924"/>
      <c r="J134" s="923" t="s">
        <v>27744</v>
      </c>
      <c r="K134" s="922">
        <v>3500</v>
      </c>
      <c r="L134" s="921" t="s">
        <v>27714</v>
      </c>
      <c r="M134" s="920">
        <v>90000</v>
      </c>
      <c r="N134" s="920">
        <v>45000</v>
      </c>
    </row>
    <row r="135" spans="1:14" ht="24" x14ac:dyDescent="0.25">
      <c r="A135" s="925" t="s">
        <v>27722</v>
      </c>
      <c r="B135" s="924" t="s">
        <v>27721</v>
      </c>
      <c r="C135" s="632" t="s">
        <v>27743</v>
      </c>
      <c r="D135" s="926">
        <v>32387822</v>
      </c>
      <c r="E135" s="924" t="s">
        <v>27742</v>
      </c>
      <c r="F135" s="925">
        <v>37054963</v>
      </c>
      <c r="G135" s="924">
        <v>374.18</v>
      </c>
      <c r="H135" s="924"/>
      <c r="I135" s="924"/>
      <c r="J135" s="923" t="s">
        <v>27741</v>
      </c>
      <c r="K135" s="922">
        <v>5250</v>
      </c>
      <c r="L135" s="921" t="s">
        <v>27714</v>
      </c>
      <c r="M135" s="920">
        <v>90000</v>
      </c>
      <c r="N135" s="920">
        <v>45000</v>
      </c>
    </row>
    <row r="136" spans="1:14" ht="24" x14ac:dyDescent="0.25">
      <c r="A136" s="925" t="s">
        <v>27722</v>
      </c>
      <c r="B136" s="924" t="s">
        <v>27721</v>
      </c>
      <c r="C136" s="632" t="s">
        <v>27740</v>
      </c>
      <c r="D136" s="926" t="s">
        <v>27739</v>
      </c>
      <c r="E136" s="924" t="s">
        <v>27718</v>
      </c>
      <c r="F136" s="925">
        <v>11013207</v>
      </c>
      <c r="G136" s="924">
        <v>162.18</v>
      </c>
      <c r="H136" s="924"/>
      <c r="I136" s="924"/>
      <c r="J136" s="923" t="s">
        <v>27738</v>
      </c>
      <c r="K136" s="922">
        <v>5378.92</v>
      </c>
      <c r="L136" s="921" t="s">
        <v>27714</v>
      </c>
      <c r="M136" s="920">
        <v>62518.44</v>
      </c>
      <c r="N136" s="920">
        <v>31682.04</v>
      </c>
    </row>
    <row r="137" spans="1:14" ht="24" x14ac:dyDescent="0.25">
      <c r="A137" s="925" t="s">
        <v>27722</v>
      </c>
      <c r="B137" s="924" t="s">
        <v>27721</v>
      </c>
      <c r="C137" s="632" t="s">
        <v>27737</v>
      </c>
      <c r="D137" s="926" t="s">
        <v>27736</v>
      </c>
      <c r="E137" s="924" t="s">
        <v>27718</v>
      </c>
      <c r="F137" s="925">
        <v>11001272</v>
      </c>
      <c r="G137" s="924">
        <v>145</v>
      </c>
      <c r="H137" s="924"/>
      <c r="I137" s="924"/>
      <c r="J137" s="923" t="s">
        <v>27735</v>
      </c>
      <c r="K137" s="922">
        <v>5232.84</v>
      </c>
      <c r="L137" s="921" t="s">
        <v>27714</v>
      </c>
      <c r="M137" s="920">
        <v>61560.17</v>
      </c>
      <c r="N137" s="920">
        <v>20931.36</v>
      </c>
    </row>
    <row r="138" spans="1:14" ht="24" x14ac:dyDescent="0.25">
      <c r="A138" s="925" t="s">
        <v>27722</v>
      </c>
      <c r="B138" s="924" t="s">
        <v>27721</v>
      </c>
      <c r="C138" s="632" t="s">
        <v>27734</v>
      </c>
      <c r="D138" s="926" t="s">
        <v>27733</v>
      </c>
      <c r="E138" s="924" t="s">
        <v>27718</v>
      </c>
      <c r="F138" s="925">
        <v>11012254</v>
      </c>
      <c r="G138" s="924">
        <v>182.22</v>
      </c>
      <c r="H138" s="924"/>
      <c r="I138" s="924"/>
      <c r="J138" s="923" t="s">
        <v>27732</v>
      </c>
      <c r="K138" s="922">
        <v>7411.53</v>
      </c>
      <c r="L138" s="921" t="s">
        <v>27714</v>
      </c>
      <c r="M138" s="920">
        <v>86315.87</v>
      </c>
      <c r="N138" s="920">
        <v>43688.88</v>
      </c>
    </row>
    <row r="139" spans="1:14" ht="24" x14ac:dyDescent="0.25">
      <c r="A139" s="925" t="s">
        <v>27722</v>
      </c>
      <c r="B139" s="924" t="s">
        <v>27721</v>
      </c>
      <c r="C139" s="632" t="s">
        <v>27731</v>
      </c>
      <c r="D139" s="926" t="s">
        <v>27730</v>
      </c>
      <c r="E139" s="924" t="s">
        <v>27718</v>
      </c>
      <c r="F139" s="925">
        <v>5004518</v>
      </c>
      <c r="G139" s="924">
        <v>3233.79</v>
      </c>
      <c r="H139" s="924"/>
      <c r="I139" s="924"/>
      <c r="J139" s="923" t="s">
        <v>27729</v>
      </c>
      <c r="K139" s="922">
        <v>13547.96</v>
      </c>
      <c r="L139" s="921" t="s">
        <v>27714</v>
      </c>
      <c r="M139" s="920">
        <v>162575.51999999999</v>
      </c>
      <c r="N139" s="920">
        <v>81287.759999999995</v>
      </c>
    </row>
    <row r="140" spans="1:14" ht="24" x14ac:dyDescent="0.25">
      <c r="A140" s="925" t="s">
        <v>27722</v>
      </c>
      <c r="B140" s="924" t="s">
        <v>27721</v>
      </c>
      <c r="C140" s="632" t="s">
        <v>27728</v>
      </c>
      <c r="D140" s="926" t="s">
        <v>27727</v>
      </c>
      <c r="E140" s="924" t="s">
        <v>27718</v>
      </c>
      <c r="F140" s="925">
        <v>11002387</v>
      </c>
      <c r="G140" s="924">
        <v>181.57</v>
      </c>
      <c r="H140" s="924"/>
      <c r="I140" s="924"/>
      <c r="J140" s="923" t="s">
        <v>27726</v>
      </c>
      <c r="K140" s="922">
        <v>4592.6000000000004</v>
      </c>
      <c r="L140" s="921" t="s">
        <v>27714</v>
      </c>
      <c r="M140" s="920">
        <v>47099.58</v>
      </c>
      <c r="N140" s="920">
        <v>27555.599999999999</v>
      </c>
    </row>
    <row r="141" spans="1:14" x14ac:dyDescent="0.25">
      <c r="A141" s="1772" t="s">
        <v>28048</v>
      </c>
      <c r="B141" s="1772"/>
      <c r="C141" s="1772" t="s">
        <v>28047</v>
      </c>
      <c r="D141" s="1772"/>
      <c r="E141" s="1772" t="s">
        <v>28046</v>
      </c>
      <c r="F141" s="1772"/>
      <c r="G141" s="1772"/>
      <c r="H141" s="1772"/>
      <c r="I141" s="1772"/>
      <c r="J141" s="1772" t="s">
        <v>28045</v>
      </c>
      <c r="K141" s="1772"/>
      <c r="L141" s="1772"/>
      <c r="M141" s="1772" t="s">
        <v>28044</v>
      </c>
      <c r="N141" s="1772" t="s">
        <v>28043</v>
      </c>
    </row>
    <row r="142" spans="1:14" ht="50.25" customHeight="1" x14ac:dyDescent="0.25">
      <c r="A142" s="1562" t="s">
        <v>7</v>
      </c>
      <c r="B142" s="1562" t="s">
        <v>2845</v>
      </c>
      <c r="C142" s="1562" t="s">
        <v>28042</v>
      </c>
      <c r="D142" s="1542" t="s">
        <v>28041</v>
      </c>
      <c r="E142" s="1562" t="s">
        <v>28040</v>
      </c>
      <c r="F142" s="1542" t="s">
        <v>28039</v>
      </c>
      <c r="G142" s="1543" t="s">
        <v>28038</v>
      </c>
      <c r="H142" s="1543" t="s">
        <v>28037</v>
      </c>
      <c r="I142" s="1543" t="s">
        <v>6</v>
      </c>
      <c r="J142" s="1542" t="s">
        <v>28036</v>
      </c>
      <c r="K142" s="1562" t="s">
        <v>28035</v>
      </c>
      <c r="L142" s="1562" t="s">
        <v>28034</v>
      </c>
      <c r="M142" s="1772"/>
      <c r="N142" s="1772"/>
    </row>
    <row r="143" spans="1:14" ht="24" x14ac:dyDescent="0.25">
      <c r="A143" s="925" t="s">
        <v>27722</v>
      </c>
      <c r="B143" s="924" t="s">
        <v>27721</v>
      </c>
      <c r="C143" s="632" t="s">
        <v>27725</v>
      </c>
      <c r="D143" s="926" t="s">
        <v>27724</v>
      </c>
      <c r="E143" s="924" t="s">
        <v>27718</v>
      </c>
      <c r="F143" s="925">
        <v>11001895</v>
      </c>
      <c r="G143" s="924">
        <v>266.99</v>
      </c>
      <c r="H143" s="924"/>
      <c r="I143" s="924"/>
      <c r="J143" s="923" t="s">
        <v>27723</v>
      </c>
      <c r="K143" s="922">
        <v>5153.5</v>
      </c>
      <c r="L143" s="921" t="s">
        <v>27714</v>
      </c>
      <c r="M143" s="920">
        <v>59775.71</v>
      </c>
      <c r="N143" s="920">
        <v>30921</v>
      </c>
    </row>
    <row r="144" spans="1:14" ht="24" x14ac:dyDescent="0.25">
      <c r="A144" s="925" t="s">
        <v>27722</v>
      </c>
      <c r="B144" s="924" t="s">
        <v>27721</v>
      </c>
      <c r="C144" s="632" t="s">
        <v>27720</v>
      </c>
      <c r="D144" s="926" t="s">
        <v>27719</v>
      </c>
      <c r="E144" s="924" t="s">
        <v>27718</v>
      </c>
      <c r="F144" s="925" t="s">
        <v>27717</v>
      </c>
      <c r="G144" s="924">
        <v>1210</v>
      </c>
      <c r="H144" s="924" t="s">
        <v>27716</v>
      </c>
      <c r="I144" s="924"/>
      <c r="J144" s="923" t="s">
        <v>27715</v>
      </c>
      <c r="K144" s="922">
        <v>59772</v>
      </c>
      <c r="L144" s="921" t="s">
        <v>27714</v>
      </c>
      <c r="M144" s="920">
        <v>685270</v>
      </c>
      <c r="N144" s="920">
        <v>350965</v>
      </c>
    </row>
    <row r="145" spans="1:14" ht="24" x14ac:dyDescent="0.25">
      <c r="A145" s="925" t="s">
        <v>27708</v>
      </c>
      <c r="B145" s="924" t="s">
        <v>27707</v>
      </c>
      <c r="C145" s="632" t="s">
        <v>27713</v>
      </c>
      <c r="D145" s="926" t="s">
        <v>27712</v>
      </c>
      <c r="E145" s="924" t="s">
        <v>27704</v>
      </c>
      <c r="F145" s="925" t="s">
        <v>27711</v>
      </c>
      <c r="G145" s="924">
        <v>772.56</v>
      </c>
      <c r="H145" s="924"/>
      <c r="I145" s="924"/>
      <c r="J145" s="923" t="s">
        <v>27710</v>
      </c>
      <c r="K145" s="922">
        <v>40000</v>
      </c>
      <c r="L145" s="921" t="s">
        <v>27709</v>
      </c>
      <c r="M145" s="920">
        <v>480000</v>
      </c>
      <c r="N145" s="920">
        <v>0</v>
      </c>
    </row>
    <row r="146" spans="1:14" ht="24" x14ac:dyDescent="0.25">
      <c r="A146" s="925" t="s">
        <v>27708</v>
      </c>
      <c r="B146" s="924" t="s">
        <v>27707</v>
      </c>
      <c r="C146" s="632" t="s">
        <v>27706</v>
      </c>
      <c r="D146" s="926" t="s">
        <v>27705</v>
      </c>
      <c r="E146" s="924" t="s">
        <v>27704</v>
      </c>
      <c r="F146" s="925" t="s">
        <v>27703</v>
      </c>
      <c r="G146" s="924">
        <v>800</v>
      </c>
      <c r="H146" s="924"/>
      <c r="I146" s="924"/>
      <c r="J146" s="923" t="s">
        <v>27702</v>
      </c>
      <c r="K146" s="922">
        <v>40800</v>
      </c>
      <c r="L146" s="921" t="s">
        <v>27701</v>
      </c>
      <c r="M146" s="920">
        <f>+K146*14</f>
        <v>571200</v>
      </c>
      <c r="N146" s="920">
        <v>0</v>
      </c>
    </row>
    <row r="147" spans="1:14" ht="36" x14ac:dyDescent="0.25">
      <c r="A147" s="925" t="s">
        <v>27634</v>
      </c>
      <c r="B147" s="924" t="s">
        <v>27633</v>
      </c>
      <c r="C147" s="632" t="s">
        <v>27700</v>
      </c>
      <c r="D147" s="926" t="s">
        <v>27699</v>
      </c>
      <c r="E147" s="924" t="s">
        <v>27505</v>
      </c>
      <c r="F147" s="925" t="s">
        <v>27698</v>
      </c>
      <c r="G147" s="924">
        <v>160</v>
      </c>
      <c r="H147" s="924" t="s">
        <v>27629</v>
      </c>
      <c r="I147" s="924"/>
      <c r="J147" s="923" t="s">
        <v>27697</v>
      </c>
      <c r="K147" s="922">
        <v>2400</v>
      </c>
      <c r="L147" s="921" t="s">
        <v>27627</v>
      </c>
      <c r="M147" s="920">
        <v>28800</v>
      </c>
      <c r="N147" s="920">
        <v>12000</v>
      </c>
    </row>
    <row r="148" spans="1:14" ht="36" x14ac:dyDescent="0.25">
      <c r="A148" s="925" t="s">
        <v>27634</v>
      </c>
      <c r="B148" s="924" t="s">
        <v>27633</v>
      </c>
      <c r="C148" s="632" t="s">
        <v>27696</v>
      </c>
      <c r="D148" s="926" t="s">
        <v>27695</v>
      </c>
      <c r="E148" s="924" t="s">
        <v>27505</v>
      </c>
      <c r="F148" s="925">
        <v>11151124</v>
      </c>
      <c r="G148" s="924">
        <v>118.04</v>
      </c>
      <c r="H148" s="924" t="s">
        <v>27629</v>
      </c>
      <c r="I148" s="924"/>
      <c r="J148" s="923" t="s">
        <v>27694</v>
      </c>
      <c r="K148" s="922">
        <v>4000</v>
      </c>
      <c r="L148" s="921" t="s">
        <v>27627</v>
      </c>
      <c r="M148" s="920">
        <v>48000</v>
      </c>
      <c r="N148" s="920">
        <v>24000</v>
      </c>
    </row>
    <row r="149" spans="1:14" ht="36" x14ac:dyDescent="0.25">
      <c r="A149" s="925" t="s">
        <v>27634</v>
      </c>
      <c r="B149" s="924" t="s">
        <v>27633</v>
      </c>
      <c r="C149" s="632" t="s">
        <v>27693</v>
      </c>
      <c r="D149" s="926" t="s">
        <v>27692</v>
      </c>
      <c r="E149" s="924" t="s">
        <v>27505</v>
      </c>
      <c r="F149" s="925" t="s">
        <v>27691</v>
      </c>
      <c r="G149" s="924">
        <v>200</v>
      </c>
      <c r="H149" s="924" t="s">
        <v>27629</v>
      </c>
      <c r="I149" s="924"/>
      <c r="J149" s="923" t="s">
        <v>27690</v>
      </c>
      <c r="K149" s="922">
        <v>3360</v>
      </c>
      <c r="L149" s="921" t="s">
        <v>27627</v>
      </c>
      <c r="M149" s="920">
        <v>40320</v>
      </c>
      <c r="N149" s="920">
        <v>16800</v>
      </c>
    </row>
    <row r="150" spans="1:14" ht="48" x14ac:dyDescent="0.25">
      <c r="A150" s="925" t="s">
        <v>27634</v>
      </c>
      <c r="B150" s="924" t="s">
        <v>27633</v>
      </c>
      <c r="C150" s="632" t="s">
        <v>27689</v>
      </c>
      <c r="D150" s="926" t="s">
        <v>27688</v>
      </c>
      <c r="E150" s="924" t="s">
        <v>27505</v>
      </c>
      <c r="F150" s="925" t="s">
        <v>27687</v>
      </c>
      <c r="G150" s="924">
        <v>162</v>
      </c>
      <c r="H150" s="924" t="s">
        <v>27629</v>
      </c>
      <c r="I150" s="924"/>
      <c r="J150" s="923" t="s">
        <v>27686</v>
      </c>
      <c r="K150" s="922">
        <v>3708.33</v>
      </c>
      <c r="L150" s="921" t="s">
        <v>27627</v>
      </c>
      <c r="M150" s="920">
        <v>44499.96</v>
      </c>
      <c r="N150" s="920">
        <v>22249.98</v>
      </c>
    </row>
    <row r="151" spans="1:14" ht="36" x14ac:dyDescent="0.25">
      <c r="A151" s="925" t="s">
        <v>27634</v>
      </c>
      <c r="B151" s="924" t="s">
        <v>27633</v>
      </c>
      <c r="C151" s="632" t="s">
        <v>27685</v>
      </c>
      <c r="D151" s="926" t="s">
        <v>27684</v>
      </c>
      <c r="E151" s="924" t="s">
        <v>27505</v>
      </c>
      <c r="F151" s="925" t="s">
        <v>27683</v>
      </c>
      <c r="G151" s="924">
        <v>189.14</v>
      </c>
      <c r="H151" s="924" t="s">
        <v>27629</v>
      </c>
      <c r="I151" s="924"/>
      <c r="J151" s="923" t="s">
        <v>27682</v>
      </c>
      <c r="K151" s="922">
        <v>4000</v>
      </c>
      <c r="L151" s="921" t="s">
        <v>27627</v>
      </c>
      <c r="M151" s="920">
        <v>48000</v>
      </c>
      <c r="N151" s="920">
        <v>20000</v>
      </c>
    </row>
    <row r="152" spans="1:14" ht="36" x14ac:dyDescent="0.25">
      <c r="A152" s="925" t="s">
        <v>27634</v>
      </c>
      <c r="B152" s="924" t="s">
        <v>27633</v>
      </c>
      <c r="C152" s="632" t="s">
        <v>27680</v>
      </c>
      <c r="D152" s="926" t="s">
        <v>27679</v>
      </c>
      <c r="E152" s="924" t="s">
        <v>27505</v>
      </c>
      <c r="F152" s="925" t="s">
        <v>27678</v>
      </c>
      <c r="G152" s="924">
        <v>162.11000000000001</v>
      </c>
      <c r="H152" s="924" t="s">
        <v>27629</v>
      </c>
      <c r="I152" s="924"/>
      <c r="J152" s="923" t="s">
        <v>27681</v>
      </c>
      <c r="K152" s="922">
        <v>4000</v>
      </c>
      <c r="L152" s="921" t="s">
        <v>27627</v>
      </c>
      <c r="M152" s="920">
        <v>12000</v>
      </c>
      <c r="N152" s="920"/>
    </row>
    <row r="153" spans="1:14" ht="36" x14ac:dyDescent="0.25">
      <c r="A153" s="925" t="s">
        <v>27634</v>
      </c>
      <c r="B153" s="924" t="s">
        <v>27633</v>
      </c>
      <c r="C153" s="632" t="s">
        <v>27680</v>
      </c>
      <c r="D153" s="926" t="s">
        <v>27679</v>
      </c>
      <c r="E153" s="924" t="s">
        <v>27505</v>
      </c>
      <c r="F153" s="925" t="s">
        <v>27678</v>
      </c>
      <c r="G153" s="924">
        <v>162.11000000000001</v>
      </c>
      <c r="H153" s="924" t="s">
        <v>27629</v>
      </c>
      <c r="I153" s="924"/>
      <c r="J153" s="923" t="s">
        <v>27677</v>
      </c>
      <c r="K153" s="922">
        <v>4300</v>
      </c>
      <c r="L153" s="921" t="s">
        <v>27627</v>
      </c>
      <c r="M153" s="920">
        <v>38700</v>
      </c>
      <c r="N153" s="920">
        <v>25800</v>
      </c>
    </row>
    <row r="154" spans="1:14" ht="24" x14ac:dyDescent="0.25">
      <c r="A154" s="925" t="s">
        <v>27634</v>
      </c>
      <c r="B154" s="924" t="s">
        <v>27633</v>
      </c>
      <c r="C154" s="632" t="s">
        <v>27676</v>
      </c>
      <c r="D154" s="926" t="s">
        <v>27675</v>
      </c>
      <c r="E154" s="924" t="s">
        <v>27505</v>
      </c>
      <c r="F154" s="925" t="s">
        <v>27674</v>
      </c>
      <c r="G154" s="924">
        <v>88.86</v>
      </c>
      <c r="H154" s="924" t="s">
        <v>27629</v>
      </c>
      <c r="I154" s="924"/>
      <c r="J154" s="923" t="s">
        <v>27673</v>
      </c>
      <c r="K154" s="922">
        <v>5000</v>
      </c>
      <c r="L154" s="921" t="s">
        <v>27627</v>
      </c>
      <c r="M154" s="920">
        <v>45000</v>
      </c>
      <c r="N154" s="920"/>
    </row>
    <row r="155" spans="1:14" ht="36" x14ac:dyDescent="0.25">
      <c r="A155" s="925" t="s">
        <v>27634</v>
      </c>
      <c r="B155" s="924" t="s">
        <v>27633</v>
      </c>
      <c r="C155" s="632" t="s">
        <v>27672</v>
      </c>
      <c r="D155" s="926" t="s">
        <v>27671</v>
      </c>
      <c r="E155" s="924" t="s">
        <v>27505</v>
      </c>
      <c r="F155" s="925" t="s">
        <v>27670</v>
      </c>
      <c r="G155" s="924">
        <v>155</v>
      </c>
      <c r="H155" s="924" t="s">
        <v>27629</v>
      </c>
      <c r="I155" s="924"/>
      <c r="J155" s="923" t="s">
        <v>27669</v>
      </c>
      <c r="K155" s="922">
        <v>5000</v>
      </c>
      <c r="L155" s="921" t="s">
        <v>27627</v>
      </c>
      <c r="M155" s="920">
        <v>65000</v>
      </c>
      <c r="N155" s="920">
        <v>20000</v>
      </c>
    </row>
    <row r="156" spans="1:14" ht="48" x14ac:dyDescent="0.25">
      <c r="A156" s="925" t="s">
        <v>27634</v>
      </c>
      <c r="B156" s="924" t="s">
        <v>27633</v>
      </c>
      <c r="C156" s="632" t="s">
        <v>27667</v>
      </c>
      <c r="D156" s="926" t="s">
        <v>27666</v>
      </c>
      <c r="E156" s="924" t="s">
        <v>27505</v>
      </c>
      <c r="F156" s="925" t="s">
        <v>27665</v>
      </c>
      <c r="G156" s="924">
        <v>300</v>
      </c>
      <c r="H156" s="924" t="s">
        <v>27629</v>
      </c>
      <c r="I156" s="924"/>
      <c r="J156" s="923" t="s">
        <v>27668</v>
      </c>
      <c r="K156" s="922">
        <v>3800</v>
      </c>
      <c r="L156" s="921" t="s">
        <v>27627</v>
      </c>
      <c r="M156" s="920">
        <v>15200</v>
      </c>
      <c r="N156" s="920"/>
    </row>
    <row r="157" spans="1:14" ht="48" x14ac:dyDescent="0.25">
      <c r="A157" s="925" t="s">
        <v>27634</v>
      </c>
      <c r="B157" s="924" t="s">
        <v>27633</v>
      </c>
      <c r="C157" s="632" t="s">
        <v>27667</v>
      </c>
      <c r="D157" s="926" t="s">
        <v>27666</v>
      </c>
      <c r="E157" s="924" t="s">
        <v>27505</v>
      </c>
      <c r="F157" s="925" t="s">
        <v>27665</v>
      </c>
      <c r="G157" s="924">
        <v>300</v>
      </c>
      <c r="H157" s="924" t="s">
        <v>27629</v>
      </c>
      <c r="I157" s="924"/>
      <c r="J157" s="923" t="s">
        <v>27664</v>
      </c>
      <c r="K157" s="922">
        <v>4067.16</v>
      </c>
      <c r="L157" s="921" t="s">
        <v>27627</v>
      </c>
      <c r="M157" s="920">
        <v>32537.279999999999</v>
      </c>
      <c r="N157" s="920">
        <v>28470.12</v>
      </c>
    </row>
    <row r="158" spans="1:14" ht="24" x14ac:dyDescent="0.25">
      <c r="A158" s="925" t="s">
        <v>27634</v>
      </c>
      <c r="B158" s="924" t="s">
        <v>27633</v>
      </c>
      <c r="C158" s="632" t="s">
        <v>27663</v>
      </c>
      <c r="D158" s="926" t="s">
        <v>27662</v>
      </c>
      <c r="E158" s="924" t="s">
        <v>27505</v>
      </c>
      <c r="F158" s="925" t="s">
        <v>27661</v>
      </c>
      <c r="G158" s="924">
        <v>160</v>
      </c>
      <c r="H158" s="924" t="s">
        <v>27629</v>
      </c>
      <c r="I158" s="924"/>
      <c r="J158" s="923" t="s">
        <v>27660</v>
      </c>
      <c r="K158" s="922">
        <v>4500</v>
      </c>
      <c r="L158" s="921" t="s">
        <v>27627</v>
      </c>
      <c r="M158" s="920">
        <v>49500</v>
      </c>
      <c r="N158" s="920">
        <v>27000</v>
      </c>
    </row>
    <row r="159" spans="1:14" ht="36" x14ac:dyDescent="0.25">
      <c r="A159" s="925" t="s">
        <v>27634</v>
      </c>
      <c r="B159" s="924" t="s">
        <v>27633</v>
      </c>
      <c r="C159" s="632" t="s">
        <v>27659</v>
      </c>
      <c r="D159" s="926" t="s">
        <v>27658</v>
      </c>
      <c r="E159" s="924" t="s">
        <v>27505</v>
      </c>
      <c r="F159" s="925" t="s">
        <v>27657</v>
      </c>
      <c r="G159" s="924">
        <v>325.26</v>
      </c>
      <c r="H159" s="924" t="s">
        <v>27629</v>
      </c>
      <c r="I159" s="924"/>
      <c r="J159" s="923" t="s">
        <v>27656</v>
      </c>
      <c r="K159" s="922">
        <v>4000</v>
      </c>
      <c r="L159" s="921" t="s">
        <v>27627</v>
      </c>
      <c r="M159" s="920">
        <v>48000</v>
      </c>
      <c r="N159" s="920">
        <v>24000</v>
      </c>
    </row>
    <row r="160" spans="1:14" ht="24" x14ac:dyDescent="0.25">
      <c r="A160" s="925" t="s">
        <v>27634</v>
      </c>
      <c r="B160" s="924" t="s">
        <v>27633</v>
      </c>
      <c r="C160" s="632" t="s">
        <v>27655</v>
      </c>
      <c r="D160" s="926" t="s">
        <v>27654</v>
      </c>
      <c r="E160" s="924" t="s">
        <v>27505</v>
      </c>
      <c r="F160" s="925" t="s">
        <v>27653</v>
      </c>
      <c r="G160" s="924">
        <v>87.36</v>
      </c>
      <c r="H160" s="924" t="s">
        <v>27629</v>
      </c>
      <c r="I160" s="924"/>
      <c r="J160" s="923" t="s">
        <v>27652</v>
      </c>
      <c r="K160" s="922">
        <v>2500</v>
      </c>
      <c r="L160" s="921" t="s">
        <v>27627</v>
      </c>
      <c r="M160" s="920">
        <v>25000</v>
      </c>
      <c r="N160" s="920"/>
    </row>
    <row r="161" spans="1:14" ht="36" x14ac:dyDescent="0.25">
      <c r="A161" s="925" t="s">
        <v>27634</v>
      </c>
      <c r="B161" s="924" t="s">
        <v>27633</v>
      </c>
      <c r="C161" s="632" t="s">
        <v>27651</v>
      </c>
      <c r="D161" s="926" t="s">
        <v>27650</v>
      </c>
      <c r="E161" s="924" t="s">
        <v>27505</v>
      </c>
      <c r="F161" s="925" t="s">
        <v>27649</v>
      </c>
      <c r="G161" s="924">
        <v>256.89</v>
      </c>
      <c r="H161" s="924" t="s">
        <v>27629</v>
      </c>
      <c r="I161" s="924"/>
      <c r="J161" s="923" t="s">
        <v>27648</v>
      </c>
      <c r="K161" s="922">
        <v>4382.54</v>
      </c>
      <c r="L161" s="921" t="s">
        <v>27627</v>
      </c>
      <c r="M161" s="920">
        <v>44847.87</v>
      </c>
      <c r="N161" s="920"/>
    </row>
    <row r="162" spans="1:14" ht="36" x14ac:dyDescent="0.25">
      <c r="A162" s="925" t="s">
        <v>27634</v>
      </c>
      <c r="B162" s="924" t="s">
        <v>27633</v>
      </c>
      <c r="C162" s="632" t="s">
        <v>27647</v>
      </c>
      <c r="D162" s="926" t="s">
        <v>27646</v>
      </c>
      <c r="E162" s="924" t="s">
        <v>27505</v>
      </c>
      <c r="F162" s="925" t="s">
        <v>27645</v>
      </c>
      <c r="G162" s="924">
        <v>234.1</v>
      </c>
      <c r="H162" s="924" t="s">
        <v>27629</v>
      </c>
      <c r="I162" s="924"/>
      <c r="J162" s="923" t="s">
        <v>27644</v>
      </c>
      <c r="K162" s="922">
        <v>3500</v>
      </c>
      <c r="L162" s="921" t="s">
        <v>27627</v>
      </c>
      <c r="M162" s="920">
        <v>38500</v>
      </c>
      <c r="N162" s="920">
        <v>21000</v>
      </c>
    </row>
    <row r="163" spans="1:14" ht="36" x14ac:dyDescent="0.25">
      <c r="A163" s="925" t="s">
        <v>27634</v>
      </c>
      <c r="B163" s="924" t="s">
        <v>27633</v>
      </c>
      <c r="C163" s="632" t="s">
        <v>27642</v>
      </c>
      <c r="D163" s="926" t="s">
        <v>27641</v>
      </c>
      <c r="E163" s="924" t="s">
        <v>27505</v>
      </c>
      <c r="F163" s="925" t="s">
        <v>27640</v>
      </c>
      <c r="G163" s="924">
        <v>102.03</v>
      </c>
      <c r="H163" s="924" t="s">
        <v>27629</v>
      </c>
      <c r="I163" s="924"/>
      <c r="J163" s="923" t="s">
        <v>27643</v>
      </c>
      <c r="K163" s="922">
        <v>4700</v>
      </c>
      <c r="L163" s="921" t="s">
        <v>27627</v>
      </c>
      <c r="M163" s="920">
        <v>23500</v>
      </c>
      <c r="N163" s="920"/>
    </row>
    <row r="164" spans="1:14" ht="36" x14ac:dyDescent="0.25">
      <c r="A164" s="925" t="s">
        <v>27634</v>
      </c>
      <c r="B164" s="924" t="s">
        <v>27633</v>
      </c>
      <c r="C164" s="632" t="s">
        <v>27642</v>
      </c>
      <c r="D164" s="926" t="s">
        <v>27641</v>
      </c>
      <c r="E164" s="924" t="s">
        <v>27505</v>
      </c>
      <c r="F164" s="925" t="s">
        <v>27640</v>
      </c>
      <c r="G164" s="924">
        <v>102.03</v>
      </c>
      <c r="H164" s="924" t="s">
        <v>27629</v>
      </c>
      <c r="I164" s="924"/>
      <c r="J164" s="923" t="s">
        <v>27639</v>
      </c>
      <c r="K164" s="922">
        <v>4800</v>
      </c>
      <c r="L164" s="921" t="s">
        <v>27627</v>
      </c>
      <c r="M164" s="920">
        <v>33600</v>
      </c>
      <c r="N164" s="920">
        <v>28800</v>
      </c>
    </row>
    <row r="165" spans="1:14" ht="48" x14ac:dyDescent="0.25">
      <c r="A165" s="925" t="s">
        <v>27634</v>
      </c>
      <c r="B165" s="924" t="s">
        <v>27633</v>
      </c>
      <c r="C165" s="632" t="s">
        <v>27638</v>
      </c>
      <c r="D165" s="926" t="s">
        <v>27637</v>
      </c>
      <c r="E165" s="924" t="s">
        <v>27505</v>
      </c>
      <c r="F165" s="925" t="s">
        <v>27636</v>
      </c>
      <c r="G165" s="924">
        <v>73.22</v>
      </c>
      <c r="H165" s="924" t="s">
        <v>27629</v>
      </c>
      <c r="I165" s="924"/>
      <c r="J165" s="923" t="s">
        <v>27635</v>
      </c>
      <c r="K165" s="922">
        <v>5500</v>
      </c>
      <c r="L165" s="921" t="s">
        <v>27627</v>
      </c>
      <c r="M165" s="920">
        <v>66000</v>
      </c>
      <c r="N165" s="920">
        <v>33000</v>
      </c>
    </row>
    <row r="166" spans="1:14" ht="24" x14ac:dyDescent="0.25">
      <c r="A166" s="925" t="s">
        <v>27634</v>
      </c>
      <c r="B166" s="924" t="s">
        <v>27633</v>
      </c>
      <c r="C166" s="632" t="s">
        <v>27632</v>
      </c>
      <c r="D166" s="926" t="s">
        <v>27631</v>
      </c>
      <c r="E166" s="924" t="s">
        <v>27505</v>
      </c>
      <c r="F166" s="925" t="s">
        <v>27630</v>
      </c>
      <c r="G166" s="924">
        <v>243.81</v>
      </c>
      <c r="H166" s="924" t="s">
        <v>27629</v>
      </c>
      <c r="I166" s="924"/>
      <c r="J166" s="923" t="s">
        <v>27628</v>
      </c>
      <c r="K166" s="922">
        <v>6000</v>
      </c>
      <c r="L166" s="921" t="s">
        <v>27627</v>
      </c>
      <c r="M166" s="920">
        <v>72000</v>
      </c>
      <c r="N166" s="920">
        <v>36000</v>
      </c>
    </row>
    <row r="167" spans="1:14" ht="72" x14ac:dyDescent="0.25">
      <c r="A167" s="925" t="s">
        <v>27522</v>
      </c>
      <c r="B167" s="924" t="s">
        <v>27521</v>
      </c>
      <c r="C167" s="632" t="s">
        <v>27626</v>
      </c>
      <c r="D167" s="926" t="s">
        <v>27625</v>
      </c>
      <c r="E167" s="924" t="s">
        <v>27537</v>
      </c>
      <c r="F167" s="925">
        <v>40006641</v>
      </c>
      <c r="G167" s="924">
        <v>305.72000000000003</v>
      </c>
      <c r="H167" s="924" t="s">
        <v>385</v>
      </c>
      <c r="I167" s="924" t="s">
        <v>27624</v>
      </c>
      <c r="J167" s="923">
        <v>44598</v>
      </c>
      <c r="K167" s="922">
        <v>3200</v>
      </c>
      <c r="L167" s="921" t="s">
        <v>27514</v>
      </c>
      <c r="M167" s="920">
        <v>38400</v>
      </c>
      <c r="N167" s="920">
        <v>19200</v>
      </c>
    </row>
    <row r="168" spans="1:14" ht="84" x14ac:dyDescent="0.25">
      <c r="A168" s="925" t="s">
        <v>27522</v>
      </c>
      <c r="B168" s="924" t="s">
        <v>27521</v>
      </c>
      <c r="C168" s="632" t="s">
        <v>27623</v>
      </c>
      <c r="D168" s="926">
        <v>15345382</v>
      </c>
      <c r="E168" s="924" t="s">
        <v>27534</v>
      </c>
      <c r="F168" s="925">
        <v>90159453</v>
      </c>
      <c r="G168" s="924">
        <v>110</v>
      </c>
      <c r="H168" s="924" t="s">
        <v>385</v>
      </c>
      <c r="I168" s="924" t="s">
        <v>27622</v>
      </c>
      <c r="J168" s="923">
        <v>44621</v>
      </c>
      <c r="K168" s="922">
        <v>3150</v>
      </c>
      <c r="L168" s="921" t="s">
        <v>27514</v>
      </c>
      <c r="M168" s="920">
        <v>31500</v>
      </c>
      <c r="N168" s="920">
        <v>18900</v>
      </c>
    </row>
    <row r="169" spans="1:14" ht="132" x14ac:dyDescent="0.25">
      <c r="A169" s="925" t="s">
        <v>27522</v>
      </c>
      <c r="B169" s="924" t="s">
        <v>27521</v>
      </c>
      <c r="C169" s="632" t="s">
        <v>27621</v>
      </c>
      <c r="D169" s="926">
        <v>20514020907</v>
      </c>
      <c r="E169" s="924" t="s">
        <v>27620</v>
      </c>
      <c r="F169" s="925">
        <v>12247389</v>
      </c>
      <c r="G169" s="924">
        <v>1000</v>
      </c>
      <c r="H169" s="924" t="s">
        <v>385</v>
      </c>
      <c r="I169" s="924" t="s">
        <v>27619</v>
      </c>
      <c r="J169" s="923">
        <v>44351</v>
      </c>
      <c r="K169" s="922">
        <v>88236.77</v>
      </c>
      <c r="L169" s="921" t="s">
        <v>27514</v>
      </c>
      <c r="M169" s="920">
        <v>1001809.2</v>
      </c>
      <c r="N169" s="920">
        <v>500904.6</v>
      </c>
    </row>
    <row r="170" spans="1:14" x14ac:dyDescent="0.25">
      <c r="A170" s="1772" t="s">
        <v>28048</v>
      </c>
      <c r="B170" s="1772"/>
      <c r="C170" s="1772" t="s">
        <v>28047</v>
      </c>
      <c r="D170" s="1772"/>
      <c r="E170" s="1772" t="s">
        <v>28046</v>
      </c>
      <c r="F170" s="1772"/>
      <c r="G170" s="1772"/>
      <c r="H170" s="1772"/>
      <c r="I170" s="1772"/>
      <c r="J170" s="1772" t="s">
        <v>28045</v>
      </c>
      <c r="K170" s="1772"/>
      <c r="L170" s="1772"/>
      <c r="M170" s="1772" t="s">
        <v>28044</v>
      </c>
      <c r="N170" s="1772" t="s">
        <v>28043</v>
      </c>
    </row>
    <row r="171" spans="1:14" ht="77.25" customHeight="1" x14ac:dyDescent="0.25">
      <c r="A171" s="1562" t="s">
        <v>7</v>
      </c>
      <c r="B171" s="1562" t="s">
        <v>2845</v>
      </c>
      <c r="C171" s="1562" t="s">
        <v>28042</v>
      </c>
      <c r="D171" s="1542" t="s">
        <v>28041</v>
      </c>
      <c r="E171" s="1562" t="s">
        <v>28040</v>
      </c>
      <c r="F171" s="1542" t="s">
        <v>28039</v>
      </c>
      <c r="G171" s="1543" t="s">
        <v>28038</v>
      </c>
      <c r="H171" s="1543" t="s">
        <v>28037</v>
      </c>
      <c r="I171" s="1543" t="s">
        <v>6</v>
      </c>
      <c r="J171" s="1542" t="s">
        <v>28036</v>
      </c>
      <c r="K171" s="1562" t="s">
        <v>28035</v>
      </c>
      <c r="L171" s="1562" t="s">
        <v>28034</v>
      </c>
      <c r="M171" s="1772"/>
      <c r="N171" s="1772"/>
    </row>
    <row r="172" spans="1:14" ht="60" x14ac:dyDescent="0.25">
      <c r="A172" s="925" t="s">
        <v>27522</v>
      </c>
      <c r="B172" s="924" t="s">
        <v>27521</v>
      </c>
      <c r="C172" s="632" t="s">
        <v>27618</v>
      </c>
      <c r="D172" s="926">
        <v>213349</v>
      </c>
      <c r="E172" s="924" t="s">
        <v>27537</v>
      </c>
      <c r="F172" s="925">
        <v>2003084</v>
      </c>
      <c r="G172" s="924">
        <v>150.30000000000001</v>
      </c>
      <c r="H172" s="924" t="s">
        <v>385</v>
      </c>
      <c r="I172" s="924" t="s">
        <v>27617</v>
      </c>
      <c r="J172" s="923">
        <v>44502</v>
      </c>
      <c r="K172" s="922">
        <v>4191.62</v>
      </c>
      <c r="L172" s="921" t="s">
        <v>27514</v>
      </c>
      <c r="M172" s="920">
        <v>48090.74</v>
      </c>
      <c r="N172" s="920">
        <v>25149.72</v>
      </c>
    </row>
    <row r="173" spans="1:14" ht="96" x14ac:dyDescent="0.25">
      <c r="A173" s="925" t="s">
        <v>27522</v>
      </c>
      <c r="B173" s="924" t="s">
        <v>27521</v>
      </c>
      <c r="C173" s="632" t="s">
        <v>27615</v>
      </c>
      <c r="D173" s="926">
        <v>20100194431</v>
      </c>
      <c r="E173" s="924" t="s">
        <v>27537</v>
      </c>
      <c r="F173" s="925">
        <v>43445588</v>
      </c>
      <c r="G173" s="924">
        <v>320</v>
      </c>
      <c r="H173" s="924" t="s">
        <v>385</v>
      </c>
      <c r="I173" s="924" t="s">
        <v>27616</v>
      </c>
      <c r="J173" s="923">
        <v>44243</v>
      </c>
      <c r="K173" s="922">
        <v>6726</v>
      </c>
      <c r="L173" s="921" t="s">
        <v>27514</v>
      </c>
      <c r="M173" s="920">
        <v>80712</v>
      </c>
      <c r="N173" s="920">
        <v>40356</v>
      </c>
    </row>
    <row r="174" spans="1:14" ht="120" x14ac:dyDescent="0.25">
      <c r="A174" s="925" t="s">
        <v>27522</v>
      </c>
      <c r="B174" s="924" t="s">
        <v>27521</v>
      </c>
      <c r="C174" s="632" t="s">
        <v>27615</v>
      </c>
      <c r="D174" s="926">
        <v>20100194431</v>
      </c>
      <c r="E174" s="924" t="s">
        <v>27537</v>
      </c>
      <c r="F174" s="925">
        <v>43445588</v>
      </c>
      <c r="G174" s="924">
        <v>320</v>
      </c>
      <c r="H174" s="924" t="s">
        <v>385</v>
      </c>
      <c r="I174" s="924" t="s">
        <v>27614</v>
      </c>
      <c r="J174" s="923">
        <v>44243</v>
      </c>
      <c r="K174" s="922">
        <v>15930</v>
      </c>
      <c r="L174" s="921" t="s">
        <v>27514</v>
      </c>
      <c r="M174" s="920">
        <v>191160</v>
      </c>
      <c r="N174" s="920">
        <v>95580</v>
      </c>
    </row>
    <row r="175" spans="1:14" ht="60" x14ac:dyDescent="0.25">
      <c r="A175" s="925" t="s">
        <v>27522</v>
      </c>
      <c r="B175" s="924" t="s">
        <v>27521</v>
      </c>
      <c r="C175" s="632" t="s">
        <v>27613</v>
      </c>
      <c r="D175" s="926" t="s">
        <v>27612</v>
      </c>
      <c r="E175" s="924" t="s">
        <v>27537</v>
      </c>
      <c r="F175" s="925">
        <v>5012060</v>
      </c>
      <c r="G175" s="924">
        <v>117.47</v>
      </c>
      <c r="H175" s="924" t="s">
        <v>385</v>
      </c>
      <c r="I175" s="924" t="s">
        <v>27611</v>
      </c>
      <c r="J175" s="923">
        <v>44287</v>
      </c>
      <c r="K175" s="922">
        <v>1825.75</v>
      </c>
      <c r="L175" s="921" t="s">
        <v>27514</v>
      </c>
      <c r="M175" s="920">
        <v>21909</v>
      </c>
      <c r="N175" s="920">
        <v>10954.5</v>
      </c>
    </row>
    <row r="176" spans="1:14" ht="60" x14ac:dyDescent="0.25">
      <c r="A176" s="925" t="s">
        <v>27522</v>
      </c>
      <c r="B176" s="924" t="s">
        <v>27521</v>
      </c>
      <c r="C176" s="632" t="s">
        <v>27610</v>
      </c>
      <c r="D176" s="926" t="s">
        <v>27609</v>
      </c>
      <c r="E176" s="924" t="s">
        <v>27537</v>
      </c>
      <c r="F176" s="925">
        <v>5014604</v>
      </c>
      <c r="G176" s="924">
        <v>143.88</v>
      </c>
      <c r="H176" s="924" t="s">
        <v>385</v>
      </c>
      <c r="I176" s="924" t="s">
        <v>27608</v>
      </c>
      <c r="J176" s="923">
        <v>44348</v>
      </c>
      <c r="K176" s="922">
        <v>3179.59</v>
      </c>
      <c r="L176" s="921" t="s">
        <v>27514</v>
      </c>
      <c r="M176" s="920">
        <v>38155.08</v>
      </c>
      <c r="N176" s="920">
        <v>19077.54</v>
      </c>
    </row>
    <row r="177" spans="1:14" ht="84" x14ac:dyDescent="0.25">
      <c r="A177" s="925" t="s">
        <v>27522</v>
      </c>
      <c r="B177" s="924" t="s">
        <v>27521</v>
      </c>
      <c r="C177" s="632" t="s">
        <v>27607</v>
      </c>
      <c r="D177" s="926" t="s">
        <v>27606</v>
      </c>
      <c r="E177" s="924" t="s">
        <v>27537</v>
      </c>
      <c r="F177" s="925">
        <v>11008189</v>
      </c>
      <c r="G177" s="924">
        <v>181.9</v>
      </c>
      <c r="H177" s="924" t="s">
        <v>385</v>
      </c>
      <c r="I177" s="924" t="s">
        <v>27605</v>
      </c>
      <c r="J177" s="923">
        <v>44440</v>
      </c>
      <c r="K177" s="922">
        <v>5365.93</v>
      </c>
      <c r="L177" s="921" t="s">
        <v>27514</v>
      </c>
      <c r="M177" s="920">
        <v>64391.16</v>
      </c>
      <c r="N177" s="920">
        <v>32195.58</v>
      </c>
    </row>
    <row r="178" spans="1:14" ht="72" x14ac:dyDescent="0.25">
      <c r="A178" s="925" t="s">
        <v>27522</v>
      </c>
      <c r="B178" s="924" t="s">
        <v>27521</v>
      </c>
      <c r="C178" s="632" t="s">
        <v>27604</v>
      </c>
      <c r="D178" s="926">
        <v>5255998</v>
      </c>
      <c r="E178" s="924" t="s">
        <v>27537</v>
      </c>
      <c r="F178" s="925">
        <v>11002043</v>
      </c>
      <c r="G178" s="924">
        <v>150.22999999999999</v>
      </c>
      <c r="H178" s="924" t="s">
        <v>385</v>
      </c>
      <c r="I178" s="924" t="s">
        <v>27603</v>
      </c>
      <c r="J178" s="923">
        <v>44424</v>
      </c>
      <c r="K178" s="922">
        <v>2946.37</v>
      </c>
      <c r="L178" s="921" t="s">
        <v>27514</v>
      </c>
      <c r="M178" s="920">
        <v>35356.44</v>
      </c>
      <c r="N178" s="920">
        <v>17678.22</v>
      </c>
    </row>
    <row r="179" spans="1:14" ht="72" x14ac:dyDescent="0.25">
      <c r="A179" s="925" t="s">
        <v>27522</v>
      </c>
      <c r="B179" s="924" t="s">
        <v>27521</v>
      </c>
      <c r="C179" s="632" t="s">
        <v>27602</v>
      </c>
      <c r="D179" s="926" t="s">
        <v>27601</v>
      </c>
      <c r="E179" s="924" t="s">
        <v>27537</v>
      </c>
      <c r="F179" s="925" t="s">
        <v>27600</v>
      </c>
      <c r="G179" s="924">
        <v>1170</v>
      </c>
      <c r="H179" s="924" t="s">
        <v>385</v>
      </c>
      <c r="I179" s="924" t="s">
        <v>27599</v>
      </c>
      <c r="J179" s="923">
        <v>44576</v>
      </c>
      <c r="K179" s="922">
        <v>57000</v>
      </c>
      <c r="L179" s="921" t="s">
        <v>27514</v>
      </c>
      <c r="M179" s="920">
        <v>684000</v>
      </c>
      <c r="N179" s="920">
        <v>342000</v>
      </c>
    </row>
    <row r="180" spans="1:14" ht="72" x14ac:dyDescent="0.25">
      <c r="A180" s="925" t="s">
        <v>27522</v>
      </c>
      <c r="B180" s="924" t="s">
        <v>27521</v>
      </c>
      <c r="C180" s="632" t="s">
        <v>27598</v>
      </c>
      <c r="D180" s="926" t="s">
        <v>27597</v>
      </c>
      <c r="E180" s="924" t="s">
        <v>27537</v>
      </c>
      <c r="F180" s="925">
        <v>2001405</v>
      </c>
      <c r="G180" s="924">
        <v>121.36</v>
      </c>
      <c r="H180" s="924" t="s">
        <v>385</v>
      </c>
      <c r="I180" s="924" t="s">
        <v>27596</v>
      </c>
      <c r="J180" s="923">
        <v>44380</v>
      </c>
      <c r="K180" s="922">
        <v>4030.19</v>
      </c>
      <c r="L180" s="921" t="s">
        <v>27514</v>
      </c>
      <c r="M180" s="920">
        <v>45970.8</v>
      </c>
      <c r="N180" s="920">
        <v>22985.4</v>
      </c>
    </row>
    <row r="181" spans="1:14" ht="72" x14ac:dyDescent="0.25">
      <c r="A181" s="925" t="s">
        <v>27522</v>
      </c>
      <c r="B181" s="924" t="s">
        <v>27521</v>
      </c>
      <c r="C181" s="632" t="s">
        <v>27595</v>
      </c>
      <c r="D181" s="926">
        <v>20085275</v>
      </c>
      <c r="E181" s="924" t="s">
        <v>27537</v>
      </c>
      <c r="F181" s="925">
        <v>2003355</v>
      </c>
      <c r="G181" s="924">
        <v>1690.9</v>
      </c>
      <c r="H181" s="924" t="s">
        <v>385</v>
      </c>
      <c r="I181" s="924" t="s">
        <v>27594</v>
      </c>
      <c r="J181" s="923">
        <v>45031</v>
      </c>
      <c r="K181" s="922">
        <v>15156.01</v>
      </c>
      <c r="L181" s="921" t="s">
        <v>27514</v>
      </c>
      <c r="M181" s="920">
        <v>173608.92</v>
      </c>
      <c r="N181" s="920">
        <v>88870.26</v>
      </c>
    </row>
    <row r="182" spans="1:14" ht="72" x14ac:dyDescent="0.25">
      <c r="A182" s="925" t="s">
        <v>27522</v>
      </c>
      <c r="B182" s="924" t="s">
        <v>27521</v>
      </c>
      <c r="C182" s="632" t="s">
        <v>27593</v>
      </c>
      <c r="D182" s="926" t="s">
        <v>27592</v>
      </c>
      <c r="E182" s="924" t="s">
        <v>27537</v>
      </c>
      <c r="F182" s="925">
        <v>70096860</v>
      </c>
      <c r="G182" s="924">
        <v>1500.76</v>
      </c>
      <c r="H182" s="924" t="s">
        <v>385</v>
      </c>
      <c r="I182" s="924" t="s">
        <v>27591</v>
      </c>
      <c r="J182" s="923">
        <v>44435</v>
      </c>
      <c r="K182" s="922">
        <v>15703.98</v>
      </c>
      <c r="L182" s="921" t="s">
        <v>27514</v>
      </c>
      <c r="M182" s="920">
        <v>186012.08</v>
      </c>
      <c r="N182" s="920">
        <v>94223.88</v>
      </c>
    </row>
    <row r="183" spans="1:14" ht="72" x14ac:dyDescent="0.25">
      <c r="A183" s="925" t="s">
        <v>27522</v>
      </c>
      <c r="B183" s="924" t="s">
        <v>27521</v>
      </c>
      <c r="C183" s="632" t="s">
        <v>27590</v>
      </c>
      <c r="D183" s="926">
        <v>22965758</v>
      </c>
      <c r="E183" s="924" t="s">
        <v>27537</v>
      </c>
      <c r="F183" s="925">
        <v>5337</v>
      </c>
      <c r="G183" s="924">
        <v>101.09</v>
      </c>
      <c r="H183" s="924" t="s">
        <v>385</v>
      </c>
      <c r="I183" s="924" t="s">
        <v>27589</v>
      </c>
      <c r="J183" s="923">
        <v>44550</v>
      </c>
      <c r="K183" s="922">
        <v>2835.82</v>
      </c>
      <c r="L183" s="921" t="s">
        <v>27514</v>
      </c>
      <c r="M183" s="920">
        <v>34029.839999999997</v>
      </c>
      <c r="N183" s="920">
        <v>17014.919999999998</v>
      </c>
    </row>
    <row r="184" spans="1:14" ht="48" x14ac:dyDescent="0.25">
      <c r="A184" s="925" t="s">
        <v>27522</v>
      </c>
      <c r="B184" s="924" t="s">
        <v>27521</v>
      </c>
      <c r="C184" s="632" t="s">
        <v>27588</v>
      </c>
      <c r="D184" s="926">
        <v>31011486</v>
      </c>
      <c r="E184" s="924" t="s">
        <v>27552</v>
      </c>
      <c r="F184" s="925">
        <v>2010449</v>
      </c>
      <c r="G184" s="924">
        <v>114.02</v>
      </c>
      <c r="H184" s="924" t="s">
        <v>385</v>
      </c>
      <c r="I184" s="924" t="s">
        <v>27587</v>
      </c>
      <c r="J184" s="923">
        <v>44202</v>
      </c>
      <c r="K184" s="922">
        <v>2181.81</v>
      </c>
      <c r="L184" s="921" t="s">
        <v>27514</v>
      </c>
      <c r="M184" s="920">
        <v>26175.24</v>
      </c>
      <c r="N184" s="920">
        <v>13084.86</v>
      </c>
    </row>
    <row r="185" spans="1:14" ht="84" x14ac:dyDescent="0.25">
      <c r="A185" s="925" t="s">
        <v>27522</v>
      </c>
      <c r="B185" s="924" t="s">
        <v>27521</v>
      </c>
      <c r="C185" s="632" t="s">
        <v>27586</v>
      </c>
      <c r="D185" s="926">
        <v>32733270</v>
      </c>
      <c r="E185" s="924" t="s">
        <v>27537</v>
      </c>
      <c r="F185" s="925">
        <v>11000394</v>
      </c>
      <c r="G185" s="924">
        <v>402.77</v>
      </c>
      <c r="H185" s="924" t="s">
        <v>385</v>
      </c>
      <c r="I185" s="924" t="s">
        <v>27585</v>
      </c>
      <c r="J185" s="923">
        <v>44387</v>
      </c>
      <c r="K185" s="922">
        <v>10183.870000000001</v>
      </c>
      <c r="L185" s="921" t="s">
        <v>27514</v>
      </c>
      <c r="M185" s="920">
        <v>122206.44</v>
      </c>
      <c r="N185" s="920">
        <v>61103.22</v>
      </c>
    </row>
    <row r="186" spans="1:14" x14ac:dyDescent="0.25">
      <c r="A186" s="1772" t="s">
        <v>28048</v>
      </c>
      <c r="B186" s="1772"/>
      <c r="C186" s="1772" t="s">
        <v>28047</v>
      </c>
      <c r="D186" s="1772"/>
      <c r="E186" s="1772" t="s">
        <v>28046</v>
      </c>
      <c r="F186" s="1772"/>
      <c r="G186" s="1772"/>
      <c r="H186" s="1772"/>
      <c r="I186" s="1772"/>
      <c r="J186" s="1772" t="s">
        <v>28045</v>
      </c>
      <c r="K186" s="1772"/>
      <c r="L186" s="1772"/>
      <c r="M186" s="1772" t="s">
        <v>28044</v>
      </c>
      <c r="N186" s="1772" t="s">
        <v>28043</v>
      </c>
    </row>
    <row r="187" spans="1:14" ht="58.5" customHeight="1" x14ac:dyDescent="0.25">
      <c r="A187" s="1562" t="s">
        <v>7</v>
      </c>
      <c r="B187" s="1562" t="s">
        <v>2845</v>
      </c>
      <c r="C187" s="1562" t="s">
        <v>28042</v>
      </c>
      <c r="D187" s="1542" t="s">
        <v>28041</v>
      </c>
      <c r="E187" s="1562" t="s">
        <v>28040</v>
      </c>
      <c r="F187" s="1542" t="s">
        <v>28039</v>
      </c>
      <c r="G187" s="1543" t="s">
        <v>28038</v>
      </c>
      <c r="H187" s="1543" t="s">
        <v>28037</v>
      </c>
      <c r="I187" s="1543" t="s">
        <v>6</v>
      </c>
      <c r="J187" s="1542" t="s">
        <v>28036</v>
      </c>
      <c r="K187" s="1562" t="s">
        <v>28035</v>
      </c>
      <c r="L187" s="1562" t="s">
        <v>28034</v>
      </c>
      <c r="M187" s="1772"/>
      <c r="N187" s="1772"/>
    </row>
    <row r="188" spans="1:14" ht="72" x14ac:dyDescent="0.25">
      <c r="A188" s="925" t="s">
        <v>27522</v>
      </c>
      <c r="B188" s="924" t="s">
        <v>27521</v>
      </c>
      <c r="C188" s="632" t="s">
        <v>27584</v>
      </c>
      <c r="D188" s="926" t="s">
        <v>27583</v>
      </c>
      <c r="E188" s="924" t="s">
        <v>27537</v>
      </c>
      <c r="F188" s="925">
        <v>11004070</v>
      </c>
      <c r="G188" s="924">
        <v>795.2</v>
      </c>
      <c r="H188" s="924" t="s">
        <v>385</v>
      </c>
      <c r="I188" s="924" t="s">
        <v>27582</v>
      </c>
      <c r="J188" s="923">
        <v>44395</v>
      </c>
      <c r="K188" s="922">
        <v>7503.91</v>
      </c>
      <c r="L188" s="921" t="s">
        <v>27514</v>
      </c>
      <c r="M188" s="920">
        <v>90046.92</v>
      </c>
      <c r="N188" s="920">
        <v>45023.46</v>
      </c>
    </row>
    <row r="189" spans="1:14" ht="60" x14ac:dyDescent="0.25">
      <c r="A189" s="925" t="s">
        <v>27522</v>
      </c>
      <c r="B189" s="924" t="s">
        <v>27521</v>
      </c>
      <c r="C189" s="632" t="s">
        <v>27581</v>
      </c>
      <c r="D189" s="926">
        <v>26603499</v>
      </c>
      <c r="E189" s="924" t="s">
        <v>27537</v>
      </c>
      <c r="F189" s="925">
        <v>2002731</v>
      </c>
      <c r="G189" s="924">
        <v>260.31</v>
      </c>
      <c r="H189" s="924" t="s">
        <v>385</v>
      </c>
      <c r="I189" s="924" t="s">
        <v>27580</v>
      </c>
      <c r="J189" s="923">
        <v>44440</v>
      </c>
      <c r="K189" s="922">
        <v>2861.11</v>
      </c>
      <c r="L189" s="921" t="s">
        <v>27514</v>
      </c>
      <c r="M189" s="920">
        <v>34333.32</v>
      </c>
      <c r="N189" s="920">
        <v>17166.66</v>
      </c>
    </row>
    <row r="190" spans="1:14" ht="108" x14ac:dyDescent="0.25">
      <c r="A190" s="925" t="s">
        <v>27522</v>
      </c>
      <c r="B190" s="924" t="s">
        <v>27521</v>
      </c>
      <c r="C190" s="632" t="s">
        <v>27574</v>
      </c>
      <c r="D190" s="926">
        <v>20421413216</v>
      </c>
      <c r="E190" s="924" t="s">
        <v>27537</v>
      </c>
      <c r="F190" s="925" t="s">
        <v>27579</v>
      </c>
      <c r="G190" s="924">
        <v>23451.05</v>
      </c>
      <c r="H190" s="924">
        <v>140</v>
      </c>
      <c r="I190" s="924" t="s">
        <v>27578</v>
      </c>
      <c r="J190" s="923">
        <v>44393</v>
      </c>
      <c r="K190" s="922">
        <v>1083859.81</v>
      </c>
      <c r="L190" s="921" t="s">
        <v>27514</v>
      </c>
      <c r="M190" s="920">
        <v>13206448.289999999</v>
      </c>
      <c r="N190" s="920">
        <v>6474930.4100000001</v>
      </c>
    </row>
    <row r="191" spans="1:14" ht="48" x14ac:dyDescent="0.25">
      <c r="A191" s="925" t="s">
        <v>27522</v>
      </c>
      <c r="B191" s="924" t="s">
        <v>27521</v>
      </c>
      <c r="C191" s="632" t="s">
        <v>27577</v>
      </c>
      <c r="D191" s="926" t="s">
        <v>27576</v>
      </c>
      <c r="E191" s="924" t="s">
        <v>27537</v>
      </c>
      <c r="F191" s="925">
        <v>1130703</v>
      </c>
      <c r="G191" s="924">
        <v>800.77</v>
      </c>
      <c r="H191" s="924" t="s">
        <v>385</v>
      </c>
      <c r="I191" s="924" t="s">
        <v>27575</v>
      </c>
      <c r="J191" s="923">
        <v>44492</v>
      </c>
      <c r="K191" s="922">
        <f>36058.55</f>
        <v>36058.550000000003</v>
      </c>
      <c r="L191" s="921" t="s">
        <v>27514</v>
      </c>
      <c r="M191" s="920">
        <v>426425.9</v>
      </c>
      <c r="N191" s="920">
        <v>216351.3</v>
      </c>
    </row>
    <row r="192" spans="1:14" ht="84" x14ac:dyDescent="0.25">
      <c r="A192" s="925" t="s">
        <v>27522</v>
      </c>
      <c r="B192" s="924" t="s">
        <v>27521</v>
      </c>
      <c r="C192" s="632" t="s">
        <v>27574</v>
      </c>
      <c r="D192" s="926">
        <v>20421413216</v>
      </c>
      <c r="E192" s="924" t="s">
        <v>27537</v>
      </c>
      <c r="F192" s="925">
        <v>7015194</v>
      </c>
      <c r="G192" s="924">
        <v>5946.58</v>
      </c>
      <c r="H192" s="924" t="s">
        <v>385</v>
      </c>
      <c r="I192" s="924" t="s">
        <v>27573</v>
      </c>
      <c r="J192" s="923">
        <v>44501</v>
      </c>
      <c r="K192" s="922">
        <v>119571.82</v>
      </c>
      <c r="L192" s="921" t="s">
        <v>27514</v>
      </c>
      <c r="M192" s="920">
        <v>1432044.06</v>
      </c>
      <c r="N192" s="920">
        <v>717430.92</v>
      </c>
    </row>
    <row r="193" spans="1:14" ht="60" x14ac:dyDescent="0.25">
      <c r="A193" s="925" t="s">
        <v>27522</v>
      </c>
      <c r="B193" s="924" t="s">
        <v>27521</v>
      </c>
      <c r="C193" s="632" t="s">
        <v>27572</v>
      </c>
      <c r="D193" s="926" t="s">
        <v>27571</v>
      </c>
      <c r="E193" s="924" t="s">
        <v>27537</v>
      </c>
      <c r="F193" s="925">
        <v>41026359</v>
      </c>
      <c r="G193" s="924">
        <v>513.97</v>
      </c>
      <c r="H193" s="924" t="s">
        <v>385</v>
      </c>
      <c r="I193" s="924" t="s">
        <v>27570</v>
      </c>
      <c r="J193" s="923">
        <v>44521</v>
      </c>
      <c r="K193" s="922">
        <v>21240</v>
      </c>
      <c r="L193" s="921" t="s">
        <v>27514</v>
      </c>
      <c r="M193" s="920">
        <v>254880</v>
      </c>
      <c r="N193" s="920">
        <v>127440</v>
      </c>
    </row>
    <row r="194" spans="1:14" ht="60" x14ac:dyDescent="0.25">
      <c r="A194" s="925" t="s">
        <v>27522</v>
      </c>
      <c r="B194" s="924" t="s">
        <v>27521</v>
      </c>
      <c r="C194" s="632" t="s">
        <v>27569</v>
      </c>
      <c r="D194" s="926" t="s">
        <v>27568</v>
      </c>
      <c r="E194" s="924" t="s">
        <v>27537</v>
      </c>
      <c r="F194" s="925">
        <v>5000766</v>
      </c>
      <c r="G194" s="924">
        <v>208.57</v>
      </c>
      <c r="H194" s="924" t="s">
        <v>385</v>
      </c>
      <c r="I194" s="924" t="s">
        <v>27567</v>
      </c>
      <c r="J194" s="923">
        <v>44622</v>
      </c>
      <c r="K194" s="922">
        <v>5699.29</v>
      </c>
      <c r="L194" s="921" t="s">
        <v>27514</v>
      </c>
      <c r="M194" s="920">
        <v>67752.899999999994</v>
      </c>
      <c r="N194" s="920">
        <v>34195.74</v>
      </c>
    </row>
    <row r="195" spans="1:14" ht="168" x14ac:dyDescent="0.25">
      <c r="A195" s="925" t="s">
        <v>27522</v>
      </c>
      <c r="B195" s="924" t="s">
        <v>27521</v>
      </c>
      <c r="C195" s="632" t="s">
        <v>27566</v>
      </c>
      <c r="D195" s="926">
        <v>20143296254</v>
      </c>
      <c r="E195" s="924" t="s">
        <v>27537</v>
      </c>
      <c r="F195" s="925" t="s">
        <v>27565</v>
      </c>
      <c r="G195" s="924">
        <v>812.23</v>
      </c>
      <c r="H195" s="924" t="s">
        <v>385</v>
      </c>
      <c r="I195" s="924" t="s">
        <v>27564</v>
      </c>
      <c r="J195" s="923">
        <v>44676</v>
      </c>
      <c r="K195" s="922">
        <v>36500</v>
      </c>
      <c r="L195" s="921" t="s">
        <v>27514</v>
      </c>
      <c r="M195" s="920">
        <v>292000</v>
      </c>
      <c r="N195" s="920">
        <v>219000</v>
      </c>
    </row>
    <row r="196" spans="1:14" ht="132" x14ac:dyDescent="0.25">
      <c r="A196" s="925" t="s">
        <v>27522</v>
      </c>
      <c r="B196" s="924" t="s">
        <v>27521</v>
      </c>
      <c r="C196" s="632" t="s">
        <v>27562</v>
      </c>
      <c r="D196" s="926">
        <v>8404505</v>
      </c>
      <c r="E196" s="924" t="s">
        <v>27537</v>
      </c>
      <c r="F196" s="925">
        <v>55164000</v>
      </c>
      <c r="G196" s="924">
        <v>577.79999999999995</v>
      </c>
      <c r="H196" s="924" t="s">
        <v>385</v>
      </c>
      <c r="I196" s="924" t="s">
        <v>27563</v>
      </c>
      <c r="J196" s="923">
        <v>44685</v>
      </c>
      <c r="K196" s="922">
        <v>24780</v>
      </c>
      <c r="L196" s="921" t="s">
        <v>27514</v>
      </c>
      <c r="M196" s="920">
        <v>297360</v>
      </c>
      <c r="N196" s="920">
        <v>148680</v>
      </c>
    </row>
    <row r="197" spans="1:14" ht="156" x14ac:dyDescent="0.25">
      <c r="A197" s="925" t="s">
        <v>27522</v>
      </c>
      <c r="B197" s="924" t="s">
        <v>27521</v>
      </c>
      <c r="C197" s="632" t="s">
        <v>27562</v>
      </c>
      <c r="D197" s="926">
        <v>8404505</v>
      </c>
      <c r="E197" s="924" t="s">
        <v>27537</v>
      </c>
      <c r="F197" s="925">
        <v>55164000</v>
      </c>
      <c r="G197" s="924">
        <v>385.2</v>
      </c>
      <c r="H197" s="924" t="s">
        <v>385</v>
      </c>
      <c r="I197" s="924" t="s">
        <v>27561</v>
      </c>
      <c r="J197" s="923">
        <v>44863</v>
      </c>
      <c r="K197" s="922">
        <v>10620</v>
      </c>
      <c r="L197" s="921" t="s">
        <v>27514</v>
      </c>
      <c r="M197" s="920">
        <v>127440</v>
      </c>
      <c r="N197" s="920">
        <v>63720</v>
      </c>
    </row>
    <row r="198" spans="1:14" ht="84" x14ac:dyDescent="0.25">
      <c r="A198" s="925" t="s">
        <v>27522</v>
      </c>
      <c r="B198" s="924" t="s">
        <v>27521</v>
      </c>
      <c r="C198" s="632" t="s">
        <v>27560</v>
      </c>
      <c r="D198" s="926" t="s">
        <v>27559</v>
      </c>
      <c r="E198" s="924" t="s">
        <v>27537</v>
      </c>
      <c r="F198" s="925">
        <v>5001866</v>
      </c>
      <c r="G198" s="924">
        <v>194.95</v>
      </c>
      <c r="H198" s="924" t="s">
        <v>385</v>
      </c>
      <c r="I198" s="924" t="s">
        <v>27558</v>
      </c>
      <c r="J198" s="923">
        <v>44699</v>
      </c>
      <c r="K198" s="922">
        <v>6933.85</v>
      </c>
      <c r="L198" s="921" t="s">
        <v>27514</v>
      </c>
      <c r="M198" s="920">
        <v>81470.8</v>
      </c>
      <c r="N198" s="920">
        <v>41603.1</v>
      </c>
    </row>
    <row r="199" spans="1:14" x14ac:dyDescent="0.25">
      <c r="A199" s="1772" t="s">
        <v>28048</v>
      </c>
      <c r="B199" s="1772"/>
      <c r="C199" s="1772" t="s">
        <v>28047</v>
      </c>
      <c r="D199" s="1772"/>
      <c r="E199" s="1772" t="s">
        <v>28046</v>
      </c>
      <c r="F199" s="1772"/>
      <c r="G199" s="1772"/>
      <c r="H199" s="1772"/>
      <c r="I199" s="1772"/>
      <c r="J199" s="1772" t="s">
        <v>28045</v>
      </c>
      <c r="K199" s="1772"/>
      <c r="L199" s="1772"/>
      <c r="M199" s="1772" t="s">
        <v>28044</v>
      </c>
      <c r="N199" s="1772" t="s">
        <v>28043</v>
      </c>
    </row>
    <row r="200" spans="1:14" ht="65.25" customHeight="1" x14ac:dyDescent="0.25">
      <c r="A200" s="1562" t="s">
        <v>7</v>
      </c>
      <c r="B200" s="1562" t="s">
        <v>2845</v>
      </c>
      <c r="C200" s="1562" t="s">
        <v>28042</v>
      </c>
      <c r="D200" s="1542" t="s">
        <v>28041</v>
      </c>
      <c r="E200" s="1562" t="s">
        <v>28040</v>
      </c>
      <c r="F200" s="1542" t="s">
        <v>28039</v>
      </c>
      <c r="G200" s="1543" t="s">
        <v>28038</v>
      </c>
      <c r="H200" s="1543" t="s">
        <v>28037</v>
      </c>
      <c r="I200" s="1543" t="s">
        <v>6</v>
      </c>
      <c r="J200" s="1542" t="s">
        <v>28036</v>
      </c>
      <c r="K200" s="1562" t="s">
        <v>28035</v>
      </c>
      <c r="L200" s="1562" t="s">
        <v>28034</v>
      </c>
      <c r="M200" s="1772"/>
      <c r="N200" s="1772"/>
    </row>
    <row r="201" spans="1:14" ht="72" x14ac:dyDescent="0.25">
      <c r="A201" s="925" t="s">
        <v>27522</v>
      </c>
      <c r="B201" s="924" t="s">
        <v>27521</v>
      </c>
      <c r="C201" s="632" t="s">
        <v>27557</v>
      </c>
      <c r="D201" s="926">
        <v>4806969</v>
      </c>
      <c r="E201" s="924" t="s">
        <v>27537</v>
      </c>
      <c r="F201" s="925">
        <v>5001499</v>
      </c>
      <c r="G201" s="924">
        <v>64.459999999999994</v>
      </c>
      <c r="H201" s="924" t="s">
        <v>385</v>
      </c>
      <c r="I201" s="924" t="s">
        <v>27556</v>
      </c>
      <c r="J201" s="923">
        <v>44749</v>
      </c>
      <c r="K201" s="922">
        <v>1917.11</v>
      </c>
      <c r="L201" s="921" t="s">
        <v>27514</v>
      </c>
      <c r="M201" s="920">
        <v>22302.66</v>
      </c>
      <c r="N201" s="920">
        <v>11502.66</v>
      </c>
    </row>
    <row r="202" spans="1:14" ht="84" x14ac:dyDescent="0.25">
      <c r="A202" s="925" t="s">
        <v>27522</v>
      </c>
      <c r="B202" s="924" t="s">
        <v>27521</v>
      </c>
      <c r="C202" s="632" t="s">
        <v>27555</v>
      </c>
      <c r="D202" s="926">
        <v>800989</v>
      </c>
      <c r="E202" s="924" t="s">
        <v>27537</v>
      </c>
      <c r="F202" s="925">
        <v>5000185</v>
      </c>
      <c r="G202" s="924">
        <v>190.89</v>
      </c>
      <c r="H202" s="924" t="s">
        <v>385</v>
      </c>
      <c r="I202" s="924" t="s">
        <v>27554</v>
      </c>
      <c r="J202" s="923">
        <v>44699</v>
      </c>
      <c r="K202" s="922">
        <v>2977.7</v>
      </c>
      <c r="L202" s="921" t="s">
        <v>27514</v>
      </c>
      <c r="M202" s="920">
        <v>34488.5</v>
      </c>
      <c r="N202" s="920">
        <v>17866.2</v>
      </c>
    </row>
    <row r="203" spans="1:14" ht="108" x14ac:dyDescent="0.25">
      <c r="A203" s="925" t="s">
        <v>27522</v>
      </c>
      <c r="B203" s="924" t="s">
        <v>27521</v>
      </c>
      <c r="C203" s="632" t="s">
        <v>27553</v>
      </c>
      <c r="D203" s="926">
        <v>8598440</v>
      </c>
      <c r="E203" s="924" t="s">
        <v>27552</v>
      </c>
      <c r="F203" s="925">
        <v>43704265</v>
      </c>
      <c r="G203" s="924">
        <v>565.75</v>
      </c>
      <c r="H203" s="924" t="s">
        <v>385</v>
      </c>
      <c r="I203" s="924" t="s">
        <v>27551</v>
      </c>
      <c r="J203" s="923">
        <v>44696</v>
      </c>
      <c r="K203" s="922">
        <v>18585</v>
      </c>
      <c r="L203" s="921" t="s">
        <v>27514</v>
      </c>
      <c r="M203" s="920">
        <v>223020</v>
      </c>
      <c r="N203" s="920">
        <v>111510</v>
      </c>
    </row>
    <row r="204" spans="1:14" ht="60" x14ac:dyDescent="0.25">
      <c r="A204" s="925" t="s">
        <v>27522</v>
      </c>
      <c r="B204" s="924" t="s">
        <v>27521</v>
      </c>
      <c r="C204" s="632" t="s">
        <v>27550</v>
      </c>
      <c r="D204" s="926">
        <v>20303120409</v>
      </c>
      <c r="E204" s="924" t="s">
        <v>27537</v>
      </c>
      <c r="F204" s="925">
        <v>41676760</v>
      </c>
      <c r="G204" s="924">
        <v>618.5</v>
      </c>
      <c r="H204" s="924" t="s">
        <v>385</v>
      </c>
      <c r="I204" s="924" t="s">
        <v>27549</v>
      </c>
      <c r="J204" s="923">
        <v>44720</v>
      </c>
      <c r="K204" s="922">
        <v>65495.54</v>
      </c>
      <c r="L204" s="921" t="s">
        <v>27514</v>
      </c>
      <c r="M204" s="920">
        <v>764059.09</v>
      </c>
      <c r="N204" s="920">
        <v>386971.64</v>
      </c>
    </row>
    <row r="205" spans="1:14" ht="72" x14ac:dyDescent="0.25">
      <c r="A205" s="925" t="s">
        <v>27522</v>
      </c>
      <c r="B205" s="924" t="s">
        <v>27521</v>
      </c>
      <c r="C205" s="632" t="s">
        <v>27548</v>
      </c>
      <c r="D205" s="926">
        <v>33405942</v>
      </c>
      <c r="E205" s="924" t="s">
        <v>27537</v>
      </c>
      <c r="F205" s="925">
        <v>2013593</v>
      </c>
      <c r="G205" s="924">
        <v>104.25</v>
      </c>
      <c r="H205" s="924" t="s">
        <v>385</v>
      </c>
      <c r="I205" s="924" t="s">
        <v>27547</v>
      </c>
      <c r="J205" s="923">
        <v>44439</v>
      </c>
      <c r="K205" s="922">
        <v>3500</v>
      </c>
      <c r="L205" s="921" t="s">
        <v>27514</v>
      </c>
      <c r="M205" s="920">
        <v>14000</v>
      </c>
      <c r="N205" s="920">
        <v>21000</v>
      </c>
    </row>
    <row r="206" spans="1:14" ht="72" x14ac:dyDescent="0.25">
      <c r="A206" s="925" t="s">
        <v>27522</v>
      </c>
      <c r="B206" s="924" t="s">
        <v>27521</v>
      </c>
      <c r="C206" s="632" t="s">
        <v>27546</v>
      </c>
      <c r="D206" s="926" t="s">
        <v>27545</v>
      </c>
      <c r="E206" s="924" t="s">
        <v>27537</v>
      </c>
      <c r="F206" s="925" t="s">
        <v>27544</v>
      </c>
      <c r="G206" s="924">
        <v>200</v>
      </c>
      <c r="H206" s="924" t="s">
        <v>385</v>
      </c>
      <c r="I206" s="924" t="s">
        <v>27543</v>
      </c>
      <c r="J206" s="923">
        <v>44818</v>
      </c>
      <c r="K206" s="922">
        <v>7433.21</v>
      </c>
      <c r="L206" s="921" t="s">
        <v>27514</v>
      </c>
      <c r="M206" s="920">
        <v>85732.84</v>
      </c>
      <c r="N206" s="920">
        <v>44599.26</v>
      </c>
    </row>
    <row r="207" spans="1:14" ht="132" x14ac:dyDescent="0.25">
      <c r="A207" s="925" t="s">
        <v>27522</v>
      </c>
      <c r="B207" s="924" t="s">
        <v>27521</v>
      </c>
      <c r="C207" s="632" t="s">
        <v>27532</v>
      </c>
      <c r="D207" s="926" t="s">
        <v>27542</v>
      </c>
      <c r="E207" s="924" t="s">
        <v>27537</v>
      </c>
      <c r="F207" s="925">
        <v>11589310</v>
      </c>
      <c r="G207" s="924">
        <v>900</v>
      </c>
      <c r="H207" s="924" t="s">
        <v>385</v>
      </c>
      <c r="I207" s="924" t="s">
        <v>27541</v>
      </c>
      <c r="J207" s="923">
        <v>44846</v>
      </c>
      <c r="K207" s="922">
        <v>20410.28</v>
      </c>
      <c r="L207" s="921" t="s">
        <v>27514</v>
      </c>
      <c r="M207" s="920">
        <v>241370.56</v>
      </c>
      <c r="N207" s="920">
        <v>122461.68</v>
      </c>
    </row>
    <row r="208" spans="1:14" ht="60" x14ac:dyDescent="0.25">
      <c r="A208" s="925" t="s">
        <v>27522</v>
      </c>
      <c r="B208" s="924" t="s">
        <v>27521</v>
      </c>
      <c r="C208" s="632" t="s">
        <v>27540</v>
      </c>
      <c r="D208" s="926">
        <v>2636070</v>
      </c>
      <c r="E208" s="924" t="s">
        <v>27537</v>
      </c>
      <c r="F208" s="925">
        <v>20353</v>
      </c>
      <c r="G208" s="924">
        <v>684.45</v>
      </c>
      <c r="H208" s="924" t="s">
        <v>385</v>
      </c>
      <c r="I208" s="924" t="s">
        <v>27539</v>
      </c>
      <c r="J208" s="923">
        <v>45154</v>
      </c>
      <c r="K208" s="922">
        <v>35400</v>
      </c>
      <c r="L208" s="921" t="s">
        <v>27514</v>
      </c>
      <c r="M208" s="920">
        <v>424800</v>
      </c>
      <c r="N208" s="920">
        <v>212400</v>
      </c>
    </row>
    <row r="209" spans="1:14" ht="60" x14ac:dyDescent="0.25">
      <c r="A209" s="925" t="s">
        <v>27522</v>
      </c>
      <c r="B209" s="924" t="s">
        <v>27521</v>
      </c>
      <c r="C209" s="632" t="s">
        <v>27538</v>
      </c>
      <c r="D209" s="926">
        <v>28209748</v>
      </c>
      <c r="E209" s="924" t="s">
        <v>27537</v>
      </c>
      <c r="F209" s="925">
        <v>2002286</v>
      </c>
      <c r="G209" s="924">
        <v>103.5</v>
      </c>
      <c r="H209" s="924" t="s">
        <v>385</v>
      </c>
      <c r="I209" s="924" t="s">
        <v>27536</v>
      </c>
      <c r="J209" s="923">
        <v>44197</v>
      </c>
      <c r="K209" s="922">
        <v>2600</v>
      </c>
      <c r="L209" s="921" t="s">
        <v>27514</v>
      </c>
      <c r="M209" s="920">
        <v>31200</v>
      </c>
      <c r="N209" s="920">
        <v>15600</v>
      </c>
    </row>
    <row r="210" spans="1:14" ht="60" x14ac:dyDescent="0.25">
      <c r="A210" s="925" t="s">
        <v>27522</v>
      </c>
      <c r="B210" s="924" t="s">
        <v>27521</v>
      </c>
      <c r="C210" s="632" t="s">
        <v>27535</v>
      </c>
      <c r="D210" s="926">
        <v>22411122</v>
      </c>
      <c r="E210" s="924" t="s">
        <v>27534</v>
      </c>
      <c r="F210" s="925">
        <v>11100372</v>
      </c>
      <c r="G210" s="924">
        <v>136.93</v>
      </c>
      <c r="H210" s="924" t="s">
        <v>385</v>
      </c>
      <c r="I210" s="924" t="s">
        <v>27533</v>
      </c>
      <c r="J210" s="923">
        <v>44286</v>
      </c>
      <c r="K210" s="922">
        <v>3500</v>
      </c>
      <c r="L210" s="921" t="s">
        <v>27514</v>
      </c>
      <c r="M210" s="920">
        <v>42000</v>
      </c>
      <c r="N210" s="920">
        <v>21000</v>
      </c>
    </row>
    <row r="211" spans="1:14" ht="144" x14ac:dyDescent="0.25">
      <c r="A211" s="925" t="s">
        <v>27522</v>
      </c>
      <c r="B211" s="924" t="s">
        <v>27521</v>
      </c>
      <c r="C211" s="632" t="s">
        <v>27532</v>
      </c>
      <c r="D211" s="926">
        <v>9201529</v>
      </c>
      <c r="E211" s="924" t="s">
        <v>27518</v>
      </c>
      <c r="F211" s="925" t="s">
        <v>27531</v>
      </c>
      <c r="G211" s="924" t="s">
        <v>27530</v>
      </c>
      <c r="H211" s="924"/>
      <c r="I211" s="924" t="s">
        <v>27529</v>
      </c>
      <c r="J211" s="923">
        <v>44742</v>
      </c>
      <c r="K211" s="922">
        <v>8000</v>
      </c>
      <c r="L211" s="921" t="s">
        <v>27514</v>
      </c>
      <c r="M211" s="920">
        <v>48000</v>
      </c>
      <c r="N211" s="920">
        <v>48000</v>
      </c>
    </row>
    <row r="212" spans="1:14" ht="72" x14ac:dyDescent="0.25">
      <c r="A212" s="925" t="s">
        <v>27522</v>
      </c>
      <c r="B212" s="924" t="s">
        <v>27521</v>
      </c>
      <c r="C212" s="632" t="s">
        <v>27528</v>
      </c>
      <c r="D212" s="926" t="s">
        <v>27527</v>
      </c>
      <c r="E212" s="924" t="s">
        <v>27526</v>
      </c>
      <c r="F212" s="925" t="s">
        <v>27525</v>
      </c>
      <c r="G212" s="924" t="s">
        <v>27524</v>
      </c>
      <c r="H212" s="924"/>
      <c r="I212" s="924" t="s">
        <v>27523</v>
      </c>
      <c r="J212" s="923">
        <v>44153</v>
      </c>
      <c r="K212" s="922">
        <v>44604</v>
      </c>
      <c r="L212" s="921" t="s">
        <v>27514</v>
      </c>
      <c r="M212" s="920">
        <v>223020</v>
      </c>
      <c r="N212" s="920">
        <v>267624</v>
      </c>
    </row>
    <row r="213" spans="1:14" x14ac:dyDescent="0.25">
      <c r="A213" s="1772" t="s">
        <v>28048</v>
      </c>
      <c r="B213" s="1772"/>
      <c r="C213" s="1772" t="s">
        <v>28047</v>
      </c>
      <c r="D213" s="1772"/>
      <c r="E213" s="1772" t="s">
        <v>28046</v>
      </c>
      <c r="F213" s="1772"/>
      <c r="G213" s="1772"/>
      <c r="H213" s="1772"/>
      <c r="I213" s="1772"/>
      <c r="J213" s="1772" t="s">
        <v>28045</v>
      </c>
      <c r="K213" s="1772"/>
      <c r="L213" s="1772"/>
      <c r="M213" s="1772" t="s">
        <v>28044</v>
      </c>
      <c r="N213" s="1772" t="s">
        <v>28043</v>
      </c>
    </row>
    <row r="214" spans="1:14" ht="87" customHeight="1" x14ac:dyDescent="0.25">
      <c r="A214" s="1562" t="s">
        <v>7</v>
      </c>
      <c r="B214" s="1562" t="s">
        <v>2845</v>
      </c>
      <c r="C214" s="1562" t="s">
        <v>28042</v>
      </c>
      <c r="D214" s="1542" t="s">
        <v>28041</v>
      </c>
      <c r="E214" s="1562" t="s">
        <v>28040</v>
      </c>
      <c r="F214" s="1542" t="s">
        <v>28039</v>
      </c>
      <c r="G214" s="1543" t="s">
        <v>28038</v>
      </c>
      <c r="H214" s="1543" t="s">
        <v>28037</v>
      </c>
      <c r="I214" s="1543" t="s">
        <v>6</v>
      </c>
      <c r="J214" s="1542" t="s">
        <v>28036</v>
      </c>
      <c r="K214" s="1562" t="s">
        <v>28035</v>
      </c>
      <c r="L214" s="1562" t="s">
        <v>28034</v>
      </c>
      <c r="M214" s="1772"/>
      <c r="N214" s="1772"/>
    </row>
    <row r="215" spans="1:14" ht="96" x14ac:dyDescent="0.25">
      <c r="A215" s="925" t="s">
        <v>27522</v>
      </c>
      <c r="B215" s="924" t="s">
        <v>27521</v>
      </c>
      <c r="C215" s="632" t="s">
        <v>27520</v>
      </c>
      <c r="D215" s="926" t="s">
        <v>27519</v>
      </c>
      <c r="E215" s="924" t="s">
        <v>27518</v>
      </c>
      <c r="F215" s="925" t="s">
        <v>27517</v>
      </c>
      <c r="G215" s="924" t="s">
        <v>27516</v>
      </c>
      <c r="H215" s="924"/>
      <c r="I215" s="924" t="s">
        <v>27515</v>
      </c>
      <c r="J215" s="923">
        <v>44932</v>
      </c>
      <c r="K215" s="922">
        <v>71400</v>
      </c>
      <c r="L215" s="921" t="s">
        <v>27514</v>
      </c>
      <c r="M215" s="920">
        <v>0</v>
      </c>
      <c r="N215" s="920">
        <v>428400</v>
      </c>
    </row>
    <row r="216" spans="1:14" x14ac:dyDescent="0.25">
      <c r="A216" s="916" t="s">
        <v>27508</v>
      </c>
      <c r="B216" s="916" t="s">
        <v>27507</v>
      </c>
      <c r="C216" s="919" t="s">
        <v>27512</v>
      </c>
      <c r="D216" s="916">
        <v>26692130</v>
      </c>
      <c r="E216" s="918" t="s">
        <v>27505</v>
      </c>
      <c r="F216" s="918">
        <v>2159507</v>
      </c>
      <c r="G216" s="917">
        <v>132.94</v>
      </c>
      <c r="H216" s="916"/>
      <c r="I216" s="913"/>
      <c r="J216" s="915" t="s">
        <v>27513</v>
      </c>
      <c r="K216" s="914">
        <v>5000</v>
      </c>
      <c r="L216" s="913" t="s">
        <v>27510</v>
      </c>
      <c r="M216" s="912">
        <v>30000</v>
      </c>
      <c r="N216" s="912">
        <v>60000</v>
      </c>
    </row>
    <row r="217" spans="1:14" x14ac:dyDescent="0.25">
      <c r="A217" s="916" t="s">
        <v>27508</v>
      </c>
      <c r="B217" s="916" t="s">
        <v>27507</v>
      </c>
      <c r="C217" s="919" t="s">
        <v>27512</v>
      </c>
      <c r="D217" s="916">
        <v>26692130</v>
      </c>
      <c r="E217" s="918" t="s">
        <v>27505</v>
      </c>
      <c r="F217" s="918">
        <v>12159507</v>
      </c>
      <c r="G217" s="917">
        <v>132.94</v>
      </c>
      <c r="H217" s="916"/>
      <c r="I217" s="913"/>
      <c r="J217" s="915" t="s">
        <v>27511</v>
      </c>
      <c r="K217" s="914">
        <v>5000</v>
      </c>
      <c r="L217" s="913" t="s">
        <v>27510</v>
      </c>
      <c r="M217" s="912">
        <v>30000</v>
      </c>
      <c r="N217" s="912">
        <v>60000</v>
      </c>
    </row>
    <row r="218" spans="1:14" ht="24" x14ac:dyDescent="0.25">
      <c r="A218" s="916" t="s">
        <v>27508</v>
      </c>
      <c r="B218" s="916" t="s">
        <v>27507</v>
      </c>
      <c r="C218" s="919" t="s">
        <v>27506</v>
      </c>
      <c r="D218" s="916">
        <v>11080203</v>
      </c>
      <c r="E218" s="918" t="s">
        <v>27505</v>
      </c>
      <c r="F218" s="918">
        <v>11080203</v>
      </c>
      <c r="G218" s="917">
        <v>526.66</v>
      </c>
      <c r="H218" s="916"/>
      <c r="I218" s="913"/>
      <c r="J218" s="915" t="s">
        <v>27509</v>
      </c>
      <c r="K218" s="914">
        <v>28292.17</v>
      </c>
      <c r="L218" s="913" t="s">
        <v>27502</v>
      </c>
      <c r="M218" s="912">
        <v>56584.34</v>
      </c>
      <c r="N218" s="912">
        <v>141460.85</v>
      </c>
    </row>
    <row r="219" spans="1:14" ht="24" x14ac:dyDescent="0.25">
      <c r="A219" s="916" t="s">
        <v>27508</v>
      </c>
      <c r="B219" s="916" t="s">
        <v>27507</v>
      </c>
      <c r="C219" s="919" t="s">
        <v>27506</v>
      </c>
      <c r="D219" s="916">
        <v>11080203</v>
      </c>
      <c r="E219" s="918" t="s">
        <v>27505</v>
      </c>
      <c r="F219" s="918" t="s">
        <v>27504</v>
      </c>
      <c r="G219" s="917">
        <v>526.66</v>
      </c>
      <c r="H219" s="916"/>
      <c r="I219" s="913"/>
      <c r="J219" s="915" t="s">
        <v>27503</v>
      </c>
      <c r="K219" s="914">
        <v>28292.17</v>
      </c>
      <c r="L219" s="913" t="s">
        <v>27502</v>
      </c>
      <c r="M219" s="912"/>
      <c r="N219" s="912"/>
    </row>
    <row r="220" spans="1:14" x14ac:dyDescent="0.25">
      <c r="A220" s="1791" t="s">
        <v>4</v>
      </c>
      <c r="B220" s="1791"/>
      <c r="C220" s="1791"/>
      <c r="D220" s="1791"/>
      <c r="E220" s="1791"/>
      <c r="F220" s="1791"/>
      <c r="G220" s="1791"/>
      <c r="H220" s="1791"/>
      <c r="I220" s="1791"/>
      <c r="J220" s="1791"/>
      <c r="K220" s="911"/>
      <c r="L220" s="910"/>
      <c r="M220" s="909">
        <f>SUM(M13:M219)</f>
        <v>54628642.912000008</v>
      </c>
      <c r="N220" s="909">
        <f>SUM(N13:N219)</f>
        <v>29418012.224000007</v>
      </c>
    </row>
    <row r="221" spans="1:14" x14ac:dyDescent="0.25">
      <c r="A221" s="818" t="s">
        <v>27501</v>
      </c>
      <c r="B221" s="905"/>
      <c r="C221" s="905"/>
      <c r="D221" s="905"/>
      <c r="E221" s="905"/>
      <c r="F221" s="905"/>
      <c r="G221" s="908"/>
      <c r="H221" s="907"/>
      <c r="I221" s="905"/>
      <c r="J221" s="905"/>
      <c r="K221" s="906"/>
      <c r="L221" s="905"/>
      <c r="M221" s="904"/>
      <c r="N221" s="904"/>
    </row>
    <row r="223" spans="1:14" ht="20.25" x14ac:dyDescent="0.25">
      <c r="A223" s="1790" t="s">
        <v>28054</v>
      </c>
      <c r="B223" s="1790"/>
      <c r="C223" s="1790"/>
    </row>
    <row r="224" spans="1:14" ht="38.25" customHeight="1" x14ac:dyDescent="0.35">
      <c r="A224" s="1789" t="s">
        <v>28056</v>
      </c>
      <c r="B224" s="1789"/>
      <c r="C224" s="1789"/>
      <c r="D224" s="951"/>
      <c r="E224" s="950"/>
      <c r="F224" s="950"/>
      <c r="G224" s="950"/>
      <c r="H224" s="950"/>
      <c r="I224" s="950"/>
      <c r="J224" s="950"/>
      <c r="K224" s="950"/>
      <c r="L224" s="950"/>
      <c r="M224" s="950"/>
      <c r="N224" s="950"/>
    </row>
    <row r="225" spans="1:14" ht="23.25" x14ac:dyDescent="0.25">
      <c r="A225" s="1766" t="s">
        <v>28053</v>
      </c>
      <c r="B225" s="1766"/>
      <c r="C225" s="1766"/>
      <c r="D225" s="1766"/>
      <c r="E225" s="1766"/>
      <c r="F225" s="1766"/>
      <c r="G225" s="1766"/>
      <c r="H225" s="1766"/>
      <c r="I225" s="1766"/>
      <c r="J225" s="1766"/>
      <c r="K225" s="1766"/>
      <c r="L225" s="1766"/>
      <c r="M225" s="1766"/>
      <c r="N225" s="1766"/>
    </row>
    <row r="226" spans="1:14" ht="23.25" x14ac:dyDescent="0.25">
      <c r="A226" s="944"/>
      <c r="B226" s="944"/>
      <c r="C226" s="944"/>
      <c r="D226" s="944"/>
      <c r="E226" s="944"/>
      <c r="F226" s="944"/>
      <c r="G226" s="944"/>
      <c r="H226" s="944"/>
      <c r="I226" s="944"/>
      <c r="J226" s="944"/>
      <c r="K226" s="944"/>
      <c r="L226" s="944"/>
      <c r="M226" s="944"/>
      <c r="N226" s="944"/>
    </row>
    <row r="227" spans="1:14" ht="23.25" x14ac:dyDescent="0.25">
      <c r="A227" s="1762" t="s">
        <v>28052</v>
      </c>
      <c r="B227" s="1762"/>
      <c r="C227" s="1762"/>
      <c r="D227" s="1762"/>
      <c r="E227" s="1762"/>
      <c r="F227" s="1762"/>
      <c r="G227" s="1762"/>
      <c r="H227" s="1762"/>
      <c r="I227" s="1762"/>
      <c r="J227" s="1762"/>
      <c r="K227" s="1762"/>
      <c r="L227" s="1762"/>
      <c r="M227" s="1762"/>
      <c r="N227" s="1762"/>
    </row>
    <row r="228" spans="1:14" ht="23.25" x14ac:dyDescent="0.25">
      <c r="A228" s="860"/>
      <c r="B228" s="864"/>
      <c r="C228" s="864"/>
      <c r="D228" s="864"/>
      <c r="E228" s="943"/>
      <c r="F228" s="864"/>
      <c r="G228" s="864"/>
      <c r="H228" s="942"/>
      <c r="I228" s="864"/>
      <c r="J228" s="941"/>
      <c r="K228" s="940"/>
      <c r="L228" s="864"/>
      <c r="M228" s="940"/>
      <c r="N228" s="940"/>
    </row>
    <row r="229" spans="1:14" ht="23.25" x14ac:dyDescent="0.25">
      <c r="A229" s="1577" t="s">
        <v>28051</v>
      </c>
      <c r="B229" s="1577"/>
      <c r="C229" s="1577"/>
      <c r="D229" s="1577"/>
      <c r="E229" s="1577"/>
      <c r="F229" s="1577"/>
      <c r="G229" s="1577"/>
      <c r="H229" s="1577"/>
      <c r="I229" s="1577"/>
      <c r="J229" s="1577"/>
      <c r="K229" s="1577"/>
      <c r="L229" s="1577"/>
      <c r="M229" s="1577"/>
      <c r="N229" s="1577"/>
    </row>
    <row r="230" spans="1:14" ht="15.75" x14ac:dyDescent="0.25">
      <c r="A230" s="964"/>
      <c r="B230" s="961"/>
      <c r="C230" s="961"/>
      <c r="D230" s="963"/>
      <c r="E230" s="962"/>
      <c r="F230" s="961"/>
      <c r="G230" s="961"/>
      <c r="H230" s="861"/>
      <c r="I230" s="961"/>
      <c r="J230" s="961"/>
      <c r="K230" s="960"/>
      <c r="L230" s="961"/>
      <c r="M230" s="960"/>
      <c r="N230" s="960"/>
    </row>
    <row r="231" spans="1:14" s="835" customFormat="1" ht="18.75" x14ac:dyDescent="0.25">
      <c r="A231" s="845" t="s">
        <v>3618</v>
      </c>
      <c r="B231" s="935"/>
      <c r="C231" s="934"/>
      <c r="D231" s="933" t="s">
        <v>28063</v>
      </c>
      <c r="E231" s="932"/>
      <c r="F231" s="931"/>
      <c r="G231" s="931"/>
      <c r="H231" s="931"/>
      <c r="I231" s="931"/>
      <c r="J231" s="931"/>
      <c r="K231" s="930"/>
      <c r="L231" s="931"/>
      <c r="M231" s="930"/>
      <c r="N231" s="930"/>
    </row>
    <row r="233" spans="1:14" x14ac:dyDescent="0.25">
      <c r="A233" s="1772" t="s">
        <v>28048</v>
      </c>
      <c r="B233" s="1772"/>
      <c r="C233" s="1772" t="s">
        <v>28047</v>
      </c>
      <c r="D233" s="1772"/>
      <c r="E233" s="1772" t="s">
        <v>28046</v>
      </c>
      <c r="F233" s="1772"/>
      <c r="G233" s="1772"/>
      <c r="H233" s="1772"/>
      <c r="I233" s="1772"/>
      <c r="J233" s="1772" t="s">
        <v>28045</v>
      </c>
      <c r="K233" s="1772"/>
      <c r="L233" s="1772"/>
      <c r="M233" s="1772" t="s">
        <v>28044</v>
      </c>
      <c r="N233" s="1772" t="s">
        <v>28043</v>
      </c>
    </row>
    <row r="234" spans="1:14" ht="73.5" customHeight="1" x14ac:dyDescent="0.25">
      <c r="A234" s="1534" t="s">
        <v>7</v>
      </c>
      <c r="B234" s="1534" t="s">
        <v>2845</v>
      </c>
      <c r="C234" s="1534" t="s">
        <v>28042</v>
      </c>
      <c r="D234" s="1542" t="s">
        <v>28041</v>
      </c>
      <c r="E234" s="1534" t="s">
        <v>28040</v>
      </c>
      <c r="F234" s="1542" t="s">
        <v>28039</v>
      </c>
      <c r="G234" s="1543" t="s">
        <v>28038</v>
      </c>
      <c r="H234" s="1543" t="s">
        <v>28037</v>
      </c>
      <c r="I234" s="1543" t="s">
        <v>6</v>
      </c>
      <c r="J234" s="1542" t="s">
        <v>28036</v>
      </c>
      <c r="K234" s="1534" t="s">
        <v>28035</v>
      </c>
      <c r="L234" s="1534" t="s">
        <v>28034</v>
      </c>
      <c r="M234" s="1772"/>
      <c r="N234" s="1772"/>
    </row>
    <row r="235" spans="1:14" ht="24" x14ac:dyDescent="0.25">
      <c r="A235" s="925" t="s">
        <v>27926</v>
      </c>
      <c r="B235" s="916" t="s">
        <v>27941</v>
      </c>
      <c r="C235" s="919" t="s">
        <v>28032</v>
      </c>
      <c r="D235" s="916" t="s">
        <v>28031</v>
      </c>
      <c r="E235" s="918" t="s">
        <v>27939</v>
      </c>
      <c r="F235" s="918">
        <v>49007804</v>
      </c>
      <c r="G235" s="917" t="s">
        <v>28033</v>
      </c>
      <c r="H235" s="916"/>
      <c r="I235" s="913"/>
      <c r="J235" s="915">
        <v>44196</v>
      </c>
      <c r="K235" s="914">
        <v>4060</v>
      </c>
      <c r="L235" s="913" t="s">
        <v>27714</v>
      </c>
      <c r="M235" s="912">
        <v>48720</v>
      </c>
      <c r="N235" s="912">
        <v>20300</v>
      </c>
    </row>
    <row r="236" spans="1:14" ht="48" x14ac:dyDescent="0.25">
      <c r="A236" s="925" t="s">
        <v>27926</v>
      </c>
      <c r="B236" s="916" t="s">
        <v>27941</v>
      </c>
      <c r="C236" s="919" t="s">
        <v>28032</v>
      </c>
      <c r="D236" s="916" t="s">
        <v>28031</v>
      </c>
      <c r="E236" s="918" t="s">
        <v>27939</v>
      </c>
      <c r="F236" s="918">
        <v>49007804</v>
      </c>
      <c r="G236" s="917" t="s">
        <v>28030</v>
      </c>
      <c r="H236" s="916"/>
      <c r="I236" s="913"/>
      <c r="J236" s="915">
        <v>44196</v>
      </c>
      <c r="K236" s="914">
        <v>5120</v>
      </c>
      <c r="L236" s="913" t="s">
        <v>27714</v>
      </c>
      <c r="M236" s="912">
        <v>61440</v>
      </c>
      <c r="N236" s="912">
        <v>25600</v>
      </c>
    </row>
    <row r="237" spans="1:14" ht="24" x14ac:dyDescent="0.25">
      <c r="A237" s="925" t="s">
        <v>27926</v>
      </c>
      <c r="B237" s="916" t="s">
        <v>27941</v>
      </c>
      <c r="C237" s="919" t="s">
        <v>28029</v>
      </c>
      <c r="D237" s="916">
        <v>11011401</v>
      </c>
      <c r="E237" s="918" t="s">
        <v>27939</v>
      </c>
      <c r="F237" s="918">
        <v>1660474</v>
      </c>
      <c r="G237" s="917">
        <v>540.91999999999996</v>
      </c>
      <c r="H237" s="916"/>
      <c r="I237" s="913"/>
      <c r="J237" s="915">
        <v>44196</v>
      </c>
      <c r="K237" s="914">
        <v>11756.18</v>
      </c>
      <c r="L237" s="913" t="s">
        <v>27714</v>
      </c>
      <c r="M237" s="912">
        <v>141074.04</v>
      </c>
      <c r="N237" s="912">
        <v>47024.68</v>
      </c>
    </row>
    <row r="238" spans="1:14" ht="24" x14ac:dyDescent="0.25">
      <c r="A238" s="925" t="s">
        <v>27926</v>
      </c>
      <c r="B238" s="916" t="s">
        <v>27941</v>
      </c>
      <c r="C238" s="919" t="s">
        <v>28028</v>
      </c>
      <c r="D238" s="916" t="s">
        <v>28027</v>
      </c>
      <c r="E238" s="918" t="s">
        <v>27939</v>
      </c>
      <c r="F238" s="918">
        <v>11022365</v>
      </c>
      <c r="G238" s="917">
        <v>115</v>
      </c>
      <c r="H238" s="916"/>
      <c r="I238" s="913"/>
      <c r="J238" s="915">
        <v>44108</v>
      </c>
      <c r="K238" s="914">
        <v>59497.32</v>
      </c>
      <c r="L238" s="913" t="s">
        <v>28026</v>
      </c>
      <c r="M238" s="912">
        <v>59497.32</v>
      </c>
      <c r="N238" s="912">
        <v>0</v>
      </c>
    </row>
    <row r="239" spans="1:14" ht="24" x14ac:dyDescent="0.25">
      <c r="A239" s="925" t="s">
        <v>27926</v>
      </c>
      <c r="B239" s="916" t="s">
        <v>27941</v>
      </c>
      <c r="C239" s="919" t="s">
        <v>28025</v>
      </c>
      <c r="D239" s="916" t="s">
        <v>28024</v>
      </c>
      <c r="E239" s="918" t="s">
        <v>27939</v>
      </c>
      <c r="F239" s="918">
        <v>11086135</v>
      </c>
      <c r="G239" s="917">
        <v>288.83999999999997</v>
      </c>
      <c r="H239" s="916"/>
      <c r="I239" s="913"/>
      <c r="J239" s="915">
        <v>44108</v>
      </c>
      <c r="K239" s="914">
        <v>2897.5</v>
      </c>
      <c r="L239" s="913" t="s">
        <v>27714</v>
      </c>
      <c r="M239" s="912">
        <v>32500</v>
      </c>
      <c r="N239" s="912">
        <v>7500</v>
      </c>
    </row>
    <row r="240" spans="1:14" ht="24" x14ac:dyDescent="0.25">
      <c r="A240" s="925" t="s">
        <v>27926</v>
      </c>
      <c r="B240" s="916" t="s">
        <v>27941</v>
      </c>
      <c r="C240" s="919" t="s">
        <v>28023</v>
      </c>
      <c r="D240" s="916" t="s">
        <v>28022</v>
      </c>
      <c r="E240" s="918" t="s">
        <v>27939</v>
      </c>
      <c r="F240" s="918" t="s">
        <v>28021</v>
      </c>
      <c r="G240" s="917">
        <v>265</v>
      </c>
      <c r="H240" s="916"/>
      <c r="I240" s="913"/>
      <c r="J240" s="915">
        <v>44308</v>
      </c>
      <c r="K240" s="914">
        <v>3200</v>
      </c>
      <c r="L240" s="913" t="s">
        <v>27714</v>
      </c>
      <c r="M240" s="912">
        <v>41600</v>
      </c>
      <c r="N240" s="912">
        <v>16000</v>
      </c>
    </row>
    <row r="241" spans="1:14" ht="24" x14ac:dyDescent="0.25">
      <c r="A241" s="925" t="s">
        <v>27926</v>
      </c>
      <c r="B241" s="916" t="s">
        <v>27941</v>
      </c>
      <c r="C241" s="919" t="s">
        <v>28020</v>
      </c>
      <c r="D241" s="916" t="s">
        <v>28019</v>
      </c>
      <c r="E241" s="918" t="s">
        <v>27939</v>
      </c>
      <c r="F241" s="918" t="s">
        <v>28018</v>
      </c>
      <c r="G241" s="917">
        <v>125</v>
      </c>
      <c r="H241" s="916"/>
      <c r="I241" s="913"/>
      <c r="J241" s="915">
        <v>44231</v>
      </c>
      <c r="K241" s="914">
        <v>3500</v>
      </c>
      <c r="L241" s="913" t="s">
        <v>27714</v>
      </c>
      <c r="M241" s="912">
        <v>42000</v>
      </c>
      <c r="N241" s="912">
        <v>21000</v>
      </c>
    </row>
    <row r="242" spans="1:14" ht="24" x14ac:dyDescent="0.25">
      <c r="A242" s="925" t="s">
        <v>27926</v>
      </c>
      <c r="B242" s="916" t="s">
        <v>27941</v>
      </c>
      <c r="C242" s="919" t="s">
        <v>28020</v>
      </c>
      <c r="D242" s="916" t="s">
        <v>28019</v>
      </c>
      <c r="E242" s="918" t="s">
        <v>27939</v>
      </c>
      <c r="F242" s="918" t="s">
        <v>28018</v>
      </c>
      <c r="G242" s="917">
        <v>70</v>
      </c>
      <c r="H242" s="916"/>
      <c r="I242" s="913"/>
      <c r="J242" s="915">
        <v>44219</v>
      </c>
      <c r="K242" s="914">
        <v>1100</v>
      </c>
      <c r="L242" s="913" t="s">
        <v>27714</v>
      </c>
      <c r="M242" s="912">
        <v>14300</v>
      </c>
      <c r="N242" s="912">
        <v>5500</v>
      </c>
    </row>
    <row r="243" spans="1:14" ht="24" x14ac:dyDescent="0.25">
      <c r="A243" s="925" t="s">
        <v>27926</v>
      </c>
      <c r="B243" s="916" t="s">
        <v>27941</v>
      </c>
      <c r="C243" s="919" t="s">
        <v>28017</v>
      </c>
      <c r="D243" s="916" t="s">
        <v>28016</v>
      </c>
      <c r="E243" s="918" t="s">
        <v>27939</v>
      </c>
      <c r="F243" s="918" t="s">
        <v>28015</v>
      </c>
      <c r="G243" s="917">
        <v>230</v>
      </c>
      <c r="H243" s="916"/>
      <c r="I243" s="913"/>
      <c r="J243" s="915">
        <v>44572</v>
      </c>
      <c r="K243" s="914">
        <v>5000</v>
      </c>
      <c r="L243" s="913" t="s">
        <v>27714</v>
      </c>
      <c r="M243" s="912">
        <v>60000</v>
      </c>
      <c r="N243" s="912">
        <v>30000</v>
      </c>
    </row>
    <row r="244" spans="1:14" ht="24" x14ac:dyDescent="0.25">
      <c r="A244" s="925" t="s">
        <v>27926</v>
      </c>
      <c r="B244" s="916" t="s">
        <v>27941</v>
      </c>
      <c r="C244" s="919" t="s">
        <v>28014</v>
      </c>
      <c r="D244" s="916" t="s">
        <v>28013</v>
      </c>
      <c r="E244" s="918" t="s">
        <v>27939</v>
      </c>
      <c r="F244" s="918" t="s">
        <v>28012</v>
      </c>
      <c r="G244" s="917">
        <v>360</v>
      </c>
      <c r="H244" s="916"/>
      <c r="I244" s="913"/>
      <c r="J244" s="915">
        <v>44168</v>
      </c>
      <c r="K244" s="914">
        <v>7000</v>
      </c>
      <c r="L244" s="913" t="s">
        <v>27714</v>
      </c>
      <c r="M244" s="912">
        <v>78000</v>
      </c>
      <c r="N244" s="912">
        <v>41500</v>
      </c>
    </row>
    <row r="245" spans="1:14" ht="24" x14ac:dyDescent="0.25">
      <c r="A245" s="925" t="s">
        <v>27926</v>
      </c>
      <c r="B245" s="916" t="s">
        <v>27941</v>
      </c>
      <c r="C245" s="919" t="s">
        <v>28011</v>
      </c>
      <c r="D245" s="916" t="s">
        <v>28010</v>
      </c>
      <c r="E245" s="918" t="s">
        <v>27939</v>
      </c>
      <c r="F245" s="918" t="s">
        <v>28009</v>
      </c>
      <c r="G245" s="917">
        <v>390</v>
      </c>
      <c r="H245" s="916"/>
      <c r="I245" s="913"/>
      <c r="J245" s="915">
        <v>44464</v>
      </c>
      <c r="K245" s="914">
        <v>6900</v>
      </c>
      <c r="L245" s="913" t="s">
        <v>27714</v>
      </c>
      <c r="M245" s="912">
        <v>89700</v>
      </c>
      <c r="N245" s="912">
        <v>27600</v>
      </c>
    </row>
    <row r="246" spans="1:14" ht="24" x14ac:dyDescent="0.25">
      <c r="A246" s="925" t="s">
        <v>27926</v>
      </c>
      <c r="B246" s="916" t="s">
        <v>27941</v>
      </c>
      <c r="C246" s="919" t="s">
        <v>28008</v>
      </c>
      <c r="D246" s="916" t="s">
        <v>28007</v>
      </c>
      <c r="E246" s="918" t="s">
        <v>27939</v>
      </c>
      <c r="F246" s="918" t="s">
        <v>28006</v>
      </c>
      <c r="G246" s="917">
        <v>288</v>
      </c>
      <c r="H246" s="916"/>
      <c r="I246" s="913"/>
      <c r="J246" s="915">
        <v>44465</v>
      </c>
      <c r="K246" s="914">
        <v>6845</v>
      </c>
      <c r="L246" s="913" t="s">
        <v>27714</v>
      </c>
      <c r="M246" s="912">
        <v>88985</v>
      </c>
      <c r="N246" s="912">
        <v>34225</v>
      </c>
    </row>
    <row r="247" spans="1:14" ht="24" x14ac:dyDescent="0.25">
      <c r="A247" s="925" t="s">
        <v>27926</v>
      </c>
      <c r="B247" s="916" t="s">
        <v>27941</v>
      </c>
      <c r="C247" s="919" t="s">
        <v>28005</v>
      </c>
      <c r="D247" s="916" t="s">
        <v>28004</v>
      </c>
      <c r="E247" s="918" t="s">
        <v>27939</v>
      </c>
      <c r="F247" s="918" t="s">
        <v>28003</v>
      </c>
      <c r="G247" s="917">
        <v>354.45</v>
      </c>
      <c r="H247" s="916"/>
      <c r="I247" s="913"/>
      <c r="J247" s="915">
        <v>44224</v>
      </c>
      <c r="K247" s="914">
        <v>6500</v>
      </c>
      <c r="L247" s="913" t="s">
        <v>27714</v>
      </c>
      <c r="M247" s="912">
        <v>82333</v>
      </c>
      <c r="N247" s="912">
        <v>32500</v>
      </c>
    </row>
    <row r="248" spans="1:14" ht="24" x14ac:dyDescent="0.25">
      <c r="A248" s="925" t="s">
        <v>27926</v>
      </c>
      <c r="B248" s="916" t="s">
        <v>27941</v>
      </c>
      <c r="C248" s="919" t="s">
        <v>28002</v>
      </c>
      <c r="D248" s="916" t="s">
        <v>28001</v>
      </c>
      <c r="E248" s="918" t="s">
        <v>27939</v>
      </c>
      <c r="F248" s="918" t="s">
        <v>28000</v>
      </c>
      <c r="G248" s="917">
        <v>167.3</v>
      </c>
      <c r="H248" s="916"/>
      <c r="I248" s="913"/>
      <c r="J248" s="915">
        <v>44266</v>
      </c>
      <c r="K248" s="914">
        <v>4400</v>
      </c>
      <c r="L248" s="913" t="s">
        <v>27714</v>
      </c>
      <c r="M248" s="912">
        <v>52800</v>
      </c>
      <c r="N248" s="912">
        <v>26400</v>
      </c>
    </row>
    <row r="249" spans="1:14" ht="24" x14ac:dyDescent="0.25">
      <c r="A249" s="925" t="s">
        <v>27926</v>
      </c>
      <c r="B249" s="916" t="s">
        <v>27941</v>
      </c>
      <c r="C249" s="919" t="s">
        <v>27999</v>
      </c>
      <c r="D249" s="916" t="s">
        <v>27998</v>
      </c>
      <c r="E249" s="918" t="s">
        <v>27939</v>
      </c>
      <c r="F249" s="918" t="s">
        <v>27997</v>
      </c>
      <c r="G249" s="917">
        <v>290</v>
      </c>
      <c r="H249" s="916"/>
      <c r="I249" s="913"/>
      <c r="J249" s="915">
        <v>44259</v>
      </c>
      <c r="K249" s="914">
        <v>7100</v>
      </c>
      <c r="L249" s="913" t="s">
        <v>27714</v>
      </c>
      <c r="M249" s="912">
        <v>85200</v>
      </c>
      <c r="N249" s="912">
        <v>42600</v>
      </c>
    </row>
    <row r="250" spans="1:14" ht="24" x14ac:dyDescent="0.25">
      <c r="A250" s="925" t="s">
        <v>27926</v>
      </c>
      <c r="B250" s="916" t="s">
        <v>27941</v>
      </c>
      <c r="C250" s="919" t="s">
        <v>27960</v>
      </c>
      <c r="D250" s="916" t="s">
        <v>27959</v>
      </c>
      <c r="E250" s="918" t="s">
        <v>27939</v>
      </c>
      <c r="F250" s="918" t="s">
        <v>27958</v>
      </c>
      <c r="G250" s="917">
        <v>400</v>
      </c>
      <c r="H250" s="916"/>
      <c r="I250" s="913"/>
      <c r="J250" s="915">
        <v>44325</v>
      </c>
      <c r="K250" s="914">
        <v>5000</v>
      </c>
      <c r="L250" s="913" t="s">
        <v>27714</v>
      </c>
      <c r="M250" s="912">
        <v>0</v>
      </c>
      <c r="N250" s="912">
        <v>0</v>
      </c>
    </row>
    <row r="251" spans="1:14" ht="24" x14ac:dyDescent="0.25">
      <c r="A251" s="925" t="s">
        <v>27926</v>
      </c>
      <c r="B251" s="916" t="s">
        <v>27941</v>
      </c>
      <c r="C251" s="919" t="s">
        <v>27996</v>
      </c>
      <c r="D251" s="916" t="s">
        <v>27995</v>
      </c>
      <c r="E251" s="918" t="s">
        <v>27939</v>
      </c>
      <c r="F251" s="918" t="s">
        <v>27994</v>
      </c>
      <c r="G251" s="917">
        <v>300</v>
      </c>
      <c r="H251" s="916"/>
      <c r="I251" s="913"/>
      <c r="J251" s="915">
        <v>43830</v>
      </c>
      <c r="K251" s="914">
        <v>6600</v>
      </c>
      <c r="L251" s="913" t="s">
        <v>27714</v>
      </c>
      <c r="M251" s="912">
        <v>85800</v>
      </c>
      <c r="N251" s="912">
        <v>26400</v>
      </c>
    </row>
    <row r="252" spans="1:14" ht="24" x14ac:dyDescent="0.25">
      <c r="A252" s="925" t="s">
        <v>27926</v>
      </c>
      <c r="B252" s="916" t="s">
        <v>27941</v>
      </c>
      <c r="C252" s="919" t="s">
        <v>27993</v>
      </c>
      <c r="D252" s="916" t="s">
        <v>27992</v>
      </c>
      <c r="E252" s="918" t="s">
        <v>27939</v>
      </c>
      <c r="F252" s="918" t="s">
        <v>27991</v>
      </c>
      <c r="G252" s="917">
        <v>203.24</v>
      </c>
      <c r="H252" s="916"/>
      <c r="I252" s="913"/>
      <c r="J252" s="915">
        <v>44108</v>
      </c>
      <c r="K252" s="914">
        <v>3800</v>
      </c>
      <c r="L252" s="913" t="s">
        <v>27714</v>
      </c>
      <c r="M252" s="912">
        <v>49400</v>
      </c>
      <c r="N252" s="912">
        <v>19000</v>
      </c>
    </row>
    <row r="253" spans="1:14" ht="24" x14ac:dyDescent="0.25">
      <c r="A253" s="925" t="s">
        <v>27926</v>
      </c>
      <c r="B253" s="916" t="s">
        <v>27941</v>
      </c>
      <c r="C253" s="919" t="s">
        <v>27990</v>
      </c>
      <c r="D253" s="916" t="s">
        <v>27989</v>
      </c>
      <c r="E253" s="918" t="s">
        <v>27939</v>
      </c>
      <c r="F253" s="918" t="s">
        <v>27988</v>
      </c>
      <c r="G253" s="917">
        <v>204</v>
      </c>
      <c r="H253" s="916"/>
      <c r="I253" s="913"/>
      <c r="J253" s="915">
        <v>44532</v>
      </c>
      <c r="K253" s="914">
        <v>6000</v>
      </c>
      <c r="L253" s="913" t="s">
        <v>27714</v>
      </c>
      <c r="M253" s="912">
        <v>72000</v>
      </c>
      <c r="N253" s="912">
        <v>36000</v>
      </c>
    </row>
    <row r="254" spans="1:14" ht="24" x14ac:dyDescent="0.25">
      <c r="A254" s="925" t="s">
        <v>27926</v>
      </c>
      <c r="B254" s="916" t="s">
        <v>27941</v>
      </c>
      <c r="C254" s="919" t="s">
        <v>27987</v>
      </c>
      <c r="D254" s="916" t="s">
        <v>27986</v>
      </c>
      <c r="E254" s="918" t="s">
        <v>27939</v>
      </c>
      <c r="F254" s="918" t="s">
        <v>27985</v>
      </c>
      <c r="G254" s="917">
        <v>290</v>
      </c>
      <c r="H254" s="916"/>
      <c r="I254" s="913"/>
      <c r="J254" s="915">
        <v>44115</v>
      </c>
      <c r="K254" s="914">
        <v>6500</v>
      </c>
      <c r="L254" s="913" t="s">
        <v>27714</v>
      </c>
      <c r="M254" s="912">
        <v>78000</v>
      </c>
      <c r="N254" s="912">
        <v>32500</v>
      </c>
    </row>
    <row r="255" spans="1:14" ht="24" x14ac:dyDescent="0.25">
      <c r="A255" s="925" t="s">
        <v>27926</v>
      </c>
      <c r="B255" s="916" t="s">
        <v>27941</v>
      </c>
      <c r="C255" s="919" t="s">
        <v>27984</v>
      </c>
      <c r="D255" s="916">
        <v>32842140</v>
      </c>
      <c r="E255" s="918" t="s">
        <v>27939</v>
      </c>
      <c r="F255" s="918" t="s">
        <v>27983</v>
      </c>
      <c r="G255" s="917">
        <v>147</v>
      </c>
      <c r="H255" s="916"/>
      <c r="I255" s="913"/>
      <c r="J255" s="915">
        <v>44695</v>
      </c>
      <c r="K255" s="914">
        <v>4200</v>
      </c>
      <c r="L255" s="913" t="s">
        <v>27714</v>
      </c>
      <c r="M255" s="912">
        <v>56093</v>
      </c>
      <c r="N255" s="912">
        <v>21000</v>
      </c>
    </row>
    <row r="256" spans="1:14" ht="24" x14ac:dyDescent="0.25">
      <c r="A256" s="925" t="s">
        <v>27926</v>
      </c>
      <c r="B256" s="916" t="s">
        <v>27941</v>
      </c>
      <c r="C256" s="919" t="s">
        <v>27982</v>
      </c>
      <c r="D256" s="916" t="s">
        <v>27981</v>
      </c>
      <c r="E256" s="918" t="s">
        <v>27939</v>
      </c>
      <c r="F256" s="918" t="s">
        <v>27980</v>
      </c>
      <c r="G256" s="917">
        <v>230</v>
      </c>
      <c r="H256" s="916"/>
      <c r="I256" s="913"/>
      <c r="J256" s="915">
        <v>44110</v>
      </c>
      <c r="K256" s="914">
        <v>5300</v>
      </c>
      <c r="L256" s="913" t="s">
        <v>27714</v>
      </c>
      <c r="M256" s="912">
        <v>63600</v>
      </c>
      <c r="N256" s="912">
        <v>26500</v>
      </c>
    </row>
    <row r="257" spans="1:14" ht="24" x14ac:dyDescent="0.25">
      <c r="A257" s="925" t="s">
        <v>27926</v>
      </c>
      <c r="B257" s="916" t="s">
        <v>27941</v>
      </c>
      <c r="C257" s="919" t="s">
        <v>27979</v>
      </c>
      <c r="D257" s="916" t="s">
        <v>27978</v>
      </c>
      <c r="E257" s="918" t="s">
        <v>27939</v>
      </c>
      <c r="F257" s="918" t="s">
        <v>27977</v>
      </c>
      <c r="G257" s="917">
        <v>195</v>
      </c>
      <c r="H257" s="916"/>
      <c r="I257" s="913"/>
      <c r="J257" s="915">
        <v>44160</v>
      </c>
      <c r="K257" s="914">
        <v>7000</v>
      </c>
      <c r="L257" s="913" t="s">
        <v>27714</v>
      </c>
      <c r="M257" s="912">
        <v>91000</v>
      </c>
      <c r="N257" s="912">
        <v>35000</v>
      </c>
    </row>
    <row r="258" spans="1:14" ht="24" x14ac:dyDescent="0.25">
      <c r="A258" s="925" t="s">
        <v>27926</v>
      </c>
      <c r="B258" s="916" t="s">
        <v>27941</v>
      </c>
      <c r="C258" s="919" t="s">
        <v>27976</v>
      </c>
      <c r="D258" s="916" t="s">
        <v>27975</v>
      </c>
      <c r="E258" s="918" t="s">
        <v>27939</v>
      </c>
      <c r="F258" s="918" t="s">
        <v>27974</v>
      </c>
      <c r="G258" s="917">
        <v>176</v>
      </c>
      <c r="H258" s="916"/>
      <c r="I258" s="913"/>
      <c r="J258" s="915">
        <v>44546</v>
      </c>
      <c r="K258" s="914">
        <v>4500</v>
      </c>
      <c r="L258" s="913" t="s">
        <v>27714</v>
      </c>
      <c r="M258" s="912">
        <v>54000</v>
      </c>
      <c r="N258" s="912">
        <v>27000</v>
      </c>
    </row>
    <row r="259" spans="1:14" ht="24" x14ac:dyDescent="0.25">
      <c r="A259" s="925" t="s">
        <v>27926</v>
      </c>
      <c r="B259" s="916" t="s">
        <v>27941</v>
      </c>
      <c r="C259" s="919" t="s">
        <v>27973</v>
      </c>
      <c r="D259" s="916" t="s">
        <v>27972</v>
      </c>
      <c r="E259" s="918" t="s">
        <v>27939</v>
      </c>
      <c r="F259" s="918" t="s">
        <v>27971</v>
      </c>
      <c r="G259" s="917">
        <v>110</v>
      </c>
      <c r="H259" s="916"/>
      <c r="I259" s="913"/>
      <c r="J259" s="915">
        <v>44178</v>
      </c>
      <c r="K259" s="914">
        <v>3000</v>
      </c>
      <c r="L259" s="913" t="s">
        <v>27714</v>
      </c>
      <c r="M259" s="912">
        <v>36000</v>
      </c>
      <c r="N259" s="912">
        <v>15000</v>
      </c>
    </row>
    <row r="260" spans="1:14" ht="24" x14ac:dyDescent="0.25">
      <c r="A260" s="925" t="s">
        <v>27926</v>
      </c>
      <c r="B260" s="916" t="s">
        <v>27941</v>
      </c>
      <c r="C260" s="919" t="s">
        <v>27970</v>
      </c>
      <c r="D260" s="916" t="s">
        <v>27969</v>
      </c>
      <c r="E260" s="918" t="s">
        <v>27939</v>
      </c>
      <c r="F260" s="918" t="s">
        <v>27968</v>
      </c>
      <c r="G260" s="917">
        <v>295</v>
      </c>
      <c r="H260" s="916"/>
      <c r="I260" s="913"/>
      <c r="J260" s="915">
        <v>44188</v>
      </c>
      <c r="K260" s="914">
        <v>5000</v>
      </c>
      <c r="L260" s="913" t="s">
        <v>27714</v>
      </c>
      <c r="M260" s="912">
        <v>65000</v>
      </c>
      <c r="N260" s="912">
        <v>20000</v>
      </c>
    </row>
    <row r="261" spans="1:14" ht="24" x14ac:dyDescent="0.25">
      <c r="A261" s="925" t="s">
        <v>27926</v>
      </c>
      <c r="B261" s="916" t="s">
        <v>27941</v>
      </c>
      <c r="C261" s="919" t="s">
        <v>27967</v>
      </c>
      <c r="D261" s="916">
        <v>11013341</v>
      </c>
      <c r="E261" s="918" t="s">
        <v>27939</v>
      </c>
      <c r="F261" s="918" t="s">
        <v>27966</v>
      </c>
      <c r="G261" s="917">
        <v>120</v>
      </c>
      <c r="H261" s="916"/>
      <c r="I261" s="913"/>
      <c r="J261" s="915">
        <v>44376</v>
      </c>
      <c r="K261" s="914">
        <v>5650</v>
      </c>
      <c r="L261" s="913" t="s">
        <v>27714</v>
      </c>
      <c r="M261" s="912">
        <v>73261.67</v>
      </c>
      <c r="N261" s="912">
        <v>28250</v>
      </c>
    </row>
    <row r="262" spans="1:14" ht="24" x14ac:dyDescent="0.25">
      <c r="A262" s="925" t="s">
        <v>27926</v>
      </c>
      <c r="B262" s="916" t="s">
        <v>27941</v>
      </c>
      <c r="C262" s="919" t="s">
        <v>27965</v>
      </c>
      <c r="D262" s="916" t="s">
        <v>27964</v>
      </c>
      <c r="E262" s="918" t="s">
        <v>27939</v>
      </c>
      <c r="F262" s="918" t="s">
        <v>27963</v>
      </c>
      <c r="G262" s="917">
        <v>150</v>
      </c>
      <c r="H262" s="916"/>
      <c r="I262" s="913"/>
      <c r="J262" s="915">
        <v>44167</v>
      </c>
      <c r="K262" s="914">
        <v>5965.45</v>
      </c>
      <c r="L262" s="913" t="s">
        <v>27714</v>
      </c>
      <c r="M262" s="912">
        <v>72695.149999999994</v>
      </c>
      <c r="N262" s="912">
        <v>39000</v>
      </c>
    </row>
    <row r="263" spans="1:14" ht="24" x14ac:dyDescent="0.25">
      <c r="A263" s="925" t="s">
        <v>27926</v>
      </c>
      <c r="B263" s="916" t="s">
        <v>27941</v>
      </c>
      <c r="C263" s="919" t="s">
        <v>27962</v>
      </c>
      <c r="D263" s="916" t="s">
        <v>27961</v>
      </c>
      <c r="E263" s="918" t="s">
        <v>27939</v>
      </c>
      <c r="F263" s="918" t="s">
        <v>27961</v>
      </c>
      <c r="G263" s="917">
        <v>618.9</v>
      </c>
      <c r="H263" s="916"/>
      <c r="I263" s="913"/>
      <c r="J263" s="915">
        <v>44720</v>
      </c>
      <c r="K263" s="914">
        <v>5000</v>
      </c>
      <c r="L263" s="913" t="s">
        <v>27714</v>
      </c>
      <c r="M263" s="912">
        <v>86000</v>
      </c>
      <c r="N263" s="912">
        <v>35000</v>
      </c>
    </row>
    <row r="264" spans="1:14" ht="24" x14ac:dyDescent="0.25">
      <c r="A264" s="925" t="s">
        <v>27926</v>
      </c>
      <c r="B264" s="916" t="s">
        <v>27941</v>
      </c>
      <c r="C264" s="919" t="s">
        <v>27960</v>
      </c>
      <c r="D264" s="916" t="s">
        <v>27959</v>
      </c>
      <c r="E264" s="918" t="s">
        <v>27939</v>
      </c>
      <c r="F264" s="918" t="s">
        <v>27958</v>
      </c>
      <c r="G264" s="917">
        <v>400</v>
      </c>
      <c r="H264" s="916"/>
      <c r="I264" s="913"/>
      <c r="J264" s="915">
        <v>44325</v>
      </c>
      <c r="K264" s="914">
        <v>3500</v>
      </c>
      <c r="L264" s="913" t="s">
        <v>27714</v>
      </c>
      <c r="M264" s="912">
        <v>70000</v>
      </c>
      <c r="N264" s="912">
        <v>25000</v>
      </c>
    </row>
    <row r="265" spans="1:14" ht="24" x14ac:dyDescent="0.25">
      <c r="A265" s="925" t="s">
        <v>27926</v>
      </c>
      <c r="B265" s="916" t="s">
        <v>27941</v>
      </c>
      <c r="C265" s="919" t="s">
        <v>27957</v>
      </c>
      <c r="D265" s="916" t="s">
        <v>27956</v>
      </c>
      <c r="E265" s="918" t="s">
        <v>27939</v>
      </c>
      <c r="F265" s="918" t="s">
        <v>27955</v>
      </c>
      <c r="G265" s="917">
        <v>355</v>
      </c>
      <c r="H265" s="916"/>
      <c r="I265" s="913"/>
      <c r="J265" s="915">
        <v>44775</v>
      </c>
      <c r="K265" s="914">
        <v>4737</v>
      </c>
      <c r="L265" s="913" t="s">
        <v>27714</v>
      </c>
      <c r="M265" s="912">
        <v>33159</v>
      </c>
      <c r="N265" s="912">
        <v>23685</v>
      </c>
    </row>
    <row r="266" spans="1:14" ht="24" x14ac:dyDescent="0.25">
      <c r="A266" s="925" t="s">
        <v>27926</v>
      </c>
      <c r="B266" s="916" t="s">
        <v>27941</v>
      </c>
      <c r="C266" s="919" t="s">
        <v>27954</v>
      </c>
      <c r="D266" s="916" t="s">
        <v>27953</v>
      </c>
      <c r="E266" s="918" t="s">
        <v>27939</v>
      </c>
      <c r="F266" s="918" t="s">
        <v>27952</v>
      </c>
      <c r="G266" s="917">
        <v>130</v>
      </c>
      <c r="H266" s="916"/>
      <c r="I266" s="913"/>
      <c r="J266" s="915">
        <v>44220</v>
      </c>
      <c r="K266" s="914">
        <v>3927.3</v>
      </c>
      <c r="L266" s="913" t="s">
        <v>27714</v>
      </c>
      <c r="M266" s="912">
        <v>0</v>
      </c>
      <c r="N266" s="912">
        <v>27491.1</v>
      </c>
    </row>
    <row r="267" spans="1:14" ht="24" x14ac:dyDescent="0.25">
      <c r="A267" s="925" t="s">
        <v>27926</v>
      </c>
      <c r="B267" s="916" t="s">
        <v>27941</v>
      </c>
      <c r="C267" s="919" t="s">
        <v>27951</v>
      </c>
      <c r="D267" s="916" t="s">
        <v>27950</v>
      </c>
      <c r="E267" s="918" t="s">
        <v>27939</v>
      </c>
      <c r="F267" s="918" t="s">
        <v>27949</v>
      </c>
      <c r="G267" s="917" t="s">
        <v>27948</v>
      </c>
      <c r="H267" s="916"/>
      <c r="I267" s="913"/>
      <c r="J267" s="915">
        <v>45180</v>
      </c>
      <c r="K267" s="914">
        <v>7000</v>
      </c>
      <c r="L267" s="913" t="s">
        <v>27714</v>
      </c>
      <c r="M267" s="912">
        <v>0</v>
      </c>
      <c r="N267" s="912">
        <v>0</v>
      </c>
    </row>
    <row r="268" spans="1:14" ht="24" x14ac:dyDescent="0.25">
      <c r="A268" s="925" t="s">
        <v>27926</v>
      </c>
      <c r="B268" s="916" t="s">
        <v>27941</v>
      </c>
      <c r="C268" s="919" t="s">
        <v>27947</v>
      </c>
      <c r="D268" s="916" t="s">
        <v>385</v>
      </c>
      <c r="E268" s="918" t="s">
        <v>27939</v>
      </c>
      <c r="F268" s="918" t="s">
        <v>385</v>
      </c>
      <c r="G268" s="917"/>
      <c r="H268" s="916"/>
      <c r="I268" s="913"/>
      <c r="J268" s="915">
        <v>43752</v>
      </c>
      <c r="K268" s="914">
        <v>4800</v>
      </c>
      <c r="L268" s="913" t="s">
        <v>27714</v>
      </c>
      <c r="M268" s="912">
        <v>33600</v>
      </c>
      <c r="N268" s="912">
        <v>0</v>
      </c>
    </row>
    <row r="269" spans="1:14" x14ac:dyDescent="0.25">
      <c r="A269" s="1772" t="s">
        <v>28048</v>
      </c>
      <c r="B269" s="1772"/>
      <c r="C269" s="1772" t="s">
        <v>28047</v>
      </c>
      <c r="D269" s="1772"/>
      <c r="E269" s="1772" t="s">
        <v>28046</v>
      </c>
      <c r="F269" s="1772"/>
      <c r="G269" s="1772"/>
      <c r="H269" s="1772"/>
      <c r="I269" s="1772"/>
      <c r="J269" s="1772" t="s">
        <v>28045</v>
      </c>
      <c r="K269" s="1772"/>
      <c r="L269" s="1772"/>
      <c r="M269" s="1772" t="s">
        <v>28044</v>
      </c>
      <c r="N269" s="1772" t="s">
        <v>28043</v>
      </c>
    </row>
    <row r="270" spans="1:14" ht="54.75" customHeight="1" x14ac:dyDescent="0.25">
      <c r="A270" s="1562" t="s">
        <v>7</v>
      </c>
      <c r="B270" s="1562" t="s">
        <v>2845</v>
      </c>
      <c r="C270" s="1562" t="s">
        <v>28042</v>
      </c>
      <c r="D270" s="1542" t="s">
        <v>28041</v>
      </c>
      <c r="E270" s="1562" t="s">
        <v>28040</v>
      </c>
      <c r="F270" s="1542" t="s">
        <v>28039</v>
      </c>
      <c r="G270" s="1543" t="s">
        <v>28038</v>
      </c>
      <c r="H270" s="1543" t="s">
        <v>28037</v>
      </c>
      <c r="I270" s="1543" t="s">
        <v>6</v>
      </c>
      <c r="J270" s="1542" t="s">
        <v>28036</v>
      </c>
      <c r="K270" s="1562" t="s">
        <v>28035</v>
      </c>
      <c r="L270" s="1562" t="s">
        <v>28034</v>
      </c>
      <c r="M270" s="1772"/>
      <c r="N270" s="1772"/>
    </row>
    <row r="271" spans="1:14" ht="24" x14ac:dyDescent="0.25">
      <c r="A271" s="925" t="s">
        <v>27926</v>
      </c>
      <c r="B271" s="916" t="s">
        <v>27941</v>
      </c>
      <c r="C271" s="919" t="s">
        <v>27946</v>
      </c>
      <c r="D271" s="916" t="s">
        <v>385</v>
      </c>
      <c r="E271" s="918" t="s">
        <v>27939</v>
      </c>
      <c r="F271" s="918" t="s">
        <v>385</v>
      </c>
      <c r="G271" s="917"/>
      <c r="H271" s="916"/>
      <c r="I271" s="913"/>
      <c r="J271" s="915">
        <v>43857</v>
      </c>
      <c r="K271" s="1541" t="s">
        <v>27945</v>
      </c>
      <c r="L271" s="913" t="s">
        <v>27714</v>
      </c>
      <c r="M271" s="912">
        <v>51162</v>
      </c>
      <c r="N271" s="912">
        <v>20000</v>
      </c>
    </row>
    <row r="272" spans="1:14" ht="24" x14ac:dyDescent="0.25">
      <c r="A272" s="925" t="s">
        <v>27926</v>
      </c>
      <c r="B272" s="916" t="s">
        <v>27941</v>
      </c>
      <c r="C272" s="919" t="s">
        <v>8162</v>
      </c>
      <c r="D272" s="916" t="s">
        <v>385</v>
      </c>
      <c r="E272" s="918" t="s">
        <v>27939</v>
      </c>
      <c r="F272" s="918" t="s">
        <v>385</v>
      </c>
      <c r="G272" s="917"/>
      <c r="H272" s="916"/>
      <c r="I272" s="913"/>
      <c r="J272" s="915">
        <v>43804</v>
      </c>
      <c r="K272" s="914">
        <v>1652</v>
      </c>
      <c r="L272" s="913" t="s">
        <v>27714</v>
      </c>
      <c r="M272" s="912">
        <v>1652</v>
      </c>
      <c r="N272" s="912">
        <v>0</v>
      </c>
    </row>
    <row r="273" spans="1:14" ht="24" x14ac:dyDescent="0.25">
      <c r="A273" s="925" t="s">
        <v>27926</v>
      </c>
      <c r="B273" s="916" t="s">
        <v>27941</v>
      </c>
      <c r="C273" s="919" t="s">
        <v>27944</v>
      </c>
      <c r="D273" s="916" t="s">
        <v>385</v>
      </c>
      <c r="E273" s="918" t="s">
        <v>27939</v>
      </c>
      <c r="F273" s="918" t="s">
        <v>385</v>
      </c>
      <c r="G273" s="917"/>
      <c r="H273" s="916"/>
      <c r="I273" s="913"/>
      <c r="J273" s="915">
        <v>43713</v>
      </c>
      <c r="K273" s="914">
        <v>0</v>
      </c>
      <c r="L273" s="913" t="s">
        <v>27938</v>
      </c>
      <c r="M273" s="912">
        <v>100</v>
      </c>
      <c r="N273" s="912">
        <v>0</v>
      </c>
    </row>
    <row r="274" spans="1:14" ht="24" x14ac:dyDescent="0.25">
      <c r="A274" s="925" t="s">
        <v>27926</v>
      </c>
      <c r="B274" s="916" t="s">
        <v>27941</v>
      </c>
      <c r="C274" s="919" t="s">
        <v>27944</v>
      </c>
      <c r="D274" s="916" t="s">
        <v>385</v>
      </c>
      <c r="E274" s="918" t="s">
        <v>27939</v>
      </c>
      <c r="F274" s="918" t="s">
        <v>385</v>
      </c>
      <c r="G274" s="917"/>
      <c r="H274" s="916"/>
      <c r="I274" s="913"/>
      <c r="J274" s="915">
        <v>43725</v>
      </c>
      <c r="K274" s="914">
        <v>0</v>
      </c>
      <c r="L274" s="913" t="s">
        <v>27938</v>
      </c>
      <c r="M274" s="912">
        <v>100</v>
      </c>
      <c r="N274" s="912">
        <v>0</v>
      </c>
    </row>
    <row r="275" spans="1:14" ht="24" x14ac:dyDescent="0.25">
      <c r="A275" s="925" t="s">
        <v>27926</v>
      </c>
      <c r="B275" s="916" t="s">
        <v>27941</v>
      </c>
      <c r="C275" s="919" t="s">
        <v>27943</v>
      </c>
      <c r="D275" s="916" t="s">
        <v>385</v>
      </c>
      <c r="E275" s="918" t="s">
        <v>27939</v>
      </c>
      <c r="F275" s="918" t="s">
        <v>385</v>
      </c>
      <c r="G275" s="917"/>
      <c r="H275" s="916"/>
      <c r="I275" s="913"/>
      <c r="J275" s="915">
        <v>43871</v>
      </c>
      <c r="K275" s="914">
        <v>0</v>
      </c>
      <c r="L275" s="913" t="s">
        <v>27938</v>
      </c>
      <c r="M275" s="912">
        <v>0</v>
      </c>
      <c r="N275" s="912">
        <v>350</v>
      </c>
    </row>
    <row r="276" spans="1:14" ht="24" x14ac:dyDescent="0.25">
      <c r="A276" s="925" t="s">
        <v>27926</v>
      </c>
      <c r="B276" s="916" t="s">
        <v>27941</v>
      </c>
      <c r="C276" s="919" t="s">
        <v>27942</v>
      </c>
      <c r="D276" s="916" t="s">
        <v>385</v>
      </c>
      <c r="E276" s="918" t="s">
        <v>27939</v>
      </c>
      <c r="F276" s="918" t="s">
        <v>385</v>
      </c>
      <c r="G276" s="917"/>
      <c r="H276" s="916"/>
      <c r="I276" s="913"/>
      <c r="J276" s="915">
        <v>43889</v>
      </c>
      <c r="K276" s="914">
        <v>0</v>
      </c>
      <c r="L276" s="913" t="s">
        <v>27938</v>
      </c>
      <c r="M276" s="912">
        <v>0</v>
      </c>
      <c r="N276" s="912">
        <v>150</v>
      </c>
    </row>
    <row r="277" spans="1:14" ht="24" x14ac:dyDescent="0.25">
      <c r="A277" s="925" t="s">
        <v>27926</v>
      </c>
      <c r="B277" s="916" t="s">
        <v>27941</v>
      </c>
      <c r="C277" s="919" t="s">
        <v>27940</v>
      </c>
      <c r="D277" s="916" t="s">
        <v>385</v>
      </c>
      <c r="E277" s="918" t="s">
        <v>27939</v>
      </c>
      <c r="F277" s="918" t="s">
        <v>385</v>
      </c>
      <c r="G277" s="917"/>
      <c r="H277" s="916"/>
      <c r="I277" s="913"/>
      <c r="J277" s="915">
        <v>43959</v>
      </c>
      <c r="K277" s="914">
        <v>0</v>
      </c>
      <c r="L277" s="913" t="s">
        <v>27938</v>
      </c>
      <c r="M277" s="912">
        <v>0</v>
      </c>
      <c r="N277" s="912">
        <v>620</v>
      </c>
    </row>
    <row r="278" spans="1:14" ht="40.5" customHeight="1" x14ac:dyDescent="0.25">
      <c r="A278" s="925" t="s">
        <v>27926</v>
      </c>
      <c r="B278" s="959" t="s">
        <v>18221</v>
      </c>
      <c r="C278" s="919" t="s">
        <v>27935</v>
      </c>
      <c r="D278" s="916">
        <v>11011401</v>
      </c>
      <c r="E278" s="918" t="s">
        <v>27934</v>
      </c>
      <c r="F278" s="918">
        <v>11011401</v>
      </c>
      <c r="G278" s="917">
        <v>54.63</v>
      </c>
      <c r="H278" s="916" t="s">
        <v>27629</v>
      </c>
      <c r="I278" s="913" t="s">
        <v>27629</v>
      </c>
      <c r="J278" s="915" t="s">
        <v>27937</v>
      </c>
      <c r="K278" s="914">
        <v>1215.75</v>
      </c>
      <c r="L278" s="913" t="s">
        <v>27714</v>
      </c>
      <c r="M278" s="912">
        <v>8510.25</v>
      </c>
      <c r="N278" s="912">
        <v>6078.75</v>
      </c>
    </row>
    <row r="279" spans="1:14" ht="37.5" customHeight="1" x14ac:dyDescent="0.25">
      <c r="A279" s="925" t="s">
        <v>27926</v>
      </c>
      <c r="B279" s="959" t="s">
        <v>18221</v>
      </c>
      <c r="C279" s="919" t="s">
        <v>27935</v>
      </c>
      <c r="D279" s="916">
        <v>11011401</v>
      </c>
      <c r="E279" s="918" t="s">
        <v>27934</v>
      </c>
      <c r="F279" s="918">
        <v>11011401</v>
      </c>
      <c r="G279" s="917">
        <v>663.54</v>
      </c>
      <c r="H279" s="916" t="s">
        <v>27629</v>
      </c>
      <c r="I279" s="913" t="s">
        <v>27629</v>
      </c>
      <c r="J279" s="915" t="s">
        <v>27936</v>
      </c>
      <c r="K279" s="914">
        <v>15157.21</v>
      </c>
      <c r="L279" s="913" t="s">
        <v>27714</v>
      </c>
      <c r="M279" s="912">
        <v>136414.89000000001</v>
      </c>
      <c r="N279" s="912">
        <v>45471.59</v>
      </c>
    </row>
    <row r="280" spans="1:14" ht="48" customHeight="1" x14ac:dyDescent="0.25">
      <c r="A280" s="925" t="s">
        <v>27926</v>
      </c>
      <c r="B280" s="959" t="s">
        <v>18221</v>
      </c>
      <c r="C280" s="919" t="s">
        <v>27935</v>
      </c>
      <c r="D280" s="916">
        <v>11011401</v>
      </c>
      <c r="E280" s="918" t="s">
        <v>27934</v>
      </c>
      <c r="F280" s="918">
        <v>11011401</v>
      </c>
      <c r="G280" s="917">
        <v>540.91999999999996</v>
      </c>
      <c r="H280" s="916" t="s">
        <v>27629</v>
      </c>
      <c r="I280" s="913" t="s">
        <v>27629</v>
      </c>
      <c r="J280" s="915" t="s">
        <v>27933</v>
      </c>
      <c r="K280" s="914">
        <v>10384.91</v>
      </c>
      <c r="L280" s="913" t="s">
        <v>27714</v>
      </c>
      <c r="M280" s="912">
        <v>93464.19</v>
      </c>
      <c r="N280" s="912">
        <v>31154.73</v>
      </c>
    </row>
    <row r="281" spans="1:14" ht="27" customHeight="1" x14ac:dyDescent="0.25">
      <c r="A281" s="925" t="s">
        <v>27926</v>
      </c>
      <c r="B281" s="959" t="s">
        <v>27931</v>
      </c>
      <c r="C281" s="919" t="s">
        <v>27930</v>
      </c>
      <c r="D281" s="916" t="s">
        <v>27929</v>
      </c>
      <c r="E281" s="918" t="s">
        <v>27537</v>
      </c>
      <c r="F281" s="918">
        <v>13178199</v>
      </c>
      <c r="G281" s="917">
        <v>176.34</v>
      </c>
      <c r="H281" s="916">
        <v>6</v>
      </c>
      <c r="I281" s="913"/>
      <c r="J281" s="915" t="s">
        <v>27928</v>
      </c>
      <c r="K281" s="914">
        <v>10875</v>
      </c>
      <c r="L281" s="913" t="s">
        <v>27927</v>
      </c>
      <c r="M281" s="912">
        <v>133908</v>
      </c>
      <c r="N281" s="912">
        <v>65004</v>
      </c>
    </row>
    <row r="282" spans="1:14" ht="27" customHeight="1" x14ac:dyDescent="0.25">
      <c r="A282" s="925" t="s">
        <v>27926</v>
      </c>
      <c r="B282" s="959" t="s">
        <v>18131</v>
      </c>
      <c r="C282" s="919" t="s">
        <v>27925</v>
      </c>
      <c r="D282" s="916">
        <v>49038410</v>
      </c>
      <c r="E282" s="918" t="s">
        <v>27924</v>
      </c>
      <c r="F282" s="918">
        <v>49038410</v>
      </c>
      <c r="G282" s="917">
        <v>288.56</v>
      </c>
      <c r="H282" s="916" t="s">
        <v>385</v>
      </c>
      <c r="I282" s="913" t="s">
        <v>385</v>
      </c>
      <c r="J282" s="915" t="s">
        <v>27923</v>
      </c>
      <c r="K282" s="914">
        <v>6325.26</v>
      </c>
      <c r="L282" s="913" t="s">
        <v>27922</v>
      </c>
      <c r="M282" s="912">
        <v>0</v>
      </c>
      <c r="N282" s="912">
        <v>0</v>
      </c>
    </row>
    <row r="283" spans="1:14" x14ac:dyDescent="0.25">
      <c r="A283" s="1791" t="s">
        <v>4</v>
      </c>
      <c r="B283" s="1791"/>
      <c r="C283" s="1791"/>
      <c r="D283" s="1791"/>
      <c r="E283" s="1791"/>
      <c r="F283" s="1791"/>
      <c r="G283" s="1791"/>
      <c r="H283" s="1791"/>
      <c r="I283" s="1791"/>
      <c r="J283" s="1791"/>
      <c r="K283" s="909"/>
      <c r="L283" s="910"/>
      <c r="M283" s="911">
        <f>+SUM(M235:M282)</f>
        <v>2423069.5099999998</v>
      </c>
      <c r="N283" s="911">
        <f>+SUM(N235:N282)</f>
        <v>983404.84999999986</v>
      </c>
    </row>
    <row r="284" spans="1:14" x14ac:dyDescent="0.25">
      <c r="A284" s="947" t="s">
        <v>27501</v>
      </c>
      <c r="B284" s="905"/>
      <c r="C284" s="905"/>
      <c r="D284" s="905"/>
      <c r="E284" s="905"/>
      <c r="F284" s="905"/>
      <c r="G284" s="908"/>
      <c r="H284" s="907"/>
      <c r="I284" s="905"/>
      <c r="J284" s="905"/>
      <c r="K284" s="906"/>
      <c r="L284" s="905"/>
      <c r="M284" s="946"/>
      <c r="N284" s="946"/>
    </row>
    <row r="285" spans="1:14" x14ac:dyDescent="0.25">
      <c r="A285" s="947" t="s">
        <v>28062</v>
      </c>
      <c r="K285" s="945"/>
      <c r="L285" s="945"/>
      <c r="M285" s="945"/>
      <c r="N285" s="945"/>
    </row>
    <row r="286" spans="1:14" x14ac:dyDescent="0.25">
      <c r="K286" s="945"/>
      <c r="L286" s="945"/>
      <c r="M286" s="945"/>
      <c r="N286" s="945"/>
    </row>
    <row r="287" spans="1:14" ht="20.25" x14ac:dyDescent="0.25">
      <c r="A287" s="1790" t="s">
        <v>28054</v>
      </c>
      <c r="B287" s="1790"/>
      <c r="C287" s="1790"/>
    </row>
    <row r="288" spans="1:14" ht="38.25" customHeight="1" x14ac:dyDescent="0.35">
      <c r="A288" s="1789" t="s">
        <v>28056</v>
      </c>
      <c r="B288" s="1789"/>
      <c r="C288" s="1789"/>
      <c r="D288" s="951"/>
      <c r="E288" s="950"/>
      <c r="F288" s="950"/>
      <c r="G288" s="950"/>
      <c r="H288" s="950"/>
      <c r="I288" s="950"/>
      <c r="J288" s="950"/>
      <c r="K288" s="950"/>
      <c r="L288" s="950"/>
      <c r="M288" s="950"/>
      <c r="N288" s="950"/>
    </row>
    <row r="289" spans="1:14" ht="23.25" x14ac:dyDescent="0.25">
      <c r="A289" s="1766" t="s">
        <v>28053</v>
      </c>
      <c r="B289" s="1766"/>
      <c r="C289" s="1766"/>
      <c r="D289" s="1766"/>
      <c r="E289" s="1766"/>
      <c r="F289" s="1766"/>
      <c r="G289" s="1766"/>
      <c r="H289" s="1766"/>
      <c r="I289" s="1766"/>
      <c r="J289" s="1766"/>
      <c r="K289" s="1766"/>
      <c r="L289" s="1766"/>
      <c r="M289" s="1766"/>
      <c r="N289" s="1766"/>
    </row>
    <row r="290" spans="1:14" ht="23.25" x14ac:dyDescent="0.25">
      <c r="A290" s="944"/>
      <c r="B290" s="944"/>
      <c r="C290" s="944"/>
      <c r="D290" s="944"/>
      <c r="E290" s="944"/>
      <c r="F290" s="944"/>
      <c r="G290" s="944"/>
      <c r="H290" s="944"/>
      <c r="I290" s="944"/>
      <c r="J290" s="944"/>
      <c r="K290" s="944"/>
      <c r="L290" s="944"/>
      <c r="M290" s="944"/>
      <c r="N290" s="944"/>
    </row>
    <row r="291" spans="1:14" ht="23.25" x14ac:dyDescent="0.25">
      <c r="A291" s="1762" t="s">
        <v>28052</v>
      </c>
      <c r="B291" s="1762"/>
      <c r="C291" s="1762"/>
      <c r="D291" s="1762"/>
      <c r="E291" s="1762"/>
      <c r="F291" s="1762"/>
      <c r="G291" s="1762"/>
      <c r="H291" s="1762"/>
      <c r="I291" s="1762"/>
      <c r="J291" s="1762"/>
      <c r="K291" s="1762"/>
      <c r="L291" s="1762"/>
      <c r="M291" s="1762"/>
      <c r="N291" s="1762"/>
    </row>
    <row r="292" spans="1:14" ht="23.25" x14ac:dyDescent="0.25">
      <c r="A292" s="860"/>
      <c r="B292" s="864"/>
      <c r="C292" s="864"/>
      <c r="D292" s="864"/>
      <c r="E292" s="943"/>
      <c r="F292" s="864"/>
      <c r="G292" s="864"/>
      <c r="H292" s="942"/>
      <c r="I292" s="864"/>
      <c r="J292" s="941"/>
      <c r="K292" s="940"/>
      <c r="L292" s="864"/>
      <c r="M292" s="940"/>
      <c r="N292" s="940"/>
    </row>
    <row r="293" spans="1:14" ht="23.25" x14ac:dyDescent="0.25">
      <c r="A293" s="1577" t="s">
        <v>28051</v>
      </c>
      <c r="B293" s="1577"/>
      <c r="C293" s="1577"/>
      <c r="D293" s="1577"/>
      <c r="E293" s="1577"/>
      <c r="F293" s="1577"/>
      <c r="G293" s="1577"/>
      <c r="H293" s="1577"/>
      <c r="I293" s="1577"/>
      <c r="J293" s="1577"/>
      <c r="K293" s="1577"/>
      <c r="L293" s="1577"/>
      <c r="M293" s="1577"/>
      <c r="N293" s="1577"/>
    </row>
    <row r="294" spans="1:14" x14ac:dyDescent="0.25">
      <c r="A294" s="937"/>
      <c r="B294" s="937"/>
      <c r="C294" s="937"/>
      <c r="D294" s="937"/>
      <c r="E294" s="937"/>
      <c r="F294" s="937"/>
      <c r="G294" s="937"/>
      <c r="H294" s="939"/>
      <c r="I294" s="937"/>
      <c r="J294" s="937"/>
      <c r="K294" s="938"/>
      <c r="L294" s="937"/>
      <c r="M294" s="936"/>
      <c r="N294" s="936"/>
    </row>
    <row r="295" spans="1:14" s="835" customFormat="1" ht="18.75" x14ac:dyDescent="0.25">
      <c r="A295" s="845" t="s">
        <v>3618</v>
      </c>
      <c r="B295" s="935"/>
      <c r="C295" s="934"/>
      <c r="D295" s="933" t="s">
        <v>28061</v>
      </c>
      <c r="E295" s="932"/>
      <c r="F295" s="931"/>
      <c r="G295" s="931"/>
      <c r="H295" s="931"/>
      <c r="I295" s="931"/>
      <c r="J295" s="931"/>
      <c r="K295" s="930"/>
      <c r="L295" s="931"/>
      <c r="M295" s="930"/>
      <c r="N295" s="930"/>
    </row>
    <row r="297" spans="1:14" x14ac:dyDescent="0.25">
      <c r="A297" s="1772" t="s">
        <v>28048</v>
      </c>
      <c r="B297" s="1772"/>
      <c r="C297" s="1772" t="s">
        <v>28047</v>
      </c>
      <c r="D297" s="1772"/>
      <c r="E297" s="1772" t="s">
        <v>28046</v>
      </c>
      <c r="F297" s="1772"/>
      <c r="G297" s="1772"/>
      <c r="H297" s="1772"/>
      <c r="I297" s="1772"/>
      <c r="J297" s="1772" t="s">
        <v>28045</v>
      </c>
      <c r="K297" s="1772"/>
      <c r="L297" s="1772"/>
      <c r="M297" s="1772" t="s">
        <v>28044</v>
      </c>
      <c r="N297" s="1772" t="s">
        <v>28043</v>
      </c>
    </row>
    <row r="298" spans="1:14" ht="63.75" customHeight="1" x14ac:dyDescent="0.25">
      <c r="A298" s="1534" t="s">
        <v>7</v>
      </c>
      <c r="B298" s="1534" t="s">
        <v>2845</v>
      </c>
      <c r="C298" s="1534" t="s">
        <v>28042</v>
      </c>
      <c r="D298" s="1542" t="s">
        <v>28041</v>
      </c>
      <c r="E298" s="1534" t="s">
        <v>28040</v>
      </c>
      <c r="F298" s="1542" t="s">
        <v>28039</v>
      </c>
      <c r="G298" s="1543" t="s">
        <v>28038</v>
      </c>
      <c r="H298" s="1543" t="s">
        <v>28037</v>
      </c>
      <c r="I298" s="1543" t="s">
        <v>6</v>
      </c>
      <c r="J298" s="1542" t="s">
        <v>28036</v>
      </c>
      <c r="K298" s="1534" t="s">
        <v>28035</v>
      </c>
      <c r="L298" s="1534" t="s">
        <v>28034</v>
      </c>
      <c r="M298" s="1772"/>
      <c r="N298" s="1772"/>
    </row>
    <row r="299" spans="1:14" x14ac:dyDescent="0.25">
      <c r="A299" s="916" t="s">
        <v>27912</v>
      </c>
      <c r="B299" s="916" t="s">
        <v>27911</v>
      </c>
      <c r="C299" s="919" t="s">
        <v>27921</v>
      </c>
      <c r="D299" s="916" t="s">
        <v>27920</v>
      </c>
      <c r="E299" s="918" t="s">
        <v>27908</v>
      </c>
      <c r="F299" s="918">
        <v>41381507</v>
      </c>
      <c r="G299" s="917">
        <v>5143.71</v>
      </c>
      <c r="H299" s="916" t="s">
        <v>27907</v>
      </c>
      <c r="I299" s="913"/>
      <c r="J299" s="915" t="s">
        <v>27919</v>
      </c>
      <c r="K299" s="914">
        <v>350711.59</v>
      </c>
      <c r="L299" s="913" t="s">
        <v>27714</v>
      </c>
      <c r="M299" s="912">
        <v>4208539.08</v>
      </c>
      <c r="N299" s="912">
        <v>2104269.54</v>
      </c>
    </row>
    <row r="300" spans="1:14" x14ac:dyDescent="0.25">
      <c r="A300" s="916" t="s">
        <v>27912</v>
      </c>
      <c r="B300" s="916" t="s">
        <v>27911</v>
      </c>
      <c r="C300" s="919" t="s">
        <v>27918</v>
      </c>
      <c r="D300" s="916" t="s">
        <v>27917</v>
      </c>
      <c r="E300" s="918" t="s">
        <v>27908</v>
      </c>
      <c r="F300" s="918">
        <v>41210419</v>
      </c>
      <c r="G300" s="917">
        <v>52</v>
      </c>
      <c r="H300" s="916" t="s">
        <v>27629</v>
      </c>
      <c r="I300" s="913"/>
      <c r="J300" s="915" t="s">
        <v>27916</v>
      </c>
      <c r="K300" s="914">
        <v>3222</v>
      </c>
      <c r="L300" s="913" t="s">
        <v>27714</v>
      </c>
      <c r="M300" s="912">
        <v>38664</v>
      </c>
      <c r="N300" s="912">
        <v>19332</v>
      </c>
    </row>
    <row r="301" spans="1:14" x14ac:dyDescent="0.25">
      <c r="A301" s="916" t="s">
        <v>27912</v>
      </c>
      <c r="B301" s="916" t="s">
        <v>27911</v>
      </c>
      <c r="C301" s="919" t="s">
        <v>27915</v>
      </c>
      <c r="D301" s="916" t="s">
        <v>27914</v>
      </c>
      <c r="E301" s="918" t="s">
        <v>27908</v>
      </c>
      <c r="F301" s="918">
        <v>1209</v>
      </c>
      <c r="G301" s="917">
        <v>140</v>
      </c>
      <c r="H301" s="916" t="s">
        <v>27907</v>
      </c>
      <c r="I301" s="913"/>
      <c r="J301" s="915" t="s">
        <v>27913</v>
      </c>
      <c r="K301" s="914">
        <v>3500</v>
      </c>
      <c r="L301" s="913" t="s">
        <v>27714</v>
      </c>
      <c r="M301" s="912">
        <v>42000</v>
      </c>
      <c r="N301" s="912">
        <v>21000</v>
      </c>
    </row>
    <row r="302" spans="1:14" x14ac:dyDescent="0.25">
      <c r="A302" s="916" t="s">
        <v>27912</v>
      </c>
      <c r="B302" s="916" t="s">
        <v>27911</v>
      </c>
      <c r="C302" s="919" t="s">
        <v>27910</v>
      </c>
      <c r="D302" s="916" t="s">
        <v>27909</v>
      </c>
      <c r="E302" s="918" t="s">
        <v>27908</v>
      </c>
      <c r="F302" s="918">
        <v>11008327</v>
      </c>
      <c r="G302" s="917">
        <v>290</v>
      </c>
      <c r="H302" s="916" t="s">
        <v>27907</v>
      </c>
      <c r="I302" s="913"/>
      <c r="J302" s="915" t="s">
        <v>27906</v>
      </c>
      <c r="K302" s="914">
        <v>1900</v>
      </c>
      <c r="L302" s="913" t="s">
        <v>27714</v>
      </c>
      <c r="M302" s="912">
        <v>22800</v>
      </c>
      <c r="N302" s="912">
        <v>11400</v>
      </c>
    </row>
    <row r="303" spans="1:14" x14ac:dyDescent="0.25">
      <c r="A303" s="1791" t="s">
        <v>4</v>
      </c>
      <c r="B303" s="1791"/>
      <c r="C303" s="1791"/>
      <c r="D303" s="1791"/>
      <c r="E303" s="1791"/>
      <c r="F303" s="1791"/>
      <c r="G303" s="1791"/>
      <c r="H303" s="1791"/>
      <c r="I303" s="1791"/>
      <c r="J303" s="1791"/>
      <c r="K303" s="955"/>
      <c r="L303" s="954"/>
      <c r="M303" s="955">
        <f>SUM(M299:M302)</f>
        <v>4312003.08</v>
      </c>
      <c r="N303" s="955">
        <f>SUM(N299:N302)</f>
        <v>2156001.54</v>
      </c>
    </row>
    <row r="304" spans="1:14" x14ac:dyDescent="0.25">
      <c r="A304" s="947" t="s">
        <v>27501</v>
      </c>
      <c r="B304" s="905"/>
      <c r="C304" s="905"/>
      <c r="D304" s="905"/>
      <c r="E304" s="905"/>
      <c r="F304" s="905"/>
      <c r="G304" s="908"/>
      <c r="H304" s="907"/>
      <c r="I304" s="905"/>
      <c r="J304" s="905"/>
      <c r="K304" s="906"/>
      <c r="L304" s="905"/>
      <c r="M304" s="904"/>
      <c r="N304" s="904"/>
    </row>
    <row r="305" spans="1:14" x14ac:dyDescent="0.25">
      <c r="M305" s="958"/>
      <c r="N305" s="958"/>
    </row>
    <row r="307" spans="1:14" ht="20.25" x14ac:dyDescent="0.25">
      <c r="A307" s="1790" t="s">
        <v>28054</v>
      </c>
      <c r="B307" s="1790"/>
      <c r="C307" s="1790"/>
    </row>
    <row r="308" spans="1:14" ht="40.5" customHeight="1" x14ac:dyDescent="0.35">
      <c r="A308" s="1789" t="s">
        <v>28056</v>
      </c>
      <c r="B308" s="1789"/>
      <c r="C308" s="1789"/>
      <c r="D308" s="951"/>
      <c r="E308" s="950"/>
      <c r="F308" s="950"/>
      <c r="G308" s="950"/>
      <c r="H308" s="950"/>
      <c r="I308" s="950"/>
      <c r="J308" s="950"/>
      <c r="K308" s="950"/>
      <c r="L308" s="950"/>
      <c r="M308" s="950"/>
      <c r="N308" s="950"/>
    </row>
    <row r="309" spans="1:14" ht="23.25" x14ac:dyDescent="0.25">
      <c r="A309" s="1766" t="s">
        <v>28053</v>
      </c>
      <c r="B309" s="1766"/>
      <c r="C309" s="1766"/>
      <c r="D309" s="1766"/>
      <c r="E309" s="1766"/>
      <c r="F309" s="1766"/>
      <c r="G309" s="1766"/>
      <c r="H309" s="1766"/>
      <c r="I309" s="1766"/>
      <c r="J309" s="1766"/>
      <c r="K309" s="1766"/>
      <c r="L309" s="1766"/>
      <c r="M309" s="1766"/>
      <c r="N309" s="1766"/>
    </row>
    <row r="310" spans="1:14" ht="23.25" x14ac:dyDescent="0.25">
      <c r="A310" s="944"/>
      <c r="B310" s="944"/>
      <c r="C310" s="944"/>
      <c r="D310" s="944"/>
      <c r="E310" s="944"/>
      <c r="F310" s="944"/>
      <c r="G310" s="944"/>
      <c r="H310" s="944"/>
      <c r="I310" s="944"/>
      <c r="J310" s="944"/>
      <c r="K310" s="944"/>
      <c r="L310" s="944"/>
      <c r="M310" s="944"/>
      <c r="N310" s="944"/>
    </row>
    <row r="311" spans="1:14" ht="23.25" x14ac:dyDescent="0.25">
      <c r="A311" s="1762" t="s">
        <v>28052</v>
      </c>
      <c r="B311" s="1762"/>
      <c r="C311" s="1762"/>
      <c r="D311" s="1762"/>
      <c r="E311" s="1762"/>
      <c r="F311" s="1762"/>
      <c r="G311" s="1762"/>
      <c r="H311" s="1762"/>
      <c r="I311" s="1762"/>
      <c r="J311" s="1762"/>
      <c r="K311" s="1762"/>
      <c r="L311" s="1762"/>
      <c r="M311" s="1762"/>
      <c r="N311" s="1762"/>
    </row>
    <row r="312" spans="1:14" ht="23.25" x14ac:dyDescent="0.25">
      <c r="A312" s="860"/>
      <c r="B312" s="864"/>
      <c r="C312" s="864"/>
      <c r="D312" s="864"/>
      <c r="E312" s="943"/>
      <c r="F312" s="864"/>
      <c r="G312" s="864"/>
      <c r="H312" s="942"/>
      <c r="I312" s="864"/>
      <c r="J312" s="941"/>
      <c r="K312" s="940"/>
      <c r="L312" s="864"/>
      <c r="M312" s="940"/>
      <c r="N312" s="940"/>
    </row>
    <row r="313" spans="1:14" ht="23.25" x14ac:dyDescent="0.25">
      <c r="A313" s="1577" t="s">
        <v>28051</v>
      </c>
      <c r="B313" s="1577"/>
      <c r="C313" s="1577"/>
      <c r="D313" s="1577"/>
      <c r="E313" s="1577"/>
      <c r="F313" s="1577"/>
      <c r="G313" s="1577"/>
      <c r="H313" s="1577"/>
      <c r="I313" s="1577"/>
      <c r="J313" s="1577"/>
      <c r="K313" s="1577"/>
      <c r="L313" s="1577"/>
      <c r="M313" s="1577"/>
      <c r="N313" s="1577"/>
    </row>
    <row r="314" spans="1:14" x14ac:dyDescent="0.25">
      <c r="A314" s="937"/>
      <c r="B314" s="937"/>
      <c r="C314" s="937"/>
      <c r="D314" s="937"/>
      <c r="E314" s="937"/>
      <c r="F314" s="937"/>
      <c r="G314" s="937"/>
      <c r="H314" s="939"/>
      <c r="I314" s="937"/>
      <c r="J314" s="937"/>
      <c r="K314" s="938"/>
      <c r="L314" s="937"/>
      <c r="M314" s="936"/>
      <c r="N314" s="936"/>
    </row>
    <row r="315" spans="1:14" s="835" customFormat="1" ht="18.75" x14ac:dyDescent="0.25">
      <c r="A315" s="845" t="s">
        <v>3618</v>
      </c>
      <c r="B315" s="935"/>
      <c r="C315" s="934"/>
      <c r="D315" s="933" t="s">
        <v>28060</v>
      </c>
      <c r="E315" s="932"/>
      <c r="F315" s="931"/>
      <c r="G315" s="931"/>
      <c r="H315" s="931"/>
      <c r="I315" s="931"/>
      <c r="J315" s="931"/>
      <c r="K315" s="930"/>
      <c r="L315" s="931"/>
      <c r="M315" s="930"/>
      <c r="N315" s="930"/>
    </row>
    <row r="317" spans="1:14" x14ac:dyDescent="0.25">
      <c r="A317" s="1772" t="s">
        <v>28048</v>
      </c>
      <c r="B317" s="1772"/>
      <c r="C317" s="1772" t="s">
        <v>28047</v>
      </c>
      <c r="D317" s="1772"/>
      <c r="E317" s="1772" t="s">
        <v>28046</v>
      </c>
      <c r="F317" s="1772"/>
      <c r="G317" s="1772"/>
      <c r="H317" s="1772"/>
      <c r="I317" s="1772"/>
      <c r="J317" s="1772" t="s">
        <v>28045</v>
      </c>
      <c r="K317" s="1772"/>
      <c r="L317" s="1772"/>
      <c r="M317" s="1772" t="s">
        <v>28044</v>
      </c>
      <c r="N317" s="1772" t="s">
        <v>28043</v>
      </c>
    </row>
    <row r="318" spans="1:14" ht="64.5" customHeight="1" x14ac:dyDescent="0.25">
      <c r="A318" s="1544" t="s">
        <v>7</v>
      </c>
      <c r="B318" s="1544" t="s">
        <v>2845</v>
      </c>
      <c r="C318" s="1544" t="s">
        <v>28042</v>
      </c>
      <c r="D318" s="1545" t="s">
        <v>28041</v>
      </c>
      <c r="E318" s="1544" t="s">
        <v>28040</v>
      </c>
      <c r="F318" s="1545" t="s">
        <v>28039</v>
      </c>
      <c r="G318" s="1546" t="s">
        <v>28038</v>
      </c>
      <c r="H318" s="1546" t="s">
        <v>28037</v>
      </c>
      <c r="I318" s="1546" t="s">
        <v>6</v>
      </c>
      <c r="J318" s="1545" t="s">
        <v>28036</v>
      </c>
      <c r="K318" s="1544" t="s">
        <v>28035</v>
      </c>
      <c r="L318" s="1544" t="s">
        <v>28034</v>
      </c>
      <c r="M318" s="1788"/>
      <c r="N318" s="1788"/>
    </row>
    <row r="319" spans="1:14" x14ac:dyDescent="0.25">
      <c r="A319" s="916" t="s">
        <v>27722</v>
      </c>
      <c r="B319" s="916" t="s">
        <v>27721</v>
      </c>
      <c r="C319" s="919" t="s">
        <v>27905</v>
      </c>
      <c r="D319" s="916" t="s">
        <v>27904</v>
      </c>
      <c r="E319" s="918" t="s">
        <v>27742</v>
      </c>
      <c r="F319" s="918" t="s">
        <v>27904</v>
      </c>
      <c r="G319" s="917">
        <v>3956.55</v>
      </c>
      <c r="H319" s="916"/>
      <c r="I319" s="913"/>
      <c r="J319" s="915" t="s">
        <v>27903</v>
      </c>
      <c r="K319" s="914">
        <v>129622.16</v>
      </c>
      <c r="L319" s="913" t="s">
        <v>27714</v>
      </c>
      <c r="M319" s="912">
        <v>1515554.81</v>
      </c>
      <c r="N319" s="912">
        <v>777845.27</v>
      </c>
    </row>
    <row r="320" spans="1:14" ht="36" x14ac:dyDescent="0.25">
      <c r="A320" s="916" t="s">
        <v>27722</v>
      </c>
      <c r="B320" s="916" t="s">
        <v>27721</v>
      </c>
      <c r="C320" s="919" t="s">
        <v>27887</v>
      </c>
      <c r="D320" s="916" t="s">
        <v>27902</v>
      </c>
      <c r="E320" s="918" t="s">
        <v>27742</v>
      </c>
      <c r="F320" s="918" t="s">
        <v>27902</v>
      </c>
      <c r="G320" s="917">
        <v>5600</v>
      </c>
      <c r="H320" s="916">
        <v>20</v>
      </c>
      <c r="I320" s="913"/>
      <c r="J320" s="915" t="s">
        <v>27901</v>
      </c>
      <c r="K320" s="914">
        <v>429726.39899999998</v>
      </c>
      <c r="L320" s="913" t="s">
        <v>27714</v>
      </c>
      <c r="M320" s="912">
        <v>4860454.9019999998</v>
      </c>
      <c r="N320" s="912">
        <v>2578358.3939999999</v>
      </c>
    </row>
    <row r="321" spans="1:14" x14ac:dyDescent="0.25">
      <c r="A321" s="916" t="s">
        <v>27722</v>
      </c>
      <c r="B321" s="916" t="s">
        <v>27721</v>
      </c>
      <c r="C321" s="919" t="s">
        <v>27900</v>
      </c>
      <c r="D321" s="916" t="s">
        <v>27899</v>
      </c>
      <c r="E321" s="918" t="s">
        <v>27742</v>
      </c>
      <c r="F321" s="918" t="s">
        <v>27899</v>
      </c>
      <c r="G321" s="917">
        <v>507.55</v>
      </c>
      <c r="H321" s="916"/>
      <c r="I321" s="913"/>
      <c r="J321" s="915" t="s">
        <v>27898</v>
      </c>
      <c r="K321" s="914">
        <v>16000</v>
      </c>
      <c r="L321" s="913" t="s">
        <v>27714</v>
      </c>
      <c r="M321" s="912">
        <v>192000</v>
      </c>
      <c r="N321" s="912">
        <v>96000</v>
      </c>
    </row>
    <row r="322" spans="1:14" ht="24" x14ac:dyDescent="0.25">
      <c r="A322" s="916" t="s">
        <v>27722</v>
      </c>
      <c r="B322" s="916" t="s">
        <v>27721</v>
      </c>
      <c r="C322" s="919" t="s">
        <v>27897</v>
      </c>
      <c r="D322" s="916" t="s">
        <v>23711</v>
      </c>
      <c r="E322" s="918" t="s">
        <v>27742</v>
      </c>
      <c r="F322" s="918" t="s">
        <v>23711</v>
      </c>
      <c r="G322" s="917">
        <v>2801.12</v>
      </c>
      <c r="H322" s="916">
        <v>14</v>
      </c>
      <c r="I322" s="913"/>
      <c r="J322" s="915" t="s">
        <v>27896</v>
      </c>
      <c r="K322" s="914">
        <v>168589.16</v>
      </c>
      <c r="L322" s="913" t="s">
        <v>27714</v>
      </c>
      <c r="M322" s="912">
        <v>1930680.6</v>
      </c>
      <c r="N322" s="912">
        <v>965340.29999999993</v>
      </c>
    </row>
    <row r="323" spans="1:14" x14ac:dyDescent="0.25">
      <c r="A323" s="916" t="s">
        <v>27722</v>
      </c>
      <c r="B323" s="916" t="s">
        <v>27721</v>
      </c>
      <c r="C323" s="919" t="s">
        <v>27890</v>
      </c>
      <c r="D323" s="916" t="s">
        <v>27895</v>
      </c>
      <c r="E323" s="918" t="s">
        <v>27742</v>
      </c>
      <c r="F323" s="918" t="s">
        <v>27895</v>
      </c>
      <c r="G323" s="917">
        <v>15557.17</v>
      </c>
      <c r="H323" s="916"/>
      <c r="I323" s="913"/>
      <c r="J323" s="915" t="s">
        <v>27894</v>
      </c>
      <c r="K323" s="914">
        <v>513385.31</v>
      </c>
      <c r="L323" s="913" t="s">
        <v>27714</v>
      </c>
      <c r="M323" s="912">
        <v>6160623.7199999997</v>
      </c>
      <c r="N323" s="912">
        <v>3080311.86</v>
      </c>
    </row>
    <row r="324" spans="1:14" x14ac:dyDescent="0.25">
      <c r="A324" s="916" t="s">
        <v>27722</v>
      </c>
      <c r="B324" s="916" t="s">
        <v>27721</v>
      </c>
      <c r="C324" s="919" t="s">
        <v>27893</v>
      </c>
      <c r="D324" s="916" t="s">
        <v>27892</v>
      </c>
      <c r="E324" s="918" t="s">
        <v>27742</v>
      </c>
      <c r="F324" s="918" t="s">
        <v>27892</v>
      </c>
      <c r="G324" s="917">
        <v>1200</v>
      </c>
      <c r="H324" s="916"/>
      <c r="I324" s="913"/>
      <c r="J324" s="915" t="s">
        <v>27891</v>
      </c>
      <c r="K324" s="914">
        <v>75107.259999999995</v>
      </c>
      <c r="L324" s="913" t="s">
        <v>27714</v>
      </c>
      <c r="M324" s="912">
        <v>890739.07</v>
      </c>
      <c r="N324" s="912">
        <v>450643.55999999994</v>
      </c>
    </row>
    <row r="325" spans="1:14" x14ac:dyDescent="0.25">
      <c r="A325" s="916" t="s">
        <v>27722</v>
      </c>
      <c r="B325" s="916" t="s">
        <v>27721</v>
      </c>
      <c r="C325" s="919" t="s">
        <v>27890</v>
      </c>
      <c r="D325" s="916" t="s">
        <v>27889</v>
      </c>
      <c r="E325" s="918" t="s">
        <v>27742</v>
      </c>
      <c r="F325" s="918" t="s">
        <v>27889</v>
      </c>
      <c r="G325" s="917">
        <v>19153.38</v>
      </c>
      <c r="H325" s="916"/>
      <c r="I325" s="913"/>
      <c r="J325" s="915" t="s">
        <v>27888</v>
      </c>
      <c r="K325" s="914">
        <v>180484.23</v>
      </c>
      <c r="L325" s="913" t="s">
        <v>27714</v>
      </c>
      <c r="M325" s="912">
        <f>+K325*12</f>
        <v>2165810.7600000002</v>
      </c>
      <c r="N325" s="912">
        <f>+K325*6</f>
        <v>1082905.3800000001</v>
      </c>
    </row>
    <row r="326" spans="1:14" x14ac:dyDescent="0.25">
      <c r="A326" s="916" t="s">
        <v>27722</v>
      </c>
      <c r="B326" s="916" t="s">
        <v>27721</v>
      </c>
      <c r="C326" s="919" t="s">
        <v>27887</v>
      </c>
      <c r="D326" s="916" t="s">
        <v>27886</v>
      </c>
      <c r="E326" s="918" t="s">
        <v>27742</v>
      </c>
      <c r="F326" s="918" t="s">
        <v>27886</v>
      </c>
      <c r="G326" s="917">
        <v>1959.24</v>
      </c>
      <c r="H326" s="916"/>
      <c r="I326" s="913"/>
      <c r="J326" s="915" t="s">
        <v>27885</v>
      </c>
      <c r="K326" s="914">
        <v>103953.90000000001</v>
      </c>
      <c r="L326" s="913" t="s">
        <v>27714</v>
      </c>
      <c r="M326" s="912"/>
      <c r="N326" s="912">
        <f>+K326*6</f>
        <v>623723.4</v>
      </c>
    </row>
    <row r="327" spans="1:14" x14ac:dyDescent="0.25">
      <c r="A327" s="916" t="s">
        <v>27722</v>
      </c>
      <c r="B327" s="916" t="s">
        <v>27721</v>
      </c>
      <c r="C327" s="919" t="s">
        <v>27884</v>
      </c>
      <c r="D327" s="916">
        <v>403072212</v>
      </c>
      <c r="E327" s="918" t="s">
        <v>27742</v>
      </c>
      <c r="F327" s="918"/>
      <c r="G327" s="917">
        <v>6424.37</v>
      </c>
      <c r="H327" s="916"/>
      <c r="I327" s="913"/>
      <c r="J327" s="915" t="s">
        <v>27883</v>
      </c>
      <c r="K327" s="914">
        <v>10976</v>
      </c>
      <c r="L327" s="913" t="s">
        <v>27714</v>
      </c>
      <c r="M327" s="912">
        <v>130536</v>
      </c>
      <c r="N327" s="912">
        <v>87808</v>
      </c>
    </row>
    <row r="328" spans="1:14" ht="48" x14ac:dyDescent="0.25">
      <c r="A328" s="916" t="s">
        <v>27722</v>
      </c>
      <c r="B328" s="916" t="s">
        <v>27721</v>
      </c>
      <c r="C328" s="919" t="s">
        <v>27882</v>
      </c>
      <c r="D328" s="916">
        <v>8241443</v>
      </c>
      <c r="E328" s="918" t="s">
        <v>27742</v>
      </c>
      <c r="F328" s="918" t="s">
        <v>27881</v>
      </c>
      <c r="G328" s="917">
        <v>860.83500000000004</v>
      </c>
      <c r="H328" s="916">
        <v>7</v>
      </c>
      <c r="I328" s="913"/>
      <c r="J328" s="915" t="s">
        <v>27880</v>
      </c>
      <c r="K328" s="914">
        <v>67858.8</v>
      </c>
      <c r="L328" s="913" t="s">
        <v>27714</v>
      </c>
      <c r="M328" s="912">
        <v>191880.6</v>
      </c>
      <c r="N328" s="912">
        <v>542870.4</v>
      </c>
    </row>
    <row r="329" spans="1:14" x14ac:dyDescent="0.25">
      <c r="A329" s="916" t="s">
        <v>27722</v>
      </c>
      <c r="B329" s="916" t="s">
        <v>27721</v>
      </c>
      <c r="C329" s="919" t="s">
        <v>27879</v>
      </c>
      <c r="D329" s="916" t="s">
        <v>27878</v>
      </c>
      <c r="E329" s="918" t="s">
        <v>27742</v>
      </c>
      <c r="F329" s="918" t="s">
        <v>27878</v>
      </c>
      <c r="G329" s="917">
        <v>150.55000000000001</v>
      </c>
      <c r="H329" s="916"/>
      <c r="I329" s="913"/>
      <c r="J329" s="915" t="s">
        <v>27877</v>
      </c>
      <c r="K329" s="914">
        <v>9844.7999999999993</v>
      </c>
      <c r="L329" s="913" t="s">
        <v>27714</v>
      </c>
      <c r="M329" s="912">
        <v>111350.40000000001</v>
      </c>
      <c r="N329" s="912">
        <v>59068.800000000003</v>
      </c>
    </row>
    <row r="330" spans="1:14" x14ac:dyDescent="0.25">
      <c r="A330" s="916" t="s">
        <v>27722</v>
      </c>
      <c r="B330" s="916" t="s">
        <v>27721</v>
      </c>
      <c r="C330" s="919" t="s">
        <v>27876</v>
      </c>
      <c r="D330" s="916" t="s">
        <v>27875</v>
      </c>
      <c r="E330" s="918" t="s">
        <v>27742</v>
      </c>
      <c r="F330" s="918" t="s">
        <v>27875</v>
      </c>
      <c r="G330" s="917">
        <v>79.58</v>
      </c>
      <c r="H330" s="916"/>
      <c r="I330" s="913"/>
      <c r="J330" s="915" t="s">
        <v>27874</v>
      </c>
      <c r="K330" s="914">
        <v>3871.82</v>
      </c>
      <c r="L330" s="913" t="s">
        <v>27714</v>
      </c>
      <c r="M330" s="912">
        <v>45613.8</v>
      </c>
      <c r="N330" s="912">
        <v>23230.92</v>
      </c>
    </row>
    <row r="331" spans="1:14" x14ac:dyDescent="0.25">
      <c r="A331" s="916" t="s">
        <v>27722</v>
      </c>
      <c r="B331" s="916" t="s">
        <v>27721</v>
      </c>
      <c r="C331" s="919" t="s">
        <v>27873</v>
      </c>
      <c r="D331" s="916">
        <v>23843581</v>
      </c>
      <c r="E331" s="918" t="s">
        <v>27742</v>
      </c>
      <c r="F331" s="918">
        <v>5006101</v>
      </c>
      <c r="G331" s="917">
        <v>204.79</v>
      </c>
      <c r="H331" s="916"/>
      <c r="I331" s="913"/>
      <c r="J331" s="915" t="s">
        <v>27872</v>
      </c>
      <c r="K331" s="914">
        <v>4500</v>
      </c>
      <c r="L331" s="913" t="s">
        <v>27714</v>
      </c>
      <c r="M331" s="912">
        <f t="shared" ref="M331:M338" si="2">K331*12</f>
        <v>54000</v>
      </c>
      <c r="N331" s="912">
        <f t="shared" ref="N331:N338" si="3">K331*7</f>
        <v>31500</v>
      </c>
    </row>
    <row r="332" spans="1:14" x14ac:dyDescent="0.25">
      <c r="A332" s="916" t="s">
        <v>27722</v>
      </c>
      <c r="B332" s="916" t="s">
        <v>27721</v>
      </c>
      <c r="C332" s="919" t="s">
        <v>27871</v>
      </c>
      <c r="D332" s="916">
        <v>31123498</v>
      </c>
      <c r="E332" s="918" t="s">
        <v>27742</v>
      </c>
      <c r="F332" s="918">
        <v>11018956</v>
      </c>
      <c r="G332" s="917">
        <v>160</v>
      </c>
      <c r="H332" s="916"/>
      <c r="I332" s="913"/>
      <c r="J332" s="915" t="s">
        <v>27870</v>
      </c>
      <c r="K332" s="914">
        <v>4409</v>
      </c>
      <c r="L332" s="913" t="s">
        <v>27714</v>
      </c>
      <c r="M332" s="912">
        <f t="shared" si="2"/>
        <v>52908</v>
      </c>
      <c r="N332" s="912">
        <f t="shared" si="3"/>
        <v>30863</v>
      </c>
    </row>
    <row r="333" spans="1:14" x14ac:dyDescent="0.25">
      <c r="A333" s="916" t="s">
        <v>27722</v>
      </c>
      <c r="B333" s="916" t="s">
        <v>27721</v>
      </c>
      <c r="C333" s="919" t="s">
        <v>27869</v>
      </c>
      <c r="D333" s="916">
        <v>41945097</v>
      </c>
      <c r="E333" s="918" t="s">
        <v>27742</v>
      </c>
      <c r="F333" s="918" t="s">
        <v>27868</v>
      </c>
      <c r="G333" s="917">
        <v>158.46</v>
      </c>
      <c r="H333" s="916"/>
      <c r="I333" s="913"/>
      <c r="J333" s="915" t="s">
        <v>27867</v>
      </c>
      <c r="K333" s="914">
        <v>3160</v>
      </c>
      <c r="L333" s="913" t="s">
        <v>27714</v>
      </c>
      <c r="M333" s="912">
        <f t="shared" si="2"/>
        <v>37920</v>
      </c>
      <c r="N333" s="912">
        <f t="shared" si="3"/>
        <v>22120</v>
      </c>
    </row>
    <row r="334" spans="1:14" x14ac:dyDescent="0.25">
      <c r="A334" s="916" t="s">
        <v>27722</v>
      </c>
      <c r="B334" s="916" t="s">
        <v>27721</v>
      </c>
      <c r="C334" s="919" t="s">
        <v>27866</v>
      </c>
      <c r="D334" s="916">
        <v>24992700</v>
      </c>
      <c r="E334" s="918" t="s">
        <v>27742</v>
      </c>
      <c r="F334" s="918" t="s">
        <v>27865</v>
      </c>
      <c r="G334" s="917">
        <v>109.43</v>
      </c>
      <c r="H334" s="916"/>
      <c r="I334" s="913"/>
      <c r="J334" s="915" t="s">
        <v>27864</v>
      </c>
      <c r="K334" s="914">
        <v>2275</v>
      </c>
      <c r="L334" s="913" t="s">
        <v>27714</v>
      </c>
      <c r="M334" s="912">
        <f t="shared" si="2"/>
        <v>27300</v>
      </c>
      <c r="N334" s="912">
        <f t="shared" si="3"/>
        <v>15925</v>
      </c>
    </row>
    <row r="335" spans="1:14" x14ac:dyDescent="0.25">
      <c r="A335" s="916" t="s">
        <v>27722</v>
      </c>
      <c r="B335" s="916" t="s">
        <v>27721</v>
      </c>
      <c r="C335" s="919" t="s">
        <v>27863</v>
      </c>
      <c r="D335" s="916">
        <v>29423932</v>
      </c>
      <c r="E335" s="918" t="s">
        <v>27742</v>
      </c>
      <c r="F335" s="918">
        <v>11027802</v>
      </c>
      <c r="G335" s="917">
        <v>219.2</v>
      </c>
      <c r="H335" s="916"/>
      <c r="I335" s="913"/>
      <c r="J335" s="915" t="s">
        <v>27862</v>
      </c>
      <c r="K335" s="914">
        <v>4500</v>
      </c>
      <c r="L335" s="913" t="s">
        <v>27714</v>
      </c>
      <c r="M335" s="912">
        <f t="shared" si="2"/>
        <v>54000</v>
      </c>
      <c r="N335" s="912">
        <f t="shared" si="3"/>
        <v>31500</v>
      </c>
    </row>
    <row r="336" spans="1:14" x14ac:dyDescent="0.25">
      <c r="A336" s="916" t="s">
        <v>27722</v>
      </c>
      <c r="B336" s="916" t="s">
        <v>27721</v>
      </c>
      <c r="C336" s="919" t="s">
        <v>27861</v>
      </c>
      <c r="D336" s="916">
        <v>23834318</v>
      </c>
      <c r="E336" s="918" t="s">
        <v>27742</v>
      </c>
      <c r="F336" s="918">
        <v>2005376</v>
      </c>
      <c r="G336" s="917">
        <v>1150</v>
      </c>
      <c r="H336" s="916"/>
      <c r="I336" s="913"/>
      <c r="J336" s="915" t="s">
        <v>27860</v>
      </c>
      <c r="K336" s="914">
        <v>19950</v>
      </c>
      <c r="L336" s="913" t="s">
        <v>27714</v>
      </c>
      <c r="M336" s="912">
        <f t="shared" si="2"/>
        <v>239400</v>
      </c>
      <c r="N336" s="912">
        <f t="shared" si="3"/>
        <v>139650</v>
      </c>
    </row>
    <row r="337" spans="1:14" x14ac:dyDescent="0.25">
      <c r="A337" s="916" t="s">
        <v>27722</v>
      </c>
      <c r="B337" s="916" t="s">
        <v>27721</v>
      </c>
      <c r="C337" s="919" t="s">
        <v>27859</v>
      </c>
      <c r="D337" s="916">
        <v>24005704</v>
      </c>
      <c r="E337" s="918" t="s">
        <v>27742</v>
      </c>
      <c r="F337" s="918">
        <v>11157138</v>
      </c>
      <c r="G337" s="917">
        <v>1368.64</v>
      </c>
      <c r="H337" s="916"/>
      <c r="I337" s="913"/>
      <c r="J337" s="915" t="s">
        <v>27858</v>
      </c>
      <c r="K337" s="914">
        <v>29850</v>
      </c>
      <c r="L337" s="913" t="s">
        <v>27714</v>
      </c>
      <c r="M337" s="912">
        <f t="shared" si="2"/>
        <v>358200</v>
      </c>
      <c r="N337" s="912">
        <f t="shared" si="3"/>
        <v>208950</v>
      </c>
    </row>
    <row r="338" spans="1:14" x14ac:dyDescent="0.25">
      <c r="A338" s="916" t="s">
        <v>27722</v>
      </c>
      <c r="B338" s="916" t="s">
        <v>27721</v>
      </c>
      <c r="C338" s="919" t="s">
        <v>27857</v>
      </c>
      <c r="D338" s="916">
        <v>24705436</v>
      </c>
      <c r="E338" s="918" t="s">
        <v>27742</v>
      </c>
      <c r="F338" s="918">
        <v>11015992</v>
      </c>
      <c r="G338" s="917">
        <v>113.05</v>
      </c>
      <c r="H338" s="916"/>
      <c r="I338" s="913"/>
      <c r="J338" s="915" t="s">
        <v>27856</v>
      </c>
      <c r="K338" s="914">
        <v>3000</v>
      </c>
      <c r="L338" s="913" t="s">
        <v>27714</v>
      </c>
      <c r="M338" s="912">
        <f t="shared" si="2"/>
        <v>36000</v>
      </c>
      <c r="N338" s="912">
        <f t="shared" si="3"/>
        <v>21000</v>
      </c>
    </row>
    <row r="339" spans="1:14" x14ac:dyDescent="0.25">
      <c r="A339" s="916" t="s">
        <v>27722</v>
      </c>
      <c r="B339" s="916" t="s">
        <v>27721</v>
      </c>
      <c r="C339" s="919" t="s">
        <v>27855</v>
      </c>
      <c r="D339" s="916">
        <v>43211257</v>
      </c>
      <c r="E339" s="918" t="s">
        <v>27742</v>
      </c>
      <c r="F339" s="918" t="s">
        <v>27854</v>
      </c>
      <c r="G339" s="917">
        <v>1500.72</v>
      </c>
      <c r="H339" s="916"/>
      <c r="I339" s="913"/>
      <c r="J339" s="915" t="s">
        <v>27853</v>
      </c>
      <c r="K339" s="914">
        <v>3360</v>
      </c>
      <c r="L339" s="913" t="s">
        <v>27714</v>
      </c>
      <c r="M339" s="912">
        <v>33600</v>
      </c>
      <c r="N339" s="912">
        <v>26880</v>
      </c>
    </row>
    <row r="340" spans="1:14" x14ac:dyDescent="0.25">
      <c r="A340" s="916" t="s">
        <v>27722</v>
      </c>
      <c r="B340" s="916" t="s">
        <v>27721</v>
      </c>
      <c r="C340" s="919" t="s">
        <v>27852</v>
      </c>
      <c r="D340" s="916">
        <v>44625094</v>
      </c>
      <c r="E340" s="918" t="s">
        <v>27742</v>
      </c>
      <c r="F340" s="918">
        <v>15114687</v>
      </c>
      <c r="G340" s="917">
        <v>140</v>
      </c>
      <c r="H340" s="916"/>
      <c r="I340" s="913"/>
      <c r="J340" s="915" t="s">
        <v>27851</v>
      </c>
      <c r="K340" s="914">
        <v>3300</v>
      </c>
      <c r="L340" s="913" t="s">
        <v>27714</v>
      </c>
      <c r="M340" s="912">
        <v>36300</v>
      </c>
      <c r="N340" s="912">
        <v>19800</v>
      </c>
    </row>
    <row r="341" spans="1:14" x14ac:dyDescent="0.25">
      <c r="A341" s="916" t="s">
        <v>27722</v>
      </c>
      <c r="B341" s="916" t="s">
        <v>27721</v>
      </c>
      <c r="C341" s="919" t="s">
        <v>27850</v>
      </c>
      <c r="D341" s="916">
        <v>17538136</v>
      </c>
      <c r="E341" s="918" t="s">
        <v>27742</v>
      </c>
      <c r="F341" s="918">
        <v>11037316</v>
      </c>
      <c r="G341" s="917">
        <v>6000</v>
      </c>
      <c r="H341" s="916"/>
      <c r="I341" s="913"/>
      <c r="J341" s="915" t="s">
        <v>27849</v>
      </c>
      <c r="K341" s="914">
        <v>25000</v>
      </c>
      <c r="L341" s="913" t="s">
        <v>27714</v>
      </c>
      <c r="M341" s="912">
        <v>300000</v>
      </c>
      <c r="N341" s="912">
        <v>200000</v>
      </c>
    </row>
    <row r="342" spans="1:14" x14ac:dyDescent="0.25">
      <c r="A342" s="916" t="s">
        <v>27722</v>
      </c>
      <c r="B342" s="916" t="s">
        <v>27721</v>
      </c>
      <c r="C342" s="919" t="s">
        <v>27848</v>
      </c>
      <c r="D342" s="916">
        <v>43407995</v>
      </c>
      <c r="E342" s="918" t="s">
        <v>27742</v>
      </c>
      <c r="F342" s="918">
        <v>11000312</v>
      </c>
      <c r="G342" s="917">
        <v>128</v>
      </c>
      <c r="H342" s="916"/>
      <c r="I342" s="913"/>
      <c r="J342" s="915" t="s">
        <v>27847</v>
      </c>
      <c r="K342" s="914">
        <v>3115</v>
      </c>
      <c r="L342" s="913" t="s">
        <v>27714</v>
      </c>
      <c r="M342" s="912">
        <v>37380</v>
      </c>
      <c r="N342" s="912">
        <v>28035</v>
      </c>
    </row>
    <row r="343" spans="1:14" x14ac:dyDescent="0.25">
      <c r="A343" s="916" t="s">
        <v>27722</v>
      </c>
      <c r="B343" s="916" t="s">
        <v>27721</v>
      </c>
      <c r="C343" s="919" t="s">
        <v>27846</v>
      </c>
      <c r="D343" s="916">
        <v>16701937</v>
      </c>
      <c r="E343" s="918" t="s">
        <v>27742</v>
      </c>
      <c r="F343" s="918">
        <v>10080547</v>
      </c>
      <c r="G343" s="917">
        <v>195.46</v>
      </c>
      <c r="H343" s="916"/>
      <c r="I343" s="913"/>
      <c r="J343" s="915" t="s">
        <v>27845</v>
      </c>
      <c r="K343" s="914">
        <v>13000</v>
      </c>
      <c r="L343" s="913" t="s">
        <v>27714</v>
      </c>
      <c r="M343" s="912">
        <v>156000</v>
      </c>
      <c r="N343" s="912">
        <v>117000</v>
      </c>
    </row>
    <row r="344" spans="1:14" x14ac:dyDescent="0.25">
      <c r="A344" s="916" t="s">
        <v>27722</v>
      </c>
      <c r="B344" s="916" t="s">
        <v>27721</v>
      </c>
      <c r="C344" s="919" t="s">
        <v>27844</v>
      </c>
      <c r="D344" s="916">
        <v>40937391</v>
      </c>
      <c r="E344" s="918" t="s">
        <v>27742</v>
      </c>
      <c r="F344" s="918">
        <v>34001889</v>
      </c>
      <c r="G344" s="917">
        <v>170</v>
      </c>
      <c r="H344" s="916"/>
      <c r="I344" s="913"/>
      <c r="J344" s="915" t="s">
        <v>27843</v>
      </c>
      <c r="K344" s="914">
        <v>3306</v>
      </c>
      <c r="L344" s="913" t="s">
        <v>27714</v>
      </c>
      <c r="M344" s="912">
        <v>39672</v>
      </c>
      <c r="N344" s="912">
        <v>23142</v>
      </c>
    </row>
    <row r="345" spans="1:14" ht="48" x14ac:dyDescent="0.25">
      <c r="A345" s="916" t="s">
        <v>27722</v>
      </c>
      <c r="B345" s="916" t="s">
        <v>27721</v>
      </c>
      <c r="C345" s="919" t="s">
        <v>27842</v>
      </c>
      <c r="D345" s="916">
        <v>20534873515</v>
      </c>
      <c r="E345" s="918" t="s">
        <v>27841</v>
      </c>
      <c r="F345" s="918">
        <v>11073008</v>
      </c>
      <c r="G345" s="917">
        <v>1884.42</v>
      </c>
      <c r="H345" s="916"/>
      <c r="I345" s="913"/>
      <c r="J345" s="915" t="s">
        <v>27840</v>
      </c>
      <c r="K345" s="914">
        <v>16780.78</v>
      </c>
      <c r="L345" s="913" t="s">
        <v>27714</v>
      </c>
      <c r="M345" s="912">
        <v>195697.4</v>
      </c>
      <c r="N345" s="912">
        <v>132056</v>
      </c>
    </row>
    <row r="346" spans="1:14" x14ac:dyDescent="0.25">
      <c r="A346" s="916" t="s">
        <v>27722</v>
      </c>
      <c r="B346" s="916" t="s">
        <v>27721</v>
      </c>
      <c r="C346" s="919" t="s">
        <v>27839</v>
      </c>
      <c r="D346" s="916">
        <v>10218078686</v>
      </c>
      <c r="E346" s="918" t="s">
        <v>27742</v>
      </c>
      <c r="F346" s="918">
        <v>2002560</v>
      </c>
      <c r="G346" s="917">
        <v>340</v>
      </c>
      <c r="H346" s="916"/>
      <c r="I346" s="913"/>
      <c r="J346" s="915" t="s">
        <v>27838</v>
      </c>
      <c r="K346" s="914">
        <v>7057.32</v>
      </c>
      <c r="L346" s="913" t="s">
        <v>27714</v>
      </c>
      <c r="M346" s="912">
        <v>91745.16</v>
      </c>
      <c r="N346" s="912">
        <v>49709.84</v>
      </c>
    </row>
    <row r="347" spans="1:14" ht="24" x14ac:dyDescent="0.25">
      <c r="A347" s="916" t="s">
        <v>27722</v>
      </c>
      <c r="B347" s="916" t="s">
        <v>27721</v>
      </c>
      <c r="C347" s="919" t="s">
        <v>27837</v>
      </c>
      <c r="D347" s="916">
        <v>10217853031</v>
      </c>
      <c r="E347" s="918" t="s">
        <v>27742</v>
      </c>
      <c r="F347" s="918">
        <v>11001187</v>
      </c>
      <c r="G347" s="917">
        <v>1650</v>
      </c>
      <c r="H347" s="916"/>
      <c r="I347" s="913"/>
      <c r="J347" s="915" t="s">
        <v>27836</v>
      </c>
      <c r="K347" s="914">
        <v>10548</v>
      </c>
      <c r="L347" s="913" t="s">
        <v>27714</v>
      </c>
      <c r="M347" s="912">
        <v>119304</v>
      </c>
      <c r="N347" s="912">
        <v>17580</v>
      </c>
    </row>
    <row r="348" spans="1:14" x14ac:dyDescent="0.25">
      <c r="A348" s="916" t="s">
        <v>27722</v>
      </c>
      <c r="B348" s="916" t="s">
        <v>27721</v>
      </c>
      <c r="C348" s="919" t="s">
        <v>27835</v>
      </c>
      <c r="D348" s="916">
        <v>11032274</v>
      </c>
      <c r="E348" s="918" t="s">
        <v>27742</v>
      </c>
      <c r="F348" s="918"/>
      <c r="G348" s="917">
        <v>188.4</v>
      </c>
      <c r="H348" s="916"/>
      <c r="I348" s="913"/>
      <c r="J348" s="915" t="s">
        <v>27834</v>
      </c>
      <c r="K348" s="914">
        <v>9000</v>
      </c>
      <c r="L348" s="913" t="s">
        <v>27714</v>
      </c>
      <c r="M348" s="912">
        <v>108000</v>
      </c>
      <c r="N348" s="912">
        <v>54000</v>
      </c>
    </row>
    <row r="349" spans="1:14" x14ac:dyDescent="0.25">
      <c r="A349" s="916" t="s">
        <v>27722</v>
      </c>
      <c r="B349" s="916" t="s">
        <v>27721</v>
      </c>
      <c r="C349" s="919" t="s">
        <v>27833</v>
      </c>
      <c r="D349" s="916">
        <v>44186215</v>
      </c>
      <c r="E349" s="918" t="s">
        <v>27742</v>
      </c>
      <c r="F349" s="918">
        <v>11057872</v>
      </c>
      <c r="G349" s="917">
        <v>229.27</v>
      </c>
      <c r="H349" s="916"/>
      <c r="I349" s="913"/>
      <c r="J349" s="915" t="s">
        <v>27832</v>
      </c>
      <c r="K349" s="914">
        <v>4000</v>
      </c>
      <c r="L349" s="913" t="s">
        <v>27714</v>
      </c>
      <c r="M349" s="912">
        <v>48000</v>
      </c>
      <c r="N349" s="912">
        <v>24000</v>
      </c>
    </row>
    <row r="350" spans="1:14" x14ac:dyDescent="0.25">
      <c r="A350" s="916" t="s">
        <v>27722</v>
      </c>
      <c r="B350" s="916" t="s">
        <v>27721</v>
      </c>
      <c r="C350" s="919" t="s">
        <v>27831</v>
      </c>
      <c r="D350" s="916">
        <v>15742528</v>
      </c>
      <c r="E350" s="918" t="s">
        <v>27742</v>
      </c>
      <c r="F350" s="918">
        <v>2007614</v>
      </c>
      <c r="G350" s="917">
        <v>5100</v>
      </c>
      <c r="H350" s="916"/>
      <c r="I350" s="913"/>
      <c r="J350" s="915" t="s">
        <v>27830</v>
      </c>
      <c r="K350" s="914">
        <v>9047.33</v>
      </c>
      <c r="L350" s="913" t="s">
        <v>27714</v>
      </c>
      <c r="M350" s="912">
        <v>9000</v>
      </c>
      <c r="N350" s="912">
        <v>99520.63</v>
      </c>
    </row>
    <row r="351" spans="1:14" x14ac:dyDescent="0.25">
      <c r="A351" s="916" t="s">
        <v>27722</v>
      </c>
      <c r="B351" s="916" t="s">
        <v>27721</v>
      </c>
      <c r="C351" s="919" t="s">
        <v>27829</v>
      </c>
      <c r="D351" s="916"/>
      <c r="E351" s="918" t="s">
        <v>27742</v>
      </c>
      <c r="F351" s="918"/>
      <c r="G351" s="917">
        <v>143.9</v>
      </c>
      <c r="H351" s="916"/>
      <c r="I351" s="913"/>
      <c r="J351" s="915" t="s">
        <v>27828</v>
      </c>
      <c r="K351" s="914">
        <v>7500</v>
      </c>
      <c r="L351" s="913" t="s">
        <v>27714</v>
      </c>
      <c r="M351" s="912">
        <v>21750</v>
      </c>
      <c r="N351" s="912">
        <v>45000</v>
      </c>
    </row>
    <row r="352" spans="1:14" x14ac:dyDescent="0.25">
      <c r="A352" s="916" t="s">
        <v>27722</v>
      </c>
      <c r="B352" s="916" t="s">
        <v>27721</v>
      </c>
      <c r="C352" s="919" t="s">
        <v>27827</v>
      </c>
      <c r="D352" s="916">
        <v>20174816221</v>
      </c>
      <c r="E352" s="918" t="s">
        <v>27742</v>
      </c>
      <c r="F352" s="918"/>
      <c r="G352" s="917">
        <v>120</v>
      </c>
      <c r="H352" s="916"/>
      <c r="I352" s="913"/>
      <c r="J352" s="915" t="s">
        <v>27826</v>
      </c>
      <c r="K352" s="914">
        <v>2579.38</v>
      </c>
      <c r="L352" s="913" t="s">
        <v>27714</v>
      </c>
      <c r="M352" s="912">
        <v>29796.48</v>
      </c>
      <c r="N352" s="912">
        <v>12627.62</v>
      </c>
    </row>
    <row r="353" spans="1:14" x14ac:dyDescent="0.25">
      <c r="A353" s="916" t="s">
        <v>27722</v>
      </c>
      <c r="B353" s="916" t="s">
        <v>27721</v>
      </c>
      <c r="C353" s="919" t="s">
        <v>27825</v>
      </c>
      <c r="D353" s="916">
        <v>7474725</v>
      </c>
      <c r="E353" s="918" t="s">
        <v>27742</v>
      </c>
      <c r="F353" s="918"/>
      <c r="G353" s="917">
        <v>683.8</v>
      </c>
      <c r="H353" s="916"/>
      <c r="I353" s="913"/>
      <c r="J353" s="915" t="s">
        <v>27824</v>
      </c>
      <c r="K353" s="914">
        <v>4922.3999999999996</v>
      </c>
      <c r="L353" s="913" t="s">
        <v>27714</v>
      </c>
      <c r="M353" s="912">
        <v>60314.8</v>
      </c>
      <c r="N353" s="912">
        <v>29534.400000000001</v>
      </c>
    </row>
    <row r="354" spans="1:14" x14ac:dyDescent="0.25">
      <c r="A354" s="916" t="s">
        <v>27722</v>
      </c>
      <c r="B354" s="916" t="s">
        <v>27721</v>
      </c>
      <c r="C354" s="919" t="s">
        <v>27823</v>
      </c>
      <c r="D354" s="916">
        <v>4306559</v>
      </c>
      <c r="E354" s="918" t="s">
        <v>27742</v>
      </c>
      <c r="F354" s="918"/>
      <c r="G354" s="917">
        <v>408.6</v>
      </c>
      <c r="H354" s="916"/>
      <c r="I354" s="913"/>
      <c r="J354" s="915" t="s">
        <v>27822</v>
      </c>
      <c r="K354" s="914">
        <v>5500</v>
      </c>
      <c r="L354" s="913" t="s">
        <v>27714</v>
      </c>
      <c r="M354" s="912">
        <v>66000</v>
      </c>
      <c r="N354" s="912">
        <v>33000</v>
      </c>
    </row>
    <row r="355" spans="1:14" x14ac:dyDescent="0.25">
      <c r="A355" s="916" t="s">
        <v>27722</v>
      </c>
      <c r="B355" s="916" t="s">
        <v>27721</v>
      </c>
      <c r="C355" s="919" t="s">
        <v>27821</v>
      </c>
      <c r="D355" s="916">
        <v>40202709</v>
      </c>
      <c r="E355" s="918" t="s">
        <v>27742</v>
      </c>
      <c r="F355" s="918">
        <v>2022041</v>
      </c>
      <c r="G355" s="917">
        <v>343.96</v>
      </c>
      <c r="H355" s="916"/>
      <c r="I355" s="913"/>
      <c r="J355" s="915" t="s">
        <v>27820</v>
      </c>
      <c r="K355" s="914">
        <v>7500</v>
      </c>
      <c r="L355" s="913" t="s">
        <v>27714</v>
      </c>
      <c r="M355" s="912">
        <v>90000</v>
      </c>
      <c r="N355" s="912">
        <v>45000</v>
      </c>
    </row>
    <row r="356" spans="1:14" x14ac:dyDescent="0.25">
      <c r="A356" s="916" t="s">
        <v>27722</v>
      </c>
      <c r="B356" s="916" t="s">
        <v>27721</v>
      </c>
      <c r="C356" s="919" t="s">
        <v>27818</v>
      </c>
      <c r="D356" s="916">
        <v>11019491</v>
      </c>
      <c r="E356" s="918" t="s">
        <v>27742</v>
      </c>
      <c r="F356" s="918">
        <v>2005301</v>
      </c>
      <c r="G356" s="917">
        <v>671.32</v>
      </c>
      <c r="H356" s="916"/>
      <c r="I356" s="913"/>
      <c r="J356" s="915" t="s">
        <v>27819</v>
      </c>
      <c r="K356" s="914">
        <v>8850</v>
      </c>
      <c r="L356" s="913" t="s">
        <v>27714</v>
      </c>
      <c r="M356" s="912">
        <v>39967.74</v>
      </c>
      <c r="N356" s="912">
        <v>106200</v>
      </c>
    </row>
    <row r="357" spans="1:14" x14ac:dyDescent="0.25">
      <c r="A357" s="916" t="s">
        <v>27722</v>
      </c>
      <c r="B357" s="916" t="s">
        <v>27721</v>
      </c>
      <c r="C357" s="919" t="s">
        <v>27818</v>
      </c>
      <c r="D357" s="916">
        <v>11019491</v>
      </c>
      <c r="E357" s="918" t="s">
        <v>27742</v>
      </c>
      <c r="F357" s="918">
        <v>2005301</v>
      </c>
      <c r="G357" s="917">
        <v>671.32</v>
      </c>
      <c r="H357" s="916"/>
      <c r="I357" s="913"/>
      <c r="J357" s="915" t="s">
        <v>27817</v>
      </c>
      <c r="K357" s="914">
        <v>8850</v>
      </c>
      <c r="L357" s="913" t="s">
        <v>27714</v>
      </c>
      <c r="M357" s="912">
        <v>39967.74</v>
      </c>
      <c r="N357" s="912">
        <v>106200</v>
      </c>
    </row>
    <row r="358" spans="1:14" x14ac:dyDescent="0.25">
      <c r="A358" s="916" t="s">
        <v>27722</v>
      </c>
      <c r="B358" s="916" t="s">
        <v>27721</v>
      </c>
      <c r="C358" s="919" t="s">
        <v>27816</v>
      </c>
      <c r="D358" s="916">
        <v>42170065</v>
      </c>
      <c r="E358" s="918" t="s">
        <v>27742</v>
      </c>
      <c r="F358" s="918" t="s">
        <v>27815</v>
      </c>
      <c r="G358" s="917">
        <v>3400</v>
      </c>
      <c r="H358" s="916"/>
      <c r="I358" s="913"/>
      <c r="J358" s="915" t="s">
        <v>27814</v>
      </c>
      <c r="K358" s="914">
        <v>3400</v>
      </c>
      <c r="L358" s="913" t="s">
        <v>27714</v>
      </c>
      <c r="M358" s="912">
        <v>40800</v>
      </c>
      <c r="N358" s="912">
        <v>40800</v>
      </c>
    </row>
    <row r="359" spans="1:14" x14ac:dyDescent="0.25">
      <c r="A359" s="916" t="s">
        <v>27722</v>
      </c>
      <c r="B359" s="916" t="s">
        <v>27721</v>
      </c>
      <c r="C359" s="919" t="s">
        <v>27813</v>
      </c>
      <c r="D359" s="916">
        <v>11000372</v>
      </c>
      <c r="E359" s="918" t="s">
        <v>27742</v>
      </c>
      <c r="F359" s="918">
        <v>11000372</v>
      </c>
      <c r="G359" s="917">
        <v>2668.53</v>
      </c>
      <c r="H359" s="916"/>
      <c r="I359" s="913" t="s">
        <v>3033</v>
      </c>
      <c r="J359" s="915" t="s">
        <v>27812</v>
      </c>
      <c r="K359" s="914">
        <v>25000</v>
      </c>
      <c r="L359" s="913" t="s">
        <v>27714</v>
      </c>
      <c r="M359" s="912"/>
      <c r="N359" s="912">
        <v>125000</v>
      </c>
    </row>
    <row r="360" spans="1:14" ht="24" x14ac:dyDescent="0.25">
      <c r="A360" s="916" t="s">
        <v>27722</v>
      </c>
      <c r="B360" s="916" t="s">
        <v>27721</v>
      </c>
      <c r="C360" s="919" t="s">
        <v>27811</v>
      </c>
      <c r="D360" s="916" t="s">
        <v>27810</v>
      </c>
      <c r="E360" s="918" t="s">
        <v>27742</v>
      </c>
      <c r="F360" s="918" t="s">
        <v>27809</v>
      </c>
      <c r="G360" s="917">
        <v>273.39999999999998</v>
      </c>
      <c r="H360" s="916"/>
      <c r="I360" s="913"/>
      <c r="J360" s="915" t="s">
        <v>27808</v>
      </c>
      <c r="K360" s="914">
        <v>9993</v>
      </c>
      <c r="L360" s="913" t="s">
        <v>27714</v>
      </c>
      <c r="M360" s="912">
        <v>119622</v>
      </c>
      <c r="N360" s="912">
        <v>59958</v>
      </c>
    </row>
    <row r="361" spans="1:14" x14ac:dyDescent="0.25">
      <c r="A361" s="916" t="s">
        <v>27722</v>
      </c>
      <c r="B361" s="916" t="s">
        <v>27721</v>
      </c>
      <c r="C361" s="919" t="s">
        <v>27807</v>
      </c>
      <c r="D361" s="916" t="s">
        <v>27806</v>
      </c>
      <c r="E361" s="918" t="s">
        <v>27742</v>
      </c>
      <c r="F361" s="918"/>
      <c r="G361" s="917">
        <v>265</v>
      </c>
      <c r="H361" s="916"/>
      <c r="I361" s="913"/>
      <c r="J361" s="915" t="s">
        <v>27805</v>
      </c>
      <c r="K361" s="914">
        <v>5916</v>
      </c>
      <c r="L361" s="913" t="s">
        <v>27714</v>
      </c>
      <c r="M361" s="912">
        <v>70992</v>
      </c>
      <c r="N361" s="912">
        <v>41412</v>
      </c>
    </row>
    <row r="362" spans="1:14" x14ac:dyDescent="0.25">
      <c r="A362" s="916" t="s">
        <v>27722</v>
      </c>
      <c r="B362" s="916" t="s">
        <v>27721</v>
      </c>
      <c r="C362" s="919" t="s">
        <v>27804</v>
      </c>
      <c r="D362" s="916">
        <v>9922677</v>
      </c>
      <c r="E362" s="918" t="s">
        <v>27742</v>
      </c>
      <c r="F362" s="918" t="s">
        <v>27803</v>
      </c>
      <c r="G362" s="917">
        <v>1894</v>
      </c>
      <c r="H362" s="916"/>
      <c r="I362" s="913"/>
      <c r="J362" s="915" t="s">
        <v>27802</v>
      </c>
      <c r="K362" s="914">
        <v>21485.279999999999</v>
      </c>
      <c r="L362" s="913" t="s">
        <v>27714</v>
      </c>
      <c r="M362" s="912">
        <v>252799.8</v>
      </c>
      <c r="N362" s="912">
        <v>128911.67999999999</v>
      </c>
    </row>
    <row r="363" spans="1:14" x14ac:dyDescent="0.25">
      <c r="A363" s="916" t="s">
        <v>27722</v>
      </c>
      <c r="B363" s="916" t="s">
        <v>27721</v>
      </c>
      <c r="C363" s="919" t="s">
        <v>27801</v>
      </c>
      <c r="D363" s="916">
        <v>501187</v>
      </c>
      <c r="E363" s="918" t="s">
        <v>27742</v>
      </c>
      <c r="F363" s="918">
        <v>11005619</v>
      </c>
      <c r="G363" s="917">
        <v>456.18</v>
      </c>
      <c r="H363" s="916"/>
      <c r="I363" s="913"/>
      <c r="J363" s="915" t="s">
        <v>27800</v>
      </c>
      <c r="K363" s="914">
        <v>17053</v>
      </c>
      <c r="L363" s="913" t="s">
        <v>27714</v>
      </c>
      <c r="M363" s="912">
        <v>200721</v>
      </c>
      <c r="N363" s="912">
        <v>119296</v>
      </c>
    </row>
    <row r="364" spans="1:14" x14ac:dyDescent="0.25">
      <c r="A364" s="916" t="s">
        <v>27722</v>
      </c>
      <c r="B364" s="916" t="s">
        <v>27721</v>
      </c>
      <c r="C364" s="919" t="s">
        <v>27799</v>
      </c>
      <c r="D364" s="916" t="s">
        <v>27798</v>
      </c>
      <c r="E364" s="918" t="s">
        <v>27742</v>
      </c>
      <c r="F364" s="918">
        <v>11008001</v>
      </c>
      <c r="G364" s="917">
        <v>960</v>
      </c>
      <c r="H364" s="916"/>
      <c r="I364" s="913"/>
      <c r="J364" s="915" t="s">
        <v>27797</v>
      </c>
      <c r="K364" s="914">
        <v>5957</v>
      </c>
      <c r="L364" s="913" t="s">
        <v>27714</v>
      </c>
      <c r="M364" s="912">
        <f>(5848*10)+(5957*2)</f>
        <v>70394</v>
      </c>
      <c r="N364" s="912">
        <f>5957*6</f>
        <v>35742</v>
      </c>
    </row>
    <row r="365" spans="1:14" x14ac:dyDescent="0.25">
      <c r="A365" s="916" t="s">
        <v>27722</v>
      </c>
      <c r="B365" s="916" t="s">
        <v>27721</v>
      </c>
      <c r="C365" s="919" t="s">
        <v>27796</v>
      </c>
      <c r="D365" s="916">
        <v>11007519</v>
      </c>
      <c r="E365" s="918" t="s">
        <v>27742</v>
      </c>
      <c r="F365" s="918">
        <v>11007519</v>
      </c>
      <c r="G365" s="917" t="s">
        <v>27795</v>
      </c>
      <c r="H365" s="916"/>
      <c r="I365" s="913"/>
      <c r="J365" s="915" t="s">
        <v>27794</v>
      </c>
      <c r="K365" s="914">
        <v>21494</v>
      </c>
      <c r="L365" s="913" t="s">
        <v>27714</v>
      </c>
      <c r="M365" s="912">
        <f>(20702*6)+(21093*6)</f>
        <v>250770</v>
      </c>
      <c r="N365" s="912">
        <f>21093*6</f>
        <v>126558</v>
      </c>
    </row>
    <row r="366" spans="1:14" ht="24" x14ac:dyDescent="0.25">
      <c r="A366" s="916" t="s">
        <v>27722</v>
      </c>
      <c r="B366" s="916" t="s">
        <v>27721</v>
      </c>
      <c r="C366" s="919" t="s">
        <v>27793</v>
      </c>
      <c r="D366" s="916" t="s">
        <v>27792</v>
      </c>
      <c r="E366" s="918" t="s">
        <v>27742</v>
      </c>
      <c r="F366" s="918" t="s">
        <v>27791</v>
      </c>
      <c r="G366" s="917">
        <v>192.62</v>
      </c>
      <c r="H366" s="916"/>
      <c r="I366" s="913"/>
      <c r="J366" s="915" t="s">
        <v>27790</v>
      </c>
      <c r="K366" s="914">
        <v>8500</v>
      </c>
      <c r="L366" s="913" t="s">
        <v>27714</v>
      </c>
      <c r="M366" s="912">
        <f>8500*12</f>
        <v>102000</v>
      </c>
      <c r="N366" s="912">
        <f>8500*6</f>
        <v>51000</v>
      </c>
    </row>
    <row r="367" spans="1:14" x14ac:dyDescent="0.25">
      <c r="A367" s="1772" t="s">
        <v>28048</v>
      </c>
      <c r="B367" s="1772"/>
      <c r="C367" s="1772" t="s">
        <v>28047</v>
      </c>
      <c r="D367" s="1772"/>
      <c r="E367" s="1772" t="s">
        <v>28046</v>
      </c>
      <c r="F367" s="1772"/>
      <c r="G367" s="1772"/>
      <c r="H367" s="1772"/>
      <c r="I367" s="1772"/>
      <c r="J367" s="1772" t="s">
        <v>28045</v>
      </c>
      <c r="K367" s="1772"/>
      <c r="L367" s="1772"/>
      <c r="M367" s="1772" t="s">
        <v>28044</v>
      </c>
      <c r="N367" s="1772" t="s">
        <v>28043</v>
      </c>
    </row>
    <row r="368" spans="1:14" ht="56.25" customHeight="1" x14ac:dyDescent="0.25">
      <c r="A368" s="1563" t="s">
        <v>7</v>
      </c>
      <c r="B368" s="1563" t="s">
        <v>2845</v>
      </c>
      <c r="C368" s="1563" t="s">
        <v>28042</v>
      </c>
      <c r="D368" s="1545" t="s">
        <v>28041</v>
      </c>
      <c r="E368" s="1563" t="s">
        <v>28040</v>
      </c>
      <c r="F368" s="1545" t="s">
        <v>28039</v>
      </c>
      <c r="G368" s="1546" t="s">
        <v>28038</v>
      </c>
      <c r="H368" s="1546" t="s">
        <v>28037</v>
      </c>
      <c r="I368" s="1546" t="s">
        <v>6</v>
      </c>
      <c r="J368" s="1545" t="s">
        <v>28036</v>
      </c>
      <c r="K368" s="1563" t="s">
        <v>28035</v>
      </c>
      <c r="L368" s="1563" t="s">
        <v>28034</v>
      </c>
      <c r="M368" s="1788"/>
      <c r="N368" s="1788"/>
    </row>
    <row r="369" spans="1:14" ht="24" x14ac:dyDescent="0.25">
      <c r="A369" s="916" t="s">
        <v>27722</v>
      </c>
      <c r="B369" s="916" t="s">
        <v>27721</v>
      </c>
      <c r="C369" s="919" t="s">
        <v>27789</v>
      </c>
      <c r="D369" s="916" t="s">
        <v>27788</v>
      </c>
      <c r="E369" s="918" t="s">
        <v>27742</v>
      </c>
      <c r="F369" s="918" t="s">
        <v>27788</v>
      </c>
      <c r="G369" s="917">
        <v>140</v>
      </c>
      <c r="H369" s="916"/>
      <c r="I369" s="913"/>
      <c r="J369" s="915" t="s">
        <v>27787</v>
      </c>
      <c r="K369" s="914">
        <v>925</v>
      </c>
      <c r="L369" s="913" t="s">
        <v>27714</v>
      </c>
      <c r="M369" s="912">
        <f>(850*6)+(909*6)</f>
        <v>10554</v>
      </c>
      <c r="N369" s="912">
        <f>909*6</f>
        <v>5454</v>
      </c>
    </row>
    <row r="370" spans="1:14" x14ac:dyDescent="0.25">
      <c r="A370" s="916" t="s">
        <v>27722</v>
      </c>
      <c r="B370" s="916" t="s">
        <v>27721</v>
      </c>
      <c r="C370" s="919" t="s">
        <v>27786</v>
      </c>
      <c r="D370" s="916" t="s">
        <v>27785</v>
      </c>
      <c r="E370" s="918" t="s">
        <v>27742</v>
      </c>
      <c r="F370" s="918" t="s">
        <v>385</v>
      </c>
      <c r="G370" s="917">
        <v>50</v>
      </c>
      <c r="H370" s="916"/>
      <c r="I370" s="913"/>
      <c r="J370" s="915" t="s">
        <v>27784</v>
      </c>
      <c r="K370" s="914">
        <v>1300</v>
      </c>
      <c r="L370" s="913" t="s">
        <v>27714</v>
      </c>
      <c r="M370" s="912">
        <f>(1200*6)+(1250*6)</f>
        <v>14700</v>
      </c>
      <c r="N370" s="912">
        <f>1250*6</f>
        <v>7500</v>
      </c>
    </row>
    <row r="371" spans="1:14" x14ac:dyDescent="0.25">
      <c r="A371" s="916" t="s">
        <v>27722</v>
      </c>
      <c r="B371" s="916" t="s">
        <v>27721</v>
      </c>
      <c r="C371" s="919" t="s">
        <v>27783</v>
      </c>
      <c r="D371" s="916">
        <v>26677522</v>
      </c>
      <c r="E371" s="918" t="s">
        <v>27742</v>
      </c>
      <c r="F371" s="918">
        <v>11160614</v>
      </c>
      <c r="G371" s="917">
        <v>2725.77</v>
      </c>
      <c r="H371" s="916"/>
      <c r="I371" s="913"/>
      <c r="J371" s="915" t="s">
        <v>27757</v>
      </c>
      <c r="K371" s="914">
        <v>15470</v>
      </c>
      <c r="L371" s="913" t="s">
        <v>27714</v>
      </c>
      <c r="M371" s="912">
        <v>92820</v>
      </c>
      <c r="N371" s="912">
        <v>98820</v>
      </c>
    </row>
    <row r="372" spans="1:14" ht="24" x14ac:dyDescent="0.25">
      <c r="A372" s="916" t="s">
        <v>27722</v>
      </c>
      <c r="B372" s="916" t="s">
        <v>27721</v>
      </c>
      <c r="C372" s="919" t="s">
        <v>27782</v>
      </c>
      <c r="D372" s="916">
        <v>27664928</v>
      </c>
      <c r="E372" s="918" t="s">
        <v>27742</v>
      </c>
      <c r="F372" s="918">
        <v>2069941</v>
      </c>
      <c r="G372" s="917">
        <v>167</v>
      </c>
      <c r="H372" s="916"/>
      <c r="I372" s="913"/>
      <c r="J372" s="915" t="s">
        <v>27781</v>
      </c>
      <c r="K372" s="914">
        <v>3052</v>
      </c>
      <c r="L372" s="913" t="s">
        <v>27714</v>
      </c>
      <c r="M372" s="912">
        <v>36416</v>
      </c>
      <c r="N372" s="912">
        <v>18312</v>
      </c>
    </row>
    <row r="373" spans="1:14" x14ac:dyDescent="0.25">
      <c r="A373" s="916" t="s">
        <v>27722</v>
      </c>
      <c r="B373" s="916" t="s">
        <v>27721</v>
      </c>
      <c r="C373" s="919" t="s">
        <v>27780</v>
      </c>
      <c r="D373" s="916">
        <v>27394409</v>
      </c>
      <c r="E373" s="918" t="s">
        <v>27742</v>
      </c>
      <c r="F373" s="918" t="s">
        <v>27779</v>
      </c>
      <c r="G373" s="917">
        <v>117.64</v>
      </c>
      <c r="H373" s="916"/>
      <c r="I373" s="913"/>
      <c r="J373" s="915" t="s">
        <v>27778</v>
      </c>
      <c r="K373" s="914">
        <v>4058</v>
      </c>
      <c r="L373" s="913" t="s">
        <v>27714</v>
      </c>
      <c r="M373" s="912">
        <v>48445</v>
      </c>
      <c r="N373" s="912">
        <v>24348</v>
      </c>
    </row>
    <row r="374" spans="1:14" x14ac:dyDescent="0.25">
      <c r="A374" s="916" t="s">
        <v>27722</v>
      </c>
      <c r="B374" s="916" t="s">
        <v>27721</v>
      </c>
      <c r="C374" s="919" t="s">
        <v>27777</v>
      </c>
      <c r="D374" s="916">
        <v>4805911</v>
      </c>
      <c r="E374" s="918" t="s">
        <v>27742</v>
      </c>
      <c r="F374" s="918" t="s">
        <v>27776</v>
      </c>
      <c r="G374" s="917">
        <v>110</v>
      </c>
      <c r="H374" s="916"/>
      <c r="I374" s="913"/>
      <c r="J374" s="915" t="s">
        <v>27775</v>
      </c>
      <c r="K374" s="914">
        <v>2350</v>
      </c>
      <c r="L374" s="913" t="s">
        <v>27714</v>
      </c>
      <c r="M374" s="912">
        <v>28200</v>
      </c>
      <c r="N374" s="912">
        <v>14100</v>
      </c>
    </row>
    <row r="375" spans="1:14" ht="24" x14ac:dyDescent="0.25">
      <c r="A375" s="916" t="s">
        <v>27722</v>
      </c>
      <c r="B375" s="916" t="s">
        <v>27721</v>
      </c>
      <c r="C375" s="919" t="s">
        <v>27774</v>
      </c>
      <c r="D375" s="916">
        <v>28205121</v>
      </c>
      <c r="E375" s="918" t="s">
        <v>27742</v>
      </c>
      <c r="F375" s="918"/>
      <c r="G375" s="917">
        <v>567</v>
      </c>
      <c r="H375" s="916"/>
      <c r="I375" s="913"/>
      <c r="J375" s="915" t="s">
        <v>27773</v>
      </c>
      <c r="K375" s="914">
        <v>11877.29</v>
      </c>
      <c r="L375" s="913" t="s">
        <v>27714</v>
      </c>
      <c r="M375" s="912">
        <v>135016</v>
      </c>
      <c r="N375" s="912">
        <v>71263.740000000005</v>
      </c>
    </row>
    <row r="376" spans="1:14" ht="24" x14ac:dyDescent="0.25">
      <c r="A376" s="916" t="s">
        <v>27722</v>
      </c>
      <c r="B376" s="916" t="s">
        <v>27721</v>
      </c>
      <c r="C376" s="919" t="s">
        <v>27772</v>
      </c>
      <c r="D376" s="916">
        <v>6606617</v>
      </c>
      <c r="E376" s="918" t="s">
        <v>27742</v>
      </c>
      <c r="F376" s="918"/>
      <c r="G376" s="917">
        <v>84.8</v>
      </c>
      <c r="H376" s="916"/>
      <c r="I376" s="913"/>
      <c r="J376" s="915" t="s">
        <v>27771</v>
      </c>
      <c r="K376" s="914">
        <v>6283.72</v>
      </c>
      <c r="L376" s="913" t="s">
        <v>27714</v>
      </c>
      <c r="M376" s="912">
        <v>73314.94</v>
      </c>
      <c r="N376" s="912">
        <v>37702.32</v>
      </c>
    </row>
    <row r="377" spans="1:14" x14ac:dyDescent="0.25">
      <c r="A377" s="916" t="s">
        <v>27722</v>
      </c>
      <c r="B377" s="916" t="s">
        <v>27721</v>
      </c>
      <c r="C377" s="919" t="s">
        <v>27770</v>
      </c>
      <c r="D377" s="916">
        <v>28214113</v>
      </c>
      <c r="E377" s="918" t="s">
        <v>27742</v>
      </c>
      <c r="F377" s="918"/>
      <c r="G377" s="917">
        <v>2500</v>
      </c>
      <c r="H377" s="916"/>
      <c r="I377" s="913"/>
      <c r="J377" s="915" t="s">
        <v>27769</v>
      </c>
      <c r="K377" s="914">
        <v>20000</v>
      </c>
      <c r="L377" s="913" t="s">
        <v>27714</v>
      </c>
      <c r="M377" s="912">
        <v>240000</v>
      </c>
      <c r="N377" s="912">
        <v>120000</v>
      </c>
    </row>
    <row r="378" spans="1:14" ht="24" x14ac:dyDescent="0.25">
      <c r="A378" s="916" t="s">
        <v>27722</v>
      </c>
      <c r="B378" s="916" t="s">
        <v>27721</v>
      </c>
      <c r="C378" s="919" t="s">
        <v>27768</v>
      </c>
      <c r="D378" s="916">
        <v>10314599</v>
      </c>
      <c r="E378" s="918" t="s">
        <v>27742</v>
      </c>
      <c r="F378" s="918"/>
      <c r="G378" s="917">
        <v>595.65</v>
      </c>
      <c r="H378" s="916"/>
      <c r="I378" s="913"/>
      <c r="J378" s="915" t="s">
        <v>27767</v>
      </c>
      <c r="K378" s="914">
        <v>19451.080000000002</v>
      </c>
      <c r="L378" s="913" t="s">
        <v>27714</v>
      </c>
      <c r="M378" s="912">
        <v>226157.56</v>
      </c>
      <c r="N378" s="912">
        <v>116706.48</v>
      </c>
    </row>
    <row r="379" spans="1:14" ht="24" x14ac:dyDescent="0.25">
      <c r="A379" s="916" t="s">
        <v>27722</v>
      </c>
      <c r="B379" s="916" t="s">
        <v>27721</v>
      </c>
      <c r="C379" s="919" t="s">
        <v>27766</v>
      </c>
      <c r="D379" s="916">
        <v>28690479</v>
      </c>
      <c r="E379" s="918" t="s">
        <v>27742</v>
      </c>
      <c r="F379" s="918"/>
      <c r="G379" s="917">
        <v>2121.44</v>
      </c>
      <c r="H379" s="916"/>
      <c r="I379" s="913"/>
      <c r="J379" s="915" t="s">
        <v>27765</v>
      </c>
      <c r="K379" s="914">
        <v>12631.42</v>
      </c>
      <c r="L379" s="913" t="s">
        <v>27714</v>
      </c>
      <c r="M379" s="912">
        <v>147788.51999999999</v>
      </c>
      <c r="N379" s="912">
        <v>75788.52</v>
      </c>
    </row>
    <row r="380" spans="1:14" x14ac:dyDescent="0.25">
      <c r="A380" s="916" t="s">
        <v>27722</v>
      </c>
      <c r="B380" s="916" t="s">
        <v>27721</v>
      </c>
      <c r="C380" s="919" t="s">
        <v>27764</v>
      </c>
      <c r="D380" s="916">
        <v>10152998851</v>
      </c>
      <c r="E380" s="918" t="s">
        <v>27742</v>
      </c>
      <c r="F380" s="918"/>
      <c r="G380" s="917">
        <v>150.1</v>
      </c>
      <c r="H380" s="916"/>
      <c r="I380" s="913"/>
      <c r="J380" s="915" t="s">
        <v>27763</v>
      </c>
      <c r="K380" s="914">
        <v>2750</v>
      </c>
      <c r="L380" s="913" t="s">
        <v>27714</v>
      </c>
      <c r="M380" s="912">
        <v>33000</v>
      </c>
      <c r="N380" s="912">
        <v>13750</v>
      </c>
    </row>
    <row r="381" spans="1:14" x14ac:dyDescent="0.25">
      <c r="A381" s="916" t="s">
        <v>27722</v>
      </c>
      <c r="B381" s="916" t="s">
        <v>27721</v>
      </c>
      <c r="C381" s="919" t="s">
        <v>27762</v>
      </c>
      <c r="D381" s="916">
        <v>1135627</v>
      </c>
      <c r="E381" s="918" t="s">
        <v>27742</v>
      </c>
      <c r="F381" s="918"/>
      <c r="G381" s="917">
        <v>1020</v>
      </c>
      <c r="H381" s="916"/>
      <c r="I381" s="913"/>
      <c r="J381" s="915" t="s">
        <v>27761</v>
      </c>
      <c r="K381" s="914">
        <v>7788</v>
      </c>
      <c r="L381" s="913" t="s">
        <v>27714</v>
      </c>
      <c r="M381" s="912">
        <v>93456</v>
      </c>
      <c r="N381" s="912">
        <v>38940</v>
      </c>
    </row>
    <row r="382" spans="1:14" x14ac:dyDescent="0.25">
      <c r="A382" s="916" t="s">
        <v>27722</v>
      </c>
      <c r="B382" s="916" t="s">
        <v>27721</v>
      </c>
      <c r="C382" s="919" t="s">
        <v>27760</v>
      </c>
      <c r="D382" s="916">
        <v>15751334</v>
      </c>
      <c r="E382" s="918" t="s">
        <v>27742</v>
      </c>
      <c r="F382" s="918"/>
      <c r="G382" s="917">
        <v>219</v>
      </c>
      <c r="H382" s="916"/>
      <c r="I382" s="913"/>
      <c r="J382" s="915" t="s">
        <v>27759</v>
      </c>
      <c r="K382" s="914">
        <v>6000</v>
      </c>
      <c r="L382" s="913" t="s">
        <v>27714</v>
      </c>
      <c r="M382" s="912"/>
      <c r="N382" s="912">
        <v>36000</v>
      </c>
    </row>
    <row r="383" spans="1:14" x14ac:dyDescent="0.25">
      <c r="A383" s="916" t="s">
        <v>27722</v>
      </c>
      <c r="B383" s="916" t="s">
        <v>27721</v>
      </c>
      <c r="C383" s="919" t="s">
        <v>27758</v>
      </c>
      <c r="D383" s="916">
        <v>22468654</v>
      </c>
      <c r="E383" s="918" t="s">
        <v>27742</v>
      </c>
      <c r="F383" s="918"/>
      <c r="G383" s="917">
        <v>3432</v>
      </c>
      <c r="H383" s="916"/>
      <c r="I383" s="913"/>
      <c r="J383" s="915" t="s">
        <v>27757</v>
      </c>
      <c r="K383" s="914">
        <v>25800</v>
      </c>
      <c r="L383" s="913" t="s">
        <v>27714</v>
      </c>
      <c r="M383" s="912">
        <v>154800</v>
      </c>
      <c r="N383" s="912">
        <v>180600</v>
      </c>
    </row>
    <row r="384" spans="1:14" x14ac:dyDescent="0.25">
      <c r="A384" s="916" t="s">
        <v>27722</v>
      </c>
      <c r="B384" s="916" t="s">
        <v>27721</v>
      </c>
      <c r="C384" s="919" t="s">
        <v>27756</v>
      </c>
      <c r="D384" s="916">
        <v>40355059</v>
      </c>
      <c r="E384" s="918" t="s">
        <v>27742</v>
      </c>
      <c r="F384" s="918"/>
      <c r="G384" s="917">
        <v>3154</v>
      </c>
      <c r="H384" s="916"/>
      <c r="I384" s="913"/>
      <c r="J384" s="915" t="s">
        <v>27755</v>
      </c>
      <c r="K384" s="914">
        <v>2000</v>
      </c>
      <c r="L384" s="913" t="s">
        <v>27714</v>
      </c>
      <c r="M384" s="912">
        <v>24000</v>
      </c>
      <c r="N384" s="912">
        <v>14000</v>
      </c>
    </row>
    <row r="385" spans="1:14" x14ac:dyDescent="0.25">
      <c r="A385" s="916" t="s">
        <v>27722</v>
      </c>
      <c r="B385" s="916" t="s">
        <v>27721</v>
      </c>
      <c r="C385" s="919" t="s">
        <v>27754</v>
      </c>
      <c r="D385" s="916" t="s">
        <v>27753</v>
      </c>
      <c r="E385" s="918" t="s">
        <v>27742</v>
      </c>
      <c r="F385" s="918"/>
      <c r="G385" s="917">
        <v>191</v>
      </c>
      <c r="H385" s="916"/>
      <c r="I385" s="913"/>
      <c r="J385" s="915" t="s">
        <v>27752</v>
      </c>
      <c r="K385" s="914">
        <v>3950</v>
      </c>
      <c r="L385" s="913" t="s">
        <v>27714</v>
      </c>
      <c r="M385" s="912">
        <v>47400</v>
      </c>
      <c r="N385" s="912">
        <v>27650</v>
      </c>
    </row>
    <row r="386" spans="1:14" x14ac:dyDescent="0.25">
      <c r="A386" s="916" t="s">
        <v>27722</v>
      </c>
      <c r="B386" s="916" t="s">
        <v>27721</v>
      </c>
      <c r="C386" s="919" t="s">
        <v>27751</v>
      </c>
      <c r="D386" s="916" t="s">
        <v>27750</v>
      </c>
      <c r="E386" s="918" t="s">
        <v>27742</v>
      </c>
      <c r="F386" s="918">
        <v>11020916</v>
      </c>
      <c r="G386" s="917">
        <v>226.54</v>
      </c>
      <c r="H386" s="916"/>
      <c r="I386" s="913"/>
      <c r="J386" s="915" t="s">
        <v>27749</v>
      </c>
      <c r="K386" s="914">
        <v>7675</v>
      </c>
      <c r="L386" s="913" t="s">
        <v>27714</v>
      </c>
      <c r="M386" s="912">
        <v>92348</v>
      </c>
      <c r="N386" s="912">
        <v>53725</v>
      </c>
    </row>
    <row r="387" spans="1:14" ht="24" x14ac:dyDescent="0.25">
      <c r="A387" s="916" t="s">
        <v>27722</v>
      </c>
      <c r="B387" s="916" t="s">
        <v>27721</v>
      </c>
      <c r="C387" s="919" t="s">
        <v>27748</v>
      </c>
      <c r="D387" s="916">
        <v>11219964</v>
      </c>
      <c r="E387" s="918" t="s">
        <v>27742</v>
      </c>
      <c r="F387" s="918">
        <v>11219964</v>
      </c>
      <c r="G387" s="917">
        <v>1020.28</v>
      </c>
      <c r="H387" s="916"/>
      <c r="I387" s="913" t="s">
        <v>27747</v>
      </c>
      <c r="J387" s="915" t="s">
        <v>27746</v>
      </c>
      <c r="K387" s="914">
        <v>7500</v>
      </c>
      <c r="L387" s="913" t="s">
        <v>27714</v>
      </c>
      <c r="M387" s="912">
        <v>90000</v>
      </c>
      <c r="N387" s="912">
        <v>45000</v>
      </c>
    </row>
    <row r="388" spans="1:14" x14ac:dyDescent="0.25">
      <c r="A388" s="916" t="s">
        <v>27722</v>
      </c>
      <c r="B388" s="916" t="s">
        <v>27721</v>
      </c>
      <c r="C388" s="919" t="s">
        <v>27745</v>
      </c>
      <c r="D388" s="916">
        <v>11000269</v>
      </c>
      <c r="E388" s="918" t="s">
        <v>27742</v>
      </c>
      <c r="F388" s="918">
        <v>11000269</v>
      </c>
      <c r="G388" s="917">
        <v>239.84</v>
      </c>
      <c r="H388" s="916"/>
      <c r="I388" s="913"/>
      <c r="J388" s="915" t="s">
        <v>27744</v>
      </c>
      <c r="K388" s="914">
        <v>3500</v>
      </c>
      <c r="L388" s="913" t="s">
        <v>27714</v>
      </c>
      <c r="M388" s="912">
        <v>90000</v>
      </c>
      <c r="N388" s="912">
        <v>45000</v>
      </c>
    </row>
    <row r="389" spans="1:14" x14ac:dyDescent="0.25">
      <c r="A389" s="916" t="s">
        <v>27722</v>
      </c>
      <c r="B389" s="916" t="s">
        <v>27721</v>
      </c>
      <c r="C389" s="919" t="s">
        <v>27743</v>
      </c>
      <c r="D389" s="916">
        <v>32387822</v>
      </c>
      <c r="E389" s="918" t="s">
        <v>27742</v>
      </c>
      <c r="F389" s="918">
        <v>37054963</v>
      </c>
      <c r="G389" s="917">
        <v>374.18</v>
      </c>
      <c r="H389" s="916"/>
      <c r="I389" s="913"/>
      <c r="J389" s="915" t="s">
        <v>27741</v>
      </c>
      <c r="K389" s="914">
        <v>5250</v>
      </c>
      <c r="L389" s="913" t="s">
        <v>27714</v>
      </c>
      <c r="M389" s="912">
        <v>90000</v>
      </c>
      <c r="N389" s="912">
        <v>45000</v>
      </c>
    </row>
    <row r="390" spans="1:14" x14ac:dyDescent="0.25">
      <c r="A390" s="916" t="s">
        <v>27722</v>
      </c>
      <c r="B390" s="916" t="s">
        <v>27721</v>
      </c>
      <c r="C390" s="919" t="s">
        <v>27740</v>
      </c>
      <c r="D390" s="916" t="s">
        <v>27739</v>
      </c>
      <c r="E390" s="918" t="s">
        <v>27718</v>
      </c>
      <c r="F390" s="918">
        <v>11013207</v>
      </c>
      <c r="G390" s="917">
        <v>162.18</v>
      </c>
      <c r="H390" s="916"/>
      <c r="I390" s="913"/>
      <c r="J390" s="915" t="s">
        <v>27738</v>
      </c>
      <c r="K390" s="914">
        <v>5378.92</v>
      </c>
      <c r="L390" s="913" t="s">
        <v>27714</v>
      </c>
      <c r="M390" s="912">
        <v>62518.44</v>
      </c>
      <c r="N390" s="912">
        <v>31682.04</v>
      </c>
    </row>
    <row r="391" spans="1:14" x14ac:dyDescent="0.25">
      <c r="A391" s="916" t="s">
        <v>27722</v>
      </c>
      <c r="B391" s="916" t="s">
        <v>27721</v>
      </c>
      <c r="C391" s="919" t="s">
        <v>27737</v>
      </c>
      <c r="D391" s="916" t="s">
        <v>27736</v>
      </c>
      <c r="E391" s="918" t="s">
        <v>27718</v>
      </c>
      <c r="F391" s="918">
        <v>11001272</v>
      </c>
      <c r="G391" s="917">
        <v>145</v>
      </c>
      <c r="H391" s="916"/>
      <c r="I391" s="913"/>
      <c r="J391" s="915" t="s">
        <v>27735</v>
      </c>
      <c r="K391" s="914">
        <v>5232.84</v>
      </c>
      <c r="L391" s="913" t="s">
        <v>27714</v>
      </c>
      <c r="M391" s="912">
        <v>61560.17</v>
      </c>
      <c r="N391" s="912">
        <v>20931.36</v>
      </c>
    </row>
    <row r="392" spans="1:14" x14ac:dyDescent="0.25">
      <c r="A392" s="916" t="s">
        <v>27722</v>
      </c>
      <c r="B392" s="916" t="s">
        <v>27721</v>
      </c>
      <c r="C392" s="919" t="s">
        <v>27734</v>
      </c>
      <c r="D392" s="916" t="s">
        <v>27733</v>
      </c>
      <c r="E392" s="918" t="s">
        <v>27718</v>
      </c>
      <c r="F392" s="918">
        <v>11012254</v>
      </c>
      <c r="G392" s="917">
        <v>182.22</v>
      </c>
      <c r="H392" s="916"/>
      <c r="I392" s="913"/>
      <c r="J392" s="915" t="s">
        <v>27732</v>
      </c>
      <c r="K392" s="914">
        <v>7411.53</v>
      </c>
      <c r="L392" s="913" t="s">
        <v>27714</v>
      </c>
      <c r="M392" s="912">
        <v>86315.87</v>
      </c>
      <c r="N392" s="912">
        <v>43688.88</v>
      </c>
    </row>
    <row r="393" spans="1:14" x14ac:dyDescent="0.25">
      <c r="A393" s="916" t="s">
        <v>27722</v>
      </c>
      <c r="B393" s="916" t="s">
        <v>27721</v>
      </c>
      <c r="C393" s="919" t="s">
        <v>27731</v>
      </c>
      <c r="D393" s="916" t="s">
        <v>27730</v>
      </c>
      <c r="E393" s="918" t="s">
        <v>27718</v>
      </c>
      <c r="F393" s="918">
        <v>5004518</v>
      </c>
      <c r="G393" s="917">
        <v>3233.79</v>
      </c>
      <c r="H393" s="916"/>
      <c r="I393" s="913"/>
      <c r="J393" s="915" t="s">
        <v>27729</v>
      </c>
      <c r="K393" s="914">
        <v>13547.96</v>
      </c>
      <c r="L393" s="913" t="s">
        <v>27714</v>
      </c>
      <c r="M393" s="912">
        <v>162575.51999999999</v>
      </c>
      <c r="N393" s="912">
        <v>81287.759999999995</v>
      </c>
    </row>
    <row r="394" spans="1:14" x14ac:dyDescent="0.25">
      <c r="A394" s="916" t="s">
        <v>27722</v>
      </c>
      <c r="B394" s="916" t="s">
        <v>27721</v>
      </c>
      <c r="C394" s="919" t="s">
        <v>27728</v>
      </c>
      <c r="D394" s="916" t="s">
        <v>27727</v>
      </c>
      <c r="E394" s="918" t="s">
        <v>27718</v>
      </c>
      <c r="F394" s="918">
        <v>11002387</v>
      </c>
      <c r="G394" s="917">
        <v>181.57</v>
      </c>
      <c r="H394" s="916"/>
      <c r="I394" s="913"/>
      <c r="J394" s="915" t="s">
        <v>27726</v>
      </c>
      <c r="K394" s="914">
        <v>4592.6000000000004</v>
      </c>
      <c r="L394" s="913" t="s">
        <v>27714</v>
      </c>
      <c r="M394" s="912">
        <v>47099.58</v>
      </c>
      <c r="N394" s="912">
        <v>27555.599999999999</v>
      </c>
    </row>
    <row r="395" spans="1:14" ht="24" x14ac:dyDescent="0.25">
      <c r="A395" s="916" t="s">
        <v>27722</v>
      </c>
      <c r="B395" s="916" t="s">
        <v>27721</v>
      </c>
      <c r="C395" s="919" t="s">
        <v>27725</v>
      </c>
      <c r="D395" s="916" t="s">
        <v>27724</v>
      </c>
      <c r="E395" s="918" t="s">
        <v>27718</v>
      </c>
      <c r="F395" s="918">
        <v>11001895</v>
      </c>
      <c r="G395" s="917">
        <v>266.99</v>
      </c>
      <c r="H395" s="916"/>
      <c r="I395" s="913"/>
      <c r="J395" s="915" t="s">
        <v>27723</v>
      </c>
      <c r="K395" s="914">
        <v>5153.5</v>
      </c>
      <c r="L395" s="913" t="s">
        <v>27714</v>
      </c>
      <c r="M395" s="912">
        <v>59775.71</v>
      </c>
      <c r="N395" s="912">
        <v>30921</v>
      </c>
    </row>
    <row r="396" spans="1:14" x14ac:dyDescent="0.25">
      <c r="A396" s="916" t="s">
        <v>27722</v>
      </c>
      <c r="B396" s="916" t="s">
        <v>27721</v>
      </c>
      <c r="C396" s="919" t="s">
        <v>27720</v>
      </c>
      <c r="D396" s="916" t="s">
        <v>27719</v>
      </c>
      <c r="E396" s="918" t="s">
        <v>27718</v>
      </c>
      <c r="F396" s="918" t="s">
        <v>27717</v>
      </c>
      <c r="G396" s="917">
        <v>1210</v>
      </c>
      <c r="H396" s="916" t="s">
        <v>27716</v>
      </c>
      <c r="I396" s="913"/>
      <c r="J396" s="915" t="s">
        <v>27715</v>
      </c>
      <c r="K396" s="914">
        <v>59772</v>
      </c>
      <c r="L396" s="913" t="s">
        <v>27714</v>
      </c>
      <c r="M396" s="912">
        <v>685270</v>
      </c>
      <c r="N396" s="912">
        <v>350965</v>
      </c>
    </row>
    <row r="397" spans="1:14" x14ac:dyDescent="0.25">
      <c r="A397" s="1791" t="s">
        <v>4</v>
      </c>
      <c r="B397" s="1791"/>
      <c r="C397" s="1791"/>
      <c r="D397" s="1791"/>
      <c r="E397" s="1791"/>
      <c r="F397" s="1791"/>
      <c r="G397" s="1791"/>
      <c r="H397" s="1791"/>
      <c r="I397" s="1791"/>
      <c r="J397" s="1791"/>
      <c r="K397" s="909"/>
      <c r="L397" s="948"/>
      <c r="M397" s="909">
        <f>SUM(M319:M396)</f>
        <v>24619098.092</v>
      </c>
      <c r="N397" s="909">
        <f>SUM(N319:N396)</f>
        <v>14444269.153999999</v>
      </c>
    </row>
    <row r="398" spans="1:14" x14ac:dyDescent="0.25">
      <c r="A398" s="947" t="s">
        <v>27501</v>
      </c>
      <c r="B398" s="905"/>
      <c r="C398" s="905"/>
      <c r="D398" s="905"/>
      <c r="E398" s="905"/>
      <c r="F398" s="905"/>
      <c r="G398" s="908"/>
      <c r="H398" s="907"/>
      <c r="I398" s="905"/>
      <c r="J398" s="905"/>
      <c r="K398" s="957"/>
      <c r="L398" s="956"/>
      <c r="M398" s="904"/>
      <c r="N398" s="904"/>
    </row>
    <row r="402" spans="1:14" ht="20.25" x14ac:dyDescent="0.25">
      <c r="A402" s="1790" t="s">
        <v>28054</v>
      </c>
      <c r="B402" s="1790"/>
      <c r="C402" s="1790"/>
    </row>
    <row r="403" spans="1:14" ht="38.25" customHeight="1" x14ac:dyDescent="0.35">
      <c r="A403" s="1789" t="s">
        <v>28056</v>
      </c>
      <c r="B403" s="1789"/>
      <c r="C403" s="1789"/>
      <c r="D403" s="951"/>
      <c r="E403" s="950"/>
      <c r="F403" s="950"/>
      <c r="G403" s="950"/>
      <c r="H403" s="950"/>
      <c r="I403" s="950"/>
      <c r="J403" s="950"/>
      <c r="K403" s="950"/>
      <c r="L403" s="950"/>
      <c r="M403" s="950"/>
      <c r="N403" s="950"/>
    </row>
    <row r="404" spans="1:14" ht="23.25" x14ac:dyDescent="0.25">
      <c r="A404" s="1766" t="s">
        <v>28053</v>
      </c>
      <c r="B404" s="1766"/>
      <c r="C404" s="1766"/>
      <c r="D404" s="1766"/>
      <c r="E404" s="1766"/>
      <c r="F404" s="1766"/>
      <c r="G404" s="1766"/>
      <c r="H404" s="1766"/>
      <c r="I404" s="1766"/>
      <c r="J404" s="1766"/>
      <c r="K404" s="1766"/>
      <c r="L404" s="1766"/>
      <c r="M404" s="1766"/>
      <c r="N404" s="1766"/>
    </row>
    <row r="405" spans="1:14" ht="23.25" x14ac:dyDescent="0.25">
      <c r="A405" s="944"/>
      <c r="B405" s="944"/>
      <c r="C405" s="944"/>
      <c r="D405" s="944"/>
      <c r="E405" s="944"/>
      <c r="F405" s="944"/>
      <c r="G405" s="944"/>
      <c r="H405" s="944"/>
      <c r="I405" s="944"/>
      <c r="J405" s="944"/>
      <c r="K405" s="944"/>
      <c r="L405" s="944"/>
      <c r="M405" s="944"/>
      <c r="N405" s="944"/>
    </row>
    <row r="406" spans="1:14" ht="23.25" x14ac:dyDescent="0.25">
      <c r="A406" s="1762" t="s">
        <v>28052</v>
      </c>
      <c r="B406" s="1762"/>
      <c r="C406" s="1762"/>
      <c r="D406" s="1762"/>
      <c r="E406" s="1762"/>
      <c r="F406" s="1762"/>
      <c r="G406" s="1762"/>
      <c r="H406" s="1762"/>
      <c r="I406" s="1762"/>
      <c r="J406" s="1762"/>
      <c r="K406" s="1762"/>
      <c r="L406" s="1762"/>
      <c r="M406" s="1762"/>
      <c r="N406" s="1762"/>
    </row>
    <row r="407" spans="1:14" ht="23.25" x14ac:dyDescent="0.25">
      <c r="A407" s="944"/>
      <c r="B407" s="944"/>
      <c r="C407" s="864"/>
      <c r="D407" s="864"/>
      <c r="E407" s="943"/>
      <c r="F407" s="864"/>
      <c r="G407" s="864"/>
      <c r="H407" s="942"/>
      <c r="I407" s="864"/>
      <c r="J407" s="941"/>
      <c r="K407" s="940"/>
      <c r="L407" s="864"/>
      <c r="M407" s="940"/>
      <c r="N407" s="940"/>
    </row>
    <row r="408" spans="1:14" ht="23.25" x14ac:dyDescent="0.25">
      <c r="A408" s="1577" t="s">
        <v>28051</v>
      </c>
      <c r="B408" s="1577"/>
      <c r="C408" s="1577"/>
      <c r="D408" s="1577"/>
      <c r="E408" s="1577"/>
      <c r="F408" s="1577"/>
      <c r="G408" s="1577"/>
      <c r="H408" s="1577"/>
      <c r="I408" s="1577"/>
      <c r="J408" s="1577"/>
      <c r="K408" s="1577"/>
      <c r="L408" s="1577"/>
      <c r="M408" s="1577"/>
      <c r="N408" s="1577"/>
    </row>
    <row r="409" spans="1:14" x14ac:dyDescent="0.25">
      <c r="A409" s="937"/>
      <c r="B409" s="937"/>
      <c r="C409" s="937"/>
      <c r="D409" s="937"/>
      <c r="E409" s="937"/>
      <c r="F409" s="937"/>
      <c r="G409" s="937"/>
      <c r="H409" s="939"/>
      <c r="I409" s="937"/>
      <c r="J409" s="937"/>
      <c r="K409" s="938"/>
      <c r="L409" s="937"/>
      <c r="M409" s="936"/>
      <c r="N409" s="936"/>
    </row>
    <row r="410" spans="1:14" s="835" customFormat="1" ht="18.75" x14ac:dyDescent="0.25">
      <c r="A410" s="845" t="s">
        <v>3618</v>
      </c>
      <c r="B410" s="935"/>
      <c r="C410" s="934"/>
      <c r="D410" s="933" t="s">
        <v>28059</v>
      </c>
      <c r="E410" s="932"/>
      <c r="F410" s="931"/>
      <c r="G410" s="931"/>
      <c r="H410" s="931"/>
      <c r="I410" s="931"/>
      <c r="J410" s="931"/>
      <c r="K410" s="930"/>
      <c r="L410" s="931"/>
      <c r="M410" s="930"/>
      <c r="N410" s="930"/>
    </row>
    <row r="412" spans="1:14" x14ac:dyDescent="0.25">
      <c r="A412" s="1772" t="s">
        <v>28048</v>
      </c>
      <c r="B412" s="1772"/>
      <c r="C412" s="1772" t="s">
        <v>28047</v>
      </c>
      <c r="D412" s="1772"/>
      <c r="E412" s="1772" t="s">
        <v>28046</v>
      </c>
      <c r="F412" s="1772"/>
      <c r="G412" s="1772"/>
      <c r="H412" s="1772"/>
      <c r="I412" s="1772"/>
      <c r="J412" s="1772" t="s">
        <v>28045</v>
      </c>
      <c r="K412" s="1772"/>
      <c r="L412" s="1772"/>
      <c r="M412" s="1772" t="s">
        <v>28044</v>
      </c>
      <c r="N412" s="1772" t="s">
        <v>28043</v>
      </c>
    </row>
    <row r="413" spans="1:14" ht="61.5" customHeight="1" x14ac:dyDescent="0.25">
      <c r="A413" s="1534" t="s">
        <v>7</v>
      </c>
      <c r="B413" s="1534" t="s">
        <v>2845</v>
      </c>
      <c r="C413" s="1534" t="s">
        <v>28042</v>
      </c>
      <c r="D413" s="1542" t="s">
        <v>28041</v>
      </c>
      <c r="E413" s="1534" t="s">
        <v>28040</v>
      </c>
      <c r="F413" s="1542" t="s">
        <v>28039</v>
      </c>
      <c r="G413" s="1543" t="s">
        <v>28038</v>
      </c>
      <c r="H413" s="1543" t="s">
        <v>28037</v>
      </c>
      <c r="I413" s="1543" t="s">
        <v>6</v>
      </c>
      <c r="J413" s="1542" t="s">
        <v>28036</v>
      </c>
      <c r="K413" s="1534" t="s">
        <v>28035</v>
      </c>
      <c r="L413" s="1534" t="s">
        <v>28034</v>
      </c>
      <c r="M413" s="1772"/>
      <c r="N413" s="1772"/>
    </row>
    <row r="414" spans="1:14" ht="24" x14ac:dyDescent="0.25">
      <c r="A414" s="925" t="s">
        <v>27708</v>
      </c>
      <c r="B414" s="924" t="s">
        <v>27707</v>
      </c>
      <c r="C414" s="632" t="s">
        <v>27713</v>
      </c>
      <c r="D414" s="926" t="s">
        <v>27712</v>
      </c>
      <c r="E414" s="924" t="s">
        <v>27704</v>
      </c>
      <c r="F414" s="925" t="s">
        <v>27711</v>
      </c>
      <c r="G414" s="924">
        <v>772.56</v>
      </c>
      <c r="H414" s="924"/>
      <c r="I414" s="924"/>
      <c r="J414" s="923" t="s">
        <v>27710</v>
      </c>
      <c r="K414" s="922">
        <v>40000</v>
      </c>
      <c r="L414" s="921" t="s">
        <v>27709</v>
      </c>
      <c r="M414" s="920">
        <v>480000</v>
      </c>
      <c r="N414" s="920">
        <v>0</v>
      </c>
    </row>
    <row r="415" spans="1:14" ht="24" x14ac:dyDescent="0.25">
      <c r="A415" s="925" t="s">
        <v>27708</v>
      </c>
      <c r="B415" s="924" t="s">
        <v>27707</v>
      </c>
      <c r="C415" s="632" t="s">
        <v>27706</v>
      </c>
      <c r="D415" s="927" t="s">
        <v>27705</v>
      </c>
      <c r="E415" s="924" t="s">
        <v>27704</v>
      </c>
      <c r="F415" s="925" t="s">
        <v>27703</v>
      </c>
      <c r="G415" s="924">
        <v>800</v>
      </c>
      <c r="H415" s="924"/>
      <c r="I415" s="924"/>
      <c r="J415" s="923" t="s">
        <v>27702</v>
      </c>
      <c r="K415" s="922">
        <v>40800</v>
      </c>
      <c r="L415" s="921" t="s">
        <v>27701</v>
      </c>
      <c r="M415" s="920">
        <f>+K415*14</f>
        <v>571200</v>
      </c>
      <c r="N415" s="920">
        <v>0</v>
      </c>
    </row>
    <row r="416" spans="1:14" x14ac:dyDescent="0.25">
      <c r="A416" s="1791" t="s">
        <v>4</v>
      </c>
      <c r="B416" s="1791"/>
      <c r="C416" s="1791"/>
      <c r="D416" s="1791"/>
      <c r="E416" s="1791"/>
      <c r="F416" s="1791"/>
      <c r="G416" s="1791"/>
      <c r="H416" s="1791"/>
      <c r="I416" s="1791"/>
      <c r="J416" s="1791"/>
      <c r="K416" s="955"/>
      <c r="L416" s="954"/>
      <c r="M416" s="953">
        <f>SUM(M414:M415)</f>
        <v>1051200</v>
      </c>
      <c r="N416" s="953">
        <f>SUM(N414:N415)</f>
        <v>0</v>
      </c>
    </row>
    <row r="417" spans="1:14" x14ac:dyDescent="0.25">
      <c r="A417" s="905" t="s">
        <v>27501</v>
      </c>
      <c r="B417" s="905"/>
      <c r="C417" s="905"/>
      <c r="D417" s="905"/>
      <c r="E417" s="905"/>
      <c r="F417" s="905"/>
      <c r="G417" s="908"/>
      <c r="H417" s="907"/>
      <c r="I417" s="905"/>
      <c r="J417" s="905"/>
      <c r="K417" s="906"/>
      <c r="L417" s="905"/>
      <c r="M417" s="946"/>
      <c r="N417" s="946"/>
    </row>
    <row r="418" spans="1:14" x14ac:dyDescent="0.25">
      <c r="C418" s="905"/>
    </row>
    <row r="420" spans="1:14" ht="20.25" x14ac:dyDescent="0.25">
      <c r="A420" s="1790" t="s">
        <v>28054</v>
      </c>
      <c r="B420" s="1790"/>
      <c r="C420" s="1790"/>
    </row>
    <row r="421" spans="1:14" ht="36.75" customHeight="1" x14ac:dyDescent="0.35">
      <c r="A421" s="1789" t="s">
        <v>28056</v>
      </c>
      <c r="B421" s="1789"/>
      <c r="C421" s="1789"/>
      <c r="D421" s="951"/>
      <c r="E421" s="950"/>
      <c r="F421" s="950"/>
      <c r="G421" s="950"/>
      <c r="H421" s="950"/>
      <c r="I421" s="950"/>
      <c r="J421" s="950"/>
      <c r="K421" s="950"/>
      <c r="L421" s="950"/>
      <c r="M421" s="950"/>
      <c r="N421" s="950"/>
    </row>
    <row r="422" spans="1:14" ht="23.25" x14ac:dyDescent="0.25">
      <c r="A422" s="1766" t="s">
        <v>28053</v>
      </c>
      <c r="B422" s="1766"/>
      <c r="C422" s="1766"/>
      <c r="D422" s="1766"/>
      <c r="E422" s="1766"/>
      <c r="F422" s="1766"/>
      <c r="G422" s="1766"/>
      <c r="H422" s="1766"/>
      <c r="I422" s="1766"/>
      <c r="J422" s="1766"/>
      <c r="K422" s="1766"/>
      <c r="L422" s="1766"/>
      <c r="M422" s="1766"/>
      <c r="N422" s="1766"/>
    </row>
    <row r="423" spans="1:14" ht="23.25" x14ac:dyDescent="0.25">
      <c r="A423" s="1762" t="s">
        <v>28052</v>
      </c>
      <c r="B423" s="1762"/>
      <c r="C423" s="1762"/>
      <c r="D423" s="1762"/>
      <c r="E423" s="1762"/>
      <c r="F423" s="1762"/>
      <c r="G423" s="1762"/>
      <c r="H423" s="1762"/>
      <c r="I423" s="1762"/>
      <c r="J423" s="1762"/>
      <c r="K423" s="1762"/>
      <c r="L423" s="1762"/>
      <c r="M423" s="1762"/>
      <c r="N423" s="1762"/>
    </row>
    <row r="424" spans="1:14" ht="23.25" x14ac:dyDescent="0.25">
      <c r="A424" s="860"/>
      <c r="B424" s="864"/>
      <c r="C424" s="864"/>
      <c r="D424" s="864"/>
      <c r="E424" s="943"/>
      <c r="F424" s="864"/>
      <c r="G424" s="864"/>
      <c r="H424" s="942"/>
      <c r="I424" s="864"/>
      <c r="J424" s="941"/>
      <c r="K424" s="940"/>
      <c r="L424" s="864"/>
      <c r="M424" s="940"/>
      <c r="N424" s="940"/>
    </row>
    <row r="425" spans="1:14" ht="23.25" x14ac:dyDescent="0.25">
      <c r="A425" s="1577" t="s">
        <v>28051</v>
      </c>
      <c r="B425" s="1577"/>
      <c r="C425" s="1577"/>
      <c r="D425" s="1577"/>
      <c r="E425" s="1577"/>
      <c r="F425" s="1577"/>
      <c r="G425" s="1577"/>
      <c r="H425" s="1577"/>
      <c r="I425" s="1577"/>
      <c r="J425" s="1577"/>
      <c r="K425" s="1577"/>
      <c r="L425" s="1577"/>
      <c r="M425" s="1577"/>
      <c r="N425" s="1577"/>
    </row>
    <row r="426" spans="1:14" ht="23.25" x14ac:dyDescent="0.25">
      <c r="A426" s="860"/>
      <c r="B426" s="860"/>
      <c r="C426" s="860"/>
      <c r="D426" s="860"/>
      <c r="E426" s="860"/>
      <c r="F426" s="860"/>
      <c r="G426" s="860"/>
      <c r="H426" s="860"/>
      <c r="I426" s="860"/>
      <c r="J426" s="860"/>
      <c r="K426" s="860"/>
      <c r="L426" s="860"/>
      <c r="M426" s="860"/>
      <c r="N426" s="860"/>
    </row>
    <row r="427" spans="1:14" s="835" customFormat="1" ht="18.75" x14ac:dyDescent="0.25">
      <c r="A427" s="845" t="s">
        <v>3618</v>
      </c>
      <c r="B427" s="935"/>
      <c r="C427" s="934"/>
      <c r="D427" s="933" t="s">
        <v>28058</v>
      </c>
      <c r="E427" s="932"/>
      <c r="F427" s="931"/>
      <c r="G427" s="931"/>
      <c r="H427" s="931"/>
      <c r="I427" s="931"/>
      <c r="J427" s="931"/>
      <c r="K427" s="930"/>
      <c r="L427" s="931"/>
      <c r="M427" s="930"/>
      <c r="N427" s="930"/>
    </row>
    <row r="429" spans="1:14" x14ac:dyDescent="0.25">
      <c r="A429" s="1772" t="s">
        <v>28048</v>
      </c>
      <c r="B429" s="1772"/>
      <c r="C429" s="1772" t="s">
        <v>28047</v>
      </c>
      <c r="D429" s="1772"/>
      <c r="E429" s="1772" t="s">
        <v>28046</v>
      </c>
      <c r="F429" s="1772"/>
      <c r="G429" s="1772"/>
      <c r="H429" s="1772"/>
      <c r="I429" s="1772"/>
      <c r="J429" s="1772" t="s">
        <v>28045</v>
      </c>
      <c r="K429" s="1772"/>
      <c r="L429" s="1772"/>
      <c r="M429" s="1772" t="s">
        <v>28044</v>
      </c>
      <c r="N429" s="1772" t="s">
        <v>28043</v>
      </c>
    </row>
    <row r="430" spans="1:14" ht="65.25" customHeight="1" x14ac:dyDescent="0.25">
      <c r="A430" s="1534" t="s">
        <v>7</v>
      </c>
      <c r="B430" s="1534" t="s">
        <v>2845</v>
      </c>
      <c r="C430" s="1534" t="s">
        <v>28042</v>
      </c>
      <c r="D430" s="1542" t="s">
        <v>28041</v>
      </c>
      <c r="E430" s="1534" t="s">
        <v>28040</v>
      </c>
      <c r="F430" s="1542" t="s">
        <v>28039</v>
      </c>
      <c r="G430" s="1543" t="s">
        <v>28038</v>
      </c>
      <c r="H430" s="1543" t="s">
        <v>28037</v>
      </c>
      <c r="I430" s="1543" t="s">
        <v>6</v>
      </c>
      <c r="J430" s="1542" t="s">
        <v>28036</v>
      </c>
      <c r="K430" s="1534" t="s">
        <v>28035</v>
      </c>
      <c r="L430" s="1534" t="s">
        <v>28034</v>
      </c>
      <c r="M430" s="1772"/>
      <c r="N430" s="1772"/>
    </row>
    <row r="431" spans="1:14" ht="36" x14ac:dyDescent="0.25">
      <c r="A431" s="925" t="s">
        <v>27634</v>
      </c>
      <c r="B431" s="924" t="s">
        <v>27633</v>
      </c>
      <c r="C431" s="632" t="s">
        <v>27700</v>
      </c>
      <c r="D431" s="926" t="s">
        <v>27699</v>
      </c>
      <c r="E431" s="924" t="s">
        <v>27505</v>
      </c>
      <c r="F431" s="925" t="s">
        <v>27698</v>
      </c>
      <c r="G431" s="924">
        <v>160</v>
      </c>
      <c r="H431" s="924" t="s">
        <v>27629</v>
      </c>
      <c r="I431" s="924"/>
      <c r="J431" s="923" t="s">
        <v>27697</v>
      </c>
      <c r="K431" s="922">
        <v>2400</v>
      </c>
      <c r="L431" s="921" t="s">
        <v>27627</v>
      </c>
      <c r="M431" s="920">
        <v>28800</v>
      </c>
      <c r="N431" s="920">
        <v>12000</v>
      </c>
    </row>
    <row r="432" spans="1:14" ht="36" x14ac:dyDescent="0.25">
      <c r="A432" s="925" t="s">
        <v>27634</v>
      </c>
      <c r="B432" s="924" t="s">
        <v>27633</v>
      </c>
      <c r="C432" s="632" t="s">
        <v>27696</v>
      </c>
      <c r="D432" s="926" t="s">
        <v>27695</v>
      </c>
      <c r="E432" s="924" t="s">
        <v>27505</v>
      </c>
      <c r="F432" s="925">
        <v>11151124</v>
      </c>
      <c r="G432" s="924">
        <v>118.04</v>
      </c>
      <c r="H432" s="924" t="s">
        <v>27629</v>
      </c>
      <c r="I432" s="924"/>
      <c r="J432" s="923" t="s">
        <v>27694</v>
      </c>
      <c r="K432" s="922">
        <v>4000</v>
      </c>
      <c r="L432" s="921" t="s">
        <v>27627</v>
      </c>
      <c r="M432" s="920">
        <v>48000</v>
      </c>
      <c r="N432" s="920">
        <v>24000</v>
      </c>
    </row>
    <row r="433" spans="1:14" ht="36" x14ac:dyDescent="0.25">
      <c r="A433" s="925" t="s">
        <v>27634</v>
      </c>
      <c r="B433" s="924" t="s">
        <v>27633</v>
      </c>
      <c r="C433" s="632" t="s">
        <v>27693</v>
      </c>
      <c r="D433" s="926" t="s">
        <v>27692</v>
      </c>
      <c r="E433" s="924" t="s">
        <v>27505</v>
      </c>
      <c r="F433" s="925" t="s">
        <v>27691</v>
      </c>
      <c r="G433" s="924">
        <v>200</v>
      </c>
      <c r="H433" s="924" t="s">
        <v>27629</v>
      </c>
      <c r="I433" s="924"/>
      <c r="J433" s="923" t="s">
        <v>27690</v>
      </c>
      <c r="K433" s="922">
        <v>3360</v>
      </c>
      <c r="L433" s="921" t="s">
        <v>27627</v>
      </c>
      <c r="M433" s="920">
        <v>40320</v>
      </c>
      <c r="N433" s="920">
        <v>16800</v>
      </c>
    </row>
    <row r="434" spans="1:14" ht="48" x14ac:dyDescent="0.25">
      <c r="A434" s="925" t="s">
        <v>27634</v>
      </c>
      <c r="B434" s="924" t="s">
        <v>27633</v>
      </c>
      <c r="C434" s="632" t="s">
        <v>27689</v>
      </c>
      <c r="D434" s="926" t="s">
        <v>27688</v>
      </c>
      <c r="E434" s="924" t="s">
        <v>27505</v>
      </c>
      <c r="F434" s="925" t="s">
        <v>27687</v>
      </c>
      <c r="G434" s="924">
        <v>162</v>
      </c>
      <c r="H434" s="924" t="s">
        <v>27629</v>
      </c>
      <c r="I434" s="924"/>
      <c r="J434" s="923" t="s">
        <v>27686</v>
      </c>
      <c r="K434" s="922">
        <v>3708.33</v>
      </c>
      <c r="L434" s="921" t="s">
        <v>27627</v>
      </c>
      <c r="M434" s="920">
        <v>44499.96</v>
      </c>
      <c r="N434" s="920">
        <v>22249.98</v>
      </c>
    </row>
    <row r="435" spans="1:14" ht="36" x14ac:dyDescent="0.25">
      <c r="A435" s="925" t="s">
        <v>27634</v>
      </c>
      <c r="B435" s="924" t="s">
        <v>27633</v>
      </c>
      <c r="C435" s="632" t="s">
        <v>27685</v>
      </c>
      <c r="D435" s="926" t="s">
        <v>27684</v>
      </c>
      <c r="E435" s="924" t="s">
        <v>27505</v>
      </c>
      <c r="F435" s="925" t="s">
        <v>27683</v>
      </c>
      <c r="G435" s="924">
        <v>189.14</v>
      </c>
      <c r="H435" s="924" t="s">
        <v>27629</v>
      </c>
      <c r="I435" s="924"/>
      <c r="J435" s="923" t="s">
        <v>27682</v>
      </c>
      <c r="K435" s="922">
        <v>4000</v>
      </c>
      <c r="L435" s="921" t="s">
        <v>27627</v>
      </c>
      <c r="M435" s="920">
        <v>48000</v>
      </c>
      <c r="N435" s="920">
        <v>20000</v>
      </c>
    </row>
    <row r="436" spans="1:14" ht="36" x14ac:dyDescent="0.25">
      <c r="A436" s="925" t="s">
        <v>27634</v>
      </c>
      <c r="B436" s="924" t="s">
        <v>27633</v>
      </c>
      <c r="C436" s="632" t="s">
        <v>27680</v>
      </c>
      <c r="D436" s="926" t="s">
        <v>27679</v>
      </c>
      <c r="E436" s="924" t="s">
        <v>27505</v>
      </c>
      <c r="F436" s="925" t="s">
        <v>27678</v>
      </c>
      <c r="G436" s="924">
        <v>162.11000000000001</v>
      </c>
      <c r="H436" s="924" t="s">
        <v>27629</v>
      </c>
      <c r="I436" s="924"/>
      <c r="J436" s="923" t="s">
        <v>27681</v>
      </c>
      <c r="K436" s="922">
        <v>4000</v>
      </c>
      <c r="L436" s="921" t="s">
        <v>27627</v>
      </c>
      <c r="M436" s="920">
        <v>12000</v>
      </c>
      <c r="N436" s="920"/>
    </row>
    <row r="437" spans="1:14" ht="36" x14ac:dyDescent="0.25">
      <c r="A437" s="925" t="s">
        <v>27634</v>
      </c>
      <c r="B437" s="924" t="s">
        <v>27633</v>
      </c>
      <c r="C437" s="632" t="s">
        <v>27680</v>
      </c>
      <c r="D437" s="926" t="s">
        <v>27679</v>
      </c>
      <c r="E437" s="924" t="s">
        <v>27505</v>
      </c>
      <c r="F437" s="925" t="s">
        <v>27678</v>
      </c>
      <c r="G437" s="924">
        <v>162.11000000000001</v>
      </c>
      <c r="H437" s="924" t="s">
        <v>27629</v>
      </c>
      <c r="I437" s="924"/>
      <c r="J437" s="923" t="s">
        <v>27677</v>
      </c>
      <c r="K437" s="922">
        <v>4300</v>
      </c>
      <c r="L437" s="921" t="s">
        <v>27627</v>
      </c>
      <c r="M437" s="920">
        <v>38700</v>
      </c>
      <c r="N437" s="920">
        <v>25800</v>
      </c>
    </row>
    <row r="438" spans="1:14" ht="24" x14ac:dyDescent="0.25">
      <c r="A438" s="925" t="s">
        <v>27634</v>
      </c>
      <c r="B438" s="924" t="s">
        <v>27633</v>
      </c>
      <c r="C438" s="632" t="s">
        <v>27676</v>
      </c>
      <c r="D438" s="926" t="s">
        <v>27675</v>
      </c>
      <c r="E438" s="924" t="s">
        <v>27505</v>
      </c>
      <c r="F438" s="925" t="s">
        <v>27674</v>
      </c>
      <c r="G438" s="924">
        <v>88.86</v>
      </c>
      <c r="H438" s="924" t="s">
        <v>27629</v>
      </c>
      <c r="I438" s="924"/>
      <c r="J438" s="923" t="s">
        <v>27673</v>
      </c>
      <c r="K438" s="922">
        <v>5000</v>
      </c>
      <c r="L438" s="921" t="s">
        <v>27627</v>
      </c>
      <c r="M438" s="920">
        <v>45000</v>
      </c>
      <c r="N438" s="920"/>
    </row>
    <row r="439" spans="1:14" ht="36" x14ac:dyDescent="0.25">
      <c r="A439" s="925" t="s">
        <v>27634</v>
      </c>
      <c r="B439" s="924" t="s">
        <v>27633</v>
      </c>
      <c r="C439" s="632" t="s">
        <v>27672</v>
      </c>
      <c r="D439" s="926" t="s">
        <v>27671</v>
      </c>
      <c r="E439" s="924" t="s">
        <v>27505</v>
      </c>
      <c r="F439" s="925" t="s">
        <v>27670</v>
      </c>
      <c r="G439" s="924">
        <v>155</v>
      </c>
      <c r="H439" s="924" t="s">
        <v>27629</v>
      </c>
      <c r="I439" s="924"/>
      <c r="J439" s="923" t="s">
        <v>27669</v>
      </c>
      <c r="K439" s="922">
        <v>5000</v>
      </c>
      <c r="L439" s="921" t="s">
        <v>27627</v>
      </c>
      <c r="M439" s="920">
        <v>65000</v>
      </c>
      <c r="N439" s="920">
        <v>20000</v>
      </c>
    </row>
    <row r="440" spans="1:14" ht="48" x14ac:dyDescent="0.25">
      <c r="A440" s="925" t="s">
        <v>27634</v>
      </c>
      <c r="B440" s="924" t="s">
        <v>27633</v>
      </c>
      <c r="C440" s="632" t="s">
        <v>27667</v>
      </c>
      <c r="D440" s="926" t="s">
        <v>27666</v>
      </c>
      <c r="E440" s="924" t="s">
        <v>27505</v>
      </c>
      <c r="F440" s="925" t="s">
        <v>27665</v>
      </c>
      <c r="G440" s="924">
        <v>300</v>
      </c>
      <c r="H440" s="924" t="s">
        <v>27629</v>
      </c>
      <c r="I440" s="924"/>
      <c r="J440" s="923" t="s">
        <v>27668</v>
      </c>
      <c r="K440" s="922">
        <v>3800</v>
      </c>
      <c r="L440" s="921" t="s">
        <v>27627</v>
      </c>
      <c r="M440" s="920">
        <v>15200</v>
      </c>
      <c r="N440" s="920"/>
    </row>
    <row r="441" spans="1:14" ht="48" x14ac:dyDescent="0.25">
      <c r="A441" s="925" t="s">
        <v>27634</v>
      </c>
      <c r="B441" s="924" t="s">
        <v>27633</v>
      </c>
      <c r="C441" s="632" t="s">
        <v>27667</v>
      </c>
      <c r="D441" s="926" t="s">
        <v>27666</v>
      </c>
      <c r="E441" s="924" t="s">
        <v>27505</v>
      </c>
      <c r="F441" s="925" t="s">
        <v>27665</v>
      </c>
      <c r="G441" s="924">
        <v>300</v>
      </c>
      <c r="H441" s="924" t="s">
        <v>27629</v>
      </c>
      <c r="I441" s="924"/>
      <c r="J441" s="923" t="s">
        <v>27664</v>
      </c>
      <c r="K441" s="922">
        <v>4067.16</v>
      </c>
      <c r="L441" s="921" t="s">
        <v>27627</v>
      </c>
      <c r="M441" s="920">
        <v>32537.279999999999</v>
      </c>
      <c r="N441" s="920">
        <v>28470.12</v>
      </c>
    </row>
    <row r="442" spans="1:14" ht="24" x14ac:dyDescent="0.25">
      <c r="A442" s="925" t="s">
        <v>27634</v>
      </c>
      <c r="B442" s="924" t="s">
        <v>27633</v>
      </c>
      <c r="C442" s="632" t="s">
        <v>27663</v>
      </c>
      <c r="D442" s="926" t="s">
        <v>27662</v>
      </c>
      <c r="E442" s="924" t="s">
        <v>27505</v>
      </c>
      <c r="F442" s="925" t="s">
        <v>27661</v>
      </c>
      <c r="G442" s="924">
        <v>160</v>
      </c>
      <c r="H442" s="924" t="s">
        <v>27629</v>
      </c>
      <c r="I442" s="924"/>
      <c r="J442" s="923" t="s">
        <v>27660</v>
      </c>
      <c r="K442" s="922">
        <v>4500</v>
      </c>
      <c r="L442" s="921" t="s">
        <v>27627</v>
      </c>
      <c r="M442" s="920">
        <v>49500</v>
      </c>
      <c r="N442" s="920">
        <v>27000</v>
      </c>
    </row>
    <row r="443" spans="1:14" ht="36" x14ac:dyDescent="0.25">
      <c r="A443" s="925" t="s">
        <v>27634</v>
      </c>
      <c r="B443" s="924" t="s">
        <v>27633</v>
      </c>
      <c r="C443" s="632" t="s">
        <v>27659</v>
      </c>
      <c r="D443" s="926" t="s">
        <v>27658</v>
      </c>
      <c r="E443" s="924" t="s">
        <v>27505</v>
      </c>
      <c r="F443" s="925" t="s">
        <v>27657</v>
      </c>
      <c r="G443" s="924">
        <v>325.26</v>
      </c>
      <c r="H443" s="924" t="s">
        <v>27629</v>
      </c>
      <c r="I443" s="924"/>
      <c r="J443" s="923" t="s">
        <v>27656</v>
      </c>
      <c r="K443" s="922">
        <v>4000</v>
      </c>
      <c r="L443" s="921" t="s">
        <v>27627</v>
      </c>
      <c r="M443" s="920">
        <v>48000</v>
      </c>
      <c r="N443" s="920">
        <v>24000</v>
      </c>
    </row>
    <row r="444" spans="1:14" ht="24" x14ac:dyDescent="0.25">
      <c r="A444" s="925" t="s">
        <v>27634</v>
      </c>
      <c r="B444" s="924" t="s">
        <v>27633</v>
      </c>
      <c r="C444" s="632" t="s">
        <v>27655</v>
      </c>
      <c r="D444" s="926" t="s">
        <v>27654</v>
      </c>
      <c r="E444" s="924" t="s">
        <v>27505</v>
      </c>
      <c r="F444" s="925" t="s">
        <v>27653</v>
      </c>
      <c r="G444" s="924">
        <v>87.36</v>
      </c>
      <c r="H444" s="924" t="s">
        <v>27629</v>
      </c>
      <c r="I444" s="924"/>
      <c r="J444" s="923" t="s">
        <v>27652</v>
      </c>
      <c r="K444" s="922">
        <v>2500</v>
      </c>
      <c r="L444" s="921" t="s">
        <v>27627</v>
      </c>
      <c r="M444" s="920">
        <v>25000</v>
      </c>
      <c r="N444" s="920"/>
    </row>
    <row r="445" spans="1:14" ht="36" x14ac:dyDescent="0.25">
      <c r="A445" s="925" t="s">
        <v>27634</v>
      </c>
      <c r="B445" s="924" t="s">
        <v>27633</v>
      </c>
      <c r="C445" s="632" t="s">
        <v>27651</v>
      </c>
      <c r="D445" s="926" t="s">
        <v>27650</v>
      </c>
      <c r="E445" s="924" t="s">
        <v>27505</v>
      </c>
      <c r="F445" s="925" t="s">
        <v>27649</v>
      </c>
      <c r="G445" s="924">
        <v>256.89</v>
      </c>
      <c r="H445" s="924" t="s">
        <v>27629</v>
      </c>
      <c r="I445" s="924"/>
      <c r="J445" s="923" t="s">
        <v>27648</v>
      </c>
      <c r="K445" s="922">
        <v>4382.54</v>
      </c>
      <c r="L445" s="921" t="s">
        <v>27627</v>
      </c>
      <c r="M445" s="920">
        <v>44847.87</v>
      </c>
      <c r="N445" s="920"/>
    </row>
    <row r="446" spans="1:14" ht="36" x14ac:dyDescent="0.25">
      <c r="A446" s="925" t="s">
        <v>27634</v>
      </c>
      <c r="B446" s="924" t="s">
        <v>27633</v>
      </c>
      <c r="C446" s="632" t="s">
        <v>27647</v>
      </c>
      <c r="D446" s="926" t="s">
        <v>27646</v>
      </c>
      <c r="E446" s="924" t="s">
        <v>27505</v>
      </c>
      <c r="F446" s="925" t="s">
        <v>27645</v>
      </c>
      <c r="G446" s="924">
        <v>234.1</v>
      </c>
      <c r="H446" s="924" t="s">
        <v>27629</v>
      </c>
      <c r="I446" s="924"/>
      <c r="J446" s="923" t="s">
        <v>27644</v>
      </c>
      <c r="K446" s="922">
        <v>3500</v>
      </c>
      <c r="L446" s="921" t="s">
        <v>27627</v>
      </c>
      <c r="M446" s="920">
        <v>38500</v>
      </c>
      <c r="N446" s="920">
        <v>21000</v>
      </c>
    </row>
    <row r="447" spans="1:14" ht="36" x14ac:dyDescent="0.25">
      <c r="A447" s="925" t="s">
        <v>27634</v>
      </c>
      <c r="B447" s="924" t="s">
        <v>27633</v>
      </c>
      <c r="C447" s="632" t="s">
        <v>27642</v>
      </c>
      <c r="D447" s="926" t="s">
        <v>27641</v>
      </c>
      <c r="E447" s="924" t="s">
        <v>27505</v>
      </c>
      <c r="F447" s="925" t="s">
        <v>27640</v>
      </c>
      <c r="G447" s="924">
        <v>102.03</v>
      </c>
      <c r="H447" s="924" t="s">
        <v>27629</v>
      </c>
      <c r="I447" s="924"/>
      <c r="J447" s="923" t="s">
        <v>27643</v>
      </c>
      <c r="K447" s="922">
        <v>4700</v>
      </c>
      <c r="L447" s="921" t="s">
        <v>27627</v>
      </c>
      <c r="M447" s="920">
        <v>23500</v>
      </c>
      <c r="N447" s="920"/>
    </row>
    <row r="448" spans="1:14" ht="36" x14ac:dyDescent="0.25">
      <c r="A448" s="925" t="s">
        <v>27634</v>
      </c>
      <c r="B448" s="924" t="s">
        <v>27633</v>
      </c>
      <c r="C448" s="632" t="s">
        <v>27642</v>
      </c>
      <c r="D448" s="926" t="s">
        <v>27641</v>
      </c>
      <c r="E448" s="924" t="s">
        <v>27505</v>
      </c>
      <c r="F448" s="925" t="s">
        <v>27640</v>
      </c>
      <c r="G448" s="924">
        <v>102.03</v>
      </c>
      <c r="H448" s="924" t="s">
        <v>27629</v>
      </c>
      <c r="I448" s="924"/>
      <c r="J448" s="923" t="s">
        <v>27639</v>
      </c>
      <c r="K448" s="922">
        <v>4800</v>
      </c>
      <c r="L448" s="921" t="s">
        <v>27627</v>
      </c>
      <c r="M448" s="920">
        <v>33600</v>
      </c>
      <c r="N448" s="920">
        <v>28800</v>
      </c>
    </row>
    <row r="449" spans="1:14" ht="48" x14ac:dyDescent="0.25">
      <c r="A449" s="925" t="s">
        <v>27634</v>
      </c>
      <c r="B449" s="924" t="s">
        <v>27633</v>
      </c>
      <c r="C449" s="632" t="s">
        <v>27638</v>
      </c>
      <c r="D449" s="926" t="s">
        <v>27637</v>
      </c>
      <c r="E449" s="924" t="s">
        <v>27505</v>
      </c>
      <c r="F449" s="925" t="s">
        <v>27636</v>
      </c>
      <c r="G449" s="924">
        <v>73.22</v>
      </c>
      <c r="H449" s="924" t="s">
        <v>27629</v>
      </c>
      <c r="I449" s="924"/>
      <c r="J449" s="923" t="s">
        <v>27635</v>
      </c>
      <c r="K449" s="922">
        <v>5500</v>
      </c>
      <c r="L449" s="921" t="s">
        <v>27627</v>
      </c>
      <c r="M449" s="920">
        <v>66000</v>
      </c>
      <c r="N449" s="920">
        <v>33000</v>
      </c>
    </row>
    <row r="450" spans="1:14" ht="24" x14ac:dyDescent="0.25">
      <c r="A450" s="925" t="s">
        <v>27634</v>
      </c>
      <c r="B450" s="924" t="s">
        <v>27633</v>
      </c>
      <c r="C450" s="632" t="s">
        <v>27632</v>
      </c>
      <c r="D450" s="926" t="s">
        <v>27631</v>
      </c>
      <c r="E450" s="924" t="s">
        <v>27505</v>
      </c>
      <c r="F450" s="925" t="s">
        <v>27630</v>
      </c>
      <c r="G450" s="924">
        <v>243.81</v>
      </c>
      <c r="H450" s="924" t="s">
        <v>27629</v>
      </c>
      <c r="I450" s="924"/>
      <c r="J450" s="923" t="s">
        <v>27628</v>
      </c>
      <c r="K450" s="922">
        <v>6000</v>
      </c>
      <c r="L450" s="921" t="s">
        <v>27627</v>
      </c>
      <c r="M450" s="920">
        <v>72000</v>
      </c>
      <c r="N450" s="920">
        <v>36000</v>
      </c>
    </row>
    <row r="451" spans="1:14" x14ac:dyDescent="0.25">
      <c r="A451" s="1791" t="s">
        <v>4</v>
      </c>
      <c r="B451" s="1791"/>
      <c r="C451" s="1791"/>
      <c r="D451" s="1791"/>
      <c r="E451" s="1791"/>
      <c r="F451" s="1791"/>
      <c r="G451" s="1791"/>
      <c r="H451" s="1791"/>
      <c r="I451" s="1791"/>
      <c r="J451" s="1791"/>
      <c r="K451" s="909"/>
      <c r="L451" s="948"/>
      <c r="M451" s="909">
        <f>SUM(M431:M450)</f>
        <v>819005.11</v>
      </c>
      <c r="N451" s="909">
        <f>SUM(N431:N450)</f>
        <v>339120.1</v>
      </c>
    </row>
    <row r="452" spans="1:14" x14ac:dyDescent="0.25">
      <c r="A452" s="947" t="s">
        <v>27501</v>
      </c>
      <c r="B452" s="905"/>
      <c r="C452" s="905"/>
      <c r="D452" s="905"/>
      <c r="E452" s="905"/>
      <c r="F452" s="905"/>
      <c r="G452" s="908"/>
      <c r="H452" s="907"/>
      <c r="I452" s="905"/>
      <c r="J452" s="905"/>
      <c r="K452" s="906"/>
      <c r="L452" s="905"/>
      <c r="M452" s="946"/>
      <c r="N452" s="946"/>
    </row>
    <row r="454" spans="1:14" ht="20.25" x14ac:dyDescent="0.25">
      <c r="A454" s="1790" t="s">
        <v>28054</v>
      </c>
      <c r="B454" s="1790"/>
      <c r="C454" s="1790"/>
    </row>
    <row r="455" spans="1:14" ht="36.75" customHeight="1" x14ac:dyDescent="0.35">
      <c r="A455" s="1789" t="s">
        <v>28056</v>
      </c>
      <c r="B455" s="1789"/>
      <c r="C455" s="1789"/>
      <c r="D455" s="951"/>
      <c r="E455" s="950"/>
      <c r="F455" s="950"/>
      <c r="G455" s="950"/>
      <c r="H455" s="950"/>
      <c r="I455" s="950"/>
      <c r="J455" s="950"/>
      <c r="K455" s="950"/>
      <c r="L455" s="950"/>
      <c r="M455" s="950"/>
      <c r="N455" s="950"/>
    </row>
    <row r="456" spans="1:14" ht="23.25" x14ac:dyDescent="0.25">
      <c r="A456" s="1766" t="s">
        <v>28053</v>
      </c>
      <c r="B456" s="1766"/>
      <c r="C456" s="1766"/>
      <c r="D456" s="1766"/>
      <c r="E456" s="1766"/>
      <c r="F456" s="1766"/>
      <c r="G456" s="1766"/>
      <c r="H456" s="1766"/>
      <c r="I456" s="1766"/>
      <c r="J456" s="1766"/>
      <c r="K456" s="1766"/>
      <c r="L456" s="1766"/>
      <c r="M456" s="1766"/>
      <c r="N456" s="1766"/>
    </row>
    <row r="457" spans="1:14" ht="23.25" x14ac:dyDescent="0.25">
      <c r="A457" s="944"/>
      <c r="B457" s="944"/>
      <c r="C457" s="944"/>
      <c r="D457" s="944"/>
      <c r="E457" s="944"/>
      <c r="F457" s="944"/>
      <c r="G457" s="944"/>
      <c r="H457" s="944"/>
      <c r="I457" s="944"/>
      <c r="J457" s="944"/>
      <c r="K457" s="944"/>
      <c r="L457" s="944"/>
      <c r="M457" s="944"/>
      <c r="N457" s="944"/>
    </row>
    <row r="458" spans="1:14" ht="23.25" x14ac:dyDescent="0.25">
      <c r="A458" s="1762" t="s">
        <v>28052</v>
      </c>
      <c r="B458" s="1762"/>
      <c r="C458" s="1762"/>
      <c r="D458" s="1762"/>
      <c r="E458" s="1762"/>
      <c r="F458" s="1762"/>
      <c r="G458" s="1762"/>
      <c r="H458" s="1762"/>
      <c r="I458" s="1762"/>
      <c r="J458" s="1762"/>
      <c r="K458" s="1762"/>
      <c r="L458" s="1762"/>
      <c r="M458" s="1762"/>
      <c r="N458" s="1762"/>
    </row>
    <row r="459" spans="1:14" ht="23.25" x14ac:dyDescent="0.25">
      <c r="A459" s="860"/>
      <c r="B459" s="864"/>
      <c r="C459" s="864"/>
      <c r="D459" s="864"/>
      <c r="E459" s="943"/>
      <c r="F459" s="864"/>
      <c r="G459" s="864"/>
      <c r="H459" s="942"/>
      <c r="I459" s="864"/>
      <c r="J459" s="941"/>
      <c r="K459" s="940"/>
      <c r="L459" s="864"/>
      <c r="M459" s="940"/>
      <c r="N459" s="940"/>
    </row>
    <row r="460" spans="1:14" ht="23.25" x14ac:dyDescent="0.25">
      <c r="A460" s="1577" t="s">
        <v>28051</v>
      </c>
      <c r="B460" s="1577"/>
      <c r="C460" s="1577"/>
      <c r="D460" s="1577"/>
      <c r="E460" s="1577"/>
      <c r="F460" s="1577"/>
      <c r="G460" s="1577"/>
      <c r="H460" s="1577"/>
      <c r="I460" s="1577"/>
      <c r="J460" s="1577"/>
      <c r="K460" s="1577"/>
      <c r="L460" s="1577"/>
      <c r="M460" s="1577"/>
      <c r="N460" s="1577"/>
    </row>
    <row r="461" spans="1:14" x14ac:dyDescent="0.25">
      <c r="A461" s="937"/>
      <c r="B461" s="937"/>
      <c r="C461" s="937"/>
      <c r="D461" s="937"/>
      <c r="E461" s="937"/>
      <c r="F461" s="937"/>
      <c r="G461" s="937"/>
      <c r="H461" s="939"/>
      <c r="I461" s="937"/>
      <c r="J461" s="937"/>
      <c r="K461" s="938"/>
      <c r="L461" s="937"/>
      <c r="M461" s="936"/>
      <c r="N461" s="936"/>
    </row>
    <row r="462" spans="1:14" s="835" customFormat="1" ht="18.75" x14ac:dyDescent="0.25">
      <c r="A462" s="845" t="s">
        <v>3618</v>
      </c>
      <c r="B462" s="935"/>
      <c r="C462" s="934"/>
      <c r="D462" s="933" t="s">
        <v>28057</v>
      </c>
      <c r="E462" s="932"/>
      <c r="F462" s="931"/>
      <c r="G462" s="931"/>
      <c r="H462" s="931"/>
      <c r="I462" s="931"/>
      <c r="J462" s="931"/>
      <c r="K462" s="930"/>
      <c r="L462" s="931"/>
      <c r="M462" s="930"/>
      <c r="N462" s="930"/>
    </row>
    <row r="464" spans="1:14" x14ac:dyDescent="0.25">
      <c r="A464" s="1772" t="s">
        <v>28048</v>
      </c>
      <c r="B464" s="1772"/>
      <c r="C464" s="1772" t="s">
        <v>28047</v>
      </c>
      <c r="D464" s="1772"/>
      <c r="E464" s="1772" t="s">
        <v>28046</v>
      </c>
      <c r="F464" s="1772"/>
      <c r="G464" s="1772"/>
      <c r="H464" s="1772"/>
      <c r="I464" s="1772"/>
      <c r="J464" s="1772" t="s">
        <v>28045</v>
      </c>
      <c r="K464" s="1772"/>
      <c r="L464" s="1772"/>
      <c r="M464" s="1772" t="s">
        <v>28044</v>
      </c>
      <c r="N464" s="1772" t="s">
        <v>28043</v>
      </c>
    </row>
    <row r="465" spans="1:14" ht="47.25" customHeight="1" x14ac:dyDescent="0.25">
      <c r="A465" s="1544" t="s">
        <v>7</v>
      </c>
      <c r="B465" s="1544" t="s">
        <v>2845</v>
      </c>
      <c r="C465" s="1544" t="s">
        <v>28042</v>
      </c>
      <c r="D465" s="1545" t="s">
        <v>28041</v>
      </c>
      <c r="E465" s="1544" t="s">
        <v>28040</v>
      </c>
      <c r="F465" s="1545" t="s">
        <v>28039</v>
      </c>
      <c r="G465" s="1546" t="s">
        <v>28038</v>
      </c>
      <c r="H465" s="1546" t="s">
        <v>28037</v>
      </c>
      <c r="I465" s="1546" t="s">
        <v>6</v>
      </c>
      <c r="J465" s="1545" t="s">
        <v>28036</v>
      </c>
      <c r="K465" s="1544" t="s">
        <v>28035</v>
      </c>
      <c r="L465" s="1544" t="s">
        <v>28034</v>
      </c>
      <c r="M465" s="1788"/>
      <c r="N465" s="1788"/>
    </row>
    <row r="466" spans="1:14" ht="72" x14ac:dyDescent="0.25">
      <c r="A466" s="925" t="s">
        <v>27522</v>
      </c>
      <c r="B466" s="924" t="s">
        <v>27521</v>
      </c>
      <c r="C466" s="632" t="s">
        <v>27626</v>
      </c>
      <c r="D466" s="926" t="s">
        <v>27625</v>
      </c>
      <c r="E466" s="924" t="s">
        <v>27537</v>
      </c>
      <c r="F466" s="925">
        <v>40006641</v>
      </c>
      <c r="G466" s="924">
        <v>305.72000000000003</v>
      </c>
      <c r="H466" s="924" t="s">
        <v>385</v>
      </c>
      <c r="I466" s="924" t="s">
        <v>27624</v>
      </c>
      <c r="J466" s="923">
        <v>44598</v>
      </c>
      <c r="K466" s="922">
        <v>3200</v>
      </c>
      <c r="L466" s="921" t="s">
        <v>27514</v>
      </c>
      <c r="M466" s="920">
        <v>38400</v>
      </c>
      <c r="N466" s="920">
        <v>19200</v>
      </c>
    </row>
    <row r="467" spans="1:14" ht="84" x14ac:dyDescent="0.25">
      <c r="A467" s="925" t="s">
        <v>27522</v>
      </c>
      <c r="B467" s="924" t="s">
        <v>27521</v>
      </c>
      <c r="C467" s="632" t="s">
        <v>27623</v>
      </c>
      <c r="D467" s="926">
        <v>15345382</v>
      </c>
      <c r="E467" s="924" t="s">
        <v>27534</v>
      </c>
      <c r="F467" s="925">
        <v>90159453</v>
      </c>
      <c r="G467" s="924">
        <v>110</v>
      </c>
      <c r="H467" s="924" t="s">
        <v>385</v>
      </c>
      <c r="I467" s="924" t="s">
        <v>27622</v>
      </c>
      <c r="J467" s="923">
        <v>44621</v>
      </c>
      <c r="K467" s="922">
        <v>3150</v>
      </c>
      <c r="L467" s="921" t="s">
        <v>27514</v>
      </c>
      <c r="M467" s="920">
        <v>31500</v>
      </c>
      <c r="N467" s="920">
        <v>18900</v>
      </c>
    </row>
    <row r="468" spans="1:14" ht="132" x14ac:dyDescent="0.25">
      <c r="A468" s="925" t="s">
        <v>27522</v>
      </c>
      <c r="B468" s="924" t="s">
        <v>27521</v>
      </c>
      <c r="C468" s="632" t="s">
        <v>27621</v>
      </c>
      <c r="D468" s="926">
        <v>20514020907</v>
      </c>
      <c r="E468" s="924" t="s">
        <v>27620</v>
      </c>
      <c r="F468" s="925">
        <v>12247389</v>
      </c>
      <c r="G468" s="924">
        <v>1000</v>
      </c>
      <c r="H468" s="924" t="s">
        <v>385</v>
      </c>
      <c r="I468" s="924" t="s">
        <v>27619</v>
      </c>
      <c r="J468" s="923">
        <v>44351</v>
      </c>
      <c r="K468" s="922">
        <v>88236.77</v>
      </c>
      <c r="L468" s="921" t="s">
        <v>27514</v>
      </c>
      <c r="M468" s="920">
        <v>1001809.2</v>
      </c>
      <c r="N468" s="920">
        <v>500904.6</v>
      </c>
    </row>
    <row r="469" spans="1:14" ht="60" x14ac:dyDescent="0.25">
      <c r="A469" s="925" t="s">
        <v>27522</v>
      </c>
      <c r="B469" s="924" t="s">
        <v>27521</v>
      </c>
      <c r="C469" s="632" t="s">
        <v>27618</v>
      </c>
      <c r="D469" s="926">
        <v>213349</v>
      </c>
      <c r="E469" s="924" t="s">
        <v>27537</v>
      </c>
      <c r="F469" s="925">
        <v>2003084</v>
      </c>
      <c r="G469" s="924">
        <v>150.30000000000001</v>
      </c>
      <c r="H469" s="924" t="s">
        <v>385</v>
      </c>
      <c r="I469" s="924" t="s">
        <v>27617</v>
      </c>
      <c r="J469" s="923">
        <v>44502</v>
      </c>
      <c r="K469" s="922">
        <v>4191.62</v>
      </c>
      <c r="L469" s="921" t="s">
        <v>27514</v>
      </c>
      <c r="M469" s="920">
        <v>48090.74</v>
      </c>
      <c r="N469" s="920">
        <v>25149.72</v>
      </c>
    </row>
    <row r="470" spans="1:14" ht="96" x14ac:dyDescent="0.25">
      <c r="A470" s="925" t="s">
        <v>27522</v>
      </c>
      <c r="B470" s="924" t="s">
        <v>27521</v>
      </c>
      <c r="C470" s="632" t="s">
        <v>27615</v>
      </c>
      <c r="D470" s="926">
        <v>20100194431</v>
      </c>
      <c r="E470" s="924" t="s">
        <v>27537</v>
      </c>
      <c r="F470" s="925">
        <v>43445588</v>
      </c>
      <c r="G470" s="924">
        <v>320</v>
      </c>
      <c r="H470" s="924" t="s">
        <v>385</v>
      </c>
      <c r="I470" s="924" t="s">
        <v>27616</v>
      </c>
      <c r="J470" s="923">
        <v>44243</v>
      </c>
      <c r="K470" s="922">
        <v>6726</v>
      </c>
      <c r="L470" s="921" t="s">
        <v>27514</v>
      </c>
      <c r="M470" s="920">
        <v>80712</v>
      </c>
      <c r="N470" s="920">
        <v>40356</v>
      </c>
    </row>
    <row r="471" spans="1:14" ht="120" x14ac:dyDescent="0.25">
      <c r="A471" s="925" t="s">
        <v>27522</v>
      </c>
      <c r="B471" s="924" t="s">
        <v>27521</v>
      </c>
      <c r="C471" s="632" t="s">
        <v>27615</v>
      </c>
      <c r="D471" s="926">
        <v>20100194431</v>
      </c>
      <c r="E471" s="924" t="s">
        <v>27537</v>
      </c>
      <c r="F471" s="925">
        <v>43445588</v>
      </c>
      <c r="G471" s="924">
        <v>320</v>
      </c>
      <c r="H471" s="924" t="s">
        <v>385</v>
      </c>
      <c r="I471" s="924" t="s">
        <v>27614</v>
      </c>
      <c r="J471" s="923">
        <v>44243</v>
      </c>
      <c r="K471" s="922">
        <v>15930</v>
      </c>
      <c r="L471" s="921" t="s">
        <v>27514</v>
      </c>
      <c r="M471" s="920">
        <v>191160</v>
      </c>
      <c r="N471" s="920">
        <v>95580</v>
      </c>
    </row>
    <row r="472" spans="1:14" ht="60" x14ac:dyDescent="0.25">
      <c r="A472" s="925" t="s">
        <v>27522</v>
      </c>
      <c r="B472" s="924" t="s">
        <v>27521</v>
      </c>
      <c r="C472" s="632" t="s">
        <v>27613</v>
      </c>
      <c r="D472" s="926" t="s">
        <v>27612</v>
      </c>
      <c r="E472" s="924" t="s">
        <v>27537</v>
      </c>
      <c r="F472" s="925">
        <v>5012060</v>
      </c>
      <c r="G472" s="924">
        <v>117.47</v>
      </c>
      <c r="H472" s="924" t="s">
        <v>385</v>
      </c>
      <c r="I472" s="924" t="s">
        <v>27611</v>
      </c>
      <c r="J472" s="923">
        <v>44287</v>
      </c>
      <c r="K472" s="922">
        <v>1825.75</v>
      </c>
      <c r="L472" s="921" t="s">
        <v>27514</v>
      </c>
      <c r="M472" s="920">
        <v>21909</v>
      </c>
      <c r="N472" s="920">
        <v>10954.5</v>
      </c>
    </row>
    <row r="473" spans="1:14" ht="60" x14ac:dyDescent="0.25">
      <c r="A473" s="925" t="s">
        <v>27522</v>
      </c>
      <c r="B473" s="924" t="s">
        <v>27521</v>
      </c>
      <c r="C473" s="632" t="s">
        <v>27610</v>
      </c>
      <c r="D473" s="926" t="s">
        <v>27609</v>
      </c>
      <c r="E473" s="924" t="s">
        <v>27537</v>
      </c>
      <c r="F473" s="925">
        <v>5014604</v>
      </c>
      <c r="G473" s="924">
        <v>143.88</v>
      </c>
      <c r="H473" s="924" t="s">
        <v>385</v>
      </c>
      <c r="I473" s="924" t="s">
        <v>27608</v>
      </c>
      <c r="J473" s="923">
        <v>44348</v>
      </c>
      <c r="K473" s="922">
        <v>3179.59</v>
      </c>
      <c r="L473" s="921" t="s">
        <v>27514</v>
      </c>
      <c r="M473" s="920">
        <v>38155.08</v>
      </c>
      <c r="N473" s="920">
        <v>19077.54</v>
      </c>
    </row>
    <row r="474" spans="1:14" ht="84" x14ac:dyDescent="0.25">
      <c r="A474" s="925" t="s">
        <v>27522</v>
      </c>
      <c r="B474" s="924" t="s">
        <v>27521</v>
      </c>
      <c r="C474" s="632" t="s">
        <v>27607</v>
      </c>
      <c r="D474" s="926" t="s">
        <v>27606</v>
      </c>
      <c r="E474" s="924" t="s">
        <v>27537</v>
      </c>
      <c r="F474" s="925">
        <v>11008189</v>
      </c>
      <c r="G474" s="924">
        <v>181.9</v>
      </c>
      <c r="H474" s="924" t="s">
        <v>385</v>
      </c>
      <c r="I474" s="924" t="s">
        <v>27605</v>
      </c>
      <c r="J474" s="923">
        <v>44440</v>
      </c>
      <c r="K474" s="922">
        <v>5365.93</v>
      </c>
      <c r="L474" s="921" t="s">
        <v>27514</v>
      </c>
      <c r="M474" s="920">
        <v>64391.16</v>
      </c>
      <c r="N474" s="920">
        <v>32195.58</v>
      </c>
    </row>
    <row r="475" spans="1:14" ht="72" x14ac:dyDescent="0.25">
      <c r="A475" s="925" t="s">
        <v>27522</v>
      </c>
      <c r="B475" s="924" t="s">
        <v>27521</v>
      </c>
      <c r="C475" s="632" t="s">
        <v>27604</v>
      </c>
      <c r="D475" s="926">
        <v>5255998</v>
      </c>
      <c r="E475" s="924" t="s">
        <v>27537</v>
      </c>
      <c r="F475" s="925">
        <v>11002043</v>
      </c>
      <c r="G475" s="924">
        <v>150.22999999999999</v>
      </c>
      <c r="H475" s="924" t="s">
        <v>385</v>
      </c>
      <c r="I475" s="924" t="s">
        <v>27603</v>
      </c>
      <c r="J475" s="923">
        <v>44424</v>
      </c>
      <c r="K475" s="922">
        <v>2946.37</v>
      </c>
      <c r="L475" s="921" t="s">
        <v>27514</v>
      </c>
      <c r="M475" s="920">
        <v>35356.44</v>
      </c>
      <c r="N475" s="920">
        <v>17678.22</v>
      </c>
    </row>
    <row r="476" spans="1:14" x14ac:dyDescent="0.25">
      <c r="A476" s="1772" t="s">
        <v>28048</v>
      </c>
      <c r="B476" s="1772"/>
      <c r="C476" s="1772" t="s">
        <v>28047</v>
      </c>
      <c r="D476" s="1772"/>
      <c r="E476" s="1772" t="s">
        <v>28046</v>
      </c>
      <c r="F476" s="1772"/>
      <c r="G476" s="1772"/>
      <c r="H476" s="1772"/>
      <c r="I476" s="1772"/>
      <c r="J476" s="1772" t="s">
        <v>28045</v>
      </c>
      <c r="K476" s="1772"/>
      <c r="L476" s="1772"/>
      <c r="M476" s="1772" t="s">
        <v>28044</v>
      </c>
      <c r="N476" s="1772" t="s">
        <v>28043</v>
      </c>
    </row>
    <row r="477" spans="1:14" ht="56.25" customHeight="1" x14ac:dyDescent="0.25">
      <c r="A477" s="1563" t="s">
        <v>7</v>
      </c>
      <c r="B477" s="1563" t="s">
        <v>2845</v>
      </c>
      <c r="C477" s="1563" t="s">
        <v>28042</v>
      </c>
      <c r="D477" s="1545" t="s">
        <v>28041</v>
      </c>
      <c r="E477" s="1563" t="s">
        <v>28040</v>
      </c>
      <c r="F477" s="1545" t="s">
        <v>28039</v>
      </c>
      <c r="G477" s="1546" t="s">
        <v>28038</v>
      </c>
      <c r="H477" s="1546" t="s">
        <v>28037</v>
      </c>
      <c r="I477" s="1546" t="s">
        <v>6</v>
      </c>
      <c r="J477" s="1545" t="s">
        <v>28036</v>
      </c>
      <c r="K477" s="1563" t="s">
        <v>28035</v>
      </c>
      <c r="L477" s="1563" t="s">
        <v>28034</v>
      </c>
      <c r="M477" s="1788"/>
      <c r="N477" s="1788"/>
    </row>
    <row r="478" spans="1:14" ht="72" x14ac:dyDescent="0.25">
      <c r="A478" s="925" t="s">
        <v>27522</v>
      </c>
      <c r="B478" s="924" t="s">
        <v>27521</v>
      </c>
      <c r="C478" s="632" t="s">
        <v>27602</v>
      </c>
      <c r="D478" s="926" t="s">
        <v>27601</v>
      </c>
      <c r="E478" s="924" t="s">
        <v>27537</v>
      </c>
      <c r="F478" s="925" t="s">
        <v>27600</v>
      </c>
      <c r="G478" s="924">
        <v>1170</v>
      </c>
      <c r="H478" s="924" t="s">
        <v>385</v>
      </c>
      <c r="I478" s="924" t="s">
        <v>27599</v>
      </c>
      <c r="J478" s="923">
        <v>44576</v>
      </c>
      <c r="K478" s="922">
        <v>57000</v>
      </c>
      <c r="L478" s="921" t="s">
        <v>27514</v>
      </c>
      <c r="M478" s="920">
        <v>684000</v>
      </c>
      <c r="N478" s="920">
        <v>342000</v>
      </c>
    </row>
    <row r="479" spans="1:14" ht="72" x14ac:dyDescent="0.25">
      <c r="A479" s="925" t="s">
        <v>27522</v>
      </c>
      <c r="B479" s="924" t="s">
        <v>27521</v>
      </c>
      <c r="C479" s="632" t="s">
        <v>27598</v>
      </c>
      <c r="D479" s="926" t="s">
        <v>27597</v>
      </c>
      <c r="E479" s="924" t="s">
        <v>27537</v>
      </c>
      <c r="F479" s="925">
        <v>2001405</v>
      </c>
      <c r="G479" s="924">
        <v>121.36</v>
      </c>
      <c r="H479" s="924" t="s">
        <v>385</v>
      </c>
      <c r="I479" s="924" t="s">
        <v>27596</v>
      </c>
      <c r="J479" s="923">
        <v>44380</v>
      </c>
      <c r="K479" s="922">
        <v>4030.19</v>
      </c>
      <c r="L479" s="921" t="s">
        <v>27514</v>
      </c>
      <c r="M479" s="920">
        <v>45970.8</v>
      </c>
      <c r="N479" s="920">
        <v>22985.4</v>
      </c>
    </row>
    <row r="480" spans="1:14" ht="72" x14ac:dyDescent="0.25">
      <c r="A480" s="925" t="s">
        <v>27522</v>
      </c>
      <c r="B480" s="924" t="s">
        <v>27521</v>
      </c>
      <c r="C480" s="632" t="s">
        <v>27595</v>
      </c>
      <c r="D480" s="926">
        <v>20085275</v>
      </c>
      <c r="E480" s="924" t="s">
        <v>27537</v>
      </c>
      <c r="F480" s="925">
        <v>2003355</v>
      </c>
      <c r="G480" s="924">
        <v>1690.9</v>
      </c>
      <c r="H480" s="924" t="s">
        <v>385</v>
      </c>
      <c r="I480" s="924" t="s">
        <v>27594</v>
      </c>
      <c r="J480" s="923">
        <v>45031</v>
      </c>
      <c r="K480" s="922">
        <v>15156.01</v>
      </c>
      <c r="L480" s="921" t="s">
        <v>27514</v>
      </c>
      <c r="M480" s="920">
        <v>173608.92</v>
      </c>
      <c r="N480" s="920">
        <v>88870.26</v>
      </c>
    </row>
    <row r="481" spans="1:14" ht="72" x14ac:dyDescent="0.25">
      <c r="A481" s="925" t="s">
        <v>27522</v>
      </c>
      <c r="B481" s="924" t="s">
        <v>27521</v>
      </c>
      <c r="C481" s="632" t="s">
        <v>27593</v>
      </c>
      <c r="D481" s="926" t="s">
        <v>27592</v>
      </c>
      <c r="E481" s="924" t="s">
        <v>27537</v>
      </c>
      <c r="F481" s="925">
        <v>70096860</v>
      </c>
      <c r="G481" s="924">
        <v>1500.76</v>
      </c>
      <c r="H481" s="924" t="s">
        <v>385</v>
      </c>
      <c r="I481" s="924" t="s">
        <v>27591</v>
      </c>
      <c r="J481" s="923">
        <v>44435</v>
      </c>
      <c r="K481" s="922">
        <v>15703.98</v>
      </c>
      <c r="L481" s="921" t="s">
        <v>27514</v>
      </c>
      <c r="M481" s="920">
        <v>186012.08</v>
      </c>
      <c r="N481" s="920">
        <v>94223.88</v>
      </c>
    </row>
    <row r="482" spans="1:14" ht="72" x14ac:dyDescent="0.25">
      <c r="A482" s="925" t="s">
        <v>27522</v>
      </c>
      <c r="B482" s="924" t="s">
        <v>27521</v>
      </c>
      <c r="C482" s="632" t="s">
        <v>27590</v>
      </c>
      <c r="D482" s="926">
        <v>22965758</v>
      </c>
      <c r="E482" s="924" t="s">
        <v>27537</v>
      </c>
      <c r="F482" s="925">
        <v>5337</v>
      </c>
      <c r="G482" s="924">
        <v>101.09</v>
      </c>
      <c r="H482" s="924" t="s">
        <v>385</v>
      </c>
      <c r="I482" s="924" t="s">
        <v>27589</v>
      </c>
      <c r="J482" s="923">
        <v>44550</v>
      </c>
      <c r="K482" s="922">
        <v>2835.82</v>
      </c>
      <c r="L482" s="921" t="s">
        <v>27514</v>
      </c>
      <c r="M482" s="920">
        <v>34029.839999999997</v>
      </c>
      <c r="N482" s="920">
        <v>17014.919999999998</v>
      </c>
    </row>
    <row r="483" spans="1:14" ht="48" x14ac:dyDescent="0.25">
      <c r="A483" s="925" t="s">
        <v>27522</v>
      </c>
      <c r="B483" s="924" t="s">
        <v>27521</v>
      </c>
      <c r="C483" s="632" t="s">
        <v>27588</v>
      </c>
      <c r="D483" s="926">
        <v>31011486</v>
      </c>
      <c r="E483" s="924" t="s">
        <v>27552</v>
      </c>
      <c r="F483" s="925">
        <v>2010449</v>
      </c>
      <c r="G483" s="924">
        <v>114.02</v>
      </c>
      <c r="H483" s="924" t="s">
        <v>385</v>
      </c>
      <c r="I483" s="924" t="s">
        <v>27587</v>
      </c>
      <c r="J483" s="923">
        <v>44202</v>
      </c>
      <c r="K483" s="922">
        <v>2181.81</v>
      </c>
      <c r="L483" s="921" t="s">
        <v>27514</v>
      </c>
      <c r="M483" s="920">
        <v>26175.24</v>
      </c>
      <c r="N483" s="920">
        <v>13084.86</v>
      </c>
    </row>
    <row r="484" spans="1:14" ht="84" x14ac:dyDescent="0.25">
      <c r="A484" s="925" t="s">
        <v>27522</v>
      </c>
      <c r="B484" s="924" t="s">
        <v>27521</v>
      </c>
      <c r="C484" s="632" t="s">
        <v>27586</v>
      </c>
      <c r="D484" s="926">
        <v>32733270</v>
      </c>
      <c r="E484" s="924" t="s">
        <v>27537</v>
      </c>
      <c r="F484" s="925">
        <v>11000394</v>
      </c>
      <c r="G484" s="924">
        <v>402.77</v>
      </c>
      <c r="H484" s="924" t="s">
        <v>385</v>
      </c>
      <c r="I484" s="924" t="s">
        <v>27585</v>
      </c>
      <c r="J484" s="923">
        <v>44387</v>
      </c>
      <c r="K484" s="922">
        <v>10183.870000000001</v>
      </c>
      <c r="L484" s="921" t="s">
        <v>27514</v>
      </c>
      <c r="M484" s="920">
        <v>122206.44</v>
      </c>
      <c r="N484" s="920">
        <v>61103.22</v>
      </c>
    </row>
    <row r="485" spans="1:14" ht="72" x14ac:dyDescent="0.25">
      <c r="A485" s="925" t="s">
        <v>27522</v>
      </c>
      <c r="B485" s="924" t="s">
        <v>27521</v>
      </c>
      <c r="C485" s="632" t="s">
        <v>27584</v>
      </c>
      <c r="D485" s="926" t="s">
        <v>27583</v>
      </c>
      <c r="E485" s="924" t="s">
        <v>27537</v>
      </c>
      <c r="F485" s="925">
        <v>11004070</v>
      </c>
      <c r="G485" s="924">
        <v>795.2</v>
      </c>
      <c r="H485" s="924" t="s">
        <v>385</v>
      </c>
      <c r="I485" s="924" t="s">
        <v>27582</v>
      </c>
      <c r="J485" s="923">
        <v>44395</v>
      </c>
      <c r="K485" s="922">
        <v>7503.91</v>
      </c>
      <c r="L485" s="921" t="s">
        <v>27514</v>
      </c>
      <c r="M485" s="920">
        <v>90046.92</v>
      </c>
      <c r="N485" s="920">
        <v>45023.46</v>
      </c>
    </row>
    <row r="486" spans="1:14" ht="60" x14ac:dyDescent="0.25">
      <c r="A486" s="925" t="s">
        <v>27522</v>
      </c>
      <c r="B486" s="924" t="s">
        <v>27521</v>
      </c>
      <c r="C486" s="632" t="s">
        <v>27581</v>
      </c>
      <c r="D486" s="926">
        <v>26603499</v>
      </c>
      <c r="E486" s="924" t="s">
        <v>27537</v>
      </c>
      <c r="F486" s="925">
        <v>2002731</v>
      </c>
      <c r="G486" s="924">
        <v>260.31</v>
      </c>
      <c r="H486" s="924" t="s">
        <v>385</v>
      </c>
      <c r="I486" s="924" t="s">
        <v>27580</v>
      </c>
      <c r="J486" s="923">
        <v>44440</v>
      </c>
      <c r="K486" s="922">
        <v>2861.11</v>
      </c>
      <c r="L486" s="921" t="s">
        <v>27514</v>
      </c>
      <c r="M486" s="920">
        <v>34333.32</v>
      </c>
      <c r="N486" s="920">
        <v>17166.66</v>
      </c>
    </row>
    <row r="487" spans="1:14" ht="108" x14ac:dyDescent="0.25">
      <c r="A487" s="925" t="s">
        <v>27522</v>
      </c>
      <c r="B487" s="924" t="s">
        <v>27521</v>
      </c>
      <c r="C487" s="632" t="s">
        <v>27574</v>
      </c>
      <c r="D487" s="926">
        <v>20421413216</v>
      </c>
      <c r="E487" s="924" t="s">
        <v>27537</v>
      </c>
      <c r="F487" s="925" t="s">
        <v>27579</v>
      </c>
      <c r="G487" s="924">
        <v>23451.05</v>
      </c>
      <c r="H487" s="924">
        <v>140</v>
      </c>
      <c r="I487" s="924" t="s">
        <v>27578</v>
      </c>
      <c r="J487" s="923">
        <v>44393</v>
      </c>
      <c r="K487" s="922">
        <v>1083859.81</v>
      </c>
      <c r="L487" s="921" t="s">
        <v>27514</v>
      </c>
      <c r="M487" s="920">
        <v>13206448.289999999</v>
      </c>
      <c r="N487" s="920">
        <v>6474930.4100000001</v>
      </c>
    </row>
    <row r="488" spans="1:14" ht="48" x14ac:dyDescent="0.25">
      <c r="A488" s="925" t="s">
        <v>27522</v>
      </c>
      <c r="B488" s="924" t="s">
        <v>27521</v>
      </c>
      <c r="C488" s="632" t="s">
        <v>27577</v>
      </c>
      <c r="D488" s="926" t="s">
        <v>27576</v>
      </c>
      <c r="E488" s="924" t="s">
        <v>27537</v>
      </c>
      <c r="F488" s="925">
        <v>1130703</v>
      </c>
      <c r="G488" s="924">
        <v>800.77</v>
      </c>
      <c r="H488" s="924" t="s">
        <v>385</v>
      </c>
      <c r="I488" s="924" t="s">
        <v>27575</v>
      </c>
      <c r="J488" s="923">
        <v>44492</v>
      </c>
      <c r="K488" s="922">
        <f>36058.55</f>
        <v>36058.550000000003</v>
      </c>
      <c r="L488" s="921" t="s">
        <v>27514</v>
      </c>
      <c r="M488" s="920">
        <v>426425.9</v>
      </c>
      <c r="N488" s="920">
        <v>216351.3</v>
      </c>
    </row>
    <row r="489" spans="1:14" ht="84" x14ac:dyDescent="0.25">
      <c r="A489" s="925" t="s">
        <v>27522</v>
      </c>
      <c r="B489" s="924" t="s">
        <v>27521</v>
      </c>
      <c r="C489" s="632" t="s">
        <v>27574</v>
      </c>
      <c r="D489" s="926">
        <v>20421413216</v>
      </c>
      <c r="E489" s="924" t="s">
        <v>27537</v>
      </c>
      <c r="F489" s="925">
        <v>7015194</v>
      </c>
      <c r="G489" s="924">
        <v>5946.58</v>
      </c>
      <c r="H489" s="924" t="s">
        <v>385</v>
      </c>
      <c r="I489" s="924" t="s">
        <v>27573</v>
      </c>
      <c r="J489" s="923">
        <v>44501</v>
      </c>
      <c r="K489" s="922">
        <v>119571.82</v>
      </c>
      <c r="L489" s="921" t="s">
        <v>27514</v>
      </c>
      <c r="M489" s="920">
        <v>1432044.06</v>
      </c>
      <c r="N489" s="920">
        <v>717430.92</v>
      </c>
    </row>
    <row r="490" spans="1:14" ht="60" x14ac:dyDescent="0.25">
      <c r="A490" s="925" t="s">
        <v>27522</v>
      </c>
      <c r="B490" s="924" t="s">
        <v>27521</v>
      </c>
      <c r="C490" s="632" t="s">
        <v>27572</v>
      </c>
      <c r="D490" s="926" t="s">
        <v>27571</v>
      </c>
      <c r="E490" s="924" t="s">
        <v>27537</v>
      </c>
      <c r="F490" s="925">
        <v>41026359</v>
      </c>
      <c r="G490" s="924">
        <v>513.97</v>
      </c>
      <c r="H490" s="924" t="s">
        <v>385</v>
      </c>
      <c r="I490" s="924" t="s">
        <v>27570</v>
      </c>
      <c r="J490" s="923">
        <v>44521</v>
      </c>
      <c r="K490" s="922">
        <v>21240</v>
      </c>
      <c r="L490" s="921" t="s">
        <v>27514</v>
      </c>
      <c r="M490" s="920">
        <v>254880</v>
      </c>
      <c r="N490" s="920">
        <v>127440</v>
      </c>
    </row>
    <row r="491" spans="1:14" ht="60" x14ac:dyDescent="0.25">
      <c r="A491" s="925" t="s">
        <v>27522</v>
      </c>
      <c r="B491" s="924" t="s">
        <v>27521</v>
      </c>
      <c r="C491" s="632" t="s">
        <v>27569</v>
      </c>
      <c r="D491" s="926" t="s">
        <v>27568</v>
      </c>
      <c r="E491" s="924" t="s">
        <v>27537</v>
      </c>
      <c r="F491" s="925">
        <v>5000766</v>
      </c>
      <c r="G491" s="924">
        <v>208.57</v>
      </c>
      <c r="H491" s="924" t="s">
        <v>385</v>
      </c>
      <c r="I491" s="924" t="s">
        <v>27567</v>
      </c>
      <c r="J491" s="923">
        <v>44622</v>
      </c>
      <c r="K491" s="922">
        <v>5699.29</v>
      </c>
      <c r="L491" s="921" t="s">
        <v>27514</v>
      </c>
      <c r="M491" s="920">
        <v>67752.899999999994</v>
      </c>
      <c r="N491" s="920">
        <v>34195.74</v>
      </c>
    </row>
    <row r="492" spans="1:14" x14ac:dyDescent="0.25">
      <c r="A492" s="1772" t="s">
        <v>28048</v>
      </c>
      <c r="B492" s="1772"/>
      <c r="C492" s="1772" t="s">
        <v>28047</v>
      </c>
      <c r="D492" s="1772"/>
      <c r="E492" s="1772" t="s">
        <v>28046</v>
      </c>
      <c r="F492" s="1772"/>
      <c r="G492" s="1772"/>
      <c r="H492" s="1772"/>
      <c r="I492" s="1772"/>
      <c r="J492" s="1772" t="s">
        <v>28045</v>
      </c>
      <c r="K492" s="1772"/>
      <c r="L492" s="1772"/>
      <c r="M492" s="1772" t="s">
        <v>28044</v>
      </c>
      <c r="N492" s="1772" t="s">
        <v>28043</v>
      </c>
    </row>
    <row r="493" spans="1:14" ht="53.25" customHeight="1" x14ac:dyDescent="0.25">
      <c r="A493" s="1563" t="s">
        <v>7</v>
      </c>
      <c r="B493" s="1563" t="s">
        <v>2845</v>
      </c>
      <c r="C493" s="1563" t="s">
        <v>28042</v>
      </c>
      <c r="D493" s="1545" t="s">
        <v>28041</v>
      </c>
      <c r="E493" s="1563" t="s">
        <v>28040</v>
      </c>
      <c r="F493" s="1545" t="s">
        <v>28039</v>
      </c>
      <c r="G493" s="1546" t="s">
        <v>28038</v>
      </c>
      <c r="H493" s="1546" t="s">
        <v>28037</v>
      </c>
      <c r="I493" s="1546" t="s">
        <v>6</v>
      </c>
      <c r="J493" s="1545" t="s">
        <v>28036</v>
      </c>
      <c r="K493" s="1563" t="s">
        <v>28035</v>
      </c>
      <c r="L493" s="1563" t="s">
        <v>28034</v>
      </c>
      <c r="M493" s="1788"/>
      <c r="N493" s="1788"/>
    </row>
    <row r="494" spans="1:14" ht="168" x14ac:dyDescent="0.25">
      <c r="A494" s="925" t="s">
        <v>27522</v>
      </c>
      <c r="B494" s="924" t="s">
        <v>27521</v>
      </c>
      <c r="C494" s="632" t="s">
        <v>27566</v>
      </c>
      <c r="D494" s="926">
        <v>20143296254</v>
      </c>
      <c r="E494" s="924" t="s">
        <v>27537</v>
      </c>
      <c r="F494" s="925" t="s">
        <v>27565</v>
      </c>
      <c r="G494" s="924">
        <v>812.23</v>
      </c>
      <c r="H494" s="924" t="s">
        <v>385</v>
      </c>
      <c r="I494" s="924" t="s">
        <v>27564</v>
      </c>
      <c r="J494" s="923">
        <v>44676</v>
      </c>
      <c r="K494" s="922">
        <v>36500</v>
      </c>
      <c r="L494" s="921" t="s">
        <v>27514</v>
      </c>
      <c r="M494" s="920">
        <v>292000</v>
      </c>
      <c r="N494" s="920">
        <v>219000</v>
      </c>
    </row>
    <row r="495" spans="1:14" ht="132" x14ac:dyDescent="0.25">
      <c r="A495" s="925" t="s">
        <v>27522</v>
      </c>
      <c r="B495" s="924" t="s">
        <v>27521</v>
      </c>
      <c r="C495" s="632" t="s">
        <v>27562</v>
      </c>
      <c r="D495" s="926">
        <v>8404505</v>
      </c>
      <c r="E495" s="924" t="s">
        <v>27537</v>
      </c>
      <c r="F495" s="925">
        <v>55164000</v>
      </c>
      <c r="G495" s="924">
        <v>577.79999999999995</v>
      </c>
      <c r="H495" s="924" t="s">
        <v>385</v>
      </c>
      <c r="I495" s="924" t="s">
        <v>27563</v>
      </c>
      <c r="J495" s="923">
        <v>44685</v>
      </c>
      <c r="K495" s="922">
        <v>24780</v>
      </c>
      <c r="L495" s="921" t="s">
        <v>27514</v>
      </c>
      <c r="M495" s="920">
        <v>297360</v>
      </c>
      <c r="N495" s="920">
        <v>148680</v>
      </c>
    </row>
    <row r="496" spans="1:14" ht="156" x14ac:dyDescent="0.25">
      <c r="A496" s="925" t="s">
        <v>27522</v>
      </c>
      <c r="B496" s="924" t="s">
        <v>27521</v>
      </c>
      <c r="C496" s="632" t="s">
        <v>27562</v>
      </c>
      <c r="D496" s="926">
        <v>8404505</v>
      </c>
      <c r="E496" s="924" t="s">
        <v>27537</v>
      </c>
      <c r="F496" s="925">
        <v>55164000</v>
      </c>
      <c r="G496" s="924">
        <v>385.2</v>
      </c>
      <c r="H496" s="924" t="s">
        <v>385</v>
      </c>
      <c r="I496" s="924" t="s">
        <v>27561</v>
      </c>
      <c r="J496" s="923">
        <v>44863</v>
      </c>
      <c r="K496" s="922">
        <v>10620</v>
      </c>
      <c r="L496" s="921" t="s">
        <v>27514</v>
      </c>
      <c r="M496" s="920">
        <v>127440</v>
      </c>
      <c r="N496" s="920">
        <v>63720</v>
      </c>
    </row>
    <row r="497" spans="1:14" ht="84" x14ac:dyDescent="0.25">
      <c r="A497" s="925" t="s">
        <v>27522</v>
      </c>
      <c r="B497" s="924" t="s">
        <v>27521</v>
      </c>
      <c r="C497" s="632" t="s">
        <v>27560</v>
      </c>
      <c r="D497" s="926" t="s">
        <v>27559</v>
      </c>
      <c r="E497" s="924" t="s">
        <v>27537</v>
      </c>
      <c r="F497" s="925">
        <v>5001866</v>
      </c>
      <c r="G497" s="924">
        <v>194.95</v>
      </c>
      <c r="H497" s="924" t="s">
        <v>385</v>
      </c>
      <c r="I497" s="924" t="s">
        <v>27558</v>
      </c>
      <c r="J497" s="923">
        <v>44699</v>
      </c>
      <c r="K497" s="922">
        <v>6933.85</v>
      </c>
      <c r="L497" s="921" t="s">
        <v>27514</v>
      </c>
      <c r="M497" s="920">
        <v>81470.8</v>
      </c>
      <c r="N497" s="920">
        <v>41603.1</v>
      </c>
    </row>
    <row r="498" spans="1:14" ht="72" x14ac:dyDescent="0.25">
      <c r="A498" s="925" t="s">
        <v>27522</v>
      </c>
      <c r="B498" s="924" t="s">
        <v>27521</v>
      </c>
      <c r="C498" s="632" t="s">
        <v>27557</v>
      </c>
      <c r="D498" s="926">
        <v>4806969</v>
      </c>
      <c r="E498" s="924" t="s">
        <v>27537</v>
      </c>
      <c r="F498" s="925">
        <v>5001499</v>
      </c>
      <c r="G498" s="924">
        <v>64.459999999999994</v>
      </c>
      <c r="H498" s="924" t="s">
        <v>385</v>
      </c>
      <c r="I498" s="924" t="s">
        <v>27556</v>
      </c>
      <c r="J498" s="923">
        <v>44749</v>
      </c>
      <c r="K498" s="922">
        <v>1917.11</v>
      </c>
      <c r="L498" s="921" t="s">
        <v>27514</v>
      </c>
      <c r="M498" s="920">
        <v>22302.66</v>
      </c>
      <c r="N498" s="920">
        <v>11502.66</v>
      </c>
    </row>
    <row r="499" spans="1:14" ht="84" x14ac:dyDescent="0.25">
      <c r="A499" s="925" t="s">
        <v>27522</v>
      </c>
      <c r="B499" s="924" t="s">
        <v>27521</v>
      </c>
      <c r="C499" s="632" t="s">
        <v>27555</v>
      </c>
      <c r="D499" s="926">
        <v>800989</v>
      </c>
      <c r="E499" s="924" t="s">
        <v>27537</v>
      </c>
      <c r="F499" s="925">
        <v>5000185</v>
      </c>
      <c r="G499" s="924">
        <v>190.89</v>
      </c>
      <c r="H499" s="924" t="s">
        <v>385</v>
      </c>
      <c r="I499" s="924" t="s">
        <v>27554</v>
      </c>
      <c r="J499" s="923">
        <v>44699</v>
      </c>
      <c r="K499" s="922">
        <v>2977.7</v>
      </c>
      <c r="L499" s="921" t="s">
        <v>27514</v>
      </c>
      <c r="M499" s="920">
        <v>34488.5</v>
      </c>
      <c r="N499" s="920">
        <v>17866.2</v>
      </c>
    </row>
    <row r="500" spans="1:14" ht="108" x14ac:dyDescent="0.25">
      <c r="A500" s="925" t="s">
        <v>27522</v>
      </c>
      <c r="B500" s="924" t="s">
        <v>27521</v>
      </c>
      <c r="C500" s="632" t="s">
        <v>27553</v>
      </c>
      <c r="D500" s="926">
        <v>8598440</v>
      </c>
      <c r="E500" s="924" t="s">
        <v>27552</v>
      </c>
      <c r="F500" s="925">
        <v>43704265</v>
      </c>
      <c r="G500" s="924">
        <v>565.75</v>
      </c>
      <c r="H500" s="924" t="s">
        <v>385</v>
      </c>
      <c r="I500" s="924" t="s">
        <v>27551</v>
      </c>
      <c r="J500" s="923">
        <v>44696</v>
      </c>
      <c r="K500" s="922">
        <v>18585</v>
      </c>
      <c r="L500" s="921" t="s">
        <v>27514</v>
      </c>
      <c r="M500" s="920">
        <v>223020</v>
      </c>
      <c r="N500" s="920">
        <v>111510</v>
      </c>
    </row>
    <row r="501" spans="1:14" ht="60" x14ac:dyDescent="0.25">
      <c r="A501" s="925" t="s">
        <v>27522</v>
      </c>
      <c r="B501" s="924" t="s">
        <v>27521</v>
      </c>
      <c r="C501" s="632" t="s">
        <v>27550</v>
      </c>
      <c r="D501" s="926">
        <v>20303120409</v>
      </c>
      <c r="E501" s="924" t="s">
        <v>27537</v>
      </c>
      <c r="F501" s="925">
        <v>41676760</v>
      </c>
      <c r="G501" s="924">
        <v>618.5</v>
      </c>
      <c r="H501" s="924" t="s">
        <v>385</v>
      </c>
      <c r="I501" s="924" t="s">
        <v>27549</v>
      </c>
      <c r="J501" s="923">
        <v>44720</v>
      </c>
      <c r="K501" s="922">
        <v>65495.54</v>
      </c>
      <c r="L501" s="921" t="s">
        <v>27514</v>
      </c>
      <c r="M501" s="920">
        <v>764059.09</v>
      </c>
      <c r="N501" s="920">
        <v>386971.64</v>
      </c>
    </row>
    <row r="502" spans="1:14" ht="72" x14ac:dyDescent="0.25">
      <c r="A502" s="925" t="s">
        <v>27522</v>
      </c>
      <c r="B502" s="924" t="s">
        <v>27521</v>
      </c>
      <c r="C502" s="632" t="s">
        <v>27548</v>
      </c>
      <c r="D502" s="926">
        <v>33405942</v>
      </c>
      <c r="E502" s="924" t="s">
        <v>27537</v>
      </c>
      <c r="F502" s="925">
        <v>2013593</v>
      </c>
      <c r="G502" s="924">
        <v>104.25</v>
      </c>
      <c r="H502" s="924" t="s">
        <v>385</v>
      </c>
      <c r="I502" s="924" t="s">
        <v>27547</v>
      </c>
      <c r="J502" s="923">
        <v>44439</v>
      </c>
      <c r="K502" s="922">
        <v>3500</v>
      </c>
      <c r="L502" s="921" t="s">
        <v>27514</v>
      </c>
      <c r="M502" s="920">
        <v>14000</v>
      </c>
      <c r="N502" s="920">
        <v>21000</v>
      </c>
    </row>
    <row r="503" spans="1:14" ht="72" x14ac:dyDescent="0.25">
      <c r="A503" s="925" t="s">
        <v>27522</v>
      </c>
      <c r="B503" s="924" t="s">
        <v>27521</v>
      </c>
      <c r="C503" s="632" t="s">
        <v>27546</v>
      </c>
      <c r="D503" s="926" t="s">
        <v>27545</v>
      </c>
      <c r="E503" s="924" t="s">
        <v>27537</v>
      </c>
      <c r="F503" s="925" t="s">
        <v>27544</v>
      </c>
      <c r="G503" s="924">
        <v>200</v>
      </c>
      <c r="H503" s="924" t="s">
        <v>385</v>
      </c>
      <c r="I503" s="924" t="s">
        <v>27543</v>
      </c>
      <c r="J503" s="923">
        <v>44818</v>
      </c>
      <c r="K503" s="922">
        <v>7433.21</v>
      </c>
      <c r="L503" s="921" t="s">
        <v>27514</v>
      </c>
      <c r="M503" s="920">
        <v>85732.84</v>
      </c>
      <c r="N503" s="920">
        <v>44599.26</v>
      </c>
    </row>
    <row r="504" spans="1:14" x14ac:dyDescent="0.25">
      <c r="A504" s="1772" t="s">
        <v>28048</v>
      </c>
      <c r="B504" s="1772"/>
      <c r="C504" s="1772" t="s">
        <v>28047</v>
      </c>
      <c r="D504" s="1772"/>
      <c r="E504" s="1772" t="s">
        <v>28046</v>
      </c>
      <c r="F504" s="1772"/>
      <c r="G504" s="1772"/>
      <c r="H504" s="1772"/>
      <c r="I504" s="1772"/>
      <c r="J504" s="1772" t="s">
        <v>28045</v>
      </c>
      <c r="K504" s="1772"/>
      <c r="L504" s="1772"/>
      <c r="M504" s="1772" t="s">
        <v>28044</v>
      </c>
      <c r="N504" s="1772" t="s">
        <v>28043</v>
      </c>
    </row>
    <row r="505" spans="1:14" ht="62.25" customHeight="1" x14ac:dyDescent="0.25">
      <c r="A505" s="1563" t="s">
        <v>7</v>
      </c>
      <c r="B505" s="1563" t="s">
        <v>2845</v>
      </c>
      <c r="C505" s="1563" t="s">
        <v>28042</v>
      </c>
      <c r="D505" s="1545" t="s">
        <v>28041</v>
      </c>
      <c r="E505" s="1563" t="s">
        <v>28040</v>
      </c>
      <c r="F505" s="1545" t="s">
        <v>28039</v>
      </c>
      <c r="G505" s="1546" t="s">
        <v>28038</v>
      </c>
      <c r="H505" s="1546" t="s">
        <v>28037</v>
      </c>
      <c r="I505" s="1546" t="s">
        <v>6</v>
      </c>
      <c r="J505" s="1545" t="s">
        <v>28036</v>
      </c>
      <c r="K505" s="1563" t="s">
        <v>28035</v>
      </c>
      <c r="L505" s="1563" t="s">
        <v>28034</v>
      </c>
      <c r="M505" s="1788"/>
      <c r="N505" s="1788"/>
    </row>
    <row r="506" spans="1:14" ht="132" x14ac:dyDescent="0.25">
      <c r="A506" s="925" t="s">
        <v>27522</v>
      </c>
      <c r="B506" s="924" t="s">
        <v>27521</v>
      </c>
      <c r="C506" s="632" t="s">
        <v>27532</v>
      </c>
      <c r="D506" s="926" t="s">
        <v>27542</v>
      </c>
      <c r="E506" s="924" t="s">
        <v>27537</v>
      </c>
      <c r="F506" s="925">
        <v>11589310</v>
      </c>
      <c r="G506" s="924">
        <v>900</v>
      </c>
      <c r="H506" s="924" t="s">
        <v>385</v>
      </c>
      <c r="I506" s="924" t="s">
        <v>27541</v>
      </c>
      <c r="J506" s="923">
        <v>44846</v>
      </c>
      <c r="K506" s="922">
        <v>20410.28</v>
      </c>
      <c r="L506" s="921" t="s">
        <v>27514</v>
      </c>
      <c r="M506" s="920">
        <v>241370.56</v>
      </c>
      <c r="N506" s="920">
        <v>122461.68</v>
      </c>
    </row>
    <row r="507" spans="1:14" ht="60" x14ac:dyDescent="0.25">
      <c r="A507" s="925" t="s">
        <v>27522</v>
      </c>
      <c r="B507" s="924" t="s">
        <v>27521</v>
      </c>
      <c r="C507" s="632" t="s">
        <v>27540</v>
      </c>
      <c r="D507" s="926">
        <v>2636070</v>
      </c>
      <c r="E507" s="924" t="s">
        <v>27537</v>
      </c>
      <c r="F507" s="925">
        <v>20353</v>
      </c>
      <c r="G507" s="924">
        <v>684.45</v>
      </c>
      <c r="H507" s="924" t="s">
        <v>385</v>
      </c>
      <c r="I507" s="924" t="s">
        <v>27539</v>
      </c>
      <c r="J507" s="923">
        <v>45154</v>
      </c>
      <c r="K507" s="922">
        <v>35400</v>
      </c>
      <c r="L507" s="921" t="s">
        <v>27514</v>
      </c>
      <c r="M507" s="920">
        <v>424800</v>
      </c>
      <c r="N507" s="920">
        <v>212400</v>
      </c>
    </row>
    <row r="508" spans="1:14" ht="60" x14ac:dyDescent="0.25">
      <c r="A508" s="925" t="s">
        <v>27522</v>
      </c>
      <c r="B508" s="924" t="s">
        <v>27521</v>
      </c>
      <c r="C508" s="632" t="s">
        <v>27538</v>
      </c>
      <c r="D508" s="926">
        <v>28209748</v>
      </c>
      <c r="E508" s="924" t="s">
        <v>27537</v>
      </c>
      <c r="F508" s="925">
        <v>2002286</v>
      </c>
      <c r="G508" s="924">
        <v>103.5</v>
      </c>
      <c r="H508" s="924" t="s">
        <v>385</v>
      </c>
      <c r="I508" s="924" t="s">
        <v>27536</v>
      </c>
      <c r="J508" s="923">
        <v>44197</v>
      </c>
      <c r="K508" s="922">
        <v>2600</v>
      </c>
      <c r="L508" s="921" t="s">
        <v>27514</v>
      </c>
      <c r="M508" s="920">
        <v>31200</v>
      </c>
      <c r="N508" s="920">
        <v>15600</v>
      </c>
    </row>
    <row r="509" spans="1:14" ht="60" x14ac:dyDescent="0.25">
      <c r="A509" s="925" t="s">
        <v>27522</v>
      </c>
      <c r="B509" s="924" t="s">
        <v>27521</v>
      </c>
      <c r="C509" s="632" t="s">
        <v>27535</v>
      </c>
      <c r="D509" s="926">
        <v>22411122</v>
      </c>
      <c r="E509" s="924" t="s">
        <v>27534</v>
      </c>
      <c r="F509" s="925">
        <v>11100372</v>
      </c>
      <c r="G509" s="924">
        <v>136.93</v>
      </c>
      <c r="H509" s="924" t="s">
        <v>385</v>
      </c>
      <c r="I509" s="924" t="s">
        <v>27533</v>
      </c>
      <c r="J509" s="923">
        <v>44286</v>
      </c>
      <c r="K509" s="922">
        <v>3500</v>
      </c>
      <c r="L509" s="921" t="s">
        <v>27514</v>
      </c>
      <c r="M509" s="920">
        <v>42000</v>
      </c>
      <c r="N509" s="920">
        <v>21000</v>
      </c>
    </row>
    <row r="510" spans="1:14" ht="144" x14ac:dyDescent="0.25">
      <c r="A510" s="925" t="s">
        <v>27522</v>
      </c>
      <c r="B510" s="924" t="s">
        <v>27521</v>
      </c>
      <c r="C510" s="632" t="s">
        <v>27532</v>
      </c>
      <c r="D510" s="926">
        <v>9201529</v>
      </c>
      <c r="E510" s="924" t="s">
        <v>27518</v>
      </c>
      <c r="F510" s="925" t="s">
        <v>27531</v>
      </c>
      <c r="G510" s="924" t="s">
        <v>27530</v>
      </c>
      <c r="H510" s="924"/>
      <c r="I510" s="924" t="s">
        <v>27529</v>
      </c>
      <c r="J510" s="923">
        <v>44742</v>
      </c>
      <c r="K510" s="922">
        <v>8000</v>
      </c>
      <c r="L510" s="921" t="s">
        <v>27514</v>
      </c>
      <c r="M510" s="920">
        <v>48000</v>
      </c>
      <c r="N510" s="920">
        <v>48000</v>
      </c>
    </row>
    <row r="511" spans="1:14" ht="72" x14ac:dyDescent="0.25">
      <c r="A511" s="925" t="s">
        <v>27522</v>
      </c>
      <c r="B511" s="924" t="s">
        <v>27521</v>
      </c>
      <c r="C511" s="632" t="s">
        <v>27528</v>
      </c>
      <c r="D511" s="926" t="s">
        <v>27527</v>
      </c>
      <c r="E511" s="924" t="s">
        <v>27526</v>
      </c>
      <c r="F511" s="925" t="s">
        <v>27525</v>
      </c>
      <c r="G511" s="924" t="s">
        <v>27524</v>
      </c>
      <c r="H511" s="924"/>
      <c r="I511" s="924" t="s">
        <v>27523</v>
      </c>
      <c r="J511" s="923">
        <v>44153</v>
      </c>
      <c r="K511" s="922">
        <v>44604</v>
      </c>
      <c r="L511" s="921" t="s">
        <v>27514</v>
      </c>
      <c r="M511" s="920">
        <v>223020</v>
      </c>
      <c r="N511" s="920">
        <v>267624</v>
      </c>
    </row>
    <row r="512" spans="1:14" ht="96" x14ac:dyDescent="0.25">
      <c r="A512" s="925" t="s">
        <v>27522</v>
      </c>
      <c r="B512" s="924" t="s">
        <v>27521</v>
      </c>
      <c r="C512" s="632" t="s">
        <v>27520</v>
      </c>
      <c r="D512" s="926" t="s">
        <v>27519</v>
      </c>
      <c r="E512" s="924" t="s">
        <v>27518</v>
      </c>
      <c r="F512" s="925" t="s">
        <v>27517</v>
      </c>
      <c r="G512" s="924" t="s">
        <v>27516</v>
      </c>
      <c r="H512" s="924"/>
      <c r="I512" s="924" t="s">
        <v>27515</v>
      </c>
      <c r="J512" s="923">
        <v>44932</v>
      </c>
      <c r="K512" s="922">
        <v>71400</v>
      </c>
      <c r="L512" s="921" t="s">
        <v>27514</v>
      </c>
      <c r="M512" s="920">
        <v>0</v>
      </c>
      <c r="N512" s="920">
        <v>428400</v>
      </c>
    </row>
    <row r="513" spans="1:14" x14ac:dyDescent="0.25">
      <c r="A513" s="1791" t="s">
        <v>4</v>
      </c>
      <c r="B513" s="1791"/>
      <c r="C513" s="1791"/>
      <c r="D513" s="1791"/>
      <c r="E513" s="1791"/>
      <c r="F513" s="1791"/>
      <c r="G513" s="1791"/>
      <c r="H513" s="1791"/>
      <c r="I513" s="1791"/>
      <c r="J513" s="1791"/>
      <c r="K513" s="909"/>
      <c r="L513" s="948"/>
      <c r="M513" s="952">
        <f>SUM(M466:M512)</f>
        <v>21287682.779999997</v>
      </c>
      <c r="N513" s="952">
        <f>SUM(N466:N512)</f>
        <v>11233755.729999999</v>
      </c>
    </row>
    <row r="514" spans="1:14" x14ac:dyDescent="0.25">
      <c r="A514" s="905" t="s">
        <v>27501</v>
      </c>
      <c r="B514" s="905"/>
      <c r="C514" s="905"/>
      <c r="D514" s="905"/>
      <c r="E514" s="905"/>
      <c r="F514" s="905"/>
      <c r="G514" s="908"/>
      <c r="H514" s="907"/>
      <c r="I514" s="905"/>
      <c r="J514" s="905"/>
      <c r="K514" s="906"/>
      <c r="L514" s="905"/>
      <c r="M514" s="904"/>
      <c r="N514" s="904"/>
    </row>
    <row r="517" spans="1:14" ht="20.25" x14ac:dyDescent="0.25">
      <c r="A517" s="1790" t="s">
        <v>28054</v>
      </c>
      <c r="B517" s="1790"/>
      <c r="C517" s="1790"/>
    </row>
    <row r="518" spans="1:14" ht="39.75" customHeight="1" x14ac:dyDescent="0.35">
      <c r="A518" s="1789" t="s">
        <v>28056</v>
      </c>
      <c r="B518" s="1789"/>
      <c r="C518" s="1789"/>
      <c r="D518" s="951"/>
      <c r="E518" s="950"/>
      <c r="F518" s="950"/>
      <c r="G518" s="950"/>
      <c r="H518" s="950"/>
      <c r="I518" s="950"/>
      <c r="J518" s="950"/>
      <c r="K518" s="950"/>
      <c r="L518" s="950"/>
      <c r="M518" s="950"/>
      <c r="N518" s="950"/>
    </row>
    <row r="519" spans="1:14" ht="23.25" x14ac:dyDescent="0.25">
      <c r="A519" s="1766" t="s">
        <v>28053</v>
      </c>
      <c r="B519" s="1766"/>
      <c r="C519" s="1766"/>
      <c r="D519" s="1766"/>
      <c r="E519" s="1766"/>
      <c r="F519" s="1766"/>
      <c r="G519" s="1766"/>
      <c r="H519" s="1766"/>
      <c r="I519" s="1766"/>
      <c r="J519" s="1766"/>
      <c r="K519" s="1766"/>
      <c r="L519" s="1766"/>
      <c r="M519" s="1766"/>
      <c r="N519" s="1766"/>
    </row>
    <row r="520" spans="1:14" ht="23.25" x14ac:dyDescent="0.25">
      <c r="A520" s="944"/>
      <c r="B520" s="944"/>
      <c r="C520" s="944"/>
      <c r="D520" s="944"/>
      <c r="E520" s="944"/>
      <c r="F520" s="944"/>
      <c r="G520" s="944"/>
      <c r="H520" s="944"/>
      <c r="I520" s="944"/>
      <c r="J520" s="944"/>
      <c r="K520" s="944"/>
      <c r="L520" s="944"/>
      <c r="M520" s="944"/>
      <c r="N520" s="944"/>
    </row>
    <row r="521" spans="1:14" ht="23.25" x14ac:dyDescent="0.25">
      <c r="A521" s="1762" t="s">
        <v>28052</v>
      </c>
      <c r="B521" s="1762"/>
      <c r="C521" s="1762"/>
      <c r="D521" s="1762"/>
      <c r="E521" s="1762"/>
      <c r="F521" s="1762"/>
      <c r="G521" s="1762"/>
      <c r="H521" s="1762"/>
      <c r="I521" s="1762"/>
      <c r="J521" s="1762"/>
      <c r="K521" s="1762"/>
      <c r="L521" s="1762"/>
      <c r="M521" s="1762"/>
      <c r="N521" s="1762"/>
    </row>
    <row r="522" spans="1:14" ht="23.25" x14ac:dyDescent="0.25">
      <c r="A522" s="860"/>
      <c r="B522" s="864"/>
      <c r="C522" s="864"/>
      <c r="D522" s="864"/>
      <c r="E522" s="943"/>
      <c r="F522" s="864"/>
      <c r="G522" s="864"/>
      <c r="H522" s="942"/>
      <c r="I522" s="864"/>
      <c r="J522" s="941"/>
      <c r="K522" s="940"/>
      <c r="L522" s="864"/>
      <c r="M522" s="940"/>
      <c r="N522" s="940"/>
    </row>
    <row r="523" spans="1:14" ht="23.25" x14ac:dyDescent="0.25">
      <c r="A523" s="1577" t="s">
        <v>28051</v>
      </c>
      <c r="B523" s="1577"/>
      <c r="C523" s="1577"/>
      <c r="D523" s="1577"/>
      <c r="E523" s="1577"/>
      <c r="F523" s="1577"/>
      <c r="G523" s="1577"/>
      <c r="H523" s="1577"/>
      <c r="I523" s="1577"/>
      <c r="J523" s="1577"/>
      <c r="K523" s="1577"/>
      <c r="L523" s="1577"/>
      <c r="M523" s="1577"/>
      <c r="N523" s="1577"/>
    </row>
    <row r="524" spans="1:14" x14ac:dyDescent="0.25">
      <c r="A524" s="937"/>
      <c r="B524" s="937"/>
      <c r="C524" s="937"/>
      <c r="D524" s="937"/>
      <c r="E524" s="937"/>
      <c r="F524" s="937"/>
      <c r="G524" s="937"/>
      <c r="H524" s="939"/>
      <c r="I524" s="937"/>
      <c r="J524" s="937"/>
      <c r="K524" s="938"/>
      <c r="L524" s="937"/>
      <c r="M524" s="936"/>
      <c r="N524" s="936"/>
    </row>
    <row r="525" spans="1:14" s="835" customFormat="1" ht="18.75" x14ac:dyDescent="0.25">
      <c r="A525" s="845" t="s">
        <v>3618</v>
      </c>
      <c r="B525" s="935"/>
      <c r="C525" s="934"/>
      <c r="D525" s="933" t="s">
        <v>28055</v>
      </c>
      <c r="E525" s="932"/>
      <c r="F525" s="931"/>
      <c r="G525" s="931"/>
      <c r="H525" s="931"/>
      <c r="I525" s="931"/>
      <c r="J525" s="931"/>
      <c r="K525" s="930"/>
      <c r="L525" s="949"/>
      <c r="M525" s="930"/>
      <c r="N525" s="930"/>
    </row>
    <row r="527" spans="1:14" x14ac:dyDescent="0.25">
      <c r="A527" s="1772" t="s">
        <v>28048</v>
      </c>
      <c r="B527" s="1772"/>
      <c r="C527" s="1772" t="s">
        <v>28047</v>
      </c>
      <c r="D527" s="1772"/>
      <c r="E527" s="1772" t="s">
        <v>28046</v>
      </c>
      <c r="F527" s="1772"/>
      <c r="G527" s="1772"/>
      <c r="H527" s="1772"/>
      <c r="I527" s="1772"/>
      <c r="J527" s="1772" t="s">
        <v>28045</v>
      </c>
      <c r="K527" s="1772"/>
      <c r="L527" s="1772"/>
      <c r="M527" s="1772" t="s">
        <v>28044</v>
      </c>
      <c r="N527" s="1772" t="s">
        <v>28043</v>
      </c>
    </row>
    <row r="528" spans="1:14" ht="60" customHeight="1" x14ac:dyDescent="0.25">
      <c r="A528" s="1534" t="s">
        <v>7</v>
      </c>
      <c r="B528" s="1534" t="s">
        <v>2845</v>
      </c>
      <c r="C528" s="1534" t="s">
        <v>28042</v>
      </c>
      <c r="D528" s="1542" t="s">
        <v>28041</v>
      </c>
      <c r="E528" s="1534" t="s">
        <v>28040</v>
      </c>
      <c r="F528" s="1542" t="s">
        <v>28039</v>
      </c>
      <c r="G528" s="1543" t="s">
        <v>28038</v>
      </c>
      <c r="H528" s="1543" t="s">
        <v>28037</v>
      </c>
      <c r="I528" s="1543" t="s">
        <v>6</v>
      </c>
      <c r="J528" s="1542" t="s">
        <v>28036</v>
      </c>
      <c r="K528" s="1534" t="s">
        <v>28035</v>
      </c>
      <c r="L528" s="1534" t="s">
        <v>28034</v>
      </c>
      <c r="M528" s="1772"/>
      <c r="N528" s="1772"/>
    </row>
    <row r="529" spans="1:14" x14ac:dyDescent="0.25">
      <c r="A529" s="916" t="s">
        <v>27508</v>
      </c>
      <c r="B529" s="916" t="s">
        <v>27507</v>
      </c>
      <c r="C529" s="919" t="s">
        <v>27512</v>
      </c>
      <c r="D529" s="916">
        <v>26692130</v>
      </c>
      <c r="E529" s="918" t="s">
        <v>27505</v>
      </c>
      <c r="F529" s="918">
        <v>2159507</v>
      </c>
      <c r="G529" s="917">
        <v>132.94</v>
      </c>
      <c r="H529" s="916"/>
      <c r="I529" s="913"/>
      <c r="J529" s="915" t="s">
        <v>27513</v>
      </c>
      <c r="K529" s="914">
        <v>5000</v>
      </c>
      <c r="L529" s="913" t="s">
        <v>27510</v>
      </c>
      <c r="M529" s="912">
        <v>30000</v>
      </c>
      <c r="N529" s="912">
        <v>60000</v>
      </c>
    </row>
    <row r="530" spans="1:14" x14ac:dyDescent="0.25">
      <c r="A530" s="916" t="s">
        <v>27508</v>
      </c>
      <c r="B530" s="916" t="s">
        <v>27507</v>
      </c>
      <c r="C530" s="919" t="s">
        <v>27512</v>
      </c>
      <c r="D530" s="916">
        <v>26692130</v>
      </c>
      <c r="E530" s="918" t="s">
        <v>27505</v>
      </c>
      <c r="F530" s="918">
        <v>12159507</v>
      </c>
      <c r="G530" s="917">
        <v>132.94</v>
      </c>
      <c r="H530" s="916"/>
      <c r="I530" s="913"/>
      <c r="J530" s="915" t="s">
        <v>27511</v>
      </c>
      <c r="K530" s="914">
        <v>5000</v>
      </c>
      <c r="L530" s="913" t="s">
        <v>27510</v>
      </c>
      <c r="M530" s="912">
        <v>30000</v>
      </c>
      <c r="N530" s="912">
        <v>60000</v>
      </c>
    </row>
    <row r="531" spans="1:14" ht="24" x14ac:dyDescent="0.25">
      <c r="A531" s="916" t="s">
        <v>27508</v>
      </c>
      <c r="B531" s="916" t="s">
        <v>27507</v>
      </c>
      <c r="C531" s="919" t="s">
        <v>27506</v>
      </c>
      <c r="D531" s="916">
        <v>11080203</v>
      </c>
      <c r="E531" s="918" t="s">
        <v>27505</v>
      </c>
      <c r="F531" s="918">
        <v>11080203</v>
      </c>
      <c r="G531" s="917">
        <v>526.66</v>
      </c>
      <c r="H531" s="916"/>
      <c r="I531" s="913"/>
      <c r="J531" s="915" t="s">
        <v>27509</v>
      </c>
      <c r="K531" s="914">
        <v>28292.17</v>
      </c>
      <c r="L531" s="913" t="s">
        <v>27502</v>
      </c>
      <c r="M531" s="912">
        <v>56584.34</v>
      </c>
      <c r="N531" s="912">
        <v>141460.85</v>
      </c>
    </row>
    <row r="532" spans="1:14" ht="24" x14ac:dyDescent="0.25">
      <c r="A532" s="916" t="s">
        <v>27508</v>
      </c>
      <c r="B532" s="916" t="s">
        <v>27507</v>
      </c>
      <c r="C532" s="919" t="s">
        <v>27506</v>
      </c>
      <c r="D532" s="916">
        <v>11080203</v>
      </c>
      <c r="E532" s="918" t="s">
        <v>27505</v>
      </c>
      <c r="F532" s="918" t="s">
        <v>27504</v>
      </c>
      <c r="G532" s="917">
        <v>526.66</v>
      </c>
      <c r="H532" s="916"/>
      <c r="I532" s="913"/>
      <c r="J532" s="915" t="s">
        <v>27503</v>
      </c>
      <c r="K532" s="914">
        <v>28292.17</v>
      </c>
      <c r="L532" s="913" t="s">
        <v>27502</v>
      </c>
      <c r="M532" s="912"/>
      <c r="N532" s="912"/>
    </row>
    <row r="533" spans="1:14" x14ac:dyDescent="0.25">
      <c r="A533" s="1791" t="s">
        <v>4</v>
      </c>
      <c r="B533" s="1791"/>
      <c r="C533" s="1791"/>
      <c r="D533" s="1791"/>
      <c r="E533" s="1791"/>
      <c r="F533" s="1791"/>
      <c r="G533" s="1791"/>
      <c r="H533" s="1791"/>
      <c r="I533" s="1791"/>
      <c r="J533" s="1791"/>
      <c r="K533" s="909"/>
      <c r="L533" s="948"/>
      <c r="M533" s="909">
        <f>+SUM(M529:M532)</f>
        <v>116584.34</v>
      </c>
      <c r="N533" s="909">
        <f>+SUM(N529:N532)</f>
        <v>261460.85</v>
      </c>
    </row>
    <row r="534" spans="1:14" x14ac:dyDescent="0.25">
      <c r="A534" s="947" t="s">
        <v>27501</v>
      </c>
      <c r="B534" s="905"/>
      <c r="C534" s="905"/>
      <c r="D534" s="905"/>
      <c r="E534" s="905"/>
      <c r="F534" s="905"/>
      <c r="G534" s="908"/>
      <c r="H534" s="907"/>
      <c r="I534" s="905"/>
      <c r="J534" s="905"/>
      <c r="K534" s="906"/>
      <c r="L534" s="905"/>
      <c r="M534" s="904"/>
      <c r="N534" s="904"/>
    </row>
    <row r="535" spans="1:14" x14ac:dyDescent="0.25">
      <c r="A535" s="947"/>
      <c r="B535" s="905"/>
      <c r="C535" s="905"/>
      <c r="D535" s="905"/>
      <c r="E535" s="905"/>
      <c r="F535" s="905"/>
      <c r="G535" s="908"/>
      <c r="H535" s="907"/>
      <c r="I535" s="905"/>
      <c r="J535" s="905"/>
      <c r="K535" s="906"/>
      <c r="L535" s="905"/>
      <c r="M535" s="946"/>
      <c r="N535" s="946"/>
    </row>
  </sheetData>
  <protectedRanges>
    <protectedRange sqref="I466:I475 I167:I169 I172:I185 I188:I198 I201:I211 I478:I491 I494:I503 I506:I510" name="FICHA5_4"/>
    <protectedRange sqref="G466:G475 G167:G169 G172:G185 G188:G198 G201:G210 G478:G491 G494:G503 G506:G509" name="FICHA5_1_3"/>
    <protectedRange sqref="A56" name="FICHA5_3"/>
    <protectedRange sqref="A57:A58" name="FICHA5_1_2"/>
  </protectedRanges>
  <mergeCells count="168">
    <mergeCell ref="E11:I11"/>
    <mergeCell ref="J11:L11"/>
    <mergeCell ref="M11:M12"/>
    <mergeCell ref="N527:N528"/>
    <mergeCell ref="A7:N7"/>
    <mergeCell ref="E527:I527"/>
    <mergeCell ref="A533:J533"/>
    <mergeCell ref="A1:C1"/>
    <mergeCell ref="A2:C2"/>
    <mergeCell ref="A527:B527"/>
    <mergeCell ref="C527:D527"/>
    <mergeCell ref="N464:N465"/>
    <mergeCell ref="J464:L464"/>
    <mergeCell ref="C464:D464"/>
    <mergeCell ref="E464:I464"/>
    <mergeCell ref="A464:B464"/>
    <mergeCell ref="M464:M465"/>
    <mergeCell ref="A523:N523"/>
    <mergeCell ref="A519:N519"/>
    <mergeCell ref="A521:N521"/>
    <mergeCell ref="A517:C517"/>
    <mergeCell ref="A518:C518"/>
    <mergeCell ref="A513:J513"/>
    <mergeCell ref="A49:B49"/>
    <mergeCell ref="N11:N12"/>
    <mergeCell ref="A11:B11"/>
    <mergeCell ref="A220:J220"/>
    <mergeCell ref="J527:L527"/>
    <mergeCell ref="M527:M528"/>
    <mergeCell ref="A3:N3"/>
    <mergeCell ref="A5:N5"/>
    <mergeCell ref="C11:D11"/>
    <mergeCell ref="N429:N430"/>
    <mergeCell ref="A451:J451"/>
    <mergeCell ref="A454:C454"/>
    <mergeCell ref="A455:C455"/>
    <mergeCell ref="A460:N460"/>
    <mergeCell ref="A456:N456"/>
    <mergeCell ref="A458:N458"/>
    <mergeCell ref="A429:B429"/>
    <mergeCell ref="J429:L429"/>
    <mergeCell ref="C429:D429"/>
    <mergeCell ref="E429:I429"/>
    <mergeCell ref="M429:M430"/>
    <mergeCell ref="A425:N425"/>
    <mergeCell ref="A408:N408"/>
    <mergeCell ref="A317:B317"/>
    <mergeCell ref="C317:D317"/>
    <mergeCell ref="E317:I317"/>
    <mergeCell ref="J317:L317"/>
    <mergeCell ref="M317:M318"/>
    <mergeCell ref="N317:N318"/>
    <mergeCell ref="A397:J397"/>
    <mergeCell ref="A402:C402"/>
    <mergeCell ref="A403:C403"/>
    <mergeCell ref="A404:N404"/>
    <mergeCell ref="A406:N406"/>
    <mergeCell ref="A367:B367"/>
    <mergeCell ref="C367:D367"/>
    <mergeCell ref="E367:I367"/>
    <mergeCell ref="J367:L367"/>
    <mergeCell ref="M367:M368"/>
    <mergeCell ref="N367:N368"/>
    <mergeCell ref="A416:J416"/>
    <mergeCell ref="A420:C420"/>
    <mergeCell ref="A421:C421"/>
    <mergeCell ref="A422:N422"/>
    <mergeCell ref="A423:N423"/>
    <mergeCell ref="N412:N413"/>
    <mergeCell ref="A412:B412"/>
    <mergeCell ref="C412:D412"/>
    <mergeCell ref="E412:I412"/>
    <mergeCell ref="J412:L412"/>
    <mergeCell ref="M412:M413"/>
    <mergeCell ref="E269:I269"/>
    <mergeCell ref="J269:L269"/>
    <mergeCell ref="A303:J303"/>
    <mergeCell ref="A307:C307"/>
    <mergeCell ref="A308:C308"/>
    <mergeCell ref="A313:N313"/>
    <mergeCell ref="A309:N309"/>
    <mergeCell ref="A311:N311"/>
    <mergeCell ref="M269:M270"/>
    <mergeCell ref="N269:N270"/>
    <mergeCell ref="C49:D49"/>
    <mergeCell ref="E49:I49"/>
    <mergeCell ref="J49:L49"/>
    <mergeCell ref="M49:M50"/>
    <mergeCell ref="N49:N50"/>
    <mergeCell ref="M297:M298"/>
    <mergeCell ref="N297:N298"/>
    <mergeCell ref="A289:N289"/>
    <mergeCell ref="A288:C288"/>
    <mergeCell ref="A293:N293"/>
    <mergeCell ref="A291:N291"/>
    <mergeCell ref="A287:C287"/>
    <mergeCell ref="A297:B297"/>
    <mergeCell ref="C297:D297"/>
    <mergeCell ref="E297:I297"/>
    <mergeCell ref="J297:L297"/>
    <mergeCell ref="A223:C223"/>
    <mergeCell ref="A224:C224"/>
    <mergeCell ref="A283:J283"/>
    <mergeCell ref="A233:B233"/>
    <mergeCell ref="C233:D233"/>
    <mergeCell ref="A227:N227"/>
    <mergeCell ref="A229:N229"/>
    <mergeCell ref="A225:N225"/>
    <mergeCell ref="N93:N94"/>
    <mergeCell ref="A141:B141"/>
    <mergeCell ref="C141:D141"/>
    <mergeCell ref="E141:I141"/>
    <mergeCell ref="J141:L141"/>
    <mergeCell ref="M141:M142"/>
    <mergeCell ref="N141:N142"/>
    <mergeCell ref="A93:B93"/>
    <mergeCell ref="C93:D93"/>
    <mergeCell ref="E93:I93"/>
    <mergeCell ref="J93:L93"/>
    <mergeCell ref="M93:M94"/>
    <mergeCell ref="N170:N171"/>
    <mergeCell ref="A186:B186"/>
    <mergeCell ref="C186:D186"/>
    <mergeCell ref="E186:I186"/>
    <mergeCell ref="J186:L186"/>
    <mergeCell ref="M186:M187"/>
    <mergeCell ref="N186:N187"/>
    <mergeCell ref="A170:B170"/>
    <mergeCell ref="C170:D170"/>
    <mergeCell ref="E170:I170"/>
    <mergeCell ref="J170:L170"/>
    <mergeCell ref="M170:M171"/>
    <mergeCell ref="N199:N200"/>
    <mergeCell ref="A213:B213"/>
    <mergeCell ref="C213:D213"/>
    <mergeCell ref="E213:I213"/>
    <mergeCell ref="J213:L213"/>
    <mergeCell ref="M213:M214"/>
    <mergeCell ref="N213:N214"/>
    <mergeCell ref="A199:B199"/>
    <mergeCell ref="C199:D199"/>
    <mergeCell ref="E199:I199"/>
    <mergeCell ref="J199:L199"/>
    <mergeCell ref="M199:M200"/>
    <mergeCell ref="M233:M234"/>
    <mergeCell ref="N233:N234"/>
    <mergeCell ref="E233:I233"/>
    <mergeCell ref="J233:L233"/>
    <mergeCell ref="N504:N505"/>
    <mergeCell ref="A504:B504"/>
    <mergeCell ref="C504:D504"/>
    <mergeCell ref="E504:I504"/>
    <mergeCell ref="J504:L504"/>
    <mergeCell ref="M504:M505"/>
    <mergeCell ref="N476:N477"/>
    <mergeCell ref="A492:B492"/>
    <mergeCell ref="C492:D492"/>
    <mergeCell ref="E492:I492"/>
    <mergeCell ref="J492:L492"/>
    <mergeCell ref="M492:M493"/>
    <mergeCell ref="N492:N493"/>
    <mergeCell ref="A476:B476"/>
    <mergeCell ref="C476:D476"/>
    <mergeCell ref="E476:I476"/>
    <mergeCell ref="J476:L476"/>
    <mergeCell ref="M476:M477"/>
    <mergeCell ref="A269:B269"/>
    <mergeCell ref="C269:D269"/>
  </mergeCells>
  <dataValidations count="1">
    <dataValidation showInputMessage="1" showErrorMessage="1" sqref="A60:N60 B282:N282" xr:uid="{00000000-0002-0000-1100-000000000000}"/>
  </dataValidations>
  <pageMargins left="0.51181102362204722" right="0.51181102362204722" top="0.74803149606299213" bottom="0.74803149606299213" header="0.31496062992125984" footer="0.31496062992125984"/>
  <pageSetup paperSize="9" scale="43" orientation="landscape" r:id="rId1"/>
  <rowBreaks count="19" manualBreakCount="19">
    <brk id="48" max="13" man="1"/>
    <brk id="92" max="13" man="1"/>
    <brk id="140" max="13" man="1"/>
    <brk id="169" max="13" man="1"/>
    <brk id="185" max="13" man="1"/>
    <brk id="198" max="13" man="1"/>
    <brk id="212" max="13" man="1"/>
    <brk id="221" max="13" man="1"/>
    <brk id="268" max="13" man="1"/>
    <brk id="286" max="16383" man="1"/>
    <brk id="306" max="16383" man="1"/>
    <brk id="366" max="13" man="1"/>
    <brk id="401" max="16383" man="1"/>
    <brk id="419" max="16383" man="1"/>
    <brk id="453" max="16383" man="1"/>
    <brk id="475" max="13" man="1"/>
    <brk id="491" max="13" man="1"/>
    <brk id="503" max="13" man="1"/>
    <brk id="516" max="16383" man="1"/>
  </rowBreaks>
  <ignoredErrors>
    <ignoredError sqref="A271:N283 D319:F326 D361 F360:F366 D385:H396 F431:F450 A235:N26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265"/>
  <sheetViews>
    <sheetView view="pageBreakPreview" topLeftCell="A1204" zoomScaleNormal="100" zoomScaleSheetLayoutView="100" workbookViewId="0">
      <selection activeCell="A11" sqref="A11"/>
    </sheetView>
  </sheetViews>
  <sheetFormatPr baseColWidth="10" defaultColWidth="11.28515625" defaultRowHeight="12.75" x14ac:dyDescent="0.2"/>
  <cols>
    <col min="1" max="1" width="64.28515625" style="1078" customWidth="1"/>
    <col min="2" max="4" width="17.140625" style="1078" customWidth="1"/>
    <col min="5" max="5" width="4.140625" style="1078" customWidth="1"/>
    <col min="6" max="6" width="14" style="1079" customWidth="1"/>
    <col min="7" max="7" width="11.28515625" style="1079"/>
    <col min="8" max="16384" width="11.28515625" style="1078"/>
  </cols>
  <sheetData>
    <row r="1" spans="1:25" s="1057" customFormat="1" ht="12" x14ac:dyDescent="0.2">
      <c r="A1" s="1057" t="s">
        <v>28538</v>
      </c>
      <c r="F1" s="1097"/>
      <c r="G1" s="1097"/>
      <c r="L1" s="1097"/>
      <c r="M1" s="1097"/>
    </row>
    <row r="2" spans="1:25" s="1057" customFormat="1" ht="12" x14ac:dyDescent="0.2">
      <c r="A2" s="1057" t="s">
        <v>28537</v>
      </c>
      <c r="F2" s="1097"/>
      <c r="G2" s="1097"/>
      <c r="L2" s="1097"/>
      <c r="M2" s="1097"/>
    </row>
    <row r="3" spans="1:25" s="1057" customFormat="1" ht="12" x14ac:dyDescent="0.2">
      <c r="F3" s="1097"/>
      <c r="G3" s="1097"/>
      <c r="L3" s="1097"/>
      <c r="M3" s="1097"/>
    </row>
    <row r="4" spans="1:25" s="1057" customFormat="1" ht="12" x14ac:dyDescent="0.2">
      <c r="F4" s="1097"/>
      <c r="G4" s="1097"/>
      <c r="L4" s="1097"/>
      <c r="M4" s="1097"/>
    </row>
    <row r="5" spans="1:25" s="1057" customFormat="1" ht="12" x14ac:dyDescent="0.2">
      <c r="F5" s="1097"/>
      <c r="G5" s="1097"/>
      <c r="L5" s="1097"/>
      <c r="M5" s="1097"/>
    </row>
    <row r="6" spans="1:25" s="1057" customFormat="1" ht="12" x14ac:dyDescent="0.2">
      <c r="A6" s="1587" t="s">
        <v>28536</v>
      </c>
      <c r="B6" s="1587"/>
      <c r="C6" s="1587"/>
      <c r="D6" s="1587"/>
      <c r="E6" s="1099"/>
      <c r="F6" s="1098"/>
      <c r="G6" s="1098"/>
      <c r="H6" s="1099"/>
      <c r="I6" s="1099"/>
      <c r="J6" s="1099"/>
      <c r="K6" s="1099"/>
      <c r="L6" s="1097"/>
      <c r="M6" s="1097"/>
    </row>
    <row r="7" spans="1:25" s="1057" customFormat="1" ht="12" x14ac:dyDescent="0.2">
      <c r="A7" s="1587" t="s">
        <v>627</v>
      </c>
      <c r="B7" s="1587"/>
      <c r="C7" s="1587"/>
      <c r="D7" s="1587"/>
      <c r="E7" s="1099"/>
      <c r="F7" s="1098"/>
      <c r="G7" s="1098"/>
      <c r="H7" s="1099"/>
      <c r="I7" s="1099"/>
      <c r="J7" s="1099"/>
      <c r="K7" s="1099"/>
      <c r="L7" s="1097"/>
      <c r="M7" s="1097"/>
    </row>
    <row r="8" spans="1:25" s="1057" customFormat="1" ht="12" x14ac:dyDescent="0.2">
      <c r="A8" s="1587" t="s">
        <v>28535</v>
      </c>
      <c r="B8" s="1587"/>
      <c r="C8" s="1587"/>
      <c r="D8" s="1587"/>
      <c r="E8" s="1099"/>
      <c r="F8" s="1098"/>
      <c r="G8" s="1098"/>
      <c r="H8" s="1099"/>
      <c r="I8" s="1099"/>
      <c r="J8" s="1099"/>
      <c r="K8" s="1099"/>
      <c r="L8" s="1097"/>
      <c r="M8" s="1097"/>
    </row>
    <row r="9" spans="1:25" s="1057" customFormat="1" ht="12" x14ac:dyDescent="0.2">
      <c r="A9" s="1587" t="s">
        <v>28534</v>
      </c>
      <c r="B9" s="1587"/>
      <c r="C9" s="1587"/>
      <c r="D9" s="1587"/>
      <c r="E9" s="1099"/>
      <c r="F9" s="1098"/>
      <c r="G9" s="1098"/>
      <c r="H9" s="1099"/>
      <c r="I9" s="1099"/>
      <c r="J9" s="1099"/>
      <c r="K9" s="1099"/>
      <c r="L9" s="1097"/>
      <c r="M9" s="1097"/>
    </row>
    <row r="10" spans="1:25" s="1057" customFormat="1" ht="12" x14ac:dyDescent="0.2">
      <c r="F10" s="1097"/>
      <c r="G10" s="1097"/>
      <c r="L10" s="1097"/>
      <c r="M10" s="1097"/>
    </row>
    <row r="11" spans="1:25" s="1057" customFormat="1" ht="12" x14ac:dyDescent="0.2">
      <c r="F11" s="1097"/>
      <c r="G11" s="1097"/>
      <c r="L11" s="1097"/>
      <c r="M11" s="1097"/>
    </row>
    <row r="12" spans="1:25" s="1057" customFormat="1" ht="12" x14ac:dyDescent="0.2">
      <c r="F12" s="1097"/>
      <c r="G12" s="1097"/>
      <c r="L12" s="1097"/>
      <c r="M12" s="1097"/>
    </row>
    <row r="13" spans="1:25" s="1095" customFormat="1" ht="12" x14ac:dyDescent="0.2">
      <c r="A13" s="1095" t="s">
        <v>28555</v>
      </c>
      <c r="B13" s="1095" t="s">
        <v>28554</v>
      </c>
      <c r="F13" s="1096"/>
      <c r="G13" s="1096"/>
      <c r="L13" s="1096"/>
      <c r="M13" s="1096"/>
    </row>
    <row r="14" spans="1:25" s="1057" customFormat="1" ht="12" x14ac:dyDescent="0.2">
      <c r="A14" s="1092" t="s">
        <v>28532</v>
      </c>
      <c r="B14" s="1092" t="s">
        <v>28541</v>
      </c>
      <c r="C14" s="1092"/>
      <c r="D14" s="1092"/>
      <c r="E14" s="1092"/>
      <c r="F14" s="1093"/>
      <c r="G14" s="1093"/>
      <c r="H14" s="1092"/>
      <c r="I14" s="1092"/>
      <c r="J14" s="1092"/>
      <c r="K14" s="1092"/>
      <c r="L14" s="1093"/>
      <c r="M14" s="1093"/>
      <c r="N14" s="1092"/>
      <c r="O14" s="1092"/>
      <c r="P14" s="1092"/>
      <c r="Q14" s="1092"/>
      <c r="R14" s="1092"/>
      <c r="S14" s="1092"/>
      <c r="T14" s="1092"/>
      <c r="U14" s="1092"/>
      <c r="V14" s="1092"/>
      <c r="W14" s="1092"/>
      <c r="X14" s="1092"/>
      <c r="Y14" s="1092"/>
    </row>
    <row r="15" spans="1:25" s="1088" customFormat="1" ht="28.35" customHeight="1" x14ac:dyDescent="0.2">
      <c r="A15" s="1091" t="s">
        <v>28530</v>
      </c>
      <c r="B15" s="1090">
        <v>2019</v>
      </c>
      <c r="C15" s="1090">
        <v>2020</v>
      </c>
      <c r="D15" s="1090" t="s">
        <v>28526</v>
      </c>
      <c r="F15" s="1089"/>
      <c r="G15" s="1089"/>
    </row>
    <row r="16" spans="1:25" x14ac:dyDescent="0.2">
      <c r="A16" s="1087" t="s">
        <v>28525</v>
      </c>
      <c r="B16" s="1086">
        <f t="shared" ref="B16:D18" si="0">B53+B90+B127+B164+B201</f>
        <v>748291155</v>
      </c>
      <c r="C16" s="1086">
        <f t="shared" si="0"/>
        <v>894084559</v>
      </c>
      <c r="D16" s="1086">
        <f t="shared" si="0"/>
        <v>822530215</v>
      </c>
    </row>
    <row r="17" spans="1:25" x14ac:dyDescent="0.2">
      <c r="A17" s="1087" t="s">
        <v>28524</v>
      </c>
      <c r="B17" s="1086">
        <f t="shared" si="0"/>
        <v>29596951389</v>
      </c>
      <c r="C17" s="1086">
        <f t="shared" si="0"/>
        <v>32408437320</v>
      </c>
      <c r="D17" s="1086">
        <f t="shared" si="0"/>
        <v>34769218362</v>
      </c>
    </row>
    <row r="18" spans="1:25" x14ac:dyDescent="0.2">
      <c r="A18" s="1087" t="s">
        <v>28523</v>
      </c>
      <c r="B18" s="1086">
        <f t="shared" si="0"/>
        <v>219062154</v>
      </c>
      <c r="C18" s="1086">
        <f t="shared" si="0"/>
        <v>215117744</v>
      </c>
      <c r="D18" s="1086">
        <f t="shared" si="0"/>
        <v>210983791</v>
      </c>
    </row>
    <row r="19" spans="1:25" s="1082" customFormat="1" ht="28.35" customHeight="1" x14ac:dyDescent="0.2">
      <c r="A19" s="1085" t="s">
        <v>29071</v>
      </c>
      <c r="B19" s="1084">
        <f>SUM(B16:B18)</f>
        <v>30564304698</v>
      </c>
      <c r="C19" s="1084">
        <f>SUM(C16:C18)</f>
        <v>33517639623</v>
      </c>
      <c r="D19" s="1084">
        <f>SUM(D16:D18)</f>
        <v>35802732368</v>
      </c>
      <c r="F19" s="1083"/>
      <c r="G19" s="1083"/>
    </row>
    <row r="20" spans="1:25" s="1057" customFormat="1" ht="12" x14ac:dyDescent="0.2">
      <c r="A20" s="1092"/>
      <c r="B20" s="1092"/>
      <c r="C20" s="1092"/>
      <c r="D20" s="1092"/>
      <c r="E20" s="1092"/>
      <c r="F20" s="1093"/>
      <c r="G20" s="1093"/>
      <c r="H20" s="1092"/>
      <c r="I20" s="1092"/>
      <c r="J20" s="1092"/>
      <c r="K20" s="1092"/>
      <c r="L20" s="1093"/>
      <c r="M20" s="1093"/>
      <c r="N20" s="1092"/>
      <c r="O20" s="1092"/>
      <c r="P20" s="1092"/>
      <c r="Q20" s="1092"/>
      <c r="R20" s="1092"/>
      <c r="S20" s="1092"/>
      <c r="T20" s="1092"/>
      <c r="U20" s="1092"/>
      <c r="V20" s="1092"/>
      <c r="W20" s="1092"/>
      <c r="X20" s="1092"/>
      <c r="Y20" s="1092"/>
    </row>
    <row r="21" spans="1:25" s="1057" customFormat="1" ht="12" x14ac:dyDescent="0.2">
      <c r="A21" s="1092"/>
      <c r="B21" s="1092"/>
      <c r="C21" s="1092"/>
      <c r="D21" s="1092"/>
      <c r="E21" s="1092"/>
      <c r="F21" s="1093"/>
      <c r="G21" s="1093"/>
      <c r="H21" s="1092"/>
      <c r="I21" s="1092"/>
      <c r="J21" s="1092"/>
      <c r="K21" s="1092"/>
      <c r="L21" s="1093"/>
      <c r="M21" s="1093"/>
      <c r="N21" s="1092"/>
      <c r="O21" s="1092"/>
      <c r="P21" s="1092"/>
      <c r="Q21" s="1092"/>
      <c r="R21" s="1092"/>
      <c r="S21" s="1092"/>
      <c r="T21" s="1092"/>
      <c r="U21" s="1092"/>
      <c r="V21" s="1092"/>
      <c r="W21" s="1092"/>
      <c r="X21" s="1092"/>
      <c r="Y21" s="1092"/>
    </row>
    <row r="22" spans="1:25" s="1088" customFormat="1" ht="28.35" customHeight="1" x14ac:dyDescent="0.2">
      <c r="A22" s="1091" t="s">
        <v>28529</v>
      </c>
      <c r="B22" s="1090">
        <v>2019</v>
      </c>
      <c r="C22" s="1090" t="s">
        <v>28527</v>
      </c>
      <c r="D22" s="1090" t="s">
        <v>28526</v>
      </c>
      <c r="F22" s="1089"/>
      <c r="G22" s="1089"/>
    </row>
    <row r="23" spans="1:25" x14ac:dyDescent="0.2">
      <c r="A23" s="1087" t="s">
        <v>28525</v>
      </c>
      <c r="B23" s="1086">
        <f t="shared" ref="B23:D25" si="1">B60+B97+B134+B171+B208</f>
        <v>829959934</v>
      </c>
      <c r="C23" s="1086">
        <f t="shared" si="1"/>
        <v>824692824</v>
      </c>
      <c r="D23" s="1086">
        <f t="shared" si="1"/>
        <v>822530215</v>
      </c>
    </row>
    <row r="24" spans="1:25" x14ac:dyDescent="0.2">
      <c r="A24" s="1087" t="s">
        <v>28524</v>
      </c>
      <c r="B24" s="1086">
        <f t="shared" si="1"/>
        <v>23436362407</v>
      </c>
      <c r="C24" s="1086">
        <f t="shared" si="1"/>
        <v>24539026570</v>
      </c>
      <c r="D24" s="1086">
        <f t="shared" si="1"/>
        <v>34769218362</v>
      </c>
    </row>
    <row r="25" spans="1:25" x14ac:dyDescent="0.2">
      <c r="A25" s="1087" t="s">
        <v>28523</v>
      </c>
      <c r="B25" s="1086">
        <f t="shared" si="1"/>
        <v>235168191</v>
      </c>
      <c r="C25" s="1086">
        <f t="shared" si="1"/>
        <v>225724721</v>
      </c>
      <c r="D25" s="1086">
        <f t="shared" si="1"/>
        <v>210983791</v>
      </c>
    </row>
    <row r="26" spans="1:25" s="1082" customFormat="1" ht="28.35" customHeight="1" x14ac:dyDescent="0.2">
      <c r="A26" s="1085" t="s">
        <v>29071</v>
      </c>
      <c r="B26" s="1084">
        <f>SUM(B23:B25)</f>
        <v>24501490532</v>
      </c>
      <c r="C26" s="1084">
        <f>SUM(C23:C25)</f>
        <v>25589444115</v>
      </c>
      <c r="D26" s="1084">
        <f>SUM(D23:D25)</f>
        <v>35802732368</v>
      </c>
      <c r="F26" s="1083"/>
      <c r="G26" s="1083"/>
    </row>
    <row r="27" spans="1:25" s="1057" customFormat="1" ht="12" x14ac:dyDescent="0.2">
      <c r="A27" s="1092"/>
      <c r="B27" s="1092"/>
      <c r="C27" s="1092"/>
      <c r="D27" s="1092"/>
      <c r="E27" s="1092"/>
      <c r="F27" s="1093"/>
      <c r="G27" s="1093"/>
      <c r="H27" s="1092"/>
      <c r="I27" s="1092"/>
      <c r="J27" s="1092"/>
      <c r="K27" s="1092"/>
      <c r="L27" s="1093"/>
      <c r="M27" s="1093"/>
      <c r="N27" s="1092"/>
      <c r="O27" s="1092"/>
      <c r="P27" s="1092"/>
      <c r="Q27" s="1092"/>
      <c r="R27" s="1092"/>
      <c r="S27" s="1092"/>
      <c r="T27" s="1092"/>
      <c r="U27" s="1092"/>
      <c r="V27" s="1092"/>
      <c r="W27" s="1092"/>
      <c r="X27" s="1092"/>
      <c r="Y27" s="1092"/>
    </row>
    <row r="28" spans="1:25" s="1057" customFormat="1" ht="12" x14ac:dyDescent="0.2">
      <c r="A28" s="1092"/>
      <c r="B28" s="1092"/>
      <c r="C28" s="1092"/>
      <c r="D28" s="1092"/>
      <c r="E28" s="1092"/>
      <c r="F28" s="1093"/>
      <c r="G28" s="1093"/>
      <c r="H28" s="1092"/>
      <c r="I28" s="1092"/>
      <c r="J28" s="1092"/>
      <c r="K28" s="1092"/>
      <c r="L28" s="1093"/>
      <c r="M28" s="1093"/>
      <c r="N28" s="1092"/>
      <c r="O28" s="1092"/>
      <c r="P28" s="1092"/>
      <c r="Q28" s="1092"/>
      <c r="R28" s="1092"/>
      <c r="S28" s="1092"/>
      <c r="T28" s="1092"/>
      <c r="U28" s="1092"/>
      <c r="V28" s="1092"/>
      <c r="W28" s="1092"/>
      <c r="X28" s="1092"/>
      <c r="Y28" s="1092"/>
    </row>
    <row r="29" spans="1:25" s="1088" customFormat="1" ht="28.35" customHeight="1" x14ac:dyDescent="0.2">
      <c r="A29" s="1091" t="s">
        <v>28528</v>
      </c>
      <c r="B29" s="1090">
        <v>2019</v>
      </c>
      <c r="C29" s="1090" t="s">
        <v>28527</v>
      </c>
      <c r="D29" s="1090" t="s">
        <v>28526</v>
      </c>
      <c r="F29" s="1089"/>
      <c r="G29" s="1089"/>
    </row>
    <row r="30" spans="1:25" x14ac:dyDescent="0.2">
      <c r="A30" s="1087" t="s">
        <v>28525</v>
      </c>
      <c r="B30" s="1086">
        <f t="shared" ref="B30:D32" si="2">B67+B104+B141+B178+B216</f>
        <v>731559489.31000006</v>
      </c>
      <c r="C30" s="1086">
        <f t="shared" si="2"/>
        <v>752875784.83999979</v>
      </c>
      <c r="D30" s="1086">
        <f t="shared" si="2"/>
        <v>822530215</v>
      </c>
    </row>
    <row r="31" spans="1:25" x14ac:dyDescent="0.2">
      <c r="A31" s="1087" t="s">
        <v>28524</v>
      </c>
      <c r="B31" s="1086">
        <f t="shared" si="2"/>
        <v>21760467605.420002</v>
      </c>
      <c r="C31" s="1086">
        <f t="shared" si="2"/>
        <v>21595369759.75</v>
      </c>
      <c r="D31" s="1086">
        <f t="shared" si="2"/>
        <v>24966647238</v>
      </c>
    </row>
    <row r="32" spans="1:25" x14ac:dyDescent="0.2">
      <c r="A32" s="1087" t="s">
        <v>28523</v>
      </c>
      <c r="B32" s="1086">
        <f t="shared" si="2"/>
        <v>159291181.23999998</v>
      </c>
      <c r="C32" s="1086">
        <f t="shared" si="2"/>
        <v>171483346.30000001</v>
      </c>
      <c r="D32" s="1086">
        <f t="shared" si="2"/>
        <v>210983791</v>
      </c>
    </row>
    <row r="33" spans="1:13" s="1082" customFormat="1" ht="28.35" customHeight="1" x14ac:dyDescent="0.2">
      <c r="A33" s="1085" t="s">
        <v>29071</v>
      </c>
      <c r="B33" s="1084">
        <f>SUM(B30:B32)</f>
        <v>22651318275.970005</v>
      </c>
      <c r="C33" s="1084">
        <f>SUM(C30:C32)</f>
        <v>22519728890.889999</v>
      </c>
      <c r="D33" s="1084">
        <f>SUM(D30:D32)</f>
        <v>26000161244</v>
      </c>
      <c r="F33" s="1083"/>
      <c r="G33" s="1083"/>
    </row>
    <row r="34" spans="1:13" x14ac:dyDescent="0.2">
      <c r="A34" s="1081" t="s">
        <v>28522</v>
      </c>
    </row>
    <row r="35" spans="1:13" x14ac:dyDescent="0.2">
      <c r="A35" s="1080" t="s">
        <v>28521</v>
      </c>
    </row>
    <row r="38" spans="1:13" s="1057" customFormat="1" ht="12" x14ac:dyDescent="0.2">
      <c r="A38" s="1057" t="s">
        <v>28538</v>
      </c>
      <c r="F38" s="1097"/>
      <c r="G38" s="1097"/>
      <c r="L38" s="1097"/>
      <c r="M38" s="1097"/>
    </row>
    <row r="39" spans="1:13" s="1057" customFormat="1" ht="12" x14ac:dyDescent="0.2">
      <c r="A39" s="1057" t="s">
        <v>28537</v>
      </c>
      <c r="F39" s="1097"/>
      <c r="G39" s="1097"/>
      <c r="L39" s="1097"/>
      <c r="M39" s="1097"/>
    </row>
    <row r="40" spans="1:13" s="1057" customFormat="1" ht="12" x14ac:dyDescent="0.2">
      <c r="F40" s="1097"/>
      <c r="G40" s="1097"/>
      <c r="L40" s="1097"/>
      <c r="M40" s="1097"/>
    </row>
    <row r="41" spans="1:13" s="1057" customFormat="1" ht="12" x14ac:dyDescent="0.2">
      <c r="F41" s="1097"/>
      <c r="G41" s="1097"/>
      <c r="L41" s="1097"/>
      <c r="M41" s="1097"/>
    </row>
    <row r="42" spans="1:13" s="1057" customFormat="1" ht="12" x14ac:dyDescent="0.2">
      <c r="F42" s="1097"/>
      <c r="G42" s="1097"/>
      <c r="L42" s="1097"/>
      <c r="M42" s="1097"/>
    </row>
    <row r="43" spans="1:13" s="1057" customFormat="1" ht="12" x14ac:dyDescent="0.2">
      <c r="A43" s="1587" t="s">
        <v>28536</v>
      </c>
      <c r="B43" s="1587"/>
      <c r="C43" s="1587"/>
      <c r="D43" s="1587"/>
      <c r="E43" s="1099"/>
      <c r="F43" s="1098"/>
      <c r="G43" s="1098"/>
      <c r="H43" s="1099"/>
      <c r="I43" s="1099"/>
      <c r="J43" s="1099"/>
      <c r="K43" s="1099"/>
      <c r="L43" s="1097"/>
      <c r="M43" s="1097"/>
    </row>
    <row r="44" spans="1:13" s="1057" customFormat="1" ht="12" x14ac:dyDescent="0.2">
      <c r="A44" s="1587" t="s">
        <v>627</v>
      </c>
      <c r="B44" s="1587"/>
      <c r="C44" s="1587"/>
      <c r="D44" s="1587"/>
      <c r="E44" s="1099"/>
      <c r="F44" s="1098"/>
      <c r="G44" s="1098"/>
      <c r="H44" s="1099"/>
      <c r="I44" s="1099"/>
      <c r="J44" s="1099"/>
      <c r="K44" s="1099"/>
      <c r="L44" s="1097"/>
      <c r="M44" s="1097"/>
    </row>
    <row r="45" spans="1:13" s="1057" customFormat="1" ht="12" x14ac:dyDescent="0.2">
      <c r="A45" s="1587" t="s">
        <v>28535</v>
      </c>
      <c r="B45" s="1587"/>
      <c r="C45" s="1587"/>
      <c r="D45" s="1587"/>
      <c r="E45" s="1099"/>
      <c r="F45" s="1098"/>
      <c r="G45" s="1098"/>
      <c r="H45" s="1099"/>
      <c r="I45" s="1099"/>
      <c r="J45" s="1099"/>
      <c r="K45" s="1099"/>
      <c r="L45" s="1097"/>
      <c r="M45" s="1097"/>
    </row>
    <row r="46" spans="1:13" s="1057" customFormat="1" ht="12" x14ac:dyDescent="0.2">
      <c r="A46" s="1587" t="s">
        <v>28534</v>
      </c>
      <c r="B46" s="1587"/>
      <c r="C46" s="1587"/>
      <c r="D46" s="1587"/>
      <c r="E46" s="1099"/>
      <c r="F46" s="1098"/>
      <c r="G46" s="1098"/>
      <c r="H46" s="1099"/>
      <c r="I46" s="1099"/>
      <c r="J46" s="1099"/>
      <c r="K46" s="1099"/>
      <c r="L46" s="1097"/>
      <c r="M46" s="1097"/>
    </row>
    <row r="47" spans="1:13" s="1057" customFormat="1" ht="12" x14ac:dyDescent="0.2">
      <c r="F47" s="1097"/>
      <c r="G47" s="1097"/>
      <c r="L47" s="1097"/>
      <c r="M47" s="1097"/>
    </row>
    <row r="48" spans="1:13" s="1057" customFormat="1" ht="12" x14ac:dyDescent="0.2">
      <c r="F48" s="1097"/>
      <c r="G48" s="1097"/>
      <c r="L48" s="1097"/>
      <c r="M48" s="1097"/>
    </row>
    <row r="49" spans="1:25" s="1057" customFormat="1" ht="12" x14ac:dyDescent="0.2">
      <c r="F49" s="1097"/>
      <c r="G49" s="1097"/>
      <c r="L49" s="1097"/>
      <c r="M49" s="1097"/>
    </row>
    <row r="50" spans="1:25" s="1095" customFormat="1" ht="12" x14ac:dyDescent="0.2">
      <c r="A50" s="1095" t="s">
        <v>28555</v>
      </c>
      <c r="B50" s="1095" t="s">
        <v>28554</v>
      </c>
      <c r="F50" s="1096"/>
      <c r="G50" s="1096"/>
      <c r="L50" s="1096"/>
      <c r="M50" s="1096"/>
    </row>
    <row r="51" spans="1:25" s="1057" customFormat="1" ht="12" x14ac:dyDescent="0.2">
      <c r="A51" s="1092" t="s">
        <v>28532</v>
      </c>
      <c r="B51" s="1092" t="s">
        <v>28540</v>
      </c>
      <c r="C51" s="1092"/>
      <c r="D51" s="1092"/>
      <c r="E51" s="1092"/>
      <c r="F51" s="1093"/>
      <c r="G51" s="1093"/>
      <c r="H51" s="1092"/>
      <c r="I51" s="1092"/>
      <c r="J51" s="1092"/>
      <c r="K51" s="1092"/>
      <c r="L51" s="1093"/>
      <c r="M51" s="1093"/>
      <c r="N51" s="1092"/>
      <c r="O51" s="1092"/>
      <c r="P51" s="1092"/>
      <c r="Q51" s="1092"/>
      <c r="R51" s="1092"/>
      <c r="S51" s="1092"/>
      <c r="T51" s="1092"/>
      <c r="U51" s="1092"/>
      <c r="V51" s="1092"/>
      <c r="W51" s="1092"/>
      <c r="X51" s="1092"/>
      <c r="Y51" s="1092"/>
    </row>
    <row r="52" spans="1:25" s="1088" customFormat="1" ht="28.35" customHeight="1" x14ac:dyDescent="0.2">
      <c r="A52" s="1091" t="s">
        <v>28530</v>
      </c>
      <c r="B52" s="1090">
        <v>2019</v>
      </c>
      <c r="C52" s="1090">
        <v>2020</v>
      </c>
      <c r="D52" s="1090" t="s">
        <v>28526</v>
      </c>
      <c r="F52" s="1089"/>
      <c r="G52" s="1089"/>
    </row>
    <row r="53" spans="1:25" x14ac:dyDescent="0.2">
      <c r="A53" s="1087" t="s">
        <v>28525</v>
      </c>
      <c r="B53" s="1086">
        <f t="shared" ref="B53:D55" si="3">B276+B461+B609+B833+B1020+B1171</f>
        <v>146261862</v>
      </c>
      <c r="C53" s="1086">
        <f t="shared" si="3"/>
        <v>162416448</v>
      </c>
      <c r="D53" s="1086">
        <f t="shared" si="3"/>
        <v>124099300</v>
      </c>
    </row>
    <row r="54" spans="1:25" x14ac:dyDescent="0.2">
      <c r="A54" s="1087" t="s">
        <v>28524</v>
      </c>
      <c r="B54" s="1086">
        <f t="shared" si="3"/>
        <v>8120347355</v>
      </c>
      <c r="C54" s="1086">
        <f t="shared" si="3"/>
        <v>13718313581</v>
      </c>
      <c r="D54" s="1086">
        <f t="shared" si="3"/>
        <v>9245732493</v>
      </c>
    </row>
    <row r="55" spans="1:25" x14ac:dyDescent="0.2">
      <c r="A55" s="1087" t="s">
        <v>28523</v>
      </c>
      <c r="B55" s="1086">
        <f t="shared" si="3"/>
        <v>47903026</v>
      </c>
      <c r="C55" s="1086">
        <f t="shared" si="3"/>
        <v>44721959</v>
      </c>
      <c r="D55" s="1086">
        <f t="shared" si="3"/>
        <v>46261262</v>
      </c>
    </row>
    <row r="56" spans="1:25" s="1082" customFormat="1" ht="28.35" customHeight="1" x14ac:dyDescent="0.2">
      <c r="A56" s="1085" t="s">
        <v>29071</v>
      </c>
      <c r="B56" s="1084">
        <f>SUM(B53:B55)</f>
        <v>8314512243</v>
      </c>
      <c r="C56" s="1084">
        <f>SUM(C53:C55)</f>
        <v>13925451988</v>
      </c>
      <c r="D56" s="1084">
        <f>SUM(D53:D55)</f>
        <v>9416093055</v>
      </c>
      <c r="F56" s="1083"/>
      <c r="G56" s="1083"/>
    </row>
    <row r="57" spans="1:25" s="1057" customFormat="1" ht="12" x14ac:dyDescent="0.2">
      <c r="A57" s="1092"/>
      <c r="B57" s="1092"/>
      <c r="C57" s="1092"/>
      <c r="D57" s="1092"/>
      <c r="E57" s="1092"/>
      <c r="F57" s="1093"/>
      <c r="G57" s="1093"/>
      <c r="H57" s="1092"/>
      <c r="I57" s="1092"/>
      <c r="J57" s="1092"/>
      <c r="K57" s="1092"/>
      <c r="L57" s="1093"/>
      <c r="M57" s="1093"/>
      <c r="N57" s="1092"/>
      <c r="O57" s="1092"/>
      <c r="P57" s="1092"/>
      <c r="Q57" s="1092"/>
      <c r="R57" s="1092"/>
      <c r="S57" s="1092"/>
      <c r="T57" s="1092"/>
      <c r="U57" s="1092"/>
      <c r="V57" s="1092"/>
      <c r="W57" s="1092"/>
      <c r="X57" s="1092"/>
      <c r="Y57" s="1092"/>
    </row>
    <row r="58" spans="1:25" s="1057" customFormat="1" ht="12" x14ac:dyDescent="0.2">
      <c r="A58" s="1092"/>
      <c r="B58" s="1092"/>
      <c r="C58" s="1092"/>
      <c r="D58" s="1092"/>
      <c r="E58" s="1092"/>
      <c r="F58" s="1093"/>
      <c r="G58" s="1093"/>
      <c r="H58" s="1092"/>
      <c r="I58" s="1092"/>
      <c r="J58" s="1092"/>
      <c r="K58" s="1092"/>
      <c r="L58" s="1093"/>
      <c r="M58" s="1093"/>
      <c r="N58" s="1092"/>
      <c r="O58" s="1092"/>
      <c r="P58" s="1092"/>
      <c r="Q58" s="1092"/>
      <c r="R58" s="1092"/>
      <c r="S58" s="1092"/>
      <c r="T58" s="1092"/>
      <c r="U58" s="1092"/>
      <c r="V58" s="1092"/>
      <c r="W58" s="1092"/>
      <c r="X58" s="1092"/>
      <c r="Y58" s="1092"/>
    </row>
    <row r="59" spans="1:25" s="1088" customFormat="1" ht="28.35" customHeight="1" x14ac:dyDescent="0.2">
      <c r="A59" s="1091" t="s">
        <v>28529</v>
      </c>
      <c r="B59" s="1090">
        <v>2019</v>
      </c>
      <c r="C59" s="1090" t="s">
        <v>28527</v>
      </c>
      <c r="D59" s="1090" t="s">
        <v>28526</v>
      </c>
      <c r="F59" s="1089"/>
      <c r="G59" s="1089"/>
    </row>
    <row r="60" spans="1:25" x14ac:dyDescent="0.2">
      <c r="A60" s="1087" t="s">
        <v>28525</v>
      </c>
      <c r="B60" s="1086">
        <f t="shared" ref="B60:D62" si="4">B283+B468+B616+B840+B1027+B1178</f>
        <v>120622548</v>
      </c>
      <c r="C60" s="1086">
        <f t="shared" si="4"/>
        <v>136002850</v>
      </c>
      <c r="D60" s="1086">
        <f t="shared" si="4"/>
        <v>124099300</v>
      </c>
    </row>
    <row r="61" spans="1:25" x14ac:dyDescent="0.2">
      <c r="A61" s="1087" t="s">
        <v>28524</v>
      </c>
      <c r="B61" s="1086">
        <f t="shared" si="4"/>
        <v>3375961692</v>
      </c>
      <c r="C61" s="1086">
        <f t="shared" si="4"/>
        <v>5999601710</v>
      </c>
      <c r="D61" s="1086">
        <f t="shared" si="4"/>
        <v>9245732493</v>
      </c>
    </row>
    <row r="62" spans="1:25" x14ac:dyDescent="0.2">
      <c r="A62" s="1087" t="s">
        <v>28523</v>
      </c>
      <c r="B62" s="1086">
        <f t="shared" si="4"/>
        <v>35172903</v>
      </c>
      <c r="C62" s="1086">
        <f t="shared" si="4"/>
        <v>46449740</v>
      </c>
      <c r="D62" s="1086">
        <f t="shared" si="4"/>
        <v>46261262</v>
      </c>
    </row>
    <row r="63" spans="1:25" s="1082" customFormat="1" ht="28.35" customHeight="1" x14ac:dyDescent="0.2">
      <c r="A63" s="1085" t="s">
        <v>29071</v>
      </c>
      <c r="B63" s="1084">
        <f>SUM(B60:B62)</f>
        <v>3531757143</v>
      </c>
      <c r="C63" s="1084">
        <f>SUM(C60:C62)</f>
        <v>6182054300</v>
      </c>
      <c r="D63" s="1084">
        <f>SUM(D60:D62)</f>
        <v>9416093055</v>
      </c>
      <c r="F63" s="1083"/>
      <c r="G63" s="1083"/>
    </row>
    <row r="64" spans="1:25" s="1057" customFormat="1" ht="12" x14ac:dyDescent="0.2">
      <c r="A64" s="1092"/>
      <c r="B64" s="1092"/>
      <c r="C64" s="1092"/>
      <c r="D64" s="1092"/>
      <c r="E64" s="1092"/>
      <c r="F64" s="1093"/>
      <c r="G64" s="1093"/>
      <c r="H64" s="1092"/>
      <c r="I64" s="1092"/>
      <c r="J64" s="1092"/>
      <c r="K64" s="1092"/>
      <c r="L64" s="1093"/>
      <c r="M64" s="1093"/>
      <c r="N64" s="1092"/>
      <c r="O64" s="1092"/>
      <c r="P64" s="1092"/>
      <c r="Q64" s="1092"/>
      <c r="R64" s="1092"/>
      <c r="S64" s="1092"/>
      <c r="T64" s="1092"/>
      <c r="U64" s="1092"/>
      <c r="V64" s="1092"/>
      <c r="W64" s="1092"/>
      <c r="X64" s="1092"/>
      <c r="Y64" s="1092"/>
    </row>
    <row r="65" spans="1:25" s="1057" customFormat="1" ht="12" x14ac:dyDescent="0.2">
      <c r="A65" s="1092"/>
      <c r="B65" s="1092"/>
      <c r="C65" s="1092"/>
      <c r="D65" s="1092"/>
      <c r="E65" s="1092"/>
      <c r="F65" s="1093"/>
      <c r="G65" s="1093"/>
      <c r="H65" s="1092"/>
      <c r="I65" s="1092"/>
      <c r="J65" s="1092"/>
      <c r="K65" s="1092"/>
      <c r="L65" s="1093"/>
      <c r="M65" s="1093"/>
      <c r="N65" s="1092"/>
      <c r="O65" s="1092"/>
      <c r="P65" s="1092"/>
      <c r="Q65" s="1092"/>
      <c r="R65" s="1092"/>
      <c r="S65" s="1092"/>
      <c r="T65" s="1092"/>
      <c r="U65" s="1092"/>
      <c r="V65" s="1092"/>
      <c r="W65" s="1092"/>
      <c r="X65" s="1092"/>
      <c r="Y65" s="1092"/>
    </row>
    <row r="66" spans="1:25" s="1088" customFormat="1" ht="28.35" customHeight="1" x14ac:dyDescent="0.2">
      <c r="A66" s="1091" t="s">
        <v>28528</v>
      </c>
      <c r="B66" s="1090">
        <v>2019</v>
      </c>
      <c r="C66" s="1090" t="s">
        <v>28527</v>
      </c>
      <c r="D66" s="1090" t="s">
        <v>28526</v>
      </c>
      <c r="F66" s="1089"/>
      <c r="G66" s="1089"/>
    </row>
    <row r="67" spans="1:25" x14ac:dyDescent="0.2">
      <c r="A67" s="1087" t="s">
        <v>28525</v>
      </c>
      <c r="B67" s="1086">
        <f t="shared" ref="B67:D69" si="5">B290+B475+B623+B847+B1034+B1186</f>
        <v>104625192.52000001</v>
      </c>
      <c r="C67" s="1086">
        <f t="shared" si="5"/>
        <v>131790444.59999999</v>
      </c>
      <c r="D67" s="1086">
        <f t="shared" si="5"/>
        <v>124099300</v>
      </c>
    </row>
    <row r="68" spans="1:25" x14ac:dyDescent="0.2">
      <c r="A68" s="1087" t="s">
        <v>28524</v>
      </c>
      <c r="B68" s="1086">
        <f t="shared" si="5"/>
        <v>3001649278.710001</v>
      </c>
      <c r="C68" s="1086">
        <f t="shared" si="5"/>
        <v>4825808311.1999998</v>
      </c>
      <c r="D68" s="1086">
        <f t="shared" si="5"/>
        <v>1268283876</v>
      </c>
    </row>
    <row r="69" spans="1:25" x14ac:dyDescent="0.2">
      <c r="A69" s="1087" t="s">
        <v>28523</v>
      </c>
      <c r="B69" s="1086">
        <f t="shared" si="5"/>
        <v>30754903.510000002</v>
      </c>
      <c r="C69" s="1086">
        <f t="shared" si="5"/>
        <v>39702235.789999999</v>
      </c>
      <c r="D69" s="1086">
        <f t="shared" si="5"/>
        <v>46261262</v>
      </c>
    </row>
    <row r="70" spans="1:25" s="1082" customFormat="1" ht="28.35" customHeight="1" x14ac:dyDescent="0.2">
      <c r="A70" s="1085" t="s">
        <v>29071</v>
      </c>
      <c r="B70" s="1084">
        <f>SUM(B67:B69)</f>
        <v>3137029374.7400012</v>
      </c>
      <c r="C70" s="1084">
        <f>SUM(C67:C69)</f>
        <v>4997300991.5900002</v>
      </c>
      <c r="D70" s="1084">
        <f>SUM(D67:D69)</f>
        <v>1438644438</v>
      </c>
      <c r="F70" s="1083"/>
      <c r="G70" s="1083"/>
    </row>
    <row r="71" spans="1:25" x14ac:dyDescent="0.2">
      <c r="A71" s="1081" t="s">
        <v>28522</v>
      </c>
    </row>
    <row r="72" spans="1:25" x14ac:dyDescent="0.2">
      <c r="A72" s="1080" t="s">
        <v>28521</v>
      </c>
    </row>
    <row r="75" spans="1:25" s="1057" customFormat="1" ht="12" x14ac:dyDescent="0.2">
      <c r="A75" s="1057" t="s">
        <v>28538</v>
      </c>
      <c r="F75" s="1097"/>
      <c r="G75" s="1097"/>
      <c r="L75" s="1097"/>
      <c r="M75" s="1097"/>
    </row>
    <row r="76" spans="1:25" s="1057" customFormat="1" ht="12" x14ac:dyDescent="0.2">
      <c r="A76" s="1057" t="s">
        <v>28537</v>
      </c>
      <c r="F76" s="1097"/>
      <c r="G76" s="1097"/>
      <c r="L76" s="1097"/>
      <c r="M76" s="1097"/>
    </row>
    <row r="77" spans="1:25" s="1057" customFormat="1" ht="12" x14ac:dyDescent="0.2">
      <c r="F77" s="1097"/>
      <c r="G77" s="1097"/>
      <c r="L77" s="1097"/>
      <c r="M77" s="1097"/>
    </row>
    <row r="78" spans="1:25" s="1057" customFormat="1" ht="12" x14ac:dyDescent="0.2">
      <c r="F78" s="1097"/>
      <c r="G78" s="1097"/>
      <c r="L78" s="1097"/>
      <c r="M78" s="1097"/>
    </row>
    <row r="79" spans="1:25" s="1057" customFormat="1" ht="12" x14ac:dyDescent="0.2">
      <c r="F79" s="1097"/>
      <c r="G79" s="1097"/>
      <c r="L79" s="1097"/>
      <c r="M79" s="1097"/>
    </row>
    <row r="80" spans="1:25" s="1057" customFormat="1" ht="12" x14ac:dyDescent="0.2">
      <c r="A80" s="1587" t="s">
        <v>28536</v>
      </c>
      <c r="B80" s="1587"/>
      <c r="C80" s="1587"/>
      <c r="D80" s="1587"/>
      <c r="E80" s="1099"/>
      <c r="F80" s="1098"/>
      <c r="G80" s="1098"/>
      <c r="H80" s="1099"/>
      <c r="I80" s="1099"/>
      <c r="J80" s="1099"/>
      <c r="K80" s="1099"/>
      <c r="L80" s="1097"/>
      <c r="M80" s="1097"/>
    </row>
    <row r="81" spans="1:25" s="1057" customFormat="1" ht="12" x14ac:dyDescent="0.2">
      <c r="A81" s="1587" t="s">
        <v>627</v>
      </c>
      <c r="B81" s="1587"/>
      <c r="C81" s="1587"/>
      <c r="D81" s="1587"/>
      <c r="E81" s="1099"/>
      <c r="F81" s="1098"/>
      <c r="G81" s="1098"/>
      <c r="H81" s="1099"/>
      <c r="I81" s="1099"/>
      <c r="J81" s="1099"/>
      <c r="K81" s="1099"/>
      <c r="L81" s="1097"/>
      <c r="M81" s="1097"/>
    </row>
    <row r="82" spans="1:25" s="1057" customFormat="1" ht="12" x14ac:dyDescent="0.2">
      <c r="A82" s="1587" t="s">
        <v>28535</v>
      </c>
      <c r="B82" s="1587"/>
      <c r="C82" s="1587"/>
      <c r="D82" s="1587"/>
      <c r="E82" s="1099"/>
      <c r="F82" s="1098"/>
      <c r="G82" s="1098"/>
      <c r="H82" s="1099"/>
      <c r="I82" s="1099"/>
      <c r="J82" s="1099"/>
      <c r="K82" s="1099"/>
      <c r="L82" s="1097"/>
      <c r="M82" s="1097"/>
    </row>
    <row r="83" spans="1:25" s="1057" customFormat="1" ht="12" x14ac:dyDescent="0.2">
      <c r="A83" s="1587" t="s">
        <v>28534</v>
      </c>
      <c r="B83" s="1587"/>
      <c r="C83" s="1587"/>
      <c r="D83" s="1587"/>
      <c r="E83" s="1099"/>
      <c r="F83" s="1098"/>
      <c r="G83" s="1098"/>
      <c r="H83" s="1099"/>
      <c r="I83" s="1099"/>
      <c r="J83" s="1099"/>
      <c r="K83" s="1099"/>
      <c r="L83" s="1097"/>
      <c r="M83" s="1097"/>
    </row>
    <row r="84" spans="1:25" s="1057" customFormat="1" ht="12" x14ac:dyDescent="0.2">
      <c r="F84" s="1097"/>
      <c r="G84" s="1097"/>
      <c r="L84" s="1097"/>
      <c r="M84" s="1097"/>
    </row>
    <row r="85" spans="1:25" s="1057" customFormat="1" ht="12" x14ac:dyDescent="0.2">
      <c r="F85" s="1097"/>
      <c r="G85" s="1097"/>
      <c r="L85" s="1097"/>
      <c r="M85" s="1097"/>
    </row>
    <row r="86" spans="1:25" s="1057" customFormat="1" ht="12" x14ac:dyDescent="0.2">
      <c r="F86" s="1097"/>
      <c r="G86" s="1097"/>
      <c r="L86" s="1097"/>
      <c r="M86" s="1097"/>
    </row>
    <row r="87" spans="1:25" s="1095" customFormat="1" ht="12" x14ac:dyDescent="0.2">
      <c r="A87" s="1095" t="s">
        <v>28555</v>
      </c>
      <c r="B87" s="1095" t="s">
        <v>28554</v>
      </c>
      <c r="F87" s="1096"/>
      <c r="G87" s="1096"/>
      <c r="L87" s="1096"/>
      <c r="M87" s="1096"/>
    </row>
    <row r="88" spans="1:25" s="1057" customFormat="1" ht="12" x14ac:dyDescent="0.2">
      <c r="A88" s="1092" t="s">
        <v>28532</v>
      </c>
      <c r="B88" s="1092" t="s">
        <v>28539</v>
      </c>
      <c r="C88" s="1092"/>
      <c r="D88" s="1092"/>
      <c r="E88" s="1092"/>
      <c r="F88" s="1093"/>
      <c r="G88" s="1093"/>
      <c r="H88" s="1092"/>
      <c r="I88" s="1092"/>
      <c r="J88" s="1092"/>
      <c r="K88" s="1092"/>
      <c r="L88" s="1093"/>
      <c r="M88" s="1093"/>
      <c r="N88" s="1092"/>
      <c r="O88" s="1092"/>
      <c r="P88" s="1092"/>
      <c r="Q88" s="1092"/>
      <c r="R88" s="1092"/>
      <c r="S88" s="1092"/>
      <c r="T88" s="1092"/>
      <c r="U88" s="1092"/>
      <c r="V88" s="1092"/>
      <c r="W88" s="1092"/>
      <c r="X88" s="1092"/>
      <c r="Y88" s="1092"/>
    </row>
    <row r="89" spans="1:25" s="1088" customFormat="1" ht="28.35" customHeight="1" x14ac:dyDescent="0.2">
      <c r="A89" s="1091" t="s">
        <v>28530</v>
      </c>
      <c r="B89" s="1090">
        <v>2019</v>
      </c>
      <c r="C89" s="1090">
        <v>2020</v>
      </c>
      <c r="D89" s="1090" t="s">
        <v>28526</v>
      </c>
      <c r="F89" s="1089"/>
      <c r="G89" s="1089"/>
    </row>
    <row r="90" spans="1:25" x14ac:dyDescent="0.2">
      <c r="A90" s="1087" t="s">
        <v>28525</v>
      </c>
      <c r="B90" s="1086">
        <f t="shared" ref="B90:D92" si="6">B313+B498+B646+B757+B870+B1057+B1209</f>
        <v>602029293</v>
      </c>
      <c r="C90" s="1086">
        <f t="shared" si="6"/>
        <v>731668111</v>
      </c>
      <c r="D90" s="1086">
        <f t="shared" si="6"/>
        <v>698428719</v>
      </c>
    </row>
    <row r="91" spans="1:25" x14ac:dyDescent="0.2">
      <c r="A91" s="1087" t="s">
        <v>28524</v>
      </c>
      <c r="B91" s="1086">
        <f t="shared" si="6"/>
        <v>1879913365</v>
      </c>
      <c r="C91" s="1086">
        <f t="shared" si="6"/>
        <v>1775122134</v>
      </c>
      <c r="D91" s="1086">
        <f t="shared" si="6"/>
        <v>1791283932</v>
      </c>
    </row>
    <row r="92" spans="1:25" x14ac:dyDescent="0.2">
      <c r="A92" s="1087" t="s">
        <v>28523</v>
      </c>
      <c r="B92" s="1086">
        <f t="shared" si="6"/>
        <v>158670328</v>
      </c>
      <c r="C92" s="1086">
        <f t="shared" si="6"/>
        <v>158412530</v>
      </c>
      <c r="D92" s="1086">
        <f t="shared" si="6"/>
        <v>147023276</v>
      </c>
    </row>
    <row r="93" spans="1:25" s="1082" customFormat="1" ht="28.35" customHeight="1" x14ac:dyDescent="0.2">
      <c r="A93" s="1085" t="s">
        <v>29071</v>
      </c>
      <c r="B93" s="1084">
        <f>SUM(B90:B92)</f>
        <v>2640612986</v>
      </c>
      <c r="C93" s="1084">
        <f>SUM(C90:C92)</f>
        <v>2665202775</v>
      </c>
      <c r="D93" s="1084">
        <f>SUM(D90:D92)</f>
        <v>2636735927</v>
      </c>
      <c r="F93" s="1083"/>
      <c r="G93" s="1083"/>
    </row>
    <row r="94" spans="1:25" s="1057" customFormat="1" ht="12" x14ac:dyDescent="0.2">
      <c r="A94" s="1092"/>
      <c r="B94" s="1092"/>
      <c r="C94" s="1092"/>
      <c r="D94" s="1092"/>
      <c r="E94" s="1092"/>
      <c r="F94" s="1093"/>
      <c r="G94" s="1093"/>
      <c r="H94" s="1092"/>
      <c r="I94" s="1092"/>
      <c r="J94" s="1092"/>
      <c r="K94" s="1092"/>
      <c r="L94" s="1093"/>
      <c r="M94" s="1093"/>
      <c r="N94" s="1092"/>
      <c r="O94" s="1092"/>
      <c r="P94" s="1092"/>
      <c r="Q94" s="1092"/>
      <c r="R94" s="1092"/>
      <c r="S94" s="1092"/>
      <c r="T94" s="1092"/>
      <c r="U94" s="1092"/>
      <c r="V94" s="1092"/>
      <c r="W94" s="1092"/>
      <c r="X94" s="1092"/>
      <c r="Y94" s="1092"/>
    </row>
    <row r="95" spans="1:25" s="1057" customFormat="1" ht="12" x14ac:dyDescent="0.2">
      <c r="A95" s="1092"/>
      <c r="B95" s="1092"/>
      <c r="C95" s="1092"/>
      <c r="D95" s="1092"/>
      <c r="E95" s="1092"/>
      <c r="F95" s="1093"/>
      <c r="G95" s="1093"/>
      <c r="H95" s="1092"/>
      <c r="I95" s="1092"/>
      <c r="J95" s="1092"/>
      <c r="K95" s="1092"/>
      <c r="L95" s="1093"/>
      <c r="M95" s="1093"/>
      <c r="N95" s="1092"/>
      <c r="O95" s="1092"/>
      <c r="P95" s="1092"/>
      <c r="Q95" s="1092"/>
      <c r="R95" s="1092"/>
      <c r="S95" s="1092"/>
      <c r="T95" s="1092"/>
      <c r="U95" s="1092"/>
      <c r="V95" s="1092"/>
      <c r="W95" s="1092"/>
      <c r="X95" s="1092"/>
      <c r="Y95" s="1092"/>
    </row>
    <row r="96" spans="1:25" s="1088" customFormat="1" ht="28.35" customHeight="1" x14ac:dyDescent="0.2">
      <c r="A96" s="1091" t="s">
        <v>28529</v>
      </c>
      <c r="B96" s="1090">
        <v>2019</v>
      </c>
      <c r="C96" s="1090" t="s">
        <v>28527</v>
      </c>
      <c r="D96" s="1090" t="s">
        <v>28526</v>
      </c>
      <c r="F96" s="1089"/>
      <c r="G96" s="1089"/>
    </row>
    <row r="97" spans="1:25" x14ac:dyDescent="0.2">
      <c r="A97" s="1087" t="s">
        <v>28525</v>
      </c>
      <c r="B97" s="1086">
        <f t="shared" ref="B97:D99" si="7">B320+B505+B653+B764+B877+B1064+B1216</f>
        <v>709337386</v>
      </c>
      <c r="C97" s="1086">
        <f t="shared" si="7"/>
        <v>688689974</v>
      </c>
      <c r="D97" s="1086">
        <f t="shared" si="7"/>
        <v>698428719</v>
      </c>
    </row>
    <row r="98" spans="1:25" x14ac:dyDescent="0.2">
      <c r="A98" s="1087" t="s">
        <v>28524</v>
      </c>
      <c r="B98" s="1086">
        <f t="shared" si="7"/>
        <v>1864247104</v>
      </c>
      <c r="C98" s="1086">
        <f t="shared" si="7"/>
        <v>1836936059</v>
      </c>
      <c r="D98" s="1086">
        <f t="shared" si="7"/>
        <v>1791283932</v>
      </c>
    </row>
    <row r="99" spans="1:25" x14ac:dyDescent="0.2">
      <c r="A99" s="1087" t="s">
        <v>28523</v>
      </c>
      <c r="B99" s="1086">
        <f t="shared" si="7"/>
        <v>199146708</v>
      </c>
      <c r="C99" s="1086">
        <f t="shared" si="7"/>
        <v>167291726</v>
      </c>
      <c r="D99" s="1086">
        <f t="shared" si="7"/>
        <v>147023276</v>
      </c>
    </row>
    <row r="100" spans="1:25" s="1082" customFormat="1" ht="28.35" customHeight="1" x14ac:dyDescent="0.2">
      <c r="A100" s="1085" t="s">
        <v>29071</v>
      </c>
      <c r="B100" s="1084">
        <f>SUM(B97:B99)</f>
        <v>2772731198</v>
      </c>
      <c r="C100" s="1084">
        <f>SUM(C97:C99)</f>
        <v>2692917759</v>
      </c>
      <c r="D100" s="1084">
        <f>SUM(D97:D99)</f>
        <v>2636735927</v>
      </c>
      <c r="F100" s="1083"/>
      <c r="G100" s="1083"/>
    </row>
    <row r="101" spans="1:25" s="1057" customFormat="1" ht="12" x14ac:dyDescent="0.2">
      <c r="A101" s="1092"/>
      <c r="B101" s="1092"/>
      <c r="C101" s="1092"/>
      <c r="D101" s="1092"/>
      <c r="E101" s="1092"/>
      <c r="F101" s="1093"/>
      <c r="G101" s="1093"/>
      <c r="H101" s="1092"/>
      <c r="I101" s="1092"/>
      <c r="J101" s="1092"/>
      <c r="K101" s="1092"/>
      <c r="L101" s="1093"/>
      <c r="M101" s="1093"/>
      <c r="N101" s="1092"/>
      <c r="O101" s="1092"/>
      <c r="P101" s="1092"/>
      <c r="Q101" s="1092"/>
      <c r="R101" s="1092"/>
      <c r="S101" s="1092"/>
      <c r="T101" s="1092"/>
      <c r="U101" s="1092"/>
      <c r="V101" s="1092"/>
      <c r="W101" s="1092"/>
      <c r="X101" s="1092"/>
      <c r="Y101" s="1092"/>
    </row>
    <row r="102" spans="1:25" s="1057" customFormat="1" ht="12" x14ac:dyDescent="0.2">
      <c r="A102" s="1092"/>
      <c r="B102" s="1092"/>
      <c r="C102" s="1092"/>
      <c r="D102" s="1092"/>
      <c r="E102" s="1092"/>
      <c r="F102" s="1093"/>
      <c r="G102" s="1093"/>
      <c r="H102" s="1092"/>
      <c r="I102" s="1092"/>
      <c r="J102" s="1092"/>
      <c r="K102" s="1092"/>
      <c r="L102" s="1093"/>
      <c r="M102" s="1093"/>
      <c r="N102" s="1092"/>
      <c r="O102" s="1092"/>
      <c r="P102" s="1092"/>
      <c r="Q102" s="1092"/>
      <c r="R102" s="1092"/>
      <c r="S102" s="1092"/>
      <c r="T102" s="1092"/>
      <c r="U102" s="1092"/>
      <c r="V102" s="1092"/>
      <c r="W102" s="1092"/>
      <c r="X102" s="1092"/>
      <c r="Y102" s="1092"/>
    </row>
    <row r="103" spans="1:25" s="1088" customFormat="1" ht="28.35" customHeight="1" x14ac:dyDescent="0.2">
      <c r="A103" s="1091" t="s">
        <v>28528</v>
      </c>
      <c r="B103" s="1090">
        <v>2019</v>
      </c>
      <c r="C103" s="1090" t="s">
        <v>28527</v>
      </c>
      <c r="D103" s="1090" t="s">
        <v>28526</v>
      </c>
      <c r="F103" s="1089"/>
      <c r="G103" s="1089"/>
    </row>
    <row r="104" spans="1:25" x14ac:dyDescent="0.2">
      <c r="A104" s="1087" t="s">
        <v>28525</v>
      </c>
      <c r="B104" s="1086">
        <f t="shared" ref="B104:D106" si="8">B327+B512+B660+B771+B885+B1071+B1223</f>
        <v>626934296.79000008</v>
      </c>
      <c r="C104" s="1086">
        <f t="shared" si="8"/>
        <v>621085340.23999977</v>
      </c>
      <c r="D104" s="1086">
        <f t="shared" si="8"/>
        <v>698428719</v>
      </c>
    </row>
    <row r="105" spans="1:25" x14ac:dyDescent="0.2">
      <c r="A105" s="1087" t="s">
        <v>28524</v>
      </c>
      <c r="B105" s="1086">
        <f t="shared" si="8"/>
        <v>1669703024.6400011</v>
      </c>
      <c r="C105" s="1086">
        <f t="shared" si="8"/>
        <v>1648275246.8500001</v>
      </c>
      <c r="D105" s="1086">
        <f t="shared" si="8"/>
        <v>1791283932</v>
      </c>
    </row>
    <row r="106" spans="1:25" x14ac:dyDescent="0.2">
      <c r="A106" s="1087" t="s">
        <v>28523</v>
      </c>
      <c r="B106" s="1086">
        <f t="shared" si="8"/>
        <v>127747872.38999999</v>
      </c>
      <c r="C106" s="1086">
        <f t="shared" si="8"/>
        <v>124385036.51000001</v>
      </c>
      <c r="D106" s="1086">
        <f t="shared" si="8"/>
        <v>147023276</v>
      </c>
    </row>
    <row r="107" spans="1:25" s="1082" customFormat="1" ht="28.35" customHeight="1" x14ac:dyDescent="0.2">
      <c r="A107" s="1085" t="s">
        <v>29071</v>
      </c>
      <c r="B107" s="1084">
        <f>SUM(B104:B106)</f>
        <v>2424385193.8200011</v>
      </c>
      <c r="C107" s="1084">
        <f>SUM(C104:C106)</f>
        <v>2393745623.6000004</v>
      </c>
      <c r="D107" s="1084">
        <f>SUM(D104:D106)</f>
        <v>2636735927</v>
      </c>
      <c r="F107" s="1083"/>
      <c r="G107" s="1083"/>
    </row>
    <row r="108" spans="1:25" x14ac:dyDescent="0.2">
      <c r="A108" s="1081" t="s">
        <v>28522</v>
      </c>
    </row>
    <row r="109" spans="1:25" x14ac:dyDescent="0.2">
      <c r="A109" s="1080" t="s">
        <v>28521</v>
      </c>
    </row>
    <row r="112" spans="1:25" s="1057" customFormat="1" ht="12" x14ac:dyDescent="0.2">
      <c r="A112" s="1057" t="s">
        <v>28538</v>
      </c>
      <c r="F112" s="1097"/>
      <c r="G112" s="1097"/>
      <c r="L112" s="1097"/>
      <c r="M112" s="1097"/>
    </row>
    <row r="113" spans="1:25" s="1057" customFormat="1" ht="12" x14ac:dyDescent="0.2">
      <c r="A113" s="1057" t="s">
        <v>28537</v>
      </c>
      <c r="F113" s="1097"/>
      <c r="G113" s="1097"/>
      <c r="L113" s="1097"/>
      <c r="M113" s="1097"/>
    </row>
    <row r="114" spans="1:25" s="1057" customFormat="1" ht="12" x14ac:dyDescent="0.2">
      <c r="F114" s="1097"/>
      <c r="G114" s="1097"/>
      <c r="L114" s="1097"/>
      <c r="M114" s="1097"/>
    </row>
    <row r="115" spans="1:25" s="1057" customFormat="1" ht="12" x14ac:dyDescent="0.2">
      <c r="F115" s="1097"/>
      <c r="G115" s="1097"/>
      <c r="L115" s="1097"/>
      <c r="M115" s="1097"/>
    </row>
    <row r="116" spans="1:25" s="1057" customFormat="1" ht="12" x14ac:dyDescent="0.2">
      <c r="F116" s="1097"/>
      <c r="G116" s="1097"/>
      <c r="L116" s="1097"/>
      <c r="M116" s="1097"/>
    </row>
    <row r="117" spans="1:25" s="1057" customFormat="1" ht="12" x14ac:dyDescent="0.2">
      <c r="A117" s="1587" t="s">
        <v>28536</v>
      </c>
      <c r="B117" s="1587"/>
      <c r="C117" s="1587"/>
      <c r="D117" s="1587"/>
      <c r="E117" s="1099"/>
      <c r="F117" s="1098"/>
      <c r="G117" s="1098"/>
      <c r="H117" s="1099"/>
      <c r="I117" s="1099"/>
      <c r="J117" s="1099"/>
      <c r="K117" s="1099"/>
      <c r="L117" s="1097"/>
      <c r="M117" s="1097"/>
    </row>
    <row r="118" spans="1:25" s="1057" customFormat="1" ht="12" x14ac:dyDescent="0.2">
      <c r="A118" s="1587" t="s">
        <v>627</v>
      </c>
      <c r="B118" s="1587"/>
      <c r="C118" s="1587"/>
      <c r="D118" s="1587"/>
      <c r="E118" s="1099"/>
      <c r="F118" s="1098"/>
      <c r="G118" s="1098"/>
      <c r="H118" s="1099"/>
      <c r="I118" s="1099"/>
      <c r="J118" s="1099"/>
      <c r="K118" s="1099"/>
      <c r="L118" s="1097"/>
      <c r="M118" s="1097"/>
    </row>
    <row r="119" spans="1:25" s="1057" customFormat="1" ht="12" x14ac:dyDescent="0.2">
      <c r="A119" s="1587" t="s">
        <v>28535</v>
      </c>
      <c r="B119" s="1587"/>
      <c r="C119" s="1587"/>
      <c r="D119" s="1587"/>
      <c r="E119" s="1099"/>
      <c r="F119" s="1098"/>
      <c r="G119" s="1098"/>
      <c r="H119" s="1099"/>
      <c r="I119" s="1099"/>
      <c r="J119" s="1099"/>
      <c r="K119" s="1099"/>
      <c r="L119" s="1097"/>
      <c r="M119" s="1097"/>
    </row>
    <row r="120" spans="1:25" s="1057" customFormat="1" ht="12" x14ac:dyDescent="0.2">
      <c r="A120" s="1587" t="s">
        <v>28534</v>
      </c>
      <c r="B120" s="1587"/>
      <c r="C120" s="1587"/>
      <c r="D120" s="1587"/>
      <c r="E120" s="1099"/>
      <c r="F120" s="1098"/>
      <c r="G120" s="1098"/>
      <c r="H120" s="1099"/>
      <c r="I120" s="1099"/>
      <c r="J120" s="1099"/>
      <c r="K120" s="1099"/>
      <c r="L120" s="1097"/>
      <c r="M120" s="1097"/>
    </row>
    <row r="121" spans="1:25" s="1057" customFormat="1" ht="12" x14ac:dyDescent="0.2">
      <c r="F121" s="1097"/>
      <c r="G121" s="1097"/>
      <c r="L121" s="1097"/>
      <c r="M121" s="1097"/>
    </row>
    <row r="122" spans="1:25" s="1057" customFormat="1" ht="12" x14ac:dyDescent="0.2">
      <c r="F122" s="1097"/>
      <c r="G122" s="1097"/>
      <c r="L122" s="1097"/>
      <c r="M122" s="1097"/>
    </row>
    <row r="123" spans="1:25" s="1057" customFormat="1" ht="12" x14ac:dyDescent="0.2">
      <c r="F123" s="1097"/>
      <c r="G123" s="1097"/>
      <c r="L123" s="1097"/>
      <c r="M123" s="1097"/>
    </row>
    <row r="124" spans="1:25" s="1095" customFormat="1" ht="12" x14ac:dyDescent="0.2">
      <c r="A124" s="1095" t="s">
        <v>28555</v>
      </c>
      <c r="B124" s="1095" t="s">
        <v>28554</v>
      </c>
      <c r="F124" s="1096"/>
      <c r="G124" s="1096"/>
      <c r="L124" s="1096"/>
      <c r="M124" s="1096"/>
    </row>
    <row r="125" spans="1:25" s="1106" customFormat="1" ht="30" customHeight="1" x14ac:dyDescent="0.2">
      <c r="A125" s="1107" t="s">
        <v>28532</v>
      </c>
      <c r="B125" s="1588" t="s">
        <v>28531</v>
      </c>
      <c r="C125" s="1588"/>
      <c r="D125" s="1588"/>
      <c r="E125" s="1107"/>
      <c r="F125" s="1108"/>
      <c r="G125" s="1108"/>
      <c r="H125" s="1107"/>
      <c r="I125" s="1107"/>
      <c r="J125" s="1107"/>
      <c r="K125" s="1107"/>
      <c r="L125" s="1108"/>
      <c r="M125" s="1108"/>
      <c r="N125" s="1107"/>
      <c r="O125" s="1107"/>
      <c r="P125" s="1107"/>
      <c r="Q125" s="1107"/>
      <c r="R125" s="1107"/>
      <c r="S125" s="1107"/>
      <c r="T125" s="1107"/>
      <c r="U125" s="1107"/>
      <c r="V125" s="1107"/>
      <c r="W125" s="1107"/>
      <c r="X125" s="1107"/>
      <c r="Y125" s="1107"/>
    </row>
    <row r="126" spans="1:25" s="1088" customFormat="1" ht="28.35" customHeight="1" x14ac:dyDescent="0.2">
      <c r="A126" s="1091" t="s">
        <v>28530</v>
      </c>
      <c r="B126" s="1090">
        <v>2019</v>
      </c>
      <c r="C126" s="1090">
        <v>2020</v>
      </c>
      <c r="D126" s="1090" t="s">
        <v>28526</v>
      </c>
      <c r="F126" s="1089"/>
      <c r="G126" s="1089"/>
    </row>
    <row r="127" spans="1:25" x14ac:dyDescent="0.2">
      <c r="A127" s="1087" t="s">
        <v>28525</v>
      </c>
      <c r="B127" s="1086">
        <f t="shared" ref="B127:D129" si="9">B350+B683+B908+B1246</f>
        <v>0</v>
      </c>
      <c r="C127" s="1086">
        <f t="shared" si="9"/>
        <v>0</v>
      </c>
      <c r="D127" s="1086">
        <f t="shared" si="9"/>
        <v>0</v>
      </c>
    </row>
    <row r="128" spans="1:25" x14ac:dyDescent="0.2">
      <c r="A128" s="1087" t="s">
        <v>28524</v>
      </c>
      <c r="B128" s="1086">
        <f t="shared" si="9"/>
        <v>14926688586</v>
      </c>
      <c r="C128" s="1086">
        <f t="shared" si="9"/>
        <v>11969751001</v>
      </c>
      <c r="D128" s="1086">
        <f t="shared" si="9"/>
        <v>16491522922</v>
      </c>
    </row>
    <row r="129" spans="1:25" x14ac:dyDescent="0.2">
      <c r="A129" s="1087" t="s">
        <v>28523</v>
      </c>
      <c r="B129" s="1086">
        <f t="shared" si="9"/>
        <v>12488800</v>
      </c>
      <c r="C129" s="1086">
        <f t="shared" si="9"/>
        <v>11983255</v>
      </c>
      <c r="D129" s="1086">
        <f t="shared" si="9"/>
        <v>17699253</v>
      </c>
    </row>
    <row r="130" spans="1:25" s="1082" customFormat="1" ht="28.35" customHeight="1" x14ac:dyDescent="0.2">
      <c r="A130" s="1085" t="s">
        <v>29071</v>
      </c>
      <c r="B130" s="1084">
        <f>SUM(B127:B129)</f>
        <v>14939177386</v>
      </c>
      <c r="C130" s="1084">
        <f>SUM(C127:C129)</f>
        <v>11981734256</v>
      </c>
      <c r="D130" s="1084">
        <f>SUM(D127:D129)</f>
        <v>16509222175</v>
      </c>
      <c r="F130" s="1083"/>
      <c r="G130" s="1083"/>
    </row>
    <row r="131" spans="1:25" s="1057" customFormat="1" ht="12" x14ac:dyDescent="0.2">
      <c r="A131" s="1092"/>
      <c r="B131" s="1092"/>
      <c r="C131" s="1092"/>
      <c r="D131" s="1092"/>
      <c r="E131" s="1092"/>
      <c r="F131" s="1093"/>
      <c r="G131" s="1093"/>
      <c r="H131" s="1092"/>
      <c r="I131" s="1092"/>
      <c r="J131" s="1092"/>
      <c r="K131" s="1092"/>
      <c r="L131" s="1093"/>
      <c r="M131" s="1093"/>
      <c r="N131" s="1092"/>
      <c r="O131" s="1092"/>
      <c r="P131" s="1092"/>
      <c r="Q131" s="1092"/>
      <c r="R131" s="1092"/>
      <c r="S131" s="1092"/>
      <c r="T131" s="1092"/>
      <c r="U131" s="1092"/>
      <c r="V131" s="1092"/>
      <c r="W131" s="1092"/>
      <c r="X131" s="1092"/>
      <c r="Y131" s="1092"/>
    </row>
    <row r="132" spans="1:25" s="1057" customFormat="1" ht="12" x14ac:dyDescent="0.2">
      <c r="A132" s="1092"/>
      <c r="B132" s="1092"/>
      <c r="C132" s="1092"/>
      <c r="D132" s="1092"/>
      <c r="E132" s="1092"/>
      <c r="F132" s="1093"/>
      <c r="G132" s="1093"/>
      <c r="H132" s="1092"/>
      <c r="I132" s="1092"/>
      <c r="J132" s="1092"/>
      <c r="K132" s="1092"/>
      <c r="L132" s="1093"/>
      <c r="M132" s="1093"/>
      <c r="N132" s="1092"/>
      <c r="O132" s="1092"/>
      <c r="P132" s="1092"/>
      <c r="Q132" s="1092"/>
      <c r="R132" s="1092"/>
      <c r="S132" s="1092"/>
      <c r="T132" s="1092"/>
      <c r="U132" s="1092"/>
      <c r="V132" s="1092"/>
      <c r="W132" s="1092"/>
      <c r="X132" s="1092"/>
      <c r="Y132" s="1092"/>
    </row>
    <row r="133" spans="1:25" s="1088" customFormat="1" ht="28.35" customHeight="1" x14ac:dyDescent="0.2">
      <c r="A133" s="1091" t="s">
        <v>28529</v>
      </c>
      <c r="B133" s="1090">
        <v>2019</v>
      </c>
      <c r="C133" s="1090" t="s">
        <v>28527</v>
      </c>
      <c r="D133" s="1090" t="s">
        <v>28526</v>
      </c>
      <c r="F133" s="1089"/>
      <c r="G133" s="1089"/>
    </row>
    <row r="134" spans="1:25" x14ac:dyDescent="0.2">
      <c r="A134" s="1087" t="s">
        <v>28525</v>
      </c>
      <c r="B134" s="1086">
        <f t="shared" ref="B134:D136" si="10">B357+B690+B915+B1253</f>
        <v>0</v>
      </c>
      <c r="C134" s="1086">
        <f t="shared" si="10"/>
        <v>0</v>
      </c>
      <c r="D134" s="1086">
        <f t="shared" si="10"/>
        <v>0</v>
      </c>
    </row>
    <row r="135" spans="1:25" x14ac:dyDescent="0.2">
      <c r="A135" s="1087" t="s">
        <v>28524</v>
      </c>
      <c r="B135" s="1086">
        <f t="shared" si="10"/>
        <v>13057353285</v>
      </c>
      <c r="C135" s="1086">
        <f t="shared" si="10"/>
        <v>11752347520</v>
      </c>
      <c r="D135" s="1086">
        <f t="shared" si="10"/>
        <v>16491522922</v>
      </c>
    </row>
    <row r="136" spans="1:25" x14ac:dyDescent="0.2">
      <c r="A136" s="1087" t="s">
        <v>28523</v>
      </c>
      <c r="B136" s="1086">
        <f t="shared" si="10"/>
        <v>848580</v>
      </c>
      <c r="C136" s="1086">
        <f t="shared" si="10"/>
        <v>11983255</v>
      </c>
      <c r="D136" s="1086">
        <f t="shared" si="10"/>
        <v>17699253</v>
      </c>
    </row>
    <row r="137" spans="1:25" s="1082" customFormat="1" ht="28.35" customHeight="1" x14ac:dyDescent="0.2">
      <c r="A137" s="1085" t="s">
        <v>29071</v>
      </c>
      <c r="B137" s="1084">
        <f>SUM(B134:B136)</f>
        <v>13058201865</v>
      </c>
      <c r="C137" s="1084">
        <f>SUM(C134:C136)</f>
        <v>11764330775</v>
      </c>
      <c r="D137" s="1084">
        <f>SUM(D134:D136)</f>
        <v>16509222175</v>
      </c>
      <c r="F137" s="1083"/>
      <c r="G137" s="1083"/>
    </row>
    <row r="138" spans="1:25" s="1057" customFormat="1" ht="12" x14ac:dyDescent="0.2">
      <c r="A138" s="1092"/>
      <c r="B138" s="1092"/>
      <c r="C138" s="1092"/>
      <c r="D138" s="1092"/>
      <c r="E138" s="1092"/>
      <c r="F138" s="1093"/>
      <c r="G138" s="1093"/>
      <c r="H138" s="1092"/>
      <c r="I138" s="1092"/>
      <c r="J138" s="1092"/>
      <c r="K138" s="1092"/>
      <c r="L138" s="1093"/>
      <c r="M138" s="1093"/>
      <c r="N138" s="1092"/>
      <c r="O138" s="1092"/>
      <c r="P138" s="1092"/>
      <c r="Q138" s="1092"/>
      <c r="R138" s="1092"/>
      <c r="S138" s="1092"/>
      <c r="T138" s="1092"/>
      <c r="U138" s="1092"/>
      <c r="V138" s="1092"/>
      <c r="W138" s="1092"/>
      <c r="X138" s="1092"/>
      <c r="Y138" s="1092"/>
    </row>
    <row r="139" spans="1:25" s="1057" customFormat="1" ht="12" x14ac:dyDescent="0.2">
      <c r="A139" s="1092"/>
      <c r="B139" s="1092"/>
      <c r="C139" s="1092"/>
      <c r="D139" s="1092"/>
      <c r="E139" s="1092"/>
      <c r="F139" s="1093"/>
      <c r="G139" s="1093"/>
      <c r="H139" s="1092"/>
      <c r="I139" s="1092"/>
      <c r="J139" s="1092"/>
      <c r="K139" s="1092"/>
      <c r="L139" s="1093"/>
      <c r="M139" s="1093"/>
      <c r="N139" s="1092"/>
      <c r="O139" s="1092"/>
      <c r="P139" s="1092"/>
      <c r="Q139" s="1092"/>
      <c r="R139" s="1092"/>
      <c r="S139" s="1092"/>
      <c r="T139" s="1092"/>
      <c r="U139" s="1092"/>
      <c r="V139" s="1092"/>
      <c r="W139" s="1092"/>
      <c r="X139" s="1092"/>
      <c r="Y139" s="1092"/>
    </row>
    <row r="140" spans="1:25" s="1088" customFormat="1" ht="28.35" customHeight="1" x14ac:dyDescent="0.2">
      <c r="A140" s="1091" t="s">
        <v>28528</v>
      </c>
      <c r="B140" s="1090">
        <v>2019</v>
      </c>
      <c r="C140" s="1090" t="s">
        <v>28527</v>
      </c>
      <c r="D140" s="1090" t="s">
        <v>28526</v>
      </c>
      <c r="F140" s="1089"/>
      <c r="G140" s="1089"/>
    </row>
    <row r="141" spans="1:25" x14ac:dyDescent="0.2">
      <c r="A141" s="1087" t="s">
        <v>28525</v>
      </c>
      <c r="B141" s="1086">
        <f t="shared" ref="B141:D143" si="11">B364+B697+B922+B1260</f>
        <v>0</v>
      </c>
      <c r="C141" s="1086">
        <f t="shared" si="11"/>
        <v>0</v>
      </c>
      <c r="D141" s="1086">
        <f t="shared" si="11"/>
        <v>0</v>
      </c>
    </row>
    <row r="142" spans="1:25" x14ac:dyDescent="0.2">
      <c r="A142" s="1087" t="s">
        <v>28524</v>
      </c>
      <c r="B142" s="1086">
        <f t="shared" si="11"/>
        <v>12205123956.919998</v>
      </c>
      <c r="C142" s="1086">
        <f t="shared" si="11"/>
        <v>10159021179.700001</v>
      </c>
      <c r="D142" s="1086">
        <f t="shared" si="11"/>
        <v>14666400415</v>
      </c>
    </row>
    <row r="143" spans="1:25" x14ac:dyDescent="0.2">
      <c r="A143" s="1087" t="s">
        <v>28523</v>
      </c>
      <c r="B143" s="1086">
        <f t="shared" si="11"/>
        <v>788405.34</v>
      </c>
      <c r="C143" s="1086">
        <f t="shared" si="11"/>
        <v>7396074</v>
      </c>
      <c r="D143" s="1086">
        <f t="shared" si="11"/>
        <v>17699253</v>
      </c>
    </row>
    <row r="144" spans="1:25" s="1082" customFormat="1" ht="28.35" customHeight="1" x14ac:dyDescent="0.2">
      <c r="A144" s="1085" t="s">
        <v>29071</v>
      </c>
      <c r="B144" s="1084">
        <f>SUM(B141:B143)</f>
        <v>12205912362.259998</v>
      </c>
      <c r="C144" s="1084">
        <f>SUM(C141:C143)</f>
        <v>10166417253.700001</v>
      </c>
      <c r="D144" s="1084">
        <f>SUM(D141:D143)</f>
        <v>14684099668</v>
      </c>
      <c r="F144" s="1083"/>
      <c r="G144" s="1083"/>
    </row>
    <row r="145" spans="1:13" x14ac:dyDescent="0.2">
      <c r="A145" s="1081" t="s">
        <v>28522</v>
      </c>
    </row>
    <row r="146" spans="1:13" x14ac:dyDescent="0.2">
      <c r="A146" s="1080" t="s">
        <v>28521</v>
      </c>
    </row>
    <row r="149" spans="1:13" s="1057" customFormat="1" ht="12" x14ac:dyDescent="0.2">
      <c r="A149" s="1057" t="s">
        <v>28538</v>
      </c>
      <c r="F149" s="1097"/>
      <c r="G149" s="1097"/>
      <c r="L149" s="1097"/>
      <c r="M149" s="1097"/>
    </row>
    <row r="150" spans="1:13" s="1057" customFormat="1" ht="12" x14ac:dyDescent="0.2">
      <c r="A150" s="1057" t="s">
        <v>28537</v>
      </c>
      <c r="F150" s="1097"/>
      <c r="G150" s="1097"/>
      <c r="L150" s="1097"/>
      <c r="M150" s="1097"/>
    </row>
    <row r="151" spans="1:13" s="1057" customFormat="1" ht="12" x14ac:dyDescent="0.2">
      <c r="F151" s="1097"/>
      <c r="G151" s="1097"/>
      <c r="L151" s="1097"/>
      <c r="M151" s="1097"/>
    </row>
    <row r="152" spans="1:13" s="1057" customFormat="1" ht="12" x14ac:dyDescent="0.2">
      <c r="F152" s="1097"/>
      <c r="G152" s="1097"/>
      <c r="L152" s="1097"/>
      <c r="M152" s="1097"/>
    </row>
    <row r="153" spans="1:13" s="1057" customFormat="1" ht="12" x14ac:dyDescent="0.2">
      <c r="F153" s="1097"/>
      <c r="G153" s="1097"/>
      <c r="L153" s="1097"/>
      <c r="M153" s="1097"/>
    </row>
    <row r="154" spans="1:13" s="1057" customFormat="1" ht="12" x14ac:dyDescent="0.2">
      <c r="A154" s="1587" t="s">
        <v>28536</v>
      </c>
      <c r="B154" s="1587"/>
      <c r="C154" s="1587"/>
      <c r="D154" s="1587"/>
      <c r="E154" s="1099"/>
      <c r="F154" s="1098"/>
      <c r="G154" s="1098"/>
      <c r="H154" s="1099"/>
      <c r="I154" s="1099"/>
      <c r="J154" s="1099"/>
      <c r="K154" s="1099"/>
      <c r="L154" s="1097"/>
      <c r="M154" s="1097"/>
    </row>
    <row r="155" spans="1:13" s="1057" customFormat="1" ht="12" x14ac:dyDescent="0.2">
      <c r="A155" s="1587" t="s">
        <v>627</v>
      </c>
      <c r="B155" s="1587"/>
      <c r="C155" s="1587"/>
      <c r="D155" s="1587"/>
      <c r="E155" s="1099"/>
      <c r="F155" s="1098"/>
      <c r="G155" s="1098"/>
      <c r="H155" s="1099"/>
      <c r="I155" s="1099"/>
      <c r="J155" s="1099"/>
      <c r="K155" s="1099"/>
      <c r="L155" s="1097"/>
      <c r="M155" s="1097"/>
    </row>
    <row r="156" spans="1:13" s="1057" customFormat="1" ht="12" x14ac:dyDescent="0.2">
      <c r="A156" s="1587" t="s">
        <v>28535</v>
      </c>
      <c r="B156" s="1587"/>
      <c r="C156" s="1587"/>
      <c r="D156" s="1587"/>
      <c r="E156" s="1099"/>
      <c r="F156" s="1098"/>
      <c r="G156" s="1098"/>
      <c r="H156" s="1099"/>
      <c r="I156" s="1099"/>
      <c r="J156" s="1099"/>
      <c r="K156" s="1099"/>
      <c r="L156" s="1097"/>
      <c r="M156" s="1097"/>
    </row>
    <row r="157" spans="1:13" s="1057" customFormat="1" ht="12" x14ac:dyDescent="0.2">
      <c r="A157" s="1587" t="s">
        <v>28534</v>
      </c>
      <c r="B157" s="1587"/>
      <c r="C157" s="1587"/>
      <c r="D157" s="1587"/>
      <c r="E157" s="1099"/>
      <c r="F157" s="1098"/>
      <c r="G157" s="1098"/>
      <c r="H157" s="1099"/>
      <c r="I157" s="1099"/>
      <c r="J157" s="1099"/>
      <c r="K157" s="1099"/>
      <c r="L157" s="1097"/>
      <c r="M157" s="1097"/>
    </row>
    <row r="158" spans="1:13" s="1057" customFormat="1" ht="12" x14ac:dyDescent="0.2">
      <c r="F158" s="1097"/>
      <c r="G158" s="1097"/>
      <c r="L158" s="1097"/>
      <c r="M158" s="1097"/>
    </row>
    <row r="159" spans="1:13" s="1057" customFormat="1" ht="12" x14ac:dyDescent="0.2">
      <c r="F159" s="1097"/>
      <c r="G159" s="1097"/>
      <c r="L159" s="1097"/>
      <c r="M159" s="1097"/>
    </row>
    <row r="160" spans="1:13" s="1057" customFormat="1" ht="12" x14ac:dyDescent="0.2">
      <c r="F160" s="1097"/>
      <c r="G160" s="1097"/>
      <c r="L160" s="1097"/>
      <c r="M160" s="1097"/>
    </row>
    <row r="161" spans="1:25" s="1095" customFormat="1" ht="12" x14ac:dyDescent="0.2">
      <c r="A161" s="1095" t="s">
        <v>28555</v>
      </c>
      <c r="B161" s="1095" t="s">
        <v>28554</v>
      </c>
      <c r="F161" s="1096"/>
      <c r="G161" s="1096"/>
      <c r="L161" s="1096"/>
      <c r="M161" s="1096"/>
    </row>
    <row r="162" spans="1:25" s="1057" customFormat="1" ht="12" x14ac:dyDescent="0.2">
      <c r="A162" s="1092" t="s">
        <v>28532</v>
      </c>
      <c r="B162" s="1092" t="s">
        <v>28546</v>
      </c>
      <c r="C162" s="1092"/>
      <c r="D162" s="1092"/>
      <c r="E162" s="1092"/>
      <c r="F162" s="1093"/>
      <c r="G162" s="1093"/>
      <c r="H162" s="1092"/>
      <c r="I162" s="1092"/>
      <c r="J162" s="1092"/>
      <c r="K162" s="1092"/>
      <c r="L162" s="1093"/>
      <c r="M162" s="1093"/>
      <c r="N162" s="1092"/>
      <c r="O162" s="1092"/>
      <c r="P162" s="1092"/>
      <c r="Q162" s="1092"/>
      <c r="R162" s="1092"/>
      <c r="S162" s="1092"/>
      <c r="T162" s="1092"/>
      <c r="U162" s="1092"/>
      <c r="V162" s="1092"/>
      <c r="W162" s="1092"/>
      <c r="X162" s="1092"/>
      <c r="Y162" s="1092"/>
    </row>
    <row r="163" spans="1:25" s="1088" customFormat="1" ht="28.35" customHeight="1" x14ac:dyDescent="0.2">
      <c r="A163" s="1091" t="s">
        <v>28530</v>
      </c>
      <c r="B163" s="1090">
        <v>2019</v>
      </c>
      <c r="C163" s="1090">
        <v>2020</v>
      </c>
      <c r="D163" s="1090" t="s">
        <v>28526</v>
      </c>
      <c r="F163" s="1089"/>
      <c r="G163" s="1089"/>
    </row>
    <row r="164" spans="1:25" x14ac:dyDescent="0.2">
      <c r="A164" s="1087" t="s">
        <v>28525</v>
      </c>
      <c r="B164" s="1086">
        <f t="shared" ref="B164:D166" si="12">B387+B535+B945</f>
        <v>0</v>
      </c>
      <c r="C164" s="1086">
        <f t="shared" si="12"/>
        <v>0</v>
      </c>
      <c r="D164" s="1086">
        <f t="shared" si="12"/>
        <v>2196</v>
      </c>
    </row>
    <row r="165" spans="1:25" x14ac:dyDescent="0.2">
      <c r="A165" s="1087" t="s">
        <v>28524</v>
      </c>
      <c r="B165" s="1086">
        <f t="shared" si="12"/>
        <v>85169631</v>
      </c>
      <c r="C165" s="1086">
        <f t="shared" si="12"/>
        <v>93236680</v>
      </c>
      <c r="D165" s="1086">
        <f t="shared" si="12"/>
        <v>97781798</v>
      </c>
    </row>
    <row r="166" spans="1:25" x14ac:dyDescent="0.2">
      <c r="A166" s="1087" t="s">
        <v>28523</v>
      </c>
      <c r="B166" s="1086">
        <f t="shared" si="12"/>
        <v>0</v>
      </c>
      <c r="C166" s="1086">
        <f t="shared" si="12"/>
        <v>0</v>
      </c>
      <c r="D166" s="1086">
        <f t="shared" si="12"/>
        <v>0</v>
      </c>
    </row>
    <row r="167" spans="1:25" s="1082" customFormat="1" ht="28.35" customHeight="1" x14ac:dyDescent="0.2">
      <c r="A167" s="1085" t="s">
        <v>29071</v>
      </c>
      <c r="B167" s="1084">
        <f>SUM(B164:B166)</f>
        <v>85169631</v>
      </c>
      <c r="C167" s="1084">
        <f>SUM(C164:C166)</f>
        <v>93236680</v>
      </c>
      <c r="D167" s="1084">
        <f>SUM(D164:D166)</f>
        <v>97783994</v>
      </c>
      <c r="F167" s="1083"/>
      <c r="G167" s="1083"/>
    </row>
    <row r="168" spans="1:25" s="1057" customFormat="1" ht="12" x14ac:dyDescent="0.2">
      <c r="A168" s="1092"/>
      <c r="B168" s="1092"/>
      <c r="C168" s="1092"/>
      <c r="D168" s="1092"/>
      <c r="E168" s="1092"/>
      <c r="F168" s="1093"/>
      <c r="G168" s="1093"/>
      <c r="H168" s="1092"/>
      <c r="I168" s="1092"/>
      <c r="J168" s="1092"/>
      <c r="K168" s="1092"/>
      <c r="L168" s="1093"/>
      <c r="M168" s="1093"/>
      <c r="N168" s="1092"/>
      <c r="O168" s="1092"/>
      <c r="P168" s="1092"/>
      <c r="Q168" s="1092"/>
      <c r="R168" s="1092"/>
      <c r="S168" s="1092"/>
      <c r="T168" s="1092"/>
      <c r="U168" s="1092"/>
      <c r="V168" s="1092"/>
      <c r="W168" s="1092"/>
      <c r="X168" s="1092"/>
      <c r="Y168" s="1092"/>
    </row>
    <row r="169" spans="1:25" s="1057" customFormat="1" ht="12" x14ac:dyDescent="0.2">
      <c r="A169" s="1092"/>
      <c r="B169" s="1092"/>
      <c r="C169" s="1092"/>
      <c r="D169" s="1092"/>
      <c r="E169" s="1092"/>
      <c r="F169" s="1093"/>
      <c r="G169" s="1093"/>
      <c r="H169" s="1092"/>
      <c r="I169" s="1092"/>
      <c r="J169" s="1092"/>
      <c r="K169" s="1092"/>
      <c r="L169" s="1093"/>
      <c r="M169" s="1093"/>
      <c r="N169" s="1092"/>
      <c r="O169" s="1092"/>
      <c r="P169" s="1092"/>
      <c r="Q169" s="1092"/>
      <c r="R169" s="1092"/>
      <c r="S169" s="1092"/>
      <c r="T169" s="1092"/>
      <c r="U169" s="1092"/>
      <c r="V169" s="1092"/>
      <c r="W169" s="1092"/>
      <c r="X169" s="1092"/>
      <c r="Y169" s="1092"/>
    </row>
    <row r="170" spans="1:25" s="1088" customFormat="1" ht="28.35" customHeight="1" x14ac:dyDescent="0.2">
      <c r="A170" s="1091" t="s">
        <v>28529</v>
      </c>
      <c r="B170" s="1090">
        <v>2019</v>
      </c>
      <c r="C170" s="1090" t="s">
        <v>28527</v>
      </c>
      <c r="D170" s="1090" t="s">
        <v>28526</v>
      </c>
      <c r="F170" s="1089"/>
      <c r="G170" s="1089"/>
    </row>
    <row r="171" spans="1:25" x14ac:dyDescent="0.2">
      <c r="A171" s="1087" t="s">
        <v>28525</v>
      </c>
      <c r="B171" s="1086">
        <f t="shared" ref="B171:D173" si="13">B394+B542+B952</f>
        <v>0</v>
      </c>
      <c r="C171" s="1086">
        <f t="shared" si="13"/>
        <v>0</v>
      </c>
      <c r="D171" s="1086">
        <f t="shared" si="13"/>
        <v>2196</v>
      </c>
    </row>
    <row r="172" spans="1:25" x14ac:dyDescent="0.2">
      <c r="A172" s="1087" t="s">
        <v>28524</v>
      </c>
      <c r="B172" s="1086">
        <f t="shared" si="13"/>
        <v>87929631</v>
      </c>
      <c r="C172" s="1086">
        <f t="shared" si="13"/>
        <v>93236680</v>
      </c>
      <c r="D172" s="1086">
        <f t="shared" si="13"/>
        <v>97781798</v>
      </c>
    </row>
    <row r="173" spans="1:25" x14ac:dyDescent="0.2">
      <c r="A173" s="1087" t="s">
        <v>28523</v>
      </c>
      <c r="B173" s="1086">
        <f t="shared" si="13"/>
        <v>0</v>
      </c>
      <c r="C173" s="1086">
        <f t="shared" si="13"/>
        <v>0</v>
      </c>
      <c r="D173" s="1086">
        <f t="shared" si="13"/>
        <v>0</v>
      </c>
    </row>
    <row r="174" spans="1:25" s="1082" customFormat="1" ht="28.35" customHeight="1" x14ac:dyDescent="0.2">
      <c r="A174" s="1085" t="s">
        <v>29071</v>
      </c>
      <c r="B174" s="1084">
        <f>SUM(B171:B173)</f>
        <v>87929631</v>
      </c>
      <c r="C174" s="1084">
        <f>SUM(C171:C173)</f>
        <v>93236680</v>
      </c>
      <c r="D174" s="1084">
        <f>SUM(D171:D173)</f>
        <v>97783994</v>
      </c>
      <c r="F174" s="1083"/>
      <c r="G174" s="1083"/>
    </row>
    <row r="175" spans="1:25" s="1057" customFormat="1" ht="12" x14ac:dyDescent="0.2">
      <c r="A175" s="1092"/>
      <c r="B175" s="1092"/>
      <c r="C175" s="1092"/>
      <c r="D175" s="1092"/>
      <c r="E175" s="1092"/>
      <c r="F175" s="1093"/>
      <c r="G175" s="1093"/>
      <c r="H175" s="1092"/>
      <c r="I175" s="1092"/>
      <c r="J175" s="1092"/>
      <c r="K175" s="1092"/>
      <c r="L175" s="1093"/>
      <c r="M175" s="1093"/>
      <c r="N175" s="1092"/>
      <c r="O175" s="1092"/>
      <c r="P175" s="1092"/>
      <c r="Q175" s="1092"/>
      <c r="R175" s="1092"/>
      <c r="S175" s="1092"/>
      <c r="T175" s="1092"/>
      <c r="U175" s="1092"/>
      <c r="V175" s="1092"/>
      <c r="W175" s="1092"/>
      <c r="X175" s="1092"/>
      <c r="Y175" s="1092"/>
    </row>
    <row r="176" spans="1:25" s="1057" customFormat="1" ht="12" x14ac:dyDescent="0.2">
      <c r="A176" s="1092"/>
      <c r="B176" s="1092"/>
      <c r="C176" s="1092"/>
      <c r="D176" s="1092"/>
      <c r="E176" s="1092"/>
      <c r="F176" s="1093"/>
      <c r="G176" s="1093"/>
      <c r="H176" s="1092"/>
      <c r="I176" s="1092"/>
      <c r="J176" s="1092"/>
      <c r="K176" s="1092"/>
      <c r="L176" s="1093"/>
      <c r="M176" s="1093"/>
      <c r="N176" s="1092"/>
      <c r="O176" s="1092"/>
      <c r="P176" s="1092"/>
      <c r="Q176" s="1092"/>
      <c r="R176" s="1092"/>
      <c r="S176" s="1092"/>
      <c r="T176" s="1092"/>
      <c r="U176" s="1092"/>
      <c r="V176" s="1092"/>
      <c r="W176" s="1092"/>
      <c r="X176" s="1092"/>
      <c r="Y176" s="1092"/>
    </row>
    <row r="177" spans="1:13" s="1088" customFormat="1" ht="28.35" customHeight="1" x14ac:dyDescent="0.2">
      <c r="A177" s="1091" t="s">
        <v>28528</v>
      </c>
      <c r="B177" s="1090">
        <v>2019</v>
      </c>
      <c r="C177" s="1090" t="s">
        <v>28527</v>
      </c>
      <c r="D177" s="1090" t="s">
        <v>28526</v>
      </c>
      <c r="F177" s="1089"/>
      <c r="G177" s="1089"/>
    </row>
    <row r="178" spans="1:13" x14ac:dyDescent="0.2">
      <c r="A178" s="1087" t="s">
        <v>28525</v>
      </c>
      <c r="B178" s="1086">
        <f t="shared" ref="B178:D180" si="14">B401+B549+B959</f>
        <v>0</v>
      </c>
      <c r="C178" s="1086">
        <f t="shared" si="14"/>
        <v>0</v>
      </c>
      <c r="D178" s="1086">
        <f t="shared" si="14"/>
        <v>2196</v>
      </c>
    </row>
    <row r="179" spans="1:13" x14ac:dyDescent="0.2">
      <c r="A179" s="1087" t="s">
        <v>28524</v>
      </c>
      <c r="B179" s="1086">
        <f t="shared" si="14"/>
        <v>85256220.640000001</v>
      </c>
      <c r="C179" s="1086">
        <f t="shared" si="14"/>
        <v>93236680</v>
      </c>
      <c r="D179" s="1086">
        <f t="shared" si="14"/>
        <v>97781798</v>
      </c>
    </row>
    <row r="180" spans="1:13" x14ac:dyDescent="0.2">
      <c r="A180" s="1087" t="s">
        <v>28523</v>
      </c>
      <c r="B180" s="1086">
        <f t="shared" si="14"/>
        <v>0</v>
      </c>
      <c r="C180" s="1086">
        <f t="shared" si="14"/>
        <v>0</v>
      </c>
      <c r="D180" s="1086">
        <f t="shared" si="14"/>
        <v>0</v>
      </c>
    </row>
    <row r="181" spans="1:13" s="1082" customFormat="1" ht="28.35" customHeight="1" x14ac:dyDescent="0.2">
      <c r="A181" s="1085" t="s">
        <v>29071</v>
      </c>
      <c r="B181" s="1084">
        <f>SUM(B178:B180)</f>
        <v>85256220.640000001</v>
      </c>
      <c r="C181" s="1084">
        <f>SUM(C178:C180)</f>
        <v>93236680</v>
      </c>
      <c r="D181" s="1084">
        <f>SUM(D178:D180)</f>
        <v>97783994</v>
      </c>
      <c r="F181" s="1083"/>
      <c r="G181" s="1083"/>
    </row>
    <row r="182" spans="1:13" x14ac:dyDescent="0.2">
      <c r="A182" s="1081" t="s">
        <v>28522</v>
      </c>
    </row>
    <row r="183" spans="1:13" x14ac:dyDescent="0.2">
      <c r="A183" s="1080" t="s">
        <v>28521</v>
      </c>
    </row>
    <row r="186" spans="1:13" s="1057" customFormat="1" ht="12" x14ac:dyDescent="0.2">
      <c r="A186" s="1057" t="s">
        <v>28538</v>
      </c>
      <c r="F186" s="1097"/>
      <c r="G186" s="1097"/>
      <c r="L186" s="1097"/>
      <c r="M186" s="1097"/>
    </row>
    <row r="187" spans="1:13" s="1057" customFormat="1" ht="12" x14ac:dyDescent="0.2">
      <c r="A187" s="1057" t="s">
        <v>28537</v>
      </c>
      <c r="F187" s="1097"/>
      <c r="G187" s="1097"/>
      <c r="L187" s="1097"/>
      <c r="M187" s="1097"/>
    </row>
    <row r="188" spans="1:13" s="1057" customFormat="1" ht="12" x14ac:dyDescent="0.2">
      <c r="F188" s="1097"/>
      <c r="G188" s="1097"/>
      <c r="L188" s="1097"/>
      <c r="M188" s="1097"/>
    </row>
    <row r="189" spans="1:13" s="1057" customFormat="1" ht="12" x14ac:dyDescent="0.2">
      <c r="F189" s="1097"/>
      <c r="G189" s="1097"/>
      <c r="L189" s="1097"/>
      <c r="M189" s="1097"/>
    </row>
    <row r="190" spans="1:13" s="1057" customFormat="1" ht="12" x14ac:dyDescent="0.2">
      <c r="F190" s="1097"/>
      <c r="G190" s="1097"/>
      <c r="L190" s="1097"/>
      <c r="M190" s="1097"/>
    </row>
    <row r="191" spans="1:13" s="1057" customFormat="1" ht="12" x14ac:dyDescent="0.2">
      <c r="A191" s="1587" t="s">
        <v>28536</v>
      </c>
      <c r="B191" s="1587"/>
      <c r="C191" s="1587"/>
      <c r="D191" s="1587"/>
      <c r="E191" s="1099"/>
      <c r="F191" s="1098"/>
      <c r="G191" s="1098"/>
      <c r="H191" s="1099"/>
      <c r="I191" s="1099"/>
      <c r="J191" s="1099"/>
      <c r="K191" s="1099"/>
      <c r="L191" s="1097"/>
      <c r="M191" s="1097"/>
    </row>
    <row r="192" spans="1:13" s="1057" customFormat="1" ht="12" x14ac:dyDescent="0.2">
      <c r="A192" s="1587" t="s">
        <v>627</v>
      </c>
      <c r="B192" s="1587"/>
      <c r="C192" s="1587"/>
      <c r="D192" s="1587"/>
      <c r="E192" s="1099"/>
      <c r="F192" s="1098"/>
      <c r="G192" s="1098"/>
      <c r="H192" s="1099"/>
      <c r="I192" s="1099"/>
      <c r="J192" s="1099"/>
      <c r="K192" s="1099"/>
      <c r="L192" s="1097"/>
      <c r="M192" s="1097"/>
    </row>
    <row r="193" spans="1:25" s="1057" customFormat="1" ht="12" x14ac:dyDescent="0.2">
      <c r="A193" s="1587" t="s">
        <v>28535</v>
      </c>
      <c r="B193" s="1587"/>
      <c r="C193" s="1587"/>
      <c r="D193" s="1587"/>
      <c r="E193" s="1099"/>
      <c r="F193" s="1098"/>
      <c r="G193" s="1098"/>
      <c r="H193" s="1099"/>
      <c r="I193" s="1099"/>
      <c r="J193" s="1099"/>
      <c r="K193" s="1099"/>
      <c r="L193" s="1097"/>
      <c r="M193" s="1097"/>
    </row>
    <row r="194" spans="1:25" s="1057" customFormat="1" ht="12" x14ac:dyDescent="0.2">
      <c r="A194" s="1587" t="s">
        <v>28534</v>
      </c>
      <c r="B194" s="1587"/>
      <c r="C194" s="1587"/>
      <c r="D194" s="1587"/>
      <c r="E194" s="1099"/>
      <c r="F194" s="1098"/>
      <c r="G194" s="1098"/>
      <c r="H194" s="1099"/>
      <c r="I194" s="1099"/>
      <c r="J194" s="1099"/>
      <c r="K194" s="1099"/>
      <c r="L194" s="1097"/>
      <c r="M194" s="1097"/>
    </row>
    <row r="195" spans="1:25" s="1057" customFormat="1" ht="12" x14ac:dyDescent="0.2">
      <c r="F195" s="1097"/>
      <c r="G195" s="1097"/>
      <c r="L195" s="1097"/>
      <c r="M195" s="1097"/>
    </row>
    <row r="196" spans="1:25" s="1057" customFormat="1" ht="12" x14ac:dyDescent="0.2">
      <c r="F196" s="1097"/>
      <c r="G196" s="1097"/>
      <c r="L196" s="1097"/>
      <c r="M196" s="1097"/>
    </row>
    <row r="197" spans="1:25" s="1057" customFormat="1" ht="12" x14ac:dyDescent="0.2">
      <c r="F197" s="1097"/>
      <c r="G197" s="1097"/>
      <c r="L197" s="1097"/>
      <c r="M197" s="1097"/>
    </row>
    <row r="198" spans="1:25" s="1095" customFormat="1" ht="12" x14ac:dyDescent="0.2">
      <c r="A198" s="1095" t="s">
        <v>28555</v>
      </c>
      <c r="B198" s="1095" t="s">
        <v>28554</v>
      </c>
      <c r="F198" s="1096"/>
      <c r="G198" s="1096"/>
      <c r="L198" s="1096"/>
      <c r="M198" s="1096"/>
    </row>
    <row r="199" spans="1:25" s="1057" customFormat="1" ht="12" x14ac:dyDescent="0.2">
      <c r="A199" s="1092" t="s">
        <v>28532</v>
      </c>
      <c r="B199" s="1092" t="s">
        <v>28543</v>
      </c>
      <c r="C199" s="1092"/>
      <c r="D199" s="1092"/>
      <c r="E199" s="1092"/>
      <c r="F199" s="1093"/>
      <c r="G199" s="1093"/>
      <c r="H199" s="1092"/>
      <c r="I199" s="1092"/>
      <c r="J199" s="1092"/>
      <c r="K199" s="1092"/>
      <c r="L199" s="1093"/>
      <c r="M199" s="1093"/>
      <c r="N199" s="1092"/>
      <c r="O199" s="1092"/>
      <c r="P199" s="1092"/>
      <c r="Q199" s="1092"/>
      <c r="R199" s="1092"/>
      <c r="S199" s="1092"/>
      <c r="T199" s="1092"/>
      <c r="U199" s="1092"/>
      <c r="V199" s="1092"/>
      <c r="W199" s="1092"/>
      <c r="X199" s="1092"/>
      <c r="Y199" s="1092"/>
    </row>
    <row r="200" spans="1:25" s="1088" customFormat="1" ht="28.35" customHeight="1" x14ac:dyDescent="0.2">
      <c r="A200" s="1091" t="s">
        <v>28530</v>
      </c>
      <c r="B200" s="1090">
        <v>2019</v>
      </c>
      <c r="C200" s="1090">
        <v>2020</v>
      </c>
      <c r="D200" s="1090" t="s">
        <v>28526</v>
      </c>
      <c r="F200" s="1089"/>
      <c r="G200" s="1089"/>
    </row>
    <row r="201" spans="1:25" x14ac:dyDescent="0.2">
      <c r="A201" s="1087" t="s">
        <v>28525</v>
      </c>
      <c r="B201" s="1086">
        <f t="shared" ref="B201:D203" si="15">B1096</f>
        <v>0</v>
      </c>
      <c r="C201" s="1086">
        <f t="shared" si="15"/>
        <v>0</v>
      </c>
      <c r="D201" s="1086">
        <f t="shared" si="15"/>
        <v>0</v>
      </c>
    </row>
    <row r="202" spans="1:25" x14ac:dyDescent="0.2">
      <c r="A202" s="1087" t="s">
        <v>28524</v>
      </c>
      <c r="B202" s="1086">
        <f t="shared" si="15"/>
        <v>4584832452</v>
      </c>
      <c r="C202" s="1086">
        <f t="shared" si="15"/>
        <v>4852013924</v>
      </c>
      <c r="D202" s="1086">
        <f t="shared" si="15"/>
        <v>7142897217</v>
      </c>
    </row>
    <row r="203" spans="1:25" x14ac:dyDescent="0.2">
      <c r="A203" s="1087" t="s">
        <v>28523</v>
      </c>
      <c r="B203" s="1086">
        <f t="shared" si="15"/>
        <v>0</v>
      </c>
      <c r="C203" s="1086">
        <f t="shared" si="15"/>
        <v>0</v>
      </c>
      <c r="D203" s="1086">
        <f t="shared" si="15"/>
        <v>0</v>
      </c>
    </row>
    <row r="204" spans="1:25" s="1082" customFormat="1" ht="28.35" customHeight="1" x14ac:dyDescent="0.2">
      <c r="A204" s="1085" t="s">
        <v>29071</v>
      </c>
      <c r="B204" s="1084">
        <f>SUM(B201:B203)</f>
        <v>4584832452</v>
      </c>
      <c r="C204" s="1084">
        <f>SUM(C201:C203)</f>
        <v>4852013924</v>
      </c>
      <c r="D204" s="1084">
        <f>SUM(D201:D203)</f>
        <v>7142897217</v>
      </c>
      <c r="F204" s="1083"/>
      <c r="G204" s="1083"/>
    </row>
    <row r="205" spans="1:25" s="1057" customFormat="1" ht="12" x14ac:dyDescent="0.2">
      <c r="A205" s="1092"/>
      <c r="B205" s="1092"/>
      <c r="C205" s="1092"/>
      <c r="D205" s="1092"/>
      <c r="E205" s="1092"/>
      <c r="F205" s="1093"/>
      <c r="G205" s="1093"/>
      <c r="H205" s="1092"/>
      <c r="I205" s="1092"/>
      <c r="J205" s="1092"/>
      <c r="K205" s="1092"/>
      <c r="L205" s="1093"/>
      <c r="M205" s="1093"/>
      <c r="N205" s="1092"/>
      <c r="O205" s="1092"/>
      <c r="P205" s="1092"/>
      <c r="Q205" s="1092"/>
      <c r="R205" s="1092"/>
      <c r="S205" s="1092"/>
      <c r="T205" s="1092"/>
      <c r="U205" s="1092"/>
      <c r="V205" s="1092"/>
      <c r="W205" s="1092"/>
      <c r="X205" s="1092"/>
      <c r="Y205" s="1092"/>
    </row>
    <row r="206" spans="1:25" s="1057" customFormat="1" ht="12" x14ac:dyDescent="0.2">
      <c r="A206" s="1092"/>
      <c r="B206" s="1092"/>
      <c r="C206" s="1092"/>
      <c r="D206" s="1092"/>
      <c r="E206" s="1092"/>
      <c r="F206" s="1093"/>
      <c r="G206" s="1093"/>
      <c r="H206" s="1092"/>
      <c r="I206" s="1092"/>
      <c r="J206" s="1092"/>
      <c r="K206" s="1092"/>
      <c r="L206" s="1093"/>
      <c r="M206" s="1093"/>
      <c r="N206" s="1092"/>
      <c r="O206" s="1092"/>
      <c r="P206" s="1092"/>
      <c r="Q206" s="1092"/>
      <c r="R206" s="1092"/>
      <c r="S206" s="1092"/>
      <c r="T206" s="1092"/>
      <c r="U206" s="1092"/>
      <c r="V206" s="1092"/>
      <c r="W206" s="1092"/>
      <c r="X206" s="1092"/>
      <c r="Y206" s="1092"/>
    </row>
    <row r="207" spans="1:25" s="1088" customFormat="1" ht="28.35" customHeight="1" x14ac:dyDescent="0.2">
      <c r="A207" s="1091" t="s">
        <v>28529</v>
      </c>
      <c r="B207" s="1090">
        <v>2019</v>
      </c>
      <c r="C207" s="1090" t="s">
        <v>28527</v>
      </c>
      <c r="D207" s="1090" t="s">
        <v>28526</v>
      </c>
      <c r="F207" s="1089"/>
      <c r="G207" s="1089"/>
    </row>
    <row r="208" spans="1:25" x14ac:dyDescent="0.2">
      <c r="A208" s="1087" t="s">
        <v>28525</v>
      </c>
      <c r="B208" s="1086">
        <f t="shared" ref="B208:D210" si="16">B1103</f>
        <v>0</v>
      </c>
      <c r="C208" s="1086">
        <f t="shared" si="16"/>
        <v>0</v>
      </c>
      <c r="D208" s="1086">
        <f t="shared" si="16"/>
        <v>0</v>
      </c>
    </row>
    <row r="209" spans="1:25" x14ac:dyDescent="0.2">
      <c r="A209" s="1087" t="s">
        <v>28524</v>
      </c>
      <c r="B209" s="1086">
        <f t="shared" si="16"/>
        <v>5050870695</v>
      </c>
      <c r="C209" s="1086">
        <f t="shared" si="16"/>
        <v>4856904601</v>
      </c>
      <c r="D209" s="1086">
        <f t="shared" si="16"/>
        <v>7142897217</v>
      </c>
    </row>
    <row r="210" spans="1:25" x14ac:dyDescent="0.2">
      <c r="A210" s="1087" t="s">
        <v>28523</v>
      </c>
      <c r="B210" s="1086">
        <f t="shared" si="16"/>
        <v>0</v>
      </c>
      <c r="C210" s="1086">
        <f t="shared" si="16"/>
        <v>0</v>
      </c>
      <c r="D210" s="1086">
        <f t="shared" si="16"/>
        <v>0</v>
      </c>
    </row>
    <row r="211" spans="1:25" s="1082" customFormat="1" ht="28.35" customHeight="1" x14ac:dyDescent="0.2">
      <c r="A211" s="1085" t="s">
        <v>29071</v>
      </c>
      <c r="B211" s="1084">
        <f>SUM(B208:B210)</f>
        <v>5050870695</v>
      </c>
      <c r="C211" s="1084">
        <f>SUM(C208:C210)</f>
        <v>4856904601</v>
      </c>
      <c r="D211" s="1084">
        <f>SUM(D208:D210)</f>
        <v>7142897217</v>
      </c>
      <c r="F211" s="1083"/>
      <c r="G211" s="1083"/>
    </row>
    <row r="212" spans="1:25" s="1057" customFormat="1" ht="24.75" customHeight="1" x14ac:dyDescent="0.2">
      <c r="A212" s="1589" t="s">
        <v>28553</v>
      </c>
      <c r="B212" s="1589"/>
      <c r="C212" s="1589"/>
      <c r="D212" s="1589"/>
      <c r="E212" s="1092"/>
      <c r="F212" s="1093"/>
      <c r="G212" s="1093"/>
      <c r="H212" s="1092"/>
      <c r="I212" s="1092"/>
      <c r="J212" s="1092"/>
      <c r="K212" s="1092"/>
      <c r="L212" s="1093"/>
      <c r="M212" s="1093"/>
      <c r="N212" s="1092"/>
      <c r="O212" s="1092"/>
      <c r="P212" s="1092"/>
      <c r="Q212" s="1092"/>
      <c r="R212" s="1092"/>
      <c r="S212" s="1092"/>
      <c r="T212" s="1092"/>
      <c r="U212" s="1092"/>
      <c r="V212" s="1092"/>
      <c r="W212" s="1092"/>
      <c r="X212" s="1092"/>
      <c r="Y212" s="1092"/>
    </row>
    <row r="213" spans="1:25" s="1057" customFormat="1" ht="12" x14ac:dyDescent="0.2">
      <c r="A213" s="1092"/>
      <c r="B213" s="1092"/>
      <c r="C213" s="1092"/>
      <c r="D213" s="1092"/>
      <c r="E213" s="1092"/>
      <c r="F213" s="1093"/>
      <c r="G213" s="1093"/>
      <c r="H213" s="1092"/>
      <c r="I213" s="1092"/>
      <c r="J213" s="1092"/>
      <c r="K213" s="1092"/>
      <c r="L213" s="1093"/>
      <c r="M213" s="1093"/>
      <c r="N213" s="1092"/>
      <c r="O213" s="1092"/>
      <c r="P213" s="1092"/>
      <c r="Q213" s="1092"/>
      <c r="R213" s="1092"/>
      <c r="S213" s="1092"/>
      <c r="T213" s="1092"/>
      <c r="U213" s="1092"/>
      <c r="V213" s="1092"/>
      <c r="W213" s="1092"/>
      <c r="X213" s="1092"/>
      <c r="Y213" s="1092"/>
    </row>
    <row r="214" spans="1:25" s="1057" customFormat="1" ht="12" x14ac:dyDescent="0.2">
      <c r="A214" s="1092"/>
      <c r="B214" s="1092"/>
      <c r="C214" s="1092"/>
      <c r="D214" s="1092"/>
      <c r="E214" s="1092"/>
      <c r="F214" s="1093"/>
      <c r="G214" s="1093"/>
      <c r="H214" s="1092"/>
      <c r="I214" s="1092"/>
      <c r="J214" s="1092"/>
      <c r="K214" s="1092"/>
      <c r="L214" s="1093"/>
      <c r="M214" s="1093"/>
      <c r="N214" s="1092"/>
      <c r="O214" s="1092"/>
      <c r="P214" s="1092"/>
      <c r="Q214" s="1092"/>
      <c r="R214" s="1092"/>
      <c r="S214" s="1092"/>
      <c r="T214" s="1092"/>
      <c r="U214" s="1092"/>
      <c r="V214" s="1092"/>
      <c r="W214" s="1092"/>
      <c r="X214" s="1092"/>
      <c r="Y214" s="1092"/>
    </row>
    <row r="215" spans="1:25" s="1088" customFormat="1" ht="28.35" customHeight="1" x14ac:dyDescent="0.2">
      <c r="A215" s="1091" t="s">
        <v>28528</v>
      </c>
      <c r="B215" s="1090">
        <v>2019</v>
      </c>
      <c r="C215" s="1090" t="s">
        <v>28527</v>
      </c>
      <c r="D215" s="1090" t="s">
        <v>28526</v>
      </c>
      <c r="F215" s="1089"/>
      <c r="G215" s="1089"/>
    </row>
    <row r="216" spans="1:25" x14ac:dyDescent="0.2">
      <c r="A216" s="1087" t="s">
        <v>28525</v>
      </c>
      <c r="B216" s="1086">
        <f t="shared" ref="B216:D218" si="17">B1111</f>
        <v>0</v>
      </c>
      <c r="C216" s="1086">
        <f t="shared" si="17"/>
        <v>0</v>
      </c>
      <c r="D216" s="1086">
        <f t="shared" si="17"/>
        <v>0</v>
      </c>
    </row>
    <row r="217" spans="1:25" x14ac:dyDescent="0.2">
      <c r="A217" s="1087" t="s">
        <v>28524</v>
      </c>
      <c r="B217" s="1086">
        <f t="shared" si="17"/>
        <v>4798735124.5100012</v>
      </c>
      <c r="C217" s="1086">
        <f t="shared" si="17"/>
        <v>4869028342</v>
      </c>
      <c r="D217" s="1086">
        <f t="shared" si="17"/>
        <v>7142897217</v>
      </c>
    </row>
    <row r="218" spans="1:25" x14ac:dyDescent="0.2">
      <c r="A218" s="1087" t="s">
        <v>28523</v>
      </c>
      <c r="B218" s="1086">
        <f t="shared" si="17"/>
        <v>0</v>
      </c>
      <c r="C218" s="1086">
        <f t="shared" si="17"/>
        <v>0</v>
      </c>
      <c r="D218" s="1086">
        <f t="shared" si="17"/>
        <v>0</v>
      </c>
    </row>
    <row r="219" spans="1:25" s="1082" customFormat="1" ht="28.35" customHeight="1" x14ac:dyDescent="0.2">
      <c r="A219" s="1085" t="s">
        <v>29071</v>
      </c>
      <c r="B219" s="1084">
        <f>SUM(B216:B218)</f>
        <v>4798735124.5100012</v>
      </c>
      <c r="C219" s="1084">
        <f>SUM(C216:C218)</f>
        <v>4869028342</v>
      </c>
      <c r="D219" s="1084">
        <f>SUM(D216:D218)</f>
        <v>7142897217</v>
      </c>
      <c r="F219" s="1083"/>
      <c r="G219" s="1083"/>
    </row>
    <row r="220" spans="1:25" x14ac:dyDescent="0.2">
      <c r="A220" s="1081" t="s">
        <v>28522</v>
      </c>
    </row>
    <row r="221" spans="1:25" x14ac:dyDescent="0.2">
      <c r="A221" s="1080" t="s">
        <v>28521</v>
      </c>
    </row>
    <row r="224" spans="1:25" s="1057" customFormat="1" ht="12" x14ac:dyDescent="0.2">
      <c r="A224" s="1057" t="s">
        <v>28538</v>
      </c>
      <c r="F224" s="1097"/>
      <c r="G224" s="1097"/>
      <c r="L224" s="1097"/>
      <c r="M224" s="1097"/>
    </row>
    <row r="225" spans="1:25" s="1057" customFormat="1" ht="12" x14ac:dyDescent="0.2">
      <c r="A225" s="1057" t="s">
        <v>28537</v>
      </c>
      <c r="F225" s="1097"/>
      <c r="G225" s="1097"/>
      <c r="L225" s="1097"/>
      <c r="M225" s="1097"/>
    </row>
    <row r="226" spans="1:25" s="1057" customFormat="1" ht="12" x14ac:dyDescent="0.2">
      <c r="F226" s="1097"/>
      <c r="G226" s="1097"/>
      <c r="L226" s="1097"/>
      <c r="M226" s="1097"/>
    </row>
    <row r="227" spans="1:25" s="1057" customFormat="1" ht="12" x14ac:dyDescent="0.2">
      <c r="F227" s="1097"/>
      <c r="G227" s="1097"/>
      <c r="L227" s="1097"/>
      <c r="M227" s="1097"/>
    </row>
    <row r="228" spans="1:25" s="1057" customFormat="1" ht="12" x14ac:dyDescent="0.2">
      <c r="F228" s="1097"/>
      <c r="G228" s="1097"/>
      <c r="L228" s="1097"/>
      <c r="M228" s="1097"/>
    </row>
    <row r="229" spans="1:25" s="1057" customFormat="1" ht="12" x14ac:dyDescent="0.2">
      <c r="A229" s="1587" t="s">
        <v>28536</v>
      </c>
      <c r="B229" s="1587"/>
      <c r="C229" s="1587"/>
      <c r="D229" s="1587"/>
      <c r="E229" s="1099"/>
      <c r="F229" s="1098"/>
      <c r="G229" s="1098"/>
      <c r="H229" s="1099"/>
      <c r="I229" s="1099"/>
      <c r="J229" s="1099"/>
      <c r="K229" s="1099"/>
      <c r="L229" s="1097"/>
      <c r="M229" s="1097"/>
    </row>
    <row r="230" spans="1:25" s="1057" customFormat="1" ht="12" x14ac:dyDescent="0.2">
      <c r="A230" s="1587" t="s">
        <v>627</v>
      </c>
      <c r="B230" s="1587"/>
      <c r="C230" s="1587"/>
      <c r="D230" s="1587"/>
      <c r="E230" s="1099"/>
      <c r="F230" s="1098"/>
      <c r="G230" s="1098"/>
      <c r="H230" s="1099"/>
      <c r="I230" s="1099"/>
      <c r="J230" s="1099"/>
      <c r="K230" s="1099"/>
      <c r="L230" s="1097"/>
      <c r="M230" s="1097"/>
    </row>
    <row r="231" spans="1:25" s="1057" customFormat="1" ht="12" x14ac:dyDescent="0.2">
      <c r="A231" s="1587" t="s">
        <v>28535</v>
      </c>
      <c r="B231" s="1587"/>
      <c r="C231" s="1587"/>
      <c r="D231" s="1587"/>
      <c r="E231" s="1099"/>
      <c r="F231" s="1098"/>
      <c r="G231" s="1098"/>
      <c r="H231" s="1099"/>
      <c r="I231" s="1099"/>
      <c r="J231" s="1099"/>
      <c r="K231" s="1099"/>
      <c r="L231" s="1097"/>
      <c r="M231" s="1097"/>
    </row>
    <row r="232" spans="1:25" s="1057" customFormat="1" ht="12" x14ac:dyDescent="0.2">
      <c r="A232" s="1587" t="s">
        <v>28534</v>
      </c>
      <c r="B232" s="1587"/>
      <c r="C232" s="1587"/>
      <c r="D232" s="1587"/>
      <c r="E232" s="1099"/>
      <c r="F232" s="1098"/>
      <c r="G232" s="1098"/>
      <c r="H232" s="1099"/>
      <c r="I232" s="1099"/>
      <c r="J232" s="1099"/>
      <c r="K232" s="1099"/>
      <c r="L232" s="1097"/>
      <c r="M232" s="1097"/>
    </row>
    <row r="233" spans="1:25" s="1057" customFormat="1" ht="12" x14ac:dyDescent="0.2">
      <c r="F233" s="1097"/>
      <c r="G233" s="1097"/>
      <c r="L233" s="1097"/>
      <c r="M233" s="1097"/>
    </row>
    <row r="234" spans="1:25" s="1057" customFormat="1" ht="12" x14ac:dyDescent="0.2">
      <c r="F234" s="1097"/>
      <c r="G234" s="1097"/>
      <c r="L234" s="1097"/>
      <c r="M234" s="1097"/>
    </row>
    <row r="235" spans="1:25" s="1057" customFormat="1" ht="12" x14ac:dyDescent="0.2">
      <c r="F235" s="1097"/>
      <c r="G235" s="1097"/>
      <c r="L235" s="1097"/>
      <c r="M235" s="1097"/>
    </row>
    <row r="236" spans="1:25" s="1095" customFormat="1" ht="12" x14ac:dyDescent="0.2">
      <c r="A236" s="1095" t="s">
        <v>28533</v>
      </c>
      <c r="B236" s="1095" t="s">
        <v>28552</v>
      </c>
      <c r="F236" s="1096"/>
      <c r="G236" s="1096"/>
      <c r="L236" s="1096"/>
      <c r="M236" s="1096"/>
    </row>
    <row r="237" spans="1:25" s="1057" customFormat="1" ht="12" x14ac:dyDescent="0.2">
      <c r="A237" s="1092" t="s">
        <v>28532</v>
      </c>
      <c r="B237" s="1092" t="s">
        <v>28541</v>
      </c>
      <c r="C237" s="1092"/>
      <c r="D237" s="1092"/>
      <c r="E237" s="1092"/>
      <c r="F237" s="1093"/>
      <c r="G237" s="1093"/>
      <c r="H237" s="1092"/>
      <c r="I237" s="1092"/>
      <c r="J237" s="1092"/>
      <c r="K237" s="1092"/>
      <c r="L237" s="1093"/>
      <c r="M237" s="1093"/>
      <c r="N237" s="1092"/>
      <c r="O237" s="1092"/>
      <c r="P237" s="1092"/>
      <c r="Q237" s="1092"/>
      <c r="R237" s="1092"/>
      <c r="S237" s="1092"/>
      <c r="T237" s="1092"/>
      <c r="U237" s="1092"/>
      <c r="V237" s="1092"/>
      <c r="W237" s="1092"/>
      <c r="X237" s="1092"/>
      <c r="Y237" s="1092"/>
    </row>
    <row r="238" spans="1:25" s="1088" customFormat="1" ht="28.35" customHeight="1" x14ac:dyDescent="0.2">
      <c r="A238" s="1091" t="s">
        <v>28530</v>
      </c>
      <c r="B238" s="1090">
        <v>2019</v>
      </c>
      <c r="C238" s="1090">
        <v>2020</v>
      </c>
      <c r="D238" s="1090" t="s">
        <v>28526</v>
      </c>
      <c r="F238" s="1089"/>
      <c r="G238" s="1089"/>
    </row>
    <row r="239" spans="1:25" x14ac:dyDescent="0.2">
      <c r="A239" s="1087" t="s">
        <v>28525</v>
      </c>
      <c r="B239" s="1086">
        <f t="shared" ref="B239:D241" si="18">B276+B313+B350+B387</f>
        <v>118964879</v>
      </c>
      <c r="C239" s="1086">
        <f t="shared" si="18"/>
        <v>133249006</v>
      </c>
      <c r="D239" s="1086">
        <f t="shared" si="18"/>
        <v>105030508</v>
      </c>
    </row>
    <row r="240" spans="1:25" x14ac:dyDescent="0.2">
      <c r="A240" s="1087" t="s">
        <v>28524</v>
      </c>
      <c r="B240" s="1086">
        <f t="shared" si="18"/>
        <v>21524538765</v>
      </c>
      <c r="C240" s="1086">
        <f t="shared" si="18"/>
        <v>23600335795</v>
      </c>
      <c r="D240" s="1086">
        <f t="shared" si="18"/>
        <v>25359504631</v>
      </c>
    </row>
    <row r="241" spans="1:25" x14ac:dyDescent="0.2">
      <c r="A241" s="1087" t="s">
        <v>28523</v>
      </c>
      <c r="B241" s="1086">
        <f t="shared" si="18"/>
        <v>0</v>
      </c>
      <c r="C241" s="1086">
        <f t="shared" si="18"/>
        <v>0</v>
      </c>
      <c r="D241" s="1086">
        <f t="shared" si="18"/>
        <v>0</v>
      </c>
    </row>
    <row r="242" spans="1:25" s="1082" customFormat="1" ht="28.35" customHeight="1" x14ac:dyDescent="0.2">
      <c r="A242" s="1085" t="s">
        <v>29071</v>
      </c>
      <c r="B242" s="1084">
        <f>SUM(B239:B241)</f>
        <v>21643503644</v>
      </c>
      <c r="C242" s="1084">
        <f>SUM(C239:C241)</f>
        <v>23733584801</v>
      </c>
      <c r="D242" s="1084">
        <f>SUM(D239:D241)</f>
        <v>25464535139</v>
      </c>
      <c r="F242" s="1083"/>
      <c r="G242" s="1083"/>
    </row>
    <row r="243" spans="1:25" s="1057" customFormat="1" ht="12" x14ac:dyDescent="0.2">
      <c r="A243" s="1092"/>
      <c r="B243" s="1092"/>
      <c r="C243" s="1092"/>
      <c r="D243" s="1092"/>
      <c r="E243" s="1092"/>
      <c r="F243" s="1093"/>
      <c r="G243" s="1093"/>
      <c r="H243" s="1092"/>
      <c r="I243" s="1092"/>
      <c r="J243" s="1092"/>
      <c r="K243" s="1092"/>
      <c r="L243" s="1093"/>
      <c r="M243" s="1093"/>
      <c r="N243" s="1092"/>
      <c r="O243" s="1092"/>
      <c r="P243" s="1092"/>
      <c r="Q243" s="1092"/>
      <c r="R243" s="1092"/>
      <c r="S243" s="1092"/>
      <c r="T243" s="1092"/>
      <c r="U243" s="1092"/>
      <c r="V243" s="1092"/>
      <c r="W243" s="1092"/>
      <c r="X243" s="1092"/>
      <c r="Y243" s="1092"/>
    </row>
    <row r="244" spans="1:25" s="1057" customFormat="1" ht="12" x14ac:dyDescent="0.2">
      <c r="A244" s="1092"/>
      <c r="B244" s="1092"/>
      <c r="C244" s="1092"/>
      <c r="D244" s="1092"/>
      <c r="E244" s="1092"/>
      <c r="F244" s="1093"/>
      <c r="G244" s="1093"/>
      <c r="H244" s="1092"/>
      <c r="I244" s="1092"/>
      <c r="J244" s="1092"/>
      <c r="K244" s="1092"/>
      <c r="L244" s="1093"/>
      <c r="M244" s="1093"/>
      <c r="N244" s="1092"/>
      <c r="O244" s="1092"/>
      <c r="P244" s="1092"/>
      <c r="Q244" s="1092"/>
      <c r="R244" s="1092"/>
      <c r="S244" s="1092"/>
      <c r="T244" s="1092"/>
      <c r="U244" s="1092"/>
      <c r="V244" s="1092"/>
      <c r="W244" s="1092"/>
      <c r="X244" s="1092"/>
      <c r="Y244" s="1092"/>
    </row>
    <row r="245" spans="1:25" s="1088" customFormat="1" ht="28.35" customHeight="1" x14ac:dyDescent="0.2">
      <c r="A245" s="1091" t="s">
        <v>28529</v>
      </c>
      <c r="B245" s="1090">
        <v>2019</v>
      </c>
      <c r="C245" s="1090" t="s">
        <v>28527</v>
      </c>
      <c r="D245" s="1090" t="s">
        <v>28526</v>
      </c>
      <c r="F245" s="1089"/>
      <c r="G245" s="1089"/>
    </row>
    <row r="246" spans="1:25" x14ac:dyDescent="0.2">
      <c r="A246" s="1087" t="s">
        <v>28525</v>
      </c>
      <c r="B246" s="1086">
        <f t="shared" ref="B246:D248" si="19">B283+B320+B357+B394</f>
        <v>88536279</v>
      </c>
      <c r="C246" s="1086">
        <f t="shared" si="19"/>
        <v>109093983</v>
      </c>
      <c r="D246" s="1086">
        <f t="shared" si="19"/>
        <v>105030508</v>
      </c>
    </row>
    <row r="247" spans="1:25" x14ac:dyDescent="0.2">
      <c r="A247" s="1087" t="s">
        <v>28524</v>
      </c>
      <c r="B247" s="1086">
        <f t="shared" si="19"/>
        <v>14364770058</v>
      </c>
      <c r="C247" s="1086">
        <f t="shared" si="19"/>
        <v>15437061847</v>
      </c>
      <c r="D247" s="1086">
        <f t="shared" si="19"/>
        <v>25359504631</v>
      </c>
    </row>
    <row r="248" spans="1:25" x14ac:dyDescent="0.2">
      <c r="A248" s="1087" t="s">
        <v>28523</v>
      </c>
      <c r="B248" s="1086">
        <f t="shared" si="19"/>
        <v>0</v>
      </c>
      <c r="C248" s="1086">
        <f t="shared" si="19"/>
        <v>0</v>
      </c>
      <c r="D248" s="1086">
        <f t="shared" si="19"/>
        <v>0</v>
      </c>
    </row>
    <row r="249" spans="1:25" s="1082" customFormat="1" ht="28.35" customHeight="1" x14ac:dyDescent="0.2">
      <c r="A249" s="1085" t="s">
        <v>29071</v>
      </c>
      <c r="B249" s="1084">
        <f>SUM(B246:B248)</f>
        <v>14453306337</v>
      </c>
      <c r="C249" s="1084">
        <f>SUM(C246:C248)</f>
        <v>15546155830</v>
      </c>
      <c r="D249" s="1084">
        <f>SUM(D246:D248)</f>
        <v>25464535139</v>
      </c>
      <c r="F249" s="1083"/>
      <c r="G249" s="1083"/>
    </row>
    <row r="250" spans="1:25" s="1057" customFormat="1" ht="12" x14ac:dyDescent="0.2">
      <c r="A250" s="1092"/>
      <c r="B250" s="1092"/>
      <c r="C250" s="1092"/>
      <c r="D250" s="1092"/>
      <c r="E250" s="1092"/>
      <c r="F250" s="1093"/>
      <c r="G250" s="1093"/>
      <c r="H250" s="1092"/>
      <c r="I250" s="1092"/>
      <c r="J250" s="1092"/>
      <c r="K250" s="1092"/>
      <c r="L250" s="1093"/>
      <c r="M250" s="1093"/>
      <c r="N250" s="1092"/>
      <c r="O250" s="1092"/>
      <c r="P250" s="1092"/>
      <c r="Q250" s="1092"/>
      <c r="R250" s="1092"/>
      <c r="S250" s="1092"/>
      <c r="T250" s="1092"/>
      <c r="U250" s="1092"/>
      <c r="V250" s="1092"/>
      <c r="W250" s="1092"/>
      <c r="X250" s="1092"/>
      <c r="Y250" s="1092"/>
    </row>
    <row r="251" spans="1:25" s="1057" customFormat="1" ht="12" x14ac:dyDescent="0.2">
      <c r="A251" s="1092"/>
      <c r="B251" s="1092"/>
      <c r="C251" s="1092"/>
      <c r="D251" s="1092"/>
      <c r="E251" s="1092"/>
      <c r="F251" s="1093"/>
      <c r="G251" s="1093"/>
      <c r="H251" s="1092"/>
      <c r="I251" s="1092"/>
      <c r="J251" s="1092"/>
      <c r="K251" s="1092"/>
      <c r="L251" s="1093"/>
      <c r="M251" s="1093"/>
      <c r="N251" s="1092"/>
      <c r="O251" s="1092"/>
      <c r="P251" s="1092"/>
      <c r="Q251" s="1092"/>
      <c r="R251" s="1092"/>
      <c r="S251" s="1092"/>
      <c r="T251" s="1092"/>
      <c r="U251" s="1092"/>
      <c r="V251" s="1092"/>
      <c r="W251" s="1092"/>
      <c r="X251" s="1092"/>
      <c r="Y251" s="1092"/>
    </row>
    <row r="252" spans="1:25" s="1088" customFormat="1" ht="28.35" customHeight="1" x14ac:dyDescent="0.2">
      <c r="A252" s="1091" t="s">
        <v>28528</v>
      </c>
      <c r="B252" s="1090">
        <v>2019</v>
      </c>
      <c r="C252" s="1090" t="s">
        <v>28527</v>
      </c>
      <c r="D252" s="1090" t="s">
        <v>28526</v>
      </c>
      <c r="F252" s="1089"/>
      <c r="G252" s="1089"/>
    </row>
    <row r="253" spans="1:25" x14ac:dyDescent="0.2">
      <c r="A253" s="1087" t="s">
        <v>28525</v>
      </c>
      <c r="B253" s="1086">
        <f t="shared" ref="B253:D255" si="20">B290+B327+B364+B401</f>
        <v>74099717.410000011</v>
      </c>
      <c r="C253" s="1086">
        <f t="shared" si="20"/>
        <v>106513523</v>
      </c>
      <c r="D253" s="1086">
        <f t="shared" si="20"/>
        <v>105030508</v>
      </c>
    </row>
    <row r="254" spans="1:25" x14ac:dyDescent="0.2">
      <c r="A254" s="1087" t="s">
        <v>28524</v>
      </c>
      <c r="B254" s="1086">
        <f t="shared" si="20"/>
        <v>13179786806.939999</v>
      </c>
      <c r="C254" s="1086">
        <f t="shared" si="20"/>
        <v>12673048811</v>
      </c>
      <c r="D254" s="1086">
        <f t="shared" si="20"/>
        <v>15556933507</v>
      </c>
    </row>
    <row r="255" spans="1:25" x14ac:dyDescent="0.2">
      <c r="A255" s="1087" t="s">
        <v>28523</v>
      </c>
      <c r="B255" s="1086">
        <f t="shared" si="20"/>
        <v>0</v>
      </c>
      <c r="C255" s="1086">
        <f t="shared" si="20"/>
        <v>0</v>
      </c>
      <c r="D255" s="1086">
        <f t="shared" si="20"/>
        <v>0</v>
      </c>
    </row>
    <row r="256" spans="1:25" s="1082" customFormat="1" ht="28.35" customHeight="1" x14ac:dyDescent="0.2">
      <c r="A256" s="1085" t="s">
        <v>29071</v>
      </c>
      <c r="B256" s="1084">
        <f>SUM(B253:B255)</f>
        <v>13253886524.349998</v>
      </c>
      <c r="C256" s="1084">
        <f>SUM(C253:C255)</f>
        <v>12779562334</v>
      </c>
      <c r="D256" s="1084">
        <f>SUM(D253:D255)</f>
        <v>15661964015</v>
      </c>
      <c r="F256" s="1083"/>
      <c r="G256" s="1083"/>
    </row>
    <row r="257" spans="1:13" x14ac:dyDescent="0.2">
      <c r="A257" s="1081" t="s">
        <v>28522</v>
      </c>
    </row>
    <row r="258" spans="1:13" x14ac:dyDescent="0.2">
      <c r="A258" s="1080" t="s">
        <v>28521</v>
      </c>
    </row>
    <row r="261" spans="1:13" s="1057" customFormat="1" ht="12" x14ac:dyDescent="0.2">
      <c r="A261" s="1057" t="s">
        <v>28538</v>
      </c>
      <c r="F261" s="1097"/>
      <c r="G261" s="1097"/>
      <c r="L261" s="1097"/>
      <c r="M261" s="1097"/>
    </row>
    <row r="262" spans="1:13" s="1057" customFormat="1" ht="12" x14ac:dyDescent="0.2">
      <c r="A262" s="1057" t="s">
        <v>28537</v>
      </c>
      <c r="F262" s="1097"/>
      <c r="G262" s="1097"/>
      <c r="L262" s="1097"/>
      <c r="M262" s="1097"/>
    </row>
    <row r="263" spans="1:13" s="1057" customFormat="1" ht="12" x14ac:dyDescent="0.2">
      <c r="F263" s="1097"/>
      <c r="G263" s="1097"/>
      <c r="L263" s="1097"/>
      <c r="M263" s="1097"/>
    </row>
    <row r="264" spans="1:13" s="1057" customFormat="1" ht="12" x14ac:dyDescent="0.2">
      <c r="F264" s="1097"/>
      <c r="G264" s="1097"/>
      <c r="L264" s="1097"/>
      <c r="M264" s="1097"/>
    </row>
    <row r="265" spans="1:13" s="1057" customFormat="1" ht="12" x14ac:dyDescent="0.2">
      <c r="F265" s="1097"/>
      <c r="G265" s="1097"/>
      <c r="L265" s="1097"/>
      <c r="M265" s="1097"/>
    </row>
    <row r="266" spans="1:13" s="1057" customFormat="1" ht="12" x14ac:dyDescent="0.2">
      <c r="A266" s="1587" t="s">
        <v>28536</v>
      </c>
      <c r="B266" s="1587"/>
      <c r="C266" s="1587"/>
      <c r="D266" s="1587"/>
      <c r="E266" s="1099"/>
      <c r="F266" s="1098"/>
      <c r="G266" s="1098"/>
      <c r="H266" s="1099"/>
      <c r="I266" s="1099"/>
      <c r="J266" s="1099"/>
      <c r="K266" s="1099"/>
      <c r="L266" s="1097"/>
      <c r="M266" s="1097"/>
    </row>
    <row r="267" spans="1:13" s="1057" customFormat="1" ht="12" x14ac:dyDescent="0.2">
      <c r="A267" s="1587" t="s">
        <v>627</v>
      </c>
      <c r="B267" s="1587"/>
      <c r="C267" s="1587"/>
      <c r="D267" s="1587"/>
      <c r="E267" s="1099"/>
      <c r="F267" s="1098"/>
      <c r="G267" s="1098"/>
      <c r="H267" s="1099"/>
      <c r="I267" s="1099"/>
      <c r="J267" s="1099"/>
      <c r="K267" s="1099"/>
      <c r="L267" s="1097"/>
      <c r="M267" s="1097"/>
    </row>
    <row r="268" spans="1:13" s="1057" customFormat="1" ht="12" x14ac:dyDescent="0.2">
      <c r="A268" s="1587" t="s">
        <v>28535</v>
      </c>
      <c r="B268" s="1587"/>
      <c r="C268" s="1587"/>
      <c r="D268" s="1587"/>
      <c r="E268" s="1099"/>
      <c r="F268" s="1098"/>
      <c r="G268" s="1097"/>
      <c r="H268" s="1099"/>
      <c r="I268" s="1099"/>
      <c r="J268" s="1099"/>
      <c r="K268" s="1099"/>
      <c r="L268" s="1097"/>
      <c r="M268" s="1097"/>
    </row>
    <row r="269" spans="1:13" s="1057" customFormat="1" ht="12" x14ac:dyDescent="0.2">
      <c r="A269" s="1587" t="s">
        <v>28534</v>
      </c>
      <c r="B269" s="1587"/>
      <c r="C269" s="1587"/>
      <c r="D269" s="1587"/>
      <c r="E269" s="1099"/>
      <c r="F269" s="1098"/>
      <c r="G269" s="1098"/>
      <c r="H269" s="1099"/>
      <c r="I269" s="1099"/>
      <c r="J269" s="1099"/>
      <c r="K269" s="1099"/>
      <c r="L269" s="1097"/>
      <c r="M269" s="1097"/>
    </row>
    <row r="270" spans="1:13" s="1057" customFormat="1" ht="12" x14ac:dyDescent="0.2">
      <c r="F270" s="1097"/>
      <c r="G270" s="1098"/>
      <c r="L270" s="1097"/>
      <c r="M270" s="1097"/>
    </row>
    <row r="271" spans="1:13" s="1057" customFormat="1" ht="12" x14ac:dyDescent="0.2">
      <c r="F271" s="1097"/>
      <c r="G271" s="1097"/>
      <c r="L271" s="1097"/>
      <c r="M271" s="1097"/>
    </row>
    <row r="272" spans="1:13" s="1057" customFormat="1" ht="12" x14ac:dyDescent="0.2">
      <c r="F272" s="1097"/>
      <c r="G272" s="1097"/>
      <c r="L272" s="1097"/>
      <c r="M272" s="1097"/>
    </row>
    <row r="273" spans="1:25" s="1095" customFormat="1" ht="12" x14ac:dyDescent="0.2">
      <c r="A273" s="1095" t="s">
        <v>28533</v>
      </c>
      <c r="B273" s="1095" t="s">
        <v>28552</v>
      </c>
      <c r="F273" s="1096"/>
      <c r="G273" s="1096"/>
      <c r="L273" s="1096"/>
      <c r="M273" s="1096"/>
    </row>
    <row r="274" spans="1:25" s="1057" customFormat="1" ht="12" x14ac:dyDescent="0.2">
      <c r="A274" s="1092" t="s">
        <v>28532</v>
      </c>
      <c r="B274" s="1092" t="s">
        <v>28540</v>
      </c>
      <c r="C274" s="1092"/>
      <c r="D274" s="1092"/>
      <c r="E274" s="1092"/>
      <c r="F274" s="1093"/>
      <c r="G274" s="1093"/>
      <c r="H274" s="1092"/>
      <c r="I274" s="1092"/>
      <c r="J274" s="1092"/>
      <c r="K274" s="1092"/>
      <c r="L274" s="1093"/>
      <c r="M274" s="1093"/>
      <c r="N274" s="1092"/>
      <c r="O274" s="1092"/>
      <c r="P274" s="1092"/>
      <c r="Q274" s="1092"/>
      <c r="R274" s="1092"/>
      <c r="S274" s="1092"/>
      <c r="T274" s="1092"/>
      <c r="U274" s="1092"/>
      <c r="V274" s="1092"/>
      <c r="W274" s="1092"/>
      <c r="X274" s="1092"/>
      <c r="Y274" s="1092"/>
    </row>
    <row r="275" spans="1:25" s="1088" customFormat="1" ht="28.35" customHeight="1" x14ac:dyDescent="0.2">
      <c r="A275" s="1091" t="s">
        <v>28530</v>
      </c>
      <c r="B275" s="1090">
        <v>2019</v>
      </c>
      <c r="C275" s="1090">
        <v>2020</v>
      </c>
      <c r="D275" s="1090" t="s">
        <v>28526</v>
      </c>
      <c r="F275" s="1089"/>
      <c r="G275" s="1089"/>
    </row>
    <row r="276" spans="1:25" x14ac:dyDescent="0.2">
      <c r="A276" s="1087" t="s">
        <v>28525</v>
      </c>
      <c r="B276" s="1086">
        <v>118964879</v>
      </c>
      <c r="C276" s="1086">
        <v>133249006</v>
      </c>
      <c r="D276" s="1086">
        <v>105030508</v>
      </c>
    </row>
    <row r="277" spans="1:25" x14ac:dyDescent="0.2">
      <c r="A277" s="1087" t="s">
        <v>28524</v>
      </c>
      <c r="B277" s="1086">
        <v>6555664336</v>
      </c>
      <c r="C277" s="1086">
        <v>11595191553</v>
      </c>
      <c r="D277" s="1086">
        <v>8840161793</v>
      </c>
    </row>
    <row r="278" spans="1:25" x14ac:dyDescent="0.2">
      <c r="A278" s="1087" t="s">
        <v>28523</v>
      </c>
      <c r="B278" s="1086">
        <v>0</v>
      </c>
      <c r="C278" s="1086">
        <v>0</v>
      </c>
      <c r="D278" s="1086">
        <v>0</v>
      </c>
    </row>
    <row r="279" spans="1:25" s="1082" customFormat="1" ht="19.5" customHeight="1" x14ac:dyDescent="0.2">
      <c r="A279" s="1085" t="s">
        <v>29071</v>
      </c>
      <c r="B279" s="1084">
        <f>SUM(B276:B278)</f>
        <v>6674629215</v>
      </c>
      <c r="C279" s="1084">
        <f>SUM(C276:C278)</f>
        <v>11728440559</v>
      </c>
      <c r="D279" s="1084">
        <f>SUM(D276:D278)</f>
        <v>8945192301</v>
      </c>
      <c r="F279" s="1083"/>
      <c r="G279" s="1083"/>
    </row>
    <row r="280" spans="1:25" s="1057" customFormat="1" ht="12" x14ac:dyDescent="0.2">
      <c r="A280" s="1092"/>
      <c r="B280" s="1092"/>
      <c r="C280" s="1092"/>
      <c r="D280" s="1092"/>
      <c r="E280" s="1092"/>
      <c r="F280" s="1093"/>
      <c r="G280" s="1093"/>
      <c r="H280" s="1092"/>
      <c r="I280" s="1092"/>
      <c r="J280" s="1092"/>
      <c r="K280" s="1092"/>
      <c r="L280" s="1093"/>
      <c r="M280" s="1093"/>
      <c r="N280" s="1092"/>
      <c r="O280" s="1092"/>
      <c r="P280" s="1092"/>
      <c r="Q280" s="1092"/>
      <c r="R280" s="1092"/>
      <c r="S280" s="1092"/>
      <c r="T280" s="1092"/>
      <c r="U280" s="1092"/>
      <c r="V280" s="1092"/>
      <c r="W280" s="1092"/>
      <c r="X280" s="1092"/>
      <c r="Y280" s="1092"/>
    </row>
    <row r="281" spans="1:25" s="1057" customFormat="1" ht="12" x14ac:dyDescent="0.2">
      <c r="A281" s="1092"/>
      <c r="B281" s="1092"/>
      <c r="C281" s="1092"/>
      <c r="D281" s="1092"/>
      <c r="E281" s="1092"/>
      <c r="F281" s="1093"/>
      <c r="G281" s="1093"/>
      <c r="H281" s="1092"/>
      <c r="I281" s="1092"/>
      <c r="J281" s="1092"/>
      <c r="K281" s="1092"/>
      <c r="L281" s="1093"/>
      <c r="M281" s="1093"/>
      <c r="N281" s="1092"/>
      <c r="O281" s="1092"/>
      <c r="P281" s="1092"/>
      <c r="Q281" s="1092"/>
      <c r="R281" s="1092"/>
      <c r="S281" s="1092"/>
      <c r="T281" s="1092"/>
      <c r="U281" s="1092"/>
      <c r="V281" s="1092"/>
      <c r="W281" s="1092"/>
      <c r="X281" s="1092"/>
      <c r="Y281" s="1092"/>
    </row>
    <row r="282" spans="1:25" s="1088" customFormat="1" ht="28.35" customHeight="1" x14ac:dyDescent="0.2">
      <c r="A282" s="1091" t="s">
        <v>28529</v>
      </c>
      <c r="B282" s="1090">
        <v>2019</v>
      </c>
      <c r="C282" s="1090" t="s">
        <v>28527</v>
      </c>
      <c r="D282" s="1090" t="s">
        <v>28526</v>
      </c>
      <c r="F282" s="1089"/>
      <c r="G282" s="1089"/>
    </row>
    <row r="283" spans="1:25" x14ac:dyDescent="0.2">
      <c r="A283" s="1087" t="s">
        <v>28525</v>
      </c>
      <c r="B283" s="1086">
        <v>88536279</v>
      </c>
      <c r="C283" s="1086">
        <v>109093983</v>
      </c>
      <c r="D283" s="1086">
        <v>105030508</v>
      </c>
    </row>
    <row r="284" spans="1:25" x14ac:dyDescent="0.2">
      <c r="A284" s="1087" t="s">
        <v>28524</v>
      </c>
      <c r="B284" s="1086">
        <v>1239510297</v>
      </c>
      <c r="C284" s="1086">
        <v>3649865693</v>
      </c>
      <c r="D284" s="1086">
        <v>8840161793</v>
      </c>
    </row>
    <row r="285" spans="1:25" x14ac:dyDescent="0.2">
      <c r="A285" s="1087" t="s">
        <v>28523</v>
      </c>
      <c r="B285" s="1086">
        <v>0</v>
      </c>
      <c r="C285" s="1086">
        <v>0</v>
      </c>
      <c r="D285" s="1086">
        <v>0</v>
      </c>
    </row>
    <row r="286" spans="1:25" s="1082" customFormat="1" ht="19.5" customHeight="1" x14ac:dyDescent="0.2">
      <c r="A286" s="1085" t="s">
        <v>29071</v>
      </c>
      <c r="B286" s="1084">
        <f>SUM(B283:B285)</f>
        <v>1328046576</v>
      </c>
      <c r="C286" s="1084">
        <f>SUM(C283:C285)</f>
        <v>3758959676</v>
      </c>
      <c r="D286" s="1084">
        <f>SUM(D283:D285)</f>
        <v>8945192301</v>
      </c>
      <c r="F286" s="1083"/>
      <c r="G286" s="1083"/>
    </row>
    <row r="287" spans="1:25" s="1057" customFormat="1" ht="12" x14ac:dyDescent="0.2">
      <c r="A287" s="1092"/>
      <c r="B287" s="1092"/>
      <c r="C287" s="1092"/>
      <c r="D287" s="1092"/>
      <c r="E287" s="1092"/>
      <c r="F287" s="1093"/>
      <c r="G287" s="1093"/>
      <c r="H287" s="1092"/>
      <c r="I287" s="1092"/>
      <c r="J287" s="1092"/>
      <c r="K287" s="1092"/>
      <c r="L287" s="1093"/>
      <c r="M287" s="1093"/>
      <c r="N287" s="1092"/>
      <c r="O287" s="1092"/>
      <c r="P287" s="1092"/>
      <c r="Q287" s="1092"/>
      <c r="R287" s="1092"/>
      <c r="S287" s="1092"/>
      <c r="T287" s="1092"/>
      <c r="U287" s="1092"/>
      <c r="V287" s="1092"/>
      <c r="W287" s="1092"/>
      <c r="X287" s="1092"/>
      <c r="Y287" s="1092"/>
    </row>
    <row r="288" spans="1:25" s="1057" customFormat="1" ht="12" x14ac:dyDescent="0.2">
      <c r="A288" s="1092"/>
      <c r="B288" s="1092"/>
      <c r="C288" s="1092"/>
      <c r="D288" s="1092"/>
      <c r="E288" s="1092"/>
      <c r="F288" s="1093"/>
      <c r="G288" s="1093"/>
      <c r="H288" s="1092"/>
      <c r="I288" s="1092"/>
      <c r="J288" s="1092"/>
      <c r="K288" s="1092"/>
      <c r="L288" s="1093"/>
      <c r="M288" s="1093"/>
      <c r="N288" s="1092"/>
      <c r="O288" s="1092"/>
      <c r="P288" s="1092"/>
      <c r="Q288" s="1092"/>
      <c r="R288" s="1092"/>
      <c r="S288" s="1092"/>
      <c r="T288" s="1092"/>
      <c r="U288" s="1092"/>
      <c r="V288" s="1092"/>
      <c r="W288" s="1092"/>
      <c r="X288" s="1092"/>
      <c r="Y288" s="1092"/>
    </row>
    <row r="289" spans="1:13" s="1088" customFormat="1" ht="28.35" customHeight="1" x14ac:dyDescent="0.2">
      <c r="A289" s="1091" t="s">
        <v>28528</v>
      </c>
      <c r="B289" s="1090">
        <v>2019</v>
      </c>
      <c r="C289" s="1090" t="s">
        <v>28527</v>
      </c>
      <c r="D289" s="1090" t="s">
        <v>28526</v>
      </c>
      <c r="F289" s="1089"/>
      <c r="G289" s="1089"/>
    </row>
    <row r="290" spans="1:13" x14ac:dyDescent="0.2">
      <c r="A290" s="1087" t="s">
        <v>28525</v>
      </c>
      <c r="B290" s="1086">
        <v>74099717.410000011</v>
      </c>
      <c r="C290" s="1086">
        <v>106513523</v>
      </c>
      <c r="D290" s="1086">
        <v>105030508</v>
      </c>
    </row>
    <row r="291" spans="1:13" x14ac:dyDescent="0.2">
      <c r="A291" s="1087" t="s">
        <v>28524</v>
      </c>
      <c r="B291" s="1086">
        <v>926451922.50999987</v>
      </c>
      <c r="C291" s="1086">
        <v>2476431542</v>
      </c>
      <c r="D291" s="1086">
        <v>862713176</v>
      </c>
    </row>
    <row r="292" spans="1:13" x14ac:dyDescent="0.2">
      <c r="A292" s="1087" t="s">
        <v>28523</v>
      </c>
      <c r="B292" s="1086">
        <v>0</v>
      </c>
      <c r="C292" s="1086">
        <v>0</v>
      </c>
      <c r="D292" s="1086">
        <v>0</v>
      </c>
    </row>
    <row r="293" spans="1:13" s="1082" customFormat="1" ht="19.5" customHeight="1" x14ac:dyDescent="0.2">
      <c r="A293" s="1085" t="s">
        <v>29071</v>
      </c>
      <c r="B293" s="1084">
        <f>SUM(B290:B292)</f>
        <v>1000551639.9199998</v>
      </c>
      <c r="C293" s="1084">
        <f>SUM(C290:C292)</f>
        <v>2582945065</v>
      </c>
      <c r="D293" s="1084">
        <f>SUM(D290:D292)</f>
        <v>967743684</v>
      </c>
      <c r="F293" s="1083"/>
      <c r="G293" s="1083"/>
    </row>
    <row r="294" spans="1:13" x14ac:dyDescent="0.2">
      <c r="A294" s="1081" t="s">
        <v>28522</v>
      </c>
    </row>
    <row r="295" spans="1:13" x14ac:dyDescent="0.2">
      <c r="A295" s="1080" t="s">
        <v>28521</v>
      </c>
    </row>
    <row r="298" spans="1:13" s="1057" customFormat="1" ht="12" x14ac:dyDescent="0.2">
      <c r="A298" s="1057" t="s">
        <v>28538</v>
      </c>
      <c r="F298" s="1097"/>
      <c r="G298" s="1097"/>
      <c r="L298" s="1097"/>
      <c r="M298" s="1097"/>
    </row>
    <row r="299" spans="1:13" s="1057" customFormat="1" ht="12" x14ac:dyDescent="0.2">
      <c r="A299" s="1057" t="s">
        <v>28537</v>
      </c>
      <c r="F299" s="1097"/>
      <c r="G299" s="1097"/>
      <c r="L299" s="1097"/>
      <c r="M299" s="1097"/>
    </row>
    <row r="300" spans="1:13" s="1057" customFormat="1" ht="12" x14ac:dyDescent="0.2">
      <c r="F300" s="1097"/>
      <c r="G300" s="1097"/>
      <c r="L300" s="1097"/>
      <c r="M300" s="1097"/>
    </row>
    <row r="301" spans="1:13" s="1057" customFormat="1" ht="12" x14ac:dyDescent="0.2">
      <c r="F301" s="1097"/>
      <c r="G301" s="1097"/>
      <c r="L301" s="1097"/>
      <c r="M301" s="1097"/>
    </row>
    <row r="302" spans="1:13" s="1057" customFormat="1" ht="12" x14ac:dyDescent="0.2">
      <c r="F302" s="1097"/>
      <c r="G302" s="1097"/>
      <c r="L302" s="1097"/>
      <c r="M302" s="1097"/>
    </row>
    <row r="303" spans="1:13" s="1057" customFormat="1" ht="12" x14ac:dyDescent="0.2">
      <c r="A303" s="1587" t="s">
        <v>28536</v>
      </c>
      <c r="B303" s="1587"/>
      <c r="C303" s="1587"/>
      <c r="D303" s="1587"/>
      <c r="E303" s="1099"/>
      <c r="F303" s="1098"/>
      <c r="G303" s="1098"/>
      <c r="H303" s="1099"/>
      <c r="I303" s="1099"/>
      <c r="J303" s="1099"/>
      <c r="K303" s="1099"/>
      <c r="L303" s="1097"/>
      <c r="M303" s="1097"/>
    </row>
    <row r="304" spans="1:13" s="1057" customFormat="1" ht="12" x14ac:dyDescent="0.2">
      <c r="A304" s="1587" t="s">
        <v>627</v>
      </c>
      <c r="B304" s="1587"/>
      <c r="C304" s="1587"/>
      <c r="D304" s="1587"/>
      <c r="E304" s="1099"/>
      <c r="F304" s="1098"/>
      <c r="G304" s="1098"/>
      <c r="H304" s="1099"/>
      <c r="I304" s="1099"/>
      <c r="J304" s="1099"/>
      <c r="K304" s="1099"/>
      <c r="L304" s="1097"/>
      <c r="M304" s="1097"/>
    </row>
    <row r="305" spans="1:25" s="1057" customFormat="1" ht="12" x14ac:dyDescent="0.2">
      <c r="A305" s="1587" t="s">
        <v>28535</v>
      </c>
      <c r="B305" s="1587"/>
      <c r="C305" s="1587"/>
      <c r="D305" s="1587"/>
      <c r="E305" s="1099"/>
      <c r="F305" s="1098"/>
      <c r="G305" s="1097"/>
      <c r="H305" s="1099"/>
      <c r="I305" s="1099"/>
      <c r="J305" s="1099"/>
      <c r="K305" s="1099"/>
      <c r="L305" s="1097"/>
      <c r="M305" s="1097"/>
    </row>
    <row r="306" spans="1:25" s="1057" customFormat="1" ht="12" x14ac:dyDescent="0.2">
      <c r="A306" s="1587" t="s">
        <v>28534</v>
      </c>
      <c r="B306" s="1587"/>
      <c r="C306" s="1587"/>
      <c r="D306" s="1587"/>
      <c r="E306" s="1099"/>
      <c r="F306" s="1098"/>
      <c r="G306" s="1098"/>
      <c r="H306" s="1099"/>
      <c r="I306" s="1099"/>
      <c r="J306" s="1099"/>
      <c r="K306" s="1099"/>
      <c r="L306" s="1097"/>
      <c r="M306" s="1097"/>
    </row>
    <row r="307" spans="1:25" s="1057" customFormat="1" ht="12" x14ac:dyDescent="0.2">
      <c r="F307" s="1097"/>
      <c r="G307" s="1098"/>
      <c r="L307" s="1097"/>
      <c r="M307" s="1097"/>
    </row>
    <row r="308" spans="1:25" s="1057" customFormat="1" ht="12" x14ac:dyDescent="0.2">
      <c r="F308" s="1097"/>
      <c r="G308" s="1097"/>
      <c r="L308" s="1097"/>
      <c r="M308" s="1097"/>
    </row>
    <row r="309" spans="1:25" s="1057" customFormat="1" ht="12" x14ac:dyDescent="0.2">
      <c r="F309" s="1097"/>
      <c r="G309" s="1097"/>
      <c r="L309" s="1097"/>
      <c r="M309" s="1097"/>
    </row>
    <row r="310" spans="1:25" s="1095" customFormat="1" ht="12" x14ac:dyDescent="0.2">
      <c r="A310" s="1095" t="s">
        <v>28533</v>
      </c>
      <c r="B310" s="1095" t="s">
        <v>28552</v>
      </c>
      <c r="F310" s="1096"/>
      <c r="G310" s="1096"/>
      <c r="L310" s="1096"/>
      <c r="M310" s="1096"/>
    </row>
    <row r="311" spans="1:25" s="1057" customFormat="1" ht="12" x14ac:dyDescent="0.2">
      <c r="A311" s="1092" t="s">
        <v>28532</v>
      </c>
      <c r="B311" s="1092" t="s">
        <v>28539</v>
      </c>
      <c r="C311" s="1092"/>
      <c r="D311" s="1092"/>
      <c r="E311" s="1092"/>
      <c r="F311" s="1093"/>
      <c r="G311" s="1093"/>
      <c r="H311" s="1092"/>
      <c r="I311" s="1092"/>
      <c r="J311" s="1092"/>
      <c r="K311" s="1092"/>
      <c r="L311" s="1093"/>
      <c r="M311" s="1093"/>
      <c r="N311" s="1092"/>
      <c r="O311" s="1092"/>
      <c r="P311" s="1092"/>
      <c r="Q311" s="1092"/>
      <c r="R311" s="1092"/>
      <c r="S311" s="1092"/>
      <c r="T311" s="1092"/>
      <c r="U311" s="1092"/>
      <c r="V311" s="1092"/>
      <c r="W311" s="1092"/>
      <c r="X311" s="1092"/>
      <c r="Y311" s="1092"/>
    </row>
    <row r="312" spans="1:25" s="1088" customFormat="1" ht="28.35" customHeight="1" x14ac:dyDescent="0.2">
      <c r="A312" s="1091" t="s">
        <v>28530</v>
      </c>
      <c r="B312" s="1090">
        <v>2019</v>
      </c>
      <c r="C312" s="1090">
        <v>2020</v>
      </c>
      <c r="D312" s="1090" t="s">
        <v>28526</v>
      </c>
      <c r="F312" s="1089"/>
      <c r="G312" s="1089"/>
    </row>
    <row r="313" spans="1:25" x14ac:dyDescent="0.2">
      <c r="A313" s="1087" t="s">
        <v>28525</v>
      </c>
      <c r="B313" s="1086">
        <v>0</v>
      </c>
      <c r="C313" s="1086">
        <v>0</v>
      </c>
      <c r="D313" s="1086">
        <v>0</v>
      </c>
    </row>
    <row r="314" spans="1:25" x14ac:dyDescent="0.2">
      <c r="A314" s="1087" t="s">
        <v>28524</v>
      </c>
      <c r="B314" s="1086">
        <v>40155743</v>
      </c>
      <c r="C314" s="1086">
        <v>38672865</v>
      </c>
      <c r="D314" s="1086">
        <v>40401434</v>
      </c>
    </row>
    <row r="315" spans="1:25" x14ac:dyDescent="0.2">
      <c r="A315" s="1087" t="s">
        <v>28523</v>
      </c>
      <c r="B315" s="1086">
        <v>0</v>
      </c>
      <c r="C315" s="1086">
        <v>0</v>
      </c>
      <c r="D315" s="1086">
        <v>0</v>
      </c>
    </row>
    <row r="316" spans="1:25" s="1082" customFormat="1" ht="28.35" customHeight="1" x14ac:dyDescent="0.2">
      <c r="A316" s="1085" t="s">
        <v>29071</v>
      </c>
      <c r="B316" s="1084">
        <f>SUM(B313:B315)</f>
        <v>40155743</v>
      </c>
      <c r="C316" s="1084">
        <f>SUM(C313:C315)</f>
        <v>38672865</v>
      </c>
      <c r="D316" s="1084">
        <f>SUM(D313:D315)</f>
        <v>40401434</v>
      </c>
      <c r="F316" s="1083"/>
      <c r="G316" s="1083"/>
    </row>
    <row r="317" spans="1:25" s="1057" customFormat="1" ht="12" x14ac:dyDescent="0.2">
      <c r="A317" s="1092"/>
      <c r="B317" s="1092"/>
      <c r="C317" s="1092"/>
      <c r="D317" s="1092"/>
      <c r="E317" s="1092"/>
      <c r="F317" s="1093"/>
      <c r="G317" s="1093"/>
      <c r="H317" s="1092"/>
      <c r="I317" s="1092"/>
      <c r="J317" s="1092"/>
      <c r="K317" s="1092"/>
      <c r="L317" s="1093"/>
      <c r="M317" s="1093"/>
      <c r="N317" s="1092"/>
      <c r="O317" s="1092"/>
      <c r="P317" s="1092"/>
      <c r="Q317" s="1092"/>
      <c r="R317" s="1092"/>
      <c r="S317" s="1092"/>
      <c r="T317" s="1092"/>
      <c r="U317" s="1092"/>
      <c r="V317" s="1092"/>
      <c r="W317" s="1092"/>
      <c r="X317" s="1092"/>
      <c r="Y317" s="1092"/>
    </row>
    <row r="318" spans="1:25" s="1057" customFormat="1" ht="12" x14ac:dyDescent="0.2">
      <c r="A318" s="1092"/>
      <c r="B318" s="1092"/>
      <c r="C318" s="1092"/>
      <c r="D318" s="1092"/>
      <c r="E318" s="1092"/>
      <c r="F318" s="1093"/>
      <c r="G318" s="1093"/>
      <c r="H318" s="1092"/>
      <c r="I318" s="1092"/>
      <c r="J318" s="1092"/>
      <c r="K318" s="1092"/>
      <c r="L318" s="1093"/>
      <c r="M318" s="1093"/>
      <c r="N318" s="1092"/>
      <c r="O318" s="1092"/>
      <c r="P318" s="1092"/>
      <c r="Q318" s="1092"/>
      <c r="R318" s="1092"/>
      <c r="S318" s="1092"/>
      <c r="T318" s="1092"/>
      <c r="U318" s="1092"/>
      <c r="V318" s="1092"/>
      <c r="W318" s="1092"/>
      <c r="X318" s="1092"/>
      <c r="Y318" s="1092"/>
    </row>
    <row r="319" spans="1:25" s="1088" customFormat="1" ht="28.35" customHeight="1" x14ac:dyDescent="0.2">
      <c r="A319" s="1091" t="s">
        <v>28529</v>
      </c>
      <c r="B319" s="1090">
        <v>2019</v>
      </c>
      <c r="C319" s="1090" t="s">
        <v>28527</v>
      </c>
      <c r="D319" s="1090" t="s">
        <v>28526</v>
      </c>
      <c r="F319" s="1089"/>
      <c r="G319" s="1089"/>
    </row>
    <row r="320" spans="1:25" x14ac:dyDescent="0.2">
      <c r="A320" s="1087" t="s">
        <v>28525</v>
      </c>
      <c r="B320" s="1086">
        <v>0</v>
      </c>
      <c r="C320" s="1086">
        <v>0</v>
      </c>
      <c r="D320" s="1086">
        <v>0</v>
      </c>
    </row>
    <row r="321" spans="1:25" x14ac:dyDescent="0.2">
      <c r="A321" s="1087" t="s">
        <v>28524</v>
      </c>
      <c r="B321" s="1086">
        <v>64132623</v>
      </c>
      <c r="C321" s="1086">
        <v>38672865</v>
      </c>
      <c r="D321" s="1086">
        <v>40401434</v>
      </c>
    </row>
    <row r="322" spans="1:25" x14ac:dyDescent="0.2">
      <c r="A322" s="1087" t="s">
        <v>28523</v>
      </c>
      <c r="B322" s="1086">
        <v>0</v>
      </c>
      <c r="C322" s="1086">
        <v>0</v>
      </c>
      <c r="D322" s="1086">
        <v>0</v>
      </c>
    </row>
    <row r="323" spans="1:25" s="1082" customFormat="1" ht="28.35" customHeight="1" x14ac:dyDescent="0.2">
      <c r="A323" s="1085" t="s">
        <v>29071</v>
      </c>
      <c r="B323" s="1084">
        <f>SUM(B320:B322)</f>
        <v>64132623</v>
      </c>
      <c r="C323" s="1084">
        <f>SUM(C320:C322)</f>
        <v>38672865</v>
      </c>
      <c r="D323" s="1084">
        <f>SUM(D320:D322)</f>
        <v>40401434</v>
      </c>
      <c r="F323" s="1083"/>
      <c r="G323" s="1083"/>
    </row>
    <row r="324" spans="1:25" s="1057" customFormat="1" ht="12" x14ac:dyDescent="0.2">
      <c r="A324" s="1092"/>
      <c r="B324" s="1092"/>
      <c r="C324" s="1092"/>
      <c r="D324" s="1092"/>
      <c r="E324" s="1092"/>
      <c r="F324" s="1093"/>
      <c r="G324" s="1093"/>
      <c r="H324" s="1092"/>
      <c r="I324" s="1092"/>
      <c r="J324" s="1092"/>
      <c r="K324" s="1092"/>
      <c r="L324" s="1093"/>
      <c r="M324" s="1093"/>
      <c r="N324" s="1092"/>
      <c r="O324" s="1092"/>
      <c r="P324" s="1092"/>
      <c r="Q324" s="1092"/>
      <c r="R324" s="1092"/>
      <c r="S324" s="1092"/>
      <c r="T324" s="1092"/>
      <c r="U324" s="1092"/>
      <c r="V324" s="1092"/>
      <c r="W324" s="1092"/>
      <c r="X324" s="1092"/>
      <c r="Y324" s="1092"/>
    </row>
    <row r="325" spans="1:25" s="1057" customFormat="1" ht="12" x14ac:dyDescent="0.2">
      <c r="A325" s="1092"/>
      <c r="B325" s="1092"/>
      <c r="C325" s="1092"/>
      <c r="D325" s="1092"/>
      <c r="E325" s="1092"/>
      <c r="F325" s="1093"/>
      <c r="G325" s="1093"/>
      <c r="H325" s="1092"/>
      <c r="I325" s="1092"/>
      <c r="J325" s="1092"/>
      <c r="K325" s="1092"/>
      <c r="L325" s="1093"/>
      <c r="M325" s="1093"/>
      <c r="N325" s="1092"/>
      <c r="O325" s="1092"/>
      <c r="P325" s="1092"/>
      <c r="Q325" s="1092"/>
      <c r="R325" s="1092"/>
      <c r="S325" s="1092"/>
      <c r="T325" s="1092"/>
      <c r="U325" s="1092"/>
      <c r="V325" s="1092"/>
      <c r="W325" s="1092"/>
      <c r="X325" s="1092"/>
      <c r="Y325" s="1092"/>
    </row>
    <row r="326" spans="1:25" s="1088" customFormat="1" ht="28.35" customHeight="1" x14ac:dyDescent="0.2">
      <c r="A326" s="1091" t="s">
        <v>28528</v>
      </c>
      <c r="B326" s="1090">
        <v>2019</v>
      </c>
      <c r="C326" s="1090" t="s">
        <v>28527</v>
      </c>
      <c r="D326" s="1090" t="s">
        <v>28526</v>
      </c>
      <c r="F326" s="1089"/>
      <c r="G326" s="1089"/>
    </row>
    <row r="327" spans="1:25" x14ac:dyDescent="0.2">
      <c r="A327" s="1087" t="s">
        <v>28525</v>
      </c>
      <c r="B327" s="1086">
        <v>0</v>
      </c>
      <c r="C327" s="1086">
        <v>0</v>
      </c>
      <c r="D327" s="1086">
        <v>0</v>
      </c>
    </row>
    <row r="328" spans="1:25" x14ac:dyDescent="0.2">
      <c r="A328" s="1087" t="s">
        <v>28524</v>
      </c>
      <c r="B328" s="1086">
        <v>44560743.299999997</v>
      </c>
      <c r="C328" s="1086">
        <v>38672865</v>
      </c>
      <c r="D328" s="1086">
        <v>40401434</v>
      </c>
    </row>
    <row r="329" spans="1:25" x14ac:dyDescent="0.2">
      <c r="A329" s="1087" t="s">
        <v>28523</v>
      </c>
      <c r="B329" s="1086">
        <v>0</v>
      </c>
      <c r="C329" s="1086">
        <v>0</v>
      </c>
      <c r="D329" s="1086">
        <v>0</v>
      </c>
    </row>
    <row r="330" spans="1:25" s="1082" customFormat="1" ht="28.35" customHeight="1" x14ac:dyDescent="0.2">
      <c r="A330" s="1085" t="s">
        <v>29071</v>
      </c>
      <c r="B330" s="1084">
        <f>SUM(B327:B329)</f>
        <v>44560743.299999997</v>
      </c>
      <c r="C330" s="1084">
        <f>SUM(C327:C329)</f>
        <v>38672865</v>
      </c>
      <c r="D330" s="1084">
        <f>SUM(D327:D329)</f>
        <v>40401434</v>
      </c>
      <c r="F330" s="1083"/>
      <c r="G330" s="1083"/>
    </row>
    <row r="331" spans="1:25" x14ac:dyDescent="0.2">
      <c r="A331" s="1081" t="s">
        <v>28522</v>
      </c>
    </row>
    <row r="332" spans="1:25" x14ac:dyDescent="0.2">
      <c r="A332" s="1080" t="s">
        <v>28521</v>
      </c>
    </row>
    <row r="335" spans="1:25" s="1057" customFormat="1" ht="12" x14ac:dyDescent="0.2">
      <c r="A335" s="1057" t="s">
        <v>28538</v>
      </c>
      <c r="F335" s="1097"/>
      <c r="G335" s="1097"/>
      <c r="L335" s="1097"/>
      <c r="M335" s="1097"/>
    </row>
    <row r="336" spans="1:25" s="1057" customFormat="1" ht="12" x14ac:dyDescent="0.2">
      <c r="A336" s="1057" t="s">
        <v>28537</v>
      </c>
      <c r="F336" s="1097"/>
      <c r="G336" s="1097"/>
      <c r="L336" s="1097"/>
      <c r="M336" s="1097"/>
    </row>
    <row r="337" spans="1:25" s="1057" customFormat="1" ht="12" x14ac:dyDescent="0.2">
      <c r="F337" s="1097"/>
      <c r="G337" s="1097"/>
      <c r="L337" s="1097"/>
      <c r="M337" s="1097"/>
    </row>
    <row r="338" spans="1:25" s="1057" customFormat="1" ht="12" x14ac:dyDescent="0.2">
      <c r="F338" s="1097"/>
      <c r="G338" s="1097"/>
      <c r="L338" s="1097"/>
      <c r="M338" s="1097"/>
    </row>
    <row r="339" spans="1:25" s="1057" customFormat="1" ht="12" x14ac:dyDescent="0.2">
      <c r="F339" s="1097"/>
      <c r="G339" s="1097"/>
      <c r="L339" s="1097"/>
      <c r="M339" s="1097"/>
    </row>
    <row r="340" spans="1:25" s="1057" customFormat="1" ht="12" x14ac:dyDescent="0.2">
      <c r="A340" s="1587" t="s">
        <v>28536</v>
      </c>
      <c r="B340" s="1587"/>
      <c r="C340" s="1587"/>
      <c r="D340" s="1587"/>
      <c r="E340" s="1099"/>
      <c r="F340" s="1098"/>
      <c r="G340" s="1098"/>
      <c r="H340" s="1099"/>
      <c r="I340" s="1099"/>
      <c r="J340" s="1099"/>
      <c r="K340" s="1099"/>
      <c r="L340" s="1097"/>
      <c r="M340" s="1097"/>
    </row>
    <row r="341" spans="1:25" s="1057" customFormat="1" ht="12" x14ac:dyDescent="0.2">
      <c r="A341" s="1587" t="s">
        <v>627</v>
      </c>
      <c r="B341" s="1587"/>
      <c r="C341" s="1587"/>
      <c r="D341" s="1587"/>
      <c r="E341" s="1099"/>
      <c r="F341" s="1098"/>
      <c r="G341" s="1098"/>
      <c r="H341" s="1099"/>
      <c r="I341" s="1099"/>
      <c r="J341" s="1099"/>
      <c r="K341" s="1099"/>
      <c r="L341" s="1097"/>
      <c r="M341" s="1097"/>
    </row>
    <row r="342" spans="1:25" s="1057" customFormat="1" ht="12" x14ac:dyDescent="0.2">
      <c r="A342" s="1587" t="s">
        <v>28535</v>
      </c>
      <c r="B342" s="1587"/>
      <c r="C342" s="1587"/>
      <c r="D342" s="1587"/>
      <c r="E342" s="1099"/>
      <c r="F342" s="1098"/>
      <c r="G342" s="1097"/>
      <c r="H342" s="1099"/>
      <c r="I342" s="1099"/>
      <c r="J342" s="1099"/>
      <c r="K342" s="1099"/>
      <c r="L342" s="1097"/>
      <c r="M342" s="1097"/>
    </row>
    <row r="343" spans="1:25" s="1057" customFormat="1" ht="12" x14ac:dyDescent="0.2">
      <c r="A343" s="1587" t="s">
        <v>28534</v>
      </c>
      <c r="B343" s="1587"/>
      <c r="C343" s="1587"/>
      <c r="D343" s="1587"/>
      <c r="E343" s="1099"/>
      <c r="F343" s="1098"/>
      <c r="G343" s="1098"/>
      <c r="H343" s="1099"/>
      <c r="I343" s="1099"/>
      <c r="J343" s="1099"/>
      <c r="K343" s="1099"/>
      <c r="L343" s="1097"/>
      <c r="M343" s="1097"/>
    </row>
    <row r="344" spans="1:25" s="1057" customFormat="1" ht="12" x14ac:dyDescent="0.2">
      <c r="F344" s="1097"/>
      <c r="G344" s="1098"/>
      <c r="L344" s="1097"/>
      <c r="M344" s="1097"/>
    </row>
    <row r="345" spans="1:25" s="1057" customFormat="1" ht="12" x14ac:dyDescent="0.2">
      <c r="F345" s="1097"/>
      <c r="G345" s="1097"/>
      <c r="L345" s="1097"/>
      <c r="M345" s="1097"/>
    </row>
    <row r="346" spans="1:25" s="1057" customFormat="1" ht="12" x14ac:dyDescent="0.2">
      <c r="F346" s="1097"/>
      <c r="G346" s="1097"/>
      <c r="L346" s="1097"/>
      <c r="M346" s="1097"/>
    </row>
    <row r="347" spans="1:25" s="1095" customFormat="1" ht="12" x14ac:dyDescent="0.2">
      <c r="A347" s="1095" t="s">
        <v>28533</v>
      </c>
      <c r="B347" s="1095" t="s">
        <v>28552</v>
      </c>
      <c r="F347" s="1096"/>
      <c r="G347" s="1096"/>
      <c r="L347" s="1096"/>
      <c r="M347" s="1096"/>
    </row>
    <row r="348" spans="1:25" s="1106" customFormat="1" ht="31.5" customHeight="1" x14ac:dyDescent="0.2">
      <c r="A348" s="1107" t="s">
        <v>28532</v>
      </c>
      <c r="B348" s="1588" t="s">
        <v>28531</v>
      </c>
      <c r="C348" s="1588"/>
      <c r="D348" s="1588"/>
      <c r="E348" s="1107"/>
      <c r="F348" s="1108"/>
      <c r="G348" s="1108"/>
      <c r="H348" s="1107"/>
      <c r="I348" s="1107"/>
      <c r="J348" s="1107"/>
      <c r="K348" s="1107"/>
      <c r="L348" s="1108"/>
      <c r="M348" s="1108"/>
      <c r="N348" s="1107"/>
      <c r="O348" s="1107"/>
      <c r="P348" s="1107"/>
      <c r="Q348" s="1107"/>
      <c r="R348" s="1107"/>
      <c r="S348" s="1107"/>
      <c r="T348" s="1107"/>
      <c r="U348" s="1107"/>
      <c r="V348" s="1107"/>
      <c r="W348" s="1107"/>
      <c r="X348" s="1107"/>
      <c r="Y348" s="1107"/>
    </row>
    <row r="349" spans="1:25" s="1088" customFormat="1" ht="28.35" customHeight="1" x14ac:dyDescent="0.2">
      <c r="A349" s="1091" t="s">
        <v>28530</v>
      </c>
      <c r="B349" s="1090">
        <v>2019</v>
      </c>
      <c r="C349" s="1090">
        <v>2020</v>
      </c>
      <c r="D349" s="1090" t="s">
        <v>28526</v>
      </c>
      <c r="F349" s="1089"/>
      <c r="G349" s="1089"/>
    </row>
    <row r="350" spans="1:25" x14ac:dyDescent="0.2">
      <c r="A350" s="1087" t="s">
        <v>28525</v>
      </c>
      <c r="B350" s="1086">
        <v>0</v>
      </c>
      <c r="C350" s="1086">
        <v>0</v>
      </c>
      <c r="D350" s="1086">
        <v>0</v>
      </c>
    </row>
    <row r="351" spans="1:25" x14ac:dyDescent="0.2">
      <c r="A351" s="1087" t="s">
        <v>28524</v>
      </c>
      <c r="B351" s="1086">
        <v>14925301686</v>
      </c>
      <c r="C351" s="1086">
        <v>11963807377</v>
      </c>
      <c r="D351" s="1086">
        <v>16477376476</v>
      </c>
    </row>
    <row r="352" spans="1:25" x14ac:dyDescent="0.2">
      <c r="A352" s="1087" t="s">
        <v>28523</v>
      </c>
      <c r="B352" s="1086">
        <v>0</v>
      </c>
      <c r="C352" s="1086">
        <v>0</v>
      </c>
      <c r="D352" s="1086">
        <v>0</v>
      </c>
    </row>
    <row r="353" spans="1:25" s="1082" customFormat="1" ht="28.35" customHeight="1" x14ac:dyDescent="0.2">
      <c r="A353" s="1085" t="s">
        <v>29071</v>
      </c>
      <c r="B353" s="1084">
        <f>SUM(B350:B352)</f>
        <v>14925301686</v>
      </c>
      <c r="C353" s="1084">
        <f>SUM(C350:C352)</f>
        <v>11963807377</v>
      </c>
      <c r="D353" s="1084">
        <f>SUM(D350:D352)</f>
        <v>16477376476</v>
      </c>
      <c r="F353" s="1083"/>
      <c r="G353" s="1083"/>
    </row>
    <row r="354" spans="1:25" s="1057" customFormat="1" ht="12" x14ac:dyDescent="0.2">
      <c r="A354" s="1092"/>
      <c r="B354" s="1092"/>
      <c r="C354" s="1092"/>
      <c r="D354" s="1092"/>
      <c r="E354" s="1092"/>
      <c r="F354" s="1093"/>
      <c r="G354" s="1093"/>
      <c r="H354" s="1092"/>
      <c r="I354" s="1092"/>
      <c r="J354" s="1092"/>
      <c r="K354" s="1092"/>
      <c r="L354" s="1093"/>
      <c r="M354" s="1093"/>
      <c r="N354" s="1092"/>
      <c r="O354" s="1092"/>
      <c r="P354" s="1092"/>
      <c r="Q354" s="1092"/>
      <c r="R354" s="1092"/>
      <c r="S354" s="1092"/>
      <c r="T354" s="1092"/>
      <c r="U354" s="1092"/>
      <c r="V354" s="1092"/>
      <c r="W354" s="1092"/>
      <c r="X354" s="1092"/>
      <c r="Y354" s="1092"/>
    </row>
    <row r="355" spans="1:25" s="1057" customFormat="1" ht="12" x14ac:dyDescent="0.2">
      <c r="A355" s="1092"/>
      <c r="B355" s="1092"/>
      <c r="C355" s="1092"/>
      <c r="D355" s="1092"/>
      <c r="E355" s="1092"/>
      <c r="F355" s="1093"/>
      <c r="G355" s="1093"/>
      <c r="H355" s="1092"/>
      <c r="I355" s="1092"/>
      <c r="J355" s="1092"/>
      <c r="K355" s="1092"/>
      <c r="L355" s="1093"/>
      <c r="M355" s="1093"/>
      <c r="N355" s="1092"/>
      <c r="O355" s="1092"/>
      <c r="P355" s="1092"/>
      <c r="Q355" s="1092"/>
      <c r="R355" s="1092"/>
      <c r="S355" s="1092"/>
      <c r="T355" s="1092"/>
      <c r="U355" s="1092"/>
      <c r="V355" s="1092"/>
      <c r="W355" s="1092"/>
      <c r="X355" s="1092"/>
      <c r="Y355" s="1092"/>
    </row>
    <row r="356" spans="1:25" s="1088" customFormat="1" ht="28.35" customHeight="1" x14ac:dyDescent="0.2">
      <c r="A356" s="1091" t="s">
        <v>28529</v>
      </c>
      <c r="B356" s="1090">
        <v>2019</v>
      </c>
      <c r="C356" s="1090" t="s">
        <v>28527</v>
      </c>
      <c r="D356" s="1090" t="s">
        <v>28526</v>
      </c>
      <c r="F356" s="1089"/>
      <c r="G356" s="1089"/>
    </row>
    <row r="357" spans="1:25" x14ac:dyDescent="0.2">
      <c r="A357" s="1087" t="s">
        <v>28525</v>
      </c>
      <c r="B357" s="1086">
        <v>0</v>
      </c>
      <c r="C357" s="1086">
        <v>0</v>
      </c>
      <c r="D357" s="1086">
        <v>0</v>
      </c>
    </row>
    <row r="358" spans="1:25" x14ac:dyDescent="0.2">
      <c r="A358" s="1087" t="s">
        <v>28524</v>
      </c>
      <c r="B358" s="1086">
        <v>13054950138</v>
      </c>
      <c r="C358" s="1086">
        <v>11745859289</v>
      </c>
      <c r="D358" s="1086">
        <v>16477376476</v>
      </c>
    </row>
    <row r="359" spans="1:25" x14ac:dyDescent="0.2">
      <c r="A359" s="1087" t="s">
        <v>28523</v>
      </c>
      <c r="B359" s="1086">
        <v>0</v>
      </c>
      <c r="C359" s="1086">
        <v>0</v>
      </c>
      <c r="D359" s="1086">
        <v>0</v>
      </c>
    </row>
    <row r="360" spans="1:25" s="1082" customFormat="1" ht="28.35" customHeight="1" x14ac:dyDescent="0.2">
      <c r="A360" s="1085" t="s">
        <v>29071</v>
      </c>
      <c r="B360" s="1084">
        <f>SUM(B357:B359)</f>
        <v>13054950138</v>
      </c>
      <c r="C360" s="1084">
        <f>SUM(C357:C359)</f>
        <v>11745859289</v>
      </c>
      <c r="D360" s="1084">
        <f>SUM(D357:D359)</f>
        <v>16477376476</v>
      </c>
      <c r="F360" s="1083"/>
      <c r="G360" s="1083"/>
    </row>
    <row r="361" spans="1:25" s="1057" customFormat="1" ht="12" x14ac:dyDescent="0.2">
      <c r="A361" s="1092"/>
      <c r="B361" s="1092"/>
      <c r="C361" s="1092"/>
      <c r="D361" s="1092"/>
      <c r="E361" s="1092"/>
      <c r="F361" s="1093"/>
      <c r="G361" s="1093"/>
      <c r="H361" s="1092"/>
      <c r="I361" s="1092"/>
      <c r="J361" s="1092"/>
      <c r="K361" s="1092"/>
      <c r="L361" s="1093"/>
      <c r="M361" s="1093"/>
      <c r="N361" s="1092"/>
      <c r="O361" s="1092"/>
      <c r="P361" s="1092"/>
      <c r="Q361" s="1092"/>
      <c r="R361" s="1092"/>
      <c r="S361" s="1092"/>
      <c r="T361" s="1092"/>
      <c r="U361" s="1092"/>
      <c r="V361" s="1092"/>
      <c r="W361" s="1092"/>
      <c r="X361" s="1092"/>
      <c r="Y361" s="1092"/>
    </row>
    <row r="362" spans="1:25" s="1057" customFormat="1" ht="12" x14ac:dyDescent="0.2">
      <c r="A362" s="1092"/>
      <c r="B362" s="1092"/>
      <c r="C362" s="1092"/>
      <c r="D362" s="1092"/>
      <c r="E362" s="1092"/>
      <c r="F362" s="1093"/>
      <c r="G362" s="1093"/>
      <c r="H362" s="1092"/>
      <c r="I362" s="1092"/>
      <c r="J362" s="1092"/>
      <c r="K362" s="1092"/>
      <c r="L362" s="1093"/>
      <c r="M362" s="1093"/>
      <c r="N362" s="1092"/>
      <c r="O362" s="1092"/>
      <c r="P362" s="1092"/>
      <c r="Q362" s="1092"/>
      <c r="R362" s="1092"/>
      <c r="S362" s="1092"/>
      <c r="T362" s="1092"/>
      <c r="U362" s="1092"/>
      <c r="V362" s="1092"/>
      <c r="W362" s="1092"/>
      <c r="X362" s="1092"/>
      <c r="Y362" s="1092"/>
    </row>
    <row r="363" spans="1:25" s="1088" customFormat="1" ht="28.35" customHeight="1" x14ac:dyDescent="0.2">
      <c r="A363" s="1091" t="s">
        <v>28528</v>
      </c>
      <c r="B363" s="1090">
        <v>2019</v>
      </c>
      <c r="C363" s="1090" t="s">
        <v>28527</v>
      </c>
      <c r="D363" s="1090" t="s">
        <v>28526</v>
      </c>
      <c r="F363" s="1089"/>
      <c r="G363" s="1089"/>
    </row>
    <row r="364" spans="1:25" x14ac:dyDescent="0.2">
      <c r="A364" s="1087" t="s">
        <v>28525</v>
      </c>
      <c r="B364" s="1086">
        <v>0</v>
      </c>
      <c r="C364" s="1086">
        <v>0</v>
      </c>
      <c r="D364" s="1086">
        <v>0</v>
      </c>
    </row>
    <row r="365" spans="1:25" x14ac:dyDescent="0.2">
      <c r="A365" s="1087" t="s">
        <v>28524</v>
      </c>
      <c r="B365" s="1086">
        <v>12204312122.859999</v>
      </c>
      <c r="C365" s="1086">
        <v>10155280404</v>
      </c>
      <c r="D365" s="1086">
        <v>14652253969</v>
      </c>
    </row>
    <row r="366" spans="1:25" x14ac:dyDescent="0.2">
      <c r="A366" s="1087" t="s">
        <v>28523</v>
      </c>
      <c r="B366" s="1086">
        <v>0</v>
      </c>
      <c r="C366" s="1086">
        <v>0</v>
      </c>
      <c r="D366" s="1086">
        <v>0</v>
      </c>
    </row>
    <row r="367" spans="1:25" s="1082" customFormat="1" ht="28.35" customHeight="1" x14ac:dyDescent="0.2">
      <c r="A367" s="1085" t="s">
        <v>29071</v>
      </c>
      <c r="B367" s="1084">
        <f>SUM(B364:B366)</f>
        <v>12204312122.859999</v>
      </c>
      <c r="C367" s="1084">
        <f>SUM(C364:C366)</f>
        <v>10155280404</v>
      </c>
      <c r="D367" s="1084">
        <f>SUM(D364:D366)</f>
        <v>14652253969</v>
      </c>
      <c r="F367" s="1083"/>
      <c r="G367" s="1083"/>
    </row>
    <row r="368" spans="1:25" x14ac:dyDescent="0.2">
      <c r="A368" s="1081" t="s">
        <v>28522</v>
      </c>
    </row>
    <row r="369" spans="1:13" x14ac:dyDescent="0.2">
      <c r="A369" s="1080" t="s">
        <v>28521</v>
      </c>
    </row>
    <row r="372" spans="1:13" s="1057" customFormat="1" ht="12" x14ac:dyDescent="0.2">
      <c r="A372" s="1057" t="s">
        <v>28538</v>
      </c>
      <c r="F372" s="1097"/>
      <c r="G372" s="1097"/>
      <c r="L372" s="1097"/>
      <c r="M372" s="1097"/>
    </row>
    <row r="373" spans="1:13" s="1057" customFormat="1" ht="12" x14ac:dyDescent="0.2">
      <c r="A373" s="1057" t="s">
        <v>28537</v>
      </c>
      <c r="F373" s="1097"/>
      <c r="G373" s="1097"/>
      <c r="L373" s="1097"/>
      <c r="M373" s="1097"/>
    </row>
    <row r="374" spans="1:13" s="1057" customFormat="1" ht="12" x14ac:dyDescent="0.2">
      <c r="F374" s="1097"/>
      <c r="G374" s="1097"/>
      <c r="L374" s="1097"/>
      <c r="M374" s="1097"/>
    </row>
    <row r="375" spans="1:13" s="1057" customFormat="1" ht="12" x14ac:dyDescent="0.2">
      <c r="F375" s="1097"/>
      <c r="G375" s="1097"/>
      <c r="L375" s="1097"/>
      <c r="M375" s="1097"/>
    </row>
    <row r="376" spans="1:13" s="1057" customFormat="1" ht="12" x14ac:dyDescent="0.2">
      <c r="F376" s="1097"/>
      <c r="G376" s="1097"/>
      <c r="L376" s="1097"/>
      <c r="M376" s="1097"/>
    </row>
    <row r="377" spans="1:13" s="1057" customFormat="1" ht="12" x14ac:dyDescent="0.2">
      <c r="A377" s="1587" t="s">
        <v>28536</v>
      </c>
      <c r="B377" s="1587"/>
      <c r="C377" s="1587"/>
      <c r="D377" s="1587"/>
      <c r="E377" s="1099"/>
      <c r="F377" s="1098"/>
      <c r="G377" s="1098"/>
      <c r="H377" s="1099"/>
      <c r="I377" s="1099"/>
      <c r="J377" s="1099"/>
      <c r="K377" s="1099"/>
      <c r="L377" s="1097"/>
      <c r="M377" s="1097"/>
    </row>
    <row r="378" spans="1:13" s="1057" customFormat="1" ht="12" x14ac:dyDescent="0.2">
      <c r="A378" s="1587" t="s">
        <v>627</v>
      </c>
      <c r="B378" s="1587"/>
      <c r="C378" s="1587"/>
      <c r="D378" s="1587"/>
      <c r="E378" s="1099"/>
      <c r="F378" s="1098"/>
      <c r="G378" s="1098"/>
      <c r="H378" s="1099"/>
      <c r="I378" s="1099"/>
      <c r="J378" s="1099"/>
      <c r="K378" s="1099"/>
      <c r="L378" s="1097"/>
      <c r="M378" s="1097"/>
    </row>
    <row r="379" spans="1:13" s="1057" customFormat="1" ht="12" x14ac:dyDescent="0.2">
      <c r="A379" s="1587" t="s">
        <v>28535</v>
      </c>
      <c r="B379" s="1587"/>
      <c r="C379" s="1587"/>
      <c r="D379" s="1587"/>
      <c r="E379" s="1099"/>
      <c r="F379" s="1098"/>
      <c r="G379" s="1097"/>
      <c r="H379" s="1099"/>
      <c r="I379" s="1099"/>
      <c r="J379" s="1099"/>
      <c r="K379" s="1099"/>
      <c r="L379" s="1097"/>
      <c r="M379" s="1097"/>
    </row>
    <row r="380" spans="1:13" s="1057" customFormat="1" ht="12" x14ac:dyDescent="0.2">
      <c r="A380" s="1587" t="s">
        <v>28534</v>
      </c>
      <c r="B380" s="1587"/>
      <c r="C380" s="1587"/>
      <c r="D380" s="1587"/>
      <c r="E380" s="1099"/>
      <c r="F380" s="1098"/>
      <c r="G380" s="1098"/>
      <c r="H380" s="1099"/>
      <c r="I380" s="1099"/>
      <c r="J380" s="1099"/>
      <c r="K380" s="1099"/>
      <c r="L380" s="1097"/>
      <c r="M380" s="1097"/>
    </row>
    <row r="381" spans="1:13" s="1057" customFormat="1" ht="12" x14ac:dyDescent="0.2">
      <c r="F381" s="1097"/>
      <c r="G381" s="1098"/>
      <c r="L381" s="1097"/>
      <c r="M381" s="1097"/>
    </row>
    <row r="382" spans="1:13" s="1057" customFormat="1" ht="12" x14ac:dyDescent="0.2">
      <c r="F382" s="1097"/>
      <c r="G382" s="1097"/>
      <c r="L382" s="1097"/>
      <c r="M382" s="1097"/>
    </row>
    <row r="383" spans="1:13" s="1057" customFormat="1" ht="12" x14ac:dyDescent="0.2">
      <c r="F383" s="1097"/>
      <c r="G383" s="1097"/>
      <c r="L383" s="1097"/>
      <c r="M383" s="1097"/>
    </row>
    <row r="384" spans="1:13" s="1095" customFormat="1" ht="12" x14ac:dyDescent="0.2">
      <c r="A384" s="1095" t="s">
        <v>28533</v>
      </c>
      <c r="B384" s="1095" t="s">
        <v>28552</v>
      </c>
      <c r="F384" s="1096"/>
      <c r="G384" s="1096"/>
      <c r="L384" s="1096"/>
      <c r="M384" s="1096"/>
    </row>
    <row r="385" spans="1:25" s="1057" customFormat="1" ht="12" x14ac:dyDescent="0.2">
      <c r="A385" s="1092" t="s">
        <v>28532</v>
      </c>
      <c r="B385" s="1092" t="s">
        <v>28546</v>
      </c>
      <c r="C385" s="1092"/>
      <c r="D385" s="1092"/>
      <c r="E385" s="1092"/>
      <c r="F385" s="1093"/>
      <c r="G385" s="1093"/>
      <c r="H385" s="1092"/>
      <c r="I385" s="1092"/>
      <c r="J385" s="1092"/>
      <c r="K385" s="1092"/>
      <c r="L385" s="1093"/>
      <c r="M385" s="1093"/>
      <c r="N385" s="1092"/>
      <c r="O385" s="1092"/>
      <c r="P385" s="1092"/>
      <c r="Q385" s="1092"/>
      <c r="R385" s="1092"/>
      <c r="S385" s="1092"/>
      <c r="T385" s="1092"/>
      <c r="U385" s="1092"/>
      <c r="V385" s="1092"/>
      <c r="W385" s="1092"/>
      <c r="X385" s="1092"/>
      <c r="Y385" s="1092"/>
    </row>
    <row r="386" spans="1:25" s="1088" customFormat="1" ht="28.35" customHeight="1" x14ac:dyDescent="0.2">
      <c r="A386" s="1091" t="s">
        <v>28530</v>
      </c>
      <c r="B386" s="1090">
        <v>2019</v>
      </c>
      <c r="C386" s="1090">
        <v>2020</v>
      </c>
      <c r="D386" s="1090" t="s">
        <v>28526</v>
      </c>
      <c r="F386" s="1089"/>
      <c r="G386" s="1089"/>
    </row>
    <row r="387" spans="1:25" x14ac:dyDescent="0.2">
      <c r="A387" s="1087" t="s">
        <v>28525</v>
      </c>
      <c r="B387" s="1086">
        <v>0</v>
      </c>
      <c r="C387" s="1086">
        <v>0</v>
      </c>
      <c r="D387" s="1086">
        <v>0</v>
      </c>
    </row>
    <row r="388" spans="1:25" x14ac:dyDescent="0.2">
      <c r="A388" s="1087" t="s">
        <v>28524</v>
      </c>
      <c r="B388" s="1086">
        <v>3417000</v>
      </c>
      <c r="C388" s="1086">
        <v>2664000</v>
      </c>
      <c r="D388" s="1086">
        <v>1564928</v>
      </c>
    </row>
    <row r="389" spans="1:25" x14ac:dyDescent="0.2">
      <c r="A389" s="1087" t="s">
        <v>28523</v>
      </c>
      <c r="B389" s="1086">
        <v>0</v>
      </c>
      <c r="C389" s="1086">
        <v>0</v>
      </c>
      <c r="D389" s="1086">
        <v>0</v>
      </c>
    </row>
    <row r="390" spans="1:25" s="1082" customFormat="1" ht="28.35" customHeight="1" x14ac:dyDescent="0.2">
      <c r="A390" s="1085" t="s">
        <v>29071</v>
      </c>
      <c r="B390" s="1084">
        <f>SUM(B387:B389)</f>
        <v>3417000</v>
      </c>
      <c r="C390" s="1084">
        <f>SUM(C387:C389)</f>
        <v>2664000</v>
      </c>
      <c r="D390" s="1084">
        <f>SUM(D387:D389)</f>
        <v>1564928</v>
      </c>
      <c r="F390" s="1083"/>
      <c r="G390" s="1083"/>
    </row>
    <row r="391" spans="1:25" s="1057" customFormat="1" ht="12" x14ac:dyDescent="0.2">
      <c r="A391" s="1092"/>
      <c r="B391" s="1092"/>
      <c r="C391" s="1092"/>
      <c r="D391" s="1092"/>
      <c r="E391" s="1092"/>
      <c r="F391" s="1093"/>
      <c r="G391" s="1093"/>
      <c r="H391" s="1092"/>
      <c r="I391" s="1092"/>
      <c r="J391" s="1092"/>
      <c r="K391" s="1092"/>
      <c r="L391" s="1093"/>
      <c r="M391" s="1093"/>
      <c r="N391" s="1092"/>
      <c r="O391" s="1092"/>
      <c r="P391" s="1092"/>
      <c r="Q391" s="1092"/>
      <c r="R391" s="1092"/>
      <c r="S391" s="1092"/>
      <c r="T391" s="1092"/>
      <c r="U391" s="1092"/>
      <c r="V391" s="1092"/>
      <c r="W391" s="1092"/>
      <c r="X391" s="1092"/>
      <c r="Y391" s="1092"/>
    </row>
    <row r="392" spans="1:25" s="1057" customFormat="1" ht="12" x14ac:dyDescent="0.2">
      <c r="A392" s="1092"/>
      <c r="B392" s="1092"/>
      <c r="C392" s="1092"/>
      <c r="D392" s="1092"/>
      <c r="E392" s="1092"/>
      <c r="F392" s="1093"/>
      <c r="G392" s="1093"/>
      <c r="H392" s="1092"/>
      <c r="I392" s="1092"/>
      <c r="J392" s="1092"/>
      <c r="K392" s="1092"/>
      <c r="L392" s="1093"/>
      <c r="M392" s="1093"/>
      <c r="N392" s="1092"/>
      <c r="O392" s="1092"/>
      <c r="P392" s="1092"/>
      <c r="Q392" s="1092"/>
      <c r="R392" s="1092"/>
      <c r="S392" s="1092"/>
      <c r="T392" s="1092"/>
      <c r="U392" s="1092"/>
      <c r="V392" s="1092"/>
      <c r="W392" s="1092"/>
      <c r="X392" s="1092"/>
      <c r="Y392" s="1092"/>
    </row>
    <row r="393" spans="1:25" s="1088" customFormat="1" ht="28.35" customHeight="1" x14ac:dyDescent="0.2">
      <c r="A393" s="1091" t="s">
        <v>28529</v>
      </c>
      <c r="B393" s="1090">
        <v>2019</v>
      </c>
      <c r="C393" s="1090" t="s">
        <v>28527</v>
      </c>
      <c r="D393" s="1090" t="s">
        <v>28526</v>
      </c>
      <c r="F393" s="1089"/>
      <c r="G393" s="1089"/>
    </row>
    <row r="394" spans="1:25" x14ac:dyDescent="0.2">
      <c r="A394" s="1087" t="s">
        <v>28525</v>
      </c>
      <c r="B394" s="1086">
        <v>0</v>
      </c>
      <c r="C394" s="1086">
        <v>0</v>
      </c>
      <c r="D394" s="1086">
        <v>0</v>
      </c>
    </row>
    <row r="395" spans="1:25" x14ac:dyDescent="0.2">
      <c r="A395" s="1087" t="s">
        <v>28524</v>
      </c>
      <c r="B395" s="1086">
        <v>6177000</v>
      </c>
      <c r="C395" s="1086">
        <v>2664000</v>
      </c>
      <c r="D395" s="1086">
        <v>1564928</v>
      </c>
    </row>
    <row r="396" spans="1:25" x14ac:dyDescent="0.2">
      <c r="A396" s="1087" t="s">
        <v>28523</v>
      </c>
      <c r="B396" s="1086">
        <v>0</v>
      </c>
      <c r="C396" s="1086">
        <v>0</v>
      </c>
      <c r="D396" s="1086">
        <v>0</v>
      </c>
    </row>
    <row r="397" spans="1:25" s="1082" customFormat="1" ht="28.35" customHeight="1" x14ac:dyDescent="0.2">
      <c r="A397" s="1085" t="s">
        <v>29071</v>
      </c>
      <c r="B397" s="1084">
        <f>SUM(B394:B396)</f>
        <v>6177000</v>
      </c>
      <c r="C397" s="1084">
        <f>SUM(C394:C396)</f>
        <v>2664000</v>
      </c>
      <c r="D397" s="1084">
        <f>SUM(D394:D396)</f>
        <v>1564928</v>
      </c>
      <c r="F397" s="1083"/>
      <c r="G397" s="1083"/>
    </row>
    <row r="398" spans="1:25" s="1057" customFormat="1" ht="12" x14ac:dyDescent="0.2">
      <c r="A398" s="1092"/>
      <c r="B398" s="1092"/>
      <c r="C398" s="1092"/>
      <c r="D398" s="1092"/>
      <c r="E398" s="1092"/>
      <c r="F398" s="1093"/>
      <c r="G398" s="1093"/>
      <c r="H398" s="1092"/>
      <c r="I398" s="1092"/>
      <c r="J398" s="1092"/>
      <c r="K398" s="1092"/>
      <c r="L398" s="1093"/>
      <c r="M398" s="1093"/>
      <c r="N398" s="1092"/>
      <c r="O398" s="1092"/>
      <c r="P398" s="1092"/>
      <c r="Q398" s="1092"/>
      <c r="R398" s="1092"/>
      <c r="S398" s="1092"/>
      <c r="T398" s="1092"/>
      <c r="U398" s="1092"/>
      <c r="V398" s="1092"/>
      <c r="W398" s="1092"/>
      <c r="X398" s="1092"/>
      <c r="Y398" s="1092"/>
    </row>
    <row r="399" spans="1:25" s="1057" customFormat="1" ht="12" x14ac:dyDescent="0.2">
      <c r="A399" s="1092"/>
      <c r="B399" s="1092"/>
      <c r="C399" s="1092"/>
      <c r="D399" s="1092"/>
      <c r="E399" s="1092"/>
      <c r="F399" s="1093"/>
      <c r="G399" s="1093"/>
      <c r="H399" s="1092"/>
      <c r="I399" s="1092"/>
      <c r="J399" s="1092"/>
      <c r="K399" s="1092"/>
      <c r="L399" s="1093"/>
      <c r="M399" s="1093"/>
      <c r="N399" s="1092"/>
      <c r="O399" s="1092"/>
      <c r="P399" s="1092"/>
      <c r="Q399" s="1092"/>
      <c r="R399" s="1092"/>
      <c r="S399" s="1092"/>
      <c r="T399" s="1092"/>
      <c r="U399" s="1092"/>
      <c r="V399" s="1092"/>
      <c r="W399" s="1092"/>
      <c r="X399" s="1092"/>
      <c r="Y399" s="1092"/>
    </row>
    <row r="400" spans="1:25" s="1088" customFormat="1" ht="28.35" customHeight="1" x14ac:dyDescent="0.2">
      <c r="A400" s="1091" t="s">
        <v>28528</v>
      </c>
      <c r="B400" s="1090">
        <v>2019</v>
      </c>
      <c r="C400" s="1090" t="s">
        <v>28527</v>
      </c>
      <c r="D400" s="1090" t="s">
        <v>28526</v>
      </c>
      <c r="F400" s="1089"/>
      <c r="G400" s="1089"/>
    </row>
    <row r="401" spans="1:13" x14ac:dyDescent="0.2">
      <c r="A401" s="1087" t="s">
        <v>28525</v>
      </c>
      <c r="B401" s="1086">
        <v>0</v>
      </c>
      <c r="C401" s="1086">
        <v>0</v>
      </c>
      <c r="D401" s="1086">
        <v>0</v>
      </c>
    </row>
    <row r="402" spans="1:13" x14ac:dyDescent="0.2">
      <c r="A402" s="1087" t="s">
        <v>28524</v>
      </c>
      <c r="B402" s="1086">
        <v>4462018.2700000005</v>
      </c>
      <c r="C402" s="1086">
        <v>2664000</v>
      </c>
      <c r="D402" s="1086">
        <v>1564928</v>
      </c>
    </row>
    <row r="403" spans="1:13" x14ac:dyDescent="0.2">
      <c r="A403" s="1087" t="s">
        <v>28523</v>
      </c>
      <c r="B403" s="1086">
        <v>0</v>
      </c>
      <c r="C403" s="1086">
        <v>0</v>
      </c>
      <c r="D403" s="1086">
        <v>0</v>
      </c>
    </row>
    <row r="404" spans="1:13" s="1082" customFormat="1" ht="28.35" customHeight="1" x14ac:dyDescent="0.2">
      <c r="A404" s="1085" t="s">
        <v>29071</v>
      </c>
      <c r="B404" s="1084">
        <f>SUM(B401:B403)</f>
        <v>4462018.2700000005</v>
      </c>
      <c r="C404" s="1084">
        <f>SUM(C401:C403)</f>
        <v>2664000</v>
      </c>
      <c r="D404" s="1084">
        <f>SUM(D401:D403)</f>
        <v>1564928</v>
      </c>
      <c r="F404" s="1083"/>
      <c r="G404" s="1083"/>
    </row>
    <row r="405" spans="1:13" x14ac:dyDescent="0.2">
      <c r="A405" s="1081" t="s">
        <v>28522</v>
      </c>
    </row>
    <row r="406" spans="1:13" x14ac:dyDescent="0.2">
      <c r="A406" s="1080" t="s">
        <v>28521</v>
      </c>
    </row>
    <row r="409" spans="1:13" s="1057" customFormat="1" ht="12" x14ac:dyDescent="0.2">
      <c r="A409" s="1057" t="s">
        <v>28538</v>
      </c>
      <c r="F409" s="1097"/>
      <c r="G409" s="1097"/>
      <c r="L409" s="1097"/>
      <c r="M409" s="1097"/>
    </row>
    <row r="410" spans="1:13" s="1057" customFormat="1" ht="12" x14ac:dyDescent="0.2">
      <c r="A410" s="1057" t="s">
        <v>28537</v>
      </c>
      <c r="F410" s="1097"/>
      <c r="G410" s="1097"/>
      <c r="L410" s="1097"/>
      <c r="M410" s="1097"/>
    </row>
    <row r="411" spans="1:13" s="1057" customFormat="1" ht="12" x14ac:dyDescent="0.2">
      <c r="F411" s="1097"/>
      <c r="G411" s="1097"/>
      <c r="L411" s="1097"/>
      <c r="M411" s="1097"/>
    </row>
    <row r="412" spans="1:13" s="1057" customFormat="1" ht="12" x14ac:dyDescent="0.2">
      <c r="F412" s="1097"/>
      <c r="G412" s="1097"/>
      <c r="L412" s="1097"/>
      <c r="M412" s="1097"/>
    </row>
    <row r="413" spans="1:13" s="1057" customFormat="1" ht="12" x14ac:dyDescent="0.2">
      <c r="F413" s="1097"/>
      <c r="G413" s="1097"/>
      <c r="L413" s="1097"/>
      <c r="M413" s="1097"/>
    </row>
    <row r="414" spans="1:13" s="1057" customFormat="1" ht="12" x14ac:dyDescent="0.2">
      <c r="A414" s="1587" t="s">
        <v>28536</v>
      </c>
      <c r="B414" s="1587"/>
      <c r="C414" s="1587"/>
      <c r="D414" s="1587"/>
      <c r="E414" s="1099"/>
      <c r="F414" s="1098"/>
      <c r="G414" s="1098"/>
      <c r="H414" s="1099"/>
      <c r="I414" s="1099"/>
      <c r="J414" s="1099"/>
      <c r="K414" s="1099"/>
      <c r="L414" s="1097"/>
      <c r="M414" s="1097"/>
    </row>
    <row r="415" spans="1:13" s="1057" customFormat="1" ht="12" x14ac:dyDescent="0.2">
      <c r="A415" s="1587" t="s">
        <v>627</v>
      </c>
      <c r="B415" s="1587"/>
      <c r="C415" s="1587"/>
      <c r="D415" s="1587"/>
      <c r="E415" s="1099"/>
      <c r="F415" s="1098"/>
      <c r="G415" s="1098"/>
      <c r="H415" s="1099"/>
      <c r="I415" s="1099"/>
      <c r="J415" s="1099"/>
      <c r="K415" s="1099"/>
      <c r="L415" s="1097"/>
      <c r="M415" s="1097"/>
    </row>
    <row r="416" spans="1:13" s="1057" customFormat="1" ht="12" x14ac:dyDescent="0.2">
      <c r="A416" s="1587" t="s">
        <v>28535</v>
      </c>
      <c r="B416" s="1587"/>
      <c r="C416" s="1587"/>
      <c r="D416" s="1587"/>
      <c r="E416" s="1099"/>
      <c r="F416" s="1098"/>
      <c r="G416" s="1097"/>
      <c r="H416" s="1099"/>
      <c r="I416" s="1099"/>
      <c r="J416" s="1099"/>
      <c r="K416" s="1099"/>
      <c r="L416" s="1097"/>
      <c r="M416" s="1097"/>
    </row>
    <row r="417" spans="1:25" s="1057" customFormat="1" ht="12" x14ac:dyDescent="0.2">
      <c r="A417" s="1587" t="s">
        <v>28534</v>
      </c>
      <c r="B417" s="1587"/>
      <c r="C417" s="1587"/>
      <c r="D417" s="1587"/>
      <c r="E417" s="1099"/>
      <c r="F417" s="1098"/>
      <c r="G417" s="1098"/>
      <c r="H417" s="1099"/>
      <c r="I417" s="1099"/>
      <c r="J417" s="1099"/>
      <c r="K417" s="1099"/>
      <c r="L417" s="1097"/>
      <c r="M417" s="1097"/>
    </row>
    <row r="418" spans="1:25" s="1057" customFormat="1" ht="12" x14ac:dyDescent="0.2">
      <c r="F418" s="1097"/>
      <c r="G418" s="1098"/>
      <c r="L418" s="1097"/>
      <c r="M418" s="1097"/>
    </row>
    <row r="419" spans="1:25" s="1057" customFormat="1" ht="12" x14ac:dyDescent="0.2">
      <c r="F419" s="1097"/>
      <c r="G419" s="1097"/>
      <c r="L419" s="1097"/>
      <c r="M419" s="1097"/>
    </row>
    <row r="420" spans="1:25" s="1057" customFormat="1" ht="12" x14ac:dyDescent="0.2">
      <c r="F420" s="1097"/>
      <c r="G420" s="1097"/>
      <c r="L420" s="1097"/>
      <c r="M420" s="1097"/>
    </row>
    <row r="421" spans="1:25" s="1104" customFormat="1" ht="27.75" customHeight="1" x14ac:dyDescent="0.2">
      <c r="A421" s="1104" t="s">
        <v>28533</v>
      </c>
      <c r="B421" s="1590" t="s">
        <v>28551</v>
      </c>
      <c r="C421" s="1590"/>
      <c r="D421" s="1590"/>
      <c r="F421" s="1105"/>
      <c r="G421" s="1105"/>
      <c r="L421" s="1105"/>
      <c r="M421" s="1105"/>
    </row>
    <row r="422" spans="1:25" s="1057" customFormat="1" ht="12" x14ac:dyDescent="0.2">
      <c r="A422" s="1092" t="s">
        <v>28532</v>
      </c>
      <c r="B422" s="1092" t="s">
        <v>28541</v>
      </c>
      <c r="C422" s="1092"/>
      <c r="D422" s="1092"/>
      <c r="E422" s="1092"/>
      <c r="F422" s="1093"/>
      <c r="G422" s="1093"/>
      <c r="H422" s="1092"/>
      <c r="I422" s="1092"/>
      <c r="J422" s="1092"/>
      <c r="K422" s="1092"/>
      <c r="L422" s="1093"/>
      <c r="M422" s="1093"/>
      <c r="N422" s="1092"/>
      <c r="O422" s="1092"/>
      <c r="P422" s="1092"/>
      <c r="Q422" s="1092"/>
      <c r="R422" s="1092"/>
      <c r="S422" s="1092"/>
      <c r="T422" s="1092"/>
      <c r="U422" s="1092"/>
      <c r="V422" s="1092"/>
      <c r="W422" s="1092"/>
      <c r="X422" s="1092"/>
      <c r="Y422" s="1092"/>
    </row>
    <row r="423" spans="1:25" s="1088" customFormat="1" ht="28.35" customHeight="1" x14ac:dyDescent="0.2">
      <c r="A423" s="1091" t="s">
        <v>28530</v>
      </c>
      <c r="B423" s="1090">
        <v>2019</v>
      </c>
      <c r="C423" s="1090">
        <v>2020</v>
      </c>
      <c r="D423" s="1090" t="s">
        <v>28526</v>
      </c>
      <c r="F423" s="1089"/>
      <c r="G423" s="1089"/>
    </row>
    <row r="424" spans="1:25" x14ac:dyDescent="0.2">
      <c r="A424" s="1087" t="s">
        <v>28525</v>
      </c>
      <c r="B424" s="1086">
        <f t="shared" ref="B424:D426" si="21">B461+B498+B535</f>
        <v>29897649</v>
      </c>
      <c r="C424" s="1086">
        <f t="shared" si="21"/>
        <v>36536580</v>
      </c>
      <c r="D424" s="1086">
        <f t="shared" si="21"/>
        <v>35973920</v>
      </c>
    </row>
    <row r="425" spans="1:25" x14ac:dyDescent="0.2">
      <c r="A425" s="1087" t="s">
        <v>28524</v>
      </c>
      <c r="B425" s="1086">
        <f t="shared" si="21"/>
        <v>96163689</v>
      </c>
      <c r="C425" s="1086">
        <f t="shared" si="21"/>
        <v>99705389</v>
      </c>
      <c r="D425" s="1086">
        <f t="shared" si="21"/>
        <v>105359576</v>
      </c>
    </row>
    <row r="426" spans="1:25" x14ac:dyDescent="0.2">
      <c r="A426" s="1087" t="s">
        <v>28523</v>
      </c>
      <c r="B426" s="1086">
        <f t="shared" si="21"/>
        <v>121404912</v>
      </c>
      <c r="C426" s="1086">
        <f t="shared" si="21"/>
        <v>98055481</v>
      </c>
      <c r="D426" s="1086">
        <f t="shared" si="21"/>
        <v>78401982</v>
      </c>
    </row>
    <row r="427" spans="1:25" s="1082" customFormat="1" ht="28.35" customHeight="1" x14ac:dyDescent="0.2">
      <c r="A427" s="1085" t="s">
        <v>29071</v>
      </c>
      <c r="B427" s="1084">
        <f>SUM(B424:B426)</f>
        <v>247466250</v>
      </c>
      <c r="C427" s="1084">
        <f>SUM(C424:C426)</f>
        <v>234297450</v>
      </c>
      <c r="D427" s="1084">
        <f>SUM(D424:D426)</f>
        <v>219735478</v>
      </c>
      <c r="F427" s="1083"/>
      <c r="G427" s="1083"/>
    </row>
    <row r="428" spans="1:25" s="1057" customFormat="1" ht="12" x14ac:dyDescent="0.2">
      <c r="A428" s="1092"/>
      <c r="B428" s="1092"/>
      <c r="C428" s="1092"/>
      <c r="D428" s="1092"/>
      <c r="E428" s="1092"/>
      <c r="F428" s="1093"/>
      <c r="G428" s="1093"/>
      <c r="H428" s="1092"/>
      <c r="I428" s="1092"/>
      <c r="J428" s="1092"/>
      <c r="K428" s="1092"/>
      <c r="L428" s="1093"/>
      <c r="M428" s="1093"/>
      <c r="N428" s="1092"/>
      <c r="O428" s="1092"/>
      <c r="P428" s="1092"/>
      <c r="Q428" s="1092"/>
      <c r="R428" s="1092"/>
      <c r="S428" s="1092"/>
      <c r="T428" s="1092"/>
      <c r="U428" s="1092"/>
      <c r="V428" s="1092"/>
      <c r="W428" s="1092"/>
      <c r="X428" s="1092"/>
      <c r="Y428" s="1092"/>
    </row>
    <row r="429" spans="1:25" s="1057" customFormat="1" ht="12" x14ac:dyDescent="0.2">
      <c r="A429" s="1092"/>
      <c r="B429" s="1092"/>
      <c r="C429" s="1092"/>
      <c r="D429" s="1092"/>
      <c r="E429" s="1092"/>
      <c r="F429" s="1093"/>
      <c r="G429" s="1093"/>
      <c r="H429" s="1092"/>
      <c r="I429" s="1092"/>
      <c r="J429" s="1092"/>
      <c r="K429" s="1092"/>
      <c r="L429" s="1093"/>
      <c r="M429" s="1093"/>
      <c r="N429" s="1092"/>
      <c r="O429" s="1092"/>
      <c r="P429" s="1092"/>
      <c r="Q429" s="1092"/>
      <c r="R429" s="1092"/>
      <c r="S429" s="1092"/>
      <c r="T429" s="1092"/>
      <c r="U429" s="1092"/>
      <c r="V429" s="1092"/>
      <c r="W429" s="1092"/>
      <c r="X429" s="1092"/>
      <c r="Y429" s="1092"/>
    </row>
    <row r="430" spans="1:25" s="1088" customFormat="1" ht="28.35" customHeight="1" x14ac:dyDescent="0.2">
      <c r="A430" s="1091" t="s">
        <v>28529</v>
      </c>
      <c r="B430" s="1090">
        <v>2019</v>
      </c>
      <c r="C430" s="1090" t="s">
        <v>28527</v>
      </c>
      <c r="D430" s="1090" t="s">
        <v>28526</v>
      </c>
      <c r="F430" s="1089"/>
      <c r="G430" s="1089"/>
    </row>
    <row r="431" spans="1:25" x14ac:dyDescent="0.2">
      <c r="A431" s="1087" t="s">
        <v>28525</v>
      </c>
      <c r="B431" s="1086">
        <f t="shared" ref="B431:D433" si="22">B468+B505+B542</f>
        <v>27663640</v>
      </c>
      <c r="C431" s="1086">
        <f t="shared" si="22"/>
        <v>36389021</v>
      </c>
      <c r="D431" s="1086">
        <f t="shared" si="22"/>
        <v>35973920</v>
      </c>
    </row>
    <row r="432" spans="1:25" x14ac:dyDescent="0.2">
      <c r="A432" s="1087" t="s">
        <v>28524</v>
      </c>
      <c r="B432" s="1086">
        <f t="shared" si="22"/>
        <v>87728729</v>
      </c>
      <c r="C432" s="1086">
        <f t="shared" si="22"/>
        <v>99799824</v>
      </c>
      <c r="D432" s="1086">
        <f t="shared" si="22"/>
        <v>105359576</v>
      </c>
    </row>
    <row r="433" spans="1:25" x14ac:dyDescent="0.2">
      <c r="A433" s="1087" t="s">
        <v>28523</v>
      </c>
      <c r="B433" s="1086">
        <f t="shared" si="22"/>
        <v>111251847</v>
      </c>
      <c r="C433" s="1086">
        <f t="shared" si="22"/>
        <v>98106661</v>
      </c>
      <c r="D433" s="1086">
        <f t="shared" si="22"/>
        <v>78401982</v>
      </c>
    </row>
    <row r="434" spans="1:25" s="1082" customFormat="1" ht="28.35" customHeight="1" x14ac:dyDescent="0.2">
      <c r="A434" s="1085" t="s">
        <v>29071</v>
      </c>
      <c r="B434" s="1084">
        <f>SUM(B431:B433)</f>
        <v>226644216</v>
      </c>
      <c r="C434" s="1084">
        <f>SUM(C431:C433)</f>
        <v>234295506</v>
      </c>
      <c r="D434" s="1084">
        <f>SUM(D431:D433)</f>
        <v>219735478</v>
      </c>
      <c r="F434" s="1083"/>
      <c r="G434" s="1083"/>
    </row>
    <row r="435" spans="1:25" s="1057" customFormat="1" ht="12" x14ac:dyDescent="0.2">
      <c r="A435" s="1092"/>
      <c r="B435" s="1092"/>
      <c r="C435" s="1092"/>
      <c r="D435" s="1092"/>
      <c r="E435" s="1092"/>
      <c r="F435" s="1093"/>
      <c r="G435" s="1093"/>
      <c r="H435" s="1092"/>
      <c r="I435" s="1092"/>
      <c r="J435" s="1092"/>
      <c r="K435" s="1092"/>
      <c r="L435" s="1093"/>
      <c r="M435" s="1093"/>
      <c r="N435" s="1092"/>
      <c r="O435" s="1092"/>
      <c r="P435" s="1092"/>
      <c r="Q435" s="1092"/>
      <c r="R435" s="1092"/>
      <c r="S435" s="1092"/>
      <c r="T435" s="1092"/>
      <c r="U435" s="1092"/>
      <c r="V435" s="1092"/>
      <c r="W435" s="1092"/>
      <c r="X435" s="1092"/>
      <c r="Y435" s="1092"/>
    </row>
    <row r="436" spans="1:25" s="1057" customFormat="1" ht="12" x14ac:dyDescent="0.2">
      <c r="A436" s="1092"/>
      <c r="B436" s="1092"/>
      <c r="C436" s="1092"/>
      <c r="D436" s="1092"/>
      <c r="E436" s="1092"/>
      <c r="F436" s="1093"/>
      <c r="G436" s="1093"/>
      <c r="H436" s="1092"/>
      <c r="I436" s="1092"/>
      <c r="J436" s="1092"/>
      <c r="K436" s="1092"/>
      <c r="L436" s="1093"/>
      <c r="M436" s="1093"/>
      <c r="N436" s="1092"/>
      <c r="O436" s="1092"/>
      <c r="P436" s="1092"/>
      <c r="Q436" s="1092"/>
      <c r="R436" s="1092"/>
      <c r="S436" s="1092"/>
      <c r="T436" s="1092"/>
      <c r="U436" s="1092"/>
      <c r="V436" s="1092"/>
      <c r="W436" s="1092"/>
      <c r="X436" s="1092"/>
      <c r="Y436" s="1092"/>
    </row>
    <row r="437" spans="1:25" s="1088" customFormat="1" ht="28.35" customHeight="1" x14ac:dyDescent="0.2">
      <c r="A437" s="1091" t="s">
        <v>28528</v>
      </c>
      <c r="B437" s="1090">
        <v>2019</v>
      </c>
      <c r="C437" s="1090" t="s">
        <v>28527</v>
      </c>
      <c r="D437" s="1090" t="s">
        <v>28526</v>
      </c>
      <c r="F437" s="1089"/>
      <c r="G437" s="1089"/>
    </row>
    <row r="438" spans="1:25" x14ac:dyDescent="0.2">
      <c r="A438" s="1087" t="s">
        <v>28525</v>
      </c>
      <c r="B438" s="1086">
        <f t="shared" ref="B438:D440" si="23">B475+B512+B549</f>
        <v>23604130.670000002</v>
      </c>
      <c r="C438" s="1086">
        <f t="shared" si="23"/>
        <v>32022338.48</v>
      </c>
      <c r="D438" s="1086">
        <f t="shared" si="23"/>
        <v>35973920</v>
      </c>
    </row>
    <row r="439" spans="1:25" x14ac:dyDescent="0.2">
      <c r="A439" s="1087" t="s">
        <v>28524</v>
      </c>
      <c r="B439" s="1086">
        <f t="shared" si="23"/>
        <v>85399079.560000002</v>
      </c>
      <c r="C439" s="1086">
        <f t="shared" si="23"/>
        <v>96805829.280000001</v>
      </c>
      <c r="D439" s="1086">
        <f t="shared" si="23"/>
        <v>105359576</v>
      </c>
    </row>
    <row r="440" spans="1:25" x14ac:dyDescent="0.2">
      <c r="A440" s="1087" t="s">
        <v>28523</v>
      </c>
      <c r="B440" s="1086">
        <f t="shared" si="23"/>
        <v>47419564.31000001</v>
      </c>
      <c r="C440" s="1086">
        <f t="shared" si="23"/>
        <v>52963735.300000004</v>
      </c>
      <c r="D440" s="1086">
        <f t="shared" si="23"/>
        <v>78401982</v>
      </c>
    </row>
    <row r="441" spans="1:25" s="1082" customFormat="1" ht="28.35" customHeight="1" x14ac:dyDescent="0.2">
      <c r="A441" s="1085" t="s">
        <v>29071</v>
      </c>
      <c r="B441" s="1084">
        <f>SUM(B438:B440)</f>
        <v>156422774.54000002</v>
      </c>
      <c r="C441" s="1084">
        <f>SUM(C438:C440)</f>
        <v>181791903.06</v>
      </c>
      <c r="D441" s="1084">
        <f>SUM(D438:D440)</f>
        <v>219735478</v>
      </c>
      <c r="F441" s="1083"/>
      <c r="G441" s="1083"/>
    </row>
    <row r="442" spans="1:25" x14ac:dyDescent="0.2">
      <c r="A442" s="1081" t="s">
        <v>28522</v>
      </c>
    </row>
    <row r="443" spans="1:25" x14ac:dyDescent="0.2">
      <c r="A443" s="1080" t="s">
        <v>28521</v>
      </c>
    </row>
    <row r="446" spans="1:25" s="1057" customFormat="1" ht="12" x14ac:dyDescent="0.2">
      <c r="A446" s="1057" t="s">
        <v>28538</v>
      </c>
      <c r="F446" s="1097"/>
      <c r="G446" s="1097"/>
      <c r="L446" s="1097"/>
      <c r="M446" s="1097"/>
    </row>
    <row r="447" spans="1:25" s="1057" customFormat="1" ht="12" x14ac:dyDescent="0.2">
      <c r="A447" s="1057" t="s">
        <v>28537</v>
      </c>
      <c r="F447" s="1097"/>
      <c r="G447" s="1097"/>
      <c r="L447" s="1097"/>
      <c r="M447" s="1097"/>
    </row>
    <row r="448" spans="1:25" s="1057" customFormat="1" ht="12" x14ac:dyDescent="0.2">
      <c r="F448" s="1097"/>
      <c r="G448" s="1097"/>
      <c r="L448" s="1097"/>
      <c r="M448" s="1097"/>
    </row>
    <row r="449" spans="1:25" s="1057" customFormat="1" ht="12" x14ac:dyDescent="0.2">
      <c r="F449" s="1097"/>
      <c r="G449" s="1097"/>
      <c r="L449" s="1097"/>
      <c r="M449" s="1097"/>
    </row>
    <row r="450" spans="1:25" s="1057" customFormat="1" ht="12" x14ac:dyDescent="0.2">
      <c r="F450" s="1097"/>
      <c r="G450" s="1097"/>
      <c r="L450" s="1097"/>
      <c r="M450" s="1097"/>
    </row>
    <row r="451" spans="1:25" s="1057" customFormat="1" ht="12" x14ac:dyDescent="0.2">
      <c r="A451" s="1587" t="s">
        <v>28536</v>
      </c>
      <c r="B451" s="1587"/>
      <c r="C451" s="1587"/>
      <c r="D451" s="1587"/>
      <c r="E451" s="1099"/>
      <c r="F451" s="1098"/>
      <c r="G451" s="1098"/>
      <c r="H451" s="1099"/>
      <c r="I451" s="1099"/>
      <c r="J451" s="1099"/>
      <c r="K451" s="1099"/>
      <c r="L451" s="1097"/>
      <c r="M451" s="1097"/>
    </row>
    <row r="452" spans="1:25" s="1057" customFormat="1" ht="12" x14ac:dyDescent="0.2">
      <c r="A452" s="1587" t="s">
        <v>627</v>
      </c>
      <c r="B452" s="1587"/>
      <c r="C452" s="1587"/>
      <c r="D452" s="1587"/>
      <c r="E452" s="1099"/>
      <c r="F452" s="1098"/>
      <c r="G452" s="1098"/>
      <c r="H452" s="1099"/>
      <c r="I452" s="1099"/>
      <c r="J452" s="1099"/>
      <c r="K452" s="1099"/>
      <c r="L452" s="1097"/>
      <c r="M452" s="1097"/>
    </row>
    <row r="453" spans="1:25" s="1057" customFormat="1" ht="12" x14ac:dyDescent="0.2">
      <c r="A453" s="1587" t="s">
        <v>28535</v>
      </c>
      <c r="B453" s="1587"/>
      <c r="C453" s="1587"/>
      <c r="D453" s="1587"/>
      <c r="E453" s="1099"/>
      <c r="F453" s="1098"/>
      <c r="G453" s="1097"/>
      <c r="H453" s="1099"/>
      <c r="I453" s="1099"/>
      <c r="J453" s="1099"/>
      <c r="K453" s="1099"/>
      <c r="L453" s="1097"/>
      <c r="M453" s="1097"/>
    </row>
    <row r="454" spans="1:25" s="1057" customFormat="1" ht="12" x14ac:dyDescent="0.2">
      <c r="A454" s="1587" t="s">
        <v>28534</v>
      </c>
      <c r="B454" s="1587"/>
      <c r="C454" s="1587"/>
      <c r="D454" s="1587"/>
      <c r="E454" s="1099"/>
      <c r="F454" s="1098"/>
      <c r="G454" s="1098"/>
      <c r="H454" s="1099"/>
      <c r="I454" s="1099"/>
      <c r="J454" s="1099"/>
      <c r="K454" s="1099"/>
      <c r="L454" s="1097"/>
      <c r="M454" s="1097"/>
    </row>
    <row r="455" spans="1:25" s="1057" customFormat="1" ht="12" x14ac:dyDescent="0.2">
      <c r="F455" s="1097"/>
      <c r="G455" s="1098"/>
      <c r="L455" s="1097"/>
      <c r="M455" s="1097"/>
    </row>
    <row r="456" spans="1:25" s="1057" customFormat="1" ht="12" x14ac:dyDescent="0.2">
      <c r="F456" s="1097"/>
      <c r="G456" s="1097"/>
      <c r="L456" s="1097"/>
      <c r="M456" s="1097"/>
    </row>
    <row r="457" spans="1:25" s="1057" customFormat="1" ht="12" x14ac:dyDescent="0.2">
      <c r="F457" s="1097"/>
      <c r="G457" s="1097"/>
      <c r="L457" s="1097"/>
      <c r="M457" s="1097"/>
    </row>
    <row r="458" spans="1:25" s="1095" customFormat="1" ht="26.25" customHeight="1" x14ac:dyDescent="0.2">
      <c r="A458" s="1104" t="s">
        <v>28533</v>
      </c>
      <c r="B458" s="1590" t="s">
        <v>28551</v>
      </c>
      <c r="C458" s="1590"/>
      <c r="D458" s="1590"/>
      <c r="F458" s="1096"/>
      <c r="G458" s="1096"/>
      <c r="L458" s="1096"/>
      <c r="M458" s="1096"/>
    </row>
    <row r="459" spans="1:25" s="1057" customFormat="1" ht="12" x14ac:dyDescent="0.2">
      <c r="A459" s="1092" t="s">
        <v>28532</v>
      </c>
      <c r="B459" s="1092" t="s">
        <v>28540</v>
      </c>
      <c r="C459" s="1092"/>
      <c r="D459" s="1092"/>
      <c r="E459" s="1092"/>
      <c r="F459" s="1093"/>
      <c r="G459" s="1093"/>
      <c r="H459" s="1092"/>
      <c r="I459" s="1092"/>
      <c r="J459" s="1092"/>
      <c r="K459" s="1092"/>
      <c r="L459" s="1093"/>
      <c r="M459" s="1093"/>
      <c r="N459" s="1092"/>
      <c r="O459" s="1092"/>
      <c r="P459" s="1092"/>
      <c r="Q459" s="1092"/>
      <c r="R459" s="1092"/>
      <c r="S459" s="1092"/>
      <c r="T459" s="1092"/>
      <c r="U459" s="1092"/>
      <c r="V459" s="1092"/>
      <c r="W459" s="1092"/>
      <c r="X459" s="1092"/>
      <c r="Y459" s="1092"/>
    </row>
    <row r="460" spans="1:25" s="1088" customFormat="1" ht="28.35" customHeight="1" x14ac:dyDescent="0.2">
      <c r="A460" s="1091" t="s">
        <v>28530</v>
      </c>
      <c r="B460" s="1090">
        <v>2019</v>
      </c>
      <c r="C460" s="1090">
        <v>2020</v>
      </c>
      <c r="D460" s="1090" t="s">
        <v>28526</v>
      </c>
      <c r="F460" s="1089"/>
      <c r="G460" s="1089"/>
    </row>
    <row r="461" spans="1:25" x14ac:dyDescent="0.2">
      <c r="A461" s="1087" t="s">
        <v>28525</v>
      </c>
      <c r="B461" s="1086"/>
      <c r="C461" s="1086">
        <v>1755592</v>
      </c>
      <c r="D461" s="1086">
        <v>744636</v>
      </c>
    </row>
    <row r="462" spans="1:25" x14ac:dyDescent="0.2">
      <c r="A462" s="1087" t="s">
        <v>28524</v>
      </c>
      <c r="B462" s="1086">
        <v>5639499</v>
      </c>
      <c r="C462" s="1086">
        <v>327240</v>
      </c>
      <c r="D462" s="1086"/>
    </row>
    <row r="463" spans="1:25" x14ac:dyDescent="0.2">
      <c r="A463" s="1087" t="s">
        <v>28523</v>
      </c>
      <c r="B463" s="1086">
        <v>18000000</v>
      </c>
      <c r="C463" s="1086">
        <v>3162924</v>
      </c>
      <c r="D463" s="1086">
        <v>4113928</v>
      </c>
    </row>
    <row r="464" spans="1:25" s="1082" customFormat="1" ht="28.35" customHeight="1" x14ac:dyDescent="0.2">
      <c r="A464" s="1085" t="s">
        <v>29071</v>
      </c>
      <c r="B464" s="1084">
        <f>SUM(B461:B463)</f>
        <v>23639499</v>
      </c>
      <c r="C464" s="1084">
        <f>SUM(C461:C463)</f>
        <v>5245756</v>
      </c>
      <c r="D464" s="1084">
        <f>SUM(D461:D463)</f>
        <v>4858564</v>
      </c>
      <c r="F464" s="1083"/>
      <c r="G464" s="1083"/>
    </row>
    <row r="465" spans="1:25" s="1057" customFormat="1" ht="12" x14ac:dyDescent="0.2">
      <c r="A465" s="1092"/>
      <c r="B465" s="1092"/>
      <c r="C465" s="1092"/>
      <c r="D465" s="1092"/>
      <c r="E465" s="1092"/>
      <c r="F465" s="1093"/>
      <c r="G465" s="1093"/>
      <c r="H465" s="1092"/>
      <c r="I465" s="1092"/>
      <c r="J465" s="1092"/>
      <c r="K465" s="1092"/>
      <c r="L465" s="1093"/>
      <c r="M465" s="1093"/>
      <c r="N465" s="1092"/>
      <c r="O465" s="1092"/>
      <c r="P465" s="1092"/>
      <c r="Q465" s="1092"/>
      <c r="R465" s="1092"/>
      <c r="S465" s="1092"/>
      <c r="T465" s="1092"/>
      <c r="U465" s="1092"/>
      <c r="V465" s="1092"/>
      <c r="W465" s="1092"/>
      <c r="X465" s="1092"/>
      <c r="Y465" s="1092"/>
    </row>
    <row r="466" spans="1:25" s="1057" customFormat="1" ht="12" x14ac:dyDescent="0.2">
      <c r="A466" s="1092"/>
      <c r="B466" s="1092"/>
      <c r="C466" s="1092"/>
      <c r="D466" s="1092"/>
      <c r="E466" s="1092"/>
      <c r="F466" s="1093"/>
      <c r="G466" s="1093"/>
      <c r="H466" s="1092"/>
      <c r="I466" s="1092"/>
      <c r="J466" s="1092"/>
      <c r="K466" s="1092"/>
      <c r="L466" s="1093"/>
      <c r="M466" s="1093"/>
      <c r="N466" s="1092"/>
      <c r="O466" s="1092"/>
      <c r="P466" s="1092"/>
      <c r="Q466" s="1092"/>
      <c r="R466" s="1092"/>
      <c r="S466" s="1092"/>
      <c r="T466" s="1092"/>
      <c r="U466" s="1092"/>
      <c r="V466" s="1092"/>
      <c r="W466" s="1092"/>
      <c r="X466" s="1092"/>
      <c r="Y466" s="1092"/>
    </row>
    <row r="467" spans="1:25" s="1088" customFormat="1" ht="28.35" customHeight="1" x14ac:dyDescent="0.2">
      <c r="A467" s="1091" t="s">
        <v>28529</v>
      </c>
      <c r="B467" s="1090">
        <v>2019</v>
      </c>
      <c r="C467" s="1090" t="s">
        <v>28527</v>
      </c>
      <c r="D467" s="1090" t="s">
        <v>28526</v>
      </c>
      <c r="F467" s="1089"/>
      <c r="G467" s="1089"/>
    </row>
    <row r="468" spans="1:25" x14ac:dyDescent="0.2">
      <c r="A468" s="1087" t="s">
        <v>28525</v>
      </c>
      <c r="B468" s="1086">
        <v>1852828</v>
      </c>
      <c r="C468" s="1086">
        <v>1619978</v>
      </c>
      <c r="D468" s="1086">
        <v>744636</v>
      </c>
    </row>
    <row r="469" spans="1:25" x14ac:dyDescent="0.2">
      <c r="A469" s="1087" t="s">
        <v>28524</v>
      </c>
      <c r="B469" s="1086">
        <v>374312</v>
      </c>
      <c r="C469" s="1086">
        <v>409730</v>
      </c>
      <c r="D469" s="1086"/>
    </row>
    <row r="470" spans="1:25" x14ac:dyDescent="0.2">
      <c r="A470" s="1087" t="s">
        <v>28523</v>
      </c>
      <c r="B470" s="1086">
        <v>3253864</v>
      </c>
      <c r="C470" s="1086">
        <v>3214104</v>
      </c>
      <c r="D470" s="1086">
        <v>4113928</v>
      </c>
    </row>
    <row r="471" spans="1:25" s="1082" customFormat="1" ht="28.35" customHeight="1" x14ac:dyDescent="0.2">
      <c r="A471" s="1085" t="s">
        <v>29071</v>
      </c>
      <c r="B471" s="1084">
        <f>SUM(B468:B470)</f>
        <v>5481004</v>
      </c>
      <c r="C471" s="1084">
        <f>SUM(C468:C470)</f>
        <v>5243812</v>
      </c>
      <c r="D471" s="1084">
        <f>SUM(D468:D470)</f>
        <v>4858564</v>
      </c>
      <c r="F471" s="1083"/>
      <c r="G471" s="1083"/>
    </row>
    <row r="472" spans="1:25" s="1057" customFormat="1" ht="12" x14ac:dyDescent="0.2">
      <c r="A472" s="1092"/>
      <c r="B472" s="1092"/>
      <c r="C472" s="1092"/>
      <c r="D472" s="1092"/>
      <c r="E472" s="1092"/>
      <c r="F472" s="1093"/>
      <c r="G472" s="1093"/>
      <c r="H472" s="1092"/>
      <c r="I472" s="1092"/>
      <c r="J472" s="1092"/>
      <c r="K472" s="1092"/>
      <c r="L472" s="1093"/>
      <c r="M472" s="1093"/>
      <c r="N472" s="1092"/>
      <c r="O472" s="1092"/>
      <c r="P472" s="1092"/>
      <c r="Q472" s="1092"/>
      <c r="R472" s="1092"/>
      <c r="S472" s="1092"/>
      <c r="T472" s="1092"/>
      <c r="U472" s="1092"/>
      <c r="V472" s="1092"/>
      <c r="W472" s="1092"/>
      <c r="X472" s="1092"/>
      <c r="Y472" s="1092"/>
    </row>
    <row r="473" spans="1:25" s="1057" customFormat="1" ht="12" x14ac:dyDescent="0.2">
      <c r="A473" s="1092"/>
      <c r="B473" s="1092"/>
      <c r="C473" s="1092"/>
      <c r="D473" s="1092"/>
      <c r="E473" s="1092"/>
      <c r="F473" s="1093"/>
      <c r="G473" s="1093"/>
      <c r="H473" s="1092"/>
      <c r="I473" s="1092"/>
      <c r="J473" s="1092"/>
      <c r="K473" s="1092"/>
      <c r="L473" s="1093"/>
      <c r="M473" s="1093"/>
      <c r="N473" s="1092"/>
      <c r="O473" s="1092"/>
      <c r="P473" s="1092"/>
      <c r="Q473" s="1092"/>
      <c r="R473" s="1092"/>
      <c r="S473" s="1092"/>
      <c r="T473" s="1092"/>
      <c r="U473" s="1092"/>
      <c r="V473" s="1092"/>
      <c r="W473" s="1092"/>
      <c r="X473" s="1092"/>
      <c r="Y473" s="1092"/>
    </row>
    <row r="474" spans="1:25" s="1088" customFormat="1" ht="28.35" customHeight="1" x14ac:dyDescent="0.2">
      <c r="A474" s="1091" t="s">
        <v>28528</v>
      </c>
      <c r="B474" s="1090">
        <v>2019</v>
      </c>
      <c r="C474" s="1090" t="s">
        <v>28527</v>
      </c>
      <c r="D474" s="1090" t="s">
        <v>28526</v>
      </c>
      <c r="F474" s="1089"/>
      <c r="G474" s="1089"/>
    </row>
    <row r="475" spans="1:25" x14ac:dyDescent="0.2">
      <c r="A475" s="1087" t="s">
        <v>28525</v>
      </c>
      <c r="B475" s="1086">
        <v>1819807.2000000004</v>
      </c>
      <c r="C475" s="1086">
        <v>297029.59999999998</v>
      </c>
      <c r="D475" s="1086">
        <v>744636</v>
      </c>
    </row>
    <row r="476" spans="1:25" x14ac:dyDescent="0.2">
      <c r="A476" s="1087" t="s">
        <v>28524</v>
      </c>
      <c r="B476" s="1086">
        <v>330941.64999999997</v>
      </c>
      <c r="C476" s="1086">
        <v>165218.20000000001</v>
      </c>
      <c r="D476" s="1086"/>
    </row>
    <row r="477" spans="1:25" x14ac:dyDescent="0.2">
      <c r="A477" s="1087" t="s">
        <v>28523</v>
      </c>
      <c r="B477" s="1086">
        <v>3125965.1299999994</v>
      </c>
      <c r="C477" s="1086">
        <v>240030.79</v>
      </c>
      <c r="D477" s="1086">
        <v>4113928</v>
      </c>
    </row>
    <row r="478" spans="1:25" s="1082" customFormat="1" ht="28.35" customHeight="1" x14ac:dyDescent="0.2">
      <c r="A478" s="1085" t="s">
        <v>29071</v>
      </c>
      <c r="B478" s="1084">
        <f>SUM(B475:B477)</f>
        <v>5276713.9800000004</v>
      </c>
      <c r="C478" s="1084">
        <f>SUM(C475:C477)</f>
        <v>702278.59</v>
      </c>
      <c r="D478" s="1084">
        <f>SUM(D475:D477)</f>
        <v>4858564</v>
      </c>
      <c r="F478" s="1083"/>
      <c r="G478" s="1083"/>
    </row>
    <row r="479" spans="1:25" x14ac:dyDescent="0.2">
      <c r="A479" s="1081" t="s">
        <v>28522</v>
      </c>
    </row>
    <row r="480" spans="1:25" x14ac:dyDescent="0.2">
      <c r="A480" s="1080" t="s">
        <v>28521</v>
      </c>
    </row>
    <row r="483" spans="1:25" s="1057" customFormat="1" ht="12" x14ac:dyDescent="0.2">
      <c r="A483" s="1057" t="s">
        <v>28538</v>
      </c>
      <c r="F483" s="1097"/>
      <c r="G483" s="1097"/>
      <c r="L483" s="1097"/>
      <c r="M483" s="1097"/>
    </row>
    <row r="484" spans="1:25" s="1057" customFormat="1" ht="12" x14ac:dyDescent="0.2">
      <c r="A484" s="1057" t="s">
        <v>28537</v>
      </c>
      <c r="F484" s="1097"/>
      <c r="G484" s="1097"/>
      <c r="L484" s="1097"/>
      <c r="M484" s="1097"/>
    </row>
    <row r="485" spans="1:25" s="1057" customFormat="1" ht="12" x14ac:dyDescent="0.2">
      <c r="F485" s="1097"/>
      <c r="G485" s="1097"/>
      <c r="L485" s="1097"/>
      <c r="M485" s="1097"/>
    </row>
    <row r="486" spans="1:25" s="1057" customFormat="1" ht="12" x14ac:dyDescent="0.2">
      <c r="F486" s="1097"/>
      <c r="G486" s="1097"/>
      <c r="L486" s="1097"/>
      <c r="M486" s="1097"/>
    </row>
    <row r="487" spans="1:25" s="1057" customFormat="1" ht="12" x14ac:dyDescent="0.2">
      <c r="F487" s="1097"/>
      <c r="G487" s="1097"/>
      <c r="L487" s="1097"/>
      <c r="M487" s="1097"/>
    </row>
    <row r="488" spans="1:25" s="1057" customFormat="1" ht="12" x14ac:dyDescent="0.2">
      <c r="A488" s="1587" t="s">
        <v>28536</v>
      </c>
      <c r="B488" s="1587"/>
      <c r="C488" s="1587"/>
      <c r="D488" s="1587"/>
      <c r="E488" s="1099"/>
      <c r="F488" s="1098"/>
      <c r="G488" s="1098"/>
      <c r="H488" s="1099"/>
      <c r="I488" s="1099"/>
      <c r="J488" s="1099"/>
      <c r="K488" s="1099"/>
      <c r="L488" s="1097"/>
      <c r="M488" s="1097"/>
    </row>
    <row r="489" spans="1:25" s="1057" customFormat="1" ht="12" x14ac:dyDescent="0.2">
      <c r="A489" s="1587" t="s">
        <v>627</v>
      </c>
      <c r="B489" s="1587"/>
      <c r="C489" s="1587"/>
      <c r="D489" s="1587"/>
      <c r="E489" s="1099"/>
      <c r="F489" s="1098"/>
      <c r="G489" s="1098"/>
      <c r="H489" s="1099"/>
      <c r="I489" s="1099"/>
      <c r="J489" s="1099"/>
      <c r="K489" s="1099"/>
      <c r="L489" s="1097"/>
      <c r="M489" s="1097"/>
    </row>
    <row r="490" spans="1:25" s="1057" customFormat="1" ht="12" x14ac:dyDescent="0.2">
      <c r="A490" s="1587" t="s">
        <v>28535</v>
      </c>
      <c r="B490" s="1587"/>
      <c r="C490" s="1587"/>
      <c r="D490" s="1587"/>
      <c r="E490" s="1099"/>
      <c r="F490" s="1098"/>
      <c r="G490" s="1097"/>
      <c r="H490" s="1099"/>
      <c r="I490" s="1099"/>
      <c r="J490" s="1099"/>
      <c r="K490" s="1099"/>
      <c r="L490" s="1097"/>
      <c r="M490" s="1097"/>
    </row>
    <row r="491" spans="1:25" s="1057" customFormat="1" ht="12" x14ac:dyDescent="0.2">
      <c r="A491" s="1587" t="s">
        <v>28534</v>
      </c>
      <c r="B491" s="1587"/>
      <c r="C491" s="1587"/>
      <c r="D491" s="1587"/>
      <c r="E491" s="1099"/>
      <c r="F491" s="1098"/>
      <c r="G491" s="1098"/>
      <c r="H491" s="1099"/>
      <c r="I491" s="1099"/>
      <c r="J491" s="1099"/>
      <c r="K491" s="1099"/>
      <c r="L491" s="1097"/>
      <c r="M491" s="1097"/>
    </row>
    <row r="492" spans="1:25" s="1057" customFormat="1" ht="12" x14ac:dyDescent="0.2">
      <c r="F492" s="1097"/>
      <c r="G492" s="1098"/>
      <c r="L492" s="1097"/>
      <c r="M492" s="1097"/>
    </row>
    <row r="493" spans="1:25" s="1057" customFormat="1" ht="12" x14ac:dyDescent="0.2">
      <c r="F493" s="1097"/>
      <c r="G493" s="1097"/>
      <c r="L493" s="1097"/>
      <c r="M493" s="1097"/>
    </row>
    <row r="494" spans="1:25" s="1057" customFormat="1" ht="12" x14ac:dyDescent="0.2">
      <c r="F494" s="1097"/>
      <c r="G494" s="1097"/>
      <c r="L494" s="1097"/>
      <c r="M494" s="1097"/>
    </row>
    <row r="495" spans="1:25" s="1095" customFormat="1" ht="29.25" customHeight="1" x14ac:dyDescent="0.2">
      <c r="A495" s="1104" t="s">
        <v>28533</v>
      </c>
      <c r="B495" s="1590" t="s">
        <v>28551</v>
      </c>
      <c r="C495" s="1590"/>
      <c r="D495" s="1590"/>
      <c r="F495" s="1096"/>
      <c r="G495" s="1096"/>
      <c r="L495" s="1096"/>
      <c r="M495" s="1096"/>
    </row>
    <row r="496" spans="1:25" s="1057" customFormat="1" ht="12" x14ac:dyDescent="0.2">
      <c r="A496" s="1092" t="s">
        <v>28532</v>
      </c>
      <c r="B496" s="1092" t="s">
        <v>28539</v>
      </c>
      <c r="C496" s="1092"/>
      <c r="D496" s="1092"/>
      <c r="E496" s="1092"/>
      <c r="F496" s="1093"/>
      <c r="G496" s="1093"/>
      <c r="H496" s="1092"/>
      <c r="I496" s="1092"/>
      <c r="J496" s="1092"/>
      <c r="K496" s="1092"/>
      <c r="L496" s="1093"/>
      <c r="M496" s="1093"/>
      <c r="N496" s="1092"/>
      <c r="O496" s="1092"/>
      <c r="P496" s="1092"/>
      <c r="Q496" s="1092"/>
      <c r="R496" s="1092"/>
      <c r="S496" s="1092"/>
      <c r="T496" s="1092"/>
      <c r="U496" s="1092"/>
      <c r="V496" s="1092"/>
      <c r="W496" s="1092"/>
      <c r="X496" s="1092"/>
      <c r="Y496" s="1092"/>
    </row>
    <row r="497" spans="1:25" s="1088" customFormat="1" ht="28.35" customHeight="1" x14ac:dyDescent="0.2">
      <c r="A497" s="1091" t="s">
        <v>28530</v>
      </c>
      <c r="B497" s="1090">
        <v>2019</v>
      </c>
      <c r="C497" s="1090">
        <v>2020</v>
      </c>
      <c r="D497" s="1090" t="s">
        <v>28526</v>
      </c>
      <c r="F497" s="1089"/>
      <c r="G497" s="1089"/>
    </row>
    <row r="498" spans="1:25" x14ac:dyDescent="0.2">
      <c r="A498" s="1087" t="s">
        <v>28525</v>
      </c>
      <c r="B498" s="1086">
        <v>29897649</v>
      </c>
      <c r="C498" s="1086">
        <v>34780988</v>
      </c>
      <c r="D498" s="1086">
        <v>35229284</v>
      </c>
    </row>
    <row r="499" spans="1:25" x14ac:dyDescent="0.2">
      <c r="A499" s="1087" t="s">
        <v>28524</v>
      </c>
      <c r="B499" s="1086">
        <v>8771559</v>
      </c>
      <c r="C499" s="1086">
        <v>8805469</v>
      </c>
      <c r="D499" s="1086">
        <v>9142706</v>
      </c>
    </row>
    <row r="500" spans="1:25" x14ac:dyDescent="0.2">
      <c r="A500" s="1087" t="s">
        <v>28523</v>
      </c>
      <c r="B500" s="1086">
        <v>103404912</v>
      </c>
      <c r="C500" s="1086">
        <v>94892557</v>
      </c>
      <c r="D500" s="1086">
        <v>74288054</v>
      </c>
    </row>
    <row r="501" spans="1:25" s="1082" customFormat="1" ht="28.35" customHeight="1" x14ac:dyDescent="0.2">
      <c r="A501" s="1085" t="s">
        <v>29071</v>
      </c>
      <c r="B501" s="1084">
        <f>SUM(B498:B500)</f>
        <v>142074120</v>
      </c>
      <c r="C501" s="1084">
        <f>SUM(C498:C500)</f>
        <v>138479014</v>
      </c>
      <c r="D501" s="1084">
        <f>SUM(D498:D500)</f>
        <v>118660044</v>
      </c>
      <c r="F501" s="1083"/>
      <c r="G501" s="1083"/>
    </row>
    <row r="502" spans="1:25" s="1057" customFormat="1" ht="12" x14ac:dyDescent="0.2">
      <c r="A502" s="1092"/>
      <c r="B502" s="1092"/>
      <c r="C502" s="1092"/>
      <c r="D502" s="1092"/>
      <c r="E502" s="1092"/>
      <c r="F502" s="1093"/>
      <c r="G502" s="1093"/>
      <c r="H502" s="1092"/>
      <c r="I502" s="1092"/>
      <c r="J502" s="1092"/>
      <c r="K502" s="1092"/>
      <c r="L502" s="1093"/>
      <c r="M502" s="1093"/>
      <c r="N502" s="1092"/>
      <c r="O502" s="1092"/>
      <c r="P502" s="1092"/>
      <c r="Q502" s="1092"/>
      <c r="R502" s="1092"/>
      <c r="S502" s="1092"/>
      <c r="T502" s="1092"/>
      <c r="U502" s="1092"/>
      <c r="V502" s="1092"/>
      <c r="W502" s="1092"/>
      <c r="X502" s="1092"/>
      <c r="Y502" s="1092"/>
    </row>
    <row r="503" spans="1:25" s="1057" customFormat="1" ht="12" x14ac:dyDescent="0.2">
      <c r="A503" s="1092"/>
      <c r="B503" s="1092"/>
      <c r="C503" s="1092"/>
      <c r="D503" s="1092"/>
      <c r="E503" s="1092"/>
      <c r="F503" s="1093"/>
      <c r="G503" s="1093"/>
      <c r="H503" s="1092"/>
      <c r="I503" s="1092"/>
      <c r="J503" s="1092"/>
      <c r="K503" s="1092"/>
      <c r="L503" s="1093"/>
      <c r="M503" s="1093"/>
      <c r="N503" s="1092"/>
      <c r="O503" s="1092"/>
      <c r="P503" s="1092"/>
      <c r="Q503" s="1092"/>
      <c r="R503" s="1092"/>
      <c r="S503" s="1092"/>
      <c r="T503" s="1092"/>
      <c r="U503" s="1092"/>
      <c r="V503" s="1092"/>
      <c r="W503" s="1092"/>
      <c r="X503" s="1092"/>
      <c r="Y503" s="1092"/>
    </row>
    <row r="504" spans="1:25" s="1088" customFormat="1" ht="28.35" customHeight="1" x14ac:dyDescent="0.2">
      <c r="A504" s="1091" t="s">
        <v>28529</v>
      </c>
      <c r="B504" s="1090">
        <v>2019</v>
      </c>
      <c r="C504" s="1090" t="s">
        <v>28527</v>
      </c>
      <c r="D504" s="1090" t="s">
        <v>28526</v>
      </c>
      <c r="F504" s="1089"/>
      <c r="G504" s="1089"/>
    </row>
    <row r="505" spans="1:25" x14ac:dyDescent="0.2">
      <c r="A505" s="1087" t="s">
        <v>28525</v>
      </c>
      <c r="B505" s="1086">
        <v>25810812</v>
      </c>
      <c r="C505" s="1086">
        <v>34769043</v>
      </c>
      <c r="D505" s="1086">
        <v>35229284</v>
      </c>
    </row>
    <row r="506" spans="1:25" x14ac:dyDescent="0.2">
      <c r="A506" s="1087" t="s">
        <v>28524</v>
      </c>
      <c r="B506" s="1086">
        <v>5601786</v>
      </c>
      <c r="C506" s="1086">
        <v>8817414</v>
      </c>
      <c r="D506" s="1086">
        <v>9142706</v>
      </c>
    </row>
    <row r="507" spans="1:25" x14ac:dyDescent="0.2">
      <c r="A507" s="1087" t="s">
        <v>28523</v>
      </c>
      <c r="B507" s="1086">
        <v>107997983</v>
      </c>
      <c r="C507" s="1086">
        <v>94892557</v>
      </c>
      <c r="D507" s="1086">
        <v>74288054</v>
      </c>
    </row>
    <row r="508" spans="1:25" s="1082" customFormat="1" ht="28.35" customHeight="1" x14ac:dyDescent="0.2">
      <c r="A508" s="1085" t="s">
        <v>29071</v>
      </c>
      <c r="B508" s="1084">
        <f>SUM(B505:B507)</f>
        <v>139410581</v>
      </c>
      <c r="C508" s="1084">
        <f>SUM(C505:C507)</f>
        <v>138479014</v>
      </c>
      <c r="D508" s="1084">
        <f>SUM(D505:D507)</f>
        <v>118660044</v>
      </c>
      <c r="F508" s="1083"/>
      <c r="G508" s="1083"/>
    </row>
    <row r="509" spans="1:25" s="1057" customFormat="1" ht="12" x14ac:dyDescent="0.2">
      <c r="A509" s="1092"/>
      <c r="B509" s="1092"/>
      <c r="C509" s="1092"/>
      <c r="D509" s="1092"/>
      <c r="E509" s="1092"/>
      <c r="F509" s="1093"/>
      <c r="G509" s="1093"/>
      <c r="H509" s="1092"/>
      <c r="I509" s="1092"/>
      <c r="J509" s="1092"/>
      <c r="K509" s="1092"/>
      <c r="L509" s="1093"/>
      <c r="M509" s="1093"/>
      <c r="N509" s="1092"/>
      <c r="O509" s="1092"/>
      <c r="P509" s="1092"/>
      <c r="Q509" s="1092"/>
      <c r="R509" s="1092"/>
      <c r="S509" s="1092"/>
      <c r="T509" s="1092"/>
      <c r="U509" s="1092"/>
      <c r="V509" s="1092"/>
      <c r="W509" s="1092"/>
      <c r="X509" s="1092"/>
      <c r="Y509" s="1092"/>
    </row>
    <row r="510" spans="1:25" s="1057" customFormat="1" ht="12" x14ac:dyDescent="0.2">
      <c r="A510" s="1092"/>
      <c r="B510" s="1092"/>
      <c r="C510" s="1092"/>
      <c r="D510" s="1092"/>
      <c r="E510" s="1092"/>
      <c r="F510" s="1093"/>
      <c r="G510" s="1093"/>
      <c r="H510" s="1092"/>
      <c r="I510" s="1092"/>
      <c r="J510" s="1092"/>
      <c r="K510" s="1092"/>
      <c r="L510" s="1093"/>
      <c r="M510" s="1093"/>
      <c r="N510" s="1092"/>
      <c r="O510" s="1092"/>
      <c r="P510" s="1092"/>
      <c r="Q510" s="1092"/>
      <c r="R510" s="1092"/>
      <c r="S510" s="1092"/>
      <c r="T510" s="1092"/>
      <c r="U510" s="1092"/>
      <c r="V510" s="1092"/>
      <c r="W510" s="1092"/>
      <c r="X510" s="1092"/>
      <c r="Y510" s="1092"/>
    </row>
    <row r="511" spans="1:25" s="1088" customFormat="1" ht="28.35" customHeight="1" x14ac:dyDescent="0.2">
      <c r="A511" s="1091" t="s">
        <v>28528</v>
      </c>
      <c r="B511" s="1090">
        <v>2019</v>
      </c>
      <c r="C511" s="1090" t="s">
        <v>28527</v>
      </c>
      <c r="D511" s="1090" t="s">
        <v>28526</v>
      </c>
      <c r="F511" s="1089"/>
      <c r="G511" s="1089"/>
    </row>
    <row r="512" spans="1:25" x14ac:dyDescent="0.2">
      <c r="A512" s="1087" t="s">
        <v>28525</v>
      </c>
      <c r="B512" s="1086">
        <v>21784323.470000003</v>
      </c>
      <c r="C512" s="1086">
        <v>31725308.879999999</v>
      </c>
      <c r="D512" s="1086">
        <v>35229284</v>
      </c>
    </row>
    <row r="513" spans="1:13" x14ac:dyDescent="0.2">
      <c r="A513" s="1087" t="s">
        <v>28524</v>
      </c>
      <c r="B513" s="1086">
        <v>4273935.54</v>
      </c>
      <c r="C513" s="1086">
        <v>6067931.0800000001</v>
      </c>
      <c r="D513" s="1086">
        <v>9142706</v>
      </c>
    </row>
    <row r="514" spans="1:13" x14ac:dyDescent="0.2">
      <c r="A514" s="1087" t="s">
        <v>28523</v>
      </c>
      <c r="B514" s="1086">
        <v>44293599.180000007</v>
      </c>
      <c r="C514" s="1086">
        <v>52723704.510000005</v>
      </c>
      <c r="D514" s="1086">
        <v>74288054</v>
      </c>
    </row>
    <row r="515" spans="1:13" s="1082" customFormat="1" ht="28.35" customHeight="1" x14ac:dyDescent="0.2">
      <c r="A515" s="1085" t="s">
        <v>29071</v>
      </c>
      <c r="B515" s="1084">
        <f>SUM(B512:B514)</f>
        <v>70351858.190000013</v>
      </c>
      <c r="C515" s="1084">
        <f>SUM(C512:C514)</f>
        <v>90516944.469999999</v>
      </c>
      <c r="D515" s="1084">
        <f>SUM(D512:D514)</f>
        <v>118660044</v>
      </c>
      <c r="F515" s="1083"/>
      <c r="G515" s="1083"/>
    </row>
    <row r="516" spans="1:13" x14ac:dyDescent="0.2">
      <c r="A516" s="1081" t="s">
        <v>28522</v>
      </c>
    </row>
    <row r="517" spans="1:13" x14ac:dyDescent="0.2">
      <c r="A517" s="1080" t="s">
        <v>28521</v>
      </c>
    </row>
    <row r="520" spans="1:13" s="1057" customFormat="1" ht="12" x14ac:dyDescent="0.2">
      <c r="A520" s="1057" t="s">
        <v>28538</v>
      </c>
      <c r="F520" s="1097"/>
      <c r="G520" s="1097"/>
      <c r="L520" s="1097"/>
      <c r="M520" s="1097"/>
    </row>
    <row r="521" spans="1:13" s="1057" customFormat="1" ht="12" x14ac:dyDescent="0.2">
      <c r="A521" s="1057" t="s">
        <v>28537</v>
      </c>
      <c r="F521" s="1097"/>
      <c r="G521" s="1097"/>
      <c r="L521" s="1097"/>
      <c r="M521" s="1097"/>
    </row>
    <row r="522" spans="1:13" s="1057" customFormat="1" ht="12" x14ac:dyDescent="0.2">
      <c r="F522" s="1097"/>
      <c r="G522" s="1097"/>
      <c r="L522" s="1097"/>
      <c r="M522" s="1097"/>
    </row>
    <row r="523" spans="1:13" s="1057" customFormat="1" ht="12" x14ac:dyDescent="0.2">
      <c r="F523" s="1097"/>
      <c r="G523" s="1097"/>
      <c r="L523" s="1097"/>
      <c r="M523" s="1097"/>
    </row>
    <row r="524" spans="1:13" s="1057" customFormat="1" ht="12" x14ac:dyDescent="0.2">
      <c r="F524" s="1097"/>
      <c r="G524" s="1097"/>
      <c r="L524" s="1097"/>
      <c r="M524" s="1097"/>
    </row>
    <row r="525" spans="1:13" s="1057" customFormat="1" ht="12" x14ac:dyDescent="0.2">
      <c r="A525" s="1587" t="s">
        <v>28536</v>
      </c>
      <c r="B525" s="1587"/>
      <c r="C525" s="1587"/>
      <c r="D525" s="1587"/>
      <c r="E525" s="1099"/>
      <c r="F525" s="1098"/>
      <c r="G525" s="1098"/>
      <c r="H525" s="1099"/>
      <c r="I525" s="1099"/>
      <c r="J525" s="1099"/>
      <c r="K525" s="1099"/>
      <c r="L525" s="1097"/>
      <c r="M525" s="1097"/>
    </row>
    <row r="526" spans="1:13" s="1057" customFormat="1" ht="12" x14ac:dyDescent="0.2">
      <c r="A526" s="1587" t="s">
        <v>627</v>
      </c>
      <c r="B526" s="1587"/>
      <c r="C526" s="1587"/>
      <c r="D526" s="1587"/>
      <c r="E526" s="1099"/>
      <c r="F526" s="1098"/>
      <c r="G526" s="1098"/>
      <c r="H526" s="1099"/>
      <c r="I526" s="1099"/>
      <c r="J526" s="1099"/>
      <c r="K526" s="1099"/>
      <c r="L526" s="1097"/>
      <c r="M526" s="1097"/>
    </row>
    <row r="527" spans="1:13" s="1057" customFormat="1" ht="12" x14ac:dyDescent="0.2">
      <c r="A527" s="1587" t="s">
        <v>28535</v>
      </c>
      <c r="B527" s="1587"/>
      <c r="C527" s="1587"/>
      <c r="D527" s="1587"/>
      <c r="E527" s="1099"/>
      <c r="F527" s="1098"/>
      <c r="G527" s="1097"/>
      <c r="H527" s="1099"/>
      <c r="I527" s="1099"/>
      <c r="J527" s="1099"/>
      <c r="K527" s="1099"/>
      <c r="L527" s="1097"/>
      <c r="M527" s="1097"/>
    </row>
    <row r="528" spans="1:13" s="1057" customFormat="1" ht="12" x14ac:dyDescent="0.2">
      <c r="A528" s="1587" t="s">
        <v>28534</v>
      </c>
      <c r="B528" s="1587"/>
      <c r="C528" s="1587"/>
      <c r="D528" s="1587"/>
      <c r="E528" s="1099"/>
      <c r="F528" s="1098"/>
      <c r="G528" s="1098"/>
      <c r="H528" s="1099"/>
      <c r="I528" s="1099"/>
      <c r="J528" s="1099"/>
      <c r="K528" s="1099"/>
      <c r="L528" s="1097"/>
      <c r="M528" s="1097"/>
    </row>
    <row r="529" spans="1:25" s="1057" customFormat="1" ht="12" x14ac:dyDescent="0.2">
      <c r="F529" s="1097"/>
      <c r="G529" s="1098"/>
      <c r="L529" s="1097"/>
      <c r="M529" s="1097"/>
    </row>
    <row r="530" spans="1:25" s="1057" customFormat="1" ht="12" x14ac:dyDescent="0.2">
      <c r="F530" s="1097"/>
      <c r="G530" s="1097"/>
      <c r="L530" s="1097"/>
      <c r="M530" s="1097"/>
    </row>
    <row r="531" spans="1:25" s="1057" customFormat="1" ht="12" x14ac:dyDescent="0.2">
      <c r="F531" s="1097"/>
      <c r="G531" s="1097"/>
      <c r="L531" s="1097"/>
      <c r="M531" s="1097"/>
    </row>
    <row r="532" spans="1:25" s="1095" customFormat="1" ht="12" x14ac:dyDescent="0.2">
      <c r="A532" s="1095" t="s">
        <v>28533</v>
      </c>
      <c r="B532" s="1095" t="s">
        <v>28551</v>
      </c>
      <c r="F532" s="1096"/>
      <c r="G532" s="1096"/>
      <c r="L532" s="1096"/>
      <c r="M532" s="1096"/>
    </row>
    <row r="533" spans="1:25" s="1057" customFormat="1" ht="12" x14ac:dyDescent="0.2">
      <c r="A533" s="1092" t="s">
        <v>28532</v>
      </c>
      <c r="B533" s="1092" t="s">
        <v>28546</v>
      </c>
      <c r="C533" s="1092"/>
      <c r="D533" s="1092"/>
      <c r="E533" s="1092"/>
      <c r="F533" s="1093"/>
      <c r="G533" s="1093"/>
      <c r="H533" s="1092"/>
      <c r="I533" s="1092"/>
      <c r="J533" s="1092"/>
      <c r="K533" s="1092"/>
      <c r="L533" s="1093"/>
      <c r="M533" s="1093"/>
      <c r="N533" s="1092"/>
      <c r="O533" s="1092"/>
      <c r="P533" s="1092"/>
      <c r="Q533" s="1092"/>
      <c r="R533" s="1092"/>
      <c r="S533" s="1092"/>
      <c r="T533" s="1092"/>
      <c r="U533" s="1092"/>
      <c r="V533" s="1092"/>
      <c r="W533" s="1092"/>
      <c r="X533" s="1092"/>
      <c r="Y533" s="1092"/>
    </row>
    <row r="534" spans="1:25" s="1088" customFormat="1" ht="28.35" customHeight="1" x14ac:dyDescent="0.2">
      <c r="A534" s="1091" t="s">
        <v>28530</v>
      </c>
      <c r="B534" s="1090">
        <v>2019</v>
      </c>
      <c r="C534" s="1090">
        <v>2020</v>
      </c>
      <c r="D534" s="1090" t="s">
        <v>28526</v>
      </c>
      <c r="F534" s="1089"/>
      <c r="G534" s="1089"/>
    </row>
    <row r="535" spans="1:25" x14ac:dyDescent="0.2">
      <c r="A535" s="1087" t="s">
        <v>28525</v>
      </c>
      <c r="B535" s="1086"/>
      <c r="C535" s="1086"/>
      <c r="D535" s="1086"/>
    </row>
    <row r="536" spans="1:25" x14ac:dyDescent="0.2">
      <c r="A536" s="1087" t="s">
        <v>28524</v>
      </c>
      <c r="B536" s="1086">
        <v>81752631</v>
      </c>
      <c r="C536" s="1086">
        <v>90572680</v>
      </c>
      <c r="D536" s="1086">
        <v>96216870</v>
      </c>
    </row>
    <row r="537" spans="1:25" x14ac:dyDescent="0.2">
      <c r="A537" s="1087" t="s">
        <v>28523</v>
      </c>
      <c r="B537" s="1086"/>
      <c r="C537" s="1086"/>
      <c r="D537" s="1086"/>
    </row>
    <row r="538" spans="1:25" s="1082" customFormat="1" ht="28.35" customHeight="1" x14ac:dyDescent="0.2">
      <c r="A538" s="1085" t="s">
        <v>29071</v>
      </c>
      <c r="B538" s="1084">
        <f>SUM(B535:B537)</f>
        <v>81752631</v>
      </c>
      <c r="C538" s="1084">
        <f>SUM(C535:C537)</f>
        <v>90572680</v>
      </c>
      <c r="D538" s="1084">
        <f>SUM(D535:D537)</f>
        <v>96216870</v>
      </c>
      <c r="F538" s="1083"/>
      <c r="G538" s="1083"/>
    </row>
    <row r="539" spans="1:25" s="1057" customFormat="1" ht="12" x14ac:dyDescent="0.2">
      <c r="A539" s="1092"/>
      <c r="B539" s="1092"/>
      <c r="C539" s="1092"/>
      <c r="D539" s="1092"/>
      <c r="E539" s="1092"/>
      <c r="F539" s="1093"/>
      <c r="G539" s="1093"/>
      <c r="H539" s="1092"/>
      <c r="I539" s="1092"/>
      <c r="J539" s="1092"/>
      <c r="K539" s="1092"/>
      <c r="L539" s="1093"/>
      <c r="M539" s="1093"/>
      <c r="N539" s="1092"/>
      <c r="O539" s="1092"/>
      <c r="P539" s="1092"/>
      <c r="Q539" s="1092"/>
      <c r="R539" s="1092"/>
      <c r="S539" s="1092"/>
      <c r="T539" s="1092"/>
      <c r="U539" s="1092"/>
      <c r="V539" s="1092"/>
      <c r="W539" s="1092"/>
      <c r="X539" s="1092"/>
      <c r="Y539" s="1092"/>
    </row>
    <row r="540" spans="1:25" s="1057" customFormat="1" ht="12" x14ac:dyDescent="0.2">
      <c r="A540" s="1092"/>
      <c r="B540" s="1092"/>
      <c r="C540" s="1092"/>
      <c r="D540" s="1092"/>
      <c r="E540" s="1092"/>
      <c r="F540" s="1093"/>
      <c r="G540" s="1093"/>
      <c r="H540" s="1092"/>
      <c r="I540" s="1092"/>
      <c r="J540" s="1092"/>
      <c r="K540" s="1092"/>
      <c r="L540" s="1093"/>
      <c r="M540" s="1093"/>
      <c r="N540" s="1092"/>
      <c r="O540" s="1092"/>
      <c r="P540" s="1092"/>
      <c r="Q540" s="1092"/>
      <c r="R540" s="1092"/>
      <c r="S540" s="1092"/>
      <c r="T540" s="1092"/>
      <c r="U540" s="1092"/>
      <c r="V540" s="1092"/>
      <c r="W540" s="1092"/>
      <c r="X540" s="1092"/>
      <c r="Y540" s="1092"/>
    </row>
    <row r="541" spans="1:25" s="1088" customFormat="1" ht="28.35" customHeight="1" x14ac:dyDescent="0.2">
      <c r="A541" s="1091" t="s">
        <v>28529</v>
      </c>
      <c r="B541" s="1090">
        <v>2019</v>
      </c>
      <c r="C541" s="1090" t="s">
        <v>28527</v>
      </c>
      <c r="D541" s="1090" t="s">
        <v>28526</v>
      </c>
      <c r="F541" s="1089"/>
      <c r="G541" s="1089"/>
    </row>
    <row r="542" spans="1:25" x14ac:dyDescent="0.2">
      <c r="A542" s="1087" t="s">
        <v>28525</v>
      </c>
      <c r="B542" s="1086"/>
      <c r="C542" s="1086"/>
      <c r="D542" s="1086"/>
    </row>
    <row r="543" spans="1:25" x14ac:dyDescent="0.2">
      <c r="A543" s="1087" t="s">
        <v>28524</v>
      </c>
      <c r="B543" s="1086">
        <v>81752631</v>
      </c>
      <c r="C543" s="1086">
        <v>90572680</v>
      </c>
      <c r="D543" s="1086">
        <v>96216870</v>
      </c>
    </row>
    <row r="544" spans="1:25" x14ac:dyDescent="0.2">
      <c r="A544" s="1087" t="s">
        <v>28523</v>
      </c>
      <c r="B544" s="1086"/>
      <c r="C544" s="1086"/>
      <c r="D544" s="1086"/>
    </row>
    <row r="545" spans="1:25" s="1082" customFormat="1" ht="28.35" customHeight="1" x14ac:dyDescent="0.2">
      <c r="A545" s="1085" t="s">
        <v>29071</v>
      </c>
      <c r="B545" s="1084">
        <f>SUM(B542:B544)</f>
        <v>81752631</v>
      </c>
      <c r="C545" s="1084">
        <f>SUM(C542:C544)</f>
        <v>90572680</v>
      </c>
      <c r="D545" s="1084">
        <f>SUM(D542:D544)</f>
        <v>96216870</v>
      </c>
      <c r="F545" s="1083"/>
      <c r="G545" s="1083"/>
    </row>
    <row r="546" spans="1:25" s="1057" customFormat="1" ht="12" x14ac:dyDescent="0.2">
      <c r="A546" s="1092"/>
      <c r="B546" s="1092"/>
      <c r="C546" s="1092"/>
      <c r="D546" s="1092"/>
      <c r="E546" s="1092"/>
      <c r="F546" s="1093"/>
      <c r="G546" s="1093"/>
      <c r="H546" s="1092"/>
      <c r="I546" s="1092"/>
      <c r="J546" s="1092"/>
      <c r="K546" s="1092"/>
      <c r="L546" s="1093"/>
      <c r="M546" s="1093"/>
      <c r="N546" s="1092"/>
      <c r="O546" s="1092"/>
      <c r="P546" s="1092"/>
      <c r="Q546" s="1092"/>
      <c r="R546" s="1092"/>
      <c r="S546" s="1092"/>
      <c r="T546" s="1092"/>
      <c r="U546" s="1092"/>
      <c r="V546" s="1092"/>
      <c r="W546" s="1092"/>
      <c r="X546" s="1092"/>
      <c r="Y546" s="1092"/>
    </row>
    <row r="547" spans="1:25" s="1057" customFormat="1" ht="12" x14ac:dyDescent="0.2">
      <c r="A547" s="1092"/>
      <c r="B547" s="1092"/>
      <c r="C547" s="1092"/>
      <c r="D547" s="1092"/>
      <c r="E547" s="1092"/>
      <c r="F547" s="1093"/>
      <c r="G547" s="1093"/>
      <c r="H547" s="1092"/>
      <c r="I547" s="1092"/>
      <c r="J547" s="1092"/>
      <c r="K547" s="1092"/>
      <c r="L547" s="1093"/>
      <c r="M547" s="1093"/>
      <c r="N547" s="1092"/>
      <c r="O547" s="1092"/>
      <c r="P547" s="1092"/>
      <c r="Q547" s="1092"/>
      <c r="R547" s="1092"/>
      <c r="S547" s="1092"/>
      <c r="T547" s="1092"/>
      <c r="U547" s="1092"/>
      <c r="V547" s="1092"/>
      <c r="W547" s="1092"/>
      <c r="X547" s="1092"/>
      <c r="Y547" s="1092"/>
    </row>
    <row r="548" spans="1:25" s="1088" customFormat="1" ht="28.35" customHeight="1" x14ac:dyDescent="0.2">
      <c r="A548" s="1091" t="s">
        <v>28528</v>
      </c>
      <c r="B548" s="1090">
        <v>2019</v>
      </c>
      <c r="C548" s="1090" t="s">
        <v>28527</v>
      </c>
      <c r="D548" s="1090" t="s">
        <v>28526</v>
      </c>
      <c r="F548" s="1089"/>
      <c r="G548" s="1089"/>
    </row>
    <row r="549" spans="1:25" x14ac:dyDescent="0.2">
      <c r="A549" s="1087" t="s">
        <v>28525</v>
      </c>
      <c r="B549" s="1086"/>
      <c r="C549" s="1086"/>
      <c r="D549" s="1086"/>
    </row>
    <row r="550" spans="1:25" x14ac:dyDescent="0.2">
      <c r="A550" s="1087" t="s">
        <v>28524</v>
      </c>
      <c r="B550" s="1086">
        <v>80794202.370000005</v>
      </c>
      <c r="C550" s="1086">
        <v>90572680</v>
      </c>
      <c r="D550" s="1086">
        <v>96216870</v>
      </c>
    </row>
    <row r="551" spans="1:25" x14ac:dyDescent="0.2">
      <c r="A551" s="1087" t="s">
        <v>28523</v>
      </c>
      <c r="B551" s="1086"/>
      <c r="C551" s="1086"/>
      <c r="D551" s="1086"/>
    </row>
    <row r="552" spans="1:25" s="1082" customFormat="1" ht="28.35" customHeight="1" x14ac:dyDescent="0.2">
      <c r="A552" s="1085" t="s">
        <v>29071</v>
      </c>
      <c r="B552" s="1084">
        <f>SUM(B549:B551)</f>
        <v>80794202.370000005</v>
      </c>
      <c r="C552" s="1084">
        <f>SUM(C549:C551)</f>
        <v>90572680</v>
      </c>
      <c r="D552" s="1084">
        <f>SUM(D549:D551)</f>
        <v>96216870</v>
      </c>
      <c r="F552" s="1083"/>
      <c r="G552" s="1083"/>
    </row>
    <row r="553" spans="1:25" x14ac:dyDescent="0.2">
      <c r="A553" s="1081" t="s">
        <v>28522</v>
      </c>
    </row>
    <row r="554" spans="1:25" x14ac:dyDescent="0.2">
      <c r="A554" s="1080" t="s">
        <v>28521</v>
      </c>
    </row>
    <row r="557" spans="1:25" s="1057" customFormat="1" ht="12" x14ac:dyDescent="0.2">
      <c r="A557" s="1057" t="s">
        <v>28538</v>
      </c>
      <c r="F557" s="1097"/>
      <c r="G557" s="1097"/>
      <c r="L557" s="1097"/>
      <c r="M557" s="1097"/>
    </row>
    <row r="558" spans="1:25" s="1057" customFormat="1" ht="12" x14ac:dyDescent="0.2">
      <c r="A558" s="1057" t="s">
        <v>28537</v>
      </c>
      <c r="F558" s="1097"/>
      <c r="G558" s="1097"/>
      <c r="L558" s="1097"/>
      <c r="M558" s="1097"/>
    </row>
    <row r="559" spans="1:25" s="1057" customFormat="1" ht="12" x14ac:dyDescent="0.2">
      <c r="F559" s="1097"/>
      <c r="G559" s="1097"/>
      <c r="L559" s="1097"/>
      <c r="M559" s="1097"/>
    </row>
    <row r="560" spans="1:25" s="1057" customFormat="1" ht="12" x14ac:dyDescent="0.2">
      <c r="F560" s="1097"/>
      <c r="G560" s="1097"/>
      <c r="L560" s="1097"/>
      <c r="M560" s="1097"/>
    </row>
    <row r="561" spans="1:25" s="1057" customFormat="1" ht="12" x14ac:dyDescent="0.2">
      <c r="F561" s="1097"/>
      <c r="G561" s="1097"/>
      <c r="L561" s="1097"/>
      <c r="M561" s="1097"/>
    </row>
    <row r="562" spans="1:25" s="1057" customFormat="1" ht="12" x14ac:dyDescent="0.2">
      <c r="A562" s="1587" t="s">
        <v>28536</v>
      </c>
      <c r="B562" s="1587"/>
      <c r="C562" s="1587"/>
      <c r="D562" s="1587"/>
      <c r="E562" s="1099"/>
      <c r="F562" s="1098"/>
      <c r="G562" s="1098"/>
      <c r="H562" s="1099"/>
      <c r="I562" s="1099"/>
      <c r="J562" s="1099"/>
      <c r="K562" s="1099"/>
      <c r="L562" s="1097"/>
      <c r="M562" s="1097"/>
    </row>
    <row r="563" spans="1:25" s="1057" customFormat="1" ht="12" x14ac:dyDescent="0.2">
      <c r="A563" s="1587" t="s">
        <v>627</v>
      </c>
      <c r="B563" s="1587"/>
      <c r="C563" s="1587"/>
      <c r="D563" s="1587"/>
      <c r="E563" s="1099"/>
      <c r="F563" s="1098"/>
      <c r="G563" s="1098"/>
      <c r="H563" s="1099"/>
      <c r="I563" s="1099"/>
      <c r="J563" s="1099"/>
      <c r="K563" s="1099"/>
      <c r="L563" s="1097"/>
      <c r="M563" s="1097"/>
    </row>
    <row r="564" spans="1:25" s="1057" customFormat="1" ht="12" x14ac:dyDescent="0.2">
      <c r="A564" s="1587" t="s">
        <v>28535</v>
      </c>
      <c r="B564" s="1587"/>
      <c r="C564" s="1587"/>
      <c r="D564" s="1587"/>
      <c r="E564" s="1099"/>
      <c r="F564" s="1098"/>
      <c r="G564" s="1097"/>
      <c r="H564" s="1099"/>
      <c r="I564" s="1099"/>
      <c r="J564" s="1099"/>
      <c r="K564" s="1099"/>
      <c r="L564" s="1097"/>
      <c r="M564" s="1097"/>
    </row>
    <row r="565" spans="1:25" s="1057" customFormat="1" ht="12" x14ac:dyDescent="0.2">
      <c r="A565" s="1587" t="s">
        <v>28534</v>
      </c>
      <c r="B565" s="1587"/>
      <c r="C565" s="1587"/>
      <c r="D565" s="1587"/>
      <c r="E565" s="1099"/>
      <c r="F565" s="1098"/>
      <c r="G565" s="1098"/>
      <c r="H565" s="1099"/>
      <c r="I565" s="1099"/>
      <c r="J565" s="1099"/>
      <c r="K565" s="1099"/>
      <c r="L565" s="1097"/>
      <c r="M565" s="1097"/>
    </row>
    <row r="566" spans="1:25" s="1057" customFormat="1" ht="12" x14ac:dyDescent="0.2">
      <c r="F566" s="1097"/>
      <c r="G566" s="1098"/>
      <c r="L566" s="1097"/>
      <c r="M566" s="1097"/>
    </row>
    <row r="567" spans="1:25" s="1057" customFormat="1" ht="12" x14ac:dyDescent="0.2">
      <c r="F567" s="1097"/>
      <c r="G567" s="1097"/>
      <c r="L567" s="1097"/>
      <c r="M567" s="1097"/>
    </row>
    <row r="568" spans="1:25" s="1057" customFormat="1" ht="12" x14ac:dyDescent="0.2">
      <c r="F568" s="1097"/>
      <c r="G568" s="1097"/>
      <c r="L568" s="1097"/>
      <c r="M568" s="1097"/>
    </row>
    <row r="569" spans="1:25" s="1095" customFormat="1" ht="24.75" customHeight="1" x14ac:dyDescent="0.2">
      <c r="A569" s="1103" t="s">
        <v>28533</v>
      </c>
      <c r="B569" s="1590" t="s">
        <v>28550</v>
      </c>
      <c r="C569" s="1590"/>
      <c r="D569" s="1590"/>
      <c r="F569" s="1096"/>
      <c r="G569" s="1096"/>
      <c r="L569" s="1096"/>
      <c r="M569" s="1096"/>
    </row>
    <row r="570" spans="1:25" s="1057" customFormat="1" ht="12" x14ac:dyDescent="0.2">
      <c r="A570" s="1092" t="s">
        <v>28532</v>
      </c>
      <c r="B570" s="1092" t="s">
        <v>28541</v>
      </c>
      <c r="C570" s="1092"/>
      <c r="D570" s="1092"/>
      <c r="E570" s="1092"/>
      <c r="F570" s="1093"/>
      <c r="G570" s="1093"/>
      <c r="H570" s="1092"/>
      <c r="I570" s="1092"/>
      <c r="J570" s="1092"/>
      <c r="K570" s="1092"/>
      <c r="L570" s="1093"/>
      <c r="M570" s="1093"/>
      <c r="N570" s="1092"/>
      <c r="O570" s="1092"/>
      <c r="P570" s="1092"/>
      <c r="Q570" s="1092"/>
      <c r="R570" s="1092"/>
      <c r="S570" s="1092"/>
      <c r="T570" s="1092"/>
      <c r="U570" s="1092"/>
      <c r="V570" s="1092"/>
      <c r="W570" s="1092"/>
      <c r="X570" s="1092"/>
      <c r="Y570" s="1092"/>
    </row>
    <row r="571" spans="1:25" s="1088" customFormat="1" ht="28.35" customHeight="1" x14ac:dyDescent="0.2">
      <c r="A571" s="1091" t="s">
        <v>28530</v>
      </c>
      <c r="B571" s="1090">
        <v>2019</v>
      </c>
      <c r="C571" s="1090">
        <v>2020</v>
      </c>
      <c r="D571" s="1090" t="s">
        <v>28526</v>
      </c>
      <c r="F571" s="1089"/>
      <c r="G571" s="1089"/>
    </row>
    <row r="572" spans="1:25" x14ac:dyDescent="0.2">
      <c r="A572" s="1087" t="s">
        <v>28525</v>
      </c>
      <c r="B572" s="1086">
        <f t="shared" ref="B572:D574" si="24">B609+B646+B683</f>
        <v>413080538</v>
      </c>
      <c r="C572" s="1086">
        <f t="shared" si="24"/>
        <v>493810553</v>
      </c>
      <c r="D572" s="1086">
        <f t="shared" si="24"/>
        <v>485363611</v>
      </c>
    </row>
    <row r="573" spans="1:25" x14ac:dyDescent="0.2">
      <c r="A573" s="1087" t="s">
        <v>28524</v>
      </c>
      <c r="B573" s="1086">
        <f t="shared" si="24"/>
        <v>1553797682</v>
      </c>
      <c r="C573" s="1086">
        <f t="shared" si="24"/>
        <v>1512206841</v>
      </c>
      <c r="D573" s="1086">
        <f t="shared" si="24"/>
        <v>1569404531</v>
      </c>
    </row>
    <row r="574" spans="1:25" x14ac:dyDescent="0.2">
      <c r="A574" s="1087" t="s">
        <v>28523</v>
      </c>
      <c r="B574" s="1086">
        <f t="shared" si="24"/>
        <v>17408519</v>
      </c>
      <c r="C574" s="1086">
        <f t="shared" si="24"/>
        <v>40114778</v>
      </c>
      <c r="D574" s="1086">
        <f t="shared" si="24"/>
        <v>42600000</v>
      </c>
    </row>
    <row r="575" spans="1:25" s="1082" customFormat="1" ht="28.35" customHeight="1" x14ac:dyDescent="0.2">
      <c r="A575" s="1085" t="s">
        <v>29071</v>
      </c>
      <c r="B575" s="1084">
        <f>SUM(B572:B574)</f>
        <v>1984286739</v>
      </c>
      <c r="C575" s="1084">
        <f>SUM(C572:C574)</f>
        <v>2046132172</v>
      </c>
      <c r="D575" s="1084">
        <f>SUM(D572:D574)</f>
        <v>2097368142</v>
      </c>
      <c r="F575" s="1083"/>
      <c r="G575" s="1083"/>
    </row>
    <row r="576" spans="1:25" s="1057" customFormat="1" ht="12" x14ac:dyDescent="0.2">
      <c r="A576" s="1092"/>
      <c r="B576" s="1092"/>
      <c r="C576" s="1092"/>
      <c r="D576" s="1092"/>
      <c r="E576" s="1092"/>
      <c r="F576" s="1093"/>
      <c r="G576" s="1093"/>
      <c r="H576" s="1092"/>
      <c r="I576" s="1092"/>
      <c r="J576" s="1092"/>
      <c r="K576" s="1092"/>
      <c r="L576" s="1093"/>
      <c r="M576" s="1093"/>
      <c r="N576" s="1092"/>
      <c r="O576" s="1092"/>
      <c r="P576" s="1092"/>
      <c r="Q576" s="1092"/>
      <c r="R576" s="1092"/>
      <c r="S576" s="1092"/>
      <c r="T576" s="1092"/>
      <c r="U576" s="1092"/>
      <c r="V576" s="1092"/>
      <c r="W576" s="1092"/>
      <c r="X576" s="1092"/>
      <c r="Y576" s="1092"/>
    </row>
    <row r="577" spans="1:25" s="1057" customFormat="1" ht="12" x14ac:dyDescent="0.2">
      <c r="A577" s="1092"/>
      <c r="B577" s="1092"/>
      <c r="C577" s="1092"/>
      <c r="D577" s="1092"/>
      <c r="E577" s="1092"/>
      <c r="F577" s="1093"/>
      <c r="G577" s="1093"/>
      <c r="H577" s="1092"/>
      <c r="I577" s="1092"/>
      <c r="J577" s="1092"/>
      <c r="K577" s="1092"/>
      <c r="L577" s="1093"/>
      <c r="M577" s="1093"/>
      <c r="N577" s="1092"/>
      <c r="O577" s="1092"/>
      <c r="P577" s="1092"/>
      <c r="Q577" s="1092"/>
      <c r="R577" s="1092"/>
      <c r="S577" s="1092"/>
      <c r="T577" s="1092"/>
      <c r="U577" s="1092"/>
      <c r="V577" s="1092"/>
      <c r="W577" s="1092"/>
      <c r="X577" s="1092"/>
      <c r="Y577" s="1092"/>
    </row>
    <row r="578" spans="1:25" s="1088" customFormat="1" ht="28.35" customHeight="1" x14ac:dyDescent="0.2">
      <c r="A578" s="1091" t="s">
        <v>28529</v>
      </c>
      <c r="B578" s="1090">
        <v>2019</v>
      </c>
      <c r="C578" s="1090" t="s">
        <v>28527</v>
      </c>
      <c r="D578" s="1090" t="s">
        <v>28526</v>
      </c>
      <c r="F578" s="1089"/>
      <c r="G578" s="1089"/>
    </row>
    <row r="579" spans="1:25" x14ac:dyDescent="0.2">
      <c r="A579" s="1087" t="s">
        <v>28525</v>
      </c>
      <c r="B579" s="1086">
        <f t="shared" ref="B579:D581" si="25">B616+B653+B690</f>
        <v>511786794</v>
      </c>
      <c r="C579" s="1086">
        <f t="shared" si="25"/>
        <v>460157483</v>
      </c>
      <c r="D579" s="1086">
        <f t="shared" si="25"/>
        <v>485363611</v>
      </c>
    </row>
    <row r="580" spans="1:25" x14ac:dyDescent="0.2">
      <c r="A580" s="1087" t="s">
        <v>28524</v>
      </c>
      <c r="B580" s="1086">
        <f t="shared" si="25"/>
        <v>1511850896</v>
      </c>
      <c r="C580" s="1086">
        <f t="shared" si="25"/>
        <v>1558476590</v>
      </c>
      <c r="D580" s="1086">
        <f t="shared" si="25"/>
        <v>1569404531</v>
      </c>
    </row>
    <row r="581" spans="1:25" x14ac:dyDescent="0.2">
      <c r="A581" s="1087" t="s">
        <v>28523</v>
      </c>
      <c r="B581" s="1086">
        <f t="shared" si="25"/>
        <v>52088464</v>
      </c>
      <c r="C581" s="1086">
        <f t="shared" si="25"/>
        <v>47966776</v>
      </c>
      <c r="D581" s="1086">
        <f t="shared" si="25"/>
        <v>42600000</v>
      </c>
    </row>
    <row r="582" spans="1:25" s="1082" customFormat="1" ht="28.35" customHeight="1" x14ac:dyDescent="0.2">
      <c r="A582" s="1085" t="s">
        <v>29071</v>
      </c>
      <c r="B582" s="1084">
        <f>SUM(B579:B581)</f>
        <v>2075726154</v>
      </c>
      <c r="C582" s="1084">
        <f>SUM(C579:C581)</f>
        <v>2066600849</v>
      </c>
      <c r="D582" s="1084">
        <f>SUM(D579:D581)</f>
        <v>2097368142</v>
      </c>
      <c r="F582" s="1083"/>
      <c r="G582" s="1083"/>
    </row>
    <row r="583" spans="1:25" s="1057" customFormat="1" ht="12" x14ac:dyDescent="0.2">
      <c r="A583" s="1092"/>
      <c r="B583" s="1092"/>
      <c r="C583" s="1092"/>
      <c r="D583" s="1092"/>
      <c r="E583" s="1092"/>
      <c r="F583" s="1093"/>
      <c r="G583" s="1093"/>
      <c r="H583" s="1092"/>
      <c r="I583" s="1092"/>
      <c r="J583" s="1092"/>
      <c r="K583" s="1092"/>
      <c r="L583" s="1093"/>
      <c r="M583" s="1093"/>
      <c r="N583" s="1092"/>
      <c r="O583" s="1092"/>
      <c r="P583" s="1092"/>
      <c r="Q583" s="1092"/>
      <c r="R583" s="1092"/>
      <c r="S583" s="1092"/>
      <c r="T583" s="1092"/>
      <c r="U583" s="1092"/>
      <c r="V583" s="1092"/>
      <c r="W583" s="1092"/>
      <c r="X583" s="1092"/>
      <c r="Y583" s="1092"/>
    </row>
    <row r="584" spans="1:25" s="1057" customFormat="1" ht="12" x14ac:dyDescent="0.2">
      <c r="A584" s="1092"/>
      <c r="B584" s="1092"/>
      <c r="C584" s="1092"/>
      <c r="D584" s="1092"/>
      <c r="E584" s="1092"/>
      <c r="F584" s="1093"/>
      <c r="G584" s="1093"/>
      <c r="H584" s="1092"/>
      <c r="I584" s="1092"/>
      <c r="J584" s="1092"/>
      <c r="K584" s="1092"/>
      <c r="L584" s="1093"/>
      <c r="M584" s="1093"/>
      <c r="N584" s="1092"/>
      <c r="O584" s="1092"/>
      <c r="P584" s="1092"/>
      <c r="Q584" s="1092"/>
      <c r="R584" s="1092"/>
      <c r="S584" s="1092"/>
      <c r="T584" s="1092"/>
      <c r="U584" s="1092"/>
      <c r="V584" s="1092"/>
      <c r="W584" s="1092"/>
      <c r="X584" s="1092"/>
      <c r="Y584" s="1092"/>
    </row>
    <row r="585" spans="1:25" s="1088" customFormat="1" ht="28.35" customHeight="1" x14ac:dyDescent="0.2">
      <c r="A585" s="1091" t="s">
        <v>28528</v>
      </c>
      <c r="B585" s="1090">
        <v>2019</v>
      </c>
      <c r="C585" s="1090" t="s">
        <v>28527</v>
      </c>
      <c r="D585" s="1090" t="s">
        <v>28526</v>
      </c>
      <c r="F585" s="1089"/>
      <c r="G585" s="1089"/>
    </row>
    <row r="586" spans="1:25" x14ac:dyDescent="0.2">
      <c r="A586" s="1087" t="s">
        <v>28525</v>
      </c>
      <c r="B586" s="1086">
        <f t="shared" ref="B586:D588" si="26">B623+B660+B697</f>
        <v>454031474.99000013</v>
      </c>
      <c r="C586" s="1086">
        <f t="shared" si="26"/>
        <v>401478581.5199998</v>
      </c>
      <c r="D586" s="1086">
        <f t="shared" si="26"/>
        <v>485363611</v>
      </c>
    </row>
    <row r="587" spans="1:25" x14ac:dyDescent="0.2">
      <c r="A587" s="1087" t="s">
        <v>28524</v>
      </c>
      <c r="B587" s="1086">
        <f t="shared" si="26"/>
        <v>1365958474.190001</v>
      </c>
      <c r="C587" s="1086">
        <f t="shared" si="26"/>
        <v>1384154888.4900002</v>
      </c>
      <c r="D587" s="1086">
        <f t="shared" si="26"/>
        <v>1569404531</v>
      </c>
    </row>
    <row r="588" spans="1:25" x14ac:dyDescent="0.2">
      <c r="A588" s="1087" t="s">
        <v>28523</v>
      </c>
      <c r="B588" s="1086">
        <f t="shared" si="26"/>
        <v>48574392.709999993</v>
      </c>
      <c r="C588" s="1086">
        <f t="shared" si="26"/>
        <v>47055117</v>
      </c>
      <c r="D588" s="1086">
        <f t="shared" si="26"/>
        <v>42600000</v>
      </c>
    </row>
    <row r="589" spans="1:25" s="1082" customFormat="1" ht="28.35" customHeight="1" x14ac:dyDescent="0.2">
      <c r="A589" s="1085" t="s">
        <v>29071</v>
      </c>
      <c r="B589" s="1084">
        <f>SUM(B586:B588)</f>
        <v>1868564341.8900013</v>
      </c>
      <c r="C589" s="1084">
        <f>SUM(C586:C588)</f>
        <v>1832688587.01</v>
      </c>
      <c r="D589" s="1084">
        <f>SUM(D586:D588)</f>
        <v>2097368142</v>
      </c>
      <c r="F589" s="1083"/>
      <c r="G589" s="1083"/>
    </row>
    <row r="590" spans="1:25" x14ac:dyDescent="0.2">
      <c r="A590" s="1081" t="s">
        <v>28522</v>
      </c>
    </row>
    <row r="591" spans="1:25" x14ac:dyDescent="0.2">
      <c r="A591" s="1080" t="s">
        <v>28521</v>
      </c>
    </row>
    <row r="594" spans="1:25" s="1057" customFormat="1" ht="12" x14ac:dyDescent="0.2">
      <c r="A594" s="1057" t="s">
        <v>28538</v>
      </c>
      <c r="F594" s="1097"/>
      <c r="G594" s="1097"/>
      <c r="L594" s="1097"/>
      <c r="M594" s="1097"/>
    </row>
    <row r="595" spans="1:25" s="1057" customFormat="1" ht="12" x14ac:dyDescent="0.2">
      <c r="A595" s="1057" t="s">
        <v>28537</v>
      </c>
      <c r="F595" s="1097"/>
      <c r="G595" s="1097"/>
      <c r="L595" s="1097"/>
      <c r="M595" s="1097"/>
    </row>
    <row r="596" spans="1:25" s="1057" customFormat="1" ht="12" x14ac:dyDescent="0.2">
      <c r="F596" s="1097"/>
      <c r="G596" s="1097"/>
      <c r="L596" s="1097"/>
      <c r="M596" s="1097"/>
    </row>
    <row r="597" spans="1:25" s="1057" customFormat="1" ht="12" x14ac:dyDescent="0.2">
      <c r="F597" s="1097"/>
      <c r="G597" s="1097"/>
      <c r="L597" s="1097"/>
      <c r="M597" s="1097"/>
    </row>
    <row r="598" spans="1:25" s="1057" customFormat="1" ht="12" x14ac:dyDescent="0.2">
      <c r="F598" s="1097"/>
      <c r="G598" s="1097"/>
      <c r="L598" s="1097"/>
      <c r="M598" s="1097"/>
    </row>
    <row r="599" spans="1:25" s="1057" customFormat="1" ht="12" x14ac:dyDescent="0.2">
      <c r="A599" s="1587" t="s">
        <v>28536</v>
      </c>
      <c r="B599" s="1587"/>
      <c r="C599" s="1587"/>
      <c r="D599" s="1587"/>
      <c r="E599" s="1099"/>
      <c r="F599" s="1098"/>
      <c r="G599" s="1098"/>
      <c r="H599" s="1099"/>
      <c r="I599" s="1099"/>
      <c r="J599" s="1099"/>
      <c r="K599" s="1099"/>
      <c r="L599" s="1097"/>
      <c r="M599" s="1097"/>
    </row>
    <row r="600" spans="1:25" s="1057" customFormat="1" ht="12" x14ac:dyDescent="0.2">
      <c r="A600" s="1587" t="s">
        <v>627</v>
      </c>
      <c r="B600" s="1587"/>
      <c r="C600" s="1587"/>
      <c r="D600" s="1587"/>
      <c r="E600" s="1099"/>
      <c r="F600" s="1098"/>
      <c r="G600" s="1098"/>
      <c r="H600" s="1099"/>
      <c r="I600" s="1099"/>
      <c r="J600" s="1099"/>
      <c r="K600" s="1099"/>
      <c r="L600" s="1097"/>
      <c r="M600" s="1097"/>
    </row>
    <row r="601" spans="1:25" s="1057" customFormat="1" ht="12" x14ac:dyDescent="0.2">
      <c r="A601" s="1587" t="s">
        <v>28535</v>
      </c>
      <c r="B601" s="1587"/>
      <c r="C601" s="1587"/>
      <c r="D601" s="1587"/>
      <c r="E601" s="1099"/>
      <c r="F601" s="1098"/>
      <c r="G601" s="1097"/>
      <c r="H601" s="1099"/>
      <c r="I601" s="1099"/>
      <c r="J601" s="1099"/>
      <c r="K601" s="1099"/>
      <c r="L601" s="1097"/>
      <c r="M601" s="1097"/>
    </row>
    <row r="602" spans="1:25" s="1057" customFormat="1" ht="12" x14ac:dyDescent="0.2">
      <c r="A602" s="1587" t="s">
        <v>28534</v>
      </c>
      <c r="B602" s="1587"/>
      <c r="C602" s="1587"/>
      <c r="D602" s="1587"/>
      <c r="E602" s="1099"/>
      <c r="F602" s="1098"/>
      <c r="G602" s="1098"/>
      <c r="H602" s="1099"/>
      <c r="I602" s="1099"/>
      <c r="J602" s="1099"/>
      <c r="K602" s="1099"/>
      <c r="L602" s="1097"/>
      <c r="M602" s="1097"/>
    </row>
    <row r="603" spans="1:25" s="1057" customFormat="1" ht="12" x14ac:dyDescent="0.2">
      <c r="F603" s="1097"/>
      <c r="G603" s="1098"/>
      <c r="L603" s="1097"/>
      <c r="M603" s="1097"/>
    </row>
    <row r="604" spans="1:25" s="1057" customFormat="1" ht="12" x14ac:dyDescent="0.2">
      <c r="F604" s="1097"/>
      <c r="G604" s="1097"/>
      <c r="L604" s="1097"/>
      <c r="M604" s="1097"/>
    </row>
    <row r="605" spans="1:25" s="1057" customFormat="1" ht="12" x14ac:dyDescent="0.2">
      <c r="F605" s="1097"/>
      <c r="G605" s="1097"/>
      <c r="L605" s="1097"/>
      <c r="M605" s="1097"/>
    </row>
    <row r="606" spans="1:25" s="1095" customFormat="1" ht="26.25" customHeight="1" x14ac:dyDescent="0.2">
      <c r="A606" s="1103" t="s">
        <v>28533</v>
      </c>
      <c r="B606" s="1590" t="s">
        <v>28550</v>
      </c>
      <c r="C606" s="1590"/>
      <c r="D606" s="1590"/>
      <c r="F606" s="1096"/>
      <c r="G606" s="1096"/>
      <c r="L606" s="1096"/>
      <c r="M606" s="1096"/>
    </row>
    <row r="607" spans="1:25" s="1057" customFormat="1" ht="12" x14ac:dyDescent="0.2">
      <c r="A607" s="1092" t="s">
        <v>28532</v>
      </c>
      <c r="B607" s="1092" t="s">
        <v>28540</v>
      </c>
      <c r="C607" s="1092"/>
      <c r="D607" s="1092"/>
      <c r="E607" s="1092"/>
      <c r="F607" s="1093"/>
      <c r="G607" s="1093"/>
      <c r="H607" s="1092"/>
      <c r="I607" s="1092"/>
      <c r="J607" s="1092"/>
      <c r="K607" s="1092"/>
      <c r="L607" s="1093"/>
      <c r="M607" s="1093"/>
      <c r="N607" s="1092"/>
      <c r="O607" s="1092"/>
      <c r="P607" s="1092"/>
      <c r="Q607" s="1092"/>
      <c r="R607" s="1092"/>
      <c r="S607" s="1092"/>
      <c r="T607" s="1092"/>
      <c r="U607" s="1092"/>
      <c r="V607" s="1092"/>
      <c r="W607" s="1092"/>
      <c r="X607" s="1092"/>
      <c r="Y607" s="1092"/>
    </row>
    <row r="608" spans="1:25" s="1088" customFormat="1" ht="28.35" customHeight="1" x14ac:dyDescent="0.2">
      <c r="A608" s="1091" t="s">
        <v>28530</v>
      </c>
      <c r="B608" s="1090">
        <v>2019</v>
      </c>
      <c r="C608" s="1090">
        <v>2020</v>
      </c>
      <c r="D608" s="1090" t="s">
        <v>28526</v>
      </c>
      <c r="F608" s="1089"/>
      <c r="G608" s="1089"/>
    </row>
    <row r="609" spans="1:25" x14ac:dyDescent="0.2">
      <c r="A609" s="1087" t="s">
        <v>28525</v>
      </c>
      <c r="B609" s="1086"/>
      <c r="C609" s="1086"/>
      <c r="D609" s="1086"/>
    </row>
    <row r="610" spans="1:25" x14ac:dyDescent="0.2">
      <c r="A610" s="1087" t="s">
        <v>28524</v>
      </c>
      <c r="B610" s="1086"/>
      <c r="C610" s="1086"/>
      <c r="D610" s="1086"/>
    </row>
    <row r="611" spans="1:25" x14ac:dyDescent="0.2">
      <c r="A611" s="1087" t="s">
        <v>28523</v>
      </c>
      <c r="B611" s="1086"/>
      <c r="C611" s="1086"/>
      <c r="D611" s="1086"/>
    </row>
    <row r="612" spans="1:25" s="1082" customFormat="1" ht="28.35" customHeight="1" x14ac:dyDescent="0.2">
      <c r="A612" s="1085" t="s">
        <v>29071</v>
      </c>
      <c r="B612" s="1084">
        <f>SUM(B609:B611)</f>
        <v>0</v>
      </c>
      <c r="C612" s="1084">
        <f>SUM(C609:C611)</f>
        <v>0</v>
      </c>
      <c r="D612" s="1084">
        <f>SUM(D609:D611)</f>
        <v>0</v>
      </c>
      <c r="F612" s="1083"/>
      <c r="G612" s="1083"/>
    </row>
    <row r="613" spans="1:25" s="1057" customFormat="1" ht="12" x14ac:dyDescent="0.2">
      <c r="A613" s="1092"/>
      <c r="B613" s="1092"/>
      <c r="C613" s="1092"/>
      <c r="D613" s="1092"/>
      <c r="E613" s="1092"/>
      <c r="F613" s="1093"/>
      <c r="G613" s="1093"/>
      <c r="H613" s="1092"/>
      <c r="I613" s="1092"/>
      <c r="J613" s="1092"/>
      <c r="K613" s="1092"/>
      <c r="L613" s="1093"/>
      <c r="M613" s="1093"/>
      <c r="N613" s="1092"/>
      <c r="O613" s="1092"/>
      <c r="P613" s="1092"/>
      <c r="Q613" s="1092"/>
      <c r="R613" s="1092"/>
      <c r="S613" s="1092"/>
      <c r="T613" s="1092"/>
      <c r="U613" s="1092"/>
      <c r="V613" s="1092"/>
      <c r="W613" s="1092"/>
      <c r="X613" s="1092"/>
      <c r="Y613" s="1092"/>
    </row>
    <row r="614" spans="1:25" s="1057" customFormat="1" ht="12" x14ac:dyDescent="0.2">
      <c r="A614" s="1092"/>
      <c r="B614" s="1092"/>
      <c r="C614" s="1092"/>
      <c r="D614" s="1092"/>
      <c r="E614" s="1092"/>
      <c r="F614" s="1093"/>
      <c r="G614" s="1093"/>
      <c r="H614" s="1092"/>
      <c r="I614" s="1092"/>
      <c r="J614" s="1092"/>
      <c r="K614" s="1092"/>
      <c r="L614" s="1093"/>
      <c r="M614" s="1093"/>
      <c r="N614" s="1092"/>
      <c r="O614" s="1092"/>
      <c r="P614" s="1092"/>
      <c r="Q614" s="1092"/>
      <c r="R614" s="1092"/>
      <c r="S614" s="1092"/>
      <c r="T614" s="1092"/>
      <c r="U614" s="1092"/>
      <c r="V614" s="1092"/>
      <c r="W614" s="1092"/>
      <c r="X614" s="1092"/>
      <c r="Y614" s="1092"/>
    </row>
    <row r="615" spans="1:25" s="1088" customFormat="1" ht="28.35" customHeight="1" x14ac:dyDescent="0.2">
      <c r="A615" s="1091" t="s">
        <v>28529</v>
      </c>
      <c r="B615" s="1090">
        <v>2019</v>
      </c>
      <c r="C615" s="1090" t="s">
        <v>28527</v>
      </c>
      <c r="D615" s="1090" t="s">
        <v>28526</v>
      </c>
      <c r="F615" s="1089"/>
      <c r="G615" s="1089"/>
    </row>
    <row r="616" spans="1:25" x14ac:dyDescent="0.2">
      <c r="A616" s="1087" t="s">
        <v>28525</v>
      </c>
      <c r="B616" s="1086">
        <v>45798</v>
      </c>
      <c r="C616" s="1086"/>
      <c r="D616" s="1086"/>
    </row>
    <row r="617" spans="1:25" x14ac:dyDescent="0.2">
      <c r="A617" s="1087" t="s">
        <v>28524</v>
      </c>
      <c r="B617" s="1086"/>
      <c r="C617" s="1086"/>
      <c r="D617" s="1086"/>
    </row>
    <row r="618" spans="1:25" x14ac:dyDescent="0.2">
      <c r="A618" s="1087" t="s">
        <v>28523</v>
      </c>
      <c r="B618" s="1086"/>
      <c r="C618" s="1086"/>
      <c r="D618" s="1086"/>
    </row>
    <row r="619" spans="1:25" s="1082" customFormat="1" ht="28.35" customHeight="1" x14ac:dyDescent="0.2">
      <c r="A619" s="1085" t="s">
        <v>29071</v>
      </c>
      <c r="B619" s="1084">
        <f>SUM(B616:B618)</f>
        <v>45798</v>
      </c>
      <c r="C619" s="1084">
        <f>SUM(C616:C618)</f>
        <v>0</v>
      </c>
      <c r="D619" s="1084">
        <f>SUM(D616:D618)</f>
        <v>0</v>
      </c>
      <c r="F619" s="1083"/>
      <c r="G619" s="1083"/>
    </row>
    <row r="620" spans="1:25" s="1057" customFormat="1" ht="12" x14ac:dyDescent="0.2">
      <c r="A620" s="1092"/>
      <c r="B620" s="1092"/>
      <c r="C620" s="1092"/>
      <c r="D620" s="1092"/>
      <c r="E620" s="1092"/>
      <c r="F620" s="1093"/>
      <c r="G620" s="1093"/>
      <c r="H620" s="1092"/>
      <c r="I620" s="1092"/>
      <c r="J620" s="1092"/>
      <c r="K620" s="1092"/>
      <c r="L620" s="1093"/>
      <c r="M620" s="1093"/>
      <c r="N620" s="1092"/>
      <c r="O620" s="1092"/>
      <c r="P620" s="1092"/>
      <c r="Q620" s="1092"/>
      <c r="R620" s="1092"/>
      <c r="S620" s="1092"/>
      <c r="T620" s="1092"/>
      <c r="U620" s="1092"/>
      <c r="V620" s="1092"/>
      <c r="W620" s="1092"/>
      <c r="X620" s="1092"/>
      <c r="Y620" s="1092"/>
    </row>
    <row r="621" spans="1:25" s="1057" customFormat="1" ht="12" x14ac:dyDescent="0.2">
      <c r="A621" s="1092"/>
      <c r="B621" s="1092"/>
      <c r="C621" s="1092"/>
      <c r="D621" s="1092"/>
      <c r="E621" s="1092"/>
      <c r="F621" s="1093"/>
      <c r="G621" s="1093"/>
      <c r="H621" s="1092"/>
      <c r="I621" s="1092"/>
      <c r="J621" s="1092"/>
      <c r="K621" s="1092"/>
      <c r="L621" s="1093"/>
      <c r="M621" s="1093"/>
      <c r="N621" s="1092"/>
      <c r="O621" s="1092"/>
      <c r="P621" s="1092"/>
      <c r="Q621" s="1092"/>
      <c r="R621" s="1092"/>
      <c r="S621" s="1092"/>
      <c r="T621" s="1092"/>
      <c r="U621" s="1092"/>
      <c r="V621" s="1092"/>
      <c r="W621" s="1092"/>
      <c r="X621" s="1092"/>
      <c r="Y621" s="1092"/>
    </row>
    <row r="622" spans="1:25" s="1088" customFormat="1" ht="28.35" customHeight="1" x14ac:dyDescent="0.2">
      <c r="A622" s="1091" t="s">
        <v>28528</v>
      </c>
      <c r="B622" s="1090">
        <v>2019</v>
      </c>
      <c r="C622" s="1090" t="s">
        <v>28527</v>
      </c>
      <c r="D622" s="1090" t="s">
        <v>28526</v>
      </c>
      <c r="F622" s="1089"/>
      <c r="G622" s="1089"/>
    </row>
    <row r="623" spans="1:25" x14ac:dyDescent="0.2">
      <c r="A623" s="1087" t="s">
        <v>28525</v>
      </c>
      <c r="B623" s="1086">
        <v>45797.35</v>
      </c>
      <c r="C623" s="1086"/>
      <c r="D623" s="1086"/>
    </row>
    <row r="624" spans="1:25" x14ac:dyDescent="0.2">
      <c r="A624" s="1087" t="s">
        <v>28524</v>
      </c>
      <c r="B624" s="1086"/>
      <c r="C624" s="1086"/>
      <c r="D624" s="1086"/>
    </row>
    <row r="625" spans="1:13" x14ac:dyDescent="0.2">
      <c r="A625" s="1087" t="s">
        <v>28523</v>
      </c>
      <c r="B625" s="1086"/>
      <c r="C625" s="1086"/>
      <c r="D625" s="1086"/>
    </row>
    <row r="626" spans="1:13" s="1082" customFormat="1" ht="28.35" customHeight="1" x14ac:dyDescent="0.2">
      <c r="A626" s="1085" t="s">
        <v>29071</v>
      </c>
      <c r="B626" s="1084">
        <f>SUM(B623:B625)</f>
        <v>45797.35</v>
      </c>
      <c r="C626" s="1084">
        <f>SUM(C623:C625)</f>
        <v>0</v>
      </c>
      <c r="D626" s="1084">
        <f>SUM(D623:D625)</f>
        <v>0</v>
      </c>
      <c r="F626" s="1083"/>
      <c r="G626" s="1083"/>
    </row>
    <row r="627" spans="1:13" x14ac:dyDescent="0.2">
      <c r="A627" s="1081" t="s">
        <v>28522</v>
      </c>
    </row>
    <row r="628" spans="1:13" x14ac:dyDescent="0.2">
      <c r="A628" s="1080" t="s">
        <v>28521</v>
      </c>
    </row>
    <row r="631" spans="1:13" s="1057" customFormat="1" ht="12" x14ac:dyDescent="0.2">
      <c r="A631" s="1057" t="s">
        <v>28538</v>
      </c>
      <c r="F631" s="1097"/>
      <c r="G631" s="1097"/>
      <c r="L631" s="1097"/>
      <c r="M631" s="1097"/>
    </row>
    <row r="632" spans="1:13" s="1057" customFormat="1" ht="12" x14ac:dyDescent="0.2">
      <c r="A632" s="1057" t="s">
        <v>28537</v>
      </c>
      <c r="F632" s="1097"/>
      <c r="G632" s="1097"/>
      <c r="L632" s="1097"/>
      <c r="M632" s="1097"/>
    </row>
    <row r="633" spans="1:13" s="1057" customFormat="1" ht="12" x14ac:dyDescent="0.2">
      <c r="F633" s="1097"/>
      <c r="G633" s="1097"/>
      <c r="L633" s="1097"/>
      <c r="M633" s="1097"/>
    </row>
    <row r="634" spans="1:13" s="1057" customFormat="1" ht="12" x14ac:dyDescent="0.2">
      <c r="F634" s="1097"/>
      <c r="G634" s="1097"/>
      <c r="L634" s="1097"/>
      <c r="M634" s="1097"/>
    </row>
    <row r="635" spans="1:13" s="1057" customFormat="1" ht="12" x14ac:dyDescent="0.2">
      <c r="F635" s="1097"/>
      <c r="G635" s="1097"/>
      <c r="L635" s="1097"/>
      <c r="M635" s="1097"/>
    </row>
    <row r="636" spans="1:13" s="1057" customFormat="1" ht="12" x14ac:dyDescent="0.2">
      <c r="A636" s="1587" t="s">
        <v>28536</v>
      </c>
      <c r="B636" s="1587"/>
      <c r="C636" s="1587"/>
      <c r="D636" s="1587"/>
      <c r="E636" s="1099"/>
      <c r="F636" s="1098"/>
      <c r="G636" s="1098"/>
      <c r="H636" s="1099"/>
      <c r="I636" s="1099"/>
      <c r="J636" s="1099"/>
      <c r="K636" s="1099"/>
      <c r="L636" s="1097"/>
      <c r="M636" s="1097"/>
    </row>
    <row r="637" spans="1:13" s="1057" customFormat="1" ht="12" x14ac:dyDescent="0.2">
      <c r="A637" s="1587" t="s">
        <v>627</v>
      </c>
      <c r="B637" s="1587"/>
      <c r="C637" s="1587"/>
      <c r="D637" s="1587"/>
      <c r="E637" s="1099"/>
      <c r="F637" s="1098"/>
      <c r="G637" s="1098"/>
      <c r="H637" s="1099"/>
      <c r="I637" s="1099"/>
      <c r="J637" s="1099"/>
      <c r="K637" s="1099"/>
      <c r="L637" s="1097"/>
      <c r="M637" s="1097"/>
    </row>
    <row r="638" spans="1:13" s="1057" customFormat="1" ht="12" x14ac:dyDescent="0.2">
      <c r="A638" s="1587" t="s">
        <v>28535</v>
      </c>
      <c r="B638" s="1587"/>
      <c r="C638" s="1587"/>
      <c r="D638" s="1587"/>
      <c r="E638" s="1099"/>
      <c r="F638" s="1098"/>
      <c r="G638" s="1097"/>
      <c r="H638" s="1099"/>
      <c r="I638" s="1099"/>
      <c r="J638" s="1099"/>
      <c r="K638" s="1099"/>
      <c r="L638" s="1097"/>
      <c r="M638" s="1097"/>
    </row>
    <row r="639" spans="1:13" s="1057" customFormat="1" ht="12" x14ac:dyDescent="0.2">
      <c r="A639" s="1587" t="s">
        <v>28534</v>
      </c>
      <c r="B639" s="1587"/>
      <c r="C639" s="1587"/>
      <c r="D639" s="1587"/>
      <c r="E639" s="1099"/>
      <c r="F639" s="1098"/>
      <c r="G639" s="1098"/>
      <c r="H639" s="1099"/>
      <c r="I639" s="1099"/>
      <c r="J639" s="1099"/>
      <c r="K639" s="1099"/>
      <c r="L639" s="1097"/>
      <c r="M639" s="1097"/>
    </row>
    <row r="640" spans="1:13" s="1057" customFormat="1" ht="12" x14ac:dyDescent="0.2">
      <c r="F640" s="1097"/>
      <c r="G640" s="1098"/>
      <c r="L640" s="1097"/>
      <c r="M640" s="1097"/>
    </row>
    <row r="641" spans="1:25" s="1057" customFormat="1" ht="12" x14ac:dyDescent="0.2">
      <c r="F641" s="1097"/>
      <c r="G641" s="1097"/>
      <c r="L641" s="1097"/>
      <c r="M641" s="1097"/>
    </row>
    <row r="642" spans="1:25" s="1057" customFormat="1" ht="12" x14ac:dyDescent="0.2">
      <c r="F642" s="1097"/>
      <c r="G642" s="1097"/>
      <c r="L642" s="1097"/>
      <c r="M642" s="1097"/>
    </row>
    <row r="643" spans="1:25" s="1095" customFormat="1" ht="23.25" customHeight="1" x14ac:dyDescent="0.2">
      <c r="A643" s="1103" t="s">
        <v>28533</v>
      </c>
      <c r="B643" s="1590" t="s">
        <v>28550</v>
      </c>
      <c r="C643" s="1590"/>
      <c r="D643" s="1590"/>
      <c r="F643" s="1096"/>
      <c r="G643" s="1096"/>
      <c r="L643" s="1096"/>
      <c r="M643" s="1096"/>
    </row>
    <row r="644" spans="1:25" s="1057" customFormat="1" ht="12" x14ac:dyDescent="0.2">
      <c r="A644" s="1092" t="s">
        <v>28532</v>
      </c>
      <c r="B644" s="1092" t="s">
        <v>28539</v>
      </c>
      <c r="C644" s="1092"/>
      <c r="D644" s="1092"/>
      <c r="E644" s="1092"/>
      <c r="F644" s="1093"/>
      <c r="G644" s="1093"/>
      <c r="H644" s="1092"/>
      <c r="I644" s="1092"/>
      <c r="J644" s="1092"/>
      <c r="K644" s="1092"/>
      <c r="L644" s="1093"/>
      <c r="M644" s="1093"/>
      <c r="N644" s="1092"/>
      <c r="O644" s="1092"/>
      <c r="P644" s="1092"/>
      <c r="Q644" s="1092"/>
      <c r="R644" s="1092"/>
      <c r="S644" s="1092"/>
      <c r="T644" s="1092"/>
      <c r="U644" s="1092"/>
      <c r="V644" s="1092"/>
      <c r="W644" s="1092"/>
      <c r="X644" s="1092"/>
      <c r="Y644" s="1092"/>
    </row>
    <row r="645" spans="1:25" s="1088" customFormat="1" ht="28.35" customHeight="1" x14ac:dyDescent="0.2">
      <c r="A645" s="1091" t="s">
        <v>28530</v>
      </c>
      <c r="B645" s="1090">
        <v>2019</v>
      </c>
      <c r="C645" s="1090">
        <v>2020</v>
      </c>
      <c r="D645" s="1090" t="s">
        <v>28526</v>
      </c>
      <c r="F645" s="1089"/>
      <c r="G645" s="1089"/>
    </row>
    <row r="646" spans="1:25" x14ac:dyDescent="0.2">
      <c r="A646" s="1087" t="s">
        <v>28525</v>
      </c>
      <c r="B646" s="1086">
        <v>413080538</v>
      </c>
      <c r="C646" s="1086">
        <v>493810553</v>
      </c>
      <c r="D646" s="1086">
        <v>485363611</v>
      </c>
    </row>
    <row r="647" spans="1:25" x14ac:dyDescent="0.2">
      <c r="A647" s="1087" t="s">
        <v>28524</v>
      </c>
      <c r="B647" s="1086">
        <v>1552410782</v>
      </c>
      <c r="C647" s="1086">
        <v>1506263217</v>
      </c>
      <c r="D647" s="1086">
        <v>1555258085</v>
      </c>
    </row>
    <row r="648" spans="1:25" x14ac:dyDescent="0.2">
      <c r="A648" s="1087" t="s">
        <v>28523</v>
      </c>
      <c r="B648" s="1086">
        <v>17408519</v>
      </c>
      <c r="C648" s="1086">
        <v>40114778</v>
      </c>
      <c r="D648" s="1086">
        <v>42600000</v>
      </c>
    </row>
    <row r="649" spans="1:25" s="1082" customFormat="1" ht="28.35" customHeight="1" x14ac:dyDescent="0.2">
      <c r="A649" s="1085" t="s">
        <v>29071</v>
      </c>
      <c r="B649" s="1084">
        <f>SUM(B646:B648)</f>
        <v>1982899839</v>
      </c>
      <c r="C649" s="1084">
        <f>SUM(C646:C648)</f>
        <v>2040188548</v>
      </c>
      <c r="D649" s="1084">
        <f>SUM(D646:D648)</f>
        <v>2083221696</v>
      </c>
      <c r="F649" s="1083"/>
      <c r="G649" s="1083"/>
    </row>
    <row r="650" spans="1:25" s="1057" customFormat="1" ht="12" x14ac:dyDescent="0.2">
      <c r="A650" s="1092"/>
      <c r="B650" s="1092"/>
      <c r="C650" s="1092"/>
      <c r="D650" s="1092"/>
      <c r="E650" s="1092"/>
      <c r="F650" s="1093"/>
      <c r="G650" s="1093"/>
      <c r="H650" s="1092"/>
      <c r="I650" s="1092"/>
      <c r="J650" s="1092"/>
      <c r="K650" s="1092"/>
      <c r="L650" s="1093"/>
      <c r="M650" s="1093"/>
      <c r="N650" s="1092"/>
      <c r="O650" s="1092"/>
      <c r="P650" s="1092"/>
      <c r="Q650" s="1092"/>
      <c r="R650" s="1092"/>
      <c r="S650" s="1092"/>
      <c r="T650" s="1092"/>
      <c r="U650" s="1092"/>
      <c r="V650" s="1092"/>
      <c r="W650" s="1092"/>
      <c r="X650" s="1092"/>
      <c r="Y650" s="1092"/>
    </row>
    <row r="651" spans="1:25" s="1057" customFormat="1" ht="12" x14ac:dyDescent="0.2">
      <c r="A651" s="1092"/>
      <c r="B651" s="1092"/>
      <c r="C651" s="1092"/>
      <c r="D651" s="1092"/>
      <c r="E651" s="1092"/>
      <c r="F651" s="1093"/>
      <c r="G651" s="1093"/>
      <c r="H651" s="1092"/>
      <c r="I651" s="1092"/>
      <c r="J651" s="1092"/>
      <c r="K651" s="1092"/>
      <c r="L651" s="1093"/>
      <c r="M651" s="1093"/>
      <c r="N651" s="1092"/>
      <c r="O651" s="1092"/>
      <c r="P651" s="1092"/>
      <c r="Q651" s="1092"/>
      <c r="R651" s="1092"/>
      <c r="S651" s="1092"/>
      <c r="T651" s="1092"/>
      <c r="U651" s="1092"/>
      <c r="V651" s="1092"/>
      <c r="W651" s="1092"/>
      <c r="X651" s="1092"/>
      <c r="Y651" s="1092"/>
    </row>
    <row r="652" spans="1:25" s="1088" customFormat="1" ht="28.35" customHeight="1" x14ac:dyDescent="0.2">
      <c r="A652" s="1091" t="s">
        <v>28529</v>
      </c>
      <c r="B652" s="1090">
        <v>2019</v>
      </c>
      <c r="C652" s="1090" t="s">
        <v>28527</v>
      </c>
      <c r="D652" s="1090" t="s">
        <v>28526</v>
      </c>
      <c r="F652" s="1089"/>
      <c r="G652" s="1089"/>
    </row>
    <row r="653" spans="1:25" x14ac:dyDescent="0.2">
      <c r="A653" s="1087" t="s">
        <v>28525</v>
      </c>
      <c r="B653" s="1086">
        <v>511740996</v>
      </c>
      <c r="C653" s="1086">
        <v>460157483</v>
      </c>
      <c r="D653" s="1086">
        <v>485363611</v>
      </c>
    </row>
    <row r="654" spans="1:25" x14ac:dyDescent="0.2">
      <c r="A654" s="1087" t="s">
        <v>28524</v>
      </c>
      <c r="B654" s="1086">
        <v>1509447749</v>
      </c>
      <c r="C654" s="1086">
        <v>1551988359</v>
      </c>
      <c r="D654" s="1086">
        <v>1555258085</v>
      </c>
    </row>
    <row r="655" spans="1:25" x14ac:dyDescent="0.2">
      <c r="A655" s="1087" t="s">
        <v>28523</v>
      </c>
      <c r="B655" s="1086">
        <v>52088464</v>
      </c>
      <c r="C655" s="1086">
        <v>47966776</v>
      </c>
      <c r="D655" s="1086">
        <v>42600000</v>
      </c>
    </row>
    <row r="656" spans="1:25" s="1082" customFormat="1" ht="28.35" customHeight="1" x14ac:dyDescent="0.2">
      <c r="A656" s="1085" t="s">
        <v>29071</v>
      </c>
      <c r="B656" s="1084">
        <f>SUM(B653:B655)</f>
        <v>2073277209</v>
      </c>
      <c r="C656" s="1084">
        <f>SUM(C653:C655)</f>
        <v>2060112618</v>
      </c>
      <c r="D656" s="1084">
        <f>SUM(D653:D655)</f>
        <v>2083221696</v>
      </c>
      <c r="F656" s="1083"/>
      <c r="G656" s="1083"/>
    </row>
    <row r="657" spans="1:25" s="1057" customFormat="1" ht="12" x14ac:dyDescent="0.2">
      <c r="A657" s="1092"/>
      <c r="B657" s="1092"/>
      <c r="C657" s="1092"/>
      <c r="D657" s="1092"/>
      <c r="E657" s="1092"/>
      <c r="F657" s="1093"/>
      <c r="G657" s="1093"/>
      <c r="H657" s="1092"/>
      <c r="I657" s="1092"/>
      <c r="J657" s="1092"/>
      <c r="K657" s="1092"/>
      <c r="L657" s="1093"/>
      <c r="M657" s="1093"/>
      <c r="N657" s="1092"/>
      <c r="O657" s="1092"/>
      <c r="P657" s="1092"/>
      <c r="Q657" s="1092"/>
      <c r="R657" s="1092"/>
      <c r="S657" s="1092"/>
      <c r="T657" s="1092"/>
      <c r="U657" s="1092"/>
      <c r="V657" s="1092"/>
      <c r="W657" s="1092"/>
      <c r="X657" s="1092"/>
      <c r="Y657" s="1092"/>
    </row>
    <row r="658" spans="1:25" s="1057" customFormat="1" ht="12" x14ac:dyDescent="0.2">
      <c r="A658" s="1092"/>
      <c r="B658" s="1092"/>
      <c r="C658" s="1092"/>
      <c r="D658" s="1092"/>
      <c r="E658" s="1092"/>
      <c r="F658" s="1093"/>
      <c r="G658" s="1093"/>
      <c r="H658" s="1092"/>
      <c r="I658" s="1092"/>
      <c r="J658" s="1092"/>
      <c r="K658" s="1092"/>
      <c r="L658" s="1093"/>
      <c r="M658" s="1093"/>
      <c r="N658" s="1092"/>
      <c r="O658" s="1092"/>
      <c r="P658" s="1092"/>
      <c r="Q658" s="1092"/>
      <c r="R658" s="1092"/>
      <c r="S658" s="1092"/>
      <c r="T658" s="1092"/>
      <c r="U658" s="1092"/>
      <c r="V658" s="1092"/>
      <c r="W658" s="1092"/>
      <c r="X658" s="1092"/>
      <c r="Y658" s="1092"/>
    </row>
    <row r="659" spans="1:25" s="1088" customFormat="1" ht="28.35" customHeight="1" x14ac:dyDescent="0.2">
      <c r="A659" s="1091" t="s">
        <v>28528</v>
      </c>
      <c r="B659" s="1090">
        <v>2019</v>
      </c>
      <c r="C659" s="1090" t="s">
        <v>28527</v>
      </c>
      <c r="D659" s="1090" t="s">
        <v>28526</v>
      </c>
      <c r="F659" s="1089"/>
      <c r="G659" s="1089"/>
    </row>
    <row r="660" spans="1:25" x14ac:dyDescent="0.2">
      <c r="A660" s="1087" t="s">
        <v>28525</v>
      </c>
      <c r="B660" s="1086">
        <v>453985677.6400001</v>
      </c>
      <c r="C660" s="1086">
        <v>401478581.5199998</v>
      </c>
      <c r="D660" s="1086">
        <v>485363611</v>
      </c>
    </row>
    <row r="661" spans="1:25" x14ac:dyDescent="0.2">
      <c r="A661" s="1087" t="s">
        <v>28524</v>
      </c>
      <c r="B661" s="1086">
        <v>1365146640.1300011</v>
      </c>
      <c r="C661" s="1086">
        <v>1380414112.7900002</v>
      </c>
      <c r="D661" s="1086">
        <v>1555258085</v>
      </c>
    </row>
    <row r="662" spans="1:25" x14ac:dyDescent="0.2">
      <c r="A662" s="1087" t="s">
        <v>28523</v>
      </c>
      <c r="B662" s="1086">
        <v>48574392.709999993</v>
      </c>
      <c r="C662" s="1086">
        <v>47055117</v>
      </c>
      <c r="D662" s="1086">
        <v>42600000</v>
      </c>
    </row>
    <row r="663" spans="1:25" s="1082" customFormat="1" ht="28.35" customHeight="1" x14ac:dyDescent="0.2">
      <c r="A663" s="1085" t="s">
        <v>29071</v>
      </c>
      <c r="B663" s="1084">
        <f>SUM(B660:B662)</f>
        <v>1867706710.4800012</v>
      </c>
      <c r="C663" s="1084">
        <f>SUM(C660:C662)</f>
        <v>1828947811.3099999</v>
      </c>
      <c r="D663" s="1084">
        <f>SUM(D660:D662)</f>
        <v>2083221696</v>
      </c>
      <c r="F663" s="1083"/>
      <c r="G663" s="1083"/>
    </row>
    <row r="664" spans="1:25" x14ac:dyDescent="0.2">
      <c r="A664" s="1081" t="s">
        <v>28522</v>
      </c>
    </row>
    <row r="665" spans="1:25" x14ac:dyDescent="0.2">
      <c r="A665" s="1080" t="s">
        <v>28521</v>
      </c>
    </row>
    <row r="668" spans="1:25" s="1057" customFormat="1" ht="12" x14ac:dyDescent="0.2">
      <c r="A668" s="1057" t="s">
        <v>28538</v>
      </c>
      <c r="F668" s="1097"/>
      <c r="G668" s="1097"/>
      <c r="L668" s="1097"/>
      <c r="M668" s="1097"/>
    </row>
    <row r="669" spans="1:25" s="1057" customFormat="1" ht="12" x14ac:dyDescent="0.2">
      <c r="A669" s="1057" t="s">
        <v>28537</v>
      </c>
      <c r="F669" s="1097"/>
      <c r="G669" s="1097"/>
      <c r="L669" s="1097"/>
      <c r="M669" s="1097"/>
    </row>
    <row r="670" spans="1:25" s="1057" customFormat="1" ht="12" x14ac:dyDescent="0.2">
      <c r="F670" s="1097"/>
      <c r="G670" s="1097"/>
      <c r="L670" s="1097"/>
      <c r="M670" s="1097"/>
    </row>
    <row r="671" spans="1:25" s="1057" customFormat="1" ht="12" x14ac:dyDescent="0.2">
      <c r="F671" s="1097"/>
      <c r="G671" s="1097"/>
      <c r="L671" s="1097"/>
      <c r="M671" s="1097"/>
    </row>
    <row r="672" spans="1:25" s="1057" customFormat="1" ht="12" x14ac:dyDescent="0.2">
      <c r="F672" s="1097"/>
      <c r="G672" s="1097"/>
      <c r="L672" s="1097"/>
      <c r="M672" s="1097"/>
    </row>
    <row r="673" spans="1:25" s="1057" customFormat="1" ht="12" x14ac:dyDescent="0.2">
      <c r="A673" s="1587" t="s">
        <v>28536</v>
      </c>
      <c r="B673" s="1587"/>
      <c r="C673" s="1587"/>
      <c r="D673" s="1587"/>
      <c r="E673" s="1099"/>
      <c r="F673" s="1098"/>
      <c r="G673" s="1098"/>
      <c r="H673" s="1099"/>
      <c r="I673" s="1099"/>
      <c r="J673" s="1099"/>
      <c r="K673" s="1099"/>
      <c r="L673" s="1097"/>
      <c r="M673" s="1097"/>
    </row>
    <row r="674" spans="1:25" s="1057" customFormat="1" ht="12" x14ac:dyDescent="0.2">
      <c r="A674" s="1587" t="s">
        <v>627</v>
      </c>
      <c r="B674" s="1587"/>
      <c r="C674" s="1587"/>
      <c r="D674" s="1587"/>
      <c r="E674" s="1099"/>
      <c r="F674" s="1098"/>
      <c r="G674" s="1098"/>
      <c r="H674" s="1099"/>
      <c r="I674" s="1099"/>
      <c r="J674" s="1099"/>
      <c r="K674" s="1099"/>
      <c r="L674" s="1097"/>
      <c r="M674" s="1097"/>
    </row>
    <row r="675" spans="1:25" s="1057" customFormat="1" ht="12" x14ac:dyDescent="0.2">
      <c r="A675" s="1587" t="s">
        <v>28535</v>
      </c>
      <c r="B675" s="1587"/>
      <c r="C675" s="1587"/>
      <c r="D675" s="1587"/>
      <c r="E675" s="1099"/>
      <c r="F675" s="1098"/>
      <c r="G675" s="1097"/>
      <c r="H675" s="1099"/>
      <c r="I675" s="1099"/>
      <c r="J675" s="1099"/>
      <c r="K675" s="1099"/>
      <c r="L675" s="1097"/>
      <c r="M675" s="1097"/>
    </row>
    <row r="676" spans="1:25" s="1057" customFormat="1" ht="12" x14ac:dyDescent="0.2">
      <c r="A676" s="1587" t="s">
        <v>28534</v>
      </c>
      <c r="B676" s="1587"/>
      <c r="C676" s="1587"/>
      <c r="D676" s="1587"/>
      <c r="E676" s="1099"/>
      <c r="F676" s="1098"/>
      <c r="G676" s="1098"/>
      <c r="H676" s="1099"/>
      <c r="I676" s="1099"/>
      <c r="J676" s="1099"/>
      <c r="K676" s="1099"/>
      <c r="L676" s="1097"/>
      <c r="M676" s="1097"/>
    </row>
    <row r="677" spans="1:25" s="1057" customFormat="1" ht="12" x14ac:dyDescent="0.2">
      <c r="F677" s="1097"/>
      <c r="G677" s="1098"/>
      <c r="L677" s="1097"/>
      <c r="M677" s="1097"/>
    </row>
    <row r="678" spans="1:25" s="1057" customFormat="1" ht="12" x14ac:dyDescent="0.2">
      <c r="F678" s="1097"/>
      <c r="G678" s="1097"/>
      <c r="L678" s="1097"/>
      <c r="M678" s="1097"/>
    </row>
    <row r="679" spans="1:25" s="1057" customFormat="1" ht="12" x14ac:dyDescent="0.2">
      <c r="F679" s="1097"/>
      <c r="G679" s="1097"/>
      <c r="L679" s="1097"/>
      <c r="M679" s="1097"/>
    </row>
    <row r="680" spans="1:25" s="1095" customFormat="1" ht="24.75" customHeight="1" x14ac:dyDescent="0.2">
      <c r="A680" s="1103" t="s">
        <v>28533</v>
      </c>
      <c r="B680" s="1590" t="s">
        <v>28550</v>
      </c>
      <c r="C680" s="1590"/>
      <c r="D680" s="1590"/>
      <c r="F680" s="1096"/>
      <c r="G680" s="1096"/>
      <c r="L680" s="1096"/>
      <c r="M680" s="1096"/>
    </row>
    <row r="681" spans="1:25" s="1057" customFormat="1" ht="28.5" customHeight="1" x14ac:dyDescent="0.2">
      <c r="A681" s="1092" t="s">
        <v>28532</v>
      </c>
      <c r="B681" s="1588" t="s">
        <v>28531</v>
      </c>
      <c r="C681" s="1588"/>
      <c r="D681" s="1588"/>
      <c r="E681" s="1092"/>
      <c r="F681" s="1093"/>
      <c r="G681" s="1093"/>
      <c r="H681" s="1092"/>
      <c r="I681" s="1092"/>
      <c r="J681" s="1092"/>
      <c r="K681" s="1092"/>
      <c r="L681" s="1093"/>
      <c r="M681" s="1093"/>
      <c r="N681" s="1092"/>
      <c r="O681" s="1092"/>
      <c r="P681" s="1092"/>
      <c r="Q681" s="1092"/>
      <c r="R681" s="1092"/>
      <c r="S681" s="1092"/>
      <c r="T681" s="1092"/>
      <c r="U681" s="1092"/>
      <c r="V681" s="1092"/>
      <c r="W681" s="1092"/>
      <c r="X681" s="1092"/>
      <c r="Y681" s="1092"/>
    </row>
    <row r="682" spans="1:25" s="1088" customFormat="1" ht="28.35" customHeight="1" x14ac:dyDescent="0.2">
      <c r="A682" s="1091" t="s">
        <v>28530</v>
      </c>
      <c r="B682" s="1090">
        <v>2019</v>
      </c>
      <c r="C682" s="1090">
        <v>2020</v>
      </c>
      <c r="D682" s="1090" t="s">
        <v>28526</v>
      </c>
      <c r="F682" s="1089"/>
      <c r="G682" s="1089"/>
    </row>
    <row r="683" spans="1:25" x14ac:dyDescent="0.2">
      <c r="A683" s="1087" t="s">
        <v>28525</v>
      </c>
      <c r="B683" s="1086"/>
      <c r="C683" s="1086"/>
      <c r="D683" s="1086"/>
    </row>
    <row r="684" spans="1:25" x14ac:dyDescent="0.2">
      <c r="A684" s="1087" t="s">
        <v>28524</v>
      </c>
      <c r="B684" s="1086">
        <v>1386900</v>
      </c>
      <c r="C684" s="1086">
        <v>5943624</v>
      </c>
      <c r="D684" s="1086">
        <v>14146446</v>
      </c>
    </row>
    <row r="685" spans="1:25" x14ac:dyDescent="0.2">
      <c r="A685" s="1087" t="s">
        <v>28523</v>
      </c>
      <c r="B685" s="1086"/>
      <c r="C685" s="1086"/>
      <c r="D685" s="1086"/>
    </row>
    <row r="686" spans="1:25" s="1082" customFormat="1" ht="28.35" customHeight="1" x14ac:dyDescent="0.2">
      <c r="A686" s="1085" t="s">
        <v>29071</v>
      </c>
      <c r="B686" s="1084">
        <f>SUM(B683:B685)</f>
        <v>1386900</v>
      </c>
      <c r="C686" s="1084">
        <f>SUM(C683:C685)</f>
        <v>5943624</v>
      </c>
      <c r="D686" s="1084">
        <f>SUM(D683:D685)</f>
        <v>14146446</v>
      </c>
      <c r="F686" s="1083"/>
      <c r="G686" s="1083"/>
    </row>
    <row r="687" spans="1:25" s="1057" customFormat="1" ht="12" x14ac:dyDescent="0.2">
      <c r="A687" s="1092"/>
      <c r="B687" s="1092"/>
      <c r="C687" s="1092"/>
      <c r="D687" s="1092"/>
      <c r="E687" s="1092"/>
      <c r="F687" s="1093"/>
      <c r="G687" s="1093"/>
      <c r="H687" s="1092"/>
      <c r="I687" s="1092"/>
      <c r="J687" s="1092"/>
      <c r="K687" s="1092"/>
      <c r="L687" s="1093"/>
      <c r="M687" s="1093"/>
      <c r="N687" s="1092"/>
      <c r="O687" s="1092"/>
      <c r="P687" s="1092"/>
      <c r="Q687" s="1092"/>
      <c r="R687" s="1092"/>
      <c r="S687" s="1092"/>
      <c r="T687" s="1092"/>
      <c r="U687" s="1092"/>
      <c r="V687" s="1092"/>
      <c r="W687" s="1092"/>
      <c r="X687" s="1092"/>
      <c r="Y687" s="1092"/>
    </row>
    <row r="688" spans="1:25" s="1057" customFormat="1" ht="12" x14ac:dyDescent="0.2">
      <c r="A688" s="1092"/>
      <c r="B688" s="1092"/>
      <c r="C688" s="1092"/>
      <c r="D688" s="1092"/>
      <c r="E688" s="1092"/>
      <c r="F688" s="1093"/>
      <c r="G688" s="1093"/>
      <c r="H688" s="1092"/>
      <c r="I688" s="1092"/>
      <c r="J688" s="1092"/>
      <c r="K688" s="1092"/>
      <c r="L688" s="1093"/>
      <c r="M688" s="1093"/>
      <c r="N688" s="1092"/>
      <c r="O688" s="1092"/>
      <c r="P688" s="1092"/>
      <c r="Q688" s="1092"/>
      <c r="R688" s="1092"/>
      <c r="S688" s="1092"/>
      <c r="T688" s="1092"/>
      <c r="U688" s="1092"/>
      <c r="V688" s="1092"/>
      <c r="W688" s="1092"/>
      <c r="X688" s="1092"/>
      <c r="Y688" s="1092"/>
    </row>
    <row r="689" spans="1:25" s="1088" customFormat="1" ht="28.35" customHeight="1" x14ac:dyDescent="0.2">
      <c r="A689" s="1091" t="s">
        <v>28529</v>
      </c>
      <c r="B689" s="1090">
        <v>2019</v>
      </c>
      <c r="C689" s="1090" t="s">
        <v>28527</v>
      </c>
      <c r="D689" s="1090" t="s">
        <v>28526</v>
      </c>
      <c r="F689" s="1089"/>
      <c r="G689" s="1089"/>
    </row>
    <row r="690" spans="1:25" x14ac:dyDescent="0.2">
      <c r="A690" s="1087" t="s">
        <v>28525</v>
      </c>
      <c r="B690" s="1086"/>
      <c r="C690" s="1086"/>
      <c r="D690" s="1086"/>
    </row>
    <row r="691" spans="1:25" x14ac:dyDescent="0.2">
      <c r="A691" s="1087" t="s">
        <v>28524</v>
      </c>
      <c r="B691" s="1086">
        <v>2403147</v>
      </c>
      <c r="C691" s="1086">
        <v>6488231</v>
      </c>
      <c r="D691" s="1086">
        <v>14146446</v>
      </c>
    </row>
    <row r="692" spans="1:25" x14ac:dyDescent="0.2">
      <c r="A692" s="1087" t="s">
        <v>28523</v>
      </c>
      <c r="B692" s="1086"/>
      <c r="C692" s="1086"/>
      <c r="D692" s="1086"/>
    </row>
    <row r="693" spans="1:25" s="1082" customFormat="1" ht="28.35" customHeight="1" x14ac:dyDescent="0.2">
      <c r="A693" s="1085" t="s">
        <v>29071</v>
      </c>
      <c r="B693" s="1084">
        <f>SUM(B690:B692)</f>
        <v>2403147</v>
      </c>
      <c r="C693" s="1084">
        <f>SUM(C690:C692)</f>
        <v>6488231</v>
      </c>
      <c r="D693" s="1084">
        <f>SUM(D690:D692)</f>
        <v>14146446</v>
      </c>
      <c r="F693" s="1083"/>
      <c r="G693" s="1083"/>
    </row>
    <row r="694" spans="1:25" s="1057" customFormat="1" ht="12" x14ac:dyDescent="0.2">
      <c r="A694" s="1092"/>
      <c r="B694" s="1092"/>
      <c r="C694" s="1092"/>
      <c r="D694" s="1092"/>
      <c r="E694" s="1092"/>
      <c r="F694" s="1093"/>
      <c r="G694" s="1093"/>
      <c r="H694" s="1092"/>
      <c r="I694" s="1092"/>
      <c r="J694" s="1092"/>
      <c r="K694" s="1092"/>
      <c r="L694" s="1093"/>
      <c r="M694" s="1093"/>
      <c r="N694" s="1092"/>
      <c r="O694" s="1092"/>
      <c r="P694" s="1092"/>
      <c r="Q694" s="1092"/>
      <c r="R694" s="1092"/>
      <c r="S694" s="1092"/>
      <c r="T694" s="1092"/>
      <c r="U694" s="1092"/>
      <c r="V694" s="1092"/>
      <c r="W694" s="1092"/>
      <c r="X694" s="1092"/>
      <c r="Y694" s="1092"/>
    </row>
    <row r="695" spans="1:25" s="1057" customFormat="1" ht="12" x14ac:dyDescent="0.2">
      <c r="A695" s="1092"/>
      <c r="B695" s="1092"/>
      <c r="C695" s="1092"/>
      <c r="D695" s="1092"/>
      <c r="E695" s="1092"/>
      <c r="F695" s="1093"/>
      <c r="G695" s="1093"/>
      <c r="H695" s="1092"/>
      <c r="I695" s="1092"/>
      <c r="J695" s="1092"/>
      <c r="K695" s="1092"/>
      <c r="L695" s="1093"/>
      <c r="M695" s="1093"/>
      <c r="N695" s="1092"/>
      <c r="O695" s="1092"/>
      <c r="P695" s="1092"/>
      <c r="Q695" s="1092"/>
      <c r="R695" s="1092"/>
      <c r="S695" s="1092"/>
      <c r="T695" s="1092"/>
      <c r="U695" s="1092"/>
      <c r="V695" s="1092"/>
      <c r="W695" s="1092"/>
      <c r="X695" s="1092"/>
      <c r="Y695" s="1092"/>
    </row>
    <row r="696" spans="1:25" s="1088" customFormat="1" ht="28.35" customHeight="1" x14ac:dyDescent="0.2">
      <c r="A696" s="1091" t="s">
        <v>28528</v>
      </c>
      <c r="B696" s="1090">
        <v>2019</v>
      </c>
      <c r="C696" s="1090" t="s">
        <v>28527</v>
      </c>
      <c r="D696" s="1090" t="s">
        <v>28526</v>
      </c>
      <c r="F696" s="1089"/>
      <c r="G696" s="1089"/>
    </row>
    <row r="697" spans="1:25" x14ac:dyDescent="0.2">
      <c r="A697" s="1087" t="s">
        <v>28525</v>
      </c>
      <c r="B697" s="1086"/>
      <c r="C697" s="1086"/>
      <c r="D697" s="1086"/>
    </row>
    <row r="698" spans="1:25" x14ac:dyDescent="0.2">
      <c r="A698" s="1087" t="s">
        <v>28524</v>
      </c>
      <c r="B698" s="1086">
        <v>811834.06</v>
      </c>
      <c r="C698" s="1086">
        <v>3740775.7</v>
      </c>
      <c r="D698" s="1086">
        <v>14146446</v>
      </c>
    </row>
    <row r="699" spans="1:25" x14ac:dyDescent="0.2">
      <c r="A699" s="1087" t="s">
        <v>28523</v>
      </c>
      <c r="B699" s="1086"/>
      <c r="C699" s="1086"/>
      <c r="D699" s="1086"/>
    </row>
    <row r="700" spans="1:25" s="1082" customFormat="1" ht="28.35" customHeight="1" x14ac:dyDescent="0.2">
      <c r="A700" s="1085" t="s">
        <v>29071</v>
      </c>
      <c r="B700" s="1084">
        <f>SUM(B697:B699)</f>
        <v>811834.06</v>
      </c>
      <c r="C700" s="1084">
        <f>SUM(C697:C699)</f>
        <v>3740775.7</v>
      </c>
      <c r="D700" s="1084">
        <f>SUM(D697:D699)</f>
        <v>14146446</v>
      </c>
      <c r="F700" s="1083"/>
      <c r="G700" s="1083"/>
    </row>
    <row r="701" spans="1:25" x14ac:dyDescent="0.2">
      <c r="A701" s="1081" t="s">
        <v>28522</v>
      </c>
    </row>
    <row r="702" spans="1:25" x14ac:dyDescent="0.2">
      <c r="A702" s="1080" t="s">
        <v>28521</v>
      </c>
    </row>
    <row r="705" spans="1:25" s="1057" customFormat="1" ht="12" x14ac:dyDescent="0.2">
      <c r="A705" s="1057" t="s">
        <v>28538</v>
      </c>
      <c r="F705" s="1097"/>
      <c r="G705" s="1097"/>
      <c r="L705" s="1097"/>
      <c r="M705" s="1097"/>
    </row>
    <row r="706" spans="1:25" s="1057" customFormat="1" ht="12" x14ac:dyDescent="0.2">
      <c r="A706" s="1057" t="s">
        <v>28537</v>
      </c>
      <c r="F706" s="1097"/>
      <c r="G706" s="1097"/>
      <c r="L706" s="1097"/>
      <c r="M706" s="1097"/>
    </row>
    <row r="707" spans="1:25" s="1057" customFormat="1" ht="12" x14ac:dyDescent="0.2">
      <c r="F707" s="1097"/>
      <c r="G707" s="1097"/>
      <c r="L707" s="1097"/>
      <c r="M707" s="1097"/>
    </row>
    <row r="708" spans="1:25" s="1057" customFormat="1" ht="12" x14ac:dyDescent="0.2">
      <c r="F708" s="1097"/>
      <c r="G708" s="1097"/>
      <c r="L708" s="1097"/>
      <c r="M708" s="1097"/>
    </row>
    <row r="709" spans="1:25" s="1057" customFormat="1" ht="12" x14ac:dyDescent="0.2">
      <c r="F709" s="1097"/>
      <c r="G709" s="1097"/>
      <c r="L709" s="1097"/>
      <c r="M709" s="1097"/>
    </row>
    <row r="710" spans="1:25" s="1057" customFormat="1" ht="12" x14ac:dyDescent="0.2">
      <c r="A710" s="1587" t="s">
        <v>28536</v>
      </c>
      <c r="B710" s="1587"/>
      <c r="C710" s="1587"/>
      <c r="D710" s="1587"/>
      <c r="E710" s="1099"/>
      <c r="F710" s="1098"/>
      <c r="G710" s="1098"/>
      <c r="H710" s="1099"/>
      <c r="I710" s="1099"/>
      <c r="J710" s="1099"/>
      <c r="K710" s="1099"/>
      <c r="L710" s="1097"/>
      <c r="M710" s="1097"/>
    </row>
    <row r="711" spans="1:25" s="1057" customFormat="1" ht="12" x14ac:dyDescent="0.2">
      <c r="A711" s="1587" t="s">
        <v>627</v>
      </c>
      <c r="B711" s="1587"/>
      <c r="C711" s="1587"/>
      <c r="D711" s="1587"/>
      <c r="E711" s="1099"/>
      <c r="F711" s="1098"/>
      <c r="G711" s="1098"/>
      <c r="H711" s="1099"/>
      <c r="I711" s="1099"/>
      <c r="J711" s="1099"/>
      <c r="K711" s="1099"/>
      <c r="L711" s="1097"/>
      <c r="M711" s="1097"/>
    </row>
    <row r="712" spans="1:25" s="1057" customFormat="1" ht="12" x14ac:dyDescent="0.2">
      <c r="A712" s="1587" t="s">
        <v>28535</v>
      </c>
      <c r="B712" s="1587"/>
      <c r="C712" s="1587"/>
      <c r="D712" s="1587"/>
      <c r="E712" s="1099"/>
      <c r="F712" s="1098"/>
      <c r="G712" s="1097"/>
      <c r="H712" s="1099"/>
      <c r="I712" s="1099"/>
      <c r="J712" s="1099"/>
      <c r="K712" s="1099"/>
      <c r="L712" s="1097"/>
      <c r="M712" s="1097"/>
    </row>
    <row r="713" spans="1:25" s="1057" customFormat="1" ht="12" x14ac:dyDescent="0.2">
      <c r="A713" s="1587" t="s">
        <v>28534</v>
      </c>
      <c r="B713" s="1587"/>
      <c r="C713" s="1587"/>
      <c r="D713" s="1587"/>
      <c r="E713" s="1099"/>
      <c r="F713" s="1098"/>
      <c r="G713" s="1098"/>
      <c r="H713" s="1099"/>
      <c r="I713" s="1099"/>
      <c r="J713" s="1099"/>
      <c r="K713" s="1099"/>
      <c r="L713" s="1097"/>
      <c r="M713" s="1097"/>
    </row>
    <row r="714" spans="1:25" s="1057" customFormat="1" ht="12" x14ac:dyDescent="0.2">
      <c r="F714" s="1097"/>
      <c r="G714" s="1098"/>
      <c r="L714" s="1097"/>
      <c r="M714" s="1097"/>
    </row>
    <row r="715" spans="1:25" s="1057" customFormat="1" ht="12" x14ac:dyDescent="0.2">
      <c r="F715" s="1097"/>
      <c r="G715" s="1097"/>
      <c r="L715" s="1097"/>
      <c r="M715" s="1097"/>
    </row>
    <row r="716" spans="1:25" s="1057" customFormat="1" ht="12" x14ac:dyDescent="0.2">
      <c r="F716" s="1097"/>
      <c r="G716" s="1097"/>
      <c r="L716" s="1097"/>
      <c r="M716" s="1097"/>
    </row>
    <row r="717" spans="1:25" s="1095" customFormat="1" ht="12" x14ac:dyDescent="0.2">
      <c r="A717" s="1095" t="s">
        <v>28533</v>
      </c>
      <c r="B717" s="1095" t="s">
        <v>153</v>
      </c>
      <c r="F717" s="1096"/>
      <c r="G717" s="1096"/>
      <c r="L717" s="1096"/>
      <c r="M717" s="1096"/>
    </row>
    <row r="718" spans="1:25" s="1057" customFormat="1" ht="12" x14ac:dyDescent="0.2">
      <c r="A718" s="1092" t="s">
        <v>28532</v>
      </c>
      <c r="B718" s="1092" t="s">
        <v>28541</v>
      </c>
      <c r="C718" s="1092"/>
      <c r="D718" s="1092"/>
      <c r="E718" s="1092"/>
      <c r="F718" s="1093"/>
      <c r="G718" s="1093"/>
      <c r="H718" s="1092"/>
      <c r="I718" s="1092"/>
      <c r="J718" s="1092"/>
      <c r="K718" s="1092"/>
      <c r="L718" s="1093"/>
      <c r="M718" s="1093"/>
      <c r="N718" s="1092"/>
      <c r="O718" s="1092"/>
      <c r="P718" s="1092"/>
      <c r="Q718" s="1092"/>
      <c r="R718" s="1092"/>
      <c r="S718" s="1092"/>
      <c r="T718" s="1092"/>
      <c r="U718" s="1092"/>
      <c r="V718" s="1092"/>
      <c r="W718" s="1092"/>
      <c r="X718" s="1092"/>
      <c r="Y718" s="1092"/>
    </row>
    <row r="719" spans="1:25" s="1088" customFormat="1" ht="28.35" customHeight="1" x14ac:dyDescent="0.2">
      <c r="A719" s="1091" t="s">
        <v>28530</v>
      </c>
      <c r="B719" s="1090">
        <v>2019</v>
      </c>
      <c r="C719" s="1090">
        <v>2020</v>
      </c>
      <c r="D719" s="1090" t="s">
        <v>28526</v>
      </c>
      <c r="F719" s="1089"/>
      <c r="G719" s="1089"/>
    </row>
    <row r="720" spans="1:25" x14ac:dyDescent="0.2">
      <c r="A720" s="1087" t="s">
        <v>28525</v>
      </c>
      <c r="B720" s="1086">
        <f t="shared" ref="B720:D722" si="27">B757</f>
        <v>26390065</v>
      </c>
      <c r="C720" s="1086">
        <f t="shared" si="27"/>
        <v>24546245</v>
      </c>
      <c r="D720" s="1086">
        <f t="shared" si="27"/>
        <v>22942481</v>
      </c>
    </row>
    <row r="721" spans="1:25" x14ac:dyDescent="0.2">
      <c r="A721" s="1087" t="s">
        <v>28524</v>
      </c>
      <c r="B721" s="1086">
        <f t="shared" si="27"/>
        <v>40389048</v>
      </c>
      <c r="C721" s="1086">
        <f t="shared" si="27"/>
        <v>42692298</v>
      </c>
      <c r="D721" s="1086">
        <f t="shared" si="27"/>
        <v>40892808</v>
      </c>
    </row>
    <row r="722" spans="1:25" x14ac:dyDescent="0.2">
      <c r="A722" s="1087" t="s">
        <v>28523</v>
      </c>
      <c r="B722" s="1086">
        <f t="shared" si="27"/>
        <v>0</v>
      </c>
      <c r="C722" s="1086">
        <f t="shared" si="27"/>
        <v>0</v>
      </c>
      <c r="D722" s="1086">
        <f t="shared" si="27"/>
        <v>0</v>
      </c>
    </row>
    <row r="723" spans="1:25" s="1082" customFormat="1" ht="28.35" customHeight="1" x14ac:dyDescent="0.2">
      <c r="A723" s="1085" t="s">
        <v>29071</v>
      </c>
      <c r="B723" s="1084">
        <f>SUM(B720:B722)</f>
        <v>66779113</v>
      </c>
      <c r="C723" s="1084">
        <f>SUM(C720:C722)</f>
        <v>67238543</v>
      </c>
      <c r="D723" s="1084">
        <f>SUM(D720:D722)</f>
        <v>63835289</v>
      </c>
      <c r="F723" s="1083"/>
      <c r="G723" s="1083"/>
    </row>
    <row r="724" spans="1:25" s="1057" customFormat="1" ht="12" x14ac:dyDescent="0.2">
      <c r="A724" s="1092"/>
      <c r="B724" s="1092"/>
      <c r="C724" s="1092"/>
      <c r="D724" s="1092"/>
      <c r="E724" s="1092"/>
      <c r="F724" s="1093"/>
      <c r="G724" s="1093"/>
      <c r="H724" s="1092"/>
      <c r="I724" s="1092"/>
      <c r="J724" s="1092"/>
      <c r="K724" s="1092"/>
      <c r="L724" s="1093"/>
      <c r="M724" s="1093"/>
      <c r="N724" s="1092"/>
      <c r="O724" s="1092"/>
      <c r="P724" s="1092"/>
      <c r="Q724" s="1092"/>
      <c r="R724" s="1092"/>
      <c r="S724" s="1092"/>
      <c r="T724" s="1092"/>
      <c r="U724" s="1092"/>
      <c r="V724" s="1092"/>
      <c r="W724" s="1092"/>
      <c r="X724" s="1092"/>
      <c r="Y724" s="1092"/>
    </row>
    <row r="725" spans="1:25" s="1057" customFormat="1" ht="12" x14ac:dyDescent="0.2">
      <c r="A725" s="1092"/>
      <c r="B725" s="1092"/>
      <c r="C725" s="1092"/>
      <c r="D725" s="1092"/>
      <c r="E725" s="1092"/>
      <c r="F725" s="1093"/>
      <c r="G725" s="1093"/>
      <c r="H725" s="1092"/>
      <c r="I725" s="1092"/>
      <c r="J725" s="1092"/>
      <c r="K725" s="1092"/>
      <c r="L725" s="1093"/>
      <c r="M725" s="1093"/>
      <c r="N725" s="1092"/>
      <c r="O725" s="1092"/>
      <c r="P725" s="1092"/>
      <c r="Q725" s="1092"/>
      <c r="R725" s="1092"/>
      <c r="S725" s="1092"/>
      <c r="T725" s="1092"/>
      <c r="U725" s="1092"/>
      <c r="V725" s="1092"/>
      <c r="W725" s="1092"/>
      <c r="X725" s="1092"/>
      <c r="Y725" s="1092"/>
    </row>
    <row r="726" spans="1:25" s="1088" customFormat="1" ht="28.35" customHeight="1" x14ac:dyDescent="0.2">
      <c r="A726" s="1091" t="s">
        <v>28529</v>
      </c>
      <c r="B726" s="1090">
        <v>2019</v>
      </c>
      <c r="C726" s="1090" t="s">
        <v>28527</v>
      </c>
      <c r="D726" s="1090" t="s">
        <v>28526</v>
      </c>
      <c r="F726" s="1089"/>
      <c r="G726" s="1089"/>
    </row>
    <row r="727" spans="1:25" x14ac:dyDescent="0.2">
      <c r="A727" s="1087" t="s">
        <v>28525</v>
      </c>
      <c r="B727" s="1086">
        <f t="shared" ref="B727:D729" si="28">B764</f>
        <v>30168646</v>
      </c>
      <c r="C727" s="1086">
        <f t="shared" si="28"/>
        <v>27167619</v>
      </c>
      <c r="D727" s="1086">
        <f t="shared" si="28"/>
        <v>22942481</v>
      </c>
    </row>
    <row r="728" spans="1:25" x14ac:dyDescent="0.2">
      <c r="A728" s="1087" t="s">
        <v>28524</v>
      </c>
      <c r="B728" s="1086">
        <f t="shared" si="28"/>
        <v>48981193</v>
      </c>
      <c r="C728" s="1086">
        <f t="shared" si="28"/>
        <v>46699168</v>
      </c>
      <c r="D728" s="1086">
        <f t="shared" si="28"/>
        <v>40892808</v>
      </c>
    </row>
    <row r="729" spans="1:25" x14ac:dyDescent="0.2">
      <c r="A729" s="1087" t="s">
        <v>28523</v>
      </c>
      <c r="B729" s="1086">
        <f t="shared" si="28"/>
        <v>0</v>
      </c>
      <c r="C729" s="1086">
        <f t="shared" si="28"/>
        <v>0</v>
      </c>
      <c r="D729" s="1086">
        <f t="shared" si="28"/>
        <v>0</v>
      </c>
    </row>
    <row r="730" spans="1:25" s="1082" customFormat="1" ht="28.35" customHeight="1" x14ac:dyDescent="0.2">
      <c r="A730" s="1085" t="s">
        <v>29071</v>
      </c>
      <c r="B730" s="1084">
        <f>SUM(B727:B729)</f>
        <v>79149839</v>
      </c>
      <c r="C730" s="1084">
        <f>SUM(C727:C729)</f>
        <v>73866787</v>
      </c>
      <c r="D730" s="1084">
        <f>SUM(D727:D729)</f>
        <v>63835289</v>
      </c>
      <c r="F730" s="1083"/>
      <c r="G730" s="1083"/>
    </row>
    <row r="731" spans="1:25" s="1057" customFormat="1" ht="12" x14ac:dyDescent="0.2">
      <c r="A731" s="1092"/>
      <c r="B731" s="1092"/>
      <c r="C731" s="1092"/>
      <c r="D731" s="1092"/>
      <c r="E731" s="1092"/>
      <c r="F731" s="1093"/>
      <c r="G731" s="1093"/>
      <c r="H731" s="1092"/>
      <c r="I731" s="1092"/>
      <c r="J731" s="1092"/>
      <c r="K731" s="1092"/>
      <c r="L731" s="1093"/>
      <c r="M731" s="1093"/>
      <c r="N731" s="1092"/>
      <c r="O731" s="1092"/>
      <c r="P731" s="1092"/>
      <c r="Q731" s="1092"/>
      <c r="R731" s="1092"/>
      <c r="S731" s="1092"/>
      <c r="T731" s="1092"/>
      <c r="U731" s="1092"/>
      <c r="V731" s="1092"/>
      <c r="W731" s="1092"/>
      <c r="X731" s="1092"/>
      <c r="Y731" s="1092"/>
    </row>
    <row r="732" spans="1:25" s="1057" customFormat="1" ht="12" x14ac:dyDescent="0.2">
      <c r="A732" s="1092"/>
      <c r="B732" s="1092"/>
      <c r="C732" s="1092"/>
      <c r="D732" s="1092"/>
      <c r="E732" s="1092"/>
      <c r="F732" s="1093"/>
      <c r="G732" s="1093"/>
      <c r="H732" s="1092"/>
      <c r="I732" s="1092"/>
      <c r="J732" s="1092"/>
      <c r="K732" s="1092"/>
      <c r="L732" s="1093"/>
      <c r="M732" s="1093"/>
      <c r="N732" s="1092"/>
      <c r="O732" s="1092"/>
      <c r="P732" s="1092"/>
      <c r="Q732" s="1092"/>
      <c r="R732" s="1092"/>
      <c r="S732" s="1092"/>
      <c r="T732" s="1092"/>
      <c r="U732" s="1092"/>
      <c r="V732" s="1092"/>
      <c r="W732" s="1092"/>
      <c r="X732" s="1092"/>
      <c r="Y732" s="1092"/>
    </row>
    <row r="733" spans="1:25" s="1088" customFormat="1" ht="28.35" customHeight="1" x14ac:dyDescent="0.2">
      <c r="A733" s="1091" t="s">
        <v>28528</v>
      </c>
      <c r="B733" s="1090">
        <v>2019</v>
      </c>
      <c r="C733" s="1090" t="s">
        <v>28527</v>
      </c>
      <c r="D733" s="1090" t="s">
        <v>28526</v>
      </c>
      <c r="F733" s="1089"/>
      <c r="G733" s="1089"/>
    </row>
    <row r="734" spans="1:25" x14ac:dyDescent="0.2">
      <c r="A734" s="1087" t="s">
        <v>28525</v>
      </c>
      <c r="B734" s="1086">
        <f t="shared" ref="B734:D736" si="29">B771</f>
        <v>20847400.389999993</v>
      </c>
      <c r="C734" s="1086">
        <f t="shared" si="29"/>
        <v>21814029.84</v>
      </c>
      <c r="D734" s="1086">
        <f t="shared" si="29"/>
        <v>22942481</v>
      </c>
    </row>
    <row r="735" spans="1:25" x14ac:dyDescent="0.2">
      <c r="A735" s="1087" t="s">
        <v>28524</v>
      </c>
      <c r="B735" s="1086">
        <f t="shared" si="29"/>
        <v>35182452.459999986</v>
      </c>
      <c r="C735" s="1086">
        <f t="shared" si="29"/>
        <v>39756501.880000003</v>
      </c>
      <c r="D735" s="1086">
        <f t="shared" si="29"/>
        <v>40892808</v>
      </c>
    </row>
    <row r="736" spans="1:25" x14ac:dyDescent="0.2">
      <c r="A736" s="1087" t="s">
        <v>28523</v>
      </c>
      <c r="B736" s="1086">
        <f t="shared" si="29"/>
        <v>0</v>
      </c>
      <c r="C736" s="1086">
        <f t="shared" si="29"/>
        <v>0</v>
      </c>
      <c r="D736" s="1086">
        <f t="shared" si="29"/>
        <v>0</v>
      </c>
    </row>
    <row r="737" spans="1:13" s="1082" customFormat="1" ht="28.35" customHeight="1" x14ac:dyDescent="0.2">
      <c r="A737" s="1085" t="s">
        <v>29071</v>
      </c>
      <c r="B737" s="1084">
        <f>SUM(B734:B736)</f>
        <v>56029852.849999979</v>
      </c>
      <c r="C737" s="1084">
        <f>SUM(C734:C736)</f>
        <v>61570531.719999999</v>
      </c>
      <c r="D737" s="1084">
        <f>SUM(D734:D736)</f>
        <v>63835289</v>
      </c>
      <c r="F737" s="1083"/>
      <c r="G737" s="1083"/>
    </row>
    <row r="738" spans="1:13" x14ac:dyDescent="0.2">
      <c r="A738" s="1081" t="s">
        <v>28522</v>
      </c>
    </row>
    <row r="739" spans="1:13" x14ac:dyDescent="0.2">
      <c r="A739" s="1080" t="s">
        <v>28521</v>
      </c>
    </row>
    <row r="742" spans="1:13" s="1057" customFormat="1" ht="12" x14ac:dyDescent="0.2">
      <c r="A742" s="1057" t="s">
        <v>28538</v>
      </c>
      <c r="F742" s="1097"/>
      <c r="G742" s="1097"/>
      <c r="L742" s="1097"/>
      <c r="M742" s="1097"/>
    </row>
    <row r="743" spans="1:13" s="1057" customFormat="1" ht="12" x14ac:dyDescent="0.2">
      <c r="A743" s="1057" t="s">
        <v>28537</v>
      </c>
      <c r="F743" s="1097"/>
      <c r="G743" s="1097"/>
      <c r="L743" s="1097"/>
      <c r="M743" s="1097"/>
    </row>
    <row r="744" spans="1:13" s="1057" customFormat="1" ht="12" x14ac:dyDescent="0.2">
      <c r="F744" s="1097"/>
      <c r="G744" s="1097"/>
      <c r="L744" s="1097"/>
      <c r="M744" s="1097"/>
    </row>
    <row r="745" spans="1:13" s="1057" customFormat="1" ht="12" x14ac:dyDescent="0.2">
      <c r="F745" s="1097"/>
      <c r="G745" s="1097"/>
      <c r="L745" s="1097"/>
      <c r="M745" s="1097"/>
    </row>
    <row r="746" spans="1:13" s="1057" customFormat="1" ht="12" x14ac:dyDescent="0.2">
      <c r="F746" s="1097"/>
      <c r="G746" s="1097"/>
      <c r="L746" s="1097"/>
      <c r="M746" s="1097"/>
    </row>
    <row r="747" spans="1:13" s="1057" customFormat="1" ht="12" x14ac:dyDescent="0.2">
      <c r="A747" s="1587" t="s">
        <v>28536</v>
      </c>
      <c r="B747" s="1587"/>
      <c r="C747" s="1587"/>
      <c r="D747" s="1587"/>
      <c r="E747" s="1099"/>
      <c r="F747" s="1098"/>
      <c r="G747" s="1098"/>
      <c r="H747" s="1099"/>
      <c r="I747" s="1099"/>
      <c r="J747" s="1099"/>
      <c r="K747" s="1099"/>
      <c r="L747" s="1097"/>
      <c r="M747" s="1097"/>
    </row>
    <row r="748" spans="1:13" s="1057" customFormat="1" ht="12" x14ac:dyDescent="0.2">
      <c r="A748" s="1587" t="s">
        <v>627</v>
      </c>
      <c r="B748" s="1587"/>
      <c r="C748" s="1587"/>
      <c r="D748" s="1587"/>
      <c r="E748" s="1099"/>
      <c r="F748" s="1098"/>
      <c r="G748" s="1098"/>
      <c r="H748" s="1099"/>
      <c r="I748" s="1099"/>
      <c r="J748" s="1099"/>
      <c r="K748" s="1099"/>
      <c r="L748" s="1097"/>
      <c r="M748" s="1097"/>
    </row>
    <row r="749" spans="1:13" s="1057" customFormat="1" ht="12" x14ac:dyDescent="0.2">
      <c r="A749" s="1587" t="s">
        <v>28535</v>
      </c>
      <c r="B749" s="1587"/>
      <c r="C749" s="1587"/>
      <c r="D749" s="1587"/>
      <c r="E749" s="1099"/>
      <c r="F749" s="1098"/>
      <c r="G749" s="1097"/>
      <c r="H749" s="1099"/>
      <c r="I749" s="1099"/>
      <c r="J749" s="1099"/>
      <c r="K749" s="1099"/>
      <c r="L749" s="1097"/>
      <c r="M749" s="1097"/>
    </row>
    <row r="750" spans="1:13" s="1057" customFormat="1" ht="12" x14ac:dyDescent="0.2">
      <c r="A750" s="1587" t="s">
        <v>28534</v>
      </c>
      <c r="B750" s="1587"/>
      <c r="C750" s="1587"/>
      <c r="D750" s="1587"/>
      <c r="E750" s="1099"/>
      <c r="F750" s="1098"/>
      <c r="G750" s="1098"/>
      <c r="H750" s="1099"/>
      <c r="I750" s="1099"/>
      <c r="J750" s="1099"/>
      <c r="K750" s="1099"/>
      <c r="L750" s="1097"/>
      <c r="M750" s="1097"/>
    </row>
    <row r="751" spans="1:13" s="1057" customFormat="1" ht="12" x14ac:dyDescent="0.2">
      <c r="F751" s="1097"/>
      <c r="G751" s="1098"/>
      <c r="L751" s="1097"/>
      <c r="M751" s="1097"/>
    </row>
    <row r="752" spans="1:13" s="1057" customFormat="1" ht="12" x14ac:dyDescent="0.2">
      <c r="F752" s="1097"/>
      <c r="G752" s="1097"/>
      <c r="L752" s="1097"/>
      <c r="M752" s="1097"/>
    </row>
    <row r="753" spans="1:25" s="1057" customFormat="1" ht="12" x14ac:dyDescent="0.2">
      <c r="F753" s="1097"/>
      <c r="G753" s="1097"/>
      <c r="L753" s="1097"/>
      <c r="M753" s="1097"/>
    </row>
    <row r="754" spans="1:25" s="1095" customFormat="1" ht="12" x14ac:dyDescent="0.2">
      <c r="A754" s="1095" t="s">
        <v>28533</v>
      </c>
      <c r="B754" s="1095" t="s">
        <v>153</v>
      </c>
      <c r="F754" s="1096"/>
      <c r="G754" s="1096"/>
      <c r="L754" s="1096"/>
      <c r="M754" s="1096"/>
    </row>
    <row r="755" spans="1:25" s="1057" customFormat="1" ht="12" x14ac:dyDescent="0.2">
      <c r="A755" s="1092" t="s">
        <v>28532</v>
      </c>
      <c r="B755" s="1092" t="s">
        <v>28539</v>
      </c>
      <c r="C755" s="1092"/>
      <c r="D755" s="1092"/>
      <c r="E755" s="1092"/>
      <c r="F755" s="1093"/>
      <c r="G755" s="1093"/>
      <c r="H755" s="1092"/>
      <c r="I755" s="1092"/>
      <c r="J755" s="1092"/>
      <c r="K755" s="1092"/>
      <c r="L755" s="1093"/>
      <c r="M755" s="1093"/>
      <c r="N755" s="1092"/>
      <c r="O755" s="1092"/>
      <c r="P755" s="1092"/>
      <c r="Q755" s="1092"/>
      <c r="R755" s="1092"/>
      <c r="S755" s="1092"/>
      <c r="T755" s="1092"/>
      <c r="U755" s="1092"/>
      <c r="V755" s="1092"/>
      <c r="W755" s="1092"/>
      <c r="X755" s="1092"/>
      <c r="Y755" s="1092"/>
    </row>
    <row r="756" spans="1:25" s="1088" customFormat="1" ht="28.35" customHeight="1" x14ac:dyDescent="0.2">
      <c r="A756" s="1091" t="s">
        <v>28530</v>
      </c>
      <c r="B756" s="1090">
        <v>2019</v>
      </c>
      <c r="C756" s="1090">
        <v>2020</v>
      </c>
      <c r="D756" s="1090" t="s">
        <v>28526</v>
      </c>
      <c r="F756" s="1089"/>
      <c r="G756" s="1089"/>
    </row>
    <row r="757" spans="1:25" x14ac:dyDescent="0.2">
      <c r="A757" s="1087" t="s">
        <v>28525</v>
      </c>
      <c r="B757" s="1086">
        <v>26390065</v>
      </c>
      <c r="C757" s="1086">
        <v>24546245</v>
      </c>
      <c r="D757" s="1086">
        <v>22942481</v>
      </c>
    </row>
    <row r="758" spans="1:25" x14ac:dyDescent="0.2">
      <c r="A758" s="1087" t="s">
        <v>28524</v>
      </c>
      <c r="B758" s="1086">
        <v>40389048</v>
      </c>
      <c r="C758" s="1086">
        <v>42692298</v>
      </c>
      <c r="D758" s="1086">
        <v>40892808</v>
      </c>
    </row>
    <row r="759" spans="1:25" x14ac:dyDescent="0.2">
      <c r="A759" s="1087" t="s">
        <v>28523</v>
      </c>
      <c r="B759" s="1086"/>
      <c r="C759" s="1086"/>
      <c r="D759" s="1086"/>
    </row>
    <row r="760" spans="1:25" s="1082" customFormat="1" ht="28.35" customHeight="1" x14ac:dyDescent="0.2">
      <c r="A760" s="1085" t="s">
        <v>29071</v>
      </c>
      <c r="B760" s="1084">
        <f>SUM(B757:B759)</f>
        <v>66779113</v>
      </c>
      <c r="C760" s="1084">
        <f>SUM(C757:C759)</f>
        <v>67238543</v>
      </c>
      <c r="D760" s="1084">
        <f>SUM(D757:D759)</f>
        <v>63835289</v>
      </c>
      <c r="F760" s="1083"/>
      <c r="G760" s="1083"/>
    </row>
    <row r="761" spans="1:25" s="1057" customFormat="1" ht="12" x14ac:dyDescent="0.2">
      <c r="A761" s="1092"/>
      <c r="B761" s="1092"/>
      <c r="C761" s="1092"/>
      <c r="D761" s="1092"/>
      <c r="E761" s="1092"/>
      <c r="F761" s="1093"/>
      <c r="G761" s="1093"/>
      <c r="H761" s="1092"/>
      <c r="I761" s="1092"/>
      <c r="J761" s="1092"/>
      <c r="K761" s="1092"/>
      <c r="L761" s="1093"/>
      <c r="M761" s="1093"/>
      <c r="N761" s="1092"/>
      <c r="O761" s="1092"/>
      <c r="P761" s="1092"/>
      <c r="Q761" s="1092"/>
      <c r="R761" s="1092"/>
      <c r="S761" s="1092"/>
      <c r="T761" s="1092"/>
      <c r="U761" s="1092"/>
      <c r="V761" s="1092"/>
      <c r="W761" s="1092"/>
      <c r="X761" s="1092"/>
      <c r="Y761" s="1092"/>
    </row>
    <row r="762" spans="1:25" s="1057" customFormat="1" ht="12" x14ac:dyDescent="0.2">
      <c r="A762" s="1092"/>
      <c r="B762" s="1092"/>
      <c r="C762" s="1092"/>
      <c r="D762" s="1092"/>
      <c r="E762" s="1092"/>
      <c r="F762" s="1093"/>
      <c r="G762" s="1093"/>
      <c r="H762" s="1092"/>
      <c r="I762" s="1092"/>
      <c r="J762" s="1092"/>
      <c r="K762" s="1092"/>
      <c r="L762" s="1093"/>
      <c r="M762" s="1093"/>
      <c r="N762" s="1092"/>
      <c r="O762" s="1092"/>
      <c r="P762" s="1092"/>
      <c r="Q762" s="1092"/>
      <c r="R762" s="1092"/>
      <c r="S762" s="1092"/>
      <c r="T762" s="1092"/>
      <c r="U762" s="1092"/>
      <c r="V762" s="1092"/>
      <c r="W762" s="1092"/>
      <c r="X762" s="1092"/>
      <c r="Y762" s="1092"/>
    </row>
    <row r="763" spans="1:25" s="1088" customFormat="1" ht="28.35" customHeight="1" x14ac:dyDescent="0.2">
      <c r="A763" s="1091" t="s">
        <v>28529</v>
      </c>
      <c r="B763" s="1090">
        <v>2019</v>
      </c>
      <c r="C763" s="1090" t="s">
        <v>28527</v>
      </c>
      <c r="D763" s="1090" t="s">
        <v>28526</v>
      </c>
      <c r="F763" s="1089"/>
      <c r="G763" s="1089"/>
    </row>
    <row r="764" spans="1:25" x14ac:dyDescent="0.2">
      <c r="A764" s="1087" t="s">
        <v>28525</v>
      </c>
      <c r="B764" s="1086">
        <v>30168646</v>
      </c>
      <c r="C764" s="1086">
        <v>27167619</v>
      </c>
      <c r="D764" s="1086">
        <v>22942481</v>
      </c>
    </row>
    <row r="765" spans="1:25" x14ac:dyDescent="0.2">
      <c r="A765" s="1087" t="s">
        <v>28524</v>
      </c>
      <c r="B765" s="1086">
        <v>48981193</v>
      </c>
      <c r="C765" s="1086">
        <v>46699168</v>
      </c>
      <c r="D765" s="1086">
        <v>40892808</v>
      </c>
    </row>
    <row r="766" spans="1:25" x14ac:dyDescent="0.2">
      <c r="A766" s="1087" t="s">
        <v>28523</v>
      </c>
      <c r="B766" s="1086"/>
      <c r="C766" s="1086"/>
      <c r="D766" s="1086"/>
    </row>
    <row r="767" spans="1:25" s="1082" customFormat="1" ht="28.35" customHeight="1" x14ac:dyDescent="0.2">
      <c r="A767" s="1085" t="s">
        <v>29071</v>
      </c>
      <c r="B767" s="1084">
        <f>SUM(B764:B766)</f>
        <v>79149839</v>
      </c>
      <c r="C767" s="1084">
        <f>SUM(C764:C766)</f>
        <v>73866787</v>
      </c>
      <c r="D767" s="1084">
        <f>SUM(D764:D766)</f>
        <v>63835289</v>
      </c>
      <c r="F767" s="1083"/>
      <c r="G767" s="1083"/>
    </row>
    <row r="768" spans="1:25" s="1057" customFormat="1" ht="12" x14ac:dyDescent="0.2">
      <c r="A768" s="1092"/>
      <c r="B768" s="1092"/>
      <c r="C768" s="1092"/>
      <c r="D768" s="1092"/>
      <c r="E768" s="1092"/>
      <c r="F768" s="1093"/>
      <c r="G768" s="1093"/>
      <c r="H768" s="1092"/>
      <c r="I768" s="1092"/>
      <c r="J768" s="1092"/>
      <c r="K768" s="1092"/>
      <c r="L768" s="1093"/>
      <c r="M768" s="1093"/>
      <c r="N768" s="1092"/>
      <c r="O768" s="1092"/>
      <c r="P768" s="1092"/>
      <c r="Q768" s="1092"/>
      <c r="R768" s="1092"/>
      <c r="S768" s="1092"/>
      <c r="T768" s="1092"/>
      <c r="U768" s="1092"/>
      <c r="V768" s="1092"/>
      <c r="W768" s="1092"/>
      <c r="X768" s="1092"/>
      <c r="Y768" s="1092"/>
    </row>
    <row r="769" spans="1:25" s="1057" customFormat="1" ht="12" x14ac:dyDescent="0.2">
      <c r="A769" s="1092"/>
      <c r="B769" s="1092"/>
      <c r="C769" s="1092"/>
      <c r="D769" s="1092"/>
      <c r="E769" s="1092"/>
      <c r="F769" s="1093"/>
      <c r="G769" s="1093"/>
      <c r="H769" s="1092"/>
      <c r="I769" s="1092"/>
      <c r="J769" s="1092"/>
      <c r="K769" s="1092"/>
      <c r="L769" s="1093"/>
      <c r="M769" s="1093"/>
      <c r="N769" s="1092"/>
      <c r="O769" s="1092"/>
      <c r="P769" s="1092"/>
      <c r="Q769" s="1092"/>
      <c r="R769" s="1092"/>
      <c r="S769" s="1092"/>
      <c r="T769" s="1092"/>
      <c r="U769" s="1092"/>
      <c r="V769" s="1092"/>
      <c r="W769" s="1092"/>
      <c r="X769" s="1092"/>
      <c r="Y769" s="1092"/>
    </row>
    <row r="770" spans="1:25" s="1088" customFormat="1" ht="28.35" customHeight="1" x14ac:dyDescent="0.2">
      <c r="A770" s="1091" t="s">
        <v>28528</v>
      </c>
      <c r="B770" s="1090">
        <v>2019</v>
      </c>
      <c r="C770" s="1090" t="s">
        <v>28527</v>
      </c>
      <c r="D770" s="1090" t="s">
        <v>28526</v>
      </c>
      <c r="F770" s="1089"/>
      <c r="G770" s="1089"/>
    </row>
    <row r="771" spans="1:25" x14ac:dyDescent="0.2">
      <c r="A771" s="1087" t="s">
        <v>28525</v>
      </c>
      <c r="B771" s="1086">
        <v>20847400.389999993</v>
      </c>
      <c r="C771" s="1086">
        <v>21814029.84</v>
      </c>
      <c r="D771" s="1086">
        <v>22942481</v>
      </c>
    </row>
    <row r="772" spans="1:25" x14ac:dyDescent="0.2">
      <c r="A772" s="1087" t="s">
        <v>28524</v>
      </c>
      <c r="B772" s="1086">
        <v>35182452.459999986</v>
      </c>
      <c r="C772" s="1086">
        <v>39756501.880000003</v>
      </c>
      <c r="D772" s="1086">
        <v>40892808</v>
      </c>
    </row>
    <row r="773" spans="1:25" x14ac:dyDescent="0.2">
      <c r="A773" s="1087" t="s">
        <v>28523</v>
      </c>
      <c r="B773" s="1086"/>
      <c r="C773" s="1086"/>
      <c r="D773" s="1086"/>
    </row>
    <row r="774" spans="1:25" s="1082" customFormat="1" ht="28.35" customHeight="1" x14ac:dyDescent="0.2">
      <c r="A774" s="1085" t="s">
        <v>29071</v>
      </c>
      <c r="B774" s="1084">
        <f>SUM(B771:B773)</f>
        <v>56029852.849999979</v>
      </c>
      <c r="C774" s="1084">
        <f>SUM(C771:C773)</f>
        <v>61570531.719999999</v>
      </c>
      <c r="D774" s="1084">
        <f>SUM(D771:D773)</f>
        <v>63835289</v>
      </c>
      <c r="F774" s="1083"/>
      <c r="G774" s="1083"/>
    </row>
    <row r="775" spans="1:25" x14ac:dyDescent="0.2">
      <c r="A775" s="1081" t="s">
        <v>28522</v>
      </c>
    </row>
    <row r="776" spans="1:25" x14ac:dyDescent="0.2">
      <c r="A776" s="1080" t="s">
        <v>28521</v>
      </c>
    </row>
    <row r="779" spans="1:25" s="1057" customFormat="1" ht="12" x14ac:dyDescent="0.2">
      <c r="A779" s="1057" t="s">
        <v>28538</v>
      </c>
      <c r="F779" s="1097"/>
      <c r="G779" s="1097"/>
      <c r="L779" s="1097"/>
      <c r="M779" s="1097"/>
    </row>
    <row r="780" spans="1:25" s="1057" customFormat="1" ht="12" x14ac:dyDescent="0.2">
      <c r="A780" s="1057" t="s">
        <v>28537</v>
      </c>
      <c r="F780" s="1097"/>
      <c r="G780" s="1097"/>
      <c r="L780" s="1097"/>
      <c r="M780" s="1097"/>
    </row>
    <row r="781" spans="1:25" s="1057" customFormat="1" ht="12" x14ac:dyDescent="0.2">
      <c r="F781" s="1097"/>
      <c r="G781" s="1097"/>
      <c r="L781" s="1097"/>
      <c r="M781" s="1097"/>
    </row>
    <row r="782" spans="1:25" s="1057" customFormat="1" ht="12" x14ac:dyDescent="0.2">
      <c r="F782" s="1097"/>
      <c r="G782" s="1097"/>
      <c r="L782" s="1097"/>
      <c r="M782" s="1097"/>
    </row>
    <row r="783" spans="1:25" s="1057" customFormat="1" ht="12" x14ac:dyDescent="0.2">
      <c r="F783" s="1097"/>
      <c r="G783" s="1097"/>
      <c r="L783" s="1097"/>
      <c r="M783" s="1097"/>
    </row>
    <row r="784" spans="1:25" s="1057" customFormat="1" ht="12" x14ac:dyDescent="0.2">
      <c r="A784" s="1587" t="s">
        <v>28536</v>
      </c>
      <c r="B784" s="1587"/>
      <c r="C784" s="1587"/>
      <c r="D784" s="1587"/>
      <c r="E784" s="1099"/>
      <c r="F784" s="1098"/>
      <c r="G784" s="1098"/>
      <c r="H784" s="1099"/>
      <c r="I784" s="1099"/>
      <c r="J784" s="1099"/>
      <c r="K784" s="1099"/>
      <c r="L784" s="1097"/>
      <c r="M784" s="1097"/>
    </row>
    <row r="785" spans="1:25" s="1057" customFormat="1" ht="12" x14ac:dyDescent="0.2">
      <c r="A785" s="1587" t="s">
        <v>627</v>
      </c>
      <c r="B785" s="1587"/>
      <c r="C785" s="1587"/>
      <c r="D785" s="1587"/>
      <c r="E785" s="1099"/>
      <c r="F785" s="1098"/>
      <c r="G785" s="1098"/>
      <c r="H785" s="1099"/>
      <c r="I785" s="1099"/>
      <c r="J785" s="1099"/>
      <c r="K785" s="1099"/>
      <c r="L785" s="1097"/>
      <c r="M785" s="1097"/>
    </row>
    <row r="786" spans="1:25" s="1057" customFormat="1" ht="12" x14ac:dyDescent="0.2">
      <c r="A786" s="1587" t="s">
        <v>28535</v>
      </c>
      <c r="B786" s="1587"/>
      <c r="C786" s="1587"/>
      <c r="D786" s="1587"/>
      <c r="E786" s="1099"/>
      <c r="F786" s="1098"/>
      <c r="G786" s="1097"/>
      <c r="H786" s="1099"/>
      <c r="I786" s="1099"/>
      <c r="J786" s="1099"/>
      <c r="K786" s="1099"/>
      <c r="L786" s="1097"/>
      <c r="M786" s="1097"/>
    </row>
    <row r="787" spans="1:25" s="1057" customFormat="1" ht="12" x14ac:dyDescent="0.2">
      <c r="A787" s="1587" t="s">
        <v>28534</v>
      </c>
      <c r="B787" s="1587"/>
      <c r="C787" s="1587"/>
      <c r="D787" s="1587"/>
      <c r="E787" s="1099"/>
      <c r="F787" s="1098"/>
      <c r="G787" s="1098"/>
      <c r="H787" s="1099"/>
      <c r="I787" s="1099"/>
      <c r="J787" s="1099"/>
      <c r="K787" s="1099"/>
      <c r="L787" s="1097"/>
      <c r="M787" s="1097"/>
    </row>
    <row r="788" spans="1:25" s="1057" customFormat="1" ht="12" x14ac:dyDescent="0.2">
      <c r="F788" s="1097"/>
      <c r="G788" s="1098"/>
      <c r="L788" s="1097"/>
      <c r="M788" s="1097"/>
    </row>
    <row r="789" spans="1:25" s="1057" customFormat="1" ht="12" x14ac:dyDescent="0.2">
      <c r="F789" s="1097"/>
      <c r="G789" s="1097"/>
      <c r="L789" s="1097"/>
      <c r="M789" s="1097"/>
    </row>
    <row r="790" spans="1:25" s="1057" customFormat="1" ht="12" x14ac:dyDescent="0.2">
      <c r="F790" s="1097"/>
      <c r="G790" s="1097"/>
      <c r="L790" s="1097"/>
      <c r="M790" s="1097"/>
    </row>
    <row r="791" spans="1:25" s="1095" customFormat="1" ht="24" customHeight="1" x14ac:dyDescent="0.2">
      <c r="A791" s="1101" t="s">
        <v>28533</v>
      </c>
      <c r="B791" s="1591" t="s">
        <v>44</v>
      </c>
      <c r="C791" s="1591"/>
      <c r="D791" s="1591"/>
      <c r="F791" s="1096"/>
      <c r="G791" s="1096"/>
      <c r="L791" s="1096"/>
      <c r="M791" s="1096"/>
    </row>
    <row r="792" spans="1:25" s="1057" customFormat="1" ht="12" x14ac:dyDescent="0.2">
      <c r="A792" s="1092" t="s">
        <v>28532</v>
      </c>
      <c r="B792" s="1092" t="s">
        <v>28541</v>
      </c>
      <c r="C792" s="1092"/>
      <c r="D792" s="1092"/>
      <c r="E792" s="1092"/>
      <c r="F792" s="1093"/>
      <c r="G792" s="1093"/>
      <c r="H792" s="1092"/>
      <c r="I792" s="1092"/>
      <c r="J792" s="1092"/>
      <c r="K792" s="1092"/>
      <c r="L792" s="1093"/>
      <c r="M792" s="1093"/>
      <c r="N792" s="1092"/>
      <c r="O792" s="1092"/>
      <c r="P792" s="1092"/>
      <c r="Q792" s="1092"/>
      <c r="R792" s="1092"/>
      <c r="S792" s="1092"/>
      <c r="T792" s="1092"/>
      <c r="U792" s="1092"/>
      <c r="V792" s="1092"/>
      <c r="W792" s="1092"/>
      <c r="X792" s="1092"/>
      <c r="Y792" s="1092"/>
    </row>
    <row r="793" spans="1:25" s="1088" customFormat="1" ht="28.35" customHeight="1" x14ac:dyDescent="0.2">
      <c r="A793" s="1091" t="s">
        <v>28530</v>
      </c>
      <c r="B793" s="1090">
        <v>2019</v>
      </c>
      <c r="C793" s="1090">
        <v>2020</v>
      </c>
      <c r="D793" s="1090" t="s">
        <v>28526</v>
      </c>
      <c r="F793" s="1089"/>
      <c r="G793" s="1089"/>
    </row>
    <row r="794" spans="1:25" x14ac:dyDescent="0.2">
      <c r="A794" s="1087" t="s">
        <v>28525</v>
      </c>
      <c r="B794" s="1086">
        <f t="shared" ref="B794:D796" si="30">B833+B870+B908+B945</f>
        <v>16640337</v>
      </c>
      <c r="C794" s="1086">
        <f t="shared" si="30"/>
        <v>25494446</v>
      </c>
      <c r="D794" s="1086">
        <f t="shared" si="30"/>
        <v>16135948</v>
      </c>
    </row>
    <row r="795" spans="1:25" x14ac:dyDescent="0.2">
      <c r="A795" s="1087" t="s">
        <v>28524</v>
      </c>
      <c r="B795" s="1086">
        <f t="shared" si="30"/>
        <v>435473</v>
      </c>
      <c r="C795" s="1086">
        <f t="shared" si="30"/>
        <v>3393786</v>
      </c>
      <c r="D795" s="1086">
        <f t="shared" si="30"/>
        <v>3756907</v>
      </c>
    </row>
    <row r="796" spans="1:25" x14ac:dyDescent="0.2">
      <c r="A796" s="1087" t="s">
        <v>28523</v>
      </c>
      <c r="B796" s="1086">
        <f t="shared" si="30"/>
        <v>75891755</v>
      </c>
      <c r="C796" s="1086">
        <f t="shared" si="30"/>
        <v>68122051</v>
      </c>
      <c r="D796" s="1086">
        <f t="shared" si="30"/>
        <v>72617258</v>
      </c>
    </row>
    <row r="797" spans="1:25" s="1082" customFormat="1" ht="28.35" customHeight="1" x14ac:dyDescent="0.2">
      <c r="A797" s="1085" t="s">
        <v>29071</v>
      </c>
      <c r="B797" s="1084">
        <f>SUM(B794:B796)</f>
        <v>92967565</v>
      </c>
      <c r="C797" s="1084">
        <f>SUM(C794:C796)</f>
        <v>97010283</v>
      </c>
      <c r="D797" s="1084">
        <f>SUM(D794:D796)</f>
        <v>92510113</v>
      </c>
      <c r="F797" s="1083"/>
      <c r="G797" s="1083"/>
    </row>
    <row r="798" spans="1:25" s="1057" customFormat="1" ht="12" x14ac:dyDescent="0.2">
      <c r="A798" s="1092"/>
      <c r="B798" s="1092"/>
      <c r="C798" s="1092"/>
      <c r="D798" s="1092"/>
      <c r="E798" s="1092"/>
      <c r="F798" s="1093"/>
      <c r="G798" s="1093"/>
      <c r="H798" s="1092"/>
      <c r="I798" s="1092"/>
      <c r="J798" s="1092"/>
      <c r="K798" s="1092"/>
      <c r="L798" s="1093"/>
      <c r="M798" s="1093"/>
      <c r="N798" s="1092"/>
      <c r="O798" s="1092"/>
      <c r="P798" s="1092"/>
      <c r="Q798" s="1092"/>
      <c r="R798" s="1092"/>
      <c r="S798" s="1092"/>
      <c r="T798" s="1092"/>
      <c r="U798" s="1092"/>
      <c r="V798" s="1092"/>
      <c r="W798" s="1092"/>
      <c r="X798" s="1092"/>
      <c r="Y798" s="1092"/>
    </row>
    <row r="799" spans="1:25" s="1057" customFormat="1" ht="12" x14ac:dyDescent="0.2">
      <c r="A799" s="1092"/>
      <c r="B799" s="1092"/>
      <c r="C799" s="1092"/>
      <c r="D799" s="1092"/>
      <c r="E799" s="1092"/>
      <c r="F799" s="1093"/>
      <c r="G799" s="1093"/>
      <c r="H799" s="1092"/>
      <c r="I799" s="1092"/>
      <c r="J799" s="1092"/>
      <c r="K799" s="1092"/>
      <c r="L799" s="1093"/>
      <c r="M799" s="1093"/>
      <c r="N799" s="1092"/>
      <c r="O799" s="1092"/>
      <c r="P799" s="1092"/>
      <c r="Q799" s="1092"/>
      <c r="R799" s="1092"/>
      <c r="S799" s="1092"/>
      <c r="T799" s="1092"/>
      <c r="U799" s="1092"/>
      <c r="V799" s="1092"/>
      <c r="W799" s="1092"/>
      <c r="X799" s="1092"/>
      <c r="Y799" s="1092"/>
    </row>
    <row r="800" spans="1:25" s="1088" customFormat="1" ht="28.35" customHeight="1" x14ac:dyDescent="0.2">
      <c r="A800" s="1091" t="s">
        <v>28529</v>
      </c>
      <c r="B800" s="1090">
        <v>2019</v>
      </c>
      <c r="C800" s="1090" t="s">
        <v>28527</v>
      </c>
      <c r="D800" s="1090" t="s">
        <v>28526</v>
      </c>
      <c r="F800" s="1089"/>
      <c r="G800" s="1089"/>
    </row>
    <row r="801" spans="1:25" x14ac:dyDescent="0.2">
      <c r="A801" s="1087" t="s">
        <v>28525</v>
      </c>
      <c r="B801" s="1086">
        <f t="shared" ref="B801:D803" si="31">B840+B877+B915+B952</f>
        <v>17921851</v>
      </c>
      <c r="C801" s="1086">
        <f t="shared" si="31"/>
        <v>25002228</v>
      </c>
      <c r="D801" s="1086">
        <f t="shared" si="31"/>
        <v>16135948</v>
      </c>
    </row>
    <row r="802" spans="1:25" x14ac:dyDescent="0.2">
      <c r="A802" s="1087" t="s">
        <v>28524</v>
      </c>
      <c r="B802" s="1086">
        <f t="shared" si="31"/>
        <v>220872</v>
      </c>
      <c r="C802" s="1086">
        <f t="shared" si="31"/>
        <v>3629080</v>
      </c>
      <c r="D802" s="1086">
        <f t="shared" si="31"/>
        <v>3756907</v>
      </c>
    </row>
    <row r="803" spans="1:25" x14ac:dyDescent="0.2">
      <c r="A803" s="1087" t="s">
        <v>28523</v>
      </c>
      <c r="B803" s="1086">
        <f t="shared" si="31"/>
        <v>63124153</v>
      </c>
      <c r="C803" s="1086">
        <f t="shared" si="31"/>
        <v>67234689</v>
      </c>
      <c r="D803" s="1086">
        <f t="shared" si="31"/>
        <v>72617258</v>
      </c>
    </row>
    <row r="804" spans="1:25" s="1082" customFormat="1" ht="28.35" customHeight="1" x14ac:dyDescent="0.2">
      <c r="A804" s="1085" t="s">
        <v>29071</v>
      </c>
      <c r="B804" s="1084">
        <f>SUM(B801:B803)</f>
        <v>81266876</v>
      </c>
      <c r="C804" s="1084">
        <f>SUM(C801:C803)</f>
        <v>95865997</v>
      </c>
      <c r="D804" s="1084">
        <f>SUM(D801:D803)</f>
        <v>92510113</v>
      </c>
      <c r="F804" s="1083"/>
      <c r="G804" s="1083"/>
    </row>
    <row r="805" spans="1:25" s="1057" customFormat="1" ht="66.75" customHeight="1" x14ac:dyDescent="0.2">
      <c r="A805" s="1592" t="s">
        <v>28549</v>
      </c>
      <c r="B805" s="1592"/>
      <c r="C805" s="1592"/>
      <c r="D805" s="1592"/>
      <c r="E805" s="1092"/>
      <c r="F805" s="1093"/>
      <c r="G805" s="1093"/>
      <c r="H805" s="1092"/>
      <c r="I805" s="1092"/>
      <c r="J805" s="1092"/>
      <c r="K805" s="1092"/>
      <c r="L805" s="1093"/>
      <c r="M805" s="1093"/>
      <c r="N805" s="1092"/>
      <c r="O805" s="1092"/>
      <c r="P805" s="1092"/>
      <c r="Q805" s="1092"/>
      <c r="R805" s="1092"/>
      <c r="S805" s="1092"/>
      <c r="T805" s="1092"/>
      <c r="U805" s="1092"/>
      <c r="V805" s="1092"/>
      <c r="W805" s="1092"/>
      <c r="X805" s="1092"/>
      <c r="Y805" s="1092"/>
    </row>
    <row r="806" spans="1:25" s="1057" customFormat="1" ht="12" x14ac:dyDescent="0.2">
      <c r="A806" s="1092"/>
      <c r="B806" s="1092"/>
      <c r="C806" s="1092"/>
      <c r="D806" s="1092"/>
      <c r="E806" s="1092"/>
      <c r="F806" s="1093"/>
      <c r="G806" s="1093"/>
      <c r="H806" s="1092"/>
      <c r="I806" s="1092"/>
      <c r="J806" s="1092"/>
      <c r="K806" s="1092"/>
      <c r="L806" s="1093"/>
      <c r="M806" s="1093"/>
      <c r="N806" s="1092"/>
      <c r="O806" s="1092"/>
      <c r="P806" s="1092"/>
      <c r="Q806" s="1092"/>
      <c r="R806" s="1092"/>
      <c r="S806" s="1092"/>
      <c r="T806" s="1092"/>
      <c r="U806" s="1092"/>
      <c r="V806" s="1092"/>
      <c r="W806" s="1092"/>
      <c r="X806" s="1092"/>
      <c r="Y806" s="1092"/>
    </row>
    <row r="807" spans="1:25" s="1057" customFormat="1" ht="12" x14ac:dyDescent="0.2">
      <c r="A807" s="1092"/>
      <c r="B807" s="1092"/>
      <c r="C807" s="1092"/>
      <c r="D807" s="1092"/>
      <c r="E807" s="1092"/>
      <c r="F807" s="1093"/>
      <c r="G807" s="1093"/>
      <c r="H807" s="1092"/>
      <c r="I807" s="1092"/>
      <c r="J807" s="1092"/>
      <c r="K807" s="1092"/>
      <c r="L807" s="1093"/>
      <c r="M807" s="1093"/>
      <c r="N807" s="1092"/>
      <c r="O807" s="1092"/>
      <c r="P807" s="1092"/>
      <c r="Q807" s="1092"/>
      <c r="R807" s="1092"/>
      <c r="S807" s="1092"/>
      <c r="T807" s="1092"/>
      <c r="U807" s="1092"/>
      <c r="V807" s="1092"/>
      <c r="W807" s="1092"/>
      <c r="X807" s="1092"/>
      <c r="Y807" s="1092"/>
    </row>
    <row r="808" spans="1:25" s="1088" customFormat="1" ht="28.35" customHeight="1" x14ac:dyDescent="0.2">
      <c r="A808" s="1091" t="s">
        <v>28528</v>
      </c>
      <c r="B808" s="1090">
        <v>2019</v>
      </c>
      <c r="C808" s="1090" t="s">
        <v>28527</v>
      </c>
      <c r="D808" s="1090" t="s">
        <v>28526</v>
      </c>
      <c r="F808" s="1089"/>
      <c r="G808" s="1089"/>
    </row>
    <row r="809" spans="1:25" x14ac:dyDescent="0.2">
      <c r="A809" s="1087" t="s">
        <v>28525</v>
      </c>
      <c r="B809" s="1086">
        <f t="shared" ref="B809:D811" si="32">B847+B885+B922+B959</f>
        <v>16689226.299999999</v>
      </c>
      <c r="C809" s="1086">
        <f t="shared" si="32"/>
        <v>24164822</v>
      </c>
      <c r="D809" s="1086">
        <f t="shared" si="32"/>
        <v>16135948</v>
      </c>
    </row>
    <row r="810" spans="1:25" x14ac:dyDescent="0.2">
      <c r="A810" s="1087" t="s">
        <v>28524</v>
      </c>
      <c r="B810" s="1086">
        <f t="shared" si="32"/>
        <v>220557.55</v>
      </c>
      <c r="C810" s="1086">
        <f t="shared" si="32"/>
        <v>3318088</v>
      </c>
      <c r="D810" s="1086">
        <f t="shared" si="32"/>
        <v>3756907</v>
      </c>
    </row>
    <row r="811" spans="1:25" x14ac:dyDescent="0.2">
      <c r="A811" s="1087" t="s">
        <v>28523</v>
      </c>
      <c r="B811" s="1086">
        <f t="shared" si="32"/>
        <v>55108599.259999983</v>
      </c>
      <c r="C811" s="1086">
        <f t="shared" si="32"/>
        <v>60367690</v>
      </c>
      <c r="D811" s="1086">
        <f t="shared" si="32"/>
        <v>72617258</v>
      </c>
    </row>
    <row r="812" spans="1:25" s="1082" customFormat="1" ht="28.35" customHeight="1" x14ac:dyDescent="0.2">
      <c r="A812" s="1085" t="s">
        <v>29071</v>
      </c>
      <c r="B812" s="1084">
        <f>SUM(B809:B811)</f>
        <v>72018383.109999985</v>
      </c>
      <c r="C812" s="1084">
        <f>SUM(C809:C811)</f>
        <v>87850600</v>
      </c>
      <c r="D812" s="1084">
        <f>SUM(D809:D811)</f>
        <v>92510113</v>
      </c>
      <c r="F812" s="1083"/>
      <c r="G812" s="1083"/>
    </row>
    <row r="813" spans="1:25" x14ac:dyDescent="0.2">
      <c r="A813" s="1081" t="s">
        <v>28522</v>
      </c>
    </row>
    <row r="814" spans="1:25" x14ac:dyDescent="0.2">
      <c r="A814" s="1080" t="s">
        <v>28521</v>
      </c>
    </row>
    <row r="815" spans="1:25" ht="29.25" customHeight="1" x14ac:dyDescent="0.2">
      <c r="A815" s="1592" t="s">
        <v>28548</v>
      </c>
      <c r="B815" s="1592"/>
      <c r="C815" s="1592"/>
      <c r="D815" s="1592"/>
    </row>
    <row r="818" spans="1:25" s="1057" customFormat="1" ht="12" x14ac:dyDescent="0.2">
      <c r="A818" s="1057" t="s">
        <v>28538</v>
      </c>
      <c r="F818" s="1097"/>
      <c r="G818" s="1097"/>
      <c r="L818" s="1097"/>
      <c r="M818" s="1097"/>
    </row>
    <row r="819" spans="1:25" s="1057" customFormat="1" ht="12" x14ac:dyDescent="0.2">
      <c r="A819" s="1057" t="s">
        <v>28537</v>
      </c>
      <c r="F819" s="1097"/>
      <c r="G819" s="1097"/>
      <c r="L819" s="1097"/>
      <c r="M819" s="1097"/>
    </row>
    <row r="820" spans="1:25" s="1057" customFormat="1" ht="12" x14ac:dyDescent="0.2">
      <c r="F820" s="1097"/>
      <c r="G820" s="1097"/>
      <c r="L820" s="1097"/>
      <c r="M820" s="1097"/>
    </row>
    <row r="821" spans="1:25" s="1057" customFormat="1" ht="12" x14ac:dyDescent="0.2">
      <c r="F821" s="1097"/>
      <c r="G821" s="1097"/>
      <c r="L821" s="1097"/>
      <c r="M821" s="1097"/>
    </row>
    <row r="822" spans="1:25" s="1057" customFormat="1" ht="12" x14ac:dyDescent="0.2">
      <c r="F822" s="1097"/>
      <c r="G822" s="1097"/>
      <c r="L822" s="1097"/>
      <c r="M822" s="1097"/>
    </row>
    <row r="823" spans="1:25" s="1057" customFormat="1" ht="12" x14ac:dyDescent="0.2">
      <c r="A823" s="1587" t="s">
        <v>28536</v>
      </c>
      <c r="B823" s="1587"/>
      <c r="C823" s="1587"/>
      <c r="D823" s="1587"/>
      <c r="E823" s="1099"/>
      <c r="F823" s="1098"/>
      <c r="G823" s="1098"/>
      <c r="H823" s="1099"/>
      <c r="I823" s="1099"/>
      <c r="J823" s="1099"/>
      <c r="K823" s="1099"/>
      <c r="L823" s="1097"/>
      <c r="M823" s="1097"/>
    </row>
    <row r="824" spans="1:25" s="1057" customFormat="1" ht="12" x14ac:dyDescent="0.2">
      <c r="A824" s="1587" t="s">
        <v>627</v>
      </c>
      <c r="B824" s="1587"/>
      <c r="C824" s="1587"/>
      <c r="D824" s="1587"/>
      <c r="E824" s="1099"/>
      <c r="F824" s="1098"/>
      <c r="G824" s="1098"/>
      <c r="H824" s="1099"/>
      <c r="I824" s="1099"/>
      <c r="J824" s="1099"/>
      <c r="K824" s="1099"/>
      <c r="L824" s="1097"/>
      <c r="M824" s="1097"/>
    </row>
    <row r="825" spans="1:25" s="1057" customFormat="1" ht="12" x14ac:dyDescent="0.2">
      <c r="A825" s="1587" t="s">
        <v>28535</v>
      </c>
      <c r="B825" s="1587"/>
      <c r="C825" s="1587"/>
      <c r="D825" s="1587"/>
      <c r="E825" s="1099"/>
      <c r="F825" s="1098"/>
      <c r="G825" s="1097"/>
      <c r="H825" s="1099"/>
      <c r="I825" s="1099"/>
      <c r="J825" s="1099"/>
      <c r="K825" s="1099"/>
      <c r="L825" s="1097"/>
      <c r="M825" s="1097"/>
    </row>
    <row r="826" spans="1:25" s="1057" customFormat="1" ht="12" x14ac:dyDescent="0.2">
      <c r="A826" s="1587" t="s">
        <v>28534</v>
      </c>
      <c r="B826" s="1587"/>
      <c r="C826" s="1587"/>
      <c r="D826" s="1587"/>
      <c r="E826" s="1099"/>
      <c r="F826" s="1098"/>
      <c r="G826" s="1098"/>
      <c r="H826" s="1099"/>
      <c r="I826" s="1099"/>
      <c r="J826" s="1099"/>
      <c r="K826" s="1099"/>
      <c r="L826" s="1097"/>
      <c r="M826" s="1097"/>
    </row>
    <row r="827" spans="1:25" s="1057" customFormat="1" ht="12" x14ac:dyDescent="0.2">
      <c r="F827" s="1097"/>
      <c r="G827" s="1098"/>
      <c r="L827" s="1097"/>
      <c r="M827" s="1097"/>
    </row>
    <row r="828" spans="1:25" s="1057" customFormat="1" ht="12" x14ac:dyDescent="0.2">
      <c r="F828" s="1097"/>
      <c r="G828" s="1097"/>
      <c r="L828" s="1097"/>
      <c r="M828" s="1097"/>
    </row>
    <row r="829" spans="1:25" s="1057" customFormat="1" ht="12" x14ac:dyDescent="0.2">
      <c r="F829" s="1097"/>
      <c r="G829" s="1097"/>
      <c r="L829" s="1097"/>
      <c r="M829" s="1097"/>
    </row>
    <row r="830" spans="1:25" s="1095" customFormat="1" ht="25.5" customHeight="1" x14ac:dyDescent="0.2">
      <c r="A830" s="1101" t="s">
        <v>28533</v>
      </c>
      <c r="B830" s="1591" t="s">
        <v>44</v>
      </c>
      <c r="C830" s="1591"/>
      <c r="D830" s="1591"/>
      <c r="F830" s="1096"/>
      <c r="G830" s="1096"/>
      <c r="L830" s="1096"/>
      <c r="M830" s="1096"/>
    </row>
    <row r="831" spans="1:25" s="1057" customFormat="1" ht="12" x14ac:dyDescent="0.2">
      <c r="A831" s="1092" t="s">
        <v>28532</v>
      </c>
      <c r="B831" s="1092" t="s">
        <v>28540</v>
      </c>
      <c r="C831" s="1092"/>
      <c r="D831" s="1092"/>
      <c r="E831" s="1092"/>
      <c r="F831" s="1093"/>
      <c r="G831" s="1093"/>
      <c r="H831" s="1092"/>
      <c r="I831" s="1092"/>
      <c r="J831" s="1092"/>
      <c r="K831" s="1092"/>
      <c r="L831" s="1093"/>
      <c r="M831" s="1093"/>
      <c r="N831" s="1092"/>
      <c r="O831" s="1092"/>
      <c r="P831" s="1092"/>
      <c r="Q831" s="1092"/>
      <c r="R831" s="1092"/>
      <c r="S831" s="1092"/>
      <c r="T831" s="1092"/>
      <c r="U831" s="1092"/>
      <c r="V831" s="1092"/>
      <c r="W831" s="1092"/>
      <c r="X831" s="1092"/>
      <c r="Y831" s="1092"/>
    </row>
    <row r="832" spans="1:25" s="1088" customFormat="1" ht="28.35" customHeight="1" x14ac:dyDescent="0.2">
      <c r="A832" s="1091" t="s">
        <v>28530</v>
      </c>
      <c r="B832" s="1090">
        <v>2019</v>
      </c>
      <c r="C832" s="1090">
        <v>2020</v>
      </c>
      <c r="D832" s="1090" t="s">
        <v>28526</v>
      </c>
      <c r="F832" s="1089"/>
      <c r="G832" s="1089"/>
    </row>
    <row r="833" spans="1:25" x14ac:dyDescent="0.2">
      <c r="A833" s="1087" t="s">
        <v>28525</v>
      </c>
      <c r="B833" s="1086">
        <v>4716554</v>
      </c>
      <c r="C833" s="1086">
        <v>12240912</v>
      </c>
      <c r="D833" s="1086">
        <v>4471346</v>
      </c>
    </row>
    <row r="834" spans="1:25" x14ac:dyDescent="0.2">
      <c r="A834" s="1087" t="s">
        <v>28524</v>
      </c>
      <c r="B834" s="1086">
        <v>435473</v>
      </c>
      <c r="C834" s="1086">
        <v>2220577</v>
      </c>
      <c r="D834" s="1086">
        <v>2817404</v>
      </c>
    </row>
    <row r="835" spans="1:25" x14ac:dyDescent="0.2">
      <c r="A835" s="1087" t="s">
        <v>28523</v>
      </c>
      <c r="B835" s="1086">
        <v>25546058</v>
      </c>
      <c r="C835" s="1086">
        <v>32874654</v>
      </c>
      <c r="D835" s="1086">
        <v>28542206</v>
      </c>
    </row>
    <row r="836" spans="1:25" s="1082" customFormat="1" ht="28.35" customHeight="1" x14ac:dyDescent="0.2">
      <c r="A836" s="1085" t="s">
        <v>29071</v>
      </c>
      <c r="B836" s="1084">
        <f>SUM(B833:B835)</f>
        <v>30698085</v>
      </c>
      <c r="C836" s="1084">
        <f>SUM(C833:C835)</f>
        <v>47336143</v>
      </c>
      <c r="D836" s="1084">
        <f>SUM(D833:D835)</f>
        <v>35830956</v>
      </c>
      <c r="F836" s="1083"/>
      <c r="G836" s="1083"/>
    </row>
    <row r="837" spans="1:25" s="1057" customFormat="1" ht="12" x14ac:dyDescent="0.2">
      <c r="A837" s="1092"/>
      <c r="B837" s="1092"/>
      <c r="C837" s="1092"/>
      <c r="D837" s="1092"/>
      <c r="E837" s="1092"/>
      <c r="F837" s="1093"/>
      <c r="G837" s="1093"/>
      <c r="H837" s="1092"/>
      <c r="I837" s="1092"/>
      <c r="J837" s="1092"/>
      <c r="K837" s="1092"/>
      <c r="L837" s="1093"/>
      <c r="M837" s="1093"/>
      <c r="N837" s="1092"/>
      <c r="O837" s="1092"/>
      <c r="P837" s="1092"/>
      <c r="Q837" s="1092"/>
      <c r="R837" s="1092"/>
      <c r="S837" s="1092"/>
      <c r="T837" s="1092"/>
      <c r="U837" s="1092"/>
      <c r="V837" s="1092"/>
      <c r="W837" s="1092"/>
      <c r="X837" s="1092"/>
      <c r="Y837" s="1092"/>
    </row>
    <row r="838" spans="1:25" s="1057" customFormat="1" ht="12" x14ac:dyDescent="0.2">
      <c r="A838" s="1092"/>
      <c r="B838" s="1092"/>
      <c r="C838" s="1092"/>
      <c r="D838" s="1092"/>
      <c r="E838" s="1092"/>
      <c r="F838" s="1093"/>
      <c r="G838" s="1093"/>
      <c r="H838" s="1092"/>
      <c r="I838" s="1092"/>
      <c r="J838" s="1092"/>
      <c r="K838" s="1092"/>
      <c r="L838" s="1093"/>
      <c r="M838" s="1093"/>
      <c r="N838" s="1092"/>
      <c r="O838" s="1092"/>
      <c r="P838" s="1092"/>
      <c r="Q838" s="1092"/>
      <c r="R838" s="1092"/>
      <c r="S838" s="1092"/>
      <c r="T838" s="1092"/>
      <c r="U838" s="1092"/>
      <c r="V838" s="1092"/>
      <c r="W838" s="1092"/>
      <c r="X838" s="1092"/>
      <c r="Y838" s="1092"/>
    </row>
    <row r="839" spans="1:25" s="1088" customFormat="1" ht="28.35" customHeight="1" x14ac:dyDescent="0.2">
      <c r="A839" s="1091" t="s">
        <v>28529</v>
      </c>
      <c r="B839" s="1090">
        <v>2019</v>
      </c>
      <c r="C839" s="1090" t="s">
        <v>28527</v>
      </c>
      <c r="D839" s="1090" t="s">
        <v>28526</v>
      </c>
      <c r="F839" s="1089"/>
      <c r="G839" s="1089"/>
    </row>
    <row r="840" spans="1:25" x14ac:dyDescent="0.2">
      <c r="A840" s="1087" t="s">
        <v>28525</v>
      </c>
      <c r="B840" s="1086">
        <v>4153851</v>
      </c>
      <c r="C840" s="1086">
        <v>11810717</v>
      </c>
      <c r="D840" s="1086">
        <v>4471346</v>
      </c>
    </row>
    <row r="841" spans="1:25" x14ac:dyDescent="0.2">
      <c r="A841" s="1087" t="s">
        <v>28524</v>
      </c>
      <c r="B841" s="1086">
        <v>220872</v>
      </c>
      <c r="C841" s="1086">
        <v>2464836</v>
      </c>
      <c r="D841" s="1086">
        <v>2817404</v>
      </c>
    </row>
    <row r="842" spans="1:25" x14ac:dyDescent="0.2">
      <c r="A842" s="1087" t="s">
        <v>28523</v>
      </c>
      <c r="B842" s="1086">
        <v>23359547</v>
      </c>
      <c r="C842" s="1086">
        <v>30960094</v>
      </c>
      <c r="D842" s="1086">
        <v>28542206</v>
      </c>
    </row>
    <row r="843" spans="1:25" s="1082" customFormat="1" ht="28.35" customHeight="1" x14ac:dyDescent="0.2">
      <c r="A843" s="1085" t="s">
        <v>29071</v>
      </c>
      <c r="B843" s="1084">
        <f>SUM(B840:B842)</f>
        <v>27734270</v>
      </c>
      <c r="C843" s="1084">
        <f>SUM(C840:C842)</f>
        <v>45235647</v>
      </c>
      <c r="D843" s="1084">
        <f>SUM(D840:D842)</f>
        <v>35830956</v>
      </c>
      <c r="F843" s="1083"/>
      <c r="G843" s="1083"/>
    </row>
    <row r="844" spans="1:25" s="1057" customFormat="1" ht="12" x14ac:dyDescent="0.2">
      <c r="A844" s="1092"/>
      <c r="B844" s="1092"/>
      <c r="C844" s="1092"/>
      <c r="D844" s="1092"/>
      <c r="E844" s="1092"/>
      <c r="F844" s="1093"/>
      <c r="G844" s="1093"/>
      <c r="H844" s="1092"/>
      <c r="I844" s="1092"/>
      <c r="J844" s="1092"/>
      <c r="K844" s="1092"/>
      <c r="L844" s="1093"/>
      <c r="M844" s="1093"/>
      <c r="N844" s="1092"/>
      <c r="O844" s="1092"/>
      <c r="P844" s="1092"/>
      <c r="Q844" s="1092"/>
      <c r="R844" s="1092"/>
      <c r="S844" s="1092"/>
      <c r="T844" s="1092"/>
      <c r="U844" s="1092"/>
      <c r="V844" s="1092"/>
      <c r="W844" s="1092"/>
      <c r="X844" s="1092"/>
      <c r="Y844" s="1092"/>
    </row>
    <row r="845" spans="1:25" s="1057" customFormat="1" ht="12" x14ac:dyDescent="0.2">
      <c r="A845" s="1092"/>
      <c r="B845" s="1092"/>
      <c r="C845" s="1092"/>
      <c r="D845" s="1092"/>
      <c r="E845" s="1092"/>
      <c r="F845" s="1093"/>
      <c r="G845" s="1093"/>
      <c r="H845" s="1092"/>
      <c r="I845" s="1092"/>
      <c r="J845" s="1092"/>
      <c r="K845" s="1092"/>
      <c r="L845" s="1093"/>
      <c r="M845" s="1093"/>
      <c r="N845" s="1092"/>
      <c r="O845" s="1092"/>
      <c r="P845" s="1092"/>
      <c r="Q845" s="1092"/>
      <c r="R845" s="1092"/>
      <c r="S845" s="1092"/>
      <c r="T845" s="1092"/>
      <c r="U845" s="1092"/>
      <c r="V845" s="1092"/>
      <c r="W845" s="1092"/>
      <c r="X845" s="1092"/>
      <c r="Y845" s="1092"/>
    </row>
    <row r="846" spans="1:25" s="1088" customFormat="1" ht="28.35" customHeight="1" x14ac:dyDescent="0.2">
      <c r="A846" s="1091" t="s">
        <v>28528</v>
      </c>
      <c r="B846" s="1090">
        <v>2019</v>
      </c>
      <c r="C846" s="1090" t="s">
        <v>28527</v>
      </c>
      <c r="D846" s="1090" t="s">
        <v>28526</v>
      </c>
      <c r="F846" s="1089"/>
      <c r="G846" s="1089"/>
    </row>
    <row r="847" spans="1:25" x14ac:dyDescent="0.2">
      <c r="A847" s="1087" t="s">
        <v>28525</v>
      </c>
      <c r="B847" s="1086">
        <v>3741048.9900000007</v>
      </c>
      <c r="C847" s="1086">
        <v>11501720</v>
      </c>
      <c r="D847" s="1086">
        <v>4471346</v>
      </c>
    </row>
    <row r="848" spans="1:25" x14ac:dyDescent="0.2">
      <c r="A848" s="1087" t="s">
        <v>28524</v>
      </c>
      <c r="B848" s="1086">
        <v>220557.55</v>
      </c>
      <c r="C848" s="1086">
        <v>2350100</v>
      </c>
      <c r="D848" s="1086">
        <v>2817404</v>
      </c>
    </row>
    <row r="849" spans="1:13" x14ac:dyDescent="0.2">
      <c r="A849" s="1087" t="s">
        <v>28523</v>
      </c>
      <c r="B849" s="1086">
        <v>19573264.420000002</v>
      </c>
      <c r="C849" s="1086">
        <v>28506454</v>
      </c>
      <c r="D849" s="1086">
        <v>28542206</v>
      </c>
    </row>
    <row r="850" spans="1:13" s="1082" customFormat="1" ht="28.35" customHeight="1" x14ac:dyDescent="0.2">
      <c r="A850" s="1085" t="s">
        <v>29071</v>
      </c>
      <c r="B850" s="1084">
        <f>SUM(B847:B849)</f>
        <v>23534870.960000001</v>
      </c>
      <c r="C850" s="1084">
        <f>SUM(C847:C849)</f>
        <v>42358274</v>
      </c>
      <c r="D850" s="1084">
        <f>SUM(D847:D849)</f>
        <v>35830956</v>
      </c>
      <c r="F850" s="1083"/>
      <c r="G850" s="1083"/>
    </row>
    <row r="851" spans="1:13" x14ac:dyDescent="0.2">
      <c r="A851" s="1081" t="s">
        <v>28522</v>
      </c>
    </row>
    <row r="852" spans="1:13" x14ac:dyDescent="0.2">
      <c r="A852" s="1080" t="s">
        <v>28521</v>
      </c>
    </row>
    <row r="855" spans="1:13" s="1057" customFormat="1" ht="12" x14ac:dyDescent="0.2">
      <c r="A855" s="1057" t="s">
        <v>28538</v>
      </c>
      <c r="F855" s="1097"/>
      <c r="G855" s="1097"/>
      <c r="L855" s="1097"/>
      <c r="M855" s="1097"/>
    </row>
    <row r="856" spans="1:13" s="1057" customFormat="1" ht="12" x14ac:dyDescent="0.2">
      <c r="A856" s="1057" t="s">
        <v>28537</v>
      </c>
      <c r="F856" s="1097"/>
      <c r="G856" s="1097"/>
      <c r="L856" s="1097"/>
      <c r="M856" s="1097"/>
    </row>
    <row r="857" spans="1:13" s="1057" customFormat="1" ht="12" x14ac:dyDescent="0.2">
      <c r="F857" s="1097"/>
      <c r="G857" s="1097"/>
      <c r="L857" s="1097"/>
      <c r="M857" s="1097"/>
    </row>
    <row r="858" spans="1:13" s="1057" customFormat="1" ht="12" x14ac:dyDescent="0.2">
      <c r="F858" s="1097"/>
      <c r="G858" s="1097"/>
      <c r="L858" s="1097"/>
      <c r="M858" s="1097"/>
    </row>
    <row r="859" spans="1:13" s="1057" customFormat="1" ht="12" x14ac:dyDescent="0.2">
      <c r="F859" s="1097"/>
      <c r="G859" s="1097"/>
      <c r="L859" s="1097"/>
      <c r="M859" s="1097"/>
    </row>
    <row r="860" spans="1:13" s="1057" customFormat="1" ht="12" x14ac:dyDescent="0.2">
      <c r="A860" s="1587" t="s">
        <v>28536</v>
      </c>
      <c r="B860" s="1587"/>
      <c r="C860" s="1587"/>
      <c r="D860" s="1587"/>
      <c r="E860" s="1099"/>
      <c r="F860" s="1098"/>
      <c r="G860" s="1098"/>
      <c r="H860" s="1099"/>
      <c r="I860" s="1099"/>
      <c r="J860" s="1099"/>
      <c r="K860" s="1099"/>
      <c r="L860" s="1097"/>
      <c r="M860" s="1097"/>
    </row>
    <row r="861" spans="1:13" s="1057" customFormat="1" ht="12" x14ac:dyDescent="0.2">
      <c r="A861" s="1587" t="s">
        <v>627</v>
      </c>
      <c r="B861" s="1587"/>
      <c r="C861" s="1587"/>
      <c r="D861" s="1587"/>
      <c r="E861" s="1099"/>
      <c r="F861" s="1098"/>
      <c r="G861" s="1098"/>
      <c r="H861" s="1099"/>
      <c r="I861" s="1099"/>
      <c r="J861" s="1099"/>
      <c r="K861" s="1099"/>
      <c r="L861" s="1097"/>
      <c r="M861" s="1097"/>
    </row>
    <row r="862" spans="1:13" s="1057" customFormat="1" ht="12" x14ac:dyDescent="0.2">
      <c r="A862" s="1587" t="s">
        <v>28535</v>
      </c>
      <c r="B862" s="1587"/>
      <c r="C862" s="1587"/>
      <c r="D862" s="1587"/>
      <c r="E862" s="1099"/>
      <c r="F862" s="1098"/>
      <c r="G862" s="1097"/>
      <c r="H862" s="1099"/>
      <c r="I862" s="1099"/>
      <c r="J862" s="1099"/>
      <c r="K862" s="1099"/>
      <c r="L862" s="1097"/>
      <c r="M862" s="1097"/>
    </row>
    <row r="863" spans="1:13" s="1057" customFormat="1" ht="12" x14ac:dyDescent="0.2">
      <c r="A863" s="1587" t="s">
        <v>28534</v>
      </c>
      <c r="B863" s="1587"/>
      <c r="C863" s="1587"/>
      <c r="D863" s="1587"/>
      <c r="E863" s="1099"/>
      <c r="F863" s="1098"/>
      <c r="G863" s="1098"/>
      <c r="H863" s="1099"/>
      <c r="I863" s="1099"/>
      <c r="J863" s="1099"/>
      <c r="K863" s="1099"/>
      <c r="L863" s="1097"/>
      <c r="M863" s="1097"/>
    </row>
    <row r="864" spans="1:13" s="1057" customFormat="1" ht="12" x14ac:dyDescent="0.2">
      <c r="F864" s="1097"/>
      <c r="G864" s="1098"/>
      <c r="L864" s="1097"/>
      <c r="M864" s="1097"/>
    </row>
    <row r="865" spans="1:25" s="1057" customFormat="1" ht="12" x14ac:dyDescent="0.2">
      <c r="F865" s="1097"/>
      <c r="G865" s="1097"/>
      <c r="L865" s="1097"/>
      <c r="M865" s="1097"/>
    </row>
    <row r="866" spans="1:25" s="1057" customFormat="1" ht="12" x14ac:dyDescent="0.2">
      <c r="F866" s="1097"/>
      <c r="G866" s="1097"/>
      <c r="L866" s="1097"/>
      <c r="M866" s="1097"/>
    </row>
    <row r="867" spans="1:25" s="1095" customFormat="1" ht="26.25" customHeight="1" x14ac:dyDescent="0.2">
      <c r="A867" s="1101" t="s">
        <v>28533</v>
      </c>
      <c r="B867" s="1591" t="s">
        <v>44</v>
      </c>
      <c r="C867" s="1591"/>
      <c r="D867" s="1591"/>
      <c r="F867" s="1096"/>
      <c r="G867" s="1096"/>
      <c r="L867" s="1096"/>
      <c r="M867" s="1096"/>
    </row>
    <row r="868" spans="1:25" s="1057" customFormat="1" ht="12" x14ac:dyDescent="0.2">
      <c r="A868" s="1092" t="s">
        <v>28532</v>
      </c>
      <c r="B868" s="1092" t="s">
        <v>28539</v>
      </c>
      <c r="C868" s="1092"/>
      <c r="D868" s="1092"/>
      <c r="E868" s="1092"/>
      <c r="F868" s="1093"/>
      <c r="G868" s="1093"/>
      <c r="H868" s="1092"/>
      <c r="I868" s="1092"/>
      <c r="J868" s="1092"/>
      <c r="K868" s="1092"/>
      <c r="L868" s="1093"/>
      <c r="M868" s="1093"/>
      <c r="N868" s="1092"/>
      <c r="O868" s="1092"/>
      <c r="P868" s="1092"/>
      <c r="Q868" s="1092"/>
      <c r="R868" s="1092"/>
      <c r="S868" s="1092"/>
      <c r="T868" s="1092"/>
      <c r="U868" s="1092"/>
      <c r="V868" s="1092"/>
      <c r="W868" s="1092"/>
      <c r="X868" s="1092"/>
      <c r="Y868" s="1092"/>
    </row>
    <row r="869" spans="1:25" s="1088" customFormat="1" ht="28.35" customHeight="1" x14ac:dyDescent="0.2">
      <c r="A869" s="1091" t="s">
        <v>28530</v>
      </c>
      <c r="B869" s="1090">
        <v>2019</v>
      </c>
      <c r="C869" s="1090">
        <v>2020</v>
      </c>
      <c r="D869" s="1090" t="s">
        <v>28526</v>
      </c>
      <c r="F869" s="1089"/>
      <c r="G869" s="1089"/>
    </row>
    <row r="870" spans="1:25" x14ac:dyDescent="0.2">
      <c r="A870" s="1087" t="s">
        <v>28525</v>
      </c>
      <c r="B870" s="1086">
        <v>11923783</v>
      </c>
      <c r="C870" s="1086">
        <v>13253534</v>
      </c>
      <c r="D870" s="1086">
        <v>11662406</v>
      </c>
    </row>
    <row r="871" spans="1:25" x14ac:dyDescent="0.2">
      <c r="A871" s="1087" t="s">
        <v>28524</v>
      </c>
      <c r="B871" s="1086"/>
      <c r="C871" s="1086">
        <v>1173209</v>
      </c>
      <c r="D871" s="1086">
        <v>939503</v>
      </c>
    </row>
    <row r="872" spans="1:25" x14ac:dyDescent="0.2">
      <c r="A872" s="1087" t="s">
        <v>28523</v>
      </c>
      <c r="B872" s="1086">
        <v>37856897</v>
      </c>
      <c r="C872" s="1086">
        <v>23264142</v>
      </c>
      <c r="D872" s="1086">
        <v>29011989</v>
      </c>
    </row>
    <row r="873" spans="1:25" s="1082" customFormat="1" ht="28.35" customHeight="1" x14ac:dyDescent="0.2">
      <c r="A873" s="1085" t="s">
        <v>29071</v>
      </c>
      <c r="B873" s="1084">
        <f>SUM(B870:B872)</f>
        <v>49780680</v>
      </c>
      <c r="C873" s="1084">
        <f>SUM(C870:C872)</f>
        <v>37690885</v>
      </c>
      <c r="D873" s="1084">
        <f>SUM(D870:D872)</f>
        <v>41613898</v>
      </c>
      <c r="F873" s="1083"/>
      <c r="G873" s="1083"/>
    </row>
    <row r="874" spans="1:25" s="1057" customFormat="1" ht="12" x14ac:dyDescent="0.2">
      <c r="A874" s="1092"/>
      <c r="B874" s="1092"/>
      <c r="C874" s="1092"/>
      <c r="D874" s="1092"/>
      <c r="E874" s="1092"/>
      <c r="F874" s="1093"/>
      <c r="G874" s="1093"/>
      <c r="H874" s="1092"/>
      <c r="I874" s="1092"/>
      <c r="J874" s="1092"/>
      <c r="K874" s="1092"/>
      <c r="L874" s="1093"/>
      <c r="M874" s="1093"/>
      <c r="N874" s="1092"/>
      <c r="O874" s="1092"/>
      <c r="P874" s="1092"/>
      <c r="Q874" s="1092"/>
      <c r="R874" s="1092"/>
      <c r="S874" s="1092"/>
      <c r="T874" s="1092"/>
      <c r="U874" s="1092"/>
      <c r="V874" s="1092"/>
      <c r="W874" s="1092"/>
      <c r="X874" s="1092"/>
      <c r="Y874" s="1092"/>
    </row>
    <row r="875" spans="1:25" s="1057" customFormat="1" ht="12" x14ac:dyDescent="0.2">
      <c r="A875" s="1092"/>
      <c r="B875" s="1092"/>
      <c r="C875" s="1092"/>
      <c r="D875" s="1092"/>
      <c r="E875" s="1092"/>
      <c r="F875" s="1093"/>
      <c r="G875" s="1093"/>
      <c r="H875" s="1092"/>
      <c r="I875" s="1092"/>
      <c r="J875" s="1092"/>
      <c r="K875" s="1092"/>
      <c r="L875" s="1093"/>
      <c r="M875" s="1093"/>
      <c r="N875" s="1092"/>
      <c r="O875" s="1092"/>
      <c r="P875" s="1092"/>
      <c r="Q875" s="1092"/>
      <c r="R875" s="1092"/>
      <c r="S875" s="1092"/>
      <c r="T875" s="1092"/>
      <c r="U875" s="1092"/>
      <c r="V875" s="1092"/>
      <c r="W875" s="1092"/>
      <c r="X875" s="1092"/>
      <c r="Y875" s="1092"/>
    </row>
    <row r="876" spans="1:25" s="1088" customFormat="1" ht="28.35" customHeight="1" x14ac:dyDescent="0.2">
      <c r="A876" s="1091" t="s">
        <v>28529</v>
      </c>
      <c r="B876" s="1090">
        <v>2019</v>
      </c>
      <c r="C876" s="1090" t="s">
        <v>28527</v>
      </c>
      <c r="D876" s="1090" t="s">
        <v>28526</v>
      </c>
      <c r="F876" s="1089"/>
      <c r="G876" s="1089"/>
    </row>
    <row r="877" spans="1:25" x14ac:dyDescent="0.2">
      <c r="A877" s="1087" t="s">
        <v>28525</v>
      </c>
      <c r="B877" s="1086">
        <v>13768000</v>
      </c>
      <c r="C877" s="1086">
        <v>13191511</v>
      </c>
      <c r="D877" s="1086">
        <v>11662406</v>
      </c>
    </row>
    <row r="878" spans="1:25" x14ac:dyDescent="0.2">
      <c r="A878" s="1087" t="s">
        <v>28524</v>
      </c>
      <c r="B878" s="1086"/>
      <c r="C878" s="1086">
        <v>1164244</v>
      </c>
      <c r="D878" s="1086">
        <v>939503</v>
      </c>
    </row>
    <row r="879" spans="1:25" x14ac:dyDescent="0.2">
      <c r="A879" s="1087" t="s">
        <v>28523</v>
      </c>
      <c r="B879" s="1086">
        <v>38916026</v>
      </c>
      <c r="C879" s="1086">
        <v>24291340</v>
      </c>
      <c r="D879" s="1086">
        <v>29011989</v>
      </c>
    </row>
    <row r="880" spans="1:25" s="1082" customFormat="1" ht="28.35" customHeight="1" x14ac:dyDescent="0.2">
      <c r="A880" s="1085" t="s">
        <v>29071</v>
      </c>
      <c r="B880" s="1084">
        <f>SUM(B877:B879)</f>
        <v>52684026</v>
      </c>
      <c r="C880" s="1084">
        <f>SUM(C877:C879)</f>
        <v>38647095</v>
      </c>
      <c r="D880" s="1084">
        <f>SUM(D877:D879)</f>
        <v>41613898</v>
      </c>
      <c r="F880" s="1083"/>
      <c r="G880" s="1083"/>
    </row>
    <row r="881" spans="1:25" s="1057" customFormat="1" ht="26.25" customHeight="1" x14ac:dyDescent="0.2">
      <c r="A881" s="1589" t="s">
        <v>28547</v>
      </c>
      <c r="B881" s="1589"/>
      <c r="C881" s="1589"/>
      <c r="D881" s="1589"/>
      <c r="E881" s="1092"/>
      <c r="F881" s="1093"/>
      <c r="G881" s="1093"/>
      <c r="H881" s="1092"/>
      <c r="I881" s="1092"/>
      <c r="J881" s="1092"/>
      <c r="K881" s="1092"/>
      <c r="L881" s="1093"/>
      <c r="M881" s="1093"/>
      <c r="N881" s="1092"/>
      <c r="O881" s="1092"/>
      <c r="P881" s="1092"/>
      <c r="Q881" s="1092"/>
      <c r="R881" s="1092"/>
      <c r="S881" s="1092"/>
      <c r="T881" s="1092"/>
      <c r="U881" s="1092"/>
      <c r="V881" s="1092"/>
      <c r="W881" s="1092"/>
      <c r="X881" s="1092"/>
      <c r="Y881" s="1092"/>
    </row>
    <row r="882" spans="1:25" s="1057" customFormat="1" ht="12" x14ac:dyDescent="0.2">
      <c r="A882" s="1092"/>
      <c r="B882" s="1092"/>
      <c r="C882" s="1092"/>
      <c r="D882" s="1092"/>
      <c r="E882" s="1092"/>
      <c r="F882" s="1093"/>
      <c r="G882" s="1093"/>
      <c r="H882" s="1092"/>
      <c r="I882" s="1092"/>
      <c r="J882" s="1092"/>
      <c r="K882" s="1092"/>
      <c r="L882" s="1093"/>
      <c r="M882" s="1093"/>
      <c r="N882" s="1092"/>
      <c r="O882" s="1092"/>
      <c r="P882" s="1092"/>
      <c r="Q882" s="1092"/>
      <c r="R882" s="1092"/>
      <c r="S882" s="1092"/>
      <c r="T882" s="1092"/>
      <c r="U882" s="1092"/>
      <c r="V882" s="1092"/>
      <c r="W882" s="1092"/>
      <c r="X882" s="1092"/>
      <c r="Y882" s="1092"/>
    </row>
    <row r="883" spans="1:25" s="1057" customFormat="1" ht="12" x14ac:dyDescent="0.2">
      <c r="A883" s="1092"/>
      <c r="B883" s="1092"/>
      <c r="C883" s="1092"/>
      <c r="D883" s="1092"/>
      <c r="E883" s="1092"/>
      <c r="F883" s="1093"/>
      <c r="G883" s="1093"/>
      <c r="H883" s="1092"/>
      <c r="I883" s="1092"/>
      <c r="J883" s="1092"/>
      <c r="K883" s="1092"/>
      <c r="L883" s="1093"/>
      <c r="M883" s="1093"/>
      <c r="N883" s="1092"/>
      <c r="O883" s="1092"/>
      <c r="P883" s="1092"/>
      <c r="Q883" s="1092"/>
      <c r="R883" s="1092"/>
      <c r="S883" s="1092"/>
      <c r="T883" s="1092"/>
      <c r="U883" s="1092"/>
      <c r="V883" s="1092"/>
      <c r="W883" s="1092"/>
      <c r="X883" s="1092"/>
      <c r="Y883" s="1092"/>
    </row>
    <row r="884" spans="1:25" s="1088" customFormat="1" ht="28.35" customHeight="1" x14ac:dyDescent="0.2">
      <c r="A884" s="1091" t="s">
        <v>28528</v>
      </c>
      <c r="B884" s="1090">
        <v>2019</v>
      </c>
      <c r="C884" s="1090" t="s">
        <v>28527</v>
      </c>
      <c r="D884" s="1090" t="s">
        <v>28526</v>
      </c>
      <c r="F884" s="1089"/>
      <c r="G884" s="1089"/>
    </row>
    <row r="885" spans="1:25" x14ac:dyDescent="0.2">
      <c r="A885" s="1087" t="s">
        <v>28525</v>
      </c>
      <c r="B885" s="1086">
        <v>12948177.309999999</v>
      </c>
      <c r="C885" s="1086">
        <v>12663102</v>
      </c>
      <c r="D885" s="1086">
        <v>11662406</v>
      </c>
    </row>
    <row r="886" spans="1:25" x14ac:dyDescent="0.2">
      <c r="A886" s="1087" t="s">
        <v>28524</v>
      </c>
      <c r="B886" s="1086"/>
      <c r="C886" s="1086">
        <v>967988</v>
      </c>
      <c r="D886" s="1086">
        <v>939503</v>
      </c>
    </row>
    <row r="887" spans="1:25" x14ac:dyDescent="0.2">
      <c r="A887" s="1087" t="s">
        <v>28523</v>
      </c>
      <c r="B887" s="1086">
        <v>34746929.499999978</v>
      </c>
      <c r="C887" s="1086">
        <v>24465162</v>
      </c>
      <c r="D887" s="1086">
        <v>29011989</v>
      </c>
    </row>
    <row r="888" spans="1:25" s="1082" customFormat="1" ht="28.35" customHeight="1" x14ac:dyDescent="0.2">
      <c r="A888" s="1085" t="s">
        <v>29071</v>
      </c>
      <c r="B888" s="1084">
        <f>SUM(B885:B887)</f>
        <v>47695106.809999973</v>
      </c>
      <c r="C888" s="1084">
        <f>SUM(C885:C887)</f>
        <v>38096252</v>
      </c>
      <c r="D888" s="1084">
        <f>SUM(D885:D887)</f>
        <v>41613898</v>
      </c>
      <c r="F888" s="1083"/>
      <c r="G888" s="1083"/>
    </row>
    <row r="889" spans="1:25" x14ac:dyDescent="0.2">
      <c r="A889" s="1081" t="s">
        <v>28522</v>
      </c>
    </row>
    <row r="890" spans="1:25" x14ac:dyDescent="0.2">
      <c r="A890" s="1080" t="s">
        <v>28521</v>
      </c>
    </row>
    <row r="891" spans="1:25" x14ac:dyDescent="0.2">
      <c r="A891" s="1102"/>
    </row>
    <row r="892" spans="1:25" x14ac:dyDescent="0.2">
      <c r="A892" s="1102"/>
    </row>
    <row r="893" spans="1:25" s="1057" customFormat="1" ht="12" x14ac:dyDescent="0.2">
      <c r="A893" s="1057" t="s">
        <v>28538</v>
      </c>
      <c r="F893" s="1097"/>
      <c r="G893" s="1097"/>
      <c r="L893" s="1097"/>
      <c r="M893" s="1097"/>
    </row>
    <row r="894" spans="1:25" s="1057" customFormat="1" ht="12" x14ac:dyDescent="0.2">
      <c r="A894" s="1057" t="s">
        <v>28537</v>
      </c>
      <c r="F894" s="1097"/>
      <c r="G894" s="1097"/>
      <c r="L894" s="1097"/>
      <c r="M894" s="1097"/>
    </row>
    <row r="895" spans="1:25" s="1057" customFormat="1" ht="12" x14ac:dyDescent="0.2">
      <c r="F895" s="1097"/>
      <c r="G895" s="1097"/>
      <c r="L895" s="1097"/>
      <c r="M895" s="1097"/>
    </row>
    <row r="896" spans="1:25" s="1057" customFormat="1" ht="12" x14ac:dyDescent="0.2">
      <c r="F896" s="1097"/>
      <c r="G896" s="1097"/>
      <c r="L896" s="1097"/>
      <c r="M896" s="1097"/>
    </row>
    <row r="897" spans="1:25" s="1057" customFormat="1" ht="12" x14ac:dyDescent="0.2">
      <c r="F897" s="1097"/>
      <c r="G897" s="1097"/>
      <c r="L897" s="1097"/>
      <c r="M897" s="1097"/>
    </row>
    <row r="898" spans="1:25" s="1057" customFormat="1" ht="12" x14ac:dyDescent="0.2">
      <c r="A898" s="1587" t="s">
        <v>28536</v>
      </c>
      <c r="B898" s="1587"/>
      <c r="C898" s="1587"/>
      <c r="D898" s="1587"/>
      <c r="E898" s="1099"/>
      <c r="F898" s="1098"/>
      <c r="G898" s="1098"/>
      <c r="H898" s="1099"/>
      <c r="I898" s="1099"/>
      <c r="J898" s="1099"/>
      <c r="K898" s="1099"/>
      <c r="L898" s="1097"/>
      <c r="M898" s="1097"/>
    </row>
    <row r="899" spans="1:25" s="1057" customFormat="1" ht="12" x14ac:dyDescent="0.2">
      <c r="A899" s="1587" t="s">
        <v>627</v>
      </c>
      <c r="B899" s="1587"/>
      <c r="C899" s="1587"/>
      <c r="D899" s="1587"/>
      <c r="E899" s="1099"/>
      <c r="F899" s="1098"/>
      <c r="G899" s="1098"/>
      <c r="H899" s="1099"/>
      <c r="I899" s="1099"/>
      <c r="J899" s="1099"/>
      <c r="K899" s="1099"/>
      <c r="L899" s="1097"/>
      <c r="M899" s="1097"/>
    </row>
    <row r="900" spans="1:25" s="1057" customFormat="1" ht="12" x14ac:dyDescent="0.2">
      <c r="A900" s="1587" t="s">
        <v>28535</v>
      </c>
      <c r="B900" s="1587"/>
      <c r="C900" s="1587"/>
      <c r="D900" s="1587"/>
      <c r="E900" s="1099"/>
      <c r="F900" s="1098"/>
      <c r="G900" s="1097"/>
      <c r="H900" s="1099"/>
      <c r="I900" s="1099"/>
      <c r="J900" s="1099"/>
      <c r="K900" s="1099"/>
      <c r="L900" s="1097"/>
      <c r="M900" s="1097"/>
    </row>
    <row r="901" spans="1:25" s="1057" customFormat="1" ht="12" x14ac:dyDescent="0.2">
      <c r="A901" s="1587" t="s">
        <v>28534</v>
      </c>
      <c r="B901" s="1587"/>
      <c r="C901" s="1587"/>
      <c r="D901" s="1587"/>
      <c r="E901" s="1099"/>
      <c r="F901" s="1098"/>
      <c r="G901" s="1098"/>
      <c r="H901" s="1099"/>
      <c r="I901" s="1099"/>
      <c r="J901" s="1099"/>
      <c r="K901" s="1099"/>
      <c r="L901" s="1097"/>
      <c r="M901" s="1097"/>
    </row>
    <row r="902" spans="1:25" s="1057" customFormat="1" ht="12" x14ac:dyDescent="0.2">
      <c r="F902" s="1097"/>
      <c r="G902" s="1098"/>
      <c r="L902" s="1097"/>
      <c r="M902" s="1097"/>
    </row>
    <row r="903" spans="1:25" s="1057" customFormat="1" ht="12" x14ac:dyDescent="0.2">
      <c r="F903" s="1097"/>
      <c r="G903" s="1097"/>
      <c r="L903" s="1097"/>
      <c r="M903" s="1097"/>
    </row>
    <row r="904" spans="1:25" s="1057" customFormat="1" ht="12" x14ac:dyDescent="0.2">
      <c r="F904" s="1097"/>
      <c r="G904" s="1097"/>
      <c r="L904" s="1097"/>
      <c r="M904" s="1097"/>
    </row>
    <row r="905" spans="1:25" s="1095" customFormat="1" ht="24" customHeight="1" x14ac:dyDescent="0.2">
      <c r="A905" s="1101" t="s">
        <v>28533</v>
      </c>
      <c r="B905" s="1591" t="s">
        <v>44</v>
      </c>
      <c r="C905" s="1591"/>
      <c r="D905" s="1591"/>
      <c r="F905" s="1096"/>
      <c r="G905" s="1096"/>
      <c r="L905" s="1096"/>
      <c r="M905" s="1096"/>
    </row>
    <row r="906" spans="1:25" s="1057" customFormat="1" ht="12" x14ac:dyDescent="0.2">
      <c r="A906" s="1092" t="s">
        <v>28532</v>
      </c>
      <c r="B906" s="1092" t="s">
        <v>28531</v>
      </c>
      <c r="C906" s="1092"/>
      <c r="D906" s="1092"/>
      <c r="E906" s="1092"/>
      <c r="F906" s="1093"/>
      <c r="G906" s="1093"/>
      <c r="H906" s="1092"/>
      <c r="I906" s="1092"/>
      <c r="J906" s="1092"/>
      <c r="K906" s="1092"/>
      <c r="L906" s="1093"/>
      <c r="M906" s="1093"/>
      <c r="N906" s="1092"/>
      <c r="O906" s="1092"/>
      <c r="P906" s="1092"/>
      <c r="Q906" s="1092"/>
      <c r="R906" s="1092"/>
      <c r="S906" s="1092"/>
      <c r="T906" s="1092"/>
      <c r="U906" s="1092"/>
      <c r="V906" s="1092"/>
      <c r="W906" s="1092"/>
      <c r="X906" s="1092"/>
      <c r="Y906" s="1092"/>
    </row>
    <row r="907" spans="1:25" s="1088" customFormat="1" ht="28.35" customHeight="1" x14ac:dyDescent="0.2">
      <c r="A907" s="1091" t="s">
        <v>28530</v>
      </c>
      <c r="B907" s="1090">
        <v>2019</v>
      </c>
      <c r="C907" s="1090">
        <v>2020</v>
      </c>
      <c r="D907" s="1090" t="s">
        <v>28526</v>
      </c>
      <c r="F907" s="1089"/>
      <c r="G907" s="1089"/>
    </row>
    <row r="908" spans="1:25" x14ac:dyDescent="0.2">
      <c r="A908" s="1087" t="s">
        <v>28525</v>
      </c>
      <c r="B908" s="1086"/>
      <c r="C908" s="1086"/>
      <c r="D908" s="1086"/>
    </row>
    <row r="909" spans="1:25" x14ac:dyDescent="0.2">
      <c r="A909" s="1087" t="s">
        <v>28524</v>
      </c>
      <c r="B909" s="1086"/>
      <c r="C909" s="1086"/>
      <c r="D909" s="1086"/>
    </row>
    <row r="910" spans="1:25" x14ac:dyDescent="0.2">
      <c r="A910" s="1087" t="s">
        <v>28523</v>
      </c>
      <c r="B910" s="1086">
        <v>12488800</v>
      </c>
      <c r="C910" s="1086">
        <v>11983255</v>
      </c>
      <c r="D910" s="1086">
        <v>15063063</v>
      </c>
    </row>
    <row r="911" spans="1:25" s="1082" customFormat="1" ht="28.35" customHeight="1" x14ac:dyDescent="0.2">
      <c r="A911" s="1085" t="s">
        <v>29071</v>
      </c>
      <c r="B911" s="1084">
        <f>SUM(B908:B910)</f>
        <v>12488800</v>
      </c>
      <c r="C911" s="1084">
        <f>SUM(C908:C910)</f>
        <v>11983255</v>
      </c>
      <c r="D911" s="1084">
        <f>SUM(D908:D910)</f>
        <v>15063063</v>
      </c>
      <c r="F911" s="1083"/>
      <c r="G911" s="1083"/>
    </row>
    <row r="912" spans="1:25" s="1057" customFormat="1" ht="12" x14ac:dyDescent="0.2">
      <c r="A912" s="1092"/>
      <c r="B912" s="1092"/>
      <c r="C912" s="1092"/>
      <c r="D912" s="1092"/>
      <c r="E912" s="1092"/>
      <c r="F912" s="1093"/>
      <c r="G912" s="1093"/>
      <c r="H912" s="1092"/>
      <c r="I912" s="1092"/>
      <c r="J912" s="1092"/>
      <c r="K912" s="1092"/>
      <c r="L912" s="1093"/>
      <c r="M912" s="1093"/>
      <c r="N912" s="1092"/>
      <c r="O912" s="1092"/>
      <c r="P912" s="1092"/>
      <c r="Q912" s="1092"/>
      <c r="R912" s="1092"/>
      <c r="S912" s="1092"/>
      <c r="T912" s="1092"/>
      <c r="U912" s="1092"/>
      <c r="V912" s="1092"/>
      <c r="W912" s="1092"/>
      <c r="X912" s="1092"/>
      <c r="Y912" s="1092"/>
    </row>
    <row r="913" spans="1:25" s="1057" customFormat="1" ht="12" x14ac:dyDescent="0.2">
      <c r="A913" s="1092"/>
      <c r="B913" s="1092"/>
      <c r="C913" s="1092"/>
      <c r="D913" s="1092"/>
      <c r="E913" s="1092"/>
      <c r="F913" s="1093"/>
      <c r="G913" s="1093"/>
      <c r="H913" s="1092"/>
      <c r="I913" s="1092"/>
      <c r="J913" s="1092"/>
      <c r="K913" s="1092"/>
      <c r="L913" s="1093"/>
      <c r="M913" s="1093"/>
      <c r="N913" s="1092"/>
      <c r="O913" s="1092"/>
      <c r="P913" s="1092"/>
      <c r="Q913" s="1092"/>
      <c r="R913" s="1092"/>
      <c r="S913" s="1092"/>
      <c r="T913" s="1092"/>
      <c r="U913" s="1092"/>
      <c r="V913" s="1092"/>
      <c r="W913" s="1092"/>
      <c r="X913" s="1092"/>
      <c r="Y913" s="1092"/>
    </row>
    <row r="914" spans="1:25" s="1088" customFormat="1" ht="28.35" customHeight="1" x14ac:dyDescent="0.2">
      <c r="A914" s="1091" t="s">
        <v>28529</v>
      </c>
      <c r="B914" s="1090">
        <v>2019</v>
      </c>
      <c r="C914" s="1090" t="s">
        <v>28527</v>
      </c>
      <c r="D914" s="1090" t="s">
        <v>28526</v>
      </c>
      <c r="F914" s="1089"/>
      <c r="G914" s="1089"/>
    </row>
    <row r="915" spans="1:25" x14ac:dyDescent="0.2">
      <c r="A915" s="1087" t="s">
        <v>28525</v>
      </c>
      <c r="B915" s="1086"/>
      <c r="C915" s="1086"/>
      <c r="D915" s="1086"/>
    </row>
    <row r="916" spans="1:25" x14ac:dyDescent="0.2">
      <c r="A916" s="1087" t="s">
        <v>28524</v>
      </c>
      <c r="B916" s="1086"/>
      <c r="C916" s="1086"/>
      <c r="D916" s="1086"/>
    </row>
    <row r="917" spans="1:25" x14ac:dyDescent="0.2">
      <c r="A917" s="1087" t="s">
        <v>28523</v>
      </c>
      <c r="B917" s="1086">
        <v>848580</v>
      </c>
      <c r="C917" s="1086">
        <v>11983255</v>
      </c>
      <c r="D917" s="1086">
        <v>15063063</v>
      </c>
    </row>
    <row r="918" spans="1:25" s="1082" customFormat="1" ht="28.35" customHeight="1" x14ac:dyDescent="0.2">
      <c r="A918" s="1085" t="s">
        <v>29071</v>
      </c>
      <c r="B918" s="1084">
        <f>SUM(B915:B917)</f>
        <v>848580</v>
      </c>
      <c r="C918" s="1084">
        <f>SUM(C915:C917)</f>
        <v>11983255</v>
      </c>
      <c r="D918" s="1084">
        <f>SUM(D915:D917)</f>
        <v>15063063</v>
      </c>
      <c r="F918" s="1083"/>
      <c r="G918" s="1083"/>
    </row>
    <row r="919" spans="1:25" s="1057" customFormat="1" ht="12" x14ac:dyDescent="0.2">
      <c r="A919" s="1092"/>
      <c r="B919" s="1092"/>
      <c r="C919" s="1092"/>
      <c r="D919" s="1092"/>
      <c r="E919" s="1092"/>
      <c r="F919" s="1093"/>
      <c r="G919" s="1093"/>
      <c r="H919" s="1092"/>
      <c r="I919" s="1092"/>
      <c r="J919" s="1092"/>
      <c r="K919" s="1092"/>
      <c r="L919" s="1093"/>
      <c r="M919" s="1093"/>
      <c r="N919" s="1092"/>
      <c r="O919" s="1092"/>
      <c r="P919" s="1092"/>
      <c r="Q919" s="1092"/>
      <c r="R919" s="1092"/>
      <c r="S919" s="1092"/>
      <c r="T919" s="1092"/>
      <c r="U919" s="1092"/>
      <c r="V919" s="1092"/>
      <c r="W919" s="1092"/>
      <c r="X919" s="1092"/>
      <c r="Y919" s="1092"/>
    </row>
    <row r="920" spans="1:25" s="1057" customFormat="1" ht="12" x14ac:dyDescent="0.2">
      <c r="A920" s="1092"/>
      <c r="B920" s="1092"/>
      <c r="C920" s="1092"/>
      <c r="D920" s="1092"/>
      <c r="E920" s="1092"/>
      <c r="F920" s="1093"/>
      <c r="G920" s="1093"/>
      <c r="H920" s="1092"/>
      <c r="I920" s="1092"/>
      <c r="J920" s="1092"/>
      <c r="K920" s="1092"/>
      <c r="L920" s="1093"/>
      <c r="M920" s="1093"/>
      <c r="N920" s="1092"/>
      <c r="O920" s="1092"/>
      <c r="P920" s="1092"/>
      <c r="Q920" s="1092"/>
      <c r="R920" s="1092"/>
      <c r="S920" s="1092"/>
      <c r="T920" s="1092"/>
      <c r="U920" s="1092"/>
      <c r="V920" s="1092"/>
      <c r="W920" s="1092"/>
      <c r="X920" s="1092"/>
      <c r="Y920" s="1092"/>
    </row>
    <row r="921" spans="1:25" s="1088" customFormat="1" ht="28.35" customHeight="1" x14ac:dyDescent="0.2">
      <c r="A921" s="1091" t="s">
        <v>28528</v>
      </c>
      <c r="B921" s="1090">
        <v>2019</v>
      </c>
      <c r="C921" s="1090" t="s">
        <v>28527</v>
      </c>
      <c r="D921" s="1090" t="s">
        <v>28526</v>
      </c>
      <c r="F921" s="1089"/>
      <c r="G921" s="1089"/>
    </row>
    <row r="922" spans="1:25" x14ac:dyDescent="0.2">
      <c r="A922" s="1087" t="s">
        <v>28525</v>
      </c>
      <c r="B922" s="1086"/>
      <c r="C922" s="1086"/>
      <c r="D922" s="1086"/>
    </row>
    <row r="923" spans="1:25" x14ac:dyDescent="0.2">
      <c r="A923" s="1087" t="s">
        <v>28524</v>
      </c>
      <c r="B923" s="1086"/>
      <c r="C923" s="1086"/>
      <c r="D923" s="1086"/>
    </row>
    <row r="924" spans="1:25" x14ac:dyDescent="0.2">
      <c r="A924" s="1087" t="s">
        <v>28523</v>
      </c>
      <c r="B924" s="1086">
        <v>788405.34</v>
      </c>
      <c r="C924" s="1086">
        <v>7396074</v>
      </c>
      <c r="D924" s="1086">
        <v>15063063</v>
      </c>
    </row>
    <row r="925" spans="1:25" s="1082" customFormat="1" ht="28.35" customHeight="1" x14ac:dyDescent="0.2">
      <c r="A925" s="1085" t="s">
        <v>29071</v>
      </c>
      <c r="B925" s="1084">
        <f>SUM(B922:B924)</f>
        <v>788405.34</v>
      </c>
      <c r="C925" s="1084">
        <f>SUM(C922:C924)</f>
        <v>7396074</v>
      </c>
      <c r="D925" s="1084">
        <f>SUM(D922:D924)</f>
        <v>15063063</v>
      </c>
      <c r="F925" s="1083"/>
      <c r="G925" s="1083"/>
    </row>
    <row r="926" spans="1:25" x14ac:dyDescent="0.2">
      <c r="A926" s="1081" t="s">
        <v>28522</v>
      </c>
    </row>
    <row r="927" spans="1:25" x14ac:dyDescent="0.2">
      <c r="A927" s="1080" t="s">
        <v>28521</v>
      </c>
    </row>
    <row r="930" spans="1:25" s="1057" customFormat="1" ht="12" x14ac:dyDescent="0.2">
      <c r="A930" s="1057" t="s">
        <v>28538</v>
      </c>
      <c r="F930" s="1097"/>
      <c r="G930" s="1097"/>
      <c r="L930" s="1097"/>
      <c r="M930" s="1097"/>
    </row>
    <row r="931" spans="1:25" s="1057" customFormat="1" ht="12" x14ac:dyDescent="0.2">
      <c r="A931" s="1057" t="s">
        <v>28537</v>
      </c>
      <c r="F931" s="1097"/>
      <c r="G931" s="1097"/>
      <c r="L931" s="1097"/>
      <c r="M931" s="1097"/>
    </row>
    <row r="932" spans="1:25" s="1057" customFormat="1" ht="12" x14ac:dyDescent="0.2">
      <c r="F932" s="1097"/>
      <c r="G932" s="1097"/>
      <c r="L932" s="1097"/>
      <c r="M932" s="1097"/>
    </row>
    <row r="933" spans="1:25" s="1057" customFormat="1" ht="12" x14ac:dyDescent="0.2">
      <c r="F933" s="1097"/>
      <c r="G933" s="1097"/>
      <c r="L933" s="1097"/>
      <c r="M933" s="1097"/>
    </row>
    <row r="934" spans="1:25" s="1057" customFormat="1" ht="12" x14ac:dyDescent="0.2">
      <c r="F934" s="1097"/>
      <c r="G934" s="1097"/>
      <c r="L934" s="1097"/>
      <c r="M934" s="1097"/>
    </row>
    <row r="935" spans="1:25" s="1057" customFormat="1" ht="12" x14ac:dyDescent="0.2">
      <c r="A935" s="1587" t="s">
        <v>28536</v>
      </c>
      <c r="B935" s="1587"/>
      <c r="C935" s="1587"/>
      <c r="D935" s="1587"/>
      <c r="E935" s="1099"/>
      <c r="F935" s="1098"/>
      <c r="G935" s="1098"/>
      <c r="H935" s="1099"/>
      <c r="I935" s="1099"/>
      <c r="J935" s="1099"/>
      <c r="K935" s="1099"/>
      <c r="L935" s="1097"/>
      <c r="M935" s="1097"/>
    </row>
    <row r="936" spans="1:25" s="1057" customFormat="1" ht="12" x14ac:dyDescent="0.2">
      <c r="A936" s="1587" t="s">
        <v>627</v>
      </c>
      <c r="B936" s="1587"/>
      <c r="C936" s="1587"/>
      <c r="D936" s="1587"/>
      <c r="E936" s="1099"/>
      <c r="F936" s="1098"/>
      <c r="G936" s="1098"/>
      <c r="H936" s="1099"/>
      <c r="I936" s="1099"/>
      <c r="J936" s="1099"/>
      <c r="K936" s="1099"/>
      <c r="L936" s="1097"/>
      <c r="M936" s="1097"/>
    </row>
    <row r="937" spans="1:25" s="1057" customFormat="1" ht="12" x14ac:dyDescent="0.2">
      <c r="A937" s="1587" t="s">
        <v>28535</v>
      </c>
      <c r="B937" s="1587"/>
      <c r="C937" s="1587"/>
      <c r="D937" s="1587"/>
      <c r="E937" s="1099"/>
      <c r="F937" s="1098"/>
      <c r="G937" s="1097"/>
      <c r="H937" s="1099"/>
      <c r="I937" s="1099"/>
      <c r="J937" s="1099"/>
      <c r="K937" s="1099"/>
      <c r="L937" s="1097"/>
      <c r="M937" s="1097"/>
    </row>
    <row r="938" spans="1:25" s="1057" customFormat="1" ht="12" x14ac:dyDescent="0.2">
      <c r="A938" s="1587" t="s">
        <v>28534</v>
      </c>
      <c r="B938" s="1587"/>
      <c r="C938" s="1587"/>
      <c r="D938" s="1587"/>
      <c r="E938" s="1099"/>
      <c r="F938" s="1098"/>
      <c r="G938" s="1098"/>
      <c r="H938" s="1099"/>
      <c r="I938" s="1099"/>
      <c r="J938" s="1099"/>
      <c r="K938" s="1099"/>
      <c r="L938" s="1097"/>
      <c r="M938" s="1097"/>
    </row>
    <row r="939" spans="1:25" s="1057" customFormat="1" ht="12" x14ac:dyDescent="0.2">
      <c r="F939" s="1097"/>
      <c r="G939" s="1098"/>
      <c r="L939" s="1097"/>
      <c r="M939" s="1097"/>
    </row>
    <row r="940" spans="1:25" s="1057" customFormat="1" ht="12" x14ac:dyDescent="0.2">
      <c r="F940" s="1097"/>
      <c r="G940" s="1097"/>
      <c r="L940" s="1097"/>
      <c r="M940" s="1097"/>
    </row>
    <row r="941" spans="1:25" s="1057" customFormat="1" ht="12" x14ac:dyDescent="0.2">
      <c r="F941" s="1097"/>
      <c r="G941" s="1097"/>
      <c r="L941" s="1097"/>
      <c r="M941" s="1097"/>
    </row>
    <row r="942" spans="1:25" s="1095" customFormat="1" ht="12" x14ac:dyDescent="0.2">
      <c r="A942" s="1095" t="s">
        <v>28533</v>
      </c>
      <c r="B942" s="1591" t="s">
        <v>44</v>
      </c>
      <c r="C942" s="1591"/>
      <c r="D942" s="1591"/>
      <c r="F942" s="1096"/>
      <c r="G942" s="1096"/>
      <c r="L942" s="1096"/>
      <c r="M942" s="1096"/>
    </row>
    <row r="943" spans="1:25" s="1057" customFormat="1" ht="12" x14ac:dyDescent="0.2">
      <c r="A943" s="1092" t="s">
        <v>28532</v>
      </c>
      <c r="B943" s="1092" t="s">
        <v>28546</v>
      </c>
      <c r="C943" s="1092"/>
      <c r="D943" s="1092"/>
      <c r="E943" s="1092"/>
      <c r="F943" s="1093"/>
      <c r="G943" s="1093"/>
      <c r="H943" s="1092"/>
      <c r="I943" s="1092"/>
      <c r="J943" s="1092"/>
      <c r="K943" s="1092"/>
      <c r="L943" s="1093"/>
      <c r="M943" s="1093"/>
      <c r="N943" s="1092"/>
      <c r="O943" s="1092"/>
      <c r="P943" s="1092"/>
      <c r="Q943" s="1092"/>
      <c r="R943" s="1092"/>
      <c r="S943" s="1092"/>
      <c r="T943" s="1092"/>
      <c r="U943" s="1092"/>
      <c r="V943" s="1092"/>
      <c r="W943" s="1092"/>
      <c r="X943" s="1092"/>
      <c r="Y943" s="1092"/>
    </row>
    <row r="944" spans="1:25" s="1088" customFormat="1" ht="28.35" customHeight="1" x14ac:dyDescent="0.2">
      <c r="A944" s="1091" t="s">
        <v>28530</v>
      </c>
      <c r="B944" s="1090">
        <v>2019</v>
      </c>
      <c r="C944" s="1090">
        <v>2020</v>
      </c>
      <c r="D944" s="1090" t="s">
        <v>28526</v>
      </c>
      <c r="F944" s="1089"/>
      <c r="G944" s="1089"/>
    </row>
    <row r="945" spans="1:25" x14ac:dyDescent="0.2">
      <c r="A945" s="1087" t="s">
        <v>28525</v>
      </c>
      <c r="B945" s="1086"/>
      <c r="C945" s="1086"/>
      <c r="D945" s="1094">
        <v>2196</v>
      </c>
    </row>
    <row r="946" spans="1:25" x14ac:dyDescent="0.2">
      <c r="A946" s="1087" t="s">
        <v>28524</v>
      </c>
      <c r="B946" s="1086"/>
      <c r="C946" s="1086"/>
      <c r="D946" s="1086"/>
    </row>
    <row r="947" spans="1:25" x14ac:dyDescent="0.2">
      <c r="A947" s="1087" t="s">
        <v>28523</v>
      </c>
      <c r="B947" s="1086"/>
      <c r="C947" s="1086"/>
      <c r="D947" s="1086"/>
    </row>
    <row r="948" spans="1:25" s="1082" customFormat="1" ht="28.35" customHeight="1" x14ac:dyDescent="0.2">
      <c r="A948" s="1085" t="s">
        <v>29071</v>
      </c>
      <c r="B948" s="1084">
        <f>SUM(B945:B947)</f>
        <v>0</v>
      </c>
      <c r="C948" s="1084">
        <f>SUM(C945:C947)</f>
        <v>0</v>
      </c>
      <c r="D948" s="1084">
        <f>SUM(D945:D947)</f>
        <v>2196</v>
      </c>
      <c r="F948" s="1083"/>
      <c r="G948" s="1083"/>
    </row>
    <row r="949" spans="1:25" s="1057" customFormat="1" ht="12" x14ac:dyDescent="0.2">
      <c r="A949" s="1092"/>
      <c r="B949" s="1092"/>
      <c r="C949" s="1092"/>
      <c r="D949" s="1092"/>
      <c r="E949" s="1092"/>
      <c r="F949" s="1093"/>
      <c r="G949" s="1093"/>
      <c r="H949" s="1092"/>
      <c r="I949" s="1092"/>
      <c r="J949" s="1092"/>
      <c r="K949" s="1092"/>
      <c r="L949" s="1093"/>
      <c r="M949" s="1093"/>
      <c r="N949" s="1092"/>
      <c r="O949" s="1092"/>
      <c r="P949" s="1092"/>
      <c r="Q949" s="1092"/>
      <c r="R949" s="1092"/>
      <c r="S949" s="1092"/>
      <c r="T949" s="1092"/>
      <c r="U949" s="1092"/>
      <c r="V949" s="1092"/>
      <c r="W949" s="1092"/>
      <c r="X949" s="1092"/>
      <c r="Y949" s="1092"/>
    </row>
    <row r="950" spans="1:25" s="1057" customFormat="1" ht="12" x14ac:dyDescent="0.2">
      <c r="A950" s="1092"/>
      <c r="B950" s="1092"/>
      <c r="C950" s="1092"/>
      <c r="D950" s="1092"/>
      <c r="E950" s="1092"/>
      <c r="F950" s="1093"/>
      <c r="G950" s="1093"/>
      <c r="H950" s="1092"/>
      <c r="I950" s="1092"/>
      <c r="J950" s="1092"/>
      <c r="K950" s="1092"/>
      <c r="L950" s="1093"/>
      <c r="M950" s="1093"/>
      <c r="N950" s="1092"/>
      <c r="O950" s="1092"/>
      <c r="P950" s="1092"/>
      <c r="Q950" s="1092"/>
      <c r="R950" s="1092"/>
      <c r="S950" s="1092"/>
      <c r="T950" s="1092"/>
      <c r="U950" s="1092"/>
      <c r="V950" s="1092"/>
      <c r="W950" s="1092"/>
      <c r="X950" s="1092"/>
      <c r="Y950" s="1092"/>
    </row>
    <row r="951" spans="1:25" s="1088" customFormat="1" ht="28.35" customHeight="1" x14ac:dyDescent="0.2">
      <c r="A951" s="1091" t="s">
        <v>28529</v>
      </c>
      <c r="B951" s="1090">
        <v>2019</v>
      </c>
      <c r="C951" s="1090" t="s">
        <v>28527</v>
      </c>
      <c r="D951" s="1090" t="s">
        <v>28526</v>
      </c>
      <c r="F951" s="1089"/>
      <c r="G951" s="1089"/>
    </row>
    <row r="952" spans="1:25" x14ac:dyDescent="0.2">
      <c r="A952" s="1087" t="s">
        <v>28525</v>
      </c>
      <c r="B952" s="1086"/>
      <c r="C952" s="1086"/>
      <c r="D952" s="1086">
        <v>2196</v>
      </c>
    </row>
    <row r="953" spans="1:25" x14ac:dyDescent="0.2">
      <c r="A953" s="1087" t="s">
        <v>28524</v>
      </c>
      <c r="B953" s="1086"/>
      <c r="C953" s="1086"/>
      <c r="D953" s="1086"/>
    </row>
    <row r="954" spans="1:25" x14ac:dyDescent="0.2">
      <c r="A954" s="1087" t="s">
        <v>28523</v>
      </c>
      <c r="B954" s="1086"/>
      <c r="C954" s="1086"/>
      <c r="D954" s="1086"/>
    </row>
    <row r="955" spans="1:25" s="1082" customFormat="1" ht="28.35" customHeight="1" x14ac:dyDescent="0.2">
      <c r="A955" s="1085" t="s">
        <v>29071</v>
      </c>
      <c r="B955" s="1084">
        <f>SUM(B952:B954)</f>
        <v>0</v>
      </c>
      <c r="C955" s="1084">
        <f>SUM(C952:C954)</f>
        <v>0</v>
      </c>
      <c r="D955" s="1084">
        <f>SUM(D952:D954)</f>
        <v>2196</v>
      </c>
      <c r="F955" s="1083"/>
      <c r="G955" s="1083"/>
    </row>
    <row r="956" spans="1:25" s="1057" customFormat="1" ht="12" x14ac:dyDescent="0.2">
      <c r="A956" s="1092"/>
      <c r="B956" s="1092"/>
      <c r="C956" s="1092"/>
      <c r="D956" s="1092"/>
      <c r="E956" s="1092"/>
      <c r="F956" s="1093"/>
      <c r="G956" s="1093"/>
      <c r="H956" s="1092"/>
      <c r="I956" s="1092"/>
      <c r="J956" s="1092"/>
      <c r="K956" s="1092"/>
      <c r="L956" s="1093"/>
      <c r="M956" s="1093"/>
      <c r="N956" s="1092"/>
      <c r="O956" s="1092"/>
      <c r="P956" s="1092"/>
      <c r="Q956" s="1092"/>
      <c r="R956" s="1092"/>
      <c r="S956" s="1092"/>
      <c r="T956" s="1092"/>
      <c r="U956" s="1092"/>
      <c r="V956" s="1092"/>
      <c r="W956" s="1092"/>
      <c r="X956" s="1092"/>
      <c r="Y956" s="1092"/>
    </row>
    <row r="957" spans="1:25" s="1057" customFormat="1" ht="12" x14ac:dyDescent="0.2">
      <c r="A957" s="1092"/>
      <c r="B957" s="1092"/>
      <c r="C957" s="1092"/>
      <c r="D957" s="1092"/>
      <c r="E957" s="1092"/>
      <c r="F957" s="1093"/>
      <c r="G957" s="1093"/>
      <c r="H957" s="1092"/>
      <c r="I957" s="1092"/>
      <c r="J957" s="1092"/>
      <c r="K957" s="1092"/>
      <c r="L957" s="1093"/>
      <c r="M957" s="1093"/>
      <c r="N957" s="1092"/>
      <c r="O957" s="1092"/>
      <c r="P957" s="1092"/>
      <c r="Q957" s="1092"/>
      <c r="R957" s="1092"/>
      <c r="S957" s="1092"/>
      <c r="T957" s="1092"/>
      <c r="U957" s="1092"/>
      <c r="V957" s="1092"/>
      <c r="W957" s="1092"/>
      <c r="X957" s="1092"/>
      <c r="Y957" s="1092"/>
    </row>
    <row r="958" spans="1:25" s="1088" customFormat="1" ht="28.35" customHeight="1" x14ac:dyDescent="0.2">
      <c r="A958" s="1091" t="s">
        <v>28528</v>
      </c>
      <c r="B958" s="1090">
        <v>2019</v>
      </c>
      <c r="C958" s="1090" t="s">
        <v>28527</v>
      </c>
      <c r="D958" s="1090" t="s">
        <v>28526</v>
      </c>
      <c r="F958" s="1089"/>
      <c r="G958" s="1089"/>
    </row>
    <row r="959" spans="1:25" x14ac:dyDescent="0.2">
      <c r="A959" s="1087" t="s">
        <v>28525</v>
      </c>
      <c r="B959" s="1086"/>
      <c r="C959" s="1086"/>
      <c r="D959" s="1086">
        <v>2196</v>
      </c>
    </row>
    <row r="960" spans="1:25" x14ac:dyDescent="0.2">
      <c r="A960" s="1087" t="s">
        <v>28524</v>
      </c>
      <c r="B960" s="1086"/>
      <c r="C960" s="1086"/>
      <c r="D960" s="1086"/>
    </row>
    <row r="961" spans="1:13" x14ac:dyDescent="0.2">
      <c r="A961" s="1087" t="s">
        <v>28523</v>
      </c>
      <c r="B961" s="1086"/>
      <c r="C961" s="1086"/>
      <c r="D961" s="1086"/>
    </row>
    <row r="962" spans="1:13" s="1082" customFormat="1" ht="28.35" customHeight="1" x14ac:dyDescent="0.2">
      <c r="A962" s="1085" t="s">
        <v>29071</v>
      </c>
      <c r="B962" s="1084">
        <f>SUM(B959:B961)</f>
        <v>0</v>
      </c>
      <c r="C962" s="1084">
        <f>SUM(C959:C961)</f>
        <v>0</v>
      </c>
      <c r="D962" s="1084">
        <f>SUM(D959:D961)</f>
        <v>2196</v>
      </c>
      <c r="F962" s="1083"/>
      <c r="G962" s="1083"/>
    </row>
    <row r="963" spans="1:13" x14ac:dyDescent="0.2">
      <c r="A963" s="1081" t="s">
        <v>28522</v>
      </c>
    </row>
    <row r="964" spans="1:13" x14ac:dyDescent="0.2">
      <c r="A964" s="1080" t="s">
        <v>28521</v>
      </c>
    </row>
    <row r="965" spans="1:13" x14ac:dyDescent="0.2">
      <c r="A965" s="1080"/>
    </row>
    <row r="966" spans="1:13" x14ac:dyDescent="0.2">
      <c r="A966" s="1080"/>
    </row>
    <row r="967" spans="1:13" s="1057" customFormat="1" ht="12" x14ac:dyDescent="0.2">
      <c r="A967" s="1057" t="s">
        <v>28538</v>
      </c>
      <c r="F967" s="1097"/>
      <c r="G967" s="1097"/>
      <c r="L967" s="1097"/>
      <c r="M967" s="1097"/>
    </row>
    <row r="968" spans="1:13" s="1057" customFormat="1" ht="12" x14ac:dyDescent="0.2">
      <c r="A968" s="1057" t="s">
        <v>28537</v>
      </c>
      <c r="F968" s="1097"/>
      <c r="G968" s="1097"/>
      <c r="L968" s="1097"/>
      <c r="M968" s="1097"/>
    </row>
    <row r="969" spans="1:13" s="1057" customFormat="1" ht="12" x14ac:dyDescent="0.2">
      <c r="F969" s="1097"/>
      <c r="G969" s="1097"/>
      <c r="L969" s="1097"/>
      <c r="M969" s="1097"/>
    </row>
    <row r="970" spans="1:13" s="1057" customFormat="1" ht="12" x14ac:dyDescent="0.2">
      <c r="F970" s="1097"/>
      <c r="G970" s="1097"/>
      <c r="L970" s="1097"/>
      <c r="M970" s="1097"/>
    </row>
    <row r="971" spans="1:13" s="1057" customFormat="1" ht="12" x14ac:dyDescent="0.2">
      <c r="F971" s="1097"/>
      <c r="G971" s="1097"/>
      <c r="L971" s="1097"/>
      <c r="M971" s="1097"/>
    </row>
    <row r="972" spans="1:13" s="1057" customFormat="1" ht="12" x14ac:dyDescent="0.2">
      <c r="A972" s="1587" t="s">
        <v>28536</v>
      </c>
      <c r="B972" s="1587"/>
      <c r="C972" s="1587"/>
      <c r="D972" s="1587"/>
      <c r="E972" s="1099"/>
      <c r="F972" s="1098"/>
      <c r="G972" s="1098"/>
      <c r="H972" s="1099"/>
      <c r="I972" s="1099"/>
      <c r="J972" s="1099"/>
      <c r="K972" s="1099"/>
      <c r="L972" s="1097"/>
      <c r="M972" s="1097"/>
    </row>
    <row r="973" spans="1:13" s="1057" customFormat="1" ht="12" x14ac:dyDescent="0.2">
      <c r="A973" s="1587" t="s">
        <v>627</v>
      </c>
      <c r="B973" s="1587"/>
      <c r="C973" s="1587"/>
      <c r="D973" s="1587"/>
      <c r="E973" s="1099"/>
      <c r="F973" s="1098"/>
      <c r="G973" s="1098"/>
      <c r="H973" s="1099"/>
      <c r="I973" s="1099"/>
      <c r="J973" s="1099"/>
      <c r="K973" s="1099"/>
      <c r="L973" s="1097"/>
      <c r="M973" s="1097"/>
    </row>
    <row r="974" spans="1:13" s="1057" customFormat="1" ht="12" x14ac:dyDescent="0.2">
      <c r="A974" s="1587" t="s">
        <v>28535</v>
      </c>
      <c r="B974" s="1587"/>
      <c r="C974" s="1587"/>
      <c r="D974" s="1587"/>
      <c r="E974" s="1099"/>
      <c r="F974" s="1098"/>
      <c r="G974" s="1097"/>
      <c r="H974" s="1099"/>
      <c r="I974" s="1099"/>
      <c r="J974" s="1099"/>
      <c r="K974" s="1099"/>
      <c r="L974" s="1097"/>
      <c r="M974" s="1097"/>
    </row>
    <row r="975" spans="1:13" s="1057" customFormat="1" ht="12" x14ac:dyDescent="0.2">
      <c r="A975" s="1587" t="s">
        <v>28534</v>
      </c>
      <c r="B975" s="1587"/>
      <c r="C975" s="1587"/>
      <c r="D975" s="1587"/>
      <c r="E975" s="1099"/>
      <c r="F975" s="1098"/>
      <c r="G975" s="1098"/>
      <c r="H975" s="1099"/>
      <c r="I975" s="1099"/>
      <c r="J975" s="1099"/>
      <c r="K975" s="1099"/>
      <c r="L975" s="1097"/>
      <c r="M975" s="1097"/>
    </row>
    <row r="976" spans="1:13" s="1057" customFormat="1" ht="12" x14ac:dyDescent="0.2">
      <c r="F976" s="1097"/>
      <c r="G976" s="1098"/>
      <c r="L976" s="1097"/>
      <c r="M976" s="1097"/>
    </row>
    <row r="977" spans="1:25" s="1057" customFormat="1" ht="12" x14ac:dyDescent="0.2">
      <c r="F977" s="1097"/>
      <c r="G977" s="1097"/>
      <c r="L977" s="1097"/>
      <c r="M977" s="1097"/>
    </row>
    <row r="978" spans="1:25" s="1057" customFormat="1" ht="12" x14ac:dyDescent="0.2">
      <c r="F978" s="1097"/>
      <c r="G978" s="1097"/>
      <c r="L978" s="1097"/>
      <c r="M978" s="1097"/>
    </row>
    <row r="979" spans="1:25" s="1095" customFormat="1" ht="12" x14ac:dyDescent="0.2">
      <c r="A979" s="1095" t="s">
        <v>28533</v>
      </c>
      <c r="B979" s="1095" t="s">
        <v>28544</v>
      </c>
      <c r="F979" s="1096"/>
      <c r="G979" s="1096"/>
      <c r="L979" s="1096"/>
      <c r="M979" s="1096"/>
    </row>
    <row r="980" spans="1:25" s="1057" customFormat="1" ht="12" x14ac:dyDescent="0.2">
      <c r="A980" s="1092" t="s">
        <v>28532</v>
      </c>
      <c r="B980" s="1092" t="s">
        <v>28541</v>
      </c>
      <c r="C980" s="1092"/>
      <c r="D980" s="1092"/>
      <c r="E980" s="1092"/>
      <c r="F980" s="1093"/>
      <c r="G980" s="1093"/>
      <c r="H980" s="1092"/>
      <c r="I980" s="1092"/>
      <c r="J980" s="1092"/>
      <c r="K980" s="1092"/>
      <c r="L980" s="1093"/>
      <c r="M980" s="1093"/>
      <c r="N980" s="1092"/>
      <c r="O980" s="1092"/>
      <c r="P980" s="1092"/>
      <c r="Q980" s="1092"/>
      <c r="R980" s="1092"/>
      <c r="S980" s="1092"/>
      <c r="T980" s="1092"/>
      <c r="U980" s="1092"/>
      <c r="V980" s="1092"/>
      <c r="W980" s="1092"/>
      <c r="X980" s="1092"/>
      <c r="Y980" s="1092"/>
    </row>
    <row r="981" spans="1:25" s="1088" customFormat="1" ht="28.35" customHeight="1" x14ac:dyDescent="0.2">
      <c r="A981" s="1091" t="s">
        <v>28530</v>
      </c>
      <c r="B981" s="1090">
        <v>2019</v>
      </c>
      <c r="C981" s="1090">
        <v>2020</v>
      </c>
      <c r="D981" s="1090" t="s">
        <v>28526</v>
      </c>
      <c r="F981" s="1089"/>
      <c r="G981" s="1089"/>
    </row>
    <row r="982" spans="1:25" x14ac:dyDescent="0.2">
      <c r="A982" s="1087" t="s">
        <v>28525</v>
      </c>
      <c r="B982" s="1086">
        <f t="shared" ref="B982:D984" si="33">B1020+B1057+B1096</f>
        <v>120737258</v>
      </c>
      <c r="C982" s="1086">
        <f t="shared" si="33"/>
        <v>166201209</v>
      </c>
      <c r="D982" s="1086">
        <f t="shared" si="33"/>
        <v>142709002</v>
      </c>
    </row>
    <row r="983" spans="1:25" x14ac:dyDescent="0.2">
      <c r="A983" s="1087" t="s">
        <v>28524</v>
      </c>
      <c r="B983" s="1086">
        <f t="shared" si="33"/>
        <v>6378812800</v>
      </c>
      <c r="C983" s="1086">
        <f t="shared" si="33"/>
        <v>7147079568</v>
      </c>
      <c r="D983" s="1086">
        <f t="shared" si="33"/>
        <v>7686425418</v>
      </c>
    </row>
    <row r="984" spans="1:25" x14ac:dyDescent="0.2">
      <c r="A984" s="1087" t="s">
        <v>28523</v>
      </c>
      <c r="B984" s="1086">
        <f t="shared" si="33"/>
        <v>0</v>
      </c>
      <c r="C984" s="1086">
        <f t="shared" si="33"/>
        <v>0</v>
      </c>
      <c r="D984" s="1086">
        <f t="shared" si="33"/>
        <v>0</v>
      </c>
    </row>
    <row r="985" spans="1:25" s="1082" customFormat="1" ht="28.35" customHeight="1" x14ac:dyDescent="0.2">
      <c r="A985" s="1085" t="s">
        <v>29071</v>
      </c>
      <c r="B985" s="1084">
        <f>SUM(B982:B984)</f>
        <v>6499550058</v>
      </c>
      <c r="C985" s="1084">
        <f>SUM(C982:C984)</f>
        <v>7313280777</v>
      </c>
      <c r="D985" s="1084">
        <f>SUM(D982:D984)</f>
        <v>7829134420</v>
      </c>
      <c r="F985" s="1083"/>
      <c r="G985" s="1083"/>
    </row>
    <row r="986" spans="1:25" s="1057" customFormat="1" ht="12" x14ac:dyDescent="0.2">
      <c r="A986" s="1092"/>
      <c r="B986" s="1092"/>
      <c r="C986" s="1092"/>
      <c r="D986" s="1092"/>
      <c r="E986" s="1092"/>
      <c r="F986" s="1093"/>
      <c r="G986" s="1093"/>
      <c r="H986" s="1092"/>
      <c r="I986" s="1092"/>
      <c r="J986" s="1092"/>
      <c r="K986" s="1092"/>
      <c r="L986" s="1093"/>
      <c r="M986" s="1093"/>
      <c r="N986" s="1092"/>
      <c r="O986" s="1092"/>
      <c r="P986" s="1092"/>
      <c r="Q986" s="1092"/>
      <c r="R986" s="1092"/>
      <c r="S986" s="1092"/>
      <c r="T986" s="1092"/>
      <c r="U986" s="1092"/>
      <c r="V986" s="1092"/>
      <c r="W986" s="1092"/>
      <c r="X986" s="1092"/>
      <c r="Y986" s="1092"/>
    </row>
    <row r="987" spans="1:25" s="1057" customFormat="1" ht="12" x14ac:dyDescent="0.2">
      <c r="A987" s="1092"/>
      <c r="B987" s="1092"/>
      <c r="C987" s="1092"/>
      <c r="D987" s="1092"/>
      <c r="E987" s="1092"/>
      <c r="F987" s="1093"/>
      <c r="G987" s="1093"/>
      <c r="H987" s="1092"/>
      <c r="I987" s="1092"/>
      <c r="J987" s="1092"/>
      <c r="K987" s="1092"/>
      <c r="L987" s="1093"/>
      <c r="M987" s="1093"/>
      <c r="N987" s="1092"/>
      <c r="O987" s="1092"/>
      <c r="P987" s="1092"/>
      <c r="Q987" s="1092"/>
      <c r="R987" s="1092"/>
      <c r="S987" s="1092"/>
      <c r="T987" s="1092"/>
      <c r="U987" s="1092"/>
      <c r="V987" s="1092"/>
      <c r="W987" s="1092"/>
      <c r="X987" s="1092"/>
      <c r="Y987" s="1092"/>
    </row>
    <row r="988" spans="1:25" s="1088" customFormat="1" ht="28.35" customHeight="1" x14ac:dyDescent="0.2">
      <c r="A988" s="1091" t="s">
        <v>28529</v>
      </c>
      <c r="B988" s="1090">
        <v>2019</v>
      </c>
      <c r="C988" s="1090" t="s">
        <v>28527</v>
      </c>
      <c r="D988" s="1090" t="s">
        <v>28526</v>
      </c>
      <c r="F988" s="1089"/>
      <c r="G988" s="1089"/>
    </row>
    <row r="989" spans="1:25" x14ac:dyDescent="0.2">
      <c r="A989" s="1087" t="s">
        <v>28525</v>
      </c>
      <c r="B989" s="1086">
        <f t="shared" ref="B989:D991" si="34">B1027+B1064+B1103</f>
        <v>140708740</v>
      </c>
      <c r="C989" s="1086">
        <f t="shared" si="34"/>
        <v>154109161</v>
      </c>
      <c r="D989" s="1086">
        <f t="shared" si="34"/>
        <v>142709002</v>
      </c>
      <c r="F989" s="1100"/>
    </row>
    <row r="990" spans="1:25" x14ac:dyDescent="0.2">
      <c r="A990" s="1087" t="s">
        <v>28524</v>
      </c>
      <c r="B990" s="1086">
        <f t="shared" si="34"/>
        <v>7420121524</v>
      </c>
      <c r="C990" s="1086">
        <f t="shared" si="34"/>
        <v>7165645573</v>
      </c>
      <c r="D990" s="1086">
        <f t="shared" si="34"/>
        <v>7686425418</v>
      </c>
      <c r="F990" s="1100"/>
    </row>
    <row r="991" spans="1:25" x14ac:dyDescent="0.2">
      <c r="A991" s="1087" t="s">
        <v>28523</v>
      </c>
      <c r="B991" s="1086">
        <f t="shared" si="34"/>
        <v>0</v>
      </c>
      <c r="C991" s="1086">
        <f t="shared" si="34"/>
        <v>0</v>
      </c>
      <c r="D991" s="1086">
        <f t="shared" si="34"/>
        <v>0</v>
      </c>
      <c r="F991" s="1100"/>
    </row>
    <row r="992" spans="1:25" s="1082" customFormat="1" ht="28.35" customHeight="1" x14ac:dyDescent="0.2">
      <c r="A992" s="1085" t="s">
        <v>29071</v>
      </c>
      <c r="B992" s="1084">
        <f>SUM(B989:B991)</f>
        <v>7560830264</v>
      </c>
      <c r="C992" s="1084">
        <f>SUM(C989:C991)</f>
        <v>7319754734</v>
      </c>
      <c r="D992" s="1084">
        <f>SUM(D989:D991)</f>
        <v>7829134420</v>
      </c>
      <c r="F992" s="1083"/>
      <c r="G992" s="1083"/>
    </row>
    <row r="993" spans="1:25" s="1057" customFormat="1" ht="25.5" customHeight="1" x14ac:dyDescent="0.2">
      <c r="A993" s="1589" t="s">
        <v>28545</v>
      </c>
      <c r="B993" s="1589"/>
      <c r="C993" s="1589"/>
      <c r="D993" s="1589"/>
      <c r="E993" s="1092"/>
      <c r="F993" s="1093"/>
      <c r="G993" s="1093"/>
      <c r="H993" s="1092"/>
      <c r="I993" s="1092"/>
      <c r="J993" s="1092"/>
      <c r="K993" s="1092"/>
      <c r="L993" s="1093"/>
      <c r="M993" s="1093"/>
      <c r="N993" s="1092"/>
      <c r="O993" s="1092"/>
      <c r="P993" s="1092"/>
      <c r="Q993" s="1092"/>
      <c r="R993" s="1092"/>
      <c r="S993" s="1092"/>
      <c r="T993" s="1092"/>
      <c r="U993" s="1092"/>
      <c r="V993" s="1092"/>
      <c r="W993" s="1092"/>
      <c r="X993" s="1092"/>
      <c r="Y993" s="1092"/>
    </row>
    <row r="994" spans="1:25" s="1057" customFormat="1" ht="12" x14ac:dyDescent="0.2">
      <c r="A994" s="1092"/>
      <c r="B994" s="1092"/>
      <c r="C994" s="1092"/>
      <c r="D994" s="1092"/>
      <c r="E994" s="1092"/>
      <c r="F994" s="1093"/>
      <c r="G994" s="1093"/>
      <c r="H994" s="1092"/>
      <c r="I994" s="1092"/>
      <c r="J994" s="1092"/>
      <c r="K994" s="1092"/>
      <c r="L994" s="1093"/>
      <c r="M994" s="1093"/>
      <c r="N994" s="1092"/>
      <c r="O994" s="1092"/>
      <c r="P994" s="1092"/>
      <c r="Q994" s="1092"/>
      <c r="R994" s="1092"/>
      <c r="S994" s="1092"/>
      <c r="T994" s="1092"/>
      <c r="U994" s="1092"/>
      <c r="V994" s="1092"/>
      <c r="W994" s="1092"/>
      <c r="X994" s="1092"/>
      <c r="Y994" s="1092"/>
    </row>
    <row r="995" spans="1:25" s="1057" customFormat="1" ht="12" x14ac:dyDescent="0.2">
      <c r="A995" s="1092"/>
      <c r="B995" s="1092"/>
      <c r="C995" s="1092"/>
      <c r="D995" s="1092"/>
      <c r="E995" s="1092"/>
      <c r="F995" s="1093"/>
      <c r="G995" s="1093"/>
      <c r="H995" s="1092"/>
      <c r="I995" s="1092"/>
      <c r="J995" s="1092"/>
      <c r="K995" s="1092"/>
      <c r="L995" s="1093"/>
      <c r="M995" s="1093"/>
      <c r="N995" s="1092"/>
      <c r="O995" s="1092"/>
      <c r="P995" s="1092"/>
      <c r="Q995" s="1092"/>
      <c r="R995" s="1092"/>
      <c r="S995" s="1092"/>
      <c r="T995" s="1092"/>
      <c r="U995" s="1092"/>
      <c r="V995" s="1092"/>
      <c r="W995" s="1092"/>
      <c r="X995" s="1092"/>
      <c r="Y995" s="1092"/>
    </row>
    <row r="996" spans="1:25" s="1088" customFormat="1" ht="28.35" customHeight="1" x14ac:dyDescent="0.2">
      <c r="A996" s="1091" t="s">
        <v>28528</v>
      </c>
      <c r="B996" s="1090">
        <v>2019</v>
      </c>
      <c r="C996" s="1090" t="s">
        <v>28527</v>
      </c>
      <c r="D996" s="1090" t="s">
        <v>28526</v>
      </c>
      <c r="F996" s="1089"/>
      <c r="G996" s="1089"/>
    </row>
    <row r="997" spans="1:25" x14ac:dyDescent="0.2">
      <c r="A997" s="1087" t="s">
        <v>28525</v>
      </c>
      <c r="B997" s="1086">
        <f t="shared" ref="B997:D999" si="35">B1034+B1071+B1111</f>
        <v>129211702.48999995</v>
      </c>
      <c r="C997" s="1086">
        <f t="shared" si="35"/>
        <v>154109161</v>
      </c>
      <c r="D997" s="1086">
        <f t="shared" si="35"/>
        <v>142709002</v>
      </c>
    </row>
    <row r="998" spans="1:25" x14ac:dyDescent="0.2">
      <c r="A998" s="1087" t="s">
        <v>28524</v>
      </c>
      <c r="B998" s="1086">
        <f t="shared" si="35"/>
        <v>7091238639.8400021</v>
      </c>
      <c r="C998" s="1086">
        <f t="shared" si="35"/>
        <v>7170571153.1000004</v>
      </c>
      <c r="D998" s="1086">
        <f t="shared" si="35"/>
        <v>7686425418</v>
      </c>
    </row>
    <row r="999" spans="1:25" x14ac:dyDescent="0.2">
      <c r="A999" s="1087" t="s">
        <v>28523</v>
      </c>
      <c r="B999" s="1086">
        <f t="shared" si="35"/>
        <v>0</v>
      </c>
      <c r="C999" s="1086">
        <f t="shared" si="35"/>
        <v>0</v>
      </c>
      <c r="D999" s="1086">
        <f t="shared" si="35"/>
        <v>0</v>
      </c>
    </row>
    <row r="1000" spans="1:25" s="1082" customFormat="1" ht="28.35" customHeight="1" x14ac:dyDescent="0.2">
      <c r="A1000" s="1085" t="s">
        <v>29071</v>
      </c>
      <c r="B1000" s="1084">
        <f>SUM(B997:B999)</f>
        <v>7220450342.3300018</v>
      </c>
      <c r="C1000" s="1084">
        <f>SUM(C997:C999)</f>
        <v>7324680314.1000004</v>
      </c>
      <c r="D1000" s="1084">
        <f>SUM(D997:D999)</f>
        <v>7829134420</v>
      </c>
      <c r="F1000" s="1083"/>
      <c r="G1000" s="1083"/>
    </row>
    <row r="1001" spans="1:25" x14ac:dyDescent="0.2">
      <c r="A1001" s="1081" t="s">
        <v>28522</v>
      </c>
    </row>
    <row r="1002" spans="1:25" x14ac:dyDescent="0.2">
      <c r="A1002" s="1080" t="s">
        <v>28521</v>
      </c>
    </row>
    <row r="1005" spans="1:25" s="1057" customFormat="1" ht="12" x14ac:dyDescent="0.2">
      <c r="A1005" s="1057" t="s">
        <v>28538</v>
      </c>
      <c r="F1005" s="1097"/>
      <c r="G1005" s="1097"/>
      <c r="L1005" s="1097"/>
      <c r="M1005" s="1097"/>
    </row>
    <row r="1006" spans="1:25" s="1057" customFormat="1" ht="12" x14ac:dyDescent="0.2">
      <c r="A1006" s="1057" t="s">
        <v>28537</v>
      </c>
      <c r="F1006" s="1097"/>
      <c r="G1006" s="1097"/>
      <c r="L1006" s="1097"/>
      <c r="M1006" s="1097"/>
    </row>
    <row r="1007" spans="1:25" s="1057" customFormat="1" ht="12" x14ac:dyDescent="0.2">
      <c r="F1007" s="1097"/>
      <c r="G1007" s="1097"/>
      <c r="L1007" s="1097"/>
      <c r="M1007" s="1097"/>
    </row>
    <row r="1008" spans="1:25" s="1057" customFormat="1" ht="12" x14ac:dyDescent="0.2">
      <c r="F1008" s="1097"/>
      <c r="G1008" s="1097"/>
      <c r="L1008" s="1097"/>
      <c r="M1008" s="1097"/>
    </row>
    <row r="1009" spans="1:25" s="1057" customFormat="1" ht="12" x14ac:dyDescent="0.2">
      <c r="F1009" s="1097"/>
      <c r="G1009" s="1097"/>
      <c r="L1009" s="1097"/>
      <c r="M1009" s="1097"/>
    </row>
    <row r="1010" spans="1:25" s="1057" customFormat="1" ht="12" x14ac:dyDescent="0.2">
      <c r="A1010" s="1587" t="s">
        <v>28536</v>
      </c>
      <c r="B1010" s="1587"/>
      <c r="C1010" s="1587"/>
      <c r="D1010" s="1587"/>
      <c r="E1010" s="1099"/>
      <c r="F1010" s="1098"/>
      <c r="G1010" s="1098"/>
      <c r="H1010" s="1099"/>
      <c r="I1010" s="1099"/>
      <c r="J1010" s="1099"/>
      <c r="K1010" s="1099"/>
      <c r="L1010" s="1097"/>
      <c r="M1010" s="1097"/>
    </row>
    <row r="1011" spans="1:25" s="1057" customFormat="1" ht="12" x14ac:dyDescent="0.2">
      <c r="A1011" s="1587" t="s">
        <v>627</v>
      </c>
      <c r="B1011" s="1587"/>
      <c r="C1011" s="1587"/>
      <c r="D1011" s="1587"/>
      <c r="E1011" s="1099"/>
      <c r="F1011" s="1098"/>
      <c r="G1011" s="1098"/>
      <c r="H1011" s="1099"/>
      <c r="I1011" s="1099"/>
      <c r="J1011" s="1099"/>
      <c r="K1011" s="1099"/>
      <c r="L1011" s="1097"/>
      <c r="M1011" s="1097"/>
    </row>
    <row r="1012" spans="1:25" s="1057" customFormat="1" ht="12" x14ac:dyDescent="0.2">
      <c r="A1012" s="1587" t="s">
        <v>28535</v>
      </c>
      <c r="B1012" s="1587"/>
      <c r="C1012" s="1587"/>
      <c r="D1012" s="1587"/>
      <c r="E1012" s="1099"/>
      <c r="F1012" s="1098"/>
      <c r="G1012" s="1097"/>
      <c r="H1012" s="1099"/>
      <c r="I1012" s="1099"/>
      <c r="J1012" s="1099"/>
      <c r="K1012" s="1099"/>
      <c r="L1012" s="1097"/>
      <c r="M1012" s="1097"/>
    </row>
    <row r="1013" spans="1:25" s="1057" customFormat="1" ht="12" x14ac:dyDescent="0.2">
      <c r="A1013" s="1587" t="s">
        <v>28534</v>
      </c>
      <c r="B1013" s="1587"/>
      <c r="C1013" s="1587"/>
      <c r="D1013" s="1587"/>
      <c r="E1013" s="1099"/>
      <c r="F1013" s="1098"/>
      <c r="G1013" s="1098"/>
      <c r="H1013" s="1099"/>
      <c r="I1013" s="1099"/>
      <c r="J1013" s="1099"/>
      <c r="K1013" s="1099"/>
      <c r="L1013" s="1097"/>
      <c r="M1013" s="1097"/>
    </row>
    <row r="1014" spans="1:25" s="1057" customFormat="1" ht="12" x14ac:dyDescent="0.2">
      <c r="F1014" s="1097"/>
      <c r="G1014" s="1098"/>
      <c r="L1014" s="1097"/>
      <c r="M1014" s="1097"/>
    </row>
    <row r="1015" spans="1:25" s="1057" customFormat="1" ht="12" x14ac:dyDescent="0.2">
      <c r="F1015" s="1097"/>
      <c r="G1015" s="1097"/>
      <c r="L1015" s="1097"/>
      <c r="M1015" s="1097"/>
    </row>
    <row r="1016" spans="1:25" s="1057" customFormat="1" ht="12" x14ac:dyDescent="0.2">
      <c r="F1016" s="1097"/>
      <c r="G1016" s="1097"/>
      <c r="L1016" s="1097"/>
      <c r="M1016" s="1097"/>
    </row>
    <row r="1017" spans="1:25" s="1095" customFormat="1" ht="12" x14ac:dyDescent="0.2">
      <c r="A1017" s="1095" t="s">
        <v>28533</v>
      </c>
      <c r="B1017" s="1095" t="s">
        <v>28544</v>
      </c>
      <c r="F1017" s="1096"/>
      <c r="G1017" s="1096"/>
      <c r="L1017" s="1096"/>
      <c r="M1017" s="1096"/>
    </row>
    <row r="1018" spans="1:25" s="1057" customFormat="1" ht="12" x14ac:dyDescent="0.2">
      <c r="A1018" s="1092" t="s">
        <v>28532</v>
      </c>
      <c r="B1018" s="1092" t="s">
        <v>28540</v>
      </c>
      <c r="C1018" s="1092"/>
      <c r="D1018" s="1092"/>
      <c r="E1018" s="1092"/>
      <c r="F1018" s="1093"/>
      <c r="G1018" s="1093"/>
      <c r="H1018" s="1092"/>
      <c r="I1018" s="1092"/>
      <c r="J1018" s="1092"/>
      <c r="K1018" s="1092"/>
      <c r="L1018" s="1093"/>
      <c r="M1018" s="1093"/>
      <c r="N1018" s="1092"/>
      <c r="O1018" s="1092"/>
      <c r="P1018" s="1092"/>
      <c r="Q1018" s="1092"/>
      <c r="R1018" s="1092"/>
      <c r="S1018" s="1092"/>
      <c r="T1018" s="1092"/>
      <c r="U1018" s="1092"/>
      <c r="V1018" s="1092"/>
      <c r="W1018" s="1092"/>
      <c r="X1018" s="1092"/>
      <c r="Y1018" s="1092"/>
    </row>
    <row r="1019" spans="1:25" s="1088" customFormat="1" ht="28.35" customHeight="1" x14ac:dyDescent="0.2">
      <c r="A1019" s="1091" t="s">
        <v>28530</v>
      </c>
      <c r="B1019" s="1090">
        <v>2019</v>
      </c>
      <c r="C1019" s="1090">
        <v>2020</v>
      </c>
      <c r="D1019" s="1090" t="s">
        <v>28526</v>
      </c>
      <c r="F1019" s="1089"/>
      <c r="G1019" s="1089"/>
    </row>
    <row r="1020" spans="1:25" x14ac:dyDescent="0.2">
      <c r="A1020" s="1087" t="s">
        <v>28525</v>
      </c>
      <c r="B1020" s="1086"/>
      <c r="C1020" s="1086">
        <v>1334254</v>
      </c>
      <c r="D1020" s="1086"/>
    </row>
    <row r="1021" spans="1:25" x14ac:dyDescent="0.2">
      <c r="A1021" s="1087" t="s">
        <v>28524</v>
      </c>
      <c r="B1021" s="1086">
        <v>1555803350</v>
      </c>
      <c r="C1021" s="1086">
        <v>2117654679</v>
      </c>
      <c r="D1021" s="1086">
        <v>398976805</v>
      </c>
    </row>
    <row r="1022" spans="1:25" x14ac:dyDescent="0.2">
      <c r="A1022" s="1087" t="s">
        <v>28523</v>
      </c>
      <c r="B1022" s="1086"/>
      <c r="C1022" s="1086"/>
      <c r="D1022" s="1086"/>
    </row>
    <row r="1023" spans="1:25" s="1082" customFormat="1" ht="28.35" customHeight="1" x14ac:dyDescent="0.2">
      <c r="A1023" s="1085" t="s">
        <v>29071</v>
      </c>
      <c r="B1023" s="1084">
        <f>SUM(B1020:B1022)</f>
        <v>1555803350</v>
      </c>
      <c r="C1023" s="1084">
        <f>SUM(C1020:C1022)</f>
        <v>2118988933</v>
      </c>
      <c r="D1023" s="1084">
        <f>SUM(D1020:D1022)</f>
        <v>398976805</v>
      </c>
      <c r="F1023" s="1083"/>
      <c r="G1023" s="1083"/>
    </row>
    <row r="1024" spans="1:25" s="1057" customFormat="1" ht="12" x14ac:dyDescent="0.2">
      <c r="A1024" s="1092"/>
      <c r="B1024" s="1092"/>
      <c r="C1024" s="1092"/>
      <c r="D1024" s="1092"/>
      <c r="E1024" s="1092"/>
      <c r="F1024" s="1093"/>
      <c r="G1024" s="1093"/>
      <c r="H1024" s="1092"/>
      <c r="I1024" s="1092"/>
      <c r="J1024" s="1092"/>
      <c r="K1024" s="1092"/>
      <c r="L1024" s="1093"/>
      <c r="M1024" s="1093"/>
      <c r="N1024" s="1092"/>
      <c r="O1024" s="1092"/>
      <c r="P1024" s="1092"/>
      <c r="Q1024" s="1092"/>
      <c r="R1024" s="1092"/>
      <c r="S1024" s="1092"/>
      <c r="T1024" s="1092"/>
      <c r="U1024" s="1092"/>
      <c r="V1024" s="1092"/>
      <c r="W1024" s="1092"/>
      <c r="X1024" s="1092"/>
      <c r="Y1024" s="1092"/>
    </row>
    <row r="1025" spans="1:25" s="1057" customFormat="1" ht="12" x14ac:dyDescent="0.2">
      <c r="A1025" s="1092"/>
      <c r="B1025" s="1092"/>
      <c r="C1025" s="1092"/>
      <c r="D1025" s="1092"/>
      <c r="E1025" s="1092"/>
      <c r="F1025" s="1093"/>
      <c r="G1025" s="1093"/>
      <c r="H1025" s="1092"/>
      <c r="I1025" s="1092"/>
      <c r="J1025" s="1092"/>
      <c r="K1025" s="1092"/>
      <c r="L1025" s="1093"/>
      <c r="M1025" s="1093"/>
      <c r="N1025" s="1092"/>
      <c r="O1025" s="1092"/>
      <c r="P1025" s="1092"/>
      <c r="Q1025" s="1092"/>
      <c r="R1025" s="1092"/>
      <c r="S1025" s="1092"/>
      <c r="T1025" s="1092"/>
      <c r="U1025" s="1092"/>
      <c r="V1025" s="1092"/>
      <c r="W1025" s="1092"/>
      <c r="X1025" s="1092"/>
      <c r="Y1025" s="1092"/>
    </row>
    <row r="1026" spans="1:25" s="1088" customFormat="1" ht="28.35" customHeight="1" x14ac:dyDescent="0.2">
      <c r="A1026" s="1091" t="s">
        <v>28529</v>
      </c>
      <c r="B1026" s="1090">
        <v>2019</v>
      </c>
      <c r="C1026" s="1090" t="s">
        <v>28527</v>
      </c>
      <c r="D1026" s="1090" t="s">
        <v>28526</v>
      </c>
      <c r="F1026" s="1089"/>
      <c r="G1026" s="1089"/>
    </row>
    <row r="1027" spans="1:25" x14ac:dyDescent="0.2">
      <c r="A1027" s="1087" t="s">
        <v>28525</v>
      </c>
      <c r="B1027" s="1086">
        <v>13168712</v>
      </c>
      <c r="C1027" s="1086">
        <v>1334254</v>
      </c>
      <c r="D1027" s="1086"/>
    </row>
    <row r="1028" spans="1:25" x14ac:dyDescent="0.2">
      <c r="A1028" s="1087" t="s">
        <v>28524</v>
      </c>
      <c r="B1028" s="1086">
        <v>2133187876</v>
      </c>
      <c r="C1028" s="1086">
        <v>2119237959</v>
      </c>
      <c r="D1028" s="1086">
        <v>398976805</v>
      </c>
    </row>
    <row r="1029" spans="1:25" x14ac:dyDescent="0.2">
      <c r="A1029" s="1087" t="s">
        <v>28523</v>
      </c>
      <c r="B1029" s="1086"/>
      <c r="C1029" s="1086"/>
      <c r="D1029" s="1086"/>
    </row>
    <row r="1030" spans="1:25" s="1082" customFormat="1" ht="28.35" customHeight="1" x14ac:dyDescent="0.2">
      <c r="A1030" s="1085" t="s">
        <v>29071</v>
      </c>
      <c r="B1030" s="1084">
        <f>SUM(B1027:B1029)</f>
        <v>2146356588</v>
      </c>
      <c r="C1030" s="1084">
        <f>SUM(C1027:C1029)</f>
        <v>2120572213</v>
      </c>
      <c r="D1030" s="1084">
        <f>SUM(D1027:D1029)</f>
        <v>398976805</v>
      </c>
      <c r="F1030" s="1083"/>
      <c r="G1030" s="1083"/>
    </row>
    <row r="1031" spans="1:25" s="1057" customFormat="1" ht="12" x14ac:dyDescent="0.2">
      <c r="A1031" s="1092"/>
      <c r="B1031" s="1092"/>
      <c r="C1031" s="1092"/>
      <c r="D1031" s="1092"/>
      <c r="E1031" s="1092"/>
      <c r="F1031" s="1093"/>
      <c r="G1031" s="1093"/>
      <c r="H1031" s="1092"/>
      <c r="I1031" s="1092"/>
      <c r="J1031" s="1092"/>
      <c r="K1031" s="1092"/>
      <c r="L1031" s="1093"/>
      <c r="M1031" s="1093"/>
      <c r="N1031" s="1092"/>
      <c r="O1031" s="1092"/>
      <c r="P1031" s="1092"/>
      <c r="Q1031" s="1092"/>
      <c r="R1031" s="1092"/>
      <c r="S1031" s="1092"/>
      <c r="T1031" s="1092"/>
      <c r="U1031" s="1092"/>
      <c r="V1031" s="1092"/>
      <c r="W1031" s="1092"/>
      <c r="X1031" s="1092"/>
      <c r="Y1031" s="1092"/>
    </row>
    <row r="1032" spans="1:25" s="1057" customFormat="1" ht="12" x14ac:dyDescent="0.2">
      <c r="A1032" s="1092"/>
      <c r="B1032" s="1092"/>
      <c r="C1032" s="1092"/>
      <c r="D1032" s="1092"/>
      <c r="E1032" s="1092"/>
      <c r="F1032" s="1093"/>
      <c r="G1032" s="1093"/>
      <c r="H1032" s="1092"/>
      <c r="I1032" s="1092"/>
      <c r="J1032" s="1092"/>
      <c r="K1032" s="1092"/>
      <c r="L1032" s="1093"/>
      <c r="M1032" s="1093"/>
      <c r="N1032" s="1092"/>
      <c r="O1032" s="1092"/>
      <c r="P1032" s="1092"/>
      <c r="Q1032" s="1092"/>
      <c r="R1032" s="1092"/>
      <c r="S1032" s="1092"/>
      <c r="T1032" s="1092"/>
      <c r="U1032" s="1092"/>
      <c r="V1032" s="1092"/>
      <c r="W1032" s="1092"/>
      <c r="X1032" s="1092"/>
      <c r="Y1032" s="1092"/>
    </row>
    <row r="1033" spans="1:25" s="1088" customFormat="1" ht="28.35" customHeight="1" x14ac:dyDescent="0.2">
      <c r="A1033" s="1091" t="s">
        <v>28528</v>
      </c>
      <c r="B1033" s="1090">
        <v>2019</v>
      </c>
      <c r="C1033" s="1090" t="s">
        <v>28527</v>
      </c>
      <c r="D1033" s="1090" t="s">
        <v>28526</v>
      </c>
      <c r="F1033" s="1089"/>
      <c r="G1033" s="1089"/>
    </row>
    <row r="1034" spans="1:25" x14ac:dyDescent="0.2">
      <c r="A1034" s="1087" t="s">
        <v>28525</v>
      </c>
      <c r="B1034" s="1086">
        <v>12150304.889999999</v>
      </c>
      <c r="C1034" s="1086">
        <v>1334254</v>
      </c>
      <c r="D1034" s="1086"/>
    </row>
    <row r="1035" spans="1:25" x14ac:dyDescent="0.2">
      <c r="A1035" s="1087" t="s">
        <v>28524</v>
      </c>
      <c r="B1035" s="1086">
        <v>2071985062.1200008</v>
      </c>
      <c r="C1035" s="1086">
        <v>2119237959</v>
      </c>
      <c r="D1035" s="1086">
        <v>398976805</v>
      </c>
    </row>
    <row r="1036" spans="1:25" x14ac:dyDescent="0.2">
      <c r="A1036" s="1087" t="s">
        <v>28523</v>
      </c>
      <c r="B1036" s="1086"/>
      <c r="C1036" s="1086"/>
      <c r="D1036" s="1086"/>
    </row>
    <row r="1037" spans="1:25" s="1082" customFormat="1" ht="28.35" customHeight="1" x14ac:dyDescent="0.2">
      <c r="A1037" s="1085" t="s">
        <v>29071</v>
      </c>
      <c r="B1037" s="1084">
        <f>SUM(B1034:B1036)</f>
        <v>2084135367.0100009</v>
      </c>
      <c r="C1037" s="1084">
        <f>SUM(C1034:C1036)</f>
        <v>2120572213</v>
      </c>
      <c r="D1037" s="1084">
        <f>SUM(D1034:D1036)</f>
        <v>398976805</v>
      </c>
      <c r="F1037" s="1083"/>
      <c r="G1037" s="1083"/>
    </row>
    <row r="1038" spans="1:25" x14ac:dyDescent="0.2">
      <c r="A1038" s="1081" t="s">
        <v>28522</v>
      </c>
    </row>
    <row r="1039" spans="1:25" x14ac:dyDescent="0.2">
      <c r="A1039" s="1080" t="s">
        <v>28521</v>
      </c>
    </row>
    <row r="1042" spans="1:25" s="1057" customFormat="1" ht="12" x14ac:dyDescent="0.2">
      <c r="A1042" s="1057" t="s">
        <v>28538</v>
      </c>
      <c r="F1042" s="1097"/>
      <c r="G1042" s="1097"/>
      <c r="L1042" s="1097"/>
      <c r="M1042" s="1097"/>
    </row>
    <row r="1043" spans="1:25" s="1057" customFormat="1" ht="12" x14ac:dyDescent="0.2">
      <c r="A1043" s="1057" t="s">
        <v>28537</v>
      </c>
      <c r="F1043" s="1097"/>
      <c r="G1043" s="1097"/>
      <c r="L1043" s="1097"/>
      <c r="M1043" s="1097"/>
    </row>
    <row r="1044" spans="1:25" s="1057" customFormat="1" ht="12" x14ac:dyDescent="0.2">
      <c r="F1044" s="1097"/>
      <c r="G1044" s="1097"/>
      <c r="L1044" s="1097"/>
      <c r="M1044" s="1097"/>
    </row>
    <row r="1045" spans="1:25" s="1057" customFormat="1" ht="12" x14ac:dyDescent="0.2">
      <c r="F1045" s="1097"/>
      <c r="G1045" s="1097"/>
      <c r="L1045" s="1097"/>
      <c r="M1045" s="1097"/>
    </row>
    <row r="1046" spans="1:25" s="1057" customFormat="1" ht="12" x14ac:dyDescent="0.2">
      <c r="F1046" s="1097"/>
      <c r="G1046" s="1097"/>
      <c r="L1046" s="1097"/>
      <c r="M1046" s="1097"/>
    </row>
    <row r="1047" spans="1:25" s="1057" customFormat="1" ht="12" x14ac:dyDescent="0.2">
      <c r="A1047" s="1587" t="s">
        <v>28536</v>
      </c>
      <c r="B1047" s="1587"/>
      <c r="C1047" s="1587"/>
      <c r="D1047" s="1587"/>
      <c r="E1047" s="1099"/>
      <c r="F1047" s="1098"/>
      <c r="G1047" s="1098"/>
      <c r="H1047" s="1099"/>
      <c r="I1047" s="1099"/>
      <c r="J1047" s="1099"/>
      <c r="K1047" s="1099"/>
      <c r="L1047" s="1097"/>
      <c r="M1047" s="1097"/>
    </row>
    <row r="1048" spans="1:25" s="1057" customFormat="1" ht="12" x14ac:dyDescent="0.2">
      <c r="A1048" s="1587" t="s">
        <v>627</v>
      </c>
      <c r="B1048" s="1587"/>
      <c r="C1048" s="1587"/>
      <c r="D1048" s="1587"/>
      <c r="E1048" s="1099"/>
      <c r="F1048" s="1098"/>
      <c r="G1048" s="1098"/>
      <c r="H1048" s="1099"/>
      <c r="I1048" s="1099"/>
      <c r="J1048" s="1099"/>
      <c r="K1048" s="1099"/>
      <c r="L1048" s="1097"/>
      <c r="M1048" s="1097"/>
    </row>
    <row r="1049" spans="1:25" s="1057" customFormat="1" ht="12" x14ac:dyDescent="0.2">
      <c r="A1049" s="1587" t="s">
        <v>28535</v>
      </c>
      <c r="B1049" s="1587"/>
      <c r="C1049" s="1587"/>
      <c r="D1049" s="1587"/>
      <c r="E1049" s="1099"/>
      <c r="F1049" s="1098"/>
      <c r="G1049" s="1097"/>
      <c r="H1049" s="1099"/>
      <c r="I1049" s="1099"/>
      <c r="J1049" s="1099"/>
      <c r="K1049" s="1099"/>
      <c r="L1049" s="1097"/>
      <c r="M1049" s="1097"/>
    </row>
    <row r="1050" spans="1:25" s="1057" customFormat="1" ht="12" x14ac:dyDescent="0.2">
      <c r="A1050" s="1587" t="s">
        <v>28534</v>
      </c>
      <c r="B1050" s="1587"/>
      <c r="C1050" s="1587"/>
      <c r="D1050" s="1587"/>
      <c r="E1050" s="1099"/>
      <c r="F1050" s="1098"/>
      <c r="G1050" s="1098"/>
      <c r="H1050" s="1099"/>
      <c r="I1050" s="1099"/>
      <c r="J1050" s="1099"/>
      <c r="K1050" s="1099"/>
      <c r="L1050" s="1097"/>
      <c r="M1050" s="1097"/>
    </row>
    <row r="1051" spans="1:25" s="1057" customFormat="1" ht="12" x14ac:dyDescent="0.2">
      <c r="F1051" s="1097"/>
      <c r="G1051" s="1098"/>
      <c r="L1051" s="1097"/>
      <c r="M1051" s="1097"/>
    </row>
    <row r="1052" spans="1:25" s="1057" customFormat="1" ht="12" x14ac:dyDescent="0.2">
      <c r="F1052" s="1097"/>
      <c r="G1052" s="1097"/>
      <c r="L1052" s="1097"/>
      <c r="M1052" s="1097"/>
    </row>
    <row r="1053" spans="1:25" s="1057" customFormat="1" ht="12" x14ac:dyDescent="0.2">
      <c r="F1053" s="1097"/>
      <c r="G1053" s="1097"/>
      <c r="L1053" s="1097"/>
      <c r="M1053" s="1097"/>
    </row>
    <row r="1054" spans="1:25" s="1095" customFormat="1" ht="12" x14ac:dyDescent="0.2">
      <c r="A1054" s="1095" t="s">
        <v>28533</v>
      </c>
      <c r="B1054" s="1095" t="s">
        <v>28544</v>
      </c>
      <c r="F1054" s="1096"/>
      <c r="G1054" s="1096"/>
      <c r="L1054" s="1096"/>
      <c r="M1054" s="1096"/>
    </row>
    <row r="1055" spans="1:25" s="1057" customFormat="1" ht="12" x14ac:dyDescent="0.2">
      <c r="A1055" s="1092" t="s">
        <v>28532</v>
      </c>
      <c r="B1055" s="1092" t="s">
        <v>28539</v>
      </c>
      <c r="C1055" s="1092"/>
      <c r="D1055" s="1092"/>
      <c r="E1055" s="1092"/>
      <c r="F1055" s="1093"/>
      <c r="G1055" s="1093"/>
      <c r="H1055" s="1092"/>
      <c r="I1055" s="1092"/>
      <c r="J1055" s="1092"/>
      <c r="K1055" s="1092"/>
      <c r="L1055" s="1093"/>
      <c r="M1055" s="1093"/>
      <c r="N1055" s="1092"/>
      <c r="O1055" s="1092"/>
      <c r="P1055" s="1092"/>
      <c r="Q1055" s="1092"/>
      <c r="R1055" s="1092"/>
      <c r="S1055" s="1092"/>
      <c r="T1055" s="1092"/>
      <c r="U1055" s="1092"/>
      <c r="V1055" s="1092"/>
      <c r="W1055" s="1092"/>
      <c r="X1055" s="1092"/>
      <c r="Y1055" s="1092"/>
    </row>
    <row r="1056" spans="1:25" s="1088" customFormat="1" ht="28.35" customHeight="1" x14ac:dyDescent="0.2">
      <c r="A1056" s="1091" t="s">
        <v>28530</v>
      </c>
      <c r="B1056" s="1090">
        <v>2019</v>
      </c>
      <c r="C1056" s="1090">
        <v>2020</v>
      </c>
      <c r="D1056" s="1090" t="s">
        <v>28526</v>
      </c>
      <c r="F1056" s="1089"/>
      <c r="G1056" s="1089"/>
    </row>
    <row r="1057" spans="1:25" x14ac:dyDescent="0.2">
      <c r="A1057" s="1087" t="s">
        <v>28525</v>
      </c>
      <c r="B1057" s="1086">
        <v>120737258</v>
      </c>
      <c r="C1057" s="1086">
        <v>164866955</v>
      </c>
      <c r="D1057" s="1086">
        <v>142709002</v>
      </c>
    </row>
    <row r="1058" spans="1:25" x14ac:dyDescent="0.2">
      <c r="A1058" s="1087" t="s">
        <v>28524</v>
      </c>
      <c r="B1058" s="1086">
        <v>238176998</v>
      </c>
      <c r="C1058" s="1086">
        <v>177410965</v>
      </c>
      <c r="D1058" s="1086">
        <v>144551396</v>
      </c>
    </row>
    <row r="1059" spans="1:25" x14ac:dyDescent="0.2">
      <c r="A1059" s="1087" t="s">
        <v>28523</v>
      </c>
      <c r="B1059" s="1086"/>
      <c r="C1059" s="1086"/>
      <c r="D1059" s="1086"/>
    </row>
    <row r="1060" spans="1:25" s="1082" customFormat="1" ht="28.35" customHeight="1" x14ac:dyDescent="0.2">
      <c r="A1060" s="1085" t="s">
        <v>29071</v>
      </c>
      <c r="B1060" s="1084">
        <f>SUM(B1057:B1059)</f>
        <v>358914256</v>
      </c>
      <c r="C1060" s="1084">
        <f>SUM(C1057:C1059)</f>
        <v>342277920</v>
      </c>
      <c r="D1060" s="1084">
        <f>SUM(D1057:D1059)</f>
        <v>287260398</v>
      </c>
      <c r="F1060" s="1083"/>
      <c r="G1060" s="1083"/>
    </row>
    <row r="1061" spans="1:25" s="1057" customFormat="1" ht="12" x14ac:dyDescent="0.2">
      <c r="A1061" s="1092"/>
      <c r="B1061" s="1092"/>
      <c r="C1061" s="1092"/>
      <c r="D1061" s="1092"/>
      <c r="E1061" s="1092"/>
      <c r="F1061" s="1093"/>
      <c r="G1061" s="1093"/>
      <c r="H1061" s="1092"/>
      <c r="I1061" s="1092"/>
      <c r="J1061" s="1092"/>
      <c r="K1061" s="1092"/>
      <c r="L1061" s="1093"/>
      <c r="M1061" s="1093"/>
      <c r="N1061" s="1092"/>
      <c r="O1061" s="1092"/>
      <c r="P1061" s="1092"/>
      <c r="Q1061" s="1092"/>
      <c r="R1061" s="1092"/>
      <c r="S1061" s="1092"/>
      <c r="T1061" s="1092"/>
      <c r="U1061" s="1092"/>
      <c r="V1061" s="1092"/>
      <c r="W1061" s="1092"/>
      <c r="X1061" s="1092"/>
      <c r="Y1061" s="1092"/>
    </row>
    <row r="1062" spans="1:25" s="1057" customFormat="1" ht="12" x14ac:dyDescent="0.2">
      <c r="A1062" s="1092"/>
      <c r="B1062" s="1092"/>
      <c r="C1062" s="1092"/>
      <c r="D1062" s="1092"/>
      <c r="E1062" s="1092"/>
      <c r="F1062" s="1093"/>
      <c r="G1062" s="1093"/>
      <c r="H1062" s="1092"/>
      <c r="I1062" s="1092"/>
      <c r="J1062" s="1092"/>
      <c r="K1062" s="1092"/>
      <c r="L1062" s="1093"/>
      <c r="M1062" s="1093"/>
      <c r="N1062" s="1092"/>
      <c r="O1062" s="1092"/>
      <c r="P1062" s="1092"/>
      <c r="Q1062" s="1092"/>
      <c r="R1062" s="1092"/>
      <c r="S1062" s="1092"/>
      <c r="T1062" s="1092"/>
      <c r="U1062" s="1092"/>
      <c r="V1062" s="1092"/>
      <c r="W1062" s="1092"/>
      <c r="X1062" s="1092"/>
      <c r="Y1062" s="1092"/>
    </row>
    <row r="1063" spans="1:25" s="1088" customFormat="1" ht="28.35" customHeight="1" x14ac:dyDescent="0.2">
      <c r="A1063" s="1091" t="s">
        <v>28529</v>
      </c>
      <c r="B1063" s="1090">
        <v>2019</v>
      </c>
      <c r="C1063" s="1090" t="s">
        <v>28527</v>
      </c>
      <c r="D1063" s="1090" t="s">
        <v>28526</v>
      </c>
      <c r="F1063" s="1089"/>
      <c r="G1063" s="1089"/>
    </row>
    <row r="1064" spans="1:25" x14ac:dyDescent="0.2">
      <c r="A1064" s="1087" t="s">
        <v>28525</v>
      </c>
      <c r="B1064" s="1086">
        <v>127540028</v>
      </c>
      <c r="C1064" s="1086">
        <v>152774907</v>
      </c>
      <c r="D1064" s="1086">
        <v>142709002</v>
      </c>
    </row>
    <row r="1065" spans="1:25" x14ac:dyDescent="0.2">
      <c r="A1065" s="1087" t="s">
        <v>28524</v>
      </c>
      <c r="B1065" s="1086">
        <v>236062953</v>
      </c>
      <c r="C1065" s="1086">
        <v>189503013</v>
      </c>
      <c r="D1065" s="1086">
        <v>144551396</v>
      </c>
    </row>
    <row r="1066" spans="1:25" x14ac:dyDescent="0.2">
      <c r="A1066" s="1087" t="s">
        <v>28523</v>
      </c>
      <c r="B1066" s="1086"/>
      <c r="C1066" s="1086"/>
      <c r="D1066" s="1086"/>
    </row>
    <row r="1067" spans="1:25" s="1082" customFormat="1" ht="28.35" customHeight="1" x14ac:dyDescent="0.2">
      <c r="A1067" s="1085" t="s">
        <v>29071</v>
      </c>
      <c r="B1067" s="1084">
        <f>SUM(B1064:B1066)</f>
        <v>363602981</v>
      </c>
      <c r="C1067" s="1084">
        <f>SUM(C1064:C1066)</f>
        <v>342277920</v>
      </c>
      <c r="D1067" s="1084">
        <f>SUM(D1064:D1066)</f>
        <v>287260398</v>
      </c>
      <c r="F1067" s="1083"/>
      <c r="G1067" s="1083"/>
    </row>
    <row r="1068" spans="1:25" s="1057" customFormat="1" ht="12" x14ac:dyDescent="0.2">
      <c r="A1068" s="1092"/>
      <c r="B1068" s="1092"/>
      <c r="C1068" s="1092"/>
      <c r="D1068" s="1092"/>
      <c r="E1068" s="1092"/>
      <c r="F1068" s="1093"/>
      <c r="G1068" s="1093"/>
      <c r="H1068" s="1092"/>
      <c r="I1068" s="1092"/>
      <c r="J1068" s="1092"/>
      <c r="K1068" s="1092"/>
      <c r="L1068" s="1093"/>
      <c r="M1068" s="1093"/>
      <c r="N1068" s="1092"/>
      <c r="O1068" s="1092"/>
      <c r="P1068" s="1092"/>
      <c r="Q1068" s="1092"/>
      <c r="R1068" s="1092"/>
      <c r="S1068" s="1092"/>
      <c r="T1068" s="1092"/>
      <c r="U1068" s="1092"/>
      <c r="V1068" s="1092"/>
      <c r="W1068" s="1092"/>
      <c r="X1068" s="1092"/>
      <c r="Y1068" s="1092"/>
    </row>
    <row r="1069" spans="1:25" s="1057" customFormat="1" ht="12" x14ac:dyDescent="0.2">
      <c r="A1069" s="1092"/>
      <c r="B1069" s="1092"/>
      <c r="C1069" s="1092"/>
      <c r="D1069" s="1092"/>
      <c r="E1069" s="1092"/>
      <c r="F1069" s="1093"/>
      <c r="G1069" s="1093"/>
      <c r="H1069" s="1092"/>
      <c r="I1069" s="1092"/>
      <c r="J1069" s="1092"/>
      <c r="K1069" s="1092"/>
      <c r="L1069" s="1093"/>
      <c r="M1069" s="1093"/>
      <c r="N1069" s="1092"/>
      <c r="O1069" s="1092"/>
      <c r="P1069" s="1092"/>
      <c r="Q1069" s="1092"/>
      <c r="R1069" s="1092"/>
      <c r="S1069" s="1092"/>
      <c r="T1069" s="1092"/>
      <c r="U1069" s="1092"/>
      <c r="V1069" s="1092"/>
      <c r="W1069" s="1092"/>
      <c r="X1069" s="1092"/>
      <c r="Y1069" s="1092"/>
    </row>
    <row r="1070" spans="1:25" s="1088" customFormat="1" ht="28.35" customHeight="1" x14ac:dyDescent="0.2">
      <c r="A1070" s="1091" t="s">
        <v>28528</v>
      </c>
      <c r="B1070" s="1090">
        <v>2019</v>
      </c>
      <c r="C1070" s="1090" t="s">
        <v>28527</v>
      </c>
      <c r="D1070" s="1090" t="s">
        <v>28526</v>
      </c>
      <c r="F1070" s="1089"/>
      <c r="G1070" s="1089"/>
    </row>
    <row r="1071" spans="1:25" x14ac:dyDescent="0.2">
      <c r="A1071" s="1087" t="s">
        <v>28525</v>
      </c>
      <c r="B1071" s="1086">
        <v>117061397.59999995</v>
      </c>
      <c r="C1071" s="1086">
        <v>152774907</v>
      </c>
      <c r="D1071" s="1086">
        <v>142709002</v>
      </c>
    </row>
    <row r="1072" spans="1:25" x14ac:dyDescent="0.2">
      <c r="A1072" s="1087" t="s">
        <v>28524</v>
      </c>
      <c r="B1072" s="1086">
        <v>220518453.21000004</v>
      </c>
      <c r="C1072" s="1086">
        <v>182304852.09999999</v>
      </c>
      <c r="D1072" s="1086">
        <v>144551396</v>
      </c>
    </row>
    <row r="1073" spans="1:13" x14ac:dyDescent="0.2">
      <c r="A1073" s="1087" t="s">
        <v>28523</v>
      </c>
      <c r="B1073" s="1086"/>
      <c r="C1073" s="1086"/>
      <c r="D1073" s="1086"/>
    </row>
    <row r="1074" spans="1:13" s="1082" customFormat="1" ht="28.35" customHeight="1" x14ac:dyDescent="0.2">
      <c r="A1074" s="1085" t="s">
        <v>29071</v>
      </c>
      <c r="B1074" s="1084">
        <f>SUM(B1071:B1073)</f>
        <v>337579850.81</v>
      </c>
      <c r="C1074" s="1084">
        <f>SUM(C1071:C1073)</f>
        <v>335079759.10000002</v>
      </c>
      <c r="D1074" s="1084">
        <f>SUM(D1071:D1073)</f>
        <v>287260398</v>
      </c>
      <c r="F1074" s="1083"/>
      <c r="G1074" s="1083"/>
    </row>
    <row r="1075" spans="1:13" x14ac:dyDescent="0.2">
      <c r="A1075" s="1081" t="s">
        <v>28522</v>
      </c>
    </row>
    <row r="1076" spans="1:13" x14ac:dyDescent="0.2">
      <c r="A1076" s="1080" t="s">
        <v>28521</v>
      </c>
    </row>
    <row r="1081" spans="1:13" s="1057" customFormat="1" ht="12" x14ac:dyDescent="0.2">
      <c r="A1081" s="1057" t="s">
        <v>28538</v>
      </c>
      <c r="F1081" s="1097"/>
      <c r="G1081" s="1097"/>
      <c r="L1081" s="1097"/>
      <c r="M1081" s="1097"/>
    </row>
    <row r="1082" spans="1:13" s="1057" customFormat="1" ht="12" x14ac:dyDescent="0.2">
      <c r="A1082" s="1057" t="s">
        <v>28537</v>
      </c>
      <c r="F1082" s="1097"/>
      <c r="G1082" s="1097"/>
      <c r="L1082" s="1097"/>
      <c r="M1082" s="1097"/>
    </row>
    <row r="1083" spans="1:13" s="1057" customFormat="1" ht="12" x14ac:dyDescent="0.2">
      <c r="F1083" s="1097"/>
      <c r="G1083" s="1097"/>
      <c r="L1083" s="1097"/>
      <c r="M1083" s="1097"/>
    </row>
    <row r="1084" spans="1:13" s="1057" customFormat="1" ht="12" x14ac:dyDescent="0.2">
      <c r="F1084" s="1097"/>
      <c r="G1084" s="1097"/>
      <c r="L1084" s="1097"/>
      <c r="M1084" s="1097"/>
    </row>
    <row r="1085" spans="1:13" s="1057" customFormat="1" ht="12" x14ac:dyDescent="0.2">
      <c r="F1085" s="1097"/>
      <c r="G1085" s="1097"/>
      <c r="L1085" s="1097"/>
      <c r="M1085" s="1097"/>
    </row>
    <row r="1086" spans="1:13" s="1057" customFormat="1" ht="12" x14ac:dyDescent="0.2">
      <c r="A1086" s="1587" t="s">
        <v>28536</v>
      </c>
      <c r="B1086" s="1587"/>
      <c r="C1086" s="1587"/>
      <c r="D1086" s="1587"/>
      <c r="E1086" s="1099"/>
      <c r="F1086" s="1098"/>
      <c r="G1086" s="1098"/>
      <c r="H1086" s="1099"/>
      <c r="I1086" s="1099"/>
      <c r="J1086" s="1099"/>
      <c r="K1086" s="1099"/>
      <c r="L1086" s="1097"/>
      <c r="M1086" s="1097"/>
    </row>
    <row r="1087" spans="1:13" s="1057" customFormat="1" ht="12" x14ac:dyDescent="0.2">
      <c r="A1087" s="1587" t="s">
        <v>627</v>
      </c>
      <c r="B1087" s="1587"/>
      <c r="C1087" s="1587"/>
      <c r="D1087" s="1587"/>
      <c r="E1087" s="1099"/>
      <c r="F1087" s="1098"/>
      <c r="G1087" s="1098"/>
      <c r="H1087" s="1099"/>
      <c r="I1087" s="1099"/>
      <c r="J1087" s="1099"/>
      <c r="K1087" s="1099"/>
      <c r="L1087" s="1097"/>
      <c r="M1087" s="1097"/>
    </row>
    <row r="1088" spans="1:13" s="1057" customFormat="1" ht="12" x14ac:dyDescent="0.2">
      <c r="A1088" s="1587" t="s">
        <v>28535</v>
      </c>
      <c r="B1088" s="1587"/>
      <c r="C1088" s="1587"/>
      <c r="D1088" s="1587"/>
      <c r="E1088" s="1099"/>
      <c r="F1088" s="1098"/>
      <c r="G1088" s="1097"/>
      <c r="H1088" s="1099"/>
      <c r="I1088" s="1099"/>
      <c r="J1088" s="1099"/>
      <c r="K1088" s="1099"/>
      <c r="L1088" s="1097"/>
      <c r="M1088" s="1097"/>
    </row>
    <row r="1089" spans="1:25" s="1057" customFormat="1" ht="12" x14ac:dyDescent="0.2">
      <c r="A1089" s="1587" t="s">
        <v>28534</v>
      </c>
      <c r="B1089" s="1587"/>
      <c r="C1089" s="1587"/>
      <c r="D1089" s="1587"/>
      <c r="E1089" s="1099"/>
      <c r="F1089" s="1098"/>
      <c r="G1089" s="1098"/>
      <c r="H1089" s="1099"/>
      <c r="I1089" s="1099"/>
      <c r="J1089" s="1099"/>
      <c r="K1089" s="1099"/>
      <c r="L1089" s="1097"/>
      <c r="M1089" s="1097"/>
    </row>
    <row r="1090" spans="1:25" s="1057" customFormat="1" ht="12" x14ac:dyDescent="0.2">
      <c r="F1090" s="1097"/>
      <c r="G1090" s="1098"/>
      <c r="L1090" s="1097"/>
      <c r="M1090" s="1097"/>
    </row>
    <row r="1091" spans="1:25" s="1057" customFormat="1" ht="12" x14ac:dyDescent="0.2">
      <c r="F1091" s="1097"/>
      <c r="G1091" s="1097"/>
      <c r="L1091" s="1097"/>
      <c r="M1091" s="1097"/>
    </row>
    <row r="1092" spans="1:25" s="1057" customFormat="1" ht="12" x14ac:dyDescent="0.2">
      <c r="F1092" s="1097"/>
      <c r="G1092" s="1097"/>
      <c r="L1092" s="1097"/>
      <c r="M1092" s="1097"/>
    </row>
    <row r="1093" spans="1:25" s="1095" customFormat="1" ht="12" x14ac:dyDescent="0.2">
      <c r="A1093" s="1095" t="s">
        <v>28533</v>
      </c>
      <c r="B1093" s="1095" t="s">
        <v>28544</v>
      </c>
      <c r="F1093" s="1096"/>
      <c r="G1093" s="1096"/>
      <c r="L1093" s="1096"/>
      <c r="M1093" s="1096"/>
    </row>
    <row r="1094" spans="1:25" s="1057" customFormat="1" ht="12" x14ac:dyDescent="0.2">
      <c r="A1094" s="1092" t="s">
        <v>28532</v>
      </c>
      <c r="B1094" s="1092" t="s">
        <v>28543</v>
      </c>
      <c r="C1094" s="1092"/>
      <c r="D1094" s="1092"/>
      <c r="E1094" s="1092"/>
      <c r="F1094" s="1093"/>
      <c r="G1094" s="1093"/>
      <c r="H1094" s="1092"/>
      <c r="I1094" s="1092"/>
      <c r="J1094" s="1092"/>
      <c r="K1094" s="1092"/>
      <c r="L1094" s="1093"/>
      <c r="M1094" s="1093"/>
      <c r="N1094" s="1092"/>
      <c r="O1094" s="1092"/>
      <c r="P1094" s="1092"/>
      <c r="Q1094" s="1092"/>
      <c r="R1094" s="1092"/>
      <c r="S1094" s="1092"/>
      <c r="T1094" s="1092"/>
      <c r="U1094" s="1092"/>
      <c r="V1094" s="1092"/>
      <c r="W1094" s="1092"/>
      <c r="X1094" s="1092"/>
      <c r="Y1094" s="1092"/>
    </row>
    <row r="1095" spans="1:25" s="1088" customFormat="1" ht="28.35" customHeight="1" x14ac:dyDescent="0.2">
      <c r="A1095" s="1091" t="s">
        <v>28530</v>
      </c>
      <c r="B1095" s="1090">
        <v>2019</v>
      </c>
      <c r="C1095" s="1090">
        <v>2020</v>
      </c>
      <c r="D1095" s="1090" t="s">
        <v>28526</v>
      </c>
      <c r="F1095" s="1089"/>
      <c r="G1095" s="1089"/>
    </row>
    <row r="1096" spans="1:25" x14ac:dyDescent="0.2">
      <c r="A1096" s="1087" t="s">
        <v>28525</v>
      </c>
      <c r="B1096" s="1086"/>
      <c r="C1096" s="1086"/>
      <c r="D1096" s="1086"/>
    </row>
    <row r="1097" spans="1:25" x14ac:dyDescent="0.2">
      <c r="A1097" s="1087" t="s">
        <v>28524</v>
      </c>
      <c r="B1097" s="1086">
        <v>4584832452</v>
      </c>
      <c r="C1097" s="1086">
        <v>4852013924</v>
      </c>
      <c r="D1097" s="1086">
        <v>7142897217</v>
      </c>
    </row>
    <row r="1098" spans="1:25" x14ac:dyDescent="0.2">
      <c r="A1098" s="1087" t="s">
        <v>28523</v>
      </c>
      <c r="B1098" s="1086"/>
      <c r="C1098" s="1086"/>
      <c r="D1098" s="1086"/>
    </row>
    <row r="1099" spans="1:25" s="1082" customFormat="1" ht="28.35" customHeight="1" x14ac:dyDescent="0.2">
      <c r="A1099" s="1085" t="s">
        <v>29071</v>
      </c>
      <c r="B1099" s="1084">
        <f>SUM(B1096:B1098)</f>
        <v>4584832452</v>
      </c>
      <c r="C1099" s="1084">
        <f>SUM(C1096:C1098)</f>
        <v>4852013924</v>
      </c>
      <c r="D1099" s="1084">
        <f>SUM(D1096:D1098)</f>
        <v>7142897217</v>
      </c>
      <c r="F1099" s="1083"/>
      <c r="G1099" s="1083"/>
    </row>
    <row r="1100" spans="1:25" s="1057" customFormat="1" ht="12" x14ac:dyDescent="0.2">
      <c r="A1100" s="1092"/>
      <c r="B1100" s="1092"/>
      <c r="C1100" s="1092"/>
      <c r="D1100" s="1092"/>
      <c r="E1100" s="1092"/>
      <c r="F1100" s="1093"/>
      <c r="G1100" s="1093"/>
      <c r="H1100" s="1092"/>
      <c r="I1100" s="1092"/>
      <c r="J1100" s="1092"/>
      <c r="K1100" s="1092"/>
      <c r="L1100" s="1093"/>
      <c r="M1100" s="1093"/>
      <c r="N1100" s="1092"/>
      <c r="O1100" s="1092"/>
      <c r="P1100" s="1092"/>
      <c r="Q1100" s="1092"/>
      <c r="R1100" s="1092"/>
      <c r="S1100" s="1092"/>
      <c r="T1100" s="1092"/>
      <c r="U1100" s="1092"/>
      <c r="V1100" s="1092"/>
      <c r="W1100" s="1092"/>
      <c r="X1100" s="1092"/>
      <c r="Y1100" s="1092"/>
    </row>
    <row r="1101" spans="1:25" s="1057" customFormat="1" ht="12" x14ac:dyDescent="0.2">
      <c r="A1101" s="1092"/>
      <c r="B1101" s="1092"/>
      <c r="C1101" s="1092"/>
      <c r="D1101" s="1092"/>
      <c r="E1101" s="1092"/>
      <c r="F1101" s="1093"/>
      <c r="G1101" s="1093"/>
      <c r="H1101" s="1092"/>
      <c r="I1101" s="1092"/>
      <c r="J1101" s="1092"/>
      <c r="K1101" s="1092"/>
      <c r="L1101" s="1093"/>
      <c r="M1101" s="1093"/>
      <c r="N1101" s="1092"/>
      <c r="O1101" s="1092"/>
      <c r="P1101" s="1092"/>
      <c r="Q1101" s="1092"/>
      <c r="R1101" s="1092"/>
      <c r="S1101" s="1092"/>
      <c r="T1101" s="1092"/>
      <c r="U1101" s="1092"/>
      <c r="V1101" s="1092"/>
      <c r="W1101" s="1092"/>
      <c r="X1101" s="1092"/>
      <c r="Y1101" s="1092"/>
    </row>
    <row r="1102" spans="1:25" s="1088" customFormat="1" ht="28.35" customHeight="1" x14ac:dyDescent="0.2">
      <c r="A1102" s="1091" t="s">
        <v>28529</v>
      </c>
      <c r="B1102" s="1090">
        <v>2019</v>
      </c>
      <c r="C1102" s="1090" t="s">
        <v>28527</v>
      </c>
      <c r="D1102" s="1090" t="s">
        <v>28526</v>
      </c>
      <c r="F1102" s="1089"/>
      <c r="G1102" s="1089"/>
    </row>
    <row r="1103" spans="1:25" x14ac:dyDescent="0.2">
      <c r="A1103" s="1087" t="s">
        <v>28525</v>
      </c>
      <c r="B1103" s="1086"/>
      <c r="C1103" s="1086"/>
      <c r="D1103" s="1086"/>
    </row>
    <row r="1104" spans="1:25" x14ac:dyDescent="0.2">
      <c r="A1104" s="1087" t="s">
        <v>28524</v>
      </c>
      <c r="B1104" s="1086">
        <v>5050870695</v>
      </c>
      <c r="C1104" s="1086">
        <v>4856904601</v>
      </c>
      <c r="D1104" s="1086">
        <v>7142897217</v>
      </c>
      <c r="F1104" s="1100"/>
    </row>
    <row r="1105" spans="1:25" x14ac:dyDescent="0.2">
      <c r="A1105" s="1087" t="s">
        <v>28523</v>
      </c>
      <c r="B1105" s="1086"/>
      <c r="C1105" s="1086"/>
      <c r="D1105" s="1086"/>
    </row>
    <row r="1106" spans="1:25" s="1082" customFormat="1" ht="28.35" customHeight="1" x14ac:dyDescent="0.2">
      <c r="A1106" s="1085" t="s">
        <v>29071</v>
      </c>
      <c r="B1106" s="1084">
        <f>SUM(B1103:B1105)</f>
        <v>5050870695</v>
      </c>
      <c r="C1106" s="1084">
        <f>SUM(C1103:C1105)</f>
        <v>4856904601</v>
      </c>
      <c r="D1106" s="1084">
        <f>SUM(D1103:D1105)</f>
        <v>7142897217</v>
      </c>
      <c r="F1106" s="1083"/>
      <c r="G1106" s="1083"/>
    </row>
    <row r="1107" spans="1:25" s="1057" customFormat="1" ht="27" customHeight="1" x14ac:dyDescent="0.2">
      <c r="A1107" s="1589" t="s">
        <v>28542</v>
      </c>
      <c r="B1107" s="1589"/>
      <c r="C1107" s="1589"/>
      <c r="D1107" s="1589"/>
      <c r="E1107" s="1092"/>
      <c r="F1107" s="1093"/>
      <c r="G1107" s="1093"/>
      <c r="H1107" s="1092"/>
      <c r="I1107" s="1092"/>
      <c r="J1107" s="1092"/>
      <c r="K1107" s="1092"/>
      <c r="L1107" s="1093"/>
      <c r="M1107" s="1093"/>
      <c r="N1107" s="1092"/>
      <c r="O1107" s="1092"/>
      <c r="P1107" s="1092"/>
      <c r="Q1107" s="1092"/>
      <c r="R1107" s="1092"/>
      <c r="S1107" s="1092"/>
      <c r="T1107" s="1092"/>
      <c r="U1107" s="1092"/>
      <c r="V1107" s="1092"/>
      <c r="W1107" s="1092"/>
      <c r="X1107" s="1092"/>
      <c r="Y1107" s="1092"/>
    </row>
    <row r="1108" spans="1:25" s="1057" customFormat="1" ht="12" x14ac:dyDescent="0.2">
      <c r="A1108" s="1092"/>
      <c r="B1108" s="1092"/>
      <c r="C1108" s="1092"/>
      <c r="D1108" s="1092"/>
      <c r="E1108" s="1092"/>
      <c r="F1108" s="1093"/>
      <c r="G1108" s="1093"/>
      <c r="H1108" s="1092"/>
      <c r="I1108" s="1092"/>
      <c r="J1108" s="1092"/>
      <c r="K1108" s="1092"/>
      <c r="L1108" s="1093"/>
      <c r="M1108" s="1093"/>
      <c r="N1108" s="1092"/>
      <c r="O1108" s="1092"/>
      <c r="P1108" s="1092"/>
      <c r="Q1108" s="1092"/>
      <c r="R1108" s="1092"/>
      <c r="S1108" s="1092"/>
      <c r="T1108" s="1092"/>
      <c r="U1108" s="1092"/>
      <c r="V1108" s="1092"/>
      <c r="W1108" s="1092"/>
      <c r="X1108" s="1092"/>
      <c r="Y1108" s="1092"/>
    </row>
    <row r="1109" spans="1:25" s="1057" customFormat="1" ht="12" x14ac:dyDescent="0.2">
      <c r="A1109" s="1092"/>
      <c r="B1109" s="1092"/>
      <c r="C1109" s="1092"/>
      <c r="D1109" s="1092"/>
      <c r="E1109" s="1092"/>
      <c r="F1109" s="1093"/>
      <c r="G1109" s="1093"/>
      <c r="H1109" s="1092"/>
      <c r="I1109" s="1092"/>
      <c r="J1109" s="1092"/>
      <c r="K1109" s="1092"/>
      <c r="L1109" s="1093"/>
      <c r="M1109" s="1093"/>
      <c r="N1109" s="1092"/>
      <c r="O1109" s="1092"/>
      <c r="P1109" s="1092"/>
      <c r="Q1109" s="1092"/>
      <c r="R1109" s="1092"/>
      <c r="S1109" s="1092"/>
      <c r="T1109" s="1092"/>
      <c r="U1109" s="1092"/>
      <c r="V1109" s="1092"/>
      <c r="W1109" s="1092"/>
      <c r="X1109" s="1092"/>
      <c r="Y1109" s="1092"/>
    </row>
    <row r="1110" spans="1:25" s="1088" customFormat="1" ht="28.35" customHeight="1" x14ac:dyDescent="0.2">
      <c r="A1110" s="1091" t="s">
        <v>28528</v>
      </c>
      <c r="B1110" s="1090">
        <v>2019</v>
      </c>
      <c r="C1110" s="1090" t="s">
        <v>28527</v>
      </c>
      <c r="D1110" s="1090" t="s">
        <v>28526</v>
      </c>
      <c r="F1110" s="1089"/>
      <c r="G1110" s="1089"/>
    </row>
    <row r="1111" spans="1:25" x14ac:dyDescent="0.2">
      <c r="A1111" s="1087" t="s">
        <v>28525</v>
      </c>
      <c r="B1111" s="1086"/>
      <c r="C1111" s="1086"/>
      <c r="D1111" s="1086"/>
    </row>
    <row r="1112" spans="1:25" x14ac:dyDescent="0.2">
      <c r="A1112" s="1087" t="s">
        <v>28524</v>
      </c>
      <c r="B1112" s="1086">
        <v>4798735124.5100012</v>
      </c>
      <c r="C1112" s="1086">
        <v>4869028342</v>
      </c>
      <c r="D1112" s="1086">
        <v>7142897217</v>
      </c>
    </row>
    <row r="1113" spans="1:25" x14ac:dyDescent="0.2">
      <c r="A1113" s="1087" t="s">
        <v>28523</v>
      </c>
      <c r="B1113" s="1086"/>
      <c r="C1113" s="1086"/>
      <c r="D1113" s="1086"/>
    </row>
    <row r="1114" spans="1:25" s="1082" customFormat="1" ht="28.35" customHeight="1" x14ac:dyDescent="0.2">
      <c r="A1114" s="1085" t="s">
        <v>29071</v>
      </c>
      <c r="B1114" s="1084">
        <f>SUM(B1111:B1113)</f>
        <v>4798735124.5100012</v>
      </c>
      <c r="C1114" s="1084">
        <f>SUM(C1111:C1113)</f>
        <v>4869028342</v>
      </c>
      <c r="D1114" s="1084">
        <f>SUM(D1111:D1113)</f>
        <v>7142897217</v>
      </c>
      <c r="F1114" s="1083"/>
      <c r="G1114" s="1083"/>
    </row>
    <row r="1115" spans="1:25" x14ac:dyDescent="0.2">
      <c r="A1115" s="1081" t="s">
        <v>28522</v>
      </c>
    </row>
    <row r="1116" spans="1:25" x14ac:dyDescent="0.2">
      <c r="A1116" s="1080" t="s">
        <v>28521</v>
      </c>
    </row>
    <row r="1119" spans="1:25" s="1057" customFormat="1" ht="12" x14ac:dyDescent="0.2">
      <c r="A1119" s="1057" t="s">
        <v>28538</v>
      </c>
      <c r="F1119" s="1097"/>
      <c r="G1119" s="1097"/>
      <c r="L1119" s="1097"/>
      <c r="M1119" s="1097"/>
    </row>
    <row r="1120" spans="1:25" s="1057" customFormat="1" ht="12" x14ac:dyDescent="0.2">
      <c r="A1120" s="1057" t="s">
        <v>28537</v>
      </c>
      <c r="F1120" s="1097"/>
      <c r="G1120" s="1097"/>
      <c r="L1120" s="1097"/>
      <c r="M1120" s="1097"/>
    </row>
    <row r="1121" spans="1:25" s="1057" customFormat="1" ht="12" x14ac:dyDescent="0.2">
      <c r="F1121" s="1097"/>
      <c r="G1121" s="1097"/>
      <c r="L1121" s="1097"/>
      <c r="M1121" s="1097"/>
    </row>
    <row r="1122" spans="1:25" s="1057" customFormat="1" ht="12" x14ac:dyDescent="0.2">
      <c r="F1122" s="1097"/>
      <c r="G1122" s="1097"/>
      <c r="L1122" s="1097"/>
      <c r="M1122" s="1097"/>
    </row>
    <row r="1123" spans="1:25" s="1057" customFormat="1" ht="12" x14ac:dyDescent="0.2">
      <c r="F1123" s="1097"/>
      <c r="G1123" s="1097"/>
      <c r="L1123" s="1097"/>
      <c r="M1123" s="1097"/>
    </row>
    <row r="1124" spans="1:25" s="1057" customFormat="1" ht="12" x14ac:dyDescent="0.2">
      <c r="A1124" s="1587" t="s">
        <v>28536</v>
      </c>
      <c r="B1124" s="1587"/>
      <c r="C1124" s="1587"/>
      <c r="D1124" s="1587"/>
      <c r="E1124" s="1099"/>
      <c r="F1124" s="1098"/>
      <c r="G1124" s="1098"/>
      <c r="H1124" s="1099"/>
      <c r="I1124" s="1099"/>
      <c r="J1124" s="1099"/>
      <c r="K1124" s="1099"/>
      <c r="L1124" s="1097"/>
      <c r="M1124" s="1097"/>
    </row>
    <row r="1125" spans="1:25" s="1057" customFormat="1" ht="12" x14ac:dyDescent="0.2">
      <c r="A1125" s="1587" t="s">
        <v>627</v>
      </c>
      <c r="B1125" s="1587"/>
      <c r="C1125" s="1587"/>
      <c r="D1125" s="1587"/>
      <c r="E1125" s="1099"/>
      <c r="F1125" s="1098"/>
      <c r="G1125" s="1098"/>
      <c r="H1125" s="1099"/>
      <c r="I1125" s="1099"/>
      <c r="J1125" s="1099"/>
      <c r="K1125" s="1099"/>
      <c r="L1125" s="1097"/>
      <c r="M1125" s="1097"/>
    </row>
    <row r="1126" spans="1:25" s="1057" customFormat="1" ht="12" x14ac:dyDescent="0.2">
      <c r="A1126" s="1587" t="s">
        <v>28535</v>
      </c>
      <c r="B1126" s="1587"/>
      <c r="C1126" s="1587"/>
      <c r="D1126" s="1587"/>
      <c r="E1126" s="1099"/>
      <c r="F1126" s="1098"/>
      <c r="G1126" s="1097"/>
      <c r="H1126" s="1099"/>
      <c r="I1126" s="1099"/>
      <c r="J1126" s="1099"/>
      <c r="K1126" s="1099"/>
      <c r="L1126" s="1097"/>
      <c r="M1126" s="1097"/>
    </row>
    <row r="1127" spans="1:25" s="1057" customFormat="1" ht="12" x14ac:dyDescent="0.2">
      <c r="A1127" s="1587" t="s">
        <v>28534</v>
      </c>
      <c r="B1127" s="1587"/>
      <c r="C1127" s="1587"/>
      <c r="D1127" s="1587"/>
      <c r="E1127" s="1099"/>
      <c r="F1127" s="1098"/>
      <c r="G1127" s="1098"/>
      <c r="H1127" s="1099"/>
      <c r="I1127" s="1099"/>
      <c r="J1127" s="1099"/>
      <c r="K1127" s="1099"/>
      <c r="L1127" s="1097"/>
      <c r="M1127" s="1097"/>
    </row>
    <row r="1128" spans="1:25" s="1057" customFormat="1" ht="12" x14ac:dyDescent="0.2">
      <c r="F1128" s="1097"/>
      <c r="G1128" s="1098"/>
      <c r="L1128" s="1097"/>
      <c r="M1128" s="1097"/>
    </row>
    <row r="1129" spans="1:25" s="1057" customFormat="1" ht="12" x14ac:dyDescent="0.2">
      <c r="F1129" s="1097"/>
      <c r="G1129" s="1097"/>
      <c r="L1129" s="1097"/>
      <c r="M1129" s="1097"/>
    </row>
    <row r="1130" spans="1:25" s="1057" customFormat="1" ht="12" x14ac:dyDescent="0.2">
      <c r="F1130" s="1097"/>
      <c r="G1130" s="1097"/>
      <c r="L1130" s="1097"/>
      <c r="M1130" s="1097"/>
    </row>
    <row r="1131" spans="1:25" s="1095" customFormat="1" ht="12" x14ac:dyDescent="0.2">
      <c r="A1131" s="1095" t="s">
        <v>28533</v>
      </c>
      <c r="B1131" s="1095" t="s">
        <v>274</v>
      </c>
      <c r="F1131" s="1096"/>
      <c r="G1131" s="1096"/>
      <c r="L1131" s="1096"/>
      <c r="M1131" s="1096"/>
    </row>
    <row r="1132" spans="1:25" s="1057" customFormat="1" ht="12" x14ac:dyDescent="0.2">
      <c r="A1132" s="1092" t="s">
        <v>28532</v>
      </c>
      <c r="B1132" s="1092" t="s">
        <v>28541</v>
      </c>
      <c r="C1132" s="1092"/>
      <c r="D1132" s="1092"/>
      <c r="E1132" s="1092"/>
      <c r="F1132" s="1093"/>
      <c r="G1132" s="1093"/>
      <c r="H1132" s="1092"/>
      <c r="I1132" s="1092"/>
      <c r="J1132" s="1092"/>
      <c r="K1132" s="1092"/>
      <c r="L1132" s="1093"/>
      <c r="M1132" s="1093"/>
      <c r="N1132" s="1092"/>
      <c r="O1132" s="1092"/>
      <c r="P1132" s="1092"/>
      <c r="Q1132" s="1092"/>
      <c r="R1132" s="1092"/>
      <c r="S1132" s="1092"/>
      <c r="T1132" s="1092"/>
      <c r="U1132" s="1092"/>
      <c r="V1132" s="1092"/>
      <c r="W1132" s="1092"/>
      <c r="X1132" s="1092"/>
      <c r="Y1132" s="1092"/>
    </row>
    <row r="1133" spans="1:25" s="1088" customFormat="1" ht="28.35" customHeight="1" x14ac:dyDescent="0.2">
      <c r="A1133" s="1091" t="s">
        <v>28530</v>
      </c>
      <c r="B1133" s="1090">
        <v>2019</v>
      </c>
      <c r="C1133" s="1090">
        <v>2020</v>
      </c>
      <c r="D1133" s="1090" t="s">
        <v>28526</v>
      </c>
      <c r="F1133" s="1089"/>
      <c r="G1133" s="1089"/>
    </row>
    <row r="1134" spans="1:25" x14ac:dyDescent="0.2">
      <c r="A1134" s="1087" t="s">
        <v>28525</v>
      </c>
      <c r="B1134" s="1086">
        <f t="shared" ref="B1134:D1136" si="36">B1171+B1209+B1246</f>
        <v>22580429</v>
      </c>
      <c r="C1134" s="1086">
        <f t="shared" si="36"/>
        <v>14246520</v>
      </c>
      <c r="D1134" s="1086">
        <f t="shared" si="36"/>
        <v>14374745</v>
      </c>
    </row>
    <row r="1135" spans="1:25" x14ac:dyDescent="0.2">
      <c r="A1135" s="1087" t="s">
        <v>28524</v>
      </c>
      <c r="B1135" s="1086">
        <f t="shared" si="36"/>
        <v>2813932</v>
      </c>
      <c r="C1135" s="1086">
        <f t="shared" si="36"/>
        <v>3023643</v>
      </c>
      <c r="D1135" s="1086">
        <f t="shared" si="36"/>
        <v>3874491</v>
      </c>
    </row>
    <row r="1136" spans="1:25" x14ac:dyDescent="0.2">
      <c r="A1136" s="1087" t="s">
        <v>28523</v>
      </c>
      <c r="B1136" s="1086">
        <f t="shared" si="36"/>
        <v>4356968</v>
      </c>
      <c r="C1136" s="1086">
        <f t="shared" si="36"/>
        <v>8825434</v>
      </c>
      <c r="D1136" s="1086">
        <f t="shared" si="36"/>
        <v>17364551</v>
      </c>
    </row>
    <row r="1137" spans="1:25" s="1082" customFormat="1" ht="28.35" customHeight="1" x14ac:dyDescent="0.2">
      <c r="A1137" s="1085" t="s">
        <v>29071</v>
      </c>
      <c r="B1137" s="1084">
        <f>SUM(B1134:B1136)</f>
        <v>29751329</v>
      </c>
      <c r="C1137" s="1084">
        <f>SUM(C1134:C1136)</f>
        <v>26095597</v>
      </c>
      <c r="D1137" s="1084">
        <f>SUM(D1134:D1136)</f>
        <v>35613787</v>
      </c>
      <c r="F1137" s="1083"/>
      <c r="G1137" s="1083"/>
    </row>
    <row r="1138" spans="1:25" s="1057" customFormat="1" ht="12" x14ac:dyDescent="0.2">
      <c r="A1138" s="1092"/>
      <c r="B1138" s="1092"/>
      <c r="C1138" s="1092"/>
      <c r="D1138" s="1092"/>
      <c r="E1138" s="1092"/>
      <c r="F1138" s="1093"/>
      <c r="G1138" s="1093"/>
      <c r="H1138" s="1092"/>
      <c r="I1138" s="1092"/>
      <c r="J1138" s="1092"/>
      <c r="K1138" s="1092"/>
      <c r="L1138" s="1093"/>
      <c r="M1138" s="1093"/>
      <c r="N1138" s="1092"/>
      <c r="O1138" s="1092"/>
      <c r="P1138" s="1092"/>
      <c r="Q1138" s="1092"/>
      <c r="R1138" s="1092"/>
      <c r="S1138" s="1092"/>
      <c r="T1138" s="1092"/>
      <c r="U1138" s="1092"/>
      <c r="V1138" s="1092"/>
      <c r="W1138" s="1092"/>
      <c r="X1138" s="1092"/>
      <c r="Y1138" s="1092"/>
    </row>
    <row r="1139" spans="1:25" s="1057" customFormat="1" ht="12" x14ac:dyDescent="0.2">
      <c r="A1139" s="1092"/>
      <c r="B1139" s="1092"/>
      <c r="C1139" s="1092"/>
      <c r="D1139" s="1092"/>
      <c r="E1139" s="1092"/>
      <c r="F1139" s="1093"/>
      <c r="G1139" s="1093"/>
      <c r="H1139" s="1092"/>
      <c r="I1139" s="1092"/>
      <c r="J1139" s="1092"/>
      <c r="K1139" s="1092"/>
      <c r="L1139" s="1093"/>
      <c r="M1139" s="1093"/>
      <c r="N1139" s="1092"/>
      <c r="O1139" s="1092"/>
      <c r="P1139" s="1092"/>
      <c r="Q1139" s="1092"/>
      <c r="R1139" s="1092"/>
      <c r="S1139" s="1092"/>
      <c r="T1139" s="1092"/>
      <c r="U1139" s="1092"/>
      <c r="V1139" s="1092"/>
      <c r="W1139" s="1092"/>
      <c r="X1139" s="1092"/>
      <c r="Y1139" s="1092"/>
    </row>
    <row r="1140" spans="1:25" s="1088" customFormat="1" ht="28.35" customHeight="1" x14ac:dyDescent="0.2">
      <c r="A1140" s="1091" t="s">
        <v>28529</v>
      </c>
      <c r="B1140" s="1090">
        <v>2019</v>
      </c>
      <c r="C1140" s="1090" t="s">
        <v>28527</v>
      </c>
      <c r="D1140" s="1090" t="s">
        <v>28526</v>
      </c>
      <c r="F1140" s="1089"/>
      <c r="G1140" s="1089"/>
    </row>
    <row r="1141" spans="1:25" x14ac:dyDescent="0.2">
      <c r="A1141" s="1087" t="s">
        <v>28525</v>
      </c>
      <c r="B1141" s="1086">
        <f t="shared" ref="B1141:D1143" si="37">B1178+B1216+B1253</f>
        <v>13173984</v>
      </c>
      <c r="C1141" s="1086">
        <f t="shared" si="37"/>
        <v>12773329</v>
      </c>
      <c r="D1141" s="1086">
        <f t="shared" si="37"/>
        <v>14374745</v>
      </c>
    </row>
    <row r="1142" spans="1:25" x14ac:dyDescent="0.2">
      <c r="A1142" s="1087" t="s">
        <v>28524</v>
      </c>
      <c r="B1142" s="1086">
        <f t="shared" si="37"/>
        <v>2689135</v>
      </c>
      <c r="C1142" s="1086">
        <f t="shared" si="37"/>
        <v>227714488</v>
      </c>
      <c r="D1142" s="1086">
        <f t="shared" si="37"/>
        <v>3874491</v>
      </c>
    </row>
    <row r="1143" spans="1:25" x14ac:dyDescent="0.2">
      <c r="A1143" s="1087" t="s">
        <v>28523</v>
      </c>
      <c r="B1143" s="1086">
        <f t="shared" si="37"/>
        <v>8703727</v>
      </c>
      <c r="C1143" s="1086">
        <f t="shared" si="37"/>
        <v>12416595</v>
      </c>
      <c r="D1143" s="1086">
        <f t="shared" si="37"/>
        <v>17364551</v>
      </c>
    </row>
    <row r="1144" spans="1:25" s="1082" customFormat="1" ht="28.35" customHeight="1" x14ac:dyDescent="0.2">
      <c r="A1144" s="1085" t="s">
        <v>29071</v>
      </c>
      <c r="B1144" s="1084">
        <f>SUM(B1141:B1143)</f>
        <v>24566846</v>
      </c>
      <c r="C1144" s="1084">
        <f>SUM(C1141:C1143)</f>
        <v>252904412</v>
      </c>
      <c r="D1144" s="1084">
        <f>SUM(D1141:D1143)</f>
        <v>35613787</v>
      </c>
      <c r="F1144" s="1083"/>
      <c r="G1144" s="1083"/>
    </row>
    <row r="1145" spans="1:25" s="1057" customFormat="1" ht="12" x14ac:dyDescent="0.2">
      <c r="A1145" s="1092"/>
      <c r="B1145" s="1092"/>
      <c r="C1145" s="1092"/>
      <c r="D1145" s="1092"/>
      <c r="E1145" s="1092"/>
      <c r="F1145" s="1093"/>
      <c r="G1145" s="1093"/>
      <c r="H1145" s="1092"/>
      <c r="I1145" s="1092"/>
      <c r="J1145" s="1092"/>
      <c r="K1145" s="1092"/>
      <c r="L1145" s="1093"/>
      <c r="M1145" s="1093"/>
      <c r="N1145" s="1092"/>
      <c r="O1145" s="1092"/>
      <c r="P1145" s="1092"/>
      <c r="Q1145" s="1092"/>
      <c r="R1145" s="1092"/>
      <c r="S1145" s="1092"/>
      <c r="T1145" s="1092"/>
      <c r="U1145" s="1092"/>
      <c r="V1145" s="1092"/>
      <c r="W1145" s="1092"/>
      <c r="X1145" s="1092"/>
      <c r="Y1145" s="1092"/>
    </row>
    <row r="1146" spans="1:25" s="1057" customFormat="1" ht="12" x14ac:dyDescent="0.2">
      <c r="A1146" s="1092"/>
      <c r="B1146" s="1092"/>
      <c r="C1146" s="1092"/>
      <c r="D1146" s="1092"/>
      <c r="E1146" s="1092"/>
      <c r="F1146" s="1093"/>
      <c r="G1146" s="1093"/>
      <c r="H1146" s="1092"/>
      <c r="I1146" s="1092"/>
      <c r="J1146" s="1092"/>
      <c r="K1146" s="1092"/>
      <c r="L1146" s="1093"/>
      <c r="M1146" s="1093"/>
      <c r="N1146" s="1092"/>
      <c r="O1146" s="1092"/>
      <c r="P1146" s="1092"/>
      <c r="Q1146" s="1092"/>
      <c r="R1146" s="1092"/>
      <c r="S1146" s="1092"/>
      <c r="T1146" s="1092"/>
      <c r="U1146" s="1092"/>
      <c r="V1146" s="1092"/>
      <c r="W1146" s="1092"/>
      <c r="X1146" s="1092"/>
      <c r="Y1146" s="1092"/>
    </row>
    <row r="1147" spans="1:25" s="1088" customFormat="1" ht="28.35" customHeight="1" x14ac:dyDescent="0.2">
      <c r="A1147" s="1091" t="s">
        <v>28528</v>
      </c>
      <c r="B1147" s="1090">
        <v>2019</v>
      </c>
      <c r="C1147" s="1090" t="s">
        <v>28527</v>
      </c>
      <c r="D1147" s="1090" t="s">
        <v>28526</v>
      </c>
      <c r="F1147" s="1089"/>
      <c r="G1147" s="1089"/>
    </row>
    <row r="1148" spans="1:25" x14ac:dyDescent="0.2">
      <c r="A1148" s="1087" t="s">
        <v>28525</v>
      </c>
      <c r="B1148" s="1086">
        <f t="shared" ref="B1148:D1150" si="38">B1186+B1223+B1260</f>
        <v>13075837.060000002</v>
      </c>
      <c r="C1148" s="1086">
        <f t="shared" si="38"/>
        <v>12773329</v>
      </c>
      <c r="D1148" s="1086">
        <f t="shared" si="38"/>
        <v>14374745</v>
      </c>
    </row>
    <row r="1149" spans="1:25" x14ac:dyDescent="0.2">
      <c r="A1149" s="1087" t="s">
        <v>28524</v>
      </c>
      <c r="B1149" s="1086">
        <f t="shared" si="38"/>
        <v>2681594.8799999999</v>
      </c>
      <c r="C1149" s="1086">
        <f t="shared" si="38"/>
        <v>227714488</v>
      </c>
      <c r="D1149" s="1086">
        <f t="shared" si="38"/>
        <v>3874491</v>
      </c>
    </row>
    <row r="1150" spans="1:25" x14ac:dyDescent="0.2">
      <c r="A1150" s="1087" t="s">
        <v>28523</v>
      </c>
      <c r="B1150" s="1086">
        <f t="shared" si="38"/>
        <v>8188624.96</v>
      </c>
      <c r="C1150" s="1086">
        <f t="shared" si="38"/>
        <v>11096804</v>
      </c>
      <c r="D1150" s="1086">
        <f t="shared" si="38"/>
        <v>17364551</v>
      </c>
    </row>
    <row r="1151" spans="1:25" s="1082" customFormat="1" ht="28.35" customHeight="1" x14ac:dyDescent="0.2">
      <c r="A1151" s="1085" t="s">
        <v>29071</v>
      </c>
      <c r="B1151" s="1084">
        <f>SUM(B1148:B1150)</f>
        <v>23946056.900000002</v>
      </c>
      <c r="C1151" s="1084">
        <f>SUM(C1148:C1150)</f>
        <v>251584621</v>
      </c>
      <c r="D1151" s="1084">
        <f>SUM(D1148:D1150)</f>
        <v>35613787</v>
      </c>
      <c r="F1151" s="1083"/>
      <c r="G1151" s="1083"/>
    </row>
    <row r="1152" spans="1:25" x14ac:dyDescent="0.2">
      <c r="A1152" s="1081" t="s">
        <v>28522</v>
      </c>
    </row>
    <row r="1153" spans="1:13" x14ac:dyDescent="0.2">
      <c r="A1153" s="1080" t="s">
        <v>28521</v>
      </c>
    </row>
    <row r="1156" spans="1:13" s="1057" customFormat="1" ht="12" x14ac:dyDescent="0.2">
      <c r="A1156" s="1057" t="s">
        <v>28538</v>
      </c>
      <c r="F1156" s="1097"/>
      <c r="G1156" s="1097"/>
      <c r="L1156" s="1097"/>
      <c r="M1156" s="1097"/>
    </row>
    <row r="1157" spans="1:13" s="1057" customFormat="1" ht="12" x14ac:dyDescent="0.2">
      <c r="A1157" s="1057" t="s">
        <v>28537</v>
      </c>
      <c r="F1157" s="1097"/>
      <c r="G1157" s="1097"/>
      <c r="L1157" s="1097"/>
      <c r="M1157" s="1097"/>
    </row>
    <row r="1158" spans="1:13" s="1057" customFormat="1" ht="12" x14ac:dyDescent="0.2">
      <c r="F1158" s="1097"/>
      <c r="G1158" s="1097"/>
      <c r="L1158" s="1097"/>
      <c r="M1158" s="1097"/>
    </row>
    <row r="1159" spans="1:13" s="1057" customFormat="1" ht="12" x14ac:dyDescent="0.2">
      <c r="F1159" s="1097"/>
      <c r="G1159" s="1097"/>
      <c r="L1159" s="1097"/>
      <c r="M1159" s="1097"/>
    </row>
    <row r="1160" spans="1:13" s="1057" customFormat="1" ht="12" x14ac:dyDescent="0.2">
      <c r="F1160" s="1097"/>
      <c r="G1160" s="1097"/>
      <c r="L1160" s="1097"/>
      <c r="M1160" s="1097"/>
    </row>
    <row r="1161" spans="1:13" s="1057" customFormat="1" ht="12" x14ac:dyDescent="0.2">
      <c r="A1161" s="1587" t="s">
        <v>28536</v>
      </c>
      <c r="B1161" s="1587"/>
      <c r="C1161" s="1587"/>
      <c r="D1161" s="1587"/>
      <c r="E1161" s="1099"/>
      <c r="F1161" s="1098"/>
      <c r="G1161" s="1098"/>
      <c r="H1161" s="1099"/>
      <c r="I1161" s="1099"/>
      <c r="J1161" s="1099"/>
      <c r="K1161" s="1099"/>
      <c r="L1161" s="1097"/>
      <c r="M1161" s="1097"/>
    </row>
    <row r="1162" spans="1:13" s="1057" customFormat="1" ht="12" x14ac:dyDescent="0.2">
      <c r="A1162" s="1587" t="s">
        <v>627</v>
      </c>
      <c r="B1162" s="1587"/>
      <c r="C1162" s="1587"/>
      <c r="D1162" s="1587"/>
      <c r="E1162" s="1099"/>
      <c r="F1162" s="1098"/>
      <c r="G1162" s="1098"/>
      <c r="H1162" s="1099"/>
      <c r="I1162" s="1099"/>
      <c r="J1162" s="1099"/>
      <c r="K1162" s="1099"/>
      <c r="L1162" s="1097"/>
      <c r="M1162" s="1097"/>
    </row>
    <row r="1163" spans="1:13" s="1057" customFormat="1" ht="12" x14ac:dyDescent="0.2">
      <c r="A1163" s="1587" t="s">
        <v>28535</v>
      </c>
      <c r="B1163" s="1587"/>
      <c r="C1163" s="1587"/>
      <c r="D1163" s="1587"/>
      <c r="E1163" s="1099"/>
      <c r="F1163" s="1098"/>
      <c r="G1163" s="1097"/>
      <c r="H1163" s="1099"/>
      <c r="I1163" s="1099"/>
      <c r="J1163" s="1099"/>
      <c r="K1163" s="1099"/>
      <c r="L1163" s="1097"/>
      <c r="M1163" s="1097"/>
    </row>
    <row r="1164" spans="1:13" s="1057" customFormat="1" ht="12" x14ac:dyDescent="0.2">
      <c r="A1164" s="1587" t="s">
        <v>28534</v>
      </c>
      <c r="B1164" s="1587"/>
      <c r="C1164" s="1587"/>
      <c r="D1164" s="1587"/>
      <c r="E1164" s="1099"/>
      <c r="F1164" s="1098"/>
      <c r="G1164" s="1098"/>
      <c r="H1164" s="1099"/>
      <c r="I1164" s="1099"/>
      <c r="J1164" s="1099"/>
      <c r="K1164" s="1099"/>
      <c r="L1164" s="1097"/>
      <c r="M1164" s="1097"/>
    </row>
    <row r="1165" spans="1:13" s="1057" customFormat="1" ht="12" x14ac:dyDescent="0.2">
      <c r="F1165" s="1097"/>
      <c r="G1165" s="1098"/>
      <c r="L1165" s="1097"/>
      <c r="M1165" s="1097"/>
    </row>
    <row r="1166" spans="1:13" s="1057" customFormat="1" ht="12" x14ac:dyDescent="0.2">
      <c r="F1166" s="1097"/>
      <c r="G1166" s="1097"/>
      <c r="L1166" s="1097"/>
      <c r="M1166" s="1097"/>
    </row>
    <row r="1167" spans="1:13" s="1057" customFormat="1" ht="12" x14ac:dyDescent="0.2">
      <c r="F1167" s="1097"/>
      <c r="G1167" s="1097"/>
      <c r="L1167" s="1097"/>
      <c r="M1167" s="1097"/>
    </row>
    <row r="1168" spans="1:13" s="1095" customFormat="1" ht="12" x14ac:dyDescent="0.2">
      <c r="A1168" s="1095" t="s">
        <v>28533</v>
      </c>
      <c r="B1168" s="1095" t="s">
        <v>274</v>
      </c>
      <c r="F1168" s="1096"/>
      <c r="G1168" s="1096"/>
      <c r="L1168" s="1096"/>
      <c r="M1168" s="1096"/>
    </row>
    <row r="1169" spans="1:25" s="1057" customFormat="1" ht="12" x14ac:dyDescent="0.2">
      <c r="A1169" s="1092" t="s">
        <v>28532</v>
      </c>
      <c r="B1169" s="1092" t="s">
        <v>28540</v>
      </c>
      <c r="C1169" s="1092"/>
      <c r="D1169" s="1092"/>
      <c r="E1169" s="1092"/>
      <c r="F1169" s="1093"/>
      <c r="G1169" s="1093"/>
      <c r="H1169" s="1092"/>
      <c r="I1169" s="1092"/>
      <c r="J1169" s="1092"/>
      <c r="K1169" s="1092"/>
      <c r="L1169" s="1093"/>
      <c r="M1169" s="1093"/>
      <c r="N1169" s="1092"/>
      <c r="O1169" s="1092"/>
      <c r="P1169" s="1092"/>
      <c r="Q1169" s="1092"/>
      <c r="R1169" s="1092"/>
      <c r="S1169" s="1092"/>
      <c r="T1169" s="1092"/>
      <c r="U1169" s="1092"/>
      <c r="V1169" s="1092"/>
      <c r="W1169" s="1092"/>
      <c r="X1169" s="1092"/>
      <c r="Y1169" s="1092"/>
    </row>
    <row r="1170" spans="1:25" s="1088" customFormat="1" ht="28.35" customHeight="1" x14ac:dyDescent="0.2">
      <c r="A1170" s="1091" t="s">
        <v>28530</v>
      </c>
      <c r="B1170" s="1090">
        <v>2019</v>
      </c>
      <c r="C1170" s="1090">
        <v>2020</v>
      </c>
      <c r="D1170" s="1090" t="s">
        <v>28526</v>
      </c>
      <c r="F1170" s="1089"/>
      <c r="G1170" s="1089"/>
    </row>
    <row r="1171" spans="1:25" x14ac:dyDescent="0.2">
      <c r="A1171" s="1087" t="s">
        <v>28525</v>
      </c>
      <c r="B1171" s="1086">
        <v>22580429</v>
      </c>
      <c r="C1171" s="1086">
        <v>13836684</v>
      </c>
      <c r="D1171" s="1086">
        <v>13852810</v>
      </c>
    </row>
    <row r="1172" spans="1:25" x14ac:dyDescent="0.2">
      <c r="A1172" s="1087" t="s">
        <v>28524</v>
      </c>
      <c r="B1172" s="1086">
        <v>2804697</v>
      </c>
      <c r="C1172" s="1086">
        <v>2919532</v>
      </c>
      <c r="D1172" s="1086">
        <v>3776491</v>
      </c>
    </row>
    <row r="1173" spans="1:25" x14ac:dyDescent="0.2">
      <c r="A1173" s="1087" t="s">
        <v>28523</v>
      </c>
      <c r="B1173" s="1086">
        <v>4356968</v>
      </c>
      <c r="C1173" s="1086">
        <v>8684381</v>
      </c>
      <c r="D1173" s="1086">
        <v>13605128</v>
      </c>
    </row>
    <row r="1174" spans="1:25" s="1082" customFormat="1" ht="28.35" customHeight="1" x14ac:dyDescent="0.2">
      <c r="A1174" s="1085" t="s">
        <v>29071</v>
      </c>
      <c r="B1174" s="1084">
        <f>SUM(B1171:B1173)</f>
        <v>29742094</v>
      </c>
      <c r="C1174" s="1084">
        <f>SUM(C1171:C1173)</f>
        <v>25440597</v>
      </c>
      <c r="D1174" s="1084">
        <f>SUM(D1171:D1173)</f>
        <v>31234429</v>
      </c>
      <c r="F1174" s="1083"/>
      <c r="G1174" s="1083"/>
    </row>
    <row r="1175" spans="1:25" s="1057" customFormat="1" ht="12" x14ac:dyDescent="0.2">
      <c r="A1175" s="1092"/>
      <c r="B1175" s="1092"/>
      <c r="C1175" s="1092"/>
      <c r="D1175" s="1092"/>
      <c r="E1175" s="1092"/>
      <c r="F1175" s="1093"/>
      <c r="G1175" s="1093"/>
      <c r="H1175" s="1092"/>
      <c r="I1175" s="1092"/>
      <c r="J1175" s="1092"/>
      <c r="K1175" s="1092"/>
      <c r="L1175" s="1093"/>
      <c r="M1175" s="1093"/>
      <c r="N1175" s="1092"/>
      <c r="O1175" s="1092"/>
      <c r="P1175" s="1092"/>
      <c r="Q1175" s="1092"/>
      <c r="R1175" s="1092"/>
      <c r="S1175" s="1092"/>
      <c r="T1175" s="1092"/>
      <c r="U1175" s="1092"/>
      <c r="V1175" s="1092"/>
      <c r="W1175" s="1092"/>
      <c r="X1175" s="1092"/>
      <c r="Y1175" s="1092"/>
    </row>
    <row r="1176" spans="1:25" s="1057" customFormat="1" ht="12" x14ac:dyDescent="0.2">
      <c r="A1176" s="1092"/>
      <c r="B1176" s="1092"/>
      <c r="C1176" s="1092"/>
      <c r="D1176" s="1092"/>
      <c r="E1176" s="1092"/>
      <c r="F1176" s="1093"/>
      <c r="G1176" s="1093"/>
      <c r="H1176" s="1092"/>
      <c r="I1176" s="1092"/>
      <c r="J1176" s="1092"/>
      <c r="K1176" s="1092"/>
      <c r="L1176" s="1093"/>
      <c r="M1176" s="1093"/>
      <c r="N1176" s="1092"/>
      <c r="O1176" s="1092"/>
      <c r="P1176" s="1092"/>
      <c r="Q1176" s="1092"/>
      <c r="R1176" s="1092"/>
      <c r="S1176" s="1092"/>
      <c r="T1176" s="1092"/>
      <c r="U1176" s="1092"/>
      <c r="V1176" s="1092"/>
      <c r="W1176" s="1092"/>
      <c r="X1176" s="1092"/>
      <c r="Y1176" s="1092"/>
    </row>
    <row r="1177" spans="1:25" s="1088" customFormat="1" ht="28.35" customHeight="1" x14ac:dyDescent="0.2">
      <c r="A1177" s="1091" t="s">
        <v>28529</v>
      </c>
      <c r="B1177" s="1090">
        <v>2019</v>
      </c>
      <c r="C1177" s="1090" t="s">
        <v>28527</v>
      </c>
      <c r="D1177" s="1090" t="s">
        <v>28526</v>
      </c>
      <c r="F1177" s="1089"/>
      <c r="G1177" s="1089"/>
    </row>
    <row r="1178" spans="1:25" x14ac:dyDescent="0.2">
      <c r="A1178" s="1087" t="s">
        <v>28525</v>
      </c>
      <c r="B1178" s="1086">
        <v>12865080</v>
      </c>
      <c r="C1178" s="1086">
        <v>12143918</v>
      </c>
      <c r="D1178" s="1086">
        <v>13852810</v>
      </c>
    </row>
    <row r="1179" spans="1:25" x14ac:dyDescent="0.2">
      <c r="A1179" s="1087" t="s">
        <v>28524</v>
      </c>
      <c r="B1179" s="1086">
        <v>2668335</v>
      </c>
      <c r="C1179" s="1086">
        <v>227623492</v>
      </c>
      <c r="D1179" s="1086">
        <v>3776491</v>
      </c>
    </row>
    <row r="1180" spans="1:25" x14ac:dyDescent="0.2">
      <c r="A1180" s="1087" t="s">
        <v>28523</v>
      </c>
      <c r="B1180" s="1086">
        <v>8559492</v>
      </c>
      <c r="C1180" s="1086">
        <v>12275542</v>
      </c>
      <c r="D1180" s="1086">
        <v>13605128</v>
      </c>
    </row>
    <row r="1181" spans="1:25" s="1082" customFormat="1" ht="28.35" customHeight="1" x14ac:dyDescent="0.2">
      <c r="A1181" s="1085" t="s">
        <v>29071</v>
      </c>
      <c r="B1181" s="1084">
        <f>SUM(B1178:B1180)</f>
        <v>24092907</v>
      </c>
      <c r="C1181" s="1084">
        <f>SUM(C1178:C1180)</f>
        <v>252042952</v>
      </c>
      <c r="D1181" s="1084">
        <f>SUM(D1178:D1180)</f>
        <v>31234429</v>
      </c>
      <c r="F1181" s="1083"/>
      <c r="G1181" s="1083"/>
    </row>
    <row r="1182" spans="1:25" s="1057" customFormat="1" ht="12" x14ac:dyDescent="0.2">
      <c r="A1182" s="1092"/>
      <c r="B1182" s="1092"/>
      <c r="C1182" s="1092"/>
      <c r="D1182" s="1092"/>
      <c r="E1182" s="1092"/>
      <c r="F1182" s="1093"/>
      <c r="G1182" s="1093"/>
      <c r="H1182" s="1092"/>
      <c r="I1182" s="1092"/>
      <c r="J1182" s="1092"/>
      <c r="K1182" s="1092"/>
      <c r="L1182" s="1093"/>
      <c r="M1182" s="1093"/>
      <c r="N1182" s="1092"/>
      <c r="O1182" s="1092"/>
      <c r="P1182" s="1092"/>
      <c r="Q1182" s="1092"/>
      <c r="R1182" s="1092"/>
      <c r="S1182" s="1092"/>
      <c r="T1182" s="1092"/>
      <c r="U1182" s="1092"/>
      <c r="V1182" s="1092"/>
      <c r="W1182" s="1092"/>
      <c r="X1182" s="1092"/>
      <c r="Y1182" s="1092"/>
    </row>
    <row r="1183" spans="1:25" s="1057" customFormat="1" ht="12" x14ac:dyDescent="0.2">
      <c r="A1183" s="1092"/>
      <c r="B1183" s="1092"/>
      <c r="C1183" s="1092"/>
      <c r="D1183" s="1092"/>
      <c r="E1183" s="1092"/>
      <c r="F1183" s="1093"/>
      <c r="G1183" s="1093"/>
      <c r="H1183" s="1092"/>
      <c r="I1183" s="1092"/>
      <c r="J1183" s="1092"/>
      <c r="K1183" s="1092"/>
      <c r="L1183" s="1093"/>
      <c r="M1183" s="1093"/>
      <c r="N1183" s="1092"/>
      <c r="O1183" s="1092"/>
      <c r="P1183" s="1092"/>
      <c r="Q1183" s="1092"/>
      <c r="R1183" s="1092"/>
      <c r="S1183" s="1092"/>
      <c r="T1183" s="1092"/>
      <c r="U1183" s="1092"/>
      <c r="V1183" s="1092"/>
      <c r="W1183" s="1092"/>
      <c r="X1183" s="1092"/>
      <c r="Y1183" s="1092"/>
    </row>
    <row r="1184" spans="1:25" s="1057" customFormat="1" ht="12" x14ac:dyDescent="0.2">
      <c r="A1184" s="1092"/>
      <c r="B1184" s="1092"/>
      <c r="C1184" s="1092"/>
      <c r="D1184" s="1092"/>
      <c r="E1184" s="1092"/>
      <c r="F1184" s="1093"/>
      <c r="G1184" s="1093"/>
      <c r="H1184" s="1092"/>
      <c r="I1184" s="1092"/>
      <c r="J1184" s="1092"/>
      <c r="K1184" s="1092"/>
      <c r="L1184" s="1093"/>
      <c r="M1184" s="1093"/>
      <c r="N1184" s="1092"/>
      <c r="O1184" s="1092"/>
      <c r="P1184" s="1092"/>
      <c r="Q1184" s="1092"/>
      <c r="R1184" s="1092"/>
      <c r="S1184" s="1092"/>
      <c r="T1184" s="1092"/>
      <c r="U1184" s="1092"/>
      <c r="V1184" s="1092"/>
      <c r="W1184" s="1092"/>
      <c r="X1184" s="1092"/>
      <c r="Y1184" s="1092"/>
    </row>
    <row r="1185" spans="1:13" s="1088" customFormat="1" ht="28.35" customHeight="1" x14ac:dyDescent="0.2">
      <c r="A1185" s="1091" t="s">
        <v>28528</v>
      </c>
      <c r="B1185" s="1090">
        <v>2019</v>
      </c>
      <c r="C1185" s="1090" t="s">
        <v>28527</v>
      </c>
      <c r="D1185" s="1090" t="s">
        <v>28526</v>
      </c>
      <c r="F1185" s="1089"/>
      <c r="G1185" s="1089"/>
    </row>
    <row r="1186" spans="1:13" x14ac:dyDescent="0.2">
      <c r="A1186" s="1087" t="s">
        <v>28525</v>
      </c>
      <c r="B1186" s="1086">
        <v>12768516.680000002</v>
      </c>
      <c r="C1186" s="1086">
        <v>12143918</v>
      </c>
      <c r="D1186" s="1086">
        <v>13852810</v>
      </c>
    </row>
    <row r="1187" spans="1:13" x14ac:dyDescent="0.2">
      <c r="A1187" s="1087" t="s">
        <v>28524</v>
      </c>
      <c r="B1187" s="1086">
        <v>2660794.88</v>
      </c>
      <c r="C1187" s="1086">
        <v>227623492</v>
      </c>
      <c r="D1187" s="1086">
        <v>3776491</v>
      </c>
    </row>
    <row r="1188" spans="1:13" x14ac:dyDescent="0.2">
      <c r="A1188" s="1087" t="s">
        <v>28523</v>
      </c>
      <c r="B1188" s="1086">
        <v>8055673.96</v>
      </c>
      <c r="C1188" s="1086">
        <v>10955751</v>
      </c>
      <c r="D1188" s="1086">
        <v>13605128</v>
      </c>
    </row>
    <row r="1189" spans="1:13" s="1082" customFormat="1" ht="28.35" customHeight="1" x14ac:dyDescent="0.2">
      <c r="A1189" s="1085" t="s">
        <v>29071</v>
      </c>
      <c r="B1189" s="1084">
        <f>SUM(B1186:B1188)</f>
        <v>23484985.520000003</v>
      </c>
      <c r="C1189" s="1084">
        <f>SUM(C1186:C1188)</f>
        <v>250723161</v>
      </c>
      <c r="D1189" s="1084">
        <f>SUM(D1186:D1188)</f>
        <v>31234429</v>
      </c>
      <c r="F1189" s="1083"/>
      <c r="G1189" s="1083"/>
    </row>
    <row r="1190" spans="1:13" x14ac:dyDescent="0.2">
      <c r="A1190" s="1081" t="s">
        <v>28522</v>
      </c>
    </row>
    <row r="1191" spans="1:13" x14ac:dyDescent="0.2">
      <c r="A1191" s="1080" t="s">
        <v>28521</v>
      </c>
    </row>
    <row r="1194" spans="1:13" s="1057" customFormat="1" ht="12" x14ac:dyDescent="0.2">
      <c r="A1194" s="1057" t="s">
        <v>28538</v>
      </c>
      <c r="F1194" s="1097"/>
      <c r="G1194" s="1097"/>
      <c r="L1194" s="1097"/>
      <c r="M1194" s="1097"/>
    </row>
    <row r="1195" spans="1:13" s="1057" customFormat="1" ht="12" x14ac:dyDescent="0.2">
      <c r="A1195" s="1057" t="s">
        <v>28537</v>
      </c>
      <c r="F1195" s="1097"/>
      <c r="G1195" s="1097"/>
      <c r="L1195" s="1097"/>
      <c r="M1195" s="1097"/>
    </row>
    <row r="1196" spans="1:13" s="1057" customFormat="1" ht="12" x14ac:dyDescent="0.2">
      <c r="F1196" s="1097"/>
      <c r="G1196" s="1097"/>
      <c r="L1196" s="1097"/>
      <c r="M1196" s="1097"/>
    </row>
    <row r="1197" spans="1:13" s="1057" customFormat="1" ht="12" x14ac:dyDescent="0.2">
      <c r="F1197" s="1097"/>
      <c r="G1197" s="1097"/>
      <c r="L1197" s="1097"/>
      <c r="M1197" s="1097"/>
    </row>
    <row r="1198" spans="1:13" s="1057" customFormat="1" ht="12" x14ac:dyDescent="0.2">
      <c r="F1198" s="1097"/>
      <c r="G1198" s="1097"/>
      <c r="L1198" s="1097"/>
      <c r="M1198" s="1097"/>
    </row>
    <row r="1199" spans="1:13" s="1057" customFormat="1" ht="12" x14ac:dyDescent="0.2">
      <c r="A1199" s="1587" t="s">
        <v>28536</v>
      </c>
      <c r="B1199" s="1587"/>
      <c r="C1199" s="1587"/>
      <c r="D1199" s="1587"/>
      <c r="E1199" s="1099"/>
      <c r="F1199" s="1098"/>
      <c r="G1199" s="1098"/>
      <c r="H1199" s="1099"/>
      <c r="I1199" s="1099"/>
      <c r="J1199" s="1099"/>
      <c r="K1199" s="1099"/>
      <c r="L1199" s="1097"/>
      <c r="M1199" s="1097"/>
    </row>
    <row r="1200" spans="1:13" s="1057" customFormat="1" ht="12" x14ac:dyDescent="0.2">
      <c r="A1200" s="1587" t="s">
        <v>627</v>
      </c>
      <c r="B1200" s="1587"/>
      <c r="C1200" s="1587"/>
      <c r="D1200" s="1587"/>
      <c r="E1200" s="1099"/>
      <c r="F1200" s="1098"/>
      <c r="G1200" s="1098"/>
      <c r="H1200" s="1099"/>
      <c r="I1200" s="1099"/>
      <c r="J1200" s="1099"/>
      <c r="K1200" s="1099"/>
      <c r="L1200" s="1097"/>
      <c r="M1200" s="1097"/>
    </row>
    <row r="1201" spans="1:25" s="1057" customFormat="1" ht="12" x14ac:dyDescent="0.2">
      <c r="A1201" s="1587" t="s">
        <v>28535</v>
      </c>
      <c r="B1201" s="1587"/>
      <c r="C1201" s="1587"/>
      <c r="D1201" s="1587"/>
      <c r="E1201" s="1099"/>
      <c r="F1201" s="1098"/>
      <c r="G1201" s="1097"/>
      <c r="H1201" s="1099"/>
      <c r="I1201" s="1099"/>
      <c r="J1201" s="1099"/>
      <c r="K1201" s="1099"/>
      <c r="L1201" s="1097"/>
      <c r="M1201" s="1097"/>
    </row>
    <row r="1202" spans="1:25" s="1057" customFormat="1" ht="12" x14ac:dyDescent="0.2">
      <c r="A1202" s="1587" t="s">
        <v>28534</v>
      </c>
      <c r="B1202" s="1587"/>
      <c r="C1202" s="1587"/>
      <c r="D1202" s="1587"/>
      <c r="E1202" s="1099"/>
      <c r="F1202" s="1098"/>
      <c r="G1202" s="1098"/>
      <c r="H1202" s="1099"/>
      <c r="I1202" s="1099"/>
      <c r="J1202" s="1099"/>
      <c r="K1202" s="1099"/>
      <c r="L1202" s="1097"/>
      <c r="M1202" s="1097"/>
    </row>
    <row r="1203" spans="1:25" s="1057" customFormat="1" ht="12" x14ac:dyDescent="0.2">
      <c r="F1203" s="1097"/>
      <c r="G1203" s="1098"/>
      <c r="L1203" s="1097"/>
      <c r="M1203" s="1097"/>
    </row>
    <row r="1204" spans="1:25" s="1057" customFormat="1" ht="12" x14ac:dyDescent="0.2">
      <c r="F1204" s="1097"/>
      <c r="G1204" s="1097"/>
      <c r="L1204" s="1097"/>
      <c r="M1204" s="1097"/>
    </row>
    <row r="1205" spans="1:25" s="1057" customFormat="1" ht="12" x14ac:dyDescent="0.2">
      <c r="F1205" s="1097"/>
      <c r="G1205" s="1097"/>
      <c r="L1205" s="1097"/>
      <c r="M1205" s="1097"/>
    </row>
    <row r="1206" spans="1:25" s="1095" customFormat="1" ht="12" x14ac:dyDescent="0.2">
      <c r="A1206" s="1095" t="s">
        <v>28533</v>
      </c>
      <c r="B1206" s="1095" t="s">
        <v>274</v>
      </c>
      <c r="F1206" s="1096"/>
      <c r="G1206" s="1096"/>
      <c r="L1206" s="1096"/>
      <c r="M1206" s="1096"/>
    </row>
    <row r="1207" spans="1:25" s="1057" customFormat="1" ht="12" x14ac:dyDescent="0.2">
      <c r="A1207" s="1092" t="s">
        <v>28532</v>
      </c>
      <c r="B1207" s="1092" t="s">
        <v>28539</v>
      </c>
      <c r="C1207" s="1092"/>
      <c r="D1207" s="1092"/>
      <c r="E1207" s="1092"/>
      <c r="F1207" s="1093"/>
      <c r="G1207" s="1093"/>
      <c r="H1207" s="1092"/>
      <c r="I1207" s="1092"/>
      <c r="J1207" s="1092"/>
      <c r="K1207" s="1092"/>
      <c r="L1207" s="1093"/>
      <c r="M1207" s="1093"/>
      <c r="N1207" s="1092"/>
      <c r="O1207" s="1092"/>
      <c r="P1207" s="1092"/>
      <c r="Q1207" s="1092"/>
      <c r="R1207" s="1092"/>
      <c r="S1207" s="1092"/>
      <c r="T1207" s="1092"/>
      <c r="U1207" s="1092"/>
      <c r="V1207" s="1092"/>
      <c r="W1207" s="1092"/>
      <c r="X1207" s="1092"/>
      <c r="Y1207" s="1092"/>
    </row>
    <row r="1208" spans="1:25" s="1088" customFormat="1" ht="28.35" customHeight="1" x14ac:dyDescent="0.2">
      <c r="A1208" s="1091" t="s">
        <v>28530</v>
      </c>
      <c r="B1208" s="1090">
        <v>2019</v>
      </c>
      <c r="C1208" s="1090">
        <v>2020</v>
      </c>
      <c r="D1208" s="1090" t="s">
        <v>28526</v>
      </c>
      <c r="F1208" s="1089"/>
      <c r="G1208" s="1089"/>
    </row>
    <row r="1209" spans="1:25" x14ac:dyDescent="0.2">
      <c r="A1209" s="1087" t="s">
        <v>28525</v>
      </c>
      <c r="B1209" s="1086"/>
      <c r="C1209" s="1086">
        <v>409836</v>
      </c>
      <c r="D1209" s="1086">
        <v>521935</v>
      </c>
    </row>
    <row r="1210" spans="1:25" x14ac:dyDescent="0.2">
      <c r="A1210" s="1087" t="s">
        <v>28524</v>
      </c>
      <c r="B1210" s="1086">
        <v>9235</v>
      </c>
      <c r="C1210" s="1086">
        <v>104111</v>
      </c>
      <c r="D1210" s="1086">
        <v>98000</v>
      </c>
    </row>
    <row r="1211" spans="1:25" x14ac:dyDescent="0.2">
      <c r="A1211" s="1087" t="s">
        <v>28523</v>
      </c>
      <c r="B1211" s="1086"/>
      <c r="C1211" s="1086">
        <v>141053</v>
      </c>
      <c r="D1211" s="1086">
        <v>1123233</v>
      </c>
    </row>
    <row r="1212" spans="1:25" s="1082" customFormat="1" ht="28.35" customHeight="1" x14ac:dyDescent="0.2">
      <c r="A1212" s="1085" t="s">
        <v>29071</v>
      </c>
      <c r="B1212" s="1084">
        <f>SUM(B1209:B1211)</f>
        <v>9235</v>
      </c>
      <c r="C1212" s="1084">
        <f>SUM(C1209:C1211)</f>
        <v>655000</v>
      </c>
      <c r="D1212" s="1084">
        <f>SUM(D1209:D1211)</f>
        <v>1743168</v>
      </c>
      <c r="F1212" s="1083"/>
      <c r="G1212" s="1083"/>
    </row>
    <row r="1213" spans="1:25" s="1057" customFormat="1" ht="12" x14ac:dyDescent="0.2">
      <c r="A1213" s="1092"/>
      <c r="B1213" s="1092"/>
      <c r="C1213" s="1092"/>
      <c r="D1213" s="1092"/>
      <c r="E1213" s="1092"/>
      <c r="F1213" s="1093"/>
      <c r="G1213" s="1093"/>
      <c r="H1213" s="1092"/>
      <c r="I1213" s="1092"/>
      <c r="J1213" s="1092"/>
      <c r="K1213" s="1092"/>
      <c r="L1213" s="1093"/>
      <c r="M1213" s="1093"/>
      <c r="N1213" s="1092"/>
      <c r="O1213" s="1092"/>
      <c r="P1213" s="1092"/>
      <c r="Q1213" s="1092"/>
      <c r="R1213" s="1092"/>
      <c r="S1213" s="1092"/>
      <c r="T1213" s="1092"/>
      <c r="U1213" s="1092"/>
      <c r="V1213" s="1092"/>
      <c r="W1213" s="1092"/>
      <c r="X1213" s="1092"/>
      <c r="Y1213" s="1092"/>
    </row>
    <row r="1214" spans="1:25" s="1057" customFormat="1" ht="12" x14ac:dyDescent="0.2">
      <c r="A1214" s="1092"/>
      <c r="B1214" s="1092"/>
      <c r="C1214" s="1092"/>
      <c r="D1214" s="1092"/>
      <c r="E1214" s="1092"/>
      <c r="F1214" s="1093"/>
      <c r="G1214" s="1093"/>
      <c r="H1214" s="1092"/>
      <c r="I1214" s="1092"/>
      <c r="J1214" s="1092"/>
      <c r="K1214" s="1092"/>
      <c r="L1214" s="1093"/>
      <c r="M1214" s="1093"/>
      <c r="N1214" s="1092"/>
      <c r="O1214" s="1092"/>
      <c r="P1214" s="1092"/>
      <c r="Q1214" s="1092"/>
      <c r="R1214" s="1092"/>
      <c r="S1214" s="1092"/>
      <c r="T1214" s="1092"/>
      <c r="U1214" s="1092"/>
      <c r="V1214" s="1092"/>
      <c r="W1214" s="1092"/>
      <c r="X1214" s="1092"/>
      <c r="Y1214" s="1092"/>
    </row>
    <row r="1215" spans="1:25" s="1088" customFormat="1" ht="28.35" customHeight="1" x14ac:dyDescent="0.2">
      <c r="A1215" s="1091" t="s">
        <v>28529</v>
      </c>
      <c r="B1215" s="1090">
        <v>2019</v>
      </c>
      <c r="C1215" s="1090" t="s">
        <v>28527</v>
      </c>
      <c r="D1215" s="1090" t="s">
        <v>28526</v>
      </c>
      <c r="F1215" s="1089"/>
      <c r="G1215" s="1089"/>
    </row>
    <row r="1216" spans="1:25" x14ac:dyDescent="0.2">
      <c r="A1216" s="1087" t="s">
        <v>28525</v>
      </c>
      <c r="B1216" s="1086">
        <v>308904</v>
      </c>
      <c r="C1216" s="1086">
        <v>629411</v>
      </c>
      <c r="D1216" s="1086">
        <v>521935</v>
      </c>
    </row>
    <row r="1217" spans="1:25" x14ac:dyDescent="0.2">
      <c r="A1217" s="1087" t="s">
        <v>28524</v>
      </c>
      <c r="B1217" s="1086">
        <v>20800</v>
      </c>
      <c r="C1217" s="1086">
        <v>90996</v>
      </c>
      <c r="D1217" s="1086">
        <v>98000</v>
      </c>
    </row>
    <row r="1218" spans="1:25" x14ac:dyDescent="0.2">
      <c r="A1218" s="1087" t="s">
        <v>28523</v>
      </c>
      <c r="B1218" s="1086">
        <v>144235</v>
      </c>
      <c r="C1218" s="1086">
        <v>141053</v>
      </c>
      <c r="D1218" s="1086">
        <v>1123233</v>
      </c>
    </row>
    <row r="1219" spans="1:25" s="1082" customFormat="1" ht="28.35" customHeight="1" x14ac:dyDescent="0.2">
      <c r="A1219" s="1085" t="s">
        <v>29071</v>
      </c>
      <c r="B1219" s="1084">
        <f>SUM(B1216:B1218)</f>
        <v>473939</v>
      </c>
      <c r="C1219" s="1084">
        <f>SUM(C1216:C1218)</f>
        <v>861460</v>
      </c>
      <c r="D1219" s="1084">
        <f>SUM(D1216:D1218)</f>
        <v>1743168</v>
      </c>
      <c r="F1219" s="1083"/>
      <c r="G1219" s="1083"/>
    </row>
    <row r="1220" spans="1:25" s="1057" customFormat="1" ht="12" x14ac:dyDescent="0.2">
      <c r="A1220" s="1092"/>
      <c r="B1220" s="1092"/>
      <c r="C1220" s="1092"/>
      <c r="D1220" s="1092"/>
      <c r="E1220" s="1092"/>
      <c r="F1220" s="1093"/>
      <c r="G1220" s="1093"/>
      <c r="H1220" s="1092"/>
      <c r="I1220" s="1092"/>
      <c r="J1220" s="1092"/>
      <c r="K1220" s="1092"/>
      <c r="L1220" s="1093"/>
      <c r="M1220" s="1093"/>
      <c r="N1220" s="1092"/>
      <c r="O1220" s="1092"/>
      <c r="P1220" s="1092"/>
      <c r="Q1220" s="1092"/>
      <c r="R1220" s="1092"/>
      <c r="S1220" s="1092"/>
      <c r="T1220" s="1092"/>
      <c r="U1220" s="1092"/>
      <c r="V1220" s="1092"/>
      <c r="W1220" s="1092"/>
      <c r="X1220" s="1092"/>
      <c r="Y1220" s="1092"/>
    </row>
    <row r="1221" spans="1:25" s="1057" customFormat="1" ht="12" x14ac:dyDescent="0.2">
      <c r="A1221" s="1092"/>
      <c r="B1221" s="1092"/>
      <c r="C1221" s="1092"/>
      <c r="D1221" s="1092"/>
      <c r="E1221" s="1092"/>
      <c r="F1221" s="1093"/>
      <c r="G1221" s="1093"/>
      <c r="H1221" s="1092"/>
      <c r="I1221" s="1092"/>
      <c r="J1221" s="1092"/>
      <c r="K1221" s="1092"/>
      <c r="L1221" s="1093"/>
      <c r="M1221" s="1093"/>
      <c r="N1221" s="1092"/>
      <c r="O1221" s="1092"/>
      <c r="P1221" s="1092"/>
      <c r="Q1221" s="1092"/>
      <c r="R1221" s="1092"/>
      <c r="S1221" s="1092"/>
      <c r="T1221" s="1092"/>
      <c r="U1221" s="1092"/>
      <c r="V1221" s="1092"/>
      <c r="W1221" s="1092"/>
      <c r="X1221" s="1092"/>
      <c r="Y1221" s="1092"/>
    </row>
    <row r="1222" spans="1:25" s="1088" customFormat="1" ht="28.35" customHeight="1" x14ac:dyDescent="0.2">
      <c r="A1222" s="1091" t="s">
        <v>28528</v>
      </c>
      <c r="B1222" s="1090">
        <v>2019</v>
      </c>
      <c r="C1222" s="1090" t="s">
        <v>28527</v>
      </c>
      <c r="D1222" s="1090" t="s">
        <v>28526</v>
      </c>
      <c r="F1222" s="1089"/>
      <c r="G1222" s="1089"/>
    </row>
    <row r="1223" spans="1:25" x14ac:dyDescent="0.2">
      <c r="A1223" s="1087" t="s">
        <v>28525</v>
      </c>
      <c r="B1223" s="1086">
        <v>307320.38</v>
      </c>
      <c r="C1223" s="1086">
        <v>629411</v>
      </c>
      <c r="D1223" s="1086">
        <v>521935</v>
      </c>
    </row>
    <row r="1224" spans="1:25" x14ac:dyDescent="0.2">
      <c r="A1224" s="1087" t="s">
        <v>28524</v>
      </c>
      <c r="B1224" s="1086">
        <v>20800</v>
      </c>
      <c r="C1224" s="1086">
        <v>90996</v>
      </c>
      <c r="D1224" s="1086">
        <v>98000</v>
      </c>
    </row>
    <row r="1225" spans="1:25" x14ac:dyDescent="0.2">
      <c r="A1225" s="1087" t="s">
        <v>28523</v>
      </c>
      <c r="B1225" s="1086">
        <v>132951</v>
      </c>
      <c r="C1225" s="1086">
        <v>141053</v>
      </c>
      <c r="D1225" s="1086">
        <v>1123233</v>
      </c>
    </row>
    <row r="1226" spans="1:25" s="1082" customFormat="1" ht="28.35" customHeight="1" x14ac:dyDescent="0.2">
      <c r="A1226" s="1085" t="s">
        <v>29071</v>
      </c>
      <c r="B1226" s="1084">
        <f>SUM(B1223:B1225)</f>
        <v>461071.38</v>
      </c>
      <c r="C1226" s="1084">
        <f>SUM(C1223:C1225)</f>
        <v>861460</v>
      </c>
      <c r="D1226" s="1084">
        <f>SUM(D1223:D1225)</f>
        <v>1743168</v>
      </c>
      <c r="F1226" s="1083"/>
      <c r="G1226" s="1083"/>
    </row>
    <row r="1227" spans="1:25" x14ac:dyDescent="0.2">
      <c r="A1227" s="1081" t="s">
        <v>28522</v>
      </c>
    </row>
    <row r="1228" spans="1:25" x14ac:dyDescent="0.2">
      <c r="A1228" s="1080" t="s">
        <v>28521</v>
      </c>
    </row>
    <row r="1231" spans="1:25" x14ac:dyDescent="0.2">
      <c r="A1231" s="1078" t="s">
        <v>28538</v>
      </c>
    </row>
    <row r="1232" spans="1:25" x14ac:dyDescent="0.2">
      <c r="A1232" s="1078" t="s">
        <v>28537</v>
      </c>
    </row>
    <row r="1236" spans="1:25" s="1057" customFormat="1" ht="12" x14ac:dyDescent="0.2">
      <c r="A1236" s="1587" t="s">
        <v>28536</v>
      </c>
      <c r="B1236" s="1587"/>
      <c r="C1236" s="1587"/>
      <c r="D1236" s="1587"/>
      <c r="E1236" s="1099"/>
      <c r="F1236" s="1098"/>
      <c r="G1236" s="1098"/>
      <c r="H1236" s="1099"/>
      <c r="I1236" s="1099"/>
      <c r="J1236" s="1099"/>
      <c r="K1236" s="1099"/>
      <c r="L1236" s="1097"/>
      <c r="M1236" s="1097"/>
    </row>
    <row r="1237" spans="1:25" s="1057" customFormat="1" ht="12" x14ac:dyDescent="0.2">
      <c r="A1237" s="1587" t="s">
        <v>627</v>
      </c>
      <c r="B1237" s="1587"/>
      <c r="C1237" s="1587"/>
      <c r="D1237" s="1587"/>
      <c r="E1237" s="1099"/>
      <c r="F1237" s="1098"/>
      <c r="G1237" s="1098"/>
      <c r="H1237" s="1099"/>
      <c r="I1237" s="1099"/>
      <c r="J1237" s="1099"/>
      <c r="K1237" s="1099"/>
      <c r="L1237" s="1097"/>
      <c r="M1237" s="1097"/>
    </row>
    <row r="1238" spans="1:25" s="1057" customFormat="1" ht="12" x14ac:dyDescent="0.2">
      <c r="A1238" s="1587" t="s">
        <v>28535</v>
      </c>
      <c r="B1238" s="1587"/>
      <c r="C1238" s="1587"/>
      <c r="D1238" s="1587"/>
      <c r="E1238" s="1099"/>
      <c r="F1238" s="1098"/>
      <c r="G1238" s="1097"/>
      <c r="H1238" s="1099"/>
      <c r="I1238" s="1099"/>
      <c r="J1238" s="1099"/>
      <c r="K1238" s="1099"/>
      <c r="L1238" s="1097"/>
      <c r="M1238" s="1097"/>
    </row>
    <row r="1239" spans="1:25" s="1057" customFormat="1" ht="12" x14ac:dyDescent="0.2">
      <c r="A1239" s="1587" t="s">
        <v>28534</v>
      </c>
      <c r="B1239" s="1587"/>
      <c r="C1239" s="1587"/>
      <c r="D1239" s="1587"/>
      <c r="E1239" s="1099"/>
      <c r="F1239" s="1098"/>
      <c r="G1239" s="1098"/>
      <c r="H1239" s="1099"/>
      <c r="I1239" s="1099"/>
      <c r="J1239" s="1099"/>
      <c r="K1239" s="1099"/>
      <c r="L1239" s="1097"/>
      <c r="M1239" s="1097"/>
    </row>
    <row r="1240" spans="1:25" s="1057" customFormat="1" ht="12" x14ac:dyDescent="0.2">
      <c r="F1240" s="1097"/>
      <c r="G1240" s="1098"/>
      <c r="L1240" s="1097"/>
      <c r="M1240" s="1097"/>
    </row>
    <row r="1241" spans="1:25" s="1057" customFormat="1" ht="12" x14ac:dyDescent="0.2">
      <c r="F1241" s="1097"/>
      <c r="G1241" s="1097"/>
      <c r="L1241" s="1097"/>
      <c r="M1241" s="1097"/>
    </row>
    <row r="1242" spans="1:25" s="1057" customFormat="1" ht="12" x14ac:dyDescent="0.2">
      <c r="F1242" s="1097"/>
      <c r="G1242" s="1097"/>
      <c r="L1242" s="1097"/>
      <c r="M1242" s="1097"/>
    </row>
    <row r="1243" spans="1:25" s="1095" customFormat="1" ht="12" x14ac:dyDescent="0.2">
      <c r="A1243" s="1095" t="s">
        <v>28533</v>
      </c>
      <c r="B1243" s="1095" t="s">
        <v>274</v>
      </c>
      <c r="F1243" s="1096"/>
      <c r="G1243" s="1096"/>
      <c r="L1243" s="1096"/>
      <c r="M1243" s="1096"/>
    </row>
    <row r="1244" spans="1:25" s="1057" customFormat="1" ht="12" x14ac:dyDescent="0.2">
      <c r="A1244" s="1092" t="s">
        <v>28532</v>
      </c>
      <c r="B1244" s="1092" t="s">
        <v>28531</v>
      </c>
      <c r="C1244" s="1092"/>
      <c r="D1244" s="1092"/>
      <c r="E1244" s="1092"/>
      <c r="F1244" s="1093"/>
      <c r="G1244" s="1093"/>
      <c r="H1244" s="1092"/>
      <c r="I1244" s="1092"/>
      <c r="J1244" s="1092"/>
      <c r="K1244" s="1092"/>
      <c r="L1244" s="1093"/>
      <c r="M1244" s="1093"/>
      <c r="N1244" s="1092"/>
      <c r="O1244" s="1092"/>
      <c r="P1244" s="1092"/>
      <c r="Q1244" s="1092"/>
      <c r="R1244" s="1092"/>
      <c r="S1244" s="1092"/>
      <c r="T1244" s="1092"/>
      <c r="U1244" s="1092"/>
      <c r="V1244" s="1092"/>
      <c r="W1244" s="1092"/>
      <c r="X1244" s="1092"/>
      <c r="Y1244" s="1092"/>
    </row>
    <row r="1245" spans="1:25" s="1088" customFormat="1" ht="28.35" customHeight="1" x14ac:dyDescent="0.2">
      <c r="A1245" s="1091" t="s">
        <v>28530</v>
      </c>
      <c r="B1245" s="1090">
        <v>2019</v>
      </c>
      <c r="C1245" s="1090">
        <v>2020</v>
      </c>
      <c r="D1245" s="1090" t="s">
        <v>28526</v>
      </c>
      <c r="F1245" s="1089"/>
      <c r="G1245" s="1089"/>
    </row>
    <row r="1246" spans="1:25" x14ac:dyDescent="0.2">
      <c r="A1246" s="1087" t="s">
        <v>28525</v>
      </c>
      <c r="B1246" s="1086"/>
      <c r="C1246" s="1086"/>
      <c r="D1246" s="1094"/>
    </row>
    <row r="1247" spans="1:25" x14ac:dyDescent="0.2">
      <c r="A1247" s="1087" t="s">
        <v>28524</v>
      </c>
      <c r="B1247" s="1086"/>
      <c r="C1247" s="1086"/>
      <c r="D1247" s="1086"/>
    </row>
    <row r="1248" spans="1:25" x14ac:dyDescent="0.2">
      <c r="A1248" s="1087" t="s">
        <v>28523</v>
      </c>
      <c r="B1248" s="1086"/>
      <c r="C1248" s="1086"/>
      <c r="D1248" s="1086">
        <v>2636190</v>
      </c>
    </row>
    <row r="1249" spans="1:25" s="1082" customFormat="1" ht="28.35" customHeight="1" x14ac:dyDescent="0.2">
      <c r="A1249" s="1085" t="s">
        <v>29071</v>
      </c>
      <c r="B1249" s="1084">
        <f>SUM(B1246:B1248)</f>
        <v>0</v>
      </c>
      <c r="C1249" s="1084">
        <f>SUM(C1246:C1248)</f>
        <v>0</v>
      </c>
      <c r="D1249" s="1084">
        <f>SUM(D1246:D1248)</f>
        <v>2636190</v>
      </c>
      <c r="F1249" s="1083"/>
      <c r="G1249" s="1083"/>
    </row>
    <row r="1250" spans="1:25" s="1057" customFormat="1" ht="12" x14ac:dyDescent="0.2">
      <c r="A1250" s="1092"/>
      <c r="B1250" s="1092"/>
      <c r="C1250" s="1092"/>
      <c r="D1250" s="1092"/>
      <c r="E1250" s="1092"/>
      <c r="F1250" s="1093"/>
      <c r="G1250" s="1093"/>
      <c r="H1250" s="1092"/>
      <c r="I1250" s="1092"/>
      <c r="J1250" s="1092"/>
      <c r="K1250" s="1092"/>
      <c r="L1250" s="1093"/>
      <c r="M1250" s="1093"/>
      <c r="N1250" s="1092"/>
      <c r="O1250" s="1092"/>
      <c r="P1250" s="1092"/>
      <c r="Q1250" s="1092"/>
      <c r="R1250" s="1092"/>
      <c r="S1250" s="1092"/>
      <c r="T1250" s="1092"/>
      <c r="U1250" s="1092"/>
      <c r="V1250" s="1092"/>
      <c r="W1250" s="1092"/>
      <c r="X1250" s="1092"/>
      <c r="Y1250" s="1092"/>
    </row>
    <row r="1251" spans="1:25" s="1057" customFormat="1" ht="12" x14ac:dyDescent="0.2">
      <c r="A1251" s="1092"/>
      <c r="B1251" s="1092"/>
      <c r="C1251" s="1092"/>
      <c r="D1251" s="1092"/>
      <c r="E1251" s="1092"/>
      <c r="F1251" s="1093"/>
      <c r="G1251" s="1093"/>
      <c r="H1251" s="1092"/>
      <c r="I1251" s="1092"/>
      <c r="J1251" s="1092"/>
      <c r="K1251" s="1092"/>
      <c r="L1251" s="1093"/>
      <c r="M1251" s="1093"/>
      <c r="N1251" s="1092"/>
      <c r="O1251" s="1092"/>
      <c r="P1251" s="1092"/>
      <c r="Q1251" s="1092"/>
      <c r="R1251" s="1092"/>
      <c r="S1251" s="1092"/>
      <c r="T1251" s="1092"/>
      <c r="U1251" s="1092"/>
      <c r="V1251" s="1092"/>
      <c r="W1251" s="1092"/>
      <c r="X1251" s="1092"/>
      <c r="Y1251" s="1092"/>
    </row>
    <row r="1252" spans="1:25" s="1088" customFormat="1" ht="28.35" customHeight="1" x14ac:dyDescent="0.2">
      <c r="A1252" s="1091" t="s">
        <v>28529</v>
      </c>
      <c r="B1252" s="1090">
        <v>2019</v>
      </c>
      <c r="C1252" s="1090" t="s">
        <v>28527</v>
      </c>
      <c r="D1252" s="1090" t="s">
        <v>28526</v>
      </c>
      <c r="F1252" s="1089"/>
      <c r="G1252" s="1089"/>
    </row>
    <row r="1253" spans="1:25" x14ac:dyDescent="0.2">
      <c r="A1253" s="1087" t="s">
        <v>28525</v>
      </c>
      <c r="B1253" s="1086"/>
      <c r="C1253" s="1086"/>
      <c r="D1253" s="1086"/>
    </row>
    <row r="1254" spans="1:25" x14ac:dyDescent="0.2">
      <c r="A1254" s="1087" t="s">
        <v>28524</v>
      </c>
      <c r="B1254" s="1086"/>
      <c r="C1254" s="1086"/>
      <c r="D1254" s="1086"/>
    </row>
    <row r="1255" spans="1:25" x14ac:dyDescent="0.2">
      <c r="A1255" s="1087" t="s">
        <v>28523</v>
      </c>
      <c r="B1255" s="1086"/>
      <c r="C1255" s="1086"/>
      <c r="D1255" s="1086">
        <v>2636190</v>
      </c>
    </row>
    <row r="1256" spans="1:25" s="1082" customFormat="1" ht="28.35" customHeight="1" x14ac:dyDescent="0.2">
      <c r="A1256" s="1085" t="s">
        <v>29071</v>
      </c>
      <c r="B1256" s="1084">
        <f>SUM(B1253:B1255)</f>
        <v>0</v>
      </c>
      <c r="C1256" s="1084">
        <f>SUM(C1253:C1255)</f>
        <v>0</v>
      </c>
      <c r="D1256" s="1084">
        <f>SUM(D1253:D1255)</f>
        <v>2636190</v>
      </c>
      <c r="F1256" s="1083"/>
      <c r="G1256" s="1083"/>
    </row>
    <row r="1257" spans="1:25" s="1057" customFormat="1" ht="12" x14ac:dyDescent="0.2">
      <c r="A1257" s="1092"/>
      <c r="B1257" s="1092"/>
      <c r="C1257" s="1092"/>
      <c r="D1257" s="1092"/>
      <c r="E1257" s="1092"/>
      <c r="F1257" s="1093"/>
      <c r="G1257" s="1093"/>
      <c r="H1257" s="1092"/>
      <c r="I1257" s="1092"/>
      <c r="J1257" s="1092"/>
      <c r="K1257" s="1092"/>
      <c r="L1257" s="1093"/>
      <c r="M1257" s="1093"/>
      <c r="N1257" s="1092"/>
      <c r="O1257" s="1092"/>
      <c r="P1257" s="1092"/>
      <c r="Q1257" s="1092"/>
      <c r="R1257" s="1092"/>
      <c r="S1257" s="1092"/>
      <c r="T1257" s="1092"/>
      <c r="U1257" s="1092"/>
      <c r="V1257" s="1092"/>
      <c r="W1257" s="1092"/>
      <c r="X1257" s="1092"/>
      <c r="Y1257" s="1092"/>
    </row>
    <row r="1258" spans="1:25" s="1057" customFormat="1" ht="12" x14ac:dyDescent="0.2">
      <c r="A1258" s="1092"/>
      <c r="B1258" s="1092"/>
      <c r="C1258" s="1092"/>
      <c r="D1258" s="1092"/>
      <c r="E1258" s="1092"/>
      <c r="F1258" s="1093"/>
      <c r="G1258" s="1093"/>
      <c r="H1258" s="1092"/>
      <c r="I1258" s="1092"/>
      <c r="J1258" s="1092"/>
      <c r="K1258" s="1092"/>
      <c r="L1258" s="1093"/>
      <c r="M1258" s="1093"/>
      <c r="N1258" s="1092"/>
      <c r="O1258" s="1092"/>
      <c r="P1258" s="1092"/>
      <c r="Q1258" s="1092"/>
      <c r="R1258" s="1092"/>
      <c r="S1258" s="1092"/>
      <c r="T1258" s="1092"/>
      <c r="U1258" s="1092"/>
      <c r="V1258" s="1092"/>
      <c r="W1258" s="1092"/>
      <c r="X1258" s="1092"/>
      <c r="Y1258" s="1092"/>
    </row>
    <row r="1259" spans="1:25" s="1088" customFormat="1" ht="28.35" customHeight="1" x14ac:dyDescent="0.2">
      <c r="A1259" s="1091" t="s">
        <v>28528</v>
      </c>
      <c r="B1259" s="1090">
        <v>2019</v>
      </c>
      <c r="C1259" s="1090" t="s">
        <v>28527</v>
      </c>
      <c r="D1259" s="1090" t="s">
        <v>28526</v>
      </c>
      <c r="F1259" s="1089"/>
      <c r="G1259" s="1089"/>
    </row>
    <row r="1260" spans="1:25" x14ac:dyDescent="0.2">
      <c r="A1260" s="1087" t="s">
        <v>28525</v>
      </c>
      <c r="B1260" s="1086"/>
      <c r="C1260" s="1086"/>
      <c r="D1260" s="1086"/>
    </row>
    <row r="1261" spans="1:25" x14ac:dyDescent="0.2">
      <c r="A1261" s="1087" t="s">
        <v>28524</v>
      </c>
      <c r="B1261" s="1086"/>
      <c r="C1261" s="1086"/>
      <c r="D1261" s="1086"/>
    </row>
    <row r="1262" spans="1:25" x14ac:dyDescent="0.2">
      <c r="A1262" s="1087" t="s">
        <v>28523</v>
      </c>
      <c r="B1262" s="1086"/>
      <c r="C1262" s="1086"/>
      <c r="D1262" s="1086">
        <v>2636190</v>
      </c>
    </row>
    <row r="1263" spans="1:25" s="1082" customFormat="1" ht="28.35" customHeight="1" x14ac:dyDescent="0.2">
      <c r="A1263" s="1085" t="s">
        <v>29071</v>
      </c>
      <c r="B1263" s="1084">
        <f>SUM(B1260:B1262)</f>
        <v>0</v>
      </c>
      <c r="C1263" s="1084">
        <f>SUM(C1260:C1262)</f>
        <v>0</v>
      </c>
      <c r="D1263" s="1084">
        <f>SUM(D1260:D1262)</f>
        <v>2636190</v>
      </c>
      <c r="F1263" s="1083"/>
      <c r="G1263" s="1083"/>
    </row>
    <row r="1264" spans="1:25" x14ac:dyDescent="0.2">
      <c r="A1264" s="1081" t="s">
        <v>28522</v>
      </c>
    </row>
    <row r="1265" spans="1:1" x14ac:dyDescent="0.2">
      <c r="A1265" s="1080" t="s">
        <v>28521</v>
      </c>
    </row>
  </sheetData>
  <mergeCells count="157">
    <mergeCell ref="A1238:D1238"/>
    <mergeCell ref="A1239:D1239"/>
    <mergeCell ref="B942:D942"/>
    <mergeCell ref="A1199:D1199"/>
    <mergeCell ref="A1200:D1200"/>
    <mergeCell ref="A1201:D1201"/>
    <mergeCell ref="A1202:D1202"/>
    <mergeCell ref="A1126:D1126"/>
    <mergeCell ref="A1127:D1127"/>
    <mergeCell ref="A1161:D1161"/>
    <mergeCell ref="A1237:D1237"/>
    <mergeCell ref="A1162:D1162"/>
    <mergeCell ref="A1163:D1163"/>
    <mergeCell ref="A1164:D1164"/>
    <mergeCell ref="A1086:D1086"/>
    <mergeCell ref="A974:D974"/>
    <mergeCell ref="A975:D975"/>
    <mergeCell ref="A1010:D1010"/>
    <mergeCell ref="A1011:D1011"/>
    <mergeCell ref="A1107:D1107"/>
    <mergeCell ref="A1125:D1125"/>
    <mergeCell ref="A1012:D1012"/>
    <mergeCell ref="A1013:D1013"/>
    <mergeCell ref="A1047:D1047"/>
    <mergeCell ref="A901:D901"/>
    <mergeCell ref="B905:D905"/>
    <mergeCell ref="A881:D881"/>
    <mergeCell ref="A747:D747"/>
    <mergeCell ref="A748:D748"/>
    <mergeCell ref="A749:D749"/>
    <mergeCell ref="A750:D750"/>
    <mergeCell ref="A784:D784"/>
    <mergeCell ref="A861:D861"/>
    <mergeCell ref="A862:D862"/>
    <mergeCell ref="A785:D785"/>
    <mergeCell ref="A786:D786"/>
    <mergeCell ref="A787:D787"/>
    <mergeCell ref="B791:D791"/>
    <mergeCell ref="A823:D823"/>
    <mergeCell ref="A824:D824"/>
    <mergeCell ref="B421:D421"/>
    <mergeCell ref="B458:D458"/>
    <mergeCell ref="B495:D495"/>
    <mergeCell ref="B681:D681"/>
    <mergeCell ref="A863:D863"/>
    <mergeCell ref="B867:D867"/>
    <mergeCell ref="A898:D898"/>
    <mergeCell ref="A899:D899"/>
    <mergeCell ref="A900:D900"/>
    <mergeCell ref="A525:D525"/>
    <mergeCell ref="A711:D711"/>
    <mergeCell ref="A712:D712"/>
    <mergeCell ref="A713:D713"/>
    <mergeCell ref="A562:D562"/>
    <mergeCell ref="A563:D563"/>
    <mergeCell ref="A564:D564"/>
    <mergeCell ref="A565:D565"/>
    <mergeCell ref="A825:D825"/>
    <mergeCell ref="A815:D815"/>
    <mergeCell ref="A805:D805"/>
    <mergeCell ref="A710:D710"/>
    <mergeCell ref="A826:D826"/>
    <mergeCell ref="B830:D830"/>
    <mergeCell ref="A860:D860"/>
    <mergeCell ref="A1236:D1236"/>
    <mergeCell ref="A935:D935"/>
    <mergeCell ref="A936:D936"/>
    <mergeCell ref="A937:D937"/>
    <mergeCell ref="A938:D938"/>
    <mergeCell ref="A972:D972"/>
    <mergeCell ref="A1087:D1087"/>
    <mergeCell ref="A1088:D1088"/>
    <mergeCell ref="A1089:D1089"/>
    <mergeCell ref="A973:D973"/>
    <mergeCell ref="A1048:D1048"/>
    <mergeCell ref="A1049:D1049"/>
    <mergeCell ref="A1050:D1050"/>
    <mergeCell ref="A1124:D1124"/>
    <mergeCell ref="A993:D993"/>
    <mergeCell ref="A342:D342"/>
    <mergeCell ref="A343:D343"/>
    <mergeCell ref="A377:D377"/>
    <mergeCell ref="A378:D378"/>
    <mergeCell ref="B348:D348"/>
    <mergeCell ref="A674:D674"/>
    <mergeCell ref="A675:D675"/>
    <mergeCell ref="A676:D676"/>
    <mergeCell ref="B680:D680"/>
    <mergeCell ref="A526:D526"/>
    <mergeCell ref="A527:D527"/>
    <mergeCell ref="A528:D528"/>
    <mergeCell ref="A636:D636"/>
    <mergeCell ref="A637:D637"/>
    <mergeCell ref="A638:D638"/>
    <mergeCell ref="A639:D639"/>
    <mergeCell ref="B643:D643"/>
    <mergeCell ref="A673:D673"/>
    <mergeCell ref="B569:D569"/>
    <mergeCell ref="A599:D599"/>
    <mergeCell ref="A600:D600"/>
    <mergeCell ref="A601:D601"/>
    <mergeCell ref="A602:D602"/>
    <mergeCell ref="B606:D606"/>
    <mergeCell ref="A490:D490"/>
    <mergeCell ref="A491:D491"/>
    <mergeCell ref="A306:D306"/>
    <mergeCell ref="A229:D229"/>
    <mergeCell ref="A230:D230"/>
    <mergeCell ref="A231:D231"/>
    <mergeCell ref="A232:D232"/>
    <mergeCell ref="A266:D266"/>
    <mergeCell ref="A267:D267"/>
    <mergeCell ref="A269:D269"/>
    <mergeCell ref="A451:D451"/>
    <mergeCell ref="A452:D452"/>
    <mergeCell ref="A453:D453"/>
    <mergeCell ref="A454:D454"/>
    <mergeCell ref="A488:D488"/>
    <mergeCell ref="A489:D489"/>
    <mergeCell ref="A379:D379"/>
    <mergeCell ref="A380:D380"/>
    <mergeCell ref="A414:D414"/>
    <mergeCell ref="A415:D415"/>
    <mergeCell ref="A416:D416"/>
    <mergeCell ref="A417:D417"/>
    <mergeCell ref="A340:D340"/>
    <mergeCell ref="A341:D341"/>
    <mergeCell ref="A305:D305"/>
    <mergeCell ref="A81:D81"/>
    <mergeCell ref="A82:D82"/>
    <mergeCell ref="A83:D83"/>
    <mergeCell ref="A156:D156"/>
    <mergeCell ref="A157:D157"/>
    <mergeCell ref="A303:D303"/>
    <mergeCell ref="A304:D304"/>
    <mergeCell ref="A212:D212"/>
    <mergeCell ref="A192:D192"/>
    <mergeCell ref="A193:D193"/>
    <mergeCell ref="A194:D194"/>
    <mergeCell ref="A6:D6"/>
    <mergeCell ref="A7:D7"/>
    <mergeCell ref="A8:D8"/>
    <mergeCell ref="A9:D9"/>
    <mergeCell ref="A43:D43"/>
    <mergeCell ref="A120:D120"/>
    <mergeCell ref="A154:D154"/>
    <mergeCell ref="A155:D155"/>
    <mergeCell ref="A268:D268"/>
    <mergeCell ref="A44:D44"/>
    <mergeCell ref="A45:D45"/>
    <mergeCell ref="A46:D46"/>
    <mergeCell ref="A80:D80"/>
    <mergeCell ref="A191:D191"/>
    <mergeCell ref="A117:D117"/>
    <mergeCell ref="A118:D118"/>
    <mergeCell ref="A119:D119"/>
    <mergeCell ref="B125:D125"/>
  </mergeCells>
  <printOptions horizontalCentered="1"/>
  <pageMargins left="0.70866141732283472" right="0.51181102362204722" top="1.1417322834645669" bottom="0.74803149606299213" header="0.31496062992125984" footer="0.31496062992125984"/>
  <pageSetup paperSize="9" scale="69" orientation="landscape" r:id="rId1"/>
  <rowBreaks count="33" manualBreakCount="33">
    <brk id="37" max="3" man="1"/>
    <brk id="74" max="3" man="1"/>
    <brk id="111" max="3" man="1"/>
    <brk id="148" max="3" man="1"/>
    <brk id="185" max="3" man="1"/>
    <brk id="223" max="3" man="1"/>
    <brk id="260" max="3" man="1"/>
    <brk id="297" max="3" man="1"/>
    <brk id="334" max="3" man="1"/>
    <brk id="371" max="3" man="1"/>
    <brk id="408" max="3" man="1"/>
    <brk id="445" max="3" man="1"/>
    <brk id="482" max="3" man="1"/>
    <brk id="519" max="3" man="1"/>
    <brk id="556" max="3" man="1"/>
    <brk id="593" max="3" man="1"/>
    <brk id="630" max="3" man="1"/>
    <brk id="667" max="3" man="1"/>
    <brk id="704" max="3" man="1"/>
    <brk id="741" max="3" man="1"/>
    <brk id="778" max="3" man="1"/>
    <brk id="817" max="3" man="1"/>
    <brk id="854" max="3" man="1"/>
    <brk id="892" max="3" man="1"/>
    <brk id="929" max="3" man="1"/>
    <brk id="966" max="3" man="1"/>
    <brk id="1004" max="3" man="1"/>
    <brk id="1041" max="3" man="1"/>
    <brk id="1080" max="3" man="1"/>
    <brk id="1118" max="3" man="1"/>
    <brk id="1155" max="3" man="1"/>
    <brk id="1193" max="3" man="1"/>
    <brk id="1230" max="3" man="1"/>
  </rowBreaks>
  <ignoredErrors>
    <ignoredError sqref="A279:D140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288"/>
  <sheetViews>
    <sheetView view="pageBreakPreview" zoomScaleNormal="100" zoomScaleSheetLayoutView="100" workbookViewId="0">
      <selection activeCell="A14" sqref="A14"/>
    </sheetView>
  </sheetViews>
  <sheetFormatPr baseColWidth="10" defaultColWidth="11.28515625" defaultRowHeight="12.75" x14ac:dyDescent="0.2"/>
  <cols>
    <col min="1" max="1" width="52.140625" style="1078" customWidth="1"/>
    <col min="2" max="2" width="14.5703125" style="1078" customWidth="1"/>
    <col min="3" max="4" width="14.7109375" style="1078" customWidth="1"/>
    <col min="5" max="5" width="12.7109375" style="1079" bestFit="1" customWidth="1"/>
    <col min="6" max="6" width="12.85546875" style="1079" bestFit="1" customWidth="1"/>
    <col min="7" max="7" width="11.7109375" style="1079" bestFit="1" customWidth="1"/>
    <col min="8" max="16384" width="11.28515625" style="1078"/>
  </cols>
  <sheetData>
    <row r="1" spans="1:11" s="1057" customFormat="1" ht="12" x14ac:dyDescent="0.2">
      <c r="A1" s="1057" t="s">
        <v>28538</v>
      </c>
      <c r="E1" s="1097"/>
      <c r="F1" s="1097"/>
      <c r="G1" s="1097"/>
      <c r="J1" s="1097"/>
      <c r="K1" s="1097"/>
    </row>
    <row r="2" spans="1:11" s="1057" customFormat="1" ht="12" x14ac:dyDescent="0.2">
      <c r="A2" s="1057" t="s">
        <v>28537</v>
      </c>
      <c r="E2" s="1097"/>
      <c r="F2" s="1097"/>
      <c r="G2" s="1097"/>
      <c r="J2" s="1097"/>
      <c r="K2" s="1097"/>
    </row>
    <row r="3" spans="1:11" s="1057" customFormat="1" ht="12" x14ac:dyDescent="0.2">
      <c r="E3" s="1097"/>
      <c r="F3" s="1097"/>
      <c r="G3" s="1097"/>
      <c r="J3" s="1097"/>
      <c r="K3" s="1097"/>
    </row>
    <row r="4" spans="1:11" s="1057" customFormat="1" ht="12" x14ac:dyDescent="0.2">
      <c r="A4" s="1587" t="s">
        <v>28575</v>
      </c>
      <c r="B4" s="1587"/>
      <c r="C4" s="1587"/>
      <c r="D4" s="1587"/>
      <c r="E4" s="1098"/>
      <c r="F4" s="1098"/>
      <c r="G4" s="1098"/>
      <c r="H4" s="1099"/>
      <c r="I4" s="1099"/>
      <c r="J4" s="1097"/>
      <c r="K4" s="1097"/>
    </row>
    <row r="5" spans="1:11" s="1057" customFormat="1" ht="12" x14ac:dyDescent="0.2">
      <c r="A5" s="1587" t="s">
        <v>627</v>
      </c>
      <c r="B5" s="1587"/>
      <c r="C5" s="1587"/>
      <c r="D5" s="1587"/>
      <c r="E5" s="1098"/>
      <c r="F5" s="1098"/>
      <c r="G5" s="1098"/>
      <c r="H5" s="1099"/>
      <c r="I5" s="1099"/>
      <c r="J5" s="1097"/>
      <c r="K5" s="1097"/>
    </row>
    <row r="6" spans="1:11" s="1057" customFormat="1" ht="12" x14ac:dyDescent="0.2">
      <c r="A6" s="1587" t="s">
        <v>28574</v>
      </c>
      <c r="B6" s="1587"/>
      <c r="C6" s="1587"/>
      <c r="D6" s="1587"/>
      <c r="E6" s="1098"/>
      <c r="F6" s="1098"/>
      <c r="G6" s="1098"/>
      <c r="H6" s="1099"/>
      <c r="I6" s="1099"/>
      <c r="J6" s="1097"/>
      <c r="K6" s="1097"/>
    </row>
    <row r="7" spans="1:11" s="1057" customFormat="1" ht="12" x14ac:dyDescent="0.2">
      <c r="A7" s="1587" t="s">
        <v>28534</v>
      </c>
      <c r="B7" s="1587"/>
      <c r="C7" s="1587"/>
      <c r="D7" s="1587"/>
      <c r="E7" s="1098"/>
      <c r="F7" s="1098"/>
      <c r="G7" s="1098"/>
      <c r="H7" s="1099"/>
      <c r="I7" s="1099"/>
      <c r="J7" s="1097"/>
      <c r="K7" s="1097"/>
    </row>
    <row r="8" spans="1:11" x14ac:dyDescent="0.2">
      <c r="A8" s="1057"/>
      <c r="B8" s="1057"/>
    </row>
    <row r="9" spans="1:11" x14ac:dyDescent="0.2">
      <c r="A9" s="1095" t="s">
        <v>28555</v>
      </c>
      <c r="B9" s="1095" t="s">
        <v>28554</v>
      </c>
    </row>
    <row r="10" spans="1:11" x14ac:dyDescent="0.2">
      <c r="A10" s="1092" t="s">
        <v>28532</v>
      </c>
      <c r="B10" s="1092" t="s">
        <v>28541</v>
      </c>
    </row>
    <row r="11" spans="1:11" s="1088" customFormat="1" ht="28.35" customHeight="1" x14ac:dyDescent="0.2">
      <c r="A11" s="1091" t="s">
        <v>28573</v>
      </c>
      <c r="B11" s="1091">
        <v>2019</v>
      </c>
      <c r="C11" s="1091">
        <v>2020</v>
      </c>
      <c r="D11" s="1091" t="s">
        <v>28526</v>
      </c>
      <c r="E11" s="1089"/>
      <c r="F11" s="1089"/>
      <c r="G11" s="1089"/>
    </row>
    <row r="12" spans="1:11" x14ac:dyDescent="0.2">
      <c r="A12" s="1113" t="s">
        <v>28570</v>
      </c>
      <c r="B12" s="1112">
        <f>SUM(B13:B18)</f>
        <v>12011982267</v>
      </c>
      <c r="C12" s="1112">
        <f>SUM(C13:C18)</f>
        <v>14194342382</v>
      </c>
      <c r="D12" s="1112">
        <f>SUM(D13:D18)</f>
        <v>16182095999</v>
      </c>
    </row>
    <row r="13" spans="1:11" x14ac:dyDescent="0.2">
      <c r="A13" s="1111" t="s">
        <v>28569</v>
      </c>
      <c r="B13" s="1086">
        <f t="shared" ref="B13:D18" si="0">B80+B147+B215+B282+B349</f>
        <v>3506232142</v>
      </c>
      <c r="C13" s="1086">
        <f t="shared" si="0"/>
        <v>4765857977</v>
      </c>
      <c r="D13" s="1086">
        <f t="shared" si="0"/>
        <v>5953388753</v>
      </c>
    </row>
    <row r="14" spans="1:11" x14ac:dyDescent="0.2">
      <c r="A14" s="1111" t="s">
        <v>28568</v>
      </c>
      <c r="B14" s="1086">
        <f t="shared" si="0"/>
        <v>1253867455</v>
      </c>
      <c r="C14" s="1086">
        <f t="shared" si="0"/>
        <v>1354284031</v>
      </c>
      <c r="D14" s="1086">
        <f t="shared" si="0"/>
        <v>1370260500</v>
      </c>
    </row>
    <row r="15" spans="1:11" x14ac:dyDescent="0.2">
      <c r="A15" s="1111" t="s">
        <v>28567</v>
      </c>
      <c r="B15" s="1086">
        <f t="shared" si="0"/>
        <v>5497207939</v>
      </c>
      <c r="C15" s="1086">
        <f t="shared" si="0"/>
        <v>6310945661</v>
      </c>
      <c r="D15" s="1086">
        <f t="shared" si="0"/>
        <v>6924970563</v>
      </c>
    </row>
    <row r="16" spans="1:11" x14ac:dyDescent="0.2">
      <c r="A16" s="1111" t="s">
        <v>28566</v>
      </c>
      <c r="B16" s="1086">
        <f t="shared" si="0"/>
        <v>1648601573</v>
      </c>
      <c r="C16" s="1086">
        <f t="shared" si="0"/>
        <v>1677572261</v>
      </c>
      <c r="D16" s="1086">
        <f t="shared" si="0"/>
        <v>1872771585</v>
      </c>
    </row>
    <row r="17" spans="1:7" x14ac:dyDescent="0.2">
      <c r="A17" s="1111" t="s">
        <v>28565</v>
      </c>
      <c r="B17" s="1086">
        <f t="shared" si="0"/>
        <v>530066</v>
      </c>
      <c r="C17" s="1086">
        <f t="shared" si="0"/>
        <v>923493</v>
      </c>
      <c r="D17" s="1086">
        <f t="shared" si="0"/>
        <v>549870</v>
      </c>
    </row>
    <row r="18" spans="1:7" x14ac:dyDescent="0.2">
      <c r="A18" s="1111" t="s">
        <v>28564</v>
      </c>
      <c r="B18" s="1086">
        <f t="shared" si="0"/>
        <v>105543092</v>
      </c>
      <c r="C18" s="1086">
        <f t="shared" si="0"/>
        <v>84758959</v>
      </c>
      <c r="D18" s="1086">
        <f t="shared" si="0"/>
        <v>60154728</v>
      </c>
    </row>
    <row r="19" spans="1:7" x14ac:dyDescent="0.2">
      <c r="A19" s="1113" t="s">
        <v>28563</v>
      </c>
      <c r="B19" s="1112">
        <f>SUM(B20:B24)</f>
        <v>4345779280</v>
      </c>
      <c r="C19" s="1112">
        <f>SUM(C20:C24)</f>
        <v>6167755779</v>
      </c>
      <c r="D19" s="1112">
        <f>SUM(D20:D24)</f>
        <v>4594893419</v>
      </c>
    </row>
    <row r="20" spans="1:7" x14ac:dyDescent="0.2">
      <c r="A20" s="1111" t="s">
        <v>28562</v>
      </c>
      <c r="B20" s="1086">
        <f t="shared" ref="B20:D24" si="1">B87+B154+B222+B289+B356</f>
        <v>998849763</v>
      </c>
      <c r="C20" s="1086">
        <f t="shared" si="1"/>
        <v>1077137836</v>
      </c>
      <c r="D20" s="1086">
        <f t="shared" si="1"/>
        <v>1991182371</v>
      </c>
    </row>
    <row r="21" spans="1:7" x14ac:dyDescent="0.2">
      <c r="A21" s="1111" t="s">
        <v>28561</v>
      </c>
      <c r="B21" s="1086">
        <f t="shared" si="1"/>
        <v>2646000000</v>
      </c>
      <c r="C21" s="1086">
        <f t="shared" si="1"/>
        <v>4400000000</v>
      </c>
      <c r="D21" s="1086">
        <f t="shared" si="1"/>
        <v>1858000000</v>
      </c>
    </row>
    <row r="22" spans="1:7" x14ac:dyDescent="0.2">
      <c r="A22" s="1111" t="s">
        <v>28560</v>
      </c>
      <c r="B22" s="1086">
        <f t="shared" si="1"/>
        <v>81000000</v>
      </c>
      <c r="C22" s="1086">
        <f t="shared" si="1"/>
        <v>90572680</v>
      </c>
      <c r="D22" s="1086">
        <f t="shared" si="1"/>
        <v>96216870</v>
      </c>
    </row>
    <row r="23" spans="1:7" x14ac:dyDescent="0.2">
      <c r="A23" s="1111" t="s">
        <v>28559</v>
      </c>
      <c r="B23" s="1086">
        <f t="shared" si="1"/>
        <v>257828017</v>
      </c>
      <c r="C23" s="1086">
        <f t="shared" si="1"/>
        <v>259998733</v>
      </c>
      <c r="D23" s="1086">
        <f t="shared" si="1"/>
        <v>307998499</v>
      </c>
    </row>
    <row r="24" spans="1:7" x14ac:dyDescent="0.2">
      <c r="A24" s="1111" t="s">
        <v>28558</v>
      </c>
      <c r="B24" s="1086">
        <f t="shared" si="1"/>
        <v>362101500</v>
      </c>
      <c r="C24" s="1086">
        <f t="shared" si="1"/>
        <v>340046530</v>
      </c>
      <c r="D24" s="1086">
        <f t="shared" si="1"/>
        <v>341495679</v>
      </c>
    </row>
    <row r="25" spans="1:7" x14ac:dyDescent="0.2">
      <c r="A25" s="1113" t="s">
        <v>28557</v>
      </c>
      <c r="B25" s="1112">
        <f>B26</f>
        <v>14206543151</v>
      </c>
      <c r="C25" s="1112">
        <f>C26</f>
        <v>13155541462</v>
      </c>
      <c r="D25" s="1112">
        <f>D26</f>
        <v>15025742950</v>
      </c>
    </row>
    <row r="26" spans="1:7" x14ac:dyDescent="0.2">
      <c r="A26" s="1111" t="s">
        <v>28556</v>
      </c>
      <c r="B26" s="1086">
        <f>B93+B160+B228+B295+B362</f>
        <v>14206543151</v>
      </c>
      <c r="C26" s="1086">
        <f>C93+C160+C228+C295+C362</f>
        <v>13155541462</v>
      </c>
      <c r="D26" s="1086">
        <f>D93+D160+D228+D295+D362</f>
        <v>15025742950</v>
      </c>
    </row>
    <row r="27" spans="1:7" s="1082" customFormat="1" ht="18" customHeight="1" x14ac:dyDescent="0.2">
      <c r="A27" s="1110" t="s">
        <v>29071</v>
      </c>
      <c r="B27" s="1084">
        <f>B12+B19+B25</f>
        <v>30564304698</v>
      </c>
      <c r="C27" s="1084">
        <f>C12+C19+C25</f>
        <v>33517639623</v>
      </c>
      <c r="D27" s="1084">
        <f>D12+D19+D25</f>
        <v>35802732368</v>
      </c>
      <c r="E27" s="1083"/>
      <c r="F27" s="1083"/>
      <c r="G27" s="1083"/>
    </row>
    <row r="28" spans="1:7" x14ac:dyDescent="0.2">
      <c r="A28" s="1092"/>
      <c r="B28" s="1092"/>
    </row>
    <row r="29" spans="1:7" x14ac:dyDescent="0.2">
      <c r="A29" s="1092"/>
      <c r="B29" s="1092"/>
    </row>
    <row r="30" spans="1:7" s="1088" customFormat="1" ht="28.35" customHeight="1" x14ac:dyDescent="0.2">
      <c r="A30" s="1091" t="s">
        <v>28572</v>
      </c>
      <c r="B30" s="1091">
        <v>2019</v>
      </c>
      <c r="C30" s="1091" t="s">
        <v>28527</v>
      </c>
      <c r="D30" s="1091" t="s">
        <v>28526</v>
      </c>
      <c r="E30" s="1089"/>
      <c r="F30" s="1089"/>
      <c r="G30" s="1089"/>
    </row>
    <row r="31" spans="1:7" x14ac:dyDescent="0.2">
      <c r="A31" s="1113" t="s">
        <v>28570</v>
      </c>
      <c r="B31" s="1112">
        <f>SUM(B32:B37)</f>
        <v>9627098749</v>
      </c>
      <c r="C31" s="1112">
        <f>SUM(C32:C37)</f>
        <v>10168231387</v>
      </c>
      <c r="D31" s="1112">
        <f>SUM(D32:D37)</f>
        <v>16182095999</v>
      </c>
    </row>
    <row r="32" spans="1:7" x14ac:dyDescent="0.2">
      <c r="A32" s="1111" t="s">
        <v>28569</v>
      </c>
      <c r="B32" s="1086">
        <f t="shared" ref="B32:D37" si="2">B99+B166+B234+B301+B368</f>
        <v>110835502</v>
      </c>
      <c r="C32" s="1086">
        <f t="shared" si="2"/>
        <v>510442552</v>
      </c>
      <c r="D32" s="1086">
        <f t="shared" si="2"/>
        <v>5953388753</v>
      </c>
    </row>
    <row r="33" spans="1:7" x14ac:dyDescent="0.2">
      <c r="A33" s="1111" t="s">
        <v>28568</v>
      </c>
      <c r="B33" s="1086">
        <f t="shared" si="2"/>
        <v>1241442467</v>
      </c>
      <c r="C33" s="1086">
        <f t="shared" si="2"/>
        <v>1329383249</v>
      </c>
      <c r="D33" s="1086">
        <f t="shared" si="2"/>
        <v>1370260500</v>
      </c>
    </row>
    <row r="34" spans="1:7" x14ac:dyDescent="0.2">
      <c r="A34" s="1111" t="s">
        <v>28567</v>
      </c>
      <c r="B34" s="1086">
        <f t="shared" si="2"/>
        <v>6267418182</v>
      </c>
      <c r="C34" s="1086">
        <f t="shared" si="2"/>
        <v>6324279112</v>
      </c>
      <c r="D34" s="1086">
        <f t="shared" si="2"/>
        <v>6924970563</v>
      </c>
    </row>
    <row r="35" spans="1:7" x14ac:dyDescent="0.2">
      <c r="A35" s="1111" t="s">
        <v>28566</v>
      </c>
      <c r="B35" s="1086">
        <f t="shared" si="2"/>
        <v>1713414263</v>
      </c>
      <c r="C35" s="1086">
        <f t="shared" si="2"/>
        <v>1901776821</v>
      </c>
      <c r="D35" s="1086">
        <f t="shared" si="2"/>
        <v>1872771585</v>
      </c>
    </row>
    <row r="36" spans="1:7" x14ac:dyDescent="0.2">
      <c r="A36" s="1111" t="s">
        <v>28565</v>
      </c>
      <c r="B36" s="1086">
        <f t="shared" si="2"/>
        <v>204423360</v>
      </c>
      <c r="C36" s="1086">
        <f t="shared" si="2"/>
        <v>2374031</v>
      </c>
      <c r="D36" s="1086">
        <f t="shared" si="2"/>
        <v>549870</v>
      </c>
      <c r="E36" s="1100"/>
    </row>
    <row r="37" spans="1:7" x14ac:dyDescent="0.2">
      <c r="A37" s="1111" t="s">
        <v>28564</v>
      </c>
      <c r="B37" s="1086">
        <f t="shared" si="2"/>
        <v>89564975</v>
      </c>
      <c r="C37" s="1086">
        <f t="shared" si="2"/>
        <v>99975622</v>
      </c>
      <c r="D37" s="1086">
        <f t="shared" si="2"/>
        <v>60154728</v>
      </c>
    </row>
    <row r="38" spans="1:7" x14ac:dyDescent="0.2">
      <c r="A38" s="1113" t="s">
        <v>28563</v>
      </c>
      <c r="B38" s="1112">
        <f>SUM(B39:B43)</f>
        <v>1082222872</v>
      </c>
      <c r="C38" s="1112">
        <f>SUM(C39:C43)</f>
        <v>2263982805</v>
      </c>
      <c r="D38" s="1112">
        <f>SUM(D39:D43)</f>
        <v>4594893419</v>
      </c>
    </row>
    <row r="39" spans="1:7" x14ac:dyDescent="0.2">
      <c r="A39" s="1111" t="s">
        <v>28562</v>
      </c>
      <c r="B39" s="1086">
        <f t="shared" ref="B39:D43" si="3">B106+B173+B241+B308+B375</f>
        <v>278388506</v>
      </c>
      <c r="C39" s="1086">
        <f t="shared" si="3"/>
        <v>739246423</v>
      </c>
      <c r="D39" s="1086">
        <f t="shared" si="3"/>
        <v>1991182371</v>
      </c>
    </row>
    <row r="40" spans="1:7" x14ac:dyDescent="0.2">
      <c r="A40" s="1111" t="s">
        <v>28561</v>
      </c>
      <c r="B40" s="1086">
        <f t="shared" si="3"/>
        <v>112109259</v>
      </c>
      <c r="C40" s="1086">
        <f t="shared" si="3"/>
        <v>801273551</v>
      </c>
      <c r="D40" s="1086">
        <f t="shared" si="3"/>
        <v>1858000000</v>
      </c>
    </row>
    <row r="41" spans="1:7" x14ac:dyDescent="0.2">
      <c r="A41" s="1111" t="s">
        <v>28560</v>
      </c>
      <c r="B41" s="1086">
        <f t="shared" si="3"/>
        <v>81000000</v>
      </c>
      <c r="C41" s="1086">
        <f t="shared" si="3"/>
        <v>90572680</v>
      </c>
      <c r="D41" s="1086">
        <f t="shared" si="3"/>
        <v>96216870</v>
      </c>
    </row>
    <row r="42" spans="1:7" x14ac:dyDescent="0.2">
      <c r="A42" s="1111" t="s">
        <v>28559</v>
      </c>
      <c r="B42" s="1086">
        <f t="shared" si="3"/>
        <v>248623607</v>
      </c>
      <c r="C42" s="1086">
        <f t="shared" si="3"/>
        <v>292843621</v>
      </c>
      <c r="D42" s="1086">
        <f t="shared" si="3"/>
        <v>307998499</v>
      </c>
    </row>
    <row r="43" spans="1:7" x14ac:dyDescent="0.2">
      <c r="A43" s="1111" t="s">
        <v>28558</v>
      </c>
      <c r="B43" s="1086">
        <f t="shared" si="3"/>
        <v>362101500</v>
      </c>
      <c r="C43" s="1086">
        <f t="shared" si="3"/>
        <v>340046530</v>
      </c>
      <c r="D43" s="1086">
        <f t="shared" si="3"/>
        <v>341495679</v>
      </c>
    </row>
    <row r="44" spans="1:7" x14ac:dyDescent="0.2">
      <c r="A44" s="1113" t="s">
        <v>28557</v>
      </c>
      <c r="B44" s="1112">
        <f>B45</f>
        <v>13792168911</v>
      </c>
      <c r="C44" s="1112">
        <f>C45</f>
        <v>13157229923</v>
      </c>
      <c r="D44" s="1112">
        <f>D45</f>
        <v>15025742950</v>
      </c>
    </row>
    <row r="45" spans="1:7" x14ac:dyDescent="0.2">
      <c r="A45" s="1111" t="s">
        <v>28556</v>
      </c>
      <c r="B45" s="1086">
        <f>B112+B179+B247+B314+B381</f>
        <v>13792168911</v>
      </c>
      <c r="C45" s="1086">
        <f>C112+C179+C247+C314+C381</f>
        <v>13157229923</v>
      </c>
      <c r="D45" s="1086">
        <f>D112+D179+D247+D314+D381</f>
        <v>15025742950</v>
      </c>
    </row>
    <row r="46" spans="1:7" s="1082" customFormat="1" ht="18" customHeight="1" x14ac:dyDescent="0.2">
      <c r="A46" s="1110" t="s">
        <v>29071</v>
      </c>
      <c r="B46" s="1084">
        <f>B31+B38+B44</f>
        <v>24501490532</v>
      </c>
      <c r="C46" s="1084">
        <f>C31+C38+C44</f>
        <v>25589444115</v>
      </c>
      <c r="D46" s="1084">
        <f>D31+D38+D44</f>
        <v>35802732368</v>
      </c>
      <c r="E46" s="1083"/>
      <c r="F46" s="1083"/>
      <c r="G46" s="1083"/>
    </row>
    <row r="47" spans="1:7" x14ac:dyDescent="0.2">
      <c r="A47" s="1092"/>
      <c r="B47" s="1092"/>
    </row>
    <row r="48" spans="1:7" x14ac:dyDescent="0.2">
      <c r="A48" s="1092"/>
      <c r="B48" s="1092"/>
    </row>
    <row r="49" spans="1:7" s="1088" customFormat="1" ht="28.35" customHeight="1" x14ac:dyDescent="0.2">
      <c r="A49" s="1091" t="s">
        <v>28576</v>
      </c>
      <c r="B49" s="1091">
        <v>2019</v>
      </c>
      <c r="C49" s="1091" t="s">
        <v>28527</v>
      </c>
      <c r="D49" s="1091" t="s">
        <v>28526</v>
      </c>
      <c r="E49" s="1089"/>
      <c r="F49" s="1089"/>
      <c r="G49" s="1089"/>
    </row>
    <row r="50" spans="1:7" x14ac:dyDescent="0.2">
      <c r="A50" s="1113" t="s">
        <v>28570</v>
      </c>
      <c r="B50" s="1112">
        <f>SUM(B51:B56)</f>
        <v>8919902836.0499992</v>
      </c>
      <c r="C50" s="1112">
        <f>SUM(C51:C56)</f>
        <v>9387686883.5533333</v>
      </c>
      <c r="D50" s="1112">
        <f>SUM(D51:D56)</f>
        <v>10228707246</v>
      </c>
    </row>
    <row r="51" spans="1:7" x14ac:dyDescent="0.2">
      <c r="A51" s="1111" t="s">
        <v>28569</v>
      </c>
      <c r="B51" s="1086">
        <f t="shared" ref="B51:D56" si="4">B118+B185+B253+B320+B388</f>
        <v>0</v>
      </c>
      <c r="C51" s="1086">
        <f t="shared" si="4"/>
        <v>0</v>
      </c>
      <c r="D51" s="1086">
        <f t="shared" si="4"/>
        <v>0</v>
      </c>
    </row>
    <row r="52" spans="1:7" x14ac:dyDescent="0.2">
      <c r="A52" s="1111" t="s">
        <v>28568</v>
      </c>
      <c r="B52" s="1086">
        <f t="shared" si="4"/>
        <v>1148868390.3899999</v>
      </c>
      <c r="C52" s="1086">
        <f t="shared" si="4"/>
        <v>1222417096.313333</v>
      </c>
      <c r="D52" s="1086">
        <f t="shared" si="4"/>
        <v>1370260500</v>
      </c>
    </row>
    <row r="53" spans="1:7" x14ac:dyDescent="0.2">
      <c r="A53" s="1111" t="s">
        <v>28567</v>
      </c>
      <c r="B53" s="1086">
        <f t="shared" si="4"/>
        <v>6028025238.2200012</v>
      </c>
      <c r="C53" s="1086">
        <f t="shared" si="4"/>
        <v>6322368124.3999996</v>
      </c>
      <c r="D53" s="1086">
        <f t="shared" si="4"/>
        <v>6924970563</v>
      </c>
    </row>
    <row r="54" spans="1:7" x14ac:dyDescent="0.2">
      <c r="A54" s="1111" t="s">
        <v>28566</v>
      </c>
      <c r="B54" s="1086">
        <f t="shared" si="4"/>
        <v>1490175919.9900005</v>
      </c>
      <c r="C54" s="1086">
        <f t="shared" si="4"/>
        <v>1741787965.5200002</v>
      </c>
      <c r="D54" s="1086">
        <f t="shared" si="4"/>
        <v>1872771585</v>
      </c>
    </row>
    <row r="55" spans="1:7" x14ac:dyDescent="0.2">
      <c r="A55" s="1111" t="s">
        <v>28565</v>
      </c>
      <c r="B55" s="1086">
        <f t="shared" si="4"/>
        <v>204291993.63</v>
      </c>
      <c r="C55" s="1086">
        <f t="shared" si="4"/>
        <v>3296177</v>
      </c>
      <c r="D55" s="1086">
        <f t="shared" si="4"/>
        <v>549870</v>
      </c>
    </row>
    <row r="56" spans="1:7" x14ac:dyDescent="0.2">
      <c r="A56" s="1111" t="s">
        <v>28564</v>
      </c>
      <c r="B56" s="1086">
        <f t="shared" si="4"/>
        <v>48541293.819999993</v>
      </c>
      <c r="C56" s="1086">
        <f t="shared" si="4"/>
        <v>97817520.319999993</v>
      </c>
      <c r="D56" s="1086">
        <f t="shared" si="4"/>
        <v>60154728</v>
      </c>
    </row>
    <row r="57" spans="1:7" x14ac:dyDescent="0.2">
      <c r="A57" s="1113" t="s">
        <v>28563</v>
      </c>
      <c r="B57" s="1112">
        <f>SUM(B58:B62)</f>
        <v>645026359.63</v>
      </c>
      <c r="C57" s="1112">
        <f>SUM(C58:C62)</f>
        <v>644459623.34000003</v>
      </c>
      <c r="D57" s="1112">
        <f>SUM(D58:D62)</f>
        <v>745711048</v>
      </c>
    </row>
    <row r="58" spans="1:7" x14ac:dyDescent="0.2">
      <c r="A58" s="1111" t="s">
        <v>28562</v>
      </c>
      <c r="B58" s="1086">
        <f t="shared" ref="B58:D62" si="5">B125+B192+B260+B327+B395</f>
        <v>0</v>
      </c>
      <c r="C58" s="1086">
        <f t="shared" si="5"/>
        <v>0</v>
      </c>
      <c r="D58" s="1086">
        <f t="shared" si="5"/>
        <v>0</v>
      </c>
    </row>
    <row r="59" spans="1:7" x14ac:dyDescent="0.2">
      <c r="A59" s="1111" t="s">
        <v>28561</v>
      </c>
      <c r="B59" s="1086">
        <f t="shared" si="5"/>
        <v>10925517</v>
      </c>
      <c r="C59" s="1086">
        <f t="shared" si="5"/>
        <v>0</v>
      </c>
      <c r="D59" s="1086">
        <f t="shared" si="5"/>
        <v>0</v>
      </c>
    </row>
    <row r="60" spans="1:7" x14ac:dyDescent="0.2">
      <c r="A60" s="1111" t="s">
        <v>28560</v>
      </c>
      <c r="B60" s="1086">
        <f t="shared" si="5"/>
        <v>80794202.370000005</v>
      </c>
      <c r="C60" s="1086">
        <f t="shared" si="5"/>
        <v>90572680</v>
      </c>
      <c r="D60" s="1086">
        <f t="shared" si="5"/>
        <v>96216870</v>
      </c>
    </row>
    <row r="61" spans="1:7" x14ac:dyDescent="0.2">
      <c r="A61" s="1111" t="s">
        <v>28559</v>
      </c>
      <c r="B61" s="1086">
        <f t="shared" si="5"/>
        <v>194385305.58999997</v>
      </c>
      <c r="C61" s="1086">
        <f t="shared" si="5"/>
        <v>223304213.34</v>
      </c>
      <c r="D61" s="1086">
        <f t="shared" si="5"/>
        <v>307998499</v>
      </c>
    </row>
    <row r="62" spans="1:7" x14ac:dyDescent="0.2">
      <c r="A62" s="1111" t="s">
        <v>28558</v>
      </c>
      <c r="B62" s="1086">
        <f t="shared" si="5"/>
        <v>358921334.67000002</v>
      </c>
      <c r="C62" s="1086">
        <f t="shared" si="5"/>
        <v>330582730</v>
      </c>
      <c r="D62" s="1086">
        <f t="shared" si="5"/>
        <v>341495679</v>
      </c>
    </row>
    <row r="63" spans="1:7" x14ac:dyDescent="0.2">
      <c r="A63" s="1113" t="s">
        <v>28557</v>
      </c>
      <c r="B63" s="1112">
        <f>B64</f>
        <v>13086389080.289999</v>
      </c>
      <c r="C63" s="1112">
        <f>C64</f>
        <v>12487582384</v>
      </c>
      <c r="D63" s="1112">
        <f>D64</f>
        <v>15025742950</v>
      </c>
    </row>
    <row r="64" spans="1:7" x14ac:dyDescent="0.2">
      <c r="A64" s="1111" t="s">
        <v>28556</v>
      </c>
      <c r="B64" s="1086">
        <f>B131+B198+B266+B333+B401</f>
        <v>13086389080.289999</v>
      </c>
      <c r="C64" s="1086">
        <f>C131+C198+C266+C333+C401</f>
        <v>12487582384</v>
      </c>
      <c r="D64" s="1086">
        <f>D131+D198+D266+D333+D401</f>
        <v>15025742950</v>
      </c>
    </row>
    <row r="65" spans="1:11" s="1082" customFormat="1" ht="18" customHeight="1" x14ac:dyDescent="0.2">
      <c r="A65" s="1110" t="s">
        <v>29071</v>
      </c>
      <c r="B65" s="1084">
        <f>B50+B57+B63</f>
        <v>22651318275.969997</v>
      </c>
      <c r="C65" s="1084">
        <f>C50+C57+C63</f>
        <v>22519728890.893333</v>
      </c>
      <c r="D65" s="1084">
        <f>D50+D57+D63</f>
        <v>26000161244</v>
      </c>
      <c r="E65" s="1083"/>
      <c r="F65" s="1083"/>
      <c r="G65" s="1083"/>
    </row>
    <row r="66" spans="1:11" x14ac:dyDescent="0.2">
      <c r="A66" s="1122" t="s">
        <v>28522</v>
      </c>
    </row>
    <row r="67" spans="1:11" x14ac:dyDescent="0.2">
      <c r="A67" s="1121" t="s">
        <v>28521</v>
      </c>
    </row>
    <row r="68" spans="1:11" s="1057" customFormat="1" ht="12" x14ac:dyDescent="0.2">
      <c r="A68" s="1057" t="s">
        <v>28538</v>
      </c>
      <c r="E68" s="1097"/>
      <c r="F68" s="1097"/>
      <c r="G68" s="1097"/>
      <c r="J68" s="1097"/>
      <c r="K68" s="1097"/>
    </row>
    <row r="69" spans="1:11" s="1057" customFormat="1" ht="12" x14ac:dyDescent="0.2">
      <c r="A69" s="1057" t="s">
        <v>28537</v>
      </c>
      <c r="E69" s="1097"/>
      <c r="F69" s="1097"/>
      <c r="G69" s="1097"/>
      <c r="J69" s="1097"/>
      <c r="K69" s="1097"/>
    </row>
    <row r="70" spans="1:11" s="1057" customFormat="1" ht="12" x14ac:dyDescent="0.2">
      <c r="E70" s="1097"/>
      <c r="F70" s="1097"/>
      <c r="G70" s="1097"/>
      <c r="J70" s="1097"/>
      <c r="K70" s="1097"/>
    </row>
    <row r="71" spans="1:11" s="1057" customFormat="1" ht="12" x14ac:dyDescent="0.2">
      <c r="A71" s="1587" t="s">
        <v>28575</v>
      </c>
      <c r="B71" s="1587"/>
      <c r="C71" s="1587"/>
      <c r="D71" s="1587"/>
      <c r="E71" s="1098"/>
      <c r="F71" s="1098"/>
      <c r="G71" s="1098"/>
      <c r="H71" s="1099"/>
      <c r="I71" s="1099"/>
      <c r="J71" s="1097"/>
      <c r="K71" s="1097"/>
    </row>
    <row r="72" spans="1:11" s="1057" customFormat="1" ht="12" x14ac:dyDescent="0.2">
      <c r="A72" s="1587" t="s">
        <v>627</v>
      </c>
      <c r="B72" s="1587"/>
      <c r="C72" s="1587"/>
      <c r="D72" s="1587"/>
      <c r="E72" s="1098"/>
      <c r="F72" s="1098"/>
      <c r="G72" s="1098"/>
      <c r="H72" s="1099"/>
      <c r="I72" s="1099"/>
      <c r="J72" s="1097"/>
      <c r="K72" s="1097"/>
    </row>
    <row r="73" spans="1:11" s="1057" customFormat="1" ht="12" x14ac:dyDescent="0.2">
      <c r="A73" s="1587" t="s">
        <v>28574</v>
      </c>
      <c r="B73" s="1587"/>
      <c r="C73" s="1587"/>
      <c r="D73" s="1587"/>
      <c r="E73" s="1098"/>
      <c r="F73" s="1098"/>
      <c r="G73" s="1098"/>
      <c r="H73" s="1099"/>
      <c r="I73" s="1099"/>
      <c r="J73" s="1097"/>
      <c r="K73" s="1097"/>
    </row>
    <row r="74" spans="1:11" s="1057" customFormat="1" ht="12" x14ac:dyDescent="0.2">
      <c r="A74" s="1587" t="s">
        <v>28534</v>
      </c>
      <c r="B74" s="1587"/>
      <c r="C74" s="1587"/>
      <c r="D74" s="1587"/>
      <c r="E74" s="1098"/>
      <c r="F74" s="1098"/>
      <c r="G74" s="1098"/>
      <c r="H74" s="1099"/>
      <c r="I74" s="1099"/>
      <c r="J74" s="1097"/>
      <c r="K74" s="1097"/>
    </row>
    <row r="75" spans="1:11" x14ac:dyDescent="0.2">
      <c r="A75" s="1057"/>
      <c r="B75" s="1057"/>
    </row>
    <row r="76" spans="1:11" x14ac:dyDescent="0.2">
      <c r="A76" s="1095" t="s">
        <v>28555</v>
      </c>
      <c r="B76" s="1095" t="s">
        <v>28554</v>
      </c>
    </row>
    <row r="77" spans="1:11" x14ac:dyDescent="0.2">
      <c r="A77" s="1092" t="s">
        <v>28532</v>
      </c>
      <c r="B77" s="1092" t="s">
        <v>28540</v>
      </c>
    </row>
    <row r="78" spans="1:11" s="1088" customFormat="1" ht="28.35" customHeight="1" x14ac:dyDescent="0.2">
      <c r="A78" s="1091" t="s">
        <v>28573</v>
      </c>
      <c r="B78" s="1091">
        <v>2019</v>
      </c>
      <c r="C78" s="1091">
        <v>2020</v>
      </c>
      <c r="D78" s="1091" t="s">
        <v>28526</v>
      </c>
      <c r="E78" s="1089"/>
      <c r="F78" s="1089"/>
      <c r="G78" s="1089"/>
    </row>
    <row r="79" spans="1:11" x14ac:dyDescent="0.2">
      <c r="A79" s="1113" t="s">
        <v>28570</v>
      </c>
      <c r="B79" s="1112">
        <f>SUM(B80:B85)</f>
        <v>4929517749</v>
      </c>
      <c r="C79" s="1112">
        <f>SUM(C80:C85)</f>
        <v>6792975367</v>
      </c>
      <c r="D79" s="1112">
        <f>SUM(D80:D85)</f>
        <v>6804307451</v>
      </c>
    </row>
    <row r="80" spans="1:11" x14ac:dyDescent="0.2">
      <c r="A80" s="1111" t="s">
        <v>28569</v>
      </c>
      <c r="B80" s="1086">
        <f t="shared" ref="B80:D85" si="6">B484+B819+B1492+B1829+B2098+B1088</f>
        <v>3506232142</v>
      </c>
      <c r="C80" s="1086">
        <f t="shared" si="6"/>
        <v>4765857977</v>
      </c>
      <c r="D80" s="1086">
        <f t="shared" si="6"/>
        <v>5753388753</v>
      </c>
    </row>
    <row r="81" spans="1:7" x14ac:dyDescent="0.2">
      <c r="A81" s="1111" t="s">
        <v>28568</v>
      </c>
      <c r="B81" s="1086">
        <f t="shared" si="6"/>
        <v>69078125</v>
      </c>
      <c r="C81" s="1086">
        <f t="shared" si="6"/>
        <v>67723644</v>
      </c>
      <c r="D81" s="1086">
        <f t="shared" si="6"/>
        <v>65851889</v>
      </c>
    </row>
    <row r="82" spans="1:7" x14ac:dyDescent="0.2">
      <c r="A82" s="1111" t="s">
        <v>28567</v>
      </c>
      <c r="B82" s="1086">
        <f t="shared" si="6"/>
        <v>897883839</v>
      </c>
      <c r="C82" s="1086">
        <f t="shared" si="6"/>
        <v>1444910306</v>
      </c>
      <c r="D82" s="1086">
        <f t="shared" si="6"/>
        <v>385712052</v>
      </c>
    </row>
    <row r="83" spans="1:7" x14ac:dyDescent="0.2">
      <c r="A83" s="1111" t="s">
        <v>28566</v>
      </c>
      <c r="B83" s="1086">
        <f t="shared" si="6"/>
        <v>438876514</v>
      </c>
      <c r="C83" s="1086">
        <f t="shared" si="6"/>
        <v>496846271</v>
      </c>
      <c r="D83" s="1086">
        <f t="shared" si="6"/>
        <v>583321011</v>
      </c>
    </row>
    <row r="84" spans="1:7" x14ac:dyDescent="0.2">
      <c r="A84" s="1111" t="s">
        <v>28565</v>
      </c>
      <c r="B84" s="1086">
        <f t="shared" si="6"/>
        <v>24000</v>
      </c>
      <c r="C84" s="1086">
        <f t="shared" si="6"/>
        <v>24000</v>
      </c>
      <c r="D84" s="1086">
        <f t="shared" si="6"/>
        <v>16800</v>
      </c>
    </row>
    <row r="85" spans="1:7" x14ac:dyDescent="0.2">
      <c r="A85" s="1111" t="s">
        <v>28564</v>
      </c>
      <c r="B85" s="1086">
        <f t="shared" si="6"/>
        <v>17423129</v>
      </c>
      <c r="C85" s="1086">
        <f t="shared" si="6"/>
        <v>17613169</v>
      </c>
      <c r="D85" s="1086">
        <f t="shared" si="6"/>
        <v>16016946</v>
      </c>
    </row>
    <row r="86" spans="1:7" x14ac:dyDescent="0.2">
      <c r="A86" s="1113" t="s">
        <v>28563</v>
      </c>
      <c r="B86" s="1112">
        <f>SUM(B87:B91)</f>
        <v>2726725772</v>
      </c>
      <c r="C86" s="1112">
        <f>SUM(C87:C91)</f>
        <v>4698431066</v>
      </c>
      <c r="D86" s="1112">
        <f>SUM(D87:D91)</f>
        <v>2611785604</v>
      </c>
    </row>
    <row r="87" spans="1:7" x14ac:dyDescent="0.2">
      <c r="A87" s="1111" t="s">
        <v>28562</v>
      </c>
      <c r="B87" s="1086">
        <f t="shared" ref="B87:D91" si="7">B491+B826+B1499+B1836+B2105+B1095</f>
        <v>998849763</v>
      </c>
      <c r="C87" s="1086">
        <f t="shared" si="7"/>
        <v>1077137836</v>
      </c>
      <c r="D87" s="1086">
        <f t="shared" si="7"/>
        <v>1609059864</v>
      </c>
    </row>
    <row r="88" spans="1:7" x14ac:dyDescent="0.2">
      <c r="A88" s="1111" t="s">
        <v>28561</v>
      </c>
      <c r="B88" s="1086">
        <f t="shared" si="7"/>
        <v>1300000000</v>
      </c>
      <c r="C88" s="1086">
        <f t="shared" si="7"/>
        <v>3200000000</v>
      </c>
      <c r="D88" s="1086">
        <f t="shared" si="7"/>
        <v>615000000</v>
      </c>
    </row>
    <row r="89" spans="1:7" x14ac:dyDescent="0.2">
      <c r="A89" s="1111" t="s">
        <v>28560</v>
      </c>
      <c r="B89" s="1086">
        <f t="shared" si="7"/>
        <v>0</v>
      </c>
      <c r="C89" s="1086">
        <f t="shared" si="7"/>
        <v>0</v>
      </c>
      <c r="D89" s="1086">
        <f t="shared" si="7"/>
        <v>0</v>
      </c>
    </row>
    <row r="90" spans="1:7" x14ac:dyDescent="0.2">
      <c r="A90" s="1111" t="s">
        <v>28559</v>
      </c>
      <c r="B90" s="1086">
        <f t="shared" si="7"/>
        <v>65774509</v>
      </c>
      <c r="C90" s="1086">
        <f t="shared" si="7"/>
        <v>81246700</v>
      </c>
      <c r="D90" s="1086">
        <f t="shared" si="7"/>
        <v>46230061</v>
      </c>
    </row>
    <row r="91" spans="1:7" x14ac:dyDescent="0.2">
      <c r="A91" s="1111" t="s">
        <v>28558</v>
      </c>
      <c r="B91" s="1086">
        <f t="shared" si="7"/>
        <v>362101500</v>
      </c>
      <c r="C91" s="1086">
        <f t="shared" si="7"/>
        <v>340046530</v>
      </c>
      <c r="D91" s="1086">
        <f t="shared" si="7"/>
        <v>341495679</v>
      </c>
    </row>
    <row r="92" spans="1:7" x14ac:dyDescent="0.2">
      <c r="A92" s="1113" t="s">
        <v>28557</v>
      </c>
      <c r="B92" s="1112">
        <f>B93</f>
        <v>658268722</v>
      </c>
      <c r="C92" s="1112">
        <f>C93</f>
        <v>2434045555</v>
      </c>
      <c r="D92" s="1112">
        <f>D93</f>
        <v>0</v>
      </c>
    </row>
    <row r="93" spans="1:7" x14ac:dyDescent="0.2">
      <c r="A93" s="1111" t="s">
        <v>28556</v>
      </c>
      <c r="B93" s="1086">
        <f>B497+B832+B1505+B1842+B2111+B1101</f>
        <v>658268722</v>
      </c>
      <c r="C93" s="1086">
        <f>C497+C832+C1505+C1842+C2111+C1101</f>
        <v>2434045555</v>
      </c>
      <c r="D93" s="1086">
        <f>D497+D832+D1505+D1842+D2111+D1101</f>
        <v>0</v>
      </c>
    </row>
    <row r="94" spans="1:7" s="1082" customFormat="1" ht="18" customHeight="1" x14ac:dyDescent="0.2">
      <c r="A94" s="1110" t="s">
        <v>29071</v>
      </c>
      <c r="B94" s="1084">
        <f>B79+B86+B92</f>
        <v>8314512243</v>
      </c>
      <c r="C94" s="1084">
        <f>C79+C86+C92</f>
        <v>13925451988</v>
      </c>
      <c r="D94" s="1084">
        <f>D79+D86+D92</f>
        <v>9416093055</v>
      </c>
      <c r="E94" s="1083"/>
      <c r="F94" s="1083"/>
      <c r="G94" s="1083"/>
    </row>
    <row r="95" spans="1:7" x14ac:dyDescent="0.2">
      <c r="A95" s="1092"/>
      <c r="B95" s="1092"/>
    </row>
    <row r="96" spans="1:7" x14ac:dyDescent="0.2">
      <c r="A96" s="1092"/>
      <c r="B96" s="1092"/>
    </row>
    <row r="97" spans="1:7" s="1088" customFormat="1" ht="28.35" customHeight="1" x14ac:dyDescent="0.2">
      <c r="A97" s="1091" t="s">
        <v>28587</v>
      </c>
      <c r="B97" s="1091">
        <v>2019</v>
      </c>
      <c r="C97" s="1091" t="s">
        <v>28527</v>
      </c>
      <c r="D97" s="1091" t="s">
        <v>28526</v>
      </c>
      <c r="E97" s="1089"/>
      <c r="F97" s="1089"/>
      <c r="G97" s="1089"/>
    </row>
    <row r="98" spans="1:7" x14ac:dyDescent="0.2">
      <c r="A98" s="1113" t="s">
        <v>28570</v>
      </c>
      <c r="B98" s="1112">
        <f>SUM(B99:B104)</f>
        <v>2024457635</v>
      </c>
      <c r="C98" s="1112">
        <f>SUM(C99:C104)</f>
        <v>2758776660</v>
      </c>
      <c r="D98" s="1112">
        <f>SUM(D99:D104)</f>
        <v>6804307451</v>
      </c>
    </row>
    <row r="99" spans="1:7" x14ac:dyDescent="0.2">
      <c r="A99" s="1111" t="s">
        <v>28569</v>
      </c>
      <c r="B99" s="1086">
        <f t="shared" ref="B99:D104" si="8">B503+B838+B1511+B1848+B2117+B1107</f>
        <v>110835502</v>
      </c>
      <c r="C99" s="1086">
        <f t="shared" si="8"/>
        <v>508303822</v>
      </c>
      <c r="D99" s="1086">
        <f t="shared" si="8"/>
        <v>5753388753</v>
      </c>
    </row>
    <row r="100" spans="1:7" x14ac:dyDescent="0.2">
      <c r="A100" s="1111" t="s">
        <v>28568</v>
      </c>
      <c r="B100" s="1086">
        <f t="shared" si="8"/>
        <v>64959460</v>
      </c>
      <c r="C100" s="1086">
        <f t="shared" si="8"/>
        <v>66975900</v>
      </c>
      <c r="D100" s="1086">
        <f t="shared" si="8"/>
        <v>65851889</v>
      </c>
    </row>
    <row r="101" spans="1:7" x14ac:dyDescent="0.2">
      <c r="A101" s="1111" t="s">
        <v>28567</v>
      </c>
      <c r="B101" s="1086">
        <f t="shared" si="8"/>
        <v>1199462799</v>
      </c>
      <c r="C101" s="1086">
        <f t="shared" si="8"/>
        <v>1446880050</v>
      </c>
      <c r="D101" s="1086">
        <f t="shared" si="8"/>
        <v>385712052</v>
      </c>
    </row>
    <row r="102" spans="1:7" x14ac:dyDescent="0.2">
      <c r="A102" s="1111" t="s">
        <v>28566</v>
      </c>
      <c r="B102" s="1086">
        <f t="shared" si="8"/>
        <v>433772839</v>
      </c>
      <c r="C102" s="1086">
        <f t="shared" si="8"/>
        <v>717833016</v>
      </c>
      <c r="D102" s="1086">
        <f t="shared" si="8"/>
        <v>583321011</v>
      </c>
    </row>
    <row r="103" spans="1:7" x14ac:dyDescent="0.2">
      <c r="A103" s="1111" t="s">
        <v>28565</v>
      </c>
      <c r="B103" s="1086">
        <f t="shared" si="8"/>
        <v>200591663</v>
      </c>
      <c r="C103" s="1086">
        <f t="shared" si="8"/>
        <v>1100800</v>
      </c>
      <c r="D103" s="1086">
        <f t="shared" si="8"/>
        <v>16800</v>
      </c>
    </row>
    <row r="104" spans="1:7" x14ac:dyDescent="0.2">
      <c r="A104" s="1111" t="s">
        <v>28564</v>
      </c>
      <c r="B104" s="1086">
        <f t="shared" si="8"/>
        <v>14835372</v>
      </c>
      <c r="C104" s="1086">
        <f t="shared" si="8"/>
        <v>17683072</v>
      </c>
      <c r="D104" s="1086">
        <f t="shared" si="8"/>
        <v>16016946</v>
      </c>
    </row>
    <row r="105" spans="1:7" x14ac:dyDescent="0.2">
      <c r="A105" s="1113" t="s">
        <v>28563</v>
      </c>
      <c r="B105" s="1112">
        <f>SUM(B106:B110)</f>
        <v>564344273</v>
      </c>
      <c r="C105" s="1112">
        <f>SUM(C106:C110)</f>
        <v>989232085</v>
      </c>
      <c r="D105" s="1112">
        <f>SUM(D106:D110)</f>
        <v>2611785604</v>
      </c>
    </row>
    <row r="106" spans="1:7" x14ac:dyDescent="0.2">
      <c r="A106" s="1111" t="s">
        <v>28562</v>
      </c>
      <c r="B106" s="1086">
        <f t="shared" ref="B106:D110" si="9">B510+B845+B1518+B1855+B2124+B1114</f>
        <v>79230909</v>
      </c>
      <c r="C106" s="1086">
        <f t="shared" si="9"/>
        <v>460606792</v>
      </c>
      <c r="D106" s="1086">
        <f t="shared" si="9"/>
        <v>1609059864</v>
      </c>
    </row>
    <row r="107" spans="1:7" x14ac:dyDescent="0.2">
      <c r="A107" s="1111" t="s">
        <v>28561</v>
      </c>
      <c r="B107" s="1086">
        <f t="shared" si="9"/>
        <v>100000000</v>
      </c>
      <c r="C107" s="1086">
        <f t="shared" si="9"/>
        <v>100000000</v>
      </c>
      <c r="D107" s="1086">
        <f t="shared" si="9"/>
        <v>615000000</v>
      </c>
    </row>
    <row r="108" spans="1:7" x14ac:dyDescent="0.2">
      <c r="A108" s="1111" t="s">
        <v>28560</v>
      </c>
      <c r="B108" s="1086">
        <f t="shared" si="9"/>
        <v>0</v>
      </c>
      <c r="C108" s="1086">
        <f t="shared" si="9"/>
        <v>0</v>
      </c>
      <c r="D108" s="1086">
        <f t="shared" si="9"/>
        <v>0</v>
      </c>
    </row>
    <row r="109" spans="1:7" x14ac:dyDescent="0.2">
      <c r="A109" s="1111" t="s">
        <v>28559</v>
      </c>
      <c r="B109" s="1086">
        <f t="shared" si="9"/>
        <v>23011864</v>
      </c>
      <c r="C109" s="1086">
        <f t="shared" si="9"/>
        <v>88578763</v>
      </c>
      <c r="D109" s="1086">
        <f t="shared" si="9"/>
        <v>46230061</v>
      </c>
    </row>
    <row r="110" spans="1:7" x14ac:dyDescent="0.2">
      <c r="A110" s="1111" t="s">
        <v>28558</v>
      </c>
      <c r="B110" s="1086">
        <f t="shared" si="9"/>
        <v>362101500</v>
      </c>
      <c r="C110" s="1086">
        <f t="shared" si="9"/>
        <v>340046530</v>
      </c>
      <c r="D110" s="1086">
        <f t="shared" si="9"/>
        <v>341495679</v>
      </c>
    </row>
    <row r="111" spans="1:7" x14ac:dyDescent="0.2">
      <c r="A111" s="1113" t="s">
        <v>28557</v>
      </c>
      <c r="B111" s="1112">
        <f>B112</f>
        <v>942955235</v>
      </c>
      <c r="C111" s="1112">
        <f>C112</f>
        <v>2434045555</v>
      </c>
      <c r="D111" s="1112">
        <f>D112</f>
        <v>0</v>
      </c>
    </row>
    <row r="112" spans="1:7" x14ac:dyDescent="0.2">
      <c r="A112" s="1111" t="s">
        <v>28556</v>
      </c>
      <c r="B112" s="1086">
        <f>B516+B851+B1524+B1861+B2130+B1120</f>
        <v>942955235</v>
      </c>
      <c r="C112" s="1086">
        <f>C516+C851+C1524+C1861+C2130+C1120</f>
        <v>2434045555</v>
      </c>
      <c r="D112" s="1086">
        <f>D516+D851+D1524+D1861+D2130+D1120</f>
        <v>0</v>
      </c>
    </row>
    <row r="113" spans="1:7" s="1082" customFormat="1" ht="18" customHeight="1" x14ac:dyDescent="0.2">
      <c r="A113" s="1110" t="s">
        <v>29071</v>
      </c>
      <c r="B113" s="1084">
        <f>B98+B105+B111</f>
        <v>3531757143</v>
      </c>
      <c r="C113" s="1084">
        <f>C98+C105+C111</f>
        <v>6182054300</v>
      </c>
      <c r="D113" s="1084">
        <f>D98+D105+D111</f>
        <v>9416093055</v>
      </c>
      <c r="E113" s="1083"/>
      <c r="F113" s="1083"/>
      <c r="G113" s="1083"/>
    </row>
    <row r="114" spans="1:7" x14ac:dyDescent="0.2">
      <c r="A114" s="1092"/>
      <c r="B114" s="1092"/>
    </row>
    <row r="115" spans="1:7" x14ac:dyDescent="0.2">
      <c r="A115" s="1092"/>
      <c r="B115" s="1092"/>
    </row>
    <row r="116" spans="1:7" s="1088" customFormat="1" ht="28.35" customHeight="1" x14ac:dyDescent="0.2">
      <c r="A116" s="1091" t="s">
        <v>28576</v>
      </c>
      <c r="B116" s="1114">
        <v>2019</v>
      </c>
      <c r="C116" s="1114" t="s">
        <v>28527</v>
      </c>
      <c r="D116" s="1114" t="s">
        <v>28526</v>
      </c>
      <c r="E116" s="1089"/>
      <c r="F116" s="1089"/>
      <c r="G116" s="1089"/>
    </row>
    <row r="117" spans="1:7" x14ac:dyDescent="0.2">
      <c r="A117" s="1113" t="s">
        <v>28570</v>
      </c>
      <c r="B117" s="1112">
        <f>SUM(B118:B123)</f>
        <v>1874032205.8900003</v>
      </c>
      <c r="C117" s="1112">
        <f>SUM(C118:C123)</f>
        <v>2240542100.5933332</v>
      </c>
      <c r="D117" s="1112">
        <f>SUM(D118:D123)</f>
        <v>1050918698</v>
      </c>
    </row>
    <row r="118" spans="1:7" x14ac:dyDescent="0.2">
      <c r="A118" s="1111" t="s">
        <v>28569</v>
      </c>
      <c r="B118" s="1086">
        <f t="shared" ref="B118:D123" si="10">B522+B857+B1530+B2136+B1126+B1867</f>
        <v>0</v>
      </c>
      <c r="C118" s="1086">
        <f t="shared" si="10"/>
        <v>0</v>
      </c>
      <c r="D118" s="1086">
        <f t="shared" si="10"/>
        <v>0</v>
      </c>
    </row>
    <row r="119" spans="1:7" x14ac:dyDescent="0.2">
      <c r="A119" s="1111" t="s">
        <v>28568</v>
      </c>
      <c r="B119" s="1086">
        <f t="shared" si="10"/>
        <v>57437453.460000001</v>
      </c>
      <c r="C119" s="1086">
        <f t="shared" si="10"/>
        <v>59868429.593333334</v>
      </c>
      <c r="D119" s="1086">
        <f t="shared" si="10"/>
        <v>65851889</v>
      </c>
    </row>
    <row r="120" spans="1:7" x14ac:dyDescent="0.2">
      <c r="A120" s="1111" t="s">
        <v>28567</v>
      </c>
      <c r="B120" s="1086">
        <f t="shared" si="10"/>
        <v>1192981215.9800005</v>
      </c>
      <c r="C120" s="1086">
        <f t="shared" si="10"/>
        <v>1446861050</v>
      </c>
      <c r="D120" s="1086">
        <f t="shared" si="10"/>
        <v>385712052</v>
      </c>
    </row>
    <row r="121" spans="1:7" x14ac:dyDescent="0.2">
      <c r="A121" s="1111" t="s">
        <v>28566</v>
      </c>
      <c r="B121" s="1086">
        <f t="shared" si="10"/>
        <v>409213064.79000002</v>
      </c>
      <c r="C121" s="1086">
        <f t="shared" si="10"/>
        <v>715028749</v>
      </c>
      <c r="D121" s="1086">
        <f t="shared" si="10"/>
        <v>583321011</v>
      </c>
    </row>
    <row r="122" spans="1:7" x14ac:dyDescent="0.2">
      <c r="A122" s="1111" t="s">
        <v>28565</v>
      </c>
      <c r="B122" s="1086">
        <f t="shared" si="10"/>
        <v>200586981.59</v>
      </c>
      <c r="C122" s="1086">
        <f t="shared" si="10"/>
        <v>1100800</v>
      </c>
      <c r="D122" s="1086">
        <f t="shared" si="10"/>
        <v>16800</v>
      </c>
    </row>
    <row r="123" spans="1:7" x14ac:dyDescent="0.2">
      <c r="A123" s="1111" t="s">
        <v>28564</v>
      </c>
      <c r="B123" s="1086">
        <f t="shared" si="10"/>
        <v>13813490.07</v>
      </c>
      <c r="C123" s="1086">
        <f t="shared" si="10"/>
        <v>17683072</v>
      </c>
      <c r="D123" s="1086">
        <f t="shared" si="10"/>
        <v>16016946</v>
      </c>
    </row>
    <row r="124" spans="1:7" x14ac:dyDescent="0.2">
      <c r="A124" s="1113" t="s">
        <v>28563</v>
      </c>
      <c r="B124" s="1112">
        <f>SUM(B125:B129)</f>
        <v>375925377.56</v>
      </c>
      <c r="C124" s="1112">
        <f>SUM(C125:C129)</f>
        <v>412929571</v>
      </c>
      <c r="D124" s="1112">
        <f>SUM(D125:D129)</f>
        <v>387725740</v>
      </c>
    </row>
    <row r="125" spans="1:7" x14ac:dyDescent="0.2">
      <c r="A125" s="1111" t="s">
        <v>28562</v>
      </c>
      <c r="B125" s="1086">
        <f t="shared" ref="B125:D129" si="11">B529+B864+B1537+B2143+B1133+B1874</f>
        <v>0</v>
      </c>
      <c r="C125" s="1086">
        <f t="shared" si="11"/>
        <v>0</v>
      </c>
      <c r="D125" s="1086">
        <f t="shared" si="11"/>
        <v>0</v>
      </c>
    </row>
    <row r="126" spans="1:7" x14ac:dyDescent="0.2">
      <c r="A126" s="1111" t="s">
        <v>28561</v>
      </c>
      <c r="B126" s="1086">
        <f t="shared" si="11"/>
        <v>0</v>
      </c>
      <c r="C126" s="1086">
        <f t="shared" si="11"/>
        <v>0</v>
      </c>
      <c r="D126" s="1086">
        <f t="shared" si="11"/>
        <v>0</v>
      </c>
    </row>
    <row r="127" spans="1:7" x14ac:dyDescent="0.2">
      <c r="A127" s="1111" t="s">
        <v>28560</v>
      </c>
      <c r="B127" s="1086">
        <f t="shared" si="11"/>
        <v>0</v>
      </c>
      <c r="C127" s="1086">
        <f t="shared" si="11"/>
        <v>0</v>
      </c>
      <c r="D127" s="1086">
        <f t="shared" si="11"/>
        <v>0</v>
      </c>
    </row>
    <row r="128" spans="1:7" x14ac:dyDescent="0.2">
      <c r="A128" s="1111" t="s">
        <v>28559</v>
      </c>
      <c r="B128" s="1086">
        <f t="shared" si="11"/>
        <v>17004042.890000001</v>
      </c>
      <c r="C128" s="1086">
        <f t="shared" si="11"/>
        <v>82346841</v>
      </c>
      <c r="D128" s="1086">
        <f t="shared" si="11"/>
        <v>46230061</v>
      </c>
    </row>
    <row r="129" spans="1:11" x14ac:dyDescent="0.2">
      <c r="A129" s="1111" t="s">
        <v>28558</v>
      </c>
      <c r="B129" s="1086">
        <f t="shared" si="11"/>
        <v>358921334.67000002</v>
      </c>
      <c r="C129" s="1086">
        <f t="shared" si="11"/>
        <v>330582730</v>
      </c>
      <c r="D129" s="1086">
        <f t="shared" si="11"/>
        <v>341495679</v>
      </c>
    </row>
    <row r="130" spans="1:11" x14ac:dyDescent="0.2">
      <c r="A130" s="1113" t="s">
        <v>28557</v>
      </c>
      <c r="B130" s="1112">
        <f>B131</f>
        <v>887071791.29000008</v>
      </c>
      <c r="C130" s="1112">
        <f>C131</f>
        <v>2343829320</v>
      </c>
      <c r="D130" s="1112">
        <f>D131</f>
        <v>0</v>
      </c>
    </row>
    <row r="131" spans="1:11" x14ac:dyDescent="0.2">
      <c r="A131" s="1111" t="s">
        <v>28556</v>
      </c>
      <c r="B131" s="1086">
        <f>B535+B870+B1543+B2149+B1139+B1880</f>
        <v>887071791.29000008</v>
      </c>
      <c r="C131" s="1086">
        <f>C535+C870+C1543+C2149+C1139+C1880</f>
        <v>2343829320</v>
      </c>
      <c r="D131" s="1086">
        <f>D535+D870+D1543+D2149+D1139+D1880</f>
        <v>0</v>
      </c>
    </row>
    <row r="132" spans="1:11" s="1082" customFormat="1" ht="18" customHeight="1" x14ac:dyDescent="0.2">
      <c r="A132" s="1110" t="s">
        <v>29071</v>
      </c>
      <c r="B132" s="1084">
        <f>B117+B124+B130</f>
        <v>3137029374.7400002</v>
      </c>
      <c r="C132" s="1084">
        <f>C117+C124+C130</f>
        <v>4997300991.5933332</v>
      </c>
      <c r="D132" s="1084">
        <f>D117+D124+D130</f>
        <v>1438644438</v>
      </c>
      <c r="E132" s="1083"/>
      <c r="F132" s="1083"/>
      <c r="G132" s="1083"/>
    </row>
    <row r="133" spans="1:11" x14ac:dyDescent="0.2">
      <c r="A133" s="1109" t="s">
        <v>28522</v>
      </c>
    </row>
    <row r="134" spans="1:11" x14ac:dyDescent="0.2">
      <c r="A134" s="1102" t="s">
        <v>28521</v>
      </c>
    </row>
    <row r="135" spans="1:11" s="1057" customFormat="1" ht="12" x14ac:dyDescent="0.2">
      <c r="A135" s="1057" t="s">
        <v>28538</v>
      </c>
      <c r="E135" s="1097"/>
      <c r="F135" s="1097"/>
      <c r="G135" s="1097"/>
      <c r="J135" s="1097"/>
      <c r="K135" s="1097"/>
    </row>
    <row r="136" spans="1:11" s="1057" customFormat="1" ht="12" x14ac:dyDescent="0.2">
      <c r="A136" s="1057" t="s">
        <v>28537</v>
      </c>
      <c r="E136" s="1097"/>
      <c r="F136" s="1097"/>
      <c r="G136" s="1097"/>
      <c r="J136" s="1097"/>
      <c r="K136" s="1097"/>
    </row>
    <row r="137" spans="1:11" s="1057" customFormat="1" ht="12" x14ac:dyDescent="0.2">
      <c r="E137" s="1097"/>
      <c r="F137" s="1097"/>
      <c r="G137" s="1097"/>
      <c r="J137" s="1097"/>
      <c r="K137" s="1097"/>
    </row>
    <row r="138" spans="1:11" s="1057" customFormat="1" ht="12" x14ac:dyDescent="0.2">
      <c r="A138" s="1587" t="s">
        <v>28575</v>
      </c>
      <c r="B138" s="1587"/>
      <c r="C138" s="1587"/>
      <c r="D138" s="1587"/>
      <c r="E138" s="1098"/>
      <c r="F138" s="1098"/>
      <c r="G138" s="1098"/>
      <c r="H138" s="1099"/>
      <c r="I138" s="1099"/>
      <c r="J138" s="1097"/>
      <c r="K138" s="1097"/>
    </row>
    <row r="139" spans="1:11" s="1057" customFormat="1" ht="12" x14ac:dyDescent="0.2">
      <c r="A139" s="1587" t="s">
        <v>627</v>
      </c>
      <c r="B139" s="1587"/>
      <c r="C139" s="1587"/>
      <c r="D139" s="1587"/>
      <c r="E139" s="1098"/>
      <c r="F139" s="1098"/>
      <c r="G139" s="1098"/>
      <c r="H139" s="1099"/>
      <c r="I139" s="1099"/>
      <c r="J139" s="1097"/>
      <c r="K139" s="1097"/>
    </row>
    <row r="140" spans="1:11" s="1057" customFormat="1" ht="12" x14ac:dyDescent="0.2">
      <c r="A140" s="1587" t="s">
        <v>28574</v>
      </c>
      <c r="B140" s="1587"/>
      <c r="C140" s="1587"/>
      <c r="D140" s="1587"/>
      <c r="E140" s="1098"/>
      <c r="F140" s="1098"/>
      <c r="G140" s="1098"/>
      <c r="H140" s="1099"/>
      <c r="I140" s="1099"/>
      <c r="J140" s="1097"/>
      <c r="K140" s="1097"/>
    </row>
    <row r="141" spans="1:11" s="1057" customFormat="1" ht="12" x14ac:dyDescent="0.2">
      <c r="A141" s="1587" t="s">
        <v>28534</v>
      </c>
      <c r="B141" s="1587"/>
      <c r="C141" s="1587"/>
      <c r="D141" s="1587"/>
      <c r="E141" s="1098"/>
      <c r="F141" s="1098"/>
      <c r="G141" s="1098"/>
      <c r="H141" s="1099"/>
      <c r="I141" s="1099"/>
      <c r="J141" s="1097"/>
      <c r="K141" s="1097"/>
    </row>
    <row r="142" spans="1:11" x14ac:dyDescent="0.2">
      <c r="A142" s="1057"/>
      <c r="B142" s="1057"/>
    </row>
    <row r="143" spans="1:11" x14ac:dyDescent="0.2">
      <c r="A143" s="1095" t="s">
        <v>28555</v>
      </c>
      <c r="B143" s="1095" t="s">
        <v>28554</v>
      </c>
    </row>
    <row r="144" spans="1:11" x14ac:dyDescent="0.2">
      <c r="A144" s="1092" t="s">
        <v>28532</v>
      </c>
      <c r="B144" s="1092" t="s">
        <v>28539</v>
      </c>
    </row>
    <row r="145" spans="1:7" s="1088" customFormat="1" ht="28.35" customHeight="1" x14ac:dyDescent="0.2">
      <c r="A145" s="1091" t="s">
        <v>28573</v>
      </c>
      <c r="B145" s="1114">
        <v>2019</v>
      </c>
      <c r="C145" s="1114">
        <v>2020</v>
      </c>
      <c r="D145" s="1114" t="s">
        <v>28526</v>
      </c>
      <c r="E145" s="1089"/>
      <c r="F145" s="1089"/>
      <c r="G145" s="1089"/>
    </row>
    <row r="146" spans="1:7" x14ac:dyDescent="0.2">
      <c r="A146" s="1113" t="s">
        <v>28570</v>
      </c>
      <c r="B146" s="1112">
        <f>SUM(B147:B152)</f>
        <v>2494215066</v>
      </c>
      <c r="C146" s="1112">
        <f>SUM(C147:C152)</f>
        <v>2546878439</v>
      </c>
      <c r="D146" s="1112">
        <f>SUM(D147:D152)</f>
        <v>2425080070</v>
      </c>
    </row>
    <row r="147" spans="1:7" x14ac:dyDescent="0.2">
      <c r="A147" s="1111" t="s">
        <v>28569</v>
      </c>
      <c r="B147" s="1086">
        <f t="shared" ref="B147:D152" si="12">B551+B886+B1155+B1357+B1559+B1896+B2167</f>
        <v>0</v>
      </c>
      <c r="C147" s="1086">
        <f t="shared" si="12"/>
        <v>0</v>
      </c>
      <c r="D147" s="1086">
        <f t="shared" si="12"/>
        <v>0</v>
      </c>
    </row>
    <row r="148" spans="1:7" x14ac:dyDescent="0.2">
      <c r="A148" s="1111" t="s">
        <v>28568</v>
      </c>
      <c r="B148" s="1086">
        <f t="shared" si="12"/>
        <v>1184789330</v>
      </c>
      <c r="C148" s="1086">
        <f t="shared" si="12"/>
        <v>1286560387</v>
      </c>
      <c r="D148" s="1086">
        <f t="shared" si="12"/>
        <v>1304408611</v>
      </c>
    </row>
    <row r="149" spans="1:7" x14ac:dyDescent="0.2">
      <c r="A149" s="1111" t="s">
        <v>28567</v>
      </c>
      <c r="B149" s="1086">
        <f t="shared" si="12"/>
        <v>48467598</v>
      </c>
      <c r="C149" s="1086">
        <f t="shared" si="12"/>
        <v>61256074</v>
      </c>
      <c r="D149" s="1086">
        <f t="shared" si="12"/>
        <v>84604405</v>
      </c>
    </row>
    <row r="150" spans="1:7" x14ac:dyDescent="0.2">
      <c r="A150" s="1111" t="s">
        <v>28566</v>
      </c>
      <c r="B150" s="1086">
        <f t="shared" si="12"/>
        <v>1198662601</v>
      </c>
      <c r="C150" s="1086">
        <f t="shared" si="12"/>
        <v>1170605879</v>
      </c>
      <c r="D150" s="1086">
        <f t="shared" si="12"/>
        <v>1011083450</v>
      </c>
    </row>
    <row r="151" spans="1:7" x14ac:dyDescent="0.2">
      <c r="A151" s="1111" t="s">
        <v>28565</v>
      </c>
      <c r="B151" s="1086">
        <f t="shared" si="12"/>
        <v>506066</v>
      </c>
      <c r="C151" s="1086">
        <f t="shared" si="12"/>
        <v>899493</v>
      </c>
      <c r="D151" s="1086">
        <f t="shared" si="12"/>
        <v>533070</v>
      </c>
    </row>
    <row r="152" spans="1:7" x14ac:dyDescent="0.2">
      <c r="A152" s="1111" t="s">
        <v>28564</v>
      </c>
      <c r="B152" s="1086">
        <f t="shared" si="12"/>
        <v>61789471</v>
      </c>
      <c r="C152" s="1086">
        <f t="shared" si="12"/>
        <v>27556606</v>
      </c>
      <c r="D152" s="1086">
        <f t="shared" si="12"/>
        <v>24450534</v>
      </c>
    </row>
    <row r="153" spans="1:7" x14ac:dyDescent="0.2">
      <c r="A153" s="1113" t="s">
        <v>28563</v>
      </c>
      <c r="B153" s="1112">
        <f>SUM(B155:B158)</f>
        <v>145897920</v>
      </c>
      <c r="C153" s="1112">
        <f>SUM(C155:C158)</f>
        <v>117677081</v>
      </c>
      <c r="D153" s="1112">
        <f>SUM(D155:D158)</f>
        <v>188875614</v>
      </c>
    </row>
    <row r="154" spans="1:7" x14ac:dyDescent="0.2">
      <c r="A154" s="1111" t="s">
        <v>28562</v>
      </c>
      <c r="B154" s="1086">
        <f t="shared" ref="B154:D158" si="13">B558+B893+B1162+B1364+B1566+B1903+B2174</f>
        <v>0</v>
      </c>
      <c r="C154" s="1086">
        <f t="shared" si="13"/>
        <v>0</v>
      </c>
      <c r="D154" s="1086">
        <f t="shared" si="13"/>
        <v>0</v>
      </c>
    </row>
    <row r="155" spans="1:7" x14ac:dyDescent="0.2">
      <c r="A155" s="1111" t="s">
        <v>28561</v>
      </c>
      <c r="B155" s="1086">
        <f t="shared" si="13"/>
        <v>0</v>
      </c>
      <c r="C155" s="1086">
        <f t="shared" si="13"/>
        <v>0</v>
      </c>
      <c r="D155" s="1086">
        <f t="shared" si="13"/>
        <v>0</v>
      </c>
    </row>
    <row r="156" spans="1:7" x14ac:dyDescent="0.2">
      <c r="A156" s="1111" t="s">
        <v>28560</v>
      </c>
      <c r="B156" s="1086">
        <f t="shared" si="13"/>
        <v>0</v>
      </c>
      <c r="C156" s="1086">
        <f t="shared" si="13"/>
        <v>0</v>
      </c>
      <c r="D156" s="1086">
        <f t="shared" si="13"/>
        <v>0</v>
      </c>
    </row>
    <row r="157" spans="1:7" x14ac:dyDescent="0.2">
      <c r="A157" s="1111" t="s">
        <v>28559</v>
      </c>
      <c r="B157" s="1086">
        <f t="shared" si="13"/>
        <v>145897920</v>
      </c>
      <c r="C157" s="1086">
        <f t="shared" si="13"/>
        <v>117677081</v>
      </c>
      <c r="D157" s="1086">
        <f t="shared" si="13"/>
        <v>188875614</v>
      </c>
    </row>
    <row r="158" spans="1:7" x14ac:dyDescent="0.2">
      <c r="A158" s="1111" t="s">
        <v>28558</v>
      </c>
      <c r="B158" s="1086">
        <f t="shared" si="13"/>
        <v>0</v>
      </c>
      <c r="C158" s="1086">
        <f t="shared" si="13"/>
        <v>0</v>
      </c>
      <c r="D158" s="1086">
        <f t="shared" si="13"/>
        <v>0</v>
      </c>
    </row>
    <row r="159" spans="1:7" x14ac:dyDescent="0.2">
      <c r="A159" s="1113" t="s">
        <v>28557</v>
      </c>
      <c r="B159" s="1112">
        <f>B160</f>
        <v>500000</v>
      </c>
      <c r="C159" s="1112">
        <f>C160</f>
        <v>647255</v>
      </c>
      <c r="D159" s="1112">
        <f>D160</f>
        <v>22780243</v>
      </c>
    </row>
    <row r="160" spans="1:7" x14ac:dyDescent="0.2">
      <c r="A160" s="1111" t="s">
        <v>28556</v>
      </c>
      <c r="B160" s="1086">
        <f>B564+B899+B1168+B1370+B1572+B1909+B2180</f>
        <v>500000</v>
      </c>
      <c r="C160" s="1086">
        <f>C564+C899+C1168+C1370+C1572+C1909+C2180</f>
        <v>647255</v>
      </c>
      <c r="D160" s="1086">
        <f>D564+D899+D1168+D1370+D1572+D1909+D2180</f>
        <v>22780243</v>
      </c>
    </row>
    <row r="161" spans="1:7" s="1082" customFormat="1" ht="18" customHeight="1" x14ac:dyDescent="0.2">
      <c r="A161" s="1110" t="s">
        <v>29071</v>
      </c>
      <c r="B161" s="1084">
        <f>B146+B153+B159</f>
        <v>2640612986</v>
      </c>
      <c r="C161" s="1084">
        <f>C146+C153+C159</f>
        <v>2665202775</v>
      </c>
      <c r="D161" s="1084">
        <f>D146+D153+D159</f>
        <v>2636735927</v>
      </c>
      <c r="E161" s="1083"/>
      <c r="F161" s="1083"/>
      <c r="G161" s="1083"/>
    </row>
    <row r="162" spans="1:7" x14ac:dyDescent="0.2">
      <c r="A162" s="1092"/>
      <c r="B162" s="1092"/>
    </row>
    <row r="163" spans="1:7" x14ac:dyDescent="0.2">
      <c r="A163" s="1092"/>
      <c r="B163" s="1092"/>
    </row>
    <row r="164" spans="1:7" s="1088" customFormat="1" ht="28.35" customHeight="1" x14ac:dyDescent="0.2">
      <c r="A164" s="1091" t="s">
        <v>28587</v>
      </c>
      <c r="B164" s="1114">
        <v>2019</v>
      </c>
      <c r="C164" s="1114" t="s">
        <v>28527</v>
      </c>
      <c r="D164" s="1114" t="s">
        <v>28526</v>
      </c>
      <c r="E164" s="1089"/>
      <c r="F164" s="1089"/>
      <c r="G164" s="1089"/>
    </row>
    <row r="165" spans="1:7" x14ac:dyDescent="0.2">
      <c r="A165" s="1113" t="s">
        <v>28570</v>
      </c>
      <c r="B165" s="1112">
        <f>SUM(B166:B171)</f>
        <v>2548434065</v>
      </c>
      <c r="C165" s="1112">
        <f>SUM(C166:C171)</f>
        <v>2547936744</v>
      </c>
      <c r="D165" s="1112">
        <f>SUM(D166:D171)</f>
        <v>2425080070</v>
      </c>
    </row>
    <row r="166" spans="1:7" x14ac:dyDescent="0.2">
      <c r="A166" s="1111" t="s">
        <v>28569</v>
      </c>
      <c r="B166" s="1086">
        <f t="shared" ref="B166:D171" si="14">B570+B905+B1174+B1376+B1578+B1915+B2186</f>
        <v>0</v>
      </c>
      <c r="C166" s="1086">
        <f t="shared" si="14"/>
        <v>0</v>
      </c>
      <c r="D166" s="1086">
        <f t="shared" si="14"/>
        <v>0</v>
      </c>
    </row>
    <row r="167" spans="1:7" x14ac:dyDescent="0.2">
      <c r="A167" s="1111" t="s">
        <v>28568</v>
      </c>
      <c r="B167" s="1086">
        <f t="shared" si="14"/>
        <v>1176483007</v>
      </c>
      <c r="C167" s="1086">
        <f t="shared" si="14"/>
        <v>1262407349</v>
      </c>
      <c r="D167" s="1086">
        <f t="shared" si="14"/>
        <v>1304408611</v>
      </c>
    </row>
    <row r="168" spans="1:7" x14ac:dyDescent="0.2">
      <c r="A168" s="1111" t="s">
        <v>28567</v>
      </c>
      <c r="B168" s="1086">
        <f t="shared" si="14"/>
        <v>54804160</v>
      </c>
      <c r="C168" s="1086">
        <f t="shared" si="14"/>
        <v>72616965</v>
      </c>
      <c r="D168" s="1086">
        <f t="shared" si="14"/>
        <v>84604405</v>
      </c>
    </row>
    <row r="169" spans="1:7" x14ac:dyDescent="0.2">
      <c r="A169" s="1111" t="s">
        <v>28566</v>
      </c>
      <c r="B169" s="1086">
        <f t="shared" si="14"/>
        <v>1265939307</v>
      </c>
      <c r="C169" s="1086">
        <f t="shared" si="14"/>
        <v>1168955435</v>
      </c>
      <c r="D169" s="1086">
        <f t="shared" si="14"/>
        <v>1011083450</v>
      </c>
    </row>
    <row r="170" spans="1:7" x14ac:dyDescent="0.2">
      <c r="A170" s="1111" t="s">
        <v>28565</v>
      </c>
      <c r="B170" s="1086">
        <f t="shared" si="14"/>
        <v>3831697</v>
      </c>
      <c r="C170" s="1086">
        <f t="shared" si="14"/>
        <v>1273231</v>
      </c>
      <c r="D170" s="1086">
        <f t="shared" si="14"/>
        <v>533070</v>
      </c>
      <c r="E170" s="1100"/>
    </row>
    <row r="171" spans="1:7" x14ac:dyDescent="0.2">
      <c r="A171" s="1111" t="s">
        <v>28564</v>
      </c>
      <c r="B171" s="1086">
        <f t="shared" si="14"/>
        <v>47375894</v>
      </c>
      <c r="C171" s="1086">
        <f t="shared" si="14"/>
        <v>42683764</v>
      </c>
      <c r="D171" s="1086">
        <f t="shared" si="14"/>
        <v>24450534</v>
      </c>
    </row>
    <row r="172" spans="1:7" x14ac:dyDescent="0.2">
      <c r="A172" s="1113" t="s">
        <v>28563</v>
      </c>
      <c r="B172" s="1112">
        <f>SUM(B174:B177)</f>
        <v>222857886</v>
      </c>
      <c r="C172" s="1112">
        <f>SUM(C174:C177)</f>
        <v>142645299</v>
      </c>
      <c r="D172" s="1112">
        <f>SUM(D174:D177)</f>
        <v>188875614</v>
      </c>
    </row>
    <row r="173" spans="1:7" x14ac:dyDescent="0.2">
      <c r="A173" s="1111" t="s">
        <v>28562</v>
      </c>
      <c r="B173" s="1086">
        <f t="shared" ref="B173:D177" si="15">B577+B912+B1181+B1383+B1585+B1922+B2193</f>
        <v>0</v>
      </c>
      <c r="C173" s="1086">
        <f t="shared" si="15"/>
        <v>0</v>
      </c>
      <c r="D173" s="1086">
        <f t="shared" si="15"/>
        <v>0</v>
      </c>
    </row>
    <row r="174" spans="1:7" x14ac:dyDescent="0.2">
      <c r="A174" s="1111" t="s">
        <v>28561</v>
      </c>
      <c r="B174" s="1086">
        <f t="shared" si="15"/>
        <v>12109259</v>
      </c>
      <c r="C174" s="1086">
        <f t="shared" si="15"/>
        <v>0</v>
      </c>
      <c r="D174" s="1086">
        <f t="shared" si="15"/>
        <v>0</v>
      </c>
    </row>
    <row r="175" spans="1:7" x14ac:dyDescent="0.2">
      <c r="A175" s="1111" t="s">
        <v>28560</v>
      </c>
      <c r="B175" s="1086">
        <f t="shared" si="15"/>
        <v>0</v>
      </c>
      <c r="C175" s="1086">
        <f t="shared" si="15"/>
        <v>0</v>
      </c>
      <c r="D175" s="1086">
        <f t="shared" si="15"/>
        <v>0</v>
      </c>
    </row>
    <row r="176" spans="1:7" x14ac:dyDescent="0.2">
      <c r="A176" s="1111" t="s">
        <v>28559</v>
      </c>
      <c r="B176" s="1086">
        <f t="shared" si="15"/>
        <v>210748627</v>
      </c>
      <c r="C176" s="1086">
        <f t="shared" si="15"/>
        <v>142645299</v>
      </c>
      <c r="D176" s="1086">
        <f t="shared" si="15"/>
        <v>188875614</v>
      </c>
    </row>
    <row r="177" spans="1:7" x14ac:dyDescent="0.2">
      <c r="A177" s="1111" t="s">
        <v>28558</v>
      </c>
      <c r="B177" s="1086">
        <f t="shared" si="15"/>
        <v>0</v>
      </c>
      <c r="C177" s="1086">
        <f t="shared" si="15"/>
        <v>0</v>
      </c>
      <c r="D177" s="1086">
        <f t="shared" si="15"/>
        <v>0</v>
      </c>
    </row>
    <row r="178" spans="1:7" x14ac:dyDescent="0.2">
      <c r="A178" s="1113" t="s">
        <v>28557</v>
      </c>
      <c r="B178" s="1112">
        <f>B179</f>
        <v>1439247</v>
      </c>
      <c r="C178" s="1112">
        <f>C179</f>
        <v>2335716</v>
      </c>
      <c r="D178" s="1112">
        <f>D179</f>
        <v>22780243</v>
      </c>
    </row>
    <row r="179" spans="1:7" x14ac:dyDescent="0.2">
      <c r="A179" s="1111" t="s">
        <v>28556</v>
      </c>
      <c r="B179" s="1086">
        <f>B583+B918+B1187+B1389+B1591+B1928+B2199</f>
        <v>1439247</v>
      </c>
      <c r="C179" s="1086">
        <f>C583+C918+C1187+C1389+C1591+C1928+C2199</f>
        <v>2335716</v>
      </c>
      <c r="D179" s="1086">
        <f>D583+D918+D1187+D1389+D1591+D1928+D2199</f>
        <v>22780243</v>
      </c>
      <c r="E179" s="1100"/>
    </row>
    <row r="180" spans="1:7" s="1082" customFormat="1" ht="18" customHeight="1" x14ac:dyDescent="0.2">
      <c r="A180" s="1110" t="s">
        <v>29071</v>
      </c>
      <c r="B180" s="1084">
        <f>B165+B172+B178</f>
        <v>2772731198</v>
      </c>
      <c r="C180" s="1084">
        <f>C165+C172+C178</f>
        <v>2692917759</v>
      </c>
      <c r="D180" s="1084">
        <f>D165+D172+D178</f>
        <v>2636735927</v>
      </c>
      <c r="E180" s="1083"/>
      <c r="F180" s="1083"/>
      <c r="G180" s="1083"/>
    </row>
    <row r="181" spans="1:7" x14ac:dyDescent="0.2">
      <c r="A181" s="1092"/>
      <c r="B181" s="1092"/>
    </row>
    <row r="182" spans="1:7" x14ac:dyDescent="0.2">
      <c r="A182" s="1092"/>
      <c r="B182" s="1092"/>
    </row>
    <row r="183" spans="1:7" s="1088" customFormat="1" ht="28.35" customHeight="1" x14ac:dyDescent="0.2">
      <c r="A183" s="1091" t="s">
        <v>28571</v>
      </c>
      <c r="B183" s="1114">
        <v>2019</v>
      </c>
      <c r="C183" s="1114" t="s">
        <v>28527</v>
      </c>
      <c r="D183" s="1114" t="s">
        <v>28526</v>
      </c>
      <c r="E183" s="1089"/>
      <c r="F183" s="1089"/>
      <c r="G183" s="1089"/>
    </row>
    <row r="184" spans="1:7" x14ac:dyDescent="0.2">
      <c r="A184" s="1113" t="s">
        <v>28570</v>
      </c>
      <c r="B184" s="1112">
        <f>SUM(B185:B190)</f>
        <v>2245093728.77</v>
      </c>
      <c r="C184" s="1112">
        <f>SUM(C185:C190)</f>
        <v>2275641788.9600005</v>
      </c>
      <c r="D184" s="1112">
        <f>SUM(D185:D190)</f>
        <v>2425080070</v>
      </c>
    </row>
    <row r="185" spans="1:7" x14ac:dyDescent="0.2">
      <c r="A185" s="1111" t="s">
        <v>28569</v>
      </c>
      <c r="B185" s="1086">
        <f t="shared" ref="B185:D190" si="16">B589+B924+B1193+B1395+B1598+B1934+B2205</f>
        <v>0</v>
      </c>
      <c r="C185" s="1086">
        <f t="shared" si="16"/>
        <v>0</v>
      </c>
      <c r="D185" s="1086">
        <f t="shared" si="16"/>
        <v>0</v>
      </c>
    </row>
    <row r="186" spans="1:7" x14ac:dyDescent="0.2">
      <c r="A186" s="1111" t="s">
        <v>28568</v>
      </c>
      <c r="B186" s="1086">
        <f t="shared" si="16"/>
        <v>1091430936.9299998</v>
      </c>
      <c r="C186" s="1086">
        <f t="shared" si="16"/>
        <v>1162548666.7199998</v>
      </c>
      <c r="D186" s="1086">
        <f t="shared" si="16"/>
        <v>1304408611</v>
      </c>
    </row>
    <row r="187" spans="1:7" x14ac:dyDescent="0.2">
      <c r="A187" s="1111" t="s">
        <v>28567</v>
      </c>
      <c r="B187" s="1086">
        <f t="shared" si="16"/>
        <v>52962388.230000004</v>
      </c>
      <c r="C187" s="1086">
        <f t="shared" si="16"/>
        <v>70724977.400000006</v>
      </c>
      <c r="D187" s="1086">
        <f t="shared" si="16"/>
        <v>84604405</v>
      </c>
    </row>
    <row r="188" spans="1:7" x14ac:dyDescent="0.2">
      <c r="A188" s="1111" t="s">
        <v>28566</v>
      </c>
      <c r="B188" s="1086">
        <f t="shared" si="16"/>
        <v>1068858607.5500003</v>
      </c>
      <c r="C188" s="1086">
        <f t="shared" si="16"/>
        <v>999647105.52000022</v>
      </c>
      <c r="D188" s="1086">
        <f t="shared" si="16"/>
        <v>1011083450</v>
      </c>
    </row>
    <row r="189" spans="1:7" x14ac:dyDescent="0.2">
      <c r="A189" s="1111" t="s">
        <v>28565</v>
      </c>
      <c r="B189" s="1086">
        <f t="shared" si="16"/>
        <v>3705012.04</v>
      </c>
      <c r="C189" s="1086">
        <f t="shared" si="16"/>
        <v>2195377</v>
      </c>
      <c r="D189" s="1086">
        <f t="shared" si="16"/>
        <v>533070</v>
      </c>
    </row>
    <row r="190" spans="1:7" x14ac:dyDescent="0.2">
      <c r="A190" s="1111" t="s">
        <v>28564</v>
      </c>
      <c r="B190" s="1086">
        <f t="shared" si="16"/>
        <v>28136784.019999996</v>
      </c>
      <c r="C190" s="1086">
        <f t="shared" si="16"/>
        <v>40525662.32</v>
      </c>
      <c r="D190" s="1086">
        <f t="shared" si="16"/>
        <v>24450534</v>
      </c>
    </row>
    <row r="191" spans="1:7" x14ac:dyDescent="0.2">
      <c r="A191" s="1113" t="s">
        <v>28563</v>
      </c>
      <c r="B191" s="1112">
        <f>SUM(B193:B196)</f>
        <v>177882469.18000001</v>
      </c>
      <c r="C191" s="1112">
        <f>SUM(C193:C196)</f>
        <v>115658118.64000002</v>
      </c>
      <c r="D191" s="1112">
        <f>SUM(D193:D196)</f>
        <v>188875614</v>
      </c>
    </row>
    <row r="192" spans="1:7" x14ac:dyDescent="0.2">
      <c r="A192" s="1111" t="s">
        <v>28562</v>
      </c>
      <c r="B192" s="1086">
        <f t="shared" ref="B192:D196" si="17">B596+B931+B1200+B1402+B1605+B1941+B2212</f>
        <v>0</v>
      </c>
      <c r="C192" s="1086">
        <f t="shared" si="17"/>
        <v>0</v>
      </c>
      <c r="D192" s="1086">
        <f t="shared" si="17"/>
        <v>0</v>
      </c>
    </row>
    <row r="193" spans="1:11" x14ac:dyDescent="0.2">
      <c r="A193" s="1111" t="s">
        <v>28561</v>
      </c>
      <c r="B193" s="1086">
        <f t="shared" si="17"/>
        <v>10925517</v>
      </c>
      <c r="C193" s="1086">
        <f t="shared" si="17"/>
        <v>0</v>
      </c>
      <c r="D193" s="1086">
        <f t="shared" si="17"/>
        <v>0</v>
      </c>
    </row>
    <row r="194" spans="1:11" x14ac:dyDescent="0.2">
      <c r="A194" s="1111" t="s">
        <v>28560</v>
      </c>
      <c r="B194" s="1086">
        <f t="shared" si="17"/>
        <v>0</v>
      </c>
      <c r="C194" s="1086">
        <f t="shared" si="17"/>
        <v>0</v>
      </c>
      <c r="D194" s="1086">
        <f t="shared" si="17"/>
        <v>0</v>
      </c>
    </row>
    <row r="195" spans="1:11" x14ac:dyDescent="0.2">
      <c r="A195" s="1111" t="s">
        <v>28559</v>
      </c>
      <c r="B195" s="1086">
        <f t="shared" si="17"/>
        <v>166956952.18000001</v>
      </c>
      <c r="C195" s="1086">
        <f t="shared" si="17"/>
        <v>115658118.64000002</v>
      </c>
      <c r="D195" s="1086">
        <f t="shared" si="17"/>
        <v>188875614</v>
      </c>
    </row>
    <row r="196" spans="1:11" x14ac:dyDescent="0.2">
      <c r="A196" s="1111" t="s">
        <v>28558</v>
      </c>
      <c r="B196" s="1086">
        <f t="shared" si="17"/>
        <v>0</v>
      </c>
      <c r="C196" s="1086">
        <f t="shared" si="17"/>
        <v>0</v>
      </c>
      <c r="D196" s="1086">
        <f t="shared" si="17"/>
        <v>0</v>
      </c>
    </row>
    <row r="197" spans="1:11" x14ac:dyDescent="0.2">
      <c r="A197" s="1113" t="s">
        <v>28557</v>
      </c>
      <c r="B197" s="1112">
        <f>B198</f>
        <v>1408995.87</v>
      </c>
      <c r="C197" s="1112">
        <f>C198</f>
        <v>2445716</v>
      </c>
      <c r="D197" s="1112">
        <f>D198</f>
        <v>22780243</v>
      </c>
    </row>
    <row r="198" spans="1:11" x14ac:dyDescent="0.2">
      <c r="A198" s="1111" t="s">
        <v>28556</v>
      </c>
      <c r="B198" s="1086">
        <f>B602+B937+B1206+B1408+B1611+B1947+B2218</f>
        <v>1408995.87</v>
      </c>
      <c r="C198" s="1086">
        <f>C602+C937+C1206+C1408+C1611+C1947+C2218</f>
        <v>2445716</v>
      </c>
      <c r="D198" s="1086">
        <f>D602+D937+D1206+D1408+D1611+D1947+D2218</f>
        <v>22780243</v>
      </c>
    </row>
    <row r="199" spans="1:11" s="1082" customFormat="1" ht="18" customHeight="1" x14ac:dyDescent="0.2">
      <c r="A199" s="1110" t="s">
        <v>29071</v>
      </c>
      <c r="B199" s="1084">
        <f>B184+B191+B197</f>
        <v>2424385193.8199997</v>
      </c>
      <c r="C199" s="1084">
        <f>C184+C191+C197</f>
        <v>2393745623.6000004</v>
      </c>
      <c r="D199" s="1084">
        <f>D184+D191+D197</f>
        <v>2636735927</v>
      </c>
      <c r="E199" s="1083"/>
      <c r="F199" s="1083"/>
      <c r="G199" s="1083"/>
    </row>
    <row r="200" spans="1:11" x14ac:dyDescent="0.2">
      <c r="A200" s="1109" t="s">
        <v>28522</v>
      </c>
    </row>
    <row r="201" spans="1:11" x14ac:dyDescent="0.2">
      <c r="A201" s="1102" t="s">
        <v>28521</v>
      </c>
    </row>
    <row r="202" spans="1:11" ht="35.25" customHeight="1" x14ac:dyDescent="0.2">
      <c r="A202" s="1592" t="s">
        <v>28586</v>
      </c>
      <c r="B202" s="1592"/>
      <c r="C202" s="1592"/>
      <c r="D202" s="1592"/>
    </row>
    <row r="203" spans="1:11" s="1057" customFormat="1" ht="12" x14ac:dyDescent="0.2">
      <c r="A203" s="1057" t="s">
        <v>28538</v>
      </c>
      <c r="E203" s="1097"/>
      <c r="F203" s="1097"/>
      <c r="G203" s="1097"/>
      <c r="J203" s="1097"/>
      <c r="K203" s="1097"/>
    </row>
    <row r="204" spans="1:11" s="1057" customFormat="1" ht="12" x14ac:dyDescent="0.2">
      <c r="A204" s="1057" t="s">
        <v>28537</v>
      </c>
      <c r="E204" s="1097"/>
      <c r="F204" s="1097"/>
      <c r="G204" s="1097"/>
      <c r="J204" s="1097"/>
      <c r="K204" s="1097"/>
    </row>
    <row r="205" spans="1:11" s="1057" customFormat="1" ht="12" x14ac:dyDescent="0.2">
      <c r="E205" s="1097"/>
      <c r="F205" s="1097"/>
      <c r="G205" s="1097"/>
      <c r="J205" s="1097"/>
      <c r="K205" s="1097"/>
    </row>
    <row r="206" spans="1:11" s="1057" customFormat="1" ht="12" x14ac:dyDescent="0.2">
      <c r="A206" s="1587" t="s">
        <v>28575</v>
      </c>
      <c r="B206" s="1587"/>
      <c r="C206" s="1587"/>
      <c r="D206" s="1587"/>
      <c r="E206" s="1098"/>
      <c r="F206" s="1098"/>
      <c r="G206" s="1098"/>
      <c r="H206" s="1099"/>
      <c r="I206" s="1099"/>
      <c r="J206" s="1097"/>
      <c r="K206" s="1097"/>
    </row>
    <row r="207" spans="1:11" s="1057" customFormat="1" ht="12" x14ac:dyDescent="0.2">
      <c r="A207" s="1587" t="s">
        <v>627</v>
      </c>
      <c r="B207" s="1587"/>
      <c r="C207" s="1587"/>
      <c r="D207" s="1587"/>
      <c r="E207" s="1098"/>
      <c r="F207" s="1098"/>
      <c r="G207" s="1098"/>
      <c r="H207" s="1099"/>
      <c r="I207" s="1099"/>
      <c r="J207" s="1097"/>
      <c r="K207" s="1097"/>
    </row>
    <row r="208" spans="1:11" s="1057" customFormat="1" ht="12" x14ac:dyDescent="0.2">
      <c r="A208" s="1587" t="s">
        <v>28574</v>
      </c>
      <c r="B208" s="1587"/>
      <c r="C208" s="1587"/>
      <c r="D208" s="1587"/>
      <c r="E208" s="1098"/>
      <c r="F208" s="1098"/>
      <c r="G208" s="1098"/>
      <c r="H208" s="1099"/>
      <c r="I208" s="1099"/>
      <c r="J208" s="1097"/>
      <c r="K208" s="1097"/>
    </row>
    <row r="209" spans="1:11" s="1057" customFormat="1" ht="12" x14ac:dyDescent="0.2">
      <c r="A209" s="1587" t="s">
        <v>28534</v>
      </c>
      <c r="B209" s="1587"/>
      <c r="C209" s="1587"/>
      <c r="D209" s="1587"/>
      <c r="E209" s="1098"/>
      <c r="F209" s="1098"/>
      <c r="G209" s="1098"/>
      <c r="H209" s="1099"/>
      <c r="I209" s="1099"/>
      <c r="J209" s="1097"/>
      <c r="K209" s="1097"/>
    </row>
    <row r="210" spans="1:11" x14ac:dyDescent="0.2">
      <c r="A210" s="1057"/>
      <c r="B210" s="1057"/>
    </row>
    <row r="211" spans="1:11" x14ac:dyDescent="0.2">
      <c r="A211" s="1095" t="s">
        <v>28555</v>
      </c>
      <c r="B211" s="1095" t="s">
        <v>28554</v>
      </c>
    </row>
    <row r="212" spans="1:11" s="1115" customFormat="1" ht="24.75" customHeight="1" x14ac:dyDescent="0.2">
      <c r="A212" s="1107" t="s">
        <v>28532</v>
      </c>
      <c r="B212" s="1588" t="s">
        <v>28531</v>
      </c>
      <c r="C212" s="1588"/>
      <c r="D212" s="1588"/>
      <c r="E212" s="1116"/>
      <c r="F212" s="1116"/>
      <c r="G212" s="1116"/>
    </row>
    <row r="213" spans="1:11" s="1088" customFormat="1" ht="28.35" customHeight="1" x14ac:dyDescent="0.2">
      <c r="A213" s="1091" t="s">
        <v>28573</v>
      </c>
      <c r="B213" s="1114">
        <v>2019</v>
      </c>
      <c r="C213" s="1114">
        <v>2020</v>
      </c>
      <c r="D213" s="1114" t="s">
        <v>28526</v>
      </c>
      <c r="E213" s="1089"/>
      <c r="F213" s="1089"/>
      <c r="G213" s="1089"/>
    </row>
    <row r="214" spans="1:11" x14ac:dyDescent="0.2">
      <c r="A214" s="1113" t="s">
        <v>28570</v>
      </c>
      <c r="B214" s="1112">
        <f>SUM(B215:B220)</f>
        <v>0</v>
      </c>
      <c r="C214" s="1112">
        <f>SUM(C215:C220)</f>
        <v>0</v>
      </c>
      <c r="D214" s="1112">
        <f>SUM(D215:D220)</f>
        <v>476800000</v>
      </c>
    </row>
    <row r="215" spans="1:11" x14ac:dyDescent="0.2">
      <c r="A215" s="1111" t="s">
        <v>28569</v>
      </c>
      <c r="B215" s="1086">
        <f t="shared" ref="B215:D220" si="18">B618+B1223+B1627+B2234</f>
        <v>0</v>
      </c>
      <c r="C215" s="1086">
        <f t="shared" si="18"/>
        <v>0</v>
      </c>
      <c r="D215" s="1086">
        <f t="shared" si="18"/>
        <v>200000000</v>
      </c>
    </row>
    <row r="216" spans="1:11" x14ac:dyDescent="0.2">
      <c r="A216" s="1111" t="s">
        <v>28568</v>
      </c>
      <c r="B216" s="1086">
        <f t="shared" si="18"/>
        <v>0</v>
      </c>
      <c r="C216" s="1086">
        <f t="shared" si="18"/>
        <v>0</v>
      </c>
      <c r="D216" s="1086">
        <f t="shared" si="18"/>
        <v>0</v>
      </c>
    </row>
    <row r="217" spans="1:11" x14ac:dyDescent="0.2">
      <c r="A217" s="1111" t="s">
        <v>28567</v>
      </c>
      <c r="B217" s="1086">
        <f t="shared" si="18"/>
        <v>0</v>
      </c>
      <c r="C217" s="1086">
        <f t="shared" si="18"/>
        <v>0</v>
      </c>
      <c r="D217" s="1086">
        <f t="shared" si="18"/>
        <v>0</v>
      </c>
    </row>
    <row r="218" spans="1:11" x14ac:dyDescent="0.2">
      <c r="A218" s="1111" t="s">
        <v>28566</v>
      </c>
      <c r="B218" s="1086">
        <f t="shared" si="18"/>
        <v>0</v>
      </c>
      <c r="C218" s="1086">
        <f t="shared" si="18"/>
        <v>0</v>
      </c>
      <c r="D218" s="1086">
        <f t="shared" si="18"/>
        <v>276800000</v>
      </c>
    </row>
    <row r="219" spans="1:11" x14ac:dyDescent="0.2">
      <c r="A219" s="1111" t="s">
        <v>28565</v>
      </c>
      <c r="B219" s="1086">
        <f t="shared" si="18"/>
        <v>0</v>
      </c>
      <c r="C219" s="1086">
        <f t="shared" si="18"/>
        <v>0</v>
      </c>
      <c r="D219" s="1086">
        <f t="shared" si="18"/>
        <v>0</v>
      </c>
    </row>
    <row r="220" spans="1:11" x14ac:dyDescent="0.2">
      <c r="A220" s="1111" t="s">
        <v>28564</v>
      </c>
      <c r="B220" s="1086">
        <f t="shared" si="18"/>
        <v>0</v>
      </c>
      <c r="C220" s="1086">
        <f t="shared" si="18"/>
        <v>0</v>
      </c>
      <c r="D220" s="1086">
        <f t="shared" si="18"/>
        <v>0</v>
      </c>
    </row>
    <row r="221" spans="1:11" x14ac:dyDescent="0.2">
      <c r="A221" s="1113" t="s">
        <v>28563</v>
      </c>
      <c r="B221" s="1112">
        <f>SUM(B222:B226)</f>
        <v>1391402957</v>
      </c>
      <c r="C221" s="1112">
        <f>SUM(C222:C226)</f>
        <v>1260885604</v>
      </c>
      <c r="D221" s="1112">
        <f>SUM(D222:D226)</f>
        <v>1698015331</v>
      </c>
    </row>
    <row r="222" spans="1:11" x14ac:dyDescent="0.2">
      <c r="A222" s="1111" t="s">
        <v>28562</v>
      </c>
      <c r="B222" s="1086">
        <f t="shared" ref="B222:D226" si="19">B625+B1230+B1634+B2241</f>
        <v>0</v>
      </c>
      <c r="C222" s="1086">
        <f t="shared" si="19"/>
        <v>0</v>
      </c>
      <c r="D222" s="1086">
        <f t="shared" si="19"/>
        <v>382122507</v>
      </c>
    </row>
    <row r="223" spans="1:11" x14ac:dyDescent="0.2">
      <c r="A223" s="1111" t="s">
        <v>28561</v>
      </c>
      <c r="B223" s="1086">
        <f t="shared" si="19"/>
        <v>1346000000</v>
      </c>
      <c r="C223" s="1086">
        <f t="shared" si="19"/>
        <v>1200000000</v>
      </c>
      <c r="D223" s="1086">
        <f t="shared" si="19"/>
        <v>1243000000</v>
      </c>
    </row>
    <row r="224" spans="1:11" x14ac:dyDescent="0.2">
      <c r="A224" s="1111" t="s">
        <v>28560</v>
      </c>
      <c r="B224" s="1086">
        <f t="shared" si="19"/>
        <v>0</v>
      </c>
      <c r="C224" s="1086">
        <f t="shared" si="19"/>
        <v>0</v>
      </c>
      <c r="D224" s="1086">
        <f t="shared" si="19"/>
        <v>0</v>
      </c>
    </row>
    <row r="225" spans="1:7" x14ac:dyDescent="0.2">
      <c r="A225" s="1111" t="s">
        <v>28559</v>
      </c>
      <c r="B225" s="1086">
        <f t="shared" si="19"/>
        <v>45402957</v>
      </c>
      <c r="C225" s="1086">
        <f t="shared" si="19"/>
        <v>60885604</v>
      </c>
      <c r="D225" s="1086">
        <f t="shared" si="19"/>
        <v>72892824</v>
      </c>
    </row>
    <row r="226" spans="1:7" x14ac:dyDescent="0.2">
      <c r="A226" s="1111" t="s">
        <v>28558</v>
      </c>
      <c r="B226" s="1086">
        <f t="shared" si="19"/>
        <v>0</v>
      </c>
      <c r="C226" s="1086">
        <f t="shared" si="19"/>
        <v>0</v>
      </c>
      <c r="D226" s="1086">
        <f t="shared" si="19"/>
        <v>0</v>
      </c>
    </row>
    <row r="227" spans="1:7" x14ac:dyDescent="0.2">
      <c r="A227" s="1113" t="s">
        <v>28557</v>
      </c>
      <c r="B227" s="1112">
        <f>B228</f>
        <v>13547774429</v>
      </c>
      <c r="C227" s="1112">
        <f>C228</f>
        <v>10720848652</v>
      </c>
      <c r="D227" s="1112">
        <f>D228</f>
        <v>14334406844</v>
      </c>
    </row>
    <row r="228" spans="1:7" x14ac:dyDescent="0.2">
      <c r="A228" s="1111" t="s">
        <v>28556</v>
      </c>
      <c r="B228" s="1086">
        <f>B631+B1236+B1640+B2247</f>
        <v>13547774429</v>
      </c>
      <c r="C228" s="1086">
        <f>C631+C1236+C1640+C2247</f>
        <v>10720848652</v>
      </c>
      <c r="D228" s="1086">
        <f>D631+D1236+D1640+D2247</f>
        <v>14334406844</v>
      </c>
    </row>
    <row r="229" spans="1:7" s="1082" customFormat="1" ht="18" customHeight="1" x14ac:dyDescent="0.2">
      <c r="A229" s="1110" t="s">
        <v>29071</v>
      </c>
      <c r="B229" s="1084">
        <f>B214+B221+B227</f>
        <v>14939177386</v>
      </c>
      <c r="C229" s="1084">
        <f>C214+C221+C227</f>
        <v>11981734256</v>
      </c>
      <c r="D229" s="1084">
        <f>D214+D221+D227</f>
        <v>16509222175</v>
      </c>
      <c r="E229" s="1083"/>
      <c r="F229" s="1083"/>
      <c r="G229" s="1083"/>
    </row>
    <row r="230" spans="1:7" s="1115" customFormat="1" x14ac:dyDescent="0.2">
      <c r="A230" s="1107"/>
      <c r="B230" s="1119"/>
      <c r="C230" s="1119"/>
      <c r="D230" s="1119"/>
      <c r="E230" s="1116"/>
      <c r="F230" s="1116"/>
      <c r="G230" s="1116"/>
    </row>
    <row r="231" spans="1:7" s="1115" customFormat="1" x14ac:dyDescent="0.2">
      <c r="A231" s="1107"/>
      <c r="B231" s="1117"/>
      <c r="C231" s="1117"/>
      <c r="D231" s="1117"/>
      <c r="E231" s="1116"/>
      <c r="F231" s="1116"/>
      <c r="G231" s="1116"/>
    </row>
    <row r="232" spans="1:7" s="1088" customFormat="1" ht="28.35" customHeight="1" x14ac:dyDescent="0.2">
      <c r="A232" s="1091" t="s">
        <v>28572</v>
      </c>
      <c r="B232" s="1114">
        <v>2019</v>
      </c>
      <c r="C232" s="1114" t="s">
        <v>28527</v>
      </c>
      <c r="D232" s="1114" t="s">
        <v>28526</v>
      </c>
      <c r="E232" s="1089"/>
      <c r="F232" s="1089"/>
      <c r="G232" s="1089"/>
    </row>
    <row r="233" spans="1:7" x14ac:dyDescent="0.2">
      <c r="A233" s="1113" t="s">
        <v>28570</v>
      </c>
      <c r="B233" s="1112">
        <f>SUM(B234:B239)</f>
        <v>0</v>
      </c>
      <c r="C233" s="1112">
        <f>SUM(C234:C239)</f>
        <v>2138730</v>
      </c>
      <c r="D233" s="1112">
        <f>SUM(D234:D239)</f>
        <v>476800000</v>
      </c>
    </row>
    <row r="234" spans="1:7" x14ac:dyDescent="0.2">
      <c r="A234" s="1111" t="s">
        <v>28569</v>
      </c>
      <c r="B234" s="1086">
        <f t="shared" ref="B234:D239" si="20">B637+B1242+B1646+B2253</f>
        <v>0</v>
      </c>
      <c r="C234" s="1086">
        <f t="shared" si="20"/>
        <v>2138730</v>
      </c>
      <c r="D234" s="1086">
        <f t="shared" si="20"/>
        <v>200000000</v>
      </c>
    </row>
    <row r="235" spans="1:7" x14ac:dyDescent="0.2">
      <c r="A235" s="1111" t="s">
        <v>28568</v>
      </c>
      <c r="B235" s="1086">
        <f t="shared" si="20"/>
        <v>0</v>
      </c>
      <c r="C235" s="1086">
        <f t="shared" si="20"/>
        <v>0</v>
      </c>
      <c r="D235" s="1086">
        <f t="shared" si="20"/>
        <v>0</v>
      </c>
    </row>
    <row r="236" spans="1:7" x14ac:dyDescent="0.2">
      <c r="A236" s="1111" t="s">
        <v>28567</v>
      </c>
      <c r="B236" s="1086">
        <f t="shared" si="20"/>
        <v>0</v>
      </c>
      <c r="C236" s="1086">
        <f t="shared" si="20"/>
        <v>0</v>
      </c>
      <c r="D236" s="1086">
        <f t="shared" si="20"/>
        <v>0</v>
      </c>
    </row>
    <row r="237" spans="1:7" x14ac:dyDescent="0.2">
      <c r="A237" s="1111" t="s">
        <v>28566</v>
      </c>
      <c r="B237" s="1086">
        <f t="shared" si="20"/>
        <v>0</v>
      </c>
      <c r="C237" s="1086">
        <f t="shared" si="20"/>
        <v>0</v>
      </c>
      <c r="D237" s="1086">
        <f t="shared" si="20"/>
        <v>276800000</v>
      </c>
    </row>
    <row r="238" spans="1:7" x14ac:dyDescent="0.2">
      <c r="A238" s="1111" t="s">
        <v>28565</v>
      </c>
      <c r="B238" s="1086">
        <f t="shared" si="20"/>
        <v>0</v>
      </c>
      <c r="C238" s="1086">
        <f t="shared" si="20"/>
        <v>0</v>
      </c>
      <c r="D238" s="1086">
        <f t="shared" si="20"/>
        <v>0</v>
      </c>
    </row>
    <row r="239" spans="1:7" x14ac:dyDescent="0.2">
      <c r="A239" s="1111" t="s">
        <v>28564</v>
      </c>
      <c r="B239" s="1086">
        <f t="shared" si="20"/>
        <v>0</v>
      </c>
      <c r="C239" s="1086">
        <f t="shared" si="20"/>
        <v>0</v>
      </c>
      <c r="D239" s="1086">
        <f t="shared" si="20"/>
        <v>0</v>
      </c>
    </row>
    <row r="240" spans="1:7" x14ac:dyDescent="0.2">
      <c r="A240" s="1113" t="s">
        <v>28563</v>
      </c>
      <c r="B240" s="1112">
        <f>SUM(B241:B245)</f>
        <v>210427436</v>
      </c>
      <c r="C240" s="1112">
        <f>SUM(C241:C245)</f>
        <v>1041343393</v>
      </c>
      <c r="D240" s="1112">
        <f>SUM(D241:D245)</f>
        <v>1698015331</v>
      </c>
    </row>
    <row r="241" spans="1:7" x14ac:dyDescent="0.2">
      <c r="A241" s="1111" t="s">
        <v>28562</v>
      </c>
      <c r="B241" s="1086">
        <f t="shared" ref="B241:D245" si="21">B644+B1249+B1653+B2260</f>
        <v>199157597</v>
      </c>
      <c r="C241" s="1086">
        <f t="shared" si="21"/>
        <v>278639631</v>
      </c>
      <c r="D241" s="1086">
        <f t="shared" si="21"/>
        <v>382122507</v>
      </c>
    </row>
    <row r="242" spans="1:7" x14ac:dyDescent="0.2">
      <c r="A242" s="1111" t="s">
        <v>28561</v>
      </c>
      <c r="B242" s="1086">
        <f t="shared" si="21"/>
        <v>0</v>
      </c>
      <c r="C242" s="1086">
        <f t="shared" si="21"/>
        <v>701273551</v>
      </c>
      <c r="D242" s="1086">
        <f t="shared" si="21"/>
        <v>1243000000</v>
      </c>
    </row>
    <row r="243" spans="1:7" x14ac:dyDescent="0.2">
      <c r="A243" s="1111" t="s">
        <v>28560</v>
      </c>
      <c r="B243" s="1086">
        <f t="shared" si="21"/>
        <v>0</v>
      </c>
      <c r="C243" s="1086">
        <f t="shared" si="21"/>
        <v>0</v>
      </c>
      <c r="D243" s="1086">
        <f t="shared" si="21"/>
        <v>0</v>
      </c>
    </row>
    <row r="244" spans="1:7" x14ac:dyDescent="0.2">
      <c r="A244" s="1111" t="s">
        <v>28559</v>
      </c>
      <c r="B244" s="1086">
        <f t="shared" si="21"/>
        <v>11269839</v>
      </c>
      <c r="C244" s="1086">
        <f t="shared" si="21"/>
        <v>61430211</v>
      </c>
      <c r="D244" s="1086">
        <f t="shared" si="21"/>
        <v>72892824</v>
      </c>
    </row>
    <row r="245" spans="1:7" x14ac:dyDescent="0.2">
      <c r="A245" s="1111" t="s">
        <v>28558</v>
      </c>
      <c r="B245" s="1086">
        <f t="shared" si="21"/>
        <v>0</v>
      </c>
      <c r="C245" s="1086">
        <f t="shared" si="21"/>
        <v>0</v>
      </c>
      <c r="D245" s="1086">
        <f t="shared" si="21"/>
        <v>0</v>
      </c>
    </row>
    <row r="246" spans="1:7" x14ac:dyDescent="0.2">
      <c r="A246" s="1113" t="s">
        <v>28557</v>
      </c>
      <c r="B246" s="1112">
        <f>B247</f>
        <v>12847774429</v>
      </c>
      <c r="C246" s="1112">
        <f>C247</f>
        <v>10720848652</v>
      </c>
      <c r="D246" s="1112">
        <f>D247</f>
        <v>14334406844</v>
      </c>
    </row>
    <row r="247" spans="1:7" x14ac:dyDescent="0.2">
      <c r="A247" s="1111" t="s">
        <v>28556</v>
      </c>
      <c r="B247" s="1086">
        <f>B650+B1255+B1659+B2266</f>
        <v>12847774429</v>
      </c>
      <c r="C247" s="1086">
        <f>C650+C1255+C1659+C2266</f>
        <v>10720848652</v>
      </c>
      <c r="D247" s="1086">
        <f>D650+D1255+D1659+D2266</f>
        <v>14334406844</v>
      </c>
    </row>
    <row r="248" spans="1:7" s="1082" customFormat="1" ht="18" customHeight="1" x14ac:dyDescent="0.2">
      <c r="A248" s="1110" t="s">
        <v>29071</v>
      </c>
      <c r="B248" s="1084">
        <f>B233+B240+B246</f>
        <v>13058201865</v>
      </c>
      <c r="C248" s="1084">
        <f>C233+C240+C246</f>
        <v>11764330775</v>
      </c>
      <c r="D248" s="1084">
        <f>D233+D240+D246</f>
        <v>16509222175</v>
      </c>
      <c r="E248" s="1083"/>
      <c r="F248" s="1083"/>
      <c r="G248" s="1083"/>
    </row>
    <row r="249" spans="1:7" s="1115" customFormat="1" x14ac:dyDescent="0.2">
      <c r="A249" s="1107"/>
      <c r="B249" s="1119"/>
      <c r="C249" s="1119"/>
      <c r="D249" s="1119"/>
      <c r="E249" s="1116"/>
      <c r="F249" s="1116"/>
      <c r="G249" s="1116"/>
    </row>
    <row r="250" spans="1:7" s="1115" customFormat="1" x14ac:dyDescent="0.2">
      <c r="A250" s="1107"/>
      <c r="B250" s="1117"/>
      <c r="C250" s="1117"/>
      <c r="D250" s="1117"/>
      <c r="E250" s="1116"/>
      <c r="F250" s="1116"/>
      <c r="G250" s="1116"/>
    </row>
    <row r="251" spans="1:7" s="1088" customFormat="1" ht="28.35" customHeight="1" x14ac:dyDescent="0.2">
      <c r="A251" s="1091" t="s">
        <v>28571</v>
      </c>
      <c r="B251" s="1114">
        <v>2019</v>
      </c>
      <c r="C251" s="1114" t="s">
        <v>28527</v>
      </c>
      <c r="D251" s="1114" t="s">
        <v>28526</v>
      </c>
      <c r="E251" s="1089"/>
      <c r="F251" s="1089"/>
      <c r="G251" s="1089"/>
    </row>
    <row r="252" spans="1:7" x14ac:dyDescent="0.2">
      <c r="A252" s="1113" t="s">
        <v>28570</v>
      </c>
      <c r="B252" s="1112">
        <f>SUM(B253:B258)</f>
        <v>0</v>
      </c>
      <c r="C252" s="1112">
        <f>SUM(C253:C258)</f>
        <v>0</v>
      </c>
      <c r="D252" s="1112">
        <f>SUM(D253:D258)</f>
        <v>276800000</v>
      </c>
    </row>
    <row r="253" spans="1:7" x14ac:dyDescent="0.2">
      <c r="A253" s="1111" t="s">
        <v>28569</v>
      </c>
      <c r="B253" s="1086">
        <f t="shared" ref="B253:D258" si="22">B656+B1261+B1665+B2272</f>
        <v>0</v>
      </c>
      <c r="C253" s="1086">
        <f t="shared" si="22"/>
        <v>0</v>
      </c>
      <c r="D253" s="1086">
        <f t="shared" si="22"/>
        <v>0</v>
      </c>
    </row>
    <row r="254" spans="1:7" x14ac:dyDescent="0.2">
      <c r="A254" s="1111" t="s">
        <v>28568</v>
      </c>
      <c r="B254" s="1086">
        <f t="shared" si="22"/>
        <v>0</v>
      </c>
      <c r="C254" s="1086">
        <f t="shared" si="22"/>
        <v>0</v>
      </c>
      <c r="D254" s="1086">
        <f t="shared" si="22"/>
        <v>0</v>
      </c>
    </row>
    <row r="255" spans="1:7" x14ac:dyDescent="0.2">
      <c r="A255" s="1111" t="s">
        <v>28567</v>
      </c>
      <c r="B255" s="1086">
        <f t="shared" si="22"/>
        <v>0</v>
      </c>
      <c r="C255" s="1086">
        <f t="shared" si="22"/>
        <v>0</v>
      </c>
      <c r="D255" s="1086">
        <f t="shared" si="22"/>
        <v>0</v>
      </c>
    </row>
    <row r="256" spans="1:7" x14ac:dyDescent="0.2">
      <c r="A256" s="1111" t="s">
        <v>28566</v>
      </c>
      <c r="B256" s="1086">
        <f t="shared" si="22"/>
        <v>0</v>
      </c>
      <c r="C256" s="1086">
        <f t="shared" si="22"/>
        <v>0</v>
      </c>
      <c r="D256" s="1086">
        <f t="shared" si="22"/>
        <v>276800000</v>
      </c>
    </row>
    <row r="257" spans="1:11" x14ac:dyDescent="0.2">
      <c r="A257" s="1111" t="s">
        <v>28565</v>
      </c>
      <c r="B257" s="1086">
        <f t="shared" si="22"/>
        <v>0</v>
      </c>
      <c r="C257" s="1086">
        <f t="shared" si="22"/>
        <v>0</v>
      </c>
      <c r="D257" s="1086">
        <f t="shared" si="22"/>
        <v>0</v>
      </c>
    </row>
    <row r="258" spans="1:11" x14ac:dyDescent="0.2">
      <c r="A258" s="1111" t="s">
        <v>28564</v>
      </c>
      <c r="B258" s="1086">
        <f t="shared" si="22"/>
        <v>0</v>
      </c>
      <c r="C258" s="1086">
        <f t="shared" si="22"/>
        <v>0</v>
      </c>
      <c r="D258" s="1086">
        <f t="shared" si="22"/>
        <v>0</v>
      </c>
    </row>
    <row r="259" spans="1:11" x14ac:dyDescent="0.2">
      <c r="A259" s="1113" t="s">
        <v>28563</v>
      </c>
      <c r="B259" s="1112">
        <f>SUM(B261:B264)</f>
        <v>8004069.129999999</v>
      </c>
      <c r="C259" s="1112">
        <f>SUM(C261:C264)</f>
        <v>25109905.699999999</v>
      </c>
      <c r="D259" s="1112">
        <f>SUM(D261:D264)</f>
        <v>72892824</v>
      </c>
    </row>
    <row r="260" spans="1:11" x14ac:dyDescent="0.2">
      <c r="A260" s="1111" t="s">
        <v>28562</v>
      </c>
      <c r="B260" s="1086">
        <f t="shared" ref="B260:D264" si="23">B663+B1268+B1672+B2279</f>
        <v>0</v>
      </c>
      <c r="C260" s="1086">
        <f t="shared" si="23"/>
        <v>0</v>
      </c>
      <c r="D260" s="1086">
        <f t="shared" si="23"/>
        <v>0</v>
      </c>
    </row>
    <row r="261" spans="1:11" x14ac:dyDescent="0.2">
      <c r="A261" s="1111" t="s">
        <v>28561</v>
      </c>
      <c r="B261" s="1086">
        <f t="shared" si="23"/>
        <v>0</v>
      </c>
      <c r="C261" s="1086">
        <f t="shared" si="23"/>
        <v>0</v>
      </c>
      <c r="D261" s="1086">
        <f t="shared" si="23"/>
        <v>0</v>
      </c>
    </row>
    <row r="262" spans="1:11" x14ac:dyDescent="0.2">
      <c r="A262" s="1111" t="s">
        <v>28560</v>
      </c>
      <c r="B262" s="1086">
        <f t="shared" si="23"/>
        <v>0</v>
      </c>
      <c r="C262" s="1086">
        <f t="shared" si="23"/>
        <v>0</v>
      </c>
      <c r="D262" s="1086">
        <f t="shared" si="23"/>
        <v>0</v>
      </c>
    </row>
    <row r="263" spans="1:11" x14ac:dyDescent="0.2">
      <c r="A263" s="1111" t="s">
        <v>28559</v>
      </c>
      <c r="B263" s="1086">
        <f t="shared" si="23"/>
        <v>8004069.129999999</v>
      </c>
      <c r="C263" s="1086">
        <f t="shared" si="23"/>
        <v>25109905.699999999</v>
      </c>
      <c r="D263" s="1086">
        <f t="shared" si="23"/>
        <v>72892824</v>
      </c>
    </row>
    <row r="264" spans="1:11" x14ac:dyDescent="0.2">
      <c r="A264" s="1111" t="s">
        <v>28558</v>
      </c>
      <c r="B264" s="1086">
        <f t="shared" si="23"/>
        <v>0</v>
      </c>
      <c r="C264" s="1086">
        <f t="shared" si="23"/>
        <v>0</v>
      </c>
      <c r="D264" s="1086">
        <f t="shared" si="23"/>
        <v>0</v>
      </c>
    </row>
    <row r="265" spans="1:11" x14ac:dyDescent="0.2">
      <c r="A265" s="1113" t="s">
        <v>28557</v>
      </c>
      <c r="B265" s="1112">
        <f>B266</f>
        <v>12197908293.129999</v>
      </c>
      <c r="C265" s="1112">
        <f>C266</f>
        <v>10141307348</v>
      </c>
      <c r="D265" s="1112">
        <f>D266</f>
        <v>14334406844</v>
      </c>
    </row>
    <row r="266" spans="1:11" x14ac:dyDescent="0.2">
      <c r="A266" s="1111" t="s">
        <v>28556</v>
      </c>
      <c r="B266" s="1086">
        <f>B669+B1274+B1678+B2285</f>
        <v>12197908293.129999</v>
      </c>
      <c r="C266" s="1086">
        <f>C669+C1274+C1678+C2285</f>
        <v>10141307348</v>
      </c>
      <c r="D266" s="1086">
        <f>D669+D1274+D1678+D2285</f>
        <v>14334406844</v>
      </c>
    </row>
    <row r="267" spans="1:11" s="1082" customFormat="1" ht="18" customHeight="1" x14ac:dyDescent="0.2">
      <c r="A267" s="1110" t="s">
        <v>29071</v>
      </c>
      <c r="B267" s="1084">
        <f>B252+B259+B265</f>
        <v>12205912362.259998</v>
      </c>
      <c r="C267" s="1084">
        <f>C252+C259+C265</f>
        <v>10166417253.700001</v>
      </c>
      <c r="D267" s="1084">
        <f>D252+D259+D265</f>
        <v>14684099668</v>
      </c>
      <c r="E267" s="1083"/>
      <c r="F267" s="1083"/>
      <c r="G267" s="1083"/>
    </row>
    <row r="268" spans="1:11" x14ac:dyDescent="0.2">
      <c r="A268" s="1109" t="s">
        <v>28522</v>
      </c>
    </row>
    <row r="269" spans="1:11" x14ac:dyDescent="0.2">
      <c r="A269" s="1102" t="s">
        <v>28521</v>
      </c>
    </row>
    <row r="270" spans="1:11" s="1057" customFormat="1" ht="12" x14ac:dyDescent="0.2">
      <c r="A270" s="1057" t="s">
        <v>28538</v>
      </c>
      <c r="E270" s="1097"/>
      <c r="F270" s="1097"/>
      <c r="G270" s="1097"/>
      <c r="J270" s="1097"/>
      <c r="K270" s="1097"/>
    </row>
    <row r="271" spans="1:11" s="1057" customFormat="1" ht="12" x14ac:dyDescent="0.2">
      <c r="A271" s="1057" t="s">
        <v>28537</v>
      </c>
      <c r="E271" s="1097"/>
      <c r="F271" s="1097"/>
      <c r="G271" s="1097"/>
      <c r="J271" s="1097"/>
      <c r="K271" s="1097"/>
    </row>
    <row r="272" spans="1:11" s="1057" customFormat="1" ht="12" x14ac:dyDescent="0.2">
      <c r="E272" s="1097"/>
      <c r="F272" s="1097"/>
      <c r="G272" s="1097"/>
      <c r="J272" s="1097"/>
      <c r="K272" s="1097"/>
    </row>
    <row r="273" spans="1:11" s="1057" customFormat="1" ht="12" x14ac:dyDescent="0.2">
      <c r="A273" s="1587" t="s">
        <v>28575</v>
      </c>
      <c r="B273" s="1587"/>
      <c r="C273" s="1587"/>
      <c r="D273" s="1587"/>
      <c r="E273" s="1098"/>
      <c r="F273" s="1098"/>
      <c r="G273" s="1098"/>
      <c r="H273" s="1099"/>
      <c r="I273" s="1099"/>
      <c r="J273" s="1097"/>
      <c r="K273" s="1097"/>
    </row>
    <row r="274" spans="1:11" s="1057" customFormat="1" ht="12" x14ac:dyDescent="0.2">
      <c r="A274" s="1587" t="s">
        <v>627</v>
      </c>
      <c r="B274" s="1587"/>
      <c r="C274" s="1587"/>
      <c r="D274" s="1587"/>
      <c r="E274" s="1098"/>
      <c r="F274" s="1098"/>
      <c r="G274" s="1098"/>
      <c r="H274" s="1099"/>
      <c r="I274" s="1099"/>
      <c r="J274" s="1097"/>
      <c r="K274" s="1097"/>
    </row>
    <row r="275" spans="1:11" s="1057" customFormat="1" ht="12" x14ac:dyDescent="0.2">
      <c r="A275" s="1587" t="s">
        <v>28574</v>
      </c>
      <c r="B275" s="1587"/>
      <c r="C275" s="1587"/>
      <c r="D275" s="1587"/>
      <c r="E275" s="1098"/>
      <c r="F275" s="1098"/>
      <c r="G275" s="1098"/>
      <c r="H275" s="1099"/>
      <c r="I275" s="1099"/>
      <c r="J275" s="1097"/>
      <c r="K275" s="1097"/>
    </row>
    <row r="276" spans="1:11" s="1057" customFormat="1" ht="12" x14ac:dyDescent="0.2">
      <c r="A276" s="1587" t="s">
        <v>28534</v>
      </c>
      <c r="B276" s="1587"/>
      <c r="C276" s="1587"/>
      <c r="D276" s="1587"/>
      <c r="E276" s="1098"/>
      <c r="F276" s="1098"/>
      <c r="G276" s="1098"/>
      <c r="H276" s="1099"/>
      <c r="I276" s="1099"/>
      <c r="J276" s="1097"/>
      <c r="K276" s="1097"/>
    </row>
    <row r="277" spans="1:11" x14ac:dyDescent="0.2">
      <c r="A277" s="1057"/>
      <c r="B277" s="1057"/>
    </row>
    <row r="278" spans="1:11" x14ac:dyDescent="0.2">
      <c r="A278" s="1095" t="s">
        <v>28555</v>
      </c>
      <c r="B278" s="1095" t="s">
        <v>28554</v>
      </c>
    </row>
    <row r="279" spans="1:11" s="1115" customFormat="1" ht="18.75" customHeight="1" x14ac:dyDescent="0.2">
      <c r="A279" s="1107" t="s">
        <v>28532</v>
      </c>
      <c r="B279" s="1588" t="s">
        <v>28546</v>
      </c>
      <c r="C279" s="1588"/>
      <c r="D279" s="1588"/>
      <c r="E279" s="1116"/>
      <c r="F279" s="1116"/>
      <c r="G279" s="1116"/>
    </row>
    <row r="280" spans="1:11" s="1088" customFormat="1" ht="28.35" customHeight="1" x14ac:dyDescent="0.2">
      <c r="A280" s="1091" t="s">
        <v>28573</v>
      </c>
      <c r="B280" s="1114">
        <v>2019</v>
      </c>
      <c r="C280" s="1114">
        <v>2020</v>
      </c>
      <c r="D280" s="1114" t="s">
        <v>28526</v>
      </c>
      <c r="E280" s="1089"/>
      <c r="F280" s="1089"/>
      <c r="G280" s="1089"/>
    </row>
    <row r="281" spans="1:11" x14ac:dyDescent="0.2">
      <c r="A281" s="1113" t="s">
        <v>28570</v>
      </c>
      <c r="B281" s="1112">
        <f>SUM(B282:B287)</f>
        <v>3417000</v>
      </c>
      <c r="C281" s="1112">
        <f>SUM(C282:C287)</f>
        <v>2474652</v>
      </c>
      <c r="D281" s="1112">
        <f>SUM(D282:D287)</f>
        <v>1567124</v>
      </c>
    </row>
    <row r="282" spans="1:11" x14ac:dyDescent="0.2">
      <c r="A282" s="1111" t="s">
        <v>28569</v>
      </c>
      <c r="B282" s="1086">
        <f t="shared" ref="B282:D287" si="24">B685+B953+B1694</f>
        <v>0</v>
      </c>
      <c r="C282" s="1086">
        <f t="shared" si="24"/>
        <v>0</v>
      </c>
      <c r="D282" s="1086">
        <f t="shared" si="24"/>
        <v>0</v>
      </c>
    </row>
    <row r="283" spans="1:11" x14ac:dyDescent="0.2">
      <c r="A283" s="1111" t="s">
        <v>28568</v>
      </c>
      <c r="B283" s="1086">
        <f t="shared" si="24"/>
        <v>0</v>
      </c>
      <c r="C283" s="1086">
        <f t="shared" si="24"/>
        <v>0</v>
      </c>
      <c r="D283" s="1086">
        <f t="shared" si="24"/>
        <v>0</v>
      </c>
    </row>
    <row r="284" spans="1:11" x14ac:dyDescent="0.2">
      <c r="A284" s="1111" t="s">
        <v>28567</v>
      </c>
      <c r="B284" s="1086">
        <f t="shared" si="24"/>
        <v>0</v>
      </c>
      <c r="C284" s="1086">
        <f t="shared" si="24"/>
        <v>0</v>
      </c>
      <c r="D284" s="1086">
        <f t="shared" si="24"/>
        <v>0</v>
      </c>
    </row>
    <row r="285" spans="1:11" x14ac:dyDescent="0.2">
      <c r="A285" s="1111" t="s">
        <v>28566</v>
      </c>
      <c r="B285" s="1086">
        <f t="shared" si="24"/>
        <v>3417000</v>
      </c>
      <c r="C285" s="1086">
        <f t="shared" si="24"/>
        <v>2474652</v>
      </c>
      <c r="D285" s="1086">
        <f t="shared" si="24"/>
        <v>1567124</v>
      </c>
    </row>
    <row r="286" spans="1:11" x14ac:dyDescent="0.2">
      <c r="A286" s="1111" t="s">
        <v>28565</v>
      </c>
      <c r="B286" s="1086">
        <f t="shared" si="24"/>
        <v>0</v>
      </c>
      <c r="C286" s="1086">
        <f t="shared" si="24"/>
        <v>0</v>
      </c>
      <c r="D286" s="1086">
        <f t="shared" si="24"/>
        <v>0</v>
      </c>
    </row>
    <row r="287" spans="1:11" x14ac:dyDescent="0.2">
      <c r="A287" s="1111" t="s">
        <v>28564</v>
      </c>
      <c r="B287" s="1086">
        <f t="shared" si="24"/>
        <v>0</v>
      </c>
      <c r="C287" s="1086">
        <f t="shared" si="24"/>
        <v>0</v>
      </c>
      <c r="D287" s="1086">
        <f t="shared" si="24"/>
        <v>0</v>
      </c>
    </row>
    <row r="288" spans="1:11" x14ac:dyDescent="0.2">
      <c r="A288" s="1113" t="s">
        <v>28563</v>
      </c>
      <c r="B288" s="1112">
        <f>SUM(B289:B293)</f>
        <v>81752631</v>
      </c>
      <c r="C288" s="1112">
        <f>SUM(C289:C293)</f>
        <v>90762028</v>
      </c>
      <c r="D288" s="1112">
        <f>SUM(D289:D293)</f>
        <v>96216870</v>
      </c>
    </row>
    <row r="289" spans="1:7" x14ac:dyDescent="0.2">
      <c r="A289" s="1111" t="s">
        <v>28562</v>
      </c>
      <c r="B289" s="1086">
        <f t="shared" ref="B289:D293" si="25">B692+B960+B1701</f>
        <v>0</v>
      </c>
      <c r="C289" s="1086">
        <f t="shared" si="25"/>
        <v>0</v>
      </c>
      <c r="D289" s="1086">
        <f t="shared" si="25"/>
        <v>0</v>
      </c>
    </row>
    <row r="290" spans="1:7" x14ac:dyDescent="0.2">
      <c r="A290" s="1111" t="s">
        <v>28561</v>
      </c>
      <c r="B290" s="1086">
        <f t="shared" si="25"/>
        <v>0</v>
      </c>
      <c r="C290" s="1086">
        <f t="shared" si="25"/>
        <v>0</v>
      </c>
      <c r="D290" s="1086">
        <f t="shared" si="25"/>
        <v>0</v>
      </c>
    </row>
    <row r="291" spans="1:7" x14ac:dyDescent="0.2">
      <c r="A291" s="1111" t="s">
        <v>28560</v>
      </c>
      <c r="B291" s="1086">
        <f t="shared" si="25"/>
        <v>81000000</v>
      </c>
      <c r="C291" s="1086">
        <f t="shared" si="25"/>
        <v>90572680</v>
      </c>
      <c r="D291" s="1086">
        <f t="shared" si="25"/>
        <v>96216870</v>
      </c>
    </row>
    <row r="292" spans="1:7" x14ac:dyDescent="0.2">
      <c r="A292" s="1111" t="s">
        <v>28559</v>
      </c>
      <c r="B292" s="1086">
        <f t="shared" si="25"/>
        <v>752631</v>
      </c>
      <c r="C292" s="1086">
        <f t="shared" si="25"/>
        <v>189348</v>
      </c>
      <c r="D292" s="1086">
        <f t="shared" si="25"/>
        <v>0</v>
      </c>
    </row>
    <row r="293" spans="1:7" x14ac:dyDescent="0.2">
      <c r="A293" s="1111" t="s">
        <v>28558</v>
      </c>
      <c r="B293" s="1086">
        <f t="shared" si="25"/>
        <v>0</v>
      </c>
      <c r="C293" s="1086">
        <f t="shared" si="25"/>
        <v>0</v>
      </c>
      <c r="D293" s="1086">
        <f t="shared" si="25"/>
        <v>0</v>
      </c>
    </row>
    <row r="294" spans="1:7" x14ac:dyDescent="0.2">
      <c r="A294" s="1113" t="s">
        <v>28557</v>
      </c>
      <c r="B294" s="1112">
        <f>B295</f>
        <v>0</v>
      </c>
      <c r="C294" s="1112">
        <f>C295</f>
        <v>0</v>
      </c>
      <c r="D294" s="1112">
        <f>D295</f>
        <v>0</v>
      </c>
    </row>
    <row r="295" spans="1:7" x14ac:dyDescent="0.2">
      <c r="A295" s="1111" t="s">
        <v>28556</v>
      </c>
      <c r="B295" s="1086">
        <f>B698+B966+B1707</f>
        <v>0</v>
      </c>
      <c r="C295" s="1086">
        <f>C698+C966+C1707</f>
        <v>0</v>
      </c>
      <c r="D295" s="1086">
        <f>D698+D966+D1707</f>
        <v>0</v>
      </c>
    </row>
    <row r="296" spans="1:7" s="1082" customFormat="1" ht="18" customHeight="1" x14ac:dyDescent="0.2">
      <c r="A296" s="1110" t="s">
        <v>29071</v>
      </c>
      <c r="B296" s="1084">
        <f>B281+B288+B294</f>
        <v>85169631</v>
      </c>
      <c r="C296" s="1084">
        <f>C281+C288+C294</f>
        <v>93236680</v>
      </c>
      <c r="D296" s="1084">
        <f>D281+D288+D294</f>
        <v>97783994</v>
      </c>
      <c r="E296" s="1083"/>
      <c r="F296" s="1083"/>
      <c r="G296" s="1083"/>
    </row>
    <row r="297" spans="1:7" s="1115" customFormat="1" x14ac:dyDescent="0.2">
      <c r="A297" s="1107"/>
      <c r="B297" s="1119"/>
      <c r="C297" s="1119"/>
      <c r="D297" s="1119"/>
      <c r="E297" s="1116"/>
      <c r="F297" s="1116"/>
      <c r="G297" s="1116"/>
    </row>
    <row r="298" spans="1:7" s="1115" customFormat="1" x14ac:dyDescent="0.2">
      <c r="A298" s="1107"/>
      <c r="B298" s="1117"/>
      <c r="C298" s="1117"/>
      <c r="D298" s="1117"/>
      <c r="E298" s="1116"/>
      <c r="F298" s="1116"/>
      <c r="G298" s="1116"/>
    </row>
    <row r="299" spans="1:7" s="1088" customFormat="1" ht="28.35" customHeight="1" x14ac:dyDescent="0.2">
      <c r="A299" s="1091" t="s">
        <v>28572</v>
      </c>
      <c r="B299" s="1114">
        <v>2019</v>
      </c>
      <c r="C299" s="1114" t="s">
        <v>28527</v>
      </c>
      <c r="D299" s="1114" t="s">
        <v>28526</v>
      </c>
      <c r="E299" s="1089"/>
      <c r="F299" s="1089"/>
      <c r="G299" s="1089"/>
    </row>
    <row r="300" spans="1:7" x14ac:dyDescent="0.2">
      <c r="A300" s="1113" t="s">
        <v>28570</v>
      </c>
      <c r="B300" s="1112">
        <f>SUM(B301:B306)</f>
        <v>3336354</v>
      </c>
      <c r="C300" s="1112">
        <f>SUM(C301:C306)</f>
        <v>2474652</v>
      </c>
      <c r="D300" s="1112">
        <f>SUM(D301:D306)</f>
        <v>1567124</v>
      </c>
    </row>
    <row r="301" spans="1:7" x14ac:dyDescent="0.2">
      <c r="A301" s="1111" t="s">
        <v>28569</v>
      </c>
      <c r="B301" s="1086">
        <f t="shared" ref="B301:D306" si="26">B704+B972+B1713</f>
        <v>0</v>
      </c>
      <c r="C301" s="1086">
        <f t="shared" si="26"/>
        <v>0</v>
      </c>
      <c r="D301" s="1086">
        <f t="shared" si="26"/>
        <v>0</v>
      </c>
    </row>
    <row r="302" spans="1:7" x14ac:dyDescent="0.2">
      <c r="A302" s="1111" t="s">
        <v>28568</v>
      </c>
      <c r="B302" s="1086">
        <f t="shared" si="26"/>
        <v>0</v>
      </c>
      <c r="C302" s="1086">
        <f t="shared" si="26"/>
        <v>0</v>
      </c>
      <c r="D302" s="1086">
        <f t="shared" si="26"/>
        <v>0</v>
      </c>
    </row>
    <row r="303" spans="1:7" x14ac:dyDescent="0.2">
      <c r="A303" s="1111" t="s">
        <v>28567</v>
      </c>
      <c r="B303" s="1086">
        <f t="shared" si="26"/>
        <v>0</v>
      </c>
      <c r="C303" s="1086">
        <f t="shared" si="26"/>
        <v>0</v>
      </c>
      <c r="D303" s="1086">
        <f t="shared" si="26"/>
        <v>0</v>
      </c>
    </row>
    <row r="304" spans="1:7" x14ac:dyDescent="0.2">
      <c r="A304" s="1111" t="s">
        <v>28566</v>
      </c>
      <c r="B304" s="1086">
        <f t="shared" si="26"/>
        <v>3336354</v>
      </c>
      <c r="C304" s="1086">
        <f t="shared" si="26"/>
        <v>2474652</v>
      </c>
      <c r="D304" s="1086">
        <f t="shared" si="26"/>
        <v>1567124</v>
      </c>
    </row>
    <row r="305" spans="1:7" x14ac:dyDescent="0.2">
      <c r="A305" s="1111" t="s">
        <v>28565</v>
      </c>
      <c r="B305" s="1086">
        <f t="shared" si="26"/>
        <v>0</v>
      </c>
      <c r="C305" s="1086">
        <f t="shared" si="26"/>
        <v>0</v>
      </c>
      <c r="D305" s="1086">
        <f t="shared" si="26"/>
        <v>0</v>
      </c>
    </row>
    <row r="306" spans="1:7" x14ac:dyDescent="0.2">
      <c r="A306" s="1111" t="s">
        <v>28564</v>
      </c>
      <c r="B306" s="1086">
        <f t="shared" si="26"/>
        <v>0</v>
      </c>
      <c r="C306" s="1086">
        <f t="shared" si="26"/>
        <v>0</v>
      </c>
      <c r="D306" s="1086">
        <f t="shared" si="26"/>
        <v>0</v>
      </c>
    </row>
    <row r="307" spans="1:7" x14ac:dyDescent="0.2">
      <c r="A307" s="1113" t="s">
        <v>28563</v>
      </c>
      <c r="B307" s="1112">
        <f>SUM(B308:B312)</f>
        <v>84593277</v>
      </c>
      <c r="C307" s="1112">
        <f>SUM(C308:C312)</f>
        <v>90762028</v>
      </c>
      <c r="D307" s="1112">
        <f>SUM(D308:D312)</f>
        <v>96216870</v>
      </c>
    </row>
    <row r="308" spans="1:7" x14ac:dyDescent="0.2">
      <c r="A308" s="1111" t="s">
        <v>28562</v>
      </c>
      <c r="B308" s="1086">
        <f t="shared" ref="B308:D312" si="27">B711+B979+B1720</f>
        <v>0</v>
      </c>
      <c r="C308" s="1086">
        <f t="shared" si="27"/>
        <v>0</v>
      </c>
      <c r="D308" s="1086">
        <f t="shared" si="27"/>
        <v>0</v>
      </c>
    </row>
    <row r="309" spans="1:7" x14ac:dyDescent="0.2">
      <c r="A309" s="1111" t="s">
        <v>28561</v>
      </c>
      <c r="B309" s="1086">
        <f t="shared" si="27"/>
        <v>0</v>
      </c>
      <c r="C309" s="1086">
        <f t="shared" si="27"/>
        <v>0</v>
      </c>
      <c r="D309" s="1086">
        <f t="shared" si="27"/>
        <v>0</v>
      </c>
    </row>
    <row r="310" spans="1:7" x14ac:dyDescent="0.2">
      <c r="A310" s="1111" t="s">
        <v>28560</v>
      </c>
      <c r="B310" s="1086">
        <f t="shared" si="27"/>
        <v>81000000</v>
      </c>
      <c r="C310" s="1086">
        <f t="shared" si="27"/>
        <v>90572680</v>
      </c>
      <c r="D310" s="1086">
        <f t="shared" si="27"/>
        <v>96216870</v>
      </c>
    </row>
    <row r="311" spans="1:7" x14ac:dyDescent="0.2">
      <c r="A311" s="1111" t="s">
        <v>28559</v>
      </c>
      <c r="B311" s="1086">
        <f t="shared" si="27"/>
        <v>3593277</v>
      </c>
      <c r="C311" s="1086">
        <f t="shared" si="27"/>
        <v>189348</v>
      </c>
      <c r="D311" s="1086">
        <f t="shared" si="27"/>
        <v>0</v>
      </c>
    </row>
    <row r="312" spans="1:7" x14ac:dyDescent="0.2">
      <c r="A312" s="1111" t="s">
        <v>28558</v>
      </c>
      <c r="B312" s="1086">
        <f t="shared" si="27"/>
        <v>0</v>
      </c>
      <c r="C312" s="1086">
        <f t="shared" si="27"/>
        <v>0</v>
      </c>
      <c r="D312" s="1086">
        <f t="shared" si="27"/>
        <v>0</v>
      </c>
    </row>
    <row r="313" spans="1:7" x14ac:dyDescent="0.2">
      <c r="A313" s="1113" t="s">
        <v>28557</v>
      </c>
      <c r="B313" s="1112">
        <f>B314</f>
        <v>0</v>
      </c>
      <c r="C313" s="1112">
        <f>C314</f>
        <v>0</v>
      </c>
      <c r="D313" s="1112">
        <f>D314</f>
        <v>0</v>
      </c>
    </row>
    <row r="314" spans="1:7" x14ac:dyDescent="0.2">
      <c r="A314" s="1111" t="s">
        <v>28556</v>
      </c>
      <c r="B314" s="1086">
        <f>B717+B985+B1726</f>
        <v>0</v>
      </c>
      <c r="C314" s="1086">
        <f>C717+C985+C1726</f>
        <v>0</v>
      </c>
      <c r="D314" s="1086">
        <f>D717+D985+D1726</f>
        <v>0</v>
      </c>
    </row>
    <row r="315" spans="1:7" s="1082" customFormat="1" ht="18" customHeight="1" x14ac:dyDescent="0.2">
      <c r="A315" s="1110" t="s">
        <v>29071</v>
      </c>
      <c r="B315" s="1084">
        <f>B300+B307+B313</f>
        <v>87929631</v>
      </c>
      <c r="C315" s="1084">
        <f>C300+C307+C313</f>
        <v>93236680</v>
      </c>
      <c r="D315" s="1084">
        <f>D300+D307+D313</f>
        <v>97783994</v>
      </c>
      <c r="E315" s="1083"/>
      <c r="F315" s="1083"/>
      <c r="G315" s="1083"/>
    </row>
    <row r="316" spans="1:7" s="1115" customFormat="1" x14ac:dyDescent="0.2">
      <c r="A316" s="1107"/>
      <c r="B316" s="1119"/>
      <c r="C316" s="1119"/>
      <c r="D316" s="1119"/>
      <c r="E316" s="1116"/>
      <c r="F316" s="1116"/>
      <c r="G316" s="1116"/>
    </row>
    <row r="317" spans="1:7" s="1115" customFormat="1" x14ac:dyDescent="0.2">
      <c r="A317" s="1107"/>
      <c r="B317" s="1117"/>
      <c r="C317" s="1117"/>
      <c r="D317" s="1117"/>
      <c r="E317" s="1116"/>
      <c r="F317" s="1116"/>
      <c r="G317" s="1116"/>
    </row>
    <row r="318" spans="1:7" s="1088" customFormat="1" ht="28.35" customHeight="1" x14ac:dyDescent="0.2">
      <c r="A318" s="1091" t="s">
        <v>28571</v>
      </c>
      <c r="B318" s="1114">
        <v>2019</v>
      </c>
      <c r="C318" s="1114" t="s">
        <v>28527</v>
      </c>
      <c r="D318" s="1114" t="s">
        <v>28526</v>
      </c>
      <c r="E318" s="1089"/>
      <c r="F318" s="1089"/>
      <c r="G318" s="1089"/>
    </row>
    <row r="319" spans="1:7" x14ac:dyDescent="0.2">
      <c r="A319" s="1113" t="s">
        <v>28570</v>
      </c>
      <c r="B319" s="1112">
        <f>SUM(B320:B325)</f>
        <v>2041776.88</v>
      </c>
      <c r="C319" s="1112">
        <f>SUM(C320:C325)</f>
        <v>2474652</v>
      </c>
      <c r="D319" s="1112">
        <f>SUM(D320:D325)</f>
        <v>1567124</v>
      </c>
    </row>
    <row r="320" spans="1:7" x14ac:dyDescent="0.2">
      <c r="A320" s="1111" t="s">
        <v>28569</v>
      </c>
      <c r="B320" s="1086">
        <f t="shared" ref="B320:D325" si="28">B723+B991+B1732</f>
        <v>0</v>
      </c>
      <c r="C320" s="1086">
        <f t="shared" si="28"/>
        <v>0</v>
      </c>
      <c r="D320" s="1086">
        <f t="shared" si="28"/>
        <v>0</v>
      </c>
    </row>
    <row r="321" spans="1:7" x14ac:dyDescent="0.2">
      <c r="A321" s="1111" t="s">
        <v>28568</v>
      </c>
      <c r="B321" s="1086">
        <f t="shared" si="28"/>
        <v>0</v>
      </c>
      <c r="C321" s="1086">
        <f t="shared" si="28"/>
        <v>0</v>
      </c>
      <c r="D321" s="1086">
        <f t="shared" si="28"/>
        <v>0</v>
      </c>
    </row>
    <row r="322" spans="1:7" x14ac:dyDescent="0.2">
      <c r="A322" s="1111" t="s">
        <v>28567</v>
      </c>
      <c r="B322" s="1086">
        <f t="shared" si="28"/>
        <v>0</v>
      </c>
      <c r="C322" s="1086">
        <f t="shared" si="28"/>
        <v>0</v>
      </c>
      <c r="D322" s="1086">
        <f t="shared" si="28"/>
        <v>0</v>
      </c>
    </row>
    <row r="323" spans="1:7" x14ac:dyDescent="0.2">
      <c r="A323" s="1111" t="s">
        <v>28566</v>
      </c>
      <c r="B323" s="1086">
        <f t="shared" si="28"/>
        <v>2041776.88</v>
      </c>
      <c r="C323" s="1086">
        <f t="shared" si="28"/>
        <v>2474652</v>
      </c>
      <c r="D323" s="1086">
        <f t="shared" si="28"/>
        <v>1567124</v>
      </c>
    </row>
    <row r="324" spans="1:7" x14ac:dyDescent="0.2">
      <c r="A324" s="1111" t="s">
        <v>28565</v>
      </c>
      <c r="B324" s="1086">
        <f t="shared" si="28"/>
        <v>0</v>
      </c>
      <c r="C324" s="1086">
        <f t="shared" si="28"/>
        <v>0</v>
      </c>
      <c r="D324" s="1086">
        <f t="shared" si="28"/>
        <v>0</v>
      </c>
    </row>
    <row r="325" spans="1:7" x14ac:dyDescent="0.2">
      <c r="A325" s="1111" t="s">
        <v>28564</v>
      </c>
      <c r="B325" s="1086">
        <f t="shared" si="28"/>
        <v>0</v>
      </c>
      <c r="C325" s="1086">
        <f t="shared" si="28"/>
        <v>0</v>
      </c>
      <c r="D325" s="1086">
        <f t="shared" si="28"/>
        <v>0</v>
      </c>
    </row>
    <row r="326" spans="1:7" x14ac:dyDescent="0.2">
      <c r="A326" s="1113" t="s">
        <v>28563</v>
      </c>
      <c r="B326" s="1112">
        <f>SUM(B327:B331)</f>
        <v>83214443.760000005</v>
      </c>
      <c r="C326" s="1112">
        <f>SUM(C327:C331)</f>
        <v>90762028</v>
      </c>
      <c r="D326" s="1112">
        <f>SUM(D327:D331)</f>
        <v>96216870</v>
      </c>
    </row>
    <row r="327" spans="1:7" x14ac:dyDescent="0.2">
      <c r="A327" s="1111" t="s">
        <v>28562</v>
      </c>
      <c r="B327" s="1086">
        <f t="shared" ref="B327:D331" si="29">B730+B998+B1739</f>
        <v>0</v>
      </c>
      <c r="C327" s="1086">
        <f t="shared" si="29"/>
        <v>0</v>
      </c>
      <c r="D327" s="1086">
        <f t="shared" si="29"/>
        <v>0</v>
      </c>
    </row>
    <row r="328" spans="1:7" x14ac:dyDescent="0.2">
      <c r="A328" s="1111" t="s">
        <v>28561</v>
      </c>
      <c r="B328" s="1086">
        <f t="shared" si="29"/>
        <v>0</v>
      </c>
      <c r="C328" s="1086">
        <f t="shared" si="29"/>
        <v>0</v>
      </c>
      <c r="D328" s="1086">
        <f t="shared" si="29"/>
        <v>0</v>
      </c>
    </row>
    <row r="329" spans="1:7" x14ac:dyDescent="0.2">
      <c r="A329" s="1111" t="s">
        <v>28560</v>
      </c>
      <c r="B329" s="1086">
        <f t="shared" si="29"/>
        <v>80794202.370000005</v>
      </c>
      <c r="C329" s="1086">
        <f t="shared" si="29"/>
        <v>90572680</v>
      </c>
      <c r="D329" s="1086">
        <f t="shared" si="29"/>
        <v>96216870</v>
      </c>
    </row>
    <row r="330" spans="1:7" x14ac:dyDescent="0.2">
      <c r="A330" s="1111" t="s">
        <v>28559</v>
      </c>
      <c r="B330" s="1086">
        <f t="shared" si="29"/>
        <v>2420241.39</v>
      </c>
      <c r="C330" s="1086">
        <f t="shared" si="29"/>
        <v>189348</v>
      </c>
      <c r="D330" s="1086">
        <f t="shared" si="29"/>
        <v>0</v>
      </c>
    </row>
    <row r="331" spans="1:7" x14ac:dyDescent="0.2">
      <c r="A331" s="1111" t="s">
        <v>28558</v>
      </c>
      <c r="B331" s="1086">
        <f t="shared" si="29"/>
        <v>0</v>
      </c>
      <c r="C331" s="1086">
        <f t="shared" si="29"/>
        <v>0</v>
      </c>
      <c r="D331" s="1086">
        <f t="shared" si="29"/>
        <v>0</v>
      </c>
    </row>
    <row r="332" spans="1:7" x14ac:dyDescent="0.2">
      <c r="A332" s="1113" t="s">
        <v>28557</v>
      </c>
      <c r="B332" s="1112">
        <f>B333</f>
        <v>0</v>
      </c>
      <c r="C332" s="1112">
        <f>C333</f>
        <v>0</v>
      </c>
      <c r="D332" s="1112">
        <f>D333</f>
        <v>0</v>
      </c>
    </row>
    <row r="333" spans="1:7" x14ac:dyDescent="0.2">
      <c r="A333" s="1111" t="s">
        <v>28556</v>
      </c>
      <c r="B333" s="1086">
        <f>B736+B1004+B1745</f>
        <v>0</v>
      </c>
      <c r="C333" s="1086">
        <f>C736+C1004+C1745</f>
        <v>0</v>
      </c>
      <c r="D333" s="1086">
        <f>D736+D1004+D1745</f>
        <v>0</v>
      </c>
    </row>
    <row r="334" spans="1:7" s="1082" customFormat="1" ht="18" customHeight="1" x14ac:dyDescent="0.2">
      <c r="A334" s="1110" t="s">
        <v>29071</v>
      </c>
      <c r="B334" s="1084">
        <f>B319+B326+B332</f>
        <v>85256220.640000001</v>
      </c>
      <c r="C334" s="1084">
        <f>C319+C326+C332</f>
        <v>93236680</v>
      </c>
      <c r="D334" s="1084">
        <f>D319+D326+D332</f>
        <v>97783994</v>
      </c>
      <c r="E334" s="1083"/>
      <c r="F334" s="1083"/>
      <c r="G334" s="1083"/>
    </row>
    <row r="335" spans="1:7" x14ac:dyDescent="0.2">
      <c r="A335" s="1109" t="s">
        <v>28522</v>
      </c>
    </row>
    <row r="336" spans="1:7" x14ac:dyDescent="0.2">
      <c r="A336" s="1102" t="s">
        <v>28521</v>
      </c>
    </row>
    <row r="337" spans="1:11" s="1057" customFormat="1" ht="12" x14ac:dyDescent="0.2">
      <c r="A337" s="1057" t="s">
        <v>28538</v>
      </c>
      <c r="E337" s="1097"/>
      <c r="F337" s="1097"/>
      <c r="G337" s="1097"/>
      <c r="J337" s="1097"/>
      <c r="K337" s="1097"/>
    </row>
    <row r="338" spans="1:11" s="1057" customFormat="1" ht="12" x14ac:dyDescent="0.2">
      <c r="A338" s="1057" t="s">
        <v>28537</v>
      </c>
      <c r="E338" s="1097"/>
      <c r="F338" s="1097"/>
      <c r="G338" s="1097"/>
      <c r="J338" s="1097"/>
      <c r="K338" s="1097"/>
    </row>
    <row r="339" spans="1:11" s="1057" customFormat="1" ht="12" x14ac:dyDescent="0.2">
      <c r="E339" s="1097"/>
      <c r="F339" s="1097"/>
      <c r="G339" s="1097"/>
      <c r="J339" s="1097"/>
      <c r="K339" s="1097"/>
    </row>
    <row r="340" spans="1:11" s="1057" customFormat="1" ht="12" x14ac:dyDescent="0.2">
      <c r="A340" s="1587" t="s">
        <v>28575</v>
      </c>
      <c r="B340" s="1587"/>
      <c r="C340" s="1587"/>
      <c r="D340" s="1587"/>
      <c r="E340" s="1098"/>
      <c r="F340" s="1098"/>
      <c r="G340" s="1098"/>
      <c r="H340" s="1099"/>
      <c r="I340" s="1099"/>
      <c r="J340" s="1097"/>
      <c r="K340" s="1097"/>
    </row>
    <row r="341" spans="1:11" s="1057" customFormat="1" ht="12" x14ac:dyDescent="0.2">
      <c r="A341" s="1587" t="s">
        <v>627</v>
      </c>
      <c r="B341" s="1587"/>
      <c r="C341" s="1587"/>
      <c r="D341" s="1587"/>
      <c r="E341" s="1098"/>
      <c r="F341" s="1098"/>
      <c r="G341" s="1098"/>
      <c r="H341" s="1099"/>
      <c r="I341" s="1099"/>
      <c r="J341" s="1097"/>
      <c r="K341" s="1097"/>
    </row>
    <row r="342" spans="1:11" s="1057" customFormat="1" ht="12" x14ac:dyDescent="0.2">
      <c r="A342" s="1587" t="s">
        <v>28574</v>
      </c>
      <c r="B342" s="1587"/>
      <c r="C342" s="1587"/>
      <c r="D342" s="1587"/>
      <c r="E342" s="1098"/>
      <c r="F342" s="1098"/>
      <c r="G342" s="1098"/>
      <c r="H342" s="1099"/>
      <c r="I342" s="1099"/>
      <c r="J342" s="1097"/>
      <c r="K342" s="1097"/>
    </row>
    <row r="343" spans="1:11" s="1057" customFormat="1" ht="12" x14ac:dyDescent="0.2">
      <c r="A343" s="1587" t="s">
        <v>28534</v>
      </c>
      <c r="B343" s="1587"/>
      <c r="C343" s="1587"/>
      <c r="D343" s="1587"/>
      <c r="E343" s="1098"/>
      <c r="F343" s="1098"/>
      <c r="G343" s="1098"/>
      <c r="H343" s="1099"/>
      <c r="I343" s="1099"/>
      <c r="J343" s="1097"/>
      <c r="K343" s="1097"/>
    </row>
    <row r="344" spans="1:11" x14ac:dyDescent="0.2">
      <c r="A344" s="1057"/>
      <c r="B344" s="1057"/>
    </row>
    <row r="345" spans="1:11" x14ac:dyDescent="0.2">
      <c r="A345" s="1095" t="s">
        <v>28555</v>
      </c>
      <c r="B345" s="1095" t="s">
        <v>28554</v>
      </c>
    </row>
    <row r="346" spans="1:11" s="1115" customFormat="1" ht="18.75" customHeight="1" x14ac:dyDescent="0.2">
      <c r="A346" s="1107" t="s">
        <v>28532</v>
      </c>
      <c r="B346" s="1588" t="s">
        <v>28543</v>
      </c>
      <c r="C346" s="1588"/>
      <c r="D346" s="1588"/>
      <c r="E346" s="1116"/>
      <c r="F346" s="1116"/>
      <c r="G346" s="1116"/>
    </row>
    <row r="347" spans="1:11" s="1088" customFormat="1" ht="28.35" customHeight="1" x14ac:dyDescent="0.2">
      <c r="A347" s="1091" t="s">
        <v>28573</v>
      </c>
      <c r="B347" s="1114">
        <v>2019</v>
      </c>
      <c r="C347" s="1114">
        <v>2020</v>
      </c>
      <c r="D347" s="1114" t="s">
        <v>28526</v>
      </c>
      <c r="E347" s="1089"/>
      <c r="F347" s="1089"/>
      <c r="G347" s="1089"/>
    </row>
    <row r="348" spans="1:11" x14ac:dyDescent="0.2">
      <c r="A348" s="1113" t="s">
        <v>28570</v>
      </c>
      <c r="B348" s="1112">
        <f>SUM(B349:B354)</f>
        <v>4584832452</v>
      </c>
      <c r="C348" s="1112">
        <f>SUM(C349:C354)</f>
        <v>4852013924</v>
      </c>
      <c r="D348" s="1112">
        <f>SUM(D349:D354)</f>
        <v>6474341354</v>
      </c>
    </row>
    <row r="349" spans="1:11" x14ac:dyDescent="0.2">
      <c r="A349" s="1111" t="s">
        <v>28569</v>
      </c>
      <c r="B349" s="1086">
        <f t="shared" ref="B349:D354" si="30">B1963</f>
        <v>0</v>
      </c>
      <c r="C349" s="1086">
        <f t="shared" si="30"/>
        <v>0</v>
      </c>
      <c r="D349" s="1086">
        <f t="shared" si="30"/>
        <v>0</v>
      </c>
    </row>
    <row r="350" spans="1:11" x14ac:dyDescent="0.2">
      <c r="A350" s="1111" t="s">
        <v>28568</v>
      </c>
      <c r="B350" s="1086">
        <f t="shared" si="30"/>
        <v>0</v>
      </c>
      <c r="C350" s="1086">
        <f t="shared" si="30"/>
        <v>0</v>
      </c>
      <c r="D350" s="1086">
        <f t="shared" si="30"/>
        <v>0</v>
      </c>
    </row>
    <row r="351" spans="1:11" x14ac:dyDescent="0.2">
      <c r="A351" s="1111" t="s">
        <v>28567</v>
      </c>
      <c r="B351" s="1086">
        <f t="shared" si="30"/>
        <v>4550856502</v>
      </c>
      <c r="C351" s="1086">
        <f t="shared" si="30"/>
        <v>4804779281</v>
      </c>
      <c r="D351" s="1086">
        <f t="shared" si="30"/>
        <v>6454654106</v>
      </c>
    </row>
    <row r="352" spans="1:11" x14ac:dyDescent="0.2">
      <c r="A352" s="1111" t="s">
        <v>28566</v>
      </c>
      <c r="B352" s="1086">
        <f t="shared" si="30"/>
        <v>7645458</v>
      </c>
      <c r="C352" s="1086">
        <f t="shared" si="30"/>
        <v>7645459</v>
      </c>
      <c r="D352" s="1086">
        <f t="shared" si="30"/>
        <v>0</v>
      </c>
    </row>
    <row r="353" spans="1:7" x14ac:dyDescent="0.2">
      <c r="A353" s="1111" t="s">
        <v>28565</v>
      </c>
      <c r="B353" s="1086">
        <f t="shared" si="30"/>
        <v>0</v>
      </c>
      <c r="C353" s="1086">
        <f t="shared" si="30"/>
        <v>0</v>
      </c>
      <c r="D353" s="1086">
        <f t="shared" si="30"/>
        <v>0</v>
      </c>
    </row>
    <row r="354" spans="1:7" x14ac:dyDescent="0.2">
      <c r="A354" s="1111" t="s">
        <v>28564</v>
      </c>
      <c r="B354" s="1086">
        <f t="shared" si="30"/>
        <v>26330492</v>
      </c>
      <c r="C354" s="1086">
        <f t="shared" si="30"/>
        <v>39589184</v>
      </c>
      <c r="D354" s="1086">
        <f t="shared" si="30"/>
        <v>19687248</v>
      </c>
    </row>
    <row r="355" spans="1:7" x14ac:dyDescent="0.2">
      <c r="A355" s="1113" t="s">
        <v>28563</v>
      </c>
      <c r="B355" s="1112">
        <f>SUM(B358:B360)</f>
        <v>0</v>
      </c>
      <c r="C355" s="1112">
        <f>SUM(C358:C360)</f>
        <v>0</v>
      </c>
      <c r="D355" s="1112">
        <f>SUM(D358:D360)</f>
        <v>0</v>
      </c>
    </row>
    <row r="356" spans="1:7" x14ac:dyDescent="0.2">
      <c r="A356" s="1111" t="s">
        <v>28562</v>
      </c>
      <c r="B356" s="1086">
        <f t="shared" ref="B356:D360" si="31">B1970</f>
        <v>0</v>
      </c>
      <c r="C356" s="1086">
        <f t="shared" si="31"/>
        <v>0</v>
      </c>
      <c r="D356" s="1086">
        <f t="shared" si="31"/>
        <v>0</v>
      </c>
    </row>
    <row r="357" spans="1:7" x14ac:dyDescent="0.2">
      <c r="A357" s="1111" t="s">
        <v>28561</v>
      </c>
      <c r="B357" s="1086">
        <f t="shared" si="31"/>
        <v>0</v>
      </c>
      <c r="C357" s="1086">
        <f t="shared" si="31"/>
        <v>0</v>
      </c>
      <c r="D357" s="1086">
        <f t="shared" si="31"/>
        <v>0</v>
      </c>
    </row>
    <row r="358" spans="1:7" x14ac:dyDescent="0.2">
      <c r="A358" s="1111" t="s">
        <v>28560</v>
      </c>
      <c r="B358" s="1086">
        <f t="shared" si="31"/>
        <v>0</v>
      </c>
      <c r="C358" s="1086">
        <f t="shared" si="31"/>
        <v>0</v>
      </c>
      <c r="D358" s="1086">
        <f t="shared" si="31"/>
        <v>0</v>
      </c>
    </row>
    <row r="359" spans="1:7" x14ac:dyDescent="0.2">
      <c r="A359" s="1111" t="s">
        <v>28559</v>
      </c>
      <c r="B359" s="1086">
        <f t="shared" si="31"/>
        <v>0</v>
      </c>
      <c r="C359" s="1086">
        <f t="shared" si="31"/>
        <v>0</v>
      </c>
      <c r="D359" s="1086">
        <f t="shared" si="31"/>
        <v>0</v>
      </c>
    </row>
    <row r="360" spans="1:7" x14ac:dyDescent="0.2">
      <c r="A360" s="1111" t="s">
        <v>28558</v>
      </c>
      <c r="B360" s="1086">
        <f t="shared" si="31"/>
        <v>0</v>
      </c>
      <c r="C360" s="1086">
        <f t="shared" si="31"/>
        <v>0</v>
      </c>
      <c r="D360" s="1086">
        <f t="shared" si="31"/>
        <v>0</v>
      </c>
    </row>
    <row r="361" spans="1:7" x14ac:dyDescent="0.2">
      <c r="A361" s="1113" t="s">
        <v>28557</v>
      </c>
      <c r="B361" s="1112">
        <f>B362</f>
        <v>0</v>
      </c>
      <c r="C361" s="1112">
        <f>C362</f>
        <v>0</v>
      </c>
      <c r="D361" s="1112">
        <f>D362</f>
        <v>668555863</v>
      </c>
    </row>
    <row r="362" spans="1:7" x14ac:dyDescent="0.2">
      <c r="A362" s="1111" t="s">
        <v>28556</v>
      </c>
      <c r="B362" s="1086">
        <f>B1976</f>
        <v>0</v>
      </c>
      <c r="C362" s="1086">
        <f>C1976</f>
        <v>0</v>
      </c>
      <c r="D362" s="1086">
        <f>D1976</f>
        <v>668555863</v>
      </c>
    </row>
    <row r="363" spans="1:7" s="1082" customFormat="1" ht="18" customHeight="1" x14ac:dyDescent="0.2">
      <c r="A363" s="1110" t="s">
        <v>29071</v>
      </c>
      <c r="B363" s="1084">
        <f>B348+B355+B361</f>
        <v>4584832452</v>
      </c>
      <c r="C363" s="1084">
        <f>C348+C355+C361</f>
        <v>4852013924</v>
      </c>
      <c r="D363" s="1084">
        <f>D348+D355+D361</f>
        <v>7142897217</v>
      </c>
      <c r="E363" s="1083"/>
      <c r="F363" s="1083"/>
      <c r="G363" s="1083"/>
    </row>
    <row r="364" spans="1:7" s="1115" customFormat="1" ht="14.25" customHeight="1" x14ac:dyDescent="0.2">
      <c r="A364" s="1107"/>
      <c r="B364" s="1119"/>
      <c r="C364" s="1119"/>
      <c r="D364" s="1119"/>
      <c r="E364" s="1116"/>
      <c r="F364" s="1116"/>
      <c r="G364" s="1116"/>
    </row>
    <row r="365" spans="1:7" s="1115" customFormat="1" ht="14.25" customHeight="1" x14ac:dyDescent="0.2">
      <c r="A365" s="1107"/>
      <c r="B365" s="1117"/>
      <c r="C365" s="1117"/>
      <c r="D365" s="1117"/>
      <c r="E365" s="1116"/>
      <c r="F365" s="1116"/>
      <c r="G365" s="1116"/>
    </row>
    <row r="366" spans="1:7" s="1088" customFormat="1" ht="28.35" customHeight="1" x14ac:dyDescent="0.2">
      <c r="A366" s="1091" t="s">
        <v>28572</v>
      </c>
      <c r="B366" s="1114">
        <v>2019</v>
      </c>
      <c r="C366" s="1114" t="s">
        <v>28527</v>
      </c>
      <c r="D366" s="1114" t="s">
        <v>28526</v>
      </c>
      <c r="E366" s="1089"/>
      <c r="F366" s="1089"/>
      <c r="G366" s="1089"/>
    </row>
    <row r="367" spans="1:7" x14ac:dyDescent="0.2">
      <c r="A367" s="1113" t="s">
        <v>28570</v>
      </c>
      <c r="B367" s="1112">
        <f>SUM(B368:B373)</f>
        <v>5050870695</v>
      </c>
      <c r="C367" s="1112">
        <f>SUM(C368:C373)</f>
        <v>4856904601</v>
      </c>
      <c r="D367" s="1112">
        <f>SUM(D368:D373)</f>
        <v>6474341354</v>
      </c>
    </row>
    <row r="368" spans="1:7" x14ac:dyDescent="0.2">
      <c r="A368" s="1111" t="s">
        <v>28569</v>
      </c>
      <c r="B368" s="1086">
        <f t="shared" ref="B368:D373" si="32">B1982</f>
        <v>0</v>
      </c>
      <c r="C368" s="1086">
        <f t="shared" si="32"/>
        <v>0</v>
      </c>
      <c r="D368" s="1086">
        <f t="shared" si="32"/>
        <v>0</v>
      </c>
    </row>
    <row r="369" spans="1:7" x14ac:dyDescent="0.2">
      <c r="A369" s="1111" t="s">
        <v>28568</v>
      </c>
      <c r="B369" s="1086">
        <f t="shared" si="32"/>
        <v>0</v>
      </c>
      <c r="C369" s="1086">
        <f t="shared" si="32"/>
        <v>0</v>
      </c>
      <c r="D369" s="1086">
        <f t="shared" si="32"/>
        <v>0</v>
      </c>
    </row>
    <row r="370" spans="1:7" x14ac:dyDescent="0.2">
      <c r="A370" s="1111" t="s">
        <v>28567</v>
      </c>
      <c r="B370" s="1086">
        <f t="shared" si="32"/>
        <v>5013151223</v>
      </c>
      <c r="C370" s="1086">
        <f t="shared" si="32"/>
        <v>4804782097</v>
      </c>
      <c r="D370" s="1086">
        <f t="shared" si="32"/>
        <v>6454654106</v>
      </c>
    </row>
    <row r="371" spans="1:7" x14ac:dyDescent="0.2">
      <c r="A371" s="1111" t="s">
        <v>28566</v>
      </c>
      <c r="B371" s="1086">
        <f t="shared" si="32"/>
        <v>10365763</v>
      </c>
      <c r="C371" s="1086">
        <f t="shared" si="32"/>
        <v>12513718</v>
      </c>
      <c r="D371" s="1086">
        <f t="shared" si="32"/>
        <v>0</v>
      </c>
      <c r="E371" s="1100"/>
    </row>
    <row r="372" spans="1:7" x14ac:dyDescent="0.2">
      <c r="A372" s="1111" t="s">
        <v>28565</v>
      </c>
      <c r="B372" s="1086">
        <f t="shared" si="32"/>
        <v>0</v>
      </c>
      <c r="C372" s="1086">
        <f t="shared" si="32"/>
        <v>0</v>
      </c>
      <c r="D372" s="1086">
        <f t="shared" si="32"/>
        <v>0</v>
      </c>
    </row>
    <row r="373" spans="1:7" x14ac:dyDescent="0.2">
      <c r="A373" s="1111" t="s">
        <v>28564</v>
      </c>
      <c r="B373" s="1086">
        <f t="shared" si="32"/>
        <v>27353709</v>
      </c>
      <c r="C373" s="1086">
        <f t="shared" si="32"/>
        <v>39608786</v>
      </c>
      <c r="D373" s="1086">
        <f t="shared" si="32"/>
        <v>19687248</v>
      </c>
    </row>
    <row r="374" spans="1:7" x14ac:dyDescent="0.2">
      <c r="A374" s="1113" t="s">
        <v>28563</v>
      </c>
      <c r="B374" s="1112">
        <f>SUM(B377:B379)</f>
        <v>0</v>
      </c>
      <c r="C374" s="1112">
        <f>SUM(C377:C379)</f>
        <v>0</v>
      </c>
      <c r="D374" s="1112">
        <f>SUM(D377:D379)</f>
        <v>0</v>
      </c>
    </row>
    <row r="375" spans="1:7" x14ac:dyDescent="0.2">
      <c r="A375" s="1111" t="s">
        <v>28562</v>
      </c>
      <c r="B375" s="1086">
        <f t="shared" ref="B375:D379" si="33">B1989</f>
        <v>0</v>
      </c>
      <c r="C375" s="1086">
        <f t="shared" si="33"/>
        <v>0</v>
      </c>
      <c r="D375" s="1086">
        <f t="shared" si="33"/>
        <v>0</v>
      </c>
    </row>
    <row r="376" spans="1:7" x14ac:dyDescent="0.2">
      <c r="A376" s="1111" t="s">
        <v>28561</v>
      </c>
      <c r="B376" s="1086">
        <f t="shared" si="33"/>
        <v>0</v>
      </c>
      <c r="C376" s="1086">
        <f t="shared" si="33"/>
        <v>0</v>
      </c>
      <c r="D376" s="1086">
        <f t="shared" si="33"/>
        <v>0</v>
      </c>
    </row>
    <row r="377" spans="1:7" x14ac:dyDescent="0.2">
      <c r="A377" s="1111" t="s">
        <v>28560</v>
      </c>
      <c r="B377" s="1086">
        <f t="shared" si="33"/>
        <v>0</v>
      </c>
      <c r="C377" s="1086">
        <f t="shared" si="33"/>
        <v>0</v>
      </c>
      <c r="D377" s="1086">
        <f t="shared" si="33"/>
        <v>0</v>
      </c>
    </row>
    <row r="378" spans="1:7" x14ac:dyDescent="0.2">
      <c r="A378" s="1111" t="s">
        <v>28559</v>
      </c>
      <c r="B378" s="1086">
        <f t="shared" si="33"/>
        <v>0</v>
      </c>
      <c r="C378" s="1086">
        <f t="shared" si="33"/>
        <v>0</v>
      </c>
      <c r="D378" s="1086">
        <f t="shared" si="33"/>
        <v>0</v>
      </c>
    </row>
    <row r="379" spans="1:7" x14ac:dyDescent="0.2">
      <c r="A379" s="1111" t="s">
        <v>28558</v>
      </c>
      <c r="B379" s="1086">
        <f t="shared" si="33"/>
        <v>0</v>
      </c>
      <c r="C379" s="1086">
        <f t="shared" si="33"/>
        <v>0</v>
      </c>
      <c r="D379" s="1086">
        <f t="shared" si="33"/>
        <v>0</v>
      </c>
    </row>
    <row r="380" spans="1:7" x14ac:dyDescent="0.2">
      <c r="A380" s="1113" t="s">
        <v>28557</v>
      </c>
      <c r="B380" s="1112">
        <f>B381</f>
        <v>0</v>
      </c>
      <c r="C380" s="1112">
        <f>C381</f>
        <v>0</v>
      </c>
      <c r="D380" s="1112">
        <f>D381</f>
        <v>668555863</v>
      </c>
    </row>
    <row r="381" spans="1:7" x14ac:dyDescent="0.2">
      <c r="A381" s="1111" t="s">
        <v>28556</v>
      </c>
      <c r="B381" s="1086">
        <f>B1995</f>
        <v>0</v>
      </c>
      <c r="C381" s="1086">
        <f>C1995</f>
        <v>0</v>
      </c>
      <c r="D381" s="1086">
        <f>D1995</f>
        <v>668555863</v>
      </c>
    </row>
    <row r="382" spans="1:7" s="1082" customFormat="1" ht="18" customHeight="1" x14ac:dyDescent="0.2">
      <c r="A382" s="1110" t="s">
        <v>29071</v>
      </c>
      <c r="B382" s="1084">
        <f>B367+B374+B380</f>
        <v>5050870695</v>
      </c>
      <c r="C382" s="1084">
        <f>C367+C374+C380</f>
        <v>4856904601</v>
      </c>
      <c r="D382" s="1084">
        <f>D367+D374+D380</f>
        <v>7142897217</v>
      </c>
      <c r="E382" s="1083"/>
      <c r="F382" s="1083"/>
      <c r="G382" s="1083"/>
    </row>
    <row r="383" spans="1:7" s="1115" customFormat="1" ht="34.5" customHeight="1" x14ac:dyDescent="0.2">
      <c r="A383" s="1589" t="s">
        <v>28585</v>
      </c>
      <c r="B383" s="1589"/>
      <c r="C383" s="1589"/>
      <c r="D383" s="1589"/>
      <c r="E383" s="1116"/>
      <c r="F383" s="1116"/>
      <c r="G383" s="1116"/>
    </row>
    <row r="384" spans="1:7" s="1115" customFormat="1" x14ac:dyDescent="0.2">
      <c r="A384" s="1107"/>
      <c r="B384" s="1120"/>
      <c r="C384" s="1120"/>
      <c r="D384" s="1120"/>
      <c r="E384" s="1116"/>
      <c r="F384" s="1116"/>
      <c r="G384" s="1116"/>
    </row>
    <row r="385" spans="1:7" s="1115" customFormat="1" x14ac:dyDescent="0.2">
      <c r="A385" s="1107"/>
      <c r="B385" s="1117"/>
      <c r="C385" s="1117"/>
      <c r="D385" s="1117"/>
      <c r="E385" s="1116"/>
      <c r="F385" s="1116"/>
      <c r="G385" s="1116"/>
    </row>
    <row r="386" spans="1:7" s="1088" customFormat="1" ht="28.35" customHeight="1" x14ac:dyDescent="0.2">
      <c r="A386" s="1091" t="s">
        <v>28571</v>
      </c>
      <c r="B386" s="1114">
        <v>2019</v>
      </c>
      <c r="C386" s="1114" t="s">
        <v>28527</v>
      </c>
      <c r="D386" s="1114" t="s">
        <v>28526</v>
      </c>
      <c r="E386" s="1089"/>
      <c r="F386" s="1089"/>
      <c r="G386" s="1089"/>
    </row>
    <row r="387" spans="1:7" x14ac:dyDescent="0.2">
      <c r="A387" s="1113" t="s">
        <v>28570</v>
      </c>
      <c r="B387" s="1112">
        <f>SUM(B388:B393)</f>
        <v>4798735124.5100002</v>
      </c>
      <c r="C387" s="1112">
        <f>SUM(C388:C393)</f>
        <v>4869028342</v>
      </c>
      <c r="D387" s="1112">
        <f>SUM(D388:D393)</f>
        <v>6474341354</v>
      </c>
    </row>
    <row r="388" spans="1:7" x14ac:dyDescent="0.2">
      <c r="A388" s="1111" t="s">
        <v>28569</v>
      </c>
      <c r="B388" s="1086">
        <f t="shared" ref="B388:D393" si="34">B2002</f>
        <v>0</v>
      </c>
      <c r="C388" s="1086">
        <f t="shared" si="34"/>
        <v>0</v>
      </c>
      <c r="D388" s="1086">
        <f t="shared" si="34"/>
        <v>0</v>
      </c>
    </row>
    <row r="389" spans="1:7" x14ac:dyDescent="0.2">
      <c r="A389" s="1111" t="s">
        <v>28568</v>
      </c>
      <c r="B389" s="1086">
        <f t="shared" si="34"/>
        <v>0</v>
      </c>
      <c r="C389" s="1086">
        <f t="shared" si="34"/>
        <v>0</v>
      </c>
      <c r="D389" s="1086">
        <f t="shared" si="34"/>
        <v>0</v>
      </c>
    </row>
    <row r="390" spans="1:7" x14ac:dyDescent="0.2">
      <c r="A390" s="1111" t="s">
        <v>28567</v>
      </c>
      <c r="B390" s="1086">
        <f t="shared" si="34"/>
        <v>4782081634.0100002</v>
      </c>
      <c r="C390" s="1086">
        <f t="shared" si="34"/>
        <v>4804782097</v>
      </c>
      <c r="D390" s="1086">
        <f t="shared" si="34"/>
        <v>6454654106</v>
      </c>
    </row>
    <row r="391" spans="1:7" x14ac:dyDescent="0.2">
      <c r="A391" s="1111" t="s">
        <v>28566</v>
      </c>
      <c r="B391" s="1086">
        <f t="shared" si="34"/>
        <v>10062470.77</v>
      </c>
      <c r="C391" s="1086">
        <f t="shared" si="34"/>
        <v>24637459</v>
      </c>
      <c r="D391" s="1086">
        <f t="shared" si="34"/>
        <v>0</v>
      </c>
    </row>
    <row r="392" spans="1:7" x14ac:dyDescent="0.2">
      <c r="A392" s="1111" t="s">
        <v>28565</v>
      </c>
      <c r="B392" s="1086">
        <f t="shared" si="34"/>
        <v>0</v>
      </c>
      <c r="C392" s="1086">
        <f t="shared" si="34"/>
        <v>0</v>
      </c>
      <c r="D392" s="1086">
        <f t="shared" si="34"/>
        <v>0</v>
      </c>
    </row>
    <row r="393" spans="1:7" x14ac:dyDescent="0.2">
      <c r="A393" s="1111" t="s">
        <v>28564</v>
      </c>
      <c r="B393" s="1086">
        <f t="shared" si="34"/>
        <v>6591019.7300000004</v>
      </c>
      <c r="C393" s="1086">
        <f t="shared" si="34"/>
        <v>39608786</v>
      </c>
      <c r="D393" s="1086">
        <f t="shared" si="34"/>
        <v>19687248</v>
      </c>
    </row>
    <row r="394" spans="1:7" x14ac:dyDescent="0.2">
      <c r="A394" s="1113" t="s">
        <v>28563</v>
      </c>
      <c r="B394" s="1112">
        <f>SUM(B397:B399)</f>
        <v>0</v>
      </c>
      <c r="C394" s="1112">
        <f>SUM(C397:C399)</f>
        <v>0</v>
      </c>
      <c r="D394" s="1112">
        <f>SUM(D397:D399)</f>
        <v>0</v>
      </c>
    </row>
    <row r="395" spans="1:7" x14ac:dyDescent="0.2">
      <c r="A395" s="1111" t="s">
        <v>28562</v>
      </c>
      <c r="B395" s="1086">
        <f t="shared" ref="B395:D399" si="35">B2009</f>
        <v>0</v>
      </c>
      <c r="C395" s="1086">
        <f t="shared" si="35"/>
        <v>0</v>
      </c>
      <c r="D395" s="1086">
        <f t="shared" si="35"/>
        <v>0</v>
      </c>
    </row>
    <row r="396" spans="1:7" x14ac:dyDescent="0.2">
      <c r="A396" s="1111" t="s">
        <v>28561</v>
      </c>
      <c r="B396" s="1086">
        <f t="shared" si="35"/>
        <v>0</v>
      </c>
      <c r="C396" s="1086">
        <f t="shared" si="35"/>
        <v>0</v>
      </c>
      <c r="D396" s="1086">
        <f t="shared" si="35"/>
        <v>0</v>
      </c>
    </row>
    <row r="397" spans="1:7" x14ac:dyDescent="0.2">
      <c r="A397" s="1111" t="s">
        <v>28560</v>
      </c>
      <c r="B397" s="1086">
        <f t="shared" si="35"/>
        <v>0</v>
      </c>
      <c r="C397" s="1086">
        <f t="shared" si="35"/>
        <v>0</v>
      </c>
      <c r="D397" s="1086">
        <f t="shared" si="35"/>
        <v>0</v>
      </c>
    </row>
    <row r="398" spans="1:7" x14ac:dyDescent="0.2">
      <c r="A398" s="1111" t="s">
        <v>28559</v>
      </c>
      <c r="B398" s="1086">
        <f t="shared" si="35"/>
        <v>0</v>
      </c>
      <c r="C398" s="1086">
        <f t="shared" si="35"/>
        <v>0</v>
      </c>
      <c r="D398" s="1086">
        <f t="shared" si="35"/>
        <v>0</v>
      </c>
    </row>
    <row r="399" spans="1:7" x14ac:dyDescent="0.2">
      <c r="A399" s="1111" t="s">
        <v>28558</v>
      </c>
      <c r="B399" s="1086">
        <f t="shared" si="35"/>
        <v>0</v>
      </c>
      <c r="C399" s="1086">
        <f t="shared" si="35"/>
        <v>0</v>
      </c>
      <c r="D399" s="1086">
        <f t="shared" si="35"/>
        <v>0</v>
      </c>
    </row>
    <row r="400" spans="1:7" x14ac:dyDescent="0.2">
      <c r="A400" s="1113" t="s">
        <v>28557</v>
      </c>
      <c r="B400" s="1112">
        <f>B401</f>
        <v>0</v>
      </c>
      <c r="C400" s="1112">
        <f>C401</f>
        <v>0</v>
      </c>
      <c r="D400" s="1112">
        <f>D401</f>
        <v>668555863</v>
      </c>
    </row>
    <row r="401" spans="1:11" x14ac:dyDescent="0.2">
      <c r="A401" s="1111" t="s">
        <v>28556</v>
      </c>
      <c r="B401" s="1086">
        <f>B2015</f>
        <v>0</v>
      </c>
      <c r="C401" s="1086">
        <f>C2015</f>
        <v>0</v>
      </c>
      <c r="D401" s="1086">
        <f>D2015</f>
        <v>668555863</v>
      </c>
    </row>
    <row r="402" spans="1:11" s="1082" customFormat="1" ht="18" customHeight="1" x14ac:dyDescent="0.2">
      <c r="A402" s="1110" t="s">
        <v>29071</v>
      </c>
      <c r="B402" s="1084">
        <f>B387+B394+B400</f>
        <v>4798735124.5100002</v>
      </c>
      <c r="C402" s="1084">
        <f>C387+C394+C400</f>
        <v>4869028342</v>
      </c>
      <c r="D402" s="1084">
        <f>D387+D394+D400</f>
        <v>7142897217</v>
      </c>
      <c r="E402" s="1083"/>
      <c r="F402" s="1083"/>
      <c r="G402" s="1083"/>
    </row>
    <row r="403" spans="1:11" x14ac:dyDescent="0.2">
      <c r="A403" s="1109" t="s">
        <v>28522</v>
      </c>
    </row>
    <row r="404" spans="1:11" x14ac:dyDescent="0.2">
      <c r="A404" s="1102" t="s">
        <v>28521</v>
      </c>
    </row>
    <row r="405" spans="1:11" s="1057" customFormat="1" ht="12" x14ac:dyDescent="0.2">
      <c r="A405" s="1057" t="s">
        <v>28538</v>
      </c>
      <c r="E405" s="1097"/>
      <c r="F405" s="1097"/>
      <c r="G405" s="1097"/>
      <c r="J405" s="1097"/>
      <c r="K405" s="1097"/>
    </row>
    <row r="406" spans="1:11" s="1057" customFormat="1" ht="12" x14ac:dyDescent="0.2">
      <c r="A406" s="1057" t="s">
        <v>28537</v>
      </c>
      <c r="E406" s="1097"/>
      <c r="F406" s="1097"/>
      <c r="G406" s="1097"/>
      <c r="J406" s="1097"/>
      <c r="K406" s="1097"/>
    </row>
    <row r="407" spans="1:11" s="1057" customFormat="1" ht="12" x14ac:dyDescent="0.2">
      <c r="E407" s="1097"/>
      <c r="F407" s="1097"/>
      <c r="G407" s="1097"/>
      <c r="J407" s="1097"/>
      <c r="K407" s="1097"/>
    </row>
    <row r="408" spans="1:11" s="1057" customFormat="1" ht="12" x14ac:dyDescent="0.2">
      <c r="A408" s="1587" t="s">
        <v>28575</v>
      </c>
      <c r="B408" s="1587"/>
      <c r="C408" s="1587"/>
      <c r="D408" s="1587"/>
      <c r="E408" s="1098"/>
      <c r="F408" s="1098"/>
      <c r="G408" s="1098"/>
      <c r="H408" s="1099"/>
      <c r="I408" s="1099"/>
      <c r="J408" s="1097"/>
      <c r="K408" s="1097"/>
    </row>
    <row r="409" spans="1:11" s="1057" customFormat="1" ht="12" x14ac:dyDescent="0.2">
      <c r="A409" s="1587" t="s">
        <v>627</v>
      </c>
      <c r="B409" s="1587"/>
      <c r="C409" s="1587"/>
      <c r="D409" s="1587"/>
      <c r="E409" s="1098"/>
      <c r="F409" s="1098"/>
      <c r="G409" s="1098"/>
      <c r="H409" s="1099"/>
      <c r="I409" s="1099"/>
      <c r="J409" s="1097"/>
      <c r="K409" s="1097"/>
    </row>
    <row r="410" spans="1:11" s="1057" customFormat="1" ht="12" x14ac:dyDescent="0.2">
      <c r="A410" s="1587" t="s">
        <v>28574</v>
      </c>
      <c r="B410" s="1587"/>
      <c r="C410" s="1587"/>
      <c r="D410" s="1587"/>
      <c r="E410" s="1098"/>
      <c r="F410" s="1098"/>
      <c r="G410" s="1098"/>
      <c r="H410" s="1099"/>
      <c r="I410" s="1099"/>
      <c r="J410" s="1097"/>
      <c r="K410" s="1097"/>
    </row>
    <row r="411" spans="1:11" s="1057" customFormat="1" ht="12" x14ac:dyDescent="0.2">
      <c r="A411" s="1587" t="s">
        <v>28534</v>
      </c>
      <c r="B411" s="1587"/>
      <c r="C411" s="1587"/>
      <c r="D411" s="1587"/>
      <c r="E411" s="1098"/>
      <c r="F411" s="1098"/>
      <c r="G411" s="1098"/>
      <c r="H411" s="1099"/>
      <c r="I411" s="1099"/>
      <c r="J411" s="1097"/>
      <c r="K411" s="1097"/>
    </row>
    <row r="412" spans="1:11" x14ac:dyDescent="0.2">
      <c r="A412" s="1057"/>
      <c r="B412" s="1057"/>
    </row>
    <row r="413" spans="1:11" x14ac:dyDescent="0.2">
      <c r="A413" s="1095" t="s">
        <v>28533</v>
      </c>
      <c r="B413" s="1095" t="s">
        <v>28554</v>
      </c>
    </row>
    <row r="414" spans="1:11" s="1115" customFormat="1" ht="18.75" customHeight="1" x14ac:dyDescent="0.2">
      <c r="A414" s="1107" t="s">
        <v>28532</v>
      </c>
      <c r="B414" s="1588" t="s">
        <v>28541</v>
      </c>
      <c r="C414" s="1588"/>
      <c r="D414" s="1588"/>
      <c r="E414" s="1116"/>
      <c r="F414" s="1116"/>
      <c r="G414" s="1116"/>
    </row>
    <row r="415" spans="1:11" s="1088" customFormat="1" ht="28.35" customHeight="1" x14ac:dyDescent="0.2">
      <c r="A415" s="1091" t="s">
        <v>28573</v>
      </c>
      <c r="B415" s="1114">
        <v>2019</v>
      </c>
      <c r="C415" s="1114">
        <v>2020</v>
      </c>
      <c r="D415" s="1114" t="s">
        <v>28526</v>
      </c>
      <c r="E415" s="1089"/>
      <c r="F415" s="1089"/>
      <c r="G415" s="1089"/>
    </row>
    <row r="416" spans="1:11" x14ac:dyDescent="0.2">
      <c r="A416" s="1113" t="s">
        <v>28570</v>
      </c>
      <c r="B416" s="1112">
        <f>SUM(B417:B422)</f>
        <v>3998882964</v>
      </c>
      <c r="C416" s="1112">
        <f>SUM(C417:C422)</f>
        <v>5318577845</v>
      </c>
      <c r="D416" s="1112">
        <f>SUM(D417:D422)</f>
        <v>6842107329</v>
      </c>
    </row>
    <row r="417" spans="1:7" x14ac:dyDescent="0.2">
      <c r="A417" s="1111" t="s">
        <v>28569</v>
      </c>
      <c r="B417" s="1086">
        <f t="shared" ref="B417:D422" si="36">B484+B551+B618+B685</f>
        <v>3506232142</v>
      </c>
      <c r="C417" s="1086">
        <f t="shared" si="36"/>
        <v>4765857977</v>
      </c>
      <c r="D417" s="1086">
        <f t="shared" si="36"/>
        <v>5953388753</v>
      </c>
    </row>
    <row r="418" spans="1:7" x14ac:dyDescent="0.2">
      <c r="A418" s="1111" t="s">
        <v>28568</v>
      </c>
      <c r="B418" s="1086">
        <f t="shared" si="36"/>
        <v>44229367</v>
      </c>
      <c r="C418" s="1086">
        <f t="shared" si="36"/>
        <v>44326764</v>
      </c>
      <c r="D418" s="1086">
        <f t="shared" si="36"/>
        <v>43239370</v>
      </c>
    </row>
    <row r="419" spans="1:7" x14ac:dyDescent="0.2">
      <c r="A419" s="1111" t="s">
        <v>28567</v>
      </c>
      <c r="B419" s="1086">
        <f t="shared" si="36"/>
        <v>37567612</v>
      </c>
      <c r="C419" s="1086">
        <f t="shared" si="36"/>
        <v>38157921</v>
      </c>
      <c r="D419" s="1086">
        <f t="shared" si="36"/>
        <v>32708732</v>
      </c>
    </row>
    <row r="420" spans="1:7" x14ac:dyDescent="0.2">
      <c r="A420" s="1111" t="s">
        <v>28566</v>
      </c>
      <c r="B420" s="1086">
        <f t="shared" si="36"/>
        <v>393433691</v>
      </c>
      <c r="C420" s="1086">
        <f t="shared" si="36"/>
        <v>452791031</v>
      </c>
      <c r="D420" s="1086">
        <f t="shared" si="36"/>
        <v>796956608</v>
      </c>
    </row>
    <row r="421" spans="1:7" x14ac:dyDescent="0.2">
      <c r="A421" s="1111" t="s">
        <v>28565</v>
      </c>
      <c r="B421" s="1086">
        <f t="shared" si="36"/>
        <v>29523</v>
      </c>
      <c r="C421" s="1086">
        <f t="shared" si="36"/>
        <v>53523</v>
      </c>
      <c r="D421" s="1086">
        <f t="shared" si="36"/>
        <v>19460</v>
      </c>
    </row>
    <row r="422" spans="1:7" x14ac:dyDescent="0.2">
      <c r="A422" s="1111" t="s">
        <v>28564</v>
      </c>
      <c r="B422" s="1086">
        <f t="shared" si="36"/>
        <v>17390629</v>
      </c>
      <c r="C422" s="1086">
        <f t="shared" si="36"/>
        <v>17390629</v>
      </c>
      <c r="D422" s="1086">
        <f t="shared" si="36"/>
        <v>15794406</v>
      </c>
    </row>
    <row r="423" spans="1:7" x14ac:dyDescent="0.2">
      <c r="A423" s="1113" t="s">
        <v>28563</v>
      </c>
      <c r="B423" s="1112">
        <f>SUM(B424:B428)</f>
        <v>4096846251</v>
      </c>
      <c r="C423" s="1112">
        <f>SUM(C424:C428)</f>
        <v>5928668612</v>
      </c>
      <c r="D423" s="1112">
        <f>SUM(D424:D428)</f>
        <v>4288020966</v>
      </c>
    </row>
    <row r="424" spans="1:7" x14ac:dyDescent="0.2">
      <c r="A424" s="1111" t="s">
        <v>28562</v>
      </c>
      <c r="B424" s="1086">
        <f t="shared" ref="B424:D428" si="37">B491+B558+B625+B692</f>
        <v>998849763</v>
      </c>
      <c r="C424" s="1086">
        <f t="shared" si="37"/>
        <v>1077137836</v>
      </c>
      <c r="D424" s="1086">
        <f t="shared" si="37"/>
        <v>1991182371</v>
      </c>
    </row>
    <row r="425" spans="1:7" x14ac:dyDescent="0.2">
      <c r="A425" s="1111" t="s">
        <v>28561</v>
      </c>
      <c r="B425" s="1086">
        <f t="shared" si="37"/>
        <v>2646000000</v>
      </c>
      <c r="C425" s="1086">
        <f t="shared" si="37"/>
        <v>4400000000</v>
      </c>
      <c r="D425" s="1086">
        <f t="shared" si="37"/>
        <v>1858000000</v>
      </c>
    </row>
    <row r="426" spans="1:7" x14ac:dyDescent="0.2">
      <c r="A426" s="1111" t="s">
        <v>28560</v>
      </c>
      <c r="B426" s="1086">
        <f t="shared" si="37"/>
        <v>0</v>
      </c>
      <c r="C426" s="1086">
        <f t="shared" si="37"/>
        <v>0</v>
      </c>
      <c r="D426" s="1086">
        <f t="shared" si="37"/>
        <v>0</v>
      </c>
    </row>
    <row r="427" spans="1:7" x14ac:dyDescent="0.2">
      <c r="A427" s="1111" t="s">
        <v>28559</v>
      </c>
      <c r="B427" s="1086">
        <f t="shared" si="37"/>
        <v>89894988</v>
      </c>
      <c r="C427" s="1086">
        <f t="shared" si="37"/>
        <v>111484246</v>
      </c>
      <c r="D427" s="1086">
        <f t="shared" si="37"/>
        <v>97342916</v>
      </c>
    </row>
    <row r="428" spans="1:7" x14ac:dyDescent="0.2">
      <c r="A428" s="1111" t="s">
        <v>28558</v>
      </c>
      <c r="B428" s="1086">
        <f t="shared" si="37"/>
        <v>362101500</v>
      </c>
      <c r="C428" s="1086">
        <f t="shared" si="37"/>
        <v>340046530</v>
      </c>
      <c r="D428" s="1086">
        <f t="shared" si="37"/>
        <v>341495679</v>
      </c>
    </row>
    <row r="429" spans="1:7" x14ac:dyDescent="0.2">
      <c r="A429" s="1113" t="s">
        <v>28557</v>
      </c>
      <c r="B429" s="1112">
        <f>B430</f>
        <v>13547774429</v>
      </c>
      <c r="C429" s="1112">
        <f>C430</f>
        <v>12486338344</v>
      </c>
      <c r="D429" s="1112">
        <f>D430</f>
        <v>14334406844</v>
      </c>
    </row>
    <row r="430" spans="1:7" x14ac:dyDescent="0.2">
      <c r="A430" s="1111" t="s">
        <v>28556</v>
      </c>
      <c r="B430" s="1086">
        <f>B497+B564+B631+B698</f>
        <v>13547774429</v>
      </c>
      <c r="C430" s="1086">
        <f>C497+C564+C631+C698</f>
        <v>12486338344</v>
      </c>
      <c r="D430" s="1086">
        <f>D497+D564+D631+D698</f>
        <v>14334406844</v>
      </c>
    </row>
    <row r="431" spans="1:7" s="1082" customFormat="1" ht="18" customHeight="1" x14ac:dyDescent="0.2">
      <c r="A431" s="1110" t="s">
        <v>29071</v>
      </c>
      <c r="B431" s="1084">
        <f>B416+B423+B429</f>
        <v>21643503644</v>
      </c>
      <c r="C431" s="1084">
        <f>C416+C423+C429</f>
        <v>23733584801</v>
      </c>
      <c r="D431" s="1084">
        <f>D416+D423+D429</f>
        <v>25464535139</v>
      </c>
      <c r="E431" s="1083"/>
      <c r="F431" s="1083"/>
      <c r="G431" s="1083"/>
    </row>
    <row r="432" spans="1:7" s="1115" customFormat="1" x14ac:dyDescent="0.2">
      <c r="A432" s="1107"/>
      <c r="B432" s="1119"/>
      <c r="C432" s="1119"/>
      <c r="D432" s="1119"/>
      <c r="E432" s="1116"/>
      <c r="F432" s="1116"/>
      <c r="G432" s="1116"/>
    </row>
    <row r="433" spans="1:7" s="1115" customFormat="1" x14ac:dyDescent="0.2">
      <c r="A433" s="1107"/>
      <c r="B433" s="1117"/>
      <c r="C433" s="1117"/>
      <c r="D433" s="1117"/>
      <c r="E433" s="1116"/>
      <c r="F433" s="1116"/>
      <c r="G433" s="1116"/>
    </row>
    <row r="434" spans="1:7" s="1088" customFormat="1" ht="28.35" customHeight="1" x14ac:dyDescent="0.2">
      <c r="A434" s="1091" t="s">
        <v>28572</v>
      </c>
      <c r="B434" s="1114">
        <v>2019</v>
      </c>
      <c r="C434" s="1114" t="s">
        <v>28527</v>
      </c>
      <c r="D434" s="1114" t="s">
        <v>28526</v>
      </c>
      <c r="E434" s="1089"/>
      <c r="F434" s="1089"/>
      <c r="G434" s="1089"/>
    </row>
    <row r="435" spans="1:7" x14ac:dyDescent="0.2">
      <c r="A435" s="1113" t="s">
        <v>28570</v>
      </c>
      <c r="B435" s="1112">
        <f>SUM(B436:B441)</f>
        <v>808114115</v>
      </c>
      <c r="C435" s="1112">
        <f>SUM(C436:C441)</f>
        <v>1065444871</v>
      </c>
      <c r="D435" s="1112">
        <f>SUM(D436:D441)</f>
        <v>6842107329</v>
      </c>
    </row>
    <row r="436" spans="1:7" x14ac:dyDescent="0.2">
      <c r="A436" s="1111" t="s">
        <v>28569</v>
      </c>
      <c r="B436" s="1086">
        <f t="shared" ref="B436:D441" si="38">B503+B570+B637+B704</f>
        <v>110835502</v>
      </c>
      <c r="C436" s="1086">
        <f t="shared" si="38"/>
        <v>510442552</v>
      </c>
      <c r="D436" s="1086">
        <f t="shared" si="38"/>
        <v>5953388753</v>
      </c>
    </row>
    <row r="437" spans="1:7" x14ac:dyDescent="0.2">
      <c r="A437" s="1111" t="s">
        <v>28568</v>
      </c>
      <c r="B437" s="1086">
        <f t="shared" si="38"/>
        <v>41769043</v>
      </c>
      <c r="C437" s="1086">
        <f t="shared" si="38"/>
        <v>44326764</v>
      </c>
      <c r="D437" s="1086">
        <f t="shared" si="38"/>
        <v>43239370</v>
      </c>
    </row>
    <row r="438" spans="1:7" x14ac:dyDescent="0.2">
      <c r="A438" s="1111" t="s">
        <v>28567</v>
      </c>
      <c r="B438" s="1086">
        <f t="shared" si="38"/>
        <v>33652448</v>
      </c>
      <c r="C438" s="1086">
        <f t="shared" si="38"/>
        <v>38730321</v>
      </c>
      <c r="D438" s="1086">
        <f t="shared" si="38"/>
        <v>32708732</v>
      </c>
    </row>
    <row r="439" spans="1:7" x14ac:dyDescent="0.2">
      <c r="A439" s="1111" t="s">
        <v>28566</v>
      </c>
      <c r="B439" s="1086">
        <f t="shared" si="38"/>
        <v>406607107</v>
      </c>
      <c r="C439" s="1086">
        <f t="shared" si="38"/>
        <v>453352879</v>
      </c>
      <c r="D439" s="1086">
        <f t="shared" si="38"/>
        <v>796956608</v>
      </c>
    </row>
    <row r="440" spans="1:7" x14ac:dyDescent="0.2">
      <c r="A440" s="1111" t="s">
        <v>28565</v>
      </c>
      <c r="B440" s="1086">
        <f t="shared" si="38"/>
        <v>200533533</v>
      </c>
      <c r="C440" s="1086">
        <f t="shared" si="38"/>
        <v>1130323</v>
      </c>
      <c r="D440" s="1086">
        <f t="shared" si="38"/>
        <v>19460</v>
      </c>
    </row>
    <row r="441" spans="1:7" x14ac:dyDescent="0.2">
      <c r="A441" s="1111" t="s">
        <v>28564</v>
      </c>
      <c r="B441" s="1086">
        <f t="shared" si="38"/>
        <v>14716482</v>
      </c>
      <c r="C441" s="1086">
        <f t="shared" si="38"/>
        <v>17462032</v>
      </c>
      <c r="D441" s="1086">
        <f t="shared" si="38"/>
        <v>15794406</v>
      </c>
    </row>
    <row r="442" spans="1:7" x14ac:dyDescent="0.2">
      <c r="A442" s="1113" t="s">
        <v>28563</v>
      </c>
      <c r="B442" s="1112">
        <f>SUM(B443:B447)</f>
        <v>797417793</v>
      </c>
      <c r="C442" s="1112">
        <f>SUM(C443:C447)</f>
        <v>1994372615</v>
      </c>
      <c r="D442" s="1112">
        <f>SUM(D443:D447)</f>
        <v>4288020966</v>
      </c>
    </row>
    <row r="443" spans="1:7" x14ac:dyDescent="0.2">
      <c r="A443" s="1111" t="s">
        <v>28562</v>
      </c>
      <c r="B443" s="1086">
        <f t="shared" ref="B443:D447" si="39">B510+B577+B644+B711</f>
        <v>278388506</v>
      </c>
      <c r="C443" s="1086">
        <f t="shared" si="39"/>
        <v>739246423</v>
      </c>
      <c r="D443" s="1086">
        <f t="shared" si="39"/>
        <v>1991182371</v>
      </c>
    </row>
    <row r="444" spans="1:7" x14ac:dyDescent="0.2">
      <c r="A444" s="1111" t="s">
        <v>28561</v>
      </c>
      <c r="B444" s="1086">
        <f t="shared" si="39"/>
        <v>100000000</v>
      </c>
      <c r="C444" s="1086">
        <f t="shared" si="39"/>
        <v>801273551</v>
      </c>
      <c r="D444" s="1086">
        <f t="shared" si="39"/>
        <v>1858000000</v>
      </c>
    </row>
    <row r="445" spans="1:7" x14ac:dyDescent="0.2">
      <c r="A445" s="1111" t="s">
        <v>28560</v>
      </c>
      <c r="B445" s="1086">
        <f t="shared" si="39"/>
        <v>0</v>
      </c>
      <c r="C445" s="1086">
        <f t="shared" si="39"/>
        <v>0</v>
      </c>
      <c r="D445" s="1086">
        <f t="shared" si="39"/>
        <v>0</v>
      </c>
    </row>
    <row r="446" spans="1:7" x14ac:dyDescent="0.2">
      <c r="A446" s="1111" t="s">
        <v>28559</v>
      </c>
      <c r="B446" s="1086">
        <f t="shared" si="39"/>
        <v>56927787</v>
      </c>
      <c r="C446" s="1086">
        <f t="shared" si="39"/>
        <v>113806111</v>
      </c>
      <c r="D446" s="1086">
        <f t="shared" si="39"/>
        <v>97342916</v>
      </c>
    </row>
    <row r="447" spans="1:7" x14ac:dyDescent="0.2">
      <c r="A447" s="1111" t="s">
        <v>28558</v>
      </c>
      <c r="B447" s="1086">
        <f t="shared" si="39"/>
        <v>362101500</v>
      </c>
      <c r="C447" s="1086">
        <f t="shared" si="39"/>
        <v>340046530</v>
      </c>
      <c r="D447" s="1086">
        <f t="shared" si="39"/>
        <v>341495679</v>
      </c>
    </row>
    <row r="448" spans="1:7" x14ac:dyDescent="0.2">
      <c r="A448" s="1113" t="s">
        <v>28557</v>
      </c>
      <c r="B448" s="1112">
        <f>B449</f>
        <v>12847774429</v>
      </c>
      <c r="C448" s="1112">
        <f>C449</f>
        <v>12486338344</v>
      </c>
      <c r="D448" s="1112">
        <f>D449</f>
        <v>14334406844</v>
      </c>
    </row>
    <row r="449" spans="1:7" x14ac:dyDescent="0.2">
      <c r="A449" s="1111" t="s">
        <v>28556</v>
      </c>
      <c r="B449" s="1086">
        <f>B516+B583+B650+B717</f>
        <v>12847774429</v>
      </c>
      <c r="C449" s="1086">
        <f>C516+C583+C650+C717</f>
        <v>12486338344</v>
      </c>
      <c r="D449" s="1086">
        <f>D516+D583+D650+D717</f>
        <v>14334406844</v>
      </c>
    </row>
    <row r="450" spans="1:7" s="1082" customFormat="1" ht="18" customHeight="1" x14ac:dyDescent="0.2">
      <c r="A450" s="1110" t="s">
        <v>29071</v>
      </c>
      <c r="B450" s="1084">
        <f>B435+B442+B448</f>
        <v>14453306337</v>
      </c>
      <c r="C450" s="1084">
        <f>C435+C442+C448</f>
        <v>15546155830</v>
      </c>
      <c r="D450" s="1084">
        <f>D435+D442+D448</f>
        <v>25464535139</v>
      </c>
      <c r="E450" s="1083"/>
      <c r="F450" s="1083"/>
      <c r="G450" s="1083"/>
    </row>
    <row r="451" spans="1:7" s="1115" customFormat="1" x14ac:dyDescent="0.2">
      <c r="A451" s="1107"/>
      <c r="B451" s="1119"/>
      <c r="C451" s="1119"/>
      <c r="D451" s="1119"/>
      <c r="E451" s="1116"/>
      <c r="F451" s="1116"/>
      <c r="G451" s="1116"/>
    </row>
    <row r="452" spans="1:7" s="1115" customFormat="1" x14ac:dyDescent="0.2">
      <c r="A452" s="1107"/>
      <c r="B452" s="1117"/>
      <c r="C452" s="1117"/>
      <c r="D452" s="1117"/>
      <c r="E452" s="1116"/>
      <c r="F452" s="1116"/>
      <c r="G452" s="1116"/>
    </row>
    <row r="453" spans="1:7" s="1088" customFormat="1" ht="28.35" customHeight="1" x14ac:dyDescent="0.2">
      <c r="A453" s="1091" t="s">
        <v>28571</v>
      </c>
      <c r="B453" s="1114">
        <v>2019</v>
      </c>
      <c r="C453" s="1114" t="s">
        <v>28527</v>
      </c>
      <c r="D453" s="1114" t="s">
        <v>28526</v>
      </c>
      <c r="E453" s="1089"/>
      <c r="F453" s="1089"/>
      <c r="G453" s="1089"/>
    </row>
    <row r="454" spans="1:7" x14ac:dyDescent="0.2">
      <c r="A454" s="1113" t="s">
        <v>28570</v>
      </c>
      <c r="B454" s="1112">
        <f>SUM(B455:B460)</f>
        <v>652600861.88</v>
      </c>
      <c r="C454" s="1112">
        <f>SUM(C455:C460)</f>
        <v>552379869</v>
      </c>
      <c r="D454" s="1112">
        <f>SUM(D455:D460)</f>
        <v>888718576</v>
      </c>
    </row>
    <row r="455" spans="1:7" x14ac:dyDescent="0.2">
      <c r="A455" s="1111" t="s">
        <v>28569</v>
      </c>
      <c r="B455" s="1086">
        <f t="shared" ref="B455:D460" si="40">B522+B589+B656+B723</f>
        <v>0</v>
      </c>
      <c r="C455" s="1086">
        <f t="shared" si="40"/>
        <v>0</v>
      </c>
      <c r="D455" s="1086">
        <f t="shared" si="40"/>
        <v>0</v>
      </c>
    </row>
    <row r="456" spans="1:7" x14ac:dyDescent="0.2">
      <c r="A456" s="1111" t="s">
        <v>28568</v>
      </c>
      <c r="B456" s="1086">
        <f t="shared" si="40"/>
        <v>37216978.420000002</v>
      </c>
      <c r="C456" s="1086">
        <f t="shared" si="40"/>
        <v>44145264</v>
      </c>
      <c r="D456" s="1086">
        <f t="shared" si="40"/>
        <v>43239370</v>
      </c>
    </row>
    <row r="457" spans="1:7" x14ac:dyDescent="0.2">
      <c r="A457" s="1111" t="s">
        <v>28567</v>
      </c>
      <c r="B457" s="1086">
        <f t="shared" si="40"/>
        <v>32483442.609999999</v>
      </c>
      <c r="C457" s="1086">
        <f t="shared" si="40"/>
        <v>38730321</v>
      </c>
      <c r="D457" s="1086">
        <f t="shared" si="40"/>
        <v>32708732</v>
      </c>
    </row>
    <row r="458" spans="1:7" x14ac:dyDescent="0.2">
      <c r="A458" s="1111" t="s">
        <v>28566</v>
      </c>
      <c r="B458" s="1086">
        <f t="shared" si="40"/>
        <v>368684871.95999998</v>
      </c>
      <c r="C458" s="1086">
        <f t="shared" si="40"/>
        <v>450911929</v>
      </c>
      <c r="D458" s="1086">
        <f t="shared" si="40"/>
        <v>796956608</v>
      </c>
    </row>
    <row r="459" spans="1:7" x14ac:dyDescent="0.2">
      <c r="A459" s="1111" t="s">
        <v>28565</v>
      </c>
      <c r="B459" s="1086">
        <f t="shared" si="40"/>
        <v>200525006.49000001</v>
      </c>
      <c r="C459" s="1086">
        <f t="shared" si="40"/>
        <v>1130323</v>
      </c>
      <c r="D459" s="1086">
        <f t="shared" si="40"/>
        <v>19460</v>
      </c>
    </row>
    <row r="460" spans="1:7" x14ac:dyDescent="0.2">
      <c r="A460" s="1111" t="s">
        <v>28564</v>
      </c>
      <c r="B460" s="1086">
        <f t="shared" si="40"/>
        <v>13690562.4</v>
      </c>
      <c r="C460" s="1086">
        <f t="shared" si="40"/>
        <v>17462032</v>
      </c>
      <c r="D460" s="1086">
        <f t="shared" si="40"/>
        <v>15794406</v>
      </c>
    </row>
    <row r="461" spans="1:7" x14ac:dyDescent="0.2">
      <c r="A461" s="1113" t="s">
        <v>28563</v>
      </c>
      <c r="B461" s="1112">
        <f>SUM(B462:B466)</f>
        <v>403377369.34000003</v>
      </c>
      <c r="C461" s="1112">
        <f>SUM(C462:C466)</f>
        <v>410601660</v>
      </c>
      <c r="D461" s="1112">
        <f>SUM(D462:D466)</f>
        <v>438838595</v>
      </c>
    </row>
    <row r="462" spans="1:7" x14ac:dyDescent="0.2">
      <c r="A462" s="1111" t="s">
        <v>28562</v>
      </c>
      <c r="B462" s="1086">
        <f t="shared" ref="B462:D466" si="41">B529+B596+B663+B730</f>
        <v>0</v>
      </c>
      <c r="C462" s="1086">
        <f t="shared" si="41"/>
        <v>0</v>
      </c>
      <c r="D462" s="1086">
        <f t="shared" si="41"/>
        <v>0</v>
      </c>
    </row>
    <row r="463" spans="1:7" x14ac:dyDescent="0.2">
      <c r="A463" s="1111" t="s">
        <v>28561</v>
      </c>
      <c r="B463" s="1086">
        <f t="shared" si="41"/>
        <v>0</v>
      </c>
      <c r="C463" s="1086">
        <f t="shared" si="41"/>
        <v>0</v>
      </c>
      <c r="D463" s="1086">
        <f t="shared" si="41"/>
        <v>0</v>
      </c>
    </row>
    <row r="464" spans="1:7" x14ac:dyDescent="0.2">
      <c r="A464" s="1111" t="s">
        <v>28560</v>
      </c>
      <c r="B464" s="1086">
        <f t="shared" si="41"/>
        <v>0</v>
      </c>
      <c r="C464" s="1086">
        <f t="shared" si="41"/>
        <v>0</v>
      </c>
      <c r="D464" s="1086">
        <f t="shared" si="41"/>
        <v>0</v>
      </c>
    </row>
    <row r="465" spans="1:11" x14ac:dyDescent="0.2">
      <c r="A465" s="1111" t="s">
        <v>28559</v>
      </c>
      <c r="B465" s="1086">
        <f t="shared" si="41"/>
        <v>44456034.670000002</v>
      </c>
      <c r="C465" s="1086">
        <f t="shared" si="41"/>
        <v>80018930</v>
      </c>
      <c r="D465" s="1086">
        <f t="shared" si="41"/>
        <v>97342916</v>
      </c>
    </row>
    <row r="466" spans="1:11" x14ac:dyDescent="0.2">
      <c r="A466" s="1111" t="s">
        <v>28558</v>
      </c>
      <c r="B466" s="1086">
        <f t="shared" si="41"/>
        <v>358921334.67000002</v>
      </c>
      <c r="C466" s="1086">
        <f t="shared" si="41"/>
        <v>330582730</v>
      </c>
      <c r="D466" s="1086">
        <f t="shared" si="41"/>
        <v>341495679</v>
      </c>
    </row>
    <row r="467" spans="1:11" x14ac:dyDescent="0.2">
      <c r="A467" s="1113" t="s">
        <v>28557</v>
      </c>
      <c r="B467" s="1112">
        <f>B468</f>
        <v>12197908293.129999</v>
      </c>
      <c r="C467" s="1112">
        <f>C468</f>
        <v>11816580805</v>
      </c>
      <c r="D467" s="1112">
        <f>D468</f>
        <v>14334406844</v>
      </c>
    </row>
    <row r="468" spans="1:11" x14ac:dyDescent="0.2">
      <c r="A468" s="1111" t="s">
        <v>28556</v>
      </c>
      <c r="B468" s="1086">
        <f>B535+B602+B669+B736</f>
        <v>12197908293.129999</v>
      </c>
      <c r="C468" s="1086">
        <f>C535+C602+C669+C736</f>
        <v>11816580805</v>
      </c>
      <c r="D468" s="1086">
        <f>D535+D602+D669+D736</f>
        <v>14334406844</v>
      </c>
    </row>
    <row r="469" spans="1:11" s="1082" customFormat="1" ht="18" customHeight="1" x14ac:dyDescent="0.2">
      <c r="A469" s="1110" t="s">
        <v>29071</v>
      </c>
      <c r="B469" s="1084">
        <f>B454+B461+B467</f>
        <v>13253886524.349998</v>
      </c>
      <c r="C469" s="1084">
        <f>C454+C461+C467</f>
        <v>12779562334</v>
      </c>
      <c r="D469" s="1084">
        <f>D454+D461+D467</f>
        <v>15661964015</v>
      </c>
      <c r="E469" s="1083"/>
      <c r="F469" s="1083"/>
      <c r="G469" s="1083"/>
    </row>
    <row r="470" spans="1:11" x14ac:dyDescent="0.2">
      <c r="A470" s="1109" t="s">
        <v>28522</v>
      </c>
    </row>
    <row r="471" spans="1:11" x14ac:dyDescent="0.2">
      <c r="A471" s="1102" t="s">
        <v>28521</v>
      </c>
    </row>
    <row r="472" spans="1:11" s="1057" customFormat="1" ht="12" x14ac:dyDescent="0.2">
      <c r="A472" s="1057" t="s">
        <v>28538</v>
      </c>
      <c r="E472" s="1097"/>
      <c r="F472" s="1097"/>
      <c r="G472" s="1097"/>
      <c r="J472" s="1097"/>
      <c r="K472" s="1097"/>
    </row>
    <row r="473" spans="1:11" s="1057" customFormat="1" ht="12" x14ac:dyDescent="0.2">
      <c r="A473" s="1057" t="s">
        <v>28537</v>
      </c>
      <c r="E473" s="1097"/>
      <c r="F473" s="1097"/>
      <c r="G473" s="1097"/>
      <c r="J473" s="1097"/>
      <c r="K473" s="1097"/>
    </row>
    <row r="474" spans="1:11" s="1057" customFormat="1" ht="12" x14ac:dyDescent="0.2">
      <c r="E474" s="1097"/>
      <c r="F474" s="1097"/>
      <c r="G474" s="1097"/>
      <c r="J474" s="1097"/>
      <c r="K474" s="1097"/>
    </row>
    <row r="475" spans="1:11" s="1057" customFormat="1" ht="12" x14ac:dyDescent="0.2">
      <c r="A475" s="1587" t="s">
        <v>28575</v>
      </c>
      <c r="B475" s="1587"/>
      <c r="C475" s="1587"/>
      <c r="D475" s="1587"/>
      <c r="E475" s="1098"/>
      <c r="F475" s="1098"/>
      <c r="G475" s="1098"/>
      <c r="H475" s="1099"/>
      <c r="I475" s="1099"/>
      <c r="J475" s="1097"/>
      <c r="K475" s="1097"/>
    </row>
    <row r="476" spans="1:11" s="1057" customFormat="1" ht="12" x14ac:dyDescent="0.2">
      <c r="A476" s="1587" t="s">
        <v>627</v>
      </c>
      <c r="B476" s="1587"/>
      <c r="C476" s="1587"/>
      <c r="D476" s="1587"/>
      <c r="E476" s="1098"/>
      <c r="F476" s="1098"/>
      <c r="G476" s="1098"/>
      <c r="H476" s="1099"/>
      <c r="I476" s="1099"/>
      <c r="J476" s="1097"/>
      <c r="K476" s="1097"/>
    </row>
    <row r="477" spans="1:11" s="1057" customFormat="1" ht="12" x14ac:dyDescent="0.2">
      <c r="A477" s="1587" t="s">
        <v>28574</v>
      </c>
      <c r="B477" s="1587"/>
      <c r="C477" s="1587"/>
      <c r="D477" s="1587"/>
      <c r="E477" s="1098"/>
      <c r="F477" s="1098"/>
      <c r="G477" s="1098"/>
      <c r="H477" s="1099"/>
      <c r="I477" s="1099"/>
      <c r="J477" s="1097"/>
      <c r="K477" s="1097"/>
    </row>
    <row r="478" spans="1:11" s="1057" customFormat="1" ht="12" x14ac:dyDescent="0.2">
      <c r="A478" s="1587" t="s">
        <v>28534</v>
      </c>
      <c r="B478" s="1587"/>
      <c r="C478" s="1587"/>
      <c r="D478" s="1587"/>
      <c r="E478" s="1098"/>
      <c r="F478" s="1098"/>
      <c r="G478" s="1098"/>
      <c r="H478" s="1099"/>
      <c r="I478" s="1099"/>
      <c r="J478" s="1097"/>
      <c r="K478" s="1097"/>
    </row>
    <row r="479" spans="1:11" x14ac:dyDescent="0.2">
      <c r="A479" s="1057"/>
      <c r="B479" s="1057"/>
    </row>
    <row r="480" spans="1:11" x14ac:dyDescent="0.2">
      <c r="A480" s="1095" t="s">
        <v>28533</v>
      </c>
      <c r="B480" s="1095" t="s">
        <v>28554</v>
      </c>
    </row>
    <row r="481" spans="1:7" s="1115" customFormat="1" ht="18.75" customHeight="1" x14ac:dyDescent="0.2">
      <c r="A481" s="1107" t="s">
        <v>28532</v>
      </c>
      <c r="B481" s="1588" t="s">
        <v>28540</v>
      </c>
      <c r="C481" s="1588"/>
      <c r="D481" s="1588"/>
      <c r="E481" s="1116"/>
      <c r="F481" s="1116"/>
      <c r="G481" s="1116"/>
    </row>
    <row r="482" spans="1:7" s="1088" customFormat="1" ht="28.35" customHeight="1" x14ac:dyDescent="0.2">
      <c r="A482" s="1091" t="s">
        <v>28573</v>
      </c>
      <c r="B482" s="1114">
        <v>2019</v>
      </c>
      <c r="C482" s="1114">
        <v>2020</v>
      </c>
      <c r="D482" s="1114" t="s">
        <v>28526</v>
      </c>
      <c r="E482" s="1089"/>
      <c r="F482" s="1089"/>
      <c r="G482" s="1089"/>
    </row>
    <row r="483" spans="1:7" x14ac:dyDescent="0.2">
      <c r="A483" s="1113" t="s">
        <v>28570</v>
      </c>
      <c r="B483" s="1112">
        <f>SUM(B484:B489)</f>
        <v>3959392423</v>
      </c>
      <c r="C483" s="1112">
        <f>SUM(C484:C489)</f>
        <v>5278488023</v>
      </c>
      <c r="D483" s="1112">
        <f>SUM(D484:D489)</f>
        <v>6336706697</v>
      </c>
    </row>
    <row r="484" spans="1:7" x14ac:dyDescent="0.2">
      <c r="A484" s="1111" t="s">
        <v>28569</v>
      </c>
      <c r="B484" s="1086">
        <v>3506232142</v>
      </c>
      <c r="C484" s="1086">
        <v>4765857977</v>
      </c>
      <c r="D484" s="1086">
        <v>5753388753</v>
      </c>
    </row>
    <row r="485" spans="1:7" x14ac:dyDescent="0.2">
      <c r="A485" s="1111" t="s">
        <v>28568</v>
      </c>
      <c r="B485" s="1086">
        <v>36561968</v>
      </c>
      <c r="C485" s="1086">
        <v>35645533</v>
      </c>
      <c r="D485" s="1086">
        <v>34558138</v>
      </c>
    </row>
    <row r="486" spans="1:7" x14ac:dyDescent="0.2">
      <c r="A486" s="1111" t="s">
        <v>28567</v>
      </c>
      <c r="B486" s="1086">
        <v>35527612</v>
      </c>
      <c r="C486" s="1086">
        <v>36128099</v>
      </c>
      <c r="D486" s="1086">
        <v>30678910</v>
      </c>
    </row>
    <row r="487" spans="1:7" x14ac:dyDescent="0.2">
      <c r="A487" s="1111" t="s">
        <v>28566</v>
      </c>
      <c r="B487" s="1086">
        <v>363700572</v>
      </c>
      <c r="C487" s="1086">
        <v>423486285</v>
      </c>
      <c r="D487" s="1086">
        <v>502314190</v>
      </c>
    </row>
    <row r="488" spans="1:7" x14ac:dyDescent="0.2">
      <c r="A488" s="1111" t="s">
        <v>28565</v>
      </c>
      <c r="B488" s="1086">
        <v>24000</v>
      </c>
      <c r="C488" s="1086">
        <v>24000</v>
      </c>
      <c r="D488" s="1086">
        <v>16800</v>
      </c>
    </row>
    <row r="489" spans="1:7" x14ac:dyDescent="0.2">
      <c r="A489" s="1111" t="s">
        <v>28564</v>
      </c>
      <c r="B489" s="1086">
        <v>17346129</v>
      </c>
      <c r="C489" s="1086">
        <v>17346129</v>
      </c>
      <c r="D489" s="1086">
        <v>15749906</v>
      </c>
    </row>
    <row r="490" spans="1:7" x14ac:dyDescent="0.2">
      <c r="A490" s="1113" t="s">
        <v>28563</v>
      </c>
      <c r="B490" s="1112">
        <f>SUM(B491:B495)</f>
        <v>2715236792</v>
      </c>
      <c r="C490" s="1112">
        <f>SUM(C491:C495)</f>
        <v>4684462844</v>
      </c>
      <c r="D490" s="1112">
        <f>SUM(D491:D495)</f>
        <v>2608485604</v>
      </c>
    </row>
    <row r="491" spans="1:7" x14ac:dyDescent="0.2">
      <c r="A491" s="1111" t="s">
        <v>28562</v>
      </c>
      <c r="B491" s="1086">
        <v>998849763</v>
      </c>
      <c r="C491" s="1086">
        <v>1077137836</v>
      </c>
      <c r="D491" s="1086">
        <v>1609059864</v>
      </c>
    </row>
    <row r="492" spans="1:7" x14ac:dyDescent="0.2">
      <c r="A492" s="1111" t="s">
        <v>28561</v>
      </c>
      <c r="B492" s="1086">
        <v>1300000000</v>
      </c>
      <c r="C492" s="1086">
        <v>3200000000</v>
      </c>
      <c r="D492" s="1086">
        <v>615000000</v>
      </c>
    </row>
    <row r="493" spans="1:7" x14ac:dyDescent="0.2">
      <c r="A493" s="1111" t="s">
        <v>28560</v>
      </c>
      <c r="B493" s="1086">
        <v>0</v>
      </c>
      <c r="C493" s="1086">
        <v>0</v>
      </c>
      <c r="D493" s="1086">
        <v>0</v>
      </c>
    </row>
    <row r="494" spans="1:7" x14ac:dyDescent="0.2">
      <c r="A494" s="1111" t="s">
        <v>28559</v>
      </c>
      <c r="B494" s="1086">
        <v>54285529</v>
      </c>
      <c r="C494" s="1086">
        <v>67278478</v>
      </c>
      <c r="D494" s="1086">
        <v>42930061</v>
      </c>
    </row>
    <row r="495" spans="1:7" x14ac:dyDescent="0.2">
      <c r="A495" s="1111" t="s">
        <v>28558</v>
      </c>
      <c r="B495" s="1086">
        <v>362101500</v>
      </c>
      <c r="C495" s="1086">
        <v>340046530</v>
      </c>
      <c r="D495" s="1086">
        <v>341495679</v>
      </c>
    </row>
    <row r="496" spans="1:7" x14ac:dyDescent="0.2">
      <c r="A496" s="1113" t="s">
        <v>28557</v>
      </c>
      <c r="B496" s="1112">
        <f>B497</f>
        <v>0</v>
      </c>
      <c r="C496" s="1112">
        <f>C497</f>
        <v>1765489692</v>
      </c>
      <c r="D496" s="1112">
        <f>D497</f>
        <v>0</v>
      </c>
    </row>
    <row r="497" spans="1:7" x14ac:dyDescent="0.2">
      <c r="A497" s="1111" t="s">
        <v>28556</v>
      </c>
      <c r="B497" s="1086">
        <v>0</v>
      </c>
      <c r="C497" s="1086">
        <v>1765489692</v>
      </c>
      <c r="D497" s="1086">
        <v>0</v>
      </c>
    </row>
    <row r="498" spans="1:7" s="1082" customFormat="1" ht="18" customHeight="1" x14ac:dyDescent="0.2">
      <c r="A498" s="1110" t="s">
        <v>29071</v>
      </c>
      <c r="B498" s="1084">
        <f>B483+B490+B496</f>
        <v>6674629215</v>
      </c>
      <c r="C498" s="1084">
        <f>C483+C490+C496</f>
        <v>11728440559</v>
      </c>
      <c r="D498" s="1084">
        <f>D483+D490+D496</f>
        <v>8945192301</v>
      </c>
      <c r="E498" s="1083"/>
      <c r="F498" s="1083"/>
      <c r="G498" s="1083"/>
    </row>
    <row r="499" spans="1:7" s="1115" customFormat="1" x14ac:dyDescent="0.2">
      <c r="A499" s="1107"/>
      <c r="B499" s="1119"/>
      <c r="C499" s="1119"/>
      <c r="D499" s="1119"/>
      <c r="E499" s="1116"/>
      <c r="F499" s="1116"/>
      <c r="G499" s="1116"/>
    </row>
    <row r="500" spans="1:7" s="1115" customFormat="1" x14ac:dyDescent="0.2">
      <c r="A500" s="1107"/>
      <c r="B500" s="1117"/>
      <c r="C500" s="1117"/>
      <c r="D500" s="1117"/>
      <c r="E500" s="1116"/>
      <c r="F500" s="1116"/>
      <c r="G500" s="1116"/>
    </row>
    <row r="501" spans="1:7" s="1088" customFormat="1" ht="28.35" customHeight="1" x14ac:dyDescent="0.2">
      <c r="A501" s="1091" t="s">
        <v>28572</v>
      </c>
      <c r="B501" s="1114">
        <v>2019</v>
      </c>
      <c r="C501" s="1114" t="s">
        <v>28527</v>
      </c>
      <c r="D501" s="1114" t="s">
        <v>28526</v>
      </c>
      <c r="E501" s="1089"/>
      <c r="F501" s="1089"/>
      <c r="G501" s="1089"/>
    </row>
    <row r="502" spans="1:7" x14ac:dyDescent="0.2">
      <c r="A502" s="1113" t="s">
        <v>28570</v>
      </c>
      <c r="B502" s="1112">
        <f>SUM(B503:B508)</f>
        <v>768704220</v>
      </c>
      <c r="C502" s="1112">
        <f>SUM(C503:C508)</f>
        <v>1023395748</v>
      </c>
      <c r="D502" s="1112">
        <f>SUM(D503:D508)</f>
        <v>6336706697</v>
      </c>
    </row>
    <row r="503" spans="1:7" x14ac:dyDescent="0.2">
      <c r="A503" s="1111" t="s">
        <v>28569</v>
      </c>
      <c r="B503" s="1086">
        <v>110835502</v>
      </c>
      <c r="C503" s="1086">
        <v>508303822</v>
      </c>
      <c r="D503" s="1086">
        <v>5753388753</v>
      </c>
    </row>
    <row r="504" spans="1:7" x14ac:dyDescent="0.2">
      <c r="A504" s="1111" t="s">
        <v>28568</v>
      </c>
      <c r="B504" s="1086">
        <v>32907613</v>
      </c>
      <c r="C504" s="1086">
        <v>35645533</v>
      </c>
      <c r="D504" s="1086">
        <v>34558138</v>
      </c>
    </row>
    <row r="505" spans="1:7" x14ac:dyDescent="0.2">
      <c r="A505" s="1111" t="s">
        <v>28567</v>
      </c>
      <c r="B505" s="1086">
        <v>31544448</v>
      </c>
      <c r="C505" s="1086">
        <v>36700499</v>
      </c>
      <c r="D505" s="1086">
        <v>30678910</v>
      </c>
    </row>
    <row r="506" spans="1:7" x14ac:dyDescent="0.2">
      <c r="A506" s="1111" t="s">
        <v>28566</v>
      </c>
      <c r="B506" s="1086">
        <v>378216665</v>
      </c>
      <c r="C506" s="1086">
        <v>424229062</v>
      </c>
      <c r="D506" s="1086">
        <v>502314190</v>
      </c>
    </row>
    <row r="507" spans="1:7" x14ac:dyDescent="0.2">
      <c r="A507" s="1111" t="s">
        <v>28565</v>
      </c>
      <c r="B507" s="1086">
        <v>200528010</v>
      </c>
      <c r="C507" s="1086">
        <v>1100800</v>
      </c>
      <c r="D507" s="1086">
        <v>16800</v>
      </c>
    </row>
    <row r="508" spans="1:7" x14ac:dyDescent="0.2">
      <c r="A508" s="1111" t="s">
        <v>28564</v>
      </c>
      <c r="B508" s="1086">
        <v>14671982</v>
      </c>
      <c r="C508" s="1086">
        <v>17416032</v>
      </c>
      <c r="D508" s="1086">
        <v>15749906</v>
      </c>
    </row>
    <row r="509" spans="1:7" x14ac:dyDescent="0.2">
      <c r="A509" s="1113" t="s">
        <v>28563</v>
      </c>
      <c r="B509" s="1112">
        <f>SUM(B511:B514)</f>
        <v>480111447</v>
      </c>
      <c r="C509" s="1112">
        <f>SUM(C511:C514)</f>
        <v>509467444</v>
      </c>
      <c r="D509" s="1112">
        <f>SUM(D510:D514)</f>
        <v>2608485604</v>
      </c>
    </row>
    <row r="510" spans="1:7" x14ac:dyDescent="0.2">
      <c r="A510" s="1111" t="s">
        <v>28562</v>
      </c>
      <c r="B510" s="1086">
        <v>79230909</v>
      </c>
      <c r="C510" s="1086">
        <v>460606792</v>
      </c>
      <c r="D510" s="1086">
        <v>1609059864</v>
      </c>
    </row>
    <row r="511" spans="1:7" x14ac:dyDescent="0.2">
      <c r="A511" s="1111" t="s">
        <v>28561</v>
      </c>
      <c r="B511" s="1086">
        <v>100000000</v>
      </c>
      <c r="C511" s="1086">
        <v>100000000</v>
      </c>
      <c r="D511" s="1086">
        <v>615000000</v>
      </c>
    </row>
    <row r="512" spans="1:7" x14ac:dyDescent="0.2">
      <c r="A512" s="1111" t="s">
        <v>28560</v>
      </c>
      <c r="B512" s="1086">
        <v>0</v>
      </c>
      <c r="C512" s="1086">
        <v>0</v>
      </c>
      <c r="D512" s="1086">
        <v>0</v>
      </c>
    </row>
    <row r="513" spans="1:7" x14ac:dyDescent="0.2">
      <c r="A513" s="1111" t="s">
        <v>28559</v>
      </c>
      <c r="B513" s="1086">
        <v>18009947</v>
      </c>
      <c r="C513" s="1086">
        <v>69420914</v>
      </c>
      <c r="D513" s="1086">
        <v>42930061</v>
      </c>
    </row>
    <row r="514" spans="1:7" x14ac:dyDescent="0.2">
      <c r="A514" s="1111" t="s">
        <v>28558</v>
      </c>
      <c r="B514" s="1086">
        <v>362101500</v>
      </c>
      <c r="C514" s="1086">
        <v>340046530</v>
      </c>
      <c r="D514" s="1086">
        <v>341495679</v>
      </c>
    </row>
    <row r="515" spans="1:7" x14ac:dyDescent="0.2">
      <c r="A515" s="1113" t="s">
        <v>28557</v>
      </c>
      <c r="B515" s="1112">
        <f>B516</f>
        <v>0</v>
      </c>
      <c r="C515" s="1112">
        <f>C516</f>
        <v>1765489692</v>
      </c>
      <c r="D515" s="1112">
        <f>D516</f>
        <v>0</v>
      </c>
    </row>
    <row r="516" spans="1:7" x14ac:dyDescent="0.2">
      <c r="A516" s="1111" t="s">
        <v>28556</v>
      </c>
      <c r="B516" s="1086">
        <v>0</v>
      </c>
      <c r="C516" s="1086">
        <v>1765489692</v>
      </c>
      <c r="D516" s="1086">
        <v>0</v>
      </c>
    </row>
    <row r="517" spans="1:7" s="1082" customFormat="1" ht="18" customHeight="1" x14ac:dyDescent="0.2">
      <c r="A517" s="1110" t="s">
        <v>29071</v>
      </c>
      <c r="B517" s="1084">
        <f>B502+B509+B515</f>
        <v>1248815667</v>
      </c>
      <c r="C517" s="1084">
        <f>C502+C509+C515</f>
        <v>3298352884</v>
      </c>
      <c r="D517" s="1084">
        <f>D502+D509+D515</f>
        <v>8945192301</v>
      </c>
      <c r="E517" s="1083"/>
      <c r="F517" s="1083"/>
      <c r="G517" s="1083"/>
    </row>
    <row r="518" spans="1:7" s="1115" customFormat="1" x14ac:dyDescent="0.2">
      <c r="A518" s="1107"/>
      <c r="B518" s="1119"/>
      <c r="C518" s="1119"/>
      <c r="D518" s="1119"/>
      <c r="E518" s="1116"/>
      <c r="F518" s="1116"/>
      <c r="G518" s="1116"/>
    </row>
    <row r="519" spans="1:7" s="1115" customFormat="1" x14ac:dyDescent="0.2">
      <c r="A519" s="1107"/>
      <c r="B519" s="1117"/>
      <c r="C519" s="1117"/>
      <c r="D519" s="1117"/>
      <c r="E519" s="1116"/>
      <c r="F519" s="1116"/>
      <c r="G519" s="1116"/>
    </row>
    <row r="520" spans="1:7" s="1088" customFormat="1" ht="28.35" customHeight="1" x14ac:dyDescent="0.2">
      <c r="A520" s="1091" t="s">
        <v>28571</v>
      </c>
      <c r="B520" s="1114">
        <v>2019</v>
      </c>
      <c r="C520" s="1114" t="s">
        <v>28527</v>
      </c>
      <c r="D520" s="1114" t="s">
        <v>28526</v>
      </c>
      <c r="E520" s="1089"/>
      <c r="F520" s="1089"/>
      <c r="G520" s="1089"/>
    </row>
    <row r="521" spans="1:7" x14ac:dyDescent="0.2">
      <c r="A521" s="1113" t="s">
        <v>28570</v>
      </c>
      <c r="B521" s="1112">
        <f>SUM(B522:B527)</f>
        <v>629211891.21000004</v>
      </c>
      <c r="C521" s="1112">
        <f>SUM(C522:C527)</f>
        <v>512469476</v>
      </c>
      <c r="D521" s="1112">
        <f>SUM(D522:D527)</f>
        <v>583317944</v>
      </c>
    </row>
    <row r="522" spans="1:7" x14ac:dyDescent="0.2">
      <c r="A522" s="1111" t="s">
        <v>28569</v>
      </c>
      <c r="B522" s="1086">
        <v>0</v>
      </c>
      <c r="C522" s="1086">
        <v>0</v>
      </c>
      <c r="D522" s="1086">
        <v>0</v>
      </c>
    </row>
    <row r="523" spans="1:7" x14ac:dyDescent="0.2">
      <c r="A523" s="1111" t="s">
        <v>28568</v>
      </c>
      <c r="B523" s="1086">
        <v>29658331.599999998</v>
      </c>
      <c r="C523" s="1086">
        <v>35464033</v>
      </c>
      <c r="D523" s="1086">
        <v>34558138</v>
      </c>
    </row>
    <row r="524" spans="1:7" x14ac:dyDescent="0.2">
      <c r="A524" s="1111" t="s">
        <v>28567</v>
      </c>
      <c r="B524" s="1086">
        <v>30377534.609999999</v>
      </c>
      <c r="C524" s="1086">
        <v>36700499</v>
      </c>
      <c r="D524" s="1086">
        <v>30678910</v>
      </c>
    </row>
    <row r="525" spans="1:7" x14ac:dyDescent="0.2">
      <c r="A525" s="1111" t="s">
        <v>28566</v>
      </c>
      <c r="B525" s="1086">
        <v>355002595.18000001</v>
      </c>
      <c r="C525" s="1086">
        <v>421788112</v>
      </c>
      <c r="D525" s="1086">
        <v>502314190</v>
      </c>
    </row>
    <row r="526" spans="1:7" x14ac:dyDescent="0.2">
      <c r="A526" s="1111" t="s">
        <v>28565</v>
      </c>
      <c r="B526" s="1086">
        <v>200523328.99000001</v>
      </c>
      <c r="C526" s="1086">
        <v>1100800</v>
      </c>
      <c r="D526" s="1086">
        <v>16800</v>
      </c>
    </row>
    <row r="527" spans="1:7" x14ac:dyDescent="0.2">
      <c r="A527" s="1111" t="s">
        <v>28564</v>
      </c>
      <c r="B527" s="1086">
        <v>13650100.83</v>
      </c>
      <c r="C527" s="1086">
        <v>17416032</v>
      </c>
      <c r="D527" s="1086">
        <v>15749906</v>
      </c>
    </row>
    <row r="528" spans="1:7" x14ac:dyDescent="0.2">
      <c r="A528" s="1113" t="s">
        <v>28563</v>
      </c>
      <c r="B528" s="1112">
        <f>SUM(B531:B533)</f>
        <v>371339748.71000004</v>
      </c>
      <c r="C528" s="1112">
        <f>SUM(C531:C533)</f>
        <v>395202132</v>
      </c>
      <c r="D528" s="1112">
        <f>SUM(D531:D533)</f>
        <v>384425740</v>
      </c>
    </row>
    <row r="529" spans="1:11" x14ac:dyDescent="0.2">
      <c r="A529" s="1111" t="s">
        <v>28562</v>
      </c>
      <c r="B529" s="1086">
        <v>0</v>
      </c>
      <c r="C529" s="1086">
        <v>0</v>
      </c>
      <c r="D529" s="1086">
        <v>0</v>
      </c>
    </row>
    <row r="530" spans="1:11" x14ac:dyDescent="0.2">
      <c r="A530" s="1111" t="s">
        <v>28561</v>
      </c>
      <c r="B530" s="1086">
        <v>0</v>
      </c>
      <c r="C530" s="1086">
        <v>0</v>
      </c>
      <c r="D530" s="1086">
        <v>0</v>
      </c>
    </row>
    <row r="531" spans="1:11" x14ac:dyDescent="0.2">
      <c r="A531" s="1111" t="s">
        <v>28560</v>
      </c>
      <c r="B531" s="1086">
        <v>0</v>
      </c>
      <c r="C531" s="1086">
        <v>0</v>
      </c>
      <c r="D531" s="1086">
        <v>0</v>
      </c>
    </row>
    <row r="532" spans="1:11" x14ac:dyDescent="0.2">
      <c r="A532" s="1111" t="s">
        <v>28559</v>
      </c>
      <c r="B532" s="1086">
        <v>12418414.040000001</v>
      </c>
      <c r="C532" s="1086">
        <v>64619402</v>
      </c>
      <c r="D532" s="1086">
        <v>42930061</v>
      </c>
    </row>
    <row r="533" spans="1:11" x14ac:dyDescent="0.2">
      <c r="A533" s="1111" t="s">
        <v>28558</v>
      </c>
      <c r="B533" s="1086">
        <v>358921334.67000002</v>
      </c>
      <c r="C533" s="1086">
        <v>330582730</v>
      </c>
      <c r="D533" s="1086">
        <v>341495679</v>
      </c>
    </row>
    <row r="534" spans="1:11" x14ac:dyDescent="0.2">
      <c r="A534" s="1113" t="s">
        <v>28557</v>
      </c>
      <c r="B534" s="1112">
        <f>B535</f>
        <v>0</v>
      </c>
      <c r="C534" s="1112">
        <f>C535</f>
        <v>1675273457</v>
      </c>
      <c r="D534" s="1112">
        <f>D535</f>
        <v>0</v>
      </c>
    </row>
    <row r="535" spans="1:11" x14ac:dyDescent="0.2">
      <c r="A535" s="1111" t="s">
        <v>28556</v>
      </c>
      <c r="B535" s="1086">
        <v>0</v>
      </c>
      <c r="C535" s="1086">
        <v>1675273457</v>
      </c>
      <c r="D535" s="1086">
        <v>0</v>
      </c>
    </row>
    <row r="536" spans="1:11" s="1082" customFormat="1" ht="18" customHeight="1" x14ac:dyDescent="0.2">
      <c r="A536" s="1110" t="s">
        <v>29071</v>
      </c>
      <c r="B536" s="1084">
        <f>B521+B528+B534</f>
        <v>1000551639.9200001</v>
      </c>
      <c r="C536" s="1084">
        <f>C521+C528+C534</f>
        <v>2582945065</v>
      </c>
      <c r="D536" s="1084">
        <f>D521+D528+D534</f>
        <v>967743684</v>
      </c>
      <c r="E536" s="1083"/>
      <c r="F536" s="1083"/>
      <c r="G536" s="1083"/>
    </row>
    <row r="537" spans="1:11" x14ac:dyDescent="0.2">
      <c r="A537" s="1109" t="s">
        <v>28522</v>
      </c>
    </row>
    <row r="538" spans="1:11" x14ac:dyDescent="0.2">
      <c r="A538" s="1102" t="s">
        <v>28521</v>
      </c>
    </row>
    <row r="539" spans="1:11" s="1057" customFormat="1" ht="12" x14ac:dyDescent="0.2">
      <c r="A539" s="1057" t="s">
        <v>28538</v>
      </c>
      <c r="E539" s="1097"/>
      <c r="F539" s="1097"/>
      <c r="G539" s="1097"/>
      <c r="J539" s="1097"/>
      <c r="K539" s="1097"/>
    </row>
    <row r="540" spans="1:11" s="1057" customFormat="1" ht="12" x14ac:dyDescent="0.2">
      <c r="A540" s="1057" t="s">
        <v>28537</v>
      </c>
      <c r="E540" s="1097"/>
      <c r="F540" s="1097"/>
      <c r="G540" s="1097"/>
      <c r="J540" s="1097"/>
      <c r="K540" s="1097"/>
    </row>
    <row r="541" spans="1:11" s="1057" customFormat="1" ht="12" x14ac:dyDescent="0.2">
      <c r="E541" s="1097"/>
      <c r="F541" s="1097"/>
      <c r="G541" s="1097"/>
      <c r="J541" s="1097"/>
      <c r="K541" s="1097"/>
    </row>
    <row r="542" spans="1:11" s="1057" customFormat="1" ht="12" x14ac:dyDescent="0.2">
      <c r="A542" s="1587" t="s">
        <v>28575</v>
      </c>
      <c r="B542" s="1587"/>
      <c r="C542" s="1587"/>
      <c r="D542" s="1587"/>
      <c r="E542" s="1098"/>
      <c r="F542" s="1098"/>
      <c r="G542" s="1098"/>
      <c r="H542" s="1099"/>
      <c r="I542" s="1099"/>
      <c r="J542" s="1097"/>
      <c r="K542" s="1097"/>
    </row>
    <row r="543" spans="1:11" s="1057" customFormat="1" ht="12" x14ac:dyDescent="0.2">
      <c r="A543" s="1587" t="s">
        <v>627</v>
      </c>
      <c r="B543" s="1587"/>
      <c r="C543" s="1587"/>
      <c r="D543" s="1587"/>
      <c r="E543" s="1098"/>
      <c r="F543" s="1098"/>
      <c r="G543" s="1098"/>
      <c r="H543" s="1099"/>
      <c r="I543" s="1099"/>
      <c r="J543" s="1097"/>
      <c r="K543" s="1097"/>
    </row>
    <row r="544" spans="1:11" s="1057" customFormat="1" ht="12" x14ac:dyDescent="0.2">
      <c r="A544" s="1587" t="s">
        <v>28574</v>
      </c>
      <c r="B544" s="1587"/>
      <c r="C544" s="1587"/>
      <c r="D544" s="1587"/>
      <c r="E544" s="1098"/>
      <c r="F544" s="1098"/>
      <c r="G544" s="1098"/>
      <c r="H544" s="1099"/>
      <c r="I544" s="1099"/>
      <c r="J544" s="1097"/>
      <c r="K544" s="1097"/>
    </row>
    <row r="545" spans="1:11" s="1057" customFormat="1" ht="12" x14ac:dyDescent="0.2">
      <c r="A545" s="1587" t="s">
        <v>28534</v>
      </c>
      <c r="B545" s="1587"/>
      <c r="C545" s="1587"/>
      <c r="D545" s="1587"/>
      <c r="E545" s="1098"/>
      <c r="F545" s="1098"/>
      <c r="G545" s="1098"/>
      <c r="H545" s="1099"/>
      <c r="I545" s="1099"/>
      <c r="J545" s="1097"/>
      <c r="K545" s="1097"/>
    </row>
    <row r="546" spans="1:11" x14ac:dyDescent="0.2">
      <c r="A546" s="1057"/>
      <c r="B546" s="1057"/>
    </row>
    <row r="547" spans="1:11" x14ac:dyDescent="0.2">
      <c r="A547" s="1095" t="s">
        <v>28533</v>
      </c>
      <c r="B547" s="1095" t="s">
        <v>28554</v>
      </c>
    </row>
    <row r="548" spans="1:11" s="1115" customFormat="1" ht="18.75" customHeight="1" x14ac:dyDescent="0.2">
      <c r="A548" s="1107" t="s">
        <v>28532</v>
      </c>
      <c r="B548" s="1588" t="s">
        <v>28539</v>
      </c>
      <c r="C548" s="1588"/>
      <c r="D548" s="1588"/>
      <c r="E548" s="1116"/>
      <c r="F548" s="1116"/>
      <c r="G548" s="1116"/>
    </row>
    <row r="549" spans="1:11" s="1088" customFormat="1" ht="28.35" customHeight="1" x14ac:dyDescent="0.2">
      <c r="A549" s="1091" t="s">
        <v>28573</v>
      </c>
      <c r="B549" s="1114">
        <v>2019</v>
      </c>
      <c r="C549" s="1114">
        <v>2020</v>
      </c>
      <c r="D549" s="1114" t="s">
        <v>28526</v>
      </c>
      <c r="E549" s="1089"/>
      <c r="F549" s="1089"/>
      <c r="G549" s="1089"/>
    </row>
    <row r="550" spans="1:11" x14ac:dyDescent="0.2">
      <c r="A550" s="1113" t="s">
        <v>28570</v>
      </c>
      <c r="B550" s="1112">
        <f>SUM(B551:B556)</f>
        <v>36073541</v>
      </c>
      <c r="C550" s="1112">
        <f>SUM(C551:C556)</f>
        <v>37615170</v>
      </c>
      <c r="D550" s="1112">
        <f>SUM(D551:D556)</f>
        <v>27035704</v>
      </c>
    </row>
    <row r="551" spans="1:11" x14ac:dyDescent="0.2">
      <c r="A551" s="1111" t="s">
        <v>28569</v>
      </c>
      <c r="B551" s="1086">
        <v>0</v>
      </c>
      <c r="C551" s="1086">
        <v>0</v>
      </c>
      <c r="D551" s="1086">
        <v>0</v>
      </c>
    </row>
    <row r="552" spans="1:11" x14ac:dyDescent="0.2">
      <c r="A552" s="1111" t="s">
        <v>28568</v>
      </c>
      <c r="B552" s="1086">
        <v>7667399</v>
      </c>
      <c r="C552" s="1086">
        <v>8681231</v>
      </c>
      <c r="D552" s="1086">
        <v>8681232</v>
      </c>
    </row>
    <row r="553" spans="1:11" x14ac:dyDescent="0.2">
      <c r="A553" s="1111" t="s">
        <v>28567</v>
      </c>
      <c r="B553" s="1086">
        <v>2040000</v>
      </c>
      <c r="C553" s="1086">
        <v>2029822</v>
      </c>
      <c r="D553" s="1086">
        <v>2029822</v>
      </c>
    </row>
    <row r="554" spans="1:11" x14ac:dyDescent="0.2">
      <c r="A554" s="1111" t="s">
        <v>28566</v>
      </c>
      <c r="B554" s="1086">
        <v>26316119</v>
      </c>
      <c r="C554" s="1086">
        <v>26830094</v>
      </c>
      <c r="D554" s="1086">
        <v>16277490</v>
      </c>
    </row>
    <row r="555" spans="1:11" x14ac:dyDescent="0.2">
      <c r="A555" s="1111" t="s">
        <v>28565</v>
      </c>
      <c r="B555" s="1086">
        <v>5523</v>
      </c>
      <c r="C555" s="1086">
        <v>29523</v>
      </c>
      <c r="D555" s="1086">
        <v>2660</v>
      </c>
    </row>
    <row r="556" spans="1:11" x14ac:dyDescent="0.2">
      <c r="A556" s="1111" t="s">
        <v>28564</v>
      </c>
      <c r="B556" s="1086">
        <v>44500</v>
      </c>
      <c r="C556" s="1086">
        <v>44500</v>
      </c>
      <c r="D556" s="1086">
        <v>44500</v>
      </c>
    </row>
    <row r="557" spans="1:11" x14ac:dyDescent="0.2">
      <c r="A557" s="1113" t="s">
        <v>28563</v>
      </c>
      <c r="B557" s="1112">
        <f>SUM(B558:B562)</f>
        <v>4082202</v>
      </c>
      <c r="C557" s="1112">
        <f>SUM(C558:C562)</f>
        <v>1057695</v>
      </c>
      <c r="D557" s="1112">
        <f>SUM(D558:D562)</f>
        <v>13365730</v>
      </c>
    </row>
    <row r="558" spans="1:11" x14ac:dyDescent="0.2">
      <c r="A558" s="1111" t="s">
        <v>28562</v>
      </c>
      <c r="B558" s="1086">
        <v>0</v>
      </c>
      <c r="C558" s="1086">
        <v>0</v>
      </c>
      <c r="D558" s="1086">
        <v>0</v>
      </c>
    </row>
    <row r="559" spans="1:11" x14ac:dyDescent="0.2">
      <c r="A559" s="1111" t="s">
        <v>28561</v>
      </c>
      <c r="B559" s="1086">
        <v>0</v>
      </c>
      <c r="C559" s="1086">
        <v>0</v>
      </c>
      <c r="D559" s="1086">
        <v>0</v>
      </c>
    </row>
    <row r="560" spans="1:11" x14ac:dyDescent="0.2">
      <c r="A560" s="1111" t="s">
        <v>28560</v>
      </c>
      <c r="B560" s="1086">
        <v>0</v>
      </c>
      <c r="C560" s="1086">
        <v>0</v>
      </c>
      <c r="D560" s="1086">
        <v>0</v>
      </c>
    </row>
    <row r="561" spans="1:7" x14ac:dyDescent="0.2">
      <c r="A561" s="1111" t="s">
        <v>28559</v>
      </c>
      <c r="B561" s="1086">
        <v>4082202</v>
      </c>
      <c r="C561" s="1086">
        <v>1057695</v>
      </c>
      <c r="D561" s="1086">
        <v>13365730</v>
      </c>
    </row>
    <row r="562" spans="1:7" x14ac:dyDescent="0.2">
      <c r="A562" s="1111" t="s">
        <v>28558</v>
      </c>
      <c r="B562" s="1086">
        <v>0</v>
      </c>
      <c r="C562" s="1086">
        <v>0</v>
      </c>
      <c r="D562" s="1086">
        <v>0</v>
      </c>
    </row>
    <row r="563" spans="1:7" x14ac:dyDescent="0.2">
      <c r="A563" s="1113" t="s">
        <v>28557</v>
      </c>
      <c r="B563" s="1112">
        <f>B564</f>
        <v>0</v>
      </c>
      <c r="C563" s="1112">
        <f>C564</f>
        <v>0</v>
      </c>
      <c r="D563" s="1112">
        <f>D564</f>
        <v>0</v>
      </c>
    </row>
    <row r="564" spans="1:7" x14ac:dyDescent="0.2">
      <c r="A564" s="1111" t="s">
        <v>28556</v>
      </c>
      <c r="B564" s="1086">
        <v>0</v>
      </c>
      <c r="C564" s="1086">
        <v>0</v>
      </c>
      <c r="D564" s="1086">
        <v>0</v>
      </c>
    </row>
    <row r="565" spans="1:7" s="1082" customFormat="1" ht="18" customHeight="1" x14ac:dyDescent="0.2">
      <c r="A565" s="1110" t="s">
        <v>29071</v>
      </c>
      <c r="B565" s="1084">
        <f>B550+B557+B563</f>
        <v>40155743</v>
      </c>
      <c r="C565" s="1084">
        <f>C550+C557+C563</f>
        <v>38672865</v>
      </c>
      <c r="D565" s="1084">
        <f>D550+D557+D563</f>
        <v>40401434</v>
      </c>
      <c r="E565" s="1083"/>
      <c r="F565" s="1083"/>
      <c r="G565" s="1083"/>
    </row>
    <row r="566" spans="1:7" s="1115" customFormat="1" x14ac:dyDescent="0.2">
      <c r="A566" s="1107"/>
      <c r="B566" s="1119"/>
      <c r="C566" s="1119"/>
      <c r="D566" s="1119"/>
      <c r="E566" s="1116"/>
      <c r="F566" s="1116"/>
      <c r="G566" s="1116"/>
    </row>
    <row r="567" spans="1:7" s="1115" customFormat="1" x14ac:dyDescent="0.2">
      <c r="A567" s="1107"/>
      <c r="B567" s="1117"/>
      <c r="C567" s="1117"/>
      <c r="D567" s="1117"/>
      <c r="E567" s="1116"/>
      <c r="F567" s="1116"/>
      <c r="G567" s="1116"/>
    </row>
    <row r="568" spans="1:7" s="1088" customFormat="1" ht="28.35" customHeight="1" x14ac:dyDescent="0.2">
      <c r="A568" s="1091" t="s">
        <v>28572</v>
      </c>
      <c r="B568" s="1114">
        <v>2019</v>
      </c>
      <c r="C568" s="1114" t="s">
        <v>28527</v>
      </c>
      <c r="D568" s="1114" t="s">
        <v>28526</v>
      </c>
      <c r="E568" s="1089"/>
      <c r="F568" s="1089"/>
      <c r="G568" s="1089"/>
    </row>
    <row r="569" spans="1:7" x14ac:dyDescent="0.2">
      <c r="A569" s="1113" t="s">
        <v>28570</v>
      </c>
      <c r="B569" s="1112">
        <f>SUM(B570:B575)</f>
        <v>36073541</v>
      </c>
      <c r="C569" s="1112">
        <f>SUM(C570:C575)</f>
        <v>37435741</v>
      </c>
      <c r="D569" s="1112">
        <f>SUM(D570:D575)</f>
        <v>27035704</v>
      </c>
    </row>
    <row r="570" spans="1:7" x14ac:dyDescent="0.2">
      <c r="A570" s="1111" t="s">
        <v>28569</v>
      </c>
      <c r="B570" s="1086">
        <v>0</v>
      </c>
      <c r="C570" s="1086">
        <v>0</v>
      </c>
      <c r="D570" s="1086">
        <v>0</v>
      </c>
    </row>
    <row r="571" spans="1:7" x14ac:dyDescent="0.2">
      <c r="A571" s="1111" t="s">
        <v>28568</v>
      </c>
      <c r="B571" s="1086">
        <v>8861430</v>
      </c>
      <c r="C571" s="1086">
        <v>8681231</v>
      </c>
      <c r="D571" s="1086">
        <v>8681232</v>
      </c>
    </row>
    <row r="572" spans="1:7" x14ac:dyDescent="0.2">
      <c r="A572" s="1111" t="s">
        <v>28567</v>
      </c>
      <c r="B572" s="1086">
        <v>2108000</v>
      </c>
      <c r="C572" s="1086">
        <v>2029822</v>
      </c>
      <c r="D572" s="1086">
        <v>2029822</v>
      </c>
    </row>
    <row r="573" spans="1:7" x14ac:dyDescent="0.2">
      <c r="A573" s="1111" t="s">
        <v>28566</v>
      </c>
      <c r="B573" s="1086">
        <v>25054088</v>
      </c>
      <c r="C573" s="1086">
        <v>26649165</v>
      </c>
      <c r="D573" s="1086">
        <v>16277490</v>
      </c>
    </row>
    <row r="574" spans="1:7" x14ac:dyDescent="0.2">
      <c r="A574" s="1111" t="s">
        <v>28565</v>
      </c>
      <c r="B574" s="1086">
        <v>5523</v>
      </c>
      <c r="C574" s="1086">
        <v>29523</v>
      </c>
      <c r="D574" s="1086">
        <v>2660</v>
      </c>
    </row>
    <row r="575" spans="1:7" x14ac:dyDescent="0.2">
      <c r="A575" s="1111" t="s">
        <v>28564</v>
      </c>
      <c r="B575" s="1086">
        <v>44500</v>
      </c>
      <c r="C575" s="1086">
        <v>46000</v>
      </c>
      <c r="D575" s="1086">
        <v>44500</v>
      </c>
    </row>
    <row r="576" spans="1:7" x14ac:dyDescent="0.2">
      <c r="A576" s="1113" t="s">
        <v>28563</v>
      </c>
      <c r="B576" s="1112">
        <f>SUM(B577:B581)</f>
        <v>28059082</v>
      </c>
      <c r="C576" s="1112">
        <f>SUM(C577:C581)</f>
        <v>1237124</v>
      </c>
      <c r="D576" s="1112">
        <f>SUM(D577:D581)</f>
        <v>13365730</v>
      </c>
    </row>
    <row r="577" spans="1:7" x14ac:dyDescent="0.2">
      <c r="A577" s="1111" t="s">
        <v>28562</v>
      </c>
      <c r="B577" s="1086">
        <v>0</v>
      </c>
      <c r="C577" s="1086">
        <v>0</v>
      </c>
      <c r="D577" s="1086">
        <v>0</v>
      </c>
    </row>
    <row r="578" spans="1:7" x14ac:dyDescent="0.2">
      <c r="A578" s="1111" t="s">
        <v>28561</v>
      </c>
      <c r="B578" s="1086">
        <v>0</v>
      </c>
      <c r="C578" s="1086">
        <v>0</v>
      </c>
      <c r="D578" s="1086">
        <v>0</v>
      </c>
    </row>
    <row r="579" spans="1:7" x14ac:dyDescent="0.2">
      <c r="A579" s="1111" t="s">
        <v>28560</v>
      </c>
      <c r="B579" s="1086">
        <v>0</v>
      </c>
      <c r="C579" s="1086">
        <v>0</v>
      </c>
      <c r="D579" s="1086">
        <v>0</v>
      </c>
    </row>
    <row r="580" spans="1:7" x14ac:dyDescent="0.2">
      <c r="A580" s="1111" t="s">
        <v>28559</v>
      </c>
      <c r="B580" s="1086">
        <v>28059082</v>
      </c>
      <c r="C580" s="1086">
        <v>1237124</v>
      </c>
      <c r="D580" s="1086">
        <v>13365730</v>
      </c>
    </row>
    <row r="581" spans="1:7" x14ac:dyDescent="0.2">
      <c r="A581" s="1111" t="s">
        <v>28558</v>
      </c>
      <c r="B581" s="1086">
        <v>0</v>
      </c>
      <c r="C581" s="1086">
        <v>0</v>
      </c>
      <c r="D581" s="1086">
        <v>0</v>
      </c>
    </row>
    <row r="582" spans="1:7" x14ac:dyDescent="0.2">
      <c r="A582" s="1113" t="s">
        <v>28557</v>
      </c>
      <c r="B582" s="1112">
        <f>B583</f>
        <v>0</v>
      </c>
      <c r="C582" s="1112">
        <f>C583</f>
        <v>0</v>
      </c>
      <c r="D582" s="1112">
        <f>D583</f>
        <v>0</v>
      </c>
    </row>
    <row r="583" spans="1:7" x14ac:dyDescent="0.2">
      <c r="A583" s="1111" t="s">
        <v>28556</v>
      </c>
      <c r="B583" s="1086">
        <v>0</v>
      </c>
      <c r="C583" s="1086">
        <v>0</v>
      </c>
      <c r="D583" s="1086">
        <v>0</v>
      </c>
    </row>
    <row r="584" spans="1:7" s="1082" customFormat="1" ht="18" customHeight="1" x14ac:dyDescent="0.2">
      <c r="A584" s="1110" t="s">
        <v>29071</v>
      </c>
      <c r="B584" s="1084">
        <f>B569+B576+B582</f>
        <v>64132623</v>
      </c>
      <c r="C584" s="1084">
        <f>C569+C576+C582</f>
        <v>38672865</v>
      </c>
      <c r="D584" s="1084">
        <f>D569+D576+D582</f>
        <v>40401434</v>
      </c>
      <c r="E584" s="1083"/>
      <c r="F584" s="1083"/>
      <c r="G584" s="1083"/>
    </row>
    <row r="585" spans="1:7" s="1115" customFormat="1" x14ac:dyDescent="0.2">
      <c r="A585" s="1107"/>
      <c r="B585" s="1119"/>
      <c r="C585" s="1119"/>
      <c r="D585" s="1119"/>
      <c r="E585" s="1116"/>
      <c r="F585" s="1116"/>
      <c r="G585" s="1116"/>
    </row>
    <row r="586" spans="1:7" s="1115" customFormat="1" x14ac:dyDescent="0.2">
      <c r="A586" s="1107"/>
      <c r="B586" s="1117"/>
      <c r="C586" s="1117"/>
      <c r="D586" s="1117"/>
      <c r="E586" s="1116"/>
      <c r="F586" s="1116"/>
      <c r="G586" s="1116"/>
    </row>
    <row r="587" spans="1:7" s="1088" customFormat="1" ht="28.35" customHeight="1" x14ac:dyDescent="0.2">
      <c r="A587" s="1091" t="s">
        <v>28571</v>
      </c>
      <c r="B587" s="1114">
        <v>2019</v>
      </c>
      <c r="C587" s="1114" t="s">
        <v>28527</v>
      </c>
      <c r="D587" s="1114" t="s">
        <v>28526</v>
      </c>
      <c r="E587" s="1089"/>
      <c r="F587" s="1089"/>
      <c r="G587" s="1089"/>
    </row>
    <row r="588" spans="1:7" x14ac:dyDescent="0.2">
      <c r="A588" s="1113" t="s">
        <v>28570</v>
      </c>
      <c r="B588" s="1112">
        <f>SUM(B589:B594)</f>
        <v>21347193.789999999</v>
      </c>
      <c r="C588" s="1112">
        <f>SUM(C589:C594)</f>
        <v>37435741</v>
      </c>
      <c r="D588" s="1112">
        <f>SUM(D589:D594)</f>
        <v>27035704</v>
      </c>
    </row>
    <row r="589" spans="1:7" x14ac:dyDescent="0.2">
      <c r="A589" s="1111" t="s">
        <v>28569</v>
      </c>
      <c r="B589" s="1086">
        <v>0</v>
      </c>
      <c r="C589" s="1086">
        <v>0</v>
      </c>
      <c r="D589" s="1086">
        <v>0</v>
      </c>
    </row>
    <row r="590" spans="1:7" x14ac:dyDescent="0.2">
      <c r="A590" s="1111" t="s">
        <v>28568</v>
      </c>
      <c r="B590" s="1086">
        <v>7558646.8200000012</v>
      </c>
      <c r="C590" s="1086">
        <v>8681231</v>
      </c>
      <c r="D590" s="1086">
        <v>8681232</v>
      </c>
    </row>
    <row r="591" spans="1:7" x14ac:dyDescent="0.2">
      <c r="A591" s="1111" t="s">
        <v>28567</v>
      </c>
      <c r="B591" s="1086">
        <v>2105907.9999999995</v>
      </c>
      <c r="C591" s="1086">
        <v>2029822</v>
      </c>
      <c r="D591" s="1086">
        <v>2029822</v>
      </c>
    </row>
    <row r="592" spans="1:7" x14ac:dyDescent="0.2">
      <c r="A592" s="1111" t="s">
        <v>28566</v>
      </c>
      <c r="B592" s="1086">
        <v>11640499.9</v>
      </c>
      <c r="C592" s="1086">
        <v>26649165</v>
      </c>
      <c r="D592" s="1086">
        <v>16277490</v>
      </c>
    </row>
    <row r="593" spans="1:11" x14ac:dyDescent="0.2">
      <c r="A593" s="1111" t="s">
        <v>28565</v>
      </c>
      <c r="B593" s="1086">
        <v>1677.5</v>
      </c>
      <c r="C593" s="1086">
        <v>29523</v>
      </c>
      <c r="D593" s="1086">
        <v>2660</v>
      </c>
    </row>
    <row r="594" spans="1:11" x14ac:dyDescent="0.2">
      <c r="A594" s="1111" t="s">
        <v>28564</v>
      </c>
      <c r="B594" s="1086">
        <v>40461.57</v>
      </c>
      <c r="C594" s="1086">
        <v>46000</v>
      </c>
      <c r="D594" s="1086">
        <v>44500</v>
      </c>
    </row>
    <row r="595" spans="1:11" x14ac:dyDescent="0.2">
      <c r="A595" s="1113" t="s">
        <v>28563</v>
      </c>
      <c r="B595" s="1112">
        <f>SUM(B596:B600)</f>
        <v>23213549.510000002</v>
      </c>
      <c r="C595" s="1112">
        <f>SUM(C596:C600)</f>
        <v>1237124</v>
      </c>
      <c r="D595" s="1112">
        <f>SUM(D596:D600)</f>
        <v>13365730</v>
      </c>
    </row>
    <row r="596" spans="1:11" x14ac:dyDescent="0.2">
      <c r="A596" s="1111" t="s">
        <v>28562</v>
      </c>
      <c r="B596" s="1086">
        <v>0</v>
      </c>
      <c r="C596" s="1086">
        <v>0</v>
      </c>
      <c r="D596" s="1086">
        <v>0</v>
      </c>
    </row>
    <row r="597" spans="1:11" x14ac:dyDescent="0.2">
      <c r="A597" s="1111" t="s">
        <v>28561</v>
      </c>
      <c r="B597" s="1086">
        <v>0</v>
      </c>
      <c r="C597" s="1086">
        <v>0</v>
      </c>
      <c r="D597" s="1086">
        <v>0</v>
      </c>
    </row>
    <row r="598" spans="1:11" x14ac:dyDescent="0.2">
      <c r="A598" s="1111" t="s">
        <v>28560</v>
      </c>
      <c r="B598" s="1086">
        <v>0</v>
      </c>
      <c r="C598" s="1086">
        <v>0</v>
      </c>
      <c r="D598" s="1086">
        <v>0</v>
      </c>
    </row>
    <row r="599" spans="1:11" x14ac:dyDescent="0.2">
      <c r="A599" s="1111" t="s">
        <v>28559</v>
      </c>
      <c r="B599" s="1086">
        <v>23213549.510000002</v>
      </c>
      <c r="C599" s="1086">
        <v>1237124</v>
      </c>
      <c r="D599" s="1086">
        <v>13365730</v>
      </c>
    </row>
    <row r="600" spans="1:11" x14ac:dyDescent="0.2">
      <c r="A600" s="1111" t="s">
        <v>28558</v>
      </c>
      <c r="B600" s="1086">
        <v>0</v>
      </c>
      <c r="C600" s="1086">
        <v>0</v>
      </c>
      <c r="D600" s="1086">
        <v>0</v>
      </c>
    </row>
    <row r="601" spans="1:11" x14ac:dyDescent="0.2">
      <c r="A601" s="1113" t="s">
        <v>28557</v>
      </c>
      <c r="B601" s="1112">
        <f>B602</f>
        <v>0</v>
      </c>
      <c r="C601" s="1112">
        <f>C602</f>
        <v>0</v>
      </c>
      <c r="D601" s="1112">
        <f>D602</f>
        <v>0</v>
      </c>
    </row>
    <row r="602" spans="1:11" x14ac:dyDescent="0.2">
      <c r="A602" s="1111" t="s">
        <v>28556</v>
      </c>
      <c r="B602" s="1086">
        <v>0</v>
      </c>
      <c r="C602" s="1086">
        <v>0</v>
      </c>
      <c r="D602" s="1086">
        <v>0</v>
      </c>
    </row>
    <row r="603" spans="1:11" s="1082" customFormat="1" ht="18" customHeight="1" x14ac:dyDescent="0.2">
      <c r="A603" s="1110" t="s">
        <v>29071</v>
      </c>
      <c r="B603" s="1084">
        <f>B588+B595+B601</f>
        <v>44560743.299999997</v>
      </c>
      <c r="C603" s="1084">
        <f>C588+C595+C601</f>
        <v>38672865</v>
      </c>
      <c r="D603" s="1084">
        <f>D588+D595+D601</f>
        <v>40401434</v>
      </c>
      <c r="E603" s="1083"/>
      <c r="F603" s="1083"/>
      <c r="G603" s="1083"/>
    </row>
    <row r="604" spans="1:11" x14ac:dyDescent="0.2">
      <c r="A604" s="1109" t="s">
        <v>28522</v>
      </c>
    </row>
    <row r="605" spans="1:11" x14ac:dyDescent="0.2">
      <c r="A605" s="1102" t="s">
        <v>28521</v>
      </c>
    </row>
    <row r="606" spans="1:11" s="1057" customFormat="1" ht="12" x14ac:dyDescent="0.2">
      <c r="A606" s="1057" t="s">
        <v>28538</v>
      </c>
      <c r="E606" s="1097"/>
      <c r="F606" s="1097"/>
      <c r="G606" s="1097"/>
      <c r="J606" s="1097"/>
      <c r="K606" s="1097"/>
    </row>
    <row r="607" spans="1:11" s="1057" customFormat="1" ht="12" x14ac:dyDescent="0.2">
      <c r="A607" s="1057" t="s">
        <v>28537</v>
      </c>
      <c r="E607" s="1097"/>
      <c r="F607" s="1097"/>
      <c r="G607" s="1097"/>
      <c r="J607" s="1097"/>
      <c r="K607" s="1097"/>
    </row>
    <row r="608" spans="1:11" s="1057" customFormat="1" ht="12" x14ac:dyDescent="0.2">
      <c r="E608" s="1097"/>
      <c r="F608" s="1097"/>
      <c r="G608" s="1097"/>
      <c r="J608" s="1097"/>
      <c r="K608" s="1097"/>
    </row>
    <row r="609" spans="1:11" s="1057" customFormat="1" ht="12" x14ac:dyDescent="0.2">
      <c r="A609" s="1587" t="s">
        <v>28575</v>
      </c>
      <c r="B609" s="1587"/>
      <c r="C609" s="1587"/>
      <c r="D609" s="1587"/>
      <c r="E609" s="1098"/>
      <c r="F609" s="1098"/>
      <c r="G609" s="1098"/>
      <c r="H609" s="1099"/>
      <c r="I609" s="1099"/>
      <c r="J609" s="1097"/>
      <c r="K609" s="1097"/>
    </row>
    <row r="610" spans="1:11" s="1057" customFormat="1" ht="12" x14ac:dyDescent="0.2">
      <c r="A610" s="1587" t="s">
        <v>627</v>
      </c>
      <c r="B610" s="1587"/>
      <c r="C610" s="1587"/>
      <c r="D610" s="1587"/>
      <c r="E610" s="1098"/>
      <c r="F610" s="1098"/>
      <c r="G610" s="1098"/>
      <c r="H610" s="1099"/>
      <c r="I610" s="1099"/>
      <c r="J610" s="1097"/>
      <c r="K610" s="1097"/>
    </row>
    <row r="611" spans="1:11" s="1057" customFormat="1" ht="12" x14ac:dyDescent="0.2">
      <c r="A611" s="1587" t="s">
        <v>28574</v>
      </c>
      <c r="B611" s="1587"/>
      <c r="C611" s="1587"/>
      <c r="D611" s="1587"/>
      <c r="E611" s="1098"/>
      <c r="F611" s="1098"/>
      <c r="G611" s="1098"/>
      <c r="H611" s="1099"/>
      <c r="I611" s="1099"/>
      <c r="J611" s="1097"/>
      <c r="K611" s="1097"/>
    </row>
    <row r="612" spans="1:11" s="1057" customFormat="1" ht="12" x14ac:dyDescent="0.2">
      <c r="A612" s="1587" t="s">
        <v>28534</v>
      </c>
      <c r="B612" s="1587"/>
      <c r="C612" s="1587"/>
      <c r="D612" s="1587"/>
      <c r="E612" s="1098"/>
      <c r="F612" s="1098"/>
      <c r="G612" s="1098"/>
      <c r="H612" s="1099"/>
      <c r="I612" s="1099"/>
      <c r="J612" s="1097"/>
      <c r="K612" s="1097"/>
    </row>
    <row r="613" spans="1:11" x14ac:dyDescent="0.2">
      <c r="A613" s="1057"/>
      <c r="B613" s="1057"/>
    </row>
    <row r="614" spans="1:11" x14ac:dyDescent="0.2">
      <c r="A614" s="1095" t="s">
        <v>28533</v>
      </c>
      <c r="B614" s="1095" t="s">
        <v>28554</v>
      </c>
    </row>
    <row r="615" spans="1:11" s="1115" customFormat="1" ht="27" customHeight="1" x14ac:dyDescent="0.2">
      <c r="A615" s="1107" t="s">
        <v>28532</v>
      </c>
      <c r="B615" s="1588" t="s">
        <v>28531</v>
      </c>
      <c r="C615" s="1588"/>
      <c r="D615" s="1588"/>
      <c r="E615" s="1116"/>
      <c r="F615" s="1116"/>
      <c r="G615" s="1116"/>
    </row>
    <row r="616" spans="1:11" s="1088" customFormat="1" ht="28.35" customHeight="1" x14ac:dyDescent="0.2">
      <c r="A616" s="1091" t="s">
        <v>28573</v>
      </c>
      <c r="B616" s="1114">
        <v>2019</v>
      </c>
      <c r="C616" s="1114">
        <v>2020</v>
      </c>
      <c r="D616" s="1114" t="s">
        <v>28526</v>
      </c>
      <c r="E616" s="1089"/>
      <c r="F616" s="1089"/>
      <c r="G616" s="1089"/>
    </row>
    <row r="617" spans="1:11" x14ac:dyDescent="0.2">
      <c r="A617" s="1113" t="s">
        <v>28570</v>
      </c>
      <c r="B617" s="1112">
        <f>SUM(B618:B623)</f>
        <v>0</v>
      </c>
      <c r="C617" s="1112">
        <f>SUM(C618:C623)</f>
        <v>0</v>
      </c>
      <c r="D617" s="1112">
        <f>SUM(D618:D623)</f>
        <v>476800000</v>
      </c>
    </row>
    <row r="618" spans="1:11" x14ac:dyDescent="0.2">
      <c r="A618" s="1111" t="s">
        <v>28569</v>
      </c>
      <c r="B618" s="1086">
        <v>0</v>
      </c>
      <c r="C618" s="1086">
        <v>0</v>
      </c>
      <c r="D618" s="1086">
        <v>200000000</v>
      </c>
    </row>
    <row r="619" spans="1:11" x14ac:dyDescent="0.2">
      <c r="A619" s="1111" t="s">
        <v>28568</v>
      </c>
      <c r="B619" s="1086">
        <v>0</v>
      </c>
      <c r="C619" s="1086">
        <v>0</v>
      </c>
      <c r="D619" s="1086">
        <v>0</v>
      </c>
    </row>
    <row r="620" spans="1:11" x14ac:dyDescent="0.2">
      <c r="A620" s="1111" t="s">
        <v>28567</v>
      </c>
      <c r="B620" s="1086">
        <v>0</v>
      </c>
      <c r="C620" s="1086">
        <v>0</v>
      </c>
      <c r="D620" s="1086">
        <v>0</v>
      </c>
    </row>
    <row r="621" spans="1:11" x14ac:dyDescent="0.2">
      <c r="A621" s="1111" t="s">
        <v>28566</v>
      </c>
      <c r="B621" s="1086">
        <v>0</v>
      </c>
      <c r="C621" s="1086">
        <v>0</v>
      </c>
      <c r="D621" s="1086">
        <v>276800000</v>
      </c>
    </row>
    <row r="622" spans="1:11" x14ac:dyDescent="0.2">
      <c r="A622" s="1111" t="s">
        <v>28565</v>
      </c>
      <c r="B622" s="1086">
        <v>0</v>
      </c>
      <c r="C622" s="1086">
        <v>0</v>
      </c>
      <c r="D622" s="1086">
        <v>0</v>
      </c>
    </row>
    <row r="623" spans="1:11" x14ac:dyDescent="0.2">
      <c r="A623" s="1111" t="s">
        <v>28564</v>
      </c>
      <c r="B623" s="1086">
        <v>0</v>
      </c>
      <c r="C623" s="1086">
        <v>0</v>
      </c>
      <c r="D623" s="1086">
        <v>0</v>
      </c>
    </row>
    <row r="624" spans="1:11" x14ac:dyDescent="0.2">
      <c r="A624" s="1113" t="s">
        <v>28563</v>
      </c>
      <c r="B624" s="1112">
        <f>SUM(B625:B629)</f>
        <v>1377527257</v>
      </c>
      <c r="C624" s="1112">
        <f>SUM(C625:C629)</f>
        <v>1242958725</v>
      </c>
      <c r="D624" s="1112">
        <f>SUM(D625:D629)</f>
        <v>1666169632</v>
      </c>
    </row>
    <row r="625" spans="1:7" x14ac:dyDescent="0.2">
      <c r="A625" s="1111" t="s">
        <v>28562</v>
      </c>
      <c r="B625" s="1086">
        <v>0</v>
      </c>
      <c r="C625" s="1086">
        <v>0</v>
      </c>
      <c r="D625" s="1086">
        <v>382122507</v>
      </c>
    </row>
    <row r="626" spans="1:7" x14ac:dyDescent="0.2">
      <c r="A626" s="1111" t="s">
        <v>28561</v>
      </c>
      <c r="B626" s="1086">
        <v>1346000000</v>
      </c>
      <c r="C626" s="1086">
        <v>1200000000</v>
      </c>
      <c r="D626" s="1086">
        <v>1243000000</v>
      </c>
    </row>
    <row r="627" spans="1:7" x14ac:dyDescent="0.2">
      <c r="A627" s="1111" t="s">
        <v>28560</v>
      </c>
      <c r="B627" s="1086">
        <v>0</v>
      </c>
      <c r="C627" s="1086">
        <v>0</v>
      </c>
      <c r="D627" s="1086">
        <v>0</v>
      </c>
    </row>
    <row r="628" spans="1:7" x14ac:dyDescent="0.2">
      <c r="A628" s="1111" t="s">
        <v>28559</v>
      </c>
      <c r="B628" s="1086">
        <v>31527257</v>
      </c>
      <c r="C628" s="1086">
        <v>42958725</v>
      </c>
      <c r="D628" s="1086">
        <v>41047125</v>
      </c>
    </row>
    <row r="629" spans="1:7" x14ac:dyDescent="0.2">
      <c r="A629" s="1111" t="s">
        <v>28558</v>
      </c>
      <c r="B629" s="1086">
        <v>0</v>
      </c>
      <c r="C629" s="1086">
        <v>0</v>
      </c>
      <c r="D629" s="1086">
        <v>0</v>
      </c>
    </row>
    <row r="630" spans="1:7" x14ac:dyDescent="0.2">
      <c r="A630" s="1113" t="s">
        <v>28557</v>
      </c>
      <c r="B630" s="1112">
        <f>B631</f>
        <v>13547774429</v>
      </c>
      <c r="C630" s="1112">
        <f>C631</f>
        <v>10720848652</v>
      </c>
      <c r="D630" s="1112">
        <f>D631</f>
        <v>14334406844</v>
      </c>
    </row>
    <row r="631" spans="1:7" x14ac:dyDescent="0.2">
      <c r="A631" s="1111" t="s">
        <v>28556</v>
      </c>
      <c r="B631" s="1086">
        <v>13547774429</v>
      </c>
      <c r="C631" s="1086">
        <v>10720848652</v>
      </c>
      <c r="D631" s="1086">
        <v>14334406844</v>
      </c>
    </row>
    <row r="632" spans="1:7" s="1082" customFormat="1" ht="18" customHeight="1" x14ac:dyDescent="0.2">
      <c r="A632" s="1110" t="s">
        <v>29071</v>
      </c>
      <c r="B632" s="1084">
        <f>B617+B624+B630</f>
        <v>14925301686</v>
      </c>
      <c r="C632" s="1084">
        <f>C617+C624+C630</f>
        <v>11963807377</v>
      </c>
      <c r="D632" s="1084">
        <f>D617+D624+D630</f>
        <v>16477376476</v>
      </c>
      <c r="E632" s="1083"/>
      <c r="F632" s="1083"/>
      <c r="G632" s="1083"/>
    </row>
    <row r="633" spans="1:7" s="1115" customFormat="1" x14ac:dyDescent="0.2">
      <c r="A633" s="1107"/>
      <c r="B633" s="1119"/>
      <c r="C633" s="1119"/>
      <c r="D633" s="1119"/>
      <c r="E633" s="1116"/>
      <c r="F633" s="1116"/>
      <c r="G633" s="1116"/>
    </row>
    <row r="634" spans="1:7" s="1115" customFormat="1" x14ac:dyDescent="0.2">
      <c r="A634" s="1107"/>
      <c r="B634" s="1117"/>
      <c r="C634" s="1117"/>
      <c r="D634" s="1117"/>
      <c r="E634" s="1116"/>
      <c r="F634" s="1116"/>
      <c r="G634" s="1116"/>
    </row>
    <row r="635" spans="1:7" s="1088" customFormat="1" ht="28.35" customHeight="1" x14ac:dyDescent="0.2">
      <c r="A635" s="1091" t="s">
        <v>28572</v>
      </c>
      <c r="B635" s="1114">
        <v>2019</v>
      </c>
      <c r="C635" s="1114" t="s">
        <v>28527</v>
      </c>
      <c r="D635" s="1114" t="s">
        <v>28526</v>
      </c>
      <c r="E635" s="1089"/>
      <c r="F635" s="1089"/>
      <c r="G635" s="1089"/>
    </row>
    <row r="636" spans="1:7" x14ac:dyDescent="0.2">
      <c r="A636" s="1113" t="s">
        <v>28570</v>
      </c>
      <c r="B636" s="1112">
        <f>SUM(B637:B642)</f>
        <v>0</v>
      </c>
      <c r="C636" s="1112">
        <f>SUM(C637:C642)</f>
        <v>2138730</v>
      </c>
      <c r="D636" s="1112">
        <f>SUM(D637:D642)</f>
        <v>476800000</v>
      </c>
    </row>
    <row r="637" spans="1:7" x14ac:dyDescent="0.2">
      <c r="A637" s="1111" t="s">
        <v>28569</v>
      </c>
      <c r="B637" s="1086">
        <v>0</v>
      </c>
      <c r="C637" s="1086">
        <v>2138730</v>
      </c>
      <c r="D637" s="1086">
        <v>200000000</v>
      </c>
    </row>
    <row r="638" spans="1:7" x14ac:dyDescent="0.2">
      <c r="A638" s="1111" t="s">
        <v>28568</v>
      </c>
      <c r="B638" s="1086">
        <v>0</v>
      </c>
      <c r="C638" s="1086">
        <v>0</v>
      </c>
      <c r="D638" s="1086">
        <v>0</v>
      </c>
    </row>
    <row r="639" spans="1:7" x14ac:dyDescent="0.2">
      <c r="A639" s="1111" t="s">
        <v>28567</v>
      </c>
      <c r="B639" s="1086">
        <v>0</v>
      </c>
      <c r="C639" s="1086">
        <v>0</v>
      </c>
      <c r="D639" s="1086">
        <v>0</v>
      </c>
    </row>
    <row r="640" spans="1:7" x14ac:dyDescent="0.2">
      <c r="A640" s="1111" t="s">
        <v>28566</v>
      </c>
      <c r="B640" s="1086">
        <v>0</v>
      </c>
      <c r="C640" s="1086">
        <v>0</v>
      </c>
      <c r="D640" s="1086">
        <v>276800000</v>
      </c>
    </row>
    <row r="641" spans="1:7" x14ac:dyDescent="0.2">
      <c r="A641" s="1111" t="s">
        <v>28565</v>
      </c>
      <c r="B641" s="1086">
        <v>0</v>
      </c>
      <c r="C641" s="1086">
        <v>0</v>
      </c>
      <c r="D641" s="1086">
        <v>0</v>
      </c>
    </row>
    <row r="642" spans="1:7" x14ac:dyDescent="0.2">
      <c r="A642" s="1111" t="s">
        <v>28564</v>
      </c>
      <c r="B642" s="1086">
        <v>0</v>
      </c>
      <c r="C642" s="1086">
        <v>0</v>
      </c>
      <c r="D642" s="1086">
        <v>0</v>
      </c>
    </row>
    <row r="643" spans="1:7" x14ac:dyDescent="0.2">
      <c r="A643" s="1113" t="s">
        <v>28563</v>
      </c>
      <c r="B643" s="1112">
        <f>SUM(B644:B648)</f>
        <v>207175709</v>
      </c>
      <c r="C643" s="1112">
        <f>SUM(C644:C648)</f>
        <v>1022871907</v>
      </c>
      <c r="D643" s="1112">
        <f>SUM(D644:D648)</f>
        <v>1666169632</v>
      </c>
    </row>
    <row r="644" spans="1:7" x14ac:dyDescent="0.2">
      <c r="A644" s="1111" t="s">
        <v>28562</v>
      </c>
      <c r="B644" s="1086">
        <v>199157597</v>
      </c>
      <c r="C644" s="1086">
        <v>278639631</v>
      </c>
      <c r="D644" s="1086">
        <v>382122507</v>
      </c>
    </row>
    <row r="645" spans="1:7" x14ac:dyDescent="0.2">
      <c r="A645" s="1111" t="s">
        <v>28561</v>
      </c>
      <c r="B645" s="1086">
        <v>0</v>
      </c>
      <c r="C645" s="1086">
        <v>701273551</v>
      </c>
      <c r="D645" s="1086">
        <v>1243000000</v>
      </c>
    </row>
    <row r="646" spans="1:7" x14ac:dyDescent="0.2">
      <c r="A646" s="1111" t="s">
        <v>28560</v>
      </c>
      <c r="B646" s="1086">
        <v>0</v>
      </c>
      <c r="C646" s="1086">
        <v>0</v>
      </c>
      <c r="D646" s="1086">
        <v>0</v>
      </c>
    </row>
    <row r="647" spans="1:7" x14ac:dyDescent="0.2">
      <c r="A647" s="1111" t="s">
        <v>28559</v>
      </c>
      <c r="B647" s="1086">
        <v>8018112</v>
      </c>
      <c r="C647" s="1086">
        <v>42958725</v>
      </c>
      <c r="D647" s="1086">
        <v>41047125</v>
      </c>
    </row>
    <row r="648" spans="1:7" x14ac:dyDescent="0.2">
      <c r="A648" s="1111" t="s">
        <v>28558</v>
      </c>
      <c r="B648" s="1086">
        <v>0</v>
      </c>
      <c r="C648" s="1086">
        <v>0</v>
      </c>
      <c r="D648" s="1086">
        <v>0</v>
      </c>
    </row>
    <row r="649" spans="1:7" x14ac:dyDescent="0.2">
      <c r="A649" s="1113" t="s">
        <v>28557</v>
      </c>
      <c r="B649" s="1112">
        <f>B650</f>
        <v>12847774429</v>
      </c>
      <c r="C649" s="1112">
        <f>C650</f>
        <v>10720848652</v>
      </c>
      <c r="D649" s="1112">
        <f>D650</f>
        <v>14334406844</v>
      </c>
    </row>
    <row r="650" spans="1:7" x14ac:dyDescent="0.2">
      <c r="A650" s="1111" t="s">
        <v>28556</v>
      </c>
      <c r="B650" s="1086">
        <v>12847774429</v>
      </c>
      <c r="C650" s="1086">
        <v>10720848652</v>
      </c>
      <c r="D650" s="1086">
        <v>14334406844</v>
      </c>
    </row>
    <row r="651" spans="1:7" s="1082" customFormat="1" ht="18" customHeight="1" x14ac:dyDescent="0.2">
      <c r="A651" s="1110" t="s">
        <v>29071</v>
      </c>
      <c r="B651" s="1084">
        <f>B636+B643+B649</f>
        <v>13054950138</v>
      </c>
      <c r="C651" s="1084">
        <f>C636+C643+C649</f>
        <v>11745859289</v>
      </c>
      <c r="D651" s="1084">
        <f>D636+D643+D649</f>
        <v>16477376476</v>
      </c>
      <c r="E651" s="1083"/>
      <c r="F651" s="1083"/>
      <c r="G651" s="1083"/>
    </row>
    <row r="652" spans="1:7" s="1115" customFormat="1" x14ac:dyDescent="0.2">
      <c r="A652" s="1107"/>
      <c r="B652" s="1119"/>
      <c r="C652" s="1119"/>
      <c r="D652" s="1119"/>
      <c r="E652" s="1116"/>
      <c r="F652" s="1116"/>
      <c r="G652" s="1116"/>
    </row>
    <row r="653" spans="1:7" s="1115" customFormat="1" x14ac:dyDescent="0.2">
      <c r="A653" s="1107"/>
      <c r="B653" s="1117"/>
      <c r="C653" s="1117"/>
      <c r="D653" s="1117"/>
      <c r="E653" s="1116"/>
      <c r="F653" s="1116"/>
      <c r="G653" s="1116"/>
    </row>
    <row r="654" spans="1:7" s="1088" customFormat="1" ht="28.35" customHeight="1" x14ac:dyDescent="0.2">
      <c r="A654" s="1091" t="s">
        <v>28571</v>
      </c>
      <c r="B654" s="1114">
        <v>2019</v>
      </c>
      <c r="C654" s="1114" t="s">
        <v>28527</v>
      </c>
      <c r="D654" s="1114" t="s">
        <v>28526</v>
      </c>
      <c r="E654" s="1089"/>
      <c r="F654" s="1089"/>
      <c r="G654" s="1089"/>
    </row>
    <row r="655" spans="1:7" x14ac:dyDescent="0.2">
      <c r="A655" s="1113" t="s">
        <v>28570</v>
      </c>
      <c r="B655" s="1112">
        <f>SUM(B656:B661)</f>
        <v>0</v>
      </c>
      <c r="C655" s="1112">
        <f>SUM(C656:C661)</f>
        <v>0</v>
      </c>
      <c r="D655" s="1112">
        <f>SUM(D656:D661)</f>
        <v>276800000</v>
      </c>
    </row>
    <row r="656" spans="1:7" x14ac:dyDescent="0.2">
      <c r="A656" s="1111" t="s">
        <v>28569</v>
      </c>
      <c r="B656" s="1086">
        <v>0</v>
      </c>
      <c r="C656" s="1086">
        <v>0</v>
      </c>
      <c r="D656" s="1086">
        <v>0</v>
      </c>
    </row>
    <row r="657" spans="1:7" x14ac:dyDescent="0.2">
      <c r="A657" s="1111" t="s">
        <v>28568</v>
      </c>
      <c r="B657" s="1086">
        <v>0</v>
      </c>
      <c r="C657" s="1086">
        <v>0</v>
      </c>
      <c r="D657" s="1086">
        <v>0</v>
      </c>
    </row>
    <row r="658" spans="1:7" x14ac:dyDescent="0.2">
      <c r="A658" s="1111" t="s">
        <v>28567</v>
      </c>
      <c r="B658" s="1086">
        <v>0</v>
      </c>
      <c r="C658" s="1086">
        <v>0</v>
      </c>
      <c r="D658" s="1086">
        <v>0</v>
      </c>
    </row>
    <row r="659" spans="1:7" x14ac:dyDescent="0.2">
      <c r="A659" s="1111" t="s">
        <v>28566</v>
      </c>
      <c r="B659" s="1086">
        <v>0</v>
      </c>
      <c r="C659" s="1086">
        <v>0</v>
      </c>
      <c r="D659" s="1086">
        <v>276800000</v>
      </c>
    </row>
    <row r="660" spans="1:7" x14ac:dyDescent="0.2">
      <c r="A660" s="1111" t="s">
        <v>28565</v>
      </c>
      <c r="B660" s="1086">
        <v>0</v>
      </c>
      <c r="C660" s="1086">
        <v>0</v>
      </c>
      <c r="D660" s="1086">
        <v>0</v>
      </c>
    </row>
    <row r="661" spans="1:7" x14ac:dyDescent="0.2">
      <c r="A661" s="1111" t="s">
        <v>28564</v>
      </c>
      <c r="B661" s="1086">
        <v>0</v>
      </c>
      <c r="C661" s="1086">
        <v>0</v>
      </c>
      <c r="D661" s="1086">
        <v>0</v>
      </c>
    </row>
    <row r="662" spans="1:7" x14ac:dyDescent="0.2">
      <c r="A662" s="1113" t="s">
        <v>28563</v>
      </c>
      <c r="B662" s="1112">
        <f>SUM(B663:B667)</f>
        <v>6403829.7299999995</v>
      </c>
      <c r="C662" s="1112">
        <f>SUM(C663:C667)</f>
        <v>13973056</v>
      </c>
      <c r="D662" s="1112">
        <f>SUM(D663:D667)</f>
        <v>41047125</v>
      </c>
    </row>
    <row r="663" spans="1:7" x14ac:dyDescent="0.2">
      <c r="A663" s="1111" t="s">
        <v>28562</v>
      </c>
      <c r="B663" s="1086">
        <v>0</v>
      </c>
      <c r="C663" s="1086">
        <v>0</v>
      </c>
      <c r="D663" s="1086">
        <v>0</v>
      </c>
    </row>
    <row r="664" spans="1:7" x14ac:dyDescent="0.2">
      <c r="A664" s="1111" t="s">
        <v>28561</v>
      </c>
      <c r="B664" s="1086">
        <v>0</v>
      </c>
      <c r="C664" s="1086">
        <v>0</v>
      </c>
      <c r="D664" s="1086">
        <v>0</v>
      </c>
    </row>
    <row r="665" spans="1:7" x14ac:dyDescent="0.2">
      <c r="A665" s="1111" t="s">
        <v>28560</v>
      </c>
      <c r="B665" s="1086">
        <v>0</v>
      </c>
      <c r="C665" s="1086">
        <v>0</v>
      </c>
      <c r="D665" s="1086">
        <v>0</v>
      </c>
    </row>
    <row r="666" spans="1:7" x14ac:dyDescent="0.2">
      <c r="A666" s="1111" t="s">
        <v>28559</v>
      </c>
      <c r="B666" s="1086">
        <v>6403829.7299999995</v>
      </c>
      <c r="C666" s="1086">
        <v>13973056</v>
      </c>
      <c r="D666" s="1086">
        <v>41047125</v>
      </c>
    </row>
    <row r="667" spans="1:7" x14ac:dyDescent="0.2">
      <c r="A667" s="1111" t="s">
        <v>28558</v>
      </c>
      <c r="B667" s="1086">
        <v>0</v>
      </c>
      <c r="C667" s="1086">
        <v>0</v>
      </c>
      <c r="D667" s="1086">
        <v>0</v>
      </c>
    </row>
    <row r="668" spans="1:7" x14ac:dyDescent="0.2">
      <c r="A668" s="1113" t="s">
        <v>28557</v>
      </c>
      <c r="B668" s="1112">
        <f>B669</f>
        <v>12197908293.129999</v>
      </c>
      <c r="C668" s="1112">
        <f>C669</f>
        <v>10141307348</v>
      </c>
      <c r="D668" s="1112">
        <f>D669</f>
        <v>14334406844</v>
      </c>
    </row>
    <row r="669" spans="1:7" x14ac:dyDescent="0.2">
      <c r="A669" s="1111" t="s">
        <v>28556</v>
      </c>
      <c r="B669" s="1086">
        <v>12197908293.129999</v>
      </c>
      <c r="C669" s="1086">
        <v>10141307348</v>
      </c>
      <c r="D669" s="1086">
        <v>14334406844</v>
      </c>
    </row>
    <row r="670" spans="1:7" s="1082" customFormat="1" ht="18" customHeight="1" x14ac:dyDescent="0.2">
      <c r="A670" s="1110" t="s">
        <v>29071</v>
      </c>
      <c r="B670" s="1084">
        <f>B655+B662+B668</f>
        <v>12204312122.859999</v>
      </c>
      <c r="C670" s="1084">
        <f>C655+C662+C668</f>
        <v>10155280404</v>
      </c>
      <c r="D670" s="1084">
        <f>D655+D662+D668</f>
        <v>14652253969</v>
      </c>
      <c r="E670" s="1083"/>
      <c r="F670" s="1083"/>
      <c r="G670" s="1083"/>
    </row>
    <row r="671" spans="1:7" x14ac:dyDescent="0.2">
      <c r="A671" s="1109" t="s">
        <v>28522</v>
      </c>
    </row>
    <row r="672" spans="1:7" x14ac:dyDescent="0.2">
      <c r="A672" s="1102" t="s">
        <v>28521</v>
      </c>
    </row>
    <row r="673" spans="1:11" s="1057" customFormat="1" ht="12" x14ac:dyDescent="0.2">
      <c r="A673" s="1057" t="s">
        <v>28538</v>
      </c>
      <c r="E673" s="1097"/>
      <c r="F673" s="1097"/>
      <c r="G673" s="1097"/>
      <c r="J673" s="1097"/>
      <c r="K673" s="1097"/>
    </row>
    <row r="674" spans="1:11" s="1057" customFormat="1" ht="12" x14ac:dyDescent="0.2">
      <c r="A674" s="1057" t="s">
        <v>28537</v>
      </c>
      <c r="E674" s="1097"/>
      <c r="F674" s="1097"/>
      <c r="G674" s="1097"/>
      <c r="J674" s="1097"/>
      <c r="K674" s="1097"/>
    </row>
    <row r="675" spans="1:11" s="1057" customFormat="1" ht="12" x14ac:dyDescent="0.2">
      <c r="E675" s="1097"/>
      <c r="F675" s="1097"/>
      <c r="G675" s="1097"/>
      <c r="J675" s="1097"/>
      <c r="K675" s="1097"/>
    </row>
    <row r="676" spans="1:11" s="1057" customFormat="1" ht="12" x14ac:dyDescent="0.2">
      <c r="A676" s="1587" t="s">
        <v>28575</v>
      </c>
      <c r="B676" s="1587"/>
      <c r="C676" s="1587"/>
      <c r="D676" s="1587"/>
      <c r="E676" s="1098"/>
      <c r="F676" s="1098"/>
      <c r="G676" s="1098"/>
      <c r="H676" s="1099"/>
      <c r="I676" s="1099"/>
      <c r="J676" s="1097"/>
      <c r="K676" s="1097"/>
    </row>
    <row r="677" spans="1:11" s="1057" customFormat="1" ht="12" x14ac:dyDescent="0.2">
      <c r="A677" s="1587" t="s">
        <v>627</v>
      </c>
      <c r="B677" s="1587"/>
      <c r="C677" s="1587"/>
      <c r="D677" s="1587"/>
      <c r="E677" s="1098"/>
      <c r="F677" s="1098"/>
      <c r="G677" s="1098"/>
      <c r="H677" s="1099"/>
      <c r="I677" s="1099"/>
      <c r="J677" s="1097"/>
      <c r="K677" s="1097"/>
    </row>
    <row r="678" spans="1:11" s="1057" customFormat="1" ht="12" x14ac:dyDescent="0.2">
      <c r="A678" s="1587" t="s">
        <v>28574</v>
      </c>
      <c r="B678" s="1587"/>
      <c r="C678" s="1587"/>
      <c r="D678" s="1587"/>
      <c r="E678" s="1098"/>
      <c r="F678" s="1098"/>
      <c r="G678" s="1098"/>
      <c r="H678" s="1099"/>
      <c r="I678" s="1099"/>
      <c r="J678" s="1097"/>
      <c r="K678" s="1097"/>
    </row>
    <row r="679" spans="1:11" s="1057" customFormat="1" ht="12" x14ac:dyDescent="0.2">
      <c r="A679" s="1587" t="s">
        <v>28534</v>
      </c>
      <c r="B679" s="1587"/>
      <c r="C679" s="1587"/>
      <c r="D679" s="1587"/>
      <c r="E679" s="1098"/>
      <c r="F679" s="1098"/>
      <c r="G679" s="1098"/>
      <c r="H679" s="1099"/>
      <c r="I679" s="1099"/>
      <c r="J679" s="1097"/>
      <c r="K679" s="1097"/>
    </row>
    <row r="680" spans="1:11" x14ac:dyDescent="0.2">
      <c r="A680" s="1057"/>
      <c r="B680" s="1057"/>
    </row>
    <row r="681" spans="1:11" x14ac:dyDescent="0.2">
      <c r="A681" s="1095" t="s">
        <v>28533</v>
      </c>
      <c r="B681" s="1095" t="s">
        <v>28554</v>
      </c>
    </row>
    <row r="682" spans="1:11" s="1115" customFormat="1" ht="17.25" customHeight="1" x14ac:dyDescent="0.2">
      <c r="A682" s="1107" t="s">
        <v>28532</v>
      </c>
      <c r="B682" s="1588" t="s">
        <v>28546</v>
      </c>
      <c r="C682" s="1588"/>
      <c r="D682" s="1588"/>
      <c r="E682" s="1116"/>
      <c r="F682" s="1116"/>
      <c r="G682" s="1116"/>
    </row>
    <row r="683" spans="1:11" s="1088" customFormat="1" ht="28.35" customHeight="1" x14ac:dyDescent="0.2">
      <c r="A683" s="1091" t="s">
        <v>28573</v>
      </c>
      <c r="B683" s="1114">
        <v>2019</v>
      </c>
      <c r="C683" s="1114">
        <v>2020</v>
      </c>
      <c r="D683" s="1114" t="s">
        <v>28526</v>
      </c>
      <c r="E683" s="1089"/>
      <c r="F683" s="1089"/>
      <c r="G683" s="1089"/>
    </row>
    <row r="684" spans="1:11" x14ac:dyDescent="0.2">
      <c r="A684" s="1113" t="s">
        <v>28570</v>
      </c>
      <c r="B684" s="1112">
        <f>SUM(B685:B690)</f>
        <v>3417000</v>
      </c>
      <c r="C684" s="1112">
        <f>SUM(C685:C690)</f>
        <v>2474652</v>
      </c>
      <c r="D684" s="1112">
        <f>SUM(D685:D690)</f>
        <v>1564928</v>
      </c>
    </row>
    <row r="685" spans="1:11" x14ac:dyDescent="0.2">
      <c r="A685" s="1111" t="s">
        <v>28569</v>
      </c>
      <c r="B685" s="1086">
        <v>0</v>
      </c>
      <c r="C685" s="1086">
        <v>0</v>
      </c>
      <c r="D685" s="1086">
        <v>0</v>
      </c>
    </row>
    <row r="686" spans="1:11" x14ac:dyDescent="0.2">
      <c r="A686" s="1111" t="s">
        <v>28568</v>
      </c>
      <c r="B686" s="1086">
        <v>0</v>
      </c>
      <c r="C686" s="1086">
        <v>0</v>
      </c>
      <c r="D686" s="1086">
        <v>0</v>
      </c>
    </row>
    <row r="687" spans="1:11" x14ac:dyDescent="0.2">
      <c r="A687" s="1111" t="s">
        <v>28567</v>
      </c>
      <c r="B687" s="1086">
        <v>0</v>
      </c>
      <c r="C687" s="1086">
        <v>0</v>
      </c>
      <c r="D687" s="1086">
        <v>0</v>
      </c>
    </row>
    <row r="688" spans="1:11" x14ac:dyDescent="0.2">
      <c r="A688" s="1111" t="s">
        <v>28566</v>
      </c>
      <c r="B688" s="1086">
        <v>3417000</v>
      </c>
      <c r="C688" s="1086">
        <v>2474652</v>
      </c>
      <c r="D688" s="1086">
        <v>1564928</v>
      </c>
    </row>
    <row r="689" spans="1:7" x14ac:dyDescent="0.2">
      <c r="A689" s="1111" t="s">
        <v>28565</v>
      </c>
      <c r="B689" s="1086">
        <v>0</v>
      </c>
      <c r="C689" s="1086">
        <v>0</v>
      </c>
      <c r="D689" s="1086">
        <v>0</v>
      </c>
    </row>
    <row r="690" spans="1:7" x14ac:dyDescent="0.2">
      <c r="A690" s="1111" t="s">
        <v>28564</v>
      </c>
      <c r="B690" s="1086">
        <v>0</v>
      </c>
      <c r="C690" s="1086">
        <v>0</v>
      </c>
      <c r="D690" s="1086">
        <v>0</v>
      </c>
    </row>
    <row r="691" spans="1:7" x14ac:dyDescent="0.2">
      <c r="A691" s="1113" t="s">
        <v>28563</v>
      </c>
      <c r="B691" s="1112">
        <f>SUM(B692:B696)</f>
        <v>0</v>
      </c>
      <c r="C691" s="1112">
        <f>SUM(C692:C696)</f>
        <v>189348</v>
      </c>
      <c r="D691" s="1112">
        <f>SUM(D692:D696)</f>
        <v>0</v>
      </c>
    </row>
    <row r="692" spans="1:7" x14ac:dyDescent="0.2">
      <c r="A692" s="1111" t="s">
        <v>28562</v>
      </c>
      <c r="B692" s="1086">
        <v>0</v>
      </c>
      <c r="C692" s="1086">
        <v>0</v>
      </c>
      <c r="D692" s="1086">
        <v>0</v>
      </c>
    </row>
    <row r="693" spans="1:7" x14ac:dyDescent="0.2">
      <c r="A693" s="1111" t="s">
        <v>28561</v>
      </c>
      <c r="B693" s="1086">
        <v>0</v>
      </c>
      <c r="C693" s="1086">
        <v>0</v>
      </c>
      <c r="D693" s="1086">
        <v>0</v>
      </c>
    </row>
    <row r="694" spans="1:7" x14ac:dyDescent="0.2">
      <c r="A694" s="1111" t="s">
        <v>28560</v>
      </c>
      <c r="B694" s="1086">
        <v>0</v>
      </c>
      <c r="C694" s="1086">
        <v>0</v>
      </c>
      <c r="D694" s="1086">
        <v>0</v>
      </c>
    </row>
    <row r="695" spans="1:7" x14ac:dyDescent="0.2">
      <c r="A695" s="1111" t="s">
        <v>28559</v>
      </c>
      <c r="B695" s="1086">
        <v>0</v>
      </c>
      <c r="C695" s="1086">
        <v>189348</v>
      </c>
      <c r="D695" s="1086">
        <v>0</v>
      </c>
    </row>
    <row r="696" spans="1:7" x14ac:dyDescent="0.2">
      <c r="A696" s="1111" t="s">
        <v>28558</v>
      </c>
      <c r="B696" s="1086">
        <v>0</v>
      </c>
      <c r="C696" s="1086">
        <v>0</v>
      </c>
      <c r="D696" s="1086">
        <v>0</v>
      </c>
    </row>
    <row r="697" spans="1:7" x14ac:dyDescent="0.2">
      <c r="A697" s="1113" t="s">
        <v>28557</v>
      </c>
      <c r="B697" s="1112">
        <f>B698</f>
        <v>0</v>
      </c>
      <c r="C697" s="1112">
        <f>C698</f>
        <v>0</v>
      </c>
      <c r="D697" s="1112">
        <f>D698</f>
        <v>0</v>
      </c>
    </row>
    <row r="698" spans="1:7" x14ac:dyDescent="0.2">
      <c r="A698" s="1111" t="s">
        <v>28556</v>
      </c>
      <c r="B698" s="1086">
        <v>0</v>
      </c>
      <c r="C698" s="1086">
        <v>0</v>
      </c>
      <c r="D698" s="1086">
        <v>0</v>
      </c>
    </row>
    <row r="699" spans="1:7" s="1082" customFormat="1" ht="18" customHeight="1" x14ac:dyDescent="0.2">
      <c r="A699" s="1110" t="s">
        <v>29071</v>
      </c>
      <c r="B699" s="1084">
        <f>B684+B691+B697</f>
        <v>3417000</v>
      </c>
      <c r="C699" s="1084">
        <f>C684+C691+C697</f>
        <v>2664000</v>
      </c>
      <c r="D699" s="1084">
        <f>D684+D691+D697</f>
        <v>1564928</v>
      </c>
      <c r="E699" s="1083"/>
      <c r="F699" s="1083"/>
      <c r="G699" s="1083"/>
    </row>
    <row r="700" spans="1:7" s="1115" customFormat="1" x14ac:dyDescent="0.2">
      <c r="A700" s="1107"/>
      <c r="B700" s="1119"/>
      <c r="C700" s="1119"/>
      <c r="D700" s="1119"/>
      <c r="E700" s="1116"/>
      <c r="F700" s="1116"/>
      <c r="G700" s="1116"/>
    </row>
    <row r="701" spans="1:7" s="1115" customFormat="1" x14ac:dyDescent="0.2">
      <c r="A701" s="1107"/>
      <c r="B701" s="1117"/>
      <c r="C701" s="1117"/>
      <c r="D701" s="1117"/>
      <c r="E701" s="1116"/>
      <c r="F701" s="1116"/>
      <c r="G701" s="1116"/>
    </row>
    <row r="702" spans="1:7" s="1088" customFormat="1" ht="28.35" customHeight="1" x14ac:dyDescent="0.2">
      <c r="A702" s="1091" t="s">
        <v>28572</v>
      </c>
      <c r="B702" s="1114">
        <v>2019</v>
      </c>
      <c r="C702" s="1114" t="s">
        <v>28527</v>
      </c>
      <c r="D702" s="1114" t="s">
        <v>28526</v>
      </c>
      <c r="E702" s="1089"/>
      <c r="F702" s="1089"/>
      <c r="G702" s="1089"/>
    </row>
    <row r="703" spans="1:7" x14ac:dyDescent="0.2">
      <c r="A703" s="1113" t="s">
        <v>28570</v>
      </c>
      <c r="B703" s="1112">
        <f>SUM(B704:B709)</f>
        <v>3336354</v>
      </c>
      <c r="C703" s="1112">
        <f>SUM(C704:C709)</f>
        <v>2474652</v>
      </c>
      <c r="D703" s="1112">
        <f>SUM(D704:D709)</f>
        <v>1564928</v>
      </c>
    </row>
    <row r="704" spans="1:7" x14ac:dyDescent="0.2">
      <c r="A704" s="1111" t="s">
        <v>28569</v>
      </c>
      <c r="B704" s="1086">
        <v>0</v>
      </c>
      <c r="C704" s="1086">
        <v>0</v>
      </c>
      <c r="D704" s="1086">
        <v>0</v>
      </c>
    </row>
    <row r="705" spans="1:7" x14ac:dyDescent="0.2">
      <c r="A705" s="1111" t="s">
        <v>28568</v>
      </c>
      <c r="B705" s="1086">
        <v>0</v>
      </c>
      <c r="C705" s="1086">
        <v>0</v>
      </c>
      <c r="D705" s="1086">
        <v>0</v>
      </c>
    </row>
    <row r="706" spans="1:7" x14ac:dyDescent="0.2">
      <c r="A706" s="1111" t="s">
        <v>28567</v>
      </c>
      <c r="B706" s="1086">
        <v>0</v>
      </c>
      <c r="C706" s="1086">
        <v>0</v>
      </c>
      <c r="D706" s="1086">
        <v>0</v>
      </c>
    </row>
    <row r="707" spans="1:7" x14ac:dyDescent="0.2">
      <c r="A707" s="1111" t="s">
        <v>28566</v>
      </c>
      <c r="B707" s="1086">
        <v>3336354</v>
      </c>
      <c r="C707" s="1086">
        <v>2474652</v>
      </c>
      <c r="D707" s="1086">
        <v>1564928</v>
      </c>
    </row>
    <row r="708" spans="1:7" x14ac:dyDescent="0.2">
      <c r="A708" s="1111" t="s">
        <v>28565</v>
      </c>
      <c r="B708" s="1086">
        <v>0</v>
      </c>
      <c r="C708" s="1086">
        <v>0</v>
      </c>
      <c r="D708" s="1086">
        <v>0</v>
      </c>
    </row>
    <row r="709" spans="1:7" x14ac:dyDescent="0.2">
      <c r="A709" s="1111" t="s">
        <v>28564</v>
      </c>
      <c r="B709" s="1086">
        <v>0</v>
      </c>
      <c r="C709" s="1086">
        <v>0</v>
      </c>
      <c r="D709" s="1086">
        <v>0</v>
      </c>
    </row>
    <row r="710" spans="1:7" x14ac:dyDescent="0.2">
      <c r="A710" s="1113" t="s">
        <v>28563</v>
      </c>
      <c r="B710" s="1112">
        <f>SUM(B711:B715)</f>
        <v>2840646</v>
      </c>
      <c r="C710" s="1112">
        <f>SUM(C711:C715)</f>
        <v>189348</v>
      </c>
      <c r="D710" s="1112">
        <f>SUM(D711:D715)</f>
        <v>0</v>
      </c>
    </row>
    <row r="711" spans="1:7" x14ac:dyDescent="0.2">
      <c r="A711" s="1111" t="s">
        <v>28562</v>
      </c>
      <c r="B711" s="1086">
        <v>0</v>
      </c>
      <c r="C711" s="1086">
        <v>0</v>
      </c>
      <c r="D711" s="1086">
        <v>0</v>
      </c>
    </row>
    <row r="712" spans="1:7" x14ac:dyDescent="0.2">
      <c r="A712" s="1111" t="s">
        <v>28561</v>
      </c>
      <c r="B712" s="1086">
        <v>0</v>
      </c>
      <c r="C712" s="1086">
        <v>0</v>
      </c>
      <c r="D712" s="1086">
        <v>0</v>
      </c>
    </row>
    <row r="713" spans="1:7" x14ac:dyDescent="0.2">
      <c r="A713" s="1111" t="s">
        <v>28560</v>
      </c>
      <c r="B713" s="1086">
        <v>0</v>
      </c>
      <c r="C713" s="1086">
        <v>0</v>
      </c>
      <c r="D713" s="1086">
        <v>0</v>
      </c>
    </row>
    <row r="714" spans="1:7" x14ac:dyDescent="0.2">
      <c r="A714" s="1111" t="s">
        <v>28559</v>
      </c>
      <c r="B714" s="1086">
        <v>2840646</v>
      </c>
      <c r="C714" s="1086">
        <v>189348</v>
      </c>
      <c r="D714" s="1086">
        <v>0</v>
      </c>
    </row>
    <row r="715" spans="1:7" x14ac:dyDescent="0.2">
      <c r="A715" s="1111" t="s">
        <v>28558</v>
      </c>
      <c r="B715" s="1086">
        <v>0</v>
      </c>
      <c r="C715" s="1086">
        <v>0</v>
      </c>
      <c r="D715" s="1086">
        <v>0</v>
      </c>
    </row>
    <row r="716" spans="1:7" x14ac:dyDescent="0.2">
      <c r="A716" s="1113" t="s">
        <v>28557</v>
      </c>
      <c r="B716" s="1112">
        <f>B717</f>
        <v>0</v>
      </c>
      <c r="C716" s="1112">
        <f>C717</f>
        <v>0</v>
      </c>
      <c r="D716" s="1112">
        <f>D717</f>
        <v>0</v>
      </c>
    </row>
    <row r="717" spans="1:7" x14ac:dyDescent="0.2">
      <c r="A717" s="1111" t="s">
        <v>28556</v>
      </c>
      <c r="B717" s="1086">
        <v>0</v>
      </c>
      <c r="C717" s="1086">
        <v>0</v>
      </c>
      <c r="D717" s="1086">
        <v>0</v>
      </c>
    </row>
    <row r="718" spans="1:7" s="1082" customFormat="1" ht="18" customHeight="1" x14ac:dyDescent="0.2">
      <c r="A718" s="1110" t="s">
        <v>29071</v>
      </c>
      <c r="B718" s="1084">
        <f>B703+B710+B716</f>
        <v>6177000</v>
      </c>
      <c r="C718" s="1084">
        <f>C703+C710+C716</f>
        <v>2664000</v>
      </c>
      <c r="D718" s="1084">
        <f>D703+D710+D716</f>
        <v>1564928</v>
      </c>
      <c r="E718" s="1083"/>
      <c r="F718" s="1083"/>
      <c r="G718" s="1083"/>
    </row>
    <row r="719" spans="1:7" s="1115" customFormat="1" ht="17.25" customHeight="1" x14ac:dyDescent="0.2">
      <c r="A719" s="1107"/>
      <c r="B719" s="1119"/>
      <c r="C719" s="1119"/>
      <c r="D719" s="1119"/>
      <c r="E719" s="1116"/>
      <c r="F719" s="1116"/>
      <c r="G719" s="1116"/>
    </row>
    <row r="720" spans="1:7" s="1115" customFormat="1" ht="17.25" customHeight="1" x14ac:dyDescent="0.2">
      <c r="A720" s="1107"/>
      <c r="B720" s="1117"/>
      <c r="C720" s="1117"/>
      <c r="D720" s="1117"/>
      <c r="E720" s="1116"/>
      <c r="F720" s="1116"/>
      <c r="G720" s="1116"/>
    </row>
    <row r="721" spans="1:7" s="1088" customFormat="1" ht="28.35" customHeight="1" x14ac:dyDescent="0.2">
      <c r="A721" s="1091" t="s">
        <v>28571</v>
      </c>
      <c r="B721" s="1114">
        <v>2019</v>
      </c>
      <c r="C721" s="1114" t="s">
        <v>28527</v>
      </c>
      <c r="D721" s="1114" t="s">
        <v>28526</v>
      </c>
      <c r="E721" s="1089"/>
      <c r="F721" s="1089"/>
      <c r="G721" s="1089"/>
    </row>
    <row r="722" spans="1:7" x14ac:dyDescent="0.2">
      <c r="A722" s="1113" t="s">
        <v>28570</v>
      </c>
      <c r="B722" s="1112">
        <f>SUM(B723:B728)</f>
        <v>2041776.88</v>
      </c>
      <c r="C722" s="1112">
        <f>SUM(C723:C728)</f>
        <v>2474652</v>
      </c>
      <c r="D722" s="1112">
        <f>SUM(D723:D728)</f>
        <v>1564928</v>
      </c>
    </row>
    <row r="723" spans="1:7" x14ac:dyDescent="0.2">
      <c r="A723" s="1111" t="s">
        <v>28569</v>
      </c>
      <c r="B723" s="1086">
        <v>0</v>
      </c>
      <c r="C723" s="1086">
        <v>0</v>
      </c>
      <c r="D723" s="1086">
        <v>0</v>
      </c>
    </row>
    <row r="724" spans="1:7" x14ac:dyDescent="0.2">
      <c r="A724" s="1111" t="s">
        <v>28568</v>
      </c>
      <c r="B724" s="1086">
        <v>0</v>
      </c>
      <c r="C724" s="1086">
        <v>0</v>
      </c>
      <c r="D724" s="1086">
        <v>0</v>
      </c>
    </row>
    <row r="725" spans="1:7" x14ac:dyDescent="0.2">
      <c r="A725" s="1111" t="s">
        <v>28567</v>
      </c>
      <c r="B725" s="1086">
        <v>0</v>
      </c>
      <c r="C725" s="1086">
        <v>0</v>
      </c>
      <c r="D725" s="1086">
        <v>0</v>
      </c>
    </row>
    <row r="726" spans="1:7" x14ac:dyDescent="0.2">
      <c r="A726" s="1111" t="s">
        <v>28566</v>
      </c>
      <c r="B726" s="1086">
        <v>2041776.88</v>
      </c>
      <c r="C726" s="1086">
        <v>2474652</v>
      </c>
      <c r="D726" s="1086">
        <v>1564928</v>
      </c>
    </row>
    <row r="727" spans="1:7" x14ac:dyDescent="0.2">
      <c r="A727" s="1111" t="s">
        <v>28565</v>
      </c>
      <c r="B727" s="1086">
        <v>0</v>
      </c>
      <c r="C727" s="1086">
        <v>0</v>
      </c>
      <c r="D727" s="1086">
        <v>0</v>
      </c>
    </row>
    <row r="728" spans="1:7" x14ac:dyDescent="0.2">
      <c r="A728" s="1111" t="s">
        <v>28564</v>
      </c>
      <c r="B728" s="1086">
        <v>0</v>
      </c>
      <c r="C728" s="1086">
        <v>0</v>
      </c>
      <c r="D728" s="1086">
        <v>0</v>
      </c>
    </row>
    <row r="729" spans="1:7" x14ac:dyDescent="0.2">
      <c r="A729" s="1113" t="s">
        <v>28563</v>
      </c>
      <c r="B729" s="1112">
        <f>SUM(B730:B734)</f>
        <v>2420241.39</v>
      </c>
      <c r="C729" s="1112">
        <f>SUM(C730:C734)</f>
        <v>189348</v>
      </c>
      <c r="D729" s="1112">
        <f>SUM(D730:D734)</f>
        <v>0</v>
      </c>
    </row>
    <row r="730" spans="1:7" x14ac:dyDescent="0.2">
      <c r="A730" s="1111" t="s">
        <v>28562</v>
      </c>
      <c r="B730" s="1086">
        <v>0</v>
      </c>
      <c r="C730" s="1086">
        <v>0</v>
      </c>
      <c r="D730" s="1086">
        <v>0</v>
      </c>
    </row>
    <row r="731" spans="1:7" x14ac:dyDescent="0.2">
      <c r="A731" s="1111" t="s">
        <v>28561</v>
      </c>
      <c r="B731" s="1086">
        <v>0</v>
      </c>
      <c r="C731" s="1086">
        <v>0</v>
      </c>
      <c r="D731" s="1086">
        <v>0</v>
      </c>
    </row>
    <row r="732" spans="1:7" x14ac:dyDescent="0.2">
      <c r="A732" s="1111" t="s">
        <v>28560</v>
      </c>
      <c r="B732" s="1086">
        <v>0</v>
      </c>
      <c r="C732" s="1086">
        <v>0</v>
      </c>
      <c r="D732" s="1086">
        <v>0</v>
      </c>
    </row>
    <row r="733" spans="1:7" x14ac:dyDescent="0.2">
      <c r="A733" s="1111" t="s">
        <v>28559</v>
      </c>
      <c r="B733" s="1086">
        <v>2420241.39</v>
      </c>
      <c r="C733" s="1086">
        <v>189348</v>
      </c>
      <c r="D733" s="1086">
        <v>0</v>
      </c>
    </row>
    <row r="734" spans="1:7" x14ac:dyDescent="0.2">
      <c r="A734" s="1111" t="s">
        <v>28558</v>
      </c>
      <c r="B734" s="1086">
        <v>0</v>
      </c>
      <c r="C734" s="1086">
        <v>0</v>
      </c>
      <c r="D734" s="1086">
        <v>0</v>
      </c>
    </row>
    <row r="735" spans="1:7" x14ac:dyDescent="0.2">
      <c r="A735" s="1113" t="s">
        <v>28557</v>
      </c>
      <c r="B735" s="1112">
        <f>B736</f>
        <v>0</v>
      </c>
      <c r="C735" s="1112">
        <f>C736</f>
        <v>0</v>
      </c>
      <c r="D735" s="1112">
        <f>D736</f>
        <v>0</v>
      </c>
    </row>
    <row r="736" spans="1:7" x14ac:dyDescent="0.2">
      <c r="A736" s="1111" t="s">
        <v>28556</v>
      </c>
      <c r="B736" s="1086">
        <v>0</v>
      </c>
      <c r="C736" s="1086">
        <v>0</v>
      </c>
      <c r="D736" s="1086">
        <v>0</v>
      </c>
    </row>
    <row r="737" spans="1:11" s="1082" customFormat="1" ht="18" customHeight="1" x14ac:dyDescent="0.2">
      <c r="A737" s="1110" t="s">
        <v>29071</v>
      </c>
      <c r="B737" s="1084">
        <f>B722+B729+B735</f>
        <v>4462018.2699999996</v>
      </c>
      <c r="C737" s="1084">
        <f>C722+C729+C735</f>
        <v>2664000</v>
      </c>
      <c r="D737" s="1084">
        <f>D722+D729+D735</f>
        <v>1564928</v>
      </c>
      <c r="E737" s="1083"/>
      <c r="F737" s="1083"/>
      <c r="G737" s="1083"/>
    </row>
    <row r="738" spans="1:11" x14ac:dyDescent="0.2">
      <c r="A738" s="1109" t="s">
        <v>28522</v>
      </c>
    </row>
    <row r="739" spans="1:11" x14ac:dyDescent="0.2">
      <c r="A739" s="1102" t="s">
        <v>28521</v>
      </c>
    </row>
    <row r="740" spans="1:11" s="1057" customFormat="1" ht="12" x14ac:dyDescent="0.2">
      <c r="A740" s="1057" t="s">
        <v>28538</v>
      </c>
      <c r="E740" s="1097"/>
      <c r="F740" s="1097"/>
      <c r="G740" s="1097"/>
      <c r="J740" s="1097"/>
      <c r="K740" s="1097"/>
    </row>
    <row r="741" spans="1:11" s="1057" customFormat="1" ht="12" x14ac:dyDescent="0.2">
      <c r="A741" s="1057" t="s">
        <v>28537</v>
      </c>
      <c r="E741" s="1097"/>
      <c r="F741" s="1097"/>
      <c r="G741" s="1097"/>
      <c r="J741" s="1097"/>
      <c r="K741" s="1097"/>
    </row>
    <row r="742" spans="1:11" s="1057" customFormat="1" ht="12" x14ac:dyDescent="0.2">
      <c r="E742" s="1097"/>
      <c r="F742" s="1097"/>
      <c r="G742" s="1097"/>
      <c r="J742" s="1097"/>
      <c r="K742" s="1097"/>
    </row>
    <row r="743" spans="1:11" s="1057" customFormat="1" ht="12" x14ac:dyDescent="0.2">
      <c r="A743" s="1587" t="s">
        <v>28575</v>
      </c>
      <c r="B743" s="1587"/>
      <c r="C743" s="1587"/>
      <c r="D743" s="1587"/>
      <c r="E743" s="1098"/>
      <c r="F743" s="1098"/>
      <c r="G743" s="1098"/>
      <c r="H743" s="1099"/>
      <c r="I743" s="1099"/>
      <c r="J743" s="1097"/>
      <c r="K743" s="1097"/>
    </row>
    <row r="744" spans="1:11" s="1057" customFormat="1" ht="12" x14ac:dyDescent="0.2">
      <c r="A744" s="1587" t="s">
        <v>627</v>
      </c>
      <c r="B744" s="1587"/>
      <c r="C744" s="1587"/>
      <c r="D744" s="1587"/>
      <c r="E744" s="1098"/>
      <c r="F744" s="1098"/>
      <c r="G744" s="1098"/>
      <c r="H744" s="1099"/>
      <c r="I744" s="1099"/>
      <c r="J744" s="1097"/>
      <c r="K744" s="1097"/>
    </row>
    <row r="745" spans="1:11" s="1057" customFormat="1" ht="12" x14ac:dyDescent="0.2">
      <c r="A745" s="1587" t="s">
        <v>28574</v>
      </c>
      <c r="B745" s="1587"/>
      <c r="C745" s="1587"/>
      <c r="D745" s="1587"/>
      <c r="E745" s="1098"/>
      <c r="F745" s="1098"/>
      <c r="G745" s="1098"/>
      <c r="H745" s="1099"/>
      <c r="I745" s="1099"/>
      <c r="J745" s="1097"/>
      <c r="K745" s="1097"/>
    </row>
    <row r="746" spans="1:11" s="1057" customFormat="1" ht="12" x14ac:dyDescent="0.2">
      <c r="A746" s="1587" t="s">
        <v>28534</v>
      </c>
      <c r="B746" s="1587"/>
      <c r="C746" s="1587"/>
      <c r="D746" s="1587"/>
      <c r="E746" s="1098"/>
      <c r="F746" s="1098"/>
      <c r="G746" s="1098"/>
      <c r="H746" s="1099"/>
      <c r="I746" s="1099"/>
      <c r="J746" s="1097"/>
      <c r="K746" s="1097"/>
    </row>
    <row r="747" spans="1:11" x14ac:dyDescent="0.2">
      <c r="A747" s="1057"/>
      <c r="B747" s="1057"/>
    </row>
    <row r="748" spans="1:11" ht="25.5" customHeight="1" x14ac:dyDescent="0.2">
      <c r="A748" s="1101" t="s">
        <v>28533</v>
      </c>
      <c r="B748" s="1590" t="s">
        <v>42</v>
      </c>
      <c r="C748" s="1590"/>
      <c r="D748" s="1590"/>
    </row>
    <row r="749" spans="1:11" s="1115" customFormat="1" ht="17.25" customHeight="1" x14ac:dyDescent="0.2">
      <c r="A749" s="1118" t="s">
        <v>28532</v>
      </c>
      <c r="B749" s="1588" t="s">
        <v>28541</v>
      </c>
      <c r="C749" s="1588"/>
      <c r="D749" s="1588"/>
      <c r="E749" s="1116"/>
      <c r="F749" s="1116"/>
      <c r="G749" s="1116"/>
    </row>
    <row r="750" spans="1:11" s="1088" customFormat="1" ht="28.35" customHeight="1" x14ac:dyDescent="0.2">
      <c r="A750" s="1091" t="s">
        <v>28573</v>
      </c>
      <c r="B750" s="1114">
        <v>2019</v>
      </c>
      <c r="C750" s="1114">
        <v>2020</v>
      </c>
      <c r="D750" s="1114" t="s">
        <v>28526</v>
      </c>
      <c r="E750" s="1089"/>
      <c r="F750" s="1089"/>
      <c r="G750" s="1089"/>
    </row>
    <row r="751" spans="1:11" x14ac:dyDescent="0.2">
      <c r="A751" s="1113" t="s">
        <v>28570</v>
      </c>
      <c r="B751" s="1112">
        <f>SUM(B752:B757)</f>
        <v>164407683</v>
      </c>
      <c r="C751" s="1112">
        <f>SUM(C752:C757)</f>
        <v>142261648</v>
      </c>
      <c r="D751" s="1112">
        <f>SUM(D752:D757)</f>
        <v>121100608</v>
      </c>
    </row>
    <row r="752" spans="1:11" x14ac:dyDescent="0.2">
      <c r="A752" s="1111" t="s">
        <v>28569</v>
      </c>
      <c r="B752" s="1086">
        <f t="shared" ref="B752:D757" si="42">B819+B886+B953</f>
        <v>0</v>
      </c>
      <c r="C752" s="1086">
        <f t="shared" si="42"/>
        <v>0</v>
      </c>
      <c r="D752" s="1086">
        <f t="shared" si="42"/>
        <v>0</v>
      </c>
    </row>
    <row r="753" spans="1:7" x14ac:dyDescent="0.2">
      <c r="A753" s="1111" t="s">
        <v>28568</v>
      </c>
      <c r="B753" s="1086">
        <f t="shared" si="42"/>
        <v>58297968</v>
      </c>
      <c r="C753" s="1086">
        <f t="shared" si="42"/>
        <v>36475968</v>
      </c>
      <c r="D753" s="1086">
        <f t="shared" si="42"/>
        <v>36245912</v>
      </c>
    </row>
    <row r="754" spans="1:7" x14ac:dyDescent="0.2">
      <c r="A754" s="1111" t="s">
        <v>28567</v>
      </c>
      <c r="B754" s="1086">
        <f t="shared" si="42"/>
        <v>0</v>
      </c>
      <c r="C754" s="1086">
        <f t="shared" si="42"/>
        <v>0</v>
      </c>
      <c r="D754" s="1086">
        <f t="shared" si="42"/>
        <v>0</v>
      </c>
    </row>
    <row r="755" spans="1:7" x14ac:dyDescent="0.2">
      <c r="A755" s="1111" t="s">
        <v>28566</v>
      </c>
      <c r="B755" s="1086">
        <f t="shared" si="42"/>
        <v>106005537</v>
      </c>
      <c r="C755" s="1086">
        <f t="shared" si="42"/>
        <v>105681502</v>
      </c>
      <c r="D755" s="1086">
        <f t="shared" si="42"/>
        <v>84781771</v>
      </c>
    </row>
    <row r="756" spans="1:7" x14ac:dyDescent="0.2">
      <c r="A756" s="1111" t="s">
        <v>28565</v>
      </c>
      <c r="B756" s="1086">
        <f t="shared" si="42"/>
        <v>104178</v>
      </c>
      <c r="C756" s="1086">
        <f t="shared" si="42"/>
        <v>104178</v>
      </c>
      <c r="D756" s="1086">
        <f t="shared" si="42"/>
        <v>72925</v>
      </c>
    </row>
    <row r="757" spans="1:7" x14ac:dyDescent="0.2">
      <c r="A757" s="1111" t="s">
        <v>28564</v>
      </c>
      <c r="B757" s="1086">
        <f t="shared" si="42"/>
        <v>0</v>
      </c>
      <c r="C757" s="1086">
        <f t="shared" si="42"/>
        <v>0</v>
      </c>
      <c r="D757" s="1086">
        <f t="shared" si="42"/>
        <v>0</v>
      </c>
    </row>
    <row r="758" spans="1:7" x14ac:dyDescent="0.2">
      <c r="A758" s="1113" t="s">
        <v>28563</v>
      </c>
      <c r="B758" s="1112">
        <f>SUM(B759:B763)</f>
        <v>83058567</v>
      </c>
      <c r="C758" s="1112">
        <f>SUM(C759:C763)</f>
        <v>92035802</v>
      </c>
      <c r="D758" s="1112">
        <f>SUM(D759:D763)</f>
        <v>98634870</v>
      </c>
    </row>
    <row r="759" spans="1:7" x14ac:dyDescent="0.2">
      <c r="A759" s="1111" t="s">
        <v>28562</v>
      </c>
      <c r="B759" s="1086">
        <f t="shared" ref="B759:D763" si="43">B826+B893+B960</f>
        <v>0</v>
      </c>
      <c r="C759" s="1086">
        <f t="shared" si="43"/>
        <v>0</v>
      </c>
      <c r="D759" s="1086">
        <f t="shared" si="43"/>
        <v>0</v>
      </c>
    </row>
    <row r="760" spans="1:7" x14ac:dyDescent="0.2">
      <c r="A760" s="1111" t="s">
        <v>28561</v>
      </c>
      <c r="B760" s="1086">
        <f t="shared" si="43"/>
        <v>0</v>
      </c>
      <c r="C760" s="1086">
        <f t="shared" si="43"/>
        <v>0</v>
      </c>
      <c r="D760" s="1086">
        <f t="shared" si="43"/>
        <v>0</v>
      </c>
    </row>
    <row r="761" spans="1:7" x14ac:dyDescent="0.2">
      <c r="A761" s="1111" t="s">
        <v>28560</v>
      </c>
      <c r="B761" s="1086">
        <f t="shared" si="43"/>
        <v>81000000</v>
      </c>
      <c r="C761" s="1086">
        <f t="shared" si="43"/>
        <v>90572680</v>
      </c>
      <c r="D761" s="1086">
        <f t="shared" si="43"/>
        <v>96216870</v>
      </c>
    </row>
    <row r="762" spans="1:7" x14ac:dyDescent="0.2">
      <c r="A762" s="1111" t="s">
        <v>28559</v>
      </c>
      <c r="B762" s="1086">
        <f t="shared" si="43"/>
        <v>2058567</v>
      </c>
      <c r="C762" s="1086">
        <f t="shared" si="43"/>
        <v>1463122</v>
      </c>
      <c r="D762" s="1086">
        <f t="shared" si="43"/>
        <v>2418000</v>
      </c>
    </row>
    <row r="763" spans="1:7" x14ac:dyDescent="0.2">
      <c r="A763" s="1111" t="s">
        <v>28558</v>
      </c>
      <c r="B763" s="1086">
        <f t="shared" si="43"/>
        <v>0</v>
      </c>
      <c r="C763" s="1086">
        <f t="shared" si="43"/>
        <v>0</v>
      </c>
      <c r="D763" s="1086">
        <f t="shared" si="43"/>
        <v>0</v>
      </c>
    </row>
    <row r="764" spans="1:7" x14ac:dyDescent="0.2">
      <c r="A764" s="1113" t="s">
        <v>28557</v>
      </c>
      <c r="B764" s="1112">
        <f>B765</f>
        <v>0</v>
      </c>
      <c r="C764" s="1112">
        <f>C765</f>
        <v>0</v>
      </c>
      <c r="D764" s="1112">
        <f>D765</f>
        <v>0</v>
      </c>
    </row>
    <row r="765" spans="1:7" x14ac:dyDescent="0.2">
      <c r="A765" s="1111" t="s">
        <v>28556</v>
      </c>
      <c r="B765" s="1086">
        <f>B832+B899+B966</f>
        <v>0</v>
      </c>
      <c r="C765" s="1086">
        <f>C832+C899+C966</f>
        <v>0</v>
      </c>
      <c r="D765" s="1086">
        <f>D832+D899+D966</f>
        <v>0</v>
      </c>
    </row>
    <row r="766" spans="1:7" s="1082" customFormat="1" ht="18" customHeight="1" x14ac:dyDescent="0.2">
      <c r="A766" s="1110" t="s">
        <v>29071</v>
      </c>
      <c r="B766" s="1084">
        <f>B751+B758+B764</f>
        <v>247466250</v>
      </c>
      <c r="C766" s="1084">
        <f>C751+C758+C764</f>
        <v>234297450</v>
      </c>
      <c r="D766" s="1084">
        <f>D751+D758+D764</f>
        <v>219735478</v>
      </c>
      <c r="E766" s="1083"/>
      <c r="F766" s="1083"/>
      <c r="G766" s="1083"/>
    </row>
    <row r="767" spans="1:7" s="1115" customFormat="1" ht="17.25" customHeight="1" x14ac:dyDescent="0.2">
      <c r="A767" s="1118"/>
      <c r="B767" s="1119"/>
      <c r="C767" s="1119"/>
      <c r="D767" s="1119"/>
      <c r="E767" s="1116"/>
      <c r="F767" s="1116"/>
      <c r="G767" s="1116"/>
    </row>
    <row r="768" spans="1:7" s="1115" customFormat="1" ht="17.25" customHeight="1" x14ac:dyDescent="0.2">
      <c r="A768" s="1118"/>
      <c r="B768" s="1117"/>
      <c r="C768" s="1117"/>
      <c r="D768" s="1117"/>
      <c r="E768" s="1116"/>
      <c r="F768" s="1116"/>
      <c r="G768" s="1116"/>
    </row>
    <row r="769" spans="1:7" s="1088" customFormat="1" ht="28.35" customHeight="1" x14ac:dyDescent="0.2">
      <c r="A769" s="1091" t="s">
        <v>28572</v>
      </c>
      <c r="B769" s="1114">
        <v>2019</v>
      </c>
      <c r="C769" s="1114" t="s">
        <v>28527</v>
      </c>
      <c r="D769" s="1114" t="s">
        <v>28526</v>
      </c>
      <c r="E769" s="1089"/>
      <c r="F769" s="1089"/>
      <c r="G769" s="1089"/>
    </row>
    <row r="770" spans="1:7" x14ac:dyDescent="0.2">
      <c r="A770" s="1113" t="s">
        <v>28570</v>
      </c>
      <c r="B770" s="1112">
        <f>SUM(B771:B776)</f>
        <v>143585649</v>
      </c>
      <c r="C770" s="1112">
        <f>SUM(C771:C776)</f>
        <v>142259704</v>
      </c>
      <c r="D770" s="1112">
        <f>SUM(D771:D776)</f>
        <v>121100608</v>
      </c>
    </row>
    <row r="771" spans="1:7" x14ac:dyDescent="0.2">
      <c r="A771" s="1111" t="s">
        <v>28569</v>
      </c>
      <c r="B771" s="1086">
        <f t="shared" ref="B771:D776" si="44">B838+B905+B972</f>
        <v>0</v>
      </c>
      <c r="C771" s="1086">
        <f t="shared" si="44"/>
        <v>0</v>
      </c>
      <c r="D771" s="1086">
        <f t="shared" si="44"/>
        <v>0</v>
      </c>
    </row>
    <row r="772" spans="1:7" x14ac:dyDescent="0.2">
      <c r="A772" s="1111" t="s">
        <v>28568</v>
      </c>
      <c r="B772" s="1086">
        <f t="shared" si="44"/>
        <v>37104544</v>
      </c>
      <c r="C772" s="1086">
        <f t="shared" si="44"/>
        <v>36474024</v>
      </c>
      <c r="D772" s="1086">
        <f t="shared" si="44"/>
        <v>36245912</v>
      </c>
    </row>
    <row r="773" spans="1:7" x14ac:dyDescent="0.2">
      <c r="A773" s="1111" t="s">
        <v>28567</v>
      </c>
      <c r="B773" s="1086">
        <f t="shared" si="44"/>
        <v>0</v>
      </c>
      <c r="C773" s="1086">
        <f t="shared" si="44"/>
        <v>0</v>
      </c>
      <c r="D773" s="1086">
        <f t="shared" si="44"/>
        <v>0</v>
      </c>
    </row>
    <row r="774" spans="1:7" x14ac:dyDescent="0.2">
      <c r="A774" s="1111" t="s">
        <v>28566</v>
      </c>
      <c r="B774" s="1086">
        <f t="shared" si="44"/>
        <v>106221246</v>
      </c>
      <c r="C774" s="1086">
        <f t="shared" si="44"/>
        <v>104493903</v>
      </c>
      <c r="D774" s="1086">
        <f t="shared" si="44"/>
        <v>84781771</v>
      </c>
    </row>
    <row r="775" spans="1:7" x14ac:dyDescent="0.2">
      <c r="A775" s="1111" t="s">
        <v>28565</v>
      </c>
      <c r="B775" s="1086">
        <f t="shared" si="44"/>
        <v>233305</v>
      </c>
      <c r="C775" s="1086">
        <f t="shared" si="44"/>
        <v>191777</v>
      </c>
      <c r="D775" s="1086">
        <f t="shared" si="44"/>
        <v>72925</v>
      </c>
    </row>
    <row r="776" spans="1:7" x14ac:dyDescent="0.2">
      <c r="A776" s="1111" t="s">
        <v>28564</v>
      </c>
      <c r="B776" s="1086">
        <f t="shared" si="44"/>
        <v>26554</v>
      </c>
      <c r="C776" s="1086">
        <f t="shared" si="44"/>
        <v>1100000</v>
      </c>
      <c r="D776" s="1086">
        <f t="shared" si="44"/>
        <v>0</v>
      </c>
    </row>
    <row r="777" spans="1:7" x14ac:dyDescent="0.2">
      <c r="A777" s="1113" t="s">
        <v>28563</v>
      </c>
      <c r="B777" s="1112">
        <f>SUM(B778:B782)</f>
        <v>83058567</v>
      </c>
      <c r="C777" s="1112">
        <f>SUM(C778:C782)</f>
        <v>92035802</v>
      </c>
      <c r="D777" s="1112">
        <f>SUM(D778:D782)</f>
        <v>98634870</v>
      </c>
    </row>
    <row r="778" spans="1:7" x14ac:dyDescent="0.2">
      <c r="A778" s="1111" t="s">
        <v>28562</v>
      </c>
      <c r="B778" s="1086">
        <f t="shared" ref="B778:D782" si="45">B845+B912+B979</f>
        <v>0</v>
      </c>
      <c r="C778" s="1086">
        <f t="shared" si="45"/>
        <v>0</v>
      </c>
      <c r="D778" s="1086">
        <f t="shared" si="45"/>
        <v>0</v>
      </c>
    </row>
    <row r="779" spans="1:7" x14ac:dyDescent="0.2">
      <c r="A779" s="1111" t="s">
        <v>28561</v>
      </c>
      <c r="B779" s="1086">
        <f t="shared" si="45"/>
        <v>0</v>
      </c>
      <c r="C779" s="1086">
        <f t="shared" si="45"/>
        <v>0</v>
      </c>
      <c r="D779" s="1086">
        <f t="shared" si="45"/>
        <v>0</v>
      </c>
    </row>
    <row r="780" spans="1:7" x14ac:dyDescent="0.2">
      <c r="A780" s="1111" t="s">
        <v>28560</v>
      </c>
      <c r="B780" s="1086">
        <f t="shared" si="45"/>
        <v>81000000</v>
      </c>
      <c r="C780" s="1086">
        <f t="shared" si="45"/>
        <v>90572680</v>
      </c>
      <c r="D780" s="1086">
        <f t="shared" si="45"/>
        <v>96216870</v>
      </c>
    </row>
    <row r="781" spans="1:7" x14ac:dyDescent="0.2">
      <c r="A781" s="1111" t="s">
        <v>28559</v>
      </c>
      <c r="B781" s="1086">
        <f t="shared" si="45"/>
        <v>2058567</v>
      </c>
      <c r="C781" s="1086">
        <f t="shared" si="45"/>
        <v>1463122</v>
      </c>
      <c r="D781" s="1086">
        <f t="shared" si="45"/>
        <v>2418000</v>
      </c>
    </row>
    <row r="782" spans="1:7" x14ac:dyDescent="0.2">
      <c r="A782" s="1111" t="s">
        <v>28558</v>
      </c>
      <c r="B782" s="1086">
        <f t="shared" si="45"/>
        <v>0</v>
      </c>
      <c r="C782" s="1086">
        <f t="shared" si="45"/>
        <v>0</v>
      </c>
      <c r="D782" s="1086">
        <f t="shared" si="45"/>
        <v>0</v>
      </c>
    </row>
    <row r="783" spans="1:7" x14ac:dyDescent="0.2">
      <c r="A783" s="1113" t="s">
        <v>28557</v>
      </c>
      <c r="B783" s="1112">
        <f>B784</f>
        <v>0</v>
      </c>
      <c r="C783" s="1112">
        <f>C784</f>
        <v>0</v>
      </c>
      <c r="D783" s="1112">
        <f>D784</f>
        <v>0</v>
      </c>
    </row>
    <row r="784" spans="1:7" x14ac:dyDescent="0.2">
      <c r="A784" s="1111" t="s">
        <v>28556</v>
      </c>
      <c r="B784" s="1086">
        <f>B851+B918+B985</f>
        <v>0</v>
      </c>
      <c r="C784" s="1086">
        <f>C851+C918+C985</f>
        <v>0</v>
      </c>
      <c r="D784" s="1086">
        <f>D851+D918+D985</f>
        <v>0</v>
      </c>
    </row>
    <row r="785" spans="1:7" s="1082" customFormat="1" ht="18" customHeight="1" x14ac:dyDescent="0.2">
      <c r="A785" s="1110" t="s">
        <v>29071</v>
      </c>
      <c r="B785" s="1084">
        <f>B770+B777+B783</f>
        <v>226644216</v>
      </c>
      <c r="C785" s="1084">
        <f>C770+C777+C783</f>
        <v>234295506</v>
      </c>
      <c r="D785" s="1084">
        <f>D770+D777+D783</f>
        <v>219735478</v>
      </c>
      <c r="E785" s="1083"/>
      <c r="F785" s="1083"/>
      <c r="G785" s="1083"/>
    </row>
    <row r="786" spans="1:7" s="1115" customFormat="1" x14ac:dyDescent="0.2">
      <c r="A786" s="1118"/>
      <c r="B786" s="1119"/>
      <c r="C786" s="1119"/>
      <c r="D786" s="1119"/>
      <c r="E786" s="1116"/>
      <c r="F786" s="1116"/>
      <c r="G786" s="1116"/>
    </row>
    <row r="787" spans="1:7" s="1115" customFormat="1" x14ac:dyDescent="0.2">
      <c r="A787" s="1118"/>
      <c r="B787" s="1117"/>
      <c r="C787" s="1117"/>
      <c r="D787" s="1117"/>
      <c r="E787" s="1116"/>
      <c r="F787" s="1116"/>
      <c r="G787" s="1116"/>
    </row>
    <row r="788" spans="1:7" s="1088" customFormat="1" ht="28.35" customHeight="1" x14ac:dyDescent="0.2">
      <c r="A788" s="1091" t="s">
        <v>28576</v>
      </c>
      <c r="B788" s="1114">
        <v>2019</v>
      </c>
      <c r="C788" s="1114" t="s">
        <v>28527</v>
      </c>
      <c r="D788" s="1114" t="s">
        <v>28526</v>
      </c>
      <c r="E788" s="1089"/>
      <c r="F788" s="1089"/>
      <c r="G788" s="1089"/>
    </row>
    <row r="789" spans="1:7" x14ac:dyDescent="0.2">
      <c r="A789" s="1113" t="s">
        <v>28570</v>
      </c>
      <c r="B789" s="1112">
        <f>SUM(B790:B795)</f>
        <v>74614336.580000028</v>
      </c>
      <c r="C789" s="1112">
        <f>SUM(C790:C795)</f>
        <v>89756101.063333333</v>
      </c>
      <c r="D789" s="1112">
        <f>SUM(D790:D795)</f>
        <v>121100608</v>
      </c>
    </row>
    <row r="790" spans="1:7" x14ac:dyDescent="0.2">
      <c r="A790" s="1111" t="s">
        <v>28569</v>
      </c>
      <c r="B790" s="1086">
        <f t="shared" ref="B790:D795" si="46">B857+B924+B991</f>
        <v>0</v>
      </c>
      <c r="C790" s="1086">
        <f t="shared" si="46"/>
        <v>0</v>
      </c>
      <c r="D790" s="1086">
        <f t="shared" si="46"/>
        <v>0</v>
      </c>
    </row>
    <row r="791" spans="1:7" x14ac:dyDescent="0.2">
      <c r="A791" s="1111" t="s">
        <v>28568</v>
      </c>
      <c r="B791" s="1086">
        <f t="shared" si="46"/>
        <v>26039582.390000004</v>
      </c>
      <c r="C791" s="1086">
        <f t="shared" si="46"/>
        <v>27720930.243333332</v>
      </c>
      <c r="D791" s="1086">
        <f t="shared" si="46"/>
        <v>36245912</v>
      </c>
    </row>
    <row r="792" spans="1:7" x14ac:dyDescent="0.2">
      <c r="A792" s="1111" t="s">
        <v>28567</v>
      </c>
      <c r="B792" s="1086">
        <f t="shared" si="46"/>
        <v>0</v>
      </c>
      <c r="C792" s="1086">
        <f t="shared" si="46"/>
        <v>0</v>
      </c>
      <c r="D792" s="1086">
        <f t="shared" si="46"/>
        <v>0</v>
      </c>
    </row>
    <row r="793" spans="1:7" x14ac:dyDescent="0.2">
      <c r="A793" s="1111" t="s">
        <v>28566</v>
      </c>
      <c r="B793" s="1086">
        <f t="shared" si="46"/>
        <v>48317613.75000003</v>
      </c>
      <c r="C793" s="1086">
        <f t="shared" si="46"/>
        <v>60743393.819999993</v>
      </c>
      <c r="D793" s="1086">
        <f t="shared" si="46"/>
        <v>84781771</v>
      </c>
    </row>
    <row r="794" spans="1:7" x14ac:dyDescent="0.2">
      <c r="A794" s="1111" t="s">
        <v>28565</v>
      </c>
      <c r="B794" s="1086">
        <f t="shared" si="46"/>
        <v>230804</v>
      </c>
      <c r="C794" s="1086">
        <f t="shared" si="46"/>
        <v>191777</v>
      </c>
      <c r="D794" s="1086">
        <f t="shared" si="46"/>
        <v>72925</v>
      </c>
    </row>
    <row r="795" spans="1:7" x14ac:dyDescent="0.2">
      <c r="A795" s="1111" t="s">
        <v>28564</v>
      </c>
      <c r="B795" s="1086">
        <f t="shared" si="46"/>
        <v>26336.440000000002</v>
      </c>
      <c r="C795" s="1086">
        <f t="shared" si="46"/>
        <v>1100000</v>
      </c>
      <c r="D795" s="1086">
        <f t="shared" si="46"/>
        <v>0</v>
      </c>
    </row>
    <row r="796" spans="1:7" x14ac:dyDescent="0.2">
      <c r="A796" s="1113" t="s">
        <v>28563</v>
      </c>
      <c r="B796" s="1112">
        <f>SUM(B797:B801)</f>
        <v>81808437.960000008</v>
      </c>
      <c r="C796" s="1112">
        <f>SUM(C797:C801)</f>
        <v>92035802</v>
      </c>
      <c r="D796" s="1112">
        <f>SUM(D797:D801)</f>
        <v>98634870</v>
      </c>
    </row>
    <row r="797" spans="1:7" x14ac:dyDescent="0.2">
      <c r="A797" s="1111" t="s">
        <v>28562</v>
      </c>
      <c r="B797" s="1086">
        <f t="shared" ref="B797:D801" si="47">B864+B931+B998</f>
        <v>0</v>
      </c>
      <c r="C797" s="1086">
        <f t="shared" si="47"/>
        <v>0</v>
      </c>
      <c r="D797" s="1086">
        <f t="shared" si="47"/>
        <v>0</v>
      </c>
    </row>
    <row r="798" spans="1:7" x14ac:dyDescent="0.2">
      <c r="A798" s="1111" t="s">
        <v>28561</v>
      </c>
      <c r="B798" s="1086">
        <f t="shared" si="47"/>
        <v>0</v>
      </c>
      <c r="C798" s="1086">
        <f t="shared" si="47"/>
        <v>0</v>
      </c>
      <c r="D798" s="1086">
        <f t="shared" si="47"/>
        <v>0</v>
      </c>
    </row>
    <row r="799" spans="1:7" x14ac:dyDescent="0.2">
      <c r="A799" s="1111" t="s">
        <v>28560</v>
      </c>
      <c r="B799" s="1086">
        <f t="shared" si="47"/>
        <v>80794202.370000005</v>
      </c>
      <c r="C799" s="1086">
        <f t="shared" si="47"/>
        <v>90572680</v>
      </c>
      <c r="D799" s="1086">
        <f t="shared" si="47"/>
        <v>96216870</v>
      </c>
    </row>
    <row r="800" spans="1:7" x14ac:dyDescent="0.2">
      <c r="A800" s="1111" t="s">
        <v>28559</v>
      </c>
      <c r="B800" s="1086">
        <f t="shared" si="47"/>
        <v>1014235.5899999999</v>
      </c>
      <c r="C800" s="1086">
        <f t="shared" si="47"/>
        <v>1463122</v>
      </c>
      <c r="D800" s="1086">
        <f t="shared" si="47"/>
        <v>2418000</v>
      </c>
    </row>
    <row r="801" spans="1:11" x14ac:dyDescent="0.2">
      <c r="A801" s="1111" t="s">
        <v>28558</v>
      </c>
      <c r="B801" s="1086">
        <f t="shared" si="47"/>
        <v>0</v>
      </c>
      <c r="C801" s="1086">
        <f t="shared" si="47"/>
        <v>0</v>
      </c>
      <c r="D801" s="1086">
        <f t="shared" si="47"/>
        <v>0</v>
      </c>
    </row>
    <row r="802" spans="1:11" x14ac:dyDescent="0.2">
      <c r="A802" s="1113" t="s">
        <v>28557</v>
      </c>
      <c r="B802" s="1112">
        <f>B803</f>
        <v>0</v>
      </c>
      <c r="C802" s="1112">
        <f>C803</f>
        <v>0</v>
      </c>
      <c r="D802" s="1112">
        <f>D803</f>
        <v>0</v>
      </c>
    </row>
    <row r="803" spans="1:11" x14ac:dyDescent="0.2">
      <c r="A803" s="1111" t="s">
        <v>28556</v>
      </c>
      <c r="B803" s="1086">
        <f>B870+B937+B1004</f>
        <v>0</v>
      </c>
      <c r="C803" s="1086">
        <f>C870+C937+C1004</f>
        <v>0</v>
      </c>
      <c r="D803" s="1086">
        <f>D870+D937+D1004</f>
        <v>0</v>
      </c>
    </row>
    <row r="804" spans="1:11" s="1082" customFormat="1" ht="18" customHeight="1" x14ac:dyDescent="0.2">
      <c r="A804" s="1110" t="s">
        <v>29071</v>
      </c>
      <c r="B804" s="1084">
        <f>B789+B796+B802</f>
        <v>156422774.54000002</v>
      </c>
      <c r="C804" s="1084">
        <f>C789+C796+C802</f>
        <v>181791903.06333333</v>
      </c>
      <c r="D804" s="1084">
        <f>D789+D796+D802</f>
        <v>219735478</v>
      </c>
      <c r="E804" s="1083"/>
      <c r="F804" s="1083"/>
      <c r="G804" s="1083"/>
    </row>
    <row r="805" spans="1:11" x14ac:dyDescent="0.2">
      <c r="A805" s="1109" t="s">
        <v>28522</v>
      </c>
    </row>
    <row r="806" spans="1:11" x14ac:dyDescent="0.2">
      <c r="A806" s="1102" t="s">
        <v>28521</v>
      </c>
    </row>
    <row r="807" spans="1:11" s="1057" customFormat="1" ht="12" x14ac:dyDescent="0.2">
      <c r="A807" s="1057" t="s">
        <v>28538</v>
      </c>
      <c r="E807" s="1097"/>
      <c r="F807" s="1097"/>
      <c r="G807" s="1097"/>
      <c r="J807" s="1097"/>
      <c r="K807" s="1097"/>
    </row>
    <row r="808" spans="1:11" s="1057" customFormat="1" ht="12" x14ac:dyDescent="0.2">
      <c r="A808" s="1057" t="s">
        <v>28537</v>
      </c>
      <c r="E808" s="1097"/>
      <c r="F808" s="1097"/>
      <c r="G808" s="1097"/>
      <c r="J808" s="1097"/>
      <c r="K808" s="1097"/>
    </row>
    <row r="809" spans="1:11" s="1057" customFormat="1" ht="12" x14ac:dyDescent="0.2">
      <c r="E809" s="1097"/>
      <c r="F809" s="1097"/>
      <c r="G809" s="1097"/>
      <c r="J809" s="1097"/>
      <c r="K809" s="1097"/>
    </row>
    <row r="810" spans="1:11" s="1057" customFormat="1" ht="12" x14ac:dyDescent="0.2">
      <c r="A810" s="1587" t="s">
        <v>28575</v>
      </c>
      <c r="B810" s="1587"/>
      <c r="C810" s="1587"/>
      <c r="D810" s="1587"/>
      <c r="E810" s="1098"/>
      <c r="F810" s="1098"/>
      <c r="G810" s="1098"/>
      <c r="H810" s="1099"/>
      <c r="I810" s="1099"/>
      <c r="J810" s="1097"/>
      <c r="K810" s="1097"/>
    </row>
    <row r="811" spans="1:11" s="1057" customFormat="1" ht="12" x14ac:dyDescent="0.2">
      <c r="A811" s="1587" t="s">
        <v>627</v>
      </c>
      <c r="B811" s="1587"/>
      <c r="C811" s="1587"/>
      <c r="D811" s="1587"/>
      <c r="E811" s="1098"/>
      <c r="F811" s="1098"/>
      <c r="G811" s="1098"/>
      <c r="H811" s="1099"/>
      <c r="I811" s="1099"/>
      <c r="J811" s="1097"/>
      <c r="K811" s="1097"/>
    </row>
    <row r="812" spans="1:11" s="1057" customFormat="1" ht="12" x14ac:dyDescent="0.2">
      <c r="A812" s="1587" t="s">
        <v>28574</v>
      </c>
      <c r="B812" s="1587"/>
      <c r="C812" s="1587"/>
      <c r="D812" s="1587"/>
      <c r="E812" s="1098"/>
      <c r="F812" s="1098"/>
      <c r="G812" s="1098"/>
      <c r="H812" s="1099"/>
      <c r="I812" s="1099"/>
      <c r="J812" s="1097"/>
      <c r="K812" s="1097"/>
    </row>
    <row r="813" spans="1:11" s="1057" customFormat="1" ht="12" x14ac:dyDescent="0.2">
      <c r="A813" s="1587" t="s">
        <v>28534</v>
      </c>
      <c r="B813" s="1587"/>
      <c r="C813" s="1587"/>
      <c r="D813" s="1587"/>
      <c r="E813" s="1098"/>
      <c r="F813" s="1098"/>
      <c r="G813" s="1098"/>
      <c r="H813" s="1099"/>
      <c r="I813" s="1099"/>
      <c r="J813" s="1097"/>
      <c r="K813" s="1097"/>
    </row>
    <row r="814" spans="1:11" x14ac:dyDescent="0.2">
      <c r="A814" s="1057"/>
      <c r="B814" s="1057"/>
    </row>
    <row r="815" spans="1:11" ht="25.5" customHeight="1" x14ac:dyDescent="0.2">
      <c r="A815" s="1101" t="s">
        <v>28533</v>
      </c>
      <c r="B815" s="1590" t="s">
        <v>42</v>
      </c>
      <c r="C815" s="1590"/>
      <c r="D815" s="1590"/>
    </row>
    <row r="816" spans="1:11" s="1115" customFormat="1" ht="17.25" customHeight="1" x14ac:dyDescent="0.2">
      <c r="A816" s="1118" t="s">
        <v>28532</v>
      </c>
      <c r="B816" s="1588" t="s">
        <v>28540</v>
      </c>
      <c r="C816" s="1588"/>
      <c r="D816" s="1588"/>
      <c r="E816" s="1116"/>
      <c r="F816" s="1116"/>
      <c r="G816" s="1116"/>
    </row>
    <row r="817" spans="1:7" s="1088" customFormat="1" ht="28.35" customHeight="1" x14ac:dyDescent="0.2">
      <c r="A817" s="1091" t="s">
        <v>28573</v>
      </c>
      <c r="B817" s="1114">
        <v>2019</v>
      </c>
      <c r="C817" s="1114">
        <v>2020</v>
      </c>
      <c r="D817" s="1114" t="s">
        <v>28526</v>
      </c>
      <c r="E817" s="1089"/>
      <c r="F817" s="1089"/>
      <c r="G817" s="1089"/>
    </row>
    <row r="818" spans="1:7" x14ac:dyDescent="0.2">
      <c r="A818" s="1113" t="s">
        <v>28570</v>
      </c>
      <c r="B818" s="1112">
        <f>SUM(B819:B824)</f>
        <v>23639499</v>
      </c>
      <c r="C818" s="1112">
        <f>SUM(C819:C824)</f>
        <v>5245756</v>
      </c>
      <c r="D818" s="1112">
        <f>SUM(D819:D824)</f>
        <v>4858564</v>
      </c>
    </row>
    <row r="819" spans="1:7" x14ac:dyDescent="0.2">
      <c r="A819" s="1111" t="s">
        <v>28569</v>
      </c>
      <c r="B819" s="1086"/>
      <c r="C819" s="1086"/>
      <c r="D819" s="1086"/>
    </row>
    <row r="820" spans="1:7" x14ac:dyDescent="0.2">
      <c r="A820" s="1111" t="s">
        <v>28568</v>
      </c>
      <c r="B820" s="1086">
        <v>5313475</v>
      </c>
      <c r="C820" s="1086">
        <v>4919732</v>
      </c>
      <c r="D820" s="1086">
        <v>4689678</v>
      </c>
    </row>
    <row r="821" spans="1:7" x14ac:dyDescent="0.2">
      <c r="A821" s="1111" t="s">
        <v>28567</v>
      </c>
      <c r="B821" s="1086"/>
      <c r="C821" s="1086"/>
      <c r="D821" s="1086"/>
    </row>
    <row r="822" spans="1:7" x14ac:dyDescent="0.2">
      <c r="A822" s="1111" t="s">
        <v>28566</v>
      </c>
      <c r="B822" s="1086">
        <v>18326024</v>
      </c>
      <c r="C822" s="1086">
        <v>326024</v>
      </c>
      <c r="D822" s="1086">
        <v>168886</v>
      </c>
    </row>
    <row r="823" spans="1:7" x14ac:dyDescent="0.2">
      <c r="A823" s="1111" t="s">
        <v>28565</v>
      </c>
      <c r="B823" s="1086"/>
      <c r="C823" s="1086"/>
      <c r="D823" s="1086"/>
    </row>
    <row r="824" spans="1:7" x14ac:dyDescent="0.2">
      <c r="A824" s="1111" t="s">
        <v>28564</v>
      </c>
      <c r="B824" s="1086"/>
      <c r="C824" s="1086"/>
      <c r="D824" s="1086"/>
    </row>
    <row r="825" spans="1:7" x14ac:dyDescent="0.2">
      <c r="A825" s="1113" t="s">
        <v>28563</v>
      </c>
      <c r="B825" s="1112">
        <f>SUM(B826:B830)</f>
        <v>0</v>
      </c>
      <c r="C825" s="1112">
        <f>SUM(C826:C830)</f>
        <v>0</v>
      </c>
      <c r="D825" s="1112">
        <f>SUM(D826:D830)</f>
        <v>0</v>
      </c>
    </row>
    <row r="826" spans="1:7" x14ac:dyDescent="0.2">
      <c r="A826" s="1111" t="s">
        <v>28562</v>
      </c>
      <c r="B826" s="1086"/>
      <c r="C826" s="1086"/>
      <c r="D826" s="1086"/>
    </row>
    <row r="827" spans="1:7" x14ac:dyDescent="0.2">
      <c r="A827" s="1111" t="s">
        <v>28561</v>
      </c>
      <c r="B827" s="1086"/>
      <c r="C827" s="1086"/>
      <c r="D827" s="1086"/>
    </row>
    <row r="828" spans="1:7" x14ac:dyDescent="0.2">
      <c r="A828" s="1111" t="s">
        <v>28560</v>
      </c>
      <c r="B828" s="1086"/>
      <c r="C828" s="1086"/>
      <c r="D828" s="1086"/>
    </row>
    <row r="829" spans="1:7" x14ac:dyDescent="0.2">
      <c r="A829" s="1111" t="s">
        <v>28559</v>
      </c>
      <c r="B829" s="1086"/>
      <c r="C829" s="1086"/>
      <c r="D829" s="1086"/>
    </row>
    <row r="830" spans="1:7" x14ac:dyDescent="0.2">
      <c r="A830" s="1111" t="s">
        <v>28558</v>
      </c>
      <c r="B830" s="1086"/>
      <c r="C830" s="1086"/>
      <c r="D830" s="1086"/>
    </row>
    <row r="831" spans="1:7" x14ac:dyDescent="0.2">
      <c r="A831" s="1113" t="s">
        <v>28557</v>
      </c>
      <c r="B831" s="1112">
        <f>B832</f>
        <v>0</v>
      </c>
      <c r="C831" s="1112">
        <f>C832</f>
        <v>0</v>
      </c>
      <c r="D831" s="1112">
        <f>D832</f>
        <v>0</v>
      </c>
    </row>
    <row r="832" spans="1:7" x14ac:dyDescent="0.2">
      <c r="A832" s="1111" t="s">
        <v>28556</v>
      </c>
      <c r="B832" s="1086"/>
      <c r="C832" s="1086"/>
      <c r="D832" s="1086"/>
    </row>
    <row r="833" spans="1:7" s="1082" customFormat="1" ht="18" customHeight="1" x14ac:dyDescent="0.2">
      <c r="A833" s="1110" t="s">
        <v>29071</v>
      </c>
      <c r="B833" s="1084">
        <f>B818+B825+B831</f>
        <v>23639499</v>
      </c>
      <c r="C833" s="1084">
        <f>C818+C825+C831</f>
        <v>5245756</v>
      </c>
      <c r="D833" s="1084">
        <f>D818+D825+D831</f>
        <v>4858564</v>
      </c>
      <c r="E833" s="1083"/>
      <c r="F833" s="1083"/>
      <c r="G833" s="1083"/>
    </row>
    <row r="834" spans="1:7" s="1115" customFormat="1" x14ac:dyDescent="0.2">
      <c r="A834" s="1118"/>
      <c r="B834" s="1119"/>
      <c r="C834" s="1119"/>
      <c r="D834" s="1119"/>
      <c r="E834" s="1116"/>
      <c r="F834" s="1116"/>
      <c r="G834" s="1116"/>
    </row>
    <row r="835" spans="1:7" s="1115" customFormat="1" x14ac:dyDescent="0.2">
      <c r="A835" s="1118"/>
      <c r="B835" s="1117"/>
      <c r="C835" s="1117"/>
      <c r="D835" s="1117"/>
      <c r="E835" s="1116"/>
      <c r="F835" s="1116"/>
      <c r="G835" s="1116"/>
    </row>
    <row r="836" spans="1:7" s="1088" customFormat="1" ht="28.35" customHeight="1" x14ac:dyDescent="0.2">
      <c r="A836" s="1091" t="s">
        <v>28572</v>
      </c>
      <c r="B836" s="1114">
        <v>2019</v>
      </c>
      <c r="C836" s="1114" t="s">
        <v>28527</v>
      </c>
      <c r="D836" s="1114" t="s">
        <v>28526</v>
      </c>
      <c r="E836" s="1089"/>
      <c r="F836" s="1089"/>
      <c r="G836" s="1089"/>
    </row>
    <row r="837" spans="1:7" x14ac:dyDescent="0.2">
      <c r="A837" s="1113" t="s">
        <v>28570</v>
      </c>
      <c r="B837" s="1112">
        <f>SUM(B838:B843)</f>
        <v>5481004</v>
      </c>
      <c r="C837" s="1112">
        <f>SUM(C838:C843)</f>
        <v>5243812</v>
      </c>
      <c r="D837" s="1112">
        <f>SUM(D838:D843)</f>
        <v>4858564</v>
      </c>
    </row>
    <row r="838" spans="1:7" x14ac:dyDescent="0.2">
      <c r="A838" s="1111" t="s">
        <v>28569</v>
      </c>
      <c r="B838" s="1086"/>
      <c r="C838" s="1086"/>
      <c r="D838" s="1086"/>
    </row>
    <row r="839" spans="1:7" x14ac:dyDescent="0.2">
      <c r="A839" s="1111" t="s">
        <v>28568</v>
      </c>
      <c r="B839" s="1086">
        <v>5254322</v>
      </c>
      <c r="C839" s="1086">
        <v>4917788</v>
      </c>
      <c r="D839" s="1086">
        <v>4689678</v>
      </c>
    </row>
    <row r="840" spans="1:7" x14ac:dyDescent="0.2">
      <c r="A840" s="1111" t="s">
        <v>28567</v>
      </c>
      <c r="B840" s="1086"/>
      <c r="C840" s="1086"/>
      <c r="D840" s="1086"/>
    </row>
    <row r="841" spans="1:7" x14ac:dyDescent="0.2">
      <c r="A841" s="1111" t="s">
        <v>28566</v>
      </c>
      <c r="B841" s="1086">
        <v>226682</v>
      </c>
      <c r="C841" s="1086">
        <v>326024</v>
      </c>
      <c r="D841" s="1086">
        <v>168886</v>
      </c>
    </row>
    <row r="842" spans="1:7" x14ac:dyDescent="0.2">
      <c r="A842" s="1111" t="s">
        <v>28565</v>
      </c>
      <c r="B842" s="1086"/>
      <c r="C842" s="1086"/>
      <c r="D842" s="1086"/>
    </row>
    <row r="843" spans="1:7" x14ac:dyDescent="0.2">
      <c r="A843" s="1111" t="s">
        <v>28564</v>
      </c>
      <c r="B843" s="1086"/>
      <c r="C843" s="1086"/>
      <c r="D843" s="1086"/>
    </row>
    <row r="844" spans="1:7" x14ac:dyDescent="0.2">
      <c r="A844" s="1113" t="s">
        <v>28563</v>
      </c>
      <c r="B844" s="1112">
        <f>SUM(B845:B849)</f>
        <v>0</v>
      </c>
      <c r="C844" s="1112">
        <f>SUM(C845:C849)</f>
        <v>0</v>
      </c>
      <c r="D844" s="1112">
        <f>SUM(D845:D849)</f>
        <v>0</v>
      </c>
    </row>
    <row r="845" spans="1:7" x14ac:dyDescent="0.2">
      <c r="A845" s="1111" t="s">
        <v>28562</v>
      </c>
      <c r="B845" s="1086"/>
      <c r="C845" s="1086"/>
      <c r="D845" s="1086"/>
    </row>
    <row r="846" spans="1:7" x14ac:dyDescent="0.2">
      <c r="A846" s="1111" t="s">
        <v>28561</v>
      </c>
      <c r="B846" s="1086"/>
      <c r="C846" s="1086"/>
      <c r="D846" s="1086"/>
    </row>
    <row r="847" spans="1:7" x14ac:dyDescent="0.2">
      <c r="A847" s="1111" t="s">
        <v>28560</v>
      </c>
      <c r="B847" s="1086"/>
      <c r="C847" s="1086"/>
      <c r="D847" s="1086"/>
    </row>
    <row r="848" spans="1:7" x14ac:dyDescent="0.2">
      <c r="A848" s="1111" t="s">
        <v>28559</v>
      </c>
      <c r="B848" s="1086"/>
      <c r="C848" s="1086"/>
      <c r="D848" s="1086"/>
    </row>
    <row r="849" spans="1:7" x14ac:dyDescent="0.2">
      <c r="A849" s="1111" t="s">
        <v>28558</v>
      </c>
      <c r="B849" s="1086"/>
      <c r="C849" s="1086"/>
      <c r="D849" s="1086"/>
    </row>
    <row r="850" spans="1:7" x14ac:dyDescent="0.2">
      <c r="A850" s="1113" t="s">
        <v>28557</v>
      </c>
      <c r="B850" s="1112">
        <f>B851</f>
        <v>0</v>
      </c>
      <c r="C850" s="1112">
        <f>C851</f>
        <v>0</v>
      </c>
      <c r="D850" s="1112">
        <f>D851</f>
        <v>0</v>
      </c>
    </row>
    <row r="851" spans="1:7" x14ac:dyDescent="0.2">
      <c r="A851" s="1111" t="s">
        <v>28556</v>
      </c>
      <c r="B851" s="1086"/>
      <c r="C851" s="1086"/>
      <c r="D851" s="1086"/>
    </row>
    <row r="852" spans="1:7" s="1082" customFormat="1" ht="18" customHeight="1" x14ac:dyDescent="0.2">
      <c r="A852" s="1110" t="s">
        <v>29071</v>
      </c>
      <c r="B852" s="1084">
        <f>B837+B844+B850</f>
        <v>5481004</v>
      </c>
      <c r="C852" s="1084">
        <f>C837+C844+C850</f>
        <v>5243812</v>
      </c>
      <c r="D852" s="1084">
        <f>D837+D844+D850</f>
        <v>4858564</v>
      </c>
      <c r="E852" s="1083"/>
      <c r="F852" s="1083"/>
      <c r="G852" s="1083"/>
    </row>
    <row r="853" spans="1:7" s="1115" customFormat="1" x14ac:dyDescent="0.2">
      <c r="A853" s="1118"/>
      <c r="B853" s="1119"/>
      <c r="C853" s="1119"/>
      <c r="D853" s="1119"/>
      <c r="E853" s="1116"/>
      <c r="F853" s="1116"/>
      <c r="G853" s="1116"/>
    </row>
    <row r="854" spans="1:7" s="1115" customFormat="1" x14ac:dyDescent="0.2">
      <c r="A854" s="1118"/>
      <c r="B854" s="1117"/>
      <c r="C854" s="1117"/>
      <c r="D854" s="1117"/>
      <c r="E854" s="1116"/>
      <c r="F854" s="1116"/>
      <c r="G854" s="1116"/>
    </row>
    <row r="855" spans="1:7" s="1088" customFormat="1" ht="28.35" customHeight="1" x14ac:dyDescent="0.2">
      <c r="A855" s="1091" t="s">
        <v>28571</v>
      </c>
      <c r="B855" s="1114">
        <v>2019</v>
      </c>
      <c r="C855" s="1114" t="s">
        <v>28527</v>
      </c>
      <c r="D855" s="1114" t="s">
        <v>28526</v>
      </c>
      <c r="E855" s="1089"/>
      <c r="F855" s="1089"/>
      <c r="G855" s="1089"/>
    </row>
    <row r="856" spans="1:7" x14ac:dyDescent="0.2">
      <c r="A856" s="1113" t="s">
        <v>28570</v>
      </c>
      <c r="B856" s="1112">
        <f>SUM(B857:B862)</f>
        <v>5276713.9800000023</v>
      </c>
      <c r="C856" s="1112">
        <f>SUM(C857:C862)</f>
        <v>702278.59333333327</v>
      </c>
      <c r="D856" s="1112">
        <f>SUM(D857:D862)</f>
        <v>4858564</v>
      </c>
    </row>
    <row r="857" spans="1:7" x14ac:dyDescent="0.2">
      <c r="A857" s="1111" t="s">
        <v>28569</v>
      </c>
      <c r="B857" s="1086"/>
      <c r="C857" s="1086"/>
      <c r="D857" s="1086"/>
    </row>
    <row r="858" spans="1:7" x14ac:dyDescent="0.2">
      <c r="A858" s="1111" t="s">
        <v>28568</v>
      </c>
      <c r="B858" s="1086">
        <v>5113447.1800000025</v>
      </c>
      <c r="C858" s="1086">
        <v>376254.59333333332</v>
      </c>
      <c r="D858" s="1086">
        <v>4689678</v>
      </c>
    </row>
    <row r="859" spans="1:7" x14ac:dyDescent="0.2">
      <c r="A859" s="1111" t="s">
        <v>28567</v>
      </c>
      <c r="B859" s="1086"/>
      <c r="C859" s="1086"/>
      <c r="D859" s="1086"/>
    </row>
    <row r="860" spans="1:7" x14ac:dyDescent="0.2">
      <c r="A860" s="1111" t="s">
        <v>28566</v>
      </c>
      <c r="B860" s="1086">
        <v>163266.79999999999</v>
      </c>
      <c r="C860" s="1086">
        <v>326024</v>
      </c>
      <c r="D860" s="1086">
        <v>168886</v>
      </c>
    </row>
    <row r="861" spans="1:7" x14ac:dyDescent="0.2">
      <c r="A861" s="1111" t="s">
        <v>28565</v>
      </c>
      <c r="B861" s="1086"/>
      <c r="C861" s="1086"/>
      <c r="D861" s="1086"/>
    </row>
    <row r="862" spans="1:7" x14ac:dyDescent="0.2">
      <c r="A862" s="1111" t="s">
        <v>28564</v>
      </c>
      <c r="B862" s="1086"/>
      <c r="C862" s="1086"/>
      <c r="D862" s="1086"/>
    </row>
    <row r="863" spans="1:7" x14ac:dyDescent="0.2">
      <c r="A863" s="1113" t="s">
        <v>28563</v>
      </c>
      <c r="B863" s="1112">
        <f>SUM(B864:B868)</f>
        <v>0</v>
      </c>
      <c r="C863" s="1112">
        <f>SUM(C864:C868)</f>
        <v>0</v>
      </c>
      <c r="D863" s="1112">
        <f>SUM(D864:D868)</f>
        <v>0</v>
      </c>
    </row>
    <row r="864" spans="1:7" x14ac:dyDescent="0.2">
      <c r="A864" s="1111" t="s">
        <v>28562</v>
      </c>
      <c r="B864" s="1086"/>
      <c r="C864" s="1086"/>
      <c r="D864" s="1086"/>
    </row>
    <row r="865" spans="1:11" x14ac:dyDescent="0.2">
      <c r="A865" s="1111" t="s">
        <v>28561</v>
      </c>
      <c r="B865" s="1086"/>
      <c r="C865" s="1086"/>
      <c r="D865" s="1086"/>
    </row>
    <row r="866" spans="1:11" x14ac:dyDescent="0.2">
      <c r="A866" s="1111" t="s">
        <v>28560</v>
      </c>
      <c r="B866" s="1086"/>
      <c r="C866" s="1086"/>
      <c r="D866" s="1086"/>
    </row>
    <row r="867" spans="1:11" x14ac:dyDescent="0.2">
      <c r="A867" s="1111" t="s">
        <v>28559</v>
      </c>
      <c r="B867" s="1086"/>
      <c r="C867" s="1086"/>
      <c r="D867" s="1086"/>
    </row>
    <row r="868" spans="1:11" x14ac:dyDescent="0.2">
      <c r="A868" s="1111" t="s">
        <v>28558</v>
      </c>
      <c r="B868" s="1086"/>
      <c r="C868" s="1086"/>
      <c r="D868" s="1086"/>
    </row>
    <row r="869" spans="1:11" x14ac:dyDescent="0.2">
      <c r="A869" s="1113" t="s">
        <v>28557</v>
      </c>
      <c r="B869" s="1112">
        <f>B870</f>
        <v>0</v>
      </c>
      <c r="C869" s="1112">
        <f>C870</f>
        <v>0</v>
      </c>
      <c r="D869" s="1112">
        <f>D870</f>
        <v>0</v>
      </c>
    </row>
    <row r="870" spans="1:11" x14ac:dyDescent="0.2">
      <c r="A870" s="1111" t="s">
        <v>28556</v>
      </c>
      <c r="B870" s="1086"/>
      <c r="C870" s="1086"/>
      <c r="D870" s="1086"/>
    </row>
    <row r="871" spans="1:11" s="1082" customFormat="1" ht="18" customHeight="1" x14ac:dyDescent="0.2">
      <c r="A871" s="1110" t="s">
        <v>29071</v>
      </c>
      <c r="B871" s="1084">
        <f>B856+B863+B869</f>
        <v>5276713.9800000023</v>
      </c>
      <c r="C871" s="1084">
        <f>C856+C863+C869</f>
        <v>702278.59333333327</v>
      </c>
      <c r="D871" s="1084">
        <f>D856+D863+D869</f>
        <v>4858564</v>
      </c>
      <c r="E871" s="1083"/>
      <c r="F871" s="1083"/>
      <c r="G871" s="1083"/>
    </row>
    <row r="872" spans="1:11" x14ac:dyDescent="0.2">
      <c r="A872" s="1109" t="s">
        <v>28522</v>
      </c>
    </row>
    <row r="873" spans="1:11" x14ac:dyDescent="0.2">
      <c r="A873" s="1102" t="s">
        <v>28521</v>
      </c>
    </row>
    <row r="874" spans="1:11" s="1057" customFormat="1" ht="12" x14ac:dyDescent="0.2">
      <c r="A874" s="1057" t="s">
        <v>28538</v>
      </c>
      <c r="E874" s="1097"/>
      <c r="F874" s="1097"/>
      <c r="G874" s="1097"/>
      <c r="J874" s="1097"/>
      <c r="K874" s="1097"/>
    </row>
    <row r="875" spans="1:11" s="1057" customFormat="1" ht="12" x14ac:dyDescent="0.2">
      <c r="A875" s="1057" t="s">
        <v>28537</v>
      </c>
      <c r="E875" s="1097"/>
      <c r="F875" s="1097"/>
      <c r="G875" s="1097"/>
      <c r="J875" s="1097"/>
      <c r="K875" s="1097"/>
    </row>
    <row r="876" spans="1:11" s="1057" customFormat="1" ht="12" x14ac:dyDescent="0.2">
      <c r="E876" s="1097"/>
      <c r="F876" s="1097"/>
      <c r="G876" s="1097"/>
      <c r="J876" s="1097"/>
      <c r="K876" s="1097"/>
    </row>
    <row r="877" spans="1:11" s="1057" customFormat="1" ht="12" x14ac:dyDescent="0.2">
      <c r="A877" s="1587" t="s">
        <v>28575</v>
      </c>
      <c r="B877" s="1587"/>
      <c r="C877" s="1587"/>
      <c r="D877" s="1587"/>
      <c r="E877" s="1098"/>
      <c r="F877" s="1098"/>
      <c r="G877" s="1098"/>
      <c r="H877" s="1099"/>
      <c r="I877" s="1099"/>
      <c r="J877" s="1097"/>
      <c r="K877" s="1097"/>
    </row>
    <row r="878" spans="1:11" s="1057" customFormat="1" ht="12" x14ac:dyDescent="0.2">
      <c r="A878" s="1587" t="s">
        <v>627</v>
      </c>
      <c r="B878" s="1587"/>
      <c r="C878" s="1587"/>
      <c r="D878" s="1587"/>
      <c r="E878" s="1098"/>
      <c r="F878" s="1098"/>
      <c r="G878" s="1098"/>
      <c r="H878" s="1099"/>
      <c r="I878" s="1099"/>
      <c r="J878" s="1097"/>
      <c r="K878" s="1097"/>
    </row>
    <row r="879" spans="1:11" s="1057" customFormat="1" ht="12" x14ac:dyDescent="0.2">
      <c r="A879" s="1587" t="s">
        <v>28574</v>
      </c>
      <c r="B879" s="1587"/>
      <c r="C879" s="1587"/>
      <c r="D879" s="1587"/>
      <c r="E879" s="1098"/>
      <c r="F879" s="1098"/>
      <c r="G879" s="1098"/>
      <c r="H879" s="1099"/>
      <c r="I879" s="1099"/>
      <c r="J879" s="1097"/>
      <c r="K879" s="1097"/>
    </row>
    <row r="880" spans="1:11" s="1057" customFormat="1" ht="12" x14ac:dyDescent="0.2">
      <c r="A880" s="1587" t="s">
        <v>28534</v>
      </c>
      <c r="B880" s="1587"/>
      <c r="C880" s="1587"/>
      <c r="D880" s="1587"/>
      <c r="E880" s="1098"/>
      <c r="F880" s="1098"/>
      <c r="G880" s="1098"/>
      <c r="H880" s="1099"/>
      <c r="I880" s="1099"/>
      <c r="J880" s="1097"/>
      <c r="K880" s="1097"/>
    </row>
    <row r="881" spans="1:7" x14ac:dyDescent="0.2">
      <c r="A881" s="1057"/>
      <c r="B881" s="1057"/>
    </row>
    <row r="882" spans="1:7" ht="25.5" customHeight="1" x14ac:dyDescent="0.2">
      <c r="A882" s="1101" t="s">
        <v>28533</v>
      </c>
      <c r="B882" s="1590" t="s">
        <v>42</v>
      </c>
      <c r="C882" s="1590"/>
      <c r="D882" s="1590"/>
    </row>
    <row r="883" spans="1:7" s="1115" customFormat="1" ht="17.25" customHeight="1" x14ac:dyDescent="0.2">
      <c r="A883" s="1118" t="s">
        <v>28532</v>
      </c>
      <c r="B883" s="1588" t="s">
        <v>28539</v>
      </c>
      <c r="C883" s="1588"/>
      <c r="D883" s="1588"/>
      <c r="E883" s="1116"/>
      <c r="F883" s="1116"/>
      <c r="G883" s="1116"/>
    </row>
    <row r="884" spans="1:7" s="1088" customFormat="1" ht="28.35" customHeight="1" x14ac:dyDescent="0.2">
      <c r="A884" s="1091" t="s">
        <v>28573</v>
      </c>
      <c r="B884" s="1114">
        <v>2019</v>
      </c>
      <c r="C884" s="1114">
        <v>2020</v>
      </c>
      <c r="D884" s="1114" t="s">
        <v>28526</v>
      </c>
      <c r="E884" s="1089"/>
      <c r="F884" s="1089"/>
      <c r="G884" s="1089"/>
    </row>
    <row r="885" spans="1:7" x14ac:dyDescent="0.2">
      <c r="A885" s="1113" t="s">
        <v>28570</v>
      </c>
      <c r="B885" s="1112">
        <f>SUM(B886:B891)</f>
        <v>140768184</v>
      </c>
      <c r="C885" s="1112">
        <f>SUM(C886:C891)</f>
        <v>137015892</v>
      </c>
      <c r="D885" s="1112">
        <f>SUM(D886:D891)</f>
        <v>116242044</v>
      </c>
    </row>
    <row r="886" spans="1:7" x14ac:dyDescent="0.2">
      <c r="A886" s="1111" t="s">
        <v>28569</v>
      </c>
      <c r="B886" s="1086"/>
      <c r="C886" s="1086"/>
      <c r="D886" s="1086"/>
    </row>
    <row r="887" spans="1:7" x14ac:dyDescent="0.2">
      <c r="A887" s="1111" t="s">
        <v>28568</v>
      </c>
      <c r="B887" s="1086">
        <v>52984493</v>
      </c>
      <c r="C887" s="1086">
        <v>31556236</v>
      </c>
      <c r="D887" s="1086">
        <v>31556234</v>
      </c>
    </row>
    <row r="888" spans="1:7" x14ac:dyDescent="0.2">
      <c r="A888" s="1111" t="s">
        <v>28567</v>
      </c>
      <c r="B888" s="1086"/>
      <c r="C888" s="1086"/>
      <c r="D888" s="1086"/>
    </row>
    <row r="889" spans="1:7" x14ac:dyDescent="0.2">
      <c r="A889" s="1111" t="s">
        <v>28566</v>
      </c>
      <c r="B889" s="1086">
        <v>87679513</v>
      </c>
      <c r="C889" s="1086">
        <v>105355478</v>
      </c>
      <c r="D889" s="1086">
        <v>84612885</v>
      </c>
    </row>
    <row r="890" spans="1:7" x14ac:dyDescent="0.2">
      <c r="A890" s="1111" t="s">
        <v>28565</v>
      </c>
      <c r="B890" s="1086">
        <v>104178</v>
      </c>
      <c r="C890" s="1086">
        <v>104178</v>
      </c>
      <c r="D890" s="1086">
        <v>72925</v>
      </c>
    </row>
    <row r="891" spans="1:7" x14ac:dyDescent="0.2">
      <c r="A891" s="1111" t="s">
        <v>28564</v>
      </c>
      <c r="B891" s="1086">
        <v>0</v>
      </c>
      <c r="C891" s="1086">
        <v>0</v>
      </c>
      <c r="D891" s="1086"/>
    </row>
    <row r="892" spans="1:7" x14ac:dyDescent="0.2">
      <c r="A892" s="1113" t="s">
        <v>28563</v>
      </c>
      <c r="B892" s="1112">
        <f>SUM(B893:B897)</f>
        <v>1305936</v>
      </c>
      <c r="C892" s="1112">
        <f>SUM(C893:C897)</f>
        <v>1463122</v>
      </c>
      <c r="D892" s="1112">
        <f>SUM(D893:D897)</f>
        <v>2418000</v>
      </c>
    </row>
    <row r="893" spans="1:7" x14ac:dyDescent="0.2">
      <c r="A893" s="1111" t="s">
        <v>28562</v>
      </c>
      <c r="B893" s="1086"/>
      <c r="C893" s="1086"/>
      <c r="D893" s="1086"/>
    </row>
    <row r="894" spans="1:7" x14ac:dyDescent="0.2">
      <c r="A894" s="1111" t="s">
        <v>28561</v>
      </c>
      <c r="B894" s="1086"/>
      <c r="C894" s="1086"/>
      <c r="D894" s="1086"/>
    </row>
    <row r="895" spans="1:7" x14ac:dyDescent="0.2">
      <c r="A895" s="1111" t="s">
        <v>28560</v>
      </c>
      <c r="B895" s="1086"/>
      <c r="C895" s="1086"/>
      <c r="D895" s="1086"/>
    </row>
    <row r="896" spans="1:7" x14ac:dyDescent="0.2">
      <c r="A896" s="1111" t="s">
        <v>28559</v>
      </c>
      <c r="B896" s="1086">
        <v>1305936</v>
      </c>
      <c r="C896" s="1086">
        <v>1463122</v>
      </c>
      <c r="D896" s="1086">
        <v>2418000</v>
      </c>
    </row>
    <row r="897" spans="1:7" x14ac:dyDescent="0.2">
      <c r="A897" s="1111" t="s">
        <v>28558</v>
      </c>
      <c r="B897" s="1086"/>
      <c r="C897" s="1086"/>
      <c r="D897" s="1086"/>
    </row>
    <row r="898" spans="1:7" x14ac:dyDescent="0.2">
      <c r="A898" s="1113" t="s">
        <v>28557</v>
      </c>
      <c r="B898" s="1112">
        <f>B899</f>
        <v>0</v>
      </c>
      <c r="C898" s="1112">
        <f>C899</f>
        <v>0</v>
      </c>
      <c r="D898" s="1112">
        <f>D899</f>
        <v>0</v>
      </c>
    </row>
    <row r="899" spans="1:7" x14ac:dyDescent="0.2">
      <c r="A899" s="1111" t="s">
        <v>28556</v>
      </c>
      <c r="B899" s="1086"/>
      <c r="C899" s="1086"/>
      <c r="D899" s="1086"/>
    </row>
    <row r="900" spans="1:7" s="1082" customFormat="1" ht="18" customHeight="1" x14ac:dyDescent="0.2">
      <c r="A900" s="1110" t="s">
        <v>29071</v>
      </c>
      <c r="B900" s="1084">
        <f>B885+B892+B898</f>
        <v>142074120</v>
      </c>
      <c r="C900" s="1084">
        <f>C885+C892+C898</f>
        <v>138479014</v>
      </c>
      <c r="D900" s="1084">
        <f>D885+D892+D898</f>
        <v>118660044</v>
      </c>
      <c r="E900" s="1083"/>
      <c r="F900" s="1083"/>
      <c r="G900" s="1083"/>
    </row>
    <row r="901" spans="1:7" s="1115" customFormat="1" x14ac:dyDescent="0.2">
      <c r="A901" s="1118"/>
      <c r="B901" s="1119"/>
      <c r="C901" s="1119"/>
      <c r="D901" s="1119"/>
      <c r="E901" s="1116"/>
      <c r="F901" s="1116"/>
      <c r="G901" s="1116"/>
    </row>
    <row r="902" spans="1:7" s="1115" customFormat="1" x14ac:dyDescent="0.2">
      <c r="A902" s="1118"/>
      <c r="B902" s="1117"/>
      <c r="C902" s="1117"/>
      <c r="D902" s="1117"/>
      <c r="E902" s="1116"/>
      <c r="F902" s="1116"/>
      <c r="G902" s="1116"/>
    </row>
    <row r="903" spans="1:7" s="1088" customFormat="1" ht="28.35" customHeight="1" x14ac:dyDescent="0.2">
      <c r="A903" s="1091" t="s">
        <v>28572</v>
      </c>
      <c r="B903" s="1114">
        <v>2019</v>
      </c>
      <c r="C903" s="1114" t="s">
        <v>28527</v>
      </c>
      <c r="D903" s="1114" t="s">
        <v>28526</v>
      </c>
      <c r="E903" s="1089"/>
      <c r="F903" s="1089"/>
      <c r="G903" s="1089"/>
    </row>
    <row r="904" spans="1:7" x14ac:dyDescent="0.2">
      <c r="A904" s="1113" t="s">
        <v>28570</v>
      </c>
      <c r="B904" s="1112">
        <f>SUM(B905:B910)</f>
        <v>138104645</v>
      </c>
      <c r="C904" s="1112">
        <f>SUM(C905:C910)</f>
        <v>137015892</v>
      </c>
      <c r="D904" s="1112">
        <f>SUM(D905:D910)</f>
        <v>116242044</v>
      </c>
    </row>
    <row r="905" spans="1:7" x14ac:dyDescent="0.2">
      <c r="A905" s="1111" t="s">
        <v>28569</v>
      </c>
      <c r="B905" s="1086"/>
      <c r="C905" s="1086"/>
      <c r="D905" s="1086"/>
    </row>
    <row r="906" spans="1:7" x14ac:dyDescent="0.2">
      <c r="A906" s="1111" t="s">
        <v>28568</v>
      </c>
      <c r="B906" s="1086">
        <v>31850222</v>
      </c>
      <c r="C906" s="1086">
        <v>31556236</v>
      </c>
      <c r="D906" s="1086">
        <v>31556234</v>
      </c>
    </row>
    <row r="907" spans="1:7" x14ac:dyDescent="0.2">
      <c r="A907" s="1111" t="s">
        <v>28567</v>
      </c>
      <c r="B907" s="1086"/>
      <c r="C907" s="1086"/>
      <c r="D907" s="1086"/>
    </row>
    <row r="908" spans="1:7" x14ac:dyDescent="0.2">
      <c r="A908" s="1111" t="s">
        <v>28566</v>
      </c>
      <c r="B908" s="1086">
        <v>105994564</v>
      </c>
      <c r="C908" s="1086">
        <v>104167879</v>
      </c>
      <c r="D908" s="1086">
        <v>84612885</v>
      </c>
    </row>
    <row r="909" spans="1:7" x14ac:dyDescent="0.2">
      <c r="A909" s="1111" t="s">
        <v>28565</v>
      </c>
      <c r="B909" s="1086">
        <v>233305</v>
      </c>
      <c r="C909" s="1086">
        <v>191777</v>
      </c>
      <c r="D909" s="1086">
        <v>72925</v>
      </c>
    </row>
    <row r="910" spans="1:7" x14ac:dyDescent="0.2">
      <c r="A910" s="1111" t="s">
        <v>28564</v>
      </c>
      <c r="B910" s="1086">
        <v>26554</v>
      </c>
      <c r="C910" s="1086">
        <v>1100000</v>
      </c>
      <c r="D910" s="1086"/>
    </row>
    <row r="911" spans="1:7" x14ac:dyDescent="0.2">
      <c r="A911" s="1113" t="s">
        <v>28563</v>
      </c>
      <c r="B911" s="1112">
        <f>SUM(B912:B916)</f>
        <v>1305936</v>
      </c>
      <c r="C911" s="1112">
        <f>SUM(C912:C916)</f>
        <v>1463122</v>
      </c>
      <c r="D911" s="1112">
        <f>SUM(D912:D916)</f>
        <v>2418000</v>
      </c>
    </row>
    <row r="912" spans="1:7" x14ac:dyDescent="0.2">
      <c r="A912" s="1111" t="s">
        <v>28562</v>
      </c>
      <c r="B912" s="1086"/>
      <c r="C912" s="1086"/>
      <c r="D912" s="1086"/>
    </row>
    <row r="913" spans="1:7" x14ac:dyDescent="0.2">
      <c r="A913" s="1111" t="s">
        <v>28561</v>
      </c>
      <c r="B913" s="1086"/>
      <c r="C913" s="1086"/>
      <c r="D913" s="1086"/>
    </row>
    <row r="914" spans="1:7" x14ac:dyDescent="0.2">
      <c r="A914" s="1111" t="s">
        <v>28560</v>
      </c>
      <c r="B914" s="1086"/>
      <c r="C914" s="1086"/>
      <c r="D914" s="1086"/>
    </row>
    <row r="915" spans="1:7" x14ac:dyDescent="0.2">
      <c r="A915" s="1111" t="s">
        <v>28559</v>
      </c>
      <c r="B915" s="1086">
        <v>1305936</v>
      </c>
      <c r="C915" s="1086">
        <v>1463122</v>
      </c>
      <c r="D915" s="1086">
        <v>2418000</v>
      </c>
    </row>
    <row r="916" spans="1:7" x14ac:dyDescent="0.2">
      <c r="A916" s="1111" t="s">
        <v>28558</v>
      </c>
      <c r="B916" s="1086"/>
      <c r="C916" s="1086"/>
      <c r="D916" s="1086"/>
    </row>
    <row r="917" spans="1:7" x14ac:dyDescent="0.2">
      <c r="A917" s="1113" t="s">
        <v>28557</v>
      </c>
      <c r="B917" s="1112">
        <f>B918</f>
        <v>0</v>
      </c>
      <c r="C917" s="1112">
        <f>C918</f>
        <v>0</v>
      </c>
      <c r="D917" s="1112">
        <f>D918</f>
        <v>0</v>
      </c>
    </row>
    <row r="918" spans="1:7" x14ac:dyDescent="0.2">
      <c r="A918" s="1111" t="s">
        <v>28556</v>
      </c>
      <c r="B918" s="1086"/>
      <c r="C918" s="1086"/>
      <c r="D918" s="1086"/>
    </row>
    <row r="919" spans="1:7" s="1082" customFormat="1" ht="18" customHeight="1" x14ac:dyDescent="0.2">
      <c r="A919" s="1110" t="s">
        <v>29071</v>
      </c>
      <c r="B919" s="1084">
        <f>B904+B911+B917</f>
        <v>139410581</v>
      </c>
      <c r="C919" s="1084">
        <f>C904+C911+C917</f>
        <v>138479014</v>
      </c>
      <c r="D919" s="1084">
        <f>D904+D911+D917</f>
        <v>118660044</v>
      </c>
      <c r="E919" s="1083"/>
      <c r="F919" s="1083"/>
      <c r="G919" s="1083"/>
    </row>
    <row r="920" spans="1:7" s="1115" customFormat="1" x14ac:dyDescent="0.2">
      <c r="A920" s="1118"/>
      <c r="B920" s="1119"/>
      <c r="C920" s="1119"/>
      <c r="D920" s="1119"/>
      <c r="E920" s="1116"/>
      <c r="F920" s="1116"/>
      <c r="G920" s="1116"/>
    </row>
    <row r="921" spans="1:7" s="1115" customFormat="1" x14ac:dyDescent="0.2">
      <c r="A921" s="1118"/>
      <c r="B921" s="1117"/>
      <c r="C921" s="1117"/>
      <c r="D921" s="1117"/>
      <c r="E921" s="1116"/>
      <c r="F921" s="1116"/>
      <c r="G921" s="1116"/>
    </row>
    <row r="922" spans="1:7" s="1088" customFormat="1" ht="28.35" customHeight="1" x14ac:dyDescent="0.2">
      <c r="A922" s="1091" t="s">
        <v>28571</v>
      </c>
      <c r="B922" s="1114">
        <v>2019</v>
      </c>
      <c r="C922" s="1114" t="s">
        <v>28527</v>
      </c>
      <c r="D922" s="1114" t="s">
        <v>28526</v>
      </c>
      <c r="E922" s="1089"/>
      <c r="F922" s="1089"/>
      <c r="G922" s="1089"/>
    </row>
    <row r="923" spans="1:7" x14ac:dyDescent="0.2">
      <c r="A923" s="1113" t="s">
        <v>28570</v>
      </c>
      <c r="B923" s="1112">
        <f>SUM(B924:B929)</f>
        <v>69337622.600000024</v>
      </c>
      <c r="C923" s="1112">
        <f>SUM(C924:C929)</f>
        <v>89053822.469999999</v>
      </c>
      <c r="D923" s="1112">
        <f>SUM(D924:D929)</f>
        <v>116242044</v>
      </c>
    </row>
    <row r="924" spans="1:7" x14ac:dyDescent="0.2">
      <c r="A924" s="1111" t="s">
        <v>28569</v>
      </c>
      <c r="B924" s="1086"/>
      <c r="C924" s="1086"/>
      <c r="D924" s="1086"/>
    </row>
    <row r="925" spans="1:7" x14ac:dyDescent="0.2">
      <c r="A925" s="1111" t="s">
        <v>28568</v>
      </c>
      <c r="B925" s="1086">
        <v>20926135.210000001</v>
      </c>
      <c r="C925" s="1086">
        <v>27344675.649999999</v>
      </c>
      <c r="D925" s="1086">
        <v>31556234</v>
      </c>
    </row>
    <row r="926" spans="1:7" x14ac:dyDescent="0.2">
      <c r="A926" s="1111" t="s">
        <v>28567</v>
      </c>
      <c r="B926" s="1086"/>
      <c r="C926" s="1086"/>
      <c r="D926" s="1086"/>
    </row>
    <row r="927" spans="1:7" x14ac:dyDescent="0.2">
      <c r="A927" s="1111" t="s">
        <v>28566</v>
      </c>
      <c r="B927" s="1086">
        <v>48154346.950000033</v>
      </c>
      <c r="C927" s="1086">
        <v>60417369.819999993</v>
      </c>
      <c r="D927" s="1086">
        <v>84612885</v>
      </c>
    </row>
    <row r="928" spans="1:7" x14ac:dyDescent="0.2">
      <c r="A928" s="1111" t="s">
        <v>28565</v>
      </c>
      <c r="B928" s="1086">
        <v>230804</v>
      </c>
      <c r="C928" s="1086">
        <v>191777</v>
      </c>
      <c r="D928" s="1086">
        <v>72925</v>
      </c>
    </row>
    <row r="929" spans="1:11" x14ac:dyDescent="0.2">
      <c r="A929" s="1111" t="s">
        <v>28564</v>
      </c>
      <c r="B929" s="1086">
        <v>26336.440000000002</v>
      </c>
      <c r="C929" s="1086">
        <v>1100000</v>
      </c>
      <c r="D929" s="1086"/>
    </row>
    <row r="930" spans="1:11" x14ac:dyDescent="0.2">
      <c r="A930" s="1113" t="s">
        <v>28563</v>
      </c>
      <c r="B930" s="1112">
        <f>SUM(B931:B935)</f>
        <v>1014235.5899999999</v>
      </c>
      <c r="C930" s="1112">
        <f>SUM(C931:C935)</f>
        <v>1463122</v>
      </c>
      <c r="D930" s="1112">
        <f>SUM(D931:D935)</f>
        <v>2418000</v>
      </c>
    </row>
    <row r="931" spans="1:11" x14ac:dyDescent="0.2">
      <c r="A931" s="1111" t="s">
        <v>28562</v>
      </c>
      <c r="B931" s="1086"/>
      <c r="C931" s="1086"/>
      <c r="D931" s="1086"/>
    </row>
    <row r="932" spans="1:11" x14ac:dyDescent="0.2">
      <c r="A932" s="1111" t="s">
        <v>28561</v>
      </c>
      <c r="B932" s="1086"/>
      <c r="C932" s="1086"/>
      <c r="D932" s="1086"/>
    </row>
    <row r="933" spans="1:11" x14ac:dyDescent="0.2">
      <c r="A933" s="1111" t="s">
        <v>28560</v>
      </c>
      <c r="B933" s="1086"/>
      <c r="C933" s="1086"/>
      <c r="D933" s="1086"/>
    </row>
    <row r="934" spans="1:11" x14ac:dyDescent="0.2">
      <c r="A934" s="1111" t="s">
        <v>28559</v>
      </c>
      <c r="B934" s="1086">
        <v>1014235.5899999999</v>
      </c>
      <c r="C934" s="1086">
        <v>1463122</v>
      </c>
      <c r="D934" s="1086">
        <v>2418000</v>
      </c>
    </row>
    <row r="935" spans="1:11" x14ac:dyDescent="0.2">
      <c r="A935" s="1111" t="s">
        <v>28558</v>
      </c>
      <c r="B935" s="1086"/>
      <c r="C935" s="1086"/>
      <c r="D935" s="1086"/>
    </row>
    <row r="936" spans="1:11" x14ac:dyDescent="0.2">
      <c r="A936" s="1113" t="s">
        <v>28557</v>
      </c>
      <c r="B936" s="1112">
        <f>B937</f>
        <v>0</v>
      </c>
      <c r="C936" s="1112">
        <f>C937</f>
        <v>0</v>
      </c>
      <c r="D936" s="1112">
        <f>D937</f>
        <v>0</v>
      </c>
    </row>
    <row r="937" spans="1:11" x14ac:dyDescent="0.2">
      <c r="A937" s="1111" t="s">
        <v>28556</v>
      </c>
      <c r="B937" s="1086"/>
      <c r="C937" s="1086"/>
      <c r="D937" s="1086"/>
    </row>
    <row r="938" spans="1:11" s="1082" customFormat="1" ht="18" customHeight="1" x14ac:dyDescent="0.2">
      <c r="A938" s="1110" t="s">
        <v>29071</v>
      </c>
      <c r="B938" s="1084">
        <f>B923+B930+B936</f>
        <v>70351858.190000027</v>
      </c>
      <c r="C938" s="1084">
        <f>C923+C930+C936</f>
        <v>90516944.469999999</v>
      </c>
      <c r="D938" s="1084">
        <f>D923+D930+D936</f>
        <v>118660044</v>
      </c>
      <c r="E938" s="1083"/>
      <c r="F938" s="1083"/>
      <c r="G938" s="1083"/>
    </row>
    <row r="939" spans="1:11" x14ac:dyDescent="0.2">
      <c r="A939" s="1109" t="s">
        <v>28522</v>
      </c>
    </row>
    <row r="940" spans="1:11" x14ac:dyDescent="0.2">
      <c r="A940" s="1102" t="s">
        <v>28521</v>
      </c>
    </row>
    <row r="941" spans="1:11" s="1057" customFormat="1" ht="12" x14ac:dyDescent="0.2">
      <c r="A941" s="1057" t="s">
        <v>28538</v>
      </c>
      <c r="E941" s="1097"/>
      <c r="F941" s="1097"/>
      <c r="G941" s="1097"/>
      <c r="J941" s="1097"/>
      <c r="K941" s="1097"/>
    </row>
    <row r="942" spans="1:11" s="1057" customFormat="1" ht="12" x14ac:dyDescent="0.2">
      <c r="A942" s="1057" t="s">
        <v>28537</v>
      </c>
      <c r="E942" s="1097"/>
      <c r="F942" s="1097"/>
      <c r="G942" s="1097"/>
      <c r="J942" s="1097"/>
      <c r="K942" s="1097"/>
    </row>
    <row r="943" spans="1:11" s="1057" customFormat="1" ht="12" x14ac:dyDescent="0.2">
      <c r="E943" s="1097"/>
      <c r="F943" s="1097"/>
      <c r="G943" s="1097"/>
      <c r="J943" s="1097"/>
      <c r="K943" s="1097"/>
    </row>
    <row r="944" spans="1:11" s="1057" customFormat="1" ht="12" x14ac:dyDescent="0.2">
      <c r="A944" s="1587" t="s">
        <v>28575</v>
      </c>
      <c r="B944" s="1587"/>
      <c r="C944" s="1587"/>
      <c r="D944" s="1587"/>
      <c r="E944" s="1098"/>
      <c r="F944" s="1098"/>
      <c r="G944" s="1098"/>
      <c r="H944" s="1099"/>
      <c r="I944" s="1099"/>
      <c r="J944" s="1097"/>
      <c r="K944" s="1097"/>
    </row>
    <row r="945" spans="1:11" s="1057" customFormat="1" ht="12" x14ac:dyDescent="0.2">
      <c r="A945" s="1587" t="s">
        <v>627</v>
      </c>
      <c r="B945" s="1587"/>
      <c r="C945" s="1587"/>
      <c r="D945" s="1587"/>
      <c r="E945" s="1098"/>
      <c r="F945" s="1098"/>
      <c r="G945" s="1098"/>
      <c r="H945" s="1099"/>
      <c r="I945" s="1099"/>
      <c r="J945" s="1097"/>
      <c r="K945" s="1097"/>
    </row>
    <row r="946" spans="1:11" s="1057" customFormat="1" ht="12" x14ac:dyDescent="0.2">
      <c r="A946" s="1587" t="s">
        <v>28574</v>
      </c>
      <c r="B946" s="1587"/>
      <c r="C946" s="1587"/>
      <c r="D946" s="1587"/>
      <c r="E946" s="1098"/>
      <c r="F946" s="1098"/>
      <c r="G946" s="1098"/>
      <c r="H946" s="1099"/>
      <c r="I946" s="1099"/>
      <c r="J946" s="1097"/>
      <c r="K946" s="1097"/>
    </row>
    <row r="947" spans="1:11" s="1057" customFormat="1" ht="12" x14ac:dyDescent="0.2">
      <c r="A947" s="1587" t="s">
        <v>28534</v>
      </c>
      <c r="B947" s="1587"/>
      <c r="C947" s="1587"/>
      <c r="D947" s="1587"/>
      <c r="E947" s="1098"/>
      <c r="F947" s="1098"/>
      <c r="G947" s="1098"/>
      <c r="H947" s="1099"/>
      <c r="I947" s="1099"/>
      <c r="J947" s="1097"/>
      <c r="K947" s="1097"/>
    </row>
    <row r="948" spans="1:11" x14ac:dyDescent="0.2">
      <c r="A948" s="1057"/>
      <c r="B948" s="1057"/>
    </row>
    <row r="949" spans="1:11" ht="25.5" customHeight="1" x14ac:dyDescent="0.2">
      <c r="A949" s="1101" t="s">
        <v>28533</v>
      </c>
      <c r="B949" s="1590" t="s">
        <v>42</v>
      </c>
      <c r="C949" s="1590"/>
      <c r="D949" s="1590"/>
    </row>
    <row r="950" spans="1:11" s="1115" customFormat="1" ht="17.25" customHeight="1" x14ac:dyDescent="0.2">
      <c r="A950" s="1118" t="s">
        <v>28532</v>
      </c>
      <c r="B950" s="1588" t="s">
        <v>28546</v>
      </c>
      <c r="C950" s="1588"/>
      <c r="D950" s="1588"/>
      <c r="E950" s="1116"/>
      <c r="F950" s="1116"/>
      <c r="G950" s="1116"/>
    </row>
    <row r="951" spans="1:11" s="1088" customFormat="1" ht="28.35" customHeight="1" x14ac:dyDescent="0.2">
      <c r="A951" s="1091" t="s">
        <v>28573</v>
      </c>
      <c r="B951" s="1114">
        <v>2019</v>
      </c>
      <c r="C951" s="1114">
        <v>2020</v>
      </c>
      <c r="D951" s="1114" t="s">
        <v>28526</v>
      </c>
      <c r="E951" s="1089"/>
      <c r="F951" s="1089"/>
      <c r="G951" s="1089"/>
    </row>
    <row r="952" spans="1:11" x14ac:dyDescent="0.2">
      <c r="A952" s="1113" t="s">
        <v>28570</v>
      </c>
      <c r="B952" s="1112">
        <f>SUM(B953:B958)</f>
        <v>0</v>
      </c>
      <c r="C952" s="1112">
        <f>SUM(C953:C958)</f>
        <v>0</v>
      </c>
      <c r="D952" s="1112">
        <f>SUM(D953:D958)</f>
        <v>0</v>
      </c>
    </row>
    <row r="953" spans="1:11" x14ac:dyDescent="0.2">
      <c r="A953" s="1111" t="s">
        <v>28569</v>
      </c>
      <c r="B953" s="1086"/>
      <c r="C953" s="1086"/>
      <c r="D953" s="1086"/>
    </row>
    <row r="954" spans="1:11" x14ac:dyDescent="0.2">
      <c r="A954" s="1111" t="s">
        <v>28568</v>
      </c>
      <c r="B954" s="1086"/>
      <c r="C954" s="1086"/>
      <c r="D954" s="1086"/>
    </row>
    <row r="955" spans="1:11" x14ac:dyDescent="0.2">
      <c r="A955" s="1111" t="s">
        <v>28567</v>
      </c>
      <c r="B955" s="1086"/>
      <c r="C955" s="1086"/>
      <c r="D955" s="1086"/>
    </row>
    <row r="956" spans="1:11" x14ac:dyDescent="0.2">
      <c r="A956" s="1111" t="s">
        <v>28566</v>
      </c>
      <c r="B956" s="1086"/>
      <c r="C956" s="1086"/>
      <c r="D956" s="1086"/>
    </row>
    <row r="957" spans="1:11" x14ac:dyDescent="0.2">
      <c r="A957" s="1111" t="s">
        <v>28565</v>
      </c>
      <c r="B957" s="1086"/>
      <c r="C957" s="1086"/>
      <c r="D957" s="1086"/>
    </row>
    <row r="958" spans="1:11" x14ac:dyDescent="0.2">
      <c r="A958" s="1111" t="s">
        <v>28564</v>
      </c>
      <c r="B958" s="1086"/>
      <c r="C958" s="1086"/>
      <c r="D958" s="1086"/>
    </row>
    <row r="959" spans="1:11" x14ac:dyDescent="0.2">
      <c r="A959" s="1113" t="s">
        <v>28563</v>
      </c>
      <c r="B959" s="1112">
        <f>SUM(B960:B964)</f>
        <v>81752631</v>
      </c>
      <c r="C959" s="1112">
        <f>SUM(C960:C964)</f>
        <v>90572680</v>
      </c>
      <c r="D959" s="1112">
        <f>SUM(D960:D964)</f>
        <v>96216870</v>
      </c>
    </row>
    <row r="960" spans="1:11" x14ac:dyDescent="0.2">
      <c r="A960" s="1111" t="s">
        <v>28562</v>
      </c>
      <c r="B960" s="1086"/>
      <c r="C960" s="1086"/>
      <c r="D960" s="1086"/>
    </row>
    <row r="961" spans="1:7" x14ac:dyDescent="0.2">
      <c r="A961" s="1111" t="s">
        <v>28561</v>
      </c>
      <c r="B961" s="1086"/>
      <c r="C961" s="1086"/>
      <c r="D961" s="1086"/>
    </row>
    <row r="962" spans="1:7" x14ac:dyDescent="0.2">
      <c r="A962" s="1111" t="s">
        <v>28560</v>
      </c>
      <c r="B962" s="1086">
        <v>81000000</v>
      </c>
      <c r="C962" s="1086">
        <v>90572680</v>
      </c>
      <c r="D962" s="1086">
        <v>96216870</v>
      </c>
    </row>
    <row r="963" spans="1:7" x14ac:dyDescent="0.2">
      <c r="A963" s="1111" t="s">
        <v>28559</v>
      </c>
      <c r="B963" s="1086">
        <v>752631</v>
      </c>
      <c r="C963" s="1086"/>
      <c r="D963" s="1086"/>
    </row>
    <row r="964" spans="1:7" x14ac:dyDescent="0.2">
      <c r="A964" s="1111" t="s">
        <v>28558</v>
      </c>
      <c r="B964" s="1086"/>
      <c r="C964" s="1086"/>
      <c r="D964" s="1086"/>
    </row>
    <row r="965" spans="1:7" x14ac:dyDescent="0.2">
      <c r="A965" s="1113" t="s">
        <v>28557</v>
      </c>
      <c r="B965" s="1112">
        <f>B966</f>
        <v>0</v>
      </c>
      <c r="C965" s="1112">
        <f>C966</f>
        <v>0</v>
      </c>
      <c r="D965" s="1112">
        <f>D966</f>
        <v>0</v>
      </c>
    </row>
    <row r="966" spans="1:7" x14ac:dyDescent="0.2">
      <c r="A966" s="1111" t="s">
        <v>28556</v>
      </c>
      <c r="B966" s="1086"/>
      <c r="C966" s="1086"/>
      <c r="D966" s="1086"/>
    </row>
    <row r="967" spans="1:7" s="1082" customFormat="1" ht="18" customHeight="1" x14ac:dyDescent="0.2">
      <c r="A967" s="1110" t="s">
        <v>29071</v>
      </c>
      <c r="B967" s="1084">
        <f>B952+B959+B965</f>
        <v>81752631</v>
      </c>
      <c r="C967" s="1084">
        <f>C952+C959+C965</f>
        <v>90572680</v>
      </c>
      <c r="D967" s="1084">
        <f>D952+D959+D965</f>
        <v>96216870</v>
      </c>
      <c r="E967" s="1083"/>
      <c r="F967" s="1083"/>
      <c r="G967" s="1083"/>
    </row>
    <row r="968" spans="1:7" s="1115" customFormat="1" x14ac:dyDescent="0.2">
      <c r="A968" s="1118"/>
      <c r="B968" s="1119"/>
      <c r="C968" s="1119"/>
      <c r="D968" s="1119"/>
      <c r="E968" s="1116"/>
      <c r="F968" s="1116"/>
      <c r="G968" s="1116"/>
    </row>
    <row r="969" spans="1:7" s="1115" customFormat="1" x14ac:dyDescent="0.2">
      <c r="A969" s="1118"/>
      <c r="B969" s="1117"/>
      <c r="C969" s="1117"/>
      <c r="D969" s="1117"/>
      <c r="E969" s="1116"/>
      <c r="F969" s="1116"/>
      <c r="G969" s="1116"/>
    </row>
    <row r="970" spans="1:7" s="1088" customFormat="1" ht="28.35" customHeight="1" x14ac:dyDescent="0.2">
      <c r="A970" s="1091" t="s">
        <v>28572</v>
      </c>
      <c r="B970" s="1114">
        <v>2019</v>
      </c>
      <c r="C970" s="1114" t="s">
        <v>28527</v>
      </c>
      <c r="D970" s="1114" t="s">
        <v>28526</v>
      </c>
      <c r="E970" s="1089"/>
      <c r="F970" s="1089"/>
      <c r="G970" s="1089"/>
    </row>
    <row r="971" spans="1:7" x14ac:dyDescent="0.2">
      <c r="A971" s="1113" t="s">
        <v>28570</v>
      </c>
      <c r="B971" s="1112">
        <f>SUM(B972:B977)</f>
        <v>0</v>
      </c>
      <c r="C971" s="1112">
        <f>SUM(C972:C977)</f>
        <v>0</v>
      </c>
      <c r="D971" s="1112">
        <f>SUM(D972:D977)</f>
        <v>0</v>
      </c>
    </row>
    <row r="972" spans="1:7" x14ac:dyDescent="0.2">
      <c r="A972" s="1111" t="s">
        <v>28569</v>
      </c>
      <c r="B972" s="1086"/>
      <c r="C972" s="1086"/>
      <c r="D972" s="1086"/>
    </row>
    <row r="973" spans="1:7" x14ac:dyDescent="0.2">
      <c r="A973" s="1111" t="s">
        <v>28568</v>
      </c>
      <c r="B973" s="1086"/>
      <c r="C973" s="1086"/>
      <c r="D973" s="1086"/>
    </row>
    <row r="974" spans="1:7" x14ac:dyDescent="0.2">
      <c r="A974" s="1111" t="s">
        <v>28567</v>
      </c>
      <c r="B974" s="1086"/>
      <c r="C974" s="1086"/>
      <c r="D974" s="1086"/>
    </row>
    <row r="975" spans="1:7" x14ac:dyDescent="0.2">
      <c r="A975" s="1111" t="s">
        <v>28566</v>
      </c>
      <c r="B975" s="1086"/>
      <c r="C975" s="1086"/>
      <c r="D975" s="1086"/>
    </row>
    <row r="976" spans="1:7" x14ac:dyDescent="0.2">
      <c r="A976" s="1111" t="s">
        <v>28565</v>
      </c>
      <c r="B976" s="1086"/>
      <c r="C976" s="1086"/>
      <c r="D976" s="1086"/>
    </row>
    <row r="977" spans="1:7" x14ac:dyDescent="0.2">
      <c r="A977" s="1111" t="s">
        <v>28564</v>
      </c>
      <c r="B977" s="1086"/>
      <c r="C977" s="1086"/>
      <c r="D977" s="1086"/>
    </row>
    <row r="978" spans="1:7" x14ac:dyDescent="0.2">
      <c r="A978" s="1113" t="s">
        <v>28563</v>
      </c>
      <c r="B978" s="1112">
        <f>SUM(B979:B983)</f>
        <v>81752631</v>
      </c>
      <c r="C978" s="1112">
        <f>SUM(C979:C983)</f>
        <v>90572680</v>
      </c>
      <c r="D978" s="1112">
        <f>SUM(D979:D983)</f>
        <v>96216870</v>
      </c>
    </row>
    <row r="979" spans="1:7" x14ac:dyDescent="0.2">
      <c r="A979" s="1111" t="s">
        <v>28562</v>
      </c>
      <c r="B979" s="1086"/>
      <c r="C979" s="1086"/>
      <c r="D979" s="1086"/>
    </row>
    <row r="980" spans="1:7" x14ac:dyDescent="0.2">
      <c r="A980" s="1111" t="s">
        <v>28561</v>
      </c>
      <c r="B980" s="1086"/>
      <c r="C980" s="1086"/>
      <c r="D980" s="1086"/>
    </row>
    <row r="981" spans="1:7" x14ac:dyDescent="0.2">
      <c r="A981" s="1111" t="s">
        <v>28560</v>
      </c>
      <c r="B981" s="1086">
        <v>81000000</v>
      </c>
      <c r="C981" s="1086">
        <v>90572680</v>
      </c>
      <c r="D981" s="1086">
        <v>96216870</v>
      </c>
    </row>
    <row r="982" spans="1:7" x14ac:dyDescent="0.2">
      <c r="A982" s="1111" t="s">
        <v>28559</v>
      </c>
      <c r="B982" s="1086">
        <v>752631</v>
      </c>
      <c r="C982" s="1086"/>
      <c r="D982" s="1086"/>
    </row>
    <row r="983" spans="1:7" x14ac:dyDescent="0.2">
      <c r="A983" s="1111" t="s">
        <v>28558</v>
      </c>
      <c r="B983" s="1086"/>
      <c r="C983" s="1086"/>
      <c r="D983" s="1086"/>
    </row>
    <row r="984" spans="1:7" x14ac:dyDescent="0.2">
      <c r="A984" s="1113" t="s">
        <v>28557</v>
      </c>
      <c r="B984" s="1112">
        <f>B985</f>
        <v>0</v>
      </c>
      <c r="C984" s="1112">
        <f>C985</f>
        <v>0</v>
      </c>
      <c r="D984" s="1112">
        <f>D985</f>
        <v>0</v>
      </c>
    </row>
    <row r="985" spans="1:7" x14ac:dyDescent="0.2">
      <c r="A985" s="1111" t="s">
        <v>28556</v>
      </c>
      <c r="B985" s="1086"/>
      <c r="C985" s="1086"/>
      <c r="D985" s="1086"/>
    </row>
    <row r="986" spans="1:7" s="1082" customFormat="1" ht="18" customHeight="1" x14ac:dyDescent="0.2">
      <c r="A986" s="1110" t="s">
        <v>29071</v>
      </c>
      <c r="B986" s="1084">
        <f>B971+B978+B984</f>
        <v>81752631</v>
      </c>
      <c r="C986" s="1084">
        <f>C971+C978+C984</f>
        <v>90572680</v>
      </c>
      <c r="D986" s="1084">
        <f>D971+D978+D984</f>
        <v>96216870</v>
      </c>
      <c r="E986" s="1083"/>
      <c r="F986" s="1083"/>
      <c r="G986" s="1083"/>
    </row>
    <row r="987" spans="1:7" s="1115" customFormat="1" x14ac:dyDescent="0.2">
      <c r="A987" s="1118"/>
      <c r="B987" s="1119"/>
      <c r="C987" s="1119"/>
      <c r="D987" s="1119"/>
      <c r="E987" s="1116"/>
      <c r="F987" s="1116"/>
      <c r="G987" s="1116"/>
    </row>
    <row r="988" spans="1:7" s="1115" customFormat="1" x14ac:dyDescent="0.2">
      <c r="A988" s="1118"/>
      <c r="B988" s="1117"/>
      <c r="C988" s="1117"/>
      <c r="D988" s="1117"/>
      <c r="E988" s="1116"/>
      <c r="F988" s="1116"/>
      <c r="G988" s="1116"/>
    </row>
    <row r="989" spans="1:7" s="1088" customFormat="1" ht="28.35" customHeight="1" x14ac:dyDescent="0.2">
      <c r="A989" s="1091" t="s">
        <v>28571</v>
      </c>
      <c r="B989" s="1114">
        <v>2019</v>
      </c>
      <c r="C989" s="1114" t="s">
        <v>28527</v>
      </c>
      <c r="D989" s="1114" t="s">
        <v>28526</v>
      </c>
      <c r="E989" s="1089"/>
      <c r="F989" s="1089"/>
      <c r="G989" s="1089"/>
    </row>
    <row r="990" spans="1:7" x14ac:dyDescent="0.2">
      <c r="A990" s="1113" t="s">
        <v>28570</v>
      </c>
      <c r="B990" s="1112">
        <f>SUM(B991:B996)</f>
        <v>0</v>
      </c>
      <c r="C990" s="1112">
        <f>SUM(C991:C996)</f>
        <v>0</v>
      </c>
      <c r="D990" s="1112">
        <f>SUM(D991:D996)</f>
        <v>0</v>
      </c>
    </row>
    <row r="991" spans="1:7" x14ac:dyDescent="0.2">
      <c r="A991" s="1111" t="s">
        <v>28569</v>
      </c>
      <c r="B991" s="1086"/>
      <c r="C991" s="1086"/>
      <c r="D991" s="1086"/>
    </row>
    <row r="992" spans="1:7" x14ac:dyDescent="0.2">
      <c r="A992" s="1111" t="s">
        <v>28568</v>
      </c>
      <c r="B992" s="1086"/>
      <c r="C992" s="1086"/>
      <c r="D992" s="1086"/>
    </row>
    <row r="993" spans="1:11" x14ac:dyDescent="0.2">
      <c r="A993" s="1111" t="s">
        <v>28567</v>
      </c>
      <c r="B993" s="1086"/>
      <c r="C993" s="1086"/>
      <c r="D993" s="1086"/>
    </row>
    <row r="994" spans="1:11" x14ac:dyDescent="0.2">
      <c r="A994" s="1111" t="s">
        <v>28566</v>
      </c>
      <c r="B994" s="1086"/>
      <c r="C994" s="1086"/>
      <c r="D994" s="1086"/>
    </row>
    <row r="995" spans="1:11" x14ac:dyDescent="0.2">
      <c r="A995" s="1111" t="s">
        <v>28565</v>
      </c>
      <c r="B995" s="1086"/>
      <c r="C995" s="1086"/>
      <c r="D995" s="1086"/>
    </row>
    <row r="996" spans="1:11" x14ac:dyDescent="0.2">
      <c r="A996" s="1111" t="s">
        <v>28564</v>
      </c>
      <c r="B996" s="1086"/>
      <c r="C996" s="1086"/>
      <c r="D996" s="1086"/>
    </row>
    <row r="997" spans="1:11" x14ac:dyDescent="0.2">
      <c r="A997" s="1113" t="s">
        <v>28563</v>
      </c>
      <c r="B997" s="1112">
        <f>SUM(B998:B1002)</f>
        <v>80794202.370000005</v>
      </c>
      <c r="C997" s="1112">
        <f>SUM(C998:C1002)</f>
        <v>90572680</v>
      </c>
      <c r="D997" s="1112">
        <f>SUM(D998:D1002)</f>
        <v>96216870</v>
      </c>
    </row>
    <row r="998" spans="1:11" x14ac:dyDescent="0.2">
      <c r="A998" s="1111" t="s">
        <v>28562</v>
      </c>
      <c r="B998" s="1086"/>
      <c r="C998" s="1086"/>
      <c r="D998" s="1086"/>
    </row>
    <row r="999" spans="1:11" x14ac:dyDescent="0.2">
      <c r="A999" s="1111" t="s">
        <v>28561</v>
      </c>
      <c r="B999" s="1086"/>
      <c r="C999" s="1086"/>
      <c r="D999" s="1086"/>
    </row>
    <row r="1000" spans="1:11" x14ac:dyDescent="0.2">
      <c r="A1000" s="1111" t="s">
        <v>28560</v>
      </c>
      <c r="B1000" s="1086">
        <v>80794202.370000005</v>
      </c>
      <c r="C1000" s="1086">
        <v>90572680</v>
      </c>
      <c r="D1000" s="1086">
        <v>96216870</v>
      </c>
    </row>
    <row r="1001" spans="1:11" x14ac:dyDescent="0.2">
      <c r="A1001" s="1111" t="s">
        <v>28559</v>
      </c>
      <c r="B1001" s="1086">
        <v>0</v>
      </c>
      <c r="C1001" s="1086"/>
      <c r="D1001" s="1086"/>
    </row>
    <row r="1002" spans="1:11" x14ac:dyDescent="0.2">
      <c r="A1002" s="1111" t="s">
        <v>28558</v>
      </c>
      <c r="B1002" s="1086"/>
      <c r="C1002" s="1086"/>
      <c r="D1002" s="1086"/>
    </row>
    <row r="1003" spans="1:11" x14ac:dyDescent="0.2">
      <c r="A1003" s="1113" t="s">
        <v>28557</v>
      </c>
      <c r="B1003" s="1112">
        <f>B1004</f>
        <v>0</v>
      </c>
      <c r="C1003" s="1112">
        <f>C1004</f>
        <v>0</v>
      </c>
      <c r="D1003" s="1112">
        <f>D1004</f>
        <v>0</v>
      </c>
    </row>
    <row r="1004" spans="1:11" x14ac:dyDescent="0.2">
      <c r="A1004" s="1111" t="s">
        <v>28556</v>
      </c>
      <c r="B1004" s="1086"/>
      <c r="C1004" s="1086"/>
      <c r="D1004" s="1086"/>
    </row>
    <row r="1005" spans="1:11" s="1082" customFormat="1" ht="18" customHeight="1" x14ac:dyDescent="0.2">
      <c r="A1005" s="1110" t="s">
        <v>29071</v>
      </c>
      <c r="B1005" s="1084">
        <f>B990+B997+B1003</f>
        <v>80794202.370000005</v>
      </c>
      <c r="C1005" s="1084">
        <f>C990+C997+C1003</f>
        <v>90572680</v>
      </c>
      <c r="D1005" s="1084">
        <f>D990+D997+D1003</f>
        <v>96216870</v>
      </c>
      <c r="E1005" s="1083"/>
      <c r="F1005" s="1083"/>
      <c r="G1005" s="1083"/>
    </row>
    <row r="1006" spans="1:11" x14ac:dyDescent="0.2">
      <c r="A1006" s="1109" t="s">
        <v>28522</v>
      </c>
    </row>
    <row r="1007" spans="1:11" x14ac:dyDescent="0.2">
      <c r="A1007" s="1102" t="s">
        <v>28521</v>
      </c>
    </row>
    <row r="1008" spans="1:11" s="1057" customFormat="1" ht="12" x14ac:dyDescent="0.2">
      <c r="A1008" s="1057" t="s">
        <v>28538</v>
      </c>
      <c r="E1008" s="1097"/>
      <c r="F1008" s="1097"/>
      <c r="G1008" s="1097"/>
      <c r="J1008" s="1097"/>
      <c r="K1008" s="1097"/>
    </row>
    <row r="1009" spans="1:11" s="1057" customFormat="1" ht="12" x14ac:dyDescent="0.2">
      <c r="A1009" s="1057" t="s">
        <v>28537</v>
      </c>
      <c r="E1009" s="1097"/>
      <c r="F1009" s="1097"/>
      <c r="G1009" s="1097"/>
      <c r="J1009" s="1097"/>
      <c r="K1009" s="1097"/>
    </row>
    <row r="1010" spans="1:11" s="1057" customFormat="1" ht="12" x14ac:dyDescent="0.2">
      <c r="E1010" s="1097"/>
      <c r="F1010" s="1097"/>
      <c r="G1010" s="1097"/>
      <c r="J1010" s="1097"/>
      <c r="K1010" s="1097"/>
    </row>
    <row r="1011" spans="1:11" s="1057" customFormat="1" ht="12" x14ac:dyDescent="0.2">
      <c r="A1011" s="1587" t="s">
        <v>28575</v>
      </c>
      <c r="B1011" s="1587"/>
      <c r="C1011" s="1587"/>
      <c r="D1011" s="1587"/>
      <c r="E1011" s="1098"/>
      <c r="F1011" s="1098"/>
      <c r="G1011" s="1098"/>
      <c r="H1011" s="1099"/>
      <c r="I1011" s="1099"/>
      <c r="J1011" s="1097"/>
      <c r="K1011" s="1097"/>
    </row>
    <row r="1012" spans="1:11" s="1057" customFormat="1" ht="12" x14ac:dyDescent="0.2">
      <c r="A1012" s="1587" t="s">
        <v>627</v>
      </c>
      <c r="B1012" s="1587"/>
      <c r="C1012" s="1587"/>
      <c r="D1012" s="1587"/>
      <c r="E1012" s="1098"/>
      <c r="F1012" s="1098"/>
      <c r="G1012" s="1098"/>
      <c r="H1012" s="1099"/>
      <c r="I1012" s="1099"/>
      <c r="J1012" s="1097"/>
      <c r="K1012" s="1097"/>
    </row>
    <row r="1013" spans="1:11" s="1057" customFormat="1" ht="12" x14ac:dyDescent="0.2">
      <c r="A1013" s="1587" t="s">
        <v>28574</v>
      </c>
      <c r="B1013" s="1587"/>
      <c r="C1013" s="1587"/>
      <c r="D1013" s="1587"/>
      <c r="E1013" s="1098"/>
      <c r="F1013" s="1098"/>
      <c r="G1013" s="1098"/>
      <c r="H1013" s="1099"/>
      <c r="I1013" s="1099"/>
      <c r="J1013" s="1097"/>
      <c r="K1013" s="1097"/>
    </row>
    <row r="1014" spans="1:11" s="1057" customFormat="1" ht="12" x14ac:dyDescent="0.2">
      <c r="A1014" s="1587" t="s">
        <v>28534</v>
      </c>
      <c r="B1014" s="1587"/>
      <c r="C1014" s="1587"/>
      <c r="D1014" s="1587"/>
      <c r="E1014" s="1098"/>
      <c r="F1014" s="1098"/>
      <c r="G1014" s="1098"/>
      <c r="H1014" s="1099"/>
      <c r="I1014" s="1099"/>
      <c r="J1014" s="1097"/>
      <c r="K1014" s="1097"/>
    </row>
    <row r="1015" spans="1:11" x14ac:dyDescent="0.2">
      <c r="A1015" s="1057"/>
      <c r="B1015" s="1057"/>
    </row>
    <row r="1016" spans="1:11" ht="25.5" customHeight="1" x14ac:dyDescent="0.2">
      <c r="A1016" s="1101" t="s">
        <v>28533</v>
      </c>
      <c r="B1016" s="1590" t="s">
        <v>28550</v>
      </c>
      <c r="C1016" s="1590"/>
      <c r="D1016" s="1590"/>
    </row>
    <row r="1017" spans="1:11" s="1115" customFormat="1" ht="17.25" customHeight="1" x14ac:dyDescent="0.2">
      <c r="A1017" s="1118" t="s">
        <v>28532</v>
      </c>
      <c r="B1017" s="1588" t="s">
        <v>28541</v>
      </c>
      <c r="C1017" s="1588"/>
      <c r="D1017" s="1588"/>
      <c r="E1017" s="1116"/>
      <c r="F1017" s="1116"/>
      <c r="G1017" s="1116"/>
    </row>
    <row r="1018" spans="1:11" s="1088" customFormat="1" ht="28.35" customHeight="1" x14ac:dyDescent="0.2">
      <c r="A1018" s="1091" t="s">
        <v>28573</v>
      </c>
      <c r="B1018" s="1114">
        <v>2019</v>
      </c>
      <c r="C1018" s="1114">
        <v>2020</v>
      </c>
      <c r="D1018" s="1114" t="s">
        <v>28526</v>
      </c>
      <c r="E1018" s="1089"/>
      <c r="F1018" s="1089"/>
      <c r="G1018" s="1089"/>
    </row>
    <row r="1019" spans="1:11" x14ac:dyDescent="0.2">
      <c r="A1019" s="1113" t="s">
        <v>28570</v>
      </c>
      <c r="B1019" s="1112">
        <f>SUM(B1020:B1025)</f>
        <v>1846290218</v>
      </c>
      <c r="C1019" s="1112">
        <f>SUM(C1020:C1025)</f>
        <v>1926941049</v>
      </c>
      <c r="D1019" s="1112">
        <f>SUM(D1020:D1025)</f>
        <v>1891282957</v>
      </c>
    </row>
    <row r="1020" spans="1:11" x14ac:dyDescent="0.2">
      <c r="A1020" s="1111" t="s">
        <v>28569</v>
      </c>
      <c r="B1020" s="1086">
        <f t="shared" ref="B1020:D1025" si="48">B1088+B1155+B1223</f>
        <v>0</v>
      </c>
      <c r="C1020" s="1086">
        <f t="shared" si="48"/>
        <v>0</v>
      </c>
      <c r="D1020" s="1086">
        <f t="shared" si="48"/>
        <v>0</v>
      </c>
    </row>
    <row r="1021" spans="1:11" x14ac:dyDescent="0.2">
      <c r="A1021" s="1111" t="s">
        <v>28568</v>
      </c>
      <c r="B1021" s="1086">
        <f t="shared" si="48"/>
        <v>1034363340</v>
      </c>
      <c r="C1021" s="1086">
        <f t="shared" si="48"/>
        <v>1158280848</v>
      </c>
      <c r="D1021" s="1086">
        <f t="shared" si="48"/>
        <v>1162565850</v>
      </c>
    </row>
    <row r="1022" spans="1:11" x14ac:dyDescent="0.2">
      <c r="A1022" s="1111" t="s">
        <v>28567</v>
      </c>
      <c r="B1022" s="1086">
        <f t="shared" si="48"/>
        <v>37451200</v>
      </c>
      <c r="C1022" s="1086">
        <f t="shared" si="48"/>
        <v>47343800</v>
      </c>
      <c r="D1022" s="1086">
        <f t="shared" si="48"/>
        <v>69667984</v>
      </c>
    </row>
    <row r="1023" spans="1:11" x14ac:dyDescent="0.2">
      <c r="A1023" s="1111" t="s">
        <v>28566</v>
      </c>
      <c r="B1023" s="1086">
        <f t="shared" si="48"/>
        <v>716977623</v>
      </c>
      <c r="C1023" s="1086">
        <f t="shared" si="48"/>
        <v>695154930</v>
      </c>
      <c r="D1023" s="1086">
        <f t="shared" si="48"/>
        <v>636083833</v>
      </c>
    </row>
    <row r="1024" spans="1:11" x14ac:dyDescent="0.2">
      <c r="A1024" s="1111" t="s">
        <v>28565</v>
      </c>
      <c r="B1024" s="1086">
        <f t="shared" si="48"/>
        <v>300365</v>
      </c>
      <c r="C1024" s="1086">
        <f t="shared" si="48"/>
        <v>300365</v>
      </c>
      <c r="D1024" s="1086">
        <f t="shared" si="48"/>
        <v>210256</v>
      </c>
    </row>
    <row r="1025" spans="1:7" x14ac:dyDescent="0.2">
      <c r="A1025" s="1111" t="s">
        <v>28564</v>
      </c>
      <c r="B1025" s="1086">
        <f t="shared" si="48"/>
        <v>57197690</v>
      </c>
      <c r="C1025" s="1086">
        <f t="shared" si="48"/>
        <v>25861106</v>
      </c>
      <c r="D1025" s="1086">
        <f t="shared" si="48"/>
        <v>22755034</v>
      </c>
    </row>
    <row r="1026" spans="1:7" x14ac:dyDescent="0.2">
      <c r="A1026" s="1113" t="s">
        <v>28563</v>
      </c>
      <c r="B1026" s="1112">
        <f>SUM(B1027:B1031)</f>
        <v>137496521</v>
      </c>
      <c r="C1026" s="1112">
        <f>SUM(C1027:C1031)</f>
        <v>118543868</v>
      </c>
      <c r="D1026" s="1112">
        <f>SUM(D1027:D1031)</f>
        <v>183304942</v>
      </c>
    </row>
    <row r="1027" spans="1:7" x14ac:dyDescent="0.2">
      <c r="A1027" s="1111" t="s">
        <v>28562</v>
      </c>
      <c r="B1027" s="1086">
        <f t="shared" ref="B1027:D1031" si="49">B1095+B1162+B1230</f>
        <v>0</v>
      </c>
      <c r="C1027" s="1086">
        <f t="shared" si="49"/>
        <v>0</v>
      </c>
      <c r="D1027" s="1086">
        <f t="shared" si="49"/>
        <v>0</v>
      </c>
    </row>
    <row r="1028" spans="1:7" x14ac:dyDescent="0.2">
      <c r="A1028" s="1111" t="s">
        <v>28561</v>
      </c>
      <c r="B1028" s="1086">
        <f t="shared" si="49"/>
        <v>0</v>
      </c>
      <c r="C1028" s="1086">
        <f t="shared" si="49"/>
        <v>0</v>
      </c>
      <c r="D1028" s="1086">
        <f t="shared" si="49"/>
        <v>0</v>
      </c>
    </row>
    <row r="1029" spans="1:7" x14ac:dyDescent="0.2">
      <c r="A1029" s="1111" t="s">
        <v>28560</v>
      </c>
      <c r="B1029" s="1086">
        <f t="shared" si="49"/>
        <v>0</v>
      </c>
      <c r="C1029" s="1086">
        <f t="shared" si="49"/>
        <v>0</v>
      </c>
      <c r="D1029" s="1086">
        <f t="shared" si="49"/>
        <v>0</v>
      </c>
    </row>
    <row r="1030" spans="1:7" x14ac:dyDescent="0.2">
      <c r="A1030" s="1111" t="s">
        <v>28559</v>
      </c>
      <c r="B1030" s="1086">
        <f t="shared" si="49"/>
        <v>137496521</v>
      </c>
      <c r="C1030" s="1086">
        <f t="shared" si="49"/>
        <v>118543868</v>
      </c>
      <c r="D1030" s="1086">
        <f t="shared" si="49"/>
        <v>183304942</v>
      </c>
    </row>
    <row r="1031" spans="1:7" x14ac:dyDescent="0.2">
      <c r="A1031" s="1111" t="s">
        <v>28558</v>
      </c>
      <c r="B1031" s="1086">
        <f t="shared" si="49"/>
        <v>0</v>
      </c>
      <c r="C1031" s="1086">
        <f t="shared" si="49"/>
        <v>0</v>
      </c>
      <c r="D1031" s="1086">
        <f t="shared" si="49"/>
        <v>0</v>
      </c>
    </row>
    <row r="1032" spans="1:7" x14ac:dyDescent="0.2">
      <c r="A1032" s="1113" t="s">
        <v>28557</v>
      </c>
      <c r="B1032" s="1112">
        <f>B1033</f>
        <v>500000</v>
      </c>
      <c r="C1032" s="1112">
        <f>C1033</f>
        <v>647255</v>
      </c>
      <c r="D1032" s="1112">
        <f>D1033</f>
        <v>22780243</v>
      </c>
    </row>
    <row r="1033" spans="1:7" x14ac:dyDescent="0.2">
      <c r="A1033" s="1111" t="s">
        <v>28556</v>
      </c>
      <c r="B1033" s="1086">
        <f>B1101+B1168+B1236</f>
        <v>500000</v>
      </c>
      <c r="C1033" s="1086">
        <f>C1101+C1168+C1236</f>
        <v>647255</v>
      </c>
      <c r="D1033" s="1086">
        <f>D1101+D1168+D1236</f>
        <v>22780243</v>
      </c>
    </row>
    <row r="1034" spans="1:7" s="1082" customFormat="1" ht="18" customHeight="1" x14ac:dyDescent="0.2">
      <c r="A1034" s="1110" t="s">
        <v>29071</v>
      </c>
      <c r="B1034" s="1084">
        <f>B1019+B1026+B1032</f>
        <v>1984286739</v>
      </c>
      <c r="C1034" s="1084">
        <f>C1019+C1026+C1032</f>
        <v>2046132172</v>
      </c>
      <c r="D1034" s="1084">
        <f>D1019+D1026+D1032</f>
        <v>2097368142</v>
      </c>
      <c r="E1034" s="1083"/>
      <c r="F1034" s="1083"/>
      <c r="G1034" s="1083"/>
    </row>
    <row r="1035" spans="1:7" s="1115" customFormat="1" x14ac:dyDescent="0.2">
      <c r="A1035" s="1118"/>
      <c r="B1035" s="1119"/>
      <c r="C1035" s="1119"/>
      <c r="D1035" s="1119"/>
      <c r="E1035" s="1116"/>
      <c r="F1035" s="1116"/>
      <c r="G1035" s="1116"/>
    </row>
    <row r="1036" spans="1:7" s="1115" customFormat="1" x14ac:dyDescent="0.2">
      <c r="A1036" s="1118"/>
      <c r="B1036" s="1117"/>
      <c r="C1036" s="1117"/>
      <c r="D1036" s="1117"/>
      <c r="E1036" s="1116"/>
      <c r="F1036" s="1116"/>
      <c r="G1036" s="1116"/>
    </row>
    <row r="1037" spans="1:7" s="1088" customFormat="1" ht="28.35" customHeight="1" x14ac:dyDescent="0.2">
      <c r="A1037" s="1091" t="s">
        <v>28572</v>
      </c>
      <c r="B1037" s="1114">
        <v>2019</v>
      </c>
      <c r="C1037" s="1114" t="s">
        <v>28527</v>
      </c>
      <c r="D1037" s="1114" t="s">
        <v>28526</v>
      </c>
      <c r="E1037" s="1089"/>
      <c r="F1037" s="1089"/>
      <c r="G1037" s="1089"/>
    </row>
    <row r="1038" spans="1:7" x14ac:dyDescent="0.2">
      <c r="A1038" s="1113" t="s">
        <v>28570</v>
      </c>
      <c r="B1038" s="1112">
        <f>SUM(B1039:B1044)</f>
        <v>1885403129</v>
      </c>
      <c r="C1038" s="1112">
        <f>SUM(C1039:C1044)</f>
        <v>1925252588</v>
      </c>
      <c r="D1038" s="1112">
        <f>SUM(D1039:D1044)</f>
        <v>1891282957</v>
      </c>
    </row>
    <row r="1039" spans="1:7" x14ac:dyDescent="0.2">
      <c r="A1039" s="1111" t="s">
        <v>28569</v>
      </c>
      <c r="B1039" s="1086">
        <f t="shared" ref="B1039:D1044" si="50">B1107+B1174+B1242</f>
        <v>0</v>
      </c>
      <c r="C1039" s="1086">
        <f t="shared" si="50"/>
        <v>0</v>
      </c>
      <c r="D1039" s="1086">
        <f t="shared" si="50"/>
        <v>0</v>
      </c>
    </row>
    <row r="1040" spans="1:7" x14ac:dyDescent="0.2">
      <c r="A1040" s="1111" t="s">
        <v>28568</v>
      </c>
      <c r="B1040" s="1086">
        <f t="shared" si="50"/>
        <v>1036509138</v>
      </c>
      <c r="C1040" s="1086">
        <f t="shared" si="50"/>
        <v>1120564586</v>
      </c>
      <c r="D1040" s="1086">
        <f t="shared" si="50"/>
        <v>1162565850</v>
      </c>
    </row>
    <row r="1041" spans="1:7" x14ac:dyDescent="0.2">
      <c r="A1041" s="1111" t="s">
        <v>28567</v>
      </c>
      <c r="B1041" s="1086">
        <f t="shared" si="50"/>
        <v>42115642</v>
      </c>
      <c r="C1041" s="1086">
        <f t="shared" si="50"/>
        <v>58704691</v>
      </c>
      <c r="D1041" s="1086">
        <f t="shared" si="50"/>
        <v>69667984</v>
      </c>
    </row>
    <row r="1042" spans="1:7" x14ac:dyDescent="0.2">
      <c r="A1042" s="1111" t="s">
        <v>28566</v>
      </c>
      <c r="B1042" s="1086">
        <f t="shared" si="50"/>
        <v>762526790</v>
      </c>
      <c r="C1042" s="1086">
        <f t="shared" si="50"/>
        <v>720836721</v>
      </c>
      <c r="D1042" s="1086">
        <f t="shared" si="50"/>
        <v>636083833</v>
      </c>
    </row>
    <row r="1043" spans="1:7" x14ac:dyDescent="0.2">
      <c r="A1043" s="1111" t="s">
        <v>28565</v>
      </c>
      <c r="B1043" s="1086">
        <f t="shared" si="50"/>
        <v>3247963</v>
      </c>
      <c r="C1043" s="1086">
        <f t="shared" si="50"/>
        <v>401251</v>
      </c>
      <c r="D1043" s="1086">
        <f t="shared" si="50"/>
        <v>210256</v>
      </c>
    </row>
    <row r="1044" spans="1:7" x14ac:dyDescent="0.2">
      <c r="A1044" s="1111" t="s">
        <v>28564</v>
      </c>
      <c r="B1044" s="1086">
        <f t="shared" si="50"/>
        <v>41003596</v>
      </c>
      <c r="C1044" s="1086">
        <f t="shared" si="50"/>
        <v>24745339</v>
      </c>
      <c r="D1044" s="1086">
        <f t="shared" si="50"/>
        <v>22755034</v>
      </c>
    </row>
    <row r="1045" spans="1:7" x14ac:dyDescent="0.2">
      <c r="A1045" s="1113" t="s">
        <v>28563</v>
      </c>
      <c r="B1045" s="1112">
        <f>SUM(B1046:B1050)</f>
        <v>188883778</v>
      </c>
      <c r="C1045" s="1112">
        <f>SUM(C1046:C1050)</f>
        <v>139012545</v>
      </c>
      <c r="D1045" s="1112">
        <f>SUM(D1046:D1050)</f>
        <v>183304942</v>
      </c>
    </row>
    <row r="1046" spans="1:7" x14ac:dyDescent="0.2">
      <c r="A1046" s="1111" t="s">
        <v>28562</v>
      </c>
      <c r="B1046" s="1086">
        <f t="shared" ref="B1046:D1050" si="51">B1114+B1181+B1249</f>
        <v>0</v>
      </c>
      <c r="C1046" s="1086">
        <f t="shared" si="51"/>
        <v>0</v>
      </c>
      <c r="D1046" s="1086">
        <f t="shared" si="51"/>
        <v>0</v>
      </c>
    </row>
    <row r="1047" spans="1:7" x14ac:dyDescent="0.2">
      <c r="A1047" s="1111" t="s">
        <v>28561</v>
      </c>
      <c r="B1047" s="1086">
        <f t="shared" si="51"/>
        <v>12109259</v>
      </c>
      <c r="C1047" s="1086">
        <f t="shared" si="51"/>
        <v>0</v>
      </c>
      <c r="D1047" s="1086">
        <f t="shared" si="51"/>
        <v>0</v>
      </c>
    </row>
    <row r="1048" spans="1:7" x14ac:dyDescent="0.2">
      <c r="A1048" s="1111" t="s">
        <v>28560</v>
      </c>
      <c r="B1048" s="1086">
        <f t="shared" si="51"/>
        <v>0</v>
      </c>
      <c r="C1048" s="1086">
        <f t="shared" si="51"/>
        <v>0</v>
      </c>
      <c r="D1048" s="1086">
        <f t="shared" si="51"/>
        <v>0</v>
      </c>
    </row>
    <row r="1049" spans="1:7" x14ac:dyDescent="0.2">
      <c r="A1049" s="1111" t="s">
        <v>28559</v>
      </c>
      <c r="B1049" s="1086">
        <f t="shared" si="51"/>
        <v>176774519</v>
      </c>
      <c r="C1049" s="1086">
        <f t="shared" si="51"/>
        <v>139012545</v>
      </c>
      <c r="D1049" s="1086">
        <f t="shared" si="51"/>
        <v>183304942</v>
      </c>
    </row>
    <row r="1050" spans="1:7" x14ac:dyDescent="0.2">
      <c r="A1050" s="1111" t="s">
        <v>28558</v>
      </c>
      <c r="B1050" s="1086">
        <f t="shared" si="51"/>
        <v>0</v>
      </c>
      <c r="C1050" s="1086">
        <f t="shared" si="51"/>
        <v>0</v>
      </c>
      <c r="D1050" s="1086">
        <f t="shared" si="51"/>
        <v>0</v>
      </c>
    </row>
    <row r="1051" spans="1:7" x14ac:dyDescent="0.2">
      <c r="A1051" s="1113" t="s">
        <v>28557</v>
      </c>
      <c r="B1051" s="1112">
        <f>B1052</f>
        <v>1439247</v>
      </c>
      <c r="C1051" s="1112">
        <f>C1052</f>
        <v>2335716</v>
      </c>
      <c r="D1051" s="1112">
        <f>D1052</f>
        <v>22780243</v>
      </c>
    </row>
    <row r="1052" spans="1:7" x14ac:dyDescent="0.2">
      <c r="A1052" s="1111" t="s">
        <v>28556</v>
      </c>
      <c r="B1052" s="1086">
        <f>B1120+B1187+B1255</f>
        <v>1439247</v>
      </c>
      <c r="C1052" s="1086">
        <f>C1120+C1187+C1255</f>
        <v>2335716</v>
      </c>
      <c r="D1052" s="1086">
        <f>D1120+D1187+D1255</f>
        <v>22780243</v>
      </c>
    </row>
    <row r="1053" spans="1:7" s="1082" customFormat="1" ht="18" customHeight="1" x14ac:dyDescent="0.2">
      <c r="A1053" s="1110" t="s">
        <v>29071</v>
      </c>
      <c r="B1053" s="1084">
        <f>B1038+B1045+B1051</f>
        <v>2075726154</v>
      </c>
      <c r="C1053" s="1084">
        <f>C1038+C1045+C1051</f>
        <v>2066600849</v>
      </c>
      <c r="D1053" s="1084">
        <f>D1038+D1045+D1051</f>
        <v>2097368142</v>
      </c>
      <c r="E1053" s="1083"/>
      <c r="F1053" s="1083"/>
      <c r="G1053" s="1079"/>
    </row>
    <row r="1054" spans="1:7" s="1115" customFormat="1" x14ac:dyDescent="0.2">
      <c r="A1054" s="1118"/>
      <c r="B1054" s="1119"/>
      <c r="C1054" s="1119"/>
      <c r="D1054" s="1119"/>
      <c r="E1054" s="1116"/>
      <c r="F1054" s="1116"/>
      <c r="G1054" s="1116"/>
    </row>
    <row r="1055" spans="1:7" s="1115" customFormat="1" x14ac:dyDescent="0.2">
      <c r="A1055" s="1118"/>
      <c r="B1055" s="1117"/>
      <c r="C1055" s="1117"/>
      <c r="D1055" s="1117"/>
      <c r="E1055" s="1116"/>
      <c r="F1055" s="1116"/>
      <c r="G1055" s="1116"/>
    </row>
    <row r="1056" spans="1:7" s="1088" customFormat="1" ht="28.35" customHeight="1" x14ac:dyDescent="0.2">
      <c r="A1056" s="1091" t="s">
        <v>28571</v>
      </c>
      <c r="B1056" s="1114">
        <v>2019</v>
      </c>
      <c r="C1056" s="1114" t="s">
        <v>28527</v>
      </c>
      <c r="D1056" s="1114" t="s">
        <v>28526</v>
      </c>
      <c r="E1056" s="1089"/>
      <c r="F1056" s="1089"/>
      <c r="G1056" s="1089"/>
    </row>
    <row r="1057" spans="1:7" x14ac:dyDescent="0.2">
      <c r="A1057" s="1113" t="s">
        <v>28570</v>
      </c>
      <c r="B1057" s="1112">
        <f>SUM(B1058:B1063)</f>
        <v>1718789759.5599999</v>
      </c>
      <c r="C1057" s="1112">
        <f>SUM(C1058:C1063)</f>
        <v>1719618353.6700003</v>
      </c>
      <c r="D1057" s="1112">
        <f>SUM(D1058:D1063)</f>
        <v>1891282957</v>
      </c>
    </row>
    <row r="1058" spans="1:7" x14ac:dyDescent="0.2">
      <c r="A1058" s="1111" t="s">
        <v>28569</v>
      </c>
      <c r="B1058" s="1086">
        <f t="shared" ref="B1058:D1063" si="52">B1126+B1193+B1261</f>
        <v>0</v>
      </c>
      <c r="C1058" s="1086">
        <f t="shared" si="52"/>
        <v>0</v>
      </c>
      <c r="D1058" s="1086">
        <f t="shared" si="52"/>
        <v>0</v>
      </c>
    </row>
    <row r="1059" spans="1:7" x14ac:dyDescent="0.2">
      <c r="A1059" s="1111" t="s">
        <v>28568</v>
      </c>
      <c r="B1059" s="1086">
        <f t="shared" si="52"/>
        <v>985166912.91999984</v>
      </c>
      <c r="C1059" s="1086">
        <f t="shared" si="52"/>
        <v>1034168768.25</v>
      </c>
      <c r="D1059" s="1086">
        <f t="shared" si="52"/>
        <v>1162565850</v>
      </c>
    </row>
    <row r="1060" spans="1:7" x14ac:dyDescent="0.2">
      <c r="A1060" s="1111" t="s">
        <v>28567</v>
      </c>
      <c r="B1060" s="1086">
        <f t="shared" si="52"/>
        <v>41102728.620000005</v>
      </c>
      <c r="C1060" s="1086">
        <f t="shared" si="52"/>
        <v>57570135.399999999</v>
      </c>
      <c r="D1060" s="1086">
        <f t="shared" si="52"/>
        <v>69667984</v>
      </c>
    </row>
    <row r="1061" spans="1:7" x14ac:dyDescent="0.2">
      <c r="A1061" s="1111" t="s">
        <v>28566</v>
      </c>
      <c r="B1061" s="1086">
        <f t="shared" si="52"/>
        <v>664661191.75000012</v>
      </c>
      <c r="C1061" s="1086">
        <f t="shared" si="52"/>
        <v>603918061.70000029</v>
      </c>
      <c r="D1061" s="1086">
        <f t="shared" si="52"/>
        <v>636083833</v>
      </c>
    </row>
    <row r="1062" spans="1:7" x14ac:dyDescent="0.2">
      <c r="A1062" s="1111" t="s">
        <v>28565</v>
      </c>
      <c r="B1062" s="1086">
        <f t="shared" si="52"/>
        <v>3137729.36</v>
      </c>
      <c r="C1062" s="1086">
        <f t="shared" si="52"/>
        <v>1373263</v>
      </c>
      <c r="D1062" s="1086">
        <f t="shared" si="52"/>
        <v>210256</v>
      </c>
    </row>
    <row r="1063" spans="1:7" x14ac:dyDescent="0.2">
      <c r="A1063" s="1111" t="s">
        <v>28564</v>
      </c>
      <c r="B1063" s="1086">
        <f t="shared" si="52"/>
        <v>24721196.909999993</v>
      </c>
      <c r="C1063" s="1086">
        <f t="shared" si="52"/>
        <v>22588125.32</v>
      </c>
      <c r="D1063" s="1086">
        <f t="shared" si="52"/>
        <v>22755034</v>
      </c>
    </row>
    <row r="1064" spans="1:7" x14ac:dyDescent="0.2">
      <c r="A1064" s="1113" t="s">
        <v>28563</v>
      </c>
      <c r="B1064" s="1112">
        <f>SUM(B1065:B1069)</f>
        <v>148365586.46000001</v>
      </c>
      <c r="C1064" s="1112">
        <f>SUM(C1065:C1069)</f>
        <v>110624517.34000002</v>
      </c>
      <c r="D1064" s="1112">
        <f>SUM(D1065:D1069)</f>
        <v>183304942</v>
      </c>
    </row>
    <row r="1065" spans="1:7" x14ac:dyDescent="0.2">
      <c r="A1065" s="1111" t="s">
        <v>28562</v>
      </c>
      <c r="B1065" s="1086">
        <f t="shared" ref="B1065:D1069" si="53">B1133+B1200+B1268</f>
        <v>0</v>
      </c>
      <c r="C1065" s="1086">
        <f t="shared" si="53"/>
        <v>0</v>
      </c>
      <c r="D1065" s="1086">
        <f t="shared" si="53"/>
        <v>0</v>
      </c>
    </row>
    <row r="1066" spans="1:7" x14ac:dyDescent="0.2">
      <c r="A1066" s="1111" t="s">
        <v>28561</v>
      </c>
      <c r="B1066" s="1086">
        <f t="shared" si="53"/>
        <v>10925517</v>
      </c>
      <c r="C1066" s="1086">
        <f t="shared" si="53"/>
        <v>0</v>
      </c>
      <c r="D1066" s="1086">
        <f t="shared" si="53"/>
        <v>0</v>
      </c>
    </row>
    <row r="1067" spans="1:7" x14ac:dyDescent="0.2">
      <c r="A1067" s="1111" t="s">
        <v>28560</v>
      </c>
      <c r="B1067" s="1086">
        <f t="shared" si="53"/>
        <v>0</v>
      </c>
      <c r="C1067" s="1086">
        <f t="shared" si="53"/>
        <v>0</v>
      </c>
      <c r="D1067" s="1086">
        <f t="shared" si="53"/>
        <v>0</v>
      </c>
    </row>
    <row r="1068" spans="1:7" x14ac:dyDescent="0.2">
      <c r="A1068" s="1111" t="s">
        <v>28559</v>
      </c>
      <c r="B1068" s="1086">
        <f t="shared" si="53"/>
        <v>137440069.46000001</v>
      </c>
      <c r="C1068" s="1086">
        <f t="shared" si="53"/>
        <v>110624517.34000002</v>
      </c>
      <c r="D1068" s="1086">
        <f t="shared" si="53"/>
        <v>183304942</v>
      </c>
    </row>
    <row r="1069" spans="1:7" x14ac:dyDescent="0.2">
      <c r="A1069" s="1111" t="s">
        <v>28558</v>
      </c>
      <c r="B1069" s="1086">
        <f t="shared" si="53"/>
        <v>0</v>
      </c>
      <c r="C1069" s="1086">
        <f t="shared" si="53"/>
        <v>0</v>
      </c>
      <c r="D1069" s="1086">
        <f t="shared" si="53"/>
        <v>0</v>
      </c>
    </row>
    <row r="1070" spans="1:7" x14ac:dyDescent="0.2">
      <c r="A1070" s="1113" t="s">
        <v>28557</v>
      </c>
      <c r="B1070" s="1112">
        <f>B1071</f>
        <v>1408995.87</v>
      </c>
      <c r="C1070" s="1112">
        <f>C1071</f>
        <v>2445716</v>
      </c>
      <c r="D1070" s="1112">
        <f>D1071</f>
        <v>22780243</v>
      </c>
    </row>
    <row r="1071" spans="1:7" x14ac:dyDescent="0.2">
      <c r="A1071" s="1111" t="s">
        <v>28556</v>
      </c>
      <c r="B1071" s="1086">
        <f>B1139+B1206+B1274</f>
        <v>1408995.87</v>
      </c>
      <c r="C1071" s="1086">
        <f>C1139+C1206+C1274</f>
        <v>2445716</v>
      </c>
      <c r="D1071" s="1086">
        <f>D1139+D1206+D1274</f>
        <v>22780243</v>
      </c>
    </row>
    <row r="1072" spans="1:7" s="1082" customFormat="1" ht="18" customHeight="1" x14ac:dyDescent="0.2">
      <c r="A1072" s="1110" t="s">
        <v>29071</v>
      </c>
      <c r="B1072" s="1084">
        <f>B1057+B1064+B1070</f>
        <v>1868564341.8899999</v>
      </c>
      <c r="C1072" s="1084">
        <f>C1057+C1064+C1070</f>
        <v>1832688587.0100002</v>
      </c>
      <c r="D1072" s="1084">
        <f>D1057+D1064+D1070</f>
        <v>2097368142</v>
      </c>
      <c r="E1072" s="1083"/>
      <c r="F1072" s="1083"/>
      <c r="G1072" s="1083"/>
    </row>
    <row r="1073" spans="1:11" x14ac:dyDescent="0.2">
      <c r="A1073" s="1109" t="s">
        <v>28522</v>
      </c>
    </row>
    <row r="1074" spans="1:11" x14ac:dyDescent="0.2">
      <c r="A1074" s="1102" t="s">
        <v>28521</v>
      </c>
    </row>
    <row r="1075" spans="1:11" ht="33" customHeight="1" x14ac:dyDescent="0.2">
      <c r="A1075" s="1592" t="s">
        <v>28584</v>
      </c>
      <c r="B1075" s="1592"/>
      <c r="C1075" s="1592"/>
      <c r="D1075" s="1592"/>
    </row>
    <row r="1076" spans="1:11" s="1057" customFormat="1" ht="12" x14ac:dyDescent="0.2">
      <c r="A1076" s="1057" t="s">
        <v>28538</v>
      </c>
      <c r="E1076" s="1097"/>
      <c r="F1076" s="1097"/>
      <c r="G1076" s="1097"/>
      <c r="J1076" s="1097"/>
      <c r="K1076" s="1097"/>
    </row>
    <row r="1077" spans="1:11" s="1057" customFormat="1" ht="12" x14ac:dyDescent="0.2">
      <c r="A1077" s="1057" t="s">
        <v>28537</v>
      </c>
      <c r="E1077" s="1097"/>
      <c r="F1077" s="1097"/>
      <c r="G1077" s="1097"/>
      <c r="J1077" s="1097"/>
      <c r="K1077" s="1097"/>
    </row>
    <row r="1078" spans="1:11" s="1057" customFormat="1" ht="12" x14ac:dyDescent="0.2">
      <c r="E1078" s="1097"/>
      <c r="F1078" s="1097"/>
      <c r="G1078" s="1097"/>
      <c r="J1078" s="1097"/>
      <c r="K1078" s="1097"/>
    </row>
    <row r="1079" spans="1:11" s="1057" customFormat="1" ht="12" x14ac:dyDescent="0.2">
      <c r="A1079" s="1587" t="s">
        <v>28575</v>
      </c>
      <c r="B1079" s="1587"/>
      <c r="C1079" s="1587"/>
      <c r="D1079" s="1587"/>
      <c r="E1079" s="1098"/>
      <c r="F1079" s="1098"/>
      <c r="G1079" s="1098"/>
      <c r="H1079" s="1099"/>
      <c r="I1079" s="1099"/>
      <c r="J1079" s="1097"/>
      <c r="K1079" s="1097"/>
    </row>
    <row r="1080" spans="1:11" s="1057" customFormat="1" ht="12" x14ac:dyDescent="0.2">
      <c r="A1080" s="1587" t="s">
        <v>627</v>
      </c>
      <c r="B1080" s="1587"/>
      <c r="C1080" s="1587"/>
      <c r="D1080" s="1587"/>
      <c r="E1080" s="1098"/>
      <c r="F1080" s="1098"/>
      <c r="G1080" s="1098"/>
      <c r="H1080" s="1099"/>
      <c r="I1080" s="1099"/>
      <c r="J1080" s="1097"/>
      <c r="K1080" s="1097"/>
    </row>
    <row r="1081" spans="1:11" s="1057" customFormat="1" ht="12" x14ac:dyDescent="0.2">
      <c r="A1081" s="1587" t="s">
        <v>28574</v>
      </c>
      <c r="B1081" s="1587"/>
      <c r="C1081" s="1587"/>
      <c r="D1081" s="1587"/>
      <c r="E1081" s="1098"/>
      <c r="F1081" s="1098"/>
      <c r="G1081" s="1098"/>
      <c r="H1081" s="1099"/>
      <c r="I1081" s="1099"/>
      <c r="J1081" s="1097"/>
      <c r="K1081" s="1097"/>
    </row>
    <row r="1082" spans="1:11" s="1057" customFormat="1" ht="12" x14ac:dyDescent="0.2">
      <c r="A1082" s="1587" t="s">
        <v>28534</v>
      </c>
      <c r="B1082" s="1587"/>
      <c r="C1082" s="1587"/>
      <c r="D1082" s="1587"/>
      <c r="E1082" s="1098"/>
      <c r="F1082" s="1098"/>
      <c r="G1082" s="1098"/>
      <c r="H1082" s="1099"/>
      <c r="I1082" s="1099"/>
      <c r="J1082" s="1097"/>
      <c r="K1082" s="1097"/>
    </row>
    <row r="1083" spans="1:11" x14ac:dyDescent="0.2">
      <c r="A1083" s="1057"/>
      <c r="B1083" s="1057"/>
    </row>
    <row r="1084" spans="1:11" ht="25.5" customHeight="1" x14ac:dyDescent="0.2">
      <c r="A1084" s="1101" t="s">
        <v>28533</v>
      </c>
      <c r="B1084" s="1590" t="s">
        <v>28550</v>
      </c>
      <c r="C1084" s="1590"/>
      <c r="D1084" s="1590"/>
    </row>
    <row r="1085" spans="1:11" s="1115" customFormat="1" ht="17.25" customHeight="1" x14ac:dyDescent="0.2">
      <c r="A1085" s="1118" t="s">
        <v>28532</v>
      </c>
      <c r="B1085" s="1588" t="s">
        <v>28540</v>
      </c>
      <c r="C1085" s="1588"/>
      <c r="D1085" s="1588"/>
      <c r="E1085" s="1116"/>
      <c r="F1085" s="1116"/>
      <c r="G1085" s="1116"/>
    </row>
    <row r="1086" spans="1:11" s="1088" customFormat="1" ht="28.35" customHeight="1" x14ac:dyDescent="0.2">
      <c r="A1086" s="1091" t="s">
        <v>28573</v>
      </c>
      <c r="B1086" s="1114">
        <v>2019</v>
      </c>
      <c r="C1086" s="1114">
        <v>2020</v>
      </c>
      <c r="D1086" s="1114" t="s">
        <v>28526</v>
      </c>
      <c r="E1086" s="1089"/>
      <c r="F1086" s="1089"/>
      <c r="G1086" s="1089"/>
    </row>
    <row r="1087" spans="1:11" x14ac:dyDescent="0.2">
      <c r="A1087" s="1113" t="s">
        <v>28570</v>
      </c>
      <c r="B1087" s="1112">
        <f>SUM(B1088:B1093)</f>
        <v>0</v>
      </c>
      <c r="C1087" s="1112">
        <f>SUM(C1088:C1093)</f>
        <v>0</v>
      </c>
      <c r="D1087" s="1112">
        <f>SUM(D1088:D1093)</f>
        <v>0</v>
      </c>
    </row>
    <row r="1088" spans="1:11" x14ac:dyDescent="0.2">
      <c r="A1088" s="1111" t="s">
        <v>28569</v>
      </c>
      <c r="B1088" s="1086"/>
      <c r="C1088" s="1086"/>
      <c r="D1088" s="1086"/>
    </row>
    <row r="1089" spans="1:7" x14ac:dyDescent="0.2">
      <c r="A1089" s="1111" t="s">
        <v>28568</v>
      </c>
      <c r="B1089" s="1086"/>
      <c r="C1089" s="1086"/>
      <c r="D1089" s="1086"/>
    </row>
    <row r="1090" spans="1:7" x14ac:dyDescent="0.2">
      <c r="A1090" s="1111" t="s">
        <v>28567</v>
      </c>
      <c r="B1090" s="1086"/>
      <c r="C1090" s="1086"/>
      <c r="D1090" s="1086"/>
    </row>
    <row r="1091" spans="1:7" x14ac:dyDescent="0.2">
      <c r="A1091" s="1111" t="s">
        <v>28566</v>
      </c>
      <c r="B1091" s="1086"/>
      <c r="C1091" s="1086"/>
      <c r="D1091" s="1086"/>
    </row>
    <row r="1092" spans="1:7" x14ac:dyDescent="0.2">
      <c r="A1092" s="1111" t="s">
        <v>28565</v>
      </c>
      <c r="B1092" s="1086"/>
      <c r="C1092" s="1086"/>
      <c r="D1092" s="1086"/>
    </row>
    <row r="1093" spans="1:7" x14ac:dyDescent="0.2">
      <c r="A1093" s="1111" t="s">
        <v>28564</v>
      </c>
      <c r="B1093" s="1086"/>
      <c r="C1093" s="1086"/>
      <c r="D1093" s="1086"/>
    </row>
    <row r="1094" spans="1:7" x14ac:dyDescent="0.2">
      <c r="A1094" s="1113" t="s">
        <v>28563</v>
      </c>
      <c r="B1094" s="1112">
        <f>SUM(B1095:B1099)</f>
        <v>0</v>
      </c>
      <c r="C1094" s="1112">
        <f>SUM(C1095:C1099)</f>
        <v>0</v>
      </c>
      <c r="D1094" s="1112">
        <f>SUM(D1095:D1099)</f>
        <v>0</v>
      </c>
    </row>
    <row r="1095" spans="1:7" x14ac:dyDescent="0.2">
      <c r="A1095" s="1111" t="s">
        <v>28562</v>
      </c>
      <c r="B1095" s="1086"/>
      <c r="C1095" s="1086"/>
      <c r="D1095" s="1086"/>
    </row>
    <row r="1096" spans="1:7" x14ac:dyDescent="0.2">
      <c r="A1096" s="1111" t="s">
        <v>28561</v>
      </c>
      <c r="B1096" s="1086"/>
      <c r="C1096" s="1086"/>
      <c r="D1096" s="1086"/>
    </row>
    <row r="1097" spans="1:7" x14ac:dyDescent="0.2">
      <c r="A1097" s="1111" t="s">
        <v>28560</v>
      </c>
      <c r="B1097" s="1086"/>
      <c r="C1097" s="1086"/>
      <c r="D1097" s="1086"/>
    </row>
    <row r="1098" spans="1:7" x14ac:dyDescent="0.2">
      <c r="A1098" s="1111" t="s">
        <v>28559</v>
      </c>
      <c r="B1098" s="1086"/>
      <c r="C1098" s="1086"/>
      <c r="D1098" s="1086"/>
    </row>
    <row r="1099" spans="1:7" x14ac:dyDescent="0.2">
      <c r="A1099" s="1111" t="s">
        <v>28558</v>
      </c>
      <c r="B1099" s="1086"/>
      <c r="C1099" s="1086"/>
      <c r="D1099" s="1086"/>
    </row>
    <row r="1100" spans="1:7" x14ac:dyDescent="0.2">
      <c r="A1100" s="1113" t="s">
        <v>28557</v>
      </c>
      <c r="B1100" s="1112">
        <f>B1101</f>
        <v>0</v>
      </c>
      <c r="C1100" s="1112">
        <f>C1101</f>
        <v>0</v>
      </c>
      <c r="D1100" s="1112">
        <f>D1101</f>
        <v>0</v>
      </c>
    </row>
    <row r="1101" spans="1:7" x14ac:dyDescent="0.2">
      <c r="A1101" s="1111" t="s">
        <v>28556</v>
      </c>
      <c r="B1101" s="1086"/>
      <c r="C1101" s="1086"/>
      <c r="D1101" s="1086"/>
    </row>
    <row r="1102" spans="1:7" s="1082" customFormat="1" ht="18" customHeight="1" x14ac:dyDescent="0.2">
      <c r="A1102" s="1110" t="s">
        <v>29071</v>
      </c>
      <c r="B1102" s="1084">
        <f>B1087+B1094+B1100</f>
        <v>0</v>
      </c>
      <c r="C1102" s="1084">
        <f>C1087+C1094+C1100</f>
        <v>0</v>
      </c>
      <c r="D1102" s="1084">
        <f>D1087+D1094+D1100</f>
        <v>0</v>
      </c>
      <c r="E1102" s="1083"/>
      <c r="F1102" s="1083"/>
      <c r="G1102" s="1083"/>
    </row>
    <row r="1103" spans="1:7" s="1115" customFormat="1" x14ac:dyDescent="0.2">
      <c r="A1103" s="1118"/>
      <c r="B1103" s="1119"/>
      <c r="C1103" s="1119"/>
      <c r="D1103" s="1119"/>
      <c r="E1103" s="1116"/>
      <c r="F1103" s="1116"/>
      <c r="G1103" s="1116"/>
    </row>
    <row r="1104" spans="1:7" s="1115" customFormat="1" x14ac:dyDescent="0.2">
      <c r="A1104" s="1118"/>
      <c r="B1104" s="1117"/>
      <c r="C1104" s="1117"/>
      <c r="D1104" s="1117"/>
      <c r="E1104" s="1116"/>
      <c r="F1104" s="1116"/>
      <c r="G1104" s="1116"/>
    </row>
    <row r="1105" spans="1:7" s="1088" customFormat="1" ht="28.35" customHeight="1" x14ac:dyDescent="0.2">
      <c r="A1105" s="1091" t="s">
        <v>28572</v>
      </c>
      <c r="B1105" s="1114">
        <v>2019</v>
      </c>
      <c r="C1105" s="1114" t="s">
        <v>28527</v>
      </c>
      <c r="D1105" s="1114" t="s">
        <v>28526</v>
      </c>
      <c r="E1105" s="1089"/>
      <c r="F1105" s="1089"/>
      <c r="G1105" s="1089"/>
    </row>
    <row r="1106" spans="1:7" x14ac:dyDescent="0.2">
      <c r="A1106" s="1113" t="s">
        <v>28570</v>
      </c>
      <c r="B1106" s="1112">
        <f>SUM(B1107:B1112)</f>
        <v>45798</v>
      </c>
      <c r="C1106" s="1112">
        <f>SUM(C1107:C1112)</f>
        <v>0</v>
      </c>
      <c r="D1106" s="1112">
        <f>SUM(D1107:D1112)</f>
        <v>0</v>
      </c>
    </row>
    <row r="1107" spans="1:7" x14ac:dyDescent="0.2">
      <c r="A1107" s="1111" t="s">
        <v>28569</v>
      </c>
      <c r="B1107" s="1086"/>
      <c r="C1107" s="1086"/>
      <c r="D1107" s="1086"/>
    </row>
    <row r="1108" spans="1:7" x14ac:dyDescent="0.2">
      <c r="A1108" s="1111" t="s">
        <v>28568</v>
      </c>
      <c r="B1108" s="1086">
        <v>45798</v>
      </c>
      <c r="C1108" s="1086"/>
      <c r="D1108" s="1086"/>
    </row>
    <row r="1109" spans="1:7" x14ac:dyDescent="0.2">
      <c r="A1109" s="1111" t="s">
        <v>28567</v>
      </c>
      <c r="B1109" s="1086"/>
      <c r="C1109" s="1086"/>
      <c r="D1109" s="1086"/>
    </row>
    <row r="1110" spans="1:7" x14ac:dyDescent="0.2">
      <c r="A1110" s="1111" t="s">
        <v>28566</v>
      </c>
      <c r="B1110" s="1086"/>
      <c r="C1110" s="1086"/>
      <c r="D1110" s="1086"/>
    </row>
    <row r="1111" spans="1:7" x14ac:dyDescent="0.2">
      <c r="A1111" s="1111" t="s">
        <v>28565</v>
      </c>
      <c r="B1111" s="1086"/>
      <c r="C1111" s="1086"/>
      <c r="D1111" s="1086"/>
    </row>
    <row r="1112" spans="1:7" x14ac:dyDescent="0.2">
      <c r="A1112" s="1111" t="s">
        <v>28564</v>
      </c>
      <c r="B1112" s="1086"/>
      <c r="C1112" s="1086"/>
      <c r="D1112" s="1086"/>
    </row>
    <row r="1113" spans="1:7" x14ac:dyDescent="0.2">
      <c r="A1113" s="1113" t="s">
        <v>28563</v>
      </c>
      <c r="B1113" s="1112">
        <f>SUM(B1114:B1118)</f>
        <v>0</v>
      </c>
      <c r="C1113" s="1112">
        <f>SUM(C1114:C1118)</f>
        <v>0</v>
      </c>
      <c r="D1113" s="1112">
        <f>SUM(D1114:D1118)</f>
        <v>0</v>
      </c>
    </row>
    <row r="1114" spans="1:7" x14ac:dyDescent="0.2">
      <c r="A1114" s="1111" t="s">
        <v>28562</v>
      </c>
      <c r="B1114" s="1086"/>
      <c r="C1114" s="1086"/>
      <c r="D1114" s="1086"/>
    </row>
    <row r="1115" spans="1:7" x14ac:dyDescent="0.2">
      <c r="A1115" s="1111" t="s">
        <v>28561</v>
      </c>
      <c r="B1115" s="1086"/>
      <c r="C1115" s="1086"/>
      <c r="D1115" s="1086"/>
    </row>
    <row r="1116" spans="1:7" x14ac:dyDescent="0.2">
      <c r="A1116" s="1111" t="s">
        <v>28560</v>
      </c>
      <c r="B1116" s="1086"/>
      <c r="C1116" s="1086"/>
      <c r="D1116" s="1086"/>
    </row>
    <row r="1117" spans="1:7" x14ac:dyDescent="0.2">
      <c r="A1117" s="1111" t="s">
        <v>28559</v>
      </c>
      <c r="B1117" s="1086"/>
      <c r="C1117" s="1086"/>
      <c r="D1117" s="1086"/>
    </row>
    <row r="1118" spans="1:7" x14ac:dyDescent="0.2">
      <c r="A1118" s="1111" t="s">
        <v>28558</v>
      </c>
      <c r="B1118" s="1086"/>
      <c r="C1118" s="1086"/>
      <c r="D1118" s="1086"/>
    </row>
    <row r="1119" spans="1:7" x14ac:dyDescent="0.2">
      <c r="A1119" s="1113" t="s">
        <v>28557</v>
      </c>
      <c r="B1119" s="1112">
        <f>B1120</f>
        <v>0</v>
      </c>
      <c r="C1119" s="1112">
        <f>C1120</f>
        <v>0</v>
      </c>
      <c r="D1119" s="1112">
        <f>D1120</f>
        <v>0</v>
      </c>
    </row>
    <row r="1120" spans="1:7" x14ac:dyDescent="0.2">
      <c r="A1120" s="1111" t="s">
        <v>28556</v>
      </c>
      <c r="B1120" s="1086"/>
      <c r="C1120" s="1086"/>
      <c r="D1120" s="1086"/>
    </row>
    <row r="1121" spans="1:7" s="1082" customFormat="1" ht="18" customHeight="1" x14ac:dyDescent="0.2">
      <c r="A1121" s="1110" t="s">
        <v>29071</v>
      </c>
      <c r="B1121" s="1084">
        <f>B1106+B1113+B1119</f>
        <v>45798</v>
      </c>
      <c r="C1121" s="1084">
        <f>C1106+C1113+C1119</f>
        <v>0</v>
      </c>
      <c r="D1121" s="1084">
        <f>D1106+D1113+D1119</f>
        <v>0</v>
      </c>
      <c r="E1121" s="1083"/>
      <c r="F1121" s="1083"/>
      <c r="G1121" s="1083"/>
    </row>
    <row r="1122" spans="1:7" s="1115" customFormat="1" x14ac:dyDescent="0.2">
      <c r="A1122" s="1118"/>
      <c r="B1122" s="1119"/>
      <c r="C1122" s="1119"/>
      <c r="D1122" s="1119"/>
      <c r="E1122" s="1116"/>
      <c r="F1122" s="1116"/>
      <c r="G1122" s="1116"/>
    </row>
    <row r="1123" spans="1:7" s="1115" customFormat="1" x14ac:dyDescent="0.2">
      <c r="A1123" s="1118"/>
      <c r="B1123" s="1117"/>
      <c r="C1123" s="1117"/>
      <c r="D1123" s="1117"/>
      <c r="E1123" s="1116"/>
      <c r="F1123" s="1116"/>
      <c r="G1123" s="1116"/>
    </row>
    <row r="1124" spans="1:7" s="1088" customFormat="1" ht="28.35" customHeight="1" x14ac:dyDescent="0.2">
      <c r="A1124" s="1091" t="s">
        <v>28571</v>
      </c>
      <c r="B1124" s="1114">
        <v>2019</v>
      </c>
      <c r="C1124" s="1114" t="s">
        <v>28527</v>
      </c>
      <c r="D1124" s="1114" t="s">
        <v>28526</v>
      </c>
      <c r="E1124" s="1089"/>
      <c r="F1124" s="1089"/>
      <c r="G1124" s="1089"/>
    </row>
    <row r="1125" spans="1:7" x14ac:dyDescent="0.2">
      <c r="A1125" s="1113" t="s">
        <v>28570</v>
      </c>
      <c r="B1125" s="1112">
        <f>SUM(B1126:B1131)</f>
        <v>45797.35</v>
      </c>
      <c r="C1125" s="1112">
        <f>SUM(C1126:C1131)</f>
        <v>0</v>
      </c>
      <c r="D1125" s="1112">
        <f>SUM(D1126:D1131)</f>
        <v>0</v>
      </c>
    </row>
    <row r="1126" spans="1:7" x14ac:dyDescent="0.2">
      <c r="A1126" s="1111" t="s">
        <v>28569</v>
      </c>
      <c r="B1126" s="1086"/>
      <c r="C1126" s="1086"/>
      <c r="D1126" s="1086"/>
    </row>
    <row r="1127" spans="1:7" x14ac:dyDescent="0.2">
      <c r="A1127" s="1111" t="s">
        <v>28568</v>
      </c>
      <c r="B1127" s="1086">
        <v>45797.35</v>
      </c>
      <c r="C1127" s="1086"/>
      <c r="D1127" s="1086"/>
    </row>
    <row r="1128" spans="1:7" x14ac:dyDescent="0.2">
      <c r="A1128" s="1111" t="s">
        <v>28567</v>
      </c>
      <c r="B1128" s="1086"/>
      <c r="C1128" s="1086"/>
      <c r="D1128" s="1086"/>
    </row>
    <row r="1129" spans="1:7" x14ac:dyDescent="0.2">
      <c r="A1129" s="1111" t="s">
        <v>28566</v>
      </c>
      <c r="B1129" s="1086"/>
      <c r="C1129" s="1086"/>
      <c r="D1129" s="1086"/>
    </row>
    <row r="1130" spans="1:7" x14ac:dyDescent="0.2">
      <c r="A1130" s="1111" t="s">
        <v>28565</v>
      </c>
      <c r="B1130" s="1086"/>
      <c r="C1130" s="1086"/>
      <c r="D1130" s="1086"/>
    </row>
    <row r="1131" spans="1:7" x14ac:dyDescent="0.2">
      <c r="A1131" s="1111" t="s">
        <v>28564</v>
      </c>
      <c r="B1131" s="1086"/>
      <c r="C1131" s="1086"/>
      <c r="D1131" s="1086"/>
    </row>
    <row r="1132" spans="1:7" x14ac:dyDescent="0.2">
      <c r="A1132" s="1113" t="s">
        <v>28563</v>
      </c>
      <c r="B1132" s="1112">
        <f>SUM(B1133:B1137)</f>
        <v>0</v>
      </c>
      <c r="C1132" s="1112">
        <f>SUM(C1133:C1137)</f>
        <v>0</v>
      </c>
      <c r="D1132" s="1112">
        <f>SUM(D1133:D1137)</f>
        <v>0</v>
      </c>
    </row>
    <row r="1133" spans="1:7" x14ac:dyDescent="0.2">
      <c r="A1133" s="1111" t="s">
        <v>28562</v>
      </c>
      <c r="B1133" s="1086"/>
      <c r="C1133" s="1086"/>
      <c r="D1133" s="1086"/>
    </row>
    <row r="1134" spans="1:7" x14ac:dyDescent="0.2">
      <c r="A1134" s="1111" t="s">
        <v>28561</v>
      </c>
      <c r="B1134" s="1086"/>
      <c r="C1134" s="1086"/>
      <c r="D1134" s="1086"/>
    </row>
    <row r="1135" spans="1:7" x14ac:dyDescent="0.2">
      <c r="A1135" s="1111" t="s">
        <v>28560</v>
      </c>
      <c r="B1135" s="1086"/>
      <c r="C1135" s="1086"/>
      <c r="D1135" s="1086"/>
    </row>
    <row r="1136" spans="1:7" x14ac:dyDescent="0.2">
      <c r="A1136" s="1111" t="s">
        <v>28559</v>
      </c>
      <c r="B1136" s="1086"/>
      <c r="C1136" s="1086"/>
      <c r="D1136" s="1086"/>
    </row>
    <row r="1137" spans="1:11" x14ac:dyDescent="0.2">
      <c r="A1137" s="1111" t="s">
        <v>28558</v>
      </c>
      <c r="B1137" s="1086"/>
      <c r="C1137" s="1086"/>
      <c r="D1137" s="1086"/>
    </row>
    <row r="1138" spans="1:11" x14ac:dyDescent="0.2">
      <c r="A1138" s="1113" t="s">
        <v>28557</v>
      </c>
      <c r="B1138" s="1112">
        <f>B1139</f>
        <v>0</v>
      </c>
      <c r="C1138" s="1112">
        <f>C1139</f>
        <v>0</v>
      </c>
      <c r="D1138" s="1112">
        <f>D1139</f>
        <v>0</v>
      </c>
    </row>
    <row r="1139" spans="1:11" x14ac:dyDescent="0.2">
      <c r="A1139" s="1111" t="s">
        <v>28556</v>
      </c>
      <c r="B1139" s="1086"/>
      <c r="C1139" s="1086"/>
      <c r="D1139" s="1086"/>
    </row>
    <row r="1140" spans="1:11" s="1082" customFormat="1" ht="18" customHeight="1" x14ac:dyDescent="0.2">
      <c r="A1140" s="1110" t="s">
        <v>29071</v>
      </c>
      <c r="B1140" s="1084">
        <f>B1125+B1132+B1138</f>
        <v>45797.35</v>
      </c>
      <c r="C1140" s="1084">
        <f>C1125+C1132+C1138</f>
        <v>0</v>
      </c>
      <c r="D1140" s="1084">
        <f>D1125+D1132+D1138</f>
        <v>0</v>
      </c>
      <c r="E1140" s="1083"/>
      <c r="F1140" s="1083"/>
      <c r="G1140" s="1083"/>
    </row>
    <row r="1141" spans="1:11" x14ac:dyDescent="0.2">
      <c r="A1141" s="1109" t="s">
        <v>28522</v>
      </c>
    </row>
    <row r="1142" spans="1:11" x14ac:dyDescent="0.2">
      <c r="A1142" s="1102" t="s">
        <v>28521</v>
      </c>
    </row>
    <row r="1143" spans="1:11" s="1057" customFormat="1" ht="12" x14ac:dyDescent="0.2">
      <c r="A1143" s="1057" t="s">
        <v>28538</v>
      </c>
      <c r="E1143" s="1097"/>
      <c r="F1143" s="1097"/>
      <c r="G1143" s="1097"/>
      <c r="J1143" s="1097"/>
      <c r="K1143" s="1097"/>
    </row>
    <row r="1144" spans="1:11" s="1057" customFormat="1" ht="12" x14ac:dyDescent="0.2">
      <c r="A1144" s="1057" t="s">
        <v>28537</v>
      </c>
      <c r="E1144" s="1097"/>
      <c r="F1144" s="1097"/>
      <c r="G1144" s="1097"/>
      <c r="J1144" s="1097"/>
      <c r="K1144" s="1097"/>
    </row>
    <row r="1145" spans="1:11" s="1057" customFormat="1" ht="12" x14ac:dyDescent="0.2">
      <c r="E1145" s="1097"/>
      <c r="F1145" s="1097"/>
      <c r="G1145" s="1097"/>
      <c r="J1145" s="1097"/>
      <c r="K1145" s="1097"/>
    </row>
    <row r="1146" spans="1:11" s="1057" customFormat="1" ht="12" x14ac:dyDescent="0.2">
      <c r="A1146" s="1587" t="s">
        <v>28575</v>
      </c>
      <c r="B1146" s="1587"/>
      <c r="C1146" s="1587"/>
      <c r="D1146" s="1587"/>
      <c r="E1146" s="1098"/>
      <c r="F1146" s="1098"/>
      <c r="G1146" s="1098"/>
      <c r="H1146" s="1099"/>
      <c r="I1146" s="1099"/>
      <c r="J1146" s="1097"/>
      <c r="K1146" s="1097"/>
    </row>
    <row r="1147" spans="1:11" s="1057" customFormat="1" ht="12" x14ac:dyDescent="0.2">
      <c r="A1147" s="1587" t="s">
        <v>627</v>
      </c>
      <c r="B1147" s="1587"/>
      <c r="C1147" s="1587"/>
      <c r="D1147" s="1587"/>
      <c r="E1147" s="1098"/>
      <c r="F1147" s="1098"/>
      <c r="G1147" s="1098"/>
      <c r="H1147" s="1099"/>
      <c r="I1147" s="1099"/>
      <c r="J1147" s="1097"/>
      <c r="K1147" s="1097"/>
    </row>
    <row r="1148" spans="1:11" s="1057" customFormat="1" ht="12" x14ac:dyDescent="0.2">
      <c r="A1148" s="1587" t="s">
        <v>28574</v>
      </c>
      <c r="B1148" s="1587"/>
      <c r="C1148" s="1587"/>
      <c r="D1148" s="1587"/>
      <c r="E1148" s="1098"/>
      <c r="F1148" s="1098"/>
      <c r="G1148" s="1098"/>
      <c r="H1148" s="1099"/>
      <c r="I1148" s="1099"/>
      <c r="J1148" s="1097"/>
      <c r="K1148" s="1097"/>
    </row>
    <row r="1149" spans="1:11" s="1057" customFormat="1" ht="12" x14ac:dyDescent="0.2">
      <c r="A1149" s="1587" t="s">
        <v>28534</v>
      </c>
      <c r="B1149" s="1587"/>
      <c r="C1149" s="1587"/>
      <c r="D1149" s="1587"/>
      <c r="E1149" s="1098"/>
      <c r="F1149" s="1098"/>
      <c r="G1149" s="1098"/>
      <c r="H1149" s="1099"/>
      <c r="I1149" s="1099"/>
      <c r="J1149" s="1097"/>
      <c r="K1149" s="1097"/>
    </row>
    <row r="1150" spans="1:11" x14ac:dyDescent="0.2">
      <c r="A1150" s="1057"/>
      <c r="B1150" s="1057"/>
    </row>
    <row r="1151" spans="1:11" ht="25.5" customHeight="1" x14ac:dyDescent="0.2">
      <c r="A1151" s="1101" t="s">
        <v>28533</v>
      </c>
      <c r="B1151" s="1590" t="s">
        <v>28550</v>
      </c>
      <c r="C1151" s="1590"/>
      <c r="D1151" s="1590"/>
    </row>
    <row r="1152" spans="1:11" s="1115" customFormat="1" ht="17.25" customHeight="1" x14ac:dyDescent="0.2">
      <c r="A1152" s="1118" t="s">
        <v>28532</v>
      </c>
      <c r="B1152" s="1588" t="s">
        <v>28539</v>
      </c>
      <c r="C1152" s="1588"/>
      <c r="D1152" s="1588"/>
      <c r="E1152" s="1116"/>
      <c r="F1152" s="1116"/>
      <c r="G1152" s="1116"/>
    </row>
    <row r="1153" spans="1:7" s="1088" customFormat="1" ht="28.35" customHeight="1" x14ac:dyDescent="0.2">
      <c r="A1153" s="1091" t="s">
        <v>28573</v>
      </c>
      <c r="B1153" s="1114">
        <v>2019</v>
      </c>
      <c r="C1153" s="1114">
        <v>2020</v>
      </c>
      <c r="D1153" s="1114" t="s">
        <v>28526</v>
      </c>
      <c r="E1153" s="1089"/>
      <c r="F1153" s="1089"/>
      <c r="G1153" s="1089"/>
    </row>
    <row r="1154" spans="1:7" x14ac:dyDescent="0.2">
      <c r="A1154" s="1113" t="s">
        <v>28570</v>
      </c>
      <c r="B1154" s="1112">
        <f>SUM(B1155:B1160)</f>
        <v>1846290218</v>
      </c>
      <c r="C1154" s="1112">
        <f>SUM(C1155:C1160)</f>
        <v>1926941049</v>
      </c>
      <c r="D1154" s="1112">
        <f>SUM(D1155:D1160)</f>
        <v>1891282957</v>
      </c>
    </row>
    <row r="1155" spans="1:7" x14ac:dyDescent="0.2">
      <c r="A1155" s="1111" t="s">
        <v>28569</v>
      </c>
      <c r="B1155" s="1086"/>
      <c r="C1155" s="1086"/>
      <c r="D1155" s="1086"/>
    </row>
    <row r="1156" spans="1:7" x14ac:dyDescent="0.2">
      <c r="A1156" s="1111" t="s">
        <v>28568</v>
      </c>
      <c r="B1156" s="1086">
        <v>1034363340</v>
      </c>
      <c r="C1156" s="1086">
        <v>1158280848</v>
      </c>
      <c r="D1156" s="1086">
        <v>1162565850</v>
      </c>
    </row>
    <row r="1157" spans="1:7" x14ac:dyDescent="0.2">
      <c r="A1157" s="1111" t="s">
        <v>28567</v>
      </c>
      <c r="B1157" s="1086">
        <v>37451200</v>
      </c>
      <c r="C1157" s="1086">
        <v>47343800</v>
      </c>
      <c r="D1157" s="1086">
        <v>69667984</v>
      </c>
    </row>
    <row r="1158" spans="1:7" x14ac:dyDescent="0.2">
      <c r="A1158" s="1111" t="s">
        <v>28566</v>
      </c>
      <c r="B1158" s="1086">
        <v>716977623</v>
      </c>
      <c r="C1158" s="1086">
        <v>695154930</v>
      </c>
      <c r="D1158" s="1086">
        <v>636083833</v>
      </c>
    </row>
    <row r="1159" spans="1:7" x14ac:dyDescent="0.2">
      <c r="A1159" s="1111" t="s">
        <v>28565</v>
      </c>
      <c r="B1159" s="1086">
        <v>300365</v>
      </c>
      <c r="C1159" s="1086">
        <v>300365</v>
      </c>
      <c r="D1159" s="1086">
        <v>210256</v>
      </c>
    </row>
    <row r="1160" spans="1:7" x14ac:dyDescent="0.2">
      <c r="A1160" s="1111" t="s">
        <v>28564</v>
      </c>
      <c r="B1160" s="1086">
        <v>57197690</v>
      </c>
      <c r="C1160" s="1086">
        <v>25861106</v>
      </c>
      <c r="D1160" s="1086">
        <v>22755034</v>
      </c>
    </row>
    <row r="1161" spans="1:7" x14ac:dyDescent="0.2">
      <c r="A1161" s="1113" t="s">
        <v>28563</v>
      </c>
      <c r="B1161" s="1112">
        <f>SUM(B1162:B1166)</f>
        <v>136109621</v>
      </c>
      <c r="C1161" s="1112">
        <f>SUM(C1162:C1166)</f>
        <v>112600244</v>
      </c>
      <c r="D1161" s="1112">
        <f>SUM(D1162:D1166)</f>
        <v>169158496</v>
      </c>
    </row>
    <row r="1162" spans="1:7" x14ac:dyDescent="0.2">
      <c r="A1162" s="1111" t="s">
        <v>28562</v>
      </c>
      <c r="B1162" s="1086"/>
      <c r="C1162" s="1086"/>
      <c r="D1162" s="1086"/>
    </row>
    <row r="1163" spans="1:7" x14ac:dyDescent="0.2">
      <c r="A1163" s="1111" t="s">
        <v>28561</v>
      </c>
      <c r="B1163" s="1086"/>
      <c r="C1163" s="1086"/>
      <c r="D1163" s="1086"/>
    </row>
    <row r="1164" spans="1:7" x14ac:dyDescent="0.2">
      <c r="A1164" s="1111" t="s">
        <v>28560</v>
      </c>
      <c r="B1164" s="1086"/>
      <c r="C1164" s="1086"/>
      <c r="D1164" s="1086"/>
    </row>
    <row r="1165" spans="1:7" x14ac:dyDescent="0.2">
      <c r="A1165" s="1111" t="s">
        <v>28559</v>
      </c>
      <c r="B1165" s="1086">
        <v>136109621</v>
      </c>
      <c r="C1165" s="1086">
        <v>112600244</v>
      </c>
      <c r="D1165" s="1086">
        <v>169158496</v>
      </c>
    </row>
    <row r="1166" spans="1:7" x14ac:dyDescent="0.2">
      <c r="A1166" s="1111" t="s">
        <v>28558</v>
      </c>
      <c r="B1166" s="1086"/>
      <c r="C1166" s="1086"/>
      <c r="D1166" s="1086"/>
    </row>
    <row r="1167" spans="1:7" x14ac:dyDescent="0.2">
      <c r="A1167" s="1113" t="s">
        <v>28557</v>
      </c>
      <c r="B1167" s="1112">
        <f>B1168</f>
        <v>500000</v>
      </c>
      <c r="C1167" s="1112">
        <f>C1168</f>
        <v>647255</v>
      </c>
      <c r="D1167" s="1112">
        <f>D1168</f>
        <v>22780243</v>
      </c>
    </row>
    <row r="1168" spans="1:7" x14ac:dyDescent="0.2">
      <c r="A1168" s="1111" t="s">
        <v>28556</v>
      </c>
      <c r="B1168" s="1086">
        <v>500000</v>
      </c>
      <c r="C1168" s="1086">
        <v>647255</v>
      </c>
      <c r="D1168" s="1086">
        <v>22780243</v>
      </c>
    </row>
    <row r="1169" spans="1:7" s="1082" customFormat="1" ht="18" customHeight="1" x14ac:dyDescent="0.2">
      <c r="A1169" s="1110" t="s">
        <v>29071</v>
      </c>
      <c r="B1169" s="1084">
        <f>B1154+B1161+B1167</f>
        <v>1982899839</v>
      </c>
      <c r="C1169" s="1084">
        <f>C1154+C1161+C1167</f>
        <v>2040188548</v>
      </c>
      <c r="D1169" s="1084">
        <f>D1154+D1161+D1167</f>
        <v>2083221696</v>
      </c>
      <c r="E1169" s="1083"/>
      <c r="F1169" s="1083"/>
      <c r="G1169" s="1083"/>
    </row>
    <row r="1170" spans="1:7" s="1115" customFormat="1" x14ac:dyDescent="0.2">
      <c r="A1170" s="1118"/>
      <c r="B1170" s="1119"/>
      <c r="C1170" s="1119"/>
      <c r="D1170" s="1119"/>
      <c r="E1170" s="1116"/>
      <c r="F1170" s="1116"/>
      <c r="G1170" s="1116"/>
    </row>
    <row r="1171" spans="1:7" s="1115" customFormat="1" x14ac:dyDescent="0.2">
      <c r="A1171" s="1118"/>
      <c r="B1171" s="1117"/>
      <c r="C1171" s="1117"/>
      <c r="D1171" s="1117"/>
      <c r="E1171" s="1116"/>
      <c r="F1171" s="1116"/>
      <c r="G1171" s="1116"/>
    </row>
    <row r="1172" spans="1:7" s="1088" customFormat="1" ht="28.35" customHeight="1" x14ac:dyDescent="0.2">
      <c r="A1172" s="1091" t="s">
        <v>28572</v>
      </c>
      <c r="B1172" s="1114">
        <v>2019</v>
      </c>
      <c r="C1172" s="1114" t="s">
        <v>28527</v>
      </c>
      <c r="D1172" s="1114" t="s">
        <v>28526</v>
      </c>
      <c r="E1172" s="1089"/>
      <c r="F1172" s="1089"/>
      <c r="G1172" s="1089"/>
    </row>
    <row r="1173" spans="1:7" x14ac:dyDescent="0.2">
      <c r="A1173" s="1113" t="s">
        <v>28570</v>
      </c>
      <c r="B1173" s="1112">
        <f>SUM(B1174:B1179)</f>
        <v>1885357331</v>
      </c>
      <c r="C1173" s="1112">
        <f>SUM(C1174:C1179)</f>
        <v>1925252588</v>
      </c>
      <c r="D1173" s="1112">
        <f>SUM(D1174:D1179)</f>
        <v>1891282957</v>
      </c>
    </row>
    <row r="1174" spans="1:7" x14ac:dyDescent="0.2">
      <c r="A1174" s="1111" t="s">
        <v>28569</v>
      </c>
      <c r="B1174" s="1086"/>
      <c r="C1174" s="1086"/>
      <c r="D1174" s="1086"/>
    </row>
    <row r="1175" spans="1:7" x14ac:dyDescent="0.2">
      <c r="A1175" s="1111" t="s">
        <v>28568</v>
      </c>
      <c r="B1175" s="1086">
        <v>1036463340</v>
      </c>
      <c r="C1175" s="1086">
        <v>1120564586</v>
      </c>
      <c r="D1175" s="1086">
        <v>1162565850</v>
      </c>
    </row>
    <row r="1176" spans="1:7" x14ac:dyDescent="0.2">
      <c r="A1176" s="1111" t="s">
        <v>28567</v>
      </c>
      <c r="B1176" s="1086">
        <v>42115642</v>
      </c>
      <c r="C1176" s="1086">
        <v>58704691</v>
      </c>
      <c r="D1176" s="1086">
        <v>69667984</v>
      </c>
    </row>
    <row r="1177" spans="1:7" x14ac:dyDescent="0.2">
      <c r="A1177" s="1111" t="s">
        <v>28566</v>
      </c>
      <c r="B1177" s="1086">
        <v>762526790</v>
      </c>
      <c r="C1177" s="1086">
        <v>720836721</v>
      </c>
      <c r="D1177" s="1086">
        <v>636083833</v>
      </c>
    </row>
    <row r="1178" spans="1:7" x14ac:dyDescent="0.2">
      <c r="A1178" s="1111" t="s">
        <v>28565</v>
      </c>
      <c r="B1178" s="1086">
        <v>3247963</v>
      </c>
      <c r="C1178" s="1086">
        <v>401251</v>
      </c>
      <c r="D1178" s="1086">
        <v>210256</v>
      </c>
      <c r="E1178" s="1100"/>
    </row>
    <row r="1179" spans="1:7" x14ac:dyDescent="0.2">
      <c r="A1179" s="1111" t="s">
        <v>28564</v>
      </c>
      <c r="B1179" s="1086">
        <v>41003596</v>
      </c>
      <c r="C1179" s="1086">
        <v>24745339</v>
      </c>
      <c r="D1179" s="1086">
        <v>22755034</v>
      </c>
    </row>
    <row r="1180" spans="1:7" x14ac:dyDescent="0.2">
      <c r="A1180" s="1113" t="s">
        <v>28563</v>
      </c>
      <c r="B1180" s="1112">
        <f>SUM(B1181:B1185)</f>
        <v>186480631</v>
      </c>
      <c r="C1180" s="1112">
        <f>SUM(C1181:C1185)</f>
        <v>132524314</v>
      </c>
      <c r="D1180" s="1112">
        <f>SUM(D1181:D1185)</f>
        <v>169158496</v>
      </c>
    </row>
    <row r="1181" spans="1:7" x14ac:dyDescent="0.2">
      <c r="A1181" s="1111" t="s">
        <v>28562</v>
      </c>
      <c r="B1181" s="1086"/>
      <c r="C1181" s="1086"/>
      <c r="D1181" s="1086"/>
    </row>
    <row r="1182" spans="1:7" x14ac:dyDescent="0.2">
      <c r="A1182" s="1111" t="s">
        <v>28561</v>
      </c>
      <c r="B1182" s="1086">
        <v>12109259</v>
      </c>
      <c r="C1182" s="1086"/>
      <c r="D1182" s="1086"/>
    </row>
    <row r="1183" spans="1:7" x14ac:dyDescent="0.2">
      <c r="A1183" s="1111" t="s">
        <v>28560</v>
      </c>
      <c r="B1183" s="1086"/>
      <c r="C1183" s="1086"/>
      <c r="D1183" s="1086"/>
    </row>
    <row r="1184" spans="1:7" x14ac:dyDescent="0.2">
      <c r="A1184" s="1111" t="s">
        <v>28559</v>
      </c>
      <c r="B1184" s="1086">
        <v>174371372</v>
      </c>
      <c r="C1184" s="1086">
        <v>132524314</v>
      </c>
      <c r="D1184" s="1086">
        <v>169158496</v>
      </c>
    </row>
    <row r="1185" spans="1:7" x14ac:dyDescent="0.2">
      <c r="A1185" s="1111" t="s">
        <v>28558</v>
      </c>
      <c r="B1185" s="1086"/>
      <c r="C1185" s="1086"/>
      <c r="D1185" s="1086"/>
    </row>
    <row r="1186" spans="1:7" x14ac:dyDescent="0.2">
      <c r="A1186" s="1113" t="s">
        <v>28557</v>
      </c>
      <c r="B1186" s="1112">
        <f>B1187</f>
        <v>1439247</v>
      </c>
      <c r="C1186" s="1112">
        <f>C1187</f>
        <v>2335716</v>
      </c>
      <c r="D1186" s="1112">
        <f>D1187</f>
        <v>22780243</v>
      </c>
    </row>
    <row r="1187" spans="1:7" x14ac:dyDescent="0.2">
      <c r="A1187" s="1111" t="s">
        <v>28556</v>
      </c>
      <c r="B1187" s="1086">
        <v>1439247</v>
      </c>
      <c r="C1187" s="1086">
        <v>2335716</v>
      </c>
      <c r="D1187" s="1086">
        <v>22780243</v>
      </c>
    </row>
    <row r="1188" spans="1:7" s="1082" customFormat="1" ht="18" customHeight="1" x14ac:dyDescent="0.2">
      <c r="A1188" s="1110" t="s">
        <v>29071</v>
      </c>
      <c r="B1188" s="1084">
        <f>B1173+B1180+B1186</f>
        <v>2073277209</v>
      </c>
      <c r="C1188" s="1084">
        <f>C1173+C1180+C1186</f>
        <v>2060112618</v>
      </c>
      <c r="D1188" s="1084">
        <f>D1173+D1180+D1186</f>
        <v>2083221696</v>
      </c>
      <c r="E1188" s="1083"/>
      <c r="F1188" s="1083"/>
      <c r="G1188" s="1083"/>
    </row>
    <row r="1189" spans="1:7" s="1115" customFormat="1" x14ac:dyDescent="0.2">
      <c r="A1189" s="1118"/>
      <c r="B1189" s="1119"/>
      <c r="C1189" s="1119"/>
      <c r="D1189" s="1119"/>
      <c r="E1189" s="1116"/>
      <c r="F1189" s="1116"/>
      <c r="G1189" s="1116"/>
    </row>
    <row r="1190" spans="1:7" s="1115" customFormat="1" x14ac:dyDescent="0.2">
      <c r="A1190" s="1118"/>
      <c r="B1190" s="1117"/>
      <c r="C1190" s="1117"/>
      <c r="D1190" s="1117"/>
      <c r="E1190" s="1116"/>
      <c r="F1190" s="1116"/>
      <c r="G1190" s="1116"/>
    </row>
    <row r="1191" spans="1:7" s="1088" customFormat="1" ht="28.35" customHeight="1" x14ac:dyDescent="0.2">
      <c r="A1191" s="1091" t="s">
        <v>28571</v>
      </c>
      <c r="B1191" s="1114">
        <v>2019</v>
      </c>
      <c r="C1191" s="1114" t="s">
        <v>28527</v>
      </c>
      <c r="D1191" s="1114" t="s">
        <v>28526</v>
      </c>
      <c r="E1191" s="1089"/>
      <c r="F1191" s="1089"/>
      <c r="G1191" s="1089"/>
    </row>
    <row r="1192" spans="1:7" x14ac:dyDescent="0.2">
      <c r="A1192" s="1113" t="s">
        <v>28570</v>
      </c>
      <c r="B1192" s="1112">
        <f>SUM(B1193:B1198)</f>
        <v>1718743962.21</v>
      </c>
      <c r="C1192" s="1112">
        <f>SUM(C1193:C1198)</f>
        <v>1719618353.6700003</v>
      </c>
      <c r="D1192" s="1112">
        <f>SUM(D1193:D1198)</f>
        <v>1891282957</v>
      </c>
    </row>
    <row r="1193" spans="1:7" x14ac:dyDescent="0.2">
      <c r="A1193" s="1111" t="s">
        <v>28569</v>
      </c>
      <c r="B1193" s="1086"/>
      <c r="C1193" s="1086"/>
      <c r="D1193" s="1086"/>
    </row>
    <row r="1194" spans="1:7" x14ac:dyDescent="0.2">
      <c r="A1194" s="1111" t="s">
        <v>28568</v>
      </c>
      <c r="B1194" s="1086">
        <v>985121115.56999981</v>
      </c>
      <c r="C1194" s="1086">
        <v>1034168768.25</v>
      </c>
      <c r="D1194" s="1086">
        <v>1162565850</v>
      </c>
    </row>
    <row r="1195" spans="1:7" x14ac:dyDescent="0.2">
      <c r="A1195" s="1111" t="s">
        <v>28567</v>
      </c>
      <c r="B1195" s="1086">
        <v>41102728.620000005</v>
      </c>
      <c r="C1195" s="1086">
        <v>57570135.399999999</v>
      </c>
      <c r="D1195" s="1086">
        <v>69667984</v>
      </c>
    </row>
    <row r="1196" spans="1:7" x14ac:dyDescent="0.2">
      <c r="A1196" s="1111" t="s">
        <v>28566</v>
      </c>
      <c r="B1196" s="1086">
        <v>664661191.75000012</v>
      </c>
      <c r="C1196" s="1086">
        <v>603918061.70000029</v>
      </c>
      <c r="D1196" s="1086">
        <v>636083833</v>
      </c>
    </row>
    <row r="1197" spans="1:7" x14ac:dyDescent="0.2">
      <c r="A1197" s="1111" t="s">
        <v>28565</v>
      </c>
      <c r="B1197" s="1086">
        <v>3137729.36</v>
      </c>
      <c r="C1197" s="1086">
        <v>1373263</v>
      </c>
      <c r="D1197" s="1086">
        <v>210256</v>
      </c>
    </row>
    <row r="1198" spans="1:7" x14ac:dyDescent="0.2">
      <c r="A1198" s="1111" t="s">
        <v>28564</v>
      </c>
      <c r="B1198" s="1086">
        <v>24721196.909999993</v>
      </c>
      <c r="C1198" s="1086">
        <v>22588125.32</v>
      </c>
      <c r="D1198" s="1086">
        <v>22755034</v>
      </c>
    </row>
    <row r="1199" spans="1:7" x14ac:dyDescent="0.2">
      <c r="A1199" s="1113" t="s">
        <v>28563</v>
      </c>
      <c r="B1199" s="1112">
        <f>SUM(B1200:B1204)</f>
        <v>147553752.40000001</v>
      </c>
      <c r="C1199" s="1112">
        <f>SUM(C1200:C1204)</f>
        <v>106883741.64000002</v>
      </c>
      <c r="D1199" s="1112">
        <f>SUM(D1200:D1204)</f>
        <v>169158496</v>
      </c>
    </row>
    <row r="1200" spans="1:7" x14ac:dyDescent="0.2">
      <c r="A1200" s="1111" t="s">
        <v>28562</v>
      </c>
      <c r="B1200" s="1086"/>
      <c r="C1200" s="1086"/>
      <c r="D1200" s="1086"/>
    </row>
    <row r="1201" spans="1:11" x14ac:dyDescent="0.2">
      <c r="A1201" s="1111" t="s">
        <v>28561</v>
      </c>
      <c r="B1201" s="1086">
        <v>10925517</v>
      </c>
      <c r="C1201" s="1086"/>
      <c r="D1201" s="1086"/>
    </row>
    <row r="1202" spans="1:11" x14ac:dyDescent="0.2">
      <c r="A1202" s="1111" t="s">
        <v>28560</v>
      </c>
      <c r="B1202" s="1086"/>
      <c r="C1202" s="1086"/>
      <c r="D1202" s="1086"/>
    </row>
    <row r="1203" spans="1:11" x14ac:dyDescent="0.2">
      <c r="A1203" s="1111" t="s">
        <v>28559</v>
      </c>
      <c r="B1203" s="1086">
        <v>136628235.40000001</v>
      </c>
      <c r="C1203" s="1086">
        <v>106883741.64000002</v>
      </c>
      <c r="D1203" s="1086">
        <v>169158496</v>
      </c>
    </row>
    <row r="1204" spans="1:11" x14ac:dyDescent="0.2">
      <c r="A1204" s="1111" t="s">
        <v>28558</v>
      </c>
      <c r="B1204" s="1086"/>
      <c r="C1204" s="1086"/>
      <c r="D1204" s="1086"/>
    </row>
    <row r="1205" spans="1:11" x14ac:dyDescent="0.2">
      <c r="A1205" s="1113" t="s">
        <v>28557</v>
      </c>
      <c r="B1205" s="1112">
        <f>B1206</f>
        <v>1408995.87</v>
      </c>
      <c r="C1205" s="1112">
        <f>C1206</f>
        <v>2445716</v>
      </c>
      <c r="D1205" s="1112">
        <f>D1206</f>
        <v>22780243</v>
      </c>
    </row>
    <row r="1206" spans="1:11" x14ac:dyDescent="0.2">
      <c r="A1206" s="1111" t="s">
        <v>28556</v>
      </c>
      <c r="B1206" s="1086">
        <v>1408995.87</v>
      </c>
      <c r="C1206" s="1086">
        <v>2445716</v>
      </c>
      <c r="D1206" s="1086">
        <v>22780243</v>
      </c>
    </row>
    <row r="1207" spans="1:11" s="1082" customFormat="1" ht="18" customHeight="1" x14ac:dyDescent="0.2">
      <c r="A1207" s="1110" t="s">
        <v>29071</v>
      </c>
      <c r="B1207" s="1084">
        <f>B1192+B1199+B1205</f>
        <v>1867706710.48</v>
      </c>
      <c r="C1207" s="1084">
        <f>C1192+C1199+C1205</f>
        <v>1828947811.3100004</v>
      </c>
      <c r="D1207" s="1084">
        <f>D1192+D1199+D1205</f>
        <v>2083221696</v>
      </c>
      <c r="E1207" s="1083"/>
      <c r="F1207" s="1083"/>
      <c r="G1207" s="1083"/>
    </row>
    <row r="1208" spans="1:11" x14ac:dyDescent="0.2">
      <c r="A1208" s="1109" t="s">
        <v>28522</v>
      </c>
    </row>
    <row r="1209" spans="1:11" x14ac:dyDescent="0.2">
      <c r="A1209" s="1102" t="s">
        <v>28521</v>
      </c>
    </row>
    <row r="1210" spans="1:11" ht="36.75" customHeight="1" x14ac:dyDescent="0.2">
      <c r="A1210" s="1592" t="s">
        <v>28583</v>
      </c>
      <c r="B1210" s="1592"/>
      <c r="C1210" s="1592"/>
      <c r="D1210" s="1592"/>
    </row>
    <row r="1211" spans="1:11" s="1057" customFormat="1" ht="12" x14ac:dyDescent="0.2">
      <c r="A1211" s="1057" t="s">
        <v>28538</v>
      </c>
      <c r="E1211" s="1097"/>
      <c r="F1211" s="1097"/>
      <c r="G1211" s="1097"/>
      <c r="J1211" s="1097"/>
      <c r="K1211" s="1097"/>
    </row>
    <row r="1212" spans="1:11" s="1057" customFormat="1" ht="12" x14ac:dyDescent="0.2">
      <c r="A1212" s="1057" t="s">
        <v>28537</v>
      </c>
      <c r="E1212" s="1097"/>
      <c r="F1212" s="1097"/>
      <c r="G1212" s="1097"/>
      <c r="J1212" s="1097"/>
      <c r="K1212" s="1097"/>
    </row>
    <row r="1213" spans="1:11" s="1057" customFormat="1" ht="12" x14ac:dyDescent="0.2">
      <c r="E1213" s="1097"/>
      <c r="F1213" s="1097"/>
      <c r="G1213" s="1097"/>
      <c r="J1213" s="1097"/>
      <c r="K1213" s="1097"/>
    </row>
    <row r="1214" spans="1:11" s="1057" customFormat="1" ht="12" x14ac:dyDescent="0.2">
      <c r="A1214" s="1587" t="s">
        <v>28575</v>
      </c>
      <c r="B1214" s="1587"/>
      <c r="C1214" s="1587"/>
      <c r="D1214" s="1587"/>
      <c r="E1214" s="1098"/>
      <c r="F1214" s="1098"/>
      <c r="G1214" s="1098"/>
      <c r="H1214" s="1099"/>
      <c r="I1214" s="1099"/>
      <c r="J1214" s="1097"/>
      <c r="K1214" s="1097"/>
    </row>
    <row r="1215" spans="1:11" s="1057" customFormat="1" ht="12" x14ac:dyDescent="0.2">
      <c r="A1215" s="1587" t="s">
        <v>627</v>
      </c>
      <c r="B1215" s="1587"/>
      <c r="C1215" s="1587"/>
      <c r="D1215" s="1587"/>
      <c r="E1215" s="1098"/>
      <c r="F1215" s="1098"/>
      <c r="G1215" s="1098"/>
      <c r="H1215" s="1099"/>
      <c r="I1215" s="1099"/>
      <c r="J1215" s="1097"/>
      <c r="K1215" s="1097"/>
    </row>
    <row r="1216" spans="1:11" s="1057" customFormat="1" ht="12" x14ac:dyDescent="0.2">
      <c r="A1216" s="1587" t="s">
        <v>28574</v>
      </c>
      <c r="B1216" s="1587"/>
      <c r="C1216" s="1587"/>
      <c r="D1216" s="1587"/>
      <c r="E1216" s="1098"/>
      <c r="F1216" s="1098"/>
      <c r="G1216" s="1098"/>
      <c r="H1216" s="1099"/>
      <c r="I1216" s="1099"/>
      <c r="J1216" s="1097"/>
      <c r="K1216" s="1097"/>
    </row>
    <row r="1217" spans="1:11" s="1057" customFormat="1" ht="12" x14ac:dyDescent="0.2">
      <c r="A1217" s="1587" t="s">
        <v>28534</v>
      </c>
      <c r="B1217" s="1587"/>
      <c r="C1217" s="1587"/>
      <c r="D1217" s="1587"/>
      <c r="E1217" s="1098"/>
      <c r="F1217" s="1098"/>
      <c r="G1217" s="1098"/>
      <c r="H1217" s="1099"/>
      <c r="I1217" s="1099"/>
      <c r="J1217" s="1097"/>
      <c r="K1217" s="1097"/>
    </row>
    <row r="1218" spans="1:11" x14ac:dyDescent="0.2">
      <c r="A1218" s="1057"/>
      <c r="B1218" s="1057"/>
    </row>
    <row r="1219" spans="1:11" ht="25.5" customHeight="1" x14ac:dyDescent="0.2">
      <c r="A1219" s="1101" t="s">
        <v>28533</v>
      </c>
      <c r="B1219" s="1590" t="s">
        <v>28550</v>
      </c>
      <c r="C1219" s="1590"/>
      <c r="D1219" s="1590"/>
    </row>
    <row r="1220" spans="1:11" s="1115" customFormat="1" ht="27" customHeight="1" x14ac:dyDescent="0.2">
      <c r="A1220" s="1118" t="s">
        <v>28532</v>
      </c>
      <c r="B1220" s="1588" t="s">
        <v>28531</v>
      </c>
      <c r="C1220" s="1588"/>
      <c r="D1220" s="1588"/>
      <c r="E1220" s="1116"/>
      <c r="F1220" s="1116"/>
      <c r="G1220" s="1116"/>
    </row>
    <row r="1221" spans="1:11" s="1088" customFormat="1" ht="28.35" customHeight="1" x14ac:dyDescent="0.2">
      <c r="A1221" s="1091" t="s">
        <v>28573</v>
      </c>
      <c r="B1221" s="1114">
        <v>2019</v>
      </c>
      <c r="C1221" s="1114">
        <v>2020</v>
      </c>
      <c r="D1221" s="1114" t="s">
        <v>28526</v>
      </c>
      <c r="E1221" s="1089"/>
      <c r="F1221" s="1089"/>
      <c r="G1221" s="1089"/>
    </row>
    <row r="1222" spans="1:11" x14ac:dyDescent="0.2">
      <c r="A1222" s="1113" t="s">
        <v>28570</v>
      </c>
      <c r="B1222" s="1112">
        <f>SUM(B1223:B1228)</f>
        <v>0</v>
      </c>
      <c r="C1222" s="1112">
        <f>SUM(C1223:C1228)</f>
        <v>0</v>
      </c>
      <c r="D1222" s="1112">
        <f>SUM(D1223:D1228)</f>
        <v>0</v>
      </c>
    </row>
    <row r="1223" spans="1:11" x14ac:dyDescent="0.2">
      <c r="A1223" s="1111" t="s">
        <v>28569</v>
      </c>
      <c r="B1223" s="1086"/>
      <c r="C1223" s="1086"/>
      <c r="D1223" s="1086"/>
    </row>
    <row r="1224" spans="1:11" x14ac:dyDescent="0.2">
      <c r="A1224" s="1111" t="s">
        <v>28568</v>
      </c>
      <c r="B1224" s="1086"/>
      <c r="C1224" s="1086"/>
      <c r="D1224" s="1086"/>
    </row>
    <row r="1225" spans="1:11" x14ac:dyDescent="0.2">
      <c r="A1225" s="1111" t="s">
        <v>28567</v>
      </c>
      <c r="B1225" s="1086"/>
      <c r="C1225" s="1086"/>
      <c r="D1225" s="1086"/>
    </row>
    <row r="1226" spans="1:11" x14ac:dyDescent="0.2">
      <c r="A1226" s="1111" t="s">
        <v>28566</v>
      </c>
      <c r="B1226" s="1086"/>
      <c r="C1226" s="1086"/>
      <c r="D1226" s="1086"/>
    </row>
    <row r="1227" spans="1:11" x14ac:dyDescent="0.2">
      <c r="A1227" s="1111" t="s">
        <v>28565</v>
      </c>
      <c r="B1227" s="1086"/>
      <c r="C1227" s="1086"/>
      <c r="D1227" s="1086"/>
    </row>
    <row r="1228" spans="1:11" x14ac:dyDescent="0.2">
      <c r="A1228" s="1111" t="s">
        <v>28564</v>
      </c>
      <c r="B1228" s="1086"/>
      <c r="C1228" s="1086"/>
      <c r="D1228" s="1086"/>
    </row>
    <row r="1229" spans="1:11" x14ac:dyDescent="0.2">
      <c r="A1229" s="1113" t="s">
        <v>28563</v>
      </c>
      <c r="B1229" s="1112">
        <f>SUM(B1230:B1234)</f>
        <v>1386900</v>
      </c>
      <c r="C1229" s="1112">
        <f>SUM(C1230:C1234)</f>
        <v>5943624</v>
      </c>
      <c r="D1229" s="1112">
        <f>SUM(D1230:D1234)</f>
        <v>14146446</v>
      </c>
    </row>
    <row r="1230" spans="1:11" x14ac:dyDescent="0.2">
      <c r="A1230" s="1111" t="s">
        <v>28562</v>
      </c>
      <c r="B1230" s="1086"/>
      <c r="C1230" s="1086"/>
      <c r="D1230" s="1086"/>
    </row>
    <row r="1231" spans="1:11" x14ac:dyDescent="0.2">
      <c r="A1231" s="1111" t="s">
        <v>28561</v>
      </c>
      <c r="B1231" s="1086"/>
      <c r="C1231" s="1086"/>
      <c r="D1231" s="1086"/>
    </row>
    <row r="1232" spans="1:11" x14ac:dyDescent="0.2">
      <c r="A1232" s="1111" t="s">
        <v>28560</v>
      </c>
      <c r="B1232" s="1086"/>
      <c r="C1232" s="1086"/>
      <c r="D1232" s="1086"/>
    </row>
    <row r="1233" spans="1:7" x14ac:dyDescent="0.2">
      <c r="A1233" s="1111" t="s">
        <v>28559</v>
      </c>
      <c r="B1233" s="1086">
        <v>1386900</v>
      </c>
      <c r="C1233" s="1086">
        <v>5943624</v>
      </c>
      <c r="D1233" s="1086">
        <v>14146446</v>
      </c>
    </row>
    <row r="1234" spans="1:7" x14ac:dyDescent="0.2">
      <c r="A1234" s="1111" t="s">
        <v>28558</v>
      </c>
      <c r="B1234" s="1086"/>
      <c r="C1234" s="1086"/>
      <c r="D1234" s="1086"/>
    </row>
    <row r="1235" spans="1:7" x14ac:dyDescent="0.2">
      <c r="A1235" s="1113" t="s">
        <v>28557</v>
      </c>
      <c r="B1235" s="1112">
        <f>B1236</f>
        <v>0</v>
      </c>
      <c r="C1235" s="1112">
        <f>C1236</f>
        <v>0</v>
      </c>
      <c r="D1235" s="1112">
        <f>D1236</f>
        <v>0</v>
      </c>
    </row>
    <row r="1236" spans="1:7" x14ac:dyDescent="0.2">
      <c r="A1236" s="1111" t="s">
        <v>28556</v>
      </c>
      <c r="B1236" s="1086"/>
      <c r="C1236" s="1086"/>
      <c r="D1236" s="1086"/>
    </row>
    <row r="1237" spans="1:7" s="1082" customFormat="1" ht="18" customHeight="1" x14ac:dyDescent="0.2">
      <c r="A1237" s="1110" t="s">
        <v>29071</v>
      </c>
      <c r="B1237" s="1084">
        <f>B1222+B1229+B1235</f>
        <v>1386900</v>
      </c>
      <c r="C1237" s="1084">
        <f>C1222+C1229+C1235</f>
        <v>5943624</v>
      </c>
      <c r="D1237" s="1084">
        <f>D1222+D1229+D1235</f>
        <v>14146446</v>
      </c>
      <c r="E1237" s="1083"/>
      <c r="F1237" s="1083"/>
      <c r="G1237" s="1083"/>
    </row>
    <row r="1238" spans="1:7" s="1115" customFormat="1" x14ac:dyDescent="0.2">
      <c r="A1238" s="1118"/>
      <c r="B1238" s="1119"/>
      <c r="C1238" s="1119"/>
      <c r="D1238" s="1119"/>
      <c r="E1238" s="1116"/>
      <c r="F1238" s="1116"/>
      <c r="G1238" s="1116"/>
    </row>
    <row r="1239" spans="1:7" s="1115" customFormat="1" x14ac:dyDescent="0.2">
      <c r="A1239" s="1118"/>
      <c r="B1239" s="1117"/>
      <c r="C1239" s="1117"/>
      <c r="D1239" s="1117"/>
      <c r="E1239" s="1116"/>
      <c r="F1239" s="1116"/>
      <c r="G1239" s="1116"/>
    </row>
    <row r="1240" spans="1:7" s="1088" customFormat="1" ht="28.35" customHeight="1" x14ac:dyDescent="0.2">
      <c r="A1240" s="1091" t="s">
        <v>28572</v>
      </c>
      <c r="B1240" s="1114">
        <v>2019</v>
      </c>
      <c r="C1240" s="1114" t="s">
        <v>28527</v>
      </c>
      <c r="D1240" s="1114" t="s">
        <v>28526</v>
      </c>
      <c r="E1240" s="1089"/>
      <c r="F1240" s="1089"/>
      <c r="G1240" s="1089"/>
    </row>
    <row r="1241" spans="1:7" x14ac:dyDescent="0.2">
      <c r="A1241" s="1113" t="s">
        <v>28570</v>
      </c>
      <c r="B1241" s="1112">
        <f>SUM(B1242:B1247)</f>
        <v>0</v>
      </c>
      <c r="C1241" s="1112">
        <f>SUM(C1242:C1247)</f>
        <v>0</v>
      </c>
      <c r="D1241" s="1112">
        <f>SUM(D1242:D1247)</f>
        <v>0</v>
      </c>
    </row>
    <row r="1242" spans="1:7" x14ac:dyDescent="0.2">
      <c r="A1242" s="1111" t="s">
        <v>28569</v>
      </c>
      <c r="B1242" s="1086"/>
      <c r="C1242" s="1086"/>
      <c r="D1242" s="1086"/>
    </row>
    <row r="1243" spans="1:7" x14ac:dyDescent="0.2">
      <c r="A1243" s="1111" t="s">
        <v>28568</v>
      </c>
      <c r="B1243" s="1086"/>
      <c r="C1243" s="1086"/>
      <c r="D1243" s="1086"/>
    </row>
    <row r="1244" spans="1:7" x14ac:dyDescent="0.2">
      <c r="A1244" s="1111" t="s">
        <v>28567</v>
      </c>
      <c r="B1244" s="1086"/>
      <c r="C1244" s="1086"/>
      <c r="D1244" s="1086"/>
    </row>
    <row r="1245" spans="1:7" x14ac:dyDescent="0.2">
      <c r="A1245" s="1111" t="s">
        <v>28566</v>
      </c>
      <c r="B1245" s="1086"/>
      <c r="C1245" s="1086"/>
      <c r="D1245" s="1086"/>
    </row>
    <row r="1246" spans="1:7" x14ac:dyDescent="0.2">
      <c r="A1246" s="1111" t="s">
        <v>28565</v>
      </c>
      <c r="B1246" s="1086"/>
      <c r="C1246" s="1086"/>
      <c r="D1246" s="1086"/>
    </row>
    <row r="1247" spans="1:7" x14ac:dyDescent="0.2">
      <c r="A1247" s="1111" t="s">
        <v>28564</v>
      </c>
      <c r="B1247" s="1086"/>
      <c r="C1247" s="1086"/>
      <c r="D1247" s="1086"/>
    </row>
    <row r="1248" spans="1:7" x14ac:dyDescent="0.2">
      <c r="A1248" s="1113" t="s">
        <v>28563</v>
      </c>
      <c r="B1248" s="1112">
        <f>SUM(B1249:B1253)</f>
        <v>2403147</v>
      </c>
      <c r="C1248" s="1112">
        <f>SUM(C1249:C1253)</f>
        <v>6488231</v>
      </c>
      <c r="D1248" s="1112">
        <f>SUM(D1249:D1253)</f>
        <v>14146446</v>
      </c>
    </row>
    <row r="1249" spans="1:7" x14ac:dyDescent="0.2">
      <c r="A1249" s="1111" t="s">
        <v>28562</v>
      </c>
      <c r="B1249" s="1086"/>
      <c r="C1249" s="1086"/>
      <c r="D1249" s="1086"/>
    </row>
    <row r="1250" spans="1:7" x14ac:dyDescent="0.2">
      <c r="A1250" s="1111" t="s">
        <v>28561</v>
      </c>
      <c r="B1250" s="1086"/>
      <c r="C1250" s="1086"/>
      <c r="D1250" s="1086"/>
    </row>
    <row r="1251" spans="1:7" x14ac:dyDescent="0.2">
      <c r="A1251" s="1111" t="s">
        <v>28560</v>
      </c>
      <c r="B1251" s="1086"/>
      <c r="C1251" s="1086"/>
      <c r="D1251" s="1086"/>
    </row>
    <row r="1252" spans="1:7" x14ac:dyDescent="0.2">
      <c r="A1252" s="1111" t="s">
        <v>28559</v>
      </c>
      <c r="B1252" s="1086">
        <v>2403147</v>
      </c>
      <c r="C1252" s="1086">
        <v>6488231</v>
      </c>
      <c r="D1252" s="1086">
        <v>14146446</v>
      </c>
    </row>
    <row r="1253" spans="1:7" x14ac:dyDescent="0.2">
      <c r="A1253" s="1111" t="s">
        <v>28558</v>
      </c>
      <c r="B1253" s="1086"/>
      <c r="C1253" s="1086"/>
      <c r="D1253" s="1086"/>
    </row>
    <row r="1254" spans="1:7" x14ac:dyDescent="0.2">
      <c r="A1254" s="1113" t="s">
        <v>28557</v>
      </c>
      <c r="B1254" s="1112">
        <f>B1255</f>
        <v>0</v>
      </c>
      <c r="C1254" s="1112">
        <f>C1255</f>
        <v>0</v>
      </c>
      <c r="D1254" s="1112">
        <f>D1255</f>
        <v>0</v>
      </c>
    </row>
    <row r="1255" spans="1:7" x14ac:dyDescent="0.2">
      <c r="A1255" s="1111" t="s">
        <v>28556</v>
      </c>
      <c r="B1255" s="1086"/>
      <c r="C1255" s="1086"/>
      <c r="D1255" s="1086"/>
    </row>
    <row r="1256" spans="1:7" s="1082" customFormat="1" ht="18" customHeight="1" x14ac:dyDescent="0.2">
      <c r="A1256" s="1110" t="s">
        <v>29071</v>
      </c>
      <c r="B1256" s="1084">
        <f>B1241+B1248+B1254</f>
        <v>2403147</v>
      </c>
      <c r="C1256" s="1084">
        <f>C1241+C1248+C1254</f>
        <v>6488231</v>
      </c>
      <c r="D1256" s="1084">
        <f>D1241+D1248+D1254</f>
        <v>14146446</v>
      </c>
      <c r="E1256" s="1083"/>
      <c r="F1256" s="1083"/>
      <c r="G1256" s="1083"/>
    </row>
    <row r="1257" spans="1:7" s="1115" customFormat="1" x14ac:dyDescent="0.2">
      <c r="A1257" s="1118"/>
      <c r="B1257" s="1119"/>
      <c r="C1257" s="1119"/>
      <c r="D1257" s="1119"/>
      <c r="E1257" s="1116"/>
      <c r="F1257" s="1116"/>
      <c r="G1257" s="1116"/>
    </row>
    <row r="1258" spans="1:7" s="1115" customFormat="1" x14ac:dyDescent="0.2">
      <c r="A1258" s="1118"/>
      <c r="B1258" s="1117"/>
      <c r="C1258" s="1117"/>
      <c r="D1258" s="1117"/>
      <c r="E1258" s="1116"/>
      <c r="F1258" s="1116"/>
      <c r="G1258" s="1116"/>
    </row>
    <row r="1259" spans="1:7" s="1088" customFormat="1" ht="28.35" customHeight="1" x14ac:dyDescent="0.2">
      <c r="A1259" s="1091" t="s">
        <v>28571</v>
      </c>
      <c r="B1259" s="1114">
        <v>2019</v>
      </c>
      <c r="C1259" s="1114" t="s">
        <v>28527</v>
      </c>
      <c r="D1259" s="1114" t="s">
        <v>28526</v>
      </c>
      <c r="E1259" s="1089"/>
      <c r="F1259" s="1089"/>
      <c r="G1259" s="1089"/>
    </row>
    <row r="1260" spans="1:7" x14ac:dyDescent="0.2">
      <c r="A1260" s="1113" t="s">
        <v>28570</v>
      </c>
      <c r="B1260" s="1112">
        <f>SUM(B1261:B1266)</f>
        <v>0</v>
      </c>
      <c r="C1260" s="1112">
        <f>SUM(C1261:C1266)</f>
        <v>0</v>
      </c>
      <c r="D1260" s="1112">
        <f>SUM(D1261:D1266)</f>
        <v>0</v>
      </c>
    </row>
    <row r="1261" spans="1:7" x14ac:dyDescent="0.2">
      <c r="A1261" s="1111" t="s">
        <v>28569</v>
      </c>
      <c r="B1261" s="1086"/>
      <c r="C1261" s="1086"/>
      <c r="D1261" s="1086"/>
    </row>
    <row r="1262" spans="1:7" x14ac:dyDescent="0.2">
      <c r="A1262" s="1111" t="s">
        <v>28568</v>
      </c>
      <c r="B1262" s="1086"/>
      <c r="C1262" s="1086"/>
      <c r="D1262" s="1086"/>
    </row>
    <row r="1263" spans="1:7" x14ac:dyDescent="0.2">
      <c r="A1263" s="1111" t="s">
        <v>28567</v>
      </c>
      <c r="B1263" s="1086"/>
      <c r="C1263" s="1086"/>
      <c r="D1263" s="1086"/>
    </row>
    <row r="1264" spans="1:7" x14ac:dyDescent="0.2">
      <c r="A1264" s="1111" t="s">
        <v>28566</v>
      </c>
      <c r="B1264" s="1086"/>
      <c r="C1264" s="1086"/>
      <c r="D1264" s="1086"/>
    </row>
    <row r="1265" spans="1:11" x14ac:dyDescent="0.2">
      <c r="A1265" s="1111" t="s">
        <v>28565</v>
      </c>
      <c r="B1265" s="1086"/>
      <c r="C1265" s="1086"/>
      <c r="D1265" s="1086"/>
    </row>
    <row r="1266" spans="1:11" x14ac:dyDescent="0.2">
      <c r="A1266" s="1111" t="s">
        <v>28564</v>
      </c>
      <c r="B1266" s="1086"/>
      <c r="C1266" s="1086"/>
      <c r="D1266" s="1086"/>
    </row>
    <row r="1267" spans="1:11" x14ac:dyDescent="0.2">
      <c r="A1267" s="1113" t="s">
        <v>28563</v>
      </c>
      <c r="B1267" s="1112">
        <f>SUM(B1268:B1272)</f>
        <v>811834.06</v>
      </c>
      <c r="C1267" s="1112">
        <f>SUM(C1268:C1272)</f>
        <v>3740775.7</v>
      </c>
      <c r="D1267" s="1112">
        <f>SUM(D1268:D1272)</f>
        <v>14146446</v>
      </c>
    </row>
    <row r="1268" spans="1:11" x14ac:dyDescent="0.2">
      <c r="A1268" s="1111" t="s">
        <v>28562</v>
      </c>
      <c r="B1268" s="1086"/>
      <c r="C1268" s="1086"/>
      <c r="D1268" s="1086"/>
    </row>
    <row r="1269" spans="1:11" x14ac:dyDescent="0.2">
      <c r="A1269" s="1111" t="s">
        <v>28561</v>
      </c>
      <c r="B1269" s="1086"/>
      <c r="C1269" s="1086"/>
      <c r="D1269" s="1086"/>
    </row>
    <row r="1270" spans="1:11" x14ac:dyDescent="0.2">
      <c r="A1270" s="1111" t="s">
        <v>28560</v>
      </c>
      <c r="B1270" s="1086"/>
      <c r="C1270" s="1086"/>
      <c r="D1270" s="1086"/>
    </row>
    <row r="1271" spans="1:11" x14ac:dyDescent="0.2">
      <c r="A1271" s="1111" t="s">
        <v>28559</v>
      </c>
      <c r="B1271" s="1086">
        <v>811834.06</v>
      </c>
      <c r="C1271" s="1086">
        <v>3740775.7</v>
      </c>
      <c r="D1271" s="1086">
        <v>14146446</v>
      </c>
    </row>
    <row r="1272" spans="1:11" x14ac:dyDescent="0.2">
      <c r="A1272" s="1111" t="s">
        <v>28558</v>
      </c>
      <c r="B1272" s="1086"/>
      <c r="C1272" s="1086"/>
      <c r="D1272" s="1086"/>
    </row>
    <row r="1273" spans="1:11" x14ac:dyDescent="0.2">
      <c r="A1273" s="1113" t="s">
        <v>28557</v>
      </c>
      <c r="B1273" s="1112">
        <f>B1274</f>
        <v>0</v>
      </c>
      <c r="C1273" s="1112">
        <f>C1274</f>
        <v>0</v>
      </c>
      <c r="D1273" s="1112">
        <f>D1274</f>
        <v>0</v>
      </c>
    </row>
    <row r="1274" spans="1:11" x14ac:dyDescent="0.2">
      <c r="A1274" s="1111" t="s">
        <v>28556</v>
      </c>
      <c r="B1274" s="1086"/>
      <c r="C1274" s="1086"/>
      <c r="D1274" s="1086"/>
    </row>
    <row r="1275" spans="1:11" s="1082" customFormat="1" ht="18" customHeight="1" x14ac:dyDescent="0.2">
      <c r="A1275" s="1110" t="s">
        <v>29071</v>
      </c>
      <c r="B1275" s="1084">
        <f>B1260+B1267+B1273</f>
        <v>811834.06</v>
      </c>
      <c r="C1275" s="1084">
        <f>C1260+C1267+C1273</f>
        <v>3740775.7</v>
      </c>
      <c r="D1275" s="1084">
        <f>D1260+D1267+D1273</f>
        <v>14146446</v>
      </c>
      <c r="E1275" s="1083"/>
      <c r="F1275" s="1083"/>
      <c r="G1275" s="1083"/>
    </row>
    <row r="1276" spans="1:11" x14ac:dyDescent="0.2">
      <c r="A1276" s="1109" t="s">
        <v>28522</v>
      </c>
    </row>
    <row r="1277" spans="1:11" x14ac:dyDescent="0.2">
      <c r="A1277" s="1102" t="s">
        <v>28521</v>
      </c>
    </row>
    <row r="1278" spans="1:11" s="1057" customFormat="1" ht="12" x14ac:dyDescent="0.2">
      <c r="A1278" s="1057" t="s">
        <v>28538</v>
      </c>
      <c r="E1278" s="1097"/>
      <c r="F1278" s="1097"/>
      <c r="G1278" s="1097"/>
      <c r="J1278" s="1097"/>
      <c r="K1278" s="1097"/>
    </row>
    <row r="1279" spans="1:11" s="1057" customFormat="1" ht="12" x14ac:dyDescent="0.2">
      <c r="A1279" s="1057" t="s">
        <v>28537</v>
      </c>
      <c r="E1279" s="1097"/>
      <c r="F1279" s="1097"/>
      <c r="G1279" s="1097"/>
      <c r="J1279" s="1097"/>
      <c r="K1279" s="1097"/>
    </row>
    <row r="1280" spans="1:11" s="1057" customFormat="1" ht="12" x14ac:dyDescent="0.2">
      <c r="E1280" s="1097"/>
      <c r="F1280" s="1097"/>
      <c r="G1280" s="1097"/>
      <c r="J1280" s="1097"/>
      <c r="K1280" s="1097"/>
    </row>
    <row r="1281" spans="1:11" s="1057" customFormat="1" ht="12" x14ac:dyDescent="0.2">
      <c r="A1281" s="1587" t="s">
        <v>28575</v>
      </c>
      <c r="B1281" s="1587"/>
      <c r="C1281" s="1587"/>
      <c r="D1281" s="1587"/>
      <c r="E1281" s="1098"/>
      <c r="F1281" s="1098"/>
      <c r="G1281" s="1098"/>
      <c r="H1281" s="1099"/>
      <c r="I1281" s="1099"/>
      <c r="J1281" s="1097"/>
      <c r="K1281" s="1097"/>
    </row>
    <row r="1282" spans="1:11" s="1057" customFormat="1" ht="12" x14ac:dyDescent="0.2">
      <c r="A1282" s="1587" t="s">
        <v>627</v>
      </c>
      <c r="B1282" s="1587"/>
      <c r="C1282" s="1587"/>
      <c r="D1282" s="1587"/>
      <c r="E1282" s="1098"/>
      <c r="F1282" s="1098"/>
      <c r="G1282" s="1098"/>
      <c r="H1282" s="1099"/>
      <c r="I1282" s="1099"/>
      <c r="J1282" s="1097"/>
      <c r="K1282" s="1097"/>
    </row>
    <row r="1283" spans="1:11" s="1057" customFormat="1" ht="12" x14ac:dyDescent="0.2">
      <c r="A1283" s="1587" t="s">
        <v>28574</v>
      </c>
      <c r="B1283" s="1587"/>
      <c r="C1283" s="1587"/>
      <c r="D1283" s="1587"/>
      <c r="E1283" s="1098"/>
      <c r="F1283" s="1098"/>
      <c r="G1283" s="1098"/>
      <c r="H1283" s="1099"/>
      <c r="I1283" s="1099"/>
      <c r="J1283" s="1097"/>
      <c r="K1283" s="1097"/>
    </row>
    <row r="1284" spans="1:11" s="1057" customFormat="1" ht="12" x14ac:dyDescent="0.2">
      <c r="A1284" s="1587" t="s">
        <v>28534</v>
      </c>
      <c r="B1284" s="1587"/>
      <c r="C1284" s="1587"/>
      <c r="D1284" s="1587"/>
      <c r="E1284" s="1098"/>
      <c r="F1284" s="1098"/>
      <c r="G1284" s="1098"/>
      <c r="H1284" s="1099"/>
      <c r="I1284" s="1099"/>
      <c r="J1284" s="1097"/>
      <c r="K1284" s="1097"/>
    </row>
    <row r="1285" spans="1:11" x14ac:dyDescent="0.2">
      <c r="A1285" s="1057"/>
      <c r="B1285" s="1057"/>
    </row>
    <row r="1286" spans="1:11" ht="25.5" customHeight="1" x14ac:dyDescent="0.2">
      <c r="A1286" s="1101" t="s">
        <v>28533</v>
      </c>
      <c r="B1286" s="1590" t="s">
        <v>153</v>
      </c>
      <c r="C1286" s="1590"/>
      <c r="D1286" s="1590"/>
    </row>
    <row r="1287" spans="1:11" s="1115" customFormat="1" ht="18" customHeight="1" x14ac:dyDescent="0.2">
      <c r="A1287" s="1118" t="s">
        <v>28532</v>
      </c>
      <c r="B1287" s="1588" t="s">
        <v>28541</v>
      </c>
      <c r="C1287" s="1588"/>
      <c r="D1287" s="1588"/>
      <c r="E1287" s="1116"/>
      <c r="F1287" s="1116"/>
      <c r="G1287" s="1116"/>
    </row>
    <row r="1288" spans="1:11" s="1088" customFormat="1" ht="28.35" customHeight="1" x14ac:dyDescent="0.2">
      <c r="A1288" s="1091" t="s">
        <v>28573</v>
      </c>
      <c r="B1288" s="1114">
        <v>2019</v>
      </c>
      <c r="C1288" s="1114">
        <v>2020</v>
      </c>
      <c r="D1288" s="1114" t="s">
        <v>28526</v>
      </c>
      <c r="E1288" s="1089"/>
      <c r="F1288" s="1089"/>
      <c r="G1288" s="1089"/>
    </row>
    <row r="1289" spans="1:11" x14ac:dyDescent="0.2">
      <c r="A1289" s="1113" t="s">
        <v>28570</v>
      </c>
      <c r="B1289" s="1112">
        <f>SUM(B1290:B1295)</f>
        <v>64594684</v>
      </c>
      <c r="C1289" s="1112">
        <f>SUM(C1290:C1295)</f>
        <v>66238543</v>
      </c>
      <c r="D1289" s="1112">
        <f>SUM(D1290:D1295)</f>
        <v>63248147</v>
      </c>
    </row>
    <row r="1290" spans="1:11" x14ac:dyDescent="0.2">
      <c r="A1290" s="1111" t="s">
        <v>28569</v>
      </c>
      <c r="B1290" s="1086">
        <f t="shared" ref="B1290:D1295" si="54">B1357</f>
        <v>0</v>
      </c>
      <c r="C1290" s="1086">
        <f t="shared" si="54"/>
        <v>0</v>
      </c>
      <c r="D1290" s="1086">
        <f t="shared" si="54"/>
        <v>0</v>
      </c>
    </row>
    <row r="1291" spans="1:11" x14ac:dyDescent="0.2">
      <c r="A1291" s="1111" t="s">
        <v>28568</v>
      </c>
      <c r="B1291" s="1086">
        <f t="shared" si="54"/>
        <v>31620191</v>
      </c>
      <c r="C1291" s="1086">
        <f t="shared" si="54"/>
        <v>31860991</v>
      </c>
      <c r="D1291" s="1086">
        <f t="shared" si="54"/>
        <v>31881147</v>
      </c>
    </row>
    <row r="1292" spans="1:11" x14ac:dyDescent="0.2">
      <c r="A1292" s="1111" t="s">
        <v>28567</v>
      </c>
      <c r="B1292" s="1086">
        <f t="shared" si="54"/>
        <v>5638476</v>
      </c>
      <c r="C1292" s="1086">
        <f t="shared" si="54"/>
        <v>6958699</v>
      </c>
      <c r="D1292" s="1086">
        <f t="shared" si="54"/>
        <v>7982846</v>
      </c>
    </row>
    <row r="1293" spans="1:11" x14ac:dyDescent="0.2">
      <c r="A1293" s="1111" t="s">
        <v>28566</v>
      </c>
      <c r="B1293" s="1086">
        <f t="shared" si="54"/>
        <v>22959776</v>
      </c>
      <c r="C1293" s="1086">
        <f t="shared" si="54"/>
        <v>26879426</v>
      </c>
      <c r="D1293" s="1086">
        <f t="shared" si="54"/>
        <v>23062925</v>
      </c>
    </row>
    <row r="1294" spans="1:11" x14ac:dyDescent="0.2">
      <c r="A1294" s="1111" t="s">
        <v>28565</v>
      </c>
      <c r="B1294" s="1086">
        <f t="shared" si="54"/>
        <v>96000</v>
      </c>
      <c r="C1294" s="1086">
        <f t="shared" si="54"/>
        <v>465427</v>
      </c>
      <c r="D1294" s="1086">
        <f t="shared" si="54"/>
        <v>247229</v>
      </c>
    </row>
    <row r="1295" spans="1:11" x14ac:dyDescent="0.2">
      <c r="A1295" s="1111" t="s">
        <v>28564</v>
      </c>
      <c r="B1295" s="1086">
        <f t="shared" si="54"/>
        <v>4280241</v>
      </c>
      <c r="C1295" s="1086">
        <f t="shared" si="54"/>
        <v>74000</v>
      </c>
      <c r="D1295" s="1086">
        <f t="shared" si="54"/>
        <v>74000</v>
      </c>
    </row>
    <row r="1296" spans="1:11" x14ac:dyDescent="0.2">
      <c r="A1296" s="1113" t="s">
        <v>28563</v>
      </c>
      <c r="B1296" s="1112">
        <f>SUM(B1298:B1301)</f>
        <v>2184429</v>
      </c>
      <c r="C1296" s="1112">
        <f>SUM(C1298:C1301)</f>
        <v>1000000</v>
      </c>
      <c r="D1296" s="1112">
        <f>SUM(D1298:D1301)</f>
        <v>587142</v>
      </c>
    </row>
    <row r="1297" spans="1:7" x14ac:dyDescent="0.2">
      <c r="A1297" s="1111" t="s">
        <v>28562</v>
      </c>
      <c r="B1297" s="1086">
        <f t="shared" ref="B1297:D1301" si="55">B1364</f>
        <v>0</v>
      </c>
      <c r="C1297" s="1086">
        <f t="shared" si="55"/>
        <v>0</v>
      </c>
      <c r="D1297" s="1086">
        <f t="shared" si="55"/>
        <v>0</v>
      </c>
    </row>
    <row r="1298" spans="1:7" x14ac:dyDescent="0.2">
      <c r="A1298" s="1111" t="s">
        <v>28561</v>
      </c>
      <c r="B1298" s="1086">
        <f t="shared" si="55"/>
        <v>0</v>
      </c>
      <c r="C1298" s="1086">
        <f t="shared" si="55"/>
        <v>0</v>
      </c>
      <c r="D1298" s="1086">
        <f t="shared" si="55"/>
        <v>0</v>
      </c>
    </row>
    <row r="1299" spans="1:7" x14ac:dyDescent="0.2">
      <c r="A1299" s="1111" t="s">
        <v>28560</v>
      </c>
      <c r="B1299" s="1086">
        <f t="shared" si="55"/>
        <v>0</v>
      </c>
      <c r="C1299" s="1086">
        <f t="shared" si="55"/>
        <v>0</v>
      </c>
      <c r="D1299" s="1086">
        <f t="shared" si="55"/>
        <v>0</v>
      </c>
    </row>
    <row r="1300" spans="1:7" x14ac:dyDescent="0.2">
      <c r="A1300" s="1111" t="s">
        <v>28559</v>
      </c>
      <c r="B1300" s="1086">
        <f t="shared" si="55"/>
        <v>2184429</v>
      </c>
      <c r="C1300" s="1086">
        <f t="shared" si="55"/>
        <v>1000000</v>
      </c>
      <c r="D1300" s="1086">
        <f t="shared" si="55"/>
        <v>587142</v>
      </c>
    </row>
    <row r="1301" spans="1:7" x14ac:dyDescent="0.2">
      <c r="A1301" s="1111" t="s">
        <v>28558</v>
      </c>
      <c r="B1301" s="1086">
        <f t="shared" si="55"/>
        <v>0</v>
      </c>
      <c r="C1301" s="1086">
        <f t="shared" si="55"/>
        <v>0</v>
      </c>
      <c r="D1301" s="1086">
        <f t="shared" si="55"/>
        <v>0</v>
      </c>
    </row>
    <row r="1302" spans="1:7" x14ac:dyDescent="0.2">
      <c r="A1302" s="1113" t="s">
        <v>28557</v>
      </c>
      <c r="B1302" s="1112">
        <f>B1303</f>
        <v>0</v>
      </c>
      <c r="C1302" s="1112">
        <f>C1303</f>
        <v>0</v>
      </c>
      <c r="D1302" s="1112">
        <f>D1303</f>
        <v>0</v>
      </c>
    </row>
    <row r="1303" spans="1:7" x14ac:dyDescent="0.2">
      <c r="A1303" s="1111" t="s">
        <v>28556</v>
      </c>
      <c r="B1303" s="1086">
        <f>B1370</f>
        <v>0</v>
      </c>
      <c r="C1303" s="1086">
        <f>C1370</f>
        <v>0</v>
      </c>
      <c r="D1303" s="1086">
        <f>D1370</f>
        <v>0</v>
      </c>
    </row>
    <row r="1304" spans="1:7" s="1082" customFormat="1" ht="18" customHeight="1" x14ac:dyDescent="0.2">
      <c r="A1304" s="1110" t="s">
        <v>29071</v>
      </c>
      <c r="B1304" s="1084">
        <f>B1289+B1296+B1302</f>
        <v>66779113</v>
      </c>
      <c r="C1304" s="1084">
        <f>C1289+C1296+C1302</f>
        <v>67238543</v>
      </c>
      <c r="D1304" s="1084">
        <f>D1289+D1296+D1302</f>
        <v>63835289</v>
      </c>
      <c r="E1304" s="1083"/>
      <c r="F1304" s="1083"/>
      <c r="G1304" s="1083"/>
    </row>
    <row r="1305" spans="1:7" s="1115" customFormat="1" x14ac:dyDescent="0.2">
      <c r="A1305" s="1118"/>
      <c r="B1305" s="1119"/>
      <c r="C1305" s="1119"/>
      <c r="D1305" s="1119"/>
      <c r="E1305" s="1116"/>
      <c r="F1305" s="1116"/>
      <c r="G1305" s="1116"/>
    </row>
    <row r="1306" spans="1:7" s="1115" customFormat="1" x14ac:dyDescent="0.2">
      <c r="A1306" s="1118"/>
      <c r="B1306" s="1117"/>
      <c r="C1306" s="1117"/>
      <c r="D1306" s="1117"/>
      <c r="E1306" s="1116"/>
      <c r="F1306" s="1116"/>
      <c r="G1306" s="1116"/>
    </row>
    <row r="1307" spans="1:7" s="1088" customFormat="1" ht="28.35" customHeight="1" x14ac:dyDescent="0.2">
      <c r="A1307" s="1091" t="s">
        <v>28572</v>
      </c>
      <c r="B1307" s="1114">
        <v>2019</v>
      </c>
      <c r="C1307" s="1114" t="s">
        <v>28527</v>
      </c>
      <c r="D1307" s="1114" t="s">
        <v>28526</v>
      </c>
      <c r="E1307" s="1089"/>
      <c r="F1307" s="1089"/>
      <c r="G1307" s="1089"/>
    </row>
    <row r="1308" spans="1:7" x14ac:dyDescent="0.2">
      <c r="A1308" s="1113" t="s">
        <v>28570</v>
      </c>
      <c r="B1308" s="1112">
        <f>SUM(B1309:B1314)</f>
        <v>76560217</v>
      </c>
      <c r="C1308" s="1112">
        <f>SUM(C1309:C1314)</f>
        <v>68033468</v>
      </c>
      <c r="D1308" s="1112">
        <f>SUM(D1309:D1314)</f>
        <v>63248147</v>
      </c>
    </row>
    <row r="1309" spans="1:7" x14ac:dyDescent="0.2">
      <c r="A1309" s="1111" t="s">
        <v>28569</v>
      </c>
      <c r="B1309" s="1086">
        <f t="shared" ref="B1309:D1314" si="56">B1376</f>
        <v>0</v>
      </c>
      <c r="C1309" s="1086">
        <f t="shared" si="56"/>
        <v>0</v>
      </c>
      <c r="D1309" s="1086">
        <f t="shared" si="56"/>
        <v>0</v>
      </c>
    </row>
    <row r="1310" spans="1:7" x14ac:dyDescent="0.2">
      <c r="A1310" s="1111" t="s">
        <v>28568</v>
      </c>
      <c r="B1310" s="1086">
        <f t="shared" si="56"/>
        <v>41154108</v>
      </c>
      <c r="C1310" s="1086">
        <f t="shared" si="56"/>
        <v>31881150</v>
      </c>
      <c r="D1310" s="1086">
        <f t="shared" si="56"/>
        <v>31881147</v>
      </c>
    </row>
    <row r="1311" spans="1:7" x14ac:dyDescent="0.2">
      <c r="A1311" s="1111" t="s">
        <v>28567</v>
      </c>
      <c r="B1311" s="1086">
        <f t="shared" si="56"/>
        <v>5638476</v>
      </c>
      <c r="C1311" s="1086">
        <f t="shared" si="56"/>
        <v>6958699</v>
      </c>
      <c r="D1311" s="1086">
        <f t="shared" si="56"/>
        <v>7982846</v>
      </c>
    </row>
    <row r="1312" spans="1:7" x14ac:dyDescent="0.2">
      <c r="A1312" s="1111" t="s">
        <v>28566</v>
      </c>
      <c r="B1312" s="1086">
        <f t="shared" si="56"/>
        <v>26368940</v>
      </c>
      <c r="C1312" s="1086">
        <f t="shared" si="56"/>
        <v>28621160</v>
      </c>
      <c r="D1312" s="1086">
        <f t="shared" si="56"/>
        <v>23062925</v>
      </c>
    </row>
    <row r="1313" spans="1:7" x14ac:dyDescent="0.2">
      <c r="A1313" s="1111" t="s">
        <v>28565</v>
      </c>
      <c r="B1313" s="1086">
        <f t="shared" si="56"/>
        <v>227286</v>
      </c>
      <c r="C1313" s="1086">
        <f t="shared" si="56"/>
        <v>465427</v>
      </c>
      <c r="D1313" s="1086">
        <f t="shared" si="56"/>
        <v>247229</v>
      </c>
    </row>
    <row r="1314" spans="1:7" x14ac:dyDescent="0.2">
      <c r="A1314" s="1111" t="s">
        <v>28564</v>
      </c>
      <c r="B1314" s="1086">
        <f t="shared" si="56"/>
        <v>3171407</v>
      </c>
      <c r="C1314" s="1086">
        <f t="shared" si="56"/>
        <v>107032</v>
      </c>
      <c r="D1314" s="1086">
        <f t="shared" si="56"/>
        <v>74000</v>
      </c>
    </row>
    <row r="1315" spans="1:7" x14ac:dyDescent="0.2">
      <c r="A1315" s="1113" t="s">
        <v>28563</v>
      </c>
      <c r="B1315" s="1112">
        <f>SUM(B1317:B1320)</f>
        <v>2589622</v>
      </c>
      <c r="C1315" s="1112">
        <f>SUM(C1317:C1320)</f>
        <v>5833319</v>
      </c>
      <c r="D1315" s="1112">
        <f>SUM(D1317:D1320)</f>
        <v>587142</v>
      </c>
    </row>
    <row r="1316" spans="1:7" x14ac:dyDescent="0.2">
      <c r="A1316" s="1111" t="s">
        <v>28562</v>
      </c>
      <c r="B1316" s="1086">
        <f t="shared" ref="B1316:D1320" si="57">B1383</f>
        <v>0</v>
      </c>
      <c r="C1316" s="1086">
        <f t="shared" si="57"/>
        <v>0</v>
      </c>
      <c r="D1316" s="1086">
        <f t="shared" si="57"/>
        <v>0</v>
      </c>
    </row>
    <row r="1317" spans="1:7" x14ac:dyDescent="0.2">
      <c r="A1317" s="1111" t="s">
        <v>28561</v>
      </c>
      <c r="B1317" s="1086">
        <f t="shared" si="57"/>
        <v>0</v>
      </c>
      <c r="C1317" s="1086">
        <f t="shared" si="57"/>
        <v>0</v>
      </c>
      <c r="D1317" s="1086">
        <f t="shared" si="57"/>
        <v>0</v>
      </c>
    </row>
    <row r="1318" spans="1:7" x14ac:dyDescent="0.2">
      <c r="A1318" s="1111" t="s">
        <v>28560</v>
      </c>
      <c r="B1318" s="1086">
        <f t="shared" si="57"/>
        <v>0</v>
      </c>
      <c r="C1318" s="1086">
        <f t="shared" si="57"/>
        <v>0</v>
      </c>
      <c r="D1318" s="1086">
        <f t="shared" si="57"/>
        <v>0</v>
      </c>
    </row>
    <row r="1319" spans="1:7" x14ac:dyDescent="0.2">
      <c r="A1319" s="1111" t="s">
        <v>28559</v>
      </c>
      <c r="B1319" s="1086">
        <f t="shared" si="57"/>
        <v>2589622</v>
      </c>
      <c r="C1319" s="1086">
        <f t="shared" si="57"/>
        <v>5833319</v>
      </c>
      <c r="D1319" s="1086">
        <f t="shared" si="57"/>
        <v>587142</v>
      </c>
    </row>
    <row r="1320" spans="1:7" x14ac:dyDescent="0.2">
      <c r="A1320" s="1111" t="s">
        <v>28558</v>
      </c>
      <c r="B1320" s="1086">
        <f t="shared" si="57"/>
        <v>0</v>
      </c>
      <c r="C1320" s="1086">
        <f t="shared" si="57"/>
        <v>0</v>
      </c>
      <c r="D1320" s="1086">
        <f t="shared" si="57"/>
        <v>0</v>
      </c>
    </row>
    <row r="1321" spans="1:7" x14ac:dyDescent="0.2">
      <c r="A1321" s="1113" t="s">
        <v>28557</v>
      </c>
      <c r="B1321" s="1112">
        <f>B1322</f>
        <v>0</v>
      </c>
      <c r="C1321" s="1112">
        <f>C1322</f>
        <v>0</v>
      </c>
      <c r="D1321" s="1112">
        <f>D1322</f>
        <v>0</v>
      </c>
    </row>
    <row r="1322" spans="1:7" x14ac:dyDescent="0.2">
      <c r="A1322" s="1111" t="s">
        <v>28556</v>
      </c>
      <c r="B1322" s="1086">
        <f>B1389</f>
        <v>0</v>
      </c>
      <c r="C1322" s="1086">
        <f>C1389</f>
        <v>0</v>
      </c>
      <c r="D1322" s="1086">
        <f>D1389</f>
        <v>0</v>
      </c>
    </row>
    <row r="1323" spans="1:7" s="1082" customFormat="1" ht="18" customHeight="1" x14ac:dyDescent="0.2">
      <c r="A1323" s="1110" t="s">
        <v>29071</v>
      </c>
      <c r="B1323" s="1084">
        <f>B1308+B1315+B1321</f>
        <v>79149839</v>
      </c>
      <c r="C1323" s="1084">
        <f>C1308+C1315+C1321</f>
        <v>73866787</v>
      </c>
      <c r="D1323" s="1084">
        <f>D1308+D1315+D1321</f>
        <v>63835289</v>
      </c>
      <c r="E1323" s="1083"/>
      <c r="F1323" s="1083"/>
      <c r="G1323" s="1083"/>
    </row>
    <row r="1324" spans="1:7" s="1115" customFormat="1" x14ac:dyDescent="0.2">
      <c r="A1324" s="1118"/>
      <c r="B1324" s="1119"/>
      <c r="C1324" s="1119"/>
      <c r="D1324" s="1119"/>
      <c r="E1324" s="1116"/>
      <c r="F1324" s="1116"/>
      <c r="G1324" s="1116"/>
    </row>
    <row r="1325" spans="1:7" s="1115" customFormat="1" x14ac:dyDescent="0.2">
      <c r="A1325" s="1118"/>
      <c r="B1325" s="1117"/>
      <c r="C1325" s="1117"/>
      <c r="D1325" s="1117"/>
      <c r="E1325" s="1116"/>
      <c r="F1325" s="1116"/>
      <c r="G1325" s="1116"/>
    </row>
    <row r="1326" spans="1:7" s="1088" customFormat="1" ht="28.35" customHeight="1" x14ac:dyDescent="0.2">
      <c r="A1326" s="1091" t="s">
        <v>28576</v>
      </c>
      <c r="B1326" s="1114">
        <v>2019</v>
      </c>
      <c r="C1326" s="1114" t="s">
        <v>28527</v>
      </c>
      <c r="D1326" s="1114" t="s">
        <v>28526</v>
      </c>
      <c r="E1326" s="1089"/>
      <c r="F1326" s="1089"/>
      <c r="G1326" s="1089"/>
    </row>
    <row r="1327" spans="1:7" x14ac:dyDescent="0.2">
      <c r="A1327" s="1113" t="s">
        <v>28570</v>
      </c>
      <c r="B1327" s="1112">
        <f>SUM(B1328:B1333)</f>
        <v>54029059.349999979</v>
      </c>
      <c r="C1327" s="1112">
        <f>SUM(C1328:C1333)</f>
        <v>57156710.719999999</v>
      </c>
      <c r="D1327" s="1112">
        <f>SUM(D1328:D1333)</f>
        <v>63248147</v>
      </c>
    </row>
    <row r="1328" spans="1:7" x14ac:dyDescent="0.2">
      <c r="A1328" s="1111" t="s">
        <v>28569</v>
      </c>
      <c r="B1328" s="1086">
        <f t="shared" ref="B1328:D1333" si="58">B1395</f>
        <v>0</v>
      </c>
      <c r="C1328" s="1086">
        <f t="shared" si="58"/>
        <v>0</v>
      </c>
      <c r="D1328" s="1086">
        <f t="shared" si="58"/>
        <v>0</v>
      </c>
    </row>
    <row r="1329" spans="1:7" x14ac:dyDescent="0.2">
      <c r="A1329" s="1111" t="s">
        <v>28568</v>
      </c>
      <c r="B1329" s="1086">
        <f t="shared" si="58"/>
        <v>30765557.659999996</v>
      </c>
      <c r="C1329" s="1086">
        <f t="shared" si="58"/>
        <v>29828006.719999999</v>
      </c>
      <c r="D1329" s="1086">
        <f t="shared" si="58"/>
        <v>31881147</v>
      </c>
    </row>
    <row r="1330" spans="1:7" x14ac:dyDescent="0.2">
      <c r="A1330" s="1111" t="s">
        <v>28567</v>
      </c>
      <c r="B1330" s="1086">
        <f t="shared" si="58"/>
        <v>5129350.68</v>
      </c>
      <c r="C1330" s="1086">
        <f t="shared" si="58"/>
        <v>6201267</v>
      </c>
      <c r="D1330" s="1086">
        <f t="shared" si="58"/>
        <v>7982846</v>
      </c>
    </row>
    <row r="1331" spans="1:7" x14ac:dyDescent="0.2">
      <c r="A1331" s="1111" t="s">
        <v>28566</v>
      </c>
      <c r="B1331" s="1086">
        <f t="shared" si="58"/>
        <v>17567361.20999999</v>
      </c>
      <c r="C1331" s="1086">
        <f t="shared" si="58"/>
        <v>20605731</v>
      </c>
      <c r="D1331" s="1086">
        <f t="shared" si="58"/>
        <v>23062925</v>
      </c>
    </row>
    <row r="1332" spans="1:7" x14ac:dyDescent="0.2">
      <c r="A1332" s="1111" t="s">
        <v>28565</v>
      </c>
      <c r="B1332" s="1086">
        <f t="shared" si="58"/>
        <v>217185.37</v>
      </c>
      <c r="C1332" s="1086">
        <f t="shared" si="58"/>
        <v>415561</v>
      </c>
      <c r="D1332" s="1086">
        <f t="shared" si="58"/>
        <v>247229</v>
      </c>
    </row>
    <row r="1333" spans="1:7" x14ac:dyDescent="0.2">
      <c r="A1333" s="1111" t="s">
        <v>28564</v>
      </c>
      <c r="B1333" s="1086">
        <f t="shared" si="58"/>
        <v>349604.43000000005</v>
      </c>
      <c r="C1333" s="1086">
        <f t="shared" si="58"/>
        <v>106145</v>
      </c>
      <c r="D1333" s="1086">
        <f t="shared" si="58"/>
        <v>74000</v>
      </c>
    </row>
    <row r="1334" spans="1:7" x14ac:dyDescent="0.2">
      <c r="A1334" s="1113" t="s">
        <v>28563</v>
      </c>
      <c r="B1334" s="1112">
        <f>SUM(B1336:B1339)</f>
        <v>2000793.5</v>
      </c>
      <c r="C1334" s="1112">
        <f>SUM(C1336:C1339)</f>
        <v>4413821</v>
      </c>
      <c r="D1334" s="1112">
        <f>SUM(D1336:D1339)</f>
        <v>587142</v>
      </c>
    </row>
    <row r="1335" spans="1:7" x14ac:dyDescent="0.2">
      <c r="A1335" s="1111" t="s">
        <v>28562</v>
      </c>
      <c r="B1335" s="1086">
        <f t="shared" ref="B1335:D1339" si="59">B1402</f>
        <v>0</v>
      </c>
      <c r="C1335" s="1086">
        <f t="shared" si="59"/>
        <v>0</v>
      </c>
      <c r="D1335" s="1086">
        <f t="shared" si="59"/>
        <v>0</v>
      </c>
    </row>
    <row r="1336" spans="1:7" x14ac:dyDescent="0.2">
      <c r="A1336" s="1111" t="s">
        <v>28561</v>
      </c>
      <c r="B1336" s="1086">
        <f t="shared" si="59"/>
        <v>0</v>
      </c>
      <c r="C1336" s="1086">
        <f t="shared" si="59"/>
        <v>0</v>
      </c>
      <c r="D1336" s="1086">
        <f t="shared" si="59"/>
        <v>0</v>
      </c>
    </row>
    <row r="1337" spans="1:7" x14ac:dyDescent="0.2">
      <c r="A1337" s="1111" t="s">
        <v>28560</v>
      </c>
      <c r="B1337" s="1086">
        <f t="shared" si="59"/>
        <v>0</v>
      </c>
      <c r="C1337" s="1086">
        <f t="shared" si="59"/>
        <v>0</v>
      </c>
      <c r="D1337" s="1086">
        <f t="shared" si="59"/>
        <v>0</v>
      </c>
    </row>
    <row r="1338" spans="1:7" x14ac:dyDescent="0.2">
      <c r="A1338" s="1111" t="s">
        <v>28559</v>
      </c>
      <c r="B1338" s="1086">
        <f t="shared" si="59"/>
        <v>2000793.5</v>
      </c>
      <c r="C1338" s="1086">
        <f t="shared" si="59"/>
        <v>4413821</v>
      </c>
      <c r="D1338" s="1086">
        <f t="shared" si="59"/>
        <v>587142</v>
      </c>
    </row>
    <row r="1339" spans="1:7" x14ac:dyDescent="0.2">
      <c r="A1339" s="1111" t="s">
        <v>28558</v>
      </c>
      <c r="B1339" s="1086">
        <f t="shared" si="59"/>
        <v>0</v>
      </c>
      <c r="C1339" s="1086">
        <f t="shared" si="59"/>
        <v>0</v>
      </c>
      <c r="D1339" s="1086">
        <f t="shared" si="59"/>
        <v>0</v>
      </c>
    </row>
    <row r="1340" spans="1:7" x14ac:dyDescent="0.2">
      <c r="A1340" s="1113" t="s">
        <v>28557</v>
      </c>
      <c r="B1340" s="1112">
        <f>B1341</f>
        <v>0</v>
      </c>
      <c r="C1340" s="1112">
        <f>C1341</f>
        <v>0</v>
      </c>
      <c r="D1340" s="1112">
        <f>D1341</f>
        <v>0</v>
      </c>
    </row>
    <row r="1341" spans="1:7" x14ac:dyDescent="0.2">
      <c r="A1341" s="1111" t="s">
        <v>28556</v>
      </c>
      <c r="B1341" s="1086">
        <f>B1408</f>
        <v>0</v>
      </c>
      <c r="C1341" s="1086">
        <f>C1408</f>
        <v>0</v>
      </c>
      <c r="D1341" s="1086">
        <f>D1408</f>
        <v>0</v>
      </c>
    </row>
    <row r="1342" spans="1:7" s="1082" customFormat="1" ht="18" customHeight="1" x14ac:dyDescent="0.2">
      <c r="A1342" s="1110" t="s">
        <v>29071</v>
      </c>
      <c r="B1342" s="1084">
        <f>B1327+B1334+B1340</f>
        <v>56029852.849999979</v>
      </c>
      <c r="C1342" s="1084">
        <f>C1327+C1334+C1340</f>
        <v>61570531.719999999</v>
      </c>
      <c r="D1342" s="1084">
        <f>D1327+D1334+D1340</f>
        <v>63835289</v>
      </c>
      <c r="E1342" s="1083"/>
      <c r="F1342" s="1083"/>
      <c r="G1342" s="1083"/>
    </row>
    <row r="1343" spans="1:7" x14ac:dyDescent="0.2">
      <c r="A1343" s="1109" t="s">
        <v>28522</v>
      </c>
    </row>
    <row r="1344" spans="1:7" x14ac:dyDescent="0.2">
      <c r="A1344" s="1102" t="s">
        <v>28521</v>
      </c>
    </row>
    <row r="1345" spans="1:11" s="1057" customFormat="1" ht="12" x14ac:dyDescent="0.2">
      <c r="A1345" s="1057" t="s">
        <v>28538</v>
      </c>
      <c r="E1345" s="1097"/>
      <c r="F1345" s="1097"/>
      <c r="G1345" s="1097"/>
      <c r="J1345" s="1097"/>
      <c r="K1345" s="1097"/>
    </row>
    <row r="1346" spans="1:11" s="1057" customFormat="1" ht="12" x14ac:dyDescent="0.2">
      <c r="A1346" s="1057" t="s">
        <v>28537</v>
      </c>
      <c r="E1346" s="1097"/>
      <c r="F1346" s="1097"/>
      <c r="G1346" s="1097"/>
      <c r="J1346" s="1097"/>
      <c r="K1346" s="1097"/>
    </row>
    <row r="1347" spans="1:11" s="1057" customFormat="1" ht="12" x14ac:dyDescent="0.2">
      <c r="E1347" s="1097"/>
      <c r="F1347" s="1097"/>
      <c r="G1347" s="1097"/>
      <c r="J1347" s="1097"/>
      <c r="K1347" s="1097"/>
    </row>
    <row r="1348" spans="1:11" s="1057" customFormat="1" ht="12" x14ac:dyDescent="0.2">
      <c r="A1348" s="1587" t="s">
        <v>28575</v>
      </c>
      <c r="B1348" s="1587"/>
      <c r="C1348" s="1587"/>
      <c r="D1348" s="1587"/>
      <c r="E1348" s="1098"/>
      <c r="F1348" s="1098"/>
      <c r="G1348" s="1098"/>
      <c r="H1348" s="1099"/>
      <c r="I1348" s="1099"/>
      <c r="J1348" s="1097"/>
      <c r="K1348" s="1097"/>
    </row>
    <row r="1349" spans="1:11" s="1057" customFormat="1" ht="12" x14ac:dyDescent="0.2">
      <c r="A1349" s="1587" t="s">
        <v>627</v>
      </c>
      <c r="B1349" s="1587"/>
      <c r="C1349" s="1587"/>
      <c r="D1349" s="1587"/>
      <c r="E1349" s="1098"/>
      <c r="F1349" s="1098"/>
      <c r="G1349" s="1098"/>
      <c r="H1349" s="1099"/>
      <c r="I1349" s="1099"/>
      <c r="J1349" s="1097"/>
      <c r="K1349" s="1097"/>
    </row>
    <row r="1350" spans="1:11" s="1057" customFormat="1" ht="12" x14ac:dyDescent="0.2">
      <c r="A1350" s="1587" t="s">
        <v>28574</v>
      </c>
      <c r="B1350" s="1587"/>
      <c r="C1350" s="1587"/>
      <c r="D1350" s="1587"/>
      <c r="E1350" s="1098"/>
      <c r="F1350" s="1098"/>
      <c r="G1350" s="1098"/>
      <c r="H1350" s="1099"/>
      <c r="I1350" s="1099"/>
      <c r="J1350" s="1097"/>
      <c r="K1350" s="1097"/>
    </row>
    <row r="1351" spans="1:11" s="1057" customFormat="1" ht="12" x14ac:dyDescent="0.2">
      <c r="A1351" s="1587" t="s">
        <v>28534</v>
      </c>
      <c r="B1351" s="1587"/>
      <c r="C1351" s="1587"/>
      <c r="D1351" s="1587"/>
      <c r="E1351" s="1098"/>
      <c r="F1351" s="1098"/>
      <c r="G1351" s="1098"/>
      <c r="H1351" s="1099"/>
      <c r="I1351" s="1099"/>
      <c r="J1351" s="1097"/>
      <c r="K1351" s="1097"/>
    </row>
    <row r="1352" spans="1:11" x14ac:dyDescent="0.2">
      <c r="A1352" s="1057"/>
      <c r="B1352" s="1057"/>
    </row>
    <row r="1353" spans="1:11" ht="25.5" customHeight="1" x14ac:dyDescent="0.2">
      <c r="A1353" s="1101" t="s">
        <v>28533</v>
      </c>
      <c r="B1353" s="1590" t="s">
        <v>153</v>
      </c>
      <c r="C1353" s="1590"/>
      <c r="D1353" s="1590"/>
    </row>
    <row r="1354" spans="1:11" s="1115" customFormat="1" ht="18" customHeight="1" x14ac:dyDescent="0.2">
      <c r="A1354" s="1118" t="s">
        <v>28532</v>
      </c>
      <c r="B1354" s="1588" t="s">
        <v>28539</v>
      </c>
      <c r="C1354" s="1588"/>
      <c r="D1354" s="1588"/>
      <c r="E1354" s="1116"/>
      <c r="F1354" s="1116"/>
      <c r="G1354" s="1116"/>
    </row>
    <row r="1355" spans="1:11" s="1088" customFormat="1" ht="28.35" customHeight="1" x14ac:dyDescent="0.2">
      <c r="A1355" s="1091" t="s">
        <v>28573</v>
      </c>
      <c r="B1355" s="1114">
        <v>2019</v>
      </c>
      <c r="C1355" s="1114">
        <v>2020</v>
      </c>
      <c r="D1355" s="1114" t="s">
        <v>28526</v>
      </c>
      <c r="E1355" s="1089"/>
      <c r="F1355" s="1089"/>
      <c r="G1355" s="1089"/>
    </row>
    <row r="1356" spans="1:11" x14ac:dyDescent="0.2">
      <c r="A1356" s="1113" t="s">
        <v>28570</v>
      </c>
      <c r="B1356" s="1112">
        <f>SUM(B1357:B1362)</f>
        <v>64594684</v>
      </c>
      <c r="C1356" s="1112">
        <f>SUM(C1357:C1362)</f>
        <v>66238543</v>
      </c>
      <c r="D1356" s="1112">
        <f>SUM(D1357:D1362)</f>
        <v>63248147</v>
      </c>
    </row>
    <row r="1357" spans="1:11" x14ac:dyDescent="0.2">
      <c r="A1357" s="1111" t="s">
        <v>28569</v>
      </c>
      <c r="B1357" s="1086"/>
      <c r="C1357" s="1086"/>
      <c r="D1357" s="1086"/>
    </row>
    <row r="1358" spans="1:11" x14ac:dyDescent="0.2">
      <c r="A1358" s="1111" t="s">
        <v>28568</v>
      </c>
      <c r="B1358" s="1086">
        <v>31620191</v>
      </c>
      <c r="C1358" s="1086">
        <v>31860991</v>
      </c>
      <c r="D1358" s="1086">
        <v>31881147</v>
      </c>
    </row>
    <row r="1359" spans="1:11" x14ac:dyDescent="0.2">
      <c r="A1359" s="1111" t="s">
        <v>28567</v>
      </c>
      <c r="B1359" s="1086">
        <v>5638476</v>
      </c>
      <c r="C1359" s="1086">
        <v>6958699</v>
      </c>
      <c r="D1359" s="1086">
        <v>7982846</v>
      </c>
    </row>
    <row r="1360" spans="1:11" x14ac:dyDescent="0.2">
      <c r="A1360" s="1111" t="s">
        <v>28566</v>
      </c>
      <c r="B1360" s="1086">
        <v>22959776</v>
      </c>
      <c r="C1360" s="1086">
        <v>26879426</v>
      </c>
      <c r="D1360" s="1086">
        <v>23062925</v>
      </c>
    </row>
    <row r="1361" spans="1:7" x14ac:dyDescent="0.2">
      <c r="A1361" s="1111" t="s">
        <v>28565</v>
      </c>
      <c r="B1361" s="1086">
        <v>96000</v>
      </c>
      <c r="C1361" s="1086">
        <v>465427</v>
      </c>
      <c r="D1361" s="1086">
        <v>247229</v>
      </c>
    </row>
    <row r="1362" spans="1:7" x14ac:dyDescent="0.2">
      <c r="A1362" s="1111" t="s">
        <v>28564</v>
      </c>
      <c r="B1362" s="1086">
        <v>4280241</v>
      </c>
      <c r="C1362" s="1086">
        <v>74000</v>
      </c>
      <c r="D1362" s="1086">
        <v>74000</v>
      </c>
    </row>
    <row r="1363" spans="1:7" x14ac:dyDescent="0.2">
      <c r="A1363" s="1113" t="s">
        <v>28563</v>
      </c>
      <c r="B1363" s="1112">
        <f>SUM(B1364:B1368)</f>
        <v>2184429</v>
      </c>
      <c r="C1363" s="1112">
        <f>SUM(C1364:C1368)</f>
        <v>1000000</v>
      </c>
      <c r="D1363" s="1112">
        <f>SUM(D1364:D1368)</f>
        <v>587142</v>
      </c>
    </row>
    <row r="1364" spans="1:7" x14ac:dyDescent="0.2">
      <c r="A1364" s="1111" t="s">
        <v>28562</v>
      </c>
      <c r="B1364" s="1086"/>
      <c r="C1364" s="1086"/>
      <c r="D1364" s="1086"/>
    </row>
    <row r="1365" spans="1:7" x14ac:dyDescent="0.2">
      <c r="A1365" s="1111" t="s">
        <v>28561</v>
      </c>
      <c r="B1365" s="1086"/>
      <c r="C1365" s="1086"/>
      <c r="D1365" s="1086"/>
    </row>
    <row r="1366" spans="1:7" x14ac:dyDescent="0.2">
      <c r="A1366" s="1111" t="s">
        <v>28560</v>
      </c>
      <c r="B1366" s="1086"/>
      <c r="C1366" s="1086"/>
      <c r="D1366" s="1086"/>
    </row>
    <row r="1367" spans="1:7" x14ac:dyDescent="0.2">
      <c r="A1367" s="1111" t="s">
        <v>28559</v>
      </c>
      <c r="B1367" s="1086">
        <v>2184429</v>
      </c>
      <c r="C1367" s="1086">
        <v>1000000</v>
      </c>
      <c r="D1367" s="1086">
        <v>587142</v>
      </c>
    </row>
    <row r="1368" spans="1:7" x14ac:dyDescent="0.2">
      <c r="A1368" s="1111" t="s">
        <v>28558</v>
      </c>
      <c r="B1368" s="1086"/>
      <c r="C1368" s="1086"/>
      <c r="D1368" s="1086"/>
    </row>
    <row r="1369" spans="1:7" x14ac:dyDescent="0.2">
      <c r="A1369" s="1113" t="s">
        <v>28557</v>
      </c>
      <c r="B1369" s="1112">
        <f>B1370</f>
        <v>0</v>
      </c>
      <c r="C1369" s="1112">
        <f>C1370</f>
        <v>0</v>
      </c>
      <c r="D1369" s="1112">
        <f>D1370</f>
        <v>0</v>
      </c>
    </row>
    <row r="1370" spans="1:7" x14ac:dyDescent="0.2">
      <c r="A1370" s="1111" t="s">
        <v>28556</v>
      </c>
      <c r="B1370" s="1086"/>
      <c r="C1370" s="1086"/>
      <c r="D1370" s="1086"/>
    </row>
    <row r="1371" spans="1:7" s="1082" customFormat="1" ht="18" customHeight="1" x14ac:dyDescent="0.2">
      <c r="A1371" s="1110" t="s">
        <v>29071</v>
      </c>
      <c r="B1371" s="1084">
        <f>B1356+B1363+B1369</f>
        <v>66779113</v>
      </c>
      <c r="C1371" s="1084">
        <f>C1356+C1363+C1369</f>
        <v>67238543</v>
      </c>
      <c r="D1371" s="1084">
        <f>D1356+D1363+D1369</f>
        <v>63835289</v>
      </c>
      <c r="E1371" s="1083"/>
      <c r="F1371" s="1083"/>
      <c r="G1371" s="1083"/>
    </row>
    <row r="1372" spans="1:7" s="1115" customFormat="1" x14ac:dyDescent="0.2">
      <c r="A1372" s="1118"/>
      <c r="B1372" s="1119"/>
      <c r="C1372" s="1119"/>
      <c r="D1372" s="1119"/>
      <c r="E1372" s="1116"/>
      <c r="F1372" s="1116"/>
      <c r="G1372" s="1116"/>
    </row>
    <row r="1373" spans="1:7" s="1115" customFormat="1" x14ac:dyDescent="0.2">
      <c r="A1373" s="1118"/>
      <c r="B1373" s="1117"/>
      <c r="C1373" s="1117"/>
      <c r="D1373" s="1117"/>
      <c r="E1373" s="1116"/>
      <c r="F1373" s="1116"/>
      <c r="G1373" s="1116"/>
    </row>
    <row r="1374" spans="1:7" s="1088" customFormat="1" ht="28.35" customHeight="1" x14ac:dyDescent="0.2">
      <c r="A1374" s="1091" t="s">
        <v>28572</v>
      </c>
      <c r="B1374" s="1114">
        <v>2019</v>
      </c>
      <c r="C1374" s="1114" t="s">
        <v>28527</v>
      </c>
      <c r="D1374" s="1114" t="s">
        <v>28526</v>
      </c>
      <c r="E1374" s="1089"/>
      <c r="F1374" s="1089"/>
      <c r="G1374" s="1089"/>
    </row>
    <row r="1375" spans="1:7" x14ac:dyDescent="0.2">
      <c r="A1375" s="1113" t="s">
        <v>28570</v>
      </c>
      <c r="B1375" s="1112">
        <f>SUM(B1376:B1381)</f>
        <v>76560217</v>
      </c>
      <c r="C1375" s="1112">
        <f>SUM(C1376:C1381)</f>
        <v>68033468</v>
      </c>
      <c r="D1375" s="1112">
        <f>SUM(D1376:D1381)</f>
        <v>63248147</v>
      </c>
    </row>
    <row r="1376" spans="1:7" x14ac:dyDescent="0.2">
      <c r="A1376" s="1111" t="s">
        <v>28569</v>
      </c>
      <c r="B1376" s="1086"/>
      <c r="C1376" s="1086"/>
      <c r="D1376" s="1086"/>
    </row>
    <row r="1377" spans="1:7" x14ac:dyDescent="0.2">
      <c r="A1377" s="1111" t="s">
        <v>28568</v>
      </c>
      <c r="B1377" s="1086">
        <v>41154108</v>
      </c>
      <c r="C1377" s="1086">
        <v>31881150</v>
      </c>
      <c r="D1377" s="1086">
        <v>31881147</v>
      </c>
    </row>
    <row r="1378" spans="1:7" x14ac:dyDescent="0.2">
      <c r="A1378" s="1111" t="s">
        <v>28567</v>
      </c>
      <c r="B1378" s="1086">
        <v>5638476</v>
      </c>
      <c r="C1378" s="1086">
        <v>6958699</v>
      </c>
      <c r="D1378" s="1086">
        <v>7982846</v>
      </c>
    </row>
    <row r="1379" spans="1:7" x14ac:dyDescent="0.2">
      <c r="A1379" s="1111" t="s">
        <v>28566</v>
      </c>
      <c r="B1379" s="1086">
        <v>26368940</v>
      </c>
      <c r="C1379" s="1086">
        <v>28621160</v>
      </c>
      <c r="D1379" s="1086">
        <v>23062925</v>
      </c>
    </row>
    <row r="1380" spans="1:7" x14ac:dyDescent="0.2">
      <c r="A1380" s="1111" t="s">
        <v>28565</v>
      </c>
      <c r="B1380" s="1086">
        <v>227286</v>
      </c>
      <c r="C1380" s="1086">
        <v>465427</v>
      </c>
      <c r="D1380" s="1086">
        <v>247229</v>
      </c>
    </row>
    <row r="1381" spans="1:7" x14ac:dyDescent="0.2">
      <c r="A1381" s="1111" t="s">
        <v>28564</v>
      </c>
      <c r="B1381" s="1086">
        <v>3171407</v>
      </c>
      <c r="C1381" s="1086">
        <v>107032</v>
      </c>
      <c r="D1381" s="1086">
        <v>74000</v>
      </c>
    </row>
    <row r="1382" spans="1:7" x14ac:dyDescent="0.2">
      <c r="A1382" s="1113" t="s">
        <v>28563</v>
      </c>
      <c r="B1382" s="1112">
        <f>SUM(B1383:B1387)</f>
        <v>2589622</v>
      </c>
      <c r="C1382" s="1112">
        <f>SUM(C1383:C1387)</f>
        <v>5833319</v>
      </c>
      <c r="D1382" s="1112">
        <f>SUM(D1383:D1387)</f>
        <v>587142</v>
      </c>
    </row>
    <row r="1383" spans="1:7" x14ac:dyDescent="0.2">
      <c r="A1383" s="1111" t="s">
        <v>28562</v>
      </c>
      <c r="B1383" s="1086"/>
      <c r="C1383" s="1086"/>
      <c r="D1383" s="1086"/>
    </row>
    <row r="1384" spans="1:7" x14ac:dyDescent="0.2">
      <c r="A1384" s="1111" t="s">
        <v>28561</v>
      </c>
      <c r="B1384" s="1086"/>
      <c r="C1384" s="1086"/>
      <c r="D1384" s="1086"/>
    </row>
    <row r="1385" spans="1:7" x14ac:dyDescent="0.2">
      <c r="A1385" s="1111" t="s">
        <v>28560</v>
      </c>
      <c r="B1385" s="1086"/>
      <c r="C1385" s="1086"/>
      <c r="D1385" s="1086"/>
    </row>
    <row r="1386" spans="1:7" x14ac:dyDescent="0.2">
      <c r="A1386" s="1111" t="s">
        <v>28559</v>
      </c>
      <c r="B1386" s="1086">
        <v>2589622</v>
      </c>
      <c r="C1386" s="1086">
        <v>5833319</v>
      </c>
      <c r="D1386" s="1086">
        <v>587142</v>
      </c>
    </row>
    <row r="1387" spans="1:7" x14ac:dyDescent="0.2">
      <c r="A1387" s="1111" t="s">
        <v>28558</v>
      </c>
      <c r="B1387" s="1086"/>
      <c r="C1387" s="1086"/>
      <c r="D1387" s="1086"/>
    </row>
    <row r="1388" spans="1:7" x14ac:dyDescent="0.2">
      <c r="A1388" s="1113" t="s">
        <v>28557</v>
      </c>
      <c r="B1388" s="1112">
        <f>B1389</f>
        <v>0</v>
      </c>
      <c r="C1388" s="1112">
        <f>C1389</f>
        <v>0</v>
      </c>
      <c r="D1388" s="1112">
        <f>D1389</f>
        <v>0</v>
      </c>
    </row>
    <row r="1389" spans="1:7" x14ac:dyDescent="0.2">
      <c r="A1389" s="1111" t="s">
        <v>28556</v>
      </c>
      <c r="B1389" s="1086"/>
      <c r="C1389" s="1086"/>
      <c r="D1389" s="1086"/>
    </row>
    <row r="1390" spans="1:7" s="1082" customFormat="1" ht="18" customHeight="1" x14ac:dyDescent="0.2">
      <c r="A1390" s="1110" t="s">
        <v>29071</v>
      </c>
      <c r="B1390" s="1084">
        <f>B1375+B1382+B1388</f>
        <v>79149839</v>
      </c>
      <c r="C1390" s="1084">
        <f>C1375+C1382+C1388</f>
        <v>73866787</v>
      </c>
      <c r="D1390" s="1084">
        <f>D1375+D1382+D1388</f>
        <v>63835289</v>
      </c>
      <c r="E1390" s="1083"/>
      <c r="F1390" s="1083"/>
      <c r="G1390" s="1079"/>
    </row>
    <row r="1391" spans="1:7" s="1115" customFormat="1" x14ac:dyDescent="0.2">
      <c r="A1391" s="1118"/>
      <c r="B1391" s="1119"/>
      <c r="C1391" s="1119"/>
      <c r="D1391" s="1119"/>
      <c r="E1391" s="1116"/>
      <c r="F1391" s="1116"/>
      <c r="G1391" s="1116"/>
    </row>
    <row r="1392" spans="1:7" s="1115" customFormat="1" x14ac:dyDescent="0.2">
      <c r="A1392" s="1118"/>
      <c r="B1392" s="1117"/>
      <c r="C1392" s="1117"/>
      <c r="D1392" s="1117"/>
      <c r="E1392" s="1116"/>
      <c r="F1392" s="1116"/>
      <c r="G1392" s="1116"/>
    </row>
    <row r="1393" spans="1:7" s="1088" customFormat="1" ht="28.35" customHeight="1" x14ac:dyDescent="0.2">
      <c r="A1393" s="1091" t="s">
        <v>28576</v>
      </c>
      <c r="B1393" s="1114">
        <v>2019</v>
      </c>
      <c r="C1393" s="1114" t="s">
        <v>28527</v>
      </c>
      <c r="D1393" s="1114" t="s">
        <v>28526</v>
      </c>
      <c r="E1393" s="1089"/>
      <c r="F1393" s="1089"/>
      <c r="G1393" s="1089"/>
    </row>
    <row r="1394" spans="1:7" x14ac:dyDescent="0.2">
      <c r="A1394" s="1113" t="s">
        <v>28570</v>
      </c>
      <c r="B1394" s="1112">
        <f>SUM(B1395:B1400)</f>
        <v>54029059.349999979</v>
      </c>
      <c r="C1394" s="1112">
        <f>SUM(C1395:C1400)</f>
        <v>57156710.719999999</v>
      </c>
      <c r="D1394" s="1112">
        <f>SUM(D1395:D1400)</f>
        <v>63248147</v>
      </c>
    </row>
    <row r="1395" spans="1:7" x14ac:dyDescent="0.2">
      <c r="A1395" s="1111" t="s">
        <v>28569</v>
      </c>
      <c r="B1395" s="1086"/>
      <c r="C1395" s="1086"/>
      <c r="D1395" s="1086"/>
    </row>
    <row r="1396" spans="1:7" x14ac:dyDescent="0.2">
      <c r="A1396" s="1111" t="s">
        <v>28568</v>
      </c>
      <c r="B1396" s="1086">
        <v>30765557.659999996</v>
      </c>
      <c r="C1396" s="1086">
        <v>29828006.719999999</v>
      </c>
      <c r="D1396" s="1086">
        <v>31881147</v>
      </c>
    </row>
    <row r="1397" spans="1:7" x14ac:dyDescent="0.2">
      <c r="A1397" s="1111" t="s">
        <v>28567</v>
      </c>
      <c r="B1397" s="1086">
        <v>5129350.68</v>
      </c>
      <c r="C1397" s="1086">
        <v>6201267</v>
      </c>
      <c r="D1397" s="1086">
        <v>7982846</v>
      </c>
    </row>
    <row r="1398" spans="1:7" x14ac:dyDescent="0.2">
      <c r="A1398" s="1111" t="s">
        <v>28566</v>
      </c>
      <c r="B1398" s="1086">
        <v>17567361.20999999</v>
      </c>
      <c r="C1398" s="1086">
        <v>20605731</v>
      </c>
      <c r="D1398" s="1086">
        <v>23062925</v>
      </c>
    </row>
    <row r="1399" spans="1:7" x14ac:dyDescent="0.2">
      <c r="A1399" s="1111" t="s">
        <v>28565</v>
      </c>
      <c r="B1399" s="1086">
        <v>217185.37</v>
      </c>
      <c r="C1399" s="1086">
        <v>415561</v>
      </c>
      <c r="D1399" s="1086">
        <v>247229</v>
      </c>
    </row>
    <row r="1400" spans="1:7" x14ac:dyDescent="0.2">
      <c r="A1400" s="1111" t="s">
        <v>28564</v>
      </c>
      <c r="B1400" s="1086">
        <v>349604.43000000005</v>
      </c>
      <c r="C1400" s="1086">
        <v>106145</v>
      </c>
      <c r="D1400" s="1086">
        <v>74000</v>
      </c>
    </row>
    <row r="1401" spans="1:7" x14ac:dyDescent="0.2">
      <c r="A1401" s="1113" t="s">
        <v>28563</v>
      </c>
      <c r="B1401" s="1112">
        <f>SUM(B1402:B1406)</f>
        <v>2000793.5</v>
      </c>
      <c r="C1401" s="1112">
        <f>SUM(C1402:C1406)</f>
        <v>4413821</v>
      </c>
      <c r="D1401" s="1112">
        <f>SUM(D1402:D1406)</f>
        <v>587142</v>
      </c>
    </row>
    <row r="1402" spans="1:7" x14ac:dyDescent="0.2">
      <c r="A1402" s="1111" t="s">
        <v>28562</v>
      </c>
      <c r="B1402" s="1086"/>
      <c r="C1402" s="1086"/>
      <c r="D1402" s="1086"/>
    </row>
    <row r="1403" spans="1:7" x14ac:dyDescent="0.2">
      <c r="A1403" s="1111" t="s">
        <v>28561</v>
      </c>
      <c r="B1403" s="1086"/>
      <c r="C1403" s="1086"/>
      <c r="D1403" s="1086"/>
    </row>
    <row r="1404" spans="1:7" x14ac:dyDescent="0.2">
      <c r="A1404" s="1111" t="s">
        <v>28560</v>
      </c>
      <c r="B1404" s="1086"/>
      <c r="C1404" s="1086"/>
      <c r="D1404" s="1086"/>
    </row>
    <row r="1405" spans="1:7" x14ac:dyDescent="0.2">
      <c r="A1405" s="1111" t="s">
        <v>28559</v>
      </c>
      <c r="B1405" s="1086">
        <v>2000793.5</v>
      </c>
      <c r="C1405" s="1086">
        <v>4413821</v>
      </c>
      <c r="D1405" s="1086">
        <v>587142</v>
      </c>
    </row>
    <row r="1406" spans="1:7" x14ac:dyDescent="0.2">
      <c r="A1406" s="1111" t="s">
        <v>28558</v>
      </c>
      <c r="B1406" s="1086"/>
      <c r="C1406" s="1086"/>
      <c r="D1406" s="1086"/>
    </row>
    <row r="1407" spans="1:7" x14ac:dyDescent="0.2">
      <c r="A1407" s="1113" t="s">
        <v>28557</v>
      </c>
      <c r="B1407" s="1112">
        <f>B1408</f>
        <v>0</v>
      </c>
      <c r="C1407" s="1112">
        <f>C1408</f>
        <v>0</v>
      </c>
      <c r="D1407" s="1112">
        <f>D1408</f>
        <v>0</v>
      </c>
    </row>
    <row r="1408" spans="1:7" x14ac:dyDescent="0.2">
      <c r="A1408" s="1111" t="s">
        <v>28556</v>
      </c>
      <c r="B1408" s="1086"/>
      <c r="C1408" s="1086"/>
      <c r="D1408" s="1086"/>
    </row>
    <row r="1409" spans="1:11" s="1082" customFormat="1" ht="18" customHeight="1" x14ac:dyDescent="0.2">
      <c r="A1409" s="1110" t="s">
        <v>29071</v>
      </c>
      <c r="B1409" s="1084">
        <f>B1394+B1401+B1407</f>
        <v>56029852.849999979</v>
      </c>
      <c r="C1409" s="1084">
        <f>C1394+C1401+C1407</f>
        <v>61570531.719999999</v>
      </c>
      <c r="D1409" s="1084">
        <f>D1394+D1401+D1407</f>
        <v>63835289</v>
      </c>
      <c r="E1409" s="1083"/>
      <c r="F1409" s="1083"/>
      <c r="G1409" s="1083"/>
    </row>
    <row r="1410" spans="1:11" x14ac:dyDescent="0.2">
      <c r="A1410" s="1109" t="s">
        <v>28522</v>
      </c>
    </row>
    <row r="1411" spans="1:11" x14ac:dyDescent="0.2">
      <c r="A1411" s="1102" t="s">
        <v>28521</v>
      </c>
    </row>
    <row r="1412" spans="1:11" s="1057" customFormat="1" ht="12" x14ac:dyDescent="0.2">
      <c r="A1412" s="1057" t="s">
        <v>28538</v>
      </c>
      <c r="E1412" s="1097"/>
      <c r="F1412" s="1097"/>
      <c r="G1412" s="1097"/>
      <c r="J1412" s="1097"/>
      <c r="K1412" s="1097"/>
    </row>
    <row r="1413" spans="1:11" s="1057" customFormat="1" ht="12" x14ac:dyDescent="0.2">
      <c r="A1413" s="1057" t="s">
        <v>28537</v>
      </c>
      <c r="E1413" s="1097"/>
      <c r="F1413" s="1097"/>
      <c r="G1413" s="1097"/>
      <c r="J1413" s="1097"/>
      <c r="K1413" s="1097"/>
    </row>
    <row r="1414" spans="1:11" s="1057" customFormat="1" ht="12" x14ac:dyDescent="0.2">
      <c r="E1414" s="1097"/>
      <c r="F1414" s="1097"/>
      <c r="G1414" s="1097"/>
      <c r="J1414" s="1097"/>
      <c r="K1414" s="1097"/>
    </row>
    <row r="1415" spans="1:11" s="1057" customFormat="1" ht="12" x14ac:dyDescent="0.2">
      <c r="A1415" s="1587" t="s">
        <v>28575</v>
      </c>
      <c r="B1415" s="1587"/>
      <c r="C1415" s="1587"/>
      <c r="D1415" s="1587"/>
      <c r="E1415" s="1098"/>
      <c r="F1415" s="1098"/>
      <c r="G1415" s="1098"/>
      <c r="H1415" s="1099"/>
      <c r="I1415" s="1099"/>
      <c r="J1415" s="1097"/>
      <c r="K1415" s="1097"/>
    </row>
    <row r="1416" spans="1:11" s="1057" customFormat="1" ht="12" x14ac:dyDescent="0.2">
      <c r="A1416" s="1587" t="s">
        <v>627</v>
      </c>
      <c r="B1416" s="1587"/>
      <c r="C1416" s="1587"/>
      <c r="D1416" s="1587"/>
      <c r="E1416" s="1098"/>
      <c r="F1416" s="1098"/>
      <c r="G1416" s="1098"/>
      <c r="H1416" s="1099"/>
      <c r="I1416" s="1099"/>
      <c r="J1416" s="1097"/>
      <c r="K1416" s="1097"/>
    </row>
    <row r="1417" spans="1:11" s="1057" customFormat="1" ht="12" x14ac:dyDescent="0.2">
      <c r="A1417" s="1587" t="s">
        <v>28574</v>
      </c>
      <c r="B1417" s="1587"/>
      <c r="C1417" s="1587"/>
      <c r="D1417" s="1587"/>
      <c r="E1417" s="1098"/>
      <c r="F1417" s="1098"/>
      <c r="G1417" s="1098"/>
      <c r="H1417" s="1099"/>
      <c r="I1417" s="1099"/>
      <c r="J1417" s="1097"/>
      <c r="K1417" s="1097"/>
    </row>
    <row r="1418" spans="1:11" s="1057" customFormat="1" ht="12" x14ac:dyDescent="0.2">
      <c r="A1418" s="1587" t="s">
        <v>28534</v>
      </c>
      <c r="B1418" s="1587"/>
      <c r="C1418" s="1587"/>
      <c r="D1418" s="1587"/>
      <c r="E1418" s="1098"/>
      <c r="F1418" s="1098"/>
      <c r="G1418" s="1098"/>
      <c r="H1418" s="1099"/>
      <c r="I1418" s="1099"/>
      <c r="J1418" s="1097"/>
      <c r="K1418" s="1097"/>
    </row>
    <row r="1419" spans="1:11" x14ac:dyDescent="0.2">
      <c r="A1419" s="1057"/>
      <c r="B1419" s="1057"/>
    </row>
    <row r="1420" spans="1:11" ht="25.5" customHeight="1" x14ac:dyDescent="0.2">
      <c r="A1420" s="1101" t="s">
        <v>28533</v>
      </c>
      <c r="B1420" s="1590" t="s">
        <v>44</v>
      </c>
      <c r="C1420" s="1590"/>
      <c r="D1420" s="1590"/>
    </row>
    <row r="1421" spans="1:11" s="1115" customFormat="1" ht="18" customHeight="1" x14ac:dyDescent="0.2">
      <c r="A1421" s="1118" t="s">
        <v>28532</v>
      </c>
      <c r="B1421" s="1588" t="s">
        <v>28541</v>
      </c>
      <c r="C1421" s="1588"/>
      <c r="D1421" s="1588"/>
      <c r="E1421" s="1116"/>
      <c r="F1421" s="1116"/>
      <c r="G1421" s="1116"/>
    </row>
    <row r="1422" spans="1:11" s="1088" customFormat="1" ht="28.35" customHeight="1" x14ac:dyDescent="0.2">
      <c r="A1422" s="1091" t="s">
        <v>28573</v>
      </c>
      <c r="B1422" s="1114">
        <v>2019</v>
      </c>
      <c r="C1422" s="1114">
        <v>2020</v>
      </c>
      <c r="D1422" s="1114" t="s">
        <v>28526</v>
      </c>
      <c r="E1422" s="1089"/>
      <c r="F1422" s="1089"/>
      <c r="G1422" s="1089"/>
    </row>
    <row r="1423" spans="1:11" x14ac:dyDescent="0.2">
      <c r="A1423" s="1113" t="s">
        <v>28570</v>
      </c>
      <c r="B1423" s="1112">
        <f>SUM(B1424:B1429)</f>
        <v>77458765</v>
      </c>
      <c r="C1423" s="1112">
        <f>SUM(C1424:C1429)</f>
        <v>75027028</v>
      </c>
      <c r="D1423" s="1112">
        <f>SUM(D1424:D1429)</f>
        <v>75432836</v>
      </c>
    </row>
    <row r="1424" spans="1:11" x14ac:dyDescent="0.2">
      <c r="A1424" s="1111" t="s">
        <v>28569</v>
      </c>
      <c r="B1424" s="1086">
        <f t="shared" ref="B1424:D1429" si="60">B1492+B1559+B1627+B1694</f>
        <v>0</v>
      </c>
      <c r="C1424" s="1086">
        <f t="shared" si="60"/>
        <v>0</v>
      </c>
      <c r="D1424" s="1086">
        <f t="shared" si="60"/>
        <v>0</v>
      </c>
    </row>
    <row r="1425" spans="1:7" x14ac:dyDescent="0.2">
      <c r="A1425" s="1111" t="s">
        <v>28568</v>
      </c>
      <c r="B1425" s="1086">
        <f t="shared" si="60"/>
        <v>27202682</v>
      </c>
      <c r="C1425" s="1086">
        <f t="shared" si="60"/>
        <v>27158379</v>
      </c>
      <c r="D1425" s="1086">
        <f t="shared" si="60"/>
        <v>26604073</v>
      </c>
    </row>
    <row r="1426" spans="1:7" x14ac:dyDescent="0.2">
      <c r="A1426" s="1111" t="s">
        <v>28567</v>
      </c>
      <c r="B1426" s="1086">
        <f t="shared" si="60"/>
        <v>475403</v>
      </c>
      <c r="C1426" s="1086">
        <f t="shared" si="60"/>
        <v>472921</v>
      </c>
      <c r="D1426" s="1086">
        <f t="shared" si="60"/>
        <v>259644</v>
      </c>
    </row>
    <row r="1427" spans="1:7" x14ac:dyDescent="0.2">
      <c r="A1427" s="1111" t="s">
        <v>28566</v>
      </c>
      <c r="B1427" s="1086">
        <f t="shared" si="60"/>
        <v>49513640</v>
      </c>
      <c r="C1427" s="1086">
        <f t="shared" si="60"/>
        <v>47128688</v>
      </c>
      <c r="D1427" s="1086">
        <f t="shared" si="60"/>
        <v>48302079</v>
      </c>
    </row>
    <row r="1428" spans="1:7" x14ac:dyDescent="0.2">
      <c r="A1428" s="1111" t="s">
        <v>28565</v>
      </c>
      <c r="B1428" s="1086">
        <f t="shared" si="60"/>
        <v>0</v>
      </c>
      <c r="C1428" s="1086">
        <f t="shared" si="60"/>
        <v>0</v>
      </c>
      <c r="D1428" s="1086">
        <f t="shared" si="60"/>
        <v>0</v>
      </c>
    </row>
    <row r="1429" spans="1:7" x14ac:dyDescent="0.2">
      <c r="A1429" s="1111" t="s">
        <v>28564</v>
      </c>
      <c r="B1429" s="1086">
        <f t="shared" si="60"/>
        <v>267040</v>
      </c>
      <c r="C1429" s="1086">
        <f t="shared" si="60"/>
        <v>267040</v>
      </c>
      <c r="D1429" s="1086">
        <f t="shared" si="60"/>
        <v>267040</v>
      </c>
    </row>
    <row r="1430" spans="1:7" x14ac:dyDescent="0.2">
      <c r="A1430" s="1113" t="s">
        <v>28563</v>
      </c>
      <c r="B1430" s="1112">
        <f>SUM(B1431:B1435)</f>
        <v>15508800</v>
      </c>
      <c r="C1430" s="1112">
        <f>SUM(C1431:C1435)</f>
        <v>21983255</v>
      </c>
      <c r="D1430" s="1112">
        <f>SUM(D1431:D1435)</f>
        <v>17077277</v>
      </c>
    </row>
    <row r="1431" spans="1:7" x14ac:dyDescent="0.2">
      <c r="A1431" s="1111" t="s">
        <v>28562</v>
      </c>
      <c r="B1431" s="1086">
        <f t="shared" ref="B1431:D1435" si="61">B1499+B1566+B1634+B1701</f>
        <v>0</v>
      </c>
      <c r="C1431" s="1086">
        <f t="shared" si="61"/>
        <v>0</v>
      </c>
      <c r="D1431" s="1086">
        <f t="shared" si="61"/>
        <v>0</v>
      </c>
    </row>
    <row r="1432" spans="1:7" x14ac:dyDescent="0.2">
      <c r="A1432" s="1111" t="s">
        <v>28561</v>
      </c>
      <c r="B1432" s="1086">
        <f t="shared" si="61"/>
        <v>0</v>
      </c>
      <c r="C1432" s="1086">
        <f t="shared" si="61"/>
        <v>0</v>
      </c>
      <c r="D1432" s="1086">
        <f t="shared" si="61"/>
        <v>0</v>
      </c>
    </row>
    <row r="1433" spans="1:7" x14ac:dyDescent="0.2">
      <c r="A1433" s="1111" t="s">
        <v>28560</v>
      </c>
      <c r="B1433" s="1086">
        <f t="shared" si="61"/>
        <v>0</v>
      </c>
      <c r="C1433" s="1086">
        <f t="shared" si="61"/>
        <v>0</v>
      </c>
      <c r="D1433" s="1086">
        <f t="shared" si="61"/>
        <v>0</v>
      </c>
    </row>
    <row r="1434" spans="1:7" x14ac:dyDescent="0.2">
      <c r="A1434" s="1111" t="s">
        <v>28559</v>
      </c>
      <c r="B1434" s="1086">
        <f t="shared" si="61"/>
        <v>15508800</v>
      </c>
      <c r="C1434" s="1086">
        <f t="shared" si="61"/>
        <v>21983255</v>
      </c>
      <c r="D1434" s="1086">
        <f t="shared" si="61"/>
        <v>17077277</v>
      </c>
    </row>
    <row r="1435" spans="1:7" x14ac:dyDescent="0.2">
      <c r="A1435" s="1111" t="s">
        <v>28558</v>
      </c>
      <c r="B1435" s="1086">
        <f t="shared" si="61"/>
        <v>0</v>
      </c>
      <c r="C1435" s="1086">
        <f t="shared" si="61"/>
        <v>0</v>
      </c>
      <c r="D1435" s="1086">
        <f t="shared" si="61"/>
        <v>0</v>
      </c>
    </row>
    <row r="1436" spans="1:7" x14ac:dyDescent="0.2">
      <c r="A1436" s="1113" t="s">
        <v>28557</v>
      </c>
      <c r="B1436" s="1112">
        <f>B1437</f>
        <v>0</v>
      </c>
      <c r="C1436" s="1112">
        <f>C1437</f>
        <v>0</v>
      </c>
      <c r="D1436" s="1112">
        <f>D1437</f>
        <v>0</v>
      </c>
    </row>
    <row r="1437" spans="1:7" x14ac:dyDescent="0.2">
      <c r="A1437" s="1111" t="s">
        <v>28556</v>
      </c>
      <c r="B1437" s="1086">
        <f>B1505+B1572+B1640+B1707</f>
        <v>0</v>
      </c>
      <c r="C1437" s="1086">
        <f>C1505+C1572+C1640+C1707</f>
        <v>0</v>
      </c>
      <c r="D1437" s="1086">
        <f>D1505+D1572+D1640+D1707</f>
        <v>0</v>
      </c>
    </row>
    <row r="1438" spans="1:7" s="1082" customFormat="1" ht="18" customHeight="1" x14ac:dyDescent="0.2">
      <c r="A1438" s="1110" t="s">
        <v>29071</v>
      </c>
      <c r="B1438" s="1084">
        <f>B1423+B1430+B1436</f>
        <v>92967565</v>
      </c>
      <c r="C1438" s="1084">
        <f>C1423+C1430+C1436</f>
        <v>97010283</v>
      </c>
      <c r="D1438" s="1084">
        <f>D1423+D1430+D1436</f>
        <v>92510113</v>
      </c>
      <c r="E1438" s="1083"/>
      <c r="F1438" s="1083"/>
      <c r="G1438" s="1083"/>
    </row>
    <row r="1439" spans="1:7" s="1115" customFormat="1" x14ac:dyDescent="0.2">
      <c r="A1439" s="1118"/>
      <c r="B1439" s="1119"/>
      <c r="C1439" s="1119"/>
      <c r="D1439" s="1119"/>
      <c r="E1439" s="1116"/>
      <c r="F1439" s="1116"/>
      <c r="G1439" s="1116"/>
    </row>
    <row r="1440" spans="1:7" s="1115" customFormat="1" x14ac:dyDescent="0.2">
      <c r="A1440" s="1118"/>
      <c r="B1440" s="1117"/>
      <c r="C1440" s="1117"/>
      <c r="D1440" s="1117"/>
      <c r="E1440" s="1116"/>
      <c r="F1440" s="1116"/>
      <c r="G1440" s="1116"/>
    </row>
    <row r="1441" spans="1:7" s="1088" customFormat="1" ht="28.35" customHeight="1" x14ac:dyDescent="0.2">
      <c r="A1441" s="1091" t="s">
        <v>28572</v>
      </c>
      <c r="B1441" s="1114">
        <v>2019</v>
      </c>
      <c r="C1441" s="1114" t="s">
        <v>28527</v>
      </c>
      <c r="D1441" s="1114" t="s">
        <v>28526</v>
      </c>
      <c r="E1441" s="1089"/>
      <c r="F1441" s="1089"/>
      <c r="G1441" s="1089"/>
    </row>
    <row r="1442" spans="1:7" x14ac:dyDescent="0.2">
      <c r="A1442" s="1113" t="s">
        <v>28570</v>
      </c>
      <c r="B1442" s="1112">
        <f>SUM(B1443:B1448)</f>
        <v>77698499</v>
      </c>
      <c r="C1442" s="1112">
        <f>SUM(C1443:C1448)</f>
        <v>75765902</v>
      </c>
      <c r="D1442" s="1112">
        <f>SUM(D1443:D1448)</f>
        <v>75432836</v>
      </c>
    </row>
    <row r="1443" spans="1:7" x14ac:dyDescent="0.2">
      <c r="A1443" s="1111" t="s">
        <v>28569</v>
      </c>
      <c r="B1443" s="1086">
        <f t="shared" ref="B1443:D1448" si="62">B1511+B1578+B1646+B1713</f>
        <v>0</v>
      </c>
      <c r="C1443" s="1086">
        <f t="shared" si="62"/>
        <v>0</v>
      </c>
      <c r="D1443" s="1086">
        <f t="shared" si="62"/>
        <v>0</v>
      </c>
    </row>
    <row r="1444" spans="1:7" x14ac:dyDescent="0.2">
      <c r="A1444" s="1111" t="s">
        <v>28568</v>
      </c>
      <c r="B1444" s="1086">
        <f t="shared" si="62"/>
        <v>26751727</v>
      </c>
      <c r="C1444" s="1086">
        <f t="shared" si="62"/>
        <v>26412579</v>
      </c>
      <c r="D1444" s="1086">
        <f t="shared" si="62"/>
        <v>26604073</v>
      </c>
    </row>
    <row r="1445" spans="1:7" x14ac:dyDescent="0.2">
      <c r="A1445" s="1111" t="s">
        <v>28567</v>
      </c>
      <c r="B1445" s="1086">
        <f t="shared" si="62"/>
        <v>279091</v>
      </c>
      <c r="C1445" s="1086">
        <f t="shared" si="62"/>
        <v>286985</v>
      </c>
      <c r="D1445" s="1086">
        <f t="shared" si="62"/>
        <v>259644</v>
      </c>
    </row>
    <row r="1446" spans="1:7" x14ac:dyDescent="0.2">
      <c r="A1446" s="1111" t="s">
        <v>28566</v>
      </c>
      <c r="B1446" s="1086">
        <f t="shared" si="62"/>
        <v>49895914</v>
      </c>
      <c r="C1446" s="1086">
        <f t="shared" si="62"/>
        <v>48594899</v>
      </c>
      <c r="D1446" s="1086">
        <f t="shared" si="62"/>
        <v>48302079</v>
      </c>
    </row>
    <row r="1447" spans="1:7" x14ac:dyDescent="0.2">
      <c r="A1447" s="1111" t="s">
        <v>28565</v>
      </c>
      <c r="B1447" s="1086">
        <f t="shared" si="62"/>
        <v>117620</v>
      </c>
      <c r="C1447" s="1086">
        <f t="shared" si="62"/>
        <v>118553</v>
      </c>
      <c r="D1447" s="1086">
        <f t="shared" si="62"/>
        <v>0</v>
      </c>
    </row>
    <row r="1448" spans="1:7" x14ac:dyDescent="0.2">
      <c r="A1448" s="1111" t="s">
        <v>28564</v>
      </c>
      <c r="B1448" s="1086">
        <f t="shared" si="62"/>
        <v>654147</v>
      </c>
      <c r="C1448" s="1086">
        <f t="shared" si="62"/>
        <v>352886</v>
      </c>
      <c r="D1448" s="1086">
        <f t="shared" si="62"/>
        <v>267040</v>
      </c>
    </row>
    <row r="1449" spans="1:7" x14ac:dyDescent="0.2">
      <c r="A1449" s="1113" t="s">
        <v>28563</v>
      </c>
      <c r="B1449" s="1112">
        <f>SUM(B1450:B1454)</f>
        <v>3568377</v>
      </c>
      <c r="C1449" s="1112">
        <f>SUM(C1450:C1454)</f>
        <v>20100095</v>
      </c>
      <c r="D1449" s="1112">
        <f>SUM(D1450:D1454)</f>
        <v>17077277</v>
      </c>
    </row>
    <row r="1450" spans="1:7" x14ac:dyDescent="0.2">
      <c r="A1450" s="1111" t="s">
        <v>28562</v>
      </c>
      <c r="B1450" s="1086">
        <f t="shared" ref="B1450:D1454" si="63">B1518+B1585+B1653+B1720</f>
        <v>0</v>
      </c>
      <c r="C1450" s="1086">
        <f t="shared" si="63"/>
        <v>0</v>
      </c>
      <c r="D1450" s="1086">
        <f t="shared" si="63"/>
        <v>0</v>
      </c>
    </row>
    <row r="1451" spans="1:7" x14ac:dyDescent="0.2">
      <c r="A1451" s="1111" t="s">
        <v>28561</v>
      </c>
      <c r="B1451" s="1086">
        <f t="shared" si="63"/>
        <v>0</v>
      </c>
      <c r="C1451" s="1086">
        <f t="shared" si="63"/>
        <v>0</v>
      </c>
      <c r="D1451" s="1086">
        <f t="shared" si="63"/>
        <v>0</v>
      </c>
    </row>
    <row r="1452" spans="1:7" x14ac:dyDescent="0.2">
      <c r="A1452" s="1111" t="s">
        <v>28560</v>
      </c>
      <c r="B1452" s="1086">
        <f t="shared" si="63"/>
        <v>0</v>
      </c>
      <c r="C1452" s="1086">
        <f t="shared" si="63"/>
        <v>0</v>
      </c>
      <c r="D1452" s="1086">
        <f t="shared" si="63"/>
        <v>0</v>
      </c>
    </row>
    <row r="1453" spans="1:7" x14ac:dyDescent="0.2">
      <c r="A1453" s="1111" t="s">
        <v>28559</v>
      </c>
      <c r="B1453" s="1086">
        <f t="shared" si="63"/>
        <v>3568377</v>
      </c>
      <c r="C1453" s="1086">
        <f t="shared" si="63"/>
        <v>20100095</v>
      </c>
      <c r="D1453" s="1086">
        <f t="shared" si="63"/>
        <v>17077277</v>
      </c>
    </row>
    <row r="1454" spans="1:7" x14ac:dyDescent="0.2">
      <c r="A1454" s="1111" t="s">
        <v>28558</v>
      </c>
      <c r="B1454" s="1086">
        <f t="shared" si="63"/>
        <v>0</v>
      </c>
      <c r="C1454" s="1086">
        <f t="shared" si="63"/>
        <v>0</v>
      </c>
      <c r="D1454" s="1086">
        <f t="shared" si="63"/>
        <v>0</v>
      </c>
    </row>
    <row r="1455" spans="1:7" x14ac:dyDescent="0.2">
      <c r="A1455" s="1113" t="s">
        <v>28557</v>
      </c>
      <c r="B1455" s="1112">
        <f>B1456</f>
        <v>0</v>
      </c>
      <c r="C1455" s="1112">
        <f>C1456</f>
        <v>0</v>
      </c>
      <c r="D1455" s="1112">
        <f>D1456</f>
        <v>0</v>
      </c>
    </row>
    <row r="1456" spans="1:7" x14ac:dyDescent="0.2">
      <c r="A1456" s="1111" t="s">
        <v>28556</v>
      </c>
      <c r="B1456" s="1086">
        <f>B1524+B1591+B1659+B1726</f>
        <v>0</v>
      </c>
      <c r="C1456" s="1086">
        <f>C1524+C1591+C1659+C1726</f>
        <v>0</v>
      </c>
      <c r="D1456" s="1086">
        <f>D1524+D1591+D1659+D1726</f>
        <v>0</v>
      </c>
    </row>
    <row r="1457" spans="1:7" s="1082" customFormat="1" ht="18" customHeight="1" x14ac:dyDescent="0.2">
      <c r="A1457" s="1110" t="s">
        <v>29071</v>
      </c>
      <c r="B1457" s="1084">
        <f>B1442+B1449+B1455</f>
        <v>81266876</v>
      </c>
      <c r="C1457" s="1084">
        <f>C1442+C1449+C1455</f>
        <v>95865997</v>
      </c>
      <c r="D1457" s="1084">
        <f>D1442+D1449+D1455</f>
        <v>92510113</v>
      </c>
      <c r="E1457" s="1083"/>
      <c r="F1457" s="1083"/>
      <c r="G1457" s="1083"/>
    </row>
    <row r="1458" spans="1:7" s="1115" customFormat="1" ht="67.5" customHeight="1" x14ac:dyDescent="0.2">
      <c r="A1458" s="1594" t="s">
        <v>28582</v>
      </c>
      <c r="B1458" s="1594"/>
      <c r="C1458" s="1594"/>
      <c r="D1458" s="1594"/>
      <c r="E1458" s="1116"/>
      <c r="F1458" s="1116"/>
      <c r="G1458" s="1116"/>
    </row>
    <row r="1459" spans="1:7" s="1115" customFormat="1" x14ac:dyDescent="0.2">
      <c r="A1459" s="1118"/>
      <c r="B1459" s="1120"/>
      <c r="C1459" s="1120"/>
      <c r="D1459" s="1120"/>
      <c r="E1459" s="1116"/>
      <c r="F1459" s="1116"/>
      <c r="G1459" s="1116"/>
    </row>
    <row r="1460" spans="1:7" s="1115" customFormat="1" x14ac:dyDescent="0.2">
      <c r="A1460" s="1118"/>
      <c r="B1460" s="1117"/>
      <c r="C1460" s="1117"/>
      <c r="D1460" s="1117"/>
      <c r="E1460" s="1116"/>
      <c r="F1460" s="1116"/>
      <c r="G1460" s="1116"/>
    </row>
    <row r="1461" spans="1:7" s="1088" customFormat="1" ht="28.35" customHeight="1" x14ac:dyDescent="0.2">
      <c r="A1461" s="1091" t="s">
        <v>28571</v>
      </c>
      <c r="B1461" s="1114">
        <v>2019</v>
      </c>
      <c r="C1461" s="1114" t="s">
        <v>28527</v>
      </c>
      <c r="D1461" s="1114" t="s">
        <v>28526</v>
      </c>
      <c r="E1461" s="1089"/>
      <c r="F1461" s="1089"/>
      <c r="G1461" s="1089"/>
    </row>
    <row r="1462" spans="1:7" x14ac:dyDescent="0.2">
      <c r="A1462" s="1113" t="s">
        <v>28570</v>
      </c>
      <c r="B1462" s="1112">
        <f>SUM(B1463:B1468)</f>
        <v>68767073.88000001</v>
      </c>
      <c r="C1462" s="1112">
        <f>SUM(C1463:C1468)</f>
        <v>72375415</v>
      </c>
      <c r="D1462" s="1112">
        <f>SUM(D1463:D1468)</f>
        <v>75432836</v>
      </c>
    </row>
    <row r="1463" spans="1:7" x14ac:dyDescent="0.2">
      <c r="A1463" s="1111" t="s">
        <v>28569</v>
      </c>
      <c r="B1463" s="1086">
        <f t="shared" ref="B1463:D1468" si="64">B1530+B1598+B1665+B1732</f>
        <v>0</v>
      </c>
      <c r="C1463" s="1086">
        <f t="shared" si="64"/>
        <v>0</v>
      </c>
      <c r="D1463" s="1086">
        <f t="shared" si="64"/>
        <v>0</v>
      </c>
    </row>
    <row r="1464" spans="1:7" x14ac:dyDescent="0.2">
      <c r="A1464" s="1111" t="s">
        <v>28568</v>
      </c>
      <c r="B1464" s="1086">
        <f t="shared" si="64"/>
        <v>22619877.329999998</v>
      </c>
      <c r="C1464" s="1086">
        <f t="shared" si="64"/>
        <v>24028142</v>
      </c>
      <c r="D1464" s="1086">
        <f t="shared" si="64"/>
        <v>26604073</v>
      </c>
    </row>
    <row r="1465" spans="1:7" x14ac:dyDescent="0.2">
      <c r="A1465" s="1111" t="s">
        <v>28567</v>
      </c>
      <c r="B1465" s="1086">
        <f t="shared" si="64"/>
        <v>269092.57</v>
      </c>
      <c r="C1465" s="1086">
        <f t="shared" si="64"/>
        <v>267985</v>
      </c>
      <c r="D1465" s="1086">
        <f t="shared" si="64"/>
        <v>259644</v>
      </c>
    </row>
    <row r="1466" spans="1:7" x14ac:dyDescent="0.2">
      <c r="A1466" s="1111" t="s">
        <v>28566</v>
      </c>
      <c r="B1466" s="1086">
        <f t="shared" si="64"/>
        <v>45114416.830000006</v>
      </c>
      <c r="C1466" s="1086">
        <f t="shared" si="64"/>
        <v>47607850</v>
      </c>
      <c r="D1466" s="1086">
        <f t="shared" si="64"/>
        <v>48302079</v>
      </c>
    </row>
    <row r="1467" spans="1:7" x14ac:dyDescent="0.2">
      <c r="A1467" s="1111" t="s">
        <v>28565</v>
      </c>
      <c r="B1467" s="1086">
        <f t="shared" si="64"/>
        <v>117615.81</v>
      </c>
      <c r="C1467" s="1086">
        <f t="shared" si="64"/>
        <v>118553</v>
      </c>
      <c r="D1467" s="1086">
        <f t="shared" si="64"/>
        <v>0</v>
      </c>
    </row>
    <row r="1468" spans="1:7" x14ac:dyDescent="0.2">
      <c r="A1468" s="1111" t="s">
        <v>28564</v>
      </c>
      <c r="B1468" s="1086">
        <f t="shared" si="64"/>
        <v>646071.34000000008</v>
      </c>
      <c r="C1468" s="1086">
        <f t="shared" si="64"/>
        <v>352885</v>
      </c>
      <c r="D1468" s="1086">
        <f t="shared" si="64"/>
        <v>267040</v>
      </c>
    </row>
    <row r="1469" spans="1:7" x14ac:dyDescent="0.2">
      <c r="A1469" s="1113" t="s">
        <v>28563</v>
      </c>
      <c r="B1469" s="1112">
        <f>SUM(B1470:B1474)</f>
        <v>3251309.23</v>
      </c>
      <c r="C1469" s="1112">
        <f>SUM(C1470:C1474)</f>
        <v>15475185</v>
      </c>
      <c r="D1469" s="1112">
        <f>SUM(D1470:D1474)</f>
        <v>17077277</v>
      </c>
    </row>
    <row r="1470" spans="1:7" x14ac:dyDescent="0.2">
      <c r="A1470" s="1111" t="s">
        <v>28562</v>
      </c>
      <c r="B1470" s="1086">
        <f t="shared" ref="B1470:D1474" si="65">B1537+B1605+B1672+B1739</f>
        <v>0</v>
      </c>
      <c r="C1470" s="1086">
        <f t="shared" si="65"/>
        <v>0</v>
      </c>
      <c r="D1470" s="1086">
        <f t="shared" si="65"/>
        <v>0</v>
      </c>
    </row>
    <row r="1471" spans="1:7" x14ac:dyDescent="0.2">
      <c r="A1471" s="1111" t="s">
        <v>28561</v>
      </c>
      <c r="B1471" s="1086">
        <f t="shared" si="65"/>
        <v>0</v>
      </c>
      <c r="C1471" s="1086">
        <f t="shared" si="65"/>
        <v>0</v>
      </c>
      <c r="D1471" s="1086">
        <f t="shared" si="65"/>
        <v>0</v>
      </c>
    </row>
    <row r="1472" spans="1:7" x14ac:dyDescent="0.2">
      <c r="A1472" s="1111" t="s">
        <v>28560</v>
      </c>
      <c r="B1472" s="1086">
        <f t="shared" si="65"/>
        <v>0</v>
      </c>
      <c r="C1472" s="1086">
        <f t="shared" si="65"/>
        <v>0</v>
      </c>
      <c r="D1472" s="1086">
        <f t="shared" si="65"/>
        <v>0</v>
      </c>
    </row>
    <row r="1473" spans="1:11" x14ac:dyDescent="0.2">
      <c r="A1473" s="1111" t="s">
        <v>28559</v>
      </c>
      <c r="B1473" s="1086">
        <f t="shared" si="65"/>
        <v>3251309.23</v>
      </c>
      <c r="C1473" s="1086">
        <f t="shared" si="65"/>
        <v>15475185</v>
      </c>
      <c r="D1473" s="1086">
        <f t="shared" si="65"/>
        <v>17077277</v>
      </c>
    </row>
    <row r="1474" spans="1:11" x14ac:dyDescent="0.2">
      <c r="A1474" s="1111" t="s">
        <v>28558</v>
      </c>
      <c r="B1474" s="1086">
        <f t="shared" si="65"/>
        <v>0</v>
      </c>
      <c r="C1474" s="1086">
        <f t="shared" si="65"/>
        <v>0</v>
      </c>
      <c r="D1474" s="1086">
        <f t="shared" si="65"/>
        <v>0</v>
      </c>
    </row>
    <row r="1475" spans="1:11" x14ac:dyDescent="0.2">
      <c r="A1475" s="1113" t="s">
        <v>28557</v>
      </c>
      <c r="B1475" s="1112">
        <f>B1476</f>
        <v>0</v>
      </c>
      <c r="C1475" s="1112">
        <f>C1476</f>
        <v>0</v>
      </c>
      <c r="D1475" s="1112">
        <f>D1476</f>
        <v>0</v>
      </c>
    </row>
    <row r="1476" spans="1:11" x14ac:dyDescent="0.2">
      <c r="A1476" s="1111" t="s">
        <v>28556</v>
      </c>
      <c r="B1476" s="1086">
        <f>B1543+B1611+B1678+B1745</f>
        <v>0</v>
      </c>
      <c r="C1476" s="1086">
        <f>C1543+C1611+C1678+C1745</f>
        <v>0</v>
      </c>
      <c r="D1476" s="1086">
        <f>D1543+D1611+D1678+D1745</f>
        <v>0</v>
      </c>
    </row>
    <row r="1477" spans="1:11" s="1082" customFormat="1" ht="18" customHeight="1" x14ac:dyDescent="0.2">
      <c r="A1477" s="1110" t="s">
        <v>29071</v>
      </c>
      <c r="B1477" s="1084">
        <f>B1462+B1469+B1475</f>
        <v>72018383.110000014</v>
      </c>
      <c r="C1477" s="1084">
        <f>C1462+C1469+C1475</f>
        <v>87850600</v>
      </c>
      <c r="D1477" s="1084">
        <f>D1462+D1469+D1475</f>
        <v>92510113</v>
      </c>
      <c r="E1477" s="1083"/>
      <c r="F1477" s="1083"/>
      <c r="G1477" s="1083"/>
    </row>
    <row r="1478" spans="1:11" x14ac:dyDescent="0.2">
      <c r="A1478" s="1102" t="s">
        <v>28522</v>
      </c>
    </row>
    <row r="1479" spans="1:11" x14ac:dyDescent="0.2">
      <c r="A1479" s="1102" t="s">
        <v>28521</v>
      </c>
    </row>
    <row r="1480" spans="1:11" s="1057" customFormat="1" ht="12" x14ac:dyDescent="0.2">
      <c r="A1480" s="1057" t="s">
        <v>28538</v>
      </c>
      <c r="E1480" s="1097"/>
      <c r="F1480" s="1097"/>
      <c r="G1480" s="1097"/>
      <c r="J1480" s="1097"/>
      <c r="K1480" s="1097"/>
    </row>
    <row r="1481" spans="1:11" s="1057" customFormat="1" ht="12" x14ac:dyDescent="0.2">
      <c r="A1481" s="1057" t="s">
        <v>28537</v>
      </c>
      <c r="E1481" s="1097"/>
      <c r="F1481" s="1097"/>
      <c r="G1481" s="1097"/>
      <c r="J1481" s="1097"/>
      <c r="K1481" s="1097"/>
    </row>
    <row r="1482" spans="1:11" s="1057" customFormat="1" ht="12" x14ac:dyDescent="0.2">
      <c r="E1482" s="1097"/>
      <c r="F1482" s="1097"/>
      <c r="G1482" s="1097"/>
      <c r="J1482" s="1097"/>
      <c r="K1482" s="1097"/>
    </row>
    <row r="1483" spans="1:11" s="1057" customFormat="1" ht="12" x14ac:dyDescent="0.2">
      <c r="A1483" s="1587" t="s">
        <v>28575</v>
      </c>
      <c r="B1483" s="1587"/>
      <c r="C1483" s="1587"/>
      <c r="D1483" s="1587"/>
      <c r="E1483" s="1098"/>
      <c r="F1483" s="1098"/>
      <c r="G1483" s="1098"/>
      <c r="H1483" s="1099"/>
      <c r="I1483" s="1099"/>
      <c r="J1483" s="1097"/>
      <c r="K1483" s="1097"/>
    </row>
    <row r="1484" spans="1:11" s="1057" customFormat="1" ht="12" x14ac:dyDescent="0.2">
      <c r="A1484" s="1587" t="s">
        <v>627</v>
      </c>
      <c r="B1484" s="1587"/>
      <c r="C1484" s="1587"/>
      <c r="D1484" s="1587"/>
      <c r="E1484" s="1098"/>
      <c r="F1484" s="1098"/>
      <c r="G1484" s="1098"/>
      <c r="H1484" s="1099"/>
      <c r="I1484" s="1099"/>
      <c r="J1484" s="1097"/>
      <c r="K1484" s="1097"/>
    </row>
    <row r="1485" spans="1:11" s="1057" customFormat="1" ht="12" x14ac:dyDescent="0.2">
      <c r="A1485" s="1587" t="s">
        <v>28574</v>
      </c>
      <c r="B1485" s="1587"/>
      <c r="C1485" s="1587"/>
      <c r="D1485" s="1587"/>
      <c r="E1485" s="1098"/>
      <c r="F1485" s="1098"/>
      <c r="G1485" s="1098"/>
      <c r="H1485" s="1099"/>
      <c r="I1485" s="1099"/>
      <c r="J1485" s="1097"/>
      <c r="K1485" s="1097"/>
    </row>
    <row r="1486" spans="1:11" s="1057" customFormat="1" ht="12" x14ac:dyDescent="0.2">
      <c r="A1486" s="1587" t="s">
        <v>28534</v>
      </c>
      <c r="B1486" s="1587"/>
      <c r="C1486" s="1587"/>
      <c r="D1486" s="1587"/>
      <c r="E1486" s="1098"/>
      <c r="F1486" s="1098"/>
      <c r="G1486" s="1098"/>
      <c r="H1486" s="1099"/>
      <c r="I1486" s="1099"/>
      <c r="J1486" s="1097"/>
      <c r="K1486" s="1097"/>
    </row>
    <row r="1487" spans="1:11" x14ac:dyDescent="0.2">
      <c r="A1487" s="1057"/>
      <c r="B1487" s="1057"/>
    </row>
    <row r="1488" spans="1:11" ht="25.5" customHeight="1" x14ac:dyDescent="0.2">
      <c r="A1488" s="1101" t="s">
        <v>28533</v>
      </c>
      <c r="B1488" s="1590" t="s">
        <v>44</v>
      </c>
      <c r="C1488" s="1590"/>
      <c r="D1488" s="1590"/>
    </row>
    <row r="1489" spans="1:7" s="1115" customFormat="1" ht="18" customHeight="1" x14ac:dyDescent="0.2">
      <c r="A1489" s="1118" t="s">
        <v>28532</v>
      </c>
      <c r="B1489" s="1588" t="s">
        <v>28540</v>
      </c>
      <c r="C1489" s="1588"/>
      <c r="D1489" s="1588"/>
      <c r="E1489" s="1116"/>
      <c r="F1489" s="1116"/>
      <c r="G1489" s="1116"/>
    </row>
    <row r="1490" spans="1:7" s="1088" customFormat="1" ht="28.35" customHeight="1" x14ac:dyDescent="0.2">
      <c r="A1490" s="1091" t="s">
        <v>28573</v>
      </c>
      <c r="B1490" s="1114">
        <v>2019</v>
      </c>
      <c r="C1490" s="1114">
        <v>2020</v>
      </c>
      <c r="D1490" s="1114" t="s">
        <v>28526</v>
      </c>
      <c r="E1490" s="1089"/>
      <c r="F1490" s="1089"/>
      <c r="G1490" s="1089"/>
    </row>
    <row r="1491" spans="1:7" x14ac:dyDescent="0.2">
      <c r="A1491" s="1113" t="s">
        <v>28570</v>
      </c>
      <c r="B1491" s="1112">
        <f>SUM(B1492:B1497)</f>
        <v>27678085</v>
      </c>
      <c r="C1491" s="1112">
        <f>SUM(C1492:C1497)</f>
        <v>37336143</v>
      </c>
      <c r="D1491" s="1112">
        <f>SUM(D1492:D1497)</f>
        <v>35830956</v>
      </c>
    </row>
    <row r="1492" spans="1:7" x14ac:dyDescent="0.2">
      <c r="A1492" s="1111" t="s">
        <v>28569</v>
      </c>
      <c r="B1492" s="1086"/>
      <c r="C1492" s="1086"/>
      <c r="D1492" s="1086"/>
    </row>
    <row r="1493" spans="1:7" x14ac:dyDescent="0.2">
      <c r="A1493" s="1111" t="s">
        <v>28568</v>
      </c>
      <c r="B1493" s="1086">
        <v>27202682</v>
      </c>
      <c r="C1493" s="1086">
        <v>27158379</v>
      </c>
      <c r="D1493" s="1086">
        <v>26604073</v>
      </c>
    </row>
    <row r="1494" spans="1:7" x14ac:dyDescent="0.2">
      <c r="A1494" s="1111" t="s">
        <v>28567</v>
      </c>
      <c r="B1494" s="1086">
        <v>475403</v>
      </c>
      <c r="C1494" s="1086">
        <v>472921</v>
      </c>
      <c r="D1494" s="1086">
        <v>259644</v>
      </c>
    </row>
    <row r="1495" spans="1:7" x14ac:dyDescent="0.2">
      <c r="A1495" s="1111" t="s">
        <v>28566</v>
      </c>
      <c r="B1495" s="1086"/>
      <c r="C1495" s="1086">
        <v>9437803</v>
      </c>
      <c r="D1495" s="1086">
        <v>8700199</v>
      </c>
    </row>
    <row r="1496" spans="1:7" x14ac:dyDescent="0.2">
      <c r="A1496" s="1111" t="s">
        <v>28565</v>
      </c>
      <c r="B1496" s="1086"/>
      <c r="C1496" s="1086"/>
      <c r="D1496" s="1086"/>
    </row>
    <row r="1497" spans="1:7" x14ac:dyDescent="0.2">
      <c r="A1497" s="1111" t="s">
        <v>28564</v>
      </c>
      <c r="B1497" s="1086"/>
      <c r="C1497" s="1086">
        <v>267040</v>
      </c>
      <c r="D1497" s="1086">
        <v>267040</v>
      </c>
    </row>
    <row r="1498" spans="1:7" x14ac:dyDescent="0.2">
      <c r="A1498" s="1113" t="s">
        <v>28563</v>
      </c>
      <c r="B1498" s="1112">
        <f>SUM(B1499:B1503)</f>
        <v>3020000</v>
      </c>
      <c r="C1498" s="1112">
        <f>SUM(C1499:C1503)</f>
        <v>10000000</v>
      </c>
      <c r="D1498" s="1112">
        <f>SUM(D1499:D1503)</f>
        <v>0</v>
      </c>
    </row>
    <row r="1499" spans="1:7" x14ac:dyDescent="0.2">
      <c r="A1499" s="1111" t="s">
        <v>28562</v>
      </c>
      <c r="B1499" s="1086"/>
      <c r="C1499" s="1086"/>
      <c r="D1499" s="1086"/>
    </row>
    <row r="1500" spans="1:7" x14ac:dyDescent="0.2">
      <c r="A1500" s="1111" t="s">
        <v>28561</v>
      </c>
      <c r="B1500" s="1086"/>
      <c r="C1500" s="1086"/>
      <c r="D1500" s="1086"/>
    </row>
    <row r="1501" spans="1:7" x14ac:dyDescent="0.2">
      <c r="A1501" s="1111" t="s">
        <v>28560</v>
      </c>
      <c r="B1501" s="1086"/>
      <c r="C1501" s="1086"/>
      <c r="D1501" s="1086"/>
    </row>
    <row r="1502" spans="1:7" x14ac:dyDescent="0.2">
      <c r="A1502" s="1111" t="s">
        <v>28559</v>
      </c>
      <c r="B1502" s="1086">
        <v>3020000</v>
      </c>
      <c r="C1502" s="1086">
        <v>10000000</v>
      </c>
      <c r="D1502" s="1086"/>
    </row>
    <row r="1503" spans="1:7" x14ac:dyDescent="0.2">
      <c r="A1503" s="1111" t="s">
        <v>28558</v>
      </c>
      <c r="B1503" s="1086"/>
      <c r="C1503" s="1086"/>
      <c r="D1503" s="1086"/>
    </row>
    <row r="1504" spans="1:7" x14ac:dyDescent="0.2">
      <c r="A1504" s="1113" t="s">
        <v>28557</v>
      </c>
      <c r="B1504" s="1112">
        <f>B1505</f>
        <v>0</v>
      </c>
      <c r="C1504" s="1112">
        <f>C1505</f>
        <v>0</v>
      </c>
      <c r="D1504" s="1112">
        <f>D1505</f>
        <v>0</v>
      </c>
    </row>
    <row r="1505" spans="1:7" x14ac:dyDescent="0.2">
      <c r="A1505" s="1111" t="s">
        <v>28556</v>
      </c>
      <c r="B1505" s="1086"/>
      <c r="C1505" s="1086"/>
      <c r="D1505" s="1086"/>
    </row>
    <row r="1506" spans="1:7" s="1082" customFormat="1" ht="18" customHeight="1" x14ac:dyDescent="0.2">
      <c r="A1506" s="1110" t="s">
        <v>29071</v>
      </c>
      <c r="B1506" s="1084">
        <f>B1491+B1498+B1504</f>
        <v>30698085</v>
      </c>
      <c r="C1506" s="1084">
        <f>C1491+C1498+C1504</f>
        <v>47336143</v>
      </c>
      <c r="D1506" s="1084">
        <f>D1491+D1498+D1504</f>
        <v>35830956</v>
      </c>
      <c r="E1506" s="1083"/>
      <c r="F1506" s="1083"/>
      <c r="G1506" s="1083"/>
    </row>
    <row r="1507" spans="1:7" s="1115" customFormat="1" x14ac:dyDescent="0.2">
      <c r="A1507" s="1118"/>
      <c r="B1507" s="1119"/>
      <c r="C1507" s="1119"/>
      <c r="D1507" s="1119"/>
      <c r="E1507" s="1116"/>
      <c r="F1507" s="1116"/>
      <c r="G1507" s="1116"/>
    </row>
    <row r="1508" spans="1:7" s="1115" customFormat="1" x14ac:dyDescent="0.2">
      <c r="A1508" s="1118"/>
      <c r="B1508" s="1117"/>
      <c r="C1508" s="1117"/>
      <c r="D1508" s="1117"/>
      <c r="E1508" s="1116"/>
      <c r="F1508" s="1116"/>
      <c r="G1508" s="1116"/>
    </row>
    <row r="1509" spans="1:7" s="1088" customFormat="1" ht="28.35" customHeight="1" x14ac:dyDescent="0.2">
      <c r="A1509" s="1091" t="s">
        <v>28572</v>
      </c>
      <c r="B1509" s="1114">
        <v>2019</v>
      </c>
      <c r="C1509" s="1114" t="s">
        <v>28527</v>
      </c>
      <c r="D1509" s="1114" t="s">
        <v>28526</v>
      </c>
      <c r="E1509" s="1089"/>
      <c r="F1509" s="1089"/>
      <c r="G1509" s="1089"/>
    </row>
    <row r="1510" spans="1:7" x14ac:dyDescent="0.2">
      <c r="A1510" s="1113" t="s">
        <v>28570</v>
      </c>
      <c r="B1510" s="1112">
        <f>SUM(B1511:B1516)</f>
        <v>27012529</v>
      </c>
      <c r="C1510" s="1112">
        <f>SUM(C1511:C1516)</f>
        <v>37150207</v>
      </c>
      <c r="D1510" s="1112">
        <f>SUM(D1511:D1516)</f>
        <v>35830956</v>
      </c>
    </row>
    <row r="1511" spans="1:7" x14ac:dyDescent="0.2">
      <c r="A1511" s="1111" t="s">
        <v>28569</v>
      </c>
      <c r="B1511" s="1086"/>
      <c r="C1511" s="1086"/>
      <c r="D1511" s="1086"/>
    </row>
    <row r="1512" spans="1:7" x14ac:dyDescent="0.2">
      <c r="A1512" s="1111" t="s">
        <v>28568</v>
      </c>
      <c r="B1512" s="1086">
        <v>26751727</v>
      </c>
      <c r="C1512" s="1086">
        <v>26412579</v>
      </c>
      <c r="D1512" s="1086">
        <v>26604073</v>
      </c>
    </row>
    <row r="1513" spans="1:7" x14ac:dyDescent="0.2">
      <c r="A1513" s="1111" t="s">
        <v>28567</v>
      </c>
      <c r="B1513" s="1086">
        <v>260802</v>
      </c>
      <c r="C1513" s="1086">
        <v>286985</v>
      </c>
      <c r="D1513" s="1086">
        <v>259644</v>
      </c>
    </row>
    <row r="1514" spans="1:7" x14ac:dyDescent="0.2">
      <c r="A1514" s="1111" t="s">
        <v>28566</v>
      </c>
      <c r="B1514" s="1086"/>
      <c r="C1514" s="1086">
        <v>10183603</v>
      </c>
      <c r="D1514" s="1086">
        <v>8700199</v>
      </c>
    </row>
    <row r="1515" spans="1:7" x14ac:dyDescent="0.2">
      <c r="A1515" s="1111" t="s">
        <v>28565</v>
      </c>
      <c r="B1515" s="1086"/>
      <c r="C1515" s="1086"/>
      <c r="D1515" s="1086"/>
    </row>
    <row r="1516" spans="1:7" x14ac:dyDescent="0.2">
      <c r="A1516" s="1111" t="s">
        <v>28564</v>
      </c>
      <c r="B1516" s="1086"/>
      <c r="C1516" s="1086">
        <v>267040</v>
      </c>
      <c r="D1516" s="1086">
        <v>267040</v>
      </c>
    </row>
    <row r="1517" spans="1:7" x14ac:dyDescent="0.2">
      <c r="A1517" s="1113" t="s">
        <v>28563</v>
      </c>
      <c r="B1517" s="1112">
        <f>SUM(B1518:B1522)</f>
        <v>721741</v>
      </c>
      <c r="C1517" s="1112">
        <f>SUM(C1518:C1522)</f>
        <v>8085440</v>
      </c>
      <c r="D1517" s="1112">
        <f>SUM(D1518:D1522)</f>
        <v>0</v>
      </c>
    </row>
    <row r="1518" spans="1:7" x14ac:dyDescent="0.2">
      <c r="A1518" s="1111" t="s">
        <v>28562</v>
      </c>
      <c r="B1518" s="1086"/>
      <c r="C1518" s="1086"/>
      <c r="D1518" s="1086"/>
    </row>
    <row r="1519" spans="1:7" x14ac:dyDescent="0.2">
      <c r="A1519" s="1111" t="s">
        <v>28561</v>
      </c>
      <c r="B1519" s="1086"/>
      <c r="C1519" s="1086"/>
      <c r="D1519" s="1086"/>
    </row>
    <row r="1520" spans="1:7" x14ac:dyDescent="0.2">
      <c r="A1520" s="1111" t="s">
        <v>28560</v>
      </c>
      <c r="B1520" s="1086"/>
      <c r="C1520" s="1086"/>
      <c r="D1520" s="1086"/>
    </row>
    <row r="1521" spans="1:7" x14ac:dyDescent="0.2">
      <c r="A1521" s="1111" t="s">
        <v>28559</v>
      </c>
      <c r="B1521" s="1086">
        <v>721741</v>
      </c>
      <c r="C1521" s="1086">
        <v>8085440</v>
      </c>
      <c r="D1521" s="1086"/>
    </row>
    <row r="1522" spans="1:7" x14ac:dyDescent="0.2">
      <c r="A1522" s="1111" t="s">
        <v>28558</v>
      </c>
      <c r="B1522" s="1086"/>
      <c r="C1522" s="1086"/>
      <c r="D1522" s="1086"/>
    </row>
    <row r="1523" spans="1:7" x14ac:dyDescent="0.2">
      <c r="A1523" s="1113" t="s">
        <v>28557</v>
      </c>
      <c r="B1523" s="1112">
        <f>B1524</f>
        <v>0</v>
      </c>
      <c r="C1523" s="1112">
        <f>C1524</f>
        <v>0</v>
      </c>
      <c r="D1523" s="1112">
        <f>D1524</f>
        <v>0</v>
      </c>
    </row>
    <row r="1524" spans="1:7" x14ac:dyDescent="0.2">
      <c r="A1524" s="1111" t="s">
        <v>28556</v>
      </c>
      <c r="B1524" s="1086"/>
      <c r="C1524" s="1086"/>
      <c r="D1524" s="1086"/>
    </row>
    <row r="1525" spans="1:7" s="1082" customFormat="1" ht="18" customHeight="1" x14ac:dyDescent="0.2">
      <c r="A1525" s="1110" t="s">
        <v>29071</v>
      </c>
      <c r="B1525" s="1084">
        <f>B1510+B1517+B1523</f>
        <v>27734270</v>
      </c>
      <c r="C1525" s="1084">
        <f>C1510+C1517+C1523</f>
        <v>45235647</v>
      </c>
      <c r="D1525" s="1084">
        <f>D1510+D1517+D1523</f>
        <v>35830956</v>
      </c>
      <c r="E1525" s="1083"/>
      <c r="F1525" s="1083"/>
      <c r="G1525" s="1079"/>
    </row>
    <row r="1526" spans="1:7" s="1115" customFormat="1" x14ac:dyDescent="0.2">
      <c r="A1526" s="1118"/>
      <c r="B1526" s="1119"/>
      <c r="C1526" s="1119"/>
      <c r="D1526" s="1119"/>
      <c r="E1526" s="1116"/>
      <c r="F1526" s="1116"/>
      <c r="G1526" s="1116"/>
    </row>
    <row r="1527" spans="1:7" s="1115" customFormat="1" x14ac:dyDescent="0.2">
      <c r="A1527" s="1118"/>
      <c r="B1527" s="1117"/>
      <c r="C1527" s="1117"/>
      <c r="D1527" s="1117"/>
      <c r="E1527" s="1116"/>
      <c r="F1527" s="1116"/>
      <c r="G1527" s="1116"/>
    </row>
    <row r="1528" spans="1:7" s="1088" customFormat="1" ht="28.35" customHeight="1" x14ac:dyDescent="0.2">
      <c r="A1528" s="1091" t="s">
        <v>28571</v>
      </c>
      <c r="B1528" s="1114">
        <v>2019</v>
      </c>
      <c r="C1528" s="1114" t="s">
        <v>28527</v>
      </c>
      <c r="D1528" s="1114" t="s">
        <v>28526</v>
      </c>
      <c r="E1528" s="1089"/>
      <c r="F1528" s="1089"/>
      <c r="G1528" s="1089"/>
    </row>
    <row r="1529" spans="1:7" x14ac:dyDescent="0.2">
      <c r="A1529" s="1113" t="s">
        <v>28570</v>
      </c>
      <c r="B1529" s="1112">
        <f>SUM(B1530:B1535)</f>
        <v>22879521.389999997</v>
      </c>
      <c r="C1529" s="1112">
        <f>SUM(C1530:C1535)</f>
        <v>34383453</v>
      </c>
      <c r="D1529" s="1112">
        <f>SUM(D1530:D1535)</f>
        <v>35830956</v>
      </c>
    </row>
    <row r="1530" spans="1:7" x14ac:dyDescent="0.2">
      <c r="A1530" s="1111" t="s">
        <v>28569</v>
      </c>
      <c r="B1530" s="1086"/>
      <c r="C1530" s="1086"/>
      <c r="D1530" s="1086"/>
    </row>
    <row r="1531" spans="1:7" x14ac:dyDescent="0.2">
      <c r="A1531" s="1111" t="s">
        <v>28568</v>
      </c>
      <c r="B1531" s="1086">
        <v>22619877.329999998</v>
      </c>
      <c r="C1531" s="1086">
        <v>24028142</v>
      </c>
      <c r="D1531" s="1086">
        <v>26604073</v>
      </c>
    </row>
    <row r="1532" spans="1:7" x14ac:dyDescent="0.2">
      <c r="A1532" s="1111" t="s">
        <v>28567</v>
      </c>
      <c r="B1532" s="1086">
        <v>259644.06</v>
      </c>
      <c r="C1532" s="1086">
        <v>267985</v>
      </c>
      <c r="D1532" s="1086">
        <v>259644</v>
      </c>
    </row>
    <row r="1533" spans="1:7" x14ac:dyDescent="0.2">
      <c r="A1533" s="1111" t="s">
        <v>28566</v>
      </c>
      <c r="B1533" s="1086"/>
      <c r="C1533" s="1086">
        <v>9820286</v>
      </c>
      <c r="D1533" s="1086">
        <v>8700199</v>
      </c>
    </row>
    <row r="1534" spans="1:7" x14ac:dyDescent="0.2">
      <c r="A1534" s="1111" t="s">
        <v>28565</v>
      </c>
      <c r="B1534" s="1086"/>
      <c r="C1534" s="1086"/>
      <c r="D1534" s="1086"/>
    </row>
    <row r="1535" spans="1:7" x14ac:dyDescent="0.2">
      <c r="A1535" s="1111" t="s">
        <v>28564</v>
      </c>
      <c r="B1535" s="1086"/>
      <c r="C1535" s="1086">
        <v>267040</v>
      </c>
      <c r="D1535" s="1086">
        <v>267040</v>
      </c>
    </row>
    <row r="1536" spans="1:7" x14ac:dyDescent="0.2">
      <c r="A1536" s="1113" t="s">
        <v>28563</v>
      </c>
      <c r="B1536" s="1112">
        <f>SUM(B1537:B1541)</f>
        <v>655349.57000000007</v>
      </c>
      <c r="C1536" s="1112">
        <f>SUM(C1537:C1541)</f>
        <v>7974821</v>
      </c>
      <c r="D1536" s="1112">
        <f>SUM(D1537:D1541)</f>
        <v>0</v>
      </c>
    </row>
    <row r="1537" spans="1:11" x14ac:dyDescent="0.2">
      <c r="A1537" s="1111" t="s">
        <v>28562</v>
      </c>
      <c r="B1537" s="1086"/>
      <c r="C1537" s="1086"/>
      <c r="D1537" s="1086"/>
    </row>
    <row r="1538" spans="1:11" x14ac:dyDescent="0.2">
      <c r="A1538" s="1111" t="s">
        <v>28561</v>
      </c>
      <c r="B1538" s="1086"/>
      <c r="C1538" s="1086"/>
      <c r="D1538" s="1086"/>
    </row>
    <row r="1539" spans="1:11" x14ac:dyDescent="0.2">
      <c r="A1539" s="1111" t="s">
        <v>28560</v>
      </c>
      <c r="B1539" s="1086"/>
      <c r="C1539" s="1086"/>
      <c r="D1539" s="1086"/>
    </row>
    <row r="1540" spans="1:11" x14ac:dyDescent="0.2">
      <c r="A1540" s="1111" t="s">
        <v>28559</v>
      </c>
      <c r="B1540" s="1086">
        <v>655349.57000000007</v>
      </c>
      <c r="C1540" s="1086">
        <v>7974821</v>
      </c>
      <c r="D1540" s="1086"/>
    </row>
    <row r="1541" spans="1:11" x14ac:dyDescent="0.2">
      <c r="A1541" s="1111" t="s">
        <v>28558</v>
      </c>
      <c r="B1541" s="1086"/>
      <c r="C1541" s="1086"/>
      <c r="D1541" s="1086"/>
    </row>
    <row r="1542" spans="1:11" x14ac:dyDescent="0.2">
      <c r="A1542" s="1113" t="s">
        <v>28557</v>
      </c>
      <c r="B1542" s="1112">
        <f>B1543</f>
        <v>0</v>
      </c>
      <c r="C1542" s="1112">
        <f>C1543</f>
        <v>0</v>
      </c>
      <c r="D1542" s="1112">
        <f>D1543</f>
        <v>0</v>
      </c>
    </row>
    <row r="1543" spans="1:11" x14ac:dyDescent="0.2">
      <c r="A1543" s="1111" t="s">
        <v>28556</v>
      </c>
      <c r="B1543" s="1086"/>
      <c r="C1543" s="1086"/>
      <c r="D1543" s="1086"/>
    </row>
    <row r="1544" spans="1:11" s="1082" customFormat="1" ht="18" customHeight="1" x14ac:dyDescent="0.2">
      <c r="A1544" s="1110" t="s">
        <v>29071</v>
      </c>
      <c r="B1544" s="1084">
        <f>B1529+B1536+B1542</f>
        <v>23534870.959999997</v>
      </c>
      <c r="C1544" s="1084">
        <f>C1529+C1536+C1542</f>
        <v>42358274</v>
      </c>
      <c r="D1544" s="1084">
        <f>D1529+D1536+D1542</f>
        <v>35830956</v>
      </c>
      <c r="E1544" s="1083"/>
      <c r="F1544" s="1083"/>
      <c r="G1544" s="1083"/>
    </row>
    <row r="1545" spans="1:11" x14ac:dyDescent="0.2">
      <c r="A1545" s="1109" t="s">
        <v>28522</v>
      </c>
    </row>
    <row r="1546" spans="1:11" x14ac:dyDescent="0.2">
      <c r="A1546" s="1102" t="s">
        <v>28521</v>
      </c>
    </row>
    <row r="1547" spans="1:11" s="1057" customFormat="1" ht="12" x14ac:dyDescent="0.2">
      <c r="A1547" s="1057" t="s">
        <v>28538</v>
      </c>
      <c r="E1547" s="1097"/>
      <c r="F1547" s="1097"/>
      <c r="G1547" s="1097"/>
      <c r="J1547" s="1097"/>
      <c r="K1547" s="1097"/>
    </row>
    <row r="1548" spans="1:11" s="1057" customFormat="1" ht="12" x14ac:dyDescent="0.2">
      <c r="A1548" s="1057" t="s">
        <v>28537</v>
      </c>
      <c r="E1548" s="1097"/>
      <c r="F1548" s="1097"/>
      <c r="G1548" s="1097"/>
      <c r="J1548" s="1097"/>
      <c r="K1548" s="1097"/>
    </row>
    <row r="1549" spans="1:11" s="1057" customFormat="1" ht="12" x14ac:dyDescent="0.2">
      <c r="E1549" s="1097"/>
      <c r="F1549" s="1097"/>
      <c r="G1549" s="1097"/>
      <c r="J1549" s="1097"/>
      <c r="K1549" s="1097"/>
    </row>
    <row r="1550" spans="1:11" s="1057" customFormat="1" ht="12" x14ac:dyDescent="0.2">
      <c r="A1550" s="1587" t="s">
        <v>28575</v>
      </c>
      <c r="B1550" s="1587"/>
      <c r="C1550" s="1587"/>
      <c r="D1550" s="1587"/>
      <c r="E1550" s="1098"/>
      <c r="F1550" s="1098"/>
      <c r="G1550" s="1098"/>
      <c r="H1550" s="1099"/>
      <c r="I1550" s="1099"/>
      <c r="J1550" s="1097"/>
      <c r="K1550" s="1097"/>
    </row>
    <row r="1551" spans="1:11" s="1057" customFormat="1" ht="12" x14ac:dyDescent="0.2">
      <c r="A1551" s="1587" t="s">
        <v>627</v>
      </c>
      <c r="B1551" s="1587"/>
      <c r="C1551" s="1587"/>
      <c r="D1551" s="1587"/>
      <c r="E1551" s="1098"/>
      <c r="F1551" s="1098"/>
      <c r="G1551" s="1098"/>
      <c r="H1551" s="1099"/>
      <c r="I1551" s="1099"/>
      <c r="J1551" s="1097"/>
      <c r="K1551" s="1097"/>
    </row>
    <row r="1552" spans="1:11" s="1057" customFormat="1" ht="12" x14ac:dyDescent="0.2">
      <c r="A1552" s="1587" t="s">
        <v>28574</v>
      </c>
      <c r="B1552" s="1587"/>
      <c r="C1552" s="1587"/>
      <c r="D1552" s="1587"/>
      <c r="E1552" s="1098"/>
      <c r="F1552" s="1098"/>
      <c r="G1552" s="1098"/>
      <c r="H1552" s="1099"/>
      <c r="I1552" s="1099"/>
      <c r="J1552" s="1097"/>
      <c r="K1552" s="1097"/>
    </row>
    <row r="1553" spans="1:11" s="1057" customFormat="1" ht="12" x14ac:dyDescent="0.2">
      <c r="A1553" s="1587" t="s">
        <v>28534</v>
      </c>
      <c r="B1553" s="1587"/>
      <c r="C1553" s="1587"/>
      <c r="D1553" s="1587"/>
      <c r="E1553" s="1098"/>
      <c r="F1553" s="1098"/>
      <c r="G1553" s="1098"/>
      <c r="H1553" s="1099"/>
      <c r="I1553" s="1099"/>
      <c r="J1553" s="1097"/>
      <c r="K1553" s="1097"/>
    </row>
    <row r="1554" spans="1:11" x14ac:dyDescent="0.2">
      <c r="A1554" s="1057"/>
      <c r="B1554" s="1057"/>
    </row>
    <row r="1555" spans="1:11" ht="25.5" customHeight="1" x14ac:dyDescent="0.2">
      <c r="A1555" s="1101" t="s">
        <v>28533</v>
      </c>
      <c r="B1555" s="1590" t="s">
        <v>44</v>
      </c>
      <c r="C1555" s="1590"/>
      <c r="D1555" s="1590"/>
    </row>
    <row r="1556" spans="1:11" s="1115" customFormat="1" ht="18" customHeight="1" x14ac:dyDescent="0.2">
      <c r="A1556" s="1118" t="s">
        <v>28532</v>
      </c>
      <c r="B1556" s="1588" t="s">
        <v>28539</v>
      </c>
      <c r="C1556" s="1588"/>
      <c r="D1556" s="1588"/>
      <c r="E1556" s="1116"/>
      <c r="F1556" s="1116"/>
      <c r="G1556" s="1116"/>
    </row>
    <row r="1557" spans="1:11" s="1088" customFormat="1" ht="28.35" customHeight="1" x14ac:dyDescent="0.2">
      <c r="A1557" s="1091" t="s">
        <v>28573</v>
      </c>
      <c r="B1557" s="1114">
        <v>2019</v>
      </c>
      <c r="C1557" s="1114">
        <v>2020</v>
      </c>
      <c r="D1557" s="1114" t="s">
        <v>28526</v>
      </c>
      <c r="E1557" s="1089"/>
      <c r="F1557" s="1089"/>
      <c r="G1557" s="1089"/>
    </row>
    <row r="1558" spans="1:11" x14ac:dyDescent="0.2">
      <c r="A1558" s="1113" t="s">
        <v>28570</v>
      </c>
      <c r="B1558" s="1112">
        <f>SUM(B1559:B1564)</f>
        <v>49780680</v>
      </c>
      <c r="C1558" s="1112">
        <f>SUM(C1559:C1564)</f>
        <v>37690885</v>
      </c>
      <c r="D1558" s="1112">
        <f>SUM(D1559:D1564)</f>
        <v>39599684</v>
      </c>
    </row>
    <row r="1559" spans="1:11" x14ac:dyDescent="0.2">
      <c r="A1559" s="1111" t="s">
        <v>28569</v>
      </c>
      <c r="B1559" s="1086"/>
      <c r="C1559" s="1086"/>
      <c r="D1559" s="1086"/>
    </row>
    <row r="1560" spans="1:11" x14ac:dyDescent="0.2">
      <c r="A1560" s="1111" t="s">
        <v>28568</v>
      </c>
      <c r="B1560" s="1086"/>
      <c r="C1560" s="1086"/>
      <c r="D1560" s="1086"/>
    </row>
    <row r="1561" spans="1:11" x14ac:dyDescent="0.2">
      <c r="A1561" s="1111" t="s">
        <v>28567</v>
      </c>
      <c r="B1561" s="1086"/>
      <c r="C1561" s="1086"/>
      <c r="D1561" s="1086"/>
    </row>
    <row r="1562" spans="1:11" x14ac:dyDescent="0.2">
      <c r="A1562" s="1111" t="s">
        <v>28566</v>
      </c>
      <c r="B1562" s="1086">
        <v>49513640</v>
      </c>
      <c r="C1562" s="1086">
        <v>37690885</v>
      </c>
      <c r="D1562" s="1086">
        <v>39599684</v>
      </c>
    </row>
    <row r="1563" spans="1:11" x14ac:dyDescent="0.2">
      <c r="A1563" s="1111" t="s">
        <v>28565</v>
      </c>
      <c r="B1563" s="1086"/>
      <c r="C1563" s="1086"/>
      <c r="D1563" s="1086"/>
    </row>
    <row r="1564" spans="1:11" x14ac:dyDescent="0.2">
      <c r="A1564" s="1111" t="s">
        <v>28564</v>
      </c>
      <c r="B1564" s="1086">
        <v>267040</v>
      </c>
      <c r="C1564" s="1086"/>
      <c r="D1564" s="1086"/>
    </row>
    <row r="1565" spans="1:11" x14ac:dyDescent="0.2">
      <c r="A1565" s="1113" t="s">
        <v>28563</v>
      </c>
      <c r="B1565" s="1112">
        <f>SUM(B1566:B1570)</f>
        <v>0</v>
      </c>
      <c r="C1565" s="1112">
        <f>SUM(C1566:C1570)</f>
        <v>0</v>
      </c>
      <c r="D1565" s="1112">
        <f>SUM(D1566:D1570)</f>
        <v>2014214</v>
      </c>
    </row>
    <row r="1566" spans="1:11" x14ac:dyDescent="0.2">
      <c r="A1566" s="1111" t="s">
        <v>28562</v>
      </c>
      <c r="B1566" s="1086"/>
      <c r="C1566" s="1086"/>
      <c r="D1566" s="1086"/>
    </row>
    <row r="1567" spans="1:11" x14ac:dyDescent="0.2">
      <c r="A1567" s="1111" t="s">
        <v>28561</v>
      </c>
      <c r="B1567" s="1086"/>
      <c r="C1567" s="1086"/>
      <c r="D1567" s="1086"/>
    </row>
    <row r="1568" spans="1:11" x14ac:dyDescent="0.2">
      <c r="A1568" s="1111" t="s">
        <v>28560</v>
      </c>
      <c r="B1568" s="1086"/>
      <c r="C1568" s="1086"/>
      <c r="D1568" s="1086"/>
    </row>
    <row r="1569" spans="1:10" x14ac:dyDescent="0.2">
      <c r="A1569" s="1111" t="s">
        <v>28559</v>
      </c>
      <c r="B1569" s="1086"/>
      <c r="C1569" s="1086"/>
      <c r="D1569" s="1086">
        <v>2014214</v>
      </c>
    </row>
    <row r="1570" spans="1:10" x14ac:dyDescent="0.2">
      <c r="A1570" s="1111" t="s">
        <v>28558</v>
      </c>
      <c r="B1570" s="1086"/>
      <c r="C1570" s="1086"/>
      <c r="D1570" s="1086"/>
    </row>
    <row r="1571" spans="1:10" x14ac:dyDescent="0.2">
      <c r="A1571" s="1113" t="s">
        <v>28557</v>
      </c>
      <c r="B1571" s="1112">
        <f>B1572</f>
        <v>0</v>
      </c>
      <c r="C1571" s="1112">
        <f>C1572</f>
        <v>0</v>
      </c>
      <c r="D1571" s="1112">
        <f>D1572</f>
        <v>0</v>
      </c>
    </row>
    <row r="1572" spans="1:10" x14ac:dyDescent="0.2">
      <c r="A1572" s="1111" t="s">
        <v>28556</v>
      </c>
      <c r="B1572" s="1086"/>
      <c r="C1572" s="1086"/>
      <c r="D1572" s="1086"/>
    </row>
    <row r="1573" spans="1:10" s="1082" customFormat="1" ht="18" customHeight="1" x14ac:dyDescent="0.2">
      <c r="A1573" s="1110" t="s">
        <v>29071</v>
      </c>
      <c r="B1573" s="1084">
        <f>B1558+B1565+B1571</f>
        <v>49780680</v>
      </c>
      <c r="C1573" s="1084">
        <f>C1558+C1565+C1571</f>
        <v>37690885</v>
      </c>
      <c r="D1573" s="1084">
        <f>D1558+D1565+D1571</f>
        <v>41613898</v>
      </c>
      <c r="E1573" s="1083"/>
      <c r="F1573" s="1083"/>
      <c r="G1573" s="1083"/>
    </row>
    <row r="1574" spans="1:10" s="1115" customFormat="1" x14ac:dyDescent="0.2">
      <c r="A1574" s="1118"/>
      <c r="B1574" s="1119"/>
      <c r="C1574" s="1119"/>
      <c r="D1574" s="1119"/>
      <c r="E1574" s="1116"/>
      <c r="F1574" s="1116"/>
      <c r="G1574" s="1116"/>
    </row>
    <row r="1575" spans="1:10" s="1115" customFormat="1" x14ac:dyDescent="0.2">
      <c r="A1575" s="1118"/>
      <c r="B1575" s="1117"/>
      <c r="C1575" s="1117"/>
      <c r="D1575" s="1117"/>
      <c r="E1575" s="1116"/>
      <c r="F1575" s="1116"/>
      <c r="G1575" s="1116"/>
    </row>
    <row r="1576" spans="1:10" s="1088" customFormat="1" ht="28.35" customHeight="1" x14ac:dyDescent="0.2">
      <c r="A1576" s="1091" t="s">
        <v>28572</v>
      </c>
      <c r="B1576" s="1114">
        <v>2019</v>
      </c>
      <c r="C1576" s="1114" t="s">
        <v>28527</v>
      </c>
      <c r="D1576" s="1114" t="s">
        <v>28526</v>
      </c>
      <c r="E1576" s="1089"/>
      <c r="F1576" s="1089"/>
      <c r="G1576" s="1089"/>
    </row>
    <row r="1577" spans="1:10" x14ac:dyDescent="0.2">
      <c r="A1577" s="1113" t="s">
        <v>28570</v>
      </c>
      <c r="B1577" s="1112">
        <f>SUM(B1578:B1583)</f>
        <v>50685970</v>
      </c>
      <c r="C1577" s="1112">
        <f>SUM(C1578:C1583)</f>
        <v>38615695</v>
      </c>
      <c r="D1577" s="1112">
        <f>SUM(D1578:D1583)</f>
        <v>39599684</v>
      </c>
    </row>
    <row r="1578" spans="1:10" x14ac:dyDescent="0.2">
      <c r="A1578" s="1111" t="s">
        <v>28569</v>
      </c>
      <c r="B1578" s="1086"/>
      <c r="C1578" s="1086"/>
      <c r="D1578" s="1086"/>
    </row>
    <row r="1579" spans="1:10" x14ac:dyDescent="0.2">
      <c r="A1579" s="1111" t="s">
        <v>28568</v>
      </c>
      <c r="B1579" s="1086"/>
      <c r="C1579" s="1086"/>
      <c r="D1579" s="1086"/>
    </row>
    <row r="1580" spans="1:10" x14ac:dyDescent="0.2">
      <c r="A1580" s="1111" t="s">
        <v>28567</v>
      </c>
      <c r="B1580" s="1086">
        <v>18289</v>
      </c>
      <c r="C1580" s="1086"/>
      <c r="D1580" s="1086"/>
      <c r="J1580" s="1078" t="s">
        <v>28581</v>
      </c>
    </row>
    <row r="1581" spans="1:10" x14ac:dyDescent="0.2">
      <c r="A1581" s="1111" t="s">
        <v>28566</v>
      </c>
      <c r="B1581" s="1086">
        <v>49895914</v>
      </c>
      <c r="C1581" s="1086">
        <v>38411296</v>
      </c>
      <c r="D1581" s="1086">
        <v>39599684</v>
      </c>
    </row>
    <row r="1582" spans="1:10" x14ac:dyDescent="0.2">
      <c r="A1582" s="1111" t="s">
        <v>28565</v>
      </c>
      <c r="B1582" s="1086">
        <v>117620</v>
      </c>
      <c r="C1582" s="1086">
        <v>118553</v>
      </c>
      <c r="D1582" s="1086"/>
    </row>
    <row r="1583" spans="1:10" x14ac:dyDescent="0.2">
      <c r="A1583" s="1111" t="s">
        <v>28564</v>
      </c>
      <c r="B1583" s="1086">
        <v>654147</v>
      </c>
      <c r="C1583" s="1086">
        <v>85846</v>
      </c>
      <c r="D1583" s="1086"/>
    </row>
    <row r="1584" spans="1:10" x14ac:dyDescent="0.2">
      <c r="A1584" s="1113" t="s">
        <v>28563</v>
      </c>
      <c r="B1584" s="1112">
        <f>SUM(B1585:B1589)</f>
        <v>1998056</v>
      </c>
      <c r="C1584" s="1112">
        <f>SUM(C1585:C1589)</f>
        <v>31400</v>
      </c>
      <c r="D1584" s="1112">
        <f>SUM(D1585:D1589)</f>
        <v>2014214</v>
      </c>
    </row>
    <row r="1585" spans="1:7" x14ac:dyDescent="0.2">
      <c r="A1585" s="1111" t="s">
        <v>28562</v>
      </c>
      <c r="B1585" s="1086"/>
      <c r="C1585" s="1086"/>
      <c r="D1585" s="1086"/>
    </row>
    <row r="1586" spans="1:7" x14ac:dyDescent="0.2">
      <c r="A1586" s="1111" t="s">
        <v>28561</v>
      </c>
      <c r="B1586" s="1086"/>
      <c r="C1586" s="1086"/>
      <c r="D1586" s="1086"/>
    </row>
    <row r="1587" spans="1:7" x14ac:dyDescent="0.2">
      <c r="A1587" s="1111" t="s">
        <v>28560</v>
      </c>
      <c r="B1587" s="1086"/>
      <c r="C1587" s="1086"/>
      <c r="D1587" s="1086"/>
    </row>
    <row r="1588" spans="1:7" x14ac:dyDescent="0.2">
      <c r="A1588" s="1111" t="s">
        <v>28559</v>
      </c>
      <c r="B1588" s="1086">
        <v>1998056</v>
      </c>
      <c r="C1588" s="1086">
        <v>31400</v>
      </c>
      <c r="D1588" s="1086">
        <v>2014214</v>
      </c>
      <c r="E1588" s="1100"/>
    </row>
    <row r="1589" spans="1:7" x14ac:dyDescent="0.2">
      <c r="A1589" s="1111" t="s">
        <v>28558</v>
      </c>
      <c r="B1589" s="1086"/>
      <c r="C1589" s="1086"/>
      <c r="D1589" s="1086"/>
    </row>
    <row r="1590" spans="1:7" x14ac:dyDescent="0.2">
      <c r="A1590" s="1113" t="s">
        <v>28557</v>
      </c>
      <c r="B1590" s="1112">
        <f>B1591</f>
        <v>0</v>
      </c>
      <c r="C1590" s="1112">
        <f>C1591</f>
        <v>0</v>
      </c>
      <c r="D1590" s="1112">
        <f>D1591</f>
        <v>0</v>
      </c>
    </row>
    <row r="1591" spans="1:7" x14ac:dyDescent="0.2">
      <c r="A1591" s="1111" t="s">
        <v>28556</v>
      </c>
      <c r="B1591" s="1086"/>
      <c r="C1591" s="1086"/>
      <c r="D1591" s="1086"/>
    </row>
    <row r="1592" spans="1:7" s="1082" customFormat="1" ht="18" customHeight="1" x14ac:dyDescent="0.2">
      <c r="A1592" s="1110" t="s">
        <v>29071</v>
      </c>
      <c r="B1592" s="1084">
        <f>B1577+B1584+B1590</f>
        <v>52684026</v>
      </c>
      <c r="C1592" s="1084">
        <f>C1577+C1584+C1590</f>
        <v>38647095</v>
      </c>
      <c r="D1592" s="1084">
        <f>D1577+D1584+D1590</f>
        <v>41613898</v>
      </c>
      <c r="E1592" s="1083"/>
      <c r="F1592" s="1083"/>
      <c r="G1592" s="1083"/>
    </row>
    <row r="1593" spans="1:7" s="1115" customFormat="1" ht="27.75" customHeight="1" x14ac:dyDescent="0.2">
      <c r="A1593" s="1593" t="s">
        <v>28580</v>
      </c>
      <c r="B1593" s="1593"/>
      <c r="C1593" s="1593"/>
      <c r="D1593" s="1593"/>
      <c r="E1593" s="1116"/>
      <c r="F1593" s="1116"/>
      <c r="G1593" s="1116"/>
    </row>
    <row r="1594" spans="1:7" s="1115" customFormat="1" x14ac:dyDescent="0.2">
      <c r="A1594" s="1118"/>
      <c r="B1594" s="1120"/>
      <c r="C1594" s="1120"/>
      <c r="D1594" s="1120"/>
      <c r="E1594" s="1116"/>
      <c r="F1594" s="1116"/>
      <c r="G1594" s="1116"/>
    </row>
    <row r="1595" spans="1:7" s="1115" customFormat="1" x14ac:dyDescent="0.2">
      <c r="A1595" s="1118"/>
      <c r="B1595" s="1117"/>
      <c r="C1595" s="1117"/>
      <c r="D1595" s="1117"/>
      <c r="E1595" s="1116"/>
      <c r="F1595" s="1116"/>
      <c r="G1595" s="1116"/>
    </row>
    <row r="1596" spans="1:7" s="1088" customFormat="1" ht="28.35" customHeight="1" x14ac:dyDescent="0.2">
      <c r="A1596" s="1091" t="s">
        <v>28576</v>
      </c>
      <c r="B1596" s="1114">
        <v>2019</v>
      </c>
      <c r="C1596" s="1114" t="s">
        <v>28527</v>
      </c>
      <c r="D1596" s="1114" t="s">
        <v>28526</v>
      </c>
      <c r="E1596" s="1089"/>
      <c r="F1596" s="1089"/>
      <c r="G1596" s="1089"/>
    </row>
    <row r="1597" spans="1:7" x14ac:dyDescent="0.2">
      <c r="A1597" s="1113" t="s">
        <v>28570</v>
      </c>
      <c r="B1597" s="1112">
        <f>SUM(B1598:B1603)</f>
        <v>45887552.49000001</v>
      </c>
      <c r="C1597" s="1112">
        <f>SUM(C1598:C1603)</f>
        <v>37991962</v>
      </c>
      <c r="D1597" s="1112">
        <f>SUM(D1598:D1603)</f>
        <v>39599684</v>
      </c>
    </row>
    <row r="1598" spans="1:7" x14ac:dyDescent="0.2">
      <c r="A1598" s="1111" t="s">
        <v>28569</v>
      </c>
      <c r="B1598" s="1086"/>
      <c r="C1598" s="1086"/>
      <c r="D1598" s="1086"/>
    </row>
    <row r="1599" spans="1:7" x14ac:dyDescent="0.2">
      <c r="A1599" s="1111" t="s">
        <v>28568</v>
      </c>
      <c r="B1599" s="1086"/>
      <c r="C1599" s="1086"/>
      <c r="D1599" s="1086"/>
    </row>
    <row r="1600" spans="1:7" x14ac:dyDescent="0.2">
      <c r="A1600" s="1111" t="s">
        <v>28567</v>
      </c>
      <c r="B1600" s="1086">
        <v>9448.51</v>
      </c>
      <c r="C1600" s="1086"/>
      <c r="D1600" s="1086"/>
    </row>
    <row r="1601" spans="1:11" x14ac:dyDescent="0.2">
      <c r="A1601" s="1111" t="s">
        <v>28566</v>
      </c>
      <c r="B1601" s="1086">
        <v>45114416.830000006</v>
      </c>
      <c r="C1601" s="1086">
        <v>37787564</v>
      </c>
      <c r="D1601" s="1086">
        <v>39599684</v>
      </c>
    </row>
    <row r="1602" spans="1:11" x14ac:dyDescent="0.2">
      <c r="A1602" s="1111" t="s">
        <v>28565</v>
      </c>
      <c r="B1602" s="1086">
        <v>117615.81</v>
      </c>
      <c r="C1602" s="1086">
        <v>118553</v>
      </c>
      <c r="D1602" s="1086"/>
    </row>
    <row r="1603" spans="1:11" x14ac:dyDescent="0.2">
      <c r="A1603" s="1111" t="s">
        <v>28564</v>
      </c>
      <c r="B1603" s="1086">
        <v>646071.34000000008</v>
      </c>
      <c r="C1603" s="1086">
        <v>85845</v>
      </c>
      <c r="D1603" s="1086"/>
    </row>
    <row r="1604" spans="1:11" x14ac:dyDescent="0.2">
      <c r="A1604" s="1113" t="s">
        <v>28563</v>
      </c>
      <c r="B1604" s="1112">
        <f>SUM(B1605:B1609)</f>
        <v>1807554.32</v>
      </c>
      <c r="C1604" s="1112">
        <f>SUM(C1605:C1609)</f>
        <v>104290</v>
      </c>
      <c r="D1604" s="1112">
        <f>SUM(D1605:D1609)</f>
        <v>2014214</v>
      </c>
    </row>
    <row r="1605" spans="1:11" x14ac:dyDescent="0.2">
      <c r="A1605" s="1111" t="s">
        <v>28562</v>
      </c>
      <c r="B1605" s="1086"/>
      <c r="C1605" s="1086"/>
      <c r="D1605" s="1086"/>
    </row>
    <row r="1606" spans="1:11" x14ac:dyDescent="0.2">
      <c r="A1606" s="1111" t="s">
        <v>28561</v>
      </c>
      <c r="B1606" s="1086"/>
      <c r="C1606" s="1086"/>
      <c r="D1606" s="1086"/>
    </row>
    <row r="1607" spans="1:11" x14ac:dyDescent="0.2">
      <c r="A1607" s="1111" t="s">
        <v>28560</v>
      </c>
      <c r="B1607" s="1086"/>
      <c r="C1607" s="1086"/>
      <c r="D1607" s="1086"/>
    </row>
    <row r="1608" spans="1:11" x14ac:dyDescent="0.2">
      <c r="A1608" s="1111" t="s">
        <v>28559</v>
      </c>
      <c r="B1608" s="1086">
        <v>1807554.32</v>
      </c>
      <c r="C1608" s="1086">
        <v>104290</v>
      </c>
      <c r="D1608" s="1086">
        <v>2014214</v>
      </c>
    </row>
    <row r="1609" spans="1:11" x14ac:dyDescent="0.2">
      <c r="A1609" s="1111" t="s">
        <v>28558</v>
      </c>
      <c r="B1609" s="1086"/>
      <c r="C1609" s="1086"/>
      <c r="D1609" s="1086"/>
    </row>
    <row r="1610" spans="1:11" x14ac:dyDescent="0.2">
      <c r="A1610" s="1113" t="s">
        <v>28557</v>
      </c>
      <c r="B1610" s="1112">
        <f>B1611</f>
        <v>0</v>
      </c>
      <c r="C1610" s="1112">
        <f>C1611</f>
        <v>0</v>
      </c>
      <c r="D1610" s="1112">
        <f>D1611</f>
        <v>0</v>
      </c>
    </row>
    <row r="1611" spans="1:11" x14ac:dyDescent="0.2">
      <c r="A1611" s="1111" t="s">
        <v>28556</v>
      </c>
      <c r="B1611" s="1086"/>
      <c r="C1611" s="1086"/>
      <c r="D1611" s="1086"/>
    </row>
    <row r="1612" spans="1:11" s="1082" customFormat="1" ht="18" customHeight="1" x14ac:dyDescent="0.2">
      <c r="A1612" s="1110" t="s">
        <v>29071</v>
      </c>
      <c r="B1612" s="1084">
        <f>B1597+B1604+B1610</f>
        <v>47695106.81000001</v>
      </c>
      <c r="C1612" s="1084">
        <f>C1597+C1604+C1610</f>
        <v>38096252</v>
      </c>
      <c r="D1612" s="1084">
        <f>D1597+D1604+D1610</f>
        <v>41613898</v>
      </c>
      <c r="E1612" s="1083"/>
      <c r="F1612" s="1083"/>
      <c r="G1612" s="1083"/>
    </row>
    <row r="1613" spans="1:11" x14ac:dyDescent="0.2">
      <c r="A1613" s="1109" t="s">
        <v>28522</v>
      </c>
    </row>
    <row r="1614" spans="1:11" x14ac:dyDescent="0.2">
      <c r="A1614" s="1102" t="s">
        <v>28521</v>
      </c>
    </row>
    <row r="1615" spans="1:11" s="1057" customFormat="1" ht="12" x14ac:dyDescent="0.2">
      <c r="A1615" s="1057" t="s">
        <v>28538</v>
      </c>
      <c r="E1615" s="1097"/>
      <c r="F1615" s="1097"/>
      <c r="G1615" s="1097"/>
      <c r="J1615" s="1097"/>
      <c r="K1615" s="1097"/>
    </row>
    <row r="1616" spans="1:11" s="1057" customFormat="1" ht="12" x14ac:dyDescent="0.2">
      <c r="A1616" s="1057" t="s">
        <v>28537</v>
      </c>
      <c r="E1616" s="1097"/>
      <c r="F1616" s="1097"/>
      <c r="G1616" s="1097"/>
      <c r="J1616" s="1097"/>
      <c r="K1616" s="1097"/>
    </row>
    <row r="1617" spans="1:11" s="1057" customFormat="1" ht="12" x14ac:dyDescent="0.2">
      <c r="E1617" s="1097"/>
      <c r="F1617" s="1097"/>
      <c r="G1617" s="1097"/>
      <c r="J1617" s="1097"/>
      <c r="K1617" s="1097"/>
    </row>
    <row r="1618" spans="1:11" s="1057" customFormat="1" ht="12" x14ac:dyDescent="0.2">
      <c r="A1618" s="1587" t="s">
        <v>28575</v>
      </c>
      <c r="B1618" s="1587"/>
      <c r="C1618" s="1587"/>
      <c r="D1618" s="1587"/>
      <c r="E1618" s="1098"/>
      <c r="F1618" s="1098"/>
      <c r="G1618" s="1098"/>
      <c r="H1618" s="1099"/>
      <c r="I1618" s="1099"/>
      <c r="J1618" s="1097"/>
      <c r="K1618" s="1097"/>
    </row>
    <row r="1619" spans="1:11" s="1057" customFormat="1" ht="12" x14ac:dyDescent="0.2">
      <c r="A1619" s="1587" t="s">
        <v>627</v>
      </c>
      <c r="B1619" s="1587"/>
      <c r="C1619" s="1587"/>
      <c r="D1619" s="1587"/>
      <c r="E1619" s="1098"/>
      <c r="F1619" s="1098"/>
      <c r="G1619" s="1098"/>
      <c r="H1619" s="1099"/>
      <c r="I1619" s="1099"/>
      <c r="J1619" s="1097"/>
      <c r="K1619" s="1097"/>
    </row>
    <row r="1620" spans="1:11" s="1057" customFormat="1" ht="12" x14ac:dyDescent="0.2">
      <c r="A1620" s="1587" t="s">
        <v>28574</v>
      </c>
      <c r="B1620" s="1587"/>
      <c r="C1620" s="1587"/>
      <c r="D1620" s="1587"/>
      <c r="E1620" s="1098"/>
      <c r="F1620" s="1098"/>
      <c r="G1620" s="1098"/>
      <c r="H1620" s="1099"/>
      <c r="I1620" s="1099"/>
      <c r="J1620" s="1097"/>
      <c r="K1620" s="1097"/>
    </row>
    <row r="1621" spans="1:11" s="1057" customFormat="1" ht="12" x14ac:dyDescent="0.2">
      <c r="A1621" s="1587" t="s">
        <v>28534</v>
      </c>
      <c r="B1621" s="1587"/>
      <c r="C1621" s="1587"/>
      <c r="D1621" s="1587"/>
      <c r="E1621" s="1098"/>
      <c r="F1621" s="1098"/>
      <c r="G1621" s="1098"/>
      <c r="H1621" s="1099"/>
      <c r="I1621" s="1099"/>
      <c r="J1621" s="1097"/>
      <c r="K1621" s="1097"/>
    </row>
    <row r="1622" spans="1:11" x14ac:dyDescent="0.2">
      <c r="A1622" s="1057"/>
      <c r="B1622" s="1057"/>
    </row>
    <row r="1623" spans="1:11" ht="25.5" customHeight="1" x14ac:dyDescent="0.2">
      <c r="A1623" s="1101" t="s">
        <v>28533</v>
      </c>
      <c r="B1623" s="1590" t="s">
        <v>44</v>
      </c>
      <c r="C1623" s="1590"/>
      <c r="D1623" s="1590"/>
    </row>
    <row r="1624" spans="1:11" s="1115" customFormat="1" ht="24.75" customHeight="1" x14ac:dyDescent="0.2">
      <c r="A1624" s="1118" t="s">
        <v>28532</v>
      </c>
      <c r="B1624" s="1588" t="s">
        <v>28531</v>
      </c>
      <c r="C1624" s="1588"/>
      <c r="D1624" s="1588"/>
      <c r="E1624" s="1116"/>
      <c r="F1624" s="1116"/>
      <c r="G1624" s="1116"/>
    </row>
    <row r="1625" spans="1:11" s="1088" customFormat="1" ht="28.35" customHeight="1" x14ac:dyDescent="0.2">
      <c r="A1625" s="1091" t="s">
        <v>28573</v>
      </c>
      <c r="B1625" s="1114">
        <v>2019</v>
      </c>
      <c r="C1625" s="1114">
        <v>2020</v>
      </c>
      <c r="D1625" s="1114" t="s">
        <v>28526</v>
      </c>
      <c r="E1625" s="1089"/>
      <c r="F1625" s="1089"/>
      <c r="G1625" s="1089"/>
    </row>
    <row r="1626" spans="1:11" x14ac:dyDescent="0.2">
      <c r="A1626" s="1113" t="s">
        <v>28570</v>
      </c>
      <c r="B1626" s="1112">
        <f>SUM(B1627:B1632)</f>
        <v>0</v>
      </c>
      <c r="C1626" s="1112">
        <f>SUM(C1627:C1632)</f>
        <v>0</v>
      </c>
      <c r="D1626" s="1112">
        <f>SUM(D1627:D1632)</f>
        <v>0</v>
      </c>
    </row>
    <row r="1627" spans="1:11" x14ac:dyDescent="0.2">
      <c r="A1627" s="1111" t="s">
        <v>28569</v>
      </c>
      <c r="B1627" s="1086"/>
      <c r="C1627" s="1086"/>
      <c r="D1627" s="1086"/>
    </row>
    <row r="1628" spans="1:11" x14ac:dyDescent="0.2">
      <c r="A1628" s="1111" t="s">
        <v>28568</v>
      </c>
      <c r="B1628" s="1086"/>
      <c r="C1628" s="1086"/>
      <c r="D1628" s="1086"/>
    </row>
    <row r="1629" spans="1:11" x14ac:dyDescent="0.2">
      <c r="A1629" s="1111" t="s">
        <v>28567</v>
      </c>
      <c r="B1629" s="1086"/>
      <c r="C1629" s="1086"/>
      <c r="D1629" s="1086"/>
    </row>
    <row r="1630" spans="1:11" x14ac:dyDescent="0.2">
      <c r="A1630" s="1111" t="s">
        <v>28566</v>
      </c>
      <c r="B1630" s="1086"/>
      <c r="C1630" s="1086"/>
      <c r="D1630" s="1086"/>
    </row>
    <row r="1631" spans="1:11" x14ac:dyDescent="0.2">
      <c r="A1631" s="1111" t="s">
        <v>28565</v>
      </c>
      <c r="B1631" s="1086"/>
      <c r="C1631" s="1086"/>
      <c r="D1631" s="1086"/>
    </row>
    <row r="1632" spans="1:11" x14ac:dyDescent="0.2">
      <c r="A1632" s="1111" t="s">
        <v>28564</v>
      </c>
      <c r="B1632" s="1086"/>
      <c r="C1632" s="1086"/>
      <c r="D1632" s="1086"/>
    </row>
    <row r="1633" spans="1:7" x14ac:dyDescent="0.2">
      <c r="A1633" s="1113" t="s">
        <v>28563</v>
      </c>
      <c r="B1633" s="1112">
        <f>SUM(B1634:B1638)</f>
        <v>12488800</v>
      </c>
      <c r="C1633" s="1112">
        <f>SUM(C1634:C1638)</f>
        <v>11983255</v>
      </c>
      <c r="D1633" s="1112">
        <f>SUM(D1634:D1638)</f>
        <v>15063063</v>
      </c>
    </row>
    <row r="1634" spans="1:7" x14ac:dyDescent="0.2">
      <c r="A1634" s="1111" t="s">
        <v>28562</v>
      </c>
      <c r="B1634" s="1086"/>
      <c r="C1634" s="1086"/>
      <c r="D1634" s="1086"/>
    </row>
    <row r="1635" spans="1:7" x14ac:dyDescent="0.2">
      <c r="A1635" s="1111" t="s">
        <v>28561</v>
      </c>
      <c r="B1635" s="1086"/>
      <c r="C1635" s="1086"/>
      <c r="D1635" s="1086"/>
    </row>
    <row r="1636" spans="1:7" x14ac:dyDescent="0.2">
      <c r="A1636" s="1111" t="s">
        <v>28560</v>
      </c>
      <c r="B1636" s="1086"/>
      <c r="C1636" s="1086"/>
      <c r="D1636" s="1086"/>
    </row>
    <row r="1637" spans="1:7" x14ac:dyDescent="0.2">
      <c r="A1637" s="1111" t="s">
        <v>28559</v>
      </c>
      <c r="B1637" s="1086">
        <v>12488800</v>
      </c>
      <c r="C1637" s="1086">
        <v>11983255</v>
      </c>
      <c r="D1637" s="1086">
        <v>15063063</v>
      </c>
    </row>
    <row r="1638" spans="1:7" x14ac:dyDescent="0.2">
      <c r="A1638" s="1111" t="s">
        <v>28558</v>
      </c>
      <c r="B1638" s="1086"/>
      <c r="C1638" s="1086"/>
      <c r="D1638" s="1086"/>
    </row>
    <row r="1639" spans="1:7" x14ac:dyDescent="0.2">
      <c r="A1639" s="1113" t="s">
        <v>28557</v>
      </c>
      <c r="B1639" s="1112">
        <f>B1640</f>
        <v>0</v>
      </c>
      <c r="C1639" s="1112">
        <f>C1640</f>
        <v>0</v>
      </c>
      <c r="D1639" s="1112">
        <f>D1640</f>
        <v>0</v>
      </c>
    </row>
    <row r="1640" spans="1:7" x14ac:dyDescent="0.2">
      <c r="A1640" s="1111" t="s">
        <v>28556</v>
      </c>
      <c r="B1640" s="1086"/>
      <c r="C1640" s="1086"/>
      <c r="D1640" s="1086"/>
    </row>
    <row r="1641" spans="1:7" s="1082" customFormat="1" ht="18" customHeight="1" x14ac:dyDescent="0.2">
      <c r="A1641" s="1110" t="s">
        <v>29071</v>
      </c>
      <c r="B1641" s="1084">
        <f>B1626+B1633+B1639</f>
        <v>12488800</v>
      </c>
      <c r="C1641" s="1084">
        <f>C1626+C1633+C1639</f>
        <v>11983255</v>
      </c>
      <c r="D1641" s="1084">
        <f>D1626+D1633+D1639</f>
        <v>15063063</v>
      </c>
      <c r="E1641" s="1083"/>
      <c r="F1641" s="1083"/>
      <c r="G1641" s="1083"/>
    </row>
    <row r="1642" spans="1:7" s="1115" customFormat="1" x14ac:dyDescent="0.2">
      <c r="A1642" s="1118"/>
      <c r="B1642" s="1119"/>
      <c r="C1642" s="1119"/>
      <c r="D1642" s="1119"/>
      <c r="E1642" s="1116"/>
      <c r="F1642" s="1116"/>
      <c r="G1642" s="1116"/>
    </row>
    <row r="1643" spans="1:7" s="1115" customFormat="1" x14ac:dyDescent="0.2">
      <c r="A1643" s="1118"/>
      <c r="B1643" s="1117"/>
      <c r="C1643" s="1117"/>
      <c r="D1643" s="1117"/>
      <c r="E1643" s="1116"/>
      <c r="F1643" s="1116"/>
      <c r="G1643" s="1116"/>
    </row>
    <row r="1644" spans="1:7" s="1088" customFormat="1" ht="28.35" customHeight="1" x14ac:dyDescent="0.2">
      <c r="A1644" s="1091" t="s">
        <v>28572</v>
      </c>
      <c r="B1644" s="1114">
        <v>2019</v>
      </c>
      <c r="C1644" s="1114" t="s">
        <v>28527</v>
      </c>
      <c r="D1644" s="1114" t="s">
        <v>28526</v>
      </c>
      <c r="E1644" s="1089"/>
      <c r="F1644" s="1089"/>
      <c r="G1644" s="1089"/>
    </row>
    <row r="1645" spans="1:7" x14ac:dyDescent="0.2">
      <c r="A1645" s="1113" t="s">
        <v>28570</v>
      </c>
      <c r="B1645" s="1112">
        <f>SUM(B1646:B1651)</f>
        <v>0</v>
      </c>
      <c r="C1645" s="1112">
        <f>SUM(C1646:C1651)</f>
        <v>0</v>
      </c>
      <c r="D1645" s="1112">
        <f>SUM(D1646:D1651)</f>
        <v>0</v>
      </c>
    </row>
    <row r="1646" spans="1:7" x14ac:dyDescent="0.2">
      <c r="A1646" s="1111" t="s">
        <v>28569</v>
      </c>
      <c r="B1646" s="1086"/>
      <c r="C1646" s="1086"/>
      <c r="D1646" s="1086"/>
    </row>
    <row r="1647" spans="1:7" x14ac:dyDescent="0.2">
      <c r="A1647" s="1111" t="s">
        <v>28568</v>
      </c>
      <c r="B1647" s="1086"/>
      <c r="C1647" s="1086"/>
      <c r="D1647" s="1086"/>
    </row>
    <row r="1648" spans="1:7" x14ac:dyDescent="0.2">
      <c r="A1648" s="1111" t="s">
        <v>28567</v>
      </c>
      <c r="B1648" s="1086"/>
      <c r="C1648" s="1086"/>
      <c r="D1648" s="1086"/>
    </row>
    <row r="1649" spans="1:7" x14ac:dyDescent="0.2">
      <c r="A1649" s="1111" t="s">
        <v>28566</v>
      </c>
      <c r="B1649" s="1086"/>
      <c r="C1649" s="1086"/>
      <c r="D1649" s="1086"/>
    </row>
    <row r="1650" spans="1:7" x14ac:dyDescent="0.2">
      <c r="A1650" s="1111" t="s">
        <v>28565</v>
      </c>
      <c r="B1650" s="1086"/>
      <c r="C1650" s="1086"/>
      <c r="D1650" s="1086"/>
    </row>
    <row r="1651" spans="1:7" x14ac:dyDescent="0.2">
      <c r="A1651" s="1111" t="s">
        <v>28564</v>
      </c>
      <c r="B1651" s="1086"/>
      <c r="C1651" s="1086"/>
      <c r="D1651" s="1086"/>
    </row>
    <row r="1652" spans="1:7" x14ac:dyDescent="0.2">
      <c r="A1652" s="1113" t="s">
        <v>28563</v>
      </c>
      <c r="B1652" s="1112">
        <f>SUM(B1653:B1657)</f>
        <v>848580</v>
      </c>
      <c r="C1652" s="1112">
        <f>SUM(C1653:C1657)</f>
        <v>11983255</v>
      </c>
      <c r="D1652" s="1112">
        <f>SUM(D1653:D1657)</f>
        <v>15063063</v>
      </c>
    </row>
    <row r="1653" spans="1:7" x14ac:dyDescent="0.2">
      <c r="A1653" s="1111" t="s">
        <v>28562</v>
      </c>
      <c r="B1653" s="1086"/>
      <c r="C1653" s="1086"/>
      <c r="D1653" s="1086"/>
    </row>
    <row r="1654" spans="1:7" x14ac:dyDescent="0.2">
      <c r="A1654" s="1111" t="s">
        <v>28561</v>
      </c>
      <c r="B1654" s="1086"/>
      <c r="C1654" s="1086"/>
      <c r="D1654" s="1086"/>
    </row>
    <row r="1655" spans="1:7" x14ac:dyDescent="0.2">
      <c r="A1655" s="1111" t="s">
        <v>28560</v>
      </c>
      <c r="B1655" s="1086"/>
      <c r="C1655" s="1086"/>
      <c r="D1655" s="1086"/>
    </row>
    <row r="1656" spans="1:7" x14ac:dyDescent="0.2">
      <c r="A1656" s="1111" t="s">
        <v>28559</v>
      </c>
      <c r="B1656" s="1086">
        <v>848580</v>
      </c>
      <c r="C1656" s="1086">
        <v>11983255</v>
      </c>
      <c r="D1656" s="1086">
        <v>15063063</v>
      </c>
    </row>
    <row r="1657" spans="1:7" x14ac:dyDescent="0.2">
      <c r="A1657" s="1111" t="s">
        <v>28558</v>
      </c>
      <c r="B1657" s="1086"/>
      <c r="C1657" s="1086"/>
      <c r="D1657" s="1086"/>
    </row>
    <row r="1658" spans="1:7" x14ac:dyDescent="0.2">
      <c r="A1658" s="1113" t="s">
        <v>28557</v>
      </c>
      <c r="B1658" s="1112">
        <f>B1659</f>
        <v>0</v>
      </c>
      <c r="C1658" s="1112">
        <f>C1659</f>
        <v>0</v>
      </c>
      <c r="D1658" s="1112">
        <f>D1659</f>
        <v>0</v>
      </c>
    </row>
    <row r="1659" spans="1:7" x14ac:dyDescent="0.2">
      <c r="A1659" s="1111" t="s">
        <v>28556</v>
      </c>
      <c r="B1659" s="1086"/>
      <c r="C1659" s="1086"/>
      <c r="D1659" s="1086"/>
    </row>
    <row r="1660" spans="1:7" s="1082" customFormat="1" ht="18" customHeight="1" x14ac:dyDescent="0.2">
      <c r="A1660" s="1110" t="s">
        <v>29071</v>
      </c>
      <c r="B1660" s="1084">
        <f>B1645+B1652+B1658</f>
        <v>848580</v>
      </c>
      <c r="C1660" s="1084">
        <f>C1645+C1652+C1658</f>
        <v>11983255</v>
      </c>
      <c r="D1660" s="1084">
        <f>D1645+D1652+D1658</f>
        <v>15063063</v>
      </c>
      <c r="E1660" s="1083"/>
      <c r="F1660" s="1083"/>
      <c r="G1660" s="1083"/>
    </row>
    <row r="1661" spans="1:7" s="1115" customFormat="1" x14ac:dyDescent="0.2">
      <c r="A1661" s="1118"/>
      <c r="B1661" s="1119"/>
      <c r="C1661" s="1119"/>
      <c r="D1661" s="1119"/>
      <c r="E1661" s="1116"/>
      <c r="F1661" s="1116"/>
      <c r="G1661" s="1116"/>
    </row>
    <row r="1662" spans="1:7" s="1115" customFormat="1" x14ac:dyDescent="0.2">
      <c r="A1662" s="1118"/>
      <c r="B1662" s="1117"/>
      <c r="C1662" s="1117"/>
      <c r="D1662" s="1117"/>
      <c r="E1662" s="1116"/>
      <c r="F1662" s="1116"/>
      <c r="G1662" s="1116"/>
    </row>
    <row r="1663" spans="1:7" s="1088" customFormat="1" ht="28.35" customHeight="1" x14ac:dyDescent="0.2">
      <c r="A1663" s="1091" t="s">
        <v>28571</v>
      </c>
      <c r="B1663" s="1114">
        <v>2019</v>
      </c>
      <c r="C1663" s="1114" t="s">
        <v>28527</v>
      </c>
      <c r="D1663" s="1114" t="s">
        <v>28526</v>
      </c>
      <c r="E1663" s="1089"/>
      <c r="F1663" s="1089"/>
      <c r="G1663" s="1089"/>
    </row>
    <row r="1664" spans="1:7" x14ac:dyDescent="0.2">
      <c r="A1664" s="1113" t="s">
        <v>28570</v>
      </c>
      <c r="B1664" s="1112">
        <f>SUM(B1665:B1670)</f>
        <v>0</v>
      </c>
      <c r="C1664" s="1112">
        <f>SUM(C1665:C1670)</f>
        <v>0</v>
      </c>
      <c r="D1664" s="1112">
        <f>SUM(D1665:D1670)</f>
        <v>0</v>
      </c>
    </row>
    <row r="1665" spans="1:7" x14ac:dyDescent="0.2">
      <c r="A1665" s="1111" t="s">
        <v>28569</v>
      </c>
      <c r="B1665" s="1086"/>
      <c r="C1665" s="1086"/>
      <c r="D1665" s="1086"/>
    </row>
    <row r="1666" spans="1:7" x14ac:dyDescent="0.2">
      <c r="A1666" s="1111" t="s">
        <v>28568</v>
      </c>
      <c r="B1666" s="1086"/>
      <c r="C1666" s="1086"/>
      <c r="D1666" s="1086"/>
    </row>
    <row r="1667" spans="1:7" x14ac:dyDescent="0.2">
      <c r="A1667" s="1111" t="s">
        <v>28567</v>
      </c>
      <c r="B1667" s="1086"/>
      <c r="C1667" s="1086"/>
      <c r="D1667" s="1086"/>
    </row>
    <row r="1668" spans="1:7" x14ac:dyDescent="0.2">
      <c r="A1668" s="1111" t="s">
        <v>28566</v>
      </c>
      <c r="B1668" s="1086"/>
      <c r="C1668" s="1086"/>
      <c r="D1668" s="1086"/>
    </row>
    <row r="1669" spans="1:7" x14ac:dyDescent="0.2">
      <c r="A1669" s="1111" t="s">
        <v>28565</v>
      </c>
      <c r="B1669" s="1086"/>
      <c r="C1669" s="1086"/>
      <c r="D1669" s="1086"/>
    </row>
    <row r="1670" spans="1:7" x14ac:dyDescent="0.2">
      <c r="A1670" s="1111" t="s">
        <v>28564</v>
      </c>
      <c r="B1670" s="1086"/>
      <c r="C1670" s="1086"/>
      <c r="D1670" s="1086"/>
    </row>
    <row r="1671" spans="1:7" x14ac:dyDescent="0.2">
      <c r="A1671" s="1113" t="s">
        <v>28563</v>
      </c>
      <c r="B1671" s="1112">
        <f>SUM(B1672:B1676)</f>
        <v>788405.34</v>
      </c>
      <c r="C1671" s="1112">
        <f>SUM(C1672:C1676)</f>
        <v>7396074</v>
      </c>
      <c r="D1671" s="1112">
        <f>SUM(D1672:D1676)</f>
        <v>15063063</v>
      </c>
    </row>
    <row r="1672" spans="1:7" x14ac:dyDescent="0.2">
      <c r="A1672" s="1111" t="s">
        <v>28562</v>
      </c>
      <c r="B1672" s="1086"/>
      <c r="C1672" s="1086"/>
      <c r="D1672" s="1086"/>
    </row>
    <row r="1673" spans="1:7" x14ac:dyDescent="0.2">
      <c r="A1673" s="1111" t="s">
        <v>28561</v>
      </c>
      <c r="B1673" s="1086"/>
      <c r="C1673" s="1086"/>
      <c r="D1673" s="1086"/>
    </row>
    <row r="1674" spans="1:7" x14ac:dyDescent="0.2">
      <c r="A1674" s="1111" t="s">
        <v>28560</v>
      </c>
      <c r="B1674" s="1086"/>
      <c r="C1674" s="1086"/>
      <c r="D1674" s="1086"/>
    </row>
    <row r="1675" spans="1:7" x14ac:dyDescent="0.2">
      <c r="A1675" s="1111" t="s">
        <v>28559</v>
      </c>
      <c r="B1675" s="1086">
        <v>788405.34</v>
      </c>
      <c r="C1675" s="1086">
        <v>7396074</v>
      </c>
      <c r="D1675" s="1086">
        <v>15063063</v>
      </c>
    </row>
    <row r="1676" spans="1:7" x14ac:dyDescent="0.2">
      <c r="A1676" s="1111" t="s">
        <v>28558</v>
      </c>
      <c r="B1676" s="1086"/>
      <c r="C1676" s="1086"/>
      <c r="D1676" s="1086"/>
    </row>
    <row r="1677" spans="1:7" x14ac:dyDescent="0.2">
      <c r="A1677" s="1113" t="s">
        <v>28557</v>
      </c>
      <c r="B1677" s="1112">
        <f>B1678</f>
        <v>0</v>
      </c>
      <c r="C1677" s="1112">
        <f>C1678</f>
        <v>0</v>
      </c>
      <c r="D1677" s="1112">
        <f>D1678</f>
        <v>0</v>
      </c>
    </row>
    <row r="1678" spans="1:7" x14ac:dyDescent="0.2">
      <c r="A1678" s="1111" t="s">
        <v>28556</v>
      </c>
      <c r="B1678" s="1086"/>
      <c r="C1678" s="1086"/>
      <c r="D1678" s="1086"/>
    </row>
    <row r="1679" spans="1:7" s="1082" customFormat="1" ht="18" customHeight="1" x14ac:dyDescent="0.2">
      <c r="A1679" s="1110" t="s">
        <v>29071</v>
      </c>
      <c r="B1679" s="1084">
        <f>B1664+B1671+B1677</f>
        <v>788405.34</v>
      </c>
      <c r="C1679" s="1084">
        <f>C1664+C1671+C1677</f>
        <v>7396074</v>
      </c>
      <c r="D1679" s="1084">
        <f>D1664+D1671+D1677</f>
        <v>15063063</v>
      </c>
      <c r="E1679" s="1083"/>
      <c r="F1679" s="1083"/>
      <c r="G1679" s="1083"/>
    </row>
    <row r="1680" spans="1:7" x14ac:dyDescent="0.2">
      <c r="A1680" s="1109" t="s">
        <v>28522</v>
      </c>
    </row>
    <row r="1681" spans="1:11" x14ac:dyDescent="0.2">
      <c r="A1681" s="1102" t="s">
        <v>28521</v>
      </c>
    </row>
    <row r="1682" spans="1:11" s="1057" customFormat="1" ht="12" x14ac:dyDescent="0.2">
      <c r="A1682" s="1057" t="s">
        <v>28538</v>
      </c>
      <c r="E1682" s="1097"/>
      <c r="F1682" s="1097"/>
      <c r="G1682" s="1097"/>
      <c r="J1682" s="1097"/>
      <c r="K1682" s="1097"/>
    </row>
    <row r="1683" spans="1:11" s="1057" customFormat="1" ht="12" x14ac:dyDescent="0.2">
      <c r="A1683" s="1057" t="s">
        <v>28537</v>
      </c>
      <c r="E1683" s="1097"/>
      <c r="F1683" s="1097"/>
      <c r="G1683" s="1097"/>
      <c r="J1683" s="1097"/>
      <c r="K1683" s="1097"/>
    </row>
    <row r="1684" spans="1:11" s="1057" customFormat="1" ht="12" x14ac:dyDescent="0.2">
      <c r="E1684" s="1097"/>
      <c r="F1684" s="1097"/>
      <c r="G1684" s="1097"/>
      <c r="J1684" s="1097"/>
      <c r="K1684" s="1097"/>
    </row>
    <row r="1685" spans="1:11" s="1057" customFormat="1" ht="12" x14ac:dyDescent="0.2">
      <c r="A1685" s="1587" t="s">
        <v>28575</v>
      </c>
      <c r="B1685" s="1587"/>
      <c r="C1685" s="1587"/>
      <c r="D1685" s="1587"/>
      <c r="E1685" s="1098"/>
      <c r="F1685" s="1098"/>
      <c r="G1685" s="1098"/>
      <c r="H1685" s="1099"/>
      <c r="I1685" s="1099"/>
      <c r="J1685" s="1097"/>
      <c r="K1685" s="1097"/>
    </row>
    <row r="1686" spans="1:11" s="1057" customFormat="1" ht="12" x14ac:dyDescent="0.2">
      <c r="A1686" s="1587" t="s">
        <v>627</v>
      </c>
      <c r="B1686" s="1587"/>
      <c r="C1686" s="1587"/>
      <c r="D1686" s="1587"/>
      <c r="E1686" s="1098"/>
      <c r="F1686" s="1098"/>
      <c r="G1686" s="1098"/>
      <c r="H1686" s="1099"/>
      <c r="I1686" s="1099"/>
      <c r="J1686" s="1097"/>
      <c r="K1686" s="1097"/>
    </row>
    <row r="1687" spans="1:11" s="1057" customFormat="1" ht="12" x14ac:dyDescent="0.2">
      <c r="A1687" s="1587" t="s">
        <v>28574</v>
      </c>
      <c r="B1687" s="1587"/>
      <c r="C1687" s="1587"/>
      <c r="D1687" s="1587"/>
      <c r="E1687" s="1098"/>
      <c r="F1687" s="1098"/>
      <c r="G1687" s="1098"/>
      <c r="H1687" s="1099"/>
      <c r="I1687" s="1099"/>
      <c r="J1687" s="1097"/>
      <c r="K1687" s="1097"/>
    </row>
    <row r="1688" spans="1:11" s="1057" customFormat="1" ht="12" x14ac:dyDescent="0.2">
      <c r="A1688" s="1587" t="s">
        <v>28534</v>
      </c>
      <c r="B1688" s="1587"/>
      <c r="C1688" s="1587"/>
      <c r="D1688" s="1587"/>
      <c r="E1688" s="1098"/>
      <c r="F1688" s="1098"/>
      <c r="G1688" s="1098"/>
      <c r="H1688" s="1099"/>
      <c r="I1688" s="1099"/>
      <c r="J1688" s="1097"/>
      <c r="K1688" s="1097"/>
    </row>
    <row r="1689" spans="1:11" x14ac:dyDescent="0.2">
      <c r="A1689" s="1057"/>
      <c r="B1689" s="1057"/>
    </row>
    <row r="1690" spans="1:11" ht="25.5" customHeight="1" x14ac:dyDescent="0.2">
      <c r="A1690" s="1101" t="s">
        <v>28533</v>
      </c>
      <c r="B1690" s="1590" t="s">
        <v>44</v>
      </c>
      <c r="C1690" s="1590"/>
      <c r="D1690" s="1590"/>
    </row>
    <row r="1691" spans="1:11" s="1115" customFormat="1" ht="24.75" customHeight="1" x14ac:dyDescent="0.2">
      <c r="A1691" s="1118" t="s">
        <v>28532</v>
      </c>
      <c r="B1691" s="1588" t="s">
        <v>28579</v>
      </c>
      <c r="C1691" s="1588"/>
      <c r="D1691" s="1588"/>
      <c r="E1691" s="1116"/>
      <c r="F1691" s="1116"/>
      <c r="G1691" s="1116"/>
    </row>
    <row r="1692" spans="1:11" s="1088" customFormat="1" ht="28.35" customHeight="1" x14ac:dyDescent="0.2">
      <c r="A1692" s="1091" t="s">
        <v>28573</v>
      </c>
      <c r="B1692" s="1114">
        <v>2019</v>
      </c>
      <c r="C1692" s="1114">
        <v>2020</v>
      </c>
      <c r="D1692" s="1114" t="s">
        <v>28526</v>
      </c>
      <c r="E1692" s="1089"/>
      <c r="F1692" s="1089"/>
      <c r="G1692" s="1089"/>
    </row>
    <row r="1693" spans="1:11" x14ac:dyDescent="0.2">
      <c r="A1693" s="1113" t="s">
        <v>28570</v>
      </c>
      <c r="B1693" s="1112">
        <f>SUM(B1694:B1699)</f>
        <v>0</v>
      </c>
      <c r="C1693" s="1112">
        <f>SUM(C1694:C1699)</f>
        <v>0</v>
      </c>
      <c r="D1693" s="1112">
        <f>SUM(D1694:D1699)</f>
        <v>2196</v>
      </c>
    </row>
    <row r="1694" spans="1:11" x14ac:dyDescent="0.2">
      <c r="A1694" s="1111" t="s">
        <v>28569</v>
      </c>
      <c r="B1694" s="1086"/>
      <c r="C1694" s="1086"/>
      <c r="D1694" s="1086"/>
    </row>
    <row r="1695" spans="1:11" x14ac:dyDescent="0.2">
      <c r="A1695" s="1111" t="s">
        <v>28568</v>
      </c>
      <c r="B1695" s="1086"/>
      <c r="C1695" s="1086"/>
      <c r="D1695" s="1086"/>
    </row>
    <row r="1696" spans="1:11" x14ac:dyDescent="0.2">
      <c r="A1696" s="1111" t="s">
        <v>28567</v>
      </c>
      <c r="B1696" s="1086"/>
      <c r="C1696" s="1086"/>
      <c r="D1696" s="1086"/>
    </row>
    <row r="1697" spans="1:7" x14ac:dyDescent="0.2">
      <c r="A1697" s="1111" t="s">
        <v>28566</v>
      </c>
      <c r="B1697" s="1086"/>
      <c r="C1697" s="1086"/>
      <c r="D1697" s="1086">
        <v>2196</v>
      </c>
    </row>
    <row r="1698" spans="1:7" x14ac:dyDescent="0.2">
      <c r="A1698" s="1111" t="s">
        <v>28565</v>
      </c>
      <c r="B1698" s="1086"/>
      <c r="C1698" s="1086"/>
      <c r="D1698" s="1086"/>
    </row>
    <row r="1699" spans="1:7" x14ac:dyDescent="0.2">
      <c r="A1699" s="1111" t="s">
        <v>28564</v>
      </c>
      <c r="B1699" s="1086"/>
      <c r="C1699" s="1086"/>
      <c r="D1699" s="1086"/>
    </row>
    <row r="1700" spans="1:7" x14ac:dyDescent="0.2">
      <c r="A1700" s="1113" t="s">
        <v>28563</v>
      </c>
      <c r="B1700" s="1112">
        <f>SUM(B1701:B1705)</f>
        <v>0</v>
      </c>
      <c r="C1700" s="1112">
        <f>SUM(C1701:C1705)</f>
        <v>0</v>
      </c>
      <c r="D1700" s="1112">
        <f>SUM(D1701:D1705)</f>
        <v>0</v>
      </c>
    </row>
    <row r="1701" spans="1:7" x14ac:dyDescent="0.2">
      <c r="A1701" s="1111" t="s">
        <v>28562</v>
      </c>
      <c r="B1701" s="1086"/>
      <c r="C1701" s="1086"/>
      <c r="D1701" s="1086"/>
    </row>
    <row r="1702" spans="1:7" x14ac:dyDescent="0.2">
      <c r="A1702" s="1111" t="s">
        <v>28561</v>
      </c>
      <c r="B1702" s="1086"/>
      <c r="C1702" s="1086"/>
      <c r="D1702" s="1086"/>
    </row>
    <row r="1703" spans="1:7" x14ac:dyDescent="0.2">
      <c r="A1703" s="1111" t="s">
        <v>28560</v>
      </c>
      <c r="B1703" s="1086"/>
      <c r="C1703" s="1086"/>
      <c r="D1703" s="1086"/>
    </row>
    <row r="1704" spans="1:7" x14ac:dyDescent="0.2">
      <c r="A1704" s="1111" t="s">
        <v>28559</v>
      </c>
      <c r="B1704" s="1086"/>
      <c r="C1704" s="1086"/>
      <c r="D1704" s="1086"/>
    </row>
    <row r="1705" spans="1:7" x14ac:dyDescent="0.2">
      <c r="A1705" s="1111" t="s">
        <v>28558</v>
      </c>
      <c r="B1705" s="1086"/>
      <c r="C1705" s="1086"/>
      <c r="D1705" s="1086"/>
    </row>
    <row r="1706" spans="1:7" x14ac:dyDescent="0.2">
      <c r="A1706" s="1113" t="s">
        <v>28557</v>
      </c>
      <c r="B1706" s="1112">
        <f>B1707</f>
        <v>0</v>
      </c>
      <c r="C1706" s="1112">
        <f>C1707</f>
        <v>0</v>
      </c>
      <c r="D1706" s="1112">
        <f>D1707</f>
        <v>0</v>
      </c>
    </row>
    <row r="1707" spans="1:7" x14ac:dyDescent="0.2">
      <c r="A1707" s="1111" t="s">
        <v>28556</v>
      </c>
      <c r="B1707" s="1086"/>
      <c r="C1707" s="1086"/>
      <c r="D1707" s="1086"/>
    </row>
    <row r="1708" spans="1:7" s="1082" customFormat="1" ht="18" customHeight="1" x14ac:dyDescent="0.2">
      <c r="A1708" s="1110" t="s">
        <v>29071</v>
      </c>
      <c r="B1708" s="1084">
        <f>B1693+B1700+B1706</f>
        <v>0</v>
      </c>
      <c r="C1708" s="1084">
        <f>C1693+C1700+C1706</f>
        <v>0</v>
      </c>
      <c r="D1708" s="1084">
        <f>D1693+D1700+D1706</f>
        <v>2196</v>
      </c>
      <c r="E1708" s="1083"/>
      <c r="F1708" s="1083"/>
      <c r="G1708" s="1083"/>
    </row>
    <row r="1709" spans="1:7" s="1115" customFormat="1" x14ac:dyDescent="0.2">
      <c r="A1709" s="1118"/>
      <c r="B1709" s="1119"/>
      <c r="C1709" s="1119"/>
      <c r="D1709" s="1119"/>
      <c r="E1709" s="1116"/>
      <c r="F1709" s="1116"/>
      <c r="G1709" s="1116"/>
    </row>
    <row r="1710" spans="1:7" s="1115" customFormat="1" x14ac:dyDescent="0.2">
      <c r="A1710" s="1118"/>
      <c r="B1710" s="1117"/>
      <c r="C1710" s="1117"/>
      <c r="D1710" s="1117"/>
      <c r="E1710" s="1116"/>
      <c r="F1710" s="1116"/>
      <c r="G1710" s="1116"/>
    </row>
    <row r="1711" spans="1:7" s="1088" customFormat="1" ht="28.35" customHeight="1" x14ac:dyDescent="0.2">
      <c r="A1711" s="1091" t="s">
        <v>28572</v>
      </c>
      <c r="B1711" s="1114">
        <v>2019</v>
      </c>
      <c r="C1711" s="1114" t="s">
        <v>28527</v>
      </c>
      <c r="D1711" s="1114" t="s">
        <v>28526</v>
      </c>
      <c r="E1711" s="1089"/>
      <c r="F1711" s="1089"/>
      <c r="G1711" s="1089"/>
    </row>
    <row r="1712" spans="1:7" x14ac:dyDescent="0.2">
      <c r="A1712" s="1113" t="s">
        <v>28570</v>
      </c>
      <c r="B1712" s="1112">
        <f>SUM(B1713:B1718)</f>
        <v>0</v>
      </c>
      <c r="C1712" s="1112">
        <f>SUM(C1713:C1718)</f>
        <v>0</v>
      </c>
      <c r="D1712" s="1112">
        <f>SUM(D1713:D1718)</f>
        <v>2196</v>
      </c>
    </row>
    <row r="1713" spans="1:7" x14ac:dyDescent="0.2">
      <c r="A1713" s="1111" t="s">
        <v>28569</v>
      </c>
      <c r="B1713" s="1086"/>
      <c r="C1713" s="1086"/>
      <c r="D1713" s="1086"/>
    </row>
    <row r="1714" spans="1:7" x14ac:dyDescent="0.2">
      <c r="A1714" s="1111" t="s">
        <v>28568</v>
      </c>
      <c r="B1714" s="1086"/>
      <c r="C1714" s="1086"/>
      <c r="D1714" s="1086"/>
    </row>
    <row r="1715" spans="1:7" x14ac:dyDescent="0.2">
      <c r="A1715" s="1111" t="s">
        <v>28567</v>
      </c>
      <c r="B1715" s="1086"/>
      <c r="C1715" s="1086"/>
      <c r="D1715" s="1086"/>
    </row>
    <row r="1716" spans="1:7" x14ac:dyDescent="0.2">
      <c r="A1716" s="1111" t="s">
        <v>28566</v>
      </c>
      <c r="B1716" s="1086"/>
      <c r="C1716" s="1086"/>
      <c r="D1716" s="1086">
        <v>2196</v>
      </c>
    </row>
    <row r="1717" spans="1:7" x14ac:dyDescent="0.2">
      <c r="A1717" s="1111" t="s">
        <v>28565</v>
      </c>
      <c r="B1717" s="1086"/>
      <c r="C1717" s="1086"/>
      <c r="D1717" s="1086"/>
    </row>
    <row r="1718" spans="1:7" x14ac:dyDescent="0.2">
      <c r="A1718" s="1111" t="s">
        <v>28564</v>
      </c>
      <c r="B1718" s="1086"/>
      <c r="C1718" s="1086"/>
      <c r="D1718" s="1086"/>
    </row>
    <row r="1719" spans="1:7" x14ac:dyDescent="0.2">
      <c r="A1719" s="1113" t="s">
        <v>28563</v>
      </c>
      <c r="B1719" s="1112">
        <f>SUM(B1720:B1724)</f>
        <v>0</v>
      </c>
      <c r="C1719" s="1112">
        <f>SUM(C1720:C1724)</f>
        <v>0</v>
      </c>
      <c r="D1719" s="1112">
        <f>SUM(D1720:D1724)</f>
        <v>0</v>
      </c>
    </row>
    <row r="1720" spans="1:7" x14ac:dyDescent="0.2">
      <c r="A1720" s="1111" t="s">
        <v>28562</v>
      </c>
      <c r="B1720" s="1086"/>
      <c r="C1720" s="1086"/>
      <c r="D1720" s="1086"/>
    </row>
    <row r="1721" spans="1:7" x14ac:dyDescent="0.2">
      <c r="A1721" s="1111" t="s">
        <v>28561</v>
      </c>
      <c r="B1721" s="1086"/>
      <c r="C1721" s="1086"/>
      <c r="D1721" s="1086"/>
    </row>
    <row r="1722" spans="1:7" x14ac:dyDescent="0.2">
      <c r="A1722" s="1111" t="s">
        <v>28560</v>
      </c>
      <c r="B1722" s="1086"/>
      <c r="C1722" s="1086"/>
      <c r="D1722" s="1086"/>
    </row>
    <row r="1723" spans="1:7" x14ac:dyDescent="0.2">
      <c r="A1723" s="1111" t="s">
        <v>28559</v>
      </c>
      <c r="B1723" s="1086"/>
      <c r="C1723" s="1086"/>
      <c r="D1723" s="1086"/>
    </row>
    <row r="1724" spans="1:7" x14ac:dyDescent="0.2">
      <c r="A1724" s="1111" t="s">
        <v>28558</v>
      </c>
      <c r="B1724" s="1086"/>
      <c r="C1724" s="1086"/>
      <c r="D1724" s="1086"/>
    </row>
    <row r="1725" spans="1:7" x14ac:dyDescent="0.2">
      <c r="A1725" s="1113" t="s">
        <v>28557</v>
      </c>
      <c r="B1725" s="1112">
        <f>B1726</f>
        <v>0</v>
      </c>
      <c r="C1725" s="1112">
        <f>C1726</f>
        <v>0</v>
      </c>
      <c r="D1725" s="1112">
        <f>D1726</f>
        <v>0</v>
      </c>
    </row>
    <row r="1726" spans="1:7" x14ac:dyDescent="0.2">
      <c r="A1726" s="1111" t="s">
        <v>28556</v>
      </c>
      <c r="B1726" s="1086"/>
      <c r="C1726" s="1086"/>
      <c r="D1726" s="1086"/>
    </row>
    <row r="1727" spans="1:7" s="1082" customFormat="1" ht="18" customHeight="1" x14ac:dyDescent="0.2">
      <c r="A1727" s="1110" t="s">
        <v>29071</v>
      </c>
      <c r="B1727" s="1084">
        <f>B1712+B1719+B1725</f>
        <v>0</v>
      </c>
      <c r="C1727" s="1084">
        <f>C1712+C1719+C1725</f>
        <v>0</v>
      </c>
      <c r="D1727" s="1084">
        <f>D1712+D1719+D1725</f>
        <v>2196</v>
      </c>
      <c r="E1727" s="1083"/>
      <c r="F1727" s="1083"/>
      <c r="G1727" s="1083"/>
    </row>
    <row r="1728" spans="1:7" s="1115" customFormat="1" x14ac:dyDescent="0.2">
      <c r="A1728" s="1118"/>
      <c r="B1728" s="1119"/>
      <c r="C1728" s="1119"/>
      <c r="D1728" s="1119"/>
      <c r="E1728" s="1116"/>
      <c r="F1728" s="1116"/>
      <c r="G1728" s="1116"/>
    </row>
    <row r="1729" spans="1:7" s="1115" customFormat="1" x14ac:dyDescent="0.2">
      <c r="A1729" s="1118"/>
      <c r="B1729" s="1117"/>
      <c r="C1729" s="1117"/>
      <c r="D1729" s="1117"/>
      <c r="E1729" s="1116"/>
      <c r="F1729" s="1116"/>
      <c r="G1729" s="1116"/>
    </row>
    <row r="1730" spans="1:7" s="1088" customFormat="1" ht="28.35" customHeight="1" x14ac:dyDescent="0.2">
      <c r="A1730" s="1091" t="s">
        <v>28571</v>
      </c>
      <c r="B1730" s="1114">
        <v>2019</v>
      </c>
      <c r="C1730" s="1114" t="s">
        <v>28527</v>
      </c>
      <c r="D1730" s="1114" t="s">
        <v>28526</v>
      </c>
      <c r="E1730" s="1089"/>
      <c r="F1730" s="1089"/>
      <c r="G1730" s="1089"/>
    </row>
    <row r="1731" spans="1:7" x14ac:dyDescent="0.2">
      <c r="A1731" s="1113" t="s">
        <v>28570</v>
      </c>
      <c r="B1731" s="1112">
        <f>SUM(B1732:B1737)</f>
        <v>0</v>
      </c>
      <c r="C1731" s="1112">
        <f>SUM(C1732:C1737)</f>
        <v>0</v>
      </c>
      <c r="D1731" s="1112">
        <f>SUM(D1732:D1737)</f>
        <v>2196</v>
      </c>
    </row>
    <row r="1732" spans="1:7" x14ac:dyDescent="0.2">
      <c r="A1732" s="1111" t="s">
        <v>28569</v>
      </c>
      <c r="B1732" s="1086"/>
      <c r="C1732" s="1086"/>
      <c r="D1732" s="1086"/>
    </row>
    <row r="1733" spans="1:7" x14ac:dyDescent="0.2">
      <c r="A1733" s="1111" t="s">
        <v>28568</v>
      </c>
      <c r="B1733" s="1086"/>
      <c r="C1733" s="1086"/>
      <c r="D1733" s="1086"/>
    </row>
    <row r="1734" spans="1:7" x14ac:dyDescent="0.2">
      <c r="A1734" s="1111" t="s">
        <v>28567</v>
      </c>
      <c r="B1734" s="1086"/>
      <c r="C1734" s="1086"/>
      <c r="D1734" s="1086"/>
    </row>
    <row r="1735" spans="1:7" x14ac:dyDescent="0.2">
      <c r="A1735" s="1111" t="s">
        <v>28566</v>
      </c>
      <c r="B1735" s="1086"/>
      <c r="C1735" s="1086"/>
      <c r="D1735" s="1086">
        <v>2196</v>
      </c>
    </row>
    <row r="1736" spans="1:7" x14ac:dyDescent="0.2">
      <c r="A1736" s="1111" t="s">
        <v>28565</v>
      </c>
      <c r="B1736" s="1086"/>
      <c r="C1736" s="1086"/>
      <c r="D1736" s="1086"/>
    </row>
    <row r="1737" spans="1:7" x14ac:dyDescent="0.2">
      <c r="A1737" s="1111" t="s">
        <v>28564</v>
      </c>
      <c r="B1737" s="1086"/>
      <c r="C1737" s="1086"/>
      <c r="D1737" s="1086"/>
    </row>
    <row r="1738" spans="1:7" x14ac:dyDescent="0.2">
      <c r="A1738" s="1113" t="s">
        <v>28563</v>
      </c>
      <c r="B1738" s="1112">
        <f>SUM(B1739:B1743)</f>
        <v>0</v>
      </c>
      <c r="C1738" s="1112">
        <f>SUM(C1739:C1743)</f>
        <v>0</v>
      </c>
      <c r="D1738" s="1112">
        <f>SUM(D1739:D1743)</f>
        <v>0</v>
      </c>
    </row>
    <row r="1739" spans="1:7" x14ac:dyDescent="0.2">
      <c r="A1739" s="1111" t="s">
        <v>28562</v>
      </c>
      <c r="B1739" s="1086"/>
      <c r="C1739" s="1086"/>
      <c r="D1739" s="1086"/>
    </row>
    <row r="1740" spans="1:7" x14ac:dyDescent="0.2">
      <c r="A1740" s="1111" t="s">
        <v>28561</v>
      </c>
      <c r="B1740" s="1086"/>
      <c r="C1740" s="1086"/>
      <c r="D1740" s="1086"/>
    </row>
    <row r="1741" spans="1:7" x14ac:dyDescent="0.2">
      <c r="A1741" s="1111" t="s">
        <v>28560</v>
      </c>
      <c r="B1741" s="1086"/>
      <c r="C1741" s="1086"/>
      <c r="D1741" s="1086"/>
    </row>
    <row r="1742" spans="1:7" x14ac:dyDescent="0.2">
      <c r="A1742" s="1111" t="s">
        <v>28559</v>
      </c>
      <c r="B1742" s="1086"/>
      <c r="C1742" s="1086"/>
      <c r="D1742" s="1086"/>
    </row>
    <row r="1743" spans="1:7" x14ac:dyDescent="0.2">
      <c r="A1743" s="1111" t="s">
        <v>28558</v>
      </c>
      <c r="B1743" s="1086"/>
      <c r="C1743" s="1086"/>
      <c r="D1743" s="1086"/>
    </row>
    <row r="1744" spans="1:7" x14ac:dyDescent="0.2">
      <c r="A1744" s="1113" t="s">
        <v>28557</v>
      </c>
      <c r="B1744" s="1112">
        <f>B1745</f>
        <v>0</v>
      </c>
      <c r="C1744" s="1112">
        <f>C1745</f>
        <v>0</v>
      </c>
      <c r="D1744" s="1112">
        <f>D1745</f>
        <v>0</v>
      </c>
    </row>
    <row r="1745" spans="1:11" x14ac:dyDescent="0.2">
      <c r="A1745" s="1111" t="s">
        <v>28556</v>
      </c>
      <c r="B1745" s="1086"/>
      <c r="C1745" s="1086"/>
      <c r="D1745" s="1086"/>
    </row>
    <row r="1746" spans="1:11" s="1082" customFormat="1" ht="18" customHeight="1" x14ac:dyDescent="0.2">
      <c r="A1746" s="1110" t="s">
        <v>29071</v>
      </c>
      <c r="B1746" s="1084">
        <f>B1731+B1738+B1744</f>
        <v>0</v>
      </c>
      <c r="C1746" s="1084">
        <f>C1731+C1738+C1744</f>
        <v>0</v>
      </c>
      <c r="D1746" s="1084">
        <f>D1731+D1738+D1744</f>
        <v>2196</v>
      </c>
      <c r="E1746" s="1083"/>
      <c r="F1746" s="1083"/>
      <c r="G1746" s="1083"/>
    </row>
    <row r="1747" spans="1:11" x14ac:dyDescent="0.2">
      <c r="A1747" s="1109" t="s">
        <v>28522</v>
      </c>
    </row>
    <row r="1748" spans="1:11" x14ac:dyDescent="0.2">
      <c r="A1748" s="1102" t="s">
        <v>28521</v>
      </c>
    </row>
    <row r="1749" spans="1:11" s="1057" customFormat="1" ht="12" x14ac:dyDescent="0.2">
      <c r="A1749" s="1057" t="s">
        <v>28538</v>
      </c>
      <c r="E1749" s="1097"/>
      <c r="F1749" s="1097"/>
      <c r="G1749" s="1097"/>
      <c r="J1749" s="1097"/>
      <c r="K1749" s="1097"/>
    </row>
    <row r="1750" spans="1:11" s="1057" customFormat="1" ht="12" x14ac:dyDescent="0.2">
      <c r="A1750" s="1057" t="s">
        <v>28537</v>
      </c>
      <c r="E1750" s="1097"/>
      <c r="F1750" s="1097"/>
      <c r="G1750" s="1097"/>
      <c r="J1750" s="1097"/>
      <c r="K1750" s="1097"/>
    </row>
    <row r="1751" spans="1:11" s="1057" customFormat="1" ht="12" x14ac:dyDescent="0.2">
      <c r="E1751" s="1097"/>
      <c r="F1751" s="1097"/>
      <c r="G1751" s="1097"/>
      <c r="J1751" s="1097"/>
      <c r="K1751" s="1097"/>
    </row>
    <row r="1752" spans="1:11" s="1057" customFormat="1" ht="12" x14ac:dyDescent="0.2">
      <c r="A1752" s="1587" t="s">
        <v>28575</v>
      </c>
      <c r="B1752" s="1587"/>
      <c r="C1752" s="1587"/>
      <c r="D1752" s="1587"/>
      <c r="E1752" s="1098"/>
      <c r="F1752" s="1098"/>
      <c r="G1752" s="1098"/>
      <c r="H1752" s="1099"/>
      <c r="I1752" s="1099"/>
      <c r="J1752" s="1097"/>
      <c r="K1752" s="1097"/>
    </row>
    <row r="1753" spans="1:11" s="1057" customFormat="1" ht="12" x14ac:dyDescent="0.2">
      <c r="A1753" s="1587" t="s">
        <v>627</v>
      </c>
      <c r="B1753" s="1587"/>
      <c r="C1753" s="1587"/>
      <c r="D1753" s="1587"/>
      <c r="E1753" s="1098"/>
      <c r="F1753" s="1098"/>
      <c r="G1753" s="1098"/>
      <c r="H1753" s="1099"/>
      <c r="I1753" s="1099"/>
      <c r="J1753" s="1097"/>
      <c r="K1753" s="1097"/>
    </row>
    <row r="1754" spans="1:11" s="1057" customFormat="1" ht="12" x14ac:dyDescent="0.2">
      <c r="A1754" s="1587" t="s">
        <v>28574</v>
      </c>
      <c r="B1754" s="1587"/>
      <c r="C1754" s="1587"/>
      <c r="D1754" s="1587"/>
      <c r="E1754" s="1098"/>
      <c r="F1754" s="1098"/>
      <c r="G1754" s="1098"/>
      <c r="H1754" s="1099"/>
      <c r="I1754" s="1099"/>
      <c r="J1754" s="1097"/>
      <c r="K1754" s="1097"/>
    </row>
    <row r="1755" spans="1:11" s="1057" customFormat="1" ht="12" x14ac:dyDescent="0.2">
      <c r="A1755" s="1587" t="s">
        <v>28534</v>
      </c>
      <c r="B1755" s="1587"/>
      <c r="C1755" s="1587"/>
      <c r="D1755" s="1587"/>
      <c r="E1755" s="1098"/>
      <c r="F1755" s="1098"/>
      <c r="G1755" s="1098"/>
      <c r="H1755" s="1099"/>
      <c r="I1755" s="1099"/>
      <c r="J1755" s="1097"/>
      <c r="K1755" s="1097"/>
    </row>
    <row r="1756" spans="1:11" x14ac:dyDescent="0.2">
      <c r="A1756" s="1057"/>
      <c r="B1756" s="1057"/>
    </row>
    <row r="1757" spans="1:11" x14ac:dyDescent="0.2">
      <c r="A1757" s="1101" t="s">
        <v>28533</v>
      </c>
      <c r="B1757" s="1590" t="s">
        <v>28544</v>
      </c>
      <c r="C1757" s="1590"/>
      <c r="D1757" s="1590"/>
    </row>
    <row r="1758" spans="1:11" s="1115" customFormat="1" ht="15.75" customHeight="1" x14ac:dyDescent="0.2">
      <c r="A1758" s="1118" t="s">
        <v>28532</v>
      </c>
      <c r="B1758" s="1588" t="s">
        <v>28541</v>
      </c>
      <c r="C1758" s="1588"/>
      <c r="D1758" s="1588"/>
      <c r="E1758" s="1116"/>
      <c r="F1758" s="1116"/>
      <c r="G1758" s="1116"/>
    </row>
    <row r="1759" spans="1:11" s="1088" customFormat="1" ht="28.35" customHeight="1" x14ac:dyDescent="0.2">
      <c r="A1759" s="1091" t="s">
        <v>28573</v>
      </c>
      <c r="B1759" s="1114">
        <v>2019</v>
      </c>
      <c r="C1759" s="1114">
        <v>2020</v>
      </c>
      <c r="D1759" s="1114" t="s">
        <v>28526</v>
      </c>
      <c r="E1759" s="1089"/>
      <c r="F1759" s="1089"/>
      <c r="G1759" s="1089"/>
    </row>
    <row r="1760" spans="1:11" x14ac:dyDescent="0.2">
      <c r="A1760" s="1113" t="s">
        <v>28570</v>
      </c>
      <c r="B1760" s="1112">
        <f>SUM(B1761:B1766)</f>
        <v>5839065604</v>
      </c>
      <c r="C1760" s="1112">
        <f>SUM(C1761:C1766)</f>
        <v>6643168894</v>
      </c>
      <c r="D1760" s="1112">
        <f>SUM(D1761:D1766)</f>
        <v>7160578557</v>
      </c>
    </row>
    <row r="1761" spans="1:7" x14ac:dyDescent="0.2">
      <c r="A1761" s="1111" t="s">
        <v>28569</v>
      </c>
      <c r="B1761" s="1086">
        <f t="shared" ref="B1761:D1766" si="66">B1829+B1896+B1963</f>
        <v>0</v>
      </c>
      <c r="C1761" s="1086">
        <f t="shared" si="66"/>
        <v>0</v>
      </c>
      <c r="D1761" s="1086">
        <f t="shared" si="66"/>
        <v>0</v>
      </c>
    </row>
    <row r="1762" spans="1:7" x14ac:dyDescent="0.2">
      <c r="A1762" s="1111" t="s">
        <v>28568</v>
      </c>
      <c r="B1762" s="1086">
        <f t="shared" si="66"/>
        <v>58153907</v>
      </c>
      <c r="C1762" s="1086">
        <f t="shared" si="66"/>
        <v>56181081</v>
      </c>
      <c r="D1762" s="1086">
        <f t="shared" si="66"/>
        <v>69724148</v>
      </c>
    </row>
    <row r="1763" spans="1:7" x14ac:dyDescent="0.2">
      <c r="A1763" s="1111" t="s">
        <v>28567</v>
      </c>
      <c r="B1763" s="1086">
        <f t="shared" si="66"/>
        <v>5416075248</v>
      </c>
      <c r="C1763" s="1086">
        <f t="shared" si="66"/>
        <v>6218012320</v>
      </c>
      <c r="D1763" s="1086">
        <f t="shared" si="66"/>
        <v>6814351357</v>
      </c>
    </row>
    <row r="1764" spans="1:7" x14ac:dyDescent="0.2">
      <c r="A1764" s="1111" t="s">
        <v>28566</v>
      </c>
      <c r="B1764" s="1086">
        <f t="shared" si="66"/>
        <v>338505957</v>
      </c>
      <c r="C1764" s="1086">
        <f t="shared" si="66"/>
        <v>327886309</v>
      </c>
      <c r="D1764" s="1086">
        <f t="shared" si="66"/>
        <v>255315804</v>
      </c>
    </row>
    <row r="1765" spans="1:7" x14ac:dyDescent="0.2">
      <c r="A1765" s="1111" t="s">
        <v>28565</v>
      </c>
      <c r="B1765" s="1086">
        <f t="shared" si="66"/>
        <v>0</v>
      </c>
      <c r="C1765" s="1086">
        <f t="shared" si="66"/>
        <v>0</v>
      </c>
      <c r="D1765" s="1086">
        <f t="shared" si="66"/>
        <v>0</v>
      </c>
    </row>
    <row r="1766" spans="1:7" x14ac:dyDescent="0.2">
      <c r="A1766" s="1111" t="s">
        <v>28564</v>
      </c>
      <c r="B1766" s="1086">
        <f t="shared" si="66"/>
        <v>26330492</v>
      </c>
      <c r="C1766" s="1086">
        <f t="shared" si="66"/>
        <v>41089184</v>
      </c>
      <c r="D1766" s="1086">
        <f t="shared" si="66"/>
        <v>21187248</v>
      </c>
    </row>
    <row r="1767" spans="1:7" x14ac:dyDescent="0.2">
      <c r="A1767" s="1113" t="s">
        <v>28563</v>
      </c>
      <c r="B1767" s="1112">
        <f>SUM(B1768:B1772)</f>
        <v>2215732</v>
      </c>
      <c r="C1767" s="1112">
        <f>SUM(C1768:C1772)</f>
        <v>1556020</v>
      </c>
      <c r="D1767" s="1112">
        <f>SUM(D1768:D1772)</f>
        <v>0</v>
      </c>
    </row>
    <row r="1768" spans="1:7" x14ac:dyDescent="0.2">
      <c r="A1768" s="1111" t="s">
        <v>28562</v>
      </c>
      <c r="B1768" s="1086">
        <f t="shared" ref="B1768:D1772" si="67">B1836+B1903+B1970</f>
        <v>0</v>
      </c>
      <c r="C1768" s="1086">
        <f t="shared" si="67"/>
        <v>0</v>
      </c>
      <c r="D1768" s="1086">
        <f t="shared" si="67"/>
        <v>0</v>
      </c>
    </row>
    <row r="1769" spans="1:7" x14ac:dyDescent="0.2">
      <c r="A1769" s="1111" t="s">
        <v>28561</v>
      </c>
      <c r="B1769" s="1086">
        <f t="shared" si="67"/>
        <v>0</v>
      </c>
      <c r="C1769" s="1086">
        <f t="shared" si="67"/>
        <v>0</v>
      </c>
      <c r="D1769" s="1086">
        <f t="shared" si="67"/>
        <v>0</v>
      </c>
    </row>
    <row r="1770" spans="1:7" x14ac:dyDescent="0.2">
      <c r="A1770" s="1111" t="s">
        <v>28560</v>
      </c>
      <c r="B1770" s="1086">
        <f t="shared" si="67"/>
        <v>0</v>
      </c>
      <c r="C1770" s="1086">
        <f t="shared" si="67"/>
        <v>0</v>
      </c>
      <c r="D1770" s="1086">
        <f t="shared" si="67"/>
        <v>0</v>
      </c>
    </row>
    <row r="1771" spans="1:7" x14ac:dyDescent="0.2">
      <c r="A1771" s="1111" t="s">
        <v>28559</v>
      </c>
      <c r="B1771" s="1086">
        <f t="shared" si="67"/>
        <v>2215732</v>
      </c>
      <c r="C1771" s="1086">
        <f t="shared" si="67"/>
        <v>1556020</v>
      </c>
      <c r="D1771" s="1086">
        <f t="shared" si="67"/>
        <v>0</v>
      </c>
    </row>
    <row r="1772" spans="1:7" x14ac:dyDescent="0.2">
      <c r="A1772" s="1111" t="s">
        <v>28558</v>
      </c>
      <c r="B1772" s="1086">
        <f t="shared" si="67"/>
        <v>0</v>
      </c>
      <c r="C1772" s="1086">
        <f t="shared" si="67"/>
        <v>0</v>
      </c>
      <c r="D1772" s="1086">
        <f t="shared" si="67"/>
        <v>0</v>
      </c>
    </row>
    <row r="1773" spans="1:7" x14ac:dyDescent="0.2">
      <c r="A1773" s="1113" t="s">
        <v>28557</v>
      </c>
      <c r="B1773" s="1112">
        <f>B1774</f>
        <v>658268722</v>
      </c>
      <c r="C1773" s="1112">
        <f>C1774</f>
        <v>668555863</v>
      </c>
      <c r="D1773" s="1112">
        <f>D1774</f>
        <v>668555863</v>
      </c>
    </row>
    <row r="1774" spans="1:7" x14ac:dyDescent="0.2">
      <c r="A1774" s="1111" t="s">
        <v>28556</v>
      </c>
      <c r="B1774" s="1086">
        <f>B1842+B1909+B1976</f>
        <v>658268722</v>
      </c>
      <c r="C1774" s="1086">
        <f>C1842+C1909+C1976</f>
        <v>668555863</v>
      </c>
      <c r="D1774" s="1086">
        <f>D1842+D1909+D1976</f>
        <v>668555863</v>
      </c>
    </row>
    <row r="1775" spans="1:7" s="1082" customFormat="1" ht="18" customHeight="1" x14ac:dyDescent="0.2">
      <c r="A1775" s="1110" t="s">
        <v>29071</v>
      </c>
      <c r="B1775" s="1084">
        <f>B1760+B1767+B1773</f>
        <v>6499550058</v>
      </c>
      <c r="C1775" s="1084">
        <f>C1760+C1767+C1773</f>
        <v>7313280777</v>
      </c>
      <c r="D1775" s="1084">
        <f>D1760+D1767+D1773</f>
        <v>7829134420</v>
      </c>
      <c r="E1775" s="1083"/>
      <c r="F1775" s="1083"/>
      <c r="G1775" s="1083"/>
    </row>
    <row r="1776" spans="1:7" s="1115" customFormat="1" x14ac:dyDescent="0.2">
      <c r="A1776" s="1118"/>
      <c r="B1776" s="1119"/>
      <c r="C1776" s="1119"/>
      <c r="D1776" s="1119"/>
      <c r="E1776" s="1116"/>
      <c r="F1776" s="1116"/>
      <c r="G1776" s="1116"/>
    </row>
    <row r="1777" spans="1:7" s="1115" customFormat="1" x14ac:dyDescent="0.2">
      <c r="A1777" s="1118"/>
      <c r="B1777" s="1117"/>
      <c r="C1777" s="1117"/>
      <c r="D1777" s="1117"/>
      <c r="E1777" s="1116"/>
      <c r="F1777" s="1116"/>
      <c r="G1777" s="1116"/>
    </row>
    <row r="1778" spans="1:7" s="1088" customFormat="1" ht="28.35" customHeight="1" x14ac:dyDescent="0.2">
      <c r="A1778" s="1091" t="s">
        <v>28572</v>
      </c>
      <c r="B1778" s="1114">
        <v>2019</v>
      </c>
      <c r="C1778" s="1114" t="s">
        <v>28527</v>
      </c>
      <c r="D1778" s="1114" t="s">
        <v>28526</v>
      </c>
      <c r="E1778" s="1089"/>
      <c r="F1778" s="1089"/>
      <c r="G1778" s="1089"/>
    </row>
    <row r="1779" spans="1:7" x14ac:dyDescent="0.2">
      <c r="A1779" s="1113" t="s">
        <v>28570</v>
      </c>
      <c r="B1779" s="1112">
        <f>SUM(B1780:B1785)</f>
        <v>6615459568</v>
      </c>
      <c r="C1779" s="1112">
        <f>SUM(C1780:C1785)</f>
        <v>6649642851</v>
      </c>
      <c r="D1779" s="1112">
        <f>SUM(D1780:D1785)</f>
        <v>7160578557</v>
      </c>
    </row>
    <row r="1780" spans="1:7" x14ac:dyDescent="0.2">
      <c r="A1780" s="1111" t="s">
        <v>28569</v>
      </c>
      <c r="B1780" s="1086">
        <f t="shared" ref="B1780:D1785" si="68">B1848+B1915+B1982</f>
        <v>0</v>
      </c>
      <c r="C1780" s="1086">
        <f t="shared" si="68"/>
        <v>0</v>
      </c>
      <c r="D1780" s="1086">
        <f t="shared" si="68"/>
        <v>0</v>
      </c>
    </row>
    <row r="1781" spans="1:7" x14ac:dyDescent="0.2">
      <c r="A1781" s="1111" t="s">
        <v>28568</v>
      </c>
      <c r="B1781" s="1086">
        <f t="shared" si="68"/>
        <v>58153907</v>
      </c>
      <c r="C1781" s="1086">
        <f t="shared" si="68"/>
        <v>69724146</v>
      </c>
      <c r="D1781" s="1086">
        <f t="shared" si="68"/>
        <v>69724148</v>
      </c>
    </row>
    <row r="1782" spans="1:7" x14ac:dyDescent="0.2">
      <c r="A1782" s="1111" t="s">
        <v>28567</v>
      </c>
      <c r="B1782" s="1086">
        <f t="shared" si="68"/>
        <v>6185732525</v>
      </c>
      <c r="C1782" s="1086">
        <f t="shared" si="68"/>
        <v>6219598416</v>
      </c>
      <c r="D1782" s="1086">
        <f t="shared" si="68"/>
        <v>6814351357</v>
      </c>
    </row>
    <row r="1783" spans="1:7" x14ac:dyDescent="0.2">
      <c r="A1783" s="1111" t="s">
        <v>28566</v>
      </c>
      <c r="B1783" s="1086">
        <f t="shared" si="68"/>
        <v>341653737</v>
      </c>
      <c r="C1783" s="1086">
        <f t="shared" si="68"/>
        <v>304189837</v>
      </c>
      <c r="D1783" s="1086">
        <f t="shared" si="68"/>
        <v>255315804</v>
      </c>
      <c r="E1783" s="1100"/>
    </row>
    <row r="1784" spans="1:7" x14ac:dyDescent="0.2">
      <c r="A1784" s="1111" t="s">
        <v>28565</v>
      </c>
      <c r="B1784" s="1086">
        <f t="shared" si="68"/>
        <v>0</v>
      </c>
      <c r="C1784" s="1086">
        <f t="shared" si="68"/>
        <v>0</v>
      </c>
      <c r="D1784" s="1086">
        <f t="shared" si="68"/>
        <v>0</v>
      </c>
    </row>
    <row r="1785" spans="1:7" x14ac:dyDescent="0.2">
      <c r="A1785" s="1111" t="s">
        <v>28564</v>
      </c>
      <c r="B1785" s="1086">
        <f t="shared" si="68"/>
        <v>29919399</v>
      </c>
      <c r="C1785" s="1086">
        <f t="shared" si="68"/>
        <v>56130452</v>
      </c>
      <c r="D1785" s="1086">
        <f t="shared" si="68"/>
        <v>21187248</v>
      </c>
    </row>
    <row r="1786" spans="1:7" x14ac:dyDescent="0.2">
      <c r="A1786" s="1113" t="s">
        <v>28563</v>
      </c>
      <c r="B1786" s="1112">
        <f>SUM(B1787:B1791)</f>
        <v>2415461</v>
      </c>
      <c r="C1786" s="1112">
        <f>SUM(C1787:C1791)</f>
        <v>1556020</v>
      </c>
      <c r="D1786" s="1112">
        <f>SUM(D1787:D1791)</f>
        <v>0</v>
      </c>
    </row>
    <row r="1787" spans="1:7" x14ac:dyDescent="0.2">
      <c r="A1787" s="1111" t="s">
        <v>28562</v>
      </c>
      <c r="B1787" s="1086">
        <f t="shared" ref="B1787:D1791" si="69">B1855+B1922+B1989</f>
        <v>0</v>
      </c>
      <c r="C1787" s="1086">
        <f t="shared" si="69"/>
        <v>0</v>
      </c>
      <c r="D1787" s="1086">
        <f t="shared" si="69"/>
        <v>0</v>
      </c>
    </row>
    <row r="1788" spans="1:7" x14ac:dyDescent="0.2">
      <c r="A1788" s="1111" t="s">
        <v>28561</v>
      </c>
      <c r="B1788" s="1086">
        <f t="shared" si="69"/>
        <v>0</v>
      </c>
      <c r="C1788" s="1086">
        <f t="shared" si="69"/>
        <v>0</v>
      </c>
      <c r="D1788" s="1086">
        <f t="shared" si="69"/>
        <v>0</v>
      </c>
    </row>
    <row r="1789" spans="1:7" x14ac:dyDescent="0.2">
      <c r="A1789" s="1111" t="s">
        <v>28560</v>
      </c>
      <c r="B1789" s="1086">
        <f t="shared" si="69"/>
        <v>0</v>
      </c>
      <c r="C1789" s="1086">
        <f t="shared" si="69"/>
        <v>0</v>
      </c>
      <c r="D1789" s="1086">
        <f t="shared" si="69"/>
        <v>0</v>
      </c>
    </row>
    <row r="1790" spans="1:7" x14ac:dyDescent="0.2">
      <c r="A1790" s="1111" t="s">
        <v>28559</v>
      </c>
      <c r="B1790" s="1086">
        <f t="shared" si="69"/>
        <v>2415461</v>
      </c>
      <c r="C1790" s="1086">
        <f t="shared" si="69"/>
        <v>1556020</v>
      </c>
      <c r="D1790" s="1086">
        <f t="shared" si="69"/>
        <v>0</v>
      </c>
    </row>
    <row r="1791" spans="1:7" x14ac:dyDescent="0.2">
      <c r="A1791" s="1111" t="s">
        <v>28558</v>
      </c>
      <c r="B1791" s="1086">
        <f t="shared" si="69"/>
        <v>0</v>
      </c>
      <c r="C1791" s="1086">
        <f t="shared" si="69"/>
        <v>0</v>
      </c>
      <c r="D1791" s="1086">
        <f t="shared" si="69"/>
        <v>0</v>
      </c>
    </row>
    <row r="1792" spans="1:7" x14ac:dyDescent="0.2">
      <c r="A1792" s="1113" t="s">
        <v>28557</v>
      </c>
      <c r="B1792" s="1112">
        <f>B1793</f>
        <v>942955235</v>
      </c>
      <c r="C1792" s="1112">
        <f>C1793</f>
        <v>668555863</v>
      </c>
      <c r="D1792" s="1112">
        <f>D1793</f>
        <v>668555863</v>
      </c>
    </row>
    <row r="1793" spans="1:7" x14ac:dyDescent="0.2">
      <c r="A1793" s="1111" t="s">
        <v>28556</v>
      </c>
      <c r="B1793" s="1086">
        <f>B1861+B1928+B1976</f>
        <v>942955235</v>
      </c>
      <c r="C1793" s="1086">
        <f>C1861+C1928+C1976</f>
        <v>668555863</v>
      </c>
      <c r="D1793" s="1086">
        <f>D1861+D1928+D1976</f>
        <v>668555863</v>
      </c>
    </row>
    <row r="1794" spans="1:7" s="1082" customFormat="1" ht="18" customHeight="1" x14ac:dyDescent="0.2">
      <c r="A1794" s="1110" t="s">
        <v>29071</v>
      </c>
      <c r="B1794" s="1084">
        <f>B1779+B1786+B1792</f>
        <v>7560830264</v>
      </c>
      <c r="C1794" s="1084">
        <f>C1779+C1786+C1792</f>
        <v>7319754734</v>
      </c>
      <c r="D1794" s="1084">
        <f>D1779+D1786+D1792</f>
        <v>7829134420</v>
      </c>
      <c r="E1794" s="1083"/>
      <c r="F1794" s="1083"/>
      <c r="G1794" s="1083"/>
    </row>
    <row r="1795" spans="1:7" s="1115" customFormat="1" ht="38.25" customHeight="1" x14ac:dyDescent="0.2">
      <c r="A1795" s="1589" t="s">
        <v>28578</v>
      </c>
      <c r="B1795" s="1589"/>
      <c r="C1795" s="1589"/>
      <c r="D1795" s="1589"/>
      <c r="E1795" s="1116"/>
      <c r="F1795" s="1116"/>
      <c r="G1795" s="1116"/>
    </row>
    <row r="1796" spans="1:7" s="1115" customFormat="1" x14ac:dyDescent="0.2">
      <c r="A1796" s="1118"/>
      <c r="B1796" s="1120"/>
      <c r="C1796" s="1120"/>
      <c r="D1796" s="1120"/>
      <c r="E1796" s="1116"/>
      <c r="F1796" s="1116"/>
      <c r="G1796" s="1116"/>
    </row>
    <row r="1797" spans="1:7" s="1115" customFormat="1" x14ac:dyDescent="0.2">
      <c r="A1797" s="1118"/>
      <c r="B1797" s="1117"/>
      <c r="C1797" s="1117"/>
      <c r="D1797" s="1117"/>
      <c r="E1797" s="1116"/>
      <c r="F1797" s="1116"/>
      <c r="G1797" s="1116"/>
    </row>
    <row r="1798" spans="1:7" s="1088" customFormat="1" ht="28.35" customHeight="1" x14ac:dyDescent="0.2">
      <c r="A1798" s="1091" t="s">
        <v>28571</v>
      </c>
      <c r="B1798" s="1114">
        <v>2019</v>
      </c>
      <c r="C1798" s="1114" t="s">
        <v>28527</v>
      </c>
      <c r="D1798" s="1114" t="s">
        <v>28526</v>
      </c>
      <c r="E1798" s="1089"/>
      <c r="F1798" s="1089"/>
      <c r="G1798" s="1089"/>
    </row>
    <row r="1799" spans="1:7" x14ac:dyDescent="0.2">
      <c r="A1799" s="1113" t="s">
        <v>28570</v>
      </c>
      <c r="B1799" s="1112">
        <f>SUM(B1800:B1805)</f>
        <v>6331094485.0500011</v>
      </c>
      <c r="C1799" s="1112">
        <f>SUM(C1800:C1805)</f>
        <v>6654568431.1000004</v>
      </c>
      <c r="D1799" s="1112">
        <f>SUM(D1800:D1805)</f>
        <v>7160578557</v>
      </c>
    </row>
    <row r="1800" spans="1:7" x14ac:dyDescent="0.2">
      <c r="A1800" s="1111" t="s">
        <v>28569</v>
      </c>
      <c r="B1800" s="1086">
        <f t="shared" ref="B1800:D1805" si="70">B1867+B1934+B2002</f>
        <v>0</v>
      </c>
      <c r="C1800" s="1086">
        <f t="shared" si="70"/>
        <v>0</v>
      </c>
      <c r="D1800" s="1086">
        <f t="shared" si="70"/>
        <v>0</v>
      </c>
    </row>
    <row r="1801" spans="1:7" x14ac:dyDescent="0.2">
      <c r="A1801" s="1111" t="s">
        <v>28568</v>
      </c>
      <c r="B1801" s="1086">
        <f t="shared" si="70"/>
        <v>47059481.670000002</v>
      </c>
      <c r="C1801" s="1086">
        <f t="shared" si="70"/>
        <v>62525985.099999994</v>
      </c>
      <c r="D1801" s="1086">
        <f t="shared" si="70"/>
        <v>69724148</v>
      </c>
    </row>
    <row r="1802" spans="1:7" x14ac:dyDescent="0.2">
      <c r="A1802" s="1111" t="s">
        <v>28567</v>
      </c>
      <c r="B1802" s="1086">
        <f t="shared" si="70"/>
        <v>5949040623.7400007</v>
      </c>
      <c r="C1802" s="1086">
        <f t="shared" si="70"/>
        <v>6219598416</v>
      </c>
      <c r="D1802" s="1086">
        <f t="shared" si="70"/>
        <v>6814351357</v>
      </c>
    </row>
    <row r="1803" spans="1:7" x14ac:dyDescent="0.2">
      <c r="A1803" s="1111" t="s">
        <v>28566</v>
      </c>
      <c r="B1803" s="1086">
        <f t="shared" si="70"/>
        <v>325960246.5800001</v>
      </c>
      <c r="C1803" s="1086">
        <f t="shared" si="70"/>
        <v>316313578</v>
      </c>
      <c r="D1803" s="1086">
        <f t="shared" si="70"/>
        <v>255315804</v>
      </c>
    </row>
    <row r="1804" spans="1:7" x14ac:dyDescent="0.2">
      <c r="A1804" s="1111" t="s">
        <v>28565</v>
      </c>
      <c r="B1804" s="1086">
        <f t="shared" si="70"/>
        <v>0</v>
      </c>
      <c r="C1804" s="1086">
        <f t="shared" si="70"/>
        <v>0</v>
      </c>
      <c r="D1804" s="1086">
        <f t="shared" si="70"/>
        <v>0</v>
      </c>
    </row>
    <row r="1805" spans="1:7" x14ac:dyDescent="0.2">
      <c r="A1805" s="1111" t="s">
        <v>28564</v>
      </c>
      <c r="B1805" s="1086">
        <f t="shared" si="70"/>
        <v>9034133.0600000005</v>
      </c>
      <c r="C1805" s="1086">
        <f t="shared" si="70"/>
        <v>56130452</v>
      </c>
      <c r="D1805" s="1086">
        <f t="shared" si="70"/>
        <v>21187248</v>
      </c>
    </row>
    <row r="1806" spans="1:7" x14ac:dyDescent="0.2">
      <c r="A1806" s="1113" t="s">
        <v>28563</v>
      </c>
      <c r="B1806" s="1112">
        <f>SUM(B1807:B1811)</f>
        <v>2284065.9899999998</v>
      </c>
      <c r="C1806" s="1112">
        <f>SUM(C1807:C1811)</f>
        <v>1556020</v>
      </c>
      <c r="D1806" s="1112">
        <f>SUM(D1807:D1811)</f>
        <v>0</v>
      </c>
    </row>
    <row r="1807" spans="1:7" x14ac:dyDescent="0.2">
      <c r="A1807" s="1111" t="s">
        <v>28562</v>
      </c>
      <c r="B1807" s="1086">
        <f t="shared" ref="B1807:D1811" si="71">B1874+B1941+B2009</f>
        <v>0</v>
      </c>
      <c r="C1807" s="1086">
        <f t="shared" si="71"/>
        <v>0</v>
      </c>
      <c r="D1807" s="1086">
        <f t="shared" si="71"/>
        <v>0</v>
      </c>
    </row>
    <row r="1808" spans="1:7" x14ac:dyDescent="0.2">
      <c r="A1808" s="1111" t="s">
        <v>28561</v>
      </c>
      <c r="B1808" s="1086">
        <f t="shared" si="71"/>
        <v>0</v>
      </c>
      <c r="C1808" s="1086">
        <f t="shared" si="71"/>
        <v>0</v>
      </c>
      <c r="D1808" s="1086">
        <f t="shared" si="71"/>
        <v>0</v>
      </c>
    </row>
    <row r="1809" spans="1:11" x14ac:dyDescent="0.2">
      <c r="A1809" s="1111" t="s">
        <v>28560</v>
      </c>
      <c r="B1809" s="1086">
        <f t="shared" si="71"/>
        <v>0</v>
      </c>
      <c r="C1809" s="1086">
        <f t="shared" si="71"/>
        <v>0</v>
      </c>
      <c r="D1809" s="1086">
        <f t="shared" si="71"/>
        <v>0</v>
      </c>
    </row>
    <row r="1810" spans="1:11" x14ac:dyDescent="0.2">
      <c r="A1810" s="1111" t="s">
        <v>28559</v>
      </c>
      <c r="B1810" s="1086">
        <f t="shared" si="71"/>
        <v>2284065.9899999998</v>
      </c>
      <c r="C1810" s="1086">
        <f t="shared" si="71"/>
        <v>1556020</v>
      </c>
      <c r="D1810" s="1086">
        <f t="shared" si="71"/>
        <v>0</v>
      </c>
    </row>
    <row r="1811" spans="1:11" x14ac:dyDescent="0.2">
      <c r="A1811" s="1111" t="s">
        <v>28558</v>
      </c>
      <c r="B1811" s="1086">
        <f t="shared" si="71"/>
        <v>0</v>
      </c>
      <c r="C1811" s="1086">
        <f t="shared" si="71"/>
        <v>0</v>
      </c>
      <c r="D1811" s="1086">
        <f t="shared" si="71"/>
        <v>0</v>
      </c>
    </row>
    <row r="1812" spans="1:11" x14ac:dyDescent="0.2">
      <c r="A1812" s="1113" t="s">
        <v>28557</v>
      </c>
      <c r="B1812" s="1112">
        <f>B1813</f>
        <v>887071791.29000008</v>
      </c>
      <c r="C1812" s="1112">
        <f>C1813</f>
        <v>668555863</v>
      </c>
      <c r="D1812" s="1112">
        <f>D1813</f>
        <v>668555863</v>
      </c>
    </row>
    <row r="1813" spans="1:11" x14ac:dyDescent="0.2">
      <c r="A1813" s="1111" t="s">
        <v>28556</v>
      </c>
      <c r="B1813" s="1086">
        <f>B1880+B1947+B2015</f>
        <v>887071791.29000008</v>
      </c>
      <c r="C1813" s="1086">
        <f>C1880+C1947+C2015</f>
        <v>668555863</v>
      </c>
      <c r="D1813" s="1086">
        <f>D1880+D1947+D2015</f>
        <v>668555863</v>
      </c>
    </row>
    <row r="1814" spans="1:11" s="1082" customFormat="1" ht="18" customHeight="1" x14ac:dyDescent="0.2">
      <c r="A1814" s="1110" t="s">
        <v>29071</v>
      </c>
      <c r="B1814" s="1084">
        <f>B1799+B1806+B1812</f>
        <v>7220450342.3300009</v>
      </c>
      <c r="C1814" s="1084">
        <f>C1799+C1806+C1812</f>
        <v>7324680314.1000004</v>
      </c>
      <c r="D1814" s="1084">
        <f>D1799+D1806+D1812</f>
        <v>7829134420</v>
      </c>
      <c r="E1814" s="1083"/>
      <c r="F1814" s="1083"/>
      <c r="G1814" s="1083"/>
    </row>
    <row r="1815" spans="1:11" x14ac:dyDescent="0.2">
      <c r="A1815" s="1109" t="s">
        <v>28522</v>
      </c>
    </row>
    <row r="1816" spans="1:11" x14ac:dyDescent="0.2">
      <c r="A1816" s="1102" t="s">
        <v>28521</v>
      </c>
    </row>
    <row r="1817" spans="1:11" s="1057" customFormat="1" ht="12" x14ac:dyDescent="0.2">
      <c r="A1817" s="1057" t="s">
        <v>28538</v>
      </c>
      <c r="E1817" s="1097"/>
      <c r="F1817" s="1097"/>
      <c r="G1817" s="1097"/>
      <c r="J1817" s="1097"/>
      <c r="K1817" s="1097"/>
    </row>
    <row r="1818" spans="1:11" s="1057" customFormat="1" ht="12" x14ac:dyDescent="0.2">
      <c r="A1818" s="1057" t="s">
        <v>28537</v>
      </c>
      <c r="E1818" s="1097"/>
      <c r="F1818" s="1097"/>
      <c r="G1818" s="1097"/>
      <c r="J1818" s="1097"/>
      <c r="K1818" s="1097"/>
    </row>
    <row r="1819" spans="1:11" s="1057" customFormat="1" ht="12" x14ac:dyDescent="0.2">
      <c r="E1819" s="1097"/>
      <c r="F1819" s="1097"/>
      <c r="G1819" s="1097"/>
      <c r="J1819" s="1097"/>
      <c r="K1819" s="1097"/>
    </row>
    <row r="1820" spans="1:11" s="1057" customFormat="1" ht="12" x14ac:dyDescent="0.2">
      <c r="A1820" s="1587" t="s">
        <v>28575</v>
      </c>
      <c r="B1820" s="1587"/>
      <c r="C1820" s="1587"/>
      <c r="D1820" s="1587"/>
      <c r="E1820" s="1098"/>
      <c r="F1820" s="1098"/>
      <c r="G1820" s="1098"/>
      <c r="H1820" s="1099"/>
      <c r="I1820" s="1099"/>
      <c r="J1820" s="1097"/>
      <c r="K1820" s="1097"/>
    </row>
    <row r="1821" spans="1:11" s="1057" customFormat="1" ht="12" x14ac:dyDescent="0.2">
      <c r="A1821" s="1587" t="s">
        <v>627</v>
      </c>
      <c r="B1821" s="1587"/>
      <c r="C1821" s="1587"/>
      <c r="D1821" s="1587"/>
      <c r="E1821" s="1098"/>
      <c r="F1821" s="1098"/>
      <c r="G1821" s="1098"/>
      <c r="H1821" s="1099"/>
      <c r="I1821" s="1099"/>
      <c r="J1821" s="1097"/>
      <c r="K1821" s="1097"/>
    </row>
    <row r="1822" spans="1:11" s="1057" customFormat="1" ht="12" x14ac:dyDescent="0.2">
      <c r="A1822" s="1587" t="s">
        <v>28574</v>
      </c>
      <c r="B1822" s="1587"/>
      <c r="C1822" s="1587"/>
      <c r="D1822" s="1587"/>
      <c r="E1822" s="1098"/>
      <c r="F1822" s="1098"/>
      <c r="G1822" s="1098"/>
      <c r="H1822" s="1099"/>
      <c r="I1822" s="1099"/>
      <c r="J1822" s="1097"/>
      <c r="K1822" s="1097"/>
    </row>
    <row r="1823" spans="1:11" s="1057" customFormat="1" ht="12" x14ac:dyDescent="0.2">
      <c r="A1823" s="1587" t="s">
        <v>28534</v>
      </c>
      <c r="B1823" s="1587"/>
      <c r="C1823" s="1587"/>
      <c r="D1823" s="1587"/>
      <c r="E1823" s="1098"/>
      <c r="F1823" s="1098"/>
      <c r="G1823" s="1098"/>
      <c r="H1823" s="1099"/>
      <c r="I1823" s="1099"/>
      <c r="J1823" s="1097"/>
      <c r="K1823" s="1097"/>
    </row>
    <row r="1824" spans="1:11" x14ac:dyDescent="0.2">
      <c r="A1824" s="1057"/>
      <c r="B1824" s="1057"/>
    </row>
    <row r="1825" spans="1:7" x14ac:dyDescent="0.2">
      <c r="A1825" s="1101" t="s">
        <v>28533</v>
      </c>
      <c r="B1825" s="1590" t="s">
        <v>28544</v>
      </c>
      <c r="C1825" s="1590"/>
      <c r="D1825" s="1590"/>
    </row>
    <row r="1826" spans="1:7" s="1115" customFormat="1" ht="15.75" customHeight="1" x14ac:dyDescent="0.2">
      <c r="A1826" s="1118" t="s">
        <v>28532</v>
      </c>
      <c r="B1826" s="1588" t="s">
        <v>28540</v>
      </c>
      <c r="C1826" s="1588"/>
      <c r="D1826" s="1588"/>
      <c r="E1826" s="1116"/>
      <c r="F1826" s="1116"/>
      <c r="G1826" s="1116"/>
    </row>
    <row r="1827" spans="1:7" s="1088" customFormat="1" ht="28.35" customHeight="1" x14ac:dyDescent="0.2">
      <c r="A1827" s="1091" t="s">
        <v>28573</v>
      </c>
      <c r="B1827" s="1114">
        <v>2019</v>
      </c>
      <c r="C1827" s="1114">
        <v>2020</v>
      </c>
      <c r="D1827" s="1114" t="s">
        <v>28526</v>
      </c>
      <c r="E1827" s="1089"/>
      <c r="F1827" s="1089"/>
      <c r="G1827" s="1089"/>
    </row>
    <row r="1828" spans="1:7" x14ac:dyDescent="0.2">
      <c r="A1828" s="1113" t="s">
        <v>28570</v>
      </c>
      <c r="B1828" s="1112">
        <f>SUM(B1829:B1834)</f>
        <v>897534628</v>
      </c>
      <c r="C1828" s="1112">
        <f>SUM(C1829:C1834)</f>
        <v>1450433070</v>
      </c>
      <c r="D1828" s="1112">
        <f>SUM(D1829:D1834)</f>
        <v>398976805</v>
      </c>
    </row>
    <row r="1829" spans="1:7" x14ac:dyDescent="0.2">
      <c r="A1829" s="1111" t="s">
        <v>28569</v>
      </c>
      <c r="B1829" s="1086"/>
      <c r="C1829" s="1086"/>
      <c r="D1829" s="1086"/>
    </row>
    <row r="1830" spans="1:7" x14ac:dyDescent="0.2">
      <c r="A1830" s="1111" t="s">
        <v>28568</v>
      </c>
      <c r="B1830" s="1086"/>
      <c r="C1830" s="1086"/>
      <c r="D1830" s="1086"/>
    </row>
    <row r="1831" spans="1:7" x14ac:dyDescent="0.2">
      <c r="A1831" s="1111" t="s">
        <v>28567</v>
      </c>
      <c r="B1831" s="1086">
        <v>861880824</v>
      </c>
      <c r="C1831" s="1086">
        <v>1408309286</v>
      </c>
      <c r="D1831" s="1086">
        <v>354773498</v>
      </c>
    </row>
    <row r="1832" spans="1:7" x14ac:dyDescent="0.2">
      <c r="A1832" s="1111" t="s">
        <v>28566</v>
      </c>
      <c r="B1832" s="1086">
        <v>35653804</v>
      </c>
      <c r="C1832" s="1086">
        <v>42123784</v>
      </c>
      <c r="D1832" s="1086">
        <v>44203307</v>
      </c>
    </row>
    <row r="1833" spans="1:7" x14ac:dyDescent="0.2">
      <c r="A1833" s="1111" t="s">
        <v>28565</v>
      </c>
      <c r="B1833" s="1086"/>
      <c r="C1833" s="1086"/>
      <c r="D1833" s="1086"/>
    </row>
    <row r="1834" spans="1:7" x14ac:dyDescent="0.2">
      <c r="A1834" s="1111" t="s">
        <v>28564</v>
      </c>
      <c r="B1834" s="1086"/>
      <c r="C1834" s="1086"/>
      <c r="D1834" s="1086"/>
    </row>
    <row r="1835" spans="1:7" x14ac:dyDescent="0.2">
      <c r="A1835" s="1113" t="s">
        <v>28563</v>
      </c>
      <c r="B1835" s="1112">
        <f>SUM(B1836:B1840)</f>
        <v>0</v>
      </c>
      <c r="C1835" s="1112">
        <f>SUM(C1836:C1840)</f>
        <v>0</v>
      </c>
      <c r="D1835" s="1112">
        <f>SUM(D1836:D1840)</f>
        <v>0</v>
      </c>
    </row>
    <row r="1836" spans="1:7" x14ac:dyDescent="0.2">
      <c r="A1836" s="1111" t="s">
        <v>28562</v>
      </c>
      <c r="B1836" s="1086"/>
      <c r="C1836" s="1086"/>
      <c r="D1836" s="1086"/>
    </row>
    <row r="1837" spans="1:7" x14ac:dyDescent="0.2">
      <c r="A1837" s="1111" t="s">
        <v>28561</v>
      </c>
      <c r="B1837" s="1086"/>
      <c r="C1837" s="1086"/>
      <c r="D1837" s="1086"/>
    </row>
    <row r="1838" spans="1:7" x14ac:dyDescent="0.2">
      <c r="A1838" s="1111" t="s">
        <v>28560</v>
      </c>
      <c r="B1838" s="1086"/>
      <c r="C1838" s="1086"/>
      <c r="D1838" s="1086"/>
    </row>
    <row r="1839" spans="1:7" x14ac:dyDescent="0.2">
      <c r="A1839" s="1111" t="s">
        <v>28559</v>
      </c>
      <c r="B1839" s="1086"/>
      <c r="C1839" s="1086"/>
      <c r="D1839" s="1086"/>
    </row>
    <row r="1840" spans="1:7" x14ac:dyDescent="0.2">
      <c r="A1840" s="1111" t="s">
        <v>28558</v>
      </c>
      <c r="B1840" s="1086"/>
      <c r="C1840" s="1086"/>
      <c r="D1840" s="1086"/>
    </row>
    <row r="1841" spans="1:7" x14ac:dyDescent="0.2">
      <c r="A1841" s="1113" t="s">
        <v>28557</v>
      </c>
      <c r="B1841" s="1112">
        <f>B1842</f>
        <v>658268722</v>
      </c>
      <c r="C1841" s="1112">
        <f>C1842</f>
        <v>668555863</v>
      </c>
      <c r="D1841" s="1112">
        <f>D1842</f>
        <v>0</v>
      </c>
    </row>
    <row r="1842" spans="1:7" x14ac:dyDescent="0.2">
      <c r="A1842" s="1111" t="s">
        <v>28556</v>
      </c>
      <c r="B1842" s="1086">
        <v>658268722</v>
      </c>
      <c r="C1842" s="1086">
        <v>668555863</v>
      </c>
      <c r="D1842" s="1086"/>
    </row>
    <row r="1843" spans="1:7" s="1082" customFormat="1" ht="18" customHeight="1" x14ac:dyDescent="0.2">
      <c r="A1843" s="1110" t="s">
        <v>29071</v>
      </c>
      <c r="B1843" s="1084">
        <f>B1828+B1835+B1841</f>
        <v>1555803350</v>
      </c>
      <c r="C1843" s="1084">
        <f>C1828+C1835+C1841</f>
        <v>2118988933</v>
      </c>
      <c r="D1843" s="1084">
        <f>D1828+D1835+D1841</f>
        <v>398976805</v>
      </c>
      <c r="E1843" s="1083"/>
      <c r="F1843" s="1083"/>
      <c r="G1843" s="1083"/>
    </row>
    <row r="1844" spans="1:7" s="1115" customFormat="1" x14ac:dyDescent="0.2">
      <c r="A1844" s="1118"/>
      <c r="B1844" s="1119"/>
      <c r="C1844" s="1119"/>
      <c r="D1844" s="1119"/>
      <c r="E1844" s="1116"/>
      <c r="F1844" s="1116"/>
      <c r="G1844" s="1116"/>
    </row>
    <row r="1845" spans="1:7" s="1115" customFormat="1" x14ac:dyDescent="0.2">
      <c r="A1845" s="1118"/>
      <c r="B1845" s="1117"/>
      <c r="C1845" s="1117"/>
      <c r="D1845" s="1117"/>
      <c r="E1845" s="1116"/>
      <c r="F1845" s="1116"/>
      <c r="G1845" s="1116"/>
    </row>
    <row r="1846" spans="1:7" s="1088" customFormat="1" ht="28.35" customHeight="1" x14ac:dyDescent="0.2">
      <c r="A1846" s="1091" t="s">
        <v>28572</v>
      </c>
      <c r="B1846" s="1114">
        <v>2019</v>
      </c>
      <c r="C1846" s="1114" t="s">
        <v>28527</v>
      </c>
      <c r="D1846" s="1114" t="s">
        <v>28526</v>
      </c>
      <c r="E1846" s="1089"/>
      <c r="F1846" s="1089"/>
      <c r="G1846" s="1089"/>
    </row>
    <row r="1847" spans="1:7" x14ac:dyDescent="0.2">
      <c r="A1847" s="1113" t="s">
        <v>28570</v>
      </c>
      <c r="B1847" s="1112">
        <f>SUM(B1848:B1853)</f>
        <v>1203401353</v>
      </c>
      <c r="C1847" s="1112">
        <f>SUM(C1848:C1853)</f>
        <v>1452016350</v>
      </c>
      <c r="D1847" s="1112">
        <f>SUM(D1848:D1853)</f>
        <v>398976805</v>
      </c>
    </row>
    <row r="1848" spans="1:7" x14ac:dyDescent="0.2">
      <c r="A1848" s="1111" t="s">
        <v>28569</v>
      </c>
      <c r="B1848" s="1086"/>
      <c r="C1848" s="1086"/>
      <c r="D1848" s="1086"/>
    </row>
    <row r="1849" spans="1:7" x14ac:dyDescent="0.2">
      <c r="A1849" s="1111" t="s">
        <v>28568</v>
      </c>
      <c r="B1849" s="1086"/>
      <c r="C1849" s="1086"/>
      <c r="D1849" s="1086"/>
    </row>
    <row r="1850" spans="1:7" x14ac:dyDescent="0.2">
      <c r="A1850" s="1111" t="s">
        <v>28567</v>
      </c>
      <c r="B1850" s="1086">
        <v>1167657549</v>
      </c>
      <c r="C1850" s="1086">
        <v>1409892566</v>
      </c>
      <c r="D1850" s="1086">
        <v>354773498</v>
      </c>
    </row>
    <row r="1851" spans="1:7" x14ac:dyDescent="0.2">
      <c r="A1851" s="1111" t="s">
        <v>28566</v>
      </c>
      <c r="B1851" s="1086">
        <v>35653804</v>
      </c>
      <c r="C1851" s="1086">
        <v>42123784</v>
      </c>
      <c r="D1851" s="1086">
        <v>44203307</v>
      </c>
    </row>
    <row r="1852" spans="1:7" x14ac:dyDescent="0.2">
      <c r="A1852" s="1111" t="s">
        <v>28565</v>
      </c>
      <c r="B1852" s="1086"/>
      <c r="C1852" s="1086"/>
      <c r="D1852" s="1086"/>
    </row>
    <row r="1853" spans="1:7" x14ac:dyDescent="0.2">
      <c r="A1853" s="1111" t="s">
        <v>28564</v>
      </c>
      <c r="B1853" s="1086">
        <v>90000</v>
      </c>
      <c r="C1853" s="1086"/>
      <c r="D1853" s="1086"/>
    </row>
    <row r="1854" spans="1:7" x14ac:dyDescent="0.2">
      <c r="A1854" s="1113" t="s">
        <v>28563</v>
      </c>
      <c r="B1854" s="1112">
        <f>SUM(B1855:B1859)</f>
        <v>0</v>
      </c>
      <c r="C1854" s="1112">
        <f>SUM(C1855:C1859)</f>
        <v>0</v>
      </c>
      <c r="D1854" s="1112">
        <f>SUM(D1855:D1859)</f>
        <v>0</v>
      </c>
    </row>
    <row r="1855" spans="1:7" x14ac:dyDescent="0.2">
      <c r="A1855" s="1111" t="s">
        <v>28562</v>
      </c>
      <c r="B1855" s="1086"/>
      <c r="C1855" s="1086"/>
      <c r="D1855" s="1086"/>
    </row>
    <row r="1856" spans="1:7" x14ac:dyDescent="0.2">
      <c r="A1856" s="1111" t="s">
        <v>28561</v>
      </c>
      <c r="B1856" s="1086"/>
      <c r="C1856" s="1086"/>
      <c r="D1856" s="1086"/>
    </row>
    <row r="1857" spans="1:7" x14ac:dyDescent="0.2">
      <c r="A1857" s="1111" t="s">
        <v>28560</v>
      </c>
      <c r="B1857" s="1086"/>
      <c r="C1857" s="1086"/>
      <c r="D1857" s="1086"/>
    </row>
    <row r="1858" spans="1:7" x14ac:dyDescent="0.2">
      <c r="A1858" s="1111" t="s">
        <v>28559</v>
      </c>
      <c r="B1858" s="1086"/>
      <c r="C1858" s="1086"/>
      <c r="D1858" s="1086"/>
    </row>
    <row r="1859" spans="1:7" x14ac:dyDescent="0.2">
      <c r="A1859" s="1111" t="s">
        <v>28558</v>
      </c>
      <c r="B1859" s="1086"/>
      <c r="C1859" s="1086"/>
      <c r="D1859" s="1086"/>
    </row>
    <row r="1860" spans="1:7" x14ac:dyDescent="0.2">
      <c r="A1860" s="1113" t="s">
        <v>28557</v>
      </c>
      <c r="B1860" s="1112">
        <f>B1861</f>
        <v>942955235</v>
      </c>
      <c r="C1860" s="1112">
        <f>C1861</f>
        <v>668555863</v>
      </c>
      <c r="D1860" s="1112">
        <f>D1861</f>
        <v>0</v>
      </c>
    </row>
    <row r="1861" spans="1:7" x14ac:dyDescent="0.2">
      <c r="A1861" s="1111" t="s">
        <v>28556</v>
      </c>
      <c r="B1861" s="1086">
        <v>942955235</v>
      </c>
      <c r="C1861" s="1086">
        <v>668555863</v>
      </c>
      <c r="D1861" s="1086"/>
    </row>
    <row r="1862" spans="1:7" s="1082" customFormat="1" ht="18" customHeight="1" x14ac:dyDescent="0.2">
      <c r="A1862" s="1110" t="s">
        <v>29071</v>
      </c>
      <c r="B1862" s="1084">
        <f>B1847+B1854+B1860</f>
        <v>2146356588</v>
      </c>
      <c r="C1862" s="1084">
        <f>C1847+C1854+C1860</f>
        <v>2120572213</v>
      </c>
      <c r="D1862" s="1084">
        <f>D1847+D1854+D1860</f>
        <v>398976805</v>
      </c>
      <c r="E1862" s="1083"/>
      <c r="F1862" s="1083"/>
      <c r="G1862" s="1079"/>
    </row>
    <row r="1863" spans="1:7" s="1115" customFormat="1" x14ac:dyDescent="0.2">
      <c r="A1863" s="1118"/>
      <c r="B1863" s="1119"/>
      <c r="C1863" s="1119"/>
      <c r="D1863" s="1119"/>
      <c r="E1863" s="1116"/>
      <c r="F1863" s="1116"/>
      <c r="G1863" s="1116"/>
    </row>
    <row r="1864" spans="1:7" s="1115" customFormat="1" x14ac:dyDescent="0.2">
      <c r="A1864" s="1118"/>
      <c r="B1864" s="1117"/>
      <c r="C1864" s="1117"/>
      <c r="D1864" s="1117"/>
      <c r="E1864" s="1116"/>
      <c r="F1864" s="1116"/>
      <c r="G1864" s="1116"/>
    </row>
    <row r="1865" spans="1:7" s="1088" customFormat="1" ht="28.35" customHeight="1" x14ac:dyDescent="0.2">
      <c r="A1865" s="1091" t="s">
        <v>28576</v>
      </c>
      <c r="B1865" s="1114">
        <v>2019</v>
      </c>
      <c r="C1865" s="1114" t="s">
        <v>28527</v>
      </c>
      <c r="D1865" s="1114" t="s">
        <v>28526</v>
      </c>
      <c r="E1865" s="1089"/>
      <c r="F1865" s="1089"/>
      <c r="G1865" s="1089"/>
    </row>
    <row r="1866" spans="1:7" x14ac:dyDescent="0.2">
      <c r="A1866" s="1113" t="s">
        <v>28570</v>
      </c>
      <c r="B1866" s="1112">
        <f>SUM(B1867:B1872)</f>
        <v>1197063575.7200005</v>
      </c>
      <c r="C1866" s="1112">
        <f>SUM(C1867:C1872)</f>
        <v>1452016350</v>
      </c>
      <c r="D1866" s="1112">
        <f>SUM(D1867:D1872)</f>
        <v>398976805</v>
      </c>
    </row>
    <row r="1867" spans="1:7" x14ac:dyDescent="0.2">
      <c r="A1867" s="1111" t="s">
        <v>28569</v>
      </c>
      <c r="B1867" s="1086"/>
      <c r="C1867" s="1086"/>
      <c r="D1867" s="1086"/>
    </row>
    <row r="1868" spans="1:7" x14ac:dyDescent="0.2">
      <c r="A1868" s="1111" t="s">
        <v>28568</v>
      </c>
      <c r="B1868" s="1086"/>
      <c r="C1868" s="1086"/>
      <c r="D1868" s="1086"/>
    </row>
    <row r="1869" spans="1:7" x14ac:dyDescent="0.2">
      <c r="A1869" s="1111" t="s">
        <v>28567</v>
      </c>
      <c r="B1869" s="1086">
        <v>1162344037.3100004</v>
      </c>
      <c r="C1869" s="1086">
        <v>1409892566</v>
      </c>
      <c r="D1869" s="1086">
        <v>354773498</v>
      </c>
    </row>
    <row r="1870" spans="1:7" x14ac:dyDescent="0.2">
      <c r="A1870" s="1111" t="s">
        <v>28566</v>
      </c>
      <c r="B1870" s="1086">
        <v>34629538.410000004</v>
      </c>
      <c r="C1870" s="1086">
        <v>42123784</v>
      </c>
      <c r="D1870" s="1086">
        <v>44203307</v>
      </c>
    </row>
    <row r="1871" spans="1:7" x14ac:dyDescent="0.2">
      <c r="A1871" s="1111" t="s">
        <v>28565</v>
      </c>
      <c r="B1871" s="1086"/>
      <c r="C1871" s="1086"/>
      <c r="D1871" s="1086"/>
    </row>
    <row r="1872" spans="1:7" x14ac:dyDescent="0.2">
      <c r="A1872" s="1111" t="s">
        <v>28564</v>
      </c>
      <c r="B1872" s="1086">
        <v>90000</v>
      </c>
      <c r="C1872" s="1086"/>
      <c r="D1872" s="1086"/>
    </row>
    <row r="1873" spans="1:11" x14ac:dyDescent="0.2">
      <c r="A1873" s="1113" t="s">
        <v>28563</v>
      </c>
      <c r="B1873" s="1112">
        <f>SUM(B1874:B1878)</f>
        <v>0</v>
      </c>
      <c r="C1873" s="1112">
        <f>SUM(C1874:C1878)</f>
        <v>0</v>
      </c>
      <c r="D1873" s="1112">
        <f>SUM(D1874:D1878)</f>
        <v>0</v>
      </c>
    </row>
    <row r="1874" spans="1:11" x14ac:dyDescent="0.2">
      <c r="A1874" s="1111" t="s">
        <v>28562</v>
      </c>
      <c r="B1874" s="1086"/>
      <c r="C1874" s="1086"/>
      <c r="D1874" s="1086"/>
    </row>
    <row r="1875" spans="1:11" x14ac:dyDescent="0.2">
      <c r="A1875" s="1111" t="s">
        <v>28561</v>
      </c>
      <c r="B1875" s="1086"/>
      <c r="C1875" s="1086"/>
      <c r="D1875" s="1086"/>
    </row>
    <row r="1876" spans="1:11" x14ac:dyDescent="0.2">
      <c r="A1876" s="1111" t="s">
        <v>28560</v>
      </c>
      <c r="B1876" s="1086"/>
      <c r="C1876" s="1086"/>
      <c r="D1876" s="1086"/>
    </row>
    <row r="1877" spans="1:11" x14ac:dyDescent="0.2">
      <c r="A1877" s="1111" t="s">
        <v>28559</v>
      </c>
      <c r="B1877" s="1086"/>
      <c r="C1877" s="1086"/>
      <c r="D1877" s="1086"/>
    </row>
    <row r="1878" spans="1:11" x14ac:dyDescent="0.2">
      <c r="A1878" s="1111" t="s">
        <v>28558</v>
      </c>
      <c r="B1878" s="1086"/>
      <c r="C1878" s="1086"/>
      <c r="D1878" s="1086"/>
    </row>
    <row r="1879" spans="1:11" x14ac:dyDescent="0.2">
      <c r="A1879" s="1113" t="s">
        <v>28557</v>
      </c>
      <c r="B1879" s="1112">
        <f>B1880</f>
        <v>887071791.29000008</v>
      </c>
      <c r="C1879" s="1112">
        <f>C1880</f>
        <v>668555863</v>
      </c>
      <c r="D1879" s="1112">
        <f>D1880</f>
        <v>0</v>
      </c>
    </row>
    <row r="1880" spans="1:11" x14ac:dyDescent="0.2">
      <c r="A1880" s="1111" t="s">
        <v>28556</v>
      </c>
      <c r="B1880" s="1086">
        <v>887071791.29000008</v>
      </c>
      <c r="C1880" s="1086">
        <v>668555863</v>
      </c>
      <c r="D1880" s="1086"/>
    </row>
    <row r="1881" spans="1:11" s="1082" customFormat="1" ht="18" customHeight="1" x14ac:dyDescent="0.2">
      <c r="A1881" s="1110" t="s">
        <v>29071</v>
      </c>
      <c r="B1881" s="1084">
        <f>B1866+B1873+B1879</f>
        <v>2084135367.0100007</v>
      </c>
      <c r="C1881" s="1084">
        <f>C1866+C1873+C1879</f>
        <v>2120572213</v>
      </c>
      <c r="D1881" s="1084">
        <f>D1866+D1873+D1879</f>
        <v>398976805</v>
      </c>
      <c r="E1881" s="1083"/>
      <c r="F1881" s="1083"/>
      <c r="G1881" s="1083"/>
    </row>
    <row r="1882" spans="1:11" x14ac:dyDescent="0.2">
      <c r="A1882" s="1109" t="s">
        <v>28522</v>
      </c>
    </row>
    <row r="1883" spans="1:11" x14ac:dyDescent="0.2">
      <c r="A1883" s="1102" t="s">
        <v>28521</v>
      </c>
    </row>
    <row r="1884" spans="1:11" s="1057" customFormat="1" ht="12" x14ac:dyDescent="0.2">
      <c r="A1884" s="1057" t="s">
        <v>28538</v>
      </c>
      <c r="E1884" s="1097"/>
      <c r="F1884" s="1097"/>
      <c r="G1884" s="1097"/>
      <c r="J1884" s="1097"/>
      <c r="K1884" s="1097"/>
    </row>
    <row r="1885" spans="1:11" s="1057" customFormat="1" ht="12" x14ac:dyDescent="0.2">
      <c r="A1885" s="1057" t="s">
        <v>28537</v>
      </c>
      <c r="E1885" s="1097"/>
      <c r="F1885" s="1097"/>
      <c r="G1885" s="1097"/>
      <c r="J1885" s="1097"/>
      <c r="K1885" s="1097"/>
    </row>
    <row r="1886" spans="1:11" s="1057" customFormat="1" ht="12" x14ac:dyDescent="0.2">
      <c r="E1886" s="1097"/>
      <c r="F1886" s="1097"/>
      <c r="G1886" s="1097"/>
      <c r="J1886" s="1097"/>
      <c r="K1886" s="1097"/>
    </row>
    <row r="1887" spans="1:11" s="1057" customFormat="1" ht="12" x14ac:dyDescent="0.2">
      <c r="A1887" s="1587" t="s">
        <v>28575</v>
      </c>
      <c r="B1887" s="1587"/>
      <c r="C1887" s="1587"/>
      <c r="D1887" s="1587"/>
      <c r="E1887" s="1098"/>
      <c r="F1887" s="1098"/>
      <c r="G1887" s="1098"/>
      <c r="H1887" s="1099"/>
      <c r="I1887" s="1099"/>
      <c r="J1887" s="1097"/>
      <c r="K1887" s="1097"/>
    </row>
    <row r="1888" spans="1:11" s="1057" customFormat="1" ht="12" x14ac:dyDescent="0.2">
      <c r="A1888" s="1587" t="s">
        <v>627</v>
      </c>
      <c r="B1888" s="1587"/>
      <c r="C1888" s="1587"/>
      <c r="D1888" s="1587"/>
      <c r="E1888" s="1098"/>
      <c r="F1888" s="1098"/>
      <c r="G1888" s="1098"/>
      <c r="H1888" s="1099"/>
      <c r="I1888" s="1099"/>
      <c r="J1888" s="1097"/>
      <c r="K1888" s="1097"/>
    </row>
    <row r="1889" spans="1:11" s="1057" customFormat="1" ht="12" x14ac:dyDescent="0.2">
      <c r="A1889" s="1587" t="s">
        <v>28574</v>
      </c>
      <c r="B1889" s="1587"/>
      <c r="C1889" s="1587"/>
      <c r="D1889" s="1587"/>
      <c r="E1889" s="1098"/>
      <c r="F1889" s="1098"/>
      <c r="G1889" s="1098"/>
      <c r="H1889" s="1099"/>
      <c r="I1889" s="1099"/>
      <c r="J1889" s="1097"/>
      <c r="K1889" s="1097"/>
    </row>
    <row r="1890" spans="1:11" s="1057" customFormat="1" ht="12" x14ac:dyDescent="0.2">
      <c r="A1890" s="1587" t="s">
        <v>28534</v>
      </c>
      <c r="B1890" s="1587"/>
      <c r="C1890" s="1587"/>
      <c r="D1890" s="1587"/>
      <c r="E1890" s="1098"/>
      <c r="F1890" s="1098"/>
      <c r="G1890" s="1098"/>
      <c r="H1890" s="1099"/>
      <c r="I1890" s="1099"/>
      <c r="J1890" s="1097"/>
      <c r="K1890" s="1097"/>
    </row>
    <row r="1891" spans="1:11" x14ac:dyDescent="0.2">
      <c r="A1891" s="1057"/>
      <c r="B1891" s="1057"/>
    </row>
    <row r="1892" spans="1:11" x14ac:dyDescent="0.2">
      <c r="A1892" s="1101" t="s">
        <v>28533</v>
      </c>
      <c r="B1892" s="1590" t="s">
        <v>28544</v>
      </c>
      <c r="C1892" s="1590"/>
      <c r="D1892" s="1590"/>
    </row>
    <row r="1893" spans="1:11" s="1115" customFormat="1" ht="15.75" customHeight="1" x14ac:dyDescent="0.2">
      <c r="A1893" s="1118" t="s">
        <v>28532</v>
      </c>
      <c r="B1893" s="1588" t="s">
        <v>28539</v>
      </c>
      <c r="C1893" s="1588"/>
      <c r="D1893" s="1588"/>
      <c r="E1893" s="1116"/>
      <c r="F1893" s="1116"/>
      <c r="G1893" s="1116"/>
    </row>
    <row r="1894" spans="1:11" s="1088" customFormat="1" ht="28.35" customHeight="1" x14ac:dyDescent="0.2">
      <c r="A1894" s="1091" t="s">
        <v>28573</v>
      </c>
      <c r="B1894" s="1114">
        <v>2019</v>
      </c>
      <c r="C1894" s="1114">
        <v>2020</v>
      </c>
      <c r="D1894" s="1114" t="s">
        <v>28526</v>
      </c>
      <c r="E1894" s="1089"/>
      <c r="F1894" s="1089"/>
      <c r="G1894" s="1089"/>
    </row>
    <row r="1895" spans="1:11" x14ac:dyDescent="0.2">
      <c r="A1895" s="1113" t="s">
        <v>28570</v>
      </c>
      <c r="B1895" s="1112">
        <f>SUM(B1896:B1901)</f>
        <v>356698524</v>
      </c>
      <c r="C1895" s="1112">
        <f>SUM(C1896:C1901)</f>
        <v>340721900</v>
      </c>
      <c r="D1895" s="1112">
        <f>SUM(D1896:D1901)</f>
        <v>287260398</v>
      </c>
    </row>
    <row r="1896" spans="1:11" x14ac:dyDescent="0.2">
      <c r="A1896" s="1111" t="s">
        <v>28569</v>
      </c>
      <c r="B1896" s="1086"/>
      <c r="C1896" s="1086"/>
      <c r="D1896" s="1086"/>
    </row>
    <row r="1897" spans="1:11" x14ac:dyDescent="0.2">
      <c r="A1897" s="1111" t="s">
        <v>28568</v>
      </c>
      <c r="B1897" s="1086">
        <v>58153907</v>
      </c>
      <c r="C1897" s="1086">
        <v>56181081</v>
      </c>
      <c r="D1897" s="1086">
        <v>69724148</v>
      </c>
    </row>
    <row r="1898" spans="1:11" x14ac:dyDescent="0.2">
      <c r="A1898" s="1111" t="s">
        <v>28567</v>
      </c>
      <c r="B1898" s="1086">
        <v>3337922</v>
      </c>
      <c r="C1898" s="1086">
        <v>4923753</v>
      </c>
      <c r="D1898" s="1086">
        <v>4923753</v>
      </c>
    </row>
    <row r="1899" spans="1:11" x14ac:dyDescent="0.2">
      <c r="A1899" s="1111" t="s">
        <v>28566</v>
      </c>
      <c r="B1899" s="1086">
        <v>295206695</v>
      </c>
      <c r="C1899" s="1086">
        <v>278117066</v>
      </c>
      <c r="D1899" s="1086">
        <v>211112497</v>
      </c>
    </row>
    <row r="1900" spans="1:11" x14ac:dyDescent="0.2">
      <c r="A1900" s="1111" t="s">
        <v>28565</v>
      </c>
      <c r="B1900" s="1086"/>
      <c r="C1900" s="1086"/>
      <c r="D1900" s="1086"/>
    </row>
    <row r="1901" spans="1:11" x14ac:dyDescent="0.2">
      <c r="A1901" s="1111" t="s">
        <v>28564</v>
      </c>
      <c r="B1901" s="1086"/>
      <c r="C1901" s="1086">
        <v>1500000</v>
      </c>
      <c r="D1901" s="1086">
        <v>1500000</v>
      </c>
    </row>
    <row r="1902" spans="1:11" x14ac:dyDescent="0.2">
      <c r="A1902" s="1113" t="s">
        <v>28563</v>
      </c>
      <c r="B1902" s="1112">
        <f>SUM(B1903:B1907)</f>
        <v>2215732</v>
      </c>
      <c r="C1902" s="1112">
        <f>SUM(C1903:C1907)</f>
        <v>1556020</v>
      </c>
      <c r="D1902" s="1112">
        <f>SUM(D1903:D1907)</f>
        <v>0</v>
      </c>
    </row>
    <row r="1903" spans="1:11" x14ac:dyDescent="0.2">
      <c r="A1903" s="1111" t="s">
        <v>28562</v>
      </c>
      <c r="B1903" s="1086"/>
      <c r="C1903" s="1086"/>
      <c r="D1903" s="1086"/>
    </row>
    <row r="1904" spans="1:11" x14ac:dyDescent="0.2">
      <c r="A1904" s="1111" t="s">
        <v>28561</v>
      </c>
      <c r="B1904" s="1086"/>
      <c r="C1904" s="1086"/>
      <c r="D1904" s="1086"/>
    </row>
    <row r="1905" spans="1:7" x14ac:dyDescent="0.2">
      <c r="A1905" s="1111" t="s">
        <v>28560</v>
      </c>
      <c r="B1905" s="1086"/>
      <c r="C1905" s="1086"/>
      <c r="D1905" s="1086"/>
    </row>
    <row r="1906" spans="1:7" x14ac:dyDescent="0.2">
      <c r="A1906" s="1111" t="s">
        <v>28559</v>
      </c>
      <c r="B1906" s="1086">
        <v>2215732</v>
      </c>
      <c r="C1906" s="1086">
        <v>1556020</v>
      </c>
      <c r="D1906" s="1086"/>
    </row>
    <row r="1907" spans="1:7" x14ac:dyDescent="0.2">
      <c r="A1907" s="1111" t="s">
        <v>28558</v>
      </c>
      <c r="B1907" s="1086"/>
      <c r="C1907" s="1086"/>
      <c r="D1907" s="1086"/>
    </row>
    <row r="1908" spans="1:7" x14ac:dyDescent="0.2">
      <c r="A1908" s="1113" t="s">
        <v>28557</v>
      </c>
      <c r="B1908" s="1112">
        <f>B1909</f>
        <v>0</v>
      </c>
      <c r="C1908" s="1112">
        <f>C1909</f>
        <v>0</v>
      </c>
      <c r="D1908" s="1112">
        <f>D1909</f>
        <v>0</v>
      </c>
    </row>
    <row r="1909" spans="1:7" x14ac:dyDescent="0.2">
      <c r="A1909" s="1111" t="s">
        <v>28556</v>
      </c>
      <c r="B1909" s="1086"/>
      <c r="C1909" s="1086"/>
      <c r="D1909" s="1086"/>
    </row>
    <row r="1910" spans="1:7" s="1082" customFormat="1" ht="18" customHeight="1" x14ac:dyDescent="0.2">
      <c r="A1910" s="1110" t="s">
        <v>29071</v>
      </c>
      <c r="B1910" s="1084">
        <f>B1895+B1902+B1908</f>
        <v>358914256</v>
      </c>
      <c r="C1910" s="1084">
        <f>C1895+C1902+C1908</f>
        <v>342277920</v>
      </c>
      <c r="D1910" s="1084">
        <f>D1895+D1902+D1908</f>
        <v>287260398</v>
      </c>
      <c r="E1910" s="1083"/>
      <c r="F1910" s="1083"/>
      <c r="G1910" s="1083"/>
    </row>
    <row r="1911" spans="1:7" s="1115" customFormat="1" x14ac:dyDescent="0.2">
      <c r="A1911" s="1118"/>
      <c r="B1911" s="1119"/>
      <c r="C1911" s="1119"/>
      <c r="D1911" s="1119"/>
      <c r="E1911" s="1116"/>
      <c r="F1911" s="1116"/>
      <c r="G1911" s="1116"/>
    </row>
    <row r="1912" spans="1:7" s="1115" customFormat="1" x14ac:dyDescent="0.2">
      <c r="A1912" s="1118"/>
      <c r="B1912" s="1117"/>
      <c r="C1912" s="1117"/>
      <c r="D1912" s="1117"/>
      <c r="E1912" s="1116"/>
      <c r="F1912" s="1116"/>
      <c r="G1912" s="1116"/>
    </row>
    <row r="1913" spans="1:7" s="1088" customFormat="1" ht="28.35" customHeight="1" x14ac:dyDescent="0.2">
      <c r="A1913" s="1091" t="s">
        <v>28572</v>
      </c>
      <c r="B1913" s="1114">
        <v>2019</v>
      </c>
      <c r="C1913" s="1114" t="s">
        <v>28527</v>
      </c>
      <c r="D1913" s="1114" t="s">
        <v>28526</v>
      </c>
      <c r="E1913" s="1089"/>
      <c r="F1913" s="1089"/>
      <c r="G1913" s="1089"/>
    </row>
    <row r="1914" spans="1:7" x14ac:dyDescent="0.2">
      <c r="A1914" s="1113" t="s">
        <v>28570</v>
      </c>
      <c r="B1914" s="1112">
        <f>SUM(B1915:B1920)</f>
        <v>361187520</v>
      </c>
      <c r="C1914" s="1112">
        <f>SUM(C1915:C1920)</f>
        <v>340721900</v>
      </c>
      <c r="D1914" s="1112">
        <f>SUM(D1915:D1920)</f>
        <v>287260398</v>
      </c>
    </row>
    <row r="1915" spans="1:7" x14ac:dyDescent="0.2">
      <c r="A1915" s="1111" t="s">
        <v>28569</v>
      </c>
      <c r="B1915" s="1086"/>
      <c r="C1915" s="1086"/>
      <c r="D1915" s="1086"/>
    </row>
    <row r="1916" spans="1:7" x14ac:dyDescent="0.2">
      <c r="A1916" s="1111" t="s">
        <v>28568</v>
      </c>
      <c r="B1916" s="1086">
        <v>58153907</v>
      </c>
      <c r="C1916" s="1086">
        <v>69724146</v>
      </c>
      <c r="D1916" s="1086">
        <v>69724148</v>
      </c>
    </row>
    <row r="1917" spans="1:7" x14ac:dyDescent="0.2">
      <c r="A1917" s="1111" t="s">
        <v>28567</v>
      </c>
      <c r="B1917" s="1086">
        <v>4923753</v>
      </c>
      <c r="C1917" s="1086">
        <v>4923753</v>
      </c>
      <c r="D1917" s="1086">
        <v>4923753</v>
      </c>
    </row>
    <row r="1918" spans="1:7" x14ac:dyDescent="0.2">
      <c r="A1918" s="1111" t="s">
        <v>28566</v>
      </c>
      <c r="B1918" s="1086">
        <v>295634170</v>
      </c>
      <c r="C1918" s="1086">
        <v>249552335</v>
      </c>
      <c r="D1918" s="1086">
        <v>211112497</v>
      </c>
    </row>
    <row r="1919" spans="1:7" x14ac:dyDescent="0.2">
      <c r="A1919" s="1111" t="s">
        <v>28565</v>
      </c>
      <c r="B1919" s="1086"/>
      <c r="C1919" s="1086"/>
      <c r="D1919" s="1086"/>
    </row>
    <row r="1920" spans="1:7" x14ac:dyDescent="0.2">
      <c r="A1920" s="1111" t="s">
        <v>28564</v>
      </c>
      <c r="B1920" s="1086">
        <v>2475690</v>
      </c>
      <c r="C1920" s="1086">
        <v>16521666</v>
      </c>
      <c r="D1920" s="1086">
        <v>1500000</v>
      </c>
    </row>
    <row r="1921" spans="1:7" x14ac:dyDescent="0.2">
      <c r="A1921" s="1113" t="s">
        <v>28563</v>
      </c>
      <c r="B1921" s="1112">
        <f>SUM(B1922:B1926)</f>
        <v>2415461</v>
      </c>
      <c r="C1921" s="1112">
        <f>SUM(C1922:C1926)</f>
        <v>1556020</v>
      </c>
      <c r="D1921" s="1112">
        <f>SUM(D1922:D1926)</f>
        <v>0</v>
      </c>
    </row>
    <row r="1922" spans="1:7" x14ac:dyDescent="0.2">
      <c r="A1922" s="1111" t="s">
        <v>28562</v>
      </c>
      <c r="B1922" s="1086"/>
      <c r="C1922" s="1086"/>
      <c r="D1922" s="1086"/>
    </row>
    <row r="1923" spans="1:7" x14ac:dyDescent="0.2">
      <c r="A1923" s="1111" t="s">
        <v>28561</v>
      </c>
      <c r="B1923" s="1086"/>
      <c r="C1923" s="1086"/>
      <c r="D1923" s="1086"/>
    </row>
    <row r="1924" spans="1:7" x14ac:dyDescent="0.2">
      <c r="A1924" s="1111" t="s">
        <v>28560</v>
      </c>
      <c r="B1924" s="1086"/>
      <c r="C1924" s="1086"/>
      <c r="D1924" s="1086"/>
    </row>
    <row r="1925" spans="1:7" x14ac:dyDescent="0.2">
      <c r="A1925" s="1111" t="s">
        <v>28559</v>
      </c>
      <c r="B1925" s="1086">
        <v>2415461</v>
      </c>
      <c r="C1925" s="1086">
        <v>1556020</v>
      </c>
      <c r="D1925" s="1086"/>
    </row>
    <row r="1926" spans="1:7" x14ac:dyDescent="0.2">
      <c r="A1926" s="1111" t="s">
        <v>28558</v>
      </c>
      <c r="B1926" s="1086"/>
      <c r="C1926" s="1086"/>
      <c r="D1926" s="1086"/>
    </row>
    <row r="1927" spans="1:7" x14ac:dyDescent="0.2">
      <c r="A1927" s="1113" t="s">
        <v>28557</v>
      </c>
      <c r="B1927" s="1112">
        <f>B1928</f>
        <v>0</v>
      </c>
      <c r="C1927" s="1112">
        <f>C1928</f>
        <v>0</v>
      </c>
      <c r="D1927" s="1112">
        <f>D1928</f>
        <v>0</v>
      </c>
    </row>
    <row r="1928" spans="1:7" x14ac:dyDescent="0.2">
      <c r="A1928" s="1111" t="s">
        <v>28556</v>
      </c>
      <c r="B1928" s="1086"/>
      <c r="C1928" s="1086"/>
      <c r="D1928" s="1086"/>
    </row>
    <row r="1929" spans="1:7" s="1082" customFormat="1" ht="18" customHeight="1" x14ac:dyDescent="0.2">
      <c r="A1929" s="1110" t="s">
        <v>29071</v>
      </c>
      <c r="B1929" s="1084">
        <f>B1914+B1921+B1927</f>
        <v>363602981</v>
      </c>
      <c r="C1929" s="1084">
        <f>C1914+C1921+C1927</f>
        <v>342277920</v>
      </c>
      <c r="D1929" s="1084">
        <f>D1914+D1921+D1927</f>
        <v>287260398</v>
      </c>
      <c r="E1929" s="1083"/>
      <c r="F1929" s="1083"/>
      <c r="G1929" s="1083"/>
    </row>
    <row r="1930" spans="1:7" s="1115" customFormat="1" x14ac:dyDescent="0.2">
      <c r="A1930" s="1118"/>
      <c r="B1930" s="1119"/>
      <c r="C1930" s="1119"/>
      <c r="D1930" s="1119"/>
      <c r="E1930" s="1116"/>
      <c r="F1930" s="1116"/>
      <c r="G1930" s="1116"/>
    </row>
    <row r="1931" spans="1:7" s="1115" customFormat="1" x14ac:dyDescent="0.2">
      <c r="A1931" s="1118"/>
      <c r="B1931" s="1117"/>
      <c r="C1931" s="1117"/>
      <c r="D1931" s="1117"/>
      <c r="E1931" s="1116"/>
      <c r="F1931" s="1116"/>
      <c r="G1931" s="1116"/>
    </row>
    <row r="1932" spans="1:7" s="1088" customFormat="1" ht="28.35" customHeight="1" x14ac:dyDescent="0.2">
      <c r="A1932" s="1091" t="s">
        <v>28571</v>
      </c>
      <c r="B1932" s="1114">
        <v>2019</v>
      </c>
      <c r="C1932" s="1114" t="s">
        <v>28527</v>
      </c>
      <c r="D1932" s="1114" t="s">
        <v>28526</v>
      </c>
      <c r="E1932" s="1089"/>
      <c r="F1932" s="1089"/>
      <c r="G1932" s="1089"/>
    </row>
    <row r="1933" spans="1:7" x14ac:dyDescent="0.2">
      <c r="A1933" s="1113" t="s">
        <v>28570</v>
      </c>
      <c r="B1933" s="1112">
        <f>SUM(B1934:B1939)</f>
        <v>335295784.82000011</v>
      </c>
      <c r="C1933" s="1112">
        <f>SUM(C1934:C1939)</f>
        <v>333523739.10000002</v>
      </c>
      <c r="D1933" s="1112">
        <f>SUM(D1934:D1939)</f>
        <v>287260398</v>
      </c>
    </row>
    <row r="1934" spans="1:7" x14ac:dyDescent="0.2">
      <c r="A1934" s="1111" t="s">
        <v>28569</v>
      </c>
      <c r="B1934" s="1086"/>
      <c r="C1934" s="1086"/>
      <c r="D1934" s="1086"/>
    </row>
    <row r="1935" spans="1:7" x14ac:dyDescent="0.2">
      <c r="A1935" s="1111" t="s">
        <v>28568</v>
      </c>
      <c r="B1935" s="1086">
        <v>47059481.670000002</v>
      </c>
      <c r="C1935" s="1086">
        <v>62525985.099999994</v>
      </c>
      <c r="D1935" s="1086">
        <v>69724148</v>
      </c>
    </row>
    <row r="1936" spans="1:7" x14ac:dyDescent="0.2">
      <c r="A1936" s="1111" t="s">
        <v>28567</v>
      </c>
      <c r="B1936" s="1086">
        <v>4614952.419999999</v>
      </c>
      <c r="C1936" s="1086">
        <v>4923753</v>
      </c>
      <c r="D1936" s="1086">
        <v>4923753</v>
      </c>
    </row>
    <row r="1937" spans="1:11" x14ac:dyDescent="0.2">
      <c r="A1937" s="1111" t="s">
        <v>28566</v>
      </c>
      <c r="B1937" s="1086">
        <v>281268237.4000001</v>
      </c>
      <c r="C1937" s="1086">
        <v>249552335</v>
      </c>
      <c r="D1937" s="1086">
        <v>211112497</v>
      </c>
    </row>
    <row r="1938" spans="1:11" x14ac:dyDescent="0.2">
      <c r="A1938" s="1111" t="s">
        <v>28565</v>
      </c>
      <c r="B1938" s="1086"/>
      <c r="C1938" s="1086"/>
      <c r="D1938" s="1086"/>
    </row>
    <row r="1939" spans="1:11" x14ac:dyDescent="0.2">
      <c r="A1939" s="1111" t="s">
        <v>28564</v>
      </c>
      <c r="B1939" s="1086">
        <v>2353113.33</v>
      </c>
      <c r="C1939" s="1086">
        <v>16521666</v>
      </c>
      <c r="D1939" s="1086">
        <v>1500000</v>
      </c>
    </row>
    <row r="1940" spans="1:11" x14ac:dyDescent="0.2">
      <c r="A1940" s="1113" t="s">
        <v>28563</v>
      </c>
      <c r="B1940" s="1112">
        <f>SUM(B1941:B1945)</f>
        <v>2284065.9899999998</v>
      </c>
      <c r="C1940" s="1112">
        <f>SUM(C1941:C1945)</f>
        <v>1556020</v>
      </c>
      <c r="D1940" s="1112">
        <f>SUM(D1941:D1945)</f>
        <v>0</v>
      </c>
    </row>
    <row r="1941" spans="1:11" x14ac:dyDescent="0.2">
      <c r="A1941" s="1111" t="s">
        <v>28562</v>
      </c>
      <c r="B1941" s="1086"/>
      <c r="C1941" s="1086"/>
      <c r="D1941" s="1086"/>
    </row>
    <row r="1942" spans="1:11" x14ac:dyDescent="0.2">
      <c r="A1942" s="1111" t="s">
        <v>28561</v>
      </c>
      <c r="B1942" s="1086"/>
      <c r="C1942" s="1086"/>
      <c r="D1942" s="1086"/>
    </row>
    <row r="1943" spans="1:11" x14ac:dyDescent="0.2">
      <c r="A1943" s="1111" t="s">
        <v>28560</v>
      </c>
      <c r="B1943" s="1086"/>
      <c r="C1943" s="1086"/>
      <c r="D1943" s="1086"/>
    </row>
    <row r="1944" spans="1:11" x14ac:dyDescent="0.2">
      <c r="A1944" s="1111" t="s">
        <v>28559</v>
      </c>
      <c r="B1944" s="1086">
        <v>2284065.9899999998</v>
      </c>
      <c r="C1944" s="1086">
        <v>1556020</v>
      </c>
      <c r="D1944" s="1086"/>
    </row>
    <row r="1945" spans="1:11" x14ac:dyDescent="0.2">
      <c r="A1945" s="1111" t="s">
        <v>28558</v>
      </c>
      <c r="B1945" s="1086"/>
      <c r="C1945" s="1086"/>
      <c r="D1945" s="1086"/>
    </row>
    <row r="1946" spans="1:11" x14ac:dyDescent="0.2">
      <c r="A1946" s="1113" t="s">
        <v>28557</v>
      </c>
      <c r="B1946" s="1112">
        <f>B1947</f>
        <v>0</v>
      </c>
      <c r="C1946" s="1112">
        <f>C1947</f>
        <v>0</v>
      </c>
      <c r="D1946" s="1112">
        <f>D1947</f>
        <v>0</v>
      </c>
    </row>
    <row r="1947" spans="1:11" x14ac:dyDescent="0.2">
      <c r="A1947" s="1111" t="s">
        <v>28556</v>
      </c>
      <c r="B1947" s="1086"/>
      <c r="C1947" s="1086"/>
      <c r="D1947" s="1086"/>
    </row>
    <row r="1948" spans="1:11" s="1082" customFormat="1" ht="18" customHeight="1" x14ac:dyDescent="0.2">
      <c r="A1948" s="1110" t="s">
        <v>29071</v>
      </c>
      <c r="B1948" s="1084">
        <f>B1933+B1940+B1946</f>
        <v>337579850.81000012</v>
      </c>
      <c r="C1948" s="1084">
        <f>C1933+C1940+C1946</f>
        <v>335079759.10000002</v>
      </c>
      <c r="D1948" s="1084">
        <f>D1933+D1940+D1946</f>
        <v>287260398</v>
      </c>
      <c r="E1948" s="1083"/>
      <c r="F1948" s="1083"/>
      <c r="G1948" s="1083"/>
    </row>
    <row r="1949" spans="1:11" x14ac:dyDescent="0.2">
      <c r="A1949" s="1109" t="s">
        <v>28522</v>
      </c>
    </row>
    <row r="1950" spans="1:11" x14ac:dyDescent="0.2">
      <c r="A1950" s="1102" t="s">
        <v>28521</v>
      </c>
    </row>
    <row r="1951" spans="1:11" s="1057" customFormat="1" ht="12" x14ac:dyDescent="0.2">
      <c r="A1951" s="1057" t="s">
        <v>28538</v>
      </c>
      <c r="E1951" s="1097"/>
      <c r="F1951" s="1097"/>
      <c r="G1951" s="1097"/>
      <c r="J1951" s="1097"/>
      <c r="K1951" s="1097"/>
    </row>
    <row r="1952" spans="1:11" s="1057" customFormat="1" ht="12" x14ac:dyDescent="0.2">
      <c r="A1952" s="1057" t="s">
        <v>28537</v>
      </c>
      <c r="E1952" s="1097"/>
      <c r="F1952" s="1097"/>
      <c r="G1952" s="1097"/>
      <c r="J1952" s="1097"/>
      <c r="K1952" s="1097"/>
    </row>
    <row r="1953" spans="1:11" s="1057" customFormat="1" ht="12" x14ac:dyDescent="0.2">
      <c r="E1953" s="1097"/>
      <c r="F1953" s="1097"/>
      <c r="G1953" s="1097"/>
      <c r="J1953" s="1097"/>
      <c r="K1953" s="1097"/>
    </row>
    <row r="1954" spans="1:11" s="1057" customFormat="1" ht="12" x14ac:dyDescent="0.2">
      <c r="A1954" s="1587" t="s">
        <v>28575</v>
      </c>
      <c r="B1954" s="1587"/>
      <c r="C1954" s="1587"/>
      <c r="D1954" s="1587"/>
      <c r="E1954" s="1098"/>
      <c r="F1954" s="1098"/>
      <c r="G1954" s="1098"/>
      <c r="H1954" s="1099"/>
      <c r="I1954" s="1099"/>
      <c r="J1954" s="1097"/>
      <c r="K1954" s="1097"/>
    </row>
    <row r="1955" spans="1:11" s="1057" customFormat="1" ht="12" x14ac:dyDescent="0.2">
      <c r="A1955" s="1587" t="s">
        <v>627</v>
      </c>
      <c r="B1955" s="1587"/>
      <c r="C1955" s="1587"/>
      <c r="D1955" s="1587"/>
      <c r="E1955" s="1098"/>
      <c r="F1955" s="1098"/>
      <c r="G1955" s="1098"/>
      <c r="H1955" s="1099"/>
      <c r="I1955" s="1099"/>
      <c r="J1955" s="1097"/>
      <c r="K1955" s="1097"/>
    </row>
    <row r="1956" spans="1:11" s="1057" customFormat="1" ht="12" x14ac:dyDescent="0.2">
      <c r="A1956" s="1587" t="s">
        <v>28574</v>
      </c>
      <c r="B1956" s="1587"/>
      <c r="C1956" s="1587"/>
      <c r="D1956" s="1587"/>
      <c r="E1956" s="1098"/>
      <c r="F1956" s="1098"/>
      <c r="G1956" s="1098"/>
      <c r="H1956" s="1099"/>
      <c r="I1956" s="1099"/>
      <c r="J1956" s="1097"/>
      <c r="K1956" s="1097"/>
    </row>
    <row r="1957" spans="1:11" s="1057" customFormat="1" ht="12" x14ac:dyDescent="0.2">
      <c r="A1957" s="1587" t="s">
        <v>28534</v>
      </c>
      <c r="B1957" s="1587"/>
      <c r="C1957" s="1587"/>
      <c r="D1957" s="1587"/>
      <c r="E1957" s="1098"/>
      <c r="F1957" s="1098"/>
      <c r="G1957" s="1098"/>
      <c r="H1957" s="1099"/>
      <c r="I1957" s="1099"/>
      <c r="J1957" s="1097"/>
      <c r="K1957" s="1097"/>
    </row>
    <row r="1958" spans="1:11" x14ac:dyDescent="0.2">
      <c r="A1958" s="1057"/>
      <c r="B1958" s="1057"/>
    </row>
    <row r="1959" spans="1:11" x14ac:dyDescent="0.2">
      <c r="A1959" s="1101" t="s">
        <v>28533</v>
      </c>
      <c r="B1959" s="1590" t="s">
        <v>28544</v>
      </c>
      <c r="C1959" s="1590"/>
      <c r="D1959" s="1590"/>
    </row>
    <row r="1960" spans="1:11" s="1115" customFormat="1" ht="15.75" customHeight="1" x14ac:dyDescent="0.2">
      <c r="A1960" s="1118" t="s">
        <v>28532</v>
      </c>
      <c r="B1960" s="1588" t="s">
        <v>28543</v>
      </c>
      <c r="C1960" s="1588"/>
      <c r="D1960" s="1588"/>
      <c r="E1960" s="1116"/>
      <c r="F1960" s="1116"/>
      <c r="G1960" s="1116"/>
    </row>
    <row r="1961" spans="1:11" s="1088" customFormat="1" ht="28.35" customHeight="1" x14ac:dyDescent="0.2">
      <c r="A1961" s="1091" t="s">
        <v>28573</v>
      </c>
      <c r="B1961" s="1114">
        <v>2019</v>
      </c>
      <c r="C1961" s="1114">
        <v>2020</v>
      </c>
      <c r="D1961" s="1114" t="s">
        <v>28526</v>
      </c>
      <c r="E1961" s="1089"/>
      <c r="F1961" s="1089"/>
      <c r="G1961" s="1089"/>
    </row>
    <row r="1962" spans="1:11" x14ac:dyDescent="0.2">
      <c r="A1962" s="1113" t="s">
        <v>28570</v>
      </c>
      <c r="B1962" s="1112">
        <f>SUM(B1963:B1968)</f>
        <v>4584832452</v>
      </c>
      <c r="C1962" s="1112">
        <f>SUM(C1963:C1968)</f>
        <v>4852013924</v>
      </c>
      <c r="D1962" s="1112">
        <f>SUM(D1963:D1968)</f>
        <v>6474341354</v>
      </c>
    </row>
    <row r="1963" spans="1:11" x14ac:dyDescent="0.2">
      <c r="A1963" s="1111" t="s">
        <v>28569</v>
      </c>
      <c r="B1963" s="1086"/>
      <c r="C1963" s="1086"/>
      <c r="D1963" s="1086"/>
    </row>
    <row r="1964" spans="1:11" x14ac:dyDescent="0.2">
      <c r="A1964" s="1111" t="s">
        <v>28568</v>
      </c>
      <c r="B1964" s="1086"/>
      <c r="C1964" s="1086"/>
      <c r="D1964" s="1086"/>
    </row>
    <row r="1965" spans="1:11" x14ac:dyDescent="0.2">
      <c r="A1965" s="1111" t="s">
        <v>28567</v>
      </c>
      <c r="B1965" s="1086">
        <v>4550856502</v>
      </c>
      <c r="C1965" s="1086">
        <v>4804779281</v>
      </c>
      <c r="D1965" s="1086">
        <v>6454654106</v>
      </c>
    </row>
    <row r="1966" spans="1:11" x14ac:dyDescent="0.2">
      <c r="A1966" s="1111" t="s">
        <v>28566</v>
      </c>
      <c r="B1966" s="1086">
        <v>7645458</v>
      </c>
      <c r="C1966" s="1086">
        <v>7645459</v>
      </c>
      <c r="D1966" s="1086"/>
    </row>
    <row r="1967" spans="1:11" x14ac:dyDescent="0.2">
      <c r="A1967" s="1111" t="s">
        <v>28565</v>
      </c>
      <c r="B1967" s="1086"/>
      <c r="C1967" s="1086"/>
      <c r="D1967" s="1086"/>
    </row>
    <row r="1968" spans="1:11" x14ac:dyDescent="0.2">
      <c r="A1968" s="1111" t="s">
        <v>28564</v>
      </c>
      <c r="B1968" s="1086">
        <v>26330492</v>
      </c>
      <c r="C1968" s="1086">
        <v>39589184</v>
      </c>
      <c r="D1968" s="1086">
        <v>19687248</v>
      </c>
    </row>
    <row r="1969" spans="1:7" x14ac:dyDescent="0.2">
      <c r="A1969" s="1113" t="s">
        <v>28563</v>
      </c>
      <c r="B1969" s="1112">
        <f>SUM(B1970:B1974)</f>
        <v>0</v>
      </c>
      <c r="C1969" s="1112">
        <f>SUM(C1970:C1974)</f>
        <v>0</v>
      </c>
      <c r="D1969" s="1112">
        <f>SUM(D1970:D1974)</f>
        <v>0</v>
      </c>
    </row>
    <row r="1970" spans="1:7" x14ac:dyDescent="0.2">
      <c r="A1970" s="1111" t="s">
        <v>28562</v>
      </c>
      <c r="B1970" s="1086"/>
      <c r="C1970" s="1086"/>
      <c r="D1970" s="1086"/>
    </row>
    <row r="1971" spans="1:7" x14ac:dyDescent="0.2">
      <c r="A1971" s="1111" t="s">
        <v>28561</v>
      </c>
      <c r="B1971" s="1086"/>
      <c r="C1971" s="1086"/>
      <c r="D1971" s="1086"/>
    </row>
    <row r="1972" spans="1:7" x14ac:dyDescent="0.2">
      <c r="A1972" s="1111" t="s">
        <v>28560</v>
      </c>
      <c r="B1972" s="1086"/>
      <c r="C1972" s="1086"/>
      <c r="D1972" s="1086"/>
    </row>
    <row r="1973" spans="1:7" x14ac:dyDescent="0.2">
      <c r="A1973" s="1111" t="s">
        <v>28559</v>
      </c>
      <c r="B1973" s="1086"/>
      <c r="C1973" s="1086"/>
      <c r="D1973" s="1086"/>
    </row>
    <row r="1974" spans="1:7" x14ac:dyDescent="0.2">
      <c r="A1974" s="1111" t="s">
        <v>28558</v>
      </c>
      <c r="B1974" s="1086"/>
      <c r="C1974" s="1086"/>
      <c r="D1974" s="1086"/>
    </row>
    <row r="1975" spans="1:7" x14ac:dyDescent="0.2">
      <c r="A1975" s="1113" t="s">
        <v>28557</v>
      </c>
      <c r="B1975" s="1112">
        <f>B1976</f>
        <v>0</v>
      </c>
      <c r="C1975" s="1112">
        <f>C1976</f>
        <v>0</v>
      </c>
      <c r="D1975" s="1112">
        <f>D1976</f>
        <v>668555863</v>
      </c>
    </row>
    <row r="1976" spans="1:7" x14ac:dyDescent="0.2">
      <c r="A1976" s="1111" t="s">
        <v>28556</v>
      </c>
      <c r="B1976" s="1086"/>
      <c r="C1976" s="1086"/>
      <c r="D1976" s="1086">
        <v>668555863</v>
      </c>
    </row>
    <row r="1977" spans="1:7" s="1082" customFormat="1" ht="18" customHeight="1" x14ac:dyDescent="0.2">
      <c r="A1977" s="1110" t="s">
        <v>29071</v>
      </c>
      <c r="B1977" s="1084">
        <f>B1962+B1969+B1975</f>
        <v>4584832452</v>
      </c>
      <c r="C1977" s="1084">
        <f>C1962+C1969+C1975</f>
        <v>4852013924</v>
      </c>
      <c r="D1977" s="1084">
        <f>D1962+D1969+D1975</f>
        <v>7142897217</v>
      </c>
      <c r="E1977" s="1083"/>
      <c r="F1977" s="1083"/>
      <c r="G1977" s="1083"/>
    </row>
    <row r="1978" spans="1:7" s="1115" customFormat="1" x14ac:dyDescent="0.2">
      <c r="A1978" s="1118"/>
      <c r="B1978" s="1119"/>
      <c r="C1978" s="1119"/>
      <c r="D1978" s="1119"/>
      <c r="E1978" s="1116"/>
      <c r="F1978" s="1116"/>
      <c r="G1978" s="1116"/>
    </row>
    <row r="1979" spans="1:7" s="1115" customFormat="1" x14ac:dyDescent="0.2">
      <c r="A1979" s="1118"/>
      <c r="B1979" s="1117"/>
      <c r="C1979" s="1117"/>
      <c r="D1979" s="1117"/>
      <c r="E1979" s="1116"/>
      <c r="F1979" s="1116"/>
      <c r="G1979" s="1116"/>
    </row>
    <row r="1980" spans="1:7" s="1088" customFormat="1" ht="28.35" customHeight="1" x14ac:dyDescent="0.2">
      <c r="A1980" s="1091" t="s">
        <v>28572</v>
      </c>
      <c r="B1980" s="1114">
        <v>2019</v>
      </c>
      <c r="C1980" s="1114" t="s">
        <v>28527</v>
      </c>
      <c r="D1980" s="1114" t="s">
        <v>28526</v>
      </c>
      <c r="E1980" s="1089"/>
      <c r="F1980" s="1089"/>
      <c r="G1980" s="1089"/>
    </row>
    <row r="1981" spans="1:7" x14ac:dyDescent="0.2">
      <c r="A1981" s="1113" t="s">
        <v>28570</v>
      </c>
      <c r="B1981" s="1112">
        <f>SUM(B1982:B1987)</f>
        <v>5050870695</v>
      </c>
      <c r="C1981" s="1112">
        <f>SUM(C1982:C1987)</f>
        <v>4856904601</v>
      </c>
      <c r="D1981" s="1112">
        <f>SUM(D1982:D1987)</f>
        <v>6474341354</v>
      </c>
    </row>
    <row r="1982" spans="1:7" x14ac:dyDescent="0.2">
      <c r="A1982" s="1111" t="s">
        <v>28569</v>
      </c>
      <c r="B1982" s="1086"/>
      <c r="C1982" s="1086"/>
      <c r="D1982" s="1086"/>
    </row>
    <row r="1983" spans="1:7" x14ac:dyDescent="0.2">
      <c r="A1983" s="1111" t="s">
        <v>28568</v>
      </c>
      <c r="B1983" s="1086"/>
      <c r="C1983" s="1086"/>
      <c r="D1983" s="1086"/>
    </row>
    <row r="1984" spans="1:7" x14ac:dyDescent="0.2">
      <c r="A1984" s="1111" t="s">
        <v>28567</v>
      </c>
      <c r="B1984" s="1086">
        <v>5013151223</v>
      </c>
      <c r="C1984" s="1086">
        <v>4804782097</v>
      </c>
      <c r="D1984" s="1086">
        <v>6454654106</v>
      </c>
      <c r="E1984" s="1100"/>
    </row>
    <row r="1985" spans="1:7" x14ac:dyDescent="0.2">
      <c r="A1985" s="1111" t="s">
        <v>28566</v>
      </c>
      <c r="B1985" s="1086">
        <v>10365763</v>
      </c>
      <c r="C1985" s="1086">
        <v>12513718</v>
      </c>
      <c r="D1985" s="1086"/>
      <c r="E1985" s="1100"/>
    </row>
    <row r="1986" spans="1:7" x14ac:dyDescent="0.2">
      <c r="A1986" s="1111" t="s">
        <v>28565</v>
      </c>
      <c r="B1986" s="1086"/>
      <c r="C1986" s="1086"/>
      <c r="D1986" s="1086"/>
      <c r="E1986" s="1100"/>
    </row>
    <row r="1987" spans="1:7" x14ac:dyDescent="0.2">
      <c r="A1987" s="1111" t="s">
        <v>28564</v>
      </c>
      <c r="B1987" s="1086">
        <v>27353709</v>
      </c>
      <c r="C1987" s="1086">
        <v>39608786</v>
      </c>
      <c r="D1987" s="1086">
        <v>19687248</v>
      </c>
      <c r="E1987" s="1100"/>
    </row>
    <row r="1988" spans="1:7" x14ac:dyDescent="0.2">
      <c r="A1988" s="1113" t="s">
        <v>28563</v>
      </c>
      <c r="B1988" s="1112">
        <f>SUM(B1989:B1993)</f>
        <v>0</v>
      </c>
      <c r="C1988" s="1112">
        <f>SUM(C1989:C1993)</f>
        <v>0</v>
      </c>
      <c r="D1988" s="1112">
        <f>SUM(D1989:D1993)</f>
        <v>0</v>
      </c>
    </row>
    <row r="1989" spans="1:7" x14ac:dyDescent="0.2">
      <c r="A1989" s="1111" t="s">
        <v>28562</v>
      </c>
      <c r="B1989" s="1086"/>
      <c r="C1989" s="1086"/>
      <c r="D1989" s="1086"/>
    </row>
    <row r="1990" spans="1:7" x14ac:dyDescent="0.2">
      <c r="A1990" s="1111" t="s">
        <v>28561</v>
      </c>
      <c r="B1990" s="1086"/>
      <c r="C1990" s="1086"/>
      <c r="D1990" s="1086"/>
    </row>
    <row r="1991" spans="1:7" x14ac:dyDescent="0.2">
      <c r="A1991" s="1111" t="s">
        <v>28560</v>
      </c>
      <c r="B1991" s="1086"/>
      <c r="C1991" s="1086"/>
      <c r="D1991" s="1086"/>
    </row>
    <row r="1992" spans="1:7" x14ac:dyDescent="0.2">
      <c r="A1992" s="1111" t="s">
        <v>28559</v>
      </c>
      <c r="B1992" s="1086"/>
      <c r="C1992" s="1086"/>
      <c r="D1992" s="1086"/>
    </row>
    <row r="1993" spans="1:7" x14ac:dyDescent="0.2">
      <c r="A1993" s="1111" t="s">
        <v>28558</v>
      </c>
      <c r="B1993" s="1086"/>
      <c r="C1993" s="1086"/>
      <c r="D1993" s="1086"/>
    </row>
    <row r="1994" spans="1:7" x14ac:dyDescent="0.2">
      <c r="A1994" s="1113" t="s">
        <v>28557</v>
      </c>
      <c r="B1994" s="1112">
        <f>B1995</f>
        <v>0</v>
      </c>
      <c r="C1994" s="1112">
        <f>C1995</f>
        <v>0</v>
      </c>
      <c r="D1994" s="1112">
        <f>D1995</f>
        <v>668555863</v>
      </c>
    </row>
    <row r="1995" spans="1:7" x14ac:dyDescent="0.2">
      <c r="A1995" s="1111" t="s">
        <v>28556</v>
      </c>
      <c r="B1995" s="1086"/>
      <c r="C1995" s="1086"/>
      <c r="D1995" s="1086">
        <v>668555863</v>
      </c>
    </row>
    <row r="1996" spans="1:7" s="1082" customFormat="1" ht="18" customHeight="1" x14ac:dyDescent="0.2">
      <c r="A1996" s="1110" t="s">
        <v>29071</v>
      </c>
      <c r="B1996" s="1084">
        <f>B1981+B1988+B1994</f>
        <v>5050870695</v>
      </c>
      <c r="C1996" s="1084">
        <f>C1981+C1988+C1994</f>
        <v>4856904601</v>
      </c>
      <c r="D1996" s="1084">
        <f>D1981+D1988+D1994</f>
        <v>7142897217</v>
      </c>
      <c r="E1996" s="1083"/>
      <c r="F1996" s="1083"/>
      <c r="G1996" s="1079"/>
    </row>
    <row r="1997" spans="1:7" s="1115" customFormat="1" ht="29.25" customHeight="1" x14ac:dyDescent="0.2">
      <c r="A1997" s="1589" t="s">
        <v>28577</v>
      </c>
      <c r="B1997" s="1589"/>
      <c r="C1997" s="1589"/>
      <c r="D1997" s="1589"/>
      <c r="E1997" s="1116"/>
      <c r="F1997" s="1116"/>
      <c r="G1997" s="1116"/>
    </row>
    <row r="1998" spans="1:7" s="1115" customFormat="1" x14ac:dyDescent="0.2">
      <c r="A1998" s="1118"/>
      <c r="B1998" s="1120"/>
      <c r="C1998" s="1120"/>
      <c r="D1998" s="1120"/>
      <c r="E1998" s="1116"/>
      <c r="F1998" s="1116"/>
      <c r="G1998" s="1116"/>
    </row>
    <row r="1999" spans="1:7" s="1115" customFormat="1" x14ac:dyDescent="0.2">
      <c r="A1999" s="1118"/>
      <c r="B1999" s="1117"/>
      <c r="C1999" s="1117"/>
      <c r="D1999" s="1117"/>
      <c r="E1999" s="1116"/>
      <c r="F1999" s="1116"/>
      <c r="G1999" s="1116"/>
    </row>
    <row r="2000" spans="1:7" s="1088" customFormat="1" ht="28.35" customHeight="1" x14ac:dyDescent="0.2">
      <c r="A2000" s="1091" t="s">
        <v>28571</v>
      </c>
      <c r="B2000" s="1114">
        <v>2019</v>
      </c>
      <c r="C2000" s="1114" t="s">
        <v>28527</v>
      </c>
      <c r="D2000" s="1114" t="s">
        <v>28526</v>
      </c>
      <c r="E2000" s="1089"/>
      <c r="F2000" s="1089"/>
      <c r="G2000" s="1089"/>
    </row>
    <row r="2001" spans="1:7" x14ac:dyDescent="0.2">
      <c r="A2001" s="1113" t="s">
        <v>28570</v>
      </c>
      <c r="B2001" s="1112">
        <f>SUM(B2002:B2007)</f>
        <v>4798735124.5100002</v>
      </c>
      <c r="C2001" s="1112">
        <f>SUM(C2002:C2007)</f>
        <v>4869028342</v>
      </c>
      <c r="D2001" s="1112">
        <f>SUM(D2002:D2007)</f>
        <v>6474341354</v>
      </c>
    </row>
    <row r="2002" spans="1:7" x14ac:dyDescent="0.2">
      <c r="A2002" s="1111" t="s">
        <v>28569</v>
      </c>
      <c r="B2002" s="1086"/>
      <c r="C2002" s="1086"/>
      <c r="D2002" s="1086"/>
    </row>
    <row r="2003" spans="1:7" x14ac:dyDescent="0.2">
      <c r="A2003" s="1111" t="s">
        <v>28568</v>
      </c>
      <c r="B2003" s="1086"/>
      <c r="C2003" s="1086"/>
      <c r="D2003" s="1086"/>
    </row>
    <row r="2004" spans="1:7" x14ac:dyDescent="0.2">
      <c r="A2004" s="1111" t="s">
        <v>28567</v>
      </c>
      <c r="B2004" s="1086">
        <v>4782081634.0100002</v>
      </c>
      <c r="C2004" s="1086">
        <v>4804782097</v>
      </c>
      <c r="D2004" s="1086">
        <v>6454654106</v>
      </c>
    </row>
    <row r="2005" spans="1:7" x14ac:dyDescent="0.2">
      <c r="A2005" s="1111" t="s">
        <v>28566</v>
      </c>
      <c r="B2005" s="1086">
        <v>10062470.77</v>
      </c>
      <c r="C2005" s="1086">
        <v>24637459</v>
      </c>
      <c r="D2005" s="1086"/>
    </row>
    <row r="2006" spans="1:7" x14ac:dyDescent="0.2">
      <c r="A2006" s="1111" t="s">
        <v>28565</v>
      </c>
      <c r="B2006" s="1086"/>
      <c r="C2006" s="1086"/>
      <c r="D2006" s="1086"/>
    </row>
    <row r="2007" spans="1:7" x14ac:dyDescent="0.2">
      <c r="A2007" s="1111" t="s">
        <v>28564</v>
      </c>
      <c r="B2007" s="1086">
        <v>6591019.7300000004</v>
      </c>
      <c r="C2007" s="1086">
        <v>39608786</v>
      </c>
      <c r="D2007" s="1086">
        <v>19687248</v>
      </c>
    </row>
    <row r="2008" spans="1:7" x14ac:dyDescent="0.2">
      <c r="A2008" s="1113" t="s">
        <v>28563</v>
      </c>
      <c r="B2008" s="1112">
        <f>SUM(B2009:B2013)</f>
        <v>0</v>
      </c>
      <c r="C2008" s="1112">
        <f>SUM(C2009:C2013)</f>
        <v>0</v>
      </c>
      <c r="D2008" s="1112">
        <f>SUM(D2009:D2013)</f>
        <v>0</v>
      </c>
    </row>
    <row r="2009" spans="1:7" x14ac:dyDescent="0.2">
      <c r="A2009" s="1111" t="s">
        <v>28562</v>
      </c>
      <c r="B2009" s="1086"/>
      <c r="C2009" s="1086"/>
      <c r="D2009" s="1086"/>
    </row>
    <row r="2010" spans="1:7" x14ac:dyDescent="0.2">
      <c r="A2010" s="1111" t="s">
        <v>28561</v>
      </c>
      <c r="B2010" s="1086"/>
      <c r="C2010" s="1086"/>
      <c r="D2010" s="1086"/>
    </row>
    <row r="2011" spans="1:7" x14ac:dyDescent="0.2">
      <c r="A2011" s="1111" t="s">
        <v>28560</v>
      </c>
      <c r="B2011" s="1086"/>
      <c r="C2011" s="1086"/>
      <c r="D2011" s="1086"/>
    </row>
    <row r="2012" spans="1:7" x14ac:dyDescent="0.2">
      <c r="A2012" s="1111" t="s">
        <v>28559</v>
      </c>
      <c r="B2012" s="1086"/>
      <c r="C2012" s="1086"/>
      <c r="D2012" s="1086"/>
    </row>
    <row r="2013" spans="1:7" x14ac:dyDescent="0.2">
      <c r="A2013" s="1111" t="s">
        <v>28558</v>
      </c>
      <c r="B2013" s="1086"/>
      <c r="C2013" s="1086"/>
      <c r="D2013" s="1086"/>
    </row>
    <row r="2014" spans="1:7" x14ac:dyDescent="0.2">
      <c r="A2014" s="1113" t="s">
        <v>28557</v>
      </c>
      <c r="B2014" s="1112">
        <f>B2015</f>
        <v>0</v>
      </c>
      <c r="C2014" s="1112">
        <f>C2015</f>
        <v>0</v>
      </c>
      <c r="D2014" s="1112">
        <f>D2015</f>
        <v>668555863</v>
      </c>
    </row>
    <row r="2015" spans="1:7" x14ac:dyDescent="0.2">
      <c r="A2015" s="1111" t="s">
        <v>28556</v>
      </c>
      <c r="B2015" s="1086"/>
      <c r="C2015" s="1086"/>
      <c r="D2015" s="1086">
        <v>668555863</v>
      </c>
    </row>
    <row r="2016" spans="1:7" s="1082" customFormat="1" ht="18" customHeight="1" x14ac:dyDescent="0.2">
      <c r="A2016" s="1110" t="s">
        <v>29071</v>
      </c>
      <c r="B2016" s="1084">
        <f>B2001+B2008+B2014</f>
        <v>4798735124.5100002</v>
      </c>
      <c r="C2016" s="1084">
        <f>C2001+C2008+C2014</f>
        <v>4869028342</v>
      </c>
      <c r="D2016" s="1084">
        <f>D2001+D2008+D2014</f>
        <v>7142897217</v>
      </c>
      <c r="E2016" s="1083"/>
      <c r="F2016" s="1083"/>
      <c r="G2016" s="1083"/>
    </row>
    <row r="2017" spans="1:11" x14ac:dyDescent="0.2">
      <c r="A2017" s="1109" t="s">
        <v>28522</v>
      </c>
    </row>
    <row r="2018" spans="1:11" x14ac:dyDescent="0.2">
      <c r="A2018" s="1102" t="s">
        <v>28521</v>
      </c>
    </row>
    <row r="2019" spans="1:11" s="1057" customFormat="1" ht="12" x14ac:dyDescent="0.2">
      <c r="A2019" s="1057" t="s">
        <v>28538</v>
      </c>
      <c r="E2019" s="1097"/>
      <c r="F2019" s="1097"/>
      <c r="G2019" s="1097"/>
      <c r="J2019" s="1097"/>
      <c r="K2019" s="1097"/>
    </row>
    <row r="2020" spans="1:11" s="1057" customFormat="1" ht="12" x14ac:dyDescent="0.2">
      <c r="A2020" s="1057" t="s">
        <v>28537</v>
      </c>
      <c r="E2020" s="1097"/>
      <c r="F2020" s="1097"/>
      <c r="G2020" s="1097"/>
      <c r="J2020" s="1097"/>
      <c r="K2020" s="1097"/>
    </row>
    <row r="2021" spans="1:11" s="1057" customFormat="1" ht="12" x14ac:dyDescent="0.2">
      <c r="E2021" s="1097"/>
      <c r="F2021" s="1097"/>
      <c r="G2021" s="1097"/>
      <c r="J2021" s="1097"/>
      <c r="K2021" s="1097"/>
    </row>
    <row r="2022" spans="1:11" s="1057" customFormat="1" ht="12" x14ac:dyDescent="0.2">
      <c r="A2022" s="1587" t="s">
        <v>28575</v>
      </c>
      <c r="B2022" s="1587"/>
      <c r="C2022" s="1587"/>
      <c r="D2022" s="1587"/>
      <c r="E2022" s="1098"/>
      <c r="F2022" s="1098"/>
      <c r="G2022" s="1098"/>
      <c r="H2022" s="1099"/>
      <c r="I2022" s="1099"/>
      <c r="J2022" s="1097"/>
      <c r="K2022" s="1097"/>
    </row>
    <row r="2023" spans="1:11" s="1057" customFormat="1" ht="12" x14ac:dyDescent="0.2">
      <c r="A2023" s="1587" t="s">
        <v>627</v>
      </c>
      <c r="B2023" s="1587"/>
      <c r="C2023" s="1587"/>
      <c r="D2023" s="1587"/>
      <c r="E2023" s="1098"/>
      <c r="F2023" s="1098"/>
      <c r="G2023" s="1098"/>
      <c r="H2023" s="1099"/>
      <c r="I2023" s="1099"/>
      <c r="J2023" s="1097"/>
      <c r="K2023" s="1097"/>
    </row>
    <row r="2024" spans="1:11" s="1057" customFormat="1" ht="12" x14ac:dyDescent="0.2">
      <c r="A2024" s="1587" t="s">
        <v>28574</v>
      </c>
      <c r="B2024" s="1587"/>
      <c r="C2024" s="1587"/>
      <c r="D2024" s="1587"/>
      <c r="E2024" s="1098"/>
      <c r="F2024" s="1098"/>
      <c r="G2024" s="1098"/>
      <c r="H2024" s="1099"/>
      <c r="I2024" s="1099"/>
      <c r="J2024" s="1097"/>
      <c r="K2024" s="1097"/>
    </row>
    <row r="2025" spans="1:11" s="1057" customFormat="1" ht="12" x14ac:dyDescent="0.2">
      <c r="A2025" s="1587" t="s">
        <v>28534</v>
      </c>
      <c r="B2025" s="1587"/>
      <c r="C2025" s="1587"/>
      <c r="D2025" s="1587"/>
      <c r="E2025" s="1098"/>
      <c r="F2025" s="1098"/>
      <c r="G2025" s="1098"/>
      <c r="H2025" s="1099"/>
      <c r="I2025" s="1099"/>
      <c r="J2025" s="1097"/>
      <c r="K2025" s="1097"/>
    </row>
    <row r="2026" spans="1:11" x14ac:dyDescent="0.2">
      <c r="A2026" s="1057"/>
      <c r="B2026" s="1057"/>
    </row>
    <row r="2027" spans="1:11" ht="25.5" customHeight="1" x14ac:dyDescent="0.2">
      <c r="A2027" s="1101" t="s">
        <v>28533</v>
      </c>
      <c r="B2027" s="1590" t="s">
        <v>274</v>
      </c>
      <c r="C2027" s="1590"/>
      <c r="D2027" s="1590"/>
    </row>
    <row r="2028" spans="1:11" s="1115" customFormat="1" ht="15.75" customHeight="1" x14ac:dyDescent="0.2">
      <c r="A2028" s="1118" t="s">
        <v>28532</v>
      </c>
      <c r="B2028" s="1588" t="s">
        <v>28541</v>
      </c>
      <c r="C2028" s="1588"/>
      <c r="D2028" s="1588"/>
      <c r="E2028" s="1116"/>
      <c r="F2028" s="1116"/>
      <c r="G2028" s="1116"/>
    </row>
    <row r="2029" spans="1:11" s="1088" customFormat="1" ht="28.35" customHeight="1" x14ac:dyDescent="0.2">
      <c r="A2029" s="1091" t="s">
        <v>28573</v>
      </c>
      <c r="B2029" s="1114">
        <v>2019</v>
      </c>
      <c r="C2029" s="1114">
        <v>2020</v>
      </c>
      <c r="D2029" s="1114" t="s">
        <v>28526</v>
      </c>
      <c r="E2029" s="1089"/>
      <c r="F2029" s="1089"/>
      <c r="G2029" s="1089"/>
    </row>
    <row r="2030" spans="1:11" x14ac:dyDescent="0.2">
      <c r="A2030" s="1113" t="s">
        <v>28570</v>
      </c>
      <c r="B2030" s="1112">
        <f>SUM(B2031:B2036)</f>
        <v>21282349</v>
      </c>
      <c r="C2030" s="1112">
        <f>SUM(C2031:C2036)</f>
        <v>22127375</v>
      </c>
      <c r="D2030" s="1112">
        <f>SUM(D2031:D2036)</f>
        <v>28345565</v>
      </c>
    </row>
    <row r="2031" spans="1:11" x14ac:dyDescent="0.2">
      <c r="A2031" s="1111" t="s">
        <v>28569</v>
      </c>
      <c r="B2031" s="1086">
        <f t="shared" ref="B2031:D2036" si="72">B2098+B2167+B2234</f>
        <v>0</v>
      </c>
      <c r="C2031" s="1086">
        <f t="shared" si="72"/>
        <v>0</v>
      </c>
      <c r="D2031" s="1086">
        <f t="shared" si="72"/>
        <v>0</v>
      </c>
    </row>
    <row r="2032" spans="1:11" x14ac:dyDescent="0.2">
      <c r="A2032" s="1111" t="s">
        <v>28568</v>
      </c>
      <c r="B2032" s="1086">
        <f t="shared" si="72"/>
        <v>0</v>
      </c>
      <c r="C2032" s="1086">
        <f t="shared" si="72"/>
        <v>0</v>
      </c>
      <c r="D2032" s="1086">
        <f t="shared" si="72"/>
        <v>0</v>
      </c>
    </row>
    <row r="2033" spans="1:7" x14ac:dyDescent="0.2">
      <c r="A2033" s="1111" t="s">
        <v>28567</v>
      </c>
      <c r="B2033" s="1086">
        <f t="shared" si="72"/>
        <v>0</v>
      </c>
      <c r="C2033" s="1086">
        <f t="shared" si="72"/>
        <v>0</v>
      </c>
      <c r="D2033" s="1086">
        <f t="shared" si="72"/>
        <v>0</v>
      </c>
    </row>
    <row r="2034" spans="1:7" x14ac:dyDescent="0.2">
      <c r="A2034" s="1111" t="s">
        <v>28566</v>
      </c>
      <c r="B2034" s="1086">
        <f t="shared" si="72"/>
        <v>21205349</v>
      </c>
      <c r="C2034" s="1086">
        <f t="shared" si="72"/>
        <v>22050375</v>
      </c>
      <c r="D2034" s="1086">
        <f t="shared" si="72"/>
        <v>28268565</v>
      </c>
    </row>
    <row r="2035" spans="1:7" x14ac:dyDescent="0.2">
      <c r="A2035" s="1111" t="s">
        <v>28565</v>
      </c>
      <c r="B2035" s="1086">
        <f t="shared" si="72"/>
        <v>0</v>
      </c>
      <c r="C2035" s="1086">
        <f t="shared" si="72"/>
        <v>0</v>
      </c>
      <c r="D2035" s="1086">
        <f t="shared" si="72"/>
        <v>0</v>
      </c>
    </row>
    <row r="2036" spans="1:7" x14ac:dyDescent="0.2">
      <c r="A2036" s="1111" t="s">
        <v>28564</v>
      </c>
      <c r="B2036" s="1086">
        <f t="shared" si="72"/>
        <v>77000</v>
      </c>
      <c r="C2036" s="1086">
        <f t="shared" si="72"/>
        <v>77000</v>
      </c>
      <c r="D2036" s="1086">
        <f t="shared" si="72"/>
        <v>77000</v>
      </c>
    </row>
    <row r="2037" spans="1:7" x14ac:dyDescent="0.2">
      <c r="A2037" s="1113" t="s">
        <v>28563</v>
      </c>
      <c r="B2037" s="1112">
        <f>SUM(B2038:B2042)</f>
        <v>8468980</v>
      </c>
      <c r="C2037" s="1112">
        <f>SUM(C2038:C2042)</f>
        <v>3968222</v>
      </c>
      <c r="D2037" s="1112">
        <f>SUM(D2038:D2042)</f>
        <v>7268222</v>
      </c>
    </row>
    <row r="2038" spans="1:7" x14ac:dyDescent="0.2">
      <c r="A2038" s="1111" t="s">
        <v>28562</v>
      </c>
      <c r="B2038" s="1086">
        <f t="shared" ref="B2038:D2042" si="73">B2105+B2174+B2241</f>
        <v>0</v>
      </c>
      <c r="C2038" s="1086">
        <f t="shared" si="73"/>
        <v>0</v>
      </c>
      <c r="D2038" s="1086">
        <f t="shared" si="73"/>
        <v>0</v>
      </c>
    </row>
    <row r="2039" spans="1:7" x14ac:dyDescent="0.2">
      <c r="A2039" s="1111" t="s">
        <v>28561</v>
      </c>
      <c r="B2039" s="1086">
        <f t="shared" si="73"/>
        <v>0</v>
      </c>
      <c r="C2039" s="1086">
        <f t="shared" si="73"/>
        <v>0</v>
      </c>
      <c r="D2039" s="1086">
        <f t="shared" si="73"/>
        <v>0</v>
      </c>
    </row>
    <row r="2040" spans="1:7" x14ac:dyDescent="0.2">
      <c r="A2040" s="1111" t="s">
        <v>28560</v>
      </c>
      <c r="B2040" s="1086">
        <f t="shared" si="73"/>
        <v>0</v>
      </c>
      <c r="C2040" s="1086">
        <f t="shared" si="73"/>
        <v>0</v>
      </c>
      <c r="D2040" s="1086">
        <f t="shared" si="73"/>
        <v>0</v>
      </c>
    </row>
    <row r="2041" spans="1:7" x14ac:dyDescent="0.2">
      <c r="A2041" s="1111" t="s">
        <v>28559</v>
      </c>
      <c r="B2041" s="1086">
        <f t="shared" si="73"/>
        <v>8468980</v>
      </c>
      <c r="C2041" s="1086">
        <f t="shared" si="73"/>
        <v>3968222</v>
      </c>
      <c r="D2041" s="1086">
        <f t="shared" si="73"/>
        <v>7268222</v>
      </c>
    </row>
    <row r="2042" spans="1:7" x14ac:dyDescent="0.2">
      <c r="A2042" s="1111" t="s">
        <v>28558</v>
      </c>
      <c r="B2042" s="1086">
        <f t="shared" si="73"/>
        <v>0</v>
      </c>
      <c r="C2042" s="1086">
        <f t="shared" si="73"/>
        <v>0</v>
      </c>
      <c r="D2042" s="1086">
        <f t="shared" si="73"/>
        <v>0</v>
      </c>
    </row>
    <row r="2043" spans="1:7" x14ac:dyDescent="0.2">
      <c r="A2043" s="1113" t="s">
        <v>28557</v>
      </c>
      <c r="B2043" s="1112">
        <f>B2044</f>
        <v>0</v>
      </c>
      <c r="C2043" s="1112">
        <f>C2044</f>
        <v>0</v>
      </c>
      <c r="D2043" s="1112">
        <f>D2044</f>
        <v>0</v>
      </c>
    </row>
    <row r="2044" spans="1:7" x14ac:dyDescent="0.2">
      <c r="A2044" s="1111" t="s">
        <v>28556</v>
      </c>
      <c r="B2044" s="1086">
        <f>B2111+B2180+B2247</f>
        <v>0</v>
      </c>
      <c r="C2044" s="1086">
        <f>C2111+C2180+C2247</f>
        <v>0</v>
      </c>
      <c r="D2044" s="1086">
        <f>D2111+D2180+D2247</f>
        <v>0</v>
      </c>
    </row>
    <row r="2045" spans="1:7" s="1082" customFormat="1" ht="18" customHeight="1" x14ac:dyDescent="0.2">
      <c r="A2045" s="1110" t="s">
        <v>29071</v>
      </c>
      <c r="B2045" s="1084">
        <f>B2030+B2037+B2043</f>
        <v>29751329</v>
      </c>
      <c r="C2045" s="1084">
        <f>C2030+C2037+C2043</f>
        <v>26095597</v>
      </c>
      <c r="D2045" s="1084">
        <f>D2030+D2037+D2043</f>
        <v>35613787</v>
      </c>
      <c r="E2045" s="1083"/>
      <c r="F2045" s="1083"/>
      <c r="G2045" s="1083"/>
    </row>
    <row r="2046" spans="1:7" s="1115" customFormat="1" x14ac:dyDescent="0.2">
      <c r="A2046" s="1118"/>
      <c r="B2046" s="1119"/>
      <c r="C2046" s="1119"/>
      <c r="D2046" s="1119"/>
      <c r="E2046" s="1116"/>
      <c r="F2046" s="1116"/>
      <c r="G2046" s="1116"/>
    </row>
    <row r="2047" spans="1:7" s="1115" customFormat="1" x14ac:dyDescent="0.2">
      <c r="A2047" s="1118"/>
      <c r="B2047" s="1117"/>
      <c r="C2047" s="1117"/>
      <c r="D2047" s="1117"/>
      <c r="E2047" s="1116"/>
      <c r="F2047" s="1116"/>
      <c r="G2047" s="1116"/>
    </row>
    <row r="2048" spans="1:7" s="1088" customFormat="1" ht="28.35" customHeight="1" x14ac:dyDescent="0.2">
      <c r="A2048" s="1091" t="s">
        <v>28572</v>
      </c>
      <c r="B2048" s="1114">
        <v>2019</v>
      </c>
      <c r="C2048" s="1114" t="s">
        <v>28527</v>
      </c>
      <c r="D2048" s="1114" t="s">
        <v>28526</v>
      </c>
      <c r="E2048" s="1089"/>
      <c r="F2048" s="1089"/>
      <c r="G2048" s="1089"/>
    </row>
    <row r="2049" spans="1:7" x14ac:dyDescent="0.2">
      <c r="A2049" s="1113" t="s">
        <v>28570</v>
      </c>
      <c r="B2049" s="1112">
        <f>SUM(B2050:B2055)</f>
        <v>20277572</v>
      </c>
      <c r="C2049" s="1112">
        <f>SUM(C2050:C2055)</f>
        <v>241832003</v>
      </c>
      <c r="D2049" s="1112">
        <f>SUM(D2050:D2055)</f>
        <v>28345565</v>
      </c>
    </row>
    <row r="2050" spans="1:7" x14ac:dyDescent="0.2">
      <c r="A2050" s="1111" t="s">
        <v>28569</v>
      </c>
      <c r="B2050" s="1086">
        <f t="shared" ref="B2050:D2055" si="74">B2117+B2186+B2253</f>
        <v>0</v>
      </c>
      <c r="C2050" s="1086">
        <f t="shared" si="74"/>
        <v>0</v>
      </c>
      <c r="D2050" s="1086">
        <f t="shared" si="74"/>
        <v>0</v>
      </c>
    </row>
    <row r="2051" spans="1:7" x14ac:dyDescent="0.2">
      <c r="A2051" s="1111" t="s">
        <v>28568</v>
      </c>
      <c r="B2051" s="1086">
        <f t="shared" si="74"/>
        <v>0</v>
      </c>
      <c r="C2051" s="1086">
        <f t="shared" si="74"/>
        <v>0</v>
      </c>
      <c r="D2051" s="1086">
        <f t="shared" si="74"/>
        <v>0</v>
      </c>
    </row>
    <row r="2052" spans="1:7" x14ac:dyDescent="0.2">
      <c r="A2052" s="1111" t="s">
        <v>28567</v>
      </c>
      <c r="B2052" s="1086">
        <f t="shared" si="74"/>
        <v>0</v>
      </c>
      <c r="C2052" s="1086">
        <f t="shared" si="74"/>
        <v>0</v>
      </c>
      <c r="D2052" s="1086">
        <f t="shared" si="74"/>
        <v>0</v>
      </c>
    </row>
    <row r="2053" spans="1:7" x14ac:dyDescent="0.2">
      <c r="A2053" s="1111" t="s">
        <v>28566</v>
      </c>
      <c r="B2053" s="1086">
        <f t="shared" si="74"/>
        <v>20140529</v>
      </c>
      <c r="C2053" s="1086">
        <f t="shared" si="74"/>
        <v>241687422</v>
      </c>
      <c r="D2053" s="1086">
        <f t="shared" si="74"/>
        <v>28268565</v>
      </c>
    </row>
    <row r="2054" spans="1:7" x14ac:dyDescent="0.2">
      <c r="A2054" s="1111" t="s">
        <v>28565</v>
      </c>
      <c r="B2054" s="1086">
        <f t="shared" si="74"/>
        <v>63653</v>
      </c>
      <c r="C2054" s="1086">
        <f t="shared" si="74"/>
        <v>66700</v>
      </c>
      <c r="D2054" s="1086">
        <f t="shared" si="74"/>
        <v>0</v>
      </c>
    </row>
    <row r="2055" spans="1:7" x14ac:dyDescent="0.2">
      <c r="A2055" s="1111" t="s">
        <v>28564</v>
      </c>
      <c r="B2055" s="1086">
        <f t="shared" si="74"/>
        <v>73390</v>
      </c>
      <c r="C2055" s="1086">
        <f t="shared" si="74"/>
        <v>77881</v>
      </c>
      <c r="D2055" s="1086">
        <f t="shared" si="74"/>
        <v>77000</v>
      </c>
    </row>
    <row r="2056" spans="1:7" x14ac:dyDescent="0.2">
      <c r="A2056" s="1113" t="s">
        <v>28563</v>
      </c>
      <c r="B2056" s="1112">
        <f>SUM(B2057:B2061)</f>
        <v>4289274</v>
      </c>
      <c r="C2056" s="1112">
        <f>SUM(C2057:C2061)</f>
        <v>11072409</v>
      </c>
      <c r="D2056" s="1112">
        <f>SUM(D2057:D2061)</f>
        <v>7268222</v>
      </c>
    </row>
    <row r="2057" spans="1:7" x14ac:dyDescent="0.2">
      <c r="A2057" s="1111" t="s">
        <v>28562</v>
      </c>
      <c r="B2057" s="1086">
        <f t="shared" ref="B2057:D2061" si="75">B2124+B2193+B2260</f>
        <v>0</v>
      </c>
      <c r="C2057" s="1086">
        <f t="shared" si="75"/>
        <v>0</v>
      </c>
      <c r="D2057" s="1086">
        <f t="shared" si="75"/>
        <v>0</v>
      </c>
    </row>
    <row r="2058" spans="1:7" x14ac:dyDescent="0.2">
      <c r="A2058" s="1111" t="s">
        <v>28561</v>
      </c>
      <c r="B2058" s="1086">
        <f t="shared" si="75"/>
        <v>0</v>
      </c>
      <c r="C2058" s="1086">
        <f t="shared" si="75"/>
        <v>0</v>
      </c>
      <c r="D2058" s="1086">
        <f t="shared" si="75"/>
        <v>0</v>
      </c>
    </row>
    <row r="2059" spans="1:7" x14ac:dyDescent="0.2">
      <c r="A2059" s="1111" t="s">
        <v>28560</v>
      </c>
      <c r="B2059" s="1086">
        <f t="shared" si="75"/>
        <v>0</v>
      </c>
      <c r="C2059" s="1086">
        <f t="shared" si="75"/>
        <v>0</v>
      </c>
      <c r="D2059" s="1086">
        <f t="shared" si="75"/>
        <v>0</v>
      </c>
    </row>
    <row r="2060" spans="1:7" x14ac:dyDescent="0.2">
      <c r="A2060" s="1111" t="s">
        <v>28559</v>
      </c>
      <c r="B2060" s="1086">
        <f t="shared" si="75"/>
        <v>4289274</v>
      </c>
      <c r="C2060" s="1086">
        <f t="shared" si="75"/>
        <v>11072409</v>
      </c>
      <c r="D2060" s="1086">
        <f t="shared" si="75"/>
        <v>7268222</v>
      </c>
    </row>
    <row r="2061" spans="1:7" x14ac:dyDescent="0.2">
      <c r="A2061" s="1111" t="s">
        <v>28558</v>
      </c>
      <c r="B2061" s="1086">
        <f t="shared" si="75"/>
        <v>0</v>
      </c>
      <c r="C2061" s="1086">
        <f t="shared" si="75"/>
        <v>0</v>
      </c>
      <c r="D2061" s="1086">
        <f t="shared" si="75"/>
        <v>0</v>
      </c>
    </row>
    <row r="2062" spans="1:7" x14ac:dyDescent="0.2">
      <c r="A2062" s="1113" t="s">
        <v>28557</v>
      </c>
      <c r="B2062" s="1112">
        <f>B2063</f>
        <v>0</v>
      </c>
      <c r="C2062" s="1112">
        <f>C2063</f>
        <v>0</v>
      </c>
      <c r="D2062" s="1112">
        <f>D2063</f>
        <v>0</v>
      </c>
    </row>
    <row r="2063" spans="1:7" x14ac:dyDescent="0.2">
      <c r="A2063" s="1111" t="s">
        <v>28556</v>
      </c>
      <c r="B2063" s="1086">
        <f>B2130+B2199+B2266</f>
        <v>0</v>
      </c>
      <c r="C2063" s="1086">
        <f>C2130+C2199+C2266</f>
        <v>0</v>
      </c>
      <c r="D2063" s="1086">
        <f>D2130+D2199+D2266</f>
        <v>0</v>
      </c>
    </row>
    <row r="2064" spans="1:7" s="1082" customFormat="1" ht="18" customHeight="1" x14ac:dyDescent="0.2">
      <c r="A2064" s="1110" t="s">
        <v>29071</v>
      </c>
      <c r="B2064" s="1084">
        <f>B2049+B2056+B2062</f>
        <v>24566846</v>
      </c>
      <c r="C2064" s="1084">
        <f>C2049+C2056+C2062</f>
        <v>252904412</v>
      </c>
      <c r="D2064" s="1084">
        <f>D2049+D2056+D2062</f>
        <v>35613787</v>
      </c>
      <c r="E2064" s="1083"/>
      <c r="F2064" s="1083"/>
      <c r="G2064" s="1083"/>
    </row>
    <row r="2065" spans="1:7" s="1115" customFormat="1" x14ac:dyDescent="0.2">
      <c r="A2065" s="1118"/>
      <c r="B2065" s="1119"/>
      <c r="C2065" s="1119"/>
      <c r="D2065" s="1119"/>
      <c r="E2065" s="1116"/>
      <c r="F2065" s="1116"/>
      <c r="G2065" s="1116"/>
    </row>
    <row r="2066" spans="1:7" s="1115" customFormat="1" x14ac:dyDescent="0.2">
      <c r="A2066" s="1118"/>
      <c r="B2066" s="1117"/>
      <c r="C2066" s="1117"/>
      <c r="D2066" s="1117"/>
      <c r="E2066" s="1116"/>
      <c r="F2066" s="1116"/>
      <c r="G2066" s="1116"/>
    </row>
    <row r="2067" spans="1:7" s="1088" customFormat="1" ht="28.35" customHeight="1" x14ac:dyDescent="0.2">
      <c r="A2067" s="1091" t="s">
        <v>28576</v>
      </c>
      <c r="B2067" s="1114">
        <v>2019</v>
      </c>
      <c r="C2067" s="1114" t="s">
        <v>28527</v>
      </c>
      <c r="D2067" s="1114" t="s">
        <v>28526</v>
      </c>
      <c r="E2067" s="1089"/>
      <c r="F2067" s="1089"/>
      <c r="G2067" s="1089"/>
    </row>
    <row r="2068" spans="1:7" x14ac:dyDescent="0.2">
      <c r="A2068" s="1113" t="s">
        <v>28570</v>
      </c>
      <c r="B2068" s="1112">
        <f>SUM(B2069:B2074)</f>
        <v>20007259.75</v>
      </c>
      <c r="C2068" s="1112">
        <f>SUM(C2069:C2074)</f>
        <v>241832003</v>
      </c>
      <c r="D2068" s="1112">
        <f>SUM(D2069:D2074)</f>
        <v>28345565</v>
      </c>
    </row>
    <row r="2069" spans="1:7" x14ac:dyDescent="0.2">
      <c r="A2069" s="1111" t="s">
        <v>28569</v>
      </c>
      <c r="B2069" s="1086">
        <f t="shared" ref="B2069:D2074" si="76">B2136+B2205+B2272</f>
        <v>0</v>
      </c>
      <c r="C2069" s="1086">
        <f t="shared" si="76"/>
        <v>0</v>
      </c>
      <c r="D2069" s="1086">
        <f t="shared" si="76"/>
        <v>0</v>
      </c>
    </row>
    <row r="2070" spans="1:7" x14ac:dyDescent="0.2">
      <c r="A2070" s="1111" t="s">
        <v>28568</v>
      </c>
      <c r="B2070" s="1086">
        <f t="shared" si="76"/>
        <v>0</v>
      </c>
      <c r="C2070" s="1086">
        <f t="shared" si="76"/>
        <v>0</v>
      </c>
      <c r="D2070" s="1086">
        <f t="shared" si="76"/>
        <v>0</v>
      </c>
    </row>
    <row r="2071" spans="1:7" x14ac:dyDescent="0.2">
      <c r="A2071" s="1111" t="s">
        <v>28567</v>
      </c>
      <c r="B2071" s="1086">
        <f t="shared" si="76"/>
        <v>0</v>
      </c>
      <c r="C2071" s="1086">
        <f t="shared" si="76"/>
        <v>0</v>
      </c>
      <c r="D2071" s="1086">
        <f t="shared" si="76"/>
        <v>0</v>
      </c>
    </row>
    <row r="2072" spans="1:7" x14ac:dyDescent="0.2">
      <c r="A2072" s="1111" t="s">
        <v>28566</v>
      </c>
      <c r="B2072" s="1086">
        <f t="shared" si="76"/>
        <v>19870217.91</v>
      </c>
      <c r="C2072" s="1086">
        <f t="shared" si="76"/>
        <v>241687422</v>
      </c>
      <c r="D2072" s="1086">
        <f t="shared" si="76"/>
        <v>28268565</v>
      </c>
    </row>
    <row r="2073" spans="1:7" x14ac:dyDescent="0.2">
      <c r="A2073" s="1111" t="s">
        <v>28565</v>
      </c>
      <c r="B2073" s="1086">
        <f t="shared" si="76"/>
        <v>63652.6</v>
      </c>
      <c r="C2073" s="1086">
        <f t="shared" si="76"/>
        <v>66700</v>
      </c>
      <c r="D2073" s="1086">
        <f t="shared" si="76"/>
        <v>0</v>
      </c>
    </row>
    <row r="2074" spans="1:7" x14ac:dyDescent="0.2">
      <c r="A2074" s="1111" t="s">
        <v>28564</v>
      </c>
      <c r="B2074" s="1086">
        <f t="shared" si="76"/>
        <v>73389.240000000005</v>
      </c>
      <c r="C2074" s="1086">
        <f t="shared" si="76"/>
        <v>77881</v>
      </c>
      <c r="D2074" s="1086">
        <f t="shared" si="76"/>
        <v>77000</v>
      </c>
    </row>
    <row r="2075" spans="1:7" x14ac:dyDescent="0.2">
      <c r="A2075" s="1113" t="s">
        <v>28563</v>
      </c>
      <c r="B2075" s="1112">
        <f>SUM(B2076:B2080)</f>
        <v>3938797.15</v>
      </c>
      <c r="C2075" s="1112">
        <f>SUM(C2076:C2080)</f>
        <v>9752618</v>
      </c>
      <c r="D2075" s="1112">
        <f>SUM(D2076:D2080)</f>
        <v>7268222</v>
      </c>
    </row>
    <row r="2076" spans="1:7" x14ac:dyDescent="0.2">
      <c r="A2076" s="1111" t="s">
        <v>28562</v>
      </c>
      <c r="B2076" s="1086">
        <f t="shared" ref="B2076:D2080" si="77">B2143+B2212+B2279</f>
        <v>0</v>
      </c>
      <c r="C2076" s="1086">
        <f t="shared" si="77"/>
        <v>0</v>
      </c>
      <c r="D2076" s="1086">
        <f t="shared" si="77"/>
        <v>0</v>
      </c>
    </row>
    <row r="2077" spans="1:7" x14ac:dyDescent="0.2">
      <c r="A2077" s="1111" t="s">
        <v>28561</v>
      </c>
      <c r="B2077" s="1086">
        <f t="shared" si="77"/>
        <v>0</v>
      </c>
      <c r="C2077" s="1086">
        <f t="shared" si="77"/>
        <v>0</v>
      </c>
      <c r="D2077" s="1086">
        <f t="shared" si="77"/>
        <v>0</v>
      </c>
    </row>
    <row r="2078" spans="1:7" x14ac:dyDescent="0.2">
      <c r="A2078" s="1111" t="s">
        <v>28560</v>
      </c>
      <c r="B2078" s="1086">
        <f t="shared" si="77"/>
        <v>0</v>
      </c>
      <c r="C2078" s="1086">
        <f t="shared" si="77"/>
        <v>0</v>
      </c>
      <c r="D2078" s="1086">
        <f t="shared" si="77"/>
        <v>0</v>
      </c>
    </row>
    <row r="2079" spans="1:7" x14ac:dyDescent="0.2">
      <c r="A2079" s="1111" t="s">
        <v>28559</v>
      </c>
      <c r="B2079" s="1086">
        <f t="shared" si="77"/>
        <v>3938797.15</v>
      </c>
      <c r="C2079" s="1086">
        <f t="shared" si="77"/>
        <v>9752618</v>
      </c>
      <c r="D2079" s="1086">
        <f t="shared" si="77"/>
        <v>7268222</v>
      </c>
    </row>
    <row r="2080" spans="1:7" x14ac:dyDescent="0.2">
      <c r="A2080" s="1111" t="s">
        <v>28558</v>
      </c>
      <c r="B2080" s="1086">
        <f t="shared" si="77"/>
        <v>0</v>
      </c>
      <c r="C2080" s="1086">
        <f t="shared" si="77"/>
        <v>0</v>
      </c>
      <c r="D2080" s="1086">
        <f t="shared" si="77"/>
        <v>0</v>
      </c>
    </row>
    <row r="2081" spans="1:11" x14ac:dyDescent="0.2">
      <c r="A2081" s="1113" t="s">
        <v>28557</v>
      </c>
      <c r="B2081" s="1112">
        <f>B2082</f>
        <v>0</v>
      </c>
      <c r="C2081" s="1112">
        <f>C2082</f>
        <v>0</v>
      </c>
      <c r="D2081" s="1112">
        <f>D2082</f>
        <v>0</v>
      </c>
    </row>
    <row r="2082" spans="1:11" x14ac:dyDescent="0.2">
      <c r="A2082" s="1111" t="s">
        <v>28556</v>
      </c>
      <c r="B2082" s="1086">
        <f>B2149+B2218+B2285</f>
        <v>0</v>
      </c>
      <c r="C2082" s="1086">
        <f>C2149+C2218+C2285</f>
        <v>0</v>
      </c>
      <c r="D2082" s="1086">
        <f>D2149+D2218+D2285</f>
        <v>0</v>
      </c>
    </row>
    <row r="2083" spans="1:11" s="1082" customFormat="1" ht="18" customHeight="1" x14ac:dyDescent="0.2">
      <c r="A2083" s="1110" t="s">
        <v>29071</v>
      </c>
      <c r="B2083" s="1084">
        <f>B2068+B2075+B2081</f>
        <v>23946056.899999999</v>
      </c>
      <c r="C2083" s="1084">
        <f>C2068+C2075+C2081</f>
        <v>251584621</v>
      </c>
      <c r="D2083" s="1084">
        <f>D2068+D2075+D2081</f>
        <v>35613787</v>
      </c>
      <c r="E2083" s="1083"/>
      <c r="F2083" s="1083"/>
      <c r="G2083" s="1083"/>
    </row>
    <row r="2084" spans="1:11" x14ac:dyDescent="0.2">
      <c r="A2084" s="1109" t="s">
        <v>28522</v>
      </c>
    </row>
    <row r="2085" spans="1:11" x14ac:dyDescent="0.2">
      <c r="A2085" s="1102" t="s">
        <v>28521</v>
      </c>
    </row>
    <row r="2086" spans="1:11" s="1057" customFormat="1" ht="12" x14ac:dyDescent="0.2">
      <c r="A2086" s="1057" t="s">
        <v>28538</v>
      </c>
      <c r="E2086" s="1097"/>
      <c r="F2086" s="1097"/>
      <c r="G2086" s="1097"/>
      <c r="J2086" s="1097"/>
      <c r="K2086" s="1097"/>
    </row>
    <row r="2087" spans="1:11" s="1057" customFormat="1" ht="12" x14ac:dyDescent="0.2">
      <c r="A2087" s="1057" t="s">
        <v>28537</v>
      </c>
      <c r="E2087" s="1097"/>
      <c r="F2087" s="1097"/>
      <c r="G2087" s="1097"/>
      <c r="J2087" s="1097"/>
      <c r="K2087" s="1097"/>
    </row>
    <row r="2088" spans="1:11" s="1057" customFormat="1" ht="12" x14ac:dyDescent="0.2">
      <c r="E2088" s="1097"/>
      <c r="F2088" s="1097"/>
      <c r="G2088" s="1097"/>
      <c r="J2088" s="1097"/>
      <c r="K2088" s="1097"/>
    </row>
    <row r="2089" spans="1:11" s="1057" customFormat="1" ht="12" x14ac:dyDescent="0.2">
      <c r="A2089" s="1587" t="s">
        <v>28575</v>
      </c>
      <c r="B2089" s="1587"/>
      <c r="C2089" s="1587"/>
      <c r="D2089" s="1587"/>
      <c r="E2089" s="1098"/>
      <c r="F2089" s="1098"/>
      <c r="G2089" s="1098"/>
      <c r="H2089" s="1099"/>
      <c r="I2089" s="1099"/>
      <c r="J2089" s="1097"/>
      <c r="K2089" s="1097"/>
    </row>
    <row r="2090" spans="1:11" s="1057" customFormat="1" ht="12" x14ac:dyDescent="0.2">
      <c r="A2090" s="1587" t="s">
        <v>627</v>
      </c>
      <c r="B2090" s="1587"/>
      <c r="C2090" s="1587"/>
      <c r="D2090" s="1587"/>
      <c r="E2090" s="1098"/>
      <c r="F2090" s="1098"/>
      <c r="G2090" s="1098"/>
      <c r="H2090" s="1099"/>
      <c r="I2090" s="1099"/>
      <c r="J2090" s="1097"/>
      <c r="K2090" s="1097"/>
    </row>
    <row r="2091" spans="1:11" s="1057" customFormat="1" ht="12" x14ac:dyDescent="0.2">
      <c r="A2091" s="1587" t="s">
        <v>28574</v>
      </c>
      <c r="B2091" s="1587"/>
      <c r="C2091" s="1587"/>
      <c r="D2091" s="1587"/>
      <c r="E2091" s="1098"/>
      <c r="F2091" s="1098"/>
      <c r="G2091" s="1098"/>
      <c r="H2091" s="1099"/>
      <c r="I2091" s="1099"/>
      <c r="J2091" s="1097"/>
      <c r="K2091" s="1097"/>
    </row>
    <row r="2092" spans="1:11" s="1057" customFormat="1" ht="12" x14ac:dyDescent="0.2">
      <c r="A2092" s="1587" t="s">
        <v>28534</v>
      </c>
      <c r="B2092" s="1587"/>
      <c r="C2092" s="1587"/>
      <c r="D2092" s="1587"/>
      <c r="E2092" s="1098"/>
      <c r="F2092" s="1098"/>
      <c r="G2092" s="1098"/>
      <c r="H2092" s="1099"/>
      <c r="I2092" s="1099"/>
      <c r="J2092" s="1097"/>
      <c r="K2092" s="1097"/>
    </row>
    <row r="2093" spans="1:11" x14ac:dyDescent="0.2">
      <c r="A2093" s="1057"/>
      <c r="B2093" s="1057"/>
    </row>
    <row r="2094" spans="1:11" ht="25.5" customHeight="1" x14ac:dyDescent="0.2">
      <c r="A2094" s="1101" t="s">
        <v>28533</v>
      </c>
      <c r="B2094" s="1590" t="s">
        <v>274</v>
      </c>
      <c r="C2094" s="1590"/>
      <c r="D2094" s="1590"/>
    </row>
    <row r="2095" spans="1:11" s="1115" customFormat="1" ht="15.75" customHeight="1" x14ac:dyDescent="0.2">
      <c r="A2095" s="1118" t="s">
        <v>28532</v>
      </c>
      <c r="B2095" s="1588" t="s">
        <v>28540</v>
      </c>
      <c r="C2095" s="1588"/>
      <c r="D2095" s="1588"/>
      <c r="E2095" s="1116"/>
      <c r="F2095" s="1116"/>
      <c r="G2095" s="1116"/>
    </row>
    <row r="2096" spans="1:11" s="1088" customFormat="1" ht="28.35" customHeight="1" x14ac:dyDescent="0.2">
      <c r="A2096" s="1091" t="s">
        <v>28573</v>
      </c>
      <c r="B2096" s="1114">
        <v>2019</v>
      </c>
      <c r="C2096" s="1114">
        <v>2020</v>
      </c>
      <c r="D2096" s="1114" t="s">
        <v>28526</v>
      </c>
      <c r="E2096" s="1089"/>
      <c r="F2096" s="1089"/>
      <c r="G2096" s="1089"/>
    </row>
    <row r="2097" spans="1:7" x14ac:dyDescent="0.2">
      <c r="A2097" s="1113" t="s">
        <v>28570</v>
      </c>
      <c r="B2097" s="1112">
        <f>SUM(B2098:B2103)</f>
        <v>21273114</v>
      </c>
      <c r="C2097" s="1112">
        <f>SUM(C2098:C2103)</f>
        <v>21472375</v>
      </c>
      <c r="D2097" s="1112">
        <f>SUM(D2098:D2103)</f>
        <v>27934429</v>
      </c>
    </row>
    <row r="2098" spans="1:7" x14ac:dyDescent="0.2">
      <c r="A2098" s="1111" t="s">
        <v>28569</v>
      </c>
      <c r="B2098" s="1086"/>
      <c r="C2098" s="1086"/>
      <c r="D2098" s="1086"/>
    </row>
    <row r="2099" spans="1:7" x14ac:dyDescent="0.2">
      <c r="A2099" s="1111" t="s">
        <v>28568</v>
      </c>
      <c r="B2099" s="1086"/>
      <c r="C2099" s="1086"/>
      <c r="D2099" s="1086"/>
    </row>
    <row r="2100" spans="1:7" x14ac:dyDescent="0.2">
      <c r="A2100" s="1111" t="s">
        <v>28567</v>
      </c>
      <c r="B2100" s="1086"/>
      <c r="C2100" s="1086"/>
      <c r="D2100" s="1086"/>
    </row>
    <row r="2101" spans="1:7" x14ac:dyDescent="0.2">
      <c r="A2101" s="1111" t="s">
        <v>28566</v>
      </c>
      <c r="B2101" s="1086">
        <v>21196114</v>
      </c>
      <c r="C2101" s="1086">
        <v>21472375</v>
      </c>
      <c r="D2101" s="1086">
        <v>27934429</v>
      </c>
    </row>
    <row r="2102" spans="1:7" x14ac:dyDescent="0.2">
      <c r="A2102" s="1111" t="s">
        <v>28565</v>
      </c>
      <c r="B2102" s="1086">
        <v>0</v>
      </c>
      <c r="C2102" s="1086"/>
      <c r="D2102" s="1086"/>
    </row>
    <row r="2103" spans="1:7" x14ac:dyDescent="0.2">
      <c r="A2103" s="1111" t="s">
        <v>28564</v>
      </c>
      <c r="B2103" s="1086">
        <v>77000</v>
      </c>
      <c r="C2103" s="1086"/>
      <c r="D2103" s="1086"/>
    </row>
    <row r="2104" spans="1:7" x14ac:dyDescent="0.2">
      <c r="A2104" s="1113" t="s">
        <v>28563</v>
      </c>
      <c r="B2104" s="1112">
        <f>SUM(B2105:B2109)</f>
        <v>8468980</v>
      </c>
      <c r="C2104" s="1112">
        <f>SUM(C2105:C2109)</f>
        <v>3968222</v>
      </c>
      <c r="D2104" s="1112">
        <f>SUM(D2105:D2109)</f>
        <v>3300000</v>
      </c>
    </row>
    <row r="2105" spans="1:7" x14ac:dyDescent="0.2">
      <c r="A2105" s="1111" t="s">
        <v>28562</v>
      </c>
      <c r="B2105" s="1086"/>
      <c r="C2105" s="1086"/>
      <c r="D2105" s="1086"/>
    </row>
    <row r="2106" spans="1:7" x14ac:dyDescent="0.2">
      <c r="A2106" s="1111" t="s">
        <v>28561</v>
      </c>
      <c r="B2106" s="1086"/>
      <c r="C2106" s="1086"/>
      <c r="D2106" s="1086"/>
    </row>
    <row r="2107" spans="1:7" x14ac:dyDescent="0.2">
      <c r="A2107" s="1111" t="s">
        <v>28560</v>
      </c>
      <c r="B2107" s="1086"/>
      <c r="C2107" s="1086"/>
      <c r="D2107" s="1086"/>
    </row>
    <row r="2108" spans="1:7" x14ac:dyDescent="0.2">
      <c r="A2108" s="1111" t="s">
        <v>28559</v>
      </c>
      <c r="B2108" s="1086">
        <v>8468980</v>
      </c>
      <c r="C2108" s="1086">
        <v>3968222</v>
      </c>
      <c r="D2108" s="1086">
        <v>3300000</v>
      </c>
    </row>
    <row r="2109" spans="1:7" x14ac:dyDescent="0.2">
      <c r="A2109" s="1111" t="s">
        <v>28558</v>
      </c>
      <c r="B2109" s="1086"/>
      <c r="C2109" s="1086"/>
      <c r="D2109" s="1086"/>
    </row>
    <row r="2110" spans="1:7" x14ac:dyDescent="0.2">
      <c r="A2110" s="1113" t="s">
        <v>28557</v>
      </c>
      <c r="B2110" s="1112">
        <f>B2111</f>
        <v>0</v>
      </c>
      <c r="C2110" s="1112">
        <f>C2111</f>
        <v>0</v>
      </c>
      <c r="D2110" s="1112">
        <f>D2111</f>
        <v>0</v>
      </c>
    </row>
    <row r="2111" spans="1:7" x14ac:dyDescent="0.2">
      <c r="A2111" s="1111" t="s">
        <v>28556</v>
      </c>
      <c r="B2111" s="1086"/>
      <c r="C2111" s="1086"/>
      <c r="D2111" s="1086"/>
    </row>
    <row r="2112" spans="1:7" s="1082" customFormat="1" ht="18" customHeight="1" x14ac:dyDescent="0.2">
      <c r="A2112" s="1110" t="s">
        <v>29071</v>
      </c>
      <c r="B2112" s="1084">
        <f>B2097+B2104+B2110</f>
        <v>29742094</v>
      </c>
      <c r="C2112" s="1084">
        <f>C2097+C2104+C2110</f>
        <v>25440597</v>
      </c>
      <c r="D2112" s="1084">
        <f>D2097+D2104+D2110</f>
        <v>31234429</v>
      </c>
      <c r="E2112" s="1083"/>
      <c r="F2112" s="1083"/>
      <c r="G2112" s="1083"/>
    </row>
    <row r="2113" spans="1:7" s="1115" customFormat="1" ht="15.75" customHeight="1" x14ac:dyDescent="0.2">
      <c r="A2113" s="1118"/>
      <c r="B2113" s="1119"/>
      <c r="C2113" s="1119"/>
      <c r="D2113" s="1119"/>
      <c r="E2113" s="1116"/>
      <c r="F2113" s="1116"/>
      <c r="G2113" s="1116"/>
    </row>
    <row r="2114" spans="1:7" s="1115" customFormat="1" ht="15.75" customHeight="1" x14ac:dyDescent="0.2">
      <c r="A2114" s="1118"/>
      <c r="B2114" s="1117"/>
      <c r="C2114" s="1117"/>
      <c r="D2114" s="1117"/>
      <c r="E2114" s="1116"/>
      <c r="F2114" s="1116"/>
      <c r="G2114" s="1116"/>
    </row>
    <row r="2115" spans="1:7" s="1088" customFormat="1" ht="28.35" customHeight="1" x14ac:dyDescent="0.2">
      <c r="A2115" s="1091" t="s">
        <v>28572</v>
      </c>
      <c r="B2115" s="1114">
        <v>2019</v>
      </c>
      <c r="C2115" s="1114" t="s">
        <v>28527</v>
      </c>
      <c r="D2115" s="1114" t="s">
        <v>28526</v>
      </c>
      <c r="E2115" s="1089"/>
      <c r="F2115" s="1089"/>
      <c r="G2115" s="1089"/>
    </row>
    <row r="2116" spans="1:7" x14ac:dyDescent="0.2">
      <c r="A2116" s="1113" t="s">
        <v>28570</v>
      </c>
      <c r="B2116" s="1112">
        <f>SUM(B2117:B2122)</f>
        <v>19812731</v>
      </c>
      <c r="C2116" s="1112">
        <f>SUM(C2117:C2122)</f>
        <v>240970543</v>
      </c>
      <c r="D2116" s="1112">
        <f>SUM(D2117:D2122)</f>
        <v>27934429</v>
      </c>
    </row>
    <row r="2117" spans="1:7" x14ac:dyDescent="0.2">
      <c r="A2117" s="1111" t="s">
        <v>28569</v>
      </c>
      <c r="B2117" s="1086"/>
      <c r="C2117" s="1086"/>
      <c r="D2117" s="1086"/>
    </row>
    <row r="2118" spans="1:7" x14ac:dyDescent="0.2">
      <c r="A2118" s="1111" t="s">
        <v>28568</v>
      </c>
      <c r="B2118" s="1086"/>
      <c r="C2118" s="1086"/>
      <c r="D2118" s="1086"/>
    </row>
    <row r="2119" spans="1:7" x14ac:dyDescent="0.2">
      <c r="A2119" s="1111" t="s">
        <v>28567</v>
      </c>
      <c r="B2119" s="1086"/>
      <c r="C2119" s="1086"/>
      <c r="D2119" s="1086"/>
    </row>
    <row r="2120" spans="1:7" x14ac:dyDescent="0.2">
      <c r="A2120" s="1111" t="s">
        <v>28566</v>
      </c>
      <c r="B2120" s="1086">
        <v>19675688</v>
      </c>
      <c r="C2120" s="1086">
        <v>240970543</v>
      </c>
      <c r="D2120" s="1086">
        <v>27934429</v>
      </c>
    </row>
    <row r="2121" spans="1:7" x14ac:dyDescent="0.2">
      <c r="A2121" s="1111" t="s">
        <v>28565</v>
      </c>
      <c r="B2121" s="1086">
        <v>63653</v>
      </c>
      <c r="C2121" s="1086"/>
      <c r="D2121" s="1086"/>
    </row>
    <row r="2122" spans="1:7" x14ac:dyDescent="0.2">
      <c r="A2122" s="1111" t="s">
        <v>28564</v>
      </c>
      <c r="B2122" s="1086">
        <v>73390</v>
      </c>
      <c r="C2122" s="1086"/>
      <c r="D2122" s="1086"/>
    </row>
    <row r="2123" spans="1:7" x14ac:dyDescent="0.2">
      <c r="A2123" s="1113" t="s">
        <v>28563</v>
      </c>
      <c r="B2123" s="1112">
        <f>SUM(B2124:B2128)</f>
        <v>4280176</v>
      </c>
      <c r="C2123" s="1112">
        <f>SUM(C2124:C2128)</f>
        <v>11072409</v>
      </c>
      <c r="D2123" s="1112">
        <f>SUM(D2124:D2128)</f>
        <v>3300000</v>
      </c>
    </row>
    <row r="2124" spans="1:7" x14ac:dyDescent="0.2">
      <c r="A2124" s="1111" t="s">
        <v>28562</v>
      </c>
      <c r="B2124" s="1086"/>
      <c r="C2124" s="1086"/>
      <c r="D2124" s="1086"/>
    </row>
    <row r="2125" spans="1:7" x14ac:dyDescent="0.2">
      <c r="A2125" s="1111" t="s">
        <v>28561</v>
      </c>
      <c r="B2125" s="1086"/>
      <c r="C2125" s="1086"/>
      <c r="D2125" s="1086"/>
    </row>
    <row r="2126" spans="1:7" x14ac:dyDescent="0.2">
      <c r="A2126" s="1111" t="s">
        <v>28560</v>
      </c>
      <c r="B2126" s="1086"/>
      <c r="C2126" s="1086"/>
      <c r="D2126" s="1086"/>
    </row>
    <row r="2127" spans="1:7" x14ac:dyDescent="0.2">
      <c r="A2127" s="1111" t="s">
        <v>28559</v>
      </c>
      <c r="B2127" s="1086">
        <v>4280176</v>
      </c>
      <c r="C2127" s="1086">
        <v>11072409</v>
      </c>
      <c r="D2127" s="1086">
        <v>3300000</v>
      </c>
    </row>
    <row r="2128" spans="1:7" x14ac:dyDescent="0.2">
      <c r="A2128" s="1111" t="s">
        <v>28558</v>
      </c>
      <c r="B2128" s="1086"/>
      <c r="C2128" s="1086"/>
      <c r="D2128" s="1086"/>
    </row>
    <row r="2129" spans="1:7" x14ac:dyDescent="0.2">
      <c r="A2129" s="1113" t="s">
        <v>28557</v>
      </c>
      <c r="B2129" s="1112">
        <f>B2130</f>
        <v>0</v>
      </c>
      <c r="C2129" s="1112">
        <f>C2130</f>
        <v>0</v>
      </c>
      <c r="D2129" s="1112">
        <f>D2130</f>
        <v>0</v>
      </c>
    </row>
    <row r="2130" spans="1:7" x14ac:dyDescent="0.2">
      <c r="A2130" s="1111" t="s">
        <v>28556</v>
      </c>
      <c r="B2130" s="1086"/>
      <c r="C2130" s="1086"/>
      <c r="D2130" s="1086"/>
    </row>
    <row r="2131" spans="1:7" s="1082" customFormat="1" ht="18" customHeight="1" x14ac:dyDescent="0.2">
      <c r="A2131" s="1110" t="s">
        <v>29071</v>
      </c>
      <c r="B2131" s="1084">
        <f>B2116+B2123+B2129</f>
        <v>24092907</v>
      </c>
      <c r="C2131" s="1084">
        <f>C2116+C2123+C2129</f>
        <v>252042952</v>
      </c>
      <c r="D2131" s="1084">
        <f>D2116+D2123+D2129</f>
        <v>31234429</v>
      </c>
      <c r="E2131" s="1083"/>
      <c r="F2131" s="1083"/>
      <c r="G2131" s="1083"/>
    </row>
    <row r="2132" spans="1:7" s="1115" customFormat="1" x14ac:dyDescent="0.2">
      <c r="A2132" s="1118"/>
      <c r="B2132" s="1119"/>
      <c r="C2132" s="1119"/>
      <c r="D2132" s="1119"/>
      <c r="E2132" s="1116"/>
      <c r="F2132" s="1116"/>
      <c r="G2132" s="1116"/>
    </row>
    <row r="2133" spans="1:7" s="1115" customFormat="1" x14ac:dyDescent="0.2">
      <c r="A2133" s="1118"/>
      <c r="B2133" s="1117"/>
      <c r="C2133" s="1117"/>
      <c r="D2133" s="1117"/>
      <c r="E2133" s="1116"/>
      <c r="F2133" s="1116"/>
      <c r="G2133" s="1116"/>
    </row>
    <row r="2134" spans="1:7" s="1088" customFormat="1" ht="28.35" customHeight="1" x14ac:dyDescent="0.2">
      <c r="A2134" s="1091" t="s">
        <v>28571</v>
      </c>
      <c r="B2134" s="1114">
        <v>2019</v>
      </c>
      <c r="C2134" s="1114" t="s">
        <v>28527</v>
      </c>
      <c r="D2134" s="1114" t="s">
        <v>28526</v>
      </c>
      <c r="E2134" s="1089"/>
      <c r="F2134" s="1089"/>
      <c r="G2134" s="1089"/>
    </row>
    <row r="2135" spans="1:7" x14ac:dyDescent="0.2">
      <c r="A2135" s="1113" t="s">
        <v>28570</v>
      </c>
      <c r="B2135" s="1112">
        <f>SUM(B2136:B2141)</f>
        <v>19554706.239999998</v>
      </c>
      <c r="C2135" s="1112">
        <f>SUM(C2136:C2141)</f>
        <v>240970543</v>
      </c>
      <c r="D2135" s="1112">
        <f>SUM(D2136:D2141)</f>
        <v>27934429</v>
      </c>
    </row>
    <row r="2136" spans="1:7" x14ac:dyDescent="0.2">
      <c r="A2136" s="1111" t="s">
        <v>28569</v>
      </c>
      <c r="B2136" s="1086"/>
      <c r="C2136" s="1086"/>
      <c r="D2136" s="1086"/>
    </row>
    <row r="2137" spans="1:7" x14ac:dyDescent="0.2">
      <c r="A2137" s="1111" t="s">
        <v>28568</v>
      </c>
      <c r="B2137" s="1086"/>
      <c r="C2137" s="1086"/>
      <c r="D2137" s="1086"/>
    </row>
    <row r="2138" spans="1:7" x14ac:dyDescent="0.2">
      <c r="A2138" s="1111" t="s">
        <v>28567</v>
      </c>
      <c r="B2138" s="1086"/>
      <c r="C2138" s="1086"/>
      <c r="D2138" s="1086"/>
    </row>
    <row r="2139" spans="1:7" x14ac:dyDescent="0.2">
      <c r="A2139" s="1111" t="s">
        <v>28566</v>
      </c>
      <c r="B2139" s="1086">
        <v>19417664.399999999</v>
      </c>
      <c r="C2139" s="1086">
        <v>240970543</v>
      </c>
      <c r="D2139" s="1086">
        <v>27934429</v>
      </c>
    </row>
    <row r="2140" spans="1:7" x14ac:dyDescent="0.2">
      <c r="A2140" s="1111" t="s">
        <v>28565</v>
      </c>
      <c r="B2140" s="1086">
        <v>63652.6</v>
      </c>
      <c r="C2140" s="1086"/>
      <c r="D2140" s="1086"/>
    </row>
    <row r="2141" spans="1:7" x14ac:dyDescent="0.2">
      <c r="A2141" s="1111" t="s">
        <v>28564</v>
      </c>
      <c r="B2141" s="1086">
        <v>73389.240000000005</v>
      </c>
      <c r="C2141" s="1086"/>
      <c r="D2141" s="1086"/>
    </row>
    <row r="2142" spans="1:7" x14ac:dyDescent="0.2">
      <c r="A2142" s="1113" t="s">
        <v>28563</v>
      </c>
      <c r="B2142" s="1112">
        <f>SUM(B2143:B2147)</f>
        <v>3930279.28</v>
      </c>
      <c r="C2142" s="1112">
        <f>SUM(C2143:C2147)</f>
        <v>9752618</v>
      </c>
      <c r="D2142" s="1112">
        <f>SUM(D2143:D2147)</f>
        <v>3300000</v>
      </c>
    </row>
    <row r="2143" spans="1:7" x14ac:dyDescent="0.2">
      <c r="A2143" s="1111" t="s">
        <v>28562</v>
      </c>
      <c r="B2143" s="1086"/>
      <c r="C2143" s="1086"/>
      <c r="D2143" s="1086"/>
    </row>
    <row r="2144" spans="1:7" x14ac:dyDescent="0.2">
      <c r="A2144" s="1111" t="s">
        <v>28561</v>
      </c>
      <c r="B2144" s="1086"/>
      <c r="C2144" s="1086"/>
      <c r="D2144" s="1086"/>
    </row>
    <row r="2145" spans="1:11" x14ac:dyDescent="0.2">
      <c r="A2145" s="1111" t="s">
        <v>28560</v>
      </c>
      <c r="B2145" s="1086"/>
      <c r="C2145" s="1086"/>
      <c r="D2145" s="1086"/>
    </row>
    <row r="2146" spans="1:11" x14ac:dyDescent="0.2">
      <c r="A2146" s="1111" t="s">
        <v>28559</v>
      </c>
      <c r="B2146" s="1086">
        <v>3930279.28</v>
      </c>
      <c r="C2146" s="1086">
        <v>9752618</v>
      </c>
      <c r="D2146" s="1086">
        <v>3300000</v>
      </c>
    </row>
    <row r="2147" spans="1:11" x14ac:dyDescent="0.2">
      <c r="A2147" s="1111" t="s">
        <v>28558</v>
      </c>
      <c r="B2147" s="1086"/>
      <c r="C2147" s="1086"/>
      <c r="D2147" s="1086"/>
    </row>
    <row r="2148" spans="1:11" x14ac:dyDescent="0.2">
      <c r="A2148" s="1113" t="s">
        <v>28557</v>
      </c>
      <c r="B2148" s="1112">
        <f>B2149</f>
        <v>0</v>
      </c>
      <c r="C2148" s="1112">
        <f>C2149</f>
        <v>0</v>
      </c>
      <c r="D2148" s="1112">
        <f>D2149</f>
        <v>0</v>
      </c>
    </row>
    <row r="2149" spans="1:11" x14ac:dyDescent="0.2">
      <c r="A2149" s="1111" t="s">
        <v>28556</v>
      </c>
      <c r="B2149" s="1086"/>
      <c r="C2149" s="1086"/>
      <c r="D2149" s="1086"/>
    </row>
    <row r="2150" spans="1:11" s="1082" customFormat="1" ht="18" customHeight="1" x14ac:dyDescent="0.2">
      <c r="A2150" s="1110" t="s">
        <v>29071</v>
      </c>
      <c r="B2150" s="1084">
        <f>B2135+B2142+B2148</f>
        <v>23484985.52</v>
      </c>
      <c r="C2150" s="1084">
        <f>C2135+C2142+C2148</f>
        <v>250723161</v>
      </c>
      <c r="D2150" s="1084">
        <f>D2135+D2142+D2148</f>
        <v>31234429</v>
      </c>
      <c r="E2150" s="1083"/>
      <c r="F2150" s="1083"/>
      <c r="G2150" s="1083"/>
    </row>
    <row r="2151" spans="1:11" x14ac:dyDescent="0.2">
      <c r="A2151" s="1109" t="s">
        <v>28522</v>
      </c>
    </row>
    <row r="2152" spans="1:11" x14ac:dyDescent="0.2">
      <c r="A2152" s="1102" t="s">
        <v>28521</v>
      </c>
    </row>
    <row r="2155" spans="1:11" s="1057" customFormat="1" ht="12" x14ac:dyDescent="0.2">
      <c r="A2155" s="1057" t="s">
        <v>28538</v>
      </c>
      <c r="E2155" s="1097"/>
      <c r="F2155" s="1097"/>
      <c r="G2155" s="1097"/>
      <c r="J2155" s="1097"/>
      <c r="K2155" s="1097"/>
    </row>
    <row r="2156" spans="1:11" s="1057" customFormat="1" ht="12" x14ac:dyDescent="0.2">
      <c r="A2156" s="1057" t="s">
        <v>28537</v>
      </c>
      <c r="E2156" s="1097"/>
      <c r="F2156" s="1097"/>
      <c r="G2156" s="1097"/>
      <c r="J2156" s="1097"/>
      <c r="K2156" s="1097"/>
    </row>
    <row r="2157" spans="1:11" s="1057" customFormat="1" ht="12" x14ac:dyDescent="0.2">
      <c r="E2157" s="1097"/>
      <c r="F2157" s="1097"/>
      <c r="G2157" s="1097"/>
      <c r="J2157" s="1097"/>
      <c r="K2157" s="1097"/>
    </row>
    <row r="2158" spans="1:11" s="1057" customFormat="1" ht="12" x14ac:dyDescent="0.2">
      <c r="A2158" s="1587" t="s">
        <v>28575</v>
      </c>
      <c r="B2158" s="1587"/>
      <c r="C2158" s="1587"/>
      <c r="D2158" s="1587"/>
      <c r="E2158" s="1098"/>
      <c r="F2158" s="1098"/>
      <c r="G2158" s="1098"/>
      <c r="H2158" s="1099"/>
      <c r="I2158" s="1099"/>
      <c r="J2158" s="1097"/>
      <c r="K2158" s="1097"/>
    </row>
    <row r="2159" spans="1:11" s="1057" customFormat="1" ht="12" x14ac:dyDescent="0.2">
      <c r="A2159" s="1587" t="s">
        <v>627</v>
      </c>
      <c r="B2159" s="1587"/>
      <c r="C2159" s="1587"/>
      <c r="D2159" s="1587"/>
      <c r="E2159" s="1098"/>
      <c r="F2159" s="1098"/>
      <c r="G2159" s="1098"/>
      <c r="H2159" s="1099"/>
      <c r="I2159" s="1099"/>
      <c r="J2159" s="1097"/>
      <c r="K2159" s="1097"/>
    </row>
    <row r="2160" spans="1:11" s="1057" customFormat="1" ht="12" x14ac:dyDescent="0.2">
      <c r="A2160" s="1587" t="s">
        <v>28574</v>
      </c>
      <c r="B2160" s="1587"/>
      <c r="C2160" s="1587"/>
      <c r="D2160" s="1587"/>
      <c r="E2160" s="1098"/>
      <c r="F2160" s="1098"/>
      <c r="G2160" s="1098"/>
      <c r="H2160" s="1099"/>
      <c r="I2160" s="1099"/>
      <c r="J2160" s="1097"/>
      <c r="K2160" s="1097"/>
    </row>
    <row r="2161" spans="1:11" s="1057" customFormat="1" ht="12" x14ac:dyDescent="0.2">
      <c r="A2161" s="1587" t="s">
        <v>28534</v>
      </c>
      <c r="B2161" s="1587"/>
      <c r="C2161" s="1587"/>
      <c r="D2161" s="1587"/>
      <c r="E2161" s="1098"/>
      <c r="F2161" s="1098"/>
      <c r="G2161" s="1098"/>
      <c r="H2161" s="1099"/>
      <c r="I2161" s="1099"/>
      <c r="J2161" s="1097"/>
      <c r="K2161" s="1097"/>
    </row>
    <row r="2162" spans="1:11" x14ac:dyDescent="0.2">
      <c r="A2162" s="1057"/>
      <c r="B2162" s="1057"/>
    </row>
    <row r="2163" spans="1:11" ht="25.5" customHeight="1" x14ac:dyDescent="0.2">
      <c r="A2163" s="1101" t="s">
        <v>28533</v>
      </c>
      <c r="B2163" s="1590" t="s">
        <v>274</v>
      </c>
      <c r="C2163" s="1590"/>
      <c r="D2163" s="1590"/>
    </row>
    <row r="2164" spans="1:11" s="1115" customFormat="1" ht="15.75" customHeight="1" x14ac:dyDescent="0.2">
      <c r="A2164" s="1118" t="s">
        <v>28532</v>
      </c>
      <c r="B2164" s="1588" t="s">
        <v>28539</v>
      </c>
      <c r="C2164" s="1588"/>
      <c r="D2164" s="1588"/>
      <c r="E2164" s="1116"/>
      <c r="F2164" s="1116"/>
      <c r="G2164" s="1116"/>
    </row>
    <row r="2165" spans="1:11" s="1088" customFormat="1" ht="28.35" customHeight="1" x14ac:dyDescent="0.2">
      <c r="A2165" s="1091" t="s">
        <v>28573</v>
      </c>
      <c r="B2165" s="1114">
        <v>2019</v>
      </c>
      <c r="C2165" s="1114">
        <v>2020</v>
      </c>
      <c r="D2165" s="1114" t="s">
        <v>28526</v>
      </c>
      <c r="E2165" s="1089"/>
      <c r="F2165" s="1089"/>
      <c r="G2165" s="1089"/>
    </row>
    <row r="2166" spans="1:11" x14ac:dyDescent="0.2">
      <c r="A2166" s="1113" t="s">
        <v>28570</v>
      </c>
      <c r="B2166" s="1112">
        <f>SUM(B2167:B2172)</f>
        <v>9235</v>
      </c>
      <c r="C2166" s="1112">
        <f>SUM(C2167:C2172)</f>
        <v>655000</v>
      </c>
      <c r="D2166" s="1112">
        <f>SUM(D2167:D2172)</f>
        <v>411136</v>
      </c>
    </row>
    <row r="2167" spans="1:11" x14ac:dyDescent="0.2">
      <c r="A2167" s="1111" t="s">
        <v>28569</v>
      </c>
      <c r="B2167" s="1086"/>
      <c r="C2167" s="1086"/>
      <c r="D2167" s="1086"/>
    </row>
    <row r="2168" spans="1:11" x14ac:dyDescent="0.2">
      <c r="A2168" s="1111" t="s">
        <v>28568</v>
      </c>
      <c r="B2168" s="1086"/>
      <c r="C2168" s="1086"/>
      <c r="D2168" s="1086"/>
    </row>
    <row r="2169" spans="1:11" x14ac:dyDescent="0.2">
      <c r="A2169" s="1111" t="s">
        <v>28567</v>
      </c>
      <c r="B2169" s="1086"/>
      <c r="C2169" s="1086"/>
      <c r="D2169" s="1086"/>
    </row>
    <row r="2170" spans="1:11" x14ac:dyDescent="0.2">
      <c r="A2170" s="1111" t="s">
        <v>28566</v>
      </c>
      <c r="B2170" s="1086">
        <v>9235</v>
      </c>
      <c r="C2170" s="1086">
        <v>578000</v>
      </c>
      <c r="D2170" s="1086">
        <v>334136</v>
      </c>
    </row>
    <row r="2171" spans="1:11" x14ac:dyDescent="0.2">
      <c r="A2171" s="1111" t="s">
        <v>28565</v>
      </c>
      <c r="B2171" s="1086"/>
      <c r="C2171" s="1086"/>
      <c r="D2171" s="1086"/>
    </row>
    <row r="2172" spans="1:11" x14ac:dyDescent="0.2">
      <c r="A2172" s="1111" t="s">
        <v>28564</v>
      </c>
      <c r="B2172" s="1086"/>
      <c r="C2172" s="1086">
        <v>77000</v>
      </c>
      <c r="D2172" s="1086">
        <v>77000</v>
      </c>
    </row>
    <row r="2173" spans="1:11" x14ac:dyDescent="0.2">
      <c r="A2173" s="1113" t="s">
        <v>28563</v>
      </c>
      <c r="B2173" s="1112">
        <f>SUM(B2174:B2178)</f>
        <v>0</v>
      </c>
      <c r="C2173" s="1112">
        <f>SUM(C2174:C2178)</f>
        <v>0</v>
      </c>
      <c r="D2173" s="1112">
        <f>SUM(D2174:D2178)</f>
        <v>1332032</v>
      </c>
    </row>
    <row r="2174" spans="1:11" x14ac:dyDescent="0.2">
      <c r="A2174" s="1111" t="s">
        <v>28562</v>
      </c>
      <c r="B2174" s="1086"/>
      <c r="C2174" s="1086"/>
      <c r="D2174" s="1086"/>
    </row>
    <row r="2175" spans="1:11" x14ac:dyDescent="0.2">
      <c r="A2175" s="1111" t="s">
        <v>28561</v>
      </c>
      <c r="B2175" s="1086"/>
      <c r="C2175" s="1086"/>
      <c r="D2175" s="1086"/>
    </row>
    <row r="2176" spans="1:11" x14ac:dyDescent="0.2">
      <c r="A2176" s="1111" t="s">
        <v>28560</v>
      </c>
      <c r="B2176" s="1086"/>
      <c r="C2176" s="1086"/>
      <c r="D2176" s="1086"/>
    </row>
    <row r="2177" spans="1:7" x14ac:dyDescent="0.2">
      <c r="A2177" s="1111" t="s">
        <v>28559</v>
      </c>
      <c r="B2177" s="1086"/>
      <c r="C2177" s="1086"/>
      <c r="D2177" s="1086">
        <v>1332032</v>
      </c>
    </row>
    <row r="2178" spans="1:7" x14ac:dyDescent="0.2">
      <c r="A2178" s="1111" t="s">
        <v>28558</v>
      </c>
      <c r="B2178" s="1086"/>
      <c r="C2178" s="1086"/>
      <c r="D2178" s="1086"/>
    </row>
    <row r="2179" spans="1:7" x14ac:dyDescent="0.2">
      <c r="A2179" s="1113" t="s">
        <v>28557</v>
      </c>
      <c r="B2179" s="1112">
        <f>B2180</f>
        <v>0</v>
      </c>
      <c r="C2179" s="1112">
        <f>C2180</f>
        <v>0</v>
      </c>
      <c r="D2179" s="1112">
        <f>D2180</f>
        <v>0</v>
      </c>
    </row>
    <row r="2180" spans="1:7" x14ac:dyDescent="0.2">
      <c r="A2180" s="1111" t="s">
        <v>28556</v>
      </c>
      <c r="B2180" s="1086"/>
      <c r="C2180" s="1086"/>
      <c r="D2180" s="1086"/>
    </row>
    <row r="2181" spans="1:7" s="1082" customFormat="1" ht="18" customHeight="1" x14ac:dyDescent="0.2">
      <c r="A2181" s="1110" t="s">
        <v>29071</v>
      </c>
      <c r="B2181" s="1084">
        <f>B2166+B2173+B2179</f>
        <v>9235</v>
      </c>
      <c r="C2181" s="1084">
        <f>C2166+C2173+C2179</f>
        <v>655000</v>
      </c>
      <c r="D2181" s="1084">
        <f>D2166+D2173+D2179</f>
        <v>1743168</v>
      </c>
      <c r="E2181" s="1083"/>
      <c r="F2181" s="1083"/>
      <c r="G2181" s="1083"/>
    </row>
    <row r="2182" spans="1:7" s="1115" customFormat="1" x14ac:dyDescent="0.2">
      <c r="A2182" s="1118"/>
      <c r="B2182" s="1119"/>
      <c r="C2182" s="1119"/>
      <c r="D2182" s="1119"/>
      <c r="E2182" s="1116"/>
      <c r="F2182" s="1116"/>
      <c r="G2182" s="1116"/>
    </row>
    <row r="2183" spans="1:7" s="1115" customFormat="1" x14ac:dyDescent="0.2">
      <c r="A2183" s="1118"/>
      <c r="B2183" s="1117"/>
      <c r="C2183" s="1117"/>
      <c r="D2183" s="1117"/>
      <c r="E2183" s="1116"/>
      <c r="F2183" s="1116"/>
      <c r="G2183" s="1116"/>
    </row>
    <row r="2184" spans="1:7" s="1088" customFormat="1" ht="28.35" customHeight="1" x14ac:dyDescent="0.2">
      <c r="A2184" s="1091" t="s">
        <v>28572</v>
      </c>
      <c r="B2184" s="1114">
        <v>2019</v>
      </c>
      <c r="C2184" s="1114" t="s">
        <v>28527</v>
      </c>
      <c r="D2184" s="1114" t="s">
        <v>28526</v>
      </c>
      <c r="E2184" s="1089"/>
      <c r="F2184" s="1089"/>
      <c r="G2184" s="1089"/>
    </row>
    <row r="2185" spans="1:7" x14ac:dyDescent="0.2">
      <c r="A2185" s="1113" t="s">
        <v>28570</v>
      </c>
      <c r="B2185" s="1112">
        <f>SUM(B2186:B2191)</f>
        <v>464841</v>
      </c>
      <c r="C2185" s="1112">
        <f>SUM(C2186:C2191)</f>
        <v>861460</v>
      </c>
      <c r="D2185" s="1112">
        <f>SUM(D2186:D2191)</f>
        <v>411136</v>
      </c>
    </row>
    <row r="2186" spans="1:7" x14ac:dyDescent="0.2">
      <c r="A2186" s="1111" t="s">
        <v>28569</v>
      </c>
      <c r="B2186" s="1086"/>
      <c r="C2186" s="1086"/>
      <c r="D2186" s="1086"/>
    </row>
    <row r="2187" spans="1:7" x14ac:dyDescent="0.2">
      <c r="A2187" s="1111" t="s">
        <v>28568</v>
      </c>
      <c r="B2187" s="1086"/>
      <c r="C2187" s="1086"/>
      <c r="D2187" s="1086"/>
    </row>
    <row r="2188" spans="1:7" x14ac:dyDescent="0.2">
      <c r="A2188" s="1111" t="s">
        <v>28567</v>
      </c>
      <c r="B2188" s="1086"/>
      <c r="C2188" s="1086"/>
      <c r="D2188" s="1086"/>
    </row>
    <row r="2189" spans="1:7" x14ac:dyDescent="0.2">
      <c r="A2189" s="1111" t="s">
        <v>28566</v>
      </c>
      <c r="B2189" s="1086">
        <v>464841</v>
      </c>
      <c r="C2189" s="1086">
        <v>716879</v>
      </c>
      <c r="D2189" s="1086">
        <v>334136</v>
      </c>
    </row>
    <row r="2190" spans="1:7" x14ac:dyDescent="0.2">
      <c r="A2190" s="1111" t="s">
        <v>28565</v>
      </c>
      <c r="B2190" s="1086"/>
      <c r="C2190" s="1086">
        <v>66700</v>
      </c>
      <c r="D2190" s="1086"/>
    </row>
    <row r="2191" spans="1:7" x14ac:dyDescent="0.2">
      <c r="A2191" s="1111" t="s">
        <v>28564</v>
      </c>
      <c r="B2191" s="1086"/>
      <c r="C2191" s="1086">
        <v>77881</v>
      </c>
      <c r="D2191" s="1086">
        <v>77000</v>
      </c>
    </row>
    <row r="2192" spans="1:7" x14ac:dyDescent="0.2">
      <c r="A2192" s="1113" t="s">
        <v>28563</v>
      </c>
      <c r="B2192" s="1112">
        <f>SUM(B2193:B2197)</f>
        <v>9098</v>
      </c>
      <c r="C2192" s="1112">
        <f>SUM(C2193:C2197)</f>
        <v>0</v>
      </c>
      <c r="D2192" s="1112">
        <f>SUM(D2193:D2197)</f>
        <v>1332032</v>
      </c>
    </row>
    <row r="2193" spans="1:7" x14ac:dyDescent="0.2">
      <c r="A2193" s="1111" t="s">
        <v>28562</v>
      </c>
      <c r="B2193" s="1086"/>
      <c r="C2193" s="1086"/>
      <c r="D2193" s="1086"/>
    </row>
    <row r="2194" spans="1:7" x14ac:dyDescent="0.2">
      <c r="A2194" s="1111" t="s">
        <v>28561</v>
      </c>
      <c r="B2194" s="1086"/>
      <c r="C2194" s="1086"/>
      <c r="D2194" s="1086"/>
    </row>
    <row r="2195" spans="1:7" x14ac:dyDescent="0.2">
      <c r="A2195" s="1111" t="s">
        <v>28560</v>
      </c>
      <c r="B2195" s="1086"/>
      <c r="C2195" s="1086"/>
      <c r="D2195" s="1086"/>
    </row>
    <row r="2196" spans="1:7" x14ac:dyDescent="0.2">
      <c r="A2196" s="1111" t="s">
        <v>28559</v>
      </c>
      <c r="B2196" s="1086">
        <v>9098</v>
      </c>
      <c r="C2196" s="1086"/>
      <c r="D2196" s="1086">
        <v>1332032</v>
      </c>
    </row>
    <row r="2197" spans="1:7" x14ac:dyDescent="0.2">
      <c r="A2197" s="1111" t="s">
        <v>28558</v>
      </c>
      <c r="B2197" s="1086"/>
      <c r="C2197" s="1086"/>
      <c r="D2197" s="1086"/>
    </row>
    <row r="2198" spans="1:7" x14ac:dyDescent="0.2">
      <c r="A2198" s="1113" t="s">
        <v>28557</v>
      </c>
      <c r="B2198" s="1112">
        <f>B2199</f>
        <v>0</v>
      </c>
      <c r="C2198" s="1112">
        <f>C2199</f>
        <v>0</v>
      </c>
      <c r="D2198" s="1112">
        <f>D2199</f>
        <v>0</v>
      </c>
    </row>
    <row r="2199" spans="1:7" x14ac:dyDescent="0.2">
      <c r="A2199" s="1111" t="s">
        <v>28556</v>
      </c>
      <c r="B2199" s="1086"/>
      <c r="C2199" s="1086"/>
      <c r="D2199" s="1086"/>
    </row>
    <row r="2200" spans="1:7" s="1082" customFormat="1" ht="18" customHeight="1" x14ac:dyDescent="0.2">
      <c r="A2200" s="1110" t="s">
        <v>29071</v>
      </c>
      <c r="B2200" s="1084">
        <f>B2185+B2192+B2198</f>
        <v>473939</v>
      </c>
      <c r="C2200" s="1084">
        <f>C2185+C2192+C2198</f>
        <v>861460</v>
      </c>
      <c r="D2200" s="1084">
        <f>D2185+D2192+D2198</f>
        <v>1743168</v>
      </c>
      <c r="E2200" s="1083"/>
      <c r="F2200" s="1083"/>
      <c r="G2200" s="1083"/>
    </row>
    <row r="2201" spans="1:7" s="1115" customFormat="1" x14ac:dyDescent="0.2">
      <c r="A2201" s="1118"/>
      <c r="B2201" s="1119"/>
      <c r="C2201" s="1119"/>
      <c r="D2201" s="1119"/>
      <c r="E2201" s="1116"/>
      <c r="F2201" s="1116"/>
      <c r="G2201" s="1116"/>
    </row>
    <row r="2202" spans="1:7" s="1115" customFormat="1" x14ac:dyDescent="0.2">
      <c r="A2202" s="1118"/>
      <c r="B2202" s="1117"/>
      <c r="C2202" s="1117"/>
      <c r="D2202" s="1117"/>
      <c r="E2202" s="1116"/>
      <c r="F2202" s="1116"/>
      <c r="G2202" s="1116"/>
    </row>
    <row r="2203" spans="1:7" s="1088" customFormat="1" ht="28.35" customHeight="1" x14ac:dyDescent="0.2">
      <c r="A2203" s="1091" t="s">
        <v>28571</v>
      </c>
      <c r="B2203" s="1114">
        <v>2019</v>
      </c>
      <c r="C2203" s="1114" t="s">
        <v>28527</v>
      </c>
      <c r="D2203" s="1114" t="s">
        <v>28526</v>
      </c>
      <c r="E2203" s="1089"/>
      <c r="F2203" s="1089"/>
      <c r="G2203" s="1089"/>
    </row>
    <row r="2204" spans="1:7" x14ac:dyDescent="0.2">
      <c r="A2204" s="1113" t="s">
        <v>28570</v>
      </c>
      <c r="B2204" s="1112">
        <f>SUM(B2205:B2210)</f>
        <v>452553.51</v>
      </c>
      <c r="C2204" s="1112">
        <f>SUM(C2205:C2210)</f>
        <v>861460</v>
      </c>
      <c r="D2204" s="1112">
        <f>SUM(D2205:D2210)</f>
        <v>411136</v>
      </c>
    </row>
    <row r="2205" spans="1:7" x14ac:dyDescent="0.2">
      <c r="A2205" s="1111" t="s">
        <v>28569</v>
      </c>
      <c r="B2205" s="1086"/>
      <c r="C2205" s="1086"/>
      <c r="D2205" s="1086"/>
    </row>
    <row r="2206" spans="1:7" x14ac:dyDescent="0.2">
      <c r="A2206" s="1111" t="s">
        <v>28568</v>
      </c>
      <c r="B2206" s="1086"/>
      <c r="C2206" s="1086"/>
      <c r="D2206" s="1086"/>
    </row>
    <row r="2207" spans="1:7" x14ac:dyDescent="0.2">
      <c r="A2207" s="1111" t="s">
        <v>28567</v>
      </c>
      <c r="B2207" s="1086"/>
      <c r="C2207" s="1086"/>
      <c r="D2207" s="1086"/>
    </row>
    <row r="2208" spans="1:7" x14ac:dyDescent="0.2">
      <c r="A2208" s="1111" t="s">
        <v>28566</v>
      </c>
      <c r="B2208" s="1086">
        <v>452553.51</v>
      </c>
      <c r="C2208" s="1086">
        <v>716879</v>
      </c>
      <c r="D2208" s="1086">
        <v>334136</v>
      </c>
    </row>
    <row r="2209" spans="1:11" x14ac:dyDescent="0.2">
      <c r="A2209" s="1111" t="s">
        <v>28565</v>
      </c>
      <c r="B2209" s="1086"/>
      <c r="C2209" s="1086">
        <v>66700</v>
      </c>
      <c r="D2209" s="1086"/>
    </row>
    <row r="2210" spans="1:11" x14ac:dyDescent="0.2">
      <c r="A2210" s="1111" t="s">
        <v>28564</v>
      </c>
      <c r="B2210" s="1086"/>
      <c r="C2210" s="1086">
        <v>77881</v>
      </c>
      <c r="D2210" s="1086">
        <v>77000</v>
      </c>
    </row>
    <row r="2211" spans="1:11" x14ac:dyDescent="0.2">
      <c r="A2211" s="1113" t="s">
        <v>28563</v>
      </c>
      <c r="B2211" s="1112">
        <f>SUM(B2212:B2216)</f>
        <v>8517.8700000000008</v>
      </c>
      <c r="C2211" s="1112">
        <f>SUM(C2212:C2216)</f>
        <v>0</v>
      </c>
      <c r="D2211" s="1112">
        <f>SUM(D2212:D2216)</f>
        <v>1332032</v>
      </c>
    </row>
    <row r="2212" spans="1:11" x14ac:dyDescent="0.2">
      <c r="A2212" s="1111" t="s">
        <v>28562</v>
      </c>
      <c r="B2212" s="1086"/>
      <c r="C2212" s="1086"/>
      <c r="D2212" s="1086"/>
    </row>
    <row r="2213" spans="1:11" x14ac:dyDescent="0.2">
      <c r="A2213" s="1111" t="s">
        <v>28561</v>
      </c>
      <c r="B2213" s="1086"/>
      <c r="C2213" s="1086"/>
      <c r="D2213" s="1086"/>
    </row>
    <row r="2214" spans="1:11" x14ac:dyDescent="0.2">
      <c r="A2214" s="1111" t="s">
        <v>28560</v>
      </c>
      <c r="B2214" s="1086"/>
      <c r="C2214" s="1086"/>
      <c r="D2214" s="1086"/>
    </row>
    <row r="2215" spans="1:11" x14ac:dyDescent="0.2">
      <c r="A2215" s="1111" t="s">
        <v>28559</v>
      </c>
      <c r="B2215" s="1086">
        <v>8517.8700000000008</v>
      </c>
      <c r="C2215" s="1086"/>
      <c r="D2215" s="1086">
        <v>1332032</v>
      </c>
    </row>
    <row r="2216" spans="1:11" x14ac:dyDescent="0.2">
      <c r="A2216" s="1111" t="s">
        <v>28558</v>
      </c>
      <c r="B2216" s="1086"/>
      <c r="C2216" s="1086"/>
      <c r="D2216" s="1086"/>
    </row>
    <row r="2217" spans="1:11" x14ac:dyDescent="0.2">
      <c r="A2217" s="1113" t="s">
        <v>28557</v>
      </c>
      <c r="B2217" s="1112">
        <f>B2218</f>
        <v>0</v>
      </c>
      <c r="C2217" s="1112">
        <f>C2218</f>
        <v>0</v>
      </c>
      <c r="D2217" s="1112">
        <f>D2218</f>
        <v>0</v>
      </c>
    </row>
    <row r="2218" spans="1:11" x14ac:dyDescent="0.2">
      <c r="A2218" s="1111" t="s">
        <v>28556</v>
      </c>
      <c r="B2218" s="1086"/>
      <c r="C2218" s="1086"/>
      <c r="D2218" s="1086"/>
    </row>
    <row r="2219" spans="1:11" s="1082" customFormat="1" ht="18" customHeight="1" x14ac:dyDescent="0.2">
      <c r="A2219" s="1110" t="s">
        <v>29071</v>
      </c>
      <c r="B2219" s="1084">
        <f>B2204+B2211+B2217</f>
        <v>461071.38</v>
      </c>
      <c r="C2219" s="1084">
        <f>C2204+C2211+C2217</f>
        <v>861460</v>
      </c>
      <c r="D2219" s="1084">
        <f>D2204+D2211+D2217</f>
        <v>1743168</v>
      </c>
      <c r="E2219" s="1083"/>
      <c r="F2219" s="1083"/>
      <c r="G2219" s="1083"/>
    </row>
    <row r="2220" spans="1:11" x14ac:dyDescent="0.2">
      <c r="A2220" s="1109" t="s">
        <v>28522</v>
      </c>
    </row>
    <row r="2221" spans="1:11" x14ac:dyDescent="0.2">
      <c r="A2221" s="1102" t="s">
        <v>28521</v>
      </c>
    </row>
    <row r="2222" spans="1:11" s="1057" customFormat="1" ht="12" x14ac:dyDescent="0.2">
      <c r="A2222" s="1057" t="s">
        <v>28538</v>
      </c>
      <c r="E2222" s="1097"/>
      <c r="F2222" s="1097"/>
      <c r="G2222" s="1097"/>
      <c r="J2222" s="1097"/>
      <c r="K2222" s="1097"/>
    </row>
    <row r="2223" spans="1:11" s="1057" customFormat="1" ht="12" x14ac:dyDescent="0.2">
      <c r="A2223" s="1057" t="s">
        <v>28537</v>
      </c>
      <c r="E2223" s="1097"/>
      <c r="F2223" s="1097"/>
      <c r="G2223" s="1097"/>
      <c r="J2223" s="1097"/>
      <c r="K2223" s="1097"/>
    </row>
    <row r="2224" spans="1:11" s="1057" customFormat="1" ht="12" x14ac:dyDescent="0.2">
      <c r="E2224" s="1097"/>
      <c r="F2224" s="1097"/>
      <c r="G2224" s="1097"/>
      <c r="J2224" s="1097"/>
      <c r="K2224" s="1097"/>
    </row>
    <row r="2225" spans="1:11" s="1057" customFormat="1" ht="12" x14ac:dyDescent="0.2">
      <c r="A2225" s="1587" t="s">
        <v>28575</v>
      </c>
      <c r="B2225" s="1587"/>
      <c r="C2225" s="1587"/>
      <c r="D2225" s="1587"/>
      <c r="E2225" s="1098"/>
      <c r="F2225" s="1098"/>
      <c r="G2225" s="1098"/>
      <c r="H2225" s="1099"/>
      <c r="I2225" s="1099"/>
      <c r="J2225" s="1097"/>
      <c r="K2225" s="1097"/>
    </row>
    <row r="2226" spans="1:11" s="1057" customFormat="1" ht="12" x14ac:dyDescent="0.2">
      <c r="A2226" s="1587" t="s">
        <v>627</v>
      </c>
      <c r="B2226" s="1587"/>
      <c r="C2226" s="1587"/>
      <c r="D2226" s="1587"/>
      <c r="E2226" s="1098"/>
      <c r="F2226" s="1098"/>
      <c r="G2226" s="1098"/>
      <c r="H2226" s="1099"/>
      <c r="I2226" s="1099"/>
      <c r="J2226" s="1097"/>
      <c r="K2226" s="1097"/>
    </row>
    <row r="2227" spans="1:11" s="1057" customFormat="1" ht="12" x14ac:dyDescent="0.2">
      <c r="A2227" s="1587" t="s">
        <v>28574</v>
      </c>
      <c r="B2227" s="1587"/>
      <c r="C2227" s="1587"/>
      <c r="D2227" s="1587"/>
      <c r="E2227" s="1098"/>
      <c r="F2227" s="1098"/>
      <c r="G2227" s="1098"/>
      <c r="H2227" s="1099"/>
      <c r="I2227" s="1099"/>
      <c r="J2227" s="1097"/>
      <c r="K2227" s="1097"/>
    </row>
    <row r="2228" spans="1:11" s="1057" customFormat="1" ht="12" x14ac:dyDescent="0.2">
      <c r="A2228" s="1587" t="s">
        <v>28534</v>
      </c>
      <c r="B2228" s="1587"/>
      <c r="C2228" s="1587"/>
      <c r="D2228" s="1587"/>
      <c r="E2228" s="1098"/>
      <c r="F2228" s="1098"/>
      <c r="G2228" s="1098"/>
      <c r="H2228" s="1099"/>
      <c r="I2228" s="1099"/>
      <c r="J2228" s="1097"/>
      <c r="K2228" s="1097"/>
    </row>
    <row r="2229" spans="1:11" x14ac:dyDescent="0.2">
      <c r="A2229" s="1057"/>
      <c r="B2229" s="1057"/>
    </row>
    <row r="2230" spans="1:11" ht="25.5" customHeight="1" x14ac:dyDescent="0.2">
      <c r="A2230" s="1101" t="s">
        <v>28533</v>
      </c>
      <c r="B2230" s="1590" t="s">
        <v>274</v>
      </c>
      <c r="C2230" s="1590"/>
      <c r="D2230" s="1590"/>
    </row>
    <row r="2231" spans="1:11" s="1115" customFormat="1" ht="32.25" customHeight="1" x14ac:dyDescent="0.2">
      <c r="A2231" s="1118" t="s">
        <v>28532</v>
      </c>
      <c r="B2231" s="1588" t="s">
        <v>28531</v>
      </c>
      <c r="C2231" s="1588"/>
      <c r="D2231" s="1588"/>
      <c r="E2231" s="1116"/>
      <c r="F2231" s="1116"/>
      <c r="G2231" s="1116"/>
    </row>
    <row r="2232" spans="1:11" s="1088" customFormat="1" ht="28.35" customHeight="1" x14ac:dyDescent="0.2">
      <c r="A2232" s="1091" t="s">
        <v>28573</v>
      </c>
      <c r="B2232" s="1114">
        <v>2019</v>
      </c>
      <c r="C2232" s="1114">
        <v>2020</v>
      </c>
      <c r="D2232" s="1114" t="s">
        <v>28526</v>
      </c>
      <c r="E2232" s="1089"/>
      <c r="F2232" s="1089"/>
      <c r="G2232" s="1089"/>
    </row>
    <row r="2233" spans="1:11" x14ac:dyDescent="0.2">
      <c r="A2233" s="1113" t="s">
        <v>28570</v>
      </c>
      <c r="B2233" s="1112">
        <f>SUM(B2234:B2239)</f>
        <v>0</v>
      </c>
      <c r="C2233" s="1112">
        <f>SUM(C2234:C2239)</f>
        <v>0</v>
      </c>
      <c r="D2233" s="1112">
        <f>SUM(D2234:D2239)</f>
        <v>0</v>
      </c>
    </row>
    <row r="2234" spans="1:11" x14ac:dyDescent="0.2">
      <c r="A2234" s="1111" t="s">
        <v>28569</v>
      </c>
      <c r="B2234" s="1086"/>
      <c r="C2234" s="1086"/>
      <c r="D2234" s="1086"/>
    </row>
    <row r="2235" spans="1:11" x14ac:dyDescent="0.2">
      <c r="A2235" s="1111" t="s">
        <v>28568</v>
      </c>
      <c r="B2235" s="1086"/>
      <c r="C2235" s="1086"/>
      <c r="D2235" s="1086"/>
    </row>
    <row r="2236" spans="1:11" x14ac:dyDescent="0.2">
      <c r="A2236" s="1111" t="s">
        <v>28567</v>
      </c>
      <c r="B2236" s="1086"/>
      <c r="C2236" s="1086"/>
      <c r="D2236" s="1086"/>
    </row>
    <row r="2237" spans="1:11" x14ac:dyDescent="0.2">
      <c r="A2237" s="1111" t="s">
        <v>28566</v>
      </c>
      <c r="B2237" s="1086"/>
      <c r="C2237" s="1086"/>
      <c r="D2237" s="1086"/>
    </row>
    <row r="2238" spans="1:11" x14ac:dyDescent="0.2">
      <c r="A2238" s="1111" t="s">
        <v>28565</v>
      </c>
      <c r="B2238" s="1086"/>
      <c r="C2238" s="1086"/>
      <c r="D2238" s="1086"/>
    </row>
    <row r="2239" spans="1:11" x14ac:dyDescent="0.2">
      <c r="A2239" s="1111" t="s">
        <v>28564</v>
      </c>
      <c r="B2239" s="1086"/>
      <c r="C2239" s="1086"/>
      <c r="D2239" s="1086"/>
    </row>
    <row r="2240" spans="1:11" x14ac:dyDescent="0.2">
      <c r="A2240" s="1113" t="s">
        <v>28563</v>
      </c>
      <c r="B2240" s="1112">
        <f>SUM(B2241:B2245)</f>
        <v>0</v>
      </c>
      <c r="C2240" s="1112">
        <f>SUM(C2241:C2245)</f>
        <v>0</v>
      </c>
      <c r="D2240" s="1112">
        <f>SUM(D2241:D2245)</f>
        <v>2636190</v>
      </c>
    </row>
    <row r="2241" spans="1:7" x14ac:dyDescent="0.2">
      <c r="A2241" s="1111" t="s">
        <v>28562</v>
      </c>
      <c r="B2241" s="1086"/>
      <c r="C2241" s="1086"/>
      <c r="D2241" s="1086"/>
    </row>
    <row r="2242" spans="1:7" x14ac:dyDescent="0.2">
      <c r="A2242" s="1111" t="s">
        <v>28561</v>
      </c>
      <c r="B2242" s="1086"/>
      <c r="C2242" s="1086"/>
      <c r="D2242" s="1086"/>
    </row>
    <row r="2243" spans="1:7" x14ac:dyDescent="0.2">
      <c r="A2243" s="1111" t="s">
        <v>28560</v>
      </c>
      <c r="B2243" s="1086"/>
      <c r="C2243" s="1086"/>
      <c r="D2243" s="1086"/>
    </row>
    <row r="2244" spans="1:7" x14ac:dyDescent="0.2">
      <c r="A2244" s="1111" t="s">
        <v>28559</v>
      </c>
      <c r="B2244" s="1086"/>
      <c r="C2244" s="1086"/>
      <c r="D2244" s="1086">
        <v>2636190</v>
      </c>
    </row>
    <row r="2245" spans="1:7" x14ac:dyDescent="0.2">
      <c r="A2245" s="1111" t="s">
        <v>28558</v>
      </c>
      <c r="B2245" s="1086"/>
      <c r="C2245" s="1086"/>
      <c r="D2245" s="1086"/>
    </row>
    <row r="2246" spans="1:7" x14ac:dyDescent="0.2">
      <c r="A2246" s="1113" t="s">
        <v>28557</v>
      </c>
      <c r="B2246" s="1112">
        <f>B2247</f>
        <v>0</v>
      </c>
      <c r="C2246" s="1112">
        <f>C2247</f>
        <v>0</v>
      </c>
      <c r="D2246" s="1112">
        <f>D2247</f>
        <v>0</v>
      </c>
    </row>
    <row r="2247" spans="1:7" x14ac:dyDescent="0.2">
      <c r="A2247" s="1111" t="s">
        <v>28556</v>
      </c>
      <c r="B2247" s="1086"/>
      <c r="C2247" s="1086"/>
      <c r="D2247" s="1086"/>
    </row>
    <row r="2248" spans="1:7" s="1082" customFormat="1" ht="18" customHeight="1" x14ac:dyDescent="0.2">
      <c r="A2248" s="1110" t="s">
        <v>29071</v>
      </c>
      <c r="B2248" s="1084">
        <f>B2233+B2240+B2246</f>
        <v>0</v>
      </c>
      <c r="C2248" s="1084">
        <f>C2233+C2240+C2246</f>
        <v>0</v>
      </c>
      <c r="D2248" s="1084">
        <f>D2233+D2240+D2246</f>
        <v>2636190</v>
      </c>
      <c r="E2248" s="1083"/>
      <c r="F2248" s="1083"/>
      <c r="G2248" s="1083"/>
    </row>
    <row r="2249" spans="1:7" s="1115" customFormat="1" x14ac:dyDescent="0.2">
      <c r="A2249" s="1118"/>
      <c r="B2249" s="1119"/>
      <c r="C2249" s="1119"/>
      <c r="D2249" s="1119"/>
      <c r="E2249" s="1116"/>
      <c r="F2249" s="1116"/>
      <c r="G2249" s="1116"/>
    </row>
    <row r="2250" spans="1:7" s="1115" customFormat="1" x14ac:dyDescent="0.2">
      <c r="A2250" s="1118"/>
      <c r="B2250" s="1117"/>
      <c r="C2250" s="1117"/>
      <c r="D2250" s="1117"/>
      <c r="E2250" s="1116"/>
      <c r="F2250" s="1116"/>
      <c r="G2250" s="1116"/>
    </row>
    <row r="2251" spans="1:7" s="1088" customFormat="1" ht="28.35" customHeight="1" x14ac:dyDescent="0.2">
      <c r="A2251" s="1091" t="s">
        <v>28572</v>
      </c>
      <c r="B2251" s="1114">
        <v>2019</v>
      </c>
      <c r="C2251" s="1114" t="s">
        <v>28527</v>
      </c>
      <c r="D2251" s="1114" t="s">
        <v>28526</v>
      </c>
      <c r="E2251" s="1089"/>
      <c r="F2251" s="1089"/>
      <c r="G2251" s="1089"/>
    </row>
    <row r="2252" spans="1:7" x14ac:dyDescent="0.2">
      <c r="A2252" s="1113" t="s">
        <v>28570</v>
      </c>
      <c r="B2252" s="1112">
        <f>SUM(B2253:B2258)</f>
        <v>0</v>
      </c>
      <c r="C2252" s="1112">
        <f>SUM(C2253:C2258)</f>
        <v>0</v>
      </c>
      <c r="D2252" s="1112">
        <f>SUM(D2253:D2258)</f>
        <v>0</v>
      </c>
    </row>
    <row r="2253" spans="1:7" x14ac:dyDescent="0.2">
      <c r="A2253" s="1111" t="s">
        <v>28569</v>
      </c>
      <c r="B2253" s="1086"/>
      <c r="C2253" s="1086"/>
      <c r="D2253" s="1086"/>
    </row>
    <row r="2254" spans="1:7" x14ac:dyDescent="0.2">
      <c r="A2254" s="1111" t="s">
        <v>28568</v>
      </c>
      <c r="B2254" s="1086"/>
      <c r="C2254" s="1086"/>
      <c r="D2254" s="1086"/>
    </row>
    <row r="2255" spans="1:7" x14ac:dyDescent="0.2">
      <c r="A2255" s="1111" t="s">
        <v>28567</v>
      </c>
      <c r="B2255" s="1086"/>
      <c r="C2255" s="1086"/>
      <c r="D2255" s="1086"/>
    </row>
    <row r="2256" spans="1:7" x14ac:dyDescent="0.2">
      <c r="A2256" s="1111" t="s">
        <v>28566</v>
      </c>
      <c r="B2256" s="1086"/>
      <c r="C2256" s="1086"/>
      <c r="D2256" s="1086"/>
    </row>
    <row r="2257" spans="1:7" x14ac:dyDescent="0.2">
      <c r="A2257" s="1111" t="s">
        <v>28565</v>
      </c>
      <c r="B2257" s="1086"/>
      <c r="C2257" s="1086"/>
      <c r="D2257" s="1086"/>
    </row>
    <row r="2258" spans="1:7" x14ac:dyDescent="0.2">
      <c r="A2258" s="1111" t="s">
        <v>28564</v>
      </c>
      <c r="B2258" s="1086"/>
      <c r="C2258" s="1086"/>
      <c r="D2258" s="1086"/>
    </row>
    <row r="2259" spans="1:7" x14ac:dyDescent="0.2">
      <c r="A2259" s="1113" t="s">
        <v>28563</v>
      </c>
      <c r="B2259" s="1112">
        <f>SUM(B2260:B2264)</f>
        <v>0</v>
      </c>
      <c r="C2259" s="1112">
        <f>SUM(C2260:C2264)</f>
        <v>0</v>
      </c>
      <c r="D2259" s="1112">
        <f>SUM(D2260:D2264)</f>
        <v>2636190</v>
      </c>
    </row>
    <row r="2260" spans="1:7" x14ac:dyDescent="0.2">
      <c r="A2260" s="1111" t="s">
        <v>28562</v>
      </c>
      <c r="B2260" s="1086"/>
      <c r="C2260" s="1086"/>
      <c r="D2260" s="1086"/>
    </row>
    <row r="2261" spans="1:7" x14ac:dyDescent="0.2">
      <c r="A2261" s="1111" t="s">
        <v>28561</v>
      </c>
      <c r="B2261" s="1086"/>
      <c r="C2261" s="1086"/>
      <c r="D2261" s="1086"/>
    </row>
    <row r="2262" spans="1:7" x14ac:dyDescent="0.2">
      <c r="A2262" s="1111" t="s">
        <v>28560</v>
      </c>
      <c r="B2262" s="1086"/>
      <c r="C2262" s="1086"/>
      <c r="D2262" s="1086"/>
    </row>
    <row r="2263" spans="1:7" x14ac:dyDescent="0.2">
      <c r="A2263" s="1111" t="s">
        <v>28559</v>
      </c>
      <c r="B2263" s="1086"/>
      <c r="C2263" s="1086"/>
      <c r="D2263" s="1086">
        <v>2636190</v>
      </c>
    </row>
    <row r="2264" spans="1:7" x14ac:dyDescent="0.2">
      <c r="A2264" s="1111" t="s">
        <v>28558</v>
      </c>
      <c r="B2264" s="1086"/>
      <c r="C2264" s="1086"/>
      <c r="D2264" s="1086"/>
    </row>
    <row r="2265" spans="1:7" x14ac:dyDescent="0.2">
      <c r="A2265" s="1113" t="s">
        <v>28557</v>
      </c>
      <c r="B2265" s="1112">
        <f>B2266</f>
        <v>0</v>
      </c>
      <c r="C2265" s="1112">
        <f>C2266</f>
        <v>0</v>
      </c>
      <c r="D2265" s="1112">
        <f>D2266</f>
        <v>0</v>
      </c>
    </row>
    <row r="2266" spans="1:7" x14ac:dyDescent="0.2">
      <c r="A2266" s="1111" t="s">
        <v>28556</v>
      </c>
      <c r="B2266" s="1086"/>
      <c r="C2266" s="1086"/>
      <c r="D2266" s="1086"/>
    </row>
    <row r="2267" spans="1:7" s="1082" customFormat="1" ht="18" customHeight="1" x14ac:dyDescent="0.2">
      <c r="A2267" s="1110" t="s">
        <v>29071</v>
      </c>
      <c r="B2267" s="1084">
        <f>B2252+B2259+B2265</f>
        <v>0</v>
      </c>
      <c r="C2267" s="1084">
        <f>C2252+C2259+C2265</f>
        <v>0</v>
      </c>
      <c r="D2267" s="1084">
        <f>D2252+D2259+D2265</f>
        <v>2636190</v>
      </c>
      <c r="E2267" s="1083"/>
      <c r="F2267" s="1083"/>
      <c r="G2267" s="1083"/>
    </row>
    <row r="2268" spans="1:7" s="1115" customFormat="1" x14ac:dyDescent="0.2">
      <c r="A2268" s="1118"/>
      <c r="B2268" s="1119"/>
      <c r="C2268" s="1119"/>
      <c r="D2268" s="1119"/>
      <c r="E2268" s="1116"/>
      <c r="F2268" s="1116"/>
      <c r="G2268" s="1116"/>
    </row>
    <row r="2269" spans="1:7" s="1115" customFormat="1" x14ac:dyDescent="0.2">
      <c r="A2269" s="1118"/>
      <c r="B2269" s="1117"/>
      <c r="C2269" s="1117"/>
      <c r="D2269" s="1117"/>
      <c r="E2269" s="1116"/>
      <c r="F2269" s="1116"/>
      <c r="G2269" s="1116"/>
    </row>
    <row r="2270" spans="1:7" s="1088" customFormat="1" ht="28.35" customHeight="1" x14ac:dyDescent="0.2">
      <c r="A2270" s="1091" t="s">
        <v>28571</v>
      </c>
      <c r="B2270" s="1114">
        <v>2019</v>
      </c>
      <c r="C2270" s="1114" t="s">
        <v>28527</v>
      </c>
      <c r="D2270" s="1114" t="s">
        <v>28526</v>
      </c>
      <c r="E2270" s="1089"/>
      <c r="F2270" s="1089"/>
      <c r="G2270" s="1089"/>
    </row>
    <row r="2271" spans="1:7" x14ac:dyDescent="0.2">
      <c r="A2271" s="1113" t="s">
        <v>28570</v>
      </c>
      <c r="B2271" s="1112">
        <f>SUM(B2272:B2277)</f>
        <v>0</v>
      </c>
      <c r="C2271" s="1112">
        <f>SUM(C2272:C2277)</f>
        <v>0</v>
      </c>
      <c r="D2271" s="1112">
        <f>SUM(D2272:D2277)</f>
        <v>0</v>
      </c>
    </row>
    <row r="2272" spans="1:7" x14ac:dyDescent="0.2">
      <c r="A2272" s="1111" t="s">
        <v>28569</v>
      </c>
      <c r="B2272" s="1086"/>
      <c r="C2272" s="1086"/>
      <c r="D2272" s="1086"/>
    </row>
    <row r="2273" spans="1:7" x14ac:dyDescent="0.2">
      <c r="A2273" s="1111" t="s">
        <v>28568</v>
      </c>
      <c r="B2273" s="1086"/>
      <c r="C2273" s="1086"/>
      <c r="D2273" s="1086"/>
    </row>
    <row r="2274" spans="1:7" x14ac:dyDescent="0.2">
      <c r="A2274" s="1111" t="s">
        <v>28567</v>
      </c>
      <c r="B2274" s="1086"/>
      <c r="C2274" s="1086"/>
      <c r="D2274" s="1086"/>
    </row>
    <row r="2275" spans="1:7" x14ac:dyDescent="0.2">
      <c r="A2275" s="1111" t="s">
        <v>28566</v>
      </c>
      <c r="B2275" s="1086"/>
      <c r="C2275" s="1086"/>
      <c r="D2275" s="1086"/>
    </row>
    <row r="2276" spans="1:7" x14ac:dyDescent="0.2">
      <c r="A2276" s="1111" t="s">
        <v>28565</v>
      </c>
      <c r="B2276" s="1086"/>
      <c r="C2276" s="1086"/>
      <c r="D2276" s="1086"/>
    </row>
    <row r="2277" spans="1:7" x14ac:dyDescent="0.2">
      <c r="A2277" s="1111" t="s">
        <v>28564</v>
      </c>
      <c r="B2277" s="1086"/>
      <c r="C2277" s="1086"/>
      <c r="D2277" s="1086"/>
    </row>
    <row r="2278" spans="1:7" x14ac:dyDescent="0.2">
      <c r="A2278" s="1113" t="s">
        <v>28563</v>
      </c>
      <c r="B2278" s="1112">
        <f>SUM(B2279:B2283)</f>
        <v>0</v>
      </c>
      <c r="C2278" s="1112">
        <f>SUM(C2279:C2283)</f>
        <v>0</v>
      </c>
      <c r="D2278" s="1112">
        <f>SUM(D2279:D2283)</f>
        <v>2636190</v>
      </c>
    </row>
    <row r="2279" spans="1:7" x14ac:dyDescent="0.2">
      <c r="A2279" s="1111" t="s">
        <v>28562</v>
      </c>
      <c r="B2279" s="1086"/>
      <c r="C2279" s="1086"/>
      <c r="D2279" s="1086"/>
    </row>
    <row r="2280" spans="1:7" x14ac:dyDescent="0.2">
      <c r="A2280" s="1111" t="s">
        <v>28561</v>
      </c>
      <c r="B2280" s="1086"/>
      <c r="C2280" s="1086"/>
      <c r="D2280" s="1086"/>
    </row>
    <row r="2281" spans="1:7" x14ac:dyDescent="0.2">
      <c r="A2281" s="1111" t="s">
        <v>28560</v>
      </c>
      <c r="B2281" s="1086"/>
      <c r="C2281" s="1086"/>
      <c r="D2281" s="1086"/>
    </row>
    <row r="2282" spans="1:7" x14ac:dyDescent="0.2">
      <c r="A2282" s="1111" t="s">
        <v>28559</v>
      </c>
      <c r="B2282" s="1086"/>
      <c r="C2282" s="1086"/>
      <c r="D2282" s="1086">
        <v>2636190</v>
      </c>
    </row>
    <row r="2283" spans="1:7" x14ac:dyDescent="0.2">
      <c r="A2283" s="1111" t="s">
        <v>28558</v>
      </c>
      <c r="B2283" s="1086"/>
      <c r="C2283" s="1086"/>
      <c r="D2283" s="1086"/>
    </row>
    <row r="2284" spans="1:7" x14ac:dyDescent="0.2">
      <c r="A2284" s="1113" t="s">
        <v>28557</v>
      </c>
      <c r="B2284" s="1112">
        <f>B2285</f>
        <v>0</v>
      </c>
      <c r="C2284" s="1112">
        <f>C2285</f>
        <v>0</v>
      </c>
      <c r="D2284" s="1112">
        <f>D2285</f>
        <v>0</v>
      </c>
    </row>
    <row r="2285" spans="1:7" x14ac:dyDescent="0.2">
      <c r="A2285" s="1111" t="s">
        <v>28556</v>
      </c>
      <c r="B2285" s="1086"/>
      <c r="C2285" s="1086"/>
      <c r="D2285" s="1086"/>
    </row>
    <row r="2286" spans="1:7" s="1082" customFormat="1" ht="18" customHeight="1" x14ac:dyDescent="0.2">
      <c r="A2286" s="1110" t="s">
        <v>29071</v>
      </c>
      <c r="B2286" s="1084">
        <f>B2271+B2278+B2284</f>
        <v>0</v>
      </c>
      <c r="C2286" s="1084">
        <f>C2271+C2278+C2284</f>
        <v>0</v>
      </c>
      <c r="D2286" s="1084">
        <f>D2271+D2278+D2284</f>
        <v>2636190</v>
      </c>
      <c r="E2286" s="1083"/>
      <c r="F2286" s="1083"/>
      <c r="G2286" s="1083"/>
    </row>
    <row r="2287" spans="1:7" x14ac:dyDescent="0.2">
      <c r="A2287" s="1109" t="s">
        <v>28522</v>
      </c>
    </row>
    <row r="2288" spans="1:7" x14ac:dyDescent="0.2">
      <c r="A2288" s="1102" t="s">
        <v>28521</v>
      </c>
    </row>
  </sheetData>
  <mergeCells count="198">
    <mergeCell ref="B2231:D2231"/>
    <mergeCell ref="A2024:D2024"/>
    <mergeCell ref="A2025:D2025"/>
    <mergeCell ref="B2027:D2027"/>
    <mergeCell ref="B2028:D2028"/>
    <mergeCell ref="A2089:D2089"/>
    <mergeCell ref="A2090:D2090"/>
    <mergeCell ref="A2091:D2091"/>
    <mergeCell ref="A2092:D2092"/>
    <mergeCell ref="B2094:D2094"/>
    <mergeCell ref="B2164:D2164"/>
    <mergeCell ref="A2225:D2225"/>
    <mergeCell ref="A2226:D2226"/>
    <mergeCell ref="A2227:D2227"/>
    <mergeCell ref="A2228:D2228"/>
    <mergeCell ref="B2230:D2230"/>
    <mergeCell ref="B2095:D2095"/>
    <mergeCell ref="A2158:D2158"/>
    <mergeCell ref="A2159:D2159"/>
    <mergeCell ref="A2160:D2160"/>
    <mergeCell ref="A2161:D2161"/>
    <mergeCell ref="B2163:D2163"/>
    <mergeCell ref="B1960:D1960"/>
    <mergeCell ref="A2022:D2022"/>
    <mergeCell ref="A2023:D2023"/>
    <mergeCell ref="A1997:D1997"/>
    <mergeCell ref="A1887:D1887"/>
    <mergeCell ref="A1888:D1888"/>
    <mergeCell ref="A1889:D1889"/>
    <mergeCell ref="A1890:D1890"/>
    <mergeCell ref="B1892:D1892"/>
    <mergeCell ref="B1893:D1893"/>
    <mergeCell ref="A1687:D1687"/>
    <mergeCell ref="A1688:D1688"/>
    <mergeCell ref="A1954:D1954"/>
    <mergeCell ref="A1955:D1955"/>
    <mergeCell ref="A1956:D1956"/>
    <mergeCell ref="A1957:D1957"/>
    <mergeCell ref="B1959:D1959"/>
    <mergeCell ref="B1826:D1826"/>
    <mergeCell ref="A1754:D1754"/>
    <mergeCell ref="A1755:D1755"/>
    <mergeCell ref="B1757:D1757"/>
    <mergeCell ref="B1758:D1758"/>
    <mergeCell ref="A1820:D1820"/>
    <mergeCell ref="A1821:D1821"/>
    <mergeCell ref="A1795:D1795"/>
    <mergeCell ref="A1822:D1822"/>
    <mergeCell ref="A1823:D1823"/>
    <mergeCell ref="B1825:D1825"/>
    <mergeCell ref="B1690:D1690"/>
    <mergeCell ref="B1691:D1691"/>
    <mergeCell ref="B1624:D1624"/>
    <mergeCell ref="A1752:D1752"/>
    <mergeCell ref="A1753:D1753"/>
    <mergeCell ref="A1685:D1685"/>
    <mergeCell ref="A1686:D1686"/>
    <mergeCell ref="B1016:D1016"/>
    <mergeCell ref="B1287:D1287"/>
    <mergeCell ref="A1348:D1348"/>
    <mergeCell ref="A1349:D1349"/>
    <mergeCell ref="A1081:D1081"/>
    <mergeCell ref="A1418:D1418"/>
    <mergeCell ref="B1420:D1420"/>
    <mergeCell ref="B1421:D1421"/>
    <mergeCell ref="A1483:D1483"/>
    <mergeCell ref="A1458:D1458"/>
    <mergeCell ref="A1351:D1351"/>
    <mergeCell ref="B1353:D1353"/>
    <mergeCell ref="B1354:D1354"/>
    <mergeCell ref="A1415:D1415"/>
    <mergeCell ref="A1416:D1416"/>
    <mergeCell ref="A1417:D1417"/>
    <mergeCell ref="A1284:D1284"/>
    <mergeCell ref="B1286:D1286"/>
    <mergeCell ref="B1556:D1556"/>
    <mergeCell ref="A1149:D1149"/>
    <mergeCell ref="B1151:D1151"/>
    <mergeCell ref="B1152:D1152"/>
    <mergeCell ref="A1214:D1214"/>
    <mergeCell ref="A1215:D1215"/>
    <mergeCell ref="A1210:D1210"/>
    <mergeCell ref="A1620:D1620"/>
    <mergeCell ref="A1621:D1621"/>
    <mergeCell ref="B1623:D1623"/>
    <mergeCell ref="A1618:D1618"/>
    <mergeCell ref="A1619:D1619"/>
    <mergeCell ref="A1593:D1593"/>
    <mergeCell ref="A1350:D1350"/>
    <mergeCell ref="A1551:D1551"/>
    <mergeCell ref="A1552:D1552"/>
    <mergeCell ref="A1553:D1553"/>
    <mergeCell ref="B1555:D1555"/>
    <mergeCell ref="A1485:D1485"/>
    <mergeCell ref="A1486:D1486"/>
    <mergeCell ref="B1488:D1488"/>
    <mergeCell ref="B1489:D1489"/>
    <mergeCell ref="A1550:D1550"/>
    <mergeCell ref="A1484:D1484"/>
    <mergeCell ref="A1283:D1283"/>
    <mergeCell ref="A1216:D1216"/>
    <mergeCell ref="A1217:D1217"/>
    <mergeCell ref="B1219:D1219"/>
    <mergeCell ref="B1220:D1220"/>
    <mergeCell ref="A1281:D1281"/>
    <mergeCell ref="A1282:D1282"/>
    <mergeCell ref="A812:D812"/>
    <mergeCell ref="A813:D813"/>
    <mergeCell ref="B815:D815"/>
    <mergeCell ref="B816:D816"/>
    <mergeCell ref="A877:D877"/>
    <mergeCell ref="B1085:D1085"/>
    <mergeCell ref="A1146:D1146"/>
    <mergeCell ref="A1147:D1147"/>
    <mergeCell ref="A1148:D1148"/>
    <mergeCell ref="A1082:D1082"/>
    <mergeCell ref="B1084:D1084"/>
    <mergeCell ref="A1012:D1012"/>
    <mergeCell ref="A1013:D1013"/>
    <mergeCell ref="A1014:D1014"/>
    <mergeCell ref="B1017:D1017"/>
    <mergeCell ref="A1079:D1079"/>
    <mergeCell ref="A1080:D1080"/>
    <mergeCell ref="A1075:D1075"/>
    <mergeCell ref="B749:D749"/>
    <mergeCell ref="A810:D810"/>
    <mergeCell ref="A811:D811"/>
    <mergeCell ref="A945:D945"/>
    <mergeCell ref="A946:D946"/>
    <mergeCell ref="A947:D947"/>
    <mergeCell ref="B949:D949"/>
    <mergeCell ref="B950:D950"/>
    <mergeCell ref="A1011:D1011"/>
    <mergeCell ref="A878:D878"/>
    <mergeCell ref="A879:D879"/>
    <mergeCell ref="A880:D880"/>
    <mergeCell ref="B882:D882"/>
    <mergeCell ref="B883:D883"/>
    <mergeCell ref="A944:D944"/>
    <mergeCell ref="A745:D745"/>
    <mergeCell ref="A746:D746"/>
    <mergeCell ref="B748:D748"/>
    <mergeCell ref="A476:D476"/>
    <mergeCell ref="A477:D477"/>
    <mergeCell ref="A478:D478"/>
    <mergeCell ref="A677:D677"/>
    <mergeCell ref="A678:D678"/>
    <mergeCell ref="A679:D679"/>
    <mergeCell ref="B682:D682"/>
    <mergeCell ref="A743:D743"/>
    <mergeCell ref="A744:D744"/>
    <mergeCell ref="A609:D609"/>
    <mergeCell ref="A610:D610"/>
    <mergeCell ref="A611:D611"/>
    <mergeCell ref="A612:D612"/>
    <mergeCell ref="B615:D615"/>
    <mergeCell ref="A676:D676"/>
    <mergeCell ref="B481:D481"/>
    <mergeCell ref="A542:D542"/>
    <mergeCell ref="A543:D543"/>
    <mergeCell ref="A544:D544"/>
    <mergeCell ref="A545:D545"/>
    <mergeCell ref="B548:D548"/>
    <mergeCell ref="B414:D414"/>
    <mergeCell ref="A475:D475"/>
    <mergeCell ref="A4:D4"/>
    <mergeCell ref="A5:D5"/>
    <mergeCell ref="A6:D6"/>
    <mergeCell ref="A7:D7"/>
    <mergeCell ref="A71:D71"/>
    <mergeCell ref="A72:D72"/>
    <mergeCell ref="A202:D202"/>
    <mergeCell ref="A342:D342"/>
    <mergeCell ref="A343:D343"/>
    <mergeCell ref="B346:D346"/>
    <mergeCell ref="A408:D408"/>
    <mergeCell ref="A409:D409"/>
    <mergeCell ref="A410:D410"/>
    <mergeCell ref="A383:D383"/>
    <mergeCell ref="A276:D276"/>
    <mergeCell ref="B279:D279"/>
    <mergeCell ref="A340:D340"/>
    <mergeCell ref="A341:D341"/>
    <mergeCell ref="A206:D206"/>
    <mergeCell ref="A207:D207"/>
    <mergeCell ref="A208:D208"/>
    <mergeCell ref="A209:D209"/>
    <mergeCell ref="A274:D274"/>
    <mergeCell ref="A275:D275"/>
    <mergeCell ref="A73:D73"/>
    <mergeCell ref="A74:D74"/>
    <mergeCell ref="A138:D138"/>
    <mergeCell ref="A139:D139"/>
    <mergeCell ref="A140:D140"/>
    <mergeCell ref="A141:D141"/>
    <mergeCell ref="A411:D411"/>
    <mergeCell ref="B212:D212"/>
    <mergeCell ref="A273:D273"/>
  </mergeCells>
  <printOptions horizontalCentered="1" verticalCentered="1"/>
  <pageMargins left="0.23622047244094491" right="0.23622047244094491" top="0.15748031496062992" bottom="0.15748031496062992" header="0.31496062992125984" footer="0.31496062992125984"/>
  <pageSetup paperSize="9" scale="58" orientation="landscape" r:id="rId1"/>
  <rowBreaks count="33" manualBreakCount="33">
    <brk id="67" max="16383" man="1"/>
    <brk id="134" max="16383" man="1"/>
    <brk id="202" max="9" man="1"/>
    <brk id="269" max="16383" man="1"/>
    <brk id="336" max="16383" man="1"/>
    <brk id="404" max="16383" man="1"/>
    <brk id="471" max="16383" man="1"/>
    <brk id="538" max="16383" man="1"/>
    <brk id="605" max="16383" man="1"/>
    <brk id="672" max="16383" man="1"/>
    <brk id="739" max="9" man="1"/>
    <brk id="806" max="16383" man="1"/>
    <brk id="873" max="16383" man="1"/>
    <brk id="940" max="16383" man="1"/>
    <brk id="1007" max="16383" man="1"/>
    <brk id="1075" max="16383" man="1"/>
    <brk id="1142" max="16383" man="1"/>
    <brk id="1210" max="16383" man="1"/>
    <brk id="1277" max="3" man="1"/>
    <brk id="1344" max="16383" man="1"/>
    <brk id="1411" max="16383" man="1"/>
    <brk id="1479" max="16383" man="1"/>
    <brk id="1546" max="16383" man="1"/>
    <brk id="1614" max="16383" man="1"/>
    <brk id="1681" max="3" man="1"/>
    <brk id="1748" max="16383" man="1"/>
    <brk id="1816" max="16383" man="1"/>
    <brk id="1883" max="16383" man="1"/>
    <brk id="1950" max="16383" man="1"/>
    <brk id="2018" max="16383" man="1"/>
    <brk id="2085" max="16383" man="1"/>
    <brk id="2154" max="16383" man="1"/>
    <brk id="2221" max="3" man="1"/>
  </rowBreaks>
  <colBreaks count="1" manualBreakCount="1">
    <brk id="4" max="1048575" man="1"/>
  </colBreaks>
  <ignoredErrors>
    <ignoredError sqref="A19:D26 A28:D45 B27:D27 A95:D112 B94:D94 A162:D179 B161:D161 A230:D247 B229:D229 A297:D314 B296:D296 A364:D381 B363:D363 A432:D449 B431:D431 A499:D516 B498:D498 A566:D583 B565:D565 A633:D650 B632:D632 A700:D717 B699:D699 A767:D784 B766:D766 A834:D851 B833:D833 A901:D918 B900:D900 A968:D985 B967:D967 A1035:D1052 B1034:D1034 A1103:D1120 B1102:D1102 A1170:D1187 B1169:D1169 A1238:D1255 B1237:D1237 A1305:D1322 B1304:D1304 A1372:D1389 B1371:D1371 A1439:D1456 B1438:D1438 A1507:D1524 B1506:D1506 A1574:D1591 B1573:D1573 A1642:D1659 B1641:D1641 A1709:D1726 B1708:D1708 A1776:D1793 B1775:D1775 A1844:D1861 B1843:D1843 A1911:D1928 B1910:D1910 A1978:D1995 B1977:D1977 A2046:D2063 B2045:D2045 A2113:D2130 B2112:D2112 A2182:D2199 B2181:D2181 A2249:D2266 B2248:D2248 A47:D64 B46:D46 A114:D131 B113:D113 A181:D198 B180:D180 A249:D266 B248:D248 A316:D333 B315:D315 A383:D401 B382:D382 A451:D468 B450:D450 A518:D535 B517:D517 A585:D602 B584:D584 A652:D669 B651:D651 A719:D736 B718:D718 A786:D803 B785:D785 A853:D870 B852:D852 A920:D937 B919:D919 A987:D1004 B986:D986 A1054:D1071 B1053:D1053 A1122:D1139 B1121:D1121 A1189:D1206 B1188:D1188 A1257:D1274 B1256:D1256 A1324:D1341 B1323:D1323 A1391:D1408 B1390:D1390 A1458:D1476 B1457:D1457 A1526:D1543 B1525:D1525 A1593:D1611 B1592:D1592 A1661:D1678 B1660:D1660 A1728:D1745 B1727:D1727 A1795:D1813 B1794:D1794 A1863:D1880 B1862:D1862 A1930:D1947 B1929:D1929 A1997:D2015 B1996:D1996 A2065:D2082 B2064:D2064 A2132:D2149 B2131:D2131 A2201:D2218 B2200:D2200 A2268:D2285 B2267:D2267 A66:D67 B65:D65 A133:D134 B132:D132 A200:D202 B199:D199 A268:D269 B267:D267 A335:D336 B334:D334 A403:D404 B402:D402 A470:D471 B469:D469 A537:D538 B536:D536 A604:D605 B603:D603 A671:D672 B670:D670 A738:D739 B737:D737 A805:D806 B804:D804 A872:D873 B871:D871 A939:D940 B938:D938 A1006:D1007 B1005:D1005 A1073:D1075 B1072:D1072 A1141:D1142 B1140:D1140 A1208:D1210 B1207:D1207 A1276:D1277 B1275:D1275 A1343:D1344 B1342:D1342 A1410:D1411 B1409:D1409 A1478:D1479 B1477:D1477 A1545:D1546 B1544:D1544 A1613:D1614 B1612:D1612 A1680:D1681 B1679:D1679 A1747:D1748 B1746:D1746 A1815:D1816 B1814:D1814 A1882:D1883 B1881:D1881 A1949:D1950 B1948:D1948 A2017:D2018 B2016:D2016 A2084:D2085 B2083:D2083 A2151:D2156 B2150:D2150 A2220:D2221 B2219:D2219 A2287:D2307 B2286:D2286 A2222:D2223 A2086:D2087 A2019:D2020 A1951:D1952 A1884:D1885 A1817:D1818 A1749:D1750 A1682:D1683 A1615:D1616 A1547:D1548 A1480:D1481 A1412:D1413 A1345:D1346 A1278:D1279 A1211:D1212 A1143:D1144 A1076:D1077 A1008:D1009 A941:D942 A874:D875 A807:D808 A740:D741 A673:D674 A606:D607 A539:D540 A472:D473 A405:D406 A337:D338 A270:D271 A203:D204 A135:D136 A68:D69 A75:D93 A142:D160 A210:D228 A277:D295 A344:D362 A412:D430 A479:D497 A546:D564 A613:D631 A680:D698 A747:D765 A814:D832 A881:D899 A948:D966 A1015:D1033 A1083:D1101 A1150:D1168 A1218:D1236 A1285:D1303 A1352:D1370 A1419:D1437 A1487:D1505 A1554:D1572 A1622:D1640 A1689:D1707 A1756:D1774 A1824:D1842 A1891:D1909 A1958:D1976 A2026:D2044 A2093:D2111 A2162:D2180 A2229:D2247 A70:D74 A137:D141 A205:D209 A272:D276 A339:D343 A407:D411 A474:D478 A541:D545 A608:D612 A675:D679 A742:D746 A809:D813 A876:D880 A943:D947 A1010:D1014 A1078:D1082 A1145:D1149 A1213:D1217 A1280:D1284 A1347:D1351 A1414:D1418 A1482:D1486 A1549:D1553 A1617:D1621 A1684:D1688 A1751:D1755 A1819:D1823 A1886:D1890 A1953:D1957 A2021:D2025 A2088:D2092 A2157:D2161 A2224:D222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67"/>
  <sheetViews>
    <sheetView view="pageBreakPreview" zoomScale="77" zoomScaleNormal="100" zoomScaleSheetLayoutView="77" workbookViewId="0">
      <selection activeCell="I13" sqref="I13"/>
    </sheetView>
  </sheetViews>
  <sheetFormatPr baseColWidth="10" defaultColWidth="11.28515625" defaultRowHeight="11.25" x14ac:dyDescent="0.2"/>
  <cols>
    <col min="1" max="1" width="47.42578125" style="1123" customWidth="1"/>
    <col min="2" max="5" width="11" style="1123" customWidth="1"/>
    <col min="6" max="6" width="8.42578125" style="1123" customWidth="1"/>
    <col min="7" max="7" width="8.7109375" style="1123" customWidth="1"/>
    <col min="8" max="8" width="12.28515625" style="1123" customWidth="1"/>
    <col min="9" max="10" width="11" style="1123" customWidth="1"/>
    <col min="11" max="11" width="8.85546875" style="1123" customWidth="1"/>
    <col min="12" max="12" width="9.85546875" style="1123" customWidth="1"/>
    <col min="13" max="13" width="10" style="1123" customWidth="1"/>
    <col min="14" max="14" width="11" style="1123" customWidth="1"/>
    <col min="15" max="15" width="11.42578125" style="1123" customWidth="1"/>
    <col min="16" max="16" width="11.7109375" style="1123" customWidth="1"/>
    <col min="17" max="17" width="11.5703125" style="1123" customWidth="1"/>
    <col min="18" max="18" width="7.42578125" style="1123" customWidth="1"/>
    <col min="19" max="16384" width="11.28515625" style="1123"/>
  </cols>
  <sheetData>
    <row r="1" spans="1:20" s="1057" customFormat="1" ht="12" x14ac:dyDescent="0.2">
      <c r="A1" s="1057" t="s">
        <v>28538</v>
      </c>
      <c r="T1" s="1097"/>
    </row>
    <row r="2" spans="1:20" s="1057" customFormat="1" ht="12" x14ac:dyDescent="0.2">
      <c r="A2" s="1057" t="s">
        <v>28537</v>
      </c>
      <c r="T2" s="1097"/>
    </row>
    <row r="3" spans="1:20" s="1057" customFormat="1" ht="12" x14ac:dyDescent="0.2">
      <c r="T3" s="1097"/>
    </row>
    <row r="4" spans="1:20" s="1057" customFormat="1" ht="12" x14ac:dyDescent="0.2">
      <c r="T4" s="1097"/>
    </row>
    <row r="5" spans="1:20" s="1057" customFormat="1" ht="12" x14ac:dyDescent="0.2">
      <c r="T5" s="1097"/>
    </row>
    <row r="6" spans="1:20" s="1057" customFormat="1" ht="12" x14ac:dyDescent="0.2">
      <c r="A6" s="1587" t="s">
        <v>28602</v>
      </c>
      <c r="B6" s="1587"/>
      <c r="C6" s="1587"/>
      <c r="D6" s="1587"/>
      <c r="E6" s="1587"/>
      <c r="F6" s="1587"/>
      <c r="G6" s="1587"/>
      <c r="H6" s="1587"/>
      <c r="I6" s="1587"/>
      <c r="J6" s="1587"/>
      <c r="K6" s="1587"/>
      <c r="L6" s="1587"/>
      <c r="M6" s="1587"/>
      <c r="N6" s="1587"/>
      <c r="O6" s="1587"/>
      <c r="P6" s="1587"/>
      <c r="Q6" s="1587"/>
      <c r="R6" s="1587"/>
      <c r="T6" s="1097"/>
    </row>
    <row r="7" spans="1:20" s="1057" customFormat="1" ht="12" x14ac:dyDescent="0.2">
      <c r="A7" s="1587" t="s">
        <v>627</v>
      </c>
      <c r="B7" s="1587"/>
      <c r="C7" s="1587"/>
      <c r="D7" s="1587"/>
      <c r="E7" s="1587"/>
      <c r="F7" s="1587"/>
      <c r="G7" s="1587"/>
      <c r="H7" s="1587"/>
      <c r="I7" s="1587"/>
      <c r="J7" s="1587"/>
      <c r="K7" s="1587"/>
      <c r="L7" s="1587"/>
      <c r="M7" s="1587"/>
      <c r="N7" s="1587"/>
      <c r="O7" s="1587"/>
      <c r="P7" s="1587"/>
      <c r="Q7" s="1587"/>
      <c r="R7" s="1587"/>
      <c r="T7" s="1097"/>
    </row>
    <row r="8" spans="1:20" s="1057" customFormat="1" ht="12" x14ac:dyDescent="0.2">
      <c r="A8" s="1587" t="s">
        <v>28601</v>
      </c>
      <c r="B8" s="1587"/>
      <c r="C8" s="1587"/>
      <c r="D8" s="1587"/>
      <c r="E8" s="1587"/>
      <c r="F8" s="1587"/>
      <c r="G8" s="1587"/>
      <c r="H8" s="1587"/>
      <c r="I8" s="1587"/>
      <c r="J8" s="1587"/>
      <c r="K8" s="1587"/>
      <c r="L8" s="1587"/>
      <c r="M8" s="1587"/>
      <c r="N8" s="1587"/>
      <c r="O8" s="1587"/>
      <c r="P8" s="1587"/>
      <c r="Q8" s="1587"/>
      <c r="R8" s="1587"/>
      <c r="T8" s="1097"/>
    </row>
    <row r="9" spans="1:20" s="1057" customFormat="1" ht="12" x14ac:dyDescent="0.2">
      <c r="A9" s="1587" t="s">
        <v>28534</v>
      </c>
      <c r="B9" s="1587"/>
      <c r="C9" s="1587"/>
      <c r="D9" s="1587"/>
      <c r="E9" s="1587"/>
      <c r="F9" s="1587"/>
      <c r="G9" s="1587"/>
      <c r="H9" s="1587"/>
      <c r="I9" s="1587"/>
      <c r="J9" s="1587"/>
      <c r="K9" s="1587"/>
      <c r="L9" s="1587"/>
      <c r="M9" s="1587"/>
      <c r="N9" s="1587"/>
      <c r="O9" s="1587"/>
      <c r="P9" s="1587"/>
      <c r="Q9" s="1587"/>
      <c r="R9" s="1587"/>
      <c r="T9" s="1097"/>
    </row>
    <row r="10" spans="1:20" s="1057" customFormat="1" ht="12" x14ac:dyDescent="0.2">
      <c r="T10" s="1097"/>
    </row>
    <row r="11" spans="1:20" s="1057" customFormat="1" ht="12" x14ac:dyDescent="0.2">
      <c r="T11" s="1097"/>
    </row>
    <row r="12" spans="1:20" s="1057" customFormat="1" ht="12" x14ac:dyDescent="0.2">
      <c r="T12" s="1097"/>
    </row>
    <row r="13" spans="1:20" s="1057" customFormat="1" ht="12" x14ac:dyDescent="0.2">
      <c r="A13" s="1095" t="s">
        <v>28555</v>
      </c>
      <c r="B13" s="1095" t="s">
        <v>28554</v>
      </c>
      <c r="C13" s="1095"/>
      <c r="D13" s="1095"/>
      <c r="E13" s="1095"/>
      <c r="F13" s="1095"/>
      <c r="G13" s="1095"/>
      <c r="H13" s="1095"/>
      <c r="I13" s="1095"/>
      <c r="J13" s="1095"/>
      <c r="K13" s="1095"/>
      <c r="L13" s="1095"/>
      <c r="T13" s="1097"/>
    </row>
    <row r="14" spans="1:20" s="1057" customFormat="1" ht="12.75" thickBot="1" x14ac:dyDescent="0.25">
      <c r="A14" s="1092" t="s">
        <v>28532</v>
      </c>
      <c r="B14" s="1092" t="s">
        <v>28541</v>
      </c>
      <c r="C14" s="1092"/>
      <c r="D14" s="1092"/>
      <c r="E14" s="1092"/>
      <c r="F14" s="1092"/>
      <c r="G14" s="1092"/>
      <c r="H14" s="1092"/>
      <c r="I14" s="1092"/>
      <c r="J14" s="1092"/>
      <c r="K14" s="1092"/>
      <c r="L14" s="1092"/>
      <c r="T14" s="1097"/>
    </row>
    <row r="15" spans="1:20" s="1142" customFormat="1" ht="28.35" customHeight="1" thickBot="1" x14ac:dyDescent="0.25">
      <c r="A15" s="1595" t="s">
        <v>28599</v>
      </c>
      <c r="B15" s="1597" t="s">
        <v>28570</v>
      </c>
      <c r="C15" s="1598"/>
      <c r="D15" s="1598"/>
      <c r="E15" s="1598"/>
      <c r="F15" s="1598"/>
      <c r="G15" s="1598"/>
      <c r="H15" s="1599"/>
      <c r="I15" s="1600" t="s">
        <v>28563</v>
      </c>
      <c r="J15" s="1601"/>
      <c r="K15" s="1601"/>
      <c r="L15" s="1601"/>
      <c r="M15" s="1601"/>
      <c r="N15" s="1602"/>
      <c r="O15" s="1597" t="s">
        <v>28557</v>
      </c>
      <c r="P15" s="1599"/>
      <c r="Q15" s="1597" t="s">
        <v>4</v>
      </c>
      <c r="R15" s="1599"/>
    </row>
    <row r="16" spans="1:20" s="1136" customFormat="1" ht="109.5" customHeight="1" thickBot="1" x14ac:dyDescent="0.25">
      <c r="A16" s="1596"/>
      <c r="B16" s="1140" t="s">
        <v>28569</v>
      </c>
      <c r="C16" s="1141" t="s">
        <v>28568</v>
      </c>
      <c r="D16" s="1141" t="s">
        <v>28567</v>
      </c>
      <c r="E16" s="1141" t="s">
        <v>28566</v>
      </c>
      <c r="F16" s="1141" t="s">
        <v>28598</v>
      </c>
      <c r="G16" s="1141" t="s">
        <v>28597</v>
      </c>
      <c r="H16" s="1139" t="s">
        <v>28596</v>
      </c>
      <c r="I16" s="1140" t="s">
        <v>28562</v>
      </c>
      <c r="J16" s="1141" t="s">
        <v>28595</v>
      </c>
      <c r="K16" s="1141" t="s">
        <v>28594</v>
      </c>
      <c r="L16" s="1141" t="s">
        <v>28559</v>
      </c>
      <c r="M16" s="1141" t="s">
        <v>28558</v>
      </c>
      <c r="N16" s="1139" t="s">
        <v>28593</v>
      </c>
      <c r="O16" s="1140" t="s">
        <v>28556</v>
      </c>
      <c r="P16" s="1139" t="s">
        <v>28592</v>
      </c>
      <c r="Q16" s="1138" t="s">
        <v>28591</v>
      </c>
      <c r="R16" s="1137" t="s">
        <v>28590</v>
      </c>
    </row>
    <row r="17" spans="1:18" ht="17.25" customHeight="1" x14ac:dyDescent="0.2">
      <c r="A17" s="1158" t="s">
        <v>28616</v>
      </c>
      <c r="B17" s="1164">
        <f t="shared" ref="B17:G30" si="0">B50+B83+B116+B149+B182</f>
        <v>5953388753</v>
      </c>
      <c r="C17" s="1165">
        <f t="shared" si="0"/>
        <v>43059370</v>
      </c>
      <c r="D17" s="1165">
        <f t="shared" si="0"/>
        <v>32708732</v>
      </c>
      <c r="E17" s="1165">
        <f t="shared" si="0"/>
        <v>499815732</v>
      </c>
      <c r="F17" s="1165">
        <f t="shared" si="0"/>
        <v>19460</v>
      </c>
      <c r="G17" s="1165">
        <f t="shared" si="0"/>
        <v>15700774</v>
      </c>
      <c r="H17" s="1150">
        <f t="shared" ref="H17:H30" si="1">SUM(B17:G17)</f>
        <v>6544692821</v>
      </c>
      <c r="I17" s="1164">
        <f t="shared" ref="I17:M30" si="2">I50+I83+I116+I149+I182</f>
        <v>1991182371</v>
      </c>
      <c r="J17" s="1165">
        <f t="shared" si="2"/>
        <v>1858000000</v>
      </c>
      <c r="K17" s="1165">
        <f t="shared" si="2"/>
        <v>0</v>
      </c>
      <c r="L17" s="1165">
        <f t="shared" si="2"/>
        <v>56295791</v>
      </c>
      <c r="M17" s="1165">
        <f t="shared" si="2"/>
        <v>0</v>
      </c>
      <c r="N17" s="1150">
        <f t="shared" ref="N17:N30" si="3">SUM(I17:M17)</f>
        <v>3905478162</v>
      </c>
      <c r="O17" s="1164">
        <f t="shared" ref="O17:O30" si="4">O50+O83+O116+O149+O182</f>
        <v>0</v>
      </c>
      <c r="P17" s="1150">
        <f t="shared" ref="P17:P30" si="5">O17</f>
        <v>0</v>
      </c>
      <c r="Q17" s="1149">
        <f t="shared" ref="Q17:Q30" si="6">H17+N17+P17</f>
        <v>10450170983</v>
      </c>
      <c r="R17" s="1148">
        <f t="shared" ref="R17:R31" si="7">Q17/$Q$31</f>
        <v>0.29188194005941909</v>
      </c>
    </row>
    <row r="18" spans="1:18" ht="17.25" customHeight="1" x14ac:dyDescent="0.2">
      <c r="A18" s="1157" t="s">
        <v>28615</v>
      </c>
      <c r="B18" s="1164">
        <f t="shared" si="0"/>
        <v>0</v>
      </c>
      <c r="C18" s="1165">
        <f t="shared" si="0"/>
        <v>0</v>
      </c>
      <c r="D18" s="1165">
        <f t="shared" si="0"/>
        <v>0</v>
      </c>
      <c r="E18" s="1165">
        <f t="shared" si="0"/>
        <v>276800000</v>
      </c>
      <c r="F18" s="1165">
        <f t="shared" si="0"/>
        <v>0</v>
      </c>
      <c r="G18" s="1165">
        <f t="shared" si="0"/>
        <v>0</v>
      </c>
      <c r="H18" s="1152">
        <f t="shared" si="1"/>
        <v>276800000</v>
      </c>
      <c r="I18" s="1164">
        <f t="shared" si="2"/>
        <v>0</v>
      </c>
      <c r="J18" s="1165">
        <f t="shared" si="2"/>
        <v>0</v>
      </c>
      <c r="K18" s="1165">
        <f t="shared" si="2"/>
        <v>0</v>
      </c>
      <c r="L18" s="1165">
        <f t="shared" si="2"/>
        <v>0</v>
      </c>
      <c r="M18" s="1165">
        <f t="shared" si="2"/>
        <v>341495679</v>
      </c>
      <c r="N18" s="1152">
        <f t="shared" si="3"/>
        <v>341495679</v>
      </c>
      <c r="O18" s="1164">
        <f t="shared" si="4"/>
        <v>14334406844</v>
      </c>
      <c r="P18" s="1150">
        <f t="shared" si="5"/>
        <v>14334406844</v>
      </c>
      <c r="Q18" s="1149">
        <f t="shared" si="6"/>
        <v>14952702523</v>
      </c>
      <c r="R18" s="1148">
        <f t="shared" si="7"/>
        <v>0.41764137913575905</v>
      </c>
    </row>
    <row r="19" spans="1:18" ht="22.5" x14ac:dyDescent="0.2">
      <c r="A19" s="1157" t="s">
        <v>28614</v>
      </c>
      <c r="B19" s="1164">
        <f t="shared" si="0"/>
        <v>0</v>
      </c>
      <c r="C19" s="1165">
        <f t="shared" si="0"/>
        <v>0</v>
      </c>
      <c r="D19" s="1165">
        <f t="shared" si="0"/>
        <v>0</v>
      </c>
      <c r="E19" s="1165">
        <f t="shared" si="0"/>
        <v>0</v>
      </c>
      <c r="F19" s="1165">
        <f t="shared" si="0"/>
        <v>0</v>
      </c>
      <c r="G19" s="1165">
        <f t="shared" si="0"/>
        <v>0</v>
      </c>
      <c r="H19" s="1152">
        <f t="shared" si="1"/>
        <v>0</v>
      </c>
      <c r="I19" s="1164">
        <f t="shared" si="2"/>
        <v>0</v>
      </c>
      <c r="J19" s="1165">
        <f t="shared" si="2"/>
        <v>0</v>
      </c>
      <c r="K19" s="1165">
        <f t="shared" si="2"/>
        <v>0</v>
      </c>
      <c r="L19" s="1165">
        <f t="shared" si="2"/>
        <v>0</v>
      </c>
      <c r="M19" s="1165">
        <f t="shared" si="2"/>
        <v>0</v>
      </c>
      <c r="N19" s="1152">
        <f t="shared" si="3"/>
        <v>0</v>
      </c>
      <c r="O19" s="1164">
        <f t="shared" si="4"/>
        <v>0</v>
      </c>
      <c r="P19" s="1150">
        <f t="shared" si="5"/>
        <v>0</v>
      </c>
      <c r="Q19" s="1149">
        <f t="shared" si="6"/>
        <v>0</v>
      </c>
      <c r="R19" s="1148">
        <f t="shared" si="7"/>
        <v>0</v>
      </c>
    </row>
    <row r="20" spans="1:18" ht="22.5" x14ac:dyDescent="0.2">
      <c r="A20" s="1157" t="s">
        <v>28613</v>
      </c>
      <c r="B20" s="1164">
        <f t="shared" si="0"/>
        <v>0</v>
      </c>
      <c r="C20" s="1165">
        <f t="shared" si="0"/>
        <v>0</v>
      </c>
      <c r="D20" s="1165">
        <f t="shared" si="0"/>
        <v>0</v>
      </c>
      <c r="E20" s="1165">
        <f t="shared" si="0"/>
        <v>14849759</v>
      </c>
      <c r="F20" s="1165">
        <f t="shared" si="0"/>
        <v>0</v>
      </c>
      <c r="G20" s="1165">
        <f t="shared" si="0"/>
        <v>87437</v>
      </c>
      <c r="H20" s="1152">
        <f t="shared" si="1"/>
        <v>14937196</v>
      </c>
      <c r="I20" s="1164">
        <f t="shared" si="2"/>
        <v>0</v>
      </c>
      <c r="J20" s="1165">
        <f t="shared" si="2"/>
        <v>0</v>
      </c>
      <c r="K20" s="1165">
        <f t="shared" si="2"/>
        <v>0</v>
      </c>
      <c r="L20" s="1165">
        <f t="shared" si="2"/>
        <v>0</v>
      </c>
      <c r="M20" s="1165">
        <f t="shared" si="2"/>
        <v>0</v>
      </c>
      <c r="N20" s="1152">
        <f t="shared" si="3"/>
        <v>0</v>
      </c>
      <c r="O20" s="1164">
        <f t="shared" si="4"/>
        <v>0</v>
      </c>
      <c r="P20" s="1150">
        <f t="shared" si="5"/>
        <v>0</v>
      </c>
      <c r="Q20" s="1149">
        <f t="shared" si="6"/>
        <v>14937196</v>
      </c>
      <c r="R20" s="1148">
        <f t="shared" si="7"/>
        <v>4.1720826909151396E-4</v>
      </c>
    </row>
    <row r="21" spans="1:18" ht="15" customHeight="1" x14ac:dyDescent="0.2">
      <c r="A21" s="1157" t="s">
        <v>28612</v>
      </c>
      <c r="B21" s="1164">
        <f t="shared" si="0"/>
        <v>0</v>
      </c>
      <c r="C21" s="1165">
        <f t="shared" si="0"/>
        <v>180000</v>
      </c>
      <c r="D21" s="1165">
        <f t="shared" si="0"/>
        <v>0</v>
      </c>
      <c r="E21" s="1165">
        <f t="shared" si="0"/>
        <v>1762536</v>
      </c>
      <c r="F21" s="1165">
        <f t="shared" si="0"/>
        <v>0</v>
      </c>
      <c r="G21" s="1165">
        <f t="shared" si="0"/>
        <v>0</v>
      </c>
      <c r="H21" s="1152">
        <f t="shared" si="1"/>
        <v>1942536</v>
      </c>
      <c r="I21" s="1164">
        <f t="shared" si="2"/>
        <v>0</v>
      </c>
      <c r="J21" s="1165">
        <f t="shared" si="2"/>
        <v>0</v>
      </c>
      <c r="K21" s="1165">
        <f t="shared" si="2"/>
        <v>0</v>
      </c>
      <c r="L21" s="1165">
        <f t="shared" si="2"/>
        <v>0</v>
      </c>
      <c r="M21" s="1165">
        <f t="shared" si="2"/>
        <v>0</v>
      </c>
      <c r="N21" s="1152">
        <f t="shared" si="3"/>
        <v>0</v>
      </c>
      <c r="O21" s="1164">
        <f t="shared" si="4"/>
        <v>0</v>
      </c>
      <c r="P21" s="1150">
        <f t="shared" si="5"/>
        <v>0</v>
      </c>
      <c r="Q21" s="1149">
        <f t="shared" si="6"/>
        <v>1942536</v>
      </c>
      <c r="R21" s="1148">
        <f t="shared" si="7"/>
        <v>5.4256641086315873E-5</v>
      </c>
    </row>
    <row r="22" spans="1:18" ht="15" customHeight="1" x14ac:dyDescent="0.2">
      <c r="A22" s="1157" t="s">
        <v>28611</v>
      </c>
      <c r="B22" s="1164">
        <f t="shared" si="0"/>
        <v>0</v>
      </c>
      <c r="C22" s="1165">
        <f t="shared" si="0"/>
        <v>0</v>
      </c>
      <c r="D22" s="1165">
        <f t="shared" si="0"/>
        <v>0</v>
      </c>
      <c r="E22" s="1165">
        <f t="shared" si="0"/>
        <v>3728581</v>
      </c>
      <c r="F22" s="1165">
        <f t="shared" si="0"/>
        <v>0</v>
      </c>
      <c r="G22" s="1165">
        <f t="shared" si="0"/>
        <v>6195</v>
      </c>
      <c r="H22" s="1152">
        <f t="shared" si="1"/>
        <v>3734776</v>
      </c>
      <c r="I22" s="1164">
        <f t="shared" si="2"/>
        <v>0</v>
      </c>
      <c r="J22" s="1165">
        <f t="shared" si="2"/>
        <v>0</v>
      </c>
      <c r="K22" s="1165">
        <f t="shared" si="2"/>
        <v>0</v>
      </c>
      <c r="L22" s="1165">
        <f t="shared" si="2"/>
        <v>41047125</v>
      </c>
      <c r="M22" s="1165">
        <f t="shared" si="2"/>
        <v>0</v>
      </c>
      <c r="N22" s="1152">
        <f t="shared" si="3"/>
        <v>41047125</v>
      </c>
      <c r="O22" s="1164">
        <f t="shared" si="4"/>
        <v>0</v>
      </c>
      <c r="P22" s="1150">
        <f t="shared" si="5"/>
        <v>0</v>
      </c>
      <c r="Q22" s="1149">
        <f t="shared" si="6"/>
        <v>44781901</v>
      </c>
      <c r="R22" s="1148">
        <f t="shared" si="7"/>
        <v>1.2507956247502902E-3</v>
      </c>
    </row>
    <row r="23" spans="1:18" ht="24" customHeight="1" x14ac:dyDescent="0.2">
      <c r="A23" s="1135" t="s">
        <v>28610</v>
      </c>
      <c r="B23" s="1146">
        <f t="shared" si="0"/>
        <v>0</v>
      </c>
      <c r="C23" s="1145">
        <f t="shared" si="0"/>
        <v>36245912</v>
      </c>
      <c r="D23" s="1145">
        <f t="shared" si="0"/>
        <v>0</v>
      </c>
      <c r="E23" s="1145">
        <f t="shared" si="0"/>
        <v>84781771</v>
      </c>
      <c r="F23" s="1145">
        <f t="shared" si="0"/>
        <v>72925</v>
      </c>
      <c r="G23" s="1145">
        <f t="shared" si="0"/>
        <v>0</v>
      </c>
      <c r="H23" s="1133">
        <f t="shared" si="1"/>
        <v>121100608</v>
      </c>
      <c r="I23" s="1146">
        <f t="shared" si="2"/>
        <v>0</v>
      </c>
      <c r="J23" s="1145">
        <f t="shared" si="2"/>
        <v>0</v>
      </c>
      <c r="K23" s="1145">
        <f t="shared" si="2"/>
        <v>96216870</v>
      </c>
      <c r="L23" s="1145">
        <f t="shared" si="2"/>
        <v>2418000</v>
      </c>
      <c r="M23" s="1145">
        <f t="shared" si="2"/>
        <v>0</v>
      </c>
      <c r="N23" s="1133">
        <f t="shared" si="3"/>
        <v>98634870</v>
      </c>
      <c r="O23" s="1146">
        <f t="shared" si="4"/>
        <v>0</v>
      </c>
      <c r="P23" s="1131">
        <f t="shared" si="5"/>
        <v>0</v>
      </c>
      <c r="Q23" s="1130">
        <f t="shared" si="6"/>
        <v>219735478</v>
      </c>
      <c r="R23" s="1129">
        <f t="shared" si="7"/>
        <v>6.1373940888488337E-3</v>
      </c>
    </row>
    <row r="24" spans="1:18" ht="22.5" x14ac:dyDescent="0.2">
      <c r="A24" s="1135" t="s">
        <v>28609</v>
      </c>
      <c r="B24" s="1146">
        <f t="shared" si="0"/>
        <v>0</v>
      </c>
      <c r="C24" s="1145">
        <f t="shared" si="0"/>
        <v>1162565850</v>
      </c>
      <c r="D24" s="1145">
        <f t="shared" si="0"/>
        <v>69667984</v>
      </c>
      <c r="E24" s="1145">
        <f t="shared" si="0"/>
        <v>633749833</v>
      </c>
      <c r="F24" s="1145">
        <f t="shared" si="0"/>
        <v>210256</v>
      </c>
      <c r="G24" s="1145">
        <f t="shared" si="0"/>
        <v>22745034</v>
      </c>
      <c r="H24" s="1133">
        <f t="shared" si="1"/>
        <v>1888938957</v>
      </c>
      <c r="I24" s="1146">
        <f t="shared" si="2"/>
        <v>0</v>
      </c>
      <c r="J24" s="1145">
        <f t="shared" si="2"/>
        <v>0</v>
      </c>
      <c r="K24" s="1145">
        <f t="shared" si="2"/>
        <v>0</v>
      </c>
      <c r="L24" s="1145">
        <f t="shared" si="2"/>
        <v>79275568</v>
      </c>
      <c r="M24" s="1145">
        <f t="shared" si="2"/>
        <v>0</v>
      </c>
      <c r="N24" s="1133">
        <f t="shared" si="3"/>
        <v>79275568</v>
      </c>
      <c r="O24" s="1146">
        <f t="shared" si="4"/>
        <v>22780243</v>
      </c>
      <c r="P24" s="1133">
        <f t="shared" si="5"/>
        <v>22780243</v>
      </c>
      <c r="Q24" s="1143">
        <f t="shared" si="6"/>
        <v>1990994768</v>
      </c>
      <c r="R24" s="1129">
        <f t="shared" si="7"/>
        <v>5.5610134654960702E-2</v>
      </c>
    </row>
    <row r="25" spans="1:18" ht="15.75" customHeight="1" x14ac:dyDescent="0.2">
      <c r="A25" s="1135" t="s">
        <v>28608</v>
      </c>
      <c r="B25" s="1146">
        <f t="shared" si="0"/>
        <v>0</v>
      </c>
      <c r="C25" s="1145">
        <f t="shared" si="0"/>
        <v>0</v>
      </c>
      <c r="D25" s="1145">
        <f t="shared" si="0"/>
        <v>0</v>
      </c>
      <c r="E25" s="1145">
        <f t="shared" si="0"/>
        <v>2330000</v>
      </c>
      <c r="F25" s="1145">
        <f t="shared" si="0"/>
        <v>0</v>
      </c>
      <c r="G25" s="1145">
        <f t="shared" si="0"/>
        <v>10000</v>
      </c>
      <c r="H25" s="1133">
        <f t="shared" si="1"/>
        <v>2340000</v>
      </c>
      <c r="I25" s="1146">
        <f t="shared" si="2"/>
        <v>0</v>
      </c>
      <c r="J25" s="1145">
        <f t="shared" si="2"/>
        <v>0</v>
      </c>
      <c r="K25" s="1145">
        <f t="shared" si="2"/>
        <v>0</v>
      </c>
      <c r="L25" s="1145">
        <f t="shared" si="2"/>
        <v>29096100</v>
      </c>
      <c r="M25" s="1145">
        <f t="shared" si="2"/>
        <v>0</v>
      </c>
      <c r="N25" s="1133">
        <f t="shared" si="3"/>
        <v>29096100</v>
      </c>
      <c r="O25" s="1146">
        <f t="shared" si="4"/>
        <v>0</v>
      </c>
      <c r="P25" s="1133">
        <f t="shared" si="5"/>
        <v>0</v>
      </c>
      <c r="Q25" s="1143">
        <f t="shared" si="6"/>
        <v>31436100</v>
      </c>
      <c r="R25" s="1129">
        <f t="shared" si="7"/>
        <v>8.780363374751018E-4</v>
      </c>
    </row>
    <row r="26" spans="1:18" ht="24.75" customHeight="1" x14ac:dyDescent="0.2">
      <c r="A26" s="1135" t="s">
        <v>28607</v>
      </c>
      <c r="B26" s="1146">
        <f t="shared" si="0"/>
        <v>0</v>
      </c>
      <c r="C26" s="1145">
        <f t="shared" si="0"/>
        <v>0</v>
      </c>
      <c r="D26" s="1145">
        <f t="shared" si="0"/>
        <v>0</v>
      </c>
      <c r="E26" s="1145">
        <f t="shared" si="0"/>
        <v>4000</v>
      </c>
      <c r="F26" s="1145">
        <f t="shared" si="0"/>
        <v>0</v>
      </c>
      <c r="G26" s="1145">
        <f t="shared" si="0"/>
        <v>0</v>
      </c>
      <c r="H26" s="1133">
        <f t="shared" si="1"/>
        <v>4000</v>
      </c>
      <c r="I26" s="1146">
        <f t="shared" si="2"/>
        <v>0</v>
      </c>
      <c r="J26" s="1145">
        <f t="shared" si="2"/>
        <v>0</v>
      </c>
      <c r="K26" s="1145">
        <f t="shared" si="2"/>
        <v>0</v>
      </c>
      <c r="L26" s="1145">
        <f t="shared" si="2"/>
        <v>74933274</v>
      </c>
      <c r="M26" s="1145">
        <f t="shared" si="2"/>
        <v>0</v>
      </c>
      <c r="N26" s="1133">
        <f t="shared" si="3"/>
        <v>74933274</v>
      </c>
      <c r="O26" s="1146">
        <f t="shared" si="4"/>
        <v>0</v>
      </c>
      <c r="P26" s="1133">
        <f t="shared" si="5"/>
        <v>0</v>
      </c>
      <c r="Q26" s="1143">
        <f t="shared" si="6"/>
        <v>74937274</v>
      </c>
      <c r="R26" s="1129">
        <f t="shared" si="7"/>
        <v>2.093060195231857E-3</v>
      </c>
    </row>
    <row r="27" spans="1:18" ht="21" customHeight="1" x14ac:dyDescent="0.2">
      <c r="A27" s="1135" t="s">
        <v>28606</v>
      </c>
      <c r="B27" s="1146">
        <f t="shared" si="0"/>
        <v>0</v>
      </c>
      <c r="C27" s="1145">
        <f t="shared" si="0"/>
        <v>31881147</v>
      </c>
      <c r="D27" s="1145">
        <f t="shared" si="0"/>
        <v>7982846</v>
      </c>
      <c r="E27" s="1145">
        <f t="shared" si="0"/>
        <v>23062925</v>
      </c>
      <c r="F27" s="1145">
        <f t="shared" si="0"/>
        <v>247229</v>
      </c>
      <c r="G27" s="1145">
        <f t="shared" si="0"/>
        <v>74000</v>
      </c>
      <c r="H27" s="1133">
        <f t="shared" si="1"/>
        <v>63248147</v>
      </c>
      <c r="I27" s="1146">
        <f t="shared" si="2"/>
        <v>0</v>
      </c>
      <c r="J27" s="1145">
        <f t="shared" si="2"/>
        <v>0</v>
      </c>
      <c r="K27" s="1145">
        <f t="shared" si="2"/>
        <v>0</v>
      </c>
      <c r="L27" s="1145">
        <f t="shared" si="2"/>
        <v>587142</v>
      </c>
      <c r="M27" s="1145">
        <f t="shared" si="2"/>
        <v>0</v>
      </c>
      <c r="N27" s="1133">
        <f t="shared" si="3"/>
        <v>587142</v>
      </c>
      <c r="O27" s="1146">
        <f t="shared" si="4"/>
        <v>0</v>
      </c>
      <c r="P27" s="1133">
        <f t="shared" si="5"/>
        <v>0</v>
      </c>
      <c r="Q27" s="1143">
        <f t="shared" si="6"/>
        <v>63835289</v>
      </c>
      <c r="R27" s="1129">
        <f t="shared" si="7"/>
        <v>1.7829725492419434E-3</v>
      </c>
    </row>
    <row r="28" spans="1:18" ht="24" customHeight="1" x14ac:dyDescent="0.2">
      <c r="A28" s="1135" t="s">
        <v>28605</v>
      </c>
      <c r="B28" s="1146">
        <f t="shared" si="0"/>
        <v>0</v>
      </c>
      <c r="C28" s="1145">
        <f t="shared" si="0"/>
        <v>26604073</v>
      </c>
      <c r="D28" s="1145">
        <f t="shared" si="0"/>
        <v>259644</v>
      </c>
      <c r="E28" s="1145">
        <f t="shared" si="0"/>
        <v>48302079</v>
      </c>
      <c r="F28" s="1145">
        <f t="shared" si="0"/>
        <v>0</v>
      </c>
      <c r="G28" s="1145">
        <f t="shared" si="0"/>
        <v>267040</v>
      </c>
      <c r="H28" s="1133">
        <f t="shared" si="1"/>
        <v>75432836</v>
      </c>
      <c r="I28" s="1146">
        <f t="shared" si="2"/>
        <v>0</v>
      </c>
      <c r="J28" s="1145">
        <f t="shared" si="2"/>
        <v>0</v>
      </c>
      <c r="K28" s="1145">
        <f t="shared" si="2"/>
        <v>0</v>
      </c>
      <c r="L28" s="1145">
        <f t="shared" si="2"/>
        <v>17077277</v>
      </c>
      <c r="M28" s="1145">
        <f t="shared" si="2"/>
        <v>0</v>
      </c>
      <c r="N28" s="1133">
        <f t="shared" si="3"/>
        <v>17077277</v>
      </c>
      <c r="O28" s="1146">
        <f t="shared" si="4"/>
        <v>0</v>
      </c>
      <c r="P28" s="1131">
        <f t="shared" si="5"/>
        <v>0</v>
      </c>
      <c r="Q28" s="1130">
        <f t="shared" si="6"/>
        <v>92510113</v>
      </c>
      <c r="R28" s="1129">
        <f t="shared" si="7"/>
        <v>2.5838841585924402E-3</v>
      </c>
    </row>
    <row r="29" spans="1:18" ht="18" customHeight="1" x14ac:dyDescent="0.2">
      <c r="A29" s="1135" t="s">
        <v>28604</v>
      </c>
      <c r="B29" s="1146">
        <f t="shared" si="0"/>
        <v>0</v>
      </c>
      <c r="C29" s="1145">
        <f t="shared" si="0"/>
        <v>69724148</v>
      </c>
      <c r="D29" s="1145">
        <f t="shared" si="0"/>
        <v>6814351357</v>
      </c>
      <c r="E29" s="1145">
        <f t="shared" si="0"/>
        <v>255315804</v>
      </c>
      <c r="F29" s="1145">
        <f t="shared" si="0"/>
        <v>0</v>
      </c>
      <c r="G29" s="1145">
        <f t="shared" si="0"/>
        <v>21187248</v>
      </c>
      <c r="H29" s="1133">
        <f t="shared" si="1"/>
        <v>7160578557</v>
      </c>
      <c r="I29" s="1146">
        <f t="shared" si="2"/>
        <v>0</v>
      </c>
      <c r="J29" s="1145">
        <f t="shared" si="2"/>
        <v>0</v>
      </c>
      <c r="K29" s="1145">
        <f t="shared" si="2"/>
        <v>0</v>
      </c>
      <c r="L29" s="1145">
        <f t="shared" si="2"/>
        <v>0</v>
      </c>
      <c r="M29" s="1145">
        <f t="shared" si="2"/>
        <v>0</v>
      </c>
      <c r="N29" s="1133">
        <f t="shared" si="3"/>
        <v>0</v>
      </c>
      <c r="O29" s="1146">
        <f t="shared" si="4"/>
        <v>668555863</v>
      </c>
      <c r="P29" s="1131">
        <f t="shared" si="5"/>
        <v>668555863</v>
      </c>
      <c r="Q29" s="1130">
        <f t="shared" si="6"/>
        <v>7829134420</v>
      </c>
      <c r="R29" s="1129">
        <f t="shared" si="7"/>
        <v>0.21867421568633055</v>
      </c>
    </row>
    <row r="30" spans="1:18" ht="18" customHeight="1" thickBot="1" x14ac:dyDescent="0.25">
      <c r="A30" s="1135" t="s">
        <v>28589</v>
      </c>
      <c r="B30" s="1146">
        <f t="shared" si="0"/>
        <v>0</v>
      </c>
      <c r="C30" s="1145">
        <f t="shared" si="0"/>
        <v>0</v>
      </c>
      <c r="D30" s="1145">
        <f t="shared" si="0"/>
        <v>0</v>
      </c>
      <c r="E30" s="1145">
        <f t="shared" si="0"/>
        <v>28268565</v>
      </c>
      <c r="F30" s="1145">
        <f t="shared" si="0"/>
        <v>0</v>
      </c>
      <c r="G30" s="1145">
        <f t="shared" si="0"/>
        <v>77000</v>
      </c>
      <c r="H30" s="1133">
        <f t="shared" si="1"/>
        <v>28345565</v>
      </c>
      <c r="I30" s="1146">
        <f t="shared" si="2"/>
        <v>0</v>
      </c>
      <c r="J30" s="1145">
        <f t="shared" si="2"/>
        <v>0</v>
      </c>
      <c r="K30" s="1145">
        <f t="shared" si="2"/>
        <v>0</v>
      </c>
      <c r="L30" s="1145">
        <f t="shared" si="2"/>
        <v>7268222</v>
      </c>
      <c r="M30" s="1145">
        <f t="shared" si="2"/>
        <v>0</v>
      </c>
      <c r="N30" s="1133">
        <f t="shared" si="3"/>
        <v>7268222</v>
      </c>
      <c r="O30" s="1146">
        <f t="shared" si="4"/>
        <v>0</v>
      </c>
      <c r="P30" s="1131">
        <f t="shared" si="5"/>
        <v>0</v>
      </c>
      <c r="Q30" s="1130">
        <f t="shared" si="6"/>
        <v>35613787</v>
      </c>
      <c r="R30" s="1129">
        <f t="shared" si="7"/>
        <v>9.9472259921231949E-4</v>
      </c>
    </row>
    <row r="31" spans="1:18" ht="13.5" customHeight="1" thickBot="1" x14ac:dyDescent="0.25">
      <c r="A31" s="1128" t="s">
        <v>28588</v>
      </c>
      <c r="B31" s="1125">
        <f t="shared" ref="B31:Q31" si="8">SUM(B17:B30)</f>
        <v>5953388753</v>
      </c>
      <c r="C31" s="1127">
        <f t="shared" si="8"/>
        <v>1370260500</v>
      </c>
      <c r="D31" s="1127">
        <f t="shared" si="8"/>
        <v>6924970563</v>
      </c>
      <c r="E31" s="1127">
        <f t="shared" si="8"/>
        <v>1872771585</v>
      </c>
      <c r="F31" s="1127">
        <f t="shared" si="8"/>
        <v>549870</v>
      </c>
      <c r="G31" s="1127">
        <f t="shared" si="8"/>
        <v>60154728</v>
      </c>
      <c r="H31" s="1126">
        <f t="shared" si="8"/>
        <v>16182095999</v>
      </c>
      <c r="I31" s="1125">
        <f t="shared" si="8"/>
        <v>1991182371</v>
      </c>
      <c r="J31" s="1127">
        <f t="shared" si="8"/>
        <v>1858000000</v>
      </c>
      <c r="K31" s="1127">
        <f t="shared" si="8"/>
        <v>96216870</v>
      </c>
      <c r="L31" s="1127">
        <f t="shared" si="8"/>
        <v>307998499</v>
      </c>
      <c r="M31" s="1127">
        <f t="shared" si="8"/>
        <v>341495679</v>
      </c>
      <c r="N31" s="1126">
        <f t="shared" si="8"/>
        <v>4594893419</v>
      </c>
      <c r="O31" s="1125">
        <f t="shared" si="8"/>
        <v>15025742950</v>
      </c>
      <c r="P31" s="1126">
        <f t="shared" si="8"/>
        <v>15025742950</v>
      </c>
      <c r="Q31" s="1125">
        <f t="shared" si="8"/>
        <v>35802732368</v>
      </c>
      <c r="R31" s="1124">
        <f t="shared" si="7"/>
        <v>1</v>
      </c>
    </row>
    <row r="32" spans="1:18" x14ac:dyDescent="0.2">
      <c r="A32" s="1163"/>
      <c r="B32" s="1162"/>
      <c r="C32" s="1162"/>
      <c r="D32" s="1161"/>
      <c r="E32" s="1161"/>
      <c r="F32" s="1161"/>
      <c r="G32" s="1161"/>
      <c r="H32" s="1161"/>
      <c r="I32" s="1161"/>
      <c r="J32" s="1161"/>
      <c r="K32" s="1161"/>
      <c r="L32" s="1161"/>
      <c r="M32" s="1161"/>
      <c r="N32" s="1161"/>
      <c r="O32" s="1161"/>
      <c r="P32" s="1161"/>
      <c r="Q32" s="1161"/>
      <c r="R32" s="1161"/>
    </row>
    <row r="33" spans="1:20" x14ac:dyDescent="0.2">
      <c r="E33" s="1160"/>
      <c r="L33" s="1160"/>
    </row>
    <row r="34" spans="1:20" s="1057" customFormat="1" ht="12" x14ac:dyDescent="0.2">
      <c r="A34" s="1057" t="s">
        <v>28538</v>
      </c>
      <c r="T34" s="1097"/>
    </row>
    <row r="35" spans="1:20" s="1057" customFormat="1" ht="12" x14ac:dyDescent="0.2">
      <c r="A35" s="1057" t="s">
        <v>28537</v>
      </c>
      <c r="T35" s="1097"/>
    </row>
    <row r="36" spans="1:20" s="1057" customFormat="1" ht="12" x14ac:dyDescent="0.2">
      <c r="T36" s="1097"/>
    </row>
    <row r="37" spans="1:20" s="1057" customFormat="1" ht="12" x14ac:dyDescent="0.2">
      <c r="T37" s="1097"/>
    </row>
    <row r="38" spans="1:20" s="1057" customFormat="1" ht="12" x14ac:dyDescent="0.2">
      <c r="T38" s="1097"/>
    </row>
    <row r="39" spans="1:20" s="1057" customFormat="1" ht="12" x14ac:dyDescent="0.2">
      <c r="A39" s="1587" t="s">
        <v>28602</v>
      </c>
      <c r="B39" s="1587"/>
      <c r="C39" s="1587"/>
      <c r="D39" s="1587"/>
      <c r="E39" s="1587"/>
      <c r="F39" s="1587"/>
      <c r="G39" s="1587"/>
      <c r="H39" s="1587"/>
      <c r="I39" s="1587"/>
      <c r="J39" s="1587"/>
      <c r="K39" s="1587"/>
      <c r="L39" s="1587"/>
      <c r="M39" s="1587"/>
      <c r="N39" s="1587"/>
      <c r="O39" s="1587"/>
      <c r="P39" s="1587"/>
      <c r="Q39" s="1587"/>
      <c r="R39" s="1587"/>
      <c r="T39" s="1097"/>
    </row>
    <row r="40" spans="1:20" s="1057" customFormat="1" ht="12" x14ac:dyDescent="0.2">
      <c r="A40" s="1587" t="s">
        <v>627</v>
      </c>
      <c r="B40" s="1587"/>
      <c r="C40" s="1587"/>
      <c r="D40" s="1587"/>
      <c r="E40" s="1587"/>
      <c r="F40" s="1587"/>
      <c r="G40" s="1587"/>
      <c r="H40" s="1587"/>
      <c r="I40" s="1587"/>
      <c r="J40" s="1587"/>
      <c r="K40" s="1587"/>
      <c r="L40" s="1587"/>
      <c r="M40" s="1587"/>
      <c r="N40" s="1587"/>
      <c r="O40" s="1587"/>
      <c r="P40" s="1587"/>
      <c r="Q40" s="1587"/>
      <c r="R40" s="1587"/>
      <c r="T40" s="1097"/>
    </row>
    <row r="41" spans="1:20" s="1057" customFormat="1" ht="12" x14ac:dyDescent="0.2">
      <c r="A41" s="1587" t="s">
        <v>28601</v>
      </c>
      <c r="B41" s="1587"/>
      <c r="C41" s="1587"/>
      <c r="D41" s="1587"/>
      <c r="E41" s="1587"/>
      <c r="F41" s="1587"/>
      <c r="G41" s="1587"/>
      <c r="H41" s="1587"/>
      <c r="I41" s="1587"/>
      <c r="J41" s="1587"/>
      <c r="K41" s="1587"/>
      <c r="L41" s="1587"/>
      <c r="M41" s="1587"/>
      <c r="N41" s="1587"/>
      <c r="O41" s="1587"/>
      <c r="P41" s="1587"/>
      <c r="Q41" s="1587"/>
      <c r="R41" s="1587"/>
      <c r="T41" s="1097"/>
    </row>
    <row r="42" spans="1:20" s="1057" customFormat="1" ht="12" x14ac:dyDescent="0.2">
      <c r="A42" s="1587" t="s">
        <v>28534</v>
      </c>
      <c r="B42" s="1587"/>
      <c r="C42" s="1587"/>
      <c r="D42" s="1587"/>
      <c r="E42" s="1587"/>
      <c r="F42" s="1587"/>
      <c r="G42" s="1587"/>
      <c r="H42" s="1587"/>
      <c r="I42" s="1587"/>
      <c r="J42" s="1587"/>
      <c r="K42" s="1587"/>
      <c r="L42" s="1587"/>
      <c r="M42" s="1587"/>
      <c r="N42" s="1587"/>
      <c r="O42" s="1587"/>
      <c r="P42" s="1587"/>
      <c r="Q42" s="1587"/>
      <c r="R42" s="1587"/>
      <c r="T42" s="1097"/>
    </row>
    <row r="43" spans="1:20" s="1057" customFormat="1" ht="12" x14ac:dyDescent="0.2">
      <c r="T43" s="1097"/>
    </row>
    <row r="44" spans="1:20" s="1057" customFormat="1" ht="12" x14ac:dyDescent="0.2">
      <c r="T44" s="1097"/>
    </row>
    <row r="45" spans="1:20" s="1057" customFormat="1" ht="12" x14ac:dyDescent="0.2">
      <c r="T45" s="1097"/>
    </row>
    <row r="46" spans="1:20" s="1057" customFormat="1" ht="12" x14ac:dyDescent="0.2">
      <c r="A46" s="1095" t="s">
        <v>28555</v>
      </c>
      <c r="B46" s="1095" t="s">
        <v>28554</v>
      </c>
      <c r="C46" s="1095"/>
      <c r="D46" s="1095"/>
      <c r="E46" s="1095"/>
      <c r="F46" s="1095"/>
      <c r="G46" s="1095"/>
      <c r="H46" s="1095"/>
      <c r="I46" s="1095"/>
      <c r="J46" s="1095"/>
      <c r="K46" s="1095"/>
      <c r="L46" s="1095"/>
      <c r="T46" s="1097"/>
    </row>
    <row r="47" spans="1:20" s="1057" customFormat="1" ht="12.75" thickBot="1" x14ac:dyDescent="0.25">
      <c r="A47" s="1092" t="s">
        <v>28532</v>
      </c>
      <c r="B47" s="1092" t="s">
        <v>28540</v>
      </c>
      <c r="C47" s="1092"/>
      <c r="D47" s="1092"/>
      <c r="E47" s="1092"/>
      <c r="F47" s="1092"/>
      <c r="G47" s="1092"/>
      <c r="H47" s="1092"/>
      <c r="I47" s="1092"/>
      <c r="J47" s="1092"/>
      <c r="K47" s="1092"/>
      <c r="L47" s="1092"/>
      <c r="T47" s="1097"/>
    </row>
    <row r="48" spans="1:20" s="1142" customFormat="1" ht="28.35" customHeight="1" thickBot="1" x14ac:dyDescent="0.25">
      <c r="A48" s="1595" t="s">
        <v>28599</v>
      </c>
      <c r="B48" s="1597" t="s">
        <v>28570</v>
      </c>
      <c r="C48" s="1598"/>
      <c r="D48" s="1598"/>
      <c r="E48" s="1598"/>
      <c r="F48" s="1598"/>
      <c r="G48" s="1598"/>
      <c r="H48" s="1599"/>
      <c r="I48" s="1600" t="s">
        <v>28563</v>
      </c>
      <c r="J48" s="1601"/>
      <c r="K48" s="1601"/>
      <c r="L48" s="1601"/>
      <c r="M48" s="1601"/>
      <c r="N48" s="1602"/>
      <c r="O48" s="1597" t="s">
        <v>28557</v>
      </c>
      <c r="P48" s="1599"/>
      <c r="Q48" s="1597" t="s">
        <v>4</v>
      </c>
      <c r="R48" s="1599"/>
    </row>
    <row r="49" spans="1:18" s="1136" customFormat="1" ht="109.5" customHeight="1" thickBot="1" x14ac:dyDescent="0.25">
      <c r="A49" s="1596"/>
      <c r="B49" s="1140" t="s">
        <v>28569</v>
      </c>
      <c r="C49" s="1141" t="s">
        <v>28568</v>
      </c>
      <c r="D49" s="1141" t="s">
        <v>28567</v>
      </c>
      <c r="E49" s="1141" t="s">
        <v>28566</v>
      </c>
      <c r="F49" s="1141" t="s">
        <v>28598</v>
      </c>
      <c r="G49" s="1141" t="s">
        <v>28597</v>
      </c>
      <c r="H49" s="1139" t="s">
        <v>28596</v>
      </c>
      <c r="I49" s="1140" t="s">
        <v>28562</v>
      </c>
      <c r="J49" s="1141" t="s">
        <v>28595</v>
      </c>
      <c r="K49" s="1141" t="s">
        <v>28594</v>
      </c>
      <c r="L49" s="1141" t="s">
        <v>28559</v>
      </c>
      <c r="M49" s="1141" t="s">
        <v>28558</v>
      </c>
      <c r="N49" s="1139" t="s">
        <v>28593</v>
      </c>
      <c r="O49" s="1140" t="s">
        <v>28556</v>
      </c>
      <c r="P49" s="1139" t="s">
        <v>28592</v>
      </c>
      <c r="Q49" s="1138" t="s">
        <v>28591</v>
      </c>
      <c r="R49" s="1137" t="s">
        <v>28590</v>
      </c>
    </row>
    <row r="50" spans="1:18" ht="14.25" customHeight="1" x14ac:dyDescent="0.2">
      <c r="A50" s="1158" t="s">
        <v>28616</v>
      </c>
      <c r="B50" s="1155">
        <f t="shared" ref="B50:G55" si="9">B240</f>
        <v>5753388753</v>
      </c>
      <c r="C50" s="1156">
        <f t="shared" si="9"/>
        <v>34378138</v>
      </c>
      <c r="D50" s="1156">
        <f t="shared" si="9"/>
        <v>30678910</v>
      </c>
      <c r="E50" s="1156">
        <f t="shared" si="9"/>
        <v>483538242</v>
      </c>
      <c r="F50" s="1156">
        <f t="shared" si="9"/>
        <v>16800</v>
      </c>
      <c r="G50" s="1156">
        <f t="shared" si="9"/>
        <v>15656274</v>
      </c>
      <c r="H50" s="1150">
        <f t="shared" ref="H50:H63" si="10">SUM(B50:G50)</f>
        <v>6317657117</v>
      </c>
      <c r="I50" s="1155">
        <f t="shared" ref="I50:M55" si="11">I240</f>
        <v>1609059864</v>
      </c>
      <c r="J50" s="1156">
        <f t="shared" si="11"/>
        <v>615000000</v>
      </c>
      <c r="K50" s="1156">
        <f t="shared" si="11"/>
        <v>0</v>
      </c>
      <c r="L50" s="1156">
        <f t="shared" si="11"/>
        <v>42930061</v>
      </c>
      <c r="M50" s="1156">
        <f t="shared" si="11"/>
        <v>0</v>
      </c>
      <c r="N50" s="1150">
        <f t="shared" ref="N50:N63" si="12">SUM(I50:M50)</f>
        <v>2266989925</v>
      </c>
      <c r="O50" s="1155">
        <f t="shared" ref="O50:O55" si="13">O240</f>
        <v>0</v>
      </c>
      <c r="P50" s="1150">
        <f t="shared" ref="P50:P63" si="14">O50</f>
        <v>0</v>
      </c>
      <c r="Q50" s="1149">
        <f t="shared" ref="Q50:Q63" si="15">H50+N50+P50</f>
        <v>8584647042</v>
      </c>
      <c r="R50" s="1148">
        <f t="shared" ref="R50:R64" si="16">Q50/$Q$64</f>
        <v>0.91169946939314739</v>
      </c>
    </row>
    <row r="51" spans="1:18" ht="14.25" customHeight="1" x14ac:dyDescent="0.2">
      <c r="A51" s="1157" t="s">
        <v>28615</v>
      </c>
      <c r="B51" s="1155">
        <f t="shared" si="9"/>
        <v>0</v>
      </c>
      <c r="C51" s="1156">
        <f t="shared" si="9"/>
        <v>0</v>
      </c>
      <c r="D51" s="1156">
        <f t="shared" si="9"/>
        <v>0</v>
      </c>
      <c r="E51" s="1156">
        <f t="shared" si="9"/>
        <v>0</v>
      </c>
      <c r="F51" s="1156">
        <f t="shared" si="9"/>
        <v>0</v>
      </c>
      <c r="G51" s="1156">
        <f t="shared" si="9"/>
        <v>0</v>
      </c>
      <c r="H51" s="1152">
        <f t="shared" si="10"/>
        <v>0</v>
      </c>
      <c r="I51" s="1155">
        <f t="shared" si="11"/>
        <v>0</v>
      </c>
      <c r="J51" s="1156">
        <f t="shared" si="11"/>
        <v>0</v>
      </c>
      <c r="K51" s="1156">
        <f t="shared" si="11"/>
        <v>0</v>
      </c>
      <c r="L51" s="1156">
        <f t="shared" si="11"/>
        <v>0</v>
      </c>
      <c r="M51" s="1156">
        <f t="shared" si="11"/>
        <v>341495679</v>
      </c>
      <c r="N51" s="1152">
        <f t="shared" si="12"/>
        <v>341495679</v>
      </c>
      <c r="O51" s="1155">
        <f t="shared" si="13"/>
        <v>0</v>
      </c>
      <c r="P51" s="1150">
        <f t="shared" si="14"/>
        <v>0</v>
      </c>
      <c r="Q51" s="1149">
        <f t="shared" si="15"/>
        <v>341495679</v>
      </c>
      <c r="R51" s="1148">
        <f t="shared" si="16"/>
        <v>3.6267237059500364E-2</v>
      </c>
    </row>
    <row r="52" spans="1:18" ht="22.5" x14ac:dyDescent="0.2">
      <c r="A52" s="1157" t="s">
        <v>28614</v>
      </c>
      <c r="B52" s="1155">
        <f t="shared" si="9"/>
        <v>0</v>
      </c>
      <c r="C52" s="1156">
        <f t="shared" si="9"/>
        <v>0</v>
      </c>
      <c r="D52" s="1156">
        <f t="shared" si="9"/>
        <v>0</v>
      </c>
      <c r="E52" s="1156">
        <f t="shared" si="9"/>
        <v>0</v>
      </c>
      <c r="F52" s="1156">
        <f t="shared" si="9"/>
        <v>0</v>
      </c>
      <c r="G52" s="1156">
        <f t="shared" si="9"/>
        <v>0</v>
      </c>
      <c r="H52" s="1152">
        <f t="shared" si="10"/>
        <v>0</v>
      </c>
      <c r="I52" s="1155">
        <f t="shared" si="11"/>
        <v>0</v>
      </c>
      <c r="J52" s="1156">
        <f t="shared" si="11"/>
        <v>0</v>
      </c>
      <c r="K52" s="1156">
        <f t="shared" si="11"/>
        <v>0</v>
      </c>
      <c r="L52" s="1156">
        <f t="shared" si="11"/>
        <v>0</v>
      </c>
      <c r="M52" s="1156">
        <f t="shared" si="11"/>
        <v>0</v>
      </c>
      <c r="N52" s="1152">
        <f t="shared" si="12"/>
        <v>0</v>
      </c>
      <c r="O52" s="1155">
        <f t="shared" si="13"/>
        <v>0</v>
      </c>
      <c r="P52" s="1150">
        <f t="shared" si="14"/>
        <v>0</v>
      </c>
      <c r="Q52" s="1149">
        <f t="shared" si="15"/>
        <v>0</v>
      </c>
      <c r="R52" s="1148">
        <f t="shared" si="16"/>
        <v>0</v>
      </c>
    </row>
    <row r="53" spans="1:18" ht="22.5" x14ac:dyDescent="0.2">
      <c r="A53" s="1157" t="s">
        <v>28613</v>
      </c>
      <c r="B53" s="1155">
        <f t="shared" si="9"/>
        <v>0</v>
      </c>
      <c r="C53" s="1156">
        <f t="shared" si="9"/>
        <v>0</v>
      </c>
      <c r="D53" s="1156">
        <f t="shared" si="9"/>
        <v>0</v>
      </c>
      <c r="E53" s="1156">
        <f t="shared" si="9"/>
        <v>14849759</v>
      </c>
      <c r="F53" s="1156">
        <f t="shared" si="9"/>
        <v>0</v>
      </c>
      <c r="G53" s="1156">
        <f t="shared" si="9"/>
        <v>87437</v>
      </c>
      <c r="H53" s="1152">
        <f t="shared" si="10"/>
        <v>14937196</v>
      </c>
      <c r="I53" s="1155">
        <f t="shared" si="11"/>
        <v>0</v>
      </c>
      <c r="J53" s="1156">
        <f t="shared" si="11"/>
        <v>0</v>
      </c>
      <c r="K53" s="1156">
        <f t="shared" si="11"/>
        <v>0</v>
      </c>
      <c r="L53" s="1156">
        <f t="shared" si="11"/>
        <v>0</v>
      </c>
      <c r="M53" s="1156">
        <f t="shared" si="11"/>
        <v>0</v>
      </c>
      <c r="N53" s="1152">
        <f t="shared" si="12"/>
        <v>0</v>
      </c>
      <c r="O53" s="1155">
        <f t="shared" si="13"/>
        <v>0</v>
      </c>
      <c r="P53" s="1150">
        <f t="shared" si="14"/>
        <v>0</v>
      </c>
      <c r="Q53" s="1149">
        <f t="shared" si="15"/>
        <v>14937196</v>
      </c>
      <c r="R53" s="1148">
        <f t="shared" si="16"/>
        <v>1.5863475342427996E-3</v>
      </c>
    </row>
    <row r="54" spans="1:18" ht="15" customHeight="1" x14ac:dyDescent="0.2">
      <c r="A54" s="1157" t="s">
        <v>28612</v>
      </c>
      <c r="B54" s="1155">
        <f t="shared" si="9"/>
        <v>0</v>
      </c>
      <c r="C54" s="1156">
        <f t="shared" si="9"/>
        <v>180000</v>
      </c>
      <c r="D54" s="1156">
        <f t="shared" si="9"/>
        <v>0</v>
      </c>
      <c r="E54" s="1156">
        <f t="shared" si="9"/>
        <v>1762536</v>
      </c>
      <c r="F54" s="1156">
        <f t="shared" si="9"/>
        <v>0</v>
      </c>
      <c r="G54" s="1156">
        <f t="shared" si="9"/>
        <v>0</v>
      </c>
      <c r="H54" s="1152">
        <f t="shared" si="10"/>
        <v>1942536</v>
      </c>
      <c r="I54" s="1155">
        <f t="shared" si="11"/>
        <v>0</v>
      </c>
      <c r="J54" s="1156">
        <f t="shared" si="11"/>
        <v>0</v>
      </c>
      <c r="K54" s="1156">
        <f t="shared" si="11"/>
        <v>0</v>
      </c>
      <c r="L54" s="1156">
        <f t="shared" si="11"/>
        <v>0</v>
      </c>
      <c r="M54" s="1156">
        <f t="shared" si="11"/>
        <v>0</v>
      </c>
      <c r="N54" s="1152">
        <f t="shared" si="12"/>
        <v>0</v>
      </c>
      <c r="O54" s="1155">
        <f t="shared" si="13"/>
        <v>0</v>
      </c>
      <c r="P54" s="1150">
        <f t="shared" si="14"/>
        <v>0</v>
      </c>
      <c r="Q54" s="1149">
        <f t="shared" si="15"/>
        <v>1942536</v>
      </c>
      <c r="R54" s="1148">
        <f t="shared" si="16"/>
        <v>2.0629957548778707E-4</v>
      </c>
    </row>
    <row r="55" spans="1:18" ht="15" customHeight="1" x14ac:dyDescent="0.2">
      <c r="A55" s="1157" t="s">
        <v>28611</v>
      </c>
      <c r="B55" s="1155">
        <f t="shared" si="9"/>
        <v>0</v>
      </c>
      <c r="C55" s="1156">
        <f t="shared" si="9"/>
        <v>0</v>
      </c>
      <c r="D55" s="1156">
        <f t="shared" si="9"/>
        <v>0</v>
      </c>
      <c r="E55" s="1156">
        <f t="shared" si="9"/>
        <v>2163653</v>
      </c>
      <c r="F55" s="1156">
        <f t="shared" si="9"/>
        <v>0</v>
      </c>
      <c r="G55" s="1156">
        <f t="shared" si="9"/>
        <v>6195</v>
      </c>
      <c r="H55" s="1152">
        <f t="shared" si="10"/>
        <v>2169848</v>
      </c>
      <c r="I55" s="1155">
        <f t="shared" si="11"/>
        <v>0</v>
      </c>
      <c r="J55" s="1156">
        <f t="shared" si="11"/>
        <v>0</v>
      </c>
      <c r="K55" s="1156">
        <f t="shared" si="11"/>
        <v>0</v>
      </c>
      <c r="L55" s="1156">
        <f t="shared" si="11"/>
        <v>0</v>
      </c>
      <c r="M55" s="1156">
        <f t="shared" si="11"/>
        <v>0</v>
      </c>
      <c r="N55" s="1152">
        <f t="shared" si="12"/>
        <v>0</v>
      </c>
      <c r="O55" s="1155">
        <f t="shared" si="13"/>
        <v>0</v>
      </c>
      <c r="P55" s="1150">
        <f t="shared" si="14"/>
        <v>0</v>
      </c>
      <c r="Q55" s="1149">
        <f t="shared" si="15"/>
        <v>2169848</v>
      </c>
      <c r="R55" s="1148">
        <f t="shared" si="16"/>
        <v>2.3044037344637308E-4</v>
      </c>
    </row>
    <row r="56" spans="1:18" ht="23.25" customHeight="1" x14ac:dyDescent="0.2">
      <c r="A56" s="1135" t="s">
        <v>28610</v>
      </c>
      <c r="B56" s="1132">
        <f t="shared" ref="B56:G56" si="17">B360</f>
        <v>0</v>
      </c>
      <c r="C56" s="1134">
        <f t="shared" si="17"/>
        <v>4689678</v>
      </c>
      <c r="D56" s="1134">
        <f t="shared" si="17"/>
        <v>0</v>
      </c>
      <c r="E56" s="1134">
        <f t="shared" si="17"/>
        <v>168886</v>
      </c>
      <c r="F56" s="1134">
        <f t="shared" si="17"/>
        <v>0</v>
      </c>
      <c r="G56" s="1134">
        <f t="shared" si="17"/>
        <v>0</v>
      </c>
      <c r="H56" s="1133">
        <f t="shared" si="10"/>
        <v>4858564</v>
      </c>
      <c r="I56" s="1132">
        <f>I360</f>
        <v>0</v>
      </c>
      <c r="J56" s="1134">
        <f>J360</f>
        <v>0</v>
      </c>
      <c r="K56" s="1134">
        <f>K360</f>
        <v>0</v>
      </c>
      <c r="L56" s="1134">
        <f>L360</f>
        <v>0</v>
      </c>
      <c r="M56" s="1134">
        <f>M360</f>
        <v>0</v>
      </c>
      <c r="N56" s="1133">
        <f t="shared" si="12"/>
        <v>0</v>
      </c>
      <c r="O56" s="1132">
        <f>O360</f>
        <v>0</v>
      </c>
      <c r="P56" s="1131">
        <f t="shared" si="14"/>
        <v>0</v>
      </c>
      <c r="Q56" s="1130">
        <f t="shared" si="15"/>
        <v>4858564</v>
      </c>
      <c r="R56" s="1129">
        <f t="shared" si="16"/>
        <v>5.1598513009810097E-4</v>
      </c>
    </row>
    <row r="57" spans="1:18" ht="22.5" x14ac:dyDescent="0.2">
      <c r="A57" s="1135" t="s">
        <v>28609</v>
      </c>
      <c r="B57" s="1144"/>
      <c r="C57" s="1147"/>
      <c r="D57" s="1145"/>
      <c r="E57" s="1145"/>
      <c r="F57" s="1145"/>
      <c r="G57" s="1145"/>
      <c r="H57" s="1133">
        <f t="shared" si="10"/>
        <v>0</v>
      </c>
      <c r="I57" s="1144"/>
      <c r="J57" s="1147"/>
      <c r="K57" s="1147"/>
      <c r="L57" s="1147"/>
      <c r="M57" s="1147"/>
      <c r="N57" s="1133">
        <f t="shared" si="12"/>
        <v>0</v>
      </c>
      <c r="O57" s="1144"/>
      <c r="P57" s="1133">
        <f t="shared" si="14"/>
        <v>0</v>
      </c>
      <c r="Q57" s="1143">
        <f t="shared" si="15"/>
        <v>0</v>
      </c>
      <c r="R57" s="1129">
        <f t="shared" si="16"/>
        <v>0</v>
      </c>
    </row>
    <row r="58" spans="1:18" ht="15.75" customHeight="1" x14ac:dyDescent="0.2">
      <c r="A58" s="1135" t="s">
        <v>28608</v>
      </c>
      <c r="B58" s="1144"/>
      <c r="C58" s="1147"/>
      <c r="D58" s="1145"/>
      <c r="E58" s="1145"/>
      <c r="F58" s="1145"/>
      <c r="G58" s="1145"/>
      <c r="H58" s="1133">
        <f t="shared" si="10"/>
        <v>0</v>
      </c>
      <c r="I58" s="1144"/>
      <c r="J58" s="1147"/>
      <c r="K58" s="1147"/>
      <c r="L58" s="1147"/>
      <c r="M58" s="1147"/>
      <c r="N58" s="1133">
        <f t="shared" si="12"/>
        <v>0</v>
      </c>
      <c r="O58" s="1144"/>
      <c r="P58" s="1133">
        <f t="shared" si="14"/>
        <v>0</v>
      </c>
      <c r="Q58" s="1143">
        <f t="shared" si="15"/>
        <v>0</v>
      </c>
      <c r="R58" s="1129">
        <f t="shared" si="16"/>
        <v>0</v>
      </c>
    </row>
    <row r="59" spans="1:18" ht="23.25" customHeight="1" x14ac:dyDescent="0.2">
      <c r="A59" s="1135" t="s">
        <v>28607</v>
      </c>
      <c r="B59" s="1144"/>
      <c r="C59" s="1147"/>
      <c r="D59" s="1145"/>
      <c r="E59" s="1145"/>
      <c r="F59" s="1145"/>
      <c r="G59" s="1145"/>
      <c r="H59" s="1133">
        <f t="shared" si="10"/>
        <v>0</v>
      </c>
      <c r="I59" s="1144"/>
      <c r="J59" s="1147"/>
      <c r="K59" s="1147"/>
      <c r="L59" s="1147"/>
      <c r="M59" s="1147"/>
      <c r="N59" s="1133">
        <f t="shared" si="12"/>
        <v>0</v>
      </c>
      <c r="O59" s="1144"/>
      <c r="P59" s="1133">
        <f t="shared" si="14"/>
        <v>0</v>
      </c>
      <c r="Q59" s="1143">
        <f t="shared" si="15"/>
        <v>0</v>
      </c>
      <c r="R59" s="1129">
        <f t="shared" si="16"/>
        <v>0</v>
      </c>
    </row>
    <row r="60" spans="1:18" ht="16.5" customHeight="1" x14ac:dyDescent="0.2">
      <c r="A60" s="1135" t="s">
        <v>28606</v>
      </c>
      <c r="B60" s="1144"/>
      <c r="C60" s="1147"/>
      <c r="D60" s="1145"/>
      <c r="E60" s="1145"/>
      <c r="F60" s="1145"/>
      <c r="G60" s="1145"/>
      <c r="H60" s="1133">
        <f t="shared" si="10"/>
        <v>0</v>
      </c>
      <c r="I60" s="1144"/>
      <c r="J60" s="1147"/>
      <c r="K60" s="1147"/>
      <c r="L60" s="1147"/>
      <c r="M60" s="1147"/>
      <c r="N60" s="1133">
        <f t="shared" si="12"/>
        <v>0</v>
      </c>
      <c r="O60" s="1144"/>
      <c r="P60" s="1133">
        <f t="shared" si="14"/>
        <v>0</v>
      </c>
      <c r="Q60" s="1143">
        <f t="shared" si="15"/>
        <v>0</v>
      </c>
      <c r="R60" s="1129">
        <f t="shared" si="16"/>
        <v>0</v>
      </c>
    </row>
    <row r="61" spans="1:18" ht="27" customHeight="1" x14ac:dyDescent="0.2">
      <c r="A61" s="1135" t="s">
        <v>28605</v>
      </c>
      <c r="B61" s="1132">
        <f t="shared" ref="B61:G61" si="18">B546</f>
        <v>0</v>
      </c>
      <c r="C61" s="1134">
        <f t="shared" si="18"/>
        <v>26604073</v>
      </c>
      <c r="D61" s="1134">
        <f t="shared" si="18"/>
        <v>259644</v>
      </c>
      <c r="E61" s="1134">
        <f t="shared" si="18"/>
        <v>8700199</v>
      </c>
      <c r="F61" s="1134">
        <f t="shared" si="18"/>
        <v>0</v>
      </c>
      <c r="G61" s="1134">
        <f t="shared" si="18"/>
        <v>267040</v>
      </c>
      <c r="H61" s="1133">
        <f t="shared" si="10"/>
        <v>35830956</v>
      </c>
      <c r="I61" s="1132">
        <f>I546</f>
        <v>0</v>
      </c>
      <c r="J61" s="1134">
        <f>J546</f>
        <v>0</v>
      </c>
      <c r="K61" s="1134">
        <f>K546</f>
        <v>0</v>
      </c>
      <c r="L61" s="1134">
        <f>L546</f>
        <v>0</v>
      </c>
      <c r="M61" s="1134">
        <f>M546</f>
        <v>0</v>
      </c>
      <c r="N61" s="1133">
        <f t="shared" si="12"/>
        <v>0</v>
      </c>
      <c r="O61" s="1132">
        <f>O546</f>
        <v>0</v>
      </c>
      <c r="P61" s="1131">
        <f t="shared" si="14"/>
        <v>0</v>
      </c>
      <c r="Q61" s="1130">
        <f t="shared" si="15"/>
        <v>35830956</v>
      </c>
      <c r="R61" s="1129">
        <f t="shared" si="16"/>
        <v>3.8052890716679518E-3</v>
      </c>
    </row>
    <row r="62" spans="1:18" ht="16.5" customHeight="1" x14ac:dyDescent="0.2">
      <c r="A62" s="1135" t="s">
        <v>28604</v>
      </c>
      <c r="B62" s="1132">
        <f t="shared" ref="B62:G62" si="19">B646</f>
        <v>0</v>
      </c>
      <c r="C62" s="1134">
        <f t="shared" si="19"/>
        <v>0</v>
      </c>
      <c r="D62" s="1134">
        <f t="shared" si="19"/>
        <v>354773498</v>
      </c>
      <c r="E62" s="1134">
        <f t="shared" si="19"/>
        <v>44203307</v>
      </c>
      <c r="F62" s="1134">
        <f t="shared" si="19"/>
        <v>0</v>
      </c>
      <c r="G62" s="1134">
        <f t="shared" si="19"/>
        <v>0</v>
      </c>
      <c r="H62" s="1133">
        <f t="shared" si="10"/>
        <v>398976805</v>
      </c>
      <c r="I62" s="1132">
        <f>I646</f>
        <v>0</v>
      </c>
      <c r="J62" s="1134">
        <f>J646</f>
        <v>0</v>
      </c>
      <c r="K62" s="1134">
        <f>K646</f>
        <v>0</v>
      </c>
      <c r="L62" s="1134">
        <f>L646</f>
        <v>0</v>
      </c>
      <c r="M62" s="1134">
        <f>M646</f>
        <v>0</v>
      </c>
      <c r="N62" s="1133">
        <f t="shared" si="12"/>
        <v>0</v>
      </c>
      <c r="O62" s="1132">
        <f>O646</f>
        <v>0</v>
      </c>
      <c r="P62" s="1131">
        <f t="shared" si="14"/>
        <v>0</v>
      </c>
      <c r="Q62" s="1130">
        <f t="shared" si="15"/>
        <v>398976805</v>
      </c>
      <c r="R62" s="1129">
        <f t="shared" si="16"/>
        <v>4.237179928761866E-2</v>
      </c>
    </row>
    <row r="63" spans="1:18" ht="16.5" customHeight="1" thickBot="1" x14ac:dyDescent="0.25">
      <c r="A63" s="1135" t="s">
        <v>28589</v>
      </c>
      <c r="B63" s="1132">
        <f t="shared" ref="B63:G63" si="20">B726</f>
        <v>0</v>
      </c>
      <c r="C63" s="1134">
        <f t="shared" si="20"/>
        <v>0</v>
      </c>
      <c r="D63" s="1134">
        <f t="shared" si="20"/>
        <v>0</v>
      </c>
      <c r="E63" s="1134">
        <f t="shared" si="20"/>
        <v>27934429</v>
      </c>
      <c r="F63" s="1134">
        <f t="shared" si="20"/>
        <v>0</v>
      </c>
      <c r="G63" s="1134">
        <f t="shared" si="20"/>
        <v>0</v>
      </c>
      <c r="H63" s="1133">
        <f t="shared" si="10"/>
        <v>27934429</v>
      </c>
      <c r="I63" s="1132">
        <f>I726</f>
        <v>0</v>
      </c>
      <c r="J63" s="1134">
        <f>J726</f>
        <v>0</v>
      </c>
      <c r="K63" s="1134">
        <f>K726</f>
        <v>0</v>
      </c>
      <c r="L63" s="1134">
        <f>L726</f>
        <v>3300000</v>
      </c>
      <c r="M63" s="1134">
        <f>M726</f>
        <v>0</v>
      </c>
      <c r="N63" s="1133">
        <f t="shared" si="12"/>
        <v>3300000</v>
      </c>
      <c r="O63" s="1132">
        <f>O726</f>
        <v>0</v>
      </c>
      <c r="P63" s="1131">
        <f t="shared" si="14"/>
        <v>0</v>
      </c>
      <c r="Q63" s="1130">
        <f t="shared" si="15"/>
        <v>31234429</v>
      </c>
      <c r="R63" s="1129">
        <f t="shared" si="16"/>
        <v>3.3171325747905962E-3</v>
      </c>
    </row>
    <row r="64" spans="1:18" ht="13.5" customHeight="1" thickBot="1" x14ac:dyDescent="0.25">
      <c r="A64" s="1128" t="s">
        <v>28588</v>
      </c>
      <c r="B64" s="1125">
        <f t="shared" ref="B64:Q64" si="21">SUM(B50:B63)</f>
        <v>5753388753</v>
      </c>
      <c r="C64" s="1127">
        <f t="shared" si="21"/>
        <v>65851889</v>
      </c>
      <c r="D64" s="1127">
        <f t="shared" si="21"/>
        <v>385712052</v>
      </c>
      <c r="E64" s="1127">
        <f t="shared" si="21"/>
        <v>583321011</v>
      </c>
      <c r="F64" s="1127">
        <f t="shared" si="21"/>
        <v>16800</v>
      </c>
      <c r="G64" s="1127">
        <f t="shared" si="21"/>
        <v>16016946</v>
      </c>
      <c r="H64" s="1126">
        <f t="shared" si="21"/>
        <v>6804307451</v>
      </c>
      <c r="I64" s="1125">
        <f t="shared" si="21"/>
        <v>1609059864</v>
      </c>
      <c r="J64" s="1127">
        <f t="shared" si="21"/>
        <v>615000000</v>
      </c>
      <c r="K64" s="1127">
        <f t="shared" si="21"/>
        <v>0</v>
      </c>
      <c r="L64" s="1127">
        <f t="shared" si="21"/>
        <v>46230061</v>
      </c>
      <c r="M64" s="1127">
        <f t="shared" si="21"/>
        <v>341495679</v>
      </c>
      <c r="N64" s="1126">
        <f t="shared" si="21"/>
        <v>2611785604</v>
      </c>
      <c r="O64" s="1125">
        <f t="shared" si="21"/>
        <v>0</v>
      </c>
      <c r="P64" s="1126">
        <f t="shared" si="21"/>
        <v>0</v>
      </c>
      <c r="Q64" s="1125">
        <f t="shared" si="21"/>
        <v>9416093055</v>
      </c>
      <c r="R64" s="1124">
        <f t="shared" si="16"/>
        <v>1</v>
      </c>
    </row>
    <row r="67" spans="1:20" s="1057" customFormat="1" ht="12" x14ac:dyDescent="0.2">
      <c r="A67" s="1057" t="s">
        <v>28538</v>
      </c>
      <c r="T67" s="1097"/>
    </row>
    <row r="68" spans="1:20" s="1057" customFormat="1" ht="12" x14ac:dyDescent="0.2">
      <c r="A68" s="1057" t="s">
        <v>28537</v>
      </c>
      <c r="T68" s="1097"/>
    </row>
    <row r="69" spans="1:20" s="1057" customFormat="1" ht="12" x14ac:dyDescent="0.2">
      <c r="T69" s="1097"/>
    </row>
    <row r="70" spans="1:20" s="1057" customFormat="1" ht="12" x14ac:dyDescent="0.2">
      <c r="T70" s="1097"/>
    </row>
    <row r="71" spans="1:20" s="1057" customFormat="1" ht="12" x14ac:dyDescent="0.2">
      <c r="T71" s="1097"/>
    </row>
    <row r="72" spans="1:20" s="1057" customFormat="1" ht="12" x14ac:dyDescent="0.2">
      <c r="A72" s="1587" t="s">
        <v>28602</v>
      </c>
      <c r="B72" s="1587"/>
      <c r="C72" s="1587"/>
      <c r="D72" s="1587"/>
      <c r="E72" s="1587"/>
      <c r="F72" s="1587"/>
      <c r="G72" s="1587"/>
      <c r="H72" s="1587"/>
      <c r="I72" s="1587"/>
      <c r="J72" s="1587"/>
      <c r="K72" s="1587"/>
      <c r="L72" s="1587"/>
      <c r="M72" s="1587"/>
      <c r="N72" s="1587"/>
      <c r="O72" s="1587"/>
      <c r="P72" s="1587"/>
      <c r="Q72" s="1587"/>
      <c r="R72" s="1587"/>
      <c r="T72" s="1097"/>
    </row>
    <row r="73" spans="1:20" s="1057" customFormat="1" ht="12" x14ac:dyDescent="0.2">
      <c r="A73" s="1587" t="s">
        <v>627</v>
      </c>
      <c r="B73" s="1587"/>
      <c r="C73" s="1587"/>
      <c r="D73" s="1587"/>
      <c r="E73" s="1587"/>
      <c r="F73" s="1587"/>
      <c r="G73" s="1587"/>
      <c r="H73" s="1587"/>
      <c r="I73" s="1587"/>
      <c r="J73" s="1587"/>
      <c r="K73" s="1587"/>
      <c r="L73" s="1587"/>
      <c r="M73" s="1587"/>
      <c r="N73" s="1587"/>
      <c r="O73" s="1587"/>
      <c r="P73" s="1587"/>
      <c r="Q73" s="1587"/>
      <c r="R73" s="1587"/>
      <c r="T73" s="1097"/>
    </row>
    <row r="74" spans="1:20" s="1057" customFormat="1" ht="12" x14ac:dyDescent="0.2">
      <c r="A74" s="1587" t="s">
        <v>28601</v>
      </c>
      <c r="B74" s="1587"/>
      <c r="C74" s="1587"/>
      <c r="D74" s="1587"/>
      <c r="E74" s="1587"/>
      <c r="F74" s="1587"/>
      <c r="G74" s="1587"/>
      <c r="H74" s="1587"/>
      <c r="I74" s="1587"/>
      <c r="J74" s="1587"/>
      <c r="K74" s="1587"/>
      <c r="L74" s="1587"/>
      <c r="M74" s="1587"/>
      <c r="N74" s="1587"/>
      <c r="O74" s="1587"/>
      <c r="P74" s="1587"/>
      <c r="Q74" s="1587"/>
      <c r="R74" s="1587"/>
      <c r="T74" s="1097"/>
    </row>
    <row r="75" spans="1:20" s="1057" customFormat="1" ht="12" x14ac:dyDescent="0.2">
      <c r="A75" s="1587" t="s">
        <v>28534</v>
      </c>
      <c r="B75" s="1587"/>
      <c r="C75" s="1587"/>
      <c r="D75" s="1587"/>
      <c r="E75" s="1587"/>
      <c r="F75" s="1587"/>
      <c r="G75" s="1587"/>
      <c r="H75" s="1587"/>
      <c r="I75" s="1587"/>
      <c r="J75" s="1587"/>
      <c r="K75" s="1587"/>
      <c r="L75" s="1587"/>
      <c r="M75" s="1587"/>
      <c r="N75" s="1587"/>
      <c r="O75" s="1587"/>
      <c r="P75" s="1587"/>
      <c r="Q75" s="1587"/>
      <c r="R75" s="1587"/>
      <c r="T75" s="1097"/>
    </row>
    <row r="76" spans="1:20" s="1057" customFormat="1" ht="12" x14ac:dyDescent="0.2">
      <c r="T76" s="1097"/>
    </row>
    <row r="77" spans="1:20" s="1057" customFormat="1" ht="12" x14ac:dyDescent="0.2">
      <c r="T77" s="1097"/>
    </row>
    <row r="78" spans="1:20" s="1057" customFormat="1" ht="12" x14ac:dyDescent="0.2">
      <c r="T78" s="1097"/>
    </row>
    <row r="79" spans="1:20" s="1057" customFormat="1" ht="12" x14ac:dyDescent="0.2">
      <c r="A79" s="1095" t="s">
        <v>28555</v>
      </c>
      <c r="B79" s="1095" t="s">
        <v>28554</v>
      </c>
      <c r="C79" s="1095"/>
      <c r="D79" s="1095"/>
      <c r="E79" s="1095"/>
      <c r="F79" s="1095"/>
      <c r="G79" s="1095"/>
      <c r="H79" s="1095"/>
      <c r="I79" s="1095"/>
      <c r="J79" s="1095"/>
      <c r="K79" s="1095"/>
      <c r="L79" s="1095"/>
      <c r="T79" s="1097"/>
    </row>
    <row r="80" spans="1:20" s="1057" customFormat="1" ht="12.75" thickBot="1" x14ac:dyDescent="0.25">
      <c r="A80" s="1092" t="s">
        <v>28532</v>
      </c>
      <c r="B80" s="1092" t="s">
        <v>28539</v>
      </c>
      <c r="C80" s="1092"/>
      <c r="D80" s="1092"/>
      <c r="E80" s="1092"/>
      <c r="F80" s="1092"/>
      <c r="G80" s="1092"/>
      <c r="H80" s="1092"/>
      <c r="I80" s="1092"/>
      <c r="J80" s="1092"/>
      <c r="K80" s="1092"/>
      <c r="L80" s="1092"/>
      <c r="T80" s="1097"/>
    </row>
    <row r="81" spans="1:18" s="1142" customFormat="1" ht="28.35" customHeight="1" thickBot="1" x14ac:dyDescent="0.25">
      <c r="A81" s="1595" t="s">
        <v>28599</v>
      </c>
      <c r="B81" s="1597" t="s">
        <v>28570</v>
      </c>
      <c r="C81" s="1598"/>
      <c r="D81" s="1598"/>
      <c r="E81" s="1598"/>
      <c r="F81" s="1598"/>
      <c r="G81" s="1598"/>
      <c r="H81" s="1599"/>
      <c r="I81" s="1600" t="s">
        <v>28563</v>
      </c>
      <c r="J81" s="1601"/>
      <c r="K81" s="1601"/>
      <c r="L81" s="1601"/>
      <c r="M81" s="1601"/>
      <c r="N81" s="1602"/>
      <c r="O81" s="1597" t="s">
        <v>28557</v>
      </c>
      <c r="P81" s="1599"/>
      <c r="Q81" s="1597" t="s">
        <v>4</v>
      </c>
      <c r="R81" s="1599"/>
    </row>
    <row r="82" spans="1:18" s="1136" customFormat="1" ht="109.5" customHeight="1" thickBot="1" x14ac:dyDescent="0.25">
      <c r="A82" s="1596"/>
      <c r="B82" s="1140" t="s">
        <v>28569</v>
      </c>
      <c r="C82" s="1141" t="s">
        <v>28568</v>
      </c>
      <c r="D82" s="1141" t="s">
        <v>28567</v>
      </c>
      <c r="E82" s="1141" t="s">
        <v>28566</v>
      </c>
      <c r="F82" s="1141" t="s">
        <v>28598</v>
      </c>
      <c r="G82" s="1141" t="s">
        <v>28597</v>
      </c>
      <c r="H82" s="1139" t="s">
        <v>28596</v>
      </c>
      <c r="I82" s="1140" t="s">
        <v>28562</v>
      </c>
      <c r="J82" s="1141" t="s">
        <v>28595</v>
      </c>
      <c r="K82" s="1141" t="s">
        <v>28594</v>
      </c>
      <c r="L82" s="1141" t="s">
        <v>28559</v>
      </c>
      <c r="M82" s="1141" t="s">
        <v>28558</v>
      </c>
      <c r="N82" s="1139" t="s">
        <v>28593</v>
      </c>
      <c r="O82" s="1140" t="s">
        <v>28556</v>
      </c>
      <c r="P82" s="1139" t="s">
        <v>28592</v>
      </c>
      <c r="Q82" s="1138" t="s">
        <v>28591</v>
      </c>
      <c r="R82" s="1137" t="s">
        <v>28590</v>
      </c>
    </row>
    <row r="83" spans="1:18" ht="14.25" customHeight="1" x14ac:dyDescent="0.2">
      <c r="A83" s="1158" t="s">
        <v>28616</v>
      </c>
      <c r="B83" s="1155">
        <f t="shared" ref="B83:G87" si="22">B265</f>
        <v>0</v>
      </c>
      <c r="C83" s="1156">
        <f t="shared" si="22"/>
        <v>8681232</v>
      </c>
      <c r="D83" s="1156">
        <f t="shared" si="22"/>
        <v>2029822</v>
      </c>
      <c r="E83" s="1156">
        <f t="shared" si="22"/>
        <v>16277490</v>
      </c>
      <c r="F83" s="1156">
        <f t="shared" si="22"/>
        <v>2660</v>
      </c>
      <c r="G83" s="1156">
        <f t="shared" si="22"/>
        <v>44500</v>
      </c>
      <c r="H83" s="1150">
        <f t="shared" ref="H83:H96" si="23">SUM(B83:G83)</f>
        <v>27035704</v>
      </c>
      <c r="I83" s="1155">
        <f t="shared" ref="I83:M87" si="24">I265</f>
        <v>0</v>
      </c>
      <c r="J83" s="1156">
        <f t="shared" si="24"/>
        <v>0</v>
      </c>
      <c r="K83" s="1156">
        <f t="shared" si="24"/>
        <v>0</v>
      </c>
      <c r="L83" s="1156">
        <f t="shared" si="24"/>
        <v>13365730</v>
      </c>
      <c r="M83" s="1156">
        <f t="shared" si="24"/>
        <v>0</v>
      </c>
      <c r="N83" s="1150">
        <f t="shared" ref="N83:N96" si="25">SUM(J83:M83)</f>
        <v>13365730</v>
      </c>
      <c r="O83" s="1155">
        <f>O265</f>
        <v>0</v>
      </c>
      <c r="P83" s="1150">
        <f t="shared" ref="P83:P96" si="26">O83</f>
        <v>0</v>
      </c>
      <c r="Q83" s="1149">
        <f t="shared" ref="Q83:Q96" si="27">H83+N83+P83</f>
        <v>40401434</v>
      </c>
      <c r="R83" s="1148">
        <f t="shared" ref="R83:R97" si="28">Q83/$Q$31</f>
        <v>1.1284455494829846E-3</v>
      </c>
    </row>
    <row r="84" spans="1:18" ht="14.25" customHeight="1" x14ac:dyDescent="0.2">
      <c r="A84" s="1157" t="s">
        <v>28615</v>
      </c>
      <c r="B84" s="1155">
        <f t="shared" si="22"/>
        <v>0</v>
      </c>
      <c r="C84" s="1156">
        <f t="shared" si="22"/>
        <v>0</v>
      </c>
      <c r="D84" s="1156">
        <f t="shared" si="22"/>
        <v>0</v>
      </c>
      <c r="E84" s="1156">
        <f t="shared" si="22"/>
        <v>0</v>
      </c>
      <c r="F84" s="1156">
        <f t="shared" si="22"/>
        <v>0</v>
      </c>
      <c r="G84" s="1156">
        <f t="shared" si="22"/>
        <v>0</v>
      </c>
      <c r="H84" s="1152">
        <f t="shared" si="23"/>
        <v>0</v>
      </c>
      <c r="I84" s="1155">
        <f t="shared" si="24"/>
        <v>0</v>
      </c>
      <c r="J84" s="1156">
        <f t="shared" si="24"/>
        <v>0</v>
      </c>
      <c r="K84" s="1156">
        <f t="shared" si="24"/>
        <v>0</v>
      </c>
      <c r="L84" s="1156">
        <f t="shared" si="24"/>
        <v>0</v>
      </c>
      <c r="M84" s="1156">
        <f t="shared" si="24"/>
        <v>0</v>
      </c>
      <c r="N84" s="1152">
        <f t="shared" si="25"/>
        <v>0</v>
      </c>
      <c r="O84" s="1155">
        <f>O266</f>
        <v>0</v>
      </c>
      <c r="P84" s="1150">
        <f t="shared" si="26"/>
        <v>0</v>
      </c>
      <c r="Q84" s="1149">
        <f t="shared" si="27"/>
        <v>0</v>
      </c>
      <c r="R84" s="1148">
        <f t="shared" si="28"/>
        <v>0</v>
      </c>
    </row>
    <row r="85" spans="1:18" ht="22.5" x14ac:dyDescent="0.2">
      <c r="A85" s="1157" t="s">
        <v>28614</v>
      </c>
      <c r="B85" s="1155">
        <f t="shared" si="22"/>
        <v>0</v>
      </c>
      <c r="C85" s="1156">
        <f t="shared" si="22"/>
        <v>0</v>
      </c>
      <c r="D85" s="1156">
        <f t="shared" si="22"/>
        <v>0</v>
      </c>
      <c r="E85" s="1156">
        <f t="shared" si="22"/>
        <v>0</v>
      </c>
      <c r="F85" s="1156">
        <f t="shared" si="22"/>
        <v>0</v>
      </c>
      <c r="G85" s="1156">
        <f t="shared" si="22"/>
        <v>0</v>
      </c>
      <c r="H85" s="1152">
        <f t="shared" si="23"/>
        <v>0</v>
      </c>
      <c r="I85" s="1155">
        <f t="shared" si="24"/>
        <v>0</v>
      </c>
      <c r="J85" s="1156">
        <f t="shared" si="24"/>
        <v>0</v>
      </c>
      <c r="K85" s="1156">
        <f t="shared" si="24"/>
        <v>0</v>
      </c>
      <c r="L85" s="1156">
        <f t="shared" si="24"/>
        <v>0</v>
      </c>
      <c r="M85" s="1156">
        <f t="shared" si="24"/>
        <v>0</v>
      </c>
      <c r="N85" s="1152">
        <f t="shared" si="25"/>
        <v>0</v>
      </c>
      <c r="O85" s="1155">
        <f>O267</f>
        <v>0</v>
      </c>
      <c r="P85" s="1150">
        <f t="shared" si="26"/>
        <v>0</v>
      </c>
      <c r="Q85" s="1149">
        <f t="shared" si="27"/>
        <v>0</v>
      </c>
      <c r="R85" s="1148">
        <f t="shared" si="28"/>
        <v>0</v>
      </c>
    </row>
    <row r="86" spans="1:18" ht="22.5" x14ac:dyDescent="0.2">
      <c r="A86" s="1157" t="s">
        <v>28613</v>
      </c>
      <c r="B86" s="1155">
        <f t="shared" si="22"/>
        <v>0</v>
      </c>
      <c r="C86" s="1156">
        <f t="shared" si="22"/>
        <v>0</v>
      </c>
      <c r="D86" s="1156">
        <f t="shared" si="22"/>
        <v>0</v>
      </c>
      <c r="E86" s="1156">
        <f t="shared" si="22"/>
        <v>0</v>
      </c>
      <c r="F86" s="1156">
        <f t="shared" si="22"/>
        <v>0</v>
      </c>
      <c r="G86" s="1156">
        <f t="shared" si="22"/>
        <v>0</v>
      </c>
      <c r="H86" s="1152">
        <f t="shared" si="23"/>
        <v>0</v>
      </c>
      <c r="I86" s="1155">
        <f t="shared" si="24"/>
        <v>0</v>
      </c>
      <c r="J86" s="1156">
        <f t="shared" si="24"/>
        <v>0</v>
      </c>
      <c r="K86" s="1156">
        <f t="shared" si="24"/>
        <v>0</v>
      </c>
      <c r="L86" s="1156">
        <f t="shared" si="24"/>
        <v>0</v>
      </c>
      <c r="M86" s="1156">
        <f t="shared" si="24"/>
        <v>0</v>
      </c>
      <c r="N86" s="1152">
        <f t="shared" si="25"/>
        <v>0</v>
      </c>
      <c r="O86" s="1155">
        <f>O268</f>
        <v>0</v>
      </c>
      <c r="P86" s="1150">
        <f t="shared" si="26"/>
        <v>0</v>
      </c>
      <c r="Q86" s="1149">
        <f t="shared" si="27"/>
        <v>0</v>
      </c>
      <c r="R86" s="1148">
        <f t="shared" si="28"/>
        <v>0</v>
      </c>
    </row>
    <row r="87" spans="1:18" ht="15" customHeight="1" x14ac:dyDescent="0.2">
      <c r="A87" s="1157" t="s">
        <v>28612</v>
      </c>
      <c r="B87" s="1155">
        <f t="shared" si="22"/>
        <v>0</v>
      </c>
      <c r="C87" s="1156">
        <f t="shared" si="22"/>
        <v>0</v>
      </c>
      <c r="D87" s="1156">
        <f t="shared" si="22"/>
        <v>0</v>
      </c>
      <c r="E87" s="1156">
        <f t="shared" si="22"/>
        <v>0</v>
      </c>
      <c r="F87" s="1156">
        <f t="shared" si="22"/>
        <v>0</v>
      </c>
      <c r="G87" s="1156">
        <f t="shared" si="22"/>
        <v>0</v>
      </c>
      <c r="H87" s="1152">
        <f t="shared" si="23"/>
        <v>0</v>
      </c>
      <c r="I87" s="1155">
        <f t="shared" si="24"/>
        <v>0</v>
      </c>
      <c r="J87" s="1156">
        <f t="shared" si="24"/>
        <v>0</v>
      </c>
      <c r="K87" s="1156">
        <f t="shared" si="24"/>
        <v>0</v>
      </c>
      <c r="L87" s="1156">
        <f t="shared" si="24"/>
        <v>0</v>
      </c>
      <c r="M87" s="1156">
        <f t="shared" si="24"/>
        <v>0</v>
      </c>
      <c r="N87" s="1152">
        <f t="shared" si="25"/>
        <v>0</v>
      </c>
      <c r="O87" s="1155">
        <f>O269</f>
        <v>0</v>
      </c>
      <c r="P87" s="1150">
        <f t="shared" si="26"/>
        <v>0</v>
      </c>
      <c r="Q87" s="1149">
        <f t="shared" si="27"/>
        <v>0</v>
      </c>
      <c r="R87" s="1148">
        <f t="shared" si="28"/>
        <v>0</v>
      </c>
    </row>
    <row r="88" spans="1:18" ht="15" customHeight="1" x14ac:dyDescent="0.2">
      <c r="A88" s="1157" t="s">
        <v>28611</v>
      </c>
      <c r="B88" s="1155"/>
      <c r="C88" s="1156"/>
      <c r="D88" s="1156"/>
      <c r="E88" s="1156"/>
      <c r="F88" s="1156"/>
      <c r="G88" s="1156"/>
      <c r="H88" s="1152">
        <f t="shared" si="23"/>
        <v>0</v>
      </c>
      <c r="I88" s="1155"/>
      <c r="J88" s="1156"/>
      <c r="K88" s="1156"/>
      <c r="L88" s="1156"/>
      <c r="M88" s="1156"/>
      <c r="N88" s="1152">
        <f t="shared" si="25"/>
        <v>0</v>
      </c>
      <c r="O88" s="1155"/>
      <c r="P88" s="1150">
        <f t="shared" si="26"/>
        <v>0</v>
      </c>
      <c r="Q88" s="1149">
        <f t="shared" si="27"/>
        <v>0</v>
      </c>
      <c r="R88" s="1148">
        <f t="shared" si="28"/>
        <v>0</v>
      </c>
    </row>
    <row r="89" spans="1:18" ht="22.5" customHeight="1" x14ac:dyDescent="0.2">
      <c r="A89" s="1135" t="s">
        <v>28610</v>
      </c>
      <c r="B89" s="1132">
        <f t="shared" ref="B89:G89" si="29">B380</f>
        <v>0</v>
      </c>
      <c r="C89" s="1134">
        <f t="shared" si="29"/>
        <v>31556234</v>
      </c>
      <c r="D89" s="1134">
        <f t="shared" si="29"/>
        <v>0</v>
      </c>
      <c r="E89" s="1134">
        <f t="shared" si="29"/>
        <v>84612885</v>
      </c>
      <c r="F89" s="1134">
        <f t="shared" si="29"/>
        <v>72925</v>
      </c>
      <c r="G89" s="1134">
        <f t="shared" si="29"/>
        <v>0</v>
      </c>
      <c r="H89" s="1133">
        <f t="shared" si="23"/>
        <v>116242044</v>
      </c>
      <c r="I89" s="1132">
        <f>I380</f>
        <v>0</v>
      </c>
      <c r="J89" s="1134">
        <f>J380</f>
        <v>0</v>
      </c>
      <c r="K89" s="1134">
        <f>K380</f>
        <v>0</v>
      </c>
      <c r="L89" s="1134">
        <f>L380</f>
        <v>2418000</v>
      </c>
      <c r="M89" s="1134">
        <f>M380</f>
        <v>0</v>
      </c>
      <c r="N89" s="1133">
        <f t="shared" si="25"/>
        <v>2418000</v>
      </c>
      <c r="O89" s="1132">
        <f>O380</f>
        <v>0</v>
      </c>
      <c r="P89" s="1131">
        <f t="shared" si="26"/>
        <v>0</v>
      </c>
      <c r="Q89" s="1130">
        <f t="shared" si="27"/>
        <v>118660044</v>
      </c>
      <c r="R89" s="1129">
        <f t="shared" si="28"/>
        <v>3.3142734129995269E-3</v>
      </c>
    </row>
    <row r="90" spans="1:18" ht="22.5" x14ac:dyDescent="0.2">
      <c r="A90" s="1135" t="s">
        <v>28609</v>
      </c>
      <c r="B90" s="1146">
        <f t="shared" ref="B90:G92" si="30">B442</f>
        <v>0</v>
      </c>
      <c r="C90" s="1145">
        <f t="shared" si="30"/>
        <v>1162565850</v>
      </c>
      <c r="D90" s="1145">
        <f t="shared" si="30"/>
        <v>69667984</v>
      </c>
      <c r="E90" s="1145">
        <f t="shared" si="30"/>
        <v>633749833</v>
      </c>
      <c r="F90" s="1145">
        <f t="shared" si="30"/>
        <v>210256</v>
      </c>
      <c r="G90" s="1145">
        <f t="shared" si="30"/>
        <v>22745034</v>
      </c>
      <c r="H90" s="1133">
        <f t="shared" si="23"/>
        <v>1888938957</v>
      </c>
      <c r="I90" s="1146">
        <f t="shared" ref="I90:M92" si="31">I442</f>
        <v>0</v>
      </c>
      <c r="J90" s="1145">
        <f t="shared" si="31"/>
        <v>0</v>
      </c>
      <c r="K90" s="1145">
        <f t="shared" si="31"/>
        <v>0</v>
      </c>
      <c r="L90" s="1145">
        <f t="shared" si="31"/>
        <v>79275568</v>
      </c>
      <c r="M90" s="1145">
        <f t="shared" si="31"/>
        <v>0</v>
      </c>
      <c r="N90" s="1133">
        <f t="shared" si="25"/>
        <v>79275568</v>
      </c>
      <c r="O90" s="1146">
        <f>O442</f>
        <v>22780243</v>
      </c>
      <c r="P90" s="1133">
        <f t="shared" si="26"/>
        <v>22780243</v>
      </c>
      <c r="Q90" s="1143">
        <f t="shared" si="27"/>
        <v>1990994768</v>
      </c>
      <c r="R90" s="1129">
        <f t="shared" si="28"/>
        <v>5.5610134654960702E-2</v>
      </c>
    </row>
    <row r="91" spans="1:18" ht="15.75" customHeight="1" x14ac:dyDescent="0.2">
      <c r="A91" s="1135" t="s">
        <v>28608</v>
      </c>
      <c r="B91" s="1146">
        <f t="shared" si="30"/>
        <v>0</v>
      </c>
      <c r="C91" s="1145">
        <f t="shared" si="30"/>
        <v>0</v>
      </c>
      <c r="D91" s="1145">
        <f t="shared" si="30"/>
        <v>0</v>
      </c>
      <c r="E91" s="1145">
        <f t="shared" si="30"/>
        <v>2330000</v>
      </c>
      <c r="F91" s="1145">
        <f t="shared" si="30"/>
        <v>0</v>
      </c>
      <c r="G91" s="1145">
        <f t="shared" si="30"/>
        <v>10000</v>
      </c>
      <c r="H91" s="1133">
        <f t="shared" si="23"/>
        <v>2340000</v>
      </c>
      <c r="I91" s="1146">
        <f t="shared" si="31"/>
        <v>0</v>
      </c>
      <c r="J91" s="1145">
        <f t="shared" si="31"/>
        <v>0</v>
      </c>
      <c r="K91" s="1145">
        <f t="shared" si="31"/>
        <v>0</v>
      </c>
      <c r="L91" s="1145">
        <f t="shared" si="31"/>
        <v>29096100</v>
      </c>
      <c r="M91" s="1145">
        <f t="shared" si="31"/>
        <v>0</v>
      </c>
      <c r="N91" s="1133">
        <f t="shared" si="25"/>
        <v>29096100</v>
      </c>
      <c r="O91" s="1146">
        <f>O443</f>
        <v>0</v>
      </c>
      <c r="P91" s="1133">
        <f t="shared" si="26"/>
        <v>0</v>
      </c>
      <c r="Q91" s="1143">
        <f t="shared" si="27"/>
        <v>31436100</v>
      </c>
      <c r="R91" s="1129">
        <f t="shared" si="28"/>
        <v>8.780363374751018E-4</v>
      </c>
    </row>
    <row r="92" spans="1:18" ht="18.75" customHeight="1" x14ac:dyDescent="0.2">
      <c r="A92" s="1135" t="s">
        <v>28607</v>
      </c>
      <c r="B92" s="1146">
        <f t="shared" si="30"/>
        <v>0</v>
      </c>
      <c r="C92" s="1145">
        <f t="shared" si="30"/>
        <v>0</v>
      </c>
      <c r="D92" s="1145">
        <f t="shared" si="30"/>
        <v>0</v>
      </c>
      <c r="E92" s="1145">
        <f t="shared" si="30"/>
        <v>4000</v>
      </c>
      <c r="F92" s="1145">
        <f t="shared" si="30"/>
        <v>0</v>
      </c>
      <c r="G92" s="1145">
        <f t="shared" si="30"/>
        <v>0</v>
      </c>
      <c r="H92" s="1133">
        <f t="shared" si="23"/>
        <v>4000</v>
      </c>
      <c r="I92" s="1146">
        <f t="shared" si="31"/>
        <v>0</v>
      </c>
      <c r="J92" s="1145">
        <f t="shared" si="31"/>
        <v>0</v>
      </c>
      <c r="K92" s="1145">
        <f t="shared" si="31"/>
        <v>0</v>
      </c>
      <c r="L92" s="1145">
        <f t="shared" si="31"/>
        <v>60786828</v>
      </c>
      <c r="M92" s="1145">
        <f t="shared" si="31"/>
        <v>0</v>
      </c>
      <c r="N92" s="1133">
        <f t="shared" si="25"/>
        <v>60786828</v>
      </c>
      <c r="O92" s="1146">
        <f>O444</f>
        <v>0</v>
      </c>
      <c r="P92" s="1133">
        <f t="shared" si="26"/>
        <v>0</v>
      </c>
      <c r="Q92" s="1143">
        <f t="shared" si="27"/>
        <v>60790828</v>
      </c>
      <c r="R92" s="1129">
        <f t="shared" si="28"/>
        <v>1.6979382292714067E-3</v>
      </c>
    </row>
    <row r="93" spans="1:18" ht="14.25" customHeight="1" x14ac:dyDescent="0.2">
      <c r="A93" s="1135" t="s">
        <v>28606</v>
      </c>
      <c r="B93" s="1146">
        <f t="shared" ref="B93:G93" si="32">B506</f>
        <v>0</v>
      </c>
      <c r="C93" s="1145">
        <f t="shared" si="32"/>
        <v>31881147</v>
      </c>
      <c r="D93" s="1145">
        <f t="shared" si="32"/>
        <v>7982846</v>
      </c>
      <c r="E93" s="1145">
        <f t="shared" si="32"/>
        <v>23062925</v>
      </c>
      <c r="F93" s="1145">
        <f t="shared" si="32"/>
        <v>247229</v>
      </c>
      <c r="G93" s="1145">
        <f t="shared" si="32"/>
        <v>74000</v>
      </c>
      <c r="H93" s="1133">
        <f t="shared" si="23"/>
        <v>63248147</v>
      </c>
      <c r="I93" s="1146">
        <f>I506</f>
        <v>0</v>
      </c>
      <c r="J93" s="1145">
        <f>J506</f>
        <v>0</v>
      </c>
      <c r="K93" s="1145">
        <f>K506</f>
        <v>0</v>
      </c>
      <c r="L93" s="1145">
        <f>L506</f>
        <v>587142</v>
      </c>
      <c r="M93" s="1145">
        <f>M506</f>
        <v>0</v>
      </c>
      <c r="N93" s="1133">
        <f t="shared" si="25"/>
        <v>587142</v>
      </c>
      <c r="O93" s="1146">
        <f>O506</f>
        <v>0</v>
      </c>
      <c r="P93" s="1133">
        <f t="shared" si="26"/>
        <v>0</v>
      </c>
      <c r="Q93" s="1143">
        <f t="shared" si="27"/>
        <v>63835289</v>
      </c>
      <c r="R93" s="1129">
        <f t="shared" si="28"/>
        <v>1.7829725492419434E-3</v>
      </c>
    </row>
    <row r="94" spans="1:18" ht="19.5" customHeight="1" x14ac:dyDescent="0.2">
      <c r="A94" s="1135" t="s">
        <v>28605</v>
      </c>
      <c r="B94" s="1146">
        <f t="shared" ref="B94:G94" si="33">B566</f>
        <v>0</v>
      </c>
      <c r="C94" s="1145">
        <f t="shared" si="33"/>
        <v>0</v>
      </c>
      <c r="D94" s="1145">
        <f t="shared" si="33"/>
        <v>0</v>
      </c>
      <c r="E94" s="1145">
        <f t="shared" si="33"/>
        <v>39599684</v>
      </c>
      <c r="F94" s="1145">
        <f t="shared" si="33"/>
        <v>0</v>
      </c>
      <c r="G94" s="1145">
        <f t="shared" si="33"/>
        <v>0</v>
      </c>
      <c r="H94" s="1133">
        <f t="shared" si="23"/>
        <v>39599684</v>
      </c>
      <c r="I94" s="1146">
        <f>I566</f>
        <v>0</v>
      </c>
      <c r="J94" s="1145">
        <f>J566</f>
        <v>0</v>
      </c>
      <c r="K94" s="1145">
        <f>K566</f>
        <v>0</v>
      </c>
      <c r="L94" s="1145">
        <f>L566</f>
        <v>2014214</v>
      </c>
      <c r="M94" s="1145">
        <f>M566</f>
        <v>0</v>
      </c>
      <c r="N94" s="1133">
        <f t="shared" si="25"/>
        <v>2014214</v>
      </c>
      <c r="O94" s="1146">
        <f>O566</f>
        <v>0</v>
      </c>
      <c r="P94" s="1131">
        <f t="shared" si="26"/>
        <v>0</v>
      </c>
      <c r="Q94" s="1130">
        <f t="shared" si="27"/>
        <v>41613898</v>
      </c>
      <c r="R94" s="1129">
        <f t="shared" si="28"/>
        <v>1.1623106742879195E-3</v>
      </c>
    </row>
    <row r="95" spans="1:18" ht="14.25" customHeight="1" x14ac:dyDescent="0.2">
      <c r="A95" s="1135" t="s">
        <v>28604</v>
      </c>
      <c r="B95" s="1146">
        <f t="shared" ref="B95:G95" si="34">B666</f>
        <v>0</v>
      </c>
      <c r="C95" s="1145">
        <f t="shared" si="34"/>
        <v>69724148</v>
      </c>
      <c r="D95" s="1145">
        <f t="shared" si="34"/>
        <v>4923753</v>
      </c>
      <c r="E95" s="1145">
        <f t="shared" si="34"/>
        <v>211112497</v>
      </c>
      <c r="F95" s="1145">
        <f t="shared" si="34"/>
        <v>0</v>
      </c>
      <c r="G95" s="1145">
        <f t="shared" si="34"/>
        <v>1500000</v>
      </c>
      <c r="H95" s="1133">
        <f t="shared" si="23"/>
        <v>287260398</v>
      </c>
      <c r="I95" s="1146">
        <f>I666</f>
        <v>0</v>
      </c>
      <c r="J95" s="1145">
        <f>J666</f>
        <v>0</v>
      </c>
      <c r="K95" s="1145">
        <f>K666</f>
        <v>0</v>
      </c>
      <c r="L95" s="1145">
        <f>L666</f>
        <v>0</v>
      </c>
      <c r="M95" s="1145">
        <f>M666</f>
        <v>0</v>
      </c>
      <c r="N95" s="1133">
        <f t="shared" si="25"/>
        <v>0</v>
      </c>
      <c r="O95" s="1146">
        <f>O666</f>
        <v>0</v>
      </c>
      <c r="P95" s="1131">
        <f t="shared" si="26"/>
        <v>0</v>
      </c>
      <c r="Q95" s="1130">
        <f t="shared" si="27"/>
        <v>287260398</v>
      </c>
      <c r="R95" s="1129">
        <f t="shared" si="28"/>
        <v>8.0234210910882734E-3</v>
      </c>
    </row>
    <row r="96" spans="1:18" ht="14.25" customHeight="1" thickBot="1" x14ac:dyDescent="0.25">
      <c r="A96" s="1135" t="s">
        <v>28589</v>
      </c>
      <c r="B96" s="1146">
        <f t="shared" ref="B96:G96" si="35">B746</f>
        <v>0</v>
      </c>
      <c r="C96" s="1145">
        <f t="shared" si="35"/>
        <v>0</v>
      </c>
      <c r="D96" s="1145">
        <f t="shared" si="35"/>
        <v>0</v>
      </c>
      <c r="E96" s="1145">
        <f t="shared" si="35"/>
        <v>334136</v>
      </c>
      <c r="F96" s="1145">
        <f t="shared" si="35"/>
        <v>0</v>
      </c>
      <c r="G96" s="1145">
        <f t="shared" si="35"/>
        <v>77000</v>
      </c>
      <c r="H96" s="1133">
        <f t="shared" si="23"/>
        <v>411136</v>
      </c>
      <c r="I96" s="1146">
        <f>I746</f>
        <v>0</v>
      </c>
      <c r="J96" s="1145">
        <f>J746</f>
        <v>0</v>
      </c>
      <c r="K96" s="1145">
        <f>K746</f>
        <v>0</v>
      </c>
      <c r="L96" s="1145">
        <f>L746</f>
        <v>1332032</v>
      </c>
      <c r="M96" s="1145">
        <f>M746</f>
        <v>0</v>
      </c>
      <c r="N96" s="1133">
        <f t="shared" si="25"/>
        <v>1332032</v>
      </c>
      <c r="O96" s="1146">
        <f>O746</f>
        <v>0</v>
      </c>
      <c r="P96" s="1131">
        <f t="shared" si="26"/>
        <v>0</v>
      </c>
      <c r="Q96" s="1130">
        <f t="shared" si="27"/>
        <v>1743168</v>
      </c>
      <c r="R96" s="1129">
        <f t="shared" si="28"/>
        <v>4.8688127545204343E-5</v>
      </c>
    </row>
    <row r="97" spans="1:20" ht="13.5" customHeight="1" thickBot="1" x14ac:dyDescent="0.25">
      <c r="A97" s="1128" t="s">
        <v>28588</v>
      </c>
      <c r="B97" s="1125">
        <f t="shared" ref="B97:Q97" si="36">SUM(B83:B96)</f>
        <v>0</v>
      </c>
      <c r="C97" s="1127">
        <f t="shared" si="36"/>
        <v>1304408611</v>
      </c>
      <c r="D97" s="1127">
        <f t="shared" si="36"/>
        <v>84604405</v>
      </c>
      <c r="E97" s="1127">
        <f t="shared" si="36"/>
        <v>1011083450</v>
      </c>
      <c r="F97" s="1127">
        <f t="shared" si="36"/>
        <v>533070</v>
      </c>
      <c r="G97" s="1127">
        <f t="shared" si="36"/>
        <v>24450534</v>
      </c>
      <c r="H97" s="1126">
        <f t="shared" si="36"/>
        <v>2425080070</v>
      </c>
      <c r="I97" s="1125">
        <f t="shared" si="36"/>
        <v>0</v>
      </c>
      <c r="J97" s="1127">
        <f t="shared" si="36"/>
        <v>0</v>
      </c>
      <c r="K97" s="1127">
        <f t="shared" si="36"/>
        <v>0</v>
      </c>
      <c r="L97" s="1127">
        <f t="shared" si="36"/>
        <v>188875614</v>
      </c>
      <c r="M97" s="1127">
        <f t="shared" si="36"/>
        <v>0</v>
      </c>
      <c r="N97" s="1126">
        <f t="shared" si="36"/>
        <v>188875614</v>
      </c>
      <c r="O97" s="1125">
        <f t="shared" si="36"/>
        <v>22780243</v>
      </c>
      <c r="P97" s="1126">
        <f t="shared" si="36"/>
        <v>22780243</v>
      </c>
      <c r="Q97" s="1125">
        <f t="shared" si="36"/>
        <v>2636735927</v>
      </c>
      <c r="R97" s="1124">
        <f t="shared" si="28"/>
        <v>7.3646220626353065E-2</v>
      </c>
    </row>
    <row r="100" spans="1:20" s="1057" customFormat="1" ht="12" x14ac:dyDescent="0.2">
      <c r="A100" s="1057" t="s">
        <v>28538</v>
      </c>
      <c r="T100" s="1097"/>
    </row>
    <row r="101" spans="1:20" s="1057" customFormat="1" ht="12" x14ac:dyDescent="0.2">
      <c r="A101" s="1057" t="s">
        <v>28537</v>
      </c>
      <c r="T101" s="1097"/>
    </row>
    <row r="102" spans="1:20" s="1057" customFormat="1" ht="12" x14ac:dyDescent="0.2">
      <c r="T102" s="1097"/>
    </row>
    <row r="103" spans="1:20" s="1057" customFormat="1" ht="12" x14ac:dyDescent="0.2">
      <c r="T103" s="1097"/>
    </row>
    <row r="104" spans="1:20" s="1057" customFormat="1" ht="12" x14ac:dyDescent="0.2">
      <c r="T104" s="1097"/>
    </row>
    <row r="105" spans="1:20" s="1057" customFormat="1" ht="12" x14ac:dyDescent="0.2">
      <c r="A105" s="1587" t="s">
        <v>28602</v>
      </c>
      <c r="B105" s="1587"/>
      <c r="C105" s="1587"/>
      <c r="D105" s="1587"/>
      <c r="E105" s="1587"/>
      <c r="F105" s="1587"/>
      <c r="G105" s="1587"/>
      <c r="H105" s="1587"/>
      <c r="I105" s="1587"/>
      <c r="J105" s="1587"/>
      <c r="K105" s="1587"/>
      <c r="L105" s="1587"/>
      <c r="M105" s="1587"/>
      <c r="N105" s="1587"/>
      <c r="O105" s="1587"/>
      <c r="P105" s="1587"/>
      <c r="Q105" s="1587"/>
      <c r="R105" s="1587"/>
      <c r="T105" s="1097"/>
    </row>
    <row r="106" spans="1:20" s="1057" customFormat="1" ht="12" x14ac:dyDescent="0.2">
      <c r="A106" s="1587" t="s">
        <v>627</v>
      </c>
      <c r="B106" s="1587"/>
      <c r="C106" s="1587"/>
      <c r="D106" s="1587"/>
      <c r="E106" s="1587"/>
      <c r="F106" s="1587"/>
      <c r="G106" s="1587"/>
      <c r="H106" s="1587"/>
      <c r="I106" s="1587"/>
      <c r="J106" s="1587"/>
      <c r="K106" s="1587"/>
      <c r="L106" s="1587"/>
      <c r="M106" s="1587"/>
      <c r="N106" s="1587"/>
      <c r="O106" s="1587"/>
      <c r="P106" s="1587"/>
      <c r="Q106" s="1587"/>
      <c r="R106" s="1587"/>
      <c r="T106" s="1097"/>
    </row>
    <row r="107" spans="1:20" s="1057" customFormat="1" ht="12" x14ac:dyDescent="0.2">
      <c r="A107" s="1587" t="s">
        <v>28601</v>
      </c>
      <c r="B107" s="1587"/>
      <c r="C107" s="1587"/>
      <c r="D107" s="1587"/>
      <c r="E107" s="1587"/>
      <c r="F107" s="1587"/>
      <c r="G107" s="1587"/>
      <c r="H107" s="1587"/>
      <c r="I107" s="1587"/>
      <c r="J107" s="1587"/>
      <c r="K107" s="1587"/>
      <c r="L107" s="1587"/>
      <c r="M107" s="1587"/>
      <c r="N107" s="1587"/>
      <c r="O107" s="1587"/>
      <c r="P107" s="1587"/>
      <c r="Q107" s="1587"/>
      <c r="R107" s="1587"/>
      <c r="T107" s="1097"/>
    </row>
    <row r="108" spans="1:20" s="1057" customFormat="1" ht="12" x14ac:dyDescent="0.2">
      <c r="A108" s="1587" t="s">
        <v>28534</v>
      </c>
      <c r="B108" s="1587"/>
      <c r="C108" s="1587"/>
      <c r="D108" s="1587"/>
      <c r="E108" s="1587"/>
      <c r="F108" s="1587"/>
      <c r="G108" s="1587"/>
      <c r="H108" s="1587"/>
      <c r="I108" s="1587"/>
      <c r="J108" s="1587"/>
      <c r="K108" s="1587"/>
      <c r="L108" s="1587"/>
      <c r="M108" s="1587"/>
      <c r="N108" s="1587"/>
      <c r="O108" s="1587"/>
      <c r="P108" s="1587"/>
      <c r="Q108" s="1587"/>
      <c r="R108" s="1587"/>
      <c r="T108" s="1097"/>
    </row>
    <row r="109" spans="1:20" s="1057" customFormat="1" ht="12" x14ac:dyDescent="0.2">
      <c r="T109" s="1097"/>
    </row>
    <row r="110" spans="1:20" s="1057" customFormat="1" ht="12" x14ac:dyDescent="0.2">
      <c r="T110" s="1097"/>
    </row>
    <row r="111" spans="1:20" s="1057" customFormat="1" ht="12" x14ac:dyDescent="0.2">
      <c r="T111" s="1097"/>
    </row>
    <row r="112" spans="1:20" s="1057" customFormat="1" ht="12" x14ac:dyDescent="0.2">
      <c r="A112" s="1095" t="s">
        <v>28555</v>
      </c>
      <c r="B112" s="1095" t="s">
        <v>28554</v>
      </c>
      <c r="C112" s="1095"/>
      <c r="D112" s="1095"/>
      <c r="E112" s="1095"/>
      <c r="F112" s="1095"/>
      <c r="G112" s="1095"/>
      <c r="H112" s="1095"/>
      <c r="I112" s="1095"/>
      <c r="J112" s="1095"/>
      <c r="K112" s="1095"/>
      <c r="L112" s="1095"/>
      <c r="T112" s="1097"/>
    </row>
    <row r="113" spans="1:20" s="1057" customFormat="1" ht="12.75" thickBot="1" x14ac:dyDescent="0.25">
      <c r="A113" s="1092" t="s">
        <v>28532</v>
      </c>
      <c r="B113" s="1092" t="s">
        <v>28531</v>
      </c>
      <c r="C113" s="1092"/>
      <c r="D113" s="1092"/>
      <c r="E113" s="1092"/>
      <c r="F113" s="1092"/>
      <c r="G113" s="1092"/>
      <c r="H113" s="1092"/>
      <c r="I113" s="1092"/>
      <c r="J113" s="1092"/>
      <c r="K113" s="1092"/>
      <c r="L113" s="1092"/>
      <c r="T113" s="1097"/>
    </row>
    <row r="114" spans="1:20" s="1142" customFormat="1" ht="28.35" customHeight="1" thickBot="1" x14ac:dyDescent="0.25">
      <c r="A114" s="1595" t="s">
        <v>28599</v>
      </c>
      <c r="B114" s="1597" t="s">
        <v>28570</v>
      </c>
      <c r="C114" s="1598"/>
      <c r="D114" s="1598"/>
      <c r="E114" s="1598"/>
      <c r="F114" s="1598"/>
      <c r="G114" s="1598"/>
      <c r="H114" s="1599"/>
      <c r="I114" s="1600" t="s">
        <v>28563</v>
      </c>
      <c r="J114" s="1601"/>
      <c r="K114" s="1601"/>
      <c r="L114" s="1601"/>
      <c r="M114" s="1601"/>
      <c r="N114" s="1602"/>
      <c r="O114" s="1597" t="s">
        <v>28557</v>
      </c>
      <c r="P114" s="1599"/>
      <c r="Q114" s="1597" t="s">
        <v>4</v>
      </c>
      <c r="R114" s="1599"/>
    </row>
    <row r="115" spans="1:20" s="1136" customFormat="1" ht="109.5" customHeight="1" thickBot="1" x14ac:dyDescent="0.25">
      <c r="A115" s="1596"/>
      <c r="B115" s="1140" t="s">
        <v>28569</v>
      </c>
      <c r="C115" s="1141" t="s">
        <v>28568</v>
      </c>
      <c r="D115" s="1141" t="s">
        <v>28567</v>
      </c>
      <c r="E115" s="1141" t="s">
        <v>28566</v>
      </c>
      <c r="F115" s="1141" t="s">
        <v>28598</v>
      </c>
      <c r="G115" s="1141" t="s">
        <v>28597</v>
      </c>
      <c r="H115" s="1139" t="s">
        <v>28596</v>
      </c>
      <c r="I115" s="1140" t="s">
        <v>28562</v>
      </c>
      <c r="J115" s="1141" t="s">
        <v>28595</v>
      </c>
      <c r="K115" s="1141" t="s">
        <v>28594</v>
      </c>
      <c r="L115" s="1141" t="s">
        <v>28559</v>
      </c>
      <c r="M115" s="1141" t="s">
        <v>28558</v>
      </c>
      <c r="N115" s="1139" t="s">
        <v>28593</v>
      </c>
      <c r="O115" s="1140" t="s">
        <v>28556</v>
      </c>
      <c r="P115" s="1139" t="s">
        <v>28592</v>
      </c>
      <c r="Q115" s="1138" t="s">
        <v>28591</v>
      </c>
      <c r="R115" s="1137" t="s">
        <v>28590</v>
      </c>
    </row>
    <row r="116" spans="1:20" ht="14.25" customHeight="1" x14ac:dyDescent="0.2">
      <c r="A116" s="1158" t="s">
        <v>28616</v>
      </c>
      <c r="B116" s="1155">
        <f t="shared" ref="B116:G121" si="37">B290</f>
        <v>200000000</v>
      </c>
      <c r="C116" s="1156">
        <f t="shared" si="37"/>
        <v>0</v>
      </c>
      <c r="D116" s="1156">
        <f t="shared" si="37"/>
        <v>0</v>
      </c>
      <c r="E116" s="1156">
        <f t="shared" si="37"/>
        <v>0</v>
      </c>
      <c r="F116" s="1156">
        <f t="shared" si="37"/>
        <v>0</v>
      </c>
      <c r="G116" s="1156">
        <f t="shared" si="37"/>
        <v>0</v>
      </c>
      <c r="H116" s="1150">
        <f t="shared" ref="H116:H129" si="38">SUM(B116:G116)</f>
        <v>200000000</v>
      </c>
      <c r="I116" s="1155">
        <f t="shared" ref="I116:M121" si="39">I290</f>
        <v>382122507</v>
      </c>
      <c r="J116" s="1156">
        <f t="shared" si="39"/>
        <v>1243000000</v>
      </c>
      <c r="K116" s="1156">
        <f t="shared" si="39"/>
        <v>0</v>
      </c>
      <c r="L116" s="1156">
        <f t="shared" si="39"/>
        <v>0</v>
      </c>
      <c r="M116" s="1156">
        <f t="shared" si="39"/>
        <v>0</v>
      </c>
      <c r="N116" s="1150">
        <f t="shared" ref="N116:N129" si="40">SUM(J116:M116)</f>
        <v>1243000000</v>
      </c>
      <c r="O116" s="1155">
        <f t="shared" ref="O116:O121" si="41">O290</f>
        <v>0</v>
      </c>
      <c r="P116" s="1150">
        <f t="shared" ref="P116:P129" si="42">O116</f>
        <v>0</v>
      </c>
      <c r="Q116" s="1149">
        <f t="shared" ref="Q116:Q129" si="43">H116+N116+P116</f>
        <v>1443000000</v>
      </c>
      <c r="R116" s="1148">
        <f t="shared" ref="R116:R130" si="44">Q116/$Q$31</f>
        <v>4.0304186428232892E-2</v>
      </c>
    </row>
    <row r="117" spans="1:20" ht="14.25" customHeight="1" x14ac:dyDescent="0.2">
      <c r="A117" s="1157" t="s">
        <v>28615</v>
      </c>
      <c r="B117" s="1155">
        <f t="shared" si="37"/>
        <v>0</v>
      </c>
      <c r="C117" s="1156">
        <f t="shared" si="37"/>
        <v>0</v>
      </c>
      <c r="D117" s="1156">
        <f t="shared" si="37"/>
        <v>0</v>
      </c>
      <c r="E117" s="1156">
        <f t="shared" si="37"/>
        <v>276800000</v>
      </c>
      <c r="F117" s="1156">
        <f t="shared" si="37"/>
        <v>0</v>
      </c>
      <c r="G117" s="1156">
        <f t="shared" si="37"/>
        <v>0</v>
      </c>
      <c r="H117" s="1152">
        <f t="shared" si="38"/>
        <v>276800000</v>
      </c>
      <c r="I117" s="1155">
        <f t="shared" si="39"/>
        <v>0</v>
      </c>
      <c r="J117" s="1156">
        <f t="shared" si="39"/>
        <v>0</v>
      </c>
      <c r="K117" s="1156">
        <f t="shared" si="39"/>
        <v>0</v>
      </c>
      <c r="L117" s="1156">
        <f t="shared" si="39"/>
        <v>0</v>
      </c>
      <c r="M117" s="1156">
        <f t="shared" si="39"/>
        <v>0</v>
      </c>
      <c r="N117" s="1152">
        <f t="shared" si="40"/>
        <v>0</v>
      </c>
      <c r="O117" s="1155">
        <f t="shared" si="41"/>
        <v>14334406844</v>
      </c>
      <c r="P117" s="1150">
        <f t="shared" si="42"/>
        <v>14334406844</v>
      </c>
      <c r="Q117" s="1149">
        <f t="shared" si="43"/>
        <v>14611206844</v>
      </c>
      <c r="R117" s="1148">
        <f t="shared" si="44"/>
        <v>0.40810312167848117</v>
      </c>
    </row>
    <row r="118" spans="1:20" ht="22.5" x14ac:dyDescent="0.2">
      <c r="A118" s="1157" t="s">
        <v>28614</v>
      </c>
      <c r="B118" s="1155">
        <f t="shared" si="37"/>
        <v>0</v>
      </c>
      <c r="C118" s="1156">
        <f t="shared" si="37"/>
        <v>0</v>
      </c>
      <c r="D118" s="1156">
        <f t="shared" si="37"/>
        <v>0</v>
      </c>
      <c r="E118" s="1156">
        <f t="shared" si="37"/>
        <v>0</v>
      </c>
      <c r="F118" s="1156">
        <f t="shared" si="37"/>
        <v>0</v>
      </c>
      <c r="G118" s="1156">
        <f t="shared" si="37"/>
        <v>0</v>
      </c>
      <c r="H118" s="1152">
        <f t="shared" si="38"/>
        <v>0</v>
      </c>
      <c r="I118" s="1155">
        <f t="shared" si="39"/>
        <v>0</v>
      </c>
      <c r="J118" s="1156">
        <f t="shared" si="39"/>
        <v>0</v>
      </c>
      <c r="K118" s="1156">
        <f t="shared" si="39"/>
        <v>0</v>
      </c>
      <c r="L118" s="1156">
        <f t="shared" si="39"/>
        <v>0</v>
      </c>
      <c r="M118" s="1156">
        <f t="shared" si="39"/>
        <v>0</v>
      </c>
      <c r="N118" s="1152">
        <f t="shared" si="40"/>
        <v>0</v>
      </c>
      <c r="O118" s="1155">
        <f t="shared" si="41"/>
        <v>0</v>
      </c>
      <c r="P118" s="1150">
        <f t="shared" si="42"/>
        <v>0</v>
      </c>
      <c r="Q118" s="1149">
        <f t="shared" si="43"/>
        <v>0</v>
      </c>
      <c r="R118" s="1148">
        <f t="shared" si="44"/>
        <v>0</v>
      </c>
    </row>
    <row r="119" spans="1:20" ht="22.5" x14ac:dyDescent="0.2">
      <c r="A119" s="1157" t="s">
        <v>28613</v>
      </c>
      <c r="B119" s="1155">
        <f t="shared" si="37"/>
        <v>0</v>
      </c>
      <c r="C119" s="1156">
        <f t="shared" si="37"/>
        <v>0</v>
      </c>
      <c r="D119" s="1156">
        <f t="shared" si="37"/>
        <v>0</v>
      </c>
      <c r="E119" s="1156">
        <f t="shared" si="37"/>
        <v>0</v>
      </c>
      <c r="F119" s="1156">
        <f t="shared" si="37"/>
        <v>0</v>
      </c>
      <c r="G119" s="1156">
        <f t="shared" si="37"/>
        <v>0</v>
      </c>
      <c r="H119" s="1152">
        <f t="shared" si="38"/>
        <v>0</v>
      </c>
      <c r="I119" s="1155">
        <f t="shared" si="39"/>
        <v>0</v>
      </c>
      <c r="J119" s="1156">
        <f t="shared" si="39"/>
        <v>0</v>
      </c>
      <c r="K119" s="1156">
        <f t="shared" si="39"/>
        <v>0</v>
      </c>
      <c r="L119" s="1156">
        <f t="shared" si="39"/>
        <v>0</v>
      </c>
      <c r="M119" s="1156">
        <f t="shared" si="39"/>
        <v>0</v>
      </c>
      <c r="N119" s="1152">
        <f t="shared" si="40"/>
        <v>0</v>
      </c>
      <c r="O119" s="1155">
        <f t="shared" si="41"/>
        <v>0</v>
      </c>
      <c r="P119" s="1150">
        <f t="shared" si="42"/>
        <v>0</v>
      </c>
      <c r="Q119" s="1149">
        <f t="shared" si="43"/>
        <v>0</v>
      </c>
      <c r="R119" s="1148">
        <f t="shared" si="44"/>
        <v>0</v>
      </c>
    </row>
    <row r="120" spans="1:20" ht="15" customHeight="1" x14ac:dyDescent="0.2">
      <c r="A120" s="1157" t="s">
        <v>28612</v>
      </c>
      <c r="B120" s="1155">
        <f t="shared" si="37"/>
        <v>0</v>
      </c>
      <c r="C120" s="1156">
        <f t="shared" si="37"/>
        <v>0</v>
      </c>
      <c r="D120" s="1156">
        <f t="shared" si="37"/>
        <v>0</v>
      </c>
      <c r="E120" s="1156">
        <f t="shared" si="37"/>
        <v>0</v>
      </c>
      <c r="F120" s="1156">
        <f t="shared" si="37"/>
        <v>0</v>
      </c>
      <c r="G120" s="1156">
        <f t="shared" si="37"/>
        <v>0</v>
      </c>
      <c r="H120" s="1152">
        <f t="shared" si="38"/>
        <v>0</v>
      </c>
      <c r="I120" s="1155">
        <f t="shared" si="39"/>
        <v>0</v>
      </c>
      <c r="J120" s="1156">
        <f t="shared" si="39"/>
        <v>0</v>
      </c>
      <c r="K120" s="1156">
        <f t="shared" si="39"/>
        <v>0</v>
      </c>
      <c r="L120" s="1156">
        <f t="shared" si="39"/>
        <v>0</v>
      </c>
      <c r="M120" s="1156">
        <f t="shared" si="39"/>
        <v>0</v>
      </c>
      <c r="N120" s="1152">
        <f t="shared" si="40"/>
        <v>0</v>
      </c>
      <c r="O120" s="1155">
        <f t="shared" si="41"/>
        <v>0</v>
      </c>
      <c r="P120" s="1150">
        <f t="shared" si="42"/>
        <v>0</v>
      </c>
      <c r="Q120" s="1149">
        <f t="shared" si="43"/>
        <v>0</v>
      </c>
      <c r="R120" s="1148">
        <f t="shared" si="44"/>
        <v>0</v>
      </c>
    </row>
    <row r="121" spans="1:20" ht="15" customHeight="1" x14ac:dyDescent="0.2">
      <c r="A121" s="1157" t="s">
        <v>28611</v>
      </c>
      <c r="B121" s="1155">
        <f t="shared" si="37"/>
        <v>0</v>
      </c>
      <c r="C121" s="1156">
        <f t="shared" si="37"/>
        <v>0</v>
      </c>
      <c r="D121" s="1156">
        <f t="shared" si="37"/>
        <v>0</v>
      </c>
      <c r="E121" s="1156">
        <f t="shared" si="37"/>
        <v>0</v>
      </c>
      <c r="F121" s="1156">
        <f t="shared" si="37"/>
        <v>0</v>
      </c>
      <c r="G121" s="1156">
        <f t="shared" si="37"/>
        <v>0</v>
      </c>
      <c r="H121" s="1152">
        <f t="shared" si="38"/>
        <v>0</v>
      </c>
      <c r="I121" s="1155">
        <f t="shared" si="39"/>
        <v>0</v>
      </c>
      <c r="J121" s="1156">
        <f t="shared" si="39"/>
        <v>0</v>
      </c>
      <c r="K121" s="1156">
        <f t="shared" si="39"/>
        <v>0</v>
      </c>
      <c r="L121" s="1156">
        <f t="shared" si="39"/>
        <v>41047125</v>
      </c>
      <c r="M121" s="1156">
        <f t="shared" si="39"/>
        <v>0</v>
      </c>
      <c r="N121" s="1152">
        <f t="shared" si="40"/>
        <v>41047125</v>
      </c>
      <c r="O121" s="1155">
        <f t="shared" si="41"/>
        <v>0</v>
      </c>
      <c r="P121" s="1150">
        <f t="shared" si="42"/>
        <v>0</v>
      </c>
      <c r="Q121" s="1149">
        <f t="shared" si="43"/>
        <v>41047125</v>
      </c>
      <c r="R121" s="1148">
        <f t="shared" si="44"/>
        <v>1.1464802344719189E-3</v>
      </c>
    </row>
    <row r="122" spans="1:20" ht="22.5" customHeight="1" x14ac:dyDescent="0.2">
      <c r="A122" s="1135" t="s">
        <v>28610</v>
      </c>
      <c r="B122" s="1146"/>
      <c r="C122" s="1145"/>
      <c r="D122" s="1145"/>
      <c r="E122" s="1145"/>
      <c r="F122" s="1145"/>
      <c r="G122" s="1145"/>
      <c r="H122" s="1133">
        <f t="shared" si="38"/>
        <v>0</v>
      </c>
      <c r="I122" s="1146"/>
      <c r="J122" s="1145"/>
      <c r="K122" s="1145"/>
      <c r="L122" s="1145"/>
      <c r="M122" s="1145"/>
      <c r="N122" s="1133">
        <f t="shared" si="40"/>
        <v>0</v>
      </c>
      <c r="O122" s="1146"/>
      <c r="P122" s="1131">
        <f t="shared" si="42"/>
        <v>0</v>
      </c>
      <c r="Q122" s="1130">
        <f t="shared" si="43"/>
        <v>0</v>
      </c>
      <c r="R122" s="1129">
        <f t="shared" si="44"/>
        <v>0</v>
      </c>
    </row>
    <row r="123" spans="1:20" ht="22.5" x14ac:dyDescent="0.2">
      <c r="A123" s="1135" t="s">
        <v>28609</v>
      </c>
      <c r="B123" s="1146"/>
      <c r="C123" s="1145"/>
      <c r="D123" s="1145"/>
      <c r="E123" s="1145"/>
      <c r="F123" s="1145"/>
      <c r="G123" s="1145"/>
      <c r="H123" s="1133">
        <f t="shared" si="38"/>
        <v>0</v>
      </c>
      <c r="I123" s="1146"/>
      <c r="J123" s="1145"/>
      <c r="K123" s="1145"/>
      <c r="L123" s="1145"/>
      <c r="M123" s="1145"/>
      <c r="N123" s="1133">
        <f t="shared" si="40"/>
        <v>0</v>
      </c>
      <c r="O123" s="1146"/>
      <c r="P123" s="1133">
        <f t="shared" si="42"/>
        <v>0</v>
      </c>
      <c r="Q123" s="1143">
        <f t="shared" si="43"/>
        <v>0</v>
      </c>
      <c r="R123" s="1129">
        <f t="shared" si="44"/>
        <v>0</v>
      </c>
    </row>
    <row r="124" spans="1:20" ht="15.75" customHeight="1" x14ac:dyDescent="0.2">
      <c r="A124" s="1135" t="s">
        <v>28608</v>
      </c>
      <c r="B124" s="1146"/>
      <c r="C124" s="1145"/>
      <c r="D124" s="1145"/>
      <c r="E124" s="1145"/>
      <c r="F124" s="1145"/>
      <c r="G124" s="1145"/>
      <c r="H124" s="1133">
        <f t="shared" si="38"/>
        <v>0</v>
      </c>
      <c r="I124" s="1146"/>
      <c r="J124" s="1145"/>
      <c r="K124" s="1145"/>
      <c r="L124" s="1145"/>
      <c r="M124" s="1145"/>
      <c r="N124" s="1133">
        <f t="shared" si="40"/>
        <v>0</v>
      </c>
      <c r="O124" s="1146"/>
      <c r="P124" s="1133">
        <f t="shared" si="42"/>
        <v>0</v>
      </c>
      <c r="Q124" s="1143">
        <f t="shared" si="43"/>
        <v>0</v>
      </c>
      <c r="R124" s="1129">
        <f t="shared" si="44"/>
        <v>0</v>
      </c>
    </row>
    <row r="125" spans="1:20" ht="21" customHeight="1" x14ac:dyDescent="0.2">
      <c r="A125" s="1135" t="s">
        <v>28607</v>
      </c>
      <c r="B125" s="1146">
        <f t="shared" ref="B125:G125" si="45">B466</f>
        <v>0</v>
      </c>
      <c r="C125" s="1145">
        <f t="shared" si="45"/>
        <v>0</v>
      </c>
      <c r="D125" s="1145">
        <f t="shared" si="45"/>
        <v>0</v>
      </c>
      <c r="E125" s="1145">
        <f t="shared" si="45"/>
        <v>0</v>
      </c>
      <c r="F125" s="1145">
        <f t="shared" si="45"/>
        <v>0</v>
      </c>
      <c r="G125" s="1145">
        <f t="shared" si="45"/>
        <v>0</v>
      </c>
      <c r="H125" s="1133">
        <f t="shared" si="38"/>
        <v>0</v>
      </c>
      <c r="I125" s="1146">
        <f>I466</f>
        <v>0</v>
      </c>
      <c r="J125" s="1145">
        <f>J466</f>
        <v>0</v>
      </c>
      <c r="K125" s="1145">
        <f>K466</f>
        <v>0</v>
      </c>
      <c r="L125" s="1145">
        <f>L466</f>
        <v>14146446</v>
      </c>
      <c r="M125" s="1145">
        <f>M466</f>
        <v>0</v>
      </c>
      <c r="N125" s="1133">
        <f t="shared" si="40"/>
        <v>14146446</v>
      </c>
      <c r="O125" s="1146">
        <f>O466</f>
        <v>0</v>
      </c>
      <c r="P125" s="1133">
        <f t="shared" si="42"/>
        <v>0</v>
      </c>
      <c r="Q125" s="1143">
        <f t="shared" si="43"/>
        <v>14146446</v>
      </c>
      <c r="R125" s="1129">
        <f t="shared" si="44"/>
        <v>3.951219659604501E-4</v>
      </c>
    </row>
    <row r="126" spans="1:20" ht="15" customHeight="1" x14ac:dyDescent="0.2">
      <c r="A126" s="1135" t="s">
        <v>28606</v>
      </c>
      <c r="B126" s="1146"/>
      <c r="C126" s="1145"/>
      <c r="D126" s="1145"/>
      <c r="E126" s="1145"/>
      <c r="F126" s="1145"/>
      <c r="G126" s="1145"/>
      <c r="H126" s="1133">
        <f t="shared" si="38"/>
        <v>0</v>
      </c>
      <c r="I126" s="1146"/>
      <c r="J126" s="1145"/>
      <c r="K126" s="1145"/>
      <c r="L126" s="1145"/>
      <c r="M126" s="1145"/>
      <c r="N126" s="1133">
        <f t="shared" si="40"/>
        <v>0</v>
      </c>
      <c r="O126" s="1146"/>
      <c r="P126" s="1133">
        <f t="shared" si="42"/>
        <v>0</v>
      </c>
      <c r="Q126" s="1143">
        <f t="shared" si="43"/>
        <v>0</v>
      </c>
      <c r="R126" s="1129">
        <f t="shared" si="44"/>
        <v>0</v>
      </c>
    </row>
    <row r="127" spans="1:20" ht="22.5" x14ac:dyDescent="0.2">
      <c r="A127" s="1135" t="s">
        <v>28605</v>
      </c>
      <c r="B127" s="1146">
        <f t="shared" ref="B127:G127" si="46">B586</f>
        <v>0</v>
      </c>
      <c r="C127" s="1145">
        <f t="shared" si="46"/>
        <v>0</v>
      </c>
      <c r="D127" s="1145">
        <f t="shared" si="46"/>
        <v>0</v>
      </c>
      <c r="E127" s="1145">
        <f t="shared" si="46"/>
        <v>0</v>
      </c>
      <c r="F127" s="1145">
        <f t="shared" si="46"/>
        <v>0</v>
      </c>
      <c r="G127" s="1145">
        <f t="shared" si="46"/>
        <v>0</v>
      </c>
      <c r="H127" s="1133">
        <f t="shared" si="38"/>
        <v>0</v>
      </c>
      <c r="I127" s="1146">
        <f>I586</f>
        <v>0</v>
      </c>
      <c r="J127" s="1145">
        <f>J586</f>
        <v>0</v>
      </c>
      <c r="K127" s="1145">
        <f>K586</f>
        <v>0</v>
      </c>
      <c r="L127" s="1145">
        <f>L586</f>
        <v>15063063</v>
      </c>
      <c r="M127" s="1145">
        <f>M586</f>
        <v>0</v>
      </c>
      <c r="N127" s="1133">
        <f t="shared" si="40"/>
        <v>15063063</v>
      </c>
      <c r="O127" s="1146">
        <f>O586</f>
        <v>0</v>
      </c>
      <c r="P127" s="1131">
        <f t="shared" si="42"/>
        <v>0</v>
      </c>
      <c r="Q127" s="1130">
        <f t="shared" si="43"/>
        <v>15063063</v>
      </c>
      <c r="R127" s="1129">
        <f t="shared" si="44"/>
        <v>4.2072383876106512E-4</v>
      </c>
    </row>
    <row r="128" spans="1:20" ht="16.5" customHeight="1" x14ac:dyDescent="0.2">
      <c r="A128" s="1135" t="s">
        <v>28604</v>
      </c>
      <c r="B128" s="1146"/>
      <c r="C128" s="1145"/>
      <c r="D128" s="1145"/>
      <c r="E128" s="1145"/>
      <c r="F128" s="1145"/>
      <c r="G128" s="1145"/>
      <c r="H128" s="1133">
        <f t="shared" si="38"/>
        <v>0</v>
      </c>
      <c r="I128" s="1146"/>
      <c r="J128" s="1145"/>
      <c r="K128" s="1145"/>
      <c r="L128" s="1145"/>
      <c r="M128" s="1145"/>
      <c r="N128" s="1133">
        <f t="shared" si="40"/>
        <v>0</v>
      </c>
      <c r="O128" s="1146"/>
      <c r="P128" s="1131">
        <f t="shared" si="42"/>
        <v>0</v>
      </c>
      <c r="Q128" s="1130">
        <f t="shared" si="43"/>
        <v>0</v>
      </c>
      <c r="R128" s="1129">
        <f t="shared" si="44"/>
        <v>0</v>
      </c>
    </row>
    <row r="129" spans="1:20" ht="16.5" customHeight="1" thickBot="1" x14ac:dyDescent="0.25">
      <c r="A129" s="1135" t="s">
        <v>28589</v>
      </c>
      <c r="B129" s="1146">
        <f t="shared" ref="B129:G129" si="47">B766</f>
        <v>0</v>
      </c>
      <c r="C129" s="1145">
        <f t="shared" si="47"/>
        <v>0</v>
      </c>
      <c r="D129" s="1145">
        <f t="shared" si="47"/>
        <v>0</v>
      </c>
      <c r="E129" s="1145">
        <f t="shared" si="47"/>
        <v>0</v>
      </c>
      <c r="F129" s="1145">
        <f t="shared" si="47"/>
        <v>0</v>
      </c>
      <c r="G129" s="1145">
        <f t="shared" si="47"/>
        <v>0</v>
      </c>
      <c r="H129" s="1133">
        <f t="shared" si="38"/>
        <v>0</v>
      </c>
      <c r="I129" s="1146">
        <f>I766</f>
        <v>0</v>
      </c>
      <c r="J129" s="1145">
        <f>J766</f>
        <v>0</v>
      </c>
      <c r="K129" s="1145">
        <f>K766</f>
        <v>0</v>
      </c>
      <c r="L129" s="1145">
        <f>L766</f>
        <v>2636190</v>
      </c>
      <c r="M129" s="1145">
        <f>M766</f>
        <v>0</v>
      </c>
      <c r="N129" s="1133">
        <f t="shared" si="40"/>
        <v>2636190</v>
      </c>
      <c r="O129" s="1146">
        <f>O766</f>
        <v>0</v>
      </c>
      <c r="P129" s="1131">
        <f t="shared" si="42"/>
        <v>0</v>
      </c>
      <c r="Q129" s="1130">
        <f t="shared" si="43"/>
        <v>2636190</v>
      </c>
      <c r="R129" s="1129">
        <f t="shared" si="44"/>
        <v>7.3630972432601007E-5</v>
      </c>
    </row>
    <row r="130" spans="1:20" ht="13.5" customHeight="1" thickBot="1" x14ac:dyDescent="0.25">
      <c r="A130" s="1128" t="s">
        <v>28588</v>
      </c>
      <c r="B130" s="1125">
        <f t="shared" ref="B130:Q130" si="48">SUM(B116:B129)</f>
        <v>200000000</v>
      </c>
      <c r="C130" s="1127">
        <f t="shared" si="48"/>
        <v>0</v>
      </c>
      <c r="D130" s="1127">
        <f t="shared" si="48"/>
        <v>0</v>
      </c>
      <c r="E130" s="1127">
        <f t="shared" si="48"/>
        <v>276800000</v>
      </c>
      <c r="F130" s="1127">
        <f t="shared" si="48"/>
        <v>0</v>
      </c>
      <c r="G130" s="1127">
        <f t="shared" si="48"/>
        <v>0</v>
      </c>
      <c r="H130" s="1126">
        <f t="shared" si="48"/>
        <v>476800000</v>
      </c>
      <c r="I130" s="1125">
        <f t="shared" si="48"/>
        <v>382122507</v>
      </c>
      <c r="J130" s="1127">
        <f t="shared" si="48"/>
        <v>1243000000</v>
      </c>
      <c r="K130" s="1127">
        <f t="shared" si="48"/>
        <v>0</v>
      </c>
      <c r="L130" s="1127">
        <f t="shared" si="48"/>
        <v>72892824</v>
      </c>
      <c r="M130" s="1127">
        <f t="shared" si="48"/>
        <v>0</v>
      </c>
      <c r="N130" s="1126">
        <f t="shared" si="48"/>
        <v>1315892824</v>
      </c>
      <c r="O130" s="1125">
        <f t="shared" si="48"/>
        <v>14334406844</v>
      </c>
      <c r="P130" s="1126">
        <f t="shared" si="48"/>
        <v>14334406844</v>
      </c>
      <c r="Q130" s="1125">
        <f t="shared" si="48"/>
        <v>16127099668</v>
      </c>
      <c r="R130" s="1124">
        <f t="shared" si="44"/>
        <v>0.4504432651183401</v>
      </c>
    </row>
    <row r="133" spans="1:20" s="1057" customFormat="1" ht="12" x14ac:dyDescent="0.2">
      <c r="A133" s="1057" t="s">
        <v>28538</v>
      </c>
      <c r="T133" s="1097"/>
    </row>
    <row r="134" spans="1:20" s="1057" customFormat="1" ht="12" x14ac:dyDescent="0.2">
      <c r="A134" s="1057" t="s">
        <v>28537</v>
      </c>
      <c r="T134" s="1097"/>
    </row>
    <row r="135" spans="1:20" s="1057" customFormat="1" ht="12" x14ac:dyDescent="0.2">
      <c r="T135" s="1097"/>
    </row>
    <row r="136" spans="1:20" s="1057" customFormat="1" ht="12" x14ac:dyDescent="0.2">
      <c r="T136" s="1097"/>
    </row>
    <row r="137" spans="1:20" s="1057" customFormat="1" ht="12" x14ac:dyDescent="0.2">
      <c r="T137" s="1097"/>
    </row>
    <row r="138" spans="1:20" s="1057" customFormat="1" ht="12" x14ac:dyDescent="0.2">
      <c r="A138" s="1587" t="s">
        <v>28602</v>
      </c>
      <c r="B138" s="1587"/>
      <c r="C138" s="1587"/>
      <c r="D138" s="1587"/>
      <c r="E138" s="1587"/>
      <c r="F138" s="1587"/>
      <c r="G138" s="1587"/>
      <c r="H138" s="1587"/>
      <c r="I138" s="1587"/>
      <c r="J138" s="1587"/>
      <c r="K138" s="1587"/>
      <c r="L138" s="1587"/>
      <c r="M138" s="1587"/>
      <c r="N138" s="1587"/>
      <c r="O138" s="1587"/>
      <c r="P138" s="1587"/>
      <c r="Q138" s="1587"/>
      <c r="R138" s="1587"/>
      <c r="T138" s="1097"/>
    </row>
    <row r="139" spans="1:20" s="1057" customFormat="1" ht="12" x14ac:dyDescent="0.2">
      <c r="A139" s="1587" t="s">
        <v>627</v>
      </c>
      <c r="B139" s="1587"/>
      <c r="C139" s="1587"/>
      <c r="D139" s="1587"/>
      <c r="E139" s="1587"/>
      <c r="F139" s="1587"/>
      <c r="G139" s="1587"/>
      <c r="H139" s="1587"/>
      <c r="I139" s="1587"/>
      <c r="J139" s="1587"/>
      <c r="K139" s="1587"/>
      <c r="L139" s="1587"/>
      <c r="M139" s="1587"/>
      <c r="N139" s="1587"/>
      <c r="O139" s="1587"/>
      <c r="P139" s="1587"/>
      <c r="Q139" s="1587"/>
      <c r="R139" s="1587"/>
      <c r="T139" s="1097"/>
    </row>
    <row r="140" spans="1:20" s="1057" customFormat="1" ht="12" x14ac:dyDescent="0.2">
      <c r="A140" s="1587" t="s">
        <v>28601</v>
      </c>
      <c r="B140" s="1587"/>
      <c r="C140" s="1587"/>
      <c r="D140" s="1587"/>
      <c r="E140" s="1587"/>
      <c r="F140" s="1587"/>
      <c r="G140" s="1587"/>
      <c r="H140" s="1587"/>
      <c r="I140" s="1587"/>
      <c r="J140" s="1587"/>
      <c r="K140" s="1587"/>
      <c r="L140" s="1587"/>
      <c r="M140" s="1587"/>
      <c r="N140" s="1587"/>
      <c r="O140" s="1587"/>
      <c r="P140" s="1587"/>
      <c r="Q140" s="1587"/>
      <c r="R140" s="1587"/>
      <c r="T140" s="1097"/>
    </row>
    <row r="141" spans="1:20" s="1057" customFormat="1" ht="12" x14ac:dyDescent="0.2">
      <c r="A141" s="1587" t="s">
        <v>28534</v>
      </c>
      <c r="B141" s="1587"/>
      <c r="C141" s="1587"/>
      <c r="D141" s="1587"/>
      <c r="E141" s="1587"/>
      <c r="F141" s="1587"/>
      <c r="G141" s="1587"/>
      <c r="H141" s="1587"/>
      <c r="I141" s="1587"/>
      <c r="J141" s="1587"/>
      <c r="K141" s="1587"/>
      <c r="L141" s="1587"/>
      <c r="M141" s="1587"/>
      <c r="N141" s="1587"/>
      <c r="O141" s="1587"/>
      <c r="P141" s="1587"/>
      <c r="Q141" s="1587"/>
      <c r="R141" s="1587"/>
      <c r="T141" s="1097"/>
    </row>
    <row r="142" spans="1:20" s="1057" customFormat="1" ht="12" x14ac:dyDescent="0.2">
      <c r="T142" s="1097"/>
    </row>
    <row r="143" spans="1:20" s="1057" customFormat="1" ht="12" x14ac:dyDescent="0.2">
      <c r="T143" s="1097"/>
    </row>
    <row r="144" spans="1:20" s="1057" customFormat="1" ht="12" x14ac:dyDescent="0.2">
      <c r="T144" s="1097"/>
    </row>
    <row r="145" spans="1:20" s="1057" customFormat="1" ht="12" x14ac:dyDescent="0.2">
      <c r="A145" s="1095" t="s">
        <v>28555</v>
      </c>
      <c r="B145" s="1095" t="s">
        <v>28554</v>
      </c>
      <c r="C145" s="1095"/>
      <c r="D145" s="1095"/>
      <c r="E145" s="1095"/>
      <c r="F145" s="1095"/>
      <c r="G145" s="1095"/>
      <c r="H145" s="1095"/>
      <c r="I145" s="1095"/>
      <c r="J145" s="1095"/>
      <c r="K145" s="1095"/>
      <c r="L145" s="1095"/>
      <c r="T145" s="1097"/>
    </row>
    <row r="146" spans="1:20" s="1057" customFormat="1" ht="12.75" thickBot="1" x14ac:dyDescent="0.25">
      <c r="A146" s="1092" t="s">
        <v>28532</v>
      </c>
      <c r="B146" s="1092" t="s">
        <v>28546</v>
      </c>
      <c r="C146" s="1092"/>
      <c r="D146" s="1092"/>
      <c r="E146" s="1092"/>
      <c r="F146" s="1092"/>
      <c r="G146" s="1092"/>
      <c r="H146" s="1092"/>
      <c r="I146" s="1092"/>
      <c r="J146" s="1092"/>
      <c r="K146" s="1092"/>
      <c r="L146" s="1092"/>
      <c r="T146" s="1097"/>
    </row>
    <row r="147" spans="1:20" s="1142" customFormat="1" ht="28.35" customHeight="1" thickBot="1" x14ac:dyDescent="0.25">
      <c r="A147" s="1595" t="s">
        <v>28599</v>
      </c>
      <c r="B147" s="1597" t="s">
        <v>28570</v>
      </c>
      <c r="C147" s="1598"/>
      <c r="D147" s="1598"/>
      <c r="E147" s="1598"/>
      <c r="F147" s="1598"/>
      <c r="G147" s="1598"/>
      <c r="H147" s="1599"/>
      <c r="I147" s="1600" t="s">
        <v>28563</v>
      </c>
      <c r="J147" s="1601"/>
      <c r="K147" s="1601"/>
      <c r="L147" s="1601"/>
      <c r="M147" s="1601"/>
      <c r="N147" s="1602"/>
      <c r="O147" s="1597" t="s">
        <v>28557</v>
      </c>
      <c r="P147" s="1599"/>
      <c r="Q147" s="1597" t="s">
        <v>4</v>
      </c>
      <c r="R147" s="1599"/>
    </row>
    <row r="148" spans="1:20" s="1136" customFormat="1" ht="109.5" customHeight="1" thickBot="1" x14ac:dyDescent="0.25">
      <c r="A148" s="1596"/>
      <c r="B148" s="1140" t="s">
        <v>28569</v>
      </c>
      <c r="C148" s="1141" t="s">
        <v>28568</v>
      </c>
      <c r="D148" s="1141" t="s">
        <v>28567</v>
      </c>
      <c r="E148" s="1141" t="s">
        <v>28566</v>
      </c>
      <c r="F148" s="1141" t="s">
        <v>28598</v>
      </c>
      <c r="G148" s="1141" t="s">
        <v>28597</v>
      </c>
      <c r="H148" s="1139" t="s">
        <v>28596</v>
      </c>
      <c r="I148" s="1140" t="s">
        <v>28562</v>
      </c>
      <c r="J148" s="1141" t="s">
        <v>28595</v>
      </c>
      <c r="K148" s="1141" t="s">
        <v>28594</v>
      </c>
      <c r="L148" s="1141" t="s">
        <v>28559</v>
      </c>
      <c r="M148" s="1141" t="s">
        <v>28558</v>
      </c>
      <c r="N148" s="1139" t="s">
        <v>28593</v>
      </c>
      <c r="O148" s="1140" t="s">
        <v>28556</v>
      </c>
      <c r="P148" s="1139" t="s">
        <v>28592</v>
      </c>
      <c r="Q148" s="1138" t="s">
        <v>28591</v>
      </c>
      <c r="R148" s="1137" t="s">
        <v>28590</v>
      </c>
    </row>
    <row r="149" spans="1:20" ht="14.25" customHeight="1" x14ac:dyDescent="0.2">
      <c r="A149" s="1158" t="s">
        <v>28616</v>
      </c>
      <c r="B149" s="1155"/>
      <c r="C149" s="1156"/>
      <c r="D149" s="1156"/>
      <c r="E149" s="1156"/>
      <c r="F149" s="1156"/>
      <c r="G149" s="1156"/>
      <c r="H149" s="1150">
        <f t="shared" ref="H149:H162" si="49">SUM(B149:G149)</f>
        <v>0</v>
      </c>
      <c r="I149" s="1155"/>
      <c r="J149" s="1156"/>
      <c r="K149" s="1156"/>
      <c r="L149" s="1156"/>
      <c r="M149" s="1156"/>
      <c r="N149" s="1150">
        <f t="shared" ref="N149:N162" si="50">SUM(J149:M149)</f>
        <v>0</v>
      </c>
      <c r="O149" s="1155"/>
      <c r="P149" s="1150">
        <f t="shared" ref="P149:P162" si="51">O149</f>
        <v>0</v>
      </c>
      <c r="Q149" s="1149">
        <f t="shared" ref="Q149:Q162" si="52">H149+N149+P149</f>
        <v>0</v>
      </c>
      <c r="R149" s="1148">
        <f t="shared" ref="R149:R163" si="53">Q149/$Q$163</f>
        <v>0</v>
      </c>
    </row>
    <row r="150" spans="1:20" ht="14.25" customHeight="1" x14ac:dyDescent="0.2">
      <c r="A150" s="1157" t="s">
        <v>28615</v>
      </c>
      <c r="B150" s="1155"/>
      <c r="C150" s="1156"/>
      <c r="D150" s="1156"/>
      <c r="E150" s="1156"/>
      <c r="F150" s="1156"/>
      <c r="G150" s="1156"/>
      <c r="H150" s="1152">
        <f t="shared" si="49"/>
        <v>0</v>
      </c>
      <c r="I150" s="1155"/>
      <c r="J150" s="1156"/>
      <c r="K150" s="1156"/>
      <c r="L150" s="1156"/>
      <c r="M150" s="1156"/>
      <c r="N150" s="1152">
        <f t="shared" si="50"/>
        <v>0</v>
      </c>
      <c r="O150" s="1155"/>
      <c r="P150" s="1150">
        <f t="shared" si="51"/>
        <v>0</v>
      </c>
      <c r="Q150" s="1149">
        <f t="shared" si="52"/>
        <v>0</v>
      </c>
      <c r="R150" s="1148">
        <f t="shared" si="53"/>
        <v>0</v>
      </c>
    </row>
    <row r="151" spans="1:20" ht="22.5" x14ac:dyDescent="0.2">
      <c r="A151" s="1157" t="s">
        <v>28614</v>
      </c>
      <c r="B151" s="1155">
        <f t="shared" ref="B151:G151" si="54">B317</f>
        <v>0</v>
      </c>
      <c r="C151" s="1156">
        <f t="shared" si="54"/>
        <v>0</v>
      </c>
      <c r="D151" s="1156">
        <f t="shared" si="54"/>
        <v>0</v>
      </c>
      <c r="E151" s="1156">
        <f t="shared" si="54"/>
        <v>0</v>
      </c>
      <c r="F151" s="1156">
        <f t="shared" si="54"/>
        <v>0</v>
      </c>
      <c r="G151" s="1156">
        <f t="shared" si="54"/>
        <v>0</v>
      </c>
      <c r="H151" s="1152">
        <f t="shared" si="49"/>
        <v>0</v>
      </c>
      <c r="I151" s="1155">
        <f>I317</f>
        <v>0</v>
      </c>
      <c r="J151" s="1156">
        <f>J317</f>
        <v>0</v>
      </c>
      <c r="K151" s="1156">
        <f>K317</f>
        <v>0</v>
      </c>
      <c r="L151" s="1156">
        <f>L317</f>
        <v>0</v>
      </c>
      <c r="M151" s="1156">
        <f>M317</f>
        <v>0</v>
      </c>
      <c r="N151" s="1152">
        <f t="shared" si="50"/>
        <v>0</v>
      </c>
      <c r="O151" s="1155">
        <f>O317</f>
        <v>0</v>
      </c>
      <c r="P151" s="1150">
        <f t="shared" si="51"/>
        <v>0</v>
      </c>
      <c r="Q151" s="1149">
        <f t="shared" si="52"/>
        <v>0</v>
      </c>
      <c r="R151" s="1148">
        <f t="shared" si="53"/>
        <v>0</v>
      </c>
    </row>
    <row r="152" spans="1:20" ht="22.5" x14ac:dyDescent="0.2">
      <c r="A152" s="1157" t="s">
        <v>28613</v>
      </c>
      <c r="B152" s="1155"/>
      <c r="C152" s="1156"/>
      <c r="D152" s="1156"/>
      <c r="E152" s="1156"/>
      <c r="F152" s="1156"/>
      <c r="G152" s="1156"/>
      <c r="H152" s="1152">
        <f t="shared" si="49"/>
        <v>0</v>
      </c>
      <c r="I152" s="1155"/>
      <c r="J152" s="1156"/>
      <c r="K152" s="1156"/>
      <c r="L152" s="1156"/>
      <c r="M152" s="1156"/>
      <c r="N152" s="1152">
        <f t="shared" si="50"/>
        <v>0</v>
      </c>
      <c r="O152" s="1155"/>
      <c r="P152" s="1150">
        <f t="shared" si="51"/>
        <v>0</v>
      </c>
      <c r="Q152" s="1149">
        <f t="shared" si="52"/>
        <v>0</v>
      </c>
      <c r="R152" s="1148">
        <f t="shared" si="53"/>
        <v>0</v>
      </c>
    </row>
    <row r="153" spans="1:20" ht="15" customHeight="1" x14ac:dyDescent="0.2">
      <c r="A153" s="1157" t="s">
        <v>28612</v>
      </c>
      <c r="B153" s="1155"/>
      <c r="C153" s="1156"/>
      <c r="D153" s="1156"/>
      <c r="E153" s="1156"/>
      <c r="F153" s="1156"/>
      <c r="G153" s="1156"/>
      <c r="H153" s="1152">
        <f t="shared" si="49"/>
        <v>0</v>
      </c>
      <c r="I153" s="1155"/>
      <c r="J153" s="1156"/>
      <c r="K153" s="1156"/>
      <c r="L153" s="1156"/>
      <c r="M153" s="1156"/>
      <c r="N153" s="1152">
        <f t="shared" si="50"/>
        <v>0</v>
      </c>
      <c r="O153" s="1155"/>
      <c r="P153" s="1150">
        <f t="shared" si="51"/>
        <v>0</v>
      </c>
      <c r="Q153" s="1149">
        <f t="shared" si="52"/>
        <v>0</v>
      </c>
      <c r="R153" s="1148">
        <f t="shared" si="53"/>
        <v>0</v>
      </c>
    </row>
    <row r="154" spans="1:20" ht="15" customHeight="1" x14ac:dyDescent="0.2">
      <c r="A154" s="1157" t="s">
        <v>28611</v>
      </c>
      <c r="B154" s="1155">
        <f t="shared" ref="B154:G154" si="55">B320</f>
        <v>0</v>
      </c>
      <c r="C154" s="1156">
        <f t="shared" si="55"/>
        <v>0</v>
      </c>
      <c r="D154" s="1156">
        <f t="shared" si="55"/>
        <v>0</v>
      </c>
      <c r="E154" s="1156">
        <f t="shared" si="55"/>
        <v>1564928</v>
      </c>
      <c r="F154" s="1156">
        <f t="shared" si="55"/>
        <v>0</v>
      </c>
      <c r="G154" s="1156">
        <f t="shared" si="55"/>
        <v>0</v>
      </c>
      <c r="H154" s="1152">
        <f t="shared" si="49"/>
        <v>1564928</v>
      </c>
      <c r="I154" s="1155">
        <f>I320</f>
        <v>0</v>
      </c>
      <c r="J154" s="1156">
        <f>J320</f>
        <v>0</v>
      </c>
      <c r="K154" s="1156">
        <f>K320</f>
        <v>0</v>
      </c>
      <c r="L154" s="1156">
        <f>L320</f>
        <v>0</v>
      </c>
      <c r="M154" s="1156">
        <f>M320</f>
        <v>0</v>
      </c>
      <c r="N154" s="1152">
        <f t="shared" si="50"/>
        <v>0</v>
      </c>
      <c r="O154" s="1155">
        <f>O320</f>
        <v>0</v>
      </c>
      <c r="P154" s="1150">
        <f t="shared" si="51"/>
        <v>0</v>
      </c>
      <c r="Q154" s="1149">
        <f t="shared" si="52"/>
        <v>1564928</v>
      </c>
      <c r="R154" s="1148">
        <f t="shared" si="53"/>
        <v>1.6003928004822549E-2</v>
      </c>
    </row>
    <row r="155" spans="1:20" ht="24.75" customHeight="1" x14ac:dyDescent="0.2">
      <c r="A155" s="1135" t="s">
        <v>28610</v>
      </c>
      <c r="B155" s="1132">
        <f t="shared" ref="B155:G155" si="56">B400</f>
        <v>0</v>
      </c>
      <c r="C155" s="1134">
        <f t="shared" si="56"/>
        <v>0</v>
      </c>
      <c r="D155" s="1134">
        <f t="shared" si="56"/>
        <v>0</v>
      </c>
      <c r="E155" s="1134">
        <f t="shared" si="56"/>
        <v>0</v>
      </c>
      <c r="F155" s="1134">
        <f t="shared" si="56"/>
        <v>0</v>
      </c>
      <c r="G155" s="1134">
        <f t="shared" si="56"/>
        <v>0</v>
      </c>
      <c r="H155" s="1133">
        <f t="shared" si="49"/>
        <v>0</v>
      </c>
      <c r="I155" s="1132">
        <f>I400</f>
        <v>0</v>
      </c>
      <c r="J155" s="1134">
        <f>J400</f>
        <v>0</v>
      </c>
      <c r="K155" s="1134">
        <f>K400</f>
        <v>96216870</v>
      </c>
      <c r="L155" s="1134">
        <f>L400</f>
        <v>0</v>
      </c>
      <c r="M155" s="1134">
        <f>M400</f>
        <v>0</v>
      </c>
      <c r="N155" s="1133">
        <f t="shared" si="50"/>
        <v>96216870</v>
      </c>
      <c r="O155" s="1132">
        <f>O400</f>
        <v>0</v>
      </c>
      <c r="P155" s="1131">
        <f t="shared" si="51"/>
        <v>0</v>
      </c>
      <c r="Q155" s="1130">
        <f t="shared" si="52"/>
        <v>96216870</v>
      </c>
      <c r="R155" s="1129">
        <f t="shared" si="53"/>
        <v>0.98397361433201425</v>
      </c>
    </row>
    <row r="156" spans="1:20" ht="22.5" x14ac:dyDescent="0.2">
      <c r="A156" s="1135" t="s">
        <v>28609</v>
      </c>
      <c r="B156" s="1144"/>
      <c r="C156" s="1147"/>
      <c r="D156" s="1145"/>
      <c r="E156" s="1145"/>
      <c r="F156" s="1145"/>
      <c r="G156" s="1145"/>
      <c r="H156" s="1133">
        <f t="shared" si="49"/>
        <v>0</v>
      </c>
      <c r="I156" s="1144"/>
      <c r="J156" s="1147"/>
      <c r="K156" s="1147"/>
      <c r="L156" s="1147"/>
      <c r="M156" s="1147"/>
      <c r="N156" s="1133">
        <f t="shared" si="50"/>
        <v>0</v>
      </c>
      <c r="O156" s="1144"/>
      <c r="P156" s="1133">
        <f t="shared" si="51"/>
        <v>0</v>
      </c>
      <c r="Q156" s="1143">
        <f t="shared" si="52"/>
        <v>0</v>
      </c>
      <c r="R156" s="1129">
        <f t="shared" si="53"/>
        <v>0</v>
      </c>
    </row>
    <row r="157" spans="1:20" ht="15.75" customHeight="1" x14ac:dyDescent="0.2">
      <c r="A157" s="1135" t="s">
        <v>28608</v>
      </c>
      <c r="B157" s="1144"/>
      <c r="C157" s="1147"/>
      <c r="D157" s="1145"/>
      <c r="E157" s="1145"/>
      <c r="F157" s="1145"/>
      <c r="G157" s="1145"/>
      <c r="H157" s="1133">
        <f t="shared" si="49"/>
        <v>0</v>
      </c>
      <c r="I157" s="1144"/>
      <c r="J157" s="1147"/>
      <c r="K157" s="1147"/>
      <c r="L157" s="1147"/>
      <c r="M157" s="1147"/>
      <c r="N157" s="1133">
        <f t="shared" si="50"/>
        <v>0</v>
      </c>
      <c r="O157" s="1144"/>
      <c r="P157" s="1133">
        <f t="shared" si="51"/>
        <v>0</v>
      </c>
      <c r="Q157" s="1143">
        <f t="shared" si="52"/>
        <v>0</v>
      </c>
      <c r="R157" s="1129">
        <f t="shared" si="53"/>
        <v>0</v>
      </c>
    </row>
    <row r="158" spans="1:20" ht="20.25" customHeight="1" x14ac:dyDescent="0.2">
      <c r="A158" s="1135" t="s">
        <v>28607</v>
      </c>
      <c r="B158" s="1144"/>
      <c r="C158" s="1147"/>
      <c r="D158" s="1145"/>
      <c r="E158" s="1145"/>
      <c r="F158" s="1145"/>
      <c r="G158" s="1145"/>
      <c r="H158" s="1133">
        <f t="shared" si="49"/>
        <v>0</v>
      </c>
      <c r="I158" s="1144"/>
      <c r="J158" s="1147"/>
      <c r="K158" s="1147"/>
      <c r="L158" s="1147"/>
      <c r="M158" s="1147"/>
      <c r="N158" s="1133">
        <f t="shared" si="50"/>
        <v>0</v>
      </c>
      <c r="O158" s="1144"/>
      <c r="P158" s="1133">
        <f t="shared" si="51"/>
        <v>0</v>
      </c>
      <c r="Q158" s="1143">
        <f t="shared" si="52"/>
        <v>0</v>
      </c>
      <c r="R158" s="1129">
        <f t="shared" si="53"/>
        <v>0</v>
      </c>
    </row>
    <row r="159" spans="1:20" ht="17.25" customHeight="1" x14ac:dyDescent="0.2">
      <c r="A159" s="1135" t="s">
        <v>28606</v>
      </c>
      <c r="B159" s="1144"/>
      <c r="C159" s="1147"/>
      <c r="D159" s="1145"/>
      <c r="E159" s="1145"/>
      <c r="F159" s="1145"/>
      <c r="G159" s="1145"/>
      <c r="H159" s="1133">
        <f t="shared" si="49"/>
        <v>0</v>
      </c>
      <c r="I159" s="1144"/>
      <c r="J159" s="1147"/>
      <c r="K159" s="1147"/>
      <c r="L159" s="1147"/>
      <c r="M159" s="1147"/>
      <c r="N159" s="1133">
        <f t="shared" si="50"/>
        <v>0</v>
      </c>
      <c r="O159" s="1144"/>
      <c r="P159" s="1133">
        <f t="shared" si="51"/>
        <v>0</v>
      </c>
      <c r="Q159" s="1143">
        <f t="shared" si="52"/>
        <v>0</v>
      </c>
      <c r="R159" s="1129">
        <f t="shared" si="53"/>
        <v>0</v>
      </c>
    </row>
    <row r="160" spans="1:20" ht="22.5" x14ac:dyDescent="0.2">
      <c r="A160" s="1135" t="s">
        <v>28605</v>
      </c>
      <c r="B160" s="1132">
        <f t="shared" ref="B160:G160" si="57">B606</f>
        <v>0</v>
      </c>
      <c r="C160" s="1134">
        <f t="shared" si="57"/>
        <v>0</v>
      </c>
      <c r="D160" s="1134">
        <f t="shared" si="57"/>
        <v>0</v>
      </c>
      <c r="E160" s="1134">
        <f t="shared" si="57"/>
        <v>2196</v>
      </c>
      <c r="F160" s="1134">
        <f t="shared" si="57"/>
        <v>0</v>
      </c>
      <c r="G160" s="1134">
        <f t="shared" si="57"/>
        <v>0</v>
      </c>
      <c r="H160" s="1133">
        <f t="shared" si="49"/>
        <v>2196</v>
      </c>
      <c r="I160" s="1132">
        <f>I606</f>
        <v>0</v>
      </c>
      <c r="J160" s="1134">
        <f>J606</f>
        <v>0</v>
      </c>
      <c r="K160" s="1134">
        <f>K606</f>
        <v>0</v>
      </c>
      <c r="L160" s="1134">
        <f>L606</f>
        <v>0</v>
      </c>
      <c r="M160" s="1134">
        <f>M606</f>
        <v>0</v>
      </c>
      <c r="N160" s="1133">
        <f t="shared" si="50"/>
        <v>0</v>
      </c>
      <c r="O160" s="1132">
        <f>O606</f>
        <v>0</v>
      </c>
      <c r="P160" s="1131">
        <f t="shared" si="51"/>
        <v>0</v>
      </c>
      <c r="Q160" s="1130">
        <f t="shared" si="52"/>
        <v>2196</v>
      </c>
      <c r="R160" s="1129">
        <f t="shared" si="53"/>
        <v>2.2457663163155312E-5</v>
      </c>
    </row>
    <row r="161" spans="1:20" x14ac:dyDescent="0.2">
      <c r="A161" s="1135" t="s">
        <v>28604</v>
      </c>
      <c r="B161" s="1132"/>
      <c r="C161" s="1134"/>
      <c r="D161" s="1134"/>
      <c r="E161" s="1134"/>
      <c r="F161" s="1134"/>
      <c r="G161" s="1134"/>
      <c r="H161" s="1133">
        <f t="shared" si="49"/>
        <v>0</v>
      </c>
      <c r="I161" s="1132"/>
      <c r="J161" s="1134"/>
      <c r="K161" s="1134"/>
      <c r="L161" s="1134"/>
      <c r="M161" s="1134"/>
      <c r="N161" s="1133">
        <f t="shared" si="50"/>
        <v>0</v>
      </c>
      <c r="O161" s="1132"/>
      <c r="P161" s="1131">
        <f t="shared" si="51"/>
        <v>0</v>
      </c>
      <c r="Q161" s="1130">
        <f t="shared" si="52"/>
        <v>0</v>
      </c>
      <c r="R161" s="1129">
        <f t="shared" si="53"/>
        <v>0</v>
      </c>
    </row>
    <row r="162" spans="1:20" ht="12" thickBot="1" x14ac:dyDescent="0.25">
      <c r="A162" s="1135" t="s">
        <v>28589</v>
      </c>
      <c r="B162" s="1132"/>
      <c r="C162" s="1134"/>
      <c r="D162" s="1134"/>
      <c r="E162" s="1134"/>
      <c r="F162" s="1134"/>
      <c r="G162" s="1134"/>
      <c r="H162" s="1133">
        <f t="shared" si="49"/>
        <v>0</v>
      </c>
      <c r="I162" s="1132"/>
      <c r="J162" s="1134"/>
      <c r="K162" s="1134"/>
      <c r="L162" s="1134"/>
      <c r="M162" s="1134"/>
      <c r="N162" s="1133">
        <f t="shared" si="50"/>
        <v>0</v>
      </c>
      <c r="O162" s="1132"/>
      <c r="P162" s="1131">
        <f t="shared" si="51"/>
        <v>0</v>
      </c>
      <c r="Q162" s="1130">
        <f t="shared" si="52"/>
        <v>0</v>
      </c>
      <c r="R162" s="1129">
        <f t="shared" si="53"/>
        <v>0</v>
      </c>
    </row>
    <row r="163" spans="1:20" ht="13.5" customHeight="1" thickBot="1" x14ac:dyDescent="0.25">
      <c r="A163" s="1159" t="s">
        <v>28588</v>
      </c>
      <c r="B163" s="1125">
        <f t="shared" ref="B163:Q163" si="58">SUM(B149:B162)</f>
        <v>0</v>
      </c>
      <c r="C163" s="1127">
        <f t="shared" si="58"/>
        <v>0</v>
      </c>
      <c r="D163" s="1127">
        <f t="shared" si="58"/>
        <v>0</v>
      </c>
      <c r="E163" s="1127">
        <f t="shared" si="58"/>
        <v>1567124</v>
      </c>
      <c r="F163" s="1127">
        <f t="shared" si="58"/>
        <v>0</v>
      </c>
      <c r="G163" s="1127">
        <f t="shared" si="58"/>
        <v>0</v>
      </c>
      <c r="H163" s="1126">
        <f t="shared" si="58"/>
        <v>1567124</v>
      </c>
      <c r="I163" s="1125">
        <f t="shared" si="58"/>
        <v>0</v>
      </c>
      <c r="J163" s="1127">
        <f t="shared" si="58"/>
        <v>0</v>
      </c>
      <c r="K163" s="1127">
        <f t="shared" si="58"/>
        <v>96216870</v>
      </c>
      <c r="L163" s="1127">
        <f t="shared" si="58"/>
        <v>0</v>
      </c>
      <c r="M163" s="1127">
        <f t="shared" si="58"/>
        <v>0</v>
      </c>
      <c r="N163" s="1126">
        <f t="shared" si="58"/>
        <v>96216870</v>
      </c>
      <c r="O163" s="1125">
        <f t="shared" si="58"/>
        <v>0</v>
      </c>
      <c r="P163" s="1126">
        <f t="shared" si="58"/>
        <v>0</v>
      </c>
      <c r="Q163" s="1125">
        <f t="shared" si="58"/>
        <v>97783994</v>
      </c>
      <c r="R163" s="1124">
        <f t="shared" si="53"/>
        <v>1</v>
      </c>
    </row>
    <row r="166" spans="1:20" s="1057" customFormat="1" ht="12" x14ac:dyDescent="0.2">
      <c r="A166" s="1057" t="s">
        <v>28538</v>
      </c>
      <c r="T166" s="1097"/>
    </row>
    <row r="167" spans="1:20" s="1057" customFormat="1" ht="12" x14ac:dyDescent="0.2">
      <c r="A167" s="1057" t="s">
        <v>28603</v>
      </c>
      <c r="T167" s="1097"/>
    </row>
    <row r="168" spans="1:20" s="1057" customFormat="1" ht="12" x14ac:dyDescent="0.2">
      <c r="T168" s="1097"/>
    </row>
    <row r="169" spans="1:20" s="1057" customFormat="1" ht="12" x14ac:dyDescent="0.2">
      <c r="T169" s="1097"/>
    </row>
    <row r="170" spans="1:20" s="1057" customFormat="1" ht="12" x14ac:dyDescent="0.2">
      <c r="T170" s="1097"/>
    </row>
    <row r="171" spans="1:20" s="1057" customFormat="1" ht="12" x14ac:dyDescent="0.2">
      <c r="A171" s="1587" t="s">
        <v>28602</v>
      </c>
      <c r="B171" s="1587"/>
      <c r="C171" s="1587"/>
      <c r="D171" s="1587"/>
      <c r="E171" s="1587"/>
      <c r="F171" s="1587"/>
      <c r="G171" s="1587"/>
      <c r="H171" s="1587"/>
      <c r="I171" s="1587"/>
      <c r="J171" s="1587"/>
      <c r="K171" s="1587"/>
      <c r="L171" s="1587"/>
      <c r="M171" s="1587"/>
      <c r="N171" s="1587"/>
      <c r="O171" s="1587"/>
      <c r="P171" s="1587"/>
      <c r="Q171" s="1587"/>
      <c r="R171" s="1587"/>
      <c r="T171" s="1097"/>
    </row>
    <row r="172" spans="1:20" s="1057" customFormat="1" ht="12" x14ac:dyDescent="0.2">
      <c r="A172" s="1587" t="s">
        <v>627</v>
      </c>
      <c r="B172" s="1587"/>
      <c r="C172" s="1587"/>
      <c r="D172" s="1587"/>
      <c r="E172" s="1587"/>
      <c r="F172" s="1587"/>
      <c r="G172" s="1587"/>
      <c r="H172" s="1587"/>
      <c r="I172" s="1587"/>
      <c r="J172" s="1587"/>
      <c r="K172" s="1587"/>
      <c r="L172" s="1587"/>
      <c r="M172" s="1587"/>
      <c r="N172" s="1587"/>
      <c r="O172" s="1587"/>
      <c r="P172" s="1587"/>
      <c r="Q172" s="1587"/>
      <c r="R172" s="1587"/>
      <c r="T172" s="1097"/>
    </row>
    <row r="173" spans="1:20" s="1057" customFormat="1" ht="12" x14ac:dyDescent="0.2">
      <c r="A173" s="1587" t="s">
        <v>28601</v>
      </c>
      <c r="B173" s="1587"/>
      <c r="C173" s="1587"/>
      <c r="D173" s="1587"/>
      <c r="E173" s="1587"/>
      <c r="F173" s="1587"/>
      <c r="G173" s="1587"/>
      <c r="H173" s="1587"/>
      <c r="I173" s="1587"/>
      <c r="J173" s="1587"/>
      <c r="K173" s="1587"/>
      <c r="L173" s="1587"/>
      <c r="M173" s="1587"/>
      <c r="N173" s="1587"/>
      <c r="O173" s="1587"/>
      <c r="P173" s="1587"/>
      <c r="Q173" s="1587"/>
      <c r="R173" s="1587"/>
      <c r="T173" s="1097"/>
    </row>
    <row r="174" spans="1:20" s="1057" customFormat="1" ht="12" x14ac:dyDescent="0.2">
      <c r="A174" s="1587" t="s">
        <v>28534</v>
      </c>
      <c r="B174" s="1587"/>
      <c r="C174" s="1587"/>
      <c r="D174" s="1587"/>
      <c r="E174" s="1587"/>
      <c r="F174" s="1587"/>
      <c r="G174" s="1587"/>
      <c r="H174" s="1587"/>
      <c r="I174" s="1587"/>
      <c r="J174" s="1587"/>
      <c r="K174" s="1587"/>
      <c r="L174" s="1587"/>
      <c r="M174" s="1587"/>
      <c r="N174" s="1587"/>
      <c r="O174" s="1587"/>
      <c r="P174" s="1587"/>
      <c r="Q174" s="1587"/>
      <c r="R174" s="1587"/>
      <c r="T174" s="1097"/>
    </row>
    <row r="175" spans="1:20" s="1057" customFormat="1" ht="12" x14ac:dyDescent="0.2">
      <c r="T175" s="1097"/>
    </row>
    <row r="176" spans="1:20" s="1057" customFormat="1" ht="12" x14ac:dyDescent="0.2">
      <c r="T176" s="1097"/>
    </row>
    <row r="177" spans="1:20" s="1057" customFormat="1" ht="12" x14ac:dyDescent="0.2">
      <c r="T177" s="1097"/>
    </row>
    <row r="178" spans="1:20" s="1057" customFormat="1" ht="12" x14ac:dyDescent="0.2">
      <c r="A178" s="1095" t="s">
        <v>28555</v>
      </c>
      <c r="B178" s="1095" t="s">
        <v>28554</v>
      </c>
      <c r="C178" s="1095"/>
      <c r="D178" s="1095"/>
      <c r="E178" s="1095"/>
      <c r="F178" s="1095"/>
      <c r="G178" s="1095"/>
      <c r="H178" s="1095"/>
      <c r="I178" s="1095"/>
      <c r="J178" s="1095"/>
      <c r="K178" s="1095"/>
      <c r="L178" s="1095"/>
      <c r="T178" s="1097"/>
    </row>
    <row r="179" spans="1:20" s="1057" customFormat="1" ht="12.75" thickBot="1" x14ac:dyDescent="0.25">
      <c r="A179" s="1092" t="s">
        <v>28532</v>
      </c>
      <c r="B179" s="1092" t="s">
        <v>28543</v>
      </c>
      <c r="C179" s="1092"/>
      <c r="D179" s="1092"/>
      <c r="E179" s="1092"/>
      <c r="F179" s="1092"/>
      <c r="G179" s="1092"/>
      <c r="H179" s="1092"/>
      <c r="I179" s="1092"/>
      <c r="J179" s="1092"/>
      <c r="K179" s="1092"/>
      <c r="L179" s="1092"/>
      <c r="T179" s="1097"/>
    </row>
    <row r="180" spans="1:20" s="1142" customFormat="1" ht="28.35" customHeight="1" thickBot="1" x14ac:dyDescent="0.25">
      <c r="A180" s="1595" t="s">
        <v>28599</v>
      </c>
      <c r="B180" s="1597" t="s">
        <v>28570</v>
      </c>
      <c r="C180" s="1598"/>
      <c r="D180" s="1598"/>
      <c r="E180" s="1598"/>
      <c r="F180" s="1598"/>
      <c r="G180" s="1598"/>
      <c r="H180" s="1599"/>
      <c r="I180" s="1600" t="s">
        <v>28563</v>
      </c>
      <c r="J180" s="1601"/>
      <c r="K180" s="1601"/>
      <c r="L180" s="1601"/>
      <c r="M180" s="1601"/>
      <c r="N180" s="1602"/>
      <c r="O180" s="1597" t="s">
        <v>28557</v>
      </c>
      <c r="P180" s="1599"/>
      <c r="Q180" s="1597" t="s">
        <v>4</v>
      </c>
      <c r="R180" s="1599"/>
    </row>
    <row r="181" spans="1:20" s="1136" customFormat="1" ht="109.5" customHeight="1" thickBot="1" x14ac:dyDescent="0.25">
      <c r="A181" s="1596"/>
      <c r="B181" s="1140" t="s">
        <v>28569</v>
      </c>
      <c r="C181" s="1141" t="s">
        <v>28568</v>
      </c>
      <c r="D181" s="1141" t="s">
        <v>28567</v>
      </c>
      <c r="E181" s="1141" t="s">
        <v>28566</v>
      </c>
      <c r="F181" s="1141" t="s">
        <v>28598</v>
      </c>
      <c r="G181" s="1141" t="s">
        <v>28597</v>
      </c>
      <c r="H181" s="1139" t="s">
        <v>28596</v>
      </c>
      <c r="I181" s="1140" t="s">
        <v>28562</v>
      </c>
      <c r="J181" s="1141" t="s">
        <v>28595</v>
      </c>
      <c r="K181" s="1141" t="s">
        <v>28594</v>
      </c>
      <c r="L181" s="1141" t="s">
        <v>28559</v>
      </c>
      <c r="M181" s="1141" t="s">
        <v>28558</v>
      </c>
      <c r="N181" s="1139" t="s">
        <v>28593</v>
      </c>
      <c r="O181" s="1140" t="s">
        <v>28556</v>
      </c>
      <c r="P181" s="1139" t="s">
        <v>28592</v>
      </c>
      <c r="Q181" s="1138" t="s">
        <v>28591</v>
      </c>
      <c r="R181" s="1137" t="s">
        <v>28590</v>
      </c>
    </row>
    <row r="182" spans="1:20" ht="14.25" customHeight="1" x14ac:dyDescent="0.2">
      <c r="A182" s="1158" t="s">
        <v>28616</v>
      </c>
      <c r="B182" s="1155"/>
      <c r="C182" s="1156"/>
      <c r="D182" s="1156"/>
      <c r="E182" s="1156"/>
      <c r="F182" s="1156"/>
      <c r="G182" s="1156"/>
      <c r="H182" s="1150">
        <f t="shared" ref="H182:H194" si="59">SUM(B182:G182)</f>
        <v>0</v>
      </c>
      <c r="I182" s="1155"/>
      <c r="J182" s="1156"/>
      <c r="K182" s="1156"/>
      <c r="L182" s="1156"/>
      <c r="M182" s="1156"/>
      <c r="N182" s="1150">
        <f t="shared" ref="N182:N195" si="60">SUM(J182:M182)</f>
        <v>0</v>
      </c>
      <c r="O182" s="1155"/>
      <c r="P182" s="1150">
        <f t="shared" ref="P182:P195" si="61">O182</f>
        <v>0</v>
      </c>
      <c r="Q182" s="1149">
        <f t="shared" ref="Q182:Q194" si="62">H182+N182+P182</f>
        <v>0</v>
      </c>
      <c r="R182" s="1148">
        <f t="shared" ref="R182:R196" si="63">Q182/$Q$196</f>
        <v>0</v>
      </c>
    </row>
    <row r="183" spans="1:20" ht="14.25" customHeight="1" x14ac:dyDescent="0.2">
      <c r="A183" s="1157" t="s">
        <v>28615</v>
      </c>
      <c r="B183" s="1155"/>
      <c r="C183" s="1156"/>
      <c r="D183" s="1156"/>
      <c r="E183" s="1156"/>
      <c r="F183" s="1156"/>
      <c r="G183" s="1156"/>
      <c r="H183" s="1152">
        <f t="shared" si="59"/>
        <v>0</v>
      </c>
      <c r="I183" s="1155"/>
      <c r="J183" s="1156"/>
      <c r="K183" s="1156"/>
      <c r="L183" s="1156"/>
      <c r="M183" s="1156"/>
      <c r="N183" s="1152">
        <f t="shared" si="60"/>
        <v>0</v>
      </c>
      <c r="O183" s="1155"/>
      <c r="P183" s="1150">
        <f t="shared" si="61"/>
        <v>0</v>
      </c>
      <c r="Q183" s="1149">
        <f t="shared" si="62"/>
        <v>0</v>
      </c>
      <c r="R183" s="1148">
        <f t="shared" si="63"/>
        <v>0</v>
      </c>
    </row>
    <row r="184" spans="1:20" ht="22.5" x14ac:dyDescent="0.2">
      <c r="A184" s="1157" t="s">
        <v>28614</v>
      </c>
      <c r="B184" s="1155"/>
      <c r="C184" s="1156"/>
      <c r="D184" s="1156"/>
      <c r="E184" s="1156"/>
      <c r="F184" s="1156"/>
      <c r="G184" s="1156"/>
      <c r="H184" s="1152">
        <f t="shared" si="59"/>
        <v>0</v>
      </c>
      <c r="I184" s="1155"/>
      <c r="J184" s="1156"/>
      <c r="K184" s="1156"/>
      <c r="L184" s="1156"/>
      <c r="M184" s="1156"/>
      <c r="N184" s="1152">
        <f t="shared" si="60"/>
        <v>0</v>
      </c>
      <c r="O184" s="1155"/>
      <c r="P184" s="1150">
        <f t="shared" si="61"/>
        <v>0</v>
      </c>
      <c r="Q184" s="1149">
        <f t="shared" si="62"/>
        <v>0</v>
      </c>
      <c r="R184" s="1148">
        <f t="shared" si="63"/>
        <v>0</v>
      </c>
    </row>
    <row r="185" spans="1:20" ht="22.5" x14ac:dyDescent="0.2">
      <c r="A185" s="1157" t="s">
        <v>28613</v>
      </c>
      <c r="B185" s="1155"/>
      <c r="C185" s="1156"/>
      <c r="D185" s="1156"/>
      <c r="E185" s="1156"/>
      <c r="F185" s="1156"/>
      <c r="G185" s="1156"/>
      <c r="H185" s="1152">
        <f t="shared" si="59"/>
        <v>0</v>
      </c>
      <c r="I185" s="1155"/>
      <c r="J185" s="1156"/>
      <c r="K185" s="1156"/>
      <c r="L185" s="1156"/>
      <c r="M185" s="1156"/>
      <c r="N185" s="1152">
        <f t="shared" si="60"/>
        <v>0</v>
      </c>
      <c r="O185" s="1155"/>
      <c r="P185" s="1150">
        <f t="shared" si="61"/>
        <v>0</v>
      </c>
      <c r="Q185" s="1149">
        <f t="shared" si="62"/>
        <v>0</v>
      </c>
      <c r="R185" s="1148">
        <f t="shared" si="63"/>
        <v>0</v>
      </c>
    </row>
    <row r="186" spans="1:20" ht="15" customHeight="1" x14ac:dyDescent="0.2">
      <c r="A186" s="1157" t="s">
        <v>28612</v>
      </c>
      <c r="B186" s="1155"/>
      <c r="C186" s="1156"/>
      <c r="D186" s="1156"/>
      <c r="E186" s="1156"/>
      <c r="F186" s="1156"/>
      <c r="G186" s="1156"/>
      <c r="H186" s="1152">
        <f t="shared" si="59"/>
        <v>0</v>
      </c>
      <c r="I186" s="1155"/>
      <c r="J186" s="1156"/>
      <c r="K186" s="1156"/>
      <c r="L186" s="1156"/>
      <c r="M186" s="1156"/>
      <c r="N186" s="1152">
        <f t="shared" si="60"/>
        <v>0</v>
      </c>
      <c r="O186" s="1155"/>
      <c r="P186" s="1150">
        <f t="shared" si="61"/>
        <v>0</v>
      </c>
      <c r="Q186" s="1149">
        <f t="shared" si="62"/>
        <v>0</v>
      </c>
      <c r="R186" s="1148">
        <f t="shared" si="63"/>
        <v>0</v>
      </c>
    </row>
    <row r="187" spans="1:20" ht="15" customHeight="1" x14ac:dyDescent="0.2">
      <c r="A187" s="1157" t="s">
        <v>28611</v>
      </c>
      <c r="B187" s="1155"/>
      <c r="C187" s="1156"/>
      <c r="D187" s="1156"/>
      <c r="E187" s="1156"/>
      <c r="F187" s="1156"/>
      <c r="G187" s="1156"/>
      <c r="H187" s="1152">
        <f t="shared" si="59"/>
        <v>0</v>
      </c>
      <c r="I187" s="1155"/>
      <c r="J187" s="1156"/>
      <c r="K187" s="1156"/>
      <c r="L187" s="1156"/>
      <c r="M187" s="1156"/>
      <c r="N187" s="1152">
        <f t="shared" si="60"/>
        <v>0</v>
      </c>
      <c r="O187" s="1155"/>
      <c r="P187" s="1150">
        <f t="shared" si="61"/>
        <v>0</v>
      </c>
      <c r="Q187" s="1149">
        <f t="shared" si="62"/>
        <v>0</v>
      </c>
      <c r="R187" s="1148">
        <f t="shared" si="63"/>
        <v>0</v>
      </c>
    </row>
    <row r="188" spans="1:20" ht="22.5" x14ac:dyDescent="0.2">
      <c r="A188" s="1135" t="s">
        <v>28610</v>
      </c>
      <c r="B188" s="1132"/>
      <c r="C188" s="1134"/>
      <c r="D188" s="1134"/>
      <c r="E188" s="1134"/>
      <c r="F188" s="1134"/>
      <c r="G188" s="1134"/>
      <c r="H188" s="1133">
        <f t="shared" si="59"/>
        <v>0</v>
      </c>
      <c r="I188" s="1132"/>
      <c r="J188" s="1134"/>
      <c r="K188" s="1134"/>
      <c r="L188" s="1134"/>
      <c r="M188" s="1134"/>
      <c r="N188" s="1133">
        <f t="shared" si="60"/>
        <v>0</v>
      </c>
      <c r="O188" s="1132"/>
      <c r="P188" s="1131">
        <f t="shared" si="61"/>
        <v>0</v>
      </c>
      <c r="Q188" s="1130">
        <f t="shared" si="62"/>
        <v>0</v>
      </c>
      <c r="R188" s="1129">
        <f t="shared" si="63"/>
        <v>0</v>
      </c>
    </row>
    <row r="189" spans="1:20" ht="22.5" x14ac:dyDescent="0.2">
      <c r="A189" s="1135" t="s">
        <v>28609</v>
      </c>
      <c r="B189" s="1144"/>
      <c r="C189" s="1147"/>
      <c r="D189" s="1145"/>
      <c r="E189" s="1145"/>
      <c r="F189" s="1145"/>
      <c r="G189" s="1145"/>
      <c r="H189" s="1133">
        <f t="shared" si="59"/>
        <v>0</v>
      </c>
      <c r="I189" s="1144"/>
      <c r="J189" s="1147"/>
      <c r="K189" s="1147"/>
      <c r="L189" s="1147"/>
      <c r="M189" s="1147"/>
      <c r="N189" s="1133">
        <f t="shared" si="60"/>
        <v>0</v>
      </c>
      <c r="O189" s="1144"/>
      <c r="P189" s="1133">
        <f t="shared" si="61"/>
        <v>0</v>
      </c>
      <c r="Q189" s="1143">
        <f t="shared" si="62"/>
        <v>0</v>
      </c>
      <c r="R189" s="1129">
        <f t="shared" si="63"/>
        <v>0</v>
      </c>
    </row>
    <row r="190" spans="1:20" ht="15.75" customHeight="1" x14ac:dyDescent="0.2">
      <c r="A190" s="1135" t="s">
        <v>28608</v>
      </c>
      <c r="B190" s="1144"/>
      <c r="C190" s="1147"/>
      <c r="D190" s="1145"/>
      <c r="E190" s="1145"/>
      <c r="F190" s="1145"/>
      <c r="G190" s="1145"/>
      <c r="H190" s="1133">
        <f t="shared" si="59"/>
        <v>0</v>
      </c>
      <c r="I190" s="1144"/>
      <c r="J190" s="1147"/>
      <c r="K190" s="1147"/>
      <c r="L190" s="1147"/>
      <c r="M190" s="1147"/>
      <c r="N190" s="1133">
        <f t="shared" si="60"/>
        <v>0</v>
      </c>
      <c r="O190" s="1144"/>
      <c r="P190" s="1133">
        <f t="shared" si="61"/>
        <v>0</v>
      </c>
      <c r="Q190" s="1143">
        <f t="shared" si="62"/>
        <v>0</v>
      </c>
      <c r="R190" s="1129">
        <f t="shared" si="63"/>
        <v>0</v>
      </c>
    </row>
    <row r="191" spans="1:20" ht="22.5" customHeight="1" x14ac:dyDescent="0.2">
      <c r="A191" s="1135" t="s">
        <v>28607</v>
      </c>
      <c r="B191" s="1144"/>
      <c r="C191" s="1147"/>
      <c r="D191" s="1145"/>
      <c r="E191" s="1145"/>
      <c r="F191" s="1145"/>
      <c r="G191" s="1145"/>
      <c r="H191" s="1133">
        <f t="shared" si="59"/>
        <v>0</v>
      </c>
      <c r="I191" s="1144"/>
      <c r="J191" s="1147"/>
      <c r="K191" s="1147"/>
      <c r="L191" s="1147"/>
      <c r="M191" s="1147"/>
      <c r="N191" s="1133">
        <f t="shared" si="60"/>
        <v>0</v>
      </c>
      <c r="O191" s="1144"/>
      <c r="P191" s="1133">
        <f t="shared" si="61"/>
        <v>0</v>
      </c>
      <c r="Q191" s="1143">
        <f t="shared" si="62"/>
        <v>0</v>
      </c>
      <c r="R191" s="1129">
        <f t="shared" si="63"/>
        <v>0</v>
      </c>
    </row>
    <row r="192" spans="1:20" ht="18" customHeight="1" x14ac:dyDescent="0.2">
      <c r="A192" s="1135" t="s">
        <v>28606</v>
      </c>
      <c r="B192" s="1144"/>
      <c r="C192" s="1147"/>
      <c r="D192" s="1145"/>
      <c r="E192" s="1145"/>
      <c r="F192" s="1145"/>
      <c r="G192" s="1145"/>
      <c r="H192" s="1133">
        <f t="shared" si="59"/>
        <v>0</v>
      </c>
      <c r="I192" s="1144"/>
      <c r="J192" s="1147"/>
      <c r="K192" s="1147"/>
      <c r="L192" s="1147"/>
      <c r="M192" s="1147"/>
      <c r="N192" s="1133">
        <f t="shared" si="60"/>
        <v>0</v>
      </c>
      <c r="O192" s="1144"/>
      <c r="P192" s="1133">
        <f t="shared" si="61"/>
        <v>0</v>
      </c>
      <c r="Q192" s="1143">
        <f t="shared" si="62"/>
        <v>0</v>
      </c>
      <c r="R192" s="1129">
        <f t="shared" si="63"/>
        <v>0</v>
      </c>
    </row>
    <row r="193" spans="1:20" ht="22.5" x14ac:dyDescent="0.2">
      <c r="A193" s="1135" t="s">
        <v>28605</v>
      </c>
      <c r="B193" s="1132"/>
      <c r="C193" s="1134"/>
      <c r="D193" s="1134"/>
      <c r="E193" s="1134"/>
      <c r="F193" s="1134"/>
      <c r="G193" s="1134"/>
      <c r="H193" s="1133">
        <f t="shared" si="59"/>
        <v>0</v>
      </c>
      <c r="I193" s="1132"/>
      <c r="J193" s="1134"/>
      <c r="K193" s="1134"/>
      <c r="L193" s="1134"/>
      <c r="M193" s="1134"/>
      <c r="N193" s="1133">
        <f t="shared" si="60"/>
        <v>0</v>
      </c>
      <c r="O193" s="1132"/>
      <c r="P193" s="1131">
        <f t="shared" si="61"/>
        <v>0</v>
      </c>
      <c r="Q193" s="1130">
        <f t="shared" si="62"/>
        <v>0</v>
      </c>
      <c r="R193" s="1129">
        <f t="shared" si="63"/>
        <v>0</v>
      </c>
    </row>
    <row r="194" spans="1:20" x14ac:dyDescent="0.2">
      <c r="A194" s="1135" t="s">
        <v>28604</v>
      </c>
      <c r="B194" s="1132">
        <f t="shared" ref="B194:G194" si="64">B686</f>
        <v>0</v>
      </c>
      <c r="C194" s="1134">
        <f t="shared" si="64"/>
        <v>0</v>
      </c>
      <c r="D194" s="1134">
        <f t="shared" si="64"/>
        <v>6454654106</v>
      </c>
      <c r="E194" s="1134">
        <f t="shared" si="64"/>
        <v>0</v>
      </c>
      <c r="F194" s="1134">
        <f t="shared" si="64"/>
        <v>0</v>
      </c>
      <c r="G194" s="1134">
        <f t="shared" si="64"/>
        <v>19687248</v>
      </c>
      <c r="H194" s="1133">
        <f t="shared" si="59"/>
        <v>6474341354</v>
      </c>
      <c r="I194" s="1132">
        <f>I686</f>
        <v>0</v>
      </c>
      <c r="J194" s="1134">
        <f>J686</f>
        <v>0</v>
      </c>
      <c r="K194" s="1134">
        <f>K686</f>
        <v>0</v>
      </c>
      <c r="L194" s="1134">
        <f>L686</f>
        <v>0</v>
      </c>
      <c r="M194" s="1134">
        <f>M686</f>
        <v>0</v>
      </c>
      <c r="N194" s="1133">
        <f t="shared" si="60"/>
        <v>0</v>
      </c>
      <c r="O194" s="1132">
        <f>O686</f>
        <v>668555863</v>
      </c>
      <c r="P194" s="1131">
        <f t="shared" si="61"/>
        <v>668555863</v>
      </c>
      <c r="Q194" s="1130">
        <f t="shared" si="62"/>
        <v>7142897217</v>
      </c>
      <c r="R194" s="1129">
        <f t="shared" si="63"/>
        <v>1</v>
      </c>
    </row>
    <row r="195" spans="1:20" ht="12" thickBot="1" x14ac:dyDescent="0.25">
      <c r="A195" s="1135" t="s">
        <v>28589</v>
      </c>
      <c r="B195" s="1132"/>
      <c r="C195" s="1134"/>
      <c r="D195" s="1134"/>
      <c r="E195" s="1134"/>
      <c r="F195" s="1134"/>
      <c r="G195" s="1134"/>
      <c r="H195" s="1133">
        <v>0</v>
      </c>
      <c r="I195" s="1132"/>
      <c r="J195" s="1134"/>
      <c r="K195" s="1134"/>
      <c r="L195" s="1134"/>
      <c r="M195" s="1134"/>
      <c r="N195" s="1133">
        <f t="shared" si="60"/>
        <v>0</v>
      </c>
      <c r="O195" s="1132"/>
      <c r="P195" s="1131">
        <f t="shared" si="61"/>
        <v>0</v>
      </c>
      <c r="Q195" s="1130">
        <v>0</v>
      </c>
      <c r="R195" s="1129">
        <f t="shared" si="63"/>
        <v>0</v>
      </c>
    </row>
    <row r="196" spans="1:20" ht="13.5" customHeight="1" thickBot="1" x14ac:dyDescent="0.25">
      <c r="A196" s="1128" t="s">
        <v>28588</v>
      </c>
      <c r="B196" s="1125">
        <f t="shared" ref="B196:Q196" si="65">SUM(B182:B195)</f>
        <v>0</v>
      </c>
      <c r="C196" s="1127">
        <f t="shared" si="65"/>
        <v>0</v>
      </c>
      <c r="D196" s="1127">
        <f t="shared" si="65"/>
        <v>6454654106</v>
      </c>
      <c r="E196" s="1127">
        <f t="shared" si="65"/>
        <v>0</v>
      </c>
      <c r="F196" s="1127">
        <f t="shared" si="65"/>
        <v>0</v>
      </c>
      <c r="G196" s="1127">
        <f t="shared" si="65"/>
        <v>19687248</v>
      </c>
      <c r="H196" s="1126">
        <f t="shared" si="65"/>
        <v>6474341354</v>
      </c>
      <c r="I196" s="1125">
        <f t="shared" si="65"/>
        <v>0</v>
      </c>
      <c r="J196" s="1127">
        <f t="shared" si="65"/>
        <v>0</v>
      </c>
      <c r="K196" s="1127">
        <f t="shared" si="65"/>
        <v>0</v>
      </c>
      <c r="L196" s="1127">
        <f t="shared" si="65"/>
        <v>0</v>
      </c>
      <c r="M196" s="1127">
        <f t="shared" si="65"/>
        <v>0</v>
      </c>
      <c r="N196" s="1126">
        <f t="shared" si="65"/>
        <v>0</v>
      </c>
      <c r="O196" s="1125">
        <f t="shared" si="65"/>
        <v>668555863</v>
      </c>
      <c r="P196" s="1126">
        <f t="shared" si="65"/>
        <v>668555863</v>
      </c>
      <c r="Q196" s="1125">
        <f t="shared" si="65"/>
        <v>7142897217</v>
      </c>
      <c r="R196" s="1124">
        <f t="shared" si="63"/>
        <v>1</v>
      </c>
    </row>
    <row r="199" spans="1:20" s="1057" customFormat="1" ht="12" x14ac:dyDescent="0.2">
      <c r="A199" s="1057" t="s">
        <v>28538</v>
      </c>
      <c r="T199" s="1097"/>
    </row>
    <row r="200" spans="1:20" s="1057" customFormat="1" ht="12" x14ac:dyDescent="0.2">
      <c r="A200" s="1057" t="s">
        <v>28603</v>
      </c>
      <c r="T200" s="1097"/>
    </row>
    <row r="201" spans="1:20" s="1057" customFormat="1" ht="12" x14ac:dyDescent="0.2">
      <c r="T201" s="1097"/>
    </row>
    <row r="202" spans="1:20" s="1057" customFormat="1" ht="12" x14ac:dyDescent="0.2">
      <c r="T202" s="1097"/>
    </row>
    <row r="203" spans="1:20" s="1057" customFormat="1" ht="12" x14ac:dyDescent="0.2">
      <c r="T203" s="1097"/>
    </row>
    <row r="204" spans="1:20" s="1057" customFormat="1" ht="12" x14ac:dyDescent="0.2">
      <c r="A204" s="1587" t="s">
        <v>28602</v>
      </c>
      <c r="B204" s="1587"/>
      <c r="C204" s="1587"/>
      <c r="D204" s="1587"/>
      <c r="E204" s="1587"/>
      <c r="F204" s="1587"/>
      <c r="G204" s="1587"/>
      <c r="H204" s="1587"/>
      <c r="I204" s="1587"/>
      <c r="J204" s="1587"/>
      <c r="K204" s="1587"/>
      <c r="L204" s="1587"/>
      <c r="M204" s="1587"/>
      <c r="N204" s="1587"/>
      <c r="O204" s="1587"/>
      <c r="P204" s="1587"/>
      <c r="Q204" s="1587"/>
      <c r="R204" s="1587"/>
      <c r="T204" s="1097"/>
    </row>
    <row r="205" spans="1:20" s="1057" customFormat="1" ht="12" x14ac:dyDescent="0.2">
      <c r="A205" s="1587" t="s">
        <v>627</v>
      </c>
      <c r="B205" s="1587"/>
      <c r="C205" s="1587"/>
      <c r="D205" s="1587"/>
      <c r="E205" s="1587"/>
      <c r="F205" s="1587"/>
      <c r="G205" s="1587"/>
      <c r="H205" s="1587"/>
      <c r="I205" s="1587"/>
      <c r="J205" s="1587"/>
      <c r="K205" s="1587"/>
      <c r="L205" s="1587"/>
      <c r="M205" s="1587"/>
      <c r="N205" s="1587"/>
      <c r="O205" s="1587"/>
      <c r="P205" s="1587"/>
      <c r="Q205" s="1587"/>
      <c r="R205" s="1587"/>
      <c r="T205" s="1097"/>
    </row>
    <row r="206" spans="1:20" s="1057" customFormat="1" ht="12" x14ac:dyDescent="0.2">
      <c r="A206" s="1587" t="s">
        <v>28601</v>
      </c>
      <c r="B206" s="1587"/>
      <c r="C206" s="1587"/>
      <c r="D206" s="1587"/>
      <c r="E206" s="1587"/>
      <c r="F206" s="1587"/>
      <c r="G206" s="1587"/>
      <c r="H206" s="1587"/>
      <c r="I206" s="1587"/>
      <c r="J206" s="1587"/>
      <c r="K206" s="1587"/>
      <c r="L206" s="1587"/>
      <c r="M206" s="1587"/>
      <c r="N206" s="1587"/>
      <c r="O206" s="1587"/>
      <c r="P206" s="1587"/>
      <c r="Q206" s="1587"/>
      <c r="R206" s="1587"/>
      <c r="T206" s="1097"/>
    </row>
    <row r="207" spans="1:20" s="1057" customFormat="1" ht="12" x14ac:dyDescent="0.2">
      <c r="A207" s="1587" t="s">
        <v>28534</v>
      </c>
      <c r="B207" s="1587"/>
      <c r="C207" s="1587"/>
      <c r="D207" s="1587"/>
      <c r="E207" s="1587"/>
      <c r="F207" s="1587"/>
      <c r="G207" s="1587"/>
      <c r="H207" s="1587"/>
      <c r="I207" s="1587"/>
      <c r="J207" s="1587"/>
      <c r="K207" s="1587"/>
      <c r="L207" s="1587"/>
      <c r="M207" s="1587"/>
      <c r="N207" s="1587"/>
      <c r="O207" s="1587"/>
      <c r="P207" s="1587"/>
      <c r="Q207" s="1587"/>
      <c r="R207" s="1587"/>
      <c r="T207" s="1097"/>
    </row>
    <row r="208" spans="1:20" s="1057" customFormat="1" ht="12" x14ac:dyDescent="0.2">
      <c r="T208" s="1097"/>
    </row>
    <row r="209" spans="1:20" s="1057" customFormat="1" ht="12" x14ac:dyDescent="0.2">
      <c r="T209" s="1097"/>
    </row>
    <row r="210" spans="1:20" s="1057" customFormat="1" ht="12" x14ac:dyDescent="0.2">
      <c r="T210" s="1097"/>
    </row>
    <row r="211" spans="1:20" s="1057" customFormat="1" ht="12" x14ac:dyDescent="0.2">
      <c r="A211" s="1095" t="s">
        <v>28533</v>
      </c>
      <c r="B211" s="1095" t="s">
        <v>28617</v>
      </c>
      <c r="C211" s="1095"/>
      <c r="D211" s="1095"/>
      <c r="E211" s="1095"/>
      <c r="F211" s="1095"/>
      <c r="G211" s="1095"/>
      <c r="H211" s="1095"/>
      <c r="I211" s="1095"/>
      <c r="J211" s="1095"/>
      <c r="K211" s="1095"/>
      <c r="L211" s="1095"/>
      <c r="T211" s="1097"/>
    </row>
    <row r="212" spans="1:20" s="1057" customFormat="1" ht="12.75" thickBot="1" x14ac:dyDescent="0.25">
      <c r="A212" s="1092" t="s">
        <v>28532</v>
      </c>
      <c r="B212" s="1092" t="s">
        <v>28541</v>
      </c>
      <c r="C212" s="1092"/>
      <c r="D212" s="1092"/>
      <c r="E212" s="1092"/>
      <c r="F212" s="1092"/>
      <c r="G212" s="1092"/>
      <c r="H212" s="1092"/>
      <c r="I212" s="1092"/>
      <c r="J212" s="1092"/>
      <c r="K212" s="1092"/>
      <c r="L212" s="1092"/>
      <c r="T212" s="1097"/>
    </row>
    <row r="213" spans="1:20" s="1142" customFormat="1" ht="28.35" customHeight="1" thickBot="1" x14ac:dyDescent="0.25">
      <c r="A213" s="1595" t="s">
        <v>28599</v>
      </c>
      <c r="B213" s="1597" t="s">
        <v>28570</v>
      </c>
      <c r="C213" s="1598"/>
      <c r="D213" s="1598"/>
      <c r="E213" s="1598"/>
      <c r="F213" s="1598"/>
      <c r="G213" s="1598"/>
      <c r="H213" s="1599"/>
      <c r="I213" s="1600" t="s">
        <v>28563</v>
      </c>
      <c r="J213" s="1601"/>
      <c r="K213" s="1601"/>
      <c r="L213" s="1601"/>
      <c r="M213" s="1601"/>
      <c r="N213" s="1602"/>
      <c r="O213" s="1597" t="s">
        <v>28557</v>
      </c>
      <c r="P213" s="1599"/>
      <c r="Q213" s="1597" t="s">
        <v>4</v>
      </c>
      <c r="R213" s="1599"/>
    </row>
    <row r="214" spans="1:20" s="1136" customFormat="1" ht="109.5" customHeight="1" thickBot="1" x14ac:dyDescent="0.25">
      <c r="A214" s="1596"/>
      <c r="B214" s="1140" t="s">
        <v>28569</v>
      </c>
      <c r="C214" s="1141" t="s">
        <v>28568</v>
      </c>
      <c r="D214" s="1141" t="s">
        <v>28567</v>
      </c>
      <c r="E214" s="1141" t="s">
        <v>28566</v>
      </c>
      <c r="F214" s="1141" t="s">
        <v>28598</v>
      </c>
      <c r="G214" s="1141" t="s">
        <v>28597</v>
      </c>
      <c r="H214" s="1139" t="s">
        <v>28596</v>
      </c>
      <c r="I214" s="1140" t="s">
        <v>28562</v>
      </c>
      <c r="J214" s="1141" t="s">
        <v>28595</v>
      </c>
      <c r="K214" s="1141" t="s">
        <v>28594</v>
      </c>
      <c r="L214" s="1141" t="s">
        <v>28559</v>
      </c>
      <c r="M214" s="1141" t="s">
        <v>28558</v>
      </c>
      <c r="N214" s="1139" t="s">
        <v>28593</v>
      </c>
      <c r="O214" s="1140" t="s">
        <v>28556</v>
      </c>
      <c r="P214" s="1139" t="s">
        <v>28592</v>
      </c>
      <c r="Q214" s="1138" t="s">
        <v>28591</v>
      </c>
      <c r="R214" s="1137" t="s">
        <v>28590</v>
      </c>
    </row>
    <row r="215" spans="1:20" ht="14.25" customHeight="1" x14ac:dyDescent="0.2">
      <c r="A215" s="1158" t="s">
        <v>28616</v>
      </c>
      <c r="B215" s="1155">
        <f t="shared" ref="B215:G220" si="66">B240+B265+B290+B315</f>
        <v>5953388753</v>
      </c>
      <c r="C215" s="1156">
        <f t="shared" si="66"/>
        <v>43059370</v>
      </c>
      <c r="D215" s="1156">
        <f t="shared" si="66"/>
        <v>32708732</v>
      </c>
      <c r="E215" s="1156">
        <f t="shared" si="66"/>
        <v>499815732</v>
      </c>
      <c r="F215" s="1156">
        <f t="shared" si="66"/>
        <v>19460</v>
      </c>
      <c r="G215" s="1156">
        <f t="shared" si="66"/>
        <v>15700774</v>
      </c>
      <c r="H215" s="1150">
        <f t="shared" ref="H215:H220" si="67">SUM(B215:G215)</f>
        <v>6544692821</v>
      </c>
      <c r="I215" s="1155">
        <f t="shared" ref="I215:M220" si="68">I240+I265+I290+I315</f>
        <v>1991182371</v>
      </c>
      <c r="J215" s="1156">
        <f t="shared" si="68"/>
        <v>1858000000</v>
      </c>
      <c r="K215" s="1156">
        <f t="shared" si="68"/>
        <v>0</v>
      </c>
      <c r="L215" s="1156">
        <f t="shared" si="68"/>
        <v>56295791</v>
      </c>
      <c r="M215" s="1156">
        <f t="shared" si="68"/>
        <v>0</v>
      </c>
      <c r="N215" s="1150">
        <f t="shared" ref="N215:N220" si="69">SUM(I215:M215)</f>
        <v>3905478162</v>
      </c>
      <c r="O215" s="1155">
        <f t="shared" ref="O215:O220" si="70">O240+O265+O290+O315</f>
        <v>0</v>
      </c>
      <c r="P215" s="1150">
        <f t="shared" ref="P215:P220" si="71">O215</f>
        <v>0</v>
      </c>
      <c r="Q215" s="1149">
        <f t="shared" ref="Q215:Q220" si="72">H215+N215+P215</f>
        <v>10450170983</v>
      </c>
      <c r="R215" s="1148">
        <f t="shared" ref="R215:R221" si="73">Q215/$Q$221</f>
        <v>0.41038137652845375</v>
      </c>
    </row>
    <row r="216" spans="1:20" ht="14.25" customHeight="1" x14ac:dyDescent="0.2">
      <c r="A216" s="1157" t="s">
        <v>28615</v>
      </c>
      <c r="B216" s="1155">
        <f t="shared" si="66"/>
        <v>0</v>
      </c>
      <c r="C216" s="1156">
        <f t="shared" si="66"/>
        <v>0</v>
      </c>
      <c r="D216" s="1156">
        <f t="shared" si="66"/>
        <v>0</v>
      </c>
      <c r="E216" s="1156">
        <f t="shared" si="66"/>
        <v>276800000</v>
      </c>
      <c r="F216" s="1156">
        <f t="shared" si="66"/>
        <v>0</v>
      </c>
      <c r="G216" s="1156">
        <f t="shared" si="66"/>
        <v>0</v>
      </c>
      <c r="H216" s="1152">
        <f t="shared" si="67"/>
        <v>276800000</v>
      </c>
      <c r="I216" s="1155">
        <f t="shared" si="68"/>
        <v>0</v>
      </c>
      <c r="J216" s="1156">
        <f t="shared" si="68"/>
        <v>0</v>
      </c>
      <c r="K216" s="1156">
        <f t="shared" si="68"/>
        <v>0</v>
      </c>
      <c r="L216" s="1156">
        <f t="shared" si="68"/>
        <v>0</v>
      </c>
      <c r="M216" s="1156">
        <f t="shared" si="68"/>
        <v>341495679</v>
      </c>
      <c r="N216" s="1152">
        <f t="shared" si="69"/>
        <v>341495679</v>
      </c>
      <c r="O216" s="1155">
        <f t="shared" si="70"/>
        <v>14334406844</v>
      </c>
      <c r="P216" s="1150">
        <f t="shared" si="71"/>
        <v>14334406844</v>
      </c>
      <c r="Q216" s="1149">
        <f t="shared" si="72"/>
        <v>14952702523</v>
      </c>
      <c r="R216" s="1148">
        <f t="shared" si="73"/>
        <v>0.58719715248598081</v>
      </c>
    </row>
    <row r="217" spans="1:20" ht="22.5" x14ac:dyDescent="0.2">
      <c r="A217" s="1157" t="s">
        <v>28614</v>
      </c>
      <c r="B217" s="1155">
        <f t="shared" si="66"/>
        <v>0</v>
      </c>
      <c r="C217" s="1156">
        <f t="shared" si="66"/>
        <v>0</v>
      </c>
      <c r="D217" s="1156">
        <f t="shared" si="66"/>
        <v>0</v>
      </c>
      <c r="E217" s="1156">
        <f t="shared" si="66"/>
        <v>0</v>
      </c>
      <c r="F217" s="1156">
        <f t="shared" si="66"/>
        <v>0</v>
      </c>
      <c r="G217" s="1156">
        <f t="shared" si="66"/>
        <v>0</v>
      </c>
      <c r="H217" s="1152">
        <f t="shared" si="67"/>
        <v>0</v>
      </c>
      <c r="I217" s="1155">
        <f t="shared" si="68"/>
        <v>0</v>
      </c>
      <c r="J217" s="1156">
        <f t="shared" si="68"/>
        <v>0</v>
      </c>
      <c r="K217" s="1156">
        <f t="shared" si="68"/>
        <v>0</v>
      </c>
      <c r="L217" s="1156">
        <f t="shared" si="68"/>
        <v>0</v>
      </c>
      <c r="M217" s="1156">
        <f t="shared" si="68"/>
        <v>0</v>
      </c>
      <c r="N217" s="1152">
        <f t="shared" si="69"/>
        <v>0</v>
      </c>
      <c r="O217" s="1155">
        <f t="shared" si="70"/>
        <v>0</v>
      </c>
      <c r="P217" s="1150">
        <f t="shared" si="71"/>
        <v>0</v>
      </c>
      <c r="Q217" s="1149">
        <f t="shared" si="72"/>
        <v>0</v>
      </c>
      <c r="R217" s="1148">
        <f t="shared" si="73"/>
        <v>0</v>
      </c>
    </row>
    <row r="218" spans="1:20" ht="22.5" x14ac:dyDescent="0.2">
      <c r="A218" s="1157" t="s">
        <v>28613</v>
      </c>
      <c r="B218" s="1155">
        <f t="shared" si="66"/>
        <v>0</v>
      </c>
      <c r="C218" s="1156">
        <f t="shared" si="66"/>
        <v>0</v>
      </c>
      <c r="D218" s="1156">
        <f t="shared" si="66"/>
        <v>0</v>
      </c>
      <c r="E218" s="1156">
        <f t="shared" si="66"/>
        <v>14849759</v>
      </c>
      <c r="F218" s="1156">
        <f t="shared" si="66"/>
        <v>0</v>
      </c>
      <c r="G218" s="1156">
        <f t="shared" si="66"/>
        <v>87437</v>
      </c>
      <c r="H218" s="1152">
        <f t="shared" si="67"/>
        <v>14937196</v>
      </c>
      <c r="I218" s="1155">
        <f t="shared" si="68"/>
        <v>0</v>
      </c>
      <c r="J218" s="1156">
        <f t="shared" si="68"/>
        <v>0</v>
      </c>
      <c r="K218" s="1156">
        <f t="shared" si="68"/>
        <v>0</v>
      </c>
      <c r="L218" s="1156">
        <f t="shared" si="68"/>
        <v>0</v>
      </c>
      <c r="M218" s="1156">
        <f t="shared" si="68"/>
        <v>0</v>
      </c>
      <c r="N218" s="1152">
        <f t="shared" si="69"/>
        <v>0</v>
      </c>
      <c r="O218" s="1155">
        <f t="shared" si="70"/>
        <v>0</v>
      </c>
      <c r="P218" s="1150">
        <f t="shared" si="71"/>
        <v>0</v>
      </c>
      <c r="Q218" s="1149">
        <f t="shared" si="72"/>
        <v>14937196</v>
      </c>
      <c r="R218" s="1148">
        <f t="shared" si="73"/>
        <v>5.8658820663578734E-4</v>
      </c>
    </row>
    <row r="219" spans="1:20" ht="15" customHeight="1" x14ac:dyDescent="0.2">
      <c r="A219" s="1157" t="s">
        <v>28612</v>
      </c>
      <c r="B219" s="1155">
        <f t="shared" si="66"/>
        <v>0</v>
      </c>
      <c r="C219" s="1156">
        <f t="shared" si="66"/>
        <v>180000</v>
      </c>
      <c r="D219" s="1156">
        <f t="shared" si="66"/>
        <v>0</v>
      </c>
      <c r="E219" s="1156">
        <f t="shared" si="66"/>
        <v>1762536</v>
      </c>
      <c r="F219" s="1156">
        <f t="shared" si="66"/>
        <v>0</v>
      </c>
      <c r="G219" s="1156">
        <f t="shared" si="66"/>
        <v>0</v>
      </c>
      <c r="H219" s="1152">
        <f t="shared" si="67"/>
        <v>1942536</v>
      </c>
      <c r="I219" s="1155">
        <f t="shared" si="68"/>
        <v>0</v>
      </c>
      <c r="J219" s="1156">
        <f t="shared" si="68"/>
        <v>0</v>
      </c>
      <c r="K219" s="1156">
        <f t="shared" si="68"/>
        <v>0</v>
      </c>
      <c r="L219" s="1156">
        <f t="shared" si="68"/>
        <v>0</v>
      </c>
      <c r="M219" s="1156">
        <f t="shared" si="68"/>
        <v>0</v>
      </c>
      <c r="N219" s="1152">
        <f t="shared" si="69"/>
        <v>0</v>
      </c>
      <c r="O219" s="1155">
        <f t="shared" si="70"/>
        <v>0</v>
      </c>
      <c r="P219" s="1150">
        <f t="shared" si="71"/>
        <v>0</v>
      </c>
      <c r="Q219" s="1149">
        <f t="shared" si="72"/>
        <v>1942536</v>
      </c>
      <c r="R219" s="1148">
        <f t="shared" si="73"/>
        <v>7.6283976495016589E-5</v>
      </c>
    </row>
    <row r="220" spans="1:20" ht="15" customHeight="1" thickBot="1" x14ac:dyDescent="0.25">
      <c r="A220" s="1154" t="s">
        <v>28611</v>
      </c>
      <c r="B220" s="1155">
        <f t="shared" si="66"/>
        <v>0</v>
      </c>
      <c r="C220" s="1156">
        <f t="shared" si="66"/>
        <v>0</v>
      </c>
      <c r="D220" s="1156">
        <f t="shared" si="66"/>
        <v>0</v>
      </c>
      <c r="E220" s="1156">
        <f t="shared" si="66"/>
        <v>3728581</v>
      </c>
      <c r="F220" s="1156">
        <f t="shared" si="66"/>
        <v>0</v>
      </c>
      <c r="G220" s="1156">
        <f t="shared" si="66"/>
        <v>6195</v>
      </c>
      <c r="H220" s="1152">
        <f t="shared" si="67"/>
        <v>3734776</v>
      </c>
      <c r="I220" s="1155">
        <f t="shared" si="68"/>
        <v>0</v>
      </c>
      <c r="J220" s="1156">
        <f t="shared" si="68"/>
        <v>0</v>
      </c>
      <c r="K220" s="1156">
        <f t="shared" si="68"/>
        <v>0</v>
      </c>
      <c r="L220" s="1156">
        <f t="shared" si="68"/>
        <v>41047125</v>
      </c>
      <c r="M220" s="1156">
        <f t="shared" si="68"/>
        <v>0</v>
      </c>
      <c r="N220" s="1152">
        <f t="shared" si="69"/>
        <v>41047125</v>
      </c>
      <c r="O220" s="1155">
        <f t="shared" si="70"/>
        <v>0</v>
      </c>
      <c r="P220" s="1150">
        <f t="shared" si="71"/>
        <v>0</v>
      </c>
      <c r="Q220" s="1149">
        <f t="shared" si="72"/>
        <v>44781901</v>
      </c>
      <c r="R220" s="1148">
        <f t="shared" si="73"/>
        <v>1.7585988024346319E-3</v>
      </c>
    </row>
    <row r="221" spans="1:20" ht="13.5" customHeight="1" thickBot="1" x14ac:dyDescent="0.25">
      <c r="A221" s="1128" t="s">
        <v>28588</v>
      </c>
      <c r="B221" s="1125">
        <f t="shared" ref="B221:Q221" si="74">SUM(B215:B220)</f>
        <v>5953388753</v>
      </c>
      <c r="C221" s="1127">
        <f t="shared" si="74"/>
        <v>43239370</v>
      </c>
      <c r="D221" s="1127">
        <f t="shared" si="74"/>
        <v>32708732</v>
      </c>
      <c r="E221" s="1127">
        <f t="shared" si="74"/>
        <v>796956608</v>
      </c>
      <c r="F221" s="1127">
        <f t="shared" si="74"/>
        <v>19460</v>
      </c>
      <c r="G221" s="1127">
        <f t="shared" si="74"/>
        <v>15794406</v>
      </c>
      <c r="H221" s="1126">
        <f t="shared" si="74"/>
        <v>6842107329</v>
      </c>
      <c r="I221" s="1125">
        <f t="shared" si="74"/>
        <v>1991182371</v>
      </c>
      <c r="J221" s="1127">
        <f t="shared" si="74"/>
        <v>1858000000</v>
      </c>
      <c r="K221" s="1127">
        <f t="shared" si="74"/>
        <v>0</v>
      </c>
      <c r="L221" s="1127">
        <f t="shared" si="74"/>
        <v>97342916</v>
      </c>
      <c r="M221" s="1127">
        <f t="shared" si="74"/>
        <v>341495679</v>
      </c>
      <c r="N221" s="1126">
        <f t="shared" si="74"/>
        <v>4288020966</v>
      </c>
      <c r="O221" s="1125">
        <f t="shared" si="74"/>
        <v>14334406844</v>
      </c>
      <c r="P221" s="1126">
        <f t="shared" si="74"/>
        <v>14334406844</v>
      </c>
      <c r="Q221" s="1125">
        <f t="shared" si="74"/>
        <v>25464535139</v>
      </c>
      <c r="R221" s="1124">
        <f t="shared" si="73"/>
        <v>1</v>
      </c>
    </row>
    <row r="224" spans="1:20" s="1057" customFormat="1" ht="12" x14ac:dyDescent="0.2">
      <c r="A224" s="1057" t="s">
        <v>28538</v>
      </c>
      <c r="T224" s="1097"/>
    </row>
    <row r="225" spans="1:20" s="1057" customFormat="1" ht="12" x14ac:dyDescent="0.2">
      <c r="A225" s="1057" t="s">
        <v>28603</v>
      </c>
      <c r="T225" s="1097"/>
    </row>
    <row r="226" spans="1:20" s="1057" customFormat="1" ht="12" x14ac:dyDescent="0.2">
      <c r="T226" s="1097"/>
    </row>
    <row r="227" spans="1:20" s="1057" customFormat="1" ht="12" x14ac:dyDescent="0.2">
      <c r="T227" s="1097"/>
    </row>
    <row r="228" spans="1:20" s="1057" customFormat="1" ht="12" x14ac:dyDescent="0.2">
      <c r="T228" s="1097"/>
    </row>
    <row r="229" spans="1:20" s="1057" customFormat="1" ht="12" x14ac:dyDescent="0.2">
      <c r="A229" s="1587" t="s">
        <v>28602</v>
      </c>
      <c r="B229" s="1587"/>
      <c r="C229" s="1587"/>
      <c r="D229" s="1587"/>
      <c r="E229" s="1587"/>
      <c r="F229" s="1587"/>
      <c r="G229" s="1587"/>
      <c r="H229" s="1587"/>
      <c r="I229" s="1587"/>
      <c r="J229" s="1587"/>
      <c r="K229" s="1587"/>
      <c r="L229" s="1587"/>
      <c r="M229" s="1587"/>
      <c r="N229" s="1587"/>
      <c r="O229" s="1587"/>
      <c r="P229" s="1587"/>
      <c r="Q229" s="1587"/>
      <c r="R229" s="1587"/>
      <c r="T229" s="1097"/>
    </row>
    <row r="230" spans="1:20" s="1057" customFormat="1" ht="12" x14ac:dyDescent="0.2">
      <c r="A230" s="1587" t="s">
        <v>627</v>
      </c>
      <c r="B230" s="1587"/>
      <c r="C230" s="1587"/>
      <c r="D230" s="1587"/>
      <c r="E230" s="1587"/>
      <c r="F230" s="1587"/>
      <c r="G230" s="1587"/>
      <c r="H230" s="1587"/>
      <c r="I230" s="1587"/>
      <c r="J230" s="1587"/>
      <c r="K230" s="1587"/>
      <c r="L230" s="1587"/>
      <c r="M230" s="1587"/>
      <c r="N230" s="1587"/>
      <c r="O230" s="1587"/>
      <c r="P230" s="1587"/>
      <c r="Q230" s="1587"/>
      <c r="R230" s="1587"/>
      <c r="T230" s="1097"/>
    </row>
    <row r="231" spans="1:20" s="1057" customFormat="1" ht="12" x14ac:dyDescent="0.2">
      <c r="A231" s="1587" t="s">
        <v>28601</v>
      </c>
      <c r="B231" s="1587"/>
      <c r="C231" s="1587"/>
      <c r="D231" s="1587"/>
      <c r="E231" s="1587"/>
      <c r="F231" s="1587"/>
      <c r="G231" s="1587"/>
      <c r="H231" s="1587"/>
      <c r="I231" s="1587"/>
      <c r="J231" s="1587"/>
      <c r="K231" s="1587"/>
      <c r="L231" s="1587"/>
      <c r="M231" s="1587"/>
      <c r="N231" s="1587"/>
      <c r="O231" s="1587"/>
      <c r="P231" s="1587"/>
      <c r="Q231" s="1587"/>
      <c r="R231" s="1587"/>
      <c r="T231" s="1097"/>
    </row>
    <row r="232" spans="1:20" s="1057" customFormat="1" ht="12" x14ac:dyDescent="0.2">
      <c r="A232" s="1587" t="s">
        <v>28534</v>
      </c>
      <c r="B232" s="1587"/>
      <c r="C232" s="1587"/>
      <c r="D232" s="1587"/>
      <c r="E232" s="1587"/>
      <c r="F232" s="1587"/>
      <c r="G232" s="1587"/>
      <c r="H232" s="1587"/>
      <c r="I232" s="1587"/>
      <c r="J232" s="1587"/>
      <c r="K232" s="1587"/>
      <c r="L232" s="1587"/>
      <c r="M232" s="1587"/>
      <c r="N232" s="1587"/>
      <c r="O232" s="1587"/>
      <c r="P232" s="1587"/>
      <c r="Q232" s="1587"/>
      <c r="R232" s="1587"/>
      <c r="T232" s="1097"/>
    </row>
    <row r="233" spans="1:20" s="1057" customFormat="1" ht="12" x14ac:dyDescent="0.2">
      <c r="T233" s="1097"/>
    </row>
    <row r="234" spans="1:20" s="1057" customFormat="1" ht="12" x14ac:dyDescent="0.2">
      <c r="T234" s="1097"/>
    </row>
    <row r="235" spans="1:20" s="1057" customFormat="1" ht="12" x14ac:dyDescent="0.2">
      <c r="T235" s="1097"/>
    </row>
    <row r="236" spans="1:20" s="1057" customFormat="1" ht="12" x14ac:dyDescent="0.2">
      <c r="A236" s="1095" t="s">
        <v>28533</v>
      </c>
      <c r="B236" s="1095" t="s">
        <v>28617</v>
      </c>
      <c r="C236" s="1095"/>
      <c r="D236" s="1095"/>
      <c r="E236" s="1095"/>
      <c r="F236" s="1095"/>
      <c r="G236" s="1095"/>
      <c r="H236" s="1095"/>
      <c r="I236" s="1095"/>
      <c r="J236" s="1095"/>
      <c r="K236" s="1095"/>
      <c r="L236" s="1095"/>
      <c r="T236" s="1097"/>
    </row>
    <row r="237" spans="1:20" s="1057" customFormat="1" ht="12.75" thickBot="1" x14ac:dyDescent="0.25">
      <c r="A237" s="1092" t="s">
        <v>28532</v>
      </c>
      <c r="B237" s="1092" t="s">
        <v>28540</v>
      </c>
      <c r="C237" s="1092"/>
      <c r="D237" s="1092"/>
      <c r="E237" s="1092"/>
      <c r="F237" s="1092"/>
      <c r="G237" s="1092"/>
      <c r="H237" s="1092"/>
      <c r="I237" s="1092"/>
      <c r="J237" s="1092"/>
      <c r="K237" s="1092"/>
      <c r="L237" s="1092"/>
      <c r="T237" s="1097"/>
    </row>
    <row r="238" spans="1:20" s="1142" customFormat="1" ht="28.35" customHeight="1" thickBot="1" x14ac:dyDescent="0.25">
      <c r="A238" s="1595" t="s">
        <v>28599</v>
      </c>
      <c r="B238" s="1597" t="s">
        <v>28570</v>
      </c>
      <c r="C238" s="1598"/>
      <c r="D238" s="1598"/>
      <c r="E238" s="1598"/>
      <c r="F238" s="1598"/>
      <c r="G238" s="1598"/>
      <c r="H238" s="1599"/>
      <c r="I238" s="1600" t="s">
        <v>28563</v>
      </c>
      <c r="J238" s="1601"/>
      <c r="K238" s="1601"/>
      <c r="L238" s="1601"/>
      <c r="M238" s="1601"/>
      <c r="N238" s="1602"/>
      <c r="O238" s="1597" t="s">
        <v>28557</v>
      </c>
      <c r="P238" s="1599"/>
      <c r="Q238" s="1597" t="s">
        <v>4</v>
      </c>
      <c r="R238" s="1599"/>
    </row>
    <row r="239" spans="1:20" s="1136" customFormat="1" ht="109.5" customHeight="1" thickBot="1" x14ac:dyDescent="0.25">
      <c r="A239" s="1596"/>
      <c r="B239" s="1140" t="s">
        <v>28569</v>
      </c>
      <c r="C239" s="1141" t="s">
        <v>28568</v>
      </c>
      <c r="D239" s="1141" t="s">
        <v>28567</v>
      </c>
      <c r="E239" s="1141" t="s">
        <v>28566</v>
      </c>
      <c r="F239" s="1141" t="s">
        <v>28598</v>
      </c>
      <c r="G239" s="1141" t="s">
        <v>28597</v>
      </c>
      <c r="H239" s="1139" t="s">
        <v>28596</v>
      </c>
      <c r="I239" s="1140" t="s">
        <v>28562</v>
      </c>
      <c r="J239" s="1141" t="s">
        <v>28595</v>
      </c>
      <c r="K239" s="1141" t="s">
        <v>28594</v>
      </c>
      <c r="L239" s="1141" t="s">
        <v>28559</v>
      </c>
      <c r="M239" s="1141" t="s">
        <v>28558</v>
      </c>
      <c r="N239" s="1139" t="s">
        <v>28593</v>
      </c>
      <c r="O239" s="1140" t="s">
        <v>28556</v>
      </c>
      <c r="P239" s="1139" t="s">
        <v>28592</v>
      </c>
      <c r="Q239" s="1138" t="s">
        <v>28591</v>
      </c>
      <c r="R239" s="1137" t="s">
        <v>28590</v>
      </c>
    </row>
    <row r="240" spans="1:20" ht="14.25" customHeight="1" x14ac:dyDescent="0.2">
      <c r="A240" s="1158" t="s">
        <v>28616</v>
      </c>
      <c r="B240" s="1155">
        <v>5753388753</v>
      </c>
      <c r="C240" s="1156">
        <v>34378138</v>
      </c>
      <c r="D240" s="1156">
        <v>30678910</v>
      </c>
      <c r="E240" s="1156">
        <v>483538242</v>
      </c>
      <c r="F240" s="1156">
        <v>16800</v>
      </c>
      <c r="G240" s="1156">
        <v>15656274</v>
      </c>
      <c r="H240" s="1150">
        <f t="shared" ref="H240:H245" si="75">SUM(B240:G240)</f>
        <v>6317657117</v>
      </c>
      <c r="I240" s="1155">
        <v>1609059864</v>
      </c>
      <c r="J240" s="1156">
        <v>615000000</v>
      </c>
      <c r="K240" s="1156"/>
      <c r="L240" s="1156">
        <v>42930061</v>
      </c>
      <c r="M240" s="1156"/>
      <c r="N240" s="1150">
        <f t="shared" ref="N240:N245" si="76">SUM(I240:M240)</f>
        <v>2266989925</v>
      </c>
      <c r="O240" s="1155"/>
      <c r="P240" s="1150">
        <f t="shared" ref="P240:P245" si="77">O240</f>
        <v>0</v>
      </c>
      <c r="Q240" s="1149">
        <f t="shared" ref="Q240:Q245" si="78">H240+N240+P240</f>
        <v>8584647042</v>
      </c>
      <c r="R240" s="1148">
        <f t="shared" ref="R240:R246" si="79">Q240/$Q$246</f>
        <v>0.95969396220138348</v>
      </c>
    </row>
    <row r="241" spans="1:20" ht="14.25" customHeight="1" x14ac:dyDescent="0.2">
      <c r="A241" s="1157" t="s">
        <v>28615</v>
      </c>
      <c r="B241" s="1155"/>
      <c r="C241" s="1156"/>
      <c r="D241" s="1156"/>
      <c r="E241" s="1156"/>
      <c r="F241" s="1156"/>
      <c r="G241" s="1156"/>
      <c r="H241" s="1152">
        <f t="shared" si="75"/>
        <v>0</v>
      </c>
      <c r="I241" s="1155"/>
      <c r="J241" s="1156"/>
      <c r="K241" s="1156"/>
      <c r="L241" s="1156"/>
      <c r="M241" s="1156">
        <v>341495679</v>
      </c>
      <c r="N241" s="1152">
        <f t="shared" si="76"/>
        <v>341495679</v>
      </c>
      <c r="O241" s="1155"/>
      <c r="P241" s="1150">
        <f t="shared" si="77"/>
        <v>0</v>
      </c>
      <c r="Q241" s="1149">
        <f t="shared" si="78"/>
        <v>341495679</v>
      </c>
      <c r="R241" s="1148">
        <f t="shared" si="79"/>
        <v>3.8176449148200377E-2</v>
      </c>
    </row>
    <row r="242" spans="1:20" ht="22.5" x14ac:dyDescent="0.2">
      <c r="A242" s="1157" t="s">
        <v>28614</v>
      </c>
      <c r="B242" s="1155"/>
      <c r="C242" s="1156"/>
      <c r="D242" s="1156"/>
      <c r="E242" s="1156"/>
      <c r="F242" s="1156"/>
      <c r="G242" s="1156"/>
      <c r="H242" s="1152">
        <f t="shared" si="75"/>
        <v>0</v>
      </c>
      <c r="I242" s="1155"/>
      <c r="J242" s="1156"/>
      <c r="K242" s="1156"/>
      <c r="L242" s="1156"/>
      <c r="M242" s="1156"/>
      <c r="N242" s="1152">
        <f t="shared" si="76"/>
        <v>0</v>
      </c>
      <c r="O242" s="1155"/>
      <c r="P242" s="1150">
        <f t="shared" si="77"/>
        <v>0</v>
      </c>
      <c r="Q242" s="1149">
        <f t="shared" si="78"/>
        <v>0</v>
      </c>
      <c r="R242" s="1148">
        <f t="shared" si="79"/>
        <v>0</v>
      </c>
    </row>
    <row r="243" spans="1:20" ht="22.5" x14ac:dyDescent="0.2">
      <c r="A243" s="1157" t="s">
        <v>28613</v>
      </c>
      <c r="B243" s="1155"/>
      <c r="C243" s="1156"/>
      <c r="D243" s="1156"/>
      <c r="E243" s="1156">
        <v>14849759</v>
      </c>
      <c r="F243" s="1156"/>
      <c r="G243" s="1156">
        <v>87437</v>
      </c>
      <c r="H243" s="1152">
        <f t="shared" si="75"/>
        <v>14937196</v>
      </c>
      <c r="I243" s="1155"/>
      <c r="J243" s="1156"/>
      <c r="K243" s="1156"/>
      <c r="L243" s="1156"/>
      <c r="M243" s="1156"/>
      <c r="N243" s="1152">
        <f t="shared" si="76"/>
        <v>0</v>
      </c>
      <c r="O243" s="1155"/>
      <c r="P243" s="1150">
        <f t="shared" si="77"/>
        <v>0</v>
      </c>
      <c r="Q243" s="1149">
        <f t="shared" si="78"/>
        <v>14937196</v>
      </c>
      <c r="R243" s="1148">
        <f t="shared" si="79"/>
        <v>1.669857449384307E-3</v>
      </c>
    </row>
    <row r="244" spans="1:20" ht="15" customHeight="1" x14ac:dyDescent="0.2">
      <c r="A244" s="1157" t="s">
        <v>28612</v>
      </c>
      <c r="B244" s="1155"/>
      <c r="C244" s="1156">
        <v>180000</v>
      </c>
      <c r="D244" s="1156"/>
      <c r="E244" s="1156">
        <v>1762536</v>
      </c>
      <c r="F244" s="1156"/>
      <c r="G244" s="1156"/>
      <c r="H244" s="1152">
        <f t="shared" si="75"/>
        <v>1942536</v>
      </c>
      <c r="I244" s="1155"/>
      <c r="J244" s="1156"/>
      <c r="K244" s="1156"/>
      <c r="L244" s="1156"/>
      <c r="M244" s="1156"/>
      <c r="N244" s="1152">
        <f t="shared" si="76"/>
        <v>0</v>
      </c>
      <c r="O244" s="1155"/>
      <c r="P244" s="1150">
        <f t="shared" si="77"/>
        <v>0</v>
      </c>
      <c r="Q244" s="1149">
        <f t="shared" si="78"/>
        <v>1942536</v>
      </c>
      <c r="R244" s="1148">
        <f t="shared" si="79"/>
        <v>2.1715978087836528E-4</v>
      </c>
    </row>
    <row r="245" spans="1:20" ht="15" customHeight="1" thickBot="1" x14ac:dyDescent="0.25">
      <c r="A245" s="1154" t="s">
        <v>28611</v>
      </c>
      <c r="B245" s="1151"/>
      <c r="C245" s="1153"/>
      <c r="D245" s="1153"/>
      <c r="E245" s="1153">
        <v>2163653</v>
      </c>
      <c r="F245" s="1153"/>
      <c r="G245" s="1153">
        <v>6195</v>
      </c>
      <c r="H245" s="1152">
        <f t="shared" si="75"/>
        <v>2169848</v>
      </c>
      <c r="I245" s="1151"/>
      <c r="J245" s="1153"/>
      <c r="K245" s="1153"/>
      <c r="L245" s="1153"/>
      <c r="M245" s="1153"/>
      <c r="N245" s="1152">
        <f t="shared" si="76"/>
        <v>0</v>
      </c>
      <c r="O245" s="1151"/>
      <c r="P245" s="1150">
        <f t="shared" si="77"/>
        <v>0</v>
      </c>
      <c r="Q245" s="1149">
        <f t="shared" si="78"/>
        <v>2169848</v>
      </c>
      <c r="R245" s="1148">
        <f t="shared" si="79"/>
        <v>2.425714201535308E-4</v>
      </c>
    </row>
    <row r="246" spans="1:20" ht="13.5" customHeight="1" thickBot="1" x14ac:dyDescent="0.25">
      <c r="A246" s="1128" t="s">
        <v>28588</v>
      </c>
      <c r="B246" s="1125">
        <f t="shared" ref="B246:Q246" si="80">SUM(B240:B245)</f>
        <v>5753388753</v>
      </c>
      <c r="C246" s="1127">
        <f t="shared" si="80"/>
        <v>34558138</v>
      </c>
      <c r="D246" s="1127">
        <f t="shared" si="80"/>
        <v>30678910</v>
      </c>
      <c r="E246" s="1127">
        <f t="shared" si="80"/>
        <v>502314190</v>
      </c>
      <c r="F246" s="1127">
        <f t="shared" si="80"/>
        <v>16800</v>
      </c>
      <c r="G246" s="1127">
        <f t="shared" si="80"/>
        <v>15749906</v>
      </c>
      <c r="H246" s="1126">
        <f t="shared" si="80"/>
        <v>6336706697</v>
      </c>
      <c r="I246" s="1125">
        <f t="shared" si="80"/>
        <v>1609059864</v>
      </c>
      <c r="J246" s="1127">
        <f t="shared" si="80"/>
        <v>615000000</v>
      </c>
      <c r="K246" s="1127">
        <f t="shared" si="80"/>
        <v>0</v>
      </c>
      <c r="L246" s="1127">
        <f t="shared" si="80"/>
        <v>42930061</v>
      </c>
      <c r="M246" s="1127">
        <f t="shared" si="80"/>
        <v>341495679</v>
      </c>
      <c r="N246" s="1126">
        <f t="shared" si="80"/>
        <v>2608485604</v>
      </c>
      <c r="O246" s="1125">
        <f t="shared" si="80"/>
        <v>0</v>
      </c>
      <c r="P246" s="1126">
        <f t="shared" si="80"/>
        <v>0</v>
      </c>
      <c r="Q246" s="1125">
        <f t="shared" si="80"/>
        <v>8945192301</v>
      </c>
      <c r="R246" s="1124">
        <f t="shared" si="79"/>
        <v>1</v>
      </c>
    </row>
    <row r="249" spans="1:20" s="1057" customFormat="1" ht="12" x14ac:dyDescent="0.2">
      <c r="A249" s="1057" t="s">
        <v>28538</v>
      </c>
      <c r="T249" s="1097"/>
    </row>
    <row r="250" spans="1:20" s="1057" customFormat="1" ht="12" x14ac:dyDescent="0.2">
      <c r="A250" s="1057" t="s">
        <v>28603</v>
      </c>
      <c r="T250" s="1097"/>
    </row>
    <row r="251" spans="1:20" s="1057" customFormat="1" ht="12" x14ac:dyDescent="0.2">
      <c r="T251" s="1097"/>
    </row>
    <row r="252" spans="1:20" s="1057" customFormat="1" ht="12" x14ac:dyDescent="0.2">
      <c r="T252" s="1097"/>
    </row>
    <row r="253" spans="1:20" s="1057" customFormat="1" ht="12" x14ac:dyDescent="0.2">
      <c r="T253" s="1097"/>
    </row>
    <row r="254" spans="1:20" s="1057" customFormat="1" ht="12" x14ac:dyDescent="0.2">
      <c r="A254" s="1587" t="s">
        <v>28602</v>
      </c>
      <c r="B254" s="1587"/>
      <c r="C254" s="1587"/>
      <c r="D254" s="1587"/>
      <c r="E254" s="1587"/>
      <c r="F254" s="1587"/>
      <c r="G254" s="1587"/>
      <c r="H254" s="1587"/>
      <c r="I254" s="1587"/>
      <c r="J254" s="1587"/>
      <c r="K254" s="1587"/>
      <c r="L254" s="1587"/>
      <c r="M254" s="1587"/>
      <c r="N254" s="1587"/>
      <c r="O254" s="1587"/>
      <c r="P254" s="1587"/>
      <c r="Q254" s="1587"/>
      <c r="R254" s="1587"/>
      <c r="T254" s="1097"/>
    </row>
    <row r="255" spans="1:20" s="1057" customFormat="1" ht="12" x14ac:dyDescent="0.2">
      <c r="A255" s="1587" t="s">
        <v>627</v>
      </c>
      <c r="B255" s="1587"/>
      <c r="C255" s="1587"/>
      <c r="D255" s="1587"/>
      <c r="E255" s="1587"/>
      <c r="F255" s="1587"/>
      <c r="G255" s="1587"/>
      <c r="H255" s="1587"/>
      <c r="I255" s="1587"/>
      <c r="J255" s="1587"/>
      <c r="K255" s="1587"/>
      <c r="L255" s="1587"/>
      <c r="M255" s="1587"/>
      <c r="N255" s="1587"/>
      <c r="O255" s="1587"/>
      <c r="P255" s="1587"/>
      <c r="Q255" s="1587"/>
      <c r="R255" s="1587"/>
      <c r="T255" s="1097"/>
    </row>
    <row r="256" spans="1:20" s="1057" customFormat="1" ht="12" x14ac:dyDescent="0.2">
      <c r="A256" s="1587" t="s">
        <v>28601</v>
      </c>
      <c r="B256" s="1587"/>
      <c r="C256" s="1587"/>
      <c r="D256" s="1587"/>
      <c r="E256" s="1587"/>
      <c r="F256" s="1587"/>
      <c r="G256" s="1587"/>
      <c r="H256" s="1587"/>
      <c r="I256" s="1587"/>
      <c r="J256" s="1587"/>
      <c r="K256" s="1587"/>
      <c r="L256" s="1587"/>
      <c r="M256" s="1587"/>
      <c r="N256" s="1587"/>
      <c r="O256" s="1587"/>
      <c r="P256" s="1587"/>
      <c r="Q256" s="1587"/>
      <c r="R256" s="1587"/>
      <c r="T256" s="1097"/>
    </row>
    <row r="257" spans="1:20" s="1057" customFormat="1" ht="12" x14ac:dyDescent="0.2">
      <c r="A257" s="1587" t="s">
        <v>28534</v>
      </c>
      <c r="B257" s="1587"/>
      <c r="C257" s="1587"/>
      <c r="D257" s="1587"/>
      <c r="E257" s="1587"/>
      <c r="F257" s="1587"/>
      <c r="G257" s="1587"/>
      <c r="H257" s="1587"/>
      <c r="I257" s="1587"/>
      <c r="J257" s="1587"/>
      <c r="K257" s="1587"/>
      <c r="L257" s="1587"/>
      <c r="M257" s="1587"/>
      <c r="N257" s="1587"/>
      <c r="O257" s="1587"/>
      <c r="P257" s="1587"/>
      <c r="Q257" s="1587"/>
      <c r="R257" s="1587"/>
      <c r="T257" s="1097"/>
    </row>
    <row r="258" spans="1:20" s="1057" customFormat="1" ht="12" x14ac:dyDescent="0.2">
      <c r="T258" s="1097"/>
    </row>
    <row r="259" spans="1:20" s="1057" customFormat="1" ht="12" x14ac:dyDescent="0.2">
      <c r="T259" s="1097"/>
    </row>
    <row r="260" spans="1:20" s="1057" customFormat="1" ht="12" x14ac:dyDescent="0.2">
      <c r="T260" s="1097"/>
    </row>
    <row r="261" spans="1:20" s="1057" customFormat="1" ht="12" x14ac:dyDescent="0.2">
      <c r="A261" s="1095" t="s">
        <v>28533</v>
      </c>
      <c r="B261" s="1095" t="s">
        <v>28617</v>
      </c>
      <c r="C261" s="1095"/>
      <c r="D261" s="1095"/>
      <c r="E261" s="1095"/>
      <c r="F261" s="1095"/>
      <c r="G261" s="1095"/>
      <c r="H261" s="1095"/>
      <c r="I261" s="1095"/>
      <c r="J261" s="1095"/>
      <c r="K261" s="1095"/>
      <c r="L261" s="1095"/>
      <c r="T261" s="1097"/>
    </row>
    <row r="262" spans="1:20" s="1057" customFormat="1" ht="12.75" thickBot="1" x14ac:dyDescent="0.25">
      <c r="A262" s="1092" t="s">
        <v>28532</v>
      </c>
      <c r="B262" s="1092" t="s">
        <v>28539</v>
      </c>
      <c r="C262" s="1092"/>
      <c r="D262" s="1092"/>
      <c r="E262" s="1092"/>
      <c r="F262" s="1092"/>
      <c r="G262" s="1092"/>
      <c r="H262" s="1092"/>
      <c r="I262" s="1092"/>
      <c r="J262" s="1092"/>
      <c r="K262" s="1092"/>
      <c r="L262" s="1092"/>
      <c r="T262" s="1097"/>
    </row>
    <row r="263" spans="1:20" s="1142" customFormat="1" ht="28.35" customHeight="1" thickBot="1" x14ac:dyDescent="0.25">
      <c r="A263" s="1595" t="s">
        <v>28599</v>
      </c>
      <c r="B263" s="1597" t="s">
        <v>28570</v>
      </c>
      <c r="C263" s="1598"/>
      <c r="D263" s="1598"/>
      <c r="E263" s="1598"/>
      <c r="F263" s="1598"/>
      <c r="G263" s="1598"/>
      <c r="H263" s="1599"/>
      <c r="I263" s="1600" t="s">
        <v>28563</v>
      </c>
      <c r="J263" s="1601"/>
      <c r="K263" s="1601"/>
      <c r="L263" s="1601"/>
      <c r="M263" s="1601"/>
      <c r="N263" s="1602"/>
      <c r="O263" s="1597" t="s">
        <v>28557</v>
      </c>
      <c r="P263" s="1599"/>
      <c r="Q263" s="1597" t="s">
        <v>4</v>
      </c>
      <c r="R263" s="1599"/>
    </row>
    <row r="264" spans="1:20" s="1136" customFormat="1" ht="109.5" customHeight="1" thickBot="1" x14ac:dyDescent="0.25">
      <c r="A264" s="1596"/>
      <c r="B264" s="1140" t="s">
        <v>28569</v>
      </c>
      <c r="C264" s="1141" t="s">
        <v>28568</v>
      </c>
      <c r="D264" s="1141" t="s">
        <v>28567</v>
      </c>
      <c r="E264" s="1141" t="s">
        <v>28566</v>
      </c>
      <c r="F264" s="1141" t="s">
        <v>28598</v>
      </c>
      <c r="G264" s="1141" t="s">
        <v>28597</v>
      </c>
      <c r="H264" s="1139" t="s">
        <v>28596</v>
      </c>
      <c r="I264" s="1140" t="s">
        <v>28562</v>
      </c>
      <c r="J264" s="1141" t="s">
        <v>28595</v>
      </c>
      <c r="K264" s="1141" t="s">
        <v>28594</v>
      </c>
      <c r="L264" s="1141" t="s">
        <v>28559</v>
      </c>
      <c r="M264" s="1141" t="s">
        <v>28558</v>
      </c>
      <c r="N264" s="1139" t="s">
        <v>28593</v>
      </c>
      <c r="O264" s="1140" t="s">
        <v>28556</v>
      </c>
      <c r="P264" s="1139" t="s">
        <v>28592</v>
      </c>
      <c r="Q264" s="1138" t="s">
        <v>28591</v>
      </c>
      <c r="R264" s="1137" t="s">
        <v>28590</v>
      </c>
    </row>
    <row r="265" spans="1:20" ht="14.25" customHeight="1" x14ac:dyDescent="0.2">
      <c r="A265" s="1158" t="s">
        <v>28616</v>
      </c>
      <c r="B265" s="1155"/>
      <c r="C265" s="1156">
        <v>8681232</v>
      </c>
      <c r="D265" s="1156">
        <v>2029822</v>
      </c>
      <c r="E265" s="1156">
        <v>16277490</v>
      </c>
      <c r="F265" s="1156">
        <v>2660</v>
      </c>
      <c r="G265" s="1156">
        <v>44500</v>
      </c>
      <c r="H265" s="1150">
        <f t="shared" ref="H265:H270" si="81">SUM(B265:G265)</f>
        <v>27035704</v>
      </c>
      <c r="I265" s="1155"/>
      <c r="J265" s="1156"/>
      <c r="K265" s="1156"/>
      <c r="L265" s="1156">
        <v>13365730</v>
      </c>
      <c r="M265" s="1156"/>
      <c r="N265" s="1150">
        <f t="shared" ref="N265:N270" si="82">SUM(I265:M265)</f>
        <v>13365730</v>
      </c>
      <c r="O265" s="1155"/>
      <c r="P265" s="1150">
        <f t="shared" ref="P265:P270" si="83">O265</f>
        <v>0</v>
      </c>
      <c r="Q265" s="1149">
        <f t="shared" ref="Q265:Q270" si="84">H265+N265+P265</f>
        <v>40401434</v>
      </c>
      <c r="R265" s="1148">
        <f t="shared" ref="R265:R271" si="85">Q265/$Q$271</f>
        <v>1</v>
      </c>
    </row>
    <row r="266" spans="1:20" ht="14.25" customHeight="1" x14ac:dyDescent="0.2">
      <c r="A266" s="1157" t="s">
        <v>28615</v>
      </c>
      <c r="B266" s="1155"/>
      <c r="C266" s="1156"/>
      <c r="D266" s="1156"/>
      <c r="E266" s="1156"/>
      <c r="F266" s="1156"/>
      <c r="G266" s="1156"/>
      <c r="H266" s="1152">
        <f t="shared" si="81"/>
        <v>0</v>
      </c>
      <c r="I266" s="1155"/>
      <c r="J266" s="1156"/>
      <c r="K266" s="1156"/>
      <c r="L266" s="1156"/>
      <c r="M266" s="1156"/>
      <c r="N266" s="1150">
        <f t="shared" si="82"/>
        <v>0</v>
      </c>
      <c r="O266" s="1155"/>
      <c r="P266" s="1150">
        <f t="shared" si="83"/>
        <v>0</v>
      </c>
      <c r="Q266" s="1149">
        <f t="shared" si="84"/>
        <v>0</v>
      </c>
      <c r="R266" s="1148">
        <f t="shared" si="85"/>
        <v>0</v>
      </c>
    </row>
    <row r="267" spans="1:20" ht="22.5" x14ac:dyDescent="0.2">
      <c r="A267" s="1157" t="s">
        <v>28614</v>
      </c>
      <c r="B267" s="1155"/>
      <c r="C267" s="1156"/>
      <c r="D267" s="1156"/>
      <c r="E267" s="1156"/>
      <c r="F267" s="1156"/>
      <c r="G267" s="1156"/>
      <c r="H267" s="1152">
        <f t="shared" si="81"/>
        <v>0</v>
      </c>
      <c r="I267" s="1155"/>
      <c r="J267" s="1156"/>
      <c r="K267" s="1156"/>
      <c r="L267" s="1156"/>
      <c r="M267" s="1156"/>
      <c r="N267" s="1150">
        <f t="shared" si="82"/>
        <v>0</v>
      </c>
      <c r="O267" s="1155"/>
      <c r="P267" s="1150">
        <f t="shared" si="83"/>
        <v>0</v>
      </c>
      <c r="Q267" s="1149">
        <f t="shared" si="84"/>
        <v>0</v>
      </c>
      <c r="R267" s="1148">
        <f t="shared" si="85"/>
        <v>0</v>
      </c>
    </row>
    <row r="268" spans="1:20" ht="22.5" x14ac:dyDescent="0.2">
      <c r="A268" s="1157" t="s">
        <v>28613</v>
      </c>
      <c r="B268" s="1155"/>
      <c r="C268" s="1156"/>
      <c r="D268" s="1156"/>
      <c r="E268" s="1156"/>
      <c r="F268" s="1156"/>
      <c r="G268" s="1156"/>
      <c r="H268" s="1152">
        <f t="shared" si="81"/>
        <v>0</v>
      </c>
      <c r="I268" s="1155"/>
      <c r="J268" s="1156"/>
      <c r="K268" s="1156"/>
      <c r="L268" s="1156"/>
      <c r="M268" s="1156"/>
      <c r="N268" s="1150">
        <f t="shared" si="82"/>
        <v>0</v>
      </c>
      <c r="O268" s="1155"/>
      <c r="P268" s="1150">
        <f t="shared" si="83"/>
        <v>0</v>
      </c>
      <c r="Q268" s="1149">
        <f t="shared" si="84"/>
        <v>0</v>
      </c>
      <c r="R268" s="1148">
        <f t="shared" si="85"/>
        <v>0</v>
      </c>
    </row>
    <row r="269" spans="1:20" ht="15" customHeight="1" x14ac:dyDescent="0.2">
      <c r="A269" s="1157" t="s">
        <v>28612</v>
      </c>
      <c r="B269" s="1155"/>
      <c r="C269" s="1156"/>
      <c r="D269" s="1156"/>
      <c r="E269" s="1156"/>
      <c r="F269" s="1156"/>
      <c r="G269" s="1156"/>
      <c r="H269" s="1152">
        <f t="shared" si="81"/>
        <v>0</v>
      </c>
      <c r="I269" s="1155"/>
      <c r="J269" s="1156"/>
      <c r="K269" s="1156"/>
      <c r="L269" s="1156"/>
      <c r="M269" s="1156"/>
      <c r="N269" s="1150">
        <f t="shared" si="82"/>
        <v>0</v>
      </c>
      <c r="O269" s="1155"/>
      <c r="P269" s="1150">
        <f t="shared" si="83"/>
        <v>0</v>
      </c>
      <c r="Q269" s="1149">
        <f t="shared" si="84"/>
        <v>0</v>
      </c>
      <c r="R269" s="1148">
        <f t="shared" si="85"/>
        <v>0</v>
      </c>
    </row>
    <row r="270" spans="1:20" ht="15" customHeight="1" thickBot="1" x14ac:dyDescent="0.25">
      <c r="A270" s="1154" t="s">
        <v>28611</v>
      </c>
      <c r="B270" s="1151"/>
      <c r="C270" s="1153"/>
      <c r="D270" s="1153"/>
      <c r="E270" s="1153"/>
      <c r="F270" s="1153"/>
      <c r="G270" s="1153"/>
      <c r="H270" s="1152">
        <f t="shared" si="81"/>
        <v>0</v>
      </c>
      <c r="I270" s="1151"/>
      <c r="J270" s="1153"/>
      <c r="K270" s="1153"/>
      <c r="L270" s="1153"/>
      <c r="M270" s="1153"/>
      <c r="N270" s="1150">
        <f t="shared" si="82"/>
        <v>0</v>
      </c>
      <c r="O270" s="1151"/>
      <c r="P270" s="1150">
        <f t="shared" si="83"/>
        <v>0</v>
      </c>
      <c r="Q270" s="1149">
        <f t="shared" si="84"/>
        <v>0</v>
      </c>
      <c r="R270" s="1148">
        <f t="shared" si="85"/>
        <v>0</v>
      </c>
    </row>
    <row r="271" spans="1:20" ht="13.5" customHeight="1" thickBot="1" x14ac:dyDescent="0.25">
      <c r="A271" s="1128" t="s">
        <v>28588</v>
      </c>
      <c r="B271" s="1125">
        <f t="shared" ref="B271:Q271" si="86">SUM(B265:B270)</f>
        <v>0</v>
      </c>
      <c r="C271" s="1127">
        <f t="shared" si="86"/>
        <v>8681232</v>
      </c>
      <c r="D271" s="1127">
        <f t="shared" si="86"/>
        <v>2029822</v>
      </c>
      <c r="E271" s="1127">
        <f t="shared" si="86"/>
        <v>16277490</v>
      </c>
      <c r="F271" s="1127">
        <f t="shared" si="86"/>
        <v>2660</v>
      </c>
      <c r="G271" s="1127">
        <f t="shared" si="86"/>
        <v>44500</v>
      </c>
      <c r="H271" s="1126">
        <f t="shared" si="86"/>
        <v>27035704</v>
      </c>
      <c r="I271" s="1125">
        <f t="shared" si="86"/>
        <v>0</v>
      </c>
      <c r="J271" s="1127">
        <f t="shared" si="86"/>
        <v>0</v>
      </c>
      <c r="K271" s="1127">
        <f t="shared" si="86"/>
        <v>0</v>
      </c>
      <c r="L271" s="1127">
        <f t="shared" si="86"/>
        <v>13365730</v>
      </c>
      <c r="M271" s="1127">
        <f t="shared" si="86"/>
        <v>0</v>
      </c>
      <c r="N271" s="1126">
        <f t="shared" si="86"/>
        <v>13365730</v>
      </c>
      <c r="O271" s="1125">
        <f t="shared" si="86"/>
        <v>0</v>
      </c>
      <c r="P271" s="1126">
        <f t="shared" si="86"/>
        <v>0</v>
      </c>
      <c r="Q271" s="1125">
        <f t="shared" si="86"/>
        <v>40401434</v>
      </c>
      <c r="R271" s="1124">
        <f t="shared" si="85"/>
        <v>1</v>
      </c>
    </row>
    <row r="274" spans="1:20" s="1057" customFormat="1" ht="12" x14ac:dyDescent="0.2">
      <c r="A274" s="1057" t="s">
        <v>28538</v>
      </c>
      <c r="T274" s="1097"/>
    </row>
    <row r="275" spans="1:20" s="1057" customFormat="1" ht="12" x14ac:dyDescent="0.2">
      <c r="A275" s="1057" t="s">
        <v>28603</v>
      </c>
      <c r="T275" s="1097"/>
    </row>
    <row r="276" spans="1:20" s="1057" customFormat="1" ht="12" x14ac:dyDescent="0.2">
      <c r="T276" s="1097"/>
    </row>
    <row r="277" spans="1:20" s="1057" customFormat="1" ht="12" x14ac:dyDescent="0.2">
      <c r="T277" s="1097"/>
    </row>
    <row r="278" spans="1:20" s="1057" customFormat="1" ht="12" x14ac:dyDescent="0.2">
      <c r="T278" s="1097"/>
    </row>
    <row r="279" spans="1:20" s="1057" customFormat="1" ht="12" x14ac:dyDescent="0.2">
      <c r="A279" s="1587" t="s">
        <v>28602</v>
      </c>
      <c r="B279" s="1587"/>
      <c r="C279" s="1587"/>
      <c r="D279" s="1587"/>
      <c r="E279" s="1587"/>
      <c r="F279" s="1587"/>
      <c r="G279" s="1587"/>
      <c r="H279" s="1587"/>
      <c r="I279" s="1587"/>
      <c r="J279" s="1587"/>
      <c r="K279" s="1587"/>
      <c r="L279" s="1587"/>
      <c r="M279" s="1587"/>
      <c r="N279" s="1587"/>
      <c r="O279" s="1587"/>
      <c r="P279" s="1587"/>
      <c r="Q279" s="1587"/>
      <c r="R279" s="1587"/>
      <c r="T279" s="1097"/>
    </row>
    <row r="280" spans="1:20" s="1057" customFormat="1" ht="12" x14ac:dyDescent="0.2">
      <c r="A280" s="1587" t="s">
        <v>627</v>
      </c>
      <c r="B280" s="1587"/>
      <c r="C280" s="1587"/>
      <c r="D280" s="1587"/>
      <c r="E280" s="1587"/>
      <c r="F280" s="1587"/>
      <c r="G280" s="1587"/>
      <c r="H280" s="1587"/>
      <c r="I280" s="1587"/>
      <c r="J280" s="1587"/>
      <c r="K280" s="1587"/>
      <c r="L280" s="1587"/>
      <c r="M280" s="1587"/>
      <c r="N280" s="1587"/>
      <c r="O280" s="1587"/>
      <c r="P280" s="1587"/>
      <c r="Q280" s="1587"/>
      <c r="R280" s="1587"/>
      <c r="T280" s="1097"/>
    </row>
    <row r="281" spans="1:20" s="1057" customFormat="1" ht="12" x14ac:dyDescent="0.2">
      <c r="A281" s="1587" t="s">
        <v>28601</v>
      </c>
      <c r="B281" s="1587"/>
      <c r="C281" s="1587"/>
      <c r="D281" s="1587"/>
      <c r="E281" s="1587"/>
      <c r="F281" s="1587"/>
      <c r="G281" s="1587"/>
      <c r="H281" s="1587"/>
      <c r="I281" s="1587"/>
      <c r="J281" s="1587"/>
      <c r="K281" s="1587"/>
      <c r="L281" s="1587"/>
      <c r="M281" s="1587"/>
      <c r="N281" s="1587"/>
      <c r="O281" s="1587"/>
      <c r="P281" s="1587"/>
      <c r="Q281" s="1587"/>
      <c r="R281" s="1587"/>
      <c r="T281" s="1097"/>
    </row>
    <row r="282" spans="1:20" s="1057" customFormat="1" ht="12" x14ac:dyDescent="0.2">
      <c r="A282" s="1587" t="s">
        <v>28534</v>
      </c>
      <c r="B282" s="1587"/>
      <c r="C282" s="1587"/>
      <c r="D282" s="1587"/>
      <c r="E282" s="1587"/>
      <c r="F282" s="1587"/>
      <c r="G282" s="1587"/>
      <c r="H282" s="1587"/>
      <c r="I282" s="1587"/>
      <c r="J282" s="1587"/>
      <c r="K282" s="1587"/>
      <c r="L282" s="1587"/>
      <c r="M282" s="1587"/>
      <c r="N282" s="1587"/>
      <c r="O282" s="1587"/>
      <c r="P282" s="1587"/>
      <c r="Q282" s="1587"/>
      <c r="R282" s="1587"/>
      <c r="T282" s="1097"/>
    </row>
    <row r="283" spans="1:20" s="1057" customFormat="1" ht="12" x14ac:dyDescent="0.2">
      <c r="T283" s="1097"/>
    </row>
    <row r="284" spans="1:20" s="1057" customFormat="1" ht="12" x14ac:dyDescent="0.2">
      <c r="T284" s="1097"/>
    </row>
    <row r="285" spans="1:20" s="1057" customFormat="1" ht="12" x14ac:dyDescent="0.2">
      <c r="T285" s="1097"/>
    </row>
    <row r="286" spans="1:20" s="1057" customFormat="1" ht="12" x14ac:dyDescent="0.2">
      <c r="A286" s="1095" t="s">
        <v>28533</v>
      </c>
      <c r="B286" s="1095" t="s">
        <v>28617</v>
      </c>
      <c r="C286" s="1095"/>
      <c r="D286" s="1095"/>
      <c r="E286" s="1095"/>
      <c r="F286" s="1095"/>
      <c r="G286" s="1095"/>
      <c r="H286" s="1095"/>
      <c r="I286" s="1095"/>
      <c r="J286" s="1095"/>
      <c r="K286" s="1095"/>
      <c r="L286" s="1095"/>
      <c r="T286" s="1097"/>
    </row>
    <row r="287" spans="1:20" s="1057" customFormat="1" ht="12.75" thickBot="1" x14ac:dyDescent="0.25">
      <c r="A287" s="1092" t="s">
        <v>28532</v>
      </c>
      <c r="B287" s="1092" t="s">
        <v>28531</v>
      </c>
      <c r="C287" s="1092"/>
      <c r="D287" s="1092"/>
      <c r="E287" s="1092"/>
      <c r="F287" s="1092"/>
      <c r="G287" s="1092"/>
      <c r="H287" s="1092"/>
      <c r="I287" s="1092"/>
      <c r="J287" s="1092"/>
      <c r="K287" s="1092"/>
      <c r="L287" s="1092"/>
      <c r="T287" s="1097"/>
    </row>
    <row r="288" spans="1:20" s="1142" customFormat="1" ht="28.35" customHeight="1" thickBot="1" x14ac:dyDescent="0.25">
      <c r="A288" s="1595" t="s">
        <v>28599</v>
      </c>
      <c r="B288" s="1597" t="s">
        <v>28570</v>
      </c>
      <c r="C288" s="1598"/>
      <c r="D288" s="1598"/>
      <c r="E288" s="1598"/>
      <c r="F288" s="1598"/>
      <c r="G288" s="1598"/>
      <c r="H288" s="1599"/>
      <c r="I288" s="1600" t="s">
        <v>28563</v>
      </c>
      <c r="J288" s="1601"/>
      <c r="K288" s="1601"/>
      <c r="L288" s="1601"/>
      <c r="M288" s="1601"/>
      <c r="N288" s="1602"/>
      <c r="O288" s="1597" t="s">
        <v>28557</v>
      </c>
      <c r="P288" s="1599"/>
      <c r="Q288" s="1597" t="s">
        <v>4</v>
      </c>
      <c r="R288" s="1599"/>
    </row>
    <row r="289" spans="1:20" s="1136" customFormat="1" ht="109.5" customHeight="1" thickBot="1" x14ac:dyDescent="0.25">
      <c r="A289" s="1596"/>
      <c r="B289" s="1140" t="s">
        <v>28569</v>
      </c>
      <c r="C289" s="1141" t="s">
        <v>28568</v>
      </c>
      <c r="D289" s="1141" t="s">
        <v>28567</v>
      </c>
      <c r="E289" s="1141" t="s">
        <v>28566</v>
      </c>
      <c r="F289" s="1141" t="s">
        <v>28598</v>
      </c>
      <c r="G289" s="1141" t="s">
        <v>28597</v>
      </c>
      <c r="H289" s="1139" t="s">
        <v>28596</v>
      </c>
      <c r="I289" s="1140" t="s">
        <v>28562</v>
      </c>
      <c r="J289" s="1141" t="s">
        <v>28595</v>
      </c>
      <c r="K289" s="1141" t="s">
        <v>28594</v>
      </c>
      <c r="L289" s="1141" t="s">
        <v>28559</v>
      </c>
      <c r="M289" s="1141" t="s">
        <v>28558</v>
      </c>
      <c r="N289" s="1139" t="s">
        <v>28593</v>
      </c>
      <c r="O289" s="1140" t="s">
        <v>28556</v>
      </c>
      <c r="P289" s="1139" t="s">
        <v>28592</v>
      </c>
      <c r="Q289" s="1138" t="s">
        <v>28591</v>
      </c>
      <c r="R289" s="1137" t="s">
        <v>28590</v>
      </c>
    </row>
    <row r="290" spans="1:20" ht="14.25" customHeight="1" x14ac:dyDescent="0.2">
      <c r="A290" s="1158" t="s">
        <v>28616</v>
      </c>
      <c r="B290" s="1155">
        <v>200000000</v>
      </c>
      <c r="C290" s="1156"/>
      <c r="D290" s="1156"/>
      <c r="E290" s="1156"/>
      <c r="F290" s="1156"/>
      <c r="G290" s="1156"/>
      <c r="H290" s="1150">
        <f t="shared" ref="H290:H295" si="87">SUM(B290:G290)</f>
        <v>200000000</v>
      </c>
      <c r="I290" s="1155">
        <v>382122507</v>
      </c>
      <c r="J290" s="1156">
        <v>1243000000</v>
      </c>
      <c r="K290" s="1156"/>
      <c r="L290" s="1156"/>
      <c r="M290" s="1156"/>
      <c r="N290" s="1150">
        <f t="shared" ref="N290:N295" si="88">SUM(I290:M290)</f>
        <v>1625122507</v>
      </c>
      <c r="O290" s="1155"/>
      <c r="P290" s="1150">
        <f t="shared" ref="P290:P295" si="89">O290</f>
        <v>0</v>
      </c>
      <c r="Q290" s="1149">
        <f t="shared" ref="Q290:Q295" si="90">H290+N290+P290</f>
        <v>1825122507</v>
      </c>
      <c r="R290" s="1148">
        <f t="shared" ref="R290:R296" si="91">Q290/$Q$296</f>
        <v>0.11076535816599012</v>
      </c>
    </row>
    <row r="291" spans="1:20" ht="14.25" customHeight="1" x14ac:dyDescent="0.2">
      <c r="A291" s="1157" t="s">
        <v>28615</v>
      </c>
      <c r="B291" s="1155"/>
      <c r="C291" s="1156"/>
      <c r="D291" s="1156"/>
      <c r="E291" s="1156">
        <v>276800000</v>
      </c>
      <c r="F291" s="1156"/>
      <c r="G291" s="1156"/>
      <c r="H291" s="1152">
        <f t="shared" si="87"/>
        <v>276800000</v>
      </c>
      <c r="I291" s="1155"/>
      <c r="J291" s="1156"/>
      <c r="K291" s="1156"/>
      <c r="L291" s="1156"/>
      <c r="M291" s="1156"/>
      <c r="N291" s="1152">
        <f t="shared" si="88"/>
        <v>0</v>
      </c>
      <c r="O291" s="1155">
        <v>14334406844</v>
      </c>
      <c r="P291" s="1150">
        <f t="shared" si="89"/>
        <v>14334406844</v>
      </c>
      <c r="Q291" s="1149">
        <f t="shared" si="90"/>
        <v>14611206844</v>
      </c>
      <c r="R291" s="1148">
        <f t="shared" si="91"/>
        <v>0.88674352165721559</v>
      </c>
    </row>
    <row r="292" spans="1:20" ht="22.5" x14ac:dyDescent="0.2">
      <c r="A292" s="1157" t="s">
        <v>28614</v>
      </c>
      <c r="B292" s="1155"/>
      <c r="C292" s="1156"/>
      <c r="D292" s="1156"/>
      <c r="E292" s="1156"/>
      <c r="F292" s="1156"/>
      <c r="G292" s="1156"/>
      <c r="H292" s="1152">
        <f t="shared" si="87"/>
        <v>0</v>
      </c>
      <c r="I292" s="1155"/>
      <c r="J292" s="1156"/>
      <c r="K292" s="1156"/>
      <c r="L292" s="1156"/>
      <c r="M292" s="1156"/>
      <c r="N292" s="1152">
        <f t="shared" si="88"/>
        <v>0</v>
      </c>
      <c r="O292" s="1155"/>
      <c r="P292" s="1150">
        <f t="shared" si="89"/>
        <v>0</v>
      </c>
      <c r="Q292" s="1149">
        <f t="shared" si="90"/>
        <v>0</v>
      </c>
      <c r="R292" s="1148">
        <f t="shared" si="91"/>
        <v>0</v>
      </c>
    </row>
    <row r="293" spans="1:20" ht="22.5" x14ac:dyDescent="0.2">
      <c r="A293" s="1157" t="s">
        <v>28613</v>
      </c>
      <c r="B293" s="1155"/>
      <c r="C293" s="1156"/>
      <c r="D293" s="1156"/>
      <c r="E293" s="1156"/>
      <c r="F293" s="1156"/>
      <c r="G293" s="1156"/>
      <c r="H293" s="1152">
        <f t="shared" si="87"/>
        <v>0</v>
      </c>
      <c r="I293" s="1155"/>
      <c r="J293" s="1156"/>
      <c r="K293" s="1156"/>
      <c r="L293" s="1156"/>
      <c r="M293" s="1156"/>
      <c r="N293" s="1152">
        <f t="shared" si="88"/>
        <v>0</v>
      </c>
      <c r="O293" s="1155"/>
      <c r="P293" s="1150">
        <f t="shared" si="89"/>
        <v>0</v>
      </c>
      <c r="Q293" s="1149">
        <f t="shared" si="90"/>
        <v>0</v>
      </c>
      <c r="R293" s="1148">
        <f t="shared" si="91"/>
        <v>0</v>
      </c>
    </row>
    <row r="294" spans="1:20" ht="15" customHeight="1" x14ac:dyDescent="0.2">
      <c r="A294" s="1157" t="s">
        <v>28612</v>
      </c>
      <c r="B294" s="1155"/>
      <c r="C294" s="1156"/>
      <c r="D294" s="1156"/>
      <c r="E294" s="1156"/>
      <c r="F294" s="1156"/>
      <c r="G294" s="1156"/>
      <c r="H294" s="1152">
        <f t="shared" si="87"/>
        <v>0</v>
      </c>
      <c r="I294" s="1155"/>
      <c r="J294" s="1156"/>
      <c r="K294" s="1156"/>
      <c r="L294" s="1156"/>
      <c r="M294" s="1156"/>
      <c r="N294" s="1152">
        <f t="shared" si="88"/>
        <v>0</v>
      </c>
      <c r="O294" s="1155"/>
      <c r="P294" s="1150">
        <f t="shared" si="89"/>
        <v>0</v>
      </c>
      <c r="Q294" s="1149">
        <f t="shared" si="90"/>
        <v>0</v>
      </c>
      <c r="R294" s="1148">
        <f t="shared" si="91"/>
        <v>0</v>
      </c>
    </row>
    <row r="295" spans="1:20" ht="15" customHeight="1" thickBot="1" x14ac:dyDescent="0.25">
      <c r="A295" s="1154" t="s">
        <v>28611</v>
      </c>
      <c r="B295" s="1151"/>
      <c r="C295" s="1153"/>
      <c r="D295" s="1153"/>
      <c r="E295" s="1153"/>
      <c r="F295" s="1153"/>
      <c r="G295" s="1153"/>
      <c r="H295" s="1152">
        <f t="shared" si="87"/>
        <v>0</v>
      </c>
      <c r="I295" s="1151"/>
      <c r="J295" s="1153"/>
      <c r="K295" s="1153"/>
      <c r="L295" s="1153">
        <v>41047125</v>
      </c>
      <c r="M295" s="1153"/>
      <c r="N295" s="1152">
        <f t="shared" si="88"/>
        <v>41047125</v>
      </c>
      <c r="O295" s="1151"/>
      <c r="P295" s="1150">
        <f t="shared" si="89"/>
        <v>0</v>
      </c>
      <c r="Q295" s="1149">
        <f t="shared" si="90"/>
        <v>41047125</v>
      </c>
      <c r="R295" s="1148">
        <f t="shared" si="91"/>
        <v>2.491120176794339E-3</v>
      </c>
    </row>
    <row r="296" spans="1:20" ht="13.5" customHeight="1" thickBot="1" x14ac:dyDescent="0.25">
      <c r="A296" s="1128" t="s">
        <v>28588</v>
      </c>
      <c r="B296" s="1125">
        <f t="shared" ref="B296:Q296" si="92">SUM(B290:B295)</f>
        <v>200000000</v>
      </c>
      <c r="C296" s="1127">
        <f t="shared" si="92"/>
        <v>0</v>
      </c>
      <c r="D296" s="1127">
        <f t="shared" si="92"/>
        <v>0</v>
      </c>
      <c r="E296" s="1127">
        <f t="shared" si="92"/>
        <v>276800000</v>
      </c>
      <c r="F296" s="1127">
        <f t="shared" si="92"/>
        <v>0</v>
      </c>
      <c r="G296" s="1127">
        <f t="shared" si="92"/>
        <v>0</v>
      </c>
      <c r="H296" s="1126">
        <f t="shared" si="92"/>
        <v>476800000</v>
      </c>
      <c r="I296" s="1125">
        <f t="shared" si="92"/>
        <v>382122507</v>
      </c>
      <c r="J296" s="1127">
        <f t="shared" si="92"/>
        <v>1243000000</v>
      </c>
      <c r="K296" s="1127">
        <f t="shared" si="92"/>
        <v>0</v>
      </c>
      <c r="L296" s="1127">
        <f t="shared" si="92"/>
        <v>41047125</v>
      </c>
      <c r="M296" s="1127">
        <f t="shared" si="92"/>
        <v>0</v>
      </c>
      <c r="N296" s="1126">
        <f t="shared" si="92"/>
        <v>1666169632</v>
      </c>
      <c r="O296" s="1125">
        <f t="shared" si="92"/>
        <v>14334406844</v>
      </c>
      <c r="P296" s="1126">
        <f t="shared" si="92"/>
        <v>14334406844</v>
      </c>
      <c r="Q296" s="1125">
        <f t="shared" si="92"/>
        <v>16477376476</v>
      </c>
      <c r="R296" s="1124">
        <f t="shared" si="91"/>
        <v>1</v>
      </c>
    </row>
    <row r="299" spans="1:20" s="1057" customFormat="1" ht="12" x14ac:dyDescent="0.2">
      <c r="A299" s="1057" t="s">
        <v>28538</v>
      </c>
      <c r="T299" s="1097"/>
    </row>
    <row r="300" spans="1:20" s="1057" customFormat="1" ht="12" x14ac:dyDescent="0.2">
      <c r="A300" s="1057" t="s">
        <v>28603</v>
      </c>
      <c r="T300" s="1097"/>
    </row>
    <row r="301" spans="1:20" s="1057" customFormat="1" ht="12" x14ac:dyDescent="0.2">
      <c r="T301" s="1097"/>
    </row>
    <row r="302" spans="1:20" s="1057" customFormat="1" ht="12" x14ac:dyDescent="0.2">
      <c r="T302" s="1097"/>
    </row>
    <row r="303" spans="1:20" s="1057" customFormat="1" ht="12" x14ac:dyDescent="0.2">
      <c r="T303" s="1097"/>
    </row>
    <row r="304" spans="1:20" s="1057" customFormat="1" ht="12" x14ac:dyDescent="0.2">
      <c r="A304" s="1587" t="s">
        <v>28602</v>
      </c>
      <c r="B304" s="1587"/>
      <c r="C304" s="1587"/>
      <c r="D304" s="1587"/>
      <c r="E304" s="1587"/>
      <c r="F304" s="1587"/>
      <c r="G304" s="1587"/>
      <c r="H304" s="1587"/>
      <c r="I304" s="1587"/>
      <c r="J304" s="1587"/>
      <c r="K304" s="1587"/>
      <c r="L304" s="1587"/>
      <c r="M304" s="1587"/>
      <c r="N304" s="1587"/>
      <c r="O304" s="1587"/>
      <c r="P304" s="1587"/>
      <c r="Q304" s="1587"/>
      <c r="R304" s="1587"/>
      <c r="T304" s="1097"/>
    </row>
    <row r="305" spans="1:20" s="1057" customFormat="1" ht="12" x14ac:dyDescent="0.2">
      <c r="A305" s="1587" t="s">
        <v>627</v>
      </c>
      <c r="B305" s="1587"/>
      <c r="C305" s="1587"/>
      <c r="D305" s="1587"/>
      <c r="E305" s="1587"/>
      <c r="F305" s="1587"/>
      <c r="G305" s="1587"/>
      <c r="H305" s="1587"/>
      <c r="I305" s="1587"/>
      <c r="J305" s="1587"/>
      <c r="K305" s="1587"/>
      <c r="L305" s="1587"/>
      <c r="M305" s="1587"/>
      <c r="N305" s="1587"/>
      <c r="O305" s="1587"/>
      <c r="P305" s="1587"/>
      <c r="Q305" s="1587"/>
      <c r="R305" s="1587"/>
      <c r="T305" s="1097"/>
    </row>
    <row r="306" spans="1:20" s="1057" customFormat="1" ht="12" x14ac:dyDescent="0.2">
      <c r="A306" s="1587" t="s">
        <v>28601</v>
      </c>
      <c r="B306" s="1587"/>
      <c r="C306" s="1587"/>
      <c r="D306" s="1587"/>
      <c r="E306" s="1587"/>
      <c r="F306" s="1587"/>
      <c r="G306" s="1587"/>
      <c r="H306" s="1587"/>
      <c r="I306" s="1587"/>
      <c r="J306" s="1587"/>
      <c r="K306" s="1587"/>
      <c r="L306" s="1587"/>
      <c r="M306" s="1587"/>
      <c r="N306" s="1587"/>
      <c r="O306" s="1587"/>
      <c r="P306" s="1587"/>
      <c r="Q306" s="1587"/>
      <c r="R306" s="1587"/>
      <c r="T306" s="1097"/>
    </row>
    <row r="307" spans="1:20" s="1057" customFormat="1" ht="12" x14ac:dyDescent="0.2">
      <c r="A307" s="1587" t="s">
        <v>28534</v>
      </c>
      <c r="B307" s="1587"/>
      <c r="C307" s="1587"/>
      <c r="D307" s="1587"/>
      <c r="E307" s="1587"/>
      <c r="F307" s="1587"/>
      <c r="G307" s="1587"/>
      <c r="H307" s="1587"/>
      <c r="I307" s="1587"/>
      <c r="J307" s="1587"/>
      <c r="K307" s="1587"/>
      <c r="L307" s="1587"/>
      <c r="M307" s="1587"/>
      <c r="N307" s="1587"/>
      <c r="O307" s="1587"/>
      <c r="P307" s="1587"/>
      <c r="Q307" s="1587"/>
      <c r="R307" s="1587"/>
      <c r="T307" s="1097"/>
    </row>
    <row r="308" spans="1:20" s="1057" customFormat="1" ht="12" x14ac:dyDescent="0.2">
      <c r="T308" s="1097"/>
    </row>
    <row r="309" spans="1:20" s="1057" customFormat="1" ht="12" x14ac:dyDescent="0.2">
      <c r="T309" s="1097"/>
    </row>
    <row r="310" spans="1:20" s="1057" customFormat="1" ht="12" x14ac:dyDescent="0.2">
      <c r="T310" s="1097"/>
    </row>
    <row r="311" spans="1:20" s="1057" customFormat="1" ht="12" x14ac:dyDescent="0.2">
      <c r="A311" s="1095" t="s">
        <v>28533</v>
      </c>
      <c r="B311" s="1095" t="s">
        <v>28617</v>
      </c>
      <c r="C311" s="1095"/>
      <c r="D311" s="1095"/>
      <c r="E311" s="1095"/>
      <c r="F311" s="1095"/>
      <c r="G311" s="1095"/>
      <c r="H311" s="1095"/>
      <c r="I311" s="1095"/>
      <c r="J311" s="1095"/>
      <c r="K311" s="1095"/>
      <c r="L311" s="1095"/>
      <c r="T311" s="1097"/>
    </row>
    <row r="312" spans="1:20" s="1057" customFormat="1" ht="12.75" thickBot="1" x14ac:dyDescent="0.25">
      <c r="A312" s="1092" t="s">
        <v>28532</v>
      </c>
      <c r="B312" s="1092" t="s">
        <v>28546</v>
      </c>
      <c r="C312" s="1092"/>
      <c r="D312" s="1092"/>
      <c r="E312" s="1092"/>
      <c r="F312" s="1092"/>
      <c r="G312" s="1092"/>
      <c r="H312" s="1092"/>
      <c r="I312" s="1092"/>
      <c r="J312" s="1092"/>
      <c r="K312" s="1092"/>
      <c r="L312" s="1092"/>
      <c r="T312" s="1097"/>
    </row>
    <row r="313" spans="1:20" s="1142" customFormat="1" ht="28.35" customHeight="1" thickBot="1" x14ac:dyDescent="0.25">
      <c r="A313" s="1595" t="s">
        <v>28599</v>
      </c>
      <c r="B313" s="1597" t="s">
        <v>28570</v>
      </c>
      <c r="C313" s="1598"/>
      <c r="D313" s="1598"/>
      <c r="E313" s="1598"/>
      <c r="F313" s="1598"/>
      <c r="G313" s="1598"/>
      <c r="H313" s="1599"/>
      <c r="I313" s="1600" t="s">
        <v>28563</v>
      </c>
      <c r="J313" s="1601"/>
      <c r="K313" s="1601"/>
      <c r="L313" s="1601"/>
      <c r="M313" s="1601"/>
      <c r="N313" s="1602"/>
      <c r="O313" s="1597" t="s">
        <v>28557</v>
      </c>
      <c r="P313" s="1599"/>
      <c r="Q313" s="1597" t="s">
        <v>4</v>
      </c>
      <c r="R313" s="1599"/>
    </row>
    <row r="314" spans="1:20" s="1136" customFormat="1" ht="109.5" customHeight="1" thickBot="1" x14ac:dyDescent="0.25">
      <c r="A314" s="1596"/>
      <c r="B314" s="1140" t="s">
        <v>28569</v>
      </c>
      <c r="C314" s="1141" t="s">
        <v>28568</v>
      </c>
      <c r="D314" s="1141" t="s">
        <v>28567</v>
      </c>
      <c r="E314" s="1141" t="s">
        <v>28566</v>
      </c>
      <c r="F314" s="1141" t="s">
        <v>28598</v>
      </c>
      <c r="G314" s="1141" t="s">
        <v>28597</v>
      </c>
      <c r="H314" s="1139" t="s">
        <v>28596</v>
      </c>
      <c r="I314" s="1140" t="s">
        <v>28562</v>
      </c>
      <c r="J314" s="1141" t="s">
        <v>28595</v>
      </c>
      <c r="K314" s="1141" t="s">
        <v>28594</v>
      </c>
      <c r="L314" s="1141" t="s">
        <v>28559</v>
      </c>
      <c r="M314" s="1141" t="s">
        <v>28558</v>
      </c>
      <c r="N314" s="1139" t="s">
        <v>28593</v>
      </c>
      <c r="O314" s="1140" t="s">
        <v>28556</v>
      </c>
      <c r="P314" s="1139" t="s">
        <v>28592</v>
      </c>
      <c r="Q314" s="1138" t="s">
        <v>28591</v>
      </c>
      <c r="R314" s="1137" t="s">
        <v>28590</v>
      </c>
    </row>
    <row r="315" spans="1:20" ht="14.25" customHeight="1" x14ac:dyDescent="0.2">
      <c r="A315" s="1158" t="s">
        <v>28616</v>
      </c>
      <c r="B315" s="1155"/>
      <c r="C315" s="1156"/>
      <c r="D315" s="1156"/>
      <c r="E315" s="1156"/>
      <c r="F315" s="1156"/>
      <c r="G315" s="1156"/>
      <c r="H315" s="1150">
        <f t="shared" ref="H315:H320" si="93">SUM(B315:G315)</f>
        <v>0</v>
      </c>
      <c r="I315" s="1155"/>
      <c r="J315" s="1156"/>
      <c r="K315" s="1156"/>
      <c r="L315" s="1156"/>
      <c r="M315" s="1156"/>
      <c r="N315" s="1150">
        <f t="shared" ref="N315:N320" si="94">SUM(J315:M315)</f>
        <v>0</v>
      </c>
      <c r="O315" s="1155"/>
      <c r="P315" s="1150">
        <f t="shared" ref="P315:P320" si="95">O315</f>
        <v>0</v>
      </c>
      <c r="Q315" s="1149">
        <f t="shared" ref="Q315:Q320" si="96">H315+N315+P315</f>
        <v>0</v>
      </c>
      <c r="R315" s="1148">
        <f t="shared" ref="R315:R321" si="97">Q315/$Q$321</f>
        <v>0</v>
      </c>
    </row>
    <row r="316" spans="1:20" ht="14.25" customHeight="1" x14ac:dyDescent="0.2">
      <c r="A316" s="1157" t="s">
        <v>28615</v>
      </c>
      <c r="B316" s="1155"/>
      <c r="C316" s="1156"/>
      <c r="D316" s="1156"/>
      <c r="E316" s="1156"/>
      <c r="F316" s="1156"/>
      <c r="G316" s="1156"/>
      <c r="H316" s="1152">
        <f t="shared" si="93"/>
        <v>0</v>
      </c>
      <c r="I316" s="1155"/>
      <c r="J316" s="1156"/>
      <c r="K316" s="1156"/>
      <c r="L316" s="1156"/>
      <c r="M316" s="1156"/>
      <c r="N316" s="1152">
        <f t="shared" si="94"/>
        <v>0</v>
      </c>
      <c r="O316" s="1155"/>
      <c r="P316" s="1150">
        <f t="shared" si="95"/>
        <v>0</v>
      </c>
      <c r="Q316" s="1149">
        <f t="shared" si="96"/>
        <v>0</v>
      </c>
      <c r="R316" s="1148">
        <f t="shared" si="97"/>
        <v>0</v>
      </c>
    </row>
    <row r="317" spans="1:20" ht="22.5" x14ac:dyDescent="0.2">
      <c r="A317" s="1157" t="s">
        <v>28614</v>
      </c>
      <c r="B317" s="1155"/>
      <c r="C317" s="1156"/>
      <c r="D317" s="1156"/>
      <c r="E317" s="1156"/>
      <c r="F317" s="1156"/>
      <c r="G317" s="1156"/>
      <c r="H317" s="1152">
        <f t="shared" si="93"/>
        <v>0</v>
      </c>
      <c r="I317" s="1155"/>
      <c r="J317" s="1156"/>
      <c r="K317" s="1156"/>
      <c r="L317" s="1156"/>
      <c r="M317" s="1156"/>
      <c r="N317" s="1152">
        <f t="shared" si="94"/>
        <v>0</v>
      </c>
      <c r="O317" s="1155"/>
      <c r="P317" s="1150">
        <f t="shared" si="95"/>
        <v>0</v>
      </c>
      <c r="Q317" s="1149">
        <f t="shared" si="96"/>
        <v>0</v>
      </c>
      <c r="R317" s="1148">
        <f t="shared" si="97"/>
        <v>0</v>
      </c>
    </row>
    <row r="318" spans="1:20" ht="22.5" x14ac:dyDescent="0.2">
      <c r="A318" s="1157" t="s">
        <v>28613</v>
      </c>
      <c r="B318" s="1155"/>
      <c r="C318" s="1156"/>
      <c r="D318" s="1156"/>
      <c r="E318" s="1156"/>
      <c r="F318" s="1156"/>
      <c r="G318" s="1156"/>
      <c r="H318" s="1152">
        <f t="shared" si="93"/>
        <v>0</v>
      </c>
      <c r="I318" s="1155"/>
      <c r="J318" s="1156"/>
      <c r="K318" s="1156"/>
      <c r="L318" s="1156"/>
      <c r="M318" s="1156"/>
      <c r="N318" s="1152">
        <f t="shared" si="94"/>
        <v>0</v>
      </c>
      <c r="O318" s="1155"/>
      <c r="P318" s="1150">
        <f t="shared" si="95"/>
        <v>0</v>
      </c>
      <c r="Q318" s="1149">
        <f t="shared" si="96"/>
        <v>0</v>
      </c>
      <c r="R318" s="1148">
        <f t="shared" si="97"/>
        <v>0</v>
      </c>
    </row>
    <row r="319" spans="1:20" ht="15" customHeight="1" x14ac:dyDescent="0.2">
      <c r="A319" s="1157" t="s">
        <v>28612</v>
      </c>
      <c r="B319" s="1155"/>
      <c r="C319" s="1156"/>
      <c r="D319" s="1156"/>
      <c r="E319" s="1156"/>
      <c r="F319" s="1156"/>
      <c r="G319" s="1156"/>
      <c r="H319" s="1152">
        <f t="shared" si="93"/>
        <v>0</v>
      </c>
      <c r="I319" s="1155"/>
      <c r="J319" s="1156"/>
      <c r="K319" s="1156"/>
      <c r="L319" s="1156"/>
      <c r="M319" s="1156"/>
      <c r="N319" s="1152">
        <f t="shared" si="94"/>
        <v>0</v>
      </c>
      <c r="O319" s="1155"/>
      <c r="P319" s="1150">
        <f t="shared" si="95"/>
        <v>0</v>
      </c>
      <c r="Q319" s="1149">
        <f t="shared" si="96"/>
        <v>0</v>
      </c>
      <c r="R319" s="1148">
        <f t="shared" si="97"/>
        <v>0</v>
      </c>
    </row>
    <row r="320" spans="1:20" ht="15" customHeight="1" thickBot="1" x14ac:dyDescent="0.25">
      <c r="A320" s="1154" t="s">
        <v>28611</v>
      </c>
      <c r="B320" s="1151"/>
      <c r="C320" s="1153"/>
      <c r="D320" s="1153"/>
      <c r="E320" s="1153">
        <v>1564928</v>
      </c>
      <c r="F320" s="1153"/>
      <c r="G320" s="1153"/>
      <c r="H320" s="1152">
        <f t="shared" si="93"/>
        <v>1564928</v>
      </c>
      <c r="I320" s="1151"/>
      <c r="J320" s="1153"/>
      <c r="K320" s="1153"/>
      <c r="L320" s="1153"/>
      <c r="M320" s="1153"/>
      <c r="N320" s="1152">
        <f t="shared" si="94"/>
        <v>0</v>
      </c>
      <c r="O320" s="1151"/>
      <c r="P320" s="1150">
        <f t="shared" si="95"/>
        <v>0</v>
      </c>
      <c r="Q320" s="1149">
        <f t="shared" si="96"/>
        <v>1564928</v>
      </c>
      <c r="R320" s="1148">
        <f t="shared" si="97"/>
        <v>1</v>
      </c>
    </row>
    <row r="321" spans="1:20" ht="13.5" customHeight="1" thickBot="1" x14ac:dyDescent="0.25">
      <c r="A321" s="1128" t="s">
        <v>28588</v>
      </c>
      <c r="B321" s="1125">
        <f t="shared" ref="B321:Q321" si="98">SUM(B315:B320)</f>
        <v>0</v>
      </c>
      <c r="C321" s="1127">
        <f t="shared" si="98"/>
        <v>0</v>
      </c>
      <c r="D321" s="1127">
        <f t="shared" si="98"/>
        <v>0</v>
      </c>
      <c r="E321" s="1127">
        <f t="shared" si="98"/>
        <v>1564928</v>
      </c>
      <c r="F321" s="1127">
        <f t="shared" si="98"/>
        <v>0</v>
      </c>
      <c r="G321" s="1127">
        <f t="shared" si="98"/>
        <v>0</v>
      </c>
      <c r="H321" s="1126">
        <f t="shared" si="98"/>
        <v>1564928</v>
      </c>
      <c r="I321" s="1125">
        <f t="shared" si="98"/>
        <v>0</v>
      </c>
      <c r="J321" s="1127">
        <f t="shared" si="98"/>
        <v>0</v>
      </c>
      <c r="K321" s="1127">
        <f t="shared" si="98"/>
        <v>0</v>
      </c>
      <c r="L321" s="1127">
        <f t="shared" si="98"/>
        <v>0</v>
      </c>
      <c r="M321" s="1127">
        <f t="shared" si="98"/>
        <v>0</v>
      </c>
      <c r="N321" s="1126">
        <f t="shared" si="98"/>
        <v>0</v>
      </c>
      <c r="O321" s="1125">
        <f t="shared" si="98"/>
        <v>0</v>
      </c>
      <c r="P321" s="1126">
        <f t="shared" si="98"/>
        <v>0</v>
      </c>
      <c r="Q321" s="1125">
        <f t="shared" si="98"/>
        <v>1564928</v>
      </c>
      <c r="R321" s="1124">
        <f t="shared" si="97"/>
        <v>1</v>
      </c>
    </row>
    <row r="324" spans="1:20" s="1057" customFormat="1" ht="12" x14ac:dyDescent="0.2">
      <c r="A324" s="1057" t="s">
        <v>28538</v>
      </c>
      <c r="T324" s="1097"/>
    </row>
    <row r="325" spans="1:20" s="1057" customFormat="1" ht="12" x14ac:dyDescent="0.2">
      <c r="A325" s="1057" t="s">
        <v>28603</v>
      </c>
      <c r="T325" s="1097"/>
    </row>
    <row r="326" spans="1:20" s="1057" customFormat="1" ht="12" x14ac:dyDescent="0.2">
      <c r="T326" s="1097"/>
    </row>
    <row r="327" spans="1:20" s="1057" customFormat="1" ht="12" x14ac:dyDescent="0.2">
      <c r="T327" s="1097"/>
    </row>
    <row r="328" spans="1:20" s="1057" customFormat="1" ht="12" x14ac:dyDescent="0.2">
      <c r="T328" s="1097"/>
    </row>
    <row r="329" spans="1:20" s="1057" customFormat="1" ht="12" x14ac:dyDescent="0.2">
      <c r="A329" s="1587" t="s">
        <v>28602</v>
      </c>
      <c r="B329" s="1587"/>
      <c r="C329" s="1587"/>
      <c r="D329" s="1587"/>
      <c r="E329" s="1587"/>
      <c r="F329" s="1587"/>
      <c r="G329" s="1587"/>
      <c r="H329" s="1587"/>
      <c r="I329" s="1587"/>
      <c r="J329" s="1587"/>
      <c r="K329" s="1587"/>
      <c r="L329" s="1587"/>
      <c r="M329" s="1587"/>
      <c r="N329" s="1587"/>
      <c r="O329" s="1587"/>
      <c r="P329" s="1587"/>
      <c r="Q329" s="1587"/>
      <c r="R329" s="1587"/>
      <c r="T329" s="1097"/>
    </row>
    <row r="330" spans="1:20" s="1057" customFormat="1" ht="12" x14ac:dyDescent="0.2">
      <c r="A330" s="1587" t="s">
        <v>627</v>
      </c>
      <c r="B330" s="1587"/>
      <c r="C330" s="1587"/>
      <c r="D330" s="1587"/>
      <c r="E330" s="1587"/>
      <c r="F330" s="1587"/>
      <c r="G330" s="1587"/>
      <c r="H330" s="1587"/>
      <c r="I330" s="1587"/>
      <c r="J330" s="1587"/>
      <c r="K330" s="1587"/>
      <c r="L330" s="1587"/>
      <c r="M330" s="1587"/>
      <c r="N330" s="1587"/>
      <c r="O330" s="1587"/>
      <c r="P330" s="1587"/>
      <c r="Q330" s="1587"/>
      <c r="R330" s="1587"/>
      <c r="T330" s="1097"/>
    </row>
    <row r="331" spans="1:20" s="1057" customFormat="1" ht="12" x14ac:dyDescent="0.2">
      <c r="A331" s="1587" t="s">
        <v>28601</v>
      </c>
      <c r="B331" s="1587"/>
      <c r="C331" s="1587"/>
      <c r="D331" s="1587"/>
      <c r="E331" s="1587"/>
      <c r="F331" s="1587"/>
      <c r="G331" s="1587"/>
      <c r="H331" s="1587"/>
      <c r="I331" s="1587"/>
      <c r="J331" s="1587"/>
      <c r="K331" s="1587"/>
      <c r="L331" s="1587"/>
      <c r="M331" s="1587"/>
      <c r="N331" s="1587"/>
      <c r="O331" s="1587"/>
      <c r="P331" s="1587"/>
      <c r="Q331" s="1587"/>
      <c r="R331" s="1587"/>
      <c r="T331" s="1097"/>
    </row>
    <row r="332" spans="1:20" s="1057" customFormat="1" ht="12" x14ac:dyDescent="0.2">
      <c r="A332" s="1587" t="s">
        <v>28534</v>
      </c>
      <c r="B332" s="1587"/>
      <c r="C332" s="1587"/>
      <c r="D332" s="1587"/>
      <c r="E332" s="1587"/>
      <c r="F332" s="1587"/>
      <c r="G332" s="1587"/>
      <c r="H332" s="1587"/>
      <c r="I332" s="1587"/>
      <c r="J332" s="1587"/>
      <c r="K332" s="1587"/>
      <c r="L332" s="1587"/>
      <c r="M332" s="1587"/>
      <c r="N332" s="1587"/>
      <c r="O332" s="1587"/>
      <c r="P332" s="1587"/>
      <c r="Q332" s="1587"/>
      <c r="R332" s="1587"/>
      <c r="T332" s="1097"/>
    </row>
    <row r="333" spans="1:20" s="1057" customFormat="1" ht="12" x14ac:dyDescent="0.2">
      <c r="T333" s="1097"/>
    </row>
    <row r="334" spans="1:20" s="1057" customFormat="1" ht="12" x14ac:dyDescent="0.2">
      <c r="T334" s="1097"/>
    </row>
    <row r="335" spans="1:20" s="1057" customFormat="1" ht="12" x14ac:dyDescent="0.2">
      <c r="T335" s="1097"/>
    </row>
    <row r="336" spans="1:20" s="1057" customFormat="1" ht="12" x14ac:dyDescent="0.2">
      <c r="A336" s="1095" t="s">
        <v>28533</v>
      </c>
      <c r="B336" s="1095" t="s">
        <v>42</v>
      </c>
      <c r="C336" s="1095"/>
      <c r="D336" s="1095"/>
      <c r="E336" s="1095"/>
      <c r="F336" s="1095"/>
      <c r="G336" s="1095"/>
      <c r="H336" s="1095"/>
      <c r="I336" s="1095"/>
      <c r="J336" s="1095"/>
      <c r="K336" s="1095"/>
      <c r="L336" s="1095"/>
      <c r="T336" s="1097"/>
    </row>
    <row r="337" spans="1:20" s="1057" customFormat="1" ht="12.75" thickBot="1" x14ac:dyDescent="0.25">
      <c r="A337" s="1092" t="s">
        <v>28532</v>
      </c>
      <c r="B337" s="1092" t="s">
        <v>28541</v>
      </c>
      <c r="C337" s="1092"/>
      <c r="D337" s="1092"/>
      <c r="E337" s="1092"/>
      <c r="F337" s="1092"/>
      <c r="G337" s="1092"/>
      <c r="H337" s="1092"/>
      <c r="I337" s="1092"/>
      <c r="J337" s="1092"/>
      <c r="K337" s="1092"/>
      <c r="L337" s="1092"/>
      <c r="T337" s="1097"/>
    </row>
    <row r="338" spans="1:20" s="1142" customFormat="1" ht="28.35" customHeight="1" thickBot="1" x14ac:dyDescent="0.25">
      <c r="A338" s="1595" t="s">
        <v>28599</v>
      </c>
      <c r="B338" s="1597" t="s">
        <v>28570</v>
      </c>
      <c r="C338" s="1598"/>
      <c r="D338" s="1598"/>
      <c r="E338" s="1598"/>
      <c r="F338" s="1598"/>
      <c r="G338" s="1598"/>
      <c r="H338" s="1599"/>
      <c r="I338" s="1600" t="s">
        <v>28563</v>
      </c>
      <c r="J338" s="1601"/>
      <c r="K338" s="1601"/>
      <c r="L338" s="1601"/>
      <c r="M338" s="1601"/>
      <c r="N338" s="1602"/>
      <c r="O338" s="1597" t="s">
        <v>28557</v>
      </c>
      <c r="P338" s="1599"/>
      <c r="Q338" s="1597" t="s">
        <v>4</v>
      </c>
      <c r="R338" s="1599"/>
    </row>
    <row r="339" spans="1:20" s="1136" customFormat="1" ht="109.5" customHeight="1" thickBot="1" x14ac:dyDescent="0.25">
      <c r="A339" s="1596"/>
      <c r="B339" s="1140" t="s">
        <v>28569</v>
      </c>
      <c r="C339" s="1141" t="s">
        <v>28568</v>
      </c>
      <c r="D339" s="1141" t="s">
        <v>28567</v>
      </c>
      <c r="E339" s="1141" t="s">
        <v>28566</v>
      </c>
      <c r="F339" s="1141" t="s">
        <v>28598</v>
      </c>
      <c r="G339" s="1141" t="s">
        <v>28597</v>
      </c>
      <c r="H339" s="1139" t="s">
        <v>28596</v>
      </c>
      <c r="I339" s="1140" t="s">
        <v>28562</v>
      </c>
      <c r="J339" s="1141" t="s">
        <v>28595</v>
      </c>
      <c r="K339" s="1141" t="s">
        <v>28594</v>
      </c>
      <c r="L339" s="1141" t="s">
        <v>28559</v>
      </c>
      <c r="M339" s="1141" t="s">
        <v>28558</v>
      </c>
      <c r="N339" s="1139" t="s">
        <v>28593</v>
      </c>
      <c r="O339" s="1140" t="s">
        <v>28556</v>
      </c>
      <c r="P339" s="1139" t="s">
        <v>28592</v>
      </c>
      <c r="Q339" s="1138" t="s">
        <v>28591</v>
      </c>
      <c r="R339" s="1137" t="s">
        <v>28590</v>
      </c>
    </row>
    <row r="340" spans="1:20" ht="21" customHeight="1" thickBot="1" x14ac:dyDescent="0.25">
      <c r="A340" s="1135" t="s">
        <v>28610</v>
      </c>
      <c r="B340" s="1132">
        <f t="shared" ref="B340:G340" si="99">B360+B380+B400</f>
        <v>0</v>
      </c>
      <c r="C340" s="1134">
        <f t="shared" si="99"/>
        <v>36245912</v>
      </c>
      <c r="D340" s="1134">
        <f t="shared" si="99"/>
        <v>0</v>
      </c>
      <c r="E340" s="1134">
        <f t="shared" si="99"/>
        <v>84781771</v>
      </c>
      <c r="F340" s="1134">
        <f t="shared" si="99"/>
        <v>72925</v>
      </c>
      <c r="G340" s="1134">
        <f t="shared" si="99"/>
        <v>0</v>
      </c>
      <c r="H340" s="1133">
        <f>SUM(B340:G340)</f>
        <v>121100608</v>
      </c>
      <c r="I340" s="1132">
        <f>I360+I380+I400</f>
        <v>0</v>
      </c>
      <c r="J340" s="1134">
        <f>J360+J380+J400</f>
        <v>0</v>
      </c>
      <c r="K340" s="1134">
        <f>K360+K380+K400</f>
        <v>96216870</v>
      </c>
      <c r="L340" s="1134">
        <f>L360+L380+L400</f>
        <v>2418000</v>
      </c>
      <c r="M340" s="1134">
        <f>M360+M380+M400</f>
        <v>0</v>
      </c>
      <c r="N340" s="1133">
        <f>SUM(J340:M340)</f>
        <v>98634870</v>
      </c>
      <c r="O340" s="1132">
        <f>O360+O380+O400</f>
        <v>0</v>
      </c>
      <c r="P340" s="1131">
        <f>O340</f>
        <v>0</v>
      </c>
      <c r="Q340" s="1130">
        <f>H340+N340+P340</f>
        <v>219735478</v>
      </c>
      <c r="R340" s="1129">
        <f>Q340/$Q$341</f>
        <v>1</v>
      </c>
    </row>
    <row r="341" spans="1:20" ht="13.5" customHeight="1" thickBot="1" x14ac:dyDescent="0.25">
      <c r="A341" s="1128" t="s">
        <v>28588</v>
      </c>
      <c r="B341" s="1125">
        <f t="shared" ref="B341:Q341" si="100">SUM(B340:B340)</f>
        <v>0</v>
      </c>
      <c r="C341" s="1127">
        <f t="shared" si="100"/>
        <v>36245912</v>
      </c>
      <c r="D341" s="1127">
        <f t="shared" si="100"/>
        <v>0</v>
      </c>
      <c r="E341" s="1127">
        <f t="shared" si="100"/>
        <v>84781771</v>
      </c>
      <c r="F341" s="1127">
        <f t="shared" si="100"/>
        <v>72925</v>
      </c>
      <c r="G341" s="1127">
        <f t="shared" si="100"/>
        <v>0</v>
      </c>
      <c r="H341" s="1126">
        <f t="shared" si="100"/>
        <v>121100608</v>
      </c>
      <c r="I341" s="1125">
        <f t="shared" si="100"/>
        <v>0</v>
      </c>
      <c r="J341" s="1127">
        <f t="shared" si="100"/>
        <v>0</v>
      </c>
      <c r="K341" s="1127">
        <f t="shared" si="100"/>
        <v>96216870</v>
      </c>
      <c r="L341" s="1127">
        <f t="shared" si="100"/>
        <v>2418000</v>
      </c>
      <c r="M341" s="1127">
        <f t="shared" si="100"/>
        <v>0</v>
      </c>
      <c r="N341" s="1126">
        <f t="shared" si="100"/>
        <v>98634870</v>
      </c>
      <c r="O341" s="1125">
        <f t="shared" si="100"/>
        <v>0</v>
      </c>
      <c r="P341" s="1126">
        <f t="shared" si="100"/>
        <v>0</v>
      </c>
      <c r="Q341" s="1125">
        <f t="shared" si="100"/>
        <v>219735478</v>
      </c>
      <c r="R341" s="1124">
        <f>Q341/$Q$341</f>
        <v>1</v>
      </c>
    </row>
    <row r="344" spans="1:20" s="1057" customFormat="1" ht="12" x14ac:dyDescent="0.2">
      <c r="A344" s="1057" t="s">
        <v>28538</v>
      </c>
      <c r="T344" s="1097"/>
    </row>
    <row r="345" spans="1:20" s="1057" customFormat="1" ht="12" x14ac:dyDescent="0.2">
      <c r="A345" s="1057" t="s">
        <v>28603</v>
      </c>
      <c r="T345" s="1097"/>
    </row>
    <row r="346" spans="1:20" s="1057" customFormat="1" ht="12" x14ac:dyDescent="0.2">
      <c r="T346" s="1097"/>
    </row>
    <row r="347" spans="1:20" s="1057" customFormat="1" ht="12" x14ac:dyDescent="0.2">
      <c r="T347" s="1097"/>
    </row>
    <row r="348" spans="1:20" s="1057" customFormat="1" ht="12" x14ac:dyDescent="0.2">
      <c r="T348" s="1097"/>
    </row>
    <row r="349" spans="1:20" s="1057" customFormat="1" ht="12" x14ac:dyDescent="0.2">
      <c r="A349" s="1587" t="s">
        <v>28602</v>
      </c>
      <c r="B349" s="1587"/>
      <c r="C349" s="1587"/>
      <c r="D349" s="1587"/>
      <c r="E349" s="1587"/>
      <c r="F349" s="1587"/>
      <c r="G349" s="1587"/>
      <c r="H349" s="1587"/>
      <c r="I349" s="1587"/>
      <c r="J349" s="1587"/>
      <c r="K349" s="1587"/>
      <c r="L349" s="1587"/>
      <c r="M349" s="1587"/>
      <c r="N349" s="1587"/>
      <c r="O349" s="1587"/>
      <c r="P349" s="1587"/>
      <c r="Q349" s="1587"/>
      <c r="R349" s="1587"/>
      <c r="T349" s="1097"/>
    </row>
    <row r="350" spans="1:20" s="1057" customFormat="1" ht="12" x14ac:dyDescent="0.2">
      <c r="A350" s="1587" t="s">
        <v>627</v>
      </c>
      <c r="B350" s="1587"/>
      <c r="C350" s="1587"/>
      <c r="D350" s="1587"/>
      <c r="E350" s="1587"/>
      <c r="F350" s="1587"/>
      <c r="G350" s="1587"/>
      <c r="H350" s="1587"/>
      <c r="I350" s="1587"/>
      <c r="J350" s="1587"/>
      <c r="K350" s="1587"/>
      <c r="L350" s="1587"/>
      <c r="M350" s="1587"/>
      <c r="N350" s="1587"/>
      <c r="O350" s="1587"/>
      <c r="P350" s="1587"/>
      <c r="Q350" s="1587"/>
      <c r="R350" s="1587"/>
      <c r="T350" s="1097"/>
    </row>
    <row r="351" spans="1:20" s="1057" customFormat="1" ht="12" x14ac:dyDescent="0.2">
      <c r="A351" s="1587" t="s">
        <v>28601</v>
      </c>
      <c r="B351" s="1587"/>
      <c r="C351" s="1587"/>
      <c r="D351" s="1587"/>
      <c r="E351" s="1587"/>
      <c r="F351" s="1587"/>
      <c r="G351" s="1587"/>
      <c r="H351" s="1587"/>
      <c r="I351" s="1587"/>
      <c r="J351" s="1587"/>
      <c r="K351" s="1587"/>
      <c r="L351" s="1587"/>
      <c r="M351" s="1587"/>
      <c r="N351" s="1587"/>
      <c r="O351" s="1587"/>
      <c r="P351" s="1587"/>
      <c r="Q351" s="1587"/>
      <c r="R351" s="1587"/>
      <c r="T351" s="1097"/>
    </row>
    <row r="352" spans="1:20" s="1057" customFormat="1" ht="12" x14ac:dyDescent="0.2">
      <c r="A352" s="1587" t="s">
        <v>28534</v>
      </c>
      <c r="B352" s="1587"/>
      <c r="C352" s="1587"/>
      <c r="D352" s="1587"/>
      <c r="E352" s="1587"/>
      <c r="F352" s="1587"/>
      <c r="G352" s="1587"/>
      <c r="H352" s="1587"/>
      <c r="I352" s="1587"/>
      <c r="J352" s="1587"/>
      <c r="K352" s="1587"/>
      <c r="L352" s="1587"/>
      <c r="M352" s="1587"/>
      <c r="N352" s="1587"/>
      <c r="O352" s="1587"/>
      <c r="P352" s="1587"/>
      <c r="Q352" s="1587"/>
      <c r="R352" s="1587"/>
      <c r="T352" s="1097"/>
    </row>
    <row r="353" spans="1:20" s="1057" customFormat="1" ht="12" x14ac:dyDescent="0.2">
      <c r="T353" s="1097"/>
    </row>
    <row r="354" spans="1:20" s="1057" customFormat="1" ht="12" x14ac:dyDescent="0.2">
      <c r="T354" s="1097"/>
    </row>
    <row r="355" spans="1:20" s="1057" customFormat="1" ht="12" x14ac:dyDescent="0.2">
      <c r="T355" s="1097"/>
    </row>
    <row r="356" spans="1:20" s="1057" customFormat="1" ht="12" x14ac:dyDescent="0.2">
      <c r="A356" s="1095" t="s">
        <v>28533</v>
      </c>
      <c r="B356" s="1095" t="s">
        <v>42</v>
      </c>
      <c r="C356" s="1095"/>
      <c r="D356" s="1095"/>
      <c r="E356" s="1095"/>
      <c r="F356" s="1095"/>
      <c r="G356" s="1095"/>
      <c r="H356" s="1095"/>
      <c r="I356" s="1095"/>
      <c r="J356" s="1095"/>
      <c r="K356" s="1095"/>
      <c r="L356" s="1095"/>
      <c r="T356" s="1097"/>
    </row>
    <row r="357" spans="1:20" s="1057" customFormat="1" ht="12.75" thickBot="1" x14ac:dyDescent="0.25">
      <c r="A357" s="1092" t="s">
        <v>28532</v>
      </c>
      <c r="B357" s="1092" t="s">
        <v>28540</v>
      </c>
      <c r="C357" s="1092"/>
      <c r="D357" s="1092"/>
      <c r="E357" s="1092"/>
      <c r="F357" s="1092"/>
      <c r="G357" s="1092"/>
      <c r="H357" s="1092"/>
      <c r="I357" s="1092"/>
      <c r="J357" s="1092"/>
      <c r="K357" s="1092"/>
      <c r="L357" s="1092"/>
      <c r="T357" s="1097"/>
    </row>
    <row r="358" spans="1:20" s="1142" customFormat="1" ht="28.35" customHeight="1" thickBot="1" x14ac:dyDescent="0.25">
      <c r="A358" s="1595" t="s">
        <v>28599</v>
      </c>
      <c r="B358" s="1597" t="s">
        <v>28570</v>
      </c>
      <c r="C358" s="1598"/>
      <c r="D358" s="1598"/>
      <c r="E358" s="1598"/>
      <c r="F358" s="1598"/>
      <c r="G358" s="1598"/>
      <c r="H358" s="1599"/>
      <c r="I358" s="1600" t="s">
        <v>28563</v>
      </c>
      <c r="J358" s="1601"/>
      <c r="K358" s="1601"/>
      <c r="L358" s="1601"/>
      <c r="M358" s="1601"/>
      <c r="N358" s="1602"/>
      <c r="O358" s="1597" t="s">
        <v>28557</v>
      </c>
      <c r="P358" s="1599"/>
      <c r="Q358" s="1597" t="s">
        <v>4</v>
      </c>
      <c r="R358" s="1599"/>
    </row>
    <row r="359" spans="1:20" s="1136" customFormat="1" ht="109.5" customHeight="1" thickBot="1" x14ac:dyDescent="0.25">
      <c r="A359" s="1596"/>
      <c r="B359" s="1140" t="s">
        <v>28569</v>
      </c>
      <c r="C359" s="1141" t="s">
        <v>28568</v>
      </c>
      <c r="D359" s="1141" t="s">
        <v>28567</v>
      </c>
      <c r="E359" s="1141" t="s">
        <v>28566</v>
      </c>
      <c r="F359" s="1141" t="s">
        <v>28598</v>
      </c>
      <c r="G359" s="1141" t="s">
        <v>28597</v>
      </c>
      <c r="H359" s="1139" t="s">
        <v>28596</v>
      </c>
      <c r="I359" s="1140" t="s">
        <v>28562</v>
      </c>
      <c r="J359" s="1141" t="s">
        <v>28595</v>
      </c>
      <c r="K359" s="1141" t="s">
        <v>28594</v>
      </c>
      <c r="L359" s="1141" t="s">
        <v>28559</v>
      </c>
      <c r="M359" s="1141" t="s">
        <v>28558</v>
      </c>
      <c r="N359" s="1139" t="s">
        <v>28593</v>
      </c>
      <c r="O359" s="1140" t="s">
        <v>28556</v>
      </c>
      <c r="P359" s="1139" t="s">
        <v>28592</v>
      </c>
      <c r="Q359" s="1138" t="s">
        <v>28591</v>
      </c>
      <c r="R359" s="1137" t="s">
        <v>28590</v>
      </c>
    </row>
    <row r="360" spans="1:20" ht="21" customHeight="1" thickBot="1" x14ac:dyDescent="0.25">
      <c r="A360" s="1135" t="s">
        <v>28610</v>
      </c>
      <c r="B360" s="1132"/>
      <c r="C360" s="1134">
        <v>4689678</v>
      </c>
      <c r="D360" s="1134"/>
      <c r="E360" s="1134">
        <v>168886</v>
      </c>
      <c r="F360" s="1134"/>
      <c r="G360" s="1134"/>
      <c r="H360" s="1133">
        <f>SUM(B360:G360)</f>
        <v>4858564</v>
      </c>
      <c r="I360" s="1132"/>
      <c r="J360" s="1134"/>
      <c r="K360" s="1134"/>
      <c r="L360" s="1134"/>
      <c r="M360" s="1134"/>
      <c r="N360" s="1133">
        <f>SUM(J360:M360)</f>
        <v>0</v>
      </c>
      <c r="O360" s="1132"/>
      <c r="P360" s="1131">
        <f>O360</f>
        <v>0</v>
      </c>
      <c r="Q360" s="1130">
        <f>H360+N360+P360</f>
        <v>4858564</v>
      </c>
      <c r="R360" s="1129">
        <f>Q360/$Q$361</f>
        <v>1</v>
      </c>
    </row>
    <row r="361" spans="1:20" ht="13.5" customHeight="1" thickBot="1" x14ac:dyDescent="0.25">
      <c r="A361" s="1128" t="s">
        <v>28588</v>
      </c>
      <c r="B361" s="1125">
        <f t="shared" ref="B361:Q361" si="101">SUM(B360:B360)</f>
        <v>0</v>
      </c>
      <c r="C361" s="1127">
        <f t="shared" si="101"/>
        <v>4689678</v>
      </c>
      <c r="D361" s="1127">
        <f t="shared" si="101"/>
        <v>0</v>
      </c>
      <c r="E361" s="1127">
        <f t="shared" si="101"/>
        <v>168886</v>
      </c>
      <c r="F361" s="1127">
        <f t="shared" si="101"/>
        <v>0</v>
      </c>
      <c r="G361" s="1127">
        <f t="shared" si="101"/>
        <v>0</v>
      </c>
      <c r="H361" s="1126">
        <f t="shared" si="101"/>
        <v>4858564</v>
      </c>
      <c r="I361" s="1125">
        <f t="shared" si="101"/>
        <v>0</v>
      </c>
      <c r="J361" s="1127">
        <f t="shared" si="101"/>
        <v>0</v>
      </c>
      <c r="K361" s="1127">
        <f t="shared" si="101"/>
        <v>0</v>
      </c>
      <c r="L361" s="1127">
        <f t="shared" si="101"/>
        <v>0</v>
      </c>
      <c r="M361" s="1127">
        <f t="shared" si="101"/>
        <v>0</v>
      </c>
      <c r="N361" s="1126">
        <f t="shared" si="101"/>
        <v>0</v>
      </c>
      <c r="O361" s="1125">
        <f t="shared" si="101"/>
        <v>0</v>
      </c>
      <c r="P361" s="1126">
        <f t="shared" si="101"/>
        <v>0</v>
      </c>
      <c r="Q361" s="1125">
        <f t="shared" si="101"/>
        <v>4858564</v>
      </c>
      <c r="R361" s="1124">
        <f>Q361/$Q$361</f>
        <v>1</v>
      </c>
    </row>
    <row r="364" spans="1:20" s="1057" customFormat="1" ht="12" x14ac:dyDescent="0.2">
      <c r="A364" s="1057" t="s">
        <v>28538</v>
      </c>
      <c r="T364" s="1097"/>
    </row>
    <row r="365" spans="1:20" s="1057" customFormat="1" ht="12" x14ac:dyDescent="0.2">
      <c r="A365" s="1057" t="s">
        <v>28603</v>
      </c>
      <c r="T365" s="1097"/>
    </row>
    <row r="366" spans="1:20" s="1057" customFormat="1" ht="12" x14ac:dyDescent="0.2">
      <c r="T366" s="1097"/>
    </row>
    <row r="367" spans="1:20" s="1057" customFormat="1" ht="12" x14ac:dyDescent="0.2">
      <c r="T367" s="1097"/>
    </row>
    <row r="368" spans="1:20" s="1057" customFormat="1" ht="12" x14ac:dyDescent="0.2">
      <c r="T368" s="1097"/>
    </row>
    <row r="369" spans="1:20" s="1057" customFormat="1" ht="12" x14ac:dyDescent="0.2">
      <c r="A369" s="1587" t="s">
        <v>28602</v>
      </c>
      <c r="B369" s="1587"/>
      <c r="C369" s="1587"/>
      <c r="D369" s="1587"/>
      <c r="E369" s="1587"/>
      <c r="F369" s="1587"/>
      <c r="G369" s="1587"/>
      <c r="H369" s="1587"/>
      <c r="I369" s="1587"/>
      <c r="J369" s="1587"/>
      <c r="K369" s="1587"/>
      <c r="L369" s="1587"/>
      <c r="M369" s="1587"/>
      <c r="N369" s="1587"/>
      <c r="O369" s="1587"/>
      <c r="P369" s="1587"/>
      <c r="Q369" s="1587"/>
      <c r="R369" s="1587"/>
      <c r="T369" s="1097"/>
    </row>
    <row r="370" spans="1:20" s="1057" customFormat="1" ht="12" x14ac:dyDescent="0.2">
      <c r="A370" s="1587" t="s">
        <v>627</v>
      </c>
      <c r="B370" s="1587"/>
      <c r="C370" s="1587"/>
      <c r="D370" s="1587"/>
      <c r="E370" s="1587"/>
      <c r="F370" s="1587"/>
      <c r="G370" s="1587"/>
      <c r="H370" s="1587"/>
      <c r="I370" s="1587"/>
      <c r="J370" s="1587"/>
      <c r="K370" s="1587"/>
      <c r="L370" s="1587"/>
      <c r="M370" s="1587"/>
      <c r="N370" s="1587"/>
      <c r="O370" s="1587"/>
      <c r="P370" s="1587"/>
      <c r="Q370" s="1587"/>
      <c r="R370" s="1587"/>
      <c r="T370" s="1097"/>
    </row>
    <row r="371" spans="1:20" s="1057" customFormat="1" ht="12" x14ac:dyDescent="0.2">
      <c r="A371" s="1587" t="s">
        <v>28601</v>
      </c>
      <c r="B371" s="1587"/>
      <c r="C371" s="1587"/>
      <c r="D371" s="1587"/>
      <c r="E371" s="1587"/>
      <c r="F371" s="1587"/>
      <c r="G371" s="1587"/>
      <c r="H371" s="1587"/>
      <c r="I371" s="1587"/>
      <c r="J371" s="1587"/>
      <c r="K371" s="1587"/>
      <c r="L371" s="1587"/>
      <c r="M371" s="1587"/>
      <c r="N371" s="1587"/>
      <c r="O371" s="1587"/>
      <c r="P371" s="1587"/>
      <c r="Q371" s="1587"/>
      <c r="R371" s="1587"/>
      <c r="T371" s="1097"/>
    </row>
    <row r="372" spans="1:20" s="1057" customFormat="1" ht="12" x14ac:dyDescent="0.2">
      <c r="A372" s="1587" t="s">
        <v>28534</v>
      </c>
      <c r="B372" s="1587"/>
      <c r="C372" s="1587"/>
      <c r="D372" s="1587"/>
      <c r="E372" s="1587"/>
      <c r="F372" s="1587"/>
      <c r="G372" s="1587"/>
      <c r="H372" s="1587"/>
      <c r="I372" s="1587"/>
      <c r="J372" s="1587"/>
      <c r="K372" s="1587"/>
      <c r="L372" s="1587"/>
      <c r="M372" s="1587"/>
      <c r="N372" s="1587"/>
      <c r="O372" s="1587"/>
      <c r="P372" s="1587"/>
      <c r="Q372" s="1587"/>
      <c r="R372" s="1587"/>
      <c r="T372" s="1097"/>
    </row>
    <row r="373" spans="1:20" s="1057" customFormat="1" ht="12" x14ac:dyDescent="0.2">
      <c r="T373" s="1097"/>
    </row>
    <row r="374" spans="1:20" s="1057" customFormat="1" ht="12" x14ac:dyDescent="0.2">
      <c r="T374" s="1097"/>
    </row>
    <row r="375" spans="1:20" s="1057" customFormat="1" ht="12" x14ac:dyDescent="0.2">
      <c r="T375" s="1097"/>
    </row>
    <row r="376" spans="1:20" s="1057" customFormat="1" ht="12" x14ac:dyDescent="0.2">
      <c r="A376" s="1095" t="s">
        <v>28533</v>
      </c>
      <c r="B376" s="1095" t="s">
        <v>42</v>
      </c>
      <c r="C376" s="1095"/>
      <c r="D376" s="1095"/>
      <c r="E376" s="1095"/>
      <c r="F376" s="1095"/>
      <c r="G376" s="1095"/>
      <c r="H376" s="1095"/>
      <c r="I376" s="1095"/>
      <c r="J376" s="1095"/>
      <c r="K376" s="1095"/>
      <c r="L376" s="1095"/>
      <c r="T376" s="1097"/>
    </row>
    <row r="377" spans="1:20" s="1057" customFormat="1" ht="12.75" thickBot="1" x14ac:dyDescent="0.25">
      <c r="A377" s="1092" t="s">
        <v>28532</v>
      </c>
      <c r="B377" s="1092" t="s">
        <v>28539</v>
      </c>
      <c r="C377" s="1092"/>
      <c r="D377" s="1092"/>
      <c r="E377" s="1092"/>
      <c r="F377" s="1092"/>
      <c r="G377" s="1092"/>
      <c r="H377" s="1092"/>
      <c r="I377" s="1092"/>
      <c r="J377" s="1092"/>
      <c r="K377" s="1092"/>
      <c r="L377" s="1092"/>
      <c r="T377" s="1097"/>
    </row>
    <row r="378" spans="1:20" s="1142" customFormat="1" ht="28.35" customHeight="1" thickBot="1" x14ac:dyDescent="0.25">
      <c r="A378" s="1595" t="s">
        <v>28599</v>
      </c>
      <c r="B378" s="1597" t="s">
        <v>28570</v>
      </c>
      <c r="C378" s="1598"/>
      <c r="D378" s="1598"/>
      <c r="E378" s="1598"/>
      <c r="F378" s="1598"/>
      <c r="G378" s="1598"/>
      <c r="H378" s="1599"/>
      <c r="I378" s="1600" t="s">
        <v>28563</v>
      </c>
      <c r="J378" s="1601"/>
      <c r="K378" s="1601"/>
      <c r="L378" s="1601"/>
      <c r="M378" s="1601"/>
      <c r="N378" s="1602"/>
      <c r="O378" s="1597" t="s">
        <v>28557</v>
      </c>
      <c r="P378" s="1599"/>
      <c r="Q378" s="1597" t="s">
        <v>4</v>
      </c>
      <c r="R378" s="1599"/>
    </row>
    <row r="379" spans="1:20" s="1136" customFormat="1" ht="109.5" customHeight="1" thickBot="1" x14ac:dyDescent="0.25">
      <c r="A379" s="1596"/>
      <c r="B379" s="1140" t="s">
        <v>28569</v>
      </c>
      <c r="C379" s="1141" t="s">
        <v>28568</v>
      </c>
      <c r="D379" s="1141" t="s">
        <v>28567</v>
      </c>
      <c r="E379" s="1141" t="s">
        <v>28566</v>
      </c>
      <c r="F379" s="1141" t="s">
        <v>28598</v>
      </c>
      <c r="G379" s="1141" t="s">
        <v>28597</v>
      </c>
      <c r="H379" s="1139" t="s">
        <v>28596</v>
      </c>
      <c r="I379" s="1140" t="s">
        <v>28562</v>
      </c>
      <c r="J379" s="1141" t="s">
        <v>28595</v>
      </c>
      <c r="K379" s="1141" t="s">
        <v>28594</v>
      </c>
      <c r="L379" s="1141" t="s">
        <v>28559</v>
      </c>
      <c r="M379" s="1141" t="s">
        <v>28558</v>
      </c>
      <c r="N379" s="1139" t="s">
        <v>28593</v>
      </c>
      <c r="O379" s="1140" t="s">
        <v>28556</v>
      </c>
      <c r="P379" s="1139" t="s">
        <v>28592</v>
      </c>
      <c r="Q379" s="1138" t="s">
        <v>28591</v>
      </c>
      <c r="R379" s="1137" t="s">
        <v>28590</v>
      </c>
    </row>
    <row r="380" spans="1:20" ht="21" customHeight="1" thickBot="1" x14ac:dyDescent="0.25">
      <c r="A380" s="1135" t="s">
        <v>28610</v>
      </c>
      <c r="B380" s="1132"/>
      <c r="C380" s="1134">
        <v>31556234</v>
      </c>
      <c r="D380" s="1134"/>
      <c r="E380" s="1134">
        <v>84612885</v>
      </c>
      <c r="F380" s="1134">
        <v>72925</v>
      </c>
      <c r="G380" s="1134"/>
      <c r="H380" s="1133">
        <f>SUM(B380:G380)</f>
        <v>116242044</v>
      </c>
      <c r="I380" s="1132"/>
      <c r="J380" s="1134"/>
      <c r="K380" s="1134"/>
      <c r="L380" s="1134">
        <v>2418000</v>
      </c>
      <c r="M380" s="1134"/>
      <c r="N380" s="1133">
        <f>SUM(J380:M380)</f>
        <v>2418000</v>
      </c>
      <c r="O380" s="1132"/>
      <c r="P380" s="1131">
        <f>O380</f>
        <v>0</v>
      </c>
      <c r="Q380" s="1130">
        <f>H380+N380+P380</f>
        <v>118660044</v>
      </c>
      <c r="R380" s="1129">
        <f>Q380/$Q$381</f>
        <v>1</v>
      </c>
    </row>
    <row r="381" spans="1:20" ht="13.5" customHeight="1" thickBot="1" x14ac:dyDescent="0.25">
      <c r="A381" s="1128" t="s">
        <v>28588</v>
      </c>
      <c r="B381" s="1125">
        <f t="shared" ref="B381:Q381" si="102">SUM(B380:B380)</f>
        <v>0</v>
      </c>
      <c r="C381" s="1127">
        <f t="shared" si="102"/>
        <v>31556234</v>
      </c>
      <c r="D381" s="1127">
        <f t="shared" si="102"/>
        <v>0</v>
      </c>
      <c r="E381" s="1127">
        <f t="shared" si="102"/>
        <v>84612885</v>
      </c>
      <c r="F381" s="1127">
        <f t="shared" si="102"/>
        <v>72925</v>
      </c>
      <c r="G381" s="1127">
        <f t="shared" si="102"/>
        <v>0</v>
      </c>
      <c r="H381" s="1126">
        <f t="shared" si="102"/>
        <v>116242044</v>
      </c>
      <c r="I381" s="1125">
        <f t="shared" si="102"/>
        <v>0</v>
      </c>
      <c r="J381" s="1127">
        <f t="shared" si="102"/>
        <v>0</v>
      </c>
      <c r="K381" s="1127">
        <f t="shared" si="102"/>
        <v>0</v>
      </c>
      <c r="L381" s="1127">
        <f t="shared" si="102"/>
        <v>2418000</v>
      </c>
      <c r="M381" s="1127">
        <f t="shared" si="102"/>
        <v>0</v>
      </c>
      <c r="N381" s="1126">
        <f t="shared" si="102"/>
        <v>2418000</v>
      </c>
      <c r="O381" s="1125">
        <f t="shared" si="102"/>
        <v>0</v>
      </c>
      <c r="P381" s="1126">
        <f t="shared" si="102"/>
        <v>0</v>
      </c>
      <c r="Q381" s="1125">
        <f t="shared" si="102"/>
        <v>118660044</v>
      </c>
      <c r="R381" s="1124">
        <f>Q381/$Q$381</f>
        <v>1</v>
      </c>
    </row>
    <row r="384" spans="1:20" s="1057" customFormat="1" ht="12" x14ac:dyDescent="0.2">
      <c r="A384" s="1057" t="s">
        <v>28538</v>
      </c>
      <c r="T384" s="1097"/>
    </row>
    <row r="385" spans="1:20" s="1057" customFormat="1" ht="12" x14ac:dyDescent="0.2">
      <c r="A385" s="1057" t="s">
        <v>28603</v>
      </c>
      <c r="T385" s="1097"/>
    </row>
    <row r="386" spans="1:20" s="1057" customFormat="1" ht="12" x14ac:dyDescent="0.2">
      <c r="T386" s="1097"/>
    </row>
    <row r="387" spans="1:20" s="1057" customFormat="1" ht="12" x14ac:dyDescent="0.2">
      <c r="T387" s="1097"/>
    </row>
    <row r="388" spans="1:20" s="1057" customFormat="1" ht="12" x14ac:dyDescent="0.2">
      <c r="T388" s="1097"/>
    </row>
    <row r="389" spans="1:20" s="1057" customFormat="1" ht="12" x14ac:dyDescent="0.2">
      <c r="A389" s="1587" t="s">
        <v>28602</v>
      </c>
      <c r="B389" s="1587"/>
      <c r="C389" s="1587"/>
      <c r="D389" s="1587"/>
      <c r="E389" s="1587"/>
      <c r="F389" s="1587"/>
      <c r="G389" s="1587"/>
      <c r="H389" s="1587"/>
      <c r="I389" s="1587"/>
      <c r="J389" s="1587"/>
      <c r="K389" s="1587"/>
      <c r="L389" s="1587"/>
      <c r="M389" s="1587"/>
      <c r="N389" s="1587"/>
      <c r="O389" s="1587"/>
      <c r="P389" s="1587"/>
      <c r="Q389" s="1587"/>
      <c r="R389" s="1587"/>
      <c r="T389" s="1097"/>
    </row>
    <row r="390" spans="1:20" s="1057" customFormat="1" ht="12" x14ac:dyDescent="0.2">
      <c r="A390" s="1587" t="s">
        <v>627</v>
      </c>
      <c r="B390" s="1587"/>
      <c r="C390" s="1587"/>
      <c r="D390" s="1587"/>
      <c r="E390" s="1587"/>
      <c r="F390" s="1587"/>
      <c r="G390" s="1587"/>
      <c r="H390" s="1587"/>
      <c r="I390" s="1587"/>
      <c r="J390" s="1587"/>
      <c r="K390" s="1587"/>
      <c r="L390" s="1587"/>
      <c r="M390" s="1587"/>
      <c r="N390" s="1587"/>
      <c r="O390" s="1587"/>
      <c r="P390" s="1587"/>
      <c r="Q390" s="1587"/>
      <c r="R390" s="1587"/>
      <c r="T390" s="1097"/>
    </row>
    <row r="391" spans="1:20" s="1057" customFormat="1" ht="12" x14ac:dyDescent="0.2">
      <c r="A391" s="1587" t="s">
        <v>28601</v>
      </c>
      <c r="B391" s="1587"/>
      <c r="C391" s="1587"/>
      <c r="D391" s="1587"/>
      <c r="E391" s="1587"/>
      <c r="F391" s="1587"/>
      <c r="G391" s="1587"/>
      <c r="H391" s="1587"/>
      <c r="I391" s="1587"/>
      <c r="J391" s="1587"/>
      <c r="K391" s="1587"/>
      <c r="L391" s="1587"/>
      <c r="M391" s="1587"/>
      <c r="N391" s="1587"/>
      <c r="O391" s="1587"/>
      <c r="P391" s="1587"/>
      <c r="Q391" s="1587"/>
      <c r="R391" s="1587"/>
      <c r="T391" s="1097"/>
    </row>
    <row r="392" spans="1:20" s="1057" customFormat="1" ht="12" x14ac:dyDescent="0.2">
      <c r="A392" s="1587" t="s">
        <v>28534</v>
      </c>
      <c r="B392" s="1587"/>
      <c r="C392" s="1587"/>
      <c r="D392" s="1587"/>
      <c r="E392" s="1587"/>
      <c r="F392" s="1587"/>
      <c r="G392" s="1587"/>
      <c r="H392" s="1587"/>
      <c r="I392" s="1587"/>
      <c r="J392" s="1587"/>
      <c r="K392" s="1587"/>
      <c r="L392" s="1587"/>
      <c r="M392" s="1587"/>
      <c r="N392" s="1587"/>
      <c r="O392" s="1587"/>
      <c r="P392" s="1587"/>
      <c r="Q392" s="1587"/>
      <c r="R392" s="1587"/>
      <c r="T392" s="1097"/>
    </row>
    <row r="393" spans="1:20" s="1057" customFormat="1" ht="12" x14ac:dyDescent="0.2">
      <c r="T393" s="1097"/>
    </row>
    <row r="394" spans="1:20" s="1057" customFormat="1" ht="12" x14ac:dyDescent="0.2">
      <c r="T394" s="1097"/>
    </row>
    <row r="395" spans="1:20" s="1057" customFormat="1" ht="12" x14ac:dyDescent="0.2">
      <c r="T395" s="1097"/>
    </row>
    <row r="396" spans="1:20" s="1057" customFormat="1" ht="12" x14ac:dyDescent="0.2">
      <c r="A396" s="1095" t="s">
        <v>28533</v>
      </c>
      <c r="B396" s="1095" t="s">
        <v>42</v>
      </c>
      <c r="C396" s="1095"/>
      <c r="D396" s="1095"/>
      <c r="E396" s="1095"/>
      <c r="F396" s="1095"/>
      <c r="G396" s="1095"/>
      <c r="H396" s="1095"/>
      <c r="I396" s="1095"/>
      <c r="J396" s="1095"/>
      <c r="K396" s="1095"/>
      <c r="L396" s="1095"/>
      <c r="T396" s="1097"/>
    </row>
    <row r="397" spans="1:20" s="1057" customFormat="1" ht="12.75" thickBot="1" x14ac:dyDescent="0.25">
      <c r="A397" s="1092" t="s">
        <v>28532</v>
      </c>
      <c r="B397" s="1092" t="s">
        <v>28546</v>
      </c>
      <c r="C397" s="1092"/>
      <c r="D397" s="1092"/>
      <c r="E397" s="1092"/>
      <c r="F397" s="1092"/>
      <c r="G397" s="1092"/>
      <c r="H397" s="1092"/>
      <c r="I397" s="1092"/>
      <c r="J397" s="1092"/>
      <c r="K397" s="1092"/>
      <c r="L397" s="1092"/>
      <c r="T397" s="1097"/>
    </row>
    <row r="398" spans="1:20" s="1142" customFormat="1" ht="28.35" customHeight="1" thickBot="1" x14ac:dyDescent="0.25">
      <c r="A398" s="1595" t="s">
        <v>28599</v>
      </c>
      <c r="B398" s="1597" t="s">
        <v>28570</v>
      </c>
      <c r="C398" s="1598"/>
      <c r="D398" s="1598"/>
      <c r="E398" s="1598"/>
      <c r="F398" s="1598"/>
      <c r="G398" s="1598"/>
      <c r="H398" s="1599"/>
      <c r="I398" s="1600" t="s">
        <v>28563</v>
      </c>
      <c r="J398" s="1601"/>
      <c r="K398" s="1601"/>
      <c r="L398" s="1601"/>
      <c r="M398" s="1601"/>
      <c r="N398" s="1602"/>
      <c r="O398" s="1597" t="s">
        <v>28557</v>
      </c>
      <c r="P398" s="1599"/>
      <c r="Q398" s="1597" t="s">
        <v>4</v>
      </c>
      <c r="R398" s="1599"/>
    </row>
    <row r="399" spans="1:20" s="1136" customFormat="1" ht="109.5" customHeight="1" thickBot="1" x14ac:dyDescent="0.25">
      <c r="A399" s="1596"/>
      <c r="B399" s="1140" t="s">
        <v>28569</v>
      </c>
      <c r="C399" s="1141" t="s">
        <v>28568</v>
      </c>
      <c r="D399" s="1141" t="s">
        <v>28567</v>
      </c>
      <c r="E399" s="1141" t="s">
        <v>28566</v>
      </c>
      <c r="F399" s="1141" t="s">
        <v>28598</v>
      </c>
      <c r="G399" s="1141" t="s">
        <v>28597</v>
      </c>
      <c r="H399" s="1139" t="s">
        <v>28596</v>
      </c>
      <c r="I399" s="1140" t="s">
        <v>28562</v>
      </c>
      <c r="J399" s="1141" t="s">
        <v>28595</v>
      </c>
      <c r="K399" s="1141" t="s">
        <v>28594</v>
      </c>
      <c r="L399" s="1141" t="s">
        <v>28559</v>
      </c>
      <c r="M399" s="1141" t="s">
        <v>28558</v>
      </c>
      <c r="N399" s="1139" t="s">
        <v>28593</v>
      </c>
      <c r="O399" s="1140" t="s">
        <v>28556</v>
      </c>
      <c r="P399" s="1139" t="s">
        <v>28592</v>
      </c>
      <c r="Q399" s="1138" t="s">
        <v>28591</v>
      </c>
      <c r="R399" s="1137" t="s">
        <v>28590</v>
      </c>
    </row>
    <row r="400" spans="1:20" ht="21" customHeight="1" thickBot="1" x14ac:dyDescent="0.25">
      <c r="A400" s="1135" t="s">
        <v>28610</v>
      </c>
      <c r="B400" s="1132"/>
      <c r="C400" s="1134"/>
      <c r="D400" s="1134"/>
      <c r="E400" s="1134"/>
      <c r="F400" s="1134"/>
      <c r="G400" s="1134"/>
      <c r="H400" s="1133">
        <f>SUM(B400:G400)</f>
        <v>0</v>
      </c>
      <c r="I400" s="1132"/>
      <c r="J400" s="1134"/>
      <c r="K400" s="1134">
        <v>96216870</v>
      </c>
      <c r="L400" s="1134"/>
      <c r="M400" s="1134"/>
      <c r="N400" s="1133">
        <f>SUM(J400:M400)</f>
        <v>96216870</v>
      </c>
      <c r="O400" s="1132"/>
      <c r="P400" s="1131">
        <f>O400</f>
        <v>0</v>
      </c>
      <c r="Q400" s="1130">
        <f>H400+N400+P400</f>
        <v>96216870</v>
      </c>
      <c r="R400" s="1129">
        <f>Q400/$Q$401</f>
        <v>1</v>
      </c>
    </row>
    <row r="401" spans="1:20" ht="13.5" customHeight="1" thickBot="1" x14ac:dyDescent="0.25">
      <c r="A401" s="1128" t="s">
        <v>28588</v>
      </c>
      <c r="B401" s="1125">
        <f t="shared" ref="B401:Q401" si="103">SUM(B400:B400)</f>
        <v>0</v>
      </c>
      <c r="C401" s="1127">
        <f t="shared" si="103"/>
        <v>0</v>
      </c>
      <c r="D401" s="1127">
        <f t="shared" si="103"/>
        <v>0</v>
      </c>
      <c r="E401" s="1127">
        <f t="shared" si="103"/>
        <v>0</v>
      </c>
      <c r="F401" s="1127">
        <f t="shared" si="103"/>
        <v>0</v>
      </c>
      <c r="G401" s="1127">
        <f t="shared" si="103"/>
        <v>0</v>
      </c>
      <c r="H401" s="1126">
        <f t="shared" si="103"/>
        <v>0</v>
      </c>
      <c r="I401" s="1125">
        <f t="shared" si="103"/>
        <v>0</v>
      </c>
      <c r="J401" s="1127">
        <f t="shared" si="103"/>
        <v>0</v>
      </c>
      <c r="K401" s="1127">
        <f t="shared" si="103"/>
        <v>96216870</v>
      </c>
      <c r="L401" s="1127">
        <f t="shared" si="103"/>
        <v>0</v>
      </c>
      <c r="M401" s="1127">
        <f t="shared" si="103"/>
        <v>0</v>
      </c>
      <c r="N401" s="1126">
        <f t="shared" si="103"/>
        <v>96216870</v>
      </c>
      <c r="O401" s="1125">
        <f t="shared" si="103"/>
        <v>0</v>
      </c>
      <c r="P401" s="1126">
        <f t="shared" si="103"/>
        <v>0</v>
      </c>
      <c r="Q401" s="1125">
        <f t="shared" si="103"/>
        <v>96216870</v>
      </c>
      <c r="R401" s="1124">
        <f>Q401/$Q$401</f>
        <v>1</v>
      </c>
    </row>
    <row r="404" spans="1:20" s="1057" customFormat="1" ht="12" x14ac:dyDescent="0.2">
      <c r="A404" s="1057" t="s">
        <v>28538</v>
      </c>
      <c r="T404" s="1097"/>
    </row>
    <row r="405" spans="1:20" s="1057" customFormat="1" ht="12" x14ac:dyDescent="0.2">
      <c r="A405" s="1057" t="s">
        <v>28603</v>
      </c>
      <c r="T405" s="1097"/>
    </row>
    <row r="406" spans="1:20" s="1057" customFormat="1" ht="12" x14ac:dyDescent="0.2">
      <c r="T406" s="1097"/>
    </row>
    <row r="407" spans="1:20" s="1057" customFormat="1" ht="12" x14ac:dyDescent="0.2">
      <c r="T407" s="1097"/>
    </row>
    <row r="408" spans="1:20" s="1057" customFormat="1" ht="12" x14ac:dyDescent="0.2">
      <c r="T408" s="1097"/>
    </row>
    <row r="409" spans="1:20" s="1057" customFormat="1" ht="12" x14ac:dyDescent="0.2">
      <c r="A409" s="1587" t="s">
        <v>28602</v>
      </c>
      <c r="B409" s="1587"/>
      <c r="C409" s="1587"/>
      <c r="D409" s="1587"/>
      <c r="E409" s="1587"/>
      <c r="F409" s="1587"/>
      <c r="G409" s="1587"/>
      <c r="H409" s="1587"/>
      <c r="I409" s="1587"/>
      <c r="J409" s="1587"/>
      <c r="K409" s="1587"/>
      <c r="L409" s="1587"/>
      <c r="M409" s="1587"/>
      <c r="N409" s="1587"/>
      <c r="O409" s="1587"/>
      <c r="P409" s="1587"/>
      <c r="Q409" s="1587"/>
      <c r="R409" s="1587"/>
      <c r="T409" s="1097"/>
    </row>
    <row r="410" spans="1:20" s="1057" customFormat="1" ht="12" x14ac:dyDescent="0.2">
      <c r="A410" s="1587" t="s">
        <v>627</v>
      </c>
      <c r="B410" s="1587"/>
      <c r="C410" s="1587"/>
      <c r="D410" s="1587"/>
      <c r="E410" s="1587"/>
      <c r="F410" s="1587"/>
      <c r="G410" s="1587"/>
      <c r="H410" s="1587"/>
      <c r="I410" s="1587"/>
      <c r="J410" s="1587"/>
      <c r="K410" s="1587"/>
      <c r="L410" s="1587"/>
      <c r="M410" s="1587"/>
      <c r="N410" s="1587"/>
      <c r="O410" s="1587"/>
      <c r="P410" s="1587"/>
      <c r="Q410" s="1587"/>
      <c r="R410" s="1587"/>
      <c r="T410" s="1097"/>
    </row>
    <row r="411" spans="1:20" s="1057" customFormat="1" ht="12" x14ac:dyDescent="0.2">
      <c r="A411" s="1587" t="s">
        <v>28601</v>
      </c>
      <c r="B411" s="1587"/>
      <c r="C411" s="1587"/>
      <c r="D411" s="1587"/>
      <c r="E411" s="1587"/>
      <c r="F411" s="1587"/>
      <c r="G411" s="1587"/>
      <c r="H411" s="1587"/>
      <c r="I411" s="1587"/>
      <c r="J411" s="1587"/>
      <c r="K411" s="1587"/>
      <c r="L411" s="1587"/>
      <c r="M411" s="1587"/>
      <c r="N411" s="1587"/>
      <c r="O411" s="1587"/>
      <c r="P411" s="1587"/>
      <c r="Q411" s="1587"/>
      <c r="R411" s="1587"/>
      <c r="T411" s="1097"/>
    </row>
    <row r="412" spans="1:20" s="1057" customFormat="1" ht="12" x14ac:dyDescent="0.2">
      <c r="A412" s="1587" t="s">
        <v>28534</v>
      </c>
      <c r="B412" s="1587"/>
      <c r="C412" s="1587"/>
      <c r="D412" s="1587"/>
      <c r="E412" s="1587"/>
      <c r="F412" s="1587"/>
      <c r="G412" s="1587"/>
      <c r="H412" s="1587"/>
      <c r="I412" s="1587"/>
      <c r="J412" s="1587"/>
      <c r="K412" s="1587"/>
      <c r="L412" s="1587"/>
      <c r="M412" s="1587"/>
      <c r="N412" s="1587"/>
      <c r="O412" s="1587"/>
      <c r="P412" s="1587"/>
      <c r="Q412" s="1587"/>
      <c r="R412" s="1587"/>
      <c r="T412" s="1097"/>
    </row>
    <row r="413" spans="1:20" s="1057" customFormat="1" ht="12" x14ac:dyDescent="0.2">
      <c r="T413" s="1097"/>
    </row>
    <row r="414" spans="1:20" s="1057" customFormat="1" ht="12" x14ac:dyDescent="0.2">
      <c r="T414" s="1097"/>
    </row>
    <row r="415" spans="1:20" s="1057" customFormat="1" ht="12" x14ac:dyDescent="0.2">
      <c r="T415" s="1097"/>
    </row>
    <row r="416" spans="1:20" s="1057" customFormat="1" ht="12" x14ac:dyDescent="0.2">
      <c r="A416" s="1095" t="s">
        <v>28533</v>
      </c>
      <c r="B416" s="1095" t="s">
        <v>28550</v>
      </c>
      <c r="C416" s="1095"/>
      <c r="D416" s="1095"/>
      <c r="E416" s="1095"/>
      <c r="F416" s="1095"/>
      <c r="G416" s="1095"/>
      <c r="H416" s="1095"/>
      <c r="I416" s="1095"/>
      <c r="J416" s="1095"/>
      <c r="K416" s="1095"/>
      <c r="L416" s="1095"/>
      <c r="T416" s="1097"/>
    </row>
    <row r="417" spans="1:20" s="1057" customFormat="1" ht="12.75" thickBot="1" x14ac:dyDescent="0.25">
      <c r="A417" s="1092" t="s">
        <v>28532</v>
      </c>
      <c r="B417" s="1092" t="s">
        <v>28541</v>
      </c>
      <c r="C417" s="1092"/>
      <c r="D417" s="1092"/>
      <c r="E417" s="1092"/>
      <c r="F417" s="1092"/>
      <c r="G417" s="1092"/>
      <c r="H417" s="1092"/>
      <c r="I417" s="1092"/>
      <c r="J417" s="1092"/>
      <c r="K417" s="1092"/>
      <c r="L417" s="1092"/>
      <c r="T417" s="1097"/>
    </row>
    <row r="418" spans="1:20" s="1142" customFormat="1" ht="28.35" customHeight="1" thickBot="1" x14ac:dyDescent="0.25">
      <c r="A418" s="1595" t="s">
        <v>28599</v>
      </c>
      <c r="B418" s="1597" t="s">
        <v>28570</v>
      </c>
      <c r="C418" s="1598"/>
      <c r="D418" s="1598"/>
      <c r="E418" s="1598"/>
      <c r="F418" s="1598"/>
      <c r="G418" s="1598"/>
      <c r="H418" s="1599"/>
      <c r="I418" s="1600" t="s">
        <v>28563</v>
      </c>
      <c r="J418" s="1601"/>
      <c r="K418" s="1601"/>
      <c r="L418" s="1601"/>
      <c r="M418" s="1601"/>
      <c r="N418" s="1602"/>
      <c r="O418" s="1597" t="s">
        <v>28557</v>
      </c>
      <c r="P418" s="1599"/>
      <c r="Q418" s="1597" t="s">
        <v>4</v>
      </c>
      <c r="R418" s="1599"/>
    </row>
    <row r="419" spans="1:20" s="1136" customFormat="1" ht="109.5" customHeight="1" thickBot="1" x14ac:dyDescent="0.25">
      <c r="A419" s="1596"/>
      <c r="B419" s="1140" t="s">
        <v>28569</v>
      </c>
      <c r="C419" s="1141" t="s">
        <v>28568</v>
      </c>
      <c r="D419" s="1141" t="s">
        <v>28567</v>
      </c>
      <c r="E419" s="1141" t="s">
        <v>28566</v>
      </c>
      <c r="F419" s="1141" t="s">
        <v>28598</v>
      </c>
      <c r="G419" s="1141" t="s">
        <v>28597</v>
      </c>
      <c r="H419" s="1139" t="s">
        <v>28596</v>
      </c>
      <c r="I419" s="1140" t="s">
        <v>28562</v>
      </c>
      <c r="J419" s="1141" t="s">
        <v>28595</v>
      </c>
      <c r="K419" s="1141" t="s">
        <v>28594</v>
      </c>
      <c r="L419" s="1141" t="s">
        <v>28559</v>
      </c>
      <c r="M419" s="1141" t="s">
        <v>28558</v>
      </c>
      <c r="N419" s="1139" t="s">
        <v>28593</v>
      </c>
      <c r="O419" s="1140" t="s">
        <v>28556</v>
      </c>
      <c r="P419" s="1139" t="s">
        <v>28592</v>
      </c>
      <c r="Q419" s="1138" t="s">
        <v>28591</v>
      </c>
      <c r="R419" s="1137" t="s">
        <v>28590</v>
      </c>
    </row>
    <row r="420" spans="1:20" ht="22.5" x14ac:dyDescent="0.2">
      <c r="A420" s="1135" t="s">
        <v>28609</v>
      </c>
      <c r="B420" s="1146">
        <f t="shared" ref="B420:G422" si="104">B442+B464</f>
        <v>0</v>
      </c>
      <c r="C420" s="1145">
        <f t="shared" si="104"/>
        <v>1162565850</v>
      </c>
      <c r="D420" s="1145">
        <f t="shared" si="104"/>
        <v>69667984</v>
      </c>
      <c r="E420" s="1145">
        <f t="shared" si="104"/>
        <v>633749833</v>
      </c>
      <c r="F420" s="1145">
        <f t="shared" si="104"/>
        <v>210256</v>
      </c>
      <c r="G420" s="1145">
        <f t="shared" si="104"/>
        <v>22745034</v>
      </c>
      <c r="H420" s="1133">
        <f>SUM(B420:G420)</f>
        <v>1888938957</v>
      </c>
      <c r="I420" s="1146"/>
      <c r="J420" s="1145">
        <f t="shared" ref="J420:M422" si="105">J442+J464</f>
        <v>0</v>
      </c>
      <c r="K420" s="1145">
        <f t="shared" si="105"/>
        <v>0</v>
      </c>
      <c r="L420" s="1145">
        <f t="shared" si="105"/>
        <v>79275568</v>
      </c>
      <c r="M420" s="1145">
        <f t="shared" si="105"/>
        <v>0</v>
      </c>
      <c r="N420" s="1133">
        <f>SUM(J420:M420)</f>
        <v>79275568</v>
      </c>
      <c r="O420" s="1146">
        <f>O442+O464</f>
        <v>22780243</v>
      </c>
      <c r="P420" s="1133">
        <f>O420</f>
        <v>22780243</v>
      </c>
      <c r="Q420" s="1143">
        <f>H420+N420+P420</f>
        <v>1990994768</v>
      </c>
      <c r="R420" s="1129">
        <f>Q420/$Q$423</f>
        <v>0.94928244981419196</v>
      </c>
    </row>
    <row r="421" spans="1:20" ht="15.75" customHeight="1" x14ac:dyDescent="0.2">
      <c r="A421" s="1135" t="s">
        <v>28608</v>
      </c>
      <c r="B421" s="1146">
        <f t="shared" si="104"/>
        <v>0</v>
      </c>
      <c r="C421" s="1145">
        <f t="shared" si="104"/>
        <v>0</v>
      </c>
      <c r="D421" s="1145">
        <f t="shared" si="104"/>
        <v>0</v>
      </c>
      <c r="E421" s="1145">
        <f t="shared" si="104"/>
        <v>2330000</v>
      </c>
      <c r="F421" s="1145">
        <f t="shared" si="104"/>
        <v>0</v>
      </c>
      <c r="G421" s="1145">
        <f t="shared" si="104"/>
        <v>10000</v>
      </c>
      <c r="H421" s="1133">
        <f>SUM(B421:G421)</f>
        <v>2340000</v>
      </c>
      <c r="I421" s="1146"/>
      <c r="J421" s="1145">
        <f t="shared" si="105"/>
        <v>0</v>
      </c>
      <c r="K421" s="1145">
        <f t="shared" si="105"/>
        <v>0</v>
      </c>
      <c r="L421" s="1145">
        <f t="shared" si="105"/>
        <v>29096100</v>
      </c>
      <c r="M421" s="1145">
        <f t="shared" si="105"/>
        <v>0</v>
      </c>
      <c r="N421" s="1133">
        <f>SUM(J421:M421)</f>
        <v>29096100</v>
      </c>
      <c r="O421" s="1146">
        <f>O443+O465</f>
        <v>0</v>
      </c>
      <c r="P421" s="1133">
        <f>O421</f>
        <v>0</v>
      </c>
      <c r="Q421" s="1143">
        <f>H421+N421+P421</f>
        <v>31436100</v>
      </c>
      <c r="R421" s="1129">
        <f>Q421/$Q$423</f>
        <v>1.4988355821035446E-2</v>
      </c>
    </row>
    <row r="422" spans="1:20" ht="15.75" customHeight="1" thickBot="1" x14ac:dyDescent="0.25">
      <c r="A422" s="1135" t="s">
        <v>28607</v>
      </c>
      <c r="B422" s="1146">
        <f t="shared" si="104"/>
        <v>0</v>
      </c>
      <c r="C422" s="1145">
        <f t="shared" si="104"/>
        <v>0</v>
      </c>
      <c r="D422" s="1145">
        <f t="shared" si="104"/>
        <v>0</v>
      </c>
      <c r="E422" s="1145">
        <f t="shared" si="104"/>
        <v>4000</v>
      </c>
      <c r="F422" s="1145">
        <f t="shared" si="104"/>
        <v>0</v>
      </c>
      <c r="G422" s="1145">
        <f t="shared" si="104"/>
        <v>0</v>
      </c>
      <c r="H422" s="1133">
        <f>SUM(B422:G422)</f>
        <v>4000</v>
      </c>
      <c r="I422" s="1146"/>
      <c r="J422" s="1145">
        <f t="shared" si="105"/>
        <v>0</v>
      </c>
      <c r="K422" s="1145">
        <f t="shared" si="105"/>
        <v>0</v>
      </c>
      <c r="L422" s="1145">
        <f t="shared" si="105"/>
        <v>74933274</v>
      </c>
      <c r="M422" s="1145">
        <f t="shared" si="105"/>
        <v>0</v>
      </c>
      <c r="N422" s="1133">
        <f>SUM(J422:M422)</f>
        <v>74933274</v>
      </c>
      <c r="O422" s="1146">
        <f>O444+O466</f>
        <v>0</v>
      </c>
      <c r="P422" s="1133">
        <f>O422</f>
        <v>0</v>
      </c>
      <c r="Q422" s="1143">
        <f>H422+N422+P422</f>
        <v>74937274</v>
      </c>
      <c r="R422" s="1129">
        <f>Q422/$Q$423</f>
        <v>3.5729194364772614E-2</v>
      </c>
    </row>
    <row r="423" spans="1:20" ht="13.5" customHeight="1" thickBot="1" x14ac:dyDescent="0.25">
      <c r="A423" s="1128" t="s">
        <v>28588</v>
      </c>
      <c r="B423" s="1125">
        <f t="shared" ref="B423:Q423" si="106">SUM(B420:B422)</f>
        <v>0</v>
      </c>
      <c r="C423" s="1127">
        <f t="shared" si="106"/>
        <v>1162565850</v>
      </c>
      <c r="D423" s="1127">
        <f t="shared" si="106"/>
        <v>69667984</v>
      </c>
      <c r="E423" s="1127">
        <f t="shared" si="106"/>
        <v>636083833</v>
      </c>
      <c r="F423" s="1127">
        <f t="shared" si="106"/>
        <v>210256</v>
      </c>
      <c r="G423" s="1127">
        <f t="shared" si="106"/>
        <v>22755034</v>
      </c>
      <c r="H423" s="1126">
        <f t="shared" si="106"/>
        <v>1891282957</v>
      </c>
      <c r="I423" s="1125">
        <f t="shared" si="106"/>
        <v>0</v>
      </c>
      <c r="J423" s="1127">
        <f t="shared" si="106"/>
        <v>0</v>
      </c>
      <c r="K423" s="1127">
        <f t="shared" si="106"/>
        <v>0</v>
      </c>
      <c r="L423" s="1127">
        <f t="shared" si="106"/>
        <v>183304942</v>
      </c>
      <c r="M423" s="1127">
        <f t="shared" si="106"/>
        <v>0</v>
      </c>
      <c r="N423" s="1126">
        <f t="shared" si="106"/>
        <v>183304942</v>
      </c>
      <c r="O423" s="1125">
        <f t="shared" si="106"/>
        <v>22780243</v>
      </c>
      <c r="P423" s="1126">
        <f t="shared" si="106"/>
        <v>22780243</v>
      </c>
      <c r="Q423" s="1125">
        <f t="shared" si="106"/>
        <v>2097368142</v>
      </c>
      <c r="R423" s="1124">
        <f>Q423/$Q$423</f>
        <v>1</v>
      </c>
    </row>
    <row r="426" spans="1:20" s="1057" customFormat="1" ht="12" x14ac:dyDescent="0.2">
      <c r="A426" s="1057" t="s">
        <v>28538</v>
      </c>
      <c r="T426" s="1097"/>
    </row>
    <row r="427" spans="1:20" s="1057" customFormat="1" ht="12" x14ac:dyDescent="0.2">
      <c r="A427" s="1057" t="s">
        <v>28603</v>
      </c>
      <c r="T427" s="1097"/>
    </row>
    <row r="428" spans="1:20" s="1057" customFormat="1" ht="12" x14ac:dyDescent="0.2">
      <c r="T428" s="1097"/>
    </row>
    <row r="429" spans="1:20" s="1057" customFormat="1" ht="12" x14ac:dyDescent="0.2">
      <c r="T429" s="1097"/>
    </row>
    <row r="430" spans="1:20" s="1057" customFormat="1" ht="12" x14ac:dyDescent="0.2">
      <c r="T430" s="1097"/>
    </row>
    <row r="431" spans="1:20" s="1057" customFormat="1" ht="12" x14ac:dyDescent="0.2">
      <c r="A431" s="1587" t="s">
        <v>28602</v>
      </c>
      <c r="B431" s="1587"/>
      <c r="C431" s="1587"/>
      <c r="D431" s="1587"/>
      <c r="E431" s="1587"/>
      <c r="F431" s="1587"/>
      <c r="G431" s="1587"/>
      <c r="H431" s="1587"/>
      <c r="I431" s="1587"/>
      <c r="J431" s="1587"/>
      <c r="K431" s="1587"/>
      <c r="L431" s="1587"/>
      <c r="M431" s="1587"/>
      <c r="N431" s="1587"/>
      <c r="O431" s="1587"/>
      <c r="P431" s="1587"/>
      <c r="Q431" s="1587"/>
      <c r="R431" s="1587"/>
      <c r="T431" s="1097"/>
    </row>
    <row r="432" spans="1:20" s="1057" customFormat="1" ht="12" x14ac:dyDescent="0.2">
      <c r="A432" s="1587" t="s">
        <v>627</v>
      </c>
      <c r="B432" s="1587"/>
      <c r="C432" s="1587"/>
      <c r="D432" s="1587"/>
      <c r="E432" s="1587"/>
      <c r="F432" s="1587"/>
      <c r="G432" s="1587"/>
      <c r="H432" s="1587"/>
      <c r="I432" s="1587"/>
      <c r="J432" s="1587"/>
      <c r="K432" s="1587"/>
      <c r="L432" s="1587"/>
      <c r="M432" s="1587"/>
      <c r="N432" s="1587"/>
      <c r="O432" s="1587"/>
      <c r="P432" s="1587"/>
      <c r="Q432" s="1587"/>
      <c r="R432" s="1587"/>
      <c r="T432" s="1097"/>
    </row>
    <row r="433" spans="1:20" s="1057" customFormat="1" ht="12" x14ac:dyDescent="0.2">
      <c r="A433" s="1587" t="s">
        <v>28601</v>
      </c>
      <c r="B433" s="1587"/>
      <c r="C433" s="1587"/>
      <c r="D433" s="1587"/>
      <c r="E433" s="1587"/>
      <c r="F433" s="1587"/>
      <c r="G433" s="1587"/>
      <c r="H433" s="1587"/>
      <c r="I433" s="1587"/>
      <c r="J433" s="1587"/>
      <c r="K433" s="1587"/>
      <c r="L433" s="1587"/>
      <c r="M433" s="1587"/>
      <c r="N433" s="1587"/>
      <c r="O433" s="1587"/>
      <c r="P433" s="1587"/>
      <c r="Q433" s="1587"/>
      <c r="R433" s="1587"/>
      <c r="T433" s="1097"/>
    </row>
    <row r="434" spans="1:20" s="1057" customFormat="1" ht="12" x14ac:dyDescent="0.2">
      <c r="A434" s="1587" t="s">
        <v>28534</v>
      </c>
      <c r="B434" s="1587"/>
      <c r="C434" s="1587"/>
      <c r="D434" s="1587"/>
      <c r="E434" s="1587"/>
      <c r="F434" s="1587"/>
      <c r="G434" s="1587"/>
      <c r="H434" s="1587"/>
      <c r="I434" s="1587"/>
      <c r="J434" s="1587"/>
      <c r="K434" s="1587"/>
      <c r="L434" s="1587"/>
      <c r="M434" s="1587"/>
      <c r="N434" s="1587"/>
      <c r="O434" s="1587"/>
      <c r="P434" s="1587"/>
      <c r="Q434" s="1587"/>
      <c r="R434" s="1587"/>
      <c r="T434" s="1097"/>
    </row>
    <row r="435" spans="1:20" s="1057" customFormat="1" ht="12" x14ac:dyDescent="0.2">
      <c r="T435" s="1097"/>
    </row>
    <row r="436" spans="1:20" s="1057" customFormat="1" ht="12" x14ac:dyDescent="0.2">
      <c r="T436" s="1097"/>
    </row>
    <row r="437" spans="1:20" s="1057" customFormat="1" ht="12" x14ac:dyDescent="0.2">
      <c r="T437" s="1097"/>
    </row>
    <row r="438" spans="1:20" s="1057" customFormat="1" ht="12" x14ac:dyDescent="0.2">
      <c r="A438" s="1095" t="s">
        <v>28533</v>
      </c>
      <c r="B438" s="1095" t="s">
        <v>28550</v>
      </c>
      <c r="C438" s="1095"/>
      <c r="D438" s="1095"/>
      <c r="E438" s="1095"/>
      <c r="F438" s="1095"/>
      <c r="G438" s="1095"/>
      <c r="H438" s="1095"/>
      <c r="I438" s="1095"/>
      <c r="J438" s="1095"/>
      <c r="K438" s="1095"/>
      <c r="L438" s="1095"/>
      <c r="T438" s="1097"/>
    </row>
    <row r="439" spans="1:20" s="1057" customFormat="1" ht="12.75" thickBot="1" x14ac:dyDescent="0.25">
      <c r="A439" s="1092" t="s">
        <v>28532</v>
      </c>
      <c r="B439" s="1092" t="s">
        <v>28539</v>
      </c>
      <c r="C439" s="1092"/>
      <c r="D439" s="1092"/>
      <c r="E439" s="1092"/>
      <c r="F439" s="1092"/>
      <c r="G439" s="1092"/>
      <c r="H439" s="1092"/>
      <c r="I439" s="1092"/>
      <c r="J439" s="1092"/>
      <c r="K439" s="1092"/>
      <c r="L439" s="1092"/>
      <c r="T439" s="1097"/>
    </row>
    <row r="440" spans="1:20" s="1142" customFormat="1" ht="28.35" customHeight="1" thickBot="1" x14ac:dyDescent="0.25">
      <c r="A440" s="1595" t="s">
        <v>28599</v>
      </c>
      <c r="B440" s="1597" t="s">
        <v>28570</v>
      </c>
      <c r="C440" s="1598"/>
      <c r="D440" s="1598"/>
      <c r="E440" s="1598"/>
      <c r="F440" s="1598"/>
      <c r="G440" s="1598"/>
      <c r="H440" s="1599"/>
      <c r="I440" s="1600" t="s">
        <v>28563</v>
      </c>
      <c r="J440" s="1601"/>
      <c r="K440" s="1601"/>
      <c r="L440" s="1601"/>
      <c r="M440" s="1601"/>
      <c r="N440" s="1602"/>
      <c r="O440" s="1597" t="s">
        <v>28557</v>
      </c>
      <c r="P440" s="1599"/>
      <c r="Q440" s="1597" t="s">
        <v>4</v>
      </c>
      <c r="R440" s="1599"/>
    </row>
    <row r="441" spans="1:20" s="1136" customFormat="1" ht="109.5" customHeight="1" thickBot="1" x14ac:dyDescent="0.25">
      <c r="A441" s="1596"/>
      <c r="B441" s="1140" t="s">
        <v>28569</v>
      </c>
      <c r="C441" s="1141" t="s">
        <v>28568</v>
      </c>
      <c r="D441" s="1141" t="s">
        <v>28567</v>
      </c>
      <c r="E441" s="1141" t="s">
        <v>28566</v>
      </c>
      <c r="F441" s="1141" t="s">
        <v>28598</v>
      </c>
      <c r="G441" s="1141" t="s">
        <v>28597</v>
      </c>
      <c r="H441" s="1139" t="s">
        <v>28596</v>
      </c>
      <c r="I441" s="1140" t="s">
        <v>28562</v>
      </c>
      <c r="J441" s="1141" t="s">
        <v>28595</v>
      </c>
      <c r="K441" s="1141" t="s">
        <v>28594</v>
      </c>
      <c r="L441" s="1141" t="s">
        <v>28559</v>
      </c>
      <c r="M441" s="1141" t="s">
        <v>28558</v>
      </c>
      <c r="N441" s="1139" t="s">
        <v>28593</v>
      </c>
      <c r="O441" s="1140" t="s">
        <v>28556</v>
      </c>
      <c r="P441" s="1139" t="s">
        <v>28592</v>
      </c>
      <c r="Q441" s="1138" t="s">
        <v>28591</v>
      </c>
      <c r="R441" s="1137" t="s">
        <v>28590</v>
      </c>
    </row>
    <row r="442" spans="1:20" ht="22.5" x14ac:dyDescent="0.2">
      <c r="A442" s="1135" t="s">
        <v>28609</v>
      </c>
      <c r="B442" s="1144"/>
      <c r="C442" s="1147">
        <v>1162565850</v>
      </c>
      <c r="D442" s="1145">
        <v>69667984</v>
      </c>
      <c r="E442" s="1145">
        <v>633749833</v>
      </c>
      <c r="F442" s="1145">
        <v>210256</v>
      </c>
      <c r="G442" s="1145">
        <v>22745034</v>
      </c>
      <c r="H442" s="1133">
        <f>SUM(B442:G442)</f>
        <v>1888938957</v>
      </c>
      <c r="I442" s="1146"/>
      <c r="J442" s="1145"/>
      <c r="K442" s="1145"/>
      <c r="L442" s="1145">
        <v>79275568</v>
      </c>
      <c r="M442" s="1145"/>
      <c r="N442" s="1133">
        <f>SUM(J442:M442)</f>
        <v>79275568</v>
      </c>
      <c r="O442" s="1146">
        <v>22780243</v>
      </c>
      <c r="P442" s="1133">
        <f>O442</f>
        <v>22780243</v>
      </c>
      <c r="Q442" s="1143">
        <f>H442+N442+P442</f>
        <v>1990994768</v>
      </c>
      <c r="R442" s="1129">
        <f>Q442/$Q$445</f>
        <v>0.95572870224178008</v>
      </c>
    </row>
    <row r="443" spans="1:20" ht="15.75" customHeight="1" x14ac:dyDescent="0.2">
      <c r="A443" s="1135" t="s">
        <v>28608</v>
      </c>
      <c r="B443" s="1144"/>
      <c r="C443" s="1147"/>
      <c r="D443" s="1145"/>
      <c r="E443" s="1145">
        <v>2330000</v>
      </c>
      <c r="F443" s="1145"/>
      <c r="G443" s="1145">
        <v>10000</v>
      </c>
      <c r="H443" s="1133">
        <f>SUM(B443:G443)</f>
        <v>2340000</v>
      </c>
      <c r="I443" s="1146"/>
      <c r="J443" s="1145"/>
      <c r="K443" s="1145"/>
      <c r="L443" s="1145">
        <v>29096100</v>
      </c>
      <c r="M443" s="1145"/>
      <c r="N443" s="1133">
        <f>SUM(J443:M443)</f>
        <v>29096100</v>
      </c>
      <c r="O443" s="1146"/>
      <c r="P443" s="1133">
        <f>O443</f>
        <v>0</v>
      </c>
      <c r="Q443" s="1143">
        <f>H443+N443+P443</f>
        <v>31436100</v>
      </c>
      <c r="R443" s="1129">
        <f>Q443/$Q$445</f>
        <v>1.5090136618853648E-2</v>
      </c>
    </row>
    <row r="444" spans="1:20" ht="22.5" customHeight="1" thickBot="1" x14ac:dyDescent="0.25">
      <c r="A444" s="1135" t="s">
        <v>28607</v>
      </c>
      <c r="B444" s="1144"/>
      <c r="C444" s="1147"/>
      <c r="D444" s="1145"/>
      <c r="E444" s="1145">
        <v>4000</v>
      </c>
      <c r="F444" s="1145"/>
      <c r="G444" s="1145"/>
      <c r="H444" s="1133">
        <f>SUM(B444:G444)</f>
        <v>4000</v>
      </c>
      <c r="I444" s="1146"/>
      <c r="J444" s="1145"/>
      <c r="K444" s="1145"/>
      <c r="L444" s="1145">
        <v>60786828</v>
      </c>
      <c r="M444" s="1145"/>
      <c r="N444" s="1133">
        <f>SUM(J444:M444)</f>
        <v>60786828</v>
      </c>
      <c r="O444" s="1146"/>
      <c r="P444" s="1133">
        <f>O444</f>
        <v>0</v>
      </c>
      <c r="Q444" s="1143">
        <f>H444+N444+P444</f>
        <v>60790828</v>
      </c>
      <c r="R444" s="1129">
        <f>Q444/$Q$445</f>
        <v>2.9181161139366321E-2</v>
      </c>
    </row>
    <row r="445" spans="1:20" ht="13.5" customHeight="1" thickBot="1" x14ac:dyDescent="0.25">
      <c r="A445" s="1128" t="s">
        <v>28588</v>
      </c>
      <c r="B445" s="1125">
        <f t="shared" ref="B445:Q445" si="107">SUM(B442:B444)</f>
        <v>0</v>
      </c>
      <c r="C445" s="1127">
        <f t="shared" si="107"/>
        <v>1162565850</v>
      </c>
      <c r="D445" s="1127">
        <f t="shared" si="107"/>
        <v>69667984</v>
      </c>
      <c r="E445" s="1127">
        <f t="shared" si="107"/>
        <v>636083833</v>
      </c>
      <c r="F445" s="1127">
        <f t="shared" si="107"/>
        <v>210256</v>
      </c>
      <c r="G445" s="1127">
        <f t="shared" si="107"/>
        <v>22755034</v>
      </c>
      <c r="H445" s="1126">
        <f t="shared" si="107"/>
        <v>1891282957</v>
      </c>
      <c r="I445" s="1125">
        <f t="shared" si="107"/>
        <v>0</v>
      </c>
      <c r="J445" s="1127">
        <f t="shared" si="107"/>
        <v>0</v>
      </c>
      <c r="K445" s="1127">
        <f t="shared" si="107"/>
        <v>0</v>
      </c>
      <c r="L445" s="1127">
        <f t="shared" si="107"/>
        <v>169158496</v>
      </c>
      <c r="M445" s="1127">
        <f t="shared" si="107"/>
        <v>0</v>
      </c>
      <c r="N445" s="1126">
        <f t="shared" si="107"/>
        <v>169158496</v>
      </c>
      <c r="O445" s="1125">
        <f t="shared" si="107"/>
        <v>22780243</v>
      </c>
      <c r="P445" s="1126">
        <f t="shared" si="107"/>
        <v>22780243</v>
      </c>
      <c r="Q445" s="1125">
        <f t="shared" si="107"/>
        <v>2083221696</v>
      </c>
      <c r="R445" s="1124">
        <f>Q445/$Q$445</f>
        <v>1</v>
      </c>
    </row>
    <row r="448" spans="1:20" s="1057" customFormat="1" ht="12" x14ac:dyDescent="0.2">
      <c r="A448" s="1057" t="s">
        <v>28538</v>
      </c>
      <c r="T448" s="1097"/>
    </row>
    <row r="449" spans="1:20" s="1057" customFormat="1" ht="12" x14ac:dyDescent="0.2">
      <c r="A449" s="1057" t="s">
        <v>28603</v>
      </c>
      <c r="T449" s="1097"/>
    </row>
    <row r="450" spans="1:20" s="1057" customFormat="1" ht="12" x14ac:dyDescent="0.2">
      <c r="T450" s="1097"/>
    </row>
    <row r="451" spans="1:20" s="1057" customFormat="1" ht="12" x14ac:dyDescent="0.2">
      <c r="T451" s="1097"/>
    </row>
    <row r="452" spans="1:20" s="1057" customFormat="1" ht="12" x14ac:dyDescent="0.2">
      <c r="T452" s="1097"/>
    </row>
    <row r="453" spans="1:20" s="1057" customFormat="1" ht="12" x14ac:dyDescent="0.2">
      <c r="A453" s="1587" t="s">
        <v>28602</v>
      </c>
      <c r="B453" s="1587"/>
      <c r="C453" s="1587"/>
      <c r="D453" s="1587"/>
      <c r="E453" s="1587"/>
      <c r="F453" s="1587"/>
      <c r="G453" s="1587"/>
      <c r="H453" s="1587"/>
      <c r="I453" s="1587"/>
      <c r="J453" s="1587"/>
      <c r="K453" s="1587"/>
      <c r="L453" s="1587"/>
      <c r="M453" s="1587"/>
      <c r="N453" s="1587"/>
      <c r="O453" s="1587"/>
      <c r="P453" s="1587"/>
      <c r="Q453" s="1587"/>
      <c r="R453" s="1587"/>
      <c r="T453" s="1097"/>
    </row>
    <row r="454" spans="1:20" s="1057" customFormat="1" ht="12" x14ac:dyDescent="0.2">
      <c r="A454" s="1587" t="s">
        <v>627</v>
      </c>
      <c r="B454" s="1587"/>
      <c r="C454" s="1587"/>
      <c r="D454" s="1587"/>
      <c r="E454" s="1587"/>
      <c r="F454" s="1587"/>
      <c r="G454" s="1587"/>
      <c r="H454" s="1587"/>
      <c r="I454" s="1587"/>
      <c r="J454" s="1587"/>
      <c r="K454" s="1587"/>
      <c r="L454" s="1587"/>
      <c r="M454" s="1587"/>
      <c r="N454" s="1587"/>
      <c r="O454" s="1587"/>
      <c r="P454" s="1587"/>
      <c r="Q454" s="1587"/>
      <c r="R454" s="1587"/>
      <c r="T454" s="1097"/>
    </row>
    <row r="455" spans="1:20" s="1057" customFormat="1" ht="12" x14ac:dyDescent="0.2">
      <c r="A455" s="1587" t="s">
        <v>28601</v>
      </c>
      <c r="B455" s="1587"/>
      <c r="C455" s="1587"/>
      <c r="D455" s="1587"/>
      <c r="E455" s="1587"/>
      <c r="F455" s="1587"/>
      <c r="G455" s="1587"/>
      <c r="H455" s="1587"/>
      <c r="I455" s="1587"/>
      <c r="J455" s="1587"/>
      <c r="K455" s="1587"/>
      <c r="L455" s="1587"/>
      <c r="M455" s="1587"/>
      <c r="N455" s="1587"/>
      <c r="O455" s="1587"/>
      <c r="P455" s="1587"/>
      <c r="Q455" s="1587"/>
      <c r="R455" s="1587"/>
      <c r="T455" s="1097"/>
    </row>
    <row r="456" spans="1:20" s="1057" customFormat="1" ht="12" x14ac:dyDescent="0.2">
      <c r="A456" s="1587" t="s">
        <v>28534</v>
      </c>
      <c r="B456" s="1587"/>
      <c r="C456" s="1587"/>
      <c r="D456" s="1587"/>
      <c r="E456" s="1587"/>
      <c r="F456" s="1587"/>
      <c r="G456" s="1587"/>
      <c r="H456" s="1587"/>
      <c r="I456" s="1587"/>
      <c r="J456" s="1587"/>
      <c r="K456" s="1587"/>
      <c r="L456" s="1587"/>
      <c r="M456" s="1587"/>
      <c r="N456" s="1587"/>
      <c r="O456" s="1587"/>
      <c r="P456" s="1587"/>
      <c r="Q456" s="1587"/>
      <c r="R456" s="1587"/>
      <c r="T456" s="1097"/>
    </row>
    <row r="457" spans="1:20" s="1057" customFormat="1" ht="12" x14ac:dyDescent="0.2">
      <c r="T457" s="1097"/>
    </row>
    <row r="458" spans="1:20" s="1057" customFormat="1" ht="12" x14ac:dyDescent="0.2">
      <c r="T458" s="1097"/>
    </row>
    <row r="459" spans="1:20" s="1057" customFormat="1" ht="12" x14ac:dyDescent="0.2">
      <c r="T459" s="1097"/>
    </row>
    <row r="460" spans="1:20" s="1057" customFormat="1" ht="12" x14ac:dyDescent="0.2">
      <c r="A460" s="1095" t="s">
        <v>28533</v>
      </c>
      <c r="B460" s="1095" t="s">
        <v>28550</v>
      </c>
      <c r="C460" s="1095"/>
      <c r="D460" s="1095"/>
      <c r="E460" s="1095"/>
      <c r="F460" s="1095"/>
      <c r="G460" s="1095"/>
      <c r="H460" s="1095"/>
      <c r="I460" s="1095"/>
      <c r="J460" s="1095"/>
      <c r="K460" s="1095"/>
      <c r="L460" s="1095"/>
      <c r="T460" s="1097"/>
    </row>
    <row r="461" spans="1:20" s="1057" customFormat="1" ht="12.75" thickBot="1" x14ac:dyDescent="0.25">
      <c r="A461" s="1092" t="s">
        <v>28532</v>
      </c>
      <c r="B461" s="1092" t="s">
        <v>28531</v>
      </c>
      <c r="C461" s="1092"/>
      <c r="D461" s="1092"/>
      <c r="E461" s="1092"/>
      <c r="F461" s="1092"/>
      <c r="G461" s="1092"/>
      <c r="H461" s="1092"/>
      <c r="I461" s="1092"/>
      <c r="J461" s="1092"/>
      <c r="K461" s="1092"/>
      <c r="L461" s="1092"/>
      <c r="T461" s="1097"/>
    </row>
    <row r="462" spans="1:20" s="1142" customFormat="1" ht="28.35" customHeight="1" thickBot="1" x14ac:dyDescent="0.25">
      <c r="A462" s="1595" t="s">
        <v>28599</v>
      </c>
      <c r="B462" s="1597" t="s">
        <v>28570</v>
      </c>
      <c r="C462" s="1598"/>
      <c r="D462" s="1598"/>
      <c r="E462" s="1598"/>
      <c r="F462" s="1598"/>
      <c r="G462" s="1598"/>
      <c r="H462" s="1599"/>
      <c r="I462" s="1600" t="s">
        <v>28563</v>
      </c>
      <c r="J462" s="1601"/>
      <c r="K462" s="1601"/>
      <c r="L462" s="1601"/>
      <c r="M462" s="1601"/>
      <c r="N462" s="1602"/>
      <c r="O462" s="1597" t="s">
        <v>28557</v>
      </c>
      <c r="P462" s="1599"/>
      <c r="Q462" s="1597" t="s">
        <v>4</v>
      </c>
      <c r="R462" s="1599"/>
    </row>
    <row r="463" spans="1:20" s="1136" customFormat="1" ht="109.5" customHeight="1" thickBot="1" x14ac:dyDescent="0.25">
      <c r="A463" s="1596"/>
      <c r="B463" s="1140" t="s">
        <v>28569</v>
      </c>
      <c r="C463" s="1141" t="s">
        <v>28568</v>
      </c>
      <c r="D463" s="1141" t="s">
        <v>28567</v>
      </c>
      <c r="E463" s="1141" t="s">
        <v>28566</v>
      </c>
      <c r="F463" s="1141" t="s">
        <v>28598</v>
      </c>
      <c r="G463" s="1141" t="s">
        <v>28597</v>
      </c>
      <c r="H463" s="1139" t="s">
        <v>28596</v>
      </c>
      <c r="I463" s="1140" t="s">
        <v>28562</v>
      </c>
      <c r="J463" s="1141" t="s">
        <v>28595</v>
      </c>
      <c r="K463" s="1141" t="s">
        <v>28594</v>
      </c>
      <c r="L463" s="1141" t="s">
        <v>28559</v>
      </c>
      <c r="M463" s="1141" t="s">
        <v>28558</v>
      </c>
      <c r="N463" s="1139" t="s">
        <v>28593</v>
      </c>
      <c r="O463" s="1140" t="s">
        <v>28556</v>
      </c>
      <c r="P463" s="1139" t="s">
        <v>28592</v>
      </c>
      <c r="Q463" s="1138" t="s">
        <v>28591</v>
      </c>
      <c r="R463" s="1137" t="s">
        <v>28590</v>
      </c>
    </row>
    <row r="464" spans="1:20" ht="22.5" x14ac:dyDescent="0.2">
      <c r="A464" s="1135" t="s">
        <v>28609</v>
      </c>
      <c r="B464" s="1144"/>
      <c r="C464" s="1147"/>
      <c r="D464" s="1145"/>
      <c r="E464" s="1145"/>
      <c r="F464" s="1145"/>
      <c r="G464" s="1145"/>
      <c r="H464" s="1133">
        <f>SUM(B464:G464)</f>
        <v>0</v>
      </c>
      <c r="I464" s="1146"/>
      <c r="J464" s="1145"/>
      <c r="K464" s="1145"/>
      <c r="L464" s="1145"/>
      <c r="M464" s="1145"/>
      <c r="N464" s="1133">
        <f>SUM(J464:M464)</f>
        <v>0</v>
      </c>
      <c r="O464" s="1144"/>
      <c r="P464" s="1133">
        <f>O464</f>
        <v>0</v>
      </c>
      <c r="Q464" s="1143">
        <f>H464+N464+P464</f>
        <v>0</v>
      </c>
      <c r="R464" s="1129">
        <f>Q464/$Q$467</f>
        <v>0</v>
      </c>
    </row>
    <row r="465" spans="1:20" ht="15.75" customHeight="1" x14ac:dyDescent="0.2">
      <c r="A465" s="1135" t="s">
        <v>28608</v>
      </c>
      <c r="B465" s="1144"/>
      <c r="C465" s="1147"/>
      <c r="D465" s="1145"/>
      <c r="E465" s="1145"/>
      <c r="F465" s="1145"/>
      <c r="G465" s="1145"/>
      <c r="H465" s="1133">
        <f>SUM(B465:G465)</f>
        <v>0</v>
      </c>
      <c r="I465" s="1146"/>
      <c r="J465" s="1145"/>
      <c r="K465" s="1145"/>
      <c r="L465" s="1145"/>
      <c r="M465" s="1145"/>
      <c r="N465" s="1133">
        <f>SUM(J465:M465)</f>
        <v>0</v>
      </c>
      <c r="O465" s="1144"/>
      <c r="P465" s="1133">
        <f>O465</f>
        <v>0</v>
      </c>
      <c r="Q465" s="1143">
        <f>H465+N465+P465</f>
        <v>0</v>
      </c>
      <c r="R465" s="1129">
        <f>Q465/$Q$467</f>
        <v>0</v>
      </c>
    </row>
    <row r="466" spans="1:20" ht="23.25" customHeight="1" thickBot="1" x14ac:dyDescent="0.25">
      <c r="A466" s="1135" t="s">
        <v>28607</v>
      </c>
      <c r="B466" s="1144"/>
      <c r="C466" s="1147"/>
      <c r="D466" s="1145"/>
      <c r="E466" s="1145"/>
      <c r="F466" s="1145"/>
      <c r="G466" s="1145"/>
      <c r="H466" s="1133">
        <f>SUM(B466:G466)</f>
        <v>0</v>
      </c>
      <c r="I466" s="1146"/>
      <c r="J466" s="1145"/>
      <c r="K466" s="1145"/>
      <c r="L466" s="1145">
        <v>14146446</v>
      </c>
      <c r="M466" s="1145"/>
      <c r="N466" s="1133">
        <f>SUM(J466:M466)</f>
        <v>14146446</v>
      </c>
      <c r="O466" s="1144"/>
      <c r="P466" s="1133">
        <f>O466</f>
        <v>0</v>
      </c>
      <c r="Q466" s="1143">
        <f>H466+N466+P466</f>
        <v>14146446</v>
      </c>
      <c r="R466" s="1129">
        <f>Q466/$Q$467</f>
        <v>1</v>
      </c>
    </row>
    <row r="467" spans="1:20" ht="13.5" customHeight="1" thickBot="1" x14ac:dyDescent="0.25">
      <c r="A467" s="1128" t="s">
        <v>28588</v>
      </c>
      <c r="B467" s="1125">
        <f t="shared" ref="B467:Q467" si="108">SUM(B464:B466)</f>
        <v>0</v>
      </c>
      <c r="C467" s="1127">
        <f t="shared" si="108"/>
        <v>0</v>
      </c>
      <c r="D467" s="1127">
        <f t="shared" si="108"/>
        <v>0</v>
      </c>
      <c r="E467" s="1127">
        <f t="shared" si="108"/>
        <v>0</v>
      </c>
      <c r="F467" s="1127">
        <f t="shared" si="108"/>
        <v>0</v>
      </c>
      <c r="G467" s="1127">
        <f t="shared" si="108"/>
        <v>0</v>
      </c>
      <c r="H467" s="1126">
        <f t="shared" si="108"/>
        <v>0</v>
      </c>
      <c r="I467" s="1125">
        <f t="shared" si="108"/>
        <v>0</v>
      </c>
      <c r="J467" s="1127">
        <f t="shared" si="108"/>
        <v>0</v>
      </c>
      <c r="K467" s="1127">
        <f t="shared" si="108"/>
        <v>0</v>
      </c>
      <c r="L467" s="1127">
        <f t="shared" si="108"/>
        <v>14146446</v>
      </c>
      <c r="M467" s="1127">
        <f t="shared" si="108"/>
        <v>0</v>
      </c>
      <c r="N467" s="1126">
        <f t="shared" si="108"/>
        <v>14146446</v>
      </c>
      <c r="O467" s="1125">
        <f t="shared" si="108"/>
        <v>0</v>
      </c>
      <c r="P467" s="1126">
        <f t="shared" si="108"/>
        <v>0</v>
      </c>
      <c r="Q467" s="1125">
        <f t="shared" si="108"/>
        <v>14146446</v>
      </c>
      <c r="R467" s="1124">
        <f>Q467/$Q$467</f>
        <v>1</v>
      </c>
    </row>
    <row r="470" spans="1:20" s="1057" customFormat="1" ht="12" x14ac:dyDescent="0.2">
      <c r="A470" s="1057" t="s">
        <v>28538</v>
      </c>
      <c r="T470" s="1097"/>
    </row>
    <row r="471" spans="1:20" s="1057" customFormat="1" ht="12" x14ac:dyDescent="0.2">
      <c r="A471" s="1057" t="s">
        <v>28603</v>
      </c>
      <c r="T471" s="1097"/>
    </row>
    <row r="472" spans="1:20" s="1057" customFormat="1" ht="12" x14ac:dyDescent="0.2">
      <c r="T472" s="1097"/>
    </row>
    <row r="473" spans="1:20" s="1057" customFormat="1" ht="12" x14ac:dyDescent="0.2">
      <c r="T473" s="1097"/>
    </row>
    <row r="474" spans="1:20" s="1057" customFormat="1" ht="12" x14ac:dyDescent="0.2">
      <c r="T474" s="1097"/>
    </row>
    <row r="475" spans="1:20" s="1057" customFormat="1" ht="12" x14ac:dyDescent="0.2">
      <c r="A475" s="1587" t="s">
        <v>28602</v>
      </c>
      <c r="B475" s="1587"/>
      <c r="C475" s="1587"/>
      <c r="D475" s="1587"/>
      <c r="E475" s="1587"/>
      <c r="F475" s="1587"/>
      <c r="G475" s="1587"/>
      <c r="H475" s="1587"/>
      <c r="I475" s="1587"/>
      <c r="J475" s="1587"/>
      <c r="K475" s="1587"/>
      <c r="L475" s="1587"/>
      <c r="M475" s="1587"/>
      <c r="N475" s="1587"/>
      <c r="O475" s="1587"/>
      <c r="P475" s="1587"/>
      <c r="Q475" s="1587"/>
      <c r="R475" s="1587"/>
      <c r="T475" s="1097"/>
    </row>
    <row r="476" spans="1:20" s="1057" customFormat="1" ht="12" x14ac:dyDescent="0.2">
      <c r="A476" s="1587" t="s">
        <v>627</v>
      </c>
      <c r="B476" s="1587"/>
      <c r="C476" s="1587"/>
      <c r="D476" s="1587"/>
      <c r="E476" s="1587"/>
      <c r="F476" s="1587"/>
      <c r="G476" s="1587"/>
      <c r="H476" s="1587"/>
      <c r="I476" s="1587"/>
      <c r="J476" s="1587"/>
      <c r="K476" s="1587"/>
      <c r="L476" s="1587"/>
      <c r="M476" s="1587"/>
      <c r="N476" s="1587"/>
      <c r="O476" s="1587"/>
      <c r="P476" s="1587"/>
      <c r="Q476" s="1587"/>
      <c r="R476" s="1587"/>
      <c r="T476" s="1097"/>
    </row>
    <row r="477" spans="1:20" s="1057" customFormat="1" ht="12" x14ac:dyDescent="0.2">
      <c r="A477" s="1587" t="s">
        <v>28601</v>
      </c>
      <c r="B477" s="1587"/>
      <c r="C477" s="1587"/>
      <c r="D477" s="1587"/>
      <c r="E477" s="1587"/>
      <c r="F477" s="1587"/>
      <c r="G477" s="1587"/>
      <c r="H477" s="1587"/>
      <c r="I477" s="1587"/>
      <c r="J477" s="1587"/>
      <c r="K477" s="1587"/>
      <c r="L477" s="1587"/>
      <c r="M477" s="1587"/>
      <c r="N477" s="1587"/>
      <c r="O477" s="1587"/>
      <c r="P477" s="1587"/>
      <c r="Q477" s="1587"/>
      <c r="R477" s="1587"/>
      <c r="T477" s="1097"/>
    </row>
    <row r="478" spans="1:20" s="1057" customFormat="1" ht="12" x14ac:dyDescent="0.2">
      <c r="A478" s="1587" t="s">
        <v>28534</v>
      </c>
      <c r="B478" s="1587"/>
      <c r="C478" s="1587"/>
      <c r="D478" s="1587"/>
      <c r="E478" s="1587"/>
      <c r="F478" s="1587"/>
      <c r="G478" s="1587"/>
      <c r="H478" s="1587"/>
      <c r="I478" s="1587"/>
      <c r="J478" s="1587"/>
      <c r="K478" s="1587"/>
      <c r="L478" s="1587"/>
      <c r="M478" s="1587"/>
      <c r="N478" s="1587"/>
      <c r="O478" s="1587"/>
      <c r="P478" s="1587"/>
      <c r="Q478" s="1587"/>
      <c r="R478" s="1587"/>
      <c r="T478" s="1097"/>
    </row>
    <row r="479" spans="1:20" s="1057" customFormat="1" ht="12" x14ac:dyDescent="0.2">
      <c r="T479" s="1097"/>
    </row>
    <row r="480" spans="1:20" s="1057" customFormat="1" ht="12" x14ac:dyDescent="0.2">
      <c r="T480" s="1097"/>
    </row>
    <row r="481" spans="1:20" s="1057" customFormat="1" ht="12" x14ac:dyDescent="0.2">
      <c r="T481" s="1097"/>
    </row>
    <row r="482" spans="1:20" s="1057" customFormat="1" ht="12" x14ac:dyDescent="0.2">
      <c r="A482" s="1095" t="s">
        <v>28533</v>
      </c>
      <c r="B482" s="1095" t="s">
        <v>153</v>
      </c>
      <c r="C482" s="1095"/>
      <c r="D482" s="1095"/>
      <c r="E482" s="1095"/>
      <c r="F482" s="1095"/>
      <c r="G482" s="1095"/>
      <c r="H482" s="1095"/>
      <c r="I482" s="1095"/>
      <c r="J482" s="1095"/>
      <c r="K482" s="1095"/>
      <c r="L482" s="1095"/>
      <c r="T482" s="1097"/>
    </row>
    <row r="483" spans="1:20" s="1057" customFormat="1" ht="12.75" thickBot="1" x14ac:dyDescent="0.25">
      <c r="A483" s="1092" t="s">
        <v>28532</v>
      </c>
      <c r="B483" s="1092" t="s">
        <v>28541</v>
      </c>
      <c r="C483" s="1092"/>
      <c r="D483" s="1092"/>
      <c r="E483" s="1092"/>
      <c r="F483" s="1092"/>
      <c r="G483" s="1092"/>
      <c r="H483" s="1092"/>
      <c r="I483" s="1092"/>
      <c r="J483" s="1092"/>
      <c r="K483" s="1092"/>
      <c r="L483" s="1092"/>
      <c r="T483" s="1097"/>
    </row>
    <row r="484" spans="1:20" s="1142" customFormat="1" ht="28.35" customHeight="1" thickBot="1" x14ac:dyDescent="0.25">
      <c r="A484" s="1595" t="s">
        <v>28599</v>
      </c>
      <c r="B484" s="1597" t="s">
        <v>28570</v>
      </c>
      <c r="C484" s="1598"/>
      <c r="D484" s="1598"/>
      <c r="E484" s="1598"/>
      <c r="F484" s="1598"/>
      <c r="G484" s="1598"/>
      <c r="H484" s="1599"/>
      <c r="I484" s="1600" t="s">
        <v>28563</v>
      </c>
      <c r="J484" s="1601"/>
      <c r="K484" s="1601"/>
      <c r="L484" s="1601"/>
      <c r="M484" s="1601"/>
      <c r="N484" s="1602"/>
      <c r="O484" s="1597" t="s">
        <v>28557</v>
      </c>
      <c r="P484" s="1599"/>
      <c r="Q484" s="1597" t="s">
        <v>4</v>
      </c>
      <c r="R484" s="1599"/>
    </row>
    <row r="485" spans="1:20" s="1136" customFormat="1" ht="109.5" customHeight="1" thickBot="1" x14ac:dyDescent="0.25">
      <c r="A485" s="1596"/>
      <c r="B485" s="1140" t="s">
        <v>28569</v>
      </c>
      <c r="C485" s="1141" t="s">
        <v>28568</v>
      </c>
      <c r="D485" s="1141" t="s">
        <v>28567</v>
      </c>
      <c r="E485" s="1141" t="s">
        <v>28566</v>
      </c>
      <c r="F485" s="1141" t="s">
        <v>28598</v>
      </c>
      <c r="G485" s="1141" t="s">
        <v>28597</v>
      </c>
      <c r="H485" s="1139" t="s">
        <v>28596</v>
      </c>
      <c r="I485" s="1140" t="s">
        <v>28562</v>
      </c>
      <c r="J485" s="1141" t="s">
        <v>28595</v>
      </c>
      <c r="K485" s="1141" t="s">
        <v>28594</v>
      </c>
      <c r="L485" s="1141" t="s">
        <v>28559</v>
      </c>
      <c r="M485" s="1141" t="s">
        <v>28558</v>
      </c>
      <c r="N485" s="1139" t="s">
        <v>28593</v>
      </c>
      <c r="O485" s="1140" t="s">
        <v>28556</v>
      </c>
      <c r="P485" s="1139" t="s">
        <v>28592</v>
      </c>
      <c r="Q485" s="1138" t="s">
        <v>28591</v>
      </c>
      <c r="R485" s="1137" t="s">
        <v>28590</v>
      </c>
    </row>
    <row r="486" spans="1:20" ht="20.25" customHeight="1" thickBot="1" x14ac:dyDescent="0.25">
      <c r="A486" s="1135" t="s">
        <v>28606</v>
      </c>
      <c r="B486" s="1146">
        <f t="shared" ref="B486:G486" si="109">B506</f>
        <v>0</v>
      </c>
      <c r="C486" s="1145">
        <f t="shared" si="109"/>
        <v>31881147</v>
      </c>
      <c r="D486" s="1145">
        <f t="shared" si="109"/>
        <v>7982846</v>
      </c>
      <c r="E486" s="1145">
        <f t="shared" si="109"/>
        <v>23062925</v>
      </c>
      <c r="F486" s="1145">
        <f t="shared" si="109"/>
        <v>247229</v>
      </c>
      <c r="G486" s="1145">
        <f t="shared" si="109"/>
        <v>74000</v>
      </c>
      <c r="H486" s="1133">
        <f>SUM(B486:G486)</f>
        <v>63248147</v>
      </c>
      <c r="I486" s="1146">
        <f>I506</f>
        <v>0</v>
      </c>
      <c r="J486" s="1145">
        <f>J506</f>
        <v>0</v>
      </c>
      <c r="K486" s="1145">
        <f>K506</f>
        <v>0</v>
      </c>
      <c r="L486" s="1145">
        <f>L506</f>
        <v>587142</v>
      </c>
      <c r="M486" s="1145">
        <f>M506</f>
        <v>0</v>
      </c>
      <c r="N486" s="1133">
        <f>SUM(J486:M486)</f>
        <v>587142</v>
      </c>
      <c r="O486" s="1146">
        <f>O506</f>
        <v>0</v>
      </c>
      <c r="P486" s="1133">
        <f>O486</f>
        <v>0</v>
      </c>
      <c r="Q486" s="1143">
        <f>H486+N486+P486</f>
        <v>63835289</v>
      </c>
      <c r="R486" s="1129">
        <f>Q486/$Q$487</f>
        <v>1</v>
      </c>
    </row>
    <row r="487" spans="1:20" ht="13.5" customHeight="1" thickBot="1" x14ac:dyDescent="0.25">
      <c r="A487" s="1128" t="s">
        <v>28588</v>
      </c>
      <c r="B487" s="1125">
        <f t="shared" ref="B487:Q487" si="110">SUM(B486:B486)</f>
        <v>0</v>
      </c>
      <c r="C487" s="1127">
        <f t="shared" si="110"/>
        <v>31881147</v>
      </c>
      <c r="D487" s="1127">
        <f t="shared" si="110"/>
        <v>7982846</v>
      </c>
      <c r="E487" s="1127">
        <f t="shared" si="110"/>
        <v>23062925</v>
      </c>
      <c r="F487" s="1127">
        <f t="shared" si="110"/>
        <v>247229</v>
      </c>
      <c r="G487" s="1127">
        <f t="shared" si="110"/>
        <v>74000</v>
      </c>
      <c r="H487" s="1126">
        <f t="shared" si="110"/>
        <v>63248147</v>
      </c>
      <c r="I487" s="1125">
        <f t="shared" si="110"/>
        <v>0</v>
      </c>
      <c r="J487" s="1127">
        <f t="shared" si="110"/>
        <v>0</v>
      </c>
      <c r="K487" s="1127">
        <f t="shared" si="110"/>
        <v>0</v>
      </c>
      <c r="L487" s="1127">
        <f t="shared" si="110"/>
        <v>587142</v>
      </c>
      <c r="M487" s="1127">
        <f t="shared" si="110"/>
        <v>0</v>
      </c>
      <c r="N487" s="1126">
        <f t="shared" si="110"/>
        <v>587142</v>
      </c>
      <c r="O487" s="1125">
        <f t="shared" si="110"/>
        <v>0</v>
      </c>
      <c r="P487" s="1126">
        <f t="shared" si="110"/>
        <v>0</v>
      </c>
      <c r="Q487" s="1125">
        <f t="shared" si="110"/>
        <v>63835289</v>
      </c>
      <c r="R487" s="1124">
        <f>Q487/$Q$487</f>
        <v>1</v>
      </c>
    </row>
    <row r="490" spans="1:20" s="1057" customFormat="1" ht="12" x14ac:dyDescent="0.2">
      <c r="A490" s="1057" t="s">
        <v>28538</v>
      </c>
      <c r="T490" s="1097"/>
    </row>
    <row r="491" spans="1:20" s="1057" customFormat="1" ht="12" x14ac:dyDescent="0.2">
      <c r="A491" s="1057" t="s">
        <v>28603</v>
      </c>
      <c r="T491" s="1097"/>
    </row>
    <row r="492" spans="1:20" s="1057" customFormat="1" ht="12" x14ac:dyDescent="0.2">
      <c r="T492" s="1097"/>
    </row>
    <row r="493" spans="1:20" s="1057" customFormat="1" ht="12" x14ac:dyDescent="0.2">
      <c r="T493" s="1097"/>
    </row>
    <row r="494" spans="1:20" s="1057" customFormat="1" ht="12" x14ac:dyDescent="0.2">
      <c r="T494" s="1097"/>
    </row>
    <row r="495" spans="1:20" s="1057" customFormat="1" ht="12" x14ac:dyDescent="0.2">
      <c r="A495" s="1587" t="s">
        <v>28602</v>
      </c>
      <c r="B495" s="1587"/>
      <c r="C495" s="1587"/>
      <c r="D495" s="1587"/>
      <c r="E495" s="1587"/>
      <c r="F495" s="1587"/>
      <c r="G495" s="1587"/>
      <c r="H495" s="1587"/>
      <c r="I495" s="1587"/>
      <c r="J495" s="1587"/>
      <c r="K495" s="1587"/>
      <c r="L495" s="1587"/>
      <c r="M495" s="1587"/>
      <c r="N495" s="1587"/>
      <c r="O495" s="1587"/>
      <c r="P495" s="1587"/>
      <c r="Q495" s="1587"/>
      <c r="R495" s="1587"/>
      <c r="T495" s="1097"/>
    </row>
    <row r="496" spans="1:20" s="1057" customFormat="1" ht="12" x14ac:dyDescent="0.2">
      <c r="A496" s="1587" t="s">
        <v>627</v>
      </c>
      <c r="B496" s="1587"/>
      <c r="C496" s="1587"/>
      <c r="D496" s="1587"/>
      <c r="E496" s="1587"/>
      <c r="F496" s="1587"/>
      <c r="G496" s="1587"/>
      <c r="H496" s="1587"/>
      <c r="I496" s="1587"/>
      <c r="J496" s="1587"/>
      <c r="K496" s="1587"/>
      <c r="L496" s="1587"/>
      <c r="M496" s="1587"/>
      <c r="N496" s="1587"/>
      <c r="O496" s="1587"/>
      <c r="P496" s="1587"/>
      <c r="Q496" s="1587"/>
      <c r="R496" s="1587"/>
      <c r="T496" s="1097"/>
    </row>
    <row r="497" spans="1:20" s="1057" customFormat="1" ht="12" x14ac:dyDescent="0.2">
      <c r="A497" s="1587" t="s">
        <v>28601</v>
      </c>
      <c r="B497" s="1587"/>
      <c r="C497" s="1587"/>
      <c r="D497" s="1587"/>
      <c r="E497" s="1587"/>
      <c r="F497" s="1587"/>
      <c r="G497" s="1587"/>
      <c r="H497" s="1587"/>
      <c r="I497" s="1587"/>
      <c r="J497" s="1587"/>
      <c r="K497" s="1587"/>
      <c r="L497" s="1587"/>
      <c r="M497" s="1587"/>
      <c r="N497" s="1587"/>
      <c r="O497" s="1587"/>
      <c r="P497" s="1587"/>
      <c r="Q497" s="1587"/>
      <c r="R497" s="1587"/>
      <c r="T497" s="1097"/>
    </row>
    <row r="498" spans="1:20" s="1057" customFormat="1" ht="12" x14ac:dyDescent="0.2">
      <c r="A498" s="1587" t="s">
        <v>28534</v>
      </c>
      <c r="B498" s="1587"/>
      <c r="C498" s="1587"/>
      <c r="D498" s="1587"/>
      <c r="E498" s="1587"/>
      <c r="F498" s="1587"/>
      <c r="G498" s="1587"/>
      <c r="H498" s="1587"/>
      <c r="I498" s="1587"/>
      <c r="J498" s="1587"/>
      <c r="K498" s="1587"/>
      <c r="L498" s="1587"/>
      <c r="M498" s="1587"/>
      <c r="N498" s="1587"/>
      <c r="O498" s="1587"/>
      <c r="P498" s="1587"/>
      <c r="Q498" s="1587"/>
      <c r="R498" s="1587"/>
      <c r="T498" s="1097"/>
    </row>
    <row r="499" spans="1:20" s="1057" customFormat="1" ht="12" x14ac:dyDescent="0.2">
      <c r="T499" s="1097"/>
    </row>
    <row r="500" spans="1:20" s="1057" customFormat="1" ht="12" x14ac:dyDescent="0.2">
      <c r="T500" s="1097"/>
    </row>
    <row r="501" spans="1:20" s="1057" customFormat="1" ht="12" x14ac:dyDescent="0.2">
      <c r="T501" s="1097"/>
    </row>
    <row r="502" spans="1:20" s="1057" customFormat="1" ht="12" x14ac:dyDescent="0.2">
      <c r="A502" s="1095" t="s">
        <v>28533</v>
      </c>
      <c r="B502" s="1095" t="s">
        <v>153</v>
      </c>
      <c r="C502" s="1095"/>
      <c r="D502" s="1095"/>
      <c r="E502" s="1095"/>
      <c r="F502" s="1095"/>
      <c r="G502" s="1095"/>
      <c r="H502" s="1095"/>
      <c r="I502" s="1095"/>
      <c r="J502" s="1095"/>
      <c r="K502" s="1095"/>
      <c r="L502" s="1095"/>
      <c r="T502" s="1097"/>
    </row>
    <row r="503" spans="1:20" s="1057" customFormat="1" ht="12.75" thickBot="1" x14ac:dyDescent="0.25">
      <c r="A503" s="1092" t="s">
        <v>28532</v>
      </c>
      <c r="B503" s="1092" t="s">
        <v>28539</v>
      </c>
      <c r="C503" s="1092"/>
      <c r="D503" s="1092"/>
      <c r="E503" s="1092"/>
      <c r="F503" s="1092"/>
      <c r="G503" s="1092"/>
      <c r="H503" s="1092"/>
      <c r="I503" s="1092"/>
      <c r="J503" s="1092"/>
      <c r="K503" s="1092"/>
      <c r="L503" s="1092"/>
      <c r="T503" s="1097"/>
    </row>
    <row r="504" spans="1:20" s="1142" customFormat="1" ht="28.35" customHeight="1" thickBot="1" x14ac:dyDescent="0.25">
      <c r="A504" s="1595" t="s">
        <v>28599</v>
      </c>
      <c r="B504" s="1597" t="s">
        <v>28570</v>
      </c>
      <c r="C504" s="1598"/>
      <c r="D504" s="1598"/>
      <c r="E504" s="1598"/>
      <c r="F504" s="1598"/>
      <c r="G504" s="1598"/>
      <c r="H504" s="1599"/>
      <c r="I504" s="1600" t="s">
        <v>28563</v>
      </c>
      <c r="J504" s="1601"/>
      <c r="K504" s="1601"/>
      <c r="L504" s="1601"/>
      <c r="M504" s="1601"/>
      <c r="N504" s="1602"/>
      <c r="O504" s="1597" t="s">
        <v>28557</v>
      </c>
      <c r="P504" s="1599"/>
      <c r="Q504" s="1597" t="s">
        <v>4</v>
      </c>
      <c r="R504" s="1599"/>
    </row>
    <row r="505" spans="1:20" s="1136" customFormat="1" ht="109.5" customHeight="1" thickBot="1" x14ac:dyDescent="0.25">
      <c r="A505" s="1596"/>
      <c r="B505" s="1140" t="s">
        <v>28569</v>
      </c>
      <c r="C505" s="1141" t="s">
        <v>28568</v>
      </c>
      <c r="D505" s="1141" t="s">
        <v>28567</v>
      </c>
      <c r="E505" s="1141" t="s">
        <v>28566</v>
      </c>
      <c r="F505" s="1141" t="s">
        <v>28598</v>
      </c>
      <c r="G505" s="1141" t="s">
        <v>28597</v>
      </c>
      <c r="H505" s="1139" t="s">
        <v>28596</v>
      </c>
      <c r="I505" s="1140" t="s">
        <v>28562</v>
      </c>
      <c r="J505" s="1141" t="s">
        <v>28595</v>
      </c>
      <c r="K505" s="1141" t="s">
        <v>28594</v>
      </c>
      <c r="L505" s="1141" t="s">
        <v>28559</v>
      </c>
      <c r="M505" s="1141" t="s">
        <v>28558</v>
      </c>
      <c r="N505" s="1139" t="s">
        <v>28593</v>
      </c>
      <c r="O505" s="1140" t="s">
        <v>28556</v>
      </c>
      <c r="P505" s="1139" t="s">
        <v>28592</v>
      </c>
      <c r="Q505" s="1138" t="s">
        <v>28591</v>
      </c>
      <c r="R505" s="1137" t="s">
        <v>28590</v>
      </c>
    </row>
    <row r="506" spans="1:20" ht="20.25" customHeight="1" thickBot="1" x14ac:dyDescent="0.25">
      <c r="A506" s="1135" t="s">
        <v>28606</v>
      </c>
      <c r="B506" s="1146"/>
      <c r="C506" s="1145">
        <v>31881147</v>
      </c>
      <c r="D506" s="1145">
        <v>7982846</v>
      </c>
      <c r="E506" s="1145">
        <v>23062925</v>
      </c>
      <c r="F506" s="1145">
        <v>247229</v>
      </c>
      <c r="G506" s="1145">
        <v>74000</v>
      </c>
      <c r="H506" s="1133">
        <f>SUM(B506:G506)</f>
        <v>63248147</v>
      </c>
      <c r="I506" s="1146"/>
      <c r="J506" s="1145"/>
      <c r="K506" s="1145"/>
      <c r="L506" s="1145">
        <v>587142</v>
      </c>
      <c r="M506" s="1145"/>
      <c r="N506" s="1133">
        <f>SUM(J506:M506)</f>
        <v>587142</v>
      </c>
      <c r="O506" s="1144"/>
      <c r="P506" s="1133">
        <f>O506</f>
        <v>0</v>
      </c>
      <c r="Q506" s="1143">
        <f>H506+N506+P506</f>
        <v>63835289</v>
      </c>
      <c r="R506" s="1129">
        <f>Q506/$Q$507</f>
        <v>1</v>
      </c>
    </row>
    <row r="507" spans="1:20" ht="13.5" customHeight="1" thickBot="1" x14ac:dyDescent="0.25">
      <c r="A507" s="1128" t="s">
        <v>28588</v>
      </c>
      <c r="B507" s="1125">
        <f t="shared" ref="B507:Q507" si="111">SUM(B506:B506)</f>
        <v>0</v>
      </c>
      <c r="C507" s="1127">
        <f t="shared" si="111"/>
        <v>31881147</v>
      </c>
      <c r="D507" s="1127">
        <f t="shared" si="111"/>
        <v>7982846</v>
      </c>
      <c r="E507" s="1127">
        <f t="shared" si="111"/>
        <v>23062925</v>
      </c>
      <c r="F507" s="1127">
        <f t="shared" si="111"/>
        <v>247229</v>
      </c>
      <c r="G507" s="1127">
        <f t="shared" si="111"/>
        <v>74000</v>
      </c>
      <c r="H507" s="1126">
        <f t="shared" si="111"/>
        <v>63248147</v>
      </c>
      <c r="I507" s="1125">
        <f t="shared" si="111"/>
        <v>0</v>
      </c>
      <c r="J507" s="1127">
        <f t="shared" si="111"/>
        <v>0</v>
      </c>
      <c r="K507" s="1127">
        <f t="shared" si="111"/>
        <v>0</v>
      </c>
      <c r="L507" s="1127">
        <f t="shared" si="111"/>
        <v>587142</v>
      </c>
      <c r="M507" s="1127">
        <f t="shared" si="111"/>
        <v>0</v>
      </c>
      <c r="N507" s="1126">
        <f t="shared" si="111"/>
        <v>587142</v>
      </c>
      <c r="O507" s="1125">
        <f t="shared" si="111"/>
        <v>0</v>
      </c>
      <c r="P507" s="1126">
        <f t="shared" si="111"/>
        <v>0</v>
      </c>
      <c r="Q507" s="1125">
        <f t="shared" si="111"/>
        <v>63835289</v>
      </c>
      <c r="R507" s="1124">
        <f>Q507/$Q$507</f>
        <v>1</v>
      </c>
    </row>
    <row r="510" spans="1:20" s="1057" customFormat="1" ht="12" x14ac:dyDescent="0.2">
      <c r="A510" s="1057" t="s">
        <v>28538</v>
      </c>
      <c r="T510" s="1097"/>
    </row>
    <row r="511" spans="1:20" s="1057" customFormat="1" ht="12" x14ac:dyDescent="0.2">
      <c r="A511" s="1057" t="s">
        <v>28603</v>
      </c>
      <c r="T511" s="1097"/>
    </row>
    <row r="512" spans="1:20" s="1057" customFormat="1" ht="12" x14ac:dyDescent="0.2">
      <c r="T512" s="1097"/>
    </row>
    <row r="513" spans="1:20" s="1057" customFormat="1" ht="12" x14ac:dyDescent="0.2">
      <c r="T513" s="1097"/>
    </row>
    <row r="514" spans="1:20" s="1057" customFormat="1" ht="12" x14ac:dyDescent="0.2">
      <c r="T514" s="1097"/>
    </row>
    <row r="515" spans="1:20" s="1057" customFormat="1" ht="12" x14ac:dyDescent="0.2">
      <c r="A515" s="1587" t="s">
        <v>28602</v>
      </c>
      <c r="B515" s="1587"/>
      <c r="C515" s="1587"/>
      <c r="D515" s="1587"/>
      <c r="E515" s="1587"/>
      <c r="F515" s="1587"/>
      <c r="G515" s="1587"/>
      <c r="H515" s="1587"/>
      <c r="I515" s="1587"/>
      <c r="J515" s="1587"/>
      <c r="K515" s="1587"/>
      <c r="L515" s="1587"/>
      <c r="M515" s="1587"/>
      <c r="N515" s="1587"/>
      <c r="O515" s="1587"/>
      <c r="P515" s="1587"/>
      <c r="Q515" s="1587"/>
      <c r="R515" s="1587"/>
      <c r="T515" s="1097"/>
    </row>
    <row r="516" spans="1:20" s="1057" customFormat="1" ht="12" x14ac:dyDescent="0.2">
      <c r="A516" s="1587" t="s">
        <v>627</v>
      </c>
      <c r="B516" s="1587"/>
      <c r="C516" s="1587"/>
      <c r="D516" s="1587"/>
      <c r="E516" s="1587"/>
      <c r="F516" s="1587"/>
      <c r="G516" s="1587"/>
      <c r="H516" s="1587"/>
      <c r="I516" s="1587"/>
      <c r="J516" s="1587"/>
      <c r="K516" s="1587"/>
      <c r="L516" s="1587"/>
      <c r="M516" s="1587"/>
      <c r="N516" s="1587"/>
      <c r="O516" s="1587"/>
      <c r="P516" s="1587"/>
      <c r="Q516" s="1587"/>
      <c r="R516" s="1587"/>
      <c r="T516" s="1097"/>
    </row>
    <row r="517" spans="1:20" s="1057" customFormat="1" ht="12" x14ac:dyDescent="0.2">
      <c r="A517" s="1587" t="s">
        <v>28601</v>
      </c>
      <c r="B517" s="1587"/>
      <c r="C517" s="1587"/>
      <c r="D517" s="1587"/>
      <c r="E517" s="1587"/>
      <c r="F517" s="1587"/>
      <c r="G517" s="1587"/>
      <c r="H517" s="1587"/>
      <c r="I517" s="1587"/>
      <c r="J517" s="1587"/>
      <c r="K517" s="1587"/>
      <c r="L517" s="1587"/>
      <c r="M517" s="1587"/>
      <c r="N517" s="1587"/>
      <c r="O517" s="1587"/>
      <c r="P517" s="1587"/>
      <c r="Q517" s="1587"/>
      <c r="R517" s="1587"/>
      <c r="T517" s="1097"/>
    </row>
    <row r="518" spans="1:20" s="1057" customFormat="1" ht="12" x14ac:dyDescent="0.2">
      <c r="A518" s="1587" t="s">
        <v>28534</v>
      </c>
      <c r="B518" s="1587"/>
      <c r="C518" s="1587"/>
      <c r="D518" s="1587"/>
      <c r="E518" s="1587"/>
      <c r="F518" s="1587"/>
      <c r="G518" s="1587"/>
      <c r="H518" s="1587"/>
      <c r="I518" s="1587"/>
      <c r="J518" s="1587"/>
      <c r="K518" s="1587"/>
      <c r="L518" s="1587"/>
      <c r="M518" s="1587"/>
      <c r="N518" s="1587"/>
      <c r="O518" s="1587"/>
      <c r="P518" s="1587"/>
      <c r="Q518" s="1587"/>
      <c r="R518" s="1587"/>
      <c r="T518" s="1097"/>
    </row>
    <row r="519" spans="1:20" s="1057" customFormat="1" ht="12" x14ac:dyDescent="0.2">
      <c r="T519" s="1097"/>
    </row>
    <row r="520" spans="1:20" s="1057" customFormat="1" ht="12" x14ac:dyDescent="0.2">
      <c r="T520" s="1097"/>
    </row>
    <row r="521" spans="1:20" s="1057" customFormat="1" ht="12" x14ac:dyDescent="0.2">
      <c r="T521" s="1097"/>
    </row>
    <row r="522" spans="1:20" s="1057" customFormat="1" ht="12" x14ac:dyDescent="0.2">
      <c r="A522" s="1095" t="s">
        <v>28533</v>
      </c>
      <c r="B522" s="1095" t="s">
        <v>44</v>
      </c>
      <c r="C522" s="1095"/>
      <c r="D522" s="1095"/>
      <c r="E522" s="1095"/>
      <c r="F522" s="1095"/>
      <c r="G522" s="1095"/>
      <c r="H522" s="1095"/>
      <c r="I522" s="1095"/>
      <c r="J522" s="1095"/>
      <c r="K522" s="1095"/>
      <c r="L522" s="1095"/>
      <c r="T522" s="1097"/>
    </row>
    <row r="523" spans="1:20" s="1057" customFormat="1" ht="12.75" thickBot="1" x14ac:dyDescent="0.25">
      <c r="A523" s="1092" t="s">
        <v>28532</v>
      </c>
      <c r="B523" s="1092" t="s">
        <v>28541</v>
      </c>
      <c r="C523" s="1092"/>
      <c r="D523" s="1092"/>
      <c r="E523" s="1092"/>
      <c r="F523" s="1092"/>
      <c r="G523" s="1092"/>
      <c r="H523" s="1092"/>
      <c r="I523" s="1092"/>
      <c r="J523" s="1092"/>
      <c r="K523" s="1092"/>
      <c r="L523" s="1092"/>
      <c r="T523" s="1097"/>
    </row>
    <row r="524" spans="1:20" s="1142" customFormat="1" ht="28.35" customHeight="1" thickBot="1" x14ac:dyDescent="0.25">
      <c r="A524" s="1595" t="s">
        <v>28599</v>
      </c>
      <c r="B524" s="1597" t="s">
        <v>28570</v>
      </c>
      <c r="C524" s="1598"/>
      <c r="D524" s="1598"/>
      <c r="E524" s="1598"/>
      <c r="F524" s="1598"/>
      <c r="G524" s="1598"/>
      <c r="H524" s="1599"/>
      <c r="I524" s="1600" t="s">
        <v>28563</v>
      </c>
      <c r="J524" s="1601"/>
      <c r="K524" s="1601"/>
      <c r="L524" s="1601"/>
      <c r="M524" s="1601"/>
      <c r="N524" s="1602"/>
      <c r="O524" s="1597" t="s">
        <v>28557</v>
      </c>
      <c r="P524" s="1599"/>
      <c r="Q524" s="1597" t="s">
        <v>4</v>
      </c>
      <c r="R524" s="1599"/>
    </row>
    <row r="525" spans="1:20" s="1136" customFormat="1" ht="109.5" customHeight="1" thickBot="1" x14ac:dyDescent="0.25">
      <c r="A525" s="1596"/>
      <c r="B525" s="1140" t="s">
        <v>28569</v>
      </c>
      <c r="C525" s="1141" t="s">
        <v>28568</v>
      </c>
      <c r="D525" s="1141" t="s">
        <v>28567</v>
      </c>
      <c r="E525" s="1141" t="s">
        <v>28566</v>
      </c>
      <c r="F525" s="1141" t="s">
        <v>28598</v>
      </c>
      <c r="G525" s="1141" t="s">
        <v>28597</v>
      </c>
      <c r="H525" s="1139" t="s">
        <v>28596</v>
      </c>
      <c r="I525" s="1140" t="s">
        <v>28562</v>
      </c>
      <c r="J525" s="1141" t="s">
        <v>28595</v>
      </c>
      <c r="K525" s="1141" t="s">
        <v>28594</v>
      </c>
      <c r="L525" s="1141" t="s">
        <v>28559</v>
      </c>
      <c r="M525" s="1141" t="s">
        <v>28558</v>
      </c>
      <c r="N525" s="1139" t="s">
        <v>28593</v>
      </c>
      <c r="O525" s="1140" t="s">
        <v>28556</v>
      </c>
      <c r="P525" s="1139" t="s">
        <v>28592</v>
      </c>
      <c r="Q525" s="1138" t="s">
        <v>28591</v>
      </c>
      <c r="R525" s="1137" t="s">
        <v>28590</v>
      </c>
    </row>
    <row r="526" spans="1:20" ht="28.5" customHeight="1" thickBot="1" x14ac:dyDescent="0.25">
      <c r="A526" s="1135" t="s">
        <v>28605</v>
      </c>
      <c r="B526" s="1132">
        <f t="shared" ref="B526:G526" si="112">B546+B566+B586+B606</f>
        <v>0</v>
      </c>
      <c r="C526" s="1134">
        <f t="shared" si="112"/>
        <v>26604073</v>
      </c>
      <c r="D526" s="1134">
        <f t="shared" si="112"/>
        <v>259644</v>
      </c>
      <c r="E526" s="1134">
        <f t="shared" si="112"/>
        <v>48302079</v>
      </c>
      <c r="F526" s="1134">
        <f t="shared" si="112"/>
        <v>0</v>
      </c>
      <c r="G526" s="1134">
        <f t="shared" si="112"/>
        <v>267040</v>
      </c>
      <c r="H526" s="1133">
        <f>SUM(B526:G526)</f>
        <v>75432836</v>
      </c>
      <c r="I526" s="1132">
        <f>I546+I566+I586+I606</f>
        <v>0</v>
      </c>
      <c r="J526" s="1134">
        <f>J546+J566+J586+J606</f>
        <v>0</v>
      </c>
      <c r="K526" s="1134">
        <f>K546+K566+K586+K606</f>
        <v>0</v>
      </c>
      <c r="L526" s="1134">
        <f>L546+L566+L586+L606</f>
        <v>17077277</v>
      </c>
      <c r="M526" s="1134">
        <f>M546+M566+M586+M606</f>
        <v>0</v>
      </c>
      <c r="N526" s="1133">
        <f>SUM(J526:M526)</f>
        <v>17077277</v>
      </c>
      <c r="O526" s="1132">
        <f>O546+O566+O586+O606</f>
        <v>0</v>
      </c>
      <c r="P526" s="1131">
        <f>O526</f>
        <v>0</v>
      </c>
      <c r="Q526" s="1130">
        <f>H526+N526+P526</f>
        <v>92510113</v>
      </c>
      <c r="R526" s="1129">
        <f>Q526/$Q$527</f>
        <v>1</v>
      </c>
    </row>
    <row r="527" spans="1:20" ht="13.5" customHeight="1" thickBot="1" x14ac:dyDescent="0.25">
      <c r="A527" s="1128" t="s">
        <v>28588</v>
      </c>
      <c r="B527" s="1125">
        <f t="shared" ref="B527:Q527" si="113">SUM(B526:B526)</f>
        <v>0</v>
      </c>
      <c r="C527" s="1127">
        <f t="shared" si="113"/>
        <v>26604073</v>
      </c>
      <c r="D527" s="1127">
        <f t="shared" si="113"/>
        <v>259644</v>
      </c>
      <c r="E527" s="1127">
        <f t="shared" si="113"/>
        <v>48302079</v>
      </c>
      <c r="F527" s="1127">
        <f t="shared" si="113"/>
        <v>0</v>
      </c>
      <c r="G527" s="1127">
        <f t="shared" si="113"/>
        <v>267040</v>
      </c>
      <c r="H527" s="1126">
        <f t="shared" si="113"/>
        <v>75432836</v>
      </c>
      <c r="I527" s="1125">
        <f t="shared" si="113"/>
        <v>0</v>
      </c>
      <c r="J527" s="1127">
        <f t="shared" si="113"/>
        <v>0</v>
      </c>
      <c r="K527" s="1127">
        <f t="shared" si="113"/>
        <v>0</v>
      </c>
      <c r="L527" s="1127">
        <f t="shared" si="113"/>
        <v>17077277</v>
      </c>
      <c r="M527" s="1127">
        <f t="shared" si="113"/>
        <v>0</v>
      </c>
      <c r="N527" s="1126">
        <f t="shared" si="113"/>
        <v>17077277</v>
      </c>
      <c r="O527" s="1125">
        <f t="shared" si="113"/>
        <v>0</v>
      </c>
      <c r="P527" s="1126">
        <f t="shared" si="113"/>
        <v>0</v>
      </c>
      <c r="Q527" s="1125">
        <f t="shared" si="113"/>
        <v>92510113</v>
      </c>
      <c r="R527" s="1124">
        <f>Q527/$Q$527</f>
        <v>1</v>
      </c>
    </row>
    <row r="530" spans="1:20" s="1057" customFormat="1" ht="12" x14ac:dyDescent="0.2">
      <c r="A530" s="1057" t="s">
        <v>28538</v>
      </c>
      <c r="T530" s="1097"/>
    </row>
    <row r="531" spans="1:20" s="1057" customFormat="1" ht="12" x14ac:dyDescent="0.2">
      <c r="A531" s="1057" t="s">
        <v>28603</v>
      </c>
      <c r="T531" s="1097"/>
    </row>
    <row r="532" spans="1:20" s="1057" customFormat="1" ht="12" x14ac:dyDescent="0.2">
      <c r="T532" s="1097"/>
    </row>
    <row r="533" spans="1:20" s="1057" customFormat="1" ht="12" x14ac:dyDescent="0.2">
      <c r="T533" s="1097"/>
    </row>
    <row r="534" spans="1:20" s="1057" customFormat="1" ht="12" x14ac:dyDescent="0.2">
      <c r="T534" s="1097"/>
    </row>
    <row r="535" spans="1:20" s="1057" customFormat="1" ht="12" x14ac:dyDescent="0.2">
      <c r="A535" s="1587" t="s">
        <v>28602</v>
      </c>
      <c r="B535" s="1587"/>
      <c r="C535" s="1587"/>
      <c r="D535" s="1587"/>
      <c r="E535" s="1587"/>
      <c r="F535" s="1587"/>
      <c r="G535" s="1587"/>
      <c r="H535" s="1587"/>
      <c r="I535" s="1587"/>
      <c r="J535" s="1587"/>
      <c r="K535" s="1587"/>
      <c r="L535" s="1587"/>
      <c r="M535" s="1587"/>
      <c r="N535" s="1587"/>
      <c r="O535" s="1587"/>
      <c r="P535" s="1587"/>
      <c r="Q535" s="1587"/>
      <c r="R535" s="1587"/>
      <c r="T535" s="1097"/>
    </row>
    <row r="536" spans="1:20" s="1057" customFormat="1" ht="12" x14ac:dyDescent="0.2">
      <c r="A536" s="1587" t="s">
        <v>627</v>
      </c>
      <c r="B536" s="1587"/>
      <c r="C536" s="1587"/>
      <c r="D536" s="1587"/>
      <c r="E536" s="1587"/>
      <c r="F536" s="1587"/>
      <c r="G536" s="1587"/>
      <c r="H536" s="1587"/>
      <c r="I536" s="1587"/>
      <c r="J536" s="1587"/>
      <c r="K536" s="1587"/>
      <c r="L536" s="1587"/>
      <c r="M536" s="1587"/>
      <c r="N536" s="1587"/>
      <c r="O536" s="1587"/>
      <c r="P536" s="1587"/>
      <c r="Q536" s="1587"/>
      <c r="R536" s="1587"/>
      <c r="T536" s="1097"/>
    </row>
    <row r="537" spans="1:20" s="1057" customFormat="1" ht="12" x14ac:dyDescent="0.2">
      <c r="A537" s="1587" t="s">
        <v>28601</v>
      </c>
      <c r="B537" s="1587"/>
      <c r="C537" s="1587"/>
      <c r="D537" s="1587"/>
      <c r="E537" s="1587"/>
      <c r="F537" s="1587"/>
      <c r="G537" s="1587"/>
      <c r="H537" s="1587"/>
      <c r="I537" s="1587"/>
      <c r="J537" s="1587"/>
      <c r="K537" s="1587"/>
      <c r="L537" s="1587"/>
      <c r="M537" s="1587"/>
      <c r="N537" s="1587"/>
      <c r="O537" s="1587"/>
      <c r="P537" s="1587"/>
      <c r="Q537" s="1587"/>
      <c r="R537" s="1587"/>
      <c r="T537" s="1097"/>
    </row>
    <row r="538" spans="1:20" s="1057" customFormat="1" ht="12" x14ac:dyDescent="0.2">
      <c r="A538" s="1587" t="s">
        <v>28534</v>
      </c>
      <c r="B538" s="1587"/>
      <c r="C538" s="1587"/>
      <c r="D538" s="1587"/>
      <c r="E538" s="1587"/>
      <c r="F538" s="1587"/>
      <c r="G538" s="1587"/>
      <c r="H538" s="1587"/>
      <c r="I538" s="1587"/>
      <c r="J538" s="1587"/>
      <c r="K538" s="1587"/>
      <c r="L538" s="1587"/>
      <c r="M538" s="1587"/>
      <c r="N538" s="1587"/>
      <c r="O538" s="1587"/>
      <c r="P538" s="1587"/>
      <c r="Q538" s="1587"/>
      <c r="R538" s="1587"/>
      <c r="T538" s="1097"/>
    </row>
    <row r="539" spans="1:20" s="1057" customFormat="1" ht="12" x14ac:dyDescent="0.2">
      <c r="T539" s="1097"/>
    </row>
    <row r="540" spans="1:20" s="1057" customFormat="1" ht="12" x14ac:dyDescent="0.2">
      <c r="T540" s="1097"/>
    </row>
    <row r="541" spans="1:20" s="1057" customFormat="1" ht="12" x14ac:dyDescent="0.2">
      <c r="T541" s="1097"/>
    </row>
    <row r="542" spans="1:20" s="1057" customFormat="1" ht="12" x14ac:dyDescent="0.2">
      <c r="A542" s="1095" t="s">
        <v>28533</v>
      </c>
      <c r="B542" s="1095" t="s">
        <v>44</v>
      </c>
      <c r="C542" s="1095"/>
      <c r="D542" s="1095"/>
      <c r="E542" s="1095"/>
      <c r="F542" s="1095"/>
      <c r="G542" s="1095"/>
      <c r="H542" s="1095"/>
      <c r="I542" s="1095"/>
      <c r="J542" s="1095"/>
      <c r="K542" s="1095"/>
      <c r="L542" s="1095"/>
      <c r="T542" s="1097"/>
    </row>
    <row r="543" spans="1:20" s="1057" customFormat="1" ht="12.75" thickBot="1" x14ac:dyDescent="0.25">
      <c r="A543" s="1092" t="s">
        <v>28532</v>
      </c>
      <c r="B543" s="1092" t="s">
        <v>28540</v>
      </c>
      <c r="C543" s="1092"/>
      <c r="D543" s="1092"/>
      <c r="E543" s="1092"/>
      <c r="F543" s="1092"/>
      <c r="G543" s="1092"/>
      <c r="H543" s="1092"/>
      <c r="I543" s="1092"/>
      <c r="J543" s="1092"/>
      <c r="K543" s="1092"/>
      <c r="L543" s="1092"/>
      <c r="T543" s="1097"/>
    </row>
    <row r="544" spans="1:20" s="1142" customFormat="1" ht="28.35" customHeight="1" thickBot="1" x14ac:dyDescent="0.25">
      <c r="A544" s="1595" t="s">
        <v>28599</v>
      </c>
      <c r="B544" s="1597" t="s">
        <v>28570</v>
      </c>
      <c r="C544" s="1598"/>
      <c r="D544" s="1598"/>
      <c r="E544" s="1598"/>
      <c r="F544" s="1598"/>
      <c r="G544" s="1598"/>
      <c r="H544" s="1599"/>
      <c r="I544" s="1600" t="s">
        <v>28563</v>
      </c>
      <c r="J544" s="1601"/>
      <c r="K544" s="1601"/>
      <c r="L544" s="1601"/>
      <c r="M544" s="1601"/>
      <c r="N544" s="1602"/>
      <c r="O544" s="1597" t="s">
        <v>28557</v>
      </c>
      <c r="P544" s="1599"/>
      <c r="Q544" s="1597" t="s">
        <v>4</v>
      </c>
      <c r="R544" s="1599"/>
    </row>
    <row r="545" spans="1:20" s="1136" customFormat="1" ht="109.5" customHeight="1" thickBot="1" x14ac:dyDescent="0.25">
      <c r="A545" s="1596"/>
      <c r="B545" s="1140" t="s">
        <v>28569</v>
      </c>
      <c r="C545" s="1141" t="s">
        <v>28568</v>
      </c>
      <c r="D545" s="1141" t="s">
        <v>28567</v>
      </c>
      <c r="E545" s="1141" t="s">
        <v>28566</v>
      </c>
      <c r="F545" s="1141" t="s">
        <v>28598</v>
      </c>
      <c r="G545" s="1141" t="s">
        <v>28597</v>
      </c>
      <c r="H545" s="1139" t="s">
        <v>28596</v>
      </c>
      <c r="I545" s="1140" t="s">
        <v>28562</v>
      </c>
      <c r="J545" s="1141" t="s">
        <v>28595</v>
      </c>
      <c r="K545" s="1141" t="s">
        <v>28594</v>
      </c>
      <c r="L545" s="1141" t="s">
        <v>28559</v>
      </c>
      <c r="M545" s="1141" t="s">
        <v>28558</v>
      </c>
      <c r="N545" s="1139" t="s">
        <v>28593</v>
      </c>
      <c r="O545" s="1140" t="s">
        <v>28556</v>
      </c>
      <c r="P545" s="1139" t="s">
        <v>28592</v>
      </c>
      <c r="Q545" s="1138" t="s">
        <v>28591</v>
      </c>
      <c r="R545" s="1137" t="s">
        <v>28590</v>
      </c>
    </row>
    <row r="546" spans="1:20" ht="25.5" customHeight="1" thickBot="1" x14ac:dyDescent="0.25">
      <c r="A546" s="1135" t="s">
        <v>28605</v>
      </c>
      <c r="B546" s="1132"/>
      <c r="C546" s="1134">
        <v>26604073</v>
      </c>
      <c r="D546" s="1134">
        <v>259644</v>
      </c>
      <c r="E546" s="1134">
        <v>8700199</v>
      </c>
      <c r="F546" s="1134"/>
      <c r="G546" s="1134">
        <v>267040</v>
      </c>
      <c r="H546" s="1133">
        <f>SUM(B546:G546)</f>
        <v>35830956</v>
      </c>
      <c r="I546" s="1132"/>
      <c r="J546" s="1134"/>
      <c r="K546" s="1134"/>
      <c r="L546" s="1134"/>
      <c r="M546" s="1134"/>
      <c r="N546" s="1133">
        <f>SUM(J546:M546)</f>
        <v>0</v>
      </c>
      <c r="O546" s="1132"/>
      <c r="P546" s="1131">
        <f>O546</f>
        <v>0</v>
      </c>
      <c r="Q546" s="1130">
        <f>H546+N546+P546</f>
        <v>35830956</v>
      </c>
      <c r="R546" s="1129">
        <f>Q546/$Q$547</f>
        <v>1</v>
      </c>
    </row>
    <row r="547" spans="1:20" ht="13.5" customHeight="1" thickBot="1" x14ac:dyDescent="0.25">
      <c r="A547" s="1128" t="s">
        <v>28588</v>
      </c>
      <c r="B547" s="1125">
        <f t="shared" ref="B547:Q547" si="114">SUM(B546:B546)</f>
        <v>0</v>
      </c>
      <c r="C547" s="1127">
        <f t="shared" si="114"/>
        <v>26604073</v>
      </c>
      <c r="D547" s="1127">
        <f t="shared" si="114"/>
        <v>259644</v>
      </c>
      <c r="E547" s="1127">
        <f t="shared" si="114"/>
        <v>8700199</v>
      </c>
      <c r="F547" s="1127">
        <f t="shared" si="114"/>
        <v>0</v>
      </c>
      <c r="G547" s="1127">
        <f t="shared" si="114"/>
        <v>267040</v>
      </c>
      <c r="H547" s="1126">
        <f t="shared" si="114"/>
        <v>35830956</v>
      </c>
      <c r="I547" s="1125">
        <f t="shared" si="114"/>
        <v>0</v>
      </c>
      <c r="J547" s="1127">
        <f t="shared" si="114"/>
        <v>0</v>
      </c>
      <c r="K547" s="1127">
        <f t="shared" si="114"/>
        <v>0</v>
      </c>
      <c r="L547" s="1127">
        <f t="shared" si="114"/>
        <v>0</v>
      </c>
      <c r="M547" s="1127">
        <f t="shared" si="114"/>
        <v>0</v>
      </c>
      <c r="N547" s="1126">
        <f t="shared" si="114"/>
        <v>0</v>
      </c>
      <c r="O547" s="1125">
        <f t="shared" si="114"/>
        <v>0</v>
      </c>
      <c r="P547" s="1126">
        <f t="shared" si="114"/>
        <v>0</v>
      </c>
      <c r="Q547" s="1125">
        <f t="shared" si="114"/>
        <v>35830956</v>
      </c>
      <c r="R547" s="1124">
        <f>Q547/$Q$547</f>
        <v>1</v>
      </c>
    </row>
    <row r="550" spans="1:20" s="1057" customFormat="1" ht="12" x14ac:dyDescent="0.2">
      <c r="A550" s="1057" t="s">
        <v>28538</v>
      </c>
      <c r="T550" s="1097"/>
    </row>
    <row r="551" spans="1:20" s="1057" customFormat="1" ht="12" x14ac:dyDescent="0.2">
      <c r="A551" s="1057" t="s">
        <v>28603</v>
      </c>
      <c r="T551" s="1097"/>
    </row>
    <row r="552" spans="1:20" s="1057" customFormat="1" ht="12" x14ac:dyDescent="0.2">
      <c r="T552" s="1097"/>
    </row>
    <row r="553" spans="1:20" s="1057" customFormat="1" ht="12" x14ac:dyDescent="0.2">
      <c r="T553" s="1097"/>
    </row>
    <row r="554" spans="1:20" s="1057" customFormat="1" ht="12" x14ac:dyDescent="0.2">
      <c r="T554" s="1097"/>
    </row>
    <row r="555" spans="1:20" s="1057" customFormat="1" ht="12" x14ac:dyDescent="0.2">
      <c r="A555" s="1587" t="s">
        <v>28602</v>
      </c>
      <c r="B555" s="1587"/>
      <c r="C555" s="1587"/>
      <c r="D555" s="1587"/>
      <c r="E555" s="1587"/>
      <c r="F555" s="1587"/>
      <c r="G555" s="1587"/>
      <c r="H555" s="1587"/>
      <c r="I555" s="1587"/>
      <c r="J555" s="1587"/>
      <c r="K555" s="1587"/>
      <c r="L555" s="1587"/>
      <c r="M555" s="1587"/>
      <c r="N555" s="1587"/>
      <c r="O555" s="1587"/>
      <c r="P555" s="1587"/>
      <c r="Q555" s="1587"/>
      <c r="R555" s="1587"/>
      <c r="T555" s="1097"/>
    </row>
    <row r="556" spans="1:20" s="1057" customFormat="1" ht="12" x14ac:dyDescent="0.2">
      <c r="A556" s="1587" t="s">
        <v>627</v>
      </c>
      <c r="B556" s="1587"/>
      <c r="C556" s="1587"/>
      <c r="D556" s="1587"/>
      <c r="E556" s="1587"/>
      <c r="F556" s="1587"/>
      <c r="G556" s="1587"/>
      <c r="H556" s="1587"/>
      <c r="I556" s="1587"/>
      <c r="J556" s="1587"/>
      <c r="K556" s="1587"/>
      <c r="L556" s="1587"/>
      <c r="M556" s="1587"/>
      <c r="N556" s="1587"/>
      <c r="O556" s="1587"/>
      <c r="P556" s="1587"/>
      <c r="Q556" s="1587"/>
      <c r="R556" s="1587"/>
      <c r="T556" s="1097"/>
    </row>
    <row r="557" spans="1:20" s="1057" customFormat="1" ht="12" x14ac:dyDescent="0.2">
      <c r="A557" s="1587" t="s">
        <v>28601</v>
      </c>
      <c r="B557" s="1587"/>
      <c r="C557" s="1587"/>
      <c r="D557" s="1587"/>
      <c r="E557" s="1587"/>
      <c r="F557" s="1587"/>
      <c r="G557" s="1587"/>
      <c r="H557" s="1587"/>
      <c r="I557" s="1587"/>
      <c r="J557" s="1587"/>
      <c r="K557" s="1587"/>
      <c r="L557" s="1587"/>
      <c r="M557" s="1587"/>
      <c r="N557" s="1587"/>
      <c r="O557" s="1587"/>
      <c r="P557" s="1587"/>
      <c r="Q557" s="1587"/>
      <c r="R557" s="1587"/>
      <c r="T557" s="1097"/>
    </row>
    <row r="558" spans="1:20" s="1057" customFormat="1" ht="12" x14ac:dyDescent="0.2">
      <c r="A558" s="1587" t="s">
        <v>28534</v>
      </c>
      <c r="B558" s="1587"/>
      <c r="C558" s="1587"/>
      <c r="D558" s="1587"/>
      <c r="E558" s="1587"/>
      <c r="F558" s="1587"/>
      <c r="G558" s="1587"/>
      <c r="H558" s="1587"/>
      <c r="I558" s="1587"/>
      <c r="J558" s="1587"/>
      <c r="K558" s="1587"/>
      <c r="L558" s="1587"/>
      <c r="M558" s="1587"/>
      <c r="N558" s="1587"/>
      <c r="O558" s="1587"/>
      <c r="P558" s="1587"/>
      <c r="Q558" s="1587"/>
      <c r="R558" s="1587"/>
      <c r="T558" s="1097"/>
    </row>
    <row r="559" spans="1:20" s="1057" customFormat="1" ht="12" x14ac:dyDescent="0.2">
      <c r="T559" s="1097"/>
    </row>
    <row r="560" spans="1:20" s="1057" customFormat="1" ht="12" x14ac:dyDescent="0.2">
      <c r="T560" s="1097"/>
    </row>
    <row r="561" spans="1:20" s="1057" customFormat="1" ht="12" x14ac:dyDescent="0.2">
      <c r="T561" s="1097"/>
    </row>
    <row r="562" spans="1:20" s="1057" customFormat="1" ht="12" x14ac:dyDescent="0.2">
      <c r="A562" s="1095" t="s">
        <v>28533</v>
      </c>
      <c r="B562" s="1095" t="s">
        <v>44</v>
      </c>
      <c r="C562" s="1095"/>
      <c r="D562" s="1095"/>
      <c r="E562" s="1095"/>
      <c r="F562" s="1095"/>
      <c r="G562" s="1095"/>
      <c r="H562" s="1095"/>
      <c r="I562" s="1095"/>
      <c r="J562" s="1095"/>
      <c r="K562" s="1095"/>
      <c r="L562" s="1095"/>
      <c r="T562" s="1097"/>
    </row>
    <row r="563" spans="1:20" s="1057" customFormat="1" ht="12.75" thickBot="1" x14ac:dyDescent="0.25">
      <c r="A563" s="1092" t="s">
        <v>28532</v>
      </c>
      <c r="B563" s="1092" t="s">
        <v>28539</v>
      </c>
      <c r="C563" s="1092"/>
      <c r="D563" s="1092"/>
      <c r="E563" s="1092"/>
      <c r="F563" s="1092"/>
      <c r="G563" s="1092"/>
      <c r="H563" s="1092"/>
      <c r="I563" s="1092"/>
      <c r="J563" s="1092"/>
      <c r="K563" s="1092"/>
      <c r="L563" s="1092"/>
      <c r="T563" s="1097"/>
    </row>
    <row r="564" spans="1:20" s="1142" customFormat="1" ht="28.35" customHeight="1" thickBot="1" x14ac:dyDescent="0.25">
      <c r="A564" s="1595" t="s">
        <v>28599</v>
      </c>
      <c r="B564" s="1597" t="s">
        <v>28570</v>
      </c>
      <c r="C564" s="1598"/>
      <c r="D564" s="1598"/>
      <c r="E564" s="1598"/>
      <c r="F564" s="1598"/>
      <c r="G564" s="1598"/>
      <c r="H564" s="1599"/>
      <c r="I564" s="1600" t="s">
        <v>28563</v>
      </c>
      <c r="J564" s="1601"/>
      <c r="K564" s="1601"/>
      <c r="L564" s="1601"/>
      <c r="M564" s="1601"/>
      <c r="N564" s="1602"/>
      <c r="O564" s="1597" t="s">
        <v>28557</v>
      </c>
      <c r="P564" s="1599"/>
      <c r="Q564" s="1597" t="s">
        <v>4</v>
      </c>
      <c r="R564" s="1599"/>
    </row>
    <row r="565" spans="1:20" s="1136" customFormat="1" ht="109.5" customHeight="1" thickBot="1" x14ac:dyDescent="0.25">
      <c r="A565" s="1596"/>
      <c r="B565" s="1140" t="s">
        <v>28569</v>
      </c>
      <c r="C565" s="1141" t="s">
        <v>28568</v>
      </c>
      <c r="D565" s="1141" t="s">
        <v>28567</v>
      </c>
      <c r="E565" s="1141" t="s">
        <v>28566</v>
      </c>
      <c r="F565" s="1141" t="s">
        <v>28598</v>
      </c>
      <c r="G565" s="1141" t="s">
        <v>28597</v>
      </c>
      <c r="H565" s="1139" t="s">
        <v>28596</v>
      </c>
      <c r="I565" s="1140" t="s">
        <v>28562</v>
      </c>
      <c r="J565" s="1141" t="s">
        <v>28595</v>
      </c>
      <c r="K565" s="1141" t="s">
        <v>28594</v>
      </c>
      <c r="L565" s="1141" t="s">
        <v>28559</v>
      </c>
      <c r="M565" s="1141" t="s">
        <v>28558</v>
      </c>
      <c r="N565" s="1139" t="s">
        <v>28593</v>
      </c>
      <c r="O565" s="1140" t="s">
        <v>28556</v>
      </c>
      <c r="P565" s="1139" t="s">
        <v>28592</v>
      </c>
      <c r="Q565" s="1138" t="s">
        <v>28591</v>
      </c>
      <c r="R565" s="1137" t="s">
        <v>28590</v>
      </c>
    </row>
    <row r="566" spans="1:20" ht="19.5" customHeight="1" thickBot="1" x14ac:dyDescent="0.25">
      <c r="A566" s="1135" t="s">
        <v>28605</v>
      </c>
      <c r="B566" s="1132"/>
      <c r="C566" s="1134"/>
      <c r="D566" s="1134"/>
      <c r="E566" s="1134">
        <v>39599684</v>
      </c>
      <c r="F566" s="1134"/>
      <c r="G566" s="1134"/>
      <c r="H566" s="1133">
        <f>SUM(B566:G566)</f>
        <v>39599684</v>
      </c>
      <c r="I566" s="1132"/>
      <c r="J566" s="1134"/>
      <c r="K566" s="1134"/>
      <c r="L566" s="1134">
        <v>2014214</v>
      </c>
      <c r="M566" s="1134"/>
      <c r="N566" s="1133">
        <f>SUM(J566:M566)</f>
        <v>2014214</v>
      </c>
      <c r="O566" s="1132"/>
      <c r="P566" s="1131">
        <f>O566</f>
        <v>0</v>
      </c>
      <c r="Q566" s="1130">
        <f>H566+N566+P566</f>
        <v>41613898</v>
      </c>
      <c r="R566" s="1129">
        <f>Q566/$Q$567</f>
        <v>1</v>
      </c>
    </row>
    <row r="567" spans="1:20" ht="13.5" customHeight="1" thickBot="1" x14ac:dyDescent="0.25">
      <c r="A567" s="1128" t="s">
        <v>28588</v>
      </c>
      <c r="B567" s="1125">
        <f t="shared" ref="B567:Q567" si="115">SUM(B566:B566)</f>
        <v>0</v>
      </c>
      <c r="C567" s="1127">
        <f t="shared" si="115"/>
        <v>0</v>
      </c>
      <c r="D567" s="1127">
        <f t="shared" si="115"/>
        <v>0</v>
      </c>
      <c r="E567" s="1127">
        <f t="shared" si="115"/>
        <v>39599684</v>
      </c>
      <c r="F567" s="1127">
        <f t="shared" si="115"/>
        <v>0</v>
      </c>
      <c r="G567" s="1127">
        <f t="shared" si="115"/>
        <v>0</v>
      </c>
      <c r="H567" s="1126">
        <f t="shared" si="115"/>
        <v>39599684</v>
      </c>
      <c r="I567" s="1125">
        <f t="shared" si="115"/>
        <v>0</v>
      </c>
      <c r="J567" s="1127">
        <f t="shared" si="115"/>
        <v>0</v>
      </c>
      <c r="K567" s="1127">
        <f t="shared" si="115"/>
        <v>0</v>
      </c>
      <c r="L567" s="1127">
        <f t="shared" si="115"/>
        <v>2014214</v>
      </c>
      <c r="M567" s="1127">
        <f t="shared" si="115"/>
        <v>0</v>
      </c>
      <c r="N567" s="1126">
        <f t="shared" si="115"/>
        <v>2014214</v>
      </c>
      <c r="O567" s="1125">
        <f t="shared" si="115"/>
        <v>0</v>
      </c>
      <c r="P567" s="1126">
        <f t="shared" si="115"/>
        <v>0</v>
      </c>
      <c r="Q567" s="1125">
        <f t="shared" si="115"/>
        <v>41613898</v>
      </c>
      <c r="R567" s="1124">
        <f>Q567/$Q$567</f>
        <v>1</v>
      </c>
    </row>
    <row r="570" spans="1:20" s="1057" customFormat="1" ht="12" x14ac:dyDescent="0.2">
      <c r="A570" s="1057" t="s">
        <v>28538</v>
      </c>
      <c r="T570" s="1097"/>
    </row>
    <row r="571" spans="1:20" s="1057" customFormat="1" ht="12" x14ac:dyDescent="0.2">
      <c r="A571" s="1057" t="s">
        <v>28603</v>
      </c>
      <c r="T571" s="1097"/>
    </row>
    <row r="572" spans="1:20" s="1057" customFormat="1" ht="12" x14ac:dyDescent="0.2">
      <c r="T572" s="1097"/>
    </row>
    <row r="573" spans="1:20" s="1057" customFormat="1" ht="12" x14ac:dyDescent="0.2">
      <c r="T573" s="1097"/>
    </row>
    <row r="574" spans="1:20" s="1057" customFormat="1" ht="12" x14ac:dyDescent="0.2">
      <c r="T574" s="1097"/>
    </row>
    <row r="575" spans="1:20" s="1057" customFormat="1" ht="12" x14ac:dyDescent="0.2">
      <c r="A575" s="1587" t="s">
        <v>28602</v>
      </c>
      <c r="B575" s="1587"/>
      <c r="C575" s="1587"/>
      <c r="D575" s="1587"/>
      <c r="E575" s="1587"/>
      <c r="F575" s="1587"/>
      <c r="G575" s="1587"/>
      <c r="H575" s="1587"/>
      <c r="I575" s="1587"/>
      <c r="J575" s="1587"/>
      <c r="K575" s="1587"/>
      <c r="L575" s="1587"/>
      <c r="M575" s="1587"/>
      <c r="N575" s="1587"/>
      <c r="O575" s="1587"/>
      <c r="P575" s="1587"/>
      <c r="Q575" s="1587"/>
      <c r="R575" s="1587"/>
      <c r="T575" s="1097"/>
    </row>
    <row r="576" spans="1:20" s="1057" customFormat="1" ht="12" x14ac:dyDescent="0.2">
      <c r="A576" s="1587" t="s">
        <v>627</v>
      </c>
      <c r="B576" s="1587"/>
      <c r="C576" s="1587"/>
      <c r="D576" s="1587"/>
      <c r="E576" s="1587"/>
      <c r="F576" s="1587"/>
      <c r="G576" s="1587"/>
      <c r="H576" s="1587"/>
      <c r="I576" s="1587"/>
      <c r="J576" s="1587"/>
      <c r="K576" s="1587"/>
      <c r="L576" s="1587"/>
      <c r="M576" s="1587"/>
      <c r="N576" s="1587"/>
      <c r="O576" s="1587"/>
      <c r="P576" s="1587"/>
      <c r="Q576" s="1587"/>
      <c r="R576" s="1587"/>
      <c r="T576" s="1097"/>
    </row>
    <row r="577" spans="1:20" s="1057" customFormat="1" ht="12" x14ac:dyDescent="0.2">
      <c r="A577" s="1587" t="s">
        <v>28601</v>
      </c>
      <c r="B577" s="1587"/>
      <c r="C577" s="1587"/>
      <c r="D577" s="1587"/>
      <c r="E577" s="1587"/>
      <c r="F577" s="1587"/>
      <c r="G577" s="1587"/>
      <c r="H577" s="1587"/>
      <c r="I577" s="1587"/>
      <c r="J577" s="1587"/>
      <c r="K577" s="1587"/>
      <c r="L577" s="1587"/>
      <c r="M577" s="1587"/>
      <c r="N577" s="1587"/>
      <c r="O577" s="1587"/>
      <c r="P577" s="1587"/>
      <c r="Q577" s="1587"/>
      <c r="R577" s="1587"/>
      <c r="T577" s="1097"/>
    </row>
    <row r="578" spans="1:20" s="1057" customFormat="1" ht="12" x14ac:dyDescent="0.2">
      <c r="A578" s="1587" t="s">
        <v>28534</v>
      </c>
      <c r="B578" s="1587"/>
      <c r="C578" s="1587"/>
      <c r="D578" s="1587"/>
      <c r="E578" s="1587"/>
      <c r="F578" s="1587"/>
      <c r="G578" s="1587"/>
      <c r="H578" s="1587"/>
      <c r="I578" s="1587"/>
      <c r="J578" s="1587"/>
      <c r="K578" s="1587"/>
      <c r="L578" s="1587"/>
      <c r="M578" s="1587"/>
      <c r="N578" s="1587"/>
      <c r="O578" s="1587"/>
      <c r="P578" s="1587"/>
      <c r="Q578" s="1587"/>
      <c r="R578" s="1587"/>
      <c r="T578" s="1097"/>
    </row>
    <row r="579" spans="1:20" s="1057" customFormat="1" ht="12" x14ac:dyDescent="0.2">
      <c r="T579" s="1097"/>
    </row>
    <row r="580" spans="1:20" s="1057" customFormat="1" ht="12" x14ac:dyDescent="0.2">
      <c r="T580" s="1097"/>
    </row>
    <row r="581" spans="1:20" s="1057" customFormat="1" ht="12" x14ac:dyDescent="0.2">
      <c r="T581" s="1097"/>
    </row>
    <row r="582" spans="1:20" s="1057" customFormat="1" ht="12" x14ac:dyDescent="0.2">
      <c r="A582" s="1095" t="s">
        <v>28533</v>
      </c>
      <c r="B582" s="1095" t="s">
        <v>44</v>
      </c>
      <c r="C582" s="1095"/>
      <c r="D582" s="1095"/>
      <c r="E582" s="1095"/>
      <c r="F582" s="1095"/>
      <c r="G582" s="1095"/>
      <c r="H582" s="1095"/>
      <c r="I582" s="1095"/>
      <c r="J582" s="1095"/>
      <c r="K582" s="1095"/>
      <c r="L582" s="1095"/>
      <c r="T582" s="1097"/>
    </row>
    <row r="583" spans="1:20" s="1057" customFormat="1" ht="12.75" thickBot="1" x14ac:dyDescent="0.25">
      <c r="A583" s="1092" t="s">
        <v>28532</v>
      </c>
      <c r="B583" s="1092" t="s">
        <v>28531</v>
      </c>
      <c r="C583" s="1092"/>
      <c r="D583" s="1092"/>
      <c r="E583" s="1092"/>
      <c r="F583" s="1092"/>
      <c r="G583" s="1092"/>
      <c r="H583" s="1092"/>
      <c r="I583" s="1092"/>
      <c r="J583" s="1092"/>
      <c r="K583" s="1092"/>
      <c r="L583" s="1092"/>
      <c r="T583" s="1097"/>
    </row>
    <row r="584" spans="1:20" s="1142" customFormat="1" ht="28.35" customHeight="1" thickBot="1" x14ac:dyDescent="0.25">
      <c r="A584" s="1595" t="s">
        <v>28599</v>
      </c>
      <c r="B584" s="1597" t="s">
        <v>28570</v>
      </c>
      <c r="C584" s="1598"/>
      <c r="D584" s="1598"/>
      <c r="E584" s="1598"/>
      <c r="F584" s="1598"/>
      <c r="G584" s="1598"/>
      <c r="H584" s="1599"/>
      <c r="I584" s="1600" t="s">
        <v>28563</v>
      </c>
      <c r="J584" s="1601"/>
      <c r="K584" s="1601"/>
      <c r="L584" s="1601"/>
      <c r="M584" s="1601"/>
      <c r="N584" s="1602"/>
      <c r="O584" s="1597" t="s">
        <v>28557</v>
      </c>
      <c r="P584" s="1599"/>
      <c r="Q584" s="1597" t="s">
        <v>4</v>
      </c>
      <c r="R584" s="1599"/>
    </row>
    <row r="585" spans="1:20" s="1136" customFormat="1" ht="109.5" customHeight="1" thickBot="1" x14ac:dyDescent="0.25">
      <c r="A585" s="1596"/>
      <c r="B585" s="1140" t="s">
        <v>28569</v>
      </c>
      <c r="C585" s="1141" t="s">
        <v>28568</v>
      </c>
      <c r="D585" s="1141" t="s">
        <v>28567</v>
      </c>
      <c r="E585" s="1141" t="s">
        <v>28566</v>
      </c>
      <c r="F585" s="1141" t="s">
        <v>28598</v>
      </c>
      <c r="G585" s="1141" t="s">
        <v>28597</v>
      </c>
      <c r="H585" s="1139" t="s">
        <v>28596</v>
      </c>
      <c r="I585" s="1140" t="s">
        <v>28562</v>
      </c>
      <c r="J585" s="1141" t="s">
        <v>28595</v>
      </c>
      <c r="K585" s="1141" t="s">
        <v>28594</v>
      </c>
      <c r="L585" s="1141" t="s">
        <v>28559</v>
      </c>
      <c r="M585" s="1141" t="s">
        <v>28558</v>
      </c>
      <c r="N585" s="1139" t="s">
        <v>28593</v>
      </c>
      <c r="O585" s="1140" t="s">
        <v>28556</v>
      </c>
      <c r="P585" s="1139" t="s">
        <v>28592</v>
      </c>
      <c r="Q585" s="1138" t="s">
        <v>28591</v>
      </c>
      <c r="R585" s="1137" t="s">
        <v>28590</v>
      </c>
    </row>
    <row r="586" spans="1:20" ht="19.5" customHeight="1" thickBot="1" x14ac:dyDescent="0.25">
      <c r="A586" s="1135" t="s">
        <v>28605</v>
      </c>
      <c r="B586" s="1132"/>
      <c r="C586" s="1134"/>
      <c r="D586" s="1134"/>
      <c r="E586" s="1134"/>
      <c r="F586" s="1134"/>
      <c r="G586" s="1134"/>
      <c r="H586" s="1133">
        <f>SUM(B586:G586)</f>
        <v>0</v>
      </c>
      <c r="I586" s="1132"/>
      <c r="J586" s="1134"/>
      <c r="K586" s="1134"/>
      <c r="L586" s="1134">
        <v>15063063</v>
      </c>
      <c r="M586" s="1134"/>
      <c r="N586" s="1133">
        <f>SUM(J586:M586)</f>
        <v>15063063</v>
      </c>
      <c r="O586" s="1132"/>
      <c r="P586" s="1131">
        <f>O586</f>
        <v>0</v>
      </c>
      <c r="Q586" s="1130">
        <f>H586+N586+P586</f>
        <v>15063063</v>
      </c>
      <c r="R586" s="1129">
        <f>Q586/$Q$587</f>
        <v>1</v>
      </c>
    </row>
    <row r="587" spans="1:20" ht="13.5" customHeight="1" thickBot="1" x14ac:dyDescent="0.25">
      <c r="A587" s="1128" t="s">
        <v>28588</v>
      </c>
      <c r="B587" s="1125">
        <f t="shared" ref="B587:Q587" si="116">SUM(B586:B586)</f>
        <v>0</v>
      </c>
      <c r="C587" s="1127">
        <f t="shared" si="116"/>
        <v>0</v>
      </c>
      <c r="D587" s="1127">
        <f t="shared" si="116"/>
        <v>0</v>
      </c>
      <c r="E587" s="1127">
        <f t="shared" si="116"/>
        <v>0</v>
      </c>
      <c r="F587" s="1127">
        <f t="shared" si="116"/>
        <v>0</v>
      </c>
      <c r="G587" s="1127">
        <f t="shared" si="116"/>
        <v>0</v>
      </c>
      <c r="H587" s="1126">
        <f t="shared" si="116"/>
        <v>0</v>
      </c>
      <c r="I587" s="1125">
        <f t="shared" si="116"/>
        <v>0</v>
      </c>
      <c r="J587" s="1127">
        <f t="shared" si="116"/>
        <v>0</v>
      </c>
      <c r="K587" s="1127">
        <f t="shared" si="116"/>
        <v>0</v>
      </c>
      <c r="L587" s="1127">
        <f t="shared" si="116"/>
        <v>15063063</v>
      </c>
      <c r="M587" s="1127">
        <f t="shared" si="116"/>
        <v>0</v>
      </c>
      <c r="N587" s="1126">
        <f t="shared" si="116"/>
        <v>15063063</v>
      </c>
      <c r="O587" s="1125">
        <f t="shared" si="116"/>
        <v>0</v>
      </c>
      <c r="P587" s="1126">
        <f t="shared" si="116"/>
        <v>0</v>
      </c>
      <c r="Q587" s="1125">
        <f t="shared" si="116"/>
        <v>15063063</v>
      </c>
      <c r="R587" s="1124">
        <f>Q587/$Q$587</f>
        <v>1</v>
      </c>
    </row>
    <row r="590" spans="1:20" s="1057" customFormat="1" ht="12" x14ac:dyDescent="0.2">
      <c r="A590" s="1057" t="s">
        <v>28538</v>
      </c>
      <c r="T590" s="1097"/>
    </row>
    <row r="591" spans="1:20" s="1057" customFormat="1" ht="12" x14ac:dyDescent="0.2">
      <c r="A591" s="1057" t="s">
        <v>28603</v>
      </c>
      <c r="T591" s="1097"/>
    </row>
    <row r="592" spans="1:20" s="1057" customFormat="1" ht="12" x14ac:dyDescent="0.2">
      <c r="T592" s="1097"/>
    </row>
    <row r="593" spans="1:20" s="1057" customFormat="1" ht="12" x14ac:dyDescent="0.2">
      <c r="T593" s="1097"/>
    </row>
    <row r="594" spans="1:20" s="1057" customFormat="1" ht="12" x14ac:dyDescent="0.2">
      <c r="T594" s="1097"/>
    </row>
    <row r="595" spans="1:20" s="1057" customFormat="1" ht="12" x14ac:dyDescent="0.2">
      <c r="A595" s="1587" t="s">
        <v>28602</v>
      </c>
      <c r="B595" s="1587"/>
      <c r="C595" s="1587"/>
      <c r="D595" s="1587"/>
      <c r="E595" s="1587"/>
      <c r="F595" s="1587"/>
      <c r="G595" s="1587"/>
      <c r="H595" s="1587"/>
      <c r="I595" s="1587"/>
      <c r="J595" s="1587"/>
      <c r="K595" s="1587"/>
      <c r="L595" s="1587"/>
      <c r="M595" s="1587"/>
      <c r="N595" s="1587"/>
      <c r="O595" s="1587"/>
      <c r="P595" s="1587"/>
      <c r="Q595" s="1587"/>
      <c r="R595" s="1587"/>
      <c r="T595" s="1097"/>
    </row>
    <row r="596" spans="1:20" s="1057" customFormat="1" ht="12" x14ac:dyDescent="0.2">
      <c r="A596" s="1587" t="s">
        <v>627</v>
      </c>
      <c r="B596" s="1587"/>
      <c r="C596" s="1587"/>
      <c r="D596" s="1587"/>
      <c r="E596" s="1587"/>
      <c r="F596" s="1587"/>
      <c r="G596" s="1587"/>
      <c r="H596" s="1587"/>
      <c r="I596" s="1587"/>
      <c r="J596" s="1587"/>
      <c r="K596" s="1587"/>
      <c r="L596" s="1587"/>
      <c r="M596" s="1587"/>
      <c r="N596" s="1587"/>
      <c r="O596" s="1587"/>
      <c r="P596" s="1587"/>
      <c r="Q596" s="1587"/>
      <c r="R596" s="1587"/>
      <c r="T596" s="1097"/>
    </row>
    <row r="597" spans="1:20" s="1057" customFormat="1" ht="12" x14ac:dyDescent="0.2">
      <c r="A597" s="1587" t="s">
        <v>28601</v>
      </c>
      <c r="B597" s="1587"/>
      <c r="C597" s="1587"/>
      <c r="D597" s="1587"/>
      <c r="E597" s="1587"/>
      <c r="F597" s="1587"/>
      <c r="G597" s="1587"/>
      <c r="H597" s="1587"/>
      <c r="I597" s="1587"/>
      <c r="J597" s="1587"/>
      <c r="K597" s="1587"/>
      <c r="L597" s="1587"/>
      <c r="M597" s="1587"/>
      <c r="N597" s="1587"/>
      <c r="O597" s="1587"/>
      <c r="P597" s="1587"/>
      <c r="Q597" s="1587"/>
      <c r="R597" s="1587"/>
      <c r="T597" s="1097"/>
    </row>
    <row r="598" spans="1:20" s="1057" customFormat="1" ht="12" x14ac:dyDescent="0.2">
      <c r="A598" s="1587" t="s">
        <v>28534</v>
      </c>
      <c r="B598" s="1587"/>
      <c r="C598" s="1587"/>
      <c r="D598" s="1587"/>
      <c r="E598" s="1587"/>
      <c r="F598" s="1587"/>
      <c r="G598" s="1587"/>
      <c r="H598" s="1587"/>
      <c r="I598" s="1587"/>
      <c r="J598" s="1587"/>
      <c r="K598" s="1587"/>
      <c r="L598" s="1587"/>
      <c r="M598" s="1587"/>
      <c r="N598" s="1587"/>
      <c r="O598" s="1587"/>
      <c r="P598" s="1587"/>
      <c r="Q598" s="1587"/>
      <c r="R598" s="1587"/>
      <c r="T598" s="1097"/>
    </row>
    <row r="599" spans="1:20" s="1057" customFormat="1" ht="12" x14ac:dyDescent="0.2">
      <c r="T599" s="1097"/>
    </row>
    <row r="600" spans="1:20" s="1057" customFormat="1" ht="12" x14ac:dyDescent="0.2">
      <c r="T600" s="1097"/>
    </row>
    <row r="601" spans="1:20" s="1057" customFormat="1" ht="12" x14ac:dyDescent="0.2">
      <c r="T601" s="1097"/>
    </row>
    <row r="602" spans="1:20" s="1057" customFormat="1" ht="12" x14ac:dyDescent="0.2">
      <c r="A602" s="1095" t="s">
        <v>28533</v>
      </c>
      <c r="B602" s="1095" t="s">
        <v>44</v>
      </c>
      <c r="C602" s="1095"/>
      <c r="D602" s="1095"/>
      <c r="E602" s="1095"/>
      <c r="F602" s="1095"/>
      <c r="G602" s="1095"/>
      <c r="H602" s="1095"/>
      <c r="I602" s="1095"/>
      <c r="J602" s="1095"/>
      <c r="K602" s="1095"/>
      <c r="L602" s="1095"/>
      <c r="T602" s="1097"/>
    </row>
    <row r="603" spans="1:20" s="1057" customFormat="1" ht="12.75" thickBot="1" x14ac:dyDescent="0.25">
      <c r="A603" s="1092" t="s">
        <v>28532</v>
      </c>
      <c r="B603" s="1092" t="s">
        <v>28546</v>
      </c>
      <c r="C603" s="1092"/>
      <c r="D603" s="1092"/>
      <c r="E603" s="1092"/>
      <c r="F603" s="1092"/>
      <c r="G603" s="1092"/>
      <c r="H603" s="1092"/>
      <c r="I603" s="1092"/>
      <c r="J603" s="1092"/>
      <c r="K603" s="1092"/>
      <c r="L603" s="1092"/>
      <c r="T603" s="1097"/>
    </row>
    <row r="604" spans="1:20" s="1142" customFormat="1" ht="28.35" customHeight="1" thickBot="1" x14ac:dyDescent="0.25">
      <c r="A604" s="1595" t="s">
        <v>28599</v>
      </c>
      <c r="B604" s="1597" t="s">
        <v>28570</v>
      </c>
      <c r="C604" s="1598"/>
      <c r="D604" s="1598"/>
      <c r="E604" s="1598"/>
      <c r="F604" s="1598"/>
      <c r="G604" s="1598"/>
      <c r="H604" s="1599"/>
      <c r="I604" s="1600" t="s">
        <v>28563</v>
      </c>
      <c r="J604" s="1601"/>
      <c r="K604" s="1601"/>
      <c r="L604" s="1601"/>
      <c r="M604" s="1601"/>
      <c r="N604" s="1602"/>
      <c r="O604" s="1597" t="s">
        <v>28557</v>
      </c>
      <c r="P604" s="1599"/>
      <c r="Q604" s="1597" t="s">
        <v>4</v>
      </c>
      <c r="R604" s="1599"/>
    </row>
    <row r="605" spans="1:20" s="1136" customFormat="1" ht="109.5" customHeight="1" thickBot="1" x14ac:dyDescent="0.25">
      <c r="A605" s="1596"/>
      <c r="B605" s="1140" t="s">
        <v>28569</v>
      </c>
      <c r="C605" s="1141" t="s">
        <v>28568</v>
      </c>
      <c r="D605" s="1141" t="s">
        <v>28567</v>
      </c>
      <c r="E605" s="1141" t="s">
        <v>28566</v>
      </c>
      <c r="F605" s="1141" t="s">
        <v>28598</v>
      </c>
      <c r="G605" s="1141" t="s">
        <v>28597</v>
      </c>
      <c r="H605" s="1139" t="s">
        <v>28596</v>
      </c>
      <c r="I605" s="1140" t="s">
        <v>28562</v>
      </c>
      <c r="J605" s="1141" t="s">
        <v>28595</v>
      </c>
      <c r="K605" s="1141" t="s">
        <v>28594</v>
      </c>
      <c r="L605" s="1141" t="s">
        <v>28559</v>
      </c>
      <c r="M605" s="1141" t="s">
        <v>28558</v>
      </c>
      <c r="N605" s="1139" t="s">
        <v>28593</v>
      </c>
      <c r="O605" s="1140" t="s">
        <v>28556</v>
      </c>
      <c r="P605" s="1139" t="s">
        <v>28592</v>
      </c>
      <c r="Q605" s="1138" t="s">
        <v>28591</v>
      </c>
      <c r="R605" s="1137" t="s">
        <v>28590</v>
      </c>
    </row>
    <row r="606" spans="1:20" ht="28.5" customHeight="1" thickBot="1" x14ac:dyDescent="0.25">
      <c r="A606" s="1135" t="s">
        <v>28605</v>
      </c>
      <c r="B606" s="1132"/>
      <c r="C606" s="1134"/>
      <c r="D606" s="1134"/>
      <c r="E606" s="1134">
        <v>2196</v>
      </c>
      <c r="F606" s="1134"/>
      <c r="G606" s="1134"/>
      <c r="H606" s="1133">
        <f>SUM(B606:G606)</f>
        <v>2196</v>
      </c>
      <c r="I606" s="1132"/>
      <c r="J606" s="1134"/>
      <c r="K606" s="1134"/>
      <c r="L606" s="1134"/>
      <c r="M606" s="1134"/>
      <c r="N606" s="1133">
        <f>SUM(J606:M606)</f>
        <v>0</v>
      </c>
      <c r="O606" s="1132"/>
      <c r="P606" s="1131">
        <f>O606</f>
        <v>0</v>
      </c>
      <c r="Q606" s="1130">
        <f>H606+N606+P606</f>
        <v>2196</v>
      </c>
      <c r="R606" s="1129">
        <f>Q606/$Q$587</f>
        <v>1.4578708195006553E-4</v>
      </c>
    </row>
    <row r="607" spans="1:20" ht="13.5" customHeight="1" thickBot="1" x14ac:dyDescent="0.25">
      <c r="A607" s="1128" t="s">
        <v>28588</v>
      </c>
      <c r="B607" s="1125">
        <f t="shared" ref="B607:Q607" si="117">SUM(B606:B606)</f>
        <v>0</v>
      </c>
      <c r="C607" s="1127">
        <f t="shared" si="117"/>
        <v>0</v>
      </c>
      <c r="D607" s="1127">
        <f t="shared" si="117"/>
        <v>0</v>
      </c>
      <c r="E607" s="1127">
        <f t="shared" si="117"/>
        <v>2196</v>
      </c>
      <c r="F607" s="1127">
        <f t="shared" si="117"/>
        <v>0</v>
      </c>
      <c r="G607" s="1127">
        <f t="shared" si="117"/>
        <v>0</v>
      </c>
      <c r="H607" s="1126">
        <f t="shared" si="117"/>
        <v>2196</v>
      </c>
      <c r="I607" s="1125">
        <f t="shared" si="117"/>
        <v>0</v>
      </c>
      <c r="J607" s="1127">
        <f t="shared" si="117"/>
        <v>0</v>
      </c>
      <c r="K607" s="1127">
        <f t="shared" si="117"/>
        <v>0</v>
      </c>
      <c r="L607" s="1127">
        <f t="shared" si="117"/>
        <v>0</v>
      </c>
      <c r="M607" s="1127">
        <f t="shared" si="117"/>
        <v>0</v>
      </c>
      <c r="N607" s="1126">
        <f t="shared" si="117"/>
        <v>0</v>
      </c>
      <c r="O607" s="1125">
        <f t="shared" si="117"/>
        <v>0</v>
      </c>
      <c r="P607" s="1126">
        <f t="shared" si="117"/>
        <v>0</v>
      </c>
      <c r="Q607" s="1125">
        <f t="shared" si="117"/>
        <v>2196</v>
      </c>
      <c r="R607" s="1124">
        <f>Q607/$Q$587</f>
        <v>1.4578708195006553E-4</v>
      </c>
    </row>
    <row r="610" spans="1:20" s="1057" customFormat="1" ht="12" x14ac:dyDescent="0.2">
      <c r="A610" s="1057" t="s">
        <v>28538</v>
      </c>
      <c r="T610" s="1097"/>
    </row>
    <row r="611" spans="1:20" s="1057" customFormat="1" ht="12" x14ac:dyDescent="0.2">
      <c r="A611" s="1057" t="s">
        <v>28603</v>
      </c>
      <c r="T611" s="1097"/>
    </row>
    <row r="612" spans="1:20" s="1057" customFormat="1" ht="12" x14ac:dyDescent="0.2">
      <c r="T612" s="1097"/>
    </row>
    <row r="613" spans="1:20" s="1057" customFormat="1" ht="12" x14ac:dyDescent="0.2">
      <c r="T613" s="1097"/>
    </row>
    <row r="614" spans="1:20" s="1057" customFormat="1" ht="12" x14ac:dyDescent="0.2">
      <c r="T614" s="1097"/>
    </row>
    <row r="615" spans="1:20" s="1057" customFormat="1" ht="12" x14ac:dyDescent="0.2">
      <c r="A615" s="1587" t="s">
        <v>28602</v>
      </c>
      <c r="B615" s="1587"/>
      <c r="C615" s="1587"/>
      <c r="D615" s="1587"/>
      <c r="E615" s="1587"/>
      <c r="F615" s="1587"/>
      <c r="G615" s="1587"/>
      <c r="H615" s="1587"/>
      <c r="I615" s="1587"/>
      <c r="J615" s="1587"/>
      <c r="K615" s="1587"/>
      <c r="L615" s="1587"/>
      <c r="M615" s="1587"/>
      <c r="N615" s="1587"/>
      <c r="O615" s="1587"/>
      <c r="P615" s="1587"/>
      <c r="Q615" s="1587"/>
      <c r="R615" s="1587"/>
      <c r="T615" s="1097"/>
    </row>
    <row r="616" spans="1:20" s="1057" customFormat="1" ht="12" x14ac:dyDescent="0.2">
      <c r="A616" s="1587" t="s">
        <v>627</v>
      </c>
      <c r="B616" s="1587"/>
      <c r="C616" s="1587"/>
      <c r="D616" s="1587"/>
      <c r="E616" s="1587"/>
      <c r="F616" s="1587"/>
      <c r="G616" s="1587"/>
      <c r="H616" s="1587"/>
      <c r="I616" s="1587"/>
      <c r="J616" s="1587"/>
      <c r="K616" s="1587"/>
      <c r="L616" s="1587"/>
      <c r="M616" s="1587"/>
      <c r="N616" s="1587"/>
      <c r="O616" s="1587"/>
      <c r="P616" s="1587"/>
      <c r="Q616" s="1587"/>
      <c r="R616" s="1587"/>
      <c r="T616" s="1097"/>
    </row>
    <row r="617" spans="1:20" s="1057" customFormat="1" ht="12" x14ac:dyDescent="0.2">
      <c r="A617" s="1587" t="s">
        <v>28601</v>
      </c>
      <c r="B617" s="1587"/>
      <c r="C617" s="1587"/>
      <c r="D617" s="1587"/>
      <c r="E617" s="1587"/>
      <c r="F617" s="1587"/>
      <c r="G617" s="1587"/>
      <c r="H617" s="1587"/>
      <c r="I617" s="1587"/>
      <c r="J617" s="1587"/>
      <c r="K617" s="1587"/>
      <c r="L617" s="1587"/>
      <c r="M617" s="1587"/>
      <c r="N617" s="1587"/>
      <c r="O617" s="1587"/>
      <c r="P617" s="1587"/>
      <c r="Q617" s="1587"/>
      <c r="R617" s="1587"/>
      <c r="T617" s="1097"/>
    </row>
    <row r="618" spans="1:20" s="1057" customFormat="1" ht="12" x14ac:dyDescent="0.2">
      <c r="A618" s="1587" t="s">
        <v>28534</v>
      </c>
      <c r="B618" s="1587"/>
      <c r="C618" s="1587"/>
      <c r="D618" s="1587"/>
      <c r="E618" s="1587"/>
      <c r="F618" s="1587"/>
      <c r="G618" s="1587"/>
      <c r="H618" s="1587"/>
      <c r="I618" s="1587"/>
      <c r="J618" s="1587"/>
      <c r="K618" s="1587"/>
      <c r="L618" s="1587"/>
      <c r="M618" s="1587"/>
      <c r="N618" s="1587"/>
      <c r="O618" s="1587"/>
      <c r="P618" s="1587"/>
      <c r="Q618" s="1587"/>
      <c r="R618" s="1587"/>
      <c r="T618" s="1097"/>
    </row>
    <row r="619" spans="1:20" s="1057" customFormat="1" ht="12" x14ac:dyDescent="0.2">
      <c r="T619" s="1097"/>
    </row>
    <row r="620" spans="1:20" s="1057" customFormat="1" ht="12" x14ac:dyDescent="0.2">
      <c r="T620" s="1097"/>
    </row>
    <row r="621" spans="1:20" s="1057" customFormat="1" ht="12" x14ac:dyDescent="0.2">
      <c r="T621" s="1097"/>
    </row>
    <row r="622" spans="1:20" s="1057" customFormat="1" ht="12" x14ac:dyDescent="0.2">
      <c r="A622" s="1095" t="s">
        <v>28533</v>
      </c>
      <c r="B622" s="1095" t="s">
        <v>28544</v>
      </c>
      <c r="C622" s="1095"/>
      <c r="D622" s="1095"/>
      <c r="E622" s="1095"/>
      <c r="F622" s="1095"/>
      <c r="G622" s="1095"/>
      <c r="H622" s="1095"/>
      <c r="I622" s="1095"/>
      <c r="J622" s="1095"/>
      <c r="K622" s="1095"/>
      <c r="L622" s="1095"/>
      <c r="T622" s="1097"/>
    </row>
    <row r="623" spans="1:20" s="1057" customFormat="1" ht="12.75" thickBot="1" x14ac:dyDescent="0.25">
      <c r="A623" s="1092" t="s">
        <v>28532</v>
      </c>
      <c r="B623" s="1092" t="s">
        <v>28541</v>
      </c>
      <c r="C623" s="1092"/>
      <c r="D623" s="1092"/>
      <c r="E623" s="1092"/>
      <c r="F623" s="1092"/>
      <c r="G623" s="1092"/>
      <c r="H623" s="1092"/>
      <c r="I623" s="1092"/>
      <c r="J623" s="1092"/>
      <c r="K623" s="1092"/>
      <c r="L623" s="1092"/>
      <c r="T623" s="1097"/>
    </row>
    <row r="624" spans="1:20" s="1142" customFormat="1" ht="28.35" customHeight="1" thickBot="1" x14ac:dyDescent="0.25">
      <c r="A624" s="1595" t="s">
        <v>28599</v>
      </c>
      <c r="B624" s="1597" t="s">
        <v>28570</v>
      </c>
      <c r="C624" s="1598"/>
      <c r="D624" s="1598"/>
      <c r="E624" s="1598"/>
      <c r="F624" s="1598"/>
      <c r="G624" s="1598"/>
      <c r="H624" s="1599"/>
      <c r="I624" s="1600" t="s">
        <v>28563</v>
      </c>
      <c r="J624" s="1601"/>
      <c r="K624" s="1601"/>
      <c r="L624" s="1601"/>
      <c r="M624" s="1601"/>
      <c r="N624" s="1602"/>
      <c r="O624" s="1597" t="s">
        <v>28557</v>
      </c>
      <c r="P624" s="1599"/>
      <c r="Q624" s="1597" t="s">
        <v>4</v>
      </c>
      <c r="R624" s="1599"/>
    </row>
    <row r="625" spans="1:20" s="1136" customFormat="1" ht="109.5" customHeight="1" thickBot="1" x14ac:dyDescent="0.25">
      <c r="A625" s="1596"/>
      <c r="B625" s="1140" t="s">
        <v>28569</v>
      </c>
      <c r="C625" s="1141" t="s">
        <v>28568</v>
      </c>
      <c r="D625" s="1141" t="s">
        <v>28567</v>
      </c>
      <c r="E625" s="1141" t="s">
        <v>28566</v>
      </c>
      <c r="F625" s="1141" t="s">
        <v>28598</v>
      </c>
      <c r="G625" s="1141" t="s">
        <v>28597</v>
      </c>
      <c r="H625" s="1139" t="s">
        <v>28596</v>
      </c>
      <c r="I625" s="1140" t="s">
        <v>28562</v>
      </c>
      <c r="J625" s="1141" t="s">
        <v>28595</v>
      </c>
      <c r="K625" s="1141" t="s">
        <v>28594</v>
      </c>
      <c r="L625" s="1141" t="s">
        <v>28559</v>
      </c>
      <c r="M625" s="1141" t="s">
        <v>28558</v>
      </c>
      <c r="N625" s="1139" t="s">
        <v>28593</v>
      </c>
      <c r="O625" s="1140" t="s">
        <v>28556</v>
      </c>
      <c r="P625" s="1139" t="s">
        <v>28592</v>
      </c>
      <c r="Q625" s="1138" t="s">
        <v>28591</v>
      </c>
      <c r="R625" s="1137" t="s">
        <v>28590</v>
      </c>
    </row>
    <row r="626" spans="1:20" ht="20.25" customHeight="1" thickBot="1" x14ac:dyDescent="0.25">
      <c r="A626" s="1135" t="s">
        <v>28604</v>
      </c>
      <c r="B626" s="1132">
        <f t="shared" ref="B626:G626" si="118">B646+B666+B686</f>
        <v>0</v>
      </c>
      <c r="C626" s="1134">
        <f t="shared" si="118"/>
        <v>69724148</v>
      </c>
      <c r="D626" s="1134">
        <f t="shared" si="118"/>
        <v>6814351357</v>
      </c>
      <c r="E626" s="1134">
        <f t="shared" si="118"/>
        <v>255315804</v>
      </c>
      <c r="F626" s="1134">
        <f t="shared" si="118"/>
        <v>0</v>
      </c>
      <c r="G626" s="1134">
        <f t="shared" si="118"/>
        <v>21187248</v>
      </c>
      <c r="H626" s="1133">
        <f>SUM(B626:G626)</f>
        <v>7160578557</v>
      </c>
      <c r="I626" s="1132"/>
      <c r="J626" s="1134">
        <f>J646+J666+J686</f>
        <v>0</v>
      </c>
      <c r="K626" s="1134">
        <f>K646+K666+K686</f>
        <v>0</v>
      </c>
      <c r="L626" s="1134">
        <f>L646+L666+L686</f>
        <v>0</v>
      </c>
      <c r="M626" s="1134">
        <f>M646+M666+M686</f>
        <v>0</v>
      </c>
      <c r="N626" s="1133">
        <f>SUM(J626:M626)</f>
        <v>0</v>
      </c>
      <c r="O626" s="1132">
        <f>O646+O666+O686</f>
        <v>668555863</v>
      </c>
      <c r="P626" s="1131">
        <f>O626</f>
        <v>668555863</v>
      </c>
      <c r="Q626" s="1130">
        <f>H626+N626+P626</f>
        <v>7829134420</v>
      </c>
      <c r="R626" s="1129">
        <f>Q626/$Q$627</f>
        <v>1</v>
      </c>
    </row>
    <row r="627" spans="1:20" ht="13.5" customHeight="1" thickBot="1" x14ac:dyDescent="0.25">
      <c r="A627" s="1128" t="s">
        <v>28588</v>
      </c>
      <c r="B627" s="1125">
        <f t="shared" ref="B627:Q627" si="119">SUM(B626:B626)</f>
        <v>0</v>
      </c>
      <c r="C627" s="1127">
        <f t="shared" si="119"/>
        <v>69724148</v>
      </c>
      <c r="D627" s="1127">
        <f t="shared" si="119"/>
        <v>6814351357</v>
      </c>
      <c r="E627" s="1127">
        <f t="shared" si="119"/>
        <v>255315804</v>
      </c>
      <c r="F627" s="1127">
        <f t="shared" si="119"/>
        <v>0</v>
      </c>
      <c r="G627" s="1127">
        <f t="shared" si="119"/>
        <v>21187248</v>
      </c>
      <c r="H627" s="1126">
        <f t="shared" si="119"/>
        <v>7160578557</v>
      </c>
      <c r="I627" s="1125">
        <f t="shared" si="119"/>
        <v>0</v>
      </c>
      <c r="J627" s="1127">
        <f t="shared" si="119"/>
        <v>0</v>
      </c>
      <c r="K627" s="1127">
        <f t="shared" si="119"/>
        <v>0</v>
      </c>
      <c r="L627" s="1127">
        <f t="shared" si="119"/>
        <v>0</v>
      </c>
      <c r="M627" s="1127">
        <f t="shared" si="119"/>
        <v>0</v>
      </c>
      <c r="N627" s="1126">
        <f t="shared" si="119"/>
        <v>0</v>
      </c>
      <c r="O627" s="1125">
        <f t="shared" si="119"/>
        <v>668555863</v>
      </c>
      <c r="P627" s="1126">
        <f t="shared" si="119"/>
        <v>668555863</v>
      </c>
      <c r="Q627" s="1125">
        <f t="shared" si="119"/>
        <v>7829134420</v>
      </c>
      <c r="R627" s="1124">
        <f>Q627/$Q$627</f>
        <v>1</v>
      </c>
    </row>
    <row r="630" spans="1:20" s="1057" customFormat="1" ht="12" x14ac:dyDescent="0.2">
      <c r="A630" s="1057" t="s">
        <v>28538</v>
      </c>
      <c r="T630" s="1097"/>
    </row>
    <row r="631" spans="1:20" s="1057" customFormat="1" ht="12" x14ac:dyDescent="0.2">
      <c r="A631" s="1057" t="s">
        <v>28603</v>
      </c>
      <c r="T631" s="1097"/>
    </row>
    <row r="632" spans="1:20" s="1057" customFormat="1" ht="12" x14ac:dyDescent="0.2">
      <c r="T632" s="1097"/>
    </row>
    <row r="633" spans="1:20" s="1057" customFormat="1" ht="12" x14ac:dyDescent="0.2">
      <c r="T633" s="1097"/>
    </row>
    <row r="634" spans="1:20" s="1057" customFormat="1" ht="12" x14ac:dyDescent="0.2">
      <c r="T634" s="1097"/>
    </row>
    <row r="635" spans="1:20" s="1057" customFormat="1" ht="12" x14ac:dyDescent="0.2">
      <c r="A635" s="1587" t="s">
        <v>28602</v>
      </c>
      <c r="B635" s="1587"/>
      <c r="C635" s="1587"/>
      <c r="D635" s="1587"/>
      <c r="E635" s="1587"/>
      <c r="F635" s="1587"/>
      <c r="G635" s="1587"/>
      <c r="H635" s="1587"/>
      <c r="I635" s="1587"/>
      <c r="J635" s="1587"/>
      <c r="K635" s="1587"/>
      <c r="L635" s="1587"/>
      <c r="M635" s="1587"/>
      <c r="N635" s="1587"/>
      <c r="O635" s="1587"/>
      <c r="P635" s="1587"/>
      <c r="Q635" s="1587"/>
      <c r="R635" s="1587"/>
      <c r="T635" s="1097"/>
    </row>
    <row r="636" spans="1:20" s="1057" customFormat="1" ht="12" x14ac:dyDescent="0.2">
      <c r="A636" s="1587" t="s">
        <v>627</v>
      </c>
      <c r="B636" s="1587"/>
      <c r="C636" s="1587"/>
      <c r="D636" s="1587"/>
      <c r="E636" s="1587"/>
      <c r="F636" s="1587"/>
      <c r="G636" s="1587"/>
      <c r="H636" s="1587"/>
      <c r="I636" s="1587"/>
      <c r="J636" s="1587"/>
      <c r="K636" s="1587"/>
      <c r="L636" s="1587"/>
      <c r="M636" s="1587"/>
      <c r="N636" s="1587"/>
      <c r="O636" s="1587"/>
      <c r="P636" s="1587"/>
      <c r="Q636" s="1587"/>
      <c r="R636" s="1587"/>
      <c r="T636" s="1097"/>
    </row>
    <row r="637" spans="1:20" s="1057" customFormat="1" ht="12" x14ac:dyDescent="0.2">
      <c r="A637" s="1587" t="s">
        <v>28601</v>
      </c>
      <c r="B637" s="1587"/>
      <c r="C637" s="1587"/>
      <c r="D637" s="1587"/>
      <c r="E637" s="1587"/>
      <c r="F637" s="1587"/>
      <c r="G637" s="1587"/>
      <c r="H637" s="1587"/>
      <c r="I637" s="1587"/>
      <c r="J637" s="1587"/>
      <c r="K637" s="1587"/>
      <c r="L637" s="1587"/>
      <c r="M637" s="1587"/>
      <c r="N637" s="1587"/>
      <c r="O637" s="1587"/>
      <c r="P637" s="1587"/>
      <c r="Q637" s="1587"/>
      <c r="R637" s="1587"/>
      <c r="T637" s="1097"/>
    </row>
    <row r="638" spans="1:20" s="1057" customFormat="1" ht="12" x14ac:dyDescent="0.2">
      <c r="A638" s="1587" t="s">
        <v>28534</v>
      </c>
      <c r="B638" s="1587"/>
      <c r="C638" s="1587"/>
      <c r="D638" s="1587"/>
      <c r="E638" s="1587"/>
      <c r="F638" s="1587"/>
      <c r="G638" s="1587"/>
      <c r="H638" s="1587"/>
      <c r="I638" s="1587"/>
      <c r="J638" s="1587"/>
      <c r="K638" s="1587"/>
      <c r="L638" s="1587"/>
      <c r="M638" s="1587"/>
      <c r="N638" s="1587"/>
      <c r="O638" s="1587"/>
      <c r="P638" s="1587"/>
      <c r="Q638" s="1587"/>
      <c r="R638" s="1587"/>
      <c r="T638" s="1097"/>
    </row>
    <row r="639" spans="1:20" s="1057" customFormat="1" ht="12" x14ac:dyDescent="0.2">
      <c r="T639" s="1097"/>
    </row>
    <row r="640" spans="1:20" s="1057" customFormat="1" ht="12" x14ac:dyDescent="0.2">
      <c r="T640" s="1097"/>
    </row>
    <row r="641" spans="1:20" s="1057" customFormat="1" ht="12" x14ac:dyDescent="0.2">
      <c r="T641" s="1097"/>
    </row>
    <row r="642" spans="1:20" s="1057" customFormat="1" ht="12" x14ac:dyDescent="0.2">
      <c r="A642" s="1095" t="s">
        <v>28533</v>
      </c>
      <c r="B642" s="1095" t="s">
        <v>28544</v>
      </c>
      <c r="C642" s="1095"/>
      <c r="D642" s="1095"/>
      <c r="E642" s="1095"/>
      <c r="F642" s="1095"/>
      <c r="G642" s="1095"/>
      <c r="H642" s="1095"/>
      <c r="I642" s="1095"/>
      <c r="J642" s="1095"/>
      <c r="K642" s="1095"/>
      <c r="L642" s="1095"/>
      <c r="T642" s="1097"/>
    </row>
    <row r="643" spans="1:20" s="1057" customFormat="1" ht="12.75" thickBot="1" x14ac:dyDescent="0.25">
      <c r="A643" s="1092" t="s">
        <v>28532</v>
      </c>
      <c r="B643" s="1092" t="s">
        <v>28540</v>
      </c>
      <c r="C643" s="1092"/>
      <c r="D643" s="1092"/>
      <c r="E643" s="1092"/>
      <c r="F643" s="1092"/>
      <c r="G643" s="1092"/>
      <c r="H643" s="1092"/>
      <c r="I643" s="1092"/>
      <c r="J643" s="1092"/>
      <c r="K643" s="1092"/>
      <c r="L643" s="1092"/>
      <c r="T643" s="1097"/>
    </row>
    <row r="644" spans="1:20" s="1142" customFormat="1" ht="28.35" customHeight="1" thickBot="1" x14ac:dyDescent="0.25">
      <c r="A644" s="1595" t="s">
        <v>28599</v>
      </c>
      <c r="B644" s="1597" t="s">
        <v>28570</v>
      </c>
      <c r="C644" s="1598"/>
      <c r="D644" s="1598"/>
      <c r="E644" s="1598"/>
      <c r="F644" s="1598"/>
      <c r="G644" s="1598"/>
      <c r="H644" s="1599"/>
      <c r="I644" s="1600" t="s">
        <v>28563</v>
      </c>
      <c r="J644" s="1601"/>
      <c r="K644" s="1601"/>
      <c r="L644" s="1601"/>
      <c r="M644" s="1601"/>
      <c r="N644" s="1602"/>
      <c r="O644" s="1597" t="s">
        <v>28557</v>
      </c>
      <c r="P644" s="1599"/>
      <c r="Q644" s="1597" t="s">
        <v>4</v>
      </c>
      <c r="R644" s="1599"/>
    </row>
    <row r="645" spans="1:20" s="1136" customFormat="1" ht="109.5" customHeight="1" thickBot="1" x14ac:dyDescent="0.25">
      <c r="A645" s="1596"/>
      <c r="B645" s="1140" t="s">
        <v>28569</v>
      </c>
      <c r="C645" s="1141" t="s">
        <v>28568</v>
      </c>
      <c r="D645" s="1141" t="s">
        <v>28567</v>
      </c>
      <c r="E645" s="1141" t="s">
        <v>28566</v>
      </c>
      <c r="F645" s="1141" t="s">
        <v>28598</v>
      </c>
      <c r="G645" s="1141" t="s">
        <v>28597</v>
      </c>
      <c r="H645" s="1139" t="s">
        <v>28596</v>
      </c>
      <c r="I645" s="1140" t="s">
        <v>28562</v>
      </c>
      <c r="J645" s="1141" t="s">
        <v>28595</v>
      </c>
      <c r="K645" s="1141" t="s">
        <v>28594</v>
      </c>
      <c r="L645" s="1141" t="s">
        <v>28559</v>
      </c>
      <c r="M645" s="1141" t="s">
        <v>28558</v>
      </c>
      <c r="N645" s="1139" t="s">
        <v>28593</v>
      </c>
      <c r="O645" s="1140" t="s">
        <v>28556</v>
      </c>
      <c r="P645" s="1139" t="s">
        <v>28592</v>
      </c>
      <c r="Q645" s="1138" t="s">
        <v>28591</v>
      </c>
      <c r="R645" s="1137" t="s">
        <v>28590</v>
      </c>
    </row>
    <row r="646" spans="1:20" ht="20.25" customHeight="1" thickBot="1" x14ac:dyDescent="0.25">
      <c r="A646" s="1135" t="s">
        <v>28604</v>
      </c>
      <c r="B646" s="1132"/>
      <c r="C646" s="1134"/>
      <c r="D646" s="1134">
        <v>354773498</v>
      </c>
      <c r="E646" s="1134">
        <v>44203307</v>
      </c>
      <c r="F646" s="1134"/>
      <c r="G646" s="1134"/>
      <c r="H646" s="1133">
        <f>SUM(B646:G646)</f>
        <v>398976805</v>
      </c>
      <c r="I646" s="1132"/>
      <c r="J646" s="1134"/>
      <c r="K646" s="1134"/>
      <c r="L646" s="1134"/>
      <c r="M646" s="1134"/>
      <c r="N646" s="1133">
        <f>SUM(J646:M646)</f>
        <v>0</v>
      </c>
      <c r="O646" s="1132"/>
      <c r="P646" s="1131">
        <f>O646</f>
        <v>0</v>
      </c>
      <c r="Q646" s="1130">
        <f>H646+N646+P646</f>
        <v>398976805</v>
      </c>
      <c r="R646" s="1129">
        <f>Q646/$Q$647</f>
        <v>1</v>
      </c>
    </row>
    <row r="647" spans="1:20" ht="13.5" customHeight="1" thickBot="1" x14ac:dyDescent="0.25">
      <c r="A647" s="1128" t="s">
        <v>28588</v>
      </c>
      <c r="B647" s="1125">
        <f t="shared" ref="B647:Q647" si="120">SUM(B646:B646)</f>
        <v>0</v>
      </c>
      <c r="C647" s="1127">
        <f t="shared" si="120"/>
        <v>0</v>
      </c>
      <c r="D647" s="1127">
        <f t="shared" si="120"/>
        <v>354773498</v>
      </c>
      <c r="E647" s="1127">
        <f t="shared" si="120"/>
        <v>44203307</v>
      </c>
      <c r="F647" s="1127">
        <f t="shared" si="120"/>
        <v>0</v>
      </c>
      <c r="G647" s="1127">
        <f t="shared" si="120"/>
        <v>0</v>
      </c>
      <c r="H647" s="1126">
        <f t="shared" si="120"/>
        <v>398976805</v>
      </c>
      <c r="I647" s="1125">
        <f t="shared" si="120"/>
        <v>0</v>
      </c>
      <c r="J647" s="1127">
        <f t="shared" si="120"/>
        <v>0</v>
      </c>
      <c r="K647" s="1127">
        <f t="shared" si="120"/>
        <v>0</v>
      </c>
      <c r="L647" s="1127">
        <f t="shared" si="120"/>
        <v>0</v>
      </c>
      <c r="M647" s="1127">
        <f t="shared" si="120"/>
        <v>0</v>
      </c>
      <c r="N647" s="1126">
        <f t="shared" si="120"/>
        <v>0</v>
      </c>
      <c r="O647" s="1125">
        <f t="shared" si="120"/>
        <v>0</v>
      </c>
      <c r="P647" s="1126">
        <f t="shared" si="120"/>
        <v>0</v>
      </c>
      <c r="Q647" s="1125">
        <f t="shared" si="120"/>
        <v>398976805</v>
      </c>
      <c r="R647" s="1124">
        <f>Q647/$Q$647</f>
        <v>1</v>
      </c>
    </row>
    <row r="650" spans="1:20" s="1057" customFormat="1" ht="12" x14ac:dyDescent="0.2">
      <c r="A650" s="1057" t="s">
        <v>28538</v>
      </c>
      <c r="T650" s="1097"/>
    </row>
    <row r="651" spans="1:20" s="1057" customFormat="1" ht="12" x14ac:dyDescent="0.2">
      <c r="A651" s="1057" t="s">
        <v>28603</v>
      </c>
      <c r="T651" s="1097"/>
    </row>
    <row r="652" spans="1:20" s="1057" customFormat="1" ht="12" x14ac:dyDescent="0.2">
      <c r="T652" s="1097"/>
    </row>
    <row r="653" spans="1:20" s="1057" customFormat="1" ht="12" x14ac:dyDescent="0.2">
      <c r="T653" s="1097"/>
    </row>
    <row r="654" spans="1:20" s="1057" customFormat="1" ht="12" x14ac:dyDescent="0.2">
      <c r="T654" s="1097"/>
    </row>
    <row r="655" spans="1:20" s="1057" customFormat="1" ht="12" x14ac:dyDescent="0.2">
      <c r="A655" s="1587" t="s">
        <v>28602</v>
      </c>
      <c r="B655" s="1587"/>
      <c r="C655" s="1587"/>
      <c r="D655" s="1587"/>
      <c r="E655" s="1587"/>
      <c r="F655" s="1587"/>
      <c r="G655" s="1587"/>
      <c r="H655" s="1587"/>
      <c r="I655" s="1587"/>
      <c r="J655" s="1587"/>
      <c r="K655" s="1587"/>
      <c r="L655" s="1587"/>
      <c r="M655" s="1587"/>
      <c r="N655" s="1587"/>
      <c r="O655" s="1587"/>
      <c r="P655" s="1587"/>
      <c r="Q655" s="1587"/>
      <c r="R655" s="1587"/>
      <c r="T655" s="1097"/>
    </row>
    <row r="656" spans="1:20" s="1057" customFormat="1" ht="12" x14ac:dyDescent="0.2">
      <c r="A656" s="1587" t="s">
        <v>627</v>
      </c>
      <c r="B656" s="1587"/>
      <c r="C656" s="1587"/>
      <c r="D656" s="1587"/>
      <c r="E656" s="1587"/>
      <c r="F656" s="1587"/>
      <c r="G656" s="1587"/>
      <c r="H656" s="1587"/>
      <c r="I656" s="1587"/>
      <c r="J656" s="1587"/>
      <c r="K656" s="1587"/>
      <c r="L656" s="1587"/>
      <c r="M656" s="1587"/>
      <c r="N656" s="1587"/>
      <c r="O656" s="1587"/>
      <c r="P656" s="1587"/>
      <c r="Q656" s="1587"/>
      <c r="R656" s="1587"/>
      <c r="T656" s="1097"/>
    </row>
    <row r="657" spans="1:20" s="1057" customFormat="1" ht="12" x14ac:dyDescent="0.2">
      <c r="A657" s="1587" t="s">
        <v>28601</v>
      </c>
      <c r="B657" s="1587"/>
      <c r="C657" s="1587"/>
      <c r="D657" s="1587"/>
      <c r="E657" s="1587"/>
      <c r="F657" s="1587"/>
      <c r="G657" s="1587"/>
      <c r="H657" s="1587"/>
      <c r="I657" s="1587"/>
      <c r="J657" s="1587"/>
      <c r="K657" s="1587"/>
      <c r="L657" s="1587"/>
      <c r="M657" s="1587"/>
      <c r="N657" s="1587"/>
      <c r="O657" s="1587"/>
      <c r="P657" s="1587"/>
      <c r="Q657" s="1587"/>
      <c r="R657" s="1587"/>
      <c r="T657" s="1097"/>
    </row>
    <row r="658" spans="1:20" s="1057" customFormat="1" ht="12" x14ac:dyDescent="0.2">
      <c r="A658" s="1587" t="s">
        <v>28534</v>
      </c>
      <c r="B658" s="1587"/>
      <c r="C658" s="1587"/>
      <c r="D658" s="1587"/>
      <c r="E658" s="1587"/>
      <c r="F658" s="1587"/>
      <c r="G658" s="1587"/>
      <c r="H658" s="1587"/>
      <c r="I658" s="1587"/>
      <c r="J658" s="1587"/>
      <c r="K658" s="1587"/>
      <c r="L658" s="1587"/>
      <c r="M658" s="1587"/>
      <c r="N658" s="1587"/>
      <c r="O658" s="1587"/>
      <c r="P658" s="1587"/>
      <c r="Q658" s="1587"/>
      <c r="R658" s="1587"/>
      <c r="T658" s="1097"/>
    </row>
    <row r="659" spans="1:20" s="1057" customFormat="1" ht="12" x14ac:dyDescent="0.2">
      <c r="T659" s="1097"/>
    </row>
    <row r="660" spans="1:20" s="1057" customFormat="1" ht="12" x14ac:dyDescent="0.2">
      <c r="T660" s="1097"/>
    </row>
    <row r="661" spans="1:20" s="1057" customFormat="1" ht="12" x14ac:dyDescent="0.2">
      <c r="T661" s="1097"/>
    </row>
    <row r="662" spans="1:20" s="1057" customFormat="1" ht="12" x14ac:dyDescent="0.2">
      <c r="A662" s="1095" t="s">
        <v>28533</v>
      </c>
      <c r="B662" s="1095" t="s">
        <v>28544</v>
      </c>
      <c r="C662" s="1095"/>
      <c r="D662" s="1095"/>
      <c r="E662" s="1095"/>
      <c r="F662" s="1095"/>
      <c r="G662" s="1095"/>
      <c r="H662" s="1095"/>
      <c r="I662" s="1095"/>
      <c r="J662" s="1095"/>
      <c r="K662" s="1095"/>
      <c r="L662" s="1095"/>
      <c r="T662" s="1097"/>
    </row>
    <row r="663" spans="1:20" s="1057" customFormat="1" ht="12.75" thickBot="1" x14ac:dyDescent="0.25">
      <c r="A663" s="1092" t="s">
        <v>28532</v>
      </c>
      <c r="B663" s="1092" t="s">
        <v>28539</v>
      </c>
      <c r="C663" s="1092"/>
      <c r="D663" s="1092"/>
      <c r="E663" s="1092"/>
      <c r="F663" s="1092"/>
      <c r="G663" s="1092"/>
      <c r="H663" s="1092"/>
      <c r="I663" s="1092"/>
      <c r="J663" s="1092"/>
      <c r="K663" s="1092"/>
      <c r="L663" s="1092"/>
      <c r="T663" s="1097"/>
    </row>
    <row r="664" spans="1:20" s="1142" customFormat="1" ht="28.35" customHeight="1" thickBot="1" x14ac:dyDescent="0.25">
      <c r="A664" s="1595" t="s">
        <v>28599</v>
      </c>
      <c r="B664" s="1597" t="s">
        <v>28570</v>
      </c>
      <c r="C664" s="1598"/>
      <c r="D664" s="1598"/>
      <c r="E664" s="1598"/>
      <c r="F664" s="1598"/>
      <c r="G664" s="1598"/>
      <c r="H664" s="1599"/>
      <c r="I664" s="1600" t="s">
        <v>28563</v>
      </c>
      <c r="J664" s="1601"/>
      <c r="K664" s="1601"/>
      <c r="L664" s="1601"/>
      <c r="M664" s="1601"/>
      <c r="N664" s="1602"/>
      <c r="O664" s="1597" t="s">
        <v>28557</v>
      </c>
      <c r="P664" s="1599"/>
      <c r="Q664" s="1597" t="s">
        <v>4</v>
      </c>
      <c r="R664" s="1599"/>
    </row>
    <row r="665" spans="1:20" s="1136" customFormat="1" ht="109.5" customHeight="1" thickBot="1" x14ac:dyDescent="0.25">
      <c r="A665" s="1596"/>
      <c r="B665" s="1140" t="s">
        <v>28569</v>
      </c>
      <c r="C665" s="1141" t="s">
        <v>28568</v>
      </c>
      <c r="D665" s="1141" t="s">
        <v>28567</v>
      </c>
      <c r="E665" s="1141" t="s">
        <v>28566</v>
      </c>
      <c r="F665" s="1141" t="s">
        <v>28598</v>
      </c>
      <c r="G665" s="1141" t="s">
        <v>28597</v>
      </c>
      <c r="H665" s="1139" t="s">
        <v>28596</v>
      </c>
      <c r="I665" s="1140" t="s">
        <v>28562</v>
      </c>
      <c r="J665" s="1141" t="s">
        <v>28595</v>
      </c>
      <c r="K665" s="1141" t="s">
        <v>28594</v>
      </c>
      <c r="L665" s="1141" t="s">
        <v>28559</v>
      </c>
      <c r="M665" s="1141" t="s">
        <v>28558</v>
      </c>
      <c r="N665" s="1139" t="s">
        <v>28593</v>
      </c>
      <c r="O665" s="1140" t="s">
        <v>28556</v>
      </c>
      <c r="P665" s="1139" t="s">
        <v>28592</v>
      </c>
      <c r="Q665" s="1138" t="s">
        <v>28591</v>
      </c>
      <c r="R665" s="1137" t="s">
        <v>28590</v>
      </c>
    </row>
    <row r="666" spans="1:20" ht="20.25" customHeight="1" thickBot="1" x14ac:dyDescent="0.25">
      <c r="A666" s="1135" t="s">
        <v>28604</v>
      </c>
      <c r="B666" s="1132"/>
      <c r="C666" s="1134">
        <v>69724148</v>
      </c>
      <c r="D666" s="1134">
        <v>4923753</v>
      </c>
      <c r="E666" s="1134">
        <v>211112497</v>
      </c>
      <c r="F666" s="1134"/>
      <c r="G666" s="1134">
        <v>1500000</v>
      </c>
      <c r="H666" s="1133">
        <f>SUM(B666:G666)</f>
        <v>287260398</v>
      </c>
      <c r="I666" s="1132"/>
      <c r="J666" s="1134"/>
      <c r="K666" s="1134"/>
      <c r="L666" s="1134"/>
      <c r="M666" s="1134"/>
      <c r="N666" s="1133">
        <f>SUM(J666:M666)</f>
        <v>0</v>
      </c>
      <c r="O666" s="1132"/>
      <c r="P666" s="1131">
        <f>O666</f>
        <v>0</v>
      </c>
      <c r="Q666" s="1130">
        <f>H666+N666+P666</f>
        <v>287260398</v>
      </c>
      <c r="R666" s="1129">
        <f>Q666/$Q$667</f>
        <v>1</v>
      </c>
    </row>
    <row r="667" spans="1:20" ht="13.5" customHeight="1" thickBot="1" x14ac:dyDescent="0.25">
      <c r="A667" s="1128" t="s">
        <v>28588</v>
      </c>
      <c r="B667" s="1125">
        <f t="shared" ref="B667:Q667" si="121">SUM(B666:B666)</f>
        <v>0</v>
      </c>
      <c r="C667" s="1127">
        <f t="shared" si="121"/>
        <v>69724148</v>
      </c>
      <c r="D667" s="1127">
        <f t="shared" si="121"/>
        <v>4923753</v>
      </c>
      <c r="E667" s="1127">
        <f t="shared" si="121"/>
        <v>211112497</v>
      </c>
      <c r="F667" s="1127">
        <f t="shared" si="121"/>
        <v>0</v>
      </c>
      <c r="G667" s="1127">
        <f t="shared" si="121"/>
        <v>1500000</v>
      </c>
      <c r="H667" s="1126">
        <f t="shared" si="121"/>
        <v>287260398</v>
      </c>
      <c r="I667" s="1125">
        <f t="shared" si="121"/>
        <v>0</v>
      </c>
      <c r="J667" s="1127">
        <f t="shared" si="121"/>
        <v>0</v>
      </c>
      <c r="K667" s="1127">
        <f t="shared" si="121"/>
        <v>0</v>
      </c>
      <c r="L667" s="1127">
        <f t="shared" si="121"/>
        <v>0</v>
      </c>
      <c r="M667" s="1127">
        <f t="shared" si="121"/>
        <v>0</v>
      </c>
      <c r="N667" s="1126">
        <f t="shared" si="121"/>
        <v>0</v>
      </c>
      <c r="O667" s="1125">
        <f t="shared" si="121"/>
        <v>0</v>
      </c>
      <c r="P667" s="1126">
        <f t="shared" si="121"/>
        <v>0</v>
      </c>
      <c r="Q667" s="1125">
        <f t="shared" si="121"/>
        <v>287260398</v>
      </c>
      <c r="R667" s="1124">
        <f>Q667/$Q$667</f>
        <v>1</v>
      </c>
    </row>
    <row r="670" spans="1:20" s="1057" customFormat="1" ht="12" x14ac:dyDescent="0.2">
      <c r="A670" s="1057" t="s">
        <v>28538</v>
      </c>
      <c r="T670" s="1097"/>
    </row>
    <row r="671" spans="1:20" s="1057" customFormat="1" ht="12" x14ac:dyDescent="0.2">
      <c r="A671" s="1057" t="s">
        <v>28603</v>
      </c>
      <c r="T671" s="1097"/>
    </row>
    <row r="672" spans="1:20" s="1057" customFormat="1" ht="12" x14ac:dyDescent="0.2">
      <c r="T672" s="1097"/>
    </row>
    <row r="673" spans="1:20" s="1057" customFormat="1" ht="12" x14ac:dyDescent="0.2">
      <c r="T673" s="1097"/>
    </row>
    <row r="674" spans="1:20" s="1057" customFormat="1" ht="12" x14ac:dyDescent="0.2">
      <c r="T674" s="1097"/>
    </row>
    <row r="675" spans="1:20" s="1057" customFormat="1" ht="12" x14ac:dyDescent="0.2">
      <c r="A675" s="1587" t="s">
        <v>28602</v>
      </c>
      <c r="B675" s="1587"/>
      <c r="C675" s="1587"/>
      <c r="D675" s="1587"/>
      <c r="E675" s="1587"/>
      <c r="F675" s="1587"/>
      <c r="G675" s="1587"/>
      <c r="H675" s="1587"/>
      <c r="I675" s="1587"/>
      <c r="J675" s="1587"/>
      <c r="K675" s="1587"/>
      <c r="L675" s="1587"/>
      <c r="M675" s="1587"/>
      <c r="N675" s="1587"/>
      <c r="O675" s="1587"/>
      <c r="P675" s="1587"/>
      <c r="Q675" s="1587"/>
      <c r="R675" s="1587"/>
      <c r="T675" s="1097"/>
    </row>
    <row r="676" spans="1:20" s="1057" customFormat="1" ht="12" x14ac:dyDescent="0.2">
      <c r="A676" s="1587" t="s">
        <v>627</v>
      </c>
      <c r="B676" s="1587"/>
      <c r="C676" s="1587"/>
      <c r="D676" s="1587"/>
      <c r="E676" s="1587"/>
      <c r="F676" s="1587"/>
      <c r="G676" s="1587"/>
      <c r="H676" s="1587"/>
      <c r="I676" s="1587"/>
      <c r="J676" s="1587"/>
      <c r="K676" s="1587"/>
      <c r="L676" s="1587"/>
      <c r="M676" s="1587"/>
      <c r="N676" s="1587"/>
      <c r="O676" s="1587"/>
      <c r="P676" s="1587"/>
      <c r="Q676" s="1587"/>
      <c r="R676" s="1587"/>
      <c r="T676" s="1097"/>
    </row>
    <row r="677" spans="1:20" s="1057" customFormat="1" ht="12" x14ac:dyDescent="0.2">
      <c r="A677" s="1587" t="s">
        <v>28601</v>
      </c>
      <c r="B677" s="1587"/>
      <c r="C677" s="1587"/>
      <c r="D677" s="1587"/>
      <c r="E677" s="1587"/>
      <c r="F677" s="1587"/>
      <c r="G677" s="1587"/>
      <c r="H677" s="1587"/>
      <c r="I677" s="1587"/>
      <c r="J677" s="1587"/>
      <c r="K677" s="1587"/>
      <c r="L677" s="1587"/>
      <c r="M677" s="1587"/>
      <c r="N677" s="1587"/>
      <c r="O677" s="1587"/>
      <c r="P677" s="1587"/>
      <c r="Q677" s="1587"/>
      <c r="R677" s="1587"/>
      <c r="T677" s="1097"/>
    </row>
    <row r="678" spans="1:20" s="1057" customFormat="1" ht="12" x14ac:dyDescent="0.2">
      <c r="A678" s="1587" t="s">
        <v>28534</v>
      </c>
      <c r="B678" s="1587"/>
      <c r="C678" s="1587"/>
      <c r="D678" s="1587"/>
      <c r="E678" s="1587"/>
      <c r="F678" s="1587"/>
      <c r="G678" s="1587"/>
      <c r="H678" s="1587"/>
      <c r="I678" s="1587"/>
      <c r="J678" s="1587"/>
      <c r="K678" s="1587"/>
      <c r="L678" s="1587"/>
      <c r="M678" s="1587"/>
      <c r="N678" s="1587"/>
      <c r="O678" s="1587"/>
      <c r="P678" s="1587"/>
      <c r="Q678" s="1587"/>
      <c r="R678" s="1587"/>
      <c r="T678" s="1097"/>
    </row>
    <row r="679" spans="1:20" s="1057" customFormat="1" ht="12" x14ac:dyDescent="0.2">
      <c r="T679" s="1097"/>
    </row>
    <row r="680" spans="1:20" s="1057" customFormat="1" ht="12" x14ac:dyDescent="0.2">
      <c r="T680" s="1097"/>
    </row>
    <row r="681" spans="1:20" s="1057" customFormat="1" ht="12" x14ac:dyDescent="0.2">
      <c r="T681" s="1097"/>
    </row>
    <row r="682" spans="1:20" s="1057" customFormat="1" ht="12" x14ac:dyDescent="0.2">
      <c r="A682" s="1095" t="s">
        <v>28533</v>
      </c>
      <c r="B682" s="1095" t="s">
        <v>28544</v>
      </c>
      <c r="C682" s="1095"/>
      <c r="D682" s="1095"/>
      <c r="E682" s="1095"/>
      <c r="F682" s="1095"/>
      <c r="G682" s="1095"/>
      <c r="H682" s="1095"/>
      <c r="I682" s="1095"/>
      <c r="J682" s="1095"/>
      <c r="K682" s="1095"/>
      <c r="L682" s="1095"/>
      <c r="T682" s="1097"/>
    </row>
    <row r="683" spans="1:20" s="1057" customFormat="1" ht="12.75" thickBot="1" x14ac:dyDescent="0.25">
      <c r="A683" s="1092" t="s">
        <v>28532</v>
      </c>
      <c r="B683" s="1092" t="s">
        <v>28543</v>
      </c>
      <c r="C683" s="1092"/>
      <c r="D683" s="1092"/>
      <c r="E683" s="1092"/>
      <c r="F683" s="1092"/>
      <c r="G683" s="1092"/>
      <c r="H683" s="1092"/>
      <c r="I683" s="1092"/>
      <c r="J683" s="1092"/>
      <c r="K683" s="1092"/>
      <c r="L683" s="1092"/>
      <c r="T683" s="1097"/>
    </row>
    <row r="684" spans="1:20" s="1142" customFormat="1" ht="28.35" customHeight="1" thickBot="1" x14ac:dyDescent="0.25">
      <c r="A684" s="1595" t="s">
        <v>28599</v>
      </c>
      <c r="B684" s="1597" t="s">
        <v>28570</v>
      </c>
      <c r="C684" s="1598"/>
      <c r="D684" s="1598"/>
      <c r="E684" s="1598"/>
      <c r="F684" s="1598"/>
      <c r="G684" s="1598"/>
      <c r="H684" s="1599"/>
      <c r="I684" s="1600" t="s">
        <v>28563</v>
      </c>
      <c r="J684" s="1601"/>
      <c r="K684" s="1601"/>
      <c r="L684" s="1601"/>
      <c r="M684" s="1601"/>
      <c r="N684" s="1602"/>
      <c r="O684" s="1597" t="s">
        <v>28557</v>
      </c>
      <c r="P684" s="1599"/>
      <c r="Q684" s="1597" t="s">
        <v>4</v>
      </c>
      <c r="R684" s="1599"/>
    </row>
    <row r="685" spans="1:20" s="1136" customFormat="1" ht="109.5" customHeight="1" thickBot="1" x14ac:dyDescent="0.25">
      <c r="A685" s="1596"/>
      <c r="B685" s="1140" t="s">
        <v>28569</v>
      </c>
      <c r="C685" s="1141" t="s">
        <v>28568</v>
      </c>
      <c r="D685" s="1141" t="s">
        <v>28567</v>
      </c>
      <c r="E685" s="1141" t="s">
        <v>28566</v>
      </c>
      <c r="F685" s="1141" t="s">
        <v>28598</v>
      </c>
      <c r="G685" s="1141" t="s">
        <v>28597</v>
      </c>
      <c r="H685" s="1139" t="s">
        <v>28596</v>
      </c>
      <c r="I685" s="1140" t="s">
        <v>28562</v>
      </c>
      <c r="J685" s="1141" t="s">
        <v>28595</v>
      </c>
      <c r="K685" s="1141" t="s">
        <v>28594</v>
      </c>
      <c r="L685" s="1141" t="s">
        <v>28559</v>
      </c>
      <c r="M685" s="1141" t="s">
        <v>28558</v>
      </c>
      <c r="N685" s="1139" t="s">
        <v>28593</v>
      </c>
      <c r="O685" s="1140" t="s">
        <v>28556</v>
      </c>
      <c r="P685" s="1139" t="s">
        <v>28592</v>
      </c>
      <c r="Q685" s="1138" t="s">
        <v>28591</v>
      </c>
      <c r="R685" s="1137" t="s">
        <v>28590</v>
      </c>
    </row>
    <row r="686" spans="1:20" ht="20.25" customHeight="1" thickBot="1" x14ac:dyDescent="0.25">
      <c r="A686" s="1135" t="s">
        <v>28604</v>
      </c>
      <c r="B686" s="1132"/>
      <c r="C686" s="1134"/>
      <c r="D686" s="1134">
        <v>6454654106</v>
      </c>
      <c r="E686" s="1134"/>
      <c r="F686" s="1134"/>
      <c r="G686" s="1134">
        <v>19687248</v>
      </c>
      <c r="H686" s="1133">
        <f>SUM(B686:G686)</f>
        <v>6474341354</v>
      </c>
      <c r="I686" s="1132"/>
      <c r="J686" s="1134"/>
      <c r="K686" s="1134"/>
      <c r="L686" s="1134"/>
      <c r="M686" s="1134"/>
      <c r="N686" s="1133">
        <f>SUM(J686:M686)</f>
        <v>0</v>
      </c>
      <c r="O686" s="1132">
        <v>668555863</v>
      </c>
      <c r="P686" s="1131">
        <f>O686</f>
        <v>668555863</v>
      </c>
      <c r="Q686" s="1130">
        <f>H686+N686+P686</f>
        <v>7142897217</v>
      </c>
      <c r="R686" s="1129">
        <f>Q686/$Q$687</f>
        <v>1</v>
      </c>
    </row>
    <row r="687" spans="1:20" ht="13.5" customHeight="1" thickBot="1" x14ac:dyDescent="0.25">
      <c r="A687" s="1128" t="s">
        <v>28588</v>
      </c>
      <c r="B687" s="1125">
        <f t="shared" ref="B687:Q687" si="122">SUM(B686:B686)</f>
        <v>0</v>
      </c>
      <c r="C687" s="1127">
        <f t="shared" si="122"/>
        <v>0</v>
      </c>
      <c r="D687" s="1127">
        <f t="shared" si="122"/>
        <v>6454654106</v>
      </c>
      <c r="E687" s="1127">
        <f t="shared" si="122"/>
        <v>0</v>
      </c>
      <c r="F687" s="1127">
        <f t="shared" si="122"/>
        <v>0</v>
      </c>
      <c r="G687" s="1127">
        <f t="shared" si="122"/>
        <v>19687248</v>
      </c>
      <c r="H687" s="1126">
        <f t="shared" si="122"/>
        <v>6474341354</v>
      </c>
      <c r="I687" s="1125">
        <f t="shared" si="122"/>
        <v>0</v>
      </c>
      <c r="J687" s="1127">
        <f t="shared" si="122"/>
        <v>0</v>
      </c>
      <c r="K687" s="1127">
        <f t="shared" si="122"/>
        <v>0</v>
      </c>
      <c r="L687" s="1127">
        <f t="shared" si="122"/>
        <v>0</v>
      </c>
      <c r="M687" s="1127">
        <f t="shared" si="122"/>
        <v>0</v>
      </c>
      <c r="N687" s="1126">
        <f t="shared" si="122"/>
        <v>0</v>
      </c>
      <c r="O687" s="1125">
        <f t="shared" si="122"/>
        <v>668555863</v>
      </c>
      <c r="P687" s="1126">
        <f t="shared" si="122"/>
        <v>668555863</v>
      </c>
      <c r="Q687" s="1125">
        <f t="shared" si="122"/>
        <v>7142897217</v>
      </c>
      <c r="R687" s="1124">
        <f>Q687/$Q$687</f>
        <v>1</v>
      </c>
    </row>
    <row r="690" spans="1:20" s="1057" customFormat="1" ht="12" x14ac:dyDescent="0.2">
      <c r="A690" s="1057" t="s">
        <v>28538</v>
      </c>
      <c r="T690" s="1097"/>
    </row>
    <row r="691" spans="1:20" s="1057" customFormat="1" ht="12" x14ac:dyDescent="0.2">
      <c r="A691" s="1057" t="s">
        <v>28603</v>
      </c>
      <c r="T691" s="1097"/>
    </row>
    <row r="692" spans="1:20" s="1057" customFormat="1" ht="12" x14ac:dyDescent="0.2">
      <c r="T692" s="1097"/>
    </row>
    <row r="693" spans="1:20" s="1057" customFormat="1" ht="12" x14ac:dyDescent="0.2">
      <c r="T693" s="1097"/>
    </row>
    <row r="694" spans="1:20" s="1057" customFormat="1" ht="12" x14ac:dyDescent="0.2">
      <c r="T694" s="1097"/>
    </row>
    <row r="695" spans="1:20" s="1057" customFormat="1" ht="12" x14ac:dyDescent="0.2">
      <c r="A695" s="1587" t="s">
        <v>28602</v>
      </c>
      <c r="B695" s="1587"/>
      <c r="C695" s="1587"/>
      <c r="D695" s="1587"/>
      <c r="E695" s="1587"/>
      <c r="F695" s="1587"/>
      <c r="G695" s="1587"/>
      <c r="H695" s="1587"/>
      <c r="I695" s="1587"/>
      <c r="J695" s="1587"/>
      <c r="K695" s="1587"/>
      <c r="L695" s="1587"/>
      <c r="M695" s="1587"/>
      <c r="N695" s="1587"/>
      <c r="O695" s="1587"/>
      <c r="P695" s="1587"/>
      <c r="Q695" s="1587"/>
      <c r="R695" s="1587"/>
      <c r="T695" s="1097"/>
    </row>
    <row r="696" spans="1:20" s="1057" customFormat="1" ht="12" x14ac:dyDescent="0.2">
      <c r="A696" s="1587" t="s">
        <v>627</v>
      </c>
      <c r="B696" s="1587"/>
      <c r="C696" s="1587"/>
      <c r="D696" s="1587"/>
      <c r="E696" s="1587"/>
      <c r="F696" s="1587"/>
      <c r="G696" s="1587"/>
      <c r="H696" s="1587"/>
      <c r="I696" s="1587"/>
      <c r="J696" s="1587"/>
      <c r="K696" s="1587"/>
      <c r="L696" s="1587"/>
      <c r="M696" s="1587"/>
      <c r="N696" s="1587"/>
      <c r="O696" s="1587"/>
      <c r="P696" s="1587"/>
      <c r="Q696" s="1587"/>
      <c r="R696" s="1587"/>
      <c r="T696" s="1097"/>
    </row>
    <row r="697" spans="1:20" s="1057" customFormat="1" ht="12" x14ac:dyDescent="0.2">
      <c r="A697" s="1587" t="s">
        <v>28601</v>
      </c>
      <c r="B697" s="1587"/>
      <c r="C697" s="1587"/>
      <c r="D697" s="1587"/>
      <c r="E697" s="1587"/>
      <c r="F697" s="1587"/>
      <c r="G697" s="1587"/>
      <c r="H697" s="1587"/>
      <c r="I697" s="1587"/>
      <c r="J697" s="1587"/>
      <c r="K697" s="1587"/>
      <c r="L697" s="1587"/>
      <c r="M697" s="1587"/>
      <c r="N697" s="1587"/>
      <c r="O697" s="1587"/>
      <c r="P697" s="1587"/>
      <c r="Q697" s="1587"/>
      <c r="R697" s="1587"/>
      <c r="T697" s="1097"/>
    </row>
    <row r="698" spans="1:20" s="1057" customFormat="1" ht="12" x14ac:dyDescent="0.2">
      <c r="A698" s="1587" t="s">
        <v>28534</v>
      </c>
      <c r="B698" s="1587"/>
      <c r="C698" s="1587"/>
      <c r="D698" s="1587"/>
      <c r="E698" s="1587"/>
      <c r="F698" s="1587"/>
      <c r="G698" s="1587"/>
      <c r="H698" s="1587"/>
      <c r="I698" s="1587"/>
      <c r="J698" s="1587"/>
      <c r="K698" s="1587"/>
      <c r="L698" s="1587"/>
      <c r="M698" s="1587"/>
      <c r="N698" s="1587"/>
      <c r="O698" s="1587"/>
      <c r="P698" s="1587"/>
      <c r="Q698" s="1587"/>
      <c r="R698" s="1587"/>
      <c r="T698" s="1097"/>
    </row>
    <row r="699" spans="1:20" s="1057" customFormat="1" ht="12" x14ac:dyDescent="0.2">
      <c r="T699" s="1097"/>
    </row>
    <row r="700" spans="1:20" s="1057" customFormat="1" ht="12" x14ac:dyDescent="0.2">
      <c r="T700" s="1097"/>
    </row>
    <row r="701" spans="1:20" s="1057" customFormat="1" ht="12" x14ac:dyDescent="0.2">
      <c r="T701" s="1097"/>
    </row>
    <row r="702" spans="1:20" s="1057" customFormat="1" ht="12" x14ac:dyDescent="0.2">
      <c r="A702" s="1095" t="s">
        <v>28533</v>
      </c>
      <c r="B702" s="1095" t="s">
        <v>28600</v>
      </c>
      <c r="C702" s="1095"/>
      <c r="D702" s="1095"/>
      <c r="E702" s="1095"/>
      <c r="F702" s="1095"/>
      <c r="G702" s="1095"/>
      <c r="H702" s="1095"/>
      <c r="I702" s="1095"/>
      <c r="J702" s="1095"/>
      <c r="K702" s="1095"/>
      <c r="L702" s="1095"/>
      <c r="T702" s="1097"/>
    </row>
    <row r="703" spans="1:20" s="1057" customFormat="1" ht="12.75" thickBot="1" x14ac:dyDescent="0.25">
      <c r="A703" s="1092" t="s">
        <v>28532</v>
      </c>
      <c r="B703" s="1092" t="s">
        <v>28541</v>
      </c>
      <c r="C703" s="1092"/>
      <c r="D703" s="1092"/>
      <c r="E703" s="1092"/>
      <c r="F703" s="1092"/>
      <c r="G703" s="1092"/>
      <c r="H703" s="1092"/>
      <c r="I703" s="1092"/>
      <c r="J703" s="1092"/>
      <c r="K703" s="1092"/>
      <c r="L703" s="1092"/>
      <c r="T703" s="1097"/>
    </row>
    <row r="704" spans="1:20" s="1142" customFormat="1" ht="28.35" customHeight="1" thickBot="1" x14ac:dyDescent="0.25">
      <c r="A704" s="1595" t="s">
        <v>28599</v>
      </c>
      <c r="B704" s="1597" t="s">
        <v>28570</v>
      </c>
      <c r="C704" s="1598"/>
      <c r="D704" s="1598"/>
      <c r="E704" s="1598"/>
      <c r="F704" s="1598"/>
      <c r="G704" s="1598"/>
      <c r="H704" s="1599"/>
      <c r="I704" s="1600" t="s">
        <v>28563</v>
      </c>
      <c r="J704" s="1601"/>
      <c r="K704" s="1601"/>
      <c r="L704" s="1601"/>
      <c r="M704" s="1601"/>
      <c r="N704" s="1602"/>
      <c r="O704" s="1597" t="s">
        <v>28557</v>
      </c>
      <c r="P704" s="1599"/>
      <c r="Q704" s="1597" t="s">
        <v>4</v>
      </c>
      <c r="R704" s="1599"/>
    </row>
    <row r="705" spans="1:20" s="1136" customFormat="1" ht="109.5" customHeight="1" thickBot="1" x14ac:dyDescent="0.25">
      <c r="A705" s="1596"/>
      <c r="B705" s="1140" t="s">
        <v>28569</v>
      </c>
      <c r="C705" s="1141" t="s">
        <v>28568</v>
      </c>
      <c r="D705" s="1141" t="s">
        <v>28567</v>
      </c>
      <c r="E705" s="1141" t="s">
        <v>28566</v>
      </c>
      <c r="F705" s="1141" t="s">
        <v>28598</v>
      </c>
      <c r="G705" s="1141" t="s">
        <v>28597</v>
      </c>
      <c r="H705" s="1139" t="s">
        <v>28596</v>
      </c>
      <c r="I705" s="1140" t="s">
        <v>28562</v>
      </c>
      <c r="J705" s="1141" t="s">
        <v>28595</v>
      </c>
      <c r="K705" s="1141" t="s">
        <v>28594</v>
      </c>
      <c r="L705" s="1141" t="s">
        <v>28559</v>
      </c>
      <c r="M705" s="1141" t="s">
        <v>28558</v>
      </c>
      <c r="N705" s="1139" t="s">
        <v>28593</v>
      </c>
      <c r="O705" s="1140" t="s">
        <v>28556</v>
      </c>
      <c r="P705" s="1139" t="s">
        <v>28592</v>
      </c>
      <c r="Q705" s="1138" t="s">
        <v>28591</v>
      </c>
      <c r="R705" s="1137" t="s">
        <v>28590</v>
      </c>
    </row>
    <row r="706" spans="1:20" ht="21" customHeight="1" thickBot="1" x14ac:dyDescent="0.25">
      <c r="A706" s="1135" t="s">
        <v>28589</v>
      </c>
      <c r="B706" s="1132">
        <f t="shared" ref="B706:G706" si="123">B726+B746+B766</f>
        <v>0</v>
      </c>
      <c r="C706" s="1134">
        <f t="shared" si="123"/>
        <v>0</v>
      </c>
      <c r="D706" s="1134">
        <f t="shared" si="123"/>
        <v>0</v>
      </c>
      <c r="E706" s="1134">
        <f t="shared" si="123"/>
        <v>28268565</v>
      </c>
      <c r="F706" s="1134">
        <f t="shared" si="123"/>
        <v>0</v>
      </c>
      <c r="G706" s="1134">
        <f t="shared" si="123"/>
        <v>77000</v>
      </c>
      <c r="H706" s="1133">
        <f>SUM(B706:G706)</f>
        <v>28345565</v>
      </c>
      <c r="I706" s="1132">
        <f>I726+I746+I766</f>
        <v>0</v>
      </c>
      <c r="J706" s="1134">
        <f>J726+J746+J766</f>
        <v>0</v>
      </c>
      <c r="K706" s="1134">
        <f>K726+K746+K766</f>
        <v>0</v>
      </c>
      <c r="L706" s="1134">
        <f>L726+L746+L766</f>
        <v>7268222</v>
      </c>
      <c r="M706" s="1134">
        <f>M726+M746+M766</f>
        <v>0</v>
      </c>
      <c r="N706" s="1133">
        <f>SUM(J706:M706)</f>
        <v>7268222</v>
      </c>
      <c r="O706" s="1132">
        <f>O726+O746+O766</f>
        <v>0</v>
      </c>
      <c r="P706" s="1131">
        <f>O706</f>
        <v>0</v>
      </c>
      <c r="Q706" s="1130">
        <f>H706+N706+P706</f>
        <v>35613787</v>
      </c>
      <c r="R706" s="1129">
        <f>Q706/$Q$707</f>
        <v>1</v>
      </c>
    </row>
    <row r="707" spans="1:20" ht="13.5" customHeight="1" thickBot="1" x14ac:dyDescent="0.25">
      <c r="A707" s="1128" t="s">
        <v>28588</v>
      </c>
      <c r="B707" s="1125">
        <f t="shared" ref="B707:Q707" si="124">SUM(B706:B706)</f>
        <v>0</v>
      </c>
      <c r="C707" s="1127">
        <f t="shared" si="124"/>
        <v>0</v>
      </c>
      <c r="D707" s="1127">
        <f t="shared" si="124"/>
        <v>0</v>
      </c>
      <c r="E707" s="1127">
        <f t="shared" si="124"/>
        <v>28268565</v>
      </c>
      <c r="F707" s="1127">
        <f t="shared" si="124"/>
        <v>0</v>
      </c>
      <c r="G707" s="1127">
        <f t="shared" si="124"/>
        <v>77000</v>
      </c>
      <c r="H707" s="1126">
        <f t="shared" si="124"/>
        <v>28345565</v>
      </c>
      <c r="I707" s="1125">
        <f t="shared" si="124"/>
        <v>0</v>
      </c>
      <c r="J707" s="1127">
        <f t="shared" si="124"/>
        <v>0</v>
      </c>
      <c r="K707" s="1127">
        <f t="shared" si="124"/>
        <v>0</v>
      </c>
      <c r="L707" s="1127">
        <f t="shared" si="124"/>
        <v>7268222</v>
      </c>
      <c r="M707" s="1127">
        <f t="shared" si="124"/>
        <v>0</v>
      </c>
      <c r="N707" s="1126">
        <f t="shared" si="124"/>
        <v>7268222</v>
      </c>
      <c r="O707" s="1125">
        <f t="shared" si="124"/>
        <v>0</v>
      </c>
      <c r="P707" s="1126">
        <f t="shared" si="124"/>
        <v>0</v>
      </c>
      <c r="Q707" s="1125">
        <f t="shared" si="124"/>
        <v>35613787</v>
      </c>
      <c r="R707" s="1124">
        <f>Q707/$Q$707</f>
        <v>1</v>
      </c>
    </row>
    <row r="710" spans="1:20" s="1057" customFormat="1" ht="12" x14ac:dyDescent="0.2">
      <c r="A710" s="1057" t="s">
        <v>28538</v>
      </c>
      <c r="T710" s="1097"/>
    </row>
    <row r="711" spans="1:20" s="1057" customFormat="1" ht="12" x14ac:dyDescent="0.2">
      <c r="A711" s="1057" t="s">
        <v>28603</v>
      </c>
      <c r="T711" s="1097"/>
    </row>
    <row r="712" spans="1:20" s="1057" customFormat="1" ht="12" x14ac:dyDescent="0.2">
      <c r="T712" s="1097"/>
    </row>
    <row r="713" spans="1:20" s="1057" customFormat="1" ht="12" x14ac:dyDescent="0.2">
      <c r="T713" s="1097"/>
    </row>
    <row r="714" spans="1:20" s="1057" customFormat="1" ht="12" x14ac:dyDescent="0.2">
      <c r="T714" s="1097"/>
    </row>
    <row r="715" spans="1:20" s="1057" customFormat="1" ht="12" x14ac:dyDescent="0.2">
      <c r="A715" s="1587" t="s">
        <v>28602</v>
      </c>
      <c r="B715" s="1587"/>
      <c r="C715" s="1587"/>
      <c r="D715" s="1587"/>
      <c r="E715" s="1587"/>
      <c r="F715" s="1587"/>
      <c r="G715" s="1587"/>
      <c r="H715" s="1587"/>
      <c r="I715" s="1587"/>
      <c r="J715" s="1587"/>
      <c r="K715" s="1587"/>
      <c r="L715" s="1587"/>
      <c r="M715" s="1587"/>
      <c r="N715" s="1587"/>
      <c r="O715" s="1587"/>
      <c r="P715" s="1587"/>
      <c r="Q715" s="1587"/>
      <c r="R715" s="1587"/>
      <c r="T715" s="1097"/>
    </row>
    <row r="716" spans="1:20" s="1057" customFormat="1" ht="12" x14ac:dyDescent="0.2">
      <c r="A716" s="1587" t="s">
        <v>627</v>
      </c>
      <c r="B716" s="1587"/>
      <c r="C716" s="1587"/>
      <c r="D716" s="1587"/>
      <c r="E716" s="1587"/>
      <c r="F716" s="1587"/>
      <c r="G716" s="1587"/>
      <c r="H716" s="1587"/>
      <c r="I716" s="1587"/>
      <c r="J716" s="1587"/>
      <c r="K716" s="1587"/>
      <c r="L716" s="1587"/>
      <c r="M716" s="1587"/>
      <c r="N716" s="1587"/>
      <c r="O716" s="1587"/>
      <c r="P716" s="1587"/>
      <c r="Q716" s="1587"/>
      <c r="R716" s="1587"/>
      <c r="T716" s="1097"/>
    </row>
    <row r="717" spans="1:20" s="1057" customFormat="1" ht="12" x14ac:dyDescent="0.2">
      <c r="A717" s="1587" t="s">
        <v>28601</v>
      </c>
      <c r="B717" s="1587"/>
      <c r="C717" s="1587"/>
      <c r="D717" s="1587"/>
      <c r="E717" s="1587"/>
      <c r="F717" s="1587"/>
      <c r="G717" s="1587"/>
      <c r="H717" s="1587"/>
      <c r="I717" s="1587"/>
      <c r="J717" s="1587"/>
      <c r="K717" s="1587"/>
      <c r="L717" s="1587"/>
      <c r="M717" s="1587"/>
      <c r="N717" s="1587"/>
      <c r="O717" s="1587"/>
      <c r="P717" s="1587"/>
      <c r="Q717" s="1587"/>
      <c r="R717" s="1587"/>
      <c r="T717" s="1097"/>
    </row>
    <row r="718" spans="1:20" s="1057" customFormat="1" ht="12" x14ac:dyDescent="0.2">
      <c r="A718" s="1587" t="s">
        <v>28534</v>
      </c>
      <c r="B718" s="1587"/>
      <c r="C718" s="1587"/>
      <c r="D718" s="1587"/>
      <c r="E718" s="1587"/>
      <c r="F718" s="1587"/>
      <c r="G718" s="1587"/>
      <c r="H718" s="1587"/>
      <c r="I718" s="1587"/>
      <c r="J718" s="1587"/>
      <c r="K718" s="1587"/>
      <c r="L718" s="1587"/>
      <c r="M718" s="1587"/>
      <c r="N718" s="1587"/>
      <c r="O718" s="1587"/>
      <c r="P718" s="1587"/>
      <c r="Q718" s="1587"/>
      <c r="R718" s="1587"/>
      <c r="T718" s="1097"/>
    </row>
    <row r="719" spans="1:20" s="1057" customFormat="1" ht="12" x14ac:dyDescent="0.2">
      <c r="T719" s="1097"/>
    </row>
    <row r="720" spans="1:20" s="1057" customFormat="1" ht="12" x14ac:dyDescent="0.2">
      <c r="T720" s="1097"/>
    </row>
    <row r="721" spans="1:20" s="1057" customFormat="1" ht="12" x14ac:dyDescent="0.2">
      <c r="T721" s="1097"/>
    </row>
    <row r="722" spans="1:20" s="1057" customFormat="1" ht="12" x14ac:dyDescent="0.2">
      <c r="A722" s="1095" t="s">
        <v>28533</v>
      </c>
      <c r="B722" s="1095" t="s">
        <v>28600</v>
      </c>
      <c r="C722" s="1095"/>
      <c r="D722" s="1095"/>
      <c r="E722" s="1095"/>
      <c r="F722" s="1095"/>
      <c r="G722" s="1095"/>
      <c r="H722" s="1095"/>
      <c r="I722" s="1095"/>
      <c r="J722" s="1095"/>
      <c r="K722" s="1095"/>
      <c r="L722" s="1095"/>
      <c r="T722" s="1097"/>
    </row>
    <row r="723" spans="1:20" s="1057" customFormat="1" ht="12.75" thickBot="1" x14ac:dyDescent="0.25">
      <c r="A723" s="1092" t="s">
        <v>28532</v>
      </c>
      <c r="B723" s="1092" t="s">
        <v>28540</v>
      </c>
      <c r="C723" s="1092"/>
      <c r="D723" s="1092"/>
      <c r="E723" s="1092"/>
      <c r="F723" s="1092"/>
      <c r="G723" s="1092"/>
      <c r="H723" s="1092"/>
      <c r="I723" s="1092"/>
      <c r="J723" s="1092"/>
      <c r="K723" s="1092"/>
      <c r="L723" s="1092"/>
      <c r="T723" s="1097"/>
    </row>
    <row r="724" spans="1:20" s="1142" customFormat="1" ht="28.35" customHeight="1" thickBot="1" x14ac:dyDescent="0.25">
      <c r="A724" s="1595" t="s">
        <v>28599</v>
      </c>
      <c r="B724" s="1597" t="s">
        <v>28570</v>
      </c>
      <c r="C724" s="1598"/>
      <c r="D724" s="1598"/>
      <c r="E724" s="1598"/>
      <c r="F724" s="1598"/>
      <c r="G724" s="1598"/>
      <c r="H724" s="1599"/>
      <c r="I724" s="1600" t="s">
        <v>28563</v>
      </c>
      <c r="J724" s="1601"/>
      <c r="K724" s="1601"/>
      <c r="L724" s="1601"/>
      <c r="M724" s="1601"/>
      <c r="N724" s="1602"/>
      <c r="O724" s="1597" t="s">
        <v>28557</v>
      </c>
      <c r="P724" s="1599"/>
      <c r="Q724" s="1597" t="s">
        <v>4</v>
      </c>
      <c r="R724" s="1599"/>
    </row>
    <row r="725" spans="1:20" s="1136" customFormat="1" ht="109.5" customHeight="1" thickBot="1" x14ac:dyDescent="0.25">
      <c r="A725" s="1596"/>
      <c r="B725" s="1140" t="s">
        <v>28569</v>
      </c>
      <c r="C725" s="1141" t="s">
        <v>28568</v>
      </c>
      <c r="D725" s="1141" t="s">
        <v>28567</v>
      </c>
      <c r="E725" s="1141" t="s">
        <v>28566</v>
      </c>
      <c r="F725" s="1141" t="s">
        <v>28598</v>
      </c>
      <c r="G725" s="1141" t="s">
        <v>28597</v>
      </c>
      <c r="H725" s="1139" t="s">
        <v>28596</v>
      </c>
      <c r="I725" s="1140" t="s">
        <v>28562</v>
      </c>
      <c r="J725" s="1141" t="s">
        <v>28595</v>
      </c>
      <c r="K725" s="1141" t="s">
        <v>28594</v>
      </c>
      <c r="L725" s="1141" t="s">
        <v>28559</v>
      </c>
      <c r="M725" s="1141" t="s">
        <v>28558</v>
      </c>
      <c r="N725" s="1139" t="s">
        <v>28593</v>
      </c>
      <c r="O725" s="1140" t="s">
        <v>28556</v>
      </c>
      <c r="P725" s="1139" t="s">
        <v>28592</v>
      </c>
      <c r="Q725" s="1138" t="s">
        <v>28591</v>
      </c>
      <c r="R725" s="1137" t="s">
        <v>28590</v>
      </c>
    </row>
    <row r="726" spans="1:20" ht="21" customHeight="1" thickBot="1" x14ac:dyDescent="0.25">
      <c r="A726" s="1135" t="s">
        <v>28589</v>
      </c>
      <c r="B726" s="1132"/>
      <c r="C726" s="1134"/>
      <c r="D726" s="1134"/>
      <c r="E726" s="1134">
        <v>27934429</v>
      </c>
      <c r="F726" s="1134"/>
      <c r="G726" s="1134"/>
      <c r="H726" s="1133">
        <f>SUM(B726:G726)</f>
        <v>27934429</v>
      </c>
      <c r="I726" s="1132"/>
      <c r="J726" s="1134"/>
      <c r="K726" s="1134"/>
      <c r="L726" s="1134">
        <v>3300000</v>
      </c>
      <c r="M726" s="1134"/>
      <c r="N726" s="1133">
        <f>SUM(J726:M726)</f>
        <v>3300000</v>
      </c>
      <c r="O726" s="1132"/>
      <c r="P726" s="1131">
        <f>O726</f>
        <v>0</v>
      </c>
      <c r="Q726" s="1130">
        <f>H726+N726+P726</f>
        <v>31234429</v>
      </c>
      <c r="R726" s="1129">
        <f>Q726/$Q$727</f>
        <v>1</v>
      </c>
    </row>
    <row r="727" spans="1:20" ht="13.5" customHeight="1" thickBot="1" x14ac:dyDescent="0.25">
      <c r="A727" s="1128" t="s">
        <v>28588</v>
      </c>
      <c r="B727" s="1125">
        <f t="shared" ref="B727:Q727" si="125">SUM(B726:B726)</f>
        <v>0</v>
      </c>
      <c r="C727" s="1127">
        <f t="shared" si="125"/>
        <v>0</v>
      </c>
      <c r="D727" s="1127">
        <f t="shared" si="125"/>
        <v>0</v>
      </c>
      <c r="E727" s="1127">
        <f t="shared" si="125"/>
        <v>27934429</v>
      </c>
      <c r="F727" s="1127">
        <f t="shared" si="125"/>
        <v>0</v>
      </c>
      <c r="G727" s="1127">
        <f t="shared" si="125"/>
        <v>0</v>
      </c>
      <c r="H727" s="1126">
        <f t="shared" si="125"/>
        <v>27934429</v>
      </c>
      <c r="I727" s="1125">
        <f t="shared" si="125"/>
        <v>0</v>
      </c>
      <c r="J727" s="1127">
        <f t="shared" si="125"/>
        <v>0</v>
      </c>
      <c r="K727" s="1127">
        <f t="shared" si="125"/>
        <v>0</v>
      </c>
      <c r="L727" s="1127">
        <f t="shared" si="125"/>
        <v>3300000</v>
      </c>
      <c r="M727" s="1127">
        <f t="shared" si="125"/>
        <v>0</v>
      </c>
      <c r="N727" s="1126">
        <f t="shared" si="125"/>
        <v>3300000</v>
      </c>
      <c r="O727" s="1125">
        <f t="shared" si="125"/>
        <v>0</v>
      </c>
      <c r="P727" s="1126">
        <f t="shared" si="125"/>
        <v>0</v>
      </c>
      <c r="Q727" s="1125">
        <f t="shared" si="125"/>
        <v>31234429</v>
      </c>
      <c r="R727" s="1124">
        <f>Q727/$Q$727</f>
        <v>1</v>
      </c>
    </row>
    <row r="730" spans="1:20" s="1057" customFormat="1" ht="12" x14ac:dyDescent="0.2">
      <c r="A730" s="1057" t="s">
        <v>28538</v>
      </c>
      <c r="T730" s="1097"/>
    </row>
    <row r="731" spans="1:20" s="1057" customFormat="1" ht="12" x14ac:dyDescent="0.2">
      <c r="A731" s="1057" t="s">
        <v>28603</v>
      </c>
      <c r="T731" s="1097"/>
    </row>
    <row r="732" spans="1:20" s="1057" customFormat="1" ht="12" x14ac:dyDescent="0.2">
      <c r="T732" s="1097"/>
    </row>
    <row r="733" spans="1:20" s="1057" customFormat="1" ht="12" x14ac:dyDescent="0.2">
      <c r="T733" s="1097"/>
    </row>
    <row r="734" spans="1:20" s="1057" customFormat="1" ht="12" x14ac:dyDescent="0.2">
      <c r="T734" s="1097"/>
    </row>
    <row r="735" spans="1:20" s="1057" customFormat="1" ht="12" x14ac:dyDescent="0.2">
      <c r="A735" s="1587" t="s">
        <v>28602</v>
      </c>
      <c r="B735" s="1587"/>
      <c r="C735" s="1587"/>
      <c r="D735" s="1587"/>
      <c r="E735" s="1587"/>
      <c r="F735" s="1587"/>
      <c r="G735" s="1587"/>
      <c r="H735" s="1587"/>
      <c r="I735" s="1587"/>
      <c r="J735" s="1587"/>
      <c r="K735" s="1587"/>
      <c r="L735" s="1587"/>
      <c r="M735" s="1587"/>
      <c r="N735" s="1587"/>
      <c r="O735" s="1587"/>
      <c r="P735" s="1587"/>
      <c r="Q735" s="1587"/>
      <c r="R735" s="1587"/>
      <c r="T735" s="1097"/>
    </row>
    <row r="736" spans="1:20" s="1057" customFormat="1" ht="12" x14ac:dyDescent="0.2">
      <c r="A736" s="1587" t="s">
        <v>627</v>
      </c>
      <c r="B736" s="1587"/>
      <c r="C736" s="1587"/>
      <c r="D736" s="1587"/>
      <c r="E736" s="1587"/>
      <c r="F736" s="1587"/>
      <c r="G736" s="1587"/>
      <c r="H736" s="1587"/>
      <c r="I736" s="1587"/>
      <c r="J736" s="1587"/>
      <c r="K736" s="1587"/>
      <c r="L736" s="1587"/>
      <c r="M736" s="1587"/>
      <c r="N736" s="1587"/>
      <c r="O736" s="1587"/>
      <c r="P736" s="1587"/>
      <c r="Q736" s="1587"/>
      <c r="R736" s="1587"/>
      <c r="T736" s="1097"/>
    </row>
    <row r="737" spans="1:20" s="1057" customFormat="1" ht="12" x14ac:dyDescent="0.2">
      <c r="A737" s="1587" t="s">
        <v>28601</v>
      </c>
      <c r="B737" s="1587"/>
      <c r="C737" s="1587"/>
      <c r="D737" s="1587"/>
      <c r="E737" s="1587"/>
      <c r="F737" s="1587"/>
      <c r="G737" s="1587"/>
      <c r="H737" s="1587"/>
      <c r="I737" s="1587"/>
      <c r="J737" s="1587"/>
      <c r="K737" s="1587"/>
      <c r="L737" s="1587"/>
      <c r="M737" s="1587"/>
      <c r="N737" s="1587"/>
      <c r="O737" s="1587"/>
      <c r="P737" s="1587"/>
      <c r="Q737" s="1587"/>
      <c r="R737" s="1587"/>
      <c r="T737" s="1097"/>
    </row>
    <row r="738" spans="1:20" s="1057" customFormat="1" ht="12" x14ac:dyDescent="0.2">
      <c r="A738" s="1587" t="s">
        <v>28534</v>
      </c>
      <c r="B738" s="1587"/>
      <c r="C738" s="1587"/>
      <c r="D738" s="1587"/>
      <c r="E738" s="1587"/>
      <c r="F738" s="1587"/>
      <c r="G738" s="1587"/>
      <c r="H738" s="1587"/>
      <c r="I738" s="1587"/>
      <c r="J738" s="1587"/>
      <c r="K738" s="1587"/>
      <c r="L738" s="1587"/>
      <c r="M738" s="1587"/>
      <c r="N738" s="1587"/>
      <c r="O738" s="1587"/>
      <c r="P738" s="1587"/>
      <c r="Q738" s="1587"/>
      <c r="R738" s="1587"/>
      <c r="T738" s="1097"/>
    </row>
    <row r="739" spans="1:20" s="1057" customFormat="1" ht="12" x14ac:dyDescent="0.2">
      <c r="T739" s="1097"/>
    </row>
    <row r="740" spans="1:20" s="1057" customFormat="1" ht="12" x14ac:dyDescent="0.2">
      <c r="T740" s="1097"/>
    </row>
    <row r="741" spans="1:20" s="1057" customFormat="1" ht="12" x14ac:dyDescent="0.2">
      <c r="T741" s="1097"/>
    </row>
    <row r="742" spans="1:20" s="1057" customFormat="1" ht="12" x14ac:dyDescent="0.2">
      <c r="A742" s="1095" t="s">
        <v>28533</v>
      </c>
      <c r="B742" s="1095" t="s">
        <v>28600</v>
      </c>
      <c r="C742" s="1095"/>
      <c r="D742" s="1095"/>
      <c r="E742" s="1095"/>
      <c r="F742" s="1095"/>
      <c r="G742" s="1095"/>
      <c r="H742" s="1095"/>
      <c r="I742" s="1095"/>
      <c r="J742" s="1095"/>
      <c r="K742" s="1095"/>
      <c r="L742" s="1095"/>
      <c r="T742" s="1097"/>
    </row>
    <row r="743" spans="1:20" s="1057" customFormat="1" ht="12.75" thickBot="1" x14ac:dyDescent="0.25">
      <c r="A743" s="1092" t="s">
        <v>28532</v>
      </c>
      <c r="B743" s="1092" t="s">
        <v>28539</v>
      </c>
      <c r="C743" s="1092"/>
      <c r="D743" s="1092"/>
      <c r="E743" s="1092"/>
      <c r="F743" s="1092"/>
      <c r="G743" s="1092"/>
      <c r="H743" s="1092"/>
      <c r="I743" s="1092"/>
      <c r="J743" s="1092"/>
      <c r="K743" s="1092"/>
      <c r="L743" s="1092"/>
      <c r="T743" s="1097"/>
    </row>
    <row r="744" spans="1:20" s="1142" customFormat="1" ht="28.35" customHeight="1" thickBot="1" x14ac:dyDescent="0.25">
      <c r="A744" s="1595" t="s">
        <v>28599</v>
      </c>
      <c r="B744" s="1597" t="s">
        <v>28570</v>
      </c>
      <c r="C744" s="1598"/>
      <c r="D744" s="1598"/>
      <c r="E744" s="1598"/>
      <c r="F744" s="1598"/>
      <c r="G744" s="1598"/>
      <c r="H744" s="1599"/>
      <c r="I744" s="1600" t="s">
        <v>28563</v>
      </c>
      <c r="J744" s="1601"/>
      <c r="K744" s="1601"/>
      <c r="L744" s="1601"/>
      <c r="M744" s="1601"/>
      <c r="N744" s="1602"/>
      <c r="O744" s="1597" t="s">
        <v>28557</v>
      </c>
      <c r="P744" s="1599"/>
      <c r="Q744" s="1597" t="s">
        <v>4</v>
      </c>
      <c r="R744" s="1599"/>
    </row>
    <row r="745" spans="1:20" s="1136" customFormat="1" ht="109.5" customHeight="1" thickBot="1" x14ac:dyDescent="0.25">
      <c r="A745" s="1596"/>
      <c r="B745" s="1140" t="s">
        <v>28569</v>
      </c>
      <c r="C745" s="1141" t="s">
        <v>28568</v>
      </c>
      <c r="D745" s="1141" t="s">
        <v>28567</v>
      </c>
      <c r="E745" s="1141" t="s">
        <v>28566</v>
      </c>
      <c r="F745" s="1141" t="s">
        <v>28598</v>
      </c>
      <c r="G745" s="1141" t="s">
        <v>28597</v>
      </c>
      <c r="H745" s="1139" t="s">
        <v>28596</v>
      </c>
      <c r="I745" s="1140" t="s">
        <v>28562</v>
      </c>
      <c r="J745" s="1141" t="s">
        <v>28595</v>
      </c>
      <c r="K745" s="1141" t="s">
        <v>28594</v>
      </c>
      <c r="L745" s="1141" t="s">
        <v>28559</v>
      </c>
      <c r="M745" s="1141" t="s">
        <v>28558</v>
      </c>
      <c r="N745" s="1139" t="s">
        <v>28593</v>
      </c>
      <c r="O745" s="1140" t="s">
        <v>28556</v>
      </c>
      <c r="P745" s="1139" t="s">
        <v>28592</v>
      </c>
      <c r="Q745" s="1138" t="s">
        <v>28591</v>
      </c>
      <c r="R745" s="1137" t="s">
        <v>28590</v>
      </c>
    </row>
    <row r="746" spans="1:20" ht="21" customHeight="1" thickBot="1" x14ac:dyDescent="0.25">
      <c r="A746" s="1135" t="s">
        <v>28589</v>
      </c>
      <c r="B746" s="1132"/>
      <c r="C746" s="1134"/>
      <c r="D746" s="1134"/>
      <c r="E746" s="1134">
        <v>334136</v>
      </c>
      <c r="F746" s="1134"/>
      <c r="G746" s="1134">
        <v>77000</v>
      </c>
      <c r="H746" s="1133">
        <f>SUM(B746:G746)</f>
        <v>411136</v>
      </c>
      <c r="I746" s="1132"/>
      <c r="J746" s="1134"/>
      <c r="K746" s="1134"/>
      <c r="L746" s="1134">
        <v>1332032</v>
      </c>
      <c r="M746" s="1134"/>
      <c r="N746" s="1133">
        <f>SUM(J746:M746)</f>
        <v>1332032</v>
      </c>
      <c r="O746" s="1132"/>
      <c r="P746" s="1131">
        <f>O746</f>
        <v>0</v>
      </c>
      <c r="Q746" s="1130">
        <f>H746+N746+P746</f>
        <v>1743168</v>
      </c>
      <c r="R746" s="1129">
        <f>Q746/$Q$747</f>
        <v>1</v>
      </c>
    </row>
    <row r="747" spans="1:20" ht="13.5" customHeight="1" thickBot="1" x14ac:dyDescent="0.25">
      <c r="A747" s="1128" t="s">
        <v>28588</v>
      </c>
      <c r="B747" s="1125">
        <f t="shared" ref="B747:Q747" si="126">SUM(B746:B746)</f>
        <v>0</v>
      </c>
      <c r="C747" s="1127">
        <f t="shared" si="126"/>
        <v>0</v>
      </c>
      <c r="D747" s="1127">
        <f t="shared" si="126"/>
        <v>0</v>
      </c>
      <c r="E747" s="1127">
        <f t="shared" si="126"/>
        <v>334136</v>
      </c>
      <c r="F747" s="1127">
        <f t="shared" si="126"/>
        <v>0</v>
      </c>
      <c r="G747" s="1127">
        <f t="shared" si="126"/>
        <v>77000</v>
      </c>
      <c r="H747" s="1126">
        <f t="shared" si="126"/>
        <v>411136</v>
      </c>
      <c r="I747" s="1125">
        <f t="shared" si="126"/>
        <v>0</v>
      </c>
      <c r="J747" s="1127">
        <f t="shared" si="126"/>
        <v>0</v>
      </c>
      <c r="K747" s="1127">
        <f t="shared" si="126"/>
        <v>0</v>
      </c>
      <c r="L747" s="1127">
        <f t="shared" si="126"/>
        <v>1332032</v>
      </c>
      <c r="M747" s="1127">
        <f t="shared" si="126"/>
        <v>0</v>
      </c>
      <c r="N747" s="1126">
        <f t="shared" si="126"/>
        <v>1332032</v>
      </c>
      <c r="O747" s="1125">
        <f t="shared" si="126"/>
        <v>0</v>
      </c>
      <c r="P747" s="1126">
        <f t="shared" si="126"/>
        <v>0</v>
      </c>
      <c r="Q747" s="1125">
        <f t="shared" si="126"/>
        <v>1743168</v>
      </c>
      <c r="R747" s="1124">
        <f>Q747/$Q$747</f>
        <v>1</v>
      </c>
    </row>
    <row r="750" spans="1:20" s="1057" customFormat="1" ht="12" x14ac:dyDescent="0.2">
      <c r="A750" s="1057" t="s">
        <v>28538</v>
      </c>
      <c r="T750" s="1097"/>
    </row>
    <row r="751" spans="1:20" s="1057" customFormat="1" ht="12" x14ac:dyDescent="0.2">
      <c r="A751" s="1057" t="s">
        <v>28603</v>
      </c>
      <c r="T751" s="1097"/>
    </row>
    <row r="752" spans="1:20" s="1057" customFormat="1" ht="12" x14ac:dyDescent="0.2">
      <c r="T752" s="1097"/>
    </row>
    <row r="753" spans="1:20" s="1057" customFormat="1" ht="12" x14ac:dyDescent="0.2">
      <c r="T753" s="1097"/>
    </row>
    <row r="754" spans="1:20" s="1057" customFormat="1" ht="12" x14ac:dyDescent="0.2">
      <c r="T754" s="1097"/>
    </row>
    <row r="755" spans="1:20" s="1057" customFormat="1" ht="12" x14ac:dyDescent="0.2">
      <c r="A755" s="1587" t="s">
        <v>28602</v>
      </c>
      <c r="B755" s="1587"/>
      <c r="C755" s="1587"/>
      <c r="D755" s="1587"/>
      <c r="E755" s="1587"/>
      <c r="F755" s="1587"/>
      <c r="G755" s="1587"/>
      <c r="H755" s="1587"/>
      <c r="I755" s="1587"/>
      <c r="J755" s="1587"/>
      <c r="K755" s="1587"/>
      <c r="L755" s="1587"/>
      <c r="M755" s="1587"/>
      <c r="N755" s="1587"/>
      <c r="O755" s="1587"/>
      <c r="P755" s="1587"/>
      <c r="Q755" s="1587"/>
      <c r="R755" s="1587"/>
      <c r="T755" s="1097"/>
    </row>
    <row r="756" spans="1:20" s="1057" customFormat="1" ht="12" x14ac:dyDescent="0.2">
      <c r="A756" s="1587" t="s">
        <v>627</v>
      </c>
      <c r="B756" s="1587"/>
      <c r="C756" s="1587"/>
      <c r="D756" s="1587"/>
      <c r="E756" s="1587"/>
      <c r="F756" s="1587"/>
      <c r="G756" s="1587"/>
      <c r="H756" s="1587"/>
      <c r="I756" s="1587"/>
      <c r="J756" s="1587"/>
      <c r="K756" s="1587"/>
      <c r="L756" s="1587"/>
      <c r="M756" s="1587"/>
      <c r="N756" s="1587"/>
      <c r="O756" s="1587"/>
      <c r="P756" s="1587"/>
      <c r="Q756" s="1587"/>
      <c r="R756" s="1587"/>
      <c r="T756" s="1097"/>
    </row>
    <row r="757" spans="1:20" s="1057" customFormat="1" ht="12" x14ac:dyDescent="0.2">
      <c r="A757" s="1587" t="s">
        <v>28601</v>
      </c>
      <c r="B757" s="1587"/>
      <c r="C757" s="1587"/>
      <c r="D757" s="1587"/>
      <c r="E757" s="1587"/>
      <c r="F757" s="1587"/>
      <c r="G757" s="1587"/>
      <c r="H757" s="1587"/>
      <c r="I757" s="1587"/>
      <c r="J757" s="1587"/>
      <c r="K757" s="1587"/>
      <c r="L757" s="1587"/>
      <c r="M757" s="1587"/>
      <c r="N757" s="1587"/>
      <c r="O757" s="1587"/>
      <c r="P757" s="1587"/>
      <c r="Q757" s="1587"/>
      <c r="R757" s="1587"/>
      <c r="T757" s="1097"/>
    </row>
    <row r="758" spans="1:20" s="1057" customFormat="1" ht="12" x14ac:dyDescent="0.2">
      <c r="A758" s="1587" t="s">
        <v>28534</v>
      </c>
      <c r="B758" s="1587"/>
      <c r="C758" s="1587"/>
      <c r="D758" s="1587"/>
      <c r="E758" s="1587"/>
      <c r="F758" s="1587"/>
      <c r="G758" s="1587"/>
      <c r="H758" s="1587"/>
      <c r="I758" s="1587"/>
      <c r="J758" s="1587"/>
      <c r="K758" s="1587"/>
      <c r="L758" s="1587"/>
      <c r="M758" s="1587"/>
      <c r="N758" s="1587"/>
      <c r="O758" s="1587"/>
      <c r="P758" s="1587"/>
      <c r="Q758" s="1587"/>
      <c r="R758" s="1587"/>
      <c r="T758" s="1097"/>
    </row>
    <row r="759" spans="1:20" s="1057" customFormat="1" ht="12" x14ac:dyDescent="0.2">
      <c r="T759" s="1097"/>
    </row>
    <row r="760" spans="1:20" s="1057" customFormat="1" ht="12" x14ac:dyDescent="0.2">
      <c r="T760" s="1097"/>
    </row>
    <row r="761" spans="1:20" s="1057" customFormat="1" ht="12" x14ac:dyDescent="0.2">
      <c r="T761" s="1097"/>
    </row>
    <row r="762" spans="1:20" s="1057" customFormat="1" ht="12" x14ac:dyDescent="0.2">
      <c r="A762" s="1095" t="s">
        <v>28533</v>
      </c>
      <c r="B762" s="1095" t="s">
        <v>28600</v>
      </c>
      <c r="C762" s="1095"/>
      <c r="D762" s="1095"/>
      <c r="E762" s="1095"/>
      <c r="F762" s="1095"/>
      <c r="G762" s="1095"/>
      <c r="H762" s="1095"/>
      <c r="I762" s="1095"/>
      <c r="J762" s="1095"/>
      <c r="K762" s="1095"/>
      <c r="L762" s="1095"/>
      <c r="T762" s="1097"/>
    </row>
    <row r="763" spans="1:20" s="1057" customFormat="1" ht="12.75" thickBot="1" x14ac:dyDescent="0.25">
      <c r="A763" s="1092" t="s">
        <v>28532</v>
      </c>
      <c r="B763" s="1092" t="s">
        <v>28531</v>
      </c>
      <c r="C763" s="1092"/>
      <c r="D763" s="1092"/>
      <c r="E763" s="1092"/>
      <c r="F763" s="1092"/>
      <c r="G763" s="1092"/>
      <c r="H763" s="1092"/>
      <c r="I763" s="1092"/>
      <c r="J763" s="1092"/>
      <c r="K763" s="1092"/>
      <c r="L763" s="1092"/>
      <c r="T763" s="1097"/>
    </row>
    <row r="764" spans="1:20" s="1142" customFormat="1" ht="28.35" customHeight="1" thickBot="1" x14ac:dyDescent="0.25">
      <c r="A764" s="1595" t="s">
        <v>28599</v>
      </c>
      <c r="B764" s="1597" t="s">
        <v>28570</v>
      </c>
      <c r="C764" s="1598"/>
      <c r="D764" s="1598"/>
      <c r="E764" s="1598"/>
      <c r="F764" s="1598"/>
      <c r="G764" s="1598"/>
      <c r="H764" s="1599"/>
      <c r="I764" s="1600" t="s">
        <v>28563</v>
      </c>
      <c r="J764" s="1601"/>
      <c r="K764" s="1601"/>
      <c r="L764" s="1601"/>
      <c r="M764" s="1601"/>
      <c r="N764" s="1602"/>
      <c r="O764" s="1597" t="s">
        <v>28557</v>
      </c>
      <c r="P764" s="1599"/>
      <c r="Q764" s="1597" t="s">
        <v>4</v>
      </c>
      <c r="R764" s="1599"/>
    </row>
    <row r="765" spans="1:20" s="1136" customFormat="1" ht="109.5" customHeight="1" thickBot="1" x14ac:dyDescent="0.25">
      <c r="A765" s="1596"/>
      <c r="B765" s="1140" t="s">
        <v>28569</v>
      </c>
      <c r="C765" s="1141" t="s">
        <v>28568</v>
      </c>
      <c r="D765" s="1141" t="s">
        <v>28567</v>
      </c>
      <c r="E765" s="1141" t="s">
        <v>28566</v>
      </c>
      <c r="F765" s="1141" t="s">
        <v>28598</v>
      </c>
      <c r="G765" s="1141" t="s">
        <v>28597</v>
      </c>
      <c r="H765" s="1139" t="s">
        <v>28596</v>
      </c>
      <c r="I765" s="1140" t="s">
        <v>28562</v>
      </c>
      <c r="J765" s="1141" t="s">
        <v>28595</v>
      </c>
      <c r="K765" s="1141" t="s">
        <v>28594</v>
      </c>
      <c r="L765" s="1141" t="s">
        <v>28559</v>
      </c>
      <c r="M765" s="1141" t="s">
        <v>28558</v>
      </c>
      <c r="N765" s="1139" t="s">
        <v>28593</v>
      </c>
      <c r="O765" s="1140" t="s">
        <v>28556</v>
      </c>
      <c r="P765" s="1139" t="s">
        <v>28592</v>
      </c>
      <c r="Q765" s="1138" t="s">
        <v>28591</v>
      </c>
      <c r="R765" s="1137" t="s">
        <v>28590</v>
      </c>
    </row>
    <row r="766" spans="1:20" ht="21" customHeight="1" thickBot="1" x14ac:dyDescent="0.25">
      <c r="A766" s="1135" t="s">
        <v>28589</v>
      </c>
      <c r="B766" s="1132"/>
      <c r="C766" s="1134"/>
      <c r="D766" s="1134"/>
      <c r="E766" s="1134"/>
      <c r="F766" s="1134"/>
      <c r="G766" s="1134"/>
      <c r="H766" s="1133">
        <f>SUM(B766:G766)</f>
        <v>0</v>
      </c>
      <c r="I766" s="1132"/>
      <c r="J766" s="1134"/>
      <c r="K766" s="1134"/>
      <c r="L766" s="1134">
        <v>2636190</v>
      </c>
      <c r="M766" s="1134"/>
      <c r="N766" s="1133">
        <f>SUM(J766:M766)</f>
        <v>2636190</v>
      </c>
      <c r="O766" s="1132"/>
      <c r="P766" s="1131">
        <f>O766</f>
        <v>0</v>
      </c>
      <c r="Q766" s="1130">
        <f>H766+N766+P766</f>
        <v>2636190</v>
      </c>
      <c r="R766" s="1129">
        <f>Q766/$Q$747</f>
        <v>1.5122982982707347</v>
      </c>
    </row>
    <row r="767" spans="1:20" ht="13.5" customHeight="1" thickBot="1" x14ac:dyDescent="0.25">
      <c r="A767" s="1128" t="s">
        <v>28588</v>
      </c>
      <c r="B767" s="1125">
        <f t="shared" ref="B767:Q767" si="127">SUM(B766:B766)</f>
        <v>0</v>
      </c>
      <c r="C767" s="1127">
        <f t="shared" si="127"/>
        <v>0</v>
      </c>
      <c r="D767" s="1127">
        <f t="shared" si="127"/>
        <v>0</v>
      </c>
      <c r="E767" s="1127">
        <f t="shared" si="127"/>
        <v>0</v>
      </c>
      <c r="F767" s="1127">
        <f t="shared" si="127"/>
        <v>0</v>
      </c>
      <c r="G767" s="1127">
        <f t="shared" si="127"/>
        <v>0</v>
      </c>
      <c r="H767" s="1126">
        <f t="shared" si="127"/>
        <v>0</v>
      </c>
      <c r="I767" s="1125">
        <f t="shared" si="127"/>
        <v>0</v>
      </c>
      <c r="J767" s="1127">
        <f t="shared" si="127"/>
        <v>0</v>
      </c>
      <c r="K767" s="1127">
        <f t="shared" si="127"/>
        <v>0</v>
      </c>
      <c r="L767" s="1127">
        <f t="shared" si="127"/>
        <v>2636190</v>
      </c>
      <c r="M767" s="1127">
        <f t="shared" si="127"/>
        <v>0</v>
      </c>
      <c r="N767" s="1126">
        <f t="shared" si="127"/>
        <v>2636190</v>
      </c>
      <c r="O767" s="1125">
        <f t="shared" si="127"/>
        <v>0</v>
      </c>
      <c r="P767" s="1126">
        <f t="shared" si="127"/>
        <v>0</v>
      </c>
      <c r="Q767" s="1125">
        <f t="shared" si="127"/>
        <v>2636190</v>
      </c>
      <c r="R767" s="1124">
        <f>Q767/$Q$747</f>
        <v>1.5122982982707347</v>
      </c>
    </row>
  </sheetData>
  <mergeCells count="297">
    <mergeCell ref="A6:R6"/>
    <mergeCell ref="A7:R7"/>
    <mergeCell ref="A8:R8"/>
    <mergeCell ref="A9:R9"/>
    <mergeCell ref="A15:A16"/>
    <mergeCell ref="B15:H15"/>
    <mergeCell ref="I15:N15"/>
    <mergeCell ref="O15:P15"/>
    <mergeCell ref="Q15:R15"/>
    <mergeCell ref="A39:R39"/>
    <mergeCell ref="A40:R40"/>
    <mergeCell ref="A41:R41"/>
    <mergeCell ref="A42:R42"/>
    <mergeCell ref="A48:A49"/>
    <mergeCell ref="B48:H48"/>
    <mergeCell ref="I48:N48"/>
    <mergeCell ref="O48:P48"/>
    <mergeCell ref="Q48:R48"/>
    <mergeCell ref="A72:R72"/>
    <mergeCell ref="A73:R73"/>
    <mergeCell ref="A74:R74"/>
    <mergeCell ref="A75:R75"/>
    <mergeCell ref="A81:A82"/>
    <mergeCell ref="B81:H81"/>
    <mergeCell ref="I81:N81"/>
    <mergeCell ref="O81:P81"/>
    <mergeCell ref="Q81:R81"/>
    <mergeCell ref="A105:R105"/>
    <mergeCell ref="A106:R106"/>
    <mergeCell ref="A107:R107"/>
    <mergeCell ref="A108:R108"/>
    <mergeCell ref="A114:A115"/>
    <mergeCell ref="B114:H114"/>
    <mergeCell ref="I114:N114"/>
    <mergeCell ref="O114:P114"/>
    <mergeCell ref="Q114:R114"/>
    <mergeCell ref="A138:R138"/>
    <mergeCell ref="A139:R139"/>
    <mergeCell ref="A140:R140"/>
    <mergeCell ref="A141:R141"/>
    <mergeCell ref="A147:A148"/>
    <mergeCell ref="B147:H147"/>
    <mergeCell ref="I147:N147"/>
    <mergeCell ref="O147:P147"/>
    <mergeCell ref="Q147:R147"/>
    <mergeCell ref="A171:R171"/>
    <mergeCell ref="A172:R172"/>
    <mergeCell ref="A173:R173"/>
    <mergeCell ref="A174:R174"/>
    <mergeCell ref="A180:A181"/>
    <mergeCell ref="B180:H180"/>
    <mergeCell ref="I180:N180"/>
    <mergeCell ref="O180:P180"/>
    <mergeCell ref="Q180:R180"/>
    <mergeCell ref="A204:R204"/>
    <mergeCell ref="A205:R205"/>
    <mergeCell ref="A206:R206"/>
    <mergeCell ref="A207:R207"/>
    <mergeCell ref="A213:A214"/>
    <mergeCell ref="B213:H213"/>
    <mergeCell ref="I213:N213"/>
    <mergeCell ref="O213:P213"/>
    <mergeCell ref="Q213:R213"/>
    <mergeCell ref="A229:R229"/>
    <mergeCell ref="A230:R230"/>
    <mergeCell ref="A231:R231"/>
    <mergeCell ref="A232:R232"/>
    <mergeCell ref="A238:A239"/>
    <mergeCell ref="B238:H238"/>
    <mergeCell ref="I238:N238"/>
    <mergeCell ref="O238:P238"/>
    <mergeCell ref="Q238:R238"/>
    <mergeCell ref="A254:R254"/>
    <mergeCell ref="A255:R255"/>
    <mergeCell ref="A256:R256"/>
    <mergeCell ref="A257:R257"/>
    <mergeCell ref="A263:A264"/>
    <mergeCell ref="B263:H263"/>
    <mergeCell ref="I263:N263"/>
    <mergeCell ref="O263:P263"/>
    <mergeCell ref="Q263:R263"/>
    <mergeCell ref="A279:R279"/>
    <mergeCell ref="A280:R280"/>
    <mergeCell ref="A281:R281"/>
    <mergeCell ref="A282:R282"/>
    <mergeCell ref="A288:A289"/>
    <mergeCell ref="B288:H288"/>
    <mergeCell ref="I288:N288"/>
    <mergeCell ref="O288:P288"/>
    <mergeCell ref="Q288:R288"/>
    <mergeCell ref="A304:R304"/>
    <mergeCell ref="A305:R305"/>
    <mergeCell ref="A306:R306"/>
    <mergeCell ref="A307:R307"/>
    <mergeCell ref="A313:A314"/>
    <mergeCell ref="B313:H313"/>
    <mergeCell ref="I313:N313"/>
    <mergeCell ref="O313:P313"/>
    <mergeCell ref="Q313:R313"/>
    <mergeCell ref="A329:R329"/>
    <mergeCell ref="A330:R330"/>
    <mergeCell ref="A331:R331"/>
    <mergeCell ref="A332:R332"/>
    <mergeCell ref="A338:A339"/>
    <mergeCell ref="B338:H338"/>
    <mergeCell ref="I338:N338"/>
    <mergeCell ref="O338:P338"/>
    <mergeCell ref="Q338:R338"/>
    <mergeCell ref="A349:R349"/>
    <mergeCell ref="A350:R350"/>
    <mergeCell ref="A351:R351"/>
    <mergeCell ref="A352:R352"/>
    <mergeCell ref="A358:A359"/>
    <mergeCell ref="B358:H358"/>
    <mergeCell ref="I358:N358"/>
    <mergeCell ref="O358:P358"/>
    <mergeCell ref="Q358:R358"/>
    <mergeCell ref="A369:R369"/>
    <mergeCell ref="A370:R370"/>
    <mergeCell ref="A371:R371"/>
    <mergeCell ref="A372:R372"/>
    <mergeCell ref="A378:A379"/>
    <mergeCell ref="B378:H378"/>
    <mergeCell ref="I378:N378"/>
    <mergeCell ref="O378:P378"/>
    <mergeCell ref="Q378:R378"/>
    <mergeCell ref="A389:R389"/>
    <mergeCell ref="A390:R390"/>
    <mergeCell ref="A391:R391"/>
    <mergeCell ref="A392:R392"/>
    <mergeCell ref="A398:A399"/>
    <mergeCell ref="B398:H398"/>
    <mergeCell ref="I398:N398"/>
    <mergeCell ref="O398:P398"/>
    <mergeCell ref="Q398:R398"/>
    <mergeCell ref="A409:R409"/>
    <mergeCell ref="A410:R410"/>
    <mergeCell ref="A411:R411"/>
    <mergeCell ref="A412:R412"/>
    <mergeCell ref="A418:A419"/>
    <mergeCell ref="B418:H418"/>
    <mergeCell ref="I418:N418"/>
    <mergeCell ref="O418:P418"/>
    <mergeCell ref="Q418:R418"/>
    <mergeCell ref="A431:R431"/>
    <mergeCell ref="A432:R432"/>
    <mergeCell ref="A433:R433"/>
    <mergeCell ref="A434:R434"/>
    <mergeCell ref="A440:A441"/>
    <mergeCell ref="B440:H440"/>
    <mergeCell ref="I440:N440"/>
    <mergeCell ref="O440:P440"/>
    <mergeCell ref="Q440:R440"/>
    <mergeCell ref="A453:R453"/>
    <mergeCell ref="A454:R454"/>
    <mergeCell ref="A455:R455"/>
    <mergeCell ref="A456:R456"/>
    <mergeCell ref="A462:A463"/>
    <mergeCell ref="B462:H462"/>
    <mergeCell ref="I462:N462"/>
    <mergeCell ref="O462:P462"/>
    <mergeCell ref="Q462:R462"/>
    <mergeCell ref="A475:R475"/>
    <mergeCell ref="A476:R476"/>
    <mergeCell ref="A477:R477"/>
    <mergeCell ref="A478:R478"/>
    <mergeCell ref="A484:A485"/>
    <mergeCell ref="B484:H484"/>
    <mergeCell ref="I484:N484"/>
    <mergeCell ref="O484:P484"/>
    <mergeCell ref="Q484:R484"/>
    <mergeCell ref="A495:R495"/>
    <mergeCell ref="A496:R496"/>
    <mergeCell ref="A497:R497"/>
    <mergeCell ref="A498:R498"/>
    <mergeCell ref="A504:A505"/>
    <mergeCell ref="B504:H504"/>
    <mergeCell ref="I504:N504"/>
    <mergeCell ref="O504:P504"/>
    <mergeCell ref="Q504:R504"/>
    <mergeCell ref="A515:R515"/>
    <mergeCell ref="A516:R516"/>
    <mergeCell ref="A517:R517"/>
    <mergeCell ref="A518:R518"/>
    <mergeCell ref="A524:A525"/>
    <mergeCell ref="B524:H524"/>
    <mergeCell ref="I524:N524"/>
    <mergeCell ref="O524:P524"/>
    <mergeCell ref="Q524:R524"/>
    <mergeCell ref="A535:R535"/>
    <mergeCell ref="A536:R536"/>
    <mergeCell ref="A537:R537"/>
    <mergeCell ref="A538:R538"/>
    <mergeCell ref="A544:A545"/>
    <mergeCell ref="B544:H544"/>
    <mergeCell ref="I544:N544"/>
    <mergeCell ref="O544:P544"/>
    <mergeCell ref="Q544:R544"/>
    <mergeCell ref="A555:R555"/>
    <mergeCell ref="A556:R556"/>
    <mergeCell ref="A557:R557"/>
    <mergeCell ref="A558:R558"/>
    <mergeCell ref="A564:A565"/>
    <mergeCell ref="B564:H564"/>
    <mergeCell ref="I564:N564"/>
    <mergeCell ref="O564:P564"/>
    <mergeCell ref="Q564:R564"/>
    <mergeCell ref="A575:R575"/>
    <mergeCell ref="A576:R576"/>
    <mergeCell ref="A577:R577"/>
    <mergeCell ref="A578:R578"/>
    <mergeCell ref="A584:A585"/>
    <mergeCell ref="B584:H584"/>
    <mergeCell ref="I584:N584"/>
    <mergeCell ref="O584:P584"/>
    <mergeCell ref="Q584:R584"/>
    <mergeCell ref="A615:R615"/>
    <mergeCell ref="A616:R616"/>
    <mergeCell ref="A617:R617"/>
    <mergeCell ref="A618:R618"/>
    <mergeCell ref="A624:A625"/>
    <mergeCell ref="B624:H624"/>
    <mergeCell ref="I624:N624"/>
    <mergeCell ref="O624:P624"/>
    <mergeCell ref="Q624:R624"/>
    <mergeCell ref="A635:R635"/>
    <mergeCell ref="A636:R636"/>
    <mergeCell ref="A637:R637"/>
    <mergeCell ref="A638:R638"/>
    <mergeCell ref="A644:A645"/>
    <mergeCell ref="B644:H644"/>
    <mergeCell ref="I644:N644"/>
    <mergeCell ref="O644:P644"/>
    <mergeCell ref="Q644:R644"/>
    <mergeCell ref="A655:R655"/>
    <mergeCell ref="A656:R656"/>
    <mergeCell ref="A657:R657"/>
    <mergeCell ref="A658:R658"/>
    <mergeCell ref="A664:A665"/>
    <mergeCell ref="B664:H664"/>
    <mergeCell ref="I664:N664"/>
    <mergeCell ref="O664:P664"/>
    <mergeCell ref="Q664:R664"/>
    <mergeCell ref="A675:R675"/>
    <mergeCell ref="A676:R676"/>
    <mergeCell ref="A677:R677"/>
    <mergeCell ref="A678:R678"/>
    <mergeCell ref="A684:A685"/>
    <mergeCell ref="B684:H684"/>
    <mergeCell ref="I684:N684"/>
    <mergeCell ref="O684:P684"/>
    <mergeCell ref="Q684:R684"/>
    <mergeCell ref="A695:R695"/>
    <mergeCell ref="A696:R696"/>
    <mergeCell ref="A697:R697"/>
    <mergeCell ref="A698:R698"/>
    <mergeCell ref="A704:A705"/>
    <mergeCell ref="B704:H704"/>
    <mergeCell ref="I704:N704"/>
    <mergeCell ref="O704:P704"/>
    <mergeCell ref="Q704:R704"/>
    <mergeCell ref="A715:R715"/>
    <mergeCell ref="A716:R716"/>
    <mergeCell ref="A717:R717"/>
    <mergeCell ref="A718:R718"/>
    <mergeCell ref="A724:A725"/>
    <mergeCell ref="B724:H724"/>
    <mergeCell ref="I724:N724"/>
    <mergeCell ref="O724:P724"/>
    <mergeCell ref="Q724:R724"/>
    <mergeCell ref="A735:R735"/>
    <mergeCell ref="A736:R736"/>
    <mergeCell ref="A737:R737"/>
    <mergeCell ref="A738:R738"/>
    <mergeCell ref="A744:A745"/>
    <mergeCell ref="B744:H744"/>
    <mergeCell ref="I744:N744"/>
    <mergeCell ref="O744:P744"/>
    <mergeCell ref="Q744:R744"/>
    <mergeCell ref="A595:R595"/>
    <mergeCell ref="A596:R596"/>
    <mergeCell ref="A597:R597"/>
    <mergeCell ref="A598:R598"/>
    <mergeCell ref="A604:A605"/>
    <mergeCell ref="B604:H604"/>
    <mergeCell ref="I604:N604"/>
    <mergeCell ref="O604:P604"/>
    <mergeCell ref="Q604:R604"/>
    <mergeCell ref="A755:R755"/>
    <mergeCell ref="A756:R756"/>
    <mergeCell ref="A757:R757"/>
    <mergeCell ref="A758:R758"/>
    <mergeCell ref="A764:A765"/>
    <mergeCell ref="B764:H764"/>
    <mergeCell ref="I764:N764"/>
    <mergeCell ref="O764:P764"/>
    <mergeCell ref="Q764:R764"/>
  </mergeCells>
  <printOptions horizontalCentered="1"/>
  <pageMargins left="0.23622047244094491" right="0.23622047244094491" top="0.74803149606299213" bottom="0.74803149606299213" header="0.31496062992125984" footer="0.31496062992125984"/>
  <pageSetup paperSize="9" scale="61" orientation="landscape" r:id="rId1"/>
  <headerFooter alignWithMargins="0"/>
  <rowBreaks count="31" manualBreakCount="31">
    <brk id="33" max="17" man="1"/>
    <brk id="66" max="17" man="1"/>
    <brk id="99" max="17" man="1"/>
    <brk id="132" max="17" man="1"/>
    <brk id="165" max="17" man="1"/>
    <brk id="198" max="17" man="1"/>
    <brk id="223" max="17" man="1"/>
    <brk id="248" max="17" man="1"/>
    <brk id="273" max="17" man="1"/>
    <brk id="298" max="17" man="1"/>
    <brk id="323" max="17" man="1"/>
    <brk id="343" max="17" man="1"/>
    <brk id="363" max="17" man="1"/>
    <brk id="383" max="17" man="1"/>
    <brk id="403" max="17" man="1"/>
    <brk id="425" max="17" man="1"/>
    <brk id="447" max="17" man="1"/>
    <brk id="469" max="17" man="1"/>
    <brk id="489" max="17" man="1"/>
    <brk id="509" max="17" man="1"/>
    <brk id="529" max="17" man="1"/>
    <brk id="549" max="17" man="1"/>
    <brk id="569" max="17" man="1"/>
    <brk id="609" max="17" man="1"/>
    <brk id="629" max="17" man="1"/>
    <brk id="649" max="17" man="1"/>
    <brk id="669" max="17" man="1"/>
    <brk id="689" max="17" man="1"/>
    <brk id="709" max="17" man="1"/>
    <brk id="729" max="17" man="1"/>
    <brk id="749" max="17" man="1"/>
  </rowBreaks>
  <ignoredErrors>
    <ignoredError sqref="A17:R104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037"/>
  <sheetViews>
    <sheetView view="pageBreakPreview" zoomScaleNormal="100" zoomScaleSheetLayoutView="100" workbookViewId="0">
      <selection activeCell="A1011" sqref="A1011:D1011"/>
    </sheetView>
  </sheetViews>
  <sheetFormatPr baseColWidth="10" defaultColWidth="11.28515625" defaultRowHeight="12.75" x14ac:dyDescent="0.2"/>
  <cols>
    <col min="1" max="1" width="69.7109375" customWidth="1"/>
    <col min="2" max="4" width="14.140625" customWidth="1"/>
  </cols>
  <sheetData>
    <row r="1" spans="1:19" s="3" customFormat="1" ht="12" x14ac:dyDescent="0.2">
      <c r="A1" s="3" t="s">
        <v>28538</v>
      </c>
      <c r="S1" s="1174"/>
    </row>
    <row r="2" spans="1:19" s="3" customFormat="1" ht="12" x14ac:dyDescent="0.2">
      <c r="A2" s="3" t="s">
        <v>28537</v>
      </c>
      <c r="S2" s="1174"/>
    </row>
    <row r="3" spans="1:19" s="3" customFormat="1" ht="12" x14ac:dyDescent="0.2">
      <c r="S3" s="1174"/>
    </row>
    <row r="4" spans="1:19" s="3" customFormat="1" ht="12" x14ac:dyDescent="0.2">
      <c r="S4" s="1174"/>
    </row>
    <row r="5" spans="1:19" s="3" customFormat="1" ht="12" x14ac:dyDescent="0.2">
      <c r="S5" s="1174"/>
    </row>
    <row r="6" spans="1:19" s="3" customFormat="1" ht="12" x14ac:dyDescent="0.2">
      <c r="A6" s="1587" t="s">
        <v>28626</v>
      </c>
      <c r="B6" s="1587"/>
      <c r="C6" s="1587"/>
      <c r="D6" s="1587"/>
      <c r="E6" s="1099"/>
      <c r="F6" s="1099"/>
      <c r="G6" s="1099"/>
      <c r="H6" s="1099"/>
      <c r="I6" s="1099"/>
      <c r="J6" s="1099"/>
      <c r="K6" s="1099"/>
      <c r="L6" s="1099"/>
      <c r="M6" s="1099"/>
      <c r="N6" s="1099"/>
      <c r="O6" s="1099"/>
      <c r="P6" s="1099"/>
      <c r="Q6" s="1099"/>
      <c r="S6" s="1174"/>
    </row>
    <row r="7" spans="1:19" s="3" customFormat="1" ht="12" x14ac:dyDescent="0.2">
      <c r="A7" s="1587" t="s">
        <v>627</v>
      </c>
      <c r="B7" s="1587"/>
      <c r="C7" s="1587"/>
      <c r="D7" s="1587"/>
      <c r="E7" s="1099"/>
      <c r="F7" s="1099"/>
      <c r="G7" s="1099"/>
      <c r="H7" s="1099"/>
      <c r="I7" s="1099"/>
      <c r="J7" s="1099"/>
      <c r="K7" s="1099"/>
      <c r="L7" s="1099"/>
      <c r="M7" s="1099"/>
      <c r="N7" s="1099"/>
      <c r="O7" s="1099"/>
      <c r="P7" s="1099"/>
      <c r="Q7" s="1099"/>
      <c r="S7" s="1174"/>
    </row>
    <row r="8" spans="1:19" s="3" customFormat="1" ht="12" x14ac:dyDescent="0.2">
      <c r="A8" s="1603" t="s">
        <v>28625</v>
      </c>
      <c r="B8" s="1603"/>
      <c r="C8" s="1603"/>
      <c r="D8" s="1603"/>
      <c r="E8" s="1099"/>
      <c r="F8" s="1099"/>
      <c r="G8" s="1099"/>
      <c r="H8" s="1099"/>
      <c r="I8" s="1099"/>
      <c r="J8" s="1099"/>
      <c r="K8" s="1099"/>
      <c r="L8" s="1099"/>
      <c r="M8" s="1099"/>
      <c r="N8" s="1099"/>
      <c r="O8" s="1099"/>
      <c r="P8" s="1099"/>
      <c r="Q8" s="1099"/>
      <c r="S8" s="1174"/>
    </row>
    <row r="9" spans="1:19" s="3" customFormat="1" ht="12" x14ac:dyDescent="0.2">
      <c r="A9" s="1603" t="s">
        <v>28534</v>
      </c>
      <c r="B9" s="1603"/>
      <c r="C9" s="1603"/>
      <c r="D9" s="1603"/>
      <c r="E9" s="1099"/>
      <c r="F9" s="1099"/>
      <c r="G9" s="1099"/>
      <c r="H9" s="1099"/>
      <c r="I9" s="1099"/>
      <c r="J9" s="1099"/>
      <c r="K9" s="1099"/>
      <c r="L9" s="1099"/>
      <c r="M9" s="1099"/>
      <c r="N9" s="1099"/>
      <c r="O9" s="1099"/>
      <c r="P9" s="1099"/>
      <c r="Q9" s="1099"/>
      <c r="S9" s="1174"/>
    </row>
    <row r="10" spans="1:19" s="3" customFormat="1" ht="12" x14ac:dyDescent="0.2">
      <c r="S10" s="1174"/>
    </row>
    <row r="11" spans="1:19" s="3" customFormat="1" ht="12" x14ac:dyDescent="0.2">
      <c r="S11" s="1174"/>
    </row>
    <row r="12" spans="1:19" s="3" customFormat="1" ht="12" x14ac:dyDescent="0.2">
      <c r="S12" s="1174"/>
    </row>
    <row r="13" spans="1:19" s="3" customFormat="1" ht="12" x14ac:dyDescent="0.2">
      <c r="A13" s="254" t="s">
        <v>28555</v>
      </c>
      <c r="B13" s="254" t="s">
        <v>28554</v>
      </c>
      <c r="C13" s="254"/>
      <c r="D13" s="254"/>
      <c r="E13" s="254"/>
      <c r="F13" s="254"/>
      <c r="G13" s="254"/>
      <c r="H13" s="254"/>
      <c r="I13" s="254"/>
      <c r="J13" s="254"/>
      <c r="K13" s="254"/>
      <c r="S13" s="1174"/>
    </row>
    <row r="14" spans="1:19" s="3" customFormat="1" ht="12" x14ac:dyDescent="0.2">
      <c r="A14" s="1092" t="s">
        <v>28532</v>
      </c>
      <c r="B14" s="1092" t="s">
        <v>28541</v>
      </c>
      <c r="C14" s="1092"/>
      <c r="D14" s="1092"/>
      <c r="E14" s="1092"/>
      <c r="F14" s="1092"/>
      <c r="G14" s="1092"/>
      <c r="H14" s="1092"/>
      <c r="I14" s="1092"/>
      <c r="J14" s="1092"/>
      <c r="K14" s="1092"/>
      <c r="S14" s="1174"/>
    </row>
    <row r="15" spans="1:19" s="1173" customFormat="1" ht="28.35" customHeight="1" x14ac:dyDescent="0.2">
      <c r="A15" s="1170" t="s">
        <v>28623</v>
      </c>
      <c r="B15" s="1090">
        <v>2019</v>
      </c>
      <c r="C15" s="1090">
        <v>2020</v>
      </c>
      <c r="D15" s="1090">
        <v>2021</v>
      </c>
    </row>
    <row r="16" spans="1:19" s="1172" customFormat="1" x14ac:dyDescent="0.2">
      <c r="A16" s="1169" t="s">
        <v>28620</v>
      </c>
      <c r="B16" s="1168">
        <f t="shared" ref="B16:D18" si="0">B53+B90+B128</f>
        <v>17408519</v>
      </c>
      <c r="C16" s="1168">
        <f t="shared" si="0"/>
        <v>40114778</v>
      </c>
      <c r="D16" s="1168">
        <f t="shared" si="0"/>
        <v>42600000</v>
      </c>
    </row>
    <row r="17" spans="1:5" s="1172" customFormat="1" x14ac:dyDescent="0.2">
      <c r="A17" s="1169" t="s">
        <v>28619</v>
      </c>
      <c r="B17" s="1168">
        <f t="shared" si="0"/>
        <v>121404912</v>
      </c>
      <c r="C17" s="1168">
        <f t="shared" si="0"/>
        <v>98055481</v>
      </c>
      <c r="D17" s="1168">
        <f t="shared" si="0"/>
        <v>78401982</v>
      </c>
    </row>
    <row r="18" spans="1:5" s="1172" customFormat="1" x14ac:dyDescent="0.2">
      <c r="A18" s="1169" t="s">
        <v>28618</v>
      </c>
      <c r="B18" s="1168">
        <f t="shared" si="0"/>
        <v>80248723</v>
      </c>
      <c r="C18" s="1168">
        <f t="shared" si="0"/>
        <v>76947485</v>
      </c>
      <c r="D18" s="1168">
        <f t="shared" si="0"/>
        <v>89981809</v>
      </c>
    </row>
    <row r="19" spans="1:5" s="1171" customFormat="1" ht="22.5" customHeight="1" x14ac:dyDescent="0.2">
      <c r="A19" s="1167" t="s">
        <v>29071</v>
      </c>
      <c r="B19" s="1166">
        <f>SUM(B16:B18)</f>
        <v>219062154</v>
      </c>
      <c r="C19" s="1166">
        <f>SUM(C16:C18)</f>
        <v>215117744</v>
      </c>
      <c r="D19" s="1166">
        <f>SUM(D16:D18)</f>
        <v>210983791</v>
      </c>
    </row>
    <row r="20" spans="1:5" x14ac:dyDescent="0.2">
      <c r="A20" s="1121"/>
    </row>
    <row r="21" spans="1:5" x14ac:dyDescent="0.2">
      <c r="A21" s="1121"/>
    </row>
    <row r="22" spans="1:5" ht="25.5" x14ac:dyDescent="0.2">
      <c r="A22" s="1170" t="s">
        <v>28622</v>
      </c>
      <c r="B22" s="1090">
        <v>2019</v>
      </c>
      <c r="C22" s="1090" t="s">
        <v>28527</v>
      </c>
      <c r="D22" s="1090" t="s">
        <v>28526</v>
      </c>
    </row>
    <row r="23" spans="1:5" x14ac:dyDescent="0.2">
      <c r="A23" s="1169" t="s">
        <v>28620</v>
      </c>
      <c r="B23" s="1168">
        <f t="shared" ref="B23:D25" si="1">B60+B97+B135</f>
        <v>52088464</v>
      </c>
      <c r="C23" s="1168">
        <f t="shared" si="1"/>
        <v>47966776</v>
      </c>
      <c r="D23" s="1168">
        <f t="shared" si="1"/>
        <v>42600000</v>
      </c>
      <c r="E23" s="1180"/>
    </row>
    <row r="24" spans="1:5" x14ac:dyDescent="0.2">
      <c r="A24" s="1169" t="s">
        <v>28619</v>
      </c>
      <c r="B24" s="1168">
        <f t="shared" si="1"/>
        <v>111251847</v>
      </c>
      <c r="C24" s="1168">
        <f t="shared" si="1"/>
        <v>98106661</v>
      </c>
      <c r="D24" s="1168">
        <f t="shared" si="1"/>
        <v>78401982</v>
      </c>
      <c r="E24" s="1180"/>
    </row>
    <row r="25" spans="1:5" x14ac:dyDescent="0.2">
      <c r="A25" s="1169" t="s">
        <v>28618</v>
      </c>
      <c r="B25" s="1168">
        <f t="shared" si="1"/>
        <v>71827880</v>
      </c>
      <c r="C25" s="1168">
        <f t="shared" si="1"/>
        <v>79651284</v>
      </c>
      <c r="D25" s="1168">
        <f t="shared" si="1"/>
        <v>89981809</v>
      </c>
      <c r="E25" s="1180"/>
    </row>
    <row r="26" spans="1:5" x14ac:dyDescent="0.2">
      <c r="A26" s="1167" t="s">
        <v>29071</v>
      </c>
      <c r="B26" s="1166">
        <f>SUM(B23:B25)</f>
        <v>235168191</v>
      </c>
      <c r="C26" s="1166">
        <f>SUM(C23:C25)</f>
        <v>225724721</v>
      </c>
      <c r="D26" s="1166">
        <f>SUM(D23:D25)</f>
        <v>210983791</v>
      </c>
    </row>
    <row r="27" spans="1:5" x14ac:dyDescent="0.2">
      <c r="A27" s="1121"/>
    </row>
    <row r="28" spans="1:5" x14ac:dyDescent="0.2">
      <c r="A28" s="1121"/>
    </row>
    <row r="29" spans="1:5" ht="25.5" x14ac:dyDescent="0.2">
      <c r="A29" s="1170" t="s">
        <v>28621</v>
      </c>
      <c r="B29" s="1090">
        <v>2019</v>
      </c>
      <c r="C29" s="1090" t="s">
        <v>28527</v>
      </c>
      <c r="D29" s="1090" t="s">
        <v>28526</v>
      </c>
    </row>
    <row r="30" spans="1:5" x14ac:dyDescent="0.2">
      <c r="A30" s="1169" t="s">
        <v>28620</v>
      </c>
      <c r="B30" s="1168">
        <f t="shared" ref="B30:D32" si="2">B67+B105+B142</f>
        <v>48574392.709999993</v>
      </c>
      <c r="C30" s="1168">
        <f t="shared" si="2"/>
        <v>47055117</v>
      </c>
      <c r="D30" s="1168">
        <f t="shared" si="2"/>
        <v>42600000</v>
      </c>
    </row>
    <row r="31" spans="1:5" x14ac:dyDescent="0.2">
      <c r="A31" s="1169" t="s">
        <v>28619</v>
      </c>
      <c r="B31" s="1168">
        <f t="shared" si="2"/>
        <v>47419564.31000001</v>
      </c>
      <c r="C31" s="1168">
        <f t="shared" si="2"/>
        <v>52963735.300000004</v>
      </c>
      <c r="D31" s="1168">
        <f t="shared" si="2"/>
        <v>78401982</v>
      </c>
    </row>
    <row r="32" spans="1:5" x14ac:dyDescent="0.2">
      <c r="A32" s="1169" t="s">
        <v>28618</v>
      </c>
      <c r="B32" s="1168">
        <f t="shared" si="2"/>
        <v>63297224.219999984</v>
      </c>
      <c r="C32" s="1168">
        <f t="shared" si="2"/>
        <v>71464494</v>
      </c>
      <c r="D32" s="1168">
        <f t="shared" si="2"/>
        <v>89981809</v>
      </c>
    </row>
    <row r="33" spans="1:19" x14ac:dyDescent="0.2">
      <c r="A33" s="1167" t="s">
        <v>29071</v>
      </c>
      <c r="B33" s="1166">
        <f>SUM(B30:B32)</f>
        <v>159291181.24000001</v>
      </c>
      <c r="C33" s="1166">
        <f>SUM(C30:C32)</f>
        <v>171483346.30000001</v>
      </c>
      <c r="D33" s="1166">
        <f>SUM(D30:D32)</f>
        <v>210983791</v>
      </c>
    </row>
    <row r="34" spans="1:19" x14ac:dyDescent="0.2">
      <c r="A34" s="1121" t="s">
        <v>28522</v>
      </c>
    </row>
    <row r="35" spans="1:19" x14ac:dyDescent="0.2">
      <c r="A35" s="1121" t="s">
        <v>28521</v>
      </c>
    </row>
    <row r="38" spans="1:19" s="3" customFormat="1" ht="12" x14ac:dyDescent="0.2">
      <c r="A38" s="3" t="s">
        <v>28538</v>
      </c>
      <c r="S38" s="1174"/>
    </row>
    <row r="39" spans="1:19" s="3" customFormat="1" ht="12" x14ac:dyDescent="0.2">
      <c r="A39" s="3" t="s">
        <v>28537</v>
      </c>
      <c r="S39" s="1174"/>
    </row>
    <row r="40" spans="1:19" s="3" customFormat="1" ht="12" x14ac:dyDescent="0.2">
      <c r="S40" s="1174"/>
    </row>
    <row r="41" spans="1:19" s="3" customFormat="1" ht="12" x14ac:dyDescent="0.2">
      <c r="S41" s="1174"/>
    </row>
    <row r="42" spans="1:19" s="3" customFormat="1" ht="12" x14ac:dyDescent="0.2">
      <c r="S42" s="1174"/>
    </row>
    <row r="43" spans="1:19" s="3" customFormat="1" ht="12" x14ac:dyDescent="0.2">
      <c r="A43" s="1587" t="s">
        <v>28626</v>
      </c>
      <c r="B43" s="1587"/>
      <c r="C43" s="1587"/>
      <c r="D43" s="1587"/>
      <c r="E43" s="1099"/>
      <c r="F43" s="1099"/>
      <c r="G43" s="1099"/>
      <c r="H43" s="1099"/>
      <c r="I43" s="1099"/>
      <c r="J43" s="1099"/>
      <c r="K43" s="1099"/>
      <c r="L43" s="1099"/>
      <c r="M43" s="1099"/>
      <c r="N43" s="1099"/>
      <c r="O43" s="1099"/>
      <c r="P43" s="1099"/>
      <c r="Q43" s="1099"/>
      <c r="S43" s="1174"/>
    </row>
    <row r="44" spans="1:19" s="3" customFormat="1" ht="12" x14ac:dyDescent="0.2">
      <c r="A44" s="1587" t="s">
        <v>627</v>
      </c>
      <c r="B44" s="1587"/>
      <c r="C44" s="1587"/>
      <c r="D44" s="1587"/>
      <c r="E44" s="1099"/>
      <c r="F44" s="1099"/>
      <c r="G44" s="1099"/>
      <c r="H44" s="1099"/>
      <c r="I44" s="1099"/>
      <c r="J44" s="1099"/>
      <c r="K44" s="1099"/>
      <c r="L44" s="1099"/>
      <c r="M44" s="1099"/>
      <c r="N44" s="1099"/>
      <c r="O44" s="1099"/>
      <c r="P44" s="1099"/>
      <c r="Q44" s="1099"/>
      <c r="S44" s="1174"/>
    </row>
    <row r="45" spans="1:19" s="3" customFormat="1" ht="12" customHeight="1" x14ac:dyDescent="0.2">
      <c r="A45" s="1603" t="s">
        <v>28625</v>
      </c>
      <c r="B45" s="1603"/>
      <c r="C45" s="1603"/>
      <c r="D45" s="1603"/>
      <c r="E45" s="1099"/>
      <c r="F45" s="1099"/>
      <c r="G45" s="1099"/>
      <c r="H45" s="1099"/>
      <c r="I45" s="1099"/>
      <c r="J45" s="1099"/>
      <c r="K45" s="1099"/>
      <c r="L45" s="1099"/>
      <c r="M45" s="1099"/>
      <c r="N45" s="1099"/>
      <c r="O45" s="1099"/>
      <c r="P45" s="1099"/>
      <c r="Q45" s="1099"/>
      <c r="S45" s="1174"/>
    </row>
    <row r="46" spans="1:19" s="3" customFormat="1" ht="12" x14ac:dyDescent="0.2">
      <c r="A46" s="1603" t="s">
        <v>28534</v>
      </c>
      <c r="B46" s="1603"/>
      <c r="C46" s="1603"/>
      <c r="D46" s="1603"/>
      <c r="E46" s="1099"/>
      <c r="F46" s="1099"/>
      <c r="G46" s="1099"/>
      <c r="H46" s="1099"/>
      <c r="I46" s="1099"/>
      <c r="J46" s="1099"/>
      <c r="K46" s="1099"/>
      <c r="L46" s="1099"/>
      <c r="M46" s="1099"/>
      <c r="N46" s="1099"/>
      <c r="O46" s="1099"/>
      <c r="P46" s="1099"/>
      <c r="Q46" s="1099"/>
      <c r="S46" s="1174"/>
    </row>
    <row r="47" spans="1:19" s="3" customFormat="1" ht="12" x14ac:dyDescent="0.2">
      <c r="S47" s="1174"/>
    </row>
    <row r="48" spans="1:19" s="3" customFormat="1" ht="12" x14ac:dyDescent="0.2">
      <c r="S48" s="1174"/>
    </row>
    <row r="49" spans="1:19" s="3" customFormat="1" ht="12" x14ac:dyDescent="0.2">
      <c r="S49" s="1174"/>
    </row>
    <row r="50" spans="1:19" s="3" customFormat="1" ht="12" x14ac:dyDescent="0.2">
      <c r="A50" s="254" t="s">
        <v>28555</v>
      </c>
      <c r="B50" s="254" t="s">
        <v>28554</v>
      </c>
      <c r="C50" s="254"/>
      <c r="D50" s="254"/>
      <c r="E50" s="254"/>
      <c r="F50" s="254"/>
      <c r="G50" s="254"/>
      <c r="H50" s="254"/>
      <c r="I50" s="254"/>
      <c r="J50" s="254"/>
      <c r="K50" s="254"/>
      <c r="S50" s="1174"/>
    </row>
    <row r="51" spans="1:19" s="3" customFormat="1" ht="12" x14ac:dyDescent="0.2">
      <c r="A51" s="1092" t="s">
        <v>28532</v>
      </c>
      <c r="B51" s="1092" t="s">
        <v>28540</v>
      </c>
      <c r="C51" s="1092"/>
      <c r="D51" s="1092"/>
      <c r="E51" s="1092"/>
      <c r="F51" s="1092"/>
      <c r="G51" s="1092"/>
      <c r="H51" s="1092"/>
      <c r="I51" s="1092"/>
      <c r="J51" s="1092"/>
      <c r="K51" s="1092"/>
      <c r="S51" s="1174"/>
    </row>
    <row r="52" spans="1:19" s="1173" customFormat="1" ht="28.35" customHeight="1" x14ac:dyDescent="0.2">
      <c r="A52" s="1170" t="s">
        <v>28623</v>
      </c>
      <c r="B52" s="1090">
        <v>2019</v>
      </c>
      <c r="C52" s="1090">
        <v>2020</v>
      </c>
      <c r="D52" s="1090">
        <v>2021</v>
      </c>
    </row>
    <row r="53" spans="1:19" s="1172" customFormat="1" x14ac:dyDescent="0.2">
      <c r="A53" s="1169" t="s">
        <v>28620</v>
      </c>
      <c r="B53" s="1168">
        <f t="shared" ref="B53:D55" si="3">B202+B387+B647+B796+B944</f>
        <v>0</v>
      </c>
      <c r="C53" s="1168">
        <f t="shared" si="3"/>
        <v>0</v>
      </c>
      <c r="D53" s="1168">
        <f t="shared" si="3"/>
        <v>0</v>
      </c>
    </row>
    <row r="54" spans="1:19" s="1172" customFormat="1" x14ac:dyDescent="0.2">
      <c r="A54" s="1169" t="s">
        <v>28619</v>
      </c>
      <c r="B54" s="1168">
        <f t="shared" si="3"/>
        <v>18000000</v>
      </c>
      <c r="C54" s="1168">
        <f t="shared" si="3"/>
        <v>3162924</v>
      </c>
      <c r="D54" s="1168">
        <f t="shared" si="3"/>
        <v>4113928</v>
      </c>
    </row>
    <row r="55" spans="1:19" s="1172" customFormat="1" x14ac:dyDescent="0.2">
      <c r="A55" s="1169" t="s">
        <v>28618</v>
      </c>
      <c r="B55" s="1168">
        <f t="shared" si="3"/>
        <v>29903026</v>
      </c>
      <c r="C55" s="1168">
        <f t="shared" si="3"/>
        <v>41559035</v>
      </c>
      <c r="D55" s="1168">
        <f t="shared" si="3"/>
        <v>42147334</v>
      </c>
    </row>
    <row r="56" spans="1:19" s="1171" customFormat="1" ht="22.5" customHeight="1" x14ac:dyDescent="0.2">
      <c r="A56" s="1167" t="s">
        <v>29071</v>
      </c>
      <c r="B56" s="1166">
        <f>SUM(B53:B55)</f>
        <v>47903026</v>
      </c>
      <c r="C56" s="1166">
        <f>SUM(C53:C55)</f>
        <v>44721959</v>
      </c>
      <c r="D56" s="1166">
        <f>SUM(D53:D55)</f>
        <v>46261262</v>
      </c>
    </row>
    <row r="57" spans="1:19" x14ac:dyDescent="0.2">
      <c r="A57" s="1121"/>
    </row>
    <row r="58" spans="1:19" x14ac:dyDescent="0.2">
      <c r="A58" s="1121"/>
    </row>
    <row r="59" spans="1:19" ht="25.5" x14ac:dyDescent="0.2">
      <c r="A59" s="1170" t="s">
        <v>28622</v>
      </c>
      <c r="B59" s="1090">
        <v>2019</v>
      </c>
      <c r="C59" s="1090" t="s">
        <v>28527</v>
      </c>
      <c r="D59" s="1090" t="s">
        <v>28526</v>
      </c>
    </row>
    <row r="60" spans="1:19" x14ac:dyDescent="0.2">
      <c r="A60" s="1169" t="s">
        <v>28620</v>
      </c>
      <c r="B60" s="1168">
        <f t="shared" ref="B60:D62" si="4">B209+B394+B654+B803+B951</f>
        <v>0</v>
      </c>
      <c r="C60" s="1168">
        <f t="shared" si="4"/>
        <v>0</v>
      </c>
      <c r="D60" s="1168">
        <f t="shared" si="4"/>
        <v>0</v>
      </c>
      <c r="E60" s="1180"/>
    </row>
    <row r="61" spans="1:19" x14ac:dyDescent="0.2">
      <c r="A61" s="1169" t="s">
        <v>28619</v>
      </c>
      <c r="B61" s="1168">
        <f t="shared" si="4"/>
        <v>3253864</v>
      </c>
      <c r="C61" s="1168">
        <f t="shared" si="4"/>
        <v>3214104</v>
      </c>
      <c r="D61" s="1168">
        <f t="shared" si="4"/>
        <v>4113928</v>
      </c>
      <c r="E61" s="1180"/>
    </row>
    <row r="62" spans="1:19" x14ac:dyDescent="0.2">
      <c r="A62" s="1169" t="s">
        <v>28618</v>
      </c>
      <c r="B62" s="1168">
        <f t="shared" si="4"/>
        <v>31919039</v>
      </c>
      <c r="C62" s="1168">
        <f t="shared" si="4"/>
        <v>43235636</v>
      </c>
      <c r="D62" s="1168">
        <f t="shared" si="4"/>
        <v>42147334</v>
      </c>
      <c r="E62" s="1180"/>
    </row>
    <row r="63" spans="1:19" x14ac:dyDescent="0.2">
      <c r="A63" s="1167" t="s">
        <v>29071</v>
      </c>
      <c r="B63" s="1166">
        <f>SUM(B60:B62)</f>
        <v>35172903</v>
      </c>
      <c r="C63" s="1166">
        <f>SUM(C60:C62)</f>
        <v>46449740</v>
      </c>
      <c r="D63" s="1166">
        <f>SUM(D60:D62)</f>
        <v>46261262</v>
      </c>
    </row>
    <row r="64" spans="1:19" x14ac:dyDescent="0.2">
      <c r="A64" s="1121"/>
    </row>
    <row r="65" spans="1:19" x14ac:dyDescent="0.2">
      <c r="A65" s="1121"/>
    </row>
    <row r="66" spans="1:19" ht="25.5" x14ac:dyDescent="0.2">
      <c r="A66" s="1170" t="s">
        <v>28621</v>
      </c>
      <c r="B66" s="1090">
        <v>2019</v>
      </c>
      <c r="C66" s="1090" t="s">
        <v>28527</v>
      </c>
      <c r="D66" s="1090" t="s">
        <v>28526</v>
      </c>
    </row>
    <row r="67" spans="1:19" x14ac:dyDescent="0.2">
      <c r="A67" s="1169" t="s">
        <v>28620</v>
      </c>
      <c r="B67" s="1168">
        <f t="shared" ref="B67:D69" si="5">B216+B401+B661+B810+B958</f>
        <v>0</v>
      </c>
      <c r="C67" s="1168">
        <f t="shared" si="5"/>
        <v>0</v>
      </c>
      <c r="D67" s="1168">
        <f t="shared" si="5"/>
        <v>0</v>
      </c>
    </row>
    <row r="68" spans="1:19" x14ac:dyDescent="0.2">
      <c r="A68" s="1169" t="s">
        <v>28619</v>
      </c>
      <c r="B68" s="1168">
        <f t="shared" si="5"/>
        <v>3125965.1299999994</v>
      </c>
      <c r="C68" s="1168">
        <f t="shared" si="5"/>
        <v>240030.79</v>
      </c>
      <c r="D68" s="1168">
        <f t="shared" si="5"/>
        <v>4113928</v>
      </c>
    </row>
    <row r="69" spans="1:19" x14ac:dyDescent="0.2">
      <c r="A69" s="1169" t="s">
        <v>28618</v>
      </c>
      <c r="B69" s="1168">
        <f t="shared" si="5"/>
        <v>27628938.380000003</v>
      </c>
      <c r="C69" s="1168">
        <f t="shared" si="5"/>
        <v>39462205</v>
      </c>
      <c r="D69" s="1168">
        <f t="shared" si="5"/>
        <v>42147334</v>
      </c>
    </row>
    <row r="70" spans="1:19" x14ac:dyDescent="0.2">
      <c r="A70" s="1167" t="s">
        <v>29071</v>
      </c>
      <c r="B70" s="1166">
        <f>SUM(B67:B69)</f>
        <v>30754903.510000002</v>
      </c>
      <c r="C70" s="1166">
        <f>SUM(C67:C69)</f>
        <v>39702235.789999999</v>
      </c>
      <c r="D70" s="1166">
        <f>SUM(D67:D69)</f>
        <v>46261262</v>
      </c>
    </row>
    <row r="71" spans="1:19" x14ac:dyDescent="0.2">
      <c r="A71" s="1121" t="s">
        <v>28522</v>
      </c>
    </row>
    <row r="72" spans="1:19" x14ac:dyDescent="0.2">
      <c r="A72" s="1121" t="s">
        <v>28521</v>
      </c>
    </row>
    <row r="75" spans="1:19" s="3" customFormat="1" ht="12" x14ac:dyDescent="0.2">
      <c r="A75" s="3" t="s">
        <v>28538</v>
      </c>
      <c r="S75" s="1174"/>
    </row>
    <row r="76" spans="1:19" s="3" customFormat="1" ht="12" x14ac:dyDescent="0.2">
      <c r="A76" s="3" t="s">
        <v>28537</v>
      </c>
      <c r="S76" s="1174"/>
    </row>
    <row r="77" spans="1:19" s="3" customFormat="1" ht="12" x14ac:dyDescent="0.2">
      <c r="S77" s="1174"/>
    </row>
    <row r="78" spans="1:19" s="3" customFormat="1" ht="12" x14ac:dyDescent="0.2">
      <c r="S78" s="1174"/>
    </row>
    <row r="79" spans="1:19" s="3" customFormat="1" ht="12" x14ac:dyDescent="0.2">
      <c r="S79" s="1174"/>
    </row>
    <row r="80" spans="1:19" s="3" customFormat="1" ht="12" x14ac:dyDescent="0.2">
      <c r="A80" s="1587" t="s">
        <v>28626</v>
      </c>
      <c r="B80" s="1587"/>
      <c r="C80" s="1587"/>
      <c r="D80" s="1587"/>
      <c r="E80" s="1099"/>
      <c r="F80" s="1099"/>
      <c r="G80" s="1099"/>
      <c r="H80" s="1099"/>
      <c r="I80" s="1099"/>
      <c r="J80" s="1099"/>
      <c r="K80" s="1099"/>
      <c r="L80" s="1099"/>
      <c r="M80" s="1099"/>
      <c r="N80" s="1099"/>
      <c r="O80" s="1099"/>
      <c r="P80" s="1099"/>
      <c r="Q80" s="1099"/>
      <c r="S80" s="1174"/>
    </row>
    <row r="81" spans="1:19" s="3" customFormat="1" ht="12" x14ac:dyDescent="0.2">
      <c r="A81" s="1587" t="s">
        <v>627</v>
      </c>
      <c r="B81" s="1587"/>
      <c r="C81" s="1587"/>
      <c r="D81" s="1587"/>
      <c r="E81" s="1099"/>
      <c r="F81" s="1099"/>
      <c r="G81" s="1099"/>
      <c r="H81" s="1099"/>
      <c r="I81" s="1099"/>
      <c r="J81" s="1099"/>
      <c r="K81" s="1099"/>
      <c r="L81" s="1099"/>
      <c r="M81" s="1099"/>
      <c r="N81" s="1099"/>
      <c r="O81" s="1099"/>
      <c r="P81" s="1099"/>
      <c r="Q81" s="1099"/>
      <c r="S81" s="1174"/>
    </row>
    <row r="82" spans="1:19" s="3" customFormat="1" ht="12" customHeight="1" x14ac:dyDescent="0.2">
      <c r="A82" s="1603" t="s">
        <v>28625</v>
      </c>
      <c r="B82" s="1603"/>
      <c r="C82" s="1603"/>
      <c r="D82" s="1603"/>
      <c r="E82" s="1099"/>
      <c r="F82" s="1099"/>
      <c r="G82" s="1099"/>
      <c r="H82" s="1099"/>
      <c r="I82" s="1099"/>
      <c r="J82" s="1099"/>
      <c r="K82" s="1099"/>
      <c r="L82" s="1099"/>
      <c r="M82" s="1099"/>
      <c r="N82" s="1099"/>
      <c r="O82" s="1099"/>
      <c r="P82" s="1099"/>
      <c r="Q82" s="1099"/>
      <c r="S82" s="1174"/>
    </row>
    <row r="83" spans="1:19" s="3" customFormat="1" ht="12" x14ac:dyDescent="0.2">
      <c r="A83" s="1603" t="s">
        <v>28534</v>
      </c>
      <c r="B83" s="1603"/>
      <c r="C83" s="1603"/>
      <c r="D83" s="1603"/>
      <c r="E83" s="1099"/>
      <c r="F83" s="1099"/>
      <c r="G83" s="1099"/>
      <c r="H83" s="1099"/>
      <c r="I83" s="1099"/>
      <c r="J83" s="1099"/>
      <c r="K83" s="1099"/>
      <c r="L83" s="1099"/>
      <c r="M83" s="1099"/>
      <c r="N83" s="1099"/>
      <c r="O83" s="1099"/>
      <c r="P83" s="1099"/>
      <c r="Q83" s="1099"/>
      <c r="S83" s="1174"/>
    </row>
    <row r="84" spans="1:19" s="3" customFormat="1" ht="12" x14ac:dyDescent="0.2">
      <c r="S84" s="1174"/>
    </row>
    <row r="85" spans="1:19" s="3" customFormat="1" ht="12" x14ac:dyDescent="0.2">
      <c r="S85" s="1174"/>
    </row>
    <row r="86" spans="1:19" s="3" customFormat="1" ht="12" x14ac:dyDescent="0.2">
      <c r="S86" s="1174"/>
    </row>
    <row r="87" spans="1:19" s="3" customFormat="1" ht="12" x14ac:dyDescent="0.2">
      <c r="A87" s="254" t="s">
        <v>28555</v>
      </c>
      <c r="B87" s="254" t="s">
        <v>28554</v>
      </c>
      <c r="C87" s="254"/>
      <c r="D87" s="254"/>
      <c r="E87" s="254"/>
      <c r="F87" s="254"/>
      <c r="G87" s="254"/>
      <c r="H87" s="254"/>
      <c r="I87" s="254"/>
      <c r="J87" s="254"/>
      <c r="K87" s="254"/>
      <c r="S87" s="1174"/>
    </row>
    <row r="88" spans="1:19" s="3" customFormat="1" ht="12" x14ac:dyDescent="0.2">
      <c r="A88" s="1092" t="s">
        <v>28532</v>
      </c>
      <c r="B88" s="1092" t="s">
        <v>28539</v>
      </c>
      <c r="C88" s="1092"/>
      <c r="D88" s="1092"/>
      <c r="E88" s="1092"/>
      <c r="F88" s="1092"/>
      <c r="G88" s="1092"/>
      <c r="H88" s="1092"/>
      <c r="I88" s="1092"/>
      <c r="J88" s="1092"/>
      <c r="K88" s="1092"/>
      <c r="S88" s="1174"/>
    </row>
    <row r="89" spans="1:19" s="1173" customFormat="1" ht="28.35" customHeight="1" x14ac:dyDescent="0.2">
      <c r="A89" s="1170" t="s">
        <v>28623</v>
      </c>
      <c r="B89" s="1090">
        <v>2019</v>
      </c>
      <c r="C89" s="1090">
        <v>2020</v>
      </c>
      <c r="D89" s="1090">
        <v>2021</v>
      </c>
    </row>
    <row r="90" spans="1:19" s="1172" customFormat="1" x14ac:dyDescent="0.2">
      <c r="A90" s="1169" t="s">
        <v>28620</v>
      </c>
      <c r="B90" s="1168">
        <f t="shared" ref="B90:D92" si="6">B239+B424+B498+B572+B684+B833+B981</f>
        <v>17408519</v>
      </c>
      <c r="C90" s="1168">
        <f t="shared" si="6"/>
        <v>40114778</v>
      </c>
      <c r="D90" s="1168">
        <f t="shared" si="6"/>
        <v>42600000</v>
      </c>
    </row>
    <row r="91" spans="1:19" s="1172" customFormat="1" x14ac:dyDescent="0.2">
      <c r="A91" s="1169" t="s">
        <v>28619</v>
      </c>
      <c r="B91" s="1168">
        <f t="shared" si="6"/>
        <v>103404912</v>
      </c>
      <c r="C91" s="1168">
        <f t="shared" si="6"/>
        <v>94892557</v>
      </c>
      <c r="D91" s="1168">
        <f t="shared" si="6"/>
        <v>74288054</v>
      </c>
    </row>
    <row r="92" spans="1:19" s="1172" customFormat="1" x14ac:dyDescent="0.2">
      <c r="A92" s="1169" t="s">
        <v>28618</v>
      </c>
      <c r="B92" s="1168">
        <f t="shared" si="6"/>
        <v>37856897</v>
      </c>
      <c r="C92" s="1168">
        <f t="shared" si="6"/>
        <v>23405195</v>
      </c>
      <c r="D92" s="1168">
        <f t="shared" si="6"/>
        <v>30135222</v>
      </c>
    </row>
    <row r="93" spans="1:19" s="1171" customFormat="1" ht="22.5" customHeight="1" x14ac:dyDescent="0.2">
      <c r="A93" s="1167" t="s">
        <v>29071</v>
      </c>
      <c r="B93" s="1166">
        <f>SUM(B90:B92)</f>
        <v>158670328</v>
      </c>
      <c r="C93" s="1166">
        <f>SUM(C90:C92)</f>
        <v>158412530</v>
      </c>
      <c r="D93" s="1166">
        <f>SUM(D90:D92)</f>
        <v>147023276</v>
      </c>
    </row>
    <row r="94" spans="1:19" x14ac:dyDescent="0.2">
      <c r="A94" s="1121"/>
    </row>
    <row r="95" spans="1:19" x14ac:dyDescent="0.2">
      <c r="A95" s="1121"/>
    </row>
    <row r="96" spans="1:19" ht="25.5" x14ac:dyDescent="0.2">
      <c r="A96" s="1170" t="s">
        <v>28622</v>
      </c>
      <c r="B96" s="1090">
        <v>2019</v>
      </c>
      <c r="C96" s="1090" t="s">
        <v>28527</v>
      </c>
      <c r="D96" s="1090" t="s">
        <v>28526</v>
      </c>
    </row>
    <row r="97" spans="1:5" x14ac:dyDescent="0.2">
      <c r="A97" s="1169" t="s">
        <v>28620</v>
      </c>
      <c r="B97" s="1168">
        <f t="shared" ref="B97:D99" si="7">B246+B431+B505+B579+B691+B840+B988</f>
        <v>52088464</v>
      </c>
      <c r="C97" s="1168">
        <f t="shared" si="7"/>
        <v>47966776</v>
      </c>
      <c r="D97" s="1168">
        <f t="shared" si="7"/>
        <v>42600000</v>
      </c>
      <c r="E97" s="1180"/>
    </row>
    <row r="98" spans="1:5" x14ac:dyDescent="0.2">
      <c r="A98" s="1169" t="s">
        <v>28619</v>
      </c>
      <c r="B98" s="1168">
        <f t="shared" si="7"/>
        <v>107997983</v>
      </c>
      <c r="C98" s="1168">
        <f t="shared" si="7"/>
        <v>94892557</v>
      </c>
      <c r="D98" s="1168">
        <f t="shared" si="7"/>
        <v>74288054</v>
      </c>
      <c r="E98" s="1180"/>
    </row>
    <row r="99" spans="1:5" x14ac:dyDescent="0.2">
      <c r="A99" s="1169" t="s">
        <v>28618</v>
      </c>
      <c r="B99" s="1168">
        <f t="shared" si="7"/>
        <v>39060261</v>
      </c>
      <c r="C99" s="1168">
        <f t="shared" si="7"/>
        <v>24432393</v>
      </c>
      <c r="D99" s="1168">
        <f t="shared" si="7"/>
        <v>30135222</v>
      </c>
      <c r="E99" s="1179"/>
    </row>
    <row r="100" spans="1:5" x14ac:dyDescent="0.2">
      <c r="A100" s="1167" t="s">
        <v>29071</v>
      </c>
      <c r="B100" s="1166">
        <f>SUM(B97:B99)</f>
        <v>199146708</v>
      </c>
      <c r="C100" s="1166">
        <f>SUM(C97:C99)</f>
        <v>167291726</v>
      </c>
      <c r="D100" s="1166">
        <f>SUM(D97:D99)</f>
        <v>147023276</v>
      </c>
    </row>
    <row r="101" spans="1:5" ht="30" customHeight="1" x14ac:dyDescent="0.2">
      <c r="A101" s="1605" t="s">
        <v>28632</v>
      </c>
      <c r="B101" s="1605"/>
      <c r="C101" s="1605"/>
      <c r="D101" s="1605"/>
    </row>
    <row r="102" spans="1:5" x14ac:dyDescent="0.2">
      <c r="A102" s="1121"/>
    </row>
    <row r="103" spans="1:5" x14ac:dyDescent="0.2">
      <c r="A103" s="1121"/>
    </row>
    <row r="104" spans="1:5" ht="25.5" x14ac:dyDescent="0.2">
      <c r="A104" s="1170" t="s">
        <v>28621</v>
      </c>
      <c r="B104" s="1090">
        <v>2019</v>
      </c>
      <c r="C104" s="1090" t="s">
        <v>28527</v>
      </c>
      <c r="D104" s="1090" t="s">
        <v>28526</v>
      </c>
    </row>
    <row r="105" spans="1:5" x14ac:dyDescent="0.2">
      <c r="A105" s="1169" t="s">
        <v>28620</v>
      </c>
      <c r="B105" s="1168">
        <f t="shared" ref="B105:D107" si="8">B253+B438+B512+B586+B699+B847+B995</f>
        <v>48574392.709999993</v>
      </c>
      <c r="C105" s="1168">
        <f t="shared" si="8"/>
        <v>47055117</v>
      </c>
      <c r="D105" s="1168">
        <f t="shared" si="8"/>
        <v>42600000</v>
      </c>
    </row>
    <row r="106" spans="1:5" x14ac:dyDescent="0.2">
      <c r="A106" s="1169" t="s">
        <v>28619</v>
      </c>
      <c r="B106" s="1168">
        <f t="shared" si="8"/>
        <v>44293599.180000007</v>
      </c>
      <c r="C106" s="1168">
        <f t="shared" si="8"/>
        <v>52723704.510000005</v>
      </c>
      <c r="D106" s="1168">
        <f t="shared" si="8"/>
        <v>74288054</v>
      </c>
    </row>
    <row r="107" spans="1:5" x14ac:dyDescent="0.2">
      <c r="A107" s="1169" t="s">
        <v>28618</v>
      </c>
      <c r="B107" s="1168">
        <f t="shared" si="8"/>
        <v>34879880.499999978</v>
      </c>
      <c r="C107" s="1168">
        <f t="shared" si="8"/>
        <v>24606215</v>
      </c>
      <c r="D107" s="1168">
        <f t="shared" si="8"/>
        <v>30135222</v>
      </c>
    </row>
    <row r="108" spans="1:5" x14ac:dyDescent="0.2">
      <c r="A108" s="1167" t="s">
        <v>29071</v>
      </c>
      <c r="B108" s="1166">
        <f>SUM(B105:B107)</f>
        <v>127747872.38999999</v>
      </c>
      <c r="C108" s="1166">
        <f>SUM(C105:C107)</f>
        <v>124385036.51000001</v>
      </c>
      <c r="D108" s="1166">
        <f>SUM(D105:D107)</f>
        <v>147023276</v>
      </c>
    </row>
    <row r="109" spans="1:5" x14ac:dyDescent="0.2">
      <c r="A109" s="1121" t="s">
        <v>28522</v>
      </c>
    </row>
    <row r="110" spans="1:5" x14ac:dyDescent="0.2">
      <c r="A110" s="1121" t="s">
        <v>28521</v>
      </c>
    </row>
    <row r="113" spans="1:19" s="3" customFormat="1" ht="12" x14ac:dyDescent="0.2">
      <c r="A113" s="3" t="s">
        <v>28538</v>
      </c>
      <c r="S113" s="1174"/>
    </row>
    <row r="114" spans="1:19" s="3" customFormat="1" ht="12" x14ac:dyDescent="0.2">
      <c r="A114" s="3" t="s">
        <v>28537</v>
      </c>
      <c r="S114" s="1174"/>
    </row>
    <row r="115" spans="1:19" s="3" customFormat="1" ht="12" x14ac:dyDescent="0.2">
      <c r="S115" s="1174"/>
    </row>
    <row r="116" spans="1:19" s="3" customFormat="1" ht="12" x14ac:dyDescent="0.2">
      <c r="S116" s="1174"/>
    </row>
    <row r="117" spans="1:19" s="3" customFormat="1" ht="12" x14ac:dyDescent="0.2">
      <c r="S117" s="1174"/>
    </row>
    <row r="118" spans="1:19" s="3" customFormat="1" ht="12" x14ac:dyDescent="0.2">
      <c r="A118" s="1587" t="s">
        <v>28626</v>
      </c>
      <c r="B118" s="1587"/>
      <c r="C118" s="1587"/>
      <c r="D118" s="1587"/>
      <c r="E118" s="1099"/>
      <c r="F118" s="1099"/>
      <c r="G118" s="1099"/>
      <c r="H118" s="1099"/>
      <c r="I118" s="1099"/>
      <c r="J118" s="1099"/>
      <c r="K118" s="1099"/>
      <c r="L118" s="1099"/>
      <c r="M118" s="1099"/>
      <c r="N118" s="1099"/>
      <c r="O118" s="1099"/>
      <c r="P118" s="1099"/>
      <c r="Q118" s="1099"/>
      <c r="S118" s="1174"/>
    </row>
    <row r="119" spans="1:19" s="3" customFormat="1" ht="12" x14ac:dyDescent="0.2">
      <c r="A119" s="1587" t="s">
        <v>627</v>
      </c>
      <c r="B119" s="1587"/>
      <c r="C119" s="1587"/>
      <c r="D119" s="1587"/>
      <c r="E119" s="1099"/>
      <c r="F119" s="1099"/>
      <c r="G119" s="1099"/>
      <c r="H119" s="1099"/>
      <c r="I119" s="1099"/>
      <c r="J119" s="1099"/>
      <c r="K119" s="1099"/>
      <c r="L119" s="1099"/>
      <c r="M119" s="1099"/>
      <c r="N119" s="1099"/>
      <c r="O119" s="1099"/>
      <c r="P119" s="1099"/>
      <c r="Q119" s="1099"/>
      <c r="S119" s="1174"/>
    </row>
    <row r="120" spans="1:19" s="3" customFormat="1" ht="12" customHeight="1" x14ac:dyDescent="0.2">
      <c r="A120" s="1603" t="s">
        <v>28625</v>
      </c>
      <c r="B120" s="1603"/>
      <c r="C120" s="1603"/>
      <c r="D120" s="1603"/>
      <c r="E120" s="1099"/>
      <c r="F120" s="1099"/>
      <c r="G120" s="1099"/>
      <c r="H120" s="1099"/>
      <c r="I120" s="1099"/>
      <c r="J120" s="1099"/>
      <c r="K120" s="1099"/>
      <c r="L120" s="1099"/>
      <c r="M120" s="1099"/>
      <c r="N120" s="1099"/>
      <c r="O120" s="1099"/>
      <c r="P120" s="1099"/>
      <c r="Q120" s="1099"/>
      <c r="S120" s="1174"/>
    </row>
    <row r="121" spans="1:19" s="3" customFormat="1" ht="12" x14ac:dyDescent="0.2">
      <c r="A121" s="1603" t="s">
        <v>28534</v>
      </c>
      <c r="B121" s="1603"/>
      <c r="C121" s="1603"/>
      <c r="D121" s="1603"/>
      <c r="E121" s="1099"/>
      <c r="F121" s="1099"/>
      <c r="G121" s="1099"/>
      <c r="H121" s="1099"/>
      <c r="I121" s="1099"/>
      <c r="J121" s="1099"/>
      <c r="K121" s="1099"/>
      <c r="L121" s="1099"/>
      <c r="M121" s="1099"/>
      <c r="N121" s="1099"/>
      <c r="O121" s="1099"/>
      <c r="P121" s="1099"/>
      <c r="Q121" s="1099"/>
      <c r="S121" s="1174"/>
    </row>
    <row r="122" spans="1:19" s="3" customFormat="1" ht="12" x14ac:dyDescent="0.2">
      <c r="S122" s="1174"/>
    </row>
    <row r="123" spans="1:19" s="3" customFormat="1" ht="12" x14ac:dyDescent="0.2">
      <c r="S123" s="1174"/>
    </row>
    <row r="124" spans="1:19" s="3" customFormat="1" ht="12" x14ac:dyDescent="0.2">
      <c r="S124" s="1174"/>
    </row>
    <row r="125" spans="1:19" s="3" customFormat="1" ht="12" x14ac:dyDescent="0.2">
      <c r="A125" s="254" t="s">
        <v>28555</v>
      </c>
      <c r="B125" s="254" t="s">
        <v>28554</v>
      </c>
      <c r="C125" s="254"/>
      <c r="D125" s="254"/>
      <c r="E125" s="254"/>
      <c r="F125" s="254"/>
      <c r="G125" s="254"/>
      <c r="H125" s="254"/>
      <c r="I125" s="254"/>
      <c r="J125" s="254"/>
      <c r="K125" s="254"/>
      <c r="S125" s="1174"/>
    </row>
    <row r="126" spans="1:19" s="3" customFormat="1" ht="24" customHeight="1" x14ac:dyDescent="0.2">
      <c r="A126" s="1175" t="s">
        <v>28532</v>
      </c>
      <c r="B126" s="1588" t="s">
        <v>28531</v>
      </c>
      <c r="C126" s="1588"/>
      <c r="D126" s="1588"/>
      <c r="E126" s="1092"/>
      <c r="F126" s="1092"/>
      <c r="G126" s="1092"/>
      <c r="H126" s="1092"/>
      <c r="I126" s="1092"/>
      <c r="J126" s="1092"/>
      <c r="K126" s="1092"/>
      <c r="S126" s="1174"/>
    </row>
    <row r="127" spans="1:19" s="1173" customFormat="1" ht="28.35" customHeight="1" x14ac:dyDescent="0.2">
      <c r="A127" s="1170" t="s">
        <v>28623</v>
      </c>
      <c r="B127" s="1090">
        <v>2019</v>
      </c>
      <c r="C127" s="1090">
        <v>2020</v>
      </c>
      <c r="D127" s="1090">
        <v>2021</v>
      </c>
    </row>
    <row r="128" spans="1:19" s="1172" customFormat="1" x14ac:dyDescent="0.2">
      <c r="A128" s="1169" t="s">
        <v>28620</v>
      </c>
      <c r="B128" s="1168">
        <f t="shared" ref="B128:D130" si="9">B276+B722+B1018</f>
        <v>0</v>
      </c>
      <c r="C128" s="1168">
        <f t="shared" si="9"/>
        <v>0</v>
      </c>
      <c r="D128" s="1168">
        <f t="shared" si="9"/>
        <v>0</v>
      </c>
    </row>
    <row r="129" spans="1:5" s="1172" customFormat="1" x14ac:dyDescent="0.2">
      <c r="A129" s="1169" t="s">
        <v>28619</v>
      </c>
      <c r="B129" s="1168">
        <f t="shared" si="9"/>
        <v>0</v>
      </c>
      <c r="C129" s="1168">
        <f t="shared" si="9"/>
        <v>0</v>
      </c>
      <c r="D129" s="1168">
        <f t="shared" si="9"/>
        <v>0</v>
      </c>
    </row>
    <row r="130" spans="1:5" s="1172" customFormat="1" x14ac:dyDescent="0.2">
      <c r="A130" s="1169" t="s">
        <v>28618</v>
      </c>
      <c r="B130" s="1168">
        <f t="shared" si="9"/>
        <v>12488800</v>
      </c>
      <c r="C130" s="1168">
        <f t="shared" si="9"/>
        <v>11983255</v>
      </c>
      <c r="D130" s="1168">
        <f t="shared" si="9"/>
        <v>17699253</v>
      </c>
    </row>
    <row r="131" spans="1:5" s="1171" customFormat="1" ht="22.5" customHeight="1" x14ac:dyDescent="0.2">
      <c r="A131" s="1167" t="s">
        <v>29071</v>
      </c>
      <c r="B131" s="1166">
        <f>SUM(B128:B130)</f>
        <v>12488800</v>
      </c>
      <c r="C131" s="1166">
        <f>SUM(C128:C130)</f>
        <v>11983255</v>
      </c>
      <c r="D131" s="1166">
        <f>SUM(D128:D130)</f>
        <v>17699253</v>
      </c>
    </row>
    <row r="132" spans="1:5" x14ac:dyDescent="0.2">
      <c r="A132" s="1121"/>
    </row>
    <row r="133" spans="1:5" x14ac:dyDescent="0.2">
      <c r="A133" s="1121"/>
    </row>
    <row r="134" spans="1:5" ht="25.5" x14ac:dyDescent="0.2">
      <c r="A134" s="1170" t="s">
        <v>28622</v>
      </c>
      <c r="B134" s="1090">
        <v>2019</v>
      </c>
      <c r="C134" s="1090" t="s">
        <v>28527</v>
      </c>
      <c r="D134" s="1090" t="s">
        <v>28526</v>
      </c>
    </row>
    <row r="135" spans="1:5" x14ac:dyDescent="0.2">
      <c r="A135" s="1169" t="s">
        <v>28620</v>
      </c>
      <c r="B135" s="1168">
        <f t="shared" ref="B135:D137" si="10">B283+B729+B1025</f>
        <v>0</v>
      </c>
      <c r="C135" s="1168">
        <f t="shared" si="10"/>
        <v>0</v>
      </c>
      <c r="D135" s="1168">
        <f t="shared" si="10"/>
        <v>0</v>
      </c>
    </row>
    <row r="136" spans="1:5" x14ac:dyDescent="0.2">
      <c r="A136" s="1169" t="s">
        <v>28619</v>
      </c>
      <c r="B136" s="1168">
        <f t="shared" si="10"/>
        <v>0</v>
      </c>
      <c r="C136" s="1168">
        <f t="shared" si="10"/>
        <v>0</v>
      </c>
      <c r="D136" s="1168">
        <f t="shared" si="10"/>
        <v>0</v>
      </c>
    </row>
    <row r="137" spans="1:5" x14ac:dyDescent="0.2">
      <c r="A137" s="1169" t="s">
        <v>28618</v>
      </c>
      <c r="B137" s="1168">
        <f t="shared" si="10"/>
        <v>848580</v>
      </c>
      <c r="C137" s="1168">
        <f t="shared" si="10"/>
        <v>11983255</v>
      </c>
      <c r="D137" s="1168">
        <f t="shared" si="10"/>
        <v>17699253</v>
      </c>
      <c r="E137" s="1180"/>
    </row>
    <row r="138" spans="1:5" x14ac:dyDescent="0.2">
      <c r="A138" s="1167" t="s">
        <v>29071</v>
      </c>
      <c r="B138" s="1166">
        <f>SUM(B135:B137)</f>
        <v>848580</v>
      </c>
      <c r="C138" s="1166">
        <f>SUM(C135:C137)</f>
        <v>11983255</v>
      </c>
      <c r="D138" s="1166">
        <f>SUM(D135:D137)</f>
        <v>17699253</v>
      </c>
    </row>
    <row r="139" spans="1:5" x14ac:dyDescent="0.2">
      <c r="A139" s="1121"/>
    </row>
    <row r="140" spans="1:5" x14ac:dyDescent="0.2">
      <c r="A140" s="1121"/>
    </row>
    <row r="141" spans="1:5" ht="25.5" x14ac:dyDescent="0.2">
      <c r="A141" s="1170" t="s">
        <v>28621</v>
      </c>
      <c r="B141" s="1090">
        <v>2019</v>
      </c>
      <c r="C141" s="1090" t="s">
        <v>28527</v>
      </c>
      <c r="D141" s="1090" t="s">
        <v>28526</v>
      </c>
    </row>
    <row r="142" spans="1:5" x14ac:dyDescent="0.2">
      <c r="A142" s="1169" t="s">
        <v>28620</v>
      </c>
      <c r="B142" s="1168">
        <f t="shared" ref="B142:D144" si="11">B290+B736+B1032</f>
        <v>0</v>
      </c>
      <c r="C142" s="1168">
        <f t="shared" si="11"/>
        <v>0</v>
      </c>
      <c r="D142" s="1168">
        <f t="shared" si="11"/>
        <v>0</v>
      </c>
    </row>
    <row r="143" spans="1:5" x14ac:dyDescent="0.2">
      <c r="A143" s="1169" t="s">
        <v>28619</v>
      </c>
      <c r="B143" s="1168">
        <f t="shared" si="11"/>
        <v>0</v>
      </c>
      <c r="C143" s="1168">
        <f t="shared" si="11"/>
        <v>0</v>
      </c>
      <c r="D143" s="1168">
        <f t="shared" si="11"/>
        <v>0</v>
      </c>
    </row>
    <row r="144" spans="1:5" x14ac:dyDescent="0.2">
      <c r="A144" s="1169" t="s">
        <v>28618</v>
      </c>
      <c r="B144" s="1168">
        <f t="shared" si="11"/>
        <v>788405.34</v>
      </c>
      <c r="C144" s="1168">
        <f t="shared" si="11"/>
        <v>7396074</v>
      </c>
      <c r="D144" s="1168">
        <f t="shared" si="11"/>
        <v>17699253</v>
      </c>
    </row>
    <row r="145" spans="1:19" x14ac:dyDescent="0.2">
      <c r="A145" s="1167" t="s">
        <v>29071</v>
      </c>
      <c r="B145" s="1166">
        <f>SUM(B142:B144)</f>
        <v>788405.34</v>
      </c>
      <c r="C145" s="1166">
        <f>SUM(C142:C144)</f>
        <v>7396074</v>
      </c>
      <c r="D145" s="1166">
        <f>SUM(D142:D144)</f>
        <v>17699253</v>
      </c>
    </row>
    <row r="146" spans="1:19" x14ac:dyDescent="0.2">
      <c r="A146" s="1121" t="s">
        <v>28522</v>
      </c>
    </row>
    <row r="147" spans="1:19" x14ac:dyDescent="0.2">
      <c r="A147" s="1121" t="s">
        <v>28521</v>
      </c>
    </row>
    <row r="150" spans="1:19" s="3" customFormat="1" ht="12" x14ac:dyDescent="0.2">
      <c r="A150" s="3" t="s">
        <v>28538</v>
      </c>
      <c r="S150" s="1174"/>
    </row>
    <row r="151" spans="1:19" s="3" customFormat="1" ht="12" x14ac:dyDescent="0.2">
      <c r="A151" s="3" t="s">
        <v>28537</v>
      </c>
      <c r="S151" s="1174"/>
    </row>
    <row r="152" spans="1:19" s="3" customFormat="1" ht="12" x14ac:dyDescent="0.2">
      <c r="S152" s="1174"/>
    </row>
    <row r="153" spans="1:19" s="3" customFormat="1" ht="12" x14ac:dyDescent="0.2">
      <c r="S153" s="1174"/>
    </row>
    <row r="154" spans="1:19" s="3" customFormat="1" ht="12" x14ac:dyDescent="0.2">
      <c r="S154" s="1174"/>
    </row>
    <row r="155" spans="1:19" s="3" customFormat="1" ht="12" x14ac:dyDescent="0.2">
      <c r="A155" s="1587" t="s">
        <v>28626</v>
      </c>
      <c r="B155" s="1587"/>
      <c r="C155" s="1587"/>
      <c r="D155" s="1587"/>
      <c r="E155" s="1099"/>
      <c r="F155" s="1099"/>
      <c r="G155" s="1099"/>
      <c r="H155" s="1099"/>
      <c r="I155" s="1099"/>
      <c r="J155" s="1099"/>
      <c r="K155" s="1099"/>
      <c r="L155" s="1099"/>
      <c r="M155" s="1099"/>
      <c r="N155" s="1099"/>
      <c r="O155" s="1099"/>
      <c r="P155" s="1099"/>
      <c r="Q155" s="1099"/>
      <c r="S155" s="1174"/>
    </row>
    <row r="156" spans="1:19" s="3" customFormat="1" ht="12" x14ac:dyDescent="0.2">
      <c r="A156" s="1587" t="s">
        <v>627</v>
      </c>
      <c r="B156" s="1587"/>
      <c r="C156" s="1587"/>
      <c r="D156" s="1587"/>
      <c r="E156" s="1099"/>
      <c r="F156" s="1099"/>
      <c r="G156" s="1099"/>
      <c r="H156" s="1099"/>
      <c r="I156" s="1099"/>
      <c r="J156" s="1099"/>
      <c r="K156" s="1099"/>
      <c r="L156" s="1099"/>
      <c r="M156" s="1099"/>
      <c r="N156" s="1099"/>
      <c r="O156" s="1099"/>
      <c r="P156" s="1099"/>
      <c r="Q156" s="1099"/>
      <c r="S156" s="1174"/>
    </row>
    <row r="157" spans="1:19" s="3" customFormat="1" ht="12" customHeight="1" x14ac:dyDescent="0.2">
      <c r="A157" s="1603" t="s">
        <v>28625</v>
      </c>
      <c r="B157" s="1603"/>
      <c r="C157" s="1603"/>
      <c r="D157" s="1603"/>
      <c r="E157" s="1099"/>
      <c r="F157" s="1099"/>
      <c r="G157" s="1099"/>
      <c r="H157" s="1099"/>
      <c r="I157" s="1099"/>
      <c r="J157" s="1099"/>
      <c r="K157" s="1099"/>
      <c r="L157" s="1099"/>
      <c r="M157" s="1099"/>
      <c r="N157" s="1099"/>
      <c r="O157" s="1099"/>
      <c r="P157" s="1099"/>
      <c r="Q157" s="1099"/>
      <c r="S157" s="1174"/>
    </row>
    <row r="158" spans="1:19" s="3" customFormat="1" ht="12" x14ac:dyDescent="0.2">
      <c r="A158" s="1603" t="s">
        <v>28534</v>
      </c>
      <c r="B158" s="1603"/>
      <c r="C158" s="1603"/>
      <c r="D158" s="1603"/>
      <c r="E158" s="1099"/>
      <c r="F158" s="1099"/>
      <c r="G158" s="1099"/>
      <c r="H158" s="1099"/>
      <c r="I158" s="1099"/>
      <c r="J158" s="1099"/>
      <c r="K158" s="1099"/>
      <c r="L158" s="1099"/>
      <c r="M158" s="1099"/>
      <c r="N158" s="1099"/>
      <c r="O158" s="1099"/>
      <c r="P158" s="1099"/>
      <c r="Q158" s="1099"/>
      <c r="S158" s="1174"/>
    </row>
    <row r="159" spans="1:19" s="3" customFormat="1" ht="12" x14ac:dyDescent="0.2">
      <c r="S159" s="1174"/>
    </row>
    <row r="160" spans="1:19" s="3" customFormat="1" ht="12" x14ac:dyDescent="0.2">
      <c r="S160" s="1174"/>
    </row>
    <row r="161" spans="1:19" s="3" customFormat="1" ht="12" x14ac:dyDescent="0.2">
      <c r="S161" s="1174"/>
    </row>
    <row r="162" spans="1:19" s="3" customFormat="1" ht="12" x14ac:dyDescent="0.2">
      <c r="A162" s="254" t="s">
        <v>28533</v>
      </c>
      <c r="B162" s="254" t="s">
        <v>28631</v>
      </c>
      <c r="C162" s="254"/>
      <c r="D162" s="254"/>
      <c r="E162" s="254"/>
      <c r="F162" s="254"/>
      <c r="G162" s="254"/>
      <c r="H162" s="254"/>
      <c r="I162" s="254"/>
      <c r="J162" s="254"/>
      <c r="K162" s="254"/>
      <c r="S162" s="1174"/>
    </row>
    <row r="163" spans="1:19" s="3" customFormat="1" ht="12" x14ac:dyDescent="0.2">
      <c r="A163" s="1175" t="s">
        <v>28532</v>
      </c>
      <c r="B163" s="1588" t="s">
        <v>28541</v>
      </c>
      <c r="C163" s="1588"/>
      <c r="D163" s="1588"/>
      <c r="E163" s="1092"/>
      <c r="F163" s="1092"/>
      <c r="G163" s="1092"/>
      <c r="H163" s="1092"/>
      <c r="I163" s="1092"/>
      <c r="J163" s="1092"/>
      <c r="K163" s="1092"/>
      <c r="S163" s="1174"/>
    </row>
    <row r="164" spans="1:19" s="1173" customFormat="1" ht="28.35" customHeight="1" x14ac:dyDescent="0.2">
      <c r="A164" s="1170" t="s">
        <v>28623</v>
      </c>
      <c r="B164" s="1090">
        <v>2019</v>
      </c>
      <c r="C164" s="1090">
        <v>2020</v>
      </c>
      <c r="D164" s="1090">
        <v>2021</v>
      </c>
    </row>
    <row r="165" spans="1:19" s="1172" customFormat="1" x14ac:dyDescent="0.2">
      <c r="A165" s="1169" t="s">
        <v>28620</v>
      </c>
      <c r="B165" s="1169"/>
      <c r="C165" s="1169"/>
      <c r="D165" s="1169"/>
    </row>
    <row r="166" spans="1:19" s="1172" customFormat="1" x14ac:dyDescent="0.2">
      <c r="A166" s="1169" t="s">
        <v>28619</v>
      </c>
      <c r="B166" s="1169"/>
      <c r="C166" s="1169"/>
      <c r="D166" s="1169"/>
    </row>
    <row r="167" spans="1:19" s="1172" customFormat="1" x14ac:dyDescent="0.2">
      <c r="A167" s="1169" t="s">
        <v>28618</v>
      </c>
      <c r="B167" s="1169"/>
      <c r="C167" s="1169"/>
      <c r="D167" s="1169"/>
    </row>
    <row r="168" spans="1:19" s="1171" customFormat="1" ht="22.5" customHeight="1" x14ac:dyDescent="0.2">
      <c r="A168" s="1167" t="s">
        <v>29071</v>
      </c>
      <c r="B168" s="1178"/>
      <c r="C168" s="1178"/>
      <c r="D168" s="1178"/>
    </row>
    <row r="169" spans="1:19" x14ac:dyDescent="0.2">
      <c r="A169" s="1121"/>
    </row>
    <row r="170" spans="1:19" x14ac:dyDescent="0.2">
      <c r="A170" s="1121"/>
    </row>
    <row r="171" spans="1:19" ht="25.5" x14ac:dyDescent="0.2">
      <c r="A171" s="1170" t="s">
        <v>28622</v>
      </c>
      <c r="B171" s="1090">
        <v>2019</v>
      </c>
      <c r="C171" s="1090" t="s">
        <v>28527</v>
      </c>
      <c r="D171" s="1090" t="s">
        <v>28526</v>
      </c>
    </row>
    <row r="172" spans="1:19" x14ac:dyDescent="0.2">
      <c r="A172" s="1169" t="s">
        <v>28620</v>
      </c>
      <c r="B172" s="1168"/>
      <c r="C172" s="1168"/>
      <c r="D172" s="1168"/>
    </row>
    <row r="173" spans="1:19" x14ac:dyDescent="0.2">
      <c r="A173" s="1169" t="s">
        <v>28619</v>
      </c>
      <c r="B173" s="1168"/>
      <c r="C173" s="1168"/>
      <c r="D173" s="1168"/>
    </row>
    <row r="174" spans="1:19" x14ac:dyDescent="0.2">
      <c r="A174" s="1169" t="s">
        <v>28618</v>
      </c>
      <c r="B174" s="1168"/>
      <c r="C174" s="1168"/>
      <c r="D174" s="1168"/>
    </row>
    <row r="175" spans="1:19" x14ac:dyDescent="0.2">
      <c r="A175" s="1167" t="s">
        <v>29071</v>
      </c>
      <c r="B175" s="1166"/>
      <c r="C175" s="1166"/>
      <c r="D175" s="1166"/>
    </row>
    <row r="176" spans="1:19" x14ac:dyDescent="0.2">
      <c r="A176" s="1121"/>
    </row>
    <row r="177" spans="1:19" x14ac:dyDescent="0.2">
      <c r="A177" s="1121"/>
    </row>
    <row r="178" spans="1:19" ht="25.5" x14ac:dyDescent="0.2">
      <c r="A178" s="1170" t="s">
        <v>28621</v>
      </c>
      <c r="B178" s="1090">
        <v>2019</v>
      </c>
      <c r="C178" s="1090" t="s">
        <v>28527</v>
      </c>
      <c r="D178" s="1090" t="s">
        <v>28526</v>
      </c>
    </row>
    <row r="179" spans="1:19" x14ac:dyDescent="0.2">
      <c r="A179" s="1169" t="s">
        <v>28620</v>
      </c>
      <c r="B179" s="1168"/>
      <c r="C179" s="1168"/>
      <c r="D179" s="1168"/>
    </row>
    <row r="180" spans="1:19" x14ac:dyDescent="0.2">
      <c r="A180" s="1169" t="s">
        <v>28619</v>
      </c>
      <c r="B180" s="1168"/>
      <c r="C180" s="1168"/>
      <c r="D180" s="1168"/>
    </row>
    <row r="181" spans="1:19" x14ac:dyDescent="0.2">
      <c r="A181" s="1169" t="s">
        <v>28618</v>
      </c>
      <c r="B181" s="1168"/>
      <c r="C181" s="1168"/>
      <c r="D181" s="1168"/>
    </row>
    <row r="182" spans="1:19" x14ac:dyDescent="0.2">
      <c r="A182" s="1167" t="s">
        <v>29071</v>
      </c>
      <c r="B182" s="1166"/>
      <c r="C182" s="1166"/>
      <c r="D182" s="1166"/>
    </row>
    <row r="183" spans="1:19" x14ac:dyDescent="0.2">
      <c r="A183" s="1121" t="s">
        <v>28522</v>
      </c>
    </row>
    <row r="184" spans="1:19" x14ac:dyDescent="0.2">
      <c r="A184" s="1121" t="s">
        <v>28521</v>
      </c>
    </row>
    <row r="187" spans="1:19" s="3" customFormat="1" ht="12" hidden="1" x14ac:dyDescent="0.2">
      <c r="A187" s="3" t="s">
        <v>28538</v>
      </c>
      <c r="S187" s="1174"/>
    </row>
    <row r="188" spans="1:19" s="3" customFormat="1" ht="12" hidden="1" x14ac:dyDescent="0.2">
      <c r="A188" s="3" t="s">
        <v>28537</v>
      </c>
      <c r="S188" s="1174"/>
    </row>
    <row r="189" spans="1:19" s="3" customFormat="1" ht="12" hidden="1" x14ac:dyDescent="0.2">
      <c r="S189" s="1174"/>
    </row>
    <row r="190" spans="1:19" s="3" customFormat="1" ht="12" hidden="1" x14ac:dyDescent="0.2">
      <c r="S190" s="1174"/>
    </row>
    <row r="191" spans="1:19" s="3" customFormat="1" ht="12" hidden="1" x14ac:dyDescent="0.2">
      <c r="S191" s="1174"/>
    </row>
    <row r="192" spans="1:19" s="3" customFormat="1" ht="12" hidden="1" x14ac:dyDescent="0.2">
      <c r="A192" s="1587" t="s">
        <v>28626</v>
      </c>
      <c r="B192" s="1587"/>
      <c r="C192" s="1587"/>
      <c r="D192" s="1587"/>
      <c r="E192" s="1099"/>
      <c r="F192" s="1099"/>
      <c r="G192" s="1099"/>
      <c r="H192" s="1099"/>
      <c r="I192" s="1099"/>
      <c r="J192" s="1099"/>
      <c r="K192" s="1099"/>
      <c r="L192" s="1099"/>
      <c r="M192" s="1099"/>
      <c r="N192" s="1099"/>
      <c r="O192" s="1099"/>
      <c r="P192" s="1099"/>
      <c r="Q192" s="1099"/>
      <c r="S192" s="1174"/>
    </row>
    <row r="193" spans="1:19" s="3" customFormat="1" ht="12" hidden="1" x14ac:dyDescent="0.2">
      <c r="A193" s="1587" t="s">
        <v>627</v>
      </c>
      <c r="B193" s="1587"/>
      <c r="C193" s="1587"/>
      <c r="D193" s="1587"/>
      <c r="E193" s="1099"/>
      <c r="F193" s="1099"/>
      <c r="G193" s="1099"/>
      <c r="H193" s="1099"/>
      <c r="I193" s="1099"/>
      <c r="J193" s="1099"/>
      <c r="K193" s="1099"/>
      <c r="L193" s="1099"/>
      <c r="M193" s="1099"/>
      <c r="N193" s="1099"/>
      <c r="O193" s="1099"/>
      <c r="P193" s="1099"/>
      <c r="Q193" s="1099"/>
      <c r="S193" s="1174"/>
    </row>
    <row r="194" spans="1:19" s="3" customFormat="1" ht="12" hidden="1" customHeight="1" x14ac:dyDescent="0.2">
      <c r="A194" s="1603" t="s">
        <v>28625</v>
      </c>
      <c r="B194" s="1603"/>
      <c r="C194" s="1603"/>
      <c r="D194" s="1603"/>
      <c r="E194" s="1099"/>
      <c r="F194" s="1099"/>
      <c r="G194" s="1099"/>
      <c r="H194" s="1099"/>
      <c r="I194" s="1099"/>
      <c r="J194" s="1099"/>
      <c r="K194" s="1099"/>
      <c r="L194" s="1099"/>
      <c r="M194" s="1099"/>
      <c r="N194" s="1099"/>
      <c r="O194" s="1099"/>
      <c r="P194" s="1099"/>
      <c r="Q194" s="1099"/>
      <c r="S194" s="1174"/>
    </row>
    <row r="195" spans="1:19" s="3" customFormat="1" ht="12" hidden="1" x14ac:dyDescent="0.2">
      <c r="A195" s="1603" t="s">
        <v>28534</v>
      </c>
      <c r="B195" s="1603"/>
      <c r="C195" s="1603"/>
      <c r="D195" s="1603"/>
      <c r="E195" s="1099"/>
      <c r="F195" s="1099"/>
      <c r="G195" s="1099"/>
      <c r="H195" s="1099"/>
      <c r="I195" s="1099"/>
      <c r="J195" s="1099"/>
      <c r="K195" s="1099"/>
      <c r="L195" s="1099"/>
      <c r="M195" s="1099"/>
      <c r="N195" s="1099"/>
      <c r="O195" s="1099"/>
      <c r="P195" s="1099"/>
      <c r="Q195" s="1099"/>
      <c r="S195" s="1174"/>
    </row>
    <row r="196" spans="1:19" s="3" customFormat="1" ht="12" hidden="1" x14ac:dyDescent="0.2">
      <c r="S196" s="1174"/>
    </row>
    <row r="197" spans="1:19" s="3" customFormat="1" ht="12" hidden="1" x14ac:dyDescent="0.2">
      <c r="S197" s="1174"/>
    </row>
    <row r="198" spans="1:19" s="3" customFormat="1" ht="12" hidden="1" x14ac:dyDescent="0.2">
      <c r="S198" s="1174"/>
    </row>
    <row r="199" spans="1:19" s="3" customFormat="1" ht="12" hidden="1" x14ac:dyDescent="0.2">
      <c r="A199" s="254" t="s">
        <v>28533</v>
      </c>
      <c r="B199" s="254" t="s">
        <v>28631</v>
      </c>
      <c r="C199" s="254"/>
      <c r="D199" s="254"/>
      <c r="E199" s="254"/>
      <c r="F199" s="254"/>
      <c r="G199" s="254"/>
      <c r="H199" s="254"/>
      <c r="I199" s="254"/>
      <c r="J199" s="254"/>
      <c r="K199" s="254"/>
      <c r="S199" s="1174"/>
    </row>
    <row r="200" spans="1:19" s="3" customFormat="1" ht="12" hidden="1" x14ac:dyDescent="0.2">
      <c r="A200" s="1175" t="s">
        <v>28532</v>
      </c>
      <c r="B200" s="1588" t="s">
        <v>28540</v>
      </c>
      <c r="C200" s="1588"/>
      <c r="D200" s="1588"/>
      <c r="E200" s="1092"/>
      <c r="F200" s="1092"/>
      <c r="G200" s="1092"/>
      <c r="H200" s="1092"/>
      <c r="I200" s="1092"/>
      <c r="J200" s="1092"/>
      <c r="K200" s="1092"/>
      <c r="S200" s="1174"/>
    </row>
    <row r="201" spans="1:19" s="1173" customFormat="1" ht="28.35" hidden="1" customHeight="1" x14ac:dyDescent="0.2">
      <c r="A201" s="1170" t="s">
        <v>28623</v>
      </c>
      <c r="B201" s="1090">
        <v>2019</v>
      </c>
      <c r="C201" s="1090">
        <v>2020</v>
      </c>
      <c r="D201" s="1090">
        <v>2021</v>
      </c>
    </row>
    <row r="202" spans="1:19" s="1172" customFormat="1" hidden="1" x14ac:dyDescent="0.2">
      <c r="A202" s="1169" t="s">
        <v>28620</v>
      </c>
      <c r="B202" s="1169"/>
      <c r="C202" s="1169"/>
      <c r="D202" s="1169"/>
    </row>
    <row r="203" spans="1:19" s="1172" customFormat="1" hidden="1" x14ac:dyDescent="0.2">
      <c r="A203" s="1169" t="s">
        <v>28619</v>
      </c>
      <c r="B203" s="1169"/>
      <c r="C203" s="1169"/>
      <c r="D203" s="1169"/>
    </row>
    <row r="204" spans="1:19" s="1172" customFormat="1" hidden="1" x14ac:dyDescent="0.2">
      <c r="A204" s="1169" t="s">
        <v>28618</v>
      </c>
      <c r="B204" s="1169"/>
      <c r="C204" s="1169"/>
      <c r="D204" s="1169"/>
    </row>
    <row r="205" spans="1:19" s="1171" customFormat="1" ht="15.75" hidden="1" customHeight="1" x14ac:dyDescent="0.2">
      <c r="A205" s="1167" t="s">
        <v>29071</v>
      </c>
      <c r="B205" s="1178"/>
      <c r="C205" s="1178"/>
      <c r="D205" s="1178"/>
    </row>
    <row r="206" spans="1:19" hidden="1" x14ac:dyDescent="0.2">
      <c r="A206" s="1121"/>
    </row>
    <row r="207" spans="1:19" hidden="1" x14ac:dyDescent="0.2">
      <c r="A207" s="1121"/>
    </row>
    <row r="208" spans="1:19" ht="25.5" hidden="1" x14ac:dyDescent="0.2">
      <c r="A208" s="1170" t="s">
        <v>28622</v>
      </c>
      <c r="B208" s="1090">
        <v>2019</v>
      </c>
      <c r="C208" s="1090" t="s">
        <v>28527</v>
      </c>
      <c r="D208" s="1090" t="s">
        <v>28526</v>
      </c>
    </row>
    <row r="209" spans="1:19" hidden="1" x14ac:dyDescent="0.2">
      <c r="A209" s="1169" t="s">
        <v>28620</v>
      </c>
      <c r="B209" s="1168"/>
      <c r="C209" s="1168"/>
      <c r="D209" s="1168"/>
    </row>
    <row r="210" spans="1:19" hidden="1" x14ac:dyDescent="0.2">
      <c r="A210" s="1169" t="s">
        <v>28619</v>
      </c>
      <c r="B210" s="1168"/>
      <c r="C210" s="1168"/>
      <c r="D210" s="1168"/>
    </row>
    <row r="211" spans="1:19" hidden="1" x14ac:dyDescent="0.2">
      <c r="A211" s="1169" t="s">
        <v>28618</v>
      </c>
      <c r="B211" s="1168"/>
      <c r="C211" s="1168"/>
      <c r="D211" s="1168"/>
    </row>
    <row r="212" spans="1:19" hidden="1" x14ac:dyDescent="0.2">
      <c r="A212" s="1167" t="s">
        <v>29071</v>
      </c>
      <c r="B212" s="1166"/>
      <c r="C212" s="1166"/>
      <c r="D212" s="1166"/>
    </row>
    <row r="213" spans="1:19" hidden="1" x14ac:dyDescent="0.2">
      <c r="A213" s="1121"/>
    </row>
    <row r="214" spans="1:19" hidden="1" x14ac:dyDescent="0.2">
      <c r="A214" s="1121"/>
    </row>
    <row r="215" spans="1:19" ht="25.5" hidden="1" x14ac:dyDescent="0.2">
      <c r="A215" s="1170" t="s">
        <v>28621</v>
      </c>
      <c r="B215" s="1090">
        <v>2019</v>
      </c>
      <c r="C215" s="1090" t="s">
        <v>28527</v>
      </c>
      <c r="D215" s="1090" t="s">
        <v>28526</v>
      </c>
    </row>
    <row r="216" spans="1:19" hidden="1" x14ac:dyDescent="0.2">
      <c r="A216" s="1169" t="s">
        <v>28620</v>
      </c>
      <c r="B216" s="1168"/>
      <c r="C216" s="1168"/>
      <c r="D216" s="1168"/>
    </row>
    <row r="217" spans="1:19" hidden="1" x14ac:dyDescent="0.2">
      <c r="A217" s="1169" t="s">
        <v>28619</v>
      </c>
      <c r="B217" s="1168"/>
      <c r="C217" s="1168"/>
      <c r="D217" s="1168"/>
    </row>
    <row r="218" spans="1:19" hidden="1" x14ac:dyDescent="0.2">
      <c r="A218" s="1169" t="s">
        <v>28618</v>
      </c>
      <c r="B218" s="1168"/>
      <c r="C218" s="1168"/>
      <c r="D218" s="1168"/>
    </row>
    <row r="219" spans="1:19" hidden="1" x14ac:dyDescent="0.2">
      <c r="A219" s="1167" t="s">
        <v>29071</v>
      </c>
      <c r="B219" s="1166"/>
      <c r="C219" s="1166"/>
      <c r="D219" s="1166"/>
    </row>
    <row r="220" spans="1:19" hidden="1" x14ac:dyDescent="0.2">
      <c r="A220" s="1121" t="s">
        <v>28522</v>
      </c>
    </row>
    <row r="221" spans="1:19" hidden="1" x14ac:dyDescent="0.2">
      <c r="A221" s="1121" t="s">
        <v>28521</v>
      </c>
    </row>
    <row r="222" spans="1:19" hidden="1" x14ac:dyDescent="0.2"/>
    <row r="223" spans="1:19" hidden="1" x14ac:dyDescent="0.2"/>
    <row r="224" spans="1:19" s="3" customFormat="1" ht="12" hidden="1" x14ac:dyDescent="0.2">
      <c r="A224" s="3" t="s">
        <v>28538</v>
      </c>
      <c r="S224" s="1174"/>
    </row>
    <row r="225" spans="1:19" s="3" customFormat="1" ht="12" hidden="1" x14ac:dyDescent="0.2">
      <c r="A225" s="3" t="s">
        <v>28537</v>
      </c>
      <c r="S225" s="1174"/>
    </row>
    <row r="226" spans="1:19" s="3" customFormat="1" ht="12" hidden="1" x14ac:dyDescent="0.2">
      <c r="S226" s="1174"/>
    </row>
    <row r="227" spans="1:19" s="3" customFormat="1" ht="12" hidden="1" x14ac:dyDescent="0.2">
      <c r="S227" s="1174"/>
    </row>
    <row r="228" spans="1:19" s="3" customFormat="1" ht="12" hidden="1" x14ac:dyDescent="0.2">
      <c r="S228" s="1174"/>
    </row>
    <row r="229" spans="1:19" s="3" customFormat="1" ht="12" hidden="1" x14ac:dyDescent="0.2">
      <c r="A229" s="1587" t="s">
        <v>28626</v>
      </c>
      <c r="B229" s="1587"/>
      <c r="C229" s="1587"/>
      <c r="D229" s="1587"/>
      <c r="E229" s="1099"/>
      <c r="F229" s="1099"/>
      <c r="G229" s="1099"/>
      <c r="H229" s="1099"/>
      <c r="I229" s="1099"/>
      <c r="J229" s="1099"/>
      <c r="K229" s="1099"/>
      <c r="L229" s="1099"/>
      <c r="M229" s="1099"/>
      <c r="N229" s="1099"/>
      <c r="O229" s="1099"/>
      <c r="P229" s="1099"/>
      <c r="Q229" s="1099"/>
      <c r="S229" s="1174"/>
    </row>
    <row r="230" spans="1:19" s="3" customFormat="1" ht="12" hidden="1" x14ac:dyDescent="0.2">
      <c r="A230" s="1587" t="s">
        <v>627</v>
      </c>
      <c r="B230" s="1587"/>
      <c r="C230" s="1587"/>
      <c r="D230" s="1587"/>
      <c r="E230" s="1099"/>
      <c r="F230" s="1099"/>
      <c r="G230" s="1099"/>
      <c r="H230" s="1099"/>
      <c r="I230" s="1099"/>
      <c r="J230" s="1099"/>
      <c r="K230" s="1099"/>
      <c r="L230" s="1099"/>
      <c r="M230" s="1099"/>
      <c r="N230" s="1099"/>
      <c r="O230" s="1099"/>
      <c r="P230" s="1099"/>
      <c r="Q230" s="1099"/>
      <c r="S230" s="1174"/>
    </row>
    <row r="231" spans="1:19" s="3" customFormat="1" ht="12" hidden="1" customHeight="1" x14ac:dyDescent="0.2">
      <c r="A231" s="1603" t="s">
        <v>28625</v>
      </c>
      <c r="B231" s="1603"/>
      <c r="C231" s="1603"/>
      <c r="D231" s="1603"/>
      <c r="E231" s="1099"/>
      <c r="F231" s="1099"/>
      <c r="G231" s="1099"/>
      <c r="H231" s="1099"/>
      <c r="I231" s="1099"/>
      <c r="J231" s="1099"/>
      <c r="K231" s="1099"/>
      <c r="L231" s="1099"/>
      <c r="M231" s="1099"/>
      <c r="N231" s="1099"/>
      <c r="O231" s="1099"/>
      <c r="P231" s="1099"/>
      <c r="Q231" s="1099"/>
      <c r="S231" s="1174"/>
    </row>
    <row r="232" spans="1:19" s="3" customFormat="1" ht="12" hidden="1" x14ac:dyDescent="0.2">
      <c r="A232" s="1603" t="s">
        <v>28534</v>
      </c>
      <c r="B232" s="1603"/>
      <c r="C232" s="1603"/>
      <c r="D232" s="1603"/>
      <c r="E232" s="1099"/>
      <c r="F232" s="1099"/>
      <c r="G232" s="1099"/>
      <c r="H232" s="1099"/>
      <c r="I232" s="1099"/>
      <c r="J232" s="1099"/>
      <c r="K232" s="1099"/>
      <c r="L232" s="1099"/>
      <c r="M232" s="1099"/>
      <c r="N232" s="1099"/>
      <c r="O232" s="1099"/>
      <c r="P232" s="1099"/>
      <c r="Q232" s="1099"/>
      <c r="S232" s="1174"/>
    </row>
    <row r="233" spans="1:19" s="3" customFormat="1" ht="12" hidden="1" x14ac:dyDescent="0.2">
      <c r="S233" s="1174"/>
    </row>
    <row r="234" spans="1:19" s="3" customFormat="1" ht="12" hidden="1" x14ac:dyDescent="0.2">
      <c r="S234" s="1174"/>
    </row>
    <row r="235" spans="1:19" s="3" customFormat="1" ht="12" hidden="1" x14ac:dyDescent="0.2">
      <c r="S235" s="1174"/>
    </row>
    <row r="236" spans="1:19" s="3" customFormat="1" ht="12" hidden="1" x14ac:dyDescent="0.2">
      <c r="A236" s="254" t="s">
        <v>28533</v>
      </c>
      <c r="B236" s="254" t="s">
        <v>28631</v>
      </c>
      <c r="C236" s="254"/>
      <c r="D236" s="254"/>
      <c r="E236" s="254"/>
      <c r="F236" s="254"/>
      <c r="G236" s="254"/>
      <c r="H236" s="254"/>
      <c r="I236" s="254"/>
      <c r="J236" s="254"/>
      <c r="K236" s="254"/>
      <c r="S236" s="1174"/>
    </row>
    <row r="237" spans="1:19" s="3" customFormat="1" ht="12" hidden="1" customHeight="1" x14ac:dyDescent="0.2">
      <c r="A237" s="1175" t="s">
        <v>28532</v>
      </c>
      <c r="B237" s="1588" t="s">
        <v>28539</v>
      </c>
      <c r="C237" s="1588"/>
      <c r="D237" s="1588"/>
      <c r="E237" s="1092"/>
      <c r="F237" s="1092"/>
      <c r="G237" s="1092"/>
      <c r="H237" s="1092"/>
      <c r="I237" s="1092"/>
      <c r="J237" s="1092"/>
      <c r="K237" s="1092"/>
      <c r="S237" s="1174"/>
    </row>
    <row r="238" spans="1:19" s="1173" customFormat="1" ht="28.35" hidden="1" customHeight="1" x14ac:dyDescent="0.2">
      <c r="A238" s="1170" t="s">
        <v>28623</v>
      </c>
      <c r="B238" s="1090">
        <v>2019</v>
      </c>
      <c r="C238" s="1090">
        <v>2020</v>
      </c>
      <c r="D238" s="1090">
        <v>2021</v>
      </c>
    </row>
    <row r="239" spans="1:19" s="1172" customFormat="1" hidden="1" x14ac:dyDescent="0.2">
      <c r="A239" s="1169" t="s">
        <v>28620</v>
      </c>
      <c r="B239" s="1169"/>
      <c r="C239" s="1169"/>
      <c r="D239" s="1169"/>
    </row>
    <row r="240" spans="1:19" s="1172" customFormat="1" hidden="1" x14ac:dyDescent="0.2">
      <c r="A240" s="1169" t="s">
        <v>28619</v>
      </c>
      <c r="B240" s="1169"/>
      <c r="C240" s="1169"/>
      <c r="D240" s="1169"/>
    </row>
    <row r="241" spans="1:4" s="1172" customFormat="1" hidden="1" x14ac:dyDescent="0.2">
      <c r="A241" s="1169" t="s">
        <v>28618</v>
      </c>
      <c r="B241" s="1169"/>
      <c r="C241" s="1169"/>
      <c r="D241" s="1169"/>
    </row>
    <row r="242" spans="1:4" s="1171" customFormat="1" ht="22.5" hidden="1" customHeight="1" x14ac:dyDescent="0.2">
      <c r="A242" s="1167" t="s">
        <v>29071</v>
      </c>
      <c r="B242" s="1178"/>
      <c r="C242" s="1178"/>
      <c r="D242" s="1178"/>
    </row>
    <row r="243" spans="1:4" hidden="1" x14ac:dyDescent="0.2">
      <c r="A243" s="1121"/>
    </row>
    <row r="244" spans="1:4" hidden="1" x14ac:dyDescent="0.2">
      <c r="A244" s="1121"/>
    </row>
    <row r="245" spans="1:4" ht="25.5" hidden="1" x14ac:dyDescent="0.2">
      <c r="A245" s="1170" t="s">
        <v>28622</v>
      </c>
      <c r="B245" s="1090">
        <v>2019</v>
      </c>
      <c r="C245" s="1090" t="s">
        <v>28527</v>
      </c>
      <c r="D245" s="1090" t="s">
        <v>28526</v>
      </c>
    </row>
    <row r="246" spans="1:4" hidden="1" x14ac:dyDescent="0.2">
      <c r="A246" s="1169" t="s">
        <v>28620</v>
      </c>
      <c r="B246" s="1168"/>
      <c r="C246" s="1168"/>
      <c r="D246" s="1168"/>
    </row>
    <row r="247" spans="1:4" hidden="1" x14ac:dyDescent="0.2">
      <c r="A247" s="1169" t="s">
        <v>28619</v>
      </c>
      <c r="B247" s="1168"/>
      <c r="C247" s="1168"/>
      <c r="D247" s="1168"/>
    </row>
    <row r="248" spans="1:4" hidden="1" x14ac:dyDescent="0.2">
      <c r="A248" s="1169" t="s">
        <v>28618</v>
      </c>
      <c r="B248" s="1168"/>
      <c r="C248" s="1168"/>
      <c r="D248" s="1168"/>
    </row>
    <row r="249" spans="1:4" hidden="1" x14ac:dyDescent="0.2">
      <c r="A249" s="1167" t="s">
        <v>29071</v>
      </c>
      <c r="B249" s="1166"/>
      <c r="C249" s="1166"/>
      <c r="D249" s="1166"/>
    </row>
    <row r="250" spans="1:4" hidden="1" x14ac:dyDescent="0.2">
      <c r="A250" s="1121"/>
    </row>
    <row r="251" spans="1:4" hidden="1" x14ac:dyDescent="0.2">
      <c r="A251" s="1121"/>
    </row>
    <row r="252" spans="1:4" ht="25.5" hidden="1" x14ac:dyDescent="0.2">
      <c r="A252" s="1170" t="s">
        <v>28621</v>
      </c>
      <c r="B252" s="1090">
        <v>2019</v>
      </c>
      <c r="C252" s="1090" t="s">
        <v>28527</v>
      </c>
      <c r="D252" s="1090" t="s">
        <v>28526</v>
      </c>
    </row>
    <row r="253" spans="1:4" hidden="1" x14ac:dyDescent="0.2">
      <c r="A253" s="1169" t="s">
        <v>28620</v>
      </c>
      <c r="B253" s="1168"/>
      <c r="C253" s="1168"/>
      <c r="D253" s="1168"/>
    </row>
    <row r="254" spans="1:4" hidden="1" x14ac:dyDescent="0.2">
      <c r="A254" s="1169" t="s">
        <v>28619</v>
      </c>
      <c r="B254" s="1168"/>
      <c r="C254" s="1168"/>
      <c r="D254" s="1168"/>
    </row>
    <row r="255" spans="1:4" hidden="1" x14ac:dyDescent="0.2">
      <c r="A255" s="1169" t="s">
        <v>28618</v>
      </c>
      <c r="B255" s="1168"/>
      <c r="C255" s="1168"/>
      <c r="D255" s="1168"/>
    </row>
    <row r="256" spans="1:4" hidden="1" x14ac:dyDescent="0.2">
      <c r="A256" s="1167" t="s">
        <v>29071</v>
      </c>
      <c r="B256" s="1166"/>
      <c r="C256" s="1166"/>
      <c r="D256" s="1166"/>
    </row>
    <row r="257" spans="1:19" hidden="1" x14ac:dyDescent="0.2">
      <c r="A257" s="1121" t="s">
        <v>28522</v>
      </c>
    </row>
    <row r="258" spans="1:19" hidden="1" x14ac:dyDescent="0.2">
      <c r="A258" s="1121" t="s">
        <v>28521</v>
      </c>
    </row>
    <row r="259" spans="1:19" hidden="1" x14ac:dyDescent="0.2"/>
    <row r="260" spans="1:19" hidden="1" x14ac:dyDescent="0.2"/>
    <row r="261" spans="1:19" s="3" customFormat="1" ht="12" hidden="1" x14ac:dyDescent="0.2">
      <c r="A261" s="3" t="s">
        <v>28538</v>
      </c>
      <c r="S261" s="1174"/>
    </row>
    <row r="262" spans="1:19" s="3" customFormat="1" ht="12" hidden="1" x14ac:dyDescent="0.2">
      <c r="A262" s="3" t="s">
        <v>28537</v>
      </c>
      <c r="S262" s="1174"/>
    </row>
    <row r="263" spans="1:19" s="3" customFormat="1" ht="12" hidden="1" x14ac:dyDescent="0.2">
      <c r="S263" s="1174"/>
    </row>
    <row r="264" spans="1:19" s="3" customFormat="1" ht="12" hidden="1" x14ac:dyDescent="0.2">
      <c r="S264" s="1174"/>
    </row>
    <row r="265" spans="1:19" s="3" customFormat="1" ht="12" hidden="1" x14ac:dyDescent="0.2">
      <c r="S265" s="1174"/>
    </row>
    <row r="266" spans="1:19" s="3" customFormat="1" ht="12" hidden="1" x14ac:dyDescent="0.2">
      <c r="A266" s="1587" t="s">
        <v>28626</v>
      </c>
      <c r="B266" s="1587"/>
      <c r="C266" s="1587"/>
      <c r="D266" s="1587"/>
      <c r="E266" s="1099"/>
      <c r="F266" s="1099"/>
      <c r="G266" s="1099"/>
      <c r="H266" s="1099"/>
      <c r="I266" s="1099"/>
      <c r="J266" s="1099"/>
      <c r="K266" s="1099"/>
      <c r="L266" s="1099"/>
      <c r="M266" s="1099"/>
      <c r="N266" s="1099"/>
      <c r="O266" s="1099"/>
      <c r="P266" s="1099"/>
      <c r="Q266" s="1099"/>
      <c r="S266" s="1174"/>
    </row>
    <row r="267" spans="1:19" s="3" customFormat="1" ht="12" hidden="1" x14ac:dyDescent="0.2">
      <c r="A267" s="1587" t="s">
        <v>627</v>
      </c>
      <c r="B267" s="1587"/>
      <c r="C267" s="1587"/>
      <c r="D267" s="1587"/>
      <c r="E267" s="1099"/>
      <c r="F267" s="1099"/>
      <c r="G267" s="1099"/>
      <c r="H267" s="1099"/>
      <c r="I267" s="1099"/>
      <c r="J267" s="1099"/>
      <c r="K267" s="1099"/>
      <c r="L267" s="1099"/>
      <c r="M267" s="1099"/>
      <c r="N267" s="1099"/>
      <c r="O267" s="1099"/>
      <c r="P267" s="1099"/>
      <c r="Q267" s="1099"/>
      <c r="S267" s="1174"/>
    </row>
    <row r="268" spans="1:19" s="3" customFormat="1" ht="12" hidden="1" customHeight="1" x14ac:dyDescent="0.2">
      <c r="A268" s="1603" t="s">
        <v>28625</v>
      </c>
      <c r="B268" s="1603"/>
      <c r="C268" s="1603"/>
      <c r="D268" s="1603"/>
      <c r="E268" s="1099"/>
      <c r="F268" s="1099"/>
      <c r="G268" s="1099"/>
      <c r="H268" s="1099"/>
      <c r="I268" s="1099"/>
      <c r="J268" s="1099"/>
      <c r="K268" s="1099"/>
      <c r="L268" s="1099"/>
      <c r="M268" s="1099"/>
      <c r="N268" s="1099"/>
      <c r="O268" s="1099"/>
      <c r="P268" s="1099"/>
      <c r="Q268" s="1099"/>
      <c r="S268" s="1174"/>
    </row>
    <row r="269" spans="1:19" s="3" customFormat="1" ht="12" hidden="1" x14ac:dyDescent="0.2">
      <c r="A269" s="1603" t="s">
        <v>28534</v>
      </c>
      <c r="B269" s="1603"/>
      <c r="C269" s="1603"/>
      <c r="D269" s="1603"/>
      <c r="E269" s="1099"/>
      <c r="F269" s="1099"/>
      <c r="G269" s="1099"/>
      <c r="H269" s="1099"/>
      <c r="I269" s="1099"/>
      <c r="J269" s="1099"/>
      <c r="K269" s="1099"/>
      <c r="L269" s="1099"/>
      <c r="M269" s="1099"/>
      <c r="N269" s="1099"/>
      <c r="O269" s="1099"/>
      <c r="P269" s="1099"/>
      <c r="Q269" s="1099"/>
      <c r="S269" s="1174"/>
    </row>
    <row r="270" spans="1:19" s="3" customFormat="1" ht="12" hidden="1" x14ac:dyDescent="0.2">
      <c r="S270" s="1174"/>
    </row>
    <row r="271" spans="1:19" s="3" customFormat="1" ht="12" hidden="1" x14ac:dyDescent="0.2">
      <c r="S271" s="1174"/>
    </row>
    <row r="272" spans="1:19" s="3" customFormat="1" ht="12" hidden="1" x14ac:dyDescent="0.2">
      <c r="S272" s="1174"/>
    </row>
    <row r="273" spans="1:19" s="3" customFormat="1" ht="12" hidden="1" x14ac:dyDescent="0.2">
      <c r="A273" s="254" t="s">
        <v>28533</v>
      </c>
      <c r="B273" s="254" t="s">
        <v>28631</v>
      </c>
      <c r="C273" s="254"/>
      <c r="D273" s="254"/>
      <c r="E273" s="254"/>
      <c r="F273" s="254"/>
      <c r="G273" s="254"/>
      <c r="H273" s="254"/>
      <c r="I273" s="254"/>
      <c r="J273" s="254"/>
      <c r="K273" s="254"/>
      <c r="S273" s="1174"/>
    </row>
    <row r="274" spans="1:19" s="3" customFormat="1" ht="27" hidden="1" customHeight="1" x14ac:dyDescent="0.2">
      <c r="A274" s="1175" t="s">
        <v>28532</v>
      </c>
      <c r="B274" s="1588" t="s">
        <v>28531</v>
      </c>
      <c r="C274" s="1588"/>
      <c r="D274" s="1588"/>
      <c r="E274" s="1092"/>
      <c r="F274" s="1092"/>
      <c r="G274" s="1092"/>
      <c r="H274" s="1092"/>
      <c r="I274" s="1092"/>
      <c r="J274" s="1092"/>
      <c r="K274" s="1092"/>
      <c r="S274" s="1174"/>
    </row>
    <row r="275" spans="1:19" s="1173" customFormat="1" ht="28.35" hidden="1" customHeight="1" x14ac:dyDescent="0.2">
      <c r="A275" s="1170" t="s">
        <v>28623</v>
      </c>
      <c r="B275" s="1090">
        <v>2019</v>
      </c>
      <c r="C275" s="1090">
        <v>2020</v>
      </c>
      <c r="D275" s="1090">
        <v>2021</v>
      </c>
    </row>
    <row r="276" spans="1:19" s="1172" customFormat="1" hidden="1" x14ac:dyDescent="0.2">
      <c r="A276" s="1169" t="s">
        <v>28620</v>
      </c>
      <c r="B276" s="1169"/>
      <c r="C276" s="1169"/>
      <c r="D276" s="1169"/>
    </row>
    <row r="277" spans="1:19" s="1172" customFormat="1" hidden="1" x14ac:dyDescent="0.2">
      <c r="A277" s="1169" t="s">
        <v>28619</v>
      </c>
      <c r="B277" s="1169"/>
      <c r="C277" s="1169"/>
      <c r="D277" s="1169"/>
    </row>
    <row r="278" spans="1:19" s="1172" customFormat="1" hidden="1" x14ac:dyDescent="0.2">
      <c r="A278" s="1169" t="s">
        <v>28618</v>
      </c>
      <c r="B278" s="1169"/>
      <c r="C278" s="1169"/>
      <c r="D278" s="1169"/>
    </row>
    <row r="279" spans="1:19" s="1171" customFormat="1" ht="22.5" hidden="1" customHeight="1" x14ac:dyDescent="0.2">
      <c r="A279" s="1167" t="s">
        <v>29071</v>
      </c>
      <c r="B279" s="1178"/>
      <c r="C279" s="1178"/>
      <c r="D279" s="1178"/>
    </row>
    <row r="280" spans="1:19" hidden="1" x14ac:dyDescent="0.2">
      <c r="A280" s="1121"/>
    </row>
    <row r="281" spans="1:19" hidden="1" x14ac:dyDescent="0.2">
      <c r="A281" s="1121"/>
    </row>
    <row r="282" spans="1:19" ht="25.5" hidden="1" x14ac:dyDescent="0.2">
      <c r="A282" s="1170" t="s">
        <v>28622</v>
      </c>
      <c r="B282" s="1090">
        <v>2019</v>
      </c>
      <c r="C282" s="1090" t="s">
        <v>28527</v>
      </c>
      <c r="D282" s="1090" t="s">
        <v>28526</v>
      </c>
    </row>
    <row r="283" spans="1:19" hidden="1" x14ac:dyDescent="0.2">
      <c r="A283" s="1169" t="s">
        <v>28620</v>
      </c>
      <c r="B283" s="1168"/>
      <c r="C283" s="1168"/>
      <c r="D283" s="1168"/>
    </row>
    <row r="284" spans="1:19" hidden="1" x14ac:dyDescent="0.2">
      <c r="A284" s="1169" t="s">
        <v>28619</v>
      </c>
      <c r="B284" s="1168"/>
      <c r="C284" s="1168"/>
      <c r="D284" s="1168"/>
    </row>
    <row r="285" spans="1:19" hidden="1" x14ac:dyDescent="0.2">
      <c r="A285" s="1169" t="s">
        <v>28618</v>
      </c>
      <c r="B285" s="1168"/>
      <c r="C285" s="1168"/>
      <c r="D285" s="1168"/>
    </row>
    <row r="286" spans="1:19" hidden="1" x14ac:dyDescent="0.2">
      <c r="A286" s="1167" t="s">
        <v>29071</v>
      </c>
      <c r="B286" s="1166"/>
      <c r="C286" s="1166"/>
      <c r="D286" s="1166"/>
    </row>
    <row r="287" spans="1:19" hidden="1" x14ac:dyDescent="0.2">
      <c r="A287" s="1121"/>
    </row>
    <row r="288" spans="1:19" hidden="1" x14ac:dyDescent="0.2">
      <c r="A288" s="1121"/>
    </row>
    <row r="289" spans="1:19" ht="25.5" hidden="1" x14ac:dyDescent="0.2">
      <c r="A289" s="1170" t="s">
        <v>28621</v>
      </c>
      <c r="B289" s="1090">
        <v>2019</v>
      </c>
      <c r="C289" s="1090" t="s">
        <v>28527</v>
      </c>
      <c r="D289" s="1090" t="s">
        <v>28526</v>
      </c>
    </row>
    <row r="290" spans="1:19" hidden="1" x14ac:dyDescent="0.2">
      <c r="A290" s="1169" t="s">
        <v>28620</v>
      </c>
      <c r="B290" s="1168"/>
      <c r="C290" s="1168"/>
      <c r="D290" s="1168"/>
    </row>
    <row r="291" spans="1:19" hidden="1" x14ac:dyDescent="0.2">
      <c r="A291" s="1169" t="s">
        <v>28619</v>
      </c>
      <c r="B291" s="1168"/>
      <c r="C291" s="1168"/>
      <c r="D291" s="1168"/>
    </row>
    <row r="292" spans="1:19" hidden="1" x14ac:dyDescent="0.2">
      <c r="A292" s="1169" t="s">
        <v>28618</v>
      </c>
      <c r="B292" s="1168"/>
      <c r="C292" s="1168"/>
      <c r="D292" s="1168"/>
    </row>
    <row r="293" spans="1:19" hidden="1" x14ac:dyDescent="0.2">
      <c r="A293" s="1167" t="s">
        <v>29071</v>
      </c>
      <c r="B293" s="1166"/>
      <c r="C293" s="1166"/>
      <c r="D293" s="1166"/>
    </row>
    <row r="294" spans="1:19" hidden="1" x14ac:dyDescent="0.2">
      <c r="A294" s="1121" t="s">
        <v>28522</v>
      </c>
    </row>
    <row r="295" spans="1:19" hidden="1" x14ac:dyDescent="0.2">
      <c r="A295" s="1121" t="s">
        <v>28521</v>
      </c>
    </row>
    <row r="296" spans="1:19" hidden="1" x14ac:dyDescent="0.2"/>
    <row r="297" spans="1:19" hidden="1" x14ac:dyDescent="0.2"/>
    <row r="298" spans="1:19" s="3" customFormat="1" ht="12" hidden="1" x14ac:dyDescent="0.2">
      <c r="A298" s="3" t="s">
        <v>28538</v>
      </c>
      <c r="S298" s="1174"/>
    </row>
    <row r="299" spans="1:19" s="3" customFormat="1" ht="12" hidden="1" x14ac:dyDescent="0.2">
      <c r="A299" s="3" t="s">
        <v>28537</v>
      </c>
      <c r="S299" s="1174"/>
    </row>
    <row r="300" spans="1:19" s="3" customFormat="1" ht="12" hidden="1" x14ac:dyDescent="0.2">
      <c r="S300" s="1174"/>
    </row>
    <row r="301" spans="1:19" s="3" customFormat="1" ht="12" hidden="1" x14ac:dyDescent="0.2">
      <c r="S301" s="1174"/>
    </row>
    <row r="302" spans="1:19" s="3" customFormat="1" ht="12" hidden="1" x14ac:dyDescent="0.2">
      <c r="S302" s="1174"/>
    </row>
    <row r="303" spans="1:19" s="3" customFormat="1" ht="12" hidden="1" x14ac:dyDescent="0.2">
      <c r="A303" s="1587" t="s">
        <v>28626</v>
      </c>
      <c r="B303" s="1587"/>
      <c r="C303" s="1587"/>
      <c r="D303" s="1587"/>
      <c r="E303" s="1099"/>
      <c r="F303" s="1099"/>
      <c r="G303" s="1099"/>
      <c r="H303" s="1099"/>
      <c r="I303" s="1099"/>
      <c r="J303" s="1099"/>
      <c r="K303" s="1099"/>
      <c r="L303" s="1099"/>
      <c r="M303" s="1099"/>
      <c r="N303" s="1099"/>
      <c r="O303" s="1099"/>
      <c r="P303" s="1099"/>
      <c r="Q303" s="1099"/>
      <c r="S303" s="1174"/>
    </row>
    <row r="304" spans="1:19" s="3" customFormat="1" ht="12" hidden="1" x14ac:dyDescent="0.2">
      <c r="A304" s="1587" t="s">
        <v>627</v>
      </c>
      <c r="B304" s="1587"/>
      <c r="C304" s="1587"/>
      <c r="D304" s="1587"/>
      <c r="E304" s="1099"/>
      <c r="F304" s="1099"/>
      <c r="G304" s="1099"/>
      <c r="H304" s="1099"/>
      <c r="I304" s="1099"/>
      <c r="J304" s="1099"/>
      <c r="K304" s="1099"/>
      <c r="L304" s="1099"/>
      <c r="M304" s="1099"/>
      <c r="N304" s="1099"/>
      <c r="O304" s="1099"/>
      <c r="P304" s="1099"/>
      <c r="Q304" s="1099"/>
      <c r="S304" s="1174"/>
    </row>
    <row r="305" spans="1:19" s="3" customFormat="1" ht="12" hidden="1" customHeight="1" x14ac:dyDescent="0.2">
      <c r="A305" s="1603" t="s">
        <v>28625</v>
      </c>
      <c r="B305" s="1603"/>
      <c r="C305" s="1603"/>
      <c r="D305" s="1603"/>
      <c r="E305" s="1099"/>
      <c r="F305" s="1099"/>
      <c r="G305" s="1099"/>
      <c r="H305" s="1099"/>
      <c r="I305" s="1099"/>
      <c r="J305" s="1099"/>
      <c r="K305" s="1099"/>
      <c r="L305" s="1099"/>
      <c r="M305" s="1099"/>
      <c r="N305" s="1099"/>
      <c r="O305" s="1099"/>
      <c r="P305" s="1099"/>
      <c r="Q305" s="1099"/>
      <c r="S305" s="1174"/>
    </row>
    <row r="306" spans="1:19" s="3" customFormat="1" ht="12" hidden="1" x14ac:dyDescent="0.2">
      <c r="A306" s="1603" t="s">
        <v>28534</v>
      </c>
      <c r="B306" s="1603"/>
      <c r="C306" s="1603"/>
      <c r="D306" s="1603"/>
      <c r="E306" s="1099"/>
      <c r="F306" s="1099"/>
      <c r="G306" s="1099"/>
      <c r="H306" s="1099"/>
      <c r="I306" s="1099"/>
      <c r="J306" s="1099"/>
      <c r="K306" s="1099"/>
      <c r="L306" s="1099"/>
      <c r="M306" s="1099"/>
      <c r="N306" s="1099"/>
      <c r="O306" s="1099"/>
      <c r="P306" s="1099"/>
      <c r="Q306" s="1099"/>
      <c r="S306" s="1174"/>
    </row>
    <row r="307" spans="1:19" s="3" customFormat="1" ht="12" hidden="1" x14ac:dyDescent="0.2">
      <c r="S307" s="1174"/>
    </row>
    <row r="308" spans="1:19" s="3" customFormat="1" ht="12" hidden="1" x14ac:dyDescent="0.2">
      <c r="S308" s="1174"/>
    </row>
    <row r="309" spans="1:19" s="3" customFormat="1" ht="12" hidden="1" x14ac:dyDescent="0.2">
      <c r="S309" s="1174"/>
    </row>
    <row r="310" spans="1:19" s="3" customFormat="1" ht="12" hidden="1" x14ac:dyDescent="0.2">
      <c r="A310" s="254" t="s">
        <v>28533</v>
      </c>
      <c r="B310" s="254" t="s">
        <v>28631</v>
      </c>
      <c r="C310" s="254"/>
      <c r="D310" s="254"/>
      <c r="E310" s="254"/>
      <c r="F310" s="254"/>
      <c r="G310" s="254"/>
      <c r="H310" s="254"/>
      <c r="I310" s="254"/>
      <c r="J310" s="254"/>
      <c r="K310" s="254"/>
      <c r="S310" s="1174"/>
    </row>
    <row r="311" spans="1:19" s="3" customFormat="1" ht="12" hidden="1" x14ac:dyDescent="0.2">
      <c r="A311" s="1175" t="s">
        <v>28532</v>
      </c>
      <c r="B311" s="1588" t="s">
        <v>28546</v>
      </c>
      <c r="C311" s="1588"/>
      <c r="D311" s="1588"/>
      <c r="E311" s="1092"/>
      <c r="F311" s="1092"/>
      <c r="G311" s="1092"/>
      <c r="H311" s="1092"/>
      <c r="I311" s="1092"/>
      <c r="J311" s="1092"/>
      <c r="K311" s="1092"/>
      <c r="S311" s="1174"/>
    </row>
    <row r="312" spans="1:19" s="1173" customFormat="1" ht="28.35" hidden="1" customHeight="1" x14ac:dyDescent="0.2">
      <c r="A312" s="1170" t="s">
        <v>28623</v>
      </c>
      <c r="B312" s="1090">
        <v>2019</v>
      </c>
      <c r="C312" s="1090">
        <v>2020</v>
      </c>
      <c r="D312" s="1090">
        <v>2021</v>
      </c>
    </row>
    <row r="313" spans="1:19" s="1172" customFormat="1" hidden="1" x14ac:dyDescent="0.2">
      <c r="A313" s="1169" t="s">
        <v>28620</v>
      </c>
      <c r="B313" s="1169"/>
      <c r="C313" s="1169"/>
      <c r="D313" s="1169"/>
    </row>
    <row r="314" spans="1:19" s="1172" customFormat="1" hidden="1" x14ac:dyDescent="0.2">
      <c r="A314" s="1169" t="s">
        <v>28619</v>
      </c>
      <c r="B314" s="1169"/>
      <c r="C314" s="1169"/>
      <c r="D314" s="1169"/>
    </row>
    <row r="315" spans="1:19" s="1172" customFormat="1" hidden="1" x14ac:dyDescent="0.2">
      <c r="A315" s="1169" t="s">
        <v>28618</v>
      </c>
      <c r="B315" s="1169"/>
      <c r="C315" s="1169"/>
      <c r="D315" s="1169"/>
    </row>
    <row r="316" spans="1:19" s="1171" customFormat="1" ht="22.5" hidden="1" customHeight="1" x14ac:dyDescent="0.2">
      <c r="A316" s="1167" t="s">
        <v>29071</v>
      </c>
      <c r="B316" s="1178"/>
      <c r="C316" s="1178"/>
      <c r="D316" s="1178"/>
    </row>
    <row r="317" spans="1:19" hidden="1" x14ac:dyDescent="0.2">
      <c r="A317" s="1121"/>
    </row>
    <row r="318" spans="1:19" hidden="1" x14ac:dyDescent="0.2">
      <c r="A318" s="1121"/>
    </row>
    <row r="319" spans="1:19" ht="25.5" hidden="1" x14ac:dyDescent="0.2">
      <c r="A319" s="1170" t="s">
        <v>28622</v>
      </c>
      <c r="B319" s="1090">
        <v>2019</v>
      </c>
      <c r="C319" s="1090" t="s">
        <v>28527</v>
      </c>
      <c r="D319" s="1090" t="s">
        <v>28526</v>
      </c>
    </row>
    <row r="320" spans="1:19" hidden="1" x14ac:dyDescent="0.2">
      <c r="A320" s="1169" t="s">
        <v>28620</v>
      </c>
      <c r="B320" s="1168"/>
      <c r="C320" s="1168"/>
      <c r="D320" s="1168"/>
    </row>
    <row r="321" spans="1:19" hidden="1" x14ac:dyDescent="0.2">
      <c r="A321" s="1169" t="s">
        <v>28619</v>
      </c>
      <c r="B321" s="1168"/>
      <c r="C321" s="1168"/>
      <c r="D321" s="1168"/>
    </row>
    <row r="322" spans="1:19" hidden="1" x14ac:dyDescent="0.2">
      <c r="A322" s="1169" t="s">
        <v>28618</v>
      </c>
      <c r="B322" s="1168"/>
      <c r="C322" s="1168"/>
      <c r="D322" s="1168"/>
    </row>
    <row r="323" spans="1:19" hidden="1" x14ac:dyDescent="0.2">
      <c r="A323" s="1167" t="s">
        <v>29071</v>
      </c>
      <c r="B323" s="1166"/>
      <c r="C323" s="1166"/>
      <c r="D323" s="1166"/>
    </row>
    <row r="324" spans="1:19" hidden="1" x14ac:dyDescent="0.2">
      <c r="A324" s="1121"/>
    </row>
    <row r="325" spans="1:19" hidden="1" x14ac:dyDescent="0.2">
      <c r="A325" s="1121"/>
    </row>
    <row r="326" spans="1:19" ht="25.5" hidden="1" x14ac:dyDescent="0.2">
      <c r="A326" s="1170" t="s">
        <v>28621</v>
      </c>
      <c r="B326" s="1090">
        <v>2019</v>
      </c>
      <c r="C326" s="1090" t="s">
        <v>28527</v>
      </c>
      <c r="D326" s="1090" t="s">
        <v>28526</v>
      </c>
    </row>
    <row r="327" spans="1:19" hidden="1" x14ac:dyDescent="0.2">
      <c r="A327" s="1169" t="s">
        <v>28620</v>
      </c>
      <c r="B327" s="1168"/>
      <c r="C327" s="1168"/>
      <c r="D327" s="1168"/>
    </row>
    <row r="328" spans="1:19" hidden="1" x14ac:dyDescent="0.2">
      <c r="A328" s="1169" t="s">
        <v>28619</v>
      </c>
      <c r="B328" s="1168"/>
      <c r="C328" s="1168"/>
      <c r="D328" s="1168"/>
    </row>
    <row r="329" spans="1:19" hidden="1" x14ac:dyDescent="0.2">
      <c r="A329" s="1169" t="s">
        <v>28618</v>
      </c>
      <c r="B329" s="1168"/>
      <c r="C329" s="1168"/>
      <c r="D329" s="1168"/>
    </row>
    <row r="330" spans="1:19" hidden="1" x14ac:dyDescent="0.2">
      <c r="A330" s="1167" t="s">
        <v>29071</v>
      </c>
      <c r="B330" s="1166"/>
      <c r="C330" s="1166"/>
      <c r="D330" s="1166"/>
    </row>
    <row r="331" spans="1:19" hidden="1" x14ac:dyDescent="0.2">
      <c r="A331" s="1121" t="s">
        <v>28522</v>
      </c>
    </row>
    <row r="332" spans="1:19" hidden="1" x14ac:dyDescent="0.2">
      <c r="A332" s="1121" t="s">
        <v>28521</v>
      </c>
    </row>
    <row r="333" spans="1:19" hidden="1" x14ac:dyDescent="0.2"/>
    <row r="335" spans="1:19" s="3" customFormat="1" ht="12" x14ac:dyDescent="0.2">
      <c r="A335" s="3" t="s">
        <v>28538</v>
      </c>
      <c r="S335" s="1174"/>
    </row>
    <row r="336" spans="1:19" s="3" customFormat="1" ht="12" x14ac:dyDescent="0.2">
      <c r="A336" s="3" t="s">
        <v>28537</v>
      </c>
      <c r="S336" s="1174"/>
    </row>
    <row r="337" spans="1:19" s="3" customFormat="1" ht="12" x14ac:dyDescent="0.2">
      <c r="S337" s="1174"/>
    </row>
    <row r="338" spans="1:19" s="3" customFormat="1" ht="12" x14ac:dyDescent="0.2">
      <c r="S338" s="1174"/>
    </row>
    <row r="339" spans="1:19" s="3" customFormat="1" ht="12" x14ac:dyDescent="0.2">
      <c r="S339" s="1174"/>
    </row>
    <row r="340" spans="1:19" s="3" customFormat="1" ht="12" x14ac:dyDescent="0.2">
      <c r="A340" s="1587" t="s">
        <v>28626</v>
      </c>
      <c r="B340" s="1587"/>
      <c r="C340" s="1587"/>
      <c r="D340" s="1587"/>
      <c r="E340" s="1099"/>
      <c r="F340" s="1099"/>
      <c r="G340" s="1099"/>
      <c r="H340" s="1099"/>
      <c r="I340" s="1099"/>
      <c r="J340" s="1099"/>
      <c r="K340" s="1099"/>
      <c r="L340" s="1099"/>
      <c r="M340" s="1099"/>
      <c r="N340" s="1099"/>
      <c r="O340" s="1099"/>
      <c r="P340" s="1099"/>
      <c r="Q340" s="1099"/>
      <c r="S340" s="1174"/>
    </row>
    <row r="341" spans="1:19" s="3" customFormat="1" ht="12" x14ac:dyDescent="0.2">
      <c r="A341" s="1587" t="s">
        <v>627</v>
      </c>
      <c r="B341" s="1587"/>
      <c r="C341" s="1587"/>
      <c r="D341" s="1587"/>
      <c r="E341" s="1099"/>
      <c r="F341" s="1099"/>
      <c r="G341" s="1099"/>
      <c r="H341" s="1099"/>
      <c r="I341" s="1099"/>
      <c r="J341" s="1099"/>
      <c r="K341" s="1099"/>
      <c r="L341" s="1099"/>
      <c r="M341" s="1099"/>
      <c r="N341" s="1099"/>
      <c r="O341" s="1099"/>
      <c r="P341" s="1099"/>
      <c r="Q341" s="1099"/>
      <c r="S341" s="1174"/>
    </row>
    <row r="342" spans="1:19" s="3" customFormat="1" ht="12" customHeight="1" x14ac:dyDescent="0.2">
      <c r="A342" s="1603" t="s">
        <v>28625</v>
      </c>
      <c r="B342" s="1603"/>
      <c r="C342" s="1603"/>
      <c r="D342" s="1603"/>
      <c r="E342" s="1099"/>
      <c r="F342" s="1099"/>
      <c r="G342" s="1099"/>
      <c r="H342" s="1099"/>
      <c r="I342" s="1099"/>
      <c r="J342" s="1099"/>
      <c r="K342" s="1099"/>
      <c r="L342" s="1099"/>
      <c r="M342" s="1099"/>
      <c r="N342" s="1099"/>
      <c r="O342" s="1099"/>
      <c r="P342" s="1099"/>
      <c r="Q342" s="1099"/>
      <c r="S342" s="1174"/>
    </row>
    <row r="343" spans="1:19" s="3" customFormat="1" ht="12" x14ac:dyDescent="0.2">
      <c r="A343" s="1603" t="s">
        <v>28534</v>
      </c>
      <c r="B343" s="1603"/>
      <c r="C343" s="1603"/>
      <c r="D343" s="1603"/>
      <c r="E343" s="1099"/>
      <c r="F343" s="1099"/>
      <c r="G343" s="1099"/>
      <c r="H343" s="1099"/>
      <c r="I343" s="1099"/>
      <c r="J343" s="1099"/>
      <c r="K343" s="1099"/>
      <c r="L343" s="1099"/>
      <c r="M343" s="1099"/>
      <c r="N343" s="1099"/>
      <c r="O343" s="1099"/>
      <c r="P343" s="1099"/>
      <c r="Q343" s="1099"/>
      <c r="S343" s="1174"/>
    </row>
    <row r="344" spans="1:19" s="3" customFormat="1" ht="12" x14ac:dyDescent="0.2">
      <c r="S344" s="1174"/>
    </row>
    <row r="345" spans="1:19" s="3" customFormat="1" ht="12" x14ac:dyDescent="0.2">
      <c r="S345" s="1174"/>
    </row>
    <row r="346" spans="1:19" s="3" customFormat="1" ht="12" x14ac:dyDescent="0.2">
      <c r="A346" s="1177"/>
      <c r="B346" s="1177"/>
      <c r="C346" s="1177"/>
      <c r="D346" s="1177"/>
      <c r="S346" s="1174"/>
    </row>
    <row r="347" spans="1:19" s="3" customFormat="1" ht="24.75" customHeight="1" x14ac:dyDescent="0.2">
      <c r="A347" s="1176" t="s">
        <v>28533</v>
      </c>
      <c r="B347" s="1606" t="s">
        <v>42</v>
      </c>
      <c r="C347" s="1606"/>
      <c r="D347" s="1606"/>
      <c r="E347" s="254"/>
      <c r="F347" s="254"/>
      <c r="G347" s="254"/>
      <c r="H347" s="254"/>
      <c r="I347" s="254"/>
      <c r="J347" s="254"/>
      <c r="K347" s="254"/>
      <c r="S347" s="1174"/>
    </row>
    <row r="348" spans="1:19" s="3" customFormat="1" ht="12" x14ac:dyDescent="0.2">
      <c r="A348" s="1175" t="s">
        <v>28532</v>
      </c>
      <c r="B348" s="1588" t="s">
        <v>28541</v>
      </c>
      <c r="C348" s="1588"/>
      <c r="D348" s="1588"/>
      <c r="E348" s="1092"/>
      <c r="F348" s="1092"/>
      <c r="G348" s="1092"/>
      <c r="H348" s="1092"/>
      <c r="I348" s="1092"/>
      <c r="J348" s="1092"/>
      <c r="K348" s="1092"/>
      <c r="S348" s="1174"/>
    </row>
    <row r="349" spans="1:19" s="1173" customFormat="1" ht="28.35" customHeight="1" x14ac:dyDescent="0.2">
      <c r="A349" s="1170" t="s">
        <v>28623</v>
      </c>
      <c r="B349" s="1090">
        <v>2019</v>
      </c>
      <c r="C349" s="1090">
        <v>2020</v>
      </c>
      <c r="D349" s="1090">
        <v>2021</v>
      </c>
    </row>
    <row r="350" spans="1:19" s="1172" customFormat="1" x14ac:dyDescent="0.2">
      <c r="A350" s="1169" t="s">
        <v>28620</v>
      </c>
      <c r="B350" s="1168">
        <f t="shared" ref="B350:D352" si="12">B387+B424</f>
        <v>0</v>
      </c>
      <c r="C350" s="1168">
        <f t="shared" si="12"/>
        <v>0</v>
      </c>
      <c r="D350" s="1168">
        <f t="shared" si="12"/>
        <v>0</v>
      </c>
    </row>
    <row r="351" spans="1:19" s="1172" customFormat="1" x14ac:dyDescent="0.2">
      <c r="A351" s="1169" t="s">
        <v>28619</v>
      </c>
      <c r="B351" s="1168">
        <f t="shared" si="12"/>
        <v>121404912</v>
      </c>
      <c r="C351" s="1168">
        <f t="shared" si="12"/>
        <v>98055481</v>
      </c>
      <c r="D351" s="1168">
        <f t="shared" si="12"/>
        <v>78401982</v>
      </c>
    </row>
    <row r="352" spans="1:19" s="1172" customFormat="1" x14ac:dyDescent="0.2">
      <c r="A352" s="1169" t="s">
        <v>28618</v>
      </c>
      <c r="B352" s="1168">
        <f t="shared" si="12"/>
        <v>0</v>
      </c>
      <c r="C352" s="1168">
        <f t="shared" si="12"/>
        <v>0</v>
      </c>
      <c r="D352" s="1168">
        <f t="shared" si="12"/>
        <v>0</v>
      </c>
    </row>
    <row r="353" spans="1:4" s="1171" customFormat="1" ht="22.5" customHeight="1" x14ac:dyDescent="0.2">
      <c r="A353" s="1167" t="s">
        <v>29071</v>
      </c>
      <c r="B353" s="1166">
        <f>SUM(B350:B352)</f>
        <v>121404912</v>
      </c>
      <c r="C353" s="1166">
        <f>SUM(C350:C352)</f>
        <v>98055481</v>
      </c>
      <c r="D353" s="1166">
        <f>SUM(D350:D352)</f>
        <v>78401982</v>
      </c>
    </row>
    <row r="354" spans="1:4" x14ac:dyDescent="0.2">
      <c r="A354" s="1121"/>
    </row>
    <row r="355" spans="1:4" x14ac:dyDescent="0.2">
      <c r="A355" s="1121"/>
    </row>
    <row r="356" spans="1:4" ht="25.5" x14ac:dyDescent="0.2">
      <c r="A356" s="1170" t="s">
        <v>28622</v>
      </c>
      <c r="B356" s="1090">
        <v>2019</v>
      </c>
      <c r="C356" s="1090" t="s">
        <v>28527</v>
      </c>
      <c r="D356" s="1090" t="s">
        <v>28526</v>
      </c>
    </row>
    <row r="357" spans="1:4" x14ac:dyDescent="0.2">
      <c r="A357" s="1169" t="s">
        <v>28620</v>
      </c>
      <c r="B357" s="1168">
        <f t="shared" ref="B357:D359" si="13">B394+B431</f>
        <v>0</v>
      </c>
      <c r="C357" s="1168">
        <f t="shared" si="13"/>
        <v>0</v>
      </c>
      <c r="D357" s="1168">
        <f t="shared" si="13"/>
        <v>0</v>
      </c>
    </row>
    <row r="358" spans="1:4" x14ac:dyDescent="0.2">
      <c r="A358" s="1169" t="s">
        <v>28619</v>
      </c>
      <c r="B358" s="1168">
        <f t="shared" si="13"/>
        <v>111251847</v>
      </c>
      <c r="C358" s="1168">
        <f t="shared" si="13"/>
        <v>98106661</v>
      </c>
      <c r="D358" s="1168">
        <f t="shared" si="13"/>
        <v>78401982</v>
      </c>
    </row>
    <row r="359" spans="1:4" x14ac:dyDescent="0.2">
      <c r="A359" s="1169" t="s">
        <v>28618</v>
      </c>
      <c r="B359" s="1168">
        <f t="shared" si="13"/>
        <v>0</v>
      </c>
      <c r="C359" s="1168">
        <f t="shared" si="13"/>
        <v>0</v>
      </c>
      <c r="D359" s="1168">
        <f t="shared" si="13"/>
        <v>0</v>
      </c>
    </row>
    <row r="360" spans="1:4" x14ac:dyDescent="0.2">
      <c r="A360" s="1167" t="s">
        <v>29071</v>
      </c>
      <c r="B360" s="1166">
        <f>SUM(B357:B359)</f>
        <v>111251847</v>
      </c>
      <c r="C360" s="1166">
        <f>SUM(C357:C359)</f>
        <v>98106661</v>
      </c>
      <c r="D360" s="1166">
        <f>SUM(D357:D359)</f>
        <v>78401982</v>
      </c>
    </row>
    <row r="361" spans="1:4" x14ac:dyDescent="0.2">
      <c r="A361" s="1121"/>
    </row>
    <row r="362" spans="1:4" x14ac:dyDescent="0.2">
      <c r="A362" s="1121"/>
    </row>
    <row r="363" spans="1:4" ht="25.5" x14ac:dyDescent="0.2">
      <c r="A363" s="1170" t="s">
        <v>28621</v>
      </c>
      <c r="B363" s="1090">
        <v>2019</v>
      </c>
      <c r="C363" s="1090" t="s">
        <v>28527</v>
      </c>
      <c r="D363" s="1090" t="s">
        <v>28526</v>
      </c>
    </row>
    <row r="364" spans="1:4" x14ac:dyDescent="0.2">
      <c r="A364" s="1169" t="s">
        <v>28620</v>
      </c>
      <c r="B364" s="1168">
        <f t="shared" ref="B364:D366" si="14">B401+B438</f>
        <v>0</v>
      </c>
      <c r="C364" s="1168">
        <f t="shared" si="14"/>
        <v>0</v>
      </c>
      <c r="D364" s="1168">
        <f t="shared" si="14"/>
        <v>0</v>
      </c>
    </row>
    <row r="365" spans="1:4" x14ac:dyDescent="0.2">
      <c r="A365" s="1169" t="s">
        <v>28619</v>
      </c>
      <c r="B365" s="1168">
        <f t="shared" si="14"/>
        <v>47419564.31000001</v>
      </c>
      <c r="C365" s="1168">
        <f t="shared" si="14"/>
        <v>52963735.300000004</v>
      </c>
      <c r="D365" s="1168">
        <f t="shared" si="14"/>
        <v>78401982</v>
      </c>
    </row>
    <row r="366" spans="1:4" x14ac:dyDescent="0.2">
      <c r="A366" s="1169" t="s">
        <v>28618</v>
      </c>
      <c r="B366" s="1168">
        <f t="shared" si="14"/>
        <v>0</v>
      </c>
      <c r="C366" s="1168">
        <f t="shared" si="14"/>
        <v>0</v>
      </c>
      <c r="D366" s="1168">
        <f t="shared" si="14"/>
        <v>0</v>
      </c>
    </row>
    <row r="367" spans="1:4" x14ac:dyDescent="0.2">
      <c r="A367" s="1167" t="s">
        <v>29071</v>
      </c>
      <c r="B367" s="1166">
        <f>SUM(B364:B366)</f>
        <v>47419564.31000001</v>
      </c>
      <c r="C367" s="1166">
        <f>SUM(C364:C366)</f>
        <v>52963735.300000004</v>
      </c>
      <c r="D367" s="1166">
        <f>SUM(D364:D366)</f>
        <v>78401982</v>
      </c>
    </row>
    <row r="368" spans="1:4" x14ac:dyDescent="0.2">
      <c r="A368" s="1121" t="s">
        <v>28522</v>
      </c>
    </row>
    <row r="369" spans="1:19" x14ac:dyDescent="0.2">
      <c r="A369" s="1121" t="s">
        <v>28521</v>
      </c>
    </row>
    <row r="372" spans="1:19" s="3" customFormat="1" ht="12" x14ac:dyDescent="0.2">
      <c r="A372" s="3" t="s">
        <v>28538</v>
      </c>
      <c r="S372" s="1174"/>
    </row>
    <row r="373" spans="1:19" s="3" customFormat="1" ht="12" x14ac:dyDescent="0.2">
      <c r="A373" s="3" t="s">
        <v>28537</v>
      </c>
      <c r="S373" s="1174"/>
    </row>
    <row r="374" spans="1:19" s="3" customFormat="1" ht="12" x14ac:dyDescent="0.2">
      <c r="S374" s="1174"/>
    </row>
    <row r="375" spans="1:19" s="3" customFormat="1" ht="12" x14ac:dyDescent="0.2">
      <c r="S375" s="1174"/>
    </row>
    <row r="376" spans="1:19" s="3" customFormat="1" ht="12" x14ac:dyDescent="0.2">
      <c r="S376" s="1174"/>
    </row>
    <row r="377" spans="1:19" s="3" customFormat="1" ht="12" x14ac:dyDescent="0.2">
      <c r="A377" s="1587" t="s">
        <v>28626</v>
      </c>
      <c r="B377" s="1587"/>
      <c r="C377" s="1587"/>
      <c r="D377" s="1587"/>
      <c r="E377" s="1099"/>
      <c r="F377" s="1099"/>
      <c r="G377" s="1099"/>
      <c r="H377" s="1099"/>
      <c r="I377" s="1099"/>
      <c r="J377" s="1099"/>
      <c r="K377" s="1099"/>
      <c r="L377" s="1099"/>
      <c r="M377" s="1099"/>
      <c r="N377" s="1099"/>
      <c r="O377" s="1099"/>
      <c r="P377" s="1099"/>
      <c r="Q377" s="1099"/>
      <c r="S377" s="1174"/>
    </row>
    <row r="378" spans="1:19" s="3" customFormat="1" ht="12" x14ac:dyDescent="0.2">
      <c r="A378" s="1587" t="s">
        <v>627</v>
      </c>
      <c r="B378" s="1587"/>
      <c r="C378" s="1587"/>
      <c r="D378" s="1587"/>
      <c r="E378" s="1099"/>
      <c r="F378" s="1099"/>
      <c r="G378" s="1099"/>
      <c r="H378" s="1099"/>
      <c r="I378" s="1099"/>
      <c r="J378" s="1099"/>
      <c r="K378" s="1099"/>
      <c r="L378" s="1099"/>
      <c r="M378" s="1099"/>
      <c r="N378" s="1099"/>
      <c r="O378" s="1099"/>
      <c r="P378" s="1099"/>
      <c r="Q378" s="1099"/>
      <c r="S378" s="1174"/>
    </row>
    <row r="379" spans="1:19" s="3" customFormat="1" ht="12" customHeight="1" x14ac:dyDescent="0.2">
      <c r="A379" s="1603" t="s">
        <v>28625</v>
      </c>
      <c r="B379" s="1603"/>
      <c r="C379" s="1603"/>
      <c r="D379" s="1603"/>
      <c r="E379" s="1099"/>
      <c r="F379" s="1099"/>
      <c r="G379" s="1099"/>
      <c r="H379" s="1099"/>
      <c r="I379" s="1099"/>
      <c r="J379" s="1099"/>
      <c r="K379" s="1099"/>
      <c r="L379" s="1099"/>
      <c r="M379" s="1099"/>
      <c r="N379" s="1099"/>
      <c r="O379" s="1099"/>
      <c r="P379" s="1099"/>
      <c r="Q379" s="1099"/>
      <c r="S379" s="1174"/>
    </row>
    <row r="380" spans="1:19" s="3" customFormat="1" ht="12" x14ac:dyDescent="0.2">
      <c r="A380" s="1603" t="s">
        <v>28534</v>
      </c>
      <c r="B380" s="1603"/>
      <c r="C380" s="1603"/>
      <c r="D380" s="1603"/>
      <c r="E380" s="1099"/>
      <c r="F380" s="1099"/>
      <c r="G380" s="1099"/>
      <c r="H380" s="1099"/>
      <c r="I380" s="1099"/>
      <c r="J380" s="1099"/>
      <c r="K380" s="1099"/>
      <c r="L380" s="1099"/>
      <c r="M380" s="1099"/>
      <c r="N380" s="1099"/>
      <c r="O380" s="1099"/>
      <c r="P380" s="1099"/>
      <c r="Q380" s="1099"/>
      <c r="S380" s="1174"/>
    </row>
    <row r="381" spans="1:19" s="3" customFormat="1" ht="12" x14ac:dyDescent="0.2">
      <c r="S381" s="1174"/>
    </row>
    <row r="382" spans="1:19" s="3" customFormat="1" ht="12" x14ac:dyDescent="0.2">
      <c r="S382" s="1174"/>
    </row>
    <row r="383" spans="1:19" s="3" customFormat="1" ht="12" x14ac:dyDescent="0.2">
      <c r="A383" s="1177"/>
      <c r="B383" s="1177"/>
      <c r="C383" s="1177"/>
      <c r="D383" s="1177"/>
      <c r="S383" s="1174"/>
    </row>
    <row r="384" spans="1:19" s="3" customFormat="1" ht="24.75" customHeight="1" x14ac:dyDescent="0.2">
      <c r="A384" s="1176" t="s">
        <v>28533</v>
      </c>
      <c r="B384" s="1606" t="s">
        <v>42</v>
      </c>
      <c r="C384" s="1606"/>
      <c r="D384" s="1606"/>
      <c r="E384" s="254"/>
      <c r="F384" s="254"/>
      <c r="G384" s="254"/>
      <c r="H384" s="254"/>
      <c r="I384" s="254"/>
      <c r="J384" s="254"/>
      <c r="K384" s="254"/>
      <c r="S384" s="1174"/>
    </row>
    <row r="385" spans="1:19" s="3" customFormat="1" ht="12" x14ac:dyDescent="0.2">
      <c r="A385" s="1175" t="s">
        <v>28532</v>
      </c>
      <c r="B385" s="1588" t="s">
        <v>28540</v>
      </c>
      <c r="C385" s="1588"/>
      <c r="D385" s="1588"/>
      <c r="E385" s="1092"/>
      <c r="F385" s="1092"/>
      <c r="G385" s="1092"/>
      <c r="H385" s="1092"/>
      <c r="I385" s="1092"/>
      <c r="J385" s="1092"/>
      <c r="K385" s="1092"/>
      <c r="S385" s="1174"/>
    </row>
    <row r="386" spans="1:19" s="1173" customFormat="1" ht="28.35" customHeight="1" x14ac:dyDescent="0.2">
      <c r="A386" s="1170" t="s">
        <v>28623</v>
      </c>
      <c r="B386" s="1090">
        <v>2019</v>
      </c>
      <c r="C386" s="1090">
        <v>2020</v>
      </c>
      <c r="D386" s="1090">
        <v>2021</v>
      </c>
    </row>
    <row r="387" spans="1:19" s="1172" customFormat="1" x14ac:dyDescent="0.2">
      <c r="A387" s="1169" t="s">
        <v>28620</v>
      </c>
      <c r="B387" s="1168"/>
      <c r="C387" s="1168"/>
      <c r="D387" s="1168"/>
    </row>
    <row r="388" spans="1:19" s="1172" customFormat="1" x14ac:dyDescent="0.2">
      <c r="A388" s="1169" t="s">
        <v>28619</v>
      </c>
      <c r="B388" s="1168">
        <v>18000000</v>
      </c>
      <c r="C388" s="1168">
        <v>3162924</v>
      </c>
      <c r="D388" s="1168">
        <v>4113928</v>
      </c>
    </row>
    <row r="389" spans="1:19" s="1172" customFormat="1" x14ac:dyDescent="0.2">
      <c r="A389" s="1169" t="s">
        <v>28618</v>
      </c>
      <c r="B389" s="1168"/>
      <c r="C389" s="1168"/>
      <c r="D389" s="1168"/>
    </row>
    <row r="390" spans="1:19" s="1171" customFormat="1" ht="22.5" customHeight="1" x14ac:dyDescent="0.2">
      <c r="A390" s="1167" t="s">
        <v>29071</v>
      </c>
      <c r="B390" s="1166">
        <f>SUM(B387:B389)</f>
        <v>18000000</v>
      </c>
      <c r="C390" s="1166">
        <f>SUM(C387:C389)</f>
        <v>3162924</v>
      </c>
      <c r="D390" s="1166">
        <f>SUM(D387:D389)</f>
        <v>4113928</v>
      </c>
    </row>
    <row r="391" spans="1:19" x14ac:dyDescent="0.2">
      <c r="A391" s="1121"/>
    </row>
    <row r="392" spans="1:19" x14ac:dyDescent="0.2">
      <c r="A392" s="1121"/>
    </row>
    <row r="393" spans="1:19" ht="25.5" x14ac:dyDescent="0.2">
      <c r="A393" s="1170" t="s">
        <v>28622</v>
      </c>
      <c r="B393" s="1090">
        <v>2019</v>
      </c>
      <c r="C393" s="1090" t="s">
        <v>28527</v>
      </c>
      <c r="D393" s="1090" t="s">
        <v>28526</v>
      </c>
    </row>
    <row r="394" spans="1:19" x14ac:dyDescent="0.2">
      <c r="A394" s="1169" t="s">
        <v>28620</v>
      </c>
      <c r="B394" s="1168"/>
      <c r="C394" s="1168"/>
      <c r="D394" s="1168"/>
    </row>
    <row r="395" spans="1:19" x14ac:dyDescent="0.2">
      <c r="A395" s="1169" t="s">
        <v>28619</v>
      </c>
      <c r="B395" s="1168">
        <v>3253864</v>
      </c>
      <c r="C395" s="1168">
        <v>3214104</v>
      </c>
      <c r="D395" s="1168">
        <v>4113928</v>
      </c>
    </row>
    <row r="396" spans="1:19" x14ac:dyDescent="0.2">
      <c r="A396" s="1169" t="s">
        <v>28618</v>
      </c>
      <c r="B396" s="1168"/>
      <c r="C396" s="1168"/>
      <c r="D396" s="1168"/>
    </row>
    <row r="397" spans="1:19" x14ac:dyDescent="0.2">
      <c r="A397" s="1167" t="s">
        <v>29071</v>
      </c>
      <c r="B397" s="1166">
        <f>SUM(B394:B396)</f>
        <v>3253864</v>
      </c>
      <c r="C397" s="1166">
        <f>SUM(C394:C396)</f>
        <v>3214104</v>
      </c>
      <c r="D397" s="1166">
        <f>SUM(D394:D396)</f>
        <v>4113928</v>
      </c>
    </row>
    <row r="398" spans="1:19" x14ac:dyDescent="0.2">
      <c r="A398" s="1121"/>
    </row>
    <row r="399" spans="1:19" x14ac:dyDescent="0.2">
      <c r="A399" s="1121"/>
    </row>
    <row r="400" spans="1:19" ht="25.5" x14ac:dyDescent="0.2">
      <c r="A400" s="1170" t="s">
        <v>28621</v>
      </c>
      <c r="B400" s="1090">
        <v>2019</v>
      </c>
      <c r="C400" s="1090" t="s">
        <v>28527</v>
      </c>
      <c r="D400" s="1090" t="s">
        <v>28526</v>
      </c>
    </row>
    <row r="401" spans="1:19" x14ac:dyDescent="0.2">
      <c r="A401" s="1169" t="s">
        <v>28620</v>
      </c>
      <c r="B401" s="1168"/>
      <c r="C401" s="1168"/>
      <c r="D401" s="1168"/>
    </row>
    <row r="402" spans="1:19" x14ac:dyDescent="0.2">
      <c r="A402" s="1169" t="s">
        <v>28619</v>
      </c>
      <c r="B402" s="1168">
        <v>3125965.1299999994</v>
      </c>
      <c r="C402" s="1168">
        <v>240030.79</v>
      </c>
      <c r="D402" s="1168">
        <v>4113928</v>
      </c>
    </row>
    <row r="403" spans="1:19" x14ac:dyDescent="0.2">
      <c r="A403" s="1169" t="s">
        <v>28618</v>
      </c>
      <c r="B403" s="1168"/>
      <c r="C403" s="1168"/>
      <c r="D403" s="1168"/>
    </row>
    <row r="404" spans="1:19" x14ac:dyDescent="0.2">
      <c r="A404" s="1167" t="s">
        <v>29071</v>
      </c>
      <c r="B404" s="1166">
        <f>SUM(B401:B403)</f>
        <v>3125965.1299999994</v>
      </c>
      <c r="C404" s="1166">
        <f>SUM(C401:C403)</f>
        <v>240030.79</v>
      </c>
      <c r="D404" s="1166">
        <f>SUM(D401:D403)</f>
        <v>4113928</v>
      </c>
    </row>
    <row r="405" spans="1:19" x14ac:dyDescent="0.2">
      <c r="A405" s="1121" t="s">
        <v>28522</v>
      </c>
    </row>
    <row r="406" spans="1:19" x14ac:dyDescent="0.2">
      <c r="A406" s="1121" t="s">
        <v>28521</v>
      </c>
    </row>
    <row r="409" spans="1:19" s="3" customFormat="1" ht="12" x14ac:dyDescent="0.2">
      <c r="A409" s="3" t="s">
        <v>28538</v>
      </c>
      <c r="S409" s="1174"/>
    </row>
    <row r="410" spans="1:19" s="3" customFormat="1" ht="12" x14ac:dyDescent="0.2">
      <c r="A410" s="3" t="s">
        <v>28537</v>
      </c>
      <c r="S410" s="1174"/>
    </row>
    <row r="411" spans="1:19" s="3" customFormat="1" ht="12" x14ac:dyDescent="0.2">
      <c r="S411" s="1174"/>
    </row>
    <row r="412" spans="1:19" s="3" customFormat="1" ht="12" x14ac:dyDescent="0.2">
      <c r="S412" s="1174"/>
    </row>
    <row r="413" spans="1:19" s="3" customFormat="1" ht="12" x14ac:dyDescent="0.2">
      <c r="S413" s="1174"/>
    </row>
    <row r="414" spans="1:19" s="3" customFormat="1" ht="12" x14ac:dyDescent="0.2">
      <c r="A414" s="1587" t="s">
        <v>28626</v>
      </c>
      <c r="B414" s="1587"/>
      <c r="C414" s="1587"/>
      <c r="D414" s="1587"/>
      <c r="E414" s="1099"/>
      <c r="F414" s="1099"/>
      <c r="G414" s="1099"/>
      <c r="H414" s="1099"/>
      <c r="I414" s="1099"/>
      <c r="J414" s="1099"/>
      <c r="K414" s="1099"/>
      <c r="L414" s="1099"/>
      <c r="M414" s="1099"/>
      <c r="N414" s="1099"/>
      <c r="O414" s="1099"/>
      <c r="P414" s="1099"/>
      <c r="Q414" s="1099"/>
      <c r="S414" s="1174"/>
    </row>
    <row r="415" spans="1:19" s="3" customFormat="1" ht="12" x14ac:dyDescent="0.2">
      <c r="A415" s="1587" t="s">
        <v>627</v>
      </c>
      <c r="B415" s="1587"/>
      <c r="C415" s="1587"/>
      <c r="D415" s="1587"/>
      <c r="E415" s="1099"/>
      <c r="F415" s="1099"/>
      <c r="G415" s="1099"/>
      <c r="H415" s="1099"/>
      <c r="I415" s="1099"/>
      <c r="J415" s="1099"/>
      <c r="K415" s="1099"/>
      <c r="L415" s="1099"/>
      <c r="M415" s="1099"/>
      <c r="N415" s="1099"/>
      <c r="O415" s="1099"/>
      <c r="P415" s="1099"/>
      <c r="Q415" s="1099"/>
      <c r="S415" s="1174"/>
    </row>
    <row r="416" spans="1:19" s="3" customFormat="1" ht="12" customHeight="1" x14ac:dyDescent="0.2">
      <c r="A416" s="1603" t="s">
        <v>28625</v>
      </c>
      <c r="B416" s="1603"/>
      <c r="C416" s="1603"/>
      <c r="D416" s="1603"/>
      <c r="E416" s="1099"/>
      <c r="F416" s="1099"/>
      <c r="G416" s="1099"/>
      <c r="H416" s="1099"/>
      <c r="I416" s="1099"/>
      <c r="J416" s="1099"/>
      <c r="K416" s="1099"/>
      <c r="L416" s="1099"/>
      <c r="M416" s="1099"/>
      <c r="N416" s="1099"/>
      <c r="O416" s="1099"/>
      <c r="P416" s="1099"/>
      <c r="Q416" s="1099"/>
      <c r="S416" s="1174"/>
    </row>
    <row r="417" spans="1:19" s="3" customFormat="1" ht="12" x14ac:dyDescent="0.2">
      <c r="A417" s="1603" t="s">
        <v>28534</v>
      </c>
      <c r="B417" s="1603"/>
      <c r="C417" s="1603"/>
      <c r="D417" s="1603"/>
      <c r="E417" s="1099"/>
      <c r="F417" s="1099"/>
      <c r="G417" s="1099"/>
      <c r="H417" s="1099"/>
      <c r="I417" s="1099"/>
      <c r="J417" s="1099"/>
      <c r="K417" s="1099"/>
      <c r="L417" s="1099"/>
      <c r="M417" s="1099"/>
      <c r="N417" s="1099"/>
      <c r="O417" s="1099"/>
      <c r="P417" s="1099"/>
      <c r="Q417" s="1099"/>
      <c r="S417" s="1174"/>
    </row>
    <row r="418" spans="1:19" s="3" customFormat="1" ht="12" x14ac:dyDescent="0.2">
      <c r="S418" s="1174"/>
    </row>
    <row r="419" spans="1:19" s="3" customFormat="1" ht="12" x14ac:dyDescent="0.2">
      <c r="S419" s="1174"/>
    </row>
    <row r="420" spans="1:19" s="3" customFormat="1" ht="12" x14ac:dyDescent="0.2">
      <c r="A420" s="1177"/>
      <c r="B420" s="1177"/>
      <c r="C420" s="1177"/>
      <c r="D420" s="1177"/>
      <c r="S420" s="1174"/>
    </row>
    <row r="421" spans="1:19" s="3" customFormat="1" ht="24.75" customHeight="1" x14ac:dyDescent="0.2">
      <c r="A421" s="1176" t="s">
        <v>28533</v>
      </c>
      <c r="B421" s="1606" t="s">
        <v>42</v>
      </c>
      <c r="C421" s="1606"/>
      <c r="D421" s="1606"/>
      <c r="E421" s="254"/>
      <c r="F421" s="254"/>
      <c r="G421" s="254"/>
      <c r="H421" s="254"/>
      <c r="I421" s="254"/>
      <c r="J421" s="254"/>
      <c r="K421" s="254"/>
      <c r="S421" s="1174"/>
    </row>
    <row r="422" spans="1:19" s="3" customFormat="1" ht="12" x14ac:dyDescent="0.2">
      <c r="A422" s="1175" t="s">
        <v>28532</v>
      </c>
      <c r="B422" s="1588" t="s">
        <v>28539</v>
      </c>
      <c r="C422" s="1588"/>
      <c r="D422" s="1588"/>
      <c r="E422" s="1092"/>
      <c r="F422" s="1092"/>
      <c r="G422" s="1092"/>
      <c r="H422" s="1092"/>
      <c r="I422" s="1092"/>
      <c r="J422" s="1092"/>
      <c r="K422" s="1092"/>
      <c r="S422" s="1174"/>
    </row>
    <row r="423" spans="1:19" s="1173" customFormat="1" ht="28.35" customHeight="1" x14ac:dyDescent="0.2">
      <c r="A423" s="1170" t="s">
        <v>28623</v>
      </c>
      <c r="B423" s="1090">
        <v>2019</v>
      </c>
      <c r="C423" s="1090">
        <v>2020</v>
      </c>
      <c r="D423" s="1090">
        <v>2021</v>
      </c>
    </row>
    <row r="424" spans="1:19" s="1172" customFormat="1" x14ac:dyDescent="0.2">
      <c r="A424" s="1169" t="s">
        <v>28620</v>
      </c>
      <c r="B424" s="1168"/>
      <c r="C424" s="1168"/>
      <c r="D424" s="1168"/>
    </row>
    <row r="425" spans="1:19" s="1172" customFormat="1" x14ac:dyDescent="0.2">
      <c r="A425" s="1169" t="s">
        <v>28619</v>
      </c>
      <c r="B425" s="1168">
        <v>103404912</v>
      </c>
      <c r="C425" s="1168">
        <v>94892557</v>
      </c>
      <c r="D425" s="1168">
        <v>74288054</v>
      </c>
    </row>
    <row r="426" spans="1:19" s="1172" customFormat="1" x14ac:dyDescent="0.2">
      <c r="A426" s="1169" t="s">
        <v>28618</v>
      </c>
      <c r="B426" s="1168"/>
      <c r="C426" s="1168"/>
      <c r="D426" s="1168"/>
    </row>
    <row r="427" spans="1:19" s="1171" customFormat="1" ht="22.5" customHeight="1" x14ac:dyDescent="0.2">
      <c r="A427" s="1167" t="s">
        <v>29071</v>
      </c>
      <c r="B427" s="1166">
        <f>SUM(B424:B426)</f>
        <v>103404912</v>
      </c>
      <c r="C427" s="1166">
        <f>SUM(C424:C426)</f>
        <v>94892557</v>
      </c>
      <c r="D427" s="1166">
        <f>SUM(D424:D426)</f>
        <v>74288054</v>
      </c>
    </row>
    <row r="428" spans="1:19" x14ac:dyDescent="0.2">
      <c r="A428" s="1121"/>
    </row>
    <row r="429" spans="1:19" x14ac:dyDescent="0.2">
      <c r="A429" s="1121"/>
    </row>
    <row r="430" spans="1:19" ht="25.5" x14ac:dyDescent="0.2">
      <c r="A430" s="1170" t="s">
        <v>28622</v>
      </c>
      <c r="B430" s="1090">
        <v>2019</v>
      </c>
      <c r="C430" s="1090" t="s">
        <v>28527</v>
      </c>
      <c r="D430" s="1090" t="s">
        <v>28526</v>
      </c>
    </row>
    <row r="431" spans="1:19" x14ac:dyDescent="0.2">
      <c r="A431" s="1169" t="s">
        <v>28620</v>
      </c>
      <c r="B431" s="1168"/>
      <c r="C431" s="1168"/>
      <c r="D431" s="1168"/>
    </row>
    <row r="432" spans="1:19" x14ac:dyDescent="0.2">
      <c r="A432" s="1169" t="s">
        <v>28619</v>
      </c>
      <c r="B432" s="1168">
        <v>107997983</v>
      </c>
      <c r="C432" s="1168">
        <v>94892557</v>
      </c>
      <c r="D432" s="1168">
        <v>74288054</v>
      </c>
    </row>
    <row r="433" spans="1:19" x14ac:dyDescent="0.2">
      <c r="A433" s="1169" t="s">
        <v>28618</v>
      </c>
      <c r="B433" s="1168"/>
      <c r="C433" s="1168"/>
      <c r="D433" s="1168"/>
    </row>
    <row r="434" spans="1:19" x14ac:dyDescent="0.2">
      <c r="A434" s="1167" t="s">
        <v>29071</v>
      </c>
      <c r="B434" s="1166">
        <f>SUM(B431:B433)</f>
        <v>107997983</v>
      </c>
      <c r="C434" s="1166">
        <f>SUM(C431:C433)</f>
        <v>94892557</v>
      </c>
      <c r="D434" s="1166">
        <f>SUM(D431:D433)</f>
        <v>74288054</v>
      </c>
    </row>
    <row r="435" spans="1:19" x14ac:dyDescent="0.2">
      <c r="A435" s="1121"/>
    </row>
    <row r="436" spans="1:19" x14ac:dyDescent="0.2">
      <c r="A436" s="1121"/>
    </row>
    <row r="437" spans="1:19" ht="25.5" x14ac:dyDescent="0.2">
      <c r="A437" s="1170" t="s">
        <v>28621</v>
      </c>
      <c r="B437" s="1090">
        <v>2019</v>
      </c>
      <c r="C437" s="1090" t="s">
        <v>28527</v>
      </c>
      <c r="D437" s="1090" t="s">
        <v>28526</v>
      </c>
    </row>
    <row r="438" spans="1:19" x14ac:dyDescent="0.2">
      <c r="A438" s="1169" t="s">
        <v>28620</v>
      </c>
      <c r="B438" s="1168"/>
      <c r="C438" s="1168"/>
      <c r="D438" s="1168"/>
    </row>
    <row r="439" spans="1:19" x14ac:dyDescent="0.2">
      <c r="A439" s="1169" t="s">
        <v>28619</v>
      </c>
      <c r="B439" s="1168">
        <v>44293599.180000007</v>
      </c>
      <c r="C439" s="1168">
        <v>52723704.510000005</v>
      </c>
      <c r="D439" s="1168">
        <v>74288054</v>
      </c>
    </row>
    <row r="440" spans="1:19" x14ac:dyDescent="0.2">
      <c r="A440" s="1169" t="s">
        <v>28618</v>
      </c>
      <c r="B440" s="1168"/>
      <c r="C440" s="1168"/>
      <c r="D440" s="1168"/>
    </row>
    <row r="441" spans="1:19" x14ac:dyDescent="0.2">
      <c r="A441" s="1167" t="s">
        <v>29071</v>
      </c>
      <c r="B441" s="1166">
        <f>SUM(B438:B440)</f>
        <v>44293599.180000007</v>
      </c>
      <c r="C441" s="1166">
        <f>SUM(C438:C440)</f>
        <v>52723704.510000005</v>
      </c>
      <c r="D441" s="1166">
        <f>SUM(D438:D440)</f>
        <v>74288054</v>
      </c>
    </row>
    <row r="442" spans="1:19" x14ac:dyDescent="0.2">
      <c r="A442" s="1121" t="s">
        <v>28522</v>
      </c>
    </row>
    <row r="443" spans="1:19" x14ac:dyDescent="0.2">
      <c r="A443" s="1121" t="s">
        <v>28521</v>
      </c>
    </row>
    <row r="446" spans="1:19" s="3" customFormat="1" ht="12" x14ac:dyDescent="0.2">
      <c r="A446" s="3" t="s">
        <v>28538</v>
      </c>
      <c r="S446" s="1174"/>
    </row>
    <row r="447" spans="1:19" s="3" customFormat="1" ht="12" x14ac:dyDescent="0.2">
      <c r="A447" s="3" t="s">
        <v>28537</v>
      </c>
      <c r="S447" s="1174"/>
    </row>
    <row r="448" spans="1:19" s="3" customFormat="1" ht="12" x14ac:dyDescent="0.2">
      <c r="S448" s="1174"/>
    </row>
    <row r="449" spans="1:19" s="3" customFormat="1" ht="12" x14ac:dyDescent="0.2">
      <c r="S449" s="1174"/>
    </row>
    <row r="450" spans="1:19" s="3" customFormat="1" ht="12" x14ac:dyDescent="0.2">
      <c r="S450" s="1174"/>
    </row>
    <row r="451" spans="1:19" s="3" customFormat="1" ht="12" x14ac:dyDescent="0.2">
      <c r="A451" s="1587" t="s">
        <v>28626</v>
      </c>
      <c r="B451" s="1587"/>
      <c r="C451" s="1587"/>
      <c r="D451" s="1587"/>
      <c r="E451" s="1099"/>
      <c r="F451" s="1099"/>
      <c r="G451" s="1099"/>
      <c r="H451" s="1099"/>
      <c r="I451" s="1099"/>
      <c r="J451" s="1099"/>
      <c r="K451" s="1099"/>
      <c r="L451" s="1099"/>
      <c r="M451" s="1099"/>
      <c r="N451" s="1099"/>
      <c r="O451" s="1099"/>
      <c r="P451" s="1099"/>
      <c r="Q451" s="1099"/>
      <c r="S451" s="1174"/>
    </row>
    <row r="452" spans="1:19" s="3" customFormat="1" ht="12" x14ac:dyDescent="0.2">
      <c r="A452" s="1587" t="s">
        <v>627</v>
      </c>
      <c r="B452" s="1587"/>
      <c r="C452" s="1587"/>
      <c r="D452" s="1587"/>
      <c r="E452" s="1099"/>
      <c r="F452" s="1099"/>
      <c r="G452" s="1099"/>
      <c r="H452" s="1099"/>
      <c r="I452" s="1099"/>
      <c r="J452" s="1099"/>
      <c r="K452" s="1099"/>
      <c r="L452" s="1099"/>
      <c r="M452" s="1099"/>
      <c r="N452" s="1099"/>
      <c r="O452" s="1099"/>
      <c r="P452" s="1099"/>
      <c r="Q452" s="1099"/>
      <c r="S452" s="1174"/>
    </row>
    <row r="453" spans="1:19" s="3" customFormat="1" ht="12" customHeight="1" x14ac:dyDescent="0.2">
      <c r="A453" s="1603" t="s">
        <v>28625</v>
      </c>
      <c r="B453" s="1603"/>
      <c r="C453" s="1603"/>
      <c r="D453" s="1603"/>
      <c r="E453" s="1099"/>
      <c r="F453" s="1099"/>
      <c r="G453" s="1099"/>
      <c r="H453" s="1099"/>
      <c r="I453" s="1099"/>
      <c r="J453" s="1099"/>
      <c r="K453" s="1099"/>
      <c r="L453" s="1099"/>
      <c r="M453" s="1099"/>
      <c r="N453" s="1099"/>
      <c r="O453" s="1099"/>
      <c r="P453" s="1099"/>
      <c r="Q453" s="1099"/>
      <c r="S453" s="1174"/>
    </row>
    <row r="454" spans="1:19" s="3" customFormat="1" ht="12" x14ac:dyDescent="0.2">
      <c r="A454" s="1603" t="s">
        <v>28534</v>
      </c>
      <c r="B454" s="1603"/>
      <c r="C454" s="1603"/>
      <c r="D454" s="1603"/>
      <c r="E454" s="1099"/>
      <c r="F454" s="1099"/>
      <c r="G454" s="1099"/>
      <c r="H454" s="1099"/>
      <c r="I454" s="1099"/>
      <c r="J454" s="1099"/>
      <c r="K454" s="1099"/>
      <c r="L454" s="1099"/>
      <c r="M454" s="1099"/>
      <c r="N454" s="1099"/>
      <c r="O454" s="1099"/>
      <c r="P454" s="1099"/>
      <c r="Q454" s="1099"/>
      <c r="S454" s="1174"/>
    </row>
    <row r="455" spans="1:19" s="3" customFormat="1" ht="12" x14ac:dyDescent="0.2">
      <c r="S455" s="1174"/>
    </row>
    <row r="456" spans="1:19" s="3" customFormat="1" ht="12" x14ac:dyDescent="0.2">
      <c r="S456" s="1174"/>
    </row>
    <row r="457" spans="1:19" s="3" customFormat="1" ht="12" x14ac:dyDescent="0.2">
      <c r="A457" s="1177"/>
      <c r="B457" s="1177"/>
      <c r="C457" s="1177"/>
      <c r="D457" s="1177"/>
      <c r="S457" s="1174"/>
    </row>
    <row r="458" spans="1:19" s="3" customFormat="1" ht="24.75" customHeight="1" x14ac:dyDescent="0.2">
      <c r="A458" s="1176" t="s">
        <v>28533</v>
      </c>
      <c r="B458" s="1606" t="s">
        <v>28550</v>
      </c>
      <c r="C458" s="1606"/>
      <c r="D458" s="1606"/>
      <c r="E458" s="254"/>
      <c r="F458" s="254"/>
      <c r="G458" s="254"/>
      <c r="H458" s="254"/>
      <c r="I458" s="254"/>
      <c r="J458" s="254"/>
      <c r="K458" s="254"/>
      <c r="S458" s="1174"/>
    </row>
    <row r="459" spans="1:19" s="3" customFormat="1" ht="12" x14ac:dyDescent="0.2">
      <c r="A459" s="1175" t="s">
        <v>28532</v>
      </c>
      <c r="B459" s="1588" t="s">
        <v>28541</v>
      </c>
      <c r="C459" s="1588"/>
      <c r="D459" s="1588"/>
      <c r="E459" s="1092"/>
      <c r="F459" s="1092"/>
      <c r="G459" s="1092"/>
      <c r="H459" s="1092"/>
      <c r="I459" s="1092"/>
      <c r="J459" s="1092"/>
      <c r="K459" s="1092"/>
      <c r="S459" s="1174"/>
    </row>
    <row r="460" spans="1:19" s="1173" customFormat="1" ht="28.35" customHeight="1" x14ac:dyDescent="0.2">
      <c r="A460" s="1170" t="s">
        <v>28623</v>
      </c>
      <c r="B460" s="1090">
        <v>2019</v>
      </c>
      <c r="C460" s="1090">
        <v>2020</v>
      </c>
      <c r="D460" s="1090">
        <v>2021</v>
      </c>
    </row>
    <row r="461" spans="1:19" s="1172" customFormat="1" x14ac:dyDescent="0.2">
      <c r="A461" s="1169" t="s">
        <v>28620</v>
      </c>
      <c r="B461" s="1168">
        <f t="shared" ref="B461:D463" si="15">B498</f>
        <v>17408519</v>
      </c>
      <c r="C461" s="1168">
        <f t="shared" si="15"/>
        <v>40114778</v>
      </c>
      <c r="D461" s="1168">
        <f t="shared" si="15"/>
        <v>42600000</v>
      </c>
    </row>
    <row r="462" spans="1:19" s="1172" customFormat="1" x14ac:dyDescent="0.2">
      <c r="A462" s="1169" t="s">
        <v>28619</v>
      </c>
      <c r="B462" s="1168">
        <f t="shared" si="15"/>
        <v>0</v>
      </c>
      <c r="C462" s="1168">
        <f t="shared" si="15"/>
        <v>0</v>
      </c>
      <c r="D462" s="1168">
        <f t="shared" si="15"/>
        <v>0</v>
      </c>
    </row>
    <row r="463" spans="1:19" s="1172" customFormat="1" x14ac:dyDescent="0.2">
      <c r="A463" s="1169" t="s">
        <v>28618</v>
      </c>
      <c r="B463" s="1168">
        <f t="shared" si="15"/>
        <v>0</v>
      </c>
      <c r="C463" s="1168">
        <f t="shared" si="15"/>
        <v>0</v>
      </c>
      <c r="D463" s="1168">
        <f t="shared" si="15"/>
        <v>0</v>
      </c>
    </row>
    <row r="464" spans="1:19" s="1171" customFormat="1" ht="22.5" customHeight="1" x14ac:dyDescent="0.2">
      <c r="A464" s="1167" t="s">
        <v>29071</v>
      </c>
      <c r="B464" s="1166">
        <f>SUM(B461:B463)</f>
        <v>17408519</v>
      </c>
      <c r="C464" s="1166">
        <f>SUM(C461:C463)</f>
        <v>40114778</v>
      </c>
      <c r="D464" s="1166">
        <f>SUM(D461:D463)</f>
        <v>42600000</v>
      </c>
    </row>
    <row r="465" spans="1:4" x14ac:dyDescent="0.2">
      <c r="A465" s="1121"/>
    </row>
    <row r="466" spans="1:4" x14ac:dyDescent="0.2">
      <c r="A466" s="1121"/>
    </row>
    <row r="467" spans="1:4" ht="25.5" x14ac:dyDescent="0.2">
      <c r="A467" s="1170" t="s">
        <v>28622</v>
      </c>
      <c r="B467" s="1090">
        <v>2019</v>
      </c>
      <c r="C467" s="1090" t="s">
        <v>28527</v>
      </c>
      <c r="D467" s="1090" t="s">
        <v>28526</v>
      </c>
    </row>
    <row r="468" spans="1:4" x14ac:dyDescent="0.2">
      <c r="A468" s="1169" t="s">
        <v>28620</v>
      </c>
      <c r="B468" s="1168">
        <f t="shared" ref="B468:D470" si="16">B505</f>
        <v>52088464</v>
      </c>
      <c r="C468" s="1168">
        <f t="shared" si="16"/>
        <v>47966776</v>
      </c>
      <c r="D468" s="1168">
        <f t="shared" si="16"/>
        <v>42600000</v>
      </c>
    </row>
    <row r="469" spans="1:4" x14ac:dyDescent="0.2">
      <c r="A469" s="1169" t="s">
        <v>28619</v>
      </c>
      <c r="B469" s="1168">
        <f t="shared" si="16"/>
        <v>0</v>
      </c>
      <c r="C469" s="1168">
        <f t="shared" si="16"/>
        <v>0</v>
      </c>
      <c r="D469" s="1168">
        <f t="shared" si="16"/>
        <v>0</v>
      </c>
    </row>
    <row r="470" spans="1:4" x14ac:dyDescent="0.2">
      <c r="A470" s="1169" t="s">
        <v>28618</v>
      </c>
      <c r="B470" s="1168">
        <f t="shared" si="16"/>
        <v>0</v>
      </c>
      <c r="C470" s="1168">
        <f t="shared" si="16"/>
        <v>0</v>
      </c>
      <c r="D470" s="1168">
        <f t="shared" si="16"/>
        <v>0</v>
      </c>
    </row>
    <row r="471" spans="1:4" x14ac:dyDescent="0.2">
      <c r="A471" s="1167" t="s">
        <v>29071</v>
      </c>
      <c r="B471" s="1166">
        <f>SUM(B468:B470)</f>
        <v>52088464</v>
      </c>
      <c r="C471" s="1166">
        <f>SUM(C468:C470)</f>
        <v>47966776</v>
      </c>
      <c r="D471" s="1166">
        <f>SUM(D468:D470)</f>
        <v>42600000</v>
      </c>
    </row>
    <row r="472" spans="1:4" x14ac:dyDescent="0.2">
      <c r="A472" s="1121"/>
    </row>
    <row r="473" spans="1:4" x14ac:dyDescent="0.2">
      <c r="A473" s="1121"/>
    </row>
    <row r="474" spans="1:4" ht="25.5" x14ac:dyDescent="0.2">
      <c r="A474" s="1170" t="s">
        <v>28621</v>
      </c>
      <c r="B474" s="1090">
        <v>2019</v>
      </c>
      <c r="C474" s="1090" t="s">
        <v>28527</v>
      </c>
      <c r="D474" s="1090" t="s">
        <v>28526</v>
      </c>
    </row>
    <row r="475" spans="1:4" x14ac:dyDescent="0.2">
      <c r="A475" s="1169" t="s">
        <v>28620</v>
      </c>
      <c r="B475" s="1168">
        <f t="shared" ref="B475:D477" si="17">B512</f>
        <v>48574392.709999993</v>
      </c>
      <c r="C475" s="1168">
        <f t="shared" si="17"/>
        <v>47055117</v>
      </c>
      <c r="D475" s="1168">
        <f t="shared" si="17"/>
        <v>42600000</v>
      </c>
    </row>
    <row r="476" spans="1:4" x14ac:dyDescent="0.2">
      <c r="A476" s="1169" t="s">
        <v>28619</v>
      </c>
      <c r="B476" s="1168">
        <f t="shared" si="17"/>
        <v>0</v>
      </c>
      <c r="C476" s="1168">
        <f t="shared" si="17"/>
        <v>0</v>
      </c>
      <c r="D476" s="1168">
        <f t="shared" si="17"/>
        <v>0</v>
      </c>
    </row>
    <row r="477" spans="1:4" x14ac:dyDescent="0.2">
      <c r="A477" s="1169" t="s">
        <v>28618</v>
      </c>
      <c r="B477" s="1168">
        <f t="shared" si="17"/>
        <v>0</v>
      </c>
      <c r="C477" s="1168">
        <f t="shared" si="17"/>
        <v>0</v>
      </c>
      <c r="D477" s="1168">
        <f t="shared" si="17"/>
        <v>0</v>
      </c>
    </row>
    <row r="478" spans="1:4" x14ac:dyDescent="0.2">
      <c r="A478" s="1167" t="s">
        <v>29071</v>
      </c>
      <c r="B478" s="1166">
        <f>SUM(B475:B477)</f>
        <v>48574392.709999993</v>
      </c>
      <c r="C478" s="1166">
        <f>SUM(C475:C477)</f>
        <v>47055117</v>
      </c>
      <c r="D478" s="1166">
        <f>SUM(D475:D477)</f>
        <v>42600000</v>
      </c>
    </row>
    <row r="479" spans="1:4" x14ac:dyDescent="0.2">
      <c r="A479" s="1121" t="s">
        <v>28522</v>
      </c>
    </row>
    <row r="480" spans="1:4" x14ac:dyDescent="0.2">
      <c r="A480" s="1121" t="s">
        <v>28521</v>
      </c>
    </row>
    <row r="483" spans="1:19" s="3" customFormat="1" ht="12" x14ac:dyDescent="0.2">
      <c r="A483" s="3" t="s">
        <v>28538</v>
      </c>
      <c r="S483" s="1174"/>
    </row>
    <row r="484" spans="1:19" s="3" customFormat="1" ht="12" x14ac:dyDescent="0.2">
      <c r="A484" s="3" t="s">
        <v>28537</v>
      </c>
      <c r="S484" s="1174"/>
    </row>
    <row r="485" spans="1:19" s="3" customFormat="1" ht="12" x14ac:dyDescent="0.2">
      <c r="S485" s="1174"/>
    </row>
    <row r="486" spans="1:19" s="3" customFormat="1" ht="12" x14ac:dyDescent="0.2">
      <c r="S486" s="1174"/>
    </row>
    <row r="487" spans="1:19" s="3" customFormat="1" ht="12" x14ac:dyDescent="0.2">
      <c r="S487" s="1174"/>
    </row>
    <row r="488" spans="1:19" s="3" customFormat="1" ht="12" x14ac:dyDescent="0.2">
      <c r="A488" s="1587" t="s">
        <v>28626</v>
      </c>
      <c r="B488" s="1587"/>
      <c r="C488" s="1587"/>
      <c r="D488" s="1587"/>
      <c r="E488" s="1099"/>
      <c r="F488" s="1099"/>
      <c r="G488" s="1099"/>
      <c r="H488" s="1099"/>
      <c r="I488" s="1099"/>
      <c r="J488" s="1099"/>
      <c r="K488" s="1099"/>
      <c r="L488" s="1099"/>
      <c r="M488" s="1099"/>
      <c r="N488" s="1099"/>
      <c r="O488" s="1099"/>
      <c r="P488" s="1099"/>
      <c r="Q488" s="1099"/>
      <c r="S488" s="1174"/>
    </row>
    <row r="489" spans="1:19" s="3" customFormat="1" ht="12" x14ac:dyDescent="0.2">
      <c r="A489" s="1587" t="s">
        <v>627</v>
      </c>
      <c r="B489" s="1587"/>
      <c r="C489" s="1587"/>
      <c r="D489" s="1587"/>
      <c r="E489" s="1099"/>
      <c r="F489" s="1099"/>
      <c r="G489" s="1099"/>
      <c r="H489" s="1099"/>
      <c r="I489" s="1099"/>
      <c r="J489" s="1099"/>
      <c r="K489" s="1099"/>
      <c r="L489" s="1099"/>
      <c r="M489" s="1099"/>
      <c r="N489" s="1099"/>
      <c r="O489" s="1099"/>
      <c r="P489" s="1099"/>
      <c r="Q489" s="1099"/>
      <c r="S489" s="1174"/>
    </row>
    <row r="490" spans="1:19" s="3" customFormat="1" ht="12" customHeight="1" x14ac:dyDescent="0.2">
      <c r="A490" s="1603" t="s">
        <v>28625</v>
      </c>
      <c r="B490" s="1603"/>
      <c r="C490" s="1603"/>
      <c r="D490" s="1603"/>
      <c r="E490" s="1099"/>
      <c r="F490" s="1099"/>
      <c r="G490" s="1099"/>
      <c r="H490" s="1099"/>
      <c r="I490" s="1099"/>
      <c r="J490" s="1099"/>
      <c r="K490" s="1099"/>
      <c r="L490" s="1099"/>
      <c r="M490" s="1099"/>
      <c r="N490" s="1099"/>
      <c r="O490" s="1099"/>
      <c r="P490" s="1099"/>
      <c r="Q490" s="1099"/>
      <c r="S490" s="1174"/>
    </row>
    <row r="491" spans="1:19" s="3" customFormat="1" ht="12" x14ac:dyDescent="0.2">
      <c r="A491" s="1603" t="s">
        <v>28534</v>
      </c>
      <c r="B491" s="1603"/>
      <c r="C491" s="1603"/>
      <c r="D491" s="1603"/>
      <c r="E491" s="1099"/>
      <c r="F491" s="1099"/>
      <c r="G491" s="1099"/>
      <c r="H491" s="1099"/>
      <c r="I491" s="1099"/>
      <c r="J491" s="1099"/>
      <c r="K491" s="1099"/>
      <c r="L491" s="1099"/>
      <c r="M491" s="1099"/>
      <c r="N491" s="1099"/>
      <c r="O491" s="1099"/>
      <c r="P491" s="1099"/>
      <c r="Q491" s="1099"/>
      <c r="S491" s="1174"/>
    </row>
    <row r="492" spans="1:19" s="3" customFormat="1" ht="12" x14ac:dyDescent="0.2">
      <c r="S492" s="1174"/>
    </row>
    <row r="493" spans="1:19" s="3" customFormat="1" ht="12" x14ac:dyDescent="0.2">
      <c r="S493" s="1174"/>
    </row>
    <row r="494" spans="1:19" s="3" customFormat="1" ht="12" x14ac:dyDescent="0.2">
      <c r="A494" s="1177"/>
      <c r="B494" s="1177"/>
      <c r="C494" s="1177"/>
      <c r="D494" s="1177"/>
      <c r="S494" s="1174"/>
    </row>
    <row r="495" spans="1:19" s="3" customFormat="1" ht="24.75" customHeight="1" x14ac:dyDescent="0.2">
      <c r="A495" s="1176" t="s">
        <v>28533</v>
      </c>
      <c r="B495" s="1604" t="s">
        <v>28550</v>
      </c>
      <c r="C495" s="1604"/>
      <c r="D495" s="1604"/>
      <c r="E495" s="254"/>
      <c r="F495" s="254"/>
      <c r="G495" s="254"/>
      <c r="H495" s="254"/>
      <c r="I495" s="254"/>
      <c r="J495" s="254"/>
      <c r="K495" s="254"/>
      <c r="S495" s="1174"/>
    </row>
    <row r="496" spans="1:19" s="3" customFormat="1" ht="12" x14ac:dyDescent="0.2">
      <c r="A496" s="1175" t="s">
        <v>28532</v>
      </c>
      <c r="B496" s="1588" t="s">
        <v>28539</v>
      </c>
      <c r="C496" s="1588"/>
      <c r="D496" s="1588"/>
      <c r="E496" s="1092"/>
      <c r="F496" s="1092"/>
      <c r="G496" s="1092"/>
      <c r="H496" s="1092"/>
      <c r="I496" s="1092"/>
      <c r="J496" s="1092"/>
      <c r="K496" s="1092"/>
      <c r="S496" s="1174"/>
    </row>
    <row r="497" spans="1:4" s="1173" customFormat="1" ht="28.35" customHeight="1" x14ac:dyDescent="0.2">
      <c r="A497" s="1170" t="s">
        <v>28623</v>
      </c>
      <c r="B497" s="1090">
        <v>2019</v>
      </c>
      <c r="C497" s="1090">
        <v>2020</v>
      </c>
      <c r="D497" s="1090">
        <v>2021</v>
      </c>
    </row>
    <row r="498" spans="1:4" s="1172" customFormat="1" x14ac:dyDescent="0.2">
      <c r="A498" s="1169" t="s">
        <v>28620</v>
      </c>
      <c r="B498" s="1168">
        <v>17408519</v>
      </c>
      <c r="C498" s="1168">
        <v>40114778</v>
      </c>
      <c r="D498" s="1168">
        <v>42600000</v>
      </c>
    </row>
    <row r="499" spans="1:4" s="1172" customFormat="1" x14ac:dyDescent="0.2">
      <c r="A499" s="1169" t="s">
        <v>28619</v>
      </c>
      <c r="B499" s="1168"/>
      <c r="C499" s="1168"/>
      <c r="D499" s="1168"/>
    </row>
    <row r="500" spans="1:4" s="1172" customFormat="1" x14ac:dyDescent="0.2">
      <c r="A500" s="1169" t="s">
        <v>28618</v>
      </c>
      <c r="B500" s="1168"/>
      <c r="C500" s="1168"/>
      <c r="D500" s="1168"/>
    </row>
    <row r="501" spans="1:4" s="1171" customFormat="1" ht="15" customHeight="1" x14ac:dyDescent="0.2">
      <c r="A501" s="1167" t="s">
        <v>29071</v>
      </c>
      <c r="B501" s="1166">
        <f>SUM(B498:B500)</f>
        <v>17408519</v>
      </c>
      <c r="C501" s="1166">
        <f>SUM(C498:C500)</f>
        <v>40114778</v>
      </c>
      <c r="D501" s="1166">
        <f>SUM(D498:D500)</f>
        <v>42600000</v>
      </c>
    </row>
    <row r="502" spans="1:4" x14ac:dyDescent="0.2">
      <c r="A502" s="1121"/>
    </row>
    <row r="503" spans="1:4" x14ac:dyDescent="0.2">
      <c r="A503" s="1121"/>
    </row>
    <row r="504" spans="1:4" ht="25.5" x14ac:dyDescent="0.2">
      <c r="A504" s="1170" t="s">
        <v>28622</v>
      </c>
      <c r="B504" s="1090">
        <v>2019</v>
      </c>
      <c r="C504" s="1090" t="s">
        <v>28527</v>
      </c>
      <c r="D504" s="1090" t="s">
        <v>28526</v>
      </c>
    </row>
    <row r="505" spans="1:4" x14ac:dyDescent="0.2">
      <c r="A505" s="1169" t="s">
        <v>28620</v>
      </c>
      <c r="B505" s="1168">
        <v>52088464</v>
      </c>
      <c r="C505" s="1168">
        <v>47966776</v>
      </c>
      <c r="D505" s="1168">
        <v>42600000</v>
      </c>
    </row>
    <row r="506" spans="1:4" x14ac:dyDescent="0.2">
      <c r="A506" s="1169" t="s">
        <v>28619</v>
      </c>
      <c r="B506" s="1168"/>
      <c r="C506" s="1168"/>
      <c r="D506" s="1168"/>
    </row>
    <row r="507" spans="1:4" x14ac:dyDescent="0.2">
      <c r="A507" s="1169" t="s">
        <v>28618</v>
      </c>
      <c r="B507" s="1168"/>
      <c r="C507" s="1168"/>
      <c r="D507" s="1168"/>
    </row>
    <row r="508" spans="1:4" x14ac:dyDescent="0.2">
      <c r="A508" s="1167" t="s">
        <v>29071</v>
      </c>
      <c r="B508" s="1166">
        <f>SUM(B505:B507)</f>
        <v>52088464</v>
      </c>
      <c r="C508" s="1166">
        <f>SUM(C505:C507)</f>
        <v>47966776</v>
      </c>
      <c r="D508" s="1166">
        <f>SUM(D505:D507)</f>
        <v>42600000</v>
      </c>
    </row>
    <row r="509" spans="1:4" x14ac:dyDescent="0.2">
      <c r="A509" s="1121"/>
    </row>
    <row r="510" spans="1:4" x14ac:dyDescent="0.2">
      <c r="A510" s="1121"/>
    </row>
    <row r="511" spans="1:4" ht="25.5" x14ac:dyDescent="0.2">
      <c r="A511" s="1170" t="s">
        <v>28621</v>
      </c>
      <c r="B511" s="1090">
        <v>2019</v>
      </c>
      <c r="C511" s="1090" t="s">
        <v>28527</v>
      </c>
      <c r="D511" s="1090" t="s">
        <v>28526</v>
      </c>
    </row>
    <row r="512" spans="1:4" x14ac:dyDescent="0.2">
      <c r="A512" s="1169" t="s">
        <v>28620</v>
      </c>
      <c r="B512" s="1168">
        <v>48574392.709999993</v>
      </c>
      <c r="C512" s="1168">
        <v>47055117</v>
      </c>
      <c r="D512" s="1168">
        <v>42600000</v>
      </c>
    </row>
    <row r="513" spans="1:19" x14ac:dyDescent="0.2">
      <c r="A513" s="1169" t="s">
        <v>28619</v>
      </c>
      <c r="B513" s="1168"/>
      <c r="C513" s="1168"/>
      <c r="D513" s="1168"/>
    </row>
    <row r="514" spans="1:19" x14ac:dyDescent="0.2">
      <c r="A514" s="1169" t="s">
        <v>28618</v>
      </c>
      <c r="B514" s="1168"/>
      <c r="C514" s="1168"/>
      <c r="D514" s="1168"/>
    </row>
    <row r="515" spans="1:19" x14ac:dyDescent="0.2">
      <c r="A515" s="1167" t="s">
        <v>29071</v>
      </c>
      <c r="B515" s="1166">
        <f>SUM(B512:B514)</f>
        <v>48574392.709999993</v>
      </c>
      <c r="C515" s="1166">
        <f>SUM(C512:C514)</f>
        <v>47055117</v>
      </c>
      <c r="D515" s="1166">
        <f>SUM(D512:D514)</f>
        <v>42600000</v>
      </c>
    </row>
    <row r="516" spans="1:19" x14ac:dyDescent="0.2">
      <c r="A516" s="1121" t="s">
        <v>28522</v>
      </c>
    </row>
    <row r="517" spans="1:19" x14ac:dyDescent="0.2">
      <c r="A517" s="1121" t="s">
        <v>28521</v>
      </c>
    </row>
    <row r="520" spans="1:19" s="3" customFormat="1" ht="12" x14ac:dyDescent="0.2">
      <c r="A520" s="3" t="s">
        <v>28538</v>
      </c>
      <c r="S520" s="1174"/>
    </row>
    <row r="521" spans="1:19" s="3" customFormat="1" ht="12" x14ac:dyDescent="0.2">
      <c r="A521" s="3" t="s">
        <v>28537</v>
      </c>
      <c r="S521" s="1174"/>
    </row>
    <row r="522" spans="1:19" s="3" customFormat="1" ht="12" x14ac:dyDescent="0.2">
      <c r="S522" s="1174"/>
    </row>
    <row r="523" spans="1:19" s="3" customFormat="1" ht="12" x14ac:dyDescent="0.2">
      <c r="S523" s="1174"/>
    </row>
    <row r="524" spans="1:19" s="3" customFormat="1" ht="12" x14ac:dyDescent="0.2">
      <c r="S524" s="1174"/>
    </row>
    <row r="525" spans="1:19" s="3" customFormat="1" ht="12" x14ac:dyDescent="0.2">
      <c r="A525" s="1587" t="s">
        <v>28626</v>
      </c>
      <c r="B525" s="1587"/>
      <c r="C525" s="1587"/>
      <c r="D525" s="1587"/>
      <c r="E525" s="1099"/>
      <c r="F525" s="1099"/>
      <c r="G525" s="1099"/>
      <c r="H525" s="1099"/>
      <c r="I525" s="1099"/>
      <c r="J525" s="1099"/>
      <c r="K525" s="1099"/>
      <c r="L525" s="1099"/>
      <c r="M525" s="1099"/>
      <c r="N525" s="1099"/>
      <c r="O525" s="1099"/>
      <c r="P525" s="1099"/>
      <c r="Q525" s="1099"/>
      <c r="S525" s="1174"/>
    </row>
    <row r="526" spans="1:19" s="3" customFormat="1" ht="12" x14ac:dyDescent="0.2">
      <c r="A526" s="1587" t="s">
        <v>627</v>
      </c>
      <c r="B526" s="1587"/>
      <c r="C526" s="1587"/>
      <c r="D526" s="1587"/>
      <c r="E526" s="1099"/>
      <c r="F526" s="1099"/>
      <c r="G526" s="1099"/>
      <c r="H526" s="1099"/>
      <c r="I526" s="1099"/>
      <c r="J526" s="1099"/>
      <c r="K526" s="1099"/>
      <c r="L526" s="1099"/>
      <c r="M526" s="1099"/>
      <c r="N526" s="1099"/>
      <c r="O526" s="1099"/>
      <c r="P526" s="1099"/>
      <c r="Q526" s="1099"/>
      <c r="S526" s="1174"/>
    </row>
    <row r="527" spans="1:19" s="3" customFormat="1" ht="12" customHeight="1" x14ac:dyDescent="0.2">
      <c r="A527" s="1603" t="s">
        <v>28625</v>
      </c>
      <c r="B527" s="1603"/>
      <c r="C527" s="1603"/>
      <c r="D527" s="1603"/>
      <c r="E527" s="1099"/>
      <c r="F527" s="1099"/>
      <c r="G527" s="1099"/>
      <c r="H527" s="1099"/>
      <c r="I527" s="1099"/>
      <c r="J527" s="1099"/>
      <c r="K527" s="1099"/>
      <c r="L527" s="1099"/>
      <c r="M527" s="1099"/>
      <c r="N527" s="1099"/>
      <c r="O527" s="1099"/>
      <c r="P527" s="1099"/>
      <c r="Q527" s="1099"/>
      <c r="S527" s="1174"/>
    </row>
    <row r="528" spans="1:19" s="3" customFormat="1" ht="12" x14ac:dyDescent="0.2">
      <c r="A528" s="1603" t="s">
        <v>28534</v>
      </c>
      <c r="B528" s="1603"/>
      <c r="C528" s="1603"/>
      <c r="D528" s="1603"/>
      <c r="E528" s="1099"/>
      <c r="F528" s="1099"/>
      <c r="G528" s="1099"/>
      <c r="H528" s="1099"/>
      <c r="I528" s="1099"/>
      <c r="J528" s="1099"/>
      <c r="K528" s="1099"/>
      <c r="L528" s="1099"/>
      <c r="M528" s="1099"/>
      <c r="N528" s="1099"/>
      <c r="O528" s="1099"/>
      <c r="P528" s="1099"/>
      <c r="Q528" s="1099"/>
      <c r="S528" s="1174"/>
    </row>
    <row r="529" spans="1:19" s="3" customFormat="1" ht="12" x14ac:dyDescent="0.2">
      <c r="S529" s="1174"/>
    </row>
    <row r="530" spans="1:19" s="3" customFormat="1" ht="12" x14ac:dyDescent="0.2">
      <c r="S530" s="1174"/>
    </row>
    <row r="531" spans="1:19" s="3" customFormat="1" ht="12" x14ac:dyDescent="0.2">
      <c r="A531" s="1177"/>
      <c r="B531" s="1177"/>
      <c r="C531" s="1177"/>
      <c r="D531" s="1177"/>
      <c r="S531" s="1174"/>
    </row>
    <row r="532" spans="1:19" s="3" customFormat="1" ht="24.75" customHeight="1" x14ac:dyDescent="0.2">
      <c r="A532" s="1176" t="s">
        <v>28533</v>
      </c>
      <c r="B532" s="1604" t="s">
        <v>153</v>
      </c>
      <c r="C532" s="1604"/>
      <c r="D532" s="1604"/>
      <c r="E532" s="254"/>
      <c r="F532" s="254"/>
      <c r="G532" s="254"/>
      <c r="H532" s="254"/>
      <c r="I532" s="254"/>
      <c r="J532" s="254"/>
      <c r="K532" s="254"/>
      <c r="S532" s="1174"/>
    </row>
    <row r="533" spans="1:19" s="3" customFormat="1" ht="12" x14ac:dyDescent="0.2">
      <c r="A533" s="1175" t="s">
        <v>28532</v>
      </c>
      <c r="B533" s="1588" t="s">
        <v>28541</v>
      </c>
      <c r="C533" s="1588"/>
      <c r="D533" s="1588"/>
      <c r="E533" s="1092"/>
      <c r="F533" s="1092"/>
      <c r="G533" s="1092"/>
      <c r="H533" s="1092"/>
      <c r="I533" s="1092"/>
      <c r="J533" s="1092"/>
      <c r="K533" s="1092"/>
      <c r="S533" s="1174"/>
    </row>
    <row r="534" spans="1:19" s="1173" customFormat="1" ht="28.35" customHeight="1" x14ac:dyDescent="0.2">
      <c r="A534" s="1170" t="s">
        <v>28623</v>
      </c>
      <c r="B534" s="1090">
        <v>2019</v>
      </c>
      <c r="C534" s="1090">
        <v>2020</v>
      </c>
      <c r="D534" s="1090">
        <v>2021</v>
      </c>
    </row>
    <row r="535" spans="1:19" s="1172" customFormat="1" x14ac:dyDescent="0.2">
      <c r="A535" s="1169" t="s">
        <v>28620</v>
      </c>
      <c r="B535" s="1169"/>
      <c r="C535" s="1169"/>
      <c r="D535" s="1169"/>
    </row>
    <row r="536" spans="1:19" s="1172" customFormat="1" x14ac:dyDescent="0.2">
      <c r="A536" s="1169" t="s">
        <v>28619</v>
      </c>
      <c r="B536" s="1169"/>
      <c r="C536" s="1169"/>
      <c r="D536" s="1169"/>
    </row>
    <row r="537" spans="1:19" s="1172" customFormat="1" x14ac:dyDescent="0.2">
      <c r="A537" s="1169" t="s">
        <v>28618</v>
      </c>
      <c r="B537" s="1169"/>
      <c r="C537" s="1169"/>
      <c r="D537" s="1169"/>
    </row>
    <row r="538" spans="1:19" s="1171" customFormat="1" ht="22.5" customHeight="1" x14ac:dyDescent="0.2">
      <c r="A538" s="1167" t="s">
        <v>29071</v>
      </c>
      <c r="B538" s="1178"/>
      <c r="C538" s="1178"/>
      <c r="D538" s="1178"/>
    </row>
    <row r="539" spans="1:19" x14ac:dyDescent="0.2">
      <c r="A539" s="1121"/>
    </row>
    <row r="540" spans="1:19" x14ac:dyDescent="0.2">
      <c r="A540" s="1121"/>
    </row>
    <row r="541" spans="1:19" ht="25.5" x14ac:dyDescent="0.2">
      <c r="A541" s="1170" t="s">
        <v>28622</v>
      </c>
      <c r="B541" s="1090">
        <v>2019</v>
      </c>
      <c r="C541" s="1090" t="s">
        <v>28527</v>
      </c>
      <c r="D541" s="1090" t="s">
        <v>28526</v>
      </c>
    </row>
    <row r="542" spans="1:19" x14ac:dyDescent="0.2">
      <c r="A542" s="1169" t="s">
        <v>28620</v>
      </c>
      <c r="B542" s="1168"/>
      <c r="C542" s="1168"/>
      <c r="D542" s="1168"/>
    </row>
    <row r="543" spans="1:19" x14ac:dyDescent="0.2">
      <c r="A543" s="1169" t="s">
        <v>28619</v>
      </c>
      <c r="B543" s="1168"/>
      <c r="C543" s="1168"/>
      <c r="D543" s="1168"/>
    </row>
    <row r="544" spans="1:19" x14ac:dyDescent="0.2">
      <c r="A544" s="1169" t="s">
        <v>28618</v>
      </c>
      <c r="B544" s="1168"/>
      <c r="C544" s="1168"/>
      <c r="D544" s="1168"/>
    </row>
    <row r="545" spans="1:19" x14ac:dyDescent="0.2">
      <c r="A545" s="1167" t="s">
        <v>29071</v>
      </c>
      <c r="B545" s="1166"/>
      <c r="C545" s="1166"/>
      <c r="D545" s="1166"/>
    </row>
    <row r="546" spans="1:19" x14ac:dyDescent="0.2">
      <c r="A546" s="1121"/>
    </row>
    <row r="547" spans="1:19" x14ac:dyDescent="0.2">
      <c r="A547" s="1121"/>
    </row>
    <row r="548" spans="1:19" ht="25.5" x14ac:dyDescent="0.2">
      <c r="A548" s="1170" t="s">
        <v>28621</v>
      </c>
      <c r="B548" s="1090">
        <v>2019</v>
      </c>
      <c r="C548" s="1090" t="s">
        <v>28527</v>
      </c>
      <c r="D548" s="1090" t="s">
        <v>28526</v>
      </c>
    </row>
    <row r="549" spans="1:19" x14ac:dyDescent="0.2">
      <c r="A549" s="1169" t="s">
        <v>28620</v>
      </c>
      <c r="B549" s="1168"/>
      <c r="C549" s="1168"/>
      <c r="D549" s="1168"/>
    </row>
    <row r="550" spans="1:19" x14ac:dyDescent="0.2">
      <c r="A550" s="1169" t="s">
        <v>28619</v>
      </c>
      <c r="B550" s="1168"/>
      <c r="C550" s="1168"/>
      <c r="D550" s="1168"/>
    </row>
    <row r="551" spans="1:19" x14ac:dyDescent="0.2">
      <c r="A551" s="1169" t="s">
        <v>28618</v>
      </c>
      <c r="B551" s="1168"/>
      <c r="C551" s="1168"/>
      <c r="D551" s="1168"/>
    </row>
    <row r="552" spans="1:19" x14ac:dyDescent="0.2">
      <c r="A552" s="1167" t="s">
        <v>29071</v>
      </c>
      <c r="B552" s="1166"/>
      <c r="C552" s="1166"/>
      <c r="D552" s="1166"/>
    </row>
    <row r="553" spans="1:19" x14ac:dyDescent="0.2">
      <c r="A553" s="1121" t="s">
        <v>28522</v>
      </c>
    </row>
    <row r="554" spans="1:19" x14ac:dyDescent="0.2">
      <c r="A554" s="1121" t="s">
        <v>28521</v>
      </c>
    </row>
    <row r="555" spans="1:19" hidden="1" x14ac:dyDescent="0.2"/>
    <row r="556" spans="1:19" hidden="1" x14ac:dyDescent="0.2"/>
    <row r="557" spans="1:19" s="3" customFormat="1" ht="12" hidden="1" x14ac:dyDescent="0.2">
      <c r="A557" s="3" t="s">
        <v>28538</v>
      </c>
      <c r="S557" s="1174"/>
    </row>
    <row r="558" spans="1:19" s="3" customFormat="1" ht="12" hidden="1" x14ac:dyDescent="0.2">
      <c r="A558" s="3" t="s">
        <v>28537</v>
      </c>
      <c r="S558" s="1174"/>
    </row>
    <row r="559" spans="1:19" s="3" customFormat="1" ht="12" hidden="1" x14ac:dyDescent="0.2">
      <c r="S559" s="1174"/>
    </row>
    <row r="560" spans="1:19" s="3" customFormat="1" ht="12" hidden="1" x14ac:dyDescent="0.2">
      <c r="S560" s="1174"/>
    </row>
    <row r="561" spans="1:19" s="3" customFormat="1" ht="12" hidden="1" x14ac:dyDescent="0.2">
      <c r="S561" s="1174"/>
    </row>
    <row r="562" spans="1:19" s="3" customFormat="1" ht="12" hidden="1" x14ac:dyDescent="0.2">
      <c r="A562" s="1587" t="s">
        <v>28626</v>
      </c>
      <c r="B562" s="1587"/>
      <c r="C562" s="1587"/>
      <c r="D562" s="1587"/>
      <c r="E562" s="1099"/>
      <c r="F562" s="1099"/>
      <c r="G562" s="1099"/>
      <c r="H562" s="1099"/>
      <c r="I562" s="1099"/>
      <c r="J562" s="1099"/>
      <c r="K562" s="1099"/>
      <c r="L562" s="1099"/>
      <c r="M562" s="1099"/>
      <c r="N562" s="1099"/>
      <c r="O562" s="1099"/>
      <c r="P562" s="1099"/>
      <c r="Q562" s="1099"/>
      <c r="S562" s="1174"/>
    </row>
    <row r="563" spans="1:19" s="3" customFormat="1" ht="12" hidden="1" x14ac:dyDescent="0.2">
      <c r="A563" s="1587" t="s">
        <v>627</v>
      </c>
      <c r="B563" s="1587"/>
      <c r="C563" s="1587"/>
      <c r="D563" s="1587"/>
      <c r="E563" s="1099"/>
      <c r="F563" s="1099"/>
      <c r="G563" s="1099"/>
      <c r="H563" s="1099"/>
      <c r="I563" s="1099"/>
      <c r="J563" s="1099"/>
      <c r="K563" s="1099"/>
      <c r="L563" s="1099"/>
      <c r="M563" s="1099"/>
      <c r="N563" s="1099"/>
      <c r="O563" s="1099"/>
      <c r="P563" s="1099"/>
      <c r="Q563" s="1099"/>
      <c r="S563" s="1174"/>
    </row>
    <row r="564" spans="1:19" s="3" customFormat="1" ht="12" hidden="1" customHeight="1" x14ac:dyDescent="0.2">
      <c r="A564" s="1603" t="s">
        <v>28625</v>
      </c>
      <c r="B564" s="1603"/>
      <c r="C564" s="1603"/>
      <c r="D564" s="1603"/>
      <c r="E564" s="1099"/>
      <c r="F564" s="1099"/>
      <c r="G564" s="1099"/>
      <c r="H564" s="1099"/>
      <c r="I564" s="1099"/>
      <c r="J564" s="1099"/>
      <c r="K564" s="1099"/>
      <c r="L564" s="1099"/>
      <c r="M564" s="1099"/>
      <c r="N564" s="1099"/>
      <c r="O564" s="1099"/>
      <c r="P564" s="1099"/>
      <c r="Q564" s="1099"/>
      <c r="S564" s="1174"/>
    </row>
    <row r="565" spans="1:19" s="3" customFormat="1" ht="12" hidden="1" x14ac:dyDescent="0.2">
      <c r="A565" s="1603" t="s">
        <v>28534</v>
      </c>
      <c r="B565" s="1603"/>
      <c r="C565" s="1603"/>
      <c r="D565" s="1603"/>
      <c r="E565" s="1099"/>
      <c r="F565" s="1099"/>
      <c r="G565" s="1099"/>
      <c r="H565" s="1099"/>
      <c r="I565" s="1099"/>
      <c r="J565" s="1099"/>
      <c r="K565" s="1099"/>
      <c r="L565" s="1099"/>
      <c r="M565" s="1099"/>
      <c r="N565" s="1099"/>
      <c r="O565" s="1099"/>
      <c r="P565" s="1099"/>
      <c r="Q565" s="1099"/>
      <c r="S565" s="1174"/>
    </row>
    <row r="566" spans="1:19" s="3" customFormat="1" ht="12" hidden="1" x14ac:dyDescent="0.2">
      <c r="S566" s="1174"/>
    </row>
    <row r="567" spans="1:19" s="3" customFormat="1" ht="12" hidden="1" x14ac:dyDescent="0.2">
      <c r="S567" s="1174"/>
    </row>
    <row r="568" spans="1:19" s="3" customFormat="1" ht="12" hidden="1" x14ac:dyDescent="0.2">
      <c r="A568" s="1177"/>
      <c r="B568" s="1177"/>
      <c r="C568" s="1177"/>
      <c r="D568" s="1177"/>
      <c r="S568" s="1174"/>
    </row>
    <row r="569" spans="1:19" s="3" customFormat="1" ht="24.75" hidden="1" customHeight="1" x14ac:dyDescent="0.2">
      <c r="A569" s="1176" t="s">
        <v>28533</v>
      </c>
      <c r="B569" s="1604" t="s">
        <v>153</v>
      </c>
      <c r="C569" s="1604"/>
      <c r="D569" s="1604"/>
      <c r="E569" s="254"/>
      <c r="F569" s="254"/>
      <c r="G569" s="254"/>
      <c r="H569" s="254"/>
      <c r="I569" s="254"/>
      <c r="J569" s="254"/>
      <c r="K569" s="254"/>
      <c r="S569" s="1174"/>
    </row>
    <row r="570" spans="1:19" s="3" customFormat="1" ht="12" hidden="1" x14ac:dyDescent="0.2">
      <c r="A570" s="1175" t="s">
        <v>28532</v>
      </c>
      <c r="B570" s="1588" t="s">
        <v>28539</v>
      </c>
      <c r="C570" s="1588"/>
      <c r="D570" s="1588"/>
      <c r="E570" s="1092"/>
      <c r="F570" s="1092"/>
      <c r="G570" s="1092"/>
      <c r="H570" s="1092"/>
      <c r="I570" s="1092"/>
      <c r="J570" s="1092"/>
      <c r="K570" s="1092"/>
      <c r="S570" s="1174"/>
    </row>
    <row r="571" spans="1:19" s="1173" customFormat="1" ht="28.35" hidden="1" customHeight="1" x14ac:dyDescent="0.2">
      <c r="A571" s="1170" t="s">
        <v>28623</v>
      </c>
      <c r="B571" s="1090">
        <v>2019</v>
      </c>
      <c r="C571" s="1090">
        <v>2020</v>
      </c>
      <c r="D571" s="1090">
        <v>2021</v>
      </c>
    </row>
    <row r="572" spans="1:19" s="1172" customFormat="1" hidden="1" x14ac:dyDescent="0.2">
      <c r="A572" s="1169" t="s">
        <v>28620</v>
      </c>
      <c r="B572" s="1169"/>
      <c r="C572" s="1169"/>
      <c r="D572" s="1169"/>
    </row>
    <row r="573" spans="1:19" s="1172" customFormat="1" hidden="1" x14ac:dyDescent="0.2">
      <c r="A573" s="1169" t="s">
        <v>28619</v>
      </c>
      <c r="B573" s="1169"/>
      <c r="C573" s="1169"/>
      <c r="D573" s="1169"/>
    </row>
    <row r="574" spans="1:19" s="1172" customFormat="1" hidden="1" x14ac:dyDescent="0.2">
      <c r="A574" s="1169" t="s">
        <v>28618</v>
      </c>
      <c r="B574" s="1169"/>
      <c r="C574" s="1169"/>
      <c r="D574" s="1169"/>
    </row>
    <row r="575" spans="1:19" s="1171" customFormat="1" ht="17.25" hidden="1" customHeight="1" x14ac:dyDescent="0.2">
      <c r="A575" s="1167" t="s">
        <v>29071</v>
      </c>
      <c r="B575" s="1178"/>
      <c r="C575" s="1178"/>
      <c r="D575" s="1178"/>
    </row>
    <row r="576" spans="1:19" hidden="1" x14ac:dyDescent="0.2">
      <c r="A576" s="1121"/>
    </row>
    <row r="577" spans="1:4" hidden="1" x14ac:dyDescent="0.2">
      <c r="A577" s="1121"/>
    </row>
    <row r="578" spans="1:4" ht="25.5" hidden="1" x14ac:dyDescent="0.2">
      <c r="A578" s="1170" t="s">
        <v>28622</v>
      </c>
      <c r="B578" s="1090">
        <v>2019</v>
      </c>
      <c r="C578" s="1090" t="s">
        <v>28527</v>
      </c>
      <c r="D578" s="1090" t="s">
        <v>28526</v>
      </c>
    </row>
    <row r="579" spans="1:4" hidden="1" x14ac:dyDescent="0.2">
      <c r="A579" s="1169" t="s">
        <v>28620</v>
      </c>
      <c r="B579" s="1168"/>
      <c r="C579" s="1168"/>
      <c r="D579" s="1168"/>
    </row>
    <row r="580" spans="1:4" hidden="1" x14ac:dyDescent="0.2">
      <c r="A580" s="1169" t="s">
        <v>28619</v>
      </c>
      <c r="B580" s="1168"/>
      <c r="C580" s="1168"/>
      <c r="D580" s="1168"/>
    </row>
    <row r="581" spans="1:4" hidden="1" x14ac:dyDescent="0.2">
      <c r="A581" s="1169" t="s">
        <v>28618</v>
      </c>
      <c r="B581" s="1168"/>
      <c r="C581" s="1168"/>
      <c r="D581" s="1168"/>
    </row>
    <row r="582" spans="1:4" hidden="1" x14ac:dyDescent="0.2">
      <c r="A582" s="1167" t="s">
        <v>29071</v>
      </c>
      <c r="B582" s="1166"/>
      <c r="C582" s="1166"/>
      <c r="D582" s="1166"/>
    </row>
    <row r="583" spans="1:4" hidden="1" x14ac:dyDescent="0.2">
      <c r="A583" s="1121"/>
    </row>
    <row r="584" spans="1:4" hidden="1" x14ac:dyDescent="0.2">
      <c r="A584" s="1121"/>
    </row>
    <row r="585" spans="1:4" ht="25.5" hidden="1" x14ac:dyDescent="0.2">
      <c r="A585" s="1170" t="s">
        <v>28621</v>
      </c>
      <c r="B585" s="1090">
        <v>2019</v>
      </c>
      <c r="C585" s="1090" t="s">
        <v>28527</v>
      </c>
      <c r="D585" s="1090" t="s">
        <v>28526</v>
      </c>
    </row>
    <row r="586" spans="1:4" hidden="1" x14ac:dyDescent="0.2">
      <c r="A586" s="1169" t="s">
        <v>28620</v>
      </c>
      <c r="B586" s="1168"/>
      <c r="C586" s="1168"/>
      <c r="D586" s="1168"/>
    </row>
    <row r="587" spans="1:4" hidden="1" x14ac:dyDescent="0.2">
      <c r="A587" s="1169" t="s">
        <v>28619</v>
      </c>
      <c r="B587" s="1168"/>
      <c r="C587" s="1168"/>
      <c r="D587" s="1168"/>
    </row>
    <row r="588" spans="1:4" hidden="1" x14ac:dyDescent="0.2">
      <c r="A588" s="1169" t="s">
        <v>28618</v>
      </c>
      <c r="B588" s="1168"/>
      <c r="C588" s="1168"/>
      <c r="D588" s="1168"/>
    </row>
    <row r="589" spans="1:4" hidden="1" x14ac:dyDescent="0.2">
      <c r="A589" s="1167" t="s">
        <v>29071</v>
      </c>
      <c r="B589" s="1166"/>
      <c r="C589" s="1166"/>
      <c r="D589" s="1166"/>
    </row>
    <row r="590" spans="1:4" hidden="1" x14ac:dyDescent="0.2">
      <c r="A590" s="1121" t="s">
        <v>28522</v>
      </c>
    </row>
    <row r="591" spans="1:4" hidden="1" x14ac:dyDescent="0.2">
      <c r="A591" s="1121" t="s">
        <v>28521</v>
      </c>
    </row>
    <row r="594" spans="1:19" s="3" customFormat="1" ht="12" x14ac:dyDescent="0.2">
      <c r="A594" s="3" t="s">
        <v>28538</v>
      </c>
      <c r="S594" s="1174"/>
    </row>
    <row r="595" spans="1:19" s="3" customFormat="1" ht="12" x14ac:dyDescent="0.2">
      <c r="A595" s="3" t="s">
        <v>28537</v>
      </c>
      <c r="S595" s="1174"/>
    </row>
    <row r="596" spans="1:19" s="3" customFormat="1" ht="12" x14ac:dyDescent="0.2">
      <c r="S596" s="1174"/>
    </row>
    <row r="597" spans="1:19" s="3" customFormat="1" ht="12" x14ac:dyDescent="0.2">
      <c r="S597" s="1174"/>
    </row>
    <row r="598" spans="1:19" s="3" customFormat="1" ht="12" x14ac:dyDescent="0.2">
      <c r="S598" s="1174"/>
    </row>
    <row r="599" spans="1:19" s="3" customFormat="1" ht="12" x14ac:dyDescent="0.2">
      <c r="A599" s="1587" t="s">
        <v>28626</v>
      </c>
      <c r="B599" s="1587"/>
      <c r="C599" s="1587"/>
      <c r="D599" s="1587"/>
      <c r="E599" s="1099"/>
      <c r="F599" s="1099"/>
      <c r="G599" s="1099"/>
      <c r="H599" s="1099"/>
      <c r="I599" s="1099"/>
      <c r="J599" s="1099"/>
      <c r="K599" s="1099"/>
      <c r="L599" s="1099"/>
      <c r="M599" s="1099"/>
      <c r="N599" s="1099"/>
      <c r="O599" s="1099"/>
      <c r="P599" s="1099"/>
      <c r="Q599" s="1099"/>
      <c r="S599" s="1174"/>
    </row>
    <row r="600" spans="1:19" s="3" customFormat="1" ht="12" x14ac:dyDescent="0.2">
      <c r="A600" s="1587" t="s">
        <v>627</v>
      </c>
      <c r="B600" s="1587"/>
      <c r="C600" s="1587"/>
      <c r="D600" s="1587"/>
      <c r="E600" s="1099"/>
      <c r="F600" s="1099"/>
      <c r="G600" s="1099"/>
      <c r="H600" s="1099"/>
      <c r="I600" s="1099"/>
      <c r="J600" s="1099"/>
      <c r="K600" s="1099"/>
      <c r="L600" s="1099"/>
      <c r="M600" s="1099"/>
      <c r="N600" s="1099"/>
      <c r="O600" s="1099"/>
      <c r="P600" s="1099"/>
      <c r="Q600" s="1099"/>
      <c r="S600" s="1174"/>
    </row>
    <row r="601" spans="1:19" s="3" customFormat="1" ht="12" customHeight="1" x14ac:dyDescent="0.2">
      <c r="A601" s="1603" t="s">
        <v>28625</v>
      </c>
      <c r="B601" s="1603"/>
      <c r="C601" s="1603"/>
      <c r="D601" s="1603"/>
      <c r="E601" s="1099"/>
      <c r="F601" s="1099"/>
      <c r="G601" s="1099"/>
      <c r="H601" s="1099"/>
      <c r="I601" s="1099"/>
      <c r="J601" s="1099"/>
      <c r="K601" s="1099"/>
      <c r="L601" s="1099"/>
      <c r="M601" s="1099"/>
      <c r="N601" s="1099"/>
      <c r="O601" s="1099"/>
      <c r="P601" s="1099"/>
      <c r="Q601" s="1099"/>
      <c r="S601" s="1174"/>
    </row>
    <row r="602" spans="1:19" s="3" customFormat="1" ht="12" x14ac:dyDescent="0.2">
      <c r="A602" s="1603" t="s">
        <v>28534</v>
      </c>
      <c r="B602" s="1603"/>
      <c r="C602" s="1603"/>
      <c r="D602" s="1603"/>
      <c r="E602" s="1099"/>
      <c r="F602" s="1099"/>
      <c r="G602" s="1099"/>
      <c r="H602" s="1099"/>
      <c r="I602" s="1099"/>
      <c r="J602" s="1099"/>
      <c r="K602" s="1099"/>
      <c r="L602" s="1099"/>
      <c r="M602" s="1099"/>
      <c r="N602" s="1099"/>
      <c r="O602" s="1099"/>
      <c r="P602" s="1099"/>
      <c r="Q602" s="1099"/>
      <c r="S602" s="1174"/>
    </row>
    <row r="603" spans="1:19" s="3" customFormat="1" ht="12" x14ac:dyDescent="0.2">
      <c r="S603" s="1174"/>
    </row>
    <row r="604" spans="1:19" s="3" customFormat="1" ht="12" x14ac:dyDescent="0.2">
      <c r="S604" s="1174"/>
    </row>
    <row r="605" spans="1:19" s="3" customFormat="1" ht="12" x14ac:dyDescent="0.2">
      <c r="A605" s="1177"/>
      <c r="B605" s="1177"/>
      <c r="C605" s="1177"/>
      <c r="D605" s="1177"/>
      <c r="S605" s="1174"/>
    </row>
    <row r="606" spans="1:19" s="3" customFormat="1" ht="24.75" customHeight="1" x14ac:dyDescent="0.2">
      <c r="A606" s="1176" t="s">
        <v>28533</v>
      </c>
      <c r="B606" s="1604" t="s">
        <v>28628</v>
      </c>
      <c r="C606" s="1604"/>
      <c r="D606" s="1604"/>
      <c r="E606" s="254"/>
      <c r="F606" s="254"/>
      <c r="G606" s="254"/>
      <c r="H606" s="254"/>
      <c r="I606" s="254"/>
      <c r="J606" s="254"/>
      <c r="K606" s="254"/>
      <c r="S606" s="1174"/>
    </row>
    <row r="607" spans="1:19" s="3" customFormat="1" ht="12" x14ac:dyDescent="0.2">
      <c r="A607" s="1175" t="s">
        <v>28532</v>
      </c>
      <c r="B607" s="1588" t="s">
        <v>28541</v>
      </c>
      <c r="C607" s="1588"/>
      <c r="D607" s="1588"/>
      <c r="E607" s="1092"/>
      <c r="F607" s="1092"/>
      <c r="G607" s="1092"/>
      <c r="H607" s="1092"/>
      <c r="I607" s="1092"/>
      <c r="J607" s="1092"/>
      <c r="K607" s="1092"/>
      <c r="S607" s="1174"/>
    </row>
    <row r="608" spans="1:19" s="1173" customFormat="1" ht="28.35" customHeight="1" x14ac:dyDescent="0.2">
      <c r="A608" s="1170" t="s">
        <v>28623</v>
      </c>
      <c r="B608" s="1090">
        <v>2019</v>
      </c>
      <c r="C608" s="1090">
        <v>2020</v>
      </c>
      <c r="D608" s="1090">
        <v>2021</v>
      </c>
    </row>
    <row r="609" spans="1:4" s="1172" customFormat="1" x14ac:dyDescent="0.2">
      <c r="A609" s="1169" t="s">
        <v>28620</v>
      </c>
      <c r="B609" s="1168">
        <f t="shared" ref="B609:D611" si="18">B647+B684+B722</f>
        <v>0</v>
      </c>
      <c r="C609" s="1168">
        <f t="shared" si="18"/>
        <v>0</v>
      </c>
      <c r="D609" s="1168">
        <f t="shared" si="18"/>
        <v>0</v>
      </c>
    </row>
    <row r="610" spans="1:4" s="1172" customFormat="1" x14ac:dyDescent="0.2">
      <c r="A610" s="1169" t="s">
        <v>28619</v>
      </c>
      <c r="B610" s="1168">
        <f t="shared" si="18"/>
        <v>0</v>
      </c>
      <c r="C610" s="1168">
        <f t="shared" si="18"/>
        <v>0</v>
      </c>
      <c r="D610" s="1168">
        <f t="shared" si="18"/>
        <v>0</v>
      </c>
    </row>
    <row r="611" spans="1:4" s="1172" customFormat="1" x14ac:dyDescent="0.2">
      <c r="A611" s="1169" t="s">
        <v>28618</v>
      </c>
      <c r="B611" s="1168">
        <f t="shared" si="18"/>
        <v>75891755</v>
      </c>
      <c r="C611" s="1168">
        <f t="shared" si="18"/>
        <v>68122051</v>
      </c>
      <c r="D611" s="1168">
        <f t="shared" si="18"/>
        <v>72617258</v>
      </c>
    </row>
    <row r="612" spans="1:4" s="1171" customFormat="1" ht="22.5" customHeight="1" x14ac:dyDescent="0.2">
      <c r="A612" s="1167" t="s">
        <v>29071</v>
      </c>
      <c r="B612" s="1166">
        <f>SUM(B609:B611)</f>
        <v>75891755</v>
      </c>
      <c r="C612" s="1166">
        <f>SUM(C609:C611)</f>
        <v>68122051</v>
      </c>
      <c r="D612" s="1166">
        <f>SUM(D609:D611)</f>
        <v>72617258</v>
      </c>
    </row>
    <row r="613" spans="1:4" x14ac:dyDescent="0.2">
      <c r="A613" s="1121"/>
    </row>
    <row r="614" spans="1:4" x14ac:dyDescent="0.2">
      <c r="A614" s="1121"/>
    </row>
    <row r="615" spans="1:4" ht="25.5" x14ac:dyDescent="0.2">
      <c r="A615" s="1170" t="s">
        <v>28622</v>
      </c>
      <c r="B615" s="1090">
        <v>2019</v>
      </c>
      <c r="C615" s="1090" t="s">
        <v>28527</v>
      </c>
      <c r="D615" s="1090" t="s">
        <v>28526</v>
      </c>
    </row>
    <row r="616" spans="1:4" x14ac:dyDescent="0.2">
      <c r="A616" s="1169" t="s">
        <v>28620</v>
      </c>
      <c r="B616" s="1168">
        <f t="shared" ref="B616:D618" si="19">B654+B691+B729</f>
        <v>0</v>
      </c>
      <c r="C616" s="1168">
        <f t="shared" si="19"/>
        <v>0</v>
      </c>
      <c r="D616" s="1168">
        <f t="shared" si="19"/>
        <v>0</v>
      </c>
    </row>
    <row r="617" spans="1:4" x14ac:dyDescent="0.2">
      <c r="A617" s="1169" t="s">
        <v>28619</v>
      </c>
      <c r="B617" s="1168">
        <f t="shared" si="19"/>
        <v>0</v>
      </c>
      <c r="C617" s="1168">
        <f t="shared" si="19"/>
        <v>0</v>
      </c>
      <c r="D617" s="1168">
        <f t="shared" si="19"/>
        <v>0</v>
      </c>
    </row>
    <row r="618" spans="1:4" x14ac:dyDescent="0.2">
      <c r="A618" s="1169" t="s">
        <v>28618</v>
      </c>
      <c r="B618" s="1168">
        <f t="shared" si="19"/>
        <v>63124153</v>
      </c>
      <c r="C618" s="1168">
        <f t="shared" si="19"/>
        <v>67234689</v>
      </c>
      <c r="D618" s="1168">
        <f t="shared" si="19"/>
        <v>72617258</v>
      </c>
    </row>
    <row r="619" spans="1:4" x14ac:dyDescent="0.2">
      <c r="A619" s="1167" t="s">
        <v>29071</v>
      </c>
      <c r="B619" s="1166">
        <f>SUM(B616:B618)</f>
        <v>63124153</v>
      </c>
      <c r="C619" s="1166">
        <f>SUM(C616:C618)</f>
        <v>67234689</v>
      </c>
      <c r="D619" s="1166">
        <f>SUM(D616:D618)</f>
        <v>72617258</v>
      </c>
    </row>
    <row r="620" spans="1:4" ht="25.5" customHeight="1" x14ac:dyDescent="0.2">
      <c r="A620" s="1605" t="s">
        <v>28630</v>
      </c>
      <c r="B620" s="1605"/>
      <c r="C620" s="1605"/>
      <c r="D620" s="1605"/>
    </row>
    <row r="621" spans="1:4" x14ac:dyDescent="0.2">
      <c r="A621" s="1121"/>
    </row>
    <row r="622" spans="1:4" x14ac:dyDescent="0.2">
      <c r="A622" s="1121"/>
    </row>
    <row r="623" spans="1:4" ht="25.5" x14ac:dyDescent="0.2">
      <c r="A623" s="1170" t="s">
        <v>28621</v>
      </c>
      <c r="B623" s="1090">
        <v>2019</v>
      </c>
      <c r="C623" s="1090" t="s">
        <v>28527</v>
      </c>
      <c r="D623" s="1090" t="s">
        <v>28526</v>
      </c>
    </row>
    <row r="624" spans="1:4" x14ac:dyDescent="0.2">
      <c r="A624" s="1169" t="s">
        <v>28620</v>
      </c>
      <c r="B624" s="1168">
        <f t="shared" ref="B624:D626" si="20">B661+B699+B736</f>
        <v>0</v>
      </c>
      <c r="C624" s="1168">
        <f t="shared" si="20"/>
        <v>0</v>
      </c>
      <c r="D624" s="1168">
        <f t="shared" si="20"/>
        <v>0</v>
      </c>
    </row>
    <row r="625" spans="1:19" x14ac:dyDescent="0.2">
      <c r="A625" s="1169" t="s">
        <v>28619</v>
      </c>
      <c r="B625" s="1168">
        <f t="shared" si="20"/>
        <v>0</v>
      </c>
      <c r="C625" s="1168">
        <f t="shared" si="20"/>
        <v>0</v>
      </c>
      <c r="D625" s="1168">
        <f t="shared" si="20"/>
        <v>0</v>
      </c>
    </row>
    <row r="626" spans="1:19" x14ac:dyDescent="0.2">
      <c r="A626" s="1169" t="s">
        <v>28618</v>
      </c>
      <c r="B626" s="1168">
        <f t="shared" si="20"/>
        <v>55108599.259999983</v>
      </c>
      <c r="C626" s="1168">
        <f t="shared" si="20"/>
        <v>60367690</v>
      </c>
      <c r="D626" s="1168">
        <f t="shared" si="20"/>
        <v>72617258</v>
      </c>
    </row>
    <row r="627" spans="1:19" x14ac:dyDescent="0.2">
      <c r="A627" s="1167" t="s">
        <v>29071</v>
      </c>
      <c r="B627" s="1166">
        <f>SUM(B624:B626)</f>
        <v>55108599.259999983</v>
      </c>
      <c r="C627" s="1166">
        <f>SUM(C624:C626)</f>
        <v>60367690</v>
      </c>
      <c r="D627" s="1166">
        <f>SUM(D624:D626)</f>
        <v>72617258</v>
      </c>
    </row>
    <row r="628" spans="1:19" x14ac:dyDescent="0.2">
      <c r="A628" s="1121" t="s">
        <v>28522</v>
      </c>
    </row>
    <row r="629" spans="1:19" x14ac:dyDescent="0.2">
      <c r="A629" s="1121" t="s">
        <v>28521</v>
      </c>
    </row>
    <row r="632" spans="1:19" s="3" customFormat="1" ht="12" x14ac:dyDescent="0.2">
      <c r="A632" s="3" t="s">
        <v>28538</v>
      </c>
      <c r="S632" s="1174"/>
    </row>
    <row r="633" spans="1:19" s="3" customFormat="1" ht="12" x14ac:dyDescent="0.2">
      <c r="A633" s="3" t="s">
        <v>28537</v>
      </c>
      <c r="S633" s="1174"/>
    </row>
    <row r="634" spans="1:19" s="3" customFormat="1" ht="12" x14ac:dyDescent="0.2">
      <c r="S634" s="1174"/>
    </row>
    <row r="635" spans="1:19" s="3" customFormat="1" ht="12" x14ac:dyDescent="0.2">
      <c r="S635" s="1174"/>
    </row>
    <row r="636" spans="1:19" s="3" customFormat="1" ht="12" x14ac:dyDescent="0.2">
      <c r="S636" s="1174"/>
    </row>
    <row r="637" spans="1:19" s="3" customFormat="1" ht="12" x14ac:dyDescent="0.2">
      <c r="A637" s="1587" t="s">
        <v>28626</v>
      </c>
      <c r="B637" s="1587"/>
      <c r="C637" s="1587"/>
      <c r="D637" s="1587"/>
      <c r="E637" s="1099"/>
      <c r="F637" s="1099"/>
      <c r="G637" s="1099"/>
      <c r="H637" s="1099"/>
      <c r="I637" s="1099"/>
      <c r="J637" s="1099"/>
      <c r="K637" s="1099"/>
      <c r="L637" s="1099"/>
      <c r="M637" s="1099"/>
      <c r="N637" s="1099"/>
      <c r="O637" s="1099"/>
      <c r="P637" s="1099"/>
      <c r="Q637" s="1099"/>
      <c r="S637" s="1174"/>
    </row>
    <row r="638" spans="1:19" s="3" customFormat="1" ht="12" x14ac:dyDescent="0.2">
      <c r="A638" s="1587" t="s">
        <v>627</v>
      </c>
      <c r="B638" s="1587"/>
      <c r="C638" s="1587"/>
      <c r="D638" s="1587"/>
      <c r="E638" s="1099"/>
      <c r="F638" s="1099"/>
      <c r="G638" s="1099"/>
      <c r="H638" s="1099"/>
      <c r="I638" s="1099"/>
      <c r="J638" s="1099"/>
      <c r="K638" s="1099"/>
      <c r="L638" s="1099"/>
      <c r="M638" s="1099"/>
      <c r="N638" s="1099"/>
      <c r="O638" s="1099"/>
      <c r="P638" s="1099"/>
      <c r="Q638" s="1099"/>
      <c r="S638" s="1174"/>
    </row>
    <row r="639" spans="1:19" s="3" customFormat="1" ht="12" customHeight="1" x14ac:dyDescent="0.2">
      <c r="A639" s="1603" t="s">
        <v>28625</v>
      </c>
      <c r="B639" s="1603"/>
      <c r="C639" s="1603"/>
      <c r="D639" s="1603"/>
      <c r="E639" s="1099"/>
      <c r="F639" s="1099"/>
      <c r="G639" s="1099"/>
      <c r="H639" s="1099"/>
      <c r="I639" s="1099"/>
      <c r="J639" s="1099"/>
      <c r="K639" s="1099"/>
      <c r="L639" s="1099"/>
      <c r="M639" s="1099"/>
      <c r="N639" s="1099"/>
      <c r="O639" s="1099"/>
      <c r="P639" s="1099"/>
      <c r="Q639" s="1099"/>
      <c r="S639" s="1174"/>
    </row>
    <row r="640" spans="1:19" s="3" customFormat="1" ht="12" x14ac:dyDescent="0.2">
      <c r="A640" s="1603" t="s">
        <v>28534</v>
      </c>
      <c r="B640" s="1603"/>
      <c r="C640" s="1603"/>
      <c r="D640" s="1603"/>
      <c r="E640" s="1099"/>
      <c r="F640" s="1099"/>
      <c r="G640" s="1099"/>
      <c r="H640" s="1099"/>
      <c r="I640" s="1099"/>
      <c r="J640" s="1099"/>
      <c r="K640" s="1099"/>
      <c r="L640" s="1099"/>
      <c r="M640" s="1099"/>
      <c r="N640" s="1099"/>
      <c r="O640" s="1099"/>
      <c r="P640" s="1099"/>
      <c r="Q640" s="1099"/>
      <c r="S640" s="1174"/>
    </row>
    <row r="641" spans="1:19" s="3" customFormat="1" ht="12" x14ac:dyDescent="0.2">
      <c r="S641" s="1174"/>
    </row>
    <row r="642" spans="1:19" s="3" customFormat="1" ht="12" x14ac:dyDescent="0.2">
      <c r="S642" s="1174"/>
    </row>
    <row r="643" spans="1:19" s="3" customFormat="1" ht="12" x14ac:dyDescent="0.2">
      <c r="A643" s="1177"/>
      <c r="B643" s="1177"/>
      <c r="C643" s="1177"/>
      <c r="D643" s="1177"/>
      <c r="S643" s="1174"/>
    </row>
    <row r="644" spans="1:19" s="3" customFormat="1" ht="24.75" customHeight="1" x14ac:dyDescent="0.2">
      <c r="A644" s="1176" t="s">
        <v>28533</v>
      </c>
      <c r="B644" s="1604" t="s">
        <v>28628</v>
      </c>
      <c r="C644" s="1604"/>
      <c r="D644" s="1604"/>
      <c r="E644" s="254"/>
      <c r="F644" s="254"/>
      <c r="G644" s="254"/>
      <c r="H644" s="254"/>
      <c r="I644" s="254"/>
      <c r="J644" s="254"/>
      <c r="K644" s="254"/>
      <c r="S644" s="1174"/>
    </row>
    <row r="645" spans="1:19" s="3" customFormat="1" ht="12" x14ac:dyDescent="0.2">
      <c r="A645" s="1175" t="s">
        <v>28532</v>
      </c>
      <c r="B645" s="1588" t="s">
        <v>28540</v>
      </c>
      <c r="C645" s="1588"/>
      <c r="D645" s="1588"/>
      <c r="E645" s="1092"/>
      <c r="F645" s="1092"/>
      <c r="G645" s="1092"/>
      <c r="H645" s="1092"/>
      <c r="I645" s="1092"/>
      <c r="J645" s="1092"/>
      <c r="K645" s="1092"/>
      <c r="S645" s="1174"/>
    </row>
    <row r="646" spans="1:19" s="1173" customFormat="1" ht="28.35" customHeight="1" x14ac:dyDescent="0.2">
      <c r="A646" s="1170" t="s">
        <v>28623</v>
      </c>
      <c r="B646" s="1090">
        <v>2019</v>
      </c>
      <c r="C646" s="1090">
        <v>2020</v>
      </c>
      <c r="D646" s="1090">
        <v>2021</v>
      </c>
    </row>
    <row r="647" spans="1:19" s="1172" customFormat="1" x14ac:dyDescent="0.2">
      <c r="A647" s="1169" t="s">
        <v>28620</v>
      </c>
      <c r="B647" s="1168"/>
      <c r="C647" s="1168"/>
      <c r="D647" s="1168"/>
    </row>
    <row r="648" spans="1:19" s="1172" customFormat="1" x14ac:dyDescent="0.2">
      <c r="A648" s="1169" t="s">
        <v>28619</v>
      </c>
      <c r="B648" s="1168"/>
      <c r="C648" s="1168"/>
      <c r="D648" s="1168"/>
    </row>
    <row r="649" spans="1:19" s="1172" customFormat="1" x14ac:dyDescent="0.2">
      <c r="A649" s="1169" t="s">
        <v>28618</v>
      </c>
      <c r="B649" s="1168">
        <v>25546058</v>
      </c>
      <c r="C649" s="1168">
        <v>32874654</v>
      </c>
      <c r="D649" s="1168">
        <v>28542206</v>
      </c>
    </row>
    <row r="650" spans="1:19" s="1171" customFormat="1" ht="16.5" customHeight="1" x14ac:dyDescent="0.2">
      <c r="A650" s="1167" t="s">
        <v>29071</v>
      </c>
      <c r="B650" s="1166">
        <f>SUM(B647:B649)</f>
        <v>25546058</v>
      </c>
      <c r="C650" s="1166">
        <f>SUM(C647:C649)</f>
        <v>32874654</v>
      </c>
      <c r="D650" s="1166">
        <f>SUM(D647:D649)</f>
        <v>28542206</v>
      </c>
    </row>
    <row r="651" spans="1:19" x14ac:dyDescent="0.2">
      <c r="A651" s="1121"/>
    </row>
    <row r="652" spans="1:19" x14ac:dyDescent="0.2">
      <c r="A652" s="1121"/>
    </row>
    <row r="653" spans="1:19" ht="25.5" x14ac:dyDescent="0.2">
      <c r="A653" s="1170" t="s">
        <v>28622</v>
      </c>
      <c r="B653" s="1090">
        <v>2019</v>
      </c>
      <c r="C653" s="1090" t="s">
        <v>28527</v>
      </c>
      <c r="D653" s="1090" t="s">
        <v>28526</v>
      </c>
    </row>
    <row r="654" spans="1:19" x14ac:dyDescent="0.2">
      <c r="A654" s="1169" t="s">
        <v>28620</v>
      </c>
      <c r="B654" s="1168"/>
      <c r="C654" s="1168"/>
      <c r="D654" s="1168"/>
    </row>
    <row r="655" spans="1:19" x14ac:dyDescent="0.2">
      <c r="A655" s="1169" t="s">
        <v>28619</v>
      </c>
      <c r="B655" s="1168"/>
      <c r="C655" s="1168"/>
      <c r="D655" s="1168"/>
    </row>
    <row r="656" spans="1:19" x14ac:dyDescent="0.2">
      <c r="A656" s="1169" t="s">
        <v>28618</v>
      </c>
      <c r="B656" s="1168">
        <v>23359547</v>
      </c>
      <c r="C656" s="1168">
        <v>30960094</v>
      </c>
      <c r="D656" s="1168">
        <v>28542206</v>
      </c>
    </row>
    <row r="657" spans="1:19" x14ac:dyDescent="0.2">
      <c r="A657" s="1167" t="s">
        <v>29071</v>
      </c>
      <c r="B657" s="1166">
        <f>SUM(B654:B656)</f>
        <v>23359547</v>
      </c>
      <c r="C657" s="1166">
        <f>SUM(C654:C656)</f>
        <v>30960094</v>
      </c>
      <c r="D657" s="1166">
        <f>SUM(D654:D656)</f>
        <v>28542206</v>
      </c>
    </row>
    <row r="658" spans="1:19" x14ac:dyDescent="0.2">
      <c r="A658" s="1121"/>
    </row>
    <row r="659" spans="1:19" x14ac:dyDescent="0.2">
      <c r="A659" s="1121"/>
    </row>
    <row r="660" spans="1:19" ht="25.5" x14ac:dyDescent="0.2">
      <c r="A660" s="1170" t="s">
        <v>28621</v>
      </c>
      <c r="B660" s="1090">
        <v>2019</v>
      </c>
      <c r="C660" s="1090" t="s">
        <v>28527</v>
      </c>
      <c r="D660" s="1090" t="s">
        <v>28526</v>
      </c>
    </row>
    <row r="661" spans="1:19" x14ac:dyDescent="0.2">
      <c r="A661" s="1169" t="s">
        <v>28620</v>
      </c>
      <c r="B661" s="1168"/>
      <c r="C661" s="1168"/>
      <c r="D661" s="1168"/>
    </row>
    <row r="662" spans="1:19" x14ac:dyDescent="0.2">
      <c r="A662" s="1169" t="s">
        <v>28619</v>
      </c>
      <c r="B662" s="1168"/>
      <c r="C662" s="1168"/>
      <c r="D662" s="1168"/>
    </row>
    <row r="663" spans="1:19" x14ac:dyDescent="0.2">
      <c r="A663" s="1169" t="s">
        <v>28618</v>
      </c>
      <c r="B663" s="1168">
        <v>19573264.420000002</v>
      </c>
      <c r="C663" s="1168">
        <v>28506454</v>
      </c>
      <c r="D663" s="1168">
        <v>28542206</v>
      </c>
    </row>
    <row r="664" spans="1:19" x14ac:dyDescent="0.2">
      <c r="A664" s="1167" t="s">
        <v>29071</v>
      </c>
      <c r="B664" s="1166">
        <f>SUM(B661:B663)</f>
        <v>19573264.420000002</v>
      </c>
      <c r="C664" s="1166">
        <f>SUM(C661:C663)</f>
        <v>28506454</v>
      </c>
      <c r="D664" s="1166">
        <f>SUM(D661:D663)</f>
        <v>28542206</v>
      </c>
    </row>
    <row r="665" spans="1:19" x14ac:dyDescent="0.2">
      <c r="A665" s="1121" t="s">
        <v>28522</v>
      </c>
    </row>
    <row r="666" spans="1:19" x14ac:dyDescent="0.2">
      <c r="A666" s="1121" t="s">
        <v>28521</v>
      </c>
    </row>
    <row r="669" spans="1:19" s="3" customFormat="1" ht="12" x14ac:dyDescent="0.2">
      <c r="A669" s="3" t="s">
        <v>28538</v>
      </c>
      <c r="S669" s="1174"/>
    </row>
    <row r="670" spans="1:19" s="3" customFormat="1" ht="12" x14ac:dyDescent="0.2">
      <c r="A670" s="3" t="s">
        <v>28537</v>
      </c>
      <c r="S670" s="1174"/>
    </row>
    <row r="671" spans="1:19" s="3" customFormat="1" ht="12" x14ac:dyDescent="0.2">
      <c r="S671" s="1174"/>
    </row>
    <row r="672" spans="1:19" s="3" customFormat="1" ht="12" x14ac:dyDescent="0.2">
      <c r="S672" s="1174"/>
    </row>
    <row r="673" spans="1:19" s="3" customFormat="1" ht="12" x14ac:dyDescent="0.2">
      <c r="S673" s="1174"/>
    </row>
    <row r="674" spans="1:19" s="3" customFormat="1" ht="12" x14ac:dyDescent="0.2">
      <c r="A674" s="1587" t="s">
        <v>28626</v>
      </c>
      <c r="B674" s="1587"/>
      <c r="C674" s="1587"/>
      <c r="D674" s="1587"/>
      <c r="E674" s="1099"/>
      <c r="F674" s="1099"/>
      <c r="G674" s="1099"/>
      <c r="H674" s="1099"/>
      <c r="I674" s="1099"/>
      <c r="J674" s="1099"/>
      <c r="K674" s="1099"/>
      <c r="L674" s="1099"/>
      <c r="M674" s="1099"/>
      <c r="N674" s="1099"/>
      <c r="O674" s="1099"/>
      <c r="P674" s="1099"/>
      <c r="Q674" s="1099"/>
      <c r="S674" s="1174"/>
    </row>
    <row r="675" spans="1:19" s="3" customFormat="1" ht="12" x14ac:dyDescent="0.2">
      <c r="A675" s="1587" t="s">
        <v>627</v>
      </c>
      <c r="B675" s="1587"/>
      <c r="C675" s="1587"/>
      <c r="D675" s="1587"/>
      <c r="E675" s="1099"/>
      <c r="F675" s="1099"/>
      <c r="G675" s="1099"/>
      <c r="H675" s="1099"/>
      <c r="I675" s="1099"/>
      <c r="J675" s="1099"/>
      <c r="K675" s="1099"/>
      <c r="L675" s="1099"/>
      <c r="M675" s="1099"/>
      <c r="N675" s="1099"/>
      <c r="O675" s="1099"/>
      <c r="P675" s="1099"/>
      <c r="Q675" s="1099"/>
      <c r="S675" s="1174"/>
    </row>
    <row r="676" spans="1:19" s="3" customFormat="1" ht="12" customHeight="1" x14ac:dyDescent="0.2">
      <c r="A676" s="1603" t="s">
        <v>28625</v>
      </c>
      <c r="B676" s="1603"/>
      <c r="C676" s="1603"/>
      <c r="D676" s="1603"/>
      <c r="E676" s="1099"/>
      <c r="F676" s="1099"/>
      <c r="G676" s="1099"/>
      <c r="H676" s="1099"/>
      <c r="I676" s="1099"/>
      <c r="J676" s="1099"/>
      <c r="K676" s="1099"/>
      <c r="L676" s="1099"/>
      <c r="M676" s="1099"/>
      <c r="N676" s="1099"/>
      <c r="O676" s="1099"/>
      <c r="P676" s="1099"/>
      <c r="Q676" s="1099"/>
      <c r="S676" s="1174"/>
    </row>
    <row r="677" spans="1:19" s="3" customFormat="1" ht="12" x14ac:dyDescent="0.2">
      <c r="A677" s="1603" t="s">
        <v>28534</v>
      </c>
      <c r="B677" s="1603"/>
      <c r="C677" s="1603"/>
      <c r="D677" s="1603"/>
      <c r="E677" s="1099"/>
      <c r="F677" s="1099"/>
      <c r="G677" s="1099"/>
      <c r="H677" s="1099"/>
      <c r="I677" s="1099"/>
      <c r="J677" s="1099"/>
      <c r="K677" s="1099"/>
      <c r="L677" s="1099"/>
      <c r="M677" s="1099"/>
      <c r="N677" s="1099"/>
      <c r="O677" s="1099"/>
      <c r="P677" s="1099"/>
      <c r="Q677" s="1099"/>
      <c r="S677" s="1174"/>
    </row>
    <row r="678" spans="1:19" s="3" customFormat="1" ht="12" x14ac:dyDescent="0.2">
      <c r="S678" s="1174"/>
    </row>
    <row r="679" spans="1:19" s="3" customFormat="1" ht="12" x14ac:dyDescent="0.2">
      <c r="S679" s="1174"/>
    </row>
    <row r="680" spans="1:19" s="3" customFormat="1" ht="12" x14ac:dyDescent="0.2">
      <c r="A680" s="1177"/>
      <c r="B680" s="1177"/>
      <c r="C680" s="1177"/>
      <c r="D680" s="1177"/>
      <c r="S680" s="1174"/>
    </row>
    <row r="681" spans="1:19" s="3" customFormat="1" ht="24.75" customHeight="1" x14ac:dyDescent="0.2">
      <c r="A681" s="1176" t="s">
        <v>28533</v>
      </c>
      <c r="B681" s="1604" t="s">
        <v>28628</v>
      </c>
      <c r="C681" s="1604"/>
      <c r="D681" s="1604"/>
      <c r="E681" s="254"/>
      <c r="F681" s="254"/>
      <c r="G681" s="254"/>
      <c r="H681" s="254"/>
      <c r="I681" s="254"/>
      <c r="J681" s="254"/>
      <c r="K681" s="254"/>
      <c r="S681" s="1174"/>
    </row>
    <row r="682" spans="1:19" s="3" customFormat="1" ht="12" x14ac:dyDescent="0.2">
      <c r="A682" s="1175" t="s">
        <v>28532</v>
      </c>
      <c r="B682" s="1588" t="s">
        <v>28539</v>
      </c>
      <c r="C682" s="1588"/>
      <c r="D682" s="1588"/>
      <c r="E682" s="1092"/>
      <c r="F682" s="1092"/>
      <c r="G682" s="1092"/>
      <c r="H682" s="1092"/>
      <c r="I682" s="1092"/>
      <c r="J682" s="1092"/>
      <c r="K682" s="1092"/>
      <c r="S682" s="1174"/>
    </row>
    <row r="683" spans="1:19" s="1173" customFormat="1" ht="28.35" customHeight="1" x14ac:dyDescent="0.2">
      <c r="A683" s="1170" t="s">
        <v>28623</v>
      </c>
      <c r="B683" s="1090">
        <v>2019</v>
      </c>
      <c r="C683" s="1090">
        <v>2020</v>
      </c>
      <c r="D683" s="1090">
        <v>2021</v>
      </c>
    </row>
    <row r="684" spans="1:19" s="1172" customFormat="1" x14ac:dyDescent="0.2">
      <c r="A684" s="1169" t="s">
        <v>28620</v>
      </c>
      <c r="B684" s="1168"/>
      <c r="C684" s="1168"/>
      <c r="D684" s="1168"/>
    </row>
    <row r="685" spans="1:19" s="1172" customFormat="1" x14ac:dyDescent="0.2">
      <c r="A685" s="1169" t="s">
        <v>28619</v>
      </c>
      <c r="B685" s="1168"/>
      <c r="C685" s="1168"/>
      <c r="D685" s="1168"/>
    </row>
    <row r="686" spans="1:19" s="1172" customFormat="1" x14ac:dyDescent="0.2">
      <c r="A686" s="1169" t="s">
        <v>28618</v>
      </c>
      <c r="B686" s="1168">
        <v>37856897</v>
      </c>
      <c r="C686" s="1168">
        <v>23264142</v>
      </c>
      <c r="D686" s="1168">
        <v>29011989</v>
      </c>
    </row>
    <row r="687" spans="1:19" s="1171" customFormat="1" ht="16.5" customHeight="1" x14ac:dyDescent="0.2">
      <c r="A687" s="1167" t="s">
        <v>29071</v>
      </c>
      <c r="B687" s="1166">
        <f>SUM(B684:B686)</f>
        <v>37856897</v>
      </c>
      <c r="C687" s="1166">
        <f>SUM(C684:C686)</f>
        <v>23264142</v>
      </c>
      <c r="D687" s="1166">
        <f>SUM(D684:D686)</f>
        <v>29011989</v>
      </c>
    </row>
    <row r="688" spans="1:19" x14ac:dyDescent="0.2">
      <c r="A688" s="1121"/>
    </row>
    <row r="689" spans="1:5" x14ac:dyDescent="0.2">
      <c r="A689" s="1121"/>
    </row>
    <row r="690" spans="1:5" ht="25.5" x14ac:dyDescent="0.2">
      <c r="A690" s="1170" t="s">
        <v>28622</v>
      </c>
      <c r="B690" s="1090">
        <v>2019</v>
      </c>
      <c r="C690" s="1090" t="s">
        <v>28527</v>
      </c>
      <c r="D690" s="1090" t="s">
        <v>28526</v>
      </c>
    </row>
    <row r="691" spans="1:5" x14ac:dyDescent="0.2">
      <c r="A691" s="1169" t="s">
        <v>28620</v>
      </c>
      <c r="B691" s="1168"/>
      <c r="C691" s="1168"/>
      <c r="D691" s="1168"/>
    </row>
    <row r="692" spans="1:5" x14ac:dyDescent="0.2">
      <c r="A692" s="1169" t="s">
        <v>28619</v>
      </c>
      <c r="B692" s="1168"/>
      <c r="C692" s="1168"/>
      <c r="D692" s="1168"/>
    </row>
    <row r="693" spans="1:5" x14ac:dyDescent="0.2">
      <c r="A693" s="1169" t="s">
        <v>28618</v>
      </c>
      <c r="B693" s="1168">
        <v>38916026</v>
      </c>
      <c r="C693" s="1168">
        <v>24291340</v>
      </c>
      <c r="D693" s="1168">
        <v>29011989</v>
      </c>
      <c r="E693" s="1179"/>
    </row>
    <row r="694" spans="1:5" x14ac:dyDescent="0.2">
      <c r="A694" s="1167" t="s">
        <v>29071</v>
      </c>
      <c r="B694" s="1166">
        <f>SUM(B691:B693)</f>
        <v>38916026</v>
      </c>
      <c r="C694" s="1166">
        <f>SUM(C691:C693)</f>
        <v>24291340</v>
      </c>
      <c r="D694" s="1166">
        <f>SUM(D691:D693)</f>
        <v>29011989</v>
      </c>
    </row>
    <row r="695" spans="1:5" ht="27" customHeight="1" x14ac:dyDescent="0.2">
      <c r="A695" s="1605" t="s">
        <v>28629</v>
      </c>
      <c r="B695" s="1605"/>
      <c r="C695" s="1605"/>
      <c r="D695" s="1605"/>
    </row>
    <row r="696" spans="1:5" x14ac:dyDescent="0.2">
      <c r="A696" s="1121"/>
    </row>
    <row r="697" spans="1:5" x14ac:dyDescent="0.2">
      <c r="A697" s="1121"/>
    </row>
    <row r="698" spans="1:5" ht="25.5" x14ac:dyDescent="0.2">
      <c r="A698" s="1170" t="s">
        <v>28621</v>
      </c>
      <c r="B698" s="1090">
        <v>2019</v>
      </c>
      <c r="C698" s="1090" t="s">
        <v>28527</v>
      </c>
      <c r="D698" s="1090" t="s">
        <v>28526</v>
      </c>
    </row>
    <row r="699" spans="1:5" x14ac:dyDescent="0.2">
      <c r="A699" s="1169" t="s">
        <v>28620</v>
      </c>
      <c r="B699" s="1168"/>
      <c r="C699" s="1168"/>
      <c r="D699" s="1168"/>
    </row>
    <row r="700" spans="1:5" x14ac:dyDescent="0.2">
      <c r="A700" s="1169" t="s">
        <v>28619</v>
      </c>
      <c r="B700" s="1168"/>
      <c r="C700" s="1168"/>
      <c r="D700" s="1168"/>
    </row>
    <row r="701" spans="1:5" x14ac:dyDescent="0.2">
      <c r="A701" s="1169" t="s">
        <v>28618</v>
      </c>
      <c r="B701" s="1168">
        <v>34746929.499999978</v>
      </c>
      <c r="C701" s="1168">
        <v>24465162</v>
      </c>
      <c r="D701" s="1168">
        <v>29011989</v>
      </c>
    </row>
    <row r="702" spans="1:5" x14ac:dyDescent="0.2">
      <c r="A702" s="1167" t="s">
        <v>29071</v>
      </c>
      <c r="B702" s="1166">
        <f>SUM(B699:B701)</f>
        <v>34746929.499999978</v>
      </c>
      <c r="C702" s="1166">
        <f>SUM(C699:C701)</f>
        <v>24465162</v>
      </c>
      <c r="D702" s="1166">
        <f>SUM(D699:D701)</f>
        <v>29011989</v>
      </c>
    </row>
    <row r="703" spans="1:5" x14ac:dyDescent="0.2">
      <c r="A703" s="1121" t="s">
        <v>28522</v>
      </c>
    </row>
    <row r="704" spans="1:5" x14ac:dyDescent="0.2">
      <c r="A704" s="1121" t="s">
        <v>28521</v>
      </c>
    </row>
    <row r="707" spans="1:19" s="3" customFormat="1" ht="12" x14ac:dyDescent="0.2">
      <c r="A707" s="3" t="s">
        <v>28538</v>
      </c>
      <c r="S707" s="1174"/>
    </row>
    <row r="708" spans="1:19" s="3" customFormat="1" ht="12" x14ac:dyDescent="0.2">
      <c r="A708" s="3" t="s">
        <v>28537</v>
      </c>
      <c r="S708" s="1174"/>
    </row>
    <row r="709" spans="1:19" s="3" customFormat="1" ht="12" x14ac:dyDescent="0.2">
      <c r="S709" s="1174"/>
    </row>
    <row r="710" spans="1:19" s="3" customFormat="1" ht="12" x14ac:dyDescent="0.2">
      <c r="S710" s="1174"/>
    </row>
    <row r="711" spans="1:19" s="3" customFormat="1" ht="12" x14ac:dyDescent="0.2">
      <c r="S711" s="1174"/>
    </row>
    <row r="712" spans="1:19" s="3" customFormat="1" ht="12" x14ac:dyDescent="0.2">
      <c r="A712" s="1587" t="s">
        <v>28626</v>
      </c>
      <c r="B712" s="1587"/>
      <c r="C712" s="1587"/>
      <c r="D712" s="1587"/>
      <c r="E712" s="1099"/>
      <c r="F712" s="1099"/>
      <c r="G712" s="1099"/>
      <c r="H712" s="1099"/>
      <c r="I712" s="1099"/>
      <c r="J712" s="1099"/>
      <c r="K712" s="1099"/>
      <c r="L712" s="1099"/>
      <c r="M712" s="1099"/>
      <c r="N712" s="1099"/>
      <c r="O712" s="1099"/>
      <c r="P712" s="1099"/>
      <c r="Q712" s="1099"/>
      <c r="S712" s="1174"/>
    </row>
    <row r="713" spans="1:19" s="3" customFormat="1" ht="12" x14ac:dyDescent="0.2">
      <c r="A713" s="1587" t="s">
        <v>627</v>
      </c>
      <c r="B713" s="1587"/>
      <c r="C713" s="1587"/>
      <c r="D713" s="1587"/>
      <c r="E713" s="1099"/>
      <c r="F713" s="1099"/>
      <c r="G713" s="1099"/>
      <c r="H713" s="1099"/>
      <c r="I713" s="1099"/>
      <c r="J713" s="1099"/>
      <c r="K713" s="1099"/>
      <c r="L713" s="1099"/>
      <c r="M713" s="1099"/>
      <c r="N713" s="1099"/>
      <c r="O713" s="1099"/>
      <c r="P713" s="1099"/>
      <c r="Q713" s="1099"/>
      <c r="S713" s="1174"/>
    </row>
    <row r="714" spans="1:19" s="3" customFormat="1" ht="12" customHeight="1" x14ac:dyDescent="0.2">
      <c r="A714" s="1603" t="s">
        <v>28625</v>
      </c>
      <c r="B714" s="1603"/>
      <c r="C714" s="1603"/>
      <c r="D714" s="1603"/>
      <c r="E714" s="1099"/>
      <c r="F714" s="1099"/>
      <c r="G714" s="1099"/>
      <c r="H714" s="1099"/>
      <c r="I714" s="1099"/>
      <c r="J714" s="1099"/>
      <c r="K714" s="1099"/>
      <c r="L714" s="1099"/>
      <c r="M714" s="1099"/>
      <c r="N714" s="1099"/>
      <c r="O714" s="1099"/>
      <c r="P714" s="1099"/>
      <c r="Q714" s="1099"/>
      <c r="S714" s="1174"/>
    </row>
    <row r="715" spans="1:19" s="3" customFormat="1" ht="12" x14ac:dyDescent="0.2">
      <c r="A715" s="1603" t="s">
        <v>28534</v>
      </c>
      <c r="B715" s="1603"/>
      <c r="C715" s="1603"/>
      <c r="D715" s="1603"/>
      <c r="E715" s="1099"/>
      <c r="F715" s="1099"/>
      <c r="G715" s="1099"/>
      <c r="H715" s="1099"/>
      <c r="I715" s="1099"/>
      <c r="J715" s="1099"/>
      <c r="K715" s="1099"/>
      <c r="L715" s="1099"/>
      <c r="M715" s="1099"/>
      <c r="N715" s="1099"/>
      <c r="O715" s="1099"/>
      <c r="P715" s="1099"/>
      <c r="Q715" s="1099"/>
      <c r="S715" s="1174"/>
    </row>
    <row r="716" spans="1:19" s="3" customFormat="1" ht="12" x14ac:dyDescent="0.2">
      <c r="S716" s="1174"/>
    </row>
    <row r="717" spans="1:19" s="3" customFormat="1" ht="12" x14ac:dyDescent="0.2">
      <c r="S717" s="1174"/>
    </row>
    <row r="718" spans="1:19" s="3" customFormat="1" ht="12" x14ac:dyDescent="0.2">
      <c r="A718" s="1177"/>
      <c r="B718" s="1177"/>
      <c r="C718" s="1177"/>
      <c r="D718" s="1177"/>
      <c r="S718" s="1174"/>
    </row>
    <row r="719" spans="1:19" s="3" customFormat="1" ht="24.75" customHeight="1" x14ac:dyDescent="0.2">
      <c r="A719" s="1176" t="s">
        <v>28533</v>
      </c>
      <c r="B719" s="1604" t="s">
        <v>28628</v>
      </c>
      <c r="C719" s="1604"/>
      <c r="D719" s="1604"/>
      <c r="E719" s="254"/>
      <c r="F719" s="254"/>
      <c r="G719" s="254"/>
      <c r="H719" s="254"/>
      <c r="I719" s="254"/>
      <c r="J719" s="254"/>
      <c r="K719" s="254"/>
      <c r="S719" s="1174"/>
    </row>
    <row r="720" spans="1:19" s="3" customFormat="1" ht="27" customHeight="1" x14ac:dyDescent="0.2">
      <c r="A720" s="1175" t="s">
        <v>28532</v>
      </c>
      <c r="B720" s="1588" t="s">
        <v>28531</v>
      </c>
      <c r="C720" s="1588"/>
      <c r="D720" s="1588"/>
      <c r="E720" s="1092"/>
      <c r="F720" s="1092"/>
      <c r="G720" s="1092"/>
      <c r="H720" s="1092"/>
      <c r="I720" s="1092"/>
      <c r="J720" s="1092"/>
      <c r="K720" s="1092"/>
      <c r="S720" s="1174"/>
    </row>
    <row r="721" spans="1:4" s="1173" customFormat="1" ht="28.35" customHeight="1" x14ac:dyDescent="0.2">
      <c r="A721" s="1170" t="s">
        <v>28623</v>
      </c>
      <c r="B721" s="1090">
        <v>2019</v>
      </c>
      <c r="C721" s="1090">
        <v>2020</v>
      </c>
      <c r="D721" s="1090">
        <v>2021</v>
      </c>
    </row>
    <row r="722" spans="1:4" s="1172" customFormat="1" x14ac:dyDescent="0.2">
      <c r="A722" s="1169" t="s">
        <v>28620</v>
      </c>
      <c r="B722" s="1168"/>
      <c r="C722" s="1168"/>
      <c r="D722" s="1168"/>
    </row>
    <row r="723" spans="1:4" s="1172" customFormat="1" x14ac:dyDescent="0.2">
      <c r="A723" s="1169" t="s">
        <v>28619</v>
      </c>
      <c r="B723" s="1168"/>
      <c r="C723" s="1168"/>
      <c r="D723" s="1168"/>
    </row>
    <row r="724" spans="1:4" s="1172" customFormat="1" x14ac:dyDescent="0.2">
      <c r="A724" s="1169" t="s">
        <v>28618</v>
      </c>
      <c r="B724" s="1168">
        <v>12488800</v>
      </c>
      <c r="C724" s="1168">
        <v>11983255</v>
      </c>
      <c r="D724" s="1168">
        <v>15063063</v>
      </c>
    </row>
    <row r="725" spans="1:4" s="1171" customFormat="1" ht="16.5" customHeight="1" x14ac:dyDescent="0.2">
      <c r="A725" s="1167" t="s">
        <v>29071</v>
      </c>
      <c r="B725" s="1166">
        <f>SUM(B722:B724)</f>
        <v>12488800</v>
      </c>
      <c r="C725" s="1166">
        <f>SUM(C722:C724)</f>
        <v>11983255</v>
      </c>
      <c r="D725" s="1166">
        <f>SUM(D722:D724)</f>
        <v>15063063</v>
      </c>
    </row>
    <row r="726" spans="1:4" x14ac:dyDescent="0.2">
      <c r="A726" s="1121"/>
    </row>
    <row r="727" spans="1:4" x14ac:dyDescent="0.2">
      <c r="A727" s="1121"/>
    </row>
    <row r="728" spans="1:4" ht="25.5" x14ac:dyDescent="0.2">
      <c r="A728" s="1170" t="s">
        <v>28622</v>
      </c>
      <c r="B728" s="1090">
        <v>2019</v>
      </c>
      <c r="C728" s="1090" t="s">
        <v>28527</v>
      </c>
      <c r="D728" s="1090" t="s">
        <v>28526</v>
      </c>
    </row>
    <row r="729" spans="1:4" x14ac:dyDescent="0.2">
      <c r="A729" s="1169" t="s">
        <v>28620</v>
      </c>
      <c r="B729" s="1168"/>
      <c r="C729" s="1168"/>
      <c r="D729" s="1168"/>
    </row>
    <row r="730" spans="1:4" x14ac:dyDescent="0.2">
      <c r="A730" s="1169" t="s">
        <v>28619</v>
      </c>
      <c r="B730" s="1168"/>
      <c r="C730" s="1168"/>
      <c r="D730" s="1168"/>
    </row>
    <row r="731" spans="1:4" x14ac:dyDescent="0.2">
      <c r="A731" s="1169" t="s">
        <v>28618</v>
      </c>
      <c r="B731" s="1168">
        <v>848580</v>
      </c>
      <c r="C731" s="1168">
        <v>11983255</v>
      </c>
      <c r="D731" s="1168">
        <v>15063063</v>
      </c>
    </row>
    <row r="732" spans="1:4" x14ac:dyDescent="0.2">
      <c r="A732" s="1167" t="s">
        <v>29071</v>
      </c>
      <c r="B732" s="1166">
        <f>SUM(B729:B731)</f>
        <v>848580</v>
      </c>
      <c r="C732" s="1166">
        <f>SUM(C729:C731)</f>
        <v>11983255</v>
      </c>
      <c r="D732" s="1166">
        <f>SUM(D729:D731)</f>
        <v>15063063</v>
      </c>
    </row>
    <row r="733" spans="1:4" x14ac:dyDescent="0.2">
      <c r="A733" s="1121"/>
    </row>
    <row r="734" spans="1:4" x14ac:dyDescent="0.2">
      <c r="A734" s="1121"/>
    </row>
    <row r="735" spans="1:4" ht="25.5" x14ac:dyDescent="0.2">
      <c r="A735" s="1170" t="s">
        <v>28621</v>
      </c>
      <c r="B735" s="1090">
        <v>2019</v>
      </c>
      <c r="C735" s="1090" t="s">
        <v>28527</v>
      </c>
      <c r="D735" s="1090" t="s">
        <v>28526</v>
      </c>
    </row>
    <row r="736" spans="1:4" x14ac:dyDescent="0.2">
      <c r="A736" s="1169" t="s">
        <v>28620</v>
      </c>
      <c r="B736" s="1168"/>
      <c r="C736" s="1168"/>
      <c r="D736" s="1168"/>
    </row>
    <row r="737" spans="1:19" x14ac:dyDescent="0.2">
      <c r="A737" s="1169" t="s">
        <v>28619</v>
      </c>
      <c r="B737" s="1168"/>
      <c r="C737" s="1168"/>
      <c r="D737" s="1168"/>
    </row>
    <row r="738" spans="1:19" x14ac:dyDescent="0.2">
      <c r="A738" s="1169" t="s">
        <v>28618</v>
      </c>
      <c r="B738" s="1168">
        <v>788405.34</v>
      </c>
      <c r="C738" s="1168">
        <v>7396074</v>
      </c>
      <c r="D738" s="1168">
        <v>15063063</v>
      </c>
    </row>
    <row r="739" spans="1:19" x14ac:dyDescent="0.2">
      <c r="A739" s="1167" t="s">
        <v>29071</v>
      </c>
      <c r="B739" s="1166">
        <f>SUM(B736:B738)</f>
        <v>788405.34</v>
      </c>
      <c r="C739" s="1166">
        <f>SUM(C736:C738)</f>
        <v>7396074</v>
      </c>
      <c r="D739" s="1166">
        <f>SUM(D736:D738)</f>
        <v>15063063</v>
      </c>
    </row>
    <row r="740" spans="1:19" x14ac:dyDescent="0.2">
      <c r="A740" s="1121" t="s">
        <v>28522</v>
      </c>
    </row>
    <row r="741" spans="1:19" x14ac:dyDescent="0.2">
      <c r="A741" s="1121" t="s">
        <v>28521</v>
      </c>
    </row>
    <row r="744" spans="1:19" s="3" customFormat="1" ht="12" x14ac:dyDescent="0.2">
      <c r="A744" s="3" t="s">
        <v>28538</v>
      </c>
      <c r="S744" s="1174"/>
    </row>
    <row r="745" spans="1:19" s="3" customFormat="1" ht="12" x14ac:dyDescent="0.2">
      <c r="A745" s="3" t="s">
        <v>28537</v>
      </c>
      <c r="S745" s="1174"/>
    </row>
    <row r="746" spans="1:19" s="3" customFormat="1" ht="12" x14ac:dyDescent="0.2">
      <c r="S746" s="1174"/>
    </row>
    <row r="747" spans="1:19" s="3" customFormat="1" ht="12" x14ac:dyDescent="0.2">
      <c r="S747" s="1174"/>
    </row>
    <row r="748" spans="1:19" s="3" customFormat="1" ht="12" x14ac:dyDescent="0.2">
      <c r="S748" s="1174"/>
    </row>
    <row r="749" spans="1:19" s="3" customFormat="1" ht="12" x14ac:dyDescent="0.2">
      <c r="A749" s="1587" t="s">
        <v>28626</v>
      </c>
      <c r="B749" s="1587"/>
      <c r="C749" s="1587"/>
      <c r="D749" s="1587"/>
      <c r="E749" s="1099"/>
      <c r="F749" s="1099"/>
      <c r="G749" s="1099"/>
      <c r="H749" s="1099"/>
      <c r="I749" s="1099"/>
      <c r="J749" s="1099"/>
      <c r="K749" s="1099"/>
      <c r="L749" s="1099"/>
      <c r="M749" s="1099"/>
      <c r="N749" s="1099"/>
      <c r="O749" s="1099"/>
      <c r="P749" s="1099"/>
      <c r="Q749" s="1099"/>
      <c r="S749" s="1174"/>
    </row>
    <row r="750" spans="1:19" s="3" customFormat="1" ht="12" x14ac:dyDescent="0.2">
      <c r="A750" s="1587" t="s">
        <v>627</v>
      </c>
      <c r="B750" s="1587"/>
      <c r="C750" s="1587"/>
      <c r="D750" s="1587"/>
      <c r="E750" s="1099"/>
      <c r="F750" s="1099"/>
      <c r="G750" s="1099"/>
      <c r="H750" s="1099"/>
      <c r="I750" s="1099"/>
      <c r="J750" s="1099"/>
      <c r="K750" s="1099"/>
      <c r="L750" s="1099"/>
      <c r="M750" s="1099"/>
      <c r="N750" s="1099"/>
      <c r="O750" s="1099"/>
      <c r="P750" s="1099"/>
      <c r="Q750" s="1099"/>
      <c r="S750" s="1174"/>
    </row>
    <row r="751" spans="1:19" s="3" customFormat="1" ht="12" customHeight="1" x14ac:dyDescent="0.2">
      <c r="A751" s="1603" t="s">
        <v>28625</v>
      </c>
      <c r="B751" s="1603"/>
      <c r="C751" s="1603"/>
      <c r="D751" s="1603"/>
      <c r="E751" s="1099"/>
      <c r="F751" s="1099"/>
      <c r="G751" s="1099"/>
      <c r="H751" s="1099"/>
      <c r="I751" s="1099"/>
      <c r="J751" s="1099"/>
      <c r="K751" s="1099"/>
      <c r="L751" s="1099"/>
      <c r="M751" s="1099"/>
      <c r="N751" s="1099"/>
      <c r="O751" s="1099"/>
      <c r="P751" s="1099"/>
      <c r="Q751" s="1099"/>
      <c r="S751" s="1174"/>
    </row>
    <row r="752" spans="1:19" s="3" customFormat="1" ht="12" x14ac:dyDescent="0.2">
      <c r="A752" s="1603" t="s">
        <v>28534</v>
      </c>
      <c r="B752" s="1603"/>
      <c r="C752" s="1603"/>
      <c r="D752" s="1603"/>
      <c r="E752" s="1099"/>
      <c r="F752" s="1099"/>
      <c r="G752" s="1099"/>
      <c r="H752" s="1099"/>
      <c r="I752" s="1099"/>
      <c r="J752" s="1099"/>
      <c r="K752" s="1099"/>
      <c r="L752" s="1099"/>
      <c r="M752" s="1099"/>
      <c r="N752" s="1099"/>
      <c r="O752" s="1099"/>
      <c r="P752" s="1099"/>
      <c r="Q752" s="1099"/>
      <c r="S752" s="1174"/>
    </row>
    <row r="753" spans="1:19" s="3" customFormat="1" ht="12" x14ac:dyDescent="0.2">
      <c r="S753" s="1174"/>
    </row>
    <row r="754" spans="1:19" s="3" customFormat="1" ht="12" x14ac:dyDescent="0.2">
      <c r="S754" s="1174"/>
    </row>
    <row r="755" spans="1:19" s="3" customFormat="1" ht="12" x14ac:dyDescent="0.2">
      <c r="A755" s="1177"/>
      <c r="B755" s="1177"/>
      <c r="C755" s="1177"/>
      <c r="D755" s="1177"/>
      <c r="S755" s="1174"/>
    </row>
    <row r="756" spans="1:19" s="3" customFormat="1" ht="24.75" customHeight="1" x14ac:dyDescent="0.2">
      <c r="A756" s="1176" t="s">
        <v>28533</v>
      </c>
      <c r="B756" s="1604" t="s">
        <v>28627</v>
      </c>
      <c r="C756" s="1604"/>
      <c r="D756" s="1604"/>
      <c r="E756" s="254"/>
      <c r="F756" s="254"/>
      <c r="G756" s="254"/>
      <c r="H756" s="254"/>
      <c r="I756" s="254"/>
      <c r="J756" s="254"/>
      <c r="K756" s="254"/>
      <c r="S756" s="1174"/>
    </row>
    <row r="757" spans="1:19" s="3" customFormat="1" ht="27" customHeight="1" x14ac:dyDescent="0.2">
      <c r="A757" s="1175" t="s">
        <v>28532</v>
      </c>
      <c r="B757" s="1588" t="s">
        <v>28541</v>
      </c>
      <c r="C757" s="1588"/>
      <c r="D757" s="1588"/>
      <c r="E757" s="1092"/>
      <c r="F757" s="1092"/>
      <c r="G757" s="1092"/>
      <c r="H757" s="1092"/>
      <c r="I757" s="1092"/>
      <c r="J757" s="1092"/>
      <c r="K757" s="1092"/>
      <c r="S757" s="1174"/>
    </row>
    <row r="758" spans="1:19" s="1173" customFormat="1" ht="28.35" customHeight="1" x14ac:dyDescent="0.2">
      <c r="A758" s="1170" t="s">
        <v>28623</v>
      </c>
      <c r="B758" s="1090">
        <v>2019</v>
      </c>
      <c r="C758" s="1090">
        <v>2020</v>
      </c>
      <c r="D758" s="1090">
        <v>2021</v>
      </c>
    </row>
    <row r="759" spans="1:19" s="1172" customFormat="1" x14ac:dyDescent="0.2">
      <c r="A759" s="1169" t="s">
        <v>28620</v>
      </c>
      <c r="B759" s="1169"/>
      <c r="C759" s="1169"/>
      <c r="D759" s="1169"/>
    </row>
    <row r="760" spans="1:19" s="1172" customFormat="1" x14ac:dyDescent="0.2">
      <c r="A760" s="1169" t="s">
        <v>28619</v>
      </c>
      <c r="B760" s="1169"/>
      <c r="C760" s="1169"/>
      <c r="D760" s="1169"/>
    </row>
    <row r="761" spans="1:19" s="1172" customFormat="1" x14ac:dyDescent="0.2">
      <c r="A761" s="1169" t="s">
        <v>28618</v>
      </c>
      <c r="B761" s="1169"/>
      <c r="C761" s="1169"/>
      <c r="D761" s="1169"/>
    </row>
    <row r="762" spans="1:19" s="1171" customFormat="1" ht="16.5" customHeight="1" x14ac:dyDescent="0.2">
      <c r="A762" s="1167" t="s">
        <v>29071</v>
      </c>
      <c r="B762" s="1178"/>
      <c r="C762" s="1178"/>
      <c r="D762" s="1178"/>
    </row>
    <row r="763" spans="1:19" x14ac:dyDescent="0.2">
      <c r="A763" s="1121"/>
    </row>
    <row r="764" spans="1:19" x14ac:dyDescent="0.2">
      <c r="A764" s="1121"/>
    </row>
    <row r="765" spans="1:19" ht="25.5" x14ac:dyDescent="0.2">
      <c r="A765" s="1170" t="s">
        <v>28622</v>
      </c>
      <c r="B765" s="1090">
        <v>2019</v>
      </c>
      <c r="C765" s="1090" t="s">
        <v>28527</v>
      </c>
      <c r="D765" s="1090" t="s">
        <v>28526</v>
      </c>
    </row>
    <row r="766" spans="1:19" x14ac:dyDescent="0.2">
      <c r="A766" s="1169" t="s">
        <v>28620</v>
      </c>
      <c r="B766" s="1168"/>
      <c r="C766" s="1168"/>
      <c r="D766" s="1168"/>
    </row>
    <row r="767" spans="1:19" x14ac:dyDescent="0.2">
      <c r="A767" s="1169" t="s">
        <v>28619</v>
      </c>
      <c r="B767" s="1168"/>
      <c r="C767" s="1168"/>
      <c r="D767" s="1168"/>
    </row>
    <row r="768" spans="1:19" x14ac:dyDescent="0.2">
      <c r="A768" s="1169" t="s">
        <v>28618</v>
      </c>
      <c r="B768" s="1168"/>
      <c r="C768" s="1168"/>
      <c r="D768" s="1168"/>
    </row>
    <row r="769" spans="1:19" x14ac:dyDescent="0.2">
      <c r="A769" s="1167" t="s">
        <v>29071</v>
      </c>
      <c r="B769" s="1166"/>
      <c r="C769" s="1166"/>
      <c r="D769" s="1166"/>
    </row>
    <row r="770" spans="1:19" x14ac:dyDescent="0.2">
      <c r="A770" s="1121"/>
    </row>
    <row r="771" spans="1:19" x14ac:dyDescent="0.2">
      <c r="A771" s="1121"/>
    </row>
    <row r="772" spans="1:19" ht="25.5" x14ac:dyDescent="0.2">
      <c r="A772" s="1170" t="s">
        <v>28621</v>
      </c>
      <c r="B772" s="1090">
        <v>2019</v>
      </c>
      <c r="C772" s="1090" t="s">
        <v>28527</v>
      </c>
      <c r="D772" s="1090" t="s">
        <v>28526</v>
      </c>
    </row>
    <row r="773" spans="1:19" x14ac:dyDescent="0.2">
      <c r="A773" s="1169" t="s">
        <v>28620</v>
      </c>
      <c r="B773" s="1168"/>
      <c r="C773" s="1168"/>
      <c r="D773" s="1168"/>
    </row>
    <row r="774" spans="1:19" x14ac:dyDescent="0.2">
      <c r="A774" s="1169" t="s">
        <v>28619</v>
      </c>
      <c r="B774" s="1168"/>
      <c r="C774" s="1168"/>
      <c r="D774" s="1168"/>
    </row>
    <row r="775" spans="1:19" x14ac:dyDescent="0.2">
      <c r="A775" s="1169" t="s">
        <v>28618</v>
      </c>
      <c r="B775" s="1168"/>
      <c r="C775" s="1168"/>
      <c r="D775" s="1168"/>
    </row>
    <row r="776" spans="1:19" x14ac:dyDescent="0.2">
      <c r="A776" s="1167" t="s">
        <v>29071</v>
      </c>
      <c r="B776" s="1166"/>
      <c r="C776" s="1166"/>
      <c r="D776" s="1166"/>
    </row>
    <row r="777" spans="1:19" x14ac:dyDescent="0.2">
      <c r="A777" s="1121" t="s">
        <v>28522</v>
      </c>
    </row>
    <row r="778" spans="1:19" x14ac:dyDescent="0.2">
      <c r="A778" s="1121" t="s">
        <v>28521</v>
      </c>
    </row>
    <row r="779" spans="1:19" hidden="1" x14ac:dyDescent="0.2"/>
    <row r="780" spans="1:19" hidden="1" x14ac:dyDescent="0.2"/>
    <row r="781" spans="1:19" s="3" customFormat="1" ht="12" hidden="1" x14ac:dyDescent="0.2">
      <c r="A781" s="3" t="s">
        <v>28538</v>
      </c>
      <c r="S781" s="1174"/>
    </row>
    <row r="782" spans="1:19" s="3" customFormat="1" ht="12" hidden="1" x14ac:dyDescent="0.2">
      <c r="A782" s="3" t="s">
        <v>28537</v>
      </c>
      <c r="S782" s="1174"/>
    </row>
    <row r="783" spans="1:19" s="3" customFormat="1" ht="12" hidden="1" x14ac:dyDescent="0.2">
      <c r="S783" s="1174"/>
    </row>
    <row r="784" spans="1:19" s="3" customFormat="1" ht="12" hidden="1" x14ac:dyDescent="0.2">
      <c r="S784" s="1174"/>
    </row>
    <row r="785" spans="1:19" s="3" customFormat="1" ht="12" hidden="1" x14ac:dyDescent="0.2">
      <c r="S785" s="1174"/>
    </row>
    <row r="786" spans="1:19" s="3" customFormat="1" ht="12" hidden="1" x14ac:dyDescent="0.2">
      <c r="A786" s="1587" t="s">
        <v>28626</v>
      </c>
      <c r="B786" s="1587"/>
      <c r="C786" s="1587"/>
      <c r="D786" s="1587"/>
      <c r="E786" s="1099"/>
      <c r="F786" s="1099"/>
      <c r="G786" s="1099"/>
      <c r="H786" s="1099"/>
      <c r="I786" s="1099"/>
      <c r="J786" s="1099"/>
      <c r="K786" s="1099"/>
      <c r="L786" s="1099"/>
      <c r="M786" s="1099"/>
      <c r="N786" s="1099"/>
      <c r="O786" s="1099"/>
      <c r="P786" s="1099"/>
      <c r="Q786" s="1099"/>
      <c r="S786" s="1174"/>
    </row>
    <row r="787" spans="1:19" s="3" customFormat="1" ht="12" hidden="1" x14ac:dyDescent="0.2">
      <c r="A787" s="1587" t="s">
        <v>627</v>
      </c>
      <c r="B787" s="1587"/>
      <c r="C787" s="1587"/>
      <c r="D787" s="1587"/>
      <c r="E787" s="1099"/>
      <c r="F787" s="1099"/>
      <c r="G787" s="1099"/>
      <c r="H787" s="1099"/>
      <c r="I787" s="1099"/>
      <c r="J787" s="1099"/>
      <c r="K787" s="1099"/>
      <c r="L787" s="1099"/>
      <c r="M787" s="1099"/>
      <c r="N787" s="1099"/>
      <c r="O787" s="1099"/>
      <c r="P787" s="1099"/>
      <c r="Q787" s="1099"/>
      <c r="S787" s="1174"/>
    </row>
    <row r="788" spans="1:19" s="3" customFormat="1" ht="12" hidden="1" customHeight="1" x14ac:dyDescent="0.2">
      <c r="A788" s="1603" t="s">
        <v>28625</v>
      </c>
      <c r="B788" s="1603"/>
      <c r="C788" s="1603"/>
      <c r="D788" s="1603"/>
      <c r="E788" s="1099"/>
      <c r="F788" s="1099"/>
      <c r="G788" s="1099"/>
      <c r="H788" s="1099"/>
      <c r="I788" s="1099"/>
      <c r="J788" s="1099"/>
      <c r="K788" s="1099"/>
      <c r="L788" s="1099"/>
      <c r="M788" s="1099"/>
      <c r="N788" s="1099"/>
      <c r="O788" s="1099"/>
      <c r="P788" s="1099"/>
      <c r="Q788" s="1099"/>
      <c r="S788" s="1174"/>
    </row>
    <row r="789" spans="1:19" s="3" customFormat="1" ht="12" hidden="1" x14ac:dyDescent="0.2">
      <c r="A789" s="1603" t="s">
        <v>28534</v>
      </c>
      <c r="B789" s="1603"/>
      <c r="C789" s="1603"/>
      <c r="D789" s="1603"/>
      <c r="E789" s="1099"/>
      <c r="F789" s="1099"/>
      <c r="G789" s="1099"/>
      <c r="H789" s="1099"/>
      <c r="I789" s="1099"/>
      <c r="J789" s="1099"/>
      <c r="K789" s="1099"/>
      <c r="L789" s="1099"/>
      <c r="M789" s="1099"/>
      <c r="N789" s="1099"/>
      <c r="O789" s="1099"/>
      <c r="P789" s="1099"/>
      <c r="Q789" s="1099"/>
      <c r="S789" s="1174"/>
    </row>
    <row r="790" spans="1:19" s="3" customFormat="1" ht="12" hidden="1" x14ac:dyDescent="0.2">
      <c r="S790" s="1174"/>
    </row>
    <row r="791" spans="1:19" s="3" customFormat="1" ht="12" hidden="1" x14ac:dyDescent="0.2">
      <c r="S791" s="1174"/>
    </row>
    <row r="792" spans="1:19" s="3" customFormat="1" ht="12" hidden="1" x14ac:dyDescent="0.2">
      <c r="A792" s="1177"/>
      <c r="B792" s="1177"/>
      <c r="C792" s="1177"/>
      <c r="D792" s="1177"/>
      <c r="S792" s="1174"/>
    </row>
    <row r="793" spans="1:19" s="3" customFormat="1" ht="24.75" hidden="1" customHeight="1" x14ac:dyDescent="0.2">
      <c r="A793" s="1176" t="s">
        <v>28533</v>
      </c>
      <c r="B793" s="1604" t="s">
        <v>28627</v>
      </c>
      <c r="C793" s="1604"/>
      <c r="D793" s="1604"/>
      <c r="E793" s="254"/>
      <c r="F793" s="254"/>
      <c r="G793" s="254"/>
      <c r="H793" s="254"/>
      <c r="I793" s="254"/>
      <c r="J793" s="254"/>
      <c r="K793" s="254"/>
      <c r="S793" s="1174"/>
    </row>
    <row r="794" spans="1:19" s="3" customFormat="1" ht="27" hidden="1" customHeight="1" x14ac:dyDescent="0.2">
      <c r="A794" s="1175" t="s">
        <v>28532</v>
      </c>
      <c r="B794" s="1588" t="s">
        <v>28540</v>
      </c>
      <c r="C794" s="1588"/>
      <c r="D794" s="1588"/>
      <c r="E794" s="1092"/>
      <c r="F794" s="1092"/>
      <c r="G794" s="1092"/>
      <c r="H794" s="1092"/>
      <c r="I794" s="1092"/>
      <c r="J794" s="1092"/>
      <c r="K794" s="1092"/>
      <c r="S794" s="1174"/>
    </row>
    <row r="795" spans="1:19" s="1173" customFormat="1" ht="28.35" hidden="1" customHeight="1" x14ac:dyDescent="0.2">
      <c r="A795" s="1170" t="s">
        <v>28623</v>
      </c>
      <c r="B795" s="1090">
        <v>2019</v>
      </c>
      <c r="C795" s="1090">
        <v>2020</v>
      </c>
      <c r="D795" s="1090">
        <v>2021</v>
      </c>
    </row>
    <row r="796" spans="1:19" s="1172" customFormat="1" hidden="1" x14ac:dyDescent="0.2">
      <c r="A796" s="1169" t="s">
        <v>28620</v>
      </c>
      <c r="B796" s="1169"/>
      <c r="C796" s="1169"/>
      <c r="D796" s="1169"/>
    </row>
    <row r="797" spans="1:19" s="1172" customFormat="1" hidden="1" x14ac:dyDescent="0.2">
      <c r="A797" s="1169" t="s">
        <v>28619</v>
      </c>
      <c r="B797" s="1169"/>
      <c r="C797" s="1169"/>
      <c r="D797" s="1169"/>
    </row>
    <row r="798" spans="1:19" s="1172" customFormat="1" hidden="1" x14ac:dyDescent="0.2">
      <c r="A798" s="1169" t="s">
        <v>28618</v>
      </c>
      <c r="B798" s="1169"/>
      <c r="C798" s="1169"/>
      <c r="D798" s="1169"/>
    </row>
    <row r="799" spans="1:19" s="1171" customFormat="1" ht="22.5" hidden="1" customHeight="1" x14ac:dyDescent="0.2">
      <c r="A799" s="1167" t="s">
        <v>29071</v>
      </c>
      <c r="B799" s="1178"/>
      <c r="C799" s="1178"/>
      <c r="D799" s="1178"/>
    </row>
    <row r="800" spans="1:19" hidden="1" x14ac:dyDescent="0.2">
      <c r="A800" s="1121"/>
    </row>
    <row r="801" spans="1:4" hidden="1" x14ac:dyDescent="0.2">
      <c r="A801" s="1121"/>
    </row>
    <row r="802" spans="1:4" ht="25.5" hidden="1" x14ac:dyDescent="0.2">
      <c r="A802" s="1170" t="s">
        <v>28622</v>
      </c>
      <c r="B802" s="1090">
        <v>2019</v>
      </c>
      <c r="C802" s="1090" t="s">
        <v>28527</v>
      </c>
      <c r="D802" s="1090" t="s">
        <v>28526</v>
      </c>
    </row>
    <row r="803" spans="1:4" hidden="1" x14ac:dyDescent="0.2">
      <c r="A803" s="1169" t="s">
        <v>28620</v>
      </c>
      <c r="B803" s="1168"/>
      <c r="C803" s="1168"/>
      <c r="D803" s="1168"/>
    </row>
    <row r="804" spans="1:4" hidden="1" x14ac:dyDescent="0.2">
      <c r="A804" s="1169" t="s">
        <v>28619</v>
      </c>
      <c r="B804" s="1168"/>
      <c r="C804" s="1168"/>
      <c r="D804" s="1168"/>
    </row>
    <row r="805" spans="1:4" hidden="1" x14ac:dyDescent="0.2">
      <c r="A805" s="1169" t="s">
        <v>28618</v>
      </c>
      <c r="B805" s="1168"/>
      <c r="C805" s="1168"/>
      <c r="D805" s="1168"/>
    </row>
    <row r="806" spans="1:4" hidden="1" x14ac:dyDescent="0.2">
      <c r="A806" s="1167" t="s">
        <v>29071</v>
      </c>
      <c r="B806" s="1166"/>
      <c r="C806" s="1166"/>
      <c r="D806" s="1166"/>
    </row>
    <row r="807" spans="1:4" hidden="1" x14ac:dyDescent="0.2">
      <c r="A807" s="1121"/>
    </row>
    <row r="808" spans="1:4" hidden="1" x14ac:dyDescent="0.2">
      <c r="A808" s="1121"/>
    </row>
    <row r="809" spans="1:4" ht="25.5" hidden="1" x14ac:dyDescent="0.2">
      <c r="A809" s="1170" t="s">
        <v>28621</v>
      </c>
      <c r="B809" s="1090">
        <v>2019</v>
      </c>
      <c r="C809" s="1090" t="s">
        <v>28527</v>
      </c>
      <c r="D809" s="1090" t="s">
        <v>28526</v>
      </c>
    </row>
    <row r="810" spans="1:4" hidden="1" x14ac:dyDescent="0.2">
      <c r="A810" s="1169" t="s">
        <v>28620</v>
      </c>
      <c r="B810" s="1168"/>
      <c r="C810" s="1168"/>
      <c r="D810" s="1168"/>
    </row>
    <row r="811" spans="1:4" hidden="1" x14ac:dyDescent="0.2">
      <c r="A811" s="1169" t="s">
        <v>28619</v>
      </c>
      <c r="B811" s="1168"/>
      <c r="C811" s="1168"/>
      <c r="D811" s="1168"/>
    </row>
    <row r="812" spans="1:4" hidden="1" x14ac:dyDescent="0.2">
      <c r="A812" s="1169" t="s">
        <v>28618</v>
      </c>
      <c r="B812" s="1168"/>
      <c r="C812" s="1168"/>
      <c r="D812" s="1168"/>
    </row>
    <row r="813" spans="1:4" hidden="1" x14ac:dyDescent="0.2">
      <c r="A813" s="1167" t="s">
        <v>29071</v>
      </c>
      <c r="B813" s="1166"/>
      <c r="C813" s="1166"/>
      <c r="D813" s="1166"/>
    </row>
    <row r="814" spans="1:4" hidden="1" x14ac:dyDescent="0.2">
      <c r="A814" s="1121" t="s">
        <v>28522</v>
      </c>
    </row>
    <row r="815" spans="1:4" hidden="1" x14ac:dyDescent="0.2">
      <c r="A815" s="1121" t="s">
        <v>28521</v>
      </c>
    </row>
    <row r="816" spans="1:4" hidden="1" x14ac:dyDescent="0.2"/>
    <row r="817" spans="1:19" hidden="1" x14ac:dyDescent="0.2"/>
    <row r="818" spans="1:19" s="3" customFormat="1" ht="12" hidden="1" x14ac:dyDescent="0.2">
      <c r="A818" s="3" t="s">
        <v>28538</v>
      </c>
      <c r="S818" s="1174"/>
    </row>
    <row r="819" spans="1:19" s="3" customFormat="1" ht="12" hidden="1" x14ac:dyDescent="0.2">
      <c r="A819" s="3" t="s">
        <v>28537</v>
      </c>
      <c r="S819" s="1174"/>
    </row>
    <row r="820" spans="1:19" s="3" customFormat="1" ht="12" hidden="1" x14ac:dyDescent="0.2">
      <c r="S820" s="1174"/>
    </row>
    <row r="821" spans="1:19" s="3" customFormat="1" ht="12" hidden="1" x14ac:dyDescent="0.2">
      <c r="S821" s="1174"/>
    </row>
    <row r="822" spans="1:19" s="3" customFormat="1" ht="12" hidden="1" x14ac:dyDescent="0.2">
      <c r="S822" s="1174"/>
    </row>
    <row r="823" spans="1:19" s="3" customFormat="1" ht="12" hidden="1" x14ac:dyDescent="0.2">
      <c r="A823" s="1587" t="s">
        <v>28626</v>
      </c>
      <c r="B823" s="1587"/>
      <c r="C823" s="1587"/>
      <c r="D823" s="1587"/>
      <c r="E823" s="1099"/>
      <c r="F823" s="1099"/>
      <c r="G823" s="1099"/>
      <c r="H823" s="1099"/>
      <c r="I823" s="1099"/>
      <c r="J823" s="1099"/>
      <c r="K823" s="1099"/>
      <c r="L823" s="1099"/>
      <c r="M823" s="1099"/>
      <c r="N823" s="1099"/>
      <c r="O823" s="1099"/>
      <c r="P823" s="1099"/>
      <c r="Q823" s="1099"/>
      <c r="S823" s="1174"/>
    </row>
    <row r="824" spans="1:19" s="3" customFormat="1" ht="12" hidden="1" x14ac:dyDescent="0.2">
      <c r="A824" s="1587" t="s">
        <v>627</v>
      </c>
      <c r="B824" s="1587"/>
      <c r="C824" s="1587"/>
      <c r="D824" s="1587"/>
      <c r="E824" s="1099"/>
      <c r="F824" s="1099"/>
      <c r="G824" s="1099"/>
      <c r="H824" s="1099"/>
      <c r="I824" s="1099"/>
      <c r="J824" s="1099"/>
      <c r="K824" s="1099"/>
      <c r="L824" s="1099"/>
      <c r="M824" s="1099"/>
      <c r="N824" s="1099"/>
      <c r="O824" s="1099"/>
      <c r="P824" s="1099"/>
      <c r="Q824" s="1099"/>
      <c r="S824" s="1174"/>
    </row>
    <row r="825" spans="1:19" s="3" customFormat="1" ht="12" hidden="1" customHeight="1" x14ac:dyDescent="0.2">
      <c r="A825" s="1603" t="s">
        <v>28625</v>
      </c>
      <c r="B825" s="1603"/>
      <c r="C825" s="1603"/>
      <c r="D825" s="1603"/>
      <c r="E825" s="1099"/>
      <c r="F825" s="1099"/>
      <c r="G825" s="1099"/>
      <c r="H825" s="1099"/>
      <c r="I825" s="1099"/>
      <c r="J825" s="1099"/>
      <c r="K825" s="1099"/>
      <c r="L825" s="1099"/>
      <c r="M825" s="1099"/>
      <c r="N825" s="1099"/>
      <c r="O825" s="1099"/>
      <c r="P825" s="1099"/>
      <c r="Q825" s="1099"/>
      <c r="S825" s="1174"/>
    </row>
    <row r="826" spans="1:19" s="3" customFormat="1" ht="12" hidden="1" x14ac:dyDescent="0.2">
      <c r="A826" s="1603" t="s">
        <v>28534</v>
      </c>
      <c r="B826" s="1603"/>
      <c r="C826" s="1603"/>
      <c r="D826" s="1603"/>
      <c r="E826" s="1099"/>
      <c r="F826" s="1099"/>
      <c r="G826" s="1099"/>
      <c r="H826" s="1099"/>
      <c r="I826" s="1099"/>
      <c r="J826" s="1099"/>
      <c r="K826" s="1099"/>
      <c r="L826" s="1099"/>
      <c r="M826" s="1099"/>
      <c r="N826" s="1099"/>
      <c r="O826" s="1099"/>
      <c r="P826" s="1099"/>
      <c r="Q826" s="1099"/>
      <c r="S826" s="1174"/>
    </row>
    <row r="827" spans="1:19" s="3" customFormat="1" ht="12" hidden="1" x14ac:dyDescent="0.2">
      <c r="S827" s="1174"/>
    </row>
    <row r="828" spans="1:19" s="3" customFormat="1" ht="12" hidden="1" x14ac:dyDescent="0.2">
      <c r="S828" s="1174"/>
    </row>
    <row r="829" spans="1:19" s="3" customFormat="1" ht="12" hidden="1" x14ac:dyDescent="0.2">
      <c r="A829" s="1177"/>
      <c r="B829" s="1177"/>
      <c r="C829" s="1177"/>
      <c r="D829" s="1177"/>
      <c r="S829" s="1174"/>
    </row>
    <row r="830" spans="1:19" s="3" customFormat="1" ht="24.75" hidden="1" customHeight="1" x14ac:dyDescent="0.2">
      <c r="A830" s="1176" t="s">
        <v>28533</v>
      </c>
      <c r="B830" s="1604" t="s">
        <v>28627</v>
      </c>
      <c r="C830" s="1604"/>
      <c r="D830" s="1604"/>
      <c r="E830" s="254"/>
      <c r="F830" s="254"/>
      <c r="G830" s="254"/>
      <c r="H830" s="254"/>
      <c r="I830" s="254"/>
      <c r="J830" s="254"/>
      <c r="K830" s="254"/>
      <c r="S830" s="1174"/>
    </row>
    <row r="831" spans="1:19" s="3" customFormat="1" ht="18" hidden="1" customHeight="1" x14ac:dyDescent="0.2">
      <c r="A831" s="1175" t="s">
        <v>28532</v>
      </c>
      <c r="B831" s="1588" t="s">
        <v>28539</v>
      </c>
      <c r="C831" s="1588"/>
      <c r="D831" s="1588"/>
      <c r="E831" s="1092"/>
      <c r="F831" s="1092"/>
      <c r="G831" s="1092"/>
      <c r="H831" s="1092"/>
      <c r="I831" s="1092"/>
      <c r="J831" s="1092"/>
      <c r="K831" s="1092"/>
      <c r="S831" s="1174"/>
    </row>
    <row r="832" spans="1:19" s="1173" customFormat="1" ht="28.35" hidden="1" customHeight="1" x14ac:dyDescent="0.2">
      <c r="A832" s="1170" t="s">
        <v>28623</v>
      </c>
      <c r="B832" s="1090">
        <v>2019</v>
      </c>
      <c r="C832" s="1090">
        <v>2020</v>
      </c>
      <c r="D832" s="1090">
        <v>2021</v>
      </c>
    </row>
    <row r="833" spans="1:4" s="1172" customFormat="1" hidden="1" x14ac:dyDescent="0.2">
      <c r="A833" s="1169" t="s">
        <v>28620</v>
      </c>
      <c r="B833" s="1169"/>
      <c r="C833" s="1169"/>
      <c r="D833" s="1169"/>
    </row>
    <row r="834" spans="1:4" s="1172" customFormat="1" hidden="1" x14ac:dyDescent="0.2">
      <c r="A834" s="1169" t="s">
        <v>28619</v>
      </c>
      <c r="B834" s="1169"/>
      <c r="C834" s="1169"/>
      <c r="D834" s="1169"/>
    </row>
    <row r="835" spans="1:4" s="1172" customFormat="1" hidden="1" x14ac:dyDescent="0.2">
      <c r="A835" s="1169" t="s">
        <v>28618</v>
      </c>
      <c r="B835" s="1169"/>
      <c r="C835" s="1169"/>
      <c r="D835" s="1169"/>
    </row>
    <row r="836" spans="1:4" s="1171" customFormat="1" ht="22.5" hidden="1" customHeight="1" x14ac:dyDescent="0.2">
      <c r="A836" s="1167" t="s">
        <v>29071</v>
      </c>
      <c r="B836" s="1178"/>
      <c r="C836" s="1178"/>
      <c r="D836" s="1178"/>
    </row>
    <row r="837" spans="1:4" hidden="1" x14ac:dyDescent="0.2">
      <c r="A837" s="1121"/>
    </row>
    <row r="838" spans="1:4" hidden="1" x14ac:dyDescent="0.2">
      <c r="A838" s="1121"/>
    </row>
    <row r="839" spans="1:4" ht="25.5" hidden="1" x14ac:dyDescent="0.2">
      <c r="A839" s="1170" t="s">
        <v>28622</v>
      </c>
      <c r="B839" s="1090">
        <v>2019</v>
      </c>
      <c r="C839" s="1090" t="s">
        <v>28527</v>
      </c>
      <c r="D839" s="1090" t="s">
        <v>28526</v>
      </c>
    </row>
    <row r="840" spans="1:4" hidden="1" x14ac:dyDescent="0.2">
      <c r="A840" s="1169" t="s">
        <v>28620</v>
      </c>
      <c r="B840" s="1168"/>
      <c r="C840" s="1168"/>
      <c r="D840" s="1168"/>
    </row>
    <row r="841" spans="1:4" hidden="1" x14ac:dyDescent="0.2">
      <c r="A841" s="1169" t="s">
        <v>28619</v>
      </c>
      <c r="B841" s="1168"/>
      <c r="C841" s="1168"/>
      <c r="D841" s="1168"/>
    </row>
    <row r="842" spans="1:4" hidden="1" x14ac:dyDescent="0.2">
      <c r="A842" s="1169" t="s">
        <v>28618</v>
      </c>
      <c r="B842" s="1168"/>
      <c r="C842" s="1168"/>
      <c r="D842" s="1168"/>
    </row>
    <row r="843" spans="1:4" hidden="1" x14ac:dyDescent="0.2">
      <c r="A843" s="1167" t="s">
        <v>29071</v>
      </c>
      <c r="B843" s="1166"/>
      <c r="C843" s="1166"/>
      <c r="D843" s="1166"/>
    </row>
    <row r="844" spans="1:4" hidden="1" x14ac:dyDescent="0.2">
      <c r="A844" s="1121"/>
    </row>
    <row r="845" spans="1:4" hidden="1" x14ac:dyDescent="0.2">
      <c r="A845" s="1121"/>
    </row>
    <row r="846" spans="1:4" ht="25.5" hidden="1" x14ac:dyDescent="0.2">
      <c r="A846" s="1170" t="s">
        <v>28621</v>
      </c>
      <c r="B846" s="1090">
        <v>2019</v>
      </c>
      <c r="C846" s="1090" t="s">
        <v>28527</v>
      </c>
      <c r="D846" s="1090" t="s">
        <v>28526</v>
      </c>
    </row>
    <row r="847" spans="1:4" hidden="1" x14ac:dyDescent="0.2">
      <c r="A847" s="1169" t="s">
        <v>28620</v>
      </c>
      <c r="B847" s="1168"/>
      <c r="C847" s="1168"/>
      <c r="D847" s="1168"/>
    </row>
    <row r="848" spans="1:4" hidden="1" x14ac:dyDescent="0.2">
      <c r="A848" s="1169" t="s">
        <v>28619</v>
      </c>
      <c r="B848" s="1168"/>
      <c r="C848" s="1168"/>
      <c r="D848" s="1168"/>
    </row>
    <row r="849" spans="1:19" hidden="1" x14ac:dyDescent="0.2">
      <c r="A849" s="1169" t="s">
        <v>28618</v>
      </c>
      <c r="B849" s="1168"/>
      <c r="C849" s="1168"/>
      <c r="D849" s="1168"/>
    </row>
    <row r="850" spans="1:19" hidden="1" x14ac:dyDescent="0.2">
      <c r="A850" s="1167" t="s">
        <v>29071</v>
      </c>
      <c r="B850" s="1166"/>
      <c r="C850" s="1166"/>
      <c r="D850" s="1166"/>
    </row>
    <row r="851" spans="1:19" hidden="1" x14ac:dyDescent="0.2">
      <c r="A851" s="1121" t="s">
        <v>28522</v>
      </c>
    </row>
    <row r="852" spans="1:19" hidden="1" x14ac:dyDescent="0.2">
      <c r="A852" s="1121" t="s">
        <v>28521</v>
      </c>
    </row>
    <row r="853" spans="1:19" hidden="1" x14ac:dyDescent="0.2"/>
    <row r="854" spans="1:19" hidden="1" x14ac:dyDescent="0.2"/>
    <row r="855" spans="1:19" s="3" customFormat="1" ht="12" hidden="1" x14ac:dyDescent="0.2">
      <c r="A855" s="3" t="s">
        <v>28538</v>
      </c>
      <c r="S855" s="1174"/>
    </row>
    <row r="856" spans="1:19" s="3" customFormat="1" ht="12" hidden="1" x14ac:dyDescent="0.2">
      <c r="A856" s="3" t="s">
        <v>28537</v>
      </c>
      <c r="S856" s="1174"/>
    </row>
    <row r="857" spans="1:19" s="3" customFormat="1" ht="12" hidden="1" x14ac:dyDescent="0.2">
      <c r="S857" s="1174"/>
    </row>
    <row r="858" spans="1:19" s="3" customFormat="1" ht="12" hidden="1" x14ac:dyDescent="0.2">
      <c r="S858" s="1174"/>
    </row>
    <row r="859" spans="1:19" s="3" customFormat="1" ht="12" hidden="1" x14ac:dyDescent="0.2">
      <c r="S859" s="1174"/>
    </row>
    <row r="860" spans="1:19" s="3" customFormat="1" ht="12" hidden="1" x14ac:dyDescent="0.2">
      <c r="A860" s="1587" t="s">
        <v>28626</v>
      </c>
      <c r="B860" s="1587"/>
      <c r="C860" s="1587"/>
      <c r="D860" s="1587"/>
      <c r="E860" s="1099"/>
      <c r="F860" s="1099"/>
      <c r="G860" s="1099"/>
      <c r="H860" s="1099"/>
      <c r="I860" s="1099"/>
      <c r="J860" s="1099"/>
      <c r="K860" s="1099"/>
      <c r="L860" s="1099"/>
      <c r="M860" s="1099"/>
      <c r="N860" s="1099"/>
      <c r="O860" s="1099"/>
      <c r="P860" s="1099"/>
      <c r="Q860" s="1099"/>
      <c r="S860" s="1174"/>
    </row>
    <row r="861" spans="1:19" s="3" customFormat="1" ht="12" hidden="1" x14ac:dyDescent="0.2">
      <c r="A861" s="1587" t="s">
        <v>627</v>
      </c>
      <c r="B861" s="1587"/>
      <c r="C861" s="1587"/>
      <c r="D861" s="1587"/>
      <c r="E861" s="1099"/>
      <c r="F861" s="1099"/>
      <c r="G861" s="1099"/>
      <c r="H861" s="1099"/>
      <c r="I861" s="1099"/>
      <c r="J861" s="1099"/>
      <c r="K861" s="1099"/>
      <c r="L861" s="1099"/>
      <c r="M861" s="1099"/>
      <c r="N861" s="1099"/>
      <c r="O861" s="1099"/>
      <c r="P861" s="1099"/>
      <c r="Q861" s="1099"/>
      <c r="S861" s="1174"/>
    </row>
    <row r="862" spans="1:19" s="3" customFormat="1" ht="12" hidden="1" customHeight="1" x14ac:dyDescent="0.2">
      <c r="A862" s="1603" t="s">
        <v>28625</v>
      </c>
      <c r="B862" s="1603"/>
      <c r="C862" s="1603"/>
      <c r="D862" s="1603"/>
      <c r="E862" s="1099"/>
      <c r="F862" s="1099"/>
      <c r="G862" s="1099"/>
      <c r="H862" s="1099"/>
      <c r="I862" s="1099"/>
      <c r="J862" s="1099"/>
      <c r="K862" s="1099"/>
      <c r="L862" s="1099"/>
      <c r="M862" s="1099"/>
      <c r="N862" s="1099"/>
      <c r="O862" s="1099"/>
      <c r="P862" s="1099"/>
      <c r="Q862" s="1099"/>
      <c r="S862" s="1174"/>
    </row>
    <row r="863" spans="1:19" s="3" customFormat="1" ht="12" hidden="1" x14ac:dyDescent="0.2">
      <c r="A863" s="1603" t="s">
        <v>28534</v>
      </c>
      <c r="B863" s="1603"/>
      <c r="C863" s="1603"/>
      <c r="D863" s="1603"/>
      <c r="E863" s="1099"/>
      <c r="F863" s="1099"/>
      <c r="G863" s="1099"/>
      <c r="H863" s="1099"/>
      <c r="I863" s="1099"/>
      <c r="J863" s="1099"/>
      <c r="K863" s="1099"/>
      <c r="L863" s="1099"/>
      <c r="M863" s="1099"/>
      <c r="N863" s="1099"/>
      <c r="O863" s="1099"/>
      <c r="P863" s="1099"/>
      <c r="Q863" s="1099"/>
      <c r="S863" s="1174"/>
    </row>
    <row r="864" spans="1:19" s="3" customFormat="1" ht="12" hidden="1" x14ac:dyDescent="0.2">
      <c r="S864" s="1174"/>
    </row>
    <row r="865" spans="1:19" s="3" customFormat="1" ht="12" hidden="1" x14ac:dyDescent="0.2">
      <c r="S865" s="1174"/>
    </row>
    <row r="866" spans="1:19" s="3" customFormat="1" ht="12" hidden="1" x14ac:dyDescent="0.2">
      <c r="A866" s="1177"/>
      <c r="B866" s="1177"/>
      <c r="C866" s="1177"/>
      <c r="D866" s="1177"/>
      <c r="S866" s="1174"/>
    </row>
    <row r="867" spans="1:19" s="3" customFormat="1" ht="24.75" hidden="1" customHeight="1" x14ac:dyDescent="0.2">
      <c r="A867" s="1176" t="s">
        <v>28533</v>
      </c>
      <c r="B867" s="1604" t="s">
        <v>28627</v>
      </c>
      <c r="C867" s="1604"/>
      <c r="D867" s="1604"/>
      <c r="E867" s="254"/>
      <c r="F867" s="254"/>
      <c r="G867" s="254"/>
      <c r="H867" s="254"/>
      <c r="I867" s="254"/>
      <c r="J867" s="254"/>
      <c r="K867" s="254"/>
      <c r="S867" s="1174"/>
    </row>
    <row r="868" spans="1:19" s="3" customFormat="1" ht="18" hidden="1" customHeight="1" x14ac:dyDescent="0.2">
      <c r="A868" s="1175" t="s">
        <v>28532</v>
      </c>
      <c r="B868" s="1588" t="s">
        <v>28543</v>
      </c>
      <c r="C868" s="1588"/>
      <c r="D868" s="1588"/>
      <c r="E868" s="1092"/>
      <c r="F868" s="1092"/>
      <c r="G868" s="1092"/>
      <c r="H868" s="1092"/>
      <c r="I868" s="1092"/>
      <c r="J868" s="1092"/>
      <c r="K868" s="1092"/>
      <c r="S868" s="1174"/>
    </row>
    <row r="869" spans="1:19" s="1173" customFormat="1" ht="28.35" hidden="1" customHeight="1" x14ac:dyDescent="0.2">
      <c r="A869" s="1170" t="s">
        <v>28623</v>
      </c>
      <c r="B869" s="1090">
        <v>2019</v>
      </c>
      <c r="C869" s="1090">
        <v>2020</v>
      </c>
      <c r="D869" s="1090">
        <v>2021</v>
      </c>
    </row>
    <row r="870" spans="1:19" s="1172" customFormat="1" hidden="1" x14ac:dyDescent="0.2">
      <c r="A870" s="1169" t="s">
        <v>28620</v>
      </c>
      <c r="B870" s="1169"/>
      <c r="C870" s="1169"/>
      <c r="D870" s="1169"/>
    </row>
    <row r="871" spans="1:19" s="1172" customFormat="1" hidden="1" x14ac:dyDescent="0.2">
      <c r="A871" s="1169" t="s">
        <v>28619</v>
      </c>
      <c r="B871" s="1169"/>
      <c r="C871" s="1169"/>
      <c r="D871" s="1169"/>
    </row>
    <row r="872" spans="1:19" s="1172" customFormat="1" hidden="1" x14ac:dyDescent="0.2">
      <c r="A872" s="1169" t="s">
        <v>28618</v>
      </c>
      <c r="B872" s="1169"/>
      <c r="C872" s="1169"/>
      <c r="D872" s="1169"/>
    </row>
    <row r="873" spans="1:19" s="1171" customFormat="1" ht="16.5" hidden="1" customHeight="1" x14ac:dyDescent="0.2">
      <c r="A873" s="1167" t="s">
        <v>29071</v>
      </c>
      <c r="B873" s="1178"/>
      <c r="C873" s="1178"/>
      <c r="D873" s="1178"/>
    </row>
    <row r="874" spans="1:19" hidden="1" x14ac:dyDescent="0.2">
      <c r="A874" s="1121"/>
    </row>
    <row r="875" spans="1:19" hidden="1" x14ac:dyDescent="0.2">
      <c r="A875" s="1121"/>
    </row>
    <row r="876" spans="1:19" ht="25.5" hidden="1" x14ac:dyDescent="0.2">
      <c r="A876" s="1170" t="s">
        <v>28622</v>
      </c>
      <c r="B876" s="1090">
        <v>2019</v>
      </c>
      <c r="C876" s="1090" t="s">
        <v>28527</v>
      </c>
      <c r="D876" s="1090" t="s">
        <v>28526</v>
      </c>
    </row>
    <row r="877" spans="1:19" hidden="1" x14ac:dyDescent="0.2">
      <c r="A877" s="1169" t="s">
        <v>28620</v>
      </c>
      <c r="B877" s="1168"/>
      <c r="C877" s="1168"/>
      <c r="D877" s="1168"/>
    </row>
    <row r="878" spans="1:19" hidden="1" x14ac:dyDescent="0.2">
      <c r="A878" s="1169" t="s">
        <v>28619</v>
      </c>
      <c r="B878" s="1168"/>
      <c r="C878" s="1168"/>
      <c r="D878" s="1168"/>
    </row>
    <row r="879" spans="1:19" hidden="1" x14ac:dyDescent="0.2">
      <c r="A879" s="1169" t="s">
        <v>28618</v>
      </c>
      <c r="B879" s="1168"/>
      <c r="C879" s="1168"/>
      <c r="D879" s="1168"/>
    </row>
    <row r="880" spans="1:19" hidden="1" x14ac:dyDescent="0.2">
      <c r="A880" s="1167" t="s">
        <v>29071</v>
      </c>
      <c r="B880" s="1166"/>
      <c r="C880" s="1166"/>
      <c r="D880" s="1166"/>
    </row>
    <row r="881" spans="1:19" hidden="1" x14ac:dyDescent="0.2">
      <c r="A881" s="1121"/>
    </row>
    <row r="882" spans="1:19" hidden="1" x14ac:dyDescent="0.2">
      <c r="A882" s="1121"/>
    </row>
    <row r="883" spans="1:19" ht="25.5" hidden="1" x14ac:dyDescent="0.2">
      <c r="A883" s="1170" t="s">
        <v>28621</v>
      </c>
      <c r="B883" s="1090">
        <v>2019</v>
      </c>
      <c r="C883" s="1090" t="s">
        <v>28527</v>
      </c>
      <c r="D883" s="1090" t="s">
        <v>28526</v>
      </c>
    </row>
    <row r="884" spans="1:19" hidden="1" x14ac:dyDescent="0.2">
      <c r="A884" s="1169" t="s">
        <v>28620</v>
      </c>
      <c r="B884" s="1168"/>
      <c r="C884" s="1168"/>
      <c r="D884" s="1168"/>
    </row>
    <row r="885" spans="1:19" hidden="1" x14ac:dyDescent="0.2">
      <c r="A885" s="1169" t="s">
        <v>28619</v>
      </c>
      <c r="B885" s="1168"/>
      <c r="C885" s="1168"/>
      <c r="D885" s="1168"/>
    </row>
    <row r="886" spans="1:19" hidden="1" x14ac:dyDescent="0.2">
      <c r="A886" s="1169" t="s">
        <v>28618</v>
      </c>
      <c r="B886" s="1168"/>
      <c r="C886" s="1168"/>
      <c r="D886" s="1168"/>
    </row>
    <row r="887" spans="1:19" hidden="1" x14ac:dyDescent="0.2">
      <c r="A887" s="1167" t="s">
        <v>29071</v>
      </c>
      <c r="B887" s="1166"/>
      <c r="C887" s="1166"/>
      <c r="D887" s="1166"/>
    </row>
    <row r="888" spans="1:19" hidden="1" x14ac:dyDescent="0.2">
      <c r="A888" s="1121" t="s">
        <v>28522</v>
      </c>
    </row>
    <row r="889" spans="1:19" hidden="1" x14ac:dyDescent="0.2">
      <c r="A889" s="1121" t="s">
        <v>28521</v>
      </c>
    </row>
    <row r="892" spans="1:19" s="3" customFormat="1" ht="12" x14ac:dyDescent="0.2">
      <c r="A892" s="3" t="s">
        <v>28538</v>
      </c>
      <c r="S892" s="1174"/>
    </row>
    <row r="893" spans="1:19" s="3" customFormat="1" ht="12" x14ac:dyDescent="0.2">
      <c r="A893" s="3" t="s">
        <v>28537</v>
      </c>
      <c r="S893" s="1174"/>
    </row>
    <row r="894" spans="1:19" s="3" customFormat="1" ht="12" x14ac:dyDescent="0.2">
      <c r="S894" s="1174"/>
    </row>
    <row r="895" spans="1:19" s="3" customFormat="1" ht="12" x14ac:dyDescent="0.2">
      <c r="S895" s="1174"/>
    </row>
    <row r="896" spans="1:19" s="3" customFormat="1" ht="12" x14ac:dyDescent="0.2">
      <c r="S896" s="1174"/>
    </row>
    <row r="897" spans="1:19" s="3" customFormat="1" ht="12" x14ac:dyDescent="0.2">
      <c r="A897" s="1587" t="s">
        <v>28626</v>
      </c>
      <c r="B897" s="1587"/>
      <c r="C897" s="1587"/>
      <c r="D897" s="1587"/>
      <c r="E897" s="1099"/>
      <c r="F897" s="1099"/>
      <c r="G897" s="1099"/>
      <c r="H897" s="1099"/>
      <c r="I897" s="1099"/>
      <c r="J897" s="1099"/>
      <c r="K897" s="1099"/>
      <c r="L897" s="1099"/>
      <c r="M897" s="1099"/>
      <c r="N897" s="1099"/>
      <c r="O897" s="1099"/>
      <c r="P897" s="1099"/>
      <c r="Q897" s="1099"/>
      <c r="S897" s="1174"/>
    </row>
    <row r="898" spans="1:19" s="3" customFormat="1" ht="12" x14ac:dyDescent="0.2">
      <c r="A898" s="1587" t="s">
        <v>627</v>
      </c>
      <c r="B898" s="1587"/>
      <c r="C898" s="1587"/>
      <c r="D898" s="1587"/>
      <c r="E898" s="1099"/>
      <c r="F898" s="1099"/>
      <c r="G898" s="1099"/>
      <c r="H898" s="1099"/>
      <c r="I898" s="1099"/>
      <c r="J898" s="1099"/>
      <c r="K898" s="1099"/>
      <c r="L898" s="1099"/>
      <c r="M898" s="1099"/>
      <c r="N898" s="1099"/>
      <c r="O898" s="1099"/>
      <c r="P898" s="1099"/>
      <c r="Q898" s="1099"/>
      <c r="S898" s="1174"/>
    </row>
    <row r="899" spans="1:19" s="3" customFormat="1" ht="12" customHeight="1" x14ac:dyDescent="0.2">
      <c r="A899" s="1603" t="s">
        <v>28625</v>
      </c>
      <c r="B899" s="1603"/>
      <c r="C899" s="1603"/>
      <c r="D899" s="1603"/>
      <c r="E899" s="1099"/>
      <c r="F899" s="1099"/>
      <c r="G899" s="1099"/>
      <c r="H899" s="1099"/>
      <c r="I899" s="1099"/>
      <c r="J899" s="1099"/>
      <c r="K899" s="1099"/>
      <c r="L899" s="1099"/>
      <c r="M899" s="1099"/>
      <c r="N899" s="1099"/>
      <c r="O899" s="1099"/>
      <c r="P899" s="1099"/>
      <c r="Q899" s="1099"/>
      <c r="S899" s="1174"/>
    </row>
    <row r="900" spans="1:19" s="3" customFormat="1" ht="12" x14ac:dyDescent="0.2">
      <c r="A900" s="1603" t="s">
        <v>28534</v>
      </c>
      <c r="B900" s="1603"/>
      <c r="C900" s="1603"/>
      <c r="D900" s="1603"/>
      <c r="E900" s="1099"/>
      <c r="F900" s="1099"/>
      <c r="G900" s="1099"/>
      <c r="H900" s="1099"/>
      <c r="I900" s="1099"/>
      <c r="J900" s="1099"/>
      <c r="K900" s="1099"/>
      <c r="L900" s="1099"/>
      <c r="M900" s="1099"/>
      <c r="N900" s="1099"/>
      <c r="O900" s="1099"/>
      <c r="P900" s="1099"/>
      <c r="Q900" s="1099"/>
      <c r="S900" s="1174"/>
    </row>
    <row r="901" spans="1:19" s="3" customFormat="1" ht="12" x14ac:dyDescent="0.2">
      <c r="S901" s="1174"/>
    </row>
    <row r="902" spans="1:19" s="3" customFormat="1" ht="12" x14ac:dyDescent="0.2">
      <c r="S902" s="1174"/>
    </row>
    <row r="903" spans="1:19" s="3" customFormat="1" ht="12" x14ac:dyDescent="0.2">
      <c r="A903" s="1177"/>
      <c r="B903" s="1177"/>
      <c r="C903" s="1177"/>
      <c r="D903" s="1177"/>
      <c r="S903" s="1174"/>
    </row>
    <row r="904" spans="1:19" s="3" customFormat="1" ht="24.75" customHeight="1" x14ac:dyDescent="0.2">
      <c r="A904" s="1176" t="s">
        <v>28533</v>
      </c>
      <c r="B904" s="1604" t="s">
        <v>28624</v>
      </c>
      <c r="C904" s="1604"/>
      <c r="D904" s="1604"/>
      <c r="E904" s="254"/>
      <c r="F904" s="254"/>
      <c r="G904" s="254"/>
      <c r="H904" s="254"/>
      <c r="I904" s="254"/>
      <c r="J904" s="254"/>
      <c r="K904" s="254"/>
      <c r="S904" s="1174"/>
    </row>
    <row r="905" spans="1:19" s="3" customFormat="1" ht="18" customHeight="1" x14ac:dyDescent="0.2">
      <c r="A905" s="1175" t="s">
        <v>28532</v>
      </c>
      <c r="B905" s="1588" t="s">
        <v>28541</v>
      </c>
      <c r="C905" s="1588"/>
      <c r="D905" s="1588"/>
      <c r="E905" s="1092"/>
      <c r="F905" s="1092"/>
      <c r="G905" s="1092"/>
      <c r="H905" s="1092"/>
      <c r="I905" s="1092"/>
      <c r="J905" s="1092"/>
      <c r="K905" s="1092"/>
      <c r="S905" s="1174"/>
    </row>
    <row r="906" spans="1:19" s="1173" customFormat="1" ht="28.35" customHeight="1" x14ac:dyDescent="0.2">
      <c r="A906" s="1170" t="s">
        <v>28623</v>
      </c>
      <c r="B906" s="1090">
        <v>2019</v>
      </c>
      <c r="C906" s="1090">
        <v>2020</v>
      </c>
      <c r="D906" s="1090">
        <v>2021</v>
      </c>
    </row>
    <row r="907" spans="1:19" s="1172" customFormat="1" x14ac:dyDescent="0.2">
      <c r="A907" s="1169" t="s">
        <v>28620</v>
      </c>
      <c r="B907" s="1168">
        <f t="shared" ref="B907:D909" si="21">B944+B981+B1018</f>
        <v>0</v>
      </c>
      <c r="C907" s="1168">
        <f t="shared" si="21"/>
        <v>0</v>
      </c>
      <c r="D907" s="1168">
        <f t="shared" si="21"/>
        <v>0</v>
      </c>
    </row>
    <row r="908" spans="1:19" s="1172" customFormat="1" x14ac:dyDescent="0.2">
      <c r="A908" s="1169" t="s">
        <v>28619</v>
      </c>
      <c r="B908" s="1168">
        <f t="shared" si="21"/>
        <v>0</v>
      </c>
      <c r="C908" s="1168">
        <f t="shared" si="21"/>
        <v>0</v>
      </c>
      <c r="D908" s="1168">
        <f t="shared" si="21"/>
        <v>0</v>
      </c>
    </row>
    <row r="909" spans="1:19" s="1172" customFormat="1" x14ac:dyDescent="0.2">
      <c r="A909" s="1169" t="s">
        <v>28618</v>
      </c>
      <c r="B909" s="1168">
        <f t="shared" si="21"/>
        <v>4356968</v>
      </c>
      <c r="C909" s="1168">
        <f t="shared" si="21"/>
        <v>8825434</v>
      </c>
      <c r="D909" s="1168">
        <f t="shared" si="21"/>
        <v>17364551</v>
      </c>
    </row>
    <row r="910" spans="1:19" s="1171" customFormat="1" ht="17.25" customHeight="1" x14ac:dyDescent="0.2">
      <c r="A910" s="1167" t="s">
        <v>29071</v>
      </c>
      <c r="B910" s="1166">
        <f>SUM(B907:B909)</f>
        <v>4356968</v>
      </c>
      <c r="C910" s="1166">
        <f>SUM(C907:C909)</f>
        <v>8825434</v>
      </c>
      <c r="D910" s="1166">
        <f>SUM(D907:D909)</f>
        <v>17364551</v>
      </c>
    </row>
    <row r="911" spans="1:19" x14ac:dyDescent="0.2">
      <c r="A911" s="1121"/>
    </row>
    <row r="912" spans="1:19" x14ac:dyDescent="0.2">
      <c r="A912" s="1121"/>
    </row>
    <row r="913" spans="1:4" ht="25.5" x14ac:dyDescent="0.2">
      <c r="A913" s="1170" t="s">
        <v>28622</v>
      </c>
      <c r="B913" s="1090">
        <v>2019</v>
      </c>
      <c r="C913" s="1090" t="s">
        <v>28527</v>
      </c>
      <c r="D913" s="1090" t="s">
        <v>28526</v>
      </c>
    </row>
    <row r="914" spans="1:4" x14ac:dyDescent="0.2">
      <c r="A914" s="1169" t="s">
        <v>28620</v>
      </c>
      <c r="B914" s="1168">
        <f t="shared" ref="B914:D916" si="22">B951+B988+B1025</f>
        <v>0</v>
      </c>
      <c r="C914" s="1168">
        <f t="shared" si="22"/>
        <v>0</v>
      </c>
      <c r="D914" s="1168">
        <f t="shared" si="22"/>
        <v>0</v>
      </c>
    </row>
    <row r="915" spans="1:4" x14ac:dyDescent="0.2">
      <c r="A915" s="1169" t="s">
        <v>28619</v>
      </c>
      <c r="B915" s="1168">
        <f t="shared" si="22"/>
        <v>0</v>
      </c>
      <c r="C915" s="1168">
        <f t="shared" si="22"/>
        <v>0</v>
      </c>
      <c r="D915" s="1168">
        <f t="shared" si="22"/>
        <v>0</v>
      </c>
    </row>
    <row r="916" spans="1:4" x14ac:dyDescent="0.2">
      <c r="A916" s="1169" t="s">
        <v>28618</v>
      </c>
      <c r="B916" s="1168">
        <f t="shared" si="22"/>
        <v>8703727</v>
      </c>
      <c r="C916" s="1168">
        <f t="shared" si="22"/>
        <v>12416595</v>
      </c>
      <c r="D916" s="1168">
        <f t="shared" si="22"/>
        <v>17364551</v>
      </c>
    </row>
    <row r="917" spans="1:4" x14ac:dyDescent="0.2">
      <c r="A917" s="1167" t="s">
        <v>29071</v>
      </c>
      <c r="B917" s="1166">
        <f>SUM(B914:B916)</f>
        <v>8703727</v>
      </c>
      <c r="C917" s="1166">
        <f>SUM(C914:C916)</f>
        <v>12416595</v>
      </c>
      <c r="D917" s="1166">
        <f>SUM(D914:D916)</f>
        <v>17364551</v>
      </c>
    </row>
    <row r="918" spans="1:4" x14ac:dyDescent="0.2">
      <c r="A918" s="1121"/>
    </row>
    <row r="919" spans="1:4" x14ac:dyDescent="0.2">
      <c r="A919" s="1121"/>
    </row>
    <row r="920" spans="1:4" ht="25.5" x14ac:dyDescent="0.2">
      <c r="A920" s="1170" t="s">
        <v>28621</v>
      </c>
      <c r="B920" s="1090">
        <v>2019</v>
      </c>
      <c r="C920" s="1090" t="s">
        <v>28527</v>
      </c>
      <c r="D920" s="1090" t="s">
        <v>28526</v>
      </c>
    </row>
    <row r="921" spans="1:4" x14ac:dyDescent="0.2">
      <c r="A921" s="1169" t="s">
        <v>28620</v>
      </c>
      <c r="B921" s="1168">
        <f t="shared" ref="B921:D923" si="23">B958+B995+B1032</f>
        <v>0</v>
      </c>
      <c r="C921" s="1168">
        <f t="shared" si="23"/>
        <v>0</v>
      </c>
      <c r="D921" s="1168">
        <f t="shared" si="23"/>
        <v>0</v>
      </c>
    </row>
    <row r="922" spans="1:4" x14ac:dyDescent="0.2">
      <c r="A922" s="1169" t="s">
        <v>28619</v>
      </c>
      <c r="B922" s="1168">
        <f t="shared" si="23"/>
        <v>0</v>
      </c>
      <c r="C922" s="1168">
        <f t="shared" si="23"/>
        <v>0</v>
      </c>
      <c r="D922" s="1168">
        <f t="shared" si="23"/>
        <v>0</v>
      </c>
    </row>
    <row r="923" spans="1:4" x14ac:dyDescent="0.2">
      <c r="A923" s="1169" t="s">
        <v>28618</v>
      </c>
      <c r="B923" s="1168">
        <f t="shared" si="23"/>
        <v>8188624.96</v>
      </c>
      <c r="C923" s="1168">
        <f t="shared" si="23"/>
        <v>11096804</v>
      </c>
      <c r="D923" s="1168">
        <f t="shared" si="23"/>
        <v>17364551</v>
      </c>
    </row>
    <row r="924" spans="1:4" x14ac:dyDescent="0.2">
      <c r="A924" s="1167" t="s">
        <v>29071</v>
      </c>
      <c r="B924" s="1166">
        <f>SUM(B921:B923)</f>
        <v>8188624.96</v>
      </c>
      <c r="C924" s="1166">
        <f>SUM(C921:C923)</f>
        <v>11096804</v>
      </c>
      <c r="D924" s="1166">
        <f>SUM(D921:D923)</f>
        <v>17364551</v>
      </c>
    </row>
    <row r="925" spans="1:4" x14ac:dyDescent="0.2">
      <c r="A925" s="1121" t="s">
        <v>28522</v>
      </c>
    </row>
    <row r="926" spans="1:4" x14ac:dyDescent="0.2">
      <c r="A926" s="1121" t="s">
        <v>28521</v>
      </c>
    </row>
    <row r="929" spans="1:19" s="3" customFormat="1" ht="12" x14ac:dyDescent="0.2">
      <c r="A929" s="3" t="s">
        <v>28538</v>
      </c>
      <c r="S929" s="1174"/>
    </row>
    <row r="930" spans="1:19" s="3" customFormat="1" ht="12" x14ac:dyDescent="0.2">
      <c r="A930" s="3" t="s">
        <v>28537</v>
      </c>
      <c r="S930" s="1174"/>
    </row>
    <row r="931" spans="1:19" s="3" customFormat="1" ht="12" x14ac:dyDescent="0.2">
      <c r="S931" s="1174"/>
    </row>
    <row r="932" spans="1:19" s="3" customFormat="1" ht="12" x14ac:dyDescent="0.2">
      <c r="S932" s="1174"/>
    </row>
    <row r="933" spans="1:19" s="3" customFormat="1" ht="12" x14ac:dyDescent="0.2">
      <c r="S933" s="1174"/>
    </row>
    <row r="934" spans="1:19" s="3" customFormat="1" ht="12" x14ac:dyDescent="0.2">
      <c r="A934" s="1587" t="s">
        <v>28626</v>
      </c>
      <c r="B934" s="1587"/>
      <c r="C934" s="1587"/>
      <c r="D934" s="1587"/>
      <c r="E934" s="1099"/>
      <c r="F934" s="1099"/>
      <c r="G934" s="1099"/>
      <c r="H934" s="1099"/>
      <c r="I934" s="1099"/>
      <c r="J934" s="1099"/>
      <c r="K934" s="1099"/>
      <c r="L934" s="1099"/>
      <c r="M934" s="1099"/>
      <c r="N934" s="1099"/>
      <c r="O934" s="1099"/>
      <c r="P934" s="1099"/>
      <c r="Q934" s="1099"/>
      <c r="S934" s="1174"/>
    </row>
    <row r="935" spans="1:19" s="3" customFormat="1" ht="12" x14ac:dyDescent="0.2">
      <c r="A935" s="1587" t="s">
        <v>627</v>
      </c>
      <c r="B935" s="1587"/>
      <c r="C935" s="1587"/>
      <c r="D935" s="1587"/>
      <c r="E935" s="1099"/>
      <c r="F935" s="1099"/>
      <c r="G935" s="1099"/>
      <c r="H935" s="1099"/>
      <c r="I935" s="1099"/>
      <c r="J935" s="1099"/>
      <c r="K935" s="1099"/>
      <c r="L935" s="1099"/>
      <c r="M935" s="1099"/>
      <c r="N935" s="1099"/>
      <c r="O935" s="1099"/>
      <c r="P935" s="1099"/>
      <c r="Q935" s="1099"/>
      <c r="S935" s="1174"/>
    </row>
    <row r="936" spans="1:19" s="3" customFormat="1" ht="12" customHeight="1" x14ac:dyDescent="0.2">
      <c r="A936" s="1603" t="s">
        <v>28625</v>
      </c>
      <c r="B936" s="1603"/>
      <c r="C936" s="1603"/>
      <c r="D936" s="1603"/>
      <c r="E936" s="1099"/>
      <c r="F936" s="1099"/>
      <c r="G936" s="1099"/>
      <c r="H936" s="1099"/>
      <c r="I936" s="1099"/>
      <c r="J936" s="1099"/>
      <c r="K936" s="1099"/>
      <c r="L936" s="1099"/>
      <c r="M936" s="1099"/>
      <c r="N936" s="1099"/>
      <c r="O936" s="1099"/>
      <c r="P936" s="1099"/>
      <c r="Q936" s="1099"/>
      <c r="S936" s="1174"/>
    </row>
    <row r="937" spans="1:19" s="3" customFormat="1" ht="12" x14ac:dyDescent="0.2">
      <c r="A937" s="1603" t="s">
        <v>28534</v>
      </c>
      <c r="B937" s="1603"/>
      <c r="C937" s="1603"/>
      <c r="D937" s="1603"/>
      <c r="E937" s="1099"/>
      <c r="F937" s="1099"/>
      <c r="G937" s="1099"/>
      <c r="H937" s="1099"/>
      <c r="I937" s="1099"/>
      <c r="J937" s="1099"/>
      <c r="K937" s="1099"/>
      <c r="L937" s="1099"/>
      <c r="M937" s="1099"/>
      <c r="N937" s="1099"/>
      <c r="O937" s="1099"/>
      <c r="P937" s="1099"/>
      <c r="Q937" s="1099"/>
      <c r="S937" s="1174"/>
    </row>
    <row r="938" spans="1:19" s="3" customFormat="1" ht="12" x14ac:dyDescent="0.2">
      <c r="S938" s="1174"/>
    </row>
    <row r="939" spans="1:19" s="3" customFormat="1" ht="12" x14ac:dyDescent="0.2">
      <c r="S939" s="1174"/>
    </row>
    <row r="940" spans="1:19" s="3" customFormat="1" ht="12" x14ac:dyDescent="0.2">
      <c r="A940" s="1177"/>
      <c r="B940" s="1177"/>
      <c r="C940" s="1177"/>
      <c r="D940" s="1177"/>
      <c r="S940" s="1174"/>
    </row>
    <row r="941" spans="1:19" s="3" customFormat="1" ht="24.75" customHeight="1" x14ac:dyDescent="0.2">
      <c r="A941" s="1176" t="s">
        <v>28533</v>
      </c>
      <c r="B941" s="1604" t="s">
        <v>28624</v>
      </c>
      <c r="C941" s="1604"/>
      <c r="D941" s="1604"/>
      <c r="E941" s="254"/>
      <c r="F941" s="254"/>
      <c r="G941" s="254"/>
      <c r="H941" s="254"/>
      <c r="I941" s="254"/>
      <c r="J941" s="254"/>
      <c r="K941" s="254"/>
      <c r="S941" s="1174"/>
    </row>
    <row r="942" spans="1:19" s="3" customFormat="1" ht="18" customHeight="1" x14ac:dyDescent="0.2">
      <c r="A942" s="1175" t="s">
        <v>28532</v>
      </c>
      <c r="B942" s="1588" t="s">
        <v>28540</v>
      </c>
      <c r="C942" s="1588"/>
      <c r="D942" s="1588"/>
      <c r="E942" s="1092"/>
      <c r="F942" s="1092"/>
      <c r="G942" s="1092"/>
      <c r="H942" s="1092"/>
      <c r="I942" s="1092"/>
      <c r="J942" s="1092"/>
      <c r="K942" s="1092"/>
      <c r="S942" s="1174"/>
    </row>
    <row r="943" spans="1:19" s="1173" customFormat="1" ht="28.35" customHeight="1" x14ac:dyDescent="0.2">
      <c r="A943" s="1170" t="s">
        <v>28623</v>
      </c>
      <c r="B943" s="1090">
        <v>2019</v>
      </c>
      <c r="C943" s="1090">
        <v>2020</v>
      </c>
      <c r="D943" s="1090">
        <v>2021</v>
      </c>
    </row>
    <row r="944" spans="1:19" s="1172" customFormat="1" x14ac:dyDescent="0.2">
      <c r="A944" s="1169" t="s">
        <v>28620</v>
      </c>
      <c r="B944" s="1168"/>
      <c r="C944" s="1168"/>
      <c r="D944" s="1168"/>
    </row>
    <row r="945" spans="1:4" s="1172" customFormat="1" x14ac:dyDescent="0.2">
      <c r="A945" s="1169" t="s">
        <v>28619</v>
      </c>
      <c r="B945" s="1168"/>
      <c r="C945" s="1168"/>
      <c r="D945" s="1168"/>
    </row>
    <row r="946" spans="1:4" s="1172" customFormat="1" x14ac:dyDescent="0.2">
      <c r="A946" s="1169" t="s">
        <v>28618</v>
      </c>
      <c r="B946" s="1168">
        <v>4356968</v>
      </c>
      <c r="C946" s="1168">
        <v>8684381</v>
      </c>
      <c r="D946" s="1168">
        <v>13605128</v>
      </c>
    </row>
    <row r="947" spans="1:4" s="1171" customFormat="1" ht="17.25" customHeight="1" x14ac:dyDescent="0.2">
      <c r="A947" s="1167" t="s">
        <v>29071</v>
      </c>
      <c r="B947" s="1166">
        <f>SUM(B944:B946)</f>
        <v>4356968</v>
      </c>
      <c r="C947" s="1166">
        <f>SUM(C944:C946)</f>
        <v>8684381</v>
      </c>
      <c r="D947" s="1166">
        <f>SUM(D944:D946)</f>
        <v>13605128</v>
      </c>
    </row>
    <row r="948" spans="1:4" x14ac:dyDescent="0.2">
      <c r="A948" s="1121"/>
    </row>
    <row r="949" spans="1:4" x14ac:dyDescent="0.2">
      <c r="A949" s="1121"/>
    </row>
    <row r="950" spans="1:4" ht="25.5" x14ac:dyDescent="0.2">
      <c r="A950" s="1170" t="s">
        <v>28622</v>
      </c>
      <c r="B950" s="1090">
        <v>2019</v>
      </c>
      <c r="C950" s="1090" t="s">
        <v>28527</v>
      </c>
      <c r="D950" s="1090" t="s">
        <v>28526</v>
      </c>
    </row>
    <row r="951" spans="1:4" x14ac:dyDescent="0.2">
      <c r="A951" s="1169" t="s">
        <v>28620</v>
      </c>
      <c r="B951" s="1168"/>
      <c r="C951" s="1168"/>
      <c r="D951" s="1168"/>
    </row>
    <row r="952" spans="1:4" x14ac:dyDescent="0.2">
      <c r="A952" s="1169" t="s">
        <v>28619</v>
      </c>
      <c r="B952" s="1168"/>
      <c r="C952" s="1168"/>
      <c r="D952" s="1168"/>
    </row>
    <row r="953" spans="1:4" x14ac:dyDescent="0.2">
      <c r="A953" s="1169" t="s">
        <v>28618</v>
      </c>
      <c r="B953" s="1168">
        <v>8559492</v>
      </c>
      <c r="C953" s="1168">
        <v>12275542</v>
      </c>
      <c r="D953" s="1168">
        <v>13605128</v>
      </c>
    </row>
    <row r="954" spans="1:4" x14ac:dyDescent="0.2">
      <c r="A954" s="1167" t="s">
        <v>29071</v>
      </c>
      <c r="B954" s="1166">
        <f>SUM(B951:B953)</f>
        <v>8559492</v>
      </c>
      <c r="C954" s="1166">
        <f>SUM(C951:C953)</f>
        <v>12275542</v>
      </c>
      <c r="D954" s="1166">
        <f>SUM(D951:D953)</f>
        <v>13605128</v>
      </c>
    </row>
    <row r="955" spans="1:4" x14ac:dyDescent="0.2">
      <c r="A955" s="1121"/>
    </row>
    <row r="956" spans="1:4" x14ac:dyDescent="0.2">
      <c r="A956" s="1121"/>
    </row>
    <row r="957" spans="1:4" ht="25.5" x14ac:dyDescent="0.2">
      <c r="A957" s="1170" t="s">
        <v>28621</v>
      </c>
      <c r="B957" s="1090">
        <v>2019</v>
      </c>
      <c r="C957" s="1090" t="s">
        <v>28527</v>
      </c>
      <c r="D957" s="1090" t="s">
        <v>28526</v>
      </c>
    </row>
    <row r="958" spans="1:4" x14ac:dyDescent="0.2">
      <c r="A958" s="1169" t="s">
        <v>28620</v>
      </c>
      <c r="B958" s="1168"/>
      <c r="C958" s="1168"/>
      <c r="D958" s="1168"/>
    </row>
    <row r="959" spans="1:4" x14ac:dyDescent="0.2">
      <c r="A959" s="1169" t="s">
        <v>28619</v>
      </c>
      <c r="B959" s="1168"/>
      <c r="C959" s="1168"/>
      <c r="D959" s="1168"/>
    </row>
    <row r="960" spans="1:4" x14ac:dyDescent="0.2">
      <c r="A960" s="1169" t="s">
        <v>28618</v>
      </c>
      <c r="B960" s="1168">
        <v>8055673.96</v>
      </c>
      <c r="C960" s="1168">
        <v>10955751</v>
      </c>
      <c r="D960" s="1168">
        <v>13605128</v>
      </c>
    </row>
    <row r="961" spans="1:19" x14ac:dyDescent="0.2">
      <c r="A961" s="1167" t="s">
        <v>29071</v>
      </c>
      <c r="B961" s="1166">
        <f>SUM(B958:B960)</f>
        <v>8055673.96</v>
      </c>
      <c r="C961" s="1166">
        <f>SUM(C958:C960)</f>
        <v>10955751</v>
      </c>
      <c r="D961" s="1166">
        <f>SUM(D958:D960)</f>
        <v>13605128</v>
      </c>
    </row>
    <row r="962" spans="1:19" x14ac:dyDescent="0.2">
      <c r="A962" s="1121" t="s">
        <v>28522</v>
      </c>
    </row>
    <row r="963" spans="1:19" x14ac:dyDescent="0.2">
      <c r="A963" s="1121" t="s">
        <v>28521</v>
      </c>
    </row>
    <row r="966" spans="1:19" s="3" customFormat="1" ht="12" x14ac:dyDescent="0.2">
      <c r="A966" s="3" t="s">
        <v>28538</v>
      </c>
      <c r="S966" s="1174"/>
    </row>
    <row r="967" spans="1:19" s="3" customFormat="1" ht="12" x14ac:dyDescent="0.2">
      <c r="A967" s="3" t="s">
        <v>28537</v>
      </c>
      <c r="S967" s="1174"/>
    </row>
    <row r="968" spans="1:19" s="3" customFormat="1" ht="12" x14ac:dyDescent="0.2">
      <c r="S968" s="1174"/>
    </row>
    <row r="969" spans="1:19" s="3" customFormat="1" ht="12" x14ac:dyDescent="0.2">
      <c r="S969" s="1174"/>
    </row>
    <row r="970" spans="1:19" s="3" customFormat="1" ht="12" x14ac:dyDescent="0.2">
      <c r="S970" s="1174"/>
    </row>
    <row r="971" spans="1:19" s="3" customFormat="1" ht="12" x14ac:dyDescent="0.2">
      <c r="A971" s="1587" t="s">
        <v>28626</v>
      </c>
      <c r="B971" s="1587"/>
      <c r="C971" s="1587"/>
      <c r="D971" s="1587"/>
      <c r="E971" s="1099"/>
      <c r="F971" s="1099"/>
      <c r="G971" s="1099"/>
      <c r="H971" s="1099"/>
      <c r="I971" s="1099"/>
      <c r="J971" s="1099"/>
      <c r="K971" s="1099"/>
      <c r="L971" s="1099"/>
      <c r="M971" s="1099"/>
      <c r="N971" s="1099"/>
      <c r="O971" s="1099"/>
      <c r="P971" s="1099"/>
      <c r="Q971" s="1099"/>
      <c r="S971" s="1174"/>
    </row>
    <row r="972" spans="1:19" s="3" customFormat="1" ht="12" x14ac:dyDescent="0.2">
      <c r="A972" s="1587" t="s">
        <v>627</v>
      </c>
      <c r="B972" s="1587"/>
      <c r="C972" s="1587"/>
      <c r="D972" s="1587"/>
      <c r="E972" s="1099"/>
      <c r="F972" s="1099"/>
      <c r="G972" s="1099"/>
      <c r="H972" s="1099"/>
      <c r="I972" s="1099"/>
      <c r="J972" s="1099"/>
      <c r="K972" s="1099"/>
      <c r="L972" s="1099"/>
      <c r="M972" s="1099"/>
      <c r="N972" s="1099"/>
      <c r="O972" s="1099"/>
      <c r="P972" s="1099"/>
      <c r="Q972" s="1099"/>
      <c r="S972" s="1174"/>
    </row>
    <row r="973" spans="1:19" s="3" customFormat="1" ht="12" customHeight="1" x14ac:dyDescent="0.2">
      <c r="A973" s="1603" t="s">
        <v>28625</v>
      </c>
      <c r="B973" s="1603"/>
      <c r="C973" s="1603"/>
      <c r="D973" s="1603"/>
      <c r="E973" s="1099"/>
      <c r="F973" s="1099"/>
      <c r="G973" s="1099"/>
      <c r="H973" s="1099"/>
      <c r="I973" s="1099"/>
      <c r="J973" s="1099"/>
      <c r="K973" s="1099"/>
      <c r="L973" s="1099"/>
      <c r="M973" s="1099"/>
      <c r="N973" s="1099"/>
      <c r="O973" s="1099"/>
      <c r="P973" s="1099"/>
      <c r="Q973" s="1099"/>
      <c r="S973" s="1174"/>
    </row>
    <row r="974" spans="1:19" s="3" customFormat="1" ht="12" x14ac:dyDescent="0.2">
      <c r="A974" s="1603" t="s">
        <v>28534</v>
      </c>
      <c r="B974" s="1603"/>
      <c r="C974" s="1603"/>
      <c r="D974" s="1603"/>
      <c r="E974" s="1099"/>
      <c r="F974" s="1099"/>
      <c r="G974" s="1099"/>
      <c r="H974" s="1099"/>
      <c r="I974" s="1099"/>
      <c r="J974" s="1099"/>
      <c r="K974" s="1099"/>
      <c r="L974" s="1099"/>
      <c r="M974" s="1099"/>
      <c r="N974" s="1099"/>
      <c r="O974" s="1099"/>
      <c r="P974" s="1099"/>
      <c r="Q974" s="1099"/>
      <c r="S974" s="1174"/>
    </row>
    <row r="975" spans="1:19" s="3" customFormat="1" ht="12" x14ac:dyDescent="0.2">
      <c r="S975" s="1174"/>
    </row>
    <row r="976" spans="1:19" s="3" customFormat="1" ht="12" x14ac:dyDescent="0.2">
      <c r="S976" s="1174"/>
    </row>
    <row r="977" spans="1:19" s="3" customFormat="1" ht="12" x14ac:dyDescent="0.2">
      <c r="A977" s="1177"/>
      <c r="B977" s="1177"/>
      <c r="C977" s="1177"/>
      <c r="D977" s="1177"/>
      <c r="S977" s="1174"/>
    </row>
    <row r="978" spans="1:19" s="3" customFormat="1" ht="24.75" customHeight="1" x14ac:dyDescent="0.2">
      <c r="A978" s="1176" t="s">
        <v>28533</v>
      </c>
      <c r="B978" s="1604" t="s">
        <v>28624</v>
      </c>
      <c r="C978" s="1604"/>
      <c r="D978" s="1604"/>
      <c r="E978" s="254"/>
      <c r="F978" s="254"/>
      <c r="G978" s="254"/>
      <c r="H978" s="254"/>
      <c r="I978" s="254"/>
      <c r="J978" s="254"/>
      <c r="K978" s="254"/>
      <c r="S978" s="1174"/>
    </row>
    <row r="979" spans="1:19" s="3" customFormat="1" ht="18" customHeight="1" x14ac:dyDescent="0.2">
      <c r="A979" s="1175" t="s">
        <v>28532</v>
      </c>
      <c r="B979" s="1588" t="s">
        <v>28539</v>
      </c>
      <c r="C979" s="1588"/>
      <c r="D979" s="1588"/>
      <c r="E979" s="1092"/>
      <c r="F979" s="1092"/>
      <c r="G979" s="1092"/>
      <c r="H979" s="1092"/>
      <c r="I979" s="1092"/>
      <c r="J979" s="1092"/>
      <c r="K979" s="1092"/>
      <c r="S979" s="1174"/>
    </row>
    <row r="980" spans="1:19" s="1173" customFormat="1" ht="28.35" customHeight="1" x14ac:dyDescent="0.2">
      <c r="A980" s="1170" t="s">
        <v>28623</v>
      </c>
      <c r="B980" s="1090">
        <v>2019</v>
      </c>
      <c r="C980" s="1090">
        <v>2020</v>
      </c>
      <c r="D980" s="1090">
        <v>2021</v>
      </c>
    </row>
    <row r="981" spans="1:19" s="1172" customFormat="1" x14ac:dyDescent="0.2">
      <c r="A981" s="1169" t="s">
        <v>28620</v>
      </c>
      <c r="B981" s="1168"/>
      <c r="C981" s="1168"/>
      <c r="D981" s="1168"/>
    </row>
    <row r="982" spans="1:19" s="1172" customFormat="1" x14ac:dyDescent="0.2">
      <c r="A982" s="1169" t="s">
        <v>28619</v>
      </c>
      <c r="B982" s="1168"/>
      <c r="C982" s="1168"/>
      <c r="D982" s="1168"/>
    </row>
    <row r="983" spans="1:19" s="1172" customFormat="1" x14ac:dyDescent="0.2">
      <c r="A983" s="1169" t="s">
        <v>28618</v>
      </c>
      <c r="B983" s="1168"/>
      <c r="C983" s="1168">
        <v>141053</v>
      </c>
      <c r="D983" s="1168">
        <v>1123233</v>
      </c>
    </row>
    <row r="984" spans="1:19" s="1171" customFormat="1" ht="16.5" customHeight="1" x14ac:dyDescent="0.2">
      <c r="A984" s="1167" t="s">
        <v>29071</v>
      </c>
      <c r="B984" s="1166">
        <f>SUM(B981:B983)</f>
        <v>0</v>
      </c>
      <c r="C984" s="1166">
        <f>SUM(C981:C983)</f>
        <v>141053</v>
      </c>
      <c r="D984" s="1166">
        <f>SUM(D981:D983)</f>
        <v>1123233</v>
      </c>
    </row>
    <row r="985" spans="1:19" x14ac:dyDescent="0.2">
      <c r="A985" s="1121"/>
    </row>
    <row r="986" spans="1:19" x14ac:dyDescent="0.2">
      <c r="A986" s="1121"/>
    </row>
    <row r="987" spans="1:19" ht="25.5" x14ac:dyDescent="0.2">
      <c r="A987" s="1170" t="s">
        <v>28622</v>
      </c>
      <c r="B987" s="1090">
        <v>2019</v>
      </c>
      <c r="C987" s="1090" t="s">
        <v>28527</v>
      </c>
      <c r="D987" s="1090" t="s">
        <v>28526</v>
      </c>
    </row>
    <row r="988" spans="1:19" x14ac:dyDescent="0.2">
      <c r="A988" s="1169" t="s">
        <v>28620</v>
      </c>
      <c r="B988" s="1168"/>
      <c r="C988" s="1168"/>
      <c r="D988" s="1168"/>
    </row>
    <row r="989" spans="1:19" x14ac:dyDescent="0.2">
      <c r="A989" s="1169" t="s">
        <v>28619</v>
      </c>
      <c r="B989" s="1168"/>
      <c r="C989" s="1168"/>
      <c r="D989" s="1168"/>
    </row>
    <row r="990" spans="1:19" x14ac:dyDescent="0.2">
      <c r="A990" s="1169" t="s">
        <v>28618</v>
      </c>
      <c r="B990" s="1168">
        <v>144235</v>
      </c>
      <c r="C990" s="1168">
        <v>141053</v>
      </c>
      <c r="D990" s="1168">
        <v>1123233</v>
      </c>
    </row>
    <row r="991" spans="1:19" x14ac:dyDescent="0.2">
      <c r="A991" s="1167" t="s">
        <v>29071</v>
      </c>
      <c r="B991" s="1166">
        <f>SUM(B988:B990)</f>
        <v>144235</v>
      </c>
      <c r="C991" s="1166">
        <f>SUM(C988:C990)</f>
        <v>141053</v>
      </c>
      <c r="D991" s="1166">
        <f>SUM(D988:D990)</f>
        <v>1123233</v>
      </c>
    </row>
    <row r="992" spans="1:19" x14ac:dyDescent="0.2">
      <c r="A992" s="1121"/>
    </row>
    <row r="993" spans="1:19" x14ac:dyDescent="0.2">
      <c r="A993" s="1121"/>
    </row>
    <row r="994" spans="1:19" ht="25.5" x14ac:dyDescent="0.2">
      <c r="A994" s="1170" t="s">
        <v>28621</v>
      </c>
      <c r="B994" s="1090">
        <v>2019</v>
      </c>
      <c r="C994" s="1090" t="s">
        <v>28527</v>
      </c>
      <c r="D994" s="1090" t="s">
        <v>28526</v>
      </c>
    </row>
    <row r="995" spans="1:19" x14ac:dyDescent="0.2">
      <c r="A995" s="1169" t="s">
        <v>28620</v>
      </c>
      <c r="B995" s="1168"/>
      <c r="C995" s="1168"/>
      <c r="D995" s="1168"/>
    </row>
    <row r="996" spans="1:19" x14ac:dyDescent="0.2">
      <c r="A996" s="1169" t="s">
        <v>28619</v>
      </c>
      <c r="B996" s="1168"/>
      <c r="C996" s="1168"/>
      <c r="D996" s="1168"/>
    </row>
    <row r="997" spans="1:19" x14ac:dyDescent="0.2">
      <c r="A997" s="1169" t="s">
        <v>28618</v>
      </c>
      <c r="B997" s="1168">
        <v>132951</v>
      </c>
      <c r="C997" s="1168">
        <v>141053</v>
      </c>
      <c r="D997" s="1168">
        <v>1123233</v>
      </c>
    </row>
    <row r="998" spans="1:19" x14ac:dyDescent="0.2">
      <c r="A998" s="1167" t="s">
        <v>29071</v>
      </c>
      <c r="B998" s="1166">
        <f>SUM(B995:B997)</f>
        <v>132951</v>
      </c>
      <c r="C998" s="1166">
        <f>SUM(C995:C997)</f>
        <v>141053</v>
      </c>
      <c r="D998" s="1166">
        <f>SUM(D995:D997)</f>
        <v>1123233</v>
      </c>
    </row>
    <row r="999" spans="1:19" x14ac:dyDescent="0.2">
      <c r="A999" s="1121" t="s">
        <v>28522</v>
      </c>
    </row>
    <row r="1000" spans="1:19" x14ac:dyDescent="0.2">
      <c r="A1000" s="1121" t="s">
        <v>28521</v>
      </c>
    </row>
    <row r="1003" spans="1:19" s="3" customFormat="1" ht="12" x14ac:dyDescent="0.2">
      <c r="A1003" s="3" t="s">
        <v>28538</v>
      </c>
      <c r="S1003" s="1174"/>
    </row>
    <row r="1004" spans="1:19" s="3" customFormat="1" ht="12" x14ac:dyDescent="0.2">
      <c r="A1004" s="3" t="s">
        <v>28537</v>
      </c>
      <c r="S1004" s="1174"/>
    </row>
    <row r="1005" spans="1:19" s="3" customFormat="1" ht="12" x14ac:dyDescent="0.2">
      <c r="S1005" s="1174"/>
    </row>
    <row r="1006" spans="1:19" s="3" customFormat="1" ht="12" x14ac:dyDescent="0.2">
      <c r="S1006" s="1174"/>
    </row>
    <row r="1007" spans="1:19" s="3" customFormat="1" ht="12" x14ac:dyDescent="0.2">
      <c r="S1007" s="1174"/>
    </row>
    <row r="1008" spans="1:19" s="3" customFormat="1" ht="12" x14ac:dyDescent="0.2">
      <c r="A1008" s="1587" t="s">
        <v>28626</v>
      </c>
      <c r="B1008" s="1587"/>
      <c r="C1008" s="1587"/>
      <c r="D1008" s="1587"/>
      <c r="E1008" s="1099"/>
      <c r="F1008" s="1099"/>
      <c r="G1008" s="1099"/>
      <c r="H1008" s="1099"/>
      <c r="I1008" s="1099"/>
      <c r="J1008" s="1099"/>
      <c r="K1008" s="1099"/>
      <c r="L1008" s="1099"/>
      <c r="M1008" s="1099"/>
      <c r="N1008" s="1099"/>
      <c r="O1008" s="1099"/>
      <c r="P1008" s="1099"/>
      <c r="Q1008" s="1099"/>
      <c r="S1008" s="1174"/>
    </row>
    <row r="1009" spans="1:19" s="3" customFormat="1" ht="12" x14ac:dyDescent="0.2">
      <c r="A1009" s="1587" t="s">
        <v>627</v>
      </c>
      <c r="B1009" s="1587"/>
      <c r="C1009" s="1587"/>
      <c r="D1009" s="1587"/>
      <c r="E1009" s="1099"/>
      <c r="F1009" s="1099"/>
      <c r="G1009" s="1099"/>
      <c r="H1009" s="1099"/>
      <c r="I1009" s="1099"/>
      <c r="J1009" s="1099"/>
      <c r="K1009" s="1099"/>
      <c r="L1009" s="1099"/>
      <c r="M1009" s="1099"/>
      <c r="N1009" s="1099"/>
      <c r="O1009" s="1099"/>
      <c r="P1009" s="1099"/>
      <c r="Q1009" s="1099"/>
      <c r="S1009" s="1174"/>
    </row>
    <row r="1010" spans="1:19" s="3" customFormat="1" ht="12" customHeight="1" x14ac:dyDescent="0.2">
      <c r="A1010" s="1603" t="s">
        <v>28625</v>
      </c>
      <c r="B1010" s="1603"/>
      <c r="C1010" s="1603"/>
      <c r="D1010" s="1603"/>
      <c r="E1010" s="1099"/>
      <c r="F1010" s="1099"/>
      <c r="G1010" s="1099"/>
      <c r="H1010" s="1099"/>
      <c r="I1010" s="1099"/>
      <c r="J1010" s="1099"/>
      <c r="K1010" s="1099"/>
      <c r="L1010" s="1099"/>
      <c r="M1010" s="1099"/>
      <c r="N1010" s="1099"/>
      <c r="O1010" s="1099"/>
      <c r="P1010" s="1099"/>
      <c r="Q1010" s="1099"/>
      <c r="S1010" s="1174"/>
    </row>
    <row r="1011" spans="1:19" s="3" customFormat="1" ht="12" x14ac:dyDescent="0.2">
      <c r="A1011" s="1603" t="s">
        <v>28534</v>
      </c>
      <c r="B1011" s="1603"/>
      <c r="C1011" s="1603"/>
      <c r="D1011" s="1603"/>
      <c r="E1011" s="1099"/>
      <c r="F1011" s="1099"/>
      <c r="G1011" s="1099"/>
      <c r="H1011" s="1099"/>
      <c r="I1011" s="1099"/>
      <c r="J1011" s="1099"/>
      <c r="K1011" s="1099"/>
      <c r="L1011" s="1099"/>
      <c r="M1011" s="1099"/>
      <c r="N1011" s="1099"/>
      <c r="O1011" s="1099"/>
      <c r="P1011" s="1099"/>
      <c r="Q1011" s="1099"/>
      <c r="S1011" s="1174"/>
    </row>
    <row r="1012" spans="1:19" s="3" customFormat="1" ht="12" x14ac:dyDescent="0.2">
      <c r="S1012" s="1174"/>
    </row>
    <row r="1013" spans="1:19" s="3" customFormat="1" ht="12" x14ac:dyDescent="0.2">
      <c r="S1013" s="1174"/>
    </row>
    <row r="1014" spans="1:19" s="3" customFormat="1" ht="12" x14ac:dyDescent="0.2">
      <c r="A1014" s="1177"/>
      <c r="B1014" s="1177"/>
      <c r="C1014" s="1177"/>
      <c r="D1014" s="1177"/>
      <c r="S1014" s="1174"/>
    </row>
    <row r="1015" spans="1:19" s="3" customFormat="1" ht="24.75" customHeight="1" x14ac:dyDescent="0.2">
      <c r="A1015" s="1176" t="s">
        <v>28533</v>
      </c>
      <c r="B1015" s="1604" t="s">
        <v>28624</v>
      </c>
      <c r="C1015" s="1604"/>
      <c r="D1015" s="1604"/>
      <c r="E1015" s="254"/>
      <c r="F1015" s="254"/>
      <c r="G1015" s="254"/>
      <c r="H1015" s="254"/>
      <c r="I1015" s="254"/>
      <c r="J1015" s="254"/>
      <c r="K1015" s="254"/>
      <c r="S1015" s="1174"/>
    </row>
    <row r="1016" spans="1:19" s="3" customFormat="1" ht="28.5" customHeight="1" x14ac:dyDescent="0.2">
      <c r="A1016" s="1175" t="s">
        <v>28532</v>
      </c>
      <c r="B1016" s="1588" t="s">
        <v>28531</v>
      </c>
      <c r="C1016" s="1588"/>
      <c r="D1016" s="1588"/>
      <c r="E1016" s="1092"/>
      <c r="F1016" s="1092"/>
      <c r="G1016" s="1092"/>
      <c r="H1016" s="1092"/>
      <c r="I1016" s="1092"/>
      <c r="J1016" s="1092"/>
      <c r="K1016" s="1092"/>
      <c r="S1016" s="1174"/>
    </row>
    <row r="1017" spans="1:19" s="1173" customFormat="1" ht="28.35" customHeight="1" x14ac:dyDescent="0.2">
      <c r="A1017" s="1170" t="s">
        <v>28623</v>
      </c>
      <c r="B1017" s="1090">
        <v>2019</v>
      </c>
      <c r="C1017" s="1090">
        <v>2020</v>
      </c>
      <c r="D1017" s="1090">
        <v>2021</v>
      </c>
    </row>
    <row r="1018" spans="1:19" s="1172" customFormat="1" x14ac:dyDescent="0.2">
      <c r="A1018" s="1169" t="s">
        <v>28620</v>
      </c>
      <c r="B1018" s="1168"/>
      <c r="C1018" s="1168"/>
      <c r="D1018" s="1168"/>
    </row>
    <row r="1019" spans="1:19" s="1172" customFormat="1" x14ac:dyDescent="0.2">
      <c r="A1019" s="1169" t="s">
        <v>28619</v>
      </c>
      <c r="B1019" s="1168"/>
      <c r="C1019" s="1168"/>
      <c r="D1019" s="1168"/>
    </row>
    <row r="1020" spans="1:19" s="1172" customFormat="1" x14ac:dyDescent="0.2">
      <c r="A1020" s="1169" t="s">
        <v>28618</v>
      </c>
      <c r="B1020" s="1168"/>
      <c r="C1020" s="1168"/>
      <c r="D1020" s="1168">
        <v>2636190</v>
      </c>
    </row>
    <row r="1021" spans="1:19" s="1171" customFormat="1" ht="16.5" customHeight="1" x14ac:dyDescent="0.2">
      <c r="A1021" s="1167" t="s">
        <v>29071</v>
      </c>
      <c r="B1021" s="1166">
        <f>SUM(B1018:B1020)</f>
        <v>0</v>
      </c>
      <c r="C1021" s="1166">
        <f>SUM(C1018:C1020)</f>
        <v>0</v>
      </c>
      <c r="D1021" s="1166">
        <f>SUM(D1018:D1020)</f>
        <v>2636190</v>
      </c>
    </row>
    <row r="1022" spans="1:19" x14ac:dyDescent="0.2">
      <c r="A1022" s="1121"/>
    </row>
    <row r="1023" spans="1:19" x14ac:dyDescent="0.2">
      <c r="A1023" s="1121"/>
    </row>
    <row r="1024" spans="1:19" ht="25.5" x14ac:dyDescent="0.2">
      <c r="A1024" s="1170" t="s">
        <v>28622</v>
      </c>
      <c r="B1024" s="1090">
        <v>2019</v>
      </c>
      <c r="C1024" s="1090" t="s">
        <v>28527</v>
      </c>
      <c r="D1024" s="1090" t="s">
        <v>28526</v>
      </c>
    </row>
    <row r="1025" spans="1:4" x14ac:dyDescent="0.2">
      <c r="A1025" s="1169" t="s">
        <v>28620</v>
      </c>
      <c r="B1025" s="1168"/>
      <c r="C1025" s="1168"/>
      <c r="D1025" s="1168"/>
    </row>
    <row r="1026" spans="1:4" x14ac:dyDescent="0.2">
      <c r="A1026" s="1169" t="s">
        <v>28619</v>
      </c>
      <c r="B1026" s="1168"/>
      <c r="C1026" s="1168"/>
      <c r="D1026" s="1168"/>
    </row>
    <row r="1027" spans="1:4" x14ac:dyDescent="0.2">
      <c r="A1027" s="1169" t="s">
        <v>28618</v>
      </c>
      <c r="B1027" s="1168"/>
      <c r="C1027" s="1168"/>
      <c r="D1027" s="1168">
        <v>2636190</v>
      </c>
    </row>
    <row r="1028" spans="1:4" x14ac:dyDescent="0.2">
      <c r="A1028" s="1167" t="s">
        <v>29071</v>
      </c>
      <c r="B1028" s="1166">
        <f>SUM(B1025:B1027)</f>
        <v>0</v>
      </c>
      <c r="C1028" s="1166">
        <f>SUM(C1025:C1027)</f>
        <v>0</v>
      </c>
      <c r="D1028" s="1166">
        <f>SUM(D1025:D1027)</f>
        <v>2636190</v>
      </c>
    </row>
    <row r="1029" spans="1:4" x14ac:dyDescent="0.2">
      <c r="A1029" s="1121"/>
    </row>
    <row r="1030" spans="1:4" x14ac:dyDescent="0.2">
      <c r="A1030" s="1121"/>
    </row>
    <row r="1031" spans="1:4" ht="25.5" x14ac:dyDescent="0.2">
      <c r="A1031" s="1170" t="s">
        <v>28621</v>
      </c>
      <c r="B1031" s="1090">
        <v>2019</v>
      </c>
      <c r="C1031" s="1090" t="s">
        <v>28527</v>
      </c>
      <c r="D1031" s="1090" t="s">
        <v>28526</v>
      </c>
    </row>
    <row r="1032" spans="1:4" x14ac:dyDescent="0.2">
      <c r="A1032" s="1169" t="s">
        <v>28620</v>
      </c>
      <c r="B1032" s="1168"/>
      <c r="C1032" s="1168"/>
      <c r="D1032" s="1168"/>
    </row>
    <row r="1033" spans="1:4" x14ac:dyDescent="0.2">
      <c r="A1033" s="1169" t="s">
        <v>28619</v>
      </c>
      <c r="B1033" s="1168"/>
      <c r="C1033" s="1168"/>
      <c r="D1033" s="1168"/>
    </row>
    <row r="1034" spans="1:4" x14ac:dyDescent="0.2">
      <c r="A1034" s="1169" t="s">
        <v>28618</v>
      </c>
      <c r="B1034" s="1168"/>
      <c r="C1034" s="1168"/>
      <c r="D1034" s="1168">
        <v>2636190</v>
      </c>
    </row>
    <row r="1035" spans="1:4" x14ac:dyDescent="0.2">
      <c r="A1035" s="1167" t="s">
        <v>29071</v>
      </c>
      <c r="B1035" s="1166">
        <f>SUM(B1032:B1034)</f>
        <v>0</v>
      </c>
      <c r="C1035" s="1166">
        <f>SUM(C1032:C1034)</f>
        <v>0</v>
      </c>
      <c r="D1035" s="1166">
        <f>SUM(D1032:D1034)</f>
        <v>2636190</v>
      </c>
    </row>
    <row r="1036" spans="1:4" x14ac:dyDescent="0.2">
      <c r="A1036" s="1121" t="s">
        <v>28522</v>
      </c>
    </row>
    <row r="1037" spans="1:4" x14ac:dyDescent="0.2">
      <c r="A1037" s="1121" t="s">
        <v>28521</v>
      </c>
    </row>
  </sheetData>
  <mergeCells count="159">
    <mergeCell ref="A6:D6"/>
    <mergeCell ref="A7:D7"/>
    <mergeCell ref="A8:D8"/>
    <mergeCell ref="A9:D9"/>
    <mergeCell ref="A43:D43"/>
    <mergeCell ref="A44:D44"/>
    <mergeCell ref="A45:D45"/>
    <mergeCell ref="A46:D46"/>
    <mergeCell ref="A80:D80"/>
    <mergeCell ref="A81:D81"/>
    <mergeCell ref="A82:D82"/>
    <mergeCell ref="A83:D83"/>
    <mergeCell ref="A118:D118"/>
    <mergeCell ref="A119:D119"/>
    <mergeCell ref="A120:D120"/>
    <mergeCell ref="A101:D101"/>
    <mergeCell ref="A155:D155"/>
    <mergeCell ref="A156:D156"/>
    <mergeCell ref="A157:D157"/>
    <mergeCell ref="A266:D266"/>
    <mergeCell ref="A121:D121"/>
    <mergeCell ref="B126:D126"/>
    <mergeCell ref="A158:D158"/>
    <mergeCell ref="B237:D237"/>
    <mergeCell ref="B163:D163"/>
    <mergeCell ref="A192:D192"/>
    <mergeCell ref="B274:D274"/>
    <mergeCell ref="A303:D303"/>
    <mergeCell ref="B200:D200"/>
    <mergeCell ref="A229:D229"/>
    <mergeCell ref="A230:D230"/>
    <mergeCell ref="A231:D231"/>
    <mergeCell ref="A232:D232"/>
    <mergeCell ref="A193:D193"/>
    <mergeCell ref="A194:D194"/>
    <mergeCell ref="A195:D195"/>
    <mergeCell ref="A267:D267"/>
    <mergeCell ref="A268:D268"/>
    <mergeCell ref="A269:D269"/>
    <mergeCell ref="A342:D342"/>
    <mergeCell ref="A343:D343"/>
    <mergeCell ref="B347:D347"/>
    <mergeCell ref="B348:D348"/>
    <mergeCell ref="A377:D377"/>
    <mergeCell ref="A378:D378"/>
    <mergeCell ref="A304:D304"/>
    <mergeCell ref="A305:D305"/>
    <mergeCell ref="A306:D306"/>
    <mergeCell ref="B311:D311"/>
    <mergeCell ref="A340:D340"/>
    <mergeCell ref="A341:D341"/>
    <mergeCell ref="A451:D451"/>
    <mergeCell ref="A452:D452"/>
    <mergeCell ref="A416:D416"/>
    <mergeCell ref="A417:D417"/>
    <mergeCell ref="B421:D421"/>
    <mergeCell ref="B422:D422"/>
    <mergeCell ref="A379:D379"/>
    <mergeCell ref="A380:D380"/>
    <mergeCell ref="B384:D384"/>
    <mergeCell ref="B385:D385"/>
    <mergeCell ref="A414:D414"/>
    <mergeCell ref="A415:D415"/>
    <mergeCell ref="A525:D525"/>
    <mergeCell ref="A526:D526"/>
    <mergeCell ref="A490:D490"/>
    <mergeCell ref="A491:D491"/>
    <mergeCell ref="B495:D495"/>
    <mergeCell ref="B496:D496"/>
    <mergeCell ref="A488:D488"/>
    <mergeCell ref="A489:D489"/>
    <mergeCell ref="A453:D453"/>
    <mergeCell ref="A454:D454"/>
    <mergeCell ref="B458:D458"/>
    <mergeCell ref="B459:D459"/>
    <mergeCell ref="A564:D564"/>
    <mergeCell ref="A565:D565"/>
    <mergeCell ref="B569:D569"/>
    <mergeCell ref="B570:D570"/>
    <mergeCell ref="A599:D599"/>
    <mergeCell ref="A600:D600"/>
    <mergeCell ref="A527:D527"/>
    <mergeCell ref="A528:D528"/>
    <mergeCell ref="B532:D532"/>
    <mergeCell ref="B533:D533"/>
    <mergeCell ref="A562:D562"/>
    <mergeCell ref="A563:D563"/>
    <mergeCell ref="A639:D639"/>
    <mergeCell ref="A640:D640"/>
    <mergeCell ref="B644:D644"/>
    <mergeCell ref="B645:D645"/>
    <mergeCell ref="A674:D674"/>
    <mergeCell ref="A675:D675"/>
    <mergeCell ref="A601:D601"/>
    <mergeCell ref="A602:D602"/>
    <mergeCell ref="B606:D606"/>
    <mergeCell ref="B607:D607"/>
    <mergeCell ref="A637:D637"/>
    <mergeCell ref="A638:D638"/>
    <mergeCell ref="A620:D620"/>
    <mergeCell ref="A714:D714"/>
    <mergeCell ref="A715:D715"/>
    <mergeCell ref="B719:D719"/>
    <mergeCell ref="B720:D720"/>
    <mergeCell ref="A749:D749"/>
    <mergeCell ref="A750:D750"/>
    <mergeCell ref="A676:D676"/>
    <mergeCell ref="A677:D677"/>
    <mergeCell ref="B681:D681"/>
    <mergeCell ref="B682:D682"/>
    <mergeCell ref="A712:D712"/>
    <mergeCell ref="A713:D713"/>
    <mergeCell ref="A695:D695"/>
    <mergeCell ref="A788:D788"/>
    <mergeCell ref="A789:D789"/>
    <mergeCell ref="B793:D793"/>
    <mergeCell ref="B794:D794"/>
    <mergeCell ref="A823:D823"/>
    <mergeCell ref="A824:D824"/>
    <mergeCell ref="A751:D751"/>
    <mergeCell ref="A752:D752"/>
    <mergeCell ref="B756:D756"/>
    <mergeCell ref="B757:D757"/>
    <mergeCell ref="A786:D786"/>
    <mergeCell ref="A787:D787"/>
    <mergeCell ref="A862:D862"/>
    <mergeCell ref="A863:D863"/>
    <mergeCell ref="B867:D867"/>
    <mergeCell ref="B868:D868"/>
    <mergeCell ref="A897:D897"/>
    <mergeCell ref="A898:D898"/>
    <mergeCell ref="A825:D825"/>
    <mergeCell ref="A826:D826"/>
    <mergeCell ref="B830:D830"/>
    <mergeCell ref="B831:D831"/>
    <mergeCell ref="A860:D860"/>
    <mergeCell ref="A861:D861"/>
    <mergeCell ref="A899:D899"/>
    <mergeCell ref="A900:D900"/>
    <mergeCell ref="B904:D904"/>
    <mergeCell ref="B905:D905"/>
    <mergeCell ref="A1008:D1008"/>
    <mergeCell ref="A1009:D1009"/>
    <mergeCell ref="A936:D936"/>
    <mergeCell ref="A937:D937"/>
    <mergeCell ref="B941:D941"/>
    <mergeCell ref="B942:D942"/>
    <mergeCell ref="A971:D971"/>
    <mergeCell ref="A972:D972"/>
    <mergeCell ref="A1010:D1010"/>
    <mergeCell ref="A1011:D1011"/>
    <mergeCell ref="B1015:D1015"/>
    <mergeCell ref="B1016:D1016"/>
    <mergeCell ref="A934:D934"/>
    <mergeCell ref="A935:D935"/>
    <mergeCell ref="A973:D973"/>
    <mergeCell ref="A974:D974"/>
    <mergeCell ref="B978:D978"/>
    <mergeCell ref="B979:D979"/>
  </mergeCells>
  <printOptions horizontalCentered="1"/>
  <pageMargins left="0.47244094488188981" right="0.51181102362204722" top="0.74803149606299213" bottom="0.74803149606299213" header="0.31496062992125984" footer="0.31496062992125984"/>
  <pageSetup paperSize="9" scale="91" orientation="landscape" r:id="rId1"/>
  <rowBreaks count="19" manualBreakCount="19">
    <brk id="37" max="3" man="1"/>
    <brk id="74" max="3" man="1"/>
    <brk id="112" max="3" man="1"/>
    <brk id="149" max="3" man="1"/>
    <brk id="334" max="3" man="1"/>
    <brk id="371" max="3" man="1"/>
    <brk id="408" max="3" man="1"/>
    <brk id="445" max="3" man="1"/>
    <brk id="482" max="3" man="1"/>
    <brk id="519" max="3" man="1"/>
    <brk id="593" max="3" man="1"/>
    <brk id="631" max="3" man="1"/>
    <brk id="668" max="3" man="1"/>
    <brk id="706" max="3" man="1"/>
    <brk id="743" max="3" man="1"/>
    <brk id="891" max="3" man="1"/>
    <brk id="928" max="3" man="1"/>
    <brk id="965" max="3" man="1"/>
    <brk id="1002" max="3" man="1"/>
  </rowBreaks>
  <ignoredErrors>
    <ignoredError sqref="A390:D1236"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95"/>
  <sheetViews>
    <sheetView view="pageBreakPreview" topLeftCell="A7" zoomScaleNormal="80" zoomScaleSheetLayoutView="100" zoomScalePageLayoutView="90" workbookViewId="0">
      <selection activeCell="A447" sqref="A447:A448"/>
    </sheetView>
  </sheetViews>
  <sheetFormatPr baseColWidth="10" defaultColWidth="11.28515625" defaultRowHeight="11.25" x14ac:dyDescent="0.2"/>
  <cols>
    <col min="1" max="1" width="30.7109375" style="1123" customWidth="1"/>
    <col min="2" max="14" width="8.7109375" style="1123" customWidth="1"/>
    <col min="15" max="16384" width="11.28515625" style="1123"/>
  </cols>
  <sheetData>
    <row r="1" spans="1:14" s="1056" customFormat="1" ht="12.75" x14ac:dyDescent="0.2">
      <c r="A1" s="1232" t="s">
        <v>28538</v>
      </c>
      <c r="B1" s="1232"/>
      <c r="C1" s="1232"/>
      <c r="D1" s="1232"/>
      <c r="E1" s="1232"/>
      <c r="F1" s="1232"/>
      <c r="G1" s="1232"/>
      <c r="H1" s="1232"/>
      <c r="I1" s="1232"/>
      <c r="J1" s="1232"/>
      <c r="K1" s="1232"/>
      <c r="L1" s="1232"/>
      <c r="M1" s="1232"/>
      <c r="N1" s="1232"/>
    </row>
    <row r="2" spans="1:14" s="1056" customFormat="1" ht="12.75" x14ac:dyDescent="0.2">
      <c r="A2" s="1232" t="s">
        <v>28603</v>
      </c>
      <c r="B2" s="1232"/>
      <c r="C2" s="1232"/>
      <c r="D2" s="1232"/>
      <c r="E2" s="1232"/>
      <c r="F2" s="1232"/>
      <c r="G2" s="1232"/>
      <c r="H2" s="1232"/>
      <c r="I2" s="1232"/>
      <c r="J2" s="1232"/>
      <c r="K2" s="1232"/>
      <c r="L2" s="1232"/>
      <c r="M2" s="1232"/>
      <c r="N2" s="1232"/>
    </row>
    <row r="3" spans="1:14" s="1056" customFormat="1" ht="12" x14ac:dyDescent="0.2"/>
    <row r="4" spans="1:14" s="1056" customFormat="1" ht="12" x14ac:dyDescent="0.2"/>
    <row r="5" spans="1:14" s="1056" customFormat="1" ht="15.75" x14ac:dyDescent="0.2">
      <c r="A5" s="1607" t="s">
        <v>28678</v>
      </c>
      <c r="B5" s="1607"/>
      <c r="C5" s="1607"/>
      <c r="D5" s="1607"/>
      <c r="E5" s="1607"/>
      <c r="F5" s="1607"/>
      <c r="G5" s="1607"/>
      <c r="H5" s="1607"/>
      <c r="I5" s="1607"/>
      <c r="J5" s="1607"/>
      <c r="K5" s="1607"/>
      <c r="L5" s="1607"/>
      <c r="M5" s="1607"/>
      <c r="N5" s="1607"/>
    </row>
    <row r="6" spans="1:14" s="1056" customFormat="1" ht="15.75" x14ac:dyDescent="0.2">
      <c r="A6" s="1607" t="s">
        <v>28677</v>
      </c>
      <c r="B6" s="1607"/>
      <c r="C6" s="1607"/>
      <c r="D6" s="1607"/>
      <c r="E6" s="1607"/>
      <c r="F6" s="1607"/>
      <c r="G6" s="1607"/>
      <c r="H6" s="1607"/>
      <c r="I6" s="1607"/>
      <c r="J6" s="1607"/>
      <c r="K6" s="1607"/>
      <c r="L6" s="1607"/>
      <c r="M6" s="1607"/>
      <c r="N6" s="1607"/>
    </row>
    <row r="7" spans="1:14" s="1056" customFormat="1" ht="35.25" customHeight="1" x14ac:dyDescent="0.2">
      <c r="A7" s="1608" t="s">
        <v>28676</v>
      </c>
      <c r="B7" s="1608"/>
      <c r="C7" s="1608"/>
      <c r="D7" s="1608"/>
      <c r="E7" s="1608"/>
      <c r="F7" s="1608"/>
      <c r="G7" s="1608"/>
      <c r="H7" s="1608"/>
      <c r="I7" s="1608"/>
      <c r="J7" s="1608"/>
      <c r="K7" s="1608"/>
      <c r="L7" s="1608"/>
      <c r="M7" s="1608"/>
      <c r="N7" s="1608"/>
    </row>
    <row r="8" spans="1:14" s="1056" customFormat="1" ht="15.75" x14ac:dyDescent="0.2">
      <c r="A8" s="1607" t="s">
        <v>28675</v>
      </c>
      <c r="B8" s="1607"/>
      <c r="C8" s="1607"/>
      <c r="D8" s="1607"/>
      <c r="E8" s="1607"/>
      <c r="F8" s="1607"/>
      <c r="G8" s="1607"/>
      <c r="H8" s="1607"/>
      <c r="I8" s="1607"/>
      <c r="J8" s="1607"/>
      <c r="K8" s="1607"/>
      <c r="L8" s="1607"/>
      <c r="M8" s="1607"/>
      <c r="N8" s="1607"/>
    </row>
    <row r="9" spans="1:14" s="1056" customFormat="1" ht="12" x14ac:dyDescent="0.2"/>
    <row r="10" spans="1:14" s="1056" customFormat="1" ht="12" x14ac:dyDescent="0.2"/>
    <row r="11" spans="1:14" s="1056" customFormat="1" ht="12" x14ac:dyDescent="0.2">
      <c r="A11" s="1231" t="s">
        <v>2</v>
      </c>
      <c r="B11" s="1230" t="s">
        <v>77</v>
      </c>
      <c r="C11" s="1230"/>
      <c r="D11" s="1230"/>
      <c r="E11" s="1230"/>
      <c r="F11" s="1230"/>
      <c r="G11" s="1230"/>
      <c r="H11" s="1230"/>
      <c r="I11" s="1230"/>
      <c r="J11" s="1230"/>
      <c r="K11" s="1230"/>
      <c r="L11" s="1230"/>
      <c r="M11" s="1230"/>
      <c r="N11" s="1230"/>
    </row>
    <row r="12" spans="1:14" s="1056" customFormat="1" ht="12.75" thickBot="1" x14ac:dyDescent="0.25">
      <c r="A12" s="1229" t="s">
        <v>5</v>
      </c>
      <c r="B12" s="1229" t="s">
        <v>1860</v>
      </c>
      <c r="C12" s="1229"/>
      <c r="D12" s="1229"/>
      <c r="E12" s="1229"/>
      <c r="F12" s="1229"/>
      <c r="G12" s="1229"/>
      <c r="H12" s="1229"/>
      <c r="I12" s="1229"/>
      <c r="J12" s="1229"/>
      <c r="K12" s="1229"/>
      <c r="L12" s="1229"/>
      <c r="M12" s="1229"/>
      <c r="N12" s="1229"/>
    </row>
    <row r="13" spans="1:14" s="1208" customFormat="1" ht="12.75" customHeight="1" thickBot="1" x14ac:dyDescent="0.25">
      <c r="A13" s="1609" t="s">
        <v>28674</v>
      </c>
      <c r="B13" s="1611" t="s">
        <v>28673</v>
      </c>
      <c r="C13" s="1612"/>
      <c r="D13" s="1612"/>
      <c r="E13" s="1612"/>
      <c r="F13" s="1613" t="s">
        <v>28672</v>
      </c>
      <c r="G13" s="1614"/>
      <c r="H13" s="1615"/>
      <c r="I13" s="1613" t="s">
        <v>28671</v>
      </c>
      <c r="J13" s="1614"/>
      <c r="K13" s="1614"/>
      <c r="L13" s="1614"/>
      <c r="M13" s="1614"/>
      <c r="N13" s="1615"/>
    </row>
    <row r="14" spans="1:14" s="1224" customFormat="1" ht="84.95" customHeight="1" thickBot="1" x14ac:dyDescent="0.25">
      <c r="A14" s="1610"/>
      <c r="B14" s="1228">
        <v>2019</v>
      </c>
      <c r="C14" s="1227">
        <v>2020</v>
      </c>
      <c r="D14" s="1227" t="s">
        <v>28670</v>
      </c>
      <c r="E14" s="1225" t="s">
        <v>28668</v>
      </c>
      <c r="F14" s="1228">
        <v>2019</v>
      </c>
      <c r="G14" s="1227">
        <v>2020</v>
      </c>
      <c r="H14" s="1225" t="s">
        <v>28670</v>
      </c>
      <c r="I14" s="1228">
        <v>2019</v>
      </c>
      <c r="J14" s="1227" t="s">
        <v>28527</v>
      </c>
      <c r="K14" s="1225" t="s">
        <v>28670</v>
      </c>
      <c r="L14" s="1226" t="s">
        <v>28669</v>
      </c>
      <c r="M14" s="1226" t="s">
        <v>28668</v>
      </c>
      <c r="N14" s="1225" t="s">
        <v>28667</v>
      </c>
    </row>
    <row r="15" spans="1:14" x14ac:dyDescent="0.2">
      <c r="A15" s="1223"/>
      <c r="B15" s="1222"/>
      <c r="C15" s="1221"/>
      <c r="D15" s="1221"/>
      <c r="E15" s="1220"/>
      <c r="F15" s="1222"/>
      <c r="G15" s="1221"/>
      <c r="H15" s="1219"/>
      <c r="I15" s="1222"/>
      <c r="J15" s="1221"/>
      <c r="K15" s="1219"/>
      <c r="L15" s="1220"/>
      <c r="M15" s="1220"/>
      <c r="N15" s="1219"/>
    </row>
    <row r="16" spans="1:14" ht="22.5" x14ac:dyDescent="0.2">
      <c r="A16" s="1212" t="s">
        <v>28666</v>
      </c>
      <c r="B16" s="1216"/>
      <c r="C16" s="1215"/>
      <c r="D16" s="1215"/>
      <c r="E16" s="1214"/>
      <c r="F16" s="1216"/>
      <c r="G16" s="1215"/>
      <c r="H16" s="1213"/>
      <c r="I16" s="1216"/>
      <c r="J16" s="1215"/>
      <c r="K16" s="1213"/>
      <c r="L16" s="1214"/>
      <c r="M16" s="1214"/>
      <c r="N16" s="1213"/>
    </row>
    <row r="17" spans="1:14" x14ac:dyDescent="0.2">
      <c r="A17" s="1218" t="s">
        <v>28665</v>
      </c>
      <c r="B17" s="1206"/>
      <c r="C17" s="1205"/>
      <c r="D17" s="1205"/>
      <c r="E17" s="1204"/>
      <c r="F17" s="1206"/>
      <c r="G17" s="1205"/>
      <c r="H17" s="1203"/>
      <c r="I17" s="1206"/>
      <c r="J17" s="1205"/>
      <c r="K17" s="1203"/>
      <c r="L17" s="1204"/>
      <c r="M17" s="1204"/>
      <c r="N17" s="1203"/>
    </row>
    <row r="18" spans="1:14" s="1208" customFormat="1" x14ac:dyDescent="0.2">
      <c r="A18" s="1217"/>
      <c r="B18" s="1206"/>
      <c r="C18" s="1205"/>
      <c r="D18" s="1205"/>
      <c r="E18" s="1204"/>
      <c r="F18" s="1206"/>
      <c r="G18" s="1205"/>
      <c r="H18" s="1203"/>
      <c r="I18" s="1206"/>
      <c r="J18" s="1205"/>
      <c r="K18" s="1203"/>
      <c r="L18" s="1204"/>
      <c r="M18" s="1204"/>
      <c r="N18" s="1203"/>
    </row>
    <row r="19" spans="1:14" x14ac:dyDescent="0.2">
      <c r="A19" s="1212" t="s">
        <v>28664</v>
      </c>
      <c r="B19" s="1206"/>
      <c r="C19" s="1205"/>
      <c r="D19" s="1205"/>
      <c r="E19" s="1204"/>
      <c r="F19" s="1206"/>
      <c r="G19" s="1205"/>
      <c r="H19" s="1203"/>
      <c r="I19" s="1206"/>
      <c r="J19" s="1205"/>
      <c r="K19" s="1203"/>
      <c r="L19" s="1204"/>
      <c r="M19" s="1204"/>
      <c r="N19" s="1203"/>
    </row>
    <row r="20" spans="1:14" x14ac:dyDescent="0.2">
      <c r="A20" s="1209" t="s">
        <v>28663</v>
      </c>
      <c r="B20" s="1206"/>
      <c r="C20" s="1205"/>
      <c r="D20" s="1205"/>
      <c r="E20" s="1204"/>
      <c r="F20" s="1206"/>
      <c r="G20" s="1205"/>
      <c r="H20" s="1203"/>
      <c r="I20" s="1206"/>
      <c r="J20" s="1205"/>
      <c r="K20" s="1203"/>
      <c r="L20" s="1204"/>
      <c r="M20" s="1204"/>
      <c r="N20" s="1203"/>
    </row>
    <row r="21" spans="1:14" x14ac:dyDescent="0.2">
      <c r="A21" s="1209" t="s">
        <v>28662</v>
      </c>
      <c r="B21" s="1206"/>
      <c r="C21" s="1205"/>
      <c r="D21" s="1205"/>
      <c r="E21" s="1204"/>
      <c r="F21" s="1206"/>
      <c r="G21" s="1205"/>
      <c r="H21" s="1203"/>
      <c r="I21" s="1206"/>
      <c r="J21" s="1205"/>
      <c r="K21" s="1203"/>
      <c r="L21" s="1204"/>
      <c r="M21" s="1204"/>
      <c r="N21" s="1203"/>
    </row>
    <row r="22" spans="1:14" x14ac:dyDescent="0.2">
      <c r="A22" s="1209" t="s">
        <v>28661</v>
      </c>
      <c r="B22" s="1206"/>
      <c r="C22" s="1205"/>
      <c r="D22" s="1205"/>
      <c r="E22" s="1204"/>
      <c r="F22" s="1206"/>
      <c r="G22" s="1205"/>
      <c r="H22" s="1203"/>
      <c r="I22" s="1206"/>
      <c r="J22" s="1205"/>
      <c r="K22" s="1203"/>
      <c r="L22" s="1204"/>
      <c r="M22" s="1204"/>
      <c r="N22" s="1203"/>
    </row>
    <row r="23" spans="1:14" x14ac:dyDescent="0.2">
      <c r="A23" s="1209" t="s">
        <v>28660</v>
      </c>
      <c r="B23" s="1206"/>
      <c r="C23" s="1205"/>
      <c r="D23" s="1205"/>
      <c r="E23" s="1204"/>
      <c r="F23" s="1206"/>
      <c r="G23" s="1205"/>
      <c r="H23" s="1203"/>
      <c r="I23" s="1206"/>
      <c r="J23" s="1205"/>
      <c r="K23" s="1203"/>
      <c r="L23" s="1204"/>
      <c r="M23" s="1204"/>
      <c r="N23" s="1203"/>
    </row>
    <row r="24" spans="1:14" x14ac:dyDescent="0.2">
      <c r="A24" s="1209"/>
      <c r="B24" s="1216"/>
      <c r="C24" s="1215"/>
      <c r="D24" s="1215"/>
      <c r="E24" s="1214"/>
      <c r="F24" s="1216"/>
      <c r="G24" s="1215"/>
      <c r="H24" s="1213"/>
      <c r="I24" s="1216"/>
      <c r="J24" s="1215"/>
      <c r="K24" s="1213"/>
      <c r="L24" s="1214"/>
      <c r="M24" s="1214"/>
      <c r="N24" s="1213"/>
    </row>
    <row r="25" spans="1:14" x14ac:dyDescent="0.2">
      <c r="A25" s="1212" t="s">
        <v>28659</v>
      </c>
      <c r="B25" s="1206"/>
      <c r="C25" s="1205"/>
      <c r="D25" s="1205"/>
      <c r="E25" s="1204"/>
      <c r="F25" s="1206"/>
      <c r="G25" s="1205"/>
      <c r="H25" s="1203"/>
      <c r="I25" s="1206"/>
      <c r="J25" s="1205"/>
      <c r="K25" s="1203"/>
      <c r="L25" s="1204"/>
      <c r="M25" s="1204"/>
      <c r="N25" s="1203"/>
    </row>
    <row r="26" spans="1:14" x14ac:dyDescent="0.2">
      <c r="A26" s="1209" t="s">
        <v>28658</v>
      </c>
      <c r="B26" s="1206"/>
      <c r="C26" s="1205"/>
      <c r="D26" s="1205"/>
      <c r="E26" s="1204"/>
      <c r="F26" s="1206"/>
      <c r="G26" s="1205"/>
      <c r="H26" s="1203"/>
      <c r="I26" s="1206"/>
      <c r="J26" s="1205"/>
      <c r="K26" s="1203"/>
      <c r="L26" s="1204"/>
      <c r="M26" s="1204"/>
      <c r="N26" s="1203"/>
    </row>
    <row r="27" spans="1:14" x14ac:dyDescent="0.2">
      <c r="A27" s="1209" t="s">
        <v>28657</v>
      </c>
      <c r="B27" s="1206"/>
      <c r="C27" s="1205"/>
      <c r="D27" s="1205"/>
      <c r="E27" s="1204"/>
      <c r="F27" s="1206"/>
      <c r="G27" s="1205"/>
      <c r="H27" s="1203"/>
      <c r="I27" s="1206"/>
      <c r="J27" s="1205"/>
      <c r="K27" s="1203"/>
      <c r="L27" s="1204"/>
      <c r="M27" s="1204"/>
      <c r="N27" s="1203"/>
    </row>
    <row r="28" spans="1:14" x14ac:dyDescent="0.2">
      <c r="A28" s="1209" t="s">
        <v>28656</v>
      </c>
      <c r="B28" s="1206"/>
      <c r="C28" s="1205"/>
      <c r="D28" s="1205"/>
      <c r="E28" s="1204"/>
      <c r="F28" s="1206"/>
      <c r="G28" s="1205"/>
      <c r="H28" s="1203"/>
      <c r="I28" s="1206"/>
      <c r="J28" s="1205"/>
      <c r="K28" s="1203"/>
      <c r="L28" s="1204"/>
      <c r="M28" s="1204"/>
      <c r="N28" s="1203"/>
    </row>
    <row r="29" spans="1:14" x14ac:dyDescent="0.2">
      <c r="A29" s="1209" t="s">
        <v>28655</v>
      </c>
      <c r="B29" s="1206"/>
      <c r="C29" s="1205"/>
      <c r="D29" s="1205"/>
      <c r="E29" s="1204"/>
      <c r="F29" s="1206"/>
      <c r="G29" s="1205"/>
      <c r="H29" s="1203"/>
      <c r="I29" s="1206"/>
      <c r="J29" s="1205"/>
      <c r="K29" s="1203"/>
      <c r="L29" s="1204"/>
      <c r="M29" s="1204"/>
      <c r="N29" s="1203"/>
    </row>
    <row r="30" spans="1:14" ht="22.5" x14ac:dyDescent="0.2">
      <c r="A30" s="1209" t="s">
        <v>28654</v>
      </c>
      <c r="B30" s="1206"/>
      <c r="C30" s="1205"/>
      <c r="D30" s="1205"/>
      <c r="E30" s="1204"/>
      <c r="F30" s="1206"/>
      <c r="G30" s="1205"/>
      <c r="H30" s="1203"/>
      <c r="I30" s="1206"/>
      <c r="J30" s="1205"/>
      <c r="K30" s="1203"/>
      <c r="L30" s="1204"/>
      <c r="M30" s="1204"/>
      <c r="N30" s="1203"/>
    </row>
    <row r="31" spans="1:14" x14ac:dyDescent="0.2">
      <c r="A31" s="1211"/>
      <c r="B31" s="1206"/>
      <c r="C31" s="1205"/>
      <c r="D31" s="1205"/>
      <c r="E31" s="1204"/>
      <c r="F31" s="1206"/>
      <c r="G31" s="1205"/>
      <c r="H31" s="1203"/>
      <c r="I31" s="1206"/>
      <c r="J31" s="1205"/>
      <c r="K31" s="1203"/>
      <c r="L31" s="1204"/>
      <c r="M31" s="1204"/>
      <c r="N31" s="1203"/>
    </row>
    <row r="32" spans="1:14" x14ac:dyDescent="0.2">
      <c r="A32" s="1210" t="s">
        <v>28653</v>
      </c>
      <c r="B32" s="1206"/>
      <c r="C32" s="1205"/>
      <c r="D32" s="1205"/>
      <c r="E32" s="1204"/>
      <c r="F32" s="1206"/>
      <c r="G32" s="1205"/>
      <c r="H32" s="1203"/>
      <c r="I32" s="1206"/>
      <c r="J32" s="1205"/>
      <c r="K32" s="1203"/>
      <c r="L32" s="1204"/>
      <c r="M32" s="1204"/>
      <c r="N32" s="1203"/>
    </row>
    <row r="33" spans="1:14" x14ac:dyDescent="0.2">
      <c r="A33" s="1209" t="s">
        <v>28652</v>
      </c>
      <c r="B33" s="1206"/>
      <c r="C33" s="1205"/>
      <c r="D33" s="1205"/>
      <c r="E33" s="1204"/>
      <c r="F33" s="1206"/>
      <c r="G33" s="1205"/>
      <c r="H33" s="1203"/>
      <c r="I33" s="1206"/>
      <c r="J33" s="1205"/>
      <c r="K33" s="1203"/>
      <c r="L33" s="1204"/>
      <c r="M33" s="1204"/>
      <c r="N33" s="1203"/>
    </row>
    <row r="34" spans="1:14" x14ac:dyDescent="0.2">
      <c r="A34" s="1209" t="s">
        <v>28649</v>
      </c>
      <c r="B34" s="1206"/>
      <c r="C34" s="1205"/>
      <c r="D34" s="1205"/>
      <c r="E34" s="1204"/>
      <c r="F34" s="1206"/>
      <c r="G34" s="1205"/>
      <c r="H34" s="1203"/>
      <c r="I34" s="1206"/>
      <c r="J34" s="1205"/>
      <c r="K34" s="1203"/>
      <c r="L34" s="1204"/>
      <c r="M34" s="1204"/>
      <c r="N34" s="1203"/>
    </row>
    <row r="35" spans="1:14" x14ac:dyDescent="0.2">
      <c r="A35" s="1209" t="s">
        <v>28646</v>
      </c>
      <c r="B35" s="1206"/>
      <c r="C35" s="1205"/>
      <c r="D35" s="1205"/>
      <c r="E35" s="1204"/>
      <c r="F35" s="1206"/>
      <c r="G35" s="1205"/>
      <c r="H35" s="1203"/>
      <c r="I35" s="1206"/>
      <c r="J35" s="1205"/>
      <c r="K35" s="1203"/>
      <c r="L35" s="1204"/>
      <c r="M35" s="1204"/>
      <c r="N35" s="1203"/>
    </row>
    <row r="36" spans="1:14" x14ac:dyDescent="0.2">
      <c r="A36" s="1209"/>
      <c r="B36" s="1206"/>
      <c r="C36" s="1205"/>
      <c r="D36" s="1205"/>
      <c r="E36" s="1204"/>
      <c r="F36" s="1206"/>
      <c r="G36" s="1205"/>
      <c r="H36" s="1203"/>
      <c r="I36" s="1206"/>
      <c r="J36" s="1205"/>
      <c r="K36" s="1203"/>
      <c r="L36" s="1204"/>
      <c r="M36" s="1204"/>
      <c r="N36" s="1203"/>
    </row>
    <row r="37" spans="1:14" x14ac:dyDescent="0.2">
      <c r="A37" s="1210" t="s">
        <v>28651</v>
      </c>
      <c r="B37" s="1206"/>
      <c r="C37" s="1205"/>
      <c r="D37" s="1205"/>
      <c r="E37" s="1204"/>
      <c r="F37" s="1206"/>
      <c r="G37" s="1205"/>
      <c r="H37" s="1203"/>
      <c r="I37" s="1206"/>
      <c r="J37" s="1205"/>
      <c r="K37" s="1203"/>
      <c r="L37" s="1204"/>
      <c r="M37" s="1204"/>
      <c r="N37" s="1203"/>
    </row>
    <row r="38" spans="1:14" x14ac:dyDescent="0.2">
      <c r="A38" s="1209" t="s">
        <v>28650</v>
      </c>
      <c r="B38" s="1206"/>
      <c r="C38" s="1205"/>
      <c r="D38" s="1205"/>
      <c r="E38" s="1204"/>
      <c r="F38" s="1206"/>
      <c r="G38" s="1205"/>
      <c r="H38" s="1203"/>
      <c r="I38" s="1206"/>
      <c r="J38" s="1205"/>
      <c r="K38" s="1203"/>
      <c r="L38" s="1204"/>
      <c r="M38" s="1204"/>
      <c r="N38" s="1203"/>
    </row>
    <row r="39" spans="1:14" x14ac:dyDescent="0.2">
      <c r="A39" s="1209" t="s">
        <v>28649</v>
      </c>
      <c r="B39" s="1206"/>
      <c r="C39" s="1205"/>
      <c r="D39" s="1205"/>
      <c r="E39" s="1204"/>
      <c r="F39" s="1206"/>
      <c r="G39" s="1205"/>
      <c r="H39" s="1203"/>
      <c r="I39" s="1206"/>
      <c r="J39" s="1205"/>
      <c r="K39" s="1203"/>
      <c r="L39" s="1204"/>
      <c r="M39" s="1204"/>
      <c r="N39" s="1203"/>
    </row>
    <row r="40" spans="1:14" x14ac:dyDescent="0.2">
      <c r="A40" s="1209"/>
      <c r="B40" s="1206"/>
      <c r="C40" s="1205"/>
      <c r="D40" s="1205"/>
      <c r="E40" s="1204"/>
      <c r="F40" s="1206"/>
      <c r="G40" s="1205"/>
      <c r="H40" s="1203"/>
      <c r="I40" s="1206"/>
      <c r="J40" s="1205"/>
      <c r="K40" s="1203"/>
      <c r="L40" s="1204"/>
      <c r="M40" s="1204"/>
      <c r="N40" s="1203"/>
    </row>
    <row r="41" spans="1:14" x14ac:dyDescent="0.2">
      <c r="A41" s="1210" t="s">
        <v>28648</v>
      </c>
      <c r="B41" s="1206"/>
      <c r="C41" s="1205"/>
      <c r="D41" s="1205"/>
      <c r="E41" s="1204"/>
      <c r="F41" s="1206"/>
      <c r="G41" s="1205"/>
      <c r="H41" s="1203"/>
      <c r="I41" s="1206"/>
      <c r="J41" s="1205"/>
      <c r="K41" s="1203"/>
      <c r="L41" s="1204"/>
      <c r="M41" s="1204"/>
      <c r="N41" s="1203"/>
    </row>
    <row r="42" spans="1:14" x14ac:dyDescent="0.2">
      <c r="A42" s="1209" t="s">
        <v>28647</v>
      </c>
      <c r="B42" s="1206"/>
      <c r="C42" s="1205"/>
      <c r="D42" s="1205"/>
      <c r="E42" s="1204"/>
      <c r="F42" s="1206"/>
      <c r="G42" s="1205"/>
      <c r="H42" s="1203"/>
      <c r="I42" s="1206"/>
      <c r="J42" s="1205"/>
      <c r="K42" s="1203"/>
      <c r="L42" s="1204"/>
      <c r="M42" s="1204"/>
      <c r="N42" s="1203"/>
    </row>
    <row r="43" spans="1:14" x14ac:dyDescent="0.2">
      <c r="A43" s="1209" t="s">
        <v>28646</v>
      </c>
      <c r="B43" s="1206"/>
      <c r="C43" s="1205"/>
      <c r="D43" s="1205"/>
      <c r="E43" s="1204"/>
      <c r="F43" s="1206"/>
      <c r="G43" s="1205"/>
      <c r="H43" s="1203"/>
      <c r="I43" s="1206"/>
      <c r="J43" s="1205"/>
      <c r="K43" s="1203"/>
      <c r="L43" s="1204"/>
      <c r="M43" s="1204"/>
      <c r="N43" s="1203"/>
    </row>
    <row r="44" spans="1:14" x14ac:dyDescent="0.2">
      <c r="A44" s="1209" t="s">
        <v>28645</v>
      </c>
      <c r="B44" s="1206"/>
      <c r="C44" s="1205"/>
      <c r="D44" s="1205"/>
      <c r="E44" s="1204"/>
      <c r="F44" s="1206"/>
      <c r="G44" s="1205"/>
      <c r="H44" s="1203"/>
      <c r="I44" s="1206"/>
      <c r="J44" s="1205"/>
      <c r="K44" s="1203"/>
      <c r="L44" s="1204"/>
      <c r="M44" s="1204"/>
      <c r="N44" s="1203"/>
    </row>
    <row r="45" spans="1:14" x14ac:dyDescent="0.2">
      <c r="A45" s="1209" t="s">
        <v>28644</v>
      </c>
      <c r="B45" s="1206"/>
      <c r="C45" s="1205"/>
      <c r="D45" s="1205"/>
      <c r="E45" s="1204"/>
      <c r="F45" s="1206"/>
      <c r="G45" s="1205"/>
      <c r="H45" s="1203"/>
      <c r="I45" s="1206"/>
      <c r="J45" s="1205"/>
      <c r="K45" s="1203"/>
      <c r="L45" s="1204"/>
      <c r="M45" s="1204"/>
      <c r="N45" s="1203"/>
    </row>
    <row r="46" spans="1:14" x14ac:dyDescent="0.2">
      <c r="A46" s="1209"/>
      <c r="B46" s="1206"/>
      <c r="C46" s="1205"/>
      <c r="D46" s="1205"/>
      <c r="E46" s="1204"/>
      <c r="F46" s="1206"/>
      <c r="G46" s="1205"/>
      <c r="H46" s="1203"/>
      <c r="I46" s="1206"/>
      <c r="J46" s="1205"/>
      <c r="K46" s="1203"/>
      <c r="L46" s="1204"/>
      <c r="M46" s="1204"/>
      <c r="N46" s="1203"/>
    </row>
    <row r="47" spans="1:14" x14ac:dyDescent="0.2">
      <c r="A47" s="1210" t="s">
        <v>28643</v>
      </c>
      <c r="B47" s="1206"/>
      <c r="C47" s="1205"/>
      <c r="D47" s="1205"/>
      <c r="E47" s="1204"/>
      <c r="F47" s="1206"/>
      <c r="G47" s="1205"/>
      <c r="H47" s="1203"/>
      <c r="I47" s="1206"/>
      <c r="J47" s="1205"/>
      <c r="K47" s="1203"/>
      <c r="L47" s="1204"/>
      <c r="M47" s="1204"/>
      <c r="N47" s="1203"/>
    </row>
    <row r="48" spans="1:14" x14ac:dyDescent="0.2">
      <c r="A48" s="1209" t="s">
        <v>28642</v>
      </c>
      <c r="B48" s="1206"/>
      <c r="C48" s="1205"/>
      <c r="D48" s="1205"/>
      <c r="E48" s="1204"/>
      <c r="F48" s="1206"/>
      <c r="G48" s="1205"/>
      <c r="H48" s="1203"/>
      <c r="I48" s="1206"/>
      <c r="J48" s="1205"/>
      <c r="K48" s="1203"/>
      <c r="L48" s="1204"/>
      <c r="M48" s="1204"/>
      <c r="N48" s="1203"/>
    </row>
    <row r="49" spans="1:14" x14ac:dyDescent="0.2">
      <c r="A49" s="1209" t="s">
        <v>28641</v>
      </c>
      <c r="B49" s="1206"/>
      <c r="C49" s="1205"/>
      <c r="D49" s="1205"/>
      <c r="E49" s="1204"/>
      <c r="F49" s="1206"/>
      <c r="G49" s="1205"/>
      <c r="H49" s="1203"/>
      <c r="I49" s="1206"/>
      <c r="J49" s="1205"/>
      <c r="K49" s="1203"/>
      <c r="L49" s="1204"/>
      <c r="M49" s="1204"/>
      <c r="N49" s="1203"/>
    </row>
    <row r="50" spans="1:14" ht="22.5" x14ac:dyDescent="0.2">
      <c r="A50" s="1209" t="s">
        <v>28640</v>
      </c>
      <c r="B50" s="1206"/>
      <c r="C50" s="1205"/>
      <c r="D50" s="1205"/>
      <c r="E50" s="1204"/>
      <c r="F50" s="1206"/>
      <c r="G50" s="1205"/>
      <c r="H50" s="1203"/>
      <c r="I50" s="1206"/>
      <c r="J50" s="1205"/>
      <c r="K50" s="1203"/>
      <c r="L50" s="1204"/>
      <c r="M50" s="1204"/>
      <c r="N50" s="1203"/>
    </row>
    <row r="51" spans="1:14" ht="22.5" x14ac:dyDescent="0.2">
      <c r="A51" s="1209" t="s">
        <v>28639</v>
      </c>
      <c r="B51" s="1206"/>
      <c r="C51" s="1205"/>
      <c r="D51" s="1205"/>
      <c r="E51" s="1204"/>
      <c r="F51" s="1206"/>
      <c r="G51" s="1205"/>
      <c r="H51" s="1203"/>
      <c r="I51" s="1206"/>
      <c r="J51" s="1205"/>
      <c r="K51" s="1203"/>
      <c r="L51" s="1204"/>
      <c r="M51" s="1204"/>
      <c r="N51" s="1203"/>
    </row>
    <row r="52" spans="1:14" x14ac:dyDescent="0.2">
      <c r="A52" s="1209"/>
      <c r="B52" s="1206"/>
      <c r="C52" s="1205"/>
      <c r="D52" s="1205"/>
      <c r="E52" s="1204"/>
      <c r="F52" s="1206"/>
      <c r="G52" s="1205"/>
      <c r="H52" s="1203"/>
      <c r="I52" s="1206"/>
      <c r="J52" s="1205"/>
      <c r="K52" s="1203"/>
      <c r="L52" s="1204"/>
      <c r="M52" s="1204"/>
      <c r="N52" s="1203"/>
    </row>
    <row r="53" spans="1:14" x14ac:dyDescent="0.2">
      <c r="A53" s="1210" t="s">
        <v>28638</v>
      </c>
      <c r="B53" s="1206"/>
      <c r="C53" s="1205"/>
      <c r="D53" s="1205"/>
      <c r="E53" s="1204"/>
      <c r="F53" s="1206"/>
      <c r="G53" s="1205"/>
      <c r="H53" s="1203"/>
      <c r="I53" s="1206"/>
      <c r="J53" s="1205"/>
      <c r="K53" s="1203"/>
      <c r="L53" s="1204"/>
      <c r="M53" s="1204"/>
      <c r="N53" s="1203"/>
    </row>
    <row r="54" spans="1:14" x14ac:dyDescent="0.2">
      <c r="A54" s="1209" t="s">
        <v>28637</v>
      </c>
      <c r="B54" s="1206"/>
      <c r="C54" s="1205"/>
      <c r="D54" s="1205"/>
      <c r="E54" s="1204"/>
      <c r="F54" s="1206"/>
      <c r="G54" s="1205"/>
      <c r="H54" s="1203"/>
      <c r="I54" s="1206"/>
      <c r="J54" s="1205"/>
      <c r="K54" s="1203"/>
      <c r="L54" s="1204"/>
      <c r="M54" s="1204"/>
      <c r="N54" s="1203"/>
    </row>
    <row r="55" spans="1:14" s="1208" customFormat="1" ht="22.5" x14ac:dyDescent="0.2">
      <c r="A55" s="1209" t="s">
        <v>28636</v>
      </c>
      <c r="B55" s="1206"/>
      <c r="C55" s="1205"/>
      <c r="D55" s="1205"/>
      <c r="E55" s="1204"/>
      <c r="F55" s="1206"/>
      <c r="G55" s="1205"/>
      <c r="H55" s="1203"/>
      <c r="I55" s="1206"/>
      <c r="J55" s="1205"/>
      <c r="K55" s="1203"/>
      <c r="L55" s="1204"/>
      <c r="M55" s="1204"/>
      <c r="N55" s="1203"/>
    </row>
    <row r="56" spans="1:14" ht="12" thickBot="1" x14ac:dyDescent="0.25">
      <c r="A56" s="1207"/>
      <c r="B56" s="1206"/>
      <c r="C56" s="1205"/>
      <c r="D56" s="1205"/>
      <c r="E56" s="1204"/>
      <c r="F56" s="1206"/>
      <c r="G56" s="1205"/>
      <c r="H56" s="1203"/>
      <c r="I56" s="1206"/>
      <c r="J56" s="1205"/>
      <c r="K56" s="1203"/>
      <c r="L56" s="1204"/>
      <c r="M56" s="1204"/>
      <c r="N56" s="1203"/>
    </row>
    <row r="57" spans="1:14" x14ac:dyDescent="0.2">
      <c r="A57" s="1202"/>
      <c r="B57" s="1200"/>
      <c r="C57" s="1199"/>
      <c r="D57" s="1201"/>
      <c r="E57" s="1196"/>
      <c r="F57" s="1200"/>
      <c r="G57" s="1197"/>
      <c r="H57" s="1196"/>
      <c r="I57" s="1200"/>
      <c r="J57" s="1199"/>
      <c r="K57" s="1198"/>
      <c r="L57" s="1197"/>
      <c r="M57" s="1197"/>
      <c r="N57" s="1196"/>
    </row>
    <row r="58" spans="1:14" ht="12" thickBot="1" x14ac:dyDescent="0.25">
      <c r="A58" s="1195" t="s">
        <v>4</v>
      </c>
      <c r="B58" s="1193"/>
      <c r="C58" s="1192"/>
      <c r="D58" s="1194"/>
      <c r="E58" s="1189"/>
      <c r="F58" s="1193"/>
      <c r="G58" s="1190"/>
      <c r="H58" s="1189"/>
      <c r="I58" s="1193"/>
      <c r="J58" s="1192"/>
      <c r="K58" s="1191"/>
      <c r="L58" s="1190"/>
      <c r="M58" s="1190"/>
      <c r="N58" s="1189"/>
    </row>
    <row r="59" spans="1:14" ht="12.75" thickTop="1" thickBot="1" x14ac:dyDescent="0.25">
      <c r="A59" s="1188" t="s">
        <v>28635</v>
      </c>
      <c r="B59" s="1186"/>
      <c r="C59" s="1185"/>
      <c r="D59" s="1187"/>
      <c r="E59" s="1182"/>
      <c r="F59" s="1186"/>
      <c r="G59" s="1183"/>
      <c r="H59" s="1182"/>
      <c r="I59" s="1186"/>
      <c r="J59" s="1185"/>
      <c r="K59" s="1184"/>
      <c r="L59" s="1183"/>
      <c r="M59" s="1183"/>
      <c r="N59" s="1182"/>
    </row>
    <row r="60" spans="1:14" x14ac:dyDescent="0.2">
      <c r="A60" s="1181" t="s">
        <v>28634</v>
      </c>
      <c r="B60" s="1181"/>
      <c r="C60" s="1181"/>
      <c r="D60" s="1181"/>
      <c r="E60" s="1181"/>
      <c r="F60" s="1181"/>
      <c r="G60" s="1181"/>
      <c r="H60" s="1181"/>
      <c r="I60" s="1181"/>
      <c r="J60" s="1181"/>
      <c r="K60" s="1181"/>
      <c r="L60" s="1181"/>
      <c r="M60" s="1181"/>
      <c r="N60" s="1181"/>
    </row>
    <row r="61" spans="1:14" x14ac:dyDescent="0.2">
      <c r="A61" s="1181" t="s">
        <v>28633</v>
      </c>
      <c r="B61" s="1181"/>
      <c r="C61" s="1181"/>
      <c r="D61" s="1181"/>
      <c r="E61" s="1181"/>
      <c r="F61" s="1181"/>
      <c r="G61" s="1181"/>
      <c r="H61" s="1181"/>
      <c r="I61" s="1181"/>
      <c r="J61" s="1181"/>
      <c r="K61" s="1181"/>
      <c r="L61" s="1181"/>
      <c r="M61" s="1181"/>
      <c r="N61" s="1181"/>
    </row>
    <row r="63" spans="1:14" s="1056" customFormat="1" ht="12.75" x14ac:dyDescent="0.2">
      <c r="A63" s="1232" t="s">
        <v>28538</v>
      </c>
      <c r="B63" s="1232"/>
      <c r="C63" s="1232"/>
      <c r="D63" s="1232"/>
      <c r="E63" s="1232"/>
      <c r="F63" s="1232"/>
      <c r="G63" s="1232"/>
      <c r="H63" s="1232"/>
      <c r="I63" s="1232"/>
      <c r="J63" s="1232"/>
      <c r="K63" s="1232"/>
      <c r="L63" s="1232"/>
      <c r="M63" s="1232"/>
      <c r="N63" s="1232"/>
    </row>
    <row r="64" spans="1:14" s="1056" customFormat="1" ht="12.75" x14ac:dyDescent="0.2">
      <c r="A64" s="1232" t="s">
        <v>28537</v>
      </c>
      <c r="B64" s="1232"/>
      <c r="C64" s="1232"/>
      <c r="D64" s="1232"/>
      <c r="E64" s="1232"/>
      <c r="F64" s="1232"/>
      <c r="G64" s="1232"/>
      <c r="H64" s="1232"/>
      <c r="I64" s="1232"/>
      <c r="J64" s="1232"/>
      <c r="K64" s="1232"/>
      <c r="L64" s="1232"/>
      <c r="M64" s="1232"/>
      <c r="N64" s="1232"/>
    </row>
    <row r="65" spans="1:14" s="1056" customFormat="1" ht="12" x14ac:dyDescent="0.2"/>
    <row r="66" spans="1:14" s="1056" customFormat="1" ht="12" x14ac:dyDescent="0.2"/>
    <row r="67" spans="1:14" s="1056" customFormat="1" ht="15.75" x14ac:dyDescent="0.2">
      <c r="A67" s="1607" t="s">
        <v>28678</v>
      </c>
      <c r="B67" s="1607"/>
      <c r="C67" s="1607"/>
      <c r="D67" s="1607"/>
      <c r="E67" s="1607"/>
      <c r="F67" s="1607"/>
      <c r="G67" s="1607"/>
      <c r="H67" s="1607"/>
      <c r="I67" s="1607"/>
      <c r="J67" s="1607"/>
      <c r="K67" s="1607"/>
      <c r="L67" s="1607"/>
      <c r="M67" s="1607"/>
      <c r="N67" s="1607"/>
    </row>
    <row r="68" spans="1:14" s="1056" customFormat="1" ht="15.75" x14ac:dyDescent="0.2">
      <c r="A68" s="1607" t="s">
        <v>28677</v>
      </c>
      <c r="B68" s="1607"/>
      <c r="C68" s="1607"/>
      <c r="D68" s="1607"/>
      <c r="E68" s="1607"/>
      <c r="F68" s="1607"/>
      <c r="G68" s="1607"/>
      <c r="H68" s="1607"/>
      <c r="I68" s="1607"/>
      <c r="J68" s="1607"/>
      <c r="K68" s="1607"/>
      <c r="L68" s="1607"/>
      <c r="M68" s="1607"/>
      <c r="N68" s="1607"/>
    </row>
    <row r="69" spans="1:14" s="1056" customFormat="1" ht="33" customHeight="1" x14ac:dyDescent="0.2">
      <c r="A69" s="1608" t="s">
        <v>28676</v>
      </c>
      <c r="B69" s="1608"/>
      <c r="C69" s="1608"/>
      <c r="D69" s="1608"/>
      <c r="E69" s="1608"/>
      <c r="F69" s="1608"/>
      <c r="G69" s="1608"/>
      <c r="H69" s="1608"/>
      <c r="I69" s="1608"/>
      <c r="J69" s="1608"/>
      <c r="K69" s="1608"/>
      <c r="L69" s="1608"/>
      <c r="M69" s="1608"/>
      <c r="N69" s="1608"/>
    </row>
    <row r="70" spans="1:14" s="1056" customFormat="1" ht="15.75" x14ac:dyDescent="0.2">
      <c r="A70" s="1607" t="s">
        <v>28675</v>
      </c>
      <c r="B70" s="1607"/>
      <c r="C70" s="1607"/>
      <c r="D70" s="1607"/>
      <c r="E70" s="1607"/>
      <c r="F70" s="1607"/>
      <c r="G70" s="1607"/>
      <c r="H70" s="1607"/>
      <c r="I70" s="1607"/>
      <c r="J70" s="1607"/>
      <c r="K70" s="1607"/>
      <c r="L70" s="1607"/>
      <c r="M70" s="1607"/>
      <c r="N70" s="1607"/>
    </row>
    <row r="71" spans="1:14" s="1056" customFormat="1" ht="12" x14ac:dyDescent="0.2"/>
    <row r="72" spans="1:14" s="1056" customFormat="1" ht="12" x14ac:dyDescent="0.2"/>
    <row r="73" spans="1:14" s="1056" customFormat="1" ht="12" x14ac:dyDescent="0.2">
      <c r="A73" s="1231" t="s">
        <v>7</v>
      </c>
      <c r="B73" s="1230" t="s">
        <v>28617</v>
      </c>
      <c r="C73" s="1230"/>
      <c r="D73" s="1230"/>
      <c r="E73" s="1230"/>
      <c r="F73" s="1230"/>
      <c r="G73" s="1230"/>
      <c r="H73" s="1230"/>
      <c r="I73" s="1230"/>
      <c r="J73" s="1230"/>
      <c r="K73" s="1230"/>
      <c r="L73" s="1230"/>
      <c r="M73" s="1230"/>
      <c r="N73" s="1230"/>
    </row>
    <row r="74" spans="1:14" s="1056" customFormat="1" ht="12.75" thickBot="1" x14ac:dyDescent="0.25">
      <c r="A74" s="1229" t="s">
        <v>5</v>
      </c>
      <c r="B74" s="1229" t="s">
        <v>1860</v>
      </c>
      <c r="C74" s="1229"/>
      <c r="D74" s="1229"/>
      <c r="E74" s="1229"/>
      <c r="F74" s="1229"/>
      <c r="G74" s="1229"/>
      <c r="H74" s="1229"/>
      <c r="I74" s="1229"/>
      <c r="J74" s="1229"/>
      <c r="K74" s="1229"/>
      <c r="L74" s="1229"/>
      <c r="M74" s="1229"/>
      <c r="N74" s="1229"/>
    </row>
    <row r="75" spans="1:14" s="1208" customFormat="1" ht="12.75" customHeight="1" thickBot="1" x14ac:dyDescent="0.25">
      <c r="A75" s="1609" t="s">
        <v>28674</v>
      </c>
      <c r="B75" s="1611" t="s">
        <v>28673</v>
      </c>
      <c r="C75" s="1612"/>
      <c r="D75" s="1612"/>
      <c r="E75" s="1612"/>
      <c r="F75" s="1613" t="s">
        <v>28672</v>
      </c>
      <c r="G75" s="1614"/>
      <c r="H75" s="1615"/>
      <c r="I75" s="1613" t="s">
        <v>28671</v>
      </c>
      <c r="J75" s="1614"/>
      <c r="K75" s="1614"/>
      <c r="L75" s="1614"/>
      <c r="M75" s="1614"/>
      <c r="N75" s="1615"/>
    </row>
    <row r="76" spans="1:14" s="1224" customFormat="1" ht="84.95" customHeight="1" thickBot="1" x14ac:dyDescent="0.25">
      <c r="A76" s="1610"/>
      <c r="B76" s="1228">
        <v>2019</v>
      </c>
      <c r="C76" s="1227">
        <v>2020</v>
      </c>
      <c r="D76" s="1227" t="s">
        <v>28670</v>
      </c>
      <c r="E76" s="1225" t="s">
        <v>28668</v>
      </c>
      <c r="F76" s="1228">
        <v>2019</v>
      </c>
      <c r="G76" s="1227">
        <v>2020</v>
      </c>
      <c r="H76" s="1225" t="s">
        <v>28670</v>
      </c>
      <c r="I76" s="1228">
        <v>2019</v>
      </c>
      <c r="J76" s="1227" t="s">
        <v>28527</v>
      </c>
      <c r="K76" s="1225" t="s">
        <v>28670</v>
      </c>
      <c r="L76" s="1226" t="s">
        <v>28669</v>
      </c>
      <c r="M76" s="1226" t="s">
        <v>28668</v>
      </c>
      <c r="N76" s="1225" t="s">
        <v>28667</v>
      </c>
    </row>
    <row r="77" spans="1:14" x14ac:dyDescent="0.2">
      <c r="A77" s="1223"/>
      <c r="B77" s="1222"/>
      <c r="C77" s="1221"/>
      <c r="D77" s="1221"/>
      <c r="E77" s="1220"/>
      <c r="F77" s="1222"/>
      <c r="G77" s="1221"/>
      <c r="H77" s="1219"/>
      <c r="I77" s="1222"/>
      <c r="J77" s="1221"/>
      <c r="K77" s="1219"/>
      <c r="L77" s="1220"/>
      <c r="M77" s="1220"/>
      <c r="N77" s="1219"/>
    </row>
    <row r="78" spans="1:14" ht="22.5" x14ac:dyDescent="0.2">
      <c r="A78" s="1212" t="s">
        <v>28666</v>
      </c>
      <c r="B78" s="1216"/>
      <c r="C78" s="1215"/>
      <c r="D78" s="1215"/>
      <c r="E78" s="1214"/>
      <c r="F78" s="1216"/>
      <c r="G78" s="1215"/>
      <c r="H78" s="1213"/>
      <c r="I78" s="1216"/>
      <c r="J78" s="1215"/>
      <c r="K78" s="1213"/>
      <c r="L78" s="1214"/>
      <c r="M78" s="1214"/>
      <c r="N78" s="1213"/>
    </row>
    <row r="79" spans="1:14" x14ac:dyDescent="0.2">
      <c r="A79" s="1218" t="s">
        <v>28665</v>
      </c>
      <c r="B79" s="1206"/>
      <c r="C79" s="1205"/>
      <c r="D79" s="1205"/>
      <c r="E79" s="1204"/>
      <c r="F79" s="1206"/>
      <c r="G79" s="1205"/>
      <c r="H79" s="1203"/>
      <c r="I79" s="1206"/>
      <c r="J79" s="1205"/>
      <c r="K79" s="1203"/>
      <c r="L79" s="1204"/>
      <c r="M79" s="1204"/>
      <c r="N79" s="1203"/>
    </row>
    <row r="80" spans="1:14" s="1208" customFormat="1" x14ac:dyDescent="0.2">
      <c r="A80" s="1217"/>
      <c r="B80" s="1206"/>
      <c r="C80" s="1205"/>
      <c r="D80" s="1205"/>
      <c r="E80" s="1204"/>
      <c r="F80" s="1206"/>
      <c r="G80" s="1205"/>
      <c r="H80" s="1203"/>
      <c r="I80" s="1206"/>
      <c r="J80" s="1205"/>
      <c r="K80" s="1203"/>
      <c r="L80" s="1204"/>
      <c r="M80" s="1204"/>
      <c r="N80" s="1203"/>
    </row>
    <row r="81" spans="1:14" x14ac:dyDescent="0.2">
      <c r="A81" s="1212" t="s">
        <v>28664</v>
      </c>
      <c r="B81" s="1206"/>
      <c r="C81" s="1205"/>
      <c r="D81" s="1205"/>
      <c r="E81" s="1204"/>
      <c r="F81" s="1206"/>
      <c r="G81" s="1205"/>
      <c r="H81" s="1203"/>
      <c r="I81" s="1206"/>
      <c r="J81" s="1205"/>
      <c r="K81" s="1203"/>
      <c r="L81" s="1204"/>
      <c r="M81" s="1204"/>
      <c r="N81" s="1203"/>
    </row>
    <row r="82" spans="1:14" x14ac:dyDescent="0.2">
      <c r="A82" s="1209" t="s">
        <v>28663</v>
      </c>
      <c r="B82" s="1206"/>
      <c r="C82" s="1205"/>
      <c r="D82" s="1205"/>
      <c r="E82" s="1204"/>
      <c r="F82" s="1206"/>
      <c r="G82" s="1205"/>
      <c r="H82" s="1203"/>
      <c r="I82" s="1206"/>
      <c r="J82" s="1205"/>
      <c r="K82" s="1203"/>
      <c r="L82" s="1204"/>
      <c r="M82" s="1204"/>
      <c r="N82" s="1203"/>
    </row>
    <row r="83" spans="1:14" x14ac:dyDescent="0.2">
      <c r="A83" s="1209" t="s">
        <v>28662</v>
      </c>
      <c r="B83" s="1206"/>
      <c r="C83" s="1205"/>
      <c r="D83" s="1205"/>
      <c r="E83" s="1204"/>
      <c r="F83" s="1206"/>
      <c r="G83" s="1205"/>
      <c r="H83" s="1203"/>
      <c r="I83" s="1206"/>
      <c r="J83" s="1205"/>
      <c r="K83" s="1203"/>
      <c r="L83" s="1204"/>
      <c r="M83" s="1204"/>
      <c r="N83" s="1203"/>
    </row>
    <row r="84" spans="1:14" x14ac:dyDescent="0.2">
      <c r="A84" s="1209" t="s">
        <v>28661</v>
      </c>
      <c r="B84" s="1206"/>
      <c r="C84" s="1205"/>
      <c r="D84" s="1205"/>
      <c r="E84" s="1204"/>
      <c r="F84" s="1206"/>
      <c r="G84" s="1205"/>
      <c r="H84" s="1203"/>
      <c r="I84" s="1206"/>
      <c r="J84" s="1205"/>
      <c r="K84" s="1203"/>
      <c r="L84" s="1204"/>
      <c r="M84" s="1204"/>
      <c r="N84" s="1203"/>
    </row>
    <row r="85" spans="1:14" x14ac:dyDescent="0.2">
      <c r="A85" s="1209" t="s">
        <v>28660</v>
      </c>
      <c r="B85" s="1206"/>
      <c r="C85" s="1205"/>
      <c r="D85" s="1205"/>
      <c r="E85" s="1204"/>
      <c r="F85" s="1206"/>
      <c r="G85" s="1205"/>
      <c r="H85" s="1203"/>
      <c r="I85" s="1206"/>
      <c r="J85" s="1205"/>
      <c r="K85" s="1203"/>
      <c r="L85" s="1204"/>
      <c r="M85" s="1204"/>
      <c r="N85" s="1203"/>
    </row>
    <row r="86" spans="1:14" x14ac:dyDescent="0.2">
      <c r="A86" s="1209"/>
      <c r="B86" s="1216"/>
      <c r="C86" s="1215"/>
      <c r="D86" s="1215"/>
      <c r="E86" s="1214"/>
      <c r="F86" s="1216"/>
      <c r="G86" s="1215"/>
      <c r="H86" s="1213"/>
      <c r="I86" s="1216"/>
      <c r="J86" s="1215"/>
      <c r="K86" s="1213"/>
      <c r="L86" s="1214"/>
      <c r="M86" s="1214"/>
      <c r="N86" s="1213"/>
    </row>
    <row r="87" spans="1:14" x14ac:dyDescent="0.2">
      <c r="A87" s="1212" t="s">
        <v>28659</v>
      </c>
      <c r="B87" s="1206"/>
      <c r="C87" s="1205"/>
      <c r="D87" s="1205"/>
      <c r="E87" s="1204"/>
      <c r="F87" s="1206"/>
      <c r="G87" s="1205"/>
      <c r="H87" s="1203"/>
      <c r="I87" s="1206"/>
      <c r="J87" s="1205"/>
      <c r="K87" s="1203"/>
      <c r="L87" s="1204"/>
      <c r="M87" s="1204"/>
      <c r="N87" s="1203"/>
    </row>
    <row r="88" spans="1:14" x14ac:dyDescent="0.2">
      <c r="A88" s="1209" t="s">
        <v>28658</v>
      </c>
      <c r="B88" s="1206"/>
      <c r="C88" s="1205"/>
      <c r="D88" s="1205"/>
      <c r="E88" s="1204"/>
      <c r="F88" s="1206"/>
      <c r="G88" s="1205"/>
      <c r="H88" s="1203"/>
      <c r="I88" s="1206"/>
      <c r="J88" s="1205"/>
      <c r="K88" s="1203"/>
      <c r="L88" s="1204"/>
      <c r="M88" s="1204"/>
      <c r="N88" s="1203"/>
    </row>
    <row r="89" spans="1:14" x14ac:dyDescent="0.2">
      <c r="A89" s="1209" t="s">
        <v>28657</v>
      </c>
      <c r="B89" s="1206"/>
      <c r="C89" s="1205"/>
      <c r="D89" s="1205"/>
      <c r="E89" s="1204"/>
      <c r="F89" s="1206"/>
      <c r="G89" s="1205"/>
      <c r="H89" s="1203"/>
      <c r="I89" s="1206"/>
      <c r="J89" s="1205"/>
      <c r="K89" s="1203"/>
      <c r="L89" s="1204"/>
      <c r="M89" s="1204"/>
      <c r="N89" s="1203"/>
    </row>
    <row r="90" spans="1:14" x14ac:dyDescent="0.2">
      <c r="A90" s="1209" t="s">
        <v>28656</v>
      </c>
      <c r="B90" s="1206"/>
      <c r="C90" s="1205"/>
      <c r="D90" s="1205"/>
      <c r="E90" s="1204"/>
      <c r="F90" s="1206"/>
      <c r="G90" s="1205"/>
      <c r="H90" s="1203"/>
      <c r="I90" s="1206"/>
      <c r="J90" s="1205"/>
      <c r="K90" s="1203"/>
      <c r="L90" s="1204"/>
      <c r="M90" s="1204"/>
      <c r="N90" s="1203"/>
    </row>
    <row r="91" spans="1:14" x14ac:dyDescent="0.2">
      <c r="A91" s="1209" t="s">
        <v>28655</v>
      </c>
      <c r="B91" s="1206"/>
      <c r="C91" s="1205"/>
      <c r="D91" s="1205"/>
      <c r="E91" s="1204"/>
      <c r="F91" s="1206"/>
      <c r="G91" s="1205"/>
      <c r="H91" s="1203"/>
      <c r="I91" s="1206"/>
      <c r="J91" s="1205"/>
      <c r="K91" s="1203"/>
      <c r="L91" s="1204"/>
      <c r="M91" s="1204"/>
      <c r="N91" s="1203"/>
    </row>
    <row r="92" spans="1:14" ht="22.5" x14ac:dyDescent="0.2">
      <c r="A92" s="1209" t="s">
        <v>28654</v>
      </c>
      <c r="B92" s="1206"/>
      <c r="C92" s="1205"/>
      <c r="D92" s="1205"/>
      <c r="E92" s="1204"/>
      <c r="F92" s="1206"/>
      <c r="G92" s="1205"/>
      <c r="H92" s="1203"/>
      <c r="I92" s="1206"/>
      <c r="J92" s="1205"/>
      <c r="K92" s="1203"/>
      <c r="L92" s="1204"/>
      <c r="M92" s="1204"/>
      <c r="N92" s="1203"/>
    </row>
    <row r="93" spans="1:14" x14ac:dyDescent="0.2">
      <c r="A93" s="1211"/>
      <c r="B93" s="1206"/>
      <c r="C93" s="1205"/>
      <c r="D93" s="1205"/>
      <c r="E93" s="1204"/>
      <c r="F93" s="1206"/>
      <c r="G93" s="1205"/>
      <c r="H93" s="1203"/>
      <c r="I93" s="1206"/>
      <c r="J93" s="1205"/>
      <c r="K93" s="1203"/>
      <c r="L93" s="1204"/>
      <c r="M93" s="1204"/>
      <c r="N93" s="1203"/>
    </row>
    <row r="94" spans="1:14" x14ac:dyDescent="0.2">
      <c r="A94" s="1210" t="s">
        <v>28653</v>
      </c>
      <c r="B94" s="1206"/>
      <c r="C94" s="1205"/>
      <c r="D94" s="1205"/>
      <c r="E94" s="1204"/>
      <c r="F94" s="1206"/>
      <c r="G94" s="1205"/>
      <c r="H94" s="1203"/>
      <c r="I94" s="1206"/>
      <c r="J94" s="1205"/>
      <c r="K94" s="1203"/>
      <c r="L94" s="1204"/>
      <c r="M94" s="1204"/>
      <c r="N94" s="1203"/>
    </row>
    <row r="95" spans="1:14" x14ac:dyDescent="0.2">
      <c r="A95" s="1209" t="s">
        <v>28652</v>
      </c>
      <c r="B95" s="1206"/>
      <c r="C95" s="1205"/>
      <c r="D95" s="1205"/>
      <c r="E95" s="1204"/>
      <c r="F95" s="1206"/>
      <c r="G95" s="1205"/>
      <c r="H95" s="1203"/>
      <c r="I95" s="1206"/>
      <c r="J95" s="1205"/>
      <c r="K95" s="1203"/>
      <c r="L95" s="1204"/>
      <c r="M95" s="1204"/>
      <c r="N95" s="1203"/>
    </row>
    <row r="96" spans="1:14" x14ac:dyDescent="0.2">
      <c r="A96" s="1209" t="s">
        <v>28649</v>
      </c>
      <c r="B96" s="1206"/>
      <c r="C96" s="1205"/>
      <c r="D96" s="1205"/>
      <c r="E96" s="1204"/>
      <c r="F96" s="1206"/>
      <c r="G96" s="1205"/>
      <c r="H96" s="1203"/>
      <c r="I96" s="1206"/>
      <c r="J96" s="1205"/>
      <c r="K96" s="1203"/>
      <c r="L96" s="1204"/>
      <c r="M96" s="1204"/>
      <c r="N96" s="1203"/>
    </row>
    <row r="97" spans="1:14" x14ac:dyDescent="0.2">
      <c r="A97" s="1209" t="s">
        <v>28646</v>
      </c>
      <c r="B97" s="1206"/>
      <c r="C97" s="1205"/>
      <c r="D97" s="1205"/>
      <c r="E97" s="1204"/>
      <c r="F97" s="1206"/>
      <c r="G97" s="1205"/>
      <c r="H97" s="1203"/>
      <c r="I97" s="1206"/>
      <c r="J97" s="1205"/>
      <c r="K97" s="1203"/>
      <c r="L97" s="1204"/>
      <c r="M97" s="1204"/>
      <c r="N97" s="1203"/>
    </row>
    <row r="98" spans="1:14" x14ac:dyDescent="0.2">
      <c r="A98" s="1209"/>
      <c r="B98" s="1206"/>
      <c r="C98" s="1205"/>
      <c r="D98" s="1205"/>
      <c r="E98" s="1204"/>
      <c r="F98" s="1206"/>
      <c r="G98" s="1205"/>
      <c r="H98" s="1203"/>
      <c r="I98" s="1206"/>
      <c r="J98" s="1205"/>
      <c r="K98" s="1203"/>
      <c r="L98" s="1204"/>
      <c r="M98" s="1204"/>
      <c r="N98" s="1203"/>
    </row>
    <row r="99" spans="1:14" x14ac:dyDescent="0.2">
      <c r="A99" s="1210" t="s">
        <v>28651</v>
      </c>
      <c r="B99" s="1206"/>
      <c r="C99" s="1205"/>
      <c r="D99" s="1205"/>
      <c r="E99" s="1204"/>
      <c r="F99" s="1206"/>
      <c r="G99" s="1205"/>
      <c r="H99" s="1203"/>
      <c r="I99" s="1206"/>
      <c r="J99" s="1205"/>
      <c r="K99" s="1203"/>
      <c r="L99" s="1204"/>
      <c r="M99" s="1204"/>
      <c r="N99" s="1203"/>
    </row>
    <row r="100" spans="1:14" x14ac:dyDescent="0.2">
      <c r="A100" s="1209" t="s">
        <v>28650</v>
      </c>
      <c r="B100" s="1206"/>
      <c r="C100" s="1205"/>
      <c r="D100" s="1205"/>
      <c r="E100" s="1204"/>
      <c r="F100" s="1206"/>
      <c r="G100" s="1205"/>
      <c r="H100" s="1203"/>
      <c r="I100" s="1206"/>
      <c r="J100" s="1205"/>
      <c r="K100" s="1203"/>
      <c r="L100" s="1204"/>
      <c r="M100" s="1204"/>
      <c r="N100" s="1203"/>
    </row>
    <row r="101" spans="1:14" x14ac:dyDescent="0.2">
      <c r="A101" s="1209" t="s">
        <v>28649</v>
      </c>
      <c r="B101" s="1206"/>
      <c r="C101" s="1205"/>
      <c r="D101" s="1205"/>
      <c r="E101" s="1204"/>
      <c r="F101" s="1206"/>
      <c r="G101" s="1205"/>
      <c r="H101" s="1203"/>
      <c r="I101" s="1206"/>
      <c r="J101" s="1205"/>
      <c r="K101" s="1203"/>
      <c r="L101" s="1204"/>
      <c r="M101" s="1204"/>
      <c r="N101" s="1203"/>
    </row>
    <row r="102" spans="1:14" x14ac:dyDescent="0.2">
      <c r="A102" s="1209"/>
      <c r="B102" s="1206"/>
      <c r="C102" s="1205"/>
      <c r="D102" s="1205"/>
      <c r="E102" s="1204"/>
      <c r="F102" s="1206"/>
      <c r="G102" s="1205"/>
      <c r="H102" s="1203"/>
      <c r="I102" s="1206"/>
      <c r="J102" s="1205"/>
      <c r="K102" s="1203"/>
      <c r="L102" s="1204"/>
      <c r="M102" s="1204"/>
      <c r="N102" s="1203"/>
    </row>
    <row r="103" spans="1:14" x14ac:dyDescent="0.2">
      <c r="A103" s="1210" t="s">
        <v>28648</v>
      </c>
      <c r="B103" s="1206"/>
      <c r="C103" s="1205"/>
      <c r="D103" s="1205"/>
      <c r="E103" s="1204"/>
      <c r="F103" s="1206"/>
      <c r="G103" s="1205"/>
      <c r="H103" s="1203"/>
      <c r="I103" s="1206"/>
      <c r="J103" s="1205"/>
      <c r="K103" s="1203"/>
      <c r="L103" s="1204"/>
      <c r="M103" s="1204"/>
      <c r="N103" s="1203"/>
    </row>
    <row r="104" spans="1:14" x14ac:dyDescent="0.2">
      <c r="A104" s="1209" t="s">
        <v>28647</v>
      </c>
      <c r="B104" s="1206"/>
      <c r="C104" s="1205"/>
      <c r="D104" s="1205"/>
      <c r="E104" s="1204"/>
      <c r="F104" s="1206"/>
      <c r="G104" s="1205"/>
      <c r="H104" s="1203"/>
      <c r="I104" s="1206"/>
      <c r="J104" s="1205"/>
      <c r="K104" s="1203"/>
      <c r="L104" s="1204"/>
      <c r="M104" s="1204"/>
      <c r="N104" s="1203"/>
    </row>
    <row r="105" spans="1:14" x14ac:dyDescent="0.2">
      <c r="A105" s="1209" t="s">
        <v>28646</v>
      </c>
      <c r="B105" s="1206"/>
      <c r="C105" s="1205"/>
      <c r="D105" s="1205"/>
      <c r="E105" s="1204"/>
      <c r="F105" s="1206"/>
      <c r="G105" s="1205"/>
      <c r="H105" s="1203"/>
      <c r="I105" s="1206"/>
      <c r="J105" s="1205"/>
      <c r="K105" s="1203"/>
      <c r="L105" s="1204"/>
      <c r="M105" s="1204"/>
      <c r="N105" s="1203"/>
    </row>
    <row r="106" spans="1:14" x14ac:dyDescent="0.2">
      <c r="A106" s="1209" t="s">
        <v>28645</v>
      </c>
      <c r="B106" s="1206"/>
      <c r="C106" s="1205"/>
      <c r="D106" s="1205"/>
      <c r="E106" s="1204"/>
      <c r="F106" s="1206"/>
      <c r="G106" s="1205"/>
      <c r="H106" s="1203"/>
      <c r="I106" s="1206"/>
      <c r="J106" s="1205"/>
      <c r="K106" s="1203"/>
      <c r="L106" s="1204"/>
      <c r="M106" s="1204"/>
      <c r="N106" s="1203"/>
    </row>
    <row r="107" spans="1:14" x14ac:dyDescent="0.2">
      <c r="A107" s="1209" t="s">
        <v>28644</v>
      </c>
      <c r="B107" s="1206"/>
      <c r="C107" s="1205"/>
      <c r="D107" s="1205"/>
      <c r="E107" s="1204"/>
      <c r="F107" s="1206"/>
      <c r="G107" s="1205"/>
      <c r="H107" s="1203"/>
      <c r="I107" s="1206"/>
      <c r="J107" s="1205"/>
      <c r="K107" s="1203"/>
      <c r="L107" s="1204"/>
      <c r="M107" s="1204"/>
      <c r="N107" s="1203"/>
    </row>
    <row r="108" spans="1:14" x14ac:dyDescent="0.2">
      <c r="A108" s="1209"/>
      <c r="B108" s="1206"/>
      <c r="C108" s="1205"/>
      <c r="D108" s="1205"/>
      <c r="E108" s="1204"/>
      <c r="F108" s="1206"/>
      <c r="G108" s="1205"/>
      <c r="H108" s="1203"/>
      <c r="I108" s="1206"/>
      <c r="J108" s="1205"/>
      <c r="K108" s="1203"/>
      <c r="L108" s="1204"/>
      <c r="M108" s="1204"/>
      <c r="N108" s="1203"/>
    </row>
    <row r="109" spans="1:14" x14ac:dyDescent="0.2">
      <c r="A109" s="1210" t="s">
        <v>28643</v>
      </c>
      <c r="B109" s="1206"/>
      <c r="C109" s="1205"/>
      <c r="D109" s="1205"/>
      <c r="E109" s="1204"/>
      <c r="F109" s="1206"/>
      <c r="G109" s="1205"/>
      <c r="H109" s="1203"/>
      <c r="I109" s="1206"/>
      <c r="J109" s="1205"/>
      <c r="K109" s="1203"/>
      <c r="L109" s="1204"/>
      <c r="M109" s="1204"/>
      <c r="N109" s="1203"/>
    </row>
    <row r="110" spans="1:14" x14ac:dyDescent="0.2">
      <c r="A110" s="1209" t="s">
        <v>28642</v>
      </c>
      <c r="B110" s="1206"/>
      <c r="C110" s="1205"/>
      <c r="D110" s="1205"/>
      <c r="E110" s="1204"/>
      <c r="F110" s="1206"/>
      <c r="G110" s="1205"/>
      <c r="H110" s="1203"/>
      <c r="I110" s="1206"/>
      <c r="J110" s="1205"/>
      <c r="K110" s="1203"/>
      <c r="L110" s="1204"/>
      <c r="M110" s="1204"/>
      <c r="N110" s="1203"/>
    </row>
    <row r="111" spans="1:14" x14ac:dyDescent="0.2">
      <c r="A111" s="1209" t="s">
        <v>28641</v>
      </c>
      <c r="B111" s="1206"/>
      <c r="C111" s="1205"/>
      <c r="D111" s="1205"/>
      <c r="E111" s="1204"/>
      <c r="F111" s="1206"/>
      <c r="G111" s="1205"/>
      <c r="H111" s="1203"/>
      <c r="I111" s="1206"/>
      <c r="J111" s="1205"/>
      <c r="K111" s="1203"/>
      <c r="L111" s="1204"/>
      <c r="M111" s="1204"/>
      <c r="N111" s="1203"/>
    </row>
    <row r="112" spans="1:14" ht="22.5" x14ac:dyDescent="0.2">
      <c r="A112" s="1209" t="s">
        <v>28640</v>
      </c>
      <c r="B112" s="1206"/>
      <c r="C112" s="1205"/>
      <c r="D112" s="1205"/>
      <c r="E112" s="1204"/>
      <c r="F112" s="1206"/>
      <c r="G112" s="1205"/>
      <c r="H112" s="1203"/>
      <c r="I112" s="1206"/>
      <c r="J112" s="1205"/>
      <c r="K112" s="1203"/>
      <c r="L112" s="1204"/>
      <c r="M112" s="1204"/>
      <c r="N112" s="1203"/>
    </row>
    <row r="113" spans="1:14" ht="22.5" x14ac:dyDescent="0.2">
      <c r="A113" s="1209" t="s">
        <v>28639</v>
      </c>
      <c r="B113" s="1206"/>
      <c r="C113" s="1205"/>
      <c r="D113" s="1205"/>
      <c r="E113" s="1204"/>
      <c r="F113" s="1206"/>
      <c r="G113" s="1205"/>
      <c r="H113" s="1203"/>
      <c r="I113" s="1206"/>
      <c r="J113" s="1205"/>
      <c r="K113" s="1203"/>
      <c r="L113" s="1204"/>
      <c r="M113" s="1204"/>
      <c r="N113" s="1203"/>
    </row>
    <row r="114" spans="1:14" x14ac:dyDescent="0.2">
      <c r="A114" s="1209"/>
      <c r="B114" s="1206"/>
      <c r="C114" s="1205"/>
      <c r="D114" s="1205"/>
      <c r="E114" s="1204"/>
      <c r="F114" s="1206"/>
      <c r="G114" s="1205"/>
      <c r="H114" s="1203"/>
      <c r="I114" s="1206"/>
      <c r="J114" s="1205"/>
      <c r="K114" s="1203"/>
      <c r="L114" s="1204"/>
      <c r="M114" s="1204"/>
      <c r="N114" s="1203"/>
    </row>
    <row r="115" spans="1:14" x14ac:dyDescent="0.2">
      <c r="A115" s="1210" t="s">
        <v>28638</v>
      </c>
      <c r="B115" s="1206"/>
      <c r="C115" s="1205"/>
      <c r="D115" s="1205"/>
      <c r="E115" s="1204"/>
      <c r="F115" s="1206"/>
      <c r="G115" s="1205"/>
      <c r="H115" s="1203"/>
      <c r="I115" s="1206"/>
      <c r="J115" s="1205"/>
      <c r="K115" s="1203"/>
      <c r="L115" s="1204"/>
      <c r="M115" s="1204"/>
      <c r="N115" s="1203"/>
    </row>
    <row r="116" spans="1:14" x14ac:dyDescent="0.2">
      <c r="A116" s="1209" t="s">
        <v>28637</v>
      </c>
      <c r="B116" s="1206"/>
      <c r="C116" s="1205"/>
      <c r="D116" s="1205"/>
      <c r="E116" s="1204"/>
      <c r="F116" s="1206"/>
      <c r="G116" s="1205"/>
      <c r="H116" s="1203"/>
      <c r="I116" s="1206"/>
      <c r="J116" s="1205"/>
      <c r="K116" s="1203"/>
      <c r="L116" s="1204"/>
      <c r="M116" s="1204"/>
      <c r="N116" s="1203"/>
    </row>
    <row r="117" spans="1:14" s="1208" customFormat="1" ht="22.5" x14ac:dyDescent="0.2">
      <c r="A117" s="1209" t="s">
        <v>28636</v>
      </c>
      <c r="B117" s="1206"/>
      <c r="C117" s="1205"/>
      <c r="D117" s="1205"/>
      <c r="E117" s="1204"/>
      <c r="F117" s="1206"/>
      <c r="G117" s="1205"/>
      <c r="H117" s="1203"/>
      <c r="I117" s="1206"/>
      <c r="J117" s="1205"/>
      <c r="K117" s="1203"/>
      <c r="L117" s="1204"/>
      <c r="M117" s="1204"/>
      <c r="N117" s="1203"/>
    </row>
    <row r="118" spans="1:14" ht="12" thickBot="1" x14ac:dyDescent="0.25">
      <c r="A118" s="1207"/>
      <c r="B118" s="1206"/>
      <c r="C118" s="1205"/>
      <c r="D118" s="1205"/>
      <c r="E118" s="1204"/>
      <c r="F118" s="1206"/>
      <c r="G118" s="1205"/>
      <c r="H118" s="1203"/>
      <c r="I118" s="1206"/>
      <c r="J118" s="1205"/>
      <c r="K118" s="1203"/>
      <c r="L118" s="1204"/>
      <c r="M118" s="1204"/>
      <c r="N118" s="1203"/>
    </row>
    <row r="119" spans="1:14" x14ac:dyDescent="0.2">
      <c r="A119" s="1202"/>
      <c r="B119" s="1200"/>
      <c r="C119" s="1199"/>
      <c r="D119" s="1201"/>
      <c r="E119" s="1196"/>
      <c r="F119" s="1200"/>
      <c r="G119" s="1197"/>
      <c r="H119" s="1196"/>
      <c r="I119" s="1200"/>
      <c r="J119" s="1199"/>
      <c r="K119" s="1198"/>
      <c r="L119" s="1197"/>
      <c r="M119" s="1197"/>
      <c r="N119" s="1196"/>
    </row>
    <row r="120" spans="1:14" ht="12" thickBot="1" x14ac:dyDescent="0.25">
      <c r="A120" s="1195" t="s">
        <v>4</v>
      </c>
      <c r="B120" s="1193"/>
      <c r="C120" s="1192"/>
      <c r="D120" s="1194"/>
      <c r="E120" s="1189"/>
      <c r="F120" s="1193"/>
      <c r="G120" s="1190"/>
      <c r="H120" s="1189"/>
      <c r="I120" s="1193"/>
      <c r="J120" s="1192"/>
      <c r="K120" s="1191"/>
      <c r="L120" s="1190"/>
      <c r="M120" s="1190"/>
      <c r="N120" s="1189"/>
    </row>
    <row r="121" spans="1:14" ht="12.75" thickTop="1" thickBot="1" x14ac:dyDescent="0.25">
      <c r="A121" s="1188" t="s">
        <v>28635</v>
      </c>
      <c r="B121" s="1186"/>
      <c r="C121" s="1185"/>
      <c r="D121" s="1187"/>
      <c r="E121" s="1182"/>
      <c r="F121" s="1186"/>
      <c r="G121" s="1183"/>
      <c r="H121" s="1182"/>
      <c r="I121" s="1186"/>
      <c r="J121" s="1185"/>
      <c r="K121" s="1184"/>
      <c r="L121" s="1183"/>
      <c r="M121" s="1183"/>
      <c r="N121" s="1182"/>
    </row>
    <row r="122" spans="1:14" x14ac:dyDescent="0.2">
      <c r="A122" s="1181" t="s">
        <v>28634</v>
      </c>
      <c r="B122" s="1181"/>
      <c r="C122" s="1181"/>
      <c r="D122" s="1181"/>
      <c r="E122" s="1181"/>
      <c r="F122" s="1181"/>
      <c r="G122" s="1181"/>
      <c r="H122" s="1181"/>
      <c r="I122" s="1181"/>
      <c r="J122" s="1181"/>
      <c r="K122" s="1181"/>
      <c r="L122" s="1181"/>
      <c r="M122" s="1181"/>
      <c r="N122" s="1181"/>
    </row>
    <row r="123" spans="1:14" x14ac:dyDescent="0.2">
      <c r="A123" s="1181" t="s">
        <v>28633</v>
      </c>
      <c r="B123" s="1181"/>
      <c r="C123" s="1181"/>
      <c r="D123" s="1181"/>
      <c r="E123" s="1181"/>
      <c r="F123" s="1181"/>
      <c r="G123" s="1181"/>
      <c r="H123" s="1181"/>
      <c r="I123" s="1181"/>
      <c r="J123" s="1181"/>
      <c r="K123" s="1181"/>
      <c r="L123" s="1181"/>
      <c r="M123" s="1181"/>
      <c r="N123" s="1181"/>
    </row>
    <row r="125" spans="1:14" s="1056" customFormat="1" ht="12.75" x14ac:dyDescent="0.2">
      <c r="A125" s="1232" t="s">
        <v>28538</v>
      </c>
      <c r="B125" s="1232"/>
      <c r="C125" s="1232"/>
      <c r="D125" s="1232"/>
      <c r="E125" s="1232"/>
      <c r="F125" s="1232"/>
      <c r="G125" s="1232"/>
      <c r="H125" s="1232"/>
      <c r="I125" s="1232"/>
      <c r="J125" s="1232"/>
      <c r="K125" s="1232"/>
      <c r="L125" s="1232"/>
      <c r="M125" s="1232"/>
      <c r="N125" s="1232"/>
    </row>
    <row r="126" spans="1:14" s="1056" customFormat="1" ht="12.75" x14ac:dyDescent="0.2">
      <c r="A126" s="1232" t="s">
        <v>28537</v>
      </c>
      <c r="B126" s="1232"/>
      <c r="C126" s="1232"/>
      <c r="D126" s="1232"/>
      <c r="E126" s="1232"/>
      <c r="F126" s="1232"/>
      <c r="G126" s="1232"/>
      <c r="H126" s="1232"/>
      <c r="I126" s="1232"/>
      <c r="J126" s="1232"/>
      <c r="K126" s="1232"/>
      <c r="L126" s="1232"/>
      <c r="M126" s="1232"/>
      <c r="N126" s="1232"/>
    </row>
    <row r="127" spans="1:14" s="1056" customFormat="1" ht="12" x14ac:dyDescent="0.2"/>
    <row r="128" spans="1:14" s="1056" customFormat="1" ht="12" x14ac:dyDescent="0.2"/>
    <row r="129" spans="1:14" s="1056" customFormat="1" ht="15.75" x14ac:dyDescent="0.2">
      <c r="A129" s="1607" t="s">
        <v>28678</v>
      </c>
      <c r="B129" s="1607"/>
      <c r="C129" s="1607"/>
      <c r="D129" s="1607"/>
      <c r="E129" s="1607"/>
      <c r="F129" s="1607"/>
      <c r="G129" s="1607"/>
      <c r="H129" s="1607"/>
      <c r="I129" s="1607"/>
      <c r="J129" s="1607"/>
      <c r="K129" s="1607"/>
      <c r="L129" s="1607"/>
      <c r="M129" s="1607"/>
      <c r="N129" s="1607"/>
    </row>
    <row r="130" spans="1:14" s="1056" customFormat="1" ht="15.75" x14ac:dyDescent="0.2">
      <c r="A130" s="1607" t="s">
        <v>28677</v>
      </c>
      <c r="B130" s="1607"/>
      <c r="C130" s="1607"/>
      <c r="D130" s="1607"/>
      <c r="E130" s="1607"/>
      <c r="F130" s="1607"/>
      <c r="G130" s="1607"/>
      <c r="H130" s="1607"/>
      <c r="I130" s="1607"/>
      <c r="J130" s="1607"/>
      <c r="K130" s="1607"/>
      <c r="L130" s="1607"/>
      <c r="M130" s="1607"/>
      <c r="N130" s="1607"/>
    </row>
    <row r="131" spans="1:14" s="1056" customFormat="1" ht="28.5" customHeight="1" x14ac:dyDescent="0.2">
      <c r="A131" s="1608" t="s">
        <v>28676</v>
      </c>
      <c r="B131" s="1608"/>
      <c r="C131" s="1608"/>
      <c r="D131" s="1608"/>
      <c r="E131" s="1608"/>
      <c r="F131" s="1608"/>
      <c r="G131" s="1608"/>
      <c r="H131" s="1608"/>
      <c r="I131" s="1608"/>
      <c r="J131" s="1608"/>
      <c r="K131" s="1608"/>
      <c r="L131" s="1608"/>
      <c r="M131" s="1608"/>
      <c r="N131" s="1608"/>
    </row>
    <row r="132" spans="1:14" s="1056" customFormat="1" ht="15.75" x14ac:dyDescent="0.2">
      <c r="A132" s="1607" t="s">
        <v>28675</v>
      </c>
      <c r="B132" s="1607"/>
      <c r="C132" s="1607"/>
      <c r="D132" s="1607"/>
      <c r="E132" s="1607"/>
      <c r="F132" s="1607"/>
      <c r="G132" s="1607"/>
      <c r="H132" s="1607"/>
      <c r="I132" s="1607"/>
      <c r="J132" s="1607"/>
      <c r="K132" s="1607"/>
      <c r="L132" s="1607"/>
      <c r="M132" s="1607"/>
      <c r="N132" s="1607"/>
    </row>
    <row r="133" spans="1:14" s="1056" customFormat="1" ht="12" x14ac:dyDescent="0.2"/>
    <row r="134" spans="1:14" s="1056" customFormat="1" ht="12" x14ac:dyDescent="0.2"/>
    <row r="135" spans="1:14" s="1056" customFormat="1" ht="12" x14ac:dyDescent="0.2">
      <c r="A135" s="1231" t="s">
        <v>7</v>
      </c>
      <c r="B135" s="1230" t="s">
        <v>42</v>
      </c>
      <c r="C135" s="1230"/>
      <c r="D135" s="1230"/>
      <c r="E135" s="1230"/>
      <c r="F135" s="1230"/>
      <c r="G135" s="1230"/>
      <c r="H135" s="1230"/>
      <c r="I135" s="1230"/>
      <c r="J135" s="1230"/>
      <c r="K135" s="1230"/>
      <c r="L135" s="1230"/>
      <c r="M135" s="1230"/>
      <c r="N135" s="1230"/>
    </row>
    <row r="136" spans="1:14" s="1056" customFormat="1" ht="12.75" thickBot="1" x14ac:dyDescent="0.25">
      <c r="A136" s="1229" t="s">
        <v>5</v>
      </c>
      <c r="B136" s="1229" t="s">
        <v>1860</v>
      </c>
      <c r="C136" s="1229"/>
      <c r="D136" s="1229"/>
      <c r="E136" s="1229"/>
      <c r="F136" s="1229"/>
      <c r="G136" s="1229"/>
      <c r="H136" s="1229"/>
      <c r="I136" s="1229"/>
      <c r="J136" s="1229"/>
      <c r="K136" s="1229"/>
      <c r="L136" s="1229"/>
      <c r="M136" s="1229"/>
      <c r="N136" s="1229"/>
    </row>
    <row r="137" spans="1:14" s="1208" customFormat="1" ht="12.75" customHeight="1" thickBot="1" x14ac:dyDescent="0.25">
      <c r="A137" s="1609" t="s">
        <v>28674</v>
      </c>
      <c r="B137" s="1611" t="s">
        <v>28673</v>
      </c>
      <c r="C137" s="1612"/>
      <c r="D137" s="1612"/>
      <c r="E137" s="1612"/>
      <c r="F137" s="1613" t="s">
        <v>28672</v>
      </c>
      <c r="G137" s="1614"/>
      <c r="H137" s="1615"/>
      <c r="I137" s="1613" t="s">
        <v>28671</v>
      </c>
      <c r="J137" s="1614"/>
      <c r="K137" s="1614"/>
      <c r="L137" s="1614"/>
      <c r="M137" s="1614"/>
      <c r="N137" s="1615"/>
    </row>
    <row r="138" spans="1:14" s="1224" customFormat="1" ht="84.95" customHeight="1" thickBot="1" x14ac:dyDescent="0.25">
      <c r="A138" s="1610"/>
      <c r="B138" s="1228">
        <v>2019</v>
      </c>
      <c r="C138" s="1227">
        <v>2020</v>
      </c>
      <c r="D138" s="1227" t="s">
        <v>28670</v>
      </c>
      <c r="E138" s="1225" t="s">
        <v>28668</v>
      </c>
      <c r="F138" s="1228">
        <v>2019</v>
      </c>
      <c r="G138" s="1227">
        <v>2020</v>
      </c>
      <c r="H138" s="1225" t="s">
        <v>28670</v>
      </c>
      <c r="I138" s="1228">
        <v>2019</v>
      </c>
      <c r="J138" s="1227" t="s">
        <v>28527</v>
      </c>
      <c r="K138" s="1225" t="s">
        <v>28670</v>
      </c>
      <c r="L138" s="1226" t="s">
        <v>28669</v>
      </c>
      <c r="M138" s="1226" t="s">
        <v>28668</v>
      </c>
      <c r="N138" s="1225" t="s">
        <v>28667</v>
      </c>
    </row>
    <row r="139" spans="1:14" x14ac:dyDescent="0.2">
      <c r="A139" s="1223"/>
      <c r="B139" s="1222"/>
      <c r="C139" s="1221"/>
      <c r="D139" s="1221"/>
      <c r="E139" s="1220"/>
      <c r="F139" s="1222"/>
      <c r="G139" s="1221"/>
      <c r="H139" s="1219"/>
      <c r="I139" s="1222"/>
      <c r="J139" s="1221"/>
      <c r="K139" s="1219"/>
      <c r="L139" s="1220"/>
      <c r="M139" s="1220"/>
      <c r="N139" s="1219"/>
    </row>
    <row r="140" spans="1:14" ht="22.5" x14ac:dyDescent="0.2">
      <c r="A140" s="1212" t="s">
        <v>28666</v>
      </c>
      <c r="B140" s="1216"/>
      <c r="C140" s="1215"/>
      <c r="D140" s="1215"/>
      <c r="E140" s="1214"/>
      <c r="F140" s="1216"/>
      <c r="G140" s="1215"/>
      <c r="H140" s="1213"/>
      <c r="I140" s="1216"/>
      <c r="J140" s="1215"/>
      <c r="K140" s="1213"/>
      <c r="L140" s="1214"/>
      <c r="M140" s="1214"/>
      <c r="N140" s="1213"/>
    </row>
    <row r="141" spans="1:14" x14ac:dyDescent="0.2">
      <c r="A141" s="1218" t="s">
        <v>28665</v>
      </c>
      <c r="B141" s="1206"/>
      <c r="C141" s="1205"/>
      <c r="D141" s="1205"/>
      <c r="E141" s="1204"/>
      <c r="F141" s="1206"/>
      <c r="G141" s="1205"/>
      <c r="H141" s="1203"/>
      <c r="I141" s="1206"/>
      <c r="J141" s="1205"/>
      <c r="K141" s="1203"/>
      <c r="L141" s="1204"/>
      <c r="M141" s="1204"/>
      <c r="N141" s="1203"/>
    </row>
    <row r="142" spans="1:14" s="1208" customFormat="1" x14ac:dyDescent="0.2">
      <c r="A142" s="1217"/>
      <c r="B142" s="1206"/>
      <c r="C142" s="1205"/>
      <c r="D142" s="1205"/>
      <c r="E142" s="1204"/>
      <c r="F142" s="1206"/>
      <c r="G142" s="1205"/>
      <c r="H142" s="1203"/>
      <c r="I142" s="1206"/>
      <c r="J142" s="1205"/>
      <c r="K142" s="1203"/>
      <c r="L142" s="1204"/>
      <c r="M142" s="1204"/>
      <c r="N142" s="1203"/>
    </row>
    <row r="143" spans="1:14" x14ac:dyDescent="0.2">
      <c r="A143" s="1212" t="s">
        <v>28664</v>
      </c>
      <c r="B143" s="1206"/>
      <c r="C143" s="1205"/>
      <c r="D143" s="1205"/>
      <c r="E143" s="1204"/>
      <c r="F143" s="1206"/>
      <c r="G143" s="1205"/>
      <c r="H143" s="1203"/>
      <c r="I143" s="1206"/>
      <c r="J143" s="1205"/>
      <c r="K143" s="1203"/>
      <c r="L143" s="1204"/>
      <c r="M143" s="1204"/>
      <c r="N143" s="1203"/>
    </row>
    <row r="144" spans="1:14" x14ac:dyDescent="0.2">
      <c r="A144" s="1209" t="s">
        <v>28663</v>
      </c>
      <c r="B144" s="1206"/>
      <c r="C144" s="1205"/>
      <c r="D144" s="1205"/>
      <c r="E144" s="1204"/>
      <c r="F144" s="1206"/>
      <c r="G144" s="1205"/>
      <c r="H144" s="1203"/>
      <c r="I144" s="1206"/>
      <c r="J144" s="1205"/>
      <c r="K144" s="1203"/>
      <c r="L144" s="1204"/>
      <c r="M144" s="1204"/>
      <c r="N144" s="1203"/>
    </row>
    <row r="145" spans="1:14" x14ac:dyDescent="0.2">
      <c r="A145" s="1209" t="s">
        <v>28662</v>
      </c>
      <c r="B145" s="1206"/>
      <c r="C145" s="1205"/>
      <c r="D145" s="1205"/>
      <c r="E145" s="1204"/>
      <c r="F145" s="1206"/>
      <c r="G145" s="1205"/>
      <c r="H145" s="1203"/>
      <c r="I145" s="1206"/>
      <c r="J145" s="1205"/>
      <c r="K145" s="1203"/>
      <c r="L145" s="1204"/>
      <c r="M145" s="1204"/>
      <c r="N145" s="1203"/>
    </row>
    <row r="146" spans="1:14" x14ac:dyDescent="0.2">
      <c r="A146" s="1209" t="s">
        <v>28661</v>
      </c>
      <c r="B146" s="1206"/>
      <c r="C146" s="1205"/>
      <c r="D146" s="1205"/>
      <c r="E146" s="1204"/>
      <c r="F146" s="1206"/>
      <c r="G146" s="1205"/>
      <c r="H146" s="1203"/>
      <c r="I146" s="1206"/>
      <c r="J146" s="1205"/>
      <c r="K146" s="1203"/>
      <c r="L146" s="1204"/>
      <c r="M146" s="1204"/>
      <c r="N146" s="1203"/>
    </row>
    <row r="147" spans="1:14" x14ac:dyDescent="0.2">
      <c r="A147" s="1209" t="s">
        <v>28660</v>
      </c>
      <c r="B147" s="1206"/>
      <c r="C147" s="1205"/>
      <c r="D147" s="1205"/>
      <c r="E147" s="1204"/>
      <c r="F147" s="1206"/>
      <c r="G147" s="1205"/>
      <c r="H147" s="1203"/>
      <c r="I147" s="1206"/>
      <c r="J147" s="1205"/>
      <c r="K147" s="1203"/>
      <c r="L147" s="1204"/>
      <c r="M147" s="1204"/>
      <c r="N147" s="1203"/>
    </row>
    <row r="148" spans="1:14" x14ac:dyDescent="0.2">
      <c r="A148" s="1209"/>
      <c r="B148" s="1216"/>
      <c r="C148" s="1215"/>
      <c r="D148" s="1215"/>
      <c r="E148" s="1214"/>
      <c r="F148" s="1216"/>
      <c r="G148" s="1215"/>
      <c r="H148" s="1213"/>
      <c r="I148" s="1216"/>
      <c r="J148" s="1215"/>
      <c r="K148" s="1213"/>
      <c r="L148" s="1214"/>
      <c r="M148" s="1214"/>
      <c r="N148" s="1213"/>
    </row>
    <row r="149" spans="1:14" x14ac:dyDescent="0.2">
      <c r="A149" s="1212" t="s">
        <v>28659</v>
      </c>
      <c r="B149" s="1206"/>
      <c r="C149" s="1205"/>
      <c r="D149" s="1205"/>
      <c r="E149" s="1204"/>
      <c r="F149" s="1206"/>
      <c r="G149" s="1205"/>
      <c r="H149" s="1203"/>
      <c r="I149" s="1206"/>
      <c r="J149" s="1205"/>
      <c r="K149" s="1203"/>
      <c r="L149" s="1204"/>
      <c r="M149" s="1204"/>
      <c r="N149" s="1203"/>
    </row>
    <row r="150" spans="1:14" x14ac:dyDescent="0.2">
      <c r="A150" s="1209" t="s">
        <v>28658</v>
      </c>
      <c r="B150" s="1206"/>
      <c r="C150" s="1205"/>
      <c r="D150" s="1205"/>
      <c r="E150" s="1204"/>
      <c r="F150" s="1206"/>
      <c r="G150" s="1205"/>
      <c r="H150" s="1203"/>
      <c r="I150" s="1206"/>
      <c r="J150" s="1205"/>
      <c r="K150" s="1203"/>
      <c r="L150" s="1204"/>
      <c r="M150" s="1204"/>
      <c r="N150" s="1203"/>
    </row>
    <row r="151" spans="1:14" x14ac:dyDescent="0.2">
      <c r="A151" s="1209" t="s">
        <v>28657</v>
      </c>
      <c r="B151" s="1206"/>
      <c r="C151" s="1205"/>
      <c r="D151" s="1205"/>
      <c r="E151" s="1204"/>
      <c r="F151" s="1206"/>
      <c r="G151" s="1205"/>
      <c r="H151" s="1203"/>
      <c r="I151" s="1206"/>
      <c r="J151" s="1205"/>
      <c r="K151" s="1203"/>
      <c r="L151" s="1204"/>
      <c r="M151" s="1204"/>
      <c r="N151" s="1203"/>
    </row>
    <row r="152" spans="1:14" x14ac:dyDescent="0.2">
      <c r="A152" s="1209" t="s">
        <v>28656</v>
      </c>
      <c r="B152" s="1206"/>
      <c r="C152" s="1205"/>
      <c r="D152" s="1205"/>
      <c r="E152" s="1204"/>
      <c r="F152" s="1206"/>
      <c r="G152" s="1205"/>
      <c r="H152" s="1203"/>
      <c r="I152" s="1206"/>
      <c r="J152" s="1205"/>
      <c r="K152" s="1203"/>
      <c r="L152" s="1204"/>
      <c r="M152" s="1204"/>
      <c r="N152" s="1203"/>
    </row>
    <row r="153" spans="1:14" x14ac:dyDescent="0.2">
      <c r="A153" s="1209" t="s">
        <v>28655</v>
      </c>
      <c r="B153" s="1206"/>
      <c r="C153" s="1205"/>
      <c r="D153" s="1205"/>
      <c r="E153" s="1204"/>
      <c r="F153" s="1206"/>
      <c r="G153" s="1205"/>
      <c r="H153" s="1203"/>
      <c r="I153" s="1206"/>
      <c r="J153" s="1205"/>
      <c r="K153" s="1203"/>
      <c r="L153" s="1204"/>
      <c r="M153" s="1204"/>
      <c r="N153" s="1203"/>
    </row>
    <row r="154" spans="1:14" ht="22.5" x14ac:dyDescent="0.2">
      <c r="A154" s="1209" t="s">
        <v>28654</v>
      </c>
      <c r="B154" s="1206"/>
      <c r="C154" s="1205"/>
      <c r="D154" s="1205"/>
      <c r="E154" s="1204"/>
      <c r="F154" s="1206"/>
      <c r="G154" s="1205"/>
      <c r="H154" s="1203"/>
      <c r="I154" s="1206"/>
      <c r="J154" s="1205"/>
      <c r="K154" s="1203"/>
      <c r="L154" s="1204"/>
      <c r="M154" s="1204"/>
      <c r="N154" s="1203"/>
    </row>
    <row r="155" spans="1:14" x14ac:dyDescent="0.2">
      <c r="A155" s="1211"/>
      <c r="B155" s="1206"/>
      <c r="C155" s="1205"/>
      <c r="D155" s="1205"/>
      <c r="E155" s="1204"/>
      <c r="F155" s="1206"/>
      <c r="G155" s="1205"/>
      <c r="H155" s="1203"/>
      <c r="I155" s="1206"/>
      <c r="J155" s="1205"/>
      <c r="K155" s="1203"/>
      <c r="L155" s="1204"/>
      <c r="M155" s="1204"/>
      <c r="N155" s="1203"/>
    </row>
    <row r="156" spans="1:14" x14ac:dyDescent="0.2">
      <c r="A156" s="1210" t="s">
        <v>28653</v>
      </c>
      <c r="B156" s="1206"/>
      <c r="C156" s="1205"/>
      <c r="D156" s="1205"/>
      <c r="E156" s="1204"/>
      <c r="F156" s="1206"/>
      <c r="G156" s="1205"/>
      <c r="H156" s="1203"/>
      <c r="I156" s="1206"/>
      <c r="J156" s="1205"/>
      <c r="K156" s="1203"/>
      <c r="L156" s="1204"/>
      <c r="M156" s="1204"/>
      <c r="N156" s="1203"/>
    </row>
    <row r="157" spans="1:14" x14ac:dyDescent="0.2">
      <c r="A157" s="1209" t="s">
        <v>28652</v>
      </c>
      <c r="B157" s="1206"/>
      <c r="C157" s="1205"/>
      <c r="D157" s="1205"/>
      <c r="E157" s="1204"/>
      <c r="F157" s="1206"/>
      <c r="G157" s="1205"/>
      <c r="H157" s="1203"/>
      <c r="I157" s="1206"/>
      <c r="J157" s="1205"/>
      <c r="K157" s="1203"/>
      <c r="L157" s="1204"/>
      <c r="M157" s="1204"/>
      <c r="N157" s="1203"/>
    </row>
    <row r="158" spans="1:14" x14ac:dyDescent="0.2">
      <c r="A158" s="1209" t="s">
        <v>28649</v>
      </c>
      <c r="B158" s="1206"/>
      <c r="C158" s="1205"/>
      <c r="D158" s="1205"/>
      <c r="E158" s="1204"/>
      <c r="F158" s="1206"/>
      <c r="G158" s="1205"/>
      <c r="H158" s="1203"/>
      <c r="I158" s="1206"/>
      <c r="J158" s="1205"/>
      <c r="K158" s="1203"/>
      <c r="L158" s="1204"/>
      <c r="M158" s="1204"/>
      <c r="N158" s="1203"/>
    </row>
    <row r="159" spans="1:14" x14ac:dyDescent="0.2">
      <c r="A159" s="1209" t="s">
        <v>28646</v>
      </c>
      <c r="B159" s="1206"/>
      <c r="C159" s="1205"/>
      <c r="D159" s="1205"/>
      <c r="E159" s="1204"/>
      <c r="F159" s="1206"/>
      <c r="G159" s="1205"/>
      <c r="H159" s="1203"/>
      <c r="I159" s="1206"/>
      <c r="J159" s="1205"/>
      <c r="K159" s="1203"/>
      <c r="L159" s="1204"/>
      <c r="M159" s="1204"/>
      <c r="N159" s="1203"/>
    </row>
    <row r="160" spans="1:14" x14ac:dyDescent="0.2">
      <c r="A160" s="1209"/>
      <c r="B160" s="1206"/>
      <c r="C160" s="1205"/>
      <c r="D160" s="1205"/>
      <c r="E160" s="1204"/>
      <c r="F160" s="1206"/>
      <c r="G160" s="1205"/>
      <c r="H160" s="1203"/>
      <c r="I160" s="1206"/>
      <c r="J160" s="1205"/>
      <c r="K160" s="1203"/>
      <c r="L160" s="1204"/>
      <c r="M160" s="1204"/>
      <c r="N160" s="1203"/>
    </row>
    <row r="161" spans="1:14" x14ac:dyDescent="0.2">
      <c r="A161" s="1210" t="s">
        <v>28651</v>
      </c>
      <c r="B161" s="1206"/>
      <c r="C161" s="1205"/>
      <c r="D161" s="1205"/>
      <c r="E161" s="1204"/>
      <c r="F161" s="1206"/>
      <c r="G161" s="1205"/>
      <c r="H161" s="1203"/>
      <c r="I161" s="1206"/>
      <c r="J161" s="1205"/>
      <c r="K161" s="1203"/>
      <c r="L161" s="1204"/>
      <c r="M161" s="1204"/>
      <c r="N161" s="1203"/>
    </row>
    <row r="162" spans="1:14" x14ac:dyDescent="0.2">
      <c r="A162" s="1209" t="s">
        <v>28650</v>
      </c>
      <c r="B162" s="1206"/>
      <c r="C162" s="1205"/>
      <c r="D162" s="1205"/>
      <c r="E162" s="1204"/>
      <c r="F162" s="1206"/>
      <c r="G162" s="1205"/>
      <c r="H162" s="1203"/>
      <c r="I162" s="1206"/>
      <c r="J162" s="1205"/>
      <c r="K162" s="1203"/>
      <c r="L162" s="1204"/>
      <c r="M162" s="1204"/>
      <c r="N162" s="1203"/>
    </row>
    <row r="163" spans="1:14" x14ac:dyDescent="0.2">
      <c r="A163" s="1209" t="s">
        <v>28649</v>
      </c>
      <c r="B163" s="1206"/>
      <c r="C163" s="1205"/>
      <c r="D163" s="1205"/>
      <c r="E163" s="1204"/>
      <c r="F163" s="1206"/>
      <c r="G163" s="1205"/>
      <c r="H163" s="1203"/>
      <c r="I163" s="1206"/>
      <c r="J163" s="1205"/>
      <c r="K163" s="1203"/>
      <c r="L163" s="1204"/>
      <c r="M163" s="1204"/>
      <c r="N163" s="1203"/>
    </row>
    <row r="164" spans="1:14" x14ac:dyDescent="0.2">
      <c r="A164" s="1209"/>
      <c r="B164" s="1206"/>
      <c r="C164" s="1205"/>
      <c r="D164" s="1205"/>
      <c r="E164" s="1204"/>
      <c r="F164" s="1206"/>
      <c r="G164" s="1205"/>
      <c r="H164" s="1203"/>
      <c r="I164" s="1206"/>
      <c r="J164" s="1205"/>
      <c r="K164" s="1203"/>
      <c r="L164" s="1204"/>
      <c r="M164" s="1204"/>
      <c r="N164" s="1203"/>
    </row>
    <row r="165" spans="1:14" x14ac:dyDescent="0.2">
      <c r="A165" s="1210" t="s">
        <v>28648</v>
      </c>
      <c r="B165" s="1206"/>
      <c r="C165" s="1205"/>
      <c r="D165" s="1205"/>
      <c r="E165" s="1204"/>
      <c r="F165" s="1206"/>
      <c r="G165" s="1205"/>
      <c r="H165" s="1203"/>
      <c r="I165" s="1206"/>
      <c r="J165" s="1205"/>
      <c r="K165" s="1203"/>
      <c r="L165" s="1204"/>
      <c r="M165" s="1204"/>
      <c r="N165" s="1203"/>
    </row>
    <row r="166" spans="1:14" x14ac:dyDescent="0.2">
      <c r="A166" s="1209" t="s">
        <v>28647</v>
      </c>
      <c r="B166" s="1206"/>
      <c r="C166" s="1205"/>
      <c r="D166" s="1205"/>
      <c r="E166" s="1204"/>
      <c r="F166" s="1206"/>
      <c r="G166" s="1205"/>
      <c r="H166" s="1203"/>
      <c r="I166" s="1206"/>
      <c r="J166" s="1205"/>
      <c r="K166" s="1203"/>
      <c r="L166" s="1204"/>
      <c r="M166" s="1204"/>
      <c r="N166" s="1203"/>
    </row>
    <row r="167" spans="1:14" x14ac:dyDescent="0.2">
      <c r="A167" s="1209" t="s">
        <v>28646</v>
      </c>
      <c r="B167" s="1206"/>
      <c r="C167" s="1205"/>
      <c r="D167" s="1205"/>
      <c r="E167" s="1204"/>
      <c r="F167" s="1206"/>
      <c r="G167" s="1205"/>
      <c r="H167" s="1203"/>
      <c r="I167" s="1206"/>
      <c r="J167" s="1205"/>
      <c r="K167" s="1203"/>
      <c r="L167" s="1204"/>
      <c r="M167" s="1204"/>
      <c r="N167" s="1203"/>
    </row>
    <row r="168" spans="1:14" x14ac:dyDescent="0.2">
      <c r="A168" s="1209" t="s">
        <v>28645</v>
      </c>
      <c r="B168" s="1206"/>
      <c r="C168" s="1205"/>
      <c r="D168" s="1205"/>
      <c r="E168" s="1204"/>
      <c r="F168" s="1206"/>
      <c r="G168" s="1205"/>
      <c r="H168" s="1203"/>
      <c r="I168" s="1206"/>
      <c r="J168" s="1205"/>
      <c r="K168" s="1203"/>
      <c r="L168" s="1204"/>
      <c r="M168" s="1204"/>
      <c r="N168" s="1203"/>
    </row>
    <row r="169" spans="1:14" x14ac:dyDescent="0.2">
      <c r="A169" s="1209" t="s">
        <v>28644</v>
      </c>
      <c r="B169" s="1206"/>
      <c r="C169" s="1205"/>
      <c r="D169" s="1205"/>
      <c r="E169" s="1204"/>
      <c r="F169" s="1206"/>
      <c r="G169" s="1205"/>
      <c r="H169" s="1203"/>
      <c r="I169" s="1206"/>
      <c r="J169" s="1205"/>
      <c r="K169" s="1203"/>
      <c r="L169" s="1204"/>
      <c r="M169" s="1204"/>
      <c r="N169" s="1203"/>
    </row>
    <row r="170" spans="1:14" x14ac:dyDescent="0.2">
      <c r="A170" s="1209"/>
      <c r="B170" s="1206"/>
      <c r="C170" s="1205"/>
      <c r="D170" s="1205"/>
      <c r="E170" s="1204"/>
      <c r="F170" s="1206"/>
      <c r="G170" s="1205"/>
      <c r="H170" s="1203"/>
      <c r="I170" s="1206"/>
      <c r="J170" s="1205"/>
      <c r="K170" s="1203"/>
      <c r="L170" s="1204"/>
      <c r="M170" s="1204"/>
      <c r="N170" s="1203"/>
    </row>
    <row r="171" spans="1:14" x14ac:dyDescent="0.2">
      <c r="A171" s="1210" t="s">
        <v>28643</v>
      </c>
      <c r="B171" s="1206"/>
      <c r="C171" s="1205"/>
      <c r="D171" s="1205"/>
      <c r="E171" s="1204"/>
      <c r="F171" s="1206"/>
      <c r="G171" s="1205"/>
      <c r="H171" s="1203"/>
      <c r="I171" s="1206"/>
      <c r="J171" s="1205"/>
      <c r="K171" s="1203"/>
      <c r="L171" s="1204"/>
      <c r="M171" s="1204"/>
      <c r="N171" s="1203"/>
    </row>
    <row r="172" spans="1:14" x14ac:dyDescent="0.2">
      <c r="A172" s="1209" t="s">
        <v>28642</v>
      </c>
      <c r="B172" s="1206"/>
      <c r="C172" s="1205"/>
      <c r="D172" s="1205"/>
      <c r="E172" s="1204"/>
      <c r="F172" s="1206"/>
      <c r="G172" s="1205"/>
      <c r="H172" s="1203"/>
      <c r="I172" s="1206"/>
      <c r="J172" s="1205"/>
      <c r="K172" s="1203"/>
      <c r="L172" s="1204"/>
      <c r="M172" s="1204"/>
      <c r="N172" s="1203"/>
    </row>
    <row r="173" spans="1:14" x14ac:dyDescent="0.2">
      <c r="A173" s="1209" t="s">
        <v>28641</v>
      </c>
      <c r="B173" s="1206"/>
      <c r="C173" s="1205"/>
      <c r="D173" s="1205"/>
      <c r="E173" s="1204"/>
      <c r="F173" s="1206"/>
      <c r="G173" s="1205"/>
      <c r="H173" s="1203"/>
      <c r="I173" s="1206"/>
      <c r="J173" s="1205"/>
      <c r="K173" s="1203"/>
      <c r="L173" s="1204"/>
      <c r="M173" s="1204"/>
      <c r="N173" s="1203"/>
    </row>
    <row r="174" spans="1:14" ht="22.5" x14ac:dyDescent="0.2">
      <c r="A174" s="1209" t="s">
        <v>28640</v>
      </c>
      <c r="B174" s="1206"/>
      <c r="C174" s="1205"/>
      <c r="D174" s="1205"/>
      <c r="E174" s="1204"/>
      <c r="F174" s="1206"/>
      <c r="G174" s="1205"/>
      <c r="H174" s="1203"/>
      <c r="I174" s="1206"/>
      <c r="J174" s="1205"/>
      <c r="K174" s="1203"/>
      <c r="L174" s="1204"/>
      <c r="M174" s="1204"/>
      <c r="N174" s="1203"/>
    </row>
    <row r="175" spans="1:14" ht="22.5" x14ac:dyDescent="0.2">
      <c r="A175" s="1209" t="s">
        <v>28639</v>
      </c>
      <c r="B175" s="1206"/>
      <c r="C175" s="1205"/>
      <c r="D175" s="1205"/>
      <c r="E175" s="1204"/>
      <c r="F175" s="1206"/>
      <c r="G175" s="1205"/>
      <c r="H175" s="1203"/>
      <c r="I175" s="1206"/>
      <c r="J175" s="1205"/>
      <c r="K175" s="1203"/>
      <c r="L175" s="1204"/>
      <c r="M175" s="1204"/>
      <c r="N175" s="1203"/>
    </row>
    <row r="176" spans="1:14" x14ac:dyDescent="0.2">
      <c r="A176" s="1209"/>
      <c r="B176" s="1206"/>
      <c r="C176" s="1205"/>
      <c r="D176" s="1205"/>
      <c r="E176" s="1204"/>
      <c r="F176" s="1206"/>
      <c r="G176" s="1205"/>
      <c r="H176" s="1203"/>
      <c r="I176" s="1206"/>
      <c r="J176" s="1205"/>
      <c r="K176" s="1203"/>
      <c r="L176" s="1204"/>
      <c r="M176" s="1204"/>
      <c r="N176" s="1203"/>
    </row>
    <row r="177" spans="1:14" x14ac:dyDescent="0.2">
      <c r="A177" s="1210" t="s">
        <v>28638</v>
      </c>
      <c r="B177" s="1206"/>
      <c r="C177" s="1205"/>
      <c r="D177" s="1205"/>
      <c r="E177" s="1204"/>
      <c r="F177" s="1206"/>
      <c r="G177" s="1205"/>
      <c r="H177" s="1203"/>
      <c r="I177" s="1206"/>
      <c r="J177" s="1205"/>
      <c r="K177" s="1203"/>
      <c r="L177" s="1204"/>
      <c r="M177" s="1204"/>
      <c r="N177" s="1203"/>
    </row>
    <row r="178" spans="1:14" x14ac:dyDescent="0.2">
      <c r="A178" s="1209" t="s">
        <v>28637</v>
      </c>
      <c r="B178" s="1206"/>
      <c r="C178" s="1205"/>
      <c r="D178" s="1205"/>
      <c r="E178" s="1204"/>
      <c r="F178" s="1206"/>
      <c r="G178" s="1205"/>
      <c r="H178" s="1203"/>
      <c r="I178" s="1206"/>
      <c r="J178" s="1205"/>
      <c r="K178" s="1203"/>
      <c r="L178" s="1204"/>
      <c r="M178" s="1204"/>
      <c r="N178" s="1203"/>
    </row>
    <row r="179" spans="1:14" s="1208" customFormat="1" ht="22.5" x14ac:dyDescent="0.2">
      <c r="A179" s="1209" t="s">
        <v>28636</v>
      </c>
      <c r="B179" s="1206"/>
      <c r="C179" s="1205"/>
      <c r="D179" s="1205"/>
      <c r="E179" s="1204"/>
      <c r="F179" s="1206"/>
      <c r="G179" s="1205"/>
      <c r="H179" s="1203"/>
      <c r="I179" s="1206"/>
      <c r="J179" s="1205"/>
      <c r="K179" s="1203"/>
      <c r="L179" s="1204"/>
      <c r="M179" s="1204"/>
      <c r="N179" s="1203"/>
    </row>
    <row r="180" spans="1:14" ht="12" thickBot="1" x14ac:dyDescent="0.25">
      <c r="A180" s="1207"/>
      <c r="B180" s="1206"/>
      <c r="C180" s="1205"/>
      <c r="D180" s="1205"/>
      <c r="E180" s="1204"/>
      <c r="F180" s="1206"/>
      <c r="G180" s="1205"/>
      <c r="H180" s="1203"/>
      <c r="I180" s="1206"/>
      <c r="J180" s="1205"/>
      <c r="K180" s="1203"/>
      <c r="L180" s="1204"/>
      <c r="M180" s="1204"/>
      <c r="N180" s="1203"/>
    </row>
    <row r="181" spans="1:14" x14ac:dyDescent="0.2">
      <c r="A181" s="1202"/>
      <c r="B181" s="1200"/>
      <c r="C181" s="1199"/>
      <c r="D181" s="1201"/>
      <c r="E181" s="1196"/>
      <c r="F181" s="1200"/>
      <c r="G181" s="1197"/>
      <c r="H181" s="1196"/>
      <c r="I181" s="1200"/>
      <c r="J181" s="1199"/>
      <c r="K181" s="1198"/>
      <c r="L181" s="1197"/>
      <c r="M181" s="1197"/>
      <c r="N181" s="1196"/>
    </row>
    <row r="182" spans="1:14" ht="12" thickBot="1" x14ac:dyDescent="0.25">
      <c r="A182" s="1195" t="s">
        <v>4</v>
      </c>
      <c r="B182" s="1193"/>
      <c r="C182" s="1192"/>
      <c r="D182" s="1194"/>
      <c r="E182" s="1189"/>
      <c r="F182" s="1193"/>
      <c r="G182" s="1190"/>
      <c r="H182" s="1189"/>
      <c r="I182" s="1193"/>
      <c r="J182" s="1192"/>
      <c r="K182" s="1191"/>
      <c r="L182" s="1190"/>
      <c r="M182" s="1190"/>
      <c r="N182" s="1189"/>
    </row>
    <row r="183" spans="1:14" ht="12.75" thickTop="1" thickBot="1" x14ac:dyDescent="0.25">
      <c r="A183" s="1188" t="s">
        <v>28635</v>
      </c>
      <c r="B183" s="1186"/>
      <c r="C183" s="1185"/>
      <c r="D183" s="1187"/>
      <c r="E183" s="1182"/>
      <c r="F183" s="1186"/>
      <c r="G183" s="1183"/>
      <c r="H183" s="1182"/>
      <c r="I183" s="1186"/>
      <c r="J183" s="1185"/>
      <c r="K183" s="1184"/>
      <c r="L183" s="1183"/>
      <c r="M183" s="1183"/>
      <c r="N183" s="1182"/>
    </row>
    <row r="184" spans="1:14" x14ac:dyDescent="0.2">
      <c r="A184" s="1181" t="s">
        <v>28634</v>
      </c>
      <c r="B184" s="1181"/>
      <c r="C184" s="1181"/>
      <c r="D184" s="1181"/>
      <c r="E184" s="1181"/>
      <c r="F184" s="1181"/>
      <c r="G184" s="1181"/>
      <c r="H184" s="1181"/>
      <c r="I184" s="1181"/>
      <c r="J184" s="1181"/>
      <c r="K184" s="1181"/>
      <c r="L184" s="1181"/>
      <c r="M184" s="1181"/>
      <c r="N184" s="1181"/>
    </row>
    <row r="185" spans="1:14" x14ac:dyDescent="0.2">
      <c r="A185" s="1181" t="s">
        <v>28633</v>
      </c>
      <c r="B185" s="1181"/>
      <c r="C185" s="1181"/>
      <c r="D185" s="1181"/>
      <c r="E185" s="1181"/>
      <c r="F185" s="1181"/>
      <c r="G185" s="1181"/>
      <c r="H185" s="1181"/>
      <c r="I185" s="1181"/>
      <c r="J185" s="1181"/>
      <c r="K185" s="1181"/>
      <c r="L185" s="1181"/>
      <c r="M185" s="1181"/>
      <c r="N185" s="1181"/>
    </row>
    <row r="187" spans="1:14" s="1056" customFormat="1" ht="12.75" x14ac:dyDescent="0.2">
      <c r="A187" s="1232" t="s">
        <v>28538</v>
      </c>
      <c r="B187" s="1232"/>
      <c r="C187" s="1232"/>
      <c r="D187" s="1232"/>
      <c r="E187" s="1232"/>
      <c r="F187" s="1232"/>
      <c r="G187" s="1232"/>
      <c r="H187" s="1232"/>
      <c r="I187" s="1232"/>
      <c r="J187" s="1232"/>
      <c r="K187" s="1232"/>
      <c r="L187" s="1232"/>
      <c r="M187" s="1232"/>
      <c r="N187" s="1232"/>
    </row>
    <row r="188" spans="1:14" s="1056" customFormat="1" ht="12.75" x14ac:dyDescent="0.2">
      <c r="A188" s="1232" t="s">
        <v>28537</v>
      </c>
      <c r="B188" s="1232"/>
      <c r="C188" s="1232"/>
      <c r="D188" s="1232"/>
      <c r="E188" s="1232"/>
      <c r="F188" s="1232"/>
      <c r="G188" s="1232"/>
      <c r="H188" s="1232"/>
      <c r="I188" s="1232"/>
      <c r="J188" s="1232"/>
      <c r="K188" s="1232"/>
      <c r="L188" s="1232"/>
      <c r="M188" s="1232"/>
      <c r="N188" s="1232"/>
    </row>
    <row r="189" spans="1:14" s="1056" customFormat="1" ht="12" x14ac:dyDescent="0.2"/>
    <row r="190" spans="1:14" s="1056" customFormat="1" ht="12" x14ac:dyDescent="0.2"/>
    <row r="191" spans="1:14" s="1056" customFormat="1" ht="15.75" x14ac:dyDescent="0.2">
      <c r="A191" s="1607" t="s">
        <v>28678</v>
      </c>
      <c r="B191" s="1607"/>
      <c r="C191" s="1607"/>
      <c r="D191" s="1607"/>
      <c r="E191" s="1607"/>
      <c r="F191" s="1607"/>
      <c r="G191" s="1607"/>
      <c r="H191" s="1607"/>
      <c r="I191" s="1607"/>
      <c r="J191" s="1607"/>
      <c r="K191" s="1607"/>
      <c r="L191" s="1607"/>
      <c r="M191" s="1607"/>
      <c r="N191" s="1607"/>
    </row>
    <row r="192" spans="1:14" s="1056" customFormat="1" ht="15.75" x14ac:dyDescent="0.2">
      <c r="A192" s="1607" t="s">
        <v>28677</v>
      </c>
      <c r="B192" s="1607"/>
      <c r="C192" s="1607"/>
      <c r="D192" s="1607"/>
      <c r="E192" s="1607"/>
      <c r="F192" s="1607"/>
      <c r="G192" s="1607"/>
      <c r="H192" s="1607"/>
      <c r="I192" s="1607"/>
      <c r="J192" s="1607"/>
      <c r="K192" s="1607"/>
      <c r="L192" s="1607"/>
      <c r="M192" s="1607"/>
      <c r="N192" s="1607"/>
    </row>
    <row r="193" spans="1:14" s="1056" customFormat="1" ht="32.25" customHeight="1" x14ac:dyDescent="0.2">
      <c r="A193" s="1608" t="s">
        <v>28676</v>
      </c>
      <c r="B193" s="1608"/>
      <c r="C193" s="1608"/>
      <c r="D193" s="1608"/>
      <c r="E193" s="1608"/>
      <c r="F193" s="1608"/>
      <c r="G193" s="1608"/>
      <c r="H193" s="1608"/>
      <c r="I193" s="1608"/>
      <c r="J193" s="1608"/>
      <c r="K193" s="1608"/>
      <c r="L193" s="1608"/>
      <c r="M193" s="1608"/>
      <c r="N193" s="1608"/>
    </row>
    <row r="194" spans="1:14" s="1056" customFormat="1" ht="15.75" x14ac:dyDescent="0.2">
      <c r="A194" s="1607" t="s">
        <v>28675</v>
      </c>
      <c r="B194" s="1607"/>
      <c r="C194" s="1607"/>
      <c r="D194" s="1607"/>
      <c r="E194" s="1607"/>
      <c r="F194" s="1607"/>
      <c r="G194" s="1607"/>
      <c r="H194" s="1607"/>
      <c r="I194" s="1607"/>
      <c r="J194" s="1607"/>
      <c r="K194" s="1607"/>
      <c r="L194" s="1607"/>
      <c r="M194" s="1607"/>
      <c r="N194" s="1607"/>
    </row>
    <row r="195" spans="1:14" s="1056" customFormat="1" ht="12" x14ac:dyDescent="0.2"/>
    <row r="196" spans="1:14" s="1056" customFormat="1" ht="12" x14ac:dyDescent="0.2"/>
    <row r="197" spans="1:14" s="1056" customFormat="1" ht="12" x14ac:dyDescent="0.2">
      <c r="A197" s="1231" t="s">
        <v>7</v>
      </c>
      <c r="B197" s="1230" t="s">
        <v>28550</v>
      </c>
      <c r="C197" s="1230"/>
      <c r="D197" s="1230"/>
      <c r="E197" s="1230"/>
      <c r="F197" s="1230"/>
      <c r="G197" s="1230"/>
      <c r="H197" s="1230"/>
      <c r="I197" s="1230"/>
      <c r="J197" s="1230"/>
      <c r="K197" s="1230"/>
      <c r="L197" s="1230"/>
      <c r="M197" s="1230"/>
      <c r="N197" s="1230"/>
    </row>
    <row r="198" spans="1:14" s="1056" customFormat="1" ht="12.75" thickBot="1" x14ac:dyDescent="0.25">
      <c r="A198" s="1229" t="s">
        <v>5</v>
      </c>
      <c r="B198" s="1229" t="s">
        <v>1860</v>
      </c>
      <c r="C198" s="1229"/>
      <c r="D198" s="1229"/>
      <c r="E198" s="1229"/>
      <c r="F198" s="1229"/>
      <c r="G198" s="1229"/>
      <c r="H198" s="1229"/>
      <c r="I198" s="1229"/>
      <c r="J198" s="1229"/>
      <c r="K198" s="1229"/>
      <c r="L198" s="1229"/>
      <c r="M198" s="1229"/>
      <c r="N198" s="1229"/>
    </row>
    <row r="199" spans="1:14" s="1208" customFormat="1" ht="12.75" customHeight="1" thickBot="1" x14ac:dyDescent="0.25">
      <c r="A199" s="1609" t="s">
        <v>28674</v>
      </c>
      <c r="B199" s="1611" t="s">
        <v>28673</v>
      </c>
      <c r="C199" s="1612"/>
      <c r="D199" s="1612"/>
      <c r="E199" s="1612"/>
      <c r="F199" s="1613" t="s">
        <v>28672</v>
      </c>
      <c r="G199" s="1614"/>
      <c r="H199" s="1615"/>
      <c r="I199" s="1613" t="s">
        <v>28671</v>
      </c>
      <c r="J199" s="1614"/>
      <c r="K199" s="1614"/>
      <c r="L199" s="1614"/>
      <c r="M199" s="1614"/>
      <c r="N199" s="1615"/>
    </row>
    <row r="200" spans="1:14" s="1224" customFormat="1" ht="84.95" customHeight="1" thickBot="1" x14ac:dyDescent="0.25">
      <c r="A200" s="1610"/>
      <c r="B200" s="1228">
        <v>2019</v>
      </c>
      <c r="C200" s="1227">
        <v>2020</v>
      </c>
      <c r="D200" s="1227" t="s">
        <v>28670</v>
      </c>
      <c r="E200" s="1225" t="s">
        <v>28668</v>
      </c>
      <c r="F200" s="1228">
        <v>2019</v>
      </c>
      <c r="G200" s="1227">
        <v>2020</v>
      </c>
      <c r="H200" s="1225" t="s">
        <v>28670</v>
      </c>
      <c r="I200" s="1228">
        <v>2019</v>
      </c>
      <c r="J200" s="1227" t="s">
        <v>28527</v>
      </c>
      <c r="K200" s="1225" t="s">
        <v>28670</v>
      </c>
      <c r="L200" s="1226" t="s">
        <v>28669</v>
      </c>
      <c r="M200" s="1226" t="s">
        <v>28668</v>
      </c>
      <c r="N200" s="1225" t="s">
        <v>28667</v>
      </c>
    </row>
    <row r="201" spans="1:14" x14ac:dyDescent="0.2">
      <c r="A201" s="1223"/>
      <c r="B201" s="1222"/>
      <c r="C201" s="1221"/>
      <c r="D201" s="1221"/>
      <c r="E201" s="1220"/>
      <c r="F201" s="1222"/>
      <c r="G201" s="1221"/>
      <c r="H201" s="1219"/>
      <c r="I201" s="1222"/>
      <c r="J201" s="1221"/>
      <c r="K201" s="1219"/>
      <c r="L201" s="1220"/>
      <c r="M201" s="1220"/>
      <c r="N201" s="1219"/>
    </row>
    <row r="202" spans="1:14" ht="22.5" x14ac:dyDescent="0.2">
      <c r="A202" s="1212" t="s">
        <v>28666</v>
      </c>
      <c r="B202" s="1216"/>
      <c r="C202" s="1215"/>
      <c r="D202" s="1215"/>
      <c r="E202" s="1214"/>
      <c r="F202" s="1216"/>
      <c r="G202" s="1215"/>
      <c r="H202" s="1213"/>
      <c r="I202" s="1216"/>
      <c r="J202" s="1215"/>
      <c r="K202" s="1213"/>
      <c r="L202" s="1214"/>
      <c r="M202" s="1214"/>
      <c r="N202" s="1213"/>
    </row>
    <row r="203" spans="1:14" x14ac:dyDescent="0.2">
      <c r="A203" s="1218" t="s">
        <v>28665</v>
      </c>
      <c r="B203" s="1206"/>
      <c r="C203" s="1205"/>
      <c r="D203" s="1205"/>
      <c r="E203" s="1204"/>
      <c r="F203" s="1206"/>
      <c r="G203" s="1205"/>
      <c r="H203" s="1203"/>
      <c r="I203" s="1206"/>
      <c r="J203" s="1205"/>
      <c r="K203" s="1203"/>
      <c r="L203" s="1204"/>
      <c r="M203" s="1204"/>
      <c r="N203" s="1203"/>
    </row>
    <row r="204" spans="1:14" s="1208" customFormat="1" x14ac:dyDescent="0.2">
      <c r="A204" s="1217"/>
      <c r="B204" s="1206"/>
      <c r="C204" s="1205"/>
      <c r="D204" s="1205"/>
      <c r="E204" s="1204"/>
      <c r="F204" s="1206"/>
      <c r="G204" s="1205"/>
      <c r="H204" s="1203"/>
      <c r="I204" s="1206"/>
      <c r="J204" s="1205"/>
      <c r="K204" s="1203"/>
      <c r="L204" s="1204"/>
      <c r="M204" s="1204"/>
      <c r="N204" s="1203"/>
    </row>
    <row r="205" spans="1:14" x14ac:dyDescent="0.2">
      <c r="A205" s="1212" t="s">
        <v>28664</v>
      </c>
      <c r="B205" s="1206"/>
      <c r="C205" s="1205"/>
      <c r="D205" s="1205"/>
      <c r="E205" s="1204"/>
      <c r="F205" s="1206"/>
      <c r="G205" s="1205"/>
      <c r="H205" s="1203"/>
      <c r="I205" s="1206"/>
      <c r="J205" s="1205"/>
      <c r="K205" s="1203"/>
      <c r="L205" s="1204"/>
      <c r="M205" s="1204"/>
      <c r="N205" s="1203"/>
    </row>
    <row r="206" spans="1:14" x14ac:dyDescent="0.2">
      <c r="A206" s="1209" t="s">
        <v>28663</v>
      </c>
      <c r="B206" s="1206"/>
      <c r="C206" s="1205"/>
      <c r="D206" s="1205"/>
      <c r="E206" s="1204"/>
      <c r="F206" s="1206"/>
      <c r="G206" s="1205"/>
      <c r="H206" s="1203"/>
      <c r="I206" s="1206"/>
      <c r="J206" s="1205"/>
      <c r="K206" s="1203"/>
      <c r="L206" s="1204"/>
      <c r="M206" s="1204"/>
      <c r="N206" s="1203"/>
    </row>
    <row r="207" spans="1:14" x14ac:dyDescent="0.2">
      <c r="A207" s="1209" t="s">
        <v>28662</v>
      </c>
      <c r="B207" s="1206"/>
      <c r="C207" s="1205"/>
      <c r="D207" s="1205"/>
      <c r="E207" s="1204"/>
      <c r="F207" s="1206"/>
      <c r="G207" s="1205"/>
      <c r="H207" s="1203"/>
      <c r="I207" s="1206"/>
      <c r="J207" s="1205"/>
      <c r="K207" s="1203"/>
      <c r="L207" s="1204"/>
      <c r="M207" s="1204"/>
      <c r="N207" s="1203"/>
    </row>
    <row r="208" spans="1:14" x14ac:dyDescent="0.2">
      <c r="A208" s="1209" t="s">
        <v>28661</v>
      </c>
      <c r="B208" s="1206"/>
      <c r="C208" s="1205"/>
      <c r="D208" s="1205"/>
      <c r="E208" s="1204"/>
      <c r="F208" s="1206"/>
      <c r="G208" s="1205"/>
      <c r="H208" s="1203"/>
      <c r="I208" s="1206"/>
      <c r="J208" s="1205"/>
      <c r="K208" s="1203"/>
      <c r="L208" s="1204"/>
      <c r="M208" s="1204"/>
      <c r="N208" s="1203"/>
    </row>
    <row r="209" spans="1:14" x14ac:dyDescent="0.2">
      <c r="A209" s="1209" t="s">
        <v>28660</v>
      </c>
      <c r="B209" s="1206"/>
      <c r="C209" s="1205"/>
      <c r="D209" s="1205"/>
      <c r="E209" s="1204"/>
      <c r="F209" s="1206"/>
      <c r="G209" s="1205"/>
      <c r="H209" s="1203"/>
      <c r="I209" s="1206"/>
      <c r="J209" s="1205"/>
      <c r="K209" s="1203"/>
      <c r="L209" s="1204"/>
      <c r="M209" s="1204"/>
      <c r="N209" s="1203"/>
    </row>
    <row r="210" spans="1:14" x14ac:dyDescent="0.2">
      <c r="A210" s="1209"/>
      <c r="B210" s="1216"/>
      <c r="C210" s="1215"/>
      <c r="D210" s="1215"/>
      <c r="E210" s="1214"/>
      <c r="F210" s="1216"/>
      <c r="G210" s="1215"/>
      <c r="H210" s="1213"/>
      <c r="I210" s="1216"/>
      <c r="J210" s="1215"/>
      <c r="K210" s="1213"/>
      <c r="L210" s="1214"/>
      <c r="M210" s="1214"/>
      <c r="N210" s="1213"/>
    </row>
    <row r="211" spans="1:14" x14ac:dyDescent="0.2">
      <c r="A211" s="1212" t="s">
        <v>28659</v>
      </c>
      <c r="B211" s="1206"/>
      <c r="C211" s="1205"/>
      <c r="D211" s="1205"/>
      <c r="E211" s="1204"/>
      <c r="F211" s="1206"/>
      <c r="G211" s="1205"/>
      <c r="H211" s="1203"/>
      <c r="I211" s="1206"/>
      <c r="J211" s="1205"/>
      <c r="K211" s="1203"/>
      <c r="L211" s="1204"/>
      <c r="M211" s="1204"/>
      <c r="N211" s="1203"/>
    </row>
    <row r="212" spans="1:14" x14ac:dyDescent="0.2">
      <c r="A212" s="1209" t="s">
        <v>28658</v>
      </c>
      <c r="B212" s="1206"/>
      <c r="C212" s="1205"/>
      <c r="D212" s="1205"/>
      <c r="E212" s="1204"/>
      <c r="F212" s="1206"/>
      <c r="G212" s="1205"/>
      <c r="H212" s="1203"/>
      <c r="I212" s="1206"/>
      <c r="J212" s="1205"/>
      <c r="K212" s="1203"/>
      <c r="L212" s="1204"/>
      <c r="M212" s="1204"/>
      <c r="N212" s="1203"/>
    </row>
    <row r="213" spans="1:14" x14ac:dyDescent="0.2">
      <c r="A213" s="1209" t="s">
        <v>28657</v>
      </c>
      <c r="B213" s="1206"/>
      <c r="C213" s="1205"/>
      <c r="D213" s="1205"/>
      <c r="E213" s="1204"/>
      <c r="F213" s="1206"/>
      <c r="G213" s="1205"/>
      <c r="H213" s="1203"/>
      <c r="I213" s="1206"/>
      <c r="J213" s="1205"/>
      <c r="K213" s="1203"/>
      <c r="L213" s="1204"/>
      <c r="M213" s="1204"/>
      <c r="N213" s="1203"/>
    </row>
    <row r="214" spans="1:14" x14ac:dyDescent="0.2">
      <c r="A214" s="1209" t="s">
        <v>28656</v>
      </c>
      <c r="B214" s="1206"/>
      <c r="C214" s="1205"/>
      <c r="D214" s="1205"/>
      <c r="E214" s="1204"/>
      <c r="F214" s="1206"/>
      <c r="G214" s="1205"/>
      <c r="H214" s="1203"/>
      <c r="I214" s="1206"/>
      <c r="J214" s="1205"/>
      <c r="K214" s="1203"/>
      <c r="L214" s="1204"/>
      <c r="M214" s="1204"/>
      <c r="N214" s="1203"/>
    </row>
    <row r="215" spans="1:14" x14ac:dyDescent="0.2">
      <c r="A215" s="1209" t="s">
        <v>28655</v>
      </c>
      <c r="B215" s="1206"/>
      <c r="C215" s="1205"/>
      <c r="D215" s="1205"/>
      <c r="E215" s="1204"/>
      <c r="F215" s="1206"/>
      <c r="G215" s="1205"/>
      <c r="H215" s="1203"/>
      <c r="I215" s="1206"/>
      <c r="J215" s="1205"/>
      <c r="K215" s="1203"/>
      <c r="L215" s="1204"/>
      <c r="M215" s="1204"/>
      <c r="N215" s="1203"/>
    </row>
    <row r="216" spans="1:14" ht="22.5" x14ac:dyDescent="0.2">
      <c r="A216" s="1209" t="s">
        <v>28654</v>
      </c>
      <c r="B216" s="1206"/>
      <c r="C216" s="1205"/>
      <c r="D216" s="1205"/>
      <c r="E216" s="1204"/>
      <c r="F216" s="1206"/>
      <c r="G216" s="1205"/>
      <c r="H216" s="1203"/>
      <c r="I216" s="1206"/>
      <c r="J216" s="1205"/>
      <c r="K216" s="1203"/>
      <c r="L216" s="1204"/>
      <c r="M216" s="1204"/>
      <c r="N216" s="1203"/>
    </row>
    <row r="217" spans="1:14" x14ac:dyDescent="0.2">
      <c r="A217" s="1211"/>
      <c r="B217" s="1206"/>
      <c r="C217" s="1205"/>
      <c r="D217" s="1205"/>
      <c r="E217" s="1204"/>
      <c r="F217" s="1206"/>
      <c r="G217" s="1205"/>
      <c r="H217" s="1203"/>
      <c r="I217" s="1206"/>
      <c r="J217" s="1205"/>
      <c r="K217" s="1203"/>
      <c r="L217" s="1204"/>
      <c r="M217" s="1204"/>
      <c r="N217" s="1203"/>
    </row>
    <row r="218" spans="1:14" x14ac:dyDescent="0.2">
      <c r="A218" s="1210" t="s">
        <v>28653</v>
      </c>
      <c r="B218" s="1206"/>
      <c r="C218" s="1205"/>
      <c r="D218" s="1205"/>
      <c r="E218" s="1204"/>
      <c r="F218" s="1206"/>
      <c r="G218" s="1205"/>
      <c r="H218" s="1203"/>
      <c r="I218" s="1206"/>
      <c r="J218" s="1205"/>
      <c r="K218" s="1203"/>
      <c r="L218" s="1204"/>
      <c r="M218" s="1204"/>
      <c r="N218" s="1203"/>
    </row>
    <row r="219" spans="1:14" x14ac:dyDescent="0.2">
      <c r="A219" s="1209" t="s">
        <v>28652</v>
      </c>
      <c r="B219" s="1206"/>
      <c r="C219" s="1205"/>
      <c r="D219" s="1205"/>
      <c r="E219" s="1204"/>
      <c r="F219" s="1206"/>
      <c r="G219" s="1205"/>
      <c r="H219" s="1203"/>
      <c r="I219" s="1206"/>
      <c r="J219" s="1205"/>
      <c r="K219" s="1203"/>
      <c r="L219" s="1204"/>
      <c r="M219" s="1204"/>
      <c r="N219" s="1203"/>
    </row>
    <row r="220" spans="1:14" x14ac:dyDescent="0.2">
      <c r="A220" s="1209" t="s">
        <v>28649</v>
      </c>
      <c r="B220" s="1206"/>
      <c r="C220" s="1205"/>
      <c r="D220" s="1205"/>
      <c r="E220" s="1204"/>
      <c r="F220" s="1206"/>
      <c r="G220" s="1205"/>
      <c r="H220" s="1203"/>
      <c r="I220" s="1206"/>
      <c r="J220" s="1205"/>
      <c r="K220" s="1203"/>
      <c r="L220" s="1204"/>
      <c r="M220" s="1204"/>
      <c r="N220" s="1203"/>
    </row>
    <row r="221" spans="1:14" x14ac:dyDescent="0.2">
      <c r="A221" s="1209" t="s">
        <v>28646</v>
      </c>
      <c r="B221" s="1206"/>
      <c r="C221" s="1205"/>
      <c r="D221" s="1205"/>
      <c r="E221" s="1204"/>
      <c r="F221" s="1206"/>
      <c r="G221" s="1205"/>
      <c r="H221" s="1203"/>
      <c r="I221" s="1206"/>
      <c r="J221" s="1205"/>
      <c r="K221" s="1203"/>
      <c r="L221" s="1204"/>
      <c r="M221" s="1204"/>
      <c r="N221" s="1203"/>
    </row>
    <row r="222" spans="1:14" x14ac:dyDescent="0.2">
      <c r="A222" s="1209"/>
      <c r="B222" s="1206"/>
      <c r="C222" s="1205"/>
      <c r="D222" s="1205"/>
      <c r="E222" s="1204"/>
      <c r="F222" s="1206"/>
      <c r="G222" s="1205"/>
      <c r="H222" s="1203"/>
      <c r="I222" s="1206"/>
      <c r="J222" s="1205"/>
      <c r="K222" s="1203"/>
      <c r="L222" s="1204"/>
      <c r="M222" s="1204"/>
      <c r="N222" s="1203"/>
    </row>
    <row r="223" spans="1:14" x14ac:dyDescent="0.2">
      <c r="A223" s="1210" t="s">
        <v>28651</v>
      </c>
      <c r="B223" s="1206"/>
      <c r="C223" s="1205"/>
      <c r="D223" s="1205"/>
      <c r="E223" s="1204"/>
      <c r="F223" s="1206"/>
      <c r="G223" s="1205"/>
      <c r="H223" s="1203"/>
      <c r="I223" s="1206"/>
      <c r="J223" s="1205"/>
      <c r="K223" s="1203"/>
      <c r="L223" s="1204"/>
      <c r="M223" s="1204"/>
      <c r="N223" s="1203"/>
    </row>
    <row r="224" spans="1:14" x14ac:dyDescent="0.2">
      <c r="A224" s="1209" t="s">
        <v>28650</v>
      </c>
      <c r="B224" s="1206"/>
      <c r="C224" s="1205"/>
      <c r="D224" s="1205"/>
      <c r="E224" s="1204"/>
      <c r="F224" s="1206"/>
      <c r="G224" s="1205"/>
      <c r="H224" s="1203"/>
      <c r="I224" s="1206"/>
      <c r="J224" s="1205"/>
      <c r="K224" s="1203"/>
      <c r="L224" s="1204"/>
      <c r="M224" s="1204"/>
      <c r="N224" s="1203"/>
    </row>
    <row r="225" spans="1:14" x14ac:dyDescent="0.2">
      <c r="A225" s="1209" t="s">
        <v>28649</v>
      </c>
      <c r="B225" s="1206"/>
      <c r="C225" s="1205"/>
      <c r="D225" s="1205"/>
      <c r="E225" s="1204"/>
      <c r="F225" s="1206"/>
      <c r="G225" s="1205"/>
      <c r="H225" s="1203"/>
      <c r="I225" s="1206"/>
      <c r="J225" s="1205"/>
      <c r="K225" s="1203"/>
      <c r="L225" s="1204"/>
      <c r="M225" s="1204"/>
      <c r="N225" s="1203"/>
    </row>
    <row r="226" spans="1:14" x14ac:dyDescent="0.2">
      <c r="A226" s="1209"/>
      <c r="B226" s="1206"/>
      <c r="C226" s="1205"/>
      <c r="D226" s="1205"/>
      <c r="E226" s="1204"/>
      <c r="F226" s="1206"/>
      <c r="G226" s="1205"/>
      <c r="H226" s="1203"/>
      <c r="I226" s="1206"/>
      <c r="J226" s="1205"/>
      <c r="K226" s="1203"/>
      <c r="L226" s="1204"/>
      <c r="M226" s="1204"/>
      <c r="N226" s="1203"/>
    </row>
    <row r="227" spans="1:14" x14ac:dyDescent="0.2">
      <c r="A227" s="1210" t="s">
        <v>28648</v>
      </c>
      <c r="B227" s="1206"/>
      <c r="C227" s="1205"/>
      <c r="D227" s="1205"/>
      <c r="E227" s="1204"/>
      <c r="F227" s="1206"/>
      <c r="G227" s="1205"/>
      <c r="H227" s="1203"/>
      <c r="I227" s="1206"/>
      <c r="J227" s="1205"/>
      <c r="K227" s="1203"/>
      <c r="L227" s="1204"/>
      <c r="M227" s="1204"/>
      <c r="N227" s="1203"/>
    </row>
    <row r="228" spans="1:14" x14ac:dyDescent="0.2">
      <c r="A228" s="1209" t="s">
        <v>28647</v>
      </c>
      <c r="B228" s="1206"/>
      <c r="C228" s="1205"/>
      <c r="D228" s="1205"/>
      <c r="E228" s="1204"/>
      <c r="F228" s="1206"/>
      <c r="G228" s="1205"/>
      <c r="H228" s="1203"/>
      <c r="I228" s="1206"/>
      <c r="J228" s="1205"/>
      <c r="K228" s="1203"/>
      <c r="L228" s="1204"/>
      <c r="M228" s="1204"/>
      <c r="N228" s="1203"/>
    </row>
    <row r="229" spans="1:14" x14ac:dyDescent="0.2">
      <c r="A229" s="1209" t="s">
        <v>28646</v>
      </c>
      <c r="B229" s="1206"/>
      <c r="C229" s="1205"/>
      <c r="D229" s="1205"/>
      <c r="E229" s="1204"/>
      <c r="F229" s="1206"/>
      <c r="G229" s="1205"/>
      <c r="H229" s="1203"/>
      <c r="I229" s="1206"/>
      <c r="J229" s="1205"/>
      <c r="K229" s="1203"/>
      <c r="L229" s="1204"/>
      <c r="M229" s="1204"/>
      <c r="N229" s="1203"/>
    </row>
    <row r="230" spans="1:14" x14ac:dyDescent="0.2">
      <c r="A230" s="1209" t="s">
        <v>28645</v>
      </c>
      <c r="B230" s="1206"/>
      <c r="C230" s="1205"/>
      <c r="D230" s="1205"/>
      <c r="E230" s="1204"/>
      <c r="F230" s="1206"/>
      <c r="G230" s="1205"/>
      <c r="H230" s="1203"/>
      <c r="I230" s="1206"/>
      <c r="J230" s="1205"/>
      <c r="K230" s="1203"/>
      <c r="L230" s="1204"/>
      <c r="M230" s="1204"/>
      <c r="N230" s="1203"/>
    </row>
    <row r="231" spans="1:14" x14ac:dyDescent="0.2">
      <c r="A231" s="1209" t="s">
        <v>28644</v>
      </c>
      <c r="B231" s="1206"/>
      <c r="C231" s="1205"/>
      <c r="D231" s="1205"/>
      <c r="E231" s="1204"/>
      <c r="F231" s="1206"/>
      <c r="G231" s="1205"/>
      <c r="H231" s="1203"/>
      <c r="I231" s="1206"/>
      <c r="J231" s="1205"/>
      <c r="K231" s="1203"/>
      <c r="L231" s="1204"/>
      <c r="M231" s="1204"/>
      <c r="N231" s="1203"/>
    </row>
    <row r="232" spans="1:14" x14ac:dyDescent="0.2">
      <c r="A232" s="1209"/>
      <c r="B232" s="1206"/>
      <c r="C232" s="1205"/>
      <c r="D232" s="1205"/>
      <c r="E232" s="1204"/>
      <c r="F232" s="1206"/>
      <c r="G232" s="1205"/>
      <c r="H232" s="1203"/>
      <c r="I232" s="1206"/>
      <c r="J232" s="1205"/>
      <c r="K232" s="1203"/>
      <c r="L232" s="1204"/>
      <c r="M232" s="1204"/>
      <c r="N232" s="1203"/>
    </row>
    <row r="233" spans="1:14" x14ac:dyDescent="0.2">
      <c r="A233" s="1210" t="s">
        <v>28643</v>
      </c>
      <c r="B233" s="1206"/>
      <c r="C233" s="1205"/>
      <c r="D233" s="1205"/>
      <c r="E233" s="1204"/>
      <c r="F233" s="1206"/>
      <c r="G233" s="1205"/>
      <c r="H233" s="1203"/>
      <c r="I233" s="1206"/>
      <c r="J233" s="1205"/>
      <c r="K233" s="1203"/>
      <c r="L233" s="1204"/>
      <c r="M233" s="1204"/>
      <c r="N233" s="1203"/>
    </row>
    <row r="234" spans="1:14" x14ac:dyDescent="0.2">
      <c r="A234" s="1209" t="s">
        <v>28642</v>
      </c>
      <c r="B234" s="1206"/>
      <c r="C234" s="1205"/>
      <c r="D234" s="1205"/>
      <c r="E234" s="1204"/>
      <c r="F234" s="1206"/>
      <c r="G234" s="1205"/>
      <c r="H234" s="1203"/>
      <c r="I234" s="1206"/>
      <c r="J234" s="1205"/>
      <c r="K234" s="1203"/>
      <c r="L234" s="1204"/>
      <c r="M234" s="1204"/>
      <c r="N234" s="1203"/>
    </row>
    <row r="235" spans="1:14" x14ac:dyDescent="0.2">
      <c r="A235" s="1209" t="s">
        <v>28641</v>
      </c>
      <c r="B235" s="1206"/>
      <c r="C235" s="1205"/>
      <c r="D235" s="1205"/>
      <c r="E235" s="1204"/>
      <c r="F235" s="1206"/>
      <c r="G235" s="1205"/>
      <c r="H235" s="1203"/>
      <c r="I235" s="1206"/>
      <c r="J235" s="1205"/>
      <c r="K235" s="1203"/>
      <c r="L235" s="1204"/>
      <c r="M235" s="1204"/>
      <c r="N235" s="1203"/>
    </row>
    <row r="236" spans="1:14" ht="22.5" x14ac:dyDescent="0.2">
      <c r="A236" s="1209" t="s">
        <v>28640</v>
      </c>
      <c r="B236" s="1206"/>
      <c r="C236" s="1205"/>
      <c r="D236" s="1205"/>
      <c r="E236" s="1204"/>
      <c r="F236" s="1206"/>
      <c r="G236" s="1205"/>
      <c r="H236" s="1203"/>
      <c r="I236" s="1206"/>
      <c r="J236" s="1205"/>
      <c r="K236" s="1203"/>
      <c r="L236" s="1204"/>
      <c r="M236" s="1204"/>
      <c r="N236" s="1203"/>
    </row>
    <row r="237" spans="1:14" ht="22.5" x14ac:dyDescent="0.2">
      <c r="A237" s="1209" t="s">
        <v>28639</v>
      </c>
      <c r="B237" s="1206"/>
      <c r="C237" s="1205"/>
      <c r="D237" s="1205"/>
      <c r="E237" s="1204"/>
      <c r="F237" s="1206"/>
      <c r="G237" s="1205"/>
      <c r="H237" s="1203"/>
      <c r="I237" s="1206"/>
      <c r="J237" s="1205"/>
      <c r="K237" s="1203"/>
      <c r="L237" s="1204"/>
      <c r="M237" s="1204"/>
      <c r="N237" s="1203"/>
    </row>
    <row r="238" spans="1:14" x14ac:dyDescent="0.2">
      <c r="A238" s="1209"/>
      <c r="B238" s="1206"/>
      <c r="C238" s="1205"/>
      <c r="D238" s="1205"/>
      <c r="E238" s="1204"/>
      <c r="F238" s="1206"/>
      <c r="G238" s="1205"/>
      <c r="H238" s="1203"/>
      <c r="I238" s="1206"/>
      <c r="J238" s="1205"/>
      <c r="K238" s="1203"/>
      <c r="L238" s="1204"/>
      <c r="M238" s="1204"/>
      <c r="N238" s="1203"/>
    </row>
    <row r="239" spans="1:14" x14ac:dyDescent="0.2">
      <c r="A239" s="1210" t="s">
        <v>28638</v>
      </c>
      <c r="B239" s="1206"/>
      <c r="C239" s="1205"/>
      <c r="D239" s="1205"/>
      <c r="E239" s="1204"/>
      <c r="F239" s="1206"/>
      <c r="G239" s="1205"/>
      <c r="H239" s="1203"/>
      <c r="I239" s="1206"/>
      <c r="J239" s="1205"/>
      <c r="K239" s="1203"/>
      <c r="L239" s="1204"/>
      <c r="M239" s="1204"/>
      <c r="N239" s="1203"/>
    </row>
    <row r="240" spans="1:14" x14ac:dyDescent="0.2">
      <c r="A240" s="1209" t="s">
        <v>28637</v>
      </c>
      <c r="B240" s="1206"/>
      <c r="C240" s="1205"/>
      <c r="D240" s="1205"/>
      <c r="E240" s="1204"/>
      <c r="F240" s="1206"/>
      <c r="G240" s="1205"/>
      <c r="H240" s="1203"/>
      <c r="I240" s="1206"/>
      <c r="J240" s="1205"/>
      <c r="K240" s="1203"/>
      <c r="L240" s="1204"/>
      <c r="M240" s="1204"/>
      <c r="N240" s="1203"/>
    </row>
    <row r="241" spans="1:14" s="1208" customFormat="1" ht="22.5" x14ac:dyDescent="0.2">
      <c r="A241" s="1209" t="s">
        <v>28636</v>
      </c>
      <c r="B241" s="1206"/>
      <c r="C241" s="1205"/>
      <c r="D241" s="1205"/>
      <c r="E241" s="1204"/>
      <c r="F241" s="1206"/>
      <c r="G241" s="1205"/>
      <c r="H241" s="1203"/>
      <c r="I241" s="1206"/>
      <c r="J241" s="1205"/>
      <c r="K241" s="1203"/>
      <c r="L241" s="1204"/>
      <c r="M241" s="1204"/>
      <c r="N241" s="1203"/>
    </row>
    <row r="242" spans="1:14" ht="12" thickBot="1" x14ac:dyDescent="0.25">
      <c r="A242" s="1207"/>
      <c r="B242" s="1206"/>
      <c r="C242" s="1205"/>
      <c r="D242" s="1205"/>
      <c r="E242" s="1204"/>
      <c r="F242" s="1206"/>
      <c r="G242" s="1205"/>
      <c r="H242" s="1203"/>
      <c r="I242" s="1206"/>
      <c r="J242" s="1205"/>
      <c r="K242" s="1203"/>
      <c r="L242" s="1204"/>
      <c r="M242" s="1204"/>
      <c r="N242" s="1203"/>
    </row>
    <row r="243" spans="1:14" x14ac:dyDescent="0.2">
      <c r="A243" s="1202"/>
      <c r="B243" s="1200"/>
      <c r="C243" s="1199"/>
      <c r="D243" s="1201"/>
      <c r="E243" s="1196"/>
      <c r="F243" s="1200"/>
      <c r="G243" s="1197"/>
      <c r="H243" s="1196"/>
      <c r="I243" s="1200"/>
      <c r="J243" s="1199"/>
      <c r="K243" s="1198"/>
      <c r="L243" s="1197"/>
      <c r="M243" s="1197"/>
      <c r="N243" s="1196"/>
    </row>
    <row r="244" spans="1:14" ht="12" thickBot="1" x14ac:dyDescent="0.25">
      <c r="A244" s="1195" t="s">
        <v>4</v>
      </c>
      <c r="B244" s="1193"/>
      <c r="C244" s="1192"/>
      <c r="D244" s="1194"/>
      <c r="E244" s="1189"/>
      <c r="F244" s="1193"/>
      <c r="G244" s="1190"/>
      <c r="H244" s="1189"/>
      <c r="I244" s="1193"/>
      <c r="J244" s="1192"/>
      <c r="K244" s="1191"/>
      <c r="L244" s="1190"/>
      <c r="M244" s="1190"/>
      <c r="N244" s="1189"/>
    </row>
    <row r="245" spans="1:14" ht="12.75" thickTop="1" thickBot="1" x14ac:dyDescent="0.25">
      <c r="A245" s="1188" t="s">
        <v>28635</v>
      </c>
      <c r="B245" s="1186"/>
      <c r="C245" s="1185"/>
      <c r="D245" s="1187"/>
      <c r="E245" s="1182"/>
      <c r="F245" s="1186"/>
      <c r="G245" s="1183"/>
      <c r="H245" s="1182"/>
      <c r="I245" s="1186"/>
      <c r="J245" s="1185"/>
      <c r="K245" s="1184"/>
      <c r="L245" s="1183"/>
      <c r="M245" s="1183"/>
      <c r="N245" s="1182"/>
    </row>
    <row r="246" spans="1:14" x14ac:dyDescent="0.2">
      <c r="A246" s="1181" t="s">
        <v>28634</v>
      </c>
      <c r="B246" s="1181"/>
      <c r="C246" s="1181"/>
      <c r="D246" s="1181"/>
      <c r="E246" s="1181"/>
      <c r="F246" s="1181"/>
      <c r="G246" s="1181"/>
      <c r="H246" s="1181"/>
      <c r="I246" s="1181"/>
      <c r="J246" s="1181"/>
      <c r="K246" s="1181"/>
      <c r="L246" s="1181"/>
      <c r="M246" s="1181"/>
      <c r="N246" s="1181"/>
    </row>
    <row r="247" spans="1:14" x14ac:dyDescent="0.2">
      <c r="A247" s="1181" t="s">
        <v>28633</v>
      </c>
      <c r="B247" s="1181"/>
      <c r="C247" s="1181"/>
      <c r="D247" s="1181"/>
      <c r="E247" s="1181"/>
      <c r="F247" s="1181"/>
      <c r="G247" s="1181"/>
      <c r="H247" s="1181"/>
      <c r="I247" s="1181"/>
      <c r="J247" s="1181"/>
      <c r="K247" s="1181"/>
      <c r="L247" s="1181"/>
      <c r="M247" s="1181"/>
      <c r="N247" s="1181"/>
    </row>
    <row r="249" spans="1:14" s="1056" customFormat="1" ht="12.75" x14ac:dyDescent="0.2">
      <c r="A249" s="1232" t="s">
        <v>28538</v>
      </c>
      <c r="B249" s="1232"/>
      <c r="C249" s="1232"/>
      <c r="D249" s="1232"/>
      <c r="E249" s="1232"/>
      <c r="F249" s="1232"/>
      <c r="G249" s="1232"/>
      <c r="H249" s="1232"/>
      <c r="I249" s="1232"/>
      <c r="J249" s="1232"/>
      <c r="K249" s="1232"/>
      <c r="L249" s="1232"/>
      <c r="M249" s="1232"/>
      <c r="N249" s="1232"/>
    </row>
    <row r="250" spans="1:14" s="1056" customFormat="1" ht="12.75" x14ac:dyDescent="0.2">
      <c r="A250" s="1232" t="s">
        <v>28537</v>
      </c>
      <c r="B250" s="1232"/>
      <c r="C250" s="1232"/>
      <c r="D250" s="1232"/>
      <c r="E250" s="1232"/>
      <c r="F250" s="1232"/>
      <c r="G250" s="1232"/>
      <c r="H250" s="1232"/>
      <c r="I250" s="1232"/>
      <c r="J250" s="1232"/>
      <c r="K250" s="1232"/>
      <c r="L250" s="1232"/>
      <c r="M250" s="1232"/>
      <c r="N250" s="1232"/>
    </row>
    <row r="251" spans="1:14" s="1056" customFormat="1" ht="12" x14ac:dyDescent="0.2"/>
    <row r="252" spans="1:14" s="1056" customFormat="1" ht="12" x14ac:dyDescent="0.2"/>
    <row r="253" spans="1:14" s="1056" customFormat="1" ht="15.75" x14ac:dyDescent="0.2">
      <c r="A253" s="1607" t="s">
        <v>28678</v>
      </c>
      <c r="B253" s="1607"/>
      <c r="C253" s="1607"/>
      <c r="D253" s="1607"/>
      <c r="E253" s="1607"/>
      <c r="F253" s="1607"/>
      <c r="G253" s="1607"/>
      <c r="H253" s="1607"/>
      <c r="I253" s="1607"/>
      <c r="J253" s="1607"/>
      <c r="K253" s="1607"/>
      <c r="L253" s="1607"/>
      <c r="M253" s="1607"/>
      <c r="N253" s="1607"/>
    </row>
    <row r="254" spans="1:14" s="1056" customFormat="1" ht="15.75" x14ac:dyDescent="0.2">
      <c r="A254" s="1607" t="s">
        <v>28677</v>
      </c>
      <c r="B254" s="1607"/>
      <c r="C254" s="1607"/>
      <c r="D254" s="1607"/>
      <c r="E254" s="1607"/>
      <c r="F254" s="1607"/>
      <c r="G254" s="1607"/>
      <c r="H254" s="1607"/>
      <c r="I254" s="1607"/>
      <c r="J254" s="1607"/>
      <c r="K254" s="1607"/>
      <c r="L254" s="1607"/>
      <c r="M254" s="1607"/>
      <c r="N254" s="1607"/>
    </row>
    <row r="255" spans="1:14" s="1056" customFormat="1" ht="36.75" customHeight="1" x14ac:dyDescent="0.2">
      <c r="A255" s="1608" t="s">
        <v>28676</v>
      </c>
      <c r="B255" s="1608"/>
      <c r="C255" s="1608"/>
      <c r="D255" s="1608"/>
      <c r="E255" s="1608"/>
      <c r="F255" s="1608"/>
      <c r="G255" s="1608"/>
      <c r="H255" s="1608"/>
      <c r="I255" s="1608"/>
      <c r="J255" s="1608"/>
      <c r="K255" s="1608"/>
      <c r="L255" s="1608"/>
      <c r="M255" s="1608"/>
      <c r="N255" s="1608"/>
    </row>
    <row r="256" spans="1:14" s="1056" customFormat="1" ht="15.75" x14ac:dyDescent="0.2">
      <c r="A256" s="1607" t="s">
        <v>28675</v>
      </c>
      <c r="B256" s="1607"/>
      <c r="C256" s="1607"/>
      <c r="D256" s="1607"/>
      <c r="E256" s="1607"/>
      <c r="F256" s="1607"/>
      <c r="G256" s="1607"/>
      <c r="H256" s="1607"/>
      <c r="I256" s="1607"/>
      <c r="J256" s="1607"/>
      <c r="K256" s="1607"/>
      <c r="L256" s="1607"/>
      <c r="M256" s="1607"/>
      <c r="N256" s="1607"/>
    </row>
    <row r="257" spans="1:14" s="1056" customFormat="1" ht="12" x14ac:dyDescent="0.2"/>
    <row r="258" spans="1:14" s="1056" customFormat="1" ht="12" x14ac:dyDescent="0.2"/>
    <row r="259" spans="1:14" s="1056" customFormat="1" ht="12" x14ac:dyDescent="0.2">
      <c r="A259" s="1231" t="s">
        <v>7</v>
      </c>
      <c r="B259" s="1230" t="s">
        <v>153</v>
      </c>
      <c r="C259" s="1230"/>
      <c r="D259" s="1230"/>
      <c r="E259" s="1230"/>
      <c r="F259" s="1230"/>
      <c r="G259" s="1230"/>
      <c r="H259" s="1230"/>
      <c r="I259" s="1230"/>
      <c r="J259" s="1230"/>
      <c r="K259" s="1230"/>
      <c r="L259" s="1230"/>
      <c r="M259" s="1230"/>
      <c r="N259" s="1230"/>
    </row>
    <row r="260" spans="1:14" s="1056" customFormat="1" ht="12.75" thickBot="1" x14ac:dyDescent="0.25">
      <c r="A260" s="1229" t="s">
        <v>5</v>
      </c>
      <c r="B260" s="1229" t="s">
        <v>1860</v>
      </c>
      <c r="C260" s="1229"/>
      <c r="D260" s="1229"/>
      <c r="E260" s="1229"/>
      <c r="F260" s="1229"/>
      <c r="G260" s="1229"/>
      <c r="H260" s="1229"/>
      <c r="I260" s="1229"/>
      <c r="J260" s="1229"/>
      <c r="K260" s="1229"/>
      <c r="L260" s="1229"/>
      <c r="M260" s="1229"/>
      <c r="N260" s="1229"/>
    </row>
    <row r="261" spans="1:14" s="1208" customFormat="1" ht="12.75" customHeight="1" thickBot="1" x14ac:dyDescent="0.25">
      <c r="A261" s="1609" t="s">
        <v>28674</v>
      </c>
      <c r="B261" s="1611" t="s">
        <v>28673</v>
      </c>
      <c r="C261" s="1612"/>
      <c r="D261" s="1612"/>
      <c r="E261" s="1612"/>
      <c r="F261" s="1613" t="s">
        <v>28672</v>
      </c>
      <c r="G261" s="1614"/>
      <c r="H261" s="1615"/>
      <c r="I261" s="1613" t="s">
        <v>28671</v>
      </c>
      <c r="J261" s="1614"/>
      <c r="K261" s="1614"/>
      <c r="L261" s="1614"/>
      <c r="M261" s="1614"/>
      <c r="N261" s="1615"/>
    </row>
    <row r="262" spans="1:14" s="1224" customFormat="1" ht="84.95" customHeight="1" thickBot="1" x14ac:dyDescent="0.25">
      <c r="A262" s="1610"/>
      <c r="B262" s="1228">
        <v>2019</v>
      </c>
      <c r="C262" s="1227">
        <v>2020</v>
      </c>
      <c r="D262" s="1227" t="s">
        <v>28670</v>
      </c>
      <c r="E262" s="1225" t="s">
        <v>28668</v>
      </c>
      <c r="F262" s="1228">
        <v>2019</v>
      </c>
      <c r="G262" s="1227">
        <v>2020</v>
      </c>
      <c r="H262" s="1225" t="s">
        <v>28670</v>
      </c>
      <c r="I262" s="1228">
        <v>2019</v>
      </c>
      <c r="J262" s="1227" t="s">
        <v>28527</v>
      </c>
      <c r="K262" s="1225" t="s">
        <v>28670</v>
      </c>
      <c r="L262" s="1226" t="s">
        <v>28669</v>
      </c>
      <c r="M262" s="1226" t="s">
        <v>28668</v>
      </c>
      <c r="N262" s="1225" t="s">
        <v>28667</v>
      </c>
    </row>
    <row r="263" spans="1:14" x14ac:dyDescent="0.2">
      <c r="A263" s="1223"/>
      <c r="B263" s="1222"/>
      <c r="C263" s="1221"/>
      <c r="D263" s="1221"/>
      <c r="E263" s="1220"/>
      <c r="F263" s="1222"/>
      <c r="G263" s="1221"/>
      <c r="H263" s="1219"/>
      <c r="I263" s="1222"/>
      <c r="J263" s="1221"/>
      <c r="K263" s="1219"/>
      <c r="L263" s="1220"/>
      <c r="M263" s="1220"/>
      <c r="N263" s="1219"/>
    </row>
    <row r="264" spans="1:14" ht="22.5" x14ac:dyDescent="0.2">
      <c r="A264" s="1212" t="s">
        <v>28666</v>
      </c>
      <c r="B264" s="1216"/>
      <c r="C264" s="1215"/>
      <c r="D264" s="1215"/>
      <c r="E264" s="1214"/>
      <c r="F264" s="1216"/>
      <c r="G264" s="1215"/>
      <c r="H264" s="1213"/>
      <c r="I264" s="1216"/>
      <c r="J264" s="1215"/>
      <c r="K264" s="1213"/>
      <c r="L264" s="1214"/>
      <c r="M264" s="1214"/>
      <c r="N264" s="1213"/>
    </row>
    <row r="265" spans="1:14" x14ac:dyDescent="0.2">
      <c r="A265" s="1218" t="s">
        <v>28665</v>
      </c>
      <c r="B265" s="1206"/>
      <c r="C265" s="1205"/>
      <c r="D265" s="1205"/>
      <c r="E265" s="1204"/>
      <c r="F265" s="1206"/>
      <c r="G265" s="1205"/>
      <c r="H265" s="1203"/>
      <c r="I265" s="1206"/>
      <c r="J265" s="1205"/>
      <c r="K265" s="1203"/>
      <c r="L265" s="1204"/>
      <c r="M265" s="1204"/>
      <c r="N265" s="1203"/>
    </row>
    <row r="266" spans="1:14" s="1208" customFormat="1" x14ac:dyDescent="0.2">
      <c r="A266" s="1217"/>
      <c r="B266" s="1206"/>
      <c r="C266" s="1205"/>
      <c r="D266" s="1205"/>
      <c r="E266" s="1204"/>
      <c r="F266" s="1206"/>
      <c r="G266" s="1205"/>
      <c r="H266" s="1203"/>
      <c r="I266" s="1206"/>
      <c r="J266" s="1205"/>
      <c r="K266" s="1203"/>
      <c r="L266" s="1204"/>
      <c r="M266" s="1204"/>
      <c r="N266" s="1203"/>
    </row>
    <row r="267" spans="1:14" x14ac:dyDescent="0.2">
      <c r="A267" s="1212" t="s">
        <v>28664</v>
      </c>
      <c r="B267" s="1206"/>
      <c r="C267" s="1205"/>
      <c r="D267" s="1205"/>
      <c r="E267" s="1204"/>
      <c r="F267" s="1206"/>
      <c r="G267" s="1205"/>
      <c r="H267" s="1203"/>
      <c r="I267" s="1206"/>
      <c r="J267" s="1205"/>
      <c r="K267" s="1203"/>
      <c r="L267" s="1204"/>
      <c r="M267" s="1204"/>
      <c r="N267" s="1203"/>
    </row>
    <row r="268" spans="1:14" x14ac:dyDescent="0.2">
      <c r="A268" s="1209" t="s">
        <v>28663</v>
      </c>
      <c r="B268" s="1206"/>
      <c r="C268" s="1205"/>
      <c r="D268" s="1205"/>
      <c r="E268" s="1204"/>
      <c r="F268" s="1206"/>
      <c r="G268" s="1205"/>
      <c r="H268" s="1203"/>
      <c r="I268" s="1206"/>
      <c r="J268" s="1205"/>
      <c r="K268" s="1203"/>
      <c r="L268" s="1204"/>
      <c r="M268" s="1204"/>
      <c r="N268" s="1203"/>
    </row>
    <row r="269" spans="1:14" x14ac:dyDescent="0.2">
      <c r="A269" s="1209" t="s">
        <v>28662</v>
      </c>
      <c r="B269" s="1206"/>
      <c r="C269" s="1205"/>
      <c r="D269" s="1205"/>
      <c r="E269" s="1204"/>
      <c r="F269" s="1206"/>
      <c r="G269" s="1205"/>
      <c r="H269" s="1203"/>
      <c r="I269" s="1206"/>
      <c r="J269" s="1205"/>
      <c r="K269" s="1203"/>
      <c r="L269" s="1204"/>
      <c r="M269" s="1204"/>
      <c r="N269" s="1203"/>
    </row>
    <row r="270" spans="1:14" x14ac:dyDescent="0.2">
      <c r="A270" s="1209" t="s">
        <v>28661</v>
      </c>
      <c r="B270" s="1206"/>
      <c r="C270" s="1205"/>
      <c r="D270" s="1205"/>
      <c r="E270" s="1204"/>
      <c r="F270" s="1206"/>
      <c r="G270" s="1205"/>
      <c r="H270" s="1203"/>
      <c r="I270" s="1206"/>
      <c r="J270" s="1205"/>
      <c r="K270" s="1203"/>
      <c r="L270" s="1204"/>
      <c r="M270" s="1204"/>
      <c r="N270" s="1203"/>
    </row>
    <row r="271" spans="1:14" x14ac:dyDescent="0.2">
      <c r="A271" s="1209" t="s">
        <v>28660</v>
      </c>
      <c r="B271" s="1206"/>
      <c r="C271" s="1205"/>
      <c r="D271" s="1205"/>
      <c r="E271" s="1204"/>
      <c r="F271" s="1206"/>
      <c r="G271" s="1205"/>
      <c r="H271" s="1203"/>
      <c r="I271" s="1206"/>
      <c r="J271" s="1205"/>
      <c r="K271" s="1203"/>
      <c r="L271" s="1204"/>
      <c r="M271" s="1204"/>
      <c r="N271" s="1203"/>
    </row>
    <row r="272" spans="1:14" x14ac:dyDescent="0.2">
      <c r="A272" s="1209"/>
      <c r="B272" s="1216"/>
      <c r="C272" s="1215"/>
      <c r="D272" s="1215"/>
      <c r="E272" s="1214"/>
      <c r="F272" s="1216"/>
      <c r="G272" s="1215"/>
      <c r="H272" s="1213"/>
      <c r="I272" s="1216"/>
      <c r="J272" s="1215"/>
      <c r="K272" s="1213"/>
      <c r="L272" s="1214"/>
      <c r="M272" s="1214"/>
      <c r="N272" s="1213"/>
    </row>
    <row r="273" spans="1:14" x14ac:dyDescent="0.2">
      <c r="A273" s="1212" t="s">
        <v>28659</v>
      </c>
      <c r="B273" s="1206"/>
      <c r="C273" s="1205"/>
      <c r="D273" s="1205"/>
      <c r="E273" s="1204"/>
      <c r="F273" s="1206"/>
      <c r="G273" s="1205"/>
      <c r="H273" s="1203"/>
      <c r="I273" s="1206"/>
      <c r="J273" s="1205"/>
      <c r="K273" s="1203"/>
      <c r="L273" s="1204"/>
      <c r="M273" s="1204"/>
      <c r="N273" s="1203"/>
    </row>
    <row r="274" spans="1:14" x14ac:dyDescent="0.2">
      <c r="A274" s="1209" t="s">
        <v>28658</v>
      </c>
      <c r="B274" s="1206"/>
      <c r="C274" s="1205"/>
      <c r="D274" s="1205"/>
      <c r="E274" s="1204"/>
      <c r="F274" s="1206"/>
      <c r="G274" s="1205"/>
      <c r="H274" s="1203"/>
      <c r="I274" s="1206"/>
      <c r="J274" s="1205"/>
      <c r="K274" s="1203"/>
      <c r="L274" s="1204"/>
      <c r="M274" s="1204"/>
      <c r="N274" s="1203"/>
    </row>
    <row r="275" spans="1:14" x14ac:dyDescent="0.2">
      <c r="A275" s="1209" t="s">
        <v>28657</v>
      </c>
      <c r="B275" s="1206"/>
      <c r="C275" s="1205"/>
      <c r="D275" s="1205"/>
      <c r="E275" s="1204"/>
      <c r="F275" s="1206"/>
      <c r="G275" s="1205"/>
      <c r="H275" s="1203"/>
      <c r="I275" s="1206"/>
      <c r="J275" s="1205"/>
      <c r="K275" s="1203"/>
      <c r="L275" s="1204"/>
      <c r="M275" s="1204"/>
      <c r="N275" s="1203"/>
    </row>
    <row r="276" spans="1:14" x14ac:dyDescent="0.2">
      <c r="A276" s="1209" t="s">
        <v>28656</v>
      </c>
      <c r="B276" s="1206"/>
      <c r="C276" s="1205"/>
      <c r="D276" s="1205"/>
      <c r="E276" s="1204"/>
      <c r="F276" s="1206"/>
      <c r="G276" s="1205"/>
      <c r="H276" s="1203"/>
      <c r="I276" s="1206"/>
      <c r="J276" s="1205"/>
      <c r="K276" s="1203"/>
      <c r="L276" s="1204"/>
      <c r="M276" s="1204"/>
      <c r="N276" s="1203"/>
    </row>
    <row r="277" spans="1:14" x14ac:dyDescent="0.2">
      <c r="A277" s="1209" t="s">
        <v>28655</v>
      </c>
      <c r="B277" s="1206"/>
      <c r="C277" s="1205"/>
      <c r="D277" s="1205"/>
      <c r="E277" s="1204"/>
      <c r="F277" s="1206"/>
      <c r="G277" s="1205"/>
      <c r="H277" s="1203"/>
      <c r="I277" s="1206"/>
      <c r="J277" s="1205"/>
      <c r="K277" s="1203"/>
      <c r="L277" s="1204"/>
      <c r="M277" s="1204"/>
      <c r="N277" s="1203"/>
    </row>
    <row r="278" spans="1:14" ht="22.5" x14ac:dyDescent="0.2">
      <c r="A278" s="1209" t="s">
        <v>28654</v>
      </c>
      <c r="B278" s="1206"/>
      <c r="C278" s="1205"/>
      <c r="D278" s="1205"/>
      <c r="E278" s="1204"/>
      <c r="F278" s="1206"/>
      <c r="G278" s="1205"/>
      <c r="H278" s="1203"/>
      <c r="I278" s="1206"/>
      <c r="J278" s="1205"/>
      <c r="K278" s="1203"/>
      <c r="L278" s="1204"/>
      <c r="M278" s="1204"/>
      <c r="N278" s="1203"/>
    </row>
    <row r="279" spans="1:14" x14ac:dyDescent="0.2">
      <c r="A279" s="1211"/>
      <c r="B279" s="1206"/>
      <c r="C279" s="1205"/>
      <c r="D279" s="1205"/>
      <c r="E279" s="1204"/>
      <c r="F279" s="1206"/>
      <c r="G279" s="1205"/>
      <c r="H279" s="1203"/>
      <c r="I279" s="1206"/>
      <c r="J279" s="1205"/>
      <c r="K279" s="1203"/>
      <c r="L279" s="1204"/>
      <c r="M279" s="1204"/>
      <c r="N279" s="1203"/>
    </row>
    <row r="280" spans="1:14" x14ac:dyDescent="0.2">
      <c r="A280" s="1210" t="s">
        <v>28653</v>
      </c>
      <c r="B280" s="1206"/>
      <c r="C280" s="1205"/>
      <c r="D280" s="1205"/>
      <c r="E280" s="1204"/>
      <c r="F280" s="1206"/>
      <c r="G280" s="1205"/>
      <c r="H280" s="1203"/>
      <c r="I280" s="1206"/>
      <c r="J280" s="1205"/>
      <c r="K280" s="1203"/>
      <c r="L280" s="1204"/>
      <c r="M280" s="1204"/>
      <c r="N280" s="1203"/>
    </row>
    <row r="281" spans="1:14" x14ac:dyDescent="0.2">
      <c r="A281" s="1209" t="s">
        <v>28652</v>
      </c>
      <c r="B281" s="1206"/>
      <c r="C281" s="1205"/>
      <c r="D281" s="1205"/>
      <c r="E281" s="1204"/>
      <c r="F281" s="1206"/>
      <c r="G281" s="1205"/>
      <c r="H281" s="1203"/>
      <c r="I281" s="1206"/>
      <c r="J281" s="1205"/>
      <c r="K281" s="1203"/>
      <c r="L281" s="1204"/>
      <c r="M281" s="1204"/>
      <c r="N281" s="1203"/>
    </row>
    <row r="282" spans="1:14" x14ac:dyDescent="0.2">
      <c r="A282" s="1209" t="s">
        <v>28649</v>
      </c>
      <c r="B282" s="1206"/>
      <c r="C282" s="1205"/>
      <c r="D282" s="1205"/>
      <c r="E282" s="1204"/>
      <c r="F282" s="1206"/>
      <c r="G282" s="1205"/>
      <c r="H282" s="1203"/>
      <c r="I282" s="1206"/>
      <c r="J282" s="1205"/>
      <c r="K282" s="1203"/>
      <c r="L282" s="1204"/>
      <c r="M282" s="1204"/>
      <c r="N282" s="1203"/>
    </row>
    <row r="283" spans="1:14" x14ac:dyDescent="0.2">
      <c r="A283" s="1209" t="s">
        <v>28646</v>
      </c>
      <c r="B283" s="1206"/>
      <c r="C283" s="1205"/>
      <c r="D283" s="1205"/>
      <c r="E283" s="1204"/>
      <c r="F283" s="1206"/>
      <c r="G283" s="1205"/>
      <c r="H283" s="1203"/>
      <c r="I283" s="1206"/>
      <c r="J283" s="1205"/>
      <c r="K283" s="1203"/>
      <c r="L283" s="1204"/>
      <c r="M283" s="1204"/>
      <c r="N283" s="1203"/>
    </row>
    <row r="284" spans="1:14" x14ac:dyDescent="0.2">
      <c r="A284" s="1209"/>
      <c r="B284" s="1206"/>
      <c r="C284" s="1205"/>
      <c r="D284" s="1205"/>
      <c r="E284" s="1204"/>
      <c r="F284" s="1206"/>
      <c r="G284" s="1205"/>
      <c r="H284" s="1203"/>
      <c r="I284" s="1206"/>
      <c r="J284" s="1205"/>
      <c r="K284" s="1203"/>
      <c r="L284" s="1204"/>
      <c r="M284" s="1204"/>
      <c r="N284" s="1203"/>
    </row>
    <row r="285" spans="1:14" x14ac:dyDescent="0.2">
      <c r="A285" s="1210" t="s">
        <v>28651</v>
      </c>
      <c r="B285" s="1206"/>
      <c r="C285" s="1205"/>
      <c r="D285" s="1205"/>
      <c r="E285" s="1204"/>
      <c r="F285" s="1206"/>
      <c r="G285" s="1205"/>
      <c r="H285" s="1203"/>
      <c r="I285" s="1206"/>
      <c r="J285" s="1205"/>
      <c r="K285" s="1203"/>
      <c r="L285" s="1204"/>
      <c r="M285" s="1204"/>
      <c r="N285" s="1203"/>
    </row>
    <row r="286" spans="1:14" x14ac:dyDescent="0.2">
      <c r="A286" s="1209" t="s">
        <v>28650</v>
      </c>
      <c r="B286" s="1206"/>
      <c r="C286" s="1205"/>
      <c r="D286" s="1205"/>
      <c r="E286" s="1204"/>
      <c r="F286" s="1206"/>
      <c r="G286" s="1205"/>
      <c r="H286" s="1203"/>
      <c r="I286" s="1206"/>
      <c r="J286" s="1205"/>
      <c r="K286" s="1203"/>
      <c r="L286" s="1204"/>
      <c r="M286" s="1204"/>
      <c r="N286" s="1203"/>
    </row>
    <row r="287" spans="1:14" x14ac:dyDescent="0.2">
      <c r="A287" s="1209" t="s">
        <v>28649</v>
      </c>
      <c r="B287" s="1206"/>
      <c r="C287" s="1205"/>
      <c r="D287" s="1205"/>
      <c r="E287" s="1204"/>
      <c r="F287" s="1206"/>
      <c r="G287" s="1205"/>
      <c r="H287" s="1203"/>
      <c r="I287" s="1206"/>
      <c r="J287" s="1205"/>
      <c r="K287" s="1203"/>
      <c r="L287" s="1204"/>
      <c r="M287" s="1204"/>
      <c r="N287" s="1203"/>
    </row>
    <row r="288" spans="1:14" x14ac:dyDescent="0.2">
      <c r="A288" s="1209"/>
      <c r="B288" s="1206"/>
      <c r="C288" s="1205"/>
      <c r="D288" s="1205"/>
      <c r="E288" s="1204"/>
      <c r="F288" s="1206"/>
      <c r="G288" s="1205"/>
      <c r="H288" s="1203"/>
      <c r="I288" s="1206"/>
      <c r="J288" s="1205"/>
      <c r="K288" s="1203"/>
      <c r="L288" s="1204"/>
      <c r="M288" s="1204"/>
      <c r="N288" s="1203"/>
    </row>
    <row r="289" spans="1:14" x14ac:dyDescent="0.2">
      <c r="A289" s="1210" t="s">
        <v>28648</v>
      </c>
      <c r="B289" s="1206"/>
      <c r="C289" s="1205"/>
      <c r="D289" s="1205"/>
      <c r="E289" s="1204"/>
      <c r="F289" s="1206"/>
      <c r="G289" s="1205"/>
      <c r="H289" s="1203"/>
      <c r="I289" s="1206"/>
      <c r="J289" s="1205"/>
      <c r="K289" s="1203"/>
      <c r="L289" s="1204"/>
      <c r="M289" s="1204"/>
      <c r="N289" s="1203"/>
    </row>
    <row r="290" spans="1:14" x14ac:dyDescent="0.2">
      <c r="A290" s="1209" t="s">
        <v>28647</v>
      </c>
      <c r="B290" s="1206"/>
      <c r="C290" s="1205"/>
      <c r="D290" s="1205"/>
      <c r="E290" s="1204"/>
      <c r="F290" s="1206"/>
      <c r="G290" s="1205"/>
      <c r="H290" s="1203"/>
      <c r="I290" s="1206"/>
      <c r="J290" s="1205"/>
      <c r="K290" s="1203"/>
      <c r="L290" s="1204"/>
      <c r="M290" s="1204"/>
      <c r="N290" s="1203"/>
    </row>
    <row r="291" spans="1:14" x14ac:dyDescent="0.2">
      <c r="A291" s="1209" t="s">
        <v>28646</v>
      </c>
      <c r="B291" s="1206"/>
      <c r="C291" s="1205"/>
      <c r="D291" s="1205"/>
      <c r="E291" s="1204"/>
      <c r="F291" s="1206"/>
      <c r="G291" s="1205"/>
      <c r="H291" s="1203"/>
      <c r="I291" s="1206"/>
      <c r="J291" s="1205"/>
      <c r="K291" s="1203"/>
      <c r="L291" s="1204"/>
      <c r="M291" s="1204"/>
      <c r="N291" s="1203"/>
    </row>
    <row r="292" spans="1:14" x14ac:dyDescent="0.2">
      <c r="A292" s="1209" t="s">
        <v>28645</v>
      </c>
      <c r="B292" s="1206"/>
      <c r="C292" s="1205"/>
      <c r="D292" s="1205"/>
      <c r="E292" s="1204"/>
      <c r="F292" s="1206"/>
      <c r="G292" s="1205"/>
      <c r="H292" s="1203"/>
      <c r="I292" s="1206"/>
      <c r="J292" s="1205"/>
      <c r="K292" s="1203"/>
      <c r="L292" s="1204"/>
      <c r="M292" s="1204"/>
      <c r="N292" s="1203"/>
    </row>
    <row r="293" spans="1:14" x14ac:dyDescent="0.2">
      <c r="A293" s="1209" t="s">
        <v>28644</v>
      </c>
      <c r="B293" s="1206"/>
      <c r="C293" s="1205"/>
      <c r="D293" s="1205"/>
      <c r="E293" s="1204"/>
      <c r="F293" s="1206"/>
      <c r="G293" s="1205"/>
      <c r="H293" s="1203"/>
      <c r="I293" s="1206"/>
      <c r="J293" s="1205"/>
      <c r="K293" s="1203"/>
      <c r="L293" s="1204"/>
      <c r="M293" s="1204"/>
      <c r="N293" s="1203"/>
    </row>
    <row r="294" spans="1:14" x14ac:dyDescent="0.2">
      <c r="A294" s="1209"/>
      <c r="B294" s="1206"/>
      <c r="C294" s="1205"/>
      <c r="D294" s="1205"/>
      <c r="E294" s="1204"/>
      <c r="F294" s="1206"/>
      <c r="G294" s="1205"/>
      <c r="H294" s="1203"/>
      <c r="I294" s="1206"/>
      <c r="J294" s="1205"/>
      <c r="K294" s="1203"/>
      <c r="L294" s="1204"/>
      <c r="M294" s="1204"/>
      <c r="N294" s="1203"/>
    </row>
    <row r="295" spans="1:14" x14ac:dyDescent="0.2">
      <c r="A295" s="1210" t="s">
        <v>28643</v>
      </c>
      <c r="B295" s="1206"/>
      <c r="C295" s="1205"/>
      <c r="D295" s="1205"/>
      <c r="E295" s="1204"/>
      <c r="F295" s="1206"/>
      <c r="G295" s="1205"/>
      <c r="H295" s="1203"/>
      <c r="I295" s="1206"/>
      <c r="J295" s="1205"/>
      <c r="K295" s="1203"/>
      <c r="L295" s="1204"/>
      <c r="M295" s="1204"/>
      <c r="N295" s="1203"/>
    </row>
    <row r="296" spans="1:14" x14ac:dyDescent="0.2">
      <c r="A296" s="1209" t="s">
        <v>28642</v>
      </c>
      <c r="B296" s="1206"/>
      <c r="C296" s="1205"/>
      <c r="D296" s="1205"/>
      <c r="E296" s="1204"/>
      <c r="F296" s="1206"/>
      <c r="G296" s="1205"/>
      <c r="H296" s="1203"/>
      <c r="I296" s="1206"/>
      <c r="J296" s="1205"/>
      <c r="K296" s="1203"/>
      <c r="L296" s="1204"/>
      <c r="M296" s="1204"/>
      <c r="N296" s="1203"/>
    </row>
    <row r="297" spans="1:14" x14ac:dyDescent="0.2">
      <c r="A297" s="1209" t="s">
        <v>28641</v>
      </c>
      <c r="B297" s="1206"/>
      <c r="C297" s="1205"/>
      <c r="D297" s="1205"/>
      <c r="E297" s="1204"/>
      <c r="F297" s="1206"/>
      <c r="G297" s="1205"/>
      <c r="H297" s="1203"/>
      <c r="I297" s="1206"/>
      <c r="J297" s="1205"/>
      <c r="K297" s="1203"/>
      <c r="L297" s="1204"/>
      <c r="M297" s="1204"/>
      <c r="N297" s="1203"/>
    </row>
    <row r="298" spans="1:14" ht="22.5" x14ac:dyDescent="0.2">
      <c r="A298" s="1209" t="s">
        <v>28640</v>
      </c>
      <c r="B298" s="1206"/>
      <c r="C298" s="1205"/>
      <c r="D298" s="1205"/>
      <c r="E298" s="1204"/>
      <c r="F298" s="1206"/>
      <c r="G298" s="1205"/>
      <c r="H298" s="1203"/>
      <c r="I298" s="1206"/>
      <c r="J298" s="1205"/>
      <c r="K298" s="1203"/>
      <c r="L298" s="1204"/>
      <c r="M298" s="1204"/>
      <c r="N298" s="1203"/>
    </row>
    <row r="299" spans="1:14" ht="22.5" x14ac:dyDescent="0.2">
      <c r="A299" s="1209" t="s">
        <v>28639</v>
      </c>
      <c r="B299" s="1206"/>
      <c r="C299" s="1205"/>
      <c r="D299" s="1205"/>
      <c r="E299" s="1204"/>
      <c r="F299" s="1206"/>
      <c r="G299" s="1205"/>
      <c r="H299" s="1203"/>
      <c r="I299" s="1206"/>
      <c r="J299" s="1205"/>
      <c r="K299" s="1203"/>
      <c r="L299" s="1204"/>
      <c r="M299" s="1204"/>
      <c r="N299" s="1203"/>
    </row>
    <row r="300" spans="1:14" x14ac:dyDescent="0.2">
      <c r="A300" s="1209"/>
      <c r="B300" s="1206"/>
      <c r="C300" s="1205"/>
      <c r="D300" s="1205"/>
      <c r="E300" s="1204"/>
      <c r="F300" s="1206"/>
      <c r="G300" s="1205"/>
      <c r="H300" s="1203"/>
      <c r="I300" s="1206"/>
      <c r="J300" s="1205"/>
      <c r="K300" s="1203"/>
      <c r="L300" s="1204"/>
      <c r="M300" s="1204"/>
      <c r="N300" s="1203"/>
    </row>
    <row r="301" spans="1:14" x14ac:dyDescent="0.2">
      <c r="A301" s="1210" t="s">
        <v>28638</v>
      </c>
      <c r="B301" s="1206"/>
      <c r="C301" s="1205"/>
      <c r="D301" s="1205"/>
      <c r="E301" s="1204"/>
      <c r="F301" s="1206"/>
      <c r="G301" s="1205"/>
      <c r="H301" s="1203"/>
      <c r="I301" s="1206"/>
      <c r="J301" s="1205"/>
      <c r="K301" s="1203"/>
      <c r="L301" s="1204"/>
      <c r="M301" s="1204"/>
      <c r="N301" s="1203"/>
    </row>
    <row r="302" spans="1:14" x14ac:dyDescent="0.2">
      <c r="A302" s="1209" t="s">
        <v>28637</v>
      </c>
      <c r="B302" s="1206"/>
      <c r="C302" s="1205"/>
      <c r="D302" s="1205"/>
      <c r="E302" s="1204"/>
      <c r="F302" s="1206"/>
      <c r="G302" s="1205"/>
      <c r="H302" s="1203"/>
      <c r="I302" s="1206"/>
      <c r="J302" s="1205"/>
      <c r="K302" s="1203"/>
      <c r="L302" s="1204"/>
      <c r="M302" s="1204"/>
      <c r="N302" s="1203"/>
    </row>
    <row r="303" spans="1:14" s="1208" customFormat="1" ht="22.5" x14ac:dyDescent="0.2">
      <c r="A303" s="1209" t="s">
        <v>28636</v>
      </c>
      <c r="B303" s="1206"/>
      <c r="C303" s="1205"/>
      <c r="D303" s="1205"/>
      <c r="E303" s="1204"/>
      <c r="F303" s="1206"/>
      <c r="G303" s="1205"/>
      <c r="H303" s="1203"/>
      <c r="I303" s="1206"/>
      <c r="J303" s="1205"/>
      <c r="K303" s="1203"/>
      <c r="L303" s="1204"/>
      <c r="M303" s="1204"/>
      <c r="N303" s="1203"/>
    </row>
    <row r="304" spans="1:14" ht="12" thickBot="1" x14ac:dyDescent="0.25">
      <c r="A304" s="1207"/>
      <c r="B304" s="1206"/>
      <c r="C304" s="1205"/>
      <c r="D304" s="1205"/>
      <c r="E304" s="1204"/>
      <c r="F304" s="1206"/>
      <c r="G304" s="1205"/>
      <c r="H304" s="1203"/>
      <c r="I304" s="1206"/>
      <c r="J304" s="1205"/>
      <c r="K304" s="1203"/>
      <c r="L304" s="1204"/>
      <c r="M304" s="1204"/>
      <c r="N304" s="1203"/>
    </row>
    <row r="305" spans="1:14" x14ac:dyDescent="0.2">
      <c r="A305" s="1202"/>
      <c r="B305" s="1200"/>
      <c r="C305" s="1199"/>
      <c r="D305" s="1201"/>
      <c r="E305" s="1196"/>
      <c r="F305" s="1200"/>
      <c r="G305" s="1197"/>
      <c r="H305" s="1196"/>
      <c r="I305" s="1200"/>
      <c r="J305" s="1199"/>
      <c r="K305" s="1198"/>
      <c r="L305" s="1197"/>
      <c r="M305" s="1197"/>
      <c r="N305" s="1196"/>
    </row>
    <row r="306" spans="1:14" ht="12" thickBot="1" x14ac:dyDescent="0.25">
      <c r="A306" s="1195" t="s">
        <v>4</v>
      </c>
      <c r="B306" s="1193"/>
      <c r="C306" s="1192"/>
      <c r="D306" s="1194"/>
      <c r="E306" s="1189"/>
      <c r="F306" s="1193"/>
      <c r="G306" s="1190"/>
      <c r="H306" s="1189"/>
      <c r="I306" s="1193"/>
      <c r="J306" s="1192"/>
      <c r="K306" s="1191"/>
      <c r="L306" s="1190"/>
      <c r="M306" s="1190"/>
      <c r="N306" s="1189"/>
    </row>
    <row r="307" spans="1:14" ht="12.75" thickTop="1" thickBot="1" x14ac:dyDescent="0.25">
      <c r="A307" s="1188" t="s">
        <v>28635</v>
      </c>
      <c r="B307" s="1186"/>
      <c r="C307" s="1185"/>
      <c r="D307" s="1187"/>
      <c r="E307" s="1182"/>
      <c r="F307" s="1186"/>
      <c r="G307" s="1183"/>
      <c r="H307" s="1182"/>
      <c r="I307" s="1186"/>
      <c r="J307" s="1185"/>
      <c r="K307" s="1184"/>
      <c r="L307" s="1183"/>
      <c r="M307" s="1183"/>
      <c r="N307" s="1182"/>
    </row>
    <row r="308" spans="1:14" x14ac:dyDescent="0.2">
      <c r="A308" s="1181" t="s">
        <v>28634</v>
      </c>
      <c r="B308" s="1181"/>
      <c r="C308" s="1181"/>
      <c r="D308" s="1181"/>
      <c r="E308" s="1181"/>
      <c r="F308" s="1181"/>
      <c r="G308" s="1181"/>
      <c r="H308" s="1181"/>
      <c r="I308" s="1181"/>
      <c r="J308" s="1181"/>
      <c r="K308" s="1181"/>
      <c r="L308" s="1181"/>
      <c r="M308" s="1181"/>
      <c r="N308" s="1181"/>
    </row>
    <row r="309" spans="1:14" x14ac:dyDescent="0.2">
      <c r="A309" s="1181" t="s">
        <v>28633</v>
      </c>
      <c r="B309" s="1181"/>
      <c r="C309" s="1181"/>
      <c r="D309" s="1181"/>
      <c r="E309" s="1181"/>
      <c r="F309" s="1181"/>
      <c r="G309" s="1181"/>
      <c r="H309" s="1181"/>
      <c r="I309" s="1181"/>
      <c r="J309" s="1181"/>
      <c r="K309" s="1181"/>
      <c r="L309" s="1181"/>
      <c r="M309" s="1181"/>
      <c r="N309" s="1181"/>
    </row>
    <row r="311" spans="1:14" s="1056" customFormat="1" ht="12.75" x14ac:dyDescent="0.2">
      <c r="A311" s="1232" t="s">
        <v>28538</v>
      </c>
      <c r="B311" s="1232"/>
      <c r="C311" s="1232"/>
      <c r="D311" s="1232"/>
      <c r="E311" s="1232"/>
      <c r="F311" s="1232"/>
      <c r="G311" s="1232"/>
      <c r="H311" s="1232"/>
      <c r="I311" s="1232"/>
      <c r="J311" s="1232"/>
      <c r="K311" s="1232"/>
      <c r="L311" s="1232"/>
      <c r="M311" s="1232"/>
      <c r="N311" s="1232"/>
    </row>
    <row r="312" spans="1:14" s="1056" customFormat="1" ht="12.75" x14ac:dyDescent="0.2">
      <c r="A312" s="1232" t="s">
        <v>28537</v>
      </c>
      <c r="B312" s="1232"/>
      <c r="C312" s="1232"/>
      <c r="D312" s="1232"/>
      <c r="E312" s="1232"/>
      <c r="F312" s="1232"/>
      <c r="G312" s="1232"/>
      <c r="H312" s="1232"/>
      <c r="I312" s="1232"/>
      <c r="J312" s="1232"/>
      <c r="K312" s="1232"/>
      <c r="L312" s="1232"/>
      <c r="M312" s="1232"/>
      <c r="N312" s="1232"/>
    </row>
    <row r="313" spans="1:14" s="1056" customFormat="1" ht="12" x14ac:dyDescent="0.2"/>
    <row r="314" spans="1:14" s="1056" customFormat="1" ht="12" x14ac:dyDescent="0.2"/>
    <row r="315" spans="1:14" s="1056" customFormat="1" ht="15.75" x14ac:dyDescent="0.2">
      <c r="A315" s="1607" t="s">
        <v>28678</v>
      </c>
      <c r="B315" s="1607"/>
      <c r="C315" s="1607"/>
      <c r="D315" s="1607"/>
      <c r="E315" s="1607"/>
      <c r="F315" s="1607"/>
      <c r="G315" s="1607"/>
      <c r="H315" s="1607"/>
      <c r="I315" s="1607"/>
      <c r="J315" s="1607"/>
      <c r="K315" s="1607"/>
      <c r="L315" s="1607"/>
      <c r="M315" s="1607"/>
      <c r="N315" s="1607"/>
    </row>
    <row r="316" spans="1:14" s="1056" customFormat="1" ht="15.75" x14ac:dyDescent="0.2">
      <c r="A316" s="1607" t="s">
        <v>28677</v>
      </c>
      <c r="B316" s="1607"/>
      <c r="C316" s="1607"/>
      <c r="D316" s="1607"/>
      <c r="E316" s="1607"/>
      <c r="F316" s="1607"/>
      <c r="G316" s="1607"/>
      <c r="H316" s="1607"/>
      <c r="I316" s="1607"/>
      <c r="J316" s="1607"/>
      <c r="K316" s="1607"/>
      <c r="L316" s="1607"/>
      <c r="M316" s="1607"/>
      <c r="N316" s="1607"/>
    </row>
    <row r="317" spans="1:14" s="1056" customFormat="1" ht="35.25" customHeight="1" x14ac:dyDescent="0.2">
      <c r="A317" s="1608" t="s">
        <v>28676</v>
      </c>
      <c r="B317" s="1608"/>
      <c r="C317" s="1608"/>
      <c r="D317" s="1608"/>
      <c r="E317" s="1608"/>
      <c r="F317" s="1608"/>
      <c r="G317" s="1608"/>
      <c r="H317" s="1608"/>
      <c r="I317" s="1608"/>
      <c r="J317" s="1608"/>
      <c r="K317" s="1608"/>
      <c r="L317" s="1608"/>
      <c r="M317" s="1608"/>
      <c r="N317" s="1608"/>
    </row>
    <row r="318" spans="1:14" s="1056" customFormat="1" ht="15.75" x14ac:dyDescent="0.2">
      <c r="A318" s="1607" t="s">
        <v>28675</v>
      </c>
      <c r="B318" s="1607"/>
      <c r="C318" s="1607"/>
      <c r="D318" s="1607"/>
      <c r="E318" s="1607"/>
      <c r="F318" s="1607"/>
      <c r="G318" s="1607"/>
      <c r="H318" s="1607"/>
      <c r="I318" s="1607"/>
      <c r="J318" s="1607"/>
      <c r="K318" s="1607"/>
      <c r="L318" s="1607"/>
      <c r="M318" s="1607"/>
      <c r="N318" s="1607"/>
    </row>
    <row r="319" spans="1:14" s="1056" customFormat="1" ht="12" x14ac:dyDescent="0.2"/>
    <row r="320" spans="1:14" s="1056" customFormat="1" ht="12" x14ac:dyDescent="0.2"/>
    <row r="321" spans="1:14" s="1056" customFormat="1" ht="12" x14ac:dyDescent="0.2">
      <c r="A321" s="1231" t="s">
        <v>7</v>
      </c>
      <c r="B321" s="1230" t="s">
        <v>44</v>
      </c>
      <c r="C321" s="1230"/>
      <c r="D321" s="1230"/>
      <c r="E321" s="1230"/>
      <c r="F321" s="1230"/>
      <c r="G321" s="1230"/>
      <c r="H321" s="1230"/>
      <c r="I321" s="1230"/>
      <c r="J321" s="1230"/>
      <c r="K321" s="1230"/>
      <c r="L321" s="1230"/>
      <c r="M321" s="1230"/>
      <c r="N321" s="1230"/>
    </row>
    <row r="322" spans="1:14" s="1056" customFormat="1" ht="12.75" thickBot="1" x14ac:dyDescent="0.25">
      <c r="A322" s="1229" t="s">
        <v>5</v>
      </c>
      <c r="B322" s="1229" t="s">
        <v>1860</v>
      </c>
      <c r="C322" s="1229"/>
      <c r="D322" s="1229"/>
      <c r="E322" s="1229"/>
      <c r="F322" s="1229"/>
      <c r="G322" s="1229"/>
      <c r="H322" s="1229"/>
      <c r="I322" s="1229"/>
      <c r="J322" s="1229"/>
      <c r="K322" s="1229"/>
      <c r="L322" s="1229"/>
      <c r="M322" s="1229"/>
      <c r="N322" s="1229"/>
    </row>
    <row r="323" spans="1:14" s="1208" customFormat="1" ht="12.75" customHeight="1" thickBot="1" x14ac:dyDescent="0.25">
      <c r="A323" s="1609" t="s">
        <v>28674</v>
      </c>
      <c r="B323" s="1611" t="s">
        <v>28673</v>
      </c>
      <c r="C323" s="1612"/>
      <c r="D323" s="1612"/>
      <c r="E323" s="1612"/>
      <c r="F323" s="1613" t="s">
        <v>28672</v>
      </c>
      <c r="G323" s="1614"/>
      <c r="H323" s="1615"/>
      <c r="I323" s="1613" t="s">
        <v>28671</v>
      </c>
      <c r="J323" s="1614"/>
      <c r="K323" s="1614"/>
      <c r="L323" s="1614"/>
      <c r="M323" s="1614"/>
      <c r="N323" s="1615"/>
    </row>
    <row r="324" spans="1:14" s="1224" customFormat="1" ht="84.95" customHeight="1" thickBot="1" x14ac:dyDescent="0.25">
      <c r="A324" s="1610"/>
      <c r="B324" s="1228">
        <v>2019</v>
      </c>
      <c r="C324" s="1227">
        <v>2020</v>
      </c>
      <c r="D324" s="1227" t="s">
        <v>28670</v>
      </c>
      <c r="E324" s="1225" t="s">
        <v>28668</v>
      </c>
      <c r="F324" s="1228">
        <v>2019</v>
      </c>
      <c r="G324" s="1227">
        <v>2020</v>
      </c>
      <c r="H324" s="1225" t="s">
        <v>28670</v>
      </c>
      <c r="I324" s="1228">
        <v>2019</v>
      </c>
      <c r="J324" s="1227" t="s">
        <v>28527</v>
      </c>
      <c r="K324" s="1225" t="s">
        <v>28670</v>
      </c>
      <c r="L324" s="1226" t="s">
        <v>28669</v>
      </c>
      <c r="M324" s="1226" t="s">
        <v>28668</v>
      </c>
      <c r="N324" s="1225" t="s">
        <v>28667</v>
      </c>
    </row>
    <row r="325" spans="1:14" x14ac:dyDescent="0.2">
      <c r="A325" s="1223"/>
      <c r="B325" s="1222"/>
      <c r="C325" s="1221"/>
      <c r="D325" s="1221"/>
      <c r="E325" s="1220"/>
      <c r="F325" s="1222"/>
      <c r="G325" s="1221"/>
      <c r="H325" s="1219"/>
      <c r="I325" s="1222"/>
      <c r="J325" s="1221"/>
      <c r="K325" s="1219"/>
      <c r="L325" s="1220"/>
      <c r="M325" s="1220"/>
      <c r="N325" s="1219"/>
    </row>
    <row r="326" spans="1:14" ht="22.5" x14ac:dyDescent="0.2">
      <c r="A326" s="1212" t="s">
        <v>28666</v>
      </c>
      <c r="B326" s="1216"/>
      <c r="C326" s="1215"/>
      <c r="D326" s="1215"/>
      <c r="E326" s="1214"/>
      <c r="F326" s="1216"/>
      <c r="G326" s="1215"/>
      <c r="H326" s="1213"/>
      <c r="I326" s="1216"/>
      <c r="J326" s="1215"/>
      <c r="K326" s="1213"/>
      <c r="L326" s="1214"/>
      <c r="M326" s="1214"/>
      <c r="N326" s="1213"/>
    </row>
    <row r="327" spans="1:14" x14ac:dyDescent="0.2">
      <c r="A327" s="1218" t="s">
        <v>28665</v>
      </c>
      <c r="B327" s="1206"/>
      <c r="C327" s="1205"/>
      <c r="D327" s="1205"/>
      <c r="E327" s="1204"/>
      <c r="F327" s="1206"/>
      <c r="G327" s="1205"/>
      <c r="H327" s="1203"/>
      <c r="I327" s="1206"/>
      <c r="J327" s="1205"/>
      <c r="K327" s="1203"/>
      <c r="L327" s="1204"/>
      <c r="M327" s="1204"/>
      <c r="N327" s="1203"/>
    </row>
    <row r="328" spans="1:14" s="1208" customFormat="1" x14ac:dyDescent="0.2">
      <c r="A328" s="1217"/>
      <c r="B328" s="1206"/>
      <c r="C328" s="1205"/>
      <c r="D328" s="1205"/>
      <c r="E328" s="1204"/>
      <c r="F328" s="1206"/>
      <c r="G328" s="1205"/>
      <c r="H328" s="1203"/>
      <c r="I328" s="1206"/>
      <c r="J328" s="1205"/>
      <c r="K328" s="1203"/>
      <c r="L328" s="1204"/>
      <c r="M328" s="1204"/>
      <c r="N328" s="1203"/>
    </row>
    <row r="329" spans="1:14" x14ac:dyDescent="0.2">
      <c r="A329" s="1212" t="s">
        <v>28664</v>
      </c>
      <c r="B329" s="1206"/>
      <c r="C329" s="1205"/>
      <c r="D329" s="1205"/>
      <c r="E329" s="1204"/>
      <c r="F329" s="1206"/>
      <c r="G329" s="1205"/>
      <c r="H329" s="1203"/>
      <c r="I329" s="1206"/>
      <c r="J329" s="1205"/>
      <c r="K329" s="1203"/>
      <c r="L329" s="1204"/>
      <c r="M329" s="1204"/>
      <c r="N329" s="1203"/>
    </row>
    <row r="330" spans="1:14" x14ac:dyDescent="0.2">
      <c r="A330" s="1209" t="s">
        <v>28663</v>
      </c>
      <c r="B330" s="1206"/>
      <c r="C330" s="1205"/>
      <c r="D330" s="1205"/>
      <c r="E330" s="1204"/>
      <c r="F330" s="1206"/>
      <c r="G330" s="1205"/>
      <c r="H330" s="1203"/>
      <c r="I330" s="1206"/>
      <c r="J330" s="1205"/>
      <c r="K330" s="1203"/>
      <c r="L330" s="1204"/>
      <c r="M330" s="1204"/>
      <c r="N330" s="1203"/>
    </row>
    <row r="331" spans="1:14" x14ac:dyDescent="0.2">
      <c r="A331" s="1209" t="s">
        <v>28662</v>
      </c>
      <c r="B331" s="1206"/>
      <c r="C331" s="1205"/>
      <c r="D331" s="1205"/>
      <c r="E331" s="1204"/>
      <c r="F331" s="1206"/>
      <c r="G331" s="1205"/>
      <c r="H331" s="1203"/>
      <c r="I331" s="1206"/>
      <c r="J331" s="1205"/>
      <c r="K331" s="1203"/>
      <c r="L331" s="1204"/>
      <c r="M331" s="1204"/>
      <c r="N331" s="1203"/>
    </row>
    <row r="332" spans="1:14" x14ac:dyDescent="0.2">
      <c r="A332" s="1209" t="s">
        <v>28661</v>
      </c>
      <c r="B332" s="1206"/>
      <c r="C332" s="1205"/>
      <c r="D332" s="1205"/>
      <c r="E332" s="1204"/>
      <c r="F332" s="1206"/>
      <c r="G332" s="1205"/>
      <c r="H332" s="1203"/>
      <c r="I332" s="1206"/>
      <c r="J332" s="1205"/>
      <c r="K332" s="1203"/>
      <c r="L332" s="1204"/>
      <c r="M332" s="1204"/>
      <c r="N332" s="1203"/>
    </row>
    <row r="333" spans="1:14" x14ac:dyDescent="0.2">
      <c r="A333" s="1209" t="s">
        <v>28660</v>
      </c>
      <c r="B333" s="1206"/>
      <c r="C333" s="1205"/>
      <c r="D333" s="1205"/>
      <c r="E333" s="1204"/>
      <c r="F333" s="1206"/>
      <c r="G333" s="1205"/>
      <c r="H333" s="1203"/>
      <c r="I333" s="1206"/>
      <c r="J333" s="1205"/>
      <c r="K333" s="1203"/>
      <c r="L333" s="1204"/>
      <c r="M333" s="1204"/>
      <c r="N333" s="1203"/>
    </row>
    <row r="334" spans="1:14" x14ac:dyDescent="0.2">
      <c r="A334" s="1209"/>
      <c r="B334" s="1216"/>
      <c r="C334" s="1215"/>
      <c r="D334" s="1215"/>
      <c r="E334" s="1214"/>
      <c r="F334" s="1216"/>
      <c r="G334" s="1215"/>
      <c r="H334" s="1213"/>
      <c r="I334" s="1216"/>
      <c r="J334" s="1215"/>
      <c r="K334" s="1213"/>
      <c r="L334" s="1214"/>
      <c r="M334" s="1214"/>
      <c r="N334" s="1213"/>
    </row>
    <row r="335" spans="1:14" x14ac:dyDescent="0.2">
      <c r="A335" s="1212" t="s">
        <v>28659</v>
      </c>
      <c r="B335" s="1206"/>
      <c r="C335" s="1205"/>
      <c r="D335" s="1205"/>
      <c r="E335" s="1204"/>
      <c r="F335" s="1206"/>
      <c r="G335" s="1205"/>
      <c r="H335" s="1203"/>
      <c r="I335" s="1206"/>
      <c r="J335" s="1205"/>
      <c r="K335" s="1203"/>
      <c r="L335" s="1204"/>
      <c r="M335" s="1204"/>
      <c r="N335" s="1203"/>
    </row>
    <row r="336" spans="1:14" x14ac:dyDescent="0.2">
      <c r="A336" s="1209" t="s">
        <v>28658</v>
      </c>
      <c r="B336" s="1206"/>
      <c r="C336" s="1205"/>
      <c r="D336" s="1205"/>
      <c r="E336" s="1204"/>
      <c r="F336" s="1206"/>
      <c r="G336" s="1205"/>
      <c r="H336" s="1203"/>
      <c r="I336" s="1206"/>
      <c r="J336" s="1205"/>
      <c r="K336" s="1203"/>
      <c r="L336" s="1204"/>
      <c r="M336" s="1204"/>
      <c r="N336" s="1203"/>
    </row>
    <row r="337" spans="1:14" x14ac:dyDescent="0.2">
      <c r="A337" s="1209" t="s">
        <v>28657</v>
      </c>
      <c r="B337" s="1206"/>
      <c r="C337" s="1205"/>
      <c r="D337" s="1205"/>
      <c r="E337" s="1204"/>
      <c r="F337" s="1206"/>
      <c r="G337" s="1205"/>
      <c r="H337" s="1203"/>
      <c r="I337" s="1206"/>
      <c r="J337" s="1205"/>
      <c r="K337" s="1203"/>
      <c r="L337" s="1204"/>
      <c r="M337" s="1204"/>
      <c r="N337" s="1203"/>
    </row>
    <row r="338" spans="1:14" x14ac:dyDescent="0.2">
      <c r="A338" s="1209" t="s">
        <v>28656</v>
      </c>
      <c r="B338" s="1206"/>
      <c r="C338" s="1205"/>
      <c r="D338" s="1205"/>
      <c r="E338" s="1204"/>
      <c r="F338" s="1206"/>
      <c r="G338" s="1205"/>
      <c r="H338" s="1203"/>
      <c r="I338" s="1206"/>
      <c r="J338" s="1205"/>
      <c r="K338" s="1203"/>
      <c r="L338" s="1204"/>
      <c r="M338" s="1204"/>
      <c r="N338" s="1203"/>
    </row>
    <row r="339" spans="1:14" x14ac:dyDescent="0.2">
      <c r="A339" s="1209" t="s">
        <v>28655</v>
      </c>
      <c r="B339" s="1206"/>
      <c r="C339" s="1205"/>
      <c r="D339" s="1205"/>
      <c r="E339" s="1204"/>
      <c r="F339" s="1206"/>
      <c r="G339" s="1205"/>
      <c r="H339" s="1203"/>
      <c r="I339" s="1206"/>
      <c r="J339" s="1205"/>
      <c r="K339" s="1203"/>
      <c r="L339" s="1204"/>
      <c r="M339" s="1204"/>
      <c r="N339" s="1203"/>
    </row>
    <row r="340" spans="1:14" ht="22.5" x14ac:dyDescent="0.2">
      <c r="A340" s="1209" t="s">
        <v>28654</v>
      </c>
      <c r="B340" s="1206"/>
      <c r="C340" s="1205"/>
      <c r="D340" s="1205"/>
      <c r="E340" s="1204"/>
      <c r="F340" s="1206"/>
      <c r="G340" s="1205"/>
      <c r="H340" s="1203"/>
      <c r="I340" s="1206"/>
      <c r="J340" s="1205"/>
      <c r="K340" s="1203"/>
      <c r="L340" s="1204"/>
      <c r="M340" s="1204"/>
      <c r="N340" s="1203"/>
    </row>
    <row r="341" spans="1:14" x14ac:dyDescent="0.2">
      <c r="A341" s="1211"/>
      <c r="B341" s="1206"/>
      <c r="C341" s="1205"/>
      <c r="D341" s="1205"/>
      <c r="E341" s="1204"/>
      <c r="F341" s="1206"/>
      <c r="G341" s="1205"/>
      <c r="H341" s="1203"/>
      <c r="I341" s="1206"/>
      <c r="J341" s="1205"/>
      <c r="K341" s="1203"/>
      <c r="L341" s="1204"/>
      <c r="M341" s="1204"/>
      <c r="N341" s="1203"/>
    </row>
    <row r="342" spans="1:14" x14ac:dyDescent="0.2">
      <c r="A342" s="1210" t="s">
        <v>28653</v>
      </c>
      <c r="B342" s="1206"/>
      <c r="C342" s="1205"/>
      <c r="D342" s="1205"/>
      <c r="E342" s="1204"/>
      <c r="F342" s="1206"/>
      <c r="G342" s="1205"/>
      <c r="H342" s="1203"/>
      <c r="I342" s="1206"/>
      <c r="J342" s="1205"/>
      <c r="K342" s="1203"/>
      <c r="L342" s="1204"/>
      <c r="M342" s="1204"/>
      <c r="N342" s="1203"/>
    </row>
    <row r="343" spans="1:14" x14ac:dyDescent="0.2">
      <c r="A343" s="1209" t="s">
        <v>28652</v>
      </c>
      <c r="B343" s="1206"/>
      <c r="C343" s="1205"/>
      <c r="D343" s="1205"/>
      <c r="E343" s="1204"/>
      <c r="F343" s="1206"/>
      <c r="G343" s="1205"/>
      <c r="H343" s="1203"/>
      <c r="I343" s="1206"/>
      <c r="J343" s="1205"/>
      <c r="K343" s="1203"/>
      <c r="L343" s="1204"/>
      <c r="M343" s="1204"/>
      <c r="N343" s="1203"/>
    </row>
    <row r="344" spans="1:14" x14ac:dyDescent="0.2">
      <c r="A344" s="1209" t="s">
        <v>28649</v>
      </c>
      <c r="B344" s="1206"/>
      <c r="C344" s="1205"/>
      <c r="D344" s="1205"/>
      <c r="E344" s="1204"/>
      <c r="F344" s="1206"/>
      <c r="G344" s="1205"/>
      <c r="H344" s="1203"/>
      <c r="I344" s="1206"/>
      <c r="J344" s="1205"/>
      <c r="K344" s="1203"/>
      <c r="L344" s="1204"/>
      <c r="M344" s="1204"/>
      <c r="N344" s="1203"/>
    </row>
    <row r="345" spans="1:14" x14ac:dyDescent="0.2">
      <c r="A345" s="1209" t="s">
        <v>28646</v>
      </c>
      <c r="B345" s="1206"/>
      <c r="C345" s="1205"/>
      <c r="D345" s="1205"/>
      <c r="E345" s="1204"/>
      <c r="F345" s="1206"/>
      <c r="G345" s="1205"/>
      <c r="H345" s="1203"/>
      <c r="I345" s="1206"/>
      <c r="J345" s="1205"/>
      <c r="K345" s="1203"/>
      <c r="L345" s="1204"/>
      <c r="M345" s="1204"/>
      <c r="N345" s="1203"/>
    </row>
    <row r="346" spans="1:14" x14ac:dyDescent="0.2">
      <c r="A346" s="1209"/>
      <c r="B346" s="1206"/>
      <c r="C346" s="1205"/>
      <c r="D346" s="1205"/>
      <c r="E346" s="1204"/>
      <c r="F346" s="1206"/>
      <c r="G346" s="1205"/>
      <c r="H346" s="1203"/>
      <c r="I346" s="1206"/>
      <c r="J346" s="1205"/>
      <c r="K346" s="1203"/>
      <c r="L346" s="1204"/>
      <c r="M346" s="1204"/>
      <c r="N346" s="1203"/>
    </row>
    <row r="347" spans="1:14" x14ac:dyDescent="0.2">
      <c r="A347" s="1210" t="s">
        <v>28651</v>
      </c>
      <c r="B347" s="1206"/>
      <c r="C347" s="1205"/>
      <c r="D347" s="1205"/>
      <c r="E347" s="1204"/>
      <c r="F347" s="1206"/>
      <c r="G347" s="1205"/>
      <c r="H347" s="1203"/>
      <c r="I347" s="1206"/>
      <c r="J347" s="1205"/>
      <c r="K347" s="1203"/>
      <c r="L347" s="1204"/>
      <c r="M347" s="1204"/>
      <c r="N347" s="1203"/>
    </row>
    <row r="348" spans="1:14" x14ac:dyDescent="0.2">
      <c r="A348" s="1209" t="s">
        <v>28650</v>
      </c>
      <c r="B348" s="1206"/>
      <c r="C348" s="1205"/>
      <c r="D348" s="1205"/>
      <c r="E348" s="1204"/>
      <c r="F348" s="1206"/>
      <c r="G348" s="1205"/>
      <c r="H348" s="1203"/>
      <c r="I348" s="1206"/>
      <c r="J348" s="1205"/>
      <c r="K348" s="1203"/>
      <c r="L348" s="1204"/>
      <c r="M348" s="1204"/>
      <c r="N348" s="1203"/>
    </row>
    <row r="349" spans="1:14" x14ac:dyDescent="0.2">
      <c r="A349" s="1209" t="s">
        <v>28649</v>
      </c>
      <c r="B349" s="1206"/>
      <c r="C349" s="1205"/>
      <c r="D349" s="1205"/>
      <c r="E349" s="1204"/>
      <c r="F349" s="1206"/>
      <c r="G349" s="1205"/>
      <c r="H349" s="1203"/>
      <c r="I349" s="1206"/>
      <c r="J349" s="1205"/>
      <c r="K349" s="1203"/>
      <c r="L349" s="1204"/>
      <c r="M349" s="1204"/>
      <c r="N349" s="1203"/>
    </row>
    <row r="350" spans="1:14" x14ac:dyDescent="0.2">
      <c r="A350" s="1209"/>
      <c r="B350" s="1206"/>
      <c r="C350" s="1205"/>
      <c r="D350" s="1205"/>
      <c r="E350" s="1204"/>
      <c r="F350" s="1206"/>
      <c r="G350" s="1205"/>
      <c r="H350" s="1203"/>
      <c r="I350" s="1206"/>
      <c r="J350" s="1205"/>
      <c r="K350" s="1203"/>
      <c r="L350" s="1204"/>
      <c r="M350" s="1204"/>
      <c r="N350" s="1203"/>
    </row>
    <row r="351" spans="1:14" x14ac:dyDescent="0.2">
      <c r="A351" s="1210" t="s">
        <v>28648</v>
      </c>
      <c r="B351" s="1206"/>
      <c r="C351" s="1205"/>
      <c r="D351" s="1205"/>
      <c r="E351" s="1204"/>
      <c r="F351" s="1206"/>
      <c r="G351" s="1205"/>
      <c r="H351" s="1203"/>
      <c r="I351" s="1206"/>
      <c r="J351" s="1205"/>
      <c r="K351" s="1203"/>
      <c r="L351" s="1204"/>
      <c r="M351" s="1204"/>
      <c r="N351" s="1203"/>
    </row>
    <row r="352" spans="1:14" x14ac:dyDescent="0.2">
      <c r="A352" s="1209" t="s">
        <v>28647</v>
      </c>
      <c r="B352" s="1206"/>
      <c r="C352" s="1205"/>
      <c r="D352" s="1205"/>
      <c r="E352" s="1204"/>
      <c r="F352" s="1206"/>
      <c r="G352" s="1205"/>
      <c r="H352" s="1203"/>
      <c r="I352" s="1206"/>
      <c r="J352" s="1205"/>
      <c r="K352" s="1203"/>
      <c r="L352" s="1204"/>
      <c r="M352" s="1204"/>
      <c r="N352" s="1203"/>
    </row>
    <row r="353" spans="1:14" x14ac:dyDescent="0.2">
      <c r="A353" s="1209" t="s">
        <v>28646</v>
      </c>
      <c r="B353" s="1206"/>
      <c r="C353" s="1205"/>
      <c r="D353" s="1205"/>
      <c r="E353" s="1204"/>
      <c r="F353" s="1206"/>
      <c r="G353" s="1205"/>
      <c r="H353" s="1203"/>
      <c r="I353" s="1206"/>
      <c r="J353" s="1205"/>
      <c r="K353" s="1203"/>
      <c r="L353" s="1204"/>
      <c r="M353" s="1204"/>
      <c r="N353" s="1203"/>
    </row>
    <row r="354" spans="1:14" x14ac:dyDescent="0.2">
      <c r="A354" s="1209" t="s">
        <v>28645</v>
      </c>
      <c r="B354" s="1206"/>
      <c r="C354" s="1205"/>
      <c r="D354" s="1205"/>
      <c r="E354" s="1204"/>
      <c r="F354" s="1206"/>
      <c r="G354" s="1205"/>
      <c r="H354" s="1203"/>
      <c r="I354" s="1206"/>
      <c r="J354" s="1205"/>
      <c r="K354" s="1203"/>
      <c r="L354" s="1204"/>
      <c r="M354" s="1204"/>
      <c r="N354" s="1203"/>
    </row>
    <row r="355" spans="1:14" x14ac:dyDescent="0.2">
      <c r="A355" s="1209" t="s">
        <v>28644</v>
      </c>
      <c r="B355" s="1206"/>
      <c r="C355" s="1205"/>
      <c r="D355" s="1205"/>
      <c r="E355" s="1204"/>
      <c r="F355" s="1206"/>
      <c r="G355" s="1205"/>
      <c r="H355" s="1203"/>
      <c r="I355" s="1206"/>
      <c r="J355" s="1205"/>
      <c r="K355" s="1203"/>
      <c r="L355" s="1204"/>
      <c r="M355" s="1204"/>
      <c r="N355" s="1203"/>
    </row>
    <row r="356" spans="1:14" x14ac:dyDescent="0.2">
      <c r="A356" s="1209"/>
      <c r="B356" s="1206"/>
      <c r="C356" s="1205"/>
      <c r="D356" s="1205"/>
      <c r="E356" s="1204"/>
      <c r="F356" s="1206"/>
      <c r="G356" s="1205"/>
      <c r="H356" s="1203"/>
      <c r="I356" s="1206"/>
      <c r="J356" s="1205"/>
      <c r="K356" s="1203"/>
      <c r="L356" s="1204"/>
      <c r="M356" s="1204"/>
      <c r="N356" s="1203"/>
    </row>
    <row r="357" spans="1:14" x14ac:dyDescent="0.2">
      <c r="A357" s="1210" t="s">
        <v>28643</v>
      </c>
      <c r="B357" s="1206"/>
      <c r="C357" s="1205"/>
      <c r="D357" s="1205"/>
      <c r="E357" s="1204"/>
      <c r="F357" s="1206"/>
      <c r="G357" s="1205"/>
      <c r="H357" s="1203"/>
      <c r="I357" s="1206"/>
      <c r="J357" s="1205"/>
      <c r="K357" s="1203"/>
      <c r="L357" s="1204"/>
      <c r="M357" s="1204"/>
      <c r="N357" s="1203"/>
    </row>
    <row r="358" spans="1:14" x14ac:dyDescent="0.2">
      <c r="A358" s="1209" t="s">
        <v>28642</v>
      </c>
      <c r="B358" s="1206"/>
      <c r="C358" s="1205"/>
      <c r="D358" s="1205"/>
      <c r="E358" s="1204"/>
      <c r="F358" s="1206"/>
      <c r="G358" s="1205"/>
      <c r="H358" s="1203"/>
      <c r="I358" s="1206"/>
      <c r="J358" s="1205"/>
      <c r="K358" s="1203"/>
      <c r="L358" s="1204"/>
      <c r="M358" s="1204"/>
      <c r="N358" s="1203"/>
    </row>
    <row r="359" spans="1:14" x14ac:dyDescent="0.2">
      <c r="A359" s="1209" t="s">
        <v>28641</v>
      </c>
      <c r="B359" s="1206"/>
      <c r="C359" s="1205"/>
      <c r="D359" s="1205"/>
      <c r="E359" s="1204"/>
      <c r="F359" s="1206"/>
      <c r="G359" s="1205"/>
      <c r="H359" s="1203"/>
      <c r="I359" s="1206"/>
      <c r="J359" s="1205"/>
      <c r="K359" s="1203"/>
      <c r="L359" s="1204"/>
      <c r="M359" s="1204"/>
      <c r="N359" s="1203"/>
    </row>
    <row r="360" spans="1:14" ht="22.5" x14ac:dyDescent="0.2">
      <c r="A360" s="1209" t="s">
        <v>28640</v>
      </c>
      <c r="B360" s="1206"/>
      <c r="C360" s="1205"/>
      <c r="D360" s="1205"/>
      <c r="E360" s="1204"/>
      <c r="F360" s="1206"/>
      <c r="G360" s="1205"/>
      <c r="H360" s="1203"/>
      <c r="I360" s="1206"/>
      <c r="J360" s="1205"/>
      <c r="K360" s="1203"/>
      <c r="L360" s="1204"/>
      <c r="M360" s="1204"/>
      <c r="N360" s="1203"/>
    </row>
    <row r="361" spans="1:14" ht="22.5" x14ac:dyDescent="0.2">
      <c r="A361" s="1209" t="s">
        <v>28639</v>
      </c>
      <c r="B361" s="1206"/>
      <c r="C361" s="1205"/>
      <c r="D361" s="1205"/>
      <c r="E361" s="1204"/>
      <c r="F361" s="1206"/>
      <c r="G361" s="1205"/>
      <c r="H361" s="1203"/>
      <c r="I361" s="1206"/>
      <c r="J361" s="1205"/>
      <c r="K361" s="1203"/>
      <c r="L361" s="1204"/>
      <c r="M361" s="1204"/>
      <c r="N361" s="1203"/>
    </row>
    <row r="362" spans="1:14" x14ac:dyDescent="0.2">
      <c r="A362" s="1209"/>
      <c r="B362" s="1206"/>
      <c r="C362" s="1205"/>
      <c r="D362" s="1205"/>
      <c r="E362" s="1204"/>
      <c r="F362" s="1206"/>
      <c r="G362" s="1205"/>
      <c r="H362" s="1203"/>
      <c r="I362" s="1206"/>
      <c r="J362" s="1205"/>
      <c r="K362" s="1203"/>
      <c r="L362" s="1204"/>
      <c r="M362" s="1204"/>
      <c r="N362" s="1203"/>
    </row>
    <row r="363" spans="1:14" x14ac:dyDescent="0.2">
      <c r="A363" s="1210" t="s">
        <v>28638</v>
      </c>
      <c r="B363" s="1206"/>
      <c r="C363" s="1205"/>
      <c r="D363" s="1205"/>
      <c r="E363" s="1204"/>
      <c r="F363" s="1206"/>
      <c r="G363" s="1205"/>
      <c r="H363" s="1203"/>
      <c r="I363" s="1206"/>
      <c r="J363" s="1205"/>
      <c r="K363" s="1203"/>
      <c r="L363" s="1204"/>
      <c r="M363" s="1204"/>
      <c r="N363" s="1203"/>
    </row>
    <row r="364" spans="1:14" x14ac:dyDescent="0.2">
      <c r="A364" s="1209" t="s">
        <v>28637</v>
      </c>
      <c r="B364" s="1206"/>
      <c r="C364" s="1205"/>
      <c r="D364" s="1205"/>
      <c r="E364" s="1204"/>
      <c r="F364" s="1206"/>
      <c r="G364" s="1205"/>
      <c r="H364" s="1203"/>
      <c r="I364" s="1206"/>
      <c r="J364" s="1205"/>
      <c r="K364" s="1203"/>
      <c r="L364" s="1204"/>
      <c r="M364" s="1204"/>
      <c r="N364" s="1203"/>
    </row>
    <row r="365" spans="1:14" s="1208" customFormat="1" ht="22.5" x14ac:dyDescent="0.2">
      <c r="A365" s="1209" t="s">
        <v>28636</v>
      </c>
      <c r="B365" s="1206"/>
      <c r="C365" s="1205"/>
      <c r="D365" s="1205"/>
      <c r="E365" s="1204"/>
      <c r="F365" s="1206"/>
      <c r="G365" s="1205"/>
      <c r="H365" s="1203"/>
      <c r="I365" s="1206"/>
      <c r="J365" s="1205"/>
      <c r="K365" s="1203"/>
      <c r="L365" s="1204"/>
      <c r="M365" s="1204"/>
      <c r="N365" s="1203"/>
    </row>
    <row r="366" spans="1:14" ht="12" thickBot="1" x14ac:dyDescent="0.25">
      <c r="A366" s="1207"/>
      <c r="B366" s="1206"/>
      <c r="C366" s="1205"/>
      <c r="D366" s="1205"/>
      <c r="E366" s="1204"/>
      <c r="F366" s="1206"/>
      <c r="G366" s="1205"/>
      <c r="H366" s="1203"/>
      <c r="I366" s="1206"/>
      <c r="J366" s="1205"/>
      <c r="K366" s="1203"/>
      <c r="L366" s="1204"/>
      <c r="M366" s="1204"/>
      <c r="N366" s="1203"/>
    </row>
    <row r="367" spans="1:14" x14ac:dyDescent="0.2">
      <c r="A367" s="1202"/>
      <c r="B367" s="1200"/>
      <c r="C367" s="1199"/>
      <c r="D367" s="1201"/>
      <c r="E367" s="1196"/>
      <c r="F367" s="1200"/>
      <c r="G367" s="1197"/>
      <c r="H367" s="1196"/>
      <c r="I367" s="1200"/>
      <c r="J367" s="1199"/>
      <c r="K367" s="1198"/>
      <c r="L367" s="1197"/>
      <c r="M367" s="1197"/>
      <c r="N367" s="1196"/>
    </row>
    <row r="368" spans="1:14" ht="12" thickBot="1" x14ac:dyDescent="0.25">
      <c r="A368" s="1195" t="s">
        <v>4</v>
      </c>
      <c r="B368" s="1193"/>
      <c r="C368" s="1192"/>
      <c r="D368" s="1194"/>
      <c r="E368" s="1189"/>
      <c r="F368" s="1193"/>
      <c r="G368" s="1190"/>
      <c r="H368" s="1189"/>
      <c r="I368" s="1193"/>
      <c r="J368" s="1192"/>
      <c r="K368" s="1191"/>
      <c r="L368" s="1190"/>
      <c r="M368" s="1190"/>
      <c r="N368" s="1189"/>
    </row>
    <row r="369" spans="1:14" ht="12.75" thickTop="1" thickBot="1" x14ac:dyDescent="0.25">
      <c r="A369" s="1188" t="s">
        <v>28635</v>
      </c>
      <c r="B369" s="1186"/>
      <c r="C369" s="1185"/>
      <c r="D369" s="1187"/>
      <c r="E369" s="1182"/>
      <c r="F369" s="1186"/>
      <c r="G369" s="1183"/>
      <c r="H369" s="1182"/>
      <c r="I369" s="1186"/>
      <c r="J369" s="1185"/>
      <c r="K369" s="1184"/>
      <c r="L369" s="1183"/>
      <c r="M369" s="1183"/>
      <c r="N369" s="1182"/>
    </row>
    <row r="370" spans="1:14" x14ac:dyDescent="0.2">
      <c r="A370" s="1181" t="s">
        <v>28634</v>
      </c>
      <c r="B370" s="1181"/>
      <c r="C370" s="1181"/>
      <c r="D370" s="1181"/>
      <c r="E370" s="1181"/>
      <c r="F370" s="1181"/>
      <c r="G370" s="1181"/>
      <c r="H370" s="1181"/>
      <c r="I370" s="1181"/>
      <c r="J370" s="1181"/>
      <c r="K370" s="1181"/>
      <c r="L370" s="1181"/>
      <c r="M370" s="1181"/>
      <c r="N370" s="1181"/>
    </row>
    <row r="371" spans="1:14" x14ac:dyDescent="0.2">
      <c r="A371" s="1181" t="s">
        <v>28633</v>
      </c>
      <c r="B371" s="1181"/>
      <c r="C371" s="1181"/>
      <c r="D371" s="1181"/>
      <c r="E371" s="1181"/>
      <c r="F371" s="1181"/>
      <c r="G371" s="1181"/>
      <c r="H371" s="1181"/>
      <c r="I371" s="1181"/>
      <c r="J371" s="1181"/>
      <c r="K371" s="1181"/>
      <c r="L371" s="1181"/>
      <c r="M371" s="1181"/>
      <c r="N371" s="1181"/>
    </row>
    <row r="373" spans="1:14" s="1056" customFormat="1" ht="12.75" x14ac:dyDescent="0.2">
      <c r="A373" s="1232" t="s">
        <v>28538</v>
      </c>
      <c r="B373" s="1232"/>
      <c r="C373" s="1232"/>
      <c r="D373" s="1232"/>
      <c r="E373" s="1232"/>
      <c r="F373" s="1232"/>
      <c r="G373" s="1232"/>
      <c r="H373" s="1232"/>
      <c r="I373" s="1232"/>
      <c r="J373" s="1232"/>
      <c r="K373" s="1232"/>
      <c r="L373" s="1232"/>
      <c r="M373" s="1232"/>
      <c r="N373" s="1232"/>
    </row>
    <row r="374" spans="1:14" s="1056" customFormat="1" ht="12.75" x14ac:dyDescent="0.2">
      <c r="A374" s="1232" t="s">
        <v>28537</v>
      </c>
      <c r="B374" s="1232"/>
      <c r="C374" s="1232"/>
      <c r="D374" s="1232"/>
      <c r="E374" s="1232"/>
      <c r="F374" s="1232"/>
      <c r="G374" s="1232"/>
      <c r="H374" s="1232"/>
      <c r="I374" s="1232"/>
      <c r="J374" s="1232"/>
      <c r="K374" s="1232"/>
      <c r="L374" s="1232"/>
      <c r="M374" s="1232"/>
      <c r="N374" s="1232"/>
    </row>
    <row r="375" spans="1:14" s="1056" customFormat="1" ht="12" x14ac:dyDescent="0.2"/>
    <row r="376" spans="1:14" s="1056" customFormat="1" ht="12" x14ac:dyDescent="0.2"/>
    <row r="377" spans="1:14" s="1056" customFormat="1" ht="15.75" x14ac:dyDescent="0.2">
      <c r="A377" s="1607" t="s">
        <v>28678</v>
      </c>
      <c r="B377" s="1607"/>
      <c r="C377" s="1607"/>
      <c r="D377" s="1607"/>
      <c r="E377" s="1607"/>
      <c r="F377" s="1607"/>
      <c r="G377" s="1607"/>
      <c r="H377" s="1607"/>
      <c r="I377" s="1607"/>
      <c r="J377" s="1607"/>
      <c r="K377" s="1607"/>
      <c r="L377" s="1607"/>
      <c r="M377" s="1607"/>
      <c r="N377" s="1607"/>
    </row>
    <row r="378" spans="1:14" s="1056" customFormat="1" ht="15.75" x14ac:dyDescent="0.2">
      <c r="A378" s="1607" t="s">
        <v>28677</v>
      </c>
      <c r="B378" s="1607"/>
      <c r="C378" s="1607"/>
      <c r="D378" s="1607"/>
      <c r="E378" s="1607"/>
      <c r="F378" s="1607"/>
      <c r="G378" s="1607"/>
      <c r="H378" s="1607"/>
      <c r="I378" s="1607"/>
      <c r="J378" s="1607"/>
      <c r="K378" s="1607"/>
      <c r="L378" s="1607"/>
      <c r="M378" s="1607"/>
      <c r="N378" s="1607"/>
    </row>
    <row r="379" spans="1:14" s="1056" customFormat="1" ht="35.25" customHeight="1" x14ac:dyDescent="0.2">
      <c r="A379" s="1608" t="s">
        <v>28676</v>
      </c>
      <c r="B379" s="1608"/>
      <c r="C379" s="1608"/>
      <c r="D379" s="1608"/>
      <c r="E379" s="1608"/>
      <c r="F379" s="1608"/>
      <c r="G379" s="1608"/>
      <c r="H379" s="1608"/>
      <c r="I379" s="1608"/>
      <c r="J379" s="1608"/>
      <c r="K379" s="1608"/>
      <c r="L379" s="1608"/>
      <c r="M379" s="1608"/>
      <c r="N379" s="1608"/>
    </row>
    <row r="380" spans="1:14" s="1056" customFormat="1" ht="15.75" x14ac:dyDescent="0.2">
      <c r="A380" s="1607" t="s">
        <v>28675</v>
      </c>
      <c r="B380" s="1607"/>
      <c r="C380" s="1607"/>
      <c r="D380" s="1607"/>
      <c r="E380" s="1607"/>
      <c r="F380" s="1607"/>
      <c r="G380" s="1607"/>
      <c r="H380" s="1607"/>
      <c r="I380" s="1607"/>
      <c r="J380" s="1607"/>
      <c r="K380" s="1607"/>
      <c r="L380" s="1607"/>
      <c r="M380" s="1607"/>
      <c r="N380" s="1607"/>
    </row>
    <row r="381" spans="1:14" s="1056" customFormat="1" ht="12" x14ac:dyDescent="0.2"/>
    <row r="382" spans="1:14" s="1056" customFormat="1" ht="12" x14ac:dyDescent="0.2"/>
    <row r="383" spans="1:14" s="1056" customFormat="1" ht="12" x14ac:dyDescent="0.2">
      <c r="A383" s="1231" t="s">
        <v>7</v>
      </c>
      <c r="B383" s="1230" t="s">
        <v>28544</v>
      </c>
      <c r="C383" s="1230"/>
      <c r="D383" s="1230"/>
      <c r="E383" s="1230"/>
      <c r="F383" s="1230"/>
      <c r="G383" s="1230"/>
      <c r="H383" s="1230"/>
      <c r="I383" s="1230"/>
      <c r="J383" s="1230"/>
      <c r="K383" s="1230"/>
      <c r="L383" s="1230"/>
      <c r="M383" s="1230"/>
      <c r="N383" s="1230"/>
    </row>
    <row r="384" spans="1:14" s="1056" customFormat="1" ht="12.75" thickBot="1" x14ac:dyDescent="0.25">
      <c r="A384" s="1229" t="s">
        <v>5</v>
      </c>
      <c r="B384" s="1229" t="s">
        <v>1860</v>
      </c>
      <c r="C384" s="1229"/>
      <c r="D384" s="1229"/>
      <c r="E384" s="1229"/>
      <c r="F384" s="1229"/>
      <c r="G384" s="1229"/>
      <c r="H384" s="1229"/>
      <c r="I384" s="1229"/>
      <c r="J384" s="1229"/>
      <c r="K384" s="1229"/>
      <c r="L384" s="1229"/>
      <c r="M384" s="1229"/>
      <c r="N384" s="1229"/>
    </row>
    <row r="385" spans="1:14" s="1208" customFormat="1" ht="12.75" customHeight="1" thickBot="1" x14ac:dyDescent="0.25">
      <c r="A385" s="1609" t="s">
        <v>28674</v>
      </c>
      <c r="B385" s="1611" t="s">
        <v>28673</v>
      </c>
      <c r="C385" s="1612"/>
      <c r="D385" s="1612"/>
      <c r="E385" s="1612"/>
      <c r="F385" s="1613" t="s">
        <v>28672</v>
      </c>
      <c r="G385" s="1614"/>
      <c r="H385" s="1615"/>
      <c r="I385" s="1613" t="s">
        <v>28671</v>
      </c>
      <c r="J385" s="1614"/>
      <c r="K385" s="1614"/>
      <c r="L385" s="1614"/>
      <c r="M385" s="1614"/>
      <c r="N385" s="1615"/>
    </row>
    <row r="386" spans="1:14" s="1224" customFormat="1" ht="84.95" customHeight="1" thickBot="1" x14ac:dyDescent="0.25">
      <c r="A386" s="1610"/>
      <c r="B386" s="1228">
        <v>2019</v>
      </c>
      <c r="C386" s="1227">
        <v>2020</v>
      </c>
      <c r="D386" s="1227" t="s">
        <v>28670</v>
      </c>
      <c r="E386" s="1225" t="s">
        <v>28668</v>
      </c>
      <c r="F386" s="1228">
        <v>2019</v>
      </c>
      <c r="G386" s="1227">
        <v>2020</v>
      </c>
      <c r="H386" s="1225" t="s">
        <v>28670</v>
      </c>
      <c r="I386" s="1228">
        <v>2019</v>
      </c>
      <c r="J386" s="1227" t="s">
        <v>28527</v>
      </c>
      <c r="K386" s="1225" t="s">
        <v>28670</v>
      </c>
      <c r="L386" s="1226" t="s">
        <v>28669</v>
      </c>
      <c r="M386" s="1226" t="s">
        <v>28668</v>
      </c>
      <c r="N386" s="1225" t="s">
        <v>28667</v>
      </c>
    </row>
    <row r="387" spans="1:14" x14ac:dyDescent="0.2">
      <c r="A387" s="1223"/>
      <c r="B387" s="1222"/>
      <c r="C387" s="1221"/>
      <c r="D387" s="1221"/>
      <c r="E387" s="1220"/>
      <c r="F387" s="1222"/>
      <c r="G387" s="1221"/>
      <c r="H387" s="1219"/>
      <c r="I387" s="1222"/>
      <c r="J387" s="1221"/>
      <c r="K387" s="1219"/>
      <c r="L387" s="1220"/>
      <c r="M387" s="1220"/>
      <c r="N387" s="1219"/>
    </row>
    <row r="388" spans="1:14" ht="22.5" x14ac:dyDescent="0.2">
      <c r="A388" s="1212" t="s">
        <v>28666</v>
      </c>
      <c r="B388" s="1216"/>
      <c r="C388" s="1215"/>
      <c r="D388" s="1215"/>
      <c r="E388" s="1214"/>
      <c r="F388" s="1216"/>
      <c r="G388" s="1215"/>
      <c r="H388" s="1213"/>
      <c r="I388" s="1216"/>
      <c r="J388" s="1215"/>
      <c r="K388" s="1213"/>
      <c r="L388" s="1214"/>
      <c r="M388" s="1214"/>
      <c r="N388" s="1213"/>
    </row>
    <row r="389" spans="1:14" x14ac:dyDescent="0.2">
      <c r="A389" s="1218" t="s">
        <v>28665</v>
      </c>
      <c r="B389" s="1206"/>
      <c r="C389" s="1205"/>
      <c r="D389" s="1205"/>
      <c r="E389" s="1204"/>
      <c r="F389" s="1206"/>
      <c r="G389" s="1205"/>
      <c r="H389" s="1203"/>
      <c r="I389" s="1206"/>
      <c r="J389" s="1205"/>
      <c r="K389" s="1203"/>
      <c r="L389" s="1204"/>
      <c r="M389" s="1204"/>
      <c r="N389" s="1203"/>
    </row>
    <row r="390" spans="1:14" s="1208" customFormat="1" x14ac:dyDescent="0.2">
      <c r="A390" s="1217"/>
      <c r="B390" s="1206"/>
      <c r="C390" s="1205"/>
      <c r="D390" s="1205"/>
      <c r="E390" s="1204"/>
      <c r="F390" s="1206"/>
      <c r="G390" s="1205"/>
      <c r="H390" s="1203"/>
      <c r="I390" s="1206"/>
      <c r="J390" s="1205"/>
      <c r="K390" s="1203"/>
      <c r="L390" s="1204"/>
      <c r="M390" s="1204"/>
      <c r="N390" s="1203"/>
    </row>
    <row r="391" spans="1:14" x14ac:dyDescent="0.2">
      <c r="A391" s="1212" t="s">
        <v>28664</v>
      </c>
      <c r="B391" s="1206"/>
      <c r="C391" s="1205"/>
      <c r="D391" s="1205"/>
      <c r="E391" s="1204"/>
      <c r="F391" s="1206"/>
      <c r="G391" s="1205"/>
      <c r="H391" s="1203"/>
      <c r="I391" s="1206"/>
      <c r="J391" s="1205"/>
      <c r="K391" s="1203"/>
      <c r="L391" s="1204"/>
      <c r="M391" s="1204"/>
      <c r="N391" s="1203"/>
    </row>
    <row r="392" spans="1:14" x14ac:dyDescent="0.2">
      <c r="A392" s="1209" t="s">
        <v>28663</v>
      </c>
      <c r="B392" s="1206"/>
      <c r="C392" s="1205"/>
      <c r="D392" s="1205"/>
      <c r="E392" s="1204"/>
      <c r="F392" s="1206"/>
      <c r="G392" s="1205"/>
      <c r="H392" s="1203"/>
      <c r="I392" s="1206"/>
      <c r="J392" s="1205"/>
      <c r="K392" s="1203"/>
      <c r="L392" s="1204"/>
      <c r="M392" s="1204"/>
      <c r="N392" s="1203"/>
    </row>
    <row r="393" spans="1:14" x14ac:dyDescent="0.2">
      <c r="A393" s="1209" t="s">
        <v>28662</v>
      </c>
      <c r="B393" s="1206"/>
      <c r="C393" s="1205"/>
      <c r="D393" s="1205"/>
      <c r="E393" s="1204"/>
      <c r="F393" s="1206"/>
      <c r="G393" s="1205"/>
      <c r="H393" s="1203"/>
      <c r="I393" s="1206"/>
      <c r="J393" s="1205"/>
      <c r="K393" s="1203"/>
      <c r="L393" s="1204"/>
      <c r="M393" s="1204"/>
      <c r="N393" s="1203"/>
    </row>
    <row r="394" spans="1:14" x14ac:dyDescent="0.2">
      <c r="A394" s="1209" t="s">
        <v>28661</v>
      </c>
      <c r="B394" s="1206"/>
      <c r="C394" s="1205"/>
      <c r="D394" s="1205"/>
      <c r="E394" s="1204"/>
      <c r="F394" s="1206"/>
      <c r="G394" s="1205"/>
      <c r="H394" s="1203"/>
      <c r="I394" s="1206"/>
      <c r="J394" s="1205"/>
      <c r="K394" s="1203"/>
      <c r="L394" s="1204"/>
      <c r="M394" s="1204"/>
      <c r="N394" s="1203"/>
    </row>
    <row r="395" spans="1:14" x14ac:dyDescent="0.2">
      <c r="A395" s="1209" t="s">
        <v>28660</v>
      </c>
      <c r="B395" s="1206"/>
      <c r="C395" s="1205"/>
      <c r="D395" s="1205"/>
      <c r="E395" s="1204"/>
      <c r="F395" s="1206"/>
      <c r="G395" s="1205"/>
      <c r="H395" s="1203"/>
      <c r="I395" s="1206"/>
      <c r="J395" s="1205"/>
      <c r="K395" s="1203"/>
      <c r="L395" s="1204"/>
      <c r="M395" s="1204"/>
      <c r="N395" s="1203"/>
    </row>
    <row r="396" spans="1:14" x14ac:dyDescent="0.2">
      <c r="A396" s="1209"/>
      <c r="B396" s="1216"/>
      <c r="C396" s="1215"/>
      <c r="D396" s="1215"/>
      <c r="E396" s="1214"/>
      <c r="F396" s="1216"/>
      <c r="G396" s="1215"/>
      <c r="H396" s="1213"/>
      <c r="I396" s="1216"/>
      <c r="J396" s="1215"/>
      <c r="K396" s="1213"/>
      <c r="L396" s="1214"/>
      <c r="M396" s="1214"/>
      <c r="N396" s="1213"/>
    </row>
    <row r="397" spans="1:14" x14ac:dyDescent="0.2">
      <c r="A397" s="1212" t="s">
        <v>28659</v>
      </c>
      <c r="B397" s="1206"/>
      <c r="C397" s="1205"/>
      <c r="D397" s="1205"/>
      <c r="E397" s="1204"/>
      <c r="F397" s="1206"/>
      <c r="G397" s="1205"/>
      <c r="H397" s="1203"/>
      <c r="I397" s="1206"/>
      <c r="J397" s="1205"/>
      <c r="K397" s="1203"/>
      <c r="L397" s="1204"/>
      <c r="M397" s="1204"/>
      <c r="N397" s="1203"/>
    </row>
    <row r="398" spans="1:14" x14ac:dyDescent="0.2">
      <c r="A398" s="1209" t="s">
        <v>28658</v>
      </c>
      <c r="B398" s="1206"/>
      <c r="C398" s="1205"/>
      <c r="D398" s="1205"/>
      <c r="E398" s="1204"/>
      <c r="F398" s="1206"/>
      <c r="G398" s="1205"/>
      <c r="H398" s="1203"/>
      <c r="I398" s="1206"/>
      <c r="J398" s="1205"/>
      <c r="K398" s="1203"/>
      <c r="L398" s="1204"/>
      <c r="M398" s="1204"/>
      <c r="N398" s="1203"/>
    </row>
    <row r="399" spans="1:14" x14ac:dyDescent="0.2">
      <c r="A399" s="1209" t="s">
        <v>28657</v>
      </c>
      <c r="B399" s="1206"/>
      <c r="C399" s="1205"/>
      <c r="D399" s="1205"/>
      <c r="E399" s="1204"/>
      <c r="F399" s="1206"/>
      <c r="G399" s="1205"/>
      <c r="H399" s="1203"/>
      <c r="I399" s="1206"/>
      <c r="J399" s="1205"/>
      <c r="K399" s="1203"/>
      <c r="L399" s="1204"/>
      <c r="M399" s="1204"/>
      <c r="N399" s="1203"/>
    </row>
    <row r="400" spans="1:14" x14ac:dyDescent="0.2">
      <c r="A400" s="1209" t="s">
        <v>28656</v>
      </c>
      <c r="B400" s="1206"/>
      <c r="C400" s="1205"/>
      <c r="D400" s="1205"/>
      <c r="E400" s="1204"/>
      <c r="F400" s="1206"/>
      <c r="G400" s="1205"/>
      <c r="H400" s="1203"/>
      <c r="I400" s="1206"/>
      <c r="J400" s="1205"/>
      <c r="K400" s="1203"/>
      <c r="L400" s="1204"/>
      <c r="M400" s="1204"/>
      <c r="N400" s="1203"/>
    </row>
    <row r="401" spans="1:14" x14ac:dyDescent="0.2">
      <c r="A401" s="1209" t="s">
        <v>28655</v>
      </c>
      <c r="B401" s="1206"/>
      <c r="C401" s="1205"/>
      <c r="D401" s="1205"/>
      <c r="E401" s="1204"/>
      <c r="F401" s="1206"/>
      <c r="G401" s="1205"/>
      <c r="H401" s="1203"/>
      <c r="I401" s="1206"/>
      <c r="J401" s="1205"/>
      <c r="K401" s="1203"/>
      <c r="L401" s="1204"/>
      <c r="M401" s="1204"/>
      <c r="N401" s="1203"/>
    </row>
    <row r="402" spans="1:14" ht="22.5" x14ac:dyDescent="0.2">
      <c r="A402" s="1209" t="s">
        <v>28654</v>
      </c>
      <c r="B402" s="1206"/>
      <c r="C402" s="1205"/>
      <c r="D402" s="1205"/>
      <c r="E402" s="1204"/>
      <c r="F402" s="1206"/>
      <c r="G402" s="1205"/>
      <c r="H402" s="1203"/>
      <c r="I402" s="1206"/>
      <c r="J402" s="1205"/>
      <c r="K402" s="1203"/>
      <c r="L402" s="1204"/>
      <c r="M402" s="1204"/>
      <c r="N402" s="1203"/>
    </row>
    <row r="403" spans="1:14" x14ac:dyDescent="0.2">
      <c r="A403" s="1211"/>
      <c r="B403" s="1206"/>
      <c r="C403" s="1205"/>
      <c r="D403" s="1205"/>
      <c r="E403" s="1204"/>
      <c r="F403" s="1206"/>
      <c r="G403" s="1205"/>
      <c r="H403" s="1203"/>
      <c r="I403" s="1206"/>
      <c r="J403" s="1205"/>
      <c r="K403" s="1203"/>
      <c r="L403" s="1204"/>
      <c r="M403" s="1204"/>
      <c r="N403" s="1203"/>
    </row>
    <row r="404" spans="1:14" x14ac:dyDescent="0.2">
      <c r="A404" s="1210" t="s">
        <v>28653</v>
      </c>
      <c r="B404" s="1206"/>
      <c r="C404" s="1205"/>
      <c r="D404" s="1205"/>
      <c r="E404" s="1204"/>
      <c r="F404" s="1206"/>
      <c r="G404" s="1205"/>
      <c r="H404" s="1203"/>
      <c r="I404" s="1206"/>
      <c r="J404" s="1205"/>
      <c r="K404" s="1203"/>
      <c r="L404" s="1204"/>
      <c r="M404" s="1204"/>
      <c r="N404" s="1203"/>
    </row>
    <row r="405" spans="1:14" x14ac:dyDescent="0.2">
      <c r="A405" s="1209" t="s">
        <v>28652</v>
      </c>
      <c r="B405" s="1206"/>
      <c r="C405" s="1205"/>
      <c r="D405" s="1205"/>
      <c r="E405" s="1204"/>
      <c r="F405" s="1206"/>
      <c r="G405" s="1205"/>
      <c r="H405" s="1203"/>
      <c r="I405" s="1206"/>
      <c r="J405" s="1205"/>
      <c r="K405" s="1203"/>
      <c r="L405" s="1204"/>
      <c r="M405" s="1204"/>
      <c r="N405" s="1203"/>
    </row>
    <row r="406" spans="1:14" x14ac:dyDescent="0.2">
      <c r="A406" s="1209" t="s">
        <v>28649</v>
      </c>
      <c r="B406" s="1206"/>
      <c r="C406" s="1205"/>
      <c r="D406" s="1205"/>
      <c r="E406" s="1204"/>
      <c r="F406" s="1206"/>
      <c r="G406" s="1205"/>
      <c r="H406" s="1203"/>
      <c r="I406" s="1206"/>
      <c r="J406" s="1205"/>
      <c r="K406" s="1203"/>
      <c r="L406" s="1204"/>
      <c r="M406" s="1204"/>
      <c r="N406" s="1203"/>
    </row>
    <row r="407" spans="1:14" x14ac:dyDescent="0.2">
      <c r="A407" s="1209" t="s">
        <v>28646</v>
      </c>
      <c r="B407" s="1206"/>
      <c r="C407" s="1205"/>
      <c r="D407" s="1205"/>
      <c r="E407" s="1204"/>
      <c r="F407" s="1206"/>
      <c r="G407" s="1205"/>
      <c r="H407" s="1203"/>
      <c r="I407" s="1206"/>
      <c r="J407" s="1205"/>
      <c r="K407" s="1203"/>
      <c r="L407" s="1204"/>
      <c r="M407" s="1204"/>
      <c r="N407" s="1203"/>
    </row>
    <row r="408" spans="1:14" x14ac:dyDescent="0.2">
      <c r="A408" s="1209"/>
      <c r="B408" s="1206"/>
      <c r="C408" s="1205"/>
      <c r="D408" s="1205"/>
      <c r="E408" s="1204"/>
      <c r="F408" s="1206"/>
      <c r="G408" s="1205"/>
      <c r="H408" s="1203"/>
      <c r="I408" s="1206"/>
      <c r="J408" s="1205"/>
      <c r="K408" s="1203"/>
      <c r="L408" s="1204"/>
      <c r="M408" s="1204"/>
      <c r="N408" s="1203"/>
    </row>
    <row r="409" spans="1:14" x14ac:dyDescent="0.2">
      <c r="A409" s="1210" t="s">
        <v>28651</v>
      </c>
      <c r="B409" s="1206"/>
      <c r="C409" s="1205"/>
      <c r="D409" s="1205"/>
      <c r="E409" s="1204"/>
      <c r="F409" s="1206"/>
      <c r="G409" s="1205"/>
      <c r="H409" s="1203"/>
      <c r="I409" s="1206"/>
      <c r="J409" s="1205"/>
      <c r="K409" s="1203"/>
      <c r="L409" s="1204"/>
      <c r="M409" s="1204"/>
      <c r="N409" s="1203"/>
    </row>
    <row r="410" spans="1:14" x14ac:dyDescent="0.2">
      <c r="A410" s="1209" t="s">
        <v>28650</v>
      </c>
      <c r="B410" s="1206"/>
      <c r="C410" s="1205"/>
      <c r="D410" s="1205"/>
      <c r="E410" s="1204"/>
      <c r="F410" s="1206"/>
      <c r="G410" s="1205"/>
      <c r="H410" s="1203"/>
      <c r="I410" s="1206"/>
      <c r="J410" s="1205"/>
      <c r="K410" s="1203"/>
      <c r="L410" s="1204"/>
      <c r="M410" s="1204"/>
      <c r="N410" s="1203"/>
    </row>
    <row r="411" spans="1:14" x14ac:dyDescent="0.2">
      <c r="A411" s="1209" t="s">
        <v>28649</v>
      </c>
      <c r="B411" s="1206"/>
      <c r="C411" s="1205"/>
      <c r="D411" s="1205"/>
      <c r="E411" s="1204"/>
      <c r="F411" s="1206"/>
      <c r="G411" s="1205"/>
      <c r="H411" s="1203"/>
      <c r="I411" s="1206"/>
      <c r="J411" s="1205"/>
      <c r="K411" s="1203"/>
      <c r="L411" s="1204"/>
      <c r="M411" s="1204"/>
      <c r="N411" s="1203"/>
    </row>
    <row r="412" spans="1:14" x14ac:dyDescent="0.2">
      <c r="A412" s="1209"/>
      <c r="B412" s="1206"/>
      <c r="C412" s="1205"/>
      <c r="D412" s="1205"/>
      <c r="E412" s="1204"/>
      <c r="F412" s="1206"/>
      <c r="G412" s="1205"/>
      <c r="H412" s="1203"/>
      <c r="I412" s="1206"/>
      <c r="J412" s="1205"/>
      <c r="K412" s="1203"/>
      <c r="L412" s="1204"/>
      <c r="M412" s="1204"/>
      <c r="N412" s="1203"/>
    </row>
    <row r="413" spans="1:14" x14ac:dyDescent="0.2">
      <c r="A413" s="1210" t="s">
        <v>28648</v>
      </c>
      <c r="B413" s="1206"/>
      <c r="C413" s="1205"/>
      <c r="D413" s="1205"/>
      <c r="E413" s="1204"/>
      <c r="F413" s="1206"/>
      <c r="G413" s="1205"/>
      <c r="H413" s="1203"/>
      <c r="I413" s="1206"/>
      <c r="J413" s="1205"/>
      <c r="K413" s="1203"/>
      <c r="L413" s="1204"/>
      <c r="M413" s="1204"/>
      <c r="N413" s="1203"/>
    </row>
    <row r="414" spans="1:14" x14ac:dyDescent="0.2">
      <c r="A414" s="1209" t="s">
        <v>28647</v>
      </c>
      <c r="B414" s="1206"/>
      <c r="C414" s="1205"/>
      <c r="D414" s="1205"/>
      <c r="E414" s="1204"/>
      <c r="F414" s="1206"/>
      <c r="G414" s="1205"/>
      <c r="H414" s="1203"/>
      <c r="I414" s="1206"/>
      <c r="J414" s="1205"/>
      <c r="K414" s="1203"/>
      <c r="L414" s="1204"/>
      <c r="M414" s="1204"/>
      <c r="N414" s="1203"/>
    </row>
    <row r="415" spans="1:14" x14ac:dyDescent="0.2">
      <c r="A415" s="1209" t="s">
        <v>28646</v>
      </c>
      <c r="B415" s="1206"/>
      <c r="C415" s="1205"/>
      <c r="D415" s="1205"/>
      <c r="E415" s="1204"/>
      <c r="F415" s="1206"/>
      <c r="G415" s="1205"/>
      <c r="H415" s="1203"/>
      <c r="I415" s="1206"/>
      <c r="J415" s="1205"/>
      <c r="K415" s="1203"/>
      <c r="L415" s="1204"/>
      <c r="M415" s="1204"/>
      <c r="N415" s="1203"/>
    </row>
    <row r="416" spans="1:14" x14ac:dyDescent="0.2">
      <c r="A416" s="1209" t="s">
        <v>28645</v>
      </c>
      <c r="B416" s="1206"/>
      <c r="C416" s="1205"/>
      <c r="D416" s="1205"/>
      <c r="E416" s="1204"/>
      <c r="F416" s="1206"/>
      <c r="G416" s="1205"/>
      <c r="H416" s="1203"/>
      <c r="I416" s="1206"/>
      <c r="J416" s="1205"/>
      <c r="K416" s="1203"/>
      <c r="L416" s="1204"/>
      <c r="M416" s="1204"/>
      <c r="N416" s="1203"/>
    </row>
    <row r="417" spans="1:14" x14ac:dyDescent="0.2">
      <c r="A417" s="1209" t="s">
        <v>28644</v>
      </c>
      <c r="B417" s="1206"/>
      <c r="C417" s="1205"/>
      <c r="D417" s="1205"/>
      <c r="E417" s="1204"/>
      <c r="F417" s="1206"/>
      <c r="G417" s="1205"/>
      <c r="H417" s="1203"/>
      <c r="I417" s="1206"/>
      <c r="J417" s="1205"/>
      <c r="K417" s="1203"/>
      <c r="L417" s="1204"/>
      <c r="M417" s="1204"/>
      <c r="N417" s="1203"/>
    </row>
    <row r="418" spans="1:14" x14ac:dyDescent="0.2">
      <c r="A418" s="1209"/>
      <c r="B418" s="1206"/>
      <c r="C418" s="1205"/>
      <c r="D418" s="1205"/>
      <c r="E418" s="1204"/>
      <c r="F418" s="1206"/>
      <c r="G418" s="1205"/>
      <c r="H418" s="1203"/>
      <c r="I418" s="1206"/>
      <c r="J418" s="1205"/>
      <c r="K418" s="1203"/>
      <c r="L418" s="1204"/>
      <c r="M418" s="1204"/>
      <c r="N418" s="1203"/>
    </row>
    <row r="419" spans="1:14" x14ac:dyDescent="0.2">
      <c r="A419" s="1210" t="s">
        <v>28643</v>
      </c>
      <c r="B419" s="1206"/>
      <c r="C419" s="1205"/>
      <c r="D419" s="1205"/>
      <c r="E419" s="1204"/>
      <c r="F419" s="1206"/>
      <c r="G419" s="1205"/>
      <c r="H419" s="1203"/>
      <c r="I419" s="1206"/>
      <c r="J419" s="1205"/>
      <c r="K419" s="1203"/>
      <c r="L419" s="1204"/>
      <c r="M419" s="1204"/>
      <c r="N419" s="1203"/>
    </row>
    <row r="420" spans="1:14" x14ac:dyDescent="0.2">
      <c r="A420" s="1209" t="s">
        <v>28642</v>
      </c>
      <c r="B420" s="1206"/>
      <c r="C420" s="1205"/>
      <c r="D420" s="1205"/>
      <c r="E420" s="1204"/>
      <c r="F420" s="1206"/>
      <c r="G420" s="1205"/>
      <c r="H420" s="1203"/>
      <c r="I420" s="1206"/>
      <c r="J420" s="1205"/>
      <c r="K420" s="1203"/>
      <c r="L420" s="1204"/>
      <c r="M420" s="1204"/>
      <c r="N420" s="1203"/>
    </row>
    <row r="421" spans="1:14" x14ac:dyDescent="0.2">
      <c r="A421" s="1209" t="s">
        <v>28641</v>
      </c>
      <c r="B421" s="1206"/>
      <c r="C421" s="1205"/>
      <c r="D421" s="1205"/>
      <c r="E421" s="1204"/>
      <c r="F421" s="1206"/>
      <c r="G421" s="1205"/>
      <c r="H421" s="1203"/>
      <c r="I421" s="1206"/>
      <c r="J421" s="1205"/>
      <c r="K421" s="1203"/>
      <c r="L421" s="1204"/>
      <c r="M421" s="1204"/>
      <c r="N421" s="1203"/>
    </row>
    <row r="422" spans="1:14" ht="22.5" x14ac:dyDescent="0.2">
      <c r="A422" s="1209" t="s">
        <v>28640</v>
      </c>
      <c r="B422" s="1206"/>
      <c r="C422" s="1205"/>
      <c r="D422" s="1205"/>
      <c r="E422" s="1204"/>
      <c r="F422" s="1206"/>
      <c r="G422" s="1205"/>
      <c r="H422" s="1203"/>
      <c r="I422" s="1206"/>
      <c r="J422" s="1205"/>
      <c r="K422" s="1203"/>
      <c r="L422" s="1204"/>
      <c r="M422" s="1204"/>
      <c r="N422" s="1203"/>
    </row>
    <row r="423" spans="1:14" ht="22.5" x14ac:dyDescent="0.2">
      <c r="A423" s="1209" t="s">
        <v>28639</v>
      </c>
      <c r="B423" s="1206"/>
      <c r="C423" s="1205"/>
      <c r="D423" s="1205"/>
      <c r="E423" s="1204"/>
      <c r="F423" s="1206"/>
      <c r="G423" s="1205"/>
      <c r="H423" s="1203"/>
      <c r="I423" s="1206"/>
      <c r="J423" s="1205"/>
      <c r="K423" s="1203"/>
      <c r="L423" s="1204"/>
      <c r="M423" s="1204"/>
      <c r="N423" s="1203"/>
    </row>
    <row r="424" spans="1:14" x14ac:dyDescent="0.2">
      <c r="A424" s="1209"/>
      <c r="B424" s="1206"/>
      <c r="C424" s="1205"/>
      <c r="D424" s="1205"/>
      <c r="E424" s="1204"/>
      <c r="F424" s="1206"/>
      <c r="G424" s="1205"/>
      <c r="H424" s="1203"/>
      <c r="I424" s="1206"/>
      <c r="J424" s="1205"/>
      <c r="K424" s="1203"/>
      <c r="L424" s="1204"/>
      <c r="M424" s="1204"/>
      <c r="N424" s="1203"/>
    </row>
    <row r="425" spans="1:14" x14ac:dyDescent="0.2">
      <c r="A425" s="1210" t="s">
        <v>28638</v>
      </c>
      <c r="B425" s="1206"/>
      <c r="C425" s="1205"/>
      <c r="D425" s="1205"/>
      <c r="E425" s="1204"/>
      <c r="F425" s="1206"/>
      <c r="G425" s="1205"/>
      <c r="H425" s="1203"/>
      <c r="I425" s="1206"/>
      <c r="J425" s="1205"/>
      <c r="K425" s="1203"/>
      <c r="L425" s="1204"/>
      <c r="M425" s="1204"/>
      <c r="N425" s="1203"/>
    </row>
    <row r="426" spans="1:14" x14ac:dyDescent="0.2">
      <c r="A426" s="1209" t="s">
        <v>28637</v>
      </c>
      <c r="B426" s="1206"/>
      <c r="C426" s="1205"/>
      <c r="D426" s="1205"/>
      <c r="E426" s="1204"/>
      <c r="F426" s="1206"/>
      <c r="G426" s="1205"/>
      <c r="H426" s="1203"/>
      <c r="I426" s="1206"/>
      <c r="J426" s="1205"/>
      <c r="K426" s="1203"/>
      <c r="L426" s="1204"/>
      <c r="M426" s="1204"/>
      <c r="N426" s="1203"/>
    </row>
    <row r="427" spans="1:14" s="1208" customFormat="1" ht="22.5" x14ac:dyDescent="0.2">
      <c r="A427" s="1209" t="s">
        <v>28636</v>
      </c>
      <c r="B427" s="1206"/>
      <c r="C427" s="1205"/>
      <c r="D427" s="1205"/>
      <c r="E427" s="1204"/>
      <c r="F427" s="1206"/>
      <c r="G427" s="1205"/>
      <c r="H427" s="1203"/>
      <c r="I427" s="1206"/>
      <c r="J427" s="1205"/>
      <c r="K427" s="1203"/>
      <c r="L427" s="1204"/>
      <c r="M427" s="1204"/>
      <c r="N427" s="1203"/>
    </row>
    <row r="428" spans="1:14" ht="12" thickBot="1" x14ac:dyDescent="0.25">
      <c r="A428" s="1207"/>
      <c r="B428" s="1206"/>
      <c r="C428" s="1205"/>
      <c r="D428" s="1205"/>
      <c r="E428" s="1204"/>
      <c r="F428" s="1206"/>
      <c r="G428" s="1205"/>
      <c r="H428" s="1203"/>
      <c r="I428" s="1206"/>
      <c r="J428" s="1205"/>
      <c r="K428" s="1203"/>
      <c r="L428" s="1204"/>
      <c r="M428" s="1204"/>
      <c r="N428" s="1203"/>
    </row>
    <row r="429" spans="1:14" x14ac:dyDescent="0.2">
      <c r="A429" s="1202"/>
      <c r="B429" s="1200"/>
      <c r="C429" s="1199"/>
      <c r="D429" s="1201"/>
      <c r="E429" s="1196"/>
      <c r="F429" s="1200"/>
      <c r="G429" s="1197"/>
      <c r="H429" s="1196"/>
      <c r="I429" s="1200"/>
      <c r="J429" s="1199"/>
      <c r="K429" s="1198"/>
      <c r="L429" s="1197"/>
      <c r="M429" s="1197"/>
      <c r="N429" s="1196"/>
    </row>
    <row r="430" spans="1:14" ht="12" thickBot="1" x14ac:dyDescent="0.25">
      <c r="A430" s="1195" t="s">
        <v>4</v>
      </c>
      <c r="B430" s="1193"/>
      <c r="C430" s="1192"/>
      <c r="D430" s="1194"/>
      <c r="E430" s="1189"/>
      <c r="F430" s="1193"/>
      <c r="G430" s="1190"/>
      <c r="H430" s="1189"/>
      <c r="I430" s="1193"/>
      <c r="J430" s="1192"/>
      <c r="K430" s="1191"/>
      <c r="L430" s="1190"/>
      <c r="M430" s="1190"/>
      <c r="N430" s="1189"/>
    </row>
    <row r="431" spans="1:14" ht="12.75" thickTop="1" thickBot="1" x14ac:dyDescent="0.25">
      <c r="A431" s="1188" t="s">
        <v>28635</v>
      </c>
      <c r="B431" s="1186"/>
      <c r="C431" s="1185"/>
      <c r="D431" s="1187"/>
      <c r="E431" s="1182"/>
      <c r="F431" s="1186"/>
      <c r="G431" s="1183"/>
      <c r="H431" s="1182"/>
      <c r="I431" s="1186"/>
      <c r="J431" s="1185"/>
      <c r="K431" s="1184"/>
      <c r="L431" s="1183"/>
      <c r="M431" s="1183"/>
      <c r="N431" s="1182"/>
    </row>
    <row r="432" spans="1:14" x14ac:dyDescent="0.2">
      <c r="A432" s="1181" t="s">
        <v>28634</v>
      </c>
      <c r="B432" s="1181"/>
      <c r="C432" s="1181"/>
      <c r="D432" s="1181"/>
      <c r="E432" s="1181"/>
      <c r="F432" s="1181"/>
      <c r="G432" s="1181"/>
      <c r="H432" s="1181"/>
      <c r="I432" s="1181"/>
      <c r="J432" s="1181"/>
      <c r="K432" s="1181"/>
      <c r="L432" s="1181"/>
      <c r="M432" s="1181"/>
      <c r="N432" s="1181"/>
    </row>
    <row r="433" spans="1:14" x14ac:dyDescent="0.2">
      <c r="A433" s="1181" t="s">
        <v>28633</v>
      </c>
      <c r="B433" s="1181"/>
      <c r="C433" s="1181"/>
      <c r="D433" s="1181"/>
      <c r="E433" s="1181"/>
      <c r="F433" s="1181"/>
      <c r="G433" s="1181"/>
      <c r="H433" s="1181"/>
      <c r="I433" s="1181"/>
      <c r="J433" s="1181"/>
      <c r="K433" s="1181"/>
      <c r="L433" s="1181"/>
      <c r="M433" s="1181"/>
      <c r="N433" s="1181"/>
    </row>
    <row r="435" spans="1:14" s="1056" customFormat="1" ht="12.75" x14ac:dyDescent="0.2">
      <c r="A435" s="1232" t="s">
        <v>28538</v>
      </c>
      <c r="B435" s="1232"/>
      <c r="C435" s="1232"/>
      <c r="D435" s="1232"/>
      <c r="E435" s="1232"/>
      <c r="F435" s="1232"/>
      <c r="G435" s="1232"/>
      <c r="H435" s="1232"/>
      <c r="I435" s="1232"/>
      <c r="J435" s="1232"/>
      <c r="K435" s="1232"/>
      <c r="L435" s="1232"/>
      <c r="M435" s="1232"/>
      <c r="N435" s="1232"/>
    </row>
    <row r="436" spans="1:14" s="1056" customFormat="1" ht="12.75" x14ac:dyDescent="0.2">
      <c r="A436" s="1232" t="s">
        <v>28537</v>
      </c>
      <c r="B436" s="1232"/>
      <c r="C436" s="1232"/>
      <c r="D436" s="1232"/>
      <c r="E436" s="1232"/>
      <c r="F436" s="1232"/>
      <c r="G436" s="1232"/>
      <c r="H436" s="1232"/>
      <c r="I436" s="1232"/>
      <c r="J436" s="1232"/>
      <c r="K436" s="1232"/>
      <c r="L436" s="1232"/>
      <c r="M436" s="1232"/>
      <c r="N436" s="1232"/>
    </row>
    <row r="437" spans="1:14" s="1056" customFormat="1" ht="12" x14ac:dyDescent="0.2"/>
    <row r="438" spans="1:14" s="1056" customFormat="1" ht="12" x14ac:dyDescent="0.2"/>
    <row r="439" spans="1:14" s="1056" customFormat="1" ht="15.75" x14ac:dyDescent="0.2">
      <c r="A439" s="1607" t="s">
        <v>28678</v>
      </c>
      <c r="B439" s="1607"/>
      <c r="C439" s="1607"/>
      <c r="D439" s="1607"/>
      <c r="E439" s="1607"/>
      <c r="F439" s="1607"/>
      <c r="G439" s="1607"/>
      <c r="H439" s="1607"/>
      <c r="I439" s="1607"/>
      <c r="J439" s="1607"/>
      <c r="K439" s="1607"/>
      <c r="L439" s="1607"/>
      <c r="M439" s="1607"/>
      <c r="N439" s="1607"/>
    </row>
    <row r="440" spans="1:14" s="1056" customFormat="1" ht="15.75" x14ac:dyDescent="0.2">
      <c r="A440" s="1607" t="s">
        <v>28677</v>
      </c>
      <c r="B440" s="1607"/>
      <c r="C440" s="1607"/>
      <c r="D440" s="1607"/>
      <c r="E440" s="1607"/>
      <c r="F440" s="1607"/>
      <c r="G440" s="1607"/>
      <c r="H440" s="1607"/>
      <c r="I440" s="1607"/>
      <c r="J440" s="1607"/>
      <c r="K440" s="1607"/>
      <c r="L440" s="1607"/>
      <c r="M440" s="1607"/>
      <c r="N440" s="1607"/>
    </row>
    <row r="441" spans="1:14" s="1056" customFormat="1" ht="33.75" customHeight="1" x14ac:dyDescent="0.2">
      <c r="A441" s="1608" t="s">
        <v>28676</v>
      </c>
      <c r="B441" s="1608"/>
      <c r="C441" s="1608"/>
      <c r="D441" s="1608"/>
      <c r="E441" s="1608"/>
      <c r="F441" s="1608"/>
      <c r="G441" s="1608"/>
      <c r="H441" s="1608"/>
      <c r="I441" s="1608"/>
      <c r="J441" s="1608"/>
      <c r="K441" s="1608"/>
      <c r="L441" s="1608"/>
      <c r="M441" s="1608"/>
      <c r="N441" s="1608"/>
    </row>
    <row r="442" spans="1:14" s="1056" customFormat="1" ht="15.75" x14ac:dyDescent="0.2">
      <c r="A442" s="1607" t="s">
        <v>28675</v>
      </c>
      <c r="B442" s="1607"/>
      <c r="C442" s="1607"/>
      <c r="D442" s="1607"/>
      <c r="E442" s="1607"/>
      <c r="F442" s="1607"/>
      <c r="G442" s="1607"/>
      <c r="H442" s="1607"/>
      <c r="I442" s="1607"/>
      <c r="J442" s="1607"/>
      <c r="K442" s="1607"/>
      <c r="L442" s="1607"/>
      <c r="M442" s="1607"/>
      <c r="N442" s="1607"/>
    </row>
    <row r="443" spans="1:14" s="1056" customFormat="1" ht="12" x14ac:dyDescent="0.2"/>
    <row r="444" spans="1:14" s="1056" customFormat="1" ht="12" x14ac:dyDescent="0.2"/>
    <row r="445" spans="1:14" s="1056" customFormat="1" ht="12" x14ac:dyDescent="0.2">
      <c r="A445" s="1231" t="s">
        <v>7</v>
      </c>
      <c r="B445" s="1230" t="s">
        <v>274</v>
      </c>
      <c r="C445" s="1230"/>
      <c r="D445" s="1230"/>
      <c r="E445" s="1230"/>
      <c r="F445" s="1230"/>
      <c r="G445" s="1230"/>
      <c r="H445" s="1230"/>
      <c r="I445" s="1230"/>
      <c r="J445" s="1230"/>
      <c r="K445" s="1230"/>
      <c r="L445" s="1230"/>
      <c r="M445" s="1230"/>
      <c r="N445" s="1230"/>
    </row>
    <row r="446" spans="1:14" s="1056" customFormat="1" ht="12.75" thickBot="1" x14ac:dyDescent="0.25">
      <c r="A446" s="1229" t="s">
        <v>5</v>
      </c>
      <c r="B446" s="1229" t="s">
        <v>1860</v>
      </c>
      <c r="C446" s="1229"/>
      <c r="D446" s="1229"/>
      <c r="E446" s="1229"/>
      <c r="F446" s="1229"/>
      <c r="G446" s="1229"/>
      <c r="H446" s="1229"/>
      <c r="I446" s="1229"/>
      <c r="J446" s="1229"/>
      <c r="K446" s="1229"/>
      <c r="L446" s="1229"/>
      <c r="M446" s="1229"/>
      <c r="N446" s="1229"/>
    </row>
    <row r="447" spans="1:14" s="1208" customFormat="1" ht="12.75" customHeight="1" thickBot="1" x14ac:dyDescent="0.25">
      <c r="A447" s="1609" t="s">
        <v>28674</v>
      </c>
      <c r="B447" s="1611" t="s">
        <v>28673</v>
      </c>
      <c r="C447" s="1612"/>
      <c r="D447" s="1612"/>
      <c r="E447" s="1612"/>
      <c r="F447" s="1613" t="s">
        <v>28672</v>
      </c>
      <c r="G447" s="1614"/>
      <c r="H447" s="1615"/>
      <c r="I447" s="1613" t="s">
        <v>28671</v>
      </c>
      <c r="J447" s="1614"/>
      <c r="K447" s="1614"/>
      <c r="L447" s="1614"/>
      <c r="M447" s="1614"/>
      <c r="N447" s="1615"/>
    </row>
    <row r="448" spans="1:14" s="1224" customFormat="1" ht="84.95" customHeight="1" thickBot="1" x14ac:dyDescent="0.25">
      <c r="A448" s="1610"/>
      <c r="B448" s="1228">
        <v>2019</v>
      </c>
      <c r="C448" s="1227">
        <v>2020</v>
      </c>
      <c r="D448" s="1227" t="s">
        <v>28670</v>
      </c>
      <c r="E448" s="1225" t="s">
        <v>28668</v>
      </c>
      <c r="F448" s="1228">
        <v>2019</v>
      </c>
      <c r="G448" s="1227">
        <v>2020</v>
      </c>
      <c r="H448" s="1225" t="s">
        <v>28670</v>
      </c>
      <c r="I448" s="1228">
        <v>2019</v>
      </c>
      <c r="J448" s="1227" t="s">
        <v>28527</v>
      </c>
      <c r="K448" s="1225" t="s">
        <v>28670</v>
      </c>
      <c r="L448" s="1226" t="s">
        <v>28669</v>
      </c>
      <c r="M448" s="1226" t="s">
        <v>28668</v>
      </c>
      <c r="N448" s="1225" t="s">
        <v>28667</v>
      </c>
    </row>
    <row r="449" spans="1:14" x14ac:dyDescent="0.2">
      <c r="A449" s="1223"/>
      <c r="B449" s="1222"/>
      <c r="C449" s="1221"/>
      <c r="D449" s="1221"/>
      <c r="E449" s="1220"/>
      <c r="F449" s="1222"/>
      <c r="G449" s="1221"/>
      <c r="H449" s="1219"/>
      <c r="I449" s="1222"/>
      <c r="J449" s="1221"/>
      <c r="K449" s="1219"/>
      <c r="L449" s="1220"/>
      <c r="M449" s="1220"/>
      <c r="N449" s="1219"/>
    </row>
    <row r="450" spans="1:14" ht="22.5" x14ac:dyDescent="0.2">
      <c r="A450" s="1212" t="s">
        <v>28666</v>
      </c>
      <c r="B450" s="1216"/>
      <c r="C450" s="1215"/>
      <c r="D450" s="1215"/>
      <c r="E450" s="1214"/>
      <c r="F450" s="1216"/>
      <c r="G450" s="1215"/>
      <c r="H450" s="1213"/>
      <c r="I450" s="1216"/>
      <c r="J450" s="1215"/>
      <c r="K450" s="1213"/>
      <c r="L450" s="1214"/>
      <c r="M450" s="1214"/>
      <c r="N450" s="1213"/>
    </row>
    <row r="451" spans="1:14" x14ac:dyDescent="0.2">
      <c r="A451" s="1218" t="s">
        <v>28665</v>
      </c>
      <c r="B451" s="1206"/>
      <c r="C451" s="1205"/>
      <c r="D451" s="1205"/>
      <c r="E451" s="1204"/>
      <c r="F451" s="1206"/>
      <c r="G451" s="1205"/>
      <c r="H451" s="1203"/>
      <c r="I451" s="1206"/>
      <c r="J451" s="1205"/>
      <c r="K451" s="1203"/>
      <c r="L451" s="1204"/>
      <c r="M451" s="1204"/>
      <c r="N451" s="1203"/>
    </row>
    <row r="452" spans="1:14" s="1208" customFormat="1" x14ac:dyDescent="0.2">
      <c r="A452" s="1217"/>
      <c r="B452" s="1206"/>
      <c r="C452" s="1205"/>
      <c r="D452" s="1205"/>
      <c r="E452" s="1204"/>
      <c r="F452" s="1206"/>
      <c r="G452" s="1205"/>
      <c r="H452" s="1203"/>
      <c r="I452" s="1206"/>
      <c r="J452" s="1205"/>
      <c r="K452" s="1203"/>
      <c r="L452" s="1204"/>
      <c r="M452" s="1204"/>
      <c r="N452" s="1203"/>
    </row>
    <row r="453" spans="1:14" x14ac:dyDescent="0.2">
      <c r="A453" s="1212" t="s">
        <v>28664</v>
      </c>
      <c r="B453" s="1206"/>
      <c r="C453" s="1205"/>
      <c r="D453" s="1205"/>
      <c r="E453" s="1204"/>
      <c r="F453" s="1206"/>
      <c r="G453" s="1205"/>
      <c r="H453" s="1203"/>
      <c r="I453" s="1206"/>
      <c r="J453" s="1205"/>
      <c r="K453" s="1203"/>
      <c r="L453" s="1204"/>
      <c r="M453" s="1204"/>
      <c r="N453" s="1203"/>
    </row>
    <row r="454" spans="1:14" x14ac:dyDescent="0.2">
      <c r="A454" s="1209" t="s">
        <v>28663</v>
      </c>
      <c r="B454" s="1206"/>
      <c r="C454" s="1205"/>
      <c r="D454" s="1205"/>
      <c r="E454" s="1204"/>
      <c r="F454" s="1206"/>
      <c r="G454" s="1205"/>
      <c r="H454" s="1203"/>
      <c r="I454" s="1206"/>
      <c r="J454" s="1205"/>
      <c r="K454" s="1203"/>
      <c r="L454" s="1204"/>
      <c r="M454" s="1204"/>
      <c r="N454" s="1203"/>
    </row>
    <row r="455" spans="1:14" x14ac:dyDescent="0.2">
      <c r="A455" s="1209" t="s">
        <v>28662</v>
      </c>
      <c r="B455" s="1206"/>
      <c r="C455" s="1205"/>
      <c r="D455" s="1205"/>
      <c r="E455" s="1204"/>
      <c r="F455" s="1206"/>
      <c r="G455" s="1205"/>
      <c r="H455" s="1203"/>
      <c r="I455" s="1206"/>
      <c r="J455" s="1205"/>
      <c r="K455" s="1203"/>
      <c r="L455" s="1204"/>
      <c r="M455" s="1204"/>
      <c r="N455" s="1203"/>
    </row>
    <row r="456" spans="1:14" x14ac:dyDescent="0.2">
      <c r="A456" s="1209" t="s">
        <v>28661</v>
      </c>
      <c r="B456" s="1206"/>
      <c r="C456" s="1205"/>
      <c r="D456" s="1205"/>
      <c r="E456" s="1204"/>
      <c r="F456" s="1206"/>
      <c r="G456" s="1205"/>
      <c r="H456" s="1203"/>
      <c r="I456" s="1206"/>
      <c r="J456" s="1205"/>
      <c r="K456" s="1203"/>
      <c r="L456" s="1204"/>
      <c r="M456" s="1204"/>
      <c r="N456" s="1203"/>
    </row>
    <row r="457" spans="1:14" x14ac:dyDescent="0.2">
      <c r="A457" s="1209" t="s">
        <v>28660</v>
      </c>
      <c r="B457" s="1206"/>
      <c r="C457" s="1205"/>
      <c r="D457" s="1205"/>
      <c r="E457" s="1204"/>
      <c r="F457" s="1206"/>
      <c r="G457" s="1205"/>
      <c r="H457" s="1203"/>
      <c r="I457" s="1206"/>
      <c r="J457" s="1205"/>
      <c r="K457" s="1203"/>
      <c r="L457" s="1204"/>
      <c r="M457" s="1204"/>
      <c r="N457" s="1203"/>
    </row>
    <row r="458" spans="1:14" x14ac:dyDescent="0.2">
      <c r="A458" s="1209"/>
      <c r="B458" s="1216"/>
      <c r="C458" s="1215"/>
      <c r="D458" s="1215"/>
      <c r="E458" s="1214"/>
      <c r="F458" s="1216"/>
      <c r="G458" s="1215"/>
      <c r="H458" s="1213"/>
      <c r="I458" s="1216"/>
      <c r="J458" s="1215"/>
      <c r="K458" s="1213"/>
      <c r="L458" s="1214"/>
      <c r="M458" s="1214"/>
      <c r="N458" s="1213"/>
    </row>
    <row r="459" spans="1:14" x14ac:dyDescent="0.2">
      <c r="A459" s="1212" t="s">
        <v>28659</v>
      </c>
      <c r="B459" s="1206"/>
      <c r="C459" s="1205"/>
      <c r="D459" s="1205"/>
      <c r="E459" s="1204"/>
      <c r="F459" s="1206"/>
      <c r="G459" s="1205"/>
      <c r="H459" s="1203"/>
      <c r="I459" s="1206"/>
      <c r="J459" s="1205"/>
      <c r="K459" s="1203"/>
      <c r="L459" s="1204"/>
      <c r="M459" s="1204"/>
      <c r="N459" s="1203"/>
    </row>
    <row r="460" spans="1:14" x14ac:dyDescent="0.2">
      <c r="A460" s="1209" t="s">
        <v>28658</v>
      </c>
      <c r="B460" s="1206"/>
      <c r="C460" s="1205"/>
      <c r="D460" s="1205"/>
      <c r="E460" s="1204"/>
      <c r="F460" s="1206"/>
      <c r="G460" s="1205"/>
      <c r="H460" s="1203"/>
      <c r="I460" s="1206"/>
      <c r="J460" s="1205"/>
      <c r="K460" s="1203"/>
      <c r="L460" s="1204"/>
      <c r="M460" s="1204"/>
      <c r="N460" s="1203"/>
    </row>
    <row r="461" spans="1:14" x14ac:dyDescent="0.2">
      <c r="A461" s="1209" t="s">
        <v>28657</v>
      </c>
      <c r="B461" s="1206"/>
      <c r="C461" s="1205"/>
      <c r="D461" s="1205"/>
      <c r="E461" s="1204"/>
      <c r="F461" s="1206"/>
      <c r="G461" s="1205"/>
      <c r="H461" s="1203"/>
      <c r="I461" s="1206"/>
      <c r="J461" s="1205"/>
      <c r="K461" s="1203"/>
      <c r="L461" s="1204"/>
      <c r="M461" s="1204"/>
      <c r="N461" s="1203"/>
    </row>
    <row r="462" spans="1:14" x14ac:dyDescent="0.2">
      <c r="A462" s="1209" t="s">
        <v>28656</v>
      </c>
      <c r="B462" s="1206"/>
      <c r="C462" s="1205"/>
      <c r="D462" s="1205"/>
      <c r="E462" s="1204"/>
      <c r="F462" s="1206"/>
      <c r="G462" s="1205"/>
      <c r="H462" s="1203"/>
      <c r="I462" s="1206"/>
      <c r="J462" s="1205"/>
      <c r="K462" s="1203"/>
      <c r="L462" s="1204"/>
      <c r="M462" s="1204"/>
      <c r="N462" s="1203"/>
    </row>
    <row r="463" spans="1:14" x14ac:dyDescent="0.2">
      <c r="A463" s="1209" t="s">
        <v>28655</v>
      </c>
      <c r="B463" s="1206"/>
      <c r="C463" s="1205"/>
      <c r="D463" s="1205"/>
      <c r="E463" s="1204"/>
      <c r="F463" s="1206"/>
      <c r="G463" s="1205"/>
      <c r="H463" s="1203"/>
      <c r="I463" s="1206"/>
      <c r="J463" s="1205"/>
      <c r="K463" s="1203"/>
      <c r="L463" s="1204"/>
      <c r="M463" s="1204"/>
      <c r="N463" s="1203"/>
    </row>
    <row r="464" spans="1:14" ht="22.5" x14ac:dyDescent="0.2">
      <c r="A464" s="1209" t="s">
        <v>28654</v>
      </c>
      <c r="B464" s="1206"/>
      <c r="C464" s="1205"/>
      <c r="D464" s="1205"/>
      <c r="E464" s="1204"/>
      <c r="F464" s="1206"/>
      <c r="G464" s="1205"/>
      <c r="H464" s="1203"/>
      <c r="I464" s="1206"/>
      <c r="J464" s="1205"/>
      <c r="K464" s="1203"/>
      <c r="L464" s="1204"/>
      <c r="M464" s="1204"/>
      <c r="N464" s="1203"/>
    </row>
    <row r="465" spans="1:14" x14ac:dyDescent="0.2">
      <c r="A465" s="1211"/>
      <c r="B465" s="1206"/>
      <c r="C465" s="1205"/>
      <c r="D465" s="1205"/>
      <c r="E465" s="1204"/>
      <c r="F465" s="1206"/>
      <c r="G465" s="1205"/>
      <c r="H465" s="1203"/>
      <c r="I465" s="1206"/>
      <c r="J465" s="1205"/>
      <c r="K465" s="1203"/>
      <c r="L465" s="1204"/>
      <c r="M465" s="1204"/>
      <c r="N465" s="1203"/>
    </row>
    <row r="466" spans="1:14" x14ac:dyDescent="0.2">
      <c r="A466" s="1210" t="s">
        <v>28653</v>
      </c>
      <c r="B466" s="1206"/>
      <c r="C466" s="1205"/>
      <c r="D466" s="1205"/>
      <c r="E466" s="1204"/>
      <c r="F466" s="1206"/>
      <c r="G466" s="1205"/>
      <c r="H466" s="1203"/>
      <c r="I466" s="1206"/>
      <c r="J466" s="1205"/>
      <c r="K466" s="1203"/>
      <c r="L466" s="1204"/>
      <c r="M466" s="1204"/>
      <c r="N466" s="1203"/>
    </row>
    <row r="467" spans="1:14" x14ac:dyDescent="0.2">
      <c r="A467" s="1209" t="s">
        <v>28652</v>
      </c>
      <c r="B467" s="1206"/>
      <c r="C467" s="1205"/>
      <c r="D467" s="1205"/>
      <c r="E467" s="1204"/>
      <c r="F467" s="1206"/>
      <c r="G467" s="1205"/>
      <c r="H467" s="1203"/>
      <c r="I467" s="1206"/>
      <c r="J467" s="1205"/>
      <c r="K467" s="1203"/>
      <c r="L467" s="1204"/>
      <c r="M467" s="1204"/>
      <c r="N467" s="1203"/>
    </row>
    <row r="468" spans="1:14" x14ac:dyDescent="0.2">
      <c r="A468" s="1209" t="s">
        <v>28649</v>
      </c>
      <c r="B468" s="1206"/>
      <c r="C468" s="1205"/>
      <c r="D468" s="1205"/>
      <c r="E468" s="1204"/>
      <c r="F468" s="1206"/>
      <c r="G468" s="1205"/>
      <c r="H468" s="1203"/>
      <c r="I468" s="1206"/>
      <c r="J468" s="1205"/>
      <c r="K468" s="1203"/>
      <c r="L468" s="1204"/>
      <c r="M468" s="1204"/>
      <c r="N468" s="1203"/>
    </row>
    <row r="469" spans="1:14" x14ac:dyDescent="0.2">
      <c r="A469" s="1209" t="s">
        <v>28646</v>
      </c>
      <c r="B469" s="1206"/>
      <c r="C469" s="1205"/>
      <c r="D469" s="1205"/>
      <c r="E469" s="1204"/>
      <c r="F469" s="1206"/>
      <c r="G469" s="1205"/>
      <c r="H469" s="1203"/>
      <c r="I469" s="1206"/>
      <c r="J469" s="1205"/>
      <c r="K469" s="1203"/>
      <c r="L469" s="1204"/>
      <c r="M469" s="1204"/>
      <c r="N469" s="1203"/>
    </row>
    <row r="470" spans="1:14" x14ac:dyDescent="0.2">
      <c r="A470" s="1209"/>
      <c r="B470" s="1206"/>
      <c r="C470" s="1205"/>
      <c r="D470" s="1205"/>
      <c r="E470" s="1204"/>
      <c r="F470" s="1206"/>
      <c r="G470" s="1205"/>
      <c r="H470" s="1203"/>
      <c r="I470" s="1206"/>
      <c r="J470" s="1205"/>
      <c r="K470" s="1203"/>
      <c r="L470" s="1204"/>
      <c r="M470" s="1204"/>
      <c r="N470" s="1203"/>
    </row>
    <row r="471" spans="1:14" x14ac:dyDescent="0.2">
      <c r="A471" s="1210" t="s">
        <v>28651</v>
      </c>
      <c r="B471" s="1206"/>
      <c r="C471" s="1205"/>
      <c r="D471" s="1205"/>
      <c r="E471" s="1204"/>
      <c r="F471" s="1206"/>
      <c r="G471" s="1205"/>
      <c r="H471" s="1203"/>
      <c r="I471" s="1206"/>
      <c r="J471" s="1205"/>
      <c r="K471" s="1203"/>
      <c r="L471" s="1204"/>
      <c r="M471" s="1204"/>
      <c r="N471" s="1203"/>
    </row>
    <row r="472" spans="1:14" x14ac:dyDescent="0.2">
      <c r="A472" s="1209" t="s">
        <v>28650</v>
      </c>
      <c r="B472" s="1206"/>
      <c r="C472" s="1205"/>
      <c r="D472" s="1205"/>
      <c r="E472" s="1204"/>
      <c r="F472" s="1206"/>
      <c r="G472" s="1205"/>
      <c r="H472" s="1203"/>
      <c r="I472" s="1206"/>
      <c r="J472" s="1205"/>
      <c r="K472" s="1203"/>
      <c r="L472" s="1204"/>
      <c r="M472" s="1204"/>
      <c r="N472" s="1203"/>
    </row>
    <row r="473" spans="1:14" x14ac:dyDescent="0.2">
      <c r="A473" s="1209" t="s">
        <v>28649</v>
      </c>
      <c r="B473" s="1206"/>
      <c r="C473" s="1205"/>
      <c r="D473" s="1205"/>
      <c r="E473" s="1204"/>
      <c r="F473" s="1206"/>
      <c r="G473" s="1205"/>
      <c r="H473" s="1203"/>
      <c r="I473" s="1206"/>
      <c r="J473" s="1205"/>
      <c r="K473" s="1203"/>
      <c r="L473" s="1204"/>
      <c r="M473" s="1204"/>
      <c r="N473" s="1203"/>
    </row>
    <row r="474" spans="1:14" x14ac:dyDescent="0.2">
      <c r="A474" s="1209"/>
      <c r="B474" s="1206"/>
      <c r="C474" s="1205"/>
      <c r="D474" s="1205"/>
      <c r="E474" s="1204"/>
      <c r="F474" s="1206"/>
      <c r="G474" s="1205"/>
      <c r="H474" s="1203"/>
      <c r="I474" s="1206"/>
      <c r="J474" s="1205"/>
      <c r="K474" s="1203"/>
      <c r="L474" s="1204"/>
      <c r="M474" s="1204"/>
      <c r="N474" s="1203"/>
    </row>
    <row r="475" spans="1:14" x14ac:dyDescent="0.2">
      <c r="A475" s="1210" t="s">
        <v>28648</v>
      </c>
      <c r="B475" s="1206"/>
      <c r="C475" s="1205"/>
      <c r="D475" s="1205"/>
      <c r="E475" s="1204"/>
      <c r="F475" s="1206"/>
      <c r="G475" s="1205"/>
      <c r="H475" s="1203"/>
      <c r="I475" s="1206"/>
      <c r="J475" s="1205"/>
      <c r="K475" s="1203"/>
      <c r="L475" s="1204"/>
      <c r="M475" s="1204"/>
      <c r="N475" s="1203"/>
    </row>
    <row r="476" spans="1:14" x14ac:dyDescent="0.2">
      <c r="A476" s="1209" t="s">
        <v>28647</v>
      </c>
      <c r="B476" s="1206"/>
      <c r="C476" s="1205"/>
      <c r="D476" s="1205"/>
      <c r="E476" s="1204"/>
      <c r="F476" s="1206"/>
      <c r="G476" s="1205"/>
      <c r="H476" s="1203"/>
      <c r="I476" s="1206"/>
      <c r="J476" s="1205"/>
      <c r="K476" s="1203"/>
      <c r="L476" s="1204"/>
      <c r="M476" s="1204"/>
      <c r="N476" s="1203"/>
    </row>
    <row r="477" spans="1:14" x14ac:dyDescent="0.2">
      <c r="A477" s="1209" t="s">
        <v>28646</v>
      </c>
      <c r="B477" s="1206"/>
      <c r="C477" s="1205"/>
      <c r="D477" s="1205"/>
      <c r="E477" s="1204"/>
      <c r="F477" s="1206"/>
      <c r="G477" s="1205"/>
      <c r="H477" s="1203"/>
      <c r="I477" s="1206"/>
      <c r="J477" s="1205"/>
      <c r="K477" s="1203"/>
      <c r="L477" s="1204"/>
      <c r="M477" s="1204"/>
      <c r="N477" s="1203"/>
    </row>
    <row r="478" spans="1:14" x14ac:dyDescent="0.2">
      <c r="A478" s="1209" t="s">
        <v>28645</v>
      </c>
      <c r="B478" s="1206"/>
      <c r="C478" s="1205"/>
      <c r="D478" s="1205"/>
      <c r="E478" s="1204"/>
      <c r="F478" s="1206"/>
      <c r="G478" s="1205"/>
      <c r="H478" s="1203"/>
      <c r="I478" s="1206"/>
      <c r="J478" s="1205"/>
      <c r="K478" s="1203"/>
      <c r="L478" s="1204"/>
      <c r="M478" s="1204"/>
      <c r="N478" s="1203"/>
    </row>
    <row r="479" spans="1:14" x14ac:dyDescent="0.2">
      <c r="A479" s="1209" t="s">
        <v>28644</v>
      </c>
      <c r="B479" s="1206"/>
      <c r="C479" s="1205"/>
      <c r="D479" s="1205"/>
      <c r="E479" s="1204"/>
      <c r="F479" s="1206"/>
      <c r="G479" s="1205"/>
      <c r="H479" s="1203"/>
      <c r="I479" s="1206"/>
      <c r="J479" s="1205"/>
      <c r="K479" s="1203"/>
      <c r="L479" s="1204"/>
      <c r="M479" s="1204"/>
      <c r="N479" s="1203"/>
    </row>
    <row r="480" spans="1:14" x14ac:dyDescent="0.2">
      <c r="A480" s="1209"/>
      <c r="B480" s="1206"/>
      <c r="C480" s="1205"/>
      <c r="D480" s="1205"/>
      <c r="E480" s="1204"/>
      <c r="F480" s="1206"/>
      <c r="G480" s="1205"/>
      <c r="H480" s="1203"/>
      <c r="I480" s="1206"/>
      <c r="J480" s="1205"/>
      <c r="K480" s="1203"/>
      <c r="L480" s="1204"/>
      <c r="M480" s="1204"/>
      <c r="N480" s="1203"/>
    </row>
    <row r="481" spans="1:14" x14ac:dyDescent="0.2">
      <c r="A481" s="1210" t="s">
        <v>28643</v>
      </c>
      <c r="B481" s="1206"/>
      <c r="C481" s="1205"/>
      <c r="D481" s="1205"/>
      <c r="E481" s="1204"/>
      <c r="F481" s="1206"/>
      <c r="G481" s="1205"/>
      <c r="H481" s="1203"/>
      <c r="I481" s="1206"/>
      <c r="J481" s="1205"/>
      <c r="K481" s="1203"/>
      <c r="L481" s="1204"/>
      <c r="M481" s="1204"/>
      <c r="N481" s="1203"/>
    </row>
    <row r="482" spans="1:14" x14ac:dyDescent="0.2">
      <c r="A482" s="1209" t="s">
        <v>28642</v>
      </c>
      <c r="B482" s="1206"/>
      <c r="C482" s="1205"/>
      <c r="D482" s="1205"/>
      <c r="E482" s="1204"/>
      <c r="F482" s="1206"/>
      <c r="G482" s="1205"/>
      <c r="H482" s="1203"/>
      <c r="I482" s="1206"/>
      <c r="J482" s="1205"/>
      <c r="K482" s="1203"/>
      <c r="L482" s="1204"/>
      <c r="M482" s="1204"/>
      <c r="N482" s="1203"/>
    </row>
    <row r="483" spans="1:14" x14ac:dyDescent="0.2">
      <c r="A483" s="1209" t="s">
        <v>28641</v>
      </c>
      <c r="B483" s="1206"/>
      <c r="C483" s="1205"/>
      <c r="D483" s="1205"/>
      <c r="E483" s="1204"/>
      <c r="F483" s="1206"/>
      <c r="G483" s="1205"/>
      <c r="H483" s="1203"/>
      <c r="I483" s="1206"/>
      <c r="J483" s="1205"/>
      <c r="K483" s="1203"/>
      <c r="L483" s="1204"/>
      <c r="M483" s="1204"/>
      <c r="N483" s="1203"/>
    </row>
    <row r="484" spans="1:14" ht="22.5" x14ac:dyDescent="0.2">
      <c r="A484" s="1209" t="s">
        <v>28640</v>
      </c>
      <c r="B484" s="1206"/>
      <c r="C484" s="1205"/>
      <c r="D484" s="1205"/>
      <c r="E484" s="1204"/>
      <c r="F484" s="1206"/>
      <c r="G484" s="1205"/>
      <c r="H484" s="1203"/>
      <c r="I484" s="1206"/>
      <c r="J484" s="1205"/>
      <c r="K484" s="1203"/>
      <c r="L484" s="1204"/>
      <c r="M484" s="1204"/>
      <c r="N484" s="1203"/>
    </row>
    <row r="485" spans="1:14" ht="22.5" x14ac:dyDescent="0.2">
      <c r="A485" s="1209" t="s">
        <v>28639</v>
      </c>
      <c r="B485" s="1206"/>
      <c r="C485" s="1205"/>
      <c r="D485" s="1205"/>
      <c r="E485" s="1204"/>
      <c r="F485" s="1206"/>
      <c r="G485" s="1205"/>
      <c r="H485" s="1203"/>
      <c r="I485" s="1206"/>
      <c r="J485" s="1205"/>
      <c r="K485" s="1203"/>
      <c r="L485" s="1204"/>
      <c r="M485" s="1204"/>
      <c r="N485" s="1203"/>
    </row>
    <row r="486" spans="1:14" x14ac:dyDescent="0.2">
      <c r="A486" s="1209"/>
      <c r="B486" s="1206"/>
      <c r="C486" s="1205"/>
      <c r="D486" s="1205"/>
      <c r="E486" s="1204"/>
      <c r="F486" s="1206"/>
      <c r="G486" s="1205"/>
      <c r="H486" s="1203"/>
      <c r="I486" s="1206"/>
      <c r="J486" s="1205"/>
      <c r="K486" s="1203"/>
      <c r="L486" s="1204"/>
      <c r="M486" s="1204"/>
      <c r="N486" s="1203"/>
    </row>
    <row r="487" spans="1:14" x14ac:dyDescent="0.2">
      <c r="A487" s="1210" t="s">
        <v>28638</v>
      </c>
      <c r="B487" s="1206"/>
      <c r="C487" s="1205"/>
      <c r="D487" s="1205"/>
      <c r="E487" s="1204"/>
      <c r="F487" s="1206"/>
      <c r="G487" s="1205"/>
      <c r="H487" s="1203"/>
      <c r="I487" s="1206"/>
      <c r="J487" s="1205"/>
      <c r="K487" s="1203"/>
      <c r="L487" s="1204"/>
      <c r="M487" s="1204"/>
      <c r="N487" s="1203"/>
    </row>
    <row r="488" spans="1:14" x14ac:dyDescent="0.2">
      <c r="A488" s="1209" t="s">
        <v>28637</v>
      </c>
      <c r="B488" s="1206"/>
      <c r="C488" s="1205"/>
      <c r="D488" s="1205"/>
      <c r="E488" s="1204"/>
      <c r="F488" s="1206"/>
      <c r="G488" s="1205"/>
      <c r="H488" s="1203"/>
      <c r="I488" s="1206"/>
      <c r="J488" s="1205"/>
      <c r="K488" s="1203"/>
      <c r="L488" s="1204"/>
      <c r="M488" s="1204"/>
      <c r="N488" s="1203"/>
    </row>
    <row r="489" spans="1:14" s="1208" customFormat="1" ht="22.5" x14ac:dyDescent="0.2">
      <c r="A489" s="1209" t="s">
        <v>28636</v>
      </c>
      <c r="B489" s="1206"/>
      <c r="C489" s="1205"/>
      <c r="D489" s="1205"/>
      <c r="E489" s="1204"/>
      <c r="F489" s="1206"/>
      <c r="G489" s="1205"/>
      <c r="H489" s="1203"/>
      <c r="I489" s="1206"/>
      <c r="J489" s="1205"/>
      <c r="K489" s="1203"/>
      <c r="L489" s="1204"/>
      <c r="M489" s="1204"/>
      <c r="N489" s="1203"/>
    </row>
    <row r="490" spans="1:14" ht="12" thickBot="1" x14ac:dyDescent="0.25">
      <c r="A490" s="1207"/>
      <c r="B490" s="1206"/>
      <c r="C490" s="1205"/>
      <c r="D490" s="1205"/>
      <c r="E490" s="1204"/>
      <c r="F490" s="1206"/>
      <c r="G490" s="1205"/>
      <c r="H490" s="1203"/>
      <c r="I490" s="1206"/>
      <c r="J490" s="1205"/>
      <c r="K490" s="1203"/>
      <c r="L490" s="1204"/>
      <c r="M490" s="1204"/>
      <c r="N490" s="1203"/>
    </row>
    <row r="491" spans="1:14" x14ac:dyDescent="0.2">
      <c r="A491" s="1202"/>
      <c r="B491" s="1200"/>
      <c r="C491" s="1199"/>
      <c r="D491" s="1201"/>
      <c r="E491" s="1196"/>
      <c r="F491" s="1200"/>
      <c r="G491" s="1197"/>
      <c r="H491" s="1196"/>
      <c r="I491" s="1200"/>
      <c r="J491" s="1199"/>
      <c r="K491" s="1198"/>
      <c r="L491" s="1197"/>
      <c r="M491" s="1197"/>
      <c r="N491" s="1196"/>
    </row>
    <row r="492" spans="1:14" ht="12" thickBot="1" x14ac:dyDescent="0.25">
      <c r="A492" s="1195" t="s">
        <v>4</v>
      </c>
      <c r="B492" s="1193"/>
      <c r="C492" s="1192"/>
      <c r="D492" s="1194"/>
      <c r="E492" s="1189"/>
      <c r="F492" s="1193"/>
      <c r="G492" s="1190"/>
      <c r="H492" s="1189"/>
      <c r="I492" s="1193"/>
      <c r="J492" s="1192"/>
      <c r="K492" s="1191"/>
      <c r="L492" s="1190"/>
      <c r="M492" s="1190"/>
      <c r="N492" s="1189"/>
    </row>
    <row r="493" spans="1:14" ht="12.75" thickTop="1" thickBot="1" x14ac:dyDescent="0.25">
      <c r="A493" s="1188" t="s">
        <v>28635</v>
      </c>
      <c r="B493" s="1186"/>
      <c r="C493" s="1185"/>
      <c r="D493" s="1187"/>
      <c r="E493" s="1182"/>
      <c r="F493" s="1186"/>
      <c r="G493" s="1183"/>
      <c r="H493" s="1182"/>
      <c r="I493" s="1186"/>
      <c r="J493" s="1185"/>
      <c r="K493" s="1184"/>
      <c r="L493" s="1183"/>
      <c r="M493" s="1183"/>
      <c r="N493" s="1182"/>
    </row>
    <row r="494" spans="1:14" x14ac:dyDescent="0.2">
      <c r="A494" s="1181" t="s">
        <v>28634</v>
      </c>
      <c r="B494" s="1181"/>
      <c r="C494" s="1181"/>
      <c r="D494" s="1181"/>
      <c r="E494" s="1181"/>
      <c r="F494" s="1181"/>
      <c r="G494" s="1181"/>
      <c r="H494" s="1181"/>
      <c r="I494" s="1181"/>
      <c r="J494" s="1181"/>
      <c r="K494" s="1181"/>
      <c r="L494" s="1181"/>
      <c r="M494" s="1181"/>
      <c r="N494" s="1181"/>
    </row>
    <row r="495" spans="1:14" x14ac:dyDescent="0.2">
      <c r="A495" s="1181" t="s">
        <v>28633</v>
      </c>
      <c r="B495" s="1181"/>
      <c r="C495" s="1181"/>
      <c r="D495" s="1181"/>
      <c r="E495" s="1181"/>
      <c r="F495" s="1181"/>
      <c r="G495" s="1181"/>
      <c r="H495" s="1181"/>
      <c r="I495" s="1181"/>
      <c r="J495" s="1181"/>
      <c r="K495" s="1181"/>
      <c r="L495" s="1181"/>
      <c r="M495" s="1181"/>
      <c r="N495" s="1181"/>
    </row>
  </sheetData>
  <mergeCells count="64">
    <mergeCell ref="A5:N5"/>
    <mergeCell ref="A6:N6"/>
    <mergeCell ref="A7:N7"/>
    <mergeCell ref="A8:N8"/>
    <mergeCell ref="A13:A14"/>
    <mergeCell ref="B13:E13"/>
    <mergeCell ref="F13:H13"/>
    <mergeCell ref="I13:N13"/>
    <mergeCell ref="A67:N67"/>
    <mergeCell ref="A68:N68"/>
    <mergeCell ref="A69:N69"/>
    <mergeCell ref="A70:N70"/>
    <mergeCell ref="A75:A76"/>
    <mergeCell ref="B75:E75"/>
    <mergeCell ref="F75:H75"/>
    <mergeCell ref="I75:N75"/>
    <mergeCell ref="A129:N129"/>
    <mergeCell ref="A130:N130"/>
    <mergeCell ref="A131:N131"/>
    <mergeCell ref="A132:N132"/>
    <mergeCell ref="A137:A138"/>
    <mergeCell ref="B137:E137"/>
    <mergeCell ref="F137:H137"/>
    <mergeCell ref="I137:N137"/>
    <mergeCell ref="A191:N191"/>
    <mergeCell ref="A192:N192"/>
    <mergeCell ref="A193:N193"/>
    <mergeCell ref="A194:N194"/>
    <mergeCell ref="A199:A200"/>
    <mergeCell ref="B199:E199"/>
    <mergeCell ref="F199:H199"/>
    <mergeCell ref="I199:N199"/>
    <mergeCell ref="A253:N253"/>
    <mergeCell ref="A254:N254"/>
    <mergeCell ref="A255:N255"/>
    <mergeCell ref="A256:N256"/>
    <mergeCell ref="A261:A262"/>
    <mergeCell ref="B261:E261"/>
    <mergeCell ref="F261:H261"/>
    <mergeCell ref="I261:N261"/>
    <mergeCell ref="A315:N315"/>
    <mergeCell ref="A316:N316"/>
    <mergeCell ref="A317:N317"/>
    <mergeCell ref="A318:N318"/>
    <mergeCell ref="A323:A324"/>
    <mergeCell ref="B323:E323"/>
    <mergeCell ref="F323:H323"/>
    <mergeCell ref="I323:N323"/>
    <mergeCell ref="A377:N377"/>
    <mergeCell ref="A378:N378"/>
    <mergeCell ref="A379:N379"/>
    <mergeCell ref="A380:N380"/>
    <mergeCell ref="A385:A386"/>
    <mergeCell ref="B385:E385"/>
    <mergeCell ref="F385:H385"/>
    <mergeCell ref="I385:N385"/>
    <mergeCell ref="A439:N439"/>
    <mergeCell ref="A440:N440"/>
    <mergeCell ref="A441:N441"/>
    <mergeCell ref="A442:N442"/>
    <mergeCell ref="A447:A448"/>
    <mergeCell ref="B447:E447"/>
    <mergeCell ref="F447:H447"/>
    <mergeCell ref="I447:N447"/>
  </mergeCells>
  <printOptions horizontalCentered="1"/>
  <pageMargins left="0.23622047244094491" right="0.23622047244094491" top="0.74803149606299213" bottom="0.74803149606299213" header="0.31496062992125984" footer="0.31496062992125984"/>
  <pageSetup paperSize="9" scale="56" orientation="landscape" r:id="rId1"/>
  <headerFooter alignWithMargins="0"/>
  <rowBreaks count="7" manualBreakCount="7">
    <brk id="62" max="13" man="1"/>
    <brk id="124" max="13" man="1"/>
    <brk id="186" max="13" man="1"/>
    <brk id="248" max="13" man="1"/>
    <brk id="310" max="13" man="1"/>
    <brk id="372" max="13" man="1"/>
    <brk id="434"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02"/>
  <sheetViews>
    <sheetView view="pageBreakPreview" topLeftCell="A112" zoomScaleNormal="70" zoomScaleSheetLayoutView="100" workbookViewId="0">
      <pane xSplit="1" topLeftCell="G1" activePane="topRight" state="frozen"/>
      <selection activeCell="A912" sqref="A912"/>
      <selection pane="topRight" activeCell="A205" sqref="A205:R206"/>
    </sheetView>
  </sheetViews>
  <sheetFormatPr baseColWidth="10" defaultColWidth="11.28515625" defaultRowHeight="11.25" x14ac:dyDescent="0.2"/>
  <cols>
    <col min="1" max="1" width="27.42578125" style="1233" customWidth="1"/>
    <col min="2" max="2" width="11.140625" style="1233" customWidth="1"/>
    <col min="3" max="3" width="11.5703125" style="1233" customWidth="1"/>
    <col min="4" max="4" width="12" style="1233" customWidth="1"/>
    <col min="5" max="5" width="11.85546875" style="1233" customWidth="1"/>
    <col min="6" max="6" width="9.5703125" style="1233" customWidth="1"/>
    <col min="7" max="7" width="10.28515625" style="1233" customWidth="1"/>
    <col min="8" max="8" width="12.28515625" style="1233" customWidth="1"/>
    <col min="9" max="9" width="12.140625" style="1233" customWidth="1"/>
    <col min="10" max="10" width="11.85546875" style="1233" customWidth="1"/>
    <col min="11" max="11" width="11" style="1233" customWidth="1"/>
    <col min="12" max="12" width="10.7109375" style="1233" customWidth="1"/>
    <col min="13" max="13" width="11.140625" style="1233" customWidth="1"/>
    <col min="14" max="14" width="11.7109375" style="1233" customWidth="1"/>
    <col min="15" max="15" width="12.28515625" style="1233" customWidth="1"/>
    <col min="16" max="16" width="12.42578125" style="1233" customWidth="1"/>
    <col min="17" max="17" width="11.5703125" style="1233" customWidth="1"/>
    <col min="18" max="18" width="7.42578125" style="1234" customWidth="1"/>
    <col min="19" max="16384" width="11.28515625" style="1233"/>
  </cols>
  <sheetData>
    <row r="1" spans="1:20" s="1257" customFormat="1" ht="12.75" x14ac:dyDescent="0.2">
      <c r="A1" s="1285" t="s">
        <v>28538</v>
      </c>
      <c r="B1" s="1285"/>
      <c r="C1" s="1285"/>
      <c r="D1" s="1285"/>
      <c r="E1" s="1285"/>
      <c r="F1" s="1285"/>
      <c r="G1" s="1285"/>
      <c r="H1" s="1286"/>
      <c r="I1" s="1286"/>
      <c r="J1" s="1286"/>
      <c r="K1" s="1287"/>
      <c r="L1" s="1285"/>
      <c r="M1" s="1285"/>
      <c r="N1" s="1285"/>
      <c r="O1" s="1286"/>
      <c r="P1" s="1286"/>
      <c r="Q1" s="1285"/>
      <c r="R1" s="1284"/>
      <c r="S1" s="1283"/>
      <c r="T1" s="1282"/>
    </row>
    <row r="2" spans="1:20" s="1257" customFormat="1" ht="12.75" x14ac:dyDescent="0.2">
      <c r="A2" s="1285" t="s">
        <v>28537</v>
      </c>
      <c r="B2" s="1285"/>
      <c r="C2" s="1285"/>
      <c r="D2" s="1285"/>
      <c r="E2" s="1285"/>
      <c r="F2" s="1285"/>
      <c r="G2" s="1285"/>
      <c r="H2" s="1286"/>
      <c r="I2" s="1286"/>
      <c r="J2" s="1286"/>
      <c r="K2" s="1287"/>
      <c r="L2" s="1285"/>
      <c r="M2" s="1285"/>
      <c r="N2" s="1285"/>
      <c r="O2" s="1286"/>
      <c r="P2" s="1286"/>
      <c r="Q2" s="1285"/>
      <c r="R2" s="1284"/>
      <c r="S2" s="1283"/>
      <c r="T2" s="1282"/>
    </row>
    <row r="3" spans="1:20" s="1257" customFormat="1" ht="12" x14ac:dyDescent="0.2">
      <c r="H3" s="1265"/>
      <c r="I3" s="1265"/>
      <c r="J3" s="1265"/>
      <c r="K3" s="1266"/>
      <c r="O3" s="1265"/>
      <c r="P3" s="1265"/>
      <c r="R3" s="1264"/>
      <c r="S3" s="1263"/>
      <c r="T3" s="1262"/>
    </row>
    <row r="4" spans="1:20" s="1257" customFormat="1" ht="15.75" x14ac:dyDescent="0.25">
      <c r="B4" s="1279"/>
      <c r="C4" s="1279"/>
      <c r="D4" s="1279"/>
      <c r="E4" s="1279"/>
      <c r="F4" s="1279"/>
      <c r="G4" s="1279"/>
      <c r="H4" s="1280"/>
      <c r="I4" s="1280"/>
      <c r="J4" s="1280"/>
      <c r="K4" s="1281"/>
      <c r="L4" s="1279"/>
      <c r="M4" s="1279"/>
      <c r="N4" s="1279"/>
      <c r="O4" s="1280"/>
      <c r="P4" s="1280"/>
      <c r="Q4" s="1279"/>
      <c r="R4" s="1278"/>
      <c r="S4" s="1277"/>
      <c r="T4" s="1276"/>
    </row>
    <row r="5" spans="1:20" s="1257" customFormat="1" ht="15.75" x14ac:dyDescent="0.25">
      <c r="B5" s="1279"/>
      <c r="C5" s="1279"/>
      <c r="D5" s="1279"/>
      <c r="E5" s="1279"/>
      <c r="F5" s="1279"/>
      <c r="G5" s="1279"/>
      <c r="H5" s="1280"/>
      <c r="I5" s="1280"/>
      <c r="J5" s="1280"/>
      <c r="K5" s="1281"/>
      <c r="L5" s="1279"/>
      <c r="M5" s="1279"/>
      <c r="N5" s="1279"/>
      <c r="O5" s="1280"/>
      <c r="P5" s="1280"/>
      <c r="Q5" s="1279"/>
      <c r="R5" s="1278"/>
      <c r="S5" s="1277"/>
      <c r="T5" s="1276"/>
    </row>
    <row r="6" spans="1:20" s="1257" customFormat="1" ht="15.75" x14ac:dyDescent="0.25">
      <c r="A6" s="1616" t="s">
        <v>28708</v>
      </c>
      <c r="B6" s="1616"/>
      <c r="C6" s="1616"/>
      <c r="D6" s="1616"/>
      <c r="E6" s="1616"/>
      <c r="F6" s="1616"/>
      <c r="G6" s="1616"/>
      <c r="H6" s="1616"/>
      <c r="I6" s="1616"/>
      <c r="J6" s="1616"/>
      <c r="K6" s="1616"/>
      <c r="L6" s="1616"/>
      <c r="M6" s="1616"/>
      <c r="N6" s="1616"/>
      <c r="O6" s="1616"/>
      <c r="P6" s="1616"/>
      <c r="Q6" s="1616"/>
      <c r="R6" s="1616"/>
      <c r="S6" s="1274"/>
      <c r="T6" s="1275"/>
    </row>
    <row r="7" spans="1:20" s="1257" customFormat="1" ht="15.75" x14ac:dyDescent="0.25">
      <c r="A7" s="1616" t="s">
        <v>28677</v>
      </c>
      <c r="B7" s="1616"/>
      <c r="C7" s="1616"/>
      <c r="D7" s="1616"/>
      <c r="E7" s="1616"/>
      <c r="F7" s="1616"/>
      <c r="G7" s="1616"/>
      <c r="H7" s="1616"/>
      <c r="I7" s="1616"/>
      <c r="J7" s="1616"/>
      <c r="K7" s="1616"/>
      <c r="L7" s="1616"/>
      <c r="M7" s="1616"/>
      <c r="N7" s="1616"/>
      <c r="O7" s="1616"/>
      <c r="P7" s="1616"/>
      <c r="Q7" s="1616"/>
      <c r="R7" s="1616"/>
      <c r="S7" s="1274"/>
      <c r="T7" s="1274"/>
    </row>
    <row r="8" spans="1:20" s="1257" customFormat="1" ht="15.75" x14ac:dyDescent="0.25">
      <c r="A8" s="1616" t="s">
        <v>28707</v>
      </c>
      <c r="B8" s="1616"/>
      <c r="C8" s="1616"/>
      <c r="D8" s="1616"/>
      <c r="E8" s="1616"/>
      <c r="F8" s="1616"/>
      <c r="G8" s="1616"/>
      <c r="H8" s="1616"/>
      <c r="I8" s="1616"/>
      <c r="J8" s="1616"/>
      <c r="K8" s="1616"/>
      <c r="L8" s="1616"/>
      <c r="M8" s="1616"/>
      <c r="N8" s="1616"/>
      <c r="O8" s="1616"/>
      <c r="P8" s="1616"/>
      <c r="Q8" s="1616"/>
      <c r="R8" s="1616"/>
      <c r="S8" s="1274"/>
      <c r="T8" s="1274"/>
    </row>
    <row r="9" spans="1:20" s="1257" customFormat="1" ht="15.75" x14ac:dyDescent="0.25">
      <c r="A9" s="1616" t="s">
        <v>28706</v>
      </c>
      <c r="B9" s="1616"/>
      <c r="C9" s="1616"/>
      <c r="D9" s="1616"/>
      <c r="E9" s="1616"/>
      <c r="F9" s="1616"/>
      <c r="G9" s="1616"/>
      <c r="H9" s="1616"/>
      <c r="I9" s="1616"/>
      <c r="J9" s="1616"/>
      <c r="K9" s="1616"/>
      <c r="L9" s="1616"/>
      <c r="M9" s="1616"/>
      <c r="N9" s="1616"/>
      <c r="O9" s="1616"/>
      <c r="P9" s="1616"/>
      <c r="Q9" s="1616"/>
      <c r="R9" s="1616"/>
      <c r="S9" s="1274"/>
      <c r="T9" s="1274"/>
    </row>
    <row r="10" spans="1:20" s="1257" customFormat="1" ht="12" x14ac:dyDescent="0.2">
      <c r="B10" s="1272"/>
      <c r="C10" s="1272"/>
      <c r="D10" s="1272"/>
      <c r="E10" s="1272"/>
      <c r="F10" s="1272"/>
      <c r="G10" s="1272"/>
      <c r="H10" s="1272"/>
      <c r="I10" s="1272"/>
      <c r="J10" s="1272"/>
      <c r="K10" s="1273"/>
      <c r="L10" s="1272"/>
      <c r="M10" s="1272"/>
      <c r="N10" s="1272"/>
      <c r="O10" s="1272"/>
      <c r="P10" s="1272"/>
      <c r="Q10" s="1272"/>
      <c r="R10" s="1271"/>
      <c r="S10" s="1270"/>
      <c r="T10" s="1269"/>
    </row>
    <row r="11" spans="1:20" s="1257" customFormat="1" ht="12" x14ac:dyDescent="0.2">
      <c r="B11" s="1272"/>
      <c r="C11" s="1272"/>
      <c r="D11" s="1272"/>
      <c r="E11" s="1272"/>
      <c r="F11" s="1272"/>
      <c r="G11" s="1272"/>
      <c r="H11" s="1272"/>
      <c r="I11" s="1272"/>
      <c r="J11" s="1272"/>
      <c r="K11" s="1273"/>
      <c r="L11" s="1272"/>
      <c r="M11" s="1272"/>
      <c r="N11" s="1272"/>
      <c r="O11" s="1272"/>
      <c r="P11" s="1272"/>
      <c r="Q11" s="1272"/>
      <c r="R11" s="1271"/>
      <c r="S11" s="1270"/>
      <c r="T11" s="1269"/>
    </row>
    <row r="12" spans="1:20" s="1257" customFormat="1" ht="12" x14ac:dyDescent="0.2">
      <c r="B12" s="1272"/>
      <c r="C12" s="1272"/>
      <c r="D12" s="1272"/>
      <c r="E12" s="1272"/>
      <c r="F12" s="1272"/>
      <c r="G12" s="1272"/>
      <c r="H12" s="1272"/>
      <c r="I12" s="1272"/>
      <c r="J12" s="1272"/>
      <c r="K12" s="1273"/>
      <c r="L12" s="1272"/>
      <c r="M12" s="1272"/>
      <c r="N12" s="1272"/>
      <c r="O12" s="1272"/>
      <c r="P12" s="1272"/>
      <c r="Q12" s="1272"/>
      <c r="R12" s="1271"/>
      <c r="S12" s="1270"/>
      <c r="T12" s="1269"/>
    </row>
    <row r="13" spans="1:20" s="1257" customFormat="1" ht="12" x14ac:dyDescent="0.2">
      <c r="A13" s="1265" t="s">
        <v>2</v>
      </c>
      <c r="B13" s="1268" t="s">
        <v>77</v>
      </c>
      <c r="D13" s="1267"/>
      <c r="E13" s="1267"/>
      <c r="H13" s="1265"/>
      <c r="I13" s="1265"/>
      <c r="J13" s="1265"/>
      <c r="K13" s="1266"/>
      <c r="O13" s="1265"/>
      <c r="P13" s="1265"/>
      <c r="R13" s="1264"/>
      <c r="S13" s="1263"/>
      <c r="T13" s="1262"/>
    </row>
    <row r="14" spans="1:20" s="1257" customFormat="1" ht="12.75" thickBot="1" x14ac:dyDescent="0.25">
      <c r="A14" s="1229" t="s">
        <v>5</v>
      </c>
      <c r="B14" s="1229" t="s">
        <v>1860</v>
      </c>
      <c r="D14" s="1229"/>
      <c r="E14" s="1229"/>
      <c r="F14" s="1229"/>
      <c r="G14" s="1229"/>
      <c r="H14" s="1229"/>
      <c r="I14" s="1229"/>
      <c r="J14" s="1229"/>
      <c r="K14" s="1261"/>
      <c r="L14" s="1229"/>
      <c r="M14" s="1229"/>
      <c r="N14" s="1229"/>
      <c r="O14" s="1229"/>
      <c r="P14" s="1229"/>
      <c r="Q14" s="1229"/>
      <c r="R14" s="1260"/>
      <c r="S14" s="1259"/>
      <c r="T14" s="1258"/>
    </row>
    <row r="15" spans="1:20" s="1256" customFormat="1" ht="19.5" customHeight="1" thickBot="1" x14ac:dyDescent="0.25">
      <c r="A15" s="1617" t="s">
        <v>0</v>
      </c>
      <c r="B15" s="1617" t="s">
        <v>28705</v>
      </c>
      <c r="C15" s="1619"/>
      <c r="D15" s="1619"/>
      <c r="E15" s="1619"/>
      <c r="F15" s="1619"/>
      <c r="G15" s="1619"/>
      <c r="H15" s="1620"/>
      <c r="I15" s="1621" t="s">
        <v>28704</v>
      </c>
      <c r="J15" s="1619"/>
      <c r="K15" s="1619"/>
      <c r="L15" s="1619"/>
      <c r="M15" s="1619"/>
      <c r="N15" s="1620"/>
      <c r="O15" s="1621" t="s">
        <v>28703</v>
      </c>
      <c r="P15" s="1620"/>
      <c r="Q15" s="1621" t="s">
        <v>4</v>
      </c>
      <c r="R15" s="1620"/>
    </row>
    <row r="16" spans="1:20" s="1251" customFormat="1" ht="90.75" customHeight="1" thickBot="1" x14ac:dyDescent="0.25">
      <c r="A16" s="1618"/>
      <c r="B16" s="1253" t="s">
        <v>28697</v>
      </c>
      <c r="C16" s="1254" t="s">
        <v>28702</v>
      </c>
      <c r="D16" s="1253" t="s">
        <v>28701</v>
      </c>
      <c r="E16" s="1253" t="s">
        <v>28700</v>
      </c>
      <c r="F16" s="1253" t="s">
        <v>28699</v>
      </c>
      <c r="G16" s="1255" t="s">
        <v>28695</v>
      </c>
      <c r="H16" s="1255" t="s">
        <v>28698</v>
      </c>
      <c r="I16" s="1255" t="s">
        <v>28697</v>
      </c>
      <c r="J16" s="1253" t="s">
        <v>28696</v>
      </c>
      <c r="K16" s="1255" t="s">
        <v>28695</v>
      </c>
      <c r="L16" s="1255" t="s">
        <v>28694</v>
      </c>
      <c r="M16" s="1255" t="s">
        <v>28693</v>
      </c>
      <c r="N16" s="1255" t="s">
        <v>28692</v>
      </c>
      <c r="O16" s="1255" t="s">
        <v>28691</v>
      </c>
      <c r="P16" s="1254" t="s">
        <v>28690</v>
      </c>
      <c r="Q16" s="1253" t="s">
        <v>28689</v>
      </c>
      <c r="R16" s="1252" t="s">
        <v>28688</v>
      </c>
    </row>
    <row r="17" spans="1:18" x14ac:dyDescent="0.2">
      <c r="A17" s="1241"/>
      <c r="B17" s="1246"/>
      <c r="C17" s="1243"/>
      <c r="D17" s="1246"/>
      <c r="E17" s="1244"/>
      <c r="F17" s="1244"/>
      <c r="G17" s="1244"/>
      <c r="H17" s="1244"/>
      <c r="I17" s="1244"/>
      <c r="J17" s="1244"/>
      <c r="K17" s="1244"/>
      <c r="L17" s="1244"/>
      <c r="M17" s="1244"/>
      <c r="N17" s="1244"/>
      <c r="O17" s="1244"/>
      <c r="P17" s="1244"/>
      <c r="Q17" s="1243"/>
      <c r="R17" s="1250"/>
    </row>
    <row r="18" spans="1:18" x14ac:dyDescent="0.2">
      <c r="A18" s="1241" t="s">
        <v>28192</v>
      </c>
      <c r="B18" s="1246">
        <f t="shared" ref="B18:G18" si="0">B56+B94+B132+B170+B208+B246+B284</f>
        <v>5753388753</v>
      </c>
      <c r="C18" s="1243">
        <f t="shared" si="0"/>
        <v>65851889</v>
      </c>
      <c r="D18" s="1246">
        <f t="shared" si="0"/>
        <v>385712052</v>
      </c>
      <c r="E18" s="1244">
        <f t="shared" si="0"/>
        <v>583321011</v>
      </c>
      <c r="F18" s="1244">
        <f t="shared" si="0"/>
        <v>16800</v>
      </c>
      <c r="G18" s="1244">
        <f t="shared" si="0"/>
        <v>16016946</v>
      </c>
      <c r="H18" s="1245">
        <f>SUM(B18:G18)</f>
        <v>6804307451</v>
      </c>
      <c r="I18" s="1245">
        <f>I56+I94+I132+I170+I208+I246+I284</f>
        <v>1609059864</v>
      </c>
      <c r="J18" s="1244">
        <f>J56+J94+J132+J170+J208+J246+J284</f>
        <v>615000000</v>
      </c>
      <c r="K18" s="1244">
        <f>K56+K94+K132+K170+K208+K246+K284</f>
        <v>0</v>
      </c>
      <c r="L18" s="1244">
        <f>L56+L94+L132+L170+L208+L246+L284</f>
        <v>46230061</v>
      </c>
      <c r="M18" s="1244">
        <f>M56+M94+M132+M170+M208+M246+M284</f>
        <v>341495679</v>
      </c>
      <c r="N18" s="1245">
        <f>SUM(I18:M18)</f>
        <v>2611785604</v>
      </c>
      <c r="O18" s="1244">
        <f>O56+O94+O132+O170+O208+O246+O284</f>
        <v>0</v>
      </c>
      <c r="P18" s="1245">
        <f>O18</f>
        <v>0</v>
      </c>
      <c r="Q18" s="1248">
        <f>H18+N18+P18</f>
        <v>9416093055</v>
      </c>
      <c r="R18" s="1247">
        <f>Q18/$Q$36</f>
        <v>0.26299928614990226</v>
      </c>
    </row>
    <row r="19" spans="1:18" x14ac:dyDescent="0.2">
      <c r="A19" s="1241"/>
      <c r="B19" s="1246"/>
      <c r="C19" s="1243"/>
      <c r="D19" s="1246"/>
      <c r="E19" s="1244"/>
      <c r="F19" s="1244"/>
      <c r="G19" s="1244"/>
      <c r="H19" s="1245"/>
      <c r="I19" s="1245"/>
      <c r="J19" s="1244"/>
      <c r="K19" s="1244"/>
      <c r="L19" s="1244"/>
      <c r="M19" s="1244"/>
      <c r="N19" s="1245"/>
      <c r="O19" s="1244"/>
      <c r="P19" s="1245"/>
      <c r="Q19" s="1248"/>
      <c r="R19" s="1247"/>
    </row>
    <row r="20" spans="1:18" x14ac:dyDescent="0.2">
      <c r="A20" s="1241" t="s">
        <v>28687</v>
      </c>
      <c r="B20" s="1246">
        <f t="shared" ref="B20:G20" si="1">B58+B96+B134+B172+B210+B248+B286</f>
        <v>0</v>
      </c>
      <c r="C20" s="1243">
        <f t="shared" si="1"/>
        <v>1304408611</v>
      </c>
      <c r="D20" s="1246">
        <f t="shared" si="1"/>
        <v>84604405</v>
      </c>
      <c r="E20" s="1244">
        <f t="shared" si="1"/>
        <v>1011083450</v>
      </c>
      <c r="F20" s="1244">
        <f t="shared" si="1"/>
        <v>533070</v>
      </c>
      <c r="G20" s="1244">
        <f t="shared" si="1"/>
        <v>24450534</v>
      </c>
      <c r="H20" s="1245">
        <f>SUM(B20:G20)</f>
        <v>2425080070</v>
      </c>
      <c r="I20" s="1245">
        <f>I58+I96+I134+I172+I210+I248+I286</f>
        <v>0</v>
      </c>
      <c r="J20" s="1244">
        <f>J58+J96+J134+J172+J210+J248+J286</f>
        <v>0</v>
      </c>
      <c r="K20" s="1244">
        <f>K58+K96+K134+K172+K210+K248+K286</f>
        <v>0</v>
      </c>
      <c r="L20" s="1244">
        <f>L58+L96+L134+L172+L210+L248+L286</f>
        <v>188875614</v>
      </c>
      <c r="M20" s="1244">
        <f>M58+M96+M134+M172+M210+M248+M286</f>
        <v>0</v>
      </c>
      <c r="N20" s="1245">
        <f>SUM(I20:M20)</f>
        <v>188875614</v>
      </c>
      <c r="O20" s="1244">
        <f>O58+O96+O134+O172+O210+O248+O286</f>
        <v>22780243</v>
      </c>
      <c r="P20" s="1245">
        <f>O20</f>
        <v>22780243</v>
      </c>
      <c r="Q20" s="1248">
        <f>H20+N20+P20</f>
        <v>2636735927</v>
      </c>
      <c r="R20" s="1247">
        <f>Q20/$Q$36</f>
        <v>7.3646220626353065E-2</v>
      </c>
    </row>
    <row r="21" spans="1:18" x14ac:dyDescent="0.2">
      <c r="A21" s="1241"/>
      <c r="B21" s="1246"/>
      <c r="C21" s="1243"/>
      <c r="D21" s="1246"/>
      <c r="E21" s="1244"/>
      <c r="F21" s="1244"/>
      <c r="G21" s="1244"/>
      <c r="H21" s="1245"/>
      <c r="I21" s="1245"/>
      <c r="J21" s="1244"/>
      <c r="K21" s="1244"/>
      <c r="L21" s="1244"/>
      <c r="M21" s="1244"/>
      <c r="N21" s="1245"/>
      <c r="O21" s="1244"/>
      <c r="P21" s="1245"/>
      <c r="Q21" s="1248"/>
      <c r="R21" s="1247"/>
    </row>
    <row r="22" spans="1:18" x14ac:dyDescent="0.2">
      <c r="A22" s="1241" t="s">
        <v>28686</v>
      </c>
      <c r="B22" s="1246">
        <f t="shared" ref="B22:G22" si="2">B60+B98+B136+B174+B212+B250+B288</f>
        <v>200000000</v>
      </c>
      <c r="C22" s="1243">
        <f t="shared" si="2"/>
        <v>0</v>
      </c>
      <c r="D22" s="1246">
        <f t="shared" si="2"/>
        <v>0</v>
      </c>
      <c r="E22" s="1244">
        <f t="shared" si="2"/>
        <v>276800000</v>
      </c>
      <c r="F22" s="1244">
        <f t="shared" si="2"/>
        <v>0</v>
      </c>
      <c r="G22" s="1244">
        <f t="shared" si="2"/>
        <v>0</v>
      </c>
      <c r="H22" s="1245">
        <f>SUM(B22:G22)</f>
        <v>476800000</v>
      </c>
      <c r="I22" s="1245">
        <f>I60+I98+I136+I174+I212+I250+I288</f>
        <v>382122507</v>
      </c>
      <c r="J22" s="1244">
        <f>J60+J98+J136+J174+J212+J250+J288</f>
        <v>1243000000</v>
      </c>
      <c r="K22" s="1244">
        <f>K60+K98+K136+K174+K212+K250+K288</f>
        <v>0</v>
      </c>
      <c r="L22" s="1244">
        <f>L60+L98+L136+L174+L212+L250+L288</f>
        <v>72892824</v>
      </c>
      <c r="M22" s="1244">
        <f>M60+M98+M136+M174+M212+M250+M288</f>
        <v>0</v>
      </c>
      <c r="N22" s="1245">
        <f>SUM(I22:M22)</f>
        <v>1698015331</v>
      </c>
      <c r="O22" s="1244">
        <f>O60+O98+O136+O174+O212+O250+O288</f>
        <v>14334406844</v>
      </c>
      <c r="P22" s="1245">
        <f>O22</f>
        <v>14334406844</v>
      </c>
      <c r="Q22" s="1248">
        <f>H22+N22+P22</f>
        <v>16509222175</v>
      </c>
      <c r="R22" s="1247">
        <f>Q22/$Q$36</f>
        <v>0.4611162635664009</v>
      </c>
    </row>
    <row r="23" spans="1:18" x14ac:dyDescent="0.2">
      <c r="A23" s="1241" t="s">
        <v>28685</v>
      </c>
      <c r="B23" s="1246"/>
      <c r="C23" s="1243"/>
      <c r="D23" s="1246"/>
      <c r="E23" s="1244"/>
      <c r="F23" s="1244"/>
      <c r="G23" s="1244"/>
      <c r="H23" s="1245"/>
      <c r="I23" s="1245"/>
      <c r="J23" s="1244"/>
      <c r="K23" s="1244"/>
      <c r="L23" s="1244"/>
      <c r="M23" s="1244"/>
      <c r="N23" s="1245"/>
      <c r="O23" s="1244"/>
      <c r="P23" s="1245"/>
      <c r="Q23" s="1248"/>
      <c r="R23" s="1247"/>
    </row>
    <row r="24" spans="1:18" x14ac:dyDescent="0.2">
      <c r="A24" s="1249"/>
      <c r="B24" s="1246"/>
      <c r="C24" s="1243"/>
      <c r="D24" s="1246"/>
      <c r="E24" s="1244"/>
      <c r="F24" s="1244"/>
      <c r="G24" s="1244"/>
      <c r="H24" s="1245"/>
      <c r="I24" s="1245"/>
      <c r="J24" s="1244"/>
      <c r="K24" s="1244"/>
      <c r="L24" s="1244"/>
      <c r="M24" s="1244"/>
      <c r="N24" s="1245"/>
      <c r="O24" s="1244"/>
      <c r="P24" s="1245"/>
      <c r="Q24" s="1248"/>
      <c r="R24" s="1247"/>
    </row>
    <row r="25" spans="1:18" x14ac:dyDescent="0.2">
      <c r="A25" s="1241" t="s">
        <v>28195</v>
      </c>
      <c r="B25" s="1246">
        <f t="shared" ref="B25:G25" si="3">B63+B101+B139+B177+B215+B253+B291</f>
        <v>0</v>
      </c>
      <c r="C25" s="1243">
        <f t="shared" si="3"/>
        <v>0</v>
      </c>
      <c r="D25" s="1246">
        <f t="shared" si="3"/>
        <v>0</v>
      </c>
      <c r="E25" s="1244">
        <f t="shared" si="3"/>
        <v>1567124</v>
      </c>
      <c r="F25" s="1244">
        <f t="shared" si="3"/>
        <v>0</v>
      </c>
      <c r="G25" s="1244">
        <f t="shared" si="3"/>
        <v>0</v>
      </c>
      <c r="H25" s="1245">
        <f>SUM(B25:G25)</f>
        <v>1567124</v>
      </c>
      <c r="I25" s="1245">
        <f>I63+I101+I139+I177+I215+I253+I291</f>
        <v>0</v>
      </c>
      <c r="J25" s="1244">
        <f>J63+J101+J139+J177+J215+J253+J291</f>
        <v>0</v>
      </c>
      <c r="K25" s="1244">
        <f>K63+K101+K139+K177+K215+K253+K291</f>
        <v>96216870</v>
      </c>
      <c r="L25" s="1244">
        <f>L63+L101+L139+L177+L215+L253+L291</f>
        <v>0</v>
      </c>
      <c r="M25" s="1244">
        <f>M63+M101+M139+M177+M215+M253+M291</f>
        <v>0</v>
      </c>
      <c r="N25" s="1245">
        <f>SUM(I25:M25)</f>
        <v>96216870</v>
      </c>
      <c r="O25" s="1244">
        <f>O63+O101+O139+O177+O215+O253+O291</f>
        <v>0</v>
      </c>
      <c r="P25" s="1245">
        <f>O25</f>
        <v>0</v>
      </c>
      <c r="Q25" s="1248">
        <f>H25+N25+P25</f>
        <v>97783994</v>
      </c>
      <c r="R25" s="1247">
        <f>Q25/$Q$36</f>
        <v>2.7311880276321594E-3</v>
      </c>
    </row>
    <row r="26" spans="1:18" x14ac:dyDescent="0.2">
      <c r="A26" s="1241"/>
      <c r="B26" s="1246"/>
      <c r="C26" s="1243"/>
      <c r="D26" s="1246"/>
      <c r="E26" s="1244"/>
      <c r="F26" s="1244"/>
      <c r="G26" s="1244"/>
      <c r="H26" s="1245"/>
      <c r="I26" s="1245"/>
      <c r="J26" s="1244"/>
      <c r="K26" s="1244"/>
      <c r="L26" s="1244"/>
      <c r="M26" s="1244"/>
      <c r="N26" s="1245"/>
      <c r="O26" s="1244"/>
      <c r="P26" s="1245"/>
      <c r="Q26" s="1248"/>
      <c r="R26" s="1247"/>
    </row>
    <row r="27" spans="1:18" x14ac:dyDescent="0.2">
      <c r="A27" s="1241" t="s">
        <v>28684</v>
      </c>
      <c r="B27" s="1246">
        <f t="shared" ref="B27:G27" si="4">SUM(B29:B34)</f>
        <v>0</v>
      </c>
      <c r="C27" s="1243">
        <f t="shared" si="4"/>
        <v>0</v>
      </c>
      <c r="D27" s="1246">
        <f t="shared" si="4"/>
        <v>6454654106</v>
      </c>
      <c r="E27" s="1244">
        <f t="shared" si="4"/>
        <v>0</v>
      </c>
      <c r="F27" s="1244">
        <f t="shared" si="4"/>
        <v>0</v>
      </c>
      <c r="G27" s="1244">
        <f t="shared" si="4"/>
        <v>19687248</v>
      </c>
      <c r="H27" s="1245">
        <f>SUM(B27:G27)</f>
        <v>6474341354</v>
      </c>
      <c r="I27" s="1245">
        <f>SUM(I29:I34)</f>
        <v>0</v>
      </c>
      <c r="J27" s="1244">
        <f>SUM(J29:J34)</f>
        <v>0</v>
      </c>
      <c r="K27" s="1244">
        <f>SUM(K29:K34)</f>
        <v>0</v>
      </c>
      <c r="L27" s="1244">
        <f>SUM(L29:L34)</f>
        <v>0</v>
      </c>
      <c r="M27" s="1244">
        <f>SUM(M29:M34)</f>
        <v>0</v>
      </c>
      <c r="N27" s="1245">
        <f>SUM(I27:M27)</f>
        <v>0</v>
      </c>
      <c r="O27" s="1244">
        <f>SUM(O29:O34)</f>
        <v>668555863</v>
      </c>
      <c r="P27" s="1245">
        <f>O27</f>
        <v>668555863</v>
      </c>
      <c r="Q27" s="1248">
        <f>H27+N27+P27</f>
        <v>7142897217</v>
      </c>
      <c r="R27" s="1247">
        <f>Q27/$Q$36</f>
        <v>0.19950704162971164</v>
      </c>
    </row>
    <row r="28" spans="1:18" x14ac:dyDescent="0.2">
      <c r="A28" s="1241"/>
      <c r="B28" s="1246"/>
      <c r="C28" s="1243"/>
      <c r="D28" s="1246"/>
      <c r="E28" s="1244"/>
      <c r="F28" s="1244"/>
      <c r="G28" s="1244"/>
      <c r="H28" s="1245"/>
      <c r="I28" s="1245"/>
      <c r="J28" s="1244"/>
      <c r="K28" s="1244"/>
      <c r="L28" s="1244"/>
      <c r="M28" s="1244"/>
      <c r="N28" s="1245"/>
      <c r="O28" s="1244"/>
      <c r="P28" s="1245"/>
      <c r="Q28" s="1248"/>
      <c r="R28" s="1247"/>
    </row>
    <row r="29" spans="1:18" x14ac:dyDescent="0.2">
      <c r="A29" s="1241" t="s">
        <v>28683</v>
      </c>
      <c r="B29" s="1246"/>
      <c r="C29" s="1243"/>
      <c r="D29" s="1246"/>
      <c r="E29" s="1244"/>
      <c r="F29" s="1244"/>
      <c r="G29" s="1244"/>
      <c r="H29" s="1245"/>
      <c r="I29" s="1245"/>
      <c r="J29" s="1244"/>
      <c r="K29" s="1244"/>
      <c r="L29" s="1244"/>
      <c r="M29" s="1244"/>
      <c r="N29" s="1245"/>
      <c r="O29" s="1244"/>
      <c r="P29" s="1244"/>
      <c r="Q29" s="1243"/>
      <c r="R29" s="1238"/>
    </row>
    <row r="30" spans="1:18" x14ac:dyDescent="0.2">
      <c r="A30" s="1241" t="s">
        <v>28682</v>
      </c>
      <c r="B30" s="1246"/>
      <c r="C30" s="1243"/>
      <c r="D30" s="1246"/>
      <c r="E30" s="1244"/>
      <c r="F30" s="1244"/>
      <c r="G30" s="1244"/>
      <c r="H30" s="1245"/>
      <c r="I30" s="1245"/>
      <c r="J30" s="1244"/>
      <c r="K30" s="1244"/>
      <c r="L30" s="1244"/>
      <c r="M30" s="1244"/>
      <c r="N30" s="1245"/>
      <c r="O30" s="1244"/>
      <c r="P30" s="1244"/>
      <c r="Q30" s="1243"/>
      <c r="R30" s="1238"/>
    </row>
    <row r="31" spans="1:18" x14ac:dyDescent="0.2">
      <c r="A31" s="1241" t="s">
        <v>28091</v>
      </c>
      <c r="B31" s="1246">
        <f t="shared" ref="B31:G31" si="5">B259</f>
        <v>0</v>
      </c>
      <c r="C31" s="1243">
        <f t="shared" si="5"/>
        <v>0</v>
      </c>
      <c r="D31" s="1246">
        <f t="shared" si="5"/>
        <v>6454654106</v>
      </c>
      <c r="E31" s="1244">
        <f t="shared" si="5"/>
        <v>0</v>
      </c>
      <c r="F31" s="1244">
        <f t="shared" si="5"/>
        <v>0</v>
      </c>
      <c r="G31" s="1244">
        <f t="shared" si="5"/>
        <v>19687248</v>
      </c>
      <c r="H31" s="1245"/>
      <c r="I31" s="1245">
        <f>I259</f>
        <v>0</v>
      </c>
      <c r="J31" s="1244">
        <f>J259</f>
        <v>0</v>
      </c>
      <c r="K31" s="1244">
        <f>K259</f>
        <v>0</v>
      </c>
      <c r="L31" s="1244">
        <f>L259</f>
        <v>0</v>
      </c>
      <c r="M31" s="1244">
        <f>M259</f>
        <v>0</v>
      </c>
      <c r="N31" s="1245"/>
      <c r="O31" s="1244">
        <f>O259</f>
        <v>668555863</v>
      </c>
      <c r="P31" s="1244"/>
      <c r="Q31" s="1243"/>
      <c r="R31" s="1238"/>
    </row>
    <row r="32" spans="1:18" x14ac:dyDescent="0.2">
      <c r="A32" s="1241" t="s">
        <v>28681</v>
      </c>
      <c r="B32" s="1246"/>
      <c r="C32" s="1243"/>
      <c r="D32" s="1246"/>
      <c r="E32" s="1244"/>
      <c r="F32" s="1244"/>
      <c r="G32" s="1244"/>
      <c r="H32" s="1245"/>
      <c r="I32" s="1245"/>
      <c r="J32" s="1244"/>
      <c r="K32" s="1244"/>
      <c r="L32" s="1244"/>
      <c r="M32" s="1244"/>
      <c r="N32" s="1244"/>
      <c r="O32" s="1244"/>
      <c r="P32" s="1244"/>
      <c r="Q32" s="1243"/>
      <c r="R32" s="1238"/>
    </row>
    <row r="33" spans="1:20" x14ac:dyDescent="0.2">
      <c r="A33" s="1241" t="s">
        <v>28680</v>
      </c>
      <c r="B33" s="1246"/>
      <c r="C33" s="1243"/>
      <c r="D33" s="1246"/>
      <c r="E33" s="1244"/>
      <c r="F33" s="1244"/>
      <c r="G33" s="1244"/>
      <c r="H33" s="1245"/>
      <c r="I33" s="1245"/>
      <c r="J33" s="1244"/>
      <c r="K33" s="1244"/>
      <c r="L33" s="1244"/>
      <c r="M33" s="1244"/>
      <c r="N33" s="1244"/>
      <c r="O33" s="1244"/>
      <c r="P33" s="1244"/>
      <c r="Q33" s="1243"/>
      <c r="R33" s="1238"/>
    </row>
    <row r="34" spans="1:20" x14ac:dyDescent="0.2">
      <c r="A34" s="1241" t="s">
        <v>28679</v>
      </c>
      <c r="B34" s="1246"/>
      <c r="C34" s="1243"/>
      <c r="D34" s="1246"/>
      <c r="E34" s="1244"/>
      <c r="F34" s="1244"/>
      <c r="G34" s="1244"/>
      <c r="H34" s="1245"/>
      <c r="I34" s="1245"/>
      <c r="J34" s="1244"/>
      <c r="K34" s="1244"/>
      <c r="L34" s="1244"/>
      <c r="M34" s="1244"/>
      <c r="N34" s="1244"/>
      <c r="O34" s="1244"/>
      <c r="P34" s="1244"/>
      <c r="Q34" s="1243"/>
      <c r="R34" s="1238"/>
    </row>
    <row r="35" spans="1:20" ht="12" thickBot="1" x14ac:dyDescent="0.25">
      <c r="A35" s="1242"/>
      <c r="B35" s="1242"/>
      <c r="D35" s="1241"/>
      <c r="E35" s="1239"/>
      <c r="F35" s="1239"/>
      <c r="G35" s="1239"/>
      <c r="H35" s="1240"/>
      <c r="I35" s="1240"/>
      <c r="J35" s="1239"/>
      <c r="K35" s="1239"/>
      <c r="L35" s="1239"/>
      <c r="M35" s="1239"/>
      <c r="N35" s="1239"/>
      <c r="O35" s="1239"/>
      <c r="P35" s="1239"/>
      <c r="R35" s="1238"/>
    </row>
    <row r="36" spans="1:20" s="1256" customFormat="1" ht="12" thickBot="1" x14ac:dyDescent="0.25">
      <c r="A36" s="1288" t="s">
        <v>4</v>
      </c>
      <c r="B36" s="1295">
        <f t="shared" ref="B36:Q36" si="6">B18+B20+B22+B25+B27</f>
        <v>5953388753</v>
      </c>
      <c r="C36" s="1295">
        <f t="shared" si="6"/>
        <v>1370260500</v>
      </c>
      <c r="D36" s="1295">
        <f t="shared" si="6"/>
        <v>6924970563</v>
      </c>
      <c r="E36" s="1295">
        <f t="shared" si="6"/>
        <v>1872771585</v>
      </c>
      <c r="F36" s="1295">
        <f t="shared" si="6"/>
        <v>549870</v>
      </c>
      <c r="G36" s="1295">
        <f t="shared" si="6"/>
        <v>60154728</v>
      </c>
      <c r="H36" s="1295">
        <f t="shared" si="6"/>
        <v>16182095999</v>
      </c>
      <c r="I36" s="1295">
        <f t="shared" si="6"/>
        <v>1991182371</v>
      </c>
      <c r="J36" s="1295">
        <f t="shared" si="6"/>
        <v>1858000000</v>
      </c>
      <c r="K36" s="1295">
        <f t="shared" si="6"/>
        <v>96216870</v>
      </c>
      <c r="L36" s="1295">
        <f t="shared" si="6"/>
        <v>307998499</v>
      </c>
      <c r="M36" s="1295">
        <f t="shared" si="6"/>
        <v>341495679</v>
      </c>
      <c r="N36" s="1295">
        <f t="shared" si="6"/>
        <v>4594893419</v>
      </c>
      <c r="O36" s="1295">
        <f t="shared" si="6"/>
        <v>15025742950</v>
      </c>
      <c r="P36" s="1295">
        <f t="shared" si="6"/>
        <v>15025742950</v>
      </c>
      <c r="Q36" s="1295">
        <f t="shared" si="6"/>
        <v>35802732368</v>
      </c>
      <c r="R36" s="1294">
        <f>Q36/$Q$36</f>
        <v>1</v>
      </c>
    </row>
    <row r="37" spans="1:20" x14ac:dyDescent="0.2">
      <c r="A37" s="1163"/>
    </row>
    <row r="39" spans="1:20" s="1257" customFormat="1" ht="12.75" x14ac:dyDescent="0.2">
      <c r="A39" s="1285" t="s">
        <v>28538</v>
      </c>
      <c r="B39" s="1285"/>
      <c r="C39" s="1285"/>
      <c r="D39" s="1285"/>
      <c r="E39" s="1285"/>
      <c r="F39" s="1285"/>
      <c r="G39" s="1285"/>
      <c r="H39" s="1286"/>
      <c r="I39" s="1286"/>
      <c r="J39" s="1286"/>
      <c r="K39" s="1287"/>
      <c r="L39" s="1285"/>
      <c r="M39" s="1285"/>
      <c r="N39" s="1285"/>
      <c r="O39" s="1286"/>
      <c r="P39" s="1286"/>
      <c r="Q39" s="1285"/>
      <c r="R39" s="1284"/>
      <c r="S39" s="1283"/>
      <c r="T39" s="1282"/>
    </row>
    <row r="40" spans="1:20" s="1257" customFormat="1" ht="12.75" x14ac:dyDescent="0.2">
      <c r="A40" s="1285" t="s">
        <v>28537</v>
      </c>
      <c r="B40" s="1285"/>
      <c r="C40" s="1285"/>
      <c r="D40" s="1285"/>
      <c r="E40" s="1285"/>
      <c r="F40" s="1285"/>
      <c r="G40" s="1285"/>
      <c r="H40" s="1286"/>
      <c r="I40" s="1286"/>
      <c r="J40" s="1286"/>
      <c r="K40" s="1287"/>
      <c r="L40" s="1285"/>
      <c r="M40" s="1285"/>
      <c r="N40" s="1285"/>
      <c r="O40" s="1286"/>
      <c r="P40" s="1286"/>
      <c r="Q40" s="1285"/>
      <c r="R40" s="1284"/>
      <c r="S40" s="1283"/>
      <c r="T40" s="1282"/>
    </row>
    <row r="41" spans="1:20" s="1257" customFormat="1" ht="12" x14ac:dyDescent="0.2">
      <c r="H41" s="1265"/>
      <c r="I41" s="1265"/>
      <c r="J41" s="1265"/>
      <c r="K41" s="1266"/>
      <c r="O41" s="1265"/>
      <c r="P41" s="1265"/>
      <c r="R41" s="1264"/>
      <c r="S41" s="1263"/>
      <c r="T41" s="1262"/>
    </row>
    <row r="42" spans="1:20" s="1257" customFormat="1" ht="15.75" x14ac:dyDescent="0.25">
      <c r="B42" s="1279"/>
      <c r="C42" s="1279"/>
      <c r="D42" s="1279"/>
      <c r="E42" s="1279"/>
      <c r="F42" s="1279"/>
      <c r="G42" s="1279"/>
      <c r="H42" s="1280"/>
      <c r="I42" s="1280"/>
      <c r="J42" s="1280"/>
      <c r="K42" s="1281"/>
      <c r="L42" s="1279"/>
      <c r="M42" s="1279"/>
      <c r="N42" s="1279"/>
      <c r="O42" s="1280"/>
      <c r="P42" s="1280"/>
      <c r="Q42" s="1279"/>
      <c r="R42" s="1278"/>
      <c r="S42" s="1277"/>
      <c r="T42" s="1276"/>
    </row>
    <row r="43" spans="1:20" s="1257" customFormat="1" ht="15.75" x14ac:dyDescent="0.25">
      <c r="B43" s="1279"/>
      <c r="C43" s="1279"/>
      <c r="D43" s="1279"/>
      <c r="E43" s="1279"/>
      <c r="F43" s="1279"/>
      <c r="G43" s="1279"/>
      <c r="H43" s="1280"/>
      <c r="I43" s="1280"/>
      <c r="J43" s="1280"/>
      <c r="K43" s="1281"/>
      <c r="L43" s="1279"/>
      <c r="M43" s="1279"/>
      <c r="N43" s="1279"/>
      <c r="O43" s="1280"/>
      <c r="P43" s="1280"/>
      <c r="Q43" s="1279"/>
      <c r="R43" s="1278"/>
      <c r="S43" s="1277"/>
      <c r="T43" s="1276"/>
    </row>
    <row r="44" spans="1:20" s="1257" customFormat="1" ht="15.75" x14ac:dyDescent="0.25">
      <c r="A44" s="1616" t="s">
        <v>28708</v>
      </c>
      <c r="B44" s="1616"/>
      <c r="C44" s="1616"/>
      <c r="D44" s="1616"/>
      <c r="E44" s="1616"/>
      <c r="F44" s="1616"/>
      <c r="G44" s="1616"/>
      <c r="H44" s="1616"/>
      <c r="I44" s="1616"/>
      <c r="J44" s="1616"/>
      <c r="K44" s="1616"/>
      <c r="L44" s="1616"/>
      <c r="M44" s="1616"/>
      <c r="N44" s="1616"/>
      <c r="O44" s="1616"/>
      <c r="P44" s="1616"/>
      <c r="Q44" s="1616"/>
      <c r="R44" s="1616"/>
      <c r="S44" s="1274"/>
      <c r="T44" s="1275"/>
    </row>
    <row r="45" spans="1:20" s="1257" customFormat="1" ht="15.75" x14ac:dyDescent="0.25">
      <c r="A45" s="1616" t="s">
        <v>28677</v>
      </c>
      <c r="B45" s="1616"/>
      <c r="C45" s="1616"/>
      <c r="D45" s="1616"/>
      <c r="E45" s="1616"/>
      <c r="F45" s="1616"/>
      <c r="G45" s="1616"/>
      <c r="H45" s="1616"/>
      <c r="I45" s="1616"/>
      <c r="J45" s="1616"/>
      <c r="K45" s="1616"/>
      <c r="L45" s="1616"/>
      <c r="M45" s="1616"/>
      <c r="N45" s="1616"/>
      <c r="O45" s="1616"/>
      <c r="P45" s="1616"/>
      <c r="Q45" s="1616"/>
      <c r="R45" s="1616"/>
      <c r="S45" s="1274"/>
      <c r="T45" s="1274"/>
    </row>
    <row r="46" spans="1:20" s="1257" customFormat="1" ht="15.75" x14ac:dyDescent="0.25">
      <c r="A46" s="1616" t="s">
        <v>28707</v>
      </c>
      <c r="B46" s="1616"/>
      <c r="C46" s="1616"/>
      <c r="D46" s="1616"/>
      <c r="E46" s="1616"/>
      <c r="F46" s="1616"/>
      <c r="G46" s="1616"/>
      <c r="H46" s="1616"/>
      <c r="I46" s="1616"/>
      <c r="J46" s="1616"/>
      <c r="K46" s="1616"/>
      <c r="L46" s="1616"/>
      <c r="M46" s="1616"/>
      <c r="N46" s="1616"/>
      <c r="O46" s="1616"/>
      <c r="P46" s="1616"/>
      <c r="Q46" s="1616"/>
      <c r="R46" s="1616"/>
      <c r="S46" s="1274"/>
      <c r="T46" s="1274"/>
    </row>
    <row r="47" spans="1:20" s="1257" customFormat="1" ht="15.75" x14ac:dyDescent="0.25">
      <c r="A47" s="1616" t="s">
        <v>28706</v>
      </c>
      <c r="B47" s="1616"/>
      <c r="C47" s="1616"/>
      <c r="D47" s="1616"/>
      <c r="E47" s="1616"/>
      <c r="F47" s="1616"/>
      <c r="G47" s="1616"/>
      <c r="H47" s="1616"/>
      <c r="I47" s="1616"/>
      <c r="J47" s="1616"/>
      <c r="K47" s="1616"/>
      <c r="L47" s="1616"/>
      <c r="M47" s="1616"/>
      <c r="N47" s="1616"/>
      <c r="O47" s="1616"/>
      <c r="P47" s="1616"/>
      <c r="Q47" s="1616"/>
      <c r="R47" s="1616"/>
      <c r="S47" s="1274"/>
      <c r="T47" s="1274"/>
    </row>
    <row r="48" spans="1:20" s="1257" customFormat="1" ht="12" x14ac:dyDescent="0.2">
      <c r="B48" s="1272"/>
      <c r="C48" s="1272"/>
      <c r="D48" s="1272"/>
      <c r="E48" s="1272"/>
      <c r="F48" s="1272"/>
      <c r="G48" s="1272"/>
      <c r="H48" s="1272"/>
      <c r="I48" s="1272"/>
      <c r="J48" s="1272"/>
      <c r="K48" s="1273"/>
      <c r="L48" s="1272"/>
      <c r="M48" s="1272"/>
      <c r="N48" s="1272"/>
      <c r="O48" s="1272"/>
      <c r="P48" s="1272"/>
      <c r="Q48" s="1272"/>
      <c r="R48" s="1271"/>
      <c r="S48" s="1270"/>
      <c r="T48" s="1269"/>
    </row>
    <row r="49" spans="1:20" s="1257" customFormat="1" ht="12" x14ac:dyDescent="0.2">
      <c r="B49" s="1272"/>
      <c r="C49" s="1272"/>
      <c r="D49" s="1272"/>
      <c r="E49" s="1272"/>
      <c r="F49" s="1272"/>
      <c r="G49" s="1272"/>
      <c r="H49" s="1272"/>
      <c r="I49" s="1272"/>
      <c r="J49" s="1272"/>
      <c r="K49" s="1273"/>
      <c r="L49" s="1272"/>
      <c r="M49" s="1272"/>
      <c r="N49" s="1272"/>
      <c r="O49" s="1272"/>
      <c r="P49" s="1272"/>
      <c r="Q49" s="1272"/>
      <c r="R49" s="1271"/>
      <c r="S49" s="1270"/>
      <c r="T49" s="1269"/>
    </row>
    <row r="50" spans="1:20" s="1257" customFormat="1" ht="12" x14ac:dyDescent="0.2">
      <c r="B50" s="1272"/>
      <c r="C50" s="1272"/>
      <c r="D50" s="1272"/>
      <c r="E50" s="1272"/>
      <c r="F50" s="1272"/>
      <c r="G50" s="1272"/>
      <c r="H50" s="1272"/>
      <c r="I50" s="1272"/>
      <c r="J50" s="1272"/>
      <c r="K50" s="1273"/>
      <c r="L50" s="1272"/>
      <c r="M50" s="1272"/>
      <c r="N50" s="1272"/>
      <c r="O50" s="1272"/>
      <c r="P50" s="1272"/>
      <c r="Q50" s="1272"/>
      <c r="R50" s="1271"/>
      <c r="S50" s="1270"/>
      <c r="T50" s="1269"/>
    </row>
    <row r="51" spans="1:20" s="1257" customFormat="1" ht="12" x14ac:dyDescent="0.2">
      <c r="A51" s="1265" t="s">
        <v>7</v>
      </c>
      <c r="B51" s="1268" t="s">
        <v>28617</v>
      </c>
      <c r="D51" s="1267"/>
      <c r="E51" s="1267"/>
      <c r="H51" s="1265"/>
      <c r="I51" s="1265"/>
      <c r="J51" s="1265"/>
      <c r="K51" s="1266"/>
      <c r="O51" s="1265"/>
      <c r="P51" s="1265"/>
      <c r="R51" s="1264"/>
      <c r="S51" s="1263"/>
      <c r="T51" s="1262"/>
    </row>
    <row r="52" spans="1:20" s="1257" customFormat="1" ht="12.75" thickBot="1" x14ac:dyDescent="0.25">
      <c r="A52" s="1229" t="s">
        <v>5</v>
      </c>
      <c r="B52" s="1229" t="s">
        <v>1860</v>
      </c>
      <c r="D52" s="1229"/>
      <c r="E52" s="1229"/>
      <c r="F52" s="1229"/>
      <c r="G52" s="1229"/>
      <c r="H52" s="1229"/>
      <c r="I52" s="1229"/>
      <c r="J52" s="1229"/>
      <c r="K52" s="1261"/>
      <c r="L52" s="1229"/>
      <c r="M52" s="1229"/>
      <c r="N52" s="1229"/>
      <c r="O52" s="1229"/>
      <c r="P52" s="1229"/>
      <c r="Q52" s="1229"/>
      <c r="R52" s="1260"/>
      <c r="S52" s="1259"/>
      <c r="T52" s="1258"/>
    </row>
    <row r="53" spans="1:20" s="1256" customFormat="1" ht="19.5" customHeight="1" thickBot="1" x14ac:dyDescent="0.25">
      <c r="A53" s="1617" t="s">
        <v>0</v>
      </c>
      <c r="B53" s="1617" t="s">
        <v>28705</v>
      </c>
      <c r="C53" s="1619"/>
      <c r="D53" s="1619"/>
      <c r="E53" s="1619"/>
      <c r="F53" s="1619"/>
      <c r="G53" s="1619"/>
      <c r="H53" s="1620"/>
      <c r="I53" s="1621" t="s">
        <v>28704</v>
      </c>
      <c r="J53" s="1619"/>
      <c r="K53" s="1619"/>
      <c r="L53" s="1619"/>
      <c r="M53" s="1619"/>
      <c r="N53" s="1620"/>
      <c r="O53" s="1621" t="s">
        <v>28703</v>
      </c>
      <c r="P53" s="1620"/>
      <c r="Q53" s="1621" t="s">
        <v>4</v>
      </c>
      <c r="R53" s="1620"/>
    </row>
    <row r="54" spans="1:20" s="1251" customFormat="1" ht="105.75" customHeight="1" thickBot="1" x14ac:dyDescent="0.25">
      <c r="A54" s="1618"/>
      <c r="B54" s="1253" t="s">
        <v>28697</v>
      </c>
      <c r="C54" s="1254" t="s">
        <v>28702</v>
      </c>
      <c r="D54" s="1253" t="s">
        <v>28701</v>
      </c>
      <c r="E54" s="1253" t="s">
        <v>28700</v>
      </c>
      <c r="F54" s="1253" t="s">
        <v>28699</v>
      </c>
      <c r="G54" s="1255" t="s">
        <v>28695</v>
      </c>
      <c r="H54" s="1255" t="s">
        <v>28698</v>
      </c>
      <c r="I54" s="1255" t="s">
        <v>28697</v>
      </c>
      <c r="J54" s="1253" t="s">
        <v>28696</v>
      </c>
      <c r="K54" s="1255" t="s">
        <v>28695</v>
      </c>
      <c r="L54" s="1255" t="s">
        <v>28694</v>
      </c>
      <c r="M54" s="1255" t="s">
        <v>28693</v>
      </c>
      <c r="N54" s="1255" t="s">
        <v>28692</v>
      </c>
      <c r="O54" s="1255" t="s">
        <v>28691</v>
      </c>
      <c r="P54" s="1254" t="s">
        <v>28690</v>
      </c>
      <c r="Q54" s="1253" t="s">
        <v>28689</v>
      </c>
      <c r="R54" s="1252" t="s">
        <v>28688</v>
      </c>
    </row>
    <row r="55" spans="1:20" x14ac:dyDescent="0.2">
      <c r="A55" s="1241"/>
      <c r="B55" s="1246"/>
      <c r="C55" s="1243"/>
      <c r="D55" s="1246"/>
      <c r="E55" s="1244"/>
      <c r="F55" s="1244"/>
      <c r="G55" s="1244"/>
      <c r="H55" s="1244"/>
      <c r="I55" s="1244"/>
      <c r="J55" s="1244"/>
      <c r="K55" s="1244"/>
      <c r="L55" s="1244"/>
      <c r="M55" s="1244"/>
      <c r="N55" s="1244"/>
      <c r="O55" s="1244"/>
      <c r="P55" s="1244"/>
      <c r="Q55" s="1243"/>
      <c r="R55" s="1250"/>
    </row>
    <row r="56" spans="1:20" x14ac:dyDescent="0.2">
      <c r="A56" s="1241" t="s">
        <v>28192</v>
      </c>
      <c r="B56" s="1246">
        <v>5753388753</v>
      </c>
      <c r="C56" s="1243">
        <v>34558138</v>
      </c>
      <c r="D56" s="1246">
        <v>30678910</v>
      </c>
      <c r="E56" s="1244">
        <v>502314190</v>
      </c>
      <c r="F56" s="1244">
        <v>16800</v>
      </c>
      <c r="G56" s="1244">
        <v>15749906</v>
      </c>
      <c r="H56" s="1245">
        <f>SUM(B56:G56)</f>
        <v>6336706697</v>
      </c>
      <c r="I56" s="1244">
        <v>1609059864</v>
      </c>
      <c r="J56" s="1244">
        <v>615000000</v>
      </c>
      <c r="K56" s="1244"/>
      <c r="L56" s="1244">
        <v>42930061</v>
      </c>
      <c r="M56" s="1244">
        <v>341495679</v>
      </c>
      <c r="N56" s="1245">
        <f>SUM(I56:M56)</f>
        <v>2608485604</v>
      </c>
      <c r="O56" s="1244"/>
      <c r="P56" s="1245">
        <f>O56</f>
        <v>0</v>
      </c>
      <c r="Q56" s="1248">
        <f>H56+N56+P56</f>
        <v>8945192301</v>
      </c>
      <c r="R56" s="1247">
        <f>Q56/$Q$74</f>
        <v>0.35128040830794766</v>
      </c>
    </row>
    <row r="57" spans="1:20" x14ac:dyDescent="0.2">
      <c r="A57" s="1241"/>
      <c r="B57" s="1246"/>
      <c r="C57" s="1243"/>
      <c r="D57" s="1246"/>
      <c r="E57" s="1244"/>
      <c r="F57" s="1244"/>
      <c r="G57" s="1244"/>
      <c r="H57" s="1245"/>
      <c r="I57" s="1244"/>
      <c r="J57" s="1244"/>
      <c r="K57" s="1244"/>
      <c r="L57" s="1244"/>
      <c r="M57" s="1244"/>
      <c r="N57" s="1245"/>
      <c r="O57" s="1244"/>
      <c r="P57" s="1245"/>
      <c r="Q57" s="1248"/>
      <c r="R57" s="1247"/>
    </row>
    <row r="58" spans="1:20" x14ac:dyDescent="0.2">
      <c r="A58" s="1241" t="s">
        <v>28687</v>
      </c>
      <c r="B58" s="1246"/>
      <c r="C58" s="1243">
        <v>8681232</v>
      </c>
      <c r="D58" s="1246">
        <v>2029822</v>
      </c>
      <c r="E58" s="1244">
        <v>16277490</v>
      </c>
      <c r="F58" s="1244">
        <v>2660</v>
      </c>
      <c r="G58" s="1244">
        <v>44500</v>
      </c>
      <c r="H58" s="1245">
        <f>SUM(B58:G58)</f>
        <v>27035704</v>
      </c>
      <c r="I58" s="1244"/>
      <c r="J58" s="1244"/>
      <c r="K58" s="1244"/>
      <c r="L58" s="1244">
        <v>13365730</v>
      </c>
      <c r="M58" s="1244"/>
      <c r="N58" s="1245">
        <f>SUM(I58:M58)</f>
        <v>13365730</v>
      </c>
      <c r="O58" s="1244"/>
      <c r="P58" s="1245">
        <f>O58</f>
        <v>0</v>
      </c>
      <c r="Q58" s="1248">
        <f>H58+N58+P58</f>
        <v>40401434</v>
      </c>
      <c r="R58" s="1247">
        <f>Q58/$Q$74</f>
        <v>1.5865765378973488E-3</v>
      </c>
    </row>
    <row r="59" spans="1:20" x14ac:dyDescent="0.2">
      <c r="A59" s="1241"/>
      <c r="B59" s="1246"/>
      <c r="C59" s="1243"/>
      <c r="D59" s="1246"/>
      <c r="E59" s="1244"/>
      <c r="F59" s="1244"/>
      <c r="G59" s="1244"/>
      <c r="H59" s="1245"/>
      <c r="I59" s="1244"/>
      <c r="J59" s="1244"/>
      <c r="K59" s="1244"/>
      <c r="L59" s="1244"/>
      <c r="M59" s="1244"/>
      <c r="N59" s="1245"/>
      <c r="O59" s="1244"/>
      <c r="P59" s="1245"/>
      <c r="Q59" s="1248"/>
      <c r="R59" s="1247"/>
    </row>
    <row r="60" spans="1:20" x14ac:dyDescent="0.2">
      <c r="A60" s="1241" t="s">
        <v>28686</v>
      </c>
      <c r="B60" s="1246">
        <v>200000000</v>
      </c>
      <c r="C60" s="1243"/>
      <c r="D60" s="1246"/>
      <c r="E60" s="1244">
        <v>276800000</v>
      </c>
      <c r="F60" s="1244"/>
      <c r="G60" s="1244"/>
      <c r="H60" s="1245">
        <f>SUM(B60:G60)</f>
        <v>476800000</v>
      </c>
      <c r="I60" s="1244">
        <v>382122507</v>
      </c>
      <c r="J60" s="1244">
        <v>1243000000</v>
      </c>
      <c r="K60" s="1244"/>
      <c r="L60" s="1244">
        <v>41047125</v>
      </c>
      <c r="M60" s="1244"/>
      <c r="N60" s="1245">
        <f>SUM(I60:M60)</f>
        <v>1666169632</v>
      </c>
      <c r="O60" s="1244">
        <v>14334406844</v>
      </c>
      <c r="P60" s="1245">
        <f>O60</f>
        <v>14334406844</v>
      </c>
      <c r="Q60" s="1248">
        <f>H60+N60+P60</f>
        <v>16477376476</v>
      </c>
      <c r="R60" s="1247">
        <f>Q60/$Q$74</f>
        <v>0.64707155995807708</v>
      </c>
    </row>
    <row r="61" spans="1:20" x14ac:dyDescent="0.2">
      <c r="A61" s="1241" t="s">
        <v>28685</v>
      </c>
      <c r="B61" s="1246"/>
      <c r="C61" s="1243"/>
      <c r="D61" s="1246"/>
      <c r="E61" s="1244"/>
      <c r="F61" s="1244"/>
      <c r="G61" s="1244"/>
      <c r="H61" s="1245"/>
      <c r="I61" s="1244"/>
      <c r="J61" s="1244"/>
      <c r="K61" s="1244"/>
      <c r="L61" s="1244"/>
      <c r="M61" s="1244"/>
      <c r="N61" s="1245"/>
      <c r="O61" s="1244"/>
      <c r="P61" s="1245"/>
      <c r="Q61" s="1248"/>
      <c r="R61" s="1247"/>
    </row>
    <row r="62" spans="1:20" x14ac:dyDescent="0.2">
      <c r="A62" s="1249"/>
      <c r="B62" s="1246"/>
      <c r="C62" s="1243"/>
      <c r="D62" s="1246"/>
      <c r="E62" s="1244"/>
      <c r="F62" s="1244"/>
      <c r="G62" s="1244"/>
      <c r="H62" s="1245"/>
      <c r="I62" s="1244"/>
      <c r="J62" s="1244"/>
      <c r="K62" s="1244"/>
      <c r="L62" s="1244"/>
      <c r="M62" s="1244"/>
      <c r="N62" s="1245"/>
      <c r="O62" s="1244"/>
      <c r="P62" s="1245"/>
      <c r="Q62" s="1248"/>
      <c r="R62" s="1247"/>
    </row>
    <row r="63" spans="1:20" x14ac:dyDescent="0.2">
      <c r="A63" s="1241" t="s">
        <v>28195</v>
      </c>
      <c r="B63" s="1246"/>
      <c r="C63" s="1243"/>
      <c r="D63" s="1246"/>
      <c r="E63" s="1244">
        <v>1564928</v>
      </c>
      <c r="F63" s="1244"/>
      <c r="G63" s="1244"/>
      <c r="H63" s="1245">
        <f>SUM(B63:G63)</f>
        <v>1564928</v>
      </c>
      <c r="I63" s="1244"/>
      <c r="J63" s="1244"/>
      <c r="K63" s="1244"/>
      <c r="L63" s="1244"/>
      <c r="M63" s="1244"/>
      <c r="N63" s="1245">
        <f>SUM(I63:M63)</f>
        <v>0</v>
      </c>
      <c r="O63" s="1244"/>
      <c r="P63" s="1245">
        <f>O63</f>
        <v>0</v>
      </c>
      <c r="Q63" s="1248">
        <f>H63+N63+P63</f>
        <v>1564928</v>
      </c>
      <c r="R63" s="1247">
        <f>Q63/$Q$74</f>
        <v>6.1455196077907085E-5</v>
      </c>
    </row>
    <row r="64" spans="1:20" x14ac:dyDescent="0.2">
      <c r="A64" s="1241"/>
      <c r="B64" s="1246"/>
      <c r="C64" s="1243"/>
      <c r="D64" s="1246"/>
      <c r="E64" s="1244"/>
      <c r="F64" s="1244"/>
      <c r="G64" s="1244"/>
      <c r="H64" s="1245"/>
      <c r="I64" s="1244"/>
      <c r="J64" s="1244"/>
      <c r="K64" s="1244"/>
      <c r="L64" s="1244"/>
      <c r="M64" s="1244"/>
      <c r="N64" s="1245"/>
      <c r="O64" s="1244"/>
      <c r="P64" s="1245"/>
      <c r="Q64" s="1248"/>
      <c r="R64" s="1247"/>
    </row>
    <row r="65" spans="1:20" x14ac:dyDescent="0.2">
      <c r="A65" s="1241" t="s">
        <v>28684</v>
      </c>
      <c r="B65" s="1246">
        <f t="shared" ref="B65:G65" si="7">SUM(B67:B72)</f>
        <v>0</v>
      </c>
      <c r="C65" s="1243">
        <f t="shared" si="7"/>
        <v>0</v>
      </c>
      <c r="D65" s="1246">
        <f t="shared" si="7"/>
        <v>0</v>
      </c>
      <c r="E65" s="1244">
        <f t="shared" si="7"/>
        <v>0</v>
      </c>
      <c r="F65" s="1244">
        <f t="shared" si="7"/>
        <v>0</v>
      </c>
      <c r="G65" s="1244">
        <f t="shared" si="7"/>
        <v>0</v>
      </c>
      <c r="H65" s="1245">
        <f>SUM(B65:G65)</f>
        <v>0</v>
      </c>
      <c r="I65" s="1244"/>
      <c r="J65" s="1244">
        <f>SUM(J67:J72)</f>
        <v>0</v>
      </c>
      <c r="K65" s="1244">
        <f>SUM(K67:K72)</f>
        <v>0</v>
      </c>
      <c r="L65" s="1244">
        <f>SUM(L67:L72)</f>
        <v>0</v>
      </c>
      <c r="M65" s="1244">
        <f>SUM(M67:M72)</f>
        <v>0</v>
      </c>
      <c r="N65" s="1245">
        <f>SUM(J65:M65)</f>
        <v>0</v>
      </c>
      <c r="O65" s="1244">
        <f>SUM(O67:O72)</f>
        <v>0</v>
      </c>
      <c r="P65" s="1245">
        <f>O65</f>
        <v>0</v>
      </c>
      <c r="Q65" s="1248">
        <f>H65+N65+P65</f>
        <v>0</v>
      </c>
      <c r="R65" s="1247">
        <f>Q65/$Q$74</f>
        <v>0</v>
      </c>
    </row>
    <row r="66" spans="1:20" x14ac:dyDescent="0.2">
      <c r="A66" s="1241"/>
      <c r="B66" s="1246"/>
      <c r="C66" s="1243"/>
      <c r="D66" s="1246"/>
      <c r="E66" s="1244"/>
      <c r="F66" s="1244"/>
      <c r="G66" s="1244"/>
      <c r="H66" s="1245"/>
      <c r="I66" s="1244"/>
      <c r="J66" s="1244"/>
      <c r="K66" s="1244"/>
      <c r="L66" s="1244"/>
      <c r="M66" s="1244"/>
      <c r="N66" s="1245"/>
      <c r="O66" s="1244"/>
      <c r="P66" s="1245"/>
      <c r="Q66" s="1248"/>
      <c r="R66" s="1247"/>
    </row>
    <row r="67" spans="1:20" x14ac:dyDescent="0.2">
      <c r="A67" s="1241" t="s">
        <v>28683</v>
      </c>
      <c r="B67" s="1246"/>
      <c r="C67" s="1243"/>
      <c r="D67" s="1246"/>
      <c r="E67" s="1244"/>
      <c r="F67" s="1244"/>
      <c r="G67" s="1244"/>
      <c r="H67" s="1245"/>
      <c r="I67" s="1244"/>
      <c r="J67" s="1244"/>
      <c r="K67" s="1244"/>
      <c r="L67" s="1244"/>
      <c r="M67" s="1244"/>
      <c r="N67" s="1245"/>
      <c r="O67" s="1244"/>
      <c r="P67" s="1244"/>
      <c r="Q67" s="1243"/>
      <c r="R67" s="1238"/>
    </row>
    <row r="68" spans="1:20" x14ac:dyDescent="0.2">
      <c r="A68" s="1241" t="s">
        <v>28682</v>
      </c>
      <c r="B68" s="1246"/>
      <c r="C68" s="1243"/>
      <c r="D68" s="1246"/>
      <c r="E68" s="1244"/>
      <c r="F68" s="1244"/>
      <c r="G68" s="1244"/>
      <c r="H68" s="1245"/>
      <c r="I68" s="1244"/>
      <c r="J68" s="1244"/>
      <c r="K68" s="1244"/>
      <c r="L68" s="1244"/>
      <c r="M68" s="1244"/>
      <c r="N68" s="1245"/>
      <c r="O68" s="1244"/>
      <c r="P68" s="1244"/>
      <c r="Q68" s="1243"/>
      <c r="R68" s="1238"/>
    </row>
    <row r="69" spans="1:20" x14ac:dyDescent="0.2">
      <c r="A69" s="1241" t="s">
        <v>28091</v>
      </c>
      <c r="B69" s="1246"/>
      <c r="C69" s="1243"/>
      <c r="D69" s="1246"/>
      <c r="E69" s="1244"/>
      <c r="F69" s="1244"/>
      <c r="G69" s="1244"/>
      <c r="H69" s="1245"/>
      <c r="I69" s="1244"/>
      <c r="J69" s="1244"/>
      <c r="K69" s="1244"/>
      <c r="L69" s="1244"/>
      <c r="M69" s="1244"/>
      <c r="N69" s="1245"/>
      <c r="O69" s="1244"/>
      <c r="P69" s="1244"/>
      <c r="Q69" s="1243"/>
      <c r="R69" s="1238"/>
    </row>
    <row r="70" spans="1:20" x14ac:dyDescent="0.2">
      <c r="A70" s="1241" t="s">
        <v>28681</v>
      </c>
      <c r="B70" s="1246"/>
      <c r="C70" s="1243"/>
      <c r="D70" s="1246"/>
      <c r="E70" s="1244"/>
      <c r="F70" s="1244"/>
      <c r="G70" s="1244"/>
      <c r="H70" s="1245"/>
      <c r="I70" s="1244"/>
      <c r="J70" s="1244"/>
      <c r="K70" s="1244"/>
      <c r="L70" s="1244"/>
      <c r="M70" s="1244"/>
      <c r="N70" s="1244"/>
      <c r="O70" s="1244"/>
      <c r="P70" s="1244"/>
      <c r="Q70" s="1243"/>
      <c r="R70" s="1238"/>
    </row>
    <row r="71" spans="1:20" x14ac:dyDescent="0.2">
      <c r="A71" s="1241" t="s">
        <v>28680</v>
      </c>
      <c r="B71" s="1246"/>
      <c r="C71" s="1243"/>
      <c r="D71" s="1246"/>
      <c r="E71" s="1244"/>
      <c r="F71" s="1244"/>
      <c r="G71" s="1244"/>
      <c r="H71" s="1245"/>
      <c r="I71" s="1244"/>
      <c r="J71" s="1244"/>
      <c r="K71" s="1244"/>
      <c r="L71" s="1244"/>
      <c r="M71" s="1244"/>
      <c r="N71" s="1244"/>
      <c r="O71" s="1244"/>
      <c r="P71" s="1244"/>
      <c r="Q71" s="1243"/>
      <c r="R71" s="1238"/>
    </row>
    <row r="72" spans="1:20" x14ac:dyDescent="0.2">
      <c r="A72" s="1241" t="s">
        <v>28679</v>
      </c>
      <c r="B72" s="1246"/>
      <c r="C72" s="1243"/>
      <c r="D72" s="1246"/>
      <c r="E72" s="1244"/>
      <c r="F72" s="1244"/>
      <c r="G72" s="1244"/>
      <c r="H72" s="1245"/>
      <c r="I72" s="1244"/>
      <c r="J72" s="1244"/>
      <c r="K72" s="1244"/>
      <c r="L72" s="1244"/>
      <c r="M72" s="1244"/>
      <c r="N72" s="1244"/>
      <c r="O72" s="1244"/>
      <c r="P72" s="1244"/>
      <c r="Q72" s="1243"/>
      <c r="R72" s="1238"/>
    </row>
    <row r="73" spans="1:20" ht="12" thickBot="1" x14ac:dyDescent="0.25">
      <c r="A73" s="1242"/>
      <c r="B73" s="1242"/>
      <c r="D73" s="1241"/>
      <c r="E73" s="1239"/>
      <c r="F73" s="1239"/>
      <c r="G73" s="1239"/>
      <c r="H73" s="1240"/>
      <c r="I73" s="1240"/>
      <c r="J73" s="1239"/>
      <c r="K73" s="1239"/>
      <c r="L73" s="1239"/>
      <c r="M73" s="1239"/>
      <c r="N73" s="1239"/>
      <c r="O73" s="1239"/>
      <c r="P73" s="1239"/>
      <c r="R73" s="1238"/>
    </row>
    <row r="74" spans="1:20" s="1290" customFormat="1" ht="18.75" customHeight="1" thickBot="1" x14ac:dyDescent="0.25">
      <c r="A74" s="1293" t="s">
        <v>4</v>
      </c>
      <c r="B74" s="1292">
        <f t="shared" ref="B74:Q74" si="8">B56+B58+B60+B63+B65</f>
        <v>5953388753</v>
      </c>
      <c r="C74" s="1292">
        <f t="shared" si="8"/>
        <v>43239370</v>
      </c>
      <c r="D74" s="1292">
        <f t="shared" si="8"/>
        <v>32708732</v>
      </c>
      <c r="E74" s="1292">
        <f t="shared" si="8"/>
        <v>796956608</v>
      </c>
      <c r="F74" s="1292">
        <f t="shared" si="8"/>
        <v>19460</v>
      </c>
      <c r="G74" s="1292">
        <f t="shared" si="8"/>
        <v>15794406</v>
      </c>
      <c r="H74" s="1292">
        <f t="shared" si="8"/>
        <v>6842107329</v>
      </c>
      <c r="I74" s="1292">
        <f t="shared" si="8"/>
        <v>1991182371</v>
      </c>
      <c r="J74" s="1292">
        <f t="shared" si="8"/>
        <v>1858000000</v>
      </c>
      <c r="K74" s="1292">
        <f t="shared" si="8"/>
        <v>0</v>
      </c>
      <c r="L74" s="1292">
        <f t="shared" si="8"/>
        <v>97342916</v>
      </c>
      <c r="M74" s="1292">
        <f t="shared" si="8"/>
        <v>341495679</v>
      </c>
      <c r="N74" s="1292">
        <f t="shared" si="8"/>
        <v>4288020966</v>
      </c>
      <c r="O74" s="1292">
        <f t="shared" si="8"/>
        <v>14334406844</v>
      </c>
      <c r="P74" s="1292">
        <f t="shared" si="8"/>
        <v>14334406844</v>
      </c>
      <c r="Q74" s="1292">
        <f t="shared" si="8"/>
        <v>25464535139</v>
      </c>
      <c r="R74" s="1291">
        <f>Q74/$Q$74</f>
        <v>1</v>
      </c>
    </row>
    <row r="77" spans="1:20" s="1257" customFormat="1" ht="12.75" x14ac:dyDescent="0.2">
      <c r="A77" s="1285" t="s">
        <v>28538</v>
      </c>
      <c r="B77" s="1285"/>
      <c r="C77" s="1285"/>
      <c r="D77" s="1285"/>
      <c r="E77" s="1285"/>
      <c r="F77" s="1285"/>
      <c r="G77" s="1285"/>
      <c r="H77" s="1286"/>
      <c r="I77" s="1286"/>
      <c r="J77" s="1286"/>
      <c r="K77" s="1287"/>
      <c r="L77" s="1285"/>
      <c r="M77" s="1285"/>
      <c r="N77" s="1285"/>
      <c r="O77" s="1286"/>
      <c r="P77" s="1286"/>
      <c r="Q77" s="1285"/>
      <c r="R77" s="1284"/>
      <c r="S77" s="1283"/>
      <c r="T77" s="1282"/>
    </row>
    <row r="78" spans="1:20" s="1257" customFormat="1" ht="12.75" x14ac:dyDescent="0.2">
      <c r="A78" s="1285" t="s">
        <v>28537</v>
      </c>
      <c r="B78" s="1285"/>
      <c r="C78" s="1285"/>
      <c r="D78" s="1285"/>
      <c r="E78" s="1285"/>
      <c r="F78" s="1285"/>
      <c r="G78" s="1285"/>
      <c r="H78" s="1286"/>
      <c r="I78" s="1286"/>
      <c r="J78" s="1286"/>
      <c r="K78" s="1287"/>
      <c r="L78" s="1285"/>
      <c r="M78" s="1285"/>
      <c r="N78" s="1285"/>
      <c r="O78" s="1286"/>
      <c r="P78" s="1286"/>
      <c r="Q78" s="1285"/>
      <c r="R78" s="1284"/>
      <c r="S78" s="1283"/>
      <c r="T78" s="1282"/>
    </row>
    <row r="79" spans="1:20" s="1257" customFormat="1" ht="12" x14ac:dyDescent="0.2">
      <c r="H79" s="1265"/>
      <c r="I79" s="1265"/>
      <c r="J79" s="1265"/>
      <c r="K79" s="1266"/>
      <c r="O79" s="1265"/>
      <c r="P79" s="1265"/>
      <c r="R79" s="1264"/>
      <c r="S79" s="1263"/>
      <c r="T79" s="1262"/>
    </row>
    <row r="80" spans="1:20" s="1257" customFormat="1" ht="15.75" x14ac:dyDescent="0.25">
      <c r="B80" s="1279"/>
      <c r="C80" s="1279"/>
      <c r="D80" s="1279"/>
      <c r="E80" s="1279"/>
      <c r="F80" s="1279"/>
      <c r="G80" s="1279"/>
      <c r="H80" s="1280"/>
      <c r="I80" s="1280"/>
      <c r="J80" s="1280"/>
      <c r="K80" s="1281"/>
      <c r="L80" s="1279"/>
      <c r="M80" s="1279"/>
      <c r="N80" s="1279"/>
      <c r="O80" s="1280"/>
      <c r="P80" s="1280"/>
      <c r="Q80" s="1279"/>
      <c r="R80" s="1278"/>
      <c r="S80" s="1277"/>
      <c r="T80" s="1276"/>
    </row>
    <row r="81" spans="1:20" s="1257" customFormat="1" ht="15.75" x14ac:dyDescent="0.25">
      <c r="B81" s="1279"/>
      <c r="C81" s="1279"/>
      <c r="D81" s="1279"/>
      <c r="E81" s="1279"/>
      <c r="F81" s="1279"/>
      <c r="G81" s="1279"/>
      <c r="H81" s="1280"/>
      <c r="I81" s="1280"/>
      <c r="J81" s="1280"/>
      <c r="K81" s="1281"/>
      <c r="L81" s="1279"/>
      <c r="M81" s="1279"/>
      <c r="N81" s="1279"/>
      <c r="O81" s="1280"/>
      <c r="P81" s="1280"/>
      <c r="Q81" s="1279"/>
      <c r="R81" s="1278"/>
      <c r="S81" s="1277"/>
      <c r="T81" s="1276"/>
    </row>
    <row r="82" spans="1:20" s="1257" customFormat="1" ht="15.75" x14ac:dyDescent="0.25">
      <c r="A82" s="1616" t="s">
        <v>28708</v>
      </c>
      <c r="B82" s="1616"/>
      <c r="C82" s="1616"/>
      <c r="D82" s="1616"/>
      <c r="E82" s="1616"/>
      <c r="F82" s="1616"/>
      <c r="G82" s="1616"/>
      <c r="H82" s="1616"/>
      <c r="I82" s="1616"/>
      <c r="J82" s="1616"/>
      <c r="K82" s="1616"/>
      <c r="L82" s="1616"/>
      <c r="M82" s="1616"/>
      <c r="N82" s="1616"/>
      <c r="O82" s="1616"/>
      <c r="P82" s="1616"/>
      <c r="Q82" s="1616"/>
      <c r="R82" s="1616"/>
      <c r="S82" s="1274"/>
      <c r="T82" s="1275"/>
    </row>
    <row r="83" spans="1:20" s="1257" customFormat="1" ht="15.75" x14ac:dyDescent="0.25">
      <c r="A83" s="1616" t="s">
        <v>28677</v>
      </c>
      <c r="B83" s="1616"/>
      <c r="C83" s="1616"/>
      <c r="D83" s="1616"/>
      <c r="E83" s="1616"/>
      <c r="F83" s="1616"/>
      <c r="G83" s="1616"/>
      <c r="H83" s="1616"/>
      <c r="I83" s="1616"/>
      <c r="J83" s="1616"/>
      <c r="K83" s="1616"/>
      <c r="L83" s="1616"/>
      <c r="M83" s="1616"/>
      <c r="N83" s="1616"/>
      <c r="O83" s="1616"/>
      <c r="P83" s="1616"/>
      <c r="Q83" s="1616"/>
      <c r="R83" s="1616"/>
      <c r="S83" s="1274"/>
      <c r="T83" s="1274"/>
    </row>
    <row r="84" spans="1:20" s="1257" customFormat="1" ht="15.75" x14ac:dyDescent="0.25">
      <c r="A84" s="1616" t="s">
        <v>28707</v>
      </c>
      <c r="B84" s="1616"/>
      <c r="C84" s="1616"/>
      <c r="D84" s="1616"/>
      <c r="E84" s="1616"/>
      <c r="F84" s="1616"/>
      <c r="G84" s="1616"/>
      <c r="H84" s="1616"/>
      <c r="I84" s="1616"/>
      <c r="J84" s="1616"/>
      <c r="K84" s="1616"/>
      <c r="L84" s="1616"/>
      <c r="M84" s="1616"/>
      <c r="N84" s="1616"/>
      <c r="O84" s="1616"/>
      <c r="P84" s="1616"/>
      <c r="Q84" s="1616"/>
      <c r="R84" s="1616"/>
      <c r="S84" s="1274"/>
      <c r="T84" s="1274"/>
    </row>
    <row r="85" spans="1:20" s="1257" customFormat="1" ht="15.75" x14ac:dyDescent="0.25">
      <c r="A85" s="1616" t="s">
        <v>28706</v>
      </c>
      <c r="B85" s="1616"/>
      <c r="C85" s="1616"/>
      <c r="D85" s="1616"/>
      <c r="E85" s="1616"/>
      <c r="F85" s="1616"/>
      <c r="G85" s="1616"/>
      <c r="H85" s="1616"/>
      <c r="I85" s="1616"/>
      <c r="J85" s="1616"/>
      <c r="K85" s="1616"/>
      <c r="L85" s="1616"/>
      <c r="M85" s="1616"/>
      <c r="N85" s="1616"/>
      <c r="O85" s="1616"/>
      <c r="P85" s="1616"/>
      <c r="Q85" s="1616"/>
      <c r="R85" s="1616"/>
      <c r="S85" s="1274"/>
      <c r="T85" s="1274"/>
    </row>
    <row r="86" spans="1:20" s="1257" customFormat="1" ht="12" x14ac:dyDescent="0.2">
      <c r="B86" s="1272"/>
      <c r="C86" s="1272"/>
      <c r="D86" s="1272"/>
      <c r="E86" s="1272"/>
      <c r="F86" s="1272"/>
      <c r="G86" s="1272"/>
      <c r="H86" s="1272"/>
      <c r="I86" s="1272"/>
      <c r="J86" s="1272"/>
      <c r="K86" s="1273"/>
      <c r="L86" s="1272"/>
      <c r="M86" s="1272"/>
      <c r="N86" s="1272"/>
      <c r="O86" s="1272"/>
      <c r="P86" s="1272"/>
      <c r="Q86" s="1272"/>
      <c r="R86" s="1271"/>
      <c r="S86" s="1270"/>
      <c r="T86" s="1269"/>
    </row>
    <row r="87" spans="1:20" s="1257" customFormat="1" ht="12" x14ac:dyDescent="0.2">
      <c r="B87" s="1272"/>
      <c r="C87" s="1272"/>
      <c r="D87" s="1272"/>
      <c r="E87" s="1272"/>
      <c r="F87" s="1272"/>
      <c r="G87" s="1272"/>
      <c r="H87" s="1272"/>
      <c r="I87" s="1272"/>
      <c r="J87" s="1272"/>
      <c r="K87" s="1273"/>
      <c r="L87" s="1272"/>
      <c r="M87" s="1272"/>
      <c r="N87" s="1272"/>
      <c r="O87" s="1272"/>
      <c r="P87" s="1272"/>
      <c r="Q87" s="1272"/>
      <c r="R87" s="1271"/>
      <c r="S87" s="1270"/>
      <c r="T87" s="1269"/>
    </row>
    <row r="88" spans="1:20" s="1257" customFormat="1" ht="12" x14ac:dyDescent="0.2">
      <c r="B88" s="1272"/>
      <c r="C88" s="1272"/>
      <c r="D88" s="1272"/>
      <c r="E88" s="1272"/>
      <c r="F88" s="1272"/>
      <c r="G88" s="1272"/>
      <c r="H88" s="1272"/>
      <c r="I88" s="1272"/>
      <c r="J88" s="1272"/>
      <c r="K88" s="1273"/>
      <c r="L88" s="1272"/>
      <c r="M88" s="1272"/>
      <c r="N88" s="1272"/>
      <c r="O88" s="1272"/>
      <c r="P88" s="1272"/>
      <c r="Q88" s="1272"/>
      <c r="R88" s="1271"/>
      <c r="S88" s="1270"/>
      <c r="T88" s="1269"/>
    </row>
    <row r="89" spans="1:20" s="1257" customFormat="1" ht="12" x14ac:dyDescent="0.2">
      <c r="A89" s="1265" t="s">
        <v>7</v>
      </c>
      <c r="B89" s="1268" t="s">
        <v>42</v>
      </c>
      <c r="D89" s="1267"/>
      <c r="E89" s="1267"/>
      <c r="H89" s="1265"/>
      <c r="I89" s="1265"/>
      <c r="J89" s="1265"/>
      <c r="K89" s="1266"/>
      <c r="O89" s="1265"/>
      <c r="P89" s="1265"/>
      <c r="R89" s="1264"/>
      <c r="S89" s="1263"/>
      <c r="T89" s="1262"/>
    </row>
    <row r="90" spans="1:20" s="1257" customFormat="1" ht="12.75" thickBot="1" x14ac:dyDescent="0.25">
      <c r="A90" s="1229" t="s">
        <v>5</v>
      </c>
      <c r="B90" s="1229" t="s">
        <v>1860</v>
      </c>
      <c r="D90" s="1229"/>
      <c r="E90" s="1229"/>
      <c r="F90" s="1229"/>
      <c r="G90" s="1229"/>
      <c r="H90" s="1229"/>
      <c r="I90" s="1229"/>
      <c r="J90" s="1229"/>
      <c r="K90" s="1261"/>
      <c r="L90" s="1229"/>
      <c r="M90" s="1229"/>
      <c r="N90" s="1229"/>
      <c r="O90" s="1229"/>
      <c r="P90" s="1229"/>
      <c r="Q90" s="1229"/>
      <c r="R90" s="1260"/>
      <c r="S90" s="1259"/>
      <c r="T90" s="1258"/>
    </row>
    <row r="91" spans="1:20" s="1256" customFormat="1" ht="19.5" customHeight="1" thickBot="1" x14ac:dyDescent="0.25">
      <c r="A91" s="1617" t="s">
        <v>0</v>
      </c>
      <c r="B91" s="1617" t="s">
        <v>28705</v>
      </c>
      <c r="C91" s="1619"/>
      <c r="D91" s="1619"/>
      <c r="E91" s="1619"/>
      <c r="F91" s="1619"/>
      <c r="G91" s="1619"/>
      <c r="H91" s="1620"/>
      <c r="I91" s="1621" t="s">
        <v>28704</v>
      </c>
      <c r="J91" s="1619"/>
      <c r="K91" s="1619"/>
      <c r="L91" s="1619"/>
      <c r="M91" s="1619"/>
      <c r="N91" s="1620"/>
      <c r="O91" s="1621" t="s">
        <v>28703</v>
      </c>
      <c r="P91" s="1620"/>
      <c r="Q91" s="1621" t="s">
        <v>4</v>
      </c>
      <c r="R91" s="1620"/>
    </row>
    <row r="92" spans="1:20" s="1251" customFormat="1" ht="90.75" customHeight="1" thickBot="1" x14ac:dyDescent="0.25">
      <c r="A92" s="1618"/>
      <c r="B92" s="1253" t="s">
        <v>28697</v>
      </c>
      <c r="C92" s="1254" t="s">
        <v>28702</v>
      </c>
      <c r="D92" s="1253" t="s">
        <v>28701</v>
      </c>
      <c r="E92" s="1253" t="s">
        <v>28700</v>
      </c>
      <c r="F92" s="1253" t="s">
        <v>28699</v>
      </c>
      <c r="G92" s="1255" t="s">
        <v>28695</v>
      </c>
      <c r="H92" s="1255" t="s">
        <v>28698</v>
      </c>
      <c r="I92" s="1255" t="s">
        <v>28697</v>
      </c>
      <c r="J92" s="1253" t="s">
        <v>28696</v>
      </c>
      <c r="K92" s="1255" t="s">
        <v>28695</v>
      </c>
      <c r="L92" s="1255" t="s">
        <v>28694</v>
      </c>
      <c r="M92" s="1255" t="s">
        <v>28693</v>
      </c>
      <c r="N92" s="1255" t="s">
        <v>28692</v>
      </c>
      <c r="O92" s="1255" t="s">
        <v>28691</v>
      </c>
      <c r="P92" s="1254" t="s">
        <v>28690</v>
      </c>
      <c r="Q92" s="1253" t="s">
        <v>28689</v>
      </c>
      <c r="R92" s="1252" t="s">
        <v>28688</v>
      </c>
    </row>
    <row r="93" spans="1:20" x14ac:dyDescent="0.2">
      <c r="A93" s="1241"/>
      <c r="B93" s="1246"/>
      <c r="C93" s="1243"/>
      <c r="D93" s="1246"/>
      <c r="E93" s="1244"/>
      <c r="F93" s="1244"/>
      <c r="G93" s="1244"/>
      <c r="H93" s="1244"/>
      <c r="I93" s="1244"/>
      <c r="J93" s="1244"/>
      <c r="K93" s="1244"/>
      <c r="L93" s="1244"/>
      <c r="M93" s="1244"/>
      <c r="N93" s="1244"/>
      <c r="O93" s="1244"/>
      <c r="P93" s="1244"/>
      <c r="Q93" s="1243"/>
      <c r="R93" s="1250"/>
    </row>
    <row r="94" spans="1:20" x14ac:dyDescent="0.2">
      <c r="A94" s="1241" t="s">
        <v>28192</v>
      </c>
      <c r="B94" s="1246"/>
      <c r="C94" s="1243">
        <v>4689678</v>
      </c>
      <c r="D94" s="1246"/>
      <c r="E94" s="1244">
        <v>168886</v>
      </c>
      <c r="F94" s="1244"/>
      <c r="G94" s="1244"/>
      <c r="H94" s="1245">
        <f>SUM(B94:G94)</f>
        <v>4858564</v>
      </c>
      <c r="I94" s="1245"/>
      <c r="J94" s="1244"/>
      <c r="K94" s="1244"/>
      <c r="L94" s="1244"/>
      <c r="M94" s="1244"/>
      <c r="N94" s="1245">
        <f>SUM(I94:M94)</f>
        <v>0</v>
      </c>
      <c r="O94" s="1244"/>
      <c r="P94" s="1245">
        <f>O94</f>
        <v>0</v>
      </c>
      <c r="Q94" s="1248">
        <f>H94+N94+P94</f>
        <v>4858564</v>
      </c>
      <c r="R94" s="1247">
        <f>Q94/$Q$112</f>
        <v>2.2110967442408185E-2</v>
      </c>
    </row>
    <row r="95" spans="1:20" x14ac:dyDescent="0.2">
      <c r="A95" s="1241"/>
      <c r="B95" s="1246"/>
      <c r="C95" s="1243"/>
      <c r="D95" s="1246"/>
      <c r="E95" s="1244"/>
      <c r="F95" s="1244"/>
      <c r="G95" s="1244"/>
      <c r="H95" s="1245"/>
      <c r="I95" s="1245"/>
      <c r="J95" s="1244"/>
      <c r="K95" s="1244"/>
      <c r="L95" s="1244"/>
      <c r="M95" s="1244"/>
      <c r="N95" s="1245"/>
      <c r="O95" s="1244"/>
      <c r="P95" s="1245"/>
      <c r="Q95" s="1248"/>
      <c r="R95" s="1247"/>
    </row>
    <row r="96" spans="1:20" x14ac:dyDescent="0.2">
      <c r="A96" s="1241" t="s">
        <v>28687</v>
      </c>
      <c r="B96" s="1246"/>
      <c r="C96" s="1243">
        <v>31556234</v>
      </c>
      <c r="D96" s="1246"/>
      <c r="E96" s="1244">
        <v>84612885</v>
      </c>
      <c r="F96" s="1244">
        <v>72925</v>
      </c>
      <c r="G96" s="1244"/>
      <c r="H96" s="1245">
        <f>SUM(B96:G96)</f>
        <v>116242044</v>
      </c>
      <c r="I96" s="1245"/>
      <c r="J96" s="1244"/>
      <c r="K96" s="1244"/>
      <c r="L96" s="1244">
        <v>2418000</v>
      </c>
      <c r="M96" s="1244"/>
      <c r="N96" s="1245">
        <f>SUM(I96:M96)</f>
        <v>2418000</v>
      </c>
      <c r="O96" s="1244"/>
      <c r="P96" s="1245">
        <f>O96</f>
        <v>0</v>
      </c>
      <c r="Q96" s="1248">
        <f>H96+N96+P96</f>
        <v>118660044</v>
      </c>
      <c r="R96" s="1247">
        <f>Q96/$Q$112</f>
        <v>0.54001313342763879</v>
      </c>
    </row>
    <row r="97" spans="1:18" x14ac:dyDescent="0.2">
      <c r="A97" s="1241"/>
      <c r="B97" s="1246"/>
      <c r="C97" s="1243"/>
      <c r="D97" s="1246"/>
      <c r="E97" s="1244"/>
      <c r="F97" s="1244"/>
      <c r="G97" s="1244"/>
      <c r="H97" s="1245"/>
      <c r="I97" s="1245"/>
      <c r="J97" s="1244"/>
      <c r="K97" s="1244"/>
      <c r="L97" s="1244"/>
      <c r="M97" s="1244"/>
      <c r="N97" s="1245"/>
      <c r="O97" s="1244"/>
      <c r="P97" s="1245"/>
      <c r="Q97" s="1248"/>
      <c r="R97" s="1247"/>
    </row>
    <row r="98" spans="1:18" x14ac:dyDescent="0.2">
      <c r="A98" s="1241" t="s">
        <v>28686</v>
      </c>
      <c r="B98" s="1246"/>
      <c r="C98" s="1243"/>
      <c r="D98" s="1246"/>
      <c r="E98" s="1244"/>
      <c r="F98" s="1244"/>
      <c r="G98" s="1244"/>
      <c r="H98" s="1245">
        <f>SUM(B98:G98)</f>
        <v>0</v>
      </c>
      <c r="I98" s="1245"/>
      <c r="J98" s="1244"/>
      <c r="K98" s="1244"/>
      <c r="L98" s="1244"/>
      <c r="M98" s="1244"/>
      <c r="N98" s="1245">
        <f>SUM(I98:M98)</f>
        <v>0</v>
      </c>
      <c r="O98" s="1244"/>
      <c r="P98" s="1245">
        <f>O98</f>
        <v>0</v>
      </c>
      <c r="Q98" s="1248">
        <f>H98+N98+P98</f>
        <v>0</v>
      </c>
      <c r="R98" s="1247">
        <f>Q98/$Q$112</f>
        <v>0</v>
      </c>
    </row>
    <row r="99" spans="1:18" x14ac:dyDescent="0.2">
      <c r="A99" s="1241" t="s">
        <v>28685</v>
      </c>
      <c r="B99" s="1246"/>
      <c r="C99" s="1243"/>
      <c r="D99" s="1246"/>
      <c r="E99" s="1244"/>
      <c r="F99" s="1244"/>
      <c r="G99" s="1244"/>
      <c r="H99" s="1245"/>
      <c r="I99" s="1245"/>
      <c r="J99" s="1244"/>
      <c r="K99" s="1244"/>
      <c r="L99" s="1244"/>
      <c r="M99" s="1244"/>
      <c r="N99" s="1245"/>
      <c r="O99" s="1244"/>
      <c r="P99" s="1245"/>
      <c r="Q99" s="1248"/>
      <c r="R99" s="1247"/>
    </row>
    <row r="100" spans="1:18" x14ac:dyDescent="0.2">
      <c r="A100" s="1249"/>
      <c r="B100" s="1246"/>
      <c r="C100" s="1243"/>
      <c r="D100" s="1246"/>
      <c r="E100" s="1244"/>
      <c r="F100" s="1244"/>
      <c r="G100" s="1244"/>
      <c r="H100" s="1245"/>
      <c r="I100" s="1245"/>
      <c r="J100" s="1244"/>
      <c r="K100" s="1244"/>
      <c r="L100" s="1244"/>
      <c r="M100" s="1244"/>
      <c r="N100" s="1245"/>
      <c r="O100" s="1244"/>
      <c r="P100" s="1245"/>
      <c r="Q100" s="1248"/>
      <c r="R100" s="1247"/>
    </row>
    <row r="101" spans="1:18" x14ac:dyDescent="0.2">
      <c r="A101" s="1241" t="s">
        <v>28195</v>
      </c>
      <c r="B101" s="1246"/>
      <c r="C101" s="1243"/>
      <c r="D101" s="1246"/>
      <c r="E101" s="1244"/>
      <c r="F101" s="1244"/>
      <c r="G101" s="1244"/>
      <c r="H101" s="1245">
        <f>SUM(B101:G101)</f>
        <v>0</v>
      </c>
      <c r="I101" s="1245"/>
      <c r="J101" s="1244"/>
      <c r="K101" s="1244">
        <v>96216870</v>
      </c>
      <c r="L101" s="1244"/>
      <c r="M101" s="1244"/>
      <c r="N101" s="1245">
        <f>SUM(I101:M101)</f>
        <v>96216870</v>
      </c>
      <c r="O101" s="1244"/>
      <c r="P101" s="1245">
        <f>O101</f>
        <v>0</v>
      </c>
      <c r="Q101" s="1248">
        <f>H101+N101+P101</f>
        <v>96216870</v>
      </c>
      <c r="R101" s="1247">
        <f>Q101/$Q$112</f>
        <v>0.43787589912995295</v>
      </c>
    </row>
    <row r="102" spans="1:18" x14ac:dyDescent="0.2">
      <c r="A102" s="1241"/>
      <c r="B102" s="1246"/>
      <c r="C102" s="1243"/>
      <c r="D102" s="1246"/>
      <c r="E102" s="1244"/>
      <c r="F102" s="1244"/>
      <c r="G102" s="1244"/>
      <c r="H102" s="1245"/>
      <c r="I102" s="1245"/>
      <c r="J102" s="1244"/>
      <c r="K102" s="1244"/>
      <c r="L102" s="1244"/>
      <c r="M102" s="1244"/>
      <c r="N102" s="1245"/>
      <c r="O102" s="1244"/>
      <c r="P102" s="1245"/>
      <c r="Q102" s="1248"/>
      <c r="R102" s="1247"/>
    </row>
    <row r="103" spans="1:18" x14ac:dyDescent="0.2">
      <c r="A103" s="1241" t="s">
        <v>28684</v>
      </c>
      <c r="B103" s="1246">
        <f t="shared" ref="B103:G103" si="9">SUM(B105:B110)</f>
        <v>0</v>
      </c>
      <c r="C103" s="1243">
        <f t="shared" si="9"/>
        <v>0</v>
      </c>
      <c r="D103" s="1246">
        <f t="shared" si="9"/>
        <v>0</v>
      </c>
      <c r="E103" s="1244">
        <f t="shared" si="9"/>
        <v>0</v>
      </c>
      <c r="F103" s="1244">
        <f t="shared" si="9"/>
        <v>0</v>
      </c>
      <c r="G103" s="1244">
        <f t="shared" si="9"/>
        <v>0</v>
      </c>
      <c r="H103" s="1245">
        <f>SUM(B103:G103)</f>
        <v>0</v>
      </c>
      <c r="I103" s="1245"/>
      <c r="J103" s="1244">
        <f>SUM(J105:J110)</f>
        <v>0</v>
      </c>
      <c r="K103" s="1244">
        <f>SUM(K105:K110)</f>
        <v>0</v>
      </c>
      <c r="L103" s="1244">
        <f>SUM(L105:L110)</f>
        <v>0</v>
      </c>
      <c r="M103" s="1244">
        <f>SUM(M105:M110)</f>
        <v>0</v>
      </c>
      <c r="N103" s="1245">
        <f>SUM(I103:M103)</f>
        <v>0</v>
      </c>
      <c r="O103" s="1244">
        <f>SUM(O105:O110)</f>
        <v>0</v>
      </c>
      <c r="P103" s="1245">
        <f>O103</f>
        <v>0</v>
      </c>
      <c r="Q103" s="1248">
        <f>H103+N103+P103</f>
        <v>0</v>
      </c>
      <c r="R103" s="1247">
        <f>Q103/$Q$112</f>
        <v>0</v>
      </c>
    </row>
    <row r="104" spans="1:18" x14ac:dyDescent="0.2">
      <c r="A104" s="1241"/>
      <c r="B104" s="1246"/>
      <c r="C104" s="1243"/>
      <c r="D104" s="1246"/>
      <c r="E104" s="1244"/>
      <c r="F104" s="1244"/>
      <c r="G104" s="1244"/>
      <c r="H104" s="1245"/>
      <c r="I104" s="1245"/>
      <c r="J104" s="1244"/>
      <c r="K104" s="1244"/>
      <c r="L104" s="1244"/>
      <c r="M104" s="1244"/>
      <c r="N104" s="1245"/>
      <c r="O104" s="1244"/>
      <c r="P104" s="1245"/>
      <c r="Q104" s="1248"/>
      <c r="R104" s="1247"/>
    </row>
    <row r="105" spans="1:18" x14ac:dyDescent="0.2">
      <c r="A105" s="1241" t="s">
        <v>28683</v>
      </c>
      <c r="B105" s="1246"/>
      <c r="C105" s="1243"/>
      <c r="D105" s="1246"/>
      <c r="E105" s="1244"/>
      <c r="F105" s="1244"/>
      <c r="G105" s="1244"/>
      <c r="H105" s="1245"/>
      <c r="I105" s="1245"/>
      <c r="J105" s="1244"/>
      <c r="K105" s="1244"/>
      <c r="L105" s="1244"/>
      <c r="M105" s="1244"/>
      <c r="N105" s="1245"/>
      <c r="O105" s="1244"/>
      <c r="P105" s="1244"/>
      <c r="Q105" s="1243"/>
      <c r="R105" s="1238"/>
    </row>
    <row r="106" spans="1:18" x14ac:dyDescent="0.2">
      <c r="A106" s="1241" t="s">
        <v>28682</v>
      </c>
      <c r="B106" s="1246"/>
      <c r="C106" s="1243"/>
      <c r="D106" s="1246"/>
      <c r="E106" s="1244"/>
      <c r="F106" s="1244"/>
      <c r="G106" s="1244"/>
      <c r="H106" s="1245"/>
      <c r="I106" s="1245"/>
      <c r="J106" s="1244"/>
      <c r="K106" s="1244"/>
      <c r="L106" s="1244"/>
      <c r="M106" s="1244"/>
      <c r="N106" s="1245"/>
      <c r="O106" s="1244"/>
      <c r="P106" s="1244"/>
      <c r="Q106" s="1243"/>
      <c r="R106" s="1238"/>
    </row>
    <row r="107" spans="1:18" x14ac:dyDescent="0.2">
      <c r="A107" s="1241" t="s">
        <v>28091</v>
      </c>
      <c r="B107" s="1246"/>
      <c r="C107" s="1243"/>
      <c r="D107" s="1246"/>
      <c r="E107" s="1244"/>
      <c r="F107" s="1244"/>
      <c r="G107" s="1244"/>
      <c r="H107" s="1245"/>
      <c r="I107" s="1245"/>
      <c r="J107" s="1244"/>
      <c r="K107" s="1244"/>
      <c r="L107" s="1244"/>
      <c r="M107" s="1244"/>
      <c r="N107" s="1245"/>
      <c r="O107" s="1244"/>
      <c r="P107" s="1244"/>
      <c r="Q107" s="1243"/>
      <c r="R107" s="1238"/>
    </row>
    <row r="108" spans="1:18" x14ac:dyDescent="0.2">
      <c r="A108" s="1241" t="s">
        <v>28681</v>
      </c>
      <c r="B108" s="1246"/>
      <c r="C108" s="1243"/>
      <c r="D108" s="1246"/>
      <c r="E108" s="1244"/>
      <c r="F108" s="1244"/>
      <c r="G108" s="1244"/>
      <c r="H108" s="1245"/>
      <c r="I108" s="1245"/>
      <c r="J108" s="1244"/>
      <c r="K108" s="1244"/>
      <c r="L108" s="1244"/>
      <c r="M108" s="1244"/>
      <c r="N108" s="1244"/>
      <c r="O108" s="1244"/>
      <c r="P108" s="1244"/>
      <c r="Q108" s="1243"/>
      <c r="R108" s="1238"/>
    </row>
    <row r="109" spans="1:18" x14ac:dyDescent="0.2">
      <c r="A109" s="1241" t="s">
        <v>28680</v>
      </c>
      <c r="B109" s="1246"/>
      <c r="C109" s="1243"/>
      <c r="D109" s="1246"/>
      <c r="E109" s="1244"/>
      <c r="F109" s="1244"/>
      <c r="G109" s="1244"/>
      <c r="H109" s="1245"/>
      <c r="I109" s="1245"/>
      <c r="J109" s="1244"/>
      <c r="K109" s="1244"/>
      <c r="L109" s="1244"/>
      <c r="M109" s="1244"/>
      <c r="N109" s="1244"/>
      <c r="O109" s="1244"/>
      <c r="P109" s="1244"/>
      <c r="Q109" s="1243"/>
      <c r="R109" s="1238"/>
    </row>
    <row r="110" spans="1:18" x14ac:dyDescent="0.2">
      <c r="A110" s="1241" t="s">
        <v>28679</v>
      </c>
      <c r="B110" s="1246"/>
      <c r="C110" s="1243"/>
      <c r="D110" s="1246"/>
      <c r="E110" s="1244"/>
      <c r="F110" s="1244"/>
      <c r="G110" s="1244"/>
      <c r="H110" s="1245"/>
      <c r="I110" s="1245"/>
      <c r="J110" s="1244"/>
      <c r="K110" s="1244"/>
      <c r="L110" s="1244"/>
      <c r="M110" s="1244"/>
      <c r="N110" s="1244"/>
      <c r="O110" s="1244"/>
      <c r="P110" s="1244"/>
      <c r="Q110" s="1243"/>
      <c r="R110" s="1238"/>
    </row>
    <row r="111" spans="1:18" ht="12" thickBot="1" x14ac:dyDescent="0.25">
      <c r="A111" s="1242"/>
      <c r="B111" s="1242"/>
      <c r="D111" s="1241"/>
      <c r="E111" s="1239"/>
      <c r="F111" s="1239"/>
      <c r="G111" s="1239"/>
      <c r="H111" s="1240"/>
      <c r="I111" s="1240"/>
      <c r="J111" s="1239"/>
      <c r="K111" s="1239"/>
      <c r="L111" s="1239"/>
      <c r="M111" s="1239"/>
      <c r="N111" s="1239"/>
      <c r="O111" s="1239"/>
      <c r="P111" s="1239"/>
      <c r="R111" s="1238"/>
    </row>
    <row r="112" spans="1:18" s="1243" customFormat="1" ht="12" thickBot="1" x14ac:dyDescent="0.25">
      <c r="A112" s="1289" t="s">
        <v>4</v>
      </c>
      <c r="B112" s="1236">
        <f t="shared" ref="B112:Q112" si="10">B94+B96+B98+B101+B103</f>
        <v>0</v>
      </c>
      <c r="C112" s="1236">
        <f t="shared" si="10"/>
        <v>36245912</v>
      </c>
      <c r="D112" s="1236">
        <f t="shared" si="10"/>
        <v>0</v>
      </c>
      <c r="E112" s="1236">
        <f t="shared" si="10"/>
        <v>84781771</v>
      </c>
      <c r="F112" s="1236">
        <f t="shared" si="10"/>
        <v>72925</v>
      </c>
      <c r="G112" s="1236">
        <f t="shared" si="10"/>
        <v>0</v>
      </c>
      <c r="H112" s="1236">
        <f t="shared" si="10"/>
        <v>121100608</v>
      </c>
      <c r="I112" s="1236">
        <f t="shared" si="10"/>
        <v>0</v>
      </c>
      <c r="J112" s="1236">
        <f t="shared" si="10"/>
        <v>0</v>
      </c>
      <c r="K112" s="1236">
        <f t="shared" si="10"/>
        <v>96216870</v>
      </c>
      <c r="L112" s="1236">
        <f t="shared" si="10"/>
        <v>2418000</v>
      </c>
      <c r="M112" s="1236">
        <f t="shared" si="10"/>
        <v>0</v>
      </c>
      <c r="N112" s="1236">
        <f t="shared" si="10"/>
        <v>98634870</v>
      </c>
      <c r="O112" s="1236">
        <f t="shared" si="10"/>
        <v>0</v>
      </c>
      <c r="P112" s="1236">
        <f t="shared" si="10"/>
        <v>0</v>
      </c>
      <c r="Q112" s="1236">
        <f t="shared" si="10"/>
        <v>219735478</v>
      </c>
      <c r="R112" s="1235">
        <f>Q112/$Q$112</f>
        <v>1</v>
      </c>
    </row>
    <row r="115" spans="1:20" s="1257" customFormat="1" ht="12.75" x14ac:dyDescent="0.2">
      <c r="A115" s="1285" t="s">
        <v>28538</v>
      </c>
      <c r="B115" s="1285"/>
      <c r="C115" s="1285"/>
      <c r="D115" s="1285"/>
      <c r="E115" s="1285"/>
      <c r="F115" s="1285"/>
      <c r="G115" s="1285"/>
      <c r="H115" s="1286"/>
      <c r="I115" s="1286"/>
      <c r="J115" s="1286"/>
      <c r="K115" s="1287"/>
      <c r="L115" s="1285"/>
      <c r="M115" s="1285"/>
      <c r="N115" s="1285"/>
      <c r="O115" s="1286"/>
      <c r="P115" s="1286"/>
      <c r="Q115" s="1285"/>
      <c r="R115" s="1284"/>
      <c r="S115" s="1283"/>
      <c r="T115" s="1282"/>
    </row>
    <row r="116" spans="1:20" s="1257" customFormat="1" ht="12.75" x14ac:dyDescent="0.2">
      <c r="A116" s="1285" t="s">
        <v>28537</v>
      </c>
      <c r="B116" s="1285"/>
      <c r="C116" s="1285"/>
      <c r="D116" s="1285"/>
      <c r="E116" s="1285"/>
      <c r="F116" s="1285"/>
      <c r="G116" s="1285"/>
      <c r="H116" s="1286"/>
      <c r="I116" s="1286"/>
      <c r="J116" s="1286"/>
      <c r="K116" s="1287"/>
      <c r="L116" s="1285"/>
      <c r="M116" s="1285"/>
      <c r="N116" s="1285"/>
      <c r="O116" s="1286"/>
      <c r="P116" s="1286"/>
      <c r="Q116" s="1285"/>
      <c r="R116" s="1284"/>
      <c r="S116" s="1283"/>
      <c r="T116" s="1282"/>
    </row>
    <row r="117" spans="1:20" s="1257" customFormat="1" ht="12" x14ac:dyDescent="0.2">
      <c r="H117" s="1265"/>
      <c r="I117" s="1265"/>
      <c r="J117" s="1265"/>
      <c r="K117" s="1266"/>
      <c r="O117" s="1265"/>
      <c r="P117" s="1265"/>
      <c r="R117" s="1264"/>
      <c r="S117" s="1263"/>
      <c r="T117" s="1262"/>
    </row>
    <row r="118" spans="1:20" s="1257" customFormat="1" ht="15.75" x14ac:dyDescent="0.25">
      <c r="B118" s="1279"/>
      <c r="C118" s="1279"/>
      <c r="D118" s="1279"/>
      <c r="E118" s="1279"/>
      <c r="F118" s="1279"/>
      <c r="G118" s="1279"/>
      <c r="H118" s="1280"/>
      <c r="I118" s="1280"/>
      <c r="J118" s="1280"/>
      <c r="K118" s="1281"/>
      <c r="L118" s="1279"/>
      <c r="M118" s="1279"/>
      <c r="N118" s="1279"/>
      <c r="O118" s="1280"/>
      <c r="P118" s="1280"/>
      <c r="Q118" s="1279"/>
      <c r="R118" s="1278"/>
      <c r="S118" s="1277"/>
      <c r="T118" s="1276"/>
    </row>
    <row r="119" spans="1:20" s="1257" customFormat="1" ht="15.75" x14ac:dyDescent="0.25">
      <c r="B119" s="1279"/>
      <c r="C119" s="1279"/>
      <c r="D119" s="1279"/>
      <c r="E119" s="1279"/>
      <c r="F119" s="1279"/>
      <c r="G119" s="1279"/>
      <c r="H119" s="1280"/>
      <c r="I119" s="1280"/>
      <c r="J119" s="1280"/>
      <c r="K119" s="1281"/>
      <c r="L119" s="1279"/>
      <c r="M119" s="1279"/>
      <c r="N119" s="1279"/>
      <c r="O119" s="1280"/>
      <c r="P119" s="1280"/>
      <c r="Q119" s="1279"/>
      <c r="R119" s="1278"/>
      <c r="S119" s="1277"/>
      <c r="T119" s="1276"/>
    </row>
    <row r="120" spans="1:20" s="1257" customFormat="1" ht="15.75" x14ac:dyDescent="0.25">
      <c r="A120" s="1616" t="s">
        <v>28708</v>
      </c>
      <c r="B120" s="1616"/>
      <c r="C120" s="1616"/>
      <c r="D120" s="1616"/>
      <c r="E120" s="1616"/>
      <c r="F120" s="1616"/>
      <c r="G120" s="1616"/>
      <c r="H120" s="1616"/>
      <c r="I120" s="1616"/>
      <c r="J120" s="1616"/>
      <c r="K120" s="1616"/>
      <c r="L120" s="1616"/>
      <c r="M120" s="1616"/>
      <c r="N120" s="1616"/>
      <c r="O120" s="1616"/>
      <c r="P120" s="1616"/>
      <c r="Q120" s="1616"/>
      <c r="R120" s="1616"/>
      <c r="S120" s="1274"/>
      <c r="T120" s="1275"/>
    </row>
    <row r="121" spans="1:20" s="1257" customFormat="1" ht="15.75" x14ac:dyDescent="0.25">
      <c r="A121" s="1616" t="s">
        <v>28677</v>
      </c>
      <c r="B121" s="1616"/>
      <c r="C121" s="1616"/>
      <c r="D121" s="1616"/>
      <c r="E121" s="1616"/>
      <c r="F121" s="1616"/>
      <c r="G121" s="1616"/>
      <c r="H121" s="1616"/>
      <c r="I121" s="1616"/>
      <c r="J121" s="1616"/>
      <c r="K121" s="1616"/>
      <c r="L121" s="1616"/>
      <c r="M121" s="1616"/>
      <c r="N121" s="1616"/>
      <c r="O121" s="1616"/>
      <c r="P121" s="1616"/>
      <c r="Q121" s="1616"/>
      <c r="R121" s="1616"/>
      <c r="S121" s="1274"/>
      <c r="T121" s="1274"/>
    </row>
    <row r="122" spans="1:20" s="1257" customFormat="1" ht="15.75" x14ac:dyDescent="0.25">
      <c r="A122" s="1616" t="s">
        <v>28707</v>
      </c>
      <c r="B122" s="1616"/>
      <c r="C122" s="1616"/>
      <c r="D122" s="1616"/>
      <c r="E122" s="1616"/>
      <c r="F122" s="1616"/>
      <c r="G122" s="1616"/>
      <c r="H122" s="1616"/>
      <c r="I122" s="1616"/>
      <c r="J122" s="1616"/>
      <c r="K122" s="1616"/>
      <c r="L122" s="1616"/>
      <c r="M122" s="1616"/>
      <c r="N122" s="1616"/>
      <c r="O122" s="1616"/>
      <c r="P122" s="1616"/>
      <c r="Q122" s="1616"/>
      <c r="R122" s="1616"/>
      <c r="S122" s="1274"/>
      <c r="T122" s="1274"/>
    </row>
    <row r="123" spans="1:20" s="1257" customFormat="1" ht="15.75" x14ac:dyDescent="0.25">
      <c r="A123" s="1616" t="s">
        <v>28706</v>
      </c>
      <c r="B123" s="1616"/>
      <c r="C123" s="1616"/>
      <c r="D123" s="1616"/>
      <c r="E123" s="1616"/>
      <c r="F123" s="1616"/>
      <c r="G123" s="1616"/>
      <c r="H123" s="1616"/>
      <c r="I123" s="1616"/>
      <c r="J123" s="1616"/>
      <c r="K123" s="1616"/>
      <c r="L123" s="1616"/>
      <c r="M123" s="1616"/>
      <c r="N123" s="1616"/>
      <c r="O123" s="1616"/>
      <c r="P123" s="1616"/>
      <c r="Q123" s="1616"/>
      <c r="R123" s="1616"/>
      <c r="S123" s="1274"/>
      <c r="T123" s="1274"/>
    </row>
    <row r="124" spans="1:20" s="1257" customFormat="1" ht="12" x14ac:dyDescent="0.2">
      <c r="B124" s="1272"/>
      <c r="C124" s="1272"/>
      <c r="D124" s="1272"/>
      <c r="E124" s="1272"/>
      <c r="F124" s="1272"/>
      <c r="G124" s="1272"/>
      <c r="H124" s="1272"/>
      <c r="I124" s="1272"/>
      <c r="J124" s="1272"/>
      <c r="K124" s="1273"/>
      <c r="L124" s="1272"/>
      <c r="M124" s="1272"/>
      <c r="N124" s="1272"/>
      <c r="O124" s="1272"/>
      <c r="P124" s="1272"/>
      <c r="Q124" s="1272"/>
      <c r="R124" s="1271"/>
      <c r="S124" s="1270"/>
      <c r="T124" s="1269"/>
    </row>
    <row r="125" spans="1:20" s="1257" customFormat="1" ht="12" x14ac:dyDescent="0.2">
      <c r="B125" s="1272"/>
      <c r="C125" s="1272"/>
      <c r="D125" s="1272"/>
      <c r="E125" s="1272"/>
      <c r="F125" s="1272"/>
      <c r="G125" s="1272"/>
      <c r="H125" s="1272"/>
      <c r="I125" s="1272"/>
      <c r="J125" s="1272"/>
      <c r="K125" s="1273"/>
      <c r="L125" s="1272"/>
      <c r="M125" s="1272"/>
      <c r="N125" s="1272"/>
      <c r="O125" s="1272"/>
      <c r="P125" s="1272"/>
      <c r="Q125" s="1272"/>
      <c r="R125" s="1271"/>
      <c r="S125" s="1270"/>
      <c r="T125" s="1269"/>
    </row>
    <row r="126" spans="1:20" s="1257" customFormat="1" ht="12" x14ac:dyDescent="0.2">
      <c r="B126" s="1272"/>
      <c r="C126" s="1272"/>
      <c r="D126" s="1272"/>
      <c r="E126" s="1272"/>
      <c r="F126" s="1272"/>
      <c r="G126" s="1272"/>
      <c r="H126" s="1272"/>
      <c r="I126" s="1272"/>
      <c r="J126" s="1272"/>
      <c r="K126" s="1273"/>
      <c r="L126" s="1272"/>
      <c r="M126" s="1272"/>
      <c r="N126" s="1272"/>
      <c r="O126" s="1272"/>
      <c r="P126" s="1272"/>
      <c r="Q126" s="1272"/>
      <c r="R126" s="1271"/>
      <c r="S126" s="1270"/>
      <c r="T126" s="1269"/>
    </row>
    <row r="127" spans="1:20" s="1257" customFormat="1" ht="12" x14ac:dyDescent="0.2">
      <c r="A127" s="1265" t="s">
        <v>7</v>
      </c>
      <c r="B127" s="1268" t="s">
        <v>28550</v>
      </c>
      <c r="D127" s="1267"/>
      <c r="E127" s="1267"/>
      <c r="H127" s="1265"/>
      <c r="I127" s="1265"/>
      <c r="J127" s="1265"/>
      <c r="K127" s="1266"/>
      <c r="O127" s="1265"/>
      <c r="P127" s="1265"/>
      <c r="R127" s="1264"/>
      <c r="S127" s="1263"/>
      <c r="T127" s="1262"/>
    </row>
    <row r="128" spans="1:20" s="1257" customFormat="1" ht="12.75" thickBot="1" x14ac:dyDescent="0.25">
      <c r="A128" s="1229" t="s">
        <v>5</v>
      </c>
      <c r="B128" s="1229" t="s">
        <v>1860</v>
      </c>
      <c r="D128" s="1229"/>
      <c r="E128" s="1229"/>
      <c r="F128" s="1229"/>
      <c r="G128" s="1229"/>
      <c r="H128" s="1229"/>
      <c r="I128" s="1229"/>
      <c r="J128" s="1229"/>
      <c r="K128" s="1261"/>
      <c r="L128" s="1229"/>
      <c r="M128" s="1229"/>
      <c r="N128" s="1229"/>
      <c r="O128" s="1229"/>
      <c r="P128" s="1229"/>
      <c r="Q128" s="1229"/>
      <c r="R128" s="1260"/>
      <c r="S128" s="1259"/>
      <c r="T128" s="1258"/>
    </row>
    <row r="129" spans="1:18" s="1256" customFormat="1" ht="19.5" customHeight="1" thickBot="1" x14ac:dyDescent="0.25">
      <c r="A129" s="1617" t="s">
        <v>0</v>
      </c>
      <c r="B129" s="1617" t="s">
        <v>28705</v>
      </c>
      <c r="C129" s="1619"/>
      <c r="D129" s="1619"/>
      <c r="E129" s="1619"/>
      <c r="F129" s="1619"/>
      <c r="G129" s="1619"/>
      <c r="H129" s="1620"/>
      <c r="I129" s="1621" t="s">
        <v>28704</v>
      </c>
      <c r="J129" s="1619"/>
      <c r="K129" s="1619"/>
      <c r="L129" s="1619"/>
      <c r="M129" s="1619"/>
      <c r="N129" s="1620"/>
      <c r="O129" s="1621" t="s">
        <v>28703</v>
      </c>
      <c r="P129" s="1620"/>
      <c r="Q129" s="1621" t="s">
        <v>4</v>
      </c>
      <c r="R129" s="1620"/>
    </row>
    <row r="130" spans="1:18" s="1251" customFormat="1" ht="90.75" customHeight="1" thickBot="1" x14ac:dyDescent="0.25">
      <c r="A130" s="1618"/>
      <c r="B130" s="1253" t="s">
        <v>28697</v>
      </c>
      <c r="C130" s="1254" t="s">
        <v>28702</v>
      </c>
      <c r="D130" s="1253" t="s">
        <v>28701</v>
      </c>
      <c r="E130" s="1253" t="s">
        <v>28700</v>
      </c>
      <c r="F130" s="1253" t="s">
        <v>28699</v>
      </c>
      <c r="G130" s="1255" t="s">
        <v>28695</v>
      </c>
      <c r="H130" s="1255" t="s">
        <v>28698</v>
      </c>
      <c r="I130" s="1255" t="s">
        <v>28697</v>
      </c>
      <c r="J130" s="1253" t="s">
        <v>28696</v>
      </c>
      <c r="K130" s="1255" t="s">
        <v>28695</v>
      </c>
      <c r="L130" s="1255" t="s">
        <v>28694</v>
      </c>
      <c r="M130" s="1255" t="s">
        <v>28693</v>
      </c>
      <c r="N130" s="1255" t="s">
        <v>28692</v>
      </c>
      <c r="O130" s="1255" t="s">
        <v>28691</v>
      </c>
      <c r="P130" s="1254" t="s">
        <v>28690</v>
      </c>
      <c r="Q130" s="1253" t="s">
        <v>28689</v>
      </c>
      <c r="R130" s="1252" t="s">
        <v>28688</v>
      </c>
    </row>
    <row r="131" spans="1:18" x14ac:dyDescent="0.2">
      <c r="A131" s="1241"/>
      <c r="B131" s="1246"/>
      <c r="C131" s="1243"/>
      <c r="D131" s="1246"/>
      <c r="E131" s="1244"/>
      <c r="F131" s="1244"/>
      <c r="G131" s="1244"/>
      <c r="H131" s="1244"/>
      <c r="I131" s="1244"/>
      <c r="J131" s="1244"/>
      <c r="K131" s="1244"/>
      <c r="L131" s="1244"/>
      <c r="M131" s="1244"/>
      <c r="N131" s="1244"/>
      <c r="O131" s="1244"/>
      <c r="P131" s="1244"/>
      <c r="Q131" s="1243"/>
      <c r="R131" s="1250"/>
    </row>
    <row r="132" spans="1:18" x14ac:dyDescent="0.2">
      <c r="A132" s="1241" t="s">
        <v>28192</v>
      </c>
      <c r="B132" s="1246"/>
      <c r="C132" s="1243"/>
      <c r="D132" s="1246"/>
      <c r="E132" s="1244"/>
      <c r="F132" s="1244"/>
      <c r="G132" s="1244"/>
      <c r="H132" s="1245">
        <f>SUM(B132:G132)</f>
        <v>0</v>
      </c>
      <c r="I132" s="1245"/>
      <c r="J132" s="1244"/>
      <c r="K132" s="1244"/>
      <c r="L132" s="1244"/>
      <c r="M132" s="1244"/>
      <c r="N132" s="1245">
        <f>SUM(I132:M132)</f>
        <v>0</v>
      </c>
      <c r="O132" s="1244"/>
      <c r="P132" s="1245">
        <f>O132</f>
        <v>0</v>
      </c>
      <c r="Q132" s="1248">
        <f>H132+N132+P132</f>
        <v>0</v>
      </c>
      <c r="R132" s="1247">
        <f>Q132/$Q$150</f>
        <v>0</v>
      </c>
    </row>
    <row r="133" spans="1:18" x14ac:dyDescent="0.2">
      <c r="A133" s="1241"/>
      <c r="B133" s="1246"/>
      <c r="C133" s="1243"/>
      <c r="D133" s="1246"/>
      <c r="E133" s="1244"/>
      <c r="F133" s="1244"/>
      <c r="G133" s="1244"/>
      <c r="H133" s="1245"/>
      <c r="I133" s="1245"/>
      <c r="J133" s="1244"/>
      <c r="K133" s="1244"/>
      <c r="L133" s="1244"/>
      <c r="M133" s="1244"/>
      <c r="N133" s="1245"/>
      <c r="O133" s="1244"/>
      <c r="P133" s="1245"/>
      <c r="Q133" s="1248"/>
      <c r="R133" s="1247"/>
    </row>
    <row r="134" spans="1:18" x14ac:dyDescent="0.2">
      <c r="A134" s="1241" t="s">
        <v>28687</v>
      </c>
      <c r="B134" s="1246"/>
      <c r="C134" s="1243">
        <v>1162565850</v>
      </c>
      <c r="D134" s="1246">
        <v>69667984</v>
      </c>
      <c r="E134" s="1244">
        <v>636083833</v>
      </c>
      <c r="F134" s="1244">
        <v>210256</v>
      </c>
      <c r="G134" s="1244">
        <v>22755034</v>
      </c>
      <c r="H134" s="1245">
        <f>SUM(B134:G134)</f>
        <v>1891282957</v>
      </c>
      <c r="I134" s="1245"/>
      <c r="J134" s="1244"/>
      <c r="K134" s="1244"/>
      <c r="L134" s="1244">
        <v>169158496</v>
      </c>
      <c r="M134" s="1244"/>
      <c r="N134" s="1245">
        <f>SUM(I134:M134)</f>
        <v>169158496</v>
      </c>
      <c r="O134" s="1244">
        <v>22780243</v>
      </c>
      <c r="P134" s="1245">
        <f>O134</f>
        <v>22780243</v>
      </c>
      <c r="Q134" s="1248">
        <f>H134+N134+P134</f>
        <v>2083221696</v>
      </c>
      <c r="R134" s="1247">
        <f>Q134/$Q$150</f>
        <v>0.99325514404614235</v>
      </c>
    </row>
    <row r="135" spans="1:18" x14ac:dyDescent="0.2">
      <c r="A135" s="1241"/>
      <c r="B135" s="1246"/>
      <c r="C135" s="1243"/>
      <c r="D135" s="1246"/>
      <c r="E135" s="1244"/>
      <c r="F135" s="1244"/>
      <c r="G135" s="1244"/>
      <c r="H135" s="1245"/>
      <c r="I135" s="1245"/>
      <c r="J135" s="1244"/>
      <c r="K135" s="1244"/>
      <c r="L135" s="1244"/>
      <c r="M135" s="1244"/>
      <c r="N135" s="1245"/>
      <c r="O135" s="1244"/>
      <c r="P135" s="1245"/>
      <c r="Q135" s="1248"/>
      <c r="R135" s="1247"/>
    </row>
    <row r="136" spans="1:18" x14ac:dyDescent="0.2">
      <c r="A136" s="1241" t="s">
        <v>28686</v>
      </c>
      <c r="B136" s="1246"/>
      <c r="C136" s="1243"/>
      <c r="D136" s="1246"/>
      <c r="E136" s="1244"/>
      <c r="F136" s="1244"/>
      <c r="G136" s="1244"/>
      <c r="H136" s="1245">
        <f>SUM(B136:G136)</f>
        <v>0</v>
      </c>
      <c r="I136" s="1245"/>
      <c r="J136" s="1244"/>
      <c r="K136" s="1244"/>
      <c r="L136" s="1244">
        <v>14146446</v>
      </c>
      <c r="M136" s="1244"/>
      <c r="N136" s="1245">
        <f>SUM(I136:M136)</f>
        <v>14146446</v>
      </c>
      <c r="O136" s="1244"/>
      <c r="P136" s="1245">
        <f>O136</f>
        <v>0</v>
      </c>
      <c r="Q136" s="1248">
        <f>H136+N136+P136</f>
        <v>14146446</v>
      </c>
      <c r="R136" s="1247">
        <f>Q136/$Q$150</f>
        <v>6.7448559538576223E-3</v>
      </c>
    </row>
    <row r="137" spans="1:18" x14ac:dyDescent="0.2">
      <c r="A137" s="1241" t="s">
        <v>28685</v>
      </c>
      <c r="B137" s="1246"/>
      <c r="C137" s="1243"/>
      <c r="D137" s="1246"/>
      <c r="E137" s="1244"/>
      <c r="F137" s="1244"/>
      <c r="G137" s="1244"/>
      <c r="H137" s="1245"/>
      <c r="I137" s="1245"/>
      <c r="J137" s="1244"/>
      <c r="K137" s="1244"/>
      <c r="L137" s="1244"/>
      <c r="M137" s="1244"/>
      <c r="N137" s="1245"/>
      <c r="O137" s="1244"/>
      <c r="P137" s="1245"/>
      <c r="Q137" s="1248"/>
      <c r="R137" s="1247"/>
    </row>
    <row r="138" spans="1:18" x14ac:dyDescent="0.2">
      <c r="A138" s="1249"/>
      <c r="B138" s="1246"/>
      <c r="C138" s="1243"/>
      <c r="D138" s="1246"/>
      <c r="E138" s="1244"/>
      <c r="F138" s="1244"/>
      <c r="G138" s="1244"/>
      <c r="H138" s="1245"/>
      <c r="I138" s="1245"/>
      <c r="J138" s="1244"/>
      <c r="K138" s="1244"/>
      <c r="L138" s="1244"/>
      <c r="M138" s="1244"/>
      <c r="N138" s="1245"/>
      <c r="O138" s="1244"/>
      <c r="P138" s="1245"/>
      <c r="Q138" s="1248"/>
      <c r="R138" s="1247"/>
    </row>
    <row r="139" spans="1:18" x14ac:dyDescent="0.2">
      <c r="A139" s="1241" t="s">
        <v>28195</v>
      </c>
      <c r="B139" s="1246"/>
      <c r="C139" s="1243"/>
      <c r="D139" s="1246"/>
      <c r="E139" s="1244"/>
      <c r="F139" s="1244"/>
      <c r="G139" s="1244"/>
      <c r="H139" s="1245">
        <f>SUM(B139:G139)</f>
        <v>0</v>
      </c>
      <c r="I139" s="1245"/>
      <c r="J139" s="1244"/>
      <c r="K139" s="1244"/>
      <c r="L139" s="1244"/>
      <c r="M139" s="1244"/>
      <c r="N139" s="1245">
        <f>SUM(I139:M139)</f>
        <v>0</v>
      </c>
      <c r="O139" s="1244"/>
      <c r="P139" s="1245">
        <f>O139</f>
        <v>0</v>
      </c>
      <c r="Q139" s="1248">
        <f>H139+N139+P139</f>
        <v>0</v>
      </c>
      <c r="R139" s="1247">
        <f>Q139/$Q$150</f>
        <v>0</v>
      </c>
    </row>
    <row r="140" spans="1:18" x14ac:dyDescent="0.2">
      <c r="A140" s="1241"/>
      <c r="B140" s="1246"/>
      <c r="C140" s="1243"/>
      <c r="D140" s="1246"/>
      <c r="E140" s="1244"/>
      <c r="F140" s="1244"/>
      <c r="G140" s="1244"/>
      <c r="H140" s="1245"/>
      <c r="I140" s="1245"/>
      <c r="J140" s="1244"/>
      <c r="K140" s="1244"/>
      <c r="L140" s="1244"/>
      <c r="M140" s="1244"/>
      <c r="N140" s="1245"/>
      <c r="O140" s="1244"/>
      <c r="P140" s="1245"/>
      <c r="Q140" s="1248"/>
      <c r="R140" s="1247"/>
    </row>
    <row r="141" spans="1:18" x14ac:dyDescent="0.2">
      <c r="A141" s="1241" t="s">
        <v>28684</v>
      </c>
      <c r="B141" s="1246">
        <f t="shared" ref="B141:G141" si="11">SUM(B143:B148)</f>
        <v>0</v>
      </c>
      <c r="C141" s="1243">
        <f t="shared" si="11"/>
        <v>0</v>
      </c>
      <c r="D141" s="1246">
        <f t="shared" si="11"/>
        <v>0</v>
      </c>
      <c r="E141" s="1244">
        <f t="shared" si="11"/>
        <v>0</v>
      </c>
      <c r="F141" s="1244">
        <f t="shared" si="11"/>
        <v>0</v>
      </c>
      <c r="G141" s="1244">
        <f t="shared" si="11"/>
        <v>0</v>
      </c>
      <c r="H141" s="1245">
        <f>SUM(B141:G141)</f>
        <v>0</v>
      </c>
      <c r="I141" s="1245"/>
      <c r="J141" s="1244">
        <f>SUM(J143:J148)</f>
        <v>0</v>
      </c>
      <c r="K141" s="1244">
        <f>SUM(K143:K148)</f>
        <v>0</v>
      </c>
      <c r="L141" s="1244">
        <f>SUM(L143:L148)</f>
        <v>0</v>
      </c>
      <c r="M141" s="1244">
        <f>SUM(M143:M148)</f>
        <v>0</v>
      </c>
      <c r="N141" s="1245">
        <f>SUM(I141:M141)</f>
        <v>0</v>
      </c>
      <c r="O141" s="1244">
        <f>SUM(O143:O148)</f>
        <v>0</v>
      </c>
      <c r="P141" s="1245">
        <f>O141</f>
        <v>0</v>
      </c>
      <c r="Q141" s="1248">
        <f>H141+N141+P141</f>
        <v>0</v>
      </c>
      <c r="R141" s="1247">
        <f>Q141/$Q$150</f>
        <v>0</v>
      </c>
    </row>
    <row r="142" spans="1:18" x14ac:dyDescent="0.2">
      <c r="A142" s="1241"/>
      <c r="B142" s="1246"/>
      <c r="C142" s="1243"/>
      <c r="D142" s="1246"/>
      <c r="E142" s="1244"/>
      <c r="F142" s="1244"/>
      <c r="G142" s="1244"/>
      <c r="H142" s="1245"/>
      <c r="I142" s="1245"/>
      <c r="J142" s="1244"/>
      <c r="K142" s="1244"/>
      <c r="L142" s="1244"/>
      <c r="M142" s="1244"/>
      <c r="N142" s="1245"/>
      <c r="O142" s="1244"/>
      <c r="P142" s="1245"/>
      <c r="Q142" s="1248"/>
      <c r="R142" s="1247"/>
    </row>
    <row r="143" spans="1:18" x14ac:dyDescent="0.2">
      <c r="A143" s="1241" t="s">
        <v>28683</v>
      </c>
      <c r="B143" s="1246"/>
      <c r="C143" s="1243"/>
      <c r="D143" s="1246"/>
      <c r="E143" s="1244"/>
      <c r="F143" s="1244"/>
      <c r="G143" s="1244"/>
      <c r="H143" s="1245"/>
      <c r="I143" s="1245"/>
      <c r="J143" s="1244"/>
      <c r="K143" s="1244"/>
      <c r="L143" s="1244"/>
      <c r="M143" s="1244"/>
      <c r="N143" s="1245"/>
      <c r="O143" s="1244"/>
      <c r="P143" s="1244"/>
      <c r="Q143" s="1243"/>
      <c r="R143" s="1238"/>
    </row>
    <row r="144" spans="1:18" x14ac:dyDescent="0.2">
      <c r="A144" s="1241" t="s">
        <v>28682</v>
      </c>
      <c r="B144" s="1246"/>
      <c r="C144" s="1243"/>
      <c r="D144" s="1246"/>
      <c r="E144" s="1244"/>
      <c r="F144" s="1244"/>
      <c r="G144" s="1244"/>
      <c r="H144" s="1245"/>
      <c r="I144" s="1245"/>
      <c r="J144" s="1244"/>
      <c r="K144" s="1244"/>
      <c r="L144" s="1244"/>
      <c r="M144" s="1244"/>
      <c r="N144" s="1245"/>
      <c r="O144" s="1244"/>
      <c r="P144" s="1244"/>
      <c r="Q144" s="1243"/>
      <c r="R144" s="1238"/>
    </row>
    <row r="145" spans="1:20" x14ac:dyDescent="0.2">
      <c r="A145" s="1241" t="s">
        <v>28091</v>
      </c>
      <c r="B145" s="1246"/>
      <c r="C145" s="1243"/>
      <c r="D145" s="1246"/>
      <c r="E145" s="1244"/>
      <c r="F145" s="1244"/>
      <c r="G145" s="1244"/>
      <c r="H145" s="1245"/>
      <c r="I145" s="1245"/>
      <c r="J145" s="1244"/>
      <c r="K145" s="1244"/>
      <c r="L145" s="1244"/>
      <c r="M145" s="1244"/>
      <c r="N145" s="1245"/>
      <c r="O145" s="1244"/>
      <c r="P145" s="1244"/>
      <c r="Q145" s="1243"/>
      <c r="R145" s="1238"/>
    </row>
    <row r="146" spans="1:20" x14ac:dyDescent="0.2">
      <c r="A146" s="1241" t="s">
        <v>28681</v>
      </c>
      <c r="B146" s="1246"/>
      <c r="C146" s="1243"/>
      <c r="D146" s="1246"/>
      <c r="E146" s="1244"/>
      <c r="F146" s="1244"/>
      <c r="G146" s="1244"/>
      <c r="H146" s="1245"/>
      <c r="I146" s="1245"/>
      <c r="J146" s="1244"/>
      <c r="K146" s="1244"/>
      <c r="L146" s="1244"/>
      <c r="M146" s="1244"/>
      <c r="N146" s="1244"/>
      <c r="O146" s="1244"/>
      <c r="P146" s="1244"/>
      <c r="Q146" s="1243"/>
      <c r="R146" s="1238"/>
    </row>
    <row r="147" spans="1:20" x14ac:dyDescent="0.2">
      <c r="A147" s="1241" t="s">
        <v>28680</v>
      </c>
      <c r="B147" s="1246"/>
      <c r="C147" s="1243"/>
      <c r="D147" s="1246"/>
      <c r="E147" s="1244"/>
      <c r="F147" s="1244"/>
      <c r="G147" s="1244"/>
      <c r="H147" s="1245"/>
      <c r="I147" s="1245"/>
      <c r="J147" s="1244"/>
      <c r="K147" s="1244"/>
      <c r="L147" s="1244"/>
      <c r="M147" s="1244"/>
      <c r="N147" s="1244"/>
      <c r="O147" s="1244"/>
      <c r="P147" s="1244"/>
      <c r="Q147" s="1243"/>
      <c r="R147" s="1238"/>
    </row>
    <row r="148" spans="1:20" x14ac:dyDescent="0.2">
      <c r="A148" s="1241" t="s">
        <v>28679</v>
      </c>
      <c r="B148" s="1246"/>
      <c r="C148" s="1243"/>
      <c r="D148" s="1246"/>
      <c r="E148" s="1244"/>
      <c r="F148" s="1244"/>
      <c r="G148" s="1244"/>
      <c r="H148" s="1245"/>
      <c r="I148" s="1245"/>
      <c r="J148" s="1244"/>
      <c r="K148" s="1244"/>
      <c r="L148" s="1244"/>
      <c r="M148" s="1244"/>
      <c r="N148" s="1244"/>
      <c r="O148" s="1244"/>
      <c r="P148" s="1244"/>
      <c r="Q148" s="1243"/>
      <c r="R148" s="1238"/>
    </row>
    <row r="149" spans="1:20" ht="12" thickBot="1" x14ac:dyDescent="0.25">
      <c r="A149" s="1242"/>
      <c r="B149" s="1242"/>
      <c r="D149" s="1241"/>
      <c r="E149" s="1239"/>
      <c r="F149" s="1239"/>
      <c r="G149" s="1239"/>
      <c r="H149" s="1240"/>
      <c r="I149" s="1240"/>
      <c r="J149" s="1239"/>
      <c r="K149" s="1239"/>
      <c r="L149" s="1239"/>
      <c r="M149" s="1239"/>
      <c r="N149" s="1239"/>
      <c r="O149" s="1239"/>
      <c r="P149" s="1239"/>
      <c r="R149" s="1238"/>
    </row>
    <row r="150" spans="1:20" s="1243" customFormat="1" ht="12" thickBot="1" x14ac:dyDescent="0.25">
      <c r="A150" s="1289" t="s">
        <v>4</v>
      </c>
      <c r="B150" s="1236">
        <f t="shared" ref="B150:Q150" si="12">B132+B134+B136+B139+B141</f>
        <v>0</v>
      </c>
      <c r="C150" s="1236">
        <f t="shared" si="12"/>
        <v>1162565850</v>
      </c>
      <c r="D150" s="1236">
        <f t="shared" si="12"/>
        <v>69667984</v>
      </c>
      <c r="E150" s="1236">
        <f t="shared" si="12"/>
        <v>636083833</v>
      </c>
      <c r="F150" s="1236">
        <f t="shared" si="12"/>
        <v>210256</v>
      </c>
      <c r="G150" s="1236">
        <f t="shared" si="12"/>
        <v>22755034</v>
      </c>
      <c r="H150" s="1236">
        <f t="shared" si="12"/>
        <v>1891282957</v>
      </c>
      <c r="I150" s="1236">
        <f t="shared" si="12"/>
        <v>0</v>
      </c>
      <c r="J150" s="1236">
        <f t="shared" si="12"/>
        <v>0</v>
      </c>
      <c r="K150" s="1236">
        <f t="shared" si="12"/>
        <v>0</v>
      </c>
      <c r="L150" s="1236">
        <f t="shared" si="12"/>
        <v>183304942</v>
      </c>
      <c r="M150" s="1236">
        <f t="shared" si="12"/>
        <v>0</v>
      </c>
      <c r="N150" s="1236">
        <f t="shared" si="12"/>
        <v>183304942</v>
      </c>
      <c r="O150" s="1236">
        <f t="shared" si="12"/>
        <v>22780243</v>
      </c>
      <c r="P150" s="1236">
        <f t="shared" si="12"/>
        <v>22780243</v>
      </c>
      <c r="Q150" s="1236">
        <f t="shared" si="12"/>
        <v>2097368142</v>
      </c>
      <c r="R150" s="1235">
        <f>Q150/$Q$150</f>
        <v>1</v>
      </c>
    </row>
    <row r="153" spans="1:20" s="1257" customFormat="1" ht="12.75" x14ac:dyDescent="0.2">
      <c r="A153" s="1285" t="s">
        <v>28538</v>
      </c>
      <c r="B153" s="1285"/>
      <c r="C153" s="1285"/>
      <c r="D153" s="1285"/>
      <c r="E153" s="1285"/>
      <c r="F153" s="1285"/>
      <c r="G153" s="1285"/>
      <c r="H153" s="1286"/>
      <c r="I153" s="1286"/>
      <c r="J153" s="1286"/>
      <c r="K153" s="1287"/>
      <c r="L153" s="1285"/>
      <c r="M153" s="1285"/>
      <c r="N153" s="1285"/>
      <c r="O153" s="1286"/>
      <c r="P153" s="1286"/>
      <c r="Q153" s="1285"/>
      <c r="R153" s="1284"/>
      <c r="S153" s="1283"/>
      <c r="T153" s="1282"/>
    </row>
    <row r="154" spans="1:20" s="1257" customFormat="1" ht="12.75" x14ac:dyDescent="0.2">
      <c r="A154" s="1285" t="s">
        <v>28537</v>
      </c>
      <c r="B154" s="1285"/>
      <c r="C154" s="1285"/>
      <c r="D154" s="1285"/>
      <c r="E154" s="1285"/>
      <c r="F154" s="1285"/>
      <c r="G154" s="1285"/>
      <c r="H154" s="1286"/>
      <c r="I154" s="1286"/>
      <c r="J154" s="1286"/>
      <c r="K154" s="1287"/>
      <c r="L154" s="1285"/>
      <c r="M154" s="1285"/>
      <c r="N154" s="1285"/>
      <c r="O154" s="1286"/>
      <c r="P154" s="1286"/>
      <c r="Q154" s="1285"/>
      <c r="R154" s="1284"/>
      <c r="S154" s="1283"/>
      <c r="T154" s="1282"/>
    </row>
    <row r="155" spans="1:20" s="1257" customFormat="1" ht="12" x14ac:dyDescent="0.2">
      <c r="H155" s="1265"/>
      <c r="I155" s="1265"/>
      <c r="J155" s="1265"/>
      <c r="K155" s="1266"/>
      <c r="O155" s="1265"/>
      <c r="P155" s="1265"/>
      <c r="R155" s="1264"/>
      <c r="S155" s="1263"/>
      <c r="T155" s="1262"/>
    </row>
    <row r="156" spans="1:20" s="1257" customFormat="1" ht="15.75" x14ac:dyDescent="0.25">
      <c r="B156" s="1279"/>
      <c r="C156" s="1279"/>
      <c r="D156" s="1279"/>
      <c r="E156" s="1279"/>
      <c r="F156" s="1279"/>
      <c r="G156" s="1279"/>
      <c r="H156" s="1280"/>
      <c r="I156" s="1280"/>
      <c r="J156" s="1280"/>
      <c r="K156" s="1281"/>
      <c r="L156" s="1279"/>
      <c r="M156" s="1279"/>
      <c r="N156" s="1279"/>
      <c r="O156" s="1280"/>
      <c r="P156" s="1280"/>
      <c r="Q156" s="1279"/>
      <c r="R156" s="1278"/>
      <c r="S156" s="1277"/>
      <c r="T156" s="1276"/>
    </row>
    <row r="157" spans="1:20" s="1257" customFormat="1" ht="15.75" x14ac:dyDescent="0.25">
      <c r="B157" s="1279"/>
      <c r="C157" s="1279"/>
      <c r="D157" s="1279"/>
      <c r="E157" s="1279"/>
      <c r="F157" s="1279"/>
      <c r="G157" s="1279"/>
      <c r="H157" s="1280"/>
      <c r="I157" s="1280"/>
      <c r="J157" s="1280"/>
      <c r="K157" s="1281"/>
      <c r="L157" s="1279"/>
      <c r="M157" s="1279"/>
      <c r="N157" s="1279"/>
      <c r="O157" s="1280"/>
      <c r="P157" s="1280"/>
      <c r="Q157" s="1279"/>
      <c r="R157" s="1278"/>
      <c r="S157" s="1277"/>
      <c r="T157" s="1276"/>
    </row>
    <row r="158" spans="1:20" s="1257" customFormat="1" ht="15.75" x14ac:dyDescent="0.25">
      <c r="A158" s="1616" t="s">
        <v>28708</v>
      </c>
      <c r="B158" s="1616"/>
      <c r="C158" s="1616"/>
      <c r="D158" s="1616"/>
      <c r="E158" s="1616"/>
      <c r="F158" s="1616"/>
      <c r="G158" s="1616"/>
      <c r="H158" s="1616"/>
      <c r="I158" s="1616"/>
      <c r="J158" s="1616"/>
      <c r="K158" s="1616"/>
      <c r="L158" s="1616"/>
      <c r="M158" s="1616"/>
      <c r="N158" s="1616"/>
      <c r="O158" s="1616"/>
      <c r="P158" s="1616"/>
      <c r="Q158" s="1616"/>
      <c r="R158" s="1616"/>
      <c r="S158" s="1274"/>
      <c r="T158" s="1275"/>
    </row>
    <row r="159" spans="1:20" s="1257" customFormat="1" ht="15.75" x14ac:dyDescent="0.25">
      <c r="A159" s="1616" t="s">
        <v>28677</v>
      </c>
      <c r="B159" s="1616"/>
      <c r="C159" s="1616"/>
      <c r="D159" s="1616"/>
      <c r="E159" s="1616"/>
      <c r="F159" s="1616"/>
      <c r="G159" s="1616"/>
      <c r="H159" s="1616"/>
      <c r="I159" s="1616"/>
      <c r="J159" s="1616"/>
      <c r="K159" s="1616"/>
      <c r="L159" s="1616"/>
      <c r="M159" s="1616"/>
      <c r="N159" s="1616"/>
      <c r="O159" s="1616"/>
      <c r="P159" s="1616"/>
      <c r="Q159" s="1616"/>
      <c r="R159" s="1616"/>
      <c r="S159" s="1274"/>
      <c r="T159" s="1274"/>
    </row>
    <row r="160" spans="1:20" s="1257" customFormat="1" ht="15.75" x14ac:dyDescent="0.25">
      <c r="A160" s="1616" t="s">
        <v>28707</v>
      </c>
      <c r="B160" s="1616"/>
      <c r="C160" s="1616"/>
      <c r="D160" s="1616"/>
      <c r="E160" s="1616"/>
      <c r="F160" s="1616"/>
      <c r="G160" s="1616"/>
      <c r="H160" s="1616"/>
      <c r="I160" s="1616"/>
      <c r="J160" s="1616"/>
      <c r="K160" s="1616"/>
      <c r="L160" s="1616"/>
      <c r="M160" s="1616"/>
      <c r="N160" s="1616"/>
      <c r="O160" s="1616"/>
      <c r="P160" s="1616"/>
      <c r="Q160" s="1616"/>
      <c r="R160" s="1616"/>
      <c r="S160" s="1274"/>
      <c r="T160" s="1274"/>
    </row>
    <row r="161" spans="1:20" s="1257" customFormat="1" ht="15.75" x14ac:dyDescent="0.25">
      <c r="A161" s="1616" t="s">
        <v>28706</v>
      </c>
      <c r="B161" s="1616"/>
      <c r="C161" s="1616"/>
      <c r="D161" s="1616"/>
      <c r="E161" s="1616"/>
      <c r="F161" s="1616"/>
      <c r="G161" s="1616"/>
      <c r="H161" s="1616"/>
      <c r="I161" s="1616"/>
      <c r="J161" s="1616"/>
      <c r="K161" s="1616"/>
      <c r="L161" s="1616"/>
      <c r="M161" s="1616"/>
      <c r="N161" s="1616"/>
      <c r="O161" s="1616"/>
      <c r="P161" s="1616"/>
      <c r="Q161" s="1616"/>
      <c r="R161" s="1616"/>
      <c r="S161" s="1274"/>
      <c r="T161" s="1274"/>
    </row>
    <row r="162" spans="1:20" s="1257" customFormat="1" ht="12" x14ac:dyDescent="0.2">
      <c r="B162" s="1272"/>
      <c r="C162" s="1272"/>
      <c r="D162" s="1272"/>
      <c r="E162" s="1272"/>
      <c r="F162" s="1272"/>
      <c r="G162" s="1272"/>
      <c r="H162" s="1272"/>
      <c r="I162" s="1272"/>
      <c r="J162" s="1272"/>
      <c r="K162" s="1273"/>
      <c r="L162" s="1272"/>
      <c r="M162" s="1272"/>
      <c r="N162" s="1272"/>
      <c r="O162" s="1272"/>
      <c r="P162" s="1272"/>
      <c r="Q162" s="1272"/>
      <c r="R162" s="1271"/>
      <c r="S162" s="1270"/>
      <c r="T162" s="1269"/>
    </row>
    <row r="163" spans="1:20" s="1257" customFormat="1" ht="12" x14ac:dyDescent="0.2">
      <c r="B163" s="1272"/>
      <c r="C163" s="1272"/>
      <c r="D163" s="1272"/>
      <c r="E163" s="1272"/>
      <c r="F163" s="1272"/>
      <c r="G163" s="1272"/>
      <c r="H163" s="1272"/>
      <c r="I163" s="1272"/>
      <c r="J163" s="1272"/>
      <c r="K163" s="1273"/>
      <c r="L163" s="1272"/>
      <c r="M163" s="1272"/>
      <c r="N163" s="1272"/>
      <c r="O163" s="1272"/>
      <c r="P163" s="1272"/>
      <c r="Q163" s="1272"/>
      <c r="R163" s="1271"/>
      <c r="S163" s="1270"/>
      <c r="T163" s="1269"/>
    </row>
    <row r="164" spans="1:20" s="1257" customFormat="1" ht="12" x14ac:dyDescent="0.2">
      <c r="B164" s="1272"/>
      <c r="C164" s="1272"/>
      <c r="D164" s="1272"/>
      <c r="E164" s="1272"/>
      <c r="F164" s="1272"/>
      <c r="G164" s="1272"/>
      <c r="H164" s="1272"/>
      <c r="I164" s="1272"/>
      <c r="J164" s="1272"/>
      <c r="K164" s="1273"/>
      <c r="L164" s="1272"/>
      <c r="M164" s="1272"/>
      <c r="N164" s="1272"/>
      <c r="O164" s="1272"/>
      <c r="P164" s="1272"/>
      <c r="Q164" s="1272"/>
      <c r="R164" s="1271"/>
      <c r="S164" s="1270"/>
      <c r="T164" s="1269"/>
    </row>
    <row r="165" spans="1:20" s="1257" customFormat="1" ht="12" x14ac:dyDescent="0.2">
      <c r="A165" s="1265" t="s">
        <v>7</v>
      </c>
      <c r="B165" s="1268" t="s">
        <v>153</v>
      </c>
      <c r="D165" s="1267"/>
      <c r="E165" s="1267"/>
      <c r="H165" s="1265"/>
      <c r="I165" s="1265"/>
      <c r="J165" s="1265"/>
      <c r="K165" s="1266"/>
      <c r="O165" s="1265"/>
      <c r="P165" s="1265"/>
      <c r="R165" s="1264"/>
      <c r="S165" s="1263"/>
      <c r="T165" s="1262"/>
    </row>
    <row r="166" spans="1:20" s="1257" customFormat="1" ht="12.75" thickBot="1" x14ac:dyDescent="0.25">
      <c r="A166" s="1229" t="s">
        <v>5</v>
      </c>
      <c r="B166" s="1229" t="s">
        <v>1860</v>
      </c>
      <c r="D166" s="1229"/>
      <c r="E166" s="1229"/>
      <c r="F166" s="1229"/>
      <c r="G166" s="1229"/>
      <c r="H166" s="1229"/>
      <c r="I166" s="1229"/>
      <c r="J166" s="1229"/>
      <c r="K166" s="1261"/>
      <c r="L166" s="1229"/>
      <c r="M166" s="1229"/>
      <c r="N166" s="1229"/>
      <c r="O166" s="1229"/>
      <c r="P166" s="1229"/>
      <c r="Q166" s="1229"/>
      <c r="R166" s="1260"/>
      <c r="S166" s="1259"/>
      <c r="T166" s="1258"/>
    </row>
    <row r="167" spans="1:20" s="1256" customFormat="1" ht="19.5" customHeight="1" thickBot="1" x14ac:dyDescent="0.25">
      <c r="A167" s="1617" t="s">
        <v>0</v>
      </c>
      <c r="B167" s="1617" t="s">
        <v>28705</v>
      </c>
      <c r="C167" s="1619"/>
      <c r="D167" s="1619"/>
      <c r="E167" s="1619"/>
      <c r="F167" s="1619"/>
      <c r="G167" s="1619"/>
      <c r="H167" s="1620"/>
      <c r="I167" s="1621" t="s">
        <v>28704</v>
      </c>
      <c r="J167" s="1619"/>
      <c r="K167" s="1619"/>
      <c r="L167" s="1619"/>
      <c r="M167" s="1619"/>
      <c r="N167" s="1620"/>
      <c r="O167" s="1621" t="s">
        <v>28703</v>
      </c>
      <c r="P167" s="1620"/>
      <c r="Q167" s="1621" t="s">
        <v>4</v>
      </c>
      <c r="R167" s="1620"/>
    </row>
    <row r="168" spans="1:20" s="1251" customFormat="1" ht="90.75" customHeight="1" thickBot="1" x14ac:dyDescent="0.25">
      <c r="A168" s="1618"/>
      <c r="B168" s="1253" t="s">
        <v>28697</v>
      </c>
      <c r="C168" s="1254" t="s">
        <v>28702</v>
      </c>
      <c r="D168" s="1253" t="s">
        <v>28701</v>
      </c>
      <c r="E168" s="1253" t="s">
        <v>28700</v>
      </c>
      <c r="F168" s="1253" t="s">
        <v>28699</v>
      </c>
      <c r="G168" s="1255" t="s">
        <v>28695</v>
      </c>
      <c r="H168" s="1255" t="s">
        <v>28698</v>
      </c>
      <c r="I168" s="1255" t="s">
        <v>28697</v>
      </c>
      <c r="J168" s="1253" t="s">
        <v>28696</v>
      </c>
      <c r="K168" s="1255" t="s">
        <v>28695</v>
      </c>
      <c r="L168" s="1255" t="s">
        <v>28694</v>
      </c>
      <c r="M168" s="1255" t="s">
        <v>28693</v>
      </c>
      <c r="N168" s="1255" t="s">
        <v>28692</v>
      </c>
      <c r="O168" s="1255" t="s">
        <v>28691</v>
      </c>
      <c r="P168" s="1254" t="s">
        <v>28690</v>
      </c>
      <c r="Q168" s="1253" t="s">
        <v>28689</v>
      </c>
      <c r="R168" s="1252" t="s">
        <v>28688</v>
      </c>
    </row>
    <row r="169" spans="1:20" x14ac:dyDescent="0.2">
      <c r="A169" s="1241"/>
      <c r="B169" s="1246"/>
      <c r="C169" s="1243"/>
      <c r="D169" s="1246"/>
      <c r="E169" s="1244"/>
      <c r="F169" s="1244"/>
      <c r="G169" s="1244"/>
      <c r="H169" s="1244"/>
      <c r="I169" s="1244"/>
      <c r="J169" s="1244"/>
      <c r="K169" s="1244"/>
      <c r="L169" s="1244"/>
      <c r="M169" s="1244"/>
      <c r="N169" s="1244"/>
      <c r="O169" s="1244"/>
      <c r="P169" s="1244"/>
      <c r="Q169" s="1243"/>
      <c r="R169" s="1250"/>
    </row>
    <row r="170" spans="1:20" x14ac:dyDescent="0.2">
      <c r="A170" s="1241" t="s">
        <v>28192</v>
      </c>
      <c r="B170" s="1246"/>
      <c r="C170" s="1243"/>
      <c r="D170" s="1246"/>
      <c r="E170" s="1244"/>
      <c r="F170" s="1244"/>
      <c r="G170" s="1244"/>
      <c r="H170" s="1245">
        <f>SUM(B170:G170)</f>
        <v>0</v>
      </c>
      <c r="I170" s="1245"/>
      <c r="J170" s="1244"/>
      <c r="K170" s="1244"/>
      <c r="L170" s="1244"/>
      <c r="M170" s="1244"/>
      <c r="N170" s="1245">
        <f>SUM(J170:M170)</f>
        <v>0</v>
      </c>
      <c r="O170" s="1244"/>
      <c r="P170" s="1245">
        <f>O170</f>
        <v>0</v>
      </c>
      <c r="Q170" s="1248">
        <f>H170+N170+P170</f>
        <v>0</v>
      </c>
      <c r="R170" s="1247">
        <f>Q170/$Q$188</f>
        <v>0</v>
      </c>
    </row>
    <row r="171" spans="1:20" x14ac:dyDescent="0.2">
      <c r="A171" s="1241"/>
      <c r="B171" s="1246"/>
      <c r="C171" s="1243"/>
      <c r="D171" s="1246"/>
      <c r="E171" s="1244"/>
      <c r="F171" s="1244"/>
      <c r="G171" s="1244"/>
      <c r="H171" s="1245"/>
      <c r="I171" s="1245"/>
      <c r="J171" s="1244"/>
      <c r="K171" s="1244"/>
      <c r="L171" s="1244"/>
      <c r="M171" s="1244"/>
      <c r="N171" s="1245"/>
      <c r="O171" s="1244"/>
      <c r="P171" s="1245"/>
      <c r="Q171" s="1248"/>
      <c r="R171" s="1247"/>
    </row>
    <row r="172" spans="1:20" x14ac:dyDescent="0.2">
      <c r="A172" s="1241" t="s">
        <v>28687</v>
      </c>
      <c r="B172" s="1246"/>
      <c r="C172" s="1243">
        <v>31881147</v>
      </c>
      <c r="D172" s="1246">
        <v>7982846</v>
      </c>
      <c r="E172" s="1244">
        <v>23062925</v>
      </c>
      <c r="F172" s="1244">
        <v>247229</v>
      </c>
      <c r="G172" s="1244">
        <v>74000</v>
      </c>
      <c r="H172" s="1245">
        <f>SUM(B172:G172)</f>
        <v>63248147</v>
      </c>
      <c r="I172" s="1245"/>
      <c r="J172" s="1244"/>
      <c r="K172" s="1244"/>
      <c r="L172" s="1244">
        <v>587142</v>
      </c>
      <c r="M172" s="1244"/>
      <c r="N172" s="1245">
        <f>SUM(J172:M172)</f>
        <v>587142</v>
      </c>
      <c r="O172" s="1244"/>
      <c r="P172" s="1245">
        <f>O172</f>
        <v>0</v>
      </c>
      <c r="Q172" s="1248">
        <f>H172+N172+P172</f>
        <v>63835289</v>
      </c>
      <c r="R172" s="1247">
        <f>Q172/$Q$188</f>
        <v>1</v>
      </c>
    </row>
    <row r="173" spans="1:20" x14ac:dyDescent="0.2">
      <c r="A173" s="1241"/>
      <c r="B173" s="1246"/>
      <c r="C173" s="1243"/>
      <c r="D173" s="1246"/>
      <c r="E173" s="1244"/>
      <c r="F173" s="1244"/>
      <c r="G173" s="1244"/>
      <c r="H173" s="1245"/>
      <c r="I173" s="1245"/>
      <c r="J173" s="1244"/>
      <c r="K173" s="1244"/>
      <c r="L173" s="1244"/>
      <c r="M173" s="1244"/>
      <c r="N173" s="1245"/>
      <c r="O173" s="1244"/>
      <c r="P173" s="1245"/>
      <c r="Q173" s="1248"/>
      <c r="R173" s="1247"/>
    </row>
    <row r="174" spans="1:20" x14ac:dyDescent="0.2">
      <c r="A174" s="1241" t="s">
        <v>28686</v>
      </c>
      <c r="B174" s="1246"/>
      <c r="C174" s="1243"/>
      <c r="D174" s="1246"/>
      <c r="E174" s="1244"/>
      <c r="F174" s="1244"/>
      <c r="G174" s="1244"/>
      <c r="H174" s="1245">
        <f>SUM(B174:G174)</f>
        <v>0</v>
      </c>
      <c r="I174" s="1245"/>
      <c r="J174" s="1244"/>
      <c r="K174" s="1244"/>
      <c r="L174" s="1244"/>
      <c r="M174" s="1244"/>
      <c r="N174" s="1245">
        <f>SUM(J174:M174)</f>
        <v>0</v>
      </c>
      <c r="O174" s="1244"/>
      <c r="P174" s="1245">
        <f>O174</f>
        <v>0</v>
      </c>
      <c r="Q174" s="1248">
        <f>H174+N174+P174</f>
        <v>0</v>
      </c>
      <c r="R174" s="1247">
        <f>Q174/$Q$188</f>
        <v>0</v>
      </c>
    </row>
    <row r="175" spans="1:20" x14ac:dyDescent="0.2">
      <c r="A175" s="1241" t="s">
        <v>28685</v>
      </c>
      <c r="B175" s="1246"/>
      <c r="C175" s="1243"/>
      <c r="D175" s="1246"/>
      <c r="E175" s="1244"/>
      <c r="F175" s="1244"/>
      <c r="G175" s="1244"/>
      <c r="H175" s="1245"/>
      <c r="I175" s="1245"/>
      <c r="J175" s="1244"/>
      <c r="K175" s="1244"/>
      <c r="L175" s="1244"/>
      <c r="M175" s="1244"/>
      <c r="N175" s="1245"/>
      <c r="O175" s="1244"/>
      <c r="P175" s="1245"/>
      <c r="Q175" s="1248"/>
      <c r="R175" s="1247"/>
    </row>
    <row r="176" spans="1:20" x14ac:dyDescent="0.2">
      <c r="A176" s="1249"/>
      <c r="B176" s="1246"/>
      <c r="C176" s="1243"/>
      <c r="D176" s="1246"/>
      <c r="E176" s="1244"/>
      <c r="F176" s="1244"/>
      <c r="G176" s="1244"/>
      <c r="H176" s="1245"/>
      <c r="I176" s="1245"/>
      <c r="J176" s="1244"/>
      <c r="K176" s="1244"/>
      <c r="L176" s="1244"/>
      <c r="M176" s="1244"/>
      <c r="N176" s="1245"/>
      <c r="O176" s="1244"/>
      <c r="P176" s="1245"/>
      <c r="Q176" s="1248"/>
      <c r="R176" s="1247"/>
    </row>
    <row r="177" spans="1:20" x14ac:dyDescent="0.2">
      <c r="A177" s="1241" t="s">
        <v>28195</v>
      </c>
      <c r="B177" s="1246"/>
      <c r="C177" s="1243"/>
      <c r="D177" s="1246"/>
      <c r="E177" s="1244"/>
      <c r="F177" s="1244"/>
      <c r="G177" s="1244"/>
      <c r="H177" s="1245">
        <f>SUM(B177:G177)</f>
        <v>0</v>
      </c>
      <c r="I177" s="1245"/>
      <c r="J177" s="1244"/>
      <c r="K177" s="1244"/>
      <c r="L177" s="1244"/>
      <c r="M177" s="1244"/>
      <c r="N177" s="1245">
        <f>SUM(J177:M177)</f>
        <v>0</v>
      </c>
      <c r="O177" s="1244"/>
      <c r="P177" s="1245">
        <f>O177</f>
        <v>0</v>
      </c>
      <c r="Q177" s="1248">
        <f>H177+N177+P177</f>
        <v>0</v>
      </c>
      <c r="R177" s="1247">
        <f>Q177/$Q$188</f>
        <v>0</v>
      </c>
    </row>
    <row r="178" spans="1:20" x14ac:dyDescent="0.2">
      <c r="A178" s="1241"/>
      <c r="B178" s="1246"/>
      <c r="C178" s="1243"/>
      <c r="D178" s="1246"/>
      <c r="E178" s="1244"/>
      <c r="F178" s="1244"/>
      <c r="G178" s="1244"/>
      <c r="H178" s="1245"/>
      <c r="I178" s="1245"/>
      <c r="J178" s="1244"/>
      <c r="K178" s="1244"/>
      <c r="L178" s="1244"/>
      <c r="M178" s="1244"/>
      <c r="N178" s="1245"/>
      <c r="O178" s="1244"/>
      <c r="P178" s="1245"/>
      <c r="Q178" s="1248"/>
      <c r="R178" s="1247"/>
    </row>
    <row r="179" spans="1:20" x14ac:dyDescent="0.2">
      <c r="A179" s="1241" t="s">
        <v>28684</v>
      </c>
      <c r="B179" s="1246">
        <f t="shared" ref="B179:G179" si="13">SUM(B181:B186)</f>
        <v>0</v>
      </c>
      <c r="C179" s="1243">
        <f t="shared" si="13"/>
        <v>0</v>
      </c>
      <c r="D179" s="1246">
        <f t="shared" si="13"/>
        <v>0</v>
      </c>
      <c r="E179" s="1244">
        <f t="shared" si="13"/>
        <v>0</v>
      </c>
      <c r="F179" s="1244">
        <f t="shared" si="13"/>
        <v>0</v>
      </c>
      <c r="G179" s="1244">
        <f t="shared" si="13"/>
        <v>0</v>
      </c>
      <c r="H179" s="1245">
        <f>SUM(B179:G179)</f>
        <v>0</v>
      </c>
      <c r="I179" s="1245"/>
      <c r="J179" s="1244">
        <f>SUM(J181:J186)</f>
        <v>0</v>
      </c>
      <c r="K179" s="1244">
        <f>SUM(K181:K186)</f>
        <v>0</v>
      </c>
      <c r="L179" s="1244">
        <f>SUM(L181:L186)</f>
        <v>0</v>
      </c>
      <c r="M179" s="1244">
        <f>SUM(M181:M186)</f>
        <v>0</v>
      </c>
      <c r="N179" s="1245">
        <f>SUM(J179:M179)</f>
        <v>0</v>
      </c>
      <c r="O179" s="1244">
        <f>SUM(O181:O186)</f>
        <v>0</v>
      </c>
      <c r="P179" s="1245">
        <f>O179</f>
        <v>0</v>
      </c>
      <c r="Q179" s="1248">
        <f>H179+N179+P179</f>
        <v>0</v>
      </c>
      <c r="R179" s="1247">
        <f>Q179/$Q$188</f>
        <v>0</v>
      </c>
    </row>
    <row r="180" spans="1:20" x14ac:dyDescent="0.2">
      <c r="A180" s="1241"/>
      <c r="B180" s="1246"/>
      <c r="C180" s="1243"/>
      <c r="D180" s="1246"/>
      <c r="E180" s="1244"/>
      <c r="F180" s="1244"/>
      <c r="G180" s="1244"/>
      <c r="H180" s="1245"/>
      <c r="I180" s="1245"/>
      <c r="J180" s="1244"/>
      <c r="K180" s="1244"/>
      <c r="L180" s="1244"/>
      <c r="M180" s="1244"/>
      <c r="N180" s="1245"/>
      <c r="O180" s="1244"/>
      <c r="P180" s="1245"/>
      <c r="Q180" s="1248"/>
      <c r="R180" s="1247"/>
    </row>
    <row r="181" spans="1:20" x14ac:dyDescent="0.2">
      <c r="A181" s="1241" t="s">
        <v>28683</v>
      </c>
      <c r="B181" s="1246"/>
      <c r="C181" s="1243"/>
      <c r="D181" s="1246"/>
      <c r="E181" s="1244"/>
      <c r="F181" s="1244"/>
      <c r="G181" s="1244"/>
      <c r="H181" s="1245"/>
      <c r="I181" s="1245"/>
      <c r="J181" s="1244"/>
      <c r="K181" s="1244"/>
      <c r="L181" s="1244"/>
      <c r="M181" s="1244"/>
      <c r="N181" s="1245"/>
      <c r="O181" s="1244"/>
      <c r="P181" s="1244"/>
      <c r="Q181" s="1243"/>
      <c r="R181" s="1238"/>
    </row>
    <row r="182" spans="1:20" x14ac:dyDescent="0.2">
      <c r="A182" s="1241" t="s">
        <v>28682</v>
      </c>
      <c r="B182" s="1246"/>
      <c r="C182" s="1243"/>
      <c r="D182" s="1246"/>
      <c r="E182" s="1244"/>
      <c r="F182" s="1244"/>
      <c r="G182" s="1244"/>
      <c r="H182" s="1245"/>
      <c r="I182" s="1245"/>
      <c r="J182" s="1244"/>
      <c r="K182" s="1244"/>
      <c r="L182" s="1244"/>
      <c r="M182" s="1244"/>
      <c r="N182" s="1245"/>
      <c r="O182" s="1244"/>
      <c r="P182" s="1244"/>
      <c r="Q182" s="1243"/>
      <c r="R182" s="1238"/>
    </row>
    <row r="183" spans="1:20" x14ac:dyDescent="0.2">
      <c r="A183" s="1241" t="s">
        <v>28091</v>
      </c>
      <c r="B183" s="1246"/>
      <c r="C183" s="1243"/>
      <c r="D183" s="1246"/>
      <c r="E183" s="1244"/>
      <c r="F183" s="1244"/>
      <c r="G183" s="1244"/>
      <c r="H183" s="1245"/>
      <c r="I183" s="1245"/>
      <c r="J183" s="1244"/>
      <c r="K183" s="1244"/>
      <c r="L183" s="1244"/>
      <c r="M183" s="1244"/>
      <c r="N183" s="1245"/>
      <c r="O183" s="1244"/>
      <c r="P183" s="1244"/>
      <c r="Q183" s="1243"/>
      <c r="R183" s="1238"/>
    </row>
    <row r="184" spans="1:20" x14ac:dyDescent="0.2">
      <c r="A184" s="1241" t="s">
        <v>28681</v>
      </c>
      <c r="B184" s="1246"/>
      <c r="C184" s="1243"/>
      <c r="D184" s="1246"/>
      <c r="E184" s="1244"/>
      <c r="F184" s="1244"/>
      <c r="G184" s="1244"/>
      <c r="H184" s="1245"/>
      <c r="I184" s="1245"/>
      <c r="J184" s="1244"/>
      <c r="K184" s="1244"/>
      <c r="L184" s="1244"/>
      <c r="M184" s="1244"/>
      <c r="N184" s="1244"/>
      <c r="O184" s="1244"/>
      <c r="P184" s="1244"/>
      <c r="Q184" s="1243"/>
      <c r="R184" s="1238"/>
    </row>
    <row r="185" spans="1:20" x14ac:dyDescent="0.2">
      <c r="A185" s="1241" t="s">
        <v>28680</v>
      </c>
      <c r="B185" s="1246"/>
      <c r="C185" s="1243"/>
      <c r="D185" s="1246"/>
      <c r="E185" s="1244"/>
      <c r="F185" s="1244"/>
      <c r="G185" s="1244"/>
      <c r="H185" s="1245"/>
      <c r="I185" s="1245"/>
      <c r="J185" s="1244"/>
      <c r="K185" s="1244"/>
      <c r="L185" s="1244"/>
      <c r="M185" s="1244"/>
      <c r="N185" s="1244"/>
      <c r="O185" s="1244"/>
      <c r="P185" s="1244"/>
      <c r="Q185" s="1243"/>
      <c r="R185" s="1238"/>
    </row>
    <row r="186" spans="1:20" x14ac:dyDescent="0.2">
      <c r="A186" s="1241" t="s">
        <v>28679</v>
      </c>
      <c r="B186" s="1246"/>
      <c r="C186" s="1243"/>
      <c r="D186" s="1246"/>
      <c r="E186" s="1244"/>
      <c r="F186" s="1244"/>
      <c r="G186" s="1244"/>
      <c r="H186" s="1245"/>
      <c r="I186" s="1245"/>
      <c r="J186" s="1244"/>
      <c r="K186" s="1244"/>
      <c r="L186" s="1244"/>
      <c r="M186" s="1244"/>
      <c r="N186" s="1244"/>
      <c r="O186" s="1244"/>
      <c r="P186" s="1244"/>
      <c r="Q186" s="1243"/>
      <c r="R186" s="1238"/>
    </row>
    <row r="187" spans="1:20" ht="12" thickBot="1" x14ac:dyDescent="0.25">
      <c r="A187" s="1242"/>
      <c r="B187" s="1242"/>
      <c r="D187" s="1241"/>
      <c r="E187" s="1239"/>
      <c r="F187" s="1239"/>
      <c r="G187" s="1239"/>
      <c r="H187" s="1240"/>
      <c r="I187" s="1240"/>
      <c r="J187" s="1239"/>
      <c r="K187" s="1239"/>
      <c r="L187" s="1239"/>
      <c r="M187" s="1239"/>
      <c r="N187" s="1239"/>
      <c r="O187" s="1239"/>
      <c r="P187" s="1239"/>
      <c r="R187" s="1238"/>
    </row>
    <row r="188" spans="1:20" ht="12" thickBot="1" x14ac:dyDescent="0.25">
      <c r="A188" s="1288" t="s">
        <v>4</v>
      </c>
      <c r="B188" s="1236">
        <f t="shared" ref="B188:H188" si="14">B170+B172+B174+B177+B179</f>
        <v>0</v>
      </c>
      <c r="C188" s="1236">
        <f t="shared" si="14"/>
        <v>31881147</v>
      </c>
      <c r="D188" s="1236">
        <f t="shared" si="14"/>
        <v>7982846</v>
      </c>
      <c r="E188" s="1236">
        <f t="shared" si="14"/>
        <v>23062925</v>
      </c>
      <c r="F188" s="1236">
        <f t="shared" si="14"/>
        <v>247229</v>
      </c>
      <c r="G188" s="1236">
        <f t="shared" si="14"/>
        <v>74000</v>
      </c>
      <c r="H188" s="1236">
        <f t="shared" si="14"/>
        <v>63248147</v>
      </c>
      <c r="I188" s="1236"/>
      <c r="J188" s="1236">
        <f t="shared" ref="J188:Q188" si="15">J170+J172+J174+J177+J179</f>
        <v>0</v>
      </c>
      <c r="K188" s="1236">
        <f t="shared" si="15"/>
        <v>0</v>
      </c>
      <c r="L188" s="1236">
        <f t="shared" si="15"/>
        <v>587142</v>
      </c>
      <c r="M188" s="1236">
        <f t="shared" si="15"/>
        <v>0</v>
      </c>
      <c r="N188" s="1236">
        <f t="shared" si="15"/>
        <v>587142</v>
      </c>
      <c r="O188" s="1236">
        <f t="shared" si="15"/>
        <v>0</v>
      </c>
      <c r="P188" s="1236">
        <f t="shared" si="15"/>
        <v>0</v>
      </c>
      <c r="Q188" s="1236">
        <f t="shared" si="15"/>
        <v>63835289</v>
      </c>
      <c r="R188" s="1235">
        <f>Q188/$Q$188</f>
        <v>1</v>
      </c>
    </row>
    <row r="191" spans="1:20" s="1257" customFormat="1" ht="12.75" x14ac:dyDescent="0.2">
      <c r="A191" s="1285" t="s">
        <v>28538</v>
      </c>
      <c r="B191" s="1285"/>
      <c r="C191" s="1285"/>
      <c r="D191" s="1285"/>
      <c r="E191" s="1285"/>
      <c r="F191" s="1285"/>
      <c r="G191" s="1285"/>
      <c r="H191" s="1286"/>
      <c r="I191" s="1286"/>
      <c r="J191" s="1286"/>
      <c r="K191" s="1287"/>
      <c r="L191" s="1285"/>
      <c r="M191" s="1285"/>
      <c r="N191" s="1285"/>
      <c r="O191" s="1286"/>
      <c r="P191" s="1286"/>
      <c r="Q191" s="1285"/>
      <c r="R191" s="1284"/>
      <c r="S191" s="1283"/>
      <c r="T191" s="1282"/>
    </row>
    <row r="192" spans="1:20" s="1257" customFormat="1" ht="12.75" x14ac:dyDescent="0.2">
      <c r="A192" s="1285" t="s">
        <v>28537</v>
      </c>
      <c r="B192" s="1285"/>
      <c r="C192" s="1285"/>
      <c r="D192" s="1285"/>
      <c r="E192" s="1285"/>
      <c r="F192" s="1285"/>
      <c r="G192" s="1285"/>
      <c r="H192" s="1286"/>
      <c r="I192" s="1286"/>
      <c r="J192" s="1286"/>
      <c r="K192" s="1287"/>
      <c r="L192" s="1285"/>
      <c r="M192" s="1285"/>
      <c r="N192" s="1285"/>
      <c r="O192" s="1286"/>
      <c r="P192" s="1286"/>
      <c r="Q192" s="1285"/>
      <c r="R192" s="1284"/>
      <c r="S192" s="1283"/>
      <c r="T192" s="1282"/>
    </row>
    <row r="193" spans="1:20" s="1257" customFormat="1" ht="12" x14ac:dyDescent="0.2">
      <c r="H193" s="1265"/>
      <c r="I193" s="1265"/>
      <c r="J193" s="1265"/>
      <c r="K193" s="1266"/>
      <c r="O193" s="1265"/>
      <c r="P193" s="1265"/>
      <c r="R193" s="1264"/>
      <c r="S193" s="1263"/>
      <c r="T193" s="1262"/>
    </row>
    <row r="194" spans="1:20" s="1257" customFormat="1" ht="15.75" x14ac:dyDescent="0.25">
      <c r="B194" s="1279"/>
      <c r="C194" s="1279"/>
      <c r="D194" s="1279"/>
      <c r="E194" s="1279"/>
      <c r="F194" s="1279"/>
      <c r="G194" s="1279"/>
      <c r="H194" s="1280"/>
      <c r="I194" s="1280"/>
      <c r="J194" s="1280"/>
      <c r="K194" s="1281"/>
      <c r="L194" s="1279"/>
      <c r="M194" s="1279"/>
      <c r="N194" s="1279"/>
      <c r="O194" s="1280"/>
      <c r="P194" s="1280"/>
      <c r="Q194" s="1279"/>
      <c r="R194" s="1278"/>
      <c r="S194" s="1277"/>
      <c r="T194" s="1276"/>
    </row>
    <row r="195" spans="1:20" s="1257" customFormat="1" ht="15.75" x14ac:dyDescent="0.25">
      <c r="B195" s="1279"/>
      <c r="C195" s="1279"/>
      <c r="D195" s="1279"/>
      <c r="E195" s="1279"/>
      <c r="F195" s="1279"/>
      <c r="G195" s="1279"/>
      <c r="H195" s="1280"/>
      <c r="I195" s="1280"/>
      <c r="J195" s="1280"/>
      <c r="K195" s="1281"/>
      <c r="L195" s="1279"/>
      <c r="M195" s="1279"/>
      <c r="N195" s="1279"/>
      <c r="O195" s="1280"/>
      <c r="P195" s="1280"/>
      <c r="Q195" s="1279"/>
      <c r="R195" s="1278"/>
      <c r="S195" s="1277"/>
      <c r="T195" s="1276"/>
    </row>
    <row r="196" spans="1:20" s="1257" customFormat="1" ht="15.75" x14ac:dyDescent="0.25">
      <c r="A196" s="1616" t="s">
        <v>28708</v>
      </c>
      <c r="B196" s="1616"/>
      <c r="C196" s="1616"/>
      <c r="D196" s="1616"/>
      <c r="E196" s="1616"/>
      <c r="F196" s="1616"/>
      <c r="G196" s="1616"/>
      <c r="H196" s="1616"/>
      <c r="I196" s="1616"/>
      <c r="J196" s="1616"/>
      <c r="K196" s="1616"/>
      <c r="L196" s="1616"/>
      <c r="M196" s="1616"/>
      <c r="N196" s="1616"/>
      <c r="O196" s="1616"/>
      <c r="P196" s="1616"/>
      <c r="Q196" s="1616"/>
      <c r="R196" s="1616"/>
      <c r="S196" s="1274"/>
      <c r="T196" s="1275"/>
    </row>
    <row r="197" spans="1:20" s="1257" customFormat="1" ht="15.75" x14ac:dyDescent="0.25">
      <c r="A197" s="1616" t="s">
        <v>28677</v>
      </c>
      <c r="B197" s="1616"/>
      <c r="C197" s="1616"/>
      <c r="D197" s="1616"/>
      <c r="E197" s="1616"/>
      <c r="F197" s="1616"/>
      <c r="G197" s="1616"/>
      <c r="H197" s="1616"/>
      <c r="I197" s="1616"/>
      <c r="J197" s="1616"/>
      <c r="K197" s="1616"/>
      <c r="L197" s="1616"/>
      <c r="M197" s="1616"/>
      <c r="N197" s="1616"/>
      <c r="O197" s="1616"/>
      <c r="P197" s="1616"/>
      <c r="Q197" s="1616"/>
      <c r="R197" s="1616"/>
      <c r="S197" s="1274"/>
      <c r="T197" s="1274"/>
    </row>
    <row r="198" spans="1:20" s="1257" customFormat="1" ht="15.75" x14ac:dyDescent="0.25">
      <c r="A198" s="1616" t="s">
        <v>28707</v>
      </c>
      <c r="B198" s="1616"/>
      <c r="C198" s="1616"/>
      <c r="D198" s="1616"/>
      <c r="E198" s="1616"/>
      <c r="F198" s="1616"/>
      <c r="G198" s="1616"/>
      <c r="H198" s="1616"/>
      <c r="I198" s="1616"/>
      <c r="J198" s="1616"/>
      <c r="K198" s="1616"/>
      <c r="L198" s="1616"/>
      <c r="M198" s="1616"/>
      <c r="N198" s="1616"/>
      <c r="O198" s="1616"/>
      <c r="P198" s="1616"/>
      <c r="Q198" s="1616"/>
      <c r="R198" s="1616"/>
      <c r="S198" s="1274"/>
      <c r="T198" s="1274"/>
    </row>
    <row r="199" spans="1:20" s="1257" customFormat="1" ht="15.75" x14ac:dyDescent="0.25">
      <c r="A199" s="1616" t="s">
        <v>28706</v>
      </c>
      <c r="B199" s="1616"/>
      <c r="C199" s="1616"/>
      <c r="D199" s="1616"/>
      <c r="E199" s="1616"/>
      <c r="F199" s="1616"/>
      <c r="G199" s="1616"/>
      <c r="H199" s="1616"/>
      <c r="I199" s="1616"/>
      <c r="J199" s="1616"/>
      <c r="K199" s="1616"/>
      <c r="L199" s="1616"/>
      <c r="M199" s="1616"/>
      <c r="N199" s="1616"/>
      <c r="O199" s="1616"/>
      <c r="P199" s="1616"/>
      <c r="Q199" s="1616"/>
      <c r="R199" s="1616"/>
      <c r="S199" s="1274"/>
      <c r="T199" s="1274"/>
    </row>
    <row r="200" spans="1:20" s="1257" customFormat="1" ht="12" x14ac:dyDescent="0.2">
      <c r="B200" s="1272"/>
      <c r="C200" s="1272"/>
      <c r="D200" s="1272"/>
      <c r="E200" s="1272"/>
      <c r="F200" s="1272"/>
      <c r="G200" s="1272"/>
      <c r="H200" s="1272"/>
      <c r="I200" s="1272"/>
      <c r="J200" s="1272"/>
      <c r="K200" s="1273"/>
      <c r="L200" s="1272"/>
      <c r="M200" s="1272"/>
      <c r="N200" s="1272"/>
      <c r="O200" s="1272"/>
      <c r="P200" s="1272"/>
      <c r="Q200" s="1272"/>
      <c r="R200" s="1271"/>
      <c r="S200" s="1270"/>
      <c r="T200" s="1269"/>
    </row>
    <row r="201" spans="1:20" s="1257" customFormat="1" ht="12" x14ac:dyDescent="0.2">
      <c r="B201" s="1272"/>
      <c r="C201" s="1272"/>
      <c r="D201" s="1272"/>
      <c r="E201" s="1272"/>
      <c r="F201" s="1272"/>
      <c r="G201" s="1272"/>
      <c r="H201" s="1272"/>
      <c r="I201" s="1272"/>
      <c r="J201" s="1272"/>
      <c r="K201" s="1273"/>
      <c r="L201" s="1272"/>
      <c r="M201" s="1272"/>
      <c r="N201" s="1272"/>
      <c r="O201" s="1272"/>
      <c r="P201" s="1272"/>
      <c r="Q201" s="1272"/>
      <c r="R201" s="1271"/>
      <c r="S201" s="1270"/>
      <c r="T201" s="1269"/>
    </row>
    <row r="202" spans="1:20" s="1257" customFormat="1" ht="12" x14ac:dyDescent="0.2">
      <c r="B202" s="1272"/>
      <c r="C202" s="1272"/>
      <c r="D202" s="1272"/>
      <c r="E202" s="1272"/>
      <c r="F202" s="1272"/>
      <c r="G202" s="1272"/>
      <c r="H202" s="1272"/>
      <c r="I202" s="1272"/>
      <c r="J202" s="1272"/>
      <c r="K202" s="1273"/>
      <c r="L202" s="1272"/>
      <c r="M202" s="1272"/>
      <c r="N202" s="1272"/>
      <c r="O202" s="1272"/>
      <c r="P202" s="1272"/>
      <c r="Q202" s="1272"/>
      <c r="R202" s="1271"/>
      <c r="S202" s="1270"/>
      <c r="T202" s="1269"/>
    </row>
    <row r="203" spans="1:20" s="1257" customFormat="1" ht="12" x14ac:dyDescent="0.2">
      <c r="A203" s="1265" t="s">
        <v>7</v>
      </c>
      <c r="B203" s="1268" t="s">
        <v>44</v>
      </c>
      <c r="D203" s="1267"/>
      <c r="E203" s="1267"/>
      <c r="H203" s="1265"/>
      <c r="I203" s="1265"/>
      <c r="J203" s="1265"/>
      <c r="K203" s="1266"/>
      <c r="O203" s="1265"/>
      <c r="P203" s="1265"/>
      <c r="R203" s="1264"/>
      <c r="S203" s="1263"/>
      <c r="T203" s="1262"/>
    </row>
    <row r="204" spans="1:20" s="1257" customFormat="1" ht="12.75" thickBot="1" x14ac:dyDescent="0.25">
      <c r="A204" s="1229" t="s">
        <v>5</v>
      </c>
      <c r="B204" s="1229" t="s">
        <v>1860</v>
      </c>
      <c r="D204" s="1229"/>
      <c r="E204" s="1229"/>
      <c r="F204" s="1229"/>
      <c r="G204" s="1229"/>
      <c r="H204" s="1229"/>
      <c r="I204" s="1229"/>
      <c r="J204" s="1229"/>
      <c r="K204" s="1261"/>
      <c r="L204" s="1229"/>
      <c r="M204" s="1229"/>
      <c r="N204" s="1229"/>
      <c r="O204" s="1229"/>
      <c r="P204" s="1229"/>
      <c r="Q204" s="1229"/>
      <c r="R204" s="1260"/>
      <c r="S204" s="1259"/>
      <c r="T204" s="1258"/>
    </row>
    <row r="205" spans="1:20" s="1256" customFormat="1" ht="19.5" customHeight="1" thickBot="1" x14ac:dyDescent="0.25">
      <c r="A205" s="1617" t="s">
        <v>0</v>
      </c>
      <c r="B205" s="1617" t="s">
        <v>28705</v>
      </c>
      <c r="C205" s="1619"/>
      <c r="D205" s="1619"/>
      <c r="E205" s="1619"/>
      <c r="F205" s="1619"/>
      <c r="G205" s="1619"/>
      <c r="H205" s="1620"/>
      <c r="I205" s="1621" t="s">
        <v>28704</v>
      </c>
      <c r="J205" s="1619"/>
      <c r="K205" s="1619"/>
      <c r="L205" s="1619"/>
      <c r="M205" s="1619"/>
      <c r="N205" s="1620"/>
      <c r="O205" s="1621" t="s">
        <v>28703</v>
      </c>
      <c r="P205" s="1620"/>
      <c r="Q205" s="1621" t="s">
        <v>4</v>
      </c>
      <c r="R205" s="1620"/>
    </row>
    <row r="206" spans="1:20" s="1251" customFormat="1" ht="90.75" customHeight="1" thickBot="1" x14ac:dyDescent="0.25">
      <c r="A206" s="1618"/>
      <c r="B206" s="1253" t="s">
        <v>28697</v>
      </c>
      <c r="C206" s="1254" t="s">
        <v>28702</v>
      </c>
      <c r="D206" s="1253" t="s">
        <v>28701</v>
      </c>
      <c r="E206" s="1253" t="s">
        <v>28700</v>
      </c>
      <c r="F206" s="1253" t="s">
        <v>28699</v>
      </c>
      <c r="G206" s="1255" t="s">
        <v>28695</v>
      </c>
      <c r="H206" s="1255" t="s">
        <v>28698</v>
      </c>
      <c r="I206" s="1255" t="s">
        <v>28697</v>
      </c>
      <c r="J206" s="1253" t="s">
        <v>28696</v>
      </c>
      <c r="K206" s="1255" t="s">
        <v>28695</v>
      </c>
      <c r="L206" s="1255" t="s">
        <v>28694</v>
      </c>
      <c r="M206" s="1255" t="s">
        <v>28693</v>
      </c>
      <c r="N206" s="1255" t="s">
        <v>28692</v>
      </c>
      <c r="O206" s="1255" t="s">
        <v>28691</v>
      </c>
      <c r="P206" s="1254" t="s">
        <v>28690</v>
      </c>
      <c r="Q206" s="1253" t="s">
        <v>28689</v>
      </c>
      <c r="R206" s="1252" t="s">
        <v>28688</v>
      </c>
    </row>
    <row r="207" spans="1:20" x14ac:dyDescent="0.2">
      <c r="A207" s="1241"/>
      <c r="B207" s="1246"/>
      <c r="C207" s="1243"/>
      <c r="D207" s="1246"/>
      <c r="E207" s="1244"/>
      <c r="F207" s="1244"/>
      <c r="G207" s="1244"/>
      <c r="H207" s="1244"/>
      <c r="I207" s="1244"/>
      <c r="J207" s="1244"/>
      <c r="K207" s="1244"/>
      <c r="L207" s="1244"/>
      <c r="M207" s="1244"/>
      <c r="N207" s="1244"/>
      <c r="O207" s="1244"/>
      <c r="P207" s="1244"/>
      <c r="Q207" s="1243"/>
      <c r="R207" s="1250"/>
    </row>
    <row r="208" spans="1:20" x14ac:dyDescent="0.2">
      <c r="A208" s="1241" t="s">
        <v>28192</v>
      </c>
      <c r="B208" s="1246"/>
      <c r="C208" s="1243">
        <v>26604073</v>
      </c>
      <c r="D208" s="1246">
        <v>259644</v>
      </c>
      <c r="E208" s="1244">
        <v>8700199</v>
      </c>
      <c r="F208" s="1244"/>
      <c r="G208" s="1244">
        <v>267040</v>
      </c>
      <c r="H208" s="1245">
        <f>SUM(B208:G208)</f>
        <v>35830956</v>
      </c>
      <c r="I208" s="1245"/>
      <c r="J208" s="1244"/>
      <c r="K208" s="1244"/>
      <c r="L208" s="1244"/>
      <c r="M208" s="1244"/>
      <c r="N208" s="1245">
        <f>SUM(J208:M208)</f>
        <v>0</v>
      </c>
      <c r="O208" s="1244"/>
      <c r="P208" s="1245">
        <f>O208</f>
        <v>0</v>
      </c>
      <c r="Q208" s="1248">
        <f>H208+N208+P208</f>
        <v>35830956</v>
      </c>
      <c r="R208" s="1247">
        <f>Q208/$Q$226</f>
        <v>0.38731934096761939</v>
      </c>
    </row>
    <row r="209" spans="1:18" x14ac:dyDescent="0.2">
      <c r="A209" s="1241"/>
      <c r="B209" s="1246"/>
      <c r="C209" s="1243"/>
      <c r="D209" s="1246"/>
      <c r="E209" s="1244"/>
      <c r="F209" s="1244"/>
      <c r="G209" s="1244"/>
      <c r="H209" s="1245"/>
      <c r="I209" s="1245"/>
      <c r="J209" s="1244"/>
      <c r="K209" s="1244"/>
      <c r="L209" s="1244"/>
      <c r="M209" s="1244"/>
      <c r="N209" s="1245"/>
      <c r="O209" s="1244"/>
      <c r="P209" s="1245"/>
      <c r="Q209" s="1248"/>
      <c r="R209" s="1247"/>
    </row>
    <row r="210" spans="1:18" x14ac:dyDescent="0.2">
      <c r="A210" s="1241" t="s">
        <v>28687</v>
      </c>
      <c r="B210" s="1246"/>
      <c r="C210" s="1243"/>
      <c r="D210" s="1246"/>
      <c r="E210" s="1244">
        <v>39599684</v>
      </c>
      <c r="F210" s="1244"/>
      <c r="G210" s="1244"/>
      <c r="H210" s="1245">
        <f>SUM(B210:G210)</f>
        <v>39599684</v>
      </c>
      <c r="I210" s="1245"/>
      <c r="J210" s="1244"/>
      <c r="K210" s="1244"/>
      <c r="L210" s="1244">
        <v>2014214</v>
      </c>
      <c r="M210" s="1244"/>
      <c r="N210" s="1245">
        <f>SUM(J210:M210)</f>
        <v>2014214</v>
      </c>
      <c r="O210" s="1244"/>
      <c r="P210" s="1245">
        <f>O210</f>
        <v>0</v>
      </c>
      <c r="Q210" s="1248">
        <f>H210+N210+P210</f>
        <v>41613898</v>
      </c>
      <c r="R210" s="1247">
        <f>Q210/$Q$226</f>
        <v>0.4498307984987544</v>
      </c>
    </row>
    <row r="211" spans="1:18" x14ac:dyDescent="0.2">
      <c r="A211" s="1241"/>
      <c r="B211" s="1246"/>
      <c r="C211" s="1243"/>
      <c r="D211" s="1246"/>
      <c r="E211" s="1244"/>
      <c r="F211" s="1244"/>
      <c r="G211" s="1244"/>
      <c r="H211" s="1245"/>
      <c r="I211" s="1245"/>
      <c r="J211" s="1244"/>
      <c r="K211" s="1244"/>
      <c r="L211" s="1244"/>
      <c r="M211" s="1244"/>
      <c r="N211" s="1245"/>
      <c r="O211" s="1244"/>
      <c r="P211" s="1245"/>
      <c r="Q211" s="1248"/>
      <c r="R211" s="1247"/>
    </row>
    <row r="212" spans="1:18" x14ac:dyDescent="0.2">
      <c r="A212" s="1241" t="s">
        <v>28686</v>
      </c>
      <c r="B212" s="1246"/>
      <c r="C212" s="1243"/>
      <c r="D212" s="1246"/>
      <c r="E212" s="1244"/>
      <c r="F212" s="1244"/>
      <c r="G212" s="1244"/>
      <c r="H212" s="1245">
        <f>SUM(B212:G212)</f>
        <v>0</v>
      </c>
      <c r="I212" s="1245"/>
      <c r="J212" s="1244"/>
      <c r="K212" s="1244"/>
      <c r="L212" s="1244">
        <v>15063063</v>
      </c>
      <c r="M212" s="1244"/>
      <c r="N212" s="1245">
        <f>SUM(J212:M212)</f>
        <v>15063063</v>
      </c>
      <c r="O212" s="1244"/>
      <c r="P212" s="1245">
        <f>O212</f>
        <v>0</v>
      </c>
      <c r="Q212" s="1248">
        <f>H212+N212+P212</f>
        <v>15063063</v>
      </c>
      <c r="R212" s="1247">
        <f>Q212/$Q$226</f>
        <v>0.1628261225883488</v>
      </c>
    </row>
    <row r="213" spans="1:18" x14ac:dyDescent="0.2">
      <c r="A213" s="1241" t="s">
        <v>28685</v>
      </c>
      <c r="B213" s="1246"/>
      <c r="C213" s="1243"/>
      <c r="D213" s="1246"/>
      <c r="E213" s="1244"/>
      <c r="F213" s="1244"/>
      <c r="G213" s="1244"/>
      <c r="H213" s="1245"/>
      <c r="I213" s="1245"/>
      <c r="J213" s="1244"/>
      <c r="K213" s="1244"/>
      <c r="L213" s="1244"/>
      <c r="M213" s="1244"/>
      <c r="N213" s="1245"/>
      <c r="O213" s="1244"/>
      <c r="P213" s="1245"/>
      <c r="Q213" s="1248"/>
      <c r="R213" s="1247"/>
    </row>
    <row r="214" spans="1:18" x14ac:dyDescent="0.2">
      <c r="A214" s="1249"/>
      <c r="B214" s="1246"/>
      <c r="C214" s="1243"/>
      <c r="D214" s="1246"/>
      <c r="E214" s="1244"/>
      <c r="F214" s="1244"/>
      <c r="G214" s="1244"/>
      <c r="H214" s="1245"/>
      <c r="I214" s="1245"/>
      <c r="J214" s="1244"/>
      <c r="K214" s="1244"/>
      <c r="L214" s="1244"/>
      <c r="M214" s="1244"/>
      <c r="N214" s="1245"/>
      <c r="O214" s="1244"/>
      <c r="P214" s="1245"/>
      <c r="Q214" s="1248"/>
      <c r="R214" s="1247"/>
    </row>
    <row r="215" spans="1:18" x14ac:dyDescent="0.2">
      <c r="A215" s="1241" t="s">
        <v>28195</v>
      </c>
      <c r="B215" s="1246"/>
      <c r="C215" s="1243"/>
      <c r="D215" s="1246"/>
      <c r="E215" s="1244">
        <v>2196</v>
      </c>
      <c r="F215" s="1244"/>
      <c r="G215" s="1244"/>
      <c r="H215" s="1245">
        <f>SUM(B215:G215)</f>
        <v>2196</v>
      </c>
      <c r="I215" s="1245"/>
      <c r="J215" s="1244"/>
      <c r="K215" s="1244"/>
      <c r="L215" s="1244"/>
      <c r="M215" s="1244"/>
      <c r="N215" s="1245">
        <f>SUM(J215:M215)</f>
        <v>0</v>
      </c>
      <c r="O215" s="1244"/>
      <c r="P215" s="1245">
        <f>O215</f>
        <v>0</v>
      </c>
      <c r="Q215" s="1248">
        <f>H215+N215+P215</f>
        <v>2196</v>
      </c>
      <c r="R215" s="1247">
        <f>Q215/$Q$226</f>
        <v>2.3737945277399023E-5</v>
      </c>
    </row>
    <row r="216" spans="1:18" x14ac:dyDescent="0.2">
      <c r="A216" s="1241"/>
      <c r="B216" s="1246"/>
      <c r="C216" s="1243"/>
      <c r="D216" s="1246"/>
      <c r="E216" s="1244"/>
      <c r="F216" s="1244"/>
      <c r="G216" s="1244"/>
      <c r="H216" s="1245"/>
      <c r="I216" s="1245"/>
      <c r="J216" s="1244"/>
      <c r="K216" s="1244"/>
      <c r="L216" s="1244"/>
      <c r="M216" s="1244"/>
      <c r="N216" s="1245"/>
      <c r="O216" s="1244"/>
      <c r="P216" s="1245"/>
      <c r="Q216" s="1248"/>
      <c r="R216" s="1247"/>
    </row>
    <row r="217" spans="1:18" x14ac:dyDescent="0.2">
      <c r="A217" s="1241" t="s">
        <v>28684</v>
      </c>
      <c r="B217" s="1246">
        <f t="shared" ref="B217:G217" si="16">SUM(B219:B224)</f>
        <v>0</v>
      </c>
      <c r="C217" s="1243">
        <f t="shared" si="16"/>
        <v>0</v>
      </c>
      <c r="D217" s="1246">
        <f t="shared" si="16"/>
        <v>0</v>
      </c>
      <c r="E217" s="1244">
        <f t="shared" si="16"/>
        <v>0</v>
      </c>
      <c r="F217" s="1244">
        <f t="shared" si="16"/>
        <v>0</v>
      </c>
      <c r="G217" s="1244">
        <f t="shared" si="16"/>
        <v>0</v>
      </c>
      <c r="H217" s="1245">
        <f>SUM(B217:G217)</f>
        <v>0</v>
      </c>
      <c r="I217" s="1245"/>
      <c r="J217" s="1244">
        <f>SUM(J219:J224)</f>
        <v>0</v>
      </c>
      <c r="K217" s="1244">
        <f>SUM(K219:K224)</f>
        <v>0</v>
      </c>
      <c r="L217" s="1244">
        <f>SUM(L219:L224)</f>
        <v>0</v>
      </c>
      <c r="M217" s="1244">
        <f>SUM(M219:M224)</f>
        <v>0</v>
      </c>
      <c r="N217" s="1245">
        <f>SUM(J217:M217)</f>
        <v>0</v>
      </c>
      <c r="O217" s="1244">
        <f>SUM(O219:O224)</f>
        <v>0</v>
      </c>
      <c r="P217" s="1245">
        <f>O217</f>
        <v>0</v>
      </c>
      <c r="Q217" s="1248">
        <f>H217+N217+P217</f>
        <v>0</v>
      </c>
      <c r="R217" s="1247">
        <f>Q217/$Q$226</f>
        <v>0</v>
      </c>
    </row>
    <row r="218" spans="1:18" x14ac:dyDescent="0.2">
      <c r="A218" s="1241"/>
      <c r="B218" s="1246"/>
      <c r="C218" s="1243"/>
      <c r="D218" s="1246"/>
      <c r="E218" s="1244"/>
      <c r="F218" s="1244"/>
      <c r="G218" s="1244"/>
      <c r="H218" s="1245"/>
      <c r="I218" s="1245"/>
      <c r="J218" s="1244"/>
      <c r="K218" s="1244"/>
      <c r="L218" s="1244"/>
      <c r="M218" s="1244"/>
      <c r="N218" s="1245"/>
      <c r="O218" s="1244"/>
      <c r="P218" s="1245"/>
      <c r="Q218" s="1248"/>
      <c r="R218" s="1247"/>
    </row>
    <row r="219" spans="1:18" x14ac:dyDescent="0.2">
      <c r="A219" s="1241" t="s">
        <v>28683</v>
      </c>
      <c r="B219" s="1246"/>
      <c r="C219" s="1243"/>
      <c r="D219" s="1246"/>
      <c r="E219" s="1244"/>
      <c r="F219" s="1244"/>
      <c r="G219" s="1244"/>
      <c r="H219" s="1245"/>
      <c r="I219" s="1245"/>
      <c r="J219" s="1244"/>
      <c r="K219" s="1244"/>
      <c r="L219" s="1244"/>
      <c r="M219" s="1244"/>
      <c r="N219" s="1245"/>
      <c r="O219" s="1244"/>
      <c r="P219" s="1244"/>
      <c r="Q219" s="1243"/>
      <c r="R219" s="1238"/>
    </row>
    <row r="220" spans="1:18" x14ac:dyDescent="0.2">
      <c r="A220" s="1241" t="s">
        <v>28682</v>
      </c>
      <c r="B220" s="1246"/>
      <c r="C220" s="1243"/>
      <c r="D220" s="1246"/>
      <c r="E220" s="1244"/>
      <c r="F220" s="1244"/>
      <c r="G220" s="1244"/>
      <c r="H220" s="1245"/>
      <c r="I220" s="1245"/>
      <c r="J220" s="1244"/>
      <c r="K220" s="1244"/>
      <c r="L220" s="1244"/>
      <c r="M220" s="1244"/>
      <c r="N220" s="1245"/>
      <c r="O220" s="1244"/>
      <c r="P220" s="1244"/>
      <c r="Q220" s="1243"/>
      <c r="R220" s="1238"/>
    </row>
    <row r="221" spans="1:18" x14ac:dyDescent="0.2">
      <c r="A221" s="1241" t="s">
        <v>28091</v>
      </c>
      <c r="B221" s="1246"/>
      <c r="C221" s="1243"/>
      <c r="D221" s="1246"/>
      <c r="E221" s="1244"/>
      <c r="F221" s="1244"/>
      <c r="G221" s="1244"/>
      <c r="H221" s="1245"/>
      <c r="I221" s="1245"/>
      <c r="J221" s="1244"/>
      <c r="K221" s="1244"/>
      <c r="L221" s="1244"/>
      <c r="M221" s="1244"/>
      <c r="N221" s="1245"/>
      <c r="O221" s="1244"/>
      <c r="P221" s="1244"/>
      <c r="Q221" s="1243"/>
      <c r="R221" s="1238"/>
    </row>
    <row r="222" spans="1:18" x14ac:dyDescent="0.2">
      <c r="A222" s="1241" t="s">
        <v>28681</v>
      </c>
      <c r="B222" s="1246"/>
      <c r="C222" s="1243"/>
      <c r="D222" s="1246"/>
      <c r="E222" s="1244"/>
      <c r="F222" s="1244"/>
      <c r="G222" s="1244"/>
      <c r="H222" s="1245"/>
      <c r="I222" s="1245"/>
      <c r="J222" s="1244"/>
      <c r="K222" s="1244"/>
      <c r="L222" s="1244"/>
      <c r="M222" s="1244"/>
      <c r="N222" s="1244"/>
      <c r="O222" s="1244"/>
      <c r="P222" s="1244"/>
      <c r="Q222" s="1243"/>
      <c r="R222" s="1238"/>
    </row>
    <row r="223" spans="1:18" x14ac:dyDescent="0.2">
      <c r="A223" s="1241" t="s">
        <v>28680</v>
      </c>
      <c r="B223" s="1246"/>
      <c r="C223" s="1243"/>
      <c r="D223" s="1246"/>
      <c r="E223" s="1244"/>
      <c r="F223" s="1244"/>
      <c r="G223" s="1244"/>
      <c r="H223" s="1245"/>
      <c r="I223" s="1245"/>
      <c r="J223" s="1244"/>
      <c r="K223" s="1244"/>
      <c r="L223" s="1244"/>
      <c r="M223" s="1244"/>
      <c r="N223" s="1244"/>
      <c r="O223" s="1244"/>
      <c r="P223" s="1244"/>
      <c r="Q223" s="1243"/>
      <c r="R223" s="1238"/>
    </row>
    <row r="224" spans="1:18" x14ac:dyDescent="0.2">
      <c r="A224" s="1241" t="s">
        <v>28679</v>
      </c>
      <c r="B224" s="1246"/>
      <c r="C224" s="1243"/>
      <c r="D224" s="1246"/>
      <c r="E224" s="1244"/>
      <c r="F224" s="1244"/>
      <c r="G224" s="1244"/>
      <c r="H224" s="1245"/>
      <c r="I224" s="1245"/>
      <c r="J224" s="1244"/>
      <c r="K224" s="1244"/>
      <c r="L224" s="1244"/>
      <c r="M224" s="1244"/>
      <c r="N224" s="1244"/>
      <c r="O224" s="1244"/>
      <c r="P224" s="1244"/>
      <c r="Q224" s="1243"/>
      <c r="R224" s="1238"/>
    </row>
    <row r="225" spans="1:20" ht="12" thickBot="1" x14ac:dyDescent="0.25">
      <c r="A225" s="1242"/>
      <c r="B225" s="1242"/>
      <c r="D225" s="1241"/>
      <c r="E225" s="1239"/>
      <c r="F225" s="1239"/>
      <c r="G225" s="1239"/>
      <c r="H225" s="1240"/>
      <c r="I225" s="1240"/>
      <c r="J225" s="1239"/>
      <c r="K225" s="1239"/>
      <c r="L225" s="1239"/>
      <c r="M225" s="1239"/>
      <c r="N225" s="1239"/>
      <c r="O225" s="1239"/>
      <c r="P225" s="1239"/>
      <c r="R225" s="1238"/>
    </row>
    <row r="226" spans="1:20" ht="12" thickBot="1" x14ac:dyDescent="0.25">
      <c r="A226" s="1288" t="s">
        <v>4</v>
      </c>
      <c r="B226" s="1236">
        <f t="shared" ref="B226:Q226" si="17">B208+B210+B212+B215+B217</f>
        <v>0</v>
      </c>
      <c r="C226" s="1236">
        <f t="shared" si="17"/>
        <v>26604073</v>
      </c>
      <c r="D226" s="1236">
        <f t="shared" si="17"/>
        <v>259644</v>
      </c>
      <c r="E226" s="1236">
        <f t="shared" si="17"/>
        <v>48302079</v>
      </c>
      <c r="F226" s="1236">
        <f t="shared" si="17"/>
        <v>0</v>
      </c>
      <c r="G226" s="1236">
        <f t="shared" si="17"/>
        <v>267040</v>
      </c>
      <c r="H226" s="1236">
        <f t="shared" si="17"/>
        <v>75432836</v>
      </c>
      <c r="I226" s="1236">
        <f t="shared" si="17"/>
        <v>0</v>
      </c>
      <c r="J226" s="1236">
        <f t="shared" si="17"/>
        <v>0</v>
      </c>
      <c r="K226" s="1236">
        <f t="shared" si="17"/>
        <v>0</v>
      </c>
      <c r="L226" s="1236">
        <f t="shared" si="17"/>
        <v>17077277</v>
      </c>
      <c r="M226" s="1236">
        <f t="shared" si="17"/>
        <v>0</v>
      </c>
      <c r="N226" s="1236">
        <f t="shared" si="17"/>
        <v>17077277</v>
      </c>
      <c r="O226" s="1236">
        <f t="shared" si="17"/>
        <v>0</v>
      </c>
      <c r="P226" s="1236">
        <f t="shared" si="17"/>
        <v>0</v>
      </c>
      <c r="Q226" s="1236">
        <f t="shared" si="17"/>
        <v>92510113</v>
      </c>
      <c r="R226" s="1235">
        <f>Q226/$Q$226</f>
        <v>1</v>
      </c>
    </row>
    <row r="229" spans="1:20" s="1257" customFormat="1" ht="12.75" x14ac:dyDescent="0.2">
      <c r="A229" s="1285" t="s">
        <v>28538</v>
      </c>
      <c r="B229" s="1285"/>
      <c r="C229" s="1285"/>
      <c r="D229" s="1285"/>
      <c r="E229" s="1285"/>
      <c r="F229" s="1285"/>
      <c r="G229" s="1285"/>
      <c r="H229" s="1286"/>
      <c r="I229" s="1286"/>
      <c r="J229" s="1286"/>
      <c r="K229" s="1287"/>
      <c r="L229" s="1285"/>
      <c r="M229" s="1285"/>
      <c r="N229" s="1285"/>
      <c r="O229" s="1286"/>
      <c r="P229" s="1286"/>
      <c r="Q229" s="1285"/>
      <c r="R229" s="1284"/>
      <c r="S229" s="1283"/>
      <c r="T229" s="1282"/>
    </row>
    <row r="230" spans="1:20" s="1257" customFormat="1" ht="12.75" x14ac:dyDescent="0.2">
      <c r="A230" s="1285" t="s">
        <v>28537</v>
      </c>
      <c r="B230" s="1285"/>
      <c r="C230" s="1285"/>
      <c r="D230" s="1285"/>
      <c r="E230" s="1285"/>
      <c r="F230" s="1285"/>
      <c r="G230" s="1285"/>
      <c r="H230" s="1286"/>
      <c r="I230" s="1286"/>
      <c r="J230" s="1286"/>
      <c r="K230" s="1287"/>
      <c r="L230" s="1285"/>
      <c r="M230" s="1285"/>
      <c r="N230" s="1285"/>
      <c r="O230" s="1286"/>
      <c r="P230" s="1286"/>
      <c r="Q230" s="1285"/>
      <c r="R230" s="1284"/>
      <c r="S230" s="1283"/>
      <c r="T230" s="1282"/>
    </row>
    <row r="231" spans="1:20" s="1257" customFormat="1" ht="12" x14ac:dyDescent="0.2">
      <c r="H231" s="1265"/>
      <c r="I231" s="1265"/>
      <c r="J231" s="1265"/>
      <c r="K231" s="1266"/>
      <c r="O231" s="1265"/>
      <c r="P231" s="1265"/>
      <c r="R231" s="1264"/>
      <c r="S231" s="1263"/>
      <c r="T231" s="1262"/>
    </row>
    <row r="232" spans="1:20" s="1257" customFormat="1" ht="15.75" x14ac:dyDescent="0.25">
      <c r="B232" s="1279"/>
      <c r="C232" s="1279"/>
      <c r="D232" s="1279"/>
      <c r="E232" s="1279"/>
      <c r="F232" s="1279"/>
      <c r="G232" s="1279"/>
      <c r="H232" s="1280"/>
      <c r="I232" s="1280"/>
      <c r="J232" s="1280"/>
      <c r="K232" s="1281"/>
      <c r="L232" s="1279"/>
      <c r="M232" s="1279"/>
      <c r="N232" s="1279"/>
      <c r="O232" s="1280"/>
      <c r="P232" s="1280"/>
      <c r="Q232" s="1279"/>
      <c r="R232" s="1278"/>
      <c r="S232" s="1277"/>
      <c r="T232" s="1276"/>
    </row>
    <row r="233" spans="1:20" s="1257" customFormat="1" ht="15.75" x14ac:dyDescent="0.25">
      <c r="B233" s="1279"/>
      <c r="C233" s="1279"/>
      <c r="D233" s="1279"/>
      <c r="E233" s="1279"/>
      <c r="F233" s="1279"/>
      <c r="G233" s="1279"/>
      <c r="H233" s="1280"/>
      <c r="I233" s="1280"/>
      <c r="J233" s="1280"/>
      <c r="K233" s="1281"/>
      <c r="L233" s="1279"/>
      <c r="M233" s="1279"/>
      <c r="N233" s="1279"/>
      <c r="O233" s="1280"/>
      <c r="P233" s="1280"/>
      <c r="Q233" s="1279"/>
      <c r="R233" s="1278"/>
      <c r="S233" s="1277"/>
      <c r="T233" s="1276"/>
    </row>
    <row r="234" spans="1:20" s="1257" customFormat="1" ht="15.75" x14ac:dyDescent="0.25">
      <c r="A234" s="1616" t="s">
        <v>28708</v>
      </c>
      <c r="B234" s="1616"/>
      <c r="C234" s="1616"/>
      <c r="D234" s="1616"/>
      <c r="E234" s="1616"/>
      <c r="F234" s="1616"/>
      <c r="G234" s="1616"/>
      <c r="H234" s="1616"/>
      <c r="I234" s="1616"/>
      <c r="J234" s="1616"/>
      <c r="K234" s="1616"/>
      <c r="L234" s="1616"/>
      <c r="M234" s="1616"/>
      <c r="N234" s="1616"/>
      <c r="O234" s="1616"/>
      <c r="P234" s="1616"/>
      <c r="Q234" s="1616"/>
      <c r="R234" s="1616"/>
      <c r="S234" s="1274"/>
      <c r="T234" s="1275"/>
    </row>
    <row r="235" spans="1:20" s="1257" customFormat="1" ht="15.75" x14ac:dyDescent="0.25">
      <c r="A235" s="1616" t="s">
        <v>28677</v>
      </c>
      <c r="B235" s="1616"/>
      <c r="C235" s="1616"/>
      <c r="D235" s="1616"/>
      <c r="E235" s="1616"/>
      <c r="F235" s="1616"/>
      <c r="G235" s="1616"/>
      <c r="H235" s="1616"/>
      <c r="I235" s="1616"/>
      <c r="J235" s="1616"/>
      <c r="K235" s="1616"/>
      <c r="L235" s="1616"/>
      <c r="M235" s="1616"/>
      <c r="N235" s="1616"/>
      <c r="O235" s="1616"/>
      <c r="P235" s="1616"/>
      <c r="Q235" s="1616"/>
      <c r="R235" s="1616"/>
      <c r="S235" s="1274"/>
      <c r="T235" s="1274"/>
    </row>
    <row r="236" spans="1:20" s="1257" customFormat="1" ht="15.75" x14ac:dyDescent="0.25">
      <c r="A236" s="1616" t="s">
        <v>28707</v>
      </c>
      <c r="B236" s="1616"/>
      <c r="C236" s="1616"/>
      <c r="D236" s="1616"/>
      <c r="E236" s="1616"/>
      <c r="F236" s="1616"/>
      <c r="G236" s="1616"/>
      <c r="H236" s="1616"/>
      <c r="I236" s="1616"/>
      <c r="J236" s="1616"/>
      <c r="K236" s="1616"/>
      <c r="L236" s="1616"/>
      <c r="M236" s="1616"/>
      <c r="N236" s="1616"/>
      <c r="O236" s="1616"/>
      <c r="P236" s="1616"/>
      <c r="Q236" s="1616"/>
      <c r="R236" s="1616"/>
      <c r="S236" s="1274"/>
      <c r="T236" s="1274"/>
    </row>
    <row r="237" spans="1:20" s="1257" customFormat="1" ht="15.75" x14ac:dyDescent="0.25">
      <c r="A237" s="1616" t="s">
        <v>28706</v>
      </c>
      <c r="B237" s="1616"/>
      <c r="C237" s="1616"/>
      <c r="D237" s="1616"/>
      <c r="E237" s="1616"/>
      <c r="F237" s="1616"/>
      <c r="G237" s="1616"/>
      <c r="H237" s="1616"/>
      <c r="I237" s="1616"/>
      <c r="J237" s="1616"/>
      <c r="K237" s="1616"/>
      <c r="L237" s="1616"/>
      <c r="M237" s="1616"/>
      <c r="N237" s="1616"/>
      <c r="O237" s="1616"/>
      <c r="P237" s="1616"/>
      <c r="Q237" s="1616"/>
      <c r="R237" s="1616"/>
      <c r="S237" s="1274"/>
      <c r="T237" s="1274"/>
    </row>
    <row r="238" spans="1:20" s="1257" customFormat="1" ht="12" x14ac:dyDescent="0.2">
      <c r="B238" s="1272"/>
      <c r="C238" s="1272"/>
      <c r="D238" s="1272"/>
      <c r="E238" s="1272"/>
      <c r="F238" s="1272"/>
      <c r="G238" s="1272"/>
      <c r="H238" s="1272"/>
      <c r="I238" s="1272"/>
      <c r="J238" s="1272"/>
      <c r="K238" s="1273"/>
      <c r="L238" s="1272"/>
      <c r="M238" s="1272"/>
      <c r="N238" s="1272"/>
      <c r="O238" s="1272"/>
      <c r="P238" s="1272"/>
      <c r="Q238" s="1272"/>
      <c r="R238" s="1271"/>
      <c r="S238" s="1270"/>
      <c r="T238" s="1269"/>
    </row>
    <row r="239" spans="1:20" s="1257" customFormat="1" ht="12" x14ac:dyDescent="0.2">
      <c r="B239" s="1272"/>
      <c r="C239" s="1272"/>
      <c r="D239" s="1272"/>
      <c r="E239" s="1272"/>
      <c r="F239" s="1272"/>
      <c r="G239" s="1272"/>
      <c r="H239" s="1272"/>
      <c r="I239" s="1272"/>
      <c r="J239" s="1272"/>
      <c r="K239" s="1273"/>
      <c r="L239" s="1272"/>
      <c r="M239" s="1272"/>
      <c r="N239" s="1272"/>
      <c r="O239" s="1272"/>
      <c r="P239" s="1272"/>
      <c r="Q239" s="1272"/>
      <c r="R239" s="1271"/>
      <c r="S239" s="1270"/>
      <c r="T239" s="1269"/>
    </row>
    <row r="240" spans="1:20" s="1257" customFormat="1" ht="12" x14ac:dyDescent="0.2">
      <c r="B240" s="1272"/>
      <c r="C240" s="1272"/>
      <c r="D240" s="1272"/>
      <c r="E240" s="1272"/>
      <c r="F240" s="1272"/>
      <c r="G240" s="1272"/>
      <c r="H240" s="1272"/>
      <c r="I240" s="1272"/>
      <c r="J240" s="1272"/>
      <c r="K240" s="1273"/>
      <c r="L240" s="1272"/>
      <c r="M240" s="1272"/>
      <c r="N240" s="1272"/>
      <c r="O240" s="1272"/>
      <c r="P240" s="1272"/>
      <c r="Q240" s="1272"/>
      <c r="R240" s="1271"/>
      <c r="S240" s="1270"/>
      <c r="T240" s="1269"/>
    </row>
    <row r="241" spans="1:20" s="1257" customFormat="1" ht="12" x14ac:dyDescent="0.2">
      <c r="A241" s="1265" t="s">
        <v>7</v>
      </c>
      <c r="B241" s="1268" t="s">
        <v>28627</v>
      </c>
      <c r="D241" s="1267"/>
      <c r="E241" s="1267"/>
      <c r="H241" s="1265"/>
      <c r="I241" s="1265"/>
      <c r="J241" s="1265"/>
      <c r="K241" s="1266"/>
      <c r="O241" s="1265"/>
      <c r="P241" s="1265"/>
      <c r="R241" s="1264"/>
      <c r="S241" s="1263"/>
      <c r="T241" s="1262"/>
    </row>
    <row r="242" spans="1:20" s="1257" customFormat="1" ht="12.75" thickBot="1" x14ac:dyDescent="0.25">
      <c r="A242" s="1229" t="s">
        <v>5</v>
      </c>
      <c r="B242" s="1229" t="s">
        <v>1860</v>
      </c>
      <c r="D242" s="1229"/>
      <c r="E242" s="1229"/>
      <c r="F242" s="1229"/>
      <c r="G242" s="1229"/>
      <c r="H242" s="1229"/>
      <c r="I242" s="1229"/>
      <c r="J242" s="1229"/>
      <c r="K242" s="1261"/>
      <c r="L242" s="1229"/>
      <c r="M242" s="1229"/>
      <c r="N242" s="1229"/>
      <c r="O242" s="1229"/>
      <c r="P242" s="1229"/>
      <c r="Q242" s="1229"/>
      <c r="R242" s="1260"/>
      <c r="S242" s="1259"/>
      <c r="T242" s="1258"/>
    </row>
    <row r="243" spans="1:20" s="1256" customFormat="1" ht="19.5" customHeight="1" thickBot="1" x14ac:dyDescent="0.25">
      <c r="A243" s="1617" t="s">
        <v>0</v>
      </c>
      <c r="B243" s="1617" t="s">
        <v>28705</v>
      </c>
      <c r="C243" s="1619"/>
      <c r="D243" s="1619"/>
      <c r="E243" s="1619"/>
      <c r="F243" s="1619"/>
      <c r="G243" s="1619"/>
      <c r="H243" s="1620"/>
      <c r="I243" s="1621" t="s">
        <v>28704</v>
      </c>
      <c r="J243" s="1619"/>
      <c r="K243" s="1619"/>
      <c r="L243" s="1619"/>
      <c r="M243" s="1619"/>
      <c r="N243" s="1620"/>
      <c r="O243" s="1621" t="s">
        <v>28703</v>
      </c>
      <c r="P243" s="1620"/>
      <c r="Q243" s="1621" t="s">
        <v>4</v>
      </c>
      <c r="R243" s="1620"/>
    </row>
    <row r="244" spans="1:20" s="1251" customFormat="1" ht="90.75" customHeight="1" thickBot="1" x14ac:dyDescent="0.25">
      <c r="A244" s="1618"/>
      <c r="B244" s="1253" t="s">
        <v>28697</v>
      </c>
      <c r="C244" s="1254" t="s">
        <v>28702</v>
      </c>
      <c r="D244" s="1253" t="s">
        <v>28701</v>
      </c>
      <c r="E244" s="1253" t="s">
        <v>28700</v>
      </c>
      <c r="F244" s="1253" t="s">
        <v>28699</v>
      </c>
      <c r="G244" s="1255" t="s">
        <v>28695</v>
      </c>
      <c r="H244" s="1255" t="s">
        <v>28698</v>
      </c>
      <c r="I244" s="1255" t="s">
        <v>28697</v>
      </c>
      <c r="J244" s="1253" t="s">
        <v>28696</v>
      </c>
      <c r="K244" s="1255" t="s">
        <v>28695</v>
      </c>
      <c r="L244" s="1255" t="s">
        <v>28694</v>
      </c>
      <c r="M244" s="1255" t="s">
        <v>28693</v>
      </c>
      <c r="N244" s="1255" t="s">
        <v>28692</v>
      </c>
      <c r="O244" s="1255" t="s">
        <v>28691</v>
      </c>
      <c r="P244" s="1254" t="s">
        <v>28690</v>
      </c>
      <c r="Q244" s="1253" t="s">
        <v>28689</v>
      </c>
      <c r="R244" s="1252" t="s">
        <v>28688</v>
      </c>
    </row>
    <row r="245" spans="1:20" x14ac:dyDescent="0.2">
      <c r="A245" s="1241"/>
      <c r="B245" s="1246"/>
      <c r="C245" s="1243"/>
      <c r="D245" s="1246"/>
      <c r="E245" s="1244"/>
      <c r="F245" s="1244"/>
      <c r="G245" s="1244"/>
      <c r="H245" s="1244"/>
      <c r="I245" s="1244"/>
      <c r="J245" s="1244"/>
      <c r="K245" s="1244"/>
      <c r="L245" s="1244"/>
      <c r="M245" s="1244"/>
      <c r="N245" s="1244"/>
      <c r="O245" s="1244"/>
      <c r="P245" s="1244"/>
      <c r="Q245" s="1243"/>
      <c r="R245" s="1250"/>
    </row>
    <row r="246" spans="1:20" x14ac:dyDescent="0.2">
      <c r="A246" s="1241" t="s">
        <v>28192</v>
      </c>
      <c r="B246" s="1246"/>
      <c r="C246" s="1243"/>
      <c r="D246" s="1246">
        <v>354773498</v>
      </c>
      <c r="E246" s="1244">
        <v>44203307</v>
      </c>
      <c r="F246" s="1244"/>
      <c r="G246" s="1244"/>
      <c r="H246" s="1245">
        <f>SUM(B246:G246)</f>
        <v>398976805</v>
      </c>
      <c r="I246" s="1245"/>
      <c r="J246" s="1244"/>
      <c r="K246" s="1244"/>
      <c r="L246" s="1244"/>
      <c r="M246" s="1244"/>
      <c r="N246" s="1245">
        <f>SUM(J246:M246)</f>
        <v>0</v>
      </c>
      <c r="O246" s="1244"/>
      <c r="P246" s="1245">
        <f>O246</f>
        <v>0</v>
      </c>
      <c r="Q246" s="1248">
        <f>H246+N246+P246</f>
        <v>398976805</v>
      </c>
      <c r="R246" s="1247">
        <f>Q246/$Q$264</f>
        <v>5.0960525595369711E-2</v>
      </c>
    </row>
    <row r="247" spans="1:20" x14ac:dyDescent="0.2">
      <c r="A247" s="1241"/>
      <c r="B247" s="1246"/>
      <c r="C247" s="1243"/>
      <c r="D247" s="1246"/>
      <c r="E247" s="1244"/>
      <c r="F247" s="1244"/>
      <c r="G247" s="1244"/>
      <c r="H247" s="1245"/>
      <c r="I247" s="1245"/>
      <c r="J247" s="1244"/>
      <c r="K247" s="1244"/>
      <c r="L247" s="1244"/>
      <c r="M247" s="1244"/>
      <c r="N247" s="1245"/>
      <c r="O247" s="1244"/>
      <c r="P247" s="1245"/>
      <c r="Q247" s="1248"/>
      <c r="R247" s="1247"/>
    </row>
    <row r="248" spans="1:20" x14ac:dyDescent="0.2">
      <c r="A248" s="1241" t="s">
        <v>28687</v>
      </c>
      <c r="B248" s="1246"/>
      <c r="C248" s="1243">
        <v>69724148</v>
      </c>
      <c r="D248" s="1246">
        <v>4923753</v>
      </c>
      <c r="E248" s="1244">
        <v>211112497</v>
      </c>
      <c r="F248" s="1244"/>
      <c r="G248" s="1244">
        <v>1500000</v>
      </c>
      <c r="H248" s="1245">
        <f>SUM(B248:G248)</f>
        <v>287260398</v>
      </c>
      <c r="I248" s="1245"/>
      <c r="J248" s="1244"/>
      <c r="K248" s="1244"/>
      <c r="L248" s="1244"/>
      <c r="M248" s="1244"/>
      <c r="N248" s="1245">
        <f>SUM(J248:M248)</f>
        <v>0</v>
      </c>
      <c r="O248" s="1244"/>
      <c r="P248" s="1245">
        <f>O248</f>
        <v>0</v>
      </c>
      <c r="Q248" s="1248">
        <f>H248+N248+P248</f>
        <v>287260398</v>
      </c>
      <c r="R248" s="1247">
        <f>Q248/$Q$264</f>
        <v>3.669120781298324E-2</v>
      </c>
    </row>
    <row r="249" spans="1:20" x14ac:dyDescent="0.2">
      <c r="A249" s="1241"/>
      <c r="B249" s="1246"/>
      <c r="C249" s="1243"/>
      <c r="D249" s="1246"/>
      <c r="E249" s="1244"/>
      <c r="F249" s="1244"/>
      <c r="G249" s="1244"/>
      <c r="H249" s="1245"/>
      <c r="I249" s="1245"/>
      <c r="J249" s="1244"/>
      <c r="K249" s="1244"/>
      <c r="L249" s="1244"/>
      <c r="M249" s="1244"/>
      <c r="N249" s="1245"/>
      <c r="O249" s="1244"/>
      <c r="P249" s="1245"/>
      <c r="Q249" s="1248"/>
      <c r="R249" s="1247"/>
    </row>
    <row r="250" spans="1:20" x14ac:dyDescent="0.2">
      <c r="A250" s="1241" t="s">
        <v>28686</v>
      </c>
      <c r="B250" s="1246"/>
      <c r="C250" s="1243"/>
      <c r="D250" s="1246"/>
      <c r="E250" s="1244"/>
      <c r="F250" s="1244"/>
      <c r="G250" s="1244"/>
      <c r="H250" s="1245">
        <f>SUM(B250:G250)</f>
        <v>0</v>
      </c>
      <c r="I250" s="1245"/>
      <c r="J250" s="1244"/>
      <c r="K250" s="1244"/>
      <c r="L250" s="1244"/>
      <c r="M250" s="1244"/>
      <c r="N250" s="1245">
        <f>SUM(J250:M250)</f>
        <v>0</v>
      </c>
      <c r="O250" s="1244"/>
      <c r="P250" s="1245">
        <f>O250</f>
        <v>0</v>
      </c>
      <c r="Q250" s="1248">
        <f>H250+N250+P250</f>
        <v>0</v>
      </c>
      <c r="R250" s="1247">
        <f>Q250/$Q$264</f>
        <v>0</v>
      </c>
    </row>
    <row r="251" spans="1:20" x14ac:dyDescent="0.2">
      <c r="A251" s="1241" t="s">
        <v>28685</v>
      </c>
      <c r="B251" s="1246"/>
      <c r="C251" s="1243"/>
      <c r="D251" s="1246"/>
      <c r="E251" s="1244"/>
      <c r="F251" s="1244"/>
      <c r="G251" s="1244"/>
      <c r="H251" s="1245"/>
      <c r="I251" s="1245"/>
      <c r="J251" s="1244"/>
      <c r="K251" s="1244"/>
      <c r="L251" s="1244"/>
      <c r="M251" s="1244"/>
      <c r="N251" s="1245"/>
      <c r="O251" s="1244"/>
      <c r="P251" s="1245"/>
      <c r="Q251" s="1248"/>
      <c r="R251" s="1247"/>
    </row>
    <row r="252" spans="1:20" x14ac:dyDescent="0.2">
      <c r="A252" s="1249"/>
      <c r="B252" s="1246"/>
      <c r="C252" s="1243"/>
      <c r="D252" s="1246"/>
      <c r="E252" s="1244"/>
      <c r="F252" s="1244"/>
      <c r="G252" s="1244"/>
      <c r="H252" s="1245"/>
      <c r="I252" s="1245"/>
      <c r="J252" s="1244"/>
      <c r="K252" s="1244"/>
      <c r="L252" s="1244"/>
      <c r="M252" s="1244"/>
      <c r="N252" s="1245"/>
      <c r="O252" s="1244"/>
      <c r="P252" s="1245"/>
      <c r="Q252" s="1248"/>
      <c r="R252" s="1247"/>
    </row>
    <row r="253" spans="1:20" x14ac:dyDescent="0.2">
      <c r="A253" s="1241" t="s">
        <v>28195</v>
      </c>
      <c r="B253" s="1246"/>
      <c r="C253" s="1243"/>
      <c r="D253" s="1246"/>
      <c r="E253" s="1244"/>
      <c r="F253" s="1244"/>
      <c r="G253" s="1244"/>
      <c r="H253" s="1245">
        <f>SUM(B253:G253)</f>
        <v>0</v>
      </c>
      <c r="I253" s="1245"/>
      <c r="J253" s="1244"/>
      <c r="K253" s="1244"/>
      <c r="L253" s="1244"/>
      <c r="M253" s="1244"/>
      <c r="N253" s="1245">
        <f>SUM(J253:M253)</f>
        <v>0</v>
      </c>
      <c r="O253" s="1244"/>
      <c r="P253" s="1245">
        <f>O253</f>
        <v>0</v>
      </c>
      <c r="Q253" s="1248">
        <f>H253+N253+P253</f>
        <v>0</v>
      </c>
      <c r="R253" s="1247">
        <f>Q253/$Q$264</f>
        <v>0</v>
      </c>
    </row>
    <row r="254" spans="1:20" x14ac:dyDescent="0.2">
      <c r="A254" s="1241"/>
      <c r="B254" s="1246"/>
      <c r="C254" s="1243"/>
      <c r="D254" s="1246"/>
      <c r="E254" s="1244"/>
      <c r="F254" s="1244"/>
      <c r="G254" s="1244"/>
      <c r="H254" s="1245"/>
      <c r="I254" s="1245"/>
      <c r="J254" s="1244"/>
      <c r="K254" s="1244"/>
      <c r="L254" s="1244"/>
      <c r="M254" s="1244"/>
      <c r="N254" s="1245"/>
      <c r="O254" s="1244"/>
      <c r="P254" s="1245"/>
      <c r="Q254" s="1248"/>
      <c r="R254" s="1247"/>
    </row>
    <row r="255" spans="1:20" x14ac:dyDescent="0.2">
      <c r="A255" s="1241" t="s">
        <v>28684</v>
      </c>
      <c r="B255" s="1246">
        <f t="shared" ref="B255:G255" si="18">SUM(B257:B262)</f>
        <v>0</v>
      </c>
      <c r="C255" s="1243">
        <f t="shared" si="18"/>
        <v>0</v>
      </c>
      <c r="D255" s="1246">
        <f t="shared" si="18"/>
        <v>6454654106</v>
      </c>
      <c r="E255" s="1244">
        <f t="shared" si="18"/>
        <v>0</v>
      </c>
      <c r="F255" s="1244">
        <f t="shared" si="18"/>
        <v>0</v>
      </c>
      <c r="G255" s="1244">
        <f t="shared" si="18"/>
        <v>19687248</v>
      </c>
      <c r="H255" s="1245">
        <f>SUM(B255:G255)</f>
        <v>6474341354</v>
      </c>
      <c r="I255" s="1245"/>
      <c r="J255" s="1244">
        <f>SUM(J257:J262)</f>
        <v>0</v>
      </c>
      <c r="K255" s="1244">
        <f>SUM(K257:K262)</f>
        <v>0</v>
      </c>
      <c r="L255" s="1244">
        <f>SUM(L257:L262)</f>
        <v>0</v>
      </c>
      <c r="M255" s="1244">
        <f>SUM(M257:M262)</f>
        <v>0</v>
      </c>
      <c r="N255" s="1245">
        <f>SUM(J255:M255)</f>
        <v>0</v>
      </c>
      <c r="O255" s="1244">
        <f>SUM(O257:O262)</f>
        <v>668555863</v>
      </c>
      <c r="P255" s="1245">
        <f>O255</f>
        <v>668555863</v>
      </c>
      <c r="Q255" s="1248">
        <f>H255+N255+P255</f>
        <v>7142897217</v>
      </c>
      <c r="R255" s="1247">
        <f>Q255/$Q$264</f>
        <v>0.91234826659164703</v>
      </c>
    </row>
    <row r="256" spans="1:20" x14ac:dyDescent="0.2">
      <c r="A256" s="1241"/>
      <c r="B256" s="1246"/>
      <c r="C256" s="1243"/>
      <c r="D256" s="1246"/>
      <c r="E256" s="1244"/>
      <c r="F256" s="1244"/>
      <c r="G256" s="1244"/>
      <c r="H256" s="1245"/>
      <c r="I256" s="1245"/>
      <c r="J256" s="1244"/>
      <c r="K256" s="1244"/>
      <c r="L256" s="1244"/>
      <c r="M256" s="1244"/>
      <c r="N256" s="1245"/>
      <c r="O256" s="1244"/>
      <c r="P256" s="1245"/>
      <c r="Q256" s="1248"/>
      <c r="R256" s="1247"/>
    </row>
    <row r="257" spans="1:20" x14ac:dyDescent="0.2">
      <c r="A257" s="1241" t="s">
        <v>28683</v>
      </c>
      <c r="B257" s="1246"/>
      <c r="C257" s="1243"/>
      <c r="D257" s="1246"/>
      <c r="E257" s="1244"/>
      <c r="F257" s="1244"/>
      <c r="G257" s="1244"/>
      <c r="H257" s="1245"/>
      <c r="I257" s="1245"/>
      <c r="J257" s="1244"/>
      <c r="K257" s="1244"/>
      <c r="L257" s="1244"/>
      <c r="M257" s="1244"/>
      <c r="N257" s="1245"/>
      <c r="O257" s="1244"/>
      <c r="P257" s="1244"/>
      <c r="Q257" s="1243"/>
      <c r="R257" s="1238"/>
    </row>
    <row r="258" spans="1:20" x14ac:dyDescent="0.2">
      <c r="A258" s="1241" t="s">
        <v>28682</v>
      </c>
      <c r="B258" s="1246"/>
      <c r="C258" s="1243"/>
      <c r="D258" s="1246"/>
      <c r="E258" s="1244"/>
      <c r="F258" s="1244"/>
      <c r="G258" s="1244"/>
      <c r="H258" s="1245"/>
      <c r="I258" s="1245"/>
      <c r="J258" s="1244"/>
      <c r="K258" s="1244"/>
      <c r="L258" s="1244"/>
      <c r="M258" s="1244"/>
      <c r="N258" s="1245"/>
      <c r="O258" s="1244"/>
      <c r="P258" s="1244"/>
      <c r="Q258" s="1243"/>
      <c r="R258" s="1238"/>
    </row>
    <row r="259" spans="1:20" x14ac:dyDescent="0.2">
      <c r="A259" s="1241" t="s">
        <v>28091</v>
      </c>
      <c r="B259" s="1246"/>
      <c r="C259" s="1243"/>
      <c r="D259" s="1246">
        <v>6454654106</v>
      </c>
      <c r="E259" s="1244"/>
      <c r="F259" s="1244"/>
      <c r="G259" s="1244">
        <v>19687248</v>
      </c>
      <c r="H259" s="1245"/>
      <c r="I259" s="1245"/>
      <c r="J259" s="1244"/>
      <c r="K259" s="1244"/>
      <c r="L259" s="1244"/>
      <c r="M259" s="1244"/>
      <c r="N259" s="1245"/>
      <c r="O259" s="1244">
        <v>668555863</v>
      </c>
      <c r="P259" s="1244"/>
      <c r="Q259" s="1243"/>
      <c r="R259" s="1238"/>
    </row>
    <row r="260" spans="1:20" x14ac:dyDescent="0.2">
      <c r="A260" s="1241" t="s">
        <v>28681</v>
      </c>
      <c r="B260" s="1246"/>
      <c r="C260" s="1243"/>
      <c r="D260" s="1246"/>
      <c r="E260" s="1244"/>
      <c r="F260" s="1244"/>
      <c r="G260" s="1244"/>
      <c r="H260" s="1245"/>
      <c r="I260" s="1245"/>
      <c r="J260" s="1244"/>
      <c r="K260" s="1244"/>
      <c r="L260" s="1244"/>
      <c r="M260" s="1244"/>
      <c r="N260" s="1244"/>
      <c r="O260" s="1244"/>
      <c r="P260" s="1244"/>
      <c r="Q260" s="1243"/>
      <c r="R260" s="1238"/>
    </row>
    <row r="261" spans="1:20" x14ac:dyDescent="0.2">
      <c r="A261" s="1241" t="s">
        <v>28680</v>
      </c>
      <c r="B261" s="1246"/>
      <c r="C261" s="1243"/>
      <c r="D261" s="1246"/>
      <c r="E261" s="1244"/>
      <c r="F261" s="1244"/>
      <c r="G261" s="1244"/>
      <c r="H261" s="1245"/>
      <c r="I261" s="1245"/>
      <c r="J261" s="1244"/>
      <c r="K261" s="1244"/>
      <c r="L261" s="1244"/>
      <c r="M261" s="1244"/>
      <c r="N261" s="1244"/>
      <c r="O261" s="1244"/>
      <c r="P261" s="1244"/>
      <c r="Q261" s="1243"/>
      <c r="R261" s="1238"/>
    </row>
    <row r="262" spans="1:20" x14ac:dyDescent="0.2">
      <c r="A262" s="1241" t="s">
        <v>28679</v>
      </c>
      <c r="B262" s="1246"/>
      <c r="C262" s="1243"/>
      <c r="D262" s="1246"/>
      <c r="E262" s="1244"/>
      <c r="F262" s="1244"/>
      <c r="G262" s="1244"/>
      <c r="H262" s="1245"/>
      <c r="I262" s="1245"/>
      <c r="J262" s="1244"/>
      <c r="K262" s="1244"/>
      <c r="L262" s="1244"/>
      <c r="M262" s="1244"/>
      <c r="N262" s="1244"/>
      <c r="O262" s="1244"/>
      <c r="P262" s="1244"/>
      <c r="Q262" s="1243"/>
      <c r="R262" s="1238"/>
    </row>
    <row r="263" spans="1:20" ht="12" thickBot="1" x14ac:dyDescent="0.25">
      <c r="A263" s="1242"/>
      <c r="B263" s="1242"/>
      <c r="D263" s="1241"/>
      <c r="E263" s="1239"/>
      <c r="F263" s="1239"/>
      <c r="G263" s="1239"/>
      <c r="H263" s="1240"/>
      <c r="I263" s="1240"/>
      <c r="J263" s="1239"/>
      <c r="K263" s="1239"/>
      <c r="L263" s="1239"/>
      <c r="M263" s="1239"/>
      <c r="N263" s="1239"/>
      <c r="O263" s="1239"/>
      <c r="P263" s="1239"/>
      <c r="R263" s="1238"/>
    </row>
    <row r="264" spans="1:20" ht="12" thickBot="1" x14ac:dyDescent="0.25">
      <c r="A264" s="1288" t="s">
        <v>4</v>
      </c>
      <c r="B264" s="1236">
        <f t="shared" ref="B264:H264" si="19">B246+B248+B250+B253+B255</f>
        <v>0</v>
      </c>
      <c r="C264" s="1236">
        <f t="shared" si="19"/>
        <v>69724148</v>
      </c>
      <c r="D264" s="1236">
        <f t="shared" si="19"/>
        <v>6814351357</v>
      </c>
      <c r="E264" s="1236">
        <f t="shared" si="19"/>
        <v>255315804</v>
      </c>
      <c r="F264" s="1236">
        <f t="shared" si="19"/>
        <v>0</v>
      </c>
      <c r="G264" s="1236">
        <f t="shared" si="19"/>
        <v>21187248</v>
      </c>
      <c r="H264" s="1236">
        <f t="shared" si="19"/>
        <v>7160578557</v>
      </c>
      <c r="I264" s="1236"/>
      <c r="J264" s="1236">
        <f t="shared" ref="J264:Q264" si="20">J246+J248+J250+J253+J255</f>
        <v>0</v>
      </c>
      <c r="K264" s="1236">
        <f t="shared" si="20"/>
        <v>0</v>
      </c>
      <c r="L264" s="1236">
        <f t="shared" si="20"/>
        <v>0</v>
      </c>
      <c r="M264" s="1236">
        <f t="shared" si="20"/>
        <v>0</v>
      </c>
      <c r="N264" s="1236">
        <f t="shared" si="20"/>
        <v>0</v>
      </c>
      <c r="O264" s="1236">
        <f t="shared" si="20"/>
        <v>668555863</v>
      </c>
      <c r="P264" s="1236">
        <f t="shared" si="20"/>
        <v>668555863</v>
      </c>
      <c r="Q264" s="1236">
        <f t="shared" si="20"/>
        <v>7829134420</v>
      </c>
      <c r="R264" s="1235">
        <f>Q264/$Q$264</f>
        <v>1</v>
      </c>
    </row>
    <row r="267" spans="1:20" s="1257" customFormat="1" ht="12.75" x14ac:dyDescent="0.2">
      <c r="A267" s="1285" t="s">
        <v>28538</v>
      </c>
      <c r="B267" s="1285"/>
      <c r="C267" s="1285"/>
      <c r="D267" s="1285"/>
      <c r="E267" s="1285"/>
      <c r="F267" s="1285"/>
      <c r="G267" s="1285"/>
      <c r="H267" s="1286"/>
      <c r="I267" s="1286"/>
      <c r="J267" s="1286"/>
      <c r="K267" s="1287"/>
      <c r="L267" s="1285"/>
      <c r="M267" s="1285"/>
      <c r="N267" s="1285"/>
      <c r="O267" s="1286"/>
      <c r="P267" s="1286"/>
      <c r="Q267" s="1285"/>
      <c r="R267" s="1284"/>
      <c r="S267" s="1283"/>
      <c r="T267" s="1282"/>
    </row>
    <row r="268" spans="1:20" s="1257" customFormat="1" ht="12.75" x14ac:dyDescent="0.2">
      <c r="A268" s="1285" t="s">
        <v>28537</v>
      </c>
      <c r="B268" s="1285"/>
      <c r="C268" s="1285"/>
      <c r="D268" s="1285"/>
      <c r="E268" s="1285"/>
      <c r="F268" s="1285"/>
      <c r="G268" s="1285"/>
      <c r="H268" s="1286"/>
      <c r="I268" s="1286"/>
      <c r="J268" s="1286"/>
      <c r="K268" s="1287"/>
      <c r="L268" s="1285"/>
      <c r="M268" s="1285"/>
      <c r="N268" s="1285"/>
      <c r="O268" s="1286"/>
      <c r="P268" s="1286"/>
      <c r="Q268" s="1285"/>
      <c r="R268" s="1284"/>
      <c r="S268" s="1283"/>
      <c r="T268" s="1282"/>
    </row>
    <row r="269" spans="1:20" s="1257" customFormat="1" ht="12" x14ac:dyDescent="0.2">
      <c r="H269" s="1265"/>
      <c r="I269" s="1265"/>
      <c r="J269" s="1265"/>
      <c r="K269" s="1266"/>
      <c r="O269" s="1265"/>
      <c r="P269" s="1265"/>
      <c r="R269" s="1264"/>
      <c r="S269" s="1263"/>
      <c r="T269" s="1262"/>
    </row>
    <row r="270" spans="1:20" s="1257" customFormat="1" ht="15.75" x14ac:dyDescent="0.25">
      <c r="B270" s="1279"/>
      <c r="C270" s="1279"/>
      <c r="D270" s="1279"/>
      <c r="E270" s="1279"/>
      <c r="F270" s="1279"/>
      <c r="G270" s="1279"/>
      <c r="H270" s="1280"/>
      <c r="I270" s="1280"/>
      <c r="J270" s="1280"/>
      <c r="K270" s="1281"/>
      <c r="L270" s="1279"/>
      <c r="M270" s="1279"/>
      <c r="N270" s="1279"/>
      <c r="O270" s="1280"/>
      <c r="P270" s="1280"/>
      <c r="Q270" s="1279"/>
      <c r="R270" s="1278"/>
      <c r="S270" s="1277"/>
      <c r="T270" s="1276"/>
    </row>
    <row r="271" spans="1:20" s="1257" customFormat="1" ht="15.75" x14ac:dyDescent="0.25">
      <c r="B271" s="1279"/>
      <c r="C271" s="1279"/>
      <c r="D271" s="1279"/>
      <c r="E271" s="1279"/>
      <c r="F271" s="1279"/>
      <c r="G271" s="1279"/>
      <c r="H271" s="1280"/>
      <c r="I271" s="1280"/>
      <c r="J271" s="1280"/>
      <c r="K271" s="1281"/>
      <c r="L271" s="1279"/>
      <c r="M271" s="1279"/>
      <c r="N271" s="1279"/>
      <c r="O271" s="1280"/>
      <c r="P271" s="1280"/>
      <c r="Q271" s="1279"/>
      <c r="R271" s="1278"/>
      <c r="S271" s="1277"/>
      <c r="T271" s="1276"/>
    </row>
    <row r="272" spans="1:20" s="1257" customFormat="1" ht="15.75" x14ac:dyDescent="0.25">
      <c r="A272" s="1616" t="s">
        <v>28708</v>
      </c>
      <c r="B272" s="1616"/>
      <c r="C272" s="1616"/>
      <c r="D272" s="1616"/>
      <c r="E272" s="1616"/>
      <c r="F272" s="1616"/>
      <c r="G272" s="1616"/>
      <c r="H272" s="1616"/>
      <c r="I272" s="1616"/>
      <c r="J272" s="1616"/>
      <c r="K272" s="1616"/>
      <c r="L272" s="1616"/>
      <c r="M272" s="1616"/>
      <c r="N272" s="1616"/>
      <c r="O272" s="1616"/>
      <c r="P272" s="1616"/>
      <c r="Q272" s="1616"/>
      <c r="R272" s="1616"/>
      <c r="S272" s="1274"/>
      <c r="T272" s="1275"/>
    </row>
    <row r="273" spans="1:20" s="1257" customFormat="1" ht="15.75" x14ac:dyDescent="0.25">
      <c r="A273" s="1616" t="s">
        <v>28677</v>
      </c>
      <c r="B273" s="1616"/>
      <c r="C273" s="1616"/>
      <c r="D273" s="1616"/>
      <c r="E273" s="1616"/>
      <c r="F273" s="1616"/>
      <c r="G273" s="1616"/>
      <c r="H273" s="1616"/>
      <c r="I273" s="1616"/>
      <c r="J273" s="1616"/>
      <c r="K273" s="1616"/>
      <c r="L273" s="1616"/>
      <c r="M273" s="1616"/>
      <c r="N273" s="1616"/>
      <c r="O273" s="1616"/>
      <c r="P273" s="1616"/>
      <c r="Q273" s="1616"/>
      <c r="R273" s="1616"/>
      <c r="S273" s="1274"/>
      <c r="T273" s="1274"/>
    </row>
    <row r="274" spans="1:20" s="1257" customFormat="1" ht="15.75" x14ac:dyDescent="0.25">
      <c r="A274" s="1616" t="s">
        <v>28707</v>
      </c>
      <c r="B274" s="1616"/>
      <c r="C274" s="1616"/>
      <c r="D274" s="1616"/>
      <c r="E274" s="1616"/>
      <c r="F274" s="1616"/>
      <c r="G274" s="1616"/>
      <c r="H274" s="1616"/>
      <c r="I274" s="1616"/>
      <c r="J274" s="1616"/>
      <c r="K274" s="1616"/>
      <c r="L274" s="1616"/>
      <c r="M274" s="1616"/>
      <c r="N274" s="1616"/>
      <c r="O274" s="1616"/>
      <c r="P274" s="1616"/>
      <c r="Q274" s="1616"/>
      <c r="R274" s="1616"/>
      <c r="S274" s="1274"/>
      <c r="T274" s="1274"/>
    </row>
    <row r="275" spans="1:20" s="1257" customFormat="1" ht="15.75" x14ac:dyDescent="0.25">
      <c r="A275" s="1616" t="s">
        <v>28706</v>
      </c>
      <c r="B275" s="1616"/>
      <c r="C275" s="1616"/>
      <c r="D275" s="1616"/>
      <c r="E275" s="1616"/>
      <c r="F275" s="1616"/>
      <c r="G275" s="1616"/>
      <c r="H275" s="1616"/>
      <c r="I275" s="1616"/>
      <c r="J275" s="1616"/>
      <c r="K275" s="1616"/>
      <c r="L275" s="1616"/>
      <c r="M275" s="1616"/>
      <c r="N275" s="1616"/>
      <c r="O275" s="1616"/>
      <c r="P275" s="1616"/>
      <c r="Q275" s="1616"/>
      <c r="R275" s="1616"/>
      <c r="S275" s="1274"/>
      <c r="T275" s="1274"/>
    </row>
    <row r="276" spans="1:20" s="1257" customFormat="1" ht="12" x14ac:dyDescent="0.2">
      <c r="B276" s="1272"/>
      <c r="C276" s="1272"/>
      <c r="D276" s="1272"/>
      <c r="E276" s="1272"/>
      <c r="F276" s="1272"/>
      <c r="G276" s="1272"/>
      <c r="H276" s="1272"/>
      <c r="I276" s="1272"/>
      <c r="J276" s="1272"/>
      <c r="K276" s="1273"/>
      <c r="L276" s="1272"/>
      <c r="M276" s="1272"/>
      <c r="N276" s="1272"/>
      <c r="O276" s="1272"/>
      <c r="P276" s="1272"/>
      <c r="Q276" s="1272"/>
      <c r="R276" s="1271"/>
      <c r="S276" s="1270"/>
      <c r="T276" s="1269"/>
    </row>
    <row r="277" spans="1:20" s="1257" customFormat="1" ht="12" x14ac:dyDescent="0.2">
      <c r="B277" s="1272"/>
      <c r="C277" s="1272"/>
      <c r="D277" s="1272"/>
      <c r="E277" s="1272"/>
      <c r="F277" s="1272"/>
      <c r="G277" s="1272"/>
      <c r="H277" s="1272"/>
      <c r="I277" s="1272"/>
      <c r="J277" s="1272"/>
      <c r="K277" s="1273"/>
      <c r="L277" s="1272"/>
      <c r="M277" s="1272"/>
      <c r="N277" s="1272"/>
      <c r="O277" s="1272"/>
      <c r="P277" s="1272"/>
      <c r="Q277" s="1272"/>
      <c r="R277" s="1271"/>
      <c r="S277" s="1270"/>
      <c r="T277" s="1269"/>
    </row>
    <row r="278" spans="1:20" s="1257" customFormat="1" ht="12" x14ac:dyDescent="0.2">
      <c r="B278" s="1272"/>
      <c r="C278" s="1272"/>
      <c r="D278" s="1272"/>
      <c r="E278" s="1272"/>
      <c r="F278" s="1272"/>
      <c r="G278" s="1272"/>
      <c r="H278" s="1272"/>
      <c r="I278" s="1272"/>
      <c r="J278" s="1272"/>
      <c r="K278" s="1273"/>
      <c r="L278" s="1272"/>
      <c r="M278" s="1272"/>
      <c r="N278" s="1272"/>
      <c r="O278" s="1272"/>
      <c r="P278" s="1272"/>
      <c r="Q278" s="1272"/>
      <c r="R278" s="1271"/>
      <c r="S278" s="1270"/>
      <c r="T278" s="1269"/>
    </row>
    <row r="279" spans="1:20" s="1257" customFormat="1" ht="12" x14ac:dyDescent="0.2">
      <c r="A279" s="1265" t="s">
        <v>7</v>
      </c>
      <c r="B279" s="1268" t="s">
        <v>28624</v>
      </c>
      <c r="D279" s="1267"/>
      <c r="E279" s="1267"/>
      <c r="H279" s="1265"/>
      <c r="I279" s="1265"/>
      <c r="J279" s="1265"/>
      <c r="K279" s="1266"/>
      <c r="O279" s="1265"/>
      <c r="P279" s="1265"/>
      <c r="R279" s="1264"/>
      <c r="S279" s="1263"/>
      <c r="T279" s="1262"/>
    </row>
    <row r="280" spans="1:20" s="1257" customFormat="1" ht="12.75" thickBot="1" x14ac:dyDescent="0.25">
      <c r="A280" s="1229" t="s">
        <v>5</v>
      </c>
      <c r="B280" s="1229" t="s">
        <v>1860</v>
      </c>
      <c r="D280" s="1229"/>
      <c r="E280" s="1229"/>
      <c r="F280" s="1229"/>
      <c r="G280" s="1229"/>
      <c r="H280" s="1229"/>
      <c r="I280" s="1229"/>
      <c r="J280" s="1229"/>
      <c r="K280" s="1261"/>
      <c r="L280" s="1229"/>
      <c r="M280" s="1229"/>
      <c r="N280" s="1229"/>
      <c r="O280" s="1229"/>
      <c r="P280" s="1229"/>
      <c r="Q280" s="1229"/>
      <c r="R280" s="1260"/>
      <c r="S280" s="1259"/>
      <c r="T280" s="1258"/>
    </row>
    <row r="281" spans="1:20" s="1256" customFormat="1" ht="19.5" customHeight="1" thickBot="1" x14ac:dyDescent="0.25">
      <c r="A281" s="1617" t="s">
        <v>0</v>
      </c>
      <c r="B281" s="1617" t="s">
        <v>28705</v>
      </c>
      <c r="C281" s="1619"/>
      <c r="D281" s="1619"/>
      <c r="E281" s="1619"/>
      <c r="F281" s="1619"/>
      <c r="G281" s="1619"/>
      <c r="H281" s="1620"/>
      <c r="I281" s="1621" t="s">
        <v>28704</v>
      </c>
      <c r="J281" s="1619"/>
      <c r="K281" s="1619"/>
      <c r="L281" s="1619"/>
      <c r="M281" s="1619"/>
      <c r="N281" s="1620"/>
      <c r="O281" s="1621" t="s">
        <v>28703</v>
      </c>
      <c r="P281" s="1620"/>
      <c r="Q281" s="1621" t="s">
        <v>4</v>
      </c>
      <c r="R281" s="1620"/>
    </row>
    <row r="282" spans="1:20" s="1251" customFormat="1" ht="90.75" customHeight="1" thickBot="1" x14ac:dyDescent="0.25">
      <c r="A282" s="1618"/>
      <c r="B282" s="1253" t="s">
        <v>28697</v>
      </c>
      <c r="C282" s="1254" t="s">
        <v>28702</v>
      </c>
      <c r="D282" s="1253" t="s">
        <v>28701</v>
      </c>
      <c r="E282" s="1253" t="s">
        <v>28700</v>
      </c>
      <c r="F282" s="1253" t="s">
        <v>28699</v>
      </c>
      <c r="G282" s="1255" t="s">
        <v>28695</v>
      </c>
      <c r="H282" s="1255" t="s">
        <v>28698</v>
      </c>
      <c r="I282" s="1255" t="s">
        <v>28697</v>
      </c>
      <c r="J282" s="1253" t="s">
        <v>28696</v>
      </c>
      <c r="K282" s="1255" t="s">
        <v>28695</v>
      </c>
      <c r="L282" s="1255" t="s">
        <v>28694</v>
      </c>
      <c r="M282" s="1255" t="s">
        <v>28693</v>
      </c>
      <c r="N282" s="1255" t="s">
        <v>28692</v>
      </c>
      <c r="O282" s="1255" t="s">
        <v>28691</v>
      </c>
      <c r="P282" s="1254" t="s">
        <v>28690</v>
      </c>
      <c r="Q282" s="1253" t="s">
        <v>28689</v>
      </c>
      <c r="R282" s="1252" t="s">
        <v>28688</v>
      </c>
    </row>
    <row r="283" spans="1:20" x14ac:dyDescent="0.2">
      <c r="A283" s="1241"/>
      <c r="B283" s="1246"/>
      <c r="C283" s="1243"/>
      <c r="D283" s="1246"/>
      <c r="E283" s="1244"/>
      <c r="F283" s="1244"/>
      <c r="G283" s="1244"/>
      <c r="H283" s="1244"/>
      <c r="I283" s="1244"/>
      <c r="J283" s="1244"/>
      <c r="K283" s="1244"/>
      <c r="L283" s="1244"/>
      <c r="M283" s="1244"/>
      <c r="N283" s="1244"/>
      <c r="O283" s="1244"/>
      <c r="P283" s="1244"/>
      <c r="Q283" s="1243"/>
      <c r="R283" s="1250"/>
    </row>
    <row r="284" spans="1:20" x14ac:dyDescent="0.2">
      <c r="A284" s="1241" t="s">
        <v>28192</v>
      </c>
      <c r="B284" s="1246"/>
      <c r="C284" s="1243"/>
      <c r="D284" s="1246"/>
      <c r="E284" s="1244">
        <v>27934429</v>
      </c>
      <c r="F284" s="1244"/>
      <c r="G284" s="1244"/>
      <c r="H284" s="1245">
        <f>SUM(B284:G284)</f>
        <v>27934429</v>
      </c>
      <c r="I284" s="1245"/>
      <c r="J284" s="1244"/>
      <c r="K284" s="1244"/>
      <c r="L284" s="1244">
        <v>3300000</v>
      </c>
      <c r="M284" s="1244"/>
      <c r="N284" s="1245">
        <f>SUM(J284:M284)</f>
        <v>3300000</v>
      </c>
      <c r="O284" s="1244"/>
      <c r="P284" s="1245">
        <f>O284</f>
        <v>0</v>
      </c>
      <c r="Q284" s="1248">
        <f>H284+N284+P284</f>
        <v>31234429</v>
      </c>
      <c r="R284" s="1247">
        <f>Q284/$Q$302</f>
        <v>0.87703194832944897</v>
      </c>
    </row>
    <row r="285" spans="1:20" x14ac:dyDescent="0.2">
      <c r="A285" s="1241"/>
      <c r="B285" s="1246"/>
      <c r="C285" s="1243"/>
      <c r="D285" s="1246"/>
      <c r="E285" s="1244"/>
      <c r="F285" s="1244"/>
      <c r="G285" s="1244"/>
      <c r="H285" s="1245"/>
      <c r="I285" s="1245"/>
      <c r="J285" s="1244"/>
      <c r="K285" s="1244"/>
      <c r="L285" s="1244"/>
      <c r="M285" s="1244"/>
      <c r="N285" s="1245"/>
      <c r="O285" s="1244"/>
      <c r="P285" s="1245"/>
      <c r="Q285" s="1248"/>
      <c r="R285" s="1247"/>
    </row>
    <row r="286" spans="1:20" x14ac:dyDescent="0.2">
      <c r="A286" s="1241" t="s">
        <v>28687</v>
      </c>
      <c r="B286" s="1246"/>
      <c r="C286" s="1243"/>
      <c r="D286" s="1246"/>
      <c r="E286" s="1244">
        <v>334136</v>
      </c>
      <c r="F286" s="1244"/>
      <c r="G286" s="1244">
        <v>77000</v>
      </c>
      <c r="H286" s="1245">
        <f>SUM(B286:G286)</f>
        <v>411136</v>
      </c>
      <c r="I286" s="1245"/>
      <c r="J286" s="1244"/>
      <c r="K286" s="1244"/>
      <c r="L286" s="1244">
        <v>1332032</v>
      </c>
      <c r="M286" s="1244"/>
      <c r="N286" s="1245">
        <f>SUM(J286:M286)</f>
        <v>1332032</v>
      </c>
      <c r="O286" s="1244"/>
      <c r="P286" s="1245">
        <f>O286</f>
        <v>0</v>
      </c>
      <c r="Q286" s="1248">
        <f>H286+N286+P286</f>
        <v>1743168</v>
      </c>
      <c r="R286" s="1247">
        <f>Q286/$Q$302</f>
        <v>4.8946437513090087E-2</v>
      </c>
    </row>
    <row r="287" spans="1:20" x14ac:dyDescent="0.2">
      <c r="A287" s="1241"/>
      <c r="B287" s="1246"/>
      <c r="C287" s="1243"/>
      <c r="D287" s="1246"/>
      <c r="E287" s="1244"/>
      <c r="F287" s="1244"/>
      <c r="G287" s="1244"/>
      <c r="H287" s="1245"/>
      <c r="I287" s="1245"/>
      <c r="J287" s="1244"/>
      <c r="K287" s="1244"/>
      <c r="L287" s="1244"/>
      <c r="M287" s="1244"/>
      <c r="N287" s="1245"/>
      <c r="O287" s="1244"/>
      <c r="P287" s="1245"/>
      <c r="Q287" s="1248"/>
      <c r="R287" s="1247"/>
    </row>
    <row r="288" spans="1:20" x14ac:dyDescent="0.2">
      <c r="A288" s="1241" t="s">
        <v>28686</v>
      </c>
      <c r="B288" s="1246"/>
      <c r="C288" s="1243"/>
      <c r="D288" s="1246"/>
      <c r="E288" s="1244"/>
      <c r="F288" s="1244"/>
      <c r="G288" s="1244"/>
      <c r="H288" s="1245">
        <f>SUM(B288:G288)</f>
        <v>0</v>
      </c>
      <c r="I288" s="1245"/>
      <c r="J288" s="1244"/>
      <c r="K288" s="1244"/>
      <c r="L288" s="1244">
        <v>2636190</v>
      </c>
      <c r="M288" s="1244"/>
      <c r="N288" s="1245">
        <f>SUM(J288:M288)</f>
        <v>2636190</v>
      </c>
      <c r="O288" s="1244"/>
      <c r="P288" s="1245">
        <f>O288</f>
        <v>0</v>
      </c>
      <c r="Q288" s="1248">
        <f>H288+N288+P288</f>
        <v>2636190</v>
      </c>
      <c r="R288" s="1247">
        <f>Q288/$Q$302</f>
        <v>7.4021614157460988E-2</v>
      </c>
    </row>
    <row r="289" spans="1:18" x14ac:dyDescent="0.2">
      <c r="A289" s="1241" t="s">
        <v>28685</v>
      </c>
      <c r="B289" s="1246"/>
      <c r="C289" s="1243"/>
      <c r="D289" s="1246"/>
      <c r="E289" s="1244"/>
      <c r="F289" s="1244"/>
      <c r="G289" s="1244"/>
      <c r="H289" s="1245"/>
      <c r="I289" s="1245"/>
      <c r="J289" s="1244"/>
      <c r="K289" s="1244"/>
      <c r="L289" s="1244"/>
      <c r="M289" s="1244"/>
      <c r="N289" s="1245"/>
      <c r="O289" s="1244"/>
      <c r="P289" s="1245"/>
      <c r="Q289" s="1248"/>
      <c r="R289" s="1247"/>
    </row>
    <row r="290" spans="1:18" x14ac:dyDescent="0.2">
      <c r="A290" s="1249"/>
      <c r="B290" s="1246"/>
      <c r="C290" s="1243"/>
      <c r="D290" s="1246"/>
      <c r="E290" s="1244"/>
      <c r="F290" s="1244"/>
      <c r="G290" s="1244"/>
      <c r="H290" s="1245"/>
      <c r="I290" s="1245"/>
      <c r="J290" s="1244"/>
      <c r="K290" s="1244"/>
      <c r="L290" s="1244"/>
      <c r="M290" s="1244"/>
      <c r="N290" s="1245"/>
      <c r="O290" s="1244"/>
      <c r="P290" s="1245"/>
      <c r="Q290" s="1248"/>
      <c r="R290" s="1247"/>
    </row>
    <row r="291" spans="1:18" x14ac:dyDescent="0.2">
      <c r="A291" s="1241" t="s">
        <v>28195</v>
      </c>
      <c r="B291" s="1246"/>
      <c r="C291" s="1243"/>
      <c r="D291" s="1246"/>
      <c r="E291" s="1244"/>
      <c r="F291" s="1244"/>
      <c r="G291" s="1244"/>
      <c r="H291" s="1245">
        <f>SUM(B291:G291)</f>
        <v>0</v>
      </c>
      <c r="I291" s="1245"/>
      <c r="J291" s="1244"/>
      <c r="K291" s="1244"/>
      <c r="L291" s="1244"/>
      <c r="M291" s="1244"/>
      <c r="N291" s="1245">
        <f>SUM(J291:M291)</f>
        <v>0</v>
      </c>
      <c r="O291" s="1244"/>
      <c r="P291" s="1245">
        <f>O291</f>
        <v>0</v>
      </c>
      <c r="Q291" s="1248">
        <f>H291+N291+P291</f>
        <v>0</v>
      </c>
      <c r="R291" s="1247">
        <f>Q291/$Q$302</f>
        <v>0</v>
      </c>
    </row>
    <row r="292" spans="1:18" x14ac:dyDescent="0.2">
      <c r="A292" s="1241"/>
      <c r="B292" s="1246"/>
      <c r="C292" s="1243"/>
      <c r="D292" s="1246"/>
      <c r="E292" s="1244"/>
      <c r="F292" s="1244"/>
      <c r="G292" s="1244"/>
      <c r="H292" s="1245"/>
      <c r="I292" s="1245"/>
      <c r="J292" s="1244"/>
      <c r="K292" s="1244"/>
      <c r="L292" s="1244"/>
      <c r="M292" s="1244"/>
      <c r="N292" s="1245"/>
      <c r="O292" s="1244"/>
      <c r="P292" s="1245"/>
      <c r="Q292" s="1248"/>
      <c r="R292" s="1247"/>
    </row>
    <row r="293" spans="1:18" x14ac:dyDescent="0.2">
      <c r="A293" s="1241" t="s">
        <v>28684</v>
      </c>
      <c r="B293" s="1246">
        <f t="shared" ref="B293:G293" si="21">SUM(B295:B300)</f>
        <v>0</v>
      </c>
      <c r="C293" s="1243">
        <f t="shared" si="21"/>
        <v>0</v>
      </c>
      <c r="D293" s="1246">
        <f t="shared" si="21"/>
        <v>0</v>
      </c>
      <c r="E293" s="1244">
        <f t="shared" si="21"/>
        <v>0</v>
      </c>
      <c r="F293" s="1244">
        <f t="shared" si="21"/>
        <v>0</v>
      </c>
      <c r="G293" s="1244">
        <f t="shared" si="21"/>
        <v>0</v>
      </c>
      <c r="H293" s="1245">
        <f>SUM(B293:G293)</f>
        <v>0</v>
      </c>
      <c r="I293" s="1245"/>
      <c r="J293" s="1244">
        <f>SUM(J295:J300)</f>
        <v>0</v>
      </c>
      <c r="K293" s="1244">
        <f>SUM(K295:K300)</f>
        <v>0</v>
      </c>
      <c r="L293" s="1244">
        <f>SUM(L295:L300)</f>
        <v>0</v>
      </c>
      <c r="M293" s="1244">
        <f>SUM(M295:M300)</f>
        <v>0</v>
      </c>
      <c r="N293" s="1245">
        <f>SUM(J293:M293)</f>
        <v>0</v>
      </c>
      <c r="O293" s="1244">
        <f>SUM(O295:O300)</f>
        <v>0</v>
      </c>
      <c r="P293" s="1245">
        <f>O293</f>
        <v>0</v>
      </c>
      <c r="Q293" s="1248">
        <f>H293+N293+P293</f>
        <v>0</v>
      </c>
      <c r="R293" s="1247">
        <f>Q293/$Q$302</f>
        <v>0</v>
      </c>
    </row>
    <row r="294" spans="1:18" x14ac:dyDescent="0.2">
      <c r="A294" s="1241"/>
      <c r="B294" s="1246"/>
      <c r="C294" s="1243"/>
      <c r="D294" s="1246"/>
      <c r="E294" s="1244"/>
      <c r="F294" s="1244"/>
      <c r="G294" s="1244"/>
      <c r="H294" s="1245"/>
      <c r="I294" s="1245"/>
      <c r="J294" s="1244"/>
      <c r="K294" s="1244"/>
      <c r="L294" s="1244"/>
      <c r="M294" s="1244"/>
      <c r="N294" s="1245"/>
      <c r="O294" s="1244"/>
      <c r="P294" s="1245"/>
      <c r="Q294" s="1248"/>
      <c r="R294" s="1247"/>
    </row>
    <row r="295" spans="1:18" x14ac:dyDescent="0.2">
      <c r="A295" s="1241" t="s">
        <v>28683</v>
      </c>
      <c r="B295" s="1246"/>
      <c r="C295" s="1243"/>
      <c r="D295" s="1246"/>
      <c r="E295" s="1244"/>
      <c r="F295" s="1244"/>
      <c r="G295" s="1244"/>
      <c r="H295" s="1245"/>
      <c r="I295" s="1245"/>
      <c r="J295" s="1244"/>
      <c r="K295" s="1244"/>
      <c r="L295" s="1244"/>
      <c r="M295" s="1244"/>
      <c r="N295" s="1245"/>
      <c r="O295" s="1244"/>
      <c r="P295" s="1244"/>
      <c r="Q295" s="1243"/>
      <c r="R295" s="1238"/>
    </row>
    <row r="296" spans="1:18" x14ac:dyDescent="0.2">
      <c r="A296" s="1241" t="s">
        <v>28682</v>
      </c>
      <c r="B296" s="1246"/>
      <c r="C296" s="1243"/>
      <c r="D296" s="1246"/>
      <c r="E296" s="1244"/>
      <c r="F296" s="1244"/>
      <c r="G296" s="1244"/>
      <c r="H296" s="1245"/>
      <c r="I296" s="1245"/>
      <c r="J296" s="1244"/>
      <c r="K296" s="1244"/>
      <c r="L296" s="1244"/>
      <c r="M296" s="1244"/>
      <c r="N296" s="1245"/>
      <c r="O296" s="1244"/>
      <c r="P296" s="1244"/>
      <c r="Q296" s="1243"/>
      <c r="R296" s="1238"/>
    </row>
    <row r="297" spans="1:18" x14ac:dyDescent="0.2">
      <c r="A297" s="1241" t="s">
        <v>28091</v>
      </c>
      <c r="B297" s="1246"/>
      <c r="C297" s="1243"/>
      <c r="D297" s="1246"/>
      <c r="E297" s="1244"/>
      <c r="F297" s="1244"/>
      <c r="G297" s="1244"/>
      <c r="H297" s="1245"/>
      <c r="I297" s="1245"/>
      <c r="J297" s="1244"/>
      <c r="K297" s="1244"/>
      <c r="L297" s="1244"/>
      <c r="M297" s="1244"/>
      <c r="N297" s="1245"/>
      <c r="O297" s="1244"/>
      <c r="P297" s="1244"/>
      <c r="Q297" s="1243"/>
      <c r="R297" s="1238"/>
    </row>
    <row r="298" spans="1:18" x14ac:dyDescent="0.2">
      <c r="A298" s="1241" t="s">
        <v>28681</v>
      </c>
      <c r="B298" s="1246"/>
      <c r="C298" s="1243"/>
      <c r="D298" s="1246"/>
      <c r="E298" s="1244"/>
      <c r="F298" s="1244"/>
      <c r="G298" s="1244"/>
      <c r="H298" s="1245"/>
      <c r="I298" s="1245"/>
      <c r="J298" s="1244"/>
      <c r="K298" s="1244"/>
      <c r="L298" s="1244"/>
      <c r="M298" s="1244"/>
      <c r="N298" s="1244"/>
      <c r="O298" s="1244"/>
      <c r="P298" s="1244"/>
      <c r="Q298" s="1243"/>
      <c r="R298" s="1238"/>
    </row>
    <row r="299" spans="1:18" x14ac:dyDescent="0.2">
      <c r="A299" s="1241" t="s">
        <v>28680</v>
      </c>
      <c r="B299" s="1246"/>
      <c r="C299" s="1243"/>
      <c r="D299" s="1246"/>
      <c r="E299" s="1244"/>
      <c r="F299" s="1244"/>
      <c r="G299" s="1244"/>
      <c r="H299" s="1245"/>
      <c r="I299" s="1245"/>
      <c r="J299" s="1244"/>
      <c r="K299" s="1244"/>
      <c r="L299" s="1244"/>
      <c r="M299" s="1244"/>
      <c r="N299" s="1244"/>
      <c r="O299" s="1244"/>
      <c r="P299" s="1244"/>
      <c r="Q299" s="1243"/>
      <c r="R299" s="1238"/>
    </row>
    <row r="300" spans="1:18" x14ac:dyDescent="0.2">
      <c r="A300" s="1241" t="s">
        <v>28679</v>
      </c>
      <c r="B300" s="1246"/>
      <c r="C300" s="1243"/>
      <c r="D300" s="1246"/>
      <c r="E300" s="1244"/>
      <c r="F300" s="1244"/>
      <c r="G300" s="1244"/>
      <c r="H300" s="1245"/>
      <c r="I300" s="1245"/>
      <c r="J300" s="1244"/>
      <c r="K300" s="1244"/>
      <c r="L300" s="1244"/>
      <c r="M300" s="1244"/>
      <c r="N300" s="1244"/>
      <c r="O300" s="1244"/>
      <c r="P300" s="1244"/>
      <c r="Q300" s="1243"/>
      <c r="R300" s="1238"/>
    </row>
    <row r="301" spans="1:18" ht="12" thickBot="1" x14ac:dyDescent="0.25">
      <c r="A301" s="1242"/>
      <c r="B301" s="1242"/>
      <c r="D301" s="1241"/>
      <c r="E301" s="1239"/>
      <c r="F301" s="1239"/>
      <c r="G301" s="1239"/>
      <c r="H301" s="1240"/>
      <c r="I301" s="1240"/>
      <c r="J301" s="1239"/>
      <c r="K301" s="1239"/>
      <c r="L301" s="1239"/>
      <c r="M301" s="1239"/>
      <c r="N301" s="1239"/>
      <c r="O301" s="1239"/>
      <c r="P301" s="1239"/>
      <c r="R301" s="1238"/>
    </row>
    <row r="302" spans="1:18" ht="12" thickBot="1" x14ac:dyDescent="0.25">
      <c r="A302" s="1237" t="s">
        <v>4</v>
      </c>
      <c r="B302" s="1236">
        <f t="shared" ref="B302:H302" si="22">B284+B286+B288+B291+B293</f>
        <v>0</v>
      </c>
      <c r="C302" s="1236">
        <f t="shared" si="22"/>
        <v>0</v>
      </c>
      <c r="D302" s="1236">
        <f t="shared" si="22"/>
        <v>0</v>
      </c>
      <c r="E302" s="1236">
        <f t="shared" si="22"/>
        <v>28268565</v>
      </c>
      <c r="F302" s="1236">
        <f t="shared" si="22"/>
        <v>0</v>
      </c>
      <c r="G302" s="1236">
        <f t="shared" si="22"/>
        <v>77000</v>
      </c>
      <c r="H302" s="1236">
        <f t="shared" si="22"/>
        <v>28345565</v>
      </c>
      <c r="I302" s="1236"/>
      <c r="J302" s="1236">
        <f t="shared" ref="J302:Q302" si="23">J284+J286+J288+J291+J293</f>
        <v>0</v>
      </c>
      <c r="K302" s="1236">
        <f t="shared" si="23"/>
        <v>0</v>
      </c>
      <c r="L302" s="1236">
        <f t="shared" si="23"/>
        <v>7268222</v>
      </c>
      <c r="M302" s="1236">
        <f t="shared" si="23"/>
        <v>0</v>
      </c>
      <c r="N302" s="1236">
        <f t="shared" si="23"/>
        <v>7268222</v>
      </c>
      <c r="O302" s="1236">
        <f t="shared" si="23"/>
        <v>0</v>
      </c>
      <c r="P302" s="1236">
        <f t="shared" si="23"/>
        <v>0</v>
      </c>
      <c r="Q302" s="1236">
        <f t="shared" si="23"/>
        <v>35613787</v>
      </c>
      <c r="R302" s="1235">
        <f>Q302/$Q$302</f>
        <v>1</v>
      </c>
    </row>
  </sheetData>
  <mergeCells count="72">
    <mergeCell ref="A6:R6"/>
    <mergeCell ref="A7:R7"/>
    <mergeCell ref="A8:R8"/>
    <mergeCell ref="A9:R9"/>
    <mergeCell ref="A15:A16"/>
    <mergeCell ref="B15:H15"/>
    <mergeCell ref="I15:N15"/>
    <mergeCell ref="O15:P15"/>
    <mergeCell ref="Q15:R15"/>
    <mergeCell ref="A44:R44"/>
    <mergeCell ref="A45:R45"/>
    <mergeCell ref="A46:R46"/>
    <mergeCell ref="A47:R47"/>
    <mergeCell ref="A53:A54"/>
    <mergeCell ref="B53:H53"/>
    <mergeCell ref="I53:N53"/>
    <mergeCell ref="O53:P53"/>
    <mergeCell ref="Q53:R53"/>
    <mergeCell ref="A82:R82"/>
    <mergeCell ref="A83:R83"/>
    <mergeCell ref="A84:R84"/>
    <mergeCell ref="A85:R85"/>
    <mergeCell ref="A91:A92"/>
    <mergeCell ref="B91:H91"/>
    <mergeCell ref="I91:N91"/>
    <mergeCell ref="O91:P91"/>
    <mergeCell ref="Q91:R91"/>
    <mergeCell ref="A120:R120"/>
    <mergeCell ref="A121:R121"/>
    <mergeCell ref="A122:R122"/>
    <mergeCell ref="A123:R123"/>
    <mergeCell ref="A129:A130"/>
    <mergeCell ref="B129:H129"/>
    <mergeCell ref="I129:N129"/>
    <mergeCell ref="O129:P129"/>
    <mergeCell ref="Q129:R129"/>
    <mergeCell ref="A158:R158"/>
    <mergeCell ref="A159:R159"/>
    <mergeCell ref="A160:R160"/>
    <mergeCell ref="A161:R161"/>
    <mergeCell ref="A167:A168"/>
    <mergeCell ref="B167:H167"/>
    <mergeCell ref="I167:N167"/>
    <mergeCell ref="O167:P167"/>
    <mergeCell ref="Q167:R167"/>
    <mergeCell ref="A196:R196"/>
    <mergeCell ref="A197:R197"/>
    <mergeCell ref="A198:R198"/>
    <mergeCell ref="A199:R199"/>
    <mergeCell ref="A205:A206"/>
    <mergeCell ref="B205:H205"/>
    <mergeCell ref="I205:N205"/>
    <mergeCell ref="O205:P205"/>
    <mergeCell ref="Q205:R205"/>
    <mergeCell ref="A234:R234"/>
    <mergeCell ref="A235:R235"/>
    <mergeCell ref="A236:R236"/>
    <mergeCell ref="A237:R237"/>
    <mergeCell ref="A243:A244"/>
    <mergeCell ref="B243:H243"/>
    <mergeCell ref="I243:N243"/>
    <mergeCell ref="O243:P243"/>
    <mergeCell ref="Q243:R243"/>
    <mergeCell ref="A272:R272"/>
    <mergeCell ref="A273:R273"/>
    <mergeCell ref="A274:R274"/>
    <mergeCell ref="A275:R275"/>
    <mergeCell ref="A281:A282"/>
    <mergeCell ref="B281:H281"/>
    <mergeCell ref="I281:N281"/>
    <mergeCell ref="O281:P281"/>
    <mergeCell ref="Q281:R281"/>
  </mergeCells>
  <printOptions horizontalCentered="1"/>
  <pageMargins left="0.23622047244094491" right="0.23622047244094491" top="0.74803149606299213" bottom="0.74803149606299213" header="0.31496062992125984" footer="0.31496062992125984"/>
  <pageSetup paperSize="9" scale="65" orientation="landscape" r:id="rId1"/>
  <headerFooter alignWithMargins="0"/>
  <rowBreaks count="7" manualBreakCount="7">
    <brk id="38" max="17" man="1"/>
    <brk id="76" max="17" man="1"/>
    <brk id="114" max="17" man="1"/>
    <brk id="152" max="17" man="1"/>
    <brk id="190" max="17" man="1"/>
    <brk id="228" max="17" man="1"/>
    <brk id="266"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560"/>
  <sheetViews>
    <sheetView view="pageBreakPreview" zoomScale="62" zoomScaleNormal="90" zoomScaleSheetLayoutView="62" zoomScalePageLayoutView="90" workbookViewId="0">
      <selection activeCell="A2" sqref="A2"/>
    </sheetView>
  </sheetViews>
  <sheetFormatPr baseColWidth="10" defaultRowHeight="11.25" x14ac:dyDescent="0.2"/>
  <cols>
    <col min="1" max="1" width="21.5703125" style="1296" customWidth="1"/>
    <col min="2" max="2" width="16.28515625" style="1296" bestFit="1" customWidth="1"/>
    <col min="3" max="6" width="13" style="1296" customWidth="1"/>
    <col min="7" max="7" width="10.5703125" style="1296" customWidth="1"/>
    <col min="8" max="8" width="11.42578125" style="1296" customWidth="1"/>
    <col min="9" max="11" width="13" style="1296" customWidth="1"/>
    <col min="12" max="12" width="10.7109375" style="1296" customWidth="1"/>
    <col min="13" max="13" width="11.140625" style="1296" customWidth="1"/>
    <col min="14" max="14" width="11.42578125" style="1296" customWidth="1"/>
    <col min="15" max="16" width="13" style="1296" customWidth="1"/>
    <col min="17" max="18" width="13.140625" style="1296" customWidth="1"/>
    <col min="19" max="19" width="8.7109375" style="1296" customWidth="1"/>
    <col min="20" max="16384" width="11.42578125" style="1296"/>
  </cols>
  <sheetData>
    <row r="1" spans="1:20" x14ac:dyDescent="0.2">
      <c r="A1" s="1296" t="s">
        <v>28538</v>
      </c>
      <c r="I1" s="1352"/>
      <c r="J1" s="1352"/>
      <c r="P1" s="1349"/>
      <c r="R1" s="1352"/>
      <c r="S1" s="1352"/>
      <c r="T1" s="1297"/>
    </row>
    <row r="2" spans="1:20" x14ac:dyDescent="0.2">
      <c r="A2" s="1296" t="s">
        <v>28603</v>
      </c>
      <c r="I2" s="1352"/>
      <c r="J2" s="1352"/>
      <c r="P2" s="1349"/>
      <c r="R2" s="1352"/>
      <c r="S2" s="1352"/>
      <c r="T2" s="1297"/>
    </row>
    <row r="3" spans="1:20" x14ac:dyDescent="0.2">
      <c r="I3" s="1352"/>
      <c r="J3" s="1352"/>
      <c r="P3" s="1349"/>
      <c r="R3" s="1352"/>
      <c r="S3" s="1352"/>
      <c r="T3" s="1297"/>
    </row>
    <row r="4" spans="1:20" x14ac:dyDescent="0.2">
      <c r="I4" s="1352"/>
      <c r="J4" s="1352"/>
      <c r="P4" s="1349"/>
      <c r="R4" s="1352"/>
      <c r="S4" s="1352"/>
      <c r="T4" s="1297"/>
    </row>
    <row r="5" spans="1:20" x14ac:dyDescent="0.2">
      <c r="I5" s="1352"/>
      <c r="J5" s="1352"/>
      <c r="P5" s="1349"/>
      <c r="R5" s="1352"/>
      <c r="S5" s="1352"/>
      <c r="T5" s="1297"/>
    </row>
    <row r="6" spans="1:20" x14ac:dyDescent="0.2">
      <c r="A6" s="1622" t="s">
        <v>28725</v>
      </c>
      <c r="B6" s="1622"/>
      <c r="C6" s="1622"/>
      <c r="D6" s="1622"/>
      <c r="E6" s="1622"/>
      <c r="F6" s="1622"/>
      <c r="G6" s="1622"/>
      <c r="H6" s="1622"/>
      <c r="I6" s="1622"/>
      <c r="J6" s="1622"/>
      <c r="K6" s="1622"/>
      <c r="L6" s="1622"/>
      <c r="M6" s="1622"/>
      <c r="N6" s="1622"/>
      <c r="O6" s="1622"/>
      <c r="P6" s="1622"/>
      <c r="Q6" s="1622"/>
      <c r="R6" s="1622"/>
      <c r="S6" s="1622"/>
      <c r="T6" s="1353"/>
    </row>
    <row r="7" spans="1:20" x14ac:dyDescent="0.2">
      <c r="A7" s="1622" t="s">
        <v>28677</v>
      </c>
      <c r="B7" s="1622"/>
      <c r="C7" s="1622"/>
      <c r="D7" s="1622"/>
      <c r="E7" s="1622"/>
      <c r="F7" s="1622"/>
      <c r="G7" s="1622"/>
      <c r="H7" s="1622"/>
      <c r="I7" s="1622"/>
      <c r="J7" s="1622"/>
      <c r="K7" s="1622"/>
      <c r="L7" s="1622"/>
      <c r="M7" s="1622"/>
      <c r="N7" s="1622"/>
      <c r="O7" s="1622"/>
      <c r="P7" s="1622"/>
      <c r="Q7" s="1622"/>
      <c r="R7" s="1622"/>
      <c r="S7" s="1622"/>
      <c r="T7" s="1353"/>
    </row>
    <row r="8" spans="1:20" x14ac:dyDescent="0.2">
      <c r="A8" s="1622" t="s">
        <v>28724</v>
      </c>
      <c r="B8" s="1622"/>
      <c r="C8" s="1622"/>
      <c r="D8" s="1622"/>
      <c r="E8" s="1622"/>
      <c r="F8" s="1622"/>
      <c r="G8" s="1622"/>
      <c r="H8" s="1622"/>
      <c r="I8" s="1622"/>
      <c r="J8" s="1622"/>
      <c r="K8" s="1622"/>
      <c r="L8" s="1622"/>
      <c r="M8" s="1622"/>
      <c r="N8" s="1622"/>
      <c r="O8" s="1622"/>
      <c r="P8" s="1622"/>
      <c r="Q8" s="1622"/>
      <c r="R8" s="1622"/>
      <c r="S8" s="1622"/>
      <c r="T8" s="1353"/>
    </row>
    <row r="9" spans="1:20" x14ac:dyDescent="0.2">
      <c r="A9" s="1622" t="s">
        <v>28723</v>
      </c>
      <c r="B9" s="1622"/>
      <c r="C9" s="1622"/>
      <c r="D9" s="1622"/>
      <c r="E9" s="1622"/>
      <c r="F9" s="1622"/>
      <c r="G9" s="1622"/>
      <c r="H9" s="1622"/>
      <c r="I9" s="1622"/>
      <c r="J9" s="1622"/>
      <c r="K9" s="1622"/>
      <c r="L9" s="1622"/>
      <c r="M9" s="1622"/>
      <c r="N9" s="1622"/>
      <c r="O9" s="1622"/>
      <c r="P9" s="1622"/>
      <c r="Q9" s="1622"/>
      <c r="R9" s="1622"/>
      <c r="S9" s="1622"/>
      <c r="T9" s="1353"/>
    </row>
    <row r="10" spans="1:20" x14ac:dyDescent="0.2">
      <c r="I10" s="1352"/>
      <c r="J10" s="1352"/>
      <c r="P10" s="1349"/>
      <c r="R10" s="1352"/>
      <c r="S10" s="1352"/>
      <c r="T10" s="1297"/>
    </row>
    <row r="11" spans="1:20" x14ac:dyDescent="0.2">
      <c r="I11" s="1352"/>
      <c r="J11" s="1352"/>
      <c r="P11" s="1349"/>
      <c r="R11" s="1352"/>
      <c r="S11" s="1352"/>
      <c r="T11" s="1297"/>
    </row>
    <row r="12" spans="1:20" x14ac:dyDescent="0.2">
      <c r="I12" s="1352"/>
      <c r="J12" s="1352"/>
      <c r="P12" s="1349"/>
      <c r="R12" s="1352"/>
      <c r="S12" s="1352"/>
      <c r="T12" s="1297"/>
    </row>
    <row r="13" spans="1:20" x14ac:dyDescent="0.2">
      <c r="A13" s="1351" t="s">
        <v>426</v>
      </c>
      <c r="B13" s="1351" t="s">
        <v>77</v>
      </c>
      <c r="C13" s="1348"/>
      <c r="D13" s="1348"/>
      <c r="E13" s="1348"/>
      <c r="F13" s="1348"/>
      <c r="G13" s="1348"/>
      <c r="H13" s="1348"/>
      <c r="I13" s="1348"/>
      <c r="J13" s="1348"/>
      <c r="K13" s="1350"/>
      <c r="L13" s="1348"/>
      <c r="M13" s="1348"/>
      <c r="N13" s="1348"/>
      <c r="O13" s="1348"/>
      <c r="P13" s="1349"/>
      <c r="Q13" s="1348"/>
      <c r="R13" s="1348"/>
      <c r="S13" s="1348"/>
      <c r="T13" s="1297"/>
    </row>
    <row r="14" spans="1:20" ht="12" thickBot="1" x14ac:dyDescent="0.25">
      <c r="A14" s="1345" t="s">
        <v>5</v>
      </c>
      <c r="B14" s="1345" t="s">
        <v>139</v>
      </c>
      <c r="C14" s="1345"/>
      <c r="D14" s="1345"/>
      <c r="E14" s="1345"/>
      <c r="F14" s="1345"/>
      <c r="G14" s="1345"/>
      <c r="H14" s="1345"/>
      <c r="I14" s="1345"/>
      <c r="J14" s="1345"/>
      <c r="K14" s="1347"/>
      <c r="L14" s="1345"/>
      <c r="M14" s="1345"/>
      <c r="N14" s="1345"/>
      <c r="O14" s="1345"/>
      <c r="P14" s="1346"/>
      <c r="Q14" s="1345"/>
      <c r="R14" s="1345"/>
      <c r="S14" s="1345"/>
      <c r="T14" s="1344"/>
    </row>
    <row r="15" spans="1:20" ht="27" customHeight="1" x14ac:dyDescent="0.2">
      <c r="A15" s="1623" t="s">
        <v>28722</v>
      </c>
      <c r="B15" s="1625" t="s">
        <v>28721</v>
      </c>
      <c r="C15" s="1627" t="s">
        <v>28570</v>
      </c>
      <c r="D15" s="1628"/>
      <c r="E15" s="1628"/>
      <c r="F15" s="1628"/>
      <c r="G15" s="1628"/>
      <c r="H15" s="1628"/>
      <c r="I15" s="1629"/>
      <c r="J15" s="1630" t="s">
        <v>28563</v>
      </c>
      <c r="K15" s="1631"/>
      <c r="L15" s="1631"/>
      <c r="M15" s="1631"/>
      <c r="N15" s="1631"/>
      <c r="O15" s="1632"/>
      <c r="P15" s="1633" t="s">
        <v>28557</v>
      </c>
      <c r="Q15" s="1634"/>
      <c r="R15" s="1634" t="s">
        <v>4</v>
      </c>
      <c r="S15" s="1635"/>
    </row>
    <row r="16" spans="1:20" ht="112.5" customHeight="1" thickBot="1" x14ac:dyDescent="0.25">
      <c r="A16" s="1624"/>
      <c r="B16" s="1626"/>
      <c r="C16" s="1343" t="s">
        <v>28717</v>
      </c>
      <c r="D16" s="1339" t="s">
        <v>28720</v>
      </c>
      <c r="E16" s="1339" t="s">
        <v>28719</v>
      </c>
      <c r="F16" s="1339" t="s">
        <v>28718</v>
      </c>
      <c r="G16" s="1339" t="s">
        <v>28716</v>
      </c>
      <c r="H16" s="1339" t="s">
        <v>28715</v>
      </c>
      <c r="I16" s="1341" t="s">
        <v>28596</v>
      </c>
      <c r="J16" s="1342" t="s">
        <v>28717</v>
      </c>
      <c r="K16" s="1339" t="s">
        <v>28716</v>
      </c>
      <c r="L16" s="1339" t="s">
        <v>28715</v>
      </c>
      <c r="M16" s="1339" t="s">
        <v>28714</v>
      </c>
      <c r="N16" s="1339" t="s">
        <v>28713</v>
      </c>
      <c r="O16" s="1341" t="s">
        <v>28593</v>
      </c>
      <c r="P16" s="1340" t="s">
        <v>28712</v>
      </c>
      <c r="Q16" s="1339" t="s">
        <v>28592</v>
      </c>
      <c r="R16" s="1338" t="s">
        <v>28711</v>
      </c>
      <c r="S16" s="1337" t="s">
        <v>28590</v>
      </c>
    </row>
    <row r="17" spans="1:19" x14ac:dyDescent="0.2">
      <c r="A17" s="1336" t="s">
        <v>28710</v>
      </c>
      <c r="B17" s="1323">
        <v>2019</v>
      </c>
      <c r="C17" s="1335">
        <f t="shared" ref="C17:H19" si="0">C101+C185+C269+C353+C437</f>
        <v>3506232142</v>
      </c>
      <c r="D17" s="1333">
        <f t="shared" si="0"/>
        <v>1195713548</v>
      </c>
      <c r="E17" s="1333">
        <f t="shared" si="0"/>
        <v>53923225</v>
      </c>
      <c r="F17" s="1333">
        <f t="shared" si="0"/>
        <v>1310095616</v>
      </c>
      <c r="G17" s="1333">
        <f t="shared" si="0"/>
        <v>530066</v>
      </c>
      <c r="H17" s="1333">
        <f t="shared" si="0"/>
        <v>75934768</v>
      </c>
      <c r="I17" s="1332">
        <f>SUM(C17:H17)</f>
        <v>6142429365</v>
      </c>
      <c r="J17" s="1334">
        <f t="shared" ref="J17:N19" si="1">J101+J185+J269+J353+J437</f>
        <v>998849763</v>
      </c>
      <c r="K17" s="1333">
        <f t="shared" si="1"/>
        <v>2646000000</v>
      </c>
      <c r="L17" s="1333">
        <f t="shared" si="1"/>
        <v>81000000</v>
      </c>
      <c r="M17" s="1333">
        <f t="shared" si="1"/>
        <v>255612285</v>
      </c>
      <c r="N17" s="1333">
        <f t="shared" si="1"/>
        <v>362101500</v>
      </c>
      <c r="O17" s="1332">
        <f>SUM(J17:N17)</f>
        <v>4343563548</v>
      </c>
      <c r="P17" s="1331">
        <f>P101+P185+P269+P353+P437</f>
        <v>0</v>
      </c>
      <c r="Q17" s="1330">
        <f>P17</f>
        <v>0</v>
      </c>
      <c r="R17" s="1330">
        <f>I17+O17+Q17</f>
        <v>10485992913</v>
      </c>
      <c r="S17" s="1355">
        <f>R17/R79</f>
        <v>0.34307971395423759</v>
      </c>
    </row>
    <row r="18" spans="1:19" x14ac:dyDescent="0.2">
      <c r="A18" s="1328"/>
      <c r="B18" s="1315">
        <v>2020</v>
      </c>
      <c r="C18" s="1329">
        <f t="shared" si="0"/>
        <v>4765857977</v>
      </c>
      <c r="D18" s="1326">
        <f t="shared" si="0"/>
        <v>1298102950</v>
      </c>
      <c r="E18" s="1326">
        <f t="shared" si="0"/>
        <v>65095024</v>
      </c>
      <c r="F18" s="1326">
        <f t="shared" si="0"/>
        <v>1347911119</v>
      </c>
      <c r="G18" s="1326">
        <f t="shared" si="0"/>
        <v>923493</v>
      </c>
      <c r="H18" s="1326">
        <f t="shared" si="0"/>
        <v>41636149</v>
      </c>
      <c r="I18" s="1312">
        <f>SUM(C18:H18)</f>
        <v>7519526712</v>
      </c>
      <c r="J18" s="1313">
        <f t="shared" si="1"/>
        <v>1077137836</v>
      </c>
      <c r="K18" s="1326">
        <f t="shared" si="1"/>
        <v>3201669502</v>
      </c>
      <c r="L18" s="1326">
        <f t="shared" si="1"/>
        <v>90572680</v>
      </c>
      <c r="M18" s="1326">
        <f t="shared" si="1"/>
        <v>258442713</v>
      </c>
      <c r="N18" s="1326">
        <f t="shared" si="1"/>
        <v>340046530</v>
      </c>
      <c r="O18" s="1312">
        <f>SUM(J18:N18)</f>
        <v>4967869261</v>
      </c>
      <c r="P18" s="1325">
        <f>P102+P186+P270+P354+P438</f>
        <v>0</v>
      </c>
      <c r="Q18" s="1310">
        <f>P18</f>
        <v>0</v>
      </c>
      <c r="R18" s="1310">
        <f>I18+O18+Q18</f>
        <v>12487395973</v>
      </c>
      <c r="S18" s="1309">
        <f>R18/R80</f>
        <v>0.37256191406840822</v>
      </c>
    </row>
    <row r="19" spans="1:19" x14ac:dyDescent="0.2">
      <c r="A19" s="1328"/>
      <c r="B19" s="1315">
        <v>2021</v>
      </c>
      <c r="C19" s="1329">
        <f t="shared" si="0"/>
        <v>5953388753</v>
      </c>
      <c r="D19" s="1326">
        <f t="shared" si="0"/>
        <v>1299386352</v>
      </c>
      <c r="E19" s="1326">
        <f t="shared" si="0"/>
        <v>65796500</v>
      </c>
      <c r="F19" s="1326">
        <f t="shared" si="0"/>
        <v>1339575781</v>
      </c>
      <c r="G19" s="1326">
        <f t="shared" si="0"/>
        <v>549870</v>
      </c>
      <c r="H19" s="1326">
        <f t="shared" si="0"/>
        <v>36903854</v>
      </c>
      <c r="I19" s="1312">
        <f>SUM(C19:H19)</f>
        <v>8695601110</v>
      </c>
      <c r="J19" s="1313">
        <f t="shared" si="1"/>
        <v>1991182371</v>
      </c>
      <c r="K19" s="1326">
        <f t="shared" si="1"/>
        <v>615000000</v>
      </c>
      <c r="L19" s="1326">
        <f t="shared" si="1"/>
        <v>96216870</v>
      </c>
      <c r="M19" s="1326">
        <f t="shared" si="1"/>
        <v>307998499</v>
      </c>
      <c r="N19" s="1326">
        <f t="shared" si="1"/>
        <v>341495679</v>
      </c>
      <c r="O19" s="1312">
        <f>SUM(J19:N19)</f>
        <v>3351893419</v>
      </c>
      <c r="P19" s="1325">
        <f>P103+P187+P271+P355+P439</f>
        <v>0</v>
      </c>
      <c r="Q19" s="1310">
        <f>P19</f>
        <v>0</v>
      </c>
      <c r="R19" s="1310">
        <f>I19+O19+Q19</f>
        <v>12047494529</v>
      </c>
      <c r="S19" s="1309">
        <f>R19/R81</f>
        <v>0.33649651108103379</v>
      </c>
    </row>
    <row r="20" spans="1:19" ht="12" thickBot="1" x14ac:dyDescent="0.25">
      <c r="A20" s="1308"/>
      <c r="B20" s="1307" t="s">
        <v>28709</v>
      </c>
      <c r="C20" s="1384">
        <f t="shared" ref="C20:R20" si="2">(C19-C18)/C18</f>
        <v>0.24917460439044048</v>
      </c>
      <c r="D20" s="1301">
        <f t="shared" si="2"/>
        <v>9.8867505077313012E-4</v>
      </c>
      <c r="E20" s="1301">
        <f t="shared" si="2"/>
        <v>1.0776184674269419E-2</v>
      </c>
      <c r="F20" s="1301">
        <f t="shared" si="2"/>
        <v>-6.183892901027401E-3</v>
      </c>
      <c r="G20" s="1301">
        <f t="shared" si="2"/>
        <v>-0.40457588741874601</v>
      </c>
      <c r="H20" s="1301">
        <f t="shared" si="2"/>
        <v>-0.11365832608582509</v>
      </c>
      <c r="I20" s="1300">
        <f t="shared" si="2"/>
        <v>0.15640271562878649</v>
      </c>
      <c r="J20" s="1378">
        <f t="shared" si="2"/>
        <v>0.84858641526728429</v>
      </c>
      <c r="K20" s="1301">
        <f t="shared" si="2"/>
        <v>-0.80791271565793243</v>
      </c>
      <c r="L20" s="1301">
        <f t="shared" si="2"/>
        <v>6.2316694173121523E-2</v>
      </c>
      <c r="M20" s="1301">
        <f t="shared" si="2"/>
        <v>0.19174766208246699</v>
      </c>
      <c r="N20" s="1301">
        <f t="shared" si="2"/>
        <v>4.2616197259827942E-3</v>
      </c>
      <c r="O20" s="1300">
        <f t="shared" si="2"/>
        <v>-0.32528550110731264</v>
      </c>
      <c r="P20" s="1303" t="e">
        <f t="shared" si="2"/>
        <v>#DIV/0!</v>
      </c>
      <c r="Q20" s="1302" t="e">
        <f t="shared" si="2"/>
        <v>#DIV/0!</v>
      </c>
      <c r="R20" s="1301">
        <f t="shared" si="2"/>
        <v>-3.5227636326352285E-2</v>
      </c>
      <c r="S20" s="1300"/>
    </row>
    <row r="21" spans="1:19" x14ac:dyDescent="0.2">
      <c r="A21" s="1336" t="s">
        <v>28740</v>
      </c>
      <c r="B21" s="1323">
        <v>2019</v>
      </c>
      <c r="C21" s="1335">
        <f t="shared" ref="C21:H23" si="3">C105+C189+C273+C357+C441</f>
        <v>0</v>
      </c>
      <c r="D21" s="1333">
        <f t="shared" si="3"/>
        <v>0</v>
      </c>
      <c r="E21" s="1333">
        <f t="shared" si="3"/>
        <v>0</v>
      </c>
      <c r="F21" s="1333">
        <f t="shared" si="3"/>
        <v>0</v>
      </c>
      <c r="G21" s="1333">
        <f t="shared" si="3"/>
        <v>0</v>
      </c>
      <c r="H21" s="1333">
        <f t="shared" si="3"/>
        <v>0</v>
      </c>
      <c r="I21" s="1332">
        <f>SUM(C21:H21)</f>
        <v>0</v>
      </c>
      <c r="J21" s="1334">
        <f t="shared" ref="J21:N23" si="4">J105+J189+J273+J357+J441</f>
        <v>0</v>
      </c>
      <c r="K21" s="1333">
        <f t="shared" si="4"/>
        <v>0</v>
      </c>
      <c r="L21" s="1333">
        <f t="shared" si="4"/>
        <v>0</v>
      </c>
      <c r="M21" s="1333">
        <f t="shared" si="4"/>
        <v>0</v>
      </c>
      <c r="N21" s="1333">
        <f t="shared" si="4"/>
        <v>0</v>
      </c>
      <c r="O21" s="1332">
        <f>SUM(J21:N21)</f>
        <v>0</v>
      </c>
      <c r="P21" s="1331">
        <f>P105+P189+P273+P357+P441</f>
        <v>0</v>
      </c>
      <c r="Q21" s="1330">
        <f>P21</f>
        <v>0</v>
      </c>
      <c r="R21" s="1330">
        <f>I21+O21+Q21</f>
        <v>0</v>
      </c>
      <c r="S21" s="1355">
        <f>R21/R79</f>
        <v>0</v>
      </c>
    </row>
    <row r="22" spans="1:19" x14ac:dyDescent="0.2">
      <c r="A22" s="1328"/>
      <c r="B22" s="1315">
        <v>2020</v>
      </c>
      <c r="C22" s="1329">
        <f t="shared" si="3"/>
        <v>0</v>
      </c>
      <c r="D22" s="1326">
        <f t="shared" si="3"/>
        <v>0</v>
      </c>
      <c r="E22" s="1326">
        <f t="shared" si="3"/>
        <v>0</v>
      </c>
      <c r="F22" s="1326">
        <f t="shared" si="3"/>
        <v>0</v>
      </c>
      <c r="G22" s="1326">
        <f t="shared" si="3"/>
        <v>0</v>
      </c>
      <c r="H22" s="1326">
        <f t="shared" si="3"/>
        <v>0</v>
      </c>
      <c r="I22" s="1312">
        <f>SUM(C22:H22)</f>
        <v>0</v>
      </c>
      <c r="J22" s="1313">
        <f t="shared" si="4"/>
        <v>0</v>
      </c>
      <c r="K22" s="1326">
        <f t="shared" si="4"/>
        <v>1486587</v>
      </c>
      <c r="L22" s="1326">
        <f t="shared" si="4"/>
        <v>0</v>
      </c>
      <c r="M22" s="1326">
        <f t="shared" si="4"/>
        <v>0</v>
      </c>
      <c r="N22" s="1326">
        <f t="shared" si="4"/>
        <v>0</v>
      </c>
      <c r="O22" s="1312">
        <f>SUM(J22:N22)</f>
        <v>1486587</v>
      </c>
      <c r="P22" s="1325">
        <f>P106+P190+P274+P358+P442</f>
        <v>0</v>
      </c>
      <c r="Q22" s="1310">
        <f>P22</f>
        <v>0</v>
      </c>
      <c r="R22" s="1310">
        <f>I22+O22+Q22</f>
        <v>1486587</v>
      </c>
      <c r="S22" s="1309">
        <f>R22/R80</f>
        <v>4.4352377336854455E-5</v>
      </c>
    </row>
    <row r="23" spans="1:19" x14ac:dyDescent="0.2">
      <c r="A23" s="1328"/>
      <c r="B23" s="1315">
        <v>2021</v>
      </c>
      <c r="C23" s="1329">
        <f t="shared" si="3"/>
        <v>0</v>
      </c>
      <c r="D23" s="1326">
        <f t="shared" si="3"/>
        <v>0</v>
      </c>
      <c r="E23" s="1326">
        <f t="shared" si="3"/>
        <v>0</v>
      </c>
      <c r="F23" s="1326">
        <f t="shared" si="3"/>
        <v>0</v>
      </c>
      <c r="G23" s="1326">
        <f t="shared" si="3"/>
        <v>0</v>
      </c>
      <c r="H23" s="1326">
        <f t="shared" si="3"/>
        <v>0</v>
      </c>
      <c r="I23" s="1312">
        <f>SUM(C23:H23)</f>
        <v>0</v>
      </c>
      <c r="J23" s="1313">
        <f t="shared" si="4"/>
        <v>0</v>
      </c>
      <c r="K23" s="1326">
        <f t="shared" si="4"/>
        <v>0</v>
      </c>
      <c r="L23" s="1326">
        <f t="shared" si="4"/>
        <v>0</v>
      </c>
      <c r="M23" s="1326">
        <f t="shared" si="4"/>
        <v>0</v>
      </c>
      <c r="N23" s="1326">
        <f t="shared" si="4"/>
        <v>0</v>
      </c>
      <c r="O23" s="1312">
        <f>SUM(J23:N23)</f>
        <v>0</v>
      </c>
      <c r="P23" s="1325">
        <f>P107+P191+P275+P359+P443</f>
        <v>0</v>
      </c>
      <c r="Q23" s="1310">
        <f>P23</f>
        <v>0</v>
      </c>
      <c r="R23" s="1310">
        <f>I23+O23+Q23</f>
        <v>0</v>
      </c>
      <c r="S23" s="1309">
        <f>R23/R81</f>
        <v>0</v>
      </c>
    </row>
    <row r="24" spans="1:19" ht="12" thickBot="1" x14ac:dyDescent="0.25">
      <c r="A24" s="1308"/>
      <c r="B24" s="1307" t="s">
        <v>28709</v>
      </c>
      <c r="C24" s="1368" t="e">
        <f t="shared" ref="C24:R24" si="5">(C23-C22)/C22</f>
        <v>#DIV/0!</v>
      </c>
      <c r="D24" s="1364" t="e">
        <f t="shared" si="5"/>
        <v>#DIV/0!</v>
      </c>
      <c r="E24" s="1364" t="e">
        <f t="shared" si="5"/>
        <v>#DIV/0!</v>
      </c>
      <c r="F24" s="1364" t="e">
        <f t="shared" si="5"/>
        <v>#DIV/0!</v>
      </c>
      <c r="G24" s="1364" t="e">
        <f t="shared" si="5"/>
        <v>#DIV/0!</v>
      </c>
      <c r="H24" s="1364" t="e">
        <f t="shared" si="5"/>
        <v>#DIV/0!</v>
      </c>
      <c r="I24" s="1366" t="e">
        <f t="shared" si="5"/>
        <v>#DIV/0!</v>
      </c>
      <c r="J24" s="1367" t="e">
        <f t="shared" si="5"/>
        <v>#DIV/0!</v>
      </c>
      <c r="K24" s="1364">
        <f t="shared" si="5"/>
        <v>-1</v>
      </c>
      <c r="L24" s="1364" t="e">
        <f t="shared" si="5"/>
        <v>#DIV/0!</v>
      </c>
      <c r="M24" s="1364" t="e">
        <f t="shared" si="5"/>
        <v>#DIV/0!</v>
      </c>
      <c r="N24" s="1364" t="e">
        <f t="shared" si="5"/>
        <v>#DIV/0!</v>
      </c>
      <c r="O24" s="1366">
        <f t="shared" si="5"/>
        <v>-1</v>
      </c>
      <c r="P24" s="1303" t="e">
        <f t="shared" si="5"/>
        <v>#DIV/0!</v>
      </c>
      <c r="Q24" s="1302" t="e">
        <f t="shared" si="5"/>
        <v>#DIV/0!</v>
      </c>
      <c r="R24" s="1364">
        <f t="shared" si="5"/>
        <v>-1</v>
      </c>
      <c r="S24" s="1300"/>
    </row>
    <row r="25" spans="1:19" x14ac:dyDescent="0.2">
      <c r="A25" s="1336" t="s">
        <v>28729</v>
      </c>
      <c r="B25" s="1323">
        <v>2019</v>
      </c>
      <c r="C25" s="1335">
        <f t="shared" ref="C25:H27" si="6">C109+C193+C277+C361+C445</f>
        <v>0</v>
      </c>
      <c r="D25" s="1333">
        <f t="shared" si="6"/>
        <v>0</v>
      </c>
      <c r="E25" s="1333">
        <f t="shared" si="6"/>
        <v>0</v>
      </c>
      <c r="F25" s="1333">
        <f t="shared" si="6"/>
        <v>0</v>
      </c>
      <c r="G25" s="1333">
        <f t="shared" si="6"/>
        <v>0</v>
      </c>
      <c r="H25" s="1333">
        <f t="shared" si="6"/>
        <v>0</v>
      </c>
      <c r="I25" s="1332">
        <f>SUM(C25:H25)</f>
        <v>0</v>
      </c>
      <c r="J25" s="1334">
        <f t="shared" ref="J25:N27" si="7">J109+J193+J277+J361+J445</f>
        <v>0</v>
      </c>
      <c r="K25" s="1333">
        <f t="shared" si="7"/>
        <v>0</v>
      </c>
      <c r="L25" s="1333">
        <f t="shared" si="7"/>
        <v>0</v>
      </c>
      <c r="M25" s="1333">
        <f t="shared" si="7"/>
        <v>0</v>
      </c>
      <c r="N25" s="1333">
        <f t="shared" si="7"/>
        <v>0</v>
      </c>
      <c r="O25" s="1332">
        <f>SUM(J25:N25)</f>
        <v>0</v>
      </c>
      <c r="P25" s="1331">
        <f>P109+P193+P277+P361+P445</f>
        <v>0</v>
      </c>
      <c r="Q25" s="1330">
        <f>P25</f>
        <v>0</v>
      </c>
      <c r="R25" s="1330">
        <f>I25+O25+Q25</f>
        <v>0</v>
      </c>
      <c r="S25" s="1355">
        <f>R25/R79</f>
        <v>0</v>
      </c>
    </row>
    <row r="26" spans="1:19" x14ac:dyDescent="0.2">
      <c r="A26" s="1328"/>
      <c r="B26" s="1315">
        <v>2020</v>
      </c>
      <c r="C26" s="1329">
        <f t="shared" si="6"/>
        <v>0</v>
      </c>
      <c r="D26" s="1326">
        <f t="shared" si="6"/>
        <v>0</v>
      </c>
      <c r="E26" s="1326">
        <f t="shared" si="6"/>
        <v>0</v>
      </c>
      <c r="F26" s="1326">
        <f t="shared" si="6"/>
        <v>1774833</v>
      </c>
      <c r="G26" s="1326">
        <f t="shared" si="6"/>
        <v>0</v>
      </c>
      <c r="H26" s="1326">
        <f t="shared" si="6"/>
        <v>0</v>
      </c>
      <c r="I26" s="1312">
        <f>SUM(C26:H26)</f>
        <v>1774833</v>
      </c>
      <c r="J26" s="1313">
        <f t="shared" si="7"/>
        <v>0</v>
      </c>
      <c r="K26" s="1326">
        <f t="shared" si="7"/>
        <v>8881029</v>
      </c>
      <c r="L26" s="1326">
        <f t="shared" si="7"/>
        <v>0</v>
      </c>
      <c r="M26" s="1326">
        <f t="shared" si="7"/>
        <v>0</v>
      </c>
      <c r="N26" s="1326">
        <f t="shared" si="7"/>
        <v>0</v>
      </c>
      <c r="O26" s="1312">
        <f>SUM(J26:N26)</f>
        <v>8881029</v>
      </c>
      <c r="P26" s="1325">
        <f>P110+P194+P278+P362+P446</f>
        <v>0</v>
      </c>
      <c r="Q26" s="1310">
        <f>P26</f>
        <v>0</v>
      </c>
      <c r="R26" s="1310">
        <f>I26+O26+Q26</f>
        <v>10655862</v>
      </c>
      <c r="S26" s="1309">
        <f>R26/R80</f>
        <v>3.1791803121744545E-4</v>
      </c>
    </row>
    <row r="27" spans="1:19" x14ac:dyDescent="0.2">
      <c r="A27" s="1328"/>
      <c r="B27" s="1315">
        <v>2021</v>
      </c>
      <c r="C27" s="1329">
        <f t="shared" si="6"/>
        <v>0</v>
      </c>
      <c r="D27" s="1326">
        <f t="shared" si="6"/>
        <v>1150000</v>
      </c>
      <c r="E27" s="1326">
        <f t="shared" si="6"/>
        <v>80000</v>
      </c>
      <c r="F27" s="1326">
        <f t="shared" si="6"/>
        <v>1080000</v>
      </c>
      <c r="G27" s="1326">
        <f t="shared" si="6"/>
        <v>0</v>
      </c>
      <c r="H27" s="1326">
        <f t="shared" si="6"/>
        <v>30000</v>
      </c>
      <c r="I27" s="1312">
        <f>SUM(C27:H27)</f>
        <v>2340000</v>
      </c>
      <c r="J27" s="1313">
        <f t="shared" si="7"/>
        <v>0</v>
      </c>
      <c r="K27" s="1326">
        <f t="shared" si="7"/>
        <v>0</v>
      </c>
      <c r="L27" s="1326">
        <f t="shared" si="7"/>
        <v>0</v>
      </c>
      <c r="M27" s="1326">
        <f t="shared" si="7"/>
        <v>0</v>
      </c>
      <c r="N27" s="1326">
        <f t="shared" si="7"/>
        <v>0</v>
      </c>
      <c r="O27" s="1312">
        <f>SUM(J27:N27)</f>
        <v>0</v>
      </c>
      <c r="P27" s="1325">
        <f>P111+P195+P279+P363+P447</f>
        <v>0</v>
      </c>
      <c r="Q27" s="1310">
        <f>P27</f>
        <v>0</v>
      </c>
      <c r="R27" s="1310">
        <f>I27+O27+Q27</f>
        <v>2340000</v>
      </c>
      <c r="S27" s="1309">
        <f>R27/R81</f>
        <v>6.5358140153891172E-5</v>
      </c>
    </row>
    <row r="28" spans="1:19" ht="12" thickBot="1" x14ac:dyDescent="0.25">
      <c r="A28" s="1308"/>
      <c r="B28" s="1307" t="s">
        <v>28709</v>
      </c>
      <c r="C28" s="1368" t="e">
        <f t="shared" ref="C28:R28" si="8">(C27-C26)/C26</f>
        <v>#DIV/0!</v>
      </c>
      <c r="D28" s="1364" t="e">
        <f t="shared" si="8"/>
        <v>#DIV/0!</v>
      </c>
      <c r="E28" s="1364" t="e">
        <f t="shared" si="8"/>
        <v>#DIV/0!</v>
      </c>
      <c r="F28" s="1364">
        <f t="shared" si="8"/>
        <v>-0.39149204460363313</v>
      </c>
      <c r="G28" s="1364" t="e">
        <f t="shared" si="8"/>
        <v>#DIV/0!</v>
      </c>
      <c r="H28" s="1364" t="e">
        <f t="shared" si="8"/>
        <v>#DIV/0!</v>
      </c>
      <c r="I28" s="1366">
        <f t="shared" si="8"/>
        <v>0.3184339033587949</v>
      </c>
      <c r="J28" s="1367" t="e">
        <f t="shared" si="8"/>
        <v>#DIV/0!</v>
      </c>
      <c r="K28" s="1364">
        <f t="shared" si="8"/>
        <v>-1</v>
      </c>
      <c r="L28" s="1364" t="e">
        <f t="shared" si="8"/>
        <v>#DIV/0!</v>
      </c>
      <c r="M28" s="1364" t="e">
        <f t="shared" si="8"/>
        <v>#DIV/0!</v>
      </c>
      <c r="N28" s="1364" t="e">
        <f t="shared" si="8"/>
        <v>#DIV/0!</v>
      </c>
      <c r="O28" s="1366">
        <f t="shared" si="8"/>
        <v>-1</v>
      </c>
      <c r="P28" s="1303" t="e">
        <f t="shared" si="8"/>
        <v>#DIV/0!</v>
      </c>
      <c r="Q28" s="1302" t="e">
        <f t="shared" si="8"/>
        <v>#DIV/0!</v>
      </c>
      <c r="R28" s="1364">
        <f t="shared" si="8"/>
        <v>-0.78040256151965937</v>
      </c>
      <c r="S28" s="1300"/>
    </row>
    <row r="29" spans="1:19" x14ac:dyDescent="0.2">
      <c r="A29" s="1336" t="s">
        <v>28739</v>
      </c>
      <c r="B29" s="1323">
        <v>2019</v>
      </c>
      <c r="C29" s="1335">
        <f t="shared" ref="C29:H31" si="9">C113+C197+C281+C365+C449</f>
        <v>0</v>
      </c>
      <c r="D29" s="1333">
        <f t="shared" si="9"/>
        <v>0</v>
      </c>
      <c r="E29" s="1333">
        <f t="shared" si="9"/>
        <v>0</v>
      </c>
      <c r="F29" s="1333">
        <f t="shared" si="9"/>
        <v>0</v>
      </c>
      <c r="G29" s="1333">
        <f t="shared" si="9"/>
        <v>0</v>
      </c>
      <c r="H29" s="1333">
        <f t="shared" si="9"/>
        <v>0</v>
      </c>
      <c r="I29" s="1332">
        <f>SUM(C29:H29)</f>
        <v>0</v>
      </c>
      <c r="J29" s="1334">
        <f t="shared" ref="J29:N31" si="10">J113+J197+J281+J365+J449</f>
        <v>0</v>
      </c>
      <c r="K29" s="1333">
        <f t="shared" si="10"/>
        <v>0</v>
      </c>
      <c r="L29" s="1333">
        <f t="shared" si="10"/>
        <v>0</v>
      </c>
      <c r="M29" s="1333">
        <f t="shared" si="10"/>
        <v>0</v>
      </c>
      <c r="N29" s="1333">
        <f t="shared" si="10"/>
        <v>0</v>
      </c>
      <c r="O29" s="1332">
        <f>SUM(J29:N29)</f>
        <v>0</v>
      </c>
      <c r="P29" s="1331">
        <f>P113+P197+P281+P365+P449</f>
        <v>0</v>
      </c>
      <c r="Q29" s="1330">
        <f>P29</f>
        <v>0</v>
      </c>
      <c r="R29" s="1330">
        <f>I29+O29+Q29</f>
        <v>0</v>
      </c>
      <c r="S29" s="1355">
        <f>R29/R79</f>
        <v>0</v>
      </c>
    </row>
    <row r="30" spans="1:19" x14ac:dyDescent="0.2">
      <c r="A30" s="1328"/>
      <c r="B30" s="1315">
        <v>2020</v>
      </c>
      <c r="C30" s="1329">
        <f t="shared" si="9"/>
        <v>0</v>
      </c>
      <c r="D30" s="1326">
        <f t="shared" si="9"/>
        <v>0</v>
      </c>
      <c r="E30" s="1326">
        <f t="shared" si="9"/>
        <v>0</v>
      </c>
      <c r="F30" s="1326">
        <f t="shared" si="9"/>
        <v>0</v>
      </c>
      <c r="G30" s="1326">
        <f t="shared" si="9"/>
        <v>0</v>
      </c>
      <c r="H30" s="1326">
        <f t="shared" si="9"/>
        <v>0</v>
      </c>
      <c r="I30" s="1312">
        <f>SUM(C30:H30)</f>
        <v>0</v>
      </c>
      <c r="J30" s="1313">
        <f t="shared" si="10"/>
        <v>0</v>
      </c>
      <c r="K30" s="1326">
        <f t="shared" si="10"/>
        <v>62541698</v>
      </c>
      <c r="L30" s="1326">
        <f t="shared" si="10"/>
        <v>0</v>
      </c>
      <c r="M30" s="1326">
        <f t="shared" si="10"/>
        <v>0</v>
      </c>
      <c r="N30" s="1326">
        <f t="shared" si="10"/>
        <v>0</v>
      </c>
      <c r="O30" s="1312">
        <f>SUM(J30:N30)</f>
        <v>62541698</v>
      </c>
      <c r="P30" s="1325">
        <f>P114+P198+P282+P366+P450</f>
        <v>0</v>
      </c>
      <c r="Q30" s="1310">
        <f>P30</f>
        <v>0</v>
      </c>
      <c r="R30" s="1310">
        <f>I30+O30+Q30</f>
        <v>62541698</v>
      </c>
      <c r="S30" s="1309">
        <f>R30/R80</f>
        <v>1.8659338397171478E-3</v>
      </c>
    </row>
    <row r="31" spans="1:19" x14ac:dyDescent="0.2">
      <c r="A31" s="1328"/>
      <c r="B31" s="1315">
        <v>2021</v>
      </c>
      <c r="C31" s="1329">
        <f t="shared" si="9"/>
        <v>0</v>
      </c>
      <c r="D31" s="1326">
        <f t="shared" si="9"/>
        <v>0</v>
      </c>
      <c r="E31" s="1326">
        <f t="shared" si="9"/>
        <v>0</v>
      </c>
      <c r="F31" s="1326">
        <f t="shared" si="9"/>
        <v>0</v>
      </c>
      <c r="G31" s="1326">
        <f t="shared" si="9"/>
        <v>0</v>
      </c>
      <c r="H31" s="1326">
        <f t="shared" si="9"/>
        <v>0</v>
      </c>
      <c r="I31" s="1312">
        <f>SUM(C31:H31)</f>
        <v>0</v>
      </c>
      <c r="J31" s="1313">
        <f t="shared" si="10"/>
        <v>0</v>
      </c>
      <c r="K31" s="1326">
        <f t="shared" si="10"/>
        <v>0</v>
      </c>
      <c r="L31" s="1326">
        <f t="shared" si="10"/>
        <v>0</v>
      </c>
      <c r="M31" s="1326">
        <f t="shared" si="10"/>
        <v>0</v>
      </c>
      <c r="N31" s="1326">
        <f t="shared" si="10"/>
        <v>0</v>
      </c>
      <c r="O31" s="1312">
        <f>SUM(J31:N31)</f>
        <v>0</v>
      </c>
      <c r="P31" s="1325">
        <f>P115+P199+P283+P367+P451</f>
        <v>0</v>
      </c>
      <c r="Q31" s="1310">
        <f>P31</f>
        <v>0</v>
      </c>
      <c r="R31" s="1310">
        <f>I31+O31+Q31</f>
        <v>0</v>
      </c>
      <c r="S31" s="1309">
        <f>R31/R81</f>
        <v>0</v>
      </c>
    </row>
    <row r="32" spans="1:19" ht="12" thickBot="1" x14ac:dyDescent="0.25">
      <c r="A32" s="1308"/>
      <c r="B32" s="1307" t="s">
        <v>28709</v>
      </c>
      <c r="C32" s="1368" t="e">
        <f t="shared" ref="C32:R32" si="11">(C31-C30)/C30</f>
        <v>#DIV/0!</v>
      </c>
      <c r="D32" s="1364" t="e">
        <f t="shared" si="11"/>
        <v>#DIV/0!</v>
      </c>
      <c r="E32" s="1364" t="e">
        <f t="shared" si="11"/>
        <v>#DIV/0!</v>
      </c>
      <c r="F32" s="1364" t="e">
        <f t="shared" si="11"/>
        <v>#DIV/0!</v>
      </c>
      <c r="G32" s="1364" t="e">
        <f t="shared" si="11"/>
        <v>#DIV/0!</v>
      </c>
      <c r="H32" s="1364" t="e">
        <f t="shared" si="11"/>
        <v>#DIV/0!</v>
      </c>
      <c r="I32" s="1366" t="e">
        <f t="shared" si="11"/>
        <v>#DIV/0!</v>
      </c>
      <c r="J32" s="1367" t="e">
        <f t="shared" si="11"/>
        <v>#DIV/0!</v>
      </c>
      <c r="K32" s="1364">
        <f t="shared" si="11"/>
        <v>-1</v>
      </c>
      <c r="L32" s="1364" t="e">
        <f t="shared" si="11"/>
        <v>#DIV/0!</v>
      </c>
      <c r="M32" s="1364" t="e">
        <f t="shared" si="11"/>
        <v>#DIV/0!</v>
      </c>
      <c r="N32" s="1364" t="e">
        <f t="shared" si="11"/>
        <v>#DIV/0!</v>
      </c>
      <c r="O32" s="1366">
        <f t="shared" si="11"/>
        <v>-1</v>
      </c>
      <c r="P32" s="1303" t="e">
        <f t="shared" si="11"/>
        <v>#DIV/0!</v>
      </c>
      <c r="Q32" s="1302" t="e">
        <f t="shared" si="11"/>
        <v>#DIV/0!</v>
      </c>
      <c r="R32" s="1364">
        <f t="shared" si="11"/>
        <v>-1</v>
      </c>
      <c r="S32" s="1300"/>
    </row>
    <row r="33" spans="1:19" x14ac:dyDescent="0.2">
      <c r="A33" s="1336" t="s">
        <v>28738</v>
      </c>
      <c r="B33" s="1323">
        <v>2019</v>
      </c>
      <c r="C33" s="1335">
        <f t="shared" ref="C33:H35" si="12">C117+C201+C285+C369+C453</f>
        <v>0</v>
      </c>
      <c r="D33" s="1333">
        <f t="shared" si="12"/>
        <v>0</v>
      </c>
      <c r="E33" s="1333">
        <f t="shared" si="12"/>
        <v>0</v>
      </c>
      <c r="F33" s="1333">
        <f t="shared" si="12"/>
        <v>0</v>
      </c>
      <c r="G33" s="1333">
        <f t="shared" si="12"/>
        <v>0</v>
      </c>
      <c r="H33" s="1333">
        <f t="shared" si="12"/>
        <v>0</v>
      </c>
      <c r="I33" s="1332">
        <f>SUM(C33:H33)</f>
        <v>0</v>
      </c>
      <c r="J33" s="1334">
        <f t="shared" ref="J33:N35" si="13">J117+J201+J285+J369+J453</f>
        <v>0</v>
      </c>
      <c r="K33" s="1333">
        <f t="shared" si="13"/>
        <v>0</v>
      </c>
      <c r="L33" s="1333">
        <f t="shared" si="13"/>
        <v>0</v>
      </c>
      <c r="M33" s="1333">
        <f t="shared" si="13"/>
        <v>0</v>
      </c>
      <c r="N33" s="1333">
        <f t="shared" si="13"/>
        <v>0</v>
      </c>
      <c r="O33" s="1332">
        <f>SUM(J33:N33)</f>
        <v>0</v>
      </c>
      <c r="P33" s="1331">
        <f>P117+P201+P285+P369+P453</f>
        <v>0</v>
      </c>
      <c r="Q33" s="1330">
        <f>P33</f>
        <v>0</v>
      </c>
      <c r="R33" s="1330">
        <f>I33+O33+Q33</f>
        <v>0</v>
      </c>
      <c r="S33" s="1355">
        <f>R33/R79</f>
        <v>0</v>
      </c>
    </row>
    <row r="34" spans="1:19" x14ac:dyDescent="0.2">
      <c r="A34" s="1328"/>
      <c r="B34" s="1315">
        <v>2020</v>
      </c>
      <c r="C34" s="1329">
        <f t="shared" si="12"/>
        <v>0</v>
      </c>
      <c r="D34" s="1326">
        <f t="shared" si="12"/>
        <v>0</v>
      </c>
      <c r="E34" s="1326">
        <f t="shared" si="12"/>
        <v>0</v>
      </c>
      <c r="F34" s="1326">
        <f t="shared" si="12"/>
        <v>0</v>
      </c>
      <c r="G34" s="1326">
        <f t="shared" si="12"/>
        <v>0</v>
      </c>
      <c r="H34" s="1326">
        <f t="shared" si="12"/>
        <v>0</v>
      </c>
      <c r="I34" s="1312">
        <f>SUM(C34:H34)</f>
        <v>0</v>
      </c>
      <c r="J34" s="1313">
        <f t="shared" si="13"/>
        <v>0</v>
      </c>
      <c r="K34" s="1326">
        <f t="shared" si="13"/>
        <v>523471610</v>
      </c>
      <c r="L34" s="1326">
        <f t="shared" si="13"/>
        <v>0</v>
      </c>
      <c r="M34" s="1326">
        <f t="shared" si="13"/>
        <v>0</v>
      </c>
      <c r="N34" s="1326">
        <f t="shared" si="13"/>
        <v>0</v>
      </c>
      <c r="O34" s="1312">
        <f>SUM(J34:N34)</f>
        <v>523471610</v>
      </c>
      <c r="P34" s="1325">
        <f>P118+P202+P286+P370+P454</f>
        <v>0</v>
      </c>
      <c r="Q34" s="1310">
        <f>P34</f>
        <v>0</v>
      </c>
      <c r="R34" s="1310">
        <f>I34+O34+Q34</f>
        <v>523471610</v>
      </c>
      <c r="S34" s="1309">
        <f>R34/R80</f>
        <v>1.5617794566917854E-2</v>
      </c>
    </row>
    <row r="35" spans="1:19" x14ac:dyDescent="0.2">
      <c r="A35" s="1328"/>
      <c r="B35" s="1315">
        <v>2021</v>
      </c>
      <c r="C35" s="1329">
        <f t="shared" si="12"/>
        <v>0</v>
      </c>
      <c r="D35" s="1326">
        <f t="shared" si="12"/>
        <v>0</v>
      </c>
      <c r="E35" s="1326">
        <f t="shared" si="12"/>
        <v>0</v>
      </c>
      <c r="F35" s="1326">
        <f t="shared" si="12"/>
        <v>0</v>
      </c>
      <c r="G35" s="1326">
        <f t="shared" si="12"/>
        <v>0</v>
      </c>
      <c r="H35" s="1326">
        <f t="shared" si="12"/>
        <v>0</v>
      </c>
      <c r="I35" s="1312">
        <f>SUM(C35:H35)</f>
        <v>0</v>
      </c>
      <c r="J35" s="1313">
        <f t="shared" si="13"/>
        <v>0</v>
      </c>
      <c r="K35" s="1326">
        <f t="shared" si="13"/>
        <v>457698540</v>
      </c>
      <c r="L35" s="1326">
        <f t="shared" si="13"/>
        <v>0</v>
      </c>
      <c r="M35" s="1326">
        <f t="shared" si="13"/>
        <v>0</v>
      </c>
      <c r="N35" s="1326">
        <f t="shared" si="13"/>
        <v>0</v>
      </c>
      <c r="O35" s="1312">
        <f>SUM(J35:N35)</f>
        <v>457698540</v>
      </c>
      <c r="P35" s="1325">
        <f>P119+P203+P287+P371+P455</f>
        <v>0</v>
      </c>
      <c r="Q35" s="1310">
        <f>P35</f>
        <v>0</v>
      </c>
      <c r="R35" s="1310">
        <f>I35+O35+Q35</f>
        <v>457698540</v>
      </c>
      <c r="S35" s="1309">
        <f>R35/R81</f>
        <v>1.2783899711774087E-2</v>
      </c>
    </row>
    <row r="36" spans="1:19" ht="12" thickBot="1" x14ac:dyDescent="0.25">
      <c r="A36" s="1308"/>
      <c r="B36" s="1307" t="s">
        <v>28709</v>
      </c>
      <c r="C36" s="1368" t="e">
        <f t="shared" ref="C36:R36" si="14">(C35-C34)/C34</f>
        <v>#DIV/0!</v>
      </c>
      <c r="D36" s="1364" t="e">
        <f t="shared" si="14"/>
        <v>#DIV/0!</v>
      </c>
      <c r="E36" s="1364" t="e">
        <f t="shared" si="14"/>
        <v>#DIV/0!</v>
      </c>
      <c r="F36" s="1364" t="e">
        <f t="shared" si="14"/>
        <v>#DIV/0!</v>
      </c>
      <c r="G36" s="1364" t="e">
        <f t="shared" si="14"/>
        <v>#DIV/0!</v>
      </c>
      <c r="H36" s="1364" t="e">
        <f t="shared" si="14"/>
        <v>#DIV/0!</v>
      </c>
      <c r="I36" s="1366" t="e">
        <f t="shared" si="14"/>
        <v>#DIV/0!</v>
      </c>
      <c r="J36" s="1367" t="e">
        <f t="shared" si="14"/>
        <v>#DIV/0!</v>
      </c>
      <c r="K36" s="1364">
        <f t="shared" si="14"/>
        <v>-0.12564782644086467</v>
      </c>
      <c r="L36" s="1364" t="e">
        <f t="shared" si="14"/>
        <v>#DIV/0!</v>
      </c>
      <c r="M36" s="1364" t="e">
        <f t="shared" si="14"/>
        <v>#DIV/0!</v>
      </c>
      <c r="N36" s="1364" t="e">
        <f t="shared" si="14"/>
        <v>#DIV/0!</v>
      </c>
      <c r="O36" s="1366">
        <f t="shared" si="14"/>
        <v>-0.12564782644086467</v>
      </c>
      <c r="P36" s="1303" t="e">
        <f t="shared" si="14"/>
        <v>#DIV/0!</v>
      </c>
      <c r="Q36" s="1302" t="e">
        <f t="shared" si="14"/>
        <v>#DIV/0!</v>
      </c>
      <c r="R36" s="1364">
        <f t="shared" si="14"/>
        <v>-0.12564782644086467</v>
      </c>
      <c r="S36" s="1300"/>
    </row>
    <row r="37" spans="1:19" x14ac:dyDescent="0.2">
      <c r="A37" s="1336" t="s">
        <v>28737</v>
      </c>
      <c r="B37" s="1323">
        <v>2019</v>
      </c>
      <c r="C37" s="1335">
        <f t="shared" ref="C37:H39" si="15">C121+C205+C289+C373+C457</f>
        <v>0</v>
      </c>
      <c r="D37" s="1333">
        <f t="shared" si="15"/>
        <v>0</v>
      </c>
      <c r="E37" s="1333">
        <f t="shared" si="15"/>
        <v>0</v>
      </c>
      <c r="F37" s="1333">
        <f t="shared" si="15"/>
        <v>0</v>
      </c>
      <c r="G37" s="1333">
        <f t="shared" si="15"/>
        <v>0</v>
      </c>
      <c r="H37" s="1333">
        <f t="shared" si="15"/>
        <v>0</v>
      </c>
      <c r="I37" s="1332">
        <f>SUM(C37:H37)</f>
        <v>0</v>
      </c>
      <c r="J37" s="1334">
        <f t="shared" ref="J37:N39" si="16">J121+J205+J289+J373+J457</f>
        <v>0</v>
      </c>
      <c r="K37" s="1333">
        <f t="shared" si="16"/>
        <v>0</v>
      </c>
      <c r="L37" s="1333">
        <f t="shared" si="16"/>
        <v>0</v>
      </c>
      <c r="M37" s="1333">
        <f t="shared" si="16"/>
        <v>0</v>
      </c>
      <c r="N37" s="1333">
        <f t="shared" si="16"/>
        <v>0</v>
      </c>
      <c r="O37" s="1332">
        <f>SUM(J37:N37)</f>
        <v>0</v>
      </c>
      <c r="P37" s="1331">
        <f>P121+P205+P289+P373+P457</f>
        <v>0</v>
      </c>
      <c r="Q37" s="1330">
        <f>P37</f>
        <v>0</v>
      </c>
      <c r="R37" s="1330">
        <f>I37+O37+Q37</f>
        <v>0</v>
      </c>
      <c r="S37" s="1355">
        <f>R37/R79</f>
        <v>0</v>
      </c>
    </row>
    <row r="38" spans="1:19" x14ac:dyDescent="0.2">
      <c r="A38" s="1328"/>
      <c r="B38" s="1315">
        <v>2020</v>
      </c>
      <c r="C38" s="1329">
        <f t="shared" si="15"/>
        <v>0</v>
      </c>
      <c r="D38" s="1326">
        <f t="shared" si="15"/>
        <v>0</v>
      </c>
      <c r="E38" s="1326">
        <f t="shared" si="15"/>
        <v>0</v>
      </c>
      <c r="F38" s="1326">
        <f t="shared" si="15"/>
        <v>0</v>
      </c>
      <c r="G38" s="1326">
        <f t="shared" si="15"/>
        <v>0</v>
      </c>
      <c r="H38" s="1326">
        <f t="shared" si="15"/>
        <v>0</v>
      </c>
      <c r="I38" s="1312">
        <f>SUM(C38:H38)</f>
        <v>0</v>
      </c>
      <c r="J38" s="1313">
        <f t="shared" si="16"/>
        <v>0</v>
      </c>
      <c r="K38" s="1326">
        <f t="shared" si="16"/>
        <v>3759202</v>
      </c>
      <c r="L38" s="1326">
        <f t="shared" si="16"/>
        <v>0</v>
      </c>
      <c r="M38" s="1326">
        <f t="shared" si="16"/>
        <v>0</v>
      </c>
      <c r="N38" s="1326">
        <f t="shared" si="16"/>
        <v>0</v>
      </c>
      <c r="O38" s="1312">
        <f>SUM(J38:N38)</f>
        <v>3759202</v>
      </c>
      <c r="P38" s="1325">
        <f>P122+P206+P290+P374+P458</f>
        <v>0</v>
      </c>
      <c r="Q38" s="1310">
        <f>P38</f>
        <v>0</v>
      </c>
      <c r="R38" s="1310">
        <f>I38+O38+Q38</f>
        <v>3759202</v>
      </c>
      <c r="S38" s="1309">
        <f>R38/R80</f>
        <v>1.1215592870747419E-4</v>
      </c>
    </row>
    <row r="39" spans="1:19" x14ac:dyDescent="0.2">
      <c r="A39" s="1328"/>
      <c r="B39" s="1315">
        <v>2021</v>
      </c>
      <c r="C39" s="1329">
        <f t="shared" si="15"/>
        <v>0</v>
      </c>
      <c r="D39" s="1326">
        <f t="shared" si="15"/>
        <v>0</v>
      </c>
      <c r="E39" s="1326">
        <f t="shared" si="15"/>
        <v>0</v>
      </c>
      <c r="F39" s="1326">
        <f t="shared" si="15"/>
        <v>0</v>
      </c>
      <c r="G39" s="1326">
        <f t="shared" si="15"/>
        <v>0</v>
      </c>
      <c r="H39" s="1326">
        <f t="shared" si="15"/>
        <v>0</v>
      </c>
      <c r="I39" s="1312">
        <f>SUM(C39:H39)</f>
        <v>0</v>
      </c>
      <c r="J39" s="1313">
        <f t="shared" si="16"/>
        <v>0</v>
      </c>
      <c r="K39" s="1326">
        <f t="shared" si="16"/>
        <v>0</v>
      </c>
      <c r="L39" s="1326">
        <f t="shared" si="16"/>
        <v>0</v>
      </c>
      <c r="M39" s="1326">
        <f t="shared" si="16"/>
        <v>0</v>
      </c>
      <c r="N39" s="1326">
        <f t="shared" si="16"/>
        <v>0</v>
      </c>
      <c r="O39" s="1312">
        <f>SUM(J39:N39)</f>
        <v>0</v>
      </c>
      <c r="P39" s="1325">
        <f>P123+P207+P291+P375+P459</f>
        <v>0</v>
      </c>
      <c r="Q39" s="1310">
        <f>P39</f>
        <v>0</v>
      </c>
      <c r="R39" s="1310">
        <f>I39+O39+Q39</f>
        <v>0</v>
      </c>
      <c r="S39" s="1309">
        <f>R39/R81</f>
        <v>0</v>
      </c>
    </row>
    <row r="40" spans="1:19" ht="12" thickBot="1" x14ac:dyDescent="0.25">
      <c r="A40" s="1308"/>
      <c r="B40" s="1307" t="s">
        <v>28709</v>
      </c>
      <c r="C40" s="1368" t="e">
        <f t="shared" ref="C40:R40" si="17">(C39-C38)/C38</f>
        <v>#DIV/0!</v>
      </c>
      <c r="D40" s="1364" t="e">
        <f t="shared" si="17"/>
        <v>#DIV/0!</v>
      </c>
      <c r="E40" s="1364" t="e">
        <f t="shared" si="17"/>
        <v>#DIV/0!</v>
      </c>
      <c r="F40" s="1364" t="e">
        <f t="shared" si="17"/>
        <v>#DIV/0!</v>
      </c>
      <c r="G40" s="1364" t="e">
        <f t="shared" si="17"/>
        <v>#DIV/0!</v>
      </c>
      <c r="H40" s="1364" t="e">
        <f t="shared" si="17"/>
        <v>#DIV/0!</v>
      </c>
      <c r="I40" s="1366" t="e">
        <f t="shared" si="17"/>
        <v>#DIV/0!</v>
      </c>
      <c r="J40" s="1367" t="e">
        <f t="shared" si="17"/>
        <v>#DIV/0!</v>
      </c>
      <c r="K40" s="1364">
        <f t="shared" si="17"/>
        <v>-1</v>
      </c>
      <c r="L40" s="1364" t="e">
        <f t="shared" si="17"/>
        <v>#DIV/0!</v>
      </c>
      <c r="M40" s="1364" t="e">
        <f t="shared" si="17"/>
        <v>#DIV/0!</v>
      </c>
      <c r="N40" s="1364" t="e">
        <f t="shared" si="17"/>
        <v>#DIV/0!</v>
      </c>
      <c r="O40" s="1366">
        <f t="shared" si="17"/>
        <v>-1</v>
      </c>
      <c r="P40" s="1303" t="e">
        <f t="shared" si="17"/>
        <v>#DIV/0!</v>
      </c>
      <c r="Q40" s="1302" t="e">
        <f t="shared" si="17"/>
        <v>#DIV/0!</v>
      </c>
      <c r="R40" s="1364">
        <f t="shared" si="17"/>
        <v>-1</v>
      </c>
      <c r="S40" s="1300"/>
    </row>
    <row r="41" spans="1:19" x14ac:dyDescent="0.2">
      <c r="A41" s="1336" t="s">
        <v>28736</v>
      </c>
      <c r="B41" s="1323">
        <v>2019</v>
      </c>
      <c r="C41" s="1335">
        <f t="shared" ref="C41:H43" si="18">C125+C209+C293+C377+C461</f>
        <v>0</v>
      </c>
      <c r="D41" s="1333">
        <f t="shared" si="18"/>
        <v>0</v>
      </c>
      <c r="E41" s="1333">
        <f t="shared" si="18"/>
        <v>0</v>
      </c>
      <c r="F41" s="1333">
        <f t="shared" si="18"/>
        <v>0</v>
      </c>
      <c r="G41" s="1333">
        <f t="shared" si="18"/>
        <v>0</v>
      </c>
      <c r="H41" s="1333">
        <f t="shared" si="18"/>
        <v>0</v>
      </c>
      <c r="I41" s="1332">
        <f>SUM(C41:H41)</f>
        <v>0</v>
      </c>
      <c r="J41" s="1334">
        <f t="shared" ref="J41:N43" si="19">J125+J209+J293+J377+J461</f>
        <v>0</v>
      </c>
      <c r="K41" s="1333">
        <f t="shared" si="19"/>
        <v>0</v>
      </c>
      <c r="L41" s="1333">
        <f t="shared" si="19"/>
        <v>0</v>
      </c>
      <c r="M41" s="1333">
        <f t="shared" si="19"/>
        <v>0</v>
      </c>
      <c r="N41" s="1333">
        <f t="shared" si="19"/>
        <v>0</v>
      </c>
      <c r="O41" s="1332">
        <f>SUM(J41:N41)</f>
        <v>0</v>
      </c>
      <c r="P41" s="1331">
        <f>P125+P209+P293+P377+P461</f>
        <v>0</v>
      </c>
      <c r="Q41" s="1330">
        <f>P41</f>
        <v>0</v>
      </c>
      <c r="R41" s="1330">
        <f>I41+O41+Q41</f>
        <v>0</v>
      </c>
      <c r="S41" s="1355">
        <f>R41/R79</f>
        <v>0</v>
      </c>
    </row>
    <row r="42" spans="1:19" x14ac:dyDescent="0.2">
      <c r="A42" s="1328"/>
      <c r="B42" s="1315">
        <v>2020</v>
      </c>
      <c r="C42" s="1329">
        <f t="shared" si="18"/>
        <v>0</v>
      </c>
      <c r="D42" s="1326">
        <f t="shared" si="18"/>
        <v>0</v>
      </c>
      <c r="E42" s="1326">
        <f t="shared" si="18"/>
        <v>0</v>
      </c>
      <c r="F42" s="1326">
        <f t="shared" si="18"/>
        <v>0</v>
      </c>
      <c r="G42" s="1326">
        <f t="shared" si="18"/>
        <v>0</v>
      </c>
      <c r="H42" s="1326">
        <f t="shared" si="18"/>
        <v>0</v>
      </c>
      <c r="I42" s="1312">
        <f>SUM(C42:H42)</f>
        <v>0</v>
      </c>
      <c r="J42" s="1313">
        <f t="shared" si="19"/>
        <v>0</v>
      </c>
      <c r="K42" s="1326">
        <f t="shared" si="19"/>
        <v>898666</v>
      </c>
      <c r="L42" s="1326">
        <f t="shared" si="19"/>
        <v>0</v>
      </c>
      <c r="M42" s="1326">
        <f t="shared" si="19"/>
        <v>0</v>
      </c>
      <c r="N42" s="1326">
        <f t="shared" si="19"/>
        <v>0</v>
      </c>
      <c r="O42" s="1312">
        <f>SUM(J42:N42)</f>
        <v>898666</v>
      </c>
      <c r="P42" s="1325">
        <f>P126+P210+P294+P378+P462</f>
        <v>0</v>
      </c>
      <c r="Q42" s="1310">
        <f>P42</f>
        <v>0</v>
      </c>
      <c r="R42" s="1310">
        <f>I42+O42+Q42</f>
        <v>898666</v>
      </c>
      <c r="S42" s="1309">
        <f>R42/R80</f>
        <v>2.6811732869856687E-5</v>
      </c>
    </row>
    <row r="43" spans="1:19" x14ac:dyDescent="0.2">
      <c r="A43" s="1328"/>
      <c r="B43" s="1315">
        <v>2021</v>
      </c>
      <c r="C43" s="1329">
        <f t="shared" si="18"/>
        <v>0</v>
      </c>
      <c r="D43" s="1326">
        <f t="shared" si="18"/>
        <v>0</v>
      </c>
      <c r="E43" s="1326">
        <f t="shared" si="18"/>
        <v>0</v>
      </c>
      <c r="F43" s="1326">
        <f t="shared" si="18"/>
        <v>0</v>
      </c>
      <c r="G43" s="1326">
        <f t="shared" si="18"/>
        <v>0</v>
      </c>
      <c r="H43" s="1326">
        <f t="shared" si="18"/>
        <v>0</v>
      </c>
      <c r="I43" s="1312">
        <f>SUM(C43:H43)</f>
        <v>0</v>
      </c>
      <c r="J43" s="1313">
        <f t="shared" si="19"/>
        <v>0</v>
      </c>
      <c r="K43" s="1326">
        <f t="shared" si="19"/>
        <v>0</v>
      </c>
      <c r="L43" s="1326">
        <f t="shared" si="19"/>
        <v>0</v>
      </c>
      <c r="M43" s="1326">
        <f t="shared" si="19"/>
        <v>0</v>
      </c>
      <c r="N43" s="1326">
        <f t="shared" si="19"/>
        <v>0</v>
      </c>
      <c r="O43" s="1312">
        <f>SUM(J43:N43)</f>
        <v>0</v>
      </c>
      <c r="P43" s="1325">
        <f>P127+P211+P295+P379+P463</f>
        <v>0</v>
      </c>
      <c r="Q43" s="1310">
        <f>P43</f>
        <v>0</v>
      </c>
      <c r="R43" s="1310">
        <f>I43+O43+Q43</f>
        <v>0</v>
      </c>
      <c r="S43" s="1309">
        <f>R43/R81</f>
        <v>0</v>
      </c>
    </row>
    <row r="44" spans="1:19" ht="12" thickBot="1" x14ac:dyDescent="0.25">
      <c r="A44" s="1308"/>
      <c r="B44" s="1307" t="s">
        <v>28709</v>
      </c>
      <c r="C44" s="1368" t="e">
        <f t="shared" ref="C44:R44" si="20">(C43-C42)/C42</f>
        <v>#DIV/0!</v>
      </c>
      <c r="D44" s="1364" t="e">
        <f t="shared" si="20"/>
        <v>#DIV/0!</v>
      </c>
      <c r="E44" s="1364" t="e">
        <f t="shared" si="20"/>
        <v>#DIV/0!</v>
      </c>
      <c r="F44" s="1364" t="e">
        <f t="shared" si="20"/>
        <v>#DIV/0!</v>
      </c>
      <c r="G44" s="1364" t="e">
        <f t="shared" si="20"/>
        <v>#DIV/0!</v>
      </c>
      <c r="H44" s="1364" t="e">
        <f t="shared" si="20"/>
        <v>#DIV/0!</v>
      </c>
      <c r="I44" s="1366" t="e">
        <f t="shared" si="20"/>
        <v>#DIV/0!</v>
      </c>
      <c r="J44" s="1367" t="e">
        <f t="shared" si="20"/>
        <v>#DIV/0!</v>
      </c>
      <c r="K44" s="1364">
        <f t="shared" si="20"/>
        <v>-1</v>
      </c>
      <c r="L44" s="1364" t="e">
        <f t="shared" si="20"/>
        <v>#DIV/0!</v>
      </c>
      <c r="M44" s="1364" t="e">
        <f t="shared" si="20"/>
        <v>#DIV/0!</v>
      </c>
      <c r="N44" s="1364" t="e">
        <f t="shared" si="20"/>
        <v>#DIV/0!</v>
      </c>
      <c r="O44" s="1366">
        <f t="shared" si="20"/>
        <v>-1</v>
      </c>
      <c r="P44" s="1303" t="e">
        <f t="shared" si="20"/>
        <v>#DIV/0!</v>
      </c>
      <c r="Q44" s="1302" t="e">
        <f t="shared" si="20"/>
        <v>#DIV/0!</v>
      </c>
      <c r="R44" s="1364">
        <f t="shared" si="20"/>
        <v>-1</v>
      </c>
      <c r="S44" s="1300"/>
    </row>
    <row r="45" spans="1:19" x14ac:dyDescent="0.2">
      <c r="A45" s="1336" t="s">
        <v>28735</v>
      </c>
      <c r="B45" s="1323">
        <v>2019</v>
      </c>
      <c r="C45" s="1335">
        <f t="shared" ref="C45:H47" si="21">C129+C213+C297+C381+C465</f>
        <v>0</v>
      </c>
      <c r="D45" s="1333">
        <f t="shared" si="21"/>
        <v>0</v>
      </c>
      <c r="E45" s="1333">
        <f t="shared" si="21"/>
        <v>0</v>
      </c>
      <c r="F45" s="1333">
        <f t="shared" si="21"/>
        <v>0</v>
      </c>
      <c r="G45" s="1333">
        <f t="shared" si="21"/>
        <v>0</v>
      </c>
      <c r="H45" s="1333">
        <f t="shared" si="21"/>
        <v>0</v>
      </c>
      <c r="I45" s="1332">
        <f>SUM(C45:H45)</f>
        <v>0</v>
      </c>
      <c r="J45" s="1334">
        <f t="shared" ref="J45:N47" si="22">J129+J213+J297+J381+J465</f>
        <v>0</v>
      </c>
      <c r="K45" s="1333">
        <f t="shared" si="22"/>
        <v>0</v>
      </c>
      <c r="L45" s="1333">
        <f t="shared" si="22"/>
        <v>0</v>
      </c>
      <c r="M45" s="1333">
        <f t="shared" si="22"/>
        <v>0</v>
      </c>
      <c r="N45" s="1333">
        <f t="shared" si="22"/>
        <v>0</v>
      </c>
      <c r="O45" s="1332">
        <f>SUM(J45:N45)</f>
        <v>0</v>
      </c>
      <c r="P45" s="1331">
        <f>P129+P213+P297+P381+P465</f>
        <v>0</v>
      </c>
      <c r="Q45" s="1330">
        <f>P45</f>
        <v>0</v>
      </c>
      <c r="R45" s="1330">
        <f>I45+O45+Q45</f>
        <v>0</v>
      </c>
      <c r="S45" s="1355">
        <f>R45/R79</f>
        <v>0</v>
      </c>
    </row>
    <row r="46" spans="1:19" x14ac:dyDescent="0.2">
      <c r="A46" s="1328"/>
      <c r="B46" s="1315">
        <v>2020</v>
      </c>
      <c r="C46" s="1329">
        <f t="shared" si="21"/>
        <v>0</v>
      </c>
      <c r="D46" s="1326">
        <f t="shared" si="21"/>
        <v>0</v>
      </c>
      <c r="E46" s="1326">
        <f t="shared" si="21"/>
        <v>0</v>
      </c>
      <c r="F46" s="1326">
        <f t="shared" si="21"/>
        <v>0</v>
      </c>
      <c r="G46" s="1326">
        <f t="shared" si="21"/>
        <v>0</v>
      </c>
      <c r="H46" s="1326">
        <f t="shared" si="21"/>
        <v>0</v>
      </c>
      <c r="I46" s="1312">
        <f>SUM(C46:H46)</f>
        <v>0</v>
      </c>
      <c r="J46" s="1313">
        <f t="shared" si="22"/>
        <v>0</v>
      </c>
      <c r="K46" s="1326">
        <f t="shared" si="22"/>
        <v>277471013</v>
      </c>
      <c r="L46" s="1326">
        <f t="shared" si="22"/>
        <v>0</v>
      </c>
      <c r="M46" s="1326">
        <f t="shared" si="22"/>
        <v>0</v>
      </c>
      <c r="N46" s="1326">
        <f t="shared" si="22"/>
        <v>0</v>
      </c>
      <c r="O46" s="1312">
        <f>SUM(J46:N46)</f>
        <v>277471013</v>
      </c>
      <c r="P46" s="1325">
        <f>P130+P214+P298+P382+P466</f>
        <v>0</v>
      </c>
      <c r="Q46" s="1310">
        <f>P46</f>
        <v>0</v>
      </c>
      <c r="R46" s="1310">
        <f>I46+O46+Q46</f>
        <v>277471013</v>
      </c>
      <c r="S46" s="1309">
        <f>R46/R80</f>
        <v>8.2783577877482088E-3</v>
      </c>
    </row>
    <row r="47" spans="1:19" x14ac:dyDescent="0.2">
      <c r="A47" s="1328"/>
      <c r="B47" s="1315">
        <v>2021</v>
      </c>
      <c r="C47" s="1329">
        <f t="shared" si="21"/>
        <v>0</v>
      </c>
      <c r="D47" s="1326">
        <f t="shared" si="21"/>
        <v>0</v>
      </c>
      <c r="E47" s="1326">
        <f t="shared" si="21"/>
        <v>0</v>
      </c>
      <c r="F47" s="1326">
        <f t="shared" si="21"/>
        <v>0</v>
      </c>
      <c r="G47" s="1326">
        <f t="shared" si="21"/>
        <v>0</v>
      </c>
      <c r="H47" s="1326">
        <f t="shared" si="21"/>
        <v>0</v>
      </c>
      <c r="I47" s="1312">
        <f>SUM(C47:H47)</f>
        <v>0</v>
      </c>
      <c r="J47" s="1313">
        <f t="shared" si="22"/>
        <v>0</v>
      </c>
      <c r="K47" s="1326">
        <f t="shared" si="22"/>
        <v>530930088</v>
      </c>
      <c r="L47" s="1326">
        <f t="shared" si="22"/>
        <v>0</v>
      </c>
      <c r="M47" s="1326">
        <f t="shared" si="22"/>
        <v>0</v>
      </c>
      <c r="N47" s="1326">
        <f t="shared" si="22"/>
        <v>0</v>
      </c>
      <c r="O47" s="1312">
        <f>SUM(J47:N47)</f>
        <v>530930088</v>
      </c>
      <c r="P47" s="1325">
        <f>P131+P215+P299+P383+P467</f>
        <v>0</v>
      </c>
      <c r="Q47" s="1310">
        <f>P47</f>
        <v>0</v>
      </c>
      <c r="R47" s="1310">
        <f>I47+O47+Q47</f>
        <v>530930088</v>
      </c>
      <c r="S47" s="1309">
        <f>R47/R81</f>
        <v>1.482931756556486E-2</v>
      </c>
    </row>
    <row r="48" spans="1:19" ht="12" thickBot="1" x14ac:dyDescent="0.25">
      <c r="A48" s="1308"/>
      <c r="B48" s="1307" t="s">
        <v>28709</v>
      </c>
      <c r="C48" s="1368" t="e">
        <f t="shared" ref="C48:R48" si="23">(C47-C46)/C46</f>
        <v>#DIV/0!</v>
      </c>
      <c r="D48" s="1364" t="e">
        <f t="shared" si="23"/>
        <v>#DIV/0!</v>
      </c>
      <c r="E48" s="1364" t="e">
        <f t="shared" si="23"/>
        <v>#DIV/0!</v>
      </c>
      <c r="F48" s="1364" t="e">
        <f t="shared" si="23"/>
        <v>#DIV/0!</v>
      </c>
      <c r="G48" s="1364" t="e">
        <f t="shared" si="23"/>
        <v>#DIV/0!</v>
      </c>
      <c r="H48" s="1364" t="e">
        <f t="shared" si="23"/>
        <v>#DIV/0!</v>
      </c>
      <c r="I48" s="1366" t="e">
        <f t="shared" si="23"/>
        <v>#DIV/0!</v>
      </c>
      <c r="J48" s="1367" t="e">
        <f t="shared" si="23"/>
        <v>#DIV/0!</v>
      </c>
      <c r="K48" s="1364">
        <f t="shared" si="23"/>
        <v>0.91346145407988977</v>
      </c>
      <c r="L48" s="1364" t="e">
        <f t="shared" si="23"/>
        <v>#DIV/0!</v>
      </c>
      <c r="M48" s="1364" t="e">
        <f t="shared" si="23"/>
        <v>#DIV/0!</v>
      </c>
      <c r="N48" s="1364" t="e">
        <f t="shared" si="23"/>
        <v>#DIV/0!</v>
      </c>
      <c r="O48" s="1366">
        <f t="shared" si="23"/>
        <v>0.91346145407988977</v>
      </c>
      <c r="P48" s="1303" t="e">
        <f t="shared" si="23"/>
        <v>#DIV/0!</v>
      </c>
      <c r="Q48" s="1302" t="e">
        <f t="shared" si="23"/>
        <v>#DIV/0!</v>
      </c>
      <c r="R48" s="1364">
        <f t="shared" si="23"/>
        <v>0.91346145407988977</v>
      </c>
      <c r="S48" s="1300"/>
    </row>
    <row r="49" spans="1:19" x14ac:dyDescent="0.2">
      <c r="A49" s="1336" t="s">
        <v>28734</v>
      </c>
      <c r="B49" s="1323">
        <v>2019</v>
      </c>
      <c r="C49" s="1335">
        <f t="shared" ref="C49:H51" si="24">C133+C217+C301+C385+C469</f>
        <v>0</v>
      </c>
      <c r="D49" s="1333">
        <f t="shared" si="24"/>
        <v>0</v>
      </c>
      <c r="E49" s="1333">
        <f t="shared" si="24"/>
        <v>0</v>
      </c>
      <c r="F49" s="1333">
        <f t="shared" si="24"/>
        <v>0</v>
      </c>
      <c r="G49" s="1333">
        <f t="shared" si="24"/>
        <v>0</v>
      </c>
      <c r="H49" s="1333">
        <f t="shared" si="24"/>
        <v>0</v>
      </c>
      <c r="I49" s="1332">
        <f>SUM(C49:H49)</f>
        <v>0</v>
      </c>
      <c r="J49" s="1334">
        <f t="shared" ref="J49:N51" si="25">J133+J217+J301+J385+J469</f>
        <v>0</v>
      </c>
      <c r="K49" s="1333">
        <f t="shared" si="25"/>
        <v>0</v>
      </c>
      <c r="L49" s="1333">
        <f t="shared" si="25"/>
        <v>0</v>
      </c>
      <c r="M49" s="1333">
        <f t="shared" si="25"/>
        <v>0</v>
      </c>
      <c r="N49" s="1333">
        <f t="shared" si="25"/>
        <v>0</v>
      </c>
      <c r="O49" s="1332">
        <f>SUM(J49:N49)</f>
        <v>0</v>
      </c>
      <c r="P49" s="1331">
        <f>P133+P217+P301+P385+P469</f>
        <v>0</v>
      </c>
      <c r="Q49" s="1330">
        <f>P49</f>
        <v>0</v>
      </c>
      <c r="R49" s="1330">
        <f>I49+O49+Q49</f>
        <v>0</v>
      </c>
      <c r="S49" s="1355">
        <f>R49/R79</f>
        <v>0</v>
      </c>
    </row>
    <row r="50" spans="1:19" x14ac:dyDescent="0.2">
      <c r="A50" s="1328"/>
      <c r="B50" s="1315">
        <v>2020</v>
      </c>
      <c r="C50" s="1329">
        <f t="shared" si="24"/>
        <v>0</v>
      </c>
      <c r="D50" s="1326">
        <f t="shared" si="24"/>
        <v>0</v>
      </c>
      <c r="E50" s="1326">
        <f t="shared" si="24"/>
        <v>0</v>
      </c>
      <c r="F50" s="1326">
        <f t="shared" si="24"/>
        <v>0</v>
      </c>
      <c r="G50" s="1326">
        <f t="shared" si="24"/>
        <v>0</v>
      </c>
      <c r="H50" s="1326">
        <f t="shared" si="24"/>
        <v>0</v>
      </c>
      <c r="I50" s="1312">
        <f>SUM(C50:H50)</f>
        <v>0</v>
      </c>
      <c r="J50" s="1313">
        <f t="shared" si="25"/>
        <v>0</v>
      </c>
      <c r="K50" s="1326">
        <f t="shared" si="25"/>
        <v>21852074</v>
      </c>
      <c r="L50" s="1326">
        <f t="shared" si="25"/>
        <v>0</v>
      </c>
      <c r="M50" s="1326">
        <f t="shared" si="25"/>
        <v>0</v>
      </c>
      <c r="N50" s="1326">
        <f t="shared" si="25"/>
        <v>0</v>
      </c>
      <c r="O50" s="1312">
        <f>SUM(J50:N50)</f>
        <v>21852074</v>
      </c>
      <c r="P50" s="1325">
        <f>P134+P218+P302+P386+P470</f>
        <v>0</v>
      </c>
      <c r="Q50" s="1310">
        <f>P50</f>
        <v>0</v>
      </c>
      <c r="R50" s="1310">
        <f>I50+O50+Q50</f>
        <v>21852074</v>
      </c>
      <c r="S50" s="1309">
        <f>R50/R80</f>
        <v>6.519574243827414E-4</v>
      </c>
    </row>
    <row r="51" spans="1:19" x14ac:dyDescent="0.2">
      <c r="A51" s="1328"/>
      <c r="B51" s="1315">
        <v>2021</v>
      </c>
      <c r="C51" s="1329">
        <f t="shared" si="24"/>
        <v>0</v>
      </c>
      <c r="D51" s="1326">
        <f t="shared" si="24"/>
        <v>0</v>
      </c>
      <c r="E51" s="1326">
        <f t="shared" si="24"/>
        <v>0</v>
      </c>
      <c r="F51" s="1326">
        <f t="shared" si="24"/>
        <v>0</v>
      </c>
      <c r="G51" s="1326">
        <f t="shared" si="24"/>
        <v>0</v>
      </c>
      <c r="H51" s="1326">
        <f t="shared" si="24"/>
        <v>0</v>
      </c>
      <c r="I51" s="1312">
        <f>SUM(C51:H51)</f>
        <v>0</v>
      </c>
      <c r="J51" s="1313">
        <f t="shared" si="25"/>
        <v>0</v>
      </c>
      <c r="K51" s="1326">
        <f t="shared" si="25"/>
        <v>33498220</v>
      </c>
      <c r="L51" s="1326">
        <f t="shared" si="25"/>
        <v>0</v>
      </c>
      <c r="M51" s="1326">
        <f t="shared" si="25"/>
        <v>0</v>
      </c>
      <c r="N51" s="1326">
        <f t="shared" si="25"/>
        <v>0</v>
      </c>
      <c r="O51" s="1312">
        <f>SUM(J51:N51)</f>
        <v>33498220</v>
      </c>
      <c r="P51" s="1325">
        <f>P135+P219+P303+P387+P471</f>
        <v>0</v>
      </c>
      <c r="Q51" s="1310">
        <f>P51</f>
        <v>0</v>
      </c>
      <c r="R51" s="1310">
        <f>I51+O51+Q51</f>
        <v>33498220</v>
      </c>
      <c r="S51" s="1309">
        <f>R51/R81</f>
        <v>9.3563305883157281E-4</v>
      </c>
    </row>
    <row r="52" spans="1:19" ht="12" thickBot="1" x14ac:dyDescent="0.25">
      <c r="A52" s="1308"/>
      <c r="B52" s="1307" t="s">
        <v>28709</v>
      </c>
      <c r="C52" s="1368" t="e">
        <f t="shared" ref="C52:R52" si="26">(C51-C50)/C50</f>
        <v>#DIV/0!</v>
      </c>
      <c r="D52" s="1364" t="e">
        <f t="shared" si="26"/>
        <v>#DIV/0!</v>
      </c>
      <c r="E52" s="1364" t="e">
        <f t="shared" si="26"/>
        <v>#DIV/0!</v>
      </c>
      <c r="F52" s="1364" t="e">
        <f t="shared" si="26"/>
        <v>#DIV/0!</v>
      </c>
      <c r="G52" s="1364" t="e">
        <f t="shared" si="26"/>
        <v>#DIV/0!</v>
      </c>
      <c r="H52" s="1364" t="e">
        <f t="shared" si="26"/>
        <v>#DIV/0!</v>
      </c>
      <c r="I52" s="1366" t="e">
        <f t="shared" si="26"/>
        <v>#DIV/0!</v>
      </c>
      <c r="J52" s="1367" t="e">
        <f t="shared" si="26"/>
        <v>#DIV/0!</v>
      </c>
      <c r="K52" s="1364">
        <f t="shared" si="26"/>
        <v>0.53295380566622641</v>
      </c>
      <c r="L52" s="1364" t="e">
        <f t="shared" si="26"/>
        <v>#DIV/0!</v>
      </c>
      <c r="M52" s="1364" t="e">
        <f t="shared" si="26"/>
        <v>#DIV/0!</v>
      </c>
      <c r="N52" s="1364" t="e">
        <f t="shared" si="26"/>
        <v>#DIV/0!</v>
      </c>
      <c r="O52" s="1366">
        <f t="shared" si="26"/>
        <v>0.53295380566622641</v>
      </c>
      <c r="P52" s="1303" t="e">
        <f t="shared" si="26"/>
        <v>#DIV/0!</v>
      </c>
      <c r="Q52" s="1302" t="e">
        <f t="shared" si="26"/>
        <v>#DIV/0!</v>
      </c>
      <c r="R52" s="1364">
        <f t="shared" si="26"/>
        <v>0.53295380566622641</v>
      </c>
      <c r="S52" s="1300"/>
    </row>
    <row r="53" spans="1:19" x14ac:dyDescent="0.2">
      <c r="A53" s="1336" t="s">
        <v>28733</v>
      </c>
      <c r="B53" s="1323">
        <v>2019</v>
      </c>
      <c r="C53" s="1335">
        <f t="shared" ref="C53:H55" si="27">C137+C221+C305+C389+C473</f>
        <v>0</v>
      </c>
      <c r="D53" s="1333">
        <f t="shared" si="27"/>
        <v>0</v>
      </c>
      <c r="E53" s="1333">
        <f t="shared" si="27"/>
        <v>0</v>
      </c>
      <c r="F53" s="1333">
        <f t="shared" si="27"/>
        <v>0</v>
      </c>
      <c r="G53" s="1333">
        <f t="shared" si="27"/>
        <v>0</v>
      </c>
      <c r="H53" s="1333">
        <f t="shared" si="27"/>
        <v>0</v>
      </c>
      <c r="I53" s="1332">
        <f>SUM(C53:H53)</f>
        <v>0</v>
      </c>
      <c r="J53" s="1334">
        <f t="shared" ref="J53:N55" si="28">J137+J221+J305+J389+J473</f>
        <v>0</v>
      </c>
      <c r="K53" s="1333">
        <f t="shared" si="28"/>
        <v>0</v>
      </c>
      <c r="L53" s="1333">
        <f t="shared" si="28"/>
        <v>0</v>
      </c>
      <c r="M53" s="1333">
        <f t="shared" si="28"/>
        <v>0</v>
      </c>
      <c r="N53" s="1333">
        <f t="shared" si="28"/>
        <v>0</v>
      </c>
      <c r="O53" s="1332">
        <f>SUM(J53:N53)</f>
        <v>0</v>
      </c>
      <c r="P53" s="1331">
        <f>P137+P221+P305+P389+P473</f>
        <v>0</v>
      </c>
      <c r="Q53" s="1330">
        <f>P53</f>
        <v>0</v>
      </c>
      <c r="R53" s="1330">
        <f>I53+O53+Q53</f>
        <v>0</v>
      </c>
      <c r="S53" s="1355">
        <f>R53/R79</f>
        <v>0</v>
      </c>
    </row>
    <row r="54" spans="1:19" x14ac:dyDescent="0.2">
      <c r="A54" s="1328"/>
      <c r="B54" s="1315">
        <v>2020</v>
      </c>
      <c r="C54" s="1329">
        <f t="shared" si="27"/>
        <v>0</v>
      </c>
      <c r="D54" s="1326">
        <f t="shared" si="27"/>
        <v>0</v>
      </c>
      <c r="E54" s="1326">
        <f t="shared" si="27"/>
        <v>0</v>
      </c>
      <c r="F54" s="1326">
        <f t="shared" si="27"/>
        <v>0</v>
      </c>
      <c r="G54" s="1326">
        <f t="shared" si="27"/>
        <v>0</v>
      </c>
      <c r="H54" s="1326">
        <f t="shared" si="27"/>
        <v>0</v>
      </c>
      <c r="I54" s="1312">
        <f>SUM(C54:H54)</f>
        <v>0</v>
      </c>
      <c r="J54" s="1313">
        <f t="shared" si="28"/>
        <v>0</v>
      </c>
      <c r="K54" s="1326">
        <f t="shared" si="28"/>
        <v>178025372</v>
      </c>
      <c r="L54" s="1326">
        <f t="shared" si="28"/>
        <v>0</v>
      </c>
      <c r="M54" s="1326">
        <f t="shared" si="28"/>
        <v>0</v>
      </c>
      <c r="N54" s="1326">
        <f t="shared" si="28"/>
        <v>0</v>
      </c>
      <c r="O54" s="1312">
        <f>SUM(J54:N54)</f>
        <v>178025372</v>
      </c>
      <c r="P54" s="1325">
        <f>P138+P222+P306+P390+P474</f>
        <v>0</v>
      </c>
      <c r="Q54" s="1310">
        <f>P54</f>
        <v>0</v>
      </c>
      <c r="R54" s="1310">
        <f>I54+O54+Q54</f>
        <v>178025372</v>
      </c>
      <c r="S54" s="1309">
        <f>R54/R80</f>
        <v>5.3113934633343919E-3</v>
      </c>
    </row>
    <row r="55" spans="1:19" x14ac:dyDescent="0.2">
      <c r="A55" s="1328"/>
      <c r="B55" s="1315">
        <v>2021</v>
      </c>
      <c r="C55" s="1329">
        <f t="shared" si="27"/>
        <v>0</v>
      </c>
      <c r="D55" s="1326">
        <f t="shared" si="27"/>
        <v>0</v>
      </c>
      <c r="E55" s="1326">
        <f t="shared" si="27"/>
        <v>0</v>
      </c>
      <c r="F55" s="1326">
        <f t="shared" si="27"/>
        <v>0</v>
      </c>
      <c r="G55" s="1326">
        <f t="shared" si="27"/>
        <v>0</v>
      </c>
      <c r="H55" s="1326">
        <f t="shared" si="27"/>
        <v>0</v>
      </c>
      <c r="I55" s="1312">
        <f>SUM(C55:H55)</f>
        <v>0</v>
      </c>
      <c r="J55" s="1313">
        <f t="shared" si="28"/>
        <v>0</v>
      </c>
      <c r="K55" s="1326">
        <f t="shared" si="28"/>
        <v>6108367</v>
      </c>
      <c r="L55" s="1326">
        <f t="shared" si="28"/>
        <v>0</v>
      </c>
      <c r="M55" s="1326">
        <f t="shared" si="28"/>
        <v>0</v>
      </c>
      <c r="N55" s="1326">
        <f t="shared" si="28"/>
        <v>0</v>
      </c>
      <c r="O55" s="1312">
        <f>SUM(J55:N55)</f>
        <v>6108367</v>
      </c>
      <c r="P55" s="1325">
        <f>P139+P223+P307+P391+P475</f>
        <v>0</v>
      </c>
      <c r="Q55" s="1310">
        <f>P55</f>
        <v>0</v>
      </c>
      <c r="R55" s="1310">
        <f>I55+O55+Q55</f>
        <v>6108367</v>
      </c>
      <c r="S55" s="1309">
        <f>R55/R81</f>
        <v>1.7061175491342041E-4</v>
      </c>
    </row>
    <row r="56" spans="1:19" ht="12" thickBot="1" x14ac:dyDescent="0.25">
      <c r="A56" s="1308"/>
      <c r="B56" s="1307" t="s">
        <v>28709</v>
      </c>
      <c r="C56" s="1368" t="e">
        <f t="shared" ref="C56:R56" si="29">(C55-C54)/C54</f>
        <v>#DIV/0!</v>
      </c>
      <c r="D56" s="1364" t="e">
        <f t="shared" si="29"/>
        <v>#DIV/0!</v>
      </c>
      <c r="E56" s="1364" t="e">
        <f t="shared" si="29"/>
        <v>#DIV/0!</v>
      </c>
      <c r="F56" s="1364" t="e">
        <f t="shared" si="29"/>
        <v>#DIV/0!</v>
      </c>
      <c r="G56" s="1364" t="e">
        <f t="shared" si="29"/>
        <v>#DIV/0!</v>
      </c>
      <c r="H56" s="1364" t="e">
        <f t="shared" si="29"/>
        <v>#DIV/0!</v>
      </c>
      <c r="I56" s="1366" t="e">
        <f t="shared" si="29"/>
        <v>#DIV/0!</v>
      </c>
      <c r="J56" s="1367" t="e">
        <f t="shared" si="29"/>
        <v>#DIV/0!</v>
      </c>
      <c r="K56" s="1364">
        <f t="shared" si="29"/>
        <v>-0.96568822223834472</v>
      </c>
      <c r="L56" s="1364" t="e">
        <f t="shared" si="29"/>
        <v>#DIV/0!</v>
      </c>
      <c r="M56" s="1364" t="e">
        <f t="shared" si="29"/>
        <v>#DIV/0!</v>
      </c>
      <c r="N56" s="1364" t="e">
        <f t="shared" si="29"/>
        <v>#DIV/0!</v>
      </c>
      <c r="O56" s="1366">
        <f t="shared" si="29"/>
        <v>-0.96568822223834472</v>
      </c>
      <c r="P56" s="1303" t="e">
        <f t="shared" si="29"/>
        <v>#DIV/0!</v>
      </c>
      <c r="Q56" s="1302" t="e">
        <f t="shared" si="29"/>
        <v>#DIV/0!</v>
      </c>
      <c r="R56" s="1364">
        <f t="shared" si="29"/>
        <v>-0.96568822223834472</v>
      </c>
      <c r="S56" s="1300"/>
    </row>
    <row r="57" spans="1:19" x14ac:dyDescent="0.2">
      <c r="A57" s="1336" t="s">
        <v>28732</v>
      </c>
      <c r="B57" s="1323">
        <v>2019</v>
      </c>
      <c r="C57" s="1335">
        <f t="shared" ref="C57:H59" si="30">C141+C225+C309+C393+C477</f>
        <v>0</v>
      </c>
      <c r="D57" s="1333">
        <f t="shared" si="30"/>
        <v>0</v>
      </c>
      <c r="E57" s="1333">
        <f t="shared" si="30"/>
        <v>0</v>
      </c>
      <c r="F57" s="1333">
        <f t="shared" si="30"/>
        <v>0</v>
      </c>
      <c r="G57" s="1333">
        <f t="shared" si="30"/>
        <v>0</v>
      </c>
      <c r="H57" s="1333">
        <f t="shared" si="30"/>
        <v>0</v>
      </c>
      <c r="I57" s="1332">
        <f>SUM(C57:H57)</f>
        <v>0</v>
      </c>
      <c r="J57" s="1334">
        <f t="shared" ref="J57:N59" si="31">J141+J225+J309+J393+J477</f>
        <v>0</v>
      </c>
      <c r="K57" s="1333">
        <f t="shared" si="31"/>
        <v>0</v>
      </c>
      <c r="L57" s="1333">
        <f t="shared" si="31"/>
        <v>0</v>
      </c>
      <c r="M57" s="1333">
        <f t="shared" si="31"/>
        <v>0</v>
      </c>
      <c r="N57" s="1333">
        <f t="shared" si="31"/>
        <v>0</v>
      </c>
      <c r="O57" s="1332">
        <f>SUM(J57:N57)</f>
        <v>0</v>
      </c>
      <c r="P57" s="1331">
        <f>P141+P225+P309+P393+P477</f>
        <v>0</v>
      </c>
      <c r="Q57" s="1330">
        <f>P57</f>
        <v>0</v>
      </c>
      <c r="R57" s="1330">
        <f>I57+O57+Q57</f>
        <v>0</v>
      </c>
      <c r="S57" s="1355">
        <f>R57/R79</f>
        <v>0</v>
      </c>
    </row>
    <row r="58" spans="1:19" x14ac:dyDescent="0.2">
      <c r="A58" s="1328"/>
      <c r="B58" s="1315">
        <v>2020</v>
      </c>
      <c r="C58" s="1329">
        <f t="shared" si="30"/>
        <v>0</v>
      </c>
      <c r="D58" s="1326">
        <f t="shared" si="30"/>
        <v>0</v>
      </c>
      <c r="E58" s="1326">
        <f t="shared" si="30"/>
        <v>0</v>
      </c>
      <c r="F58" s="1326">
        <f t="shared" si="30"/>
        <v>0</v>
      </c>
      <c r="G58" s="1326">
        <f t="shared" si="30"/>
        <v>0</v>
      </c>
      <c r="H58" s="1326">
        <f t="shared" si="30"/>
        <v>0</v>
      </c>
      <c r="I58" s="1312">
        <f>SUM(C58:H58)</f>
        <v>0</v>
      </c>
      <c r="J58" s="1313">
        <f t="shared" si="31"/>
        <v>0</v>
      </c>
      <c r="K58" s="1326">
        <f t="shared" si="31"/>
        <v>32206165</v>
      </c>
      <c r="L58" s="1326">
        <f t="shared" si="31"/>
        <v>0</v>
      </c>
      <c r="M58" s="1326">
        <f t="shared" si="31"/>
        <v>0</v>
      </c>
      <c r="N58" s="1326">
        <f t="shared" si="31"/>
        <v>0</v>
      </c>
      <c r="O58" s="1312">
        <f>SUM(J58:N58)</f>
        <v>32206165</v>
      </c>
      <c r="P58" s="1325">
        <f>P142+P226+P310+P394+P478</f>
        <v>0</v>
      </c>
      <c r="Q58" s="1310">
        <f>P58</f>
        <v>0</v>
      </c>
      <c r="R58" s="1310">
        <f>I58+O58+Q58</f>
        <v>32206165</v>
      </c>
      <c r="S58" s="1309">
        <f>R58/R80</f>
        <v>9.6087210681446503E-4</v>
      </c>
    </row>
    <row r="59" spans="1:19" x14ac:dyDescent="0.2">
      <c r="A59" s="1328"/>
      <c r="B59" s="1315">
        <v>2021</v>
      </c>
      <c r="C59" s="1329">
        <f t="shared" si="30"/>
        <v>0</v>
      </c>
      <c r="D59" s="1326">
        <f t="shared" si="30"/>
        <v>0</v>
      </c>
      <c r="E59" s="1326">
        <f t="shared" si="30"/>
        <v>0</v>
      </c>
      <c r="F59" s="1326">
        <f t="shared" si="30"/>
        <v>0</v>
      </c>
      <c r="G59" s="1326">
        <f t="shared" si="30"/>
        <v>0</v>
      </c>
      <c r="H59" s="1326">
        <f t="shared" si="30"/>
        <v>0</v>
      </c>
      <c r="I59" s="1312">
        <f>SUM(C59:H59)</f>
        <v>0</v>
      </c>
      <c r="J59" s="1313">
        <f t="shared" si="31"/>
        <v>0</v>
      </c>
      <c r="K59" s="1326">
        <f t="shared" si="31"/>
        <v>0</v>
      </c>
      <c r="L59" s="1326">
        <f t="shared" si="31"/>
        <v>0</v>
      </c>
      <c r="M59" s="1326">
        <f t="shared" si="31"/>
        <v>0</v>
      </c>
      <c r="N59" s="1326">
        <f t="shared" si="31"/>
        <v>0</v>
      </c>
      <c r="O59" s="1312">
        <f>SUM(J59:N59)</f>
        <v>0</v>
      </c>
      <c r="P59" s="1325">
        <f>P143+P227+P311+P395+P479</f>
        <v>0</v>
      </c>
      <c r="Q59" s="1310">
        <f>P59</f>
        <v>0</v>
      </c>
      <c r="R59" s="1310">
        <f>I59+O59+Q59</f>
        <v>0</v>
      </c>
      <c r="S59" s="1309">
        <f>R59/R81</f>
        <v>0</v>
      </c>
    </row>
    <row r="60" spans="1:19" ht="12" thickBot="1" x14ac:dyDescent="0.25">
      <c r="A60" s="1308"/>
      <c r="B60" s="1307" t="s">
        <v>28709</v>
      </c>
      <c r="C60" s="1368" t="e">
        <f t="shared" ref="C60:L60" si="32">(C59-C58)/C58</f>
        <v>#DIV/0!</v>
      </c>
      <c r="D60" s="1364" t="e">
        <f t="shared" si="32"/>
        <v>#DIV/0!</v>
      </c>
      <c r="E60" s="1364" t="e">
        <f t="shared" si="32"/>
        <v>#DIV/0!</v>
      </c>
      <c r="F60" s="1364" t="e">
        <f t="shared" si="32"/>
        <v>#DIV/0!</v>
      </c>
      <c r="G60" s="1364" t="e">
        <f t="shared" si="32"/>
        <v>#DIV/0!</v>
      </c>
      <c r="H60" s="1364" t="e">
        <f t="shared" si="32"/>
        <v>#DIV/0!</v>
      </c>
      <c r="I60" s="1366" t="e">
        <f t="shared" si="32"/>
        <v>#DIV/0!</v>
      </c>
      <c r="J60" s="1367" t="e">
        <f t="shared" si="32"/>
        <v>#DIV/0!</v>
      </c>
      <c r="K60" s="1364">
        <f t="shared" si="32"/>
        <v>-1</v>
      </c>
      <c r="L60" s="1364" t="e">
        <f t="shared" si="32"/>
        <v>#DIV/0!</v>
      </c>
      <c r="M60" s="1364" t="s">
        <v>28741</v>
      </c>
      <c r="N60" s="1364" t="e">
        <f>(N59-N58)/N58</f>
        <v>#DIV/0!</v>
      </c>
      <c r="O60" s="1366">
        <f>(O59-O58)/O58</f>
        <v>-1</v>
      </c>
      <c r="P60" s="1303" t="e">
        <f>(P59-P58)/P58</f>
        <v>#DIV/0!</v>
      </c>
      <c r="Q60" s="1302" t="e">
        <f>(Q59-Q58)/Q58</f>
        <v>#DIV/0!</v>
      </c>
      <c r="R60" s="1364">
        <f>(R59-R58)/R58</f>
        <v>-1</v>
      </c>
      <c r="S60" s="1300"/>
    </row>
    <row r="61" spans="1:19" x14ac:dyDescent="0.2">
      <c r="A61" s="1336" t="s">
        <v>28731</v>
      </c>
      <c r="B61" s="1323">
        <v>2019</v>
      </c>
      <c r="C61" s="1335">
        <f t="shared" ref="C61:H63" si="33">C145+C229+C313+C397+C481</f>
        <v>0</v>
      </c>
      <c r="D61" s="1333">
        <f t="shared" si="33"/>
        <v>0</v>
      </c>
      <c r="E61" s="1333">
        <f t="shared" si="33"/>
        <v>0</v>
      </c>
      <c r="F61" s="1333">
        <f t="shared" si="33"/>
        <v>0</v>
      </c>
      <c r="G61" s="1333">
        <f t="shared" si="33"/>
        <v>0</v>
      </c>
      <c r="H61" s="1333">
        <f t="shared" si="33"/>
        <v>0</v>
      </c>
      <c r="I61" s="1332">
        <f>SUM(C61:H61)</f>
        <v>0</v>
      </c>
      <c r="J61" s="1334">
        <f t="shared" ref="J61:N63" si="34">J145+J229+J313+J397+J481</f>
        <v>0</v>
      </c>
      <c r="K61" s="1333">
        <f t="shared" si="34"/>
        <v>0</v>
      </c>
      <c r="L61" s="1333">
        <f t="shared" si="34"/>
        <v>0</v>
      </c>
      <c r="M61" s="1333">
        <f t="shared" si="34"/>
        <v>0</v>
      </c>
      <c r="N61" s="1333">
        <f t="shared" si="34"/>
        <v>0</v>
      </c>
      <c r="O61" s="1332">
        <f>SUM(J61:N61)</f>
        <v>0</v>
      </c>
      <c r="P61" s="1331">
        <f>P145+P229+P313+P397+P481</f>
        <v>0</v>
      </c>
      <c r="Q61" s="1330">
        <f>P61</f>
        <v>0</v>
      </c>
      <c r="R61" s="1330">
        <f>I61+O61+Q61</f>
        <v>0</v>
      </c>
      <c r="S61" s="1355">
        <f>R61/R79</f>
        <v>0</v>
      </c>
    </row>
    <row r="62" spans="1:19" x14ac:dyDescent="0.2">
      <c r="A62" s="1328"/>
      <c r="B62" s="1315">
        <v>2020</v>
      </c>
      <c r="C62" s="1329">
        <f t="shared" si="33"/>
        <v>0</v>
      </c>
      <c r="D62" s="1326">
        <f t="shared" si="33"/>
        <v>0</v>
      </c>
      <c r="E62" s="1326">
        <f t="shared" si="33"/>
        <v>0</v>
      </c>
      <c r="F62" s="1326">
        <f t="shared" si="33"/>
        <v>0</v>
      </c>
      <c r="G62" s="1326">
        <f t="shared" si="33"/>
        <v>0</v>
      </c>
      <c r="H62" s="1326">
        <f t="shared" si="33"/>
        <v>0</v>
      </c>
      <c r="I62" s="1312">
        <f>SUM(C62:H62)</f>
        <v>0</v>
      </c>
      <c r="J62" s="1313">
        <f t="shared" si="34"/>
        <v>0</v>
      </c>
      <c r="K62" s="1326">
        <f t="shared" si="34"/>
        <v>87737082</v>
      </c>
      <c r="L62" s="1326">
        <f t="shared" si="34"/>
        <v>0</v>
      </c>
      <c r="M62" s="1326">
        <f t="shared" si="34"/>
        <v>0</v>
      </c>
      <c r="N62" s="1326">
        <f t="shared" si="34"/>
        <v>0</v>
      </c>
      <c r="O62" s="1312">
        <f>SUM(J62:N62)</f>
        <v>87737082</v>
      </c>
      <c r="P62" s="1325">
        <f>P146+P230+P314+P398+P482</f>
        <v>0</v>
      </c>
      <c r="Q62" s="1310">
        <f>P62</f>
        <v>0</v>
      </c>
      <c r="R62" s="1310">
        <f>I62+O62+Q62</f>
        <v>87737082</v>
      </c>
      <c r="S62" s="1309">
        <f>R62/R80</f>
        <v>2.6176390398264891E-3</v>
      </c>
    </row>
    <row r="63" spans="1:19" x14ac:dyDescent="0.2">
      <c r="A63" s="1328"/>
      <c r="B63" s="1315">
        <v>2021</v>
      </c>
      <c r="C63" s="1329">
        <f t="shared" si="33"/>
        <v>0</v>
      </c>
      <c r="D63" s="1326">
        <f t="shared" si="33"/>
        <v>0</v>
      </c>
      <c r="E63" s="1326">
        <f t="shared" si="33"/>
        <v>0</v>
      </c>
      <c r="F63" s="1326">
        <f t="shared" si="33"/>
        <v>0</v>
      </c>
      <c r="G63" s="1326">
        <f t="shared" si="33"/>
        <v>0</v>
      </c>
      <c r="H63" s="1326">
        <f t="shared" si="33"/>
        <v>0</v>
      </c>
      <c r="I63" s="1312">
        <f>SUM(C63:H63)</f>
        <v>0</v>
      </c>
      <c r="J63" s="1313">
        <f t="shared" si="34"/>
        <v>0</v>
      </c>
      <c r="K63" s="1326">
        <f t="shared" si="34"/>
        <v>214764785</v>
      </c>
      <c r="L63" s="1326">
        <f t="shared" si="34"/>
        <v>0</v>
      </c>
      <c r="M63" s="1326">
        <f t="shared" si="34"/>
        <v>0</v>
      </c>
      <c r="N63" s="1326">
        <f t="shared" si="34"/>
        <v>0</v>
      </c>
      <c r="O63" s="1312">
        <f>SUM(J63:N63)</f>
        <v>214764785</v>
      </c>
      <c r="P63" s="1325">
        <f>P147+P231+P315+P399+P483</f>
        <v>0</v>
      </c>
      <c r="Q63" s="1310">
        <f>P63</f>
        <v>0</v>
      </c>
      <c r="R63" s="1310">
        <f>I63+O63+Q63</f>
        <v>214764785</v>
      </c>
      <c r="S63" s="1309">
        <f>R63/R81</f>
        <v>5.9985585120300444E-3</v>
      </c>
    </row>
    <row r="64" spans="1:19" ht="12" thickBot="1" x14ac:dyDescent="0.25">
      <c r="A64" s="1308"/>
      <c r="B64" s="1307" t="s">
        <v>28709</v>
      </c>
      <c r="C64" s="1368" t="e">
        <f t="shared" ref="C64:R64" si="35">(C63-C62)/C62</f>
        <v>#DIV/0!</v>
      </c>
      <c r="D64" s="1364" t="e">
        <f t="shared" si="35"/>
        <v>#DIV/0!</v>
      </c>
      <c r="E64" s="1364" t="e">
        <f t="shared" si="35"/>
        <v>#DIV/0!</v>
      </c>
      <c r="F64" s="1364" t="e">
        <f t="shared" si="35"/>
        <v>#DIV/0!</v>
      </c>
      <c r="G64" s="1364" t="e">
        <f t="shared" si="35"/>
        <v>#DIV/0!</v>
      </c>
      <c r="H64" s="1364" t="e">
        <f t="shared" si="35"/>
        <v>#DIV/0!</v>
      </c>
      <c r="I64" s="1366" t="e">
        <f t="shared" si="35"/>
        <v>#DIV/0!</v>
      </c>
      <c r="J64" s="1367" t="e">
        <f t="shared" si="35"/>
        <v>#DIV/0!</v>
      </c>
      <c r="K64" s="1364">
        <f t="shared" si="35"/>
        <v>1.447822290237553</v>
      </c>
      <c r="L64" s="1364" t="e">
        <f t="shared" si="35"/>
        <v>#DIV/0!</v>
      </c>
      <c r="M64" s="1364" t="e">
        <f t="shared" si="35"/>
        <v>#DIV/0!</v>
      </c>
      <c r="N64" s="1364" t="e">
        <f t="shared" si="35"/>
        <v>#DIV/0!</v>
      </c>
      <c r="O64" s="1366">
        <f t="shared" si="35"/>
        <v>1.447822290237553</v>
      </c>
      <c r="P64" s="1303" t="e">
        <f t="shared" si="35"/>
        <v>#DIV/0!</v>
      </c>
      <c r="Q64" s="1302" t="e">
        <f t="shared" si="35"/>
        <v>#DIV/0!</v>
      </c>
      <c r="R64" s="1364">
        <f t="shared" si="35"/>
        <v>1.447822290237553</v>
      </c>
      <c r="S64" s="1300"/>
    </row>
    <row r="65" spans="1:19" x14ac:dyDescent="0.2">
      <c r="A65" s="1336" t="s">
        <v>28730</v>
      </c>
      <c r="B65" s="1323">
        <v>2019</v>
      </c>
      <c r="C65" s="1335">
        <f t="shared" ref="C65:H67" si="36">C149+C233+C319+C401+C487</f>
        <v>0</v>
      </c>
      <c r="D65" s="1333">
        <f t="shared" si="36"/>
        <v>0</v>
      </c>
      <c r="E65" s="1333">
        <f t="shared" si="36"/>
        <v>0</v>
      </c>
      <c r="F65" s="1333">
        <f t="shared" si="36"/>
        <v>0</v>
      </c>
      <c r="G65" s="1333">
        <f t="shared" si="36"/>
        <v>0</v>
      </c>
      <c r="H65" s="1333">
        <f t="shared" si="36"/>
        <v>2033626</v>
      </c>
      <c r="I65" s="1332">
        <f>SUM(C65:H65)</f>
        <v>2033626</v>
      </c>
      <c r="J65" s="1334">
        <f t="shared" ref="J65:N67" si="37">J149+J233+J319+J401+J487</f>
        <v>0</v>
      </c>
      <c r="K65" s="1333">
        <f t="shared" si="37"/>
        <v>0</v>
      </c>
      <c r="L65" s="1333">
        <f t="shared" si="37"/>
        <v>0</v>
      </c>
      <c r="M65" s="1333">
        <f t="shared" si="37"/>
        <v>0</v>
      </c>
      <c r="N65" s="1333">
        <f t="shared" si="37"/>
        <v>0</v>
      </c>
      <c r="O65" s="1332">
        <f>SUM(J65:N65)</f>
        <v>0</v>
      </c>
      <c r="P65" s="1331">
        <f>P149+P233+P319+P401+P487</f>
        <v>0</v>
      </c>
      <c r="Q65" s="1330">
        <f>P65</f>
        <v>0</v>
      </c>
      <c r="R65" s="1330">
        <f>I65+O65+Q65</f>
        <v>2033626</v>
      </c>
      <c r="S65" s="1355">
        <f>R65/R79</f>
        <v>6.6535981109135841E-5</v>
      </c>
    </row>
    <row r="66" spans="1:19" x14ac:dyDescent="0.2">
      <c r="A66" s="1328"/>
      <c r="B66" s="1315">
        <v>2020</v>
      </c>
      <c r="C66" s="1329">
        <f t="shared" si="36"/>
        <v>0</v>
      </c>
      <c r="D66" s="1326">
        <f t="shared" si="36"/>
        <v>0</v>
      </c>
      <c r="E66" s="1326">
        <f t="shared" si="36"/>
        <v>0</v>
      </c>
      <c r="F66" s="1326">
        <f t="shared" si="36"/>
        <v>0</v>
      </c>
      <c r="G66" s="1326">
        <f t="shared" si="36"/>
        <v>0</v>
      </c>
      <c r="H66" s="1326">
        <f t="shared" si="36"/>
        <v>2033626</v>
      </c>
      <c r="I66" s="1312">
        <f>SUM(C66:H66)</f>
        <v>2033626</v>
      </c>
      <c r="J66" s="1313">
        <f t="shared" si="37"/>
        <v>0</v>
      </c>
      <c r="K66" s="1326">
        <f t="shared" si="37"/>
        <v>0</v>
      </c>
      <c r="L66" s="1326">
        <f t="shared" si="37"/>
        <v>0</v>
      </c>
      <c r="M66" s="1326">
        <f t="shared" si="37"/>
        <v>0</v>
      </c>
      <c r="N66" s="1326">
        <f t="shared" si="37"/>
        <v>0</v>
      </c>
      <c r="O66" s="1312">
        <f>SUM(J66:N66)</f>
        <v>0</v>
      </c>
      <c r="P66" s="1325">
        <f>P150+P234+P320+P402+P488</f>
        <v>0</v>
      </c>
      <c r="Q66" s="1310">
        <f>P66</f>
        <v>0</v>
      </c>
      <c r="R66" s="1310">
        <f>I66+O66+Q66</f>
        <v>2033626</v>
      </c>
      <c r="S66" s="1309">
        <f>R66/R80</f>
        <v>6.0673305843544961E-5</v>
      </c>
    </row>
    <row r="67" spans="1:19" x14ac:dyDescent="0.2">
      <c r="A67" s="1328"/>
      <c r="B67" s="1315">
        <v>2021</v>
      </c>
      <c r="C67" s="1329">
        <f t="shared" si="36"/>
        <v>0</v>
      </c>
      <c r="D67" s="1326">
        <f t="shared" si="36"/>
        <v>0</v>
      </c>
      <c r="E67" s="1326">
        <f t="shared" si="36"/>
        <v>0</v>
      </c>
      <c r="F67" s="1326">
        <f t="shared" si="36"/>
        <v>0</v>
      </c>
      <c r="G67" s="1326">
        <f t="shared" si="36"/>
        <v>0</v>
      </c>
      <c r="H67" s="1326">
        <f t="shared" si="36"/>
        <v>2033626</v>
      </c>
      <c r="I67" s="1312">
        <f>SUM(C67:H67)</f>
        <v>2033626</v>
      </c>
      <c r="J67" s="1313">
        <f t="shared" si="37"/>
        <v>0</v>
      </c>
      <c r="K67" s="1326">
        <f t="shared" si="37"/>
        <v>0</v>
      </c>
      <c r="L67" s="1326">
        <f t="shared" si="37"/>
        <v>0</v>
      </c>
      <c r="M67" s="1326">
        <f t="shared" si="37"/>
        <v>0</v>
      </c>
      <c r="N67" s="1326">
        <f t="shared" si="37"/>
        <v>0</v>
      </c>
      <c r="O67" s="1312">
        <f>SUM(J67:N67)</f>
        <v>0</v>
      </c>
      <c r="P67" s="1325">
        <f>P151+P235+P321+P403+P489</f>
        <v>0</v>
      </c>
      <c r="Q67" s="1310">
        <f>P67</f>
        <v>0</v>
      </c>
      <c r="R67" s="1310">
        <f>I67+O67+Q67</f>
        <v>2033626</v>
      </c>
      <c r="S67" s="1309">
        <f>R67/R81</f>
        <v>5.680086031136628E-5</v>
      </c>
    </row>
    <row r="68" spans="1:19" ht="12" thickBot="1" x14ac:dyDescent="0.25">
      <c r="A68" s="1308"/>
      <c r="B68" s="1307" t="s">
        <v>28709</v>
      </c>
      <c r="C68" s="1306" t="e">
        <f t="shared" ref="C68:R68" si="38">(C67-C66)/C66</f>
        <v>#DIV/0!</v>
      </c>
      <c r="D68" s="1302" t="e">
        <f t="shared" si="38"/>
        <v>#DIV/0!</v>
      </c>
      <c r="E68" s="1302" t="e">
        <f t="shared" si="38"/>
        <v>#DIV/0!</v>
      </c>
      <c r="F68" s="1302" t="e">
        <f t="shared" si="38"/>
        <v>#DIV/0!</v>
      </c>
      <c r="G68" s="1302" t="e">
        <f t="shared" si="38"/>
        <v>#DIV/0!</v>
      </c>
      <c r="H68" s="1301">
        <f t="shared" si="38"/>
        <v>0</v>
      </c>
      <c r="I68" s="1300">
        <f t="shared" si="38"/>
        <v>0</v>
      </c>
      <c r="J68" s="1367" t="e">
        <f t="shared" si="38"/>
        <v>#DIV/0!</v>
      </c>
      <c r="K68" s="1364" t="e">
        <f t="shared" si="38"/>
        <v>#DIV/0!</v>
      </c>
      <c r="L68" s="1364" t="e">
        <f t="shared" si="38"/>
        <v>#DIV/0!</v>
      </c>
      <c r="M68" s="1364" t="e">
        <f t="shared" si="38"/>
        <v>#DIV/0!</v>
      </c>
      <c r="N68" s="1364" t="e">
        <f t="shared" si="38"/>
        <v>#DIV/0!</v>
      </c>
      <c r="O68" s="1366" t="e">
        <f t="shared" si="38"/>
        <v>#DIV/0!</v>
      </c>
      <c r="P68" s="1303" t="e">
        <f t="shared" si="38"/>
        <v>#DIV/0!</v>
      </c>
      <c r="Q68" s="1302" t="e">
        <f t="shared" si="38"/>
        <v>#DIV/0!</v>
      </c>
      <c r="R68" s="1301">
        <f t="shared" si="38"/>
        <v>0</v>
      </c>
      <c r="S68" s="1300"/>
    </row>
    <row r="69" spans="1:19" x14ac:dyDescent="0.2">
      <c r="A69" s="1623" t="s">
        <v>28722</v>
      </c>
      <c r="B69" s="1625" t="s">
        <v>28721</v>
      </c>
      <c r="C69" s="1627" t="s">
        <v>28570</v>
      </c>
      <c r="D69" s="1628"/>
      <c r="E69" s="1628"/>
      <c r="F69" s="1628"/>
      <c r="G69" s="1628"/>
      <c r="H69" s="1628"/>
      <c r="I69" s="1629"/>
      <c r="J69" s="1630" t="s">
        <v>28563</v>
      </c>
      <c r="K69" s="1631"/>
      <c r="L69" s="1631"/>
      <c r="M69" s="1631"/>
      <c r="N69" s="1631"/>
      <c r="O69" s="1632"/>
      <c r="P69" s="1633" t="s">
        <v>28557</v>
      </c>
      <c r="Q69" s="1634"/>
      <c r="R69" s="1634" t="s">
        <v>4</v>
      </c>
      <c r="S69" s="1635"/>
    </row>
    <row r="70" spans="1:19" ht="177" customHeight="1" thickBot="1" x14ac:dyDescent="0.25">
      <c r="A70" s="1624"/>
      <c r="B70" s="1626"/>
      <c r="C70" s="1343" t="s">
        <v>28717</v>
      </c>
      <c r="D70" s="1339" t="s">
        <v>28720</v>
      </c>
      <c r="E70" s="1339" t="s">
        <v>28719</v>
      </c>
      <c r="F70" s="1339" t="s">
        <v>28718</v>
      </c>
      <c r="G70" s="1339" t="s">
        <v>28716</v>
      </c>
      <c r="H70" s="1339" t="s">
        <v>28715</v>
      </c>
      <c r="I70" s="1341" t="s">
        <v>28596</v>
      </c>
      <c r="J70" s="1342" t="s">
        <v>28717</v>
      </c>
      <c r="K70" s="1339" t="s">
        <v>28716</v>
      </c>
      <c r="L70" s="1339" t="s">
        <v>28715</v>
      </c>
      <c r="M70" s="1339" t="s">
        <v>28714</v>
      </c>
      <c r="N70" s="1339" t="s">
        <v>28713</v>
      </c>
      <c r="O70" s="1341" t="s">
        <v>28593</v>
      </c>
      <c r="P70" s="1340" t="s">
        <v>28712</v>
      </c>
      <c r="Q70" s="1339" t="s">
        <v>28592</v>
      </c>
      <c r="R70" s="1338" t="s">
        <v>28711</v>
      </c>
      <c r="S70" s="1337" t="s">
        <v>28590</v>
      </c>
    </row>
    <row r="71" spans="1:19" x14ac:dyDescent="0.2">
      <c r="A71" s="1336" t="s">
        <v>28727</v>
      </c>
      <c r="B71" s="1323">
        <v>2019</v>
      </c>
      <c r="C71" s="1335">
        <f t="shared" ref="C71:H73" si="39">C155+C239+C323+C407+C491</f>
        <v>0</v>
      </c>
      <c r="D71" s="1333">
        <f t="shared" si="39"/>
        <v>58153907</v>
      </c>
      <c r="E71" s="1333">
        <f t="shared" si="39"/>
        <v>5443284714</v>
      </c>
      <c r="F71" s="1333">
        <f t="shared" si="39"/>
        <v>338505957</v>
      </c>
      <c r="G71" s="1333">
        <f t="shared" si="39"/>
        <v>0</v>
      </c>
      <c r="H71" s="1333">
        <f t="shared" si="39"/>
        <v>27574698</v>
      </c>
      <c r="I71" s="1332">
        <f>SUM(C71:H71)</f>
        <v>5867519276</v>
      </c>
      <c r="J71" s="1334">
        <f t="shared" ref="J71:N73" si="40">J155+J239+J323+J407+J491</f>
        <v>0</v>
      </c>
      <c r="K71" s="1333">
        <f t="shared" si="40"/>
        <v>0</v>
      </c>
      <c r="L71" s="1333">
        <f t="shared" si="40"/>
        <v>0</v>
      </c>
      <c r="M71" s="1333">
        <f t="shared" si="40"/>
        <v>2215732</v>
      </c>
      <c r="N71" s="1333">
        <f t="shared" si="40"/>
        <v>0</v>
      </c>
      <c r="O71" s="1332">
        <f>SUM(J71:N71)</f>
        <v>2215732</v>
      </c>
      <c r="P71" s="1331">
        <f>P155+P239+P323+P407+P491</f>
        <v>658268722</v>
      </c>
      <c r="Q71" s="1330">
        <f>P71</f>
        <v>658268722</v>
      </c>
      <c r="R71" s="1330">
        <f>I71+O71+Q71</f>
        <v>6528003730</v>
      </c>
      <c r="S71" s="1355">
        <f>R71/R79</f>
        <v>0.21358260214004363</v>
      </c>
    </row>
    <row r="72" spans="1:19" x14ac:dyDescent="0.2">
      <c r="A72" s="1328"/>
      <c r="B72" s="1315">
        <v>2020</v>
      </c>
      <c r="C72" s="1329">
        <f t="shared" si="39"/>
        <v>0</v>
      </c>
      <c r="D72" s="1326">
        <f t="shared" si="39"/>
        <v>56181081</v>
      </c>
      <c r="E72" s="1326">
        <f t="shared" si="39"/>
        <v>6245850637</v>
      </c>
      <c r="F72" s="1326">
        <f t="shared" si="39"/>
        <v>327886309</v>
      </c>
      <c r="G72" s="1326">
        <f t="shared" si="39"/>
        <v>0</v>
      </c>
      <c r="H72" s="1326">
        <f t="shared" si="39"/>
        <v>41089184</v>
      </c>
      <c r="I72" s="1312">
        <f>SUM(C72:H72)</f>
        <v>6671007211</v>
      </c>
      <c r="J72" s="1313">
        <f t="shared" si="40"/>
        <v>0</v>
      </c>
      <c r="K72" s="1326">
        <f t="shared" si="40"/>
        <v>0</v>
      </c>
      <c r="L72" s="1326">
        <f t="shared" si="40"/>
        <v>0</v>
      </c>
      <c r="M72" s="1326">
        <f t="shared" si="40"/>
        <v>1556020</v>
      </c>
      <c r="N72" s="1326">
        <f t="shared" si="40"/>
        <v>0</v>
      </c>
      <c r="O72" s="1312">
        <f>SUM(J72:N72)</f>
        <v>1556020</v>
      </c>
      <c r="P72" s="1325">
        <f>P156+P240+P324+P408+P492</f>
        <v>668555863</v>
      </c>
      <c r="Q72" s="1310">
        <f>P72</f>
        <v>668555863</v>
      </c>
      <c r="R72" s="1310">
        <f>I72+O72+Q72</f>
        <v>7341119094</v>
      </c>
      <c r="S72" s="1309">
        <f>R72/R80</f>
        <v>0.21902255578171684</v>
      </c>
    </row>
    <row r="73" spans="1:19" x14ac:dyDescent="0.2">
      <c r="A73" s="1328"/>
      <c r="B73" s="1315">
        <v>2021</v>
      </c>
      <c r="C73" s="1329">
        <f t="shared" si="39"/>
        <v>0</v>
      </c>
      <c r="D73" s="1326">
        <f t="shared" si="39"/>
        <v>69724148</v>
      </c>
      <c r="E73" s="1326">
        <f t="shared" si="39"/>
        <v>6859094063</v>
      </c>
      <c r="F73" s="1326">
        <f t="shared" si="39"/>
        <v>255315804</v>
      </c>
      <c r="G73" s="1326">
        <f t="shared" si="39"/>
        <v>0</v>
      </c>
      <c r="H73" s="1326">
        <f t="shared" si="39"/>
        <v>21187248</v>
      </c>
      <c r="I73" s="1312">
        <f>SUM(C73:H73)</f>
        <v>7205321263</v>
      </c>
      <c r="J73" s="1313">
        <f t="shared" si="40"/>
        <v>0</v>
      </c>
      <c r="K73" s="1326">
        <f t="shared" si="40"/>
        <v>0</v>
      </c>
      <c r="L73" s="1326">
        <f t="shared" si="40"/>
        <v>0</v>
      </c>
      <c r="M73" s="1326">
        <f t="shared" si="40"/>
        <v>0</v>
      </c>
      <c r="N73" s="1326">
        <f t="shared" si="40"/>
        <v>0</v>
      </c>
      <c r="O73" s="1312">
        <f>SUM(J73:N73)</f>
        <v>0</v>
      </c>
      <c r="P73" s="1325">
        <f>P157+P241+P325+P409+P493</f>
        <v>668555863</v>
      </c>
      <c r="Q73" s="1310">
        <f>P73</f>
        <v>668555863</v>
      </c>
      <c r="R73" s="1310">
        <f>I73+O73+Q73</f>
        <v>7873877126</v>
      </c>
      <c r="S73" s="1309">
        <f>R73/R81</f>
        <v>0.21992391656223326</v>
      </c>
    </row>
    <row r="74" spans="1:19" ht="12" thickBot="1" x14ac:dyDescent="0.25">
      <c r="A74" s="1308"/>
      <c r="B74" s="1307" t="s">
        <v>28709</v>
      </c>
      <c r="C74" s="1306" t="e">
        <f t="shared" ref="C74:R74" si="41">(C73-C72)/C72</f>
        <v>#DIV/0!</v>
      </c>
      <c r="D74" s="1301">
        <f t="shared" si="41"/>
        <v>0.24106098990868474</v>
      </c>
      <c r="E74" s="1301">
        <f t="shared" si="41"/>
        <v>9.818413241699811E-2</v>
      </c>
      <c r="F74" s="1301">
        <f t="shared" si="41"/>
        <v>-0.22132825619138613</v>
      </c>
      <c r="G74" s="1302" t="e">
        <f t="shared" si="41"/>
        <v>#DIV/0!</v>
      </c>
      <c r="H74" s="1301">
        <f t="shared" si="41"/>
        <v>-0.48435948496811226</v>
      </c>
      <c r="I74" s="1300">
        <f t="shared" si="41"/>
        <v>8.0094959441650043E-2</v>
      </c>
      <c r="J74" s="1367" t="e">
        <f t="shared" si="41"/>
        <v>#DIV/0!</v>
      </c>
      <c r="K74" s="1364" t="e">
        <f t="shared" si="41"/>
        <v>#DIV/0!</v>
      </c>
      <c r="L74" s="1364" t="e">
        <f t="shared" si="41"/>
        <v>#DIV/0!</v>
      </c>
      <c r="M74" s="1301">
        <f t="shared" si="41"/>
        <v>-1</v>
      </c>
      <c r="N74" s="1364" t="e">
        <f t="shared" si="41"/>
        <v>#DIV/0!</v>
      </c>
      <c r="O74" s="1300">
        <f t="shared" si="41"/>
        <v>-1</v>
      </c>
      <c r="P74" s="1358">
        <f t="shared" si="41"/>
        <v>0</v>
      </c>
      <c r="Q74" s="1301">
        <f t="shared" si="41"/>
        <v>0</v>
      </c>
      <c r="R74" s="1301">
        <f t="shared" si="41"/>
        <v>7.2571773482796462E-2</v>
      </c>
      <c r="S74" s="1300"/>
    </row>
    <row r="75" spans="1:19" x14ac:dyDescent="0.2">
      <c r="A75" s="1336" t="s">
        <v>28728</v>
      </c>
      <c r="B75" s="1323">
        <v>2019</v>
      </c>
      <c r="C75" s="1335">
        <f t="shared" ref="C75:H77" si="42">C159+C243+C327+C411+C495</f>
        <v>0</v>
      </c>
      <c r="D75" s="1333">
        <f t="shared" si="42"/>
        <v>0</v>
      </c>
      <c r="E75" s="1333">
        <f t="shared" si="42"/>
        <v>0</v>
      </c>
      <c r="F75" s="1333">
        <f t="shared" si="42"/>
        <v>0</v>
      </c>
      <c r="G75" s="1333">
        <f t="shared" si="42"/>
        <v>0</v>
      </c>
      <c r="H75" s="1333">
        <f t="shared" si="42"/>
        <v>0</v>
      </c>
      <c r="I75" s="1332">
        <f>SUM(C75:H75)</f>
        <v>0</v>
      </c>
      <c r="J75" s="1334">
        <f t="shared" ref="J75:N77" si="43">J159+J243+J327+J411+J495</f>
        <v>0</v>
      </c>
      <c r="K75" s="1333">
        <f t="shared" si="43"/>
        <v>0</v>
      </c>
      <c r="L75" s="1333">
        <f t="shared" si="43"/>
        <v>0</v>
      </c>
      <c r="M75" s="1333">
        <f t="shared" si="43"/>
        <v>0</v>
      </c>
      <c r="N75" s="1333">
        <f t="shared" si="43"/>
        <v>0</v>
      </c>
      <c r="O75" s="1332">
        <f>SUM(J75:N75)</f>
        <v>0</v>
      </c>
      <c r="P75" s="1331">
        <f>P159+P243+P327+P411+P495</f>
        <v>13548274429</v>
      </c>
      <c r="Q75" s="1330">
        <f>P75</f>
        <v>13548274429</v>
      </c>
      <c r="R75" s="1330">
        <f>I75+O75+Q75</f>
        <v>13548274429</v>
      </c>
      <c r="S75" s="1355">
        <f>R75/R79</f>
        <v>0.44327114792460964</v>
      </c>
    </row>
    <row r="76" spans="1:19" x14ac:dyDescent="0.2">
      <c r="A76" s="1328"/>
      <c r="B76" s="1315">
        <v>2020</v>
      </c>
      <c r="C76" s="1329">
        <f t="shared" si="42"/>
        <v>0</v>
      </c>
      <c r="D76" s="1326">
        <f t="shared" si="42"/>
        <v>0</v>
      </c>
      <c r="E76" s="1326">
        <f t="shared" si="42"/>
        <v>0</v>
      </c>
      <c r="F76" s="1326">
        <f t="shared" si="42"/>
        <v>0</v>
      </c>
      <c r="G76" s="1326">
        <f t="shared" si="42"/>
        <v>0</v>
      </c>
      <c r="H76" s="1326">
        <f t="shared" si="42"/>
        <v>0</v>
      </c>
      <c r="I76" s="1312">
        <f>SUM(C76:H76)</f>
        <v>0</v>
      </c>
      <c r="J76" s="1313">
        <f t="shared" si="43"/>
        <v>0</v>
      </c>
      <c r="K76" s="1326">
        <f t="shared" si="43"/>
        <v>0</v>
      </c>
      <c r="L76" s="1326">
        <f t="shared" si="43"/>
        <v>0</v>
      </c>
      <c r="M76" s="1326">
        <f t="shared" si="43"/>
        <v>0</v>
      </c>
      <c r="N76" s="1326">
        <f t="shared" si="43"/>
        <v>0</v>
      </c>
      <c r="O76" s="1312">
        <f>SUM(J76:N76)</f>
        <v>0</v>
      </c>
      <c r="P76" s="1325">
        <f>P160+P244+P328+P412+P496</f>
        <v>12486985599</v>
      </c>
      <c r="Q76" s="1310">
        <f>P76</f>
        <v>12486985599</v>
      </c>
      <c r="R76" s="1310">
        <f>I76+O76+Q76</f>
        <v>12486985599</v>
      </c>
      <c r="S76" s="1309">
        <f>R76/R80</f>
        <v>0.37254967054515847</v>
      </c>
    </row>
    <row r="77" spans="1:19" x14ac:dyDescent="0.2">
      <c r="A77" s="1328"/>
      <c r="B77" s="1315">
        <v>2021</v>
      </c>
      <c r="C77" s="1329">
        <f t="shared" si="42"/>
        <v>0</v>
      </c>
      <c r="D77" s="1326">
        <f t="shared" si="42"/>
        <v>0</v>
      </c>
      <c r="E77" s="1326">
        <f t="shared" si="42"/>
        <v>0</v>
      </c>
      <c r="F77" s="1326">
        <f t="shared" si="42"/>
        <v>276800000</v>
      </c>
      <c r="G77" s="1326">
        <f t="shared" si="42"/>
        <v>0</v>
      </c>
      <c r="H77" s="1326">
        <f t="shared" si="42"/>
        <v>0</v>
      </c>
      <c r="I77" s="1312">
        <f>SUM(C77:H77)</f>
        <v>276800000</v>
      </c>
      <c r="J77" s="1313">
        <f t="shared" si="43"/>
        <v>0</v>
      </c>
      <c r="K77" s="1326">
        <f t="shared" si="43"/>
        <v>0</v>
      </c>
      <c r="L77" s="1326">
        <f t="shared" si="43"/>
        <v>0</v>
      </c>
      <c r="M77" s="1326">
        <f t="shared" si="43"/>
        <v>0</v>
      </c>
      <c r="N77" s="1326">
        <f t="shared" si="43"/>
        <v>0</v>
      </c>
      <c r="O77" s="1312">
        <f>SUM(J77:N77)</f>
        <v>0</v>
      </c>
      <c r="P77" s="1325">
        <f>P161+P245+P329+P413+P497</f>
        <v>14357187087</v>
      </c>
      <c r="Q77" s="1310">
        <f>P77</f>
        <v>14357187087</v>
      </c>
      <c r="R77" s="1310">
        <f>I77+O77+Q77</f>
        <v>14633987087</v>
      </c>
      <c r="S77" s="1309">
        <f>R77/R81</f>
        <v>0.40873939275315369</v>
      </c>
    </row>
    <row r="78" spans="1:19" ht="12" thickBot="1" x14ac:dyDescent="0.25">
      <c r="A78" s="1308"/>
      <c r="B78" s="1307" t="s">
        <v>28709</v>
      </c>
      <c r="C78" s="1306" t="e">
        <f t="shared" ref="C78:R78" si="44">(C77-C76)/C76</f>
        <v>#DIV/0!</v>
      </c>
      <c r="D78" s="1302" t="e">
        <f t="shared" si="44"/>
        <v>#DIV/0!</v>
      </c>
      <c r="E78" s="1302" t="e">
        <f t="shared" si="44"/>
        <v>#DIV/0!</v>
      </c>
      <c r="F78" s="1302" t="e">
        <f t="shared" si="44"/>
        <v>#DIV/0!</v>
      </c>
      <c r="G78" s="1302" t="e">
        <f t="shared" si="44"/>
        <v>#DIV/0!</v>
      </c>
      <c r="H78" s="1302" t="e">
        <f t="shared" si="44"/>
        <v>#DIV/0!</v>
      </c>
      <c r="I78" s="1304" t="e">
        <f t="shared" si="44"/>
        <v>#DIV/0!</v>
      </c>
      <c r="J78" s="1367" t="e">
        <f t="shared" si="44"/>
        <v>#DIV/0!</v>
      </c>
      <c r="K78" s="1364" t="e">
        <f t="shared" si="44"/>
        <v>#DIV/0!</v>
      </c>
      <c r="L78" s="1364" t="e">
        <f t="shared" si="44"/>
        <v>#DIV/0!</v>
      </c>
      <c r="M78" s="1364" t="e">
        <f t="shared" si="44"/>
        <v>#DIV/0!</v>
      </c>
      <c r="N78" s="1364" t="e">
        <f t="shared" si="44"/>
        <v>#DIV/0!</v>
      </c>
      <c r="O78" s="1366" t="e">
        <f t="shared" si="44"/>
        <v>#DIV/0!</v>
      </c>
      <c r="P78" s="1358">
        <f t="shared" si="44"/>
        <v>0.14977205452609571</v>
      </c>
      <c r="Q78" s="1301">
        <f t="shared" si="44"/>
        <v>0.14977205452609571</v>
      </c>
      <c r="R78" s="1301">
        <f t="shared" si="44"/>
        <v>0.17193913382681719</v>
      </c>
      <c r="S78" s="1300"/>
    </row>
    <row r="79" spans="1:19" x14ac:dyDescent="0.2">
      <c r="A79" s="1324" t="s">
        <v>4</v>
      </c>
      <c r="B79" s="1323">
        <v>2019</v>
      </c>
      <c r="C79" s="1322">
        <f t="shared" ref="C79:H81" si="45">C17+C21+C25+C29+C33+C37+C41+C45+C49+C53+C57+C61+C65+C71+C75</f>
        <v>3506232142</v>
      </c>
      <c r="D79" s="1318">
        <f t="shared" si="45"/>
        <v>1253867455</v>
      </c>
      <c r="E79" s="1318">
        <f t="shared" si="45"/>
        <v>5497207939</v>
      </c>
      <c r="F79" s="1318">
        <f t="shared" si="45"/>
        <v>1648601573</v>
      </c>
      <c r="G79" s="1318">
        <f t="shared" si="45"/>
        <v>530066</v>
      </c>
      <c r="H79" s="1318">
        <f t="shared" si="45"/>
        <v>105543092</v>
      </c>
      <c r="I79" s="1320">
        <f>SUM(C79:H79)</f>
        <v>12011982267</v>
      </c>
      <c r="J79" s="1321">
        <f t="shared" ref="J79:N81" si="46">J17+J21+J25+J29+J33+J37+J41+J45+J49+J53+J57+J61+J65+J71+J75</f>
        <v>998849763</v>
      </c>
      <c r="K79" s="1318">
        <f t="shared" si="46"/>
        <v>2646000000</v>
      </c>
      <c r="L79" s="1318">
        <f t="shared" si="46"/>
        <v>81000000</v>
      </c>
      <c r="M79" s="1318">
        <f t="shared" si="46"/>
        <v>257828017</v>
      </c>
      <c r="N79" s="1318">
        <f t="shared" si="46"/>
        <v>362101500</v>
      </c>
      <c r="O79" s="1320">
        <f>SUM(J79:N79)</f>
        <v>4345779280</v>
      </c>
      <c r="P79" s="1319">
        <f>P17+P21+P25+P29+P33+P37+P41+P45+P49+P53+P57+P61+P65+P71+P75</f>
        <v>14206543151</v>
      </c>
      <c r="Q79" s="1318">
        <f>P79</f>
        <v>14206543151</v>
      </c>
      <c r="R79" s="1318">
        <f>I79+O79+Q79</f>
        <v>30564304698</v>
      </c>
      <c r="S79" s="1354">
        <f>R79/R79</f>
        <v>1</v>
      </c>
    </row>
    <row r="80" spans="1:19" x14ac:dyDescent="0.2">
      <c r="A80" s="1316"/>
      <c r="B80" s="1315">
        <v>2020</v>
      </c>
      <c r="C80" s="1314">
        <f t="shared" si="45"/>
        <v>4765857977</v>
      </c>
      <c r="D80" s="1310">
        <f t="shared" si="45"/>
        <v>1354284031</v>
      </c>
      <c r="E80" s="1310">
        <f t="shared" si="45"/>
        <v>6310945661</v>
      </c>
      <c r="F80" s="1310">
        <f t="shared" si="45"/>
        <v>1677572261</v>
      </c>
      <c r="G80" s="1310">
        <f t="shared" si="45"/>
        <v>923493</v>
      </c>
      <c r="H80" s="1310">
        <f t="shared" si="45"/>
        <v>84758959</v>
      </c>
      <c r="I80" s="1312">
        <f>SUM(C80:H80)</f>
        <v>14194342382</v>
      </c>
      <c r="J80" s="1313">
        <f t="shared" si="46"/>
        <v>1077137836</v>
      </c>
      <c r="K80" s="1310">
        <f t="shared" si="46"/>
        <v>4400000000</v>
      </c>
      <c r="L80" s="1310">
        <f t="shared" si="46"/>
        <v>90572680</v>
      </c>
      <c r="M80" s="1310">
        <f t="shared" si="46"/>
        <v>259998733</v>
      </c>
      <c r="N80" s="1310">
        <f t="shared" si="46"/>
        <v>340046530</v>
      </c>
      <c r="O80" s="1312">
        <f>SUM(J80:N80)</f>
        <v>6167755779</v>
      </c>
      <c r="P80" s="1311">
        <f>P18+P22+P26+P30+P34+P38+P42+P46+P50+P54+P58+P62+P66+P72+P76</f>
        <v>13155541462</v>
      </c>
      <c r="Q80" s="1310">
        <f>P80</f>
        <v>13155541462</v>
      </c>
      <c r="R80" s="1310">
        <f>I80+O80+Q80</f>
        <v>33517639623</v>
      </c>
      <c r="S80" s="1309">
        <f>R80/R80</f>
        <v>1</v>
      </c>
    </row>
    <row r="81" spans="1:20" x14ac:dyDescent="0.2">
      <c r="A81" s="1316"/>
      <c r="B81" s="1315">
        <v>2021</v>
      </c>
      <c r="C81" s="1314">
        <f t="shared" si="45"/>
        <v>5953388753</v>
      </c>
      <c r="D81" s="1310">
        <f t="shared" si="45"/>
        <v>1370260500</v>
      </c>
      <c r="E81" s="1310">
        <f t="shared" si="45"/>
        <v>6924970563</v>
      </c>
      <c r="F81" s="1310">
        <f t="shared" si="45"/>
        <v>1872771585</v>
      </c>
      <c r="G81" s="1310">
        <f t="shared" si="45"/>
        <v>549870</v>
      </c>
      <c r="H81" s="1310">
        <f t="shared" si="45"/>
        <v>60154728</v>
      </c>
      <c r="I81" s="1312">
        <f>SUM(C81:H81)</f>
        <v>16182095999</v>
      </c>
      <c r="J81" s="1313">
        <f t="shared" si="46"/>
        <v>1991182371</v>
      </c>
      <c r="K81" s="1310">
        <f t="shared" si="46"/>
        <v>1858000000</v>
      </c>
      <c r="L81" s="1310">
        <f t="shared" si="46"/>
        <v>96216870</v>
      </c>
      <c r="M81" s="1310">
        <f t="shared" si="46"/>
        <v>307998499</v>
      </c>
      <c r="N81" s="1310">
        <f t="shared" si="46"/>
        <v>341495679</v>
      </c>
      <c r="O81" s="1312">
        <f>SUM(J81:N81)</f>
        <v>4594893419</v>
      </c>
      <c r="P81" s="1311">
        <f>P19+P23+P27+P31+P35+P39+P43+P47+P51+P55+P59+P63+P67+P73+P77</f>
        <v>15025742950</v>
      </c>
      <c r="Q81" s="1310">
        <f>P81</f>
        <v>15025742950</v>
      </c>
      <c r="R81" s="1310">
        <f>I81+O81+Q81</f>
        <v>35802732368</v>
      </c>
      <c r="S81" s="1309">
        <f>R81/R81</f>
        <v>1</v>
      </c>
    </row>
    <row r="82" spans="1:20" ht="12" thickBot="1" x14ac:dyDescent="0.25">
      <c r="A82" s="1308"/>
      <c r="B82" s="1307" t="s">
        <v>28709</v>
      </c>
      <c r="C82" s="1384">
        <f t="shared" ref="C82:R82" si="47">(C81-C80)/C80</f>
        <v>0.24917460439044048</v>
      </c>
      <c r="D82" s="1301">
        <f t="shared" si="47"/>
        <v>1.1796985443447202E-2</v>
      </c>
      <c r="E82" s="1301">
        <f t="shared" si="47"/>
        <v>9.7295228795030497E-2</v>
      </c>
      <c r="F82" s="1301">
        <f t="shared" si="47"/>
        <v>0.11635822106622208</v>
      </c>
      <c r="G82" s="1301">
        <f t="shared" si="47"/>
        <v>-0.40457588741874601</v>
      </c>
      <c r="H82" s="1301">
        <f t="shared" si="47"/>
        <v>-0.29028472376589715</v>
      </c>
      <c r="I82" s="1300">
        <f t="shared" si="47"/>
        <v>0.14003844373380003</v>
      </c>
      <c r="J82" s="1378">
        <f t="shared" si="47"/>
        <v>0.84858641526728429</v>
      </c>
      <c r="K82" s="1301">
        <f t="shared" si="47"/>
        <v>-0.57772727272727276</v>
      </c>
      <c r="L82" s="1301">
        <f t="shared" si="47"/>
        <v>6.2316694173121523E-2</v>
      </c>
      <c r="M82" s="1301">
        <f t="shared" si="47"/>
        <v>0.18461538426035329</v>
      </c>
      <c r="N82" s="1301">
        <f t="shared" si="47"/>
        <v>4.2616197259827942E-3</v>
      </c>
      <c r="O82" s="1300">
        <f t="shared" si="47"/>
        <v>-0.2550137223907743</v>
      </c>
      <c r="P82" s="1358">
        <f t="shared" si="47"/>
        <v>0.14216073837797616</v>
      </c>
      <c r="Q82" s="1301">
        <f t="shared" si="47"/>
        <v>0.14216073837797616</v>
      </c>
      <c r="R82" s="1301">
        <f t="shared" si="47"/>
        <v>6.8175825347556868E-2</v>
      </c>
      <c r="S82" s="1300"/>
    </row>
    <row r="83" spans="1:20" x14ac:dyDescent="0.2">
      <c r="M83" s="1393"/>
    </row>
    <row r="84" spans="1:20" x14ac:dyDescent="0.2">
      <c r="M84" s="1393"/>
    </row>
    <row r="85" spans="1:20" x14ac:dyDescent="0.2">
      <c r="A85" s="1296" t="s">
        <v>28538</v>
      </c>
      <c r="I85" s="1352"/>
      <c r="J85" s="1352"/>
      <c r="M85" s="1393"/>
      <c r="P85" s="1349"/>
      <c r="R85" s="1352"/>
      <c r="S85" s="1352"/>
      <c r="T85" s="1297"/>
    </row>
    <row r="86" spans="1:20" x14ac:dyDescent="0.2">
      <c r="A86" s="1296" t="s">
        <v>28537</v>
      </c>
      <c r="I86" s="1352"/>
      <c r="J86" s="1352"/>
      <c r="P86" s="1349"/>
      <c r="R86" s="1352"/>
      <c r="S86" s="1352"/>
      <c r="T86" s="1297"/>
    </row>
    <row r="87" spans="1:20" x14ac:dyDescent="0.2">
      <c r="I87" s="1352"/>
      <c r="J87" s="1352"/>
      <c r="P87" s="1349"/>
      <c r="R87" s="1352"/>
      <c r="S87" s="1352"/>
      <c r="T87" s="1297"/>
    </row>
    <row r="88" spans="1:20" x14ac:dyDescent="0.2">
      <c r="I88" s="1352"/>
      <c r="J88" s="1352"/>
      <c r="P88" s="1349"/>
      <c r="R88" s="1352"/>
      <c r="S88" s="1352"/>
      <c r="T88" s="1297"/>
    </row>
    <row r="89" spans="1:20" x14ac:dyDescent="0.2">
      <c r="I89" s="1352"/>
      <c r="J89" s="1352"/>
      <c r="P89" s="1349"/>
      <c r="R89" s="1352"/>
      <c r="S89" s="1352"/>
      <c r="T89" s="1297"/>
    </row>
    <row r="90" spans="1:20" x14ac:dyDescent="0.2">
      <c r="A90" s="1622" t="s">
        <v>28725</v>
      </c>
      <c r="B90" s="1622"/>
      <c r="C90" s="1622"/>
      <c r="D90" s="1622"/>
      <c r="E90" s="1622"/>
      <c r="F90" s="1622"/>
      <c r="G90" s="1622"/>
      <c r="H90" s="1622"/>
      <c r="I90" s="1622"/>
      <c r="J90" s="1622"/>
      <c r="K90" s="1622"/>
      <c r="L90" s="1622"/>
      <c r="M90" s="1622"/>
      <c r="N90" s="1622"/>
      <c r="O90" s="1622"/>
      <c r="P90" s="1622"/>
      <c r="Q90" s="1622"/>
      <c r="R90" s="1622"/>
      <c r="S90" s="1622"/>
      <c r="T90" s="1353"/>
    </row>
    <row r="91" spans="1:20" x14ac:dyDescent="0.2">
      <c r="A91" s="1622" t="s">
        <v>28677</v>
      </c>
      <c r="B91" s="1622"/>
      <c r="C91" s="1622"/>
      <c r="D91" s="1622"/>
      <c r="E91" s="1622"/>
      <c r="F91" s="1622"/>
      <c r="G91" s="1622"/>
      <c r="H91" s="1622"/>
      <c r="I91" s="1622"/>
      <c r="J91" s="1622"/>
      <c r="K91" s="1622"/>
      <c r="L91" s="1622"/>
      <c r="M91" s="1622"/>
      <c r="N91" s="1622"/>
      <c r="O91" s="1622"/>
      <c r="P91" s="1622"/>
      <c r="Q91" s="1622"/>
      <c r="R91" s="1622"/>
      <c r="S91" s="1622"/>
      <c r="T91" s="1353"/>
    </row>
    <row r="92" spans="1:20" x14ac:dyDescent="0.2">
      <c r="A92" s="1622" t="s">
        <v>28724</v>
      </c>
      <c r="B92" s="1622"/>
      <c r="C92" s="1622"/>
      <c r="D92" s="1622"/>
      <c r="E92" s="1622"/>
      <c r="F92" s="1622"/>
      <c r="G92" s="1622"/>
      <c r="H92" s="1622"/>
      <c r="I92" s="1622"/>
      <c r="J92" s="1622"/>
      <c r="K92" s="1622"/>
      <c r="L92" s="1622"/>
      <c r="M92" s="1622"/>
      <c r="N92" s="1622"/>
      <c r="O92" s="1622"/>
      <c r="P92" s="1622"/>
      <c r="Q92" s="1622"/>
      <c r="R92" s="1622"/>
      <c r="S92" s="1622"/>
      <c r="T92" s="1353"/>
    </row>
    <row r="93" spans="1:20" x14ac:dyDescent="0.2">
      <c r="A93" s="1622" t="s">
        <v>28723</v>
      </c>
      <c r="B93" s="1622"/>
      <c r="C93" s="1622"/>
      <c r="D93" s="1622"/>
      <c r="E93" s="1622"/>
      <c r="F93" s="1622"/>
      <c r="G93" s="1622"/>
      <c r="H93" s="1622"/>
      <c r="I93" s="1622"/>
      <c r="J93" s="1622"/>
      <c r="K93" s="1622"/>
      <c r="L93" s="1622"/>
      <c r="M93" s="1622"/>
      <c r="N93" s="1622"/>
      <c r="O93" s="1622"/>
      <c r="P93" s="1622"/>
      <c r="Q93" s="1622"/>
      <c r="R93" s="1622"/>
      <c r="S93" s="1622"/>
      <c r="T93" s="1353"/>
    </row>
    <row r="94" spans="1:20" x14ac:dyDescent="0.2">
      <c r="I94" s="1352"/>
      <c r="J94" s="1352"/>
      <c r="P94" s="1349"/>
      <c r="R94" s="1352"/>
      <c r="S94" s="1352"/>
      <c r="T94" s="1297"/>
    </row>
    <row r="95" spans="1:20" x14ac:dyDescent="0.2">
      <c r="I95" s="1352"/>
      <c r="J95" s="1352"/>
      <c r="P95" s="1349"/>
      <c r="R95" s="1352"/>
      <c r="S95" s="1352"/>
      <c r="T95" s="1297"/>
    </row>
    <row r="96" spans="1:20" x14ac:dyDescent="0.2">
      <c r="I96" s="1352"/>
      <c r="J96" s="1352"/>
      <c r="P96" s="1349"/>
      <c r="R96" s="1352"/>
      <c r="S96" s="1352"/>
      <c r="T96" s="1297"/>
    </row>
    <row r="97" spans="1:20" x14ac:dyDescent="0.2">
      <c r="A97" s="1351" t="s">
        <v>426</v>
      </c>
      <c r="B97" s="1351" t="s">
        <v>77</v>
      </c>
      <c r="C97" s="1348"/>
      <c r="D97" s="1348"/>
      <c r="E97" s="1348"/>
      <c r="F97" s="1348"/>
      <c r="G97" s="1348"/>
      <c r="H97" s="1348"/>
      <c r="I97" s="1348"/>
      <c r="J97" s="1348"/>
      <c r="K97" s="1350"/>
      <c r="L97" s="1348"/>
      <c r="M97" s="1348"/>
      <c r="N97" s="1348"/>
      <c r="O97" s="1348"/>
      <c r="P97" s="1349"/>
      <c r="Q97" s="1348"/>
      <c r="R97" s="1348"/>
      <c r="S97" s="1348"/>
      <c r="T97" s="1297"/>
    </row>
    <row r="98" spans="1:20" ht="12" thickBot="1" x14ac:dyDescent="0.25">
      <c r="A98" s="1345" t="s">
        <v>5</v>
      </c>
      <c r="B98" s="1345" t="s">
        <v>28540</v>
      </c>
      <c r="C98" s="1345"/>
      <c r="D98" s="1345"/>
      <c r="E98" s="1345"/>
      <c r="F98" s="1345"/>
      <c r="G98" s="1345"/>
      <c r="H98" s="1345"/>
      <c r="I98" s="1345"/>
      <c r="J98" s="1345"/>
      <c r="K98" s="1347"/>
      <c r="L98" s="1345"/>
      <c r="M98" s="1345"/>
      <c r="N98" s="1345"/>
      <c r="O98" s="1345"/>
      <c r="P98" s="1346"/>
      <c r="Q98" s="1345"/>
      <c r="R98" s="1345"/>
      <c r="S98" s="1345"/>
      <c r="T98" s="1344"/>
    </row>
    <row r="99" spans="1:20" ht="27" customHeight="1" x14ac:dyDescent="0.2">
      <c r="A99" s="1623" t="s">
        <v>28722</v>
      </c>
      <c r="B99" s="1625" t="s">
        <v>28721</v>
      </c>
      <c r="C99" s="1627" t="s">
        <v>28570</v>
      </c>
      <c r="D99" s="1628"/>
      <c r="E99" s="1628"/>
      <c r="F99" s="1628"/>
      <c r="G99" s="1628"/>
      <c r="H99" s="1628"/>
      <c r="I99" s="1629"/>
      <c r="J99" s="1630" t="s">
        <v>28563</v>
      </c>
      <c r="K99" s="1631"/>
      <c r="L99" s="1631"/>
      <c r="M99" s="1631"/>
      <c r="N99" s="1631"/>
      <c r="O99" s="1632"/>
      <c r="P99" s="1633" t="s">
        <v>28557</v>
      </c>
      <c r="Q99" s="1634"/>
      <c r="R99" s="1634" t="s">
        <v>4</v>
      </c>
      <c r="S99" s="1635"/>
    </row>
    <row r="100" spans="1:20" ht="112.5" customHeight="1" thickBot="1" x14ac:dyDescent="0.25">
      <c r="A100" s="1624"/>
      <c r="B100" s="1626"/>
      <c r="C100" s="1343" t="s">
        <v>28717</v>
      </c>
      <c r="D100" s="1339" t="s">
        <v>28720</v>
      </c>
      <c r="E100" s="1339" t="s">
        <v>28719</v>
      </c>
      <c r="F100" s="1339" t="s">
        <v>28718</v>
      </c>
      <c r="G100" s="1339" t="s">
        <v>28716</v>
      </c>
      <c r="H100" s="1339" t="s">
        <v>28715</v>
      </c>
      <c r="I100" s="1341" t="s">
        <v>28596</v>
      </c>
      <c r="J100" s="1342" t="s">
        <v>28717</v>
      </c>
      <c r="K100" s="1339" t="s">
        <v>28716</v>
      </c>
      <c r="L100" s="1339" t="s">
        <v>28715</v>
      </c>
      <c r="M100" s="1339" t="s">
        <v>28714</v>
      </c>
      <c r="N100" s="1339" t="s">
        <v>28713</v>
      </c>
      <c r="O100" s="1341" t="s">
        <v>28593</v>
      </c>
      <c r="P100" s="1340" t="s">
        <v>28712</v>
      </c>
      <c r="Q100" s="1339" t="s">
        <v>28592</v>
      </c>
      <c r="R100" s="1338" t="s">
        <v>28711</v>
      </c>
      <c r="S100" s="1337" t="s">
        <v>28590</v>
      </c>
    </row>
    <row r="101" spans="1:20" x14ac:dyDescent="0.2">
      <c r="A101" s="1336" t="s">
        <v>28710</v>
      </c>
      <c r="B101" s="1323">
        <v>2019</v>
      </c>
      <c r="C101" s="1335">
        <f t="shared" ref="C101:H103" si="48">C605+C967+C1249+C1499</f>
        <v>3506232142</v>
      </c>
      <c r="D101" s="1333">
        <f t="shared" si="48"/>
        <v>69078125</v>
      </c>
      <c r="E101" s="1333">
        <f t="shared" si="48"/>
        <v>9164402</v>
      </c>
      <c r="F101" s="1333">
        <f t="shared" si="48"/>
        <v>403222710</v>
      </c>
      <c r="G101" s="1333">
        <f t="shared" si="48"/>
        <v>24000</v>
      </c>
      <c r="H101" s="1333">
        <f t="shared" si="48"/>
        <v>15389503</v>
      </c>
      <c r="I101" s="1332">
        <f>SUM(C101:H101)</f>
        <v>4003110882</v>
      </c>
      <c r="J101" s="1334">
        <f t="shared" ref="J101:N103" si="49">J605+J967+J1249+J1499</f>
        <v>998849763</v>
      </c>
      <c r="K101" s="1333">
        <f t="shared" si="49"/>
        <v>1300000000</v>
      </c>
      <c r="L101" s="1333">
        <f t="shared" si="49"/>
        <v>0</v>
      </c>
      <c r="M101" s="1333">
        <f t="shared" si="49"/>
        <v>65774509</v>
      </c>
      <c r="N101" s="1333">
        <f t="shared" si="49"/>
        <v>362101500</v>
      </c>
      <c r="O101" s="1332">
        <f>SUM(J101:N101)</f>
        <v>2726725772</v>
      </c>
      <c r="P101" s="1331">
        <f>P605+P967+P1249+P1499</f>
        <v>0</v>
      </c>
      <c r="Q101" s="1330">
        <f>P101</f>
        <v>0</v>
      </c>
      <c r="R101" s="1330">
        <f>I101+O101+Q101</f>
        <v>6729836654</v>
      </c>
      <c r="S101" s="1355">
        <f>R101/R163</f>
        <v>0.80940847247724712</v>
      </c>
    </row>
    <row r="102" spans="1:20" x14ac:dyDescent="0.2">
      <c r="A102" s="1328"/>
      <c r="B102" s="1315">
        <v>2020</v>
      </c>
      <c r="C102" s="1329">
        <f t="shared" si="48"/>
        <v>4765857977</v>
      </c>
      <c r="D102" s="1326">
        <f t="shared" si="48"/>
        <v>67723644</v>
      </c>
      <c r="E102" s="1326">
        <f t="shared" si="48"/>
        <v>9184472</v>
      </c>
      <c r="F102" s="1326">
        <f t="shared" si="48"/>
        <v>454722487</v>
      </c>
      <c r="G102" s="1326">
        <f t="shared" si="48"/>
        <v>24000</v>
      </c>
      <c r="H102" s="1326">
        <f t="shared" si="48"/>
        <v>15579543</v>
      </c>
      <c r="I102" s="1312">
        <f>SUM(C102:H102)</f>
        <v>5313092123</v>
      </c>
      <c r="J102" s="1313">
        <f t="shared" si="49"/>
        <v>1077137836</v>
      </c>
      <c r="K102" s="1326">
        <f t="shared" si="49"/>
        <v>3200000000</v>
      </c>
      <c r="L102" s="1326">
        <f t="shared" si="49"/>
        <v>0</v>
      </c>
      <c r="M102" s="1326">
        <f t="shared" si="49"/>
        <v>81246700</v>
      </c>
      <c r="N102" s="1326">
        <f t="shared" si="49"/>
        <v>340046530</v>
      </c>
      <c r="O102" s="1312">
        <f>SUM(J102:N102)</f>
        <v>4698431066</v>
      </c>
      <c r="P102" s="1325">
        <f>P606+P968+P1250+P1500</f>
        <v>0</v>
      </c>
      <c r="Q102" s="1310">
        <f>P102</f>
        <v>0</v>
      </c>
      <c r="R102" s="1310">
        <f>I102+O102+Q102</f>
        <v>10011523189</v>
      </c>
      <c r="S102" s="1309">
        <f>R102/R164</f>
        <v>0.71893703684643373</v>
      </c>
    </row>
    <row r="103" spans="1:20" x14ac:dyDescent="0.2">
      <c r="A103" s="1328"/>
      <c r="B103" s="1315">
        <v>2021</v>
      </c>
      <c r="C103" s="1329">
        <f t="shared" si="48"/>
        <v>5753388753</v>
      </c>
      <c r="D103" s="1326">
        <f t="shared" si="48"/>
        <v>65851889</v>
      </c>
      <c r="E103" s="1326">
        <f t="shared" si="48"/>
        <v>9169946</v>
      </c>
      <c r="F103" s="1326">
        <f t="shared" si="48"/>
        <v>539117704</v>
      </c>
      <c r="G103" s="1326">
        <f t="shared" si="48"/>
        <v>16800</v>
      </c>
      <c r="H103" s="1326">
        <f t="shared" si="48"/>
        <v>13983320</v>
      </c>
      <c r="I103" s="1312">
        <f>SUM(C103:H103)</f>
        <v>6381528412</v>
      </c>
      <c r="J103" s="1313">
        <f t="shared" si="49"/>
        <v>1609059864</v>
      </c>
      <c r="K103" s="1326">
        <f t="shared" si="49"/>
        <v>615000000</v>
      </c>
      <c r="L103" s="1326">
        <f t="shared" si="49"/>
        <v>0</v>
      </c>
      <c r="M103" s="1326">
        <f t="shared" si="49"/>
        <v>46230061</v>
      </c>
      <c r="N103" s="1326">
        <f t="shared" si="49"/>
        <v>341495679</v>
      </c>
      <c r="O103" s="1312">
        <f>SUM(J103:N103)</f>
        <v>2611785604</v>
      </c>
      <c r="P103" s="1325">
        <f>P607+P969+P1251+P1501</f>
        <v>0</v>
      </c>
      <c r="Q103" s="1310">
        <f>P103</f>
        <v>0</v>
      </c>
      <c r="R103" s="1310">
        <f>I103+O103+Q103</f>
        <v>8993314016</v>
      </c>
      <c r="S103" s="1309">
        <f>R103/R165</f>
        <v>0.95510037586390439</v>
      </c>
    </row>
    <row r="104" spans="1:20" ht="12" thickBot="1" x14ac:dyDescent="0.25">
      <c r="A104" s="1308"/>
      <c r="B104" s="1307" t="s">
        <v>28709</v>
      </c>
      <c r="C104" s="1384">
        <f t="shared" ref="C104:R104" si="50">(C103-C102)/C102</f>
        <v>0.20720944282557668</v>
      </c>
      <c r="D104" s="1301">
        <f t="shared" si="50"/>
        <v>-2.7638131817006185E-2</v>
      </c>
      <c r="E104" s="1301">
        <f t="shared" si="50"/>
        <v>-1.5815824796460809E-3</v>
      </c>
      <c r="F104" s="1301">
        <f t="shared" si="50"/>
        <v>0.18559719260156141</v>
      </c>
      <c r="G104" s="1301">
        <f t="shared" si="50"/>
        <v>-0.3</v>
      </c>
      <c r="H104" s="1301">
        <f t="shared" si="50"/>
        <v>-0.10245634291070027</v>
      </c>
      <c r="I104" s="1300">
        <f t="shared" si="50"/>
        <v>0.20109500536887265</v>
      </c>
      <c r="J104" s="1378">
        <f t="shared" si="50"/>
        <v>0.49382911844905242</v>
      </c>
      <c r="K104" s="1301">
        <f t="shared" si="50"/>
        <v>-0.80781250000000004</v>
      </c>
      <c r="L104" s="1302" t="e">
        <f t="shared" si="50"/>
        <v>#DIV/0!</v>
      </c>
      <c r="M104" s="1301">
        <f t="shared" si="50"/>
        <v>-0.43099152334802521</v>
      </c>
      <c r="N104" s="1301">
        <f t="shared" si="50"/>
        <v>4.2616197259827942E-3</v>
      </c>
      <c r="O104" s="1300">
        <f t="shared" si="50"/>
        <v>-0.44411537227818937</v>
      </c>
      <c r="P104" s="1303" t="e">
        <f t="shared" si="50"/>
        <v>#DIV/0!</v>
      </c>
      <c r="Q104" s="1302" t="e">
        <f t="shared" si="50"/>
        <v>#DIV/0!</v>
      </c>
      <c r="R104" s="1301">
        <f t="shared" si="50"/>
        <v>-0.10170372217873309</v>
      </c>
      <c r="S104" s="1300"/>
    </row>
    <row r="105" spans="1:20" x14ac:dyDescent="0.2">
      <c r="A105" s="1336" t="s">
        <v>28740</v>
      </c>
      <c r="B105" s="1323">
        <v>2019</v>
      </c>
      <c r="C105" s="1335"/>
      <c r="D105" s="1333"/>
      <c r="E105" s="1333"/>
      <c r="F105" s="1333"/>
      <c r="G105" s="1333"/>
      <c r="H105" s="1333"/>
      <c r="I105" s="1332">
        <f>SUM(C105:H105)</f>
        <v>0</v>
      </c>
      <c r="J105" s="1334"/>
      <c r="K105" s="1333"/>
      <c r="L105" s="1333"/>
      <c r="M105" s="1333"/>
      <c r="N105" s="1333"/>
      <c r="O105" s="1332">
        <f>SUM(J105:N105)</f>
        <v>0</v>
      </c>
      <c r="P105" s="1331"/>
      <c r="Q105" s="1330">
        <f>P105</f>
        <v>0</v>
      </c>
      <c r="R105" s="1330">
        <f>I105+O105+Q105</f>
        <v>0</v>
      </c>
      <c r="S105" s="1355">
        <f>R105/R163</f>
        <v>0</v>
      </c>
    </row>
    <row r="106" spans="1:20" x14ac:dyDescent="0.2">
      <c r="A106" s="1328"/>
      <c r="B106" s="1315">
        <v>2020</v>
      </c>
      <c r="C106" s="1329"/>
      <c r="D106" s="1326"/>
      <c r="E106" s="1326"/>
      <c r="F106" s="1326"/>
      <c r="G106" s="1326"/>
      <c r="H106" s="1326"/>
      <c r="I106" s="1312">
        <f>SUM(C106:H106)</f>
        <v>0</v>
      </c>
      <c r="J106" s="1313"/>
      <c r="K106" s="1326"/>
      <c r="L106" s="1326"/>
      <c r="M106" s="1326"/>
      <c r="N106" s="1326"/>
      <c r="O106" s="1312">
        <f>SUM(J106:N106)</f>
        <v>0</v>
      </c>
      <c r="P106" s="1325"/>
      <c r="Q106" s="1310">
        <f>P106</f>
        <v>0</v>
      </c>
      <c r="R106" s="1310">
        <f>I106+O106+Q106</f>
        <v>0</v>
      </c>
      <c r="S106" s="1309">
        <f>R106/R164</f>
        <v>0</v>
      </c>
    </row>
    <row r="107" spans="1:20" x14ac:dyDescent="0.2">
      <c r="A107" s="1328"/>
      <c r="B107" s="1315">
        <v>2021</v>
      </c>
      <c r="C107" s="1329"/>
      <c r="D107" s="1326"/>
      <c r="E107" s="1326"/>
      <c r="F107" s="1326"/>
      <c r="G107" s="1326"/>
      <c r="H107" s="1326"/>
      <c r="I107" s="1312">
        <f>SUM(C107:H107)</f>
        <v>0</v>
      </c>
      <c r="J107" s="1313"/>
      <c r="K107" s="1326"/>
      <c r="L107" s="1326"/>
      <c r="M107" s="1326"/>
      <c r="N107" s="1326"/>
      <c r="O107" s="1312">
        <f>SUM(J107:N107)</f>
        <v>0</v>
      </c>
      <c r="P107" s="1325"/>
      <c r="Q107" s="1310">
        <f>P107</f>
        <v>0</v>
      </c>
      <c r="R107" s="1310">
        <f>I107+O107+Q107</f>
        <v>0</v>
      </c>
      <c r="S107" s="1309">
        <f>R107/R165</f>
        <v>0</v>
      </c>
    </row>
    <row r="108" spans="1:20" ht="12" thickBot="1" x14ac:dyDescent="0.25">
      <c r="A108" s="1308"/>
      <c r="B108" s="1307" t="s">
        <v>28709</v>
      </c>
      <c r="C108" s="1306" t="e">
        <f t="shared" ref="C108:R108" si="51">(C107-C106)/C106</f>
        <v>#DIV/0!</v>
      </c>
      <c r="D108" s="1302" t="e">
        <f t="shared" si="51"/>
        <v>#DIV/0!</v>
      </c>
      <c r="E108" s="1302" t="e">
        <f t="shared" si="51"/>
        <v>#DIV/0!</v>
      </c>
      <c r="F108" s="1302" t="e">
        <f t="shared" si="51"/>
        <v>#DIV/0!</v>
      </c>
      <c r="G108" s="1302" t="e">
        <f t="shared" si="51"/>
        <v>#DIV/0!</v>
      </c>
      <c r="H108" s="1302" t="e">
        <f t="shared" si="51"/>
        <v>#DIV/0!</v>
      </c>
      <c r="I108" s="1304" t="e">
        <f t="shared" si="51"/>
        <v>#DIV/0!</v>
      </c>
      <c r="J108" s="1305" t="e">
        <f t="shared" si="51"/>
        <v>#DIV/0!</v>
      </c>
      <c r="K108" s="1302" t="e">
        <f t="shared" si="51"/>
        <v>#DIV/0!</v>
      </c>
      <c r="L108" s="1302" t="e">
        <f t="shared" si="51"/>
        <v>#DIV/0!</v>
      </c>
      <c r="M108" s="1302" t="e">
        <f t="shared" si="51"/>
        <v>#DIV/0!</v>
      </c>
      <c r="N108" s="1302" t="e">
        <f t="shared" si="51"/>
        <v>#DIV/0!</v>
      </c>
      <c r="O108" s="1304" t="e">
        <f t="shared" si="51"/>
        <v>#DIV/0!</v>
      </c>
      <c r="P108" s="1303" t="e">
        <f t="shared" si="51"/>
        <v>#DIV/0!</v>
      </c>
      <c r="Q108" s="1302" t="e">
        <f t="shared" si="51"/>
        <v>#DIV/0!</v>
      </c>
      <c r="R108" s="1302" t="e">
        <f t="shared" si="51"/>
        <v>#DIV/0!</v>
      </c>
      <c r="S108" s="1300"/>
    </row>
    <row r="109" spans="1:20" x14ac:dyDescent="0.2">
      <c r="A109" s="1336" t="s">
        <v>28729</v>
      </c>
      <c r="B109" s="1323">
        <v>2019</v>
      </c>
      <c r="C109" s="1335"/>
      <c r="D109" s="1333"/>
      <c r="E109" s="1333"/>
      <c r="F109" s="1333"/>
      <c r="G109" s="1333"/>
      <c r="H109" s="1333"/>
      <c r="I109" s="1332">
        <f>SUM(C109:H109)</f>
        <v>0</v>
      </c>
      <c r="J109" s="1334"/>
      <c r="K109" s="1333"/>
      <c r="L109" s="1333"/>
      <c r="M109" s="1333"/>
      <c r="N109" s="1333"/>
      <c r="O109" s="1332">
        <f>SUM(J109:N109)</f>
        <v>0</v>
      </c>
      <c r="P109" s="1331"/>
      <c r="Q109" s="1330">
        <f>P109</f>
        <v>0</v>
      </c>
      <c r="R109" s="1330">
        <f>I109+O109+Q109</f>
        <v>0</v>
      </c>
      <c r="S109" s="1355">
        <f>R109/R163</f>
        <v>0</v>
      </c>
    </row>
    <row r="110" spans="1:20" x14ac:dyDescent="0.2">
      <c r="A110" s="1328"/>
      <c r="B110" s="1315">
        <v>2020</v>
      </c>
      <c r="C110" s="1329"/>
      <c r="D110" s="1326"/>
      <c r="E110" s="1326"/>
      <c r="F110" s="1326"/>
      <c r="G110" s="1326"/>
      <c r="H110" s="1326"/>
      <c r="I110" s="1312">
        <f>SUM(C110:H110)</f>
        <v>0</v>
      </c>
      <c r="J110" s="1313"/>
      <c r="K110" s="1326"/>
      <c r="L110" s="1326"/>
      <c r="M110" s="1326"/>
      <c r="N110" s="1326"/>
      <c r="O110" s="1312">
        <f>SUM(J110:N110)</f>
        <v>0</v>
      </c>
      <c r="P110" s="1325"/>
      <c r="Q110" s="1310">
        <f>P110</f>
        <v>0</v>
      </c>
      <c r="R110" s="1310">
        <f>I110+O110+Q110</f>
        <v>0</v>
      </c>
      <c r="S110" s="1309">
        <f>R110/R164</f>
        <v>0</v>
      </c>
    </row>
    <row r="111" spans="1:20" x14ac:dyDescent="0.2">
      <c r="A111" s="1328"/>
      <c r="B111" s="1315">
        <v>2021</v>
      </c>
      <c r="C111" s="1329"/>
      <c r="D111" s="1326"/>
      <c r="E111" s="1326"/>
      <c r="F111" s="1326"/>
      <c r="G111" s="1326"/>
      <c r="H111" s="1326"/>
      <c r="I111" s="1312">
        <f>SUM(C111:H111)</f>
        <v>0</v>
      </c>
      <c r="J111" s="1313"/>
      <c r="K111" s="1326"/>
      <c r="L111" s="1326"/>
      <c r="M111" s="1326"/>
      <c r="N111" s="1326"/>
      <c r="O111" s="1312">
        <f>SUM(J111:N111)</f>
        <v>0</v>
      </c>
      <c r="P111" s="1325"/>
      <c r="Q111" s="1310">
        <f>P111</f>
        <v>0</v>
      </c>
      <c r="R111" s="1310">
        <f>I111+O111+Q111</f>
        <v>0</v>
      </c>
      <c r="S111" s="1309">
        <f>R111/R165</f>
        <v>0</v>
      </c>
    </row>
    <row r="112" spans="1:20" ht="12" thickBot="1" x14ac:dyDescent="0.25">
      <c r="A112" s="1308"/>
      <c r="B112" s="1307" t="s">
        <v>28709</v>
      </c>
      <c r="C112" s="1306" t="e">
        <f t="shared" ref="C112:R112" si="52">(C111-C110)/C110</f>
        <v>#DIV/0!</v>
      </c>
      <c r="D112" s="1302" t="e">
        <f t="shared" si="52"/>
        <v>#DIV/0!</v>
      </c>
      <c r="E112" s="1302" t="e">
        <f t="shared" si="52"/>
        <v>#DIV/0!</v>
      </c>
      <c r="F112" s="1302" t="e">
        <f t="shared" si="52"/>
        <v>#DIV/0!</v>
      </c>
      <c r="G112" s="1302" t="e">
        <f t="shared" si="52"/>
        <v>#DIV/0!</v>
      </c>
      <c r="H112" s="1302" t="e">
        <f t="shared" si="52"/>
        <v>#DIV/0!</v>
      </c>
      <c r="I112" s="1304" t="e">
        <f t="shared" si="52"/>
        <v>#DIV/0!</v>
      </c>
      <c r="J112" s="1305" t="e">
        <f t="shared" si="52"/>
        <v>#DIV/0!</v>
      </c>
      <c r="K112" s="1302" t="e">
        <f t="shared" si="52"/>
        <v>#DIV/0!</v>
      </c>
      <c r="L112" s="1302" t="e">
        <f t="shared" si="52"/>
        <v>#DIV/0!</v>
      </c>
      <c r="M112" s="1302" t="e">
        <f t="shared" si="52"/>
        <v>#DIV/0!</v>
      </c>
      <c r="N112" s="1302" t="e">
        <f t="shared" si="52"/>
        <v>#DIV/0!</v>
      </c>
      <c r="O112" s="1304" t="e">
        <f t="shared" si="52"/>
        <v>#DIV/0!</v>
      </c>
      <c r="P112" s="1303" t="e">
        <f t="shared" si="52"/>
        <v>#DIV/0!</v>
      </c>
      <c r="Q112" s="1302" t="e">
        <f t="shared" si="52"/>
        <v>#DIV/0!</v>
      </c>
      <c r="R112" s="1302" t="e">
        <f t="shared" si="52"/>
        <v>#DIV/0!</v>
      </c>
      <c r="S112" s="1300"/>
    </row>
    <row r="113" spans="1:19" x14ac:dyDescent="0.2">
      <c r="A113" s="1336" t="s">
        <v>28739</v>
      </c>
      <c r="B113" s="1323">
        <v>2019</v>
      </c>
      <c r="C113" s="1335"/>
      <c r="D113" s="1333"/>
      <c r="E113" s="1333"/>
      <c r="F113" s="1333"/>
      <c r="G113" s="1333"/>
      <c r="H113" s="1333"/>
      <c r="I113" s="1332">
        <f>SUM(C113:H113)</f>
        <v>0</v>
      </c>
      <c r="J113" s="1334"/>
      <c r="K113" s="1333"/>
      <c r="L113" s="1333"/>
      <c r="M113" s="1333"/>
      <c r="N113" s="1333"/>
      <c r="O113" s="1332">
        <f>SUM(J113:N113)</f>
        <v>0</v>
      </c>
      <c r="P113" s="1331"/>
      <c r="Q113" s="1330">
        <f>P113</f>
        <v>0</v>
      </c>
      <c r="R113" s="1330">
        <f>I113+O113+Q113</f>
        <v>0</v>
      </c>
      <c r="S113" s="1355">
        <f>R113/R163</f>
        <v>0</v>
      </c>
    </row>
    <row r="114" spans="1:19" x14ac:dyDescent="0.2">
      <c r="A114" s="1328"/>
      <c r="B114" s="1315">
        <v>2020</v>
      </c>
      <c r="C114" s="1329"/>
      <c r="D114" s="1326"/>
      <c r="E114" s="1326"/>
      <c r="F114" s="1326"/>
      <c r="G114" s="1326"/>
      <c r="H114" s="1326"/>
      <c r="I114" s="1312">
        <f>SUM(C114:H114)</f>
        <v>0</v>
      </c>
      <c r="J114" s="1313"/>
      <c r="K114" s="1326"/>
      <c r="L114" s="1326"/>
      <c r="M114" s="1326"/>
      <c r="N114" s="1326"/>
      <c r="O114" s="1312">
        <f>SUM(J114:N114)</f>
        <v>0</v>
      </c>
      <c r="P114" s="1325"/>
      <c r="Q114" s="1310">
        <f>P114</f>
        <v>0</v>
      </c>
      <c r="R114" s="1310">
        <f>I114+O114+Q114</f>
        <v>0</v>
      </c>
      <c r="S114" s="1309">
        <f>R114/R164</f>
        <v>0</v>
      </c>
    </row>
    <row r="115" spans="1:19" x14ac:dyDescent="0.2">
      <c r="A115" s="1328"/>
      <c r="B115" s="1315">
        <v>2021</v>
      </c>
      <c r="C115" s="1329"/>
      <c r="D115" s="1326"/>
      <c r="E115" s="1326"/>
      <c r="F115" s="1326"/>
      <c r="G115" s="1326"/>
      <c r="H115" s="1326"/>
      <c r="I115" s="1312">
        <f>SUM(C115:H115)</f>
        <v>0</v>
      </c>
      <c r="J115" s="1313"/>
      <c r="K115" s="1326"/>
      <c r="L115" s="1326"/>
      <c r="M115" s="1326"/>
      <c r="N115" s="1326"/>
      <c r="O115" s="1312">
        <f>SUM(J115:N115)</f>
        <v>0</v>
      </c>
      <c r="P115" s="1325"/>
      <c r="Q115" s="1310">
        <f>P115</f>
        <v>0</v>
      </c>
      <c r="R115" s="1310">
        <f>I115+O115+Q115</f>
        <v>0</v>
      </c>
      <c r="S115" s="1309">
        <f>R115/R165</f>
        <v>0</v>
      </c>
    </row>
    <row r="116" spans="1:19" ht="12" thickBot="1" x14ac:dyDescent="0.25">
      <c r="A116" s="1308"/>
      <c r="B116" s="1307" t="s">
        <v>28709</v>
      </c>
      <c r="C116" s="1368" t="e">
        <f t="shared" ref="C116:R116" si="53">(C115-C114)/C114</f>
        <v>#DIV/0!</v>
      </c>
      <c r="D116" s="1364" t="e">
        <f t="shared" si="53"/>
        <v>#DIV/0!</v>
      </c>
      <c r="E116" s="1302" t="e">
        <f t="shared" si="53"/>
        <v>#DIV/0!</v>
      </c>
      <c r="F116" s="1302" t="e">
        <f t="shared" si="53"/>
        <v>#DIV/0!</v>
      </c>
      <c r="G116" s="1302" t="e">
        <f t="shared" si="53"/>
        <v>#DIV/0!</v>
      </c>
      <c r="H116" s="1302" t="e">
        <f t="shared" si="53"/>
        <v>#DIV/0!</v>
      </c>
      <c r="I116" s="1304" t="e">
        <f t="shared" si="53"/>
        <v>#DIV/0!</v>
      </c>
      <c r="J116" s="1305" t="e">
        <f t="shared" si="53"/>
        <v>#DIV/0!</v>
      </c>
      <c r="K116" s="1302" t="e">
        <f t="shared" si="53"/>
        <v>#DIV/0!</v>
      </c>
      <c r="L116" s="1302" t="e">
        <f t="shared" si="53"/>
        <v>#DIV/0!</v>
      </c>
      <c r="M116" s="1302" t="e">
        <f t="shared" si="53"/>
        <v>#DIV/0!</v>
      </c>
      <c r="N116" s="1302" t="e">
        <f t="shared" si="53"/>
        <v>#DIV/0!</v>
      </c>
      <c r="O116" s="1304" t="e">
        <f t="shared" si="53"/>
        <v>#DIV/0!</v>
      </c>
      <c r="P116" s="1303" t="e">
        <f t="shared" si="53"/>
        <v>#DIV/0!</v>
      </c>
      <c r="Q116" s="1302" t="e">
        <f t="shared" si="53"/>
        <v>#DIV/0!</v>
      </c>
      <c r="R116" s="1302" t="e">
        <f t="shared" si="53"/>
        <v>#DIV/0!</v>
      </c>
      <c r="S116" s="1300"/>
    </row>
    <row r="117" spans="1:19" x14ac:dyDescent="0.2">
      <c r="A117" s="1336" t="s">
        <v>28738</v>
      </c>
      <c r="B117" s="1323">
        <v>2019</v>
      </c>
      <c r="C117" s="1335"/>
      <c r="D117" s="1333"/>
      <c r="E117" s="1333"/>
      <c r="F117" s="1333"/>
      <c r="G117" s="1333"/>
      <c r="H117" s="1333"/>
      <c r="I117" s="1332">
        <f>SUM(C117:H117)</f>
        <v>0</v>
      </c>
      <c r="J117" s="1334"/>
      <c r="K117" s="1333"/>
      <c r="L117" s="1333"/>
      <c r="M117" s="1333"/>
      <c r="N117" s="1333"/>
      <c r="O117" s="1332">
        <f>SUM(J117:N117)</f>
        <v>0</v>
      </c>
      <c r="P117" s="1331"/>
      <c r="Q117" s="1330">
        <f>P117</f>
        <v>0</v>
      </c>
      <c r="R117" s="1330">
        <f>I117+O117+Q117</f>
        <v>0</v>
      </c>
      <c r="S117" s="1355">
        <f>R117/R163</f>
        <v>0</v>
      </c>
    </row>
    <row r="118" spans="1:19" x14ac:dyDescent="0.2">
      <c r="A118" s="1328"/>
      <c r="B118" s="1315">
        <v>2020</v>
      </c>
      <c r="C118" s="1329"/>
      <c r="D118" s="1326"/>
      <c r="E118" s="1326"/>
      <c r="F118" s="1326"/>
      <c r="G118" s="1326"/>
      <c r="H118" s="1326"/>
      <c r="I118" s="1312">
        <f>SUM(C118:H118)</f>
        <v>0</v>
      </c>
      <c r="J118" s="1313"/>
      <c r="K118" s="1326"/>
      <c r="L118" s="1326"/>
      <c r="M118" s="1326"/>
      <c r="N118" s="1326"/>
      <c r="O118" s="1312">
        <f>SUM(J118:N118)</f>
        <v>0</v>
      </c>
      <c r="P118" s="1325"/>
      <c r="Q118" s="1310">
        <f>P118</f>
        <v>0</v>
      </c>
      <c r="R118" s="1310">
        <f>I118+O118+Q118</f>
        <v>0</v>
      </c>
      <c r="S118" s="1309">
        <f>R118/R164</f>
        <v>0</v>
      </c>
    </row>
    <row r="119" spans="1:19" x14ac:dyDescent="0.2">
      <c r="A119" s="1328"/>
      <c r="B119" s="1315">
        <v>2021</v>
      </c>
      <c r="C119" s="1329"/>
      <c r="D119" s="1326"/>
      <c r="E119" s="1326"/>
      <c r="F119" s="1326"/>
      <c r="G119" s="1326"/>
      <c r="H119" s="1326"/>
      <c r="I119" s="1312">
        <f>SUM(C119:H119)</f>
        <v>0</v>
      </c>
      <c r="J119" s="1313"/>
      <c r="K119" s="1326"/>
      <c r="L119" s="1326"/>
      <c r="M119" s="1326"/>
      <c r="N119" s="1326"/>
      <c r="O119" s="1312">
        <f>SUM(J119:N119)</f>
        <v>0</v>
      </c>
      <c r="P119" s="1325"/>
      <c r="Q119" s="1310">
        <f>P119</f>
        <v>0</v>
      </c>
      <c r="R119" s="1310">
        <f>I119+O119+Q119</f>
        <v>0</v>
      </c>
      <c r="S119" s="1309">
        <f>R119/R165</f>
        <v>0</v>
      </c>
    </row>
    <row r="120" spans="1:19" ht="12" thickBot="1" x14ac:dyDescent="0.25">
      <c r="A120" s="1308"/>
      <c r="B120" s="1307" t="s">
        <v>28709</v>
      </c>
      <c r="C120" s="1368" t="e">
        <f t="shared" ref="C120:R120" si="54">(C119-C118)/C118</f>
        <v>#DIV/0!</v>
      </c>
      <c r="D120" s="1364" t="e">
        <f t="shared" si="54"/>
        <v>#DIV/0!</v>
      </c>
      <c r="E120" s="1364" t="e">
        <f t="shared" si="54"/>
        <v>#DIV/0!</v>
      </c>
      <c r="F120" s="1364" t="e">
        <f t="shared" si="54"/>
        <v>#DIV/0!</v>
      </c>
      <c r="G120" s="1364" t="e">
        <f t="shared" si="54"/>
        <v>#DIV/0!</v>
      </c>
      <c r="H120" s="1364" t="e">
        <f t="shared" si="54"/>
        <v>#DIV/0!</v>
      </c>
      <c r="I120" s="1366" t="e">
        <f t="shared" si="54"/>
        <v>#DIV/0!</v>
      </c>
      <c r="J120" s="1367" t="e">
        <f t="shared" si="54"/>
        <v>#DIV/0!</v>
      </c>
      <c r="K120" s="1364" t="e">
        <f t="shared" si="54"/>
        <v>#DIV/0!</v>
      </c>
      <c r="L120" s="1364" t="e">
        <f t="shared" si="54"/>
        <v>#DIV/0!</v>
      </c>
      <c r="M120" s="1364" t="e">
        <f t="shared" si="54"/>
        <v>#DIV/0!</v>
      </c>
      <c r="N120" s="1364" t="e">
        <f t="shared" si="54"/>
        <v>#DIV/0!</v>
      </c>
      <c r="O120" s="1366" t="e">
        <f t="shared" si="54"/>
        <v>#DIV/0!</v>
      </c>
      <c r="P120" s="1365" t="e">
        <f t="shared" si="54"/>
        <v>#DIV/0!</v>
      </c>
      <c r="Q120" s="1364" t="e">
        <f t="shared" si="54"/>
        <v>#DIV/0!</v>
      </c>
      <c r="R120" s="1364" t="e">
        <f t="shared" si="54"/>
        <v>#DIV/0!</v>
      </c>
      <c r="S120" s="1300"/>
    </row>
    <row r="121" spans="1:19" x14ac:dyDescent="0.2">
      <c r="A121" s="1336" t="s">
        <v>28737</v>
      </c>
      <c r="B121" s="1323">
        <v>2019</v>
      </c>
      <c r="C121" s="1335"/>
      <c r="D121" s="1333"/>
      <c r="E121" s="1333"/>
      <c r="F121" s="1333"/>
      <c r="G121" s="1333"/>
      <c r="H121" s="1333"/>
      <c r="I121" s="1332">
        <f>SUM(C121:H121)</f>
        <v>0</v>
      </c>
      <c r="J121" s="1334"/>
      <c r="K121" s="1333"/>
      <c r="L121" s="1333"/>
      <c r="M121" s="1333"/>
      <c r="N121" s="1333"/>
      <c r="O121" s="1332">
        <f>SUM(J121:N121)</f>
        <v>0</v>
      </c>
      <c r="P121" s="1331"/>
      <c r="Q121" s="1330">
        <f>P121</f>
        <v>0</v>
      </c>
      <c r="R121" s="1330">
        <f>I121+O121+Q121</f>
        <v>0</v>
      </c>
      <c r="S121" s="1355">
        <f>R121/R163</f>
        <v>0</v>
      </c>
    </row>
    <row r="122" spans="1:19" x14ac:dyDescent="0.2">
      <c r="A122" s="1328"/>
      <c r="B122" s="1315">
        <v>2020</v>
      </c>
      <c r="C122" s="1329"/>
      <c r="D122" s="1326"/>
      <c r="E122" s="1326"/>
      <c r="F122" s="1326"/>
      <c r="G122" s="1326"/>
      <c r="H122" s="1326"/>
      <c r="I122" s="1312">
        <f>SUM(C122:H122)</f>
        <v>0</v>
      </c>
      <c r="J122" s="1313"/>
      <c r="K122" s="1326"/>
      <c r="L122" s="1326"/>
      <c r="M122" s="1326"/>
      <c r="N122" s="1326"/>
      <c r="O122" s="1312">
        <f>SUM(J122:N122)</f>
        <v>0</v>
      </c>
      <c r="P122" s="1325"/>
      <c r="Q122" s="1310">
        <f>P122</f>
        <v>0</v>
      </c>
      <c r="R122" s="1310">
        <f>I122+O122+Q122</f>
        <v>0</v>
      </c>
      <c r="S122" s="1309">
        <f>R122/R164</f>
        <v>0</v>
      </c>
    </row>
    <row r="123" spans="1:19" x14ac:dyDescent="0.2">
      <c r="A123" s="1328"/>
      <c r="B123" s="1315">
        <v>2021</v>
      </c>
      <c r="C123" s="1329"/>
      <c r="D123" s="1326"/>
      <c r="E123" s="1326"/>
      <c r="F123" s="1326"/>
      <c r="G123" s="1326"/>
      <c r="H123" s="1326"/>
      <c r="I123" s="1312">
        <f>SUM(C123:H123)</f>
        <v>0</v>
      </c>
      <c r="J123" s="1313"/>
      <c r="K123" s="1326"/>
      <c r="L123" s="1326"/>
      <c r="M123" s="1326"/>
      <c r="N123" s="1326"/>
      <c r="O123" s="1312">
        <f>SUM(J123:N123)</f>
        <v>0</v>
      </c>
      <c r="P123" s="1325"/>
      <c r="Q123" s="1310">
        <f>P123</f>
        <v>0</v>
      </c>
      <c r="R123" s="1310">
        <f>I123+O123+Q123</f>
        <v>0</v>
      </c>
      <c r="S123" s="1309">
        <f>R123/R165</f>
        <v>0</v>
      </c>
    </row>
    <row r="124" spans="1:19" ht="12" thickBot="1" x14ac:dyDescent="0.25">
      <c r="A124" s="1308"/>
      <c r="B124" s="1307" t="s">
        <v>28709</v>
      </c>
      <c r="C124" s="1368" t="e">
        <f t="shared" ref="C124:R124" si="55">(C123-C122)/C122</f>
        <v>#DIV/0!</v>
      </c>
      <c r="D124" s="1364" t="e">
        <f t="shared" si="55"/>
        <v>#DIV/0!</v>
      </c>
      <c r="E124" s="1364" t="e">
        <f t="shared" si="55"/>
        <v>#DIV/0!</v>
      </c>
      <c r="F124" s="1364" t="e">
        <f t="shared" si="55"/>
        <v>#DIV/0!</v>
      </c>
      <c r="G124" s="1364" t="e">
        <f t="shared" si="55"/>
        <v>#DIV/0!</v>
      </c>
      <c r="H124" s="1364" t="e">
        <f t="shared" si="55"/>
        <v>#DIV/0!</v>
      </c>
      <c r="I124" s="1366" t="e">
        <f t="shared" si="55"/>
        <v>#DIV/0!</v>
      </c>
      <c r="J124" s="1367" t="e">
        <f t="shared" si="55"/>
        <v>#DIV/0!</v>
      </c>
      <c r="K124" s="1364" t="e">
        <f t="shared" si="55"/>
        <v>#DIV/0!</v>
      </c>
      <c r="L124" s="1364" t="e">
        <f t="shared" si="55"/>
        <v>#DIV/0!</v>
      </c>
      <c r="M124" s="1364" t="e">
        <f t="shared" si="55"/>
        <v>#DIV/0!</v>
      </c>
      <c r="N124" s="1364" t="e">
        <f t="shared" si="55"/>
        <v>#DIV/0!</v>
      </c>
      <c r="O124" s="1366" t="e">
        <f t="shared" si="55"/>
        <v>#DIV/0!</v>
      </c>
      <c r="P124" s="1365" t="e">
        <f t="shared" si="55"/>
        <v>#DIV/0!</v>
      </c>
      <c r="Q124" s="1364" t="e">
        <f t="shared" si="55"/>
        <v>#DIV/0!</v>
      </c>
      <c r="R124" s="1364" t="e">
        <f t="shared" si="55"/>
        <v>#DIV/0!</v>
      </c>
      <c r="S124" s="1300"/>
    </row>
    <row r="125" spans="1:19" x14ac:dyDescent="0.2">
      <c r="A125" s="1336" t="s">
        <v>28736</v>
      </c>
      <c r="B125" s="1323">
        <v>2019</v>
      </c>
      <c r="C125" s="1335"/>
      <c r="D125" s="1333"/>
      <c r="E125" s="1333"/>
      <c r="F125" s="1333"/>
      <c r="G125" s="1333"/>
      <c r="H125" s="1333"/>
      <c r="I125" s="1332">
        <f>SUM(C125:H125)</f>
        <v>0</v>
      </c>
      <c r="J125" s="1334"/>
      <c r="K125" s="1333"/>
      <c r="L125" s="1333"/>
      <c r="M125" s="1333"/>
      <c r="N125" s="1333"/>
      <c r="O125" s="1332">
        <f>SUM(J125:N125)</f>
        <v>0</v>
      </c>
      <c r="P125" s="1331"/>
      <c r="Q125" s="1330">
        <f>P125</f>
        <v>0</v>
      </c>
      <c r="R125" s="1330">
        <f>I125+O125+Q125</f>
        <v>0</v>
      </c>
      <c r="S125" s="1355">
        <f>R125/R163</f>
        <v>0</v>
      </c>
    </row>
    <row r="126" spans="1:19" x14ac:dyDescent="0.2">
      <c r="A126" s="1328"/>
      <c r="B126" s="1315">
        <v>2020</v>
      </c>
      <c r="C126" s="1329"/>
      <c r="D126" s="1326"/>
      <c r="E126" s="1326"/>
      <c r="F126" s="1326"/>
      <c r="G126" s="1326"/>
      <c r="H126" s="1326"/>
      <c r="I126" s="1312">
        <f>SUM(C126:H126)</f>
        <v>0</v>
      </c>
      <c r="J126" s="1313"/>
      <c r="K126" s="1326"/>
      <c r="L126" s="1326"/>
      <c r="M126" s="1326"/>
      <c r="N126" s="1326"/>
      <c r="O126" s="1312">
        <f>SUM(J126:N126)</f>
        <v>0</v>
      </c>
      <c r="P126" s="1325"/>
      <c r="Q126" s="1310">
        <f>P126</f>
        <v>0</v>
      </c>
      <c r="R126" s="1310">
        <f>I126+O126+Q126</f>
        <v>0</v>
      </c>
      <c r="S126" s="1309">
        <f>R126/R164</f>
        <v>0</v>
      </c>
    </row>
    <row r="127" spans="1:19" x14ac:dyDescent="0.2">
      <c r="A127" s="1328"/>
      <c r="B127" s="1315">
        <v>2021</v>
      </c>
      <c r="C127" s="1329"/>
      <c r="D127" s="1326"/>
      <c r="E127" s="1326"/>
      <c r="F127" s="1326"/>
      <c r="G127" s="1326"/>
      <c r="H127" s="1326"/>
      <c r="I127" s="1312">
        <f>SUM(C127:H127)</f>
        <v>0</v>
      </c>
      <c r="J127" s="1313"/>
      <c r="K127" s="1326"/>
      <c r="L127" s="1326"/>
      <c r="M127" s="1326"/>
      <c r="N127" s="1326"/>
      <c r="O127" s="1312">
        <f>SUM(J127:N127)</f>
        <v>0</v>
      </c>
      <c r="P127" s="1325"/>
      <c r="Q127" s="1310">
        <f>P127</f>
        <v>0</v>
      </c>
      <c r="R127" s="1310">
        <f>I127+O127+Q127</f>
        <v>0</v>
      </c>
      <c r="S127" s="1309">
        <f>R127/R165</f>
        <v>0</v>
      </c>
    </row>
    <row r="128" spans="1:19" ht="12" thickBot="1" x14ac:dyDescent="0.25">
      <c r="A128" s="1308"/>
      <c r="B128" s="1307" t="s">
        <v>28709</v>
      </c>
      <c r="C128" s="1368" t="e">
        <f t="shared" ref="C128:R128" si="56">(C127-C126)/C126</f>
        <v>#DIV/0!</v>
      </c>
      <c r="D128" s="1364" t="e">
        <f t="shared" si="56"/>
        <v>#DIV/0!</v>
      </c>
      <c r="E128" s="1364" t="e">
        <f t="shared" si="56"/>
        <v>#DIV/0!</v>
      </c>
      <c r="F128" s="1364" t="e">
        <f t="shared" si="56"/>
        <v>#DIV/0!</v>
      </c>
      <c r="G128" s="1364" t="e">
        <f t="shared" si="56"/>
        <v>#DIV/0!</v>
      </c>
      <c r="H128" s="1364" t="e">
        <f t="shared" si="56"/>
        <v>#DIV/0!</v>
      </c>
      <c r="I128" s="1366" t="e">
        <f t="shared" si="56"/>
        <v>#DIV/0!</v>
      </c>
      <c r="J128" s="1367" t="e">
        <f t="shared" si="56"/>
        <v>#DIV/0!</v>
      </c>
      <c r="K128" s="1364" t="e">
        <f t="shared" si="56"/>
        <v>#DIV/0!</v>
      </c>
      <c r="L128" s="1364" t="e">
        <f t="shared" si="56"/>
        <v>#DIV/0!</v>
      </c>
      <c r="M128" s="1364" t="e">
        <f t="shared" si="56"/>
        <v>#DIV/0!</v>
      </c>
      <c r="N128" s="1364" t="e">
        <f t="shared" si="56"/>
        <v>#DIV/0!</v>
      </c>
      <c r="O128" s="1366" t="e">
        <f t="shared" si="56"/>
        <v>#DIV/0!</v>
      </c>
      <c r="P128" s="1365" t="e">
        <f t="shared" si="56"/>
        <v>#DIV/0!</v>
      </c>
      <c r="Q128" s="1364" t="e">
        <f t="shared" si="56"/>
        <v>#DIV/0!</v>
      </c>
      <c r="R128" s="1364" t="e">
        <f t="shared" si="56"/>
        <v>#DIV/0!</v>
      </c>
      <c r="S128" s="1300"/>
    </row>
    <row r="129" spans="1:19" x14ac:dyDescent="0.2">
      <c r="A129" s="1336" t="s">
        <v>28735</v>
      </c>
      <c r="B129" s="1323">
        <v>2019</v>
      </c>
      <c r="C129" s="1335"/>
      <c r="D129" s="1333"/>
      <c r="E129" s="1333"/>
      <c r="F129" s="1333"/>
      <c r="G129" s="1333"/>
      <c r="H129" s="1333"/>
      <c r="I129" s="1332">
        <f>SUM(C129:H129)</f>
        <v>0</v>
      </c>
      <c r="J129" s="1334"/>
      <c r="K129" s="1333"/>
      <c r="L129" s="1333"/>
      <c r="M129" s="1333"/>
      <c r="N129" s="1333"/>
      <c r="O129" s="1332">
        <f>SUM(J129:N129)</f>
        <v>0</v>
      </c>
      <c r="P129" s="1331"/>
      <c r="Q129" s="1330">
        <f>P129</f>
        <v>0</v>
      </c>
      <c r="R129" s="1330">
        <f>I129+O129+Q129</f>
        <v>0</v>
      </c>
      <c r="S129" s="1355">
        <f>R129/R163</f>
        <v>0</v>
      </c>
    </row>
    <row r="130" spans="1:19" x14ac:dyDescent="0.2">
      <c r="A130" s="1328"/>
      <c r="B130" s="1315">
        <v>2020</v>
      </c>
      <c r="C130" s="1329"/>
      <c r="D130" s="1326"/>
      <c r="E130" s="1326"/>
      <c r="F130" s="1326"/>
      <c r="G130" s="1326"/>
      <c r="H130" s="1326"/>
      <c r="I130" s="1312">
        <f>SUM(C130:H130)</f>
        <v>0</v>
      </c>
      <c r="J130" s="1313"/>
      <c r="K130" s="1326"/>
      <c r="L130" s="1326"/>
      <c r="M130" s="1326"/>
      <c r="N130" s="1326"/>
      <c r="O130" s="1312">
        <f>SUM(J130:N130)</f>
        <v>0</v>
      </c>
      <c r="P130" s="1325"/>
      <c r="Q130" s="1310">
        <f>P130</f>
        <v>0</v>
      </c>
      <c r="R130" s="1310">
        <f>I130+O130+Q130</f>
        <v>0</v>
      </c>
      <c r="S130" s="1309">
        <f>R130/R164</f>
        <v>0</v>
      </c>
    </row>
    <row r="131" spans="1:19" x14ac:dyDescent="0.2">
      <c r="A131" s="1328"/>
      <c r="B131" s="1315">
        <v>2021</v>
      </c>
      <c r="C131" s="1329"/>
      <c r="D131" s="1326"/>
      <c r="E131" s="1326"/>
      <c r="F131" s="1326"/>
      <c r="G131" s="1326"/>
      <c r="H131" s="1326"/>
      <c r="I131" s="1312">
        <f>SUM(C131:H131)</f>
        <v>0</v>
      </c>
      <c r="J131" s="1313"/>
      <c r="K131" s="1326"/>
      <c r="L131" s="1326"/>
      <c r="M131" s="1326"/>
      <c r="N131" s="1326"/>
      <c r="O131" s="1312">
        <f>SUM(J131:N131)</f>
        <v>0</v>
      </c>
      <c r="P131" s="1325"/>
      <c r="Q131" s="1310">
        <f>P131</f>
        <v>0</v>
      </c>
      <c r="R131" s="1310">
        <f>I131+O131+Q131</f>
        <v>0</v>
      </c>
      <c r="S131" s="1309">
        <f>R131/R165</f>
        <v>0</v>
      </c>
    </row>
    <row r="132" spans="1:19" ht="12" thickBot="1" x14ac:dyDescent="0.25">
      <c r="A132" s="1308"/>
      <c r="B132" s="1307" t="s">
        <v>28709</v>
      </c>
      <c r="C132" s="1368" t="e">
        <f t="shared" ref="C132:R132" si="57">(C131-C130)/C130</f>
        <v>#DIV/0!</v>
      </c>
      <c r="D132" s="1364" t="e">
        <f t="shared" si="57"/>
        <v>#DIV/0!</v>
      </c>
      <c r="E132" s="1364" t="e">
        <f t="shared" si="57"/>
        <v>#DIV/0!</v>
      </c>
      <c r="F132" s="1364" t="e">
        <f t="shared" si="57"/>
        <v>#DIV/0!</v>
      </c>
      <c r="G132" s="1364" t="e">
        <f t="shared" si="57"/>
        <v>#DIV/0!</v>
      </c>
      <c r="H132" s="1364" t="e">
        <f t="shared" si="57"/>
        <v>#DIV/0!</v>
      </c>
      <c r="I132" s="1366" t="e">
        <f t="shared" si="57"/>
        <v>#DIV/0!</v>
      </c>
      <c r="J132" s="1367" t="e">
        <f t="shared" si="57"/>
        <v>#DIV/0!</v>
      </c>
      <c r="K132" s="1364" t="e">
        <f t="shared" si="57"/>
        <v>#DIV/0!</v>
      </c>
      <c r="L132" s="1364" t="e">
        <f t="shared" si="57"/>
        <v>#DIV/0!</v>
      </c>
      <c r="M132" s="1364" t="e">
        <f t="shared" si="57"/>
        <v>#DIV/0!</v>
      </c>
      <c r="N132" s="1364" t="e">
        <f t="shared" si="57"/>
        <v>#DIV/0!</v>
      </c>
      <c r="O132" s="1366" t="e">
        <f t="shared" si="57"/>
        <v>#DIV/0!</v>
      </c>
      <c r="P132" s="1365" t="e">
        <f t="shared" si="57"/>
        <v>#DIV/0!</v>
      </c>
      <c r="Q132" s="1364" t="e">
        <f t="shared" si="57"/>
        <v>#DIV/0!</v>
      </c>
      <c r="R132" s="1364" t="e">
        <f t="shared" si="57"/>
        <v>#DIV/0!</v>
      </c>
      <c r="S132" s="1300"/>
    </row>
    <row r="133" spans="1:19" x14ac:dyDescent="0.2">
      <c r="A133" s="1336" t="s">
        <v>28734</v>
      </c>
      <c r="B133" s="1323">
        <v>2019</v>
      </c>
      <c r="C133" s="1335"/>
      <c r="D133" s="1333"/>
      <c r="E133" s="1333"/>
      <c r="F133" s="1333"/>
      <c r="G133" s="1333"/>
      <c r="H133" s="1333"/>
      <c r="I133" s="1332">
        <f>SUM(C133:H133)</f>
        <v>0</v>
      </c>
      <c r="J133" s="1334"/>
      <c r="K133" s="1333"/>
      <c r="L133" s="1333"/>
      <c r="M133" s="1333"/>
      <c r="N133" s="1333"/>
      <c r="O133" s="1332">
        <f>SUM(J133:N133)</f>
        <v>0</v>
      </c>
      <c r="P133" s="1331"/>
      <c r="Q133" s="1330">
        <f>P133</f>
        <v>0</v>
      </c>
      <c r="R133" s="1330">
        <f>I133+O133+Q133</f>
        <v>0</v>
      </c>
      <c r="S133" s="1355">
        <f>R133/R163</f>
        <v>0</v>
      </c>
    </row>
    <row r="134" spans="1:19" x14ac:dyDescent="0.2">
      <c r="A134" s="1328"/>
      <c r="B134" s="1315">
        <v>2020</v>
      </c>
      <c r="C134" s="1329"/>
      <c r="D134" s="1326"/>
      <c r="E134" s="1326"/>
      <c r="F134" s="1326"/>
      <c r="G134" s="1326"/>
      <c r="H134" s="1326"/>
      <c r="I134" s="1312">
        <f>SUM(C134:H134)</f>
        <v>0</v>
      </c>
      <c r="J134" s="1313"/>
      <c r="K134" s="1326"/>
      <c r="L134" s="1326"/>
      <c r="M134" s="1326"/>
      <c r="N134" s="1326"/>
      <c r="O134" s="1312">
        <f>SUM(J134:N134)</f>
        <v>0</v>
      </c>
      <c r="P134" s="1325"/>
      <c r="Q134" s="1310">
        <f>P134</f>
        <v>0</v>
      </c>
      <c r="R134" s="1310">
        <f>I134+O134+Q134</f>
        <v>0</v>
      </c>
      <c r="S134" s="1309">
        <f>R134/R164</f>
        <v>0</v>
      </c>
    </row>
    <row r="135" spans="1:19" x14ac:dyDescent="0.2">
      <c r="A135" s="1328"/>
      <c r="B135" s="1315">
        <v>2021</v>
      </c>
      <c r="C135" s="1329"/>
      <c r="D135" s="1326"/>
      <c r="E135" s="1326"/>
      <c r="F135" s="1326"/>
      <c r="G135" s="1326"/>
      <c r="H135" s="1326"/>
      <c r="I135" s="1312">
        <f>SUM(C135:H135)</f>
        <v>0</v>
      </c>
      <c r="J135" s="1313"/>
      <c r="K135" s="1326"/>
      <c r="L135" s="1326"/>
      <c r="M135" s="1326"/>
      <c r="N135" s="1326"/>
      <c r="O135" s="1312">
        <f>SUM(J135:N135)</f>
        <v>0</v>
      </c>
      <c r="P135" s="1325"/>
      <c r="Q135" s="1310">
        <f>P135</f>
        <v>0</v>
      </c>
      <c r="R135" s="1310">
        <f>I135+O135+Q135</f>
        <v>0</v>
      </c>
      <c r="S135" s="1309">
        <f>R135/R165</f>
        <v>0</v>
      </c>
    </row>
    <row r="136" spans="1:19" ht="12" thickBot="1" x14ac:dyDescent="0.25">
      <c r="A136" s="1308"/>
      <c r="B136" s="1307" t="s">
        <v>28709</v>
      </c>
      <c r="C136" s="1368" t="e">
        <f t="shared" ref="C136:R136" si="58">(C135-C134)/C134</f>
        <v>#DIV/0!</v>
      </c>
      <c r="D136" s="1364" t="e">
        <f t="shared" si="58"/>
        <v>#DIV/0!</v>
      </c>
      <c r="E136" s="1364" t="e">
        <f t="shared" si="58"/>
        <v>#DIV/0!</v>
      </c>
      <c r="F136" s="1364" t="e">
        <f t="shared" si="58"/>
        <v>#DIV/0!</v>
      </c>
      <c r="G136" s="1364" t="e">
        <f t="shared" si="58"/>
        <v>#DIV/0!</v>
      </c>
      <c r="H136" s="1364" t="e">
        <f t="shared" si="58"/>
        <v>#DIV/0!</v>
      </c>
      <c r="I136" s="1366" t="e">
        <f t="shared" si="58"/>
        <v>#DIV/0!</v>
      </c>
      <c r="J136" s="1367" t="e">
        <f t="shared" si="58"/>
        <v>#DIV/0!</v>
      </c>
      <c r="K136" s="1364" t="e">
        <f t="shared" si="58"/>
        <v>#DIV/0!</v>
      </c>
      <c r="L136" s="1364" t="e">
        <f t="shared" si="58"/>
        <v>#DIV/0!</v>
      </c>
      <c r="M136" s="1364" t="e">
        <f t="shared" si="58"/>
        <v>#DIV/0!</v>
      </c>
      <c r="N136" s="1364" t="e">
        <f t="shared" si="58"/>
        <v>#DIV/0!</v>
      </c>
      <c r="O136" s="1366" t="e">
        <f t="shared" si="58"/>
        <v>#DIV/0!</v>
      </c>
      <c r="P136" s="1365" t="e">
        <f t="shared" si="58"/>
        <v>#DIV/0!</v>
      </c>
      <c r="Q136" s="1364" t="e">
        <f t="shared" si="58"/>
        <v>#DIV/0!</v>
      </c>
      <c r="R136" s="1364" t="e">
        <f t="shared" si="58"/>
        <v>#DIV/0!</v>
      </c>
      <c r="S136" s="1300"/>
    </row>
    <row r="137" spans="1:19" x14ac:dyDescent="0.2">
      <c r="A137" s="1336" t="s">
        <v>28733</v>
      </c>
      <c r="B137" s="1323">
        <v>2019</v>
      </c>
      <c r="C137" s="1335"/>
      <c r="D137" s="1333"/>
      <c r="E137" s="1333"/>
      <c r="F137" s="1333"/>
      <c r="G137" s="1333"/>
      <c r="H137" s="1333"/>
      <c r="I137" s="1332">
        <f>SUM(C137:H137)</f>
        <v>0</v>
      </c>
      <c r="J137" s="1334"/>
      <c r="K137" s="1333"/>
      <c r="L137" s="1333"/>
      <c r="M137" s="1333"/>
      <c r="N137" s="1333"/>
      <c r="O137" s="1332">
        <f>SUM(J137:N137)</f>
        <v>0</v>
      </c>
      <c r="P137" s="1331"/>
      <c r="Q137" s="1330">
        <f>P137</f>
        <v>0</v>
      </c>
      <c r="R137" s="1330">
        <f>I137+O137+Q137</f>
        <v>0</v>
      </c>
      <c r="S137" s="1355">
        <f>R137/R163</f>
        <v>0</v>
      </c>
    </row>
    <row r="138" spans="1:19" x14ac:dyDescent="0.2">
      <c r="A138" s="1328"/>
      <c r="B138" s="1315">
        <v>2020</v>
      </c>
      <c r="C138" s="1329"/>
      <c r="D138" s="1326"/>
      <c r="E138" s="1326"/>
      <c r="F138" s="1326"/>
      <c r="G138" s="1326"/>
      <c r="H138" s="1326"/>
      <c r="I138" s="1312">
        <f>SUM(C138:H138)</f>
        <v>0</v>
      </c>
      <c r="J138" s="1313"/>
      <c r="K138" s="1326"/>
      <c r="L138" s="1326"/>
      <c r="M138" s="1326"/>
      <c r="N138" s="1326"/>
      <c r="O138" s="1312">
        <f>SUM(J138:N138)</f>
        <v>0</v>
      </c>
      <c r="P138" s="1325"/>
      <c r="Q138" s="1310">
        <f>P138</f>
        <v>0</v>
      </c>
      <c r="R138" s="1310">
        <f>I138+O138+Q138</f>
        <v>0</v>
      </c>
      <c r="S138" s="1309">
        <f>R138/R164</f>
        <v>0</v>
      </c>
    </row>
    <row r="139" spans="1:19" x14ac:dyDescent="0.2">
      <c r="A139" s="1328"/>
      <c r="B139" s="1315">
        <v>2021</v>
      </c>
      <c r="C139" s="1329"/>
      <c r="D139" s="1326"/>
      <c r="E139" s="1326"/>
      <c r="F139" s="1326"/>
      <c r="G139" s="1326"/>
      <c r="H139" s="1326"/>
      <c r="I139" s="1312">
        <f>SUM(C139:H139)</f>
        <v>0</v>
      </c>
      <c r="J139" s="1313"/>
      <c r="K139" s="1326"/>
      <c r="L139" s="1326"/>
      <c r="M139" s="1326"/>
      <c r="N139" s="1326"/>
      <c r="O139" s="1312">
        <f>SUM(J139:N139)</f>
        <v>0</v>
      </c>
      <c r="P139" s="1325"/>
      <c r="Q139" s="1310">
        <f>P139</f>
        <v>0</v>
      </c>
      <c r="R139" s="1310">
        <f>I139+O139+Q139</f>
        <v>0</v>
      </c>
      <c r="S139" s="1309">
        <f>R139/R165</f>
        <v>0</v>
      </c>
    </row>
    <row r="140" spans="1:19" ht="12" thickBot="1" x14ac:dyDescent="0.25">
      <c r="A140" s="1308"/>
      <c r="B140" s="1307" t="s">
        <v>28709</v>
      </c>
      <c r="C140" s="1368" t="e">
        <f t="shared" ref="C140:R140" si="59">(C139-C138)/C138</f>
        <v>#DIV/0!</v>
      </c>
      <c r="D140" s="1364" t="e">
        <f t="shared" si="59"/>
        <v>#DIV/0!</v>
      </c>
      <c r="E140" s="1364" t="e">
        <f t="shared" si="59"/>
        <v>#DIV/0!</v>
      </c>
      <c r="F140" s="1364" t="e">
        <f t="shared" si="59"/>
        <v>#DIV/0!</v>
      </c>
      <c r="G140" s="1364" t="e">
        <f t="shared" si="59"/>
        <v>#DIV/0!</v>
      </c>
      <c r="H140" s="1364" t="e">
        <f t="shared" si="59"/>
        <v>#DIV/0!</v>
      </c>
      <c r="I140" s="1366" t="e">
        <f t="shared" si="59"/>
        <v>#DIV/0!</v>
      </c>
      <c r="J140" s="1367" t="e">
        <f t="shared" si="59"/>
        <v>#DIV/0!</v>
      </c>
      <c r="K140" s="1364" t="e">
        <f t="shared" si="59"/>
        <v>#DIV/0!</v>
      </c>
      <c r="L140" s="1364" t="e">
        <f t="shared" si="59"/>
        <v>#DIV/0!</v>
      </c>
      <c r="M140" s="1364" t="e">
        <f t="shared" si="59"/>
        <v>#DIV/0!</v>
      </c>
      <c r="N140" s="1364" t="e">
        <f t="shared" si="59"/>
        <v>#DIV/0!</v>
      </c>
      <c r="O140" s="1366" t="e">
        <f t="shared" si="59"/>
        <v>#DIV/0!</v>
      </c>
      <c r="P140" s="1365" t="e">
        <f t="shared" si="59"/>
        <v>#DIV/0!</v>
      </c>
      <c r="Q140" s="1364" t="e">
        <f t="shared" si="59"/>
        <v>#DIV/0!</v>
      </c>
      <c r="R140" s="1364" t="e">
        <f t="shared" si="59"/>
        <v>#DIV/0!</v>
      </c>
      <c r="S140" s="1300"/>
    </row>
    <row r="141" spans="1:19" x14ac:dyDescent="0.2">
      <c r="A141" s="1336" t="s">
        <v>28732</v>
      </c>
      <c r="B141" s="1323">
        <v>2019</v>
      </c>
      <c r="C141" s="1335"/>
      <c r="D141" s="1333"/>
      <c r="E141" s="1333"/>
      <c r="F141" s="1333"/>
      <c r="G141" s="1333"/>
      <c r="H141" s="1333"/>
      <c r="I141" s="1332">
        <f>SUM(C141:H141)</f>
        <v>0</v>
      </c>
      <c r="J141" s="1334"/>
      <c r="K141" s="1333"/>
      <c r="L141" s="1333"/>
      <c r="M141" s="1333"/>
      <c r="N141" s="1333"/>
      <c r="O141" s="1332">
        <f>SUM(J141:N141)</f>
        <v>0</v>
      </c>
      <c r="P141" s="1331"/>
      <c r="Q141" s="1330">
        <f>P141</f>
        <v>0</v>
      </c>
      <c r="R141" s="1330">
        <f>I141+O141+Q141</f>
        <v>0</v>
      </c>
      <c r="S141" s="1355">
        <f>R141/R163</f>
        <v>0</v>
      </c>
    </row>
    <row r="142" spans="1:19" x14ac:dyDescent="0.2">
      <c r="A142" s="1328"/>
      <c r="B142" s="1315">
        <v>2020</v>
      </c>
      <c r="C142" s="1329"/>
      <c r="D142" s="1326"/>
      <c r="E142" s="1326"/>
      <c r="F142" s="1326"/>
      <c r="G142" s="1326"/>
      <c r="H142" s="1326"/>
      <c r="I142" s="1312">
        <f>SUM(C142:H142)</f>
        <v>0</v>
      </c>
      <c r="J142" s="1313"/>
      <c r="K142" s="1326"/>
      <c r="L142" s="1326"/>
      <c r="M142" s="1326"/>
      <c r="N142" s="1326"/>
      <c r="O142" s="1312">
        <f>SUM(J142:N142)</f>
        <v>0</v>
      </c>
      <c r="P142" s="1325"/>
      <c r="Q142" s="1310">
        <f>P142</f>
        <v>0</v>
      </c>
      <c r="R142" s="1310">
        <f>I142+O142+Q142</f>
        <v>0</v>
      </c>
      <c r="S142" s="1309">
        <f>R142/R164</f>
        <v>0</v>
      </c>
    </row>
    <row r="143" spans="1:19" x14ac:dyDescent="0.2">
      <c r="A143" s="1328"/>
      <c r="B143" s="1315">
        <v>2021</v>
      </c>
      <c r="C143" s="1329"/>
      <c r="D143" s="1326"/>
      <c r="E143" s="1326"/>
      <c r="F143" s="1326"/>
      <c r="G143" s="1326"/>
      <c r="H143" s="1326"/>
      <c r="I143" s="1312">
        <f>SUM(C143:H143)</f>
        <v>0</v>
      </c>
      <c r="J143" s="1313"/>
      <c r="K143" s="1326"/>
      <c r="L143" s="1326"/>
      <c r="M143" s="1326"/>
      <c r="N143" s="1326"/>
      <c r="O143" s="1312">
        <f>SUM(J143:N143)</f>
        <v>0</v>
      </c>
      <c r="P143" s="1325"/>
      <c r="Q143" s="1310">
        <f>P143</f>
        <v>0</v>
      </c>
      <c r="R143" s="1310">
        <f>I143+O143+Q143</f>
        <v>0</v>
      </c>
      <c r="S143" s="1309">
        <f>R143/R165</f>
        <v>0</v>
      </c>
    </row>
    <row r="144" spans="1:19" ht="12" thickBot="1" x14ac:dyDescent="0.25">
      <c r="A144" s="1308"/>
      <c r="B144" s="1307" t="s">
        <v>28709</v>
      </c>
      <c r="C144" s="1368" t="e">
        <f t="shared" ref="C144:R144" si="60">(C143-C142)/C142</f>
        <v>#DIV/0!</v>
      </c>
      <c r="D144" s="1364" t="e">
        <f t="shared" si="60"/>
        <v>#DIV/0!</v>
      </c>
      <c r="E144" s="1364" t="e">
        <f t="shared" si="60"/>
        <v>#DIV/0!</v>
      </c>
      <c r="F144" s="1364" t="e">
        <f t="shared" si="60"/>
        <v>#DIV/0!</v>
      </c>
      <c r="G144" s="1364" t="e">
        <f t="shared" si="60"/>
        <v>#DIV/0!</v>
      </c>
      <c r="H144" s="1364" t="e">
        <f t="shared" si="60"/>
        <v>#DIV/0!</v>
      </c>
      <c r="I144" s="1366" t="e">
        <f t="shared" si="60"/>
        <v>#DIV/0!</v>
      </c>
      <c r="J144" s="1367" t="e">
        <f t="shared" si="60"/>
        <v>#DIV/0!</v>
      </c>
      <c r="K144" s="1364" t="e">
        <f t="shared" si="60"/>
        <v>#DIV/0!</v>
      </c>
      <c r="L144" s="1364" t="e">
        <f t="shared" si="60"/>
        <v>#DIV/0!</v>
      </c>
      <c r="M144" s="1364" t="e">
        <f t="shared" si="60"/>
        <v>#DIV/0!</v>
      </c>
      <c r="N144" s="1364" t="e">
        <f t="shared" si="60"/>
        <v>#DIV/0!</v>
      </c>
      <c r="O144" s="1366" t="e">
        <f t="shared" si="60"/>
        <v>#DIV/0!</v>
      </c>
      <c r="P144" s="1365" t="e">
        <f t="shared" si="60"/>
        <v>#DIV/0!</v>
      </c>
      <c r="Q144" s="1364" t="e">
        <f t="shared" si="60"/>
        <v>#DIV/0!</v>
      </c>
      <c r="R144" s="1364" t="e">
        <f t="shared" si="60"/>
        <v>#DIV/0!</v>
      </c>
      <c r="S144" s="1300"/>
    </row>
    <row r="145" spans="1:19" x14ac:dyDescent="0.2">
      <c r="A145" s="1336" t="s">
        <v>28731</v>
      </c>
      <c r="B145" s="1323">
        <v>2019</v>
      </c>
      <c r="C145" s="1335"/>
      <c r="D145" s="1333"/>
      <c r="E145" s="1333"/>
      <c r="F145" s="1333"/>
      <c r="G145" s="1333"/>
      <c r="H145" s="1333"/>
      <c r="I145" s="1332">
        <f>SUM(C145:H145)</f>
        <v>0</v>
      </c>
      <c r="J145" s="1334"/>
      <c r="K145" s="1333"/>
      <c r="L145" s="1333"/>
      <c r="M145" s="1333"/>
      <c r="N145" s="1333"/>
      <c r="O145" s="1332">
        <f>SUM(J145:N145)</f>
        <v>0</v>
      </c>
      <c r="P145" s="1331"/>
      <c r="Q145" s="1330">
        <f>P145</f>
        <v>0</v>
      </c>
      <c r="R145" s="1330">
        <f>I145+O145+Q145</f>
        <v>0</v>
      </c>
      <c r="S145" s="1355">
        <f>R145/R163</f>
        <v>0</v>
      </c>
    </row>
    <row r="146" spans="1:19" x14ac:dyDescent="0.2">
      <c r="A146" s="1328"/>
      <c r="B146" s="1315">
        <v>2020</v>
      </c>
      <c r="C146" s="1329"/>
      <c r="D146" s="1326"/>
      <c r="E146" s="1326"/>
      <c r="F146" s="1326"/>
      <c r="G146" s="1326"/>
      <c r="H146" s="1326"/>
      <c r="I146" s="1312">
        <f>SUM(C146:H146)</f>
        <v>0</v>
      </c>
      <c r="J146" s="1313"/>
      <c r="K146" s="1326"/>
      <c r="L146" s="1326"/>
      <c r="M146" s="1326"/>
      <c r="N146" s="1326"/>
      <c r="O146" s="1312">
        <f>SUM(J146:N146)</f>
        <v>0</v>
      </c>
      <c r="P146" s="1325"/>
      <c r="Q146" s="1310">
        <f>P146</f>
        <v>0</v>
      </c>
      <c r="R146" s="1310">
        <f>I146+O146+Q146</f>
        <v>0</v>
      </c>
      <c r="S146" s="1309">
        <f>R146/R164</f>
        <v>0</v>
      </c>
    </row>
    <row r="147" spans="1:19" x14ac:dyDescent="0.2">
      <c r="A147" s="1328"/>
      <c r="B147" s="1315">
        <v>2021</v>
      </c>
      <c r="C147" s="1329"/>
      <c r="D147" s="1326"/>
      <c r="E147" s="1326"/>
      <c r="F147" s="1326"/>
      <c r="G147" s="1326"/>
      <c r="H147" s="1326"/>
      <c r="I147" s="1312">
        <f>SUM(C147:H147)</f>
        <v>0</v>
      </c>
      <c r="J147" s="1313"/>
      <c r="K147" s="1326"/>
      <c r="L147" s="1326"/>
      <c r="M147" s="1326"/>
      <c r="N147" s="1326"/>
      <c r="O147" s="1312">
        <f>SUM(J147:N147)</f>
        <v>0</v>
      </c>
      <c r="P147" s="1325"/>
      <c r="Q147" s="1310">
        <f>P147</f>
        <v>0</v>
      </c>
      <c r="R147" s="1310">
        <f>I147+O147+Q147</f>
        <v>0</v>
      </c>
      <c r="S147" s="1309">
        <f>R147/R165</f>
        <v>0</v>
      </c>
    </row>
    <row r="148" spans="1:19" ht="12" thickBot="1" x14ac:dyDescent="0.25">
      <c r="A148" s="1308"/>
      <c r="B148" s="1307" t="s">
        <v>28709</v>
      </c>
      <c r="C148" s="1306" t="e">
        <f t="shared" ref="C148:R148" si="61">(C147-C146)/C146</f>
        <v>#DIV/0!</v>
      </c>
      <c r="D148" s="1302" t="e">
        <f t="shared" si="61"/>
        <v>#DIV/0!</v>
      </c>
      <c r="E148" s="1302" t="e">
        <f t="shared" si="61"/>
        <v>#DIV/0!</v>
      </c>
      <c r="F148" s="1302" t="e">
        <f t="shared" si="61"/>
        <v>#DIV/0!</v>
      </c>
      <c r="G148" s="1302" t="e">
        <f t="shared" si="61"/>
        <v>#DIV/0!</v>
      </c>
      <c r="H148" s="1302" t="e">
        <f t="shared" si="61"/>
        <v>#DIV/0!</v>
      </c>
      <c r="I148" s="1304" t="e">
        <f t="shared" si="61"/>
        <v>#DIV/0!</v>
      </c>
      <c r="J148" s="1305" t="e">
        <f t="shared" si="61"/>
        <v>#DIV/0!</v>
      </c>
      <c r="K148" s="1302" t="e">
        <f t="shared" si="61"/>
        <v>#DIV/0!</v>
      </c>
      <c r="L148" s="1302" t="e">
        <f t="shared" si="61"/>
        <v>#DIV/0!</v>
      </c>
      <c r="M148" s="1302" t="e">
        <f t="shared" si="61"/>
        <v>#DIV/0!</v>
      </c>
      <c r="N148" s="1302" t="e">
        <f t="shared" si="61"/>
        <v>#DIV/0!</v>
      </c>
      <c r="O148" s="1304" t="e">
        <f t="shared" si="61"/>
        <v>#DIV/0!</v>
      </c>
      <c r="P148" s="1303" t="e">
        <f t="shared" si="61"/>
        <v>#DIV/0!</v>
      </c>
      <c r="Q148" s="1302" t="e">
        <f t="shared" si="61"/>
        <v>#DIV/0!</v>
      </c>
      <c r="R148" s="1302" t="e">
        <f t="shared" si="61"/>
        <v>#DIV/0!</v>
      </c>
      <c r="S148" s="1300"/>
    </row>
    <row r="149" spans="1:19" x14ac:dyDescent="0.2">
      <c r="A149" s="1336" t="s">
        <v>28730</v>
      </c>
      <c r="B149" s="1323">
        <v>2019</v>
      </c>
      <c r="C149" s="1335">
        <f t="shared" ref="C149:H151" si="62">C655</f>
        <v>0</v>
      </c>
      <c r="D149" s="1333">
        <f t="shared" si="62"/>
        <v>0</v>
      </c>
      <c r="E149" s="1333">
        <f t="shared" si="62"/>
        <v>0</v>
      </c>
      <c r="F149" s="1333">
        <f t="shared" si="62"/>
        <v>0</v>
      </c>
      <c r="G149" s="1333">
        <f t="shared" si="62"/>
        <v>0</v>
      </c>
      <c r="H149" s="1333">
        <f t="shared" si="62"/>
        <v>2033626</v>
      </c>
      <c r="I149" s="1332">
        <f>SUM(C149:H149)</f>
        <v>2033626</v>
      </c>
      <c r="J149" s="1334">
        <f t="shared" ref="J149:N151" si="63">J655</f>
        <v>0</v>
      </c>
      <c r="K149" s="1333">
        <f t="shared" si="63"/>
        <v>0</v>
      </c>
      <c r="L149" s="1333">
        <f t="shared" si="63"/>
        <v>0</v>
      </c>
      <c r="M149" s="1333">
        <f t="shared" si="63"/>
        <v>0</v>
      </c>
      <c r="N149" s="1333">
        <f t="shared" si="63"/>
        <v>0</v>
      </c>
      <c r="O149" s="1332">
        <f>SUM(J149:N149)</f>
        <v>0</v>
      </c>
      <c r="P149" s="1331">
        <f>P655</f>
        <v>0</v>
      </c>
      <c r="Q149" s="1330">
        <f>P149</f>
        <v>0</v>
      </c>
      <c r="R149" s="1330">
        <f>I149+O149+Q149</f>
        <v>2033626</v>
      </c>
      <c r="S149" s="1355">
        <f>R149/R163</f>
        <v>2.4458752847614272E-4</v>
      </c>
    </row>
    <row r="150" spans="1:19" x14ac:dyDescent="0.2">
      <c r="A150" s="1328"/>
      <c r="B150" s="1315">
        <v>2020</v>
      </c>
      <c r="C150" s="1329">
        <f t="shared" si="62"/>
        <v>0</v>
      </c>
      <c r="D150" s="1326">
        <f t="shared" si="62"/>
        <v>0</v>
      </c>
      <c r="E150" s="1326">
        <f t="shared" si="62"/>
        <v>0</v>
      </c>
      <c r="F150" s="1326">
        <f t="shared" si="62"/>
        <v>0</v>
      </c>
      <c r="G150" s="1326">
        <f t="shared" si="62"/>
        <v>0</v>
      </c>
      <c r="H150" s="1326">
        <f t="shared" si="62"/>
        <v>2033626</v>
      </c>
      <c r="I150" s="1312">
        <f>SUM(C150:H150)</f>
        <v>2033626</v>
      </c>
      <c r="J150" s="1313">
        <f t="shared" si="63"/>
        <v>0</v>
      </c>
      <c r="K150" s="1326">
        <f t="shared" si="63"/>
        <v>0</v>
      </c>
      <c r="L150" s="1326">
        <f t="shared" si="63"/>
        <v>0</v>
      </c>
      <c r="M150" s="1326">
        <f t="shared" si="63"/>
        <v>0</v>
      </c>
      <c r="N150" s="1326">
        <f t="shared" si="63"/>
        <v>0</v>
      </c>
      <c r="O150" s="1312">
        <f>SUM(J150:N150)</f>
        <v>0</v>
      </c>
      <c r="P150" s="1325">
        <f>P656</f>
        <v>0</v>
      </c>
      <c r="Q150" s="1310">
        <f>P150</f>
        <v>0</v>
      </c>
      <c r="R150" s="1310">
        <f>I150+O150+Q150</f>
        <v>2033626</v>
      </c>
      <c r="S150" s="1309">
        <f>R150/R164</f>
        <v>1.4603662428712831E-4</v>
      </c>
    </row>
    <row r="151" spans="1:19" x14ac:dyDescent="0.2">
      <c r="A151" s="1328"/>
      <c r="B151" s="1315">
        <v>2021</v>
      </c>
      <c r="C151" s="1329">
        <f t="shared" si="62"/>
        <v>0</v>
      </c>
      <c r="D151" s="1326">
        <f t="shared" si="62"/>
        <v>0</v>
      </c>
      <c r="E151" s="1326">
        <f t="shared" si="62"/>
        <v>0</v>
      </c>
      <c r="F151" s="1326">
        <f t="shared" si="62"/>
        <v>0</v>
      </c>
      <c r="G151" s="1326">
        <f t="shared" si="62"/>
        <v>0</v>
      </c>
      <c r="H151" s="1326">
        <f t="shared" si="62"/>
        <v>2033626</v>
      </c>
      <c r="I151" s="1312">
        <f>SUM(C151:H151)</f>
        <v>2033626</v>
      </c>
      <c r="J151" s="1313">
        <f t="shared" si="63"/>
        <v>0</v>
      </c>
      <c r="K151" s="1326">
        <f t="shared" si="63"/>
        <v>0</v>
      </c>
      <c r="L151" s="1326">
        <f t="shared" si="63"/>
        <v>0</v>
      </c>
      <c r="M151" s="1326">
        <f t="shared" si="63"/>
        <v>0</v>
      </c>
      <c r="N151" s="1326">
        <f t="shared" si="63"/>
        <v>0</v>
      </c>
      <c r="O151" s="1312">
        <f>SUM(J151:N151)</f>
        <v>0</v>
      </c>
      <c r="P151" s="1325">
        <f>P657</f>
        <v>0</v>
      </c>
      <c r="Q151" s="1310">
        <f>P151</f>
        <v>0</v>
      </c>
      <c r="R151" s="1310">
        <f>I151+O151+Q151</f>
        <v>2033626</v>
      </c>
      <c r="S151" s="1309">
        <f>R151/R165</f>
        <v>2.1597343910276383E-4</v>
      </c>
    </row>
    <row r="152" spans="1:19" ht="12" thickBot="1" x14ac:dyDescent="0.25">
      <c r="A152" s="1308"/>
      <c r="B152" s="1307" t="s">
        <v>28709</v>
      </c>
      <c r="C152" s="1306" t="e">
        <f t="shared" ref="C152:R152" si="64">(C151-C150)/C150</f>
        <v>#DIV/0!</v>
      </c>
      <c r="D152" s="1302" t="e">
        <f t="shared" si="64"/>
        <v>#DIV/0!</v>
      </c>
      <c r="E152" s="1302" t="e">
        <f t="shared" si="64"/>
        <v>#DIV/0!</v>
      </c>
      <c r="F152" s="1302" t="e">
        <f t="shared" si="64"/>
        <v>#DIV/0!</v>
      </c>
      <c r="G152" s="1302" t="e">
        <f t="shared" si="64"/>
        <v>#DIV/0!</v>
      </c>
      <c r="H152" s="1301">
        <f t="shared" si="64"/>
        <v>0</v>
      </c>
      <c r="I152" s="1300">
        <f t="shared" si="64"/>
        <v>0</v>
      </c>
      <c r="J152" s="1305" t="e">
        <f t="shared" si="64"/>
        <v>#DIV/0!</v>
      </c>
      <c r="K152" s="1302" t="e">
        <f t="shared" si="64"/>
        <v>#DIV/0!</v>
      </c>
      <c r="L152" s="1302" t="e">
        <f t="shared" si="64"/>
        <v>#DIV/0!</v>
      </c>
      <c r="M152" s="1302" t="e">
        <f t="shared" si="64"/>
        <v>#DIV/0!</v>
      </c>
      <c r="N152" s="1302" t="e">
        <f t="shared" si="64"/>
        <v>#DIV/0!</v>
      </c>
      <c r="O152" s="1304" t="e">
        <f t="shared" si="64"/>
        <v>#DIV/0!</v>
      </c>
      <c r="P152" s="1303" t="e">
        <f t="shared" si="64"/>
        <v>#DIV/0!</v>
      </c>
      <c r="Q152" s="1302" t="e">
        <f t="shared" si="64"/>
        <v>#DIV/0!</v>
      </c>
      <c r="R152" s="1301">
        <f t="shared" si="64"/>
        <v>0</v>
      </c>
      <c r="S152" s="1300"/>
    </row>
    <row r="153" spans="1:19" x14ac:dyDescent="0.2">
      <c r="A153" s="1623" t="s">
        <v>28722</v>
      </c>
      <c r="B153" s="1625" t="s">
        <v>28721</v>
      </c>
      <c r="C153" s="1627" t="s">
        <v>28570</v>
      </c>
      <c r="D153" s="1628"/>
      <c r="E153" s="1628"/>
      <c r="F153" s="1628"/>
      <c r="G153" s="1628"/>
      <c r="H153" s="1628"/>
      <c r="I153" s="1629"/>
      <c r="J153" s="1630" t="s">
        <v>28563</v>
      </c>
      <c r="K153" s="1631"/>
      <c r="L153" s="1631"/>
      <c r="M153" s="1631"/>
      <c r="N153" s="1631"/>
      <c r="O153" s="1632"/>
      <c r="P153" s="1633" t="s">
        <v>28557</v>
      </c>
      <c r="Q153" s="1634"/>
      <c r="R153" s="1634" t="s">
        <v>4</v>
      </c>
      <c r="S153" s="1635"/>
    </row>
    <row r="154" spans="1:19" ht="59.25" thickBot="1" x14ac:dyDescent="0.25">
      <c r="A154" s="1624"/>
      <c r="B154" s="1626"/>
      <c r="C154" s="1343" t="s">
        <v>28717</v>
      </c>
      <c r="D154" s="1339" t="s">
        <v>28720</v>
      </c>
      <c r="E154" s="1339" t="s">
        <v>28719</v>
      </c>
      <c r="F154" s="1339" t="s">
        <v>28718</v>
      </c>
      <c r="G154" s="1339" t="s">
        <v>28716</v>
      </c>
      <c r="H154" s="1339" t="s">
        <v>28715</v>
      </c>
      <c r="I154" s="1341" t="s">
        <v>28596</v>
      </c>
      <c r="J154" s="1342" t="s">
        <v>28717</v>
      </c>
      <c r="K154" s="1339" t="s">
        <v>28716</v>
      </c>
      <c r="L154" s="1339" t="s">
        <v>28715</v>
      </c>
      <c r="M154" s="1339" t="s">
        <v>28714</v>
      </c>
      <c r="N154" s="1339" t="s">
        <v>28713</v>
      </c>
      <c r="O154" s="1341" t="s">
        <v>28593</v>
      </c>
      <c r="P154" s="1340" t="s">
        <v>28712</v>
      </c>
      <c r="Q154" s="1339" t="s">
        <v>28592</v>
      </c>
      <c r="R154" s="1338" t="s">
        <v>28711</v>
      </c>
      <c r="S154" s="1337" t="s">
        <v>28590</v>
      </c>
    </row>
    <row r="155" spans="1:19" x14ac:dyDescent="0.2">
      <c r="A155" s="1336" t="s">
        <v>28727</v>
      </c>
      <c r="B155" s="1323">
        <v>2019</v>
      </c>
      <c r="C155" s="1335">
        <f t="shared" ref="C155:H157" si="65">C659+C1253+C1395</f>
        <v>0</v>
      </c>
      <c r="D155" s="1333">
        <f t="shared" si="65"/>
        <v>0</v>
      </c>
      <c r="E155" s="1333">
        <f t="shared" si="65"/>
        <v>888719437</v>
      </c>
      <c r="F155" s="1333">
        <f t="shared" si="65"/>
        <v>35653804</v>
      </c>
      <c r="G155" s="1333">
        <f t="shared" si="65"/>
        <v>0</v>
      </c>
      <c r="H155" s="1333">
        <f t="shared" si="65"/>
        <v>0</v>
      </c>
      <c r="I155" s="1332">
        <f>SUM(C155:H155)</f>
        <v>924373241</v>
      </c>
      <c r="J155" s="1334">
        <f t="shared" ref="J155:N157" si="66">J659+J1253+J1395</f>
        <v>0</v>
      </c>
      <c r="K155" s="1333">
        <f t="shared" si="66"/>
        <v>0</v>
      </c>
      <c r="L155" s="1333">
        <f t="shared" si="66"/>
        <v>0</v>
      </c>
      <c r="M155" s="1333">
        <f t="shared" si="66"/>
        <v>0</v>
      </c>
      <c r="N155" s="1333">
        <f t="shared" si="66"/>
        <v>0</v>
      </c>
      <c r="O155" s="1332">
        <f>SUM(J155:N155)</f>
        <v>0</v>
      </c>
      <c r="P155" s="1331">
        <f>P659+P1253+P1395</f>
        <v>658268722</v>
      </c>
      <c r="Q155" s="1330">
        <f>P155</f>
        <v>658268722</v>
      </c>
      <c r="R155" s="1330">
        <f>I155+O155+Q155</f>
        <v>1582641963</v>
      </c>
      <c r="S155" s="1355">
        <f>R155/R163</f>
        <v>0.19034693999427671</v>
      </c>
    </row>
    <row r="156" spans="1:19" x14ac:dyDescent="0.2">
      <c r="A156" s="1328"/>
      <c r="B156" s="1315">
        <v>2020</v>
      </c>
      <c r="C156" s="1329">
        <f t="shared" si="65"/>
        <v>0</v>
      </c>
      <c r="D156" s="1326">
        <f t="shared" si="65"/>
        <v>0</v>
      </c>
      <c r="E156" s="1326">
        <f t="shared" si="65"/>
        <v>1435725834</v>
      </c>
      <c r="F156" s="1326">
        <f t="shared" si="65"/>
        <v>42123784</v>
      </c>
      <c r="G156" s="1326">
        <f t="shared" si="65"/>
        <v>0</v>
      </c>
      <c r="H156" s="1326">
        <f t="shared" si="65"/>
        <v>0</v>
      </c>
      <c r="I156" s="1312">
        <f>SUM(C156:H156)</f>
        <v>1477849618</v>
      </c>
      <c r="J156" s="1313">
        <f t="shared" si="66"/>
        <v>0</v>
      </c>
      <c r="K156" s="1326">
        <f t="shared" si="66"/>
        <v>0</v>
      </c>
      <c r="L156" s="1326">
        <f t="shared" si="66"/>
        <v>0</v>
      </c>
      <c r="M156" s="1326">
        <f t="shared" si="66"/>
        <v>0</v>
      </c>
      <c r="N156" s="1326">
        <f t="shared" si="66"/>
        <v>0</v>
      </c>
      <c r="O156" s="1312">
        <f>SUM(J156:N156)</f>
        <v>0</v>
      </c>
      <c r="P156" s="1325">
        <f>P660+P1254+P1396</f>
        <v>668555863</v>
      </c>
      <c r="Q156" s="1310">
        <f>P156</f>
        <v>668555863</v>
      </c>
      <c r="R156" s="1310">
        <f>I156+O156+Q156</f>
        <v>2146405481</v>
      </c>
      <c r="S156" s="1309">
        <f>R156/R164</f>
        <v>0.154135426473024</v>
      </c>
    </row>
    <row r="157" spans="1:19" x14ac:dyDescent="0.2">
      <c r="A157" s="1328"/>
      <c r="B157" s="1315">
        <v>2021</v>
      </c>
      <c r="C157" s="1329">
        <f t="shared" si="65"/>
        <v>0</v>
      </c>
      <c r="D157" s="1326">
        <f t="shared" si="65"/>
        <v>0</v>
      </c>
      <c r="E157" s="1326">
        <f t="shared" si="65"/>
        <v>376542106</v>
      </c>
      <c r="F157" s="1326">
        <f t="shared" si="65"/>
        <v>44203307</v>
      </c>
      <c r="G157" s="1326">
        <f t="shared" si="65"/>
        <v>0</v>
      </c>
      <c r="H157" s="1326">
        <f t="shared" si="65"/>
        <v>0</v>
      </c>
      <c r="I157" s="1312">
        <f>SUM(C157:H157)</f>
        <v>420745413</v>
      </c>
      <c r="J157" s="1313">
        <f t="shared" si="66"/>
        <v>0</v>
      </c>
      <c r="K157" s="1326">
        <f t="shared" si="66"/>
        <v>0</v>
      </c>
      <c r="L157" s="1326">
        <f t="shared" si="66"/>
        <v>0</v>
      </c>
      <c r="M157" s="1326">
        <f t="shared" si="66"/>
        <v>0</v>
      </c>
      <c r="N157" s="1326">
        <f t="shared" si="66"/>
        <v>0</v>
      </c>
      <c r="O157" s="1312">
        <f>SUM(J157:N157)</f>
        <v>0</v>
      </c>
      <c r="P157" s="1325">
        <f>P661+P1255+P1397</f>
        <v>0</v>
      </c>
      <c r="Q157" s="1310">
        <f>P157</f>
        <v>0</v>
      </c>
      <c r="R157" s="1310">
        <f>I157+O157+Q157</f>
        <v>420745413</v>
      </c>
      <c r="S157" s="1309">
        <f>R157/R165</f>
        <v>4.4683650696992823E-2</v>
      </c>
    </row>
    <row r="158" spans="1:19" ht="12" thickBot="1" x14ac:dyDescent="0.25">
      <c r="A158" s="1308"/>
      <c r="B158" s="1307" t="s">
        <v>28709</v>
      </c>
      <c r="C158" s="1306" t="e">
        <f t="shared" ref="C158:R158" si="67">(C157-C156)/C156</f>
        <v>#DIV/0!</v>
      </c>
      <c r="D158" s="1302" t="e">
        <f t="shared" si="67"/>
        <v>#DIV/0!</v>
      </c>
      <c r="E158" s="1301">
        <f t="shared" si="67"/>
        <v>-0.73773397602595481</v>
      </c>
      <c r="F158" s="1301">
        <f t="shared" si="67"/>
        <v>4.9366956206973241E-2</v>
      </c>
      <c r="G158" s="1302" t="e">
        <f t="shared" si="67"/>
        <v>#DIV/0!</v>
      </c>
      <c r="H158" s="1302" t="e">
        <f t="shared" si="67"/>
        <v>#DIV/0!</v>
      </c>
      <c r="I158" s="1300">
        <f t="shared" si="67"/>
        <v>-0.71529889924158707</v>
      </c>
      <c r="J158" s="1305" t="e">
        <f t="shared" si="67"/>
        <v>#DIV/0!</v>
      </c>
      <c r="K158" s="1302" t="e">
        <f t="shared" si="67"/>
        <v>#DIV/0!</v>
      </c>
      <c r="L158" s="1302" t="e">
        <f t="shared" si="67"/>
        <v>#DIV/0!</v>
      </c>
      <c r="M158" s="1302" t="e">
        <f t="shared" si="67"/>
        <v>#DIV/0!</v>
      </c>
      <c r="N158" s="1302" t="e">
        <f t="shared" si="67"/>
        <v>#DIV/0!</v>
      </c>
      <c r="O158" s="1304" t="e">
        <f t="shared" si="67"/>
        <v>#DIV/0!</v>
      </c>
      <c r="P158" s="1358">
        <f t="shared" si="67"/>
        <v>-1</v>
      </c>
      <c r="Q158" s="1301">
        <f t="shared" si="67"/>
        <v>-1</v>
      </c>
      <c r="R158" s="1301">
        <f t="shared" si="67"/>
        <v>-0.8039767337884467</v>
      </c>
      <c r="S158" s="1300"/>
    </row>
    <row r="159" spans="1:19" x14ac:dyDescent="0.2">
      <c r="A159" s="1336" t="s">
        <v>28728</v>
      </c>
      <c r="B159" s="1323">
        <v>2019</v>
      </c>
      <c r="C159" s="1335">
        <f t="shared" ref="C159:H161" si="68">C663</f>
        <v>0</v>
      </c>
      <c r="D159" s="1333">
        <f t="shared" si="68"/>
        <v>0</v>
      </c>
      <c r="E159" s="1333">
        <f t="shared" si="68"/>
        <v>0</v>
      </c>
      <c r="F159" s="1333">
        <f t="shared" si="68"/>
        <v>0</v>
      </c>
      <c r="G159" s="1333">
        <f t="shared" si="68"/>
        <v>0</v>
      </c>
      <c r="H159" s="1333">
        <f t="shared" si="68"/>
        <v>0</v>
      </c>
      <c r="I159" s="1332">
        <f>SUM(C159:H159)</f>
        <v>0</v>
      </c>
      <c r="J159" s="1334">
        <f t="shared" ref="J159:N161" si="69">J663</f>
        <v>0</v>
      </c>
      <c r="K159" s="1333">
        <f t="shared" si="69"/>
        <v>0</v>
      </c>
      <c r="L159" s="1333">
        <f t="shared" si="69"/>
        <v>0</v>
      </c>
      <c r="M159" s="1333">
        <f t="shared" si="69"/>
        <v>0</v>
      </c>
      <c r="N159" s="1333">
        <f t="shared" si="69"/>
        <v>0</v>
      </c>
      <c r="O159" s="1332">
        <f>SUM(J159:N159)</f>
        <v>0</v>
      </c>
      <c r="P159" s="1331">
        <f>P663</f>
        <v>0</v>
      </c>
      <c r="Q159" s="1330">
        <f>P159</f>
        <v>0</v>
      </c>
      <c r="R159" s="1330">
        <f>I159+O159+Q159</f>
        <v>0</v>
      </c>
      <c r="S159" s="1355">
        <f>R159/R163</f>
        <v>0</v>
      </c>
    </row>
    <row r="160" spans="1:19" x14ac:dyDescent="0.2">
      <c r="A160" s="1328"/>
      <c r="B160" s="1315">
        <v>2020</v>
      </c>
      <c r="C160" s="1329">
        <f t="shared" si="68"/>
        <v>0</v>
      </c>
      <c r="D160" s="1326">
        <f t="shared" si="68"/>
        <v>0</v>
      </c>
      <c r="E160" s="1326">
        <f t="shared" si="68"/>
        <v>0</v>
      </c>
      <c r="F160" s="1326">
        <f t="shared" si="68"/>
        <v>0</v>
      </c>
      <c r="G160" s="1326">
        <f t="shared" si="68"/>
        <v>0</v>
      </c>
      <c r="H160" s="1326">
        <f t="shared" si="68"/>
        <v>0</v>
      </c>
      <c r="I160" s="1312">
        <f>SUM(C160:H160)</f>
        <v>0</v>
      </c>
      <c r="J160" s="1313">
        <f t="shared" si="69"/>
        <v>0</v>
      </c>
      <c r="K160" s="1326">
        <f t="shared" si="69"/>
        <v>0</v>
      </c>
      <c r="L160" s="1326">
        <f t="shared" si="69"/>
        <v>0</v>
      </c>
      <c r="M160" s="1326">
        <f t="shared" si="69"/>
        <v>0</v>
      </c>
      <c r="N160" s="1326">
        <f t="shared" si="69"/>
        <v>0</v>
      </c>
      <c r="O160" s="1312">
        <f>SUM(J160:N160)</f>
        <v>0</v>
      </c>
      <c r="P160" s="1325">
        <f>P664</f>
        <v>1765489692</v>
      </c>
      <c r="Q160" s="1310">
        <f>P160</f>
        <v>1765489692</v>
      </c>
      <c r="R160" s="1310">
        <f>I160+O160+Q160</f>
        <v>1765489692</v>
      </c>
      <c r="S160" s="1309">
        <f>R160/R164</f>
        <v>0.12678150005625513</v>
      </c>
    </row>
    <row r="161" spans="1:20" x14ac:dyDescent="0.2">
      <c r="A161" s="1328"/>
      <c r="B161" s="1315">
        <v>2021</v>
      </c>
      <c r="C161" s="1329">
        <f t="shared" si="68"/>
        <v>0</v>
      </c>
      <c r="D161" s="1326">
        <f t="shared" si="68"/>
        <v>0</v>
      </c>
      <c r="E161" s="1326">
        <f t="shared" si="68"/>
        <v>0</v>
      </c>
      <c r="F161" s="1326">
        <f t="shared" si="68"/>
        <v>0</v>
      </c>
      <c r="G161" s="1326">
        <f t="shared" si="68"/>
        <v>0</v>
      </c>
      <c r="H161" s="1326">
        <f t="shared" si="68"/>
        <v>0</v>
      </c>
      <c r="I161" s="1312">
        <f>SUM(C161:H161)</f>
        <v>0</v>
      </c>
      <c r="J161" s="1313">
        <f t="shared" si="69"/>
        <v>0</v>
      </c>
      <c r="K161" s="1326">
        <f t="shared" si="69"/>
        <v>0</v>
      </c>
      <c r="L161" s="1326">
        <f t="shared" si="69"/>
        <v>0</v>
      </c>
      <c r="M161" s="1326">
        <f t="shared" si="69"/>
        <v>0</v>
      </c>
      <c r="N161" s="1326">
        <f t="shared" si="69"/>
        <v>0</v>
      </c>
      <c r="O161" s="1312">
        <f>SUM(J161:N161)</f>
        <v>0</v>
      </c>
      <c r="P161" s="1325">
        <f>P665</f>
        <v>0</v>
      </c>
      <c r="Q161" s="1310">
        <f>P161</f>
        <v>0</v>
      </c>
      <c r="R161" s="1310">
        <f>I161+O161+Q161</f>
        <v>0</v>
      </c>
      <c r="S161" s="1309">
        <f>R161/R165</f>
        <v>0</v>
      </c>
    </row>
    <row r="162" spans="1:20" ht="12" thickBot="1" x14ac:dyDescent="0.25">
      <c r="A162" s="1308"/>
      <c r="B162" s="1307" t="s">
        <v>28709</v>
      </c>
      <c r="C162" s="1306" t="e">
        <f t="shared" ref="C162:R162" si="70">(C161-C160)/C160</f>
        <v>#DIV/0!</v>
      </c>
      <c r="D162" s="1302" t="e">
        <f t="shared" si="70"/>
        <v>#DIV/0!</v>
      </c>
      <c r="E162" s="1302" t="e">
        <f t="shared" si="70"/>
        <v>#DIV/0!</v>
      </c>
      <c r="F162" s="1302" t="e">
        <f t="shared" si="70"/>
        <v>#DIV/0!</v>
      </c>
      <c r="G162" s="1302" t="e">
        <f t="shared" si="70"/>
        <v>#DIV/0!</v>
      </c>
      <c r="H162" s="1302" t="e">
        <f t="shared" si="70"/>
        <v>#DIV/0!</v>
      </c>
      <c r="I162" s="1304" t="e">
        <f t="shared" si="70"/>
        <v>#DIV/0!</v>
      </c>
      <c r="J162" s="1305" t="e">
        <f t="shared" si="70"/>
        <v>#DIV/0!</v>
      </c>
      <c r="K162" s="1302" t="e">
        <f t="shared" si="70"/>
        <v>#DIV/0!</v>
      </c>
      <c r="L162" s="1302" t="e">
        <f t="shared" si="70"/>
        <v>#DIV/0!</v>
      </c>
      <c r="M162" s="1302" t="e">
        <f t="shared" si="70"/>
        <v>#DIV/0!</v>
      </c>
      <c r="N162" s="1302" t="e">
        <f t="shared" si="70"/>
        <v>#DIV/0!</v>
      </c>
      <c r="O162" s="1304" t="e">
        <f t="shared" si="70"/>
        <v>#DIV/0!</v>
      </c>
      <c r="P162" s="1303">
        <f t="shared" si="70"/>
        <v>-1</v>
      </c>
      <c r="Q162" s="1302">
        <f t="shared" si="70"/>
        <v>-1</v>
      </c>
      <c r="R162" s="1302">
        <f t="shared" si="70"/>
        <v>-1</v>
      </c>
      <c r="S162" s="1300"/>
    </row>
    <row r="163" spans="1:20" x14ac:dyDescent="0.2">
      <c r="A163" s="1324" t="s">
        <v>4</v>
      </c>
      <c r="B163" s="1323">
        <v>2019</v>
      </c>
      <c r="C163" s="1322">
        <f t="shared" ref="C163:H165" si="71">C101+C105+C109+C113+C117+C121+C125+C129+C133+C137+C141+C145+C149+C155+C159</f>
        <v>3506232142</v>
      </c>
      <c r="D163" s="1318">
        <f t="shared" si="71"/>
        <v>69078125</v>
      </c>
      <c r="E163" s="1318">
        <f t="shared" si="71"/>
        <v>897883839</v>
      </c>
      <c r="F163" s="1318">
        <f t="shared" si="71"/>
        <v>438876514</v>
      </c>
      <c r="G163" s="1318">
        <f t="shared" si="71"/>
        <v>24000</v>
      </c>
      <c r="H163" s="1318">
        <f t="shared" si="71"/>
        <v>17423129</v>
      </c>
      <c r="I163" s="1320">
        <f>SUM(C163:H163)</f>
        <v>4929517749</v>
      </c>
      <c r="J163" s="1321">
        <f t="shared" ref="J163:N165" si="72">J101+J105+J109+J113+J117+J121+J125+J129+J133+J137+J141+J145+J149+J155+J159</f>
        <v>998849763</v>
      </c>
      <c r="K163" s="1318">
        <f t="shared" si="72"/>
        <v>1300000000</v>
      </c>
      <c r="L163" s="1318">
        <f t="shared" si="72"/>
        <v>0</v>
      </c>
      <c r="M163" s="1318">
        <f t="shared" si="72"/>
        <v>65774509</v>
      </c>
      <c r="N163" s="1318">
        <f t="shared" si="72"/>
        <v>362101500</v>
      </c>
      <c r="O163" s="1320">
        <f>SUM(J163:N163)</f>
        <v>2726725772</v>
      </c>
      <c r="P163" s="1319">
        <f>P101+P105+P109+P113+P117+P121+P125+P129+P133+P137+P141+P145+P149+P155+P159</f>
        <v>658268722</v>
      </c>
      <c r="Q163" s="1318">
        <f>P163</f>
        <v>658268722</v>
      </c>
      <c r="R163" s="1318">
        <f>I163+O163+Q163</f>
        <v>8314512243</v>
      </c>
      <c r="S163" s="1354">
        <f>R163/R163</f>
        <v>1</v>
      </c>
    </row>
    <row r="164" spans="1:20" x14ac:dyDescent="0.2">
      <c r="A164" s="1316"/>
      <c r="B164" s="1315">
        <v>2020</v>
      </c>
      <c r="C164" s="1314">
        <f t="shared" si="71"/>
        <v>4765857977</v>
      </c>
      <c r="D164" s="1310">
        <f t="shared" si="71"/>
        <v>67723644</v>
      </c>
      <c r="E164" s="1310">
        <f t="shared" si="71"/>
        <v>1444910306</v>
      </c>
      <c r="F164" s="1310">
        <f t="shared" si="71"/>
        <v>496846271</v>
      </c>
      <c r="G164" s="1310">
        <f t="shared" si="71"/>
        <v>24000</v>
      </c>
      <c r="H164" s="1310">
        <f t="shared" si="71"/>
        <v>17613169</v>
      </c>
      <c r="I164" s="1312">
        <f>SUM(C164:H164)</f>
        <v>6792975367</v>
      </c>
      <c r="J164" s="1313">
        <f t="shared" si="72"/>
        <v>1077137836</v>
      </c>
      <c r="K164" s="1310">
        <f t="shared" si="72"/>
        <v>3200000000</v>
      </c>
      <c r="L164" s="1310">
        <f t="shared" si="72"/>
        <v>0</v>
      </c>
      <c r="M164" s="1310">
        <f t="shared" si="72"/>
        <v>81246700</v>
      </c>
      <c r="N164" s="1310">
        <f t="shared" si="72"/>
        <v>340046530</v>
      </c>
      <c r="O164" s="1312">
        <f>SUM(J164:N164)</f>
        <v>4698431066</v>
      </c>
      <c r="P164" s="1311">
        <f>P102+P106+P110+P114+P118+P122+P126+P130+P134+P138+P142+P146+P150+P156+P160</f>
        <v>2434045555</v>
      </c>
      <c r="Q164" s="1310">
        <f>P164</f>
        <v>2434045555</v>
      </c>
      <c r="R164" s="1310">
        <f>I164+O164+Q164</f>
        <v>13925451988</v>
      </c>
      <c r="S164" s="1309">
        <f>R164/R164</f>
        <v>1</v>
      </c>
    </row>
    <row r="165" spans="1:20" x14ac:dyDescent="0.2">
      <c r="A165" s="1316"/>
      <c r="B165" s="1315">
        <v>2021</v>
      </c>
      <c r="C165" s="1314">
        <f t="shared" si="71"/>
        <v>5753388753</v>
      </c>
      <c r="D165" s="1310">
        <f t="shared" si="71"/>
        <v>65851889</v>
      </c>
      <c r="E165" s="1310">
        <f t="shared" si="71"/>
        <v>385712052</v>
      </c>
      <c r="F165" s="1310">
        <f t="shared" si="71"/>
        <v>583321011</v>
      </c>
      <c r="G165" s="1310">
        <f t="shared" si="71"/>
        <v>16800</v>
      </c>
      <c r="H165" s="1310">
        <f t="shared" si="71"/>
        <v>16016946</v>
      </c>
      <c r="I165" s="1312">
        <f>SUM(C165:H165)</f>
        <v>6804307451</v>
      </c>
      <c r="J165" s="1313">
        <f t="shared" si="72"/>
        <v>1609059864</v>
      </c>
      <c r="K165" s="1310">
        <f t="shared" si="72"/>
        <v>615000000</v>
      </c>
      <c r="L165" s="1310">
        <f t="shared" si="72"/>
        <v>0</v>
      </c>
      <c r="M165" s="1310">
        <f t="shared" si="72"/>
        <v>46230061</v>
      </c>
      <c r="N165" s="1310">
        <f t="shared" si="72"/>
        <v>341495679</v>
      </c>
      <c r="O165" s="1312">
        <f>SUM(J165:N165)</f>
        <v>2611785604</v>
      </c>
      <c r="P165" s="1311">
        <f>P103+P107+P111+P115+P119+P123+P127+P131+P135+P139+P143+P147+P151+P157+P161</f>
        <v>0</v>
      </c>
      <c r="Q165" s="1310">
        <f>P165</f>
        <v>0</v>
      </c>
      <c r="R165" s="1310">
        <f>I165+O165+Q165</f>
        <v>9416093055</v>
      </c>
      <c r="S165" s="1309">
        <f>R165/R165</f>
        <v>1</v>
      </c>
    </row>
    <row r="166" spans="1:20" ht="12" thickBot="1" x14ac:dyDescent="0.25">
      <c r="A166" s="1308"/>
      <c r="B166" s="1307" t="s">
        <v>28709</v>
      </c>
      <c r="C166" s="1399">
        <f t="shared" ref="C166:R166" si="73">(C165-C164)/C164</f>
        <v>0.20720944282557668</v>
      </c>
      <c r="D166" s="1394">
        <f t="shared" si="73"/>
        <v>-2.7638131817006185E-2</v>
      </c>
      <c r="E166" s="1394">
        <f t="shared" si="73"/>
        <v>-0.73305467446780048</v>
      </c>
      <c r="F166" s="1394">
        <f t="shared" si="73"/>
        <v>0.17404727588264418</v>
      </c>
      <c r="G166" s="1394">
        <f t="shared" si="73"/>
        <v>-0.3</v>
      </c>
      <c r="H166" s="1394">
        <f t="shared" si="73"/>
        <v>-9.0626678254208545E-2</v>
      </c>
      <c r="I166" s="1396">
        <f t="shared" si="73"/>
        <v>1.6682062553988943E-3</v>
      </c>
      <c r="J166" s="1398">
        <f t="shared" si="73"/>
        <v>0.49382911844905242</v>
      </c>
      <c r="K166" s="1394">
        <f t="shared" si="73"/>
        <v>-0.80781250000000004</v>
      </c>
      <c r="L166" s="1397" t="e">
        <f t="shared" si="73"/>
        <v>#DIV/0!</v>
      </c>
      <c r="M166" s="1394">
        <f t="shared" si="73"/>
        <v>-0.43099152334802521</v>
      </c>
      <c r="N166" s="1394">
        <f t="shared" si="73"/>
        <v>4.2616197259827942E-3</v>
      </c>
      <c r="O166" s="1396">
        <f t="shared" si="73"/>
        <v>-0.44411537227818937</v>
      </c>
      <c r="P166" s="1395">
        <f t="shared" si="73"/>
        <v>-1</v>
      </c>
      <c r="Q166" s="1394">
        <f t="shared" si="73"/>
        <v>-1</v>
      </c>
      <c r="R166" s="1394">
        <f t="shared" si="73"/>
        <v>-0.32382136945255757</v>
      </c>
      <c r="S166" s="1300"/>
    </row>
    <row r="169" spans="1:20" x14ac:dyDescent="0.2">
      <c r="A169" s="1296" t="s">
        <v>28538</v>
      </c>
      <c r="I169" s="1352"/>
      <c r="J169" s="1352"/>
      <c r="P169" s="1349"/>
      <c r="R169" s="1352"/>
      <c r="S169" s="1352"/>
      <c r="T169" s="1297"/>
    </row>
    <row r="170" spans="1:20" x14ac:dyDescent="0.2">
      <c r="A170" s="1296" t="s">
        <v>28537</v>
      </c>
      <c r="I170" s="1352"/>
      <c r="J170" s="1352"/>
      <c r="P170" s="1349"/>
      <c r="R170" s="1352"/>
      <c r="S170" s="1352"/>
      <c r="T170" s="1297"/>
    </row>
    <row r="171" spans="1:20" x14ac:dyDescent="0.2">
      <c r="I171" s="1352"/>
      <c r="J171" s="1352"/>
      <c r="P171" s="1349"/>
      <c r="R171" s="1352"/>
      <c r="S171" s="1352"/>
      <c r="T171" s="1297"/>
    </row>
    <row r="172" spans="1:20" x14ac:dyDescent="0.2">
      <c r="I172" s="1352"/>
      <c r="J172" s="1352"/>
      <c r="P172" s="1349"/>
      <c r="R172" s="1352"/>
      <c r="S172" s="1352"/>
      <c r="T172" s="1297"/>
    </row>
    <row r="173" spans="1:20" x14ac:dyDescent="0.2">
      <c r="I173" s="1352"/>
      <c r="J173" s="1352"/>
      <c r="P173" s="1349"/>
      <c r="R173" s="1352"/>
      <c r="S173" s="1352"/>
      <c r="T173" s="1297"/>
    </row>
    <row r="174" spans="1:20" x14ac:dyDescent="0.2">
      <c r="A174" s="1622" t="s">
        <v>28725</v>
      </c>
      <c r="B174" s="1622"/>
      <c r="C174" s="1622"/>
      <c r="D174" s="1622"/>
      <c r="E174" s="1622"/>
      <c r="F174" s="1622"/>
      <c r="G174" s="1622"/>
      <c r="H174" s="1622"/>
      <c r="I174" s="1622"/>
      <c r="J174" s="1622"/>
      <c r="K174" s="1622"/>
      <c r="L174" s="1622"/>
      <c r="M174" s="1622"/>
      <c r="N174" s="1622"/>
      <c r="O174" s="1622"/>
      <c r="P174" s="1622"/>
      <c r="Q174" s="1622"/>
      <c r="R174" s="1622"/>
      <c r="S174" s="1622"/>
      <c r="T174" s="1353"/>
    </row>
    <row r="175" spans="1:20" x14ac:dyDescent="0.2">
      <c r="A175" s="1622" t="s">
        <v>28677</v>
      </c>
      <c r="B175" s="1622"/>
      <c r="C175" s="1622"/>
      <c r="D175" s="1622"/>
      <c r="E175" s="1622"/>
      <c r="F175" s="1622"/>
      <c r="G175" s="1622"/>
      <c r="H175" s="1622"/>
      <c r="I175" s="1622"/>
      <c r="J175" s="1622"/>
      <c r="K175" s="1622"/>
      <c r="L175" s="1622"/>
      <c r="M175" s="1622"/>
      <c r="N175" s="1622"/>
      <c r="O175" s="1622"/>
      <c r="P175" s="1622"/>
      <c r="Q175" s="1622"/>
      <c r="R175" s="1622"/>
      <c r="S175" s="1622"/>
      <c r="T175" s="1353"/>
    </row>
    <row r="176" spans="1:20" x14ac:dyDescent="0.2">
      <c r="A176" s="1622" t="s">
        <v>28724</v>
      </c>
      <c r="B176" s="1622"/>
      <c r="C176" s="1622"/>
      <c r="D176" s="1622"/>
      <c r="E176" s="1622"/>
      <c r="F176" s="1622"/>
      <c r="G176" s="1622"/>
      <c r="H176" s="1622"/>
      <c r="I176" s="1622"/>
      <c r="J176" s="1622"/>
      <c r="K176" s="1622"/>
      <c r="L176" s="1622"/>
      <c r="M176" s="1622"/>
      <c r="N176" s="1622"/>
      <c r="O176" s="1622"/>
      <c r="P176" s="1622"/>
      <c r="Q176" s="1622"/>
      <c r="R176" s="1622"/>
      <c r="S176" s="1622"/>
      <c r="T176" s="1353"/>
    </row>
    <row r="177" spans="1:20" x14ac:dyDescent="0.2">
      <c r="A177" s="1622" t="s">
        <v>28723</v>
      </c>
      <c r="B177" s="1622"/>
      <c r="C177" s="1622"/>
      <c r="D177" s="1622"/>
      <c r="E177" s="1622"/>
      <c r="F177" s="1622"/>
      <c r="G177" s="1622"/>
      <c r="H177" s="1622"/>
      <c r="I177" s="1622"/>
      <c r="J177" s="1622"/>
      <c r="K177" s="1622"/>
      <c r="L177" s="1622"/>
      <c r="M177" s="1622"/>
      <c r="N177" s="1622"/>
      <c r="O177" s="1622"/>
      <c r="P177" s="1622"/>
      <c r="Q177" s="1622"/>
      <c r="R177" s="1622"/>
      <c r="S177" s="1622"/>
      <c r="T177" s="1353"/>
    </row>
    <row r="178" spans="1:20" x14ac:dyDescent="0.2">
      <c r="I178" s="1352"/>
      <c r="J178" s="1352"/>
      <c r="P178" s="1349"/>
      <c r="R178" s="1352"/>
      <c r="S178" s="1352"/>
      <c r="T178" s="1297"/>
    </row>
    <row r="179" spans="1:20" x14ac:dyDescent="0.2">
      <c r="I179" s="1352"/>
      <c r="J179" s="1352"/>
      <c r="P179" s="1349"/>
      <c r="R179" s="1352"/>
      <c r="S179" s="1352"/>
      <c r="T179" s="1297"/>
    </row>
    <row r="180" spans="1:20" x14ac:dyDescent="0.2">
      <c r="I180" s="1352"/>
      <c r="J180" s="1352"/>
      <c r="P180" s="1349"/>
      <c r="R180" s="1352"/>
      <c r="S180" s="1352"/>
      <c r="T180" s="1297"/>
    </row>
    <row r="181" spans="1:20" x14ac:dyDescent="0.2">
      <c r="A181" s="1351" t="s">
        <v>426</v>
      </c>
      <c r="B181" s="1351" t="s">
        <v>77</v>
      </c>
      <c r="C181" s="1348"/>
      <c r="D181" s="1348"/>
      <c r="E181" s="1348"/>
      <c r="F181" s="1348"/>
      <c r="G181" s="1348"/>
      <c r="H181" s="1348"/>
      <c r="I181" s="1348"/>
      <c r="J181" s="1348"/>
      <c r="K181" s="1350"/>
      <c r="L181" s="1348"/>
      <c r="M181" s="1348"/>
      <c r="N181" s="1348"/>
      <c r="O181" s="1348"/>
      <c r="P181" s="1349"/>
      <c r="Q181" s="1348"/>
      <c r="R181" s="1348"/>
      <c r="S181" s="1348"/>
      <c r="T181" s="1297"/>
    </row>
    <row r="182" spans="1:20" ht="12" thickBot="1" x14ac:dyDescent="0.25">
      <c r="A182" s="1345" t="s">
        <v>5</v>
      </c>
      <c r="B182" s="1345" t="s">
        <v>28539</v>
      </c>
      <c r="C182" s="1345"/>
      <c r="D182" s="1345"/>
      <c r="E182" s="1345"/>
      <c r="F182" s="1345"/>
      <c r="G182" s="1345"/>
      <c r="H182" s="1345"/>
      <c r="I182" s="1345"/>
      <c r="J182" s="1345"/>
      <c r="K182" s="1347"/>
      <c r="L182" s="1345"/>
      <c r="M182" s="1345"/>
      <c r="N182" s="1345"/>
      <c r="O182" s="1345"/>
      <c r="P182" s="1346"/>
      <c r="Q182" s="1345"/>
      <c r="R182" s="1345"/>
      <c r="S182" s="1345"/>
      <c r="T182" s="1344"/>
    </row>
    <row r="183" spans="1:20" ht="27" customHeight="1" x14ac:dyDescent="0.2">
      <c r="A183" s="1623" t="s">
        <v>28722</v>
      </c>
      <c r="B183" s="1625" t="s">
        <v>28721</v>
      </c>
      <c r="C183" s="1627" t="s">
        <v>28570</v>
      </c>
      <c r="D183" s="1628"/>
      <c r="E183" s="1628"/>
      <c r="F183" s="1628"/>
      <c r="G183" s="1628"/>
      <c r="H183" s="1628"/>
      <c r="I183" s="1629"/>
      <c r="J183" s="1630" t="s">
        <v>28563</v>
      </c>
      <c r="K183" s="1631"/>
      <c r="L183" s="1631"/>
      <c r="M183" s="1631"/>
      <c r="N183" s="1631"/>
      <c r="O183" s="1632"/>
      <c r="P183" s="1633" t="s">
        <v>28557</v>
      </c>
      <c r="Q183" s="1634"/>
      <c r="R183" s="1634" t="s">
        <v>4</v>
      </c>
      <c r="S183" s="1635"/>
    </row>
    <row r="184" spans="1:20" ht="112.5" customHeight="1" thickBot="1" x14ac:dyDescent="0.25">
      <c r="A184" s="1624"/>
      <c r="B184" s="1626"/>
      <c r="C184" s="1343" t="s">
        <v>28717</v>
      </c>
      <c r="D184" s="1339" t="s">
        <v>28720</v>
      </c>
      <c r="E184" s="1339" t="s">
        <v>28719</v>
      </c>
      <c r="F184" s="1339" t="s">
        <v>28718</v>
      </c>
      <c r="G184" s="1339" t="s">
        <v>28716</v>
      </c>
      <c r="H184" s="1339" t="s">
        <v>28715</v>
      </c>
      <c r="I184" s="1341" t="s">
        <v>28596</v>
      </c>
      <c r="J184" s="1342" t="s">
        <v>28717</v>
      </c>
      <c r="K184" s="1339" t="s">
        <v>28716</v>
      </c>
      <c r="L184" s="1339" t="s">
        <v>28715</v>
      </c>
      <c r="M184" s="1339" t="s">
        <v>28714</v>
      </c>
      <c r="N184" s="1339" t="s">
        <v>28713</v>
      </c>
      <c r="O184" s="1341" t="s">
        <v>28593</v>
      </c>
      <c r="P184" s="1340" t="s">
        <v>28712</v>
      </c>
      <c r="Q184" s="1339" t="s">
        <v>28592</v>
      </c>
      <c r="R184" s="1338" t="s">
        <v>28711</v>
      </c>
      <c r="S184" s="1337" t="s">
        <v>28590</v>
      </c>
    </row>
    <row r="185" spans="1:20" x14ac:dyDescent="0.2">
      <c r="A185" s="1336" t="s">
        <v>28710</v>
      </c>
      <c r="B185" s="1323">
        <v>2019</v>
      </c>
      <c r="C185" s="1335">
        <f t="shared" ref="C185:H187" si="74">C689+C993+C1083+C1189+C1279+C1525</f>
        <v>0</v>
      </c>
      <c r="D185" s="1333">
        <f t="shared" si="74"/>
        <v>1126635423</v>
      </c>
      <c r="E185" s="1333">
        <f t="shared" si="74"/>
        <v>44758823</v>
      </c>
      <c r="F185" s="1333">
        <f t="shared" si="74"/>
        <v>903455906</v>
      </c>
      <c r="G185" s="1333">
        <f t="shared" si="74"/>
        <v>506066</v>
      </c>
      <c r="H185" s="1333">
        <f t="shared" si="74"/>
        <v>60545265</v>
      </c>
      <c r="I185" s="1332">
        <f>SUM(C185:H185)</f>
        <v>2135901483</v>
      </c>
      <c r="J185" s="1357">
        <f t="shared" ref="J185:N187" si="75">J689+J993+J1083+J1189+J1279+J1525</f>
        <v>0</v>
      </c>
      <c r="K185" s="1333">
        <f t="shared" si="75"/>
        <v>0</v>
      </c>
      <c r="L185" s="1333">
        <f t="shared" si="75"/>
        <v>0</v>
      </c>
      <c r="M185" s="1333">
        <f t="shared" si="75"/>
        <v>143682188</v>
      </c>
      <c r="N185" s="1333">
        <f t="shared" si="75"/>
        <v>0</v>
      </c>
      <c r="O185" s="1332">
        <f>SUM(J185:N185)</f>
        <v>143682188</v>
      </c>
      <c r="P185" s="1331">
        <f>P689+P993+P1083+P1189+P1279+P1525</f>
        <v>0</v>
      </c>
      <c r="Q185" s="1330">
        <f>P185</f>
        <v>0</v>
      </c>
      <c r="R185" s="1330">
        <f>I185+O185+Q185</f>
        <v>2279583671</v>
      </c>
      <c r="S185" s="1355">
        <f>R185/R247</f>
        <v>0.86327821724951559</v>
      </c>
    </row>
    <row r="186" spans="1:20" x14ac:dyDescent="0.2">
      <c r="A186" s="1328"/>
      <c r="B186" s="1315">
        <v>2020</v>
      </c>
      <c r="C186" s="1329">
        <f t="shared" si="74"/>
        <v>0</v>
      </c>
      <c r="D186" s="1326">
        <f t="shared" si="74"/>
        <v>1230379306</v>
      </c>
      <c r="E186" s="1326">
        <f t="shared" si="74"/>
        <v>55910552</v>
      </c>
      <c r="F186" s="1326">
        <f t="shared" si="74"/>
        <v>890713980</v>
      </c>
      <c r="G186" s="1326">
        <f t="shared" si="74"/>
        <v>899493</v>
      </c>
      <c r="H186" s="1326">
        <f t="shared" si="74"/>
        <v>26056606</v>
      </c>
      <c r="I186" s="1312">
        <f>SUM(C186:H186)</f>
        <v>2203959937</v>
      </c>
      <c r="J186" s="1356">
        <f t="shared" si="75"/>
        <v>0</v>
      </c>
      <c r="K186" s="1326">
        <f t="shared" si="75"/>
        <v>0</v>
      </c>
      <c r="L186" s="1326">
        <f t="shared" si="75"/>
        <v>0</v>
      </c>
      <c r="M186" s="1326">
        <f t="shared" si="75"/>
        <v>116121061</v>
      </c>
      <c r="N186" s="1326">
        <f t="shared" si="75"/>
        <v>0</v>
      </c>
      <c r="O186" s="1312">
        <f>SUM(J186:N186)</f>
        <v>116121061</v>
      </c>
      <c r="P186" s="1325">
        <f>P690+P994+P1084+P1190+P1280+P1526</f>
        <v>0</v>
      </c>
      <c r="Q186" s="1310">
        <f>P186</f>
        <v>0</v>
      </c>
      <c r="R186" s="1310">
        <f>I186+O186+Q186</f>
        <v>2320080998</v>
      </c>
      <c r="S186" s="1309">
        <f>R186/R248</f>
        <v>0.87050824791370707</v>
      </c>
    </row>
    <row r="187" spans="1:20" x14ac:dyDescent="0.2">
      <c r="A187" s="1328"/>
      <c r="B187" s="1315">
        <v>2021</v>
      </c>
      <c r="C187" s="1329">
        <f t="shared" si="74"/>
        <v>0</v>
      </c>
      <c r="D187" s="1326">
        <f t="shared" si="74"/>
        <v>1233534463</v>
      </c>
      <c r="E187" s="1326">
        <f t="shared" si="74"/>
        <v>56626554</v>
      </c>
      <c r="F187" s="1326">
        <f t="shared" si="74"/>
        <v>798890953</v>
      </c>
      <c r="G187" s="1326">
        <f t="shared" si="74"/>
        <v>533070</v>
      </c>
      <c r="H187" s="1326">
        <f t="shared" si="74"/>
        <v>22920534</v>
      </c>
      <c r="I187" s="1312">
        <f>SUM(C187:H187)</f>
        <v>2112505574</v>
      </c>
      <c r="J187" s="1356">
        <f t="shared" si="75"/>
        <v>0</v>
      </c>
      <c r="K187" s="1326">
        <f t="shared" si="75"/>
        <v>0</v>
      </c>
      <c r="L187" s="1326">
        <f t="shared" si="75"/>
        <v>0</v>
      </c>
      <c r="M187" s="1326">
        <f t="shared" si="75"/>
        <v>188875614</v>
      </c>
      <c r="N187" s="1326">
        <f t="shared" si="75"/>
        <v>0</v>
      </c>
      <c r="O187" s="1312">
        <f>SUM(J187:N187)</f>
        <v>188875614</v>
      </c>
      <c r="P187" s="1325">
        <f>P691+P995+P1085+P1191+P1281+P1527</f>
        <v>0</v>
      </c>
      <c r="Q187" s="1310">
        <f>P187</f>
        <v>0</v>
      </c>
      <c r="R187" s="1310">
        <f>I187+O187+Q187</f>
        <v>2301381188</v>
      </c>
      <c r="S187" s="1309">
        <f>R187/R249</f>
        <v>0.87281443865273356</v>
      </c>
    </row>
    <row r="188" spans="1:20" ht="12" thickBot="1" x14ac:dyDescent="0.25">
      <c r="A188" s="1308"/>
      <c r="B188" s="1307" t="s">
        <v>28709</v>
      </c>
      <c r="C188" s="1306" t="e">
        <f t="shared" ref="C188:R188" si="76">(C187-C186)/C186</f>
        <v>#DIV/0!</v>
      </c>
      <c r="D188" s="1301">
        <f t="shared" si="76"/>
        <v>2.5643774928704789E-3</v>
      </c>
      <c r="E188" s="1301">
        <f t="shared" si="76"/>
        <v>1.2806205168569968E-2</v>
      </c>
      <c r="F188" s="1301">
        <f t="shared" si="76"/>
        <v>-0.10308923971306704</v>
      </c>
      <c r="G188" s="1301">
        <f t="shared" si="76"/>
        <v>-0.40736614959760664</v>
      </c>
      <c r="H188" s="1301">
        <f t="shared" si="76"/>
        <v>-0.12035612005646476</v>
      </c>
      <c r="I188" s="1300">
        <f t="shared" si="76"/>
        <v>-4.1495474334477436E-2</v>
      </c>
      <c r="J188" s="1305" t="e">
        <f t="shared" si="76"/>
        <v>#DIV/0!</v>
      </c>
      <c r="K188" s="1302" t="e">
        <f t="shared" si="76"/>
        <v>#DIV/0!</v>
      </c>
      <c r="L188" s="1302" t="e">
        <f t="shared" si="76"/>
        <v>#DIV/0!</v>
      </c>
      <c r="M188" s="1301">
        <f t="shared" si="76"/>
        <v>0.62654054633551792</v>
      </c>
      <c r="N188" s="1302" t="e">
        <f t="shared" si="76"/>
        <v>#DIV/0!</v>
      </c>
      <c r="O188" s="1300">
        <f t="shared" si="76"/>
        <v>0.62654054633551792</v>
      </c>
      <c r="P188" s="1303" t="e">
        <f t="shared" si="76"/>
        <v>#DIV/0!</v>
      </c>
      <c r="Q188" s="1302" t="e">
        <f t="shared" si="76"/>
        <v>#DIV/0!</v>
      </c>
      <c r="R188" s="1301">
        <f t="shared" si="76"/>
        <v>-8.0599815334550656E-3</v>
      </c>
      <c r="S188" s="1300"/>
    </row>
    <row r="189" spans="1:20" x14ac:dyDescent="0.2">
      <c r="A189" s="1336" t="s">
        <v>28740</v>
      </c>
      <c r="B189" s="1323">
        <v>2019</v>
      </c>
      <c r="C189" s="1335"/>
      <c r="D189" s="1333"/>
      <c r="E189" s="1333"/>
      <c r="F189" s="1333"/>
      <c r="G189" s="1333"/>
      <c r="H189" s="1333"/>
      <c r="I189" s="1332">
        <f>SUM(C189:H189)</f>
        <v>0</v>
      </c>
      <c r="J189" s="1334"/>
      <c r="K189" s="1333"/>
      <c r="L189" s="1333"/>
      <c r="M189" s="1333"/>
      <c r="N189" s="1333"/>
      <c r="O189" s="1332">
        <f>SUM(J189:N189)</f>
        <v>0</v>
      </c>
      <c r="P189" s="1331"/>
      <c r="Q189" s="1330">
        <f>P189</f>
        <v>0</v>
      </c>
      <c r="R189" s="1330">
        <f>I189+O189+Q189</f>
        <v>0</v>
      </c>
      <c r="S189" s="1355">
        <f>R189/R247</f>
        <v>0</v>
      </c>
    </row>
    <row r="190" spans="1:20" x14ac:dyDescent="0.2">
      <c r="A190" s="1328"/>
      <c r="B190" s="1315">
        <v>2020</v>
      </c>
      <c r="C190" s="1329"/>
      <c r="D190" s="1326"/>
      <c r="E190" s="1326"/>
      <c r="F190" s="1326"/>
      <c r="G190" s="1326"/>
      <c r="H190" s="1326"/>
      <c r="I190" s="1312">
        <f>SUM(C190:H190)</f>
        <v>0</v>
      </c>
      <c r="J190" s="1313"/>
      <c r="K190" s="1326"/>
      <c r="L190" s="1326"/>
      <c r="M190" s="1326"/>
      <c r="N190" s="1326"/>
      <c r="O190" s="1312">
        <f>SUM(J190:N190)</f>
        <v>0</v>
      </c>
      <c r="P190" s="1325"/>
      <c r="Q190" s="1310">
        <f>P190</f>
        <v>0</v>
      </c>
      <c r="R190" s="1310">
        <f>I190+O190+Q190</f>
        <v>0</v>
      </c>
      <c r="S190" s="1309">
        <f>R190/R248</f>
        <v>0</v>
      </c>
    </row>
    <row r="191" spans="1:20" x14ac:dyDescent="0.2">
      <c r="A191" s="1328"/>
      <c r="B191" s="1315">
        <v>2021</v>
      </c>
      <c r="C191" s="1329"/>
      <c r="D191" s="1326"/>
      <c r="E191" s="1326"/>
      <c r="F191" s="1326"/>
      <c r="G191" s="1326"/>
      <c r="H191" s="1326"/>
      <c r="I191" s="1312">
        <f>SUM(C191:H191)</f>
        <v>0</v>
      </c>
      <c r="J191" s="1313"/>
      <c r="K191" s="1326"/>
      <c r="L191" s="1326"/>
      <c r="M191" s="1326"/>
      <c r="N191" s="1326"/>
      <c r="O191" s="1312">
        <f>SUM(J191:N191)</f>
        <v>0</v>
      </c>
      <c r="P191" s="1325"/>
      <c r="Q191" s="1310">
        <f>P191</f>
        <v>0</v>
      </c>
      <c r="R191" s="1310">
        <f>I191+O191+Q191</f>
        <v>0</v>
      </c>
      <c r="S191" s="1309">
        <f>R191/R249</f>
        <v>0</v>
      </c>
    </row>
    <row r="192" spans="1:20" ht="12" thickBot="1" x14ac:dyDescent="0.25">
      <c r="A192" s="1308"/>
      <c r="B192" s="1307" t="s">
        <v>28709</v>
      </c>
      <c r="C192" s="1363" t="e">
        <f t="shared" ref="C192:R192" si="77">(C191-C190)/C190</f>
        <v>#DIV/0!</v>
      </c>
      <c r="D192" s="1359" t="e">
        <f t="shared" si="77"/>
        <v>#DIV/0!</v>
      </c>
      <c r="E192" s="1359" t="e">
        <f t="shared" si="77"/>
        <v>#DIV/0!</v>
      </c>
      <c r="F192" s="1359" t="e">
        <f t="shared" si="77"/>
        <v>#DIV/0!</v>
      </c>
      <c r="G192" s="1359" t="e">
        <f t="shared" si="77"/>
        <v>#DIV/0!</v>
      </c>
      <c r="H192" s="1359" t="e">
        <f t="shared" si="77"/>
        <v>#DIV/0!</v>
      </c>
      <c r="I192" s="1361" t="e">
        <f t="shared" si="77"/>
        <v>#DIV/0!</v>
      </c>
      <c r="J192" s="1362" t="e">
        <f t="shared" si="77"/>
        <v>#DIV/0!</v>
      </c>
      <c r="K192" s="1359" t="e">
        <f t="shared" si="77"/>
        <v>#DIV/0!</v>
      </c>
      <c r="L192" s="1359" t="e">
        <f t="shared" si="77"/>
        <v>#DIV/0!</v>
      </c>
      <c r="M192" s="1359" t="e">
        <f t="shared" si="77"/>
        <v>#DIV/0!</v>
      </c>
      <c r="N192" s="1359" t="e">
        <f t="shared" si="77"/>
        <v>#DIV/0!</v>
      </c>
      <c r="O192" s="1361" t="e">
        <f t="shared" si="77"/>
        <v>#DIV/0!</v>
      </c>
      <c r="P192" s="1360" t="e">
        <f t="shared" si="77"/>
        <v>#DIV/0!</v>
      </c>
      <c r="Q192" s="1359" t="e">
        <f t="shared" si="77"/>
        <v>#DIV/0!</v>
      </c>
      <c r="R192" s="1359" t="e">
        <f t="shared" si="77"/>
        <v>#DIV/0!</v>
      </c>
      <c r="S192" s="1300"/>
    </row>
    <row r="193" spans="1:19" x14ac:dyDescent="0.2">
      <c r="A193" s="1336" t="s">
        <v>28729</v>
      </c>
      <c r="B193" s="1323">
        <v>2019</v>
      </c>
      <c r="C193" s="1335">
        <f t="shared" ref="C193:H195" si="78">C1087</f>
        <v>0</v>
      </c>
      <c r="D193" s="1333">
        <f t="shared" si="78"/>
        <v>0</v>
      </c>
      <c r="E193" s="1333">
        <f t="shared" si="78"/>
        <v>0</v>
      </c>
      <c r="F193" s="1333">
        <f t="shared" si="78"/>
        <v>0</v>
      </c>
      <c r="G193" s="1333">
        <f t="shared" si="78"/>
        <v>0</v>
      </c>
      <c r="H193" s="1333">
        <f t="shared" si="78"/>
        <v>0</v>
      </c>
      <c r="I193" s="1332">
        <f>SUM(C193:H193)</f>
        <v>0</v>
      </c>
      <c r="J193" s="1357">
        <f t="shared" ref="J193:N195" si="79">J1087</f>
        <v>0</v>
      </c>
      <c r="K193" s="1333">
        <f t="shared" si="79"/>
        <v>0</v>
      </c>
      <c r="L193" s="1333">
        <f t="shared" si="79"/>
        <v>0</v>
      </c>
      <c r="M193" s="1333">
        <f t="shared" si="79"/>
        <v>0</v>
      </c>
      <c r="N193" s="1333">
        <f t="shared" si="79"/>
        <v>0</v>
      </c>
      <c r="O193" s="1332">
        <f>SUM(J193:N193)</f>
        <v>0</v>
      </c>
      <c r="P193" s="1331">
        <f>P1087</f>
        <v>0</v>
      </c>
      <c r="Q193" s="1330">
        <f>P193</f>
        <v>0</v>
      </c>
      <c r="R193" s="1330">
        <f>I193+O193+Q193</f>
        <v>0</v>
      </c>
      <c r="S193" s="1355">
        <f>R193/R247</f>
        <v>0</v>
      </c>
    </row>
    <row r="194" spans="1:19" x14ac:dyDescent="0.2">
      <c r="A194" s="1328"/>
      <c r="B194" s="1315">
        <v>2020</v>
      </c>
      <c r="C194" s="1329">
        <f t="shared" si="78"/>
        <v>0</v>
      </c>
      <c r="D194" s="1326">
        <f t="shared" si="78"/>
        <v>0</v>
      </c>
      <c r="E194" s="1326">
        <f t="shared" si="78"/>
        <v>0</v>
      </c>
      <c r="F194" s="1326">
        <f t="shared" si="78"/>
        <v>1774833</v>
      </c>
      <c r="G194" s="1326">
        <f t="shared" si="78"/>
        <v>0</v>
      </c>
      <c r="H194" s="1326">
        <f t="shared" si="78"/>
        <v>0</v>
      </c>
      <c r="I194" s="1312">
        <f>SUM(C194:H194)</f>
        <v>1774833</v>
      </c>
      <c r="J194" s="1356">
        <f t="shared" si="79"/>
        <v>0</v>
      </c>
      <c r="K194" s="1326">
        <f t="shared" si="79"/>
        <v>0</v>
      </c>
      <c r="L194" s="1326">
        <f t="shared" si="79"/>
        <v>0</v>
      </c>
      <c r="M194" s="1326">
        <f t="shared" si="79"/>
        <v>0</v>
      </c>
      <c r="N194" s="1326">
        <f t="shared" si="79"/>
        <v>0</v>
      </c>
      <c r="O194" s="1312">
        <f>SUM(J194:N194)</f>
        <v>0</v>
      </c>
      <c r="P194" s="1325">
        <f>P1088</f>
        <v>0</v>
      </c>
      <c r="Q194" s="1310">
        <f>P194</f>
        <v>0</v>
      </c>
      <c r="R194" s="1310">
        <f>I194+O194+Q194</f>
        <v>1774833</v>
      </c>
      <c r="S194" s="1309">
        <f>R194/R248</f>
        <v>6.6592794238704781E-4</v>
      </c>
    </row>
    <row r="195" spans="1:19" x14ac:dyDescent="0.2">
      <c r="A195" s="1328"/>
      <c r="B195" s="1315">
        <v>2021</v>
      </c>
      <c r="C195" s="1329">
        <f t="shared" si="78"/>
        <v>0</v>
      </c>
      <c r="D195" s="1326">
        <f t="shared" si="78"/>
        <v>1150000</v>
      </c>
      <c r="E195" s="1326">
        <f t="shared" si="78"/>
        <v>80000</v>
      </c>
      <c r="F195" s="1326">
        <f t="shared" si="78"/>
        <v>1080000</v>
      </c>
      <c r="G195" s="1326">
        <f t="shared" si="78"/>
        <v>0</v>
      </c>
      <c r="H195" s="1326">
        <f t="shared" si="78"/>
        <v>30000</v>
      </c>
      <c r="I195" s="1312">
        <f>SUM(C195:H195)</f>
        <v>2340000</v>
      </c>
      <c r="J195" s="1356">
        <f t="shared" si="79"/>
        <v>0</v>
      </c>
      <c r="K195" s="1326">
        <f t="shared" si="79"/>
        <v>0</v>
      </c>
      <c r="L195" s="1326">
        <f t="shared" si="79"/>
        <v>0</v>
      </c>
      <c r="M195" s="1326">
        <f t="shared" si="79"/>
        <v>0</v>
      </c>
      <c r="N195" s="1326">
        <f t="shared" si="79"/>
        <v>0</v>
      </c>
      <c r="O195" s="1312">
        <f>SUM(J195:N195)</f>
        <v>0</v>
      </c>
      <c r="P195" s="1325">
        <f>P1089</f>
        <v>0</v>
      </c>
      <c r="Q195" s="1310">
        <f>P195</f>
        <v>0</v>
      </c>
      <c r="R195" s="1310">
        <f>I195+O195+Q195</f>
        <v>2340000</v>
      </c>
      <c r="S195" s="1309">
        <f>R195/R249</f>
        <v>8.8746088527051799E-4</v>
      </c>
    </row>
    <row r="196" spans="1:19" ht="12" thickBot="1" x14ac:dyDescent="0.25">
      <c r="A196" s="1308"/>
      <c r="B196" s="1307" t="s">
        <v>28709</v>
      </c>
      <c r="C196" s="1384"/>
      <c r="D196" s="1301"/>
      <c r="E196" s="1301"/>
      <c r="F196" s="1301">
        <f>(F195-F194)/F194</f>
        <v>-0.39149204460363313</v>
      </c>
      <c r="G196" s="1301"/>
      <c r="H196" s="1301"/>
      <c r="I196" s="1300">
        <f>(I195-I194)/I194</f>
        <v>0.3184339033587949</v>
      </c>
      <c r="J196" s="1305"/>
      <c r="K196" s="1302"/>
      <c r="L196" s="1302"/>
      <c r="M196" s="1302" t="e">
        <f t="shared" ref="M196:R196" si="80">(M195-M194)/M194</f>
        <v>#DIV/0!</v>
      </c>
      <c r="N196" s="1302" t="e">
        <f t="shared" si="80"/>
        <v>#DIV/0!</v>
      </c>
      <c r="O196" s="1304" t="e">
        <f t="shared" si="80"/>
        <v>#DIV/0!</v>
      </c>
      <c r="P196" s="1303" t="e">
        <f t="shared" si="80"/>
        <v>#DIV/0!</v>
      </c>
      <c r="Q196" s="1302" t="e">
        <f t="shared" si="80"/>
        <v>#DIV/0!</v>
      </c>
      <c r="R196" s="1302">
        <f t="shared" si="80"/>
        <v>0.3184339033587949</v>
      </c>
      <c r="S196" s="1300"/>
    </row>
    <row r="197" spans="1:19" x14ac:dyDescent="0.2">
      <c r="A197" s="1336" t="s">
        <v>28739</v>
      </c>
      <c r="B197" s="1323">
        <v>2019</v>
      </c>
      <c r="C197" s="1335"/>
      <c r="D197" s="1333"/>
      <c r="E197" s="1333"/>
      <c r="F197" s="1333"/>
      <c r="G197" s="1333"/>
      <c r="H197" s="1333"/>
      <c r="I197" s="1332">
        <f>SUM(C197:H197)</f>
        <v>0</v>
      </c>
      <c r="J197" s="1334"/>
      <c r="K197" s="1333"/>
      <c r="L197" s="1333"/>
      <c r="M197" s="1333"/>
      <c r="N197" s="1333"/>
      <c r="O197" s="1332">
        <f>SUM(J197:N197)</f>
        <v>0</v>
      </c>
      <c r="P197" s="1331"/>
      <c r="Q197" s="1330">
        <f>P197</f>
        <v>0</v>
      </c>
      <c r="R197" s="1330">
        <f>I197+O197+Q197</f>
        <v>0</v>
      </c>
      <c r="S197" s="1355">
        <f>R197/R247</f>
        <v>0</v>
      </c>
    </row>
    <row r="198" spans="1:19" x14ac:dyDescent="0.2">
      <c r="A198" s="1328"/>
      <c r="B198" s="1315">
        <v>2020</v>
      </c>
      <c r="C198" s="1329"/>
      <c r="D198" s="1326"/>
      <c r="E198" s="1326"/>
      <c r="F198" s="1326"/>
      <c r="G198" s="1326"/>
      <c r="H198" s="1326"/>
      <c r="I198" s="1312">
        <f>SUM(C198:H198)</f>
        <v>0</v>
      </c>
      <c r="J198" s="1313"/>
      <c r="K198" s="1326"/>
      <c r="L198" s="1326"/>
      <c r="M198" s="1326"/>
      <c r="N198" s="1326"/>
      <c r="O198" s="1312">
        <f>SUM(J198:N198)</f>
        <v>0</v>
      </c>
      <c r="P198" s="1325"/>
      <c r="Q198" s="1310">
        <f>P198</f>
        <v>0</v>
      </c>
      <c r="R198" s="1310">
        <f>I198+O198+Q198</f>
        <v>0</v>
      </c>
      <c r="S198" s="1309">
        <f>R198/R248</f>
        <v>0</v>
      </c>
    </row>
    <row r="199" spans="1:19" x14ac:dyDescent="0.2">
      <c r="A199" s="1328"/>
      <c r="B199" s="1315">
        <v>2021</v>
      </c>
      <c r="C199" s="1329"/>
      <c r="D199" s="1326"/>
      <c r="E199" s="1326"/>
      <c r="F199" s="1326"/>
      <c r="G199" s="1326"/>
      <c r="H199" s="1326"/>
      <c r="I199" s="1312">
        <f>SUM(C199:H199)</f>
        <v>0</v>
      </c>
      <c r="J199" s="1313"/>
      <c r="K199" s="1326"/>
      <c r="L199" s="1326"/>
      <c r="M199" s="1326"/>
      <c r="N199" s="1326"/>
      <c r="O199" s="1312">
        <f>SUM(J199:N199)</f>
        <v>0</v>
      </c>
      <c r="P199" s="1325"/>
      <c r="Q199" s="1310">
        <f>P199</f>
        <v>0</v>
      </c>
      <c r="R199" s="1310">
        <f>I199+O199+Q199</f>
        <v>0</v>
      </c>
      <c r="S199" s="1309">
        <f>R199/R249</f>
        <v>0</v>
      </c>
    </row>
    <row r="200" spans="1:19" ht="12" thickBot="1" x14ac:dyDescent="0.25">
      <c r="A200" s="1308"/>
      <c r="B200" s="1307" t="s">
        <v>28709</v>
      </c>
      <c r="C200" s="1306" t="e">
        <f>(C199-C198)/C198</f>
        <v>#DIV/0!</v>
      </c>
      <c r="D200" s="1302" t="e">
        <f>(D199-D198)/D198</f>
        <v>#DIV/0!</v>
      </c>
      <c r="E200" s="1302" t="e">
        <f>(E199-E198)/E198</f>
        <v>#DIV/0!</v>
      </c>
      <c r="F200" s="1302"/>
      <c r="G200" s="1302"/>
      <c r="H200" s="1302"/>
      <c r="I200" s="1304"/>
      <c r="J200" s="1305"/>
      <c r="K200" s="1302"/>
      <c r="L200" s="1302"/>
      <c r="M200" s="1302" t="e">
        <f t="shared" ref="M200:R200" si="81">(M199-M198)/M198</f>
        <v>#DIV/0!</v>
      </c>
      <c r="N200" s="1302" t="e">
        <f t="shared" si="81"/>
        <v>#DIV/0!</v>
      </c>
      <c r="O200" s="1304" t="e">
        <f t="shared" si="81"/>
        <v>#DIV/0!</v>
      </c>
      <c r="P200" s="1303" t="e">
        <f t="shared" si="81"/>
        <v>#DIV/0!</v>
      </c>
      <c r="Q200" s="1302" t="e">
        <f t="shared" si="81"/>
        <v>#DIV/0!</v>
      </c>
      <c r="R200" s="1302" t="e">
        <f t="shared" si="81"/>
        <v>#DIV/0!</v>
      </c>
      <c r="S200" s="1300"/>
    </row>
    <row r="201" spans="1:19" x14ac:dyDescent="0.2">
      <c r="A201" s="1336" t="s">
        <v>28738</v>
      </c>
      <c r="B201" s="1323">
        <v>2019</v>
      </c>
      <c r="C201" s="1335"/>
      <c r="D201" s="1333"/>
      <c r="E201" s="1333"/>
      <c r="F201" s="1333"/>
      <c r="G201" s="1333"/>
      <c r="H201" s="1333"/>
      <c r="I201" s="1332">
        <f>SUM(C201:H201)</f>
        <v>0</v>
      </c>
      <c r="J201" s="1334"/>
      <c r="K201" s="1333"/>
      <c r="L201" s="1333"/>
      <c r="M201" s="1333"/>
      <c r="N201" s="1333"/>
      <c r="O201" s="1332">
        <f>SUM(J201:N201)</f>
        <v>0</v>
      </c>
      <c r="P201" s="1331"/>
      <c r="Q201" s="1330">
        <f>P201</f>
        <v>0</v>
      </c>
      <c r="R201" s="1330">
        <f>I201+O201+Q201</f>
        <v>0</v>
      </c>
      <c r="S201" s="1355">
        <f>R201/R247</f>
        <v>0</v>
      </c>
    </row>
    <row r="202" spans="1:19" x14ac:dyDescent="0.2">
      <c r="A202" s="1328"/>
      <c r="B202" s="1315">
        <v>2020</v>
      </c>
      <c r="C202" s="1329"/>
      <c r="D202" s="1326"/>
      <c r="E202" s="1326"/>
      <c r="F202" s="1326"/>
      <c r="G202" s="1326"/>
      <c r="H202" s="1326"/>
      <c r="I202" s="1312">
        <f>SUM(C202:H202)</f>
        <v>0</v>
      </c>
      <c r="J202" s="1313"/>
      <c r="K202" s="1326"/>
      <c r="L202" s="1326"/>
      <c r="M202" s="1326"/>
      <c r="N202" s="1326"/>
      <c r="O202" s="1312">
        <f>SUM(J202:N202)</f>
        <v>0</v>
      </c>
      <c r="P202" s="1325"/>
      <c r="Q202" s="1310">
        <f>P202</f>
        <v>0</v>
      </c>
      <c r="R202" s="1310">
        <f>I202+O202+Q202</f>
        <v>0</v>
      </c>
      <c r="S202" s="1309">
        <f>R202/R248</f>
        <v>0</v>
      </c>
    </row>
    <row r="203" spans="1:19" x14ac:dyDescent="0.2">
      <c r="A203" s="1328"/>
      <c r="B203" s="1315">
        <v>2021</v>
      </c>
      <c r="C203" s="1329"/>
      <c r="D203" s="1326"/>
      <c r="E203" s="1326"/>
      <c r="F203" s="1326"/>
      <c r="G203" s="1326"/>
      <c r="H203" s="1326"/>
      <c r="I203" s="1312">
        <f>SUM(C203:H203)</f>
        <v>0</v>
      </c>
      <c r="J203" s="1313"/>
      <c r="K203" s="1326"/>
      <c r="L203" s="1326"/>
      <c r="M203" s="1326"/>
      <c r="N203" s="1326"/>
      <c r="O203" s="1312">
        <f>SUM(J203:N203)</f>
        <v>0</v>
      </c>
      <c r="P203" s="1325"/>
      <c r="Q203" s="1310">
        <f>P203</f>
        <v>0</v>
      </c>
      <c r="R203" s="1310">
        <f>I203+O203+Q203</f>
        <v>0</v>
      </c>
      <c r="S203" s="1309">
        <f>R203/R249</f>
        <v>0</v>
      </c>
    </row>
    <row r="204" spans="1:19" ht="12" thickBot="1" x14ac:dyDescent="0.25">
      <c r="A204" s="1308"/>
      <c r="B204" s="1307" t="s">
        <v>28709</v>
      </c>
      <c r="C204" s="1306" t="e">
        <f t="shared" ref="C204:R204" si="82">(C203-C202)/C202</f>
        <v>#DIV/0!</v>
      </c>
      <c r="D204" s="1302" t="e">
        <f t="shared" si="82"/>
        <v>#DIV/0!</v>
      </c>
      <c r="E204" s="1302" t="e">
        <f t="shared" si="82"/>
        <v>#DIV/0!</v>
      </c>
      <c r="F204" s="1302" t="e">
        <f t="shared" si="82"/>
        <v>#DIV/0!</v>
      </c>
      <c r="G204" s="1302" t="e">
        <f t="shared" si="82"/>
        <v>#DIV/0!</v>
      </c>
      <c r="H204" s="1302" t="e">
        <f t="shared" si="82"/>
        <v>#DIV/0!</v>
      </c>
      <c r="I204" s="1304" t="e">
        <f t="shared" si="82"/>
        <v>#DIV/0!</v>
      </c>
      <c r="J204" s="1305" t="e">
        <f t="shared" si="82"/>
        <v>#DIV/0!</v>
      </c>
      <c r="K204" s="1302" t="e">
        <f t="shared" si="82"/>
        <v>#DIV/0!</v>
      </c>
      <c r="L204" s="1302" t="e">
        <f t="shared" si="82"/>
        <v>#DIV/0!</v>
      </c>
      <c r="M204" s="1302" t="e">
        <f t="shared" si="82"/>
        <v>#DIV/0!</v>
      </c>
      <c r="N204" s="1302" t="e">
        <f t="shared" si="82"/>
        <v>#DIV/0!</v>
      </c>
      <c r="O204" s="1304" t="e">
        <f t="shared" si="82"/>
        <v>#DIV/0!</v>
      </c>
      <c r="P204" s="1303" t="e">
        <f t="shared" si="82"/>
        <v>#DIV/0!</v>
      </c>
      <c r="Q204" s="1302" t="e">
        <f t="shared" si="82"/>
        <v>#DIV/0!</v>
      </c>
      <c r="R204" s="1302" t="e">
        <f t="shared" si="82"/>
        <v>#DIV/0!</v>
      </c>
      <c r="S204" s="1300"/>
    </row>
    <row r="205" spans="1:19" x14ac:dyDescent="0.2">
      <c r="A205" s="1336" t="s">
        <v>28737</v>
      </c>
      <c r="B205" s="1323">
        <v>2019</v>
      </c>
      <c r="C205" s="1335"/>
      <c r="D205" s="1333"/>
      <c r="E205" s="1333"/>
      <c r="F205" s="1333"/>
      <c r="G205" s="1333"/>
      <c r="H205" s="1333"/>
      <c r="I205" s="1332">
        <f>SUM(C205:H205)</f>
        <v>0</v>
      </c>
      <c r="J205" s="1334"/>
      <c r="K205" s="1333"/>
      <c r="L205" s="1333"/>
      <c r="M205" s="1333"/>
      <c r="N205" s="1333"/>
      <c r="O205" s="1332">
        <f>SUM(J205:N205)</f>
        <v>0</v>
      </c>
      <c r="P205" s="1331"/>
      <c r="Q205" s="1330">
        <f>P205</f>
        <v>0</v>
      </c>
      <c r="R205" s="1330">
        <f>I205+O205+Q205</f>
        <v>0</v>
      </c>
      <c r="S205" s="1355">
        <f>R205/R247</f>
        <v>0</v>
      </c>
    </row>
    <row r="206" spans="1:19" x14ac:dyDescent="0.2">
      <c r="A206" s="1328"/>
      <c r="B206" s="1315">
        <v>2020</v>
      </c>
      <c r="C206" s="1329"/>
      <c r="D206" s="1326"/>
      <c r="E206" s="1326"/>
      <c r="F206" s="1326"/>
      <c r="G206" s="1326"/>
      <c r="H206" s="1326"/>
      <c r="I206" s="1312">
        <f>SUM(C206:H206)</f>
        <v>0</v>
      </c>
      <c r="J206" s="1313"/>
      <c r="K206" s="1326"/>
      <c r="L206" s="1326"/>
      <c r="M206" s="1326"/>
      <c r="N206" s="1326"/>
      <c r="O206" s="1312">
        <f>SUM(J206:N206)</f>
        <v>0</v>
      </c>
      <c r="P206" s="1325"/>
      <c r="Q206" s="1310">
        <f>P206</f>
        <v>0</v>
      </c>
      <c r="R206" s="1310">
        <f>I206+O206+Q206</f>
        <v>0</v>
      </c>
      <c r="S206" s="1309">
        <f>R206/R248</f>
        <v>0</v>
      </c>
    </row>
    <row r="207" spans="1:19" x14ac:dyDescent="0.2">
      <c r="A207" s="1328"/>
      <c r="B207" s="1315">
        <v>2021</v>
      </c>
      <c r="C207" s="1329"/>
      <c r="D207" s="1326"/>
      <c r="E207" s="1326"/>
      <c r="F207" s="1326"/>
      <c r="G207" s="1326"/>
      <c r="H207" s="1326"/>
      <c r="I207" s="1312">
        <f>SUM(C207:H207)</f>
        <v>0</v>
      </c>
      <c r="J207" s="1313"/>
      <c r="K207" s="1326"/>
      <c r="L207" s="1326"/>
      <c r="M207" s="1326"/>
      <c r="N207" s="1326"/>
      <c r="O207" s="1312">
        <f>SUM(J207:N207)</f>
        <v>0</v>
      </c>
      <c r="P207" s="1325"/>
      <c r="Q207" s="1310">
        <f>P207</f>
        <v>0</v>
      </c>
      <c r="R207" s="1310">
        <f>I207+O207+Q207</f>
        <v>0</v>
      </c>
      <c r="S207" s="1309">
        <f>R207/R249</f>
        <v>0</v>
      </c>
    </row>
    <row r="208" spans="1:19" ht="12" thickBot="1" x14ac:dyDescent="0.25">
      <c r="A208" s="1308"/>
      <c r="B208" s="1307" t="s">
        <v>28709</v>
      </c>
      <c r="C208" s="1306" t="e">
        <f t="shared" ref="C208:R208" si="83">(C207-C206)/C206</f>
        <v>#DIV/0!</v>
      </c>
      <c r="D208" s="1302" t="e">
        <f t="shared" si="83"/>
        <v>#DIV/0!</v>
      </c>
      <c r="E208" s="1302" t="e">
        <f t="shared" si="83"/>
        <v>#DIV/0!</v>
      </c>
      <c r="F208" s="1302" t="e">
        <f t="shared" si="83"/>
        <v>#DIV/0!</v>
      </c>
      <c r="G208" s="1302" t="e">
        <f t="shared" si="83"/>
        <v>#DIV/0!</v>
      </c>
      <c r="H208" s="1302" t="e">
        <f t="shared" si="83"/>
        <v>#DIV/0!</v>
      </c>
      <c r="I208" s="1304" t="e">
        <f t="shared" si="83"/>
        <v>#DIV/0!</v>
      </c>
      <c r="J208" s="1305" t="e">
        <f t="shared" si="83"/>
        <v>#DIV/0!</v>
      </c>
      <c r="K208" s="1302" t="e">
        <f t="shared" si="83"/>
        <v>#DIV/0!</v>
      </c>
      <c r="L208" s="1302" t="e">
        <f t="shared" si="83"/>
        <v>#DIV/0!</v>
      </c>
      <c r="M208" s="1302" t="e">
        <f t="shared" si="83"/>
        <v>#DIV/0!</v>
      </c>
      <c r="N208" s="1302" t="e">
        <f t="shared" si="83"/>
        <v>#DIV/0!</v>
      </c>
      <c r="O208" s="1304" t="e">
        <f t="shared" si="83"/>
        <v>#DIV/0!</v>
      </c>
      <c r="P208" s="1303" t="e">
        <f t="shared" si="83"/>
        <v>#DIV/0!</v>
      </c>
      <c r="Q208" s="1302" t="e">
        <f t="shared" si="83"/>
        <v>#DIV/0!</v>
      </c>
      <c r="R208" s="1302" t="e">
        <f t="shared" si="83"/>
        <v>#DIV/0!</v>
      </c>
      <c r="S208" s="1300"/>
    </row>
    <row r="209" spans="1:19" x14ac:dyDescent="0.2">
      <c r="A209" s="1336" t="s">
        <v>28736</v>
      </c>
      <c r="B209" s="1323">
        <v>2019</v>
      </c>
      <c r="C209" s="1335"/>
      <c r="D209" s="1333"/>
      <c r="E209" s="1333"/>
      <c r="F209" s="1333"/>
      <c r="G209" s="1333"/>
      <c r="H209" s="1333"/>
      <c r="I209" s="1332">
        <f>SUM(C209:H209)</f>
        <v>0</v>
      </c>
      <c r="J209" s="1334"/>
      <c r="K209" s="1333"/>
      <c r="L209" s="1333"/>
      <c r="M209" s="1333"/>
      <c r="N209" s="1333"/>
      <c r="O209" s="1332">
        <f>SUM(J209:N209)</f>
        <v>0</v>
      </c>
      <c r="P209" s="1331"/>
      <c r="Q209" s="1330">
        <f>P209</f>
        <v>0</v>
      </c>
      <c r="R209" s="1330">
        <f>I209+O209+Q209</f>
        <v>0</v>
      </c>
      <c r="S209" s="1355">
        <f>R209/R247</f>
        <v>0</v>
      </c>
    </row>
    <row r="210" spans="1:19" x14ac:dyDescent="0.2">
      <c r="A210" s="1328"/>
      <c r="B210" s="1315">
        <v>2020</v>
      </c>
      <c r="C210" s="1329"/>
      <c r="D210" s="1326"/>
      <c r="E210" s="1326"/>
      <c r="F210" s="1326"/>
      <c r="G210" s="1326"/>
      <c r="H210" s="1326"/>
      <c r="I210" s="1312">
        <f>SUM(C210:H210)</f>
        <v>0</v>
      </c>
      <c r="J210" s="1313"/>
      <c r="K210" s="1326"/>
      <c r="L210" s="1326"/>
      <c r="M210" s="1326"/>
      <c r="N210" s="1326"/>
      <c r="O210" s="1312">
        <f>SUM(J210:N210)</f>
        <v>0</v>
      </c>
      <c r="P210" s="1325"/>
      <c r="Q210" s="1310">
        <f>P210</f>
        <v>0</v>
      </c>
      <c r="R210" s="1310">
        <f>I210+O210+Q210</f>
        <v>0</v>
      </c>
      <c r="S210" s="1309">
        <f>R210/R248</f>
        <v>0</v>
      </c>
    </row>
    <row r="211" spans="1:19" x14ac:dyDescent="0.2">
      <c r="A211" s="1328"/>
      <c r="B211" s="1315">
        <v>2021</v>
      </c>
      <c r="C211" s="1329"/>
      <c r="D211" s="1326"/>
      <c r="E211" s="1326"/>
      <c r="F211" s="1326"/>
      <c r="G211" s="1326"/>
      <c r="H211" s="1326"/>
      <c r="I211" s="1312">
        <f>SUM(C211:H211)</f>
        <v>0</v>
      </c>
      <c r="J211" s="1313"/>
      <c r="K211" s="1326"/>
      <c r="L211" s="1326"/>
      <c r="M211" s="1326"/>
      <c r="N211" s="1326"/>
      <c r="O211" s="1312">
        <f>SUM(J211:N211)</f>
        <v>0</v>
      </c>
      <c r="P211" s="1325"/>
      <c r="Q211" s="1310">
        <f>P211</f>
        <v>0</v>
      </c>
      <c r="R211" s="1310">
        <f>I211+O211+Q211</f>
        <v>0</v>
      </c>
      <c r="S211" s="1309">
        <f>R211/R249</f>
        <v>0</v>
      </c>
    </row>
    <row r="212" spans="1:19" ht="12" thickBot="1" x14ac:dyDescent="0.25">
      <c r="A212" s="1308"/>
      <c r="B212" s="1307" t="s">
        <v>28709</v>
      </c>
      <c r="C212" s="1306" t="e">
        <f t="shared" ref="C212:R212" si="84">(C211-C210)/C210</f>
        <v>#DIV/0!</v>
      </c>
      <c r="D212" s="1302" t="e">
        <f t="shared" si="84"/>
        <v>#DIV/0!</v>
      </c>
      <c r="E212" s="1302" t="e">
        <f t="shared" si="84"/>
        <v>#DIV/0!</v>
      </c>
      <c r="F212" s="1302" t="e">
        <f t="shared" si="84"/>
        <v>#DIV/0!</v>
      </c>
      <c r="G212" s="1302" t="e">
        <f t="shared" si="84"/>
        <v>#DIV/0!</v>
      </c>
      <c r="H212" s="1302" t="e">
        <f t="shared" si="84"/>
        <v>#DIV/0!</v>
      </c>
      <c r="I212" s="1304" t="e">
        <f t="shared" si="84"/>
        <v>#DIV/0!</v>
      </c>
      <c r="J212" s="1305" t="e">
        <f t="shared" si="84"/>
        <v>#DIV/0!</v>
      </c>
      <c r="K212" s="1302" t="e">
        <f t="shared" si="84"/>
        <v>#DIV/0!</v>
      </c>
      <c r="L212" s="1302" t="e">
        <f t="shared" si="84"/>
        <v>#DIV/0!</v>
      </c>
      <c r="M212" s="1302" t="e">
        <f t="shared" si="84"/>
        <v>#DIV/0!</v>
      </c>
      <c r="N212" s="1302" t="e">
        <f t="shared" si="84"/>
        <v>#DIV/0!</v>
      </c>
      <c r="O212" s="1304" t="e">
        <f t="shared" si="84"/>
        <v>#DIV/0!</v>
      </c>
      <c r="P212" s="1303" t="e">
        <f t="shared" si="84"/>
        <v>#DIV/0!</v>
      </c>
      <c r="Q212" s="1302" t="e">
        <f t="shared" si="84"/>
        <v>#DIV/0!</v>
      </c>
      <c r="R212" s="1302" t="e">
        <f t="shared" si="84"/>
        <v>#DIV/0!</v>
      </c>
      <c r="S212" s="1300"/>
    </row>
    <row r="213" spans="1:19" x14ac:dyDescent="0.2">
      <c r="A213" s="1336" t="s">
        <v>28735</v>
      </c>
      <c r="B213" s="1323">
        <v>2019</v>
      </c>
      <c r="C213" s="1335"/>
      <c r="D213" s="1333"/>
      <c r="E213" s="1333"/>
      <c r="F213" s="1333"/>
      <c r="G213" s="1333"/>
      <c r="H213" s="1333"/>
      <c r="I213" s="1332">
        <f>SUM(C213:H213)</f>
        <v>0</v>
      </c>
      <c r="J213" s="1334"/>
      <c r="K213" s="1333"/>
      <c r="L213" s="1333"/>
      <c r="M213" s="1333"/>
      <c r="N213" s="1333"/>
      <c r="O213" s="1332">
        <f>SUM(J213:N213)</f>
        <v>0</v>
      </c>
      <c r="P213" s="1331"/>
      <c r="Q213" s="1330">
        <f>P213</f>
        <v>0</v>
      </c>
      <c r="R213" s="1330">
        <f>I213+O213+Q213</f>
        <v>0</v>
      </c>
      <c r="S213" s="1355">
        <f>R213/R247</f>
        <v>0</v>
      </c>
    </row>
    <row r="214" spans="1:19" x14ac:dyDescent="0.2">
      <c r="A214" s="1328"/>
      <c r="B214" s="1315">
        <v>2020</v>
      </c>
      <c r="C214" s="1329"/>
      <c r="D214" s="1326"/>
      <c r="E214" s="1326"/>
      <c r="F214" s="1326"/>
      <c r="G214" s="1326"/>
      <c r="H214" s="1326"/>
      <c r="I214" s="1312">
        <f>SUM(C214:H214)</f>
        <v>0</v>
      </c>
      <c r="J214" s="1313"/>
      <c r="K214" s="1326"/>
      <c r="L214" s="1326"/>
      <c r="M214" s="1326"/>
      <c r="N214" s="1326"/>
      <c r="O214" s="1312">
        <f>SUM(J214:N214)</f>
        <v>0</v>
      </c>
      <c r="P214" s="1325"/>
      <c r="Q214" s="1310">
        <f>P214</f>
        <v>0</v>
      </c>
      <c r="R214" s="1310">
        <f>I214+O214+Q214</f>
        <v>0</v>
      </c>
      <c r="S214" s="1309">
        <f>R214/R248</f>
        <v>0</v>
      </c>
    </row>
    <row r="215" spans="1:19" x14ac:dyDescent="0.2">
      <c r="A215" s="1328"/>
      <c r="B215" s="1315">
        <v>2021</v>
      </c>
      <c r="C215" s="1329"/>
      <c r="D215" s="1326"/>
      <c r="E215" s="1326"/>
      <c r="F215" s="1326"/>
      <c r="G215" s="1326"/>
      <c r="H215" s="1326"/>
      <c r="I215" s="1312">
        <f>SUM(C215:H215)</f>
        <v>0</v>
      </c>
      <c r="J215" s="1313"/>
      <c r="K215" s="1326"/>
      <c r="L215" s="1326"/>
      <c r="M215" s="1326"/>
      <c r="N215" s="1326"/>
      <c r="O215" s="1312">
        <f>SUM(J215:N215)</f>
        <v>0</v>
      </c>
      <c r="P215" s="1325"/>
      <c r="Q215" s="1310">
        <f>P215</f>
        <v>0</v>
      </c>
      <c r="R215" s="1310">
        <f>I215+O215+Q215</f>
        <v>0</v>
      </c>
      <c r="S215" s="1309">
        <f>R215/R249</f>
        <v>0</v>
      </c>
    </row>
    <row r="216" spans="1:19" ht="12" thickBot="1" x14ac:dyDescent="0.25">
      <c r="A216" s="1308"/>
      <c r="B216" s="1307" t="s">
        <v>28709</v>
      </c>
      <c r="C216" s="1306" t="e">
        <f t="shared" ref="C216:R216" si="85">(C215-C214)/C214</f>
        <v>#DIV/0!</v>
      </c>
      <c r="D216" s="1302" t="e">
        <f t="shared" si="85"/>
        <v>#DIV/0!</v>
      </c>
      <c r="E216" s="1302" t="e">
        <f t="shared" si="85"/>
        <v>#DIV/0!</v>
      </c>
      <c r="F216" s="1302" t="e">
        <f t="shared" si="85"/>
        <v>#DIV/0!</v>
      </c>
      <c r="G216" s="1302" t="e">
        <f t="shared" si="85"/>
        <v>#DIV/0!</v>
      </c>
      <c r="H216" s="1302" t="e">
        <f t="shared" si="85"/>
        <v>#DIV/0!</v>
      </c>
      <c r="I216" s="1304" t="e">
        <f t="shared" si="85"/>
        <v>#DIV/0!</v>
      </c>
      <c r="J216" s="1305" t="e">
        <f t="shared" si="85"/>
        <v>#DIV/0!</v>
      </c>
      <c r="K216" s="1302" t="e">
        <f t="shared" si="85"/>
        <v>#DIV/0!</v>
      </c>
      <c r="L216" s="1302" t="e">
        <f t="shared" si="85"/>
        <v>#DIV/0!</v>
      </c>
      <c r="M216" s="1302" t="e">
        <f t="shared" si="85"/>
        <v>#DIV/0!</v>
      </c>
      <c r="N216" s="1302" t="e">
        <f t="shared" si="85"/>
        <v>#DIV/0!</v>
      </c>
      <c r="O216" s="1304" t="e">
        <f t="shared" si="85"/>
        <v>#DIV/0!</v>
      </c>
      <c r="P216" s="1303" t="e">
        <f t="shared" si="85"/>
        <v>#DIV/0!</v>
      </c>
      <c r="Q216" s="1302" t="e">
        <f t="shared" si="85"/>
        <v>#DIV/0!</v>
      </c>
      <c r="R216" s="1302" t="e">
        <f t="shared" si="85"/>
        <v>#DIV/0!</v>
      </c>
      <c r="S216" s="1300"/>
    </row>
    <row r="217" spans="1:19" x14ac:dyDescent="0.2">
      <c r="A217" s="1336" t="s">
        <v>28734</v>
      </c>
      <c r="B217" s="1323">
        <v>2019</v>
      </c>
      <c r="C217" s="1335"/>
      <c r="D217" s="1333"/>
      <c r="E217" s="1333"/>
      <c r="F217" s="1333"/>
      <c r="G217" s="1333"/>
      <c r="H217" s="1333"/>
      <c r="I217" s="1332">
        <f>SUM(C217:H217)</f>
        <v>0</v>
      </c>
      <c r="J217" s="1334"/>
      <c r="K217" s="1333"/>
      <c r="L217" s="1333"/>
      <c r="M217" s="1333"/>
      <c r="N217" s="1333"/>
      <c r="O217" s="1332">
        <f>SUM(J217:N217)</f>
        <v>0</v>
      </c>
      <c r="P217" s="1331"/>
      <c r="Q217" s="1330">
        <f>P217</f>
        <v>0</v>
      </c>
      <c r="R217" s="1330">
        <f>I217+O217+Q217</f>
        <v>0</v>
      </c>
      <c r="S217" s="1355">
        <f>R217/R247</f>
        <v>0</v>
      </c>
    </row>
    <row r="218" spans="1:19" x14ac:dyDescent="0.2">
      <c r="A218" s="1328"/>
      <c r="B218" s="1315">
        <v>2020</v>
      </c>
      <c r="C218" s="1329"/>
      <c r="D218" s="1326"/>
      <c r="E218" s="1326"/>
      <c r="F218" s="1326"/>
      <c r="G218" s="1326"/>
      <c r="H218" s="1326"/>
      <c r="I218" s="1312">
        <f>SUM(C218:H218)</f>
        <v>0</v>
      </c>
      <c r="J218" s="1313"/>
      <c r="K218" s="1326"/>
      <c r="L218" s="1326"/>
      <c r="M218" s="1326"/>
      <c r="N218" s="1326"/>
      <c r="O218" s="1312">
        <f>SUM(J218:N218)</f>
        <v>0</v>
      </c>
      <c r="P218" s="1325"/>
      <c r="Q218" s="1310">
        <f>P218</f>
        <v>0</v>
      </c>
      <c r="R218" s="1310">
        <f>I218+O218+Q218</f>
        <v>0</v>
      </c>
      <c r="S218" s="1309">
        <f>R218/R248</f>
        <v>0</v>
      </c>
    </row>
    <row r="219" spans="1:19" x14ac:dyDescent="0.2">
      <c r="A219" s="1328"/>
      <c r="B219" s="1315">
        <v>2021</v>
      </c>
      <c r="C219" s="1329"/>
      <c r="D219" s="1326"/>
      <c r="E219" s="1326"/>
      <c r="F219" s="1326"/>
      <c r="G219" s="1326"/>
      <c r="H219" s="1326"/>
      <c r="I219" s="1312">
        <f>SUM(C219:H219)</f>
        <v>0</v>
      </c>
      <c r="J219" s="1313"/>
      <c r="K219" s="1326"/>
      <c r="L219" s="1326"/>
      <c r="M219" s="1326"/>
      <c r="N219" s="1326"/>
      <c r="O219" s="1312">
        <f>SUM(J219:N219)</f>
        <v>0</v>
      </c>
      <c r="P219" s="1325"/>
      <c r="Q219" s="1310">
        <f>P219</f>
        <v>0</v>
      </c>
      <c r="R219" s="1310">
        <f>I219+O219+Q219</f>
        <v>0</v>
      </c>
      <c r="S219" s="1309">
        <f>R219/R249</f>
        <v>0</v>
      </c>
    </row>
    <row r="220" spans="1:19" ht="12" thickBot="1" x14ac:dyDescent="0.25">
      <c r="A220" s="1308"/>
      <c r="B220" s="1307" t="s">
        <v>28709</v>
      </c>
      <c r="C220" s="1306" t="e">
        <f t="shared" ref="C220:R220" si="86">(C219-C218)/C218</f>
        <v>#DIV/0!</v>
      </c>
      <c r="D220" s="1302" t="e">
        <f t="shared" si="86"/>
        <v>#DIV/0!</v>
      </c>
      <c r="E220" s="1302" t="e">
        <f t="shared" si="86"/>
        <v>#DIV/0!</v>
      </c>
      <c r="F220" s="1302" t="e">
        <f t="shared" si="86"/>
        <v>#DIV/0!</v>
      </c>
      <c r="G220" s="1302" t="e">
        <f t="shared" si="86"/>
        <v>#DIV/0!</v>
      </c>
      <c r="H220" s="1302" t="e">
        <f t="shared" si="86"/>
        <v>#DIV/0!</v>
      </c>
      <c r="I220" s="1304" t="e">
        <f t="shared" si="86"/>
        <v>#DIV/0!</v>
      </c>
      <c r="J220" s="1305" t="e">
        <f t="shared" si="86"/>
        <v>#DIV/0!</v>
      </c>
      <c r="K220" s="1302" t="e">
        <f t="shared" si="86"/>
        <v>#DIV/0!</v>
      </c>
      <c r="L220" s="1302" t="e">
        <f t="shared" si="86"/>
        <v>#DIV/0!</v>
      </c>
      <c r="M220" s="1302" t="e">
        <f t="shared" si="86"/>
        <v>#DIV/0!</v>
      </c>
      <c r="N220" s="1302" t="e">
        <f t="shared" si="86"/>
        <v>#DIV/0!</v>
      </c>
      <c r="O220" s="1304" t="e">
        <f t="shared" si="86"/>
        <v>#DIV/0!</v>
      </c>
      <c r="P220" s="1303" t="e">
        <f t="shared" si="86"/>
        <v>#DIV/0!</v>
      </c>
      <c r="Q220" s="1302" t="e">
        <f t="shared" si="86"/>
        <v>#DIV/0!</v>
      </c>
      <c r="R220" s="1302" t="e">
        <f t="shared" si="86"/>
        <v>#DIV/0!</v>
      </c>
      <c r="S220" s="1300"/>
    </row>
    <row r="221" spans="1:19" x14ac:dyDescent="0.2">
      <c r="A221" s="1336" t="s">
        <v>28733</v>
      </c>
      <c r="B221" s="1323">
        <v>2019</v>
      </c>
      <c r="C221" s="1335"/>
      <c r="D221" s="1333"/>
      <c r="E221" s="1333"/>
      <c r="F221" s="1333"/>
      <c r="G221" s="1333"/>
      <c r="H221" s="1333"/>
      <c r="I221" s="1332">
        <f>SUM(C221:H221)</f>
        <v>0</v>
      </c>
      <c r="J221" s="1334"/>
      <c r="K221" s="1333"/>
      <c r="L221" s="1333"/>
      <c r="M221" s="1333"/>
      <c r="N221" s="1333"/>
      <c r="O221" s="1332">
        <f>SUM(J221:N221)</f>
        <v>0</v>
      </c>
      <c r="P221" s="1331"/>
      <c r="Q221" s="1330">
        <f>P221</f>
        <v>0</v>
      </c>
      <c r="R221" s="1330">
        <f>I221+O221+Q221</f>
        <v>0</v>
      </c>
      <c r="S221" s="1355">
        <f>R221/R247</f>
        <v>0</v>
      </c>
    </row>
    <row r="222" spans="1:19" x14ac:dyDescent="0.2">
      <c r="A222" s="1328"/>
      <c r="B222" s="1315">
        <v>2020</v>
      </c>
      <c r="C222" s="1329"/>
      <c r="D222" s="1326"/>
      <c r="E222" s="1326"/>
      <c r="F222" s="1326"/>
      <c r="G222" s="1326"/>
      <c r="H222" s="1326"/>
      <c r="I222" s="1312">
        <f>SUM(C222:H222)</f>
        <v>0</v>
      </c>
      <c r="J222" s="1313"/>
      <c r="K222" s="1326"/>
      <c r="L222" s="1326"/>
      <c r="M222" s="1326"/>
      <c r="N222" s="1326"/>
      <c r="O222" s="1312">
        <f>SUM(J222:N222)</f>
        <v>0</v>
      </c>
      <c r="P222" s="1325"/>
      <c r="Q222" s="1310">
        <f>P222</f>
        <v>0</v>
      </c>
      <c r="R222" s="1310">
        <f>I222+O222+Q222</f>
        <v>0</v>
      </c>
      <c r="S222" s="1309">
        <f>R222/R248</f>
        <v>0</v>
      </c>
    </row>
    <row r="223" spans="1:19" x14ac:dyDescent="0.2">
      <c r="A223" s="1328"/>
      <c r="B223" s="1315">
        <v>2021</v>
      </c>
      <c r="C223" s="1329"/>
      <c r="D223" s="1326"/>
      <c r="E223" s="1326"/>
      <c r="F223" s="1326"/>
      <c r="G223" s="1326"/>
      <c r="H223" s="1326"/>
      <c r="I223" s="1312">
        <f>SUM(C223:H223)</f>
        <v>0</v>
      </c>
      <c r="J223" s="1313"/>
      <c r="K223" s="1326"/>
      <c r="L223" s="1326"/>
      <c r="M223" s="1326"/>
      <c r="N223" s="1326"/>
      <c r="O223" s="1312">
        <f>SUM(J223:N223)</f>
        <v>0</v>
      </c>
      <c r="P223" s="1325"/>
      <c r="Q223" s="1310">
        <f>P223</f>
        <v>0</v>
      </c>
      <c r="R223" s="1310">
        <f>I223+O223+Q223</f>
        <v>0</v>
      </c>
      <c r="S223" s="1309">
        <f>R223/R249</f>
        <v>0</v>
      </c>
    </row>
    <row r="224" spans="1:19" ht="12" thickBot="1" x14ac:dyDescent="0.25">
      <c r="A224" s="1308"/>
      <c r="B224" s="1307" t="s">
        <v>28709</v>
      </c>
      <c r="C224" s="1306" t="e">
        <f t="shared" ref="C224:R224" si="87">(C223-C222)/C222</f>
        <v>#DIV/0!</v>
      </c>
      <c r="D224" s="1302" t="e">
        <f t="shared" si="87"/>
        <v>#DIV/0!</v>
      </c>
      <c r="E224" s="1302" t="e">
        <f t="shared" si="87"/>
        <v>#DIV/0!</v>
      </c>
      <c r="F224" s="1302" t="e">
        <f t="shared" si="87"/>
        <v>#DIV/0!</v>
      </c>
      <c r="G224" s="1302" t="e">
        <f t="shared" si="87"/>
        <v>#DIV/0!</v>
      </c>
      <c r="H224" s="1302" t="e">
        <f t="shared" si="87"/>
        <v>#DIV/0!</v>
      </c>
      <c r="I224" s="1304" t="e">
        <f t="shared" si="87"/>
        <v>#DIV/0!</v>
      </c>
      <c r="J224" s="1305" t="e">
        <f t="shared" si="87"/>
        <v>#DIV/0!</v>
      </c>
      <c r="K224" s="1302" t="e">
        <f t="shared" si="87"/>
        <v>#DIV/0!</v>
      </c>
      <c r="L224" s="1302" t="e">
        <f t="shared" si="87"/>
        <v>#DIV/0!</v>
      </c>
      <c r="M224" s="1302" t="e">
        <f t="shared" si="87"/>
        <v>#DIV/0!</v>
      </c>
      <c r="N224" s="1302" t="e">
        <f t="shared" si="87"/>
        <v>#DIV/0!</v>
      </c>
      <c r="O224" s="1304" t="e">
        <f t="shared" si="87"/>
        <v>#DIV/0!</v>
      </c>
      <c r="P224" s="1303" t="e">
        <f t="shared" si="87"/>
        <v>#DIV/0!</v>
      </c>
      <c r="Q224" s="1302" t="e">
        <f t="shared" si="87"/>
        <v>#DIV/0!</v>
      </c>
      <c r="R224" s="1302" t="e">
        <f t="shared" si="87"/>
        <v>#DIV/0!</v>
      </c>
      <c r="S224" s="1304"/>
    </row>
    <row r="225" spans="1:19" x14ac:dyDescent="0.2">
      <c r="A225" s="1336" t="s">
        <v>28732</v>
      </c>
      <c r="B225" s="1323">
        <v>2019</v>
      </c>
      <c r="C225" s="1335"/>
      <c r="D225" s="1333"/>
      <c r="E225" s="1333"/>
      <c r="F225" s="1333"/>
      <c r="G225" s="1333"/>
      <c r="H225" s="1333"/>
      <c r="I225" s="1332">
        <f>SUM(C225:H225)</f>
        <v>0</v>
      </c>
      <c r="J225" s="1334"/>
      <c r="K225" s="1333"/>
      <c r="L225" s="1333"/>
      <c r="M225" s="1333"/>
      <c r="N225" s="1333"/>
      <c r="O225" s="1332">
        <f>SUM(J225:N225)</f>
        <v>0</v>
      </c>
      <c r="P225" s="1331"/>
      <c r="Q225" s="1330">
        <f>P225</f>
        <v>0</v>
      </c>
      <c r="R225" s="1330">
        <f>I225+O225+Q225</f>
        <v>0</v>
      </c>
      <c r="S225" s="1355">
        <f>R225/R247</f>
        <v>0</v>
      </c>
    </row>
    <row r="226" spans="1:19" x14ac:dyDescent="0.2">
      <c r="A226" s="1328"/>
      <c r="B226" s="1315">
        <v>2020</v>
      </c>
      <c r="C226" s="1329"/>
      <c r="D226" s="1326"/>
      <c r="E226" s="1326"/>
      <c r="F226" s="1326"/>
      <c r="G226" s="1326"/>
      <c r="H226" s="1326"/>
      <c r="I226" s="1312">
        <f>SUM(C226:H226)</f>
        <v>0</v>
      </c>
      <c r="J226" s="1313"/>
      <c r="K226" s="1326"/>
      <c r="L226" s="1326"/>
      <c r="M226" s="1326"/>
      <c r="N226" s="1326"/>
      <c r="O226" s="1312">
        <f>SUM(J226:N226)</f>
        <v>0</v>
      </c>
      <c r="P226" s="1325"/>
      <c r="Q226" s="1310">
        <f>P226</f>
        <v>0</v>
      </c>
      <c r="R226" s="1310">
        <f>I226+O226+Q226</f>
        <v>0</v>
      </c>
      <c r="S226" s="1309">
        <f>R226/R248</f>
        <v>0</v>
      </c>
    </row>
    <row r="227" spans="1:19" x14ac:dyDescent="0.2">
      <c r="A227" s="1328"/>
      <c r="B227" s="1315">
        <v>2021</v>
      </c>
      <c r="C227" s="1329"/>
      <c r="D227" s="1326"/>
      <c r="E227" s="1326"/>
      <c r="F227" s="1326"/>
      <c r="G227" s="1326"/>
      <c r="H227" s="1326"/>
      <c r="I227" s="1312">
        <f>SUM(C227:H227)</f>
        <v>0</v>
      </c>
      <c r="J227" s="1313"/>
      <c r="K227" s="1326"/>
      <c r="L227" s="1326"/>
      <c r="M227" s="1326"/>
      <c r="N227" s="1326"/>
      <c r="O227" s="1312">
        <f>SUM(J227:N227)</f>
        <v>0</v>
      </c>
      <c r="P227" s="1325"/>
      <c r="Q227" s="1310">
        <f>P227</f>
        <v>0</v>
      </c>
      <c r="R227" s="1310">
        <f>I227+O227+Q227</f>
        <v>0</v>
      </c>
      <c r="S227" s="1309">
        <f>R227/R249</f>
        <v>0</v>
      </c>
    </row>
    <row r="228" spans="1:19" ht="12" thickBot="1" x14ac:dyDescent="0.25">
      <c r="A228" s="1308"/>
      <c r="B228" s="1307" t="s">
        <v>28709</v>
      </c>
      <c r="C228" s="1306" t="e">
        <f t="shared" ref="C228:R228" si="88">(C227-C226)/C226</f>
        <v>#DIV/0!</v>
      </c>
      <c r="D228" s="1302" t="e">
        <f t="shared" si="88"/>
        <v>#DIV/0!</v>
      </c>
      <c r="E228" s="1302" t="e">
        <f t="shared" si="88"/>
        <v>#DIV/0!</v>
      </c>
      <c r="F228" s="1302" t="e">
        <f t="shared" si="88"/>
        <v>#DIV/0!</v>
      </c>
      <c r="G228" s="1302" t="e">
        <f t="shared" si="88"/>
        <v>#DIV/0!</v>
      </c>
      <c r="H228" s="1302" t="e">
        <f t="shared" si="88"/>
        <v>#DIV/0!</v>
      </c>
      <c r="I228" s="1304" t="e">
        <f t="shared" si="88"/>
        <v>#DIV/0!</v>
      </c>
      <c r="J228" s="1305" t="e">
        <f t="shared" si="88"/>
        <v>#DIV/0!</v>
      </c>
      <c r="K228" s="1302" t="e">
        <f t="shared" si="88"/>
        <v>#DIV/0!</v>
      </c>
      <c r="L228" s="1302" t="e">
        <f t="shared" si="88"/>
        <v>#DIV/0!</v>
      </c>
      <c r="M228" s="1302" t="e">
        <f t="shared" si="88"/>
        <v>#DIV/0!</v>
      </c>
      <c r="N228" s="1302" t="e">
        <f t="shared" si="88"/>
        <v>#DIV/0!</v>
      </c>
      <c r="O228" s="1304" t="e">
        <f t="shared" si="88"/>
        <v>#DIV/0!</v>
      </c>
      <c r="P228" s="1303" t="e">
        <f t="shared" si="88"/>
        <v>#DIV/0!</v>
      </c>
      <c r="Q228" s="1302" t="e">
        <f t="shared" si="88"/>
        <v>#DIV/0!</v>
      </c>
      <c r="R228" s="1302" t="e">
        <f t="shared" si="88"/>
        <v>#DIV/0!</v>
      </c>
      <c r="S228" s="1300"/>
    </row>
    <row r="229" spans="1:19" x14ac:dyDescent="0.2">
      <c r="A229" s="1336" t="s">
        <v>28731</v>
      </c>
      <c r="B229" s="1323">
        <v>2019</v>
      </c>
      <c r="C229" s="1335"/>
      <c r="D229" s="1333"/>
      <c r="E229" s="1333"/>
      <c r="F229" s="1333"/>
      <c r="G229" s="1333"/>
      <c r="H229" s="1333"/>
      <c r="I229" s="1332">
        <f>SUM(C229:H229)</f>
        <v>0</v>
      </c>
      <c r="J229" s="1334"/>
      <c r="K229" s="1333"/>
      <c r="L229" s="1333"/>
      <c r="M229" s="1333"/>
      <c r="N229" s="1333"/>
      <c r="O229" s="1332">
        <f>SUM(J229:N229)</f>
        <v>0</v>
      </c>
      <c r="P229" s="1331"/>
      <c r="Q229" s="1330">
        <f>P229</f>
        <v>0</v>
      </c>
      <c r="R229" s="1330">
        <f>I229+O229+Q229</f>
        <v>0</v>
      </c>
      <c r="S229" s="1355">
        <f>R229/R247</f>
        <v>0</v>
      </c>
    </row>
    <row r="230" spans="1:19" x14ac:dyDescent="0.2">
      <c r="A230" s="1328"/>
      <c r="B230" s="1315">
        <v>2020</v>
      </c>
      <c r="C230" s="1329"/>
      <c r="D230" s="1326"/>
      <c r="E230" s="1326"/>
      <c r="F230" s="1326"/>
      <c r="G230" s="1326"/>
      <c r="H230" s="1326"/>
      <c r="I230" s="1312">
        <f>SUM(C230:H230)</f>
        <v>0</v>
      </c>
      <c r="J230" s="1313"/>
      <c r="K230" s="1326"/>
      <c r="L230" s="1326"/>
      <c r="M230" s="1326"/>
      <c r="N230" s="1326"/>
      <c r="O230" s="1312">
        <f>SUM(J230:N230)</f>
        <v>0</v>
      </c>
      <c r="P230" s="1325"/>
      <c r="Q230" s="1310">
        <f>P230</f>
        <v>0</v>
      </c>
      <c r="R230" s="1310">
        <f>I230+O230+Q230</f>
        <v>0</v>
      </c>
      <c r="S230" s="1309">
        <f>R230/R248</f>
        <v>0</v>
      </c>
    </row>
    <row r="231" spans="1:19" x14ac:dyDescent="0.2">
      <c r="A231" s="1328"/>
      <c r="B231" s="1315">
        <v>2021</v>
      </c>
      <c r="C231" s="1329"/>
      <c r="D231" s="1326"/>
      <c r="E231" s="1326"/>
      <c r="F231" s="1326"/>
      <c r="G231" s="1326"/>
      <c r="H231" s="1326"/>
      <c r="I231" s="1312">
        <f>SUM(C231:H231)</f>
        <v>0</v>
      </c>
      <c r="J231" s="1313"/>
      <c r="K231" s="1326"/>
      <c r="L231" s="1326"/>
      <c r="M231" s="1326"/>
      <c r="N231" s="1326"/>
      <c r="O231" s="1312">
        <f>SUM(J231:N231)</f>
        <v>0</v>
      </c>
      <c r="P231" s="1325"/>
      <c r="Q231" s="1310">
        <f>P231</f>
        <v>0</v>
      </c>
      <c r="R231" s="1310">
        <f>I231+O231+Q231</f>
        <v>0</v>
      </c>
      <c r="S231" s="1309">
        <f>R231/R249</f>
        <v>0</v>
      </c>
    </row>
    <row r="232" spans="1:19" ht="12" thickBot="1" x14ac:dyDescent="0.25">
      <c r="A232" s="1308"/>
      <c r="B232" s="1307" t="s">
        <v>28709</v>
      </c>
      <c r="C232" s="1306" t="e">
        <f t="shared" ref="C232:R232" si="89">(C231-C230)/C230</f>
        <v>#DIV/0!</v>
      </c>
      <c r="D232" s="1302" t="e">
        <f t="shared" si="89"/>
        <v>#DIV/0!</v>
      </c>
      <c r="E232" s="1302" t="e">
        <f t="shared" si="89"/>
        <v>#DIV/0!</v>
      </c>
      <c r="F232" s="1302" t="e">
        <f t="shared" si="89"/>
        <v>#DIV/0!</v>
      </c>
      <c r="G232" s="1302" t="e">
        <f t="shared" si="89"/>
        <v>#DIV/0!</v>
      </c>
      <c r="H232" s="1302" t="e">
        <f t="shared" si="89"/>
        <v>#DIV/0!</v>
      </c>
      <c r="I232" s="1304" t="e">
        <f t="shared" si="89"/>
        <v>#DIV/0!</v>
      </c>
      <c r="J232" s="1305" t="e">
        <f t="shared" si="89"/>
        <v>#DIV/0!</v>
      </c>
      <c r="K232" s="1302" t="e">
        <f t="shared" si="89"/>
        <v>#DIV/0!</v>
      </c>
      <c r="L232" s="1302" t="e">
        <f t="shared" si="89"/>
        <v>#DIV/0!</v>
      </c>
      <c r="M232" s="1302" t="e">
        <f t="shared" si="89"/>
        <v>#DIV/0!</v>
      </c>
      <c r="N232" s="1302" t="e">
        <f t="shared" si="89"/>
        <v>#DIV/0!</v>
      </c>
      <c r="O232" s="1304" t="e">
        <f t="shared" si="89"/>
        <v>#DIV/0!</v>
      </c>
      <c r="P232" s="1303" t="e">
        <f t="shared" si="89"/>
        <v>#DIV/0!</v>
      </c>
      <c r="Q232" s="1302" t="e">
        <f t="shared" si="89"/>
        <v>#DIV/0!</v>
      </c>
      <c r="R232" s="1302" t="e">
        <f t="shared" si="89"/>
        <v>#DIV/0!</v>
      </c>
      <c r="S232" s="1300"/>
    </row>
    <row r="233" spans="1:19" x14ac:dyDescent="0.2">
      <c r="A233" s="1336" t="s">
        <v>28730</v>
      </c>
      <c r="B233" s="1323">
        <v>2019</v>
      </c>
      <c r="C233" s="1335"/>
      <c r="D233" s="1333"/>
      <c r="E233" s="1333"/>
      <c r="F233" s="1333"/>
      <c r="G233" s="1333"/>
      <c r="H233" s="1333"/>
      <c r="I233" s="1332">
        <f>SUM(C233:H233)</f>
        <v>0</v>
      </c>
      <c r="J233" s="1334"/>
      <c r="K233" s="1333"/>
      <c r="L233" s="1333"/>
      <c r="M233" s="1333"/>
      <c r="N233" s="1333"/>
      <c r="O233" s="1332">
        <f>SUM(J233:N233)</f>
        <v>0</v>
      </c>
      <c r="P233" s="1331"/>
      <c r="Q233" s="1330">
        <f>P233</f>
        <v>0</v>
      </c>
      <c r="R233" s="1330">
        <f>I233+O233+Q233</f>
        <v>0</v>
      </c>
      <c r="S233" s="1355">
        <f>R233/R247</f>
        <v>0</v>
      </c>
    </row>
    <row r="234" spans="1:19" x14ac:dyDescent="0.2">
      <c r="A234" s="1328"/>
      <c r="B234" s="1315">
        <v>2020</v>
      </c>
      <c r="C234" s="1329"/>
      <c r="D234" s="1326"/>
      <c r="E234" s="1326"/>
      <c r="F234" s="1326"/>
      <c r="G234" s="1326"/>
      <c r="H234" s="1326"/>
      <c r="I234" s="1312">
        <f>SUM(C234:H234)</f>
        <v>0</v>
      </c>
      <c r="J234" s="1313"/>
      <c r="K234" s="1326"/>
      <c r="L234" s="1326"/>
      <c r="M234" s="1326"/>
      <c r="N234" s="1326"/>
      <c r="O234" s="1312">
        <f>SUM(J234:N234)</f>
        <v>0</v>
      </c>
      <c r="P234" s="1325"/>
      <c r="Q234" s="1310">
        <f>P234</f>
        <v>0</v>
      </c>
      <c r="R234" s="1310">
        <f>I234+O234+Q234</f>
        <v>0</v>
      </c>
      <c r="S234" s="1309">
        <f>R234/R248</f>
        <v>0</v>
      </c>
    </row>
    <row r="235" spans="1:19" x14ac:dyDescent="0.2">
      <c r="A235" s="1328"/>
      <c r="B235" s="1315">
        <v>2021</v>
      </c>
      <c r="C235" s="1329"/>
      <c r="D235" s="1326"/>
      <c r="E235" s="1326"/>
      <c r="F235" s="1326"/>
      <c r="G235" s="1326"/>
      <c r="H235" s="1326"/>
      <c r="I235" s="1312">
        <f>SUM(C235:H235)</f>
        <v>0</v>
      </c>
      <c r="J235" s="1313"/>
      <c r="K235" s="1326"/>
      <c r="L235" s="1326"/>
      <c r="M235" s="1326"/>
      <c r="N235" s="1326"/>
      <c r="O235" s="1312">
        <f>SUM(J235:N235)</f>
        <v>0</v>
      </c>
      <c r="P235" s="1325"/>
      <c r="Q235" s="1310">
        <f>P235</f>
        <v>0</v>
      </c>
      <c r="R235" s="1310">
        <f>I235+O235+Q235</f>
        <v>0</v>
      </c>
      <c r="S235" s="1309">
        <f>R235/R249</f>
        <v>0</v>
      </c>
    </row>
    <row r="236" spans="1:19" ht="12" thickBot="1" x14ac:dyDescent="0.25">
      <c r="A236" s="1308"/>
      <c r="B236" s="1307" t="s">
        <v>28709</v>
      </c>
      <c r="C236" s="1387" t="e">
        <f t="shared" ref="C236:R236" si="90">(C235-C234)/C234</f>
        <v>#DIV/0!</v>
      </c>
      <c r="D236" s="1379" t="e">
        <f t="shared" si="90"/>
        <v>#DIV/0!</v>
      </c>
      <c r="E236" s="1379" t="e">
        <f t="shared" si="90"/>
        <v>#DIV/0!</v>
      </c>
      <c r="F236" s="1379" t="e">
        <f t="shared" si="90"/>
        <v>#DIV/0!</v>
      </c>
      <c r="G236" s="1379" t="e">
        <f t="shared" si="90"/>
        <v>#DIV/0!</v>
      </c>
      <c r="H236" s="1379" t="e">
        <f t="shared" si="90"/>
        <v>#DIV/0!</v>
      </c>
      <c r="I236" s="1386" t="e">
        <f t="shared" si="90"/>
        <v>#DIV/0!</v>
      </c>
      <c r="J236" s="1381" t="e">
        <f t="shared" si="90"/>
        <v>#DIV/0!</v>
      </c>
      <c r="K236" s="1379" t="e">
        <f t="shared" si="90"/>
        <v>#DIV/0!</v>
      </c>
      <c r="L236" s="1379" t="e">
        <f t="shared" si="90"/>
        <v>#DIV/0!</v>
      </c>
      <c r="M236" s="1379" t="e">
        <f t="shared" si="90"/>
        <v>#DIV/0!</v>
      </c>
      <c r="N236" s="1379" t="e">
        <f t="shared" si="90"/>
        <v>#DIV/0!</v>
      </c>
      <c r="O236" s="1386" t="e">
        <f t="shared" si="90"/>
        <v>#DIV/0!</v>
      </c>
      <c r="P236" s="1380" t="e">
        <f t="shared" si="90"/>
        <v>#DIV/0!</v>
      </c>
      <c r="Q236" s="1379" t="e">
        <f t="shared" si="90"/>
        <v>#DIV/0!</v>
      </c>
      <c r="R236" s="1379" t="e">
        <f t="shared" si="90"/>
        <v>#DIV/0!</v>
      </c>
      <c r="S236" s="1300"/>
    </row>
    <row r="237" spans="1:19" x14ac:dyDescent="0.2">
      <c r="A237" s="1623" t="s">
        <v>28722</v>
      </c>
      <c r="B237" s="1625" t="s">
        <v>28721</v>
      </c>
      <c r="C237" s="1627" t="s">
        <v>28570</v>
      </c>
      <c r="D237" s="1628"/>
      <c r="E237" s="1628"/>
      <c r="F237" s="1628"/>
      <c r="G237" s="1628"/>
      <c r="H237" s="1628"/>
      <c r="I237" s="1629"/>
      <c r="J237" s="1630" t="s">
        <v>28563</v>
      </c>
      <c r="K237" s="1631"/>
      <c r="L237" s="1631"/>
      <c r="M237" s="1631"/>
      <c r="N237" s="1631"/>
      <c r="O237" s="1632"/>
      <c r="P237" s="1633" t="s">
        <v>28557</v>
      </c>
      <c r="Q237" s="1634"/>
      <c r="R237" s="1634" t="s">
        <v>4</v>
      </c>
      <c r="S237" s="1635"/>
    </row>
    <row r="238" spans="1:19" ht="132.75" customHeight="1" thickBot="1" x14ac:dyDescent="0.25">
      <c r="A238" s="1624"/>
      <c r="B238" s="1626"/>
      <c r="C238" s="1343" t="s">
        <v>28717</v>
      </c>
      <c r="D238" s="1339" t="s">
        <v>28720</v>
      </c>
      <c r="E238" s="1339" t="s">
        <v>28719</v>
      </c>
      <c r="F238" s="1339" t="s">
        <v>28718</v>
      </c>
      <c r="G238" s="1339" t="s">
        <v>28716</v>
      </c>
      <c r="H238" s="1339" t="s">
        <v>28715</v>
      </c>
      <c r="I238" s="1341" t="s">
        <v>28596</v>
      </c>
      <c r="J238" s="1342" t="s">
        <v>28717</v>
      </c>
      <c r="K238" s="1339" t="s">
        <v>28716</v>
      </c>
      <c r="L238" s="1339" t="s">
        <v>28715</v>
      </c>
      <c r="M238" s="1339" t="s">
        <v>28714</v>
      </c>
      <c r="N238" s="1339" t="s">
        <v>28713</v>
      </c>
      <c r="O238" s="1341" t="s">
        <v>28593</v>
      </c>
      <c r="P238" s="1340" t="s">
        <v>28712</v>
      </c>
      <c r="Q238" s="1339" t="s">
        <v>28592</v>
      </c>
      <c r="R238" s="1338" t="s">
        <v>28711</v>
      </c>
      <c r="S238" s="1337" t="s">
        <v>28590</v>
      </c>
    </row>
    <row r="239" spans="1:19" x14ac:dyDescent="0.2">
      <c r="A239" s="1336" t="s">
        <v>28727</v>
      </c>
      <c r="B239" s="1323">
        <v>2019</v>
      </c>
      <c r="C239" s="1335">
        <f t="shared" ref="C239:H241" si="91">C1091+C1193+C1421</f>
        <v>0</v>
      </c>
      <c r="D239" s="1333">
        <f t="shared" si="91"/>
        <v>58153907</v>
      </c>
      <c r="E239" s="1333">
        <f t="shared" si="91"/>
        <v>3708775</v>
      </c>
      <c r="F239" s="1333">
        <f t="shared" si="91"/>
        <v>295206695</v>
      </c>
      <c r="G239" s="1333">
        <f t="shared" si="91"/>
        <v>0</v>
      </c>
      <c r="H239" s="1333">
        <f t="shared" si="91"/>
        <v>1244206</v>
      </c>
      <c r="I239" s="1332">
        <f>SUM(C239:H239)</f>
        <v>358313583</v>
      </c>
      <c r="J239" s="1357">
        <f t="shared" ref="J239:N241" si="92">J1091+J1193+J1421</f>
        <v>0</v>
      </c>
      <c r="K239" s="1333">
        <f t="shared" si="92"/>
        <v>0</v>
      </c>
      <c r="L239" s="1333">
        <f t="shared" si="92"/>
        <v>0</v>
      </c>
      <c r="M239" s="1333">
        <f t="shared" si="92"/>
        <v>2215732</v>
      </c>
      <c r="N239" s="1333">
        <f t="shared" si="92"/>
        <v>0</v>
      </c>
      <c r="O239" s="1332">
        <f>SUM(J239:N239)</f>
        <v>2215732</v>
      </c>
      <c r="P239" s="1331">
        <f>P1091+P1193+P1421</f>
        <v>0</v>
      </c>
      <c r="Q239" s="1330">
        <f>P239</f>
        <v>0</v>
      </c>
      <c r="R239" s="1330">
        <f>I239+O239+Q239</f>
        <v>360529315</v>
      </c>
      <c r="S239" s="1355">
        <f>R239/R247</f>
        <v>0.13653243277657653</v>
      </c>
    </row>
    <row r="240" spans="1:19" x14ac:dyDescent="0.2">
      <c r="A240" s="1328"/>
      <c r="B240" s="1315">
        <v>2020</v>
      </c>
      <c r="C240" s="1329">
        <f t="shared" si="91"/>
        <v>0</v>
      </c>
      <c r="D240" s="1326">
        <f t="shared" si="91"/>
        <v>56181081</v>
      </c>
      <c r="E240" s="1326">
        <f t="shared" si="91"/>
        <v>5345522</v>
      </c>
      <c r="F240" s="1326">
        <f t="shared" si="91"/>
        <v>278117066</v>
      </c>
      <c r="G240" s="1326">
        <f t="shared" si="91"/>
        <v>0</v>
      </c>
      <c r="H240" s="1326">
        <f t="shared" si="91"/>
        <v>1500000</v>
      </c>
      <c r="I240" s="1312">
        <f>SUM(C240:H240)</f>
        <v>341143669</v>
      </c>
      <c r="J240" s="1356">
        <f t="shared" si="92"/>
        <v>0</v>
      </c>
      <c r="K240" s="1326">
        <f t="shared" si="92"/>
        <v>0</v>
      </c>
      <c r="L240" s="1326">
        <f t="shared" si="92"/>
        <v>0</v>
      </c>
      <c r="M240" s="1326">
        <f t="shared" si="92"/>
        <v>1556020</v>
      </c>
      <c r="N240" s="1326">
        <f t="shared" si="92"/>
        <v>0</v>
      </c>
      <c r="O240" s="1312">
        <f>SUM(J240:N240)</f>
        <v>1556020</v>
      </c>
      <c r="P240" s="1325">
        <f>P1092+P1194+P1422</f>
        <v>0</v>
      </c>
      <c r="Q240" s="1310">
        <f>P240</f>
        <v>0</v>
      </c>
      <c r="R240" s="1310">
        <f>I240+O240+Q240</f>
        <v>342699689</v>
      </c>
      <c r="S240" s="1309">
        <f>R240/R248</f>
        <v>0.12858297020195772</v>
      </c>
    </row>
    <row r="241" spans="1:20" x14ac:dyDescent="0.2">
      <c r="A241" s="1328"/>
      <c r="B241" s="1315">
        <v>2021</v>
      </c>
      <c r="C241" s="1329">
        <f t="shared" si="91"/>
        <v>0</v>
      </c>
      <c r="D241" s="1326">
        <f t="shared" si="91"/>
        <v>69724148</v>
      </c>
      <c r="E241" s="1326">
        <f t="shared" si="91"/>
        <v>27897851</v>
      </c>
      <c r="F241" s="1326">
        <f t="shared" si="91"/>
        <v>211112497</v>
      </c>
      <c r="G241" s="1326">
        <f t="shared" si="91"/>
        <v>0</v>
      </c>
      <c r="H241" s="1326">
        <f t="shared" si="91"/>
        <v>1500000</v>
      </c>
      <c r="I241" s="1312">
        <f>SUM(C241:H241)</f>
        <v>310234496</v>
      </c>
      <c r="J241" s="1356">
        <f t="shared" si="92"/>
        <v>0</v>
      </c>
      <c r="K241" s="1326">
        <f t="shared" si="92"/>
        <v>0</v>
      </c>
      <c r="L241" s="1326">
        <f t="shared" si="92"/>
        <v>0</v>
      </c>
      <c r="M241" s="1326">
        <f t="shared" si="92"/>
        <v>0</v>
      </c>
      <c r="N241" s="1326">
        <f t="shared" si="92"/>
        <v>0</v>
      </c>
      <c r="O241" s="1312">
        <f>SUM(J241:N241)</f>
        <v>0</v>
      </c>
      <c r="P241" s="1325">
        <f>P1093+P1195+P1423</f>
        <v>0</v>
      </c>
      <c r="Q241" s="1310">
        <f>P241</f>
        <v>0</v>
      </c>
      <c r="R241" s="1310">
        <f>I241+O241+Q241</f>
        <v>310234496</v>
      </c>
      <c r="S241" s="1309">
        <f>R241/R249</f>
        <v>0.11765853865880897</v>
      </c>
    </row>
    <row r="242" spans="1:20" ht="12" thickBot="1" x14ac:dyDescent="0.25">
      <c r="A242" s="1308"/>
      <c r="B242" s="1307" t="s">
        <v>28709</v>
      </c>
      <c r="C242" s="1306" t="e">
        <f t="shared" ref="C242:R242" si="93">(C241-C240)/C240</f>
        <v>#DIV/0!</v>
      </c>
      <c r="D242" s="1301">
        <f t="shared" si="93"/>
        <v>0.24106098990868474</v>
      </c>
      <c r="E242" s="1301">
        <f t="shared" si="93"/>
        <v>4.2189198734941131</v>
      </c>
      <c r="F242" s="1301">
        <f t="shared" si="93"/>
        <v>-0.24092217699434526</v>
      </c>
      <c r="G242" s="1302" t="e">
        <f t="shared" si="93"/>
        <v>#DIV/0!</v>
      </c>
      <c r="H242" s="1301">
        <f t="shared" si="93"/>
        <v>0</v>
      </c>
      <c r="I242" s="1300">
        <f t="shared" si="93"/>
        <v>-9.0604562853546608E-2</v>
      </c>
      <c r="J242" s="1305" t="e">
        <f t="shared" si="93"/>
        <v>#DIV/0!</v>
      </c>
      <c r="K242" s="1302" t="e">
        <f t="shared" si="93"/>
        <v>#DIV/0!</v>
      </c>
      <c r="L242" s="1302" t="e">
        <f t="shared" si="93"/>
        <v>#DIV/0!</v>
      </c>
      <c r="M242" s="1301">
        <f t="shared" si="93"/>
        <v>-1</v>
      </c>
      <c r="N242" s="1302" t="e">
        <f t="shared" si="93"/>
        <v>#DIV/0!</v>
      </c>
      <c r="O242" s="1300">
        <f t="shared" si="93"/>
        <v>-1</v>
      </c>
      <c r="P242" s="1303" t="e">
        <f t="shared" si="93"/>
        <v>#DIV/0!</v>
      </c>
      <c r="Q242" s="1302" t="e">
        <f t="shared" si="93"/>
        <v>#DIV/0!</v>
      </c>
      <c r="R242" s="1301">
        <f t="shared" si="93"/>
        <v>-9.4733651771712002E-2</v>
      </c>
      <c r="S242" s="1300"/>
    </row>
    <row r="243" spans="1:20" x14ac:dyDescent="0.2">
      <c r="A243" s="1336" t="s">
        <v>28728</v>
      </c>
      <c r="B243" s="1323">
        <v>2019</v>
      </c>
      <c r="C243" s="1335">
        <f t="shared" ref="C243:H245" si="94">C1095</f>
        <v>0</v>
      </c>
      <c r="D243" s="1333">
        <f t="shared" si="94"/>
        <v>0</v>
      </c>
      <c r="E243" s="1333">
        <f t="shared" si="94"/>
        <v>0</v>
      </c>
      <c r="F243" s="1333">
        <f t="shared" si="94"/>
        <v>0</v>
      </c>
      <c r="G243" s="1333">
        <f t="shared" si="94"/>
        <v>0</v>
      </c>
      <c r="H243" s="1333">
        <f t="shared" si="94"/>
        <v>0</v>
      </c>
      <c r="I243" s="1332">
        <f>SUM(C243:H243)</f>
        <v>0</v>
      </c>
      <c r="J243" s="1357">
        <f t="shared" ref="J243:N245" si="95">J1095</f>
        <v>0</v>
      </c>
      <c r="K243" s="1333">
        <f t="shared" si="95"/>
        <v>0</v>
      </c>
      <c r="L243" s="1333">
        <f t="shared" si="95"/>
        <v>0</v>
      </c>
      <c r="M243" s="1333">
        <f t="shared" si="95"/>
        <v>0</v>
      </c>
      <c r="N243" s="1333">
        <f t="shared" si="95"/>
        <v>0</v>
      </c>
      <c r="O243" s="1332">
        <f>SUM(J243:N243)</f>
        <v>0</v>
      </c>
      <c r="P243" s="1331">
        <f>P1095</f>
        <v>500000</v>
      </c>
      <c r="Q243" s="1330">
        <f>P243</f>
        <v>500000</v>
      </c>
      <c r="R243" s="1330">
        <f>I243+O243+Q243</f>
        <v>500000</v>
      </c>
      <c r="S243" s="1355">
        <f>R243/R247</f>
        <v>1.8934997390791442E-4</v>
      </c>
    </row>
    <row r="244" spans="1:20" x14ac:dyDescent="0.2">
      <c r="A244" s="1328"/>
      <c r="B244" s="1315">
        <v>2020</v>
      </c>
      <c r="C244" s="1329">
        <f t="shared" si="94"/>
        <v>0</v>
      </c>
      <c r="D244" s="1326">
        <f t="shared" si="94"/>
        <v>0</v>
      </c>
      <c r="E244" s="1326">
        <f t="shared" si="94"/>
        <v>0</v>
      </c>
      <c r="F244" s="1326">
        <f t="shared" si="94"/>
        <v>0</v>
      </c>
      <c r="G244" s="1326">
        <f t="shared" si="94"/>
        <v>0</v>
      </c>
      <c r="H244" s="1326">
        <f t="shared" si="94"/>
        <v>0</v>
      </c>
      <c r="I244" s="1312">
        <f>SUM(C244:H244)</f>
        <v>0</v>
      </c>
      <c r="J244" s="1356">
        <f t="shared" si="95"/>
        <v>0</v>
      </c>
      <c r="K244" s="1326">
        <f t="shared" si="95"/>
        <v>0</v>
      </c>
      <c r="L244" s="1326">
        <f t="shared" si="95"/>
        <v>0</v>
      </c>
      <c r="M244" s="1326">
        <f t="shared" si="95"/>
        <v>0</v>
      </c>
      <c r="N244" s="1326">
        <f t="shared" si="95"/>
        <v>0</v>
      </c>
      <c r="O244" s="1312">
        <f>SUM(J244:N244)</f>
        <v>0</v>
      </c>
      <c r="P244" s="1325">
        <f>P1096</f>
        <v>647255</v>
      </c>
      <c r="Q244" s="1310">
        <f>P244</f>
        <v>647255</v>
      </c>
      <c r="R244" s="1310">
        <f>I244+O244+Q244</f>
        <v>647255</v>
      </c>
      <c r="S244" s="1309">
        <f>R244/R248</f>
        <v>2.4285394194818816E-4</v>
      </c>
    </row>
    <row r="245" spans="1:20" x14ac:dyDescent="0.2">
      <c r="A245" s="1328"/>
      <c r="B245" s="1315">
        <v>2021</v>
      </c>
      <c r="C245" s="1329">
        <f t="shared" si="94"/>
        <v>0</v>
      </c>
      <c r="D245" s="1326">
        <f t="shared" si="94"/>
        <v>0</v>
      </c>
      <c r="E245" s="1326">
        <f t="shared" si="94"/>
        <v>0</v>
      </c>
      <c r="F245" s="1326">
        <f t="shared" si="94"/>
        <v>0</v>
      </c>
      <c r="G245" s="1326">
        <f t="shared" si="94"/>
        <v>0</v>
      </c>
      <c r="H245" s="1326">
        <f t="shared" si="94"/>
        <v>0</v>
      </c>
      <c r="I245" s="1312">
        <f>SUM(C245:H245)</f>
        <v>0</v>
      </c>
      <c r="J245" s="1356">
        <f t="shared" si="95"/>
        <v>0</v>
      </c>
      <c r="K245" s="1326">
        <f t="shared" si="95"/>
        <v>0</v>
      </c>
      <c r="L245" s="1326">
        <f t="shared" si="95"/>
        <v>0</v>
      </c>
      <c r="M245" s="1326">
        <f t="shared" si="95"/>
        <v>0</v>
      </c>
      <c r="N245" s="1326">
        <f t="shared" si="95"/>
        <v>0</v>
      </c>
      <c r="O245" s="1312">
        <f>SUM(J245:N245)</f>
        <v>0</v>
      </c>
      <c r="P245" s="1325">
        <f>P1097</f>
        <v>22780243</v>
      </c>
      <c r="Q245" s="1310">
        <f>P245</f>
        <v>22780243</v>
      </c>
      <c r="R245" s="1310">
        <f>I245+O245+Q245</f>
        <v>22780243</v>
      </c>
      <c r="S245" s="1309">
        <f>R245/R249</f>
        <v>8.6395618031869757E-3</v>
      </c>
    </row>
    <row r="246" spans="1:20" ht="12" thickBot="1" x14ac:dyDescent="0.25">
      <c r="A246" s="1308"/>
      <c r="B246" s="1307" t="s">
        <v>28709</v>
      </c>
      <c r="C246" s="1306" t="e">
        <f t="shared" ref="C246:R246" si="96">(C245-C244)/C244</f>
        <v>#DIV/0!</v>
      </c>
      <c r="D246" s="1302" t="e">
        <f t="shared" si="96"/>
        <v>#DIV/0!</v>
      </c>
      <c r="E246" s="1302" t="e">
        <f t="shared" si="96"/>
        <v>#DIV/0!</v>
      </c>
      <c r="F246" s="1302" t="e">
        <f t="shared" si="96"/>
        <v>#DIV/0!</v>
      </c>
      <c r="G246" s="1302" t="e">
        <f t="shared" si="96"/>
        <v>#DIV/0!</v>
      </c>
      <c r="H246" s="1302" t="e">
        <f t="shared" si="96"/>
        <v>#DIV/0!</v>
      </c>
      <c r="I246" s="1304" t="e">
        <f t="shared" si="96"/>
        <v>#DIV/0!</v>
      </c>
      <c r="J246" s="1305" t="e">
        <f t="shared" si="96"/>
        <v>#DIV/0!</v>
      </c>
      <c r="K246" s="1302" t="e">
        <f t="shared" si="96"/>
        <v>#DIV/0!</v>
      </c>
      <c r="L246" s="1302" t="e">
        <f t="shared" si="96"/>
        <v>#DIV/0!</v>
      </c>
      <c r="M246" s="1302" t="e">
        <f t="shared" si="96"/>
        <v>#DIV/0!</v>
      </c>
      <c r="N246" s="1302" t="e">
        <f t="shared" si="96"/>
        <v>#DIV/0!</v>
      </c>
      <c r="O246" s="1304" t="e">
        <f t="shared" si="96"/>
        <v>#DIV/0!</v>
      </c>
      <c r="P246" s="1358">
        <f t="shared" si="96"/>
        <v>34.19515955844296</v>
      </c>
      <c r="Q246" s="1301">
        <f t="shared" si="96"/>
        <v>34.19515955844296</v>
      </c>
      <c r="R246" s="1301">
        <f t="shared" si="96"/>
        <v>34.19515955844296</v>
      </c>
      <c r="S246" s="1300"/>
    </row>
    <row r="247" spans="1:20" x14ac:dyDescent="0.2">
      <c r="A247" s="1324" t="s">
        <v>4</v>
      </c>
      <c r="B247" s="1323">
        <v>2019</v>
      </c>
      <c r="C247" s="1322">
        <f t="shared" ref="C247:H249" si="97">C185+C189+C193+C197+C201+C205+C209+C213+C217+C221+C225+C229+C233+C239+C243</f>
        <v>0</v>
      </c>
      <c r="D247" s="1318">
        <f t="shared" si="97"/>
        <v>1184789330</v>
      </c>
      <c r="E247" s="1318">
        <f t="shared" si="97"/>
        <v>48467598</v>
      </c>
      <c r="F247" s="1318">
        <f t="shared" si="97"/>
        <v>1198662601</v>
      </c>
      <c r="G247" s="1318">
        <f t="shared" si="97"/>
        <v>506066</v>
      </c>
      <c r="H247" s="1318">
        <f t="shared" si="97"/>
        <v>61789471</v>
      </c>
      <c r="I247" s="1320">
        <f>SUM(C247:H247)</f>
        <v>2494215066</v>
      </c>
      <c r="J247" s="1321">
        <f t="shared" ref="J247:N249" si="98">J185+J189+J193+J197+J201+J205+J209+J213+J217+J221+J225+J229+J233+J239+J243</f>
        <v>0</v>
      </c>
      <c r="K247" s="1318">
        <f t="shared" si="98"/>
        <v>0</v>
      </c>
      <c r="L247" s="1318">
        <f t="shared" si="98"/>
        <v>0</v>
      </c>
      <c r="M247" s="1318">
        <f t="shared" si="98"/>
        <v>145897920</v>
      </c>
      <c r="N247" s="1318">
        <f t="shared" si="98"/>
        <v>0</v>
      </c>
      <c r="O247" s="1320">
        <f>SUM(J247:N247)</f>
        <v>145897920</v>
      </c>
      <c r="P247" s="1319">
        <f>P185+P189+P193+P197+P201+P205+P209+P213+P217+P221+P225+P229+P233+P239+P243</f>
        <v>500000</v>
      </c>
      <c r="Q247" s="1318">
        <f>P247</f>
        <v>500000</v>
      </c>
      <c r="R247" s="1318">
        <f>I247+O247+Q247</f>
        <v>2640612986</v>
      </c>
      <c r="S247" s="1354">
        <f>R247/R247</f>
        <v>1</v>
      </c>
    </row>
    <row r="248" spans="1:20" x14ac:dyDescent="0.2">
      <c r="A248" s="1316"/>
      <c r="B248" s="1315">
        <v>2020</v>
      </c>
      <c r="C248" s="1314">
        <f t="shared" si="97"/>
        <v>0</v>
      </c>
      <c r="D248" s="1310">
        <f t="shared" si="97"/>
        <v>1286560387</v>
      </c>
      <c r="E248" s="1310">
        <f t="shared" si="97"/>
        <v>61256074</v>
      </c>
      <c r="F248" s="1310">
        <f t="shared" si="97"/>
        <v>1170605879</v>
      </c>
      <c r="G248" s="1310">
        <f t="shared" si="97"/>
        <v>899493</v>
      </c>
      <c r="H248" s="1310">
        <f t="shared" si="97"/>
        <v>27556606</v>
      </c>
      <c r="I248" s="1312">
        <f>SUM(C248:H248)</f>
        <v>2546878439</v>
      </c>
      <c r="J248" s="1313">
        <f t="shared" si="98"/>
        <v>0</v>
      </c>
      <c r="K248" s="1310">
        <f t="shared" si="98"/>
        <v>0</v>
      </c>
      <c r="L248" s="1310">
        <f t="shared" si="98"/>
        <v>0</v>
      </c>
      <c r="M248" s="1310">
        <f t="shared" si="98"/>
        <v>117677081</v>
      </c>
      <c r="N248" s="1310">
        <f t="shared" si="98"/>
        <v>0</v>
      </c>
      <c r="O248" s="1312">
        <f>SUM(J248:N248)</f>
        <v>117677081</v>
      </c>
      <c r="P248" s="1311">
        <f>P186+P190+P194+P198+P202+P206+P210+P214+P218+P222+P226+P230+P234+P240+P244</f>
        <v>647255</v>
      </c>
      <c r="Q248" s="1310">
        <f>P248</f>
        <v>647255</v>
      </c>
      <c r="R248" s="1310">
        <f>I248+O248+Q248</f>
        <v>2665202775</v>
      </c>
      <c r="S248" s="1309">
        <f>R248/R248</f>
        <v>1</v>
      </c>
    </row>
    <row r="249" spans="1:20" x14ac:dyDescent="0.2">
      <c r="A249" s="1316"/>
      <c r="B249" s="1315">
        <v>2021</v>
      </c>
      <c r="C249" s="1314">
        <f t="shared" si="97"/>
        <v>0</v>
      </c>
      <c r="D249" s="1310">
        <f t="shared" si="97"/>
        <v>1304408611</v>
      </c>
      <c r="E249" s="1310">
        <f t="shared" si="97"/>
        <v>84604405</v>
      </c>
      <c r="F249" s="1310">
        <f t="shared" si="97"/>
        <v>1011083450</v>
      </c>
      <c r="G249" s="1310">
        <f t="shared" si="97"/>
        <v>533070</v>
      </c>
      <c r="H249" s="1310">
        <f t="shared" si="97"/>
        <v>24450534</v>
      </c>
      <c r="I249" s="1312">
        <f>SUM(C249:H249)</f>
        <v>2425080070</v>
      </c>
      <c r="J249" s="1313">
        <f t="shared" si="98"/>
        <v>0</v>
      </c>
      <c r="K249" s="1310">
        <f t="shared" si="98"/>
        <v>0</v>
      </c>
      <c r="L249" s="1310">
        <f t="shared" si="98"/>
        <v>0</v>
      </c>
      <c r="M249" s="1310">
        <f t="shared" si="98"/>
        <v>188875614</v>
      </c>
      <c r="N249" s="1310">
        <f t="shared" si="98"/>
        <v>0</v>
      </c>
      <c r="O249" s="1312">
        <f>SUM(J249:N249)</f>
        <v>188875614</v>
      </c>
      <c r="P249" s="1311">
        <f>P187+P191+P195+P199+P203+P207+P211+P215+P219+P223+P227+P231+P235+P241+P245</f>
        <v>22780243</v>
      </c>
      <c r="Q249" s="1310">
        <f>P249</f>
        <v>22780243</v>
      </c>
      <c r="R249" s="1310">
        <f>I249+O249+Q249</f>
        <v>2636735927</v>
      </c>
      <c r="S249" s="1309">
        <f>R249/R249</f>
        <v>1</v>
      </c>
    </row>
    <row r="250" spans="1:20" ht="12" thickBot="1" x14ac:dyDescent="0.25">
      <c r="A250" s="1308"/>
      <c r="B250" s="1307" t="s">
        <v>28709</v>
      </c>
      <c r="C250" s="1306" t="e">
        <f t="shared" ref="C250:R250" si="99">(C249-C248)/C248</f>
        <v>#DIV/0!</v>
      </c>
      <c r="D250" s="1301">
        <f t="shared" si="99"/>
        <v>1.3872822589865733E-2</v>
      </c>
      <c r="E250" s="1301">
        <f t="shared" si="99"/>
        <v>0.38115944224567838</v>
      </c>
      <c r="F250" s="1301">
        <f t="shared" si="99"/>
        <v>-0.13627338787694573</v>
      </c>
      <c r="G250" s="1301">
        <f t="shared" si="99"/>
        <v>-0.40736614959760664</v>
      </c>
      <c r="H250" s="1301">
        <f t="shared" si="99"/>
        <v>-0.1127160579934989</v>
      </c>
      <c r="I250" s="1300">
        <f t="shared" si="99"/>
        <v>-4.7822607916780904E-2</v>
      </c>
      <c r="J250" s="1305" t="e">
        <f t="shared" si="99"/>
        <v>#DIV/0!</v>
      </c>
      <c r="K250" s="1302" t="e">
        <f t="shared" si="99"/>
        <v>#DIV/0!</v>
      </c>
      <c r="L250" s="1302" t="e">
        <f t="shared" si="99"/>
        <v>#DIV/0!</v>
      </c>
      <c r="M250" s="1301">
        <f t="shared" si="99"/>
        <v>0.60503313300233885</v>
      </c>
      <c r="N250" s="1302" t="e">
        <f t="shared" si="99"/>
        <v>#DIV/0!</v>
      </c>
      <c r="O250" s="1300">
        <f t="shared" si="99"/>
        <v>0.60503313300233885</v>
      </c>
      <c r="P250" s="1358">
        <f t="shared" si="99"/>
        <v>34.19515955844296</v>
      </c>
      <c r="Q250" s="1301">
        <f t="shared" si="99"/>
        <v>34.19515955844296</v>
      </c>
      <c r="R250" s="1301">
        <f t="shared" si="99"/>
        <v>-1.0680931397424348E-2</v>
      </c>
      <c r="S250" s="1300"/>
    </row>
    <row r="251" spans="1:20" x14ac:dyDescent="0.2">
      <c r="M251" s="1393"/>
    </row>
    <row r="252" spans="1:20" x14ac:dyDescent="0.2">
      <c r="M252" s="1393"/>
    </row>
    <row r="253" spans="1:20" x14ac:dyDescent="0.2">
      <c r="A253" s="1296" t="s">
        <v>28538</v>
      </c>
      <c r="I253" s="1352"/>
      <c r="J253" s="1352"/>
      <c r="P253" s="1349"/>
      <c r="R253" s="1352"/>
      <c r="S253" s="1352"/>
      <c r="T253" s="1297"/>
    </row>
    <row r="254" spans="1:20" x14ac:dyDescent="0.2">
      <c r="A254" s="1296" t="s">
        <v>28537</v>
      </c>
      <c r="I254" s="1352"/>
      <c r="J254" s="1352"/>
      <c r="P254" s="1349"/>
      <c r="R254" s="1352"/>
      <c r="S254" s="1352"/>
      <c r="T254" s="1297"/>
    </row>
    <row r="255" spans="1:20" x14ac:dyDescent="0.2">
      <c r="I255" s="1352"/>
      <c r="J255" s="1352"/>
      <c r="P255" s="1349"/>
      <c r="R255" s="1352"/>
      <c r="S255" s="1352"/>
      <c r="T255" s="1297"/>
    </row>
    <row r="256" spans="1:20" x14ac:dyDescent="0.2">
      <c r="I256" s="1352"/>
      <c r="J256" s="1352"/>
      <c r="P256" s="1349"/>
      <c r="R256" s="1352"/>
      <c r="S256" s="1352"/>
      <c r="T256" s="1297"/>
    </row>
    <row r="257" spans="1:20" x14ac:dyDescent="0.2">
      <c r="I257" s="1352"/>
      <c r="J257" s="1352"/>
      <c r="P257" s="1349"/>
      <c r="R257" s="1352"/>
      <c r="S257" s="1352"/>
      <c r="T257" s="1297"/>
    </row>
    <row r="258" spans="1:20" x14ac:dyDescent="0.2">
      <c r="A258" s="1622" t="s">
        <v>28725</v>
      </c>
      <c r="B258" s="1622"/>
      <c r="C258" s="1622"/>
      <c r="D258" s="1622"/>
      <c r="E258" s="1622"/>
      <c r="F258" s="1622"/>
      <c r="G258" s="1622"/>
      <c r="H258" s="1622"/>
      <c r="I258" s="1622"/>
      <c r="J258" s="1622"/>
      <c r="K258" s="1622"/>
      <c r="L258" s="1622"/>
      <c r="M258" s="1622"/>
      <c r="N258" s="1622"/>
      <c r="O258" s="1622"/>
      <c r="P258" s="1622"/>
      <c r="Q258" s="1622"/>
      <c r="R258" s="1622"/>
      <c r="S258" s="1622"/>
      <c r="T258" s="1353"/>
    </row>
    <row r="259" spans="1:20" x14ac:dyDescent="0.2">
      <c r="A259" s="1622" t="s">
        <v>28677</v>
      </c>
      <c r="B259" s="1622"/>
      <c r="C259" s="1622"/>
      <c r="D259" s="1622"/>
      <c r="E259" s="1622"/>
      <c r="F259" s="1622"/>
      <c r="G259" s="1622"/>
      <c r="H259" s="1622"/>
      <c r="I259" s="1622"/>
      <c r="J259" s="1622"/>
      <c r="K259" s="1622"/>
      <c r="L259" s="1622"/>
      <c r="M259" s="1622"/>
      <c r="N259" s="1622"/>
      <c r="O259" s="1622"/>
      <c r="P259" s="1622"/>
      <c r="Q259" s="1622"/>
      <c r="R259" s="1622"/>
      <c r="S259" s="1622"/>
      <c r="T259" s="1353"/>
    </row>
    <row r="260" spans="1:20" x14ac:dyDescent="0.2">
      <c r="A260" s="1622" t="s">
        <v>28724</v>
      </c>
      <c r="B260" s="1622"/>
      <c r="C260" s="1622"/>
      <c r="D260" s="1622"/>
      <c r="E260" s="1622"/>
      <c r="F260" s="1622"/>
      <c r="G260" s="1622"/>
      <c r="H260" s="1622"/>
      <c r="I260" s="1622"/>
      <c r="J260" s="1622"/>
      <c r="K260" s="1622"/>
      <c r="L260" s="1622"/>
      <c r="M260" s="1622"/>
      <c r="N260" s="1622"/>
      <c r="O260" s="1622"/>
      <c r="P260" s="1622"/>
      <c r="Q260" s="1622"/>
      <c r="R260" s="1622"/>
      <c r="S260" s="1622"/>
      <c r="T260" s="1353"/>
    </row>
    <row r="261" spans="1:20" x14ac:dyDescent="0.2">
      <c r="A261" s="1622" t="s">
        <v>28723</v>
      </c>
      <c r="B261" s="1622"/>
      <c r="C261" s="1622"/>
      <c r="D261" s="1622"/>
      <c r="E261" s="1622"/>
      <c r="F261" s="1622"/>
      <c r="G261" s="1622"/>
      <c r="H261" s="1622"/>
      <c r="I261" s="1622"/>
      <c r="J261" s="1622"/>
      <c r="K261" s="1622"/>
      <c r="L261" s="1622"/>
      <c r="M261" s="1622"/>
      <c r="N261" s="1622"/>
      <c r="O261" s="1622"/>
      <c r="P261" s="1622"/>
      <c r="Q261" s="1622"/>
      <c r="R261" s="1622"/>
      <c r="S261" s="1622"/>
      <c r="T261" s="1353"/>
    </row>
    <row r="262" spans="1:20" x14ac:dyDescent="0.2">
      <c r="I262" s="1352"/>
      <c r="J262" s="1352"/>
      <c r="P262" s="1349"/>
      <c r="R262" s="1352"/>
      <c r="S262" s="1352"/>
      <c r="T262" s="1297"/>
    </row>
    <row r="263" spans="1:20" x14ac:dyDescent="0.2">
      <c r="I263" s="1352"/>
      <c r="J263" s="1352"/>
      <c r="P263" s="1349"/>
      <c r="R263" s="1352"/>
      <c r="S263" s="1352"/>
      <c r="T263" s="1297"/>
    </row>
    <row r="264" spans="1:20" x14ac:dyDescent="0.2">
      <c r="I264" s="1352"/>
      <c r="J264" s="1352"/>
      <c r="P264" s="1349"/>
      <c r="R264" s="1352"/>
      <c r="S264" s="1352"/>
      <c r="T264" s="1297"/>
    </row>
    <row r="265" spans="1:20" x14ac:dyDescent="0.2">
      <c r="A265" s="1351" t="s">
        <v>426</v>
      </c>
      <c r="B265" s="1351" t="s">
        <v>77</v>
      </c>
      <c r="C265" s="1348"/>
      <c r="D265" s="1348"/>
      <c r="E265" s="1348"/>
      <c r="F265" s="1348"/>
      <c r="G265" s="1348"/>
      <c r="H265" s="1348"/>
      <c r="I265" s="1348"/>
      <c r="J265" s="1348"/>
      <c r="K265" s="1350"/>
      <c r="L265" s="1348"/>
      <c r="M265" s="1348"/>
      <c r="N265" s="1348"/>
      <c r="O265" s="1348"/>
      <c r="P265" s="1349"/>
      <c r="Q265" s="1348"/>
      <c r="R265" s="1348"/>
      <c r="S265" s="1348"/>
      <c r="T265" s="1297"/>
    </row>
    <row r="266" spans="1:20" ht="12" thickBot="1" x14ac:dyDescent="0.25">
      <c r="A266" s="1345" t="s">
        <v>5</v>
      </c>
      <c r="B266" s="1345" t="s">
        <v>28531</v>
      </c>
      <c r="C266" s="1345"/>
      <c r="D266" s="1345"/>
      <c r="E266" s="1345"/>
      <c r="F266" s="1345"/>
      <c r="G266" s="1345"/>
      <c r="H266" s="1345"/>
      <c r="I266" s="1345"/>
      <c r="J266" s="1345"/>
      <c r="K266" s="1347"/>
      <c r="L266" s="1345"/>
      <c r="M266" s="1345"/>
      <c r="N266" s="1345"/>
      <c r="O266" s="1345"/>
      <c r="P266" s="1346"/>
      <c r="Q266" s="1345"/>
      <c r="R266" s="1345"/>
      <c r="S266" s="1345"/>
      <c r="T266" s="1344"/>
    </row>
    <row r="267" spans="1:20" ht="27" customHeight="1" x14ac:dyDescent="0.2">
      <c r="A267" s="1623" t="s">
        <v>28722</v>
      </c>
      <c r="B267" s="1625" t="s">
        <v>28721</v>
      </c>
      <c r="C267" s="1627" t="s">
        <v>28570</v>
      </c>
      <c r="D267" s="1628"/>
      <c r="E267" s="1628"/>
      <c r="F267" s="1628"/>
      <c r="G267" s="1628"/>
      <c r="H267" s="1628"/>
      <c r="I267" s="1629"/>
      <c r="J267" s="1630" t="s">
        <v>28563</v>
      </c>
      <c r="K267" s="1631"/>
      <c r="L267" s="1631"/>
      <c r="M267" s="1631"/>
      <c r="N267" s="1631"/>
      <c r="O267" s="1632"/>
      <c r="P267" s="1633" t="s">
        <v>28557</v>
      </c>
      <c r="Q267" s="1634"/>
      <c r="R267" s="1634" t="s">
        <v>4</v>
      </c>
      <c r="S267" s="1635"/>
    </row>
    <row r="268" spans="1:20" ht="112.5" customHeight="1" thickBot="1" x14ac:dyDescent="0.25">
      <c r="A268" s="1624"/>
      <c r="B268" s="1626"/>
      <c r="C268" s="1343" t="s">
        <v>28717</v>
      </c>
      <c r="D268" s="1339" t="s">
        <v>28720</v>
      </c>
      <c r="E268" s="1339" t="s">
        <v>28719</v>
      </c>
      <c r="F268" s="1339" t="s">
        <v>28718</v>
      </c>
      <c r="G268" s="1339" t="s">
        <v>28716</v>
      </c>
      <c r="H268" s="1339" t="s">
        <v>28715</v>
      </c>
      <c r="I268" s="1341" t="s">
        <v>28596</v>
      </c>
      <c r="J268" s="1342" t="s">
        <v>28717</v>
      </c>
      <c r="K268" s="1339" t="s">
        <v>28716</v>
      </c>
      <c r="L268" s="1339" t="s">
        <v>28715</v>
      </c>
      <c r="M268" s="1339" t="s">
        <v>28714</v>
      </c>
      <c r="N268" s="1339" t="s">
        <v>28713</v>
      </c>
      <c r="O268" s="1341" t="s">
        <v>28593</v>
      </c>
      <c r="P268" s="1340" t="s">
        <v>28712</v>
      </c>
      <c r="Q268" s="1339" t="s">
        <v>28592</v>
      </c>
      <c r="R268" s="1338" t="s">
        <v>28711</v>
      </c>
      <c r="S268" s="1337" t="s">
        <v>28590</v>
      </c>
    </row>
    <row r="269" spans="1:20" x14ac:dyDescent="0.2">
      <c r="A269" s="1336" t="s">
        <v>28710</v>
      </c>
      <c r="B269" s="1323">
        <v>2019</v>
      </c>
      <c r="C269" s="1335">
        <f t="shared" ref="C269:H271" si="100">C773+C1121+C1309+C1551</f>
        <v>0</v>
      </c>
      <c r="D269" s="1333">
        <f t="shared" si="100"/>
        <v>0</v>
      </c>
      <c r="E269" s="1333">
        <f t="shared" si="100"/>
        <v>0</v>
      </c>
      <c r="F269" s="1333">
        <f t="shared" si="100"/>
        <v>0</v>
      </c>
      <c r="G269" s="1333">
        <f t="shared" si="100"/>
        <v>0</v>
      </c>
      <c r="H269" s="1333">
        <f t="shared" si="100"/>
        <v>0</v>
      </c>
      <c r="I269" s="1332">
        <f>SUM(C269:H269)</f>
        <v>0</v>
      </c>
      <c r="J269" s="1357">
        <f t="shared" ref="J269:N271" si="101">J773+J1121+J1309+J1551</f>
        <v>0</v>
      </c>
      <c r="K269" s="1333">
        <f t="shared" si="101"/>
        <v>1346000000</v>
      </c>
      <c r="L269" s="1333">
        <f t="shared" si="101"/>
        <v>0</v>
      </c>
      <c r="M269" s="1333">
        <f t="shared" si="101"/>
        <v>45402957</v>
      </c>
      <c r="N269" s="1333">
        <f t="shared" si="101"/>
        <v>0</v>
      </c>
      <c r="O269" s="1332">
        <f>SUM(K269:N269)</f>
        <v>1391402957</v>
      </c>
      <c r="P269" s="1331">
        <f>P773+P1121+P1309+P1551</f>
        <v>0</v>
      </c>
      <c r="Q269" s="1330">
        <f>P269</f>
        <v>0</v>
      </c>
      <c r="R269" s="1330">
        <f>I269+O269+Q269</f>
        <v>1391402957</v>
      </c>
      <c r="S269" s="1355">
        <f>R269/R331</f>
        <v>9.3137856325605312E-2</v>
      </c>
    </row>
    <row r="270" spans="1:20" x14ac:dyDescent="0.2">
      <c r="A270" s="1328"/>
      <c r="B270" s="1315">
        <v>2020</v>
      </c>
      <c r="C270" s="1329">
        <f t="shared" si="100"/>
        <v>0</v>
      </c>
      <c r="D270" s="1326">
        <f t="shared" si="100"/>
        <v>0</v>
      </c>
      <c r="E270" s="1326">
        <f t="shared" si="100"/>
        <v>0</v>
      </c>
      <c r="F270" s="1326">
        <f t="shared" si="100"/>
        <v>0</v>
      </c>
      <c r="G270" s="1326">
        <f t="shared" si="100"/>
        <v>0</v>
      </c>
      <c r="H270" s="1326">
        <f t="shared" si="100"/>
        <v>0</v>
      </c>
      <c r="I270" s="1312">
        <f>SUM(C270:H270)</f>
        <v>0</v>
      </c>
      <c r="J270" s="1356">
        <f t="shared" si="101"/>
        <v>0</v>
      </c>
      <c r="K270" s="1326">
        <f t="shared" si="101"/>
        <v>1669502</v>
      </c>
      <c r="L270" s="1326">
        <f t="shared" si="101"/>
        <v>0</v>
      </c>
      <c r="M270" s="1326">
        <f t="shared" si="101"/>
        <v>60885604</v>
      </c>
      <c r="N270" s="1326">
        <f t="shared" si="101"/>
        <v>0</v>
      </c>
      <c r="O270" s="1312">
        <f>SUM(K270:N270)</f>
        <v>62555106</v>
      </c>
      <c r="P270" s="1325">
        <f>P774+P1122+P1310+P1552</f>
        <v>0</v>
      </c>
      <c r="Q270" s="1310">
        <f>P270</f>
        <v>0</v>
      </c>
      <c r="R270" s="1310">
        <f>I270+O270+Q270</f>
        <v>62555106</v>
      </c>
      <c r="S270" s="1309">
        <f>R270/R332</f>
        <v>5.2208724266000778E-3</v>
      </c>
    </row>
    <row r="271" spans="1:20" x14ac:dyDescent="0.2">
      <c r="A271" s="1328"/>
      <c r="B271" s="1315">
        <v>2021</v>
      </c>
      <c r="C271" s="1329">
        <f t="shared" si="100"/>
        <v>200000000</v>
      </c>
      <c r="D271" s="1326">
        <f t="shared" si="100"/>
        <v>0</v>
      </c>
      <c r="E271" s="1326">
        <f t="shared" si="100"/>
        <v>0</v>
      </c>
      <c r="F271" s="1326">
        <f t="shared" si="100"/>
        <v>0</v>
      </c>
      <c r="G271" s="1326">
        <f t="shared" si="100"/>
        <v>0</v>
      </c>
      <c r="H271" s="1326">
        <f t="shared" si="100"/>
        <v>0</v>
      </c>
      <c r="I271" s="1312">
        <f>SUM(C271:H271)</f>
        <v>200000000</v>
      </c>
      <c r="J271" s="1356">
        <f t="shared" si="101"/>
        <v>382122507</v>
      </c>
      <c r="K271" s="1326">
        <f t="shared" si="101"/>
        <v>0</v>
      </c>
      <c r="L271" s="1326">
        <f t="shared" si="101"/>
        <v>0</v>
      </c>
      <c r="M271" s="1326">
        <f t="shared" si="101"/>
        <v>72892824</v>
      </c>
      <c r="N271" s="1326">
        <f t="shared" si="101"/>
        <v>0</v>
      </c>
      <c r="O271" s="1312">
        <f>SUM(K271:N271)</f>
        <v>72892824</v>
      </c>
      <c r="P271" s="1325">
        <f>P775+P1123+P1311+P1553</f>
        <v>0</v>
      </c>
      <c r="Q271" s="1310">
        <f>P271</f>
        <v>0</v>
      </c>
      <c r="R271" s="1310">
        <f>I271+O271+Q271</f>
        <v>272892824</v>
      </c>
      <c r="S271" s="1309">
        <f>R271/R333</f>
        <v>1.6921382617947369E-2</v>
      </c>
    </row>
    <row r="272" spans="1:20" ht="12" thickBot="1" x14ac:dyDescent="0.25">
      <c r="A272" s="1308"/>
      <c r="B272" s="1307" t="s">
        <v>28709</v>
      </c>
      <c r="C272" s="1306" t="e">
        <f t="shared" ref="C272:R272" si="102">(C271-C270)/C270</f>
        <v>#DIV/0!</v>
      </c>
      <c r="D272" s="1302" t="e">
        <f t="shared" si="102"/>
        <v>#DIV/0!</v>
      </c>
      <c r="E272" s="1302" t="e">
        <f t="shared" si="102"/>
        <v>#DIV/0!</v>
      </c>
      <c r="F272" s="1302" t="e">
        <f t="shared" si="102"/>
        <v>#DIV/0!</v>
      </c>
      <c r="G272" s="1302" t="e">
        <f t="shared" si="102"/>
        <v>#DIV/0!</v>
      </c>
      <c r="H272" s="1302" t="e">
        <f t="shared" si="102"/>
        <v>#DIV/0!</v>
      </c>
      <c r="I272" s="1304" t="e">
        <f t="shared" si="102"/>
        <v>#DIV/0!</v>
      </c>
      <c r="J272" s="1305" t="e">
        <f t="shared" si="102"/>
        <v>#DIV/0!</v>
      </c>
      <c r="K272" s="1301">
        <f t="shared" si="102"/>
        <v>-1</v>
      </c>
      <c r="L272" s="1302" t="e">
        <f t="shared" si="102"/>
        <v>#DIV/0!</v>
      </c>
      <c r="M272" s="1301">
        <f t="shared" si="102"/>
        <v>0.19720950785016439</v>
      </c>
      <c r="N272" s="1302" t="e">
        <f t="shared" si="102"/>
        <v>#DIV/0!</v>
      </c>
      <c r="O272" s="1300">
        <f t="shared" si="102"/>
        <v>0.16525778087563309</v>
      </c>
      <c r="P272" s="1303" t="e">
        <f t="shared" si="102"/>
        <v>#DIV/0!</v>
      </c>
      <c r="Q272" s="1302" t="e">
        <f t="shared" si="102"/>
        <v>#DIV/0!</v>
      </c>
      <c r="R272" s="1301">
        <f t="shared" si="102"/>
        <v>3.3624388391252986</v>
      </c>
      <c r="S272" s="1300"/>
    </row>
    <row r="273" spans="1:19" x14ac:dyDescent="0.2">
      <c r="A273" s="1336" t="s">
        <v>28740</v>
      </c>
      <c r="B273" s="1323">
        <v>2019</v>
      </c>
      <c r="C273" s="1335">
        <f t="shared" ref="C273:H275" si="103">C777</f>
        <v>0</v>
      </c>
      <c r="D273" s="1333">
        <f t="shared" si="103"/>
        <v>0</v>
      </c>
      <c r="E273" s="1333">
        <f t="shared" si="103"/>
        <v>0</v>
      </c>
      <c r="F273" s="1333">
        <f t="shared" si="103"/>
        <v>0</v>
      </c>
      <c r="G273" s="1333">
        <f t="shared" si="103"/>
        <v>0</v>
      </c>
      <c r="H273" s="1333">
        <f t="shared" si="103"/>
        <v>0</v>
      </c>
      <c r="I273" s="1332">
        <f>SUM(C273:H273)</f>
        <v>0</v>
      </c>
      <c r="J273" s="1357">
        <f t="shared" ref="J273:N275" si="104">J777</f>
        <v>0</v>
      </c>
      <c r="K273" s="1333">
        <f t="shared" si="104"/>
        <v>0</v>
      </c>
      <c r="L273" s="1333">
        <f t="shared" si="104"/>
        <v>0</v>
      </c>
      <c r="M273" s="1333">
        <f t="shared" si="104"/>
        <v>0</v>
      </c>
      <c r="N273" s="1333">
        <f t="shared" si="104"/>
        <v>0</v>
      </c>
      <c r="O273" s="1332">
        <f>SUM(K273:N273)</f>
        <v>0</v>
      </c>
      <c r="P273" s="1331">
        <f>P777</f>
        <v>0</v>
      </c>
      <c r="Q273" s="1330">
        <f>P273</f>
        <v>0</v>
      </c>
      <c r="R273" s="1330">
        <f>I273+O273+Q273</f>
        <v>0</v>
      </c>
      <c r="S273" s="1355">
        <f>R273/R331</f>
        <v>0</v>
      </c>
    </row>
    <row r="274" spans="1:19" x14ac:dyDescent="0.2">
      <c r="A274" s="1328"/>
      <c r="B274" s="1315">
        <v>2020</v>
      </c>
      <c r="C274" s="1329">
        <f t="shared" si="103"/>
        <v>0</v>
      </c>
      <c r="D274" s="1326">
        <f t="shared" si="103"/>
        <v>0</v>
      </c>
      <c r="E274" s="1326">
        <f t="shared" si="103"/>
        <v>0</v>
      </c>
      <c r="F274" s="1326">
        <f t="shared" si="103"/>
        <v>0</v>
      </c>
      <c r="G274" s="1326">
        <f t="shared" si="103"/>
        <v>0</v>
      </c>
      <c r="H274" s="1326">
        <f t="shared" si="103"/>
        <v>0</v>
      </c>
      <c r="I274" s="1312">
        <f>SUM(C274:H274)</f>
        <v>0</v>
      </c>
      <c r="J274" s="1356">
        <f t="shared" si="104"/>
        <v>0</v>
      </c>
      <c r="K274" s="1326">
        <f t="shared" si="104"/>
        <v>1486587</v>
      </c>
      <c r="L274" s="1326">
        <f t="shared" si="104"/>
        <v>0</v>
      </c>
      <c r="M274" s="1326">
        <f t="shared" si="104"/>
        <v>0</v>
      </c>
      <c r="N274" s="1326">
        <f t="shared" si="104"/>
        <v>0</v>
      </c>
      <c r="O274" s="1312">
        <f>SUM(K274:N274)</f>
        <v>1486587</v>
      </c>
      <c r="P274" s="1325">
        <f>P778</f>
        <v>0</v>
      </c>
      <c r="Q274" s="1310">
        <f>P274</f>
        <v>0</v>
      </c>
      <c r="R274" s="1310">
        <f>I274+O274+Q274</f>
        <v>1486587</v>
      </c>
      <c r="S274" s="1309">
        <f>R274/R332</f>
        <v>1.2407110425233922E-4</v>
      </c>
    </row>
    <row r="275" spans="1:19" x14ac:dyDescent="0.2">
      <c r="A275" s="1328"/>
      <c r="B275" s="1315">
        <v>2021</v>
      </c>
      <c r="C275" s="1329">
        <f t="shared" si="103"/>
        <v>0</v>
      </c>
      <c r="D275" s="1326">
        <f t="shared" si="103"/>
        <v>0</v>
      </c>
      <c r="E275" s="1326">
        <f t="shared" si="103"/>
        <v>0</v>
      </c>
      <c r="F275" s="1326">
        <f t="shared" si="103"/>
        <v>0</v>
      </c>
      <c r="G275" s="1326">
        <f t="shared" si="103"/>
        <v>0</v>
      </c>
      <c r="H275" s="1326">
        <f t="shared" si="103"/>
        <v>0</v>
      </c>
      <c r="I275" s="1312">
        <f>SUM(C275:H275)</f>
        <v>0</v>
      </c>
      <c r="J275" s="1356">
        <f t="shared" si="104"/>
        <v>0</v>
      </c>
      <c r="K275" s="1326">
        <f t="shared" si="104"/>
        <v>0</v>
      </c>
      <c r="L275" s="1326">
        <f t="shared" si="104"/>
        <v>0</v>
      </c>
      <c r="M275" s="1326">
        <f t="shared" si="104"/>
        <v>0</v>
      </c>
      <c r="N275" s="1326">
        <f t="shared" si="104"/>
        <v>0</v>
      </c>
      <c r="O275" s="1312">
        <f>SUM(K275:N275)</f>
        <v>0</v>
      </c>
      <c r="P275" s="1325">
        <f>P779</f>
        <v>0</v>
      </c>
      <c r="Q275" s="1310">
        <f>P275</f>
        <v>0</v>
      </c>
      <c r="R275" s="1310">
        <f>I275+O275+Q275</f>
        <v>0</v>
      </c>
      <c r="S275" s="1309">
        <f>R275/R333</f>
        <v>0</v>
      </c>
    </row>
    <row r="276" spans="1:19" ht="12" thickBot="1" x14ac:dyDescent="0.25">
      <c r="A276" s="1308"/>
      <c r="B276" s="1307" t="s">
        <v>28709</v>
      </c>
      <c r="C276" s="1306" t="e">
        <f t="shared" ref="C276:R276" si="105">(C275-C274)/C274</f>
        <v>#DIV/0!</v>
      </c>
      <c r="D276" s="1302" t="e">
        <f t="shared" si="105"/>
        <v>#DIV/0!</v>
      </c>
      <c r="E276" s="1302" t="e">
        <f t="shared" si="105"/>
        <v>#DIV/0!</v>
      </c>
      <c r="F276" s="1302" t="e">
        <f t="shared" si="105"/>
        <v>#DIV/0!</v>
      </c>
      <c r="G276" s="1302" t="e">
        <f t="shared" si="105"/>
        <v>#DIV/0!</v>
      </c>
      <c r="H276" s="1302" t="e">
        <f t="shared" si="105"/>
        <v>#DIV/0!</v>
      </c>
      <c r="I276" s="1304" t="e">
        <f t="shared" si="105"/>
        <v>#DIV/0!</v>
      </c>
      <c r="J276" s="1305" t="e">
        <f t="shared" si="105"/>
        <v>#DIV/0!</v>
      </c>
      <c r="K276" s="1301">
        <f t="shared" si="105"/>
        <v>-1</v>
      </c>
      <c r="L276" s="1302" t="e">
        <f t="shared" si="105"/>
        <v>#DIV/0!</v>
      </c>
      <c r="M276" s="1302" t="e">
        <f t="shared" si="105"/>
        <v>#DIV/0!</v>
      </c>
      <c r="N276" s="1302" t="e">
        <f t="shared" si="105"/>
        <v>#DIV/0!</v>
      </c>
      <c r="O276" s="1300">
        <f t="shared" si="105"/>
        <v>-1</v>
      </c>
      <c r="P276" s="1303" t="e">
        <f t="shared" si="105"/>
        <v>#DIV/0!</v>
      </c>
      <c r="Q276" s="1302" t="e">
        <f t="shared" si="105"/>
        <v>#DIV/0!</v>
      </c>
      <c r="R276" s="1301">
        <f t="shared" si="105"/>
        <v>-1</v>
      </c>
      <c r="S276" s="1300"/>
    </row>
    <row r="277" spans="1:19" x14ac:dyDescent="0.2">
      <c r="A277" s="1336" t="s">
        <v>28729</v>
      </c>
      <c r="B277" s="1323">
        <v>2019</v>
      </c>
      <c r="C277" s="1335">
        <f t="shared" ref="C277:H279" si="106">C781</f>
        <v>0</v>
      </c>
      <c r="D277" s="1333">
        <f t="shared" si="106"/>
        <v>0</v>
      </c>
      <c r="E277" s="1333">
        <f t="shared" si="106"/>
        <v>0</v>
      </c>
      <c r="F277" s="1333">
        <f t="shared" si="106"/>
        <v>0</v>
      </c>
      <c r="G277" s="1333">
        <f t="shared" si="106"/>
        <v>0</v>
      </c>
      <c r="H277" s="1333">
        <f t="shared" si="106"/>
        <v>0</v>
      </c>
      <c r="I277" s="1332">
        <f>SUM(C277:H277)</f>
        <v>0</v>
      </c>
      <c r="J277" s="1357">
        <f t="shared" ref="J277:N279" si="107">J781</f>
        <v>0</v>
      </c>
      <c r="K277" s="1333">
        <f t="shared" si="107"/>
        <v>0</v>
      </c>
      <c r="L277" s="1333">
        <f t="shared" si="107"/>
        <v>0</v>
      </c>
      <c r="M277" s="1333">
        <f t="shared" si="107"/>
        <v>0</v>
      </c>
      <c r="N277" s="1333">
        <f t="shared" si="107"/>
        <v>0</v>
      </c>
      <c r="O277" s="1332">
        <f>SUM(K277:N277)</f>
        <v>0</v>
      </c>
      <c r="P277" s="1331">
        <f>P781</f>
        <v>0</v>
      </c>
      <c r="Q277" s="1330">
        <f>P277</f>
        <v>0</v>
      </c>
      <c r="R277" s="1330">
        <f>I277+O277+Q277</f>
        <v>0</v>
      </c>
      <c r="S277" s="1355">
        <f>R277/R331</f>
        <v>0</v>
      </c>
    </row>
    <row r="278" spans="1:19" x14ac:dyDescent="0.2">
      <c r="A278" s="1328"/>
      <c r="B278" s="1315">
        <v>2020</v>
      </c>
      <c r="C278" s="1329">
        <f t="shared" si="106"/>
        <v>0</v>
      </c>
      <c r="D278" s="1326">
        <f t="shared" si="106"/>
        <v>0</v>
      </c>
      <c r="E278" s="1326">
        <f t="shared" si="106"/>
        <v>0</v>
      </c>
      <c r="F278" s="1326">
        <f t="shared" si="106"/>
        <v>0</v>
      </c>
      <c r="G278" s="1326">
        <f t="shared" si="106"/>
        <v>0</v>
      </c>
      <c r="H278" s="1326">
        <f t="shared" si="106"/>
        <v>0</v>
      </c>
      <c r="I278" s="1312">
        <f>SUM(C278:H278)</f>
        <v>0</v>
      </c>
      <c r="J278" s="1356">
        <f t="shared" si="107"/>
        <v>0</v>
      </c>
      <c r="K278" s="1326">
        <f t="shared" si="107"/>
        <v>8881029</v>
      </c>
      <c r="L278" s="1326">
        <f t="shared" si="107"/>
        <v>0</v>
      </c>
      <c r="M278" s="1326">
        <f t="shared" si="107"/>
        <v>0</v>
      </c>
      <c r="N278" s="1326">
        <f t="shared" si="107"/>
        <v>0</v>
      </c>
      <c r="O278" s="1312">
        <f>SUM(K278:N278)</f>
        <v>8881029</v>
      </c>
      <c r="P278" s="1325">
        <f>P782</f>
        <v>0</v>
      </c>
      <c r="Q278" s="1310">
        <f>P278</f>
        <v>0</v>
      </c>
      <c r="R278" s="1310">
        <f>I278+O278+Q278</f>
        <v>8881029</v>
      </c>
      <c r="S278" s="1309">
        <f>R278/R332</f>
        <v>7.4121398540889154E-4</v>
      </c>
    </row>
    <row r="279" spans="1:19" x14ac:dyDescent="0.2">
      <c r="A279" s="1328"/>
      <c r="B279" s="1315">
        <v>2021</v>
      </c>
      <c r="C279" s="1329">
        <f t="shared" si="106"/>
        <v>0</v>
      </c>
      <c r="D279" s="1326">
        <f t="shared" si="106"/>
        <v>0</v>
      </c>
      <c r="E279" s="1326">
        <f t="shared" si="106"/>
        <v>0</v>
      </c>
      <c r="F279" s="1326">
        <f t="shared" si="106"/>
        <v>0</v>
      </c>
      <c r="G279" s="1326">
        <f t="shared" si="106"/>
        <v>0</v>
      </c>
      <c r="H279" s="1326">
        <f t="shared" si="106"/>
        <v>0</v>
      </c>
      <c r="I279" s="1312">
        <f>SUM(C279:H279)</f>
        <v>0</v>
      </c>
      <c r="J279" s="1356">
        <f t="shared" si="107"/>
        <v>0</v>
      </c>
      <c r="K279" s="1326">
        <f t="shared" si="107"/>
        <v>0</v>
      </c>
      <c r="L279" s="1326">
        <f t="shared" si="107"/>
        <v>0</v>
      </c>
      <c r="M279" s="1326">
        <f t="shared" si="107"/>
        <v>0</v>
      </c>
      <c r="N279" s="1326">
        <f t="shared" si="107"/>
        <v>0</v>
      </c>
      <c r="O279" s="1312">
        <f>SUM(K279:N279)</f>
        <v>0</v>
      </c>
      <c r="P279" s="1325">
        <f>P783</f>
        <v>0</v>
      </c>
      <c r="Q279" s="1310">
        <f>P279</f>
        <v>0</v>
      </c>
      <c r="R279" s="1310">
        <f>I279+O279+Q279</f>
        <v>0</v>
      </c>
      <c r="S279" s="1309">
        <f>R279/R333</f>
        <v>0</v>
      </c>
    </row>
    <row r="280" spans="1:19" ht="12" thickBot="1" x14ac:dyDescent="0.25">
      <c r="A280" s="1308"/>
      <c r="B280" s="1307" t="s">
        <v>28709</v>
      </c>
      <c r="C280" s="1306" t="e">
        <f t="shared" ref="C280:I280" si="108">(C279-C278)/C278</f>
        <v>#DIV/0!</v>
      </c>
      <c r="D280" s="1302" t="e">
        <f t="shared" si="108"/>
        <v>#DIV/0!</v>
      </c>
      <c r="E280" s="1302" t="e">
        <f t="shared" si="108"/>
        <v>#DIV/0!</v>
      </c>
      <c r="F280" s="1302" t="e">
        <f t="shared" si="108"/>
        <v>#DIV/0!</v>
      </c>
      <c r="G280" s="1302" t="e">
        <f t="shared" si="108"/>
        <v>#DIV/0!</v>
      </c>
      <c r="H280" s="1302" t="e">
        <f t="shared" si="108"/>
        <v>#DIV/0!</v>
      </c>
      <c r="I280" s="1304" t="e">
        <f t="shared" si="108"/>
        <v>#DIV/0!</v>
      </c>
      <c r="J280" s="1378"/>
      <c r="K280" s="1301">
        <f>(K279-K278)/K278</f>
        <v>-1</v>
      </c>
      <c r="L280" s="1301"/>
      <c r="M280" s="1301"/>
      <c r="N280" s="1301"/>
      <c r="O280" s="1300">
        <f>(O279-O278)/O278</f>
        <v>-1</v>
      </c>
      <c r="P280" s="1303" t="e">
        <f>(P279-P278)/P278</f>
        <v>#DIV/0!</v>
      </c>
      <c r="Q280" s="1302" t="e">
        <f>(Q279-Q278)/Q278</f>
        <v>#DIV/0!</v>
      </c>
      <c r="R280" s="1301">
        <f>(R279-R278)/R278</f>
        <v>-1</v>
      </c>
      <c r="S280" s="1300"/>
    </row>
    <row r="281" spans="1:19" x14ac:dyDescent="0.2">
      <c r="A281" s="1336" t="s">
        <v>28739</v>
      </c>
      <c r="B281" s="1323">
        <v>2019</v>
      </c>
      <c r="C281" s="1335">
        <f t="shared" ref="C281:H283" si="109">C785</f>
        <v>0</v>
      </c>
      <c r="D281" s="1333">
        <f t="shared" si="109"/>
        <v>0</v>
      </c>
      <c r="E281" s="1333">
        <f t="shared" si="109"/>
        <v>0</v>
      </c>
      <c r="F281" s="1333">
        <f t="shared" si="109"/>
        <v>0</v>
      </c>
      <c r="G281" s="1333">
        <f t="shared" si="109"/>
        <v>0</v>
      </c>
      <c r="H281" s="1333">
        <f t="shared" si="109"/>
        <v>0</v>
      </c>
      <c r="I281" s="1332">
        <f>SUM(C281:H281)</f>
        <v>0</v>
      </c>
      <c r="J281" s="1357">
        <f t="shared" ref="J281:N283" si="110">J785</f>
        <v>0</v>
      </c>
      <c r="K281" s="1333">
        <f t="shared" si="110"/>
        <v>0</v>
      </c>
      <c r="L281" s="1333">
        <f t="shared" si="110"/>
        <v>0</v>
      </c>
      <c r="M281" s="1333">
        <f t="shared" si="110"/>
        <v>0</v>
      </c>
      <c r="N281" s="1333">
        <f t="shared" si="110"/>
        <v>0</v>
      </c>
      <c r="O281" s="1332">
        <f>SUM(K281:N281)</f>
        <v>0</v>
      </c>
      <c r="P281" s="1331">
        <f>P785</f>
        <v>0</v>
      </c>
      <c r="Q281" s="1330">
        <f>P281</f>
        <v>0</v>
      </c>
      <c r="R281" s="1330">
        <f>I281+O281+Q281</f>
        <v>0</v>
      </c>
      <c r="S281" s="1355">
        <f>R281/R331</f>
        <v>0</v>
      </c>
    </row>
    <row r="282" spans="1:19" x14ac:dyDescent="0.2">
      <c r="A282" s="1328"/>
      <c r="B282" s="1315">
        <v>2020</v>
      </c>
      <c r="C282" s="1329">
        <f t="shared" si="109"/>
        <v>0</v>
      </c>
      <c r="D282" s="1326">
        <f t="shared" si="109"/>
        <v>0</v>
      </c>
      <c r="E282" s="1326">
        <f t="shared" si="109"/>
        <v>0</v>
      </c>
      <c r="F282" s="1326">
        <f t="shared" si="109"/>
        <v>0</v>
      </c>
      <c r="G282" s="1326">
        <f t="shared" si="109"/>
        <v>0</v>
      </c>
      <c r="H282" s="1326">
        <f t="shared" si="109"/>
        <v>0</v>
      </c>
      <c r="I282" s="1312">
        <f>SUM(C282:H282)</f>
        <v>0</v>
      </c>
      <c r="J282" s="1356">
        <f t="shared" si="110"/>
        <v>0</v>
      </c>
      <c r="K282" s="1326">
        <f t="shared" si="110"/>
        <v>62541698</v>
      </c>
      <c r="L282" s="1326">
        <f t="shared" si="110"/>
        <v>0</v>
      </c>
      <c r="M282" s="1326">
        <f t="shared" si="110"/>
        <v>0</v>
      </c>
      <c r="N282" s="1326">
        <f t="shared" si="110"/>
        <v>0</v>
      </c>
      <c r="O282" s="1312">
        <f>SUM(K282:N282)</f>
        <v>62541698</v>
      </c>
      <c r="P282" s="1325">
        <f>P786</f>
        <v>0</v>
      </c>
      <c r="Q282" s="1310">
        <f>P282</f>
        <v>0</v>
      </c>
      <c r="R282" s="1310">
        <f>I282+O282+Q282</f>
        <v>62541698</v>
      </c>
      <c r="S282" s="1309">
        <f>R282/R332</f>
        <v>5.2197533899302996E-3</v>
      </c>
    </row>
    <row r="283" spans="1:19" x14ac:dyDescent="0.2">
      <c r="A283" s="1328"/>
      <c r="B283" s="1315">
        <v>2021</v>
      </c>
      <c r="C283" s="1329">
        <f t="shared" si="109"/>
        <v>0</v>
      </c>
      <c r="D283" s="1326">
        <f t="shared" si="109"/>
        <v>0</v>
      </c>
      <c r="E283" s="1326">
        <f t="shared" si="109"/>
        <v>0</v>
      </c>
      <c r="F283" s="1326">
        <f t="shared" si="109"/>
        <v>0</v>
      </c>
      <c r="G283" s="1326">
        <f t="shared" si="109"/>
        <v>0</v>
      </c>
      <c r="H283" s="1326">
        <f t="shared" si="109"/>
        <v>0</v>
      </c>
      <c r="I283" s="1312">
        <f>SUM(C283:H283)</f>
        <v>0</v>
      </c>
      <c r="J283" s="1356">
        <f t="shared" si="110"/>
        <v>0</v>
      </c>
      <c r="K283" s="1326">
        <f t="shared" si="110"/>
        <v>0</v>
      </c>
      <c r="L283" s="1326">
        <f t="shared" si="110"/>
        <v>0</v>
      </c>
      <c r="M283" s="1326">
        <f t="shared" si="110"/>
        <v>0</v>
      </c>
      <c r="N283" s="1326">
        <f t="shared" si="110"/>
        <v>0</v>
      </c>
      <c r="O283" s="1312">
        <f>SUM(K283:N283)</f>
        <v>0</v>
      </c>
      <c r="P283" s="1325">
        <f>P787</f>
        <v>0</v>
      </c>
      <c r="Q283" s="1310">
        <f>P283</f>
        <v>0</v>
      </c>
      <c r="R283" s="1310">
        <f>I283+O283+Q283</f>
        <v>0</v>
      </c>
      <c r="S283" s="1309">
        <f>R283/R333</f>
        <v>0</v>
      </c>
    </row>
    <row r="284" spans="1:19" ht="12" thickBot="1" x14ac:dyDescent="0.25">
      <c r="A284" s="1308"/>
      <c r="B284" s="1307" t="s">
        <v>28709</v>
      </c>
      <c r="C284" s="1306" t="e">
        <f t="shared" ref="C284:I284" si="111">(C283-C282)/C282</f>
        <v>#DIV/0!</v>
      </c>
      <c r="D284" s="1302" t="e">
        <f t="shared" si="111"/>
        <v>#DIV/0!</v>
      </c>
      <c r="E284" s="1302" t="e">
        <f t="shared" si="111"/>
        <v>#DIV/0!</v>
      </c>
      <c r="F284" s="1302" t="e">
        <f t="shared" si="111"/>
        <v>#DIV/0!</v>
      </c>
      <c r="G284" s="1302" t="e">
        <f t="shared" si="111"/>
        <v>#DIV/0!</v>
      </c>
      <c r="H284" s="1302" t="e">
        <f t="shared" si="111"/>
        <v>#DIV/0!</v>
      </c>
      <c r="I284" s="1304" t="e">
        <f t="shared" si="111"/>
        <v>#DIV/0!</v>
      </c>
      <c r="J284" s="1378"/>
      <c r="K284" s="1301">
        <f>(K283-K282)/K282</f>
        <v>-1</v>
      </c>
      <c r="L284" s="1301"/>
      <c r="M284" s="1301"/>
      <c r="N284" s="1301"/>
      <c r="O284" s="1300">
        <f>(O283-O282)/O282</f>
        <v>-1</v>
      </c>
      <c r="P284" s="1303" t="e">
        <f>(P283-P282)/P282</f>
        <v>#DIV/0!</v>
      </c>
      <c r="Q284" s="1302" t="e">
        <f>(Q283-Q282)/Q282</f>
        <v>#DIV/0!</v>
      </c>
      <c r="R284" s="1301">
        <f>(R283-R282)/R282</f>
        <v>-1</v>
      </c>
      <c r="S284" s="1300"/>
    </row>
    <row r="285" spans="1:19" x14ac:dyDescent="0.2">
      <c r="A285" s="1336" t="s">
        <v>28738</v>
      </c>
      <c r="B285" s="1323">
        <v>2019</v>
      </c>
      <c r="C285" s="1335">
        <f t="shared" ref="C285:H287" si="112">C789</f>
        <v>0</v>
      </c>
      <c r="D285" s="1333">
        <f t="shared" si="112"/>
        <v>0</v>
      </c>
      <c r="E285" s="1333">
        <f t="shared" si="112"/>
        <v>0</v>
      </c>
      <c r="F285" s="1333">
        <f t="shared" si="112"/>
        <v>0</v>
      </c>
      <c r="G285" s="1333">
        <f t="shared" si="112"/>
        <v>0</v>
      </c>
      <c r="H285" s="1333">
        <f t="shared" si="112"/>
        <v>0</v>
      </c>
      <c r="I285" s="1332">
        <f>SUM(C285:H285)</f>
        <v>0</v>
      </c>
      <c r="J285" s="1357">
        <f t="shared" ref="J285:N287" si="113">J789</f>
        <v>0</v>
      </c>
      <c r="K285" s="1333">
        <f t="shared" si="113"/>
        <v>0</v>
      </c>
      <c r="L285" s="1333">
        <f t="shared" si="113"/>
        <v>0</v>
      </c>
      <c r="M285" s="1333">
        <f t="shared" si="113"/>
        <v>0</v>
      </c>
      <c r="N285" s="1333">
        <f t="shared" si="113"/>
        <v>0</v>
      </c>
      <c r="O285" s="1332">
        <f>SUM(K285:N285)</f>
        <v>0</v>
      </c>
      <c r="P285" s="1331">
        <f>P789</f>
        <v>0</v>
      </c>
      <c r="Q285" s="1330">
        <f>P285</f>
        <v>0</v>
      </c>
      <c r="R285" s="1330">
        <f>I285+O285+Q285</f>
        <v>0</v>
      </c>
      <c r="S285" s="1355">
        <f>R285/R331</f>
        <v>0</v>
      </c>
    </row>
    <row r="286" spans="1:19" x14ac:dyDescent="0.2">
      <c r="A286" s="1328"/>
      <c r="B286" s="1315">
        <v>2020</v>
      </c>
      <c r="C286" s="1329">
        <f t="shared" si="112"/>
        <v>0</v>
      </c>
      <c r="D286" s="1326">
        <f t="shared" si="112"/>
        <v>0</v>
      </c>
      <c r="E286" s="1326">
        <f t="shared" si="112"/>
        <v>0</v>
      </c>
      <c r="F286" s="1326">
        <f t="shared" si="112"/>
        <v>0</v>
      </c>
      <c r="G286" s="1326">
        <f t="shared" si="112"/>
        <v>0</v>
      </c>
      <c r="H286" s="1326">
        <f t="shared" si="112"/>
        <v>0</v>
      </c>
      <c r="I286" s="1312">
        <f>SUM(C286:H286)</f>
        <v>0</v>
      </c>
      <c r="J286" s="1356">
        <f t="shared" si="113"/>
        <v>0</v>
      </c>
      <c r="K286" s="1326">
        <f t="shared" si="113"/>
        <v>523471610</v>
      </c>
      <c r="L286" s="1326">
        <f t="shared" si="113"/>
        <v>0</v>
      </c>
      <c r="M286" s="1326">
        <f t="shared" si="113"/>
        <v>0</v>
      </c>
      <c r="N286" s="1326">
        <f t="shared" si="113"/>
        <v>0</v>
      </c>
      <c r="O286" s="1312">
        <f>SUM(K286:N286)</f>
        <v>523471610</v>
      </c>
      <c r="P286" s="1325">
        <f>P790</f>
        <v>0</v>
      </c>
      <c r="Q286" s="1310">
        <f>P286</f>
        <v>0</v>
      </c>
      <c r="R286" s="1310">
        <f>I286+O286+Q286</f>
        <v>523471610</v>
      </c>
      <c r="S286" s="1309">
        <f>R286/R332</f>
        <v>4.3689135380203012E-2</v>
      </c>
    </row>
    <row r="287" spans="1:19" x14ac:dyDescent="0.2">
      <c r="A287" s="1328"/>
      <c r="B287" s="1315">
        <v>2021</v>
      </c>
      <c r="C287" s="1329">
        <f t="shared" si="112"/>
        <v>0</v>
      </c>
      <c r="D287" s="1326">
        <f t="shared" si="112"/>
        <v>0</v>
      </c>
      <c r="E287" s="1326">
        <f t="shared" si="112"/>
        <v>0</v>
      </c>
      <c r="F287" s="1326">
        <f t="shared" si="112"/>
        <v>0</v>
      </c>
      <c r="G287" s="1326">
        <f t="shared" si="112"/>
        <v>0</v>
      </c>
      <c r="H287" s="1326">
        <f t="shared" si="112"/>
        <v>0</v>
      </c>
      <c r="I287" s="1312">
        <f>SUM(C287:H287)</f>
        <v>0</v>
      </c>
      <c r="J287" s="1356">
        <f t="shared" si="113"/>
        <v>0</v>
      </c>
      <c r="K287" s="1326">
        <f t="shared" si="113"/>
        <v>457698540</v>
      </c>
      <c r="L287" s="1326">
        <f t="shared" si="113"/>
        <v>0</v>
      </c>
      <c r="M287" s="1326">
        <f t="shared" si="113"/>
        <v>0</v>
      </c>
      <c r="N287" s="1326">
        <f t="shared" si="113"/>
        <v>0</v>
      </c>
      <c r="O287" s="1312">
        <f>SUM(K287:N287)</f>
        <v>457698540</v>
      </c>
      <c r="P287" s="1325">
        <f>P791</f>
        <v>0</v>
      </c>
      <c r="Q287" s="1310">
        <f>P287</f>
        <v>0</v>
      </c>
      <c r="R287" s="1310">
        <f>I287+O287+Q287</f>
        <v>457698540</v>
      </c>
      <c r="S287" s="1309">
        <f>R287/R333</f>
        <v>2.8380710073255312E-2</v>
      </c>
    </row>
    <row r="288" spans="1:19" ht="12" thickBot="1" x14ac:dyDescent="0.25">
      <c r="A288" s="1308"/>
      <c r="B288" s="1307" t="s">
        <v>28709</v>
      </c>
      <c r="C288" s="1306" t="e">
        <f t="shared" ref="C288:R288" si="114">(C287-C286)/C286</f>
        <v>#DIV/0!</v>
      </c>
      <c r="D288" s="1302" t="e">
        <f t="shared" si="114"/>
        <v>#DIV/0!</v>
      </c>
      <c r="E288" s="1302" t="e">
        <f t="shared" si="114"/>
        <v>#DIV/0!</v>
      </c>
      <c r="F288" s="1302" t="e">
        <f t="shared" si="114"/>
        <v>#DIV/0!</v>
      </c>
      <c r="G288" s="1302" t="e">
        <f t="shared" si="114"/>
        <v>#DIV/0!</v>
      </c>
      <c r="H288" s="1302" t="e">
        <f t="shared" si="114"/>
        <v>#DIV/0!</v>
      </c>
      <c r="I288" s="1304" t="e">
        <f t="shared" si="114"/>
        <v>#DIV/0!</v>
      </c>
      <c r="J288" s="1305" t="e">
        <f t="shared" si="114"/>
        <v>#DIV/0!</v>
      </c>
      <c r="K288" s="1301">
        <f t="shared" si="114"/>
        <v>-0.12564782644086467</v>
      </c>
      <c r="L288" s="1302" t="e">
        <f t="shared" si="114"/>
        <v>#DIV/0!</v>
      </c>
      <c r="M288" s="1302" t="e">
        <f t="shared" si="114"/>
        <v>#DIV/0!</v>
      </c>
      <c r="N288" s="1302" t="e">
        <f t="shared" si="114"/>
        <v>#DIV/0!</v>
      </c>
      <c r="O288" s="1300">
        <f t="shared" si="114"/>
        <v>-0.12564782644086467</v>
      </c>
      <c r="P288" s="1303" t="e">
        <f t="shared" si="114"/>
        <v>#DIV/0!</v>
      </c>
      <c r="Q288" s="1302" t="e">
        <f t="shared" si="114"/>
        <v>#DIV/0!</v>
      </c>
      <c r="R288" s="1301">
        <f t="shared" si="114"/>
        <v>-0.12564782644086467</v>
      </c>
      <c r="S288" s="1300"/>
    </row>
    <row r="289" spans="1:19" x14ac:dyDescent="0.2">
      <c r="A289" s="1336" t="s">
        <v>28737</v>
      </c>
      <c r="B289" s="1323">
        <v>2019</v>
      </c>
      <c r="C289" s="1335">
        <f t="shared" ref="C289:H291" si="115">C793</f>
        <v>0</v>
      </c>
      <c r="D289" s="1333">
        <f t="shared" si="115"/>
        <v>0</v>
      </c>
      <c r="E289" s="1333">
        <f t="shared" si="115"/>
        <v>0</v>
      </c>
      <c r="F289" s="1333">
        <f t="shared" si="115"/>
        <v>0</v>
      </c>
      <c r="G289" s="1333">
        <f t="shared" si="115"/>
        <v>0</v>
      </c>
      <c r="H289" s="1333">
        <f t="shared" si="115"/>
        <v>0</v>
      </c>
      <c r="I289" s="1332">
        <f>SUM(C289:H289)</f>
        <v>0</v>
      </c>
      <c r="J289" s="1357">
        <f t="shared" ref="J289:N291" si="116">J793</f>
        <v>0</v>
      </c>
      <c r="K289" s="1333">
        <f t="shared" si="116"/>
        <v>0</v>
      </c>
      <c r="L289" s="1333">
        <f t="shared" si="116"/>
        <v>0</v>
      </c>
      <c r="M289" s="1333">
        <f t="shared" si="116"/>
        <v>0</v>
      </c>
      <c r="N289" s="1333">
        <f t="shared" si="116"/>
        <v>0</v>
      </c>
      <c r="O289" s="1332">
        <f>SUM(K289:N289)</f>
        <v>0</v>
      </c>
      <c r="P289" s="1331">
        <f>P793</f>
        <v>0</v>
      </c>
      <c r="Q289" s="1330">
        <f>P289</f>
        <v>0</v>
      </c>
      <c r="R289" s="1330">
        <f>I289+O289+Q289</f>
        <v>0</v>
      </c>
      <c r="S289" s="1355">
        <f>R289/R331</f>
        <v>0</v>
      </c>
    </row>
    <row r="290" spans="1:19" x14ac:dyDescent="0.2">
      <c r="A290" s="1328"/>
      <c r="B290" s="1315">
        <v>2020</v>
      </c>
      <c r="C290" s="1329">
        <f t="shared" si="115"/>
        <v>0</v>
      </c>
      <c r="D290" s="1326">
        <f t="shared" si="115"/>
        <v>0</v>
      </c>
      <c r="E290" s="1326">
        <f t="shared" si="115"/>
        <v>0</v>
      </c>
      <c r="F290" s="1326">
        <f t="shared" si="115"/>
        <v>0</v>
      </c>
      <c r="G290" s="1326">
        <f t="shared" si="115"/>
        <v>0</v>
      </c>
      <c r="H290" s="1326">
        <f t="shared" si="115"/>
        <v>0</v>
      </c>
      <c r="I290" s="1312">
        <f>SUM(C290:H290)</f>
        <v>0</v>
      </c>
      <c r="J290" s="1356">
        <f t="shared" si="116"/>
        <v>0</v>
      </c>
      <c r="K290" s="1326">
        <f t="shared" si="116"/>
        <v>3759202</v>
      </c>
      <c r="L290" s="1326">
        <f t="shared" si="116"/>
        <v>0</v>
      </c>
      <c r="M290" s="1326">
        <f t="shared" si="116"/>
        <v>0</v>
      </c>
      <c r="N290" s="1326">
        <f t="shared" si="116"/>
        <v>0</v>
      </c>
      <c r="O290" s="1312">
        <f>SUM(K290:N290)</f>
        <v>3759202</v>
      </c>
      <c r="P290" s="1325">
        <f>P794</f>
        <v>0</v>
      </c>
      <c r="Q290" s="1310">
        <f>P290</f>
        <v>0</v>
      </c>
      <c r="R290" s="1310">
        <f>I290+O290+Q290</f>
        <v>3759202</v>
      </c>
      <c r="S290" s="1309">
        <f>R290/R332</f>
        <v>3.1374439790446309E-4</v>
      </c>
    </row>
    <row r="291" spans="1:19" x14ac:dyDescent="0.2">
      <c r="A291" s="1328"/>
      <c r="B291" s="1315">
        <v>2021</v>
      </c>
      <c r="C291" s="1329">
        <f t="shared" si="115"/>
        <v>0</v>
      </c>
      <c r="D291" s="1326">
        <f t="shared" si="115"/>
        <v>0</v>
      </c>
      <c r="E291" s="1326">
        <f t="shared" si="115"/>
        <v>0</v>
      </c>
      <c r="F291" s="1326">
        <f t="shared" si="115"/>
        <v>0</v>
      </c>
      <c r="G291" s="1326">
        <f t="shared" si="115"/>
        <v>0</v>
      </c>
      <c r="H291" s="1326">
        <f t="shared" si="115"/>
        <v>0</v>
      </c>
      <c r="I291" s="1312">
        <f>SUM(C291:H291)</f>
        <v>0</v>
      </c>
      <c r="J291" s="1356">
        <f t="shared" si="116"/>
        <v>0</v>
      </c>
      <c r="K291" s="1326">
        <f t="shared" si="116"/>
        <v>0</v>
      </c>
      <c r="L291" s="1326">
        <f t="shared" si="116"/>
        <v>0</v>
      </c>
      <c r="M291" s="1326">
        <f t="shared" si="116"/>
        <v>0</v>
      </c>
      <c r="N291" s="1326">
        <f t="shared" si="116"/>
        <v>0</v>
      </c>
      <c r="O291" s="1312">
        <f>SUM(K291:N291)</f>
        <v>0</v>
      </c>
      <c r="P291" s="1325">
        <f>P795</f>
        <v>0</v>
      </c>
      <c r="Q291" s="1310">
        <f>P291</f>
        <v>0</v>
      </c>
      <c r="R291" s="1310">
        <f>I291+O291+Q291</f>
        <v>0</v>
      </c>
      <c r="S291" s="1309">
        <f>R291/R333</f>
        <v>0</v>
      </c>
    </row>
    <row r="292" spans="1:19" ht="12" thickBot="1" x14ac:dyDescent="0.25">
      <c r="A292" s="1308"/>
      <c r="B292" s="1307" t="s">
        <v>28709</v>
      </c>
      <c r="C292" s="1306" t="e">
        <f t="shared" ref="C292:R292" si="117">(C291-C290)/C290</f>
        <v>#DIV/0!</v>
      </c>
      <c r="D292" s="1302" t="e">
        <f t="shared" si="117"/>
        <v>#DIV/0!</v>
      </c>
      <c r="E292" s="1302" t="e">
        <f t="shared" si="117"/>
        <v>#DIV/0!</v>
      </c>
      <c r="F292" s="1302" t="e">
        <f t="shared" si="117"/>
        <v>#DIV/0!</v>
      </c>
      <c r="G292" s="1302" t="e">
        <f t="shared" si="117"/>
        <v>#DIV/0!</v>
      </c>
      <c r="H292" s="1302" t="e">
        <f t="shared" si="117"/>
        <v>#DIV/0!</v>
      </c>
      <c r="I292" s="1304" t="e">
        <f t="shared" si="117"/>
        <v>#DIV/0!</v>
      </c>
      <c r="J292" s="1305" t="e">
        <f t="shared" si="117"/>
        <v>#DIV/0!</v>
      </c>
      <c r="K292" s="1301">
        <f t="shared" si="117"/>
        <v>-1</v>
      </c>
      <c r="L292" s="1302" t="e">
        <f t="shared" si="117"/>
        <v>#DIV/0!</v>
      </c>
      <c r="M292" s="1302" t="e">
        <f t="shared" si="117"/>
        <v>#DIV/0!</v>
      </c>
      <c r="N292" s="1302" t="e">
        <f t="shared" si="117"/>
        <v>#DIV/0!</v>
      </c>
      <c r="O292" s="1300">
        <f t="shared" si="117"/>
        <v>-1</v>
      </c>
      <c r="P292" s="1303" t="e">
        <f t="shared" si="117"/>
        <v>#DIV/0!</v>
      </c>
      <c r="Q292" s="1302" t="e">
        <f t="shared" si="117"/>
        <v>#DIV/0!</v>
      </c>
      <c r="R292" s="1301">
        <f t="shared" si="117"/>
        <v>-1</v>
      </c>
      <c r="S292" s="1300"/>
    </row>
    <row r="293" spans="1:19" x14ac:dyDescent="0.2">
      <c r="A293" s="1336" t="s">
        <v>28736</v>
      </c>
      <c r="B293" s="1323">
        <v>2019</v>
      </c>
      <c r="C293" s="1335">
        <f t="shared" ref="C293:H295" si="118">C797</f>
        <v>0</v>
      </c>
      <c r="D293" s="1333">
        <f t="shared" si="118"/>
        <v>0</v>
      </c>
      <c r="E293" s="1333">
        <f t="shared" si="118"/>
        <v>0</v>
      </c>
      <c r="F293" s="1333">
        <f t="shared" si="118"/>
        <v>0</v>
      </c>
      <c r="G293" s="1333">
        <f t="shared" si="118"/>
        <v>0</v>
      </c>
      <c r="H293" s="1333">
        <f t="shared" si="118"/>
        <v>0</v>
      </c>
      <c r="I293" s="1332">
        <f>SUM(C293:H293)</f>
        <v>0</v>
      </c>
      <c r="J293" s="1357">
        <f t="shared" ref="J293:N295" si="119">J797</f>
        <v>0</v>
      </c>
      <c r="K293" s="1333">
        <f t="shared" si="119"/>
        <v>0</v>
      </c>
      <c r="L293" s="1333">
        <f t="shared" si="119"/>
        <v>0</v>
      </c>
      <c r="M293" s="1333">
        <f t="shared" si="119"/>
        <v>0</v>
      </c>
      <c r="N293" s="1333">
        <f t="shared" si="119"/>
        <v>0</v>
      </c>
      <c r="O293" s="1332">
        <f>SUM(K293:N293)</f>
        <v>0</v>
      </c>
      <c r="P293" s="1331">
        <f>P797</f>
        <v>0</v>
      </c>
      <c r="Q293" s="1330">
        <f>P293</f>
        <v>0</v>
      </c>
      <c r="R293" s="1330">
        <f>I293+O293+Q293</f>
        <v>0</v>
      </c>
      <c r="S293" s="1355">
        <f>R293/R331</f>
        <v>0</v>
      </c>
    </row>
    <row r="294" spans="1:19" x14ac:dyDescent="0.2">
      <c r="A294" s="1328"/>
      <c r="B294" s="1315">
        <v>2020</v>
      </c>
      <c r="C294" s="1329">
        <f t="shared" si="118"/>
        <v>0</v>
      </c>
      <c r="D294" s="1326">
        <f t="shared" si="118"/>
        <v>0</v>
      </c>
      <c r="E294" s="1326">
        <f t="shared" si="118"/>
        <v>0</v>
      </c>
      <c r="F294" s="1326">
        <f t="shared" si="118"/>
        <v>0</v>
      </c>
      <c r="G294" s="1326">
        <f t="shared" si="118"/>
        <v>0</v>
      </c>
      <c r="H294" s="1326">
        <f t="shared" si="118"/>
        <v>0</v>
      </c>
      <c r="I294" s="1312">
        <f>SUM(C294:H294)</f>
        <v>0</v>
      </c>
      <c r="J294" s="1356">
        <f t="shared" si="119"/>
        <v>0</v>
      </c>
      <c r="K294" s="1326">
        <f t="shared" si="119"/>
        <v>898666</v>
      </c>
      <c r="L294" s="1326">
        <f t="shared" si="119"/>
        <v>0</v>
      </c>
      <c r="M294" s="1326">
        <f t="shared" si="119"/>
        <v>0</v>
      </c>
      <c r="N294" s="1326">
        <f t="shared" si="119"/>
        <v>0</v>
      </c>
      <c r="O294" s="1312">
        <f>SUM(K294:N294)</f>
        <v>898666</v>
      </c>
      <c r="P294" s="1325">
        <f>P798</f>
        <v>0</v>
      </c>
      <c r="Q294" s="1310">
        <f>P294</f>
        <v>0</v>
      </c>
      <c r="R294" s="1310">
        <f>I294+O294+Q294</f>
        <v>898666</v>
      </c>
      <c r="S294" s="1309">
        <f>R294/R332</f>
        <v>7.5002998797939617E-5</v>
      </c>
    </row>
    <row r="295" spans="1:19" x14ac:dyDescent="0.2">
      <c r="A295" s="1328"/>
      <c r="B295" s="1315">
        <v>2021</v>
      </c>
      <c r="C295" s="1329">
        <f t="shared" si="118"/>
        <v>0</v>
      </c>
      <c r="D295" s="1326">
        <f t="shared" si="118"/>
        <v>0</v>
      </c>
      <c r="E295" s="1326">
        <f t="shared" si="118"/>
        <v>0</v>
      </c>
      <c r="F295" s="1326">
        <f t="shared" si="118"/>
        <v>0</v>
      </c>
      <c r="G295" s="1326">
        <f t="shared" si="118"/>
        <v>0</v>
      </c>
      <c r="H295" s="1326">
        <f t="shared" si="118"/>
        <v>0</v>
      </c>
      <c r="I295" s="1312">
        <f>SUM(C295:H295)</f>
        <v>0</v>
      </c>
      <c r="J295" s="1356">
        <f t="shared" si="119"/>
        <v>0</v>
      </c>
      <c r="K295" s="1326">
        <f t="shared" si="119"/>
        <v>0</v>
      </c>
      <c r="L295" s="1326">
        <f t="shared" si="119"/>
        <v>0</v>
      </c>
      <c r="M295" s="1326">
        <f t="shared" si="119"/>
        <v>0</v>
      </c>
      <c r="N295" s="1326">
        <f t="shared" si="119"/>
        <v>0</v>
      </c>
      <c r="O295" s="1312">
        <f>SUM(K295:N295)</f>
        <v>0</v>
      </c>
      <c r="P295" s="1325">
        <f>P799</f>
        <v>0</v>
      </c>
      <c r="Q295" s="1310">
        <f>P295</f>
        <v>0</v>
      </c>
      <c r="R295" s="1310">
        <f>I295+O295+Q295</f>
        <v>0</v>
      </c>
      <c r="S295" s="1309">
        <f>R295/R333</f>
        <v>0</v>
      </c>
    </row>
    <row r="296" spans="1:19" ht="12" thickBot="1" x14ac:dyDescent="0.25">
      <c r="A296" s="1308"/>
      <c r="B296" s="1307" t="s">
        <v>28709</v>
      </c>
      <c r="C296" s="1306" t="e">
        <f t="shared" ref="C296:R296" si="120">(C295-C294)/C294</f>
        <v>#DIV/0!</v>
      </c>
      <c r="D296" s="1302" t="e">
        <f t="shared" si="120"/>
        <v>#DIV/0!</v>
      </c>
      <c r="E296" s="1302" t="e">
        <f t="shared" si="120"/>
        <v>#DIV/0!</v>
      </c>
      <c r="F296" s="1302" t="e">
        <f t="shared" si="120"/>
        <v>#DIV/0!</v>
      </c>
      <c r="G296" s="1302" t="e">
        <f t="shared" si="120"/>
        <v>#DIV/0!</v>
      </c>
      <c r="H296" s="1302" t="e">
        <f t="shared" si="120"/>
        <v>#DIV/0!</v>
      </c>
      <c r="I296" s="1304" t="e">
        <f t="shared" si="120"/>
        <v>#DIV/0!</v>
      </c>
      <c r="J296" s="1305" t="e">
        <f t="shared" si="120"/>
        <v>#DIV/0!</v>
      </c>
      <c r="K296" s="1301">
        <f t="shared" si="120"/>
        <v>-1</v>
      </c>
      <c r="L296" s="1302" t="e">
        <f t="shared" si="120"/>
        <v>#DIV/0!</v>
      </c>
      <c r="M296" s="1302" t="e">
        <f t="shared" si="120"/>
        <v>#DIV/0!</v>
      </c>
      <c r="N296" s="1302" t="e">
        <f t="shared" si="120"/>
        <v>#DIV/0!</v>
      </c>
      <c r="O296" s="1300">
        <f t="shared" si="120"/>
        <v>-1</v>
      </c>
      <c r="P296" s="1303" t="e">
        <f t="shared" si="120"/>
        <v>#DIV/0!</v>
      </c>
      <c r="Q296" s="1302" t="e">
        <f t="shared" si="120"/>
        <v>#DIV/0!</v>
      </c>
      <c r="R296" s="1301">
        <f t="shared" si="120"/>
        <v>-1</v>
      </c>
      <c r="S296" s="1300"/>
    </row>
    <row r="297" spans="1:19" x14ac:dyDescent="0.2">
      <c r="A297" s="1336" t="s">
        <v>28735</v>
      </c>
      <c r="B297" s="1323">
        <v>2019</v>
      </c>
      <c r="C297" s="1335">
        <f t="shared" ref="C297:H299" si="121">C801</f>
        <v>0</v>
      </c>
      <c r="D297" s="1333">
        <f t="shared" si="121"/>
        <v>0</v>
      </c>
      <c r="E297" s="1333">
        <f t="shared" si="121"/>
        <v>0</v>
      </c>
      <c r="F297" s="1333">
        <f t="shared" si="121"/>
        <v>0</v>
      </c>
      <c r="G297" s="1333">
        <f t="shared" si="121"/>
        <v>0</v>
      </c>
      <c r="H297" s="1333">
        <f t="shared" si="121"/>
        <v>0</v>
      </c>
      <c r="I297" s="1332">
        <f>SUM(C297:H297)</f>
        <v>0</v>
      </c>
      <c r="J297" s="1392">
        <f t="shared" ref="J297:N299" si="122">J801</f>
        <v>0</v>
      </c>
      <c r="K297" s="1391">
        <f t="shared" si="122"/>
        <v>0</v>
      </c>
      <c r="L297" s="1391">
        <f t="shared" si="122"/>
        <v>0</v>
      </c>
      <c r="M297" s="1391">
        <f t="shared" si="122"/>
        <v>0</v>
      </c>
      <c r="N297" s="1391">
        <f t="shared" si="122"/>
        <v>0</v>
      </c>
      <c r="O297" s="1390">
        <f>SUM(K297:N297)</f>
        <v>0</v>
      </c>
      <c r="P297" s="1389">
        <f>P801</f>
        <v>0</v>
      </c>
      <c r="Q297" s="1388">
        <f>P297</f>
        <v>0</v>
      </c>
      <c r="R297" s="1388">
        <f>I297+O297+Q297</f>
        <v>0</v>
      </c>
      <c r="S297" s="1355">
        <f>R297/R331</f>
        <v>0</v>
      </c>
    </row>
    <row r="298" spans="1:19" x14ac:dyDescent="0.2">
      <c r="A298" s="1328"/>
      <c r="B298" s="1315">
        <v>2020</v>
      </c>
      <c r="C298" s="1329">
        <f t="shared" si="121"/>
        <v>0</v>
      </c>
      <c r="D298" s="1326">
        <f t="shared" si="121"/>
        <v>0</v>
      </c>
      <c r="E298" s="1326">
        <f t="shared" si="121"/>
        <v>0</v>
      </c>
      <c r="F298" s="1326">
        <f t="shared" si="121"/>
        <v>0</v>
      </c>
      <c r="G298" s="1326">
        <f t="shared" si="121"/>
        <v>0</v>
      </c>
      <c r="H298" s="1326">
        <f t="shared" si="121"/>
        <v>0</v>
      </c>
      <c r="I298" s="1312">
        <f>SUM(C298:H298)</f>
        <v>0</v>
      </c>
      <c r="J298" s="1356">
        <f t="shared" si="122"/>
        <v>0</v>
      </c>
      <c r="K298" s="1326">
        <f t="shared" si="122"/>
        <v>277471013</v>
      </c>
      <c r="L298" s="1326">
        <f t="shared" si="122"/>
        <v>0</v>
      </c>
      <c r="M298" s="1326">
        <f t="shared" si="122"/>
        <v>0</v>
      </c>
      <c r="N298" s="1326">
        <f t="shared" si="122"/>
        <v>0</v>
      </c>
      <c r="O298" s="1312">
        <f>SUM(K298:N298)</f>
        <v>277471013</v>
      </c>
      <c r="P298" s="1325">
        <f>P802</f>
        <v>0</v>
      </c>
      <c r="Q298" s="1310">
        <f>P298</f>
        <v>0</v>
      </c>
      <c r="R298" s="1310">
        <f>I298+O298+Q298</f>
        <v>277471013</v>
      </c>
      <c r="S298" s="1309">
        <f>R298/R332</f>
        <v>2.3157834005628441E-2</v>
      </c>
    </row>
    <row r="299" spans="1:19" x14ac:dyDescent="0.2">
      <c r="A299" s="1328"/>
      <c r="B299" s="1315">
        <v>2021</v>
      </c>
      <c r="C299" s="1329">
        <f t="shared" si="121"/>
        <v>0</v>
      </c>
      <c r="D299" s="1326">
        <f t="shared" si="121"/>
        <v>0</v>
      </c>
      <c r="E299" s="1326">
        <f t="shared" si="121"/>
        <v>0</v>
      </c>
      <c r="F299" s="1326">
        <f t="shared" si="121"/>
        <v>0</v>
      </c>
      <c r="G299" s="1326">
        <f t="shared" si="121"/>
        <v>0</v>
      </c>
      <c r="H299" s="1326">
        <f t="shared" si="121"/>
        <v>0</v>
      </c>
      <c r="I299" s="1312">
        <f>SUM(C299:H299)</f>
        <v>0</v>
      </c>
      <c r="J299" s="1356">
        <f t="shared" si="122"/>
        <v>0</v>
      </c>
      <c r="K299" s="1326">
        <f t="shared" si="122"/>
        <v>530930088</v>
      </c>
      <c r="L299" s="1326">
        <f t="shared" si="122"/>
        <v>0</v>
      </c>
      <c r="M299" s="1326">
        <f t="shared" si="122"/>
        <v>0</v>
      </c>
      <c r="N299" s="1326">
        <f t="shared" si="122"/>
        <v>0</v>
      </c>
      <c r="O299" s="1312">
        <f>SUM(K299:N299)</f>
        <v>530930088</v>
      </c>
      <c r="P299" s="1325">
        <f>P803</f>
        <v>0</v>
      </c>
      <c r="Q299" s="1310">
        <f>P299</f>
        <v>0</v>
      </c>
      <c r="R299" s="1310">
        <f>I299+O299+Q299</f>
        <v>530930088</v>
      </c>
      <c r="S299" s="1309">
        <f>R299/R333</f>
        <v>3.2921610142553501E-2</v>
      </c>
    </row>
    <row r="300" spans="1:19" ht="12" thickBot="1" x14ac:dyDescent="0.25">
      <c r="A300" s="1308"/>
      <c r="B300" s="1307" t="s">
        <v>28709</v>
      </c>
      <c r="C300" s="1306" t="e">
        <f t="shared" ref="C300:R300" si="123">(C299-C298)/C298</f>
        <v>#DIV/0!</v>
      </c>
      <c r="D300" s="1302" t="e">
        <f t="shared" si="123"/>
        <v>#DIV/0!</v>
      </c>
      <c r="E300" s="1302" t="e">
        <f t="shared" si="123"/>
        <v>#DIV/0!</v>
      </c>
      <c r="F300" s="1302" t="e">
        <f t="shared" si="123"/>
        <v>#DIV/0!</v>
      </c>
      <c r="G300" s="1302" t="e">
        <f t="shared" si="123"/>
        <v>#DIV/0!</v>
      </c>
      <c r="H300" s="1302" t="e">
        <f t="shared" si="123"/>
        <v>#DIV/0!</v>
      </c>
      <c r="I300" s="1304" t="e">
        <f t="shared" si="123"/>
        <v>#DIV/0!</v>
      </c>
      <c r="J300" s="1305" t="e">
        <f t="shared" si="123"/>
        <v>#DIV/0!</v>
      </c>
      <c r="K300" s="1301">
        <f t="shared" si="123"/>
        <v>0.91346145407988977</v>
      </c>
      <c r="L300" s="1302" t="e">
        <f t="shared" si="123"/>
        <v>#DIV/0!</v>
      </c>
      <c r="M300" s="1302" t="e">
        <f t="shared" si="123"/>
        <v>#DIV/0!</v>
      </c>
      <c r="N300" s="1302" t="e">
        <f t="shared" si="123"/>
        <v>#DIV/0!</v>
      </c>
      <c r="O300" s="1300">
        <f t="shared" si="123"/>
        <v>0.91346145407988977</v>
      </c>
      <c r="P300" s="1303" t="e">
        <f t="shared" si="123"/>
        <v>#DIV/0!</v>
      </c>
      <c r="Q300" s="1302" t="e">
        <f t="shared" si="123"/>
        <v>#DIV/0!</v>
      </c>
      <c r="R300" s="1301">
        <f t="shared" si="123"/>
        <v>0.91346145407988977</v>
      </c>
      <c r="S300" s="1300"/>
    </row>
    <row r="301" spans="1:19" x14ac:dyDescent="0.2">
      <c r="A301" s="1336" t="s">
        <v>28734</v>
      </c>
      <c r="B301" s="1323">
        <v>2019</v>
      </c>
      <c r="C301" s="1335">
        <f t="shared" ref="C301:H303" si="124">C805</f>
        <v>0</v>
      </c>
      <c r="D301" s="1333">
        <f t="shared" si="124"/>
        <v>0</v>
      </c>
      <c r="E301" s="1333">
        <f t="shared" si="124"/>
        <v>0</v>
      </c>
      <c r="F301" s="1333">
        <f t="shared" si="124"/>
        <v>0</v>
      </c>
      <c r="G301" s="1333">
        <f t="shared" si="124"/>
        <v>0</v>
      </c>
      <c r="H301" s="1333">
        <f t="shared" si="124"/>
        <v>0</v>
      </c>
      <c r="I301" s="1332">
        <f>SUM(C301:H301)</f>
        <v>0</v>
      </c>
      <c r="J301" s="1357">
        <f t="shared" ref="J301:N303" si="125">J805</f>
        <v>0</v>
      </c>
      <c r="K301" s="1333">
        <f t="shared" si="125"/>
        <v>0</v>
      </c>
      <c r="L301" s="1333">
        <f t="shared" si="125"/>
        <v>0</v>
      </c>
      <c r="M301" s="1333">
        <f t="shared" si="125"/>
        <v>0</v>
      </c>
      <c r="N301" s="1333">
        <f t="shared" si="125"/>
        <v>0</v>
      </c>
      <c r="O301" s="1332">
        <f>SUM(K301:N301)</f>
        <v>0</v>
      </c>
      <c r="P301" s="1331">
        <f>P805</f>
        <v>0</v>
      </c>
      <c r="Q301" s="1330">
        <f>P301</f>
        <v>0</v>
      </c>
      <c r="R301" s="1330">
        <f>I301+O301+Q301</f>
        <v>0</v>
      </c>
      <c r="S301" s="1355">
        <f>R301/R331</f>
        <v>0</v>
      </c>
    </row>
    <row r="302" spans="1:19" x14ac:dyDescent="0.2">
      <c r="A302" s="1328"/>
      <c r="B302" s="1315">
        <v>2020</v>
      </c>
      <c r="C302" s="1329">
        <f t="shared" si="124"/>
        <v>0</v>
      </c>
      <c r="D302" s="1326">
        <f t="shared" si="124"/>
        <v>0</v>
      </c>
      <c r="E302" s="1326">
        <f t="shared" si="124"/>
        <v>0</v>
      </c>
      <c r="F302" s="1326">
        <f t="shared" si="124"/>
        <v>0</v>
      </c>
      <c r="G302" s="1326">
        <f t="shared" si="124"/>
        <v>0</v>
      </c>
      <c r="H302" s="1326">
        <f t="shared" si="124"/>
        <v>0</v>
      </c>
      <c r="I302" s="1312">
        <f>SUM(C302:H302)</f>
        <v>0</v>
      </c>
      <c r="J302" s="1356">
        <f t="shared" si="125"/>
        <v>0</v>
      </c>
      <c r="K302" s="1326">
        <f t="shared" si="125"/>
        <v>21852074</v>
      </c>
      <c r="L302" s="1326">
        <f t="shared" si="125"/>
        <v>0</v>
      </c>
      <c r="M302" s="1326">
        <f t="shared" si="125"/>
        <v>0</v>
      </c>
      <c r="N302" s="1326">
        <f t="shared" si="125"/>
        <v>0</v>
      </c>
      <c r="O302" s="1312">
        <f>SUM(K302:N302)</f>
        <v>21852074</v>
      </c>
      <c r="P302" s="1325">
        <f>P806</f>
        <v>0</v>
      </c>
      <c r="Q302" s="1310">
        <f>P302</f>
        <v>0</v>
      </c>
      <c r="R302" s="1310">
        <f>I302+O302+Q302</f>
        <v>21852074</v>
      </c>
      <c r="S302" s="1309">
        <f>R302/R332</f>
        <v>1.8237822282744509E-3</v>
      </c>
    </row>
    <row r="303" spans="1:19" x14ac:dyDescent="0.2">
      <c r="A303" s="1328"/>
      <c r="B303" s="1315">
        <v>2021</v>
      </c>
      <c r="C303" s="1329">
        <f t="shared" si="124"/>
        <v>0</v>
      </c>
      <c r="D303" s="1326">
        <f t="shared" si="124"/>
        <v>0</v>
      </c>
      <c r="E303" s="1326">
        <f t="shared" si="124"/>
        <v>0</v>
      </c>
      <c r="F303" s="1326">
        <f t="shared" si="124"/>
        <v>0</v>
      </c>
      <c r="G303" s="1326">
        <f t="shared" si="124"/>
        <v>0</v>
      </c>
      <c r="H303" s="1326">
        <f t="shared" si="124"/>
        <v>0</v>
      </c>
      <c r="I303" s="1312">
        <f>SUM(C303:H303)</f>
        <v>0</v>
      </c>
      <c r="J303" s="1356">
        <f t="shared" si="125"/>
        <v>0</v>
      </c>
      <c r="K303" s="1326">
        <f t="shared" si="125"/>
        <v>33498220</v>
      </c>
      <c r="L303" s="1326">
        <f t="shared" si="125"/>
        <v>0</v>
      </c>
      <c r="M303" s="1326">
        <f t="shared" si="125"/>
        <v>0</v>
      </c>
      <c r="N303" s="1326">
        <f t="shared" si="125"/>
        <v>0</v>
      </c>
      <c r="O303" s="1312">
        <f>SUM(K303:N303)</f>
        <v>33498220</v>
      </c>
      <c r="P303" s="1325">
        <f>P807</f>
        <v>0</v>
      </c>
      <c r="Q303" s="1310">
        <f>P303</f>
        <v>0</v>
      </c>
      <c r="R303" s="1310">
        <f>I303+O303+Q303</f>
        <v>33498220</v>
      </c>
      <c r="S303" s="1309">
        <f>R303/R333</f>
        <v>2.0771385239509886E-3</v>
      </c>
    </row>
    <row r="304" spans="1:19" ht="12" thickBot="1" x14ac:dyDescent="0.25">
      <c r="A304" s="1308"/>
      <c r="B304" s="1307" t="s">
        <v>28709</v>
      </c>
      <c r="C304" s="1306" t="e">
        <f t="shared" ref="C304:R304" si="126">(C303-C302)/C302</f>
        <v>#DIV/0!</v>
      </c>
      <c r="D304" s="1302" t="e">
        <f t="shared" si="126"/>
        <v>#DIV/0!</v>
      </c>
      <c r="E304" s="1302" t="e">
        <f t="shared" si="126"/>
        <v>#DIV/0!</v>
      </c>
      <c r="F304" s="1302" t="e">
        <f t="shared" si="126"/>
        <v>#DIV/0!</v>
      </c>
      <c r="G304" s="1302" t="e">
        <f t="shared" si="126"/>
        <v>#DIV/0!</v>
      </c>
      <c r="H304" s="1302" t="e">
        <f t="shared" si="126"/>
        <v>#DIV/0!</v>
      </c>
      <c r="I304" s="1304" t="e">
        <f t="shared" si="126"/>
        <v>#DIV/0!</v>
      </c>
      <c r="J304" s="1305" t="e">
        <f t="shared" si="126"/>
        <v>#DIV/0!</v>
      </c>
      <c r="K304" s="1301">
        <f t="shared" si="126"/>
        <v>0.53295380566622641</v>
      </c>
      <c r="L304" s="1302" t="e">
        <f t="shared" si="126"/>
        <v>#DIV/0!</v>
      </c>
      <c r="M304" s="1302" t="e">
        <f t="shared" si="126"/>
        <v>#DIV/0!</v>
      </c>
      <c r="N304" s="1302" t="e">
        <f t="shared" si="126"/>
        <v>#DIV/0!</v>
      </c>
      <c r="O304" s="1300">
        <f t="shared" si="126"/>
        <v>0.53295380566622641</v>
      </c>
      <c r="P304" s="1303" t="e">
        <f t="shared" si="126"/>
        <v>#DIV/0!</v>
      </c>
      <c r="Q304" s="1302" t="e">
        <f t="shared" si="126"/>
        <v>#DIV/0!</v>
      </c>
      <c r="R304" s="1301">
        <f t="shared" si="126"/>
        <v>0.53295380566622641</v>
      </c>
      <c r="S304" s="1300"/>
    </row>
    <row r="305" spans="1:19" x14ac:dyDescent="0.2">
      <c r="A305" s="1336" t="s">
        <v>28733</v>
      </c>
      <c r="B305" s="1323">
        <v>2019</v>
      </c>
      <c r="C305" s="1335">
        <f t="shared" ref="C305:H307" si="127">C809</f>
        <v>0</v>
      </c>
      <c r="D305" s="1333">
        <f t="shared" si="127"/>
        <v>0</v>
      </c>
      <c r="E305" s="1333">
        <f t="shared" si="127"/>
        <v>0</v>
      </c>
      <c r="F305" s="1333">
        <f t="shared" si="127"/>
        <v>0</v>
      </c>
      <c r="G305" s="1333">
        <f t="shared" si="127"/>
        <v>0</v>
      </c>
      <c r="H305" s="1333">
        <f t="shared" si="127"/>
        <v>0</v>
      </c>
      <c r="I305" s="1332">
        <f>SUM(C305:H305)</f>
        <v>0</v>
      </c>
      <c r="J305" s="1357">
        <f t="shared" ref="J305:N307" si="128">J809</f>
        <v>0</v>
      </c>
      <c r="K305" s="1333">
        <f t="shared" si="128"/>
        <v>0</v>
      </c>
      <c r="L305" s="1333">
        <f t="shared" si="128"/>
        <v>0</v>
      </c>
      <c r="M305" s="1333">
        <f t="shared" si="128"/>
        <v>0</v>
      </c>
      <c r="N305" s="1333">
        <f t="shared" si="128"/>
        <v>0</v>
      </c>
      <c r="O305" s="1332">
        <f>SUM(K305:N305)</f>
        <v>0</v>
      </c>
      <c r="P305" s="1331">
        <f>P809</f>
        <v>0</v>
      </c>
      <c r="Q305" s="1330">
        <f>P305</f>
        <v>0</v>
      </c>
      <c r="R305" s="1330">
        <f>I305+O305+Q305</f>
        <v>0</v>
      </c>
      <c r="S305" s="1355">
        <f>R305/R331</f>
        <v>0</v>
      </c>
    </row>
    <row r="306" spans="1:19" x14ac:dyDescent="0.2">
      <c r="A306" s="1328"/>
      <c r="B306" s="1315">
        <v>2020</v>
      </c>
      <c r="C306" s="1329">
        <f t="shared" si="127"/>
        <v>0</v>
      </c>
      <c r="D306" s="1326">
        <f t="shared" si="127"/>
        <v>0</v>
      </c>
      <c r="E306" s="1326">
        <f t="shared" si="127"/>
        <v>0</v>
      </c>
      <c r="F306" s="1326">
        <f t="shared" si="127"/>
        <v>0</v>
      </c>
      <c r="G306" s="1326">
        <f t="shared" si="127"/>
        <v>0</v>
      </c>
      <c r="H306" s="1326">
        <f t="shared" si="127"/>
        <v>0</v>
      </c>
      <c r="I306" s="1312">
        <f>SUM(C306:H306)</f>
        <v>0</v>
      </c>
      <c r="J306" s="1356">
        <f t="shared" si="128"/>
        <v>0</v>
      </c>
      <c r="K306" s="1326">
        <f t="shared" si="128"/>
        <v>178025372</v>
      </c>
      <c r="L306" s="1326">
        <f t="shared" si="128"/>
        <v>0</v>
      </c>
      <c r="M306" s="1326">
        <f t="shared" si="128"/>
        <v>0</v>
      </c>
      <c r="N306" s="1326">
        <f t="shared" si="128"/>
        <v>0</v>
      </c>
      <c r="O306" s="1312">
        <f>SUM(K306:N306)</f>
        <v>178025372</v>
      </c>
      <c r="P306" s="1325">
        <f>P810</f>
        <v>0</v>
      </c>
      <c r="Q306" s="1310">
        <f>P306</f>
        <v>0</v>
      </c>
      <c r="R306" s="1310">
        <f>I306+O306+Q306</f>
        <v>178025372</v>
      </c>
      <c r="S306" s="1309">
        <f>R306/R332</f>
        <v>1.4858063799140899E-2</v>
      </c>
    </row>
    <row r="307" spans="1:19" x14ac:dyDescent="0.2">
      <c r="A307" s="1328"/>
      <c r="B307" s="1315">
        <v>2021</v>
      </c>
      <c r="C307" s="1329">
        <f t="shared" si="127"/>
        <v>0</v>
      </c>
      <c r="D307" s="1326">
        <f t="shared" si="127"/>
        <v>0</v>
      </c>
      <c r="E307" s="1326">
        <f t="shared" si="127"/>
        <v>0</v>
      </c>
      <c r="F307" s="1326">
        <f t="shared" si="127"/>
        <v>0</v>
      </c>
      <c r="G307" s="1326">
        <f t="shared" si="127"/>
        <v>0</v>
      </c>
      <c r="H307" s="1326">
        <f t="shared" si="127"/>
        <v>0</v>
      </c>
      <c r="I307" s="1312">
        <f>SUM(C307:H307)</f>
        <v>0</v>
      </c>
      <c r="J307" s="1356">
        <f t="shared" si="128"/>
        <v>0</v>
      </c>
      <c r="K307" s="1326">
        <f t="shared" si="128"/>
        <v>6108367</v>
      </c>
      <c r="L307" s="1326">
        <f t="shared" si="128"/>
        <v>0</v>
      </c>
      <c r="M307" s="1326">
        <f t="shared" si="128"/>
        <v>0</v>
      </c>
      <c r="N307" s="1326">
        <f t="shared" si="128"/>
        <v>0</v>
      </c>
      <c r="O307" s="1312">
        <f>SUM(K307:N307)</f>
        <v>6108367</v>
      </c>
      <c r="P307" s="1325">
        <f>P811</f>
        <v>0</v>
      </c>
      <c r="Q307" s="1310">
        <f>P307</f>
        <v>0</v>
      </c>
      <c r="R307" s="1310">
        <f>I307+O307+Q307</f>
        <v>6108367</v>
      </c>
      <c r="S307" s="1309">
        <f>R307/R333</f>
        <v>3.7876413774018229E-4</v>
      </c>
    </row>
    <row r="308" spans="1:19" ht="12" thickBot="1" x14ac:dyDescent="0.25">
      <c r="A308" s="1308"/>
      <c r="B308" s="1307" t="s">
        <v>28709</v>
      </c>
      <c r="C308" s="1306" t="e">
        <f t="shared" ref="C308:R308" si="129">(C307-C306)/C306</f>
        <v>#DIV/0!</v>
      </c>
      <c r="D308" s="1302" t="e">
        <f t="shared" si="129"/>
        <v>#DIV/0!</v>
      </c>
      <c r="E308" s="1302" t="e">
        <f t="shared" si="129"/>
        <v>#DIV/0!</v>
      </c>
      <c r="F308" s="1302" t="e">
        <f t="shared" si="129"/>
        <v>#DIV/0!</v>
      </c>
      <c r="G308" s="1302" t="e">
        <f t="shared" si="129"/>
        <v>#DIV/0!</v>
      </c>
      <c r="H308" s="1302" t="e">
        <f t="shared" si="129"/>
        <v>#DIV/0!</v>
      </c>
      <c r="I308" s="1304" t="e">
        <f t="shared" si="129"/>
        <v>#DIV/0!</v>
      </c>
      <c r="J308" s="1305" t="e">
        <f t="shared" si="129"/>
        <v>#DIV/0!</v>
      </c>
      <c r="K308" s="1301">
        <f t="shared" si="129"/>
        <v>-0.96568822223834472</v>
      </c>
      <c r="L308" s="1302" t="e">
        <f t="shared" si="129"/>
        <v>#DIV/0!</v>
      </c>
      <c r="M308" s="1302" t="e">
        <f t="shared" si="129"/>
        <v>#DIV/0!</v>
      </c>
      <c r="N308" s="1302" t="e">
        <f t="shared" si="129"/>
        <v>#DIV/0!</v>
      </c>
      <c r="O308" s="1300">
        <f t="shared" si="129"/>
        <v>-0.96568822223834472</v>
      </c>
      <c r="P308" s="1303" t="e">
        <f t="shared" si="129"/>
        <v>#DIV/0!</v>
      </c>
      <c r="Q308" s="1302" t="e">
        <f t="shared" si="129"/>
        <v>#DIV/0!</v>
      </c>
      <c r="R308" s="1301">
        <f t="shared" si="129"/>
        <v>-0.96568822223834472</v>
      </c>
      <c r="S308" s="1300"/>
    </row>
    <row r="309" spans="1:19" x14ac:dyDescent="0.2">
      <c r="A309" s="1336" t="s">
        <v>28732</v>
      </c>
      <c r="B309" s="1323">
        <v>2019</v>
      </c>
      <c r="C309" s="1335">
        <f t="shared" ref="C309:H311" si="130">C813</f>
        <v>0</v>
      </c>
      <c r="D309" s="1333">
        <f t="shared" si="130"/>
        <v>0</v>
      </c>
      <c r="E309" s="1333">
        <f t="shared" si="130"/>
        <v>0</v>
      </c>
      <c r="F309" s="1333">
        <f t="shared" si="130"/>
        <v>0</v>
      </c>
      <c r="G309" s="1333">
        <f t="shared" si="130"/>
        <v>0</v>
      </c>
      <c r="H309" s="1333">
        <f t="shared" si="130"/>
        <v>0</v>
      </c>
      <c r="I309" s="1332">
        <f>SUM(C309:H309)</f>
        <v>0</v>
      </c>
      <c r="J309" s="1357">
        <f t="shared" ref="J309:N311" si="131">J813</f>
        <v>0</v>
      </c>
      <c r="K309" s="1333">
        <f t="shared" si="131"/>
        <v>0</v>
      </c>
      <c r="L309" s="1333">
        <f t="shared" si="131"/>
        <v>0</v>
      </c>
      <c r="M309" s="1333">
        <f t="shared" si="131"/>
        <v>0</v>
      </c>
      <c r="N309" s="1333">
        <f t="shared" si="131"/>
        <v>0</v>
      </c>
      <c r="O309" s="1332">
        <f>SUM(K309:N309)</f>
        <v>0</v>
      </c>
      <c r="P309" s="1331">
        <f>P813</f>
        <v>0</v>
      </c>
      <c r="Q309" s="1330">
        <f>P309</f>
        <v>0</v>
      </c>
      <c r="R309" s="1330">
        <f>I309+O309+Q309</f>
        <v>0</v>
      </c>
      <c r="S309" s="1355">
        <f>R309/R331</f>
        <v>0</v>
      </c>
    </row>
    <row r="310" spans="1:19" x14ac:dyDescent="0.2">
      <c r="A310" s="1328"/>
      <c r="B310" s="1315">
        <v>2020</v>
      </c>
      <c r="C310" s="1329">
        <f t="shared" si="130"/>
        <v>0</v>
      </c>
      <c r="D310" s="1326">
        <f t="shared" si="130"/>
        <v>0</v>
      </c>
      <c r="E310" s="1326">
        <f t="shared" si="130"/>
        <v>0</v>
      </c>
      <c r="F310" s="1326">
        <f t="shared" si="130"/>
        <v>0</v>
      </c>
      <c r="G310" s="1326">
        <f t="shared" si="130"/>
        <v>0</v>
      </c>
      <c r="H310" s="1326">
        <f t="shared" si="130"/>
        <v>0</v>
      </c>
      <c r="I310" s="1312">
        <f>SUM(C310:H310)</f>
        <v>0</v>
      </c>
      <c r="J310" s="1356">
        <f t="shared" si="131"/>
        <v>0</v>
      </c>
      <c r="K310" s="1326">
        <f t="shared" si="131"/>
        <v>32206165</v>
      </c>
      <c r="L310" s="1326">
        <f t="shared" si="131"/>
        <v>0</v>
      </c>
      <c r="M310" s="1326">
        <f t="shared" si="131"/>
        <v>0</v>
      </c>
      <c r="N310" s="1326">
        <f t="shared" si="131"/>
        <v>0</v>
      </c>
      <c r="O310" s="1312">
        <f>SUM(K310:N310)</f>
        <v>32206165</v>
      </c>
      <c r="P310" s="1325">
        <f>P814</f>
        <v>0</v>
      </c>
      <c r="Q310" s="1310">
        <f>P310</f>
        <v>0</v>
      </c>
      <c r="R310" s="1310">
        <f>I310+O310+Q310</f>
        <v>32206165</v>
      </c>
      <c r="S310" s="1309">
        <f>R310/R332</f>
        <v>2.6879385164023622E-3</v>
      </c>
    </row>
    <row r="311" spans="1:19" x14ac:dyDescent="0.2">
      <c r="A311" s="1328"/>
      <c r="B311" s="1315">
        <v>2021</v>
      </c>
      <c r="C311" s="1329">
        <f t="shared" si="130"/>
        <v>0</v>
      </c>
      <c r="D311" s="1326">
        <f t="shared" si="130"/>
        <v>0</v>
      </c>
      <c r="E311" s="1326">
        <f t="shared" si="130"/>
        <v>0</v>
      </c>
      <c r="F311" s="1326">
        <f t="shared" si="130"/>
        <v>0</v>
      </c>
      <c r="G311" s="1326">
        <f t="shared" si="130"/>
        <v>0</v>
      </c>
      <c r="H311" s="1326">
        <f t="shared" si="130"/>
        <v>0</v>
      </c>
      <c r="I311" s="1312">
        <f>SUM(C311:H311)</f>
        <v>0</v>
      </c>
      <c r="J311" s="1356">
        <f t="shared" si="131"/>
        <v>0</v>
      </c>
      <c r="K311" s="1326">
        <f t="shared" si="131"/>
        <v>0</v>
      </c>
      <c r="L311" s="1326">
        <f t="shared" si="131"/>
        <v>0</v>
      </c>
      <c r="M311" s="1326">
        <f t="shared" si="131"/>
        <v>0</v>
      </c>
      <c r="N311" s="1326">
        <f t="shared" si="131"/>
        <v>0</v>
      </c>
      <c r="O311" s="1312">
        <f>SUM(K311:N311)</f>
        <v>0</v>
      </c>
      <c r="P311" s="1325">
        <f>P815</f>
        <v>0</v>
      </c>
      <c r="Q311" s="1310">
        <f>P311</f>
        <v>0</v>
      </c>
      <c r="R311" s="1310">
        <f>I311+O311+Q311</f>
        <v>0</v>
      </c>
      <c r="S311" s="1309">
        <f>R311/R333</f>
        <v>0</v>
      </c>
    </row>
    <row r="312" spans="1:19" ht="12" thickBot="1" x14ac:dyDescent="0.25">
      <c r="A312" s="1308"/>
      <c r="B312" s="1307" t="s">
        <v>28709</v>
      </c>
      <c r="C312" s="1306" t="e">
        <f t="shared" ref="C312:R312" si="132">(C311-C310)/C310</f>
        <v>#DIV/0!</v>
      </c>
      <c r="D312" s="1302" t="e">
        <f t="shared" si="132"/>
        <v>#DIV/0!</v>
      </c>
      <c r="E312" s="1302" t="e">
        <f t="shared" si="132"/>
        <v>#DIV/0!</v>
      </c>
      <c r="F312" s="1302" t="e">
        <f t="shared" si="132"/>
        <v>#DIV/0!</v>
      </c>
      <c r="G312" s="1302" t="e">
        <f t="shared" si="132"/>
        <v>#DIV/0!</v>
      </c>
      <c r="H312" s="1302" t="e">
        <f t="shared" si="132"/>
        <v>#DIV/0!</v>
      </c>
      <c r="I312" s="1304" t="e">
        <f t="shared" si="132"/>
        <v>#DIV/0!</v>
      </c>
      <c r="J312" s="1305" t="e">
        <f t="shared" si="132"/>
        <v>#DIV/0!</v>
      </c>
      <c r="K312" s="1301">
        <f t="shared" si="132"/>
        <v>-1</v>
      </c>
      <c r="L312" s="1302" t="e">
        <f t="shared" si="132"/>
        <v>#DIV/0!</v>
      </c>
      <c r="M312" s="1302" t="e">
        <f t="shared" si="132"/>
        <v>#DIV/0!</v>
      </c>
      <c r="N312" s="1302" t="e">
        <f t="shared" si="132"/>
        <v>#DIV/0!</v>
      </c>
      <c r="O312" s="1300">
        <f t="shared" si="132"/>
        <v>-1</v>
      </c>
      <c r="P312" s="1303" t="e">
        <f t="shared" si="132"/>
        <v>#DIV/0!</v>
      </c>
      <c r="Q312" s="1302" t="e">
        <f t="shared" si="132"/>
        <v>#DIV/0!</v>
      </c>
      <c r="R312" s="1301">
        <f t="shared" si="132"/>
        <v>-1</v>
      </c>
      <c r="S312" s="1300"/>
    </row>
    <row r="313" spans="1:19" x14ac:dyDescent="0.2">
      <c r="A313" s="1336" t="s">
        <v>28731</v>
      </c>
      <c r="B313" s="1323">
        <v>2019</v>
      </c>
      <c r="C313" s="1335">
        <f t="shared" ref="C313:H315" si="133">C817</f>
        <v>0</v>
      </c>
      <c r="D313" s="1333">
        <f t="shared" si="133"/>
        <v>0</v>
      </c>
      <c r="E313" s="1333">
        <f t="shared" si="133"/>
        <v>0</v>
      </c>
      <c r="F313" s="1333">
        <f t="shared" si="133"/>
        <v>0</v>
      </c>
      <c r="G313" s="1333">
        <f t="shared" si="133"/>
        <v>0</v>
      </c>
      <c r="H313" s="1333">
        <f t="shared" si="133"/>
        <v>0</v>
      </c>
      <c r="I313" s="1332">
        <f>SUM(C313:H313)</f>
        <v>0</v>
      </c>
      <c r="J313" s="1357">
        <f t="shared" ref="J313:N315" si="134">J817</f>
        <v>0</v>
      </c>
      <c r="K313" s="1333">
        <f t="shared" si="134"/>
        <v>0</v>
      </c>
      <c r="L313" s="1333">
        <f t="shared" si="134"/>
        <v>0</v>
      </c>
      <c r="M313" s="1333">
        <f t="shared" si="134"/>
        <v>0</v>
      </c>
      <c r="N313" s="1333">
        <f t="shared" si="134"/>
        <v>0</v>
      </c>
      <c r="O313" s="1332">
        <f>SUM(K313:N313)</f>
        <v>0</v>
      </c>
      <c r="P313" s="1331">
        <f>P817</f>
        <v>0</v>
      </c>
      <c r="Q313" s="1330">
        <f>P313</f>
        <v>0</v>
      </c>
      <c r="R313" s="1330">
        <f>I313+O313+Q313</f>
        <v>0</v>
      </c>
      <c r="S313" s="1355">
        <f>R313/R331</f>
        <v>0</v>
      </c>
    </row>
    <row r="314" spans="1:19" x14ac:dyDescent="0.2">
      <c r="A314" s="1328"/>
      <c r="B314" s="1315">
        <v>2020</v>
      </c>
      <c r="C314" s="1329">
        <f t="shared" si="133"/>
        <v>0</v>
      </c>
      <c r="D314" s="1326">
        <f t="shared" si="133"/>
        <v>0</v>
      </c>
      <c r="E314" s="1326">
        <f t="shared" si="133"/>
        <v>0</v>
      </c>
      <c r="F314" s="1326">
        <f t="shared" si="133"/>
        <v>0</v>
      </c>
      <c r="G314" s="1326">
        <f t="shared" si="133"/>
        <v>0</v>
      </c>
      <c r="H314" s="1326">
        <f t="shared" si="133"/>
        <v>0</v>
      </c>
      <c r="I314" s="1312">
        <f>SUM(C314:H314)</f>
        <v>0</v>
      </c>
      <c r="J314" s="1356">
        <f t="shared" si="134"/>
        <v>0</v>
      </c>
      <c r="K314" s="1326">
        <f t="shared" si="134"/>
        <v>87737082</v>
      </c>
      <c r="L314" s="1326">
        <f t="shared" si="134"/>
        <v>0</v>
      </c>
      <c r="M314" s="1326">
        <f t="shared" si="134"/>
        <v>0</v>
      </c>
      <c r="N314" s="1326">
        <f t="shared" si="134"/>
        <v>0</v>
      </c>
      <c r="O314" s="1312">
        <f>SUM(K314:N314)</f>
        <v>87737082</v>
      </c>
      <c r="P314" s="1325">
        <f>P818</f>
        <v>0</v>
      </c>
      <c r="Q314" s="1310">
        <f>P314</f>
        <v>0</v>
      </c>
      <c r="R314" s="1310">
        <f>I314+O314+Q314</f>
        <v>87737082</v>
      </c>
      <c r="S314" s="1309">
        <f>R314/R332</f>
        <v>7.3225695150152892E-3</v>
      </c>
    </row>
    <row r="315" spans="1:19" x14ac:dyDescent="0.2">
      <c r="A315" s="1328"/>
      <c r="B315" s="1315">
        <v>2021</v>
      </c>
      <c r="C315" s="1329">
        <f t="shared" si="133"/>
        <v>0</v>
      </c>
      <c r="D315" s="1326">
        <f t="shared" si="133"/>
        <v>0</v>
      </c>
      <c r="E315" s="1326">
        <f t="shared" si="133"/>
        <v>0</v>
      </c>
      <c r="F315" s="1326">
        <f t="shared" si="133"/>
        <v>0</v>
      </c>
      <c r="G315" s="1326">
        <f t="shared" si="133"/>
        <v>0</v>
      </c>
      <c r="H315" s="1326">
        <f t="shared" si="133"/>
        <v>0</v>
      </c>
      <c r="I315" s="1312">
        <f>SUM(C315:H315)</f>
        <v>0</v>
      </c>
      <c r="J315" s="1356">
        <f t="shared" si="134"/>
        <v>0</v>
      </c>
      <c r="K315" s="1326">
        <f t="shared" si="134"/>
        <v>214764785</v>
      </c>
      <c r="L315" s="1326">
        <f t="shared" si="134"/>
        <v>0</v>
      </c>
      <c r="M315" s="1326">
        <f t="shared" si="134"/>
        <v>0</v>
      </c>
      <c r="N315" s="1326">
        <f t="shared" si="134"/>
        <v>0</v>
      </c>
      <c r="O315" s="1312">
        <f>SUM(K315:N315)</f>
        <v>214764785</v>
      </c>
      <c r="P315" s="1325">
        <f>P819</f>
        <v>0</v>
      </c>
      <c r="Q315" s="1310">
        <f>P315</f>
        <v>0</v>
      </c>
      <c r="R315" s="1310">
        <f>I315+O315+Q315</f>
        <v>214764785</v>
      </c>
      <c r="S315" s="1309">
        <f>R315/R333</f>
        <v>1.331701232219358E-2</v>
      </c>
    </row>
    <row r="316" spans="1:19" ht="12" thickBot="1" x14ac:dyDescent="0.25">
      <c r="A316" s="1308"/>
      <c r="B316" s="1307" t="s">
        <v>28709</v>
      </c>
      <c r="C316" s="1306" t="e">
        <f t="shared" ref="C316:R316" si="135">(C315-C314)/C314</f>
        <v>#DIV/0!</v>
      </c>
      <c r="D316" s="1302" t="e">
        <f t="shared" si="135"/>
        <v>#DIV/0!</v>
      </c>
      <c r="E316" s="1302" t="e">
        <f t="shared" si="135"/>
        <v>#DIV/0!</v>
      </c>
      <c r="F316" s="1302" t="e">
        <f t="shared" si="135"/>
        <v>#DIV/0!</v>
      </c>
      <c r="G316" s="1302" t="e">
        <f t="shared" si="135"/>
        <v>#DIV/0!</v>
      </c>
      <c r="H316" s="1302" t="e">
        <f t="shared" si="135"/>
        <v>#DIV/0!</v>
      </c>
      <c r="I316" s="1304" t="e">
        <f t="shared" si="135"/>
        <v>#DIV/0!</v>
      </c>
      <c r="J316" s="1305" t="e">
        <f t="shared" si="135"/>
        <v>#DIV/0!</v>
      </c>
      <c r="K316" s="1301">
        <f t="shared" si="135"/>
        <v>1.447822290237553</v>
      </c>
      <c r="L316" s="1302" t="e">
        <f t="shared" si="135"/>
        <v>#DIV/0!</v>
      </c>
      <c r="M316" s="1302" t="e">
        <f t="shared" si="135"/>
        <v>#DIV/0!</v>
      </c>
      <c r="N316" s="1302" t="e">
        <f t="shared" si="135"/>
        <v>#DIV/0!</v>
      </c>
      <c r="O316" s="1300">
        <f t="shared" si="135"/>
        <v>1.447822290237553</v>
      </c>
      <c r="P316" s="1303" t="e">
        <f t="shared" si="135"/>
        <v>#DIV/0!</v>
      </c>
      <c r="Q316" s="1302" t="e">
        <f t="shared" si="135"/>
        <v>#DIV/0!</v>
      </c>
      <c r="R316" s="1301">
        <f t="shared" si="135"/>
        <v>1.447822290237553</v>
      </c>
      <c r="S316" s="1300"/>
    </row>
    <row r="317" spans="1:19" x14ac:dyDescent="0.2">
      <c r="A317" s="1623" t="s">
        <v>28722</v>
      </c>
      <c r="B317" s="1625" t="s">
        <v>28721</v>
      </c>
      <c r="C317" s="1627" t="s">
        <v>28570</v>
      </c>
      <c r="D317" s="1628"/>
      <c r="E317" s="1628"/>
      <c r="F317" s="1628"/>
      <c r="G317" s="1628"/>
      <c r="H317" s="1628"/>
      <c r="I317" s="1629"/>
      <c r="J317" s="1630" t="s">
        <v>28563</v>
      </c>
      <c r="K317" s="1631"/>
      <c r="L317" s="1631"/>
      <c r="M317" s="1631"/>
      <c r="N317" s="1631"/>
      <c r="O317" s="1632"/>
      <c r="P317" s="1633" t="s">
        <v>28557</v>
      </c>
      <c r="Q317" s="1634"/>
      <c r="R317" s="1634" t="s">
        <v>4</v>
      </c>
      <c r="S317" s="1635"/>
    </row>
    <row r="318" spans="1:19" ht="136.5" customHeight="1" thickBot="1" x14ac:dyDescent="0.25">
      <c r="A318" s="1624"/>
      <c r="B318" s="1626"/>
      <c r="C318" s="1343" t="s">
        <v>28717</v>
      </c>
      <c r="D318" s="1339" t="s">
        <v>28720</v>
      </c>
      <c r="E318" s="1339" t="s">
        <v>28719</v>
      </c>
      <c r="F318" s="1339" t="s">
        <v>28718</v>
      </c>
      <c r="G318" s="1339" t="s">
        <v>28716</v>
      </c>
      <c r="H318" s="1339" t="s">
        <v>28715</v>
      </c>
      <c r="I318" s="1341" t="s">
        <v>28596</v>
      </c>
      <c r="J318" s="1342" t="s">
        <v>28717</v>
      </c>
      <c r="K318" s="1339" t="s">
        <v>28716</v>
      </c>
      <c r="L318" s="1339" t="s">
        <v>28715</v>
      </c>
      <c r="M318" s="1339" t="s">
        <v>28714</v>
      </c>
      <c r="N318" s="1339" t="s">
        <v>28713</v>
      </c>
      <c r="O318" s="1341" t="s">
        <v>28593</v>
      </c>
      <c r="P318" s="1340" t="s">
        <v>28712</v>
      </c>
      <c r="Q318" s="1339" t="s">
        <v>28592</v>
      </c>
      <c r="R318" s="1338" t="s">
        <v>28711</v>
      </c>
      <c r="S318" s="1337" t="s">
        <v>28590</v>
      </c>
    </row>
    <row r="319" spans="1:19" x14ac:dyDescent="0.2">
      <c r="A319" s="1336" t="s">
        <v>28730</v>
      </c>
      <c r="B319" s="1323">
        <v>2019</v>
      </c>
      <c r="C319" s="1335">
        <f t="shared" ref="C319:H321" si="136">C823</f>
        <v>0</v>
      </c>
      <c r="D319" s="1333">
        <f t="shared" si="136"/>
        <v>0</v>
      </c>
      <c r="E319" s="1333">
        <f t="shared" si="136"/>
        <v>0</v>
      </c>
      <c r="F319" s="1333">
        <f t="shared" si="136"/>
        <v>0</v>
      </c>
      <c r="G319" s="1333">
        <f t="shared" si="136"/>
        <v>0</v>
      </c>
      <c r="H319" s="1333">
        <f t="shared" si="136"/>
        <v>0</v>
      </c>
      <c r="I319" s="1332">
        <f>SUM(C319:H319)</f>
        <v>0</v>
      </c>
      <c r="J319" s="1357">
        <f t="shared" ref="J319:N321" si="137">J823</f>
        <v>0</v>
      </c>
      <c r="K319" s="1333">
        <f t="shared" si="137"/>
        <v>0</v>
      </c>
      <c r="L319" s="1333">
        <f t="shared" si="137"/>
        <v>0</v>
      </c>
      <c r="M319" s="1333">
        <f t="shared" si="137"/>
        <v>0</v>
      </c>
      <c r="N319" s="1333">
        <f t="shared" si="137"/>
        <v>0</v>
      </c>
      <c r="O319" s="1332">
        <f>SUM(K319:N319)</f>
        <v>0</v>
      </c>
      <c r="P319" s="1331">
        <f>P823</f>
        <v>0</v>
      </c>
      <c r="Q319" s="1330">
        <f>P319</f>
        <v>0</v>
      </c>
      <c r="R319" s="1330">
        <f>I319+O319+Q319</f>
        <v>0</v>
      </c>
      <c r="S319" s="1355">
        <f>R319/R331</f>
        <v>0</v>
      </c>
    </row>
    <row r="320" spans="1:19" x14ac:dyDescent="0.2">
      <c r="A320" s="1328"/>
      <c r="B320" s="1315">
        <v>2020</v>
      </c>
      <c r="C320" s="1329">
        <f t="shared" si="136"/>
        <v>0</v>
      </c>
      <c r="D320" s="1326">
        <f t="shared" si="136"/>
        <v>0</v>
      </c>
      <c r="E320" s="1326">
        <f t="shared" si="136"/>
        <v>0</v>
      </c>
      <c r="F320" s="1326">
        <f t="shared" si="136"/>
        <v>0</v>
      </c>
      <c r="G320" s="1326">
        <f t="shared" si="136"/>
        <v>0</v>
      </c>
      <c r="H320" s="1326">
        <f t="shared" si="136"/>
        <v>0</v>
      </c>
      <c r="I320" s="1312">
        <f>SUM(C320:H320)</f>
        <v>0</v>
      </c>
      <c r="J320" s="1356">
        <f t="shared" si="137"/>
        <v>0</v>
      </c>
      <c r="K320" s="1326">
        <f t="shared" si="137"/>
        <v>0</v>
      </c>
      <c r="L320" s="1326">
        <f t="shared" si="137"/>
        <v>0</v>
      </c>
      <c r="M320" s="1326">
        <f t="shared" si="137"/>
        <v>0</v>
      </c>
      <c r="N320" s="1326">
        <f t="shared" si="137"/>
        <v>0</v>
      </c>
      <c r="O320" s="1312">
        <f>SUM(K320:N320)</f>
        <v>0</v>
      </c>
      <c r="P320" s="1325">
        <f>P824</f>
        <v>0</v>
      </c>
      <c r="Q320" s="1310">
        <f>P320</f>
        <v>0</v>
      </c>
      <c r="R320" s="1310">
        <f>I320+O320+Q320</f>
        <v>0</v>
      </c>
      <c r="S320" s="1309">
        <f>R320/R332</f>
        <v>0</v>
      </c>
    </row>
    <row r="321" spans="1:19" x14ac:dyDescent="0.2">
      <c r="A321" s="1328"/>
      <c r="B321" s="1315">
        <v>2021</v>
      </c>
      <c r="C321" s="1329">
        <f t="shared" si="136"/>
        <v>0</v>
      </c>
      <c r="D321" s="1326">
        <f t="shared" si="136"/>
        <v>0</v>
      </c>
      <c r="E321" s="1326">
        <f t="shared" si="136"/>
        <v>0</v>
      </c>
      <c r="F321" s="1326">
        <f t="shared" si="136"/>
        <v>0</v>
      </c>
      <c r="G321" s="1326">
        <f t="shared" si="136"/>
        <v>0</v>
      </c>
      <c r="H321" s="1326">
        <f t="shared" si="136"/>
        <v>0</v>
      </c>
      <c r="I321" s="1312">
        <f>SUM(C321:H321)</f>
        <v>0</v>
      </c>
      <c r="J321" s="1356">
        <f t="shared" si="137"/>
        <v>0</v>
      </c>
      <c r="K321" s="1326">
        <f t="shared" si="137"/>
        <v>0</v>
      </c>
      <c r="L321" s="1326">
        <f t="shared" si="137"/>
        <v>0</v>
      </c>
      <c r="M321" s="1326">
        <f t="shared" si="137"/>
        <v>0</v>
      </c>
      <c r="N321" s="1326">
        <f t="shared" si="137"/>
        <v>0</v>
      </c>
      <c r="O321" s="1312">
        <f>SUM(K321:N321)</f>
        <v>0</v>
      </c>
      <c r="P321" s="1325">
        <f>P825</f>
        <v>0</v>
      </c>
      <c r="Q321" s="1310">
        <f>P321</f>
        <v>0</v>
      </c>
      <c r="R321" s="1310">
        <f>I321+O321+Q321</f>
        <v>0</v>
      </c>
      <c r="S321" s="1309">
        <f>R321/R333</f>
        <v>0</v>
      </c>
    </row>
    <row r="322" spans="1:19" ht="12" thickBot="1" x14ac:dyDescent="0.25">
      <c r="A322" s="1308"/>
      <c r="B322" s="1307" t="s">
        <v>28709</v>
      </c>
      <c r="C322" s="1306" t="e">
        <f t="shared" ref="C322:R322" si="138">(C321-C320)/C320</f>
        <v>#DIV/0!</v>
      </c>
      <c r="D322" s="1302" t="e">
        <f t="shared" si="138"/>
        <v>#DIV/0!</v>
      </c>
      <c r="E322" s="1302" t="e">
        <f t="shared" si="138"/>
        <v>#DIV/0!</v>
      </c>
      <c r="F322" s="1302" t="e">
        <f t="shared" si="138"/>
        <v>#DIV/0!</v>
      </c>
      <c r="G322" s="1302" t="e">
        <f t="shared" si="138"/>
        <v>#DIV/0!</v>
      </c>
      <c r="H322" s="1302" t="e">
        <f t="shared" si="138"/>
        <v>#DIV/0!</v>
      </c>
      <c r="I322" s="1304" t="e">
        <f t="shared" si="138"/>
        <v>#DIV/0!</v>
      </c>
      <c r="J322" s="1305" t="e">
        <f t="shared" si="138"/>
        <v>#DIV/0!</v>
      </c>
      <c r="K322" s="1302" t="e">
        <f t="shared" si="138"/>
        <v>#DIV/0!</v>
      </c>
      <c r="L322" s="1302" t="e">
        <f t="shared" si="138"/>
        <v>#DIV/0!</v>
      </c>
      <c r="M322" s="1302" t="e">
        <f t="shared" si="138"/>
        <v>#DIV/0!</v>
      </c>
      <c r="N322" s="1302" t="e">
        <f t="shared" si="138"/>
        <v>#DIV/0!</v>
      </c>
      <c r="O322" s="1304" t="e">
        <f t="shared" si="138"/>
        <v>#DIV/0!</v>
      </c>
      <c r="P322" s="1303" t="e">
        <f t="shared" si="138"/>
        <v>#DIV/0!</v>
      </c>
      <c r="Q322" s="1302" t="e">
        <f t="shared" si="138"/>
        <v>#DIV/0!</v>
      </c>
      <c r="R322" s="1302" t="e">
        <f t="shared" si="138"/>
        <v>#DIV/0!</v>
      </c>
      <c r="S322" s="1300"/>
    </row>
    <row r="323" spans="1:19" x14ac:dyDescent="0.2">
      <c r="A323" s="1336" t="s">
        <v>28727</v>
      </c>
      <c r="B323" s="1323">
        <v>2019</v>
      </c>
      <c r="C323" s="1335">
        <f t="shared" ref="C323:H325" si="139">C827</f>
        <v>0</v>
      </c>
      <c r="D323" s="1333">
        <f t="shared" si="139"/>
        <v>0</v>
      </c>
      <c r="E323" s="1333">
        <f t="shared" si="139"/>
        <v>0</v>
      </c>
      <c r="F323" s="1333">
        <f t="shared" si="139"/>
        <v>0</v>
      </c>
      <c r="G323" s="1333">
        <f t="shared" si="139"/>
        <v>0</v>
      </c>
      <c r="H323" s="1333">
        <f t="shared" si="139"/>
        <v>0</v>
      </c>
      <c r="I323" s="1332">
        <f>SUM(C323:H323)</f>
        <v>0</v>
      </c>
      <c r="J323" s="1357">
        <f t="shared" ref="J323:N325" si="140">J827</f>
        <v>0</v>
      </c>
      <c r="K323" s="1333">
        <f t="shared" si="140"/>
        <v>0</v>
      </c>
      <c r="L323" s="1333">
        <f t="shared" si="140"/>
        <v>0</v>
      </c>
      <c r="M323" s="1333">
        <f t="shared" si="140"/>
        <v>0</v>
      </c>
      <c r="N323" s="1333">
        <f t="shared" si="140"/>
        <v>0</v>
      </c>
      <c r="O323" s="1332">
        <f>SUM(K323:N323)</f>
        <v>0</v>
      </c>
      <c r="P323" s="1331">
        <f>P827</f>
        <v>0</v>
      </c>
      <c r="Q323" s="1330">
        <f>P323</f>
        <v>0</v>
      </c>
      <c r="R323" s="1330">
        <f>I323+O323+Q323</f>
        <v>0</v>
      </c>
      <c r="S323" s="1355">
        <f>R323/R331</f>
        <v>0</v>
      </c>
    </row>
    <row r="324" spans="1:19" x14ac:dyDescent="0.2">
      <c r="A324" s="1328"/>
      <c r="B324" s="1315">
        <v>2020</v>
      </c>
      <c r="C324" s="1329">
        <f t="shared" si="139"/>
        <v>0</v>
      </c>
      <c r="D324" s="1326">
        <f t="shared" si="139"/>
        <v>0</v>
      </c>
      <c r="E324" s="1326">
        <f t="shared" si="139"/>
        <v>0</v>
      </c>
      <c r="F324" s="1326">
        <f t="shared" si="139"/>
        <v>0</v>
      </c>
      <c r="G324" s="1326">
        <f t="shared" si="139"/>
        <v>0</v>
      </c>
      <c r="H324" s="1326">
        <f t="shared" si="139"/>
        <v>0</v>
      </c>
      <c r="I324" s="1312">
        <f>SUM(C324:H324)</f>
        <v>0</v>
      </c>
      <c r="J324" s="1356">
        <f t="shared" si="140"/>
        <v>0</v>
      </c>
      <c r="K324" s="1326">
        <f t="shared" si="140"/>
        <v>0</v>
      </c>
      <c r="L324" s="1326">
        <f t="shared" si="140"/>
        <v>0</v>
      </c>
      <c r="M324" s="1326">
        <f t="shared" si="140"/>
        <v>0</v>
      </c>
      <c r="N324" s="1326">
        <f t="shared" si="140"/>
        <v>0</v>
      </c>
      <c r="O324" s="1312">
        <f>SUM(K324:N324)</f>
        <v>0</v>
      </c>
      <c r="P324" s="1325">
        <f>P828</f>
        <v>0</v>
      </c>
      <c r="Q324" s="1310">
        <f>P324</f>
        <v>0</v>
      </c>
      <c r="R324" s="1310">
        <f>I324+O324+Q324</f>
        <v>0</v>
      </c>
      <c r="S324" s="1309">
        <f>R324/R332</f>
        <v>0</v>
      </c>
    </row>
    <row r="325" spans="1:19" x14ac:dyDescent="0.2">
      <c r="A325" s="1328"/>
      <c r="B325" s="1315">
        <v>2021</v>
      </c>
      <c r="C325" s="1329">
        <f t="shared" si="139"/>
        <v>0</v>
      </c>
      <c r="D325" s="1326">
        <f t="shared" si="139"/>
        <v>0</v>
      </c>
      <c r="E325" s="1326">
        <f t="shared" si="139"/>
        <v>0</v>
      </c>
      <c r="F325" s="1326">
        <f t="shared" si="139"/>
        <v>0</v>
      </c>
      <c r="G325" s="1326">
        <f t="shared" si="139"/>
        <v>0</v>
      </c>
      <c r="H325" s="1326">
        <f t="shared" si="139"/>
        <v>0</v>
      </c>
      <c r="I325" s="1312">
        <f>SUM(C325:H325)</f>
        <v>0</v>
      </c>
      <c r="J325" s="1356">
        <f t="shared" si="140"/>
        <v>0</v>
      </c>
      <c r="K325" s="1326">
        <f t="shared" si="140"/>
        <v>0</v>
      </c>
      <c r="L325" s="1326">
        <f t="shared" si="140"/>
        <v>0</v>
      </c>
      <c r="M325" s="1326">
        <f t="shared" si="140"/>
        <v>0</v>
      </c>
      <c r="N325" s="1326">
        <f t="shared" si="140"/>
        <v>0</v>
      </c>
      <c r="O325" s="1312">
        <f>SUM(K325:N325)</f>
        <v>0</v>
      </c>
      <c r="P325" s="1325">
        <f>P829</f>
        <v>0</v>
      </c>
      <c r="Q325" s="1310">
        <f>P325</f>
        <v>0</v>
      </c>
      <c r="R325" s="1310">
        <f>I325+O325+Q325</f>
        <v>0</v>
      </c>
      <c r="S325" s="1309">
        <f>R325/R333</f>
        <v>0</v>
      </c>
    </row>
    <row r="326" spans="1:19" ht="12" thickBot="1" x14ac:dyDescent="0.25">
      <c r="A326" s="1308"/>
      <c r="B326" s="1307" t="s">
        <v>28709</v>
      </c>
      <c r="C326" s="1306" t="e">
        <f t="shared" ref="C326:R326" si="141">(C325-C324)/C324</f>
        <v>#DIV/0!</v>
      </c>
      <c r="D326" s="1302" t="e">
        <f t="shared" si="141"/>
        <v>#DIV/0!</v>
      </c>
      <c r="E326" s="1302" t="e">
        <f t="shared" si="141"/>
        <v>#DIV/0!</v>
      </c>
      <c r="F326" s="1302" t="e">
        <f t="shared" si="141"/>
        <v>#DIV/0!</v>
      </c>
      <c r="G326" s="1302" t="e">
        <f t="shared" si="141"/>
        <v>#DIV/0!</v>
      </c>
      <c r="H326" s="1302" t="e">
        <f t="shared" si="141"/>
        <v>#DIV/0!</v>
      </c>
      <c r="I326" s="1304" t="e">
        <f t="shared" si="141"/>
        <v>#DIV/0!</v>
      </c>
      <c r="J326" s="1305" t="e">
        <f t="shared" si="141"/>
        <v>#DIV/0!</v>
      </c>
      <c r="K326" s="1302" t="e">
        <f t="shared" si="141"/>
        <v>#DIV/0!</v>
      </c>
      <c r="L326" s="1302" t="e">
        <f t="shared" si="141"/>
        <v>#DIV/0!</v>
      </c>
      <c r="M326" s="1302" t="e">
        <f t="shared" si="141"/>
        <v>#DIV/0!</v>
      </c>
      <c r="N326" s="1302" t="e">
        <f t="shared" si="141"/>
        <v>#DIV/0!</v>
      </c>
      <c r="O326" s="1304" t="e">
        <f t="shared" si="141"/>
        <v>#DIV/0!</v>
      </c>
      <c r="P326" s="1303" t="e">
        <f t="shared" si="141"/>
        <v>#DIV/0!</v>
      </c>
      <c r="Q326" s="1302" t="e">
        <f t="shared" si="141"/>
        <v>#DIV/0!</v>
      </c>
      <c r="R326" s="1302" t="e">
        <f t="shared" si="141"/>
        <v>#DIV/0!</v>
      </c>
      <c r="S326" s="1300"/>
    </row>
    <row r="327" spans="1:19" x14ac:dyDescent="0.2">
      <c r="A327" s="1336" t="s">
        <v>28728</v>
      </c>
      <c r="B327" s="1323">
        <v>2019</v>
      </c>
      <c r="C327" s="1335">
        <f t="shared" ref="C327:H329" si="142">C831</f>
        <v>0</v>
      </c>
      <c r="D327" s="1333">
        <f t="shared" si="142"/>
        <v>0</v>
      </c>
      <c r="E327" s="1333">
        <f t="shared" si="142"/>
        <v>0</v>
      </c>
      <c r="F327" s="1333">
        <f t="shared" si="142"/>
        <v>0</v>
      </c>
      <c r="G327" s="1333">
        <f t="shared" si="142"/>
        <v>0</v>
      </c>
      <c r="H327" s="1333">
        <f t="shared" si="142"/>
        <v>0</v>
      </c>
      <c r="I327" s="1332">
        <f>SUM(C327:H327)</f>
        <v>0</v>
      </c>
      <c r="J327" s="1357">
        <f t="shared" ref="J327:N329" si="143">J831</f>
        <v>0</v>
      </c>
      <c r="K327" s="1333">
        <f t="shared" si="143"/>
        <v>0</v>
      </c>
      <c r="L327" s="1333">
        <f t="shared" si="143"/>
        <v>0</v>
      </c>
      <c r="M327" s="1333">
        <f t="shared" si="143"/>
        <v>0</v>
      </c>
      <c r="N327" s="1333">
        <f t="shared" si="143"/>
        <v>0</v>
      </c>
      <c r="O327" s="1332">
        <f>SUM(K327:N327)</f>
        <v>0</v>
      </c>
      <c r="P327" s="1331">
        <f>P831</f>
        <v>13547774429</v>
      </c>
      <c r="Q327" s="1330">
        <f>P327</f>
        <v>13547774429</v>
      </c>
      <c r="R327" s="1330">
        <f>I327+O327+Q327</f>
        <v>13547774429</v>
      </c>
      <c r="S327" s="1355">
        <f>R327/R331</f>
        <v>0.90686214367439466</v>
      </c>
    </row>
    <row r="328" spans="1:19" x14ac:dyDescent="0.2">
      <c r="A328" s="1328"/>
      <c r="B328" s="1315">
        <v>2020</v>
      </c>
      <c r="C328" s="1329">
        <f t="shared" si="142"/>
        <v>0</v>
      </c>
      <c r="D328" s="1326">
        <f t="shared" si="142"/>
        <v>0</v>
      </c>
      <c r="E328" s="1326">
        <f t="shared" si="142"/>
        <v>0</v>
      </c>
      <c r="F328" s="1326">
        <f t="shared" si="142"/>
        <v>0</v>
      </c>
      <c r="G328" s="1326">
        <f t="shared" si="142"/>
        <v>0</v>
      </c>
      <c r="H328" s="1326">
        <f t="shared" si="142"/>
        <v>0</v>
      </c>
      <c r="I328" s="1312">
        <f>SUM(C328:H328)</f>
        <v>0</v>
      </c>
      <c r="J328" s="1356">
        <f t="shared" si="143"/>
        <v>0</v>
      </c>
      <c r="K328" s="1326">
        <f t="shared" si="143"/>
        <v>0</v>
      </c>
      <c r="L328" s="1326">
        <f t="shared" si="143"/>
        <v>0</v>
      </c>
      <c r="M328" s="1326">
        <f t="shared" si="143"/>
        <v>0</v>
      </c>
      <c r="N328" s="1326">
        <f t="shared" si="143"/>
        <v>0</v>
      </c>
      <c r="O328" s="1312">
        <f>SUM(K328:N328)</f>
        <v>0</v>
      </c>
      <c r="P328" s="1325">
        <f>P832</f>
        <v>10720848652</v>
      </c>
      <c r="Q328" s="1310">
        <f>P328</f>
        <v>10720848652</v>
      </c>
      <c r="R328" s="1310">
        <f>I328+O328+Q328</f>
        <v>10720848652</v>
      </c>
      <c r="S328" s="1309">
        <f>R328/R332</f>
        <v>0.89476601825244151</v>
      </c>
    </row>
    <row r="329" spans="1:19" x14ac:dyDescent="0.2">
      <c r="A329" s="1328"/>
      <c r="B329" s="1315">
        <v>2021</v>
      </c>
      <c r="C329" s="1329">
        <f t="shared" si="142"/>
        <v>0</v>
      </c>
      <c r="D329" s="1326">
        <f t="shared" si="142"/>
        <v>0</v>
      </c>
      <c r="E329" s="1326">
        <f t="shared" si="142"/>
        <v>0</v>
      </c>
      <c r="F329" s="1326">
        <f t="shared" si="142"/>
        <v>276800000</v>
      </c>
      <c r="G329" s="1326">
        <f t="shared" si="142"/>
        <v>0</v>
      </c>
      <c r="H329" s="1326">
        <f t="shared" si="142"/>
        <v>0</v>
      </c>
      <c r="I329" s="1312">
        <f>SUM(C329:H329)</f>
        <v>276800000</v>
      </c>
      <c r="J329" s="1356">
        <f t="shared" si="143"/>
        <v>0</v>
      </c>
      <c r="K329" s="1326">
        <f t="shared" si="143"/>
        <v>0</v>
      </c>
      <c r="L329" s="1326">
        <f t="shared" si="143"/>
        <v>0</v>
      </c>
      <c r="M329" s="1326">
        <f t="shared" si="143"/>
        <v>0</v>
      </c>
      <c r="N329" s="1326">
        <f t="shared" si="143"/>
        <v>0</v>
      </c>
      <c r="O329" s="1312">
        <f>SUM(K329:N329)</f>
        <v>0</v>
      </c>
      <c r="P329" s="1325">
        <f>P833</f>
        <v>14334406844</v>
      </c>
      <c r="Q329" s="1310">
        <f>P329</f>
        <v>14334406844</v>
      </c>
      <c r="R329" s="1310">
        <f>I329+O329+Q329</f>
        <v>14611206844</v>
      </c>
      <c r="S329" s="1309">
        <f>R329/R333</f>
        <v>0.9060033821823591</v>
      </c>
    </row>
    <row r="330" spans="1:19" ht="12" thickBot="1" x14ac:dyDescent="0.25">
      <c r="A330" s="1308"/>
      <c r="B330" s="1307" t="s">
        <v>28709</v>
      </c>
      <c r="C330" s="1306" t="e">
        <f t="shared" ref="C330:R330" si="144">(C329-C328)/C328</f>
        <v>#DIV/0!</v>
      </c>
      <c r="D330" s="1302" t="e">
        <f t="shared" si="144"/>
        <v>#DIV/0!</v>
      </c>
      <c r="E330" s="1302" t="e">
        <f t="shared" si="144"/>
        <v>#DIV/0!</v>
      </c>
      <c r="F330" s="1302" t="e">
        <f t="shared" si="144"/>
        <v>#DIV/0!</v>
      </c>
      <c r="G330" s="1302" t="e">
        <f t="shared" si="144"/>
        <v>#DIV/0!</v>
      </c>
      <c r="H330" s="1302" t="e">
        <f t="shared" si="144"/>
        <v>#DIV/0!</v>
      </c>
      <c r="I330" s="1304" t="e">
        <f t="shared" si="144"/>
        <v>#DIV/0!</v>
      </c>
      <c r="J330" s="1305" t="e">
        <f t="shared" si="144"/>
        <v>#DIV/0!</v>
      </c>
      <c r="K330" s="1302" t="e">
        <f t="shared" si="144"/>
        <v>#DIV/0!</v>
      </c>
      <c r="L330" s="1302" t="e">
        <f t="shared" si="144"/>
        <v>#DIV/0!</v>
      </c>
      <c r="M330" s="1302" t="e">
        <f t="shared" si="144"/>
        <v>#DIV/0!</v>
      </c>
      <c r="N330" s="1302" t="e">
        <f t="shared" si="144"/>
        <v>#DIV/0!</v>
      </c>
      <c r="O330" s="1304" t="e">
        <f t="shared" si="144"/>
        <v>#DIV/0!</v>
      </c>
      <c r="P330" s="1358">
        <f t="shared" si="144"/>
        <v>0.33705896886492115</v>
      </c>
      <c r="Q330" s="1301">
        <f t="shared" si="144"/>
        <v>0.33705896886492115</v>
      </c>
      <c r="R330" s="1301">
        <f t="shared" si="144"/>
        <v>0.36287782043021793</v>
      </c>
      <c r="S330" s="1300"/>
    </row>
    <row r="331" spans="1:19" x14ac:dyDescent="0.2">
      <c r="A331" s="1324" t="s">
        <v>4</v>
      </c>
      <c r="B331" s="1323">
        <v>2019</v>
      </c>
      <c r="C331" s="1322">
        <f t="shared" ref="C331:H333" si="145">C269+C273+C277+C281+C285+C289+C293+C297+C301+C305+C309+C313+C319+C323+C327</f>
        <v>0</v>
      </c>
      <c r="D331" s="1318">
        <f t="shared" si="145"/>
        <v>0</v>
      </c>
      <c r="E331" s="1318">
        <f t="shared" si="145"/>
        <v>0</v>
      </c>
      <c r="F331" s="1318">
        <f t="shared" si="145"/>
        <v>0</v>
      </c>
      <c r="G331" s="1318">
        <f t="shared" si="145"/>
        <v>0</v>
      </c>
      <c r="H331" s="1318">
        <f t="shared" si="145"/>
        <v>0</v>
      </c>
      <c r="I331" s="1320">
        <f>SUM(C331:H331)</f>
        <v>0</v>
      </c>
      <c r="J331" s="1321">
        <f t="shared" ref="J331:N333" si="146">J269+J273+J277+J281+J285+J289+J293+J297+J301+J305+J309+J313+J319+J323+J327</f>
        <v>0</v>
      </c>
      <c r="K331" s="1318">
        <f t="shared" si="146"/>
        <v>1346000000</v>
      </c>
      <c r="L331" s="1318">
        <f t="shared" si="146"/>
        <v>0</v>
      </c>
      <c r="M331" s="1318">
        <f t="shared" si="146"/>
        <v>45402957</v>
      </c>
      <c r="N331" s="1318">
        <f t="shared" si="146"/>
        <v>0</v>
      </c>
      <c r="O331" s="1320">
        <f>SUM(K331:N331)</f>
        <v>1391402957</v>
      </c>
      <c r="P331" s="1319">
        <f>P269+P273+P277+P281+P285+P289+P293+P297+P301+P305+P309+P313+P319+P323+P327</f>
        <v>13547774429</v>
      </c>
      <c r="Q331" s="1318">
        <f>P331</f>
        <v>13547774429</v>
      </c>
      <c r="R331" s="1318">
        <f>I331+O331+Q331</f>
        <v>14939177386</v>
      </c>
      <c r="S331" s="1354">
        <f>R331/R331</f>
        <v>1</v>
      </c>
    </row>
    <row r="332" spans="1:19" x14ac:dyDescent="0.2">
      <c r="A332" s="1316"/>
      <c r="B332" s="1315">
        <v>2020</v>
      </c>
      <c r="C332" s="1314">
        <f t="shared" si="145"/>
        <v>0</v>
      </c>
      <c r="D332" s="1310">
        <f t="shared" si="145"/>
        <v>0</v>
      </c>
      <c r="E332" s="1310">
        <f t="shared" si="145"/>
        <v>0</v>
      </c>
      <c r="F332" s="1310">
        <f t="shared" si="145"/>
        <v>0</v>
      </c>
      <c r="G332" s="1310">
        <f t="shared" si="145"/>
        <v>0</v>
      </c>
      <c r="H332" s="1310">
        <f t="shared" si="145"/>
        <v>0</v>
      </c>
      <c r="I332" s="1312">
        <f>SUM(C332:H332)</f>
        <v>0</v>
      </c>
      <c r="J332" s="1313">
        <f t="shared" si="146"/>
        <v>0</v>
      </c>
      <c r="K332" s="1310">
        <f t="shared" si="146"/>
        <v>1200000000</v>
      </c>
      <c r="L332" s="1310">
        <f t="shared" si="146"/>
        <v>0</v>
      </c>
      <c r="M332" s="1310">
        <f t="shared" si="146"/>
        <v>60885604</v>
      </c>
      <c r="N332" s="1310">
        <f t="shared" si="146"/>
        <v>0</v>
      </c>
      <c r="O332" s="1312">
        <f>SUM(K332:N332)</f>
        <v>1260885604</v>
      </c>
      <c r="P332" s="1311">
        <f>P270+P274+P278+P282+P286+P290+P294+P298+P302+P306+P310+P314+P320+P324+P328</f>
        <v>10720848652</v>
      </c>
      <c r="Q332" s="1310">
        <f>P332</f>
        <v>10720848652</v>
      </c>
      <c r="R332" s="1310">
        <f>I332+O332+Q332</f>
        <v>11981734256</v>
      </c>
      <c r="S332" s="1309">
        <f>R332/R332</f>
        <v>1</v>
      </c>
    </row>
    <row r="333" spans="1:19" x14ac:dyDescent="0.2">
      <c r="A333" s="1316"/>
      <c r="B333" s="1315">
        <v>2021</v>
      </c>
      <c r="C333" s="1314">
        <f t="shared" si="145"/>
        <v>200000000</v>
      </c>
      <c r="D333" s="1310">
        <f t="shared" si="145"/>
        <v>0</v>
      </c>
      <c r="E333" s="1310">
        <f t="shared" si="145"/>
        <v>0</v>
      </c>
      <c r="F333" s="1310">
        <f t="shared" si="145"/>
        <v>276800000</v>
      </c>
      <c r="G333" s="1310">
        <f t="shared" si="145"/>
        <v>0</v>
      </c>
      <c r="H333" s="1310">
        <f t="shared" si="145"/>
        <v>0</v>
      </c>
      <c r="I333" s="1312">
        <f>SUM(C333:H333)</f>
        <v>476800000</v>
      </c>
      <c r="J333" s="1313">
        <f t="shared" si="146"/>
        <v>382122507</v>
      </c>
      <c r="K333" s="1310">
        <f t="shared" si="146"/>
        <v>1243000000</v>
      </c>
      <c r="L333" s="1310">
        <f t="shared" si="146"/>
        <v>0</v>
      </c>
      <c r="M333" s="1310">
        <f t="shared" si="146"/>
        <v>72892824</v>
      </c>
      <c r="N333" s="1310">
        <f t="shared" si="146"/>
        <v>0</v>
      </c>
      <c r="O333" s="1312">
        <f>SUM(K333:N333)</f>
        <v>1315892824</v>
      </c>
      <c r="P333" s="1311">
        <f>P271+P275+P279+P283+P287+P291+P295+P299+P303+P307+P311+P315+P321+P325+P329</f>
        <v>14334406844</v>
      </c>
      <c r="Q333" s="1310">
        <f>P333</f>
        <v>14334406844</v>
      </c>
      <c r="R333" s="1310">
        <f>I333+O333+Q333</f>
        <v>16127099668</v>
      </c>
      <c r="S333" s="1309">
        <f>R333/R333</f>
        <v>1</v>
      </c>
    </row>
    <row r="334" spans="1:19" ht="12" thickBot="1" x14ac:dyDescent="0.25">
      <c r="A334" s="1308"/>
      <c r="B334" s="1307" t="s">
        <v>28709</v>
      </c>
      <c r="C334" s="1306" t="e">
        <f t="shared" ref="C334:I334" si="147">(C333-C332)/C332</f>
        <v>#DIV/0!</v>
      </c>
      <c r="D334" s="1302" t="e">
        <f t="shared" si="147"/>
        <v>#DIV/0!</v>
      </c>
      <c r="E334" s="1302" t="e">
        <f t="shared" si="147"/>
        <v>#DIV/0!</v>
      </c>
      <c r="F334" s="1302" t="e">
        <f t="shared" si="147"/>
        <v>#DIV/0!</v>
      </c>
      <c r="G334" s="1302" t="e">
        <f t="shared" si="147"/>
        <v>#DIV/0!</v>
      </c>
      <c r="H334" s="1302" t="e">
        <f t="shared" si="147"/>
        <v>#DIV/0!</v>
      </c>
      <c r="I334" s="1304" t="e">
        <f t="shared" si="147"/>
        <v>#DIV/0!</v>
      </c>
      <c r="J334" s="1378"/>
      <c r="K334" s="1301">
        <f t="shared" ref="K334:R334" si="148">(K333-K332)/K332</f>
        <v>3.5833333333333335E-2</v>
      </c>
      <c r="L334" s="1302" t="e">
        <f t="shared" si="148"/>
        <v>#DIV/0!</v>
      </c>
      <c r="M334" s="1301">
        <f t="shared" si="148"/>
        <v>0.19720950785016439</v>
      </c>
      <c r="N334" s="1302" t="e">
        <f t="shared" si="148"/>
        <v>#DIV/0!</v>
      </c>
      <c r="O334" s="1300">
        <f t="shared" si="148"/>
        <v>4.3625860923065946E-2</v>
      </c>
      <c r="P334" s="1358">
        <f t="shared" si="148"/>
        <v>0.33705896886492115</v>
      </c>
      <c r="Q334" s="1301">
        <f t="shared" si="148"/>
        <v>0.33705896886492115</v>
      </c>
      <c r="R334" s="1301">
        <f t="shared" si="148"/>
        <v>0.34597373998043374</v>
      </c>
      <c r="S334" s="1300"/>
    </row>
    <row r="337" spans="1:20" x14ac:dyDescent="0.2">
      <c r="A337" s="1296" t="s">
        <v>28538</v>
      </c>
      <c r="I337" s="1352"/>
      <c r="J337" s="1352"/>
      <c r="P337" s="1349"/>
      <c r="R337" s="1352"/>
      <c r="S337" s="1352"/>
      <c r="T337" s="1297"/>
    </row>
    <row r="338" spans="1:20" x14ac:dyDescent="0.2">
      <c r="A338" s="1296" t="s">
        <v>28537</v>
      </c>
      <c r="I338" s="1352"/>
      <c r="J338" s="1352"/>
      <c r="P338" s="1349"/>
      <c r="R338" s="1352"/>
      <c r="S338" s="1352"/>
      <c r="T338" s="1297"/>
    </row>
    <row r="339" spans="1:20" x14ac:dyDescent="0.2">
      <c r="I339" s="1352"/>
      <c r="J339" s="1352"/>
      <c r="P339" s="1349"/>
      <c r="R339" s="1352"/>
      <c r="S339" s="1352"/>
      <c r="T339" s="1297"/>
    </row>
    <row r="340" spans="1:20" x14ac:dyDescent="0.2">
      <c r="I340" s="1352"/>
      <c r="J340" s="1352"/>
      <c r="P340" s="1349"/>
      <c r="R340" s="1352"/>
      <c r="S340" s="1352"/>
      <c r="T340" s="1297"/>
    </row>
    <row r="341" spans="1:20" x14ac:dyDescent="0.2">
      <c r="I341" s="1352"/>
      <c r="J341" s="1352"/>
      <c r="P341" s="1349"/>
      <c r="R341" s="1352"/>
      <c r="S341" s="1352"/>
      <c r="T341" s="1297"/>
    </row>
    <row r="342" spans="1:20" x14ac:dyDescent="0.2">
      <c r="A342" s="1622" t="s">
        <v>28725</v>
      </c>
      <c r="B342" s="1622"/>
      <c r="C342" s="1622"/>
      <c r="D342" s="1622"/>
      <c r="E342" s="1622"/>
      <c r="F342" s="1622"/>
      <c r="G342" s="1622"/>
      <c r="H342" s="1622"/>
      <c r="I342" s="1622"/>
      <c r="J342" s="1622"/>
      <c r="K342" s="1622"/>
      <c r="L342" s="1622"/>
      <c r="M342" s="1622"/>
      <c r="N342" s="1622"/>
      <c r="O342" s="1622"/>
      <c r="P342" s="1622"/>
      <c r="Q342" s="1622"/>
      <c r="R342" s="1622"/>
      <c r="S342" s="1622"/>
      <c r="T342" s="1353"/>
    </row>
    <row r="343" spans="1:20" x14ac:dyDescent="0.2">
      <c r="A343" s="1622" t="s">
        <v>28677</v>
      </c>
      <c r="B343" s="1622"/>
      <c r="C343" s="1622"/>
      <c r="D343" s="1622"/>
      <c r="E343" s="1622"/>
      <c r="F343" s="1622"/>
      <c r="G343" s="1622"/>
      <c r="H343" s="1622"/>
      <c r="I343" s="1622"/>
      <c r="J343" s="1622"/>
      <c r="K343" s="1622"/>
      <c r="L343" s="1622"/>
      <c r="M343" s="1622"/>
      <c r="N343" s="1622"/>
      <c r="O343" s="1622"/>
      <c r="P343" s="1622"/>
      <c r="Q343" s="1622"/>
      <c r="R343" s="1622"/>
      <c r="S343" s="1622"/>
      <c r="T343" s="1353"/>
    </row>
    <row r="344" spans="1:20" x14ac:dyDescent="0.2">
      <c r="A344" s="1622" t="s">
        <v>28724</v>
      </c>
      <c r="B344" s="1622"/>
      <c r="C344" s="1622"/>
      <c r="D344" s="1622"/>
      <c r="E344" s="1622"/>
      <c r="F344" s="1622"/>
      <c r="G344" s="1622"/>
      <c r="H344" s="1622"/>
      <c r="I344" s="1622"/>
      <c r="J344" s="1622"/>
      <c r="K344" s="1622"/>
      <c r="L344" s="1622"/>
      <c r="M344" s="1622"/>
      <c r="N344" s="1622"/>
      <c r="O344" s="1622"/>
      <c r="P344" s="1622"/>
      <c r="Q344" s="1622"/>
      <c r="R344" s="1622"/>
      <c r="S344" s="1622"/>
      <c r="T344" s="1353"/>
    </row>
    <row r="345" spans="1:20" x14ac:dyDescent="0.2">
      <c r="A345" s="1622" t="s">
        <v>28723</v>
      </c>
      <c r="B345" s="1622"/>
      <c r="C345" s="1622"/>
      <c r="D345" s="1622"/>
      <c r="E345" s="1622"/>
      <c r="F345" s="1622"/>
      <c r="G345" s="1622"/>
      <c r="H345" s="1622"/>
      <c r="I345" s="1622"/>
      <c r="J345" s="1622"/>
      <c r="K345" s="1622"/>
      <c r="L345" s="1622"/>
      <c r="M345" s="1622"/>
      <c r="N345" s="1622"/>
      <c r="O345" s="1622"/>
      <c r="P345" s="1622"/>
      <c r="Q345" s="1622"/>
      <c r="R345" s="1622"/>
      <c r="S345" s="1622"/>
      <c r="T345" s="1353"/>
    </row>
    <row r="346" spans="1:20" x14ac:dyDescent="0.2">
      <c r="I346" s="1352"/>
      <c r="J346" s="1352"/>
      <c r="P346" s="1349"/>
      <c r="R346" s="1352"/>
      <c r="S346" s="1352"/>
      <c r="T346" s="1297"/>
    </row>
    <row r="347" spans="1:20" x14ac:dyDescent="0.2">
      <c r="I347" s="1352"/>
      <c r="J347" s="1352"/>
      <c r="P347" s="1349"/>
      <c r="R347" s="1352"/>
      <c r="S347" s="1352"/>
      <c r="T347" s="1297"/>
    </row>
    <row r="348" spans="1:20" x14ac:dyDescent="0.2">
      <c r="I348" s="1352"/>
      <c r="J348" s="1352"/>
      <c r="P348" s="1349"/>
      <c r="R348" s="1352"/>
      <c r="S348" s="1352"/>
      <c r="T348" s="1297"/>
    </row>
    <row r="349" spans="1:20" x14ac:dyDescent="0.2">
      <c r="A349" s="1351" t="s">
        <v>426</v>
      </c>
      <c r="B349" s="1351" t="s">
        <v>77</v>
      </c>
      <c r="C349" s="1348"/>
      <c r="D349" s="1348"/>
      <c r="E349" s="1348"/>
      <c r="F349" s="1348"/>
      <c r="G349" s="1348"/>
      <c r="H349" s="1348"/>
      <c r="I349" s="1348"/>
      <c r="J349" s="1348"/>
      <c r="K349" s="1350"/>
      <c r="L349" s="1348"/>
      <c r="M349" s="1348"/>
      <c r="N349" s="1348"/>
      <c r="O349" s="1348"/>
      <c r="P349" s="1349"/>
      <c r="Q349" s="1348"/>
      <c r="R349" s="1348"/>
      <c r="S349" s="1348"/>
      <c r="T349" s="1297"/>
    </row>
    <row r="350" spans="1:20" ht="12" thickBot="1" x14ac:dyDescent="0.25">
      <c r="A350" s="1345" t="s">
        <v>5</v>
      </c>
      <c r="B350" s="1345" t="s">
        <v>28546</v>
      </c>
      <c r="C350" s="1345"/>
      <c r="D350" s="1345"/>
      <c r="E350" s="1345"/>
      <c r="F350" s="1345"/>
      <c r="G350" s="1345"/>
      <c r="H350" s="1345"/>
      <c r="I350" s="1345"/>
      <c r="J350" s="1345"/>
      <c r="K350" s="1347"/>
      <c r="L350" s="1345"/>
      <c r="M350" s="1345"/>
      <c r="N350" s="1345"/>
      <c r="O350" s="1345"/>
      <c r="P350" s="1346"/>
      <c r="Q350" s="1345"/>
      <c r="R350" s="1345"/>
      <c r="S350" s="1345"/>
      <c r="T350" s="1344"/>
    </row>
    <row r="351" spans="1:20" ht="27" customHeight="1" x14ac:dyDescent="0.2">
      <c r="A351" s="1623" t="s">
        <v>28722</v>
      </c>
      <c r="B351" s="1625" t="s">
        <v>28721</v>
      </c>
      <c r="C351" s="1627" t="s">
        <v>28570</v>
      </c>
      <c r="D351" s="1628"/>
      <c r="E351" s="1628"/>
      <c r="F351" s="1628"/>
      <c r="G351" s="1628"/>
      <c r="H351" s="1628"/>
      <c r="I351" s="1629"/>
      <c r="J351" s="1630" t="s">
        <v>28563</v>
      </c>
      <c r="K351" s="1631"/>
      <c r="L351" s="1631"/>
      <c r="M351" s="1631"/>
      <c r="N351" s="1631"/>
      <c r="O351" s="1632"/>
      <c r="P351" s="1633" t="s">
        <v>28557</v>
      </c>
      <c r="Q351" s="1634"/>
      <c r="R351" s="1634" t="s">
        <v>4</v>
      </c>
      <c r="S351" s="1635"/>
    </row>
    <row r="352" spans="1:20" ht="112.5" customHeight="1" thickBot="1" x14ac:dyDescent="0.25">
      <c r="A352" s="1624"/>
      <c r="B352" s="1626"/>
      <c r="C352" s="1343" t="s">
        <v>28717</v>
      </c>
      <c r="D352" s="1339" t="s">
        <v>28720</v>
      </c>
      <c r="E352" s="1339" t="s">
        <v>28719</v>
      </c>
      <c r="F352" s="1339" t="s">
        <v>28718</v>
      </c>
      <c r="G352" s="1339" t="s">
        <v>28716</v>
      </c>
      <c r="H352" s="1339" t="s">
        <v>28715</v>
      </c>
      <c r="I352" s="1341" t="s">
        <v>28596</v>
      </c>
      <c r="J352" s="1342" t="s">
        <v>28717</v>
      </c>
      <c r="K352" s="1339" t="s">
        <v>28716</v>
      </c>
      <c r="L352" s="1339" t="s">
        <v>28715</v>
      </c>
      <c r="M352" s="1339" t="s">
        <v>28714</v>
      </c>
      <c r="N352" s="1339" t="s">
        <v>28713</v>
      </c>
      <c r="O352" s="1341" t="s">
        <v>28593</v>
      </c>
      <c r="P352" s="1340" t="s">
        <v>28712</v>
      </c>
      <c r="Q352" s="1339" t="s">
        <v>28592</v>
      </c>
      <c r="R352" s="1338" t="s">
        <v>28711</v>
      </c>
      <c r="S352" s="1337" t="s">
        <v>28590</v>
      </c>
    </row>
    <row r="353" spans="1:19" x14ac:dyDescent="0.2">
      <c r="A353" s="1336" t="s">
        <v>28710</v>
      </c>
      <c r="B353" s="1323">
        <v>2019</v>
      </c>
      <c r="C353" s="1335">
        <f t="shared" ref="C353:H355" si="149">C857+C1019+C1339</f>
        <v>0</v>
      </c>
      <c r="D353" s="1333">
        <f t="shared" si="149"/>
        <v>0</v>
      </c>
      <c r="E353" s="1333">
        <f t="shared" si="149"/>
        <v>0</v>
      </c>
      <c r="F353" s="1333">
        <f t="shared" si="149"/>
        <v>3417000</v>
      </c>
      <c r="G353" s="1333">
        <f t="shared" si="149"/>
        <v>0</v>
      </c>
      <c r="H353" s="1333">
        <f t="shared" si="149"/>
        <v>0</v>
      </c>
      <c r="I353" s="1332">
        <f>SUM(C353:H353)</f>
        <v>3417000</v>
      </c>
      <c r="J353" s="1357">
        <f t="shared" ref="J353:N355" si="150">J857+J1019</f>
        <v>0</v>
      </c>
      <c r="K353" s="1333">
        <f t="shared" si="150"/>
        <v>0</v>
      </c>
      <c r="L353" s="1333">
        <f t="shared" si="150"/>
        <v>81000000</v>
      </c>
      <c r="M353" s="1333">
        <f t="shared" si="150"/>
        <v>752631</v>
      </c>
      <c r="N353" s="1333">
        <f t="shared" si="150"/>
        <v>0</v>
      </c>
      <c r="O353" s="1332">
        <f>SUM(K353:N353)</f>
        <v>81752631</v>
      </c>
      <c r="P353" s="1331">
        <f>P857+P1019</f>
        <v>0</v>
      </c>
      <c r="Q353" s="1330">
        <f>P353</f>
        <v>0</v>
      </c>
      <c r="R353" s="1330">
        <f>I353+O353+Q353</f>
        <v>85169631</v>
      </c>
      <c r="S353" s="1355">
        <f>R353/R415</f>
        <v>1</v>
      </c>
    </row>
    <row r="354" spans="1:19" x14ac:dyDescent="0.2">
      <c r="A354" s="1328"/>
      <c r="B354" s="1315">
        <v>2020</v>
      </c>
      <c r="C354" s="1329">
        <f t="shared" si="149"/>
        <v>0</v>
      </c>
      <c r="D354" s="1326">
        <f t="shared" si="149"/>
        <v>0</v>
      </c>
      <c r="E354" s="1326">
        <f t="shared" si="149"/>
        <v>0</v>
      </c>
      <c r="F354" s="1326">
        <f t="shared" si="149"/>
        <v>2474652</v>
      </c>
      <c r="G354" s="1326">
        <f t="shared" si="149"/>
        <v>0</v>
      </c>
      <c r="H354" s="1326">
        <f t="shared" si="149"/>
        <v>0</v>
      </c>
      <c r="I354" s="1312">
        <f>SUM(C354:H354)</f>
        <v>2474652</v>
      </c>
      <c r="J354" s="1356">
        <f t="shared" si="150"/>
        <v>0</v>
      </c>
      <c r="K354" s="1326">
        <f t="shared" si="150"/>
        <v>0</v>
      </c>
      <c r="L354" s="1326">
        <f t="shared" si="150"/>
        <v>90572680</v>
      </c>
      <c r="M354" s="1326">
        <f t="shared" si="150"/>
        <v>189348</v>
      </c>
      <c r="N354" s="1326">
        <f t="shared" si="150"/>
        <v>0</v>
      </c>
      <c r="O354" s="1312">
        <f>SUM(K354:N354)</f>
        <v>90762028</v>
      </c>
      <c r="P354" s="1325">
        <f>P858+P1020</f>
        <v>0</v>
      </c>
      <c r="Q354" s="1310">
        <f>P354</f>
        <v>0</v>
      </c>
      <c r="R354" s="1310">
        <f>I354+O354+Q354</f>
        <v>93236680</v>
      </c>
      <c r="S354" s="1309">
        <f>R354/R416</f>
        <v>1</v>
      </c>
    </row>
    <row r="355" spans="1:19" x14ac:dyDescent="0.2">
      <c r="A355" s="1328"/>
      <c r="B355" s="1315">
        <v>2021</v>
      </c>
      <c r="C355" s="1329">
        <f t="shared" si="149"/>
        <v>0</v>
      </c>
      <c r="D355" s="1326">
        <f t="shared" si="149"/>
        <v>0</v>
      </c>
      <c r="E355" s="1326">
        <f t="shared" si="149"/>
        <v>0</v>
      </c>
      <c r="F355" s="1326">
        <f t="shared" si="149"/>
        <v>1567124</v>
      </c>
      <c r="G355" s="1326">
        <f t="shared" si="149"/>
        <v>0</v>
      </c>
      <c r="H355" s="1326">
        <f t="shared" si="149"/>
        <v>0</v>
      </c>
      <c r="I355" s="1312">
        <f>SUM(C355:H355)</f>
        <v>1567124</v>
      </c>
      <c r="J355" s="1356">
        <f t="shared" si="150"/>
        <v>0</v>
      </c>
      <c r="K355" s="1326">
        <f t="shared" si="150"/>
        <v>0</v>
      </c>
      <c r="L355" s="1326">
        <f t="shared" si="150"/>
        <v>96216870</v>
      </c>
      <c r="M355" s="1326">
        <f t="shared" si="150"/>
        <v>0</v>
      </c>
      <c r="N355" s="1326">
        <f t="shared" si="150"/>
        <v>0</v>
      </c>
      <c r="O355" s="1312">
        <f>SUM(K355:N355)</f>
        <v>96216870</v>
      </c>
      <c r="P355" s="1325">
        <f>P859+P1021</f>
        <v>0</v>
      </c>
      <c r="Q355" s="1310">
        <f>P355</f>
        <v>0</v>
      </c>
      <c r="R355" s="1310">
        <f>I355+O355+Q355</f>
        <v>97783994</v>
      </c>
      <c r="S355" s="1309">
        <f>R355/R417</f>
        <v>1</v>
      </c>
    </row>
    <row r="356" spans="1:19" ht="12" thickBot="1" x14ac:dyDescent="0.25">
      <c r="A356" s="1308"/>
      <c r="B356" s="1307" t="s">
        <v>28709</v>
      </c>
      <c r="C356" s="1306" t="e">
        <f t="shared" ref="C356:R356" si="151">(C355-C354)/C354</f>
        <v>#DIV/0!</v>
      </c>
      <c r="D356" s="1302" t="e">
        <f t="shared" si="151"/>
        <v>#DIV/0!</v>
      </c>
      <c r="E356" s="1302" t="e">
        <f t="shared" si="151"/>
        <v>#DIV/0!</v>
      </c>
      <c r="F356" s="1301">
        <f t="shared" si="151"/>
        <v>-0.36672954419449683</v>
      </c>
      <c r="G356" s="1302" t="e">
        <f t="shared" si="151"/>
        <v>#DIV/0!</v>
      </c>
      <c r="H356" s="1302" t="e">
        <f t="shared" si="151"/>
        <v>#DIV/0!</v>
      </c>
      <c r="I356" s="1300">
        <f t="shared" si="151"/>
        <v>-0.36672954419449683</v>
      </c>
      <c r="J356" s="1305" t="e">
        <f t="shared" si="151"/>
        <v>#DIV/0!</v>
      </c>
      <c r="K356" s="1302" t="e">
        <f t="shared" si="151"/>
        <v>#DIV/0!</v>
      </c>
      <c r="L356" s="1301">
        <f t="shared" si="151"/>
        <v>6.2316694173121523E-2</v>
      </c>
      <c r="M356" s="1301">
        <f t="shared" si="151"/>
        <v>-1</v>
      </c>
      <c r="N356" s="1302" t="e">
        <f t="shared" si="151"/>
        <v>#DIV/0!</v>
      </c>
      <c r="O356" s="1300">
        <f t="shared" si="151"/>
        <v>6.010048607552048E-2</v>
      </c>
      <c r="P356" s="1303" t="e">
        <f t="shared" si="151"/>
        <v>#DIV/0!</v>
      </c>
      <c r="Q356" s="1302" t="e">
        <f t="shared" si="151"/>
        <v>#DIV/0!</v>
      </c>
      <c r="R356" s="1301">
        <f t="shared" si="151"/>
        <v>4.877172803664824E-2</v>
      </c>
      <c r="S356" s="1300"/>
    </row>
    <row r="357" spans="1:19" x14ac:dyDescent="0.2">
      <c r="A357" s="1336" t="s">
        <v>28740</v>
      </c>
      <c r="B357" s="1323">
        <v>2019</v>
      </c>
      <c r="C357" s="1335"/>
      <c r="D357" s="1333"/>
      <c r="E357" s="1333"/>
      <c r="F357" s="1333"/>
      <c r="G357" s="1333"/>
      <c r="H357" s="1333"/>
      <c r="I357" s="1332">
        <f>SUM(C357:H357)</f>
        <v>0</v>
      </c>
      <c r="J357" s="1357"/>
      <c r="K357" s="1333"/>
      <c r="L357" s="1333"/>
      <c r="M357" s="1333"/>
      <c r="N357" s="1333"/>
      <c r="O357" s="1332">
        <f>SUM(K357:N357)</f>
        <v>0</v>
      </c>
      <c r="P357" s="1331"/>
      <c r="Q357" s="1330">
        <f>P357</f>
        <v>0</v>
      </c>
      <c r="R357" s="1330">
        <f>I357+O357+Q357</f>
        <v>0</v>
      </c>
      <c r="S357" s="1355">
        <f>R357/R415</f>
        <v>0</v>
      </c>
    </row>
    <row r="358" spans="1:19" x14ac:dyDescent="0.2">
      <c r="A358" s="1328"/>
      <c r="B358" s="1315">
        <v>2020</v>
      </c>
      <c r="C358" s="1329"/>
      <c r="D358" s="1326"/>
      <c r="E358" s="1326"/>
      <c r="F358" s="1326"/>
      <c r="G358" s="1326"/>
      <c r="H358" s="1326"/>
      <c r="I358" s="1312">
        <f>SUM(C358:H358)</f>
        <v>0</v>
      </c>
      <c r="J358" s="1356"/>
      <c r="K358" s="1326"/>
      <c r="L358" s="1326"/>
      <c r="M358" s="1326"/>
      <c r="N358" s="1326"/>
      <c r="O358" s="1312">
        <f>SUM(K358:N358)</f>
        <v>0</v>
      </c>
      <c r="P358" s="1325"/>
      <c r="Q358" s="1310">
        <f>P358</f>
        <v>0</v>
      </c>
      <c r="R358" s="1310">
        <f>I358+O358+Q358</f>
        <v>0</v>
      </c>
      <c r="S358" s="1309">
        <f>R358/R416</f>
        <v>0</v>
      </c>
    </row>
    <row r="359" spans="1:19" x14ac:dyDescent="0.2">
      <c r="A359" s="1328"/>
      <c r="B359" s="1315">
        <v>2021</v>
      </c>
      <c r="C359" s="1329"/>
      <c r="D359" s="1326"/>
      <c r="E359" s="1326"/>
      <c r="F359" s="1326"/>
      <c r="G359" s="1326"/>
      <c r="H359" s="1326"/>
      <c r="I359" s="1312">
        <f>SUM(C359:H359)</f>
        <v>0</v>
      </c>
      <c r="J359" s="1356"/>
      <c r="K359" s="1326"/>
      <c r="L359" s="1326"/>
      <c r="M359" s="1326"/>
      <c r="N359" s="1326"/>
      <c r="O359" s="1312">
        <f>SUM(K359:N359)</f>
        <v>0</v>
      </c>
      <c r="P359" s="1325"/>
      <c r="Q359" s="1310">
        <f>P359</f>
        <v>0</v>
      </c>
      <c r="R359" s="1310">
        <f>I359+O359+Q359</f>
        <v>0</v>
      </c>
      <c r="S359" s="1309">
        <f>R359/R417</f>
        <v>0</v>
      </c>
    </row>
    <row r="360" spans="1:19" ht="12" thickBot="1" x14ac:dyDescent="0.25">
      <c r="A360" s="1308"/>
      <c r="B360" s="1307" t="s">
        <v>28709</v>
      </c>
      <c r="C360" s="1368" t="e">
        <f t="shared" ref="C360:R360" si="152">(C359-C358)/C358</f>
        <v>#DIV/0!</v>
      </c>
      <c r="D360" s="1364" t="e">
        <f t="shared" si="152"/>
        <v>#DIV/0!</v>
      </c>
      <c r="E360" s="1364" t="e">
        <f t="shared" si="152"/>
        <v>#DIV/0!</v>
      </c>
      <c r="F360" s="1364" t="e">
        <f t="shared" si="152"/>
        <v>#DIV/0!</v>
      </c>
      <c r="G360" s="1364" t="e">
        <f t="shared" si="152"/>
        <v>#DIV/0!</v>
      </c>
      <c r="H360" s="1364" t="e">
        <f t="shared" si="152"/>
        <v>#DIV/0!</v>
      </c>
      <c r="I360" s="1366" t="e">
        <f t="shared" si="152"/>
        <v>#DIV/0!</v>
      </c>
      <c r="J360" s="1367" t="e">
        <f t="shared" si="152"/>
        <v>#DIV/0!</v>
      </c>
      <c r="K360" s="1364" t="e">
        <f t="shared" si="152"/>
        <v>#DIV/0!</v>
      </c>
      <c r="L360" s="1364" t="e">
        <f t="shared" si="152"/>
        <v>#DIV/0!</v>
      </c>
      <c r="M360" s="1364" t="e">
        <f t="shared" si="152"/>
        <v>#DIV/0!</v>
      </c>
      <c r="N360" s="1364" t="e">
        <f t="shared" si="152"/>
        <v>#DIV/0!</v>
      </c>
      <c r="O360" s="1366" t="e">
        <f t="shared" si="152"/>
        <v>#DIV/0!</v>
      </c>
      <c r="P360" s="1365" t="e">
        <f t="shared" si="152"/>
        <v>#DIV/0!</v>
      </c>
      <c r="Q360" s="1364" t="e">
        <f t="shared" si="152"/>
        <v>#DIV/0!</v>
      </c>
      <c r="R360" s="1364" t="e">
        <f t="shared" si="152"/>
        <v>#DIV/0!</v>
      </c>
      <c r="S360" s="1300"/>
    </row>
    <row r="361" spans="1:19" x14ac:dyDescent="0.2">
      <c r="A361" s="1336" t="s">
        <v>28729</v>
      </c>
      <c r="B361" s="1323">
        <v>2019</v>
      </c>
      <c r="C361" s="1335"/>
      <c r="D361" s="1333"/>
      <c r="E361" s="1333"/>
      <c r="F361" s="1333"/>
      <c r="G361" s="1333"/>
      <c r="H361" s="1333"/>
      <c r="I361" s="1332">
        <f>SUM(C361:H361)</f>
        <v>0</v>
      </c>
      <c r="J361" s="1357"/>
      <c r="K361" s="1333"/>
      <c r="L361" s="1333"/>
      <c r="M361" s="1333"/>
      <c r="N361" s="1333"/>
      <c r="O361" s="1332">
        <f>SUM(K361:N361)</f>
        <v>0</v>
      </c>
      <c r="P361" s="1331"/>
      <c r="Q361" s="1330">
        <f>P361</f>
        <v>0</v>
      </c>
      <c r="R361" s="1330">
        <f>I361+O361+Q361</f>
        <v>0</v>
      </c>
      <c r="S361" s="1355">
        <f>R361/R415</f>
        <v>0</v>
      </c>
    </row>
    <row r="362" spans="1:19" x14ac:dyDescent="0.2">
      <c r="A362" s="1328"/>
      <c r="B362" s="1315">
        <v>2020</v>
      </c>
      <c r="C362" s="1329"/>
      <c r="D362" s="1326"/>
      <c r="E362" s="1326"/>
      <c r="F362" s="1326"/>
      <c r="G362" s="1326"/>
      <c r="H362" s="1326"/>
      <c r="I362" s="1312">
        <f>SUM(C362:H362)</f>
        <v>0</v>
      </c>
      <c r="J362" s="1356"/>
      <c r="K362" s="1326"/>
      <c r="L362" s="1326"/>
      <c r="M362" s="1326"/>
      <c r="N362" s="1326"/>
      <c r="O362" s="1312">
        <f>SUM(K362:N362)</f>
        <v>0</v>
      </c>
      <c r="P362" s="1325"/>
      <c r="Q362" s="1310">
        <f>P362</f>
        <v>0</v>
      </c>
      <c r="R362" s="1310">
        <f>I362+O362+Q362</f>
        <v>0</v>
      </c>
      <c r="S362" s="1309">
        <f>R362/R416</f>
        <v>0</v>
      </c>
    </row>
    <row r="363" spans="1:19" x14ac:dyDescent="0.2">
      <c r="A363" s="1328"/>
      <c r="B363" s="1315">
        <v>2021</v>
      </c>
      <c r="C363" s="1329"/>
      <c r="D363" s="1326"/>
      <c r="E363" s="1326"/>
      <c r="F363" s="1326"/>
      <c r="G363" s="1326"/>
      <c r="H363" s="1326"/>
      <c r="I363" s="1312">
        <f>SUM(C363:H363)</f>
        <v>0</v>
      </c>
      <c r="J363" s="1356"/>
      <c r="K363" s="1326"/>
      <c r="L363" s="1326"/>
      <c r="M363" s="1326"/>
      <c r="N363" s="1326"/>
      <c r="O363" s="1312">
        <f>SUM(K363:N363)</f>
        <v>0</v>
      </c>
      <c r="P363" s="1325"/>
      <c r="Q363" s="1310">
        <f>P363</f>
        <v>0</v>
      </c>
      <c r="R363" s="1310">
        <f>I363+O363+Q363</f>
        <v>0</v>
      </c>
      <c r="S363" s="1309">
        <f>R363/R417</f>
        <v>0</v>
      </c>
    </row>
    <row r="364" spans="1:19" ht="12" thickBot="1" x14ac:dyDescent="0.25">
      <c r="A364" s="1308"/>
      <c r="B364" s="1307" t="s">
        <v>28709</v>
      </c>
      <c r="C364" s="1368" t="e">
        <f t="shared" ref="C364:R364" si="153">(C363-C362)/C362</f>
        <v>#DIV/0!</v>
      </c>
      <c r="D364" s="1364" t="e">
        <f t="shared" si="153"/>
        <v>#DIV/0!</v>
      </c>
      <c r="E364" s="1364" t="e">
        <f t="shared" si="153"/>
        <v>#DIV/0!</v>
      </c>
      <c r="F364" s="1364" t="e">
        <f t="shared" si="153"/>
        <v>#DIV/0!</v>
      </c>
      <c r="G364" s="1364" t="e">
        <f t="shared" si="153"/>
        <v>#DIV/0!</v>
      </c>
      <c r="H364" s="1364" t="e">
        <f t="shared" si="153"/>
        <v>#DIV/0!</v>
      </c>
      <c r="I364" s="1366" t="e">
        <f t="shared" si="153"/>
        <v>#DIV/0!</v>
      </c>
      <c r="J364" s="1367" t="e">
        <f t="shared" si="153"/>
        <v>#DIV/0!</v>
      </c>
      <c r="K364" s="1364" t="e">
        <f t="shared" si="153"/>
        <v>#DIV/0!</v>
      </c>
      <c r="L364" s="1364" t="e">
        <f t="shared" si="153"/>
        <v>#DIV/0!</v>
      </c>
      <c r="M364" s="1364" t="e">
        <f t="shared" si="153"/>
        <v>#DIV/0!</v>
      </c>
      <c r="N364" s="1364" t="e">
        <f t="shared" si="153"/>
        <v>#DIV/0!</v>
      </c>
      <c r="O364" s="1366" t="e">
        <f t="shared" si="153"/>
        <v>#DIV/0!</v>
      </c>
      <c r="P364" s="1365" t="e">
        <f t="shared" si="153"/>
        <v>#DIV/0!</v>
      </c>
      <c r="Q364" s="1364" t="e">
        <f t="shared" si="153"/>
        <v>#DIV/0!</v>
      </c>
      <c r="R364" s="1364" t="e">
        <f t="shared" si="153"/>
        <v>#DIV/0!</v>
      </c>
      <c r="S364" s="1300"/>
    </row>
    <row r="365" spans="1:19" x14ac:dyDescent="0.2">
      <c r="A365" s="1336" t="s">
        <v>28739</v>
      </c>
      <c r="B365" s="1323">
        <v>2019</v>
      </c>
      <c r="C365" s="1335"/>
      <c r="D365" s="1333"/>
      <c r="E365" s="1333"/>
      <c r="F365" s="1333"/>
      <c r="G365" s="1333"/>
      <c r="H365" s="1333"/>
      <c r="I365" s="1332">
        <f>SUM(C365:H365)</f>
        <v>0</v>
      </c>
      <c r="J365" s="1357"/>
      <c r="K365" s="1333"/>
      <c r="L365" s="1333"/>
      <c r="M365" s="1333"/>
      <c r="N365" s="1333"/>
      <c r="O365" s="1332">
        <f>SUM(K365:N365)</f>
        <v>0</v>
      </c>
      <c r="P365" s="1331"/>
      <c r="Q365" s="1330">
        <f>P365</f>
        <v>0</v>
      </c>
      <c r="R365" s="1330">
        <f>I365+O365+Q365</f>
        <v>0</v>
      </c>
      <c r="S365" s="1355">
        <f>R365/R415</f>
        <v>0</v>
      </c>
    </row>
    <row r="366" spans="1:19" x14ac:dyDescent="0.2">
      <c r="A366" s="1328"/>
      <c r="B366" s="1315">
        <v>2020</v>
      </c>
      <c r="C366" s="1329"/>
      <c r="D366" s="1326"/>
      <c r="E366" s="1326"/>
      <c r="F366" s="1326"/>
      <c r="G366" s="1326"/>
      <c r="H366" s="1326"/>
      <c r="I366" s="1312">
        <f>SUM(C366:H366)</f>
        <v>0</v>
      </c>
      <c r="J366" s="1356"/>
      <c r="K366" s="1326"/>
      <c r="L366" s="1326"/>
      <c r="M366" s="1326"/>
      <c r="N366" s="1326"/>
      <c r="O366" s="1312">
        <f>SUM(K366:N366)</f>
        <v>0</v>
      </c>
      <c r="P366" s="1325"/>
      <c r="Q366" s="1310">
        <f>P366</f>
        <v>0</v>
      </c>
      <c r="R366" s="1310">
        <f>I366+O366+Q366</f>
        <v>0</v>
      </c>
      <c r="S366" s="1309">
        <f>R366/R416</f>
        <v>0</v>
      </c>
    </row>
    <row r="367" spans="1:19" x14ac:dyDescent="0.2">
      <c r="A367" s="1328"/>
      <c r="B367" s="1315">
        <v>2021</v>
      </c>
      <c r="C367" s="1329"/>
      <c r="D367" s="1326"/>
      <c r="E367" s="1326"/>
      <c r="F367" s="1326"/>
      <c r="G367" s="1326"/>
      <c r="H367" s="1326"/>
      <c r="I367" s="1312">
        <f>SUM(C367:H367)</f>
        <v>0</v>
      </c>
      <c r="J367" s="1356"/>
      <c r="K367" s="1326"/>
      <c r="L367" s="1326"/>
      <c r="M367" s="1326"/>
      <c r="N367" s="1326"/>
      <c r="O367" s="1312">
        <f>SUM(K367:N367)</f>
        <v>0</v>
      </c>
      <c r="P367" s="1325"/>
      <c r="Q367" s="1310">
        <f>P367</f>
        <v>0</v>
      </c>
      <c r="R367" s="1310">
        <f>I367+O367+Q367</f>
        <v>0</v>
      </c>
      <c r="S367" s="1309">
        <f>R367/R417</f>
        <v>0</v>
      </c>
    </row>
    <row r="368" spans="1:19" ht="12" thickBot="1" x14ac:dyDescent="0.25">
      <c r="A368" s="1308"/>
      <c r="B368" s="1307" t="s">
        <v>28709</v>
      </c>
      <c r="C368" s="1368" t="e">
        <f t="shared" ref="C368:R368" si="154">(C367-C366)/C366</f>
        <v>#DIV/0!</v>
      </c>
      <c r="D368" s="1364" t="e">
        <f t="shared" si="154"/>
        <v>#DIV/0!</v>
      </c>
      <c r="E368" s="1364" t="e">
        <f t="shared" si="154"/>
        <v>#DIV/0!</v>
      </c>
      <c r="F368" s="1364" t="e">
        <f t="shared" si="154"/>
        <v>#DIV/0!</v>
      </c>
      <c r="G368" s="1364" t="e">
        <f t="shared" si="154"/>
        <v>#DIV/0!</v>
      </c>
      <c r="H368" s="1364" t="e">
        <f t="shared" si="154"/>
        <v>#DIV/0!</v>
      </c>
      <c r="I368" s="1366" t="e">
        <f t="shared" si="154"/>
        <v>#DIV/0!</v>
      </c>
      <c r="J368" s="1367" t="e">
        <f t="shared" si="154"/>
        <v>#DIV/0!</v>
      </c>
      <c r="K368" s="1364" t="e">
        <f t="shared" si="154"/>
        <v>#DIV/0!</v>
      </c>
      <c r="L368" s="1364" t="e">
        <f t="shared" si="154"/>
        <v>#DIV/0!</v>
      </c>
      <c r="M368" s="1364" t="e">
        <f t="shared" si="154"/>
        <v>#DIV/0!</v>
      </c>
      <c r="N368" s="1364" t="e">
        <f t="shared" si="154"/>
        <v>#DIV/0!</v>
      </c>
      <c r="O368" s="1366" t="e">
        <f t="shared" si="154"/>
        <v>#DIV/0!</v>
      </c>
      <c r="P368" s="1365" t="e">
        <f t="shared" si="154"/>
        <v>#DIV/0!</v>
      </c>
      <c r="Q368" s="1364" t="e">
        <f t="shared" si="154"/>
        <v>#DIV/0!</v>
      </c>
      <c r="R368" s="1364" t="e">
        <f t="shared" si="154"/>
        <v>#DIV/0!</v>
      </c>
      <c r="S368" s="1300"/>
    </row>
    <row r="369" spans="1:19" x14ac:dyDescent="0.2">
      <c r="A369" s="1336" t="s">
        <v>28738</v>
      </c>
      <c r="B369" s="1323">
        <v>2019</v>
      </c>
      <c r="C369" s="1335"/>
      <c r="D369" s="1333"/>
      <c r="E369" s="1333"/>
      <c r="F369" s="1333"/>
      <c r="G369" s="1333"/>
      <c r="H369" s="1333"/>
      <c r="I369" s="1332">
        <f>SUM(C369:H369)</f>
        <v>0</v>
      </c>
      <c r="J369" s="1357"/>
      <c r="K369" s="1333"/>
      <c r="L369" s="1333"/>
      <c r="M369" s="1333"/>
      <c r="N369" s="1333"/>
      <c r="O369" s="1332">
        <f>SUM(K369:N369)</f>
        <v>0</v>
      </c>
      <c r="P369" s="1331"/>
      <c r="Q369" s="1330">
        <f>P369</f>
        <v>0</v>
      </c>
      <c r="R369" s="1330">
        <f>I369+O369+Q369</f>
        <v>0</v>
      </c>
      <c r="S369" s="1355">
        <f>R369/R415</f>
        <v>0</v>
      </c>
    </row>
    <row r="370" spans="1:19" x14ac:dyDescent="0.2">
      <c r="A370" s="1328"/>
      <c r="B370" s="1315">
        <v>2020</v>
      </c>
      <c r="C370" s="1329"/>
      <c r="D370" s="1326"/>
      <c r="E370" s="1326"/>
      <c r="F370" s="1326"/>
      <c r="G370" s="1326"/>
      <c r="H370" s="1326"/>
      <c r="I370" s="1312">
        <f>SUM(C370:H370)</f>
        <v>0</v>
      </c>
      <c r="J370" s="1356"/>
      <c r="K370" s="1326"/>
      <c r="L370" s="1326"/>
      <c r="M370" s="1326"/>
      <c r="N370" s="1326"/>
      <c r="O370" s="1312">
        <f>SUM(K370:N370)</f>
        <v>0</v>
      </c>
      <c r="P370" s="1325"/>
      <c r="Q370" s="1310">
        <f>P370</f>
        <v>0</v>
      </c>
      <c r="R370" s="1310">
        <f>I370+O370+Q370</f>
        <v>0</v>
      </c>
      <c r="S370" s="1309">
        <f>R370/R416</f>
        <v>0</v>
      </c>
    </row>
    <row r="371" spans="1:19" x14ac:dyDescent="0.2">
      <c r="A371" s="1328"/>
      <c r="B371" s="1315">
        <v>2021</v>
      </c>
      <c r="C371" s="1329"/>
      <c r="D371" s="1326"/>
      <c r="E371" s="1326"/>
      <c r="F371" s="1326"/>
      <c r="G371" s="1326"/>
      <c r="H371" s="1326"/>
      <c r="I371" s="1312">
        <f>SUM(C371:H371)</f>
        <v>0</v>
      </c>
      <c r="J371" s="1356"/>
      <c r="K371" s="1326"/>
      <c r="L371" s="1326"/>
      <c r="M371" s="1326"/>
      <c r="N371" s="1326"/>
      <c r="O371" s="1312">
        <f>SUM(K371:N371)</f>
        <v>0</v>
      </c>
      <c r="P371" s="1325"/>
      <c r="Q371" s="1310">
        <f>P371</f>
        <v>0</v>
      </c>
      <c r="R371" s="1310">
        <f>I371+O371+Q371</f>
        <v>0</v>
      </c>
      <c r="S371" s="1309">
        <f>R371/R417</f>
        <v>0</v>
      </c>
    </row>
    <row r="372" spans="1:19" ht="12" thickBot="1" x14ac:dyDescent="0.25">
      <c r="A372" s="1308"/>
      <c r="B372" s="1307" t="s">
        <v>28709</v>
      </c>
      <c r="C372" s="1368" t="e">
        <f t="shared" ref="C372:R372" si="155">(C371-C370)/C370</f>
        <v>#DIV/0!</v>
      </c>
      <c r="D372" s="1364" t="e">
        <f t="shared" si="155"/>
        <v>#DIV/0!</v>
      </c>
      <c r="E372" s="1364" t="e">
        <f t="shared" si="155"/>
        <v>#DIV/0!</v>
      </c>
      <c r="F372" s="1364" t="e">
        <f t="shared" si="155"/>
        <v>#DIV/0!</v>
      </c>
      <c r="G372" s="1364" t="e">
        <f t="shared" si="155"/>
        <v>#DIV/0!</v>
      </c>
      <c r="H372" s="1364" t="e">
        <f t="shared" si="155"/>
        <v>#DIV/0!</v>
      </c>
      <c r="I372" s="1366" t="e">
        <f t="shared" si="155"/>
        <v>#DIV/0!</v>
      </c>
      <c r="J372" s="1367" t="e">
        <f t="shared" si="155"/>
        <v>#DIV/0!</v>
      </c>
      <c r="K372" s="1364" t="e">
        <f t="shared" si="155"/>
        <v>#DIV/0!</v>
      </c>
      <c r="L372" s="1364" t="e">
        <f t="shared" si="155"/>
        <v>#DIV/0!</v>
      </c>
      <c r="M372" s="1364" t="e">
        <f t="shared" si="155"/>
        <v>#DIV/0!</v>
      </c>
      <c r="N372" s="1364" t="e">
        <f t="shared" si="155"/>
        <v>#DIV/0!</v>
      </c>
      <c r="O372" s="1366" t="e">
        <f t="shared" si="155"/>
        <v>#DIV/0!</v>
      </c>
      <c r="P372" s="1365" t="e">
        <f t="shared" si="155"/>
        <v>#DIV/0!</v>
      </c>
      <c r="Q372" s="1364" t="e">
        <f t="shared" si="155"/>
        <v>#DIV/0!</v>
      </c>
      <c r="R372" s="1364" t="e">
        <f t="shared" si="155"/>
        <v>#DIV/0!</v>
      </c>
      <c r="S372" s="1300"/>
    </row>
    <row r="373" spans="1:19" x14ac:dyDescent="0.2">
      <c r="A373" s="1336" t="s">
        <v>28737</v>
      </c>
      <c r="B373" s="1323">
        <v>2019</v>
      </c>
      <c r="C373" s="1335"/>
      <c r="D373" s="1333"/>
      <c r="E373" s="1333"/>
      <c r="F373" s="1333"/>
      <c r="G373" s="1333"/>
      <c r="H373" s="1333"/>
      <c r="I373" s="1332">
        <f>SUM(C373:H373)</f>
        <v>0</v>
      </c>
      <c r="J373" s="1357"/>
      <c r="K373" s="1333"/>
      <c r="L373" s="1333"/>
      <c r="M373" s="1333"/>
      <c r="N373" s="1333"/>
      <c r="O373" s="1332">
        <f>SUM(K373:N373)</f>
        <v>0</v>
      </c>
      <c r="P373" s="1331"/>
      <c r="Q373" s="1330">
        <f>P373</f>
        <v>0</v>
      </c>
      <c r="R373" s="1330">
        <f>I373+O373+Q373</f>
        <v>0</v>
      </c>
      <c r="S373" s="1355">
        <f>R373/R415</f>
        <v>0</v>
      </c>
    </row>
    <row r="374" spans="1:19" x14ac:dyDescent="0.2">
      <c r="A374" s="1328"/>
      <c r="B374" s="1315">
        <v>2020</v>
      </c>
      <c r="C374" s="1329"/>
      <c r="D374" s="1326"/>
      <c r="E374" s="1326"/>
      <c r="F374" s="1326"/>
      <c r="G374" s="1326"/>
      <c r="H374" s="1326"/>
      <c r="I374" s="1312">
        <f>SUM(C374:H374)</f>
        <v>0</v>
      </c>
      <c r="J374" s="1356"/>
      <c r="K374" s="1326"/>
      <c r="L374" s="1326"/>
      <c r="M374" s="1326"/>
      <c r="N374" s="1326"/>
      <c r="O374" s="1312">
        <f>SUM(K374:N374)</f>
        <v>0</v>
      </c>
      <c r="P374" s="1325"/>
      <c r="Q374" s="1310">
        <f>P374</f>
        <v>0</v>
      </c>
      <c r="R374" s="1310">
        <f>I374+O374+Q374</f>
        <v>0</v>
      </c>
      <c r="S374" s="1309">
        <f>R374/R416</f>
        <v>0</v>
      </c>
    </row>
    <row r="375" spans="1:19" x14ac:dyDescent="0.2">
      <c r="A375" s="1328"/>
      <c r="B375" s="1315">
        <v>2021</v>
      </c>
      <c r="C375" s="1329"/>
      <c r="D375" s="1326"/>
      <c r="E375" s="1326"/>
      <c r="F375" s="1326"/>
      <c r="G375" s="1326"/>
      <c r="H375" s="1326"/>
      <c r="I375" s="1312">
        <f>SUM(C375:H375)</f>
        <v>0</v>
      </c>
      <c r="J375" s="1356"/>
      <c r="K375" s="1326"/>
      <c r="L375" s="1326"/>
      <c r="M375" s="1326"/>
      <c r="N375" s="1326"/>
      <c r="O375" s="1312">
        <f>SUM(K375:N375)</f>
        <v>0</v>
      </c>
      <c r="P375" s="1325"/>
      <c r="Q375" s="1310">
        <f>P375</f>
        <v>0</v>
      </c>
      <c r="R375" s="1310">
        <f>I375+O375+Q375</f>
        <v>0</v>
      </c>
      <c r="S375" s="1309">
        <f>R375/R417</f>
        <v>0</v>
      </c>
    </row>
    <row r="376" spans="1:19" ht="12" thickBot="1" x14ac:dyDescent="0.25">
      <c r="A376" s="1308"/>
      <c r="B376" s="1307" t="s">
        <v>28709</v>
      </c>
      <c r="C376" s="1368" t="e">
        <f t="shared" ref="C376:R376" si="156">(C375-C374)/C374</f>
        <v>#DIV/0!</v>
      </c>
      <c r="D376" s="1364" t="e">
        <f t="shared" si="156"/>
        <v>#DIV/0!</v>
      </c>
      <c r="E376" s="1364" t="e">
        <f t="shared" si="156"/>
        <v>#DIV/0!</v>
      </c>
      <c r="F376" s="1364" t="e">
        <f t="shared" si="156"/>
        <v>#DIV/0!</v>
      </c>
      <c r="G376" s="1364" t="e">
        <f t="shared" si="156"/>
        <v>#DIV/0!</v>
      </c>
      <c r="H376" s="1364" t="e">
        <f t="shared" si="156"/>
        <v>#DIV/0!</v>
      </c>
      <c r="I376" s="1366" t="e">
        <f t="shared" si="156"/>
        <v>#DIV/0!</v>
      </c>
      <c r="J376" s="1367" t="e">
        <f t="shared" si="156"/>
        <v>#DIV/0!</v>
      </c>
      <c r="K376" s="1364" t="e">
        <f t="shared" si="156"/>
        <v>#DIV/0!</v>
      </c>
      <c r="L376" s="1364" t="e">
        <f t="shared" si="156"/>
        <v>#DIV/0!</v>
      </c>
      <c r="M376" s="1364" t="e">
        <f t="shared" si="156"/>
        <v>#DIV/0!</v>
      </c>
      <c r="N376" s="1364" t="e">
        <f t="shared" si="156"/>
        <v>#DIV/0!</v>
      </c>
      <c r="O376" s="1366" t="e">
        <f t="shared" si="156"/>
        <v>#DIV/0!</v>
      </c>
      <c r="P376" s="1365" t="e">
        <f t="shared" si="156"/>
        <v>#DIV/0!</v>
      </c>
      <c r="Q376" s="1364" t="e">
        <f t="shared" si="156"/>
        <v>#DIV/0!</v>
      </c>
      <c r="R376" s="1364" t="e">
        <f t="shared" si="156"/>
        <v>#DIV/0!</v>
      </c>
      <c r="S376" s="1300"/>
    </row>
    <row r="377" spans="1:19" x14ac:dyDescent="0.2">
      <c r="A377" s="1336" t="s">
        <v>28736</v>
      </c>
      <c r="B377" s="1323">
        <v>2019</v>
      </c>
      <c r="C377" s="1335"/>
      <c r="D377" s="1333"/>
      <c r="E377" s="1333"/>
      <c r="F377" s="1333"/>
      <c r="G377" s="1333"/>
      <c r="H377" s="1333"/>
      <c r="I377" s="1332">
        <f>SUM(C377:H377)</f>
        <v>0</v>
      </c>
      <c r="J377" s="1357"/>
      <c r="K377" s="1333"/>
      <c r="L377" s="1333"/>
      <c r="M377" s="1333"/>
      <c r="N377" s="1333"/>
      <c r="O377" s="1332">
        <f>SUM(K377:N377)</f>
        <v>0</v>
      </c>
      <c r="P377" s="1331"/>
      <c r="Q377" s="1330">
        <f>P377</f>
        <v>0</v>
      </c>
      <c r="R377" s="1330">
        <f>I377+O377+Q377</f>
        <v>0</v>
      </c>
      <c r="S377" s="1355">
        <f>R377/R415</f>
        <v>0</v>
      </c>
    </row>
    <row r="378" spans="1:19" x14ac:dyDescent="0.2">
      <c r="A378" s="1328"/>
      <c r="B378" s="1315">
        <v>2020</v>
      </c>
      <c r="C378" s="1329"/>
      <c r="D378" s="1326"/>
      <c r="E378" s="1326"/>
      <c r="F378" s="1326"/>
      <c r="G378" s="1326"/>
      <c r="H378" s="1326"/>
      <c r="I378" s="1312">
        <f>SUM(C378:H378)</f>
        <v>0</v>
      </c>
      <c r="J378" s="1356"/>
      <c r="K378" s="1326"/>
      <c r="L378" s="1326"/>
      <c r="M378" s="1326"/>
      <c r="N378" s="1326"/>
      <c r="O378" s="1312">
        <f>SUM(K378:N378)</f>
        <v>0</v>
      </c>
      <c r="P378" s="1325"/>
      <c r="Q378" s="1310">
        <f>P378</f>
        <v>0</v>
      </c>
      <c r="R378" s="1310">
        <f>I378+O378+Q378</f>
        <v>0</v>
      </c>
      <c r="S378" s="1309">
        <f>R378/R416</f>
        <v>0</v>
      </c>
    </row>
    <row r="379" spans="1:19" x14ac:dyDescent="0.2">
      <c r="A379" s="1328"/>
      <c r="B379" s="1315">
        <v>2021</v>
      </c>
      <c r="C379" s="1329"/>
      <c r="D379" s="1326"/>
      <c r="E379" s="1326"/>
      <c r="F379" s="1326"/>
      <c r="G379" s="1326"/>
      <c r="H379" s="1326"/>
      <c r="I379" s="1312">
        <f>SUM(C379:H379)</f>
        <v>0</v>
      </c>
      <c r="J379" s="1356"/>
      <c r="K379" s="1326"/>
      <c r="L379" s="1326"/>
      <c r="M379" s="1326"/>
      <c r="N379" s="1326"/>
      <c r="O379" s="1312">
        <f>SUM(K379:N379)</f>
        <v>0</v>
      </c>
      <c r="P379" s="1325"/>
      <c r="Q379" s="1310">
        <f>P379</f>
        <v>0</v>
      </c>
      <c r="R379" s="1310">
        <f>I379+O379+Q379</f>
        <v>0</v>
      </c>
      <c r="S379" s="1309">
        <f>R379/R417</f>
        <v>0</v>
      </c>
    </row>
    <row r="380" spans="1:19" ht="12" thickBot="1" x14ac:dyDescent="0.25">
      <c r="A380" s="1308"/>
      <c r="B380" s="1307" t="s">
        <v>28709</v>
      </c>
      <c r="C380" s="1368" t="e">
        <f t="shared" ref="C380:R380" si="157">(C379-C378)/C378</f>
        <v>#DIV/0!</v>
      </c>
      <c r="D380" s="1364" t="e">
        <f t="shared" si="157"/>
        <v>#DIV/0!</v>
      </c>
      <c r="E380" s="1364" t="e">
        <f t="shared" si="157"/>
        <v>#DIV/0!</v>
      </c>
      <c r="F380" s="1364" t="e">
        <f t="shared" si="157"/>
        <v>#DIV/0!</v>
      </c>
      <c r="G380" s="1364" t="e">
        <f t="shared" si="157"/>
        <v>#DIV/0!</v>
      </c>
      <c r="H380" s="1364" t="e">
        <f t="shared" si="157"/>
        <v>#DIV/0!</v>
      </c>
      <c r="I380" s="1366" t="e">
        <f t="shared" si="157"/>
        <v>#DIV/0!</v>
      </c>
      <c r="J380" s="1367" t="e">
        <f t="shared" si="157"/>
        <v>#DIV/0!</v>
      </c>
      <c r="K380" s="1364" t="e">
        <f t="shared" si="157"/>
        <v>#DIV/0!</v>
      </c>
      <c r="L380" s="1364" t="e">
        <f t="shared" si="157"/>
        <v>#DIV/0!</v>
      </c>
      <c r="M380" s="1364" t="e">
        <f t="shared" si="157"/>
        <v>#DIV/0!</v>
      </c>
      <c r="N380" s="1364" t="e">
        <f t="shared" si="157"/>
        <v>#DIV/0!</v>
      </c>
      <c r="O380" s="1366" t="e">
        <f t="shared" si="157"/>
        <v>#DIV/0!</v>
      </c>
      <c r="P380" s="1365" t="e">
        <f t="shared" si="157"/>
        <v>#DIV/0!</v>
      </c>
      <c r="Q380" s="1364" t="e">
        <f t="shared" si="157"/>
        <v>#DIV/0!</v>
      </c>
      <c r="R380" s="1364" t="e">
        <f t="shared" si="157"/>
        <v>#DIV/0!</v>
      </c>
      <c r="S380" s="1300"/>
    </row>
    <row r="381" spans="1:19" x14ac:dyDescent="0.2">
      <c r="A381" s="1336" t="s">
        <v>28735</v>
      </c>
      <c r="B381" s="1323">
        <v>2019</v>
      </c>
      <c r="C381" s="1335"/>
      <c r="D381" s="1333"/>
      <c r="E381" s="1333"/>
      <c r="F381" s="1333"/>
      <c r="G381" s="1333"/>
      <c r="H381" s="1333"/>
      <c r="I381" s="1332">
        <f>SUM(C381:H381)</f>
        <v>0</v>
      </c>
      <c r="J381" s="1357"/>
      <c r="K381" s="1333"/>
      <c r="L381" s="1333"/>
      <c r="M381" s="1333"/>
      <c r="N381" s="1333"/>
      <c r="O381" s="1332">
        <f>SUM(K381:N381)</f>
        <v>0</v>
      </c>
      <c r="P381" s="1331"/>
      <c r="Q381" s="1330">
        <f>P381</f>
        <v>0</v>
      </c>
      <c r="R381" s="1330">
        <f>I381+O381+Q381</f>
        <v>0</v>
      </c>
      <c r="S381" s="1355">
        <f>R381/R415</f>
        <v>0</v>
      </c>
    </row>
    <row r="382" spans="1:19" x14ac:dyDescent="0.2">
      <c r="A382" s="1328"/>
      <c r="B382" s="1315">
        <v>2020</v>
      </c>
      <c r="C382" s="1329"/>
      <c r="D382" s="1326"/>
      <c r="E382" s="1326"/>
      <c r="F382" s="1326"/>
      <c r="G382" s="1326"/>
      <c r="H382" s="1326"/>
      <c r="I382" s="1312">
        <f>SUM(C382:H382)</f>
        <v>0</v>
      </c>
      <c r="J382" s="1356"/>
      <c r="K382" s="1326"/>
      <c r="L382" s="1326"/>
      <c r="M382" s="1326"/>
      <c r="N382" s="1326"/>
      <c r="O382" s="1312">
        <f>SUM(K382:N382)</f>
        <v>0</v>
      </c>
      <c r="P382" s="1325"/>
      <c r="Q382" s="1310">
        <f>P382</f>
        <v>0</v>
      </c>
      <c r="R382" s="1310">
        <f>I382+O382+Q382</f>
        <v>0</v>
      </c>
      <c r="S382" s="1309">
        <f>R382/R416</f>
        <v>0</v>
      </c>
    </row>
    <row r="383" spans="1:19" x14ac:dyDescent="0.2">
      <c r="A383" s="1328"/>
      <c r="B383" s="1315">
        <v>2021</v>
      </c>
      <c r="C383" s="1329"/>
      <c r="D383" s="1326"/>
      <c r="E383" s="1326"/>
      <c r="F383" s="1326"/>
      <c r="G383" s="1326"/>
      <c r="H383" s="1326"/>
      <c r="I383" s="1312">
        <f>SUM(C383:H383)</f>
        <v>0</v>
      </c>
      <c r="J383" s="1356"/>
      <c r="K383" s="1326"/>
      <c r="L383" s="1326"/>
      <c r="M383" s="1326"/>
      <c r="N383" s="1326"/>
      <c r="O383" s="1312">
        <f>SUM(K383:N383)</f>
        <v>0</v>
      </c>
      <c r="P383" s="1325"/>
      <c r="Q383" s="1310">
        <f>P383</f>
        <v>0</v>
      </c>
      <c r="R383" s="1310">
        <f>I383+O383+Q383</f>
        <v>0</v>
      </c>
      <c r="S383" s="1309">
        <f>R383/R417</f>
        <v>0</v>
      </c>
    </row>
    <row r="384" spans="1:19" ht="12" thickBot="1" x14ac:dyDescent="0.25">
      <c r="A384" s="1308"/>
      <c r="B384" s="1307" t="s">
        <v>28709</v>
      </c>
      <c r="C384" s="1368" t="e">
        <f t="shared" ref="C384:R384" si="158">(C383-C382)/C382</f>
        <v>#DIV/0!</v>
      </c>
      <c r="D384" s="1364" t="e">
        <f t="shared" si="158"/>
        <v>#DIV/0!</v>
      </c>
      <c r="E384" s="1364" t="e">
        <f t="shared" si="158"/>
        <v>#DIV/0!</v>
      </c>
      <c r="F384" s="1364" t="e">
        <f t="shared" si="158"/>
        <v>#DIV/0!</v>
      </c>
      <c r="G384" s="1364" t="e">
        <f t="shared" si="158"/>
        <v>#DIV/0!</v>
      </c>
      <c r="H384" s="1364" t="e">
        <f t="shared" si="158"/>
        <v>#DIV/0!</v>
      </c>
      <c r="I384" s="1366" t="e">
        <f t="shared" si="158"/>
        <v>#DIV/0!</v>
      </c>
      <c r="J384" s="1367" t="e">
        <f t="shared" si="158"/>
        <v>#DIV/0!</v>
      </c>
      <c r="K384" s="1364" t="e">
        <f t="shared" si="158"/>
        <v>#DIV/0!</v>
      </c>
      <c r="L384" s="1364" t="e">
        <f t="shared" si="158"/>
        <v>#DIV/0!</v>
      </c>
      <c r="M384" s="1364" t="e">
        <f t="shared" si="158"/>
        <v>#DIV/0!</v>
      </c>
      <c r="N384" s="1364" t="e">
        <f t="shared" si="158"/>
        <v>#DIV/0!</v>
      </c>
      <c r="O384" s="1366" t="e">
        <f t="shared" si="158"/>
        <v>#DIV/0!</v>
      </c>
      <c r="P384" s="1365" t="e">
        <f t="shared" si="158"/>
        <v>#DIV/0!</v>
      </c>
      <c r="Q384" s="1364" t="e">
        <f t="shared" si="158"/>
        <v>#DIV/0!</v>
      </c>
      <c r="R384" s="1364" t="e">
        <f t="shared" si="158"/>
        <v>#DIV/0!</v>
      </c>
      <c r="S384" s="1300"/>
    </row>
    <row r="385" spans="1:19" x14ac:dyDescent="0.2">
      <c r="A385" s="1336" t="s">
        <v>28734</v>
      </c>
      <c r="B385" s="1323">
        <v>2019</v>
      </c>
      <c r="C385" s="1335"/>
      <c r="D385" s="1333"/>
      <c r="E385" s="1333"/>
      <c r="F385" s="1333"/>
      <c r="G385" s="1333"/>
      <c r="H385" s="1333"/>
      <c r="I385" s="1332">
        <f>SUM(C385:H385)</f>
        <v>0</v>
      </c>
      <c r="J385" s="1357"/>
      <c r="K385" s="1333"/>
      <c r="L385" s="1333"/>
      <c r="M385" s="1333"/>
      <c r="N385" s="1333"/>
      <c r="O385" s="1332">
        <f>SUM(K385:N385)</f>
        <v>0</v>
      </c>
      <c r="P385" s="1331"/>
      <c r="Q385" s="1330">
        <f>P385</f>
        <v>0</v>
      </c>
      <c r="R385" s="1330">
        <f>I385+O385+Q385</f>
        <v>0</v>
      </c>
      <c r="S385" s="1355">
        <f>R385/R415</f>
        <v>0</v>
      </c>
    </row>
    <row r="386" spans="1:19" x14ac:dyDescent="0.2">
      <c r="A386" s="1328"/>
      <c r="B386" s="1315">
        <v>2020</v>
      </c>
      <c r="C386" s="1329"/>
      <c r="D386" s="1326"/>
      <c r="E386" s="1326"/>
      <c r="F386" s="1326"/>
      <c r="G386" s="1326"/>
      <c r="H386" s="1326"/>
      <c r="I386" s="1312">
        <f>SUM(C386:H386)</f>
        <v>0</v>
      </c>
      <c r="J386" s="1356"/>
      <c r="K386" s="1326"/>
      <c r="L386" s="1326"/>
      <c r="M386" s="1326"/>
      <c r="N386" s="1326"/>
      <c r="O386" s="1312">
        <f>SUM(K386:N386)</f>
        <v>0</v>
      </c>
      <c r="P386" s="1325"/>
      <c r="Q386" s="1310">
        <f>P386</f>
        <v>0</v>
      </c>
      <c r="R386" s="1310">
        <f>I386+O386+Q386</f>
        <v>0</v>
      </c>
      <c r="S386" s="1309">
        <f>R386/R416</f>
        <v>0</v>
      </c>
    </row>
    <row r="387" spans="1:19" x14ac:dyDescent="0.2">
      <c r="A387" s="1328"/>
      <c r="B387" s="1315">
        <v>2021</v>
      </c>
      <c r="C387" s="1329"/>
      <c r="D387" s="1326"/>
      <c r="E387" s="1326"/>
      <c r="F387" s="1326"/>
      <c r="G387" s="1326"/>
      <c r="H387" s="1326"/>
      <c r="I387" s="1312">
        <f>SUM(C387:H387)</f>
        <v>0</v>
      </c>
      <c r="J387" s="1356"/>
      <c r="K387" s="1326"/>
      <c r="L387" s="1326"/>
      <c r="M387" s="1326"/>
      <c r="N387" s="1326"/>
      <c r="O387" s="1312">
        <f>SUM(K387:N387)</f>
        <v>0</v>
      </c>
      <c r="P387" s="1325"/>
      <c r="Q387" s="1310">
        <f>P387</f>
        <v>0</v>
      </c>
      <c r="R387" s="1310">
        <f>I387+O387+Q387</f>
        <v>0</v>
      </c>
      <c r="S387" s="1309">
        <f>R387/R417</f>
        <v>0</v>
      </c>
    </row>
    <row r="388" spans="1:19" ht="12" thickBot="1" x14ac:dyDescent="0.25">
      <c r="A388" s="1308"/>
      <c r="B388" s="1307" t="s">
        <v>28709</v>
      </c>
      <c r="C388" s="1368" t="e">
        <f t="shared" ref="C388:R388" si="159">(C387-C386)/C386</f>
        <v>#DIV/0!</v>
      </c>
      <c r="D388" s="1364" t="e">
        <f t="shared" si="159"/>
        <v>#DIV/0!</v>
      </c>
      <c r="E388" s="1364" t="e">
        <f t="shared" si="159"/>
        <v>#DIV/0!</v>
      </c>
      <c r="F388" s="1364" t="e">
        <f t="shared" si="159"/>
        <v>#DIV/0!</v>
      </c>
      <c r="G388" s="1364" t="e">
        <f t="shared" si="159"/>
        <v>#DIV/0!</v>
      </c>
      <c r="H388" s="1364" t="e">
        <f t="shared" si="159"/>
        <v>#DIV/0!</v>
      </c>
      <c r="I388" s="1366" t="e">
        <f t="shared" si="159"/>
        <v>#DIV/0!</v>
      </c>
      <c r="J388" s="1367" t="e">
        <f t="shared" si="159"/>
        <v>#DIV/0!</v>
      </c>
      <c r="K388" s="1364" t="e">
        <f t="shared" si="159"/>
        <v>#DIV/0!</v>
      </c>
      <c r="L388" s="1364" t="e">
        <f t="shared" si="159"/>
        <v>#DIV/0!</v>
      </c>
      <c r="M388" s="1364" t="e">
        <f t="shared" si="159"/>
        <v>#DIV/0!</v>
      </c>
      <c r="N388" s="1364" t="e">
        <f t="shared" si="159"/>
        <v>#DIV/0!</v>
      </c>
      <c r="O388" s="1366" t="e">
        <f t="shared" si="159"/>
        <v>#DIV/0!</v>
      </c>
      <c r="P388" s="1365" t="e">
        <f t="shared" si="159"/>
        <v>#DIV/0!</v>
      </c>
      <c r="Q388" s="1364" t="e">
        <f t="shared" si="159"/>
        <v>#DIV/0!</v>
      </c>
      <c r="R388" s="1364" t="e">
        <f t="shared" si="159"/>
        <v>#DIV/0!</v>
      </c>
      <c r="S388" s="1300"/>
    </row>
    <row r="389" spans="1:19" x14ac:dyDescent="0.2">
      <c r="A389" s="1336" t="s">
        <v>28733</v>
      </c>
      <c r="B389" s="1323">
        <v>2019</v>
      </c>
      <c r="C389" s="1335"/>
      <c r="D389" s="1333"/>
      <c r="E389" s="1333"/>
      <c r="F389" s="1333"/>
      <c r="G389" s="1333"/>
      <c r="H389" s="1333"/>
      <c r="I389" s="1332">
        <f>SUM(C389:H389)</f>
        <v>0</v>
      </c>
      <c r="J389" s="1357"/>
      <c r="K389" s="1333"/>
      <c r="L389" s="1333"/>
      <c r="M389" s="1333"/>
      <c r="N389" s="1333"/>
      <c r="O389" s="1332">
        <f>SUM(K389:N389)</f>
        <v>0</v>
      </c>
      <c r="P389" s="1331"/>
      <c r="Q389" s="1330">
        <f>P389</f>
        <v>0</v>
      </c>
      <c r="R389" s="1330">
        <f>I389+O389+Q389</f>
        <v>0</v>
      </c>
      <c r="S389" s="1355">
        <f>R389/R415</f>
        <v>0</v>
      </c>
    </row>
    <row r="390" spans="1:19" x14ac:dyDescent="0.2">
      <c r="A390" s="1328"/>
      <c r="B390" s="1315">
        <v>2020</v>
      </c>
      <c r="C390" s="1329"/>
      <c r="D390" s="1326"/>
      <c r="E390" s="1326"/>
      <c r="F390" s="1326"/>
      <c r="G390" s="1326"/>
      <c r="H390" s="1326"/>
      <c r="I390" s="1312">
        <f>SUM(C390:H390)</f>
        <v>0</v>
      </c>
      <c r="J390" s="1356"/>
      <c r="K390" s="1326"/>
      <c r="L390" s="1326"/>
      <c r="M390" s="1326"/>
      <c r="N390" s="1326"/>
      <c r="O390" s="1312">
        <f>SUM(K390:N390)</f>
        <v>0</v>
      </c>
      <c r="P390" s="1325"/>
      <c r="Q390" s="1310">
        <f>P390</f>
        <v>0</v>
      </c>
      <c r="R390" s="1310">
        <f>I390+O390+Q390</f>
        <v>0</v>
      </c>
      <c r="S390" s="1309">
        <f>R390/R416</f>
        <v>0</v>
      </c>
    </row>
    <row r="391" spans="1:19" x14ac:dyDescent="0.2">
      <c r="A391" s="1328"/>
      <c r="B391" s="1315">
        <v>2021</v>
      </c>
      <c r="C391" s="1329"/>
      <c r="D391" s="1326"/>
      <c r="E391" s="1326"/>
      <c r="F391" s="1326"/>
      <c r="G391" s="1326"/>
      <c r="H391" s="1326"/>
      <c r="I391" s="1312">
        <f>SUM(C391:H391)</f>
        <v>0</v>
      </c>
      <c r="J391" s="1356"/>
      <c r="K391" s="1326"/>
      <c r="L391" s="1326"/>
      <c r="M391" s="1326"/>
      <c r="N391" s="1326"/>
      <c r="O391" s="1312">
        <f>SUM(K391:N391)</f>
        <v>0</v>
      </c>
      <c r="P391" s="1325"/>
      <c r="Q391" s="1310">
        <f>P391</f>
        <v>0</v>
      </c>
      <c r="R391" s="1310">
        <f>I391+O391+Q391</f>
        <v>0</v>
      </c>
      <c r="S391" s="1309">
        <f>R391/R417</f>
        <v>0</v>
      </c>
    </row>
    <row r="392" spans="1:19" ht="12" thickBot="1" x14ac:dyDescent="0.25">
      <c r="A392" s="1308"/>
      <c r="B392" s="1307" t="s">
        <v>28709</v>
      </c>
      <c r="C392" s="1368" t="e">
        <f t="shared" ref="C392:R392" si="160">(C391-C390)/C390</f>
        <v>#DIV/0!</v>
      </c>
      <c r="D392" s="1364" t="e">
        <f t="shared" si="160"/>
        <v>#DIV/0!</v>
      </c>
      <c r="E392" s="1364" t="e">
        <f t="shared" si="160"/>
        <v>#DIV/0!</v>
      </c>
      <c r="F392" s="1364" t="e">
        <f t="shared" si="160"/>
        <v>#DIV/0!</v>
      </c>
      <c r="G392" s="1364" t="e">
        <f t="shared" si="160"/>
        <v>#DIV/0!</v>
      </c>
      <c r="H392" s="1364" t="e">
        <f t="shared" si="160"/>
        <v>#DIV/0!</v>
      </c>
      <c r="I392" s="1366" t="e">
        <f t="shared" si="160"/>
        <v>#DIV/0!</v>
      </c>
      <c r="J392" s="1367" t="e">
        <f t="shared" si="160"/>
        <v>#DIV/0!</v>
      </c>
      <c r="K392" s="1364" t="e">
        <f t="shared" si="160"/>
        <v>#DIV/0!</v>
      </c>
      <c r="L392" s="1364" t="e">
        <f t="shared" si="160"/>
        <v>#DIV/0!</v>
      </c>
      <c r="M392" s="1364" t="e">
        <f t="shared" si="160"/>
        <v>#DIV/0!</v>
      </c>
      <c r="N392" s="1364" t="e">
        <f t="shared" si="160"/>
        <v>#DIV/0!</v>
      </c>
      <c r="O392" s="1366" t="e">
        <f t="shared" si="160"/>
        <v>#DIV/0!</v>
      </c>
      <c r="P392" s="1365" t="e">
        <f t="shared" si="160"/>
        <v>#DIV/0!</v>
      </c>
      <c r="Q392" s="1364" t="e">
        <f t="shared" si="160"/>
        <v>#DIV/0!</v>
      </c>
      <c r="R392" s="1364" t="e">
        <f t="shared" si="160"/>
        <v>#DIV/0!</v>
      </c>
      <c r="S392" s="1300"/>
    </row>
    <row r="393" spans="1:19" x14ac:dyDescent="0.2">
      <c r="A393" s="1336" t="s">
        <v>28732</v>
      </c>
      <c r="B393" s="1323">
        <v>2019</v>
      </c>
      <c r="C393" s="1335"/>
      <c r="D393" s="1333"/>
      <c r="E393" s="1333"/>
      <c r="F393" s="1333"/>
      <c r="G393" s="1333"/>
      <c r="H393" s="1333"/>
      <c r="I393" s="1332">
        <f>SUM(C393:H393)</f>
        <v>0</v>
      </c>
      <c r="J393" s="1357"/>
      <c r="K393" s="1333"/>
      <c r="L393" s="1333"/>
      <c r="M393" s="1333"/>
      <c r="N393" s="1333"/>
      <c r="O393" s="1332">
        <f>SUM(K393:N393)</f>
        <v>0</v>
      </c>
      <c r="P393" s="1331"/>
      <c r="Q393" s="1330">
        <f>P393</f>
        <v>0</v>
      </c>
      <c r="R393" s="1330">
        <f>I393+O393+Q393</f>
        <v>0</v>
      </c>
      <c r="S393" s="1355">
        <f>R393/R415</f>
        <v>0</v>
      </c>
    </row>
    <row r="394" spans="1:19" x14ac:dyDescent="0.2">
      <c r="A394" s="1328"/>
      <c r="B394" s="1315">
        <v>2020</v>
      </c>
      <c r="C394" s="1329"/>
      <c r="D394" s="1326"/>
      <c r="E394" s="1326"/>
      <c r="F394" s="1326"/>
      <c r="G394" s="1326"/>
      <c r="H394" s="1326"/>
      <c r="I394" s="1312">
        <f>SUM(C394:H394)</f>
        <v>0</v>
      </c>
      <c r="J394" s="1356"/>
      <c r="K394" s="1326"/>
      <c r="L394" s="1326"/>
      <c r="M394" s="1326"/>
      <c r="N394" s="1326"/>
      <c r="O394" s="1312">
        <f>SUM(K394:N394)</f>
        <v>0</v>
      </c>
      <c r="P394" s="1325"/>
      <c r="Q394" s="1310">
        <f>P394</f>
        <v>0</v>
      </c>
      <c r="R394" s="1310">
        <f>I394+O394+Q394</f>
        <v>0</v>
      </c>
      <c r="S394" s="1309">
        <f>R394/R416</f>
        <v>0</v>
      </c>
    </row>
    <row r="395" spans="1:19" x14ac:dyDescent="0.2">
      <c r="A395" s="1328"/>
      <c r="B395" s="1315">
        <v>2021</v>
      </c>
      <c r="C395" s="1329"/>
      <c r="D395" s="1326"/>
      <c r="E395" s="1326"/>
      <c r="F395" s="1326"/>
      <c r="G395" s="1326"/>
      <c r="H395" s="1326"/>
      <c r="I395" s="1312">
        <f>SUM(C395:H395)</f>
        <v>0</v>
      </c>
      <c r="J395" s="1356"/>
      <c r="K395" s="1326"/>
      <c r="L395" s="1326"/>
      <c r="M395" s="1326"/>
      <c r="N395" s="1326"/>
      <c r="O395" s="1312">
        <f>SUM(K395:N395)</f>
        <v>0</v>
      </c>
      <c r="P395" s="1325"/>
      <c r="Q395" s="1310">
        <f>P395</f>
        <v>0</v>
      </c>
      <c r="R395" s="1310">
        <f>I395+O395+Q395</f>
        <v>0</v>
      </c>
      <c r="S395" s="1309">
        <f>R395/R417</f>
        <v>0</v>
      </c>
    </row>
    <row r="396" spans="1:19" ht="12" thickBot="1" x14ac:dyDescent="0.25">
      <c r="A396" s="1308"/>
      <c r="B396" s="1307" t="s">
        <v>28709</v>
      </c>
      <c r="C396" s="1368" t="e">
        <f t="shared" ref="C396:R396" si="161">(C395-C394)/C394</f>
        <v>#DIV/0!</v>
      </c>
      <c r="D396" s="1364" t="e">
        <f t="shared" si="161"/>
        <v>#DIV/0!</v>
      </c>
      <c r="E396" s="1364" t="e">
        <f t="shared" si="161"/>
        <v>#DIV/0!</v>
      </c>
      <c r="F396" s="1364" t="e">
        <f t="shared" si="161"/>
        <v>#DIV/0!</v>
      </c>
      <c r="G396" s="1364" t="e">
        <f t="shared" si="161"/>
        <v>#DIV/0!</v>
      </c>
      <c r="H396" s="1364" t="e">
        <f t="shared" si="161"/>
        <v>#DIV/0!</v>
      </c>
      <c r="I396" s="1366" t="e">
        <f t="shared" si="161"/>
        <v>#DIV/0!</v>
      </c>
      <c r="J396" s="1367" t="e">
        <f t="shared" si="161"/>
        <v>#DIV/0!</v>
      </c>
      <c r="K396" s="1364" t="e">
        <f t="shared" si="161"/>
        <v>#DIV/0!</v>
      </c>
      <c r="L396" s="1364" t="e">
        <f t="shared" si="161"/>
        <v>#DIV/0!</v>
      </c>
      <c r="M396" s="1364" t="e">
        <f t="shared" si="161"/>
        <v>#DIV/0!</v>
      </c>
      <c r="N396" s="1364" t="e">
        <f t="shared" si="161"/>
        <v>#DIV/0!</v>
      </c>
      <c r="O396" s="1366" t="e">
        <f t="shared" si="161"/>
        <v>#DIV/0!</v>
      </c>
      <c r="P396" s="1365" t="e">
        <f t="shared" si="161"/>
        <v>#DIV/0!</v>
      </c>
      <c r="Q396" s="1364" t="e">
        <f t="shared" si="161"/>
        <v>#DIV/0!</v>
      </c>
      <c r="R396" s="1364" t="e">
        <f t="shared" si="161"/>
        <v>#DIV/0!</v>
      </c>
      <c r="S396" s="1300"/>
    </row>
    <row r="397" spans="1:19" x14ac:dyDescent="0.2">
      <c r="A397" s="1336" t="s">
        <v>28731</v>
      </c>
      <c r="B397" s="1323">
        <v>2019</v>
      </c>
      <c r="C397" s="1335"/>
      <c r="D397" s="1333"/>
      <c r="E397" s="1333"/>
      <c r="F397" s="1333"/>
      <c r="G397" s="1333"/>
      <c r="H397" s="1333"/>
      <c r="I397" s="1332">
        <f>SUM(C397:H397)</f>
        <v>0</v>
      </c>
      <c r="J397" s="1357"/>
      <c r="K397" s="1333"/>
      <c r="L397" s="1333"/>
      <c r="M397" s="1333"/>
      <c r="N397" s="1333"/>
      <c r="O397" s="1332">
        <f>SUM(K397:N397)</f>
        <v>0</v>
      </c>
      <c r="P397" s="1331"/>
      <c r="Q397" s="1330">
        <f>P397</f>
        <v>0</v>
      </c>
      <c r="R397" s="1330">
        <f>I397+O397+Q397</f>
        <v>0</v>
      </c>
      <c r="S397" s="1355">
        <f>R397/R415</f>
        <v>0</v>
      </c>
    </row>
    <row r="398" spans="1:19" x14ac:dyDescent="0.2">
      <c r="A398" s="1328"/>
      <c r="B398" s="1315">
        <v>2020</v>
      </c>
      <c r="C398" s="1329"/>
      <c r="D398" s="1326"/>
      <c r="E398" s="1326"/>
      <c r="F398" s="1326"/>
      <c r="G398" s="1326"/>
      <c r="H398" s="1326"/>
      <c r="I398" s="1312">
        <f>SUM(C398:H398)</f>
        <v>0</v>
      </c>
      <c r="J398" s="1356"/>
      <c r="K398" s="1326"/>
      <c r="L398" s="1326"/>
      <c r="M398" s="1326"/>
      <c r="N398" s="1326"/>
      <c r="O398" s="1312">
        <f>SUM(K398:N398)</f>
        <v>0</v>
      </c>
      <c r="P398" s="1325"/>
      <c r="Q398" s="1310">
        <f>P398</f>
        <v>0</v>
      </c>
      <c r="R398" s="1310">
        <f>I398+O398+Q398</f>
        <v>0</v>
      </c>
      <c r="S398" s="1309">
        <f>R398/R416</f>
        <v>0</v>
      </c>
    </row>
    <row r="399" spans="1:19" x14ac:dyDescent="0.2">
      <c r="A399" s="1328"/>
      <c r="B399" s="1315">
        <v>2021</v>
      </c>
      <c r="C399" s="1329"/>
      <c r="D399" s="1326"/>
      <c r="E399" s="1326"/>
      <c r="F399" s="1326"/>
      <c r="G399" s="1326"/>
      <c r="H399" s="1326"/>
      <c r="I399" s="1312">
        <f>SUM(C399:H399)</f>
        <v>0</v>
      </c>
      <c r="J399" s="1356"/>
      <c r="K399" s="1326"/>
      <c r="L399" s="1326"/>
      <c r="M399" s="1326"/>
      <c r="N399" s="1326"/>
      <c r="O399" s="1312">
        <f>SUM(K399:N399)</f>
        <v>0</v>
      </c>
      <c r="P399" s="1325"/>
      <c r="Q399" s="1310">
        <f>P399</f>
        <v>0</v>
      </c>
      <c r="R399" s="1310">
        <f>I399+O399+Q399</f>
        <v>0</v>
      </c>
      <c r="S399" s="1309">
        <f>R399/R417</f>
        <v>0</v>
      </c>
    </row>
    <row r="400" spans="1:19" ht="12" thickBot="1" x14ac:dyDescent="0.25">
      <c r="A400" s="1308"/>
      <c r="B400" s="1307" t="s">
        <v>28709</v>
      </c>
      <c r="C400" s="1368" t="e">
        <f t="shared" ref="C400:R400" si="162">(C399-C398)/C398</f>
        <v>#DIV/0!</v>
      </c>
      <c r="D400" s="1364" t="e">
        <f t="shared" si="162"/>
        <v>#DIV/0!</v>
      </c>
      <c r="E400" s="1364" t="e">
        <f t="shared" si="162"/>
        <v>#DIV/0!</v>
      </c>
      <c r="F400" s="1364" t="e">
        <f t="shared" si="162"/>
        <v>#DIV/0!</v>
      </c>
      <c r="G400" s="1364" t="e">
        <f t="shared" si="162"/>
        <v>#DIV/0!</v>
      </c>
      <c r="H400" s="1364" t="e">
        <f t="shared" si="162"/>
        <v>#DIV/0!</v>
      </c>
      <c r="I400" s="1366" t="e">
        <f t="shared" si="162"/>
        <v>#DIV/0!</v>
      </c>
      <c r="J400" s="1367" t="e">
        <f t="shared" si="162"/>
        <v>#DIV/0!</v>
      </c>
      <c r="K400" s="1364" t="e">
        <f t="shared" si="162"/>
        <v>#DIV/0!</v>
      </c>
      <c r="L400" s="1364" t="e">
        <f t="shared" si="162"/>
        <v>#DIV/0!</v>
      </c>
      <c r="M400" s="1364" t="e">
        <f t="shared" si="162"/>
        <v>#DIV/0!</v>
      </c>
      <c r="N400" s="1364" t="e">
        <f t="shared" si="162"/>
        <v>#DIV/0!</v>
      </c>
      <c r="O400" s="1366" t="e">
        <f t="shared" si="162"/>
        <v>#DIV/0!</v>
      </c>
      <c r="P400" s="1365" t="e">
        <f t="shared" si="162"/>
        <v>#DIV/0!</v>
      </c>
      <c r="Q400" s="1364" t="e">
        <f t="shared" si="162"/>
        <v>#DIV/0!</v>
      </c>
      <c r="R400" s="1364" t="e">
        <f t="shared" si="162"/>
        <v>#DIV/0!</v>
      </c>
      <c r="S400" s="1300"/>
    </row>
    <row r="401" spans="1:19" x14ac:dyDescent="0.2">
      <c r="A401" s="1336" t="s">
        <v>28730</v>
      </c>
      <c r="B401" s="1323">
        <v>2019</v>
      </c>
      <c r="C401" s="1335"/>
      <c r="D401" s="1333"/>
      <c r="E401" s="1333"/>
      <c r="F401" s="1333"/>
      <c r="G401" s="1333"/>
      <c r="H401" s="1333"/>
      <c r="I401" s="1332">
        <f>SUM(C401:H401)</f>
        <v>0</v>
      </c>
      <c r="J401" s="1357"/>
      <c r="K401" s="1333"/>
      <c r="L401" s="1333"/>
      <c r="M401" s="1333"/>
      <c r="N401" s="1333"/>
      <c r="O401" s="1332">
        <f>SUM(K401:N401)</f>
        <v>0</v>
      </c>
      <c r="P401" s="1331"/>
      <c r="Q401" s="1330">
        <f>P401</f>
        <v>0</v>
      </c>
      <c r="R401" s="1330">
        <f>I401+O401+Q401</f>
        <v>0</v>
      </c>
      <c r="S401" s="1355">
        <f>R401/R415</f>
        <v>0</v>
      </c>
    </row>
    <row r="402" spans="1:19" x14ac:dyDescent="0.2">
      <c r="A402" s="1328"/>
      <c r="B402" s="1315">
        <v>2020</v>
      </c>
      <c r="C402" s="1329"/>
      <c r="D402" s="1326"/>
      <c r="E402" s="1326"/>
      <c r="F402" s="1326"/>
      <c r="G402" s="1326"/>
      <c r="H402" s="1326"/>
      <c r="I402" s="1312">
        <f>SUM(C402:H402)</f>
        <v>0</v>
      </c>
      <c r="J402" s="1356"/>
      <c r="K402" s="1326"/>
      <c r="L402" s="1326"/>
      <c r="M402" s="1326"/>
      <c r="N402" s="1326"/>
      <c r="O402" s="1312">
        <f>SUM(K402:N402)</f>
        <v>0</v>
      </c>
      <c r="P402" s="1325"/>
      <c r="Q402" s="1310">
        <f>P402</f>
        <v>0</v>
      </c>
      <c r="R402" s="1310">
        <f>I402+O402+Q402</f>
        <v>0</v>
      </c>
      <c r="S402" s="1309">
        <f>R402/R416</f>
        <v>0</v>
      </c>
    </row>
    <row r="403" spans="1:19" x14ac:dyDescent="0.2">
      <c r="A403" s="1328"/>
      <c r="B403" s="1315">
        <v>2021</v>
      </c>
      <c r="C403" s="1329"/>
      <c r="D403" s="1326"/>
      <c r="E403" s="1326"/>
      <c r="F403" s="1326"/>
      <c r="G403" s="1326"/>
      <c r="H403" s="1326"/>
      <c r="I403" s="1312">
        <f>SUM(C403:H403)</f>
        <v>0</v>
      </c>
      <c r="J403" s="1356"/>
      <c r="K403" s="1326"/>
      <c r="L403" s="1326"/>
      <c r="M403" s="1326"/>
      <c r="N403" s="1326"/>
      <c r="O403" s="1312">
        <f>SUM(K403:N403)</f>
        <v>0</v>
      </c>
      <c r="P403" s="1325"/>
      <c r="Q403" s="1310">
        <f>P403</f>
        <v>0</v>
      </c>
      <c r="R403" s="1310">
        <f>I403+O403+Q403</f>
        <v>0</v>
      </c>
      <c r="S403" s="1309">
        <f>R403/R417</f>
        <v>0</v>
      </c>
    </row>
    <row r="404" spans="1:19" ht="12" thickBot="1" x14ac:dyDescent="0.25">
      <c r="A404" s="1308"/>
      <c r="B404" s="1307" t="s">
        <v>28709</v>
      </c>
      <c r="C404" s="1368" t="e">
        <f t="shared" ref="C404:R404" si="163">(C403-C402)/C402</f>
        <v>#DIV/0!</v>
      </c>
      <c r="D404" s="1364" t="e">
        <f t="shared" si="163"/>
        <v>#DIV/0!</v>
      </c>
      <c r="E404" s="1364" t="e">
        <f t="shared" si="163"/>
        <v>#DIV/0!</v>
      </c>
      <c r="F404" s="1364" t="e">
        <f t="shared" si="163"/>
        <v>#DIV/0!</v>
      </c>
      <c r="G404" s="1364" t="e">
        <f t="shared" si="163"/>
        <v>#DIV/0!</v>
      </c>
      <c r="H404" s="1364" t="e">
        <f t="shared" si="163"/>
        <v>#DIV/0!</v>
      </c>
      <c r="I404" s="1366" t="e">
        <f t="shared" si="163"/>
        <v>#DIV/0!</v>
      </c>
      <c r="J404" s="1367" t="e">
        <f t="shared" si="163"/>
        <v>#DIV/0!</v>
      </c>
      <c r="K404" s="1364" t="e">
        <f t="shared" si="163"/>
        <v>#DIV/0!</v>
      </c>
      <c r="L404" s="1364" t="e">
        <f t="shared" si="163"/>
        <v>#DIV/0!</v>
      </c>
      <c r="M404" s="1364" t="e">
        <f t="shared" si="163"/>
        <v>#DIV/0!</v>
      </c>
      <c r="N404" s="1364" t="e">
        <f t="shared" si="163"/>
        <v>#DIV/0!</v>
      </c>
      <c r="O404" s="1366" t="e">
        <f t="shared" si="163"/>
        <v>#DIV/0!</v>
      </c>
      <c r="P404" s="1365" t="e">
        <f t="shared" si="163"/>
        <v>#DIV/0!</v>
      </c>
      <c r="Q404" s="1364" t="e">
        <f t="shared" si="163"/>
        <v>#DIV/0!</v>
      </c>
      <c r="R404" s="1364" t="e">
        <f t="shared" si="163"/>
        <v>#DIV/0!</v>
      </c>
      <c r="S404" s="1300"/>
    </row>
    <row r="405" spans="1:19" x14ac:dyDescent="0.2">
      <c r="A405" s="1623" t="s">
        <v>28722</v>
      </c>
      <c r="B405" s="1625" t="s">
        <v>28721</v>
      </c>
      <c r="C405" s="1627" t="s">
        <v>28570</v>
      </c>
      <c r="D405" s="1628"/>
      <c r="E405" s="1628"/>
      <c r="F405" s="1628"/>
      <c r="G405" s="1628"/>
      <c r="H405" s="1628"/>
      <c r="I405" s="1629"/>
      <c r="J405" s="1630" t="s">
        <v>28563</v>
      </c>
      <c r="K405" s="1631"/>
      <c r="L405" s="1631"/>
      <c r="M405" s="1631"/>
      <c r="N405" s="1631"/>
      <c r="O405" s="1632"/>
      <c r="P405" s="1633" t="s">
        <v>28557</v>
      </c>
      <c r="Q405" s="1634"/>
      <c r="R405" s="1634" t="s">
        <v>4</v>
      </c>
      <c r="S405" s="1635"/>
    </row>
    <row r="406" spans="1:19" ht="135" customHeight="1" thickBot="1" x14ac:dyDescent="0.25">
      <c r="A406" s="1624"/>
      <c r="B406" s="1626"/>
      <c r="C406" s="1343" t="s">
        <v>28717</v>
      </c>
      <c r="D406" s="1339" t="s">
        <v>28720</v>
      </c>
      <c r="E406" s="1339" t="s">
        <v>28719</v>
      </c>
      <c r="F406" s="1339" t="s">
        <v>28718</v>
      </c>
      <c r="G406" s="1339" t="s">
        <v>28716</v>
      </c>
      <c r="H406" s="1339" t="s">
        <v>28715</v>
      </c>
      <c r="I406" s="1341" t="s">
        <v>28596</v>
      </c>
      <c r="J406" s="1342" t="s">
        <v>28717</v>
      </c>
      <c r="K406" s="1339" t="s">
        <v>28716</v>
      </c>
      <c r="L406" s="1339" t="s">
        <v>28715</v>
      </c>
      <c r="M406" s="1339" t="s">
        <v>28714</v>
      </c>
      <c r="N406" s="1339" t="s">
        <v>28713</v>
      </c>
      <c r="O406" s="1341" t="s">
        <v>28593</v>
      </c>
      <c r="P406" s="1340" t="s">
        <v>28712</v>
      </c>
      <c r="Q406" s="1339" t="s">
        <v>28592</v>
      </c>
      <c r="R406" s="1338" t="s">
        <v>28711</v>
      </c>
      <c r="S406" s="1337" t="s">
        <v>28590</v>
      </c>
    </row>
    <row r="407" spans="1:19" x14ac:dyDescent="0.2">
      <c r="A407" s="1336" t="s">
        <v>28727</v>
      </c>
      <c r="B407" s="1323">
        <v>2019</v>
      </c>
      <c r="C407" s="1335"/>
      <c r="D407" s="1333"/>
      <c r="E407" s="1333"/>
      <c r="F407" s="1333"/>
      <c r="G407" s="1333"/>
      <c r="H407" s="1333"/>
      <c r="I407" s="1332">
        <f>SUM(C407:H407)</f>
        <v>0</v>
      </c>
      <c r="J407" s="1357"/>
      <c r="K407" s="1333"/>
      <c r="L407" s="1333"/>
      <c r="M407" s="1333"/>
      <c r="N407" s="1333"/>
      <c r="O407" s="1332">
        <f>SUM(K407:N407)</f>
        <v>0</v>
      </c>
      <c r="P407" s="1331"/>
      <c r="Q407" s="1330">
        <f>P407</f>
        <v>0</v>
      </c>
      <c r="R407" s="1330">
        <f>I407+O407+Q407</f>
        <v>0</v>
      </c>
      <c r="S407" s="1355">
        <f>R407/R415</f>
        <v>0</v>
      </c>
    </row>
    <row r="408" spans="1:19" x14ac:dyDescent="0.2">
      <c r="A408" s="1328"/>
      <c r="B408" s="1315">
        <v>2020</v>
      </c>
      <c r="C408" s="1329"/>
      <c r="D408" s="1326"/>
      <c r="E408" s="1326"/>
      <c r="F408" s="1326"/>
      <c r="G408" s="1326"/>
      <c r="H408" s="1326"/>
      <c r="I408" s="1312">
        <f>SUM(C408:H408)</f>
        <v>0</v>
      </c>
      <c r="J408" s="1356"/>
      <c r="K408" s="1326"/>
      <c r="L408" s="1326"/>
      <c r="M408" s="1326"/>
      <c r="N408" s="1326"/>
      <c r="O408" s="1312">
        <f>SUM(K408:N408)</f>
        <v>0</v>
      </c>
      <c r="P408" s="1325"/>
      <c r="Q408" s="1310">
        <f>P408</f>
        <v>0</v>
      </c>
      <c r="R408" s="1310">
        <f>I408+O408+Q408</f>
        <v>0</v>
      </c>
      <c r="S408" s="1309">
        <f>R408/R416</f>
        <v>0</v>
      </c>
    </row>
    <row r="409" spans="1:19" x14ac:dyDescent="0.2">
      <c r="A409" s="1328"/>
      <c r="B409" s="1315">
        <v>2021</v>
      </c>
      <c r="C409" s="1329"/>
      <c r="D409" s="1326"/>
      <c r="E409" s="1326"/>
      <c r="F409" s="1326"/>
      <c r="G409" s="1326"/>
      <c r="H409" s="1326"/>
      <c r="I409" s="1312">
        <f>SUM(C409:H409)</f>
        <v>0</v>
      </c>
      <c r="J409" s="1356"/>
      <c r="K409" s="1326"/>
      <c r="L409" s="1326"/>
      <c r="M409" s="1326"/>
      <c r="N409" s="1326"/>
      <c r="O409" s="1312">
        <f>SUM(K409:N409)</f>
        <v>0</v>
      </c>
      <c r="P409" s="1325"/>
      <c r="Q409" s="1310">
        <f>P409</f>
        <v>0</v>
      </c>
      <c r="R409" s="1310">
        <f>I409+O409+Q409</f>
        <v>0</v>
      </c>
      <c r="S409" s="1309">
        <f>R409/R417</f>
        <v>0</v>
      </c>
    </row>
    <row r="410" spans="1:19" ht="12" thickBot="1" x14ac:dyDescent="0.25">
      <c r="A410" s="1308"/>
      <c r="B410" s="1307" t="s">
        <v>28709</v>
      </c>
      <c r="C410" s="1368" t="e">
        <f t="shared" ref="C410:R410" si="164">(C409-C408)/C408</f>
        <v>#DIV/0!</v>
      </c>
      <c r="D410" s="1364" t="e">
        <f t="shared" si="164"/>
        <v>#DIV/0!</v>
      </c>
      <c r="E410" s="1364" t="e">
        <f t="shared" si="164"/>
        <v>#DIV/0!</v>
      </c>
      <c r="F410" s="1364" t="e">
        <f t="shared" si="164"/>
        <v>#DIV/0!</v>
      </c>
      <c r="G410" s="1364" t="e">
        <f t="shared" si="164"/>
        <v>#DIV/0!</v>
      </c>
      <c r="H410" s="1364" t="e">
        <f t="shared" si="164"/>
        <v>#DIV/0!</v>
      </c>
      <c r="I410" s="1366" t="e">
        <f t="shared" si="164"/>
        <v>#DIV/0!</v>
      </c>
      <c r="J410" s="1367" t="e">
        <f t="shared" si="164"/>
        <v>#DIV/0!</v>
      </c>
      <c r="K410" s="1364" t="e">
        <f t="shared" si="164"/>
        <v>#DIV/0!</v>
      </c>
      <c r="L410" s="1364" t="e">
        <f t="shared" si="164"/>
        <v>#DIV/0!</v>
      </c>
      <c r="M410" s="1364" t="e">
        <f t="shared" si="164"/>
        <v>#DIV/0!</v>
      </c>
      <c r="N410" s="1364" t="e">
        <f t="shared" si="164"/>
        <v>#DIV/0!</v>
      </c>
      <c r="O410" s="1366" t="e">
        <f t="shared" si="164"/>
        <v>#DIV/0!</v>
      </c>
      <c r="P410" s="1365" t="e">
        <f t="shared" si="164"/>
        <v>#DIV/0!</v>
      </c>
      <c r="Q410" s="1364" t="e">
        <f t="shared" si="164"/>
        <v>#DIV/0!</v>
      </c>
      <c r="R410" s="1364" t="e">
        <f t="shared" si="164"/>
        <v>#DIV/0!</v>
      </c>
      <c r="S410" s="1300"/>
    </row>
    <row r="411" spans="1:19" x14ac:dyDescent="0.2">
      <c r="A411" s="1336" t="s">
        <v>28728</v>
      </c>
      <c r="B411" s="1323">
        <v>2019</v>
      </c>
      <c r="C411" s="1335"/>
      <c r="D411" s="1333"/>
      <c r="E411" s="1333"/>
      <c r="F411" s="1333"/>
      <c r="G411" s="1333"/>
      <c r="H411" s="1333"/>
      <c r="I411" s="1332">
        <f>SUM(C411:H411)</f>
        <v>0</v>
      </c>
      <c r="J411" s="1357"/>
      <c r="K411" s="1333"/>
      <c r="L411" s="1333"/>
      <c r="M411" s="1333"/>
      <c r="N411" s="1333"/>
      <c r="O411" s="1332">
        <f>SUM(K411:N411)</f>
        <v>0</v>
      </c>
      <c r="P411" s="1331"/>
      <c r="Q411" s="1330">
        <f>P411</f>
        <v>0</v>
      </c>
      <c r="R411" s="1330">
        <f>I411+O411+Q411</f>
        <v>0</v>
      </c>
      <c r="S411" s="1355">
        <f>R411/R415</f>
        <v>0</v>
      </c>
    </row>
    <row r="412" spans="1:19" x14ac:dyDescent="0.2">
      <c r="A412" s="1328"/>
      <c r="B412" s="1315">
        <v>2020</v>
      </c>
      <c r="C412" s="1329"/>
      <c r="D412" s="1326"/>
      <c r="E412" s="1326"/>
      <c r="F412" s="1326"/>
      <c r="G412" s="1326"/>
      <c r="H412" s="1326"/>
      <c r="I412" s="1312">
        <f>SUM(C412:H412)</f>
        <v>0</v>
      </c>
      <c r="J412" s="1356"/>
      <c r="K412" s="1326"/>
      <c r="L412" s="1326"/>
      <c r="M412" s="1326"/>
      <c r="N412" s="1326"/>
      <c r="O412" s="1312">
        <f>SUM(K412:N412)</f>
        <v>0</v>
      </c>
      <c r="P412" s="1325"/>
      <c r="Q412" s="1310">
        <f>P412</f>
        <v>0</v>
      </c>
      <c r="R412" s="1310">
        <f>I412+O412+Q412</f>
        <v>0</v>
      </c>
      <c r="S412" s="1309">
        <f>R412/R416</f>
        <v>0</v>
      </c>
    </row>
    <row r="413" spans="1:19" x14ac:dyDescent="0.2">
      <c r="A413" s="1328"/>
      <c r="B413" s="1315">
        <v>2021</v>
      </c>
      <c r="C413" s="1329"/>
      <c r="D413" s="1326"/>
      <c r="E413" s="1326"/>
      <c r="F413" s="1326"/>
      <c r="G413" s="1326"/>
      <c r="H413" s="1326"/>
      <c r="I413" s="1312">
        <f>SUM(C413:H413)</f>
        <v>0</v>
      </c>
      <c r="J413" s="1356"/>
      <c r="K413" s="1326"/>
      <c r="L413" s="1326"/>
      <c r="M413" s="1326"/>
      <c r="N413" s="1326"/>
      <c r="O413" s="1312">
        <f>SUM(K413:N413)</f>
        <v>0</v>
      </c>
      <c r="P413" s="1325"/>
      <c r="Q413" s="1310">
        <f>P413</f>
        <v>0</v>
      </c>
      <c r="R413" s="1310">
        <f>I413+O413+Q413</f>
        <v>0</v>
      </c>
      <c r="S413" s="1309">
        <f>R413/R417</f>
        <v>0</v>
      </c>
    </row>
    <row r="414" spans="1:19" ht="12" thickBot="1" x14ac:dyDescent="0.25">
      <c r="A414" s="1308"/>
      <c r="B414" s="1307" t="s">
        <v>28709</v>
      </c>
      <c r="C414" s="1368" t="e">
        <f t="shared" ref="C414:R414" si="165">(C413-C412)/C412</f>
        <v>#DIV/0!</v>
      </c>
      <c r="D414" s="1364" t="e">
        <f t="shared" si="165"/>
        <v>#DIV/0!</v>
      </c>
      <c r="E414" s="1364" t="e">
        <f t="shared" si="165"/>
        <v>#DIV/0!</v>
      </c>
      <c r="F414" s="1364" t="e">
        <f t="shared" si="165"/>
        <v>#DIV/0!</v>
      </c>
      <c r="G414" s="1364" t="e">
        <f t="shared" si="165"/>
        <v>#DIV/0!</v>
      </c>
      <c r="H414" s="1364" t="e">
        <f t="shared" si="165"/>
        <v>#DIV/0!</v>
      </c>
      <c r="I414" s="1366" t="e">
        <f t="shared" si="165"/>
        <v>#DIV/0!</v>
      </c>
      <c r="J414" s="1367" t="e">
        <f t="shared" si="165"/>
        <v>#DIV/0!</v>
      </c>
      <c r="K414" s="1364" t="e">
        <f t="shared" si="165"/>
        <v>#DIV/0!</v>
      </c>
      <c r="L414" s="1364" t="e">
        <f t="shared" si="165"/>
        <v>#DIV/0!</v>
      </c>
      <c r="M414" s="1364" t="e">
        <f t="shared" si="165"/>
        <v>#DIV/0!</v>
      </c>
      <c r="N414" s="1364" t="e">
        <f t="shared" si="165"/>
        <v>#DIV/0!</v>
      </c>
      <c r="O414" s="1366" t="e">
        <f t="shared" si="165"/>
        <v>#DIV/0!</v>
      </c>
      <c r="P414" s="1365" t="e">
        <f t="shared" si="165"/>
        <v>#DIV/0!</v>
      </c>
      <c r="Q414" s="1364" t="e">
        <f t="shared" si="165"/>
        <v>#DIV/0!</v>
      </c>
      <c r="R414" s="1364" t="e">
        <f t="shared" si="165"/>
        <v>#DIV/0!</v>
      </c>
      <c r="S414" s="1300"/>
    </row>
    <row r="415" spans="1:19" x14ac:dyDescent="0.2">
      <c r="A415" s="1324" t="s">
        <v>4</v>
      </c>
      <c r="B415" s="1323">
        <v>2019</v>
      </c>
      <c r="C415" s="1322">
        <f t="shared" ref="C415:H417" si="166">C353+C357+C361+C365+C369+C373+C377+C381+C385+C389+C393+C397+C401+C407+C411</f>
        <v>0</v>
      </c>
      <c r="D415" s="1318">
        <f t="shared" si="166"/>
        <v>0</v>
      </c>
      <c r="E415" s="1318">
        <f t="shared" si="166"/>
        <v>0</v>
      </c>
      <c r="F415" s="1318">
        <f t="shared" si="166"/>
        <v>3417000</v>
      </c>
      <c r="G415" s="1318">
        <f t="shared" si="166"/>
        <v>0</v>
      </c>
      <c r="H415" s="1318">
        <f t="shared" si="166"/>
        <v>0</v>
      </c>
      <c r="I415" s="1320">
        <f>SUM(C415:H415)</f>
        <v>3417000</v>
      </c>
      <c r="J415" s="1321">
        <f t="shared" ref="J415:N417" si="167">J353+J357+J361+J365+J369+J373+J377+J381+J385+J389+J393+J397+J401+J407+J411</f>
        <v>0</v>
      </c>
      <c r="K415" s="1318">
        <f t="shared" si="167"/>
        <v>0</v>
      </c>
      <c r="L415" s="1318">
        <f t="shared" si="167"/>
        <v>81000000</v>
      </c>
      <c r="M415" s="1318">
        <f t="shared" si="167"/>
        <v>752631</v>
      </c>
      <c r="N415" s="1318">
        <f t="shared" si="167"/>
        <v>0</v>
      </c>
      <c r="O415" s="1320">
        <f>SUM(K415:N415)</f>
        <v>81752631</v>
      </c>
      <c r="P415" s="1319">
        <f>P353+P357+P361+P365+P369+P373+P377+P381+P385+P389+P393+P397+P401+P407+P411</f>
        <v>0</v>
      </c>
      <c r="Q415" s="1318">
        <f>P415</f>
        <v>0</v>
      </c>
      <c r="R415" s="1318">
        <f>I415+O415+Q415</f>
        <v>85169631</v>
      </c>
      <c r="S415" s="1354">
        <f>R415/R415</f>
        <v>1</v>
      </c>
    </row>
    <row r="416" spans="1:19" x14ac:dyDescent="0.2">
      <c r="A416" s="1316"/>
      <c r="B416" s="1315">
        <v>2020</v>
      </c>
      <c r="C416" s="1314">
        <f t="shared" si="166"/>
        <v>0</v>
      </c>
      <c r="D416" s="1310">
        <f t="shared" si="166"/>
        <v>0</v>
      </c>
      <c r="E416" s="1310">
        <f t="shared" si="166"/>
        <v>0</v>
      </c>
      <c r="F416" s="1310">
        <f t="shared" si="166"/>
        <v>2474652</v>
      </c>
      <c r="G416" s="1310">
        <f t="shared" si="166"/>
        <v>0</v>
      </c>
      <c r="H416" s="1310">
        <f t="shared" si="166"/>
        <v>0</v>
      </c>
      <c r="I416" s="1312">
        <f>SUM(C416:H416)</f>
        <v>2474652</v>
      </c>
      <c r="J416" s="1313">
        <f t="shared" si="167"/>
        <v>0</v>
      </c>
      <c r="K416" s="1310">
        <f t="shared" si="167"/>
        <v>0</v>
      </c>
      <c r="L416" s="1310">
        <f t="shared" si="167"/>
        <v>90572680</v>
      </c>
      <c r="M416" s="1310">
        <f t="shared" si="167"/>
        <v>189348</v>
      </c>
      <c r="N416" s="1310">
        <f t="shared" si="167"/>
        <v>0</v>
      </c>
      <c r="O416" s="1312">
        <f>SUM(K416:N416)</f>
        <v>90762028</v>
      </c>
      <c r="P416" s="1311">
        <f>P354+P358+P362+P366+P370+P374+P378+P382+P386+P390+P394+P398+P402+P408+P412</f>
        <v>0</v>
      </c>
      <c r="Q416" s="1310">
        <f>P416</f>
        <v>0</v>
      </c>
      <c r="R416" s="1310">
        <f>I416+O416+Q416</f>
        <v>93236680</v>
      </c>
      <c r="S416" s="1309">
        <f>R416/R416</f>
        <v>1</v>
      </c>
    </row>
    <row r="417" spans="1:20" x14ac:dyDescent="0.2">
      <c r="A417" s="1316"/>
      <c r="B417" s="1315">
        <v>2021</v>
      </c>
      <c r="C417" s="1314">
        <f t="shared" si="166"/>
        <v>0</v>
      </c>
      <c r="D417" s="1310">
        <f t="shared" si="166"/>
        <v>0</v>
      </c>
      <c r="E417" s="1310">
        <f t="shared" si="166"/>
        <v>0</v>
      </c>
      <c r="F417" s="1310">
        <f t="shared" si="166"/>
        <v>1567124</v>
      </c>
      <c r="G417" s="1310">
        <f t="shared" si="166"/>
        <v>0</v>
      </c>
      <c r="H417" s="1310">
        <f t="shared" si="166"/>
        <v>0</v>
      </c>
      <c r="I417" s="1312">
        <f>SUM(C417:H417)</f>
        <v>1567124</v>
      </c>
      <c r="J417" s="1313">
        <f t="shared" si="167"/>
        <v>0</v>
      </c>
      <c r="K417" s="1310">
        <f t="shared" si="167"/>
        <v>0</v>
      </c>
      <c r="L417" s="1310">
        <f t="shared" si="167"/>
        <v>96216870</v>
      </c>
      <c r="M417" s="1310">
        <f t="shared" si="167"/>
        <v>0</v>
      </c>
      <c r="N417" s="1310">
        <f t="shared" si="167"/>
        <v>0</v>
      </c>
      <c r="O417" s="1312">
        <f>SUM(K417:N417)</f>
        <v>96216870</v>
      </c>
      <c r="P417" s="1311">
        <f>P355+P359+P363+P367+P371+P375+P379+P383+P387+P391+P395+P399+P403+P409+P413</f>
        <v>0</v>
      </c>
      <c r="Q417" s="1310">
        <f>P417</f>
        <v>0</v>
      </c>
      <c r="R417" s="1310">
        <f>I417+O417+Q417</f>
        <v>97783994</v>
      </c>
      <c r="S417" s="1309">
        <f>R417/R417</f>
        <v>1</v>
      </c>
    </row>
    <row r="418" spans="1:20" ht="12" thickBot="1" x14ac:dyDescent="0.25">
      <c r="A418" s="1308"/>
      <c r="B418" s="1307" t="s">
        <v>28709</v>
      </c>
      <c r="C418" s="1306" t="e">
        <f t="shared" ref="C418:R418" si="168">(C417-C416)/C416</f>
        <v>#DIV/0!</v>
      </c>
      <c r="D418" s="1302" t="e">
        <f t="shared" si="168"/>
        <v>#DIV/0!</v>
      </c>
      <c r="E418" s="1302" t="e">
        <f t="shared" si="168"/>
        <v>#DIV/0!</v>
      </c>
      <c r="F418" s="1301">
        <f t="shared" si="168"/>
        <v>-0.36672954419449683</v>
      </c>
      <c r="G418" s="1302" t="e">
        <f t="shared" si="168"/>
        <v>#DIV/0!</v>
      </c>
      <c r="H418" s="1302" t="e">
        <f t="shared" si="168"/>
        <v>#DIV/0!</v>
      </c>
      <c r="I418" s="1300">
        <f t="shared" si="168"/>
        <v>-0.36672954419449683</v>
      </c>
      <c r="J418" s="1305" t="e">
        <f t="shared" si="168"/>
        <v>#DIV/0!</v>
      </c>
      <c r="K418" s="1302" t="e">
        <f t="shared" si="168"/>
        <v>#DIV/0!</v>
      </c>
      <c r="L418" s="1301">
        <f t="shared" si="168"/>
        <v>6.2316694173121523E-2</v>
      </c>
      <c r="M418" s="1301">
        <f t="shared" si="168"/>
        <v>-1</v>
      </c>
      <c r="N418" s="1302" t="e">
        <f t="shared" si="168"/>
        <v>#DIV/0!</v>
      </c>
      <c r="O418" s="1300">
        <f t="shared" si="168"/>
        <v>6.010048607552048E-2</v>
      </c>
      <c r="P418" s="1303" t="e">
        <f t="shared" si="168"/>
        <v>#DIV/0!</v>
      </c>
      <c r="Q418" s="1302" t="e">
        <f t="shared" si="168"/>
        <v>#DIV/0!</v>
      </c>
      <c r="R418" s="1301">
        <f t="shared" si="168"/>
        <v>4.877172803664824E-2</v>
      </c>
      <c r="S418" s="1300"/>
    </row>
    <row r="421" spans="1:20" x14ac:dyDescent="0.2">
      <c r="A421" s="1296" t="s">
        <v>28538</v>
      </c>
      <c r="I421" s="1352"/>
      <c r="J421" s="1352"/>
      <c r="P421" s="1349"/>
      <c r="R421" s="1352"/>
      <c r="S421" s="1352"/>
      <c r="T421" s="1297"/>
    </row>
    <row r="422" spans="1:20" x14ac:dyDescent="0.2">
      <c r="A422" s="1296" t="s">
        <v>28537</v>
      </c>
      <c r="I422" s="1352"/>
      <c r="J422" s="1352"/>
      <c r="P422" s="1349"/>
      <c r="R422" s="1352"/>
      <c r="S422" s="1352"/>
      <c r="T422" s="1297"/>
    </row>
    <row r="423" spans="1:20" x14ac:dyDescent="0.2">
      <c r="I423" s="1352"/>
      <c r="J423" s="1352"/>
      <c r="P423" s="1349"/>
      <c r="R423" s="1352"/>
      <c r="S423" s="1352"/>
      <c r="T423" s="1297"/>
    </row>
    <row r="424" spans="1:20" x14ac:dyDescent="0.2">
      <c r="I424" s="1352"/>
      <c r="J424" s="1352"/>
      <c r="P424" s="1349"/>
      <c r="R424" s="1352"/>
      <c r="S424" s="1352"/>
      <c r="T424" s="1297"/>
    </row>
    <row r="425" spans="1:20" x14ac:dyDescent="0.2">
      <c r="I425" s="1352"/>
      <c r="J425" s="1352"/>
      <c r="P425" s="1349"/>
      <c r="R425" s="1352"/>
      <c r="S425" s="1352"/>
      <c r="T425" s="1297"/>
    </row>
    <row r="426" spans="1:20" x14ac:dyDescent="0.2">
      <c r="A426" s="1622" t="s">
        <v>28725</v>
      </c>
      <c r="B426" s="1622"/>
      <c r="C426" s="1622"/>
      <c r="D426" s="1622"/>
      <c r="E426" s="1622"/>
      <c r="F426" s="1622"/>
      <c r="G426" s="1622"/>
      <c r="H426" s="1622"/>
      <c r="I426" s="1622"/>
      <c r="J426" s="1622"/>
      <c r="K426" s="1622"/>
      <c r="L426" s="1622"/>
      <c r="M426" s="1622"/>
      <c r="N426" s="1622"/>
      <c r="O426" s="1622"/>
      <c r="P426" s="1622"/>
      <c r="Q426" s="1622"/>
      <c r="R426" s="1622"/>
      <c r="S426" s="1622"/>
      <c r="T426" s="1353"/>
    </row>
    <row r="427" spans="1:20" x14ac:dyDescent="0.2">
      <c r="A427" s="1622" t="s">
        <v>28677</v>
      </c>
      <c r="B427" s="1622"/>
      <c r="C427" s="1622"/>
      <c r="D427" s="1622"/>
      <c r="E427" s="1622"/>
      <c r="F427" s="1622"/>
      <c r="G427" s="1622"/>
      <c r="H427" s="1622"/>
      <c r="I427" s="1622"/>
      <c r="J427" s="1622"/>
      <c r="K427" s="1622"/>
      <c r="L427" s="1622"/>
      <c r="M427" s="1622"/>
      <c r="N427" s="1622"/>
      <c r="O427" s="1622"/>
      <c r="P427" s="1622"/>
      <c r="Q427" s="1622"/>
      <c r="R427" s="1622"/>
      <c r="S427" s="1622"/>
      <c r="T427" s="1353"/>
    </row>
    <row r="428" spans="1:20" x14ac:dyDescent="0.2">
      <c r="A428" s="1622" t="s">
        <v>28724</v>
      </c>
      <c r="B428" s="1622"/>
      <c r="C428" s="1622"/>
      <c r="D428" s="1622"/>
      <c r="E428" s="1622"/>
      <c r="F428" s="1622"/>
      <c r="G428" s="1622"/>
      <c r="H428" s="1622"/>
      <c r="I428" s="1622"/>
      <c r="J428" s="1622"/>
      <c r="K428" s="1622"/>
      <c r="L428" s="1622"/>
      <c r="M428" s="1622"/>
      <c r="N428" s="1622"/>
      <c r="O428" s="1622"/>
      <c r="P428" s="1622"/>
      <c r="Q428" s="1622"/>
      <c r="R428" s="1622"/>
      <c r="S428" s="1622"/>
      <c r="T428" s="1353"/>
    </row>
    <row r="429" spans="1:20" x14ac:dyDescent="0.2">
      <c r="A429" s="1622" t="s">
        <v>28723</v>
      </c>
      <c r="B429" s="1622"/>
      <c r="C429" s="1622"/>
      <c r="D429" s="1622"/>
      <c r="E429" s="1622"/>
      <c r="F429" s="1622"/>
      <c r="G429" s="1622"/>
      <c r="H429" s="1622"/>
      <c r="I429" s="1622"/>
      <c r="J429" s="1622"/>
      <c r="K429" s="1622"/>
      <c r="L429" s="1622"/>
      <c r="M429" s="1622"/>
      <c r="N429" s="1622"/>
      <c r="O429" s="1622"/>
      <c r="P429" s="1622"/>
      <c r="Q429" s="1622"/>
      <c r="R429" s="1622"/>
      <c r="S429" s="1622"/>
      <c r="T429" s="1353"/>
    </row>
    <row r="430" spans="1:20" x14ac:dyDescent="0.2">
      <c r="I430" s="1352"/>
      <c r="J430" s="1352"/>
      <c r="P430" s="1349"/>
      <c r="R430" s="1352"/>
      <c r="S430" s="1352"/>
      <c r="T430" s="1297"/>
    </row>
    <row r="431" spans="1:20" x14ac:dyDescent="0.2">
      <c r="I431" s="1352"/>
      <c r="J431" s="1352"/>
      <c r="P431" s="1349"/>
      <c r="R431" s="1352"/>
      <c r="S431" s="1352"/>
      <c r="T431" s="1297"/>
    </row>
    <row r="432" spans="1:20" x14ac:dyDescent="0.2">
      <c r="I432" s="1352"/>
      <c r="J432" s="1352"/>
      <c r="P432" s="1349"/>
      <c r="R432" s="1352"/>
      <c r="S432" s="1352"/>
      <c r="T432" s="1297"/>
    </row>
    <row r="433" spans="1:20" x14ac:dyDescent="0.2">
      <c r="A433" s="1351" t="s">
        <v>426</v>
      </c>
      <c r="B433" s="1351" t="s">
        <v>77</v>
      </c>
      <c r="C433" s="1348"/>
      <c r="D433" s="1348"/>
      <c r="E433" s="1348"/>
      <c r="F433" s="1348"/>
      <c r="G433" s="1348"/>
      <c r="H433" s="1348"/>
      <c r="I433" s="1348"/>
      <c r="J433" s="1348"/>
      <c r="K433" s="1350"/>
      <c r="L433" s="1348"/>
      <c r="M433" s="1348"/>
      <c r="N433" s="1348"/>
      <c r="O433" s="1348"/>
      <c r="P433" s="1349"/>
      <c r="Q433" s="1348"/>
      <c r="R433" s="1348"/>
      <c r="S433" s="1348"/>
      <c r="T433" s="1297"/>
    </row>
    <row r="434" spans="1:20" ht="12" thickBot="1" x14ac:dyDescent="0.25">
      <c r="A434" s="1345" t="s">
        <v>5</v>
      </c>
      <c r="B434" s="1345" t="s">
        <v>28543</v>
      </c>
      <c r="C434" s="1345"/>
      <c r="D434" s="1345"/>
      <c r="E434" s="1345"/>
      <c r="F434" s="1345"/>
      <c r="G434" s="1345"/>
      <c r="H434" s="1345"/>
      <c r="I434" s="1345"/>
      <c r="J434" s="1345"/>
      <c r="K434" s="1347"/>
      <c r="L434" s="1345"/>
      <c r="M434" s="1345"/>
      <c r="N434" s="1345"/>
      <c r="O434" s="1345"/>
      <c r="P434" s="1346"/>
      <c r="Q434" s="1345"/>
      <c r="R434" s="1345"/>
      <c r="S434" s="1345"/>
      <c r="T434" s="1344"/>
    </row>
    <row r="435" spans="1:20" ht="27" customHeight="1" x14ac:dyDescent="0.2">
      <c r="A435" s="1623" t="s">
        <v>28722</v>
      </c>
      <c r="B435" s="1625" t="s">
        <v>28721</v>
      </c>
      <c r="C435" s="1627" t="s">
        <v>28570</v>
      </c>
      <c r="D435" s="1628"/>
      <c r="E435" s="1628"/>
      <c r="F435" s="1628"/>
      <c r="G435" s="1628"/>
      <c r="H435" s="1628"/>
      <c r="I435" s="1629"/>
      <c r="J435" s="1630" t="s">
        <v>28563</v>
      </c>
      <c r="K435" s="1631"/>
      <c r="L435" s="1631"/>
      <c r="M435" s="1631"/>
      <c r="N435" s="1631"/>
      <c r="O435" s="1632"/>
      <c r="P435" s="1633" t="s">
        <v>28557</v>
      </c>
      <c r="Q435" s="1634"/>
      <c r="R435" s="1634" t="s">
        <v>4</v>
      </c>
      <c r="S435" s="1635"/>
    </row>
    <row r="436" spans="1:20" ht="112.5" customHeight="1" thickBot="1" x14ac:dyDescent="0.25">
      <c r="A436" s="1624"/>
      <c r="B436" s="1626"/>
      <c r="C436" s="1343" t="s">
        <v>28717</v>
      </c>
      <c r="D436" s="1339" t="s">
        <v>28720</v>
      </c>
      <c r="E436" s="1339" t="s">
        <v>28719</v>
      </c>
      <c r="F436" s="1339" t="s">
        <v>28718</v>
      </c>
      <c r="G436" s="1339" t="s">
        <v>28716</v>
      </c>
      <c r="H436" s="1339" t="s">
        <v>28715</v>
      </c>
      <c r="I436" s="1341" t="s">
        <v>28596</v>
      </c>
      <c r="J436" s="1342" t="s">
        <v>28717</v>
      </c>
      <c r="K436" s="1339" t="s">
        <v>28716</v>
      </c>
      <c r="L436" s="1339" t="s">
        <v>28715</v>
      </c>
      <c r="M436" s="1339" t="s">
        <v>28714</v>
      </c>
      <c r="N436" s="1339" t="s">
        <v>28713</v>
      </c>
      <c r="O436" s="1341" t="s">
        <v>28593</v>
      </c>
      <c r="P436" s="1340" t="s">
        <v>28712</v>
      </c>
      <c r="Q436" s="1339" t="s">
        <v>28592</v>
      </c>
      <c r="R436" s="1338" t="s">
        <v>28711</v>
      </c>
      <c r="S436" s="1337" t="s">
        <v>28590</v>
      </c>
    </row>
    <row r="437" spans="1:20" x14ac:dyDescent="0.2">
      <c r="A437" s="1336" t="s">
        <v>28710</v>
      </c>
      <c r="B437" s="1323">
        <v>2019</v>
      </c>
      <c r="C437" s="1335"/>
      <c r="D437" s="1333"/>
      <c r="E437" s="1333"/>
      <c r="F437" s="1333"/>
      <c r="G437" s="1333"/>
      <c r="H437" s="1333"/>
      <c r="I437" s="1332">
        <f>SUM(C437:H437)</f>
        <v>0</v>
      </c>
      <c r="J437" s="1334"/>
      <c r="K437" s="1333"/>
      <c r="L437" s="1333"/>
      <c r="M437" s="1333"/>
      <c r="N437" s="1333"/>
      <c r="O437" s="1332">
        <f>SUM(K437:N437)</f>
        <v>0</v>
      </c>
      <c r="P437" s="1331"/>
      <c r="Q437" s="1330">
        <f>P437</f>
        <v>0</v>
      </c>
      <c r="R437" s="1330">
        <f>I437+O437+Q437</f>
        <v>0</v>
      </c>
      <c r="S437" s="1355">
        <f>R437/R499</f>
        <v>0</v>
      </c>
    </row>
    <row r="438" spans="1:20" x14ac:dyDescent="0.2">
      <c r="A438" s="1328"/>
      <c r="B438" s="1315">
        <v>2020</v>
      </c>
      <c r="C438" s="1329"/>
      <c r="D438" s="1326"/>
      <c r="E438" s="1326"/>
      <c r="F438" s="1326"/>
      <c r="G438" s="1326"/>
      <c r="H438" s="1326"/>
      <c r="I438" s="1312">
        <f>SUM(C438:H438)</f>
        <v>0</v>
      </c>
      <c r="J438" s="1313"/>
      <c r="K438" s="1326"/>
      <c r="L438" s="1326"/>
      <c r="M438" s="1326"/>
      <c r="N438" s="1326"/>
      <c r="O438" s="1312">
        <f>SUM(K438:N438)</f>
        <v>0</v>
      </c>
      <c r="P438" s="1325"/>
      <c r="Q438" s="1310">
        <f>P438</f>
        <v>0</v>
      </c>
      <c r="R438" s="1310">
        <f>I438+O438+Q438</f>
        <v>0</v>
      </c>
      <c r="S438" s="1309">
        <f>R438/R500</f>
        <v>0</v>
      </c>
    </row>
    <row r="439" spans="1:20" x14ac:dyDescent="0.2">
      <c r="A439" s="1328"/>
      <c r="B439" s="1315">
        <v>2021</v>
      </c>
      <c r="C439" s="1329"/>
      <c r="D439" s="1326"/>
      <c r="E439" s="1326"/>
      <c r="F439" s="1326"/>
      <c r="G439" s="1326"/>
      <c r="H439" s="1326"/>
      <c r="I439" s="1312">
        <f>SUM(C439:H439)</f>
        <v>0</v>
      </c>
      <c r="J439" s="1313"/>
      <c r="K439" s="1326"/>
      <c r="L439" s="1326"/>
      <c r="M439" s="1326"/>
      <c r="N439" s="1326"/>
      <c r="O439" s="1312">
        <f>SUM(K439:N439)</f>
        <v>0</v>
      </c>
      <c r="P439" s="1325"/>
      <c r="Q439" s="1310">
        <f>P439</f>
        <v>0</v>
      </c>
      <c r="R439" s="1310">
        <f>I439+O439+Q439</f>
        <v>0</v>
      </c>
      <c r="S439" s="1309">
        <f>R439/R501</f>
        <v>0</v>
      </c>
    </row>
    <row r="440" spans="1:20" ht="12" thickBot="1" x14ac:dyDescent="0.25">
      <c r="A440" s="1308"/>
      <c r="B440" s="1307" t="s">
        <v>28709</v>
      </c>
      <c r="C440" s="1387" t="e">
        <f t="shared" ref="C440:R440" si="169">(C439-C438)/C438</f>
        <v>#DIV/0!</v>
      </c>
      <c r="D440" s="1379" t="e">
        <f t="shared" si="169"/>
        <v>#DIV/0!</v>
      </c>
      <c r="E440" s="1379" t="e">
        <f t="shared" si="169"/>
        <v>#DIV/0!</v>
      </c>
      <c r="F440" s="1379" t="e">
        <f t="shared" si="169"/>
        <v>#DIV/0!</v>
      </c>
      <c r="G440" s="1379" t="e">
        <f t="shared" si="169"/>
        <v>#DIV/0!</v>
      </c>
      <c r="H440" s="1379" t="e">
        <f t="shared" si="169"/>
        <v>#DIV/0!</v>
      </c>
      <c r="I440" s="1386" t="e">
        <f t="shared" si="169"/>
        <v>#DIV/0!</v>
      </c>
      <c r="J440" s="1381" t="e">
        <f t="shared" si="169"/>
        <v>#DIV/0!</v>
      </c>
      <c r="K440" s="1379" t="e">
        <f t="shared" si="169"/>
        <v>#DIV/0!</v>
      </c>
      <c r="L440" s="1379" t="e">
        <f t="shared" si="169"/>
        <v>#DIV/0!</v>
      </c>
      <c r="M440" s="1379" t="e">
        <f t="shared" si="169"/>
        <v>#DIV/0!</v>
      </c>
      <c r="N440" s="1379" t="e">
        <f t="shared" si="169"/>
        <v>#DIV/0!</v>
      </c>
      <c r="O440" s="1386" t="e">
        <f t="shared" si="169"/>
        <v>#DIV/0!</v>
      </c>
      <c r="P440" s="1380" t="e">
        <f t="shared" si="169"/>
        <v>#DIV/0!</v>
      </c>
      <c r="Q440" s="1379" t="e">
        <f t="shared" si="169"/>
        <v>#DIV/0!</v>
      </c>
      <c r="R440" s="1379" t="e">
        <f t="shared" si="169"/>
        <v>#DIV/0!</v>
      </c>
      <c r="S440" s="1300"/>
    </row>
    <row r="441" spans="1:20" x14ac:dyDescent="0.2">
      <c r="A441" s="1336" t="s">
        <v>28740</v>
      </c>
      <c r="B441" s="1323">
        <v>2019</v>
      </c>
      <c r="C441" s="1335"/>
      <c r="D441" s="1333"/>
      <c r="E441" s="1333"/>
      <c r="F441" s="1333"/>
      <c r="G441" s="1333"/>
      <c r="H441" s="1333"/>
      <c r="I441" s="1332">
        <f>SUM(C441:H441)</f>
        <v>0</v>
      </c>
      <c r="J441" s="1334"/>
      <c r="K441" s="1333"/>
      <c r="L441" s="1333"/>
      <c r="M441" s="1333"/>
      <c r="N441" s="1333"/>
      <c r="O441" s="1332">
        <f>SUM(K441:N441)</f>
        <v>0</v>
      </c>
      <c r="P441" s="1331"/>
      <c r="Q441" s="1330">
        <f>P441</f>
        <v>0</v>
      </c>
      <c r="R441" s="1330">
        <f>I441+O441+Q441</f>
        <v>0</v>
      </c>
      <c r="S441" s="1355">
        <f>R441/R499</f>
        <v>0</v>
      </c>
    </row>
    <row r="442" spans="1:20" x14ac:dyDescent="0.2">
      <c r="A442" s="1328"/>
      <c r="B442" s="1315">
        <v>2020</v>
      </c>
      <c r="C442" s="1329"/>
      <c r="D442" s="1326"/>
      <c r="E442" s="1326"/>
      <c r="F442" s="1326"/>
      <c r="G442" s="1326"/>
      <c r="H442" s="1326"/>
      <c r="I442" s="1312">
        <f>SUM(C442:H442)</f>
        <v>0</v>
      </c>
      <c r="J442" s="1313"/>
      <c r="K442" s="1326"/>
      <c r="L442" s="1326"/>
      <c r="M442" s="1326"/>
      <c r="N442" s="1326"/>
      <c r="O442" s="1312">
        <f>SUM(K442:N442)</f>
        <v>0</v>
      </c>
      <c r="P442" s="1325"/>
      <c r="Q442" s="1310">
        <f>P442</f>
        <v>0</v>
      </c>
      <c r="R442" s="1310">
        <f>I442+O442+Q442</f>
        <v>0</v>
      </c>
      <c r="S442" s="1309">
        <f>R442/R500</f>
        <v>0</v>
      </c>
    </row>
    <row r="443" spans="1:20" x14ac:dyDescent="0.2">
      <c r="A443" s="1328"/>
      <c r="B443" s="1315">
        <v>2021</v>
      </c>
      <c r="C443" s="1329"/>
      <c r="D443" s="1326"/>
      <c r="E443" s="1326"/>
      <c r="F443" s="1326"/>
      <c r="G443" s="1326"/>
      <c r="H443" s="1326"/>
      <c r="I443" s="1312">
        <f>SUM(C443:H443)</f>
        <v>0</v>
      </c>
      <c r="J443" s="1313"/>
      <c r="K443" s="1326"/>
      <c r="L443" s="1326"/>
      <c r="M443" s="1326"/>
      <c r="N443" s="1326"/>
      <c r="O443" s="1312">
        <f>SUM(K443:N443)</f>
        <v>0</v>
      </c>
      <c r="P443" s="1325"/>
      <c r="Q443" s="1310">
        <f>P443</f>
        <v>0</v>
      </c>
      <c r="R443" s="1310">
        <f>I443+O443+Q443</f>
        <v>0</v>
      </c>
      <c r="S443" s="1309">
        <f>R443/R501</f>
        <v>0</v>
      </c>
    </row>
    <row r="444" spans="1:20" ht="12" thickBot="1" x14ac:dyDescent="0.25">
      <c r="A444" s="1308"/>
      <c r="B444" s="1307" t="s">
        <v>28709</v>
      </c>
      <c r="C444" s="1368" t="e">
        <f t="shared" ref="C444:R444" si="170">(C443-C442)/C442</f>
        <v>#DIV/0!</v>
      </c>
      <c r="D444" s="1364" t="e">
        <f t="shared" si="170"/>
        <v>#DIV/0!</v>
      </c>
      <c r="E444" s="1364" t="e">
        <f t="shared" si="170"/>
        <v>#DIV/0!</v>
      </c>
      <c r="F444" s="1364" t="e">
        <f t="shared" si="170"/>
        <v>#DIV/0!</v>
      </c>
      <c r="G444" s="1364" t="e">
        <f t="shared" si="170"/>
        <v>#DIV/0!</v>
      </c>
      <c r="H444" s="1364" t="e">
        <f t="shared" si="170"/>
        <v>#DIV/0!</v>
      </c>
      <c r="I444" s="1366" t="e">
        <f t="shared" si="170"/>
        <v>#DIV/0!</v>
      </c>
      <c r="J444" s="1367" t="e">
        <f t="shared" si="170"/>
        <v>#DIV/0!</v>
      </c>
      <c r="K444" s="1364" t="e">
        <f t="shared" si="170"/>
        <v>#DIV/0!</v>
      </c>
      <c r="L444" s="1364" t="e">
        <f t="shared" si="170"/>
        <v>#DIV/0!</v>
      </c>
      <c r="M444" s="1364" t="e">
        <f t="shared" si="170"/>
        <v>#DIV/0!</v>
      </c>
      <c r="N444" s="1364" t="e">
        <f t="shared" si="170"/>
        <v>#DIV/0!</v>
      </c>
      <c r="O444" s="1366" t="e">
        <f t="shared" si="170"/>
        <v>#DIV/0!</v>
      </c>
      <c r="P444" s="1365" t="e">
        <f t="shared" si="170"/>
        <v>#DIV/0!</v>
      </c>
      <c r="Q444" s="1364" t="e">
        <f t="shared" si="170"/>
        <v>#DIV/0!</v>
      </c>
      <c r="R444" s="1364" t="e">
        <f t="shared" si="170"/>
        <v>#DIV/0!</v>
      </c>
      <c r="S444" s="1300"/>
    </row>
    <row r="445" spans="1:20" x14ac:dyDescent="0.2">
      <c r="A445" s="1336" t="s">
        <v>28729</v>
      </c>
      <c r="B445" s="1323">
        <v>2019</v>
      </c>
      <c r="C445" s="1335"/>
      <c r="D445" s="1333"/>
      <c r="E445" s="1333"/>
      <c r="F445" s="1333"/>
      <c r="G445" s="1333"/>
      <c r="H445" s="1333"/>
      <c r="I445" s="1332">
        <f>SUM(C445:H445)</f>
        <v>0</v>
      </c>
      <c r="J445" s="1334"/>
      <c r="K445" s="1333"/>
      <c r="L445" s="1333"/>
      <c r="M445" s="1333"/>
      <c r="N445" s="1333"/>
      <c r="O445" s="1332">
        <f>SUM(K445:N445)</f>
        <v>0</v>
      </c>
      <c r="P445" s="1331"/>
      <c r="Q445" s="1330">
        <f>P445</f>
        <v>0</v>
      </c>
      <c r="R445" s="1330">
        <f>I445+O445+Q445</f>
        <v>0</v>
      </c>
      <c r="S445" s="1355">
        <f>R445/R499</f>
        <v>0</v>
      </c>
    </row>
    <row r="446" spans="1:20" x14ac:dyDescent="0.2">
      <c r="A446" s="1328"/>
      <c r="B446" s="1315">
        <v>2020</v>
      </c>
      <c r="C446" s="1329"/>
      <c r="D446" s="1326"/>
      <c r="E446" s="1326"/>
      <c r="F446" s="1326"/>
      <c r="G446" s="1326"/>
      <c r="H446" s="1326"/>
      <c r="I446" s="1312">
        <f>SUM(C446:H446)</f>
        <v>0</v>
      </c>
      <c r="J446" s="1313"/>
      <c r="K446" s="1326"/>
      <c r="L446" s="1326"/>
      <c r="M446" s="1326"/>
      <c r="N446" s="1326"/>
      <c r="O446" s="1312">
        <f>SUM(K446:N446)</f>
        <v>0</v>
      </c>
      <c r="P446" s="1325"/>
      <c r="Q446" s="1310">
        <f>P446</f>
        <v>0</v>
      </c>
      <c r="R446" s="1310">
        <f>I446+O446+Q446</f>
        <v>0</v>
      </c>
      <c r="S446" s="1309">
        <f>R446/R500</f>
        <v>0</v>
      </c>
    </row>
    <row r="447" spans="1:20" x14ac:dyDescent="0.2">
      <c r="A447" s="1328"/>
      <c r="B447" s="1315">
        <v>2021</v>
      </c>
      <c r="C447" s="1329"/>
      <c r="D447" s="1326"/>
      <c r="E447" s="1326"/>
      <c r="F447" s="1326"/>
      <c r="G447" s="1326"/>
      <c r="H447" s="1326"/>
      <c r="I447" s="1312">
        <f>SUM(C447:H447)</f>
        <v>0</v>
      </c>
      <c r="J447" s="1313"/>
      <c r="K447" s="1326"/>
      <c r="L447" s="1326"/>
      <c r="M447" s="1326"/>
      <c r="N447" s="1326"/>
      <c r="O447" s="1312">
        <f>SUM(K447:N447)</f>
        <v>0</v>
      </c>
      <c r="P447" s="1325"/>
      <c r="Q447" s="1310">
        <f>P447</f>
        <v>0</v>
      </c>
      <c r="R447" s="1310">
        <f>I447+O447+Q447</f>
        <v>0</v>
      </c>
      <c r="S447" s="1309">
        <f>R447/R501</f>
        <v>0</v>
      </c>
    </row>
    <row r="448" spans="1:20" ht="12" thickBot="1" x14ac:dyDescent="0.25">
      <c r="A448" s="1308"/>
      <c r="B448" s="1307" t="s">
        <v>28709</v>
      </c>
      <c r="C448" s="1368" t="e">
        <f t="shared" ref="C448:R448" si="171">(C447-C446)/C446</f>
        <v>#DIV/0!</v>
      </c>
      <c r="D448" s="1364" t="e">
        <f t="shared" si="171"/>
        <v>#DIV/0!</v>
      </c>
      <c r="E448" s="1364" t="e">
        <f t="shared" si="171"/>
        <v>#DIV/0!</v>
      </c>
      <c r="F448" s="1364" t="e">
        <f t="shared" si="171"/>
        <v>#DIV/0!</v>
      </c>
      <c r="G448" s="1364" t="e">
        <f t="shared" si="171"/>
        <v>#DIV/0!</v>
      </c>
      <c r="H448" s="1364" t="e">
        <f t="shared" si="171"/>
        <v>#DIV/0!</v>
      </c>
      <c r="I448" s="1366" t="e">
        <f t="shared" si="171"/>
        <v>#DIV/0!</v>
      </c>
      <c r="J448" s="1367" t="e">
        <f t="shared" si="171"/>
        <v>#DIV/0!</v>
      </c>
      <c r="K448" s="1364" t="e">
        <f t="shared" si="171"/>
        <v>#DIV/0!</v>
      </c>
      <c r="L448" s="1364" t="e">
        <f t="shared" si="171"/>
        <v>#DIV/0!</v>
      </c>
      <c r="M448" s="1364" t="e">
        <f t="shared" si="171"/>
        <v>#DIV/0!</v>
      </c>
      <c r="N448" s="1364" t="e">
        <f t="shared" si="171"/>
        <v>#DIV/0!</v>
      </c>
      <c r="O448" s="1366" t="e">
        <f t="shared" si="171"/>
        <v>#DIV/0!</v>
      </c>
      <c r="P448" s="1365" t="e">
        <f t="shared" si="171"/>
        <v>#DIV/0!</v>
      </c>
      <c r="Q448" s="1364" t="e">
        <f t="shared" si="171"/>
        <v>#DIV/0!</v>
      </c>
      <c r="R448" s="1364" t="e">
        <f t="shared" si="171"/>
        <v>#DIV/0!</v>
      </c>
      <c r="S448" s="1300"/>
    </row>
    <row r="449" spans="1:19" x14ac:dyDescent="0.2">
      <c r="A449" s="1336" t="s">
        <v>28739</v>
      </c>
      <c r="B449" s="1323">
        <v>2019</v>
      </c>
      <c r="C449" s="1335"/>
      <c r="D449" s="1333"/>
      <c r="E449" s="1333"/>
      <c r="F449" s="1333"/>
      <c r="G449" s="1333"/>
      <c r="H449" s="1333"/>
      <c r="I449" s="1332">
        <f>SUM(C449:H449)</f>
        <v>0</v>
      </c>
      <c r="J449" s="1334"/>
      <c r="K449" s="1333"/>
      <c r="L449" s="1333"/>
      <c r="M449" s="1333"/>
      <c r="N449" s="1333"/>
      <c r="O449" s="1332">
        <f>SUM(K449:N449)</f>
        <v>0</v>
      </c>
      <c r="P449" s="1331"/>
      <c r="Q449" s="1330">
        <f>P449</f>
        <v>0</v>
      </c>
      <c r="R449" s="1330">
        <f>I449+O449+Q449</f>
        <v>0</v>
      </c>
      <c r="S449" s="1355">
        <f>R449/R499</f>
        <v>0</v>
      </c>
    </row>
    <row r="450" spans="1:19" x14ac:dyDescent="0.2">
      <c r="A450" s="1328"/>
      <c r="B450" s="1315">
        <v>2020</v>
      </c>
      <c r="C450" s="1329"/>
      <c r="D450" s="1326"/>
      <c r="E450" s="1326"/>
      <c r="F450" s="1326"/>
      <c r="G450" s="1326"/>
      <c r="H450" s="1326"/>
      <c r="I450" s="1312">
        <f>SUM(C450:H450)</f>
        <v>0</v>
      </c>
      <c r="J450" s="1313"/>
      <c r="K450" s="1326"/>
      <c r="L450" s="1326"/>
      <c r="M450" s="1326"/>
      <c r="N450" s="1326"/>
      <c r="O450" s="1312">
        <f>SUM(K450:N450)</f>
        <v>0</v>
      </c>
      <c r="P450" s="1325"/>
      <c r="Q450" s="1310">
        <f>P450</f>
        <v>0</v>
      </c>
      <c r="R450" s="1310">
        <f>I450+O450+Q450</f>
        <v>0</v>
      </c>
      <c r="S450" s="1309">
        <f>R450/R500</f>
        <v>0</v>
      </c>
    </row>
    <row r="451" spans="1:19" x14ac:dyDescent="0.2">
      <c r="A451" s="1328"/>
      <c r="B451" s="1315">
        <v>2021</v>
      </c>
      <c r="C451" s="1329"/>
      <c r="D451" s="1326"/>
      <c r="E451" s="1326"/>
      <c r="F451" s="1326"/>
      <c r="G451" s="1326"/>
      <c r="H451" s="1326"/>
      <c r="I451" s="1312">
        <f>SUM(C451:H451)</f>
        <v>0</v>
      </c>
      <c r="J451" s="1313"/>
      <c r="K451" s="1326"/>
      <c r="L451" s="1326"/>
      <c r="M451" s="1326"/>
      <c r="N451" s="1326"/>
      <c r="O451" s="1312">
        <f>SUM(K451:N451)</f>
        <v>0</v>
      </c>
      <c r="P451" s="1325"/>
      <c r="Q451" s="1310">
        <f>P451</f>
        <v>0</v>
      </c>
      <c r="R451" s="1310">
        <f>I451+O451+Q451</f>
        <v>0</v>
      </c>
      <c r="S451" s="1309">
        <f>R451/R501</f>
        <v>0</v>
      </c>
    </row>
    <row r="452" spans="1:19" ht="12" thickBot="1" x14ac:dyDescent="0.25">
      <c r="A452" s="1308"/>
      <c r="B452" s="1307" t="s">
        <v>28709</v>
      </c>
      <c r="C452" s="1368" t="e">
        <f t="shared" ref="C452:R452" si="172">(C451-C450)/C450</f>
        <v>#DIV/0!</v>
      </c>
      <c r="D452" s="1364" t="e">
        <f t="shared" si="172"/>
        <v>#DIV/0!</v>
      </c>
      <c r="E452" s="1364" t="e">
        <f t="shared" si="172"/>
        <v>#DIV/0!</v>
      </c>
      <c r="F452" s="1364" t="e">
        <f t="shared" si="172"/>
        <v>#DIV/0!</v>
      </c>
      <c r="G452" s="1364" t="e">
        <f t="shared" si="172"/>
        <v>#DIV/0!</v>
      </c>
      <c r="H452" s="1364" t="e">
        <f t="shared" si="172"/>
        <v>#DIV/0!</v>
      </c>
      <c r="I452" s="1366" t="e">
        <f t="shared" si="172"/>
        <v>#DIV/0!</v>
      </c>
      <c r="J452" s="1367" t="e">
        <f t="shared" si="172"/>
        <v>#DIV/0!</v>
      </c>
      <c r="K452" s="1364" t="e">
        <f t="shared" si="172"/>
        <v>#DIV/0!</v>
      </c>
      <c r="L452" s="1364" t="e">
        <f t="shared" si="172"/>
        <v>#DIV/0!</v>
      </c>
      <c r="M452" s="1364" t="e">
        <f t="shared" si="172"/>
        <v>#DIV/0!</v>
      </c>
      <c r="N452" s="1364" t="e">
        <f t="shared" si="172"/>
        <v>#DIV/0!</v>
      </c>
      <c r="O452" s="1366" t="e">
        <f t="shared" si="172"/>
        <v>#DIV/0!</v>
      </c>
      <c r="P452" s="1365" t="e">
        <f t="shared" si="172"/>
        <v>#DIV/0!</v>
      </c>
      <c r="Q452" s="1364" t="e">
        <f t="shared" si="172"/>
        <v>#DIV/0!</v>
      </c>
      <c r="R452" s="1364" t="e">
        <f t="shared" si="172"/>
        <v>#DIV/0!</v>
      </c>
      <c r="S452" s="1300"/>
    </row>
    <row r="453" spans="1:19" x14ac:dyDescent="0.2">
      <c r="A453" s="1336" t="s">
        <v>28738</v>
      </c>
      <c r="B453" s="1323">
        <v>2019</v>
      </c>
      <c r="C453" s="1335"/>
      <c r="D453" s="1333"/>
      <c r="E453" s="1333"/>
      <c r="F453" s="1333"/>
      <c r="G453" s="1333"/>
      <c r="H453" s="1333"/>
      <c r="I453" s="1332">
        <f>SUM(C453:H453)</f>
        <v>0</v>
      </c>
      <c r="J453" s="1334"/>
      <c r="K453" s="1333"/>
      <c r="L453" s="1333"/>
      <c r="M453" s="1333"/>
      <c r="N453" s="1333"/>
      <c r="O453" s="1332">
        <f>SUM(K453:N453)</f>
        <v>0</v>
      </c>
      <c r="P453" s="1331"/>
      <c r="Q453" s="1330">
        <f>P453</f>
        <v>0</v>
      </c>
      <c r="R453" s="1330">
        <f>I453+O453+Q453</f>
        <v>0</v>
      </c>
      <c r="S453" s="1355">
        <f>R453/R499</f>
        <v>0</v>
      </c>
    </row>
    <row r="454" spans="1:19" x14ac:dyDescent="0.2">
      <c r="A454" s="1328"/>
      <c r="B454" s="1315">
        <v>2020</v>
      </c>
      <c r="C454" s="1329"/>
      <c r="D454" s="1326"/>
      <c r="E454" s="1326"/>
      <c r="F454" s="1326"/>
      <c r="G454" s="1326"/>
      <c r="H454" s="1326"/>
      <c r="I454" s="1312">
        <f>SUM(C454:H454)</f>
        <v>0</v>
      </c>
      <c r="J454" s="1313"/>
      <c r="K454" s="1326"/>
      <c r="L454" s="1326"/>
      <c r="M454" s="1326"/>
      <c r="N454" s="1326"/>
      <c r="O454" s="1312">
        <f>SUM(K454:N454)</f>
        <v>0</v>
      </c>
      <c r="P454" s="1325"/>
      <c r="Q454" s="1310">
        <f>P454</f>
        <v>0</v>
      </c>
      <c r="R454" s="1310">
        <f>I454+O454+Q454</f>
        <v>0</v>
      </c>
      <c r="S454" s="1309">
        <f>R454/R500</f>
        <v>0</v>
      </c>
    </row>
    <row r="455" spans="1:19" x14ac:dyDescent="0.2">
      <c r="A455" s="1328"/>
      <c r="B455" s="1315">
        <v>2021</v>
      </c>
      <c r="C455" s="1329"/>
      <c r="D455" s="1326"/>
      <c r="E455" s="1326"/>
      <c r="F455" s="1326"/>
      <c r="G455" s="1326"/>
      <c r="H455" s="1326"/>
      <c r="I455" s="1312">
        <f>SUM(C455:H455)</f>
        <v>0</v>
      </c>
      <c r="J455" s="1313"/>
      <c r="K455" s="1326"/>
      <c r="L455" s="1326"/>
      <c r="M455" s="1326"/>
      <c r="N455" s="1326"/>
      <c r="O455" s="1312">
        <f>SUM(K455:N455)</f>
        <v>0</v>
      </c>
      <c r="P455" s="1325"/>
      <c r="Q455" s="1310">
        <f>P455</f>
        <v>0</v>
      </c>
      <c r="R455" s="1310">
        <f>I455+O455+Q455</f>
        <v>0</v>
      </c>
      <c r="S455" s="1309">
        <f>R455/R501</f>
        <v>0</v>
      </c>
    </row>
    <row r="456" spans="1:19" ht="12" thickBot="1" x14ac:dyDescent="0.25">
      <c r="A456" s="1308"/>
      <c r="B456" s="1307" t="s">
        <v>28709</v>
      </c>
      <c r="C456" s="1368" t="e">
        <f t="shared" ref="C456:R456" si="173">(C455-C454)/C454</f>
        <v>#DIV/0!</v>
      </c>
      <c r="D456" s="1364" t="e">
        <f t="shared" si="173"/>
        <v>#DIV/0!</v>
      </c>
      <c r="E456" s="1364" t="e">
        <f t="shared" si="173"/>
        <v>#DIV/0!</v>
      </c>
      <c r="F456" s="1364" t="e">
        <f t="shared" si="173"/>
        <v>#DIV/0!</v>
      </c>
      <c r="G456" s="1364" t="e">
        <f t="shared" si="173"/>
        <v>#DIV/0!</v>
      </c>
      <c r="H456" s="1364" t="e">
        <f t="shared" si="173"/>
        <v>#DIV/0!</v>
      </c>
      <c r="I456" s="1366" t="e">
        <f t="shared" si="173"/>
        <v>#DIV/0!</v>
      </c>
      <c r="J456" s="1367" t="e">
        <f t="shared" si="173"/>
        <v>#DIV/0!</v>
      </c>
      <c r="K456" s="1364" t="e">
        <f t="shared" si="173"/>
        <v>#DIV/0!</v>
      </c>
      <c r="L456" s="1364" t="e">
        <f t="shared" si="173"/>
        <v>#DIV/0!</v>
      </c>
      <c r="M456" s="1364" t="e">
        <f t="shared" si="173"/>
        <v>#DIV/0!</v>
      </c>
      <c r="N456" s="1364" t="e">
        <f t="shared" si="173"/>
        <v>#DIV/0!</v>
      </c>
      <c r="O456" s="1366" t="e">
        <f t="shared" si="173"/>
        <v>#DIV/0!</v>
      </c>
      <c r="P456" s="1365" t="e">
        <f t="shared" si="173"/>
        <v>#DIV/0!</v>
      </c>
      <c r="Q456" s="1364" t="e">
        <f t="shared" si="173"/>
        <v>#DIV/0!</v>
      </c>
      <c r="R456" s="1364" t="e">
        <f t="shared" si="173"/>
        <v>#DIV/0!</v>
      </c>
      <c r="S456" s="1300"/>
    </row>
    <row r="457" spans="1:19" x14ac:dyDescent="0.2">
      <c r="A457" s="1336" t="s">
        <v>28737</v>
      </c>
      <c r="B457" s="1323">
        <v>2019</v>
      </c>
      <c r="C457" s="1335"/>
      <c r="D457" s="1333"/>
      <c r="E457" s="1333"/>
      <c r="F457" s="1333"/>
      <c r="G457" s="1333"/>
      <c r="H457" s="1333"/>
      <c r="I457" s="1332">
        <f>SUM(C457:H457)</f>
        <v>0</v>
      </c>
      <c r="J457" s="1334"/>
      <c r="K457" s="1333"/>
      <c r="L457" s="1333"/>
      <c r="M457" s="1333"/>
      <c r="N457" s="1333"/>
      <c r="O457" s="1332">
        <f>SUM(K457:N457)</f>
        <v>0</v>
      </c>
      <c r="P457" s="1331"/>
      <c r="Q457" s="1330">
        <f>P457</f>
        <v>0</v>
      </c>
      <c r="R457" s="1330">
        <f>I457+O457+Q457</f>
        <v>0</v>
      </c>
      <c r="S457" s="1355">
        <f>R457/R499</f>
        <v>0</v>
      </c>
    </row>
    <row r="458" spans="1:19" x14ac:dyDescent="0.2">
      <c r="A458" s="1328"/>
      <c r="B458" s="1315">
        <v>2020</v>
      </c>
      <c r="C458" s="1329"/>
      <c r="D458" s="1326"/>
      <c r="E458" s="1326"/>
      <c r="F458" s="1326"/>
      <c r="G458" s="1326"/>
      <c r="H458" s="1326"/>
      <c r="I458" s="1312">
        <f>SUM(C458:H458)</f>
        <v>0</v>
      </c>
      <c r="J458" s="1313"/>
      <c r="K458" s="1326"/>
      <c r="L458" s="1326"/>
      <c r="M458" s="1326"/>
      <c r="N458" s="1326"/>
      <c r="O458" s="1312">
        <f>SUM(K458:N458)</f>
        <v>0</v>
      </c>
      <c r="P458" s="1325"/>
      <c r="Q458" s="1310">
        <f>P458</f>
        <v>0</v>
      </c>
      <c r="R458" s="1310">
        <f>I458+O458+Q458</f>
        <v>0</v>
      </c>
      <c r="S458" s="1309">
        <f>R458/R500</f>
        <v>0</v>
      </c>
    </row>
    <row r="459" spans="1:19" x14ac:dyDescent="0.2">
      <c r="A459" s="1328"/>
      <c r="B459" s="1315">
        <v>2021</v>
      </c>
      <c r="C459" s="1329"/>
      <c r="D459" s="1326"/>
      <c r="E459" s="1326"/>
      <c r="F459" s="1326"/>
      <c r="G459" s="1326"/>
      <c r="H459" s="1326"/>
      <c r="I459" s="1312">
        <f>SUM(C459:H459)</f>
        <v>0</v>
      </c>
      <c r="J459" s="1313"/>
      <c r="K459" s="1326"/>
      <c r="L459" s="1326"/>
      <c r="M459" s="1326"/>
      <c r="N459" s="1326"/>
      <c r="O459" s="1312">
        <f>SUM(K459:N459)</f>
        <v>0</v>
      </c>
      <c r="P459" s="1325"/>
      <c r="Q459" s="1310">
        <f>P459</f>
        <v>0</v>
      </c>
      <c r="R459" s="1310">
        <f>I459+O459+Q459</f>
        <v>0</v>
      </c>
      <c r="S459" s="1309">
        <f>R459/R501</f>
        <v>0</v>
      </c>
    </row>
    <row r="460" spans="1:19" ht="12" thickBot="1" x14ac:dyDescent="0.25">
      <c r="A460" s="1308"/>
      <c r="B460" s="1307" t="s">
        <v>28709</v>
      </c>
      <c r="C460" s="1368" t="e">
        <f t="shared" ref="C460:R460" si="174">(C459-C458)/C458</f>
        <v>#DIV/0!</v>
      </c>
      <c r="D460" s="1364" t="e">
        <f t="shared" si="174"/>
        <v>#DIV/0!</v>
      </c>
      <c r="E460" s="1364" t="e">
        <f t="shared" si="174"/>
        <v>#DIV/0!</v>
      </c>
      <c r="F460" s="1364" t="e">
        <f t="shared" si="174"/>
        <v>#DIV/0!</v>
      </c>
      <c r="G460" s="1364" t="e">
        <f t="shared" si="174"/>
        <v>#DIV/0!</v>
      </c>
      <c r="H460" s="1364" t="e">
        <f t="shared" si="174"/>
        <v>#DIV/0!</v>
      </c>
      <c r="I460" s="1366" t="e">
        <f t="shared" si="174"/>
        <v>#DIV/0!</v>
      </c>
      <c r="J460" s="1367" t="e">
        <f t="shared" si="174"/>
        <v>#DIV/0!</v>
      </c>
      <c r="K460" s="1364" t="e">
        <f t="shared" si="174"/>
        <v>#DIV/0!</v>
      </c>
      <c r="L460" s="1364" t="e">
        <f t="shared" si="174"/>
        <v>#DIV/0!</v>
      </c>
      <c r="M460" s="1364" t="e">
        <f t="shared" si="174"/>
        <v>#DIV/0!</v>
      </c>
      <c r="N460" s="1364" t="e">
        <f t="shared" si="174"/>
        <v>#DIV/0!</v>
      </c>
      <c r="O460" s="1366" t="e">
        <f t="shared" si="174"/>
        <v>#DIV/0!</v>
      </c>
      <c r="P460" s="1365" t="e">
        <f t="shared" si="174"/>
        <v>#DIV/0!</v>
      </c>
      <c r="Q460" s="1364" t="e">
        <f t="shared" si="174"/>
        <v>#DIV/0!</v>
      </c>
      <c r="R460" s="1364" t="e">
        <f t="shared" si="174"/>
        <v>#DIV/0!</v>
      </c>
      <c r="S460" s="1300"/>
    </row>
    <row r="461" spans="1:19" x14ac:dyDescent="0.2">
      <c r="A461" s="1336" t="s">
        <v>28736</v>
      </c>
      <c r="B461" s="1323">
        <v>2019</v>
      </c>
      <c r="C461" s="1335"/>
      <c r="D461" s="1333"/>
      <c r="E461" s="1333"/>
      <c r="F461" s="1333"/>
      <c r="G461" s="1333"/>
      <c r="H461" s="1333"/>
      <c r="I461" s="1332">
        <f>SUM(C461:H461)</f>
        <v>0</v>
      </c>
      <c r="J461" s="1334"/>
      <c r="K461" s="1333"/>
      <c r="L461" s="1333"/>
      <c r="M461" s="1333"/>
      <c r="N461" s="1333"/>
      <c r="O461" s="1332">
        <f>SUM(K461:N461)</f>
        <v>0</v>
      </c>
      <c r="P461" s="1331"/>
      <c r="Q461" s="1330">
        <f>P461</f>
        <v>0</v>
      </c>
      <c r="R461" s="1330">
        <f>I461+O461+Q461</f>
        <v>0</v>
      </c>
      <c r="S461" s="1355">
        <f>R461/R499</f>
        <v>0</v>
      </c>
    </row>
    <row r="462" spans="1:19" x14ac:dyDescent="0.2">
      <c r="A462" s="1328"/>
      <c r="B462" s="1315">
        <v>2020</v>
      </c>
      <c r="C462" s="1329"/>
      <c r="D462" s="1326"/>
      <c r="E462" s="1326"/>
      <c r="F462" s="1326"/>
      <c r="G462" s="1326"/>
      <c r="H462" s="1326"/>
      <c r="I462" s="1312">
        <f>SUM(C462:H462)</f>
        <v>0</v>
      </c>
      <c r="J462" s="1313"/>
      <c r="K462" s="1326"/>
      <c r="L462" s="1326"/>
      <c r="M462" s="1326"/>
      <c r="N462" s="1326"/>
      <c r="O462" s="1312">
        <f>SUM(K462:N462)</f>
        <v>0</v>
      </c>
      <c r="P462" s="1325"/>
      <c r="Q462" s="1310">
        <f>P462</f>
        <v>0</v>
      </c>
      <c r="R462" s="1310">
        <f>I462+O462+Q462</f>
        <v>0</v>
      </c>
      <c r="S462" s="1309">
        <f>R462/R500</f>
        <v>0</v>
      </c>
    </row>
    <row r="463" spans="1:19" x14ac:dyDescent="0.2">
      <c r="A463" s="1328"/>
      <c r="B463" s="1315">
        <v>2021</v>
      </c>
      <c r="C463" s="1329"/>
      <c r="D463" s="1326"/>
      <c r="E463" s="1326"/>
      <c r="F463" s="1326"/>
      <c r="G463" s="1326"/>
      <c r="H463" s="1326"/>
      <c r="I463" s="1312">
        <f>SUM(C463:H463)</f>
        <v>0</v>
      </c>
      <c r="J463" s="1313"/>
      <c r="K463" s="1326"/>
      <c r="L463" s="1326"/>
      <c r="M463" s="1326"/>
      <c r="N463" s="1326"/>
      <c r="O463" s="1312">
        <f>SUM(K463:N463)</f>
        <v>0</v>
      </c>
      <c r="P463" s="1325"/>
      <c r="Q463" s="1310">
        <f>P463</f>
        <v>0</v>
      </c>
      <c r="R463" s="1310">
        <f>I463+O463+Q463</f>
        <v>0</v>
      </c>
      <c r="S463" s="1309">
        <f>R463/R501</f>
        <v>0</v>
      </c>
    </row>
    <row r="464" spans="1:19" ht="12" thickBot="1" x14ac:dyDescent="0.25">
      <c r="A464" s="1308"/>
      <c r="B464" s="1307" t="s">
        <v>28709</v>
      </c>
      <c r="C464" s="1368" t="e">
        <f t="shared" ref="C464:R464" si="175">(C463-C462)/C462</f>
        <v>#DIV/0!</v>
      </c>
      <c r="D464" s="1364" t="e">
        <f t="shared" si="175"/>
        <v>#DIV/0!</v>
      </c>
      <c r="E464" s="1364" t="e">
        <f t="shared" si="175"/>
        <v>#DIV/0!</v>
      </c>
      <c r="F464" s="1364" t="e">
        <f t="shared" si="175"/>
        <v>#DIV/0!</v>
      </c>
      <c r="G464" s="1364" t="e">
        <f t="shared" si="175"/>
        <v>#DIV/0!</v>
      </c>
      <c r="H464" s="1364" t="e">
        <f t="shared" si="175"/>
        <v>#DIV/0!</v>
      </c>
      <c r="I464" s="1366" t="e">
        <f t="shared" si="175"/>
        <v>#DIV/0!</v>
      </c>
      <c r="J464" s="1367" t="e">
        <f t="shared" si="175"/>
        <v>#DIV/0!</v>
      </c>
      <c r="K464" s="1364" t="e">
        <f t="shared" si="175"/>
        <v>#DIV/0!</v>
      </c>
      <c r="L464" s="1364" t="e">
        <f t="shared" si="175"/>
        <v>#DIV/0!</v>
      </c>
      <c r="M464" s="1364" t="e">
        <f t="shared" si="175"/>
        <v>#DIV/0!</v>
      </c>
      <c r="N464" s="1364" t="e">
        <f t="shared" si="175"/>
        <v>#DIV/0!</v>
      </c>
      <c r="O464" s="1366" t="e">
        <f t="shared" si="175"/>
        <v>#DIV/0!</v>
      </c>
      <c r="P464" s="1365" t="e">
        <f t="shared" si="175"/>
        <v>#DIV/0!</v>
      </c>
      <c r="Q464" s="1364" t="e">
        <f t="shared" si="175"/>
        <v>#DIV/0!</v>
      </c>
      <c r="R464" s="1364" t="e">
        <f t="shared" si="175"/>
        <v>#DIV/0!</v>
      </c>
      <c r="S464" s="1300"/>
    </row>
    <row r="465" spans="1:19" x14ac:dyDescent="0.2">
      <c r="A465" s="1336" t="s">
        <v>28735</v>
      </c>
      <c r="B465" s="1323">
        <v>2019</v>
      </c>
      <c r="C465" s="1335"/>
      <c r="D465" s="1333"/>
      <c r="E465" s="1333"/>
      <c r="F465" s="1333"/>
      <c r="G465" s="1333"/>
      <c r="H465" s="1333"/>
      <c r="I465" s="1332">
        <f>SUM(C465:H465)</f>
        <v>0</v>
      </c>
      <c r="J465" s="1334"/>
      <c r="K465" s="1333"/>
      <c r="L465" s="1333"/>
      <c r="M465" s="1333"/>
      <c r="N465" s="1333"/>
      <c r="O465" s="1332">
        <f>SUM(K465:N465)</f>
        <v>0</v>
      </c>
      <c r="P465" s="1331"/>
      <c r="Q465" s="1330">
        <f>P465</f>
        <v>0</v>
      </c>
      <c r="R465" s="1330">
        <f>I465+O465+Q465</f>
        <v>0</v>
      </c>
      <c r="S465" s="1355">
        <f>R465/R499</f>
        <v>0</v>
      </c>
    </row>
    <row r="466" spans="1:19" x14ac:dyDescent="0.2">
      <c r="A466" s="1328"/>
      <c r="B466" s="1315">
        <v>2020</v>
      </c>
      <c r="C466" s="1329"/>
      <c r="D466" s="1326"/>
      <c r="E466" s="1326"/>
      <c r="F466" s="1326"/>
      <c r="G466" s="1326"/>
      <c r="H466" s="1326"/>
      <c r="I466" s="1312">
        <f>SUM(C466:H466)</f>
        <v>0</v>
      </c>
      <c r="J466" s="1313"/>
      <c r="K466" s="1326"/>
      <c r="L466" s="1326"/>
      <c r="M466" s="1326"/>
      <c r="N466" s="1326"/>
      <c r="O466" s="1312">
        <f>SUM(K466:N466)</f>
        <v>0</v>
      </c>
      <c r="P466" s="1325"/>
      <c r="Q466" s="1310">
        <f>P466</f>
        <v>0</v>
      </c>
      <c r="R466" s="1310">
        <f>I466+O466+Q466</f>
        <v>0</v>
      </c>
      <c r="S466" s="1309">
        <f>R466/R500</f>
        <v>0</v>
      </c>
    </row>
    <row r="467" spans="1:19" x14ac:dyDescent="0.2">
      <c r="A467" s="1328"/>
      <c r="B467" s="1315">
        <v>2021</v>
      </c>
      <c r="C467" s="1329"/>
      <c r="D467" s="1326"/>
      <c r="E467" s="1326"/>
      <c r="F467" s="1326"/>
      <c r="G467" s="1326"/>
      <c r="H467" s="1326"/>
      <c r="I467" s="1312">
        <f>SUM(C467:H467)</f>
        <v>0</v>
      </c>
      <c r="J467" s="1313"/>
      <c r="K467" s="1326"/>
      <c r="L467" s="1326"/>
      <c r="M467" s="1326"/>
      <c r="N467" s="1326"/>
      <c r="O467" s="1312">
        <f>SUM(K467:N467)</f>
        <v>0</v>
      </c>
      <c r="P467" s="1325"/>
      <c r="Q467" s="1310">
        <f>P467</f>
        <v>0</v>
      </c>
      <c r="R467" s="1310">
        <f>I467+O467+Q467</f>
        <v>0</v>
      </c>
      <c r="S467" s="1309">
        <f>R467/R501</f>
        <v>0</v>
      </c>
    </row>
    <row r="468" spans="1:19" ht="12" thickBot="1" x14ac:dyDescent="0.25">
      <c r="A468" s="1308"/>
      <c r="B468" s="1307" t="s">
        <v>28709</v>
      </c>
      <c r="C468" s="1368" t="e">
        <f t="shared" ref="C468:R468" si="176">(C467-C466)/C466</f>
        <v>#DIV/0!</v>
      </c>
      <c r="D468" s="1364" t="e">
        <f t="shared" si="176"/>
        <v>#DIV/0!</v>
      </c>
      <c r="E468" s="1364" t="e">
        <f t="shared" si="176"/>
        <v>#DIV/0!</v>
      </c>
      <c r="F468" s="1364" t="e">
        <f t="shared" si="176"/>
        <v>#DIV/0!</v>
      </c>
      <c r="G468" s="1364" t="e">
        <f t="shared" si="176"/>
        <v>#DIV/0!</v>
      </c>
      <c r="H468" s="1364" t="e">
        <f t="shared" si="176"/>
        <v>#DIV/0!</v>
      </c>
      <c r="I468" s="1366" t="e">
        <f t="shared" si="176"/>
        <v>#DIV/0!</v>
      </c>
      <c r="J468" s="1367" t="e">
        <f t="shared" si="176"/>
        <v>#DIV/0!</v>
      </c>
      <c r="K468" s="1364" t="e">
        <f t="shared" si="176"/>
        <v>#DIV/0!</v>
      </c>
      <c r="L468" s="1364" t="e">
        <f t="shared" si="176"/>
        <v>#DIV/0!</v>
      </c>
      <c r="M468" s="1364" t="e">
        <f t="shared" si="176"/>
        <v>#DIV/0!</v>
      </c>
      <c r="N468" s="1364" t="e">
        <f t="shared" si="176"/>
        <v>#DIV/0!</v>
      </c>
      <c r="O468" s="1366" t="e">
        <f t="shared" si="176"/>
        <v>#DIV/0!</v>
      </c>
      <c r="P468" s="1365" t="e">
        <f t="shared" si="176"/>
        <v>#DIV/0!</v>
      </c>
      <c r="Q468" s="1364" t="e">
        <f t="shared" si="176"/>
        <v>#DIV/0!</v>
      </c>
      <c r="R468" s="1364" t="e">
        <f t="shared" si="176"/>
        <v>#DIV/0!</v>
      </c>
      <c r="S468" s="1300"/>
    </row>
    <row r="469" spans="1:19" x14ac:dyDescent="0.2">
      <c r="A469" s="1336" t="s">
        <v>28734</v>
      </c>
      <c r="B469" s="1323">
        <v>2019</v>
      </c>
      <c r="C469" s="1335"/>
      <c r="D469" s="1333"/>
      <c r="E469" s="1333"/>
      <c r="F469" s="1333"/>
      <c r="G469" s="1333"/>
      <c r="H469" s="1333"/>
      <c r="I469" s="1332">
        <f>SUM(C469:H469)</f>
        <v>0</v>
      </c>
      <c r="J469" s="1334"/>
      <c r="K469" s="1333"/>
      <c r="L469" s="1333"/>
      <c r="M469" s="1333"/>
      <c r="N469" s="1333"/>
      <c r="O469" s="1332">
        <f>SUM(K469:N469)</f>
        <v>0</v>
      </c>
      <c r="P469" s="1331"/>
      <c r="Q469" s="1330">
        <f>P469</f>
        <v>0</v>
      </c>
      <c r="R469" s="1330">
        <f>I469+O469+Q469</f>
        <v>0</v>
      </c>
      <c r="S469" s="1355">
        <f>R469/R499</f>
        <v>0</v>
      </c>
    </row>
    <row r="470" spans="1:19" x14ac:dyDescent="0.2">
      <c r="A470" s="1328"/>
      <c r="B470" s="1315">
        <v>2020</v>
      </c>
      <c r="C470" s="1329"/>
      <c r="D470" s="1326"/>
      <c r="E470" s="1326"/>
      <c r="F470" s="1326"/>
      <c r="G470" s="1326"/>
      <c r="H470" s="1326"/>
      <c r="I470" s="1312">
        <f>SUM(C470:H470)</f>
        <v>0</v>
      </c>
      <c r="J470" s="1313"/>
      <c r="K470" s="1326"/>
      <c r="L470" s="1326"/>
      <c r="M470" s="1326"/>
      <c r="N470" s="1326"/>
      <c r="O470" s="1312">
        <f>SUM(K470:N470)</f>
        <v>0</v>
      </c>
      <c r="P470" s="1325"/>
      <c r="Q470" s="1310">
        <f>P470</f>
        <v>0</v>
      </c>
      <c r="R470" s="1310">
        <f>I470+O470+Q470</f>
        <v>0</v>
      </c>
      <c r="S470" s="1309">
        <f>R470/R500</f>
        <v>0</v>
      </c>
    </row>
    <row r="471" spans="1:19" x14ac:dyDescent="0.2">
      <c r="A471" s="1328"/>
      <c r="B471" s="1315">
        <v>2021</v>
      </c>
      <c r="C471" s="1329"/>
      <c r="D471" s="1326"/>
      <c r="E471" s="1326"/>
      <c r="F471" s="1326"/>
      <c r="G471" s="1326"/>
      <c r="H471" s="1326"/>
      <c r="I471" s="1312">
        <f>SUM(C471:H471)</f>
        <v>0</v>
      </c>
      <c r="J471" s="1313"/>
      <c r="K471" s="1326"/>
      <c r="L471" s="1326"/>
      <c r="M471" s="1326"/>
      <c r="N471" s="1326"/>
      <c r="O471" s="1312">
        <f>SUM(K471:N471)</f>
        <v>0</v>
      </c>
      <c r="P471" s="1325"/>
      <c r="Q471" s="1310">
        <f>P471</f>
        <v>0</v>
      </c>
      <c r="R471" s="1310">
        <f>I471+O471+Q471</f>
        <v>0</v>
      </c>
      <c r="S471" s="1309">
        <f>R471/R501</f>
        <v>0</v>
      </c>
    </row>
    <row r="472" spans="1:19" ht="12" thickBot="1" x14ac:dyDescent="0.25">
      <c r="A472" s="1308"/>
      <c r="B472" s="1307" t="s">
        <v>28709</v>
      </c>
      <c r="C472" s="1368" t="e">
        <f t="shared" ref="C472:R472" si="177">(C471-C470)/C470</f>
        <v>#DIV/0!</v>
      </c>
      <c r="D472" s="1364" t="e">
        <f t="shared" si="177"/>
        <v>#DIV/0!</v>
      </c>
      <c r="E472" s="1364" t="e">
        <f t="shared" si="177"/>
        <v>#DIV/0!</v>
      </c>
      <c r="F472" s="1364" t="e">
        <f t="shared" si="177"/>
        <v>#DIV/0!</v>
      </c>
      <c r="G472" s="1364" t="e">
        <f t="shared" si="177"/>
        <v>#DIV/0!</v>
      </c>
      <c r="H472" s="1364" t="e">
        <f t="shared" si="177"/>
        <v>#DIV/0!</v>
      </c>
      <c r="I472" s="1366" t="e">
        <f t="shared" si="177"/>
        <v>#DIV/0!</v>
      </c>
      <c r="J472" s="1367" t="e">
        <f t="shared" si="177"/>
        <v>#DIV/0!</v>
      </c>
      <c r="K472" s="1364" t="e">
        <f t="shared" si="177"/>
        <v>#DIV/0!</v>
      </c>
      <c r="L472" s="1364" t="e">
        <f t="shared" si="177"/>
        <v>#DIV/0!</v>
      </c>
      <c r="M472" s="1364" t="e">
        <f t="shared" si="177"/>
        <v>#DIV/0!</v>
      </c>
      <c r="N472" s="1364" t="e">
        <f t="shared" si="177"/>
        <v>#DIV/0!</v>
      </c>
      <c r="O472" s="1366" t="e">
        <f t="shared" si="177"/>
        <v>#DIV/0!</v>
      </c>
      <c r="P472" s="1365" t="e">
        <f t="shared" si="177"/>
        <v>#DIV/0!</v>
      </c>
      <c r="Q472" s="1364" t="e">
        <f t="shared" si="177"/>
        <v>#DIV/0!</v>
      </c>
      <c r="R472" s="1364" t="e">
        <f t="shared" si="177"/>
        <v>#DIV/0!</v>
      </c>
      <c r="S472" s="1300"/>
    </row>
    <row r="473" spans="1:19" x14ac:dyDescent="0.2">
      <c r="A473" s="1336" t="s">
        <v>28733</v>
      </c>
      <c r="B473" s="1323">
        <v>2019</v>
      </c>
      <c r="C473" s="1335"/>
      <c r="D473" s="1333"/>
      <c r="E473" s="1333"/>
      <c r="F473" s="1333"/>
      <c r="G473" s="1333"/>
      <c r="H473" s="1333"/>
      <c r="I473" s="1332">
        <f>SUM(C473:H473)</f>
        <v>0</v>
      </c>
      <c r="J473" s="1334"/>
      <c r="K473" s="1333"/>
      <c r="L473" s="1333"/>
      <c r="M473" s="1333"/>
      <c r="N473" s="1333"/>
      <c r="O473" s="1332">
        <f>SUM(K473:N473)</f>
        <v>0</v>
      </c>
      <c r="P473" s="1331"/>
      <c r="Q473" s="1330">
        <f>P473</f>
        <v>0</v>
      </c>
      <c r="R473" s="1330">
        <f>I473+O473+Q473</f>
        <v>0</v>
      </c>
      <c r="S473" s="1355">
        <f>R473/R499</f>
        <v>0</v>
      </c>
    </row>
    <row r="474" spans="1:19" x14ac:dyDescent="0.2">
      <c r="A474" s="1328"/>
      <c r="B474" s="1315">
        <v>2020</v>
      </c>
      <c r="C474" s="1329"/>
      <c r="D474" s="1326"/>
      <c r="E474" s="1326"/>
      <c r="F474" s="1326"/>
      <c r="G474" s="1326"/>
      <c r="H474" s="1326"/>
      <c r="I474" s="1312">
        <f>SUM(C474:H474)</f>
        <v>0</v>
      </c>
      <c r="J474" s="1313"/>
      <c r="K474" s="1326"/>
      <c r="L474" s="1326"/>
      <c r="M474" s="1326"/>
      <c r="N474" s="1326"/>
      <c r="O474" s="1312">
        <f>SUM(K474:N474)</f>
        <v>0</v>
      </c>
      <c r="P474" s="1325"/>
      <c r="Q474" s="1310">
        <f>P474</f>
        <v>0</v>
      </c>
      <c r="R474" s="1310">
        <f>I474+O474+Q474</f>
        <v>0</v>
      </c>
      <c r="S474" s="1309">
        <f>R474/R500</f>
        <v>0</v>
      </c>
    </row>
    <row r="475" spans="1:19" x14ac:dyDescent="0.2">
      <c r="A475" s="1328"/>
      <c r="B475" s="1315">
        <v>2021</v>
      </c>
      <c r="C475" s="1329"/>
      <c r="D475" s="1326"/>
      <c r="E475" s="1326"/>
      <c r="F475" s="1326"/>
      <c r="G475" s="1326"/>
      <c r="H475" s="1326"/>
      <c r="I475" s="1312">
        <f>SUM(C475:H475)</f>
        <v>0</v>
      </c>
      <c r="J475" s="1313"/>
      <c r="K475" s="1326"/>
      <c r="L475" s="1326"/>
      <c r="M475" s="1326"/>
      <c r="N475" s="1326"/>
      <c r="O475" s="1312">
        <f>SUM(K475:N475)</f>
        <v>0</v>
      </c>
      <c r="P475" s="1325"/>
      <c r="Q475" s="1310">
        <f>P475</f>
        <v>0</v>
      </c>
      <c r="R475" s="1310">
        <f>I475+O475+Q475</f>
        <v>0</v>
      </c>
      <c r="S475" s="1309">
        <f>R475/R501</f>
        <v>0</v>
      </c>
    </row>
    <row r="476" spans="1:19" ht="12" thickBot="1" x14ac:dyDescent="0.25">
      <c r="A476" s="1308"/>
      <c r="B476" s="1307" t="s">
        <v>28709</v>
      </c>
      <c r="C476" s="1368" t="e">
        <f t="shared" ref="C476:R476" si="178">(C475-C474)/C474</f>
        <v>#DIV/0!</v>
      </c>
      <c r="D476" s="1364" t="e">
        <f t="shared" si="178"/>
        <v>#DIV/0!</v>
      </c>
      <c r="E476" s="1364" t="e">
        <f t="shared" si="178"/>
        <v>#DIV/0!</v>
      </c>
      <c r="F476" s="1364" t="e">
        <f t="shared" si="178"/>
        <v>#DIV/0!</v>
      </c>
      <c r="G476" s="1364" t="e">
        <f t="shared" si="178"/>
        <v>#DIV/0!</v>
      </c>
      <c r="H476" s="1364" t="e">
        <f t="shared" si="178"/>
        <v>#DIV/0!</v>
      </c>
      <c r="I476" s="1366" t="e">
        <f t="shared" si="178"/>
        <v>#DIV/0!</v>
      </c>
      <c r="J476" s="1367" t="e">
        <f t="shared" si="178"/>
        <v>#DIV/0!</v>
      </c>
      <c r="K476" s="1364" t="e">
        <f t="shared" si="178"/>
        <v>#DIV/0!</v>
      </c>
      <c r="L476" s="1364" t="e">
        <f t="shared" si="178"/>
        <v>#DIV/0!</v>
      </c>
      <c r="M476" s="1364" t="e">
        <f t="shared" si="178"/>
        <v>#DIV/0!</v>
      </c>
      <c r="N476" s="1364" t="e">
        <f t="shared" si="178"/>
        <v>#DIV/0!</v>
      </c>
      <c r="O476" s="1366" t="e">
        <f t="shared" si="178"/>
        <v>#DIV/0!</v>
      </c>
      <c r="P476" s="1365" t="e">
        <f t="shared" si="178"/>
        <v>#DIV/0!</v>
      </c>
      <c r="Q476" s="1364" t="e">
        <f t="shared" si="178"/>
        <v>#DIV/0!</v>
      </c>
      <c r="R476" s="1364" t="e">
        <f t="shared" si="178"/>
        <v>#DIV/0!</v>
      </c>
      <c r="S476" s="1300"/>
    </row>
    <row r="477" spans="1:19" x14ac:dyDescent="0.2">
      <c r="A477" s="1336" t="s">
        <v>28732</v>
      </c>
      <c r="B477" s="1323">
        <v>2019</v>
      </c>
      <c r="C477" s="1335"/>
      <c r="D477" s="1333"/>
      <c r="E477" s="1333"/>
      <c r="F477" s="1333"/>
      <c r="G477" s="1333"/>
      <c r="H477" s="1333"/>
      <c r="I477" s="1332">
        <f>SUM(C477:H477)</f>
        <v>0</v>
      </c>
      <c r="J477" s="1334"/>
      <c r="K477" s="1333"/>
      <c r="L477" s="1333"/>
      <c r="M477" s="1333"/>
      <c r="N477" s="1333"/>
      <c r="O477" s="1332">
        <f>SUM(K477:N477)</f>
        <v>0</v>
      </c>
      <c r="P477" s="1331"/>
      <c r="Q477" s="1330">
        <f>P477</f>
        <v>0</v>
      </c>
      <c r="R477" s="1330">
        <f>I477+O477+Q477</f>
        <v>0</v>
      </c>
      <c r="S477" s="1355">
        <f>R477/R499</f>
        <v>0</v>
      </c>
    </row>
    <row r="478" spans="1:19" x14ac:dyDescent="0.2">
      <c r="A478" s="1328"/>
      <c r="B478" s="1315">
        <v>2020</v>
      </c>
      <c r="C478" s="1329"/>
      <c r="D478" s="1326"/>
      <c r="E478" s="1326"/>
      <c r="F478" s="1326"/>
      <c r="G478" s="1326"/>
      <c r="H478" s="1326"/>
      <c r="I478" s="1312">
        <f>SUM(C478:H478)</f>
        <v>0</v>
      </c>
      <c r="J478" s="1313"/>
      <c r="K478" s="1326"/>
      <c r="L478" s="1326"/>
      <c r="M478" s="1326"/>
      <c r="N478" s="1326"/>
      <c r="O478" s="1312">
        <f>SUM(K478:N478)</f>
        <v>0</v>
      </c>
      <c r="P478" s="1325"/>
      <c r="Q478" s="1310">
        <f>P478</f>
        <v>0</v>
      </c>
      <c r="R478" s="1310">
        <f>I478+O478+Q478</f>
        <v>0</v>
      </c>
      <c r="S478" s="1309">
        <f>R478/R500</f>
        <v>0</v>
      </c>
    </row>
    <row r="479" spans="1:19" x14ac:dyDescent="0.2">
      <c r="A479" s="1328"/>
      <c r="B479" s="1315">
        <v>2021</v>
      </c>
      <c r="C479" s="1329"/>
      <c r="D479" s="1326"/>
      <c r="E479" s="1326"/>
      <c r="F479" s="1326"/>
      <c r="G479" s="1326"/>
      <c r="H479" s="1326"/>
      <c r="I479" s="1312">
        <f>SUM(C479:H479)</f>
        <v>0</v>
      </c>
      <c r="J479" s="1313"/>
      <c r="K479" s="1326"/>
      <c r="L479" s="1326"/>
      <c r="M479" s="1326"/>
      <c r="N479" s="1326"/>
      <c r="O479" s="1312">
        <f>SUM(K479:N479)</f>
        <v>0</v>
      </c>
      <c r="P479" s="1325"/>
      <c r="Q479" s="1310">
        <f>P479</f>
        <v>0</v>
      </c>
      <c r="R479" s="1310">
        <f>I479+O479+Q479</f>
        <v>0</v>
      </c>
      <c r="S479" s="1309">
        <f>R479/R501</f>
        <v>0</v>
      </c>
    </row>
    <row r="480" spans="1:19" ht="12" thickBot="1" x14ac:dyDescent="0.25">
      <c r="A480" s="1308"/>
      <c r="B480" s="1307" t="s">
        <v>28709</v>
      </c>
      <c r="C480" s="1368" t="e">
        <f t="shared" ref="C480:R480" si="179">(C479-C478)/C478</f>
        <v>#DIV/0!</v>
      </c>
      <c r="D480" s="1364" t="e">
        <f t="shared" si="179"/>
        <v>#DIV/0!</v>
      </c>
      <c r="E480" s="1364" t="e">
        <f t="shared" si="179"/>
        <v>#DIV/0!</v>
      </c>
      <c r="F480" s="1364" t="e">
        <f t="shared" si="179"/>
        <v>#DIV/0!</v>
      </c>
      <c r="G480" s="1364" t="e">
        <f t="shared" si="179"/>
        <v>#DIV/0!</v>
      </c>
      <c r="H480" s="1364" t="e">
        <f t="shared" si="179"/>
        <v>#DIV/0!</v>
      </c>
      <c r="I480" s="1366" t="e">
        <f t="shared" si="179"/>
        <v>#DIV/0!</v>
      </c>
      <c r="J480" s="1367" t="e">
        <f t="shared" si="179"/>
        <v>#DIV/0!</v>
      </c>
      <c r="K480" s="1364" t="e">
        <f t="shared" si="179"/>
        <v>#DIV/0!</v>
      </c>
      <c r="L480" s="1364" t="e">
        <f t="shared" si="179"/>
        <v>#DIV/0!</v>
      </c>
      <c r="M480" s="1364" t="e">
        <f t="shared" si="179"/>
        <v>#DIV/0!</v>
      </c>
      <c r="N480" s="1364" t="e">
        <f t="shared" si="179"/>
        <v>#DIV/0!</v>
      </c>
      <c r="O480" s="1366" t="e">
        <f t="shared" si="179"/>
        <v>#DIV/0!</v>
      </c>
      <c r="P480" s="1365" t="e">
        <f t="shared" si="179"/>
        <v>#DIV/0!</v>
      </c>
      <c r="Q480" s="1364" t="e">
        <f t="shared" si="179"/>
        <v>#DIV/0!</v>
      </c>
      <c r="R480" s="1364" t="e">
        <f t="shared" si="179"/>
        <v>#DIV/0!</v>
      </c>
      <c r="S480" s="1300"/>
    </row>
    <row r="481" spans="1:19" x14ac:dyDescent="0.2">
      <c r="A481" s="1336" t="s">
        <v>28731</v>
      </c>
      <c r="B481" s="1323">
        <v>2019</v>
      </c>
      <c r="C481" s="1335"/>
      <c r="D481" s="1333"/>
      <c r="E481" s="1333"/>
      <c r="F481" s="1333"/>
      <c r="G481" s="1333"/>
      <c r="H481" s="1333"/>
      <c r="I481" s="1332">
        <f>SUM(C481:H481)</f>
        <v>0</v>
      </c>
      <c r="J481" s="1334"/>
      <c r="K481" s="1333"/>
      <c r="L481" s="1333"/>
      <c r="M481" s="1333"/>
      <c r="N481" s="1333"/>
      <c r="O481" s="1332">
        <f>SUM(K481:N481)</f>
        <v>0</v>
      </c>
      <c r="P481" s="1331"/>
      <c r="Q481" s="1330">
        <f>P481</f>
        <v>0</v>
      </c>
      <c r="R481" s="1330">
        <f>I481+O481+Q481</f>
        <v>0</v>
      </c>
      <c r="S481" s="1355">
        <f>R481/R499</f>
        <v>0</v>
      </c>
    </row>
    <row r="482" spans="1:19" x14ac:dyDescent="0.2">
      <c r="A482" s="1328"/>
      <c r="B482" s="1315">
        <v>2020</v>
      </c>
      <c r="C482" s="1329"/>
      <c r="D482" s="1326"/>
      <c r="E482" s="1326"/>
      <c r="F482" s="1326"/>
      <c r="G482" s="1326"/>
      <c r="H482" s="1326"/>
      <c r="I482" s="1312">
        <f>SUM(C482:H482)</f>
        <v>0</v>
      </c>
      <c r="J482" s="1313"/>
      <c r="K482" s="1326"/>
      <c r="L482" s="1326"/>
      <c r="M482" s="1326"/>
      <c r="N482" s="1326"/>
      <c r="O482" s="1312">
        <f>SUM(K482:N482)</f>
        <v>0</v>
      </c>
      <c r="P482" s="1325"/>
      <c r="Q482" s="1310">
        <f>P482</f>
        <v>0</v>
      </c>
      <c r="R482" s="1310">
        <f>I482+O482+Q482</f>
        <v>0</v>
      </c>
      <c r="S482" s="1309">
        <f>R482/R500</f>
        <v>0</v>
      </c>
    </row>
    <row r="483" spans="1:19" x14ac:dyDescent="0.2">
      <c r="A483" s="1328"/>
      <c r="B483" s="1315">
        <v>2021</v>
      </c>
      <c r="C483" s="1329"/>
      <c r="D483" s="1326"/>
      <c r="E483" s="1326"/>
      <c r="F483" s="1326"/>
      <c r="G483" s="1326"/>
      <c r="H483" s="1326"/>
      <c r="I483" s="1312">
        <f>SUM(C483:H483)</f>
        <v>0</v>
      </c>
      <c r="J483" s="1313"/>
      <c r="K483" s="1326"/>
      <c r="L483" s="1326"/>
      <c r="M483" s="1326"/>
      <c r="N483" s="1326"/>
      <c r="O483" s="1312">
        <f>SUM(K483:N483)</f>
        <v>0</v>
      </c>
      <c r="P483" s="1325"/>
      <c r="Q483" s="1310">
        <f>P483</f>
        <v>0</v>
      </c>
      <c r="R483" s="1310">
        <f>I483+O483+Q483</f>
        <v>0</v>
      </c>
      <c r="S483" s="1309">
        <f>R483/R501</f>
        <v>0</v>
      </c>
    </row>
    <row r="484" spans="1:19" ht="12" thickBot="1" x14ac:dyDescent="0.25">
      <c r="A484" s="1308"/>
      <c r="B484" s="1307" t="s">
        <v>28709</v>
      </c>
      <c r="C484" s="1368" t="e">
        <f t="shared" ref="C484:R484" si="180">(C483-C482)/C482</f>
        <v>#DIV/0!</v>
      </c>
      <c r="D484" s="1364" t="e">
        <f t="shared" si="180"/>
        <v>#DIV/0!</v>
      </c>
      <c r="E484" s="1364" t="e">
        <f t="shared" si="180"/>
        <v>#DIV/0!</v>
      </c>
      <c r="F484" s="1364" t="e">
        <f t="shared" si="180"/>
        <v>#DIV/0!</v>
      </c>
      <c r="G484" s="1364" t="e">
        <f t="shared" si="180"/>
        <v>#DIV/0!</v>
      </c>
      <c r="H484" s="1364" t="e">
        <f t="shared" si="180"/>
        <v>#DIV/0!</v>
      </c>
      <c r="I484" s="1366" t="e">
        <f t="shared" si="180"/>
        <v>#DIV/0!</v>
      </c>
      <c r="J484" s="1367" t="e">
        <f t="shared" si="180"/>
        <v>#DIV/0!</v>
      </c>
      <c r="K484" s="1364" t="e">
        <f t="shared" si="180"/>
        <v>#DIV/0!</v>
      </c>
      <c r="L484" s="1364" t="e">
        <f t="shared" si="180"/>
        <v>#DIV/0!</v>
      </c>
      <c r="M484" s="1364" t="e">
        <f t="shared" si="180"/>
        <v>#DIV/0!</v>
      </c>
      <c r="N484" s="1364" t="e">
        <f t="shared" si="180"/>
        <v>#DIV/0!</v>
      </c>
      <c r="O484" s="1366" t="e">
        <f t="shared" si="180"/>
        <v>#DIV/0!</v>
      </c>
      <c r="P484" s="1365" t="e">
        <f t="shared" si="180"/>
        <v>#DIV/0!</v>
      </c>
      <c r="Q484" s="1364" t="e">
        <f t="shared" si="180"/>
        <v>#DIV/0!</v>
      </c>
      <c r="R484" s="1364" t="e">
        <f t="shared" si="180"/>
        <v>#DIV/0!</v>
      </c>
      <c r="S484" s="1300"/>
    </row>
    <row r="485" spans="1:19" x14ac:dyDescent="0.2">
      <c r="A485" s="1623" t="s">
        <v>28722</v>
      </c>
      <c r="B485" s="1625" t="s">
        <v>28721</v>
      </c>
      <c r="C485" s="1627" t="s">
        <v>28570</v>
      </c>
      <c r="D485" s="1628"/>
      <c r="E485" s="1628"/>
      <c r="F485" s="1628"/>
      <c r="G485" s="1628"/>
      <c r="H485" s="1628"/>
      <c r="I485" s="1629"/>
      <c r="J485" s="1630" t="s">
        <v>28563</v>
      </c>
      <c r="K485" s="1631"/>
      <c r="L485" s="1631"/>
      <c r="M485" s="1631"/>
      <c r="N485" s="1631"/>
      <c r="O485" s="1632"/>
      <c r="P485" s="1633" t="s">
        <v>28557</v>
      </c>
      <c r="Q485" s="1634"/>
      <c r="R485" s="1634" t="s">
        <v>4</v>
      </c>
      <c r="S485" s="1635"/>
    </row>
    <row r="486" spans="1:19" ht="131.25" customHeight="1" thickBot="1" x14ac:dyDescent="0.25">
      <c r="A486" s="1624"/>
      <c r="B486" s="1626"/>
      <c r="C486" s="1343" t="s">
        <v>28717</v>
      </c>
      <c r="D486" s="1339" t="s">
        <v>28720</v>
      </c>
      <c r="E486" s="1339" t="s">
        <v>28719</v>
      </c>
      <c r="F486" s="1339" t="s">
        <v>28718</v>
      </c>
      <c r="G486" s="1339" t="s">
        <v>28716</v>
      </c>
      <c r="H486" s="1339" t="s">
        <v>28715</v>
      </c>
      <c r="I486" s="1341" t="s">
        <v>28596</v>
      </c>
      <c r="J486" s="1342" t="s">
        <v>28717</v>
      </c>
      <c r="K486" s="1339" t="s">
        <v>28716</v>
      </c>
      <c r="L486" s="1339" t="s">
        <v>28715</v>
      </c>
      <c r="M486" s="1339" t="s">
        <v>28714</v>
      </c>
      <c r="N486" s="1339" t="s">
        <v>28713</v>
      </c>
      <c r="O486" s="1341" t="s">
        <v>28593</v>
      </c>
      <c r="P486" s="1340" t="s">
        <v>28712</v>
      </c>
      <c r="Q486" s="1339" t="s">
        <v>28592</v>
      </c>
      <c r="R486" s="1338" t="s">
        <v>28711</v>
      </c>
      <c r="S486" s="1337" t="s">
        <v>28590</v>
      </c>
    </row>
    <row r="487" spans="1:19" x14ac:dyDescent="0.2">
      <c r="A487" s="1336" t="s">
        <v>28730</v>
      </c>
      <c r="B487" s="1323">
        <v>2019</v>
      </c>
      <c r="C487" s="1335"/>
      <c r="D487" s="1333"/>
      <c r="E487" s="1333"/>
      <c r="F487" s="1333"/>
      <c r="G487" s="1333"/>
      <c r="H487" s="1333"/>
      <c r="I487" s="1332">
        <f>SUM(C487:H487)</f>
        <v>0</v>
      </c>
      <c r="J487" s="1334"/>
      <c r="K487" s="1333"/>
      <c r="L487" s="1333"/>
      <c r="M487" s="1333"/>
      <c r="N487" s="1333"/>
      <c r="O487" s="1332">
        <f>SUM(K487:N487)</f>
        <v>0</v>
      </c>
      <c r="P487" s="1331"/>
      <c r="Q487" s="1330">
        <f>P487</f>
        <v>0</v>
      </c>
      <c r="R487" s="1330">
        <f>I487+O487+Q487</f>
        <v>0</v>
      </c>
      <c r="S487" s="1355">
        <f>R487/R499</f>
        <v>0</v>
      </c>
    </row>
    <row r="488" spans="1:19" x14ac:dyDescent="0.2">
      <c r="A488" s="1328"/>
      <c r="B488" s="1315">
        <v>2020</v>
      </c>
      <c r="C488" s="1329"/>
      <c r="D488" s="1326"/>
      <c r="E488" s="1326"/>
      <c r="F488" s="1326"/>
      <c r="G488" s="1326"/>
      <c r="H488" s="1326"/>
      <c r="I488" s="1312">
        <f>SUM(C488:H488)</f>
        <v>0</v>
      </c>
      <c r="J488" s="1313"/>
      <c r="K488" s="1326"/>
      <c r="L488" s="1326"/>
      <c r="M488" s="1326"/>
      <c r="N488" s="1326"/>
      <c r="O488" s="1312">
        <f>SUM(K488:N488)</f>
        <v>0</v>
      </c>
      <c r="P488" s="1325"/>
      <c r="Q488" s="1310">
        <f>P488</f>
        <v>0</v>
      </c>
      <c r="R488" s="1310">
        <f>I488+O488+Q488</f>
        <v>0</v>
      </c>
      <c r="S488" s="1309">
        <f>R488/R500</f>
        <v>0</v>
      </c>
    </row>
    <row r="489" spans="1:19" x14ac:dyDescent="0.2">
      <c r="A489" s="1328"/>
      <c r="B489" s="1315">
        <v>2021</v>
      </c>
      <c r="C489" s="1329"/>
      <c r="D489" s="1326"/>
      <c r="E489" s="1326"/>
      <c r="F489" s="1326"/>
      <c r="G489" s="1326"/>
      <c r="H489" s="1326"/>
      <c r="I489" s="1312">
        <f>SUM(C489:H489)</f>
        <v>0</v>
      </c>
      <c r="J489" s="1313"/>
      <c r="K489" s="1326"/>
      <c r="L489" s="1326"/>
      <c r="M489" s="1326"/>
      <c r="N489" s="1326"/>
      <c r="O489" s="1312">
        <f>SUM(K489:N489)</f>
        <v>0</v>
      </c>
      <c r="P489" s="1325"/>
      <c r="Q489" s="1310">
        <f>P489</f>
        <v>0</v>
      </c>
      <c r="R489" s="1310">
        <f>I489+O489+Q489</f>
        <v>0</v>
      </c>
      <c r="S489" s="1309">
        <f>R489/R501</f>
        <v>0</v>
      </c>
    </row>
    <row r="490" spans="1:19" ht="12" thickBot="1" x14ac:dyDescent="0.25">
      <c r="A490" s="1308"/>
      <c r="B490" s="1307" t="s">
        <v>28709</v>
      </c>
      <c r="C490" s="1368" t="e">
        <f t="shared" ref="C490:R490" si="181">(C489-C488)/C488</f>
        <v>#DIV/0!</v>
      </c>
      <c r="D490" s="1364" t="e">
        <f t="shared" si="181"/>
        <v>#DIV/0!</v>
      </c>
      <c r="E490" s="1364" t="e">
        <f t="shared" si="181"/>
        <v>#DIV/0!</v>
      </c>
      <c r="F490" s="1364" t="e">
        <f t="shared" si="181"/>
        <v>#DIV/0!</v>
      </c>
      <c r="G490" s="1364" t="e">
        <f t="shared" si="181"/>
        <v>#DIV/0!</v>
      </c>
      <c r="H490" s="1364" t="e">
        <f t="shared" si="181"/>
        <v>#DIV/0!</v>
      </c>
      <c r="I490" s="1366" t="e">
        <f t="shared" si="181"/>
        <v>#DIV/0!</v>
      </c>
      <c r="J490" s="1367" t="e">
        <f t="shared" si="181"/>
        <v>#DIV/0!</v>
      </c>
      <c r="K490" s="1364" t="e">
        <f t="shared" si="181"/>
        <v>#DIV/0!</v>
      </c>
      <c r="L490" s="1364" t="e">
        <f t="shared" si="181"/>
        <v>#DIV/0!</v>
      </c>
      <c r="M490" s="1364" t="e">
        <f t="shared" si="181"/>
        <v>#DIV/0!</v>
      </c>
      <c r="N490" s="1364" t="e">
        <f t="shared" si="181"/>
        <v>#DIV/0!</v>
      </c>
      <c r="O490" s="1366" t="e">
        <f t="shared" si="181"/>
        <v>#DIV/0!</v>
      </c>
      <c r="P490" s="1365" t="e">
        <f t="shared" si="181"/>
        <v>#DIV/0!</v>
      </c>
      <c r="Q490" s="1364" t="e">
        <f t="shared" si="181"/>
        <v>#DIV/0!</v>
      </c>
      <c r="R490" s="1364" t="e">
        <f t="shared" si="181"/>
        <v>#DIV/0!</v>
      </c>
      <c r="S490" s="1300"/>
    </row>
    <row r="491" spans="1:19" x14ac:dyDescent="0.2">
      <c r="A491" s="1336" t="s">
        <v>28727</v>
      </c>
      <c r="B491" s="1323">
        <v>2019</v>
      </c>
      <c r="C491" s="1335">
        <f t="shared" ref="C491:H493" si="182">C1447</f>
        <v>0</v>
      </c>
      <c r="D491" s="1333">
        <f t="shared" si="182"/>
        <v>0</v>
      </c>
      <c r="E491" s="1333">
        <f t="shared" si="182"/>
        <v>4550856502</v>
      </c>
      <c r="F491" s="1333">
        <f t="shared" si="182"/>
        <v>7645458</v>
      </c>
      <c r="G491" s="1333">
        <f t="shared" si="182"/>
        <v>0</v>
      </c>
      <c r="H491" s="1333">
        <f t="shared" si="182"/>
        <v>26330492</v>
      </c>
      <c r="I491" s="1332">
        <f>SUM(C491:H491)</f>
        <v>4584832452</v>
      </c>
      <c r="J491" s="1334">
        <f t="shared" ref="J491:N493" si="183">J1447</f>
        <v>0</v>
      </c>
      <c r="K491" s="1333">
        <f t="shared" si="183"/>
        <v>0</v>
      </c>
      <c r="L491" s="1333">
        <f t="shared" si="183"/>
        <v>0</v>
      </c>
      <c r="M491" s="1333">
        <f t="shared" si="183"/>
        <v>0</v>
      </c>
      <c r="N491" s="1333">
        <f t="shared" si="183"/>
        <v>0</v>
      </c>
      <c r="O491" s="1332">
        <f>SUM(K491:N491)</f>
        <v>0</v>
      </c>
      <c r="P491" s="1331">
        <f>P1447</f>
        <v>0</v>
      </c>
      <c r="Q491" s="1330">
        <f>P491</f>
        <v>0</v>
      </c>
      <c r="R491" s="1330">
        <f>I491+O491+Q491</f>
        <v>4584832452</v>
      </c>
      <c r="S491" s="1355">
        <f>R491/R499</f>
        <v>1</v>
      </c>
    </row>
    <row r="492" spans="1:19" x14ac:dyDescent="0.2">
      <c r="A492" s="1328"/>
      <c r="B492" s="1315">
        <v>2020</v>
      </c>
      <c r="C492" s="1329">
        <f t="shared" si="182"/>
        <v>0</v>
      </c>
      <c r="D492" s="1326">
        <f t="shared" si="182"/>
        <v>0</v>
      </c>
      <c r="E492" s="1326">
        <f t="shared" si="182"/>
        <v>4804779281</v>
      </c>
      <c r="F492" s="1326">
        <f t="shared" si="182"/>
        <v>7645459</v>
      </c>
      <c r="G492" s="1326">
        <f t="shared" si="182"/>
        <v>0</v>
      </c>
      <c r="H492" s="1326">
        <f t="shared" si="182"/>
        <v>39589184</v>
      </c>
      <c r="I492" s="1312">
        <f>SUM(C492:H492)</f>
        <v>4852013924</v>
      </c>
      <c r="J492" s="1313">
        <f t="shared" si="183"/>
        <v>0</v>
      </c>
      <c r="K492" s="1326">
        <f t="shared" si="183"/>
        <v>0</v>
      </c>
      <c r="L492" s="1326">
        <f t="shared" si="183"/>
        <v>0</v>
      </c>
      <c r="M492" s="1326">
        <f t="shared" si="183"/>
        <v>0</v>
      </c>
      <c r="N492" s="1326">
        <f t="shared" si="183"/>
        <v>0</v>
      </c>
      <c r="O492" s="1312">
        <f>SUM(K492:N492)</f>
        <v>0</v>
      </c>
      <c r="P492" s="1325">
        <f>P1448</f>
        <v>0</v>
      </c>
      <c r="Q492" s="1310">
        <f>P492</f>
        <v>0</v>
      </c>
      <c r="R492" s="1310">
        <f>I492+O492+Q492</f>
        <v>4852013924</v>
      </c>
      <c r="S492" s="1309">
        <f>R492/R500</f>
        <v>1</v>
      </c>
    </row>
    <row r="493" spans="1:19" x14ac:dyDescent="0.2">
      <c r="A493" s="1328"/>
      <c r="B493" s="1315">
        <v>2021</v>
      </c>
      <c r="C493" s="1329">
        <f t="shared" si="182"/>
        <v>0</v>
      </c>
      <c r="D493" s="1326">
        <f t="shared" si="182"/>
        <v>0</v>
      </c>
      <c r="E493" s="1326">
        <f t="shared" si="182"/>
        <v>6454654106</v>
      </c>
      <c r="F493" s="1326">
        <f t="shared" si="182"/>
        <v>0</v>
      </c>
      <c r="G493" s="1326">
        <f t="shared" si="182"/>
        <v>0</v>
      </c>
      <c r="H493" s="1326">
        <f t="shared" si="182"/>
        <v>19687248</v>
      </c>
      <c r="I493" s="1312">
        <f>SUM(C493:H493)</f>
        <v>6474341354</v>
      </c>
      <c r="J493" s="1313">
        <f t="shared" si="183"/>
        <v>0</v>
      </c>
      <c r="K493" s="1326">
        <f t="shared" si="183"/>
        <v>0</v>
      </c>
      <c r="L493" s="1326">
        <f t="shared" si="183"/>
        <v>0</v>
      </c>
      <c r="M493" s="1326">
        <f t="shared" si="183"/>
        <v>0</v>
      </c>
      <c r="N493" s="1326">
        <f t="shared" si="183"/>
        <v>0</v>
      </c>
      <c r="O493" s="1312">
        <f>SUM(K493:N493)</f>
        <v>0</v>
      </c>
      <c r="P493" s="1325">
        <f>P1449</f>
        <v>668555863</v>
      </c>
      <c r="Q493" s="1310">
        <f>P493</f>
        <v>668555863</v>
      </c>
      <c r="R493" s="1310">
        <f>I493+O493+Q493</f>
        <v>7142897217</v>
      </c>
      <c r="S493" s="1309">
        <f>R493/R501</f>
        <v>1</v>
      </c>
    </row>
    <row r="494" spans="1:19" ht="12" thickBot="1" x14ac:dyDescent="0.25">
      <c r="A494" s="1308"/>
      <c r="B494" s="1307" t="s">
        <v>28709</v>
      </c>
      <c r="C494" s="1368" t="e">
        <f t="shared" ref="C494:R494" si="184">(C493-C492)/C492</f>
        <v>#DIV/0!</v>
      </c>
      <c r="D494" s="1302" t="e">
        <f t="shared" si="184"/>
        <v>#DIV/0!</v>
      </c>
      <c r="E494" s="1301">
        <f t="shared" si="184"/>
        <v>0.34338202204714346</v>
      </c>
      <c r="F494" s="1301">
        <f t="shared" si="184"/>
        <v>-1</v>
      </c>
      <c r="G494" s="1302" t="e">
        <f t="shared" si="184"/>
        <v>#DIV/0!</v>
      </c>
      <c r="H494" s="1301">
        <f t="shared" si="184"/>
        <v>-0.50271144765196474</v>
      </c>
      <c r="I494" s="1300">
        <f t="shared" si="184"/>
        <v>0.33436166000582151</v>
      </c>
      <c r="J494" s="1305" t="e">
        <f t="shared" si="184"/>
        <v>#DIV/0!</v>
      </c>
      <c r="K494" s="1302" t="e">
        <f t="shared" si="184"/>
        <v>#DIV/0!</v>
      </c>
      <c r="L494" s="1302" t="e">
        <f t="shared" si="184"/>
        <v>#DIV/0!</v>
      </c>
      <c r="M494" s="1302" t="e">
        <f t="shared" si="184"/>
        <v>#DIV/0!</v>
      </c>
      <c r="N494" s="1302" t="e">
        <f t="shared" si="184"/>
        <v>#DIV/0!</v>
      </c>
      <c r="O494" s="1304" t="e">
        <f t="shared" si="184"/>
        <v>#DIV/0!</v>
      </c>
      <c r="P494" s="1303" t="e">
        <f t="shared" si="184"/>
        <v>#DIV/0!</v>
      </c>
      <c r="Q494" s="1302" t="e">
        <f t="shared" si="184"/>
        <v>#DIV/0!</v>
      </c>
      <c r="R494" s="1301">
        <f t="shared" si="184"/>
        <v>0.47215101376118807</v>
      </c>
      <c r="S494" s="1300"/>
    </row>
    <row r="495" spans="1:19" x14ac:dyDescent="0.2">
      <c r="A495" s="1336" t="s">
        <v>28728</v>
      </c>
      <c r="B495" s="1323">
        <v>2019</v>
      </c>
      <c r="C495" s="1335"/>
      <c r="D495" s="1333"/>
      <c r="E495" s="1333"/>
      <c r="F495" s="1333"/>
      <c r="G495" s="1333"/>
      <c r="H495" s="1333"/>
      <c r="I495" s="1332">
        <f>SUM(C495:H495)</f>
        <v>0</v>
      </c>
      <c r="J495" s="1334"/>
      <c r="K495" s="1333"/>
      <c r="L495" s="1333"/>
      <c r="M495" s="1333"/>
      <c r="N495" s="1333"/>
      <c r="O495" s="1332">
        <f>SUM(K495:N495)</f>
        <v>0</v>
      </c>
      <c r="P495" s="1331"/>
      <c r="Q495" s="1330">
        <f>P495</f>
        <v>0</v>
      </c>
      <c r="R495" s="1330">
        <f>I495+O495+Q495</f>
        <v>0</v>
      </c>
      <c r="S495" s="1355">
        <f>R495/R499</f>
        <v>0</v>
      </c>
    </row>
    <row r="496" spans="1:19" x14ac:dyDescent="0.2">
      <c r="A496" s="1328"/>
      <c r="B496" s="1315">
        <v>2020</v>
      </c>
      <c r="C496" s="1329"/>
      <c r="D496" s="1326"/>
      <c r="E496" s="1326"/>
      <c r="F496" s="1326"/>
      <c r="G496" s="1326"/>
      <c r="H496" s="1326"/>
      <c r="I496" s="1312">
        <f>SUM(C496:H496)</f>
        <v>0</v>
      </c>
      <c r="J496" s="1313"/>
      <c r="K496" s="1326"/>
      <c r="L496" s="1326"/>
      <c r="M496" s="1326"/>
      <c r="N496" s="1326"/>
      <c r="O496" s="1312">
        <f>SUM(K496:N496)</f>
        <v>0</v>
      </c>
      <c r="P496" s="1325"/>
      <c r="Q496" s="1310">
        <f>P496</f>
        <v>0</v>
      </c>
      <c r="R496" s="1310">
        <f>I496+O496+Q496</f>
        <v>0</v>
      </c>
      <c r="S496" s="1309">
        <f>R496/R500</f>
        <v>0</v>
      </c>
    </row>
    <row r="497" spans="1:20" x14ac:dyDescent="0.2">
      <c r="A497" s="1328"/>
      <c r="B497" s="1315">
        <v>2021</v>
      </c>
      <c r="C497" s="1329"/>
      <c r="D497" s="1326"/>
      <c r="E497" s="1326"/>
      <c r="F497" s="1326"/>
      <c r="G497" s="1326"/>
      <c r="H497" s="1326"/>
      <c r="I497" s="1312">
        <f>SUM(C497:H497)</f>
        <v>0</v>
      </c>
      <c r="J497" s="1313"/>
      <c r="K497" s="1326"/>
      <c r="L497" s="1326"/>
      <c r="M497" s="1326"/>
      <c r="N497" s="1326"/>
      <c r="O497" s="1312">
        <f>SUM(K497:N497)</f>
        <v>0</v>
      </c>
      <c r="P497" s="1325"/>
      <c r="Q497" s="1310">
        <f>P497</f>
        <v>0</v>
      </c>
      <c r="R497" s="1310">
        <f>I497+O497+Q497</f>
        <v>0</v>
      </c>
      <c r="S497" s="1309">
        <f>R497/R501</f>
        <v>0</v>
      </c>
    </row>
    <row r="498" spans="1:20" ht="12" thickBot="1" x14ac:dyDescent="0.25">
      <c r="A498" s="1308"/>
      <c r="B498" s="1307" t="s">
        <v>28709</v>
      </c>
      <c r="C498" s="1306" t="e">
        <f t="shared" ref="C498:R498" si="185">(C497-C496)/C496</f>
        <v>#DIV/0!</v>
      </c>
      <c r="D498" s="1302" t="e">
        <f t="shared" si="185"/>
        <v>#DIV/0!</v>
      </c>
      <c r="E498" s="1302" t="e">
        <f t="shared" si="185"/>
        <v>#DIV/0!</v>
      </c>
      <c r="F498" s="1302" t="e">
        <f t="shared" si="185"/>
        <v>#DIV/0!</v>
      </c>
      <c r="G498" s="1302" t="e">
        <f t="shared" si="185"/>
        <v>#DIV/0!</v>
      </c>
      <c r="H498" s="1302" t="e">
        <f t="shared" si="185"/>
        <v>#DIV/0!</v>
      </c>
      <c r="I498" s="1304" t="e">
        <f t="shared" si="185"/>
        <v>#DIV/0!</v>
      </c>
      <c r="J498" s="1305" t="e">
        <f t="shared" si="185"/>
        <v>#DIV/0!</v>
      </c>
      <c r="K498" s="1302" t="e">
        <f t="shared" si="185"/>
        <v>#DIV/0!</v>
      </c>
      <c r="L498" s="1302" t="e">
        <f t="shared" si="185"/>
        <v>#DIV/0!</v>
      </c>
      <c r="M498" s="1302" t="e">
        <f t="shared" si="185"/>
        <v>#DIV/0!</v>
      </c>
      <c r="N498" s="1302" t="e">
        <f t="shared" si="185"/>
        <v>#DIV/0!</v>
      </c>
      <c r="O498" s="1304" t="e">
        <f t="shared" si="185"/>
        <v>#DIV/0!</v>
      </c>
      <c r="P498" s="1303" t="e">
        <f t="shared" si="185"/>
        <v>#DIV/0!</v>
      </c>
      <c r="Q498" s="1302" t="e">
        <f t="shared" si="185"/>
        <v>#DIV/0!</v>
      </c>
      <c r="R498" s="1302" t="e">
        <f t="shared" si="185"/>
        <v>#DIV/0!</v>
      </c>
      <c r="S498" s="1300"/>
    </row>
    <row r="499" spans="1:20" x14ac:dyDescent="0.2">
      <c r="A499" s="1324" t="s">
        <v>4</v>
      </c>
      <c r="B499" s="1323">
        <v>2019</v>
      </c>
      <c r="C499" s="1322">
        <f t="shared" ref="C499:H501" si="186">C437+C441+C445+C449+C453+C457+C461+C465+C469+C473+C477+C481+C487+C491+C495</f>
        <v>0</v>
      </c>
      <c r="D499" s="1318">
        <f t="shared" si="186"/>
        <v>0</v>
      </c>
      <c r="E499" s="1318">
        <f t="shared" si="186"/>
        <v>4550856502</v>
      </c>
      <c r="F499" s="1318">
        <f t="shared" si="186"/>
        <v>7645458</v>
      </c>
      <c r="G499" s="1318">
        <f t="shared" si="186"/>
        <v>0</v>
      </c>
      <c r="H499" s="1318">
        <f t="shared" si="186"/>
        <v>26330492</v>
      </c>
      <c r="I499" s="1320">
        <f>SUM(C499:H499)</f>
        <v>4584832452</v>
      </c>
      <c r="J499" s="1321">
        <f t="shared" ref="J499:N501" si="187">J437+J441+J445+J449+J453+J457+J461+J465+J469+J473+J477+J481+J487+J491+J495</f>
        <v>0</v>
      </c>
      <c r="K499" s="1318">
        <f t="shared" si="187"/>
        <v>0</v>
      </c>
      <c r="L499" s="1318">
        <f t="shared" si="187"/>
        <v>0</v>
      </c>
      <c r="M499" s="1318">
        <f t="shared" si="187"/>
        <v>0</v>
      </c>
      <c r="N499" s="1318">
        <f t="shared" si="187"/>
        <v>0</v>
      </c>
      <c r="O499" s="1320">
        <f>SUM(K499:N499)</f>
        <v>0</v>
      </c>
      <c r="P499" s="1319">
        <f>P437+P441+P445+P449+P453+P457+P461+P465+P469+P473+P477+P481+P487+P491+P495</f>
        <v>0</v>
      </c>
      <c r="Q499" s="1318">
        <f>P499</f>
        <v>0</v>
      </c>
      <c r="R499" s="1318">
        <f>I499+O499+Q499</f>
        <v>4584832452</v>
      </c>
      <c r="S499" s="1354">
        <f>R499/R499</f>
        <v>1</v>
      </c>
    </row>
    <row r="500" spans="1:20" x14ac:dyDescent="0.2">
      <c r="A500" s="1316"/>
      <c r="B500" s="1315">
        <v>2020</v>
      </c>
      <c r="C500" s="1314">
        <f t="shared" si="186"/>
        <v>0</v>
      </c>
      <c r="D500" s="1310">
        <f t="shared" si="186"/>
        <v>0</v>
      </c>
      <c r="E500" s="1310">
        <f t="shared" si="186"/>
        <v>4804779281</v>
      </c>
      <c r="F500" s="1310">
        <f t="shared" si="186"/>
        <v>7645459</v>
      </c>
      <c r="G500" s="1310">
        <f t="shared" si="186"/>
        <v>0</v>
      </c>
      <c r="H500" s="1310">
        <f t="shared" si="186"/>
        <v>39589184</v>
      </c>
      <c r="I500" s="1312">
        <f>SUM(C500:H500)</f>
        <v>4852013924</v>
      </c>
      <c r="J500" s="1313">
        <f t="shared" si="187"/>
        <v>0</v>
      </c>
      <c r="K500" s="1310">
        <f t="shared" si="187"/>
        <v>0</v>
      </c>
      <c r="L500" s="1310">
        <f t="shared" si="187"/>
        <v>0</v>
      </c>
      <c r="M500" s="1310">
        <f t="shared" si="187"/>
        <v>0</v>
      </c>
      <c r="N500" s="1310">
        <f t="shared" si="187"/>
        <v>0</v>
      </c>
      <c r="O500" s="1312">
        <f>SUM(K500:N500)</f>
        <v>0</v>
      </c>
      <c r="P500" s="1311">
        <f>P438+P442+P446+P450+P454+P458+P462+P466+P470+P474+P478+P482+P488+P492+P496</f>
        <v>0</v>
      </c>
      <c r="Q500" s="1310">
        <f>P500</f>
        <v>0</v>
      </c>
      <c r="R500" s="1310">
        <f>I500+O500+Q500</f>
        <v>4852013924</v>
      </c>
      <c r="S500" s="1309">
        <f>R500/R500</f>
        <v>1</v>
      </c>
    </row>
    <row r="501" spans="1:20" x14ac:dyDescent="0.2">
      <c r="A501" s="1316"/>
      <c r="B501" s="1315">
        <v>2021</v>
      </c>
      <c r="C501" s="1314">
        <f t="shared" si="186"/>
        <v>0</v>
      </c>
      <c r="D501" s="1310">
        <f t="shared" si="186"/>
        <v>0</v>
      </c>
      <c r="E501" s="1310">
        <f t="shared" si="186"/>
        <v>6454654106</v>
      </c>
      <c r="F501" s="1310">
        <f t="shared" si="186"/>
        <v>0</v>
      </c>
      <c r="G501" s="1310">
        <f t="shared" si="186"/>
        <v>0</v>
      </c>
      <c r="H501" s="1310">
        <f t="shared" si="186"/>
        <v>19687248</v>
      </c>
      <c r="I501" s="1312">
        <f>SUM(C501:H501)</f>
        <v>6474341354</v>
      </c>
      <c r="J501" s="1313">
        <f t="shared" si="187"/>
        <v>0</v>
      </c>
      <c r="K501" s="1310">
        <f t="shared" si="187"/>
        <v>0</v>
      </c>
      <c r="L501" s="1310">
        <f t="shared" si="187"/>
        <v>0</v>
      </c>
      <c r="M501" s="1310">
        <f t="shared" si="187"/>
        <v>0</v>
      </c>
      <c r="N501" s="1310">
        <f t="shared" si="187"/>
        <v>0</v>
      </c>
      <c r="O501" s="1312">
        <f>SUM(K501:N501)</f>
        <v>0</v>
      </c>
      <c r="P501" s="1311">
        <f>P439+P443+P447+P451+P455+P459+P463+P467+P471+P475+P479+P483+P489+P493+P497</f>
        <v>668555863</v>
      </c>
      <c r="Q501" s="1310">
        <f>P501</f>
        <v>668555863</v>
      </c>
      <c r="R501" s="1310">
        <f>I501+O501+Q501</f>
        <v>7142897217</v>
      </c>
      <c r="S501" s="1309">
        <f>R501/R501</f>
        <v>1</v>
      </c>
    </row>
    <row r="502" spans="1:20" ht="12" thickBot="1" x14ac:dyDescent="0.25">
      <c r="A502" s="1308"/>
      <c r="B502" s="1307" t="s">
        <v>28709</v>
      </c>
      <c r="C502" s="1306" t="e">
        <f t="shared" ref="C502:R502" si="188">(C501-C500)/C500</f>
        <v>#DIV/0!</v>
      </c>
      <c r="D502" s="1302" t="e">
        <f t="shared" si="188"/>
        <v>#DIV/0!</v>
      </c>
      <c r="E502" s="1301">
        <f t="shared" si="188"/>
        <v>0.34338202204714346</v>
      </c>
      <c r="F502" s="1301">
        <f t="shared" si="188"/>
        <v>-1</v>
      </c>
      <c r="G502" s="1302" t="e">
        <f t="shared" si="188"/>
        <v>#DIV/0!</v>
      </c>
      <c r="H502" s="1301">
        <f t="shared" si="188"/>
        <v>-0.50271144765196474</v>
      </c>
      <c r="I502" s="1300">
        <f t="shared" si="188"/>
        <v>0.33436166000582151</v>
      </c>
      <c r="J502" s="1305" t="e">
        <f t="shared" si="188"/>
        <v>#DIV/0!</v>
      </c>
      <c r="K502" s="1302" t="e">
        <f t="shared" si="188"/>
        <v>#DIV/0!</v>
      </c>
      <c r="L502" s="1302" t="e">
        <f t="shared" si="188"/>
        <v>#DIV/0!</v>
      </c>
      <c r="M502" s="1302" t="e">
        <f t="shared" si="188"/>
        <v>#DIV/0!</v>
      </c>
      <c r="N502" s="1302" t="e">
        <f t="shared" si="188"/>
        <v>#DIV/0!</v>
      </c>
      <c r="O502" s="1304" t="e">
        <f t="shared" si="188"/>
        <v>#DIV/0!</v>
      </c>
      <c r="P502" s="1303" t="e">
        <f t="shared" si="188"/>
        <v>#DIV/0!</v>
      </c>
      <c r="Q502" s="1302" t="e">
        <f t="shared" si="188"/>
        <v>#DIV/0!</v>
      </c>
      <c r="R502" s="1301">
        <f t="shared" si="188"/>
        <v>0.47215101376118807</v>
      </c>
      <c r="S502" s="1300"/>
    </row>
    <row r="505" spans="1:20" x14ac:dyDescent="0.2">
      <c r="A505" s="1296" t="s">
        <v>28538</v>
      </c>
      <c r="I505" s="1352"/>
      <c r="J505" s="1352"/>
      <c r="P505" s="1349"/>
      <c r="R505" s="1352"/>
      <c r="S505" s="1352"/>
      <c r="T505" s="1297"/>
    </row>
    <row r="506" spans="1:20" x14ac:dyDescent="0.2">
      <c r="A506" s="1296" t="s">
        <v>28537</v>
      </c>
      <c r="I506" s="1352"/>
      <c r="J506" s="1352"/>
      <c r="P506" s="1349"/>
      <c r="R506" s="1352"/>
      <c r="S506" s="1352"/>
      <c r="T506" s="1297"/>
    </row>
    <row r="507" spans="1:20" x14ac:dyDescent="0.2">
      <c r="I507" s="1352"/>
      <c r="J507" s="1352"/>
      <c r="P507" s="1349"/>
      <c r="R507" s="1352"/>
      <c r="S507" s="1352"/>
      <c r="T507" s="1297"/>
    </row>
    <row r="508" spans="1:20" x14ac:dyDescent="0.2">
      <c r="I508" s="1352"/>
      <c r="J508" s="1352"/>
      <c r="P508" s="1349"/>
      <c r="R508" s="1352"/>
      <c r="S508" s="1352"/>
      <c r="T508" s="1297"/>
    </row>
    <row r="509" spans="1:20" x14ac:dyDescent="0.2">
      <c r="I509" s="1352"/>
      <c r="J509" s="1352"/>
      <c r="P509" s="1349"/>
      <c r="R509" s="1352"/>
      <c r="S509" s="1352"/>
      <c r="T509" s="1297"/>
    </row>
    <row r="510" spans="1:20" x14ac:dyDescent="0.2">
      <c r="A510" s="1622" t="s">
        <v>28725</v>
      </c>
      <c r="B510" s="1622"/>
      <c r="C510" s="1622"/>
      <c r="D510" s="1622"/>
      <c r="E510" s="1622"/>
      <c r="F510" s="1622"/>
      <c r="G510" s="1622"/>
      <c r="H510" s="1622"/>
      <c r="I510" s="1622"/>
      <c r="J510" s="1622"/>
      <c r="K510" s="1622"/>
      <c r="L510" s="1622"/>
      <c r="M510" s="1622"/>
      <c r="N510" s="1622"/>
      <c r="O510" s="1622"/>
      <c r="P510" s="1622"/>
      <c r="Q510" s="1622"/>
      <c r="R510" s="1622"/>
      <c r="S510" s="1622"/>
      <c r="T510" s="1353"/>
    </row>
    <row r="511" spans="1:20" x14ac:dyDescent="0.2">
      <c r="A511" s="1622" t="s">
        <v>28677</v>
      </c>
      <c r="B511" s="1622"/>
      <c r="C511" s="1622"/>
      <c r="D511" s="1622"/>
      <c r="E511" s="1622"/>
      <c r="F511" s="1622"/>
      <c r="G511" s="1622"/>
      <c r="H511" s="1622"/>
      <c r="I511" s="1622"/>
      <c r="J511" s="1622"/>
      <c r="K511" s="1622"/>
      <c r="L511" s="1622"/>
      <c r="M511" s="1622"/>
      <c r="N511" s="1622"/>
      <c r="O511" s="1622"/>
      <c r="P511" s="1622"/>
      <c r="Q511" s="1622"/>
      <c r="R511" s="1622"/>
      <c r="S511" s="1622"/>
      <c r="T511" s="1353"/>
    </row>
    <row r="512" spans="1:20" x14ac:dyDescent="0.2">
      <c r="A512" s="1622" t="s">
        <v>28724</v>
      </c>
      <c r="B512" s="1622"/>
      <c r="C512" s="1622"/>
      <c r="D512" s="1622"/>
      <c r="E512" s="1622"/>
      <c r="F512" s="1622"/>
      <c r="G512" s="1622"/>
      <c r="H512" s="1622"/>
      <c r="I512" s="1622"/>
      <c r="J512" s="1622"/>
      <c r="K512" s="1622"/>
      <c r="L512" s="1622"/>
      <c r="M512" s="1622"/>
      <c r="N512" s="1622"/>
      <c r="O512" s="1622"/>
      <c r="P512" s="1622"/>
      <c r="Q512" s="1622"/>
      <c r="R512" s="1622"/>
      <c r="S512" s="1622"/>
      <c r="T512" s="1353"/>
    </row>
    <row r="513" spans="1:20" x14ac:dyDescent="0.2">
      <c r="A513" s="1622" t="s">
        <v>28723</v>
      </c>
      <c r="B513" s="1622"/>
      <c r="C513" s="1622"/>
      <c r="D513" s="1622"/>
      <c r="E513" s="1622"/>
      <c r="F513" s="1622"/>
      <c r="G513" s="1622"/>
      <c r="H513" s="1622"/>
      <c r="I513" s="1622"/>
      <c r="J513" s="1622"/>
      <c r="K513" s="1622"/>
      <c r="L513" s="1622"/>
      <c r="M513" s="1622"/>
      <c r="N513" s="1622"/>
      <c r="O513" s="1622"/>
      <c r="P513" s="1622"/>
      <c r="Q513" s="1622"/>
      <c r="R513" s="1622"/>
      <c r="S513" s="1622"/>
      <c r="T513" s="1353"/>
    </row>
    <row r="514" spans="1:20" x14ac:dyDescent="0.2">
      <c r="I514" s="1352"/>
      <c r="J514" s="1352"/>
      <c r="P514" s="1349"/>
      <c r="R514" s="1352"/>
      <c r="S514" s="1352"/>
      <c r="T514" s="1297"/>
    </row>
    <row r="515" spans="1:20" x14ac:dyDescent="0.2">
      <c r="I515" s="1352"/>
      <c r="J515" s="1352"/>
      <c r="P515" s="1349"/>
      <c r="R515" s="1352"/>
      <c r="S515" s="1352"/>
      <c r="T515" s="1297"/>
    </row>
    <row r="516" spans="1:20" x14ac:dyDescent="0.2">
      <c r="I516" s="1352"/>
      <c r="J516" s="1352"/>
      <c r="P516" s="1349"/>
      <c r="R516" s="1352"/>
      <c r="S516" s="1352"/>
      <c r="T516" s="1297"/>
    </row>
    <row r="517" spans="1:20" x14ac:dyDescent="0.2">
      <c r="A517" s="1351" t="s">
        <v>3</v>
      </c>
      <c r="B517" s="1351" t="s">
        <v>28617</v>
      </c>
      <c r="C517" s="1348"/>
      <c r="D517" s="1348"/>
      <c r="E517" s="1348"/>
      <c r="F517" s="1348"/>
      <c r="G517" s="1348"/>
      <c r="H517" s="1348"/>
      <c r="I517" s="1348"/>
      <c r="J517" s="1348"/>
      <c r="K517" s="1350"/>
      <c r="L517" s="1348"/>
      <c r="M517" s="1348"/>
      <c r="N517" s="1348"/>
      <c r="O517" s="1348"/>
      <c r="P517" s="1349"/>
      <c r="Q517" s="1348"/>
      <c r="R517" s="1348"/>
      <c r="S517" s="1348"/>
      <c r="T517" s="1297"/>
    </row>
    <row r="518" spans="1:20" ht="12" thickBot="1" x14ac:dyDescent="0.25">
      <c r="A518" s="1345" t="s">
        <v>5</v>
      </c>
      <c r="B518" s="1345" t="s">
        <v>28541</v>
      </c>
      <c r="C518" s="1345"/>
      <c r="D518" s="1345"/>
      <c r="E518" s="1345"/>
      <c r="F518" s="1345"/>
      <c r="G518" s="1345"/>
      <c r="H518" s="1345"/>
      <c r="I518" s="1345"/>
      <c r="J518" s="1345"/>
      <c r="K518" s="1347"/>
      <c r="L518" s="1345"/>
      <c r="M518" s="1345"/>
      <c r="N518" s="1345"/>
      <c r="O518" s="1345"/>
      <c r="P518" s="1346"/>
      <c r="Q518" s="1345"/>
      <c r="R518" s="1345"/>
      <c r="S518" s="1345"/>
      <c r="T518" s="1344"/>
    </row>
    <row r="519" spans="1:20" ht="27" customHeight="1" x14ac:dyDescent="0.2">
      <c r="A519" s="1623" t="s">
        <v>28722</v>
      </c>
      <c r="B519" s="1625" t="s">
        <v>28721</v>
      </c>
      <c r="C519" s="1627" t="s">
        <v>28570</v>
      </c>
      <c r="D519" s="1628"/>
      <c r="E519" s="1628"/>
      <c r="F519" s="1628"/>
      <c r="G519" s="1628"/>
      <c r="H519" s="1628"/>
      <c r="I519" s="1629"/>
      <c r="J519" s="1630" t="s">
        <v>28563</v>
      </c>
      <c r="K519" s="1631"/>
      <c r="L519" s="1631"/>
      <c r="M519" s="1631"/>
      <c r="N519" s="1631"/>
      <c r="O519" s="1632"/>
      <c r="P519" s="1633" t="s">
        <v>28557</v>
      </c>
      <c r="Q519" s="1634"/>
      <c r="R519" s="1634" t="s">
        <v>4</v>
      </c>
      <c r="S519" s="1635"/>
    </row>
    <row r="520" spans="1:20" ht="112.5" customHeight="1" thickBot="1" x14ac:dyDescent="0.25">
      <c r="A520" s="1624"/>
      <c r="B520" s="1626"/>
      <c r="C520" s="1343" t="s">
        <v>28717</v>
      </c>
      <c r="D520" s="1339" t="s">
        <v>28720</v>
      </c>
      <c r="E520" s="1339" t="s">
        <v>28719</v>
      </c>
      <c r="F520" s="1339" t="s">
        <v>28718</v>
      </c>
      <c r="G520" s="1339" t="s">
        <v>28716</v>
      </c>
      <c r="H520" s="1339" t="s">
        <v>28715</v>
      </c>
      <c r="I520" s="1341" t="s">
        <v>28596</v>
      </c>
      <c r="J520" s="1342" t="s">
        <v>28717</v>
      </c>
      <c r="K520" s="1339" t="s">
        <v>28716</v>
      </c>
      <c r="L520" s="1339" t="s">
        <v>28715</v>
      </c>
      <c r="M520" s="1339" t="s">
        <v>28714</v>
      </c>
      <c r="N520" s="1339" t="s">
        <v>28713</v>
      </c>
      <c r="O520" s="1341" t="s">
        <v>28593</v>
      </c>
      <c r="P520" s="1340" t="s">
        <v>28712</v>
      </c>
      <c r="Q520" s="1339" t="s">
        <v>28592</v>
      </c>
      <c r="R520" s="1338" t="s">
        <v>28711</v>
      </c>
      <c r="S520" s="1337" t="s">
        <v>28590</v>
      </c>
    </row>
    <row r="521" spans="1:20" x14ac:dyDescent="0.2">
      <c r="A521" s="1336" t="s">
        <v>28710</v>
      </c>
      <c r="B521" s="1323">
        <v>2019</v>
      </c>
      <c r="C521" s="1335">
        <f t="shared" ref="C521:H523" si="189">C605+C689+C773+C857</f>
        <v>3506232142</v>
      </c>
      <c r="D521" s="1333">
        <f t="shared" si="189"/>
        <v>44229367</v>
      </c>
      <c r="E521" s="1333">
        <f t="shared" si="189"/>
        <v>11164472</v>
      </c>
      <c r="F521" s="1333">
        <f t="shared" si="189"/>
        <v>393433691</v>
      </c>
      <c r="G521" s="1333">
        <f t="shared" si="189"/>
        <v>29523</v>
      </c>
      <c r="H521" s="1333">
        <f t="shared" si="189"/>
        <v>15357003</v>
      </c>
      <c r="I521" s="1332">
        <f>SUM(C521:H521)</f>
        <v>3970446198</v>
      </c>
      <c r="J521" s="1333">
        <f t="shared" ref="J521:N523" si="190">J605+J689+J773+J857</f>
        <v>998849763</v>
      </c>
      <c r="K521" s="1333">
        <f t="shared" si="190"/>
        <v>2646000000</v>
      </c>
      <c r="L521" s="1333">
        <f t="shared" si="190"/>
        <v>0</v>
      </c>
      <c r="M521" s="1333">
        <f t="shared" si="190"/>
        <v>89894988</v>
      </c>
      <c r="N521" s="1333">
        <f t="shared" si="190"/>
        <v>362101500</v>
      </c>
      <c r="O521" s="1332">
        <f>SUM(J521:N521)</f>
        <v>4096846251</v>
      </c>
      <c r="P521" s="1331">
        <f>P605+P689+P773+P857</f>
        <v>0</v>
      </c>
      <c r="Q521" s="1330">
        <f>P521</f>
        <v>0</v>
      </c>
      <c r="R521" s="1330">
        <f>I521+O521+Q521</f>
        <v>8067292449</v>
      </c>
      <c r="S521" s="1355">
        <f>R521/R583</f>
        <v>0.3727350516669426</v>
      </c>
    </row>
    <row r="522" spans="1:20" x14ac:dyDescent="0.2">
      <c r="A522" s="1328"/>
      <c r="B522" s="1315">
        <v>2020</v>
      </c>
      <c r="C522" s="1329">
        <f t="shared" si="189"/>
        <v>4765857977</v>
      </c>
      <c r="D522" s="1326">
        <f t="shared" si="189"/>
        <v>44326764</v>
      </c>
      <c r="E522" s="1326">
        <f t="shared" si="189"/>
        <v>11154294</v>
      </c>
      <c r="F522" s="1326">
        <f t="shared" si="189"/>
        <v>452791031</v>
      </c>
      <c r="G522" s="1326">
        <f t="shared" si="189"/>
        <v>53523</v>
      </c>
      <c r="H522" s="1326">
        <f t="shared" si="189"/>
        <v>15357003</v>
      </c>
      <c r="I522" s="1312">
        <f>SUM(C522:H522)</f>
        <v>5289540592</v>
      </c>
      <c r="J522" s="1356">
        <f t="shared" si="190"/>
        <v>1077137836</v>
      </c>
      <c r="K522" s="1326">
        <f t="shared" si="190"/>
        <v>3201669502</v>
      </c>
      <c r="L522" s="1326">
        <f t="shared" si="190"/>
        <v>0</v>
      </c>
      <c r="M522" s="1326">
        <f t="shared" si="190"/>
        <v>111484246</v>
      </c>
      <c r="N522" s="1326">
        <f t="shared" si="190"/>
        <v>340046530</v>
      </c>
      <c r="O522" s="1312">
        <f>SUM(J522:N522)</f>
        <v>4730338114</v>
      </c>
      <c r="P522" s="1325">
        <f>P606+P690+P774+P858</f>
        <v>0</v>
      </c>
      <c r="Q522" s="1310">
        <f>P522</f>
        <v>0</v>
      </c>
      <c r="R522" s="1310">
        <f>I522+O522+Q522</f>
        <v>10019878706</v>
      </c>
      <c r="S522" s="1309">
        <f>R522/R584</f>
        <v>0.42218142729023467</v>
      </c>
    </row>
    <row r="523" spans="1:20" x14ac:dyDescent="0.2">
      <c r="A523" s="1328"/>
      <c r="B523" s="1315">
        <v>2021</v>
      </c>
      <c r="C523" s="1329">
        <f t="shared" si="189"/>
        <v>5953388753</v>
      </c>
      <c r="D523" s="1326">
        <f t="shared" si="189"/>
        <v>43239370</v>
      </c>
      <c r="E523" s="1326">
        <f t="shared" si="189"/>
        <v>11199768</v>
      </c>
      <c r="F523" s="1326">
        <f t="shared" si="189"/>
        <v>520156608</v>
      </c>
      <c r="G523" s="1326">
        <f t="shared" si="189"/>
        <v>19460</v>
      </c>
      <c r="H523" s="1326">
        <f t="shared" si="189"/>
        <v>13760780</v>
      </c>
      <c r="I523" s="1312">
        <f>SUM(C523:H523)</f>
        <v>6541764739</v>
      </c>
      <c r="J523" s="1356">
        <f t="shared" si="190"/>
        <v>1991182371</v>
      </c>
      <c r="K523" s="1326">
        <f t="shared" si="190"/>
        <v>615000000</v>
      </c>
      <c r="L523" s="1326">
        <f t="shared" si="190"/>
        <v>0</v>
      </c>
      <c r="M523" s="1326">
        <f t="shared" si="190"/>
        <v>97342916</v>
      </c>
      <c r="N523" s="1326">
        <f t="shared" si="190"/>
        <v>341495679</v>
      </c>
      <c r="O523" s="1312">
        <f>SUM(J523:N523)</f>
        <v>3045020966</v>
      </c>
      <c r="P523" s="1325">
        <f>P607+P691+P775+P859</f>
        <v>0</v>
      </c>
      <c r="Q523" s="1310">
        <f>P523</f>
        <v>0</v>
      </c>
      <c r="R523" s="1310">
        <f>I523+O523+Q523</f>
        <v>9586785705</v>
      </c>
      <c r="S523" s="1309">
        <f>R523/R585</f>
        <v>0.37647597541717687</v>
      </c>
    </row>
    <row r="524" spans="1:20" ht="12" thickBot="1" x14ac:dyDescent="0.25">
      <c r="A524" s="1308"/>
      <c r="B524" s="1307" t="s">
        <v>28709</v>
      </c>
      <c r="C524" s="1384">
        <f t="shared" ref="C524:R524" si="191">(C523-C522)/C522</f>
        <v>0.24917460439044048</v>
      </c>
      <c r="D524" s="1301">
        <f t="shared" si="191"/>
        <v>-2.4531319272482872E-2</v>
      </c>
      <c r="E524" s="1301">
        <f t="shared" si="191"/>
        <v>4.0768156191687251E-3</v>
      </c>
      <c r="F524" s="1301">
        <f t="shared" si="191"/>
        <v>0.14877851456381874</v>
      </c>
      <c r="G524" s="1301">
        <f t="shared" si="191"/>
        <v>-0.63641798852829623</v>
      </c>
      <c r="H524" s="1301">
        <f t="shared" si="191"/>
        <v>-0.10394104891429662</v>
      </c>
      <c r="I524" s="1300">
        <f t="shared" si="191"/>
        <v>0.23673589893494479</v>
      </c>
      <c r="J524" s="1378">
        <f t="shared" si="191"/>
        <v>0.84858641526728429</v>
      </c>
      <c r="K524" s="1301">
        <f t="shared" si="191"/>
        <v>-0.80791271565793243</v>
      </c>
      <c r="L524" s="1302" t="e">
        <f t="shared" si="191"/>
        <v>#DIV/0!</v>
      </c>
      <c r="M524" s="1301">
        <f t="shared" si="191"/>
        <v>-0.12684599400708149</v>
      </c>
      <c r="N524" s="1301">
        <f t="shared" si="191"/>
        <v>4.2616197259827942E-3</v>
      </c>
      <c r="O524" s="1300">
        <f t="shared" si="191"/>
        <v>-0.35627836898425991</v>
      </c>
      <c r="P524" s="1303" t="e">
        <f t="shared" si="191"/>
        <v>#DIV/0!</v>
      </c>
      <c r="Q524" s="1302" t="e">
        <f t="shared" si="191"/>
        <v>#DIV/0!</v>
      </c>
      <c r="R524" s="1301">
        <f t="shared" si="191"/>
        <v>-4.3223377618399686E-2</v>
      </c>
      <c r="S524" s="1300"/>
    </row>
    <row r="525" spans="1:20" x14ac:dyDescent="0.2">
      <c r="A525" s="1336" t="s">
        <v>28740</v>
      </c>
      <c r="B525" s="1323">
        <v>2019</v>
      </c>
      <c r="C525" s="1335">
        <f t="shared" ref="C525:H527" si="192">C609+C693+C777+C861</f>
        <v>0</v>
      </c>
      <c r="D525" s="1333">
        <f t="shared" si="192"/>
        <v>0</v>
      </c>
      <c r="E525" s="1333">
        <f t="shared" si="192"/>
        <v>0</v>
      </c>
      <c r="F525" s="1333">
        <f t="shared" si="192"/>
        <v>0</v>
      </c>
      <c r="G525" s="1333">
        <f t="shared" si="192"/>
        <v>0</v>
      </c>
      <c r="H525" s="1333">
        <f t="shared" si="192"/>
        <v>0</v>
      </c>
      <c r="I525" s="1332">
        <f>SUM(C525:H525)</f>
        <v>0</v>
      </c>
      <c r="J525" s="1357">
        <f t="shared" ref="J525:N527" si="193">J609+J693+J777+J861</f>
        <v>0</v>
      </c>
      <c r="K525" s="1333">
        <f t="shared" si="193"/>
        <v>0</v>
      </c>
      <c r="L525" s="1333">
        <f t="shared" si="193"/>
        <v>0</v>
      </c>
      <c r="M525" s="1333">
        <f t="shared" si="193"/>
        <v>0</v>
      </c>
      <c r="N525" s="1333">
        <f t="shared" si="193"/>
        <v>0</v>
      </c>
      <c r="O525" s="1332">
        <f>SUM(J525:N525)</f>
        <v>0</v>
      </c>
      <c r="P525" s="1331">
        <f>P609+P693+P777+P861</f>
        <v>0</v>
      </c>
      <c r="Q525" s="1330">
        <f>P525</f>
        <v>0</v>
      </c>
      <c r="R525" s="1330">
        <f>I525+O525+Q525</f>
        <v>0</v>
      </c>
      <c r="S525" s="1355">
        <f>R525/R583</f>
        <v>0</v>
      </c>
    </row>
    <row r="526" spans="1:20" x14ac:dyDescent="0.2">
      <c r="A526" s="1328"/>
      <c r="B526" s="1315">
        <v>2020</v>
      </c>
      <c r="C526" s="1329">
        <f t="shared" si="192"/>
        <v>0</v>
      </c>
      <c r="D526" s="1326">
        <f t="shared" si="192"/>
        <v>0</v>
      </c>
      <c r="E526" s="1326">
        <f t="shared" si="192"/>
        <v>0</v>
      </c>
      <c r="F526" s="1326">
        <f t="shared" si="192"/>
        <v>0</v>
      </c>
      <c r="G526" s="1326">
        <f t="shared" si="192"/>
        <v>0</v>
      </c>
      <c r="H526" s="1326">
        <f t="shared" si="192"/>
        <v>0</v>
      </c>
      <c r="I526" s="1312">
        <f>SUM(C526:H526)</f>
        <v>0</v>
      </c>
      <c r="J526" s="1356">
        <f t="shared" si="193"/>
        <v>0</v>
      </c>
      <c r="K526" s="1326">
        <f t="shared" si="193"/>
        <v>1486587</v>
      </c>
      <c r="L526" s="1326">
        <f t="shared" si="193"/>
        <v>0</v>
      </c>
      <c r="M526" s="1326">
        <f t="shared" si="193"/>
        <v>0</v>
      </c>
      <c r="N526" s="1326">
        <f t="shared" si="193"/>
        <v>0</v>
      </c>
      <c r="O526" s="1312">
        <f>SUM(J526:N526)</f>
        <v>1486587</v>
      </c>
      <c r="P526" s="1325">
        <f>P610+P694+P778+P862</f>
        <v>0</v>
      </c>
      <c r="Q526" s="1310">
        <f>P526</f>
        <v>0</v>
      </c>
      <c r="R526" s="1310">
        <f>I526+O526+Q526</f>
        <v>1486587</v>
      </c>
      <c r="S526" s="1309">
        <f>R526/R584</f>
        <v>6.2636429029354362E-5</v>
      </c>
    </row>
    <row r="527" spans="1:20" x14ac:dyDescent="0.2">
      <c r="A527" s="1328"/>
      <c r="B527" s="1315">
        <v>2021</v>
      </c>
      <c r="C527" s="1329">
        <f t="shared" si="192"/>
        <v>0</v>
      </c>
      <c r="D527" s="1326">
        <f t="shared" si="192"/>
        <v>0</v>
      </c>
      <c r="E527" s="1326">
        <f t="shared" si="192"/>
        <v>0</v>
      </c>
      <c r="F527" s="1326">
        <f t="shared" si="192"/>
        <v>0</v>
      </c>
      <c r="G527" s="1326">
        <f t="shared" si="192"/>
        <v>0</v>
      </c>
      <c r="H527" s="1326">
        <f t="shared" si="192"/>
        <v>0</v>
      </c>
      <c r="I527" s="1312">
        <f>SUM(C527:H527)</f>
        <v>0</v>
      </c>
      <c r="J527" s="1356">
        <f t="shared" si="193"/>
        <v>0</v>
      </c>
      <c r="K527" s="1326">
        <f t="shared" si="193"/>
        <v>0</v>
      </c>
      <c r="L527" s="1326">
        <f t="shared" si="193"/>
        <v>0</v>
      </c>
      <c r="M527" s="1326">
        <f t="shared" si="193"/>
        <v>0</v>
      </c>
      <c r="N527" s="1326">
        <f t="shared" si="193"/>
        <v>0</v>
      </c>
      <c r="O527" s="1312">
        <f>SUM(J527:N527)</f>
        <v>0</v>
      </c>
      <c r="P527" s="1325">
        <f>P611+P695+P779+P863</f>
        <v>0</v>
      </c>
      <c r="Q527" s="1310">
        <f>P527</f>
        <v>0</v>
      </c>
      <c r="R527" s="1310">
        <f>I527+O527+Q527</f>
        <v>0</v>
      </c>
      <c r="S527" s="1309">
        <f>R527/R585</f>
        <v>0</v>
      </c>
    </row>
    <row r="528" spans="1:20" ht="12" thickBot="1" x14ac:dyDescent="0.25">
      <c r="A528" s="1308"/>
      <c r="B528" s="1307" t="s">
        <v>28709</v>
      </c>
      <c r="C528" s="1368" t="e">
        <f t="shared" ref="C528:R528" si="194">(C527-C526)/C526</f>
        <v>#DIV/0!</v>
      </c>
      <c r="D528" s="1364" t="e">
        <f t="shared" si="194"/>
        <v>#DIV/0!</v>
      </c>
      <c r="E528" s="1364" t="e">
        <f t="shared" si="194"/>
        <v>#DIV/0!</v>
      </c>
      <c r="F528" s="1364" t="e">
        <f t="shared" si="194"/>
        <v>#DIV/0!</v>
      </c>
      <c r="G528" s="1364" t="e">
        <f t="shared" si="194"/>
        <v>#DIV/0!</v>
      </c>
      <c r="H528" s="1364" t="e">
        <f t="shared" si="194"/>
        <v>#DIV/0!</v>
      </c>
      <c r="I528" s="1366" t="e">
        <f t="shared" si="194"/>
        <v>#DIV/0!</v>
      </c>
      <c r="J528" s="1367" t="e">
        <f t="shared" si="194"/>
        <v>#DIV/0!</v>
      </c>
      <c r="K528" s="1301">
        <f t="shared" si="194"/>
        <v>-1</v>
      </c>
      <c r="L528" s="1364" t="e">
        <f t="shared" si="194"/>
        <v>#DIV/0!</v>
      </c>
      <c r="M528" s="1364" t="e">
        <f t="shared" si="194"/>
        <v>#DIV/0!</v>
      </c>
      <c r="N528" s="1364" t="e">
        <f t="shared" si="194"/>
        <v>#DIV/0!</v>
      </c>
      <c r="O528" s="1300">
        <f t="shared" si="194"/>
        <v>-1</v>
      </c>
      <c r="P528" s="1365" t="e">
        <f t="shared" si="194"/>
        <v>#DIV/0!</v>
      </c>
      <c r="Q528" s="1364" t="e">
        <f t="shared" si="194"/>
        <v>#DIV/0!</v>
      </c>
      <c r="R528" s="1301">
        <f t="shared" si="194"/>
        <v>-1</v>
      </c>
      <c r="S528" s="1300"/>
    </row>
    <row r="529" spans="1:19" x14ac:dyDescent="0.2">
      <c r="A529" s="1336" t="s">
        <v>28729</v>
      </c>
      <c r="B529" s="1323">
        <v>2019</v>
      </c>
      <c r="C529" s="1335">
        <f t="shared" ref="C529:H531" si="195">C613+C697+C781+C865</f>
        <v>0</v>
      </c>
      <c r="D529" s="1333">
        <f t="shared" si="195"/>
        <v>0</v>
      </c>
      <c r="E529" s="1333">
        <f t="shared" si="195"/>
        <v>0</v>
      </c>
      <c r="F529" s="1333">
        <f t="shared" si="195"/>
        <v>0</v>
      </c>
      <c r="G529" s="1333">
        <f t="shared" si="195"/>
        <v>0</v>
      </c>
      <c r="H529" s="1333">
        <f t="shared" si="195"/>
        <v>0</v>
      </c>
      <c r="I529" s="1332">
        <f>SUM(C529:H529)</f>
        <v>0</v>
      </c>
      <c r="J529" s="1357">
        <f t="shared" ref="J529:N531" si="196">J613+J697+J781+J865</f>
        <v>0</v>
      </c>
      <c r="K529" s="1333">
        <f t="shared" si="196"/>
        <v>0</v>
      </c>
      <c r="L529" s="1333">
        <f t="shared" si="196"/>
        <v>0</v>
      </c>
      <c r="M529" s="1333">
        <f t="shared" si="196"/>
        <v>0</v>
      </c>
      <c r="N529" s="1333">
        <f t="shared" si="196"/>
        <v>0</v>
      </c>
      <c r="O529" s="1332">
        <f>SUM(J529:N529)</f>
        <v>0</v>
      </c>
      <c r="P529" s="1331">
        <f>P613+P697+P781+P865</f>
        <v>0</v>
      </c>
      <c r="Q529" s="1330">
        <f>P529</f>
        <v>0</v>
      </c>
      <c r="R529" s="1330">
        <f>I529+O529+Q529</f>
        <v>0</v>
      </c>
      <c r="S529" s="1355">
        <f>R529/R583</f>
        <v>0</v>
      </c>
    </row>
    <row r="530" spans="1:19" x14ac:dyDescent="0.2">
      <c r="A530" s="1328"/>
      <c r="B530" s="1315">
        <v>2020</v>
      </c>
      <c r="C530" s="1329">
        <f t="shared" si="195"/>
        <v>0</v>
      </c>
      <c r="D530" s="1326">
        <f t="shared" si="195"/>
        <v>0</v>
      </c>
      <c r="E530" s="1326">
        <f t="shared" si="195"/>
        <v>0</v>
      </c>
      <c r="F530" s="1326">
        <f t="shared" si="195"/>
        <v>0</v>
      </c>
      <c r="G530" s="1326">
        <f t="shared" si="195"/>
        <v>0</v>
      </c>
      <c r="H530" s="1326">
        <f t="shared" si="195"/>
        <v>0</v>
      </c>
      <c r="I530" s="1312">
        <f>SUM(C530:H530)</f>
        <v>0</v>
      </c>
      <c r="J530" s="1356">
        <f t="shared" si="196"/>
        <v>0</v>
      </c>
      <c r="K530" s="1326">
        <f t="shared" si="196"/>
        <v>8881029</v>
      </c>
      <c r="L530" s="1326">
        <f t="shared" si="196"/>
        <v>0</v>
      </c>
      <c r="M530" s="1326">
        <f t="shared" si="196"/>
        <v>0</v>
      </c>
      <c r="N530" s="1326">
        <f t="shared" si="196"/>
        <v>0</v>
      </c>
      <c r="O530" s="1312">
        <f>SUM(J530:N530)</f>
        <v>8881029</v>
      </c>
      <c r="P530" s="1325">
        <f>P614+P698+P782+P866</f>
        <v>0</v>
      </c>
      <c r="Q530" s="1310">
        <f>P530</f>
        <v>0</v>
      </c>
      <c r="R530" s="1310">
        <f>I530+O530+Q530</f>
        <v>8881029</v>
      </c>
      <c r="S530" s="1309">
        <f>R530/R584</f>
        <v>3.7419669529340562E-4</v>
      </c>
    </row>
    <row r="531" spans="1:19" x14ac:dyDescent="0.2">
      <c r="A531" s="1328"/>
      <c r="B531" s="1315">
        <v>2021</v>
      </c>
      <c r="C531" s="1329">
        <f t="shared" si="195"/>
        <v>0</v>
      </c>
      <c r="D531" s="1326">
        <f t="shared" si="195"/>
        <v>0</v>
      </c>
      <c r="E531" s="1326">
        <f t="shared" si="195"/>
        <v>0</v>
      </c>
      <c r="F531" s="1326">
        <f t="shared" si="195"/>
        <v>0</v>
      </c>
      <c r="G531" s="1326">
        <f t="shared" si="195"/>
        <v>0</v>
      </c>
      <c r="H531" s="1326">
        <f t="shared" si="195"/>
        <v>0</v>
      </c>
      <c r="I531" s="1312">
        <f>SUM(C531:H531)</f>
        <v>0</v>
      </c>
      <c r="J531" s="1356">
        <f t="shared" si="196"/>
        <v>0</v>
      </c>
      <c r="K531" s="1326">
        <f t="shared" si="196"/>
        <v>0</v>
      </c>
      <c r="L531" s="1326">
        <f t="shared" si="196"/>
        <v>0</v>
      </c>
      <c r="M531" s="1326">
        <f t="shared" si="196"/>
        <v>0</v>
      </c>
      <c r="N531" s="1326">
        <f t="shared" si="196"/>
        <v>0</v>
      </c>
      <c r="O531" s="1312">
        <f>SUM(J531:N531)</f>
        <v>0</v>
      </c>
      <c r="P531" s="1325">
        <f>P615+P699+P783+P867</f>
        <v>0</v>
      </c>
      <c r="Q531" s="1310">
        <f>P531</f>
        <v>0</v>
      </c>
      <c r="R531" s="1310">
        <f>I531+O531+Q531</f>
        <v>0</v>
      </c>
      <c r="S531" s="1309">
        <f>R531/R585</f>
        <v>0</v>
      </c>
    </row>
    <row r="532" spans="1:19" ht="12" thickBot="1" x14ac:dyDescent="0.25">
      <c r="A532" s="1308"/>
      <c r="B532" s="1307" t="s">
        <v>28709</v>
      </c>
      <c r="C532" s="1368" t="e">
        <f t="shared" ref="C532:R532" si="197">(C531-C530)/C530</f>
        <v>#DIV/0!</v>
      </c>
      <c r="D532" s="1364" t="e">
        <f t="shared" si="197"/>
        <v>#DIV/0!</v>
      </c>
      <c r="E532" s="1364" t="e">
        <f t="shared" si="197"/>
        <v>#DIV/0!</v>
      </c>
      <c r="F532" s="1364" t="e">
        <f t="shared" si="197"/>
        <v>#DIV/0!</v>
      </c>
      <c r="G532" s="1364" t="e">
        <f t="shared" si="197"/>
        <v>#DIV/0!</v>
      </c>
      <c r="H532" s="1364" t="e">
        <f t="shared" si="197"/>
        <v>#DIV/0!</v>
      </c>
      <c r="I532" s="1366" t="e">
        <f t="shared" si="197"/>
        <v>#DIV/0!</v>
      </c>
      <c r="J532" s="1367" t="e">
        <f t="shared" si="197"/>
        <v>#DIV/0!</v>
      </c>
      <c r="K532" s="1301">
        <f t="shared" si="197"/>
        <v>-1</v>
      </c>
      <c r="L532" s="1364" t="e">
        <f t="shared" si="197"/>
        <v>#DIV/0!</v>
      </c>
      <c r="M532" s="1364" t="e">
        <f t="shared" si="197"/>
        <v>#DIV/0!</v>
      </c>
      <c r="N532" s="1364" t="e">
        <f t="shared" si="197"/>
        <v>#DIV/0!</v>
      </c>
      <c r="O532" s="1300">
        <f t="shared" si="197"/>
        <v>-1</v>
      </c>
      <c r="P532" s="1365" t="e">
        <f t="shared" si="197"/>
        <v>#DIV/0!</v>
      </c>
      <c r="Q532" s="1364" t="e">
        <f t="shared" si="197"/>
        <v>#DIV/0!</v>
      </c>
      <c r="R532" s="1301">
        <f t="shared" si="197"/>
        <v>-1</v>
      </c>
      <c r="S532" s="1300"/>
    </row>
    <row r="533" spans="1:19" x14ac:dyDescent="0.2">
      <c r="A533" s="1336" t="s">
        <v>28739</v>
      </c>
      <c r="B533" s="1323">
        <v>2019</v>
      </c>
      <c r="C533" s="1335">
        <f t="shared" ref="C533:H535" si="198">C617+C701+C785+C869</f>
        <v>0</v>
      </c>
      <c r="D533" s="1333">
        <f t="shared" si="198"/>
        <v>0</v>
      </c>
      <c r="E533" s="1333">
        <f t="shared" si="198"/>
        <v>0</v>
      </c>
      <c r="F533" s="1333">
        <f t="shared" si="198"/>
        <v>0</v>
      </c>
      <c r="G533" s="1333">
        <f t="shared" si="198"/>
        <v>0</v>
      </c>
      <c r="H533" s="1333">
        <f t="shared" si="198"/>
        <v>0</v>
      </c>
      <c r="I533" s="1332">
        <f>SUM(C533:H533)</f>
        <v>0</v>
      </c>
      <c r="J533" s="1357">
        <f t="shared" ref="J533:N535" si="199">J617+J701+J785+J869</f>
        <v>0</v>
      </c>
      <c r="K533" s="1333">
        <f t="shared" si="199"/>
        <v>0</v>
      </c>
      <c r="L533" s="1333">
        <f t="shared" si="199"/>
        <v>0</v>
      </c>
      <c r="M533" s="1333">
        <f t="shared" si="199"/>
        <v>0</v>
      </c>
      <c r="N533" s="1333">
        <f t="shared" si="199"/>
        <v>0</v>
      </c>
      <c r="O533" s="1332">
        <f>SUM(J533:N533)</f>
        <v>0</v>
      </c>
      <c r="P533" s="1331">
        <f>P617+P701+P785+P869</f>
        <v>0</v>
      </c>
      <c r="Q533" s="1330">
        <f>P533</f>
        <v>0</v>
      </c>
      <c r="R533" s="1330">
        <f>I533+O533+Q533</f>
        <v>0</v>
      </c>
      <c r="S533" s="1355">
        <f>R533/R583</f>
        <v>0</v>
      </c>
    </row>
    <row r="534" spans="1:19" x14ac:dyDescent="0.2">
      <c r="A534" s="1328"/>
      <c r="B534" s="1315">
        <v>2020</v>
      </c>
      <c r="C534" s="1329">
        <f t="shared" si="198"/>
        <v>0</v>
      </c>
      <c r="D534" s="1326">
        <f t="shared" si="198"/>
        <v>0</v>
      </c>
      <c r="E534" s="1326">
        <f t="shared" si="198"/>
        <v>0</v>
      </c>
      <c r="F534" s="1326">
        <f t="shared" si="198"/>
        <v>0</v>
      </c>
      <c r="G534" s="1326">
        <f t="shared" si="198"/>
        <v>0</v>
      </c>
      <c r="H534" s="1326">
        <f t="shared" si="198"/>
        <v>0</v>
      </c>
      <c r="I534" s="1312">
        <f>SUM(C534:H534)</f>
        <v>0</v>
      </c>
      <c r="J534" s="1356">
        <f t="shared" si="199"/>
        <v>0</v>
      </c>
      <c r="K534" s="1326">
        <f t="shared" si="199"/>
        <v>62541698</v>
      </c>
      <c r="L534" s="1326">
        <f t="shared" si="199"/>
        <v>0</v>
      </c>
      <c r="M534" s="1326">
        <f t="shared" si="199"/>
        <v>0</v>
      </c>
      <c r="N534" s="1326">
        <f t="shared" si="199"/>
        <v>0</v>
      </c>
      <c r="O534" s="1312">
        <f>SUM(J534:N534)</f>
        <v>62541698</v>
      </c>
      <c r="P534" s="1325">
        <f>P618+P702+P786+P870</f>
        <v>0</v>
      </c>
      <c r="Q534" s="1310">
        <f>P534</f>
        <v>0</v>
      </c>
      <c r="R534" s="1310">
        <f>I534+O534+Q534</f>
        <v>62541698</v>
      </c>
      <c r="S534" s="1309">
        <f>R534/R584</f>
        <v>2.6351559835733219E-3</v>
      </c>
    </row>
    <row r="535" spans="1:19" x14ac:dyDescent="0.2">
      <c r="A535" s="1328"/>
      <c r="B535" s="1315">
        <v>2021</v>
      </c>
      <c r="C535" s="1329">
        <f t="shared" si="198"/>
        <v>0</v>
      </c>
      <c r="D535" s="1326">
        <f t="shared" si="198"/>
        <v>0</v>
      </c>
      <c r="E535" s="1326">
        <f t="shared" si="198"/>
        <v>0</v>
      </c>
      <c r="F535" s="1326">
        <f t="shared" si="198"/>
        <v>0</v>
      </c>
      <c r="G535" s="1326">
        <f t="shared" si="198"/>
        <v>0</v>
      </c>
      <c r="H535" s="1326">
        <f t="shared" si="198"/>
        <v>0</v>
      </c>
      <c r="I535" s="1312">
        <f>SUM(C535:H535)</f>
        <v>0</v>
      </c>
      <c r="J535" s="1356">
        <f t="shared" si="199"/>
        <v>0</v>
      </c>
      <c r="K535" s="1326">
        <f t="shared" si="199"/>
        <v>0</v>
      </c>
      <c r="L535" s="1326">
        <f t="shared" si="199"/>
        <v>0</v>
      </c>
      <c r="M535" s="1326">
        <f t="shared" si="199"/>
        <v>0</v>
      </c>
      <c r="N535" s="1326">
        <f t="shared" si="199"/>
        <v>0</v>
      </c>
      <c r="O535" s="1312">
        <f>SUM(J535:N535)</f>
        <v>0</v>
      </c>
      <c r="P535" s="1325">
        <f>P619+P703+P787+P871</f>
        <v>0</v>
      </c>
      <c r="Q535" s="1310">
        <f>P535</f>
        <v>0</v>
      </c>
      <c r="R535" s="1310">
        <f>I535+O535+Q535</f>
        <v>0</v>
      </c>
      <c r="S535" s="1309">
        <f>R535/R585</f>
        <v>0</v>
      </c>
    </row>
    <row r="536" spans="1:19" ht="12" thickBot="1" x14ac:dyDescent="0.25">
      <c r="A536" s="1308"/>
      <c r="B536" s="1307" t="s">
        <v>28709</v>
      </c>
      <c r="C536" s="1368" t="e">
        <f t="shared" ref="C536:R536" si="200">(C535-C534)/C534</f>
        <v>#DIV/0!</v>
      </c>
      <c r="D536" s="1364" t="e">
        <f t="shared" si="200"/>
        <v>#DIV/0!</v>
      </c>
      <c r="E536" s="1364" t="e">
        <f t="shared" si="200"/>
        <v>#DIV/0!</v>
      </c>
      <c r="F536" s="1364" t="e">
        <f t="shared" si="200"/>
        <v>#DIV/0!</v>
      </c>
      <c r="G536" s="1364" t="e">
        <f t="shared" si="200"/>
        <v>#DIV/0!</v>
      </c>
      <c r="H536" s="1364" t="e">
        <f t="shared" si="200"/>
        <v>#DIV/0!</v>
      </c>
      <c r="I536" s="1366" t="e">
        <f t="shared" si="200"/>
        <v>#DIV/0!</v>
      </c>
      <c r="J536" s="1367" t="e">
        <f t="shared" si="200"/>
        <v>#DIV/0!</v>
      </c>
      <c r="K536" s="1301">
        <f t="shared" si="200"/>
        <v>-1</v>
      </c>
      <c r="L536" s="1364" t="e">
        <f t="shared" si="200"/>
        <v>#DIV/0!</v>
      </c>
      <c r="M536" s="1364" t="e">
        <f t="shared" si="200"/>
        <v>#DIV/0!</v>
      </c>
      <c r="N536" s="1364" t="e">
        <f t="shared" si="200"/>
        <v>#DIV/0!</v>
      </c>
      <c r="O536" s="1300">
        <f t="shared" si="200"/>
        <v>-1</v>
      </c>
      <c r="P536" s="1365" t="e">
        <f t="shared" si="200"/>
        <v>#DIV/0!</v>
      </c>
      <c r="Q536" s="1364" t="e">
        <f t="shared" si="200"/>
        <v>#DIV/0!</v>
      </c>
      <c r="R536" s="1301">
        <f t="shared" si="200"/>
        <v>-1</v>
      </c>
      <c r="S536" s="1300"/>
    </row>
    <row r="537" spans="1:19" x14ac:dyDescent="0.2">
      <c r="A537" s="1336" t="s">
        <v>28738</v>
      </c>
      <c r="B537" s="1323">
        <v>2019</v>
      </c>
      <c r="C537" s="1335">
        <f t="shared" ref="C537:H539" si="201">C621+C705+C789+C873</f>
        <v>0</v>
      </c>
      <c r="D537" s="1333">
        <f t="shared" si="201"/>
        <v>0</v>
      </c>
      <c r="E537" s="1333">
        <f t="shared" si="201"/>
        <v>0</v>
      </c>
      <c r="F537" s="1333">
        <f t="shared" si="201"/>
        <v>0</v>
      </c>
      <c r="G537" s="1333">
        <f t="shared" si="201"/>
        <v>0</v>
      </c>
      <c r="H537" s="1333">
        <f t="shared" si="201"/>
        <v>0</v>
      </c>
      <c r="I537" s="1332">
        <f>SUM(C537:H537)</f>
        <v>0</v>
      </c>
      <c r="J537" s="1357">
        <f t="shared" ref="J537:N539" si="202">J621+J705+J789+J873</f>
        <v>0</v>
      </c>
      <c r="K537" s="1333">
        <f t="shared" si="202"/>
        <v>0</v>
      </c>
      <c r="L537" s="1333">
        <f t="shared" si="202"/>
        <v>0</v>
      </c>
      <c r="M537" s="1333">
        <f t="shared" si="202"/>
        <v>0</v>
      </c>
      <c r="N537" s="1333">
        <f t="shared" si="202"/>
        <v>0</v>
      </c>
      <c r="O537" s="1332">
        <f>SUM(J537:N537)</f>
        <v>0</v>
      </c>
      <c r="P537" s="1331">
        <f>P621+P705+P789+P873</f>
        <v>0</v>
      </c>
      <c r="Q537" s="1330">
        <f>P537</f>
        <v>0</v>
      </c>
      <c r="R537" s="1330">
        <f>I537+O537+Q537</f>
        <v>0</v>
      </c>
      <c r="S537" s="1355">
        <f>R537/R583</f>
        <v>0</v>
      </c>
    </row>
    <row r="538" spans="1:19" x14ac:dyDescent="0.2">
      <c r="A538" s="1328"/>
      <c r="B538" s="1315">
        <v>2020</v>
      </c>
      <c r="C538" s="1329">
        <f t="shared" si="201"/>
        <v>0</v>
      </c>
      <c r="D538" s="1326">
        <f t="shared" si="201"/>
        <v>0</v>
      </c>
      <c r="E538" s="1326">
        <f t="shared" si="201"/>
        <v>0</v>
      </c>
      <c r="F538" s="1326">
        <f t="shared" si="201"/>
        <v>0</v>
      </c>
      <c r="G538" s="1326">
        <f t="shared" si="201"/>
        <v>0</v>
      </c>
      <c r="H538" s="1326">
        <f t="shared" si="201"/>
        <v>0</v>
      </c>
      <c r="I538" s="1312">
        <f>SUM(C538:H538)</f>
        <v>0</v>
      </c>
      <c r="J538" s="1356">
        <f t="shared" si="202"/>
        <v>0</v>
      </c>
      <c r="K538" s="1326">
        <f t="shared" si="202"/>
        <v>523471610</v>
      </c>
      <c r="L538" s="1326">
        <f t="shared" si="202"/>
        <v>0</v>
      </c>
      <c r="M538" s="1326">
        <f t="shared" si="202"/>
        <v>0</v>
      </c>
      <c r="N538" s="1326">
        <f t="shared" si="202"/>
        <v>0</v>
      </c>
      <c r="O538" s="1312">
        <f>SUM(J538:N538)</f>
        <v>523471610</v>
      </c>
      <c r="P538" s="1325">
        <f>P622+P706+P790+P874</f>
        <v>0</v>
      </c>
      <c r="Q538" s="1310">
        <f>P538</f>
        <v>0</v>
      </c>
      <c r="R538" s="1310">
        <f>I538+O538+Q538</f>
        <v>523471610</v>
      </c>
      <c r="S538" s="1309">
        <f>R538/R584</f>
        <v>2.2056154364760938E-2</v>
      </c>
    </row>
    <row r="539" spans="1:19" x14ac:dyDescent="0.2">
      <c r="A539" s="1328"/>
      <c r="B539" s="1315">
        <v>2021</v>
      </c>
      <c r="C539" s="1329">
        <f t="shared" si="201"/>
        <v>0</v>
      </c>
      <c r="D539" s="1326">
        <f t="shared" si="201"/>
        <v>0</v>
      </c>
      <c r="E539" s="1326">
        <f t="shared" si="201"/>
        <v>0</v>
      </c>
      <c r="F539" s="1326">
        <f t="shared" si="201"/>
        <v>0</v>
      </c>
      <c r="G539" s="1326">
        <f t="shared" si="201"/>
        <v>0</v>
      </c>
      <c r="H539" s="1326">
        <f t="shared" si="201"/>
        <v>0</v>
      </c>
      <c r="I539" s="1312">
        <f>SUM(C539:H539)</f>
        <v>0</v>
      </c>
      <c r="J539" s="1356">
        <f t="shared" si="202"/>
        <v>0</v>
      </c>
      <c r="K539" s="1326">
        <f t="shared" si="202"/>
        <v>457698540</v>
      </c>
      <c r="L539" s="1326">
        <f t="shared" si="202"/>
        <v>0</v>
      </c>
      <c r="M539" s="1326">
        <f t="shared" si="202"/>
        <v>0</v>
      </c>
      <c r="N539" s="1326">
        <f t="shared" si="202"/>
        <v>0</v>
      </c>
      <c r="O539" s="1312">
        <f>SUM(J539:N539)</f>
        <v>457698540</v>
      </c>
      <c r="P539" s="1325">
        <f>P623+P707+P791+P875</f>
        <v>0</v>
      </c>
      <c r="Q539" s="1310">
        <f>P539</f>
        <v>0</v>
      </c>
      <c r="R539" s="1310">
        <f>I539+O539+Q539</f>
        <v>457698540</v>
      </c>
      <c r="S539" s="1309">
        <f>R539/R585</f>
        <v>1.7973960156807085E-2</v>
      </c>
    </row>
    <row r="540" spans="1:19" ht="12" thickBot="1" x14ac:dyDescent="0.25">
      <c r="A540" s="1308"/>
      <c r="B540" s="1307" t="s">
        <v>28709</v>
      </c>
      <c r="C540" s="1368" t="e">
        <f t="shared" ref="C540:R540" si="203">(C539-C538)/C538</f>
        <v>#DIV/0!</v>
      </c>
      <c r="D540" s="1364" t="e">
        <f t="shared" si="203"/>
        <v>#DIV/0!</v>
      </c>
      <c r="E540" s="1364" t="e">
        <f t="shared" si="203"/>
        <v>#DIV/0!</v>
      </c>
      <c r="F540" s="1364" t="e">
        <f t="shared" si="203"/>
        <v>#DIV/0!</v>
      </c>
      <c r="G540" s="1364" t="e">
        <f t="shared" si="203"/>
        <v>#DIV/0!</v>
      </c>
      <c r="H540" s="1364" t="e">
        <f t="shared" si="203"/>
        <v>#DIV/0!</v>
      </c>
      <c r="I540" s="1366" t="e">
        <f t="shared" si="203"/>
        <v>#DIV/0!</v>
      </c>
      <c r="J540" s="1367" t="e">
        <f t="shared" si="203"/>
        <v>#DIV/0!</v>
      </c>
      <c r="K540" s="1301">
        <f t="shared" si="203"/>
        <v>-0.12564782644086467</v>
      </c>
      <c r="L540" s="1364" t="e">
        <f t="shared" si="203"/>
        <v>#DIV/0!</v>
      </c>
      <c r="M540" s="1364" t="e">
        <f t="shared" si="203"/>
        <v>#DIV/0!</v>
      </c>
      <c r="N540" s="1364" t="e">
        <f t="shared" si="203"/>
        <v>#DIV/0!</v>
      </c>
      <c r="O540" s="1300">
        <f t="shared" si="203"/>
        <v>-0.12564782644086467</v>
      </c>
      <c r="P540" s="1365" t="e">
        <f t="shared" si="203"/>
        <v>#DIV/0!</v>
      </c>
      <c r="Q540" s="1364" t="e">
        <f t="shared" si="203"/>
        <v>#DIV/0!</v>
      </c>
      <c r="R540" s="1301">
        <f t="shared" si="203"/>
        <v>-0.12564782644086467</v>
      </c>
      <c r="S540" s="1300"/>
    </row>
    <row r="541" spans="1:19" x14ac:dyDescent="0.2">
      <c r="A541" s="1336" t="s">
        <v>28737</v>
      </c>
      <c r="B541" s="1323">
        <v>2019</v>
      </c>
      <c r="C541" s="1335">
        <f t="shared" ref="C541:H543" si="204">C625+C709+C793+C877</f>
        <v>0</v>
      </c>
      <c r="D541" s="1333">
        <f t="shared" si="204"/>
        <v>0</v>
      </c>
      <c r="E541" s="1333">
        <f t="shared" si="204"/>
        <v>0</v>
      </c>
      <c r="F541" s="1333">
        <f t="shared" si="204"/>
        <v>0</v>
      </c>
      <c r="G541" s="1333">
        <f t="shared" si="204"/>
        <v>0</v>
      </c>
      <c r="H541" s="1333">
        <f t="shared" si="204"/>
        <v>0</v>
      </c>
      <c r="I541" s="1332">
        <f>SUM(C541:H541)</f>
        <v>0</v>
      </c>
      <c r="J541" s="1357">
        <f t="shared" ref="J541:N543" si="205">J625+J709+J793+J877</f>
        <v>0</v>
      </c>
      <c r="K541" s="1333">
        <f t="shared" si="205"/>
        <v>0</v>
      </c>
      <c r="L541" s="1333">
        <f t="shared" si="205"/>
        <v>0</v>
      </c>
      <c r="M541" s="1333">
        <f t="shared" si="205"/>
        <v>0</v>
      </c>
      <c r="N541" s="1333">
        <f t="shared" si="205"/>
        <v>0</v>
      </c>
      <c r="O541" s="1332">
        <f>SUM(J541:N541)</f>
        <v>0</v>
      </c>
      <c r="P541" s="1331">
        <f>P625+P709+P793+P877</f>
        <v>0</v>
      </c>
      <c r="Q541" s="1330">
        <f>P541</f>
        <v>0</v>
      </c>
      <c r="R541" s="1330">
        <f>I541+O541+Q541</f>
        <v>0</v>
      </c>
      <c r="S541" s="1355">
        <f>R541/R583</f>
        <v>0</v>
      </c>
    </row>
    <row r="542" spans="1:19" x14ac:dyDescent="0.2">
      <c r="A542" s="1328"/>
      <c r="B542" s="1315">
        <v>2020</v>
      </c>
      <c r="C542" s="1329">
        <f t="shared" si="204"/>
        <v>0</v>
      </c>
      <c r="D542" s="1326">
        <f t="shared" si="204"/>
        <v>0</v>
      </c>
      <c r="E542" s="1326">
        <f t="shared" si="204"/>
        <v>0</v>
      </c>
      <c r="F542" s="1326">
        <f t="shared" si="204"/>
        <v>0</v>
      </c>
      <c r="G542" s="1326">
        <f t="shared" si="204"/>
        <v>0</v>
      </c>
      <c r="H542" s="1326">
        <f t="shared" si="204"/>
        <v>0</v>
      </c>
      <c r="I542" s="1312">
        <f>SUM(C542:H542)</f>
        <v>0</v>
      </c>
      <c r="J542" s="1356">
        <f t="shared" si="205"/>
        <v>0</v>
      </c>
      <c r="K542" s="1326">
        <f t="shared" si="205"/>
        <v>3759202</v>
      </c>
      <c r="L542" s="1326">
        <f t="shared" si="205"/>
        <v>0</v>
      </c>
      <c r="M542" s="1326">
        <f t="shared" si="205"/>
        <v>0</v>
      </c>
      <c r="N542" s="1326">
        <f t="shared" si="205"/>
        <v>0</v>
      </c>
      <c r="O542" s="1312">
        <f>SUM(J542:N542)</f>
        <v>3759202</v>
      </c>
      <c r="P542" s="1325">
        <f>P626+P710+P794+P878</f>
        <v>0</v>
      </c>
      <c r="Q542" s="1310">
        <f>P542</f>
        <v>0</v>
      </c>
      <c r="R542" s="1310">
        <f>I542+O542+Q542</f>
        <v>3759202</v>
      </c>
      <c r="S542" s="1309">
        <f>R542/R584</f>
        <v>1.5839166445018489E-4</v>
      </c>
    </row>
    <row r="543" spans="1:19" x14ac:dyDescent="0.2">
      <c r="A543" s="1328"/>
      <c r="B543" s="1315">
        <v>2021</v>
      </c>
      <c r="C543" s="1329">
        <f t="shared" si="204"/>
        <v>0</v>
      </c>
      <c r="D543" s="1326">
        <f t="shared" si="204"/>
        <v>0</v>
      </c>
      <c r="E543" s="1326">
        <f t="shared" si="204"/>
        <v>0</v>
      </c>
      <c r="F543" s="1326">
        <f t="shared" si="204"/>
        <v>0</v>
      </c>
      <c r="G543" s="1326">
        <f t="shared" si="204"/>
        <v>0</v>
      </c>
      <c r="H543" s="1326">
        <f t="shared" si="204"/>
        <v>0</v>
      </c>
      <c r="I543" s="1312">
        <f>SUM(C543:H543)</f>
        <v>0</v>
      </c>
      <c r="J543" s="1356">
        <f t="shared" si="205"/>
        <v>0</v>
      </c>
      <c r="K543" s="1326">
        <f t="shared" si="205"/>
        <v>0</v>
      </c>
      <c r="L543" s="1326">
        <f t="shared" si="205"/>
        <v>0</v>
      </c>
      <c r="M543" s="1326">
        <f t="shared" si="205"/>
        <v>0</v>
      </c>
      <c r="N543" s="1326">
        <f t="shared" si="205"/>
        <v>0</v>
      </c>
      <c r="O543" s="1312">
        <f>SUM(J543:N543)</f>
        <v>0</v>
      </c>
      <c r="P543" s="1325">
        <f>P627+P711+P795+P879</f>
        <v>0</v>
      </c>
      <c r="Q543" s="1310">
        <f>P543</f>
        <v>0</v>
      </c>
      <c r="R543" s="1310">
        <f>I543+O543+Q543</f>
        <v>0</v>
      </c>
      <c r="S543" s="1309">
        <f>R543/R585</f>
        <v>0</v>
      </c>
    </row>
    <row r="544" spans="1:19" ht="12" thickBot="1" x14ac:dyDescent="0.25">
      <c r="A544" s="1308"/>
      <c r="B544" s="1307" t="s">
        <v>28709</v>
      </c>
      <c r="C544" s="1368" t="e">
        <f t="shared" ref="C544:K544" si="206">(C543-C542)/C542</f>
        <v>#DIV/0!</v>
      </c>
      <c r="D544" s="1364" t="e">
        <f t="shared" si="206"/>
        <v>#DIV/0!</v>
      </c>
      <c r="E544" s="1364" t="e">
        <f t="shared" si="206"/>
        <v>#DIV/0!</v>
      </c>
      <c r="F544" s="1364" t="e">
        <f t="shared" si="206"/>
        <v>#DIV/0!</v>
      </c>
      <c r="G544" s="1364" t="e">
        <f t="shared" si="206"/>
        <v>#DIV/0!</v>
      </c>
      <c r="H544" s="1364" t="e">
        <f t="shared" si="206"/>
        <v>#DIV/0!</v>
      </c>
      <c r="I544" s="1366" t="e">
        <f t="shared" si="206"/>
        <v>#DIV/0!</v>
      </c>
      <c r="J544" s="1367" t="e">
        <f t="shared" si="206"/>
        <v>#DIV/0!</v>
      </c>
      <c r="K544" s="1301">
        <f t="shared" si="206"/>
        <v>-1</v>
      </c>
      <c r="L544" s="1376"/>
      <c r="M544" s="1376"/>
      <c r="N544" s="1376"/>
      <c r="O544" s="1300">
        <f>(O543-O542)/O542</f>
        <v>-1</v>
      </c>
      <c r="P544" s="1365" t="e">
        <f>(P543-P542)/P542</f>
        <v>#DIV/0!</v>
      </c>
      <c r="Q544" s="1364" t="e">
        <f>(Q543-Q542)/Q542</f>
        <v>#DIV/0!</v>
      </c>
      <c r="R544" s="1301">
        <f>(R543-R542)/R542</f>
        <v>-1</v>
      </c>
      <c r="S544" s="1300"/>
    </row>
    <row r="545" spans="1:19" x14ac:dyDescent="0.2">
      <c r="A545" s="1336" t="s">
        <v>28736</v>
      </c>
      <c r="B545" s="1323">
        <v>2019</v>
      </c>
      <c r="C545" s="1335">
        <f t="shared" ref="C545:H547" si="207">C629+C713+C797+C881</f>
        <v>0</v>
      </c>
      <c r="D545" s="1333">
        <f t="shared" si="207"/>
        <v>0</v>
      </c>
      <c r="E545" s="1333">
        <f t="shared" si="207"/>
        <v>0</v>
      </c>
      <c r="F545" s="1333">
        <f t="shared" si="207"/>
        <v>0</v>
      </c>
      <c r="G545" s="1333">
        <f t="shared" si="207"/>
        <v>0</v>
      </c>
      <c r="H545" s="1333">
        <f t="shared" si="207"/>
        <v>0</v>
      </c>
      <c r="I545" s="1332">
        <f>SUM(C545:H545)</f>
        <v>0</v>
      </c>
      <c r="J545" s="1357">
        <f t="shared" ref="J545:N547" si="208">J629+J713+J797+J881</f>
        <v>0</v>
      </c>
      <c r="K545" s="1333">
        <f t="shared" si="208"/>
        <v>0</v>
      </c>
      <c r="L545" s="1333">
        <f t="shared" si="208"/>
        <v>0</v>
      </c>
      <c r="M545" s="1333">
        <f t="shared" si="208"/>
        <v>0</v>
      </c>
      <c r="N545" s="1333">
        <f t="shared" si="208"/>
        <v>0</v>
      </c>
      <c r="O545" s="1332">
        <f>SUM(J545:N545)</f>
        <v>0</v>
      </c>
      <c r="P545" s="1331">
        <f>P629+P713+P797+P881</f>
        <v>0</v>
      </c>
      <c r="Q545" s="1330">
        <f>P545</f>
        <v>0</v>
      </c>
      <c r="R545" s="1330">
        <f>I545+O545+Q545</f>
        <v>0</v>
      </c>
      <c r="S545" s="1355">
        <f>R545/R583</f>
        <v>0</v>
      </c>
    </row>
    <row r="546" spans="1:19" x14ac:dyDescent="0.2">
      <c r="A546" s="1328"/>
      <c r="B546" s="1315">
        <v>2020</v>
      </c>
      <c r="C546" s="1329">
        <f t="shared" si="207"/>
        <v>0</v>
      </c>
      <c r="D546" s="1326">
        <f t="shared" si="207"/>
        <v>0</v>
      </c>
      <c r="E546" s="1326">
        <f t="shared" si="207"/>
        <v>0</v>
      </c>
      <c r="F546" s="1326">
        <f t="shared" si="207"/>
        <v>0</v>
      </c>
      <c r="G546" s="1326">
        <f t="shared" si="207"/>
        <v>0</v>
      </c>
      <c r="H546" s="1326">
        <f t="shared" si="207"/>
        <v>0</v>
      </c>
      <c r="I546" s="1312">
        <f>SUM(C546:H546)</f>
        <v>0</v>
      </c>
      <c r="J546" s="1356">
        <f t="shared" si="208"/>
        <v>0</v>
      </c>
      <c r="K546" s="1326">
        <f t="shared" si="208"/>
        <v>898666</v>
      </c>
      <c r="L546" s="1326">
        <f t="shared" si="208"/>
        <v>0</v>
      </c>
      <c r="M546" s="1326">
        <f t="shared" si="208"/>
        <v>0</v>
      </c>
      <c r="N546" s="1326">
        <f t="shared" si="208"/>
        <v>0</v>
      </c>
      <c r="O546" s="1312">
        <f>SUM(J546:N546)</f>
        <v>898666</v>
      </c>
      <c r="P546" s="1325">
        <f>P630+P714+P798+P882</f>
        <v>0</v>
      </c>
      <c r="Q546" s="1310">
        <f>P546</f>
        <v>0</v>
      </c>
      <c r="R546" s="1310">
        <f>I546+O546+Q546</f>
        <v>898666</v>
      </c>
      <c r="S546" s="1309">
        <f>R546/R584</f>
        <v>3.7864739251785311E-5</v>
      </c>
    </row>
    <row r="547" spans="1:19" x14ac:dyDescent="0.2">
      <c r="A547" s="1328"/>
      <c r="B547" s="1315">
        <v>2021</v>
      </c>
      <c r="C547" s="1329">
        <f t="shared" si="207"/>
        <v>0</v>
      </c>
      <c r="D547" s="1326">
        <f t="shared" si="207"/>
        <v>0</v>
      </c>
      <c r="E547" s="1326">
        <f t="shared" si="207"/>
        <v>0</v>
      </c>
      <c r="F547" s="1326">
        <f t="shared" si="207"/>
        <v>0</v>
      </c>
      <c r="G547" s="1326">
        <f t="shared" si="207"/>
        <v>0</v>
      </c>
      <c r="H547" s="1326">
        <f t="shared" si="207"/>
        <v>0</v>
      </c>
      <c r="I547" s="1312">
        <f>SUM(C547:H547)</f>
        <v>0</v>
      </c>
      <c r="J547" s="1356">
        <f t="shared" si="208"/>
        <v>0</v>
      </c>
      <c r="K547" s="1326">
        <f t="shared" si="208"/>
        <v>0</v>
      </c>
      <c r="L547" s="1326">
        <f t="shared" si="208"/>
        <v>0</v>
      </c>
      <c r="M547" s="1326">
        <f t="shared" si="208"/>
        <v>0</v>
      </c>
      <c r="N547" s="1326">
        <f t="shared" si="208"/>
        <v>0</v>
      </c>
      <c r="O547" s="1312">
        <f>SUM(J547:N547)</f>
        <v>0</v>
      </c>
      <c r="P547" s="1325">
        <f>P631+P715+P799+P883</f>
        <v>0</v>
      </c>
      <c r="Q547" s="1310">
        <f>P547</f>
        <v>0</v>
      </c>
      <c r="R547" s="1310">
        <f>I547+O547+Q547</f>
        <v>0</v>
      </c>
      <c r="S547" s="1309">
        <f>R547/R585</f>
        <v>0</v>
      </c>
    </row>
    <row r="548" spans="1:19" ht="12" thickBot="1" x14ac:dyDescent="0.25">
      <c r="A548" s="1308"/>
      <c r="B548" s="1307" t="s">
        <v>28709</v>
      </c>
      <c r="C548" s="1368" t="e">
        <f t="shared" ref="C548:R548" si="209">(C547-C546)/C546</f>
        <v>#DIV/0!</v>
      </c>
      <c r="D548" s="1364" t="e">
        <f t="shared" si="209"/>
        <v>#DIV/0!</v>
      </c>
      <c r="E548" s="1364" t="e">
        <f t="shared" si="209"/>
        <v>#DIV/0!</v>
      </c>
      <c r="F548" s="1364" t="e">
        <f t="shared" si="209"/>
        <v>#DIV/0!</v>
      </c>
      <c r="G548" s="1364" t="e">
        <f t="shared" si="209"/>
        <v>#DIV/0!</v>
      </c>
      <c r="H548" s="1364" t="e">
        <f t="shared" si="209"/>
        <v>#DIV/0!</v>
      </c>
      <c r="I548" s="1366" t="e">
        <f t="shared" si="209"/>
        <v>#DIV/0!</v>
      </c>
      <c r="J548" s="1367" t="e">
        <f t="shared" si="209"/>
        <v>#DIV/0!</v>
      </c>
      <c r="K548" s="1301">
        <f t="shared" si="209"/>
        <v>-1</v>
      </c>
      <c r="L548" s="1364" t="e">
        <f t="shared" si="209"/>
        <v>#DIV/0!</v>
      </c>
      <c r="M548" s="1364" t="e">
        <f t="shared" si="209"/>
        <v>#DIV/0!</v>
      </c>
      <c r="N548" s="1364" t="e">
        <f t="shared" si="209"/>
        <v>#DIV/0!</v>
      </c>
      <c r="O548" s="1300">
        <f t="shared" si="209"/>
        <v>-1</v>
      </c>
      <c r="P548" s="1365" t="e">
        <f t="shared" si="209"/>
        <v>#DIV/0!</v>
      </c>
      <c r="Q548" s="1364" t="e">
        <f t="shared" si="209"/>
        <v>#DIV/0!</v>
      </c>
      <c r="R548" s="1301">
        <f t="shared" si="209"/>
        <v>-1</v>
      </c>
      <c r="S548" s="1300"/>
    </row>
    <row r="549" spans="1:19" x14ac:dyDescent="0.2">
      <c r="A549" s="1336" t="s">
        <v>28735</v>
      </c>
      <c r="B549" s="1323">
        <v>2019</v>
      </c>
      <c r="C549" s="1335">
        <f t="shared" ref="C549:H551" si="210">C633+C717+C801+C885</f>
        <v>0</v>
      </c>
      <c r="D549" s="1333">
        <f t="shared" si="210"/>
        <v>0</v>
      </c>
      <c r="E549" s="1333">
        <f t="shared" si="210"/>
        <v>0</v>
      </c>
      <c r="F549" s="1333">
        <f t="shared" si="210"/>
        <v>0</v>
      </c>
      <c r="G549" s="1333">
        <f t="shared" si="210"/>
        <v>0</v>
      </c>
      <c r="H549" s="1333">
        <f t="shared" si="210"/>
        <v>0</v>
      </c>
      <c r="I549" s="1332">
        <f>SUM(C549:H549)</f>
        <v>0</v>
      </c>
      <c r="J549" s="1357">
        <f t="shared" ref="J549:N551" si="211">J633+J717+J801+J885</f>
        <v>0</v>
      </c>
      <c r="K549" s="1333">
        <f t="shared" si="211"/>
        <v>0</v>
      </c>
      <c r="L549" s="1333">
        <f t="shared" si="211"/>
        <v>0</v>
      </c>
      <c r="M549" s="1333">
        <f t="shared" si="211"/>
        <v>0</v>
      </c>
      <c r="N549" s="1333">
        <f t="shared" si="211"/>
        <v>0</v>
      </c>
      <c r="O549" s="1332">
        <f>SUM(J549:N549)</f>
        <v>0</v>
      </c>
      <c r="P549" s="1331">
        <f>P633+P717+P801+P885</f>
        <v>0</v>
      </c>
      <c r="Q549" s="1330">
        <f>P549</f>
        <v>0</v>
      </c>
      <c r="R549" s="1330">
        <f>I549+O549+Q549</f>
        <v>0</v>
      </c>
      <c r="S549" s="1355">
        <f>R549/R583</f>
        <v>0</v>
      </c>
    </row>
    <row r="550" spans="1:19" x14ac:dyDescent="0.2">
      <c r="A550" s="1328"/>
      <c r="B550" s="1315">
        <v>2020</v>
      </c>
      <c r="C550" s="1329">
        <f t="shared" si="210"/>
        <v>0</v>
      </c>
      <c r="D550" s="1326">
        <f t="shared" si="210"/>
        <v>0</v>
      </c>
      <c r="E550" s="1326">
        <f t="shared" si="210"/>
        <v>0</v>
      </c>
      <c r="F550" s="1326">
        <f t="shared" si="210"/>
        <v>0</v>
      </c>
      <c r="G550" s="1326">
        <f t="shared" si="210"/>
        <v>0</v>
      </c>
      <c r="H550" s="1326">
        <f t="shared" si="210"/>
        <v>0</v>
      </c>
      <c r="I550" s="1312">
        <f>SUM(C550:H550)</f>
        <v>0</v>
      </c>
      <c r="J550" s="1356">
        <f t="shared" si="211"/>
        <v>0</v>
      </c>
      <c r="K550" s="1326">
        <f t="shared" si="211"/>
        <v>277471013</v>
      </c>
      <c r="L550" s="1326">
        <f t="shared" si="211"/>
        <v>0</v>
      </c>
      <c r="M550" s="1326">
        <f t="shared" si="211"/>
        <v>0</v>
      </c>
      <c r="N550" s="1326">
        <f t="shared" si="211"/>
        <v>0</v>
      </c>
      <c r="O550" s="1312">
        <f>SUM(J550:N550)</f>
        <v>277471013</v>
      </c>
      <c r="P550" s="1325">
        <f>P634+P718+P802+P886</f>
        <v>0</v>
      </c>
      <c r="Q550" s="1310">
        <f>P550</f>
        <v>0</v>
      </c>
      <c r="R550" s="1310">
        <f>I550+O550+Q550</f>
        <v>277471013</v>
      </c>
      <c r="S550" s="1309">
        <f>R550/R584</f>
        <v>1.1691070494681819E-2</v>
      </c>
    </row>
    <row r="551" spans="1:19" x14ac:dyDescent="0.2">
      <c r="A551" s="1328"/>
      <c r="B551" s="1315">
        <v>2021</v>
      </c>
      <c r="C551" s="1329">
        <f t="shared" si="210"/>
        <v>0</v>
      </c>
      <c r="D551" s="1326">
        <f t="shared" si="210"/>
        <v>0</v>
      </c>
      <c r="E551" s="1326">
        <f t="shared" si="210"/>
        <v>0</v>
      </c>
      <c r="F551" s="1326">
        <f t="shared" si="210"/>
        <v>0</v>
      </c>
      <c r="G551" s="1326">
        <f t="shared" si="210"/>
        <v>0</v>
      </c>
      <c r="H551" s="1326">
        <f t="shared" si="210"/>
        <v>0</v>
      </c>
      <c r="I551" s="1312">
        <f>SUM(C551:H551)</f>
        <v>0</v>
      </c>
      <c r="J551" s="1356">
        <f t="shared" si="211"/>
        <v>0</v>
      </c>
      <c r="K551" s="1326">
        <f t="shared" si="211"/>
        <v>530930088</v>
      </c>
      <c r="L551" s="1326">
        <f t="shared" si="211"/>
        <v>0</v>
      </c>
      <c r="M551" s="1326">
        <f t="shared" si="211"/>
        <v>0</v>
      </c>
      <c r="N551" s="1326">
        <f t="shared" si="211"/>
        <v>0</v>
      </c>
      <c r="O551" s="1312">
        <f>SUM(J551:N551)</f>
        <v>530930088</v>
      </c>
      <c r="P551" s="1325">
        <f>P635+P719+P803+P887</f>
        <v>0</v>
      </c>
      <c r="Q551" s="1310">
        <f>P551</f>
        <v>0</v>
      </c>
      <c r="R551" s="1310">
        <f>I551+O551+Q551</f>
        <v>530930088</v>
      </c>
      <c r="S551" s="1309">
        <f>R551/R585</f>
        <v>2.0849785205262136E-2</v>
      </c>
    </row>
    <row r="552" spans="1:19" ht="12" thickBot="1" x14ac:dyDescent="0.25">
      <c r="A552" s="1308"/>
      <c r="B552" s="1307" t="s">
        <v>28709</v>
      </c>
      <c r="C552" s="1368" t="e">
        <f t="shared" ref="C552:R552" si="212">(C551-C550)/C550</f>
        <v>#DIV/0!</v>
      </c>
      <c r="D552" s="1364" t="e">
        <f t="shared" si="212"/>
        <v>#DIV/0!</v>
      </c>
      <c r="E552" s="1364" t="e">
        <f t="shared" si="212"/>
        <v>#DIV/0!</v>
      </c>
      <c r="F552" s="1364" t="e">
        <f t="shared" si="212"/>
        <v>#DIV/0!</v>
      </c>
      <c r="G552" s="1364" t="e">
        <f t="shared" si="212"/>
        <v>#DIV/0!</v>
      </c>
      <c r="H552" s="1364" t="e">
        <f t="shared" si="212"/>
        <v>#DIV/0!</v>
      </c>
      <c r="I552" s="1366" t="e">
        <f t="shared" si="212"/>
        <v>#DIV/0!</v>
      </c>
      <c r="J552" s="1367" t="e">
        <f t="shared" si="212"/>
        <v>#DIV/0!</v>
      </c>
      <c r="K552" s="1301">
        <f t="shared" si="212"/>
        <v>0.91346145407988977</v>
      </c>
      <c r="L552" s="1364" t="e">
        <f t="shared" si="212"/>
        <v>#DIV/0!</v>
      </c>
      <c r="M552" s="1364" t="e">
        <f t="shared" si="212"/>
        <v>#DIV/0!</v>
      </c>
      <c r="N552" s="1364" t="e">
        <f t="shared" si="212"/>
        <v>#DIV/0!</v>
      </c>
      <c r="O552" s="1300">
        <f t="shared" si="212"/>
        <v>0.91346145407988977</v>
      </c>
      <c r="P552" s="1365" t="e">
        <f t="shared" si="212"/>
        <v>#DIV/0!</v>
      </c>
      <c r="Q552" s="1364" t="e">
        <f t="shared" si="212"/>
        <v>#DIV/0!</v>
      </c>
      <c r="R552" s="1301">
        <f t="shared" si="212"/>
        <v>0.91346145407988977</v>
      </c>
      <c r="S552" s="1300"/>
    </row>
    <row r="553" spans="1:19" x14ac:dyDescent="0.2">
      <c r="A553" s="1336" t="s">
        <v>28734</v>
      </c>
      <c r="B553" s="1323">
        <v>2019</v>
      </c>
      <c r="C553" s="1335">
        <f t="shared" ref="C553:H555" si="213">C637+C721+C805+C889</f>
        <v>0</v>
      </c>
      <c r="D553" s="1333">
        <f t="shared" si="213"/>
        <v>0</v>
      </c>
      <c r="E553" s="1333">
        <f t="shared" si="213"/>
        <v>0</v>
      </c>
      <c r="F553" s="1333">
        <f t="shared" si="213"/>
        <v>0</v>
      </c>
      <c r="G553" s="1333">
        <f t="shared" si="213"/>
        <v>0</v>
      </c>
      <c r="H553" s="1333">
        <f t="shared" si="213"/>
        <v>0</v>
      </c>
      <c r="I553" s="1332">
        <f>SUM(C553:H553)</f>
        <v>0</v>
      </c>
      <c r="J553" s="1357">
        <f t="shared" ref="J553:N555" si="214">J637+J721+J805+J889</f>
        <v>0</v>
      </c>
      <c r="K553" s="1333">
        <f t="shared" si="214"/>
        <v>0</v>
      </c>
      <c r="L553" s="1333">
        <f t="shared" si="214"/>
        <v>0</v>
      </c>
      <c r="M553" s="1333">
        <f t="shared" si="214"/>
        <v>0</v>
      </c>
      <c r="N553" s="1333">
        <f t="shared" si="214"/>
        <v>0</v>
      </c>
      <c r="O553" s="1332">
        <f>SUM(J553:N553)</f>
        <v>0</v>
      </c>
      <c r="P553" s="1331">
        <f>P637+P721+P805+P889</f>
        <v>0</v>
      </c>
      <c r="Q553" s="1330">
        <f>P553</f>
        <v>0</v>
      </c>
      <c r="R553" s="1330">
        <f>I553+O553+Q553</f>
        <v>0</v>
      </c>
      <c r="S553" s="1355">
        <f>R553/R583</f>
        <v>0</v>
      </c>
    </row>
    <row r="554" spans="1:19" x14ac:dyDescent="0.2">
      <c r="A554" s="1328"/>
      <c r="B554" s="1315">
        <v>2020</v>
      </c>
      <c r="C554" s="1329">
        <f t="shared" si="213"/>
        <v>0</v>
      </c>
      <c r="D554" s="1326">
        <f t="shared" si="213"/>
        <v>0</v>
      </c>
      <c r="E554" s="1326">
        <f t="shared" si="213"/>
        <v>0</v>
      </c>
      <c r="F554" s="1326">
        <f t="shared" si="213"/>
        <v>0</v>
      </c>
      <c r="G554" s="1326">
        <f t="shared" si="213"/>
        <v>0</v>
      </c>
      <c r="H554" s="1326">
        <f t="shared" si="213"/>
        <v>0</v>
      </c>
      <c r="I554" s="1312">
        <f>SUM(C554:H554)</f>
        <v>0</v>
      </c>
      <c r="J554" s="1356">
        <f t="shared" si="214"/>
        <v>0</v>
      </c>
      <c r="K554" s="1326">
        <f t="shared" si="214"/>
        <v>21852074</v>
      </c>
      <c r="L554" s="1326">
        <f t="shared" si="214"/>
        <v>0</v>
      </c>
      <c r="M554" s="1326">
        <f t="shared" si="214"/>
        <v>0</v>
      </c>
      <c r="N554" s="1326">
        <f t="shared" si="214"/>
        <v>0</v>
      </c>
      <c r="O554" s="1312">
        <f>SUM(J554:N554)</f>
        <v>21852074</v>
      </c>
      <c r="P554" s="1325">
        <f>P638+P722+P806+P890</f>
        <v>0</v>
      </c>
      <c r="Q554" s="1310">
        <f>P554</f>
        <v>0</v>
      </c>
      <c r="R554" s="1310">
        <f>I554+O554+Q554</f>
        <v>21852074</v>
      </c>
      <c r="S554" s="1309">
        <f>R554/R584</f>
        <v>9.2072369948425473E-4</v>
      </c>
    </row>
    <row r="555" spans="1:19" x14ac:dyDescent="0.2">
      <c r="A555" s="1328"/>
      <c r="B555" s="1315">
        <v>2021</v>
      </c>
      <c r="C555" s="1329">
        <f t="shared" si="213"/>
        <v>0</v>
      </c>
      <c r="D555" s="1326">
        <f t="shared" si="213"/>
        <v>0</v>
      </c>
      <c r="E555" s="1326">
        <f t="shared" si="213"/>
        <v>0</v>
      </c>
      <c r="F555" s="1326">
        <f t="shared" si="213"/>
        <v>0</v>
      </c>
      <c r="G555" s="1326">
        <f t="shared" si="213"/>
        <v>0</v>
      </c>
      <c r="H555" s="1326">
        <f t="shared" si="213"/>
        <v>0</v>
      </c>
      <c r="I555" s="1312">
        <f>SUM(C555:H555)</f>
        <v>0</v>
      </c>
      <c r="J555" s="1356">
        <f t="shared" si="214"/>
        <v>0</v>
      </c>
      <c r="K555" s="1326">
        <f t="shared" si="214"/>
        <v>33498220</v>
      </c>
      <c r="L555" s="1326">
        <f t="shared" si="214"/>
        <v>0</v>
      </c>
      <c r="M555" s="1326">
        <f t="shared" si="214"/>
        <v>0</v>
      </c>
      <c r="N555" s="1326">
        <f t="shared" si="214"/>
        <v>0</v>
      </c>
      <c r="O555" s="1312">
        <f>SUM(J555:N555)</f>
        <v>33498220</v>
      </c>
      <c r="P555" s="1325">
        <f>P639+P723+P807+P891</f>
        <v>0</v>
      </c>
      <c r="Q555" s="1310">
        <f>P555</f>
        <v>0</v>
      </c>
      <c r="R555" s="1310">
        <f>I555+O555+Q555</f>
        <v>33498220</v>
      </c>
      <c r="S555" s="1309">
        <f>R555/R585</f>
        <v>1.3154852353340657E-3</v>
      </c>
    </row>
    <row r="556" spans="1:19" ht="12" thickBot="1" x14ac:dyDescent="0.25">
      <c r="A556" s="1308"/>
      <c r="B556" s="1307" t="s">
        <v>28709</v>
      </c>
      <c r="C556" s="1368" t="e">
        <f t="shared" ref="C556:R556" si="215">(C555-C554)/C554</f>
        <v>#DIV/0!</v>
      </c>
      <c r="D556" s="1364" t="e">
        <f t="shared" si="215"/>
        <v>#DIV/0!</v>
      </c>
      <c r="E556" s="1364" t="e">
        <f t="shared" si="215"/>
        <v>#DIV/0!</v>
      </c>
      <c r="F556" s="1364" t="e">
        <f t="shared" si="215"/>
        <v>#DIV/0!</v>
      </c>
      <c r="G556" s="1364" t="e">
        <f t="shared" si="215"/>
        <v>#DIV/0!</v>
      </c>
      <c r="H556" s="1364" t="e">
        <f t="shared" si="215"/>
        <v>#DIV/0!</v>
      </c>
      <c r="I556" s="1366" t="e">
        <f t="shared" si="215"/>
        <v>#DIV/0!</v>
      </c>
      <c r="J556" s="1367" t="e">
        <f t="shared" si="215"/>
        <v>#DIV/0!</v>
      </c>
      <c r="K556" s="1301">
        <f t="shared" si="215"/>
        <v>0.53295380566622641</v>
      </c>
      <c r="L556" s="1364" t="e">
        <f t="shared" si="215"/>
        <v>#DIV/0!</v>
      </c>
      <c r="M556" s="1364" t="e">
        <f t="shared" si="215"/>
        <v>#DIV/0!</v>
      </c>
      <c r="N556" s="1364" t="e">
        <f t="shared" si="215"/>
        <v>#DIV/0!</v>
      </c>
      <c r="O556" s="1300">
        <f t="shared" si="215"/>
        <v>0.53295380566622641</v>
      </c>
      <c r="P556" s="1365" t="e">
        <f t="shared" si="215"/>
        <v>#DIV/0!</v>
      </c>
      <c r="Q556" s="1364" t="e">
        <f t="shared" si="215"/>
        <v>#DIV/0!</v>
      </c>
      <c r="R556" s="1301">
        <f t="shared" si="215"/>
        <v>0.53295380566622641</v>
      </c>
      <c r="S556" s="1300"/>
    </row>
    <row r="557" spans="1:19" x14ac:dyDescent="0.2">
      <c r="A557" s="1336" t="s">
        <v>28733</v>
      </c>
      <c r="B557" s="1323">
        <v>2019</v>
      </c>
      <c r="C557" s="1335">
        <f t="shared" ref="C557:H559" si="216">C641+C725+C809+C893</f>
        <v>0</v>
      </c>
      <c r="D557" s="1333">
        <f t="shared" si="216"/>
        <v>0</v>
      </c>
      <c r="E557" s="1333">
        <f t="shared" si="216"/>
        <v>0</v>
      </c>
      <c r="F557" s="1333">
        <f t="shared" si="216"/>
        <v>0</v>
      </c>
      <c r="G557" s="1333">
        <f t="shared" si="216"/>
        <v>0</v>
      </c>
      <c r="H557" s="1333">
        <f t="shared" si="216"/>
        <v>0</v>
      </c>
      <c r="I557" s="1332">
        <f>SUM(C557:H557)</f>
        <v>0</v>
      </c>
      <c r="J557" s="1357">
        <f t="shared" ref="J557:N559" si="217">J641+J725+J809+J893</f>
        <v>0</v>
      </c>
      <c r="K557" s="1333">
        <f t="shared" si="217"/>
        <v>0</v>
      </c>
      <c r="L557" s="1333">
        <f t="shared" si="217"/>
        <v>0</v>
      </c>
      <c r="M557" s="1333">
        <f t="shared" si="217"/>
        <v>0</v>
      </c>
      <c r="N557" s="1333">
        <f t="shared" si="217"/>
        <v>0</v>
      </c>
      <c r="O557" s="1332">
        <f>SUM(J557:N557)</f>
        <v>0</v>
      </c>
      <c r="P557" s="1331">
        <f>P641+P725+P809+P893</f>
        <v>0</v>
      </c>
      <c r="Q557" s="1330">
        <f>P557</f>
        <v>0</v>
      </c>
      <c r="R557" s="1330">
        <f>I557+O557+Q557</f>
        <v>0</v>
      </c>
      <c r="S557" s="1355">
        <f>R557/R583</f>
        <v>0</v>
      </c>
    </row>
    <row r="558" spans="1:19" x14ac:dyDescent="0.2">
      <c r="A558" s="1328"/>
      <c r="B558" s="1315">
        <v>2020</v>
      </c>
      <c r="C558" s="1329">
        <f t="shared" si="216"/>
        <v>0</v>
      </c>
      <c r="D558" s="1326">
        <f t="shared" si="216"/>
        <v>0</v>
      </c>
      <c r="E558" s="1326">
        <f t="shared" si="216"/>
        <v>0</v>
      </c>
      <c r="F558" s="1326">
        <f t="shared" si="216"/>
        <v>0</v>
      </c>
      <c r="G558" s="1326">
        <f t="shared" si="216"/>
        <v>0</v>
      </c>
      <c r="H558" s="1326">
        <f t="shared" si="216"/>
        <v>0</v>
      </c>
      <c r="I558" s="1312">
        <f>SUM(C558:H558)</f>
        <v>0</v>
      </c>
      <c r="J558" s="1356">
        <f t="shared" si="217"/>
        <v>0</v>
      </c>
      <c r="K558" s="1326">
        <f t="shared" si="217"/>
        <v>178025372</v>
      </c>
      <c r="L558" s="1326">
        <f t="shared" si="217"/>
        <v>0</v>
      </c>
      <c r="M558" s="1326">
        <f t="shared" si="217"/>
        <v>0</v>
      </c>
      <c r="N558" s="1326">
        <f t="shared" si="217"/>
        <v>0</v>
      </c>
      <c r="O558" s="1312">
        <f>SUM(J558:N558)</f>
        <v>178025372</v>
      </c>
      <c r="P558" s="1325">
        <f>P642+P726+P810+P894</f>
        <v>0</v>
      </c>
      <c r="Q558" s="1310">
        <f>P558</f>
        <v>0</v>
      </c>
      <c r="R558" s="1310">
        <f>I558+O558+Q558</f>
        <v>178025372</v>
      </c>
      <c r="S558" s="1309">
        <f>R558/R584</f>
        <v>7.500989567850661E-3</v>
      </c>
    </row>
    <row r="559" spans="1:19" x14ac:dyDescent="0.2">
      <c r="A559" s="1328"/>
      <c r="B559" s="1315">
        <v>2021</v>
      </c>
      <c r="C559" s="1329">
        <f t="shared" si="216"/>
        <v>0</v>
      </c>
      <c r="D559" s="1326">
        <f t="shared" si="216"/>
        <v>0</v>
      </c>
      <c r="E559" s="1326">
        <f t="shared" si="216"/>
        <v>0</v>
      </c>
      <c r="F559" s="1326">
        <f t="shared" si="216"/>
        <v>0</v>
      </c>
      <c r="G559" s="1326">
        <f t="shared" si="216"/>
        <v>0</v>
      </c>
      <c r="H559" s="1326">
        <f t="shared" si="216"/>
        <v>0</v>
      </c>
      <c r="I559" s="1312">
        <f>SUM(C559:H559)</f>
        <v>0</v>
      </c>
      <c r="J559" s="1356">
        <f t="shared" si="217"/>
        <v>0</v>
      </c>
      <c r="K559" s="1326">
        <f t="shared" si="217"/>
        <v>6108367</v>
      </c>
      <c r="L559" s="1326">
        <f t="shared" si="217"/>
        <v>0</v>
      </c>
      <c r="M559" s="1326">
        <f t="shared" si="217"/>
        <v>0</v>
      </c>
      <c r="N559" s="1326">
        <f t="shared" si="217"/>
        <v>0</v>
      </c>
      <c r="O559" s="1312">
        <f>SUM(J559:N559)</f>
        <v>6108367</v>
      </c>
      <c r="P559" s="1325">
        <f>P643+P727+P811+P895</f>
        <v>0</v>
      </c>
      <c r="Q559" s="1310">
        <f>P559</f>
        <v>0</v>
      </c>
      <c r="R559" s="1310">
        <f>I559+O559+Q559</f>
        <v>6108367</v>
      </c>
      <c r="S559" s="1309">
        <f>R559/R585</f>
        <v>2.3987742036746552E-4</v>
      </c>
    </row>
    <row r="560" spans="1:19" ht="12" thickBot="1" x14ac:dyDescent="0.25">
      <c r="A560" s="1308"/>
      <c r="B560" s="1307" t="s">
        <v>28709</v>
      </c>
      <c r="C560" s="1368" t="e">
        <f t="shared" ref="C560:R560" si="218">(C559-C558)/C558</f>
        <v>#DIV/0!</v>
      </c>
      <c r="D560" s="1364" t="e">
        <f t="shared" si="218"/>
        <v>#DIV/0!</v>
      </c>
      <c r="E560" s="1364" t="e">
        <f t="shared" si="218"/>
        <v>#DIV/0!</v>
      </c>
      <c r="F560" s="1364" t="e">
        <f t="shared" si="218"/>
        <v>#DIV/0!</v>
      </c>
      <c r="G560" s="1364" t="e">
        <f t="shared" si="218"/>
        <v>#DIV/0!</v>
      </c>
      <c r="H560" s="1364" t="e">
        <f t="shared" si="218"/>
        <v>#DIV/0!</v>
      </c>
      <c r="I560" s="1366" t="e">
        <f t="shared" si="218"/>
        <v>#DIV/0!</v>
      </c>
      <c r="J560" s="1367" t="e">
        <f t="shared" si="218"/>
        <v>#DIV/0!</v>
      </c>
      <c r="K560" s="1301">
        <f t="shared" si="218"/>
        <v>-0.96568822223834472</v>
      </c>
      <c r="L560" s="1364" t="e">
        <f t="shared" si="218"/>
        <v>#DIV/0!</v>
      </c>
      <c r="M560" s="1364" t="e">
        <f t="shared" si="218"/>
        <v>#DIV/0!</v>
      </c>
      <c r="N560" s="1364" t="e">
        <f t="shared" si="218"/>
        <v>#DIV/0!</v>
      </c>
      <c r="O560" s="1300">
        <f t="shared" si="218"/>
        <v>-0.96568822223834472</v>
      </c>
      <c r="P560" s="1365" t="e">
        <f t="shared" si="218"/>
        <v>#DIV/0!</v>
      </c>
      <c r="Q560" s="1364" t="e">
        <f t="shared" si="218"/>
        <v>#DIV/0!</v>
      </c>
      <c r="R560" s="1301">
        <f t="shared" si="218"/>
        <v>-0.96568822223834472</v>
      </c>
      <c r="S560" s="1300"/>
    </row>
    <row r="561" spans="1:19" x14ac:dyDescent="0.2">
      <c r="A561" s="1336" t="s">
        <v>28732</v>
      </c>
      <c r="B561" s="1323">
        <v>2019</v>
      </c>
      <c r="C561" s="1335">
        <f t="shared" ref="C561:H563" si="219">C645+C729+C813+C897</f>
        <v>0</v>
      </c>
      <c r="D561" s="1333">
        <f t="shared" si="219"/>
        <v>0</v>
      </c>
      <c r="E561" s="1333">
        <f t="shared" si="219"/>
        <v>0</v>
      </c>
      <c r="F561" s="1333">
        <f t="shared" si="219"/>
        <v>0</v>
      </c>
      <c r="G561" s="1333">
        <f t="shared" si="219"/>
        <v>0</v>
      </c>
      <c r="H561" s="1333">
        <f t="shared" si="219"/>
        <v>0</v>
      </c>
      <c r="I561" s="1332">
        <f>SUM(C561:H561)</f>
        <v>0</v>
      </c>
      <c r="J561" s="1357">
        <f t="shared" ref="J561:N563" si="220">J645+J729+J813+J897</f>
        <v>0</v>
      </c>
      <c r="K561" s="1333">
        <f t="shared" si="220"/>
        <v>0</v>
      </c>
      <c r="L561" s="1333">
        <f t="shared" si="220"/>
        <v>0</v>
      </c>
      <c r="M561" s="1333">
        <f t="shared" si="220"/>
        <v>0</v>
      </c>
      <c r="N561" s="1333">
        <f t="shared" si="220"/>
        <v>0</v>
      </c>
      <c r="O561" s="1332">
        <f>SUM(J561:N561)</f>
        <v>0</v>
      </c>
      <c r="P561" s="1331">
        <f>P645+P729+P813+P897</f>
        <v>0</v>
      </c>
      <c r="Q561" s="1330">
        <f>P561</f>
        <v>0</v>
      </c>
      <c r="R561" s="1330">
        <f>I561+O561+Q561</f>
        <v>0</v>
      </c>
      <c r="S561" s="1355">
        <f>R561/R583</f>
        <v>0</v>
      </c>
    </row>
    <row r="562" spans="1:19" x14ac:dyDescent="0.2">
      <c r="A562" s="1328"/>
      <c r="B562" s="1315">
        <v>2020</v>
      </c>
      <c r="C562" s="1329">
        <f t="shared" si="219"/>
        <v>0</v>
      </c>
      <c r="D562" s="1326">
        <f t="shared" si="219"/>
        <v>0</v>
      </c>
      <c r="E562" s="1326">
        <f t="shared" si="219"/>
        <v>0</v>
      </c>
      <c r="F562" s="1326">
        <f t="shared" si="219"/>
        <v>0</v>
      </c>
      <c r="G562" s="1326">
        <f t="shared" si="219"/>
        <v>0</v>
      </c>
      <c r="H562" s="1326">
        <f t="shared" si="219"/>
        <v>0</v>
      </c>
      <c r="I562" s="1312">
        <f>SUM(C562:H562)</f>
        <v>0</v>
      </c>
      <c r="J562" s="1356">
        <f t="shared" si="220"/>
        <v>0</v>
      </c>
      <c r="K562" s="1326">
        <f t="shared" si="220"/>
        <v>32206165</v>
      </c>
      <c r="L562" s="1326">
        <f t="shared" si="220"/>
        <v>0</v>
      </c>
      <c r="M562" s="1326">
        <f t="shared" si="220"/>
        <v>0</v>
      </c>
      <c r="N562" s="1326">
        <f t="shared" si="220"/>
        <v>0</v>
      </c>
      <c r="O562" s="1312">
        <f>SUM(J562:N562)</f>
        <v>32206165</v>
      </c>
      <c r="P562" s="1325">
        <f>P646+P730+P814+P898</f>
        <v>0</v>
      </c>
      <c r="Q562" s="1310">
        <f>P562</f>
        <v>0</v>
      </c>
      <c r="R562" s="1310">
        <f>I562+O562+Q562</f>
        <v>32206165</v>
      </c>
      <c r="S562" s="1309">
        <f>R562/R584</f>
        <v>1.3569869562495679E-3</v>
      </c>
    </row>
    <row r="563" spans="1:19" x14ac:dyDescent="0.2">
      <c r="A563" s="1328"/>
      <c r="B563" s="1315">
        <v>2021</v>
      </c>
      <c r="C563" s="1329">
        <f t="shared" si="219"/>
        <v>0</v>
      </c>
      <c r="D563" s="1326">
        <f t="shared" si="219"/>
        <v>0</v>
      </c>
      <c r="E563" s="1326">
        <f t="shared" si="219"/>
        <v>0</v>
      </c>
      <c r="F563" s="1326">
        <f t="shared" si="219"/>
        <v>0</v>
      </c>
      <c r="G563" s="1326">
        <f t="shared" si="219"/>
        <v>0</v>
      </c>
      <c r="H563" s="1326">
        <f t="shared" si="219"/>
        <v>0</v>
      </c>
      <c r="I563" s="1312">
        <f>SUM(C563:H563)</f>
        <v>0</v>
      </c>
      <c r="J563" s="1356">
        <f t="shared" si="220"/>
        <v>0</v>
      </c>
      <c r="K563" s="1326">
        <f t="shared" si="220"/>
        <v>0</v>
      </c>
      <c r="L563" s="1326">
        <f t="shared" si="220"/>
        <v>0</v>
      </c>
      <c r="M563" s="1326">
        <f t="shared" si="220"/>
        <v>0</v>
      </c>
      <c r="N563" s="1326">
        <f t="shared" si="220"/>
        <v>0</v>
      </c>
      <c r="O563" s="1312">
        <f>SUM(J563:N563)</f>
        <v>0</v>
      </c>
      <c r="P563" s="1325">
        <f>P647+P731+P815+P899</f>
        <v>0</v>
      </c>
      <c r="Q563" s="1310">
        <f>P563</f>
        <v>0</v>
      </c>
      <c r="R563" s="1310">
        <f>I563+O563+Q563</f>
        <v>0</v>
      </c>
      <c r="S563" s="1309">
        <f>R563/R585</f>
        <v>0</v>
      </c>
    </row>
    <row r="564" spans="1:19" ht="12" thickBot="1" x14ac:dyDescent="0.25">
      <c r="A564" s="1308"/>
      <c r="B564" s="1307" t="s">
        <v>28709</v>
      </c>
      <c r="C564" s="1368" t="e">
        <f t="shared" ref="C564:R564" si="221">(C563-C562)/C562</f>
        <v>#DIV/0!</v>
      </c>
      <c r="D564" s="1364" t="e">
        <f t="shared" si="221"/>
        <v>#DIV/0!</v>
      </c>
      <c r="E564" s="1364" t="e">
        <f t="shared" si="221"/>
        <v>#DIV/0!</v>
      </c>
      <c r="F564" s="1364" t="e">
        <f t="shared" si="221"/>
        <v>#DIV/0!</v>
      </c>
      <c r="G564" s="1364" t="e">
        <f t="shared" si="221"/>
        <v>#DIV/0!</v>
      </c>
      <c r="H564" s="1364" t="e">
        <f t="shared" si="221"/>
        <v>#DIV/0!</v>
      </c>
      <c r="I564" s="1366" t="e">
        <f t="shared" si="221"/>
        <v>#DIV/0!</v>
      </c>
      <c r="J564" s="1367" t="e">
        <f t="shared" si="221"/>
        <v>#DIV/0!</v>
      </c>
      <c r="K564" s="1301">
        <f t="shared" si="221"/>
        <v>-1</v>
      </c>
      <c r="L564" s="1364" t="e">
        <f t="shared" si="221"/>
        <v>#DIV/0!</v>
      </c>
      <c r="M564" s="1364" t="e">
        <f t="shared" si="221"/>
        <v>#DIV/0!</v>
      </c>
      <c r="N564" s="1364" t="e">
        <f t="shared" si="221"/>
        <v>#DIV/0!</v>
      </c>
      <c r="O564" s="1300">
        <f t="shared" si="221"/>
        <v>-1</v>
      </c>
      <c r="P564" s="1365" t="e">
        <f t="shared" si="221"/>
        <v>#DIV/0!</v>
      </c>
      <c r="Q564" s="1364" t="e">
        <f t="shared" si="221"/>
        <v>#DIV/0!</v>
      </c>
      <c r="R564" s="1301">
        <f t="shared" si="221"/>
        <v>-1</v>
      </c>
      <c r="S564" s="1300"/>
    </row>
    <row r="565" spans="1:19" x14ac:dyDescent="0.2">
      <c r="A565" s="1336" t="s">
        <v>28731</v>
      </c>
      <c r="B565" s="1323">
        <v>2019</v>
      </c>
      <c r="C565" s="1335">
        <f t="shared" ref="C565:H567" si="222">C649+C733+C817+C901</f>
        <v>0</v>
      </c>
      <c r="D565" s="1333">
        <f t="shared" si="222"/>
        <v>0</v>
      </c>
      <c r="E565" s="1333">
        <f t="shared" si="222"/>
        <v>0</v>
      </c>
      <c r="F565" s="1333">
        <f t="shared" si="222"/>
        <v>0</v>
      </c>
      <c r="G565" s="1333">
        <f t="shared" si="222"/>
        <v>0</v>
      </c>
      <c r="H565" s="1333">
        <f t="shared" si="222"/>
        <v>0</v>
      </c>
      <c r="I565" s="1332">
        <f>SUM(C565:H565)</f>
        <v>0</v>
      </c>
      <c r="J565" s="1357">
        <f t="shared" ref="J565:N567" si="223">J649+J733+J817+J901</f>
        <v>0</v>
      </c>
      <c r="K565" s="1333">
        <f t="shared" si="223"/>
        <v>0</v>
      </c>
      <c r="L565" s="1333">
        <f t="shared" si="223"/>
        <v>0</v>
      </c>
      <c r="M565" s="1333">
        <f t="shared" si="223"/>
        <v>0</v>
      </c>
      <c r="N565" s="1333">
        <f t="shared" si="223"/>
        <v>0</v>
      </c>
      <c r="O565" s="1332">
        <f>SUM(J565:N565)</f>
        <v>0</v>
      </c>
      <c r="P565" s="1331">
        <f>P649+P733+P817+P901</f>
        <v>0</v>
      </c>
      <c r="Q565" s="1330">
        <f>P565</f>
        <v>0</v>
      </c>
      <c r="R565" s="1330">
        <f>I565+O565+Q565</f>
        <v>0</v>
      </c>
      <c r="S565" s="1355">
        <f>R565/R583</f>
        <v>0</v>
      </c>
    </row>
    <row r="566" spans="1:19" x14ac:dyDescent="0.2">
      <c r="A566" s="1328"/>
      <c r="B566" s="1315">
        <v>2020</v>
      </c>
      <c r="C566" s="1329">
        <f t="shared" si="222"/>
        <v>0</v>
      </c>
      <c r="D566" s="1326">
        <f t="shared" si="222"/>
        <v>0</v>
      </c>
      <c r="E566" s="1326">
        <f t="shared" si="222"/>
        <v>0</v>
      </c>
      <c r="F566" s="1326">
        <f t="shared" si="222"/>
        <v>0</v>
      </c>
      <c r="G566" s="1326">
        <f t="shared" si="222"/>
        <v>0</v>
      </c>
      <c r="H566" s="1326">
        <f t="shared" si="222"/>
        <v>0</v>
      </c>
      <c r="I566" s="1312">
        <f>SUM(C566:H566)</f>
        <v>0</v>
      </c>
      <c r="J566" s="1356">
        <f t="shared" si="223"/>
        <v>0</v>
      </c>
      <c r="K566" s="1326">
        <f t="shared" si="223"/>
        <v>87737082</v>
      </c>
      <c r="L566" s="1326">
        <f t="shared" si="223"/>
        <v>0</v>
      </c>
      <c r="M566" s="1326">
        <f t="shared" si="223"/>
        <v>0</v>
      </c>
      <c r="N566" s="1326">
        <f t="shared" si="223"/>
        <v>0</v>
      </c>
      <c r="O566" s="1312">
        <f>SUM(J566:N566)</f>
        <v>87737082</v>
      </c>
      <c r="P566" s="1325">
        <f>P650+P734+P818+P902</f>
        <v>0</v>
      </c>
      <c r="Q566" s="1310">
        <f>P566</f>
        <v>0</v>
      </c>
      <c r="R566" s="1310">
        <f>I566+O566+Q566</f>
        <v>87737082</v>
      </c>
      <c r="S566" s="1309">
        <f>R566/R584</f>
        <v>3.6967479938514493E-3</v>
      </c>
    </row>
    <row r="567" spans="1:19" x14ac:dyDescent="0.2">
      <c r="A567" s="1328"/>
      <c r="B567" s="1315">
        <v>2021</v>
      </c>
      <c r="C567" s="1329">
        <f t="shared" si="222"/>
        <v>0</v>
      </c>
      <c r="D567" s="1326">
        <f t="shared" si="222"/>
        <v>0</v>
      </c>
      <c r="E567" s="1326">
        <f t="shared" si="222"/>
        <v>0</v>
      </c>
      <c r="F567" s="1326">
        <f t="shared" si="222"/>
        <v>0</v>
      </c>
      <c r="G567" s="1326">
        <f t="shared" si="222"/>
        <v>0</v>
      </c>
      <c r="H567" s="1326">
        <f t="shared" si="222"/>
        <v>0</v>
      </c>
      <c r="I567" s="1312">
        <f>SUM(C567:H567)</f>
        <v>0</v>
      </c>
      <c r="J567" s="1356">
        <f t="shared" si="223"/>
        <v>0</v>
      </c>
      <c r="K567" s="1326">
        <f t="shared" si="223"/>
        <v>214764785</v>
      </c>
      <c r="L567" s="1326">
        <f t="shared" si="223"/>
        <v>0</v>
      </c>
      <c r="M567" s="1326">
        <f t="shared" si="223"/>
        <v>0</v>
      </c>
      <c r="N567" s="1326">
        <f t="shared" si="223"/>
        <v>0</v>
      </c>
      <c r="O567" s="1312">
        <f>SUM(J567:N567)</f>
        <v>214764785</v>
      </c>
      <c r="P567" s="1325">
        <f>P651+P735+P819+P903</f>
        <v>0</v>
      </c>
      <c r="Q567" s="1310">
        <f>P567</f>
        <v>0</v>
      </c>
      <c r="R567" s="1310">
        <f>I567+O567+Q567</f>
        <v>214764785</v>
      </c>
      <c r="S567" s="1309">
        <f>R567/R585</f>
        <v>8.4338780907521355E-3</v>
      </c>
    </row>
    <row r="568" spans="1:19" ht="12" thickBot="1" x14ac:dyDescent="0.25">
      <c r="A568" s="1308"/>
      <c r="B568" s="1307" t="s">
        <v>28709</v>
      </c>
      <c r="C568" s="1368" t="e">
        <f t="shared" ref="C568:R568" si="224">(C567-C566)/C566</f>
        <v>#DIV/0!</v>
      </c>
      <c r="D568" s="1364" t="e">
        <f t="shared" si="224"/>
        <v>#DIV/0!</v>
      </c>
      <c r="E568" s="1364" t="e">
        <f t="shared" si="224"/>
        <v>#DIV/0!</v>
      </c>
      <c r="F568" s="1364" t="e">
        <f t="shared" si="224"/>
        <v>#DIV/0!</v>
      </c>
      <c r="G568" s="1364" t="e">
        <f t="shared" si="224"/>
        <v>#DIV/0!</v>
      </c>
      <c r="H568" s="1364" t="e">
        <f t="shared" si="224"/>
        <v>#DIV/0!</v>
      </c>
      <c r="I568" s="1366" t="e">
        <f t="shared" si="224"/>
        <v>#DIV/0!</v>
      </c>
      <c r="J568" s="1367" t="e">
        <f t="shared" si="224"/>
        <v>#DIV/0!</v>
      </c>
      <c r="K568" s="1301">
        <f t="shared" si="224"/>
        <v>1.447822290237553</v>
      </c>
      <c r="L568" s="1364" t="e">
        <f t="shared" si="224"/>
        <v>#DIV/0!</v>
      </c>
      <c r="M568" s="1364" t="e">
        <f t="shared" si="224"/>
        <v>#DIV/0!</v>
      </c>
      <c r="N568" s="1364" t="e">
        <f t="shared" si="224"/>
        <v>#DIV/0!</v>
      </c>
      <c r="O568" s="1300">
        <f t="shared" si="224"/>
        <v>1.447822290237553</v>
      </c>
      <c r="P568" s="1365" t="e">
        <f t="shared" si="224"/>
        <v>#DIV/0!</v>
      </c>
      <c r="Q568" s="1364" t="e">
        <f t="shared" si="224"/>
        <v>#DIV/0!</v>
      </c>
      <c r="R568" s="1301">
        <f t="shared" si="224"/>
        <v>1.447822290237553</v>
      </c>
      <c r="S568" s="1300"/>
    </row>
    <row r="569" spans="1:19" x14ac:dyDescent="0.2">
      <c r="A569" s="1623" t="s">
        <v>28722</v>
      </c>
      <c r="B569" s="1625" t="s">
        <v>28721</v>
      </c>
      <c r="C569" s="1627" t="s">
        <v>28570</v>
      </c>
      <c r="D569" s="1628"/>
      <c r="E569" s="1628"/>
      <c r="F569" s="1628"/>
      <c r="G569" s="1628"/>
      <c r="H569" s="1628"/>
      <c r="I569" s="1629"/>
      <c r="J569" s="1630" t="s">
        <v>28563</v>
      </c>
      <c r="K569" s="1631"/>
      <c r="L569" s="1631"/>
      <c r="M569" s="1631"/>
      <c r="N569" s="1631"/>
      <c r="O569" s="1632"/>
      <c r="P569" s="1633" t="s">
        <v>28557</v>
      </c>
      <c r="Q569" s="1634"/>
      <c r="R569" s="1634" t="s">
        <v>4</v>
      </c>
      <c r="S569" s="1635"/>
    </row>
    <row r="570" spans="1:19" ht="148.5" customHeight="1" thickBot="1" x14ac:dyDescent="0.25">
      <c r="A570" s="1624"/>
      <c r="B570" s="1626"/>
      <c r="C570" s="1343" t="s">
        <v>28717</v>
      </c>
      <c r="D570" s="1339" t="s">
        <v>28720</v>
      </c>
      <c r="E570" s="1339" t="s">
        <v>28719</v>
      </c>
      <c r="F570" s="1339" t="s">
        <v>28718</v>
      </c>
      <c r="G570" s="1339" t="s">
        <v>28716</v>
      </c>
      <c r="H570" s="1339" t="s">
        <v>28715</v>
      </c>
      <c r="I570" s="1341" t="s">
        <v>28596</v>
      </c>
      <c r="J570" s="1342" t="s">
        <v>28717</v>
      </c>
      <c r="K570" s="1339" t="s">
        <v>28716</v>
      </c>
      <c r="L570" s="1339" t="s">
        <v>28715</v>
      </c>
      <c r="M570" s="1339" t="s">
        <v>28714</v>
      </c>
      <c r="N570" s="1339" t="s">
        <v>28713</v>
      </c>
      <c r="O570" s="1341" t="s">
        <v>28593</v>
      </c>
      <c r="P570" s="1340" t="s">
        <v>28712</v>
      </c>
      <c r="Q570" s="1339" t="s">
        <v>28592</v>
      </c>
      <c r="R570" s="1338" t="s">
        <v>28711</v>
      </c>
      <c r="S570" s="1337" t="s">
        <v>28590</v>
      </c>
    </row>
    <row r="571" spans="1:19" x14ac:dyDescent="0.2">
      <c r="A571" s="1336" t="s">
        <v>28730</v>
      </c>
      <c r="B571" s="1323">
        <v>2019</v>
      </c>
      <c r="C571" s="1335">
        <f t="shared" ref="C571:H573" si="225">C655+C739+C823+C907</f>
        <v>0</v>
      </c>
      <c r="D571" s="1333">
        <f t="shared" si="225"/>
        <v>0</v>
      </c>
      <c r="E571" s="1333">
        <f t="shared" si="225"/>
        <v>0</v>
      </c>
      <c r="F571" s="1333">
        <f t="shared" si="225"/>
        <v>0</v>
      </c>
      <c r="G571" s="1333">
        <f t="shared" si="225"/>
        <v>0</v>
      </c>
      <c r="H571" s="1333">
        <f t="shared" si="225"/>
        <v>2033626</v>
      </c>
      <c r="I571" s="1332">
        <f>SUM(C571:H571)</f>
        <v>2033626</v>
      </c>
      <c r="J571" s="1357">
        <f t="shared" ref="J571:N573" si="226">J655+J739+J823+J907</f>
        <v>0</v>
      </c>
      <c r="K571" s="1333">
        <f t="shared" si="226"/>
        <v>0</v>
      </c>
      <c r="L571" s="1333">
        <f t="shared" si="226"/>
        <v>0</v>
      </c>
      <c r="M571" s="1333">
        <f t="shared" si="226"/>
        <v>0</v>
      </c>
      <c r="N571" s="1333">
        <f t="shared" si="226"/>
        <v>0</v>
      </c>
      <c r="O571" s="1332">
        <f>SUM(J571:N571)</f>
        <v>0</v>
      </c>
      <c r="P571" s="1331">
        <f>P655+P739+P823+P907</f>
        <v>0</v>
      </c>
      <c r="Q571" s="1330">
        <f>P571</f>
        <v>0</v>
      </c>
      <c r="R571" s="1330">
        <f>I571+O571+Q571</f>
        <v>2033626</v>
      </c>
      <c r="S571" s="1355">
        <f>R571/R583</f>
        <v>9.3960110777339912E-5</v>
      </c>
    </row>
    <row r="572" spans="1:19" x14ac:dyDescent="0.2">
      <c r="A572" s="1328"/>
      <c r="B572" s="1315">
        <v>2020</v>
      </c>
      <c r="C572" s="1329">
        <f t="shared" si="225"/>
        <v>0</v>
      </c>
      <c r="D572" s="1326">
        <f t="shared" si="225"/>
        <v>0</v>
      </c>
      <c r="E572" s="1326">
        <f t="shared" si="225"/>
        <v>0</v>
      </c>
      <c r="F572" s="1326">
        <f t="shared" si="225"/>
        <v>0</v>
      </c>
      <c r="G572" s="1326">
        <f t="shared" si="225"/>
        <v>0</v>
      </c>
      <c r="H572" s="1326">
        <f t="shared" si="225"/>
        <v>2033626</v>
      </c>
      <c r="I572" s="1312">
        <f>SUM(C572:H572)</f>
        <v>2033626</v>
      </c>
      <c r="J572" s="1356">
        <f t="shared" si="226"/>
        <v>0</v>
      </c>
      <c r="K572" s="1326">
        <f t="shared" si="226"/>
        <v>0</v>
      </c>
      <c r="L572" s="1326">
        <f t="shared" si="226"/>
        <v>0</v>
      </c>
      <c r="M572" s="1326">
        <f t="shared" si="226"/>
        <v>0</v>
      </c>
      <c r="N572" s="1326">
        <f t="shared" si="226"/>
        <v>0</v>
      </c>
      <c r="O572" s="1312">
        <f>SUM(J572:N572)</f>
        <v>0</v>
      </c>
      <c r="P572" s="1325">
        <f>P656+P740+P824+P908</f>
        <v>0</v>
      </c>
      <c r="Q572" s="1310">
        <f>P572</f>
        <v>0</v>
      </c>
      <c r="R572" s="1310">
        <f>I572+O572+Q572</f>
        <v>2033626</v>
      </c>
      <c r="S572" s="1309">
        <f>R572/R584</f>
        <v>8.5685580878381017E-5</v>
      </c>
    </row>
    <row r="573" spans="1:19" x14ac:dyDescent="0.2">
      <c r="A573" s="1328"/>
      <c r="B573" s="1315">
        <v>2021</v>
      </c>
      <c r="C573" s="1329">
        <f t="shared" si="225"/>
        <v>0</v>
      </c>
      <c r="D573" s="1326">
        <f t="shared" si="225"/>
        <v>0</v>
      </c>
      <c r="E573" s="1326">
        <f t="shared" si="225"/>
        <v>0</v>
      </c>
      <c r="F573" s="1326">
        <f t="shared" si="225"/>
        <v>0</v>
      </c>
      <c r="G573" s="1326">
        <f t="shared" si="225"/>
        <v>0</v>
      </c>
      <c r="H573" s="1326">
        <f t="shared" si="225"/>
        <v>2033626</v>
      </c>
      <c r="I573" s="1312">
        <f>SUM(C573:H573)</f>
        <v>2033626</v>
      </c>
      <c r="J573" s="1356">
        <f t="shared" si="226"/>
        <v>0</v>
      </c>
      <c r="K573" s="1326">
        <f t="shared" si="226"/>
        <v>0</v>
      </c>
      <c r="L573" s="1326">
        <f t="shared" si="226"/>
        <v>0</v>
      </c>
      <c r="M573" s="1326">
        <f t="shared" si="226"/>
        <v>0</v>
      </c>
      <c r="N573" s="1326">
        <f t="shared" si="226"/>
        <v>0</v>
      </c>
      <c r="O573" s="1312">
        <f>SUM(J573:N573)</f>
        <v>0</v>
      </c>
      <c r="P573" s="1325">
        <f>P657+P741+P825+P909</f>
        <v>0</v>
      </c>
      <c r="Q573" s="1310">
        <f>P573</f>
        <v>0</v>
      </c>
      <c r="R573" s="1310">
        <f>I573+O573+Q573</f>
        <v>2033626</v>
      </c>
      <c r="S573" s="1309">
        <f>R573/R585</f>
        <v>7.986110835714479E-5</v>
      </c>
    </row>
    <row r="574" spans="1:19" ht="12" thickBot="1" x14ac:dyDescent="0.25">
      <c r="A574" s="1308"/>
      <c r="B574" s="1307" t="s">
        <v>28709</v>
      </c>
      <c r="C574" s="1306" t="e">
        <f t="shared" ref="C574:R574" si="227">(C573-C572)/C572</f>
        <v>#DIV/0!</v>
      </c>
      <c r="D574" s="1302" t="e">
        <f t="shared" si="227"/>
        <v>#DIV/0!</v>
      </c>
      <c r="E574" s="1302" t="e">
        <f t="shared" si="227"/>
        <v>#DIV/0!</v>
      </c>
      <c r="F574" s="1302" t="e">
        <f t="shared" si="227"/>
        <v>#DIV/0!</v>
      </c>
      <c r="G574" s="1302" t="e">
        <f t="shared" si="227"/>
        <v>#DIV/0!</v>
      </c>
      <c r="H574" s="1301">
        <f t="shared" si="227"/>
        <v>0</v>
      </c>
      <c r="I574" s="1300">
        <f t="shared" si="227"/>
        <v>0</v>
      </c>
      <c r="J574" s="1305" t="e">
        <f t="shared" si="227"/>
        <v>#DIV/0!</v>
      </c>
      <c r="K574" s="1302" t="e">
        <f t="shared" si="227"/>
        <v>#DIV/0!</v>
      </c>
      <c r="L574" s="1302" t="e">
        <f t="shared" si="227"/>
        <v>#DIV/0!</v>
      </c>
      <c r="M574" s="1302" t="e">
        <f t="shared" si="227"/>
        <v>#DIV/0!</v>
      </c>
      <c r="N574" s="1302" t="e">
        <f t="shared" si="227"/>
        <v>#DIV/0!</v>
      </c>
      <c r="O574" s="1304" t="e">
        <f t="shared" si="227"/>
        <v>#DIV/0!</v>
      </c>
      <c r="P574" s="1303" t="e">
        <f t="shared" si="227"/>
        <v>#DIV/0!</v>
      </c>
      <c r="Q574" s="1302" t="e">
        <f t="shared" si="227"/>
        <v>#DIV/0!</v>
      </c>
      <c r="R574" s="1301">
        <f t="shared" si="227"/>
        <v>0</v>
      </c>
      <c r="S574" s="1300"/>
    </row>
    <row r="575" spans="1:19" x14ac:dyDescent="0.2">
      <c r="A575" s="1336" t="s">
        <v>28727</v>
      </c>
      <c r="B575" s="1323">
        <v>2019</v>
      </c>
      <c r="C575" s="1335">
        <f t="shared" ref="C575:H577" si="228">C659+C743+C827+C911</f>
        <v>0</v>
      </c>
      <c r="D575" s="1333">
        <f t="shared" si="228"/>
        <v>0</v>
      </c>
      <c r="E575" s="1333">
        <f t="shared" si="228"/>
        <v>26403140</v>
      </c>
      <c r="F575" s="1333">
        <f t="shared" si="228"/>
        <v>0</v>
      </c>
      <c r="G575" s="1333">
        <f t="shared" si="228"/>
        <v>0</v>
      </c>
      <c r="H575" s="1333">
        <f t="shared" si="228"/>
        <v>0</v>
      </c>
      <c r="I575" s="1332">
        <f>SUM(C575:H575)</f>
        <v>26403140</v>
      </c>
      <c r="J575" s="1357">
        <f t="shared" ref="J575:N577" si="229">J659+J743+J827+J911</f>
        <v>0</v>
      </c>
      <c r="K575" s="1333">
        <f t="shared" si="229"/>
        <v>0</v>
      </c>
      <c r="L575" s="1333">
        <f t="shared" si="229"/>
        <v>0</v>
      </c>
      <c r="M575" s="1333">
        <f t="shared" si="229"/>
        <v>0</v>
      </c>
      <c r="N575" s="1333">
        <f t="shared" si="229"/>
        <v>0</v>
      </c>
      <c r="O575" s="1332">
        <f>SUM(J575:N575)</f>
        <v>0</v>
      </c>
      <c r="P575" s="1331">
        <f>P659+P743+P827+P911</f>
        <v>0</v>
      </c>
      <c r="Q575" s="1330">
        <f>P575</f>
        <v>0</v>
      </c>
      <c r="R575" s="1330">
        <f>I575+O575+Q575</f>
        <v>26403140</v>
      </c>
      <c r="S575" s="1355">
        <f>R575/R583</f>
        <v>1.2199106223413816E-3</v>
      </c>
    </row>
    <row r="576" spans="1:19" x14ac:dyDescent="0.2">
      <c r="A576" s="1328"/>
      <c r="B576" s="1315">
        <v>2020</v>
      </c>
      <c r="C576" s="1329">
        <f t="shared" si="228"/>
        <v>0</v>
      </c>
      <c r="D576" s="1326">
        <f t="shared" si="228"/>
        <v>0</v>
      </c>
      <c r="E576" s="1326">
        <f t="shared" si="228"/>
        <v>27003627</v>
      </c>
      <c r="F576" s="1326">
        <f t="shared" si="228"/>
        <v>0</v>
      </c>
      <c r="G576" s="1326">
        <f t="shared" si="228"/>
        <v>0</v>
      </c>
      <c r="H576" s="1326">
        <f t="shared" si="228"/>
        <v>0</v>
      </c>
      <c r="I576" s="1312">
        <f>SUM(C576:H576)</f>
        <v>27003627</v>
      </c>
      <c r="J576" s="1356">
        <f t="shared" si="229"/>
        <v>0</v>
      </c>
      <c r="K576" s="1326">
        <f t="shared" si="229"/>
        <v>0</v>
      </c>
      <c r="L576" s="1326">
        <f t="shared" si="229"/>
        <v>0</v>
      </c>
      <c r="M576" s="1326">
        <f t="shared" si="229"/>
        <v>0</v>
      </c>
      <c r="N576" s="1326">
        <f t="shared" si="229"/>
        <v>0</v>
      </c>
      <c r="O576" s="1312">
        <f>SUM(J576:N576)</f>
        <v>0</v>
      </c>
      <c r="P576" s="1325">
        <f>P660+P744+P828+P912</f>
        <v>0</v>
      </c>
      <c r="Q576" s="1310">
        <f>P576</f>
        <v>0</v>
      </c>
      <c r="R576" s="1310">
        <f>I576+O576+Q576</f>
        <v>27003627</v>
      </c>
      <c r="S576" s="1309">
        <f>R576/R584</f>
        <v>1.1377812170566925E-3</v>
      </c>
    </row>
    <row r="577" spans="1:20" x14ac:dyDescent="0.2">
      <c r="A577" s="1328"/>
      <c r="B577" s="1315">
        <v>2021</v>
      </c>
      <c r="C577" s="1329">
        <f t="shared" si="228"/>
        <v>0</v>
      </c>
      <c r="D577" s="1326">
        <f t="shared" si="228"/>
        <v>0</v>
      </c>
      <c r="E577" s="1326">
        <f t="shared" si="228"/>
        <v>21508964</v>
      </c>
      <c r="F577" s="1326">
        <f t="shared" si="228"/>
        <v>0</v>
      </c>
      <c r="G577" s="1326">
        <f t="shared" si="228"/>
        <v>0</v>
      </c>
      <c r="H577" s="1326">
        <f t="shared" si="228"/>
        <v>0</v>
      </c>
      <c r="I577" s="1312">
        <f>SUM(C577:H577)</f>
        <v>21508964</v>
      </c>
      <c r="J577" s="1356">
        <f t="shared" si="229"/>
        <v>0</v>
      </c>
      <c r="K577" s="1326">
        <f t="shared" si="229"/>
        <v>0</v>
      </c>
      <c r="L577" s="1326">
        <f t="shared" si="229"/>
        <v>0</v>
      </c>
      <c r="M577" s="1326">
        <f t="shared" si="229"/>
        <v>0</v>
      </c>
      <c r="N577" s="1326">
        <f t="shared" si="229"/>
        <v>0</v>
      </c>
      <c r="O577" s="1312">
        <f>SUM(J577:N577)</f>
        <v>0</v>
      </c>
      <c r="P577" s="1325">
        <f>P661+P745+P829+P913</f>
        <v>0</v>
      </c>
      <c r="Q577" s="1310">
        <f>P577</f>
        <v>0</v>
      </c>
      <c r="R577" s="1310">
        <f>I577+O577+Q577</f>
        <v>21508964</v>
      </c>
      <c r="S577" s="1309">
        <f>R577/R585</f>
        <v>8.4466352448971755E-4</v>
      </c>
    </row>
    <row r="578" spans="1:20" ht="12" thickBot="1" x14ac:dyDescent="0.25">
      <c r="A578" s="1308"/>
      <c r="B578" s="1307" t="s">
        <v>28709</v>
      </c>
      <c r="C578" s="1306" t="e">
        <f t="shared" ref="C578:R578" si="230">(C577-C576)/C576</f>
        <v>#DIV/0!</v>
      </c>
      <c r="D578" s="1302" t="e">
        <f t="shared" si="230"/>
        <v>#DIV/0!</v>
      </c>
      <c r="E578" s="1301">
        <f t="shared" si="230"/>
        <v>-0.20347870306459204</v>
      </c>
      <c r="F578" s="1302" t="e">
        <f t="shared" si="230"/>
        <v>#DIV/0!</v>
      </c>
      <c r="G578" s="1302" t="e">
        <f t="shared" si="230"/>
        <v>#DIV/0!</v>
      </c>
      <c r="H578" s="1302" t="e">
        <f t="shared" si="230"/>
        <v>#DIV/0!</v>
      </c>
      <c r="I578" s="1300">
        <f t="shared" si="230"/>
        <v>-0.20347870306459204</v>
      </c>
      <c r="J578" s="1305" t="e">
        <f t="shared" si="230"/>
        <v>#DIV/0!</v>
      </c>
      <c r="K578" s="1302" t="e">
        <f t="shared" si="230"/>
        <v>#DIV/0!</v>
      </c>
      <c r="L578" s="1302" t="e">
        <f t="shared" si="230"/>
        <v>#DIV/0!</v>
      </c>
      <c r="M578" s="1302" t="e">
        <f t="shared" si="230"/>
        <v>#DIV/0!</v>
      </c>
      <c r="N578" s="1302" t="e">
        <f t="shared" si="230"/>
        <v>#DIV/0!</v>
      </c>
      <c r="O578" s="1304" t="e">
        <f t="shared" si="230"/>
        <v>#DIV/0!</v>
      </c>
      <c r="P578" s="1303" t="e">
        <f t="shared" si="230"/>
        <v>#DIV/0!</v>
      </c>
      <c r="Q578" s="1302" t="e">
        <f t="shared" si="230"/>
        <v>#DIV/0!</v>
      </c>
      <c r="R578" s="1301">
        <f t="shared" si="230"/>
        <v>-0.20347870306459204</v>
      </c>
      <c r="S578" s="1300"/>
    </row>
    <row r="579" spans="1:20" x14ac:dyDescent="0.2">
      <c r="A579" s="1336" t="s">
        <v>28728</v>
      </c>
      <c r="B579" s="1323">
        <v>2019</v>
      </c>
      <c r="C579" s="1335">
        <f t="shared" ref="C579:H581" si="231">C663+C747+C831+C915</f>
        <v>0</v>
      </c>
      <c r="D579" s="1333">
        <f t="shared" si="231"/>
        <v>0</v>
      </c>
      <c r="E579" s="1333">
        <f t="shared" si="231"/>
        <v>0</v>
      </c>
      <c r="F579" s="1333">
        <f t="shared" si="231"/>
        <v>0</v>
      </c>
      <c r="G579" s="1333">
        <f t="shared" si="231"/>
        <v>0</v>
      </c>
      <c r="H579" s="1333">
        <f t="shared" si="231"/>
        <v>0</v>
      </c>
      <c r="I579" s="1332">
        <f>SUM(C579:H579)</f>
        <v>0</v>
      </c>
      <c r="J579" s="1357">
        <f t="shared" ref="J579:N581" si="232">J663+J747+J831+J915</f>
        <v>0</v>
      </c>
      <c r="K579" s="1333">
        <f t="shared" si="232"/>
        <v>0</v>
      </c>
      <c r="L579" s="1333">
        <f t="shared" si="232"/>
        <v>0</v>
      </c>
      <c r="M579" s="1333">
        <f t="shared" si="232"/>
        <v>0</v>
      </c>
      <c r="N579" s="1333">
        <f t="shared" si="232"/>
        <v>0</v>
      </c>
      <c r="O579" s="1332">
        <f>SUM(J579:N579)</f>
        <v>0</v>
      </c>
      <c r="P579" s="1385">
        <f>P663+P747+P831+P915</f>
        <v>13547774429</v>
      </c>
      <c r="Q579" s="1330">
        <f>P579</f>
        <v>13547774429</v>
      </c>
      <c r="R579" s="1330">
        <f>I579+O579+Q579</f>
        <v>13547774429</v>
      </c>
      <c r="S579" s="1355">
        <f>R579/R583</f>
        <v>0.62595107759993873</v>
      </c>
    </row>
    <row r="580" spans="1:20" x14ac:dyDescent="0.2">
      <c r="A580" s="1328"/>
      <c r="B580" s="1315">
        <v>2020</v>
      </c>
      <c r="C580" s="1329">
        <f t="shared" si="231"/>
        <v>0</v>
      </c>
      <c r="D580" s="1326">
        <f t="shared" si="231"/>
        <v>0</v>
      </c>
      <c r="E580" s="1326">
        <f t="shared" si="231"/>
        <v>0</v>
      </c>
      <c r="F580" s="1326">
        <f t="shared" si="231"/>
        <v>0</v>
      </c>
      <c r="G580" s="1326">
        <f t="shared" si="231"/>
        <v>0</v>
      </c>
      <c r="H580" s="1326">
        <f t="shared" si="231"/>
        <v>0</v>
      </c>
      <c r="I580" s="1312">
        <f>SUM(C580:H580)</f>
        <v>0</v>
      </c>
      <c r="J580" s="1356">
        <f t="shared" si="232"/>
        <v>0</v>
      </c>
      <c r="K580" s="1326">
        <f t="shared" si="232"/>
        <v>0</v>
      </c>
      <c r="L580" s="1326">
        <f t="shared" si="232"/>
        <v>0</v>
      </c>
      <c r="M580" s="1326">
        <f t="shared" si="232"/>
        <v>0</v>
      </c>
      <c r="N580" s="1326">
        <f t="shared" si="232"/>
        <v>0</v>
      </c>
      <c r="O580" s="1312">
        <f>SUM(J580:N580)</f>
        <v>0</v>
      </c>
      <c r="P580" s="1311">
        <f>P664+P748+P832+P916</f>
        <v>12486338344</v>
      </c>
      <c r="Q580" s="1310">
        <f>P580</f>
        <v>12486338344</v>
      </c>
      <c r="R580" s="1310">
        <f>I580+O580+Q580</f>
        <v>12486338344</v>
      </c>
      <c r="S580" s="1309">
        <f>R580/R584</f>
        <v>0.52610418732335351</v>
      </c>
    </row>
    <row r="581" spans="1:20" x14ac:dyDescent="0.2">
      <c r="A581" s="1328"/>
      <c r="B581" s="1315">
        <v>2021</v>
      </c>
      <c r="C581" s="1329">
        <f t="shared" si="231"/>
        <v>0</v>
      </c>
      <c r="D581" s="1326">
        <f t="shared" si="231"/>
        <v>0</v>
      </c>
      <c r="E581" s="1326">
        <f t="shared" si="231"/>
        <v>0</v>
      </c>
      <c r="F581" s="1326">
        <f t="shared" si="231"/>
        <v>276800000</v>
      </c>
      <c r="G581" s="1326">
        <f t="shared" si="231"/>
        <v>0</v>
      </c>
      <c r="H581" s="1326">
        <f t="shared" si="231"/>
        <v>0</v>
      </c>
      <c r="I581" s="1312">
        <f>SUM(C581:H581)</f>
        <v>276800000</v>
      </c>
      <c r="J581" s="1356">
        <f t="shared" si="232"/>
        <v>0</v>
      </c>
      <c r="K581" s="1326">
        <f t="shared" si="232"/>
        <v>0</v>
      </c>
      <c r="L581" s="1326">
        <f t="shared" si="232"/>
        <v>0</v>
      </c>
      <c r="M581" s="1326">
        <f t="shared" si="232"/>
        <v>0</v>
      </c>
      <c r="N581" s="1326">
        <f t="shared" si="232"/>
        <v>0</v>
      </c>
      <c r="O581" s="1312">
        <f>SUM(J581:N581)</f>
        <v>0</v>
      </c>
      <c r="P581" s="1311">
        <f>P665+P749+P833+P917</f>
        <v>14334406844</v>
      </c>
      <c r="Q581" s="1310">
        <f>P581</f>
        <v>14334406844</v>
      </c>
      <c r="R581" s="1310">
        <f>I581+O581+Q581</f>
        <v>14611206844</v>
      </c>
      <c r="S581" s="1309">
        <f>R581/R585</f>
        <v>0.5737865138414534</v>
      </c>
    </row>
    <row r="582" spans="1:20" ht="12" thickBot="1" x14ac:dyDescent="0.25">
      <c r="A582" s="1308"/>
      <c r="B582" s="1307" t="s">
        <v>28709</v>
      </c>
      <c r="C582" s="1368" t="e">
        <f>(C581-C580)/C580</f>
        <v>#DIV/0!</v>
      </c>
      <c r="D582" s="1364" t="e">
        <f>(D581-D580)/D580</f>
        <v>#DIV/0!</v>
      </c>
      <c r="E582" s="1364" t="e">
        <f>(E581-E580)/E580</f>
        <v>#DIV/0!</v>
      </c>
      <c r="F582" s="1376"/>
      <c r="G582" s="1364" t="e">
        <f t="shared" ref="G582:R582" si="233">(G581-G580)/G580</f>
        <v>#DIV/0!</v>
      </c>
      <c r="H582" s="1364" t="e">
        <f t="shared" si="233"/>
        <v>#DIV/0!</v>
      </c>
      <c r="I582" s="1366" t="e">
        <f t="shared" si="233"/>
        <v>#DIV/0!</v>
      </c>
      <c r="J582" s="1305" t="e">
        <f t="shared" si="233"/>
        <v>#DIV/0!</v>
      </c>
      <c r="K582" s="1302" t="e">
        <f t="shared" si="233"/>
        <v>#DIV/0!</v>
      </c>
      <c r="L582" s="1302" t="e">
        <f t="shared" si="233"/>
        <v>#DIV/0!</v>
      </c>
      <c r="M582" s="1302" t="e">
        <f t="shared" si="233"/>
        <v>#DIV/0!</v>
      </c>
      <c r="N582" s="1302" t="e">
        <f t="shared" si="233"/>
        <v>#DIV/0!</v>
      </c>
      <c r="O582" s="1304" t="e">
        <f t="shared" si="233"/>
        <v>#DIV/0!</v>
      </c>
      <c r="P582" s="1358">
        <f t="shared" si="233"/>
        <v>0.14800724192197173</v>
      </c>
      <c r="Q582" s="1301">
        <f t="shared" si="233"/>
        <v>0.14800724192197173</v>
      </c>
      <c r="R582" s="1301">
        <f t="shared" si="233"/>
        <v>0.17017547029878882</v>
      </c>
      <c r="S582" s="1300"/>
    </row>
    <row r="583" spans="1:20" x14ac:dyDescent="0.2">
      <c r="A583" s="1324" t="s">
        <v>4</v>
      </c>
      <c r="B583" s="1323">
        <v>2019</v>
      </c>
      <c r="C583" s="1322">
        <f t="shared" ref="C583:H585" si="234">C521+C525+C529+C533+C537+C541+C545+C549+C553+C557+C561+C565+C571+C575+C579</f>
        <v>3506232142</v>
      </c>
      <c r="D583" s="1318">
        <f t="shared" si="234"/>
        <v>44229367</v>
      </c>
      <c r="E583" s="1318">
        <f t="shared" si="234"/>
        <v>37567612</v>
      </c>
      <c r="F583" s="1318">
        <f t="shared" si="234"/>
        <v>393433691</v>
      </c>
      <c r="G583" s="1318">
        <f t="shared" si="234"/>
        <v>29523</v>
      </c>
      <c r="H583" s="1318">
        <f t="shared" si="234"/>
        <v>17390629</v>
      </c>
      <c r="I583" s="1320">
        <f>SUM(C583:H583)</f>
        <v>3998882964</v>
      </c>
      <c r="J583" s="1321">
        <f t="shared" ref="J583:N585" si="235">J521+J525+J529+J533+J537+J541+J545+J549+J553+J557+J561+J565+J571+J575+J579</f>
        <v>998849763</v>
      </c>
      <c r="K583" s="1318">
        <f t="shared" si="235"/>
        <v>2646000000</v>
      </c>
      <c r="L583" s="1318">
        <f t="shared" si="235"/>
        <v>0</v>
      </c>
      <c r="M583" s="1318">
        <f t="shared" si="235"/>
        <v>89894988</v>
      </c>
      <c r="N583" s="1318">
        <f t="shared" si="235"/>
        <v>362101500</v>
      </c>
      <c r="O583" s="1320">
        <f>SUM(J583:N583)</f>
        <v>4096846251</v>
      </c>
      <c r="P583" s="1319">
        <f>P521+P525+P529+P533+P537+P541+P545+P549+P553+P557+P561+P565+P571+P575+P579</f>
        <v>13547774429</v>
      </c>
      <c r="Q583" s="1318">
        <f>P583</f>
        <v>13547774429</v>
      </c>
      <c r="R583" s="1318">
        <f>I583+O583+Q583</f>
        <v>21643503644</v>
      </c>
      <c r="S583" s="1354">
        <f>R583/R583</f>
        <v>1</v>
      </c>
    </row>
    <row r="584" spans="1:20" x14ac:dyDescent="0.2">
      <c r="A584" s="1316"/>
      <c r="B584" s="1315">
        <v>2020</v>
      </c>
      <c r="C584" s="1314">
        <f t="shared" si="234"/>
        <v>4765857977</v>
      </c>
      <c r="D584" s="1310">
        <f t="shared" si="234"/>
        <v>44326764</v>
      </c>
      <c r="E584" s="1310">
        <f t="shared" si="234"/>
        <v>38157921</v>
      </c>
      <c r="F584" s="1310">
        <f t="shared" si="234"/>
        <v>452791031</v>
      </c>
      <c r="G584" s="1310">
        <f t="shared" si="234"/>
        <v>53523</v>
      </c>
      <c r="H584" s="1310">
        <f t="shared" si="234"/>
        <v>17390629</v>
      </c>
      <c r="I584" s="1312">
        <f>SUM(C584:H584)</f>
        <v>5318577845</v>
      </c>
      <c r="J584" s="1313">
        <f t="shared" si="235"/>
        <v>1077137836</v>
      </c>
      <c r="K584" s="1310">
        <f t="shared" si="235"/>
        <v>4400000000</v>
      </c>
      <c r="L584" s="1310">
        <f t="shared" si="235"/>
        <v>0</v>
      </c>
      <c r="M584" s="1310">
        <f t="shared" si="235"/>
        <v>111484246</v>
      </c>
      <c r="N584" s="1310">
        <f t="shared" si="235"/>
        <v>340046530</v>
      </c>
      <c r="O584" s="1312">
        <f>SUM(J584:N584)</f>
        <v>5928668612</v>
      </c>
      <c r="P584" s="1311">
        <f>P522+P526+P530+P534+P538+P542+P546+P550+P554+P558+P562+P566+P572+P576+P580</f>
        <v>12486338344</v>
      </c>
      <c r="Q584" s="1310">
        <f>P584</f>
        <v>12486338344</v>
      </c>
      <c r="R584" s="1310">
        <f>I584+O584+Q584</f>
        <v>23733584801</v>
      </c>
      <c r="S584" s="1309">
        <f>R584/R584</f>
        <v>1</v>
      </c>
    </row>
    <row r="585" spans="1:20" x14ac:dyDescent="0.2">
      <c r="A585" s="1316"/>
      <c r="B585" s="1315">
        <v>2021</v>
      </c>
      <c r="C585" s="1314">
        <f t="shared" si="234"/>
        <v>5953388753</v>
      </c>
      <c r="D585" s="1310">
        <f t="shared" si="234"/>
        <v>43239370</v>
      </c>
      <c r="E585" s="1310">
        <f t="shared" si="234"/>
        <v>32708732</v>
      </c>
      <c r="F585" s="1310">
        <f t="shared" si="234"/>
        <v>796956608</v>
      </c>
      <c r="G585" s="1310">
        <f t="shared" si="234"/>
        <v>19460</v>
      </c>
      <c r="H585" s="1310">
        <f t="shared" si="234"/>
        <v>15794406</v>
      </c>
      <c r="I585" s="1312">
        <f>SUM(C585:H585)</f>
        <v>6842107329</v>
      </c>
      <c r="J585" s="1313">
        <f t="shared" si="235"/>
        <v>1991182371</v>
      </c>
      <c r="K585" s="1310">
        <f t="shared" si="235"/>
        <v>1858000000</v>
      </c>
      <c r="L585" s="1310">
        <f t="shared" si="235"/>
        <v>0</v>
      </c>
      <c r="M585" s="1310">
        <f t="shared" si="235"/>
        <v>97342916</v>
      </c>
      <c r="N585" s="1310">
        <f t="shared" si="235"/>
        <v>341495679</v>
      </c>
      <c r="O585" s="1312">
        <f>SUM(J585:N585)</f>
        <v>4288020966</v>
      </c>
      <c r="P585" s="1311">
        <f>P523+P527+P531+P535+P539+P543+P547+P551+P555+P559+P563+P567+P573+P577+P581</f>
        <v>14334406844</v>
      </c>
      <c r="Q585" s="1310">
        <f>P585</f>
        <v>14334406844</v>
      </c>
      <c r="R585" s="1310">
        <f>I585+O585+Q585</f>
        <v>25464535139</v>
      </c>
      <c r="S585" s="1309">
        <f>R585/R585</f>
        <v>1</v>
      </c>
    </row>
    <row r="586" spans="1:20" ht="12" thickBot="1" x14ac:dyDescent="0.25">
      <c r="A586" s="1308"/>
      <c r="B586" s="1307" t="s">
        <v>28709</v>
      </c>
      <c r="C586" s="1384">
        <f t="shared" ref="C586:R586" si="236">(C585-C584)/C584</f>
        <v>0.24917460439044048</v>
      </c>
      <c r="D586" s="1301">
        <f t="shared" si="236"/>
        <v>-2.4531319272482872E-2</v>
      </c>
      <c r="E586" s="1301">
        <f t="shared" si="236"/>
        <v>-0.14280623412370921</v>
      </c>
      <c r="F586" s="1301">
        <f t="shared" si="236"/>
        <v>0.76009804399151182</v>
      </c>
      <c r="G586" s="1301">
        <f t="shared" si="236"/>
        <v>-0.63641798852829623</v>
      </c>
      <c r="H586" s="1301">
        <f t="shared" si="236"/>
        <v>-9.1786386794865213E-2</v>
      </c>
      <c r="I586" s="1300">
        <f t="shared" si="236"/>
        <v>0.28645429819782964</v>
      </c>
      <c r="J586" s="1378">
        <f t="shared" si="236"/>
        <v>0.84858641526728429</v>
      </c>
      <c r="K586" s="1301">
        <f t="shared" si="236"/>
        <v>-0.57772727272727276</v>
      </c>
      <c r="L586" s="1302" t="e">
        <f t="shared" si="236"/>
        <v>#DIV/0!</v>
      </c>
      <c r="M586" s="1301">
        <f t="shared" si="236"/>
        <v>-0.12684599400708149</v>
      </c>
      <c r="N586" s="1301">
        <f t="shared" si="236"/>
        <v>4.2616197259827942E-3</v>
      </c>
      <c r="O586" s="1300">
        <f t="shared" si="236"/>
        <v>-0.27673121123336619</v>
      </c>
      <c r="P586" s="1358">
        <f t="shared" si="236"/>
        <v>0.14800724192197173</v>
      </c>
      <c r="Q586" s="1301">
        <f t="shared" si="236"/>
        <v>0.14800724192197173</v>
      </c>
      <c r="R586" s="1301">
        <f t="shared" si="236"/>
        <v>7.2932527998343821E-2</v>
      </c>
      <c r="S586" s="1300"/>
    </row>
    <row r="589" spans="1:20" x14ac:dyDescent="0.2">
      <c r="A589" s="1296" t="s">
        <v>28538</v>
      </c>
      <c r="I589" s="1352"/>
      <c r="J589" s="1352"/>
      <c r="P589" s="1349"/>
      <c r="R589" s="1352"/>
      <c r="S589" s="1352"/>
      <c r="T589" s="1297"/>
    </row>
    <row r="590" spans="1:20" x14ac:dyDescent="0.2">
      <c r="A590" s="1296" t="s">
        <v>28537</v>
      </c>
      <c r="I590" s="1352"/>
      <c r="J590" s="1352"/>
      <c r="P590" s="1349"/>
      <c r="R590" s="1352"/>
      <c r="S590" s="1352"/>
      <c r="T590" s="1297"/>
    </row>
    <row r="591" spans="1:20" x14ac:dyDescent="0.2">
      <c r="I591" s="1352"/>
      <c r="J591" s="1352"/>
      <c r="P591" s="1349"/>
      <c r="R591" s="1352"/>
      <c r="S591" s="1352"/>
      <c r="T591" s="1297"/>
    </row>
    <row r="592" spans="1:20" x14ac:dyDescent="0.2">
      <c r="I592" s="1352"/>
      <c r="J592" s="1352"/>
      <c r="P592" s="1349"/>
      <c r="R592" s="1352"/>
      <c r="S592" s="1352"/>
      <c r="T592" s="1297"/>
    </row>
    <row r="593" spans="1:20" x14ac:dyDescent="0.2">
      <c r="I593" s="1352"/>
      <c r="J593" s="1352"/>
      <c r="P593" s="1349"/>
      <c r="R593" s="1352"/>
      <c r="S593" s="1352"/>
      <c r="T593" s="1297"/>
    </row>
    <row r="594" spans="1:20" x14ac:dyDescent="0.2">
      <c r="A594" s="1622" t="s">
        <v>28725</v>
      </c>
      <c r="B594" s="1622"/>
      <c r="C594" s="1622"/>
      <c r="D594" s="1622"/>
      <c r="E594" s="1622"/>
      <c r="F594" s="1622"/>
      <c r="G594" s="1622"/>
      <c r="H594" s="1622"/>
      <c r="I594" s="1622"/>
      <c r="J594" s="1622"/>
      <c r="K594" s="1622"/>
      <c r="L594" s="1622"/>
      <c r="M594" s="1622"/>
      <c r="N594" s="1622"/>
      <c r="O594" s="1622"/>
      <c r="P594" s="1622"/>
      <c r="Q594" s="1622"/>
      <c r="R594" s="1622"/>
      <c r="S594" s="1622"/>
      <c r="T594" s="1353"/>
    </row>
    <row r="595" spans="1:20" x14ac:dyDescent="0.2">
      <c r="A595" s="1622" t="s">
        <v>28677</v>
      </c>
      <c r="B595" s="1622"/>
      <c r="C595" s="1622"/>
      <c r="D595" s="1622"/>
      <c r="E595" s="1622"/>
      <c r="F595" s="1622"/>
      <c r="G595" s="1622"/>
      <c r="H595" s="1622"/>
      <c r="I595" s="1622"/>
      <c r="J595" s="1622"/>
      <c r="K595" s="1622"/>
      <c r="L595" s="1622"/>
      <c r="M595" s="1622"/>
      <c r="N595" s="1622"/>
      <c r="O595" s="1622"/>
      <c r="P595" s="1622"/>
      <c r="Q595" s="1622"/>
      <c r="R595" s="1622"/>
      <c r="S595" s="1622"/>
      <c r="T595" s="1353"/>
    </row>
    <row r="596" spans="1:20" x14ac:dyDescent="0.2">
      <c r="A596" s="1622" t="s">
        <v>28724</v>
      </c>
      <c r="B596" s="1622"/>
      <c r="C596" s="1622"/>
      <c r="D596" s="1622"/>
      <c r="E596" s="1622"/>
      <c r="F596" s="1622"/>
      <c r="G596" s="1622"/>
      <c r="H596" s="1622"/>
      <c r="I596" s="1622"/>
      <c r="J596" s="1622"/>
      <c r="K596" s="1622"/>
      <c r="L596" s="1622"/>
      <c r="M596" s="1622"/>
      <c r="N596" s="1622"/>
      <c r="O596" s="1622"/>
      <c r="P596" s="1622"/>
      <c r="Q596" s="1622"/>
      <c r="R596" s="1622"/>
      <c r="S596" s="1622"/>
      <c r="T596" s="1353"/>
    </row>
    <row r="597" spans="1:20" x14ac:dyDescent="0.2">
      <c r="A597" s="1622" t="s">
        <v>28723</v>
      </c>
      <c r="B597" s="1622"/>
      <c r="C597" s="1622"/>
      <c r="D597" s="1622"/>
      <c r="E597" s="1622"/>
      <c r="F597" s="1622"/>
      <c r="G597" s="1622"/>
      <c r="H597" s="1622"/>
      <c r="I597" s="1622"/>
      <c r="J597" s="1622"/>
      <c r="K597" s="1622"/>
      <c r="L597" s="1622"/>
      <c r="M597" s="1622"/>
      <c r="N597" s="1622"/>
      <c r="O597" s="1622"/>
      <c r="P597" s="1622"/>
      <c r="Q597" s="1622"/>
      <c r="R597" s="1622"/>
      <c r="S597" s="1622"/>
      <c r="T597" s="1353"/>
    </row>
    <row r="598" spans="1:20" x14ac:dyDescent="0.2">
      <c r="I598" s="1352"/>
      <c r="J598" s="1352"/>
      <c r="P598" s="1349"/>
      <c r="R598" s="1352"/>
      <c r="S598" s="1352"/>
      <c r="T598" s="1297"/>
    </row>
    <row r="599" spans="1:20" x14ac:dyDescent="0.2">
      <c r="I599" s="1352"/>
      <c r="J599" s="1352"/>
      <c r="P599" s="1349"/>
      <c r="R599" s="1352"/>
      <c r="S599" s="1352"/>
      <c r="T599" s="1297"/>
    </row>
    <row r="600" spans="1:20" x14ac:dyDescent="0.2">
      <c r="I600" s="1352"/>
      <c r="J600" s="1352"/>
      <c r="P600" s="1349"/>
      <c r="R600" s="1352"/>
      <c r="S600" s="1352"/>
      <c r="T600" s="1297"/>
    </row>
    <row r="601" spans="1:20" x14ac:dyDescent="0.2">
      <c r="A601" s="1351" t="s">
        <v>3</v>
      </c>
      <c r="B601" s="1351" t="s">
        <v>28617</v>
      </c>
      <c r="C601" s="1348"/>
      <c r="D601" s="1348"/>
      <c r="E601" s="1348"/>
      <c r="F601" s="1348"/>
      <c r="G601" s="1348"/>
      <c r="H601" s="1348"/>
      <c r="I601" s="1348"/>
      <c r="J601" s="1348"/>
      <c r="K601" s="1350"/>
      <c r="L601" s="1348"/>
      <c r="M601" s="1348"/>
      <c r="N601" s="1348"/>
      <c r="O601" s="1348"/>
      <c r="P601" s="1349"/>
      <c r="Q601" s="1348"/>
      <c r="R601" s="1348"/>
      <c r="S601" s="1348"/>
      <c r="T601" s="1297"/>
    </row>
    <row r="602" spans="1:20" ht="12" thickBot="1" x14ac:dyDescent="0.25">
      <c r="A602" s="1345" t="s">
        <v>5</v>
      </c>
      <c r="B602" s="1345" t="s">
        <v>28540</v>
      </c>
      <c r="C602" s="1345"/>
      <c r="D602" s="1345"/>
      <c r="E602" s="1345"/>
      <c r="F602" s="1345"/>
      <c r="G602" s="1345"/>
      <c r="H602" s="1345"/>
      <c r="I602" s="1345"/>
      <c r="J602" s="1345"/>
      <c r="K602" s="1347"/>
      <c r="L602" s="1345"/>
      <c r="M602" s="1345"/>
      <c r="N602" s="1345"/>
      <c r="O602" s="1345"/>
      <c r="P602" s="1346"/>
      <c r="Q602" s="1345"/>
      <c r="R602" s="1345"/>
      <c r="S602" s="1345"/>
      <c r="T602" s="1344"/>
    </row>
    <row r="603" spans="1:20" ht="27" customHeight="1" x14ac:dyDescent="0.2">
      <c r="A603" s="1623" t="s">
        <v>28722</v>
      </c>
      <c r="B603" s="1625" t="s">
        <v>28721</v>
      </c>
      <c r="C603" s="1627" t="s">
        <v>28570</v>
      </c>
      <c r="D603" s="1628"/>
      <c r="E603" s="1628"/>
      <c r="F603" s="1628"/>
      <c r="G603" s="1628"/>
      <c r="H603" s="1628"/>
      <c r="I603" s="1629"/>
      <c r="J603" s="1630" t="s">
        <v>28563</v>
      </c>
      <c r="K603" s="1631"/>
      <c r="L603" s="1631"/>
      <c r="M603" s="1631"/>
      <c r="N603" s="1631"/>
      <c r="O603" s="1632"/>
      <c r="P603" s="1633" t="s">
        <v>28557</v>
      </c>
      <c r="Q603" s="1634"/>
      <c r="R603" s="1634" t="s">
        <v>4</v>
      </c>
      <c r="S603" s="1635"/>
    </row>
    <row r="604" spans="1:20" ht="112.5" customHeight="1" thickBot="1" x14ac:dyDescent="0.25">
      <c r="A604" s="1624"/>
      <c r="B604" s="1626"/>
      <c r="C604" s="1343" t="s">
        <v>28717</v>
      </c>
      <c r="D604" s="1339" t="s">
        <v>28720</v>
      </c>
      <c r="E604" s="1339" t="s">
        <v>28719</v>
      </c>
      <c r="F604" s="1339" t="s">
        <v>28718</v>
      </c>
      <c r="G604" s="1339" t="s">
        <v>28716</v>
      </c>
      <c r="H604" s="1339" t="s">
        <v>28715</v>
      </c>
      <c r="I604" s="1341" t="s">
        <v>28596</v>
      </c>
      <c r="J604" s="1342" t="s">
        <v>28717</v>
      </c>
      <c r="K604" s="1339" t="s">
        <v>28716</v>
      </c>
      <c r="L604" s="1339" t="s">
        <v>28715</v>
      </c>
      <c r="M604" s="1339" t="s">
        <v>28714</v>
      </c>
      <c r="N604" s="1339" t="s">
        <v>28713</v>
      </c>
      <c r="O604" s="1341" t="s">
        <v>28593</v>
      </c>
      <c r="P604" s="1340" t="s">
        <v>28712</v>
      </c>
      <c r="Q604" s="1339" t="s">
        <v>28592</v>
      </c>
      <c r="R604" s="1338" t="s">
        <v>28711</v>
      </c>
      <c r="S604" s="1337" t="s">
        <v>28590</v>
      </c>
    </row>
    <row r="605" spans="1:20" x14ac:dyDescent="0.2">
      <c r="A605" s="1336" t="s">
        <v>28710</v>
      </c>
      <c r="B605" s="1323">
        <v>2019</v>
      </c>
      <c r="C605" s="1335">
        <v>3506232142</v>
      </c>
      <c r="D605" s="1333">
        <v>36561968</v>
      </c>
      <c r="E605" s="1333">
        <v>9124472</v>
      </c>
      <c r="F605" s="1333">
        <v>363700572</v>
      </c>
      <c r="G605" s="1333">
        <v>24000</v>
      </c>
      <c r="H605" s="1333">
        <v>15312503</v>
      </c>
      <c r="I605" s="1332">
        <f>SUM(C605:H605)</f>
        <v>3930955657</v>
      </c>
      <c r="J605" s="1357">
        <v>998849763</v>
      </c>
      <c r="K605" s="1333">
        <v>1300000000</v>
      </c>
      <c r="L605" s="1333"/>
      <c r="M605" s="1333">
        <v>54285529</v>
      </c>
      <c r="N605" s="1333">
        <v>362101500</v>
      </c>
      <c r="O605" s="1332">
        <f>SUM(J605:N605)</f>
        <v>2715236792</v>
      </c>
      <c r="P605" s="1331"/>
      <c r="Q605" s="1330">
        <f>P605</f>
        <v>0</v>
      </c>
      <c r="R605" s="1330">
        <f>I605+O605+Q605</f>
        <v>6646192449</v>
      </c>
      <c r="S605" s="1355">
        <f>R605/R667</f>
        <v>0.99573957367757693</v>
      </c>
    </row>
    <row r="606" spans="1:20" x14ac:dyDescent="0.2">
      <c r="A606" s="1328"/>
      <c r="B606" s="1315">
        <v>2020</v>
      </c>
      <c r="C606" s="1329">
        <v>4765857977</v>
      </c>
      <c r="D606" s="1326">
        <v>35645533</v>
      </c>
      <c r="E606" s="1326">
        <v>9124472</v>
      </c>
      <c r="F606" s="1326">
        <v>423486285</v>
      </c>
      <c r="G606" s="1326">
        <v>24000</v>
      </c>
      <c r="H606" s="1326">
        <v>15312503</v>
      </c>
      <c r="I606" s="1312">
        <f>SUM(C606:H606)</f>
        <v>5249450770</v>
      </c>
      <c r="J606" s="1356">
        <v>1077137836</v>
      </c>
      <c r="K606" s="1326">
        <v>3200000000</v>
      </c>
      <c r="L606" s="1326"/>
      <c r="M606" s="1326">
        <v>67278478</v>
      </c>
      <c r="N606" s="1326">
        <v>340046530</v>
      </c>
      <c r="O606" s="1312">
        <f>SUM(J606:N606)</f>
        <v>4684462844</v>
      </c>
      <c r="P606" s="1325"/>
      <c r="Q606" s="1310">
        <f>P606</f>
        <v>0</v>
      </c>
      <c r="R606" s="1310">
        <f>I606+O606+Q606</f>
        <v>9933913614</v>
      </c>
      <c r="S606" s="1309">
        <f>R606/R668</f>
        <v>0.84699355929097142</v>
      </c>
    </row>
    <row r="607" spans="1:20" x14ac:dyDescent="0.2">
      <c r="A607" s="1328"/>
      <c r="B607" s="1315">
        <v>2021</v>
      </c>
      <c r="C607" s="1327">
        <v>5753388753</v>
      </c>
      <c r="D607" s="1326">
        <v>34558138</v>
      </c>
      <c r="E607" s="1326">
        <v>9169946</v>
      </c>
      <c r="F607" s="1326">
        <v>502314190</v>
      </c>
      <c r="G607" s="1326">
        <v>16800</v>
      </c>
      <c r="H607" s="1326">
        <v>13716280</v>
      </c>
      <c r="I607" s="1312">
        <f>SUM(C607:H607)</f>
        <v>6313164107</v>
      </c>
      <c r="J607" s="1356">
        <v>1609059864</v>
      </c>
      <c r="K607" s="1326">
        <v>615000000</v>
      </c>
      <c r="L607" s="1326"/>
      <c r="M607" s="1326">
        <v>42930061</v>
      </c>
      <c r="N607" s="1326">
        <v>341495679</v>
      </c>
      <c r="O607" s="1312">
        <f>SUM(J607:N607)</f>
        <v>2608485604</v>
      </c>
      <c r="P607" s="1325"/>
      <c r="Q607" s="1310">
        <f>P607</f>
        <v>0</v>
      </c>
      <c r="R607" s="1310">
        <f>I607+O607+Q607</f>
        <v>8921649711</v>
      </c>
      <c r="S607" s="1309">
        <f>R607/R669</f>
        <v>0.99736812924666041</v>
      </c>
    </row>
    <row r="608" spans="1:20" ht="12" thickBot="1" x14ac:dyDescent="0.25">
      <c r="A608" s="1308"/>
      <c r="B608" s="1307" t="s">
        <v>28709</v>
      </c>
      <c r="C608" s="1384">
        <f t="shared" ref="C608:R608" si="237">(C607-C606)/C606</f>
        <v>0.20720944282557668</v>
      </c>
      <c r="D608" s="1301">
        <f t="shared" si="237"/>
        <v>-3.0505785956405813E-2</v>
      </c>
      <c r="E608" s="1301">
        <f t="shared" si="237"/>
        <v>4.9837404290352365E-3</v>
      </c>
      <c r="F608" s="1301">
        <f t="shared" si="237"/>
        <v>0.18614039649477668</v>
      </c>
      <c r="G608" s="1301">
        <f t="shared" si="237"/>
        <v>-0.3</v>
      </c>
      <c r="H608" s="1301">
        <f t="shared" si="237"/>
        <v>-0.10424311427073679</v>
      </c>
      <c r="I608" s="1300">
        <f t="shared" si="237"/>
        <v>0.2026332627175014</v>
      </c>
      <c r="J608" s="1378">
        <f t="shared" si="237"/>
        <v>0.49382911844905242</v>
      </c>
      <c r="K608" s="1301">
        <f t="shared" si="237"/>
        <v>-0.80781250000000004</v>
      </c>
      <c r="L608" s="1302" t="e">
        <f t="shared" si="237"/>
        <v>#DIV/0!</v>
      </c>
      <c r="M608" s="1301">
        <f t="shared" si="237"/>
        <v>-0.36190499137034582</v>
      </c>
      <c r="N608" s="1301">
        <f t="shared" si="237"/>
        <v>4.2616197259827942E-3</v>
      </c>
      <c r="O608" s="1300">
        <f t="shared" si="237"/>
        <v>-0.44316228116932843</v>
      </c>
      <c r="P608" s="1303" t="e">
        <f t="shared" si="237"/>
        <v>#DIV/0!</v>
      </c>
      <c r="Q608" s="1302" t="e">
        <f t="shared" si="237"/>
        <v>#DIV/0!</v>
      </c>
      <c r="R608" s="1301">
        <f t="shared" si="237"/>
        <v>-0.10189980931315959</v>
      </c>
      <c r="S608" s="1300"/>
    </row>
    <row r="609" spans="1:19" x14ac:dyDescent="0.2">
      <c r="A609" s="1336" t="s">
        <v>28740</v>
      </c>
      <c r="B609" s="1323">
        <v>2019</v>
      </c>
      <c r="C609" s="1335"/>
      <c r="D609" s="1333"/>
      <c r="E609" s="1333"/>
      <c r="F609" s="1333"/>
      <c r="G609" s="1333"/>
      <c r="H609" s="1333"/>
      <c r="I609" s="1332">
        <f>SUM(C609:H609)</f>
        <v>0</v>
      </c>
      <c r="J609" s="1334"/>
      <c r="K609" s="1333"/>
      <c r="L609" s="1333"/>
      <c r="M609" s="1333"/>
      <c r="N609" s="1333"/>
      <c r="O609" s="1332">
        <f>SUM(J609:N609)</f>
        <v>0</v>
      </c>
      <c r="P609" s="1331"/>
      <c r="Q609" s="1330">
        <f>P609</f>
        <v>0</v>
      </c>
      <c r="R609" s="1330">
        <f>I609+O609+Q609</f>
        <v>0</v>
      </c>
      <c r="S609" s="1355">
        <f>R609/R667</f>
        <v>0</v>
      </c>
    </row>
    <row r="610" spans="1:19" x14ac:dyDescent="0.2">
      <c r="A610" s="1328"/>
      <c r="B610" s="1315">
        <v>2020</v>
      </c>
      <c r="C610" s="1329"/>
      <c r="D610" s="1326"/>
      <c r="E610" s="1326"/>
      <c r="F610" s="1326"/>
      <c r="G610" s="1326"/>
      <c r="H610" s="1326"/>
      <c r="I610" s="1312">
        <f>SUM(C610:H610)</f>
        <v>0</v>
      </c>
      <c r="J610" s="1313"/>
      <c r="K610" s="1326"/>
      <c r="L610" s="1326"/>
      <c r="M610" s="1326"/>
      <c r="N610" s="1326"/>
      <c r="O610" s="1312">
        <f>SUM(J610:N610)</f>
        <v>0</v>
      </c>
      <c r="P610" s="1325"/>
      <c r="Q610" s="1310">
        <f>P610</f>
        <v>0</v>
      </c>
      <c r="R610" s="1310">
        <f>I610+O610+Q610</f>
        <v>0</v>
      </c>
      <c r="S610" s="1309">
        <f>R610/R668</f>
        <v>0</v>
      </c>
    </row>
    <row r="611" spans="1:19" x14ac:dyDescent="0.2">
      <c r="A611" s="1328"/>
      <c r="B611" s="1315">
        <v>2021</v>
      </c>
      <c r="C611" s="1329"/>
      <c r="D611" s="1326"/>
      <c r="E611" s="1326"/>
      <c r="F611" s="1326"/>
      <c r="G611" s="1326"/>
      <c r="H611" s="1326"/>
      <c r="I611" s="1312">
        <f>SUM(C611:H611)</f>
        <v>0</v>
      </c>
      <c r="J611" s="1313"/>
      <c r="K611" s="1326"/>
      <c r="L611" s="1326"/>
      <c r="M611" s="1326"/>
      <c r="N611" s="1326"/>
      <c r="O611" s="1312">
        <f>SUM(J611:N611)</f>
        <v>0</v>
      </c>
      <c r="P611" s="1325"/>
      <c r="Q611" s="1310">
        <f>P611</f>
        <v>0</v>
      </c>
      <c r="R611" s="1310">
        <f>I611+O611+Q611</f>
        <v>0</v>
      </c>
      <c r="S611" s="1309">
        <f>R611/R669</f>
        <v>0</v>
      </c>
    </row>
    <row r="612" spans="1:19" ht="12" thickBot="1" x14ac:dyDescent="0.25">
      <c r="A612" s="1308"/>
      <c r="B612" s="1307" t="s">
        <v>28709</v>
      </c>
      <c r="C612" s="1368" t="e">
        <f t="shared" ref="C612:R612" si="238">(C611-C610)/C610</f>
        <v>#DIV/0!</v>
      </c>
      <c r="D612" s="1364" t="e">
        <f t="shared" si="238"/>
        <v>#DIV/0!</v>
      </c>
      <c r="E612" s="1364" t="e">
        <f t="shared" si="238"/>
        <v>#DIV/0!</v>
      </c>
      <c r="F612" s="1364" t="e">
        <f t="shared" si="238"/>
        <v>#DIV/0!</v>
      </c>
      <c r="G612" s="1364" t="e">
        <f t="shared" si="238"/>
        <v>#DIV/0!</v>
      </c>
      <c r="H612" s="1364" t="e">
        <f t="shared" si="238"/>
        <v>#DIV/0!</v>
      </c>
      <c r="I612" s="1366" t="e">
        <f t="shared" si="238"/>
        <v>#DIV/0!</v>
      </c>
      <c r="J612" s="1367" t="e">
        <f t="shared" si="238"/>
        <v>#DIV/0!</v>
      </c>
      <c r="K612" s="1364" t="e">
        <f t="shared" si="238"/>
        <v>#DIV/0!</v>
      </c>
      <c r="L612" s="1364" t="e">
        <f t="shared" si="238"/>
        <v>#DIV/0!</v>
      </c>
      <c r="M612" s="1364" t="e">
        <f t="shared" si="238"/>
        <v>#DIV/0!</v>
      </c>
      <c r="N612" s="1364" t="e">
        <f t="shared" si="238"/>
        <v>#DIV/0!</v>
      </c>
      <c r="O612" s="1366" t="e">
        <f t="shared" si="238"/>
        <v>#DIV/0!</v>
      </c>
      <c r="P612" s="1365" t="e">
        <f t="shared" si="238"/>
        <v>#DIV/0!</v>
      </c>
      <c r="Q612" s="1364" t="e">
        <f t="shared" si="238"/>
        <v>#DIV/0!</v>
      </c>
      <c r="R612" s="1364" t="e">
        <f t="shared" si="238"/>
        <v>#DIV/0!</v>
      </c>
      <c r="S612" s="1300"/>
    </row>
    <row r="613" spans="1:19" x14ac:dyDescent="0.2">
      <c r="A613" s="1336" t="s">
        <v>28729</v>
      </c>
      <c r="B613" s="1323">
        <v>2019</v>
      </c>
      <c r="C613" s="1335"/>
      <c r="D613" s="1333"/>
      <c r="E613" s="1333"/>
      <c r="F613" s="1333"/>
      <c r="G613" s="1333"/>
      <c r="H613" s="1333"/>
      <c r="I613" s="1332">
        <f>SUM(C613:H613)</f>
        <v>0</v>
      </c>
      <c r="J613" s="1334"/>
      <c r="K613" s="1333"/>
      <c r="L613" s="1333"/>
      <c r="M613" s="1333"/>
      <c r="N613" s="1333"/>
      <c r="O613" s="1332">
        <f>SUM(J613:N613)</f>
        <v>0</v>
      </c>
      <c r="P613" s="1331"/>
      <c r="Q613" s="1330">
        <f>P613</f>
        <v>0</v>
      </c>
      <c r="R613" s="1330">
        <f>I613+O613+Q613</f>
        <v>0</v>
      </c>
      <c r="S613" s="1355">
        <f>R613/R667</f>
        <v>0</v>
      </c>
    </row>
    <row r="614" spans="1:19" x14ac:dyDescent="0.2">
      <c r="A614" s="1328"/>
      <c r="B614" s="1315">
        <v>2020</v>
      </c>
      <c r="C614" s="1329"/>
      <c r="D614" s="1326"/>
      <c r="E614" s="1326"/>
      <c r="F614" s="1326"/>
      <c r="G614" s="1326"/>
      <c r="H614" s="1326"/>
      <c r="I614" s="1312">
        <f>SUM(C614:H614)</f>
        <v>0</v>
      </c>
      <c r="J614" s="1313"/>
      <c r="K614" s="1326"/>
      <c r="L614" s="1326"/>
      <c r="M614" s="1326"/>
      <c r="N614" s="1326"/>
      <c r="O614" s="1312">
        <f>SUM(J614:N614)</f>
        <v>0</v>
      </c>
      <c r="P614" s="1325"/>
      <c r="Q614" s="1310">
        <f>P614</f>
        <v>0</v>
      </c>
      <c r="R614" s="1310">
        <f>I614+O614+Q614</f>
        <v>0</v>
      </c>
      <c r="S614" s="1309">
        <f>R614/R668</f>
        <v>0</v>
      </c>
    </row>
    <row r="615" spans="1:19" x14ac:dyDescent="0.2">
      <c r="A615" s="1328"/>
      <c r="B615" s="1315">
        <v>2021</v>
      </c>
      <c r="C615" s="1329"/>
      <c r="D615" s="1326"/>
      <c r="E615" s="1326"/>
      <c r="F615" s="1326"/>
      <c r="G615" s="1326"/>
      <c r="H615" s="1326"/>
      <c r="I615" s="1312">
        <f>SUM(C615:H615)</f>
        <v>0</v>
      </c>
      <c r="J615" s="1313"/>
      <c r="K615" s="1326"/>
      <c r="L615" s="1326"/>
      <c r="M615" s="1326"/>
      <c r="N615" s="1326"/>
      <c r="O615" s="1312">
        <f>SUM(J615:N615)</f>
        <v>0</v>
      </c>
      <c r="P615" s="1325"/>
      <c r="Q615" s="1310">
        <f>P615</f>
        <v>0</v>
      </c>
      <c r="R615" s="1310">
        <f>I615+O615+Q615</f>
        <v>0</v>
      </c>
      <c r="S615" s="1309">
        <f>R615/R669</f>
        <v>0</v>
      </c>
    </row>
    <row r="616" spans="1:19" ht="12" thickBot="1" x14ac:dyDescent="0.25">
      <c r="A616" s="1308"/>
      <c r="B616" s="1307" t="s">
        <v>28709</v>
      </c>
      <c r="C616" s="1368" t="e">
        <f t="shared" ref="C616:R616" si="239">(C615-C614)/C614</f>
        <v>#DIV/0!</v>
      </c>
      <c r="D616" s="1364" t="e">
        <f t="shared" si="239"/>
        <v>#DIV/0!</v>
      </c>
      <c r="E616" s="1364" t="e">
        <f t="shared" si="239"/>
        <v>#DIV/0!</v>
      </c>
      <c r="F616" s="1364" t="e">
        <f t="shared" si="239"/>
        <v>#DIV/0!</v>
      </c>
      <c r="G616" s="1364" t="e">
        <f t="shared" si="239"/>
        <v>#DIV/0!</v>
      </c>
      <c r="H616" s="1364" t="e">
        <f t="shared" si="239"/>
        <v>#DIV/0!</v>
      </c>
      <c r="I616" s="1366" t="e">
        <f t="shared" si="239"/>
        <v>#DIV/0!</v>
      </c>
      <c r="J616" s="1367" t="e">
        <f t="shared" si="239"/>
        <v>#DIV/0!</v>
      </c>
      <c r="K616" s="1364" t="e">
        <f t="shared" si="239"/>
        <v>#DIV/0!</v>
      </c>
      <c r="L616" s="1364" t="e">
        <f t="shared" si="239"/>
        <v>#DIV/0!</v>
      </c>
      <c r="M616" s="1364" t="e">
        <f t="shared" si="239"/>
        <v>#DIV/0!</v>
      </c>
      <c r="N616" s="1364" t="e">
        <f t="shared" si="239"/>
        <v>#DIV/0!</v>
      </c>
      <c r="O616" s="1366" t="e">
        <f t="shared" si="239"/>
        <v>#DIV/0!</v>
      </c>
      <c r="P616" s="1365" t="e">
        <f t="shared" si="239"/>
        <v>#DIV/0!</v>
      </c>
      <c r="Q616" s="1364" t="e">
        <f t="shared" si="239"/>
        <v>#DIV/0!</v>
      </c>
      <c r="R616" s="1364" t="e">
        <f t="shared" si="239"/>
        <v>#DIV/0!</v>
      </c>
      <c r="S616" s="1300"/>
    </row>
    <row r="617" spans="1:19" x14ac:dyDescent="0.2">
      <c r="A617" s="1336" t="s">
        <v>28739</v>
      </c>
      <c r="B617" s="1323">
        <v>2019</v>
      </c>
      <c r="C617" s="1335"/>
      <c r="D617" s="1333"/>
      <c r="E617" s="1333"/>
      <c r="F617" s="1333"/>
      <c r="G617" s="1333"/>
      <c r="H617" s="1333"/>
      <c r="I617" s="1332">
        <f>SUM(C617:H617)</f>
        <v>0</v>
      </c>
      <c r="J617" s="1334"/>
      <c r="K617" s="1333"/>
      <c r="L617" s="1333"/>
      <c r="M617" s="1333"/>
      <c r="N617" s="1333"/>
      <c r="O617" s="1332">
        <f>SUM(J617:N617)</f>
        <v>0</v>
      </c>
      <c r="P617" s="1331"/>
      <c r="Q617" s="1330">
        <f>P617</f>
        <v>0</v>
      </c>
      <c r="R617" s="1330">
        <f>I617+O617+Q617</f>
        <v>0</v>
      </c>
      <c r="S617" s="1355">
        <f>R617/R667</f>
        <v>0</v>
      </c>
    </row>
    <row r="618" spans="1:19" x14ac:dyDescent="0.2">
      <c r="A618" s="1328"/>
      <c r="B618" s="1315">
        <v>2020</v>
      </c>
      <c r="C618" s="1329"/>
      <c r="D618" s="1326"/>
      <c r="E618" s="1326"/>
      <c r="F618" s="1326"/>
      <c r="G618" s="1326"/>
      <c r="H618" s="1326"/>
      <c r="I618" s="1312">
        <f>SUM(C618:H618)</f>
        <v>0</v>
      </c>
      <c r="J618" s="1313"/>
      <c r="K618" s="1326"/>
      <c r="L618" s="1326"/>
      <c r="M618" s="1326"/>
      <c r="N618" s="1326"/>
      <c r="O618" s="1312">
        <f>SUM(J618:N618)</f>
        <v>0</v>
      </c>
      <c r="P618" s="1325"/>
      <c r="Q618" s="1310">
        <f>P618</f>
        <v>0</v>
      </c>
      <c r="R618" s="1310">
        <f>I618+O618+Q618</f>
        <v>0</v>
      </c>
      <c r="S618" s="1309">
        <f>R618/R668</f>
        <v>0</v>
      </c>
    </row>
    <row r="619" spans="1:19" x14ac:dyDescent="0.2">
      <c r="A619" s="1328"/>
      <c r="B619" s="1315">
        <v>2021</v>
      </c>
      <c r="C619" s="1329"/>
      <c r="D619" s="1326"/>
      <c r="E619" s="1326"/>
      <c r="F619" s="1326"/>
      <c r="G619" s="1326"/>
      <c r="H619" s="1326"/>
      <c r="I619" s="1312">
        <f>SUM(C619:H619)</f>
        <v>0</v>
      </c>
      <c r="J619" s="1313"/>
      <c r="K619" s="1326"/>
      <c r="L619" s="1326"/>
      <c r="M619" s="1326"/>
      <c r="N619" s="1326"/>
      <c r="O619" s="1312">
        <f>SUM(J619:N619)</f>
        <v>0</v>
      </c>
      <c r="P619" s="1325"/>
      <c r="Q619" s="1310">
        <f>P619</f>
        <v>0</v>
      </c>
      <c r="R619" s="1310">
        <f>I619+O619+Q619</f>
        <v>0</v>
      </c>
      <c r="S619" s="1309">
        <f>R619/R669</f>
        <v>0</v>
      </c>
    </row>
    <row r="620" spans="1:19" ht="12" thickBot="1" x14ac:dyDescent="0.25">
      <c r="A620" s="1308"/>
      <c r="B620" s="1307" t="s">
        <v>28709</v>
      </c>
      <c r="C620" s="1368" t="e">
        <f t="shared" ref="C620:R620" si="240">(C619-C618)/C618</f>
        <v>#DIV/0!</v>
      </c>
      <c r="D620" s="1364" t="e">
        <f t="shared" si="240"/>
        <v>#DIV/0!</v>
      </c>
      <c r="E620" s="1364" t="e">
        <f t="shared" si="240"/>
        <v>#DIV/0!</v>
      </c>
      <c r="F620" s="1364" t="e">
        <f t="shared" si="240"/>
        <v>#DIV/0!</v>
      </c>
      <c r="G620" s="1364" t="e">
        <f t="shared" si="240"/>
        <v>#DIV/0!</v>
      </c>
      <c r="H620" s="1364" t="e">
        <f t="shared" si="240"/>
        <v>#DIV/0!</v>
      </c>
      <c r="I620" s="1366" t="e">
        <f t="shared" si="240"/>
        <v>#DIV/0!</v>
      </c>
      <c r="J620" s="1367" t="e">
        <f t="shared" si="240"/>
        <v>#DIV/0!</v>
      </c>
      <c r="K620" s="1364" t="e">
        <f t="shared" si="240"/>
        <v>#DIV/0!</v>
      </c>
      <c r="L620" s="1364" t="e">
        <f t="shared" si="240"/>
        <v>#DIV/0!</v>
      </c>
      <c r="M620" s="1364" t="e">
        <f t="shared" si="240"/>
        <v>#DIV/0!</v>
      </c>
      <c r="N620" s="1364" t="e">
        <f t="shared" si="240"/>
        <v>#DIV/0!</v>
      </c>
      <c r="O620" s="1366" t="e">
        <f t="shared" si="240"/>
        <v>#DIV/0!</v>
      </c>
      <c r="P620" s="1365" t="e">
        <f t="shared" si="240"/>
        <v>#DIV/0!</v>
      </c>
      <c r="Q620" s="1364" t="e">
        <f t="shared" si="240"/>
        <v>#DIV/0!</v>
      </c>
      <c r="R620" s="1364" t="e">
        <f t="shared" si="240"/>
        <v>#DIV/0!</v>
      </c>
      <c r="S620" s="1300"/>
    </row>
    <row r="621" spans="1:19" x14ac:dyDescent="0.2">
      <c r="A621" s="1336" t="s">
        <v>28738</v>
      </c>
      <c r="B621" s="1323">
        <v>2019</v>
      </c>
      <c r="C621" s="1335"/>
      <c r="D621" s="1333"/>
      <c r="E621" s="1333"/>
      <c r="F621" s="1333"/>
      <c r="G621" s="1333"/>
      <c r="H621" s="1333"/>
      <c r="I621" s="1332">
        <f>SUM(C621:H621)</f>
        <v>0</v>
      </c>
      <c r="J621" s="1334"/>
      <c r="K621" s="1333"/>
      <c r="L621" s="1333"/>
      <c r="M621" s="1333"/>
      <c r="N621" s="1333"/>
      <c r="O621" s="1332">
        <f>SUM(J621:N621)</f>
        <v>0</v>
      </c>
      <c r="P621" s="1331"/>
      <c r="Q621" s="1330">
        <f>P621</f>
        <v>0</v>
      </c>
      <c r="R621" s="1330">
        <f>I621+O621+Q621</f>
        <v>0</v>
      </c>
      <c r="S621" s="1355">
        <f>R621/R667</f>
        <v>0</v>
      </c>
    </row>
    <row r="622" spans="1:19" x14ac:dyDescent="0.2">
      <c r="A622" s="1328"/>
      <c r="B622" s="1315">
        <v>2020</v>
      </c>
      <c r="C622" s="1329"/>
      <c r="D622" s="1326"/>
      <c r="E622" s="1326"/>
      <c r="F622" s="1326"/>
      <c r="G622" s="1326"/>
      <c r="H622" s="1326"/>
      <c r="I622" s="1312">
        <f>SUM(C622:H622)</f>
        <v>0</v>
      </c>
      <c r="J622" s="1313"/>
      <c r="K622" s="1326"/>
      <c r="L622" s="1326"/>
      <c r="M622" s="1326"/>
      <c r="N622" s="1326"/>
      <c r="O622" s="1312">
        <f>SUM(J622:N622)</f>
        <v>0</v>
      </c>
      <c r="P622" s="1325"/>
      <c r="Q622" s="1310">
        <f>P622</f>
        <v>0</v>
      </c>
      <c r="R622" s="1310">
        <f>I622+O622+Q622</f>
        <v>0</v>
      </c>
      <c r="S622" s="1309">
        <f>R622/R668</f>
        <v>0</v>
      </c>
    </row>
    <row r="623" spans="1:19" x14ac:dyDescent="0.2">
      <c r="A623" s="1328"/>
      <c r="B623" s="1315">
        <v>2021</v>
      </c>
      <c r="C623" s="1329"/>
      <c r="D623" s="1326"/>
      <c r="E623" s="1326"/>
      <c r="F623" s="1326"/>
      <c r="G623" s="1326"/>
      <c r="H623" s="1326"/>
      <c r="I623" s="1312">
        <f>SUM(C623:H623)</f>
        <v>0</v>
      </c>
      <c r="J623" s="1313"/>
      <c r="K623" s="1326"/>
      <c r="L623" s="1326"/>
      <c r="M623" s="1326"/>
      <c r="N623" s="1326"/>
      <c r="O623" s="1312">
        <f>SUM(J623:N623)</f>
        <v>0</v>
      </c>
      <c r="P623" s="1325"/>
      <c r="Q623" s="1310">
        <f>P623</f>
        <v>0</v>
      </c>
      <c r="R623" s="1310">
        <f>I623+O623+Q623</f>
        <v>0</v>
      </c>
      <c r="S623" s="1309">
        <f>R623/R669</f>
        <v>0</v>
      </c>
    </row>
    <row r="624" spans="1:19" ht="12" thickBot="1" x14ac:dyDescent="0.25">
      <c r="A624" s="1308"/>
      <c r="B624" s="1307" t="s">
        <v>28709</v>
      </c>
      <c r="C624" s="1368" t="e">
        <f t="shared" ref="C624:R624" si="241">(C623-C622)/C622</f>
        <v>#DIV/0!</v>
      </c>
      <c r="D624" s="1364" t="e">
        <f t="shared" si="241"/>
        <v>#DIV/0!</v>
      </c>
      <c r="E624" s="1364" t="e">
        <f t="shared" si="241"/>
        <v>#DIV/0!</v>
      </c>
      <c r="F624" s="1364" t="e">
        <f t="shared" si="241"/>
        <v>#DIV/0!</v>
      </c>
      <c r="G624" s="1364" t="e">
        <f t="shared" si="241"/>
        <v>#DIV/0!</v>
      </c>
      <c r="H624" s="1364" t="e">
        <f t="shared" si="241"/>
        <v>#DIV/0!</v>
      </c>
      <c r="I624" s="1366" t="e">
        <f t="shared" si="241"/>
        <v>#DIV/0!</v>
      </c>
      <c r="J624" s="1367" t="e">
        <f t="shared" si="241"/>
        <v>#DIV/0!</v>
      </c>
      <c r="K624" s="1364" t="e">
        <f t="shared" si="241"/>
        <v>#DIV/0!</v>
      </c>
      <c r="L624" s="1364" t="e">
        <f t="shared" si="241"/>
        <v>#DIV/0!</v>
      </c>
      <c r="M624" s="1364" t="e">
        <f t="shared" si="241"/>
        <v>#DIV/0!</v>
      </c>
      <c r="N624" s="1364" t="e">
        <f t="shared" si="241"/>
        <v>#DIV/0!</v>
      </c>
      <c r="O624" s="1366" t="e">
        <f t="shared" si="241"/>
        <v>#DIV/0!</v>
      </c>
      <c r="P624" s="1365" t="e">
        <f t="shared" si="241"/>
        <v>#DIV/0!</v>
      </c>
      <c r="Q624" s="1364" t="e">
        <f t="shared" si="241"/>
        <v>#DIV/0!</v>
      </c>
      <c r="R624" s="1364" t="e">
        <f t="shared" si="241"/>
        <v>#DIV/0!</v>
      </c>
      <c r="S624" s="1300"/>
    </row>
    <row r="625" spans="1:19" x14ac:dyDescent="0.2">
      <c r="A625" s="1336" t="s">
        <v>28737</v>
      </c>
      <c r="B625" s="1323">
        <v>2019</v>
      </c>
      <c r="C625" s="1335"/>
      <c r="D625" s="1333"/>
      <c r="E625" s="1333"/>
      <c r="F625" s="1333"/>
      <c r="G625" s="1333"/>
      <c r="H625" s="1333"/>
      <c r="I625" s="1332">
        <f>SUM(C625:H625)</f>
        <v>0</v>
      </c>
      <c r="J625" s="1334"/>
      <c r="K625" s="1333"/>
      <c r="L625" s="1333"/>
      <c r="M625" s="1333"/>
      <c r="N625" s="1333"/>
      <c r="O625" s="1332">
        <f>SUM(J625:N625)</f>
        <v>0</v>
      </c>
      <c r="P625" s="1331"/>
      <c r="Q625" s="1330">
        <f>P625</f>
        <v>0</v>
      </c>
      <c r="R625" s="1330">
        <f>I625+O625+Q625</f>
        <v>0</v>
      </c>
      <c r="S625" s="1355">
        <f>R625/R667</f>
        <v>0</v>
      </c>
    </row>
    <row r="626" spans="1:19" x14ac:dyDescent="0.2">
      <c r="A626" s="1328"/>
      <c r="B626" s="1315">
        <v>2020</v>
      </c>
      <c r="C626" s="1329"/>
      <c r="D626" s="1326"/>
      <c r="E626" s="1326"/>
      <c r="F626" s="1326"/>
      <c r="G626" s="1326"/>
      <c r="H626" s="1326"/>
      <c r="I626" s="1312">
        <f>SUM(C626:H626)</f>
        <v>0</v>
      </c>
      <c r="J626" s="1313"/>
      <c r="K626" s="1326"/>
      <c r="L626" s="1326"/>
      <c r="M626" s="1326"/>
      <c r="N626" s="1326"/>
      <c r="O626" s="1312">
        <f>SUM(J626:N626)</f>
        <v>0</v>
      </c>
      <c r="P626" s="1325"/>
      <c r="Q626" s="1310">
        <f>P626</f>
        <v>0</v>
      </c>
      <c r="R626" s="1310">
        <f>I626+O626+Q626</f>
        <v>0</v>
      </c>
      <c r="S626" s="1309">
        <f>R626/R668</f>
        <v>0</v>
      </c>
    </row>
    <row r="627" spans="1:19" x14ac:dyDescent="0.2">
      <c r="A627" s="1328"/>
      <c r="B627" s="1315">
        <v>2021</v>
      </c>
      <c r="C627" s="1329"/>
      <c r="D627" s="1326"/>
      <c r="E627" s="1326"/>
      <c r="F627" s="1326"/>
      <c r="G627" s="1326"/>
      <c r="H627" s="1326"/>
      <c r="I627" s="1312">
        <f>SUM(C627:H627)</f>
        <v>0</v>
      </c>
      <c r="J627" s="1313"/>
      <c r="K627" s="1326"/>
      <c r="L627" s="1326"/>
      <c r="M627" s="1326"/>
      <c r="N627" s="1326"/>
      <c r="O627" s="1312">
        <f>SUM(J627:N627)</f>
        <v>0</v>
      </c>
      <c r="P627" s="1325"/>
      <c r="Q627" s="1310">
        <f>P627</f>
        <v>0</v>
      </c>
      <c r="R627" s="1310">
        <f>I627+O627+Q627</f>
        <v>0</v>
      </c>
      <c r="S627" s="1309">
        <f>R627/R669</f>
        <v>0</v>
      </c>
    </row>
    <row r="628" spans="1:19" ht="12" thickBot="1" x14ac:dyDescent="0.25">
      <c r="A628" s="1308"/>
      <c r="B628" s="1307" t="s">
        <v>28709</v>
      </c>
      <c r="C628" s="1368" t="e">
        <f t="shared" ref="C628:R628" si="242">(C627-C626)/C626</f>
        <v>#DIV/0!</v>
      </c>
      <c r="D628" s="1364" t="e">
        <f t="shared" si="242"/>
        <v>#DIV/0!</v>
      </c>
      <c r="E628" s="1364" t="e">
        <f t="shared" si="242"/>
        <v>#DIV/0!</v>
      </c>
      <c r="F628" s="1364" t="e">
        <f t="shared" si="242"/>
        <v>#DIV/0!</v>
      </c>
      <c r="G628" s="1364" t="e">
        <f t="shared" si="242"/>
        <v>#DIV/0!</v>
      </c>
      <c r="H628" s="1364" t="e">
        <f t="shared" si="242"/>
        <v>#DIV/0!</v>
      </c>
      <c r="I628" s="1366" t="e">
        <f t="shared" si="242"/>
        <v>#DIV/0!</v>
      </c>
      <c r="J628" s="1367" t="e">
        <f t="shared" si="242"/>
        <v>#DIV/0!</v>
      </c>
      <c r="K628" s="1364" t="e">
        <f t="shared" si="242"/>
        <v>#DIV/0!</v>
      </c>
      <c r="L628" s="1364" t="e">
        <f t="shared" si="242"/>
        <v>#DIV/0!</v>
      </c>
      <c r="M628" s="1364" t="e">
        <f t="shared" si="242"/>
        <v>#DIV/0!</v>
      </c>
      <c r="N628" s="1364" t="e">
        <f t="shared" si="242"/>
        <v>#DIV/0!</v>
      </c>
      <c r="O628" s="1366" t="e">
        <f t="shared" si="242"/>
        <v>#DIV/0!</v>
      </c>
      <c r="P628" s="1365" t="e">
        <f t="shared" si="242"/>
        <v>#DIV/0!</v>
      </c>
      <c r="Q628" s="1364" t="e">
        <f t="shared" si="242"/>
        <v>#DIV/0!</v>
      </c>
      <c r="R628" s="1364" t="e">
        <f t="shared" si="242"/>
        <v>#DIV/0!</v>
      </c>
      <c r="S628" s="1300"/>
    </row>
    <row r="629" spans="1:19" x14ac:dyDescent="0.2">
      <c r="A629" s="1336" t="s">
        <v>28736</v>
      </c>
      <c r="B629" s="1323">
        <v>2019</v>
      </c>
      <c r="C629" s="1335"/>
      <c r="D629" s="1333"/>
      <c r="E629" s="1333"/>
      <c r="F629" s="1333"/>
      <c r="G629" s="1333"/>
      <c r="H629" s="1333"/>
      <c r="I629" s="1332">
        <f>SUM(C629:H629)</f>
        <v>0</v>
      </c>
      <c r="J629" s="1334"/>
      <c r="K629" s="1333"/>
      <c r="L629" s="1333"/>
      <c r="M629" s="1333"/>
      <c r="N629" s="1333"/>
      <c r="O629" s="1332">
        <f>SUM(J629:N629)</f>
        <v>0</v>
      </c>
      <c r="P629" s="1331"/>
      <c r="Q629" s="1330">
        <f>P629</f>
        <v>0</v>
      </c>
      <c r="R629" s="1330">
        <f>I629+O629+Q629</f>
        <v>0</v>
      </c>
      <c r="S629" s="1355">
        <f>R629/R667</f>
        <v>0</v>
      </c>
    </row>
    <row r="630" spans="1:19" x14ac:dyDescent="0.2">
      <c r="A630" s="1328"/>
      <c r="B630" s="1315">
        <v>2020</v>
      </c>
      <c r="C630" s="1329"/>
      <c r="D630" s="1326"/>
      <c r="E630" s="1326"/>
      <c r="F630" s="1326"/>
      <c r="G630" s="1326"/>
      <c r="H630" s="1326"/>
      <c r="I630" s="1312">
        <f>SUM(C630:H630)</f>
        <v>0</v>
      </c>
      <c r="J630" s="1313"/>
      <c r="K630" s="1326"/>
      <c r="L630" s="1326"/>
      <c r="M630" s="1326"/>
      <c r="N630" s="1326"/>
      <c r="O630" s="1312">
        <f>SUM(J630:N630)</f>
        <v>0</v>
      </c>
      <c r="P630" s="1325"/>
      <c r="Q630" s="1310">
        <f>P630</f>
        <v>0</v>
      </c>
      <c r="R630" s="1310">
        <f>I630+O630+Q630</f>
        <v>0</v>
      </c>
      <c r="S630" s="1309">
        <f>R630/R668</f>
        <v>0</v>
      </c>
    </row>
    <row r="631" spans="1:19" x14ac:dyDescent="0.2">
      <c r="A631" s="1328"/>
      <c r="B631" s="1315">
        <v>2021</v>
      </c>
      <c r="C631" s="1329"/>
      <c r="D631" s="1326"/>
      <c r="E631" s="1326"/>
      <c r="F631" s="1326"/>
      <c r="G631" s="1326"/>
      <c r="H631" s="1326"/>
      <c r="I631" s="1312">
        <f>SUM(C631:H631)</f>
        <v>0</v>
      </c>
      <c r="J631" s="1313"/>
      <c r="K631" s="1326"/>
      <c r="L631" s="1326"/>
      <c r="M631" s="1326"/>
      <c r="N631" s="1326"/>
      <c r="O631" s="1312">
        <f>SUM(J631:N631)</f>
        <v>0</v>
      </c>
      <c r="P631" s="1325"/>
      <c r="Q631" s="1310">
        <f>P631</f>
        <v>0</v>
      </c>
      <c r="R631" s="1310">
        <f>I631+O631+Q631</f>
        <v>0</v>
      </c>
      <c r="S631" s="1309">
        <f>R631/R669</f>
        <v>0</v>
      </c>
    </row>
    <row r="632" spans="1:19" ht="12" thickBot="1" x14ac:dyDescent="0.25">
      <c r="A632" s="1308"/>
      <c r="B632" s="1307" t="s">
        <v>28709</v>
      </c>
      <c r="C632" s="1368" t="e">
        <f t="shared" ref="C632:R632" si="243">(C631-C630)/C630</f>
        <v>#DIV/0!</v>
      </c>
      <c r="D632" s="1364" t="e">
        <f t="shared" si="243"/>
        <v>#DIV/0!</v>
      </c>
      <c r="E632" s="1364" t="e">
        <f t="shared" si="243"/>
        <v>#DIV/0!</v>
      </c>
      <c r="F632" s="1364" t="e">
        <f t="shared" si="243"/>
        <v>#DIV/0!</v>
      </c>
      <c r="G632" s="1364" t="e">
        <f t="shared" si="243"/>
        <v>#DIV/0!</v>
      </c>
      <c r="H632" s="1364" t="e">
        <f t="shared" si="243"/>
        <v>#DIV/0!</v>
      </c>
      <c r="I632" s="1366" t="e">
        <f t="shared" si="243"/>
        <v>#DIV/0!</v>
      </c>
      <c r="J632" s="1367" t="e">
        <f t="shared" si="243"/>
        <v>#DIV/0!</v>
      </c>
      <c r="K632" s="1364" t="e">
        <f t="shared" si="243"/>
        <v>#DIV/0!</v>
      </c>
      <c r="L632" s="1364" t="e">
        <f t="shared" si="243"/>
        <v>#DIV/0!</v>
      </c>
      <c r="M632" s="1364" t="e">
        <f t="shared" si="243"/>
        <v>#DIV/0!</v>
      </c>
      <c r="N632" s="1364" t="e">
        <f t="shared" si="243"/>
        <v>#DIV/0!</v>
      </c>
      <c r="O632" s="1366" t="e">
        <f t="shared" si="243"/>
        <v>#DIV/0!</v>
      </c>
      <c r="P632" s="1365" t="e">
        <f t="shared" si="243"/>
        <v>#DIV/0!</v>
      </c>
      <c r="Q632" s="1364" t="e">
        <f t="shared" si="243"/>
        <v>#DIV/0!</v>
      </c>
      <c r="R632" s="1364" t="e">
        <f t="shared" si="243"/>
        <v>#DIV/0!</v>
      </c>
      <c r="S632" s="1304"/>
    </row>
    <row r="633" spans="1:19" x14ac:dyDescent="0.2">
      <c r="A633" s="1336" t="s">
        <v>28735</v>
      </c>
      <c r="B633" s="1323">
        <v>2019</v>
      </c>
      <c r="C633" s="1335"/>
      <c r="D633" s="1333"/>
      <c r="E633" s="1333"/>
      <c r="F633" s="1333"/>
      <c r="G633" s="1333"/>
      <c r="H633" s="1333"/>
      <c r="I633" s="1332">
        <f>SUM(C633:H633)</f>
        <v>0</v>
      </c>
      <c r="J633" s="1334"/>
      <c r="K633" s="1333"/>
      <c r="L633" s="1333"/>
      <c r="M633" s="1333"/>
      <c r="N633" s="1333"/>
      <c r="O633" s="1332">
        <f>SUM(J633:N633)</f>
        <v>0</v>
      </c>
      <c r="P633" s="1331"/>
      <c r="Q633" s="1330">
        <f>P633</f>
        <v>0</v>
      </c>
      <c r="R633" s="1330">
        <f>I633+O633+Q633</f>
        <v>0</v>
      </c>
      <c r="S633" s="1355">
        <f>R633/R667</f>
        <v>0</v>
      </c>
    </row>
    <row r="634" spans="1:19" x14ac:dyDescent="0.2">
      <c r="A634" s="1328"/>
      <c r="B634" s="1315">
        <v>2020</v>
      </c>
      <c r="C634" s="1329"/>
      <c r="D634" s="1326"/>
      <c r="E634" s="1326"/>
      <c r="F634" s="1326"/>
      <c r="G634" s="1326"/>
      <c r="H634" s="1326"/>
      <c r="I634" s="1312">
        <f>SUM(C634:H634)</f>
        <v>0</v>
      </c>
      <c r="J634" s="1313"/>
      <c r="K634" s="1326"/>
      <c r="L634" s="1326"/>
      <c r="M634" s="1326"/>
      <c r="N634" s="1326"/>
      <c r="O634" s="1312">
        <f>SUM(J634:N634)</f>
        <v>0</v>
      </c>
      <c r="P634" s="1325"/>
      <c r="Q634" s="1310">
        <f>P634</f>
        <v>0</v>
      </c>
      <c r="R634" s="1310">
        <f>I634+O634+Q634</f>
        <v>0</v>
      </c>
      <c r="S634" s="1309">
        <f>R634/R668</f>
        <v>0</v>
      </c>
    </row>
    <row r="635" spans="1:19" x14ac:dyDescent="0.2">
      <c r="A635" s="1328"/>
      <c r="B635" s="1315">
        <v>2021</v>
      </c>
      <c r="C635" s="1329"/>
      <c r="D635" s="1326"/>
      <c r="E635" s="1326"/>
      <c r="F635" s="1326"/>
      <c r="G635" s="1326"/>
      <c r="H635" s="1326"/>
      <c r="I635" s="1312">
        <f>SUM(C635:H635)</f>
        <v>0</v>
      </c>
      <c r="J635" s="1313"/>
      <c r="K635" s="1326"/>
      <c r="L635" s="1326"/>
      <c r="M635" s="1326"/>
      <c r="N635" s="1326"/>
      <c r="O635" s="1312">
        <f>SUM(J635:N635)</f>
        <v>0</v>
      </c>
      <c r="P635" s="1325"/>
      <c r="Q635" s="1310">
        <f>P635</f>
        <v>0</v>
      </c>
      <c r="R635" s="1310">
        <f>I635+O635+Q635</f>
        <v>0</v>
      </c>
      <c r="S635" s="1309">
        <f>R635/R669</f>
        <v>0</v>
      </c>
    </row>
    <row r="636" spans="1:19" ht="12" thickBot="1" x14ac:dyDescent="0.25">
      <c r="A636" s="1308"/>
      <c r="B636" s="1307" t="s">
        <v>28709</v>
      </c>
      <c r="C636" s="1368" t="e">
        <f t="shared" ref="C636:R636" si="244">(C635-C634)/C634</f>
        <v>#DIV/0!</v>
      </c>
      <c r="D636" s="1364" t="e">
        <f t="shared" si="244"/>
        <v>#DIV/0!</v>
      </c>
      <c r="E636" s="1364" t="e">
        <f t="shared" si="244"/>
        <v>#DIV/0!</v>
      </c>
      <c r="F636" s="1364" t="e">
        <f t="shared" si="244"/>
        <v>#DIV/0!</v>
      </c>
      <c r="G636" s="1364" t="e">
        <f t="shared" si="244"/>
        <v>#DIV/0!</v>
      </c>
      <c r="H636" s="1364" t="e">
        <f t="shared" si="244"/>
        <v>#DIV/0!</v>
      </c>
      <c r="I636" s="1366" t="e">
        <f t="shared" si="244"/>
        <v>#DIV/0!</v>
      </c>
      <c r="J636" s="1367" t="e">
        <f t="shared" si="244"/>
        <v>#DIV/0!</v>
      </c>
      <c r="K636" s="1364" t="e">
        <f t="shared" si="244"/>
        <v>#DIV/0!</v>
      </c>
      <c r="L636" s="1364" t="e">
        <f t="shared" si="244"/>
        <v>#DIV/0!</v>
      </c>
      <c r="M636" s="1364" t="e">
        <f t="shared" si="244"/>
        <v>#DIV/0!</v>
      </c>
      <c r="N636" s="1364" t="e">
        <f t="shared" si="244"/>
        <v>#DIV/0!</v>
      </c>
      <c r="O636" s="1366" t="e">
        <f t="shared" si="244"/>
        <v>#DIV/0!</v>
      </c>
      <c r="P636" s="1365" t="e">
        <f t="shared" si="244"/>
        <v>#DIV/0!</v>
      </c>
      <c r="Q636" s="1364" t="e">
        <f t="shared" si="244"/>
        <v>#DIV/0!</v>
      </c>
      <c r="R636" s="1364" t="e">
        <f t="shared" si="244"/>
        <v>#DIV/0!</v>
      </c>
      <c r="S636" s="1300"/>
    </row>
    <row r="637" spans="1:19" x14ac:dyDescent="0.2">
      <c r="A637" s="1336" t="s">
        <v>28734</v>
      </c>
      <c r="B637" s="1323">
        <v>2019</v>
      </c>
      <c r="C637" s="1335"/>
      <c r="D637" s="1333"/>
      <c r="E637" s="1333"/>
      <c r="F637" s="1333"/>
      <c r="G637" s="1333"/>
      <c r="H637" s="1333"/>
      <c r="I637" s="1332">
        <f>SUM(C637:H637)</f>
        <v>0</v>
      </c>
      <c r="J637" s="1334"/>
      <c r="K637" s="1333"/>
      <c r="L637" s="1333"/>
      <c r="M637" s="1333"/>
      <c r="N637" s="1333"/>
      <c r="O637" s="1332">
        <f>SUM(J637:N637)</f>
        <v>0</v>
      </c>
      <c r="P637" s="1331"/>
      <c r="Q637" s="1330">
        <f>P637</f>
        <v>0</v>
      </c>
      <c r="R637" s="1330">
        <f>I637+O637+Q637</f>
        <v>0</v>
      </c>
      <c r="S637" s="1355">
        <f>R637/R667</f>
        <v>0</v>
      </c>
    </row>
    <row r="638" spans="1:19" x14ac:dyDescent="0.2">
      <c r="A638" s="1328"/>
      <c r="B638" s="1315">
        <v>2020</v>
      </c>
      <c r="C638" s="1329"/>
      <c r="D638" s="1326"/>
      <c r="E638" s="1326"/>
      <c r="F638" s="1326"/>
      <c r="G638" s="1326"/>
      <c r="H638" s="1326"/>
      <c r="I638" s="1312">
        <f>SUM(C638:H638)</f>
        <v>0</v>
      </c>
      <c r="J638" s="1313"/>
      <c r="K638" s="1326"/>
      <c r="L638" s="1326"/>
      <c r="M638" s="1326"/>
      <c r="N638" s="1326"/>
      <c r="O638" s="1312">
        <f>SUM(J638:N638)</f>
        <v>0</v>
      </c>
      <c r="P638" s="1325"/>
      <c r="Q638" s="1310">
        <f>P638</f>
        <v>0</v>
      </c>
      <c r="R638" s="1310">
        <f>I638+O638+Q638</f>
        <v>0</v>
      </c>
      <c r="S638" s="1309">
        <f>R638/R668</f>
        <v>0</v>
      </c>
    </row>
    <row r="639" spans="1:19" x14ac:dyDescent="0.2">
      <c r="A639" s="1328"/>
      <c r="B639" s="1315">
        <v>2021</v>
      </c>
      <c r="C639" s="1329"/>
      <c r="D639" s="1326"/>
      <c r="E639" s="1326"/>
      <c r="F639" s="1326"/>
      <c r="G639" s="1326"/>
      <c r="H639" s="1326"/>
      <c r="I639" s="1312">
        <f>SUM(C639:H639)</f>
        <v>0</v>
      </c>
      <c r="J639" s="1313"/>
      <c r="K639" s="1326"/>
      <c r="L639" s="1326"/>
      <c r="M639" s="1326"/>
      <c r="N639" s="1326"/>
      <c r="O639" s="1312">
        <f>SUM(J639:N639)</f>
        <v>0</v>
      </c>
      <c r="P639" s="1325"/>
      <c r="Q639" s="1310">
        <f>P639</f>
        <v>0</v>
      </c>
      <c r="R639" s="1310">
        <f>I639+O639+Q639</f>
        <v>0</v>
      </c>
      <c r="S639" s="1309">
        <f>R639/R669</f>
        <v>0</v>
      </c>
    </row>
    <row r="640" spans="1:19" ht="12" thickBot="1" x14ac:dyDescent="0.25">
      <c r="A640" s="1308"/>
      <c r="B640" s="1307" t="s">
        <v>28709</v>
      </c>
      <c r="C640" s="1368" t="e">
        <f t="shared" ref="C640:R640" si="245">(C639-C638)/C638</f>
        <v>#DIV/0!</v>
      </c>
      <c r="D640" s="1364" t="e">
        <f t="shared" si="245"/>
        <v>#DIV/0!</v>
      </c>
      <c r="E640" s="1364" t="e">
        <f t="shared" si="245"/>
        <v>#DIV/0!</v>
      </c>
      <c r="F640" s="1364" t="e">
        <f t="shared" si="245"/>
        <v>#DIV/0!</v>
      </c>
      <c r="G640" s="1364" t="e">
        <f t="shared" si="245"/>
        <v>#DIV/0!</v>
      </c>
      <c r="H640" s="1364" t="e">
        <f t="shared" si="245"/>
        <v>#DIV/0!</v>
      </c>
      <c r="I640" s="1366" t="e">
        <f t="shared" si="245"/>
        <v>#DIV/0!</v>
      </c>
      <c r="J640" s="1367" t="e">
        <f t="shared" si="245"/>
        <v>#DIV/0!</v>
      </c>
      <c r="K640" s="1364" t="e">
        <f t="shared" si="245"/>
        <v>#DIV/0!</v>
      </c>
      <c r="L640" s="1364" t="e">
        <f t="shared" si="245"/>
        <v>#DIV/0!</v>
      </c>
      <c r="M640" s="1364" t="e">
        <f t="shared" si="245"/>
        <v>#DIV/0!</v>
      </c>
      <c r="N640" s="1364" t="e">
        <f t="shared" si="245"/>
        <v>#DIV/0!</v>
      </c>
      <c r="O640" s="1366" t="e">
        <f t="shared" si="245"/>
        <v>#DIV/0!</v>
      </c>
      <c r="P640" s="1365" t="e">
        <f t="shared" si="245"/>
        <v>#DIV/0!</v>
      </c>
      <c r="Q640" s="1364" t="e">
        <f t="shared" si="245"/>
        <v>#DIV/0!</v>
      </c>
      <c r="R640" s="1364" t="e">
        <f t="shared" si="245"/>
        <v>#DIV/0!</v>
      </c>
      <c r="S640" s="1300"/>
    </row>
    <row r="641" spans="1:19" x14ac:dyDescent="0.2">
      <c r="A641" s="1336" t="s">
        <v>28733</v>
      </c>
      <c r="B641" s="1323">
        <v>2019</v>
      </c>
      <c r="C641" s="1335"/>
      <c r="D641" s="1333"/>
      <c r="E641" s="1333"/>
      <c r="F641" s="1333"/>
      <c r="G641" s="1333"/>
      <c r="H641" s="1333"/>
      <c r="I641" s="1332">
        <f>SUM(C641:H641)</f>
        <v>0</v>
      </c>
      <c r="J641" s="1334"/>
      <c r="K641" s="1333"/>
      <c r="L641" s="1333"/>
      <c r="M641" s="1333"/>
      <c r="N641" s="1333"/>
      <c r="O641" s="1332">
        <f>SUM(J641:N641)</f>
        <v>0</v>
      </c>
      <c r="P641" s="1331"/>
      <c r="Q641" s="1330">
        <f>P641</f>
        <v>0</v>
      </c>
      <c r="R641" s="1330">
        <f>I641+O641+Q641</f>
        <v>0</v>
      </c>
      <c r="S641" s="1355">
        <f>R641/R667</f>
        <v>0</v>
      </c>
    </row>
    <row r="642" spans="1:19" x14ac:dyDescent="0.2">
      <c r="A642" s="1328"/>
      <c r="B642" s="1315">
        <v>2020</v>
      </c>
      <c r="C642" s="1329"/>
      <c r="D642" s="1326"/>
      <c r="E642" s="1326"/>
      <c r="F642" s="1326"/>
      <c r="G642" s="1326"/>
      <c r="H642" s="1326"/>
      <c r="I642" s="1312">
        <f>SUM(C642:H642)</f>
        <v>0</v>
      </c>
      <c r="J642" s="1313"/>
      <c r="K642" s="1326"/>
      <c r="L642" s="1326"/>
      <c r="M642" s="1326"/>
      <c r="N642" s="1326"/>
      <c r="O642" s="1312">
        <f>SUM(J642:N642)</f>
        <v>0</v>
      </c>
      <c r="P642" s="1325"/>
      <c r="Q642" s="1310">
        <f>P642</f>
        <v>0</v>
      </c>
      <c r="R642" s="1310">
        <f>I642+O642+Q642</f>
        <v>0</v>
      </c>
      <c r="S642" s="1309">
        <f>R642/R668</f>
        <v>0</v>
      </c>
    </row>
    <row r="643" spans="1:19" x14ac:dyDescent="0.2">
      <c r="A643" s="1328"/>
      <c r="B643" s="1315">
        <v>2021</v>
      </c>
      <c r="C643" s="1329"/>
      <c r="D643" s="1326"/>
      <c r="E643" s="1326"/>
      <c r="F643" s="1326"/>
      <c r="G643" s="1326"/>
      <c r="H643" s="1326"/>
      <c r="I643" s="1312">
        <f>SUM(C643:H643)</f>
        <v>0</v>
      </c>
      <c r="J643" s="1313"/>
      <c r="K643" s="1326"/>
      <c r="L643" s="1326"/>
      <c r="M643" s="1326"/>
      <c r="N643" s="1326"/>
      <c r="O643" s="1312">
        <f>SUM(J643:N643)</f>
        <v>0</v>
      </c>
      <c r="P643" s="1325"/>
      <c r="Q643" s="1310">
        <f>P643</f>
        <v>0</v>
      </c>
      <c r="R643" s="1310">
        <f>I643+O643+Q643</f>
        <v>0</v>
      </c>
      <c r="S643" s="1309">
        <f>R643/R669</f>
        <v>0</v>
      </c>
    </row>
    <row r="644" spans="1:19" ht="12" thickBot="1" x14ac:dyDescent="0.25">
      <c r="A644" s="1308"/>
      <c r="B644" s="1307" t="s">
        <v>28709</v>
      </c>
      <c r="C644" s="1368" t="e">
        <f t="shared" ref="C644:R644" si="246">(C643-C642)/C642</f>
        <v>#DIV/0!</v>
      </c>
      <c r="D644" s="1364" t="e">
        <f t="shared" si="246"/>
        <v>#DIV/0!</v>
      </c>
      <c r="E644" s="1364" t="e">
        <f t="shared" si="246"/>
        <v>#DIV/0!</v>
      </c>
      <c r="F644" s="1364" t="e">
        <f t="shared" si="246"/>
        <v>#DIV/0!</v>
      </c>
      <c r="G644" s="1364" t="e">
        <f t="shared" si="246"/>
        <v>#DIV/0!</v>
      </c>
      <c r="H644" s="1364" t="e">
        <f t="shared" si="246"/>
        <v>#DIV/0!</v>
      </c>
      <c r="I644" s="1366" t="e">
        <f t="shared" si="246"/>
        <v>#DIV/0!</v>
      </c>
      <c r="J644" s="1367" t="e">
        <f t="shared" si="246"/>
        <v>#DIV/0!</v>
      </c>
      <c r="K644" s="1364" t="e">
        <f t="shared" si="246"/>
        <v>#DIV/0!</v>
      </c>
      <c r="L644" s="1364" t="e">
        <f t="shared" si="246"/>
        <v>#DIV/0!</v>
      </c>
      <c r="M644" s="1364" t="e">
        <f t="shared" si="246"/>
        <v>#DIV/0!</v>
      </c>
      <c r="N644" s="1364" t="e">
        <f t="shared" si="246"/>
        <v>#DIV/0!</v>
      </c>
      <c r="O644" s="1366" t="e">
        <f t="shared" si="246"/>
        <v>#DIV/0!</v>
      </c>
      <c r="P644" s="1365" t="e">
        <f t="shared" si="246"/>
        <v>#DIV/0!</v>
      </c>
      <c r="Q644" s="1364" t="e">
        <f t="shared" si="246"/>
        <v>#DIV/0!</v>
      </c>
      <c r="R644" s="1364" t="e">
        <f t="shared" si="246"/>
        <v>#DIV/0!</v>
      </c>
      <c r="S644" s="1300"/>
    </row>
    <row r="645" spans="1:19" x14ac:dyDescent="0.2">
      <c r="A645" s="1336" t="s">
        <v>28732</v>
      </c>
      <c r="B645" s="1323">
        <v>2019</v>
      </c>
      <c r="C645" s="1335"/>
      <c r="D645" s="1333"/>
      <c r="E645" s="1333"/>
      <c r="F645" s="1333"/>
      <c r="G645" s="1333"/>
      <c r="H645" s="1333"/>
      <c r="I645" s="1332">
        <f>SUM(C645:H645)</f>
        <v>0</v>
      </c>
      <c r="J645" s="1334"/>
      <c r="K645" s="1333"/>
      <c r="L645" s="1333"/>
      <c r="M645" s="1333"/>
      <c r="N645" s="1333"/>
      <c r="O645" s="1332">
        <f>SUM(J645:N645)</f>
        <v>0</v>
      </c>
      <c r="P645" s="1331"/>
      <c r="Q645" s="1330">
        <f>P645</f>
        <v>0</v>
      </c>
      <c r="R645" s="1330">
        <f>I645+O645+Q645</f>
        <v>0</v>
      </c>
      <c r="S645" s="1355">
        <f>R645/R667</f>
        <v>0</v>
      </c>
    </row>
    <row r="646" spans="1:19" x14ac:dyDescent="0.2">
      <c r="A646" s="1328"/>
      <c r="B646" s="1315">
        <v>2020</v>
      </c>
      <c r="C646" s="1329"/>
      <c r="D646" s="1326"/>
      <c r="E646" s="1326"/>
      <c r="F646" s="1326"/>
      <c r="G646" s="1326"/>
      <c r="H646" s="1326"/>
      <c r="I646" s="1312">
        <f>SUM(C646:H646)</f>
        <v>0</v>
      </c>
      <c r="J646" s="1313"/>
      <c r="K646" s="1326"/>
      <c r="L646" s="1326"/>
      <c r="M646" s="1326"/>
      <c r="N646" s="1326"/>
      <c r="O646" s="1312">
        <f>SUM(J646:N646)</f>
        <v>0</v>
      </c>
      <c r="P646" s="1325"/>
      <c r="Q646" s="1310">
        <f>P646</f>
        <v>0</v>
      </c>
      <c r="R646" s="1310">
        <f>I646+O646+Q646</f>
        <v>0</v>
      </c>
      <c r="S646" s="1309">
        <f>R646/R668</f>
        <v>0</v>
      </c>
    </row>
    <row r="647" spans="1:19" x14ac:dyDescent="0.2">
      <c r="A647" s="1328"/>
      <c r="B647" s="1315">
        <v>2021</v>
      </c>
      <c r="C647" s="1329"/>
      <c r="D647" s="1326"/>
      <c r="E647" s="1326"/>
      <c r="F647" s="1326"/>
      <c r="G647" s="1326"/>
      <c r="H647" s="1326"/>
      <c r="I647" s="1312">
        <f>SUM(C647:H647)</f>
        <v>0</v>
      </c>
      <c r="J647" s="1313"/>
      <c r="K647" s="1326"/>
      <c r="L647" s="1326"/>
      <c r="M647" s="1326"/>
      <c r="N647" s="1326"/>
      <c r="O647" s="1312">
        <f>SUM(J647:N647)</f>
        <v>0</v>
      </c>
      <c r="P647" s="1325"/>
      <c r="Q647" s="1310">
        <f>P647</f>
        <v>0</v>
      </c>
      <c r="R647" s="1310">
        <f>I647+O647+Q647</f>
        <v>0</v>
      </c>
      <c r="S647" s="1309">
        <f>R647/R669</f>
        <v>0</v>
      </c>
    </row>
    <row r="648" spans="1:19" ht="12" thickBot="1" x14ac:dyDescent="0.25">
      <c r="A648" s="1308"/>
      <c r="B648" s="1307" t="s">
        <v>28709</v>
      </c>
      <c r="C648" s="1368" t="e">
        <f t="shared" ref="C648:R648" si="247">(C647-C646)/C646</f>
        <v>#DIV/0!</v>
      </c>
      <c r="D648" s="1364" t="e">
        <f t="shared" si="247"/>
        <v>#DIV/0!</v>
      </c>
      <c r="E648" s="1364" t="e">
        <f t="shared" si="247"/>
        <v>#DIV/0!</v>
      </c>
      <c r="F648" s="1364" t="e">
        <f t="shared" si="247"/>
        <v>#DIV/0!</v>
      </c>
      <c r="G648" s="1364" t="e">
        <f t="shared" si="247"/>
        <v>#DIV/0!</v>
      </c>
      <c r="H648" s="1364" t="e">
        <f t="shared" si="247"/>
        <v>#DIV/0!</v>
      </c>
      <c r="I648" s="1366" t="e">
        <f t="shared" si="247"/>
        <v>#DIV/0!</v>
      </c>
      <c r="J648" s="1367" t="e">
        <f t="shared" si="247"/>
        <v>#DIV/0!</v>
      </c>
      <c r="K648" s="1364" t="e">
        <f t="shared" si="247"/>
        <v>#DIV/0!</v>
      </c>
      <c r="L648" s="1364" t="e">
        <f t="shared" si="247"/>
        <v>#DIV/0!</v>
      </c>
      <c r="M648" s="1364" t="e">
        <f t="shared" si="247"/>
        <v>#DIV/0!</v>
      </c>
      <c r="N648" s="1364" t="e">
        <f t="shared" si="247"/>
        <v>#DIV/0!</v>
      </c>
      <c r="O648" s="1366" t="e">
        <f t="shared" si="247"/>
        <v>#DIV/0!</v>
      </c>
      <c r="P648" s="1365" t="e">
        <f t="shared" si="247"/>
        <v>#DIV/0!</v>
      </c>
      <c r="Q648" s="1364" t="e">
        <f t="shared" si="247"/>
        <v>#DIV/0!</v>
      </c>
      <c r="R648" s="1364" t="e">
        <f t="shared" si="247"/>
        <v>#DIV/0!</v>
      </c>
      <c r="S648" s="1300"/>
    </row>
    <row r="649" spans="1:19" x14ac:dyDescent="0.2">
      <c r="A649" s="1336" t="s">
        <v>28731</v>
      </c>
      <c r="B649" s="1323">
        <v>2019</v>
      </c>
      <c r="C649" s="1335"/>
      <c r="D649" s="1333"/>
      <c r="E649" s="1333"/>
      <c r="F649" s="1333"/>
      <c r="G649" s="1333"/>
      <c r="H649" s="1333"/>
      <c r="I649" s="1332">
        <f>SUM(C649:H649)</f>
        <v>0</v>
      </c>
      <c r="J649" s="1334"/>
      <c r="K649" s="1333"/>
      <c r="L649" s="1333"/>
      <c r="M649" s="1333"/>
      <c r="N649" s="1333"/>
      <c r="O649" s="1332">
        <f>SUM(J649:N649)</f>
        <v>0</v>
      </c>
      <c r="P649" s="1331"/>
      <c r="Q649" s="1330">
        <f>P649</f>
        <v>0</v>
      </c>
      <c r="R649" s="1330">
        <f>I649+O649+Q649</f>
        <v>0</v>
      </c>
      <c r="S649" s="1355">
        <f>R649/R667</f>
        <v>0</v>
      </c>
    </row>
    <row r="650" spans="1:19" x14ac:dyDescent="0.2">
      <c r="A650" s="1328"/>
      <c r="B650" s="1315">
        <v>2020</v>
      </c>
      <c r="C650" s="1329"/>
      <c r="D650" s="1326"/>
      <c r="E650" s="1326"/>
      <c r="F650" s="1326"/>
      <c r="G650" s="1326"/>
      <c r="H650" s="1326"/>
      <c r="I650" s="1312">
        <f>SUM(C650:H650)</f>
        <v>0</v>
      </c>
      <c r="J650" s="1313"/>
      <c r="K650" s="1326"/>
      <c r="L650" s="1326"/>
      <c r="M650" s="1326"/>
      <c r="N650" s="1326"/>
      <c r="O650" s="1312">
        <f>SUM(J650:N650)</f>
        <v>0</v>
      </c>
      <c r="P650" s="1325"/>
      <c r="Q650" s="1310">
        <f>P650</f>
        <v>0</v>
      </c>
      <c r="R650" s="1310">
        <f>I650+O650+Q650</f>
        <v>0</v>
      </c>
      <c r="S650" s="1309">
        <f>R650/R668</f>
        <v>0</v>
      </c>
    </row>
    <row r="651" spans="1:19" x14ac:dyDescent="0.2">
      <c r="A651" s="1328"/>
      <c r="B651" s="1315">
        <v>2021</v>
      </c>
      <c r="C651" s="1329"/>
      <c r="D651" s="1326"/>
      <c r="E651" s="1326"/>
      <c r="F651" s="1326"/>
      <c r="G651" s="1326"/>
      <c r="H651" s="1326"/>
      <c r="I651" s="1312">
        <f>SUM(C651:H651)</f>
        <v>0</v>
      </c>
      <c r="J651" s="1313"/>
      <c r="K651" s="1326"/>
      <c r="L651" s="1326"/>
      <c r="M651" s="1326"/>
      <c r="N651" s="1326"/>
      <c r="O651" s="1312">
        <f>SUM(J651:N651)</f>
        <v>0</v>
      </c>
      <c r="P651" s="1325"/>
      <c r="Q651" s="1310">
        <f>P651</f>
        <v>0</v>
      </c>
      <c r="R651" s="1310">
        <f>I651+O651+Q651</f>
        <v>0</v>
      </c>
      <c r="S651" s="1309">
        <f>R651/R669</f>
        <v>0</v>
      </c>
    </row>
    <row r="652" spans="1:19" ht="12" thickBot="1" x14ac:dyDescent="0.25">
      <c r="A652" s="1308"/>
      <c r="B652" s="1307" t="s">
        <v>28709</v>
      </c>
      <c r="C652" s="1368" t="e">
        <f t="shared" ref="C652:R652" si="248">(C651-C650)/C650</f>
        <v>#DIV/0!</v>
      </c>
      <c r="D652" s="1364" t="e">
        <f t="shared" si="248"/>
        <v>#DIV/0!</v>
      </c>
      <c r="E652" s="1364" t="e">
        <f t="shared" si="248"/>
        <v>#DIV/0!</v>
      </c>
      <c r="F652" s="1364" t="e">
        <f t="shared" si="248"/>
        <v>#DIV/0!</v>
      </c>
      <c r="G652" s="1364" t="e">
        <f t="shared" si="248"/>
        <v>#DIV/0!</v>
      </c>
      <c r="H652" s="1364" t="e">
        <f t="shared" si="248"/>
        <v>#DIV/0!</v>
      </c>
      <c r="I652" s="1366" t="e">
        <f t="shared" si="248"/>
        <v>#DIV/0!</v>
      </c>
      <c r="J652" s="1367" t="e">
        <f t="shared" si="248"/>
        <v>#DIV/0!</v>
      </c>
      <c r="K652" s="1364" t="e">
        <f t="shared" si="248"/>
        <v>#DIV/0!</v>
      </c>
      <c r="L652" s="1364" t="e">
        <f t="shared" si="248"/>
        <v>#DIV/0!</v>
      </c>
      <c r="M652" s="1364" t="e">
        <f t="shared" si="248"/>
        <v>#DIV/0!</v>
      </c>
      <c r="N652" s="1364" t="e">
        <f t="shared" si="248"/>
        <v>#DIV/0!</v>
      </c>
      <c r="O652" s="1366" t="e">
        <f t="shared" si="248"/>
        <v>#DIV/0!</v>
      </c>
      <c r="P652" s="1365" t="e">
        <f t="shared" si="248"/>
        <v>#DIV/0!</v>
      </c>
      <c r="Q652" s="1364" t="e">
        <f t="shared" si="248"/>
        <v>#DIV/0!</v>
      </c>
      <c r="R652" s="1364" t="e">
        <f t="shared" si="248"/>
        <v>#DIV/0!</v>
      </c>
      <c r="S652" s="1300"/>
    </row>
    <row r="653" spans="1:19" x14ac:dyDescent="0.2">
      <c r="A653" s="1623" t="s">
        <v>28722</v>
      </c>
      <c r="B653" s="1625" t="s">
        <v>28721</v>
      </c>
      <c r="C653" s="1627" t="s">
        <v>28570</v>
      </c>
      <c r="D653" s="1628"/>
      <c r="E653" s="1628"/>
      <c r="F653" s="1628"/>
      <c r="G653" s="1628"/>
      <c r="H653" s="1628"/>
      <c r="I653" s="1629"/>
      <c r="J653" s="1630" t="s">
        <v>28563</v>
      </c>
      <c r="K653" s="1631"/>
      <c r="L653" s="1631"/>
      <c r="M653" s="1631"/>
      <c r="N653" s="1631"/>
      <c r="O653" s="1632"/>
      <c r="P653" s="1633" t="s">
        <v>28557</v>
      </c>
      <c r="Q653" s="1634"/>
      <c r="R653" s="1634" t="s">
        <v>4</v>
      </c>
      <c r="S653" s="1635"/>
    </row>
    <row r="654" spans="1:19" ht="159" customHeight="1" thickBot="1" x14ac:dyDescent="0.25">
      <c r="A654" s="1624"/>
      <c r="B654" s="1626"/>
      <c r="C654" s="1343" t="s">
        <v>28717</v>
      </c>
      <c r="D654" s="1339" t="s">
        <v>28720</v>
      </c>
      <c r="E654" s="1339" t="s">
        <v>28719</v>
      </c>
      <c r="F654" s="1339" t="s">
        <v>28718</v>
      </c>
      <c r="G654" s="1339" t="s">
        <v>28716</v>
      </c>
      <c r="H654" s="1339" t="s">
        <v>28715</v>
      </c>
      <c r="I654" s="1341" t="s">
        <v>28596</v>
      </c>
      <c r="J654" s="1342" t="s">
        <v>28717</v>
      </c>
      <c r="K654" s="1339" t="s">
        <v>28716</v>
      </c>
      <c r="L654" s="1339" t="s">
        <v>28715</v>
      </c>
      <c r="M654" s="1339" t="s">
        <v>28714</v>
      </c>
      <c r="N654" s="1339" t="s">
        <v>28713</v>
      </c>
      <c r="O654" s="1341" t="s">
        <v>28593</v>
      </c>
      <c r="P654" s="1340" t="s">
        <v>28712</v>
      </c>
      <c r="Q654" s="1339" t="s">
        <v>28592</v>
      </c>
      <c r="R654" s="1338" t="s">
        <v>28711</v>
      </c>
      <c r="S654" s="1337" t="s">
        <v>28590</v>
      </c>
    </row>
    <row r="655" spans="1:19" x14ac:dyDescent="0.2">
      <c r="A655" s="1336" t="s">
        <v>28730</v>
      </c>
      <c r="B655" s="1323">
        <v>2019</v>
      </c>
      <c r="C655" s="1335"/>
      <c r="D655" s="1333"/>
      <c r="E655" s="1333"/>
      <c r="F655" s="1333"/>
      <c r="G655" s="1333"/>
      <c r="H655" s="1333">
        <v>2033626</v>
      </c>
      <c r="I655" s="1332">
        <f>SUM(C655:H655)</f>
        <v>2033626</v>
      </c>
      <c r="J655" s="1334"/>
      <c r="K655" s="1333"/>
      <c r="L655" s="1333"/>
      <c r="M655" s="1333"/>
      <c r="N655" s="1333"/>
      <c r="O655" s="1332">
        <f>SUM(J655:N655)</f>
        <v>0</v>
      </c>
      <c r="P655" s="1331"/>
      <c r="Q655" s="1330">
        <f>P655</f>
        <v>0</v>
      </c>
      <c r="R655" s="1330">
        <f>I655+O655+Q655</f>
        <v>2033626</v>
      </c>
      <c r="S655" s="1355">
        <f>R655/R667</f>
        <v>3.0467999562129984E-4</v>
      </c>
    </row>
    <row r="656" spans="1:19" x14ac:dyDescent="0.2">
      <c r="A656" s="1328"/>
      <c r="B656" s="1315">
        <v>2020</v>
      </c>
      <c r="C656" s="1329"/>
      <c r="D656" s="1326"/>
      <c r="E656" s="1326"/>
      <c r="F656" s="1326"/>
      <c r="G656" s="1326"/>
      <c r="H656" s="1326">
        <v>2033626</v>
      </c>
      <c r="I656" s="1312">
        <f>SUM(C656:H656)</f>
        <v>2033626</v>
      </c>
      <c r="J656" s="1313"/>
      <c r="K656" s="1326"/>
      <c r="L656" s="1326"/>
      <c r="M656" s="1326"/>
      <c r="N656" s="1326"/>
      <c r="O656" s="1312">
        <f>SUM(J656:N656)</f>
        <v>0</v>
      </c>
      <c r="P656" s="1325"/>
      <c r="Q656" s="1310">
        <f>P656</f>
        <v>0</v>
      </c>
      <c r="R656" s="1310">
        <f>I656+O656+Q656</f>
        <v>2033626</v>
      </c>
      <c r="S656" s="1309">
        <f>R656/R668</f>
        <v>1.7339270210475386E-4</v>
      </c>
    </row>
    <row r="657" spans="1:19" x14ac:dyDescent="0.2">
      <c r="A657" s="1328"/>
      <c r="B657" s="1315">
        <v>2021</v>
      </c>
      <c r="C657" s="1329"/>
      <c r="D657" s="1326"/>
      <c r="E657" s="1326"/>
      <c r="F657" s="1326"/>
      <c r="G657" s="1326"/>
      <c r="H657" s="1326">
        <v>2033626</v>
      </c>
      <c r="I657" s="1312">
        <f>SUM(C657:H657)</f>
        <v>2033626</v>
      </c>
      <c r="J657" s="1313"/>
      <c r="K657" s="1326"/>
      <c r="L657" s="1326"/>
      <c r="M657" s="1326"/>
      <c r="N657" s="1326"/>
      <c r="O657" s="1312">
        <f>SUM(J657:N657)</f>
        <v>0</v>
      </c>
      <c r="P657" s="1325"/>
      <c r="Q657" s="1310">
        <f>P657</f>
        <v>0</v>
      </c>
      <c r="R657" s="1310">
        <f>I657+O657+Q657</f>
        <v>2033626</v>
      </c>
      <c r="S657" s="1309">
        <f>R657/R669</f>
        <v>2.2734290460951377E-4</v>
      </c>
    </row>
    <row r="658" spans="1:19" ht="12" thickBot="1" x14ac:dyDescent="0.25">
      <c r="A658" s="1308"/>
      <c r="B658" s="1307" t="s">
        <v>28709</v>
      </c>
      <c r="C658" s="1368" t="e">
        <f t="shared" ref="C658:R658" si="249">(C657-C656)/C656</f>
        <v>#DIV/0!</v>
      </c>
      <c r="D658" s="1364" t="e">
        <f t="shared" si="249"/>
        <v>#DIV/0!</v>
      </c>
      <c r="E658" s="1364" t="e">
        <f t="shared" si="249"/>
        <v>#DIV/0!</v>
      </c>
      <c r="F658" s="1364" t="e">
        <f t="shared" si="249"/>
        <v>#DIV/0!</v>
      </c>
      <c r="G658" s="1364" t="e">
        <f t="shared" si="249"/>
        <v>#DIV/0!</v>
      </c>
      <c r="H658" s="1301">
        <f t="shared" si="249"/>
        <v>0</v>
      </c>
      <c r="I658" s="1300">
        <f t="shared" si="249"/>
        <v>0</v>
      </c>
      <c r="J658" s="1362" t="e">
        <f t="shared" si="249"/>
        <v>#DIV/0!</v>
      </c>
      <c r="K658" s="1359" t="e">
        <f t="shared" si="249"/>
        <v>#DIV/0!</v>
      </c>
      <c r="L658" s="1359" t="e">
        <f t="shared" si="249"/>
        <v>#DIV/0!</v>
      </c>
      <c r="M658" s="1359" t="e">
        <f t="shared" si="249"/>
        <v>#DIV/0!</v>
      </c>
      <c r="N658" s="1359" t="e">
        <f t="shared" si="249"/>
        <v>#DIV/0!</v>
      </c>
      <c r="O658" s="1361" t="e">
        <f t="shared" si="249"/>
        <v>#DIV/0!</v>
      </c>
      <c r="P658" s="1360" t="e">
        <f t="shared" si="249"/>
        <v>#DIV/0!</v>
      </c>
      <c r="Q658" s="1359" t="e">
        <f t="shared" si="249"/>
        <v>#DIV/0!</v>
      </c>
      <c r="R658" s="1301">
        <f t="shared" si="249"/>
        <v>0</v>
      </c>
      <c r="S658" s="1300"/>
    </row>
    <row r="659" spans="1:19" x14ac:dyDescent="0.2">
      <c r="A659" s="1336" t="s">
        <v>28727</v>
      </c>
      <c r="B659" s="1323">
        <v>2019</v>
      </c>
      <c r="C659" s="1335"/>
      <c r="D659" s="1333"/>
      <c r="E659" s="1333">
        <v>26403140</v>
      </c>
      <c r="F659" s="1333"/>
      <c r="G659" s="1333"/>
      <c r="H659" s="1333"/>
      <c r="I659" s="1332">
        <f>SUM(C659:H659)</f>
        <v>26403140</v>
      </c>
      <c r="J659" s="1334"/>
      <c r="K659" s="1333"/>
      <c r="L659" s="1333"/>
      <c r="M659" s="1333"/>
      <c r="N659" s="1333"/>
      <c r="O659" s="1332">
        <f>SUM(J659:N659)</f>
        <v>0</v>
      </c>
      <c r="P659" s="1331"/>
      <c r="Q659" s="1330">
        <f>P659</f>
        <v>0</v>
      </c>
      <c r="R659" s="1330">
        <f>I659+O659+Q659</f>
        <v>26403140</v>
      </c>
      <c r="S659" s="1355">
        <f>R659/R667</f>
        <v>3.9557463268017649E-3</v>
      </c>
    </row>
    <row r="660" spans="1:19" x14ac:dyDescent="0.2">
      <c r="A660" s="1328"/>
      <c r="B660" s="1315">
        <v>2020</v>
      </c>
      <c r="C660" s="1329"/>
      <c r="D660" s="1326"/>
      <c r="E660" s="1326">
        <v>27003627</v>
      </c>
      <c r="F660" s="1326"/>
      <c r="G660" s="1326"/>
      <c r="H660" s="1326"/>
      <c r="I660" s="1312">
        <f>SUM(C660:H660)</f>
        <v>27003627</v>
      </c>
      <c r="J660" s="1313"/>
      <c r="K660" s="1326"/>
      <c r="L660" s="1326"/>
      <c r="M660" s="1326"/>
      <c r="N660" s="1326"/>
      <c r="O660" s="1312">
        <f>SUM(J660:N660)</f>
        <v>0</v>
      </c>
      <c r="P660" s="1325"/>
      <c r="Q660" s="1310">
        <f>P660</f>
        <v>0</v>
      </c>
      <c r="R660" s="1310">
        <f>I660+O660+Q660</f>
        <v>27003627</v>
      </c>
      <c r="S660" s="1309">
        <f>R660/R668</f>
        <v>2.302405581045329E-3</v>
      </c>
    </row>
    <row r="661" spans="1:19" x14ac:dyDescent="0.2">
      <c r="A661" s="1328"/>
      <c r="B661" s="1315">
        <v>2021</v>
      </c>
      <c r="C661" s="1329"/>
      <c r="D661" s="1326"/>
      <c r="E661" s="1326">
        <v>21508964</v>
      </c>
      <c r="F661" s="1326"/>
      <c r="G661" s="1326"/>
      <c r="H661" s="1326"/>
      <c r="I661" s="1312">
        <f>SUM(C661:H661)</f>
        <v>21508964</v>
      </c>
      <c r="J661" s="1313"/>
      <c r="K661" s="1326"/>
      <c r="L661" s="1326"/>
      <c r="M661" s="1326"/>
      <c r="N661" s="1326"/>
      <c r="O661" s="1312">
        <f>SUM(J661:N661)</f>
        <v>0</v>
      </c>
      <c r="P661" s="1325"/>
      <c r="Q661" s="1310">
        <f>P661</f>
        <v>0</v>
      </c>
      <c r="R661" s="1310">
        <f>I661+O661+Q661</f>
        <v>21508964</v>
      </c>
      <c r="S661" s="1309">
        <f>R661/R669</f>
        <v>2.4045278487300347E-3</v>
      </c>
    </row>
    <row r="662" spans="1:19" ht="12" thickBot="1" x14ac:dyDescent="0.25">
      <c r="A662" s="1308"/>
      <c r="B662" s="1307" t="s">
        <v>28709</v>
      </c>
      <c r="C662" s="1306" t="e">
        <f t="shared" ref="C662:R662" si="250">(C661-C660)/C660</f>
        <v>#DIV/0!</v>
      </c>
      <c r="D662" s="1302" t="e">
        <f t="shared" si="250"/>
        <v>#DIV/0!</v>
      </c>
      <c r="E662" s="1301">
        <f t="shared" si="250"/>
        <v>-0.20347870306459204</v>
      </c>
      <c r="F662" s="1302" t="e">
        <f t="shared" si="250"/>
        <v>#DIV/0!</v>
      </c>
      <c r="G662" s="1302" t="e">
        <f t="shared" si="250"/>
        <v>#DIV/0!</v>
      </c>
      <c r="H662" s="1302" t="e">
        <f t="shared" si="250"/>
        <v>#DIV/0!</v>
      </c>
      <c r="I662" s="1300">
        <f t="shared" si="250"/>
        <v>-0.20347870306459204</v>
      </c>
      <c r="J662" s="1367" t="e">
        <f t="shared" si="250"/>
        <v>#DIV/0!</v>
      </c>
      <c r="K662" s="1364" t="e">
        <f t="shared" si="250"/>
        <v>#DIV/0!</v>
      </c>
      <c r="L662" s="1364" t="e">
        <f t="shared" si="250"/>
        <v>#DIV/0!</v>
      </c>
      <c r="M662" s="1364" t="e">
        <f t="shared" si="250"/>
        <v>#DIV/0!</v>
      </c>
      <c r="N662" s="1364" t="e">
        <f t="shared" si="250"/>
        <v>#DIV/0!</v>
      </c>
      <c r="O662" s="1366" t="e">
        <f t="shared" si="250"/>
        <v>#DIV/0!</v>
      </c>
      <c r="P662" s="1303" t="e">
        <f t="shared" si="250"/>
        <v>#DIV/0!</v>
      </c>
      <c r="Q662" s="1302" t="e">
        <f t="shared" si="250"/>
        <v>#DIV/0!</v>
      </c>
      <c r="R662" s="1301">
        <f t="shared" si="250"/>
        <v>-0.20347870306459204</v>
      </c>
      <c r="S662" s="1300"/>
    </row>
    <row r="663" spans="1:19" x14ac:dyDescent="0.2">
      <c r="A663" s="1336" t="s">
        <v>28728</v>
      </c>
      <c r="B663" s="1323">
        <v>2019</v>
      </c>
      <c r="C663" s="1335"/>
      <c r="D663" s="1333"/>
      <c r="E663" s="1333"/>
      <c r="F663" s="1333"/>
      <c r="G663" s="1333"/>
      <c r="H663" s="1333"/>
      <c r="I663" s="1332">
        <f>SUM(C663:H663)</f>
        <v>0</v>
      </c>
      <c r="J663" s="1334"/>
      <c r="K663" s="1333"/>
      <c r="L663" s="1333"/>
      <c r="M663" s="1333"/>
      <c r="N663" s="1333"/>
      <c r="O663" s="1332">
        <f>SUM(J663:N663)</f>
        <v>0</v>
      </c>
      <c r="P663" s="1331"/>
      <c r="Q663" s="1330">
        <f>P663</f>
        <v>0</v>
      </c>
      <c r="R663" s="1330">
        <f>I663+O663+Q663</f>
        <v>0</v>
      </c>
      <c r="S663" s="1355">
        <f>R663/R667</f>
        <v>0</v>
      </c>
    </row>
    <row r="664" spans="1:19" x14ac:dyDescent="0.2">
      <c r="A664" s="1328"/>
      <c r="B664" s="1315">
        <v>2020</v>
      </c>
      <c r="C664" s="1329"/>
      <c r="D664" s="1326"/>
      <c r="E664" s="1326"/>
      <c r="F664" s="1326"/>
      <c r="G664" s="1326"/>
      <c r="H664" s="1326"/>
      <c r="I664" s="1312">
        <f>SUM(C664:H664)</f>
        <v>0</v>
      </c>
      <c r="J664" s="1313"/>
      <c r="K664" s="1326"/>
      <c r="L664" s="1326"/>
      <c r="M664" s="1326"/>
      <c r="N664" s="1326"/>
      <c r="O664" s="1312">
        <f>SUM(J664:N664)</f>
        <v>0</v>
      </c>
      <c r="P664" s="1325">
        <v>1765489692</v>
      </c>
      <c r="Q664" s="1310">
        <f>P664</f>
        <v>1765489692</v>
      </c>
      <c r="R664" s="1310">
        <f>I664+O664+Q664</f>
        <v>1765489692</v>
      </c>
      <c r="S664" s="1309">
        <f>R664/R668</f>
        <v>0.15053064242587855</v>
      </c>
    </row>
    <row r="665" spans="1:19" x14ac:dyDescent="0.2">
      <c r="A665" s="1328"/>
      <c r="B665" s="1315">
        <v>2021</v>
      </c>
      <c r="C665" s="1329"/>
      <c r="D665" s="1326"/>
      <c r="E665" s="1326"/>
      <c r="F665" s="1326"/>
      <c r="G665" s="1326"/>
      <c r="H665" s="1326"/>
      <c r="I665" s="1312">
        <f>SUM(C665:H665)</f>
        <v>0</v>
      </c>
      <c r="J665" s="1313"/>
      <c r="K665" s="1326"/>
      <c r="L665" s="1326"/>
      <c r="M665" s="1326"/>
      <c r="N665" s="1326"/>
      <c r="O665" s="1312">
        <f>SUM(J665:N665)</f>
        <v>0</v>
      </c>
      <c r="P665" s="1325"/>
      <c r="Q665" s="1310">
        <f>P665</f>
        <v>0</v>
      </c>
      <c r="R665" s="1310">
        <f>I665+O665+Q665</f>
        <v>0</v>
      </c>
      <c r="S665" s="1309">
        <f>R665/R669</f>
        <v>0</v>
      </c>
    </row>
    <row r="666" spans="1:19" ht="12" thickBot="1" x14ac:dyDescent="0.25">
      <c r="A666" s="1308"/>
      <c r="B666" s="1307" t="s">
        <v>28709</v>
      </c>
      <c r="C666" s="1368" t="e">
        <f t="shared" ref="C666:R666" si="251">(C665-C664)/C664</f>
        <v>#DIV/0!</v>
      </c>
      <c r="D666" s="1364" t="e">
        <f t="shared" si="251"/>
        <v>#DIV/0!</v>
      </c>
      <c r="E666" s="1364" t="e">
        <f t="shared" si="251"/>
        <v>#DIV/0!</v>
      </c>
      <c r="F666" s="1364" t="e">
        <f t="shared" si="251"/>
        <v>#DIV/0!</v>
      </c>
      <c r="G666" s="1364" t="e">
        <f t="shared" si="251"/>
        <v>#DIV/0!</v>
      </c>
      <c r="H666" s="1364" t="e">
        <f t="shared" si="251"/>
        <v>#DIV/0!</v>
      </c>
      <c r="I666" s="1366" t="e">
        <f t="shared" si="251"/>
        <v>#DIV/0!</v>
      </c>
      <c r="J666" s="1367" t="e">
        <f t="shared" si="251"/>
        <v>#DIV/0!</v>
      </c>
      <c r="K666" s="1364" t="e">
        <f t="shared" si="251"/>
        <v>#DIV/0!</v>
      </c>
      <c r="L666" s="1364" t="e">
        <f t="shared" si="251"/>
        <v>#DIV/0!</v>
      </c>
      <c r="M666" s="1364" t="e">
        <f t="shared" si="251"/>
        <v>#DIV/0!</v>
      </c>
      <c r="N666" s="1364" t="e">
        <f t="shared" si="251"/>
        <v>#DIV/0!</v>
      </c>
      <c r="O666" s="1366" t="e">
        <f t="shared" si="251"/>
        <v>#DIV/0!</v>
      </c>
      <c r="P666" s="1301">
        <f t="shared" si="251"/>
        <v>-1</v>
      </c>
      <c r="Q666" s="1301">
        <f t="shared" si="251"/>
        <v>-1</v>
      </c>
      <c r="R666" s="1301">
        <f t="shared" si="251"/>
        <v>-1</v>
      </c>
      <c r="S666" s="1300"/>
    </row>
    <row r="667" spans="1:19" x14ac:dyDescent="0.2">
      <c r="A667" s="1324" t="s">
        <v>4</v>
      </c>
      <c r="B667" s="1323">
        <v>2019</v>
      </c>
      <c r="C667" s="1322">
        <f t="shared" ref="C667:H669" si="252">C605+C609+C613+C617+C621+C625+C629+C633+C637+C641+C645+C649+C655+C659+C663</f>
        <v>3506232142</v>
      </c>
      <c r="D667" s="1318">
        <f t="shared" si="252"/>
        <v>36561968</v>
      </c>
      <c r="E667" s="1318">
        <f t="shared" si="252"/>
        <v>35527612</v>
      </c>
      <c r="F667" s="1318">
        <f t="shared" si="252"/>
        <v>363700572</v>
      </c>
      <c r="G667" s="1318">
        <f t="shared" si="252"/>
        <v>24000</v>
      </c>
      <c r="H667" s="1318">
        <f t="shared" si="252"/>
        <v>17346129</v>
      </c>
      <c r="I667" s="1320">
        <f>SUM(C667:H667)</f>
        <v>3959392423</v>
      </c>
      <c r="J667" s="1321">
        <f t="shared" ref="J667:N669" si="253">J605+J609+J613+J617+J621+J625+J629+J633+J637+J641+J645+J649+J655+J659+J663</f>
        <v>998849763</v>
      </c>
      <c r="K667" s="1318">
        <f t="shared" si="253"/>
        <v>1300000000</v>
      </c>
      <c r="L667" s="1318">
        <f t="shared" si="253"/>
        <v>0</v>
      </c>
      <c r="M667" s="1318">
        <f t="shared" si="253"/>
        <v>54285529</v>
      </c>
      <c r="N667" s="1318">
        <f t="shared" si="253"/>
        <v>362101500</v>
      </c>
      <c r="O667" s="1320">
        <f>SUM(J667:N667)</f>
        <v>2715236792</v>
      </c>
      <c r="P667" s="1319">
        <f>P605+P609+P613+P617+P621+P625+P629+P633+P637+P641+P645+P649+P655+P659+P663</f>
        <v>0</v>
      </c>
      <c r="Q667" s="1318">
        <f>P667</f>
        <v>0</v>
      </c>
      <c r="R667" s="1318">
        <f>I667+O667+Q667</f>
        <v>6674629215</v>
      </c>
      <c r="S667" s="1354">
        <f>R667/R667</f>
        <v>1</v>
      </c>
    </row>
    <row r="668" spans="1:19" x14ac:dyDescent="0.2">
      <c r="A668" s="1316"/>
      <c r="B668" s="1315">
        <v>2020</v>
      </c>
      <c r="C668" s="1314">
        <f t="shared" si="252"/>
        <v>4765857977</v>
      </c>
      <c r="D668" s="1310">
        <f t="shared" si="252"/>
        <v>35645533</v>
      </c>
      <c r="E668" s="1310">
        <f t="shared" si="252"/>
        <v>36128099</v>
      </c>
      <c r="F668" s="1310">
        <f t="shared" si="252"/>
        <v>423486285</v>
      </c>
      <c r="G668" s="1310">
        <f t="shared" si="252"/>
        <v>24000</v>
      </c>
      <c r="H668" s="1310">
        <f t="shared" si="252"/>
        <v>17346129</v>
      </c>
      <c r="I668" s="1312">
        <f>SUM(C668:H668)</f>
        <v>5278488023</v>
      </c>
      <c r="J668" s="1313">
        <f t="shared" si="253"/>
        <v>1077137836</v>
      </c>
      <c r="K668" s="1310">
        <f t="shared" si="253"/>
        <v>3200000000</v>
      </c>
      <c r="L668" s="1310">
        <f t="shared" si="253"/>
        <v>0</v>
      </c>
      <c r="M668" s="1310">
        <f t="shared" si="253"/>
        <v>67278478</v>
      </c>
      <c r="N668" s="1310">
        <f t="shared" si="253"/>
        <v>340046530</v>
      </c>
      <c r="O668" s="1312">
        <f>SUM(J668:N668)</f>
        <v>4684462844</v>
      </c>
      <c r="P668" s="1311">
        <f>P606+P610+P614+P618+P622+P626+P630+P634+P638+P642+P646+P650+P656+P660+P664</f>
        <v>1765489692</v>
      </c>
      <c r="Q668" s="1310">
        <f>P668</f>
        <v>1765489692</v>
      </c>
      <c r="R668" s="1310">
        <f>I668+O668+Q668</f>
        <v>11728440559</v>
      </c>
      <c r="S668" s="1309">
        <f>R668/R668</f>
        <v>1</v>
      </c>
    </row>
    <row r="669" spans="1:19" x14ac:dyDescent="0.2">
      <c r="A669" s="1316"/>
      <c r="B669" s="1315">
        <v>2021</v>
      </c>
      <c r="C669" s="1314">
        <f t="shared" si="252"/>
        <v>5753388753</v>
      </c>
      <c r="D669" s="1310">
        <f t="shared" si="252"/>
        <v>34558138</v>
      </c>
      <c r="E669" s="1310">
        <f t="shared" si="252"/>
        <v>30678910</v>
      </c>
      <c r="F669" s="1310">
        <f t="shared" si="252"/>
        <v>502314190</v>
      </c>
      <c r="G669" s="1310">
        <f t="shared" si="252"/>
        <v>16800</v>
      </c>
      <c r="H669" s="1310">
        <f t="shared" si="252"/>
        <v>15749906</v>
      </c>
      <c r="I669" s="1312">
        <f>SUM(C669:H669)</f>
        <v>6336706697</v>
      </c>
      <c r="J669" s="1313">
        <f t="shared" si="253"/>
        <v>1609059864</v>
      </c>
      <c r="K669" s="1310">
        <f t="shared" si="253"/>
        <v>615000000</v>
      </c>
      <c r="L669" s="1310">
        <f t="shared" si="253"/>
        <v>0</v>
      </c>
      <c r="M669" s="1310">
        <f t="shared" si="253"/>
        <v>42930061</v>
      </c>
      <c r="N669" s="1310">
        <f t="shared" si="253"/>
        <v>341495679</v>
      </c>
      <c r="O669" s="1312">
        <f>SUM(J669:N669)</f>
        <v>2608485604</v>
      </c>
      <c r="P669" s="1311">
        <f>P607+P611+P615+P619+P623+P627+P631+P635+P639+P643+P647+P651+P657+P661+P665</f>
        <v>0</v>
      </c>
      <c r="Q669" s="1310">
        <f>P669</f>
        <v>0</v>
      </c>
      <c r="R669" s="1310">
        <f>I669+O669+Q669</f>
        <v>8945192301</v>
      </c>
      <c r="S669" s="1309">
        <f>R669/R669</f>
        <v>1</v>
      </c>
    </row>
    <row r="670" spans="1:19" ht="12" thickBot="1" x14ac:dyDescent="0.25">
      <c r="A670" s="1308"/>
      <c r="B670" s="1307" t="s">
        <v>28709</v>
      </c>
      <c r="C670" s="1384">
        <f t="shared" ref="C670:R670" si="254">(C669-C668)/C668</f>
        <v>0.20720944282557668</v>
      </c>
      <c r="D670" s="1301">
        <f t="shared" si="254"/>
        <v>-3.0505785956405813E-2</v>
      </c>
      <c r="E670" s="1301">
        <f t="shared" si="254"/>
        <v>-0.15082966308302023</v>
      </c>
      <c r="F670" s="1301">
        <f t="shared" si="254"/>
        <v>0.18614039649477668</v>
      </c>
      <c r="G670" s="1301">
        <f t="shared" si="254"/>
        <v>-0.3</v>
      </c>
      <c r="H670" s="1301">
        <f t="shared" si="254"/>
        <v>-9.2021856865010049E-2</v>
      </c>
      <c r="I670" s="1300">
        <f t="shared" si="254"/>
        <v>0.20047761203378978</v>
      </c>
      <c r="J670" s="1378">
        <f t="shared" si="254"/>
        <v>0.49382911844905242</v>
      </c>
      <c r="K670" s="1301">
        <f t="shared" si="254"/>
        <v>-0.80781250000000004</v>
      </c>
      <c r="L670" s="1302" t="e">
        <f t="shared" si="254"/>
        <v>#DIV/0!</v>
      </c>
      <c r="M670" s="1301">
        <f t="shared" si="254"/>
        <v>-0.36190499137034582</v>
      </c>
      <c r="N670" s="1301">
        <f t="shared" si="254"/>
        <v>4.2616197259827942E-3</v>
      </c>
      <c r="O670" s="1300">
        <f t="shared" si="254"/>
        <v>-0.44316228116932843</v>
      </c>
      <c r="P670" s="1358">
        <f t="shared" si="254"/>
        <v>-1</v>
      </c>
      <c r="Q670" s="1301">
        <f t="shared" si="254"/>
        <v>-1</v>
      </c>
      <c r="R670" s="1301">
        <f t="shared" si="254"/>
        <v>-0.23730761510866263</v>
      </c>
      <c r="S670" s="1300"/>
    </row>
    <row r="673" spans="1:20" x14ac:dyDescent="0.2">
      <c r="A673" s="1296" t="s">
        <v>28538</v>
      </c>
      <c r="I673" s="1352"/>
      <c r="J673" s="1352"/>
      <c r="P673" s="1349"/>
      <c r="R673" s="1352"/>
      <c r="S673" s="1352"/>
      <c r="T673" s="1297"/>
    </row>
    <row r="674" spans="1:20" x14ac:dyDescent="0.2">
      <c r="A674" s="1296" t="s">
        <v>28537</v>
      </c>
      <c r="I674" s="1352"/>
      <c r="J674" s="1352"/>
      <c r="P674" s="1349"/>
      <c r="R674" s="1352"/>
      <c r="S674" s="1352"/>
      <c r="T674" s="1297"/>
    </row>
    <row r="675" spans="1:20" x14ac:dyDescent="0.2">
      <c r="I675" s="1352"/>
      <c r="J675" s="1352"/>
      <c r="P675" s="1349"/>
      <c r="R675" s="1352"/>
      <c r="S675" s="1352"/>
      <c r="T675" s="1297"/>
    </row>
    <row r="676" spans="1:20" x14ac:dyDescent="0.2">
      <c r="I676" s="1352"/>
      <c r="J676" s="1352"/>
      <c r="P676" s="1349"/>
      <c r="R676" s="1352"/>
      <c r="S676" s="1352"/>
      <c r="T676" s="1297"/>
    </row>
    <row r="677" spans="1:20" x14ac:dyDescent="0.2">
      <c r="I677" s="1352"/>
      <c r="J677" s="1352"/>
      <c r="P677" s="1349"/>
      <c r="R677" s="1352"/>
      <c r="S677" s="1352"/>
      <c r="T677" s="1297"/>
    </row>
    <row r="678" spans="1:20" x14ac:dyDescent="0.2">
      <c r="A678" s="1622" t="s">
        <v>28725</v>
      </c>
      <c r="B678" s="1622"/>
      <c r="C678" s="1622"/>
      <c r="D678" s="1622"/>
      <c r="E678" s="1622"/>
      <c r="F678" s="1622"/>
      <c r="G678" s="1622"/>
      <c r="H678" s="1622"/>
      <c r="I678" s="1622"/>
      <c r="J678" s="1622"/>
      <c r="K678" s="1622"/>
      <c r="L678" s="1622"/>
      <c r="M678" s="1622"/>
      <c r="N678" s="1622"/>
      <c r="O678" s="1622"/>
      <c r="P678" s="1622"/>
      <c r="Q678" s="1622"/>
      <c r="R678" s="1622"/>
      <c r="S678" s="1622"/>
      <c r="T678" s="1353"/>
    </row>
    <row r="679" spans="1:20" x14ac:dyDescent="0.2">
      <c r="A679" s="1622" t="s">
        <v>28677</v>
      </c>
      <c r="B679" s="1622"/>
      <c r="C679" s="1622"/>
      <c r="D679" s="1622"/>
      <c r="E679" s="1622"/>
      <c r="F679" s="1622"/>
      <c r="G679" s="1622"/>
      <c r="H679" s="1622"/>
      <c r="I679" s="1622"/>
      <c r="J679" s="1622"/>
      <c r="K679" s="1622"/>
      <c r="L679" s="1622"/>
      <c r="M679" s="1622"/>
      <c r="N679" s="1622"/>
      <c r="O679" s="1622"/>
      <c r="P679" s="1622"/>
      <c r="Q679" s="1622"/>
      <c r="R679" s="1622"/>
      <c r="S679" s="1622"/>
      <c r="T679" s="1353"/>
    </row>
    <row r="680" spans="1:20" x14ac:dyDescent="0.2">
      <c r="A680" s="1622" t="s">
        <v>28724</v>
      </c>
      <c r="B680" s="1622"/>
      <c r="C680" s="1622"/>
      <c r="D680" s="1622"/>
      <c r="E680" s="1622"/>
      <c r="F680" s="1622"/>
      <c r="G680" s="1622"/>
      <c r="H680" s="1622"/>
      <c r="I680" s="1622"/>
      <c r="J680" s="1622"/>
      <c r="K680" s="1622"/>
      <c r="L680" s="1622"/>
      <c r="M680" s="1622"/>
      <c r="N680" s="1622"/>
      <c r="O680" s="1622"/>
      <c r="P680" s="1622"/>
      <c r="Q680" s="1622"/>
      <c r="R680" s="1622"/>
      <c r="S680" s="1622"/>
      <c r="T680" s="1353"/>
    </row>
    <row r="681" spans="1:20" x14ac:dyDescent="0.2">
      <c r="A681" s="1622" t="s">
        <v>28723</v>
      </c>
      <c r="B681" s="1622"/>
      <c r="C681" s="1622"/>
      <c r="D681" s="1622"/>
      <c r="E681" s="1622"/>
      <c r="F681" s="1622"/>
      <c r="G681" s="1622"/>
      <c r="H681" s="1622"/>
      <c r="I681" s="1622"/>
      <c r="J681" s="1622"/>
      <c r="K681" s="1622"/>
      <c r="L681" s="1622"/>
      <c r="M681" s="1622"/>
      <c r="N681" s="1622"/>
      <c r="O681" s="1622"/>
      <c r="P681" s="1622"/>
      <c r="Q681" s="1622"/>
      <c r="R681" s="1622"/>
      <c r="S681" s="1622"/>
      <c r="T681" s="1353"/>
    </row>
    <row r="682" spans="1:20" x14ac:dyDescent="0.2">
      <c r="I682" s="1352"/>
      <c r="J682" s="1352"/>
      <c r="P682" s="1349"/>
      <c r="R682" s="1352"/>
      <c r="S682" s="1352"/>
      <c r="T682" s="1297"/>
    </row>
    <row r="683" spans="1:20" x14ac:dyDescent="0.2">
      <c r="I683" s="1352"/>
      <c r="J683" s="1352"/>
      <c r="P683" s="1349"/>
      <c r="R683" s="1352"/>
      <c r="S683" s="1352"/>
      <c r="T683" s="1297"/>
    </row>
    <row r="684" spans="1:20" x14ac:dyDescent="0.2">
      <c r="I684" s="1352"/>
      <c r="J684" s="1352"/>
      <c r="P684" s="1349"/>
      <c r="R684" s="1352"/>
      <c r="S684" s="1352"/>
      <c r="T684" s="1297"/>
    </row>
    <row r="685" spans="1:20" x14ac:dyDescent="0.2">
      <c r="A685" s="1351" t="s">
        <v>3</v>
      </c>
      <c r="B685" s="1351" t="s">
        <v>28617</v>
      </c>
      <c r="C685" s="1348"/>
      <c r="D685" s="1348"/>
      <c r="E685" s="1348"/>
      <c r="F685" s="1348"/>
      <c r="G685" s="1348"/>
      <c r="H685" s="1348"/>
      <c r="I685" s="1348"/>
      <c r="J685" s="1348"/>
      <c r="K685" s="1350"/>
      <c r="L685" s="1348"/>
      <c r="M685" s="1348"/>
      <c r="N685" s="1348"/>
      <c r="O685" s="1348"/>
      <c r="P685" s="1349"/>
      <c r="Q685" s="1348"/>
      <c r="R685" s="1348"/>
      <c r="S685" s="1348"/>
      <c r="T685" s="1297"/>
    </row>
    <row r="686" spans="1:20" ht="12" thickBot="1" x14ac:dyDescent="0.25">
      <c r="A686" s="1345" t="s">
        <v>5</v>
      </c>
      <c r="B686" s="1345" t="s">
        <v>28539</v>
      </c>
      <c r="C686" s="1345"/>
      <c r="D686" s="1345"/>
      <c r="E686" s="1345"/>
      <c r="F686" s="1345"/>
      <c r="G686" s="1345"/>
      <c r="H686" s="1345"/>
      <c r="I686" s="1345"/>
      <c r="J686" s="1345"/>
      <c r="K686" s="1347"/>
      <c r="L686" s="1345"/>
      <c r="M686" s="1345"/>
      <c r="N686" s="1345"/>
      <c r="O686" s="1345"/>
      <c r="P686" s="1346"/>
      <c r="Q686" s="1345"/>
      <c r="R686" s="1345"/>
      <c r="S686" s="1345"/>
      <c r="T686" s="1344"/>
    </row>
    <row r="687" spans="1:20" ht="27" customHeight="1" x14ac:dyDescent="0.2">
      <c r="A687" s="1623" t="s">
        <v>28722</v>
      </c>
      <c r="B687" s="1625" t="s">
        <v>28721</v>
      </c>
      <c r="C687" s="1627" t="s">
        <v>28570</v>
      </c>
      <c r="D687" s="1628"/>
      <c r="E687" s="1628"/>
      <c r="F687" s="1628"/>
      <c r="G687" s="1628"/>
      <c r="H687" s="1628"/>
      <c r="I687" s="1629"/>
      <c r="J687" s="1630" t="s">
        <v>28563</v>
      </c>
      <c r="K687" s="1631"/>
      <c r="L687" s="1631"/>
      <c r="M687" s="1631"/>
      <c r="N687" s="1631"/>
      <c r="O687" s="1632"/>
      <c r="P687" s="1633" t="s">
        <v>28557</v>
      </c>
      <c r="Q687" s="1634"/>
      <c r="R687" s="1634" t="s">
        <v>4</v>
      </c>
      <c r="S687" s="1635"/>
    </row>
    <row r="688" spans="1:20" ht="112.5" customHeight="1" thickBot="1" x14ac:dyDescent="0.25">
      <c r="A688" s="1624"/>
      <c r="B688" s="1626"/>
      <c r="C688" s="1343" t="s">
        <v>28717</v>
      </c>
      <c r="D688" s="1339" t="s">
        <v>28720</v>
      </c>
      <c r="E688" s="1339" t="s">
        <v>28719</v>
      </c>
      <c r="F688" s="1339" t="s">
        <v>28718</v>
      </c>
      <c r="G688" s="1339" t="s">
        <v>28716</v>
      </c>
      <c r="H688" s="1339" t="s">
        <v>28715</v>
      </c>
      <c r="I688" s="1341" t="s">
        <v>28596</v>
      </c>
      <c r="J688" s="1342" t="s">
        <v>28717</v>
      </c>
      <c r="K688" s="1339" t="s">
        <v>28716</v>
      </c>
      <c r="L688" s="1339" t="s">
        <v>28715</v>
      </c>
      <c r="M688" s="1339" t="s">
        <v>28714</v>
      </c>
      <c r="N688" s="1339" t="s">
        <v>28713</v>
      </c>
      <c r="O688" s="1341" t="s">
        <v>28593</v>
      </c>
      <c r="P688" s="1340" t="s">
        <v>28712</v>
      </c>
      <c r="Q688" s="1339" t="s">
        <v>28592</v>
      </c>
      <c r="R688" s="1338" t="s">
        <v>28711</v>
      </c>
      <c r="S688" s="1337" t="s">
        <v>28590</v>
      </c>
    </row>
    <row r="689" spans="1:19" x14ac:dyDescent="0.2">
      <c r="A689" s="1336" t="s">
        <v>28710</v>
      </c>
      <c r="B689" s="1323">
        <v>2019</v>
      </c>
      <c r="C689" s="1335"/>
      <c r="D689" s="1333">
        <v>7667399</v>
      </c>
      <c r="E689" s="1333">
        <v>2040000</v>
      </c>
      <c r="F689" s="1333">
        <v>26316119</v>
      </c>
      <c r="G689" s="1333">
        <v>5523</v>
      </c>
      <c r="H689" s="1333">
        <v>44500</v>
      </c>
      <c r="I689" s="1332">
        <f>SUM(C689:H689)</f>
        <v>36073541</v>
      </c>
      <c r="J689" s="1334"/>
      <c r="K689" s="1333"/>
      <c r="L689" s="1333"/>
      <c r="M689" s="1333">
        <v>4082202</v>
      </c>
      <c r="N689" s="1333"/>
      <c r="O689" s="1332">
        <f>SUM(J689:N689)</f>
        <v>4082202</v>
      </c>
      <c r="P689" s="1331"/>
      <c r="Q689" s="1330">
        <f>P689</f>
        <v>0</v>
      </c>
      <c r="R689" s="1330">
        <f>I689+O689+Q689</f>
        <v>40155743</v>
      </c>
      <c r="S689" s="1355">
        <f>R689/R751</f>
        <v>1</v>
      </c>
    </row>
    <row r="690" spans="1:19" x14ac:dyDescent="0.2">
      <c r="A690" s="1328"/>
      <c r="B690" s="1315">
        <v>2020</v>
      </c>
      <c r="C690" s="1329"/>
      <c r="D690" s="1326">
        <v>8681231</v>
      </c>
      <c r="E690" s="1326">
        <v>2029822</v>
      </c>
      <c r="F690" s="1326">
        <v>26830094</v>
      </c>
      <c r="G690" s="1326">
        <v>29523</v>
      </c>
      <c r="H690" s="1326">
        <v>44500</v>
      </c>
      <c r="I690" s="1312">
        <f>SUM(C690:H690)</f>
        <v>37615170</v>
      </c>
      <c r="J690" s="1313"/>
      <c r="K690" s="1326"/>
      <c r="L690" s="1326"/>
      <c r="M690" s="1326">
        <v>1057695</v>
      </c>
      <c r="N690" s="1326"/>
      <c r="O690" s="1312">
        <f>SUM(J690:N690)</f>
        <v>1057695</v>
      </c>
      <c r="P690" s="1325"/>
      <c r="Q690" s="1310">
        <f>P690</f>
        <v>0</v>
      </c>
      <c r="R690" s="1310">
        <f>I690+O690+Q690</f>
        <v>38672865</v>
      </c>
      <c r="S690" s="1309">
        <f>R690/R752</f>
        <v>1</v>
      </c>
    </row>
    <row r="691" spans="1:19" x14ac:dyDescent="0.2">
      <c r="A691" s="1328"/>
      <c r="B691" s="1315">
        <v>2021</v>
      </c>
      <c r="C691" s="1329"/>
      <c r="D691" s="1326">
        <v>8681232</v>
      </c>
      <c r="E691" s="1326">
        <v>2029822</v>
      </c>
      <c r="F691" s="1326">
        <v>16277490</v>
      </c>
      <c r="G691" s="1326">
        <v>2660</v>
      </c>
      <c r="H691" s="1326">
        <v>44500</v>
      </c>
      <c r="I691" s="1312">
        <f>SUM(C691:H691)</f>
        <v>27035704</v>
      </c>
      <c r="J691" s="1313"/>
      <c r="K691" s="1326"/>
      <c r="L691" s="1326"/>
      <c r="M691" s="1326">
        <v>13365730</v>
      </c>
      <c r="N691" s="1326"/>
      <c r="O691" s="1312">
        <f>SUM(J691:N691)</f>
        <v>13365730</v>
      </c>
      <c r="P691" s="1325"/>
      <c r="Q691" s="1310">
        <f>P691</f>
        <v>0</v>
      </c>
      <c r="R691" s="1310">
        <f>I691+O691+Q691</f>
        <v>40401434</v>
      </c>
      <c r="S691" s="1309">
        <f>R691/R753</f>
        <v>1</v>
      </c>
    </row>
    <row r="692" spans="1:19" ht="12" thickBot="1" x14ac:dyDescent="0.25">
      <c r="A692" s="1308"/>
      <c r="B692" s="1307" t="s">
        <v>28709</v>
      </c>
      <c r="C692" s="1306" t="e">
        <f t="shared" ref="C692:R692" si="255">(C691-C690)/C690</f>
        <v>#DIV/0!</v>
      </c>
      <c r="D692" s="1301">
        <f t="shared" si="255"/>
        <v>1.1519103684719367E-7</v>
      </c>
      <c r="E692" s="1301">
        <f t="shared" si="255"/>
        <v>0</v>
      </c>
      <c r="F692" s="1301">
        <f t="shared" si="255"/>
        <v>-0.39331222618899508</v>
      </c>
      <c r="G692" s="1301">
        <f t="shared" si="255"/>
        <v>-0.90990075534329162</v>
      </c>
      <c r="H692" s="1301">
        <f t="shared" si="255"/>
        <v>0</v>
      </c>
      <c r="I692" s="1300">
        <f t="shared" si="255"/>
        <v>-0.28125530204967836</v>
      </c>
      <c r="J692" s="1305" t="e">
        <f t="shared" si="255"/>
        <v>#DIV/0!</v>
      </c>
      <c r="K692" s="1302" t="e">
        <f t="shared" si="255"/>
        <v>#DIV/0!</v>
      </c>
      <c r="L692" s="1302" t="e">
        <f t="shared" si="255"/>
        <v>#DIV/0!</v>
      </c>
      <c r="M692" s="1301">
        <f t="shared" si="255"/>
        <v>11.636658015779597</v>
      </c>
      <c r="N692" s="1302" t="e">
        <f t="shared" si="255"/>
        <v>#DIV/0!</v>
      </c>
      <c r="O692" s="1300">
        <f t="shared" si="255"/>
        <v>11.636658015779597</v>
      </c>
      <c r="P692" s="1303" t="e">
        <f t="shared" si="255"/>
        <v>#DIV/0!</v>
      </c>
      <c r="Q692" s="1302" t="e">
        <f t="shared" si="255"/>
        <v>#DIV/0!</v>
      </c>
      <c r="R692" s="1301">
        <f t="shared" si="255"/>
        <v>4.4697205650525249E-2</v>
      </c>
      <c r="S692" s="1300"/>
    </row>
    <row r="693" spans="1:19" x14ac:dyDescent="0.2">
      <c r="A693" s="1336" t="s">
        <v>28740</v>
      </c>
      <c r="B693" s="1323">
        <v>2019</v>
      </c>
      <c r="C693" s="1335"/>
      <c r="D693" s="1333"/>
      <c r="E693" s="1333"/>
      <c r="F693" s="1333"/>
      <c r="G693" s="1333"/>
      <c r="H693" s="1333"/>
      <c r="I693" s="1332">
        <f>SUM(C693:H693)</f>
        <v>0</v>
      </c>
      <c r="J693" s="1334"/>
      <c r="K693" s="1333"/>
      <c r="L693" s="1333"/>
      <c r="M693" s="1333"/>
      <c r="N693" s="1333"/>
      <c r="O693" s="1332">
        <f>SUM(J693:N693)</f>
        <v>0</v>
      </c>
      <c r="P693" s="1331"/>
      <c r="Q693" s="1330">
        <f>P693</f>
        <v>0</v>
      </c>
      <c r="R693" s="1330">
        <f>I693+O693+Q693</f>
        <v>0</v>
      </c>
      <c r="S693" s="1355">
        <f>R693/R751</f>
        <v>0</v>
      </c>
    </row>
    <row r="694" spans="1:19" x14ac:dyDescent="0.2">
      <c r="A694" s="1328"/>
      <c r="B694" s="1315">
        <v>2020</v>
      </c>
      <c r="C694" s="1329"/>
      <c r="D694" s="1326"/>
      <c r="E694" s="1326"/>
      <c r="F694" s="1326"/>
      <c r="G694" s="1326"/>
      <c r="H694" s="1326"/>
      <c r="I694" s="1312">
        <f>SUM(C694:H694)</f>
        <v>0</v>
      </c>
      <c r="J694" s="1313"/>
      <c r="K694" s="1326"/>
      <c r="L694" s="1326"/>
      <c r="M694" s="1326"/>
      <c r="N694" s="1326"/>
      <c r="O694" s="1312">
        <f>SUM(J694:N694)</f>
        <v>0</v>
      </c>
      <c r="P694" s="1325"/>
      <c r="Q694" s="1310">
        <f>P694</f>
        <v>0</v>
      </c>
      <c r="R694" s="1310">
        <f>I694+O694+Q694</f>
        <v>0</v>
      </c>
      <c r="S694" s="1309">
        <f>R694/R752</f>
        <v>0</v>
      </c>
    </row>
    <row r="695" spans="1:19" x14ac:dyDescent="0.2">
      <c r="A695" s="1328"/>
      <c r="B695" s="1315">
        <v>2021</v>
      </c>
      <c r="C695" s="1329"/>
      <c r="D695" s="1326"/>
      <c r="E695" s="1326"/>
      <c r="F695" s="1326"/>
      <c r="G695" s="1326"/>
      <c r="H695" s="1326"/>
      <c r="I695" s="1312">
        <f>SUM(C695:H695)</f>
        <v>0</v>
      </c>
      <c r="J695" s="1313"/>
      <c r="K695" s="1326"/>
      <c r="L695" s="1326"/>
      <c r="M695" s="1326"/>
      <c r="N695" s="1326"/>
      <c r="O695" s="1312">
        <f>SUM(J695:N695)</f>
        <v>0</v>
      </c>
      <c r="P695" s="1325"/>
      <c r="Q695" s="1310">
        <f>P695</f>
        <v>0</v>
      </c>
      <c r="R695" s="1310">
        <f>I695+O695+Q695</f>
        <v>0</v>
      </c>
      <c r="S695" s="1309">
        <f>R695/R753</f>
        <v>0</v>
      </c>
    </row>
    <row r="696" spans="1:19" ht="12" thickBot="1" x14ac:dyDescent="0.25">
      <c r="A696" s="1308"/>
      <c r="B696" s="1307" t="s">
        <v>28709</v>
      </c>
      <c r="C696" s="1368" t="e">
        <f t="shared" ref="C696:R696" si="256">(C695-C694)/C694</f>
        <v>#DIV/0!</v>
      </c>
      <c r="D696" s="1364" t="e">
        <f t="shared" si="256"/>
        <v>#DIV/0!</v>
      </c>
      <c r="E696" s="1364" t="e">
        <f t="shared" si="256"/>
        <v>#DIV/0!</v>
      </c>
      <c r="F696" s="1364" t="e">
        <f t="shared" si="256"/>
        <v>#DIV/0!</v>
      </c>
      <c r="G696" s="1364" t="e">
        <f t="shared" si="256"/>
        <v>#DIV/0!</v>
      </c>
      <c r="H696" s="1364" t="e">
        <f t="shared" si="256"/>
        <v>#DIV/0!</v>
      </c>
      <c r="I696" s="1366" t="e">
        <f t="shared" si="256"/>
        <v>#DIV/0!</v>
      </c>
      <c r="J696" s="1367" t="e">
        <f t="shared" si="256"/>
        <v>#DIV/0!</v>
      </c>
      <c r="K696" s="1364" t="e">
        <f t="shared" si="256"/>
        <v>#DIV/0!</v>
      </c>
      <c r="L696" s="1364" t="e">
        <f t="shared" si="256"/>
        <v>#DIV/0!</v>
      </c>
      <c r="M696" s="1364" t="e">
        <f t="shared" si="256"/>
        <v>#DIV/0!</v>
      </c>
      <c r="N696" s="1364" t="e">
        <f t="shared" si="256"/>
        <v>#DIV/0!</v>
      </c>
      <c r="O696" s="1366" t="e">
        <f t="shared" si="256"/>
        <v>#DIV/0!</v>
      </c>
      <c r="P696" s="1365" t="e">
        <f t="shared" si="256"/>
        <v>#DIV/0!</v>
      </c>
      <c r="Q696" s="1364" t="e">
        <f t="shared" si="256"/>
        <v>#DIV/0!</v>
      </c>
      <c r="R696" s="1364" t="e">
        <f t="shared" si="256"/>
        <v>#DIV/0!</v>
      </c>
      <c r="S696" s="1300"/>
    </row>
    <row r="697" spans="1:19" x14ac:dyDescent="0.2">
      <c r="A697" s="1336" t="s">
        <v>28729</v>
      </c>
      <c r="B697" s="1323">
        <v>2019</v>
      </c>
      <c r="C697" s="1335"/>
      <c r="D697" s="1333"/>
      <c r="E697" s="1333"/>
      <c r="F697" s="1333"/>
      <c r="G697" s="1333"/>
      <c r="H697" s="1333"/>
      <c r="I697" s="1332">
        <f>SUM(C697:H697)</f>
        <v>0</v>
      </c>
      <c r="J697" s="1334"/>
      <c r="K697" s="1333"/>
      <c r="L697" s="1333"/>
      <c r="M697" s="1333"/>
      <c r="N697" s="1333"/>
      <c r="O697" s="1332">
        <f>SUM(J697:N697)</f>
        <v>0</v>
      </c>
      <c r="P697" s="1331"/>
      <c r="Q697" s="1330">
        <f>P697</f>
        <v>0</v>
      </c>
      <c r="R697" s="1330">
        <f>I697+O697+Q697</f>
        <v>0</v>
      </c>
      <c r="S697" s="1355">
        <f>R697/R751</f>
        <v>0</v>
      </c>
    </row>
    <row r="698" spans="1:19" x14ac:dyDescent="0.2">
      <c r="A698" s="1328"/>
      <c r="B698" s="1315">
        <v>2020</v>
      </c>
      <c r="C698" s="1329"/>
      <c r="D698" s="1326"/>
      <c r="E698" s="1326"/>
      <c r="F698" s="1326"/>
      <c r="G698" s="1326"/>
      <c r="H698" s="1326"/>
      <c r="I698" s="1312">
        <f>SUM(C698:H698)</f>
        <v>0</v>
      </c>
      <c r="J698" s="1313"/>
      <c r="K698" s="1326"/>
      <c r="L698" s="1326"/>
      <c r="M698" s="1326"/>
      <c r="N698" s="1326"/>
      <c r="O698" s="1312">
        <f>SUM(J698:N698)</f>
        <v>0</v>
      </c>
      <c r="P698" s="1325"/>
      <c r="Q698" s="1310">
        <f>P698</f>
        <v>0</v>
      </c>
      <c r="R698" s="1310">
        <f>I698+O698+Q698</f>
        <v>0</v>
      </c>
      <c r="S698" s="1309">
        <f>R698/R752</f>
        <v>0</v>
      </c>
    </row>
    <row r="699" spans="1:19" x14ac:dyDescent="0.2">
      <c r="A699" s="1328"/>
      <c r="B699" s="1315">
        <v>2021</v>
      </c>
      <c r="C699" s="1329"/>
      <c r="D699" s="1326"/>
      <c r="E699" s="1326"/>
      <c r="F699" s="1326"/>
      <c r="G699" s="1326"/>
      <c r="H699" s="1326"/>
      <c r="I699" s="1312">
        <f>SUM(C699:H699)</f>
        <v>0</v>
      </c>
      <c r="J699" s="1313"/>
      <c r="K699" s="1326"/>
      <c r="L699" s="1326"/>
      <c r="M699" s="1326"/>
      <c r="N699" s="1326"/>
      <c r="O699" s="1312">
        <f>SUM(J699:N699)</f>
        <v>0</v>
      </c>
      <c r="P699" s="1325"/>
      <c r="Q699" s="1310">
        <f>P699</f>
        <v>0</v>
      </c>
      <c r="R699" s="1310">
        <f>I699+O699+Q699</f>
        <v>0</v>
      </c>
      <c r="S699" s="1309">
        <f>R699/R753</f>
        <v>0</v>
      </c>
    </row>
    <row r="700" spans="1:19" ht="12" thickBot="1" x14ac:dyDescent="0.25">
      <c r="A700" s="1308"/>
      <c r="B700" s="1307" t="s">
        <v>28709</v>
      </c>
      <c r="C700" s="1368" t="e">
        <f t="shared" ref="C700:R700" si="257">(C699-C698)/C698</f>
        <v>#DIV/0!</v>
      </c>
      <c r="D700" s="1364" t="e">
        <f t="shared" si="257"/>
        <v>#DIV/0!</v>
      </c>
      <c r="E700" s="1364" t="e">
        <f t="shared" si="257"/>
        <v>#DIV/0!</v>
      </c>
      <c r="F700" s="1364" t="e">
        <f t="shared" si="257"/>
        <v>#DIV/0!</v>
      </c>
      <c r="G700" s="1364" t="e">
        <f t="shared" si="257"/>
        <v>#DIV/0!</v>
      </c>
      <c r="H700" s="1364" t="e">
        <f t="shared" si="257"/>
        <v>#DIV/0!</v>
      </c>
      <c r="I700" s="1366" t="e">
        <f t="shared" si="257"/>
        <v>#DIV/0!</v>
      </c>
      <c r="J700" s="1367" t="e">
        <f t="shared" si="257"/>
        <v>#DIV/0!</v>
      </c>
      <c r="K700" s="1364" t="e">
        <f t="shared" si="257"/>
        <v>#DIV/0!</v>
      </c>
      <c r="L700" s="1364" t="e">
        <f t="shared" si="257"/>
        <v>#DIV/0!</v>
      </c>
      <c r="M700" s="1364" t="e">
        <f t="shared" si="257"/>
        <v>#DIV/0!</v>
      </c>
      <c r="N700" s="1364" t="e">
        <f t="shared" si="257"/>
        <v>#DIV/0!</v>
      </c>
      <c r="O700" s="1366" t="e">
        <f t="shared" si="257"/>
        <v>#DIV/0!</v>
      </c>
      <c r="P700" s="1365" t="e">
        <f t="shared" si="257"/>
        <v>#DIV/0!</v>
      </c>
      <c r="Q700" s="1364" t="e">
        <f t="shared" si="257"/>
        <v>#DIV/0!</v>
      </c>
      <c r="R700" s="1364" t="e">
        <f t="shared" si="257"/>
        <v>#DIV/0!</v>
      </c>
      <c r="S700" s="1300"/>
    </row>
    <row r="701" spans="1:19" x14ac:dyDescent="0.2">
      <c r="A701" s="1336" t="s">
        <v>28739</v>
      </c>
      <c r="B701" s="1323">
        <v>2019</v>
      </c>
      <c r="C701" s="1335"/>
      <c r="D701" s="1333"/>
      <c r="E701" s="1333"/>
      <c r="F701" s="1333"/>
      <c r="G701" s="1333"/>
      <c r="H701" s="1333"/>
      <c r="I701" s="1332">
        <f>SUM(C701:H701)</f>
        <v>0</v>
      </c>
      <c r="J701" s="1334"/>
      <c r="K701" s="1333"/>
      <c r="L701" s="1333"/>
      <c r="M701" s="1333"/>
      <c r="N701" s="1333"/>
      <c r="O701" s="1332">
        <f>SUM(J701:N701)</f>
        <v>0</v>
      </c>
      <c r="P701" s="1331"/>
      <c r="Q701" s="1330">
        <f>P701</f>
        <v>0</v>
      </c>
      <c r="R701" s="1330">
        <f>I701+O701+Q701</f>
        <v>0</v>
      </c>
      <c r="S701" s="1355">
        <f>R701/R751</f>
        <v>0</v>
      </c>
    </row>
    <row r="702" spans="1:19" x14ac:dyDescent="0.2">
      <c r="A702" s="1328"/>
      <c r="B702" s="1315">
        <v>2020</v>
      </c>
      <c r="C702" s="1329"/>
      <c r="D702" s="1326"/>
      <c r="E702" s="1326"/>
      <c r="F702" s="1326"/>
      <c r="G702" s="1326"/>
      <c r="H702" s="1326"/>
      <c r="I702" s="1312">
        <f>SUM(C702:H702)</f>
        <v>0</v>
      </c>
      <c r="J702" s="1313"/>
      <c r="K702" s="1326"/>
      <c r="L702" s="1326"/>
      <c r="M702" s="1326"/>
      <c r="N702" s="1326"/>
      <c r="O702" s="1312">
        <f>SUM(J702:N702)</f>
        <v>0</v>
      </c>
      <c r="P702" s="1325"/>
      <c r="Q702" s="1310">
        <f>P702</f>
        <v>0</v>
      </c>
      <c r="R702" s="1310">
        <f>I702+O702+Q702</f>
        <v>0</v>
      </c>
      <c r="S702" s="1309">
        <f>R702/R752</f>
        <v>0</v>
      </c>
    </row>
    <row r="703" spans="1:19" x14ac:dyDescent="0.2">
      <c r="A703" s="1328"/>
      <c r="B703" s="1315">
        <v>2021</v>
      </c>
      <c r="C703" s="1329"/>
      <c r="D703" s="1326"/>
      <c r="E703" s="1326"/>
      <c r="F703" s="1326"/>
      <c r="G703" s="1326"/>
      <c r="H703" s="1326"/>
      <c r="I703" s="1312">
        <f>SUM(C703:H703)</f>
        <v>0</v>
      </c>
      <c r="J703" s="1313"/>
      <c r="K703" s="1326"/>
      <c r="L703" s="1326"/>
      <c r="M703" s="1326"/>
      <c r="N703" s="1326"/>
      <c r="O703" s="1312">
        <f>SUM(J703:N703)</f>
        <v>0</v>
      </c>
      <c r="P703" s="1325"/>
      <c r="Q703" s="1310">
        <f>P703</f>
        <v>0</v>
      </c>
      <c r="R703" s="1310">
        <f>I703+O703+Q703</f>
        <v>0</v>
      </c>
      <c r="S703" s="1309">
        <f>R703/R753</f>
        <v>0</v>
      </c>
    </row>
    <row r="704" spans="1:19" ht="12" thickBot="1" x14ac:dyDescent="0.25">
      <c r="A704" s="1308"/>
      <c r="B704" s="1307" t="s">
        <v>28709</v>
      </c>
      <c r="C704" s="1368" t="e">
        <f t="shared" ref="C704:R704" si="258">(C703-C702)/C702</f>
        <v>#DIV/0!</v>
      </c>
      <c r="D704" s="1364" t="e">
        <f t="shared" si="258"/>
        <v>#DIV/0!</v>
      </c>
      <c r="E704" s="1364" t="e">
        <f t="shared" si="258"/>
        <v>#DIV/0!</v>
      </c>
      <c r="F704" s="1364" t="e">
        <f t="shared" si="258"/>
        <v>#DIV/0!</v>
      </c>
      <c r="G704" s="1364" t="e">
        <f t="shared" si="258"/>
        <v>#DIV/0!</v>
      </c>
      <c r="H704" s="1364" t="e">
        <f t="shared" si="258"/>
        <v>#DIV/0!</v>
      </c>
      <c r="I704" s="1366" t="e">
        <f t="shared" si="258"/>
        <v>#DIV/0!</v>
      </c>
      <c r="J704" s="1367" t="e">
        <f t="shared" si="258"/>
        <v>#DIV/0!</v>
      </c>
      <c r="K704" s="1364" t="e">
        <f t="shared" si="258"/>
        <v>#DIV/0!</v>
      </c>
      <c r="L704" s="1364" t="e">
        <f t="shared" si="258"/>
        <v>#DIV/0!</v>
      </c>
      <c r="M704" s="1364" t="e">
        <f t="shared" si="258"/>
        <v>#DIV/0!</v>
      </c>
      <c r="N704" s="1364" t="e">
        <f t="shared" si="258"/>
        <v>#DIV/0!</v>
      </c>
      <c r="O704" s="1366" t="e">
        <f t="shared" si="258"/>
        <v>#DIV/0!</v>
      </c>
      <c r="P704" s="1365" t="e">
        <f t="shared" si="258"/>
        <v>#DIV/0!</v>
      </c>
      <c r="Q704" s="1364" t="e">
        <f t="shared" si="258"/>
        <v>#DIV/0!</v>
      </c>
      <c r="R704" s="1364" t="e">
        <f t="shared" si="258"/>
        <v>#DIV/0!</v>
      </c>
      <c r="S704" s="1300"/>
    </row>
    <row r="705" spans="1:19" x14ac:dyDescent="0.2">
      <c r="A705" s="1336" t="s">
        <v>28738</v>
      </c>
      <c r="B705" s="1323">
        <v>2019</v>
      </c>
      <c r="C705" s="1335"/>
      <c r="D705" s="1333"/>
      <c r="E705" s="1333"/>
      <c r="F705" s="1333"/>
      <c r="G705" s="1333"/>
      <c r="H705" s="1333"/>
      <c r="I705" s="1332">
        <f>SUM(C705:H705)</f>
        <v>0</v>
      </c>
      <c r="J705" s="1334"/>
      <c r="K705" s="1333"/>
      <c r="L705" s="1333"/>
      <c r="M705" s="1333"/>
      <c r="N705" s="1333"/>
      <c r="O705" s="1332">
        <f>SUM(J705:N705)</f>
        <v>0</v>
      </c>
      <c r="P705" s="1331"/>
      <c r="Q705" s="1330">
        <f>P705</f>
        <v>0</v>
      </c>
      <c r="R705" s="1330">
        <f>I705+O705+Q705</f>
        <v>0</v>
      </c>
      <c r="S705" s="1355">
        <f>R705/R751</f>
        <v>0</v>
      </c>
    </row>
    <row r="706" spans="1:19" x14ac:dyDescent="0.2">
      <c r="A706" s="1328"/>
      <c r="B706" s="1315">
        <v>2020</v>
      </c>
      <c r="C706" s="1329"/>
      <c r="D706" s="1326"/>
      <c r="E706" s="1326"/>
      <c r="F706" s="1326"/>
      <c r="G706" s="1326"/>
      <c r="H706" s="1326"/>
      <c r="I706" s="1312">
        <f>SUM(C706:H706)</f>
        <v>0</v>
      </c>
      <c r="J706" s="1313"/>
      <c r="K706" s="1326"/>
      <c r="L706" s="1326"/>
      <c r="M706" s="1326"/>
      <c r="N706" s="1326"/>
      <c r="O706" s="1312">
        <f>SUM(J706:N706)</f>
        <v>0</v>
      </c>
      <c r="P706" s="1325"/>
      <c r="Q706" s="1310">
        <f>P706</f>
        <v>0</v>
      </c>
      <c r="R706" s="1310">
        <f>I706+O706+Q706</f>
        <v>0</v>
      </c>
      <c r="S706" s="1309">
        <f>R706/R752</f>
        <v>0</v>
      </c>
    </row>
    <row r="707" spans="1:19" x14ac:dyDescent="0.2">
      <c r="A707" s="1328"/>
      <c r="B707" s="1315">
        <v>2021</v>
      </c>
      <c r="C707" s="1329"/>
      <c r="D707" s="1326"/>
      <c r="E707" s="1326"/>
      <c r="F707" s="1326"/>
      <c r="G707" s="1326"/>
      <c r="H707" s="1326"/>
      <c r="I707" s="1312">
        <f>SUM(C707:H707)</f>
        <v>0</v>
      </c>
      <c r="J707" s="1313"/>
      <c r="K707" s="1326"/>
      <c r="L707" s="1326"/>
      <c r="M707" s="1326"/>
      <c r="N707" s="1326"/>
      <c r="O707" s="1312">
        <f>SUM(J707:N707)</f>
        <v>0</v>
      </c>
      <c r="P707" s="1325"/>
      <c r="Q707" s="1310">
        <f>P707</f>
        <v>0</v>
      </c>
      <c r="R707" s="1310">
        <f>I707+O707+Q707</f>
        <v>0</v>
      </c>
      <c r="S707" s="1309">
        <f>R707/R753</f>
        <v>0</v>
      </c>
    </row>
    <row r="708" spans="1:19" ht="12" thickBot="1" x14ac:dyDescent="0.25">
      <c r="A708" s="1308"/>
      <c r="B708" s="1307" t="s">
        <v>28709</v>
      </c>
      <c r="C708" s="1368" t="e">
        <f t="shared" ref="C708:R708" si="259">(C707-C706)/C706</f>
        <v>#DIV/0!</v>
      </c>
      <c r="D708" s="1364" t="e">
        <f t="shared" si="259"/>
        <v>#DIV/0!</v>
      </c>
      <c r="E708" s="1364" t="e">
        <f t="shared" si="259"/>
        <v>#DIV/0!</v>
      </c>
      <c r="F708" s="1364" t="e">
        <f t="shared" si="259"/>
        <v>#DIV/0!</v>
      </c>
      <c r="G708" s="1364" t="e">
        <f t="shared" si="259"/>
        <v>#DIV/0!</v>
      </c>
      <c r="H708" s="1364" t="e">
        <f t="shared" si="259"/>
        <v>#DIV/0!</v>
      </c>
      <c r="I708" s="1366" t="e">
        <f t="shared" si="259"/>
        <v>#DIV/0!</v>
      </c>
      <c r="J708" s="1367" t="e">
        <f t="shared" si="259"/>
        <v>#DIV/0!</v>
      </c>
      <c r="K708" s="1364" t="e">
        <f t="shared" si="259"/>
        <v>#DIV/0!</v>
      </c>
      <c r="L708" s="1364" t="e">
        <f t="shared" si="259"/>
        <v>#DIV/0!</v>
      </c>
      <c r="M708" s="1364" t="e">
        <f t="shared" si="259"/>
        <v>#DIV/0!</v>
      </c>
      <c r="N708" s="1364" t="e">
        <f t="shared" si="259"/>
        <v>#DIV/0!</v>
      </c>
      <c r="O708" s="1366" t="e">
        <f t="shared" si="259"/>
        <v>#DIV/0!</v>
      </c>
      <c r="P708" s="1365" t="e">
        <f t="shared" si="259"/>
        <v>#DIV/0!</v>
      </c>
      <c r="Q708" s="1364" t="e">
        <f t="shared" si="259"/>
        <v>#DIV/0!</v>
      </c>
      <c r="R708" s="1364" t="e">
        <f t="shared" si="259"/>
        <v>#DIV/0!</v>
      </c>
      <c r="S708" s="1300"/>
    </row>
    <row r="709" spans="1:19" x14ac:dyDescent="0.2">
      <c r="A709" s="1336" t="s">
        <v>28737</v>
      </c>
      <c r="B709" s="1323">
        <v>2019</v>
      </c>
      <c r="C709" s="1335"/>
      <c r="D709" s="1333"/>
      <c r="E709" s="1333"/>
      <c r="F709" s="1333"/>
      <c r="G709" s="1333"/>
      <c r="H709" s="1333"/>
      <c r="I709" s="1332">
        <f>SUM(C709:H709)</f>
        <v>0</v>
      </c>
      <c r="J709" s="1334"/>
      <c r="K709" s="1333"/>
      <c r="L709" s="1333"/>
      <c r="M709" s="1333"/>
      <c r="N709" s="1333"/>
      <c r="O709" s="1332">
        <f>SUM(J709:N709)</f>
        <v>0</v>
      </c>
      <c r="P709" s="1331"/>
      <c r="Q709" s="1330">
        <f>P709</f>
        <v>0</v>
      </c>
      <c r="R709" s="1330">
        <f>I709+O709+Q709</f>
        <v>0</v>
      </c>
      <c r="S709" s="1355">
        <f>R709/R751</f>
        <v>0</v>
      </c>
    </row>
    <row r="710" spans="1:19" x14ac:dyDescent="0.2">
      <c r="A710" s="1328"/>
      <c r="B710" s="1315">
        <v>2020</v>
      </c>
      <c r="C710" s="1329"/>
      <c r="D710" s="1326"/>
      <c r="E710" s="1326"/>
      <c r="F710" s="1326"/>
      <c r="G710" s="1326"/>
      <c r="H710" s="1326"/>
      <c r="I710" s="1312">
        <f>SUM(C710:H710)</f>
        <v>0</v>
      </c>
      <c r="J710" s="1313"/>
      <c r="K710" s="1326"/>
      <c r="L710" s="1326"/>
      <c r="M710" s="1326"/>
      <c r="N710" s="1326"/>
      <c r="O710" s="1312">
        <f>SUM(J710:N710)</f>
        <v>0</v>
      </c>
      <c r="P710" s="1325"/>
      <c r="Q710" s="1310">
        <f>P710</f>
        <v>0</v>
      </c>
      <c r="R710" s="1310">
        <f>I710+O710+Q710</f>
        <v>0</v>
      </c>
      <c r="S710" s="1309">
        <f>R710/R752</f>
        <v>0</v>
      </c>
    </row>
    <row r="711" spans="1:19" x14ac:dyDescent="0.2">
      <c r="A711" s="1328"/>
      <c r="B711" s="1315">
        <v>2021</v>
      </c>
      <c r="C711" s="1329"/>
      <c r="D711" s="1326"/>
      <c r="E711" s="1326"/>
      <c r="F711" s="1326"/>
      <c r="G711" s="1326"/>
      <c r="H711" s="1326"/>
      <c r="I711" s="1312">
        <f>SUM(C711:H711)</f>
        <v>0</v>
      </c>
      <c r="J711" s="1313"/>
      <c r="K711" s="1326"/>
      <c r="L711" s="1326"/>
      <c r="M711" s="1326"/>
      <c r="N711" s="1326"/>
      <c r="O711" s="1312">
        <f>SUM(J711:N711)</f>
        <v>0</v>
      </c>
      <c r="P711" s="1325"/>
      <c r="Q711" s="1310">
        <f>P711</f>
        <v>0</v>
      </c>
      <c r="R711" s="1310">
        <f>I711+O711+Q711</f>
        <v>0</v>
      </c>
      <c r="S711" s="1309">
        <f>R711/R753</f>
        <v>0</v>
      </c>
    </row>
    <row r="712" spans="1:19" ht="12" thickBot="1" x14ac:dyDescent="0.25">
      <c r="A712" s="1308"/>
      <c r="B712" s="1307" t="s">
        <v>28709</v>
      </c>
      <c r="C712" s="1368" t="e">
        <f t="shared" ref="C712:R712" si="260">(C711-C710)/C710</f>
        <v>#DIV/0!</v>
      </c>
      <c r="D712" s="1364" t="e">
        <f t="shared" si="260"/>
        <v>#DIV/0!</v>
      </c>
      <c r="E712" s="1364" t="e">
        <f t="shared" si="260"/>
        <v>#DIV/0!</v>
      </c>
      <c r="F712" s="1364" t="e">
        <f t="shared" si="260"/>
        <v>#DIV/0!</v>
      </c>
      <c r="G712" s="1364" t="e">
        <f t="shared" si="260"/>
        <v>#DIV/0!</v>
      </c>
      <c r="H712" s="1364" t="e">
        <f t="shared" si="260"/>
        <v>#DIV/0!</v>
      </c>
      <c r="I712" s="1366" t="e">
        <f t="shared" si="260"/>
        <v>#DIV/0!</v>
      </c>
      <c r="J712" s="1367" t="e">
        <f t="shared" si="260"/>
        <v>#DIV/0!</v>
      </c>
      <c r="K712" s="1364" t="e">
        <f t="shared" si="260"/>
        <v>#DIV/0!</v>
      </c>
      <c r="L712" s="1364" t="e">
        <f t="shared" si="260"/>
        <v>#DIV/0!</v>
      </c>
      <c r="M712" s="1364" t="e">
        <f t="shared" si="260"/>
        <v>#DIV/0!</v>
      </c>
      <c r="N712" s="1364" t="e">
        <f t="shared" si="260"/>
        <v>#DIV/0!</v>
      </c>
      <c r="O712" s="1366" t="e">
        <f t="shared" si="260"/>
        <v>#DIV/0!</v>
      </c>
      <c r="P712" s="1365" t="e">
        <f t="shared" si="260"/>
        <v>#DIV/0!</v>
      </c>
      <c r="Q712" s="1364" t="e">
        <f t="shared" si="260"/>
        <v>#DIV/0!</v>
      </c>
      <c r="R712" s="1364" t="e">
        <f t="shared" si="260"/>
        <v>#DIV/0!</v>
      </c>
      <c r="S712" s="1300"/>
    </row>
    <row r="713" spans="1:19" x14ac:dyDescent="0.2">
      <c r="A713" s="1336" t="s">
        <v>28736</v>
      </c>
      <c r="B713" s="1323">
        <v>2019</v>
      </c>
      <c r="C713" s="1335"/>
      <c r="D713" s="1333"/>
      <c r="E713" s="1333"/>
      <c r="F713" s="1333"/>
      <c r="G713" s="1333"/>
      <c r="H713" s="1333"/>
      <c r="I713" s="1332">
        <f>SUM(C713:H713)</f>
        <v>0</v>
      </c>
      <c r="J713" s="1334"/>
      <c r="K713" s="1333"/>
      <c r="L713" s="1333"/>
      <c r="M713" s="1333"/>
      <c r="N713" s="1333"/>
      <c r="O713" s="1332">
        <f>SUM(J713:N713)</f>
        <v>0</v>
      </c>
      <c r="P713" s="1331"/>
      <c r="Q713" s="1330">
        <f>P713</f>
        <v>0</v>
      </c>
      <c r="R713" s="1330">
        <f>I713+O713+Q713</f>
        <v>0</v>
      </c>
      <c r="S713" s="1355">
        <f>R713/R751</f>
        <v>0</v>
      </c>
    </row>
    <row r="714" spans="1:19" x14ac:dyDescent="0.2">
      <c r="A714" s="1328"/>
      <c r="B714" s="1315">
        <v>2020</v>
      </c>
      <c r="C714" s="1329"/>
      <c r="D714" s="1326"/>
      <c r="E714" s="1326"/>
      <c r="F714" s="1326"/>
      <c r="G714" s="1326"/>
      <c r="H714" s="1326"/>
      <c r="I714" s="1312">
        <f>SUM(C714:H714)</f>
        <v>0</v>
      </c>
      <c r="J714" s="1313"/>
      <c r="K714" s="1326"/>
      <c r="L714" s="1326"/>
      <c r="M714" s="1326"/>
      <c r="N714" s="1326"/>
      <c r="O714" s="1312">
        <f>SUM(J714:N714)</f>
        <v>0</v>
      </c>
      <c r="P714" s="1325"/>
      <c r="Q714" s="1310">
        <f>P714</f>
        <v>0</v>
      </c>
      <c r="R714" s="1310">
        <f>I714+O714+Q714</f>
        <v>0</v>
      </c>
      <c r="S714" s="1309">
        <f>R714/R752</f>
        <v>0</v>
      </c>
    </row>
    <row r="715" spans="1:19" x14ac:dyDescent="0.2">
      <c r="A715" s="1328"/>
      <c r="B715" s="1315">
        <v>2021</v>
      </c>
      <c r="C715" s="1329"/>
      <c r="D715" s="1326"/>
      <c r="E715" s="1326"/>
      <c r="F715" s="1326"/>
      <c r="G715" s="1326"/>
      <c r="H715" s="1326"/>
      <c r="I715" s="1312">
        <f>SUM(C715:H715)</f>
        <v>0</v>
      </c>
      <c r="J715" s="1313"/>
      <c r="K715" s="1326"/>
      <c r="L715" s="1326"/>
      <c r="M715" s="1326"/>
      <c r="N715" s="1326"/>
      <c r="O715" s="1312">
        <f>SUM(J715:N715)</f>
        <v>0</v>
      </c>
      <c r="P715" s="1325"/>
      <c r="Q715" s="1310">
        <f>P715</f>
        <v>0</v>
      </c>
      <c r="R715" s="1310">
        <f>I715+O715+Q715</f>
        <v>0</v>
      </c>
      <c r="S715" s="1309">
        <f>R715/R753</f>
        <v>0</v>
      </c>
    </row>
    <row r="716" spans="1:19" ht="12" thickBot="1" x14ac:dyDescent="0.25">
      <c r="A716" s="1308"/>
      <c r="B716" s="1307" t="s">
        <v>28709</v>
      </c>
      <c r="C716" s="1368" t="e">
        <f t="shared" ref="C716:R716" si="261">(C715-C714)/C714</f>
        <v>#DIV/0!</v>
      </c>
      <c r="D716" s="1364" t="e">
        <f t="shared" si="261"/>
        <v>#DIV/0!</v>
      </c>
      <c r="E716" s="1364" t="e">
        <f t="shared" si="261"/>
        <v>#DIV/0!</v>
      </c>
      <c r="F716" s="1364" t="e">
        <f t="shared" si="261"/>
        <v>#DIV/0!</v>
      </c>
      <c r="G716" s="1364" t="e">
        <f t="shared" si="261"/>
        <v>#DIV/0!</v>
      </c>
      <c r="H716" s="1364" t="e">
        <f t="shared" si="261"/>
        <v>#DIV/0!</v>
      </c>
      <c r="I716" s="1366" t="e">
        <f t="shared" si="261"/>
        <v>#DIV/0!</v>
      </c>
      <c r="J716" s="1367" t="e">
        <f t="shared" si="261"/>
        <v>#DIV/0!</v>
      </c>
      <c r="K716" s="1364" t="e">
        <f t="shared" si="261"/>
        <v>#DIV/0!</v>
      </c>
      <c r="L716" s="1364" t="e">
        <f t="shared" si="261"/>
        <v>#DIV/0!</v>
      </c>
      <c r="M716" s="1364" t="e">
        <f t="shared" si="261"/>
        <v>#DIV/0!</v>
      </c>
      <c r="N716" s="1364" t="e">
        <f t="shared" si="261"/>
        <v>#DIV/0!</v>
      </c>
      <c r="O716" s="1366" t="e">
        <f t="shared" si="261"/>
        <v>#DIV/0!</v>
      </c>
      <c r="P716" s="1365" t="e">
        <f t="shared" si="261"/>
        <v>#DIV/0!</v>
      </c>
      <c r="Q716" s="1364" t="e">
        <f t="shared" si="261"/>
        <v>#DIV/0!</v>
      </c>
      <c r="R716" s="1364" t="e">
        <f t="shared" si="261"/>
        <v>#DIV/0!</v>
      </c>
      <c r="S716" s="1300"/>
    </row>
    <row r="717" spans="1:19" x14ac:dyDescent="0.2">
      <c r="A717" s="1336" t="s">
        <v>28735</v>
      </c>
      <c r="B717" s="1323">
        <v>2019</v>
      </c>
      <c r="C717" s="1335"/>
      <c r="D717" s="1333"/>
      <c r="E717" s="1333"/>
      <c r="F717" s="1333"/>
      <c r="G717" s="1333"/>
      <c r="H717" s="1333"/>
      <c r="I717" s="1332">
        <f>SUM(C717:H717)</f>
        <v>0</v>
      </c>
      <c r="J717" s="1334"/>
      <c r="K717" s="1333"/>
      <c r="L717" s="1333"/>
      <c r="M717" s="1333"/>
      <c r="N717" s="1333"/>
      <c r="O717" s="1332">
        <f>SUM(J717:N717)</f>
        <v>0</v>
      </c>
      <c r="P717" s="1331"/>
      <c r="Q717" s="1330">
        <f>P717</f>
        <v>0</v>
      </c>
      <c r="R717" s="1330">
        <f>I717+O717+Q717</f>
        <v>0</v>
      </c>
      <c r="S717" s="1355">
        <f>R717/R751</f>
        <v>0</v>
      </c>
    </row>
    <row r="718" spans="1:19" x14ac:dyDescent="0.2">
      <c r="A718" s="1328"/>
      <c r="B718" s="1315">
        <v>2020</v>
      </c>
      <c r="C718" s="1329"/>
      <c r="D718" s="1326"/>
      <c r="E718" s="1326"/>
      <c r="F718" s="1326"/>
      <c r="G718" s="1326"/>
      <c r="H718" s="1326"/>
      <c r="I718" s="1312">
        <f>SUM(C718:H718)</f>
        <v>0</v>
      </c>
      <c r="J718" s="1313"/>
      <c r="K718" s="1326"/>
      <c r="L718" s="1326"/>
      <c r="M718" s="1326"/>
      <c r="N718" s="1326"/>
      <c r="O718" s="1312">
        <f>SUM(J718:N718)</f>
        <v>0</v>
      </c>
      <c r="P718" s="1325"/>
      <c r="Q718" s="1310">
        <f>P718</f>
        <v>0</v>
      </c>
      <c r="R718" s="1310">
        <f>I718+O718+Q718</f>
        <v>0</v>
      </c>
      <c r="S718" s="1309">
        <f>R718/R752</f>
        <v>0</v>
      </c>
    </row>
    <row r="719" spans="1:19" x14ac:dyDescent="0.2">
      <c r="A719" s="1328"/>
      <c r="B719" s="1315">
        <v>2021</v>
      </c>
      <c r="C719" s="1329"/>
      <c r="D719" s="1326"/>
      <c r="E719" s="1326"/>
      <c r="F719" s="1326"/>
      <c r="G719" s="1326"/>
      <c r="H719" s="1326"/>
      <c r="I719" s="1312">
        <f>SUM(C719:H719)</f>
        <v>0</v>
      </c>
      <c r="J719" s="1313"/>
      <c r="K719" s="1326"/>
      <c r="L719" s="1326"/>
      <c r="M719" s="1326"/>
      <c r="N719" s="1326"/>
      <c r="O719" s="1312">
        <f>SUM(J719:N719)</f>
        <v>0</v>
      </c>
      <c r="P719" s="1325"/>
      <c r="Q719" s="1310">
        <f>P719</f>
        <v>0</v>
      </c>
      <c r="R719" s="1310">
        <f>I719+O719+Q719</f>
        <v>0</v>
      </c>
      <c r="S719" s="1309">
        <f>R719/R753</f>
        <v>0</v>
      </c>
    </row>
    <row r="720" spans="1:19" ht="12" thickBot="1" x14ac:dyDescent="0.25">
      <c r="A720" s="1308"/>
      <c r="B720" s="1307" t="s">
        <v>28709</v>
      </c>
      <c r="C720" s="1368" t="e">
        <f t="shared" ref="C720:R720" si="262">(C719-C718)/C718</f>
        <v>#DIV/0!</v>
      </c>
      <c r="D720" s="1364" t="e">
        <f t="shared" si="262"/>
        <v>#DIV/0!</v>
      </c>
      <c r="E720" s="1364" t="e">
        <f t="shared" si="262"/>
        <v>#DIV/0!</v>
      </c>
      <c r="F720" s="1364" t="e">
        <f t="shared" si="262"/>
        <v>#DIV/0!</v>
      </c>
      <c r="G720" s="1364" t="e">
        <f t="shared" si="262"/>
        <v>#DIV/0!</v>
      </c>
      <c r="H720" s="1364" t="e">
        <f t="shared" si="262"/>
        <v>#DIV/0!</v>
      </c>
      <c r="I720" s="1366" t="e">
        <f t="shared" si="262"/>
        <v>#DIV/0!</v>
      </c>
      <c r="J720" s="1367" t="e">
        <f t="shared" si="262"/>
        <v>#DIV/0!</v>
      </c>
      <c r="K720" s="1364" t="e">
        <f t="shared" si="262"/>
        <v>#DIV/0!</v>
      </c>
      <c r="L720" s="1364" t="e">
        <f t="shared" si="262"/>
        <v>#DIV/0!</v>
      </c>
      <c r="M720" s="1364" t="e">
        <f t="shared" si="262"/>
        <v>#DIV/0!</v>
      </c>
      <c r="N720" s="1364" t="e">
        <f t="shared" si="262"/>
        <v>#DIV/0!</v>
      </c>
      <c r="O720" s="1366" t="e">
        <f t="shared" si="262"/>
        <v>#DIV/0!</v>
      </c>
      <c r="P720" s="1365" t="e">
        <f t="shared" si="262"/>
        <v>#DIV/0!</v>
      </c>
      <c r="Q720" s="1364" t="e">
        <f t="shared" si="262"/>
        <v>#DIV/0!</v>
      </c>
      <c r="R720" s="1364" t="e">
        <f t="shared" si="262"/>
        <v>#DIV/0!</v>
      </c>
      <c r="S720" s="1300"/>
    </row>
    <row r="721" spans="1:19" x14ac:dyDescent="0.2">
      <c r="A721" s="1336" t="s">
        <v>28734</v>
      </c>
      <c r="B721" s="1323">
        <v>2019</v>
      </c>
      <c r="C721" s="1335"/>
      <c r="D721" s="1333"/>
      <c r="E721" s="1333"/>
      <c r="F721" s="1333"/>
      <c r="G721" s="1333"/>
      <c r="H721" s="1333"/>
      <c r="I721" s="1332">
        <f>SUM(C721:H721)</f>
        <v>0</v>
      </c>
      <c r="J721" s="1334"/>
      <c r="K721" s="1333"/>
      <c r="L721" s="1333"/>
      <c r="M721" s="1333"/>
      <c r="N721" s="1333"/>
      <c r="O721" s="1332">
        <f>SUM(J721:N721)</f>
        <v>0</v>
      </c>
      <c r="P721" s="1331"/>
      <c r="Q721" s="1330">
        <f>P721</f>
        <v>0</v>
      </c>
      <c r="R721" s="1330">
        <f>I721+O721+Q721</f>
        <v>0</v>
      </c>
      <c r="S721" s="1355">
        <f>R721/R751</f>
        <v>0</v>
      </c>
    </row>
    <row r="722" spans="1:19" x14ac:dyDescent="0.2">
      <c r="A722" s="1328"/>
      <c r="B722" s="1315">
        <v>2020</v>
      </c>
      <c r="C722" s="1329"/>
      <c r="D722" s="1326"/>
      <c r="E722" s="1326"/>
      <c r="F722" s="1326"/>
      <c r="G722" s="1326"/>
      <c r="H722" s="1326"/>
      <c r="I722" s="1312">
        <f>SUM(C722:H722)</f>
        <v>0</v>
      </c>
      <c r="J722" s="1313"/>
      <c r="K722" s="1326"/>
      <c r="L722" s="1326"/>
      <c r="M722" s="1326"/>
      <c r="N722" s="1326"/>
      <c r="O722" s="1312">
        <f>SUM(J722:N722)</f>
        <v>0</v>
      </c>
      <c r="P722" s="1325"/>
      <c r="Q722" s="1310">
        <f>P722</f>
        <v>0</v>
      </c>
      <c r="R722" s="1310">
        <f>I722+O722+Q722</f>
        <v>0</v>
      </c>
      <c r="S722" s="1309">
        <f>R722/R752</f>
        <v>0</v>
      </c>
    </row>
    <row r="723" spans="1:19" x14ac:dyDescent="0.2">
      <c r="A723" s="1328"/>
      <c r="B723" s="1315">
        <v>2021</v>
      </c>
      <c r="C723" s="1329"/>
      <c r="D723" s="1326"/>
      <c r="E723" s="1326"/>
      <c r="F723" s="1326"/>
      <c r="G723" s="1326"/>
      <c r="H723" s="1326"/>
      <c r="I723" s="1312">
        <f>SUM(C723:H723)</f>
        <v>0</v>
      </c>
      <c r="J723" s="1313"/>
      <c r="K723" s="1326"/>
      <c r="L723" s="1326"/>
      <c r="M723" s="1326"/>
      <c r="N723" s="1326"/>
      <c r="O723" s="1312">
        <f>SUM(J723:N723)</f>
        <v>0</v>
      </c>
      <c r="P723" s="1325"/>
      <c r="Q723" s="1310">
        <f>P723</f>
        <v>0</v>
      </c>
      <c r="R723" s="1310">
        <f>I723+O723+Q723</f>
        <v>0</v>
      </c>
      <c r="S723" s="1309">
        <f>R723/R753</f>
        <v>0</v>
      </c>
    </row>
    <row r="724" spans="1:19" ht="12" thickBot="1" x14ac:dyDescent="0.25">
      <c r="A724" s="1308"/>
      <c r="B724" s="1307" t="s">
        <v>28709</v>
      </c>
      <c r="C724" s="1368" t="e">
        <f t="shared" ref="C724:R724" si="263">(C723-C722)/C722</f>
        <v>#DIV/0!</v>
      </c>
      <c r="D724" s="1364" t="e">
        <f t="shared" si="263"/>
        <v>#DIV/0!</v>
      </c>
      <c r="E724" s="1364" t="e">
        <f t="shared" si="263"/>
        <v>#DIV/0!</v>
      </c>
      <c r="F724" s="1364" t="e">
        <f t="shared" si="263"/>
        <v>#DIV/0!</v>
      </c>
      <c r="G724" s="1364" t="e">
        <f t="shared" si="263"/>
        <v>#DIV/0!</v>
      </c>
      <c r="H724" s="1364" t="e">
        <f t="shared" si="263"/>
        <v>#DIV/0!</v>
      </c>
      <c r="I724" s="1366" t="e">
        <f t="shared" si="263"/>
        <v>#DIV/0!</v>
      </c>
      <c r="J724" s="1367" t="e">
        <f t="shared" si="263"/>
        <v>#DIV/0!</v>
      </c>
      <c r="K724" s="1364" t="e">
        <f t="shared" si="263"/>
        <v>#DIV/0!</v>
      </c>
      <c r="L724" s="1364" t="e">
        <f t="shared" si="263"/>
        <v>#DIV/0!</v>
      </c>
      <c r="M724" s="1364" t="e">
        <f t="shared" si="263"/>
        <v>#DIV/0!</v>
      </c>
      <c r="N724" s="1364" t="e">
        <f t="shared" si="263"/>
        <v>#DIV/0!</v>
      </c>
      <c r="O724" s="1366" t="e">
        <f t="shared" si="263"/>
        <v>#DIV/0!</v>
      </c>
      <c r="P724" s="1365" t="e">
        <f t="shared" si="263"/>
        <v>#DIV/0!</v>
      </c>
      <c r="Q724" s="1364" t="e">
        <f t="shared" si="263"/>
        <v>#DIV/0!</v>
      </c>
      <c r="R724" s="1364" t="e">
        <f t="shared" si="263"/>
        <v>#DIV/0!</v>
      </c>
      <c r="S724" s="1300"/>
    </row>
    <row r="725" spans="1:19" x14ac:dyDescent="0.2">
      <c r="A725" s="1336" t="s">
        <v>28733</v>
      </c>
      <c r="B725" s="1323">
        <v>2019</v>
      </c>
      <c r="C725" s="1335"/>
      <c r="D725" s="1333"/>
      <c r="E725" s="1333"/>
      <c r="F725" s="1333"/>
      <c r="G725" s="1333"/>
      <c r="H725" s="1333"/>
      <c r="I725" s="1332">
        <f>SUM(C725:H725)</f>
        <v>0</v>
      </c>
      <c r="J725" s="1334"/>
      <c r="K725" s="1333"/>
      <c r="L725" s="1333"/>
      <c r="M725" s="1333"/>
      <c r="N725" s="1333"/>
      <c r="O725" s="1332">
        <f>SUM(J725:N725)</f>
        <v>0</v>
      </c>
      <c r="P725" s="1331"/>
      <c r="Q725" s="1330">
        <f>P725</f>
        <v>0</v>
      </c>
      <c r="R725" s="1330">
        <f>I725+O725+Q725</f>
        <v>0</v>
      </c>
      <c r="S725" s="1355">
        <f>R725/R751</f>
        <v>0</v>
      </c>
    </row>
    <row r="726" spans="1:19" x14ac:dyDescent="0.2">
      <c r="A726" s="1328"/>
      <c r="B726" s="1315">
        <v>2020</v>
      </c>
      <c r="C726" s="1329"/>
      <c r="D726" s="1326"/>
      <c r="E726" s="1326"/>
      <c r="F726" s="1326"/>
      <c r="G726" s="1326"/>
      <c r="H726" s="1326"/>
      <c r="I726" s="1312">
        <f>SUM(C726:H726)</f>
        <v>0</v>
      </c>
      <c r="J726" s="1313"/>
      <c r="K726" s="1326"/>
      <c r="L726" s="1326"/>
      <c r="M726" s="1326"/>
      <c r="N726" s="1326"/>
      <c r="O726" s="1312">
        <f>SUM(J726:N726)</f>
        <v>0</v>
      </c>
      <c r="P726" s="1325"/>
      <c r="Q726" s="1310">
        <f>P726</f>
        <v>0</v>
      </c>
      <c r="R726" s="1310">
        <f>I726+O726+Q726</f>
        <v>0</v>
      </c>
      <c r="S726" s="1309">
        <f>R726/R752</f>
        <v>0</v>
      </c>
    </row>
    <row r="727" spans="1:19" x14ac:dyDescent="0.2">
      <c r="A727" s="1328"/>
      <c r="B727" s="1315">
        <v>2021</v>
      </c>
      <c r="C727" s="1329"/>
      <c r="D727" s="1326"/>
      <c r="E727" s="1326"/>
      <c r="F727" s="1326"/>
      <c r="G727" s="1326"/>
      <c r="H727" s="1326"/>
      <c r="I727" s="1312">
        <f>SUM(C727:H727)</f>
        <v>0</v>
      </c>
      <c r="J727" s="1313"/>
      <c r="K727" s="1326"/>
      <c r="L727" s="1326"/>
      <c r="M727" s="1326"/>
      <c r="N727" s="1326"/>
      <c r="O727" s="1312">
        <f>SUM(J727:N727)</f>
        <v>0</v>
      </c>
      <c r="P727" s="1325"/>
      <c r="Q727" s="1310">
        <f>P727</f>
        <v>0</v>
      </c>
      <c r="R727" s="1310">
        <f>I727+O727+Q727</f>
        <v>0</v>
      </c>
      <c r="S727" s="1309">
        <f>R727/R753</f>
        <v>0</v>
      </c>
    </row>
    <row r="728" spans="1:19" ht="12" thickBot="1" x14ac:dyDescent="0.25">
      <c r="A728" s="1308"/>
      <c r="B728" s="1307" t="s">
        <v>28709</v>
      </c>
      <c r="C728" s="1368" t="e">
        <f t="shared" ref="C728:R728" si="264">(C727-C726)/C726</f>
        <v>#DIV/0!</v>
      </c>
      <c r="D728" s="1364" t="e">
        <f t="shared" si="264"/>
        <v>#DIV/0!</v>
      </c>
      <c r="E728" s="1364" t="e">
        <f t="shared" si="264"/>
        <v>#DIV/0!</v>
      </c>
      <c r="F728" s="1364" t="e">
        <f t="shared" si="264"/>
        <v>#DIV/0!</v>
      </c>
      <c r="G728" s="1364" t="e">
        <f t="shared" si="264"/>
        <v>#DIV/0!</v>
      </c>
      <c r="H728" s="1364" t="e">
        <f t="shared" si="264"/>
        <v>#DIV/0!</v>
      </c>
      <c r="I728" s="1366" t="e">
        <f t="shared" si="264"/>
        <v>#DIV/0!</v>
      </c>
      <c r="J728" s="1367" t="e">
        <f t="shared" si="264"/>
        <v>#DIV/0!</v>
      </c>
      <c r="K728" s="1364" t="e">
        <f t="shared" si="264"/>
        <v>#DIV/0!</v>
      </c>
      <c r="L728" s="1364" t="e">
        <f t="shared" si="264"/>
        <v>#DIV/0!</v>
      </c>
      <c r="M728" s="1364" t="e">
        <f t="shared" si="264"/>
        <v>#DIV/0!</v>
      </c>
      <c r="N728" s="1364" t="e">
        <f t="shared" si="264"/>
        <v>#DIV/0!</v>
      </c>
      <c r="O728" s="1366" t="e">
        <f t="shared" si="264"/>
        <v>#DIV/0!</v>
      </c>
      <c r="P728" s="1365" t="e">
        <f t="shared" si="264"/>
        <v>#DIV/0!</v>
      </c>
      <c r="Q728" s="1364" t="e">
        <f t="shared" si="264"/>
        <v>#DIV/0!</v>
      </c>
      <c r="R728" s="1364" t="e">
        <f t="shared" si="264"/>
        <v>#DIV/0!</v>
      </c>
      <c r="S728" s="1300"/>
    </row>
    <row r="729" spans="1:19" x14ac:dyDescent="0.2">
      <c r="A729" s="1336" t="s">
        <v>28732</v>
      </c>
      <c r="B729" s="1323">
        <v>2019</v>
      </c>
      <c r="C729" s="1335"/>
      <c r="D729" s="1333"/>
      <c r="E729" s="1333"/>
      <c r="F729" s="1333"/>
      <c r="G729" s="1333"/>
      <c r="H729" s="1333"/>
      <c r="I729" s="1332">
        <f>SUM(C729:H729)</f>
        <v>0</v>
      </c>
      <c r="J729" s="1334"/>
      <c r="K729" s="1333"/>
      <c r="L729" s="1333"/>
      <c r="M729" s="1333"/>
      <c r="N729" s="1333"/>
      <c r="O729" s="1332">
        <f>SUM(J729:N729)</f>
        <v>0</v>
      </c>
      <c r="P729" s="1331"/>
      <c r="Q729" s="1330">
        <f>P729</f>
        <v>0</v>
      </c>
      <c r="R729" s="1330">
        <f>I729+O729+Q729</f>
        <v>0</v>
      </c>
      <c r="S729" s="1355">
        <f>R729/R751</f>
        <v>0</v>
      </c>
    </row>
    <row r="730" spans="1:19" x14ac:dyDescent="0.2">
      <c r="A730" s="1328"/>
      <c r="B730" s="1315">
        <v>2020</v>
      </c>
      <c r="C730" s="1329"/>
      <c r="D730" s="1326"/>
      <c r="E730" s="1326"/>
      <c r="F730" s="1326"/>
      <c r="G730" s="1326"/>
      <c r="H730" s="1326"/>
      <c r="I730" s="1312">
        <f>SUM(C730:H730)</f>
        <v>0</v>
      </c>
      <c r="J730" s="1313"/>
      <c r="K730" s="1326"/>
      <c r="L730" s="1326"/>
      <c r="M730" s="1326"/>
      <c r="N730" s="1326"/>
      <c r="O730" s="1312">
        <f>SUM(J730:N730)</f>
        <v>0</v>
      </c>
      <c r="P730" s="1325"/>
      <c r="Q730" s="1310">
        <f>P730</f>
        <v>0</v>
      </c>
      <c r="R730" s="1310">
        <f>I730+O730+Q730</f>
        <v>0</v>
      </c>
      <c r="S730" s="1309">
        <f>R730/R752</f>
        <v>0</v>
      </c>
    </row>
    <row r="731" spans="1:19" x14ac:dyDescent="0.2">
      <c r="A731" s="1328"/>
      <c r="B731" s="1315">
        <v>2021</v>
      </c>
      <c r="C731" s="1329"/>
      <c r="D731" s="1326"/>
      <c r="E731" s="1326"/>
      <c r="F731" s="1326"/>
      <c r="G731" s="1326"/>
      <c r="H731" s="1326"/>
      <c r="I731" s="1312">
        <f>SUM(C731:H731)</f>
        <v>0</v>
      </c>
      <c r="J731" s="1313"/>
      <c r="K731" s="1326"/>
      <c r="L731" s="1326"/>
      <c r="M731" s="1326"/>
      <c r="N731" s="1326"/>
      <c r="O731" s="1312">
        <f>SUM(J731:N731)</f>
        <v>0</v>
      </c>
      <c r="P731" s="1325"/>
      <c r="Q731" s="1310">
        <f>P731</f>
        <v>0</v>
      </c>
      <c r="R731" s="1310">
        <f>I731+O731+Q731</f>
        <v>0</v>
      </c>
      <c r="S731" s="1309">
        <f>R731/R753</f>
        <v>0</v>
      </c>
    </row>
    <row r="732" spans="1:19" ht="12" thickBot="1" x14ac:dyDescent="0.25">
      <c r="A732" s="1308"/>
      <c r="B732" s="1307" t="s">
        <v>28709</v>
      </c>
      <c r="C732" s="1368" t="e">
        <f t="shared" ref="C732:R732" si="265">(C731-C730)/C730</f>
        <v>#DIV/0!</v>
      </c>
      <c r="D732" s="1364" t="e">
        <f t="shared" si="265"/>
        <v>#DIV/0!</v>
      </c>
      <c r="E732" s="1364" t="e">
        <f t="shared" si="265"/>
        <v>#DIV/0!</v>
      </c>
      <c r="F732" s="1364" t="e">
        <f t="shared" si="265"/>
        <v>#DIV/0!</v>
      </c>
      <c r="G732" s="1364" t="e">
        <f t="shared" si="265"/>
        <v>#DIV/0!</v>
      </c>
      <c r="H732" s="1364" t="e">
        <f t="shared" si="265"/>
        <v>#DIV/0!</v>
      </c>
      <c r="I732" s="1366" t="e">
        <f t="shared" si="265"/>
        <v>#DIV/0!</v>
      </c>
      <c r="J732" s="1367" t="e">
        <f t="shared" si="265"/>
        <v>#DIV/0!</v>
      </c>
      <c r="K732" s="1364" t="e">
        <f t="shared" si="265"/>
        <v>#DIV/0!</v>
      </c>
      <c r="L732" s="1364" t="e">
        <f t="shared" si="265"/>
        <v>#DIV/0!</v>
      </c>
      <c r="M732" s="1364" t="e">
        <f t="shared" si="265"/>
        <v>#DIV/0!</v>
      </c>
      <c r="N732" s="1364" t="e">
        <f t="shared" si="265"/>
        <v>#DIV/0!</v>
      </c>
      <c r="O732" s="1366" t="e">
        <f t="shared" si="265"/>
        <v>#DIV/0!</v>
      </c>
      <c r="P732" s="1365" t="e">
        <f t="shared" si="265"/>
        <v>#DIV/0!</v>
      </c>
      <c r="Q732" s="1364" t="e">
        <f t="shared" si="265"/>
        <v>#DIV/0!</v>
      </c>
      <c r="R732" s="1364" t="e">
        <f t="shared" si="265"/>
        <v>#DIV/0!</v>
      </c>
      <c r="S732" s="1300"/>
    </row>
    <row r="733" spans="1:19" x14ac:dyDescent="0.2">
      <c r="A733" s="1336" t="s">
        <v>28731</v>
      </c>
      <c r="B733" s="1323">
        <v>2019</v>
      </c>
      <c r="C733" s="1335"/>
      <c r="D733" s="1333"/>
      <c r="E733" s="1333"/>
      <c r="F733" s="1333"/>
      <c r="G733" s="1333"/>
      <c r="H733" s="1333"/>
      <c r="I733" s="1332">
        <f>SUM(C733:H733)</f>
        <v>0</v>
      </c>
      <c r="J733" s="1334"/>
      <c r="K733" s="1333"/>
      <c r="L733" s="1333"/>
      <c r="M733" s="1333"/>
      <c r="N733" s="1333"/>
      <c r="O733" s="1332">
        <f>SUM(J733:N733)</f>
        <v>0</v>
      </c>
      <c r="P733" s="1331"/>
      <c r="Q733" s="1330">
        <f>P733</f>
        <v>0</v>
      </c>
      <c r="R733" s="1330">
        <f>I733+O733+Q733</f>
        <v>0</v>
      </c>
      <c r="S733" s="1355">
        <f>R733/R751</f>
        <v>0</v>
      </c>
    </row>
    <row r="734" spans="1:19" x14ac:dyDescent="0.2">
      <c r="A734" s="1328"/>
      <c r="B734" s="1315">
        <v>2020</v>
      </c>
      <c r="C734" s="1329"/>
      <c r="D734" s="1326"/>
      <c r="E734" s="1326"/>
      <c r="F734" s="1326"/>
      <c r="G734" s="1326"/>
      <c r="H734" s="1326"/>
      <c r="I734" s="1312">
        <f>SUM(C734:H734)</f>
        <v>0</v>
      </c>
      <c r="J734" s="1313"/>
      <c r="K734" s="1326"/>
      <c r="L734" s="1326"/>
      <c r="M734" s="1326"/>
      <c r="N734" s="1326"/>
      <c r="O734" s="1312">
        <f>SUM(J734:N734)</f>
        <v>0</v>
      </c>
      <c r="P734" s="1325"/>
      <c r="Q734" s="1310">
        <f>P734</f>
        <v>0</v>
      </c>
      <c r="R734" s="1310">
        <f>I734+O734+Q734</f>
        <v>0</v>
      </c>
      <c r="S734" s="1309">
        <f>R734/R752</f>
        <v>0</v>
      </c>
    </row>
    <row r="735" spans="1:19" x14ac:dyDescent="0.2">
      <c r="A735" s="1328"/>
      <c r="B735" s="1315">
        <v>2021</v>
      </c>
      <c r="C735" s="1329"/>
      <c r="D735" s="1326"/>
      <c r="E735" s="1326"/>
      <c r="F735" s="1326"/>
      <c r="G735" s="1326"/>
      <c r="H735" s="1326"/>
      <c r="I735" s="1312">
        <f>SUM(C735:H735)</f>
        <v>0</v>
      </c>
      <c r="J735" s="1313"/>
      <c r="K735" s="1326"/>
      <c r="L735" s="1326"/>
      <c r="M735" s="1326"/>
      <c r="N735" s="1326"/>
      <c r="O735" s="1312">
        <f>SUM(J735:N735)</f>
        <v>0</v>
      </c>
      <c r="P735" s="1325"/>
      <c r="Q735" s="1310">
        <f>P735</f>
        <v>0</v>
      </c>
      <c r="R735" s="1310">
        <f>I735+O735+Q735</f>
        <v>0</v>
      </c>
      <c r="S735" s="1309">
        <f>R735/R753</f>
        <v>0</v>
      </c>
    </row>
    <row r="736" spans="1:19" ht="12" thickBot="1" x14ac:dyDescent="0.25">
      <c r="A736" s="1308"/>
      <c r="B736" s="1307" t="s">
        <v>28709</v>
      </c>
      <c r="C736" s="1368" t="e">
        <f t="shared" ref="C736:R736" si="266">(C735-C734)/C734</f>
        <v>#DIV/0!</v>
      </c>
      <c r="D736" s="1364" t="e">
        <f t="shared" si="266"/>
        <v>#DIV/0!</v>
      </c>
      <c r="E736" s="1364" t="e">
        <f t="shared" si="266"/>
        <v>#DIV/0!</v>
      </c>
      <c r="F736" s="1364" t="e">
        <f t="shared" si="266"/>
        <v>#DIV/0!</v>
      </c>
      <c r="G736" s="1364" t="e">
        <f t="shared" si="266"/>
        <v>#DIV/0!</v>
      </c>
      <c r="H736" s="1364" t="e">
        <f t="shared" si="266"/>
        <v>#DIV/0!</v>
      </c>
      <c r="I736" s="1366" t="e">
        <f t="shared" si="266"/>
        <v>#DIV/0!</v>
      </c>
      <c r="J736" s="1367" t="e">
        <f t="shared" si="266"/>
        <v>#DIV/0!</v>
      </c>
      <c r="K736" s="1364" t="e">
        <f t="shared" si="266"/>
        <v>#DIV/0!</v>
      </c>
      <c r="L736" s="1364" t="e">
        <f t="shared" si="266"/>
        <v>#DIV/0!</v>
      </c>
      <c r="M736" s="1364" t="e">
        <f t="shared" si="266"/>
        <v>#DIV/0!</v>
      </c>
      <c r="N736" s="1364" t="e">
        <f t="shared" si="266"/>
        <v>#DIV/0!</v>
      </c>
      <c r="O736" s="1366" t="e">
        <f t="shared" si="266"/>
        <v>#DIV/0!</v>
      </c>
      <c r="P736" s="1365" t="e">
        <f t="shared" si="266"/>
        <v>#DIV/0!</v>
      </c>
      <c r="Q736" s="1364" t="e">
        <f t="shared" si="266"/>
        <v>#DIV/0!</v>
      </c>
      <c r="R736" s="1364" t="e">
        <f t="shared" si="266"/>
        <v>#DIV/0!</v>
      </c>
      <c r="S736" s="1300"/>
    </row>
    <row r="737" spans="1:19" x14ac:dyDescent="0.2">
      <c r="A737" s="1623" t="s">
        <v>28722</v>
      </c>
      <c r="B737" s="1625" t="s">
        <v>28721</v>
      </c>
      <c r="C737" s="1627" t="s">
        <v>28570</v>
      </c>
      <c r="D737" s="1628"/>
      <c r="E737" s="1628"/>
      <c r="F737" s="1628"/>
      <c r="G737" s="1628"/>
      <c r="H737" s="1628"/>
      <c r="I737" s="1629"/>
      <c r="J737" s="1630" t="s">
        <v>28563</v>
      </c>
      <c r="K737" s="1631"/>
      <c r="L737" s="1631"/>
      <c r="M737" s="1631"/>
      <c r="N737" s="1631"/>
      <c r="O737" s="1632"/>
      <c r="P737" s="1633" t="s">
        <v>28557</v>
      </c>
      <c r="Q737" s="1634"/>
      <c r="R737" s="1634" t="s">
        <v>4</v>
      </c>
      <c r="S737" s="1635"/>
    </row>
    <row r="738" spans="1:19" ht="147" customHeight="1" thickBot="1" x14ac:dyDescent="0.25">
      <c r="A738" s="1624"/>
      <c r="B738" s="1626"/>
      <c r="C738" s="1343" t="s">
        <v>28717</v>
      </c>
      <c r="D738" s="1339" t="s">
        <v>28720</v>
      </c>
      <c r="E738" s="1339" t="s">
        <v>28719</v>
      </c>
      <c r="F738" s="1339" t="s">
        <v>28718</v>
      </c>
      <c r="G738" s="1339" t="s">
        <v>28716</v>
      </c>
      <c r="H738" s="1339" t="s">
        <v>28715</v>
      </c>
      <c r="I738" s="1341" t="s">
        <v>28596</v>
      </c>
      <c r="J738" s="1342" t="s">
        <v>28717</v>
      </c>
      <c r="K738" s="1339" t="s">
        <v>28716</v>
      </c>
      <c r="L738" s="1339" t="s">
        <v>28715</v>
      </c>
      <c r="M738" s="1339" t="s">
        <v>28714</v>
      </c>
      <c r="N738" s="1339" t="s">
        <v>28713</v>
      </c>
      <c r="O738" s="1341" t="s">
        <v>28593</v>
      </c>
      <c r="P738" s="1340" t="s">
        <v>28712</v>
      </c>
      <c r="Q738" s="1339" t="s">
        <v>28592</v>
      </c>
      <c r="R738" s="1338" t="s">
        <v>28711</v>
      </c>
      <c r="S738" s="1337" t="s">
        <v>28590</v>
      </c>
    </row>
    <row r="739" spans="1:19" x14ac:dyDescent="0.2">
      <c r="A739" s="1336" t="s">
        <v>28730</v>
      </c>
      <c r="B739" s="1323">
        <v>2019</v>
      </c>
      <c r="C739" s="1335"/>
      <c r="D739" s="1333"/>
      <c r="E739" s="1333"/>
      <c r="F739" s="1333"/>
      <c r="G739" s="1333"/>
      <c r="H739" s="1333"/>
      <c r="I739" s="1332">
        <f>SUM(C739:H739)</f>
        <v>0</v>
      </c>
      <c r="J739" s="1334"/>
      <c r="K739" s="1333"/>
      <c r="L739" s="1333"/>
      <c r="M739" s="1333"/>
      <c r="N739" s="1333"/>
      <c r="O739" s="1332">
        <f>SUM(J739:N739)</f>
        <v>0</v>
      </c>
      <c r="P739" s="1331"/>
      <c r="Q739" s="1330">
        <f>P739</f>
        <v>0</v>
      </c>
      <c r="R739" s="1330">
        <f>I739+O739+Q739</f>
        <v>0</v>
      </c>
      <c r="S739" s="1355">
        <f>R739/R751</f>
        <v>0</v>
      </c>
    </row>
    <row r="740" spans="1:19" x14ac:dyDescent="0.2">
      <c r="A740" s="1328"/>
      <c r="B740" s="1315">
        <v>2020</v>
      </c>
      <c r="C740" s="1329"/>
      <c r="D740" s="1326"/>
      <c r="E740" s="1326"/>
      <c r="F740" s="1326"/>
      <c r="G740" s="1326"/>
      <c r="H740" s="1326"/>
      <c r="I740" s="1312">
        <f>SUM(C740:H740)</f>
        <v>0</v>
      </c>
      <c r="J740" s="1313"/>
      <c r="K740" s="1326"/>
      <c r="L740" s="1326"/>
      <c r="M740" s="1326"/>
      <c r="N740" s="1326"/>
      <c r="O740" s="1312">
        <f>SUM(J740:N740)</f>
        <v>0</v>
      </c>
      <c r="P740" s="1325"/>
      <c r="Q740" s="1310">
        <f>P740</f>
        <v>0</v>
      </c>
      <c r="R740" s="1310">
        <f>I740+O740+Q740</f>
        <v>0</v>
      </c>
      <c r="S740" s="1309">
        <f>R740/R752</f>
        <v>0</v>
      </c>
    </row>
    <row r="741" spans="1:19" x14ac:dyDescent="0.2">
      <c r="A741" s="1328"/>
      <c r="B741" s="1315">
        <v>2021</v>
      </c>
      <c r="C741" s="1329"/>
      <c r="D741" s="1326"/>
      <c r="E741" s="1326"/>
      <c r="F741" s="1326"/>
      <c r="G741" s="1326"/>
      <c r="H741" s="1326"/>
      <c r="I741" s="1312">
        <f>SUM(C741:H741)</f>
        <v>0</v>
      </c>
      <c r="J741" s="1313"/>
      <c r="K741" s="1326"/>
      <c r="L741" s="1326"/>
      <c r="M741" s="1326"/>
      <c r="N741" s="1326"/>
      <c r="O741" s="1312">
        <f>SUM(J741:N741)</f>
        <v>0</v>
      </c>
      <c r="P741" s="1325"/>
      <c r="Q741" s="1310">
        <f>P741</f>
        <v>0</v>
      </c>
      <c r="R741" s="1310">
        <f>I741+O741+Q741</f>
        <v>0</v>
      </c>
      <c r="S741" s="1309">
        <f>R741/R753</f>
        <v>0</v>
      </c>
    </row>
    <row r="742" spans="1:19" ht="12" thickBot="1" x14ac:dyDescent="0.25">
      <c r="A742" s="1308"/>
      <c r="B742" s="1307" t="s">
        <v>28709</v>
      </c>
      <c r="C742" s="1368" t="e">
        <f t="shared" ref="C742:R742" si="267">(C741-C740)/C740</f>
        <v>#DIV/0!</v>
      </c>
      <c r="D742" s="1364" t="e">
        <f t="shared" si="267"/>
        <v>#DIV/0!</v>
      </c>
      <c r="E742" s="1364" t="e">
        <f t="shared" si="267"/>
        <v>#DIV/0!</v>
      </c>
      <c r="F742" s="1364" t="e">
        <f t="shared" si="267"/>
        <v>#DIV/0!</v>
      </c>
      <c r="G742" s="1364" t="e">
        <f t="shared" si="267"/>
        <v>#DIV/0!</v>
      </c>
      <c r="H742" s="1364" t="e">
        <f t="shared" si="267"/>
        <v>#DIV/0!</v>
      </c>
      <c r="I742" s="1366" t="e">
        <f t="shared" si="267"/>
        <v>#DIV/0!</v>
      </c>
      <c r="J742" s="1367" t="e">
        <f t="shared" si="267"/>
        <v>#DIV/0!</v>
      </c>
      <c r="K742" s="1364" t="e">
        <f t="shared" si="267"/>
        <v>#DIV/0!</v>
      </c>
      <c r="L742" s="1364" t="e">
        <f t="shared" si="267"/>
        <v>#DIV/0!</v>
      </c>
      <c r="M742" s="1364" t="e">
        <f t="shared" si="267"/>
        <v>#DIV/0!</v>
      </c>
      <c r="N742" s="1364" t="e">
        <f t="shared" si="267"/>
        <v>#DIV/0!</v>
      </c>
      <c r="O742" s="1366" t="e">
        <f t="shared" si="267"/>
        <v>#DIV/0!</v>
      </c>
      <c r="P742" s="1365" t="e">
        <f t="shared" si="267"/>
        <v>#DIV/0!</v>
      </c>
      <c r="Q742" s="1364" t="e">
        <f t="shared" si="267"/>
        <v>#DIV/0!</v>
      </c>
      <c r="R742" s="1364" t="e">
        <f t="shared" si="267"/>
        <v>#DIV/0!</v>
      </c>
      <c r="S742" s="1300"/>
    </row>
    <row r="743" spans="1:19" x14ac:dyDescent="0.2">
      <c r="A743" s="1336" t="s">
        <v>28727</v>
      </c>
      <c r="B743" s="1323">
        <v>2019</v>
      </c>
      <c r="C743" s="1335"/>
      <c r="D743" s="1333"/>
      <c r="E743" s="1333"/>
      <c r="F743" s="1333"/>
      <c r="G743" s="1333"/>
      <c r="H743" s="1333"/>
      <c r="I743" s="1332">
        <f>SUM(C743:H743)</f>
        <v>0</v>
      </c>
      <c r="J743" s="1334"/>
      <c r="K743" s="1333"/>
      <c r="L743" s="1333"/>
      <c r="M743" s="1333"/>
      <c r="N743" s="1333"/>
      <c r="O743" s="1332">
        <f>SUM(J743:N743)</f>
        <v>0</v>
      </c>
      <c r="P743" s="1331"/>
      <c r="Q743" s="1330">
        <f>P743</f>
        <v>0</v>
      </c>
      <c r="R743" s="1330">
        <f>I743+O743+Q743</f>
        <v>0</v>
      </c>
      <c r="S743" s="1355">
        <f>R743/R751</f>
        <v>0</v>
      </c>
    </row>
    <row r="744" spans="1:19" x14ac:dyDescent="0.2">
      <c r="A744" s="1328"/>
      <c r="B744" s="1315">
        <v>2020</v>
      </c>
      <c r="C744" s="1329"/>
      <c r="D744" s="1326"/>
      <c r="E744" s="1326"/>
      <c r="F744" s="1326"/>
      <c r="G744" s="1326"/>
      <c r="H744" s="1326"/>
      <c r="I744" s="1312">
        <f>SUM(C744:H744)</f>
        <v>0</v>
      </c>
      <c r="J744" s="1313"/>
      <c r="K744" s="1326"/>
      <c r="L744" s="1326"/>
      <c r="M744" s="1326"/>
      <c r="N744" s="1326"/>
      <c r="O744" s="1312">
        <f>SUM(J744:N744)</f>
        <v>0</v>
      </c>
      <c r="P744" s="1325"/>
      <c r="Q744" s="1310">
        <f>P744</f>
        <v>0</v>
      </c>
      <c r="R744" s="1310">
        <f>I744+O744+Q744</f>
        <v>0</v>
      </c>
      <c r="S744" s="1309">
        <f>R744/R752</f>
        <v>0</v>
      </c>
    </row>
    <row r="745" spans="1:19" x14ac:dyDescent="0.2">
      <c r="A745" s="1328"/>
      <c r="B745" s="1315">
        <v>2021</v>
      </c>
      <c r="C745" s="1329"/>
      <c r="D745" s="1326"/>
      <c r="E745" s="1326"/>
      <c r="F745" s="1326"/>
      <c r="G745" s="1326"/>
      <c r="H745" s="1326"/>
      <c r="I745" s="1312">
        <f>SUM(C745:H745)</f>
        <v>0</v>
      </c>
      <c r="J745" s="1313"/>
      <c r="K745" s="1326"/>
      <c r="L745" s="1326"/>
      <c r="M745" s="1326"/>
      <c r="N745" s="1326"/>
      <c r="O745" s="1312">
        <f>SUM(J745:N745)</f>
        <v>0</v>
      </c>
      <c r="P745" s="1325"/>
      <c r="Q745" s="1310">
        <f>P745</f>
        <v>0</v>
      </c>
      <c r="R745" s="1310">
        <f>I745+O745+Q745</f>
        <v>0</v>
      </c>
      <c r="S745" s="1309">
        <f>R745/R753</f>
        <v>0</v>
      </c>
    </row>
    <row r="746" spans="1:19" ht="12" thickBot="1" x14ac:dyDescent="0.25">
      <c r="A746" s="1308"/>
      <c r="B746" s="1307" t="s">
        <v>28709</v>
      </c>
      <c r="C746" s="1368" t="e">
        <f t="shared" ref="C746:R746" si="268">(C745-C744)/C744</f>
        <v>#DIV/0!</v>
      </c>
      <c r="D746" s="1364" t="e">
        <f t="shared" si="268"/>
        <v>#DIV/0!</v>
      </c>
      <c r="E746" s="1364" t="e">
        <f t="shared" si="268"/>
        <v>#DIV/0!</v>
      </c>
      <c r="F746" s="1364" t="e">
        <f t="shared" si="268"/>
        <v>#DIV/0!</v>
      </c>
      <c r="G746" s="1364" t="e">
        <f t="shared" si="268"/>
        <v>#DIV/0!</v>
      </c>
      <c r="H746" s="1364" t="e">
        <f t="shared" si="268"/>
        <v>#DIV/0!</v>
      </c>
      <c r="I746" s="1366" t="e">
        <f t="shared" si="268"/>
        <v>#DIV/0!</v>
      </c>
      <c r="J746" s="1367" t="e">
        <f t="shared" si="268"/>
        <v>#DIV/0!</v>
      </c>
      <c r="K746" s="1364" t="e">
        <f t="shared" si="268"/>
        <v>#DIV/0!</v>
      </c>
      <c r="L746" s="1364" t="e">
        <f t="shared" si="268"/>
        <v>#DIV/0!</v>
      </c>
      <c r="M746" s="1364" t="e">
        <f t="shared" si="268"/>
        <v>#DIV/0!</v>
      </c>
      <c r="N746" s="1364" t="e">
        <f t="shared" si="268"/>
        <v>#DIV/0!</v>
      </c>
      <c r="O746" s="1366" t="e">
        <f t="shared" si="268"/>
        <v>#DIV/0!</v>
      </c>
      <c r="P746" s="1365" t="e">
        <f t="shared" si="268"/>
        <v>#DIV/0!</v>
      </c>
      <c r="Q746" s="1364" t="e">
        <f t="shared" si="268"/>
        <v>#DIV/0!</v>
      </c>
      <c r="R746" s="1364" t="e">
        <f t="shared" si="268"/>
        <v>#DIV/0!</v>
      </c>
      <c r="S746" s="1300"/>
    </row>
    <row r="747" spans="1:19" x14ac:dyDescent="0.2">
      <c r="A747" s="1336" t="s">
        <v>28728</v>
      </c>
      <c r="B747" s="1323">
        <v>2019</v>
      </c>
      <c r="C747" s="1335"/>
      <c r="D747" s="1333"/>
      <c r="E747" s="1333"/>
      <c r="F747" s="1333"/>
      <c r="G747" s="1333"/>
      <c r="H747" s="1333"/>
      <c r="I747" s="1332">
        <f>SUM(C747:H747)</f>
        <v>0</v>
      </c>
      <c r="J747" s="1334"/>
      <c r="K747" s="1333"/>
      <c r="L747" s="1333"/>
      <c r="M747" s="1333"/>
      <c r="N747" s="1333"/>
      <c r="O747" s="1332">
        <f>SUM(J747:N747)</f>
        <v>0</v>
      </c>
      <c r="P747" s="1331"/>
      <c r="Q747" s="1330">
        <f>P747</f>
        <v>0</v>
      </c>
      <c r="R747" s="1330">
        <f>I747+O747+Q747</f>
        <v>0</v>
      </c>
      <c r="S747" s="1355">
        <f>R747/R751</f>
        <v>0</v>
      </c>
    </row>
    <row r="748" spans="1:19" x14ac:dyDescent="0.2">
      <c r="A748" s="1328"/>
      <c r="B748" s="1315">
        <v>2020</v>
      </c>
      <c r="C748" s="1329"/>
      <c r="D748" s="1326"/>
      <c r="E748" s="1326"/>
      <c r="F748" s="1326"/>
      <c r="G748" s="1326"/>
      <c r="H748" s="1326"/>
      <c r="I748" s="1312">
        <f>SUM(C748:H748)</f>
        <v>0</v>
      </c>
      <c r="J748" s="1313"/>
      <c r="K748" s="1326"/>
      <c r="L748" s="1326"/>
      <c r="M748" s="1326"/>
      <c r="N748" s="1326"/>
      <c r="O748" s="1312">
        <f>SUM(J748:N748)</f>
        <v>0</v>
      </c>
      <c r="P748" s="1325"/>
      <c r="Q748" s="1310">
        <f>P748</f>
        <v>0</v>
      </c>
      <c r="R748" s="1310">
        <f>I748+O748+Q748</f>
        <v>0</v>
      </c>
      <c r="S748" s="1309">
        <f>R748/R752</f>
        <v>0</v>
      </c>
    </row>
    <row r="749" spans="1:19" x14ac:dyDescent="0.2">
      <c r="A749" s="1328"/>
      <c r="B749" s="1315">
        <v>2021</v>
      </c>
      <c r="C749" s="1329"/>
      <c r="D749" s="1326"/>
      <c r="E749" s="1326"/>
      <c r="F749" s="1326"/>
      <c r="G749" s="1326"/>
      <c r="H749" s="1326"/>
      <c r="I749" s="1312">
        <f>SUM(C749:H749)</f>
        <v>0</v>
      </c>
      <c r="J749" s="1313"/>
      <c r="K749" s="1326"/>
      <c r="L749" s="1326"/>
      <c r="M749" s="1326"/>
      <c r="N749" s="1326"/>
      <c r="O749" s="1312">
        <f>SUM(J749:N749)</f>
        <v>0</v>
      </c>
      <c r="P749" s="1325"/>
      <c r="Q749" s="1310">
        <f>P749</f>
        <v>0</v>
      </c>
      <c r="R749" s="1310">
        <f>I749+O749+Q749</f>
        <v>0</v>
      </c>
      <c r="S749" s="1309">
        <f>R749/R753</f>
        <v>0</v>
      </c>
    </row>
    <row r="750" spans="1:19" ht="12" thickBot="1" x14ac:dyDescent="0.25">
      <c r="A750" s="1308"/>
      <c r="B750" s="1307" t="s">
        <v>28709</v>
      </c>
      <c r="C750" s="1368" t="e">
        <f t="shared" ref="C750:R750" si="269">(C749-C748)/C748</f>
        <v>#DIV/0!</v>
      </c>
      <c r="D750" s="1364" t="e">
        <f t="shared" si="269"/>
        <v>#DIV/0!</v>
      </c>
      <c r="E750" s="1364" t="e">
        <f t="shared" si="269"/>
        <v>#DIV/0!</v>
      </c>
      <c r="F750" s="1364" t="e">
        <f t="shared" si="269"/>
        <v>#DIV/0!</v>
      </c>
      <c r="G750" s="1364" t="e">
        <f t="shared" si="269"/>
        <v>#DIV/0!</v>
      </c>
      <c r="H750" s="1364" t="e">
        <f t="shared" si="269"/>
        <v>#DIV/0!</v>
      </c>
      <c r="I750" s="1366" t="e">
        <f t="shared" si="269"/>
        <v>#DIV/0!</v>
      </c>
      <c r="J750" s="1367" t="e">
        <f t="shared" si="269"/>
        <v>#DIV/0!</v>
      </c>
      <c r="K750" s="1364" t="e">
        <f t="shared" si="269"/>
        <v>#DIV/0!</v>
      </c>
      <c r="L750" s="1364" t="e">
        <f t="shared" si="269"/>
        <v>#DIV/0!</v>
      </c>
      <c r="M750" s="1364" t="e">
        <f t="shared" si="269"/>
        <v>#DIV/0!</v>
      </c>
      <c r="N750" s="1364" t="e">
        <f t="shared" si="269"/>
        <v>#DIV/0!</v>
      </c>
      <c r="O750" s="1366" t="e">
        <f t="shared" si="269"/>
        <v>#DIV/0!</v>
      </c>
      <c r="P750" s="1365" t="e">
        <f t="shared" si="269"/>
        <v>#DIV/0!</v>
      </c>
      <c r="Q750" s="1364" t="e">
        <f t="shared" si="269"/>
        <v>#DIV/0!</v>
      </c>
      <c r="R750" s="1364" t="e">
        <f t="shared" si="269"/>
        <v>#DIV/0!</v>
      </c>
      <c r="S750" s="1300"/>
    </row>
    <row r="751" spans="1:19" x14ac:dyDescent="0.2">
      <c r="A751" s="1324" t="s">
        <v>4</v>
      </c>
      <c r="B751" s="1323">
        <v>2019</v>
      </c>
      <c r="C751" s="1322">
        <f t="shared" ref="C751:H753" si="270">C689+C693+C697+C701+C705+C709+C713+C717+C721+C725+C729+C733+C739+C743+C747</f>
        <v>0</v>
      </c>
      <c r="D751" s="1318">
        <f t="shared" si="270"/>
        <v>7667399</v>
      </c>
      <c r="E751" s="1318">
        <f t="shared" si="270"/>
        <v>2040000</v>
      </c>
      <c r="F751" s="1318">
        <f t="shared" si="270"/>
        <v>26316119</v>
      </c>
      <c r="G751" s="1318">
        <f t="shared" si="270"/>
        <v>5523</v>
      </c>
      <c r="H751" s="1318">
        <f t="shared" si="270"/>
        <v>44500</v>
      </c>
      <c r="I751" s="1320">
        <f>SUM(C751:H751)</f>
        <v>36073541</v>
      </c>
      <c r="J751" s="1321">
        <f t="shared" ref="J751:N753" si="271">J689+J693+J697+J701+J705+J709+J713+J717+J721+J725+J729+J733+J739+J743+J747</f>
        <v>0</v>
      </c>
      <c r="K751" s="1318">
        <f t="shared" si="271"/>
        <v>0</v>
      </c>
      <c r="L751" s="1318">
        <f t="shared" si="271"/>
        <v>0</v>
      </c>
      <c r="M751" s="1318">
        <f t="shared" si="271"/>
        <v>4082202</v>
      </c>
      <c r="N751" s="1318">
        <f t="shared" si="271"/>
        <v>0</v>
      </c>
      <c r="O751" s="1320">
        <f>SUM(J751:N751)</f>
        <v>4082202</v>
      </c>
      <c r="P751" s="1319">
        <f>P689+P693+P697+P701+P705+P709+P713+P717+P721+P725+P729+P733+P739+P743+P747</f>
        <v>0</v>
      </c>
      <c r="Q751" s="1318">
        <f>P751</f>
        <v>0</v>
      </c>
      <c r="R751" s="1318">
        <f>I751+O751+Q751</f>
        <v>40155743</v>
      </c>
      <c r="S751" s="1354">
        <f>R751/R751</f>
        <v>1</v>
      </c>
    </row>
    <row r="752" spans="1:19" x14ac:dyDescent="0.2">
      <c r="A752" s="1316"/>
      <c r="B752" s="1315">
        <v>2020</v>
      </c>
      <c r="C752" s="1314">
        <f t="shared" si="270"/>
        <v>0</v>
      </c>
      <c r="D752" s="1310">
        <f t="shared" si="270"/>
        <v>8681231</v>
      </c>
      <c r="E752" s="1310">
        <f t="shared" si="270"/>
        <v>2029822</v>
      </c>
      <c r="F752" s="1310">
        <f t="shared" si="270"/>
        <v>26830094</v>
      </c>
      <c r="G752" s="1310">
        <f t="shared" si="270"/>
        <v>29523</v>
      </c>
      <c r="H752" s="1310">
        <f t="shared" si="270"/>
        <v>44500</v>
      </c>
      <c r="I752" s="1312">
        <f>SUM(C752:H752)</f>
        <v>37615170</v>
      </c>
      <c r="J752" s="1313">
        <f t="shared" si="271"/>
        <v>0</v>
      </c>
      <c r="K752" s="1310">
        <f t="shared" si="271"/>
        <v>0</v>
      </c>
      <c r="L752" s="1310">
        <f t="shared" si="271"/>
        <v>0</v>
      </c>
      <c r="M752" s="1310">
        <f t="shared" si="271"/>
        <v>1057695</v>
      </c>
      <c r="N752" s="1310">
        <f t="shared" si="271"/>
        <v>0</v>
      </c>
      <c r="O752" s="1312">
        <f>SUM(J752:N752)</f>
        <v>1057695</v>
      </c>
      <c r="P752" s="1311">
        <f>P690+P694+P698+P702+P706+P710+P714+P718+P722+P726+P730+P734+P740+P744+P748</f>
        <v>0</v>
      </c>
      <c r="Q752" s="1310">
        <f>P752</f>
        <v>0</v>
      </c>
      <c r="R752" s="1310">
        <f>I752+O752+Q752</f>
        <v>38672865</v>
      </c>
      <c r="S752" s="1309">
        <f>R752/R752</f>
        <v>1</v>
      </c>
    </row>
    <row r="753" spans="1:20" x14ac:dyDescent="0.2">
      <c r="A753" s="1316"/>
      <c r="B753" s="1315">
        <v>2021</v>
      </c>
      <c r="C753" s="1314">
        <f t="shared" si="270"/>
        <v>0</v>
      </c>
      <c r="D753" s="1310">
        <f t="shared" si="270"/>
        <v>8681232</v>
      </c>
      <c r="E753" s="1310">
        <f t="shared" si="270"/>
        <v>2029822</v>
      </c>
      <c r="F753" s="1310">
        <f t="shared" si="270"/>
        <v>16277490</v>
      </c>
      <c r="G753" s="1310">
        <f t="shared" si="270"/>
        <v>2660</v>
      </c>
      <c r="H753" s="1310">
        <f t="shared" si="270"/>
        <v>44500</v>
      </c>
      <c r="I753" s="1312">
        <f>SUM(C753:H753)</f>
        <v>27035704</v>
      </c>
      <c r="J753" s="1313">
        <f t="shared" si="271"/>
        <v>0</v>
      </c>
      <c r="K753" s="1310">
        <f t="shared" si="271"/>
        <v>0</v>
      </c>
      <c r="L753" s="1310">
        <f t="shared" si="271"/>
        <v>0</v>
      </c>
      <c r="M753" s="1310">
        <f t="shared" si="271"/>
        <v>13365730</v>
      </c>
      <c r="N753" s="1310">
        <f t="shared" si="271"/>
        <v>0</v>
      </c>
      <c r="O753" s="1312">
        <f>SUM(J753:N753)</f>
        <v>13365730</v>
      </c>
      <c r="P753" s="1311">
        <f>P691+P695+P699+P703+P707+P711+P715+P719+P723+P727+P731+P735+P741+P745+P749</f>
        <v>0</v>
      </c>
      <c r="Q753" s="1310">
        <f>P753</f>
        <v>0</v>
      </c>
      <c r="R753" s="1310">
        <f>I753+O753+Q753</f>
        <v>40401434</v>
      </c>
      <c r="S753" s="1309">
        <f>R753/R753</f>
        <v>1</v>
      </c>
    </row>
    <row r="754" spans="1:20" ht="12" thickBot="1" x14ac:dyDescent="0.25">
      <c r="A754" s="1308"/>
      <c r="B754" s="1307" t="s">
        <v>28709</v>
      </c>
      <c r="C754" s="1306" t="e">
        <f t="shared" ref="C754:R754" si="272">(C753-C752)/C752</f>
        <v>#DIV/0!</v>
      </c>
      <c r="D754" s="1301">
        <f t="shared" si="272"/>
        <v>1.1519103684719367E-7</v>
      </c>
      <c r="E754" s="1301">
        <f t="shared" si="272"/>
        <v>0</v>
      </c>
      <c r="F754" s="1301">
        <f t="shared" si="272"/>
        <v>-0.39331222618899508</v>
      </c>
      <c r="G754" s="1301">
        <f t="shared" si="272"/>
        <v>-0.90990075534329162</v>
      </c>
      <c r="H754" s="1301">
        <f t="shared" si="272"/>
        <v>0</v>
      </c>
      <c r="I754" s="1300">
        <f t="shared" si="272"/>
        <v>-0.28125530204967836</v>
      </c>
      <c r="J754" s="1305" t="e">
        <f t="shared" si="272"/>
        <v>#DIV/0!</v>
      </c>
      <c r="K754" s="1302" t="e">
        <f t="shared" si="272"/>
        <v>#DIV/0!</v>
      </c>
      <c r="L754" s="1302" t="e">
        <f t="shared" si="272"/>
        <v>#DIV/0!</v>
      </c>
      <c r="M754" s="1301">
        <f t="shared" si="272"/>
        <v>11.636658015779597</v>
      </c>
      <c r="N754" s="1302" t="e">
        <f t="shared" si="272"/>
        <v>#DIV/0!</v>
      </c>
      <c r="O754" s="1300">
        <f t="shared" si="272"/>
        <v>11.636658015779597</v>
      </c>
      <c r="P754" s="1303" t="e">
        <f t="shared" si="272"/>
        <v>#DIV/0!</v>
      </c>
      <c r="Q754" s="1302" t="e">
        <f t="shared" si="272"/>
        <v>#DIV/0!</v>
      </c>
      <c r="R754" s="1301">
        <f t="shared" si="272"/>
        <v>4.4697205650525249E-2</v>
      </c>
      <c r="S754" s="1300"/>
    </row>
    <row r="757" spans="1:20" x14ac:dyDescent="0.2">
      <c r="A757" s="1296" t="s">
        <v>28538</v>
      </c>
      <c r="I757" s="1352"/>
      <c r="J757" s="1352"/>
      <c r="P757" s="1349"/>
      <c r="R757" s="1352"/>
      <c r="S757" s="1352"/>
      <c r="T757" s="1297"/>
    </row>
    <row r="758" spans="1:20" x14ac:dyDescent="0.2">
      <c r="A758" s="1296" t="s">
        <v>28537</v>
      </c>
      <c r="I758" s="1352"/>
      <c r="J758" s="1352"/>
      <c r="P758" s="1349"/>
      <c r="R758" s="1352"/>
      <c r="S758" s="1352"/>
      <c r="T758" s="1297"/>
    </row>
    <row r="759" spans="1:20" x14ac:dyDescent="0.2">
      <c r="I759" s="1352"/>
      <c r="J759" s="1352"/>
      <c r="P759" s="1349"/>
      <c r="R759" s="1352"/>
      <c r="S759" s="1352"/>
      <c r="T759" s="1297"/>
    </row>
    <row r="760" spans="1:20" x14ac:dyDescent="0.2">
      <c r="I760" s="1352"/>
      <c r="J760" s="1352"/>
      <c r="P760" s="1349"/>
      <c r="R760" s="1352"/>
      <c r="S760" s="1352"/>
      <c r="T760" s="1297"/>
    </row>
    <row r="761" spans="1:20" x14ac:dyDescent="0.2">
      <c r="I761" s="1352"/>
      <c r="J761" s="1352"/>
      <c r="P761" s="1349"/>
      <c r="R761" s="1352"/>
      <c r="S761" s="1352"/>
      <c r="T761" s="1297"/>
    </row>
    <row r="762" spans="1:20" x14ac:dyDescent="0.2">
      <c r="A762" s="1622" t="s">
        <v>28725</v>
      </c>
      <c r="B762" s="1622"/>
      <c r="C762" s="1622"/>
      <c r="D762" s="1622"/>
      <c r="E762" s="1622"/>
      <c r="F762" s="1622"/>
      <c r="G762" s="1622"/>
      <c r="H762" s="1622"/>
      <c r="I762" s="1622"/>
      <c r="J762" s="1622"/>
      <c r="K762" s="1622"/>
      <c r="L762" s="1622"/>
      <c r="M762" s="1622"/>
      <c r="N762" s="1622"/>
      <c r="O762" s="1622"/>
      <c r="P762" s="1622"/>
      <c r="Q762" s="1622"/>
      <c r="R762" s="1622"/>
      <c r="S762" s="1622"/>
      <c r="T762" s="1353"/>
    </row>
    <row r="763" spans="1:20" x14ac:dyDescent="0.2">
      <c r="A763" s="1622" t="s">
        <v>28677</v>
      </c>
      <c r="B763" s="1622"/>
      <c r="C763" s="1622"/>
      <c r="D763" s="1622"/>
      <c r="E763" s="1622"/>
      <c r="F763" s="1622"/>
      <c r="G763" s="1622"/>
      <c r="H763" s="1622"/>
      <c r="I763" s="1622"/>
      <c r="J763" s="1622"/>
      <c r="K763" s="1622"/>
      <c r="L763" s="1622"/>
      <c r="M763" s="1622"/>
      <c r="N763" s="1622"/>
      <c r="O763" s="1622"/>
      <c r="P763" s="1622"/>
      <c r="Q763" s="1622"/>
      <c r="R763" s="1622"/>
      <c r="S763" s="1622"/>
      <c r="T763" s="1353"/>
    </row>
    <row r="764" spans="1:20" x14ac:dyDescent="0.2">
      <c r="A764" s="1622" t="s">
        <v>28724</v>
      </c>
      <c r="B764" s="1622"/>
      <c r="C764" s="1622"/>
      <c r="D764" s="1622"/>
      <c r="E764" s="1622"/>
      <c r="F764" s="1622"/>
      <c r="G764" s="1622"/>
      <c r="H764" s="1622"/>
      <c r="I764" s="1622"/>
      <c r="J764" s="1622"/>
      <c r="K764" s="1622"/>
      <c r="L764" s="1622"/>
      <c r="M764" s="1622"/>
      <c r="N764" s="1622"/>
      <c r="O764" s="1622"/>
      <c r="P764" s="1622"/>
      <c r="Q764" s="1622"/>
      <c r="R764" s="1622"/>
      <c r="S764" s="1622"/>
      <c r="T764" s="1353"/>
    </row>
    <row r="765" spans="1:20" x14ac:dyDescent="0.2">
      <c r="A765" s="1622" t="s">
        <v>28723</v>
      </c>
      <c r="B765" s="1622"/>
      <c r="C765" s="1622"/>
      <c r="D765" s="1622"/>
      <c r="E765" s="1622"/>
      <c r="F765" s="1622"/>
      <c r="G765" s="1622"/>
      <c r="H765" s="1622"/>
      <c r="I765" s="1622"/>
      <c r="J765" s="1622"/>
      <c r="K765" s="1622"/>
      <c r="L765" s="1622"/>
      <c r="M765" s="1622"/>
      <c r="N765" s="1622"/>
      <c r="O765" s="1622"/>
      <c r="P765" s="1622"/>
      <c r="Q765" s="1622"/>
      <c r="R765" s="1622"/>
      <c r="S765" s="1622"/>
      <c r="T765" s="1353"/>
    </row>
    <row r="766" spans="1:20" x14ac:dyDescent="0.2">
      <c r="I766" s="1352"/>
      <c r="J766" s="1352"/>
      <c r="P766" s="1349"/>
      <c r="R766" s="1352"/>
      <c r="S766" s="1352"/>
      <c r="T766" s="1297"/>
    </row>
    <row r="767" spans="1:20" x14ac:dyDescent="0.2">
      <c r="I767" s="1352"/>
      <c r="J767" s="1352"/>
      <c r="P767" s="1349"/>
      <c r="R767" s="1352"/>
      <c r="S767" s="1352"/>
      <c r="T767" s="1297"/>
    </row>
    <row r="768" spans="1:20" x14ac:dyDescent="0.2">
      <c r="I768" s="1352"/>
      <c r="J768" s="1352"/>
      <c r="P768" s="1349"/>
      <c r="R768" s="1352"/>
      <c r="S768" s="1352"/>
      <c r="T768" s="1297"/>
    </row>
    <row r="769" spans="1:20" x14ac:dyDescent="0.2">
      <c r="A769" s="1351" t="s">
        <v>3</v>
      </c>
      <c r="B769" s="1351" t="s">
        <v>28617</v>
      </c>
      <c r="C769" s="1348"/>
      <c r="D769" s="1348"/>
      <c r="E769" s="1348"/>
      <c r="F769" s="1348"/>
      <c r="G769" s="1348"/>
      <c r="H769" s="1348"/>
      <c r="I769" s="1348"/>
      <c r="J769" s="1348"/>
      <c r="K769" s="1350"/>
      <c r="L769" s="1348"/>
      <c r="M769" s="1348"/>
      <c r="N769" s="1348"/>
      <c r="O769" s="1348"/>
      <c r="P769" s="1349"/>
      <c r="Q769" s="1348"/>
      <c r="R769" s="1348"/>
      <c r="S769" s="1348"/>
      <c r="T769" s="1297"/>
    </row>
    <row r="770" spans="1:20" ht="12" thickBot="1" x14ac:dyDescent="0.25">
      <c r="A770" s="1345" t="s">
        <v>5</v>
      </c>
      <c r="B770" s="1345" t="s">
        <v>28531</v>
      </c>
      <c r="C770" s="1345"/>
      <c r="D770" s="1345"/>
      <c r="E770" s="1345"/>
      <c r="F770" s="1345"/>
      <c r="G770" s="1345"/>
      <c r="H770" s="1345"/>
      <c r="I770" s="1345"/>
      <c r="J770" s="1345"/>
      <c r="K770" s="1347"/>
      <c r="L770" s="1345"/>
      <c r="M770" s="1345"/>
      <c r="N770" s="1345"/>
      <c r="O770" s="1345"/>
      <c r="P770" s="1346"/>
      <c r="Q770" s="1345"/>
      <c r="R770" s="1345"/>
      <c r="S770" s="1345"/>
      <c r="T770" s="1344"/>
    </row>
    <row r="771" spans="1:20" ht="27" customHeight="1" x14ac:dyDescent="0.2">
      <c r="A771" s="1623" t="s">
        <v>28722</v>
      </c>
      <c r="B771" s="1625" t="s">
        <v>28721</v>
      </c>
      <c r="C771" s="1627" t="s">
        <v>28570</v>
      </c>
      <c r="D771" s="1628"/>
      <c r="E771" s="1628"/>
      <c r="F771" s="1628"/>
      <c r="G771" s="1628"/>
      <c r="H771" s="1628"/>
      <c r="I771" s="1629"/>
      <c r="J771" s="1630" t="s">
        <v>28563</v>
      </c>
      <c r="K771" s="1631"/>
      <c r="L771" s="1631"/>
      <c r="M771" s="1631"/>
      <c r="N771" s="1631"/>
      <c r="O771" s="1632"/>
      <c r="P771" s="1633" t="s">
        <v>28557</v>
      </c>
      <c r="Q771" s="1634"/>
      <c r="R771" s="1634" t="s">
        <v>4</v>
      </c>
      <c r="S771" s="1635"/>
    </row>
    <row r="772" spans="1:20" ht="112.5" customHeight="1" thickBot="1" x14ac:dyDescent="0.25">
      <c r="A772" s="1624"/>
      <c r="B772" s="1626"/>
      <c r="C772" s="1343" t="s">
        <v>28717</v>
      </c>
      <c r="D772" s="1339" t="s">
        <v>28720</v>
      </c>
      <c r="E772" s="1339" t="s">
        <v>28719</v>
      </c>
      <c r="F772" s="1339" t="s">
        <v>28718</v>
      </c>
      <c r="G772" s="1339" t="s">
        <v>28716</v>
      </c>
      <c r="H772" s="1339" t="s">
        <v>28715</v>
      </c>
      <c r="I772" s="1341" t="s">
        <v>28596</v>
      </c>
      <c r="J772" s="1342" t="s">
        <v>28717</v>
      </c>
      <c r="K772" s="1339" t="s">
        <v>28716</v>
      </c>
      <c r="L772" s="1339" t="s">
        <v>28715</v>
      </c>
      <c r="M772" s="1339" t="s">
        <v>28714</v>
      </c>
      <c r="N772" s="1339" t="s">
        <v>28713</v>
      </c>
      <c r="O772" s="1341" t="s">
        <v>28593</v>
      </c>
      <c r="P772" s="1340" t="s">
        <v>28712</v>
      </c>
      <c r="Q772" s="1339" t="s">
        <v>28592</v>
      </c>
      <c r="R772" s="1338" t="s">
        <v>28711</v>
      </c>
      <c r="S772" s="1337" t="s">
        <v>28590</v>
      </c>
    </row>
    <row r="773" spans="1:20" x14ac:dyDescent="0.2">
      <c r="A773" s="1336" t="s">
        <v>28710</v>
      </c>
      <c r="B773" s="1323">
        <v>2019</v>
      </c>
      <c r="C773" s="1335"/>
      <c r="D773" s="1333"/>
      <c r="E773" s="1333"/>
      <c r="F773" s="1333"/>
      <c r="G773" s="1333"/>
      <c r="H773" s="1333"/>
      <c r="I773" s="1332">
        <f>SUM(C773:H773)</f>
        <v>0</v>
      </c>
      <c r="J773" s="1357"/>
      <c r="K773" s="1333">
        <v>1346000000</v>
      </c>
      <c r="L773" s="1333"/>
      <c r="M773" s="1333">
        <v>31527257</v>
      </c>
      <c r="N773" s="1333"/>
      <c r="O773" s="1332">
        <f>SUM(J773:N773)</f>
        <v>1377527257</v>
      </c>
      <c r="P773" s="1331"/>
      <c r="Q773" s="1330">
        <f>P773</f>
        <v>0</v>
      </c>
      <c r="R773" s="1330">
        <f>I773+O773+Q773</f>
        <v>1377527257</v>
      </c>
      <c r="S773" s="1355">
        <f>R773/R835</f>
        <v>9.22947680375618E-2</v>
      </c>
    </row>
    <row r="774" spans="1:20" x14ac:dyDescent="0.2">
      <c r="A774" s="1328"/>
      <c r="B774" s="1315">
        <v>2020</v>
      </c>
      <c r="C774" s="1329"/>
      <c r="D774" s="1326"/>
      <c r="E774" s="1326"/>
      <c r="F774" s="1326"/>
      <c r="G774" s="1326"/>
      <c r="H774" s="1326"/>
      <c r="I774" s="1312">
        <f>SUM(C774:H774)</f>
        <v>0</v>
      </c>
      <c r="J774" s="1313"/>
      <c r="K774" s="1326">
        <v>1669502</v>
      </c>
      <c r="L774" s="1326"/>
      <c r="M774" s="1326">
        <v>42958725</v>
      </c>
      <c r="N774" s="1326"/>
      <c r="O774" s="1312">
        <f>SUM(J774:N774)</f>
        <v>44628227</v>
      </c>
      <c r="P774" s="1325"/>
      <c r="Q774" s="1310">
        <f>P774</f>
        <v>0</v>
      </c>
      <c r="R774" s="1310">
        <f>I774+O774+Q774</f>
        <v>44628227</v>
      </c>
      <c r="S774" s="1309">
        <f>R774/R836</f>
        <v>3.7302696034538473E-3</v>
      </c>
    </row>
    <row r="775" spans="1:20" x14ac:dyDescent="0.2">
      <c r="A775" s="1328"/>
      <c r="B775" s="1315">
        <v>2021</v>
      </c>
      <c r="C775" s="1329">
        <v>200000000</v>
      </c>
      <c r="D775" s="1326"/>
      <c r="E775" s="1326"/>
      <c r="F775" s="1326"/>
      <c r="G775" s="1326"/>
      <c r="H775" s="1326"/>
      <c r="I775" s="1312">
        <f>SUM(C775:H775)</f>
        <v>200000000</v>
      </c>
      <c r="J775" s="1356">
        <v>382122507</v>
      </c>
      <c r="K775" s="1326"/>
      <c r="L775" s="1326"/>
      <c r="M775" s="1326">
        <v>41047125</v>
      </c>
      <c r="N775" s="1326"/>
      <c r="O775" s="1312">
        <f>SUM(J775:N775)</f>
        <v>423169632</v>
      </c>
      <c r="P775" s="1325"/>
      <c r="Q775" s="1310">
        <f>P775</f>
        <v>0</v>
      </c>
      <c r="R775" s="1310">
        <f>I775+O775+Q775</f>
        <v>623169632</v>
      </c>
      <c r="S775" s="1309">
        <f>R775/R837</f>
        <v>3.7819711949148765E-2</v>
      </c>
    </row>
    <row r="776" spans="1:20" ht="12" thickBot="1" x14ac:dyDescent="0.25">
      <c r="A776" s="1308"/>
      <c r="B776" s="1307" t="s">
        <v>28709</v>
      </c>
      <c r="C776" s="1306" t="e">
        <f t="shared" ref="C776:R776" si="273">(C775-C774)/C774</f>
        <v>#DIV/0!</v>
      </c>
      <c r="D776" s="1302" t="e">
        <f t="shared" si="273"/>
        <v>#DIV/0!</v>
      </c>
      <c r="E776" s="1302" t="e">
        <f t="shared" si="273"/>
        <v>#DIV/0!</v>
      </c>
      <c r="F776" s="1302" t="e">
        <f t="shared" si="273"/>
        <v>#DIV/0!</v>
      </c>
      <c r="G776" s="1302" t="e">
        <f t="shared" si="273"/>
        <v>#DIV/0!</v>
      </c>
      <c r="H776" s="1302" t="e">
        <f t="shared" si="273"/>
        <v>#DIV/0!</v>
      </c>
      <c r="I776" s="1304" t="e">
        <f t="shared" si="273"/>
        <v>#DIV/0!</v>
      </c>
      <c r="J776" s="1305" t="e">
        <f t="shared" si="273"/>
        <v>#DIV/0!</v>
      </c>
      <c r="K776" s="1301">
        <f t="shared" si="273"/>
        <v>-1</v>
      </c>
      <c r="L776" s="1302" t="e">
        <f t="shared" si="273"/>
        <v>#DIV/0!</v>
      </c>
      <c r="M776" s="1301">
        <f t="shared" si="273"/>
        <v>-4.4498527365511895E-2</v>
      </c>
      <c r="N776" s="1302" t="e">
        <f t="shared" si="273"/>
        <v>#DIV/0!</v>
      </c>
      <c r="O776" s="1300">
        <f t="shared" si="273"/>
        <v>8.4821071874533569</v>
      </c>
      <c r="P776" s="1303" t="e">
        <f t="shared" si="273"/>
        <v>#DIV/0!</v>
      </c>
      <c r="Q776" s="1302" t="e">
        <f t="shared" si="273"/>
        <v>#DIV/0!</v>
      </c>
      <c r="R776" s="1301">
        <f t="shared" si="273"/>
        <v>12.963575832846777</v>
      </c>
      <c r="S776" s="1300"/>
    </row>
    <row r="777" spans="1:20" x14ac:dyDescent="0.2">
      <c r="A777" s="1336" t="s">
        <v>28740</v>
      </c>
      <c r="B777" s="1323">
        <v>2019</v>
      </c>
      <c r="C777" s="1335"/>
      <c r="D777" s="1333"/>
      <c r="E777" s="1333"/>
      <c r="F777" s="1333"/>
      <c r="G777" s="1333"/>
      <c r="H777" s="1333"/>
      <c r="I777" s="1332">
        <f>SUM(C777:H777)</f>
        <v>0</v>
      </c>
      <c r="J777" s="1334"/>
      <c r="K777" s="1333"/>
      <c r="L777" s="1333"/>
      <c r="M777" s="1333"/>
      <c r="N777" s="1333"/>
      <c r="O777" s="1332">
        <f>SUM(J777:N777)</f>
        <v>0</v>
      </c>
      <c r="P777" s="1331"/>
      <c r="Q777" s="1330">
        <f>P777</f>
        <v>0</v>
      </c>
      <c r="R777" s="1330">
        <f>I777+O777+Q777</f>
        <v>0</v>
      </c>
      <c r="S777" s="1355">
        <f>R777/R835</f>
        <v>0</v>
      </c>
    </row>
    <row r="778" spans="1:20" x14ac:dyDescent="0.2">
      <c r="A778" s="1328"/>
      <c r="B778" s="1315">
        <v>2020</v>
      </c>
      <c r="C778" s="1329"/>
      <c r="D778" s="1326"/>
      <c r="E778" s="1326"/>
      <c r="F778" s="1326"/>
      <c r="G778" s="1326"/>
      <c r="H778" s="1326"/>
      <c r="I778" s="1312">
        <f>SUM(C778:H778)</f>
        <v>0</v>
      </c>
      <c r="J778" s="1313"/>
      <c r="K778" s="1326">
        <v>1486587</v>
      </c>
      <c r="L778" s="1326"/>
      <c r="M778" s="1326"/>
      <c r="N778" s="1326"/>
      <c r="O778" s="1312">
        <f>SUM(J778:N778)</f>
        <v>1486587</v>
      </c>
      <c r="P778" s="1325"/>
      <c r="Q778" s="1310">
        <f>P778</f>
        <v>0</v>
      </c>
      <c r="R778" s="1310">
        <f>I778+O778+Q778</f>
        <v>1486587</v>
      </c>
      <c r="S778" s="1309">
        <f>R778/R836</f>
        <v>1.2425701561009008E-4</v>
      </c>
    </row>
    <row r="779" spans="1:20" x14ac:dyDescent="0.2">
      <c r="A779" s="1328"/>
      <c r="B779" s="1315">
        <v>2021</v>
      </c>
      <c r="C779" s="1329"/>
      <c r="D779" s="1326"/>
      <c r="E779" s="1326"/>
      <c r="F779" s="1326"/>
      <c r="G779" s="1326"/>
      <c r="H779" s="1326"/>
      <c r="I779" s="1312">
        <f>SUM(C779:H779)</f>
        <v>0</v>
      </c>
      <c r="J779" s="1313"/>
      <c r="K779" s="1326"/>
      <c r="L779" s="1326"/>
      <c r="M779" s="1326"/>
      <c r="N779" s="1326"/>
      <c r="O779" s="1312">
        <f>SUM(J779:N779)</f>
        <v>0</v>
      </c>
      <c r="P779" s="1325"/>
      <c r="Q779" s="1310">
        <f>P779</f>
        <v>0</v>
      </c>
      <c r="R779" s="1310">
        <f>I779+O779+Q779</f>
        <v>0</v>
      </c>
      <c r="S779" s="1309">
        <f>R779/R837</f>
        <v>0</v>
      </c>
    </row>
    <row r="780" spans="1:20" ht="12" thickBot="1" x14ac:dyDescent="0.25">
      <c r="A780" s="1308"/>
      <c r="B780" s="1307" t="s">
        <v>28709</v>
      </c>
      <c r="C780" s="1368" t="e">
        <f t="shared" ref="C780:R780" si="274">(C779-C778)/C778</f>
        <v>#DIV/0!</v>
      </c>
      <c r="D780" s="1364" t="e">
        <f t="shared" si="274"/>
        <v>#DIV/0!</v>
      </c>
      <c r="E780" s="1364" t="e">
        <f t="shared" si="274"/>
        <v>#DIV/0!</v>
      </c>
      <c r="F780" s="1364" t="e">
        <f t="shared" si="274"/>
        <v>#DIV/0!</v>
      </c>
      <c r="G780" s="1364" t="e">
        <f t="shared" si="274"/>
        <v>#DIV/0!</v>
      </c>
      <c r="H780" s="1364" t="e">
        <f t="shared" si="274"/>
        <v>#DIV/0!</v>
      </c>
      <c r="I780" s="1366" t="e">
        <f t="shared" si="274"/>
        <v>#DIV/0!</v>
      </c>
      <c r="J780" s="1367" t="e">
        <f t="shared" si="274"/>
        <v>#DIV/0!</v>
      </c>
      <c r="K780" s="1301">
        <f t="shared" si="274"/>
        <v>-1</v>
      </c>
      <c r="L780" s="1364" t="e">
        <f t="shared" si="274"/>
        <v>#DIV/0!</v>
      </c>
      <c r="M780" s="1364" t="e">
        <f t="shared" si="274"/>
        <v>#DIV/0!</v>
      </c>
      <c r="N780" s="1364" t="e">
        <f t="shared" si="274"/>
        <v>#DIV/0!</v>
      </c>
      <c r="O780" s="1301">
        <f t="shared" si="274"/>
        <v>-1</v>
      </c>
      <c r="P780" s="1365" t="e">
        <f t="shared" si="274"/>
        <v>#DIV/0!</v>
      </c>
      <c r="Q780" s="1364" t="e">
        <f t="shared" si="274"/>
        <v>#DIV/0!</v>
      </c>
      <c r="R780" s="1301">
        <f t="shared" si="274"/>
        <v>-1</v>
      </c>
      <c r="S780" s="1304"/>
    </row>
    <row r="781" spans="1:20" x14ac:dyDescent="0.2">
      <c r="A781" s="1336" t="s">
        <v>28729</v>
      </c>
      <c r="B781" s="1323">
        <v>2019</v>
      </c>
      <c r="C781" s="1335"/>
      <c r="D781" s="1333"/>
      <c r="E781" s="1333"/>
      <c r="F781" s="1333"/>
      <c r="G781" s="1333"/>
      <c r="H781" s="1333"/>
      <c r="I781" s="1332">
        <f>SUM(C781:H781)</f>
        <v>0</v>
      </c>
      <c r="J781" s="1334"/>
      <c r="K781" s="1333"/>
      <c r="L781" s="1333"/>
      <c r="M781" s="1333"/>
      <c r="N781" s="1333"/>
      <c r="O781" s="1332">
        <f>SUM(J781:N781)</f>
        <v>0</v>
      </c>
      <c r="P781" s="1331"/>
      <c r="Q781" s="1330">
        <f>P781</f>
        <v>0</v>
      </c>
      <c r="R781" s="1330">
        <f>I781+O781+Q781</f>
        <v>0</v>
      </c>
      <c r="S781" s="1355">
        <f>R781/R835</f>
        <v>0</v>
      </c>
    </row>
    <row r="782" spans="1:20" x14ac:dyDescent="0.2">
      <c r="A782" s="1328"/>
      <c r="B782" s="1315">
        <v>2020</v>
      </c>
      <c r="C782" s="1329"/>
      <c r="D782" s="1326"/>
      <c r="E782" s="1326"/>
      <c r="F782" s="1326"/>
      <c r="G782" s="1326"/>
      <c r="H782" s="1326"/>
      <c r="I782" s="1312">
        <f>SUM(C782:H782)</f>
        <v>0</v>
      </c>
      <c r="J782" s="1313"/>
      <c r="K782" s="1326">
        <v>8881029</v>
      </c>
      <c r="L782" s="1326"/>
      <c r="M782" s="1326"/>
      <c r="N782" s="1326"/>
      <c r="O782" s="1312">
        <f>SUM(J782:N782)</f>
        <v>8881029</v>
      </c>
      <c r="P782" s="1325"/>
      <c r="Q782" s="1310">
        <f>P782</f>
        <v>0</v>
      </c>
      <c r="R782" s="1310">
        <f>I782+O782+Q782</f>
        <v>8881029</v>
      </c>
      <c r="S782" s="1309">
        <f>R782/R836</f>
        <v>7.4232463965221199E-4</v>
      </c>
    </row>
    <row r="783" spans="1:20" x14ac:dyDescent="0.2">
      <c r="A783" s="1328"/>
      <c r="B783" s="1315">
        <v>2021</v>
      </c>
      <c r="C783" s="1329"/>
      <c r="D783" s="1326"/>
      <c r="E783" s="1326"/>
      <c r="F783" s="1326"/>
      <c r="G783" s="1326"/>
      <c r="H783" s="1326"/>
      <c r="I783" s="1312">
        <f>SUM(C783:H783)</f>
        <v>0</v>
      </c>
      <c r="J783" s="1313"/>
      <c r="K783" s="1326"/>
      <c r="L783" s="1326"/>
      <c r="M783" s="1326"/>
      <c r="N783" s="1326"/>
      <c r="O783" s="1312">
        <f>SUM(J783:N783)</f>
        <v>0</v>
      </c>
      <c r="P783" s="1325"/>
      <c r="Q783" s="1310">
        <f>P783</f>
        <v>0</v>
      </c>
      <c r="R783" s="1310">
        <f>I783+O783+Q783</f>
        <v>0</v>
      </c>
      <c r="S783" s="1309">
        <f>R783/R837</f>
        <v>0</v>
      </c>
    </row>
    <row r="784" spans="1:20" ht="12" thickBot="1" x14ac:dyDescent="0.25">
      <c r="A784" s="1308"/>
      <c r="B784" s="1307" t="s">
        <v>28709</v>
      </c>
      <c r="C784" s="1368" t="e">
        <f t="shared" ref="C784:R784" si="275">(C783-C782)/C782</f>
        <v>#DIV/0!</v>
      </c>
      <c r="D784" s="1364" t="e">
        <f t="shared" si="275"/>
        <v>#DIV/0!</v>
      </c>
      <c r="E784" s="1364" t="e">
        <f t="shared" si="275"/>
        <v>#DIV/0!</v>
      </c>
      <c r="F784" s="1364" t="e">
        <f t="shared" si="275"/>
        <v>#DIV/0!</v>
      </c>
      <c r="G784" s="1364" t="e">
        <f t="shared" si="275"/>
        <v>#DIV/0!</v>
      </c>
      <c r="H784" s="1364" t="e">
        <f t="shared" si="275"/>
        <v>#DIV/0!</v>
      </c>
      <c r="I784" s="1366" t="e">
        <f t="shared" si="275"/>
        <v>#DIV/0!</v>
      </c>
      <c r="J784" s="1367" t="e">
        <f t="shared" si="275"/>
        <v>#DIV/0!</v>
      </c>
      <c r="K784" s="1301">
        <f t="shared" si="275"/>
        <v>-1</v>
      </c>
      <c r="L784" s="1364" t="e">
        <f t="shared" si="275"/>
        <v>#DIV/0!</v>
      </c>
      <c r="M784" s="1364" t="e">
        <f t="shared" si="275"/>
        <v>#DIV/0!</v>
      </c>
      <c r="N784" s="1364" t="e">
        <f t="shared" si="275"/>
        <v>#DIV/0!</v>
      </c>
      <c r="O784" s="1301">
        <f t="shared" si="275"/>
        <v>-1</v>
      </c>
      <c r="P784" s="1365" t="e">
        <f t="shared" si="275"/>
        <v>#DIV/0!</v>
      </c>
      <c r="Q784" s="1364" t="e">
        <f t="shared" si="275"/>
        <v>#DIV/0!</v>
      </c>
      <c r="R784" s="1301">
        <f t="shared" si="275"/>
        <v>-1</v>
      </c>
      <c r="S784" s="1304"/>
    </row>
    <row r="785" spans="1:19" x14ac:dyDescent="0.2">
      <c r="A785" s="1336" t="s">
        <v>28739</v>
      </c>
      <c r="B785" s="1323">
        <v>2019</v>
      </c>
      <c r="C785" s="1383"/>
      <c r="D785" s="1333"/>
      <c r="E785" s="1333"/>
      <c r="F785" s="1333"/>
      <c r="G785" s="1333"/>
      <c r="H785" s="1333"/>
      <c r="I785" s="1332">
        <f>SUM(C785:H785)</f>
        <v>0</v>
      </c>
      <c r="J785" s="1334"/>
      <c r="K785" s="1333"/>
      <c r="L785" s="1333"/>
      <c r="M785" s="1333"/>
      <c r="N785" s="1333"/>
      <c r="O785" s="1332">
        <f>SUM(J785:N785)</f>
        <v>0</v>
      </c>
      <c r="P785" s="1331"/>
      <c r="Q785" s="1330">
        <f>P785</f>
        <v>0</v>
      </c>
      <c r="R785" s="1330">
        <f>I785+O785+Q785</f>
        <v>0</v>
      </c>
      <c r="S785" s="1355">
        <f>R785/R835</f>
        <v>0</v>
      </c>
    </row>
    <row r="786" spans="1:19" x14ac:dyDescent="0.2">
      <c r="A786" s="1328"/>
      <c r="B786" s="1315">
        <v>2020</v>
      </c>
      <c r="C786" s="1382"/>
      <c r="D786" s="1326"/>
      <c r="E786" s="1326"/>
      <c r="F786" s="1326"/>
      <c r="G786" s="1326"/>
      <c r="H786" s="1326"/>
      <c r="I786" s="1312">
        <f>SUM(C786:H786)</f>
        <v>0</v>
      </c>
      <c r="J786" s="1313"/>
      <c r="K786" s="1326">
        <v>62541698</v>
      </c>
      <c r="L786" s="1326"/>
      <c r="M786" s="1326"/>
      <c r="N786" s="1326"/>
      <c r="O786" s="1312">
        <f>SUM(J786:N786)</f>
        <v>62541698</v>
      </c>
      <c r="P786" s="1325"/>
      <c r="Q786" s="1310">
        <f>P786</f>
        <v>0</v>
      </c>
      <c r="R786" s="1310">
        <f>I786+O786+Q786</f>
        <v>62541698</v>
      </c>
      <c r="S786" s="1309">
        <f>R786/R836</f>
        <v>5.2275748036728024E-3</v>
      </c>
    </row>
    <row r="787" spans="1:19" x14ac:dyDescent="0.2">
      <c r="A787" s="1328"/>
      <c r="B787" s="1315">
        <v>2021</v>
      </c>
      <c r="C787" s="1382"/>
      <c r="D787" s="1326"/>
      <c r="E787" s="1326"/>
      <c r="F787" s="1326"/>
      <c r="G787" s="1326"/>
      <c r="H787" s="1326"/>
      <c r="I787" s="1312">
        <f>SUM(C787:H787)</f>
        <v>0</v>
      </c>
      <c r="J787" s="1313"/>
      <c r="K787" s="1326"/>
      <c r="L787" s="1326"/>
      <c r="M787" s="1326"/>
      <c r="N787" s="1326"/>
      <c r="O787" s="1312">
        <f>SUM(J787:N787)</f>
        <v>0</v>
      </c>
      <c r="P787" s="1325"/>
      <c r="Q787" s="1310">
        <f>P787</f>
        <v>0</v>
      </c>
      <c r="R787" s="1310">
        <f>I787+O787+Q787</f>
        <v>0</v>
      </c>
      <c r="S787" s="1309">
        <f>R787/R837</f>
        <v>0</v>
      </c>
    </row>
    <row r="788" spans="1:19" ht="12" thickBot="1" x14ac:dyDescent="0.25">
      <c r="A788" s="1308"/>
      <c r="B788" s="1307" t="s">
        <v>28709</v>
      </c>
      <c r="C788" s="1368" t="e">
        <f t="shared" ref="C788:R788" si="276">(C787-C786)/C786</f>
        <v>#DIV/0!</v>
      </c>
      <c r="D788" s="1364" t="e">
        <f t="shared" si="276"/>
        <v>#DIV/0!</v>
      </c>
      <c r="E788" s="1364" t="e">
        <f t="shared" si="276"/>
        <v>#DIV/0!</v>
      </c>
      <c r="F788" s="1364" t="e">
        <f t="shared" si="276"/>
        <v>#DIV/0!</v>
      </c>
      <c r="G788" s="1364" t="e">
        <f t="shared" si="276"/>
        <v>#DIV/0!</v>
      </c>
      <c r="H788" s="1364" t="e">
        <f t="shared" si="276"/>
        <v>#DIV/0!</v>
      </c>
      <c r="I788" s="1366" t="e">
        <f t="shared" si="276"/>
        <v>#DIV/0!</v>
      </c>
      <c r="J788" s="1367" t="e">
        <f t="shared" si="276"/>
        <v>#DIV/0!</v>
      </c>
      <c r="K788" s="1301">
        <f t="shared" si="276"/>
        <v>-1</v>
      </c>
      <c r="L788" s="1364" t="e">
        <f t="shared" si="276"/>
        <v>#DIV/0!</v>
      </c>
      <c r="M788" s="1364" t="e">
        <f t="shared" si="276"/>
        <v>#DIV/0!</v>
      </c>
      <c r="N788" s="1364" t="e">
        <f t="shared" si="276"/>
        <v>#DIV/0!</v>
      </c>
      <c r="O788" s="1301">
        <f t="shared" si="276"/>
        <v>-1</v>
      </c>
      <c r="P788" s="1365" t="e">
        <f t="shared" si="276"/>
        <v>#DIV/0!</v>
      </c>
      <c r="Q788" s="1364" t="e">
        <f t="shared" si="276"/>
        <v>#DIV/0!</v>
      </c>
      <c r="R788" s="1301">
        <f t="shared" si="276"/>
        <v>-1</v>
      </c>
      <c r="S788" s="1300"/>
    </row>
    <row r="789" spans="1:19" x14ac:dyDescent="0.2">
      <c r="A789" s="1336" t="s">
        <v>28738</v>
      </c>
      <c r="B789" s="1323">
        <v>2019</v>
      </c>
      <c r="C789" s="1383"/>
      <c r="D789" s="1333"/>
      <c r="E789" s="1333"/>
      <c r="F789" s="1333"/>
      <c r="G789" s="1333"/>
      <c r="H789" s="1333"/>
      <c r="I789" s="1332">
        <f>SUM(C789:H789)</f>
        <v>0</v>
      </c>
      <c r="J789" s="1334"/>
      <c r="K789" s="1333"/>
      <c r="L789" s="1333"/>
      <c r="M789" s="1333"/>
      <c r="N789" s="1333"/>
      <c r="O789" s="1332">
        <f>SUM(J789:N789)</f>
        <v>0</v>
      </c>
      <c r="P789" s="1331"/>
      <c r="Q789" s="1330">
        <f>P789</f>
        <v>0</v>
      </c>
      <c r="R789" s="1330">
        <f>I789+O789+Q789</f>
        <v>0</v>
      </c>
      <c r="S789" s="1355">
        <f>R789/R835</f>
        <v>0</v>
      </c>
    </row>
    <row r="790" spans="1:19" x14ac:dyDescent="0.2">
      <c r="A790" s="1328"/>
      <c r="B790" s="1315">
        <v>2020</v>
      </c>
      <c r="C790" s="1382"/>
      <c r="D790" s="1326"/>
      <c r="E790" s="1326"/>
      <c r="F790" s="1326"/>
      <c r="G790" s="1326"/>
      <c r="H790" s="1326"/>
      <c r="I790" s="1312">
        <f>SUM(C790:H790)</f>
        <v>0</v>
      </c>
      <c r="J790" s="1313"/>
      <c r="K790" s="1326">
        <v>523471610</v>
      </c>
      <c r="L790" s="1326"/>
      <c r="M790" s="1326"/>
      <c r="N790" s="1326"/>
      <c r="O790" s="1312">
        <f>SUM(J790:N790)</f>
        <v>523471610</v>
      </c>
      <c r="P790" s="1325"/>
      <c r="Q790" s="1310">
        <f>P790</f>
        <v>0</v>
      </c>
      <c r="R790" s="1310">
        <f>I790+O790+Q790</f>
        <v>523471610</v>
      </c>
      <c r="S790" s="1309">
        <f>R790/R836</f>
        <v>4.375460031280308E-2</v>
      </c>
    </row>
    <row r="791" spans="1:19" x14ac:dyDescent="0.2">
      <c r="A791" s="1328"/>
      <c r="B791" s="1315">
        <v>2021</v>
      </c>
      <c r="C791" s="1382"/>
      <c r="D791" s="1326"/>
      <c r="E791" s="1326"/>
      <c r="F791" s="1326"/>
      <c r="G791" s="1326"/>
      <c r="H791" s="1326"/>
      <c r="I791" s="1312">
        <f>SUM(C791:H791)</f>
        <v>0</v>
      </c>
      <c r="J791" s="1313"/>
      <c r="K791" s="1326">
        <v>457698540</v>
      </c>
      <c r="L791" s="1326"/>
      <c r="M791" s="1326"/>
      <c r="N791" s="1326"/>
      <c r="O791" s="1312">
        <f>SUM(J791:N791)</f>
        <v>457698540</v>
      </c>
      <c r="P791" s="1325"/>
      <c r="Q791" s="1310">
        <f>P791</f>
        <v>0</v>
      </c>
      <c r="R791" s="1310">
        <f>I791+O791+Q791</f>
        <v>457698540</v>
      </c>
      <c r="S791" s="1309">
        <f>R791/R837</f>
        <v>2.777739166587942E-2</v>
      </c>
    </row>
    <row r="792" spans="1:19" ht="12" thickBot="1" x14ac:dyDescent="0.25">
      <c r="A792" s="1308"/>
      <c r="B792" s="1307" t="s">
        <v>28709</v>
      </c>
      <c r="C792" s="1368" t="e">
        <f t="shared" ref="C792:R792" si="277">(C791-C790)/C790</f>
        <v>#DIV/0!</v>
      </c>
      <c r="D792" s="1364" t="e">
        <f t="shared" si="277"/>
        <v>#DIV/0!</v>
      </c>
      <c r="E792" s="1364" t="e">
        <f t="shared" si="277"/>
        <v>#DIV/0!</v>
      </c>
      <c r="F792" s="1364" t="e">
        <f t="shared" si="277"/>
        <v>#DIV/0!</v>
      </c>
      <c r="G792" s="1364" t="e">
        <f t="shared" si="277"/>
        <v>#DIV/0!</v>
      </c>
      <c r="H792" s="1364" t="e">
        <f t="shared" si="277"/>
        <v>#DIV/0!</v>
      </c>
      <c r="I792" s="1366" t="e">
        <f t="shared" si="277"/>
        <v>#DIV/0!</v>
      </c>
      <c r="J792" s="1367" t="e">
        <f t="shared" si="277"/>
        <v>#DIV/0!</v>
      </c>
      <c r="K792" s="1301">
        <f t="shared" si="277"/>
        <v>-0.12564782644086467</v>
      </c>
      <c r="L792" s="1364" t="e">
        <f t="shared" si="277"/>
        <v>#DIV/0!</v>
      </c>
      <c r="M792" s="1364" t="e">
        <f t="shared" si="277"/>
        <v>#DIV/0!</v>
      </c>
      <c r="N792" s="1364" t="e">
        <f t="shared" si="277"/>
        <v>#DIV/0!</v>
      </c>
      <c r="O792" s="1301">
        <f t="shared" si="277"/>
        <v>-0.12564782644086467</v>
      </c>
      <c r="P792" s="1365" t="e">
        <f t="shared" si="277"/>
        <v>#DIV/0!</v>
      </c>
      <c r="Q792" s="1364" t="e">
        <f t="shared" si="277"/>
        <v>#DIV/0!</v>
      </c>
      <c r="R792" s="1301">
        <f t="shared" si="277"/>
        <v>-0.12564782644086467</v>
      </c>
      <c r="S792" s="1300"/>
    </row>
    <row r="793" spans="1:19" x14ac:dyDescent="0.2">
      <c r="A793" s="1336" t="s">
        <v>28737</v>
      </c>
      <c r="B793" s="1323">
        <v>2019</v>
      </c>
      <c r="C793" s="1335"/>
      <c r="D793" s="1333"/>
      <c r="E793" s="1333"/>
      <c r="F793" s="1333"/>
      <c r="G793" s="1333"/>
      <c r="H793" s="1333"/>
      <c r="I793" s="1332">
        <f>SUM(C793:H793)</f>
        <v>0</v>
      </c>
      <c r="J793" s="1334"/>
      <c r="K793" s="1333"/>
      <c r="L793" s="1333"/>
      <c r="M793" s="1333"/>
      <c r="N793" s="1333"/>
      <c r="O793" s="1332">
        <f>SUM(J793:N793)</f>
        <v>0</v>
      </c>
      <c r="P793" s="1331"/>
      <c r="Q793" s="1330">
        <f>P793</f>
        <v>0</v>
      </c>
      <c r="R793" s="1330">
        <f>I793+O793+Q793</f>
        <v>0</v>
      </c>
      <c r="S793" s="1355">
        <f>R793/R835</f>
        <v>0</v>
      </c>
    </row>
    <row r="794" spans="1:19" x14ac:dyDescent="0.2">
      <c r="A794" s="1328"/>
      <c r="B794" s="1315">
        <v>2020</v>
      </c>
      <c r="C794" s="1329"/>
      <c r="D794" s="1326"/>
      <c r="E794" s="1326"/>
      <c r="F794" s="1326"/>
      <c r="G794" s="1326"/>
      <c r="H794" s="1326"/>
      <c r="I794" s="1312">
        <f>SUM(C794:H794)</f>
        <v>0</v>
      </c>
      <c r="J794" s="1313"/>
      <c r="K794" s="1326">
        <v>3759202</v>
      </c>
      <c r="L794" s="1326"/>
      <c r="M794" s="1326"/>
      <c r="N794" s="1326"/>
      <c r="O794" s="1312">
        <f>SUM(J794:N794)</f>
        <v>3759202</v>
      </c>
      <c r="P794" s="1325"/>
      <c r="Q794" s="1310">
        <f>P794</f>
        <v>0</v>
      </c>
      <c r="R794" s="1310">
        <f>I794+O794+Q794</f>
        <v>3759202</v>
      </c>
      <c r="S794" s="1309">
        <f>R794/R836</f>
        <v>3.1421452064055578E-4</v>
      </c>
    </row>
    <row r="795" spans="1:19" x14ac:dyDescent="0.2">
      <c r="A795" s="1328"/>
      <c r="B795" s="1315">
        <v>2021</v>
      </c>
      <c r="C795" s="1329"/>
      <c r="D795" s="1326"/>
      <c r="E795" s="1326"/>
      <c r="F795" s="1326"/>
      <c r="G795" s="1326"/>
      <c r="H795" s="1326"/>
      <c r="I795" s="1312">
        <f>SUM(C795:H795)</f>
        <v>0</v>
      </c>
      <c r="J795" s="1313"/>
      <c r="K795" s="1326"/>
      <c r="L795" s="1326"/>
      <c r="M795" s="1326"/>
      <c r="N795" s="1326"/>
      <c r="O795" s="1312">
        <f>SUM(J795:N795)</f>
        <v>0</v>
      </c>
      <c r="P795" s="1325"/>
      <c r="Q795" s="1310">
        <f>P795</f>
        <v>0</v>
      </c>
      <c r="R795" s="1310">
        <f>I795+O795+Q795</f>
        <v>0</v>
      </c>
      <c r="S795" s="1309">
        <f>R795/R837</f>
        <v>0</v>
      </c>
    </row>
    <row r="796" spans="1:19" ht="12" thickBot="1" x14ac:dyDescent="0.25">
      <c r="A796" s="1308"/>
      <c r="B796" s="1307" t="s">
        <v>28709</v>
      </c>
      <c r="C796" s="1368" t="e">
        <f t="shared" ref="C796:R796" si="278">(C795-C794)/C794</f>
        <v>#DIV/0!</v>
      </c>
      <c r="D796" s="1364" t="e">
        <f t="shared" si="278"/>
        <v>#DIV/0!</v>
      </c>
      <c r="E796" s="1364" t="e">
        <f t="shared" si="278"/>
        <v>#DIV/0!</v>
      </c>
      <c r="F796" s="1364" t="e">
        <f t="shared" si="278"/>
        <v>#DIV/0!</v>
      </c>
      <c r="G796" s="1364" t="e">
        <f t="shared" si="278"/>
        <v>#DIV/0!</v>
      </c>
      <c r="H796" s="1364" t="e">
        <f t="shared" si="278"/>
        <v>#DIV/0!</v>
      </c>
      <c r="I796" s="1366" t="e">
        <f t="shared" si="278"/>
        <v>#DIV/0!</v>
      </c>
      <c r="J796" s="1367" t="e">
        <f t="shared" si="278"/>
        <v>#DIV/0!</v>
      </c>
      <c r="K796" s="1301">
        <f t="shared" si="278"/>
        <v>-1</v>
      </c>
      <c r="L796" s="1364" t="e">
        <f t="shared" si="278"/>
        <v>#DIV/0!</v>
      </c>
      <c r="M796" s="1364" t="e">
        <f t="shared" si="278"/>
        <v>#DIV/0!</v>
      </c>
      <c r="N796" s="1364" t="e">
        <f t="shared" si="278"/>
        <v>#DIV/0!</v>
      </c>
      <c r="O796" s="1301">
        <f t="shared" si="278"/>
        <v>-1</v>
      </c>
      <c r="P796" s="1365" t="e">
        <f t="shared" si="278"/>
        <v>#DIV/0!</v>
      </c>
      <c r="Q796" s="1364" t="e">
        <f t="shared" si="278"/>
        <v>#DIV/0!</v>
      </c>
      <c r="R796" s="1301">
        <f t="shared" si="278"/>
        <v>-1</v>
      </c>
      <c r="S796" s="1300"/>
    </row>
    <row r="797" spans="1:19" x14ac:dyDescent="0.2">
      <c r="A797" s="1336" t="s">
        <v>28736</v>
      </c>
      <c r="B797" s="1323">
        <v>2019</v>
      </c>
      <c r="C797" s="1335"/>
      <c r="D797" s="1333"/>
      <c r="E797" s="1333"/>
      <c r="F797" s="1333"/>
      <c r="G797" s="1333"/>
      <c r="H797" s="1333"/>
      <c r="I797" s="1332">
        <f>SUM(C797:H797)</f>
        <v>0</v>
      </c>
      <c r="J797" s="1334"/>
      <c r="K797" s="1333"/>
      <c r="L797" s="1333"/>
      <c r="M797" s="1333"/>
      <c r="N797" s="1333"/>
      <c r="O797" s="1332">
        <f>SUM(J797:N797)</f>
        <v>0</v>
      </c>
      <c r="P797" s="1331"/>
      <c r="Q797" s="1330">
        <f>P797</f>
        <v>0</v>
      </c>
      <c r="R797" s="1330">
        <f>I797+O797+Q797</f>
        <v>0</v>
      </c>
      <c r="S797" s="1355">
        <f>R797/R835</f>
        <v>0</v>
      </c>
    </row>
    <row r="798" spans="1:19" x14ac:dyDescent="0.2">
      <c r="A798" s="1328"/>
      <c r="B798" s="1315">
        <v>2020</v>
      </c>
      <c r="C798" s="1329"/>
      <c r="D798" s="1326"/>
      <c r="E798" s="1326"/>
      <c r="F798" s="1326"/>
      <c r="G798" s="1326"/>
      <c r="H798" s="1326"/>
      <c r="I798" s="1312">
        <f>SUM(C798:H798)</f>
        <v>0</v>
      </c>
      <c r="J798" s="1313"/>
      <c r="K798" s="1326">
        <v>898666</v>
      </c>
      <c r="L798" s="1326"/>
      <c r="M798" s="1326"/>
      <c r="N798" s="1326"/>
      <c r="O798" s="1312">
        <f>SUM(J798:N798)</f>
        <v>898666</v>
      </c>
      <c r="P798" s="1325"/>
      <c r="Q798" s="1310">
        <f>P798</f>
        <v>0</v>
      </c>
      <c r="R798" s="1310">
        <f>I798+O798+Q798</f>
        <v>898666</v>
      </c>
      <c r="S798" s="1309">
        <f>R798/R836</f>
        <v>7.5115385234942336E-5</v>
      </c>
    </row>
    <row r="799" spans="1:19" x14ac:dyDescent="0.2">
      <c r="A799" s="1328"/>
      <c r="B799" s="1315">
        <v>2021</v>
      </c>
      <c r="C799" s="1329"/>
      <c r="D799" s="1326"/>
      <c r="E799" s="1326"/>
      <c r="F799" s="1326"/>
      <c r="G799" s="1326"/>
      <c r="H799" s="1326"/>
      <c r="I799" s="1312">
        <f>SUM(C799:H799)</f>
        <v>0</v>
      </c>
      <c r="J799" s="1313"/>
      <c r="K799" s="1326"/>
      <c r="L799" s="1326"/>
      <c r="M799" s="1326"/>
      <c r="N799" s="1326"/>
      <c r="O799" s="1312">
        <f>SUM(J799:N799)</f>
        <v>0</v>
      </c>
      <c r="P799" s="1325"/>
      <c r="Q799" s="1310">
        <f>P799</f>
        <v>0</v>
      </c>
      <c r="R799" s="1310">
        <f>I799+O799+Q799</f>
        <v>0</v>
      </c>
      <c r="S799" s="1309">
        <f>R799/R837</f>
        <v>0</v>
      </c>
    </row>
    <row r="800" spans="1:19" ht="12" thickBot="1" x14ac:dyDescent="0.25">
      <c r="A800" s="1308"/>
      <c r="B800" s="1307" t="s">
        <v>28709</v>
      </c>
      <c r="C800" s="1368" t="e">
        <f t="shared" ref="C800:R800" si="279">(C799-C798)/C798</f>
        <v>#DIV/0!</v>
      </c>
      <c r="D800" s="1364" t="e">
        <f t="shared" si="279"/>
        <v>#DIV/0!</v>
      </c>
      <c r="E800" s="1364" t="e">
        <f t="shared" si="279"/>
        <v>#DIV/0!</v>
      </c>
      <c r="F800" s="1364" t="e">
        <f t="shared" si="279"/>
        <v>#DIV/0!</v>
      </c>
      <c r="G800" s="1364" t="e">
        <f t="shared" si="279"/>
        <v>#DIV/0!</v>
      </c>
      <c r="H800" s="1364" t="e">
        <f t="shared" si="279"/>
        <v>#DIV/0!</v>
      </c>
      <c r="I800" s="1366" t="e">
        <f t="shared" si="279"/>
        <v>#DIV/0!</v>
      </c>
      <c r="J800" s="1367" t="e">
        <f t="shared" si="279"/>
        <v>#DIV/0!</v>
      </c>
      <c r="K800" s="1301">
        <f t="shared" si="279"/>
        <v>-1</v>
      </c>
      <c r="L800" s="1364" t="e">
        <f t="shared" si="279"/>
        <v>#DIV/0!</v>
      </c>
      <c r="M800" s="1364" t="e">
        <f t="shared" si="279"/>
        <v>#DIV/0!</v>
      </c>
      <c r="N800" s="1364" t="e">
        <f t="shared" si="279"/>
        <v>#DIV/0!</v>
      </c>
      <c r="O800" s="1301">
        <f t="shared" si="279"/>
        <v>-1</v>
      </c>
      <c r="P800" s="1365" t="e">
        <f t="shared" si="279"/>
        <v>#DIV/0!</v>
      </c>
      <c r="Q800" s="1364" t="e">
        <f t="shared" si="279"/>
        <v>#DIV/0!</v>
      </c>
      <c r="R800" s="1301">
        <f t="shared" si="279"/>
        <v>-1</v>
      </c>
      <c r="S800" s="1300"/>
    </row>
    <row r="801" spans="1:19" x14ac:dyDescent="0.2">
      <c r="A801" s="1336" t="s">
        <v>28735</v>
      </c>
      <c r="B801" s="1323">
        <v>2019</v>
      </c>
      <c r="C801" s="1335"/>
      <c r="D801" s="1333"/>
      <c r="E801" s="1333"/>
      <c r="F801" s="1333"/>
      <c r="G801" s="1333"/>
      <c r="H801" s="1333"/>
      <c r="I801" s="1332">
        <f>SUM(C801:H801)</f>
        <v>0</v>
      </c>
      <c r="J801" s="1334"/>
      <c r="K801" s="1333"/>
      <c r="L801" s="1333"/>
      <c r="M801" s="1333"/>
      <c r="N801" s="1333"/>
      <c r="O801" s="1332">
        <f>SUM(J801:N801)</f>
        <v>0</v>
      </c>
      <c r="P801" s="1331"/>
      <c r="Q801" s="1330">
        <f>P801</f>
        <v>0</v>
      </c>
      <c r="R801" s="1330">
        <f>I801+O801+Q801</f>
        <v>0</v>
      </c>
      <c r="S801" s="1355">
        <f>R801/R835</f>
        <v>0</v>
      </c>
    </row>
    <row r="802" spans="1:19" x14ac:dyDescent="0.2">
      <c r="A802" s="1328"/>
      <c r="B802" s="1315">
        <v>2020</v>
      </c>
      <c r="C802" s="1329"/>
      <c r="D802" s="1326"/>
      <c r="E802" s="1326"/>
      <c r="F802" s="1326"/>
      <c r="G802" s="1326"/>
      <c r="H802" s="1326"/>
      <c r="I802" s="1312">
        <f>SUM(C802:H802)</f>
        <v>0</v>
      </c>
      <c r="J802" s="1313"/>
      <c r="K802" s="1326">
        <v>277471013</v>
      </c>
      <c r="L802" s="1326"/>
      <c r="M802" s="1326"/>
      <c r="N802" s="1326"/>
      <c r="O802" s="1312">
        <f>SUM(J802:N802)</f>
        <v>277471013</v>
      </c>
      <c r="P802" s="1325"/>
      <c r="Q802" s="1310">
        <f>P802</f>
        <v>0</v>
      </c>
      <c r="R802" s="1310">
        <f>I802+O802+Q802</f>
        <v>277471013</v>
      </c>
      <c r="S802" s="1309">
        <f>R802/R836</f>
        <v>2.319253430420723E-2</v>
      </c>
    </row>
    <row r="803" spans="1:19" x14ac:dyDescent="0.2">
      <c r="A803" s="1328"/>
      <c r="B803" s="1315">
        <v>2021</v>
      </c>
      <c r="C803" s="1329"/>
      <c r="D803" s="1326"/>
      <c r="E803" s="1326"/>
      <c r="F803" s="1326"/>
      <c r="G803" s="1326"/>
      <c r="H803" s="1326"/>
      <c r="I803" s="1312">
        <f>SUM(C803:H803)</f>
        <v>0</v>
      </c>
      <c r="J803" s="1313"/>
      <c r="K803" s="1326">
        <v>530930088</v>
      </c>
      <c r="L803" s="1326"/>
      <c r="M803" s="1326"/>
      <c r="N803" s="1326"/>
      <c r="O803" s="1312">
        <f>SUM(J803:N803)</f>
        <v>530930088</v>
      </c>
      <c r="P803" s="1325"/>
      <c r="Q803" s="1310">
        <f>P803</f>
        <v>0</v>
      </c>
      <c r="R803" s="1310">
        <f>I803+O803+Q803</f>
        <v>530930088</v>
      </c>
      <c r="S803" s="1309">
        <f>R803/R837</f>
        <v>3.2221761077882896E-2</v>
      </c>
    </row>
    <row r="804" spans="1:19" ht="12" thickBot="1" x14ac:dyDescent="0.25">
      <c r="A804" s="1308"/>
      <c r="B804" s="1307" t="s">
        <v>28709</v>
      </c>
      <c r="C804" s="1368" t="e">
        <f t="shared" ref="C804:R804" si="280">(C803-C802)/C802</f>
        <v>#DIV/0!</v>
      </c>
      <c r="D804" s="1364" t="e">
        <f t="shared" si="280"/>
        <v>#DIV/0!</v>
      </c>
      <c r="E804" s="1364" t="e">
        <f t="shared" si="280"/>
        <v>#DIV/0!</v>
      </c>
      <c r="F804" s="1364" t="e">
        <f t="shared" si="280"/>
        <v>#DIV/0!</v>
      </c>
      <c r="G804" s="1364" t="e">
        <f t="shared" si="280"/>
        <v>#DIV/0!</v>
      </c>
      <c r="H804" s="1364" t="e">
        <f t="shared" si="280"/>
        <v>#DIV/0!</v>
      </c>
      <c r="I804" s="1366" t="e">
        <f t="shared" si="280"/>
        <v>#DIV/0!</v>
      </c>
      <c r="J804" s="1367" t="e">
        <f t="shared" si="280"/>
        <v>#DIV/0!</v>
      </c>
      <c r="K804" s="1301">
        <f t="shared" si="280"/>
        <v>0.91346145407988977</v>
      </c>
      <c r="L804" s="1364" t="e">
        <f t="shared" si="280"/>
        <v>#DIV/0!</v>
      </c>
      <c r="M804" s="1364" t="e">
        <f t="shared" si="280"/>
        <v>#DIV/0!</v>
      </c>
      <c r="N804" s="1364" t="e">
        <f t="shared" si="280"/>
        <v>#DIV/0!</v>
      </c>
      <c r="O804" s="1301">
        <f t="shared" si="280"/>
        <v>0.91346145407988977</v>
      </c>
      <c r="P804" s="1365" t="e">
        <f t="shared" si="280"/>
        <v>#DIV/0!</v>
      </c>
      <c r="Q804" s="1364" t="e">
        <f t="shared" si="280"/>
        <v>#DIV/0!</v>
      </c>
      <c r="R804" s="1301">
        <f t="shared" si="280"/>
        <v>0.91346145407988977</v>
      </c>
      <c r="S804" s="1300"/>
    </row>
    <row r="805" spans="1:19" x14ac:dyDescent="0.2">
      <c r="A805" s="1336" t="s">
        <v>28734</v>
      </c>
      <c r="B805" s="1323">
        <v>2019</v>
      </c>
      <c r="C805" s="1335"/>
      <c r="D805" s="1333"/>
      <c r="E805" s="1333"/>
      <c r="F805" s="1333"/>
      <c r="G805" s="1333"/>
      <c r="H805" s="1333"/>
      <c r="I805" s="1332">
        <f>SUM(C805:H805)</f>
        <v>0</v>
      </c>
      <c r="J805" s="1334"/>
      <c r="K805" s="1333"/>
      <c r="L805" s="1333"/>
      <c r="M805" s="1333"/>
      <c r="N805" s="1333"/>
      <c r="O805" s="1332">
        <f>SUM(J805:N805)</f>
        <v>0</v>
      </c>
      <c r="P805" s="1331"/>
      <c r="Q805" s="1330">
        <f>P805</f>
        <v>0</v>
      </c>
      <c r="R805" s="1330">
        <f>I805+O805+Q805</f>
        <v>0</v>
      </c>
      <c r="S805" s="1355">
        <f>R805/R835</f>
        <v>0</v>
      </c>
    </row>
    <row r="806" spans="1:19" x14ac:dyDescent="0.2">
      <c r="A806" s="1328"/>
      <c r="B806" s="1315">
        <v>2020</v>
      </c>
      <c r="C806" s="1329"/>
      <c r="D806" s="1326"/>
      <c r="E806" s="1326"/>
      <c r="F806" s="1326"/>
      <c r="G806" s="1326"/>
      <c r="H806" s="1326"/>
      <c r="I806" s="1312">
        <f>SUM(C806:H806)</f>
        <v>0</v>
      </c>
      <c r="J806" s="1313"/>
      <c r="K806" s="1326">
        <v>21852074</v>
      </c>
      <c r="L806" s="1326"/>
      <c r="M806" s="1326"/>
      <c r="N806" s="1326"/>
      <c r="O806" s="1312">
        <f>SUM(J806:N806)</f>
        <v>21852074</v>
      </c>
      <c r="P806" s="1325"/>
      <c r="Q806" s="1310">
        <f>P806</f>
        <v>0</v>
      </c>
      <c r="R806" s="1310">
        <f>I806+O806+Q806</f>
        <v>21852074</v>
      </c>
      <c r="S806" s="1309">
        <f>R806/R836</f>
        <v>1.8265150308262106E-3</v>
      </c>
    </row>
    <row r="807" spans="1:19" x14ac:dyDescent="0.2">
      <c r="A807" s="1328"/>
      <c r="B807" s="1315">
        <v>2021</v>
      </c>
      <c r="C807" s="1329"/>
      <c r="D807" s="1326"/>
      <c r="E807" s="1326"/>
      <c r="F807" s="1326"/>
      <c r="G807" s="1326"/>
      <c r="H807" s="1326"/>
      <c r="I807" s="1312">
        <f>SUM(C807:H807)</f>
        <v>0</v>
      </c>
      <c r="J807" s="1313"/>
      <c r="K807" s="1326">
        <v>33498220</v>
      </c>
      <c r="L807" s="1326"/>
      <c r="M807" s="1326"/>
      <c r="N807" s="1326"/>
      <c r="O807" s="1312">
        <f>SUM(J807:N807)</f>
        <v>33498220</v>
      </c>
      <c r="P807" s="1325"/>
      <c r="Q807" s="1310">
        <f>P807</f>
        <v>0</v>
      </c>
      <c r="R807" s="1310">
        <f>I807+O807+Q807</f>
        <v>33498220</v>
      </c>
      <c r="S807" s="1309">
        <f>R807/R837</f>
        <v>2.0329826200664639E-3</v>
      </c>
    </row>
    <row r="808" spans="1:19" ht="12" thickBot="1" x14ac:dyDescent="0.25">
      <c r="A808" s="1308"/>
      <c r="B808" s="1307" t="s">
        <v>28709</v>
      </c>
      <c r="C808" s="1368" t="e">
        <f t="shared" ref="C808:R808" si="281">(C807-C806)/C806</f>
        <v>#DIV/0!</v>
      </c>
      <c r="D808" s="1364" t="e">
        <f t="shared" si="281"/>
        <v>#DIV/0!</v>
      </c>
      <c r="E808" s="1364" t="e">
        <f t="shared" si="281"/>
        <v>#DIV/0!</v>
      </c>
      <c r="F808" s="1364" t="e">
        <f t="shared" si="281"/>
        <v>#DIV/0!</v>
      </c>
      <c r="G808" s="1364" t="e">
        <f t="shared" si="281"/>
        <v>#DIV/0!</v>
      </c>
      <c r="H808" s="1364" t="e">
        <f t="shared" si="281"/>
        <v>#DIV/0!</v>
      </c>
      <c r="I808" s="1366" t="e">
        <f t="shared" si="281"/>
        <v>#DIV/0!</v>
      </c>
      <c r="J808" s="1367" t="e">
        <f t="shared" si="281"/>
        <v>#DIV/0!</v>
      </c>
      <c r="K808" s="1301">
        <f t="shared" si="281"/>
        <v>0.53295380566622641</v>
      </c>
      <c r="L808" s="1364" t="e">
        <f t="shared" si="281"/>
        <v>#DIV/0!</v>
      </c>
      <c r="M808" s="1364" t="e">
        <f t="shared" si="281"/>
        <v>#DIV/0!</v>
      </c>
      <c r="N808" s="1364" t="e">
        <f t="shared" si="281"/>
        <v>#DIV/0!</v>
      </c>
      <c r="O808" s="1301">
        <f t="shared" si="281"/>
        <v>0.53295380566622641</v>
      </c>
      <c r="P808" s="1365" t="e">
        <f t="shared" si="281"/>
        <v>#DIV/0!</v>
      </c>
      <c r="Q808" s="1364" t="e">
        <f t="shared" si="281"/>
        <v>#DIV/0!</v>
      </c>
      <c r="R808" s="1301">
        <f t="shared" si="281"/>
        <v>0.53295380566622641</v>
      </c>
      <c r="S808" s="1300"/>
    </row>
    <row r="809" spans="1:19" x14ac:dyDescent="0.2">
      <c r="A809" s="1336" t="s">
        <v>28733</v>
      </c>
      <c r="B809" s="1323">
        <v>2019</v>
      </c>
      <c r="C809" s="1335"/>
      <c r="D809" s="1333"/>
      <c r="E809" s="1333"/>
      <c r="F809" s="1333"/>
      <c r="G809" s="1333"/>
      <c r="H809" s="1333"/>
      <c r="I809" s="1332">
        <f>SUM(C809:H809)</f>
        <v>0</v>
      </c>
      <c r="J809" s="1334"/>
      <c r="K809" s="1333"/>
      <c r="L809" s="1333"/>
      <c r="M809" s="1333"/>
      <c r="N809" s="1333"/>
      <c r="O809" s="1332">
        <f>SUM(J809:N809)</f>
        <v>0</v>
      </c>
      <c r="P809" s="1331"/>
      <c r="Q809" s="1330">
        <f>P809</f>
        <v>0</v>
      </c>
      <c r="R809" s="1330">
        <f>I809+O809+Q809</f>
        <v>0</v>
      </c>
      <c r="S809" s="1355">
        <f>R809/R835</f>
        <v>0</v>
      </c>
    </row>
    <row r="810" spans="1:19" x14ac:dyDescent="0.2">
      <c r="A810" s="1328"/>
      <c r="B810" s="1315">
        <v>2020</v>
      </c>
      <c r="C810" s="1329"/>
      <c r="D810" s="1326"/>
      <c r="E810" s="1326"/>
      <c r="F810" s="1326"/>
      <c r="G810" s="1326"/>
      <c r="H810" s="1326"/>
      <c r="I810" s="1312">
        <f>SUM(C810:H810)</f>
        <v>0</v>
      </c>
      <c r="J810" s="1313"/>
      <c r="K810" s="1326">
        <v>178025372</v>
      </c>
      <c r="L810" s="1326"/>
      <c r="M810" s="1326"/>
      <c r="N810" s="1326"/>
      <c r="O810" s="1312">
        <f>SUM(J810:N810)</f>
        <v>178025372</v>
      </c>
      <c r="P810" s="1325"/>
      <c r="Q810" s="1310">
        <f>P810</f>
        <v>0</v>
      </c>
      <c r="R810" s="1310">
        <f>I810+O810+Q810</f>
        <v>178025372</v>
      </c>
      <c r="S810" s="1309">
        <f>R810/R836</f>
        <v>1.4880327506964676E-2</v>
      </c>
    </row>
    <row r="811" spans="1:19" x14ac:dyDescent="0.2">
      <c r="A811" s="1328"/>
      <c r="B811" s="1315">
        <v>2021</v>
      </c>
      <c r="C811" s="1329"/>
      <c r="D811" s="1326"/>
      <c r="E811" s="1326"/>
      <c r="F811" s="1326"/>
      <c r="G811" s="1326"/>
      <c r="H811" s="1326"/>
      <c r="I811" s="1312">
        <f>SUM(C811:H811)</f>
        <v>0</v>
      </c>
      <c r="J811" s="1313"/>
      <c r="K811" s="1326">
        <v>6108367</v>
      </c>
      <c r="L811" s="1326"/>
      <c r="M811" s="1326"/>
      <c r="N811" s="1326"/>
      <c r="O811" s="1312">
        <f>SUM(J811:N811)</f>
        <v>6108367</v>
      </c>
      <c r="P811" s="1325"/>
      <c r="Q811" s="1310">
        <f>P811</f>
        <v>0</v>
      </c>
      <c r="R811" s="1310">
        <f>I811+O811+Q811</f>
        <v>6108367</v>
      </c>
      <c r="S811" s="1309">
        <f>R811/R837</f>
        <v>3.7071235271568238E-4</v>
      </c>
    </row>
    <row r="812" spans="1:19" ht="12" thickBot="1" x14ac:dyDescent="0.25">
      <c r="A812" s="1308"/>
      <c r="B812" s="1307" t="s">
        <v>28709</v>
      </c>
      <c r="C812" s="1368" t="e">
        <f t="shared" ref="C812:R812" si="282">(C811-C810)/C810</f>
        <v>#DIV/0!</v>
      </c>
      <c r="D812" s="1364" t="e">
        <f t="shared" si="282"/>
        <v>#DIV/0!</v>
      </c>
      <c r="E812" s="1364" t="e">
        <f t="shared" si="282"/>
        <v>#DIV/0!</v>
      </c>
      <c r="F812" s="1364" t="e">
        <f t="shared" si="282"/>
        <v>#DIV/0!</v>
      </c>
      <c r="G812" s="1364" t="e">
        <f t="shared" si="282"/>
        <v>#DIV/0!</v>
      </c>
      <c r="H812" s="1364" t="e">
        <f t="shared" si="282"/>
        <v>#DIV/0!</v>
      </c>
      <c r="I812" s="1366" t="e">
        <f t="shared" si="282"/>
        <v>#DIV/0!</v>
      </c>
      <c r="J812" s="1367" t="e">
        <f t="shared" si="282"/>
        <v>#DIV/0!</v>
      </c>
      <c r="K812" s="1301">
        <f t="shared" si="282"/>
        <v>-0.96568822223834472</v>
      </c>
      <c r="L812" s="1364" t="e">
        <f t="shared" si="282"/>
        <v>#DIV/0!</v>
      </c>
      <c r="M812" s="1364" t="e">
        <f t="shared" si="282"/>
        <v>#DIV/0!</v>
      </c>
      <c r="N812" s="1364" t="e">
        <f t="shared" si="282"/>
        <v>#DIV/0!</v>
      </c>
      <c r="O812" s="1301">
        <f t="shared" si="282"/>
        <v>-0.96568822223834472</v>
      </c>
      <c r="P812" s="1365" t="e">
        <f t="shared" si="282"/>
        <v>#DIV/0!</v>
      </c>
      <c r="Q812" s="1364" t="e">
        <f t="shared" si="282"/>
        <v>#DIV/0!</v>
      </c>
      <c r="R812" s="1301">
        <f t="shared" si="282"/>
        <v>-0.96568822223834472</v>
      </c>
      <c r="S812" s="1300"/>
    </row>
    <row r="813" spans="1:19" x14ac:dyDescent="0.2">
      <c r="A813" s="1336" t="s">
        <v>28732</v>
      </c>
      <c r="B813" s="1323">
        <v>2019</v>
      </c>
      <c r="C813" s="1335"/>
      <c r="D813" s="1333"/>
      <c r="E813" s="1333"/>
      <c r="F813" s="1333"/>
      <c r="G813" s="1333"/>
      <c r="H813" s="1333"/>
      <c r="I813" s="1332">
        <f>SUM(C813:H813)</f>
        <v>0</v>
      </c>
      <c r="J813" s="1334"/>
      <c r="K813" s="1333"/>
      <c r="L813" s="1333"/>
      <c r="M813" s="1333"/>
      <c r="N813" s="1333"/>
      <c r="O813" s="1332">
        <f>SUM(J813:N813)</f>
        <v>0</v>
      </c>
      <c r="P813" s="1331"/>
      <c r="Q813" s="1330">
        <f>P813</f>
        <v>0</v>
      </c>
      <c r="R813" s="1330">
        <f>I813+O813+Q813</f>
        <v>0</v>
      </c>
      <c r="S813" s="1355">
        <f>R813/R835</f>
        <v>0</v>
      </c>
    </row>
    <row r="814" spans="1:19" x14ac:dyDescent="0.2">
      <c r="A814" s="1328"/>
      <c r="B814" s="1315">
        <v>2020</v>
      </c>
      <c r="C814" s="1329"/>
      <c r="D814" s="1326"/>
      <c r="E814" s="1326"/>
      <c r="F814" s="1326"/>
      <c r="G814" s="1326"/>
      <c r="H814" s="1326"/>
      <c r="I814" s="1312">
        <f>SUM(C814:H814)</f>
        <v>0</v>
      </c>
      <c r="J814" s="1313"/>
      <c r="K814" s="1326">
        <v>32206165</v>
      </c>
      <c r="L814" s="1326"/>
      <c r="M814" s="1326"/>
      <c r="N814" s="1326"/>
      <c r="O814" s="1312">
        <f>SUM(J814:N814)</f>
        <v>32206165</v>
      </c>
      <c r="P814" s="1325"/>
      <c r="Q814" s="1310">
        <f>P814</f>
        <v>0</v>
      </c>
      <c r="R814" s="1310">
        <f>I814+O814+Q814</f>
        <v>32206165</v>
      </c>
      <c r="S814" s="1309">
        <f>R814/R836</f>
        <v>2.6919661931297241E-3</v>
      </c>
    </row>
    <row r="815" spans="1:19" x14ac:dyDescent="0.2">
      <c r="A815" s="1328"/>
      <c r="B815" s="1315">
        <v>2021</v>
      </c>
      <c r="C815" s="1329"/>
      <c r="D815" s="1326"/>
      <c r="E815" s="1326"/>
      <c r="F815" s="1326"/>
      <c r="G815" s="1326"/>
      <c r="H815" s="1326"/>
      <c r="I815" s="1312">
        <f>SUM(C815:H815)</f>
        <v>0</v>
      </c>
      <c r="J815" s="1313"/>
      <c r="K815" s="1326"/>
      <c r="L815" s="1326"/>
      <c r="M815" s="1326"/>
      <c r="N815" s="1326"/>
      <c r="O815" s="1312">
        <f>SUM(J815:N815)</f>
        <v>0</v>
      </c>
      <c r="P815" s="1325"/>
      <c r="Q815" s="1310">
        <f>P815</f>
        <v>0</v>
      </c>
      <c r="R815" s="1310">
        <f>I815+O815+Q815</f>
        <v>0</v>
      </c>
      <c r="S815" s="1309">
        <f>R815/R837</f>
        <v>0</v>
      </c>
    </row>
    <row r="816" spans="1:19" ht="12" thickBot="1" x14ac:dyDescent="0.25">
      <c r="A816" s="1308"/>
      <c r="B816" s="1307" t="s">
        <v>28709</v>
      </c>
      <c r="C816" s="1368" t="e">
        <f t="shared" ref="C816:R816" si="283">(C815-C814)/C814</f>
        <v>#DIV/0!</v>
      </c>
      <c r="D816" s="1364" t="e">
        <f t="shared" si="283"/>
        <v>#DIV/0!</v>
      </c>
      <c r="E816" s="1364" t="e">
        <f t="shared" si="283"/>
        <v>#DIV/0!</v>
      </c>
      <c r="F816" s="1364" t="e">
        <f t="shared" si="283"/>
        <v>#DIV/0!</v>
      </c>
      <c r="G816" s="1364" t="e">
        <f t="shared" si="283"/>
        <v>#DIV/0!</v>
      </c>
      <c r="H816" s="1364" t="e">
        <f t="shared" si="283"/>
        <v>#DIV/0!</v>
      </c>
      <c r="I816" s="1366" t="e">
        <f t="shared" si="283"/>
        <v>#DIV/0!</v>
      </c>
      <c r="J816" s="1367" t="e">
        <f t="shared" si="283"/>
        <v>#DIV/0!</v>
      </c>
      <c r="K816" s="1301">
        <f t="shared" si="283"/>
        <v>-1</v>
      </c>
      <c r="L816" s="1364" t="e">
        <f t="shared" si="283"/>
        <v>#DIV/0!</v>
      </c>
      <c r="M816" s="1364" t="e">
        <f t="shared" si="283"/>
        <v>#DIV/0!</v>
      </c>
      <c r="N816" s="1364" t="e">
        <f t="shared" si="283"/>
        <v>#DIV/0!</v>
      </c>
      <c r="O816" s="1301">
        <f t="shared" si="283"/>
        <v>-1</v>
      </c>
      <c r="P816" s="1365" t="e">
        <f t="shared" si="283"/>
        <v>#DIV/0!</v>
      </c>
      <c r="Q816" s="1364" t="e">
        <f t="shared" si="283"/>
        <v>#DIV/0!</v>
      </c>
      <c r="R816" s="1301">
        <f t="shared" si="283"/>
        <v>-1</v>
      </c>
      <c r="S816" s="1300"/>
    </row>
    <row r="817" spans="1:19" x14ac:dyDescent="0.2">
      <c r="A817" s="1336" t="s">
        <v>28731</v>
      </c>
      <c r="B817" s="1323">
        <v>2019</v>
      </c>
      <c r="C817" s="1335"/>
      <c r="D817" s="1333"/>
      <c r="E817" s="1333"/>
      <c r="F817" s="1333"/>
      <c r="G817" s="1333"/>
      <c r="H817" s="1333"/>
      <c r="I817" s="1332">
        <f>SUM(C817:H817)</f>
        <v>0</v>
      </c>
      <c r="J817" s="1334"/>
      <c r="K817" s="1333"/>
      <c r="L817" s="1333"/>
      <c r="M817" s="1333"/>
      <c r="N817" s="1333"/>
      <c r="O817" s="1332">
        <f>SUM(J817:N817)</f>
        <v>0</v>
      </c>
      <c r="P817" s="1331"/>
      <c r="Q817" s="1330">
        <f>P817</f>
        <v>0</v>
      </c>
      <c r="R817" s="1330">
        <f>I817+O817+Q817</f>
        <v>0</v>
      </c>
      <c r="S817" s="1355">
        <f>R817/R835</f>
        <v>0</v>
      </c>
    </row>
    <row r="818" spans="1:19" x14ac:dyDescent="0.2">
      <c r="A818" s="1328"/>
      <c r="B818" s="1315">
        <v>2020</v>
      </c>
      <c r="C818" s="1329"/>
      <c r="D818" s="1326"/>
      <c r="E818" s="1326"/>
      <c r="F818" s="1326"/>
      <c r="G818" s="1326"/>
      <c r="H818" s="1326"/>
      <c r="I818" s="1312">
        <f>SUM(C818:H818)</f>
        <v>0</v>
      </c>
      <c r="J818" s="1313"/>
      <c r="K818" s="1326">
        <v>87737082</v>
      </c>
      <c r="L818" s="1326"/>
      <c r="M818" s="1326"/>
      <c r="N818" s="1326"/>
      <c r="O818" s="1312">
        <f>SUM(J818:N818)</f>
        <v>87737082</v>
      </c>
      <c r="P818" s="1325"/>
      <c r="Q818" s="1310">
        <f>P818</f>
        <v>0</v>
      </c>
      <c r="R818" s="1310">
        <f>I818+O818+Q818</f>
        <v>87737082</v>
      </c>
      <c r="S818" s="1309">
        <f>R818/R836</f>
        <v>7.3335418429313279E-3</v>
      </c>
    </row>
    <row r="819" spans="1:19" x14ac:dyDescent="0.2">
      <c r="A819" s="1328"/>
      <c r="B819" s="1315">
        <v>2021</v>
      </c>
      <c r="C819" s="1329"/>
      <c r="D819" s="1326"/>
      <c r="E819" s="1326"/>
      <c r="F819" s="1326"/>
      <c r="G819" s="1326"/>
      <c r="H819" s="1326"/>
      <c r="I819" s="1312">
        <f>SUM(C819:H819)</f>
        <v>0</v>
      </c>
      <c r="J819" s="1313"/>
      <c r="K819" s="1326">
        <v>214764785</v>
      </c>
      <c r="L819" s="1326"/>
      <c r="M819" s="1326"/>
      <c r="N819" s="1326"/>
      <c r="O819" s="1312">
        <f>SUM(J819:N819)</f>
        <v>214764785</v>
      </c>
      <c r="P819" s="1325"/>
      <c r="Q819" s="1310">
        <f>P819</f>
        <v>0</v>
      </c>
      <c r="R819" s="1310">
        <f>I819+O819+Q819</f>
        <v>214764785</v>
      </c>
      <c r="S819" s="1309">
        <f>R819/R837</f>
        <v>1.3033918677091225E-2</v>
      </c>
    </row>
    <row r="820" spans="1:19" ht="12" thickBot="1" x14ac:dyDescent="0.25">
      <c r="A820" s="1308"/>
      <c r="B820" s="1307" t="s">
        <v>28709</v>
      </c>
      <c r="C820" s="1368" t="e">
        <f t="shared" ref="C820:R820" si="284">(C819-C818)/C818</f>
        <v>#DIV/0!</v>
      </c>
      <c r="D820" s="1364" t="e">
        <f t="shared" si="284"/>
        <v>#DIV/0!</v>
      </c>
      <c r="E820" s="1364" t="e">
        <f t="shared" si="284"/>
        <v>#DIV/0!</v>
      </c>
      <c r="F820" s="1364" t="e">
        <f t="shared" si="284"/>
        <v>#DIV/0!</v>
      </c>
      <c r="G820" s="1364" t="e">
        <f t="shared" si="284"/>
        <v>#DIV/0!</v>
      </c>
      <c r="H820" s="1364" t="e">
        <f t="shared" si="284"/>
        <v>#DIV/0!</v>
      </c>
      <c r="I820" s="1366" t="e">
        <f t="shared" si="284"/>
        <v>#DIV/0!</v>
      </c>
      <c r="J820" s="1367" t="e">
        <f t="shared" si="284"/>
        <v>#DIV/0!</v>
      </c>
      <c r="K820" s="1301">
        <f t="shared" si="284"/>
        <v>1.447822290237553</v>
      </c>
      <c r="L820" s="1364" t="e">
        <f t="shared" si="284"/>
        <v>#DIV/0!</v>
      </c>
      <c r="M820" s="1364" t="e">
        <f t="shared" si="284"/>
        <v>#DIV/0!</v>
      </c>
      <c r="N820" s="1364" t="e">
        <f t="shared" si="284"/>
        <v>#DIV/0!</v>
      </c>
      <c r="O820" s="1301">
        <f t="shared" si="284"/>
        <v>1.447822290237553</v>
      </c>
      <c r="P820" s="1365" t="e">
        <f t="shared" si="284"/>
        <v>#DIV/0!</v>
      </c>
      <c r="Q820" s="1364" t="e">
        <f t="shared" si="284"/>
        <v>#DIV/0!</v>
      </c>
      <c r="R820" s="1301">
        <f t="shared" si="284"/>
        <v>1.447822290237553</v>
      </c>
      <c r="S820" s="1300"/>
    </row>
    <row r="821" spans="1:19" x14ac:dyDescent="0.2">
      <c r="A821" s="1623" t="s">
        <v>28722</v>
      </c>
      <c r="B821" s="1625" t="s">
        <v>28721</v>
      </c>
      <c r="C821" s="1627" t="s">
        <v>28570</v>
      </c>
      <c r="D821" s="1628"/>
      <c r="E821" s="1628"/>
      <c r="F821" s="1628"/>
      <c r="G821" s="1628"/>
      <c r="H821" s="1628"/>
      <c r="I821" s="1629"/>
      <c r="J821" s="1630" t="s">
        <v>28563</v>
      </c>
      <c r="K821" s="1631"/>
      <c r="L821" s="1631"/>
      <c r="M821" s="1631"/>
      <c r="N821" s="1631"/>
      <c r="O821" s="1632"/>
      <c r="P821" s="1633" t="s">
        <v>28557</v>
      </c>
      <c r="Q821" s="1634"/>
      <c r="R821" s="1634" t="s">
        <v>4</v>
      </c>
      <c r="S821" s="1635"/>
    </row>
    <row r="822" spans="1:19" ht="144" customHeight="1" thickBot="1" x14ac:dyDescent="0.25">
      <c r="A822" s="1624"/>
      <c r="B822" s="1626"/>
      <c r="C822" s="1343" t="s">
        <v>28717</v>
      </c>
      <c r="D822" s="1339" t="s">
        <v>28720</v>
      </c>
      <c r="E822" s="1339" t="s">
        <v>28719</v>
      </c>
      <c r="F822" s="1339" t="s">
        <v>28718</v>
      </c>
      <c r="G822" s="1339" t="s">
        <v>28716</v>
      </c>
      <c r="H822" s="1339" t="s">
        <v>28715</v>
      </c>
      <c r="I822" s="1341" t="s">
        <v>28596</v>
      </c>
      <c r="J822" s="1342" t="s">
        <v>28717</v>
      </c>
      <c r="K822" s="1339" t="s">
        <v>28716</v>
      </c>
      <c r="L822" s="1339" t="s">
        <v>28715</v>
      </c>
      <c r="M822" s="1339" t="s">
        <v>28714</v>
      </c>
      <c r="N822" s="1339" t="s">
        <v>28713</v>
      </c>
      <c r="O822" s="1341" t="s">
        <v>28593</v>
      </c>
      <c r="P822" s="1340" t="s">
        <v>28712</v>
      </c>
      <c r="Q822" s="1339" t="s">
        <v>28592</v>
      </c>
      <c r="R822" s="1338" t="s">
        <v>28711</v>
      </c>
      <c r="S822" s="1337" t="s">
        <v>28590</v>
      </c>
    </row>
    <row r="823" spans="1:19" x14ac:dyDescent="0.2">
      <c r="A823" s="1336" t="s">
        <v>28730</v>
      </c>
      <c r="B823" s="1323">
        <v>2019</v>
      </c>
      <c r="C823" s="1335"/>
      <c r="D823" s="1333"/>
      <c r="E823" s="1333"/>
      <c r="F823" s="1333"/>
      <c r="G823" s="1333"/>
      <c r="H823" s="1333"/>
      <c r="I823" s="1332">
        <f>SUM(C823:H823)</f>
        <v>0</v>
      </c>
      <c r="J823" s="1334"/>
      <c r="K823" s="1333"/>
      <c r="L823" s="1333"/>
      <c r="M823" s="1333"/>
      <c r="N823" s="1333"/>
      <c r="O823" s="1332">
        <f>SUM(J823:N823)</f>
        <v>0</v>
      </c>
      <c r="P823" s="1331"/>
      <c r="Q823" s="1330">
        <f>P823</f>
        <v>0</v>
      </c>
      <c r="R823" s="1330">
        <f>I823+O823+Q823</f>
        <v>0</v>
      </c>
      <c r="S823" s="1355">
        <f>R823/R835</f>
        <v>0</v>
      </c>
    </row>
    <row r="824" spans="1:19" x14ac:dyDescent="0.2">
      <c r="A824" s="1328"/>
      <c r="B824" s="1315">
        <v>2020</v>
      </c>
      <c r="C824" s="1329"/>
      <c r="D824" s="1326"/>
      <c r="E824" s="1326"/>
      <c r="F824" s="1326"/>
      <c r="G824" s="1326"/>
      <c r="H824" s="1326"/>
      <c r="I824" s="1312">
        <f>SUM(C824:H824)</f>
        <v>0</v>
      </c>
      <c r="J824" s="1313"/>
      <c r="K824" s="1326"/>
      <c r="L824" s="1326"/>
      <c r="M824" s="1326"/>
      <c r="N824" s="1326"/>
      <c r="O824" s="1312">
        <f>SUM(J824:N824)</f>
        <v>0</v>
      </c>
      <c r="P824" s="1325"/>
      <c r="Q824" s="1310">
        <f>P824</f>
        <v>0</v>
      </c>
      <c r="R824" s="1310">
        <f>I824+O824+Q824</f>
        <v>0</v>
      </c>
      <c r="S824" s="1309">
        <f>R824/R836</f>
        <v>0</v>
      </c>
    </row>
    <row r="825" spans="1:19" x14ac:dyDescent="0.2">
      <c r="A825" s="1328"/>
      <c r="B825" s="1315">
        <v>2021</v>
      </c>
      <c r="C825" s="1329"/>
      <c r="D825" s="1326"/>
      <c r="E825" s="1326"/>
      <c r="F825" s="1326"/>
      <c r="G825" s="1326"/>
      <c r="H825" s="1326"/>
      <c r="I825" s="1312">
        <f>SUM(C825:H825)</f>
        <v>0</v>
      </c>
      <c r="J825" s="1313"/>
      <c r="K825" s="1326"/>
      <c r="L825" s="1326"/>
      <c r="M825" s="1326"/>
      <c r="N825" s="1326"/>
      <c r="O825" s="1312">
        <f>SUM(J825:N825)</f>
        <v>0</v>
      </c>
      <c r="P825" s="1325"/>
      <c r="Q825" s="1310">
        <f>P825</f>
        <v>0</v>
      </c>
      <c r="R825" s="1310">
        <f>I825+O825+Q825</f>
        <v>0</v>
      </c>
      <c r="S825" s="1309">
        <f>R825/R837</f>
        <v>0</v>
      </c>
    </row>
    <row r="826" spans="1:19" ht="12" thickBot="1" x14ac:dyDescent="0.25">
      <c r="A826" s="1308"/>
      <c r="B826" s="1307" t="s">
        <v>28709</v>
      </c>
      <c r="C826" s="1368" t="e">
        <f t="shared" ref="C826:R826" si="285">(C825-C824)/C824</f>
        <v>#DIV/0!</v>
      </c>
      <c r="D826" s="1364" t="e">
        <f t="shared" si="285"/>
        <v>#DIV/0!</v>
      </c>
      <c r="E826" s="1364" t="e">
        <f t="shared" si="285"/>
        <v>#DIV/0!</v>
      </c>
      <c r="F826" s="1364" t="e">
        <f t="shared" si="285"/>
        <v>#DIV/0!</v>
      </c>
      <c r="G826" s="1364" t="e">
        <f t="shared" si="285"/>
        <v>#DIV/0!</v>
      </c>
      <c r="H826" s="1364" t="e">
        <f t="shared" si="285"/>
        <v>#DIV/0!</v>
      </c>
      <c r="I826" s="1366" t="e">
        <f t="shared" si="285"/>
        <v>#DIV/0!</v>
      </c>
      <c r="J826" s="1367" t="e">
        <f t="shared" si="285"/>
        <v>#DIV/0!</v>
      </c>
      <c r="K826" s="1364" t="e">
        <f t="shared" si="285"/>
        <v>#DIV/0!</v>
      </c>
      <c r="L826" s="1364" t="e">
        <f t="shared" si="285"/>
        <v>#DIV/0!</v>
      </c>
      <c r="M826" s="1364" t="e">
        <f t="shared" si="285"/>
        <v>#DIV/0!</v>
      </c>
      <c r="N826" s="1364" t="e">
        <f t="shared" si="285"/>
        <v>#DIV/0!</v>
      </c>
      <c r="O826" s="1366" t="e">
        <f t="shared" si="285"/>
        <v>#DIV/0!</v>
      </c>
      <c r="P826" s="1365" t="e">
        <f t="shared" si="285"/>
        <v>#DIV/0!</v>
      </c>
      <c r="Q826" s="1364" t="e">
        <f t="shared" si="285"/>
        <v>#DIV/0!</v>
      </c>
      <c r="R826" s="1364" t="e">
        <f t="shared" si="285"/>
        <v>#DIV/0!</v>
      </c>
      <c r="S826" s="1300"/>
    </row>
    <row r="827" spans="1:19" x14ac:dyDescent="0.2">
      <c r="A827" s="1336" t="s">
        <v>28727</v>
      </c>
      <c r="B827" s="1323">
        <v>2019</v>
      </c>
      <c r="C827" s="1335"/>
      <c r="D827" s="1333"/>
      <c r="E827" s="1333"/>
      <c r="F827" s="1333"/>
      <c r="G827" s="1333"/>
      <c r="H827" s="1333"/>
      <c r="I827" s="1332">
        <f>SUM(C827:H827)</f>
        <v>0</v>
      </c>
      <c r="J827" s="1334"/>
      <c r="K827" s="1333"/>
      <c r="L827" s="1333"/>
      <c r="M827" s="1333"/>
      <c r="N827" s="1333"/>
      <c r="O827" s="1332">
        <f>SUM(J827:N827)</f>
        <v>0</v>
      </c>
      <c r="P827" s="1331"/>
      <c r="Q827" s="1330">
        <f>P827</f>
        <v>0</v>
      </c>
      <c r="R827" s="1330">
        <f>I827+O827+Q827</f>
        <v>0</v>
      </c>
      <c r="S827" s="1355">
        <f>R827/R835</f>
        <v>0</v>
      </c>
    </row>
    <row r="828" spans="1:19" x14ac:dyDescent="0.2">
      <c r="A828" s="1328"/>
      <c r="B828" s="1315">
        <v>2020</v>
      </c>
      <c r="C828" s="1329"/>
      <c r="D828" s="1326"/>
      <c r="E828" s="1326"/>
      <c r="F828" s="1326"/>
      <c r="G828" s="1326"/>
      <c r="H828" s="1326"/>
      <c r="I828" s="1312">
        <f>SUM(C828:H828)</f>
        <v>0</v>
      </c>
      <c r="J828" s="1313"/>
      <c r="K828" s="1326"/>
      <c r="L828" s="1326"/>
      <c r="M828" s="1326"/>
      <c r="N828" s="1326"/>
      <c r="O828" s="1312">
        <f>SUM(J828:N828)</f>
        <v>0</v>
      </c>
      <c r="P828" s="1325"/>
      <c r="Q828" s="1310">
        <f>P828</f>
        <v>0</v>
      </c>
      <c r="R828" s="1310">
        <f>I828+O828+Q828</f>
        <v>0</v>
      </c>
      <c r="S828" s="1309">
        <f>R828/R836</f>
        <v>0</v>
      </c>
    </row>
    <row r="829" spans="1:19" x14ac:dyDescent="0.2">
      <c r="A829" s="1328"/>
      <c r="B829" s="1315">
        <v>2021</v>
      </c>
      <c r="C829" s="1329"/>
      <c r="D829" s="1326"/>
      <c r="E829" s="1326"/>
      <c r="F829" s="1326"/>
      <c r="G829" s="1326"/>
      <c r="H829" s="1326"/>
      <c r="I829" s="1312">
        <f>SUM(C829:H829)</f>
        <v>0</v>
      </c>
      <c r="J829" s="1313"/>
      <c r="K829" s="1326"/>
      <c r="L829" s="1326"/>
      <c r="M829" s="1326"/>
      <c r="N829" s="1326"/>
      <c r="O829" s="1312">
        <f>SUM(J829:N829)</f>
        <v>0</v>
      </c>
      <c r="P829" s="1325"/>
      <c r="Q829" s="1310">
        <f>P829</f>
        <v>0</v>
      </c>
      <c r="R829" s="1310">
        <f>I829+O829+Q829</f>
        <v>0</v>
      </c>
      <c r="S829" s="1309">
        <f>R829/R837</f>
        <v>0</v>
      </c>
    </row>
    <row r="830" spans="1:19" ht="12" thickBot="1" x14ac:dyDescent="0.25">
      <c r="A830" s="1308"/>
      <c r="B830" s="1307" t="s">
        <v>28709</v>
      </c>
      <c r="C830" s="1368" t="e">
        <f t="shared" ref="C830:R830" si="286">(C829-C828)/C828</f>
        <v>#DIV/0!</v>
      </c>
      <c r="D830" s="1364" t="e">
        <f t="shared" si="286"/>
        <v>#DIV/0!</v>
      </c>
      <c r="E830" s="1364" t="e">
        <f t="shared" si="286"/>
        <v>#DIV/0!</v>
      </c>
      <c r="F830" s="1364" t="e">
        <f t="shared" si="286"/>
        <v>#DIV/0!</v>
      </c>
      <c r="G830" s="1364" t="e">
        <f t="shared" si="286"/>
        <v>#DIV/0!</v>
      </c>
      <c r="H830" s="1364" t="e">
        <f t="shared" si="286"/>
        <v>#DIV/0!</v>
      </c>
      <c r="I830" s="1366" t="e">
        <f t="shared" si="286"/>
        <v>#DIV/0!</v>
      </c>
      <c r="J830" s="1367" t="e">
        <f t="shared" si="286"/>
        <v>#DIV/0!</v>
      </c>
      <c r="K830" s="1364" t="e">
        <f t="shared" si="286"/>
        <v>#DIV/0!</v>
      </c>
      <c r="L830" s="1364" t="e">
        <f t="shared" si="286"/>
        <v>#DIV/0!</v>
      </c>
      <c r="M830" s="1364" t="e">
        <f t="shared" si="286"/>
        <v>#DIV/0!</v>
      </c>
      <c r="N830" s="1364" t="e">
        <f t="shared" si="286"/>
        <v>#DIV/0!</v>
      </c>
      <c r="O830" s="1366" t="e">
        <f t="shared" si="286"/>
        <v>#DIV/0!</v>
      </c>
      <c r="P830" s="1365" t="e">
        <f t="shared" si="286"/>
        <v>#DIV/0!</v>
      </c>
      <c r="Q830" s="1364" t="e">
        <f t="shared" si="286"/>
        <v>#DIV/0!</v>
      </c>
      <c r="R830" s="1364" t="e">
        <f t="shared" si="286"/>
        <v>#DIV/0!</v>
      </c>
      <c r="S830" s="1300"/>
    </row>
    <row r="831" spans="1:19" x14ac:dyDescent="0.2">
      <c r="A831" s="1336" t="s">
        <v>28728</v>
      </c>
      <c r="B831" s="1323">
        <v>2019</v>
      </c>
      <c r="C831" s="1335"/>
      <c r="D831" s="1333"/>
      <c r="E831" s="1333"/>
      <c r="F831" s="1333"/>
      <c r="G831" s="1333"/>
      <c r="H831" s="1333"/>
      <c r="I831" s="1332">
        <f>SUM(C831:H831)</f>
        <v>0</v>
      </c>
      <c r="J831" s="1334"/>
      <c r="K831" s="1333"/>
      <c r="L831" s="1333"/>
      <c r="M831" s="1333"/>
      <c r="N831" s="1333"/>
      <c r="O831" s="1332">
        <f>SUM(J831:N831)</f>
        <v>0</v>
      </c>
      <c r="P831" s="1331">
        <v>13547774429</v>
      </c>
      <c r="Q831" s="1330">
        <f>P831</f>
        <v>13547774429</v>
      </c>
      <c r="R831" s="1330">
        <f>I831+O831+Q831</f>
        <v>13547774429</v>
      </c>
      <c r="S831" s="1355">
        <f>R831/R835</f>
        <v>0.90770523196243824</v>
      </c>
    </row>
    <row r="832" spans="1:19" x14ac:dyDescent="0.2">
      <c r="A832" s="1328"/>
      <c r="B832" s="1315">
        <v>2020</v>
      </c>
      <c r="C832" s="1329"/>
      <c r="D832" s="1326"/>
      <c r="E832" s="1326"/>
      <c r="F832" s="1326"/>
      <c r="G832" s="1326"/>
      <c r="H832" s="1326"/>
      <c r="I832" s="1312">
        <f>SUM(C832:H832)</f>
        <v>0</v>
      </c>
      <c r="J832" s="1313"/>
      <c r="K832" s="1326"/>
      <c r="L832" s="1326"/>
      <c r="M832" s="1326"/>
      <c r="N832" s="1326"/>
      <c r="O832" s="1312">
        <f>SUM(J832:N832)</f>
        <v>0</v>
      </c>
      <c r="P832" s="1325">
        <v>10720848652</v>
      </c>
      <c r="Q832" s="1310">
        <f>P832</f>
        <v>10720848652</v>
      </c>
      <c r="R832" s="1310">
        <f>I832+O832+Q832</f>
        <v>10720848652</v>
      </c>
      <c r="S832" s="1309">
        <f>R832/R836</f>
        <v>0.89610675884087332</v>
      </c>
    </row>
    <row r="833" spans="1:20" x14ac:dyDescent="0.2">
      <c r="A833" s="1328"/>
      <c r="B833" s="1315">
        <v>2021</v>
      </c>
      <c r="C833" s="1329"/>
      <c r="D833" s="1326"/>
      <c r="E833" s="1326"/>
      <c r="F833" s="1326">
        <v>276800000</v>
      </c>
      <c r="G833" s="1326"/>
      <c r="H833" s="1326"/>
      <c r="I833" s="1312">
        <f>SUM(C833:H833)</f>
        <v>276800000</v>
      </c>
      <c r="J833" s="1313"/>
      <c r="K833" s="1326"/>
      <c r="L833" s="1326"/>
      <c r="M833" s="1326"/>
      <c r="N833" s="1326"/>
      <c r="O833" s="1312">
        <f>SUM(J833:N833)</f>
        <v>0</v>
      </c>
      <c r="P833" s="1325">
        <v>14334406844</v>
      </c>
      <c r="Q833" s="1310">
        <f>P833</f>
        <v>14334406844</v>
      </c>
      <c r="R833" s="1310">
        <f>I833+O833+Q833</f>
        <v>14611206844</v>
      </c>
      <c r="S833" s="1309">
        <f>R833/R837</f>
        <v>0.88674352165721559</v>
      </c>
    </row>
    <row r="834" spans="1:20" ht="12" thickBot="1" x14ac:dyDescent="0.25">
      <c r="A834" s="1308"/>
      <c r="B834" s="1307" t="s">
        <v>28709</v>
      </c>
      <c r="C834" s="1368" t="e">
        <f t="shared" ref="C834:R834" si="287">(C833-C832)/C832</f>
        <v>#DIV/0!</v>
      </c>
      <c r="D834" s="1364" t="e">
        <f t="shared" si="287"/>
        <v>#DIV/0!</v>
      </c>
      <c r="E834" s="1364" t="e">
        <f t="shared" si="287"/>
        <v>#DIV/0!</v>
      </c>
      <c r="F834" s="1364" t="e">
        <f t="shared" si="287"/>
        <v>#DIV/0!</v>
      </c>
      <c r="G834" s="1364" t="e">
        <f t="shared" si="287"/>
        <v>#DIV/0!</v>
      </c>
      <c r="H834" s="1364" t="e">
        <f t="shared" si="287"/>
        <v>#DIV/0!</v>
      </c>
      <c r="I834" s="1366" t="e">
        <f t="shared" si="287"/>
        <v>#DIV/0!</v>
      </c>
      <c r="J834" s="1367" t="e">
        <f t="shared" si="287"/>
        <v>#DIV/0!</v>
      </c>
      <c r="K834" s="1364" t="e">
        <f t="shared" si="287"/>
        <v>#DIV/0!</v>
      </c>
      <c r="L834" s="1364" t="e">
        <f t="shared" si="287"/>
        <v>#DIV/0!</v>
      </c>
      <c r="M834" s="1364" t="e">
        <f t="shared" si="287"/>
        <v>#DIV/0!</v>
      </c>
      <c r="N834" s="1364" t="e">
        <f t="shared" si="287"/>
        <v>#DIV/0!</v>
      </c>
      <c r="O834" s="1366" t="e">
        <f t="shared" si="287"/>
        <v>#DIV/0!</v>
      </c>
      <c r="P834" s="1358">
        <f t="shared" si="287"/>
        <v>0.33705896886492115</v>
      </c>
      <c r="Q834" s="1301">
        <f t="shared" si="287"/>
        <v>0.33705896886492115</v>
      </c>
      <c r="R834" s="1301">
        <f t="shared" si="287"/>
        <v>0.36287782043021793</v>
      </c>
      <c r="S834" s="1300"/>
    </row>
    <row r="835" spans="1:20" x14ac:dyDescent="0.2">
      <c r="A835" s="1324" t="s">
        <v>4</v>
      </c>
      <c r="B835" s="1323">
        <v>2019</v>
      </c>
      <c r="C835" s="1322">
        <f t="shared" ref="C835:H837" si="288">C773+C777+C781+C785+C789+C793+C797+C801+C805+C809+C813+C817+C823+C827+C831</f>
        <v>0</v>
      </c>
      <c r="D835" s="1318">
        <f t="shared" si="288"/>
        <v>0</v>
      </c>
      <c r="E835" s="1318">
        <f t="shared" si="288"/>
        <v>0</v>
      </c>
      <c r="F835" s="1318">
        <f t="shared" si="288"/>
        <v>0</v>
      </c>
      <c r="G835" s="1318">
        <f t="shared" si="288"/>
        <v>0</v>
      </c>
      <c r="H835" s="1318">
        <f t="shared" si="288"/>
        <v>0</v>
      </c>
      <c r="I835" s="1320">
        <f>SUM(C835:H835)</f>
        <v>0</v>
      </c>
      <c r="J835" s="1321">
        <f t="shared" ref="J835:N837" si="289">J773+J777+J781+J785+J789+J793+J797+J801+J805+J809+J813+J817+J823+J827+J831</f>
        <v>0</v>
      </c>
      <c r="K835" s="1318">
        <f t="shared" si="289"/>
        <v>1346000000</v>
      </c>
      <c r="L835" s="1318">
        <f t="shared" si="289"/>
        <v>0</v>
      </c>
      <c r="M835" s="1318">
        <f t="shared" si="289"/>
        <v>31527257</v>
      </c>
      <c r="N835" s="1318">
        <f t="shared" si="289"/>
        <v>0</v>
      </c>
      <c r="O835" s="1320">
        <f>SUM(J835:N835)</f>
        <v>1377527257</v>
      </c>
      <c r="P835" s="1319">
        <f>P773+P777+P781+P785+P789+P793+P797+P801+P805+P809+P813+P817+P823+P827+P831</f>
        <v>13547774429</v>
      </c>
      <c r="Q835" s="1318">
        <f>P835</f>
        <v>13547774429</v>
      </c>
      <c r="R835" s="1318">
        <f>I835+O835+Q835</f>
        <v>14925301686</v>
      </c>
      <c r="S835" s="1354">
        <f>R835/R835</f>
        <v>1</v>
      </c>
    </row>
    <row r="836" spans="1:20" x14ac:dyDescent="0.2">
      <c r="A836" s="1316"/>
      <c r="B836" s="1315">
        <v>2020</v>
      </c>
      <c r="C836" s="1314">
        <f t="shared" si="288"/>
        <v>0</v>
      </c>
      <c r="D836" s="1310">
        <f t="shared" si="288"/>
        <v>0</v>
      </c>
      <c r="E836" s="1310">
        <f t="shared" si="288"/>
        <v>0</v>
      </c>
      <c r="F836" s="1310">
        <f t="shared" si="288"/>
        <v>0</v>
      </c>
      <c r="G836" s="1310">
        <f t="shared" si="288"/>
        <v>0</v>
      </c>
      <c r="H836" s="1310">
        <f t="shared" si="288"/>
        <v>0</v>
      </c>
      <c r="I836" s="1312">
        <f>SUM(C836:H836)</f>
        <v>0</v>
      </c>
      <c r="J836" s="1313">
        <f t="shared" si="289"/>
        <v>0</v>
      </c>
      <c r="K836" s="1310">
        <f t="shared" si="289"/>
        <v>1200000000</v>
      </c>
      <c r="L836" s="1310">
        <f t="shared" si="289"/>
        <v>0</v>
      </c>
      <c r="M836" s="1310">
        <f t="shared" si="289"/>
        <v>42958725</v>
      </c>
      <c r="N836" s="1310">
        <f t="shared" si="289"/>
        <v>0</v>
      </c>
      <c r="O836" s="1312">
        <f>SUM(J836:N836)</f>
        <v>1242958725</v>
      </c>
      <c r="P836" s="1311">
        <f>P774+P778+P782+P786+P790+P794+P798+P802+P806+P810+P814+P818+P824+P828+P832</f>
        <v>10720848652</v>
      </c>
      <c r="Q836" s="1310">
        <f>P836</f>
        <v>10720848652</v>
      </c>
      <c r="R836" s="1310">
        <f>I836+O836+Q836</f>
        <v>11963807377</v>
      </c>
      <c r="S836" s="1309">
        <f>R836/R836</f>
        <v>1</v>
      </c>
    </row>
    <row r="837" spans="1:20" x14ac:dyDescent="0.2">
      <c r="A837" s="1316"/>
      <c r="B837" s="1315">
        <v>2021</v>
      </c>
      <c r="C837" s="1314">
        <f t="shared" si="288"/>
        <v>200000000</v>
      </c>
      <c r="D837" s="1310">
        <f t="shared" si="288"/>
        <v>0</v>
      </c>
      <c r="E837" s="1310">
        <f t="shared" si="288"/>
        <v>0</v>
      </c>
      <c r="F837" s="1310">
        <f t="shared" si="288"/>
        <v>276800000</v>
      </c>
      <c r="G837" s="1310">
        <f t="shared" si="288"/>
        <v>0</v>
      </c>
      <c r="H837" s="1310">
        <f t="shared" si="288"/>
        <v>0</v>
      </c>
      <c r="I837" s="1312">
        <f>SUM(C837:H837)</f>
        <v>476800000</v>
      </c>
      <c r="J837" s="1313">
        <f t="shared" si="289"/>
        <v>382122507</v>
      </c>
      <c r="K837" s="1310">
        <f t="shared" si="289"/>
        <v>1243000000</v>
      </c>
      <c r="L837" s="1310">
        <f t="shared" si="289"/>
        <v>0</v>
      </c>
      <c r="M837" s="1310">
        <f t="shared" si="289"/>
        <v>41047125</v>
      </c>
      <c r="N837" s="1310">
        <f t="shared" si="289"/>
        <v>0</v>
      </c>
      <c r="O837" s="1312">
        <f>SUM(J837:N837)</f>
        <v>1666169632</v>
      </c>
      <c r="P837" s="1311">
        <f>P775+P779+P783+P787+P791+P795+P799+P803+P807+P811+P815+P819+P825+P829+P833</f>
        <v>14334406844</v>
      </c>
      <c r="Q837" s="1310">
        <f>P837</f>
        <v>14334406844</v>
      </c>
      <c r="R837" s="1310">
        <f>I837+O837+Q837</f>
        <v>16477376476</v>
      </c>
      <c r="S837" s="1309">
        <f>R837/R837</f>
        <v>1</v>
      </c>
    </row>
    <row r="838" spans="1:20" ht="12" thickBot="1" x14ac:dyDescent="0.25">
      <c r="A838" s="1308"/>
      <c r="B838" s="1307" t="s">
        <v>28709</v>
      </c>
      <c r="C838" s="1306" t="e">
        <f t="shared" ref="C838:R838" si="290">(C837-C836)/C836</f>
        <v>#DIV/0!</v>
      </c>
      <c r="D838" s="1302" t="e">
        <f t="shared" si="290"/>
        <v>#DIV/0!</v>
      </c>
      <c r="E838" s="1302" t="e">
        <f t="shared" si="290"/>
        <v>#DIV/0!</v>
      </c>
      <c r="F838" s="1302" t="e">
        <f t="shared" si="290"/>
        <v>#DIV/0!</v>
      </c>
      <c r="G838" s="1302" t="e">
        <f t="shared" si="290"/>
        <v>#DIV/0!</v>
      </c>
      <c r="H838" s="1302" t="e">
        <f t="shared" si="290"/>
        <v>#DIV/0!</v>
      </c>
      <c r="I838" s="1304" t="e">
        <f t="shared" si="290"/>
        <v>#DIV/0!</v>
      </c>
      <c r="J838" s="1305" t="e">
        <f t="shared" si="290"/>
        <v>#DIV/0!</v>
      </c>
      <c r="K838" s="1301">
        <f t="shared" si="290"/>
        <v>3.5833333333333335E-2</v>
      </c>
      <c r="L838" s="1302" t="e">
        <f t="shared" si="290"/>
        <v>#DIV/0!</v>
      </c>
      <c r="M838" s="1301">
        <f t="shared" si="290"/>
        <v>-4.4498527365511895E-2</v>
      </c>
      <c r="N838" s="1302" t="e">
        <f t="shared" si="290"/>
        <v>#DIV/0!</v>
      </c>
      <c r="O838" s="1300">
        <f t="shared" si="290"/>
        <v>0.34048669395679249</v>
      </c>
      <c r="P838" s="1358">
        <f t="shared" si="290"/>
        <v>0.33705896886492115</v>
      </c>
      <c r="Q838" s="1301">
        <f t="shared" si="290"/>
        <v>0.33705896886492115</v>
      </c>
      <c r="R838" s="1301">
        <f t="shared" si="290"/>
        <v>0.3772686199944324</v>
      </c>
      <c r="S838" s="1300"/>
    </row>
    <row r="841" spans="1:20" x14ac:dyDescent="0.2">
      <c r="A841" s="1296" t="s">
        <v>28538</v>
      </c>
      <c r="I841" s="1352"/>
      <c r="J841" s="1352"/>
      <c r="P841" s="1349"/>
      <c r="R841" s="1352"/>
      <c r="S841" s="1352"/>
      <c r="T841" s="1297"/>
    </row>
    <row r="842" spans="1:20" x14ac:dyDescent="0.2">
      <c r="A842" s="1296" t="s">
        <v>28537</v>
      </c>
      <c r="I842" s="1352"/>
      <c r="J842" s="1352"/>
      <c r="P842" s="1349"/>
      <c r="R842" s="1352"/>
      <c r="S842" s="1352"/>
      <c r="T842" s="1297"/>
    </row>
    <row r="843" spans="1:20" x14ac:dyDescent="0.2">
      <c r="I843" s="1352"/>
      <c r="J843" s="1352"/>
      <c r="P843" s="1349"/>
      <c r="R843" s="1352"/>
      <c r="S843" s="1352"/>
      <c r="T843" s="1297"/>
    </row>
    <row r="844" spans="1:20" x14ac:dyDescent="0.2">
      <c r="I844" s="1352"/>
      <c r="J844" s="1352"/>
      <c r="P844" s="1349"/>
      <c r="R844" s="1352"/>
      <c r="S844" s="1352"/>
      <c r="T844" s="1297"/>
    </row>
    <row r="845" spans="1:20" x14ac:dyDescent="0.2">
      <c r="I845" s="1352"/>
      <c r="J845" s="1352"/>
      <c r="P845" s="1349"/>
      <c r="R845" s="1352"/>
      <c r="S845" s="1352"/>
      <c r="T845" s="1297"/>
    </row>
    <row r="846" spans="1:20" x14ac:dyDescent="0.2">
      <c r="A846" s="1622" t="s">
        <v>28725</v>
      </c>
      <c r="B846" s="1622"/>
      <c r="C846" s="1622"/>
      <c r="D846" s="1622"/>
      <c r="E846" s="1622"/>
      <c r="F846" s="1622"/>
      <c r="G846" s="1622"/>
      <c r="H846" s="1622"/>
      <c r="I846" s="1622"/>
      <c r="J846" s="1622"/>
      <c r="K846" s="1622"/>
      <c r="L846" s="1622"/>
      <c r="M846" s="1622"/>
      <c r="N846" s="1622"/>
      <c r="O846" s="1622"/>
      <c r="P846" s="1622"/>
      <c r="Q846" s="1622"/>
      <c r="R846" s="1622"/>
      <c r="S846" s="1622"/>
      <c r="T846" s="1353"/>
    </row>
    <row r="847" spans="1:20" x14ac:dyDescent="0.2">
      <c r="A847" s="1622" t="s">
        <v>28677</v>
      </c>
      <c r="B847" s="1622"/>
      <c r="C847" s="1622"/>
      <c r="D847" s="1622"/>
      <c r="E847" s="1622"/>
      <c r="F847" s="1622"/>
      <c r="G847" s="1622"/>
      <c r="H847" s="1622"/>
      <c r="I847" s="1622"/>
      <c r="J847" s="1622"/>
      <c r="K847" s="1622"/>
      <c r="L847" s="1622"/>
      <c r="M847" s="1622"/>
      <c r="N847" s="1622"/>
      <c r="O847" s="1622"/>
      <c r="P847" s="1622"/>
      <c r="Q847" s="1622"/>
      <c r="R847" s="1622"/>
      <c r="S847" s="1622"/>
      <c r="T847" s="1353"/>
    </row>
    <row r="848" spans="1:20" x14ac:dyDescent="0.2">
      <c r="A848" s="1622" t="s">
        <v>28724</v>
      </c>
      <c r="B848" s="1622"/>
      <c r="C848" s="1622"/>
      <c r="D848" s="1622"/>
      <c r="E848" s="1622"/>
      <c r="F848" s="1622"/>
      <c r="G848" s="1622"/>
      <c r="H848" s="1622"/>
      <c r="I848" s="1622"/>
      <c r="J848" s="1622"/>
      <c r="K848" s="1622"/>
      <c r="L848" s="1622"/>
      <c r="M848" s="1622"/>
      <c r="N848" s="1622"/>
      <c r="O848" s="1622"/>
      <c r="P848" s="1622"/>
      <c r="Q848" s="1622"/>
      <c r="R848" s="1622"/>
      <c r="S848" s="1622"/>
      <c r="T848" s="1353"/>
    </row>
    <row r="849" spans="1:20" x14ac:dyDescent="0.2">
      <c r="A849" s="1622" t="s">
        <v>28723</v>
      </c>
      <c r="B849" s="1622"/>
      <c r="C849" s="1622"/>
      <c r="D849" s="1622"/>
      <c r="E849" s="1622"/>
      <c r="F849" s="1622"/>
      <c r="G849" s="1622"/>
      <c r="H849" s="1622"/>
      <c r="I849" s="1622"/>
      <c r="J849" s="1622"/>
      <c r="K849" s="1622"/>
      <c r="L849" s="1622"/>
      <c r="M849" s="1622"/>
      <c r="N849" s="1622"/>
      <c r="O849" s="1622"/>
      <c r="P849" s="1622"/>
      <c r="Q849" s="1622"/>
      <c r="R849" s="1622"/>
      <c r="S849" s="1622"/>
      <c r="T849" s="1353"/>
    </row>
    <row r="850" spans="1:20" x14ac:dyDescent="0.2">
      <c r="I850" s="1352"/>
      <c r="J850" s="1352"/>
      <c r="P850" s="1349"/>
      <c r="R850" s="1352"/>
      <c r="S850" s="1352"/>
      <c r="T850" s="1297"/>
    </row>
    <row r="851" spans="1:20" x14ac:dyDescent="0.2">
      <c r="I851" s="1352"/>
      <c r="J851" s="1352"/>
      <c r="P851" s="1349"/>
      <c r="R851" s="1352"/>
      <c r="S851" s="1352"/>
      <c r="T851" s="1297"/>
    </row>
    <row r="852" spans="1:20" x14ac:dyDescent="0.2">
      <c r="I852" s="1352"/>
      <c r="J852" s="1352"/>
      <c r="P852" s="1349"/>
      <c r="R852" s="1352"/>
      <c r="S852" s="1352"/>
      <c r="T852" s="1297"/>
    </row>
    <row r="853" spans="1:20" x14ac:dyDescent="0.2">
      <c r="A853" s="1351" t="s">
        <v>3</v>
      </c>
      <c r="B853" s="1351" t="s">
        <v>28617</v>
      </c>
      <c r="C853" s="1348"/>
      <c r="D853" s="1348"/>
      <c r="E853" s="1348"/>
      <c r="F853" s="1348"/>
      <c r="G853" s="1348"/>
      <c r="H853" s="1348"/>
      <c r="I853" s="1348"/>
      <c r="J853" s="1348"/>
      <c r="K853" s="1350"/>
      <c r="L853" s="1348"/>
      <c r="M853" s="1348"/>
      <c r="N853" s="1348"/>
      <c r="O853" s="1348"/>
      <c r="P853" s="1349"/>
      <c r="Q853" s="1348"/>
      <c r="R853" s="1348"/>
      <c r="S853" s="1348"/>
      <c r="T853" s="1297"/>
    </row>
    <row r="854" spans="1:20" ht="12" thickBot="1" x14ac:dyDescent="0.25">
      <c r="A854" s="1345" t="s">
        <v>5</v>
      </c>
      <c r="B854" s="1345" t="s">
        <v>28546</v>
      </c>
      <c r="C854" s="1345"/>
      <c r="D854" s="1345"/>
      <c r="E854" s="1345"/>
      <c r="F854" s="1345"/>
      <c r="G854" s="1345"/>
      <c r="H854" s="1345"/>
      <c r="I854" s="1345"/>
      <c r="J854" s="1345"/>
      <c r="K854" s="1347"/>
      <c r="L854" s="1345"/>
      <c r="M854" s="1345"/>
      <c r="N854" s="1345"/>
      <c r="O854" s="1345"/>
      <c r="P854" s="1346"/>
      <c r="Q854" s="1345"/>
      <c r="R854" s="1345"/>
      <c r="S854" s="1345"/>
      <c r="T854" s="1344"/>
    </row>
    <row r="855" spans="1:20" ht="27" customHeight="1" x14ac:dyDescent="0.2">
      <c r="A855" s="1623" t="s">
        <v>28722</v>
      </c>
      <c r="B855" s="1625" t="s">
        <v>28721</v>
      </c>
      <c r="C855" s="1627" t="s">
        <v>28570</v>
      </c>
      <c r="D855" s="1628"/>
      <c r="E855" s="1628"/>
      <c r="F855" s="1628"/>
      <c r="G855" s="1628"/>
      <c r="H855" s="1628"/>
      <c r="I855" s="1629"/>
      <c r="J855" s="1630" t="s">
        <v>28563</v>
      </c>
      <c r="K855" s="1631"/>
      <c r="L855" s="1631"/>
      <c r="M855" s="1631"/>
      <c r="N855" s="1631"/>
      <c r="O855" s="1632"/>
      <c r="P855" s="1633" t="s">
        <v>28557</v>
      </c>
      <c r="Q855" s="1634"/>
      <c r="R855" s="1634" t="s">
        <v>4</v>
      </c>
      <c r="S855" s="1635"/>
    </row>
    <row r="856" spans="1:20" ht="112.5" customHeight="1" thickBot="1" x14ac:dyDescent="0.25">
      <c r="A856" s="1624"/>
      <c r="B856" s="1626"/>
      <c r="C856" s="1343" t="s">
        <v>28717</v>
      </c>
      <c r="D856" s="1339" t="s">
        <v>28720</v>
      </c>
      <c r="E856" s="1339" t="s">
        <v>28719</v>
      </c>
      <c r="F856" s="1339" t="s">
        <v>28718</v>
      </c>
      <c r="G856" s="1339" t="s">
        <v>28716</v>
      </c>
      <c r="H856" s="1339" t="s">
        <v>28715</v>
      </c>
      <c r="I856" s="1341" t="s">
        <v>28596</v>
      </c>
      <c r="J856" s="1342" t="s">
        <v>28717</v>
      </c>
      <c r="K856" s="1339" t="s">
        <v>28716</v>
      </c>
      <c r="L856" s="1339" t="s">
        <v>28715</v>
      </c>
      <c r="M856" s="1339" t="s">
        <v>28714</v>
      </c>
      <c r="N856" s="1339" t="s">
        <v>28713</v>
      </c>
      <c r="O856" s="1341" t="s">
        <v>28593</v>
      </c>
      <c r="P856" s="1340" t="s">
        <v>28712</v>
      </c>
      <c r="Q856" s="1339" t="s">
        <v>28592</v>
      </c>
      <c r="R856" s="1338" t="s">
        <v>28711</v>
      </c>
      <c r="S856" s="1337" t="s">
        <v>28590</v>
      </c>
    </row>
    <row r="857" spans="1:20" x14ac:dyDescent="0.2">
      <c r="A857" s="1336" t="s">
        <v>28710</v>
      </c>
      <c r="B857" s="1323">
        <v>2019</v>
      </c>
      <c r="C857" s="1335"/>
      <c r="D857" s="1333"/>
      <c r="E857" s="1333"/>
      <c r="F857" s="1333">
        <v>3417000</v>
      </c>
      <c r="G857" s="1333"/>
      <c r="H857" s="1333"/>
      <c r="I857" s="1332">
        <f>SUM(C857:H857)</f>
        <v>3417000</v>
      </c>
      <c r="J857" s="1334"/>
      <c r="K857" s="1333"/>
      <c r="L857" s="1333"/>
      <c r="M857" s="1333"/>
      <c r="N857" s="1333"/>
      <c r="O857" s="1332">
        <f>SUM(J857:N857)</f>
        <v>0</v>
      </c>
      <c r="P857" s="1331"/>
      <c r="Q857" s="1330">
        <f>P857</f>
        <v>0</v>
      </c>
      <c r="R857" s="1330">
        <f>I857+O857+Q857</f>
        <v>3417000</v>
      </c>
      <c r="S857" s="1355">
        <f>R857/R919</f>
        <v>1</v>
      </c>
    </row>
    <row r="858" spans="1:20" x14ac:dyDescent="0.2">
      <c r="A858" s="1328"/>
      <c r="B858" s="1315">
        <v>2020</v>
      </c>
      <c r="C858" s="1329"/>
      <c r="D858" s="1326"/>
      <c r="E858" s="1326"/>
      <c r="F858" s="1326">
        <v>2474652</v>
      </c>
      <c r="G858" s="1326"/>
      <c r="H858" s="1326"/>
      <c r="I858" s="1312">
        <f>SUM(C858:H858)</f>
        <v>2474652</v>
      </c>
      <c r="J858" s="1313"/>
      <c r="K858" s="1326"/>
      <c r="L858" s="1326"/>
      <c r="M858" s="1326">
        <v>189348</v>
      </c>
      <c r="N858" s="1326"/>
      <c r="O858" s="1312">
        <f>SUM(J858:N858)</f>
        <v>189348</v>
      </c>
      <c r="P858" s="1325"/>
      <c r="Q858" s="1310">
        <f>P858</f>
        <v>0</v>
      </c>
      <c r="R858" s="1310">
        <f>I858+O858+Q858</f>
        <v>2664000</v>
      </c>
      <c r="S858" s="1309">
        <f>R858/R920</f>
        <v>1</v>
      </c>
    </row>
    <row r="859" spans="1:20" x14ac:dyDescent="0.2">
      <c r="A859" s="1328"/>
      <c r="B859" s="1315">
        <v>2021</v>
      </c>
      <c r="C859" s="1329"/>
      <c r="D859" s="1326"/>
      <c r="E859" s="1326"/>
      <c r="F859" s="1326">
        <v>1564928</v>
      </c>
      <c r="G859" s="1326"/>
      <c r="H859" s="1326"/>
      <c r="I859" s="1312">
        <f>SUM(C859:H859)</f>
        <v>1564928</v>
      </c>
      <c r="J859" s="1313"/>
      <c r="K859" s="1326"/>
      <c r="L859" s="1326"/>
      <c r="M859" s="1326"/>
      <c r="N859" s="1326"/>
      <c r="O859" s="1312">
        <f>SUM(J859:N859)</f>
        <v>0</v>
      </c>
      <c r="P859" s="1325"/>
      <c r="Q859" s="1310">
        <f>P859</f>
        <v>0</v>
      </c>
      <c r="R859" s="1310">
        <f>I859+O859+Q859</f>
        <v>1564928</v>
      </c>
      <c r="S859" s="1309">
        <f>R859/R921</f>
        <v>1</v>
      </c>
    </row>
    <row r="860" spans="1:20" ht="12" thickBot="1" x14ac:dyDescent="0.25">
      <c r="A860" s="1308"/>
      <c r="B860" s="1307" t="s">
        <v>28709</v>
      </c>
      <c r="C860" s="1306" t="e">
        <f t="shared" ref="C860:R860" si="291">(C859-C858)/C858</f>
        <v>#DIV/0!</v>
      </c>
      <c r="D860" s="1302" t="e">
        <f t="shared" si="291"/>
        <v>#DIV/0!</v>
      </c>
      <c r="E860" s="1302" t="e">
        <f t="shared" si="291"/>
        <v>#DIV/0!</v>
      </c>
      <c r="F860" s="1301">
        <f t="shared" si="291"/>
        <v>-0.36761694169523634</v>
      </c>
      <c r="G860" s="1302" t="e">
        <f t="shared" si="291"/>
        <v>#DIV/0!</v>
      </c>
      <c r="H860" s="1302" t="e">
        <f t="shared" si="291"/>
        <v>#DIV/0!</v>
      </c>
      <c r="I860" s="1300">
        <f t="shared" si="291"/>
        <v>-0.36761694169523634</v>
      </c>
      <c r="J860" s="1381" t="e">
        <f t="shared" si="291"/>
        <v>#DIV/0!</v>
      </c>
      <c r="K860" s="1379" t="e">
        <f t="shared" si="291"/>
        <v>#DIV/0!</v>
      </c>
      <c r="L860" s="1379" t="e">
        <f t="shared" si="291"/>
        <v>#DIV/0!</v>
      </c>
      <c r="M860" s="1301">
        <f t="shared" si="291"/>
        <v>-1</v>
      </c>
      <c r="N860" s="1302" t="e">
        <f t="shared" si="291"/>
        <v>#DIV/0!</v>
      </c>
      <c r="O860" s="1300">
        <f t="shared" si="291"/>
        <v>-1</v>
      </c>
      <c r="P860" s="1380" t="e">
        <f t="shared" si="291"/>
        <v>#DIV/0!</v>
      </c>
      <c r="Q860" s="1379" t="e">
        <f t="shared" si="291"/>
        <v>#DIV/0!</v>
      </c>
      <c r="R860" s="1301">
        <f t="shared" si="291"/>
        <v>-0.41256456456456458</v>
      </c>
      <c r="S860" s="1300"/>
    </row>
    <row r="861" spans="1:20" x14ac:dyDescent="0.2">
      <c r="A861" s="1336" t="s">
        <v>28740</v>
      </c>
      <c r="B861" s="1323">
        <v>2019</v>
      </c>
      <c r="C861" s="1335"/>
      <c r="D861" s="1333"/>
      <c r="E861" s="1333"/>
      <c r="F861" s="1333"/>
      <c r="G861" s="1333"/>
      <c r="H861" s="1333"/>
      <c r="I861" s="1332">
        <f>SUM(C861:H861)</f>
        <v>0</v>
      </c>
      <c r="J861" s="1334"/>
      <c r="K861" s="1333"/>
      <c r="L861" s="1333"/>
      <c r="M861" s="1333"/>
      <c r="N861" s="1333"/>
      <c r="O861" s="1332">
        <f>SUM(J861:N861)</f>
        <v>0</v>
      </c>
      <c r="P861" s="1331"/>
      <c r="Q861" s="1330">
        <f>P861</f>
        <v>0</v>
      </c>
      <c r="R861" s="1330">
        <f>I861+O861+Q861</f>
        <v>0</v>
      </c>
      <c r="S861" s="1355">
        <f>R861/R919</f>
        <v>0</v>
      </c>
    </row>
    <row r="862" spans="1:20" x14ac:dyDescent="0.2">
      <c r="A862" s="1328"/>
      <c r="B862" s="1315">
        <v>2020</v>
      </c>
      <c r="C862" s="1329"/>
      <c r="D862" s="1326"/>
      <c r="E862" s="1326"/>
      <c r="F862" s="1326"/>
      <c r="G862" s="1326"/>
      <c r="H862" s="1326"/>
      <c r="I862" s="1312">
        <f>SUM(C862:H862)</f>
        <v>0</v>
      </c>
      <c r="J862" s="1313"/>
      <c r="K862" s="1326"/>
      <c r="L862" s="1326"/>
      <c r="M862" s="1326"/>
      <c r="N862" s="1326"/>
      <c r="O862" s="1312">
        <f>SUM(J862:N862)</f>
        <v>0</v>
      </c>
      <c r="P862" s="1325"/>
      <c r="Q862" s="1310">
        <f>P862</f>
        <v>0</v>
      </c>
      <c r="R862" s="1310">
        <f>I862+O862+Q862</f>
        <v>0</v>
      </c>
      <c r="S862" s="1309">
        <f>R862/R920</f>
        <v>0</v>
      </c>
    </row>
    <row r="863" spans="1:20" x14ac:dyDescent="0.2">
      <c r="A863" s="1328"/>
      <c r="B863" s="1315">
        <v>2021</v>
      </c>
      <c r="C863" s="1329"/>
      <c r="D863" s="1326"/>
      <c r="E863" s="1326"/>
      <c r="F863" s="1326"/>
      <c r="G863" s="1326"/>
      <c r="H863" s="1326"/>
      <c r="I863" s="1312">
        <f>SUM(C863:H863)</f>
        <v>0</v>
      </c>
      <c r="J863" s="1313"/>
      <c r="K863" s="1326"/>
      <c r="L863" s="1326"/>
      <c r="M863" s="1326"/>
      <c r="N863" s="1326"/>
      <c r="O863" s="1312">
        <f>SUM(J863:N863)</f>
        <v>0</v>
      </c>
      <c r="P863" s="1325"/>
      <c r="Q863" s="1310">
        <f>P863</f>
        <v>0</v>
      </c>
      <c r="R863" s="1310">
        <f>I863+O863+Q863</f>
        <v>0</v>
      </c>
      <c r="S863" s="1309">
        <f>R863/R921</f>
        <v>0</v>
      </c>
    </row>
    <row r="864" spans="1:20" ht="12" thickBot="1" x14ac:dyDescent="0.25">
      <c r="A864" s="1308"/>
      <c r="B864" s="1307" t="s">
        <v>28709</v>
      </c>
      <c r="C864" s="1368" t="e">
        <f t="shared" ref="C864:R864" si="292">(C863-C862)/C862</f>
        <v>#DIV/0!</v>
      </c>
      <c r="D864" s="1364" t="e">
        <f t="shared" si="292"/>
        <v>#DIV/0!</v>
      </c>
      <c r="E864" s="1364" t="e">
        <f t="shared" si="292"/>
        <v>#DIV/0!</v>
      </c>
      <c r="F864" s="1364" t="e">
        <f t="shared" si="292"/>
        <v>#DIV/0!</v>
      </c>
      <c r="G864" s="1364" t="e">
        <f t="shared" si="292"/>
        <v>#DIV/0!</v>
      </c>
      <c r="H864" s="1364" t="e">
        <f t="shared" si="292"/>
        <v>#DIV/0!</v>
      </c>
      <c r="I864" s="1366" t="e">
        <f t="shared" si="292"/>
        <v>#DIV/0!</v>
      </c>
      <c r="J864" s="1367" t="e">
        <f t="shared" si="292"/>
        <v>#DIV/0!</v>
      </c>
      <c r="K864" s="1364" t="e">
        <f t="shared" si="292"/>
        <v>#DIV/0!</v>
      </c>
      <c r="L864" s="1364" t="e">
        <f t="shared" si="292"/>
        <v>#DIV/0!</v>
      </c>
      <c r="M864" s="1364" t="e">
        <f t="shared" si="292"/>
        <v>#DIV/0!</v>
      </c>
      <c r="N864" s="1364" t="e">
        <f t="shared" si="292"/>
        <v>#DIV/0!</v>
      </c>
      <c r="O864" s="1366" t="e">
        <f t="shared" si="292"/>
        <v>#DIV/0!</v>
      </c>
      <c r="P864" s="1365" t="e">
        <f t="shared" si="292"/>
        <v>#DIV/0!</v>
      </c>
      <c r="Q864" s="1364" t="e">
        <f t="shared" si="292"/>
        <v>#DIV/0!</v>
      </c>
      <c r="R864" s="1364" t="e">
        <f t="shared" si="292"/>
        <v>#DIV/0!</v>
      </c>
      <c r="S864" s="1304"/>
    </row>
    <row r="865" spans="1:19" x14ac:dyDescent="0.2">
      <c r="A865" s="1336" t="s">
        <v>28729</v>
      </c>
      <c r="B865" s="1323">
        <v>2019</v>
      </c>
      <c r="C865" s="1335"/>
      <c r="D865" s="1333"/>
      <c r="E865" s="1333"/>
      <c r="F865" s="1333"/>
      <c r="G865" s="1333"/>
      <c r="H865" s="1333"/>
      <c r="I865" s="1332">
        <f>SUM(C865:H865)</f>
        <v>0</v>
      </c>
      <c r="J865" s="1334"/>
      <c r="K865" s="1333"/>
      <c r="L865" s="1333"/>
      <c r="M865" s="1333"/>
      <c r="N865" s="1333"/>
      <c r="O865" s="1332">
        <f>SUM(J865:N865)</f>
        <v>0</v>
      </c>
      <c r="P865" s="1331"/>
      <c r="Q865" s="1330">
        <f>P865</f>
        <v>0</v>
      </c>
      <c r="R865" s="1330">
        <f>I865+O865+Q865</f>
        <v>0</v>
      </c>
      <c r="S865" s="1355">
        <f>R865/R919</f>
        <v>0</v>
      </c>
    </row>
    <row r="866" spans="1:19" x14ac:dyDescent="0.2">
      <c r="A866" s="1328"/>
      <c r="B866" s="1315">
        <v>2020</v>
      </c>
      <c r="C866" s="1329"/>
      <c r="D866" s="1326"/>
      <c r="E866" s="1326"/>
      <c r="F866" s="1326"/>
      <c r="G866" s="1326"/>
      <c r="H866" s="1326"/>
      <c r="I866" s="1312">
        <f>SUM(C866:H866)</f>
        <v>0</v>
      </c>
      <c r="J866" s="1313"/>
      <c r="K866" s="1326"/>
      <c r="L866" s="1326"/>
      <c r="M866" s="1326"/>
      <c r="N866" s="1326"/>
      <c r="O866" s="1312">
        <f>SUM(J866:N866)</f>
        <v>0</v>
      </c>
      <c r="P866" s="1325"/>
      <c r="Q866" s="1310">
        <f>P866</f>
        <v>0</v>
      </c>
      <c r="R866" s="1310">
        <f>I866+O866+Q866</f>
        <v>0</v>
      </c>
      <c r="S866" s="1309">
        <f>R866/R920</f>
        <v>0</v>
      </c>
    </row>
    <row r="867" spans="1:19" x14ac:dyDescent="0.2">
      <c r="A867" s="1328"/>
      <c r="B867" s="1315">
        <v>2021</v>
      </c>
      <c r="C867" s="1329"/>
      <c r="D867" s="1326"/>
      <c r="E867" s="1326"/>
      <c r="F867" s="1326"/>
      <c r="G867" s="1326"/>
      <c r="H867" s="1326"/>
      <c r="I867" s="1312">
        <f>SUM(C867:H867)</f>
        <v>0</v>
      </c>
      <c r="J867" s="1313"/>
      <c r="K867" s="1326"/>
      <c r="L867" s="1326"/>
      <c r="M867" s="1326"/>
      <c r="N867" s="1326"/>
      <c r="O867" s="1312">
        <f>SUM(J867:N867)</f>
        <v>0</v>
      </c>
      <c r="P867" s="1325"/>
      <c r="Q867" s="1310">
        <f>P867</f>
        <v>0</v>
      </c>
      <c r="R867" s="1310">
        <f>I867+O867+Q867</f>
        <v>0</v>
      </c>
      <c r="S867" s="1309">
        <f>R867/R921</f>
        <v>0</v>
      </c>
    </row>
    <row r="868" spans="1:19" ht="12" thickBot="1" x14ac:dyDescent="0.25">
      <c r="A868" s="1308"/>
      <c r="B868" s="1307" t="s">
        <v>28709</v>
      </c>
      <c r="C868" s="1368" t="e">
        <f t="shared" ref="C868:R868" si="293">(C867-C866)/C866</f>
        <v>#DIV/0!</v>
      </c>
      <c r="D868" s="1364" t="e">
        <f t="shared" si="293"/>
        <v>#DIV/0!</v>
      </c>
      <c r="E868" s="1364" t="e">
        <f t="shared" si="293"/>
        <v>#DIV/0!</v>
      </c>
      <c r="F868" s="1364" t="e">
        <f t="shared" si="293"/>
        <v>#DIV/0!</v>
      </c>
      <c r="G868" s="1364" t="e">
        <f t="shared" si="293"/>
        <v>#DIV/0!</v>
      </c>
      <c r="H868" s="1364" t="e">
        <f t="shared" si="293"/>
        <v>#DIV/0!</v>
      </c>
      <c r="I868" s="1366" t="e">
        <f t="shared" si="293"/>
        <v>#DIV/0!</v>
      </c>
      <c r="J868" s="1367" t="e">
        <f t="shared" si="293"/>
        <v>#DIV/0!</v>
      </c>
      <c r="K868" s="1364" t="e">
        <f t="shared" si="293"/>
        <v>#DIV/0!</v>
      </c>
      <c r="L868" s="1364" t="e">
        <f t="shared" si="293"/>
        <v>#DIV/0!</v>
      </c>
      <c r="M868" s="1364" t="e">
        <f t="shared" si="293"/>
        <v>#DIV/0!</v>
      </c>
      <c r="N868" s="1364" t="e">
        <f t="shared" si="293"/>
        <v>#DIV/0!</v>
      </c>
      <c r="O868" s="1366" t="e">
        <f t="shared" si="293"/>
        <v>#DIV/0!</v>
      </c>
      <c r="P868" s="1365" t="e">
        <f t="shared" si="293"/>
        <v>#DIV/0!</v>
      </c>
      <c r="Q868" s="1364" t="e">
        <f t="shared" si="293"/>
        <v>#DIV/0!</v>
      </c>
      <c r="R868" s="1364" t="e">
        <f t="shared" si="293"/>
        <v>#DIV/0!</v>
      </c>
      <c r="S868" s="1300"/>
    </row>
    <row r="869" spans="1:19" x14ac:dyDescent="0.2">
      <c r="A869" s="1336" t="s">
        <v>28739</v>
      </c>
      <c r="B869" s="1323">
        <v>2019</v>
      </c>
      <c r="C869" s="1335"/>
      <c r="D869" s="1333"/>
      <c r="E869" s="1333"/>
      <c r="F869" s="1333"/>
      <c r="G869" s="1333"/>
      <c r="H869" s="1333"/>
      <c r="I869" s="1332">
        <f>SUM(C869:H869)</f>
        <v>0</v>
      </c>
      <c r="J869" s="1334"/>
      <c r="K869" s="1333"/>
      <c r="L869" s="1333"/>
      <c r="M869" s="1333"/>
      <c r="N869" s="1333"/>
      <c r="O869" s="1332">
        <f>SUM(J869:N869)</f>
        <v>0</v>
      </c>
      <c r="P869" s="1331"/>
      <c r="Q869" s="1330">
        <f>P869</f>
        <v>0</v>
      </c>
      <c r="R869" s="1330">
        <f>I869+O869+Q869</f>
        <v>0</v>
      </c>
      <c r="S869" s="1355">
        <f>R869/R919</f>
        <v>0</v>
      </c>
    </row>
    <row r="870" spans="1:19" x14ac:dyDescent="0.2">
      <c r="A870" s="1328"/>
      <c r="B870" s="1315">
        <v>2020</v>
      </c>
      <c r="C870" s="1329"/>
      <c r="D870" s="1326"/>
      <c r="E870" s="1326"/>
      <c r="F870" s="1326"/>
      <c r="G870" s="1326"/>
      <c r="H870" s="1326"/>
      <c r="I870" s="1312">
        <f>SUM(C870:H870)</f>
        <v>0</v>
      </c>
      <c r="J870" s="1313"/>
      <c r="K870" s="1326"/>
      <c r="L870" s="1326"/>
      <c r="M870" s="1326"/>
      <c r="N870" s="1326"/>
      <c r="O870" s="1312">
        <f>SUM(J870:N870)</f>
        <v>0</v>
      </c>
      <c r="P870" s="1325"/>
      <c r="Q870" s="1310">
        <f>P870</f>
        <v>0</v>
      </c>
      <c r="R870" s="1310">
        <f>I870+O870+Q870</f>
        <v>0</v>
      </c>
      <c r="S870" s="1309">
        <f>R870/R920</f>
        <v>0</v>
      </c>
    </row>
    <row r="871" spans="1:19" x14ac:dyDescent="0.2">
      <c r="A871" s="1328"/>
      <c r="B871" s="1315">
        <v>2021</v>
      </c>
      <c r="C871" s="1329"/>
      <c r="D871" s="1326"/>
      <c r="E871" s="1326"/>
      <c r="F871" s="1326"/>
      <c r="G871" s="1326"/>
      <c r="H871" s="1326"/>
      <c r="I871" s="1312">
        <f>SUM(C871:H871)</f>
        <v>0</v>
      </c>
      <c r="J871" s="1313"/>
      <c r="K871" s="1326"/>
      <c r="L871" s="1326"/>
      <c r="M871" s="1326"/>
      <c r="N871" s="1326"/>
      <c r="O871" s="1312">
        <f>SUM(J871:N871)</f>
        <v>0</v>
      </c>
      <c r="P871" s="1325"/>
      <c r="Q871" s="1310">
        <f>P871</f>
        <v>0</v>
      </c>
      <c r="R871" s="1310">
        <f>I871+O871+Q871</f>
        <v>0</v>
      </c>
      <c r="S871" s="1309">
        <f>R871/R921</f>
        <v>0</v>
      </c>
    </row>
    <row r="872" spans="1:19" ht="12" thickBot="1" x14ac:dyDescent="0.25">
      <c r="A872" s="1308"/>
      <c r="B872" s="1307" t="s">
        <v>28709</v>
      </c>
      <c r="C872" s="1368" t="e">
        <f t="shared" ref="C872:R872" si="294">(C871-C870)/C870</f>
        <v>#DIV/0!</v>
      </c>
      <c r="D872" s="1364" t="e">
        <f t="shared" si="294"/>
        <v>#DIV/0!</v>
      </c>
      <c r="E872" s="1364" t="e">
        <f t="shared" si="294"/>
        <v>#DIV/0!</v>
      </c>
      <c r="F872" s="1364" t="e">
        <f t="shared" si="294"/>
        <v>#DIV/0!</v>
      </c>
      <c r="G872" s="1364" t="e">
        <f t="shared" si="294"/>
        <v>#DIV/0!</v>
      </c>
      <c r="H872" s="1364" t="e">
        <f t="shared" si="294"/>
        <v>#DIV/0!</v>
      </c>
      <c r="I872" s="1366" t="e">
        <f t="shared" si="294"/>
        <v>#DIV/0!</v>
      </c>
      <c r="J872" s="1367" t="e">
        <f t="shared" si="294"/>
        <v>#DIV/0!</v>
      </c>
      <c r="K872" s="1364" t="e">
        <f t="shared" si="294"/>
        <v>#DIV/0!</v>
      </c>
      <c r="L872" s="1364" t="e">
        <f t="shared" si="294"/>
        <v>#DIV/0!</v>
      </c>
      <c r="M872" s="1364" t="e">
        <f t="shared" si="294"/>
        <v>#DIV/0!</v>
      </c>
      <c r="N872" s="1364" t="e">
        <f t="shared" si="294"/>
        <v>#DIV/0!</v>
      </c>
      <c r="O872" s="1366" t="e">
        <f t="shared" si="294"/>
        <v>#DIV/0!</v>
      </c>
      <c r="P872" s="1365" t="e">
        <f t="shared" si="294"/>
        <v>#DIV/0!</v>
      </c>
      <c r="Q872" s="1364" t="e">
        <f t="shared" si="294"/>
        <v>#DIV/0!</v>
      </c>
      <c r="R872" s="1364" t="e">
        <f t="shared" si="294"/>
        <v>#DIV/0!</v>
      </c>
      <c r="S872" s="1300"/>
    </row>
    <row r="873" spans="1:19" x14ac:dyDescent="0.2">
      <c r="A873" s="1336" t="s">
        <v>28738</v>
      </c>
      <c r="B873" s="1323">
        <v>2019</v>
      </c>
      <c r="C873" s="1335"/>
      <c r="D873" s="1333"/>
      <c r="E873" s="1333"/>
      <c r="F873" s="1333"/>
      <c r="G873" s="1333"/>
      <c r="H873" s="1333"/>
      <c r="I873" s="1332">
        <f>SUM(C873:H873)</f>
        <v>0</v>
      </c>
      <c r="J873" s="1334"/>
      <c r="K873" s="1333"/>
      <c r="L873" s="1333"/>
      <c r="M873" s="1333"/>
      <c r="N873" s="1333"/>
      <c r="O873" s="1332">
        <f>SUM(J873:N873)</f>
        <v>0</v>
      </c>
      <c r="P873" s="1331"/>
      <c r="Q873" s="1330">
        <f>P873</f>
        <v>0</v>
      </c>
      <c r="R873" s="1330">
        <f>I873+O873+Q873</f>
        <v>0</v>
      </c>
      <c r="S873" s="1355">
        <f>R873/R919</f>
        <v>0</v>
      </c>
    </row>
    <row r="874" spans="1:19" x14ac:dyDescent="0.2">
      <c r="A874" s="1328"/>
      <c r="B874" s="1315">
        <v>2020</v>
      </c>
      <c r="C874" s="1329"/>
      <c r="D874" s="1326"/>
      <c r="E874" s="1326"/>
      <c r="F874" s="1326"/>
      <c r="G874" s="1326"/>
      <c r="H874" s="1326"/>
      <c r="I874" s="1312">
        <f>SUM(C874:H874)</f>
        <v>0</v>
      </c>
      <c r="J874" s="1313"/>
      <c r="K874" s="1326"/>
      <c r="L874" s="1326"/>
      <c r="M874" s="1326"/>
      <c r="N874" s="1326"/>
      <c r="O874" s="1312">
        <f>SUM(J874:N874)</f>
        <v>0</v>
      </c>
      <c r="P874" s="1325"/>
      <c r="Q874" s="1310">
        <f>P874</f>
        <v>0</v>
      </c>
      <c r="R874" s="1310">
        <f>I874+O874+Q874</f>
        <v>0</v>
      </c>
      <c r="S874" s="1309">
        <f>R874/R920</f>
        <v>0</v>
      </c>
    </row>
    <row r="875" spans="1:19" x14ac:dyDescent="0.2">
      <c r="A875" s="1328"/>
      <c r="B875" s="1315">
        <v>2021</v>
      </c>
      <c r="C875" s="1329"/>
      <c r="D875" s="1326"/>
      <c r="E875" s="1326"/>
      <c r="F875" s="1326"/>
      <c r="G875" s="1326"/>
      <c r="H875" s="1326"/>
      <c r="I875" s="1312">
        <f>SUM(C875:H875)</f>
        <v>0</v>
      </c>
      <c r="J875" s="1313"/>
      <c r="K875" s="1326"/>
      <c r="L875" s="1326"/>
      <c r="M875" s="1326"/>
      <c r="N875" s="1326"/>
      <c r="O875" s="1312">
        <f>SUM(J875:N875)</f>
        <v>0</v>
      </c>
      <c r="P875" s="1325"/>
      <c r="Q875" s="1310">
        <f>P875</f>
        <v>0</v>
      </c>
      <c r="R875" s="1310">
        <f>I875+O875+Q875</f>
        <v>0</v>
      </c>
      <c r="S875" s="1309">
        <f>R875/R921</f>
        <v>0</v>
      </c>
    </row>
    <row r="876" spans="1:19" ht="12" thickBot="1" x14ac:dyDescent="0.25">
      <c r="A876" s="1308"/>
      <c r="B876" s="1307" t="s">
        <v>28709</v>
      </c>
      <c r="C876" s="1368" t="e">
        <f t="shared" ref="C876:R876" si="295">(C875-C874)/C874</f>
        <v>#DIV/0!</v>
      </c>
      <c r="D876" s="1364" t="e">
        <f t="shared" si="295"/>
        <v>#DIV/0!</v>
      </c>
      <c r="E876" s="1364" t="e">
        <f t="shared" si="295"/>
        <v>#DIV/0!</v>
      </c>
      <c r="F876" s="1364" t="e">
        <f t="shared" si="295"/>
        <v>#DIV/0!</v>
      </c>
      <c r="G876" s="1364" t="e">
        <f t="shared" si="295"/>
        <v>#DIV/0!</v>
      </c>
      <c r="H876" s="1364" t="e">
        <f t="shared" si="295"/>
        <v>#DIV/0!</v>
      </c>
      <c r="I876" s="1366" t="e">
        <f t="shared" si="295"/>
        <v>#DIV/0!</v>
      </c>
      <c r="J876" s="1367" t="e">
        <f t="shared" si="295"/>
        <v>#DIV/0!</v>
      </c>
      <c r="K876" s="1364" t="e">
        <f t="shared" si="295"/>
        <v>#DIV/0!</v>
      </c>
      <c r="L876" s="1364" t="e">
        <f t="shared" si="295"/>
        <v>#DIV/0!</v>
      </c>
      <c r="M876" s="1364" t="e">
        <f t="shared" si="295"/>
        <v>#DIV/0!</v>
      </c>
      <c r="N876" s="1364" t="e">
        <f t="shared" si="295"/>
        <v>#DIV/0!</v>
      </c>
      <c r="O876" s="1366" t="e">
        <f t="shared" si="295"/>
        <v>#DIV/0!</v>
      </c>
      <c r="P876" s="1365" t="e">
        <f t="shared" si="295"/>
        <v>#DIV/0!</v>
      </c>
      <c r="Q876" s="1364" t="e">
        <f t="shared" si="295"/>
        <v>#DIV/0!</v>
      </c>
      <c r="R876" s="1364" t="e">
        <f t="shared" si="295"/>
        <v>#DIV/0!</v>
      </c>
      <c r="S876" s="1300"/>
    </row>
    <row r="877" spans="1:19" x14ac:dyDescent="0.2">
      <c r="A877" s="1336" t="s">
        <v>28737</v>
      </c>
      <c r="B877" s="1323">
        <v>2019</v>
      </c>
      <c r="C877" s="1335"/>
      <c r="D877" s="1333"/>
      <c r="E877" s="1333"/>
      <c r="F877" s="1333"/>
      <c r="G877" s="1333"/>
      <c r="H877" s="1333"/>
      <c r="I877" s="1332">
        <f>SUM(C877:H877)</f>
        <v>0</v>
      </c>
      <c r="J877" s="1334"/>
      <c r="K877" s="1333"/>
      <c r="L877" s="1333"/>
      <c r="M877" s="1333"/>
      <c r="N877" s="1333"/>
      <c r="O877" s="1332">
        <f>SUM(J877:N877)</f>
        <v>0</v>
      </c>
      <c r="P877" s="1331"/>
      <c r="Q877" s="1330">
        <f>P877</f>
        <v>0</v>
      </c>
      <c r="R877" s="1330">
        <f>I877+O877+Q877</f>
        <v>0</v>
      </c>
      <c r="S877" s="1355">
        <f>R877/R919</f>
        <v>0</v>
      </c>
    </row>
    <row r="878" spans="1:19" x14ac:dyDescent="0.2">
      <c r="A878" s="1328"/>
      <c r="B878" s="1315">
        <v>2020</v>
      </c>
      <c r="C878" s="1329"/>
      <c r="D878" s="1326"/>
      <c r="E878" s="1326"/>
      <c r="F878" s="1326"/>
      <c r="G878" s="1326"/>
      <c r="H878" s="1326"/>
      <c r="I878" s="1312">
        <f>SUM(C878:H878)</f>
        <v>0</v>
      </c>
      <c r="J878" s="1313"/>
      <c r="K878" s="1326"/>
      <c r="L878" s="1326"/>
      <c r="M878" s="1326"/>
      <c r="N878" s="1326"/>
      <c r="O878" s="1312">
        <f>SUM(J878:N878)</f>
        <v>0</v>
      </c>
      <c r="P878" s="1325"/>
      <c r="Q878" s="1310">
        <f>P878</f>
        <v>0</v>
      </c>
      <c r="R878" s="1310">
        <f>I878+O878+Q878</f>
        <v>0</v>
      </c>
      <c r="S878" s="1309">
        <f>R878/R920</f>
        <v>0</v>
      </c>
    </row>
    <row r="879" spans="1:19" x14ac:dyDescent="0.2">
      <c r="A879" s="1328"/>
      <c r="B879" s="1315">
        <v>2021</v>
      </c>
      <c r="C879" s="1329"/>
      <c r="D879" s="1326"/>
      <c r="E879" s="1326"/>
      <c r="F879" s="1326"/>
      <c r="G879" s="1326"/>
      <c r="H879" s="1326"/>
      <c r="I879" s="1312">
        <f>SUM(C879:H879)</f>
        <v>0</v>
      </c>
      <c r="J879" s="1313"/>
      <c r="K879" s="1326"/>
      <c r="L879" s="1326"/>
      <c r="M879" s="1326"/>
      <c r="N879" s="1326"/>
      <c r="O879" s="1312">
        <f>SUM(J879:N879)</f>
        <v>0</v>
      </c>
      <c r="P879" s="1325"/>
      <c r="Q879" s="1310">
        <f>P879</f>
        <v>0</v>
      </c>
      <c r="R879" s="1310">
        <f>I879+O879+Q879</f>
        <v>0</v>
      </c>
      <c r="S879" s="1309">
        <f>R879/R921</f>
        <v>0</v>
      </c>
    </row>
    <row r="880" spans="1:19" ht="12" thickBot="1" x14ac:dyDescent="0.25">
      <c r="A880" s="1308"/>
      <c r="B880" s="1307" t="s">
        <v>28709</v>
      </c>
      <c r="C880" s="1368" t="e">
        <f t="shared" ref="C880:R880" si="296">(C879-C878)/C878</f>
        <v>#DIV/0!</v>
      </c>
      <c r="D880" s="1364" t="e">
        <f t="shared" si="296"/>
        <v>#DIV/0!</v>
      </c>
      <c r="E880" s="1364" t="e">
        <f t="shared" si="296"/>
        <v>#DIV/0!</v>
      </c>
      <c r="F880" s="1364" t="e">
        <f t="shared" si="296"/>
        <v>#DIV/0!</v>
      </c>
      <c r="G880" s="1364" t="e">
        <f t="shared" si="296"/>
        <v>#DIV/0!</v>
      </c>
      <c r="H880" s="1364" t="e">
        <f t="shared" si="296"/>
        <v>#DIV/0!</v>
      </c>
      <c r="I880" s="1366" t="e">
        <f t="shared" si="296"/>
        <v>#DIV/0!</v>
      </c>
      <c r="J880" s="1367" t="e">
        <f t="shared" si="296"/>
        <v>#DIV/0!</v>
      </c>
      <c r="K880" s="1364" t="e">
        <f t="shared" si="296"/>
        <v>#DIV/0!</v>
      </c>
      <c r="L880" s="1364" t="e">
        <f t="shared" si="296"/>
        <v>#DIV/0!</v>
      </c>
      <c r="M880" s="1364" t="e">
        <f t="shared" si="296"/>
        <v>#DIV/0!</v>
      </c>
      <c r="N880" s="1364" t="e">
        <f t="shared" si="296"/>
        <v>#DIV/0!</v>
      </c>
      <c r="O880" s="1366" t="e">
        <f t="shared" si="296"/>
        <v>#DIV/0!</v>
      </c>
      <c r="P880" s="1365" t="e">
        <f t="shared" si="296"/>
        <v>#DIV/0!</v>
      </c>
      <c r="Q880" s="1364" t="e">
        <f t="shared" si="296"/>
        <v>#DIV/0!</v>
      </c>
      <c r="R880" s="1364" t="e">
        <f t="shared" si="296"/>
        <v>#DIV/0!</v>
      </c>
      <c r="S880" s="1300"/>
    </row>
    <row r="881" spans="1:19" x14ac:dyDescent="0.2">
      <c r="A881" s="1336" t="s">
        <v>28736</v>
      </c>
      <c r="B881" s="1323">
        <v>2019</v>
      </c>
      <c r="C881" s="1335"/>
      <c r="D881" s="1333"/>
      <c r="E881" s="1333"/>
      <c r="F881" s="1333"/>
      <c r="G881" s="1333"/>
      <c r="H881" s="1333"/>
      <c r="I881" s="1332">
        <f>SUM(C881:H881)</f>
        <v>0</v>
      </c>
      <c r="J881" s="1334"/>
      <c r="K881" s="1333"/>
      <c r="L881" s="1333"/>
      <c r="M881" s="1333"/>
      <c r="N881" s="1333"/>
      <c r="O881" s="1332">
        <f>SUM(J881:N881)</f>
        <v>0</v>
      </c>
      <c r="P881" s="1331"/>
      <c r="Q881" s="1330">
        <f>P881</f>
        <v>0</v>
      </c>
      <c r="R881" s="1330">
        <f>I881+O881+Q881</f>
        <v>0</v>
      </c>
      <c r="S881" s="1355">
        <f>R881/R919</f>
        <v>0</v>
      </c>
    </row>
    <row r="882" spans="1:19" x14ac:dyDescent="0.2">
      <c r="A882" s="1328"/>
      <c r="B882" s="1315">
        <v>2020</v>
      </c>
      <c r="C882" s="1329"/>
      <c r="D882" s="1326"/>
      <c r="E882" s="1326"/>
      <c r="F882" s="1326"/>
      <c r="G882" s="1326"/>
      <c r="H882" s="1326"/>
      <c r="I882" s="1312">
        <f>SUM(C882:H882)</f>
        <v>0</v>
      </c>
      <c r="J882" s="1313"/>
      <c r="K882" s="1326"/>
      <c r="L882" s="1326"/>
      <c r="M882" s="1326"/>
      <c r="N882" s="1326"/>
      <c r="O882" s="1312">
        <f>SUM(J882:N882)</f>
        <v>0</v>
      </c>
      <c r="P882" s="1325"/>
      <c r="Q882" s="1310">
        <f>P882</f>
        <v>0</v>
      </c>
      <c r="R882" s="1310">
        <f>I882+O882+Q882</f>
        <v>0</v>
      </c>
      <c r="S882" s="1309">
        <f>R882/R920</f>
        <v>0</v>
      </c>
    </row>
    <row r="883" spans="1:19" x14ac:dyDescent="0.2">
      <c r="A883" s="1328"/>
      <c r="B883" s="1315">
        <v>2021</v>
      </c>
      <c r="C883" s="1329"/>
      <c r="D883" s="1326"/>
      <c r="E883" s="1326"/>
      <c r="F883" s="1326"/>
      <c r="G883" s="1326"/>
      <c r="H883" s="1326"/>
      <c r="I883" s="1312">
        <f>SUM(C883:H883)</f>
        <v>0</v>
      </c>
      <c r="J883" s="1313"/>
      <c r="K883" s="1326"/>
      <c r="L883" s="1326"/>
      <c r="M883" s="1326"/>
      <c r="N883" s="1326"/>
      <c r="O883" s="1312">
        <f>SUM(J883:N883)</f>
        <v>0</v>
      </c>
      <c r="P883" s="1325"/>
      <c r="Q883" s="1310">
        <f>P883</f>
        <v>0</v>
      </c>
      <c r="R883" s="1310">
        <f>I883+O883+Q883</f>
        <v>0</v>
      </c>
      <c r="S883" s="1309">
        <f>R883/R921</f>
        <v>0</v>
      </c>
    </row>
    <row r="884" spans="1:19" ht="12" thickBot="1" x14ac:dyDescent="0.25">
      <c r="A884" s="1308"/>
      <c r="B884" s="1307" t="s">
        <v>28709</v>
      </c>
      <c r="C884" s="1368" t="e">
        <f t="shared" ref="C884:R884" si="297">(C883-C882)/C882</f>
        <v>#DIV/0!</v>
      </c>
      <c r="D884" s="1364" t="e">
        <f t="shared" si="297"/>
        <v>#DIV/0!</v>
      </c>
      <c r="E884" s="1364" t="e">
        <f t="shared" si="297"/>
        <v>#DIV/0!</v>
      </c>
      <c r="F884" s="1364" t="e">
        <f t="shared" si="297"/>
        <v>#DIV/0!</v>
      </c>
      <c r="G884" s="1364" t="e">
        <f t="shared" si="297"/>
        <v>#DIV/0!</v>
      </c>
      <c r="H884" s="1364" t="e">
        <f t="shared" si="297"/>
        <v>#DIV/0!</v>
      </c>
      <c r="I884" s="1366" t="e">
        <f t="shared" si="297"/>
        <v>#DIV/0!</v>
      </c>
      <c r="J884" s="1367" t="e">
        <f t="shared" si="297"/>
        <v>#DIV/0!</v>
      </c>
      <c r="K884" s="1364" t="e">
        <f t="shared" si="297"/>
        <v>#DIV/0!</v>
      </c>
      <c r="L884" s="1364" t="e">
        <f t="shared" si="297"/>
        <v>#DIV/0!</v>
      </c>
      <c r="M884" s="1364" t="e">
        <f t="shared" si="297"/>
        <v>#DIV/0!</v>
      </c>
      <c r="N884" s="1364" t="e">
        <f t="shared" si="297"/>
        <v>#DIV/0!</v>
      </c>
      <c r="O884" s="1366" t="e">
        <f t="shared" si="297"/>
        <v>#DIV/0!</v>
      </c>
      <c r="P884" s="1365" t="e">
        <f t="shared" si="297"/>
        <v>#DIV/0!</v>
      </c>
      <c r="Q884" s="1364" t="e">
        <f t="shared" si="297"/>
        <v>#DIV/0!</v>
      </c>
      <c r="R884" s="1364" t="e">
        <f t="shared" si="297"/>
        <v>#DIV/0!</v>
      </c>
      <c r="S884" s="1300"/>
    </row>
    <row r="885" spans="1:19" x14ac:dyDescent="0.2">
      <c r="A885" s="1336" t="s">
        <v>28735</v>
      </c>
      <c r="B885" s="1323">
        <v>2019</v>
      </c>
      <c r="C885" s="1335"/>
      <c r="D885" s="1333"/>
      <c r="E885" s="1333"/>
      <c r="F885" s="1333"/>
      <c r="G885" s="1333"/>
      <c r="H885" s="1333"/>
      <c r="I885" s="1332">
        <f>SUM(C885:H885)</f>
        <v>0</v>
      </c>
      <c r="J885" s="1334"/>
      <c r="K885" s="1333"/>
      <c r="L885" s="1333"/>
      <c r="M885" s="1333"/>
      <c r="N885" s="1333"/>
      <c r="O885" s="1332">
        <f>SUM(J885:N885)</f>
        <v>0</v>
      </c>
      <c r="P885" s="1331"/>
      <c r="Q885" s="1330">
        <f>P885</f>
        <v>0</v>
      </c>
      <c r="R885" s="1330">
        <f>I885+O885+Q885</f>
        <v>0</v>
      </c>
      <c r="S885" s="1355">
        <f>R885/R919</f>
        <v>0</v>
      </c>
    </row>
    <row r="886" spans="1:19" x14ac:dyDescent="0.2">
      <c r="A886" s="1328"/>
      <c r="B886" s="1315">
        <v>2020</v>
      </c>
      <c r="C886" s="1329"/>
      <c r="D886" s="1326"/>
      <c r="E886" s="1326"/>
      <c r="F886" s="1326"/>
      <c r="G886" s="1326"/>
      <c r="H886" s="1326"/>
      <c r="I886" s="1312">
        <f>SUM(C886:H886)</f>
        <v>0</v>
      </c>
      <c r="J886" s="1313"/>
      <c r="K886" s="1326"/>
      <c r="L886" s="1326"/>
      <c r="M886" s="1326"/>
      <c r="N886" s="1326"/>
      <c r="O886" s="1312">
        <f>SUM(J886:N886)</f>
        <v>0</v>
      </c>
      <c r="P886" s="1325"/>
      <c r="Q886" s="1310">
        <f>P886</f>
        <v>0</v>
      </c>
      <c r="R886" s="1310">
        <f>I886+O886+Q886</f>
        <v>0</v>
      </c>
      <c r="S886" s="1309">
        <f>R886/R920</f>
        <v>0</v>
      </c>
    </row>
    <row r="887" spans="1:19" x14ac:dyDescent="0.2">
      <c r="A887" s="1328"/>
      <c r="B887" s="1315">
        <v>2021</v>
      </c>
      <c r="C887" s="1329"/>
      <c r="D887" s="1326"/>
      <c r="E887" s="1326"/>
      <c r="F887" s="1326"/>
      <c r="G887" s="1326"/>
      <c r="H887" s="1326"/>
      <c r="I887" s="1312">
        <f>SUM(C887:H887)</f>
        <v>0</v>
      </c>
      <c r="J887" s="1313"/>
      <c r="K887" s="1326"/>
      <c r="L887" s="1326"/>
      <c r="M887" s="1326"/>
      <c r="N887" s="1326"/>
      <c r="O887" s="1312">
        <f>SUM(J887:N887)</f>
        <v>0</v>
      </c>
      <c r="P887" s="1325"/>
      <c r="Q887" s="1310">
        <f>P887</f>
        <v>0</v>
      </c>
      <c r="R887" s="1310">
        <f>I887+O887+Q887</f>
        <v>0</v>
      </c>
      <c r="S887" s="1309">
        <f>R887/R921</f>
        <v>0</v>
      </c>
    </row>
    <row r="888" spans="1:19" ht="12" thickBot="1" x14ac:dyDescent="0.25">
      <c r="A888" s="1308"/>
      <c r="B888" s="1307" t="s">
        <v>28709</v>
      </c>
      <c r="C888" s="1368" t="e">
        <f t="shared" ref="C888:R888" si="298">(C887-C886)/C886</f>
        <v>#DIV/0!</v>
      </c>
      <c r="D888" s="1364" t="e">
        <f t="shared" si="298"/>
        <v>#DIV/0!</v>
      </c>
      <c r="E888" s="1364" t="e">
        <f t="shared" si="298"/>
        <v>#DIV/0!</v>
      </c>
      <c r="F888" s="1364" t="e">
        <f t="shared" si="298"/>
        <v>#DIV/0!</v>
      </c>
      <c r="G888" s="1364" t="e">
        <f t="shared" si="298"/>
        <v>#DIV/0!</v>
      </c>
      <c r="H888" s="1364" t="e">
        <f t="shared" si="298"/>
        <v>#DIV/0!</v>
      </c>
      <c r="I888" s="1366" t="e">
        <f t="shared" si="298"/>
        <v>#DIV/0!</v>
      </c>
      <c r="J888" s="1367" t="e">
        <f t="shared" si="298"/>
        <v>#DIV/0!</v>
      </c>
      <c r="K888" s="1364" t="e">
        <f t="shared" si="298"/>
        <v>#DIV/0!</v>
      </c>
      <c r="L888" s="1364" t="e">
        <f t="shared" si="298"/>
        <v>#DIV/0!</v>
      </c>
      <c r="M888" s="1364" t="e">
        <f t="shared" si="298"/>
        <v>#DIV/0!</v>
      </c>
      <c r="N888" s="1364" t="e">
        <f t="shared" si="298"/>
        <v>#DIV/0!</v>
      </c>
      <c r="O888" s="1366" t="e">
        <f t="shared" si="298"/>
        <v>#DIV/0!</v>
      </c>
      <c r="P888" s="1365" t="e">
        <f t="shared" si="298"/>
        <v>#DIV/0!</v>
      </c>
      <c r="Q888" s="1364" t="e">
        <f t="shared" si="298"/>
        <v>#DIV/0!</v>
      </c>
      <c r="R888" s="1364" t="e">
        <f t="shared" si="298"/>
        <v>#DIV/0!</v>
      </c>
      <c r="S888" s="1300"/>
    </row>
    <row r="889" spans="1:19" x14ac:dyDescent="0.2">
      <c r="A889" s="1336" t="s">
        <v>28734</v>
      </c>
      <c r="B889" s="1323">
        <v>2019</v>
      </c>
      <c r="C889" s="1335"/>
      <c r="D889" s="1333"/>
      <c r="E889" s="1333"/>
      <c r="F889" s="1333"/>
      <c r="G889" s="1333"/>
      <c r="H889" s="1333"/>
      <c r="I889" s="1332">
        <f>SUM(C889:H889)</f>
        <v>0</v>
      </c>
      <c r="J889" s="1334"/>
      <c r="K889" s="1333"/>
      <c r="L889" s="1333"/>
      <c r="M889" s="1333"/>
      <c r="N889" s="1333"/>
      <c r="O889" s="1332">
        <f>SUM(J889:N889)</f>
        <v>0</v>
      </c>
      <c r="P889" s="1331"/>
      <c r="Q889" s="1330">
        <f>P889</f>
        <v>0</v>
      </c>
      <c r="R889" s="1330">
        <f>I889+O889+Q889</f>
        <v>0</v>
      </c>
      <c r="S889" s="1355">
        <f>R889/R919</f>
        <v>0</v>
      </c>
    </row>
    <row r="890" spans="1:19" x14ac:dyDescent="0.2">
      <c r="A890" s="1328"/>
      <c r="B890" s="1315">
        <v>2020</v>
      </c>
      <c r="C890" s="1329"/>
      <c r="D890" s="1326"/>
      <c r="E890" s="1326"/>
      <c r="F890" s="1326"/>
      <c r="G890" s="1326"/>
      <c r="H890" s="1326"/>
      <c r="I890" s="1312">
        <f>SUM(C890:H890)</f>
        <v>0</v>
      </c>
      <c r="J890" s="1313"/>
      <c r="K890" s="1326"/>
      <c r="L890" s="1326"/>
      <c r="M890" s="1326"/>
      <c r="N890" s="1326"/>
      <c r="O890" s="1312">
        <f>SUM(J890:N890)</f>
        <v>0</v>
      </c>
      <c r="P890" s="1325"/>
      <c r="Q890" s="1310">
        <f>P890</f>
        <v>0</v>
      </c>
      <c r="R890" s="1310">
        <f>I890+O890+Q890</f>
        <v>0</v>
      </c>
      <c r="S890" s="1309">
        <f>R890/R920</f>
        <v>0</v>
      </c>
    </row>
    <row r="891" spans="1:19" x14ac:dyDescent="0.2">
      <c r="A891" s="1328"/>
      <c r="B891" s="1315">
        <v>2021</v>
      </c>
      <c r="C891" s="1329"/>
      <c r="D891" s="1326"/>
      <c r="E891" s="1326"/>
      <c r="F891" s="1326"/>
      <c r="G891" s="1326"/>
      <c r="H891" s="1326"/>
      <c r="I891" s="1312">
        <f>SUM(C891:H891)</f>
        <v>0</v>
      </c>
      <c r="J891" s="1313"/>
      <c r="K891" s="1326"/>
      <c r="L891" s="1326"/>
      <c r="M891" s="1326"/>
      <c r="N891" s="1326"/>
      <c r="O891" s="1312">
        <f>SUM(J891:N891)</f>
        <v>0</v>
      </c>
      <c r="P891" s="1325"/>
      <c r="Q891" s="1310">
        <f>P891</f>
        <v>0</v>
      </c>
      <c r="R891" s="1310">
        <f>I891+O891+Q891</f>
        <v>0</v>
      </c>
      <c r="S891" s="1309">
        <f>R891/R921</f>
        <v>0</v>
      </c>
    </row>
    <row r="892" spans="1:19" ht="12" thickBot="1" x14ac:dyDescent="0.25">
      <c r="A892" s="1308"/>
      <c r="B892" s="1307" t="s">
        <v>28709</v>
      </c>
      <c r="C892" s="1368" t="e">
        <f t="shared" ref="C892:R892" si="299">(C891-C890)/C890</f>
        <v>#DIV/0!</v>
      </c>
      <c r="D892" s="1364" t="e">
        <f t="shared" si="299"/>
        <v>#DIV/0!</v>
      </c>
      <c r="E892" s="1364" t="e">
        <f t="shared" si="299"/>
        <v>#DIV/0!</v>
      </c>
      <c r="F892" s="1364" t="e">
        <f t="shared" si="299"/>
        <v>#DIV/0!</v>
      </c>
      <c r="G892" s="1364" t="e">
        <f t="shared" si="299"/>
        <v>#DIV/0!</v>
      </c>
      <c r="H892" s="1364" t="e">
        <f t="shared" si="299"/>
        <v>#DIV/0!</v>
      </c>
      <c r="I892" s="1366" t="e">
        <f t="shared" si="299"/>
        <v>#DIV/0!</v>
      </c>
      <c r="J892" s="1367" t="e">
        <f t="shared" si="299"/>
        <v>#DIV/0!</v>
      </c>
      <c r="K892" s="1364" t="e">
        <f t="shared" si="299"/>
        <v>#DIV/0!</v>
      </c>
      <c r="L892" s="1364" t="e">
        <f t="shared" si="299"/>
        <v>#DIV/0!</v>
      </c>
      <c r="M892" s="1364" t="e">
        <f t="shared" si="299"/>
        <v>#DIV/0!</v>
      </c>
      <c r="N892" s="1364" t="e">
        <f t="shared" si="299"/>
        <v>#DIV/0!</v>
      </c>
      <c r="O892" s="1366" t="e">
        <f t="shared" si="299"/>
        <v>#DIV/0!</v>
      </c>
      <c r="P892" s="1365" t="e">
        <f t="shared" si="299"/>
        <v>#DIV/0!</v>
      </c>
      <c r="Q892" s="1364" t="e">
        <f t="shared" si="299"/>
        <v>#DIV/0!</v>
      </c>
      <c r="R892" s="1364" t="e">
        <f t="shared" si="299"/>
        <v>#DIV/0!</v>
      </c>
      <c r="S892" s="1300"/>
    </row>
    <row r="893" spans="1:19" x14ac:dyDescent="0.2">
      <c r="A893" s="1336" t="s">
        <v>28733</v>
      </c>
      <c r="B893" s="1323">
        <v>2019</v>
      </c>
      <c r="C893" s="1335"/>
      <c r="D893" s="1333"/>
      <c r="E893" s="1333"/>
      <c r="F893" s="1333"/>
      <c r="G893" s="1333"/>
      <c r="H893" s="1333"/>
      <c r="I893" s="1332">
        <f>SUM(C893:H893)</f>
        <v>0</v>
      </c>
      <c r="J893" s="1334"/>
      <c r="K893" s="1333"/>
      <c r="L893" s="1333"/>
      <c r="M893" s="1333"/>
      <c r="N893" s="1333"/>
      <c r="O893" s="1332">
        <f>SUM(J893:N893)</f>
        <v>0</v>
      </c>
      <c r="P893" s="1331"/>
      <c r="Q893" s="1330">
        <f>P893</f>
        <v>0</v>
      </c>
      <c r="R893" s="1330">
        <f>I893+O893+Q893</f>
        <v>0</v>
      </c>
      <c r="S893" s="1355">
        <f>R893/R919</f>
        <v>0</v>
      </c>
    </row>
    <row r="894" spans="1:19" x14ac:dyDescent="0.2">
      <c r="A894" s="1328"/>
      <c r="B894" s="1315">
        <v>2020</v>
      </c>
      <c r="C894" s="1329"/>
      <c r="D894" s="1326"/>
      <c r="E894" s="1326"/>
      <c r="F894" s="1326"/>
      <c r="G894" s="1326"/>
      <c r="H894" s="1326"/>
      <c r="I894" s="1312">
        <f>SUM(C894:H894)</f>
        <v>0</v>
      </c>
      <c r="J894" s="1313"/>
      <c r="K894" s="1326"/>
      <c r="L894" s="1326"/>
      <c r="M894" s="1326"/>
      <c r="N894" s="1326"/>
      <c r="O894" s="1312">
        <f>SUM(J894:N894)</f>
        <v>0</v>
      </c>
      <c r="P894" s="1325"/>
      <c r="Q894" s="1310">
        <f>P894</f>
        <v>0</v>
      </c>
      <c r="R894" s="1310">
        <f>I894+O894+Q894</f>
        <v>0</v>
      </c>
      <c r="S894" s="1309">
        <f>R894/R920</f>
        <v>0</v>
      </c>
    </row>
    <row r="895" spans="1:19" x14ac:dyDescent="0.2">
      <c r="A895" s="1328"/>
      <c r="B895" s="1315">
        <v>2021</v>
      </c>
      <c r="C895" s="1329"/>
      <c r="D895" s="1326"/>
      <c r="E895" s="1326"/>
      <c r="F895" s="1326"/>
      <c r="G895" s="1326"/>
      <c r="H895" s="1326"/>
      <c r="I895" s="1312">
        <f>SUM(C895:H895)</f>
        <v>0</v>
      </c>
      <c r="J895" s="1313"/>
      <c r="K895" s="1326"/>
      <c r="L895" s="1326"/>
      <c r="M895" s="1326"/>
      <c r="N895" s="1326"/>
      <c r="O895" s="1312">
        <f>SUM(J895:N895)</f>
        <v>0</v>
      </c>
      <c r="P895" s="1325"/>
      <c r="Q895" s="1310">
        <f>P895</f>
        <v>0</v>
      </c>
      <c r="R895" s="1310">
        <f>I895+O895+Q895</f>
        <v>0</v>
      </c>
      <c r="S895" s="1309">
        <f>R895/R921</f>
        <v>0</v>
      </c>
    </row>
    <row r="896" spans="1:19" ht="12" thickBot="1" x14ac:dyDescent="0.25">
      <c r="A896" s="1308"/>
      <c r="B896" s="1307" t="s">
        <v>28709</v>
      </c>
      <c r="C896" s="1368" t="e">
        <f t="shared" ref="C896:R896" si="300">(C895-C894)/C894</f>
        <v>#DIV/0!</v>
      </c>
      <c r="D896" s="1364" t="e">
        <f t="shared" si="300"/>
        <v>#DIV/0!</v>
      </c>
      <c r="E896" s="1364" t="e">
        <f t="shared" si="300"/>
        <v>#DIV/0!</v>
      </c>
      <c r="F896" s="1364" t="e">
        <f t="shared" si="300"/>
        <v>#DIV/0!</v>
      </c>
      <c r="G896" s="1364" t="e">
        <f t="shared" si="300"/>
        <v>#DIV/0!</v>
      </c>
      <c r="H896" s="1364" t="e">
        <f t="shared" si="300"/>
        <v>#DIV/0!</v>
      </c>
      <c r="I896" s="1366" t="e">
        <f t="shared" si="300"/>
        <v>#DIV/0!</v>
      </c>
      <c r="J896" s="1367" t="e">
        <f t="shared" si="300"/>
        <v>#DIV/0!</v>
      </c>
      <c r="K896" s="1364" t="e">
        <f t="shared" si="300"/>
        <v>#DIV/0!</v>
      </c>
      <c r="L896" s="1364" t="e">
        <f t="shared" si="300"/>
        <v>#DIV/0!</v>
      </c>
      <c r="M896" s="1364" t="e">
        <f t="shared" si="300"/>
        <v>#DIV/0!</v>
      </c>
      <c r="N896" s="1364" t="e">
        <f t="shared" si="300"/>
        <v>#DIV/0!</v>
      </c>
      <c r="O896" s="1366" t="e">
        <f t="shared" si="300"/>
        <v>#DIV/0!</v>
      </c>
      <c r="P896" s="1365" t="e">
        <f t="shared" si="300"/>
        <v>#DIV/0!</v>
      </c>
      <c r="Q896" s="1364" t="e">
        <f t="shared" si="300"/>
        <v>#DIV/0!</v>
      </c>
      <c r="R896" s="1364" t="e">
        <f t="shared" si="300"/>
        <v>#DIV/0!</v>
      </c>
      <c r="S896" s="1300"/>
    </row>
    <row r="897" spans="1:19" x14ac:dyDescent="0.2">
      <c r="A897" s="1336" t="s">
        <v>28732</v>
      </c>
      <c r="B897" s="1323">
        <v>2019</v>
      </c>
      <c r="C897" s="1335"/>
      <c r="D897" s="1333"/>
      <c r="E897" s="1333"/>
      <c r="F897" s="1333"/>
      <c r="G897" s="1333"/>
      <c r="H897" s="1333"/>
      <c r="I897" s="1332">
        <f>SUM(C897:H897)</f>
        <v>0</v>
      </c>
      <c r="J897" s="1334"/>
      <c r="K897" s="1333"/>
      <c r="L897" s="1333"/>
      <c r="M897" s="1333"/>
      <c r="N897" s="1333"/>
      <c r="O897" s="1332">
        <f>SUM(J897:N897)</f>
        <v>0</v>
      </c>
      <c r="P897" s="1331"/>
      <c r="Q897" s="1330">
        <f>P897</f>
        <v>0</v>
      </c>
      <c r="R897" s="1330">
        <f>I897+O897+Q897</f>
        <v>0</v>
      </c>
      <c r="S897" s="1355">
        <f>R897/R919</f>
        <v>0</v>
      </c>
    </row>
    <row r="898" spans="1:19" x14ac:dyDescent="0.2">
      <c r="A898" s="1328"/>
      <c r="B898" s="1315">
        <v>2020</v>
      </c>
      <c r="C898" s="1329"/>
      <c r="D898" s="1326"/>
      <c r="E898" s="1326"/>
      <c r="F898" s="1326"/>
      <c r="G898" s="1326"/>
      <c r="H898" s="1326"/>
      <c r="I898" s="1312">
        <f>SUM(C898:H898)</f>
        <v>0</v>
      </c>
      <c r="J898" s="1313"/>
      <c r="K898" s="1326"/>
      <c r="L898" s="1326"/>
      <c r="M898" s="1326"/>
      <c r="N898" s="1326"/>
      <c r="O898" s="1312">
        <f>SUM(J898:N898)</f>
        <v>0</v>
      </c>
      <c r="P898" s="1325"/>
      <c r="Q898" s="1310">
        <f>P898</f>
        <v>0</v>
      </c>
      <c r="R898" s="1310">
        <f>I898+O898+Q898</f>
        <v>0</v>
      </c>
      <c r="S898" s="1309">
        <f>R898/R920</f>
        <v>0</v>
      </c>
    </row>
    <row r="899" spans="1:19" x14ac:dyDescent="0.2">
      <c r="A899" s="1328"/>
      <c r="B899" s="1315">
        <v>2021</v>
      </c>
      <c r="C899" s="1329"/>
      <c r="D899" s="1326"/>
      <c r="E899" s="1326"/>
      <c r="F899" s="1326"/>
      <c r="G899" s="1326"/>
      <c r="H899" s="1326"/>
      <c r="I899" s="1312">
        <f>SUM(C899:H899)</f>
        <v>0</v>
      </c>
      <c r="J899" s="1313"/>
      <c r="K899" s="1326"/>
      <c r="L899" s="1326"/>
      <c r="M899" s="1326"/>
      <c r="N899" s="1326"/>
      <c r="O899" s="1312">
        <f>SUM(J899:N899)</f>
        <v>0</v>
      </c>
      <c r="P899" s="1325"/>
      <c r="Q899" s="1310">
        <f>P899</f>
        <v>0</v>
      </c>
      <c r="R899" s="1310">
        <f>I899+O899+Q899</f>
        <v>0</v>
      </c>
      <c r="S899" s="1309">
        <f>R899/R921</f>
        <v>0</v>
      </c>
    </row>
    <row r="900" spans="1:19" ht="12" thickBot="1" x14ac:dyDescent="0.25">
      <c r="A900" s="1308"/>
      <c r="B900" s="1307" t="s">
        <v>28709</v>
      </c>
      <c r="C900" s="1368" t="e">
        <f t="shared" ref="C900:R900" si="301">(C899-C898)/C898</f>
        <v>#DIV/0!</v>
      </c>
      <c r="D900" s="1364" t="e">
        <f t="shared" si="301"/>
        <v>#DIV/0!</v>
      </c>
      <c r="E900" s="1364" t="e">
        <f t="shared" si="301"/>
        <v>#DIV/0!</v>
      </c>
      <c r="F900" s="1364" t="e">
        <f t="shared" si="301"/>
        <v>#DIV/0!</v>
      </c>
      <c r="G900" s="1364" t="e">
        <f t="shared" si="301"/>
        <v>#DIV/0!</v>
      </c>
      <c r="H900" s="1364" t="e">
        <f t="shared" si="301"/>
        <v>#DIV/0!</v>
      </c>
      <c r="I900" s="1366" t="e">
        <f t="shared" si="301"/>
        <v>#DIV/0!</v>
      </c>
      <c r="J900" s="1367" t="e">
        <f t="shared" si="301"/>
        <v>#DIV/0!</v>
      </c>
      <c r="K900" s="1364" t="e">
        <f t="shared" si="301"/>
        <v>#DIV/0!</v>
      </c>
      <c r="L900" s="1364" t="e">
        <f t="shared" si="301"/>
        <v>#DIV/0!</v>
      </c>
      <c r="M900" s="1364" t="e">
        <f t="shared" si="301"/>
        <v>#DIV/0!</v>
      </c>
      <c r="N900" s="1364" t="e">
        <f t="shared" si="301"/>
        <v>#DIV/0!</v>
      </c>
      <c r="O900" s="1366" t="e">
        <f t="shared" si="301"/>
        <v>#DIV/0!</v>
      </c>
      <c r="P900" s="1365" t="e">
        <f t="shared" si="301"/>
        <v>#DIV/0!</v>
      </c>
      <c r="Q900" s="1364" t="e">
        <f t="shared" si="301"/>
        <v>#DIV/0!</v>
      </c>
      <c r="R900" s="1364" t="e">
        <f t="shared" si="301"/>
        <v>#DIV/0!</v>
      </c>
      <c r="S900" s="1300"/>
    </row>
    <row r="901" spans="1:19" x14ac:dyDescent="0.2">
      <c r="A901" s="1336" t="s">
        <v>28731</v>
      </c>
      <c r="B901" s="1323">
        <v>2019</v>
      </c>
      <c r="C901" s="1335"/>
      <c r="D901" s="1333"/>
      <c r="E901" s="1333"/>
      <c r="F901" s="1333"/>
      <c r="G901" s="1333"/>
      <c r="H901" s="1333"/>
      <c r="I901" s="1332">
        <f>SUM(C901:H901)</f>
        <v>0</v>
      </c>
      <c r="J901" s="1334"/>
      <c r="K901" s="1333"/>
      <c r="L901" s="1333"/>
      <c r="M901" s="1333"/>
      <c r="N901" s="1333"/>
      <c r="O901" s="1332">
        <f>SUM(J901:N901)</f>
        <v>0</v>
      </c>
      <c r="P901" s="1331"/>
      <c r="Q901" s="1330">
        <f>P901</f>
        <v>0</v>
      </c>
      <c r="R901" s="1330">
        <f>I901+O901+Q901</f>
        <v>0</v>
      </c>
      <c r="S901" s="1355">
        <f>R901/R919</f>
        <v>0</v>
      </c>
    </row>
    <row r="902" spans="1:19" x14ac:dyDescent="0.2">
      <c r="A902" s="1328"/>
      <c r="B902" s="1315">
        <v>2020</v>
      </c>
      <c r="C902" s="1329"/>
      <c r="D902" s="1326"/>
      <c r="E902" s="1326"/>
      <c r="F902" s="1326"/>
      <c r="G902" s="1326"/>
      <c r="H902" s="1326"/>
      <c r="I902" s="1312">
        <f>SUM(C902:H902)</f>
        <v>0</v>
      </c>
      <c r="J902" s="1313"/>
      <c r="K902" s="1326"/>
      <c r="L902" s="1326"/>
      <c r="M902" s="1326"/>
      <c r="N902" s="1326"/>
      <c r="O902" s="1312">
        <f>SUM(J902:N902)</f>
        <v>0</v>
      </c>
      <c r="P902" s="1325"/>
      <c r="Q902" s="1310">
        <f>P902</f>
        <v>0</v>
      </c>
      <c r="R902" s="1310">
        <f>I902+O902+Q902</f>
        <v>0</v>
      </c>
      <c r="S902" s="1309">
        <f>R902/R920</f>
        <v>0</v>
      </c>
    </row>
    <row r="903" spans="1:19" x14ac:dyDescent="0.2">
      <c r="A903" s="1328"/>
      <c r="B903" s="1315">
        <v>2021</v>
      </c>
      <c r="C903" s="1329"/>
      <c r="D903" s="1326"/>
      <c r="E903" s="1326"/>
      <c r="F903" s="1326"/>
      <c r="G903" s="1326"/>
      <c r="H903" s="1326"/>
      <c r="I903" s="1312">
        <f>SUM(C903:H903)</f>
        <v>0</v>
      </c>
      <c r="J903" s="1313"/>
      <c r="K903" s="1326"/>
      <c r="L903" s="1326"/>
      <c r="M903" s="1326"/>
      <c r="N903" s="1326"/>
      <c r="O903" s="1312">
        <f>SUM(J903:N903)</f>
        <v>0</v>
      </c>
      <c r="P903" s="1325"/>
      <c r="Q903" s="1310">
        <f>P903</f>
        <v>0</v>
      </c>
      <c r="R903" s="1310">
        <f>I903+O903+Q903</f>
        <v>0</v>
      </c>
      <c r="S903" s="1309">
        <f>R903/R921</f>
        <v>0</v>
      </c>
    </row>
    <row r="904" spans="1:19" ht="12" thickBot="1" x14ac:dyDescent="0.25">
      <c r="A904" s="1308"/>
      <c r="B904" s="1307" t="s">
        <v>28709</v>
      </c>
      <c r="C904" s="1368" t="e">
        <f t="shared" ref="C904:R904" si="302">(C903-C902)/C902</f>
        <v>#DIV/0!</v>
      </c>
      <c r="D904" s="1364" t="e">
        <f t="shared" si="302"/>
        <v>#DIV/0!</v>
      </c>
      <c r="E904" s="1364" t="e">
        <f t="shared" si="302"/>
        <v>#DIV/0!</v>
      </c>
      <c r="F904" s="1364" t="e">
        <f t="shared" si="302"/>
        <v>#DIV/0!</v>
      </c>
      <c r="G904" s="1364" t="e">
        <f t="shared" si="302"/>
        <v>#DIV/0!</v>
      </c>
      <c r="H904" s="1364" t="e">
        <f t="shared" si="302"/>
        <v>#DIV/0!</v>
      </c>
      <c r="I904" s="1366" t="e">
        <f t="shared" si="302"/>
        <v>#DIV/0!</v>
      </c>
      <c r="J904" s="1367" t="e">
        <f t="shared" si="302"/>
        <v>#DIV/0!</v>
      </c>
      <c r="K904" s="1364" t="e">
        <f t="shared" si="302"/>
        <v>#DIV/0!</v>
      </c>
      <c r="L904" s="1364" t="e">
        <f t="shared" si="302"/>
        <v>#DIV/0!</v>
      </c>
      <c r="M904" s="1364" t="e">
        <f t="shared" si="302"/>
        <v>#DIV/0!</v>
      </c>
      <c r="N904" s="1364" t="e">
        <f t="shared" si="302"/>
        <v>#DIV/0!</v>
      </c>
      <c r="O904" s="1366" t="e">
        <f t="shared" si="302"/>
        <v>#DIV/0!</v>
      </c>
      <c r="P904" s="1365" t="e">
        <f t="shared" si="302"/>
        <v>#DIV/0!</v>
      </c>
      <c r="Q904" s="1364" t="e">
        <f t="shared" si="302"/>
        <v>#DIV/0!</v>
      </c>
      <c r="R904" s="1364" t="e">
        <f t="shared" si="302"/>
        <v>#DIV/0!</v>
      </c>
      <c r="S904" s="1300"/>
    </row>
    <row r="905" spans="1:19" x14ac:dyDescent="0.2">
      <c r="A905" s="1623" t="s">
        <v>28722</v>
      </c>
      <c r="B905" s="1625" t="s">
        <v>28721</v>
      </c>
      <c r="C905" s="1627" t="s">
        <v>28570</v>
      </c>
      <c r="D905" s="1628"/>
      <c r="E905" s="1628"/>
      <c r="F905" s="1628"/>
      <c r="G905" s="1628"/>
      <c r="H905" s="1628"/>
      <c r="I905" s="1629"/>
      <c r="J905" s="1630" t="s">
        <v>28563</v>
      </c>
      <c r="K905" s="1631"/>
      <c r="L905" s="1631"/>
      <c r="M905" s="1631"/>
      <c r="N905" s="1631"/>
      <c r="O905" s="1632"/>
      <c r="P905" s="1633" t="s">
        <v>28557</v>
      </c>
      <c r="Q905" s="1634"/>
      <c r="R905" s="1634" t="s">
        <v>4</v>
      </c>
      <c r="S905" s="1635"/>
    </row>
    <row r="906" spans="1:19" ht="150" customHeight="1" thickBot="1" x14ac:dyDescent="0.25">
      <c r="A906" s="1624"/>
      <c r="B906" s="1626"/>
      <c r="C906" s="1343" t="s">
        <v>28717</v>
      </c>
      <c r="D906" s="1339" t="s">
        <v>28720</v>
      </c>
      <c r="E906" s="1339" t="s">
        <v>28719</v>
      </c>
      <c r="F906" s="1339" t="s">
        <v>28718</v>
      </c>
      <c r="G906" s="1339" t="s">
        <v>28716</v>
      </c>
      <c r="H906" s="1339" t="s">
        <v>28715</v>
      </c>
      <c r="I906" s="1341" t="s">
        <v>28596</v>
      </c>
      <c r="J906" s="1342" t="s">
        <v>28717</v>
      </c>
      <c r="K906" s="1339" t="s">
        <v>28716</v>
      </c>
      <c r="L906" s="1339" t="s">
        <v>28715</v>
      </c>
      <c r="M906" s="1339" t="s">
        <v>28714</v>
      </c>
      <c r="N906" s="1339" t="s">
        <v>28713</v>
      </c>
      <c r="O906" s="1341" t="s">
        <v>28593</v>
      </c>
      <c r="P906" s="1340" t="s">
        <v>28712</v>
      </c>
      <c r="Q906" s="1339" t="s">
        <v>28592</v>
      </c>
      <c r="R906" s="1338" t="s">
        <v>28711</v>
      </c>
      <c r="S906" s="1337" t="s">
        <v>28590</v>
      </c>
    </row>
    <row r="907" spans="1:19" x14ac:dyDescent="0.2">
      <c r="A907" s="1336" t="s">
        <v>28730</v>
      </c>
      <c r="B907" s="1323">
        <v>2019</v>
      </c>
      <c r="C907" s="1335"/>
      <c r="D907" s="1333"/>
      <c r="E907" s="1333"/>
      <c r="F907" s="1333"/>
      <c r="G907" s="1333"/>
      <c r="H907" s="1333"/>
      <c r="I907" s="1332">
        <f>SUM(C907:H907)</f>
        <v>0</v>
      </c>
      <c r="J907" s="1334"/>
      <c r="K907" s="1333"/>
      <c r="L907" s="1333"/>
      <c r="M907" s="1333"/>
      <c r="N907" s="1333"/>
      <c r="O907" s="1332">
        <f>SUM(J907:N907)</f>
        <v>0</v>
      </c>
      <c r="P907" s="1331"/>
      <c r="Q907" s="1330">
        <f>P907</f>
        <v>0</v>
      </c>
      <c r="R907" s="1330">
        <f>I907+O907+Q907</f>
        <v>0</v>
      </c>
      <c r="S907" s="1355">
        <f>R907/R919</f>
        <v>0</v>
      </c>
    </row>
    <row r="908" spans="1:19" x14ac:dyDescent="0.2">
      <c r="A908" s="1328"/>
      <c r="B908" s="1315">
        <v>2020</v>
      </c>
      <c r="C908" s="1329"/>
      <c r="D908" s="1326"/>
      <c r="E908" s="1326"/>
      <c r="F908" s="1326"/>
      <c r="G908" s="1326"/>
      <c r="H908" s="1326"/>
      <c r="I908" s="1312">
        <f>SUM(C908:H908)</f>
        <v>0</v>
      </c>
      <c r="J908" s="1313"/>
      <c r="K908" s="1326"/>
      <c r="L908" s="1326"/>
      <c r="M908" s="1326"/>
      <c r="N908" s="1326"/>
      <c r="O908" s="1312">
        <f>SUM(J908:N908)</f>
        <v>0</v>
      </c>
      <c r="P908" s="1325"/>
      <c r="Q908" s="1310">
        <f>P908</f>
        <v>0</v>
      </c>
      <c r="R908" s="1310">
        <f>I908+O908+Q908</f>
        <v>0</v>
      </c>
      <c r="S908" s="1309">
        <f>R908/R920</f>
        <v>0</v>
      </c>
    </row>
    <row r="909" spans="1:19" x14ac:dyDescent="0.2">
      <c r="A909" s="1328"/>
      <c r="B909" s="1315">
        <v>2021</v>
      </c>
      <c r="C909" s="1329"/>
      <c r="D909" s="1326"/>
      <c r="E909" s="1326"/>
      <c r="F909" s="1326"/>
      <c r="G909" s="1326"/>
      <c r="H909" s="1326"/>
      <c r="I909" s="1312">
        <f>SUM(C909:H909)</f>
        <v>0</v>
      </c>
      <c r="J909" s="1313"/>
      <c r="K909" s="1326"/>
      <c r="L909" s="1326"/>
      <c r="M909" s="1326"/>
      <c r="N909" s="1326"/>
      <c r="O909" s="1312">
        <f>SUM(J909:N909)</f>
        <v>0</v>
      </c>
      <c r="P909" s="1325"/>
      <c r="Q909" s="1310">
        <f>P909</f>
        <v>0</v>
      </c>
      <c r="R909" s="1310">
        <f>I909+O909+Q909</f>
        <v>0</v>
      </c>
      <c r="S909" s="1309">
        <f>R909/R921</f>
        <v>0</v>
      </c>
    </row>
    <row r="910" spans="1:19" ht="12" thickBot="1" x14ac:dyDescent="0.25">
      <c r="A910" s="1308"/>
      <c r="B910" s="1307" t="s">
        <v>28709</v>
      </c>
      <c r="C910" s="1368" t="e">
        <f t="shared" ref="C910:R910" si="303">(C909-C908)/C908</f>
        <v>#DIV/0!</v>
      </c>
      <c r="D910" s="1364" t="e">
        <f t="shared" si="303"/>
        <v>#DIV/0!</v>
      </c>
      <c r="E910" s="1364" t="e">
        <f t="shared" si="303"/>
        <v>#DIV/0!</v>
      </c>
      <c r="F910" s="1364" t="e">
        <f t="shared" si="303"/>
        <v>#DIV/0!</v>
      </c>
      <c r="G910" s="1364" t="e">
        <f t="shared" si="303"/>
        <v>#DIV/0!</v>
      </c>
      <c r="H910" s="1364" t="e">
        <f t="shared" si="303"/>
        <v>#DIV/0!</v>
      </c>
      <c r="I910" s="1366" t="e">
        <f t="shared" si="303"/>
        <v>#DIV/0!</v>
      </c>
      <c r="J910" s="1367" t="e">
        <f t="shared" si="303"/>
        <v>#DIV/0!</v>
      </c>
      <c r="K910" s="1364" t="e">
        <f t="shared" si="303"/>
        <v>#DIV/0!</v>
      </c>
      <c r="L910" s="1364" t="e">
        <f t="shared" si="303"/>
        <v>#DIV/0!</v>
      </c>
      <c r="M910" s="1364" t="e">
        <f t="shared" si="303"/>
        <v>#DIV/0!</v>
      </c>
      <c r="N910" s="1364" t="e">
        <f t="shared" si="303"/>
        <v>#DIV/0!</v>
      </c>
      <c r="O910" s="1366" t="e">
        <f t="shared" si="303"/>
        <v>#DIV/0!</v>
      </c>
      <c r="P910" s="1365" t="e">
        <f t="shared" si="303"/>
        <v>#DIV/0!</v>
      </c>
      <c r="Q910" s="1364" t="e">
        <f t="shared" si="303"/>
        <v>#DIV/0!</v>
      </c>
      <c r="R910" s="1364" t="e">
        <f t="shared" si="303"/>
        <v>#DIV/0!</v>
      </c>
      <c r="S910" s="1300"/>
    </row>
    <row r="911" spans="1:19" x14ac:dyDescent="0.2">
      <c r="A911" s="1336" t="s">
        <v>28727</v>
      </c>
      <c r="B911" s="1323">
        <v>2019</v>
      </c>
      <c r="C911" s="1335"/>
      <c r="D911" s="1333"/>
      <c r="E911" s="1333"/>
      <c r="F911" s="1333"/>
      <c r="G911" s="1333"/>
      <c r="H911" s="1333"/>
      <c r="I911" s="1332">
        <f>SUM(C911:H911)</f>
        <v>0</v>
      </c>
      <c r="J911" s="1334"/>
      <c r="K911" s="1333"/>
      <c r="L911" s="1333"/>
      <c r="M911" s="1333"/>
      <c r="N911" s="1333"/>
      <c r="O911" s="1332">
        <f>SUM(J911:N911)</f>
        <v>0</v>
      </c>
      <c r="P911" s="1331"/>
      <c r="Q911" s="1330">
        <f>P911</f>
        <v>0</v>
      </c>
      <c r="R911" s="1330">
        <f>I911+O911+Q911</f>
        <v>0</v>
      </c>
      <c r="S911" s="1355">
        <f>R911/R919</f>
        <v>0</v>
      </c>
    </row>
    <row r="912" spans="1:19" x14ac:dyDescent="0.2">
      <c r="A912" s="1328"/>
      <c r="B912" s="1315">
        <v>2020</v>
      </c>
      <c r="C912" s="1329"/>
      <c r="D912" s="1326"/>
      <c r="E912" s="1326"/>
      <c r="F912" s="1326"/>
      <c r="G912" s="1326"/>
      <c r="H912" s="1326"/>
      <c r="I912" s="1312">
        <f>SUM(C912:H912)</f>
        <v>0</v>
      </c>
      <c r="J912" s="1313"/>
      <c r="K912" s="1326"/>
      <c r="L912" s="1326"/>
      <c r="M912" s="1326"/>
      <c r="N912" s="1326"/>
      <c r="O912" s="1312">
        <f>SUM(J912:N912)</f>
        <v>0</v>
      </c>
      <c r="P912" s="1325"/>
      <c r="Q912" s="1310">
        <f>P912</f>
        <v>0</v>
      </c>
      <c r="R912" s="1310">
        <f>I912+O912+Q912</f>
        <v>0</v>
      </c>
      <c r="S912" s="1309">
        <f>R912/R920</f>
        <v>0</v>
      </c>
    </row>
    <row r="913" spans="1:20" x14ac:dyDescent="0.2">
      <c r="A913" s="1328"/>
      <c r="B913" s="1315">
        <v>2021</v>
      </c>
      <c r="C913" s="1329"/>
      <c r="D913" s="1326"/>
      <c r="E913" s="1326"/>
      <c r="F913" s="1326"/>
      <c r="G913" s="1326"/>
      <c r="H913" s="1326"/>
      <c r="I913" s="1312">
        <f>SUM(C913:H913)</f>
        <v>0</v>
      </c>
      <c r="J913" s="1313"/>
      <c r="K913" s="1326"/>
      <c r="L913" s="1326"/>
      <c r="M913" s="1326"/>
      <c r="N913" s="1326"/>
      <c r="O913" s="1312">
        <f>SUM(J913:N913)</f>
        <v>0</v>
      </c>
      <c r="P913" s="1325"/>
      <c r="Q913" s="1310">
        <f>P913</f>
        <v>0</v>
      </c>
      <c r="R913" s="1310">
        <f>I913+O913+Q913</f>
        <v>0</v>
      </c>
      <c r="S913" s="1309">
        <f>R913/R921</f>
        <v>0</v>
      </c>
    </row>
    <row r="914" spans="1:20" ht="12" thickBot="1" x14ac:dyDescent="0.25">
      <c r="A914" s="1308"/>
      <c r="B914" s="1307" t="s">
        <v>28709</v>
      </c>
      <c r="C914" s="1368" t="e">
        <f t="shared" ref="C914:R914" si="304">(C913-C912)/C912</f>
        <v>#DIV/0!</v>
      </c>
      <c r="D914" s="1364" t="e">
        <f t="shared" si="304"/>
        <v>#DIV/0!</v>
      </c>
      <c r="E914" s="1364" t="e">
        <f t="shared" si="304"/>
        <v>#DIV/0!</v>
      </c>
      <c r="F914" s="1364" t="e">
        <f t="shared" si="304"/>
        <v>#DIV/0!</v>
      </c>
      <c r="G914" s="1364" t="e">
        <f t="shared" si="304"/>
        <v>#DIV/0!</v>
      </c>
      <c r="H914" s="1364" t="e">
        <f t="shared" si="304"/>
        <v>#DIV/0!</v>
      </c>
      <c r="I914" s="1366" t="e">
        <f t="shared" si="304"/>
        <v>#DIV/0!</v>
      </c>
      <c r="J914" s="1367" t="e">
        <f t="shared" si="304"/>
        <v>#DIV/0!</v>
      </c>
      <c r="K914" s="1364" t="e">
        <f t="shared" si="304"/>
        <v>#DIV/0!</v>
      </c>
      <c r="L914" s="1364" t="e">
        <f t="shared" si="304"/>
        <v>#DIV/0!</v>
      </c>
      <c r="M914" s="1364" t="e">
        <f t="shared" si="304"/>
        <v>#DIV/0!</v>
      </c>
      <c r="N914" s="1364" t="e">
        <f t="shared" si="304"/>
        <v>#DIV/0!</v>
      </c>
      <c r="O914" s="1366" t="e">
        <f t="shared" si="304"/>
        <v>#DIV/0!</v>
      </c>
      <c r="P914" s="1365" t="e">
        <f t="shared" si="304"/>
        <v>#DIV/0!</v>
      </c>
      <c r="Q914" s="1364" t="e">
        <f t="shared" si="304"/>
        <v>#DIV/0!</v>
      </c>
      <c r="R914" s="1364" t="e">
        <f t="shared" si="304"/>
        <v>#DIV/0!</v>
      </c>
      <c r="S914" s="1300"/>
    </row>
    <row r="915" spans="1:20" x14ac:dyDescent="0.2">
      <c r="A915" s="1336" t="s">
        <v>28728</v>
      </c>
      <c r="B915" s="1323">
        <v>2019</v>
      </c>
      <c r="C915" s="1335"/>
      <c r="D915" s="1333"/>
      <c r="E915" s="1333"/>
      <c r="F915" s="1333"/>
      <c r="G915" s="1333"/>
      <c r="H915" s="1333"/>
      <c r="I915" s="1332">
        <f>SUM(C915:H915)</f>
        <v>0</v>
      </c>
      <c r="J915" s="1334"/>
      <c r="K915" s="1333"/>
      <c r="L915" s="1333"/>
      <c r="M915" s="1333"/>
      <c r="N915" s="1333"/>
      <c r="O915" s="1332">
        <f>SUM(J915:N915)</f>
        <v>0</v>
      </c>
      <c r="P915" s="1331"/>
      <c r="Q915" s="1330">
        <f>P915</f>
        <v>0</v>
      </c>
      <c r="R915" s="1330">
        <f>I915+O915+Q915</f>
        <v>0</v>
      </c>
      <c r="S915" s="1355">
        <f>R915/R919</f>
        <v>0</v>
      </c>
    </row>
    <row r="916" spans="1:20" x14ac:dyDescent="0.2">
      <c r="A916" s="1328"/>
      <c r="B916" s="1315">
        <v>2020</v>
      </c>
      <c r="C916" s="1329"/>
      <c r="D916" s="1326"/>
      <c r="E916" s="1326"/>
      <c r="F916" s="1326"/>
      <c r="G916" s="1326"/>
      <c r="H916" s="1326"/>
      <c r="I916" s="1312">
        <f>SUM(C916:H916)</f>
        <v>0</v>
      </c>
      <c r="J916" s="1313"/>
      <c r="K916" s="1326"/>
      <c r="L916" s="1326"/>
      <c r="M916" s="1326"/>
      <c r="N916" s="1326"/>
      <c r="O916" s="1312">
        <f>SUM(J916:N916)</f>
        <v>0</v>
      </c>
      <c r="P916" s="1325"/>
      <c r="Q916" s="1310">
        <f>P916</f>
        <v>0</v>
      </c>
      <c r="R916" s="1310">
        <f>I916+O916+Q916</f>
        <v>0</v>
      </c>
      <c r="S916" s="1309">
        <f>R916/R920</f>
        <v>0</v>
      </c>
    </row>
    <row r="917" spans="1:20" x14ac:dyDescent="0.2">
      <c r="A917" s="1328"/>
      <c r="B917" s="1315">
        <v>2021</v>
      </c>
      <c r="C917" s="1329"/>
      <c r="D917" s="1326"/>
      <c r="E917" s="1326"/>
      <c r="F917" s="1326"/>
      <c r="G917" s="1326"/>
      <c r="H917" s="1326"/>
      <c r="I917" s="1312">
        <f>SUM(C917:H917)</f>
        <v>0</v>
      </c>
      <c r="J917" s="1313"/>
      <c r="K917" s="1326"/>
      <c r="L917" s="1326"/>
      <c r="M917" s="1326"/>
      <c r="N917" s="1326"/>
      <c r="O917" s="1312">
        <f>SUM(J917:N917)</f>
        <v>0</v>
      </c>
      <c r="P917" s="1325"/>
      <c r="Q917" s="1310">
        <f>P917</f>
        <v>0</v>
      </c>
      <c r="R917" s="1310">
        <f>I917+O917+Q917</f>
        <v>0</v>
      </c>
      <c r="S917" s="1309">
        <f>R917/R921</f>
        <v>0</v>
      </c>
    </row>
    <row r="918" spans="1:20" ht="12" thickBot="1" x14ac:dyDescent="0.25">
      <c r="A918" s="1308"/>
      <c r="B918" s="1307" t="s">
        <v>28709</v>
      </c>
      <c r="C918" s="1368" t="e">
        <f t="shared" ref="C918:R918" si="305">(C917-C916)/C916</f>
        <v>#DIV/0!</v>
      </c>
      <c r="D918" s="1364" t="e">
        <f t="shared" si="305"/>
        <v>#DIV/0!</v>
      </c>
      <c r="E918" s="1364" t="e">
        <f t="shared" si="305"/>
        <v>#DIV/0!</v>
      </c>
      <c r="F918" s="1364" t="e">
        <f t="shared" si="305"/>
        <v>#DIV/0!</v>
      </c>
      <c r="G918" s="1364" t="e">
        <f t="shared" si="305"/>
        <v>#DIV/0!</v>
      </c>
      <c r="H918" s="1364" t="e">
        <f t="shared" si="305"/>
        <v>#DIV/0!</v>
      </c>
      <c r="I918" s="1366" t="e">
        <f t="shared" si="305"/>
        <v>#DIV/0!</v>
      </c>
      <c r="J918" s="1367" t="e">
        <f t="shared" si="305"/>
        <v>#DIV/0!</v>
      </c>
      <c r="K918" s="1364" t="e">
        <f t="shared" si="305"/>
        <v>#DIV/0!</v>
      </c>
      <c r="L918" s="1364" t="e">
        <f t="shared" si="305"/>
        <v>#DIV/0!</v>
      </c>
      <c r="M918" s="1364" t="e">
        <f t="shared" si="305"/>
        <v>#DIV/0!</v>
      </c>
      <c r="N918" s="1364" t="e">
        <f t="shared" si="305"/>
        <v>#DIV/0!</v>
      </c>
      <c r="O918" s="1366" t="e">
        <f t="shared" si="305"/>
        <v>#DIV/0!</v>
      </c>
      <c r="P918" s="1365" t="e">
        <f t="shared" si="305"/>
        <v>#DIV/0!</v>
      </c>
      <c r="Q918" s="1364" t="e">
        <f t="shared" si="305"/>
        <v>#DIV/0!</v>
      </c>
      <c r="R918" s="1364" t="e">
        <f t="shared" si="305"/>
        <v>#DIV/0!</v>
      </c>
      <c r="S918" s="1300"/>
    </row>
    <row r="919" spans="1:20" x14ac:dyDescent="0.2">
      <c r="A919" s="1324" t="s">
        <v>4</v>
      </c>
      <c r="B919" s="1323">
        <v>2019</v>
      </c>
      <c r="C919" s="1322">
        <f t="shared" ref="C919:H921" si="306">C857+C861+C865+C869+C873+C877+C881+C885+C889+C893+C897+C901+C907+C911+C915</f>
        <v>0</v>
      </c>
      <c r="D919" s="1318">
        <f t="shared" si="306"/>
        <v>0</v>
      </c>
      <c r="E919" s="1318">
        <f t="shared" si="306"/>
        <v>0</v>
      </c>
      <c r="F919" s="1318">
        <f t="shared" si="306"/>
        <v>3417000</v>
      </c>
      <c r="G919" s="1318">
        <f t="shared" si="306"/>
        <v>0</v>
      </c>
      <c r="H919" s="1318">
        <f t="shared" si="306"/>
        <v>0</v>
      </c>
      <c r="I919" s="1320">
        <f>SUM(C919:H919)</f>
        <v>3417000</v>
      </c>
      <c r="J919" s="1321">
        <f t="shared" ref="J919:N921" si="307">J857+J861+J865+J869+J873+J877+J881+J885+J889+J893+J897+J901+J907+J911+J915</f>
        <v>0</v>
      </c>
      <c r="K919" s="1318">
        <f t="shared" si="307"/>
        <v>0</v>
      </c>
      <c r="L919" s="1318">
        <f t="shared" si="307"/>
        <v>0</v>
      </c>
      <c r="M919" s="1318">
        <f t="shared" si="307"/>
        <v>0</v>
      </c>
      <c r="N919" s="1318">
        <f t="shared" si="307"/>
        <v>0</v>
      </c>
      <c r="O919" s="1320">
        <f>SUM(J919:N919)</f>
        <v>0</v>
      </c>
      <c r="P919" s="1319">
        <f>P857+P861+P865+P869+P873+P877+P881+P885+P889+P893+P897+P901+P907+P911+P915</f>
        <v>0</v>
      </c>
      <c r="Q919" s="1318">
        <f>P919</f>
        <v>0</v>
      </c>
      <c r="R919" s="1318">
        <f>I919+O919+Q919</f>
        <v>3417000</v>
      </c>
      <c r="S919" s="1354">
        <f>R919/R919</f>
        <v>1</v>
      </c>
    </row>
    <row r="920" spans="1:20" x14ac:dyDescent="0.2">
      <c r="A920" s="1316"/>
      <c r="B920" s="1315">
        <v>2020</v>
      </c>
      <c r="C920" s="1314">
        <f t="shared" si="306"/>
        <v>0</v>
      </c>
      <c r="D920" s="1310">
        <f t="shared" si="306"/>
        <v>0</v>
      </c>
      <c r="E920" s="1310">
        <f t="shared" si="306"/>
        <v>0</v>
      </c>
      <c r="F920" s="1310">
        <f t="shared" si="306"/>
        <v>2474652</v>
      </c>
      <c r="G920" s="1310">
        <f t="shared" si="306"/>
        <v>0</v>
      </c>
      <c r="H920" s="1310">
        <f t="shared" si="306"/>
        <v>0</v>
      </c>
      <c r="I920" s="1312">
        <f>SUM(C920:H920)</f>
        <v>2474652</v>
      </c>
      <c r="J920" s="1313">
        <f t="shared" si="307"/>
        <v>0</v>
      </c>
      <c r="K920" s="1310">
        <f t="shared" si="307"/>
        <v>0</v>
      </c>
      <c r="L920" s="1310">
        <f t="shared" si="307"/>
        <v>0</v>
      </c>
      <c r="M920" s="1310">
        <f t="shared" si="307"/>
        <v>189348</v>
      </c>
      <c r="N920" s="1310">
        <f t="shared" si="307"/>
        <v>0</v>
      </c>
      <c r="O920" s="1312">
        <f>SUM(J920:N920)</f>
        <v>189348</v>
      </c>
      <c r="P920" s="1311">
        <f>P858+P862+P866+P870+P874+P878+P882+P886+P890+P894+P898+P902+P908+P912+P916</f>
        <v>0</v>
      </c>
      <c r="Q920" s="1310">
        <f>P920</f>
        <v>0</v>
      </c>
      <c r="R920" s="1310">
        <f>I920+O920+Q920</f>
        <v>2664000</v>
      </c>
      <c r="S920" s="1309">
        <f>R920/R920</f>
        <v>1</v>
      </c>
    </row>
    <row r="921" spans="1:20" x14ac:dyDescent="0.2">
      <c r="A921" s="1316"/>
      <c r="B921" s="1315">
        <v>2021</v>
      </c>
      <c r="C921" s="1314">
        <f t="shared" si="306"/>
        <v>0</v>
      </c>
      <c r="D921" s="1310">
        <f t="shared" si="306"/>
        <v>0</v>
      </c>
      <c r="E921" s="1310">
        <f t="shared" si="306"/>
        <v>0</v>
      </c>
      <c r="F921" s="1310">
        <f t="shared" si="306"/>
        <v>1564928</v>
      </c>
      <c r="G921" s="1310">
        <f t="shared" si="306"/>
        <v>0</v>
      </c>
      <c r="H921" s="1310">
        <f t="shared" si="306"/>
        <v>0</v>
      </c>
      <c r="I921" s="1312">
        <f>SUM(C921:H921)</f>
        <v>1564928</v>
      </c>
      <c r="J921" s="1313">
        <f t="shared" si="307"/>
        <v>0</v>
      </c>
      <c r="K921" s="1310">
        <f t="shared" si="307"/>
        <v>0</v>
      </c>
      <c r="L921" s="1310">
        <f t="shared" si="307"/>
        <v>0</v>
      </c>
      <c r="M921" s="1310">
        <f t="shared" si="307"/>
        <v>0</v>
      </c>
      <c r="N921" s="1310">
        <f t="shared" si="307"/>
        <v>0</v>
      </c>
      <c r="O921" s="1312">
        <f>SUM(J921:N921)</f>
        <v>0</v>
      </c>
      <c r="P921" s="1311">
        <f>P859+P863+P867+P871+P875+P879+P883+P887+P891+P895+P899+P903+P909+P913+P917</f>
        <v>0</v>
      </c>
      <c r="Q921" s="1310">
        <f>P921</f>
        <v>0</v>
      </c>
      <c r="R921" s="1310">
        <f>I921+O921+Q921</f>
        <v>1564928</v>
      </c>
      <c r="S921" s="1309">
        <f>R921/R921</f>
        <v>1</v>
      </c>
    </row>
    <row r="922" spans="1:20" ht="12" thickBot="1" x14ac:dyDescent="0.25">
      <c r="A922" s="1308"/>
      <c r="B922" s="1307" t="s">
        <v>28709</v>
      </c>
      <c r="C922" s="1306" t="e">
        <f t="shared" ref="C922:M922" si="308">(C921-C920)/C920</f>
        <v>#DIV/0!</v>
      </c>
      <c r="D922" s="1302" t="e">
        <f t="shared" si="308"/>
        <v>#DIV/0!</v>
      </c>
      <c r="E922" s="1302" t="e">
        <f t="shared" si="308"/>
        <v>#DIV/0!</v>
      </c>
      <c r="F922" s="1301">
        <f t="shared" si="308"/>
        <v>-0.36761694169523634</v>
      </c>
      <c r="G922" s="1302" t="e">
        <f t="shared" si="308"/>
        <v>#DIV/0!</v>
      </c>
      <c r="H922" s="1302" t="e">
        <f t="shared" si="308"/>
        <v>#DIV/0!</v>
      </c>
      <c r="I922" s="1300">
        <f t="shared" si="308"/>
        <v>-0.36761694169523634</v>
      </c>
      <c r="J922" s="1305" t="e">
        <f t="shared" si="308"/>
        <v>#DIV/0!</v>
      </c>
      <c r="K922" s="1302" t="e">
        <f t="shared" si="308"/>
        <v>#DIV/0!</v>
      </c>
      <c r="L922" s="1302" t="e">
        <f t="shared" si="308"/>
        <v>#DIV/0!</v>
      </c>
      <c r="M922" s="1301">
        <f t="shared" si="308"/>
        <v>-1</v>
      </c>
      <c r="N922" s="1301"/>
      <c r="O922" s="1300">
        <f>(O921-O920)/O920</f>
        <v>-1</v>
      </c>
      <c r="P922" s="1303" t="e">
        <f>(P921-P920)/P920</f>
        <v>#DIV/0!</v>
      </c>
      <c r="Q922" s="1302" t="e">
        <f>(Q921-Q920)/Q920</f>
        <v>#DIV/0!</v>
      </c>
      <c r="R922" s="1301">
        <f>(R921-R920)/R920</f>
        <v>-0.41256456456456458</v>
      </c>
      <c r="S922" s="1300"/>
    </row>
    <row r="925" spans="1:20" x14ac:dyDescent="0.2">
      <c r="A925" s="1296" t="s">
        <v>28538</v>
      </c>
      <c r="I925" s="1352"/>
      <c r="J925" s="1352"/>
      <c r="P925" s="1349"/>
      <c r="R925" s="1352"/>
      <c r="S925" s="1352"/>
      <c r="T925" s="1297"/>
    </row>
    <row r="926" spans="1:20" x14ac:dyDescent="0.2">
      <c r="A926" s="1296" t="s">
        <v>28537</v>
      </c>
      <c r="I926" s="1352"/>
      <c r="J926" s="1352"/>
      <c r="P926" s="1349"/>
      <c r="R926" s="1352"/>
      <c r="S926" s="1352"/>
      <c r="T926" s="1297"/>
    </row>
    <row r="927" spans="1:20" x14ac:dyDescent="0.2">
      <c r="I927" s="1352"/>
      <c r="J927" s="1352"/>
      <c r="P927" s="1349"/>
      <c r="R927" s="1352"/>
      <c r="S927" s="1352"/>
      <c r="T927" s="1297"/>
    </row>
    <row r="928" spans="1:20" x14ac:dyDescent="0.2">
      <c r="I928" s="1352"/>
      <c r="J928" s="1352"/>
      <c r="P928" s="1349"/>
      <c r="R928" s="1352"/>
      <c r="S928" s="1352"/>
      <c r="T928" s="1297"/>
    </row>
    <row r="929" spans="1:20" x14ac:dyDescent="0.2">
      <c r="I929" s="1352"/>
      <c r="J929" s="1352"/>
      <c r="P929" s="1349"/>
      <c r="R929" s="1352"/>
      <c r="S929" s="1352"/>
      <c r="T929" s="1297"/>
    </row>
    <row r="930" spans="1:20" x14ac:dyDescent="0.2">
      <c r="A930" s="1622" t="s">
        <v>28725</v>
      </c>
      <c r="B930" s="1622"/>
      <c r="C930" s="1622"/>
      <c r="D930" s="1622"/>
      <c r="E930" s="1622"/>
      <c r="F930" s="1622"/>
      <c r="G930" s="1622"/>
      <c r="H930" s="1622"/>
      <c r="I930" s="1622"/>
      <c r="J930" s="1622"/>
      <c r="K930" s="1622"/>
      <c r="L930" s="1622"/>
      <c r="M930" s="1622"/>
      <c r="N930" s="1622"/>
      <c r="O930" s="1622"/>
      <c r="P930" s="1622"/>
      <c r="Q930" s="1622"/>
      <c r="R930" s="1622"/>
      <c r="S930" s="1622"/>
      <c r="T930" s="1353"/>
    </row>
    <row r="931" spans="1:20" x14ac:dyDescent="0.2">
      <c r="A931" s="1622" t="s">
        <v>28677</v>
      </c>
      <c r="B931" s="1622"/>
      <c r="C931" s="1622"/>
      <c r="D931" s="1622"/>
      <c r="E931" s="1622"/>
      <c r="F931" s="1622"/>
      <c r="G931" s="1622"/>
      <c r="H931" s="1622"/>
      <c r="I931" s="1622"/>
      <c r="J931" s="1622"/>
      <c r="K931" s="1622"/>
      <c r="L931" s="1622"/>
      <c r="M931" s="1622"/>
      <c r="N931" s="1622"/>
      <c r="O931" s="1622"/>
      <c r="P931" s="1622"/>
      <c r="Q931" s="1622"/>
      <c r="R931" s="1622"/>
      <c r="S931" s="1622"/>
      <c r="T931" s="1353"/>
    </row>
    <row r="932" spans="1:20" x14ac:dyDescent="0.2">
      <c r="A932" s="1622" t="s">
        <v>28724</v>
      </c>
      <c r="B932" s="1622"/>
      <c r="C932" s="1622"/>
      <c r="D932" s="1622"/>
      <c r="E932" s="1622"/>
      <c r="F932" s="1622"/>
      <c r="G932" s="1622"/>
      <c r="H932" s="1622"/>
      <c r="I932" s="1622"/>
      <c r="J932" s="1622"/>
      <c r="K932" s="1622"/>
      <c r="L932" s="1622"/>
      <c r="M932" s="1622"/>
      <c r="N932" s="1622"/>
      <c r="O932" s="1622"/>
      <c r="P932" s="1622"/>
      <c r="Q932" s="1622"/>
      <c r="R932" s="1622"/>
      <c r="S932" s="1622"/>
      <c r="T932" s="1353"/>
    </row>
    <row r="933" spans="1:20" x14ac:dyDescent="0.2">
      <c r="A933" s="1622" t="s">
        <v>28723</v>
      </c>
      <c r="B933" s="1622"/>
      <c r="C933" s="1622"/>
      <c r="D933" s="1622"/>
      <c r="E933" s="1622"/>
      <c r="F933" s="1622"/>
      <c r="G933" s="1622"/>
      <c r="H933" s="1622"/>
      <c r="I933" s="1622"/>
      <c r="J933" s="1622"/>
      <c r="K933" s="1622"/>
      <c r="L933" s="1622"/>
      <c r="M933" s="1622"/>
      <c r="N933" s="1622"/>
      <c r="O933" s="1622"/>
      <c r="P933" s="1622"/>
      <c r="Q933" s="1622"/>
      <c r="R933" s="1622"/>
      <c r="S933" s="1622"/>
      <c r="T933" s="1353"/>
    </row>
    <row r="934" spans="1:20" x14ac:dyDescent="0.2">
      <c r="I934" s="1352"/>
      <c r="J934" s="1352"/>
      <c r="P934" s="1349"/>
      <c r="R934" s="1352"/>
      <c r="S934" s="1352"/>
      <c r="T934" s="1297"/>
    </row>
    <row r="935" spans="1:20" x14ac:dyDescent="0.2">
      <c r="I935" s="1352"/>
      <c r="J935" s="1352"/>
      <c r="P935" s="1349"/>
      <c r="R935" s="1352"/>
      <c r="S935" s="1352"/>
      <c r="T935" s="1297"/>
    </row>
    <row r="936" spans="1:20" x14ac:dyDescent="0.2">
      <c r="I936" s="1352"/>
      <c r="J936" s="1352"/>
      <c r="P936" s="1349"/>
      <c r="R936" s="1352"/>
      <c r="S936" s="1352"/>
      <c r="T936" s="1297"/>
    </row>
    <row r="937" spans="1:20" x14ac:dyDescent="0.2">
      <c r="A937" s="1351" t="s">
        <v>3</v>
      </c>
      <c r="B937" s="1351" t="s">
        <v>42</v>
      </c>
      <c r="C937" s="1348"/>
      <c r="D937" s="1348"/>
      <c r="E937" s="1348"/>
      <c r="F937" s="1348"/>
      <c r="G937" s="1348"/>
      <c r="H937" s="1348"/>
      <c r="I937" s="1348"/>
      <c r="J937" s="1348"/>
      <c r="K937" s="1350"/>
      <c r="L937" s="1348"/>
      <c r="M937" s="1348"/>
      <c r="N937" s="1348"/>
      <c r="O937" s="1348"/>
      <c r="P937" s="1349"/>
      <c r="Q937" s="1348"/>
      <c r="R937" s="1348"/>
      <c r="S937" s="1348"/>
      <c r="T937" s="1297"/>
    </row>
    <row r="938" spans="1:20" ht="12" thickBot="1" x14ac:dyDescent="0.25">
      <c r="A938" s="1345" t="s">
        <v>5</v>
      </c>
      <c r="B938" s="1345" t="s">
        <v>28541</v>
      </c>
      <c r="C938" s="1345"/>
      <c r="D938" s="1345"/>
      <c r="E938" s="1345"/>
      <c r="F938" s="1345"/>
      <c r="G938" s="1345"/>
      <c r="H938" s="1345"/>
      <c r="I938" s="1345"/>
      <c r="J938" s="1345"/>
      <c r="K938" s="1347"/>
      <c r="L938" s="1345"/>
      <c r="M938" s="1345"/>
      <c r="N938" s="1345"/>
      <c r="O938" s="1345"/>
      <c r="P938" s="1346"/>
      <c r="Q938" s="1345"/>
      <c r="R938" s="1345"/>
      <c r="S938" s="1345"/>
      <c r="T938" s="1344"/>
    </row>
    <row r="939" spans="1:20" ht="27" customHeight="1" x14ac:dyDescent="0.2">
      <c r="A939" s="1623" t="s">
        <v>28722</v>
      </c>
      <c r="B939" s="1625" t="s">
        <v>28721</v>
      </c>
      <c r="C939" s="1627" t="s">
        <v>28570</v>
      </c>
      <c r="D939" s="1628"/>
      <c r="E939" s="1628"/>
      <c r="F939" s="1628"/>
      <c r="G939" s="1628"/>
      <c r="H939" s="1628"/>
      <c r="I939" s="1629"/>
      <c r="J939" s="1630" t="s">
        <v>28563</v>
      </c>
      <c r="K939" s="1631"/>
      <c r="L939" s="1631"/>
      <c r="M939" s="1631"/>
      <c r="N939" s="1631"/>
      <c r="O939" s="1632"/>
      <c r="P939" s="1633" t="s">
        <v>28557</v>
      </c>
      <c r="Q939" s="1634"/>
      <c r="R939" s="1634" t="s">
        <v>4</v>
      </c>
      <c r="S939" s="1635"/>
    </row>
    <row r="940" spans="1:20" ht="112.5" customHeight="1" thickBot="1" x14ac:dyDescent="0.25">
      <c r="A940" s="1624"/>
      <c r="B940" s="1626"/>
      <c r="C940" s="1343" t="s">
        <v>28717</v>
      </c>
      <c r="D940" s="1339" t="s">
        <v>28720</v>
      </c>
      <c r="E940" s="1339" t="s">
        <v>28719</v>
      </c>
      <c r="F940" s="1339" t="s">
        <v>28718</v>
      </c>
      <c r="G940" s="1339" t="s">
        <v>28716</v>
      </c>
      <c r="H940" s="1339" t="s">
        <v>28715</v>
      </c>
      <c r="I940" s="1341" t="s">
        <v>28596</v>
      </c>
      <c r="J940" s="1342" t="s">
        <v>28717</v>
      </c>
      <c r="K940" s="1339" t="s">
        <v>28716</v>
      </c>
      <c r="L940" s="1339" t="s">
        <v>28715</v>
      </c>
      <c r="M940" s="1339" t="s">
        <v>28714</v>
      </c>
      <c r="N940" s="1339" t="s">
        <v>28713</v>
      </c>
      <c r="O940" s="1341" t="s">
        <v>28593</v>
      </c>
      <c r="P940" s="1340" t="s">
        <v>28712</v>
      </c>
      <c r="Q940" s="1339" t="s">
        <v>28592</v>
      </c>
      <c r="R940" s="1338" t="s">
        <v>28711</v>
      </c>
      <c r="S940" s="1337" t="s">
        <v>28590</v>
      </c>
    </row>
    <row r="941" spans="1:20" x14ac:dyDescent="0.2">
      <c r="A941" s="1336" t="s">
        <v>28710</v>
      </c>
      <c r="B941" s="1323">
        <v>2019</v>
      </c>
      <c r="C941" s="1335">
        <f t="shared" ref="C941:H943" si="309">C967+C993+C1019</f>
        <v>0</v>
      </c>
      <c r="D941" s="1333">
        <f t="shared" si="309"/>
        <v>58297968</v>
      </c>
      <c r="E941" s="1333">
        <f t="shared" si="309"/>
        <v>0</v>
      </c>
      <c r="F941" s="1333">
        <f t="shared" si="309"/>
        <v>106005537</v>
      </c>
      <c r="G941" s="1333">
        <f t="shared" si="309"/>
        <v>104178</v>
      </c>
      <c r="H941" s="1333">
        <f t="shared" si="309"/>
        <v>0</v>
      </c>
      <c r="I941" s="1332">
        <f>SUM(C941:H941)</f>
        <v>164407683</v>
      </c>
      <c r="J941" s="1357">
        <f t="shared" ref="J941:N943" si="310">J967+J993+J1019</f>
        <v>0</v>
      </c>
      <c r="K941" s="1333">
        <f t="shared" si="310"/>
        <v>0</v>
      </c>
      <c r="L941" s="1333">
        <f t="shared" si="310"/>
        <v>81000000</v>
      </c>
      <c r="M941" s="1333">
        <f t="shared" si="310"/>
        <v>2058567</v>
      </c>
      <c r="N941" s="1333">
        <f t="shared" si="310"/>
        <v>0</v>
      </c>
      <c r="O941" s="1332">
        <f>SUM(K941:N941)</f>
        <v>83058567</v>
      </c>
      <c r="P941" s="1331">
        <f>P967+P993+P1019</f>
        <v>0</v>
      </c>
      <c r="Q941" s="1330">
        <f>P941</f>
        <v>0</v>
      </c>
      <c r="R941" s="1330">
        <f>I941+O941+Q941</f>
        <v>247466250</v>
      </c>
      <c r="S941" s="1355">
        <f>R941/R945</f>
        <v>1</v>
      </c>
    </row>
    <row r="942" spans="1:20" x14ac:dyDescent="0.2">
      <c r="A942" s="1328"/>
      <c r="B942" s="1315">
        <v>2020</v>
      </c>
      <c r="C942" s="1329">
        <f t="shared" si="309"/>
        <v>0</v>
      </c>
      <c r="D942" s="1326">
        <f t="shared" si="309"/>
        <v>36475968</v>
      </c>
      <c r="E942" s="1326">
        <f t="shared" si="309"/>
        <v>0</v>
      </c>
      <c r="F942" s="1326">
        <f t="shared" si="309"/>
        <v>105681502</v>
      </c>
      <c r="G942" s="1326">
        <f t="shared" si="309"/>
        <v>104178</v>
      </c>
      <c r="H942" s="1326">
        <f t="shared" si="309"/>
        <v>0</v>
      </c>
      <c r="I942" s="1312">
        <f>SUM(C942:H942)</f>
        <v>142261648</v>
      </c>
      <c r="J942" s="1356">
        <f t="shared" si="310"/>
        <v>0</v>
      </c>
      <c r="K942" s="1326">
        <f t="shared" si="310"/>
        <v>0</v>
      </c>
      <c r="L942" s="1326">
        <f t="shared" si="310"/>
        <v>90572680</v>
      </c>
      <c r="M942" s="1326">
        <f t="shared" si="310"/>
        <v>1463122</v>
      </c>
      <c r="N942" s="1326">
        <f t="shared" si="310"/>
        <v>0</v>
      </c>
      <c r="O942" s="1312">
        <f>SUM(K942:N942)</f>
        <v>92035802</v>
      </c>
      <c r="P942" s="1325">
        <f>P968+P994+P1020</f>
        <v>0</v>
      </c>
      <c r="Q942" s="1310">
        <f>P942</f>
        <v>0</v>
      </c>
      <c r="R942" s="1310">
        <f>I942+O942+Q942</f>
        <v>234297450</v>
      </c>
      <c r="S942" s="1309">
        <f>R942/R946</f>
        <v>1</v>
      </c>
    </row>
    <row r="943" spans="1:20" x14ac:dyDescent="0.2">
      <c r="A943" s="1328"/>
      <c r="B943" s="1315">
        <v>2021</v>
      </c>
      <c r="C943" s="1329">
        <f t="shared" si="309"/>
        <v>0</v>
      </c>
      <c r="D943" s="1326">
        <f t="shared" si="309"/>
        <v>36245912</v>
      </c>
      <c r="E943" s="1326">
        <f t="shared" si="309"/>
        <v>0</v>
      </c>
      <c r="F943" s="1326">
        <f t="shared" si="309"/>
        <v>84781771</v>
      </c>
      <c r="G943" s="1326">
        <f t="shared" si="309"/>
        <v>72925</v>
      </c>
      <c r="H943" s="1326">
        <f t="shared" si="309"/>
        <v>0</v>
      </c>
      <c r="I943" s="1312">
        <f>SUM(C943:H943)</f>
        <v>121100608</v>
      </c>
      <c r="J943" s="1356">
        <f t="shared" si="310"/>
        <v>0</v>
      </c>
      <c r="K943" s="1326">
        <f t="shared" si="310"/>
        <v>0</v>
      </c>
      <c r="L943" s="1326">
        <f t="shared" si="310"/>
        <v>96216870</v>
      </c>
      <c r="M943" s="1326">
        <f t="shared" si="310"/>
        <v>2418000</v>
      </c>
      <c r="N943" s="1326">
        <f t="shared" si="310"/>
        <v>0</v>
      </c>
      <c r="O943" s="1312">
        <f>SUM(K943:N943)</f>
        <v>98634870</v>
      </c>
      <c r="P943" s="1325">
        <f>P969+P995+P1021</f>
        <v>0</v>
      </c>
      <c r="Q943" s="1310">
        <f>P943</f>
        <v>0</v>
      </c>
      <c r="R943" s="1310">
        <f>I943+O943+Q943</f>
        <v>219735478</v>
      </c>
      <c r="S943" s="1309">
        <f>R943/R947</f>
        <v>1</v>
      </c>
    </row>
    <row r="944" spans="1:20" ht="12" thickBot="1" x14ac:dyDescent="0.25">
      <c r="A944" s="1308"/>
      <c r="B944" s="1307" t="s">
        <v>28709</v>
      </c>
      <c r="C944" s="1306" t="e">
        <f t="shared" ref="C944:I944" si="311">(C943-C942)/C942</f>
        <v>#DIV/0!</v>
      </c>
      <c r="D944" s="1301">
        <f t="shared" si="311"/>
        <v>-6.3070567448682922E-3</v>
      </c>
      <c r="E944" s="1302" t="e">
        <f t="shared" si="311"/>
        <v>#DIV/0!</v>
      </c>
      <c r="F944" s="1301">
        <f t="shared" si="311"/>
        <v>-0.19776148715221706</v>
      </c>
      <c r="G944" s="1301">
        <f t="shared" si="311"/>
        <v>-0.29999616041774657</v>
      </c>
      <c r="H944" s="1302" t="e">
        <f t="shared" si="311"/>
        <v>#DIV/0!</v>
      </c>
      <c r="I944" s="1300">
        <f t="shared" si="311"/>
        <v>-0.14874732788136968</v>
      </c>
      <c r="J944" s="1378"/>
      <c r="K944" s="1302" t="e">
        <f t="shared" ref="K944:R944" si="312">(K943-K942)/K942</f>
        <v>#DIV/0!</v>
      </c>
      <c r="L944" s="1301">
        <f t="shared" si="312"/>
        <v>6.2316694173121523E-2</v>
      </c>
      <c r="M944" s="1301">
        <f t="shared" si="312"/>
        <v>0.65263047100651894</v>
      </c>
      <c r="N944" s="1302" t="e">
        <f t="shared" si="312"/>
        <v>#DIV/0!</v>
      </c>
      <c r="O944" s="1300">
        <f t="shared" si="312"/>
        <v>7.1701097362089586E-2</v>
      </c>
      <c r="P944" s="1303" t="e">
        <f t="shared" si="312"/>
        <v>#DIV/0!</v>
      </c>
      <c r="Q944" s="1302" t="e">
        <f t="shared" si="312"/>
        <v>#DIV/0!</v>
      </c>
      <c r="R944" s="1301">
        <f t="shared" si="312"/>
        <v>-6.2151645269720175E-2</v>
      </c>
      <c r="S944" s="1300"/>
    </row>
    <row r="945" spans="1:20" x14ac:dyDescent="0.2">
      <c r="A945" s="1324" t="s">
        <v>4</v>
      </c>
      <c r="B945" s="1323">
        <v>2019</v>
      </c>
      <c r="C945" s="1322">
        <f t="shared" ref="C945:H947" si="313">C941</f>
        <v>0</v>
      </c>
      <c r="D945" s="1318">
        <f t="shared" si="313"/>
        <v>58297968</v>
      </c>
      <c r="E945" s="1318">
        <f t="shared" si="313"/>
        <v>0</v>
      </c>
      <c r="F945" s="1318">
        <f t="shared" si="313"/>
        <v>106005537</v>
      </c>
      <c r="G945" s="1318">
        <f t="shared" si="313"/>
        <v>104178</v>
      </c>
      <c r="H945" s="1318">
        <f t="shared" si="313"/>
        <v>0</v>
      </c>
      <c r="I945" s="1320">
        <f>SUM(C945:H945)</f>
        <v>164407683</v>
      </c>
      <c r="J945" s="1321">
        <f t="shared" ref="J945:N947" si="314">J941</f>
        <v>0</v>
      </c>
      <c r="K945" s="1318">
        <f t="shared" si="314"/>
        <v>0</v>
      </c>
      <c r="L945" s="1318">
        <f t="shared" si="314"/>
        <v>81000000</v>
      </c>
      <c r="M945" s="1318">
        <f t="shared" si="314"/>
        <v>2058567</v>
      </c>
      <c r="N945" s="1318">
        <f t="shared" si="314"/>
        <v>0</v>
      </c>
      <c r="O945" s="1320">
        <f>SUM(K945:N945)</f>
        <v>83058567</v>
      </c>
      <c r="P945" s="1319">
        <f>P941</f>
        <v>0</v>
      </c>
      <c r="Q945" s="1318">
        <f>P945</f>
        <v>0</v>
      </c>
      <c r="R945" s="1318">
        <f>I945+O945+Q945</f>
        <v>247466250</v>
      </c>
      <c r="S945" s="1354">
        <f>R945/R945</f>
        <v>1</v>
      </c>
    </row>
    <row r="946" spans="1:20" x14ac:dyDescent="0.2">
      <c r="A946" s="1316"/>
      <c r="B946" s="1315">
        <v>2020</v>
      </c>
      <c r="C946" s="1314">
        <f t="shared" si="313"/>
        <v>0</v>
      </c>
      <c r="D946" s="1310">
        <f t="shared" si="313"/>
        <v>36475968</v>
      </c>
      <c r="E946" s="1310">
        <f t="shared" si="313"/>
        <v>0</v>
      </c>
      <c r="F946" s="1310">
        <f t="shared" si="313"/>
        <v>105681502</v>
      </c>
      <c r="G946" s="1310">
        <f t="shared" si="313"/>
        <v>104178</v>
      </c>
      <c r="H946" s="1310">
        <f t="shared" si="313"/>
        <v>0</v>
      </c>
      <c r="I946" s="1312">
        <f>SUM(C946:H946)</f>
        <v>142261648</v>
      </c>
      <c r="J946" s="1313">
        <f t="shared" si="314"/>
        <v>0</v>
      </c>
      <c r="K946" s="1310">
        <f t="shared" si="314"/>
        <v>0</v>
      </c>
      <c r="L946" s="1310">
        <f t="shared" si="314"/>
        <v>90572680</v>
      </c>
      <c r="M946" s="1310">
        <f t="shared" si="314"/>
        <v>1463122</v>
      </c>
      <c r="N946" s="1310">
        <f t="shared" si="314"/>
        <v>0</v>
      </c>
      <c r="O946" s="1312">
        <f>SUM(K946:N946)</f>
        <v>92035802</v>
      </c>
      <c r="P946" s="1311">
        <f>P942</f>
        <v>0</v>
      </c>
      <c r="Q946" s="1310">
        <f>P946</f>
        <v>0</v>
      </c>
      <c r="R946" s="1310">
        <f>I946+O946+Q946</f>
        <v>234297450</v>
      </c>
      <c r="S946" s="1309">
        <f>R946/R946</f>
        <v>1</v>
      </c>
    </row>
    <row r="947" spans="1:20" x14ac:dyDescent="0.2">
      <c r="A947" s="1316"/>
      <c r="B947" s="1315">
        <v>2021</v>
      </c>
      <c r="C947" s="1314">
        <f t="shared" si="313"/>
        <v>0</v>
      </c>
      <c r="D947" s="1310">
        <f t="shared" si="313"/>
        <v>36245912</v>
      </c>
      <c r="E947" s="1310">
        <f t="shared" si="313"/>
        <v>0</v>
      </c>
      <c r="F947" s="1310">
        <f t="shared" si="313"/>
        <v>84781771</v>
      </c>
      <c r="G947" s="1310">
        <f t="shared" si="313"/>
        <v>72925</v>
      </c>
      <c r="H947" s="1310">
        <f t="shared" si="313"/>
        <v>0</v>
      </c>
      <c r="I947" s="1312">
        <f>SUM(C947:H947)</f>
        <v>121100608</v>
      </c>
      <c r="J947" s="1313">
        <f t="shared" si="314"/>
        <v>0</v>
      </c>
      <c r="K947" s="1310">
        <f t="shared" si="314"/>
        <v>0</v>
      </c>
      <c r="L947" s="1310">
        <f t="shared" si="314"/>
        <v>96216870</v>
      </c>
      <c r="M947" s="1310">
        <f t="shared" si="314"/>
        <v>2418000</v>
      </c>
      <c r="N947" s="1310">
        <f t="shared" si="314"/>
        <v>0</v>
      </c>
      <c r="O947" s="1312">
        <f>SUM(K947:N947)</f>
        <v>98634870</v>
      </c>
      <c r="P947" s="1311">
        <f>P943</f>
        <v>0</v>
      </c>
      <c r="Q947" s="1310">
        <f>P947</f>
        <v>0</v>
      </c>
      <c r="R947" s="1310">
        <f>I947+O947+Q947</f>
        <v>219735478</v>
      </c>
      <c r="S947" s="1309">
        <f>R947/R947</f>
        <v>1</v>
      </c>
    </row>
    <row r="948" spans="1:20" ht="12" thickBot="1" x14ac:dyDescent="0.25">
      <c r="A948" s="1308"/>
      <c r="B948" s="1307" t="s">
        <v>28709</v>
      </c>
      <c r="C948" s="1306" t="e">
        <f t="shared" ref="C948:R948" si="315">(C947-C946)/C946</f>
        <v>#DIV/0!</v>
      </c>
      <c r="D948" s="1301">
        <f t="shared" si="315"/>
        <v>-6.3070567448682922E-3</v>
      </c>
      <c r="E948" s="1302" t="e">
        <f t="shared" si="315"/>
        <v>#DIV/0!</v>
      </c>
      <c r="F948" s="1301">
        <f t="shared" si="315"/>
        <v>-0.19776148715221706</v>
      </c>
      <c r="G948" s="1301">
        <f t="shared" si="315"/>
        <v>-0.29999616041774657</v>
      </c>
      <c r="H948" s="1302" t="e">
        <f t="shared" si="315"/>
        <v>#DIV/0!</v>
      </c>
      <c r="I948" s="1300">
        <f t="shared" si="315"/>
        <v>-0.14874732788136968</v>
      </c>
      <c r="J948" s="1305" t="e">
        <f t="shared" si="315"/>
        <v>#DIV/0!</v>
      </c>
      <c r="K948" s="1302" t="e">
        <f t="shared" si="315"/>
        <v>#DIV/0!</v>
      </c>
      <c r="L948" s="1301">
        <f t="shared" si="315"/>
        <v>6.2316694173121523E-2</v>
      </c>
      <c r="M948" s="1301">
        <f t="shared" si="315"/>
        <v>0.65263047100651894</v>
      </c>
      <c r="N948" s="1302" t="e">
        <f t="shared" si="315"/>
        <v>#DIV/0!</v>
      </c>
      <c r="O948" s="1300">
        <f t="shared" si="315"/>
        <v>7.1701097362089586E-2</v>
      </c>
      <c r="P948" s="1303" t="e">
        <f t="shared" si="315"/>
        <v>#DIV/0!</v>
      </c>
      <c r="Q948" s="1302" t="e">
        <f t="shared" si="315"/>
        <v>#DIV/0!</v>
      </c>
      <c r="R948" s="1301">
        <f t="shared" si="315"/>
        <v>-6.2151645269720175E-2</v>
      </c>
      <c r="S948" s="1300"/>
    </row>
    <row r="951" spans="1:20" x14ac:dyDescent="0.2">
      <c r="A951" s="1296" t="s">
        <v>28538</v>
      </c>
      <c r="I951" s="1352"/>
      <c r="J951" s="1352"/>
      <c r="P951" s="1349"/>
      <c r="R951" s="1352"/>
      <c r="S951" s="1352"/>
      <c r="T951" s="1297"/>
    </row>
    <row r="952" spans="1:20" x14ac:dyDescent="0.2">
      <c r="A952" s="1296" t="s">
        <v>28537</v>
      </c>
      <c r="I952" s="1352"/>
      <c r="J952" s="1352"/>
      <c r="P952" s="1349"/>
      <c r="R952" s="1352"/>
      <c r="S952" s="1352"/>
      <c r="T952" s="1297"/>
    </row>
    <row r="953" spans="1:20" x14ac:dyDescent="0.2">
      <c r="I953" s="1352"/>
      <c r="J953" s="1352"/>
      <c r="P953" s="1349"/>
      <c r="R953" s="1352"/>
      <c r="S953" s="1352"/>
      <c r="T953" s="1297"/>
    </row>
    <row r="954" spans="1:20" x14ac:dyDescent="0.2">
      <c r="I954" s="1352"/>
      <c r="J954" s="1352"/>
      <c r="P954" s="1349"/>
      <c r="R954" s="1352"/>
      <c r="S954" s="1352"/>
      <c r="T954" s="1297"/>
    </row>
    <row r="955" spans="1:20" x14ac:dyDescent="0.2">
      <c r="I955" s="1352"/>
      <c r="J955" s="1352"/>
      <c r="P955" s="1349"/>
      <c r="R955" s="1352"/>
      <c r="S955" s="1352"/>
      <c r="T955" s="1297"/>
    </row>
    <row r="956" spans="1:20" x14ac:dyDescent="0.2">
      <c r="A956" s="1622" t="s">
        <v>28725</v>
      </c>
      <c r="B956" s="1622"/>
      <c r="C956" s="1622"/>
      <c r="D956" s="1622"/>
      <c r="E956" s="1622"/>
      <c r="F956" s="1622"/>
      <c r="G956" s="1622"/>
      <c r="H956" s="1622"/>
      <c r="I956" s="1622"/>
      <c r="J956" s="1622"/>
      <c r="K956" s="1622"/>
      <c r="L956" s="1622"/>
      <c r="M956" s="1622"/>
      <c r="N956" s="1622"/>
      <c r="O956" s="1622"/>
      <c r="P956" s="1622"/>
      <c r="Q956" s="1622"/>
      <c r="R956" s="1622"/>
      <c r="S956" s="1622"/>
      <c r="T956" s="1353"/>
    </row>
    <row r="957" spans="1:20" x14ac:dyDescent="0.2">
      <c r="A957" s="1622" t="s">
        <v>28677</v>
      </c>
      <c r="B957" s="1622"/>
      <c r="C957" s="1622"/>
      <c r="D957" s="1622"/>
      <c r="E957" s="1622"/>
      <c r="F957" s="1622"/>
      <c r="G957" s="1622"/>
      <c r="H957" s="1622"/>
      <c r="I957" s="1622"/>
      <c r="J957" s="1622"/>
      <c r="K957" s="1622"/>
      <c r="L957" s="1622"/>
      <c r="M957" s="1622"/>
      <c r="N957" s="1622"/>
      <c r="O957" s="1622"/>
      <c r="P957" s="1622"/>
      <c r="Q957" s="1622"/>
      <c r="R957" s="1622"/>
      <c r="S957" s="1622"/>
      <c r="T957" s="1353"/>
    </row>
    <row r="958" spans="1:20" x14ac:dyDescent="0.2">
      <c r="A958" s="1622" t="s">
        <v>28724</v>
      </c>
      <c r="B958" s="1622"/>
      <c r="C958" s="1622"/>
      <c r="D958" s="1622"/>
      <c r="E958" s="1622"/>
      <c r="F958" s="1622"/>
      <c r="G958" s="1622"/>
      <c r="H958" s="1622"/>
      <c r="I958" s="1622"/>
      <c r="J958" s="1622"/>
      <c r="K958" s="1622"/>
      <c r="L958" s="1622"/>
      <c r="M958" s="1622"/>
      <c r="N958" s="1622"/>
      <c r="O958" s="1622"/>
      <c r="P958" s="1622"/>
      <c r="Q958" s="1622"/>
      <c r="R958" s="1622"/>
      <c r="S958" s="1622"/>
      <c r="T958" s="1353"/>
    </row>
    <row r="959" spans="1:20" x14ac:dyDescent="0.2">
      <c r="A959" s="1622" t="s">
        <v>28723</v>
      </c>
      <c r="B959" s="1622"/>
      <c r="C959" s="1622"/>
      <c r="D959" s="1622"/>
      <c r="E959" s="1622"/>
      <c r="F959" s="1622"/>
      <c r="G959" s="1622"/>
      <c r="H959" s="1622"/>
      <c r="I959" s="1622"/>
      <c r="J959" s="1622"/>
      <c r="K959" s="1622"/>
      <c r="L959" s="1622"/>
      <c r="M959" s="1622"/>
      <c r="N959" s="1622"/>
      <c r="O959" s="1622"/>
      <c r="P959" s="1622"/>
      <c r="Q959" s="1622"/>
      <c r="R959" s="1622"/>
      <c r="S959" s="1622"/>
      <c r="T959" s="1353"/>
    </row>
    <row r="960" spans="1:20" x14ac:dyDescent="0.2">
      <c r="I960" s="1352"/>
      <c r="J960" s="1352"/>
      <c r="P960" s="1349"/>
      <c r="R960" s="1352"/>
      <c r="S960" s="1352"/>
      <c r="T960" s="1297"/>
    </row>
    <row r="961" spans="1:20" x14ac:dyDescent="0.2">
      <c r="I961" s="1352"/>
      <c r="J961" s="1352"/>
      <c r="P961" s="1349"/>
      <c r="R961" s="1352"/>
      <c r="S961" s="1352"/>
      <c r="T961" s="1297"/>
    </row>
    <row r="962" spans="1:20" x14ac:dyDescent="0.2">
      <c r="I962" s="1352"/>
      <c r="J962" s="1352"/>
      <c r="P962" s="1349"/>
      <c r="R962" s="1352"/>
      <c r="S962" s="1352"/>
      <c r="T962" s="1297"/>
    </row>
    <row r="963" spans="1:20" x14ac:dyDescent="0.2">
      <c r="A963" s="1351" t="s">
        <v>3</v>
      </c>
      <c r="B963" s="1351" t="s">
        <v>42</v>
      </c>
      <c r="C963" s="1348"/>
      <c r="D963" s="1348"/>
      <c r="E963" s="1348"/>
      <c r="F963" s="1348"/>
      <c r="G963" s="1348"/>
      <c r="H963" s="1348"/>
      <c r="I963" s="1348"/>
      <c r="J963" s="1348"/>
      <c r="K963" s="1350"/>
      <c r="L963" s="1348"/>
      <c r="M963" s="1348"/>
      <c r="N963" s="1348"/>
      <c r="O963" s="1348"/>
      <c r="P963" s="1349"/>
      <c r="Q963" s="1348"/>
      <c r="R963" s="1348"/>
      <c r="S963" s="1348"/>
      <c r="T963" s="1297"/>
    </row>
    <row r="964" spans="1:20" ht="12" thickBot="1" x14ac:dyDescent="0.25">
      <c r="A964" s="1345" t="s">
        <v>5</v>
      </c>
      <c r="B964" s="1345" t="s">
        <v>28540</v>
      </c>
      <c r="C964" s="1345"/>
      <c r="D964" s="1345"/>
      <c r="E964" s="1345"/>
      <c r="F964" s="1345"/>
      <c r="G964" s="1345"/>
      <c r="H964" s="1345"/>
      <c r="I964" s="1345"/>
      <c r="J964" s="1345"/>
      <c r="K964" s="1347"/>
      <c r="L964" s="1345"/>
      <c r="M964" s="1345"/>
      <c r="N964" s="1345"/>
      <c r="O964" s="1345"/>
      <c r="P964" s="1346"/>
      <c r="Q964" s="1345"/>
      <c r="R964" s="1345"/>
      <c r="S964" s="1345"/>
      <c r="T964" s="1344"/>
    </row>
    <row r="965" spans="1:20" ht="27" customHeight="1" x14ac:dyDescent="0.2">
      <c r="A965" s="1623" t="s">
        <v>28722</v>
      </c>
      <c r="B965" s="1625" t="s">
        <v>28721</v>
      </c>
      <c r="C965" s="1627" t="s">
        <v>28570</v>
      </c>
      <c r="D965" s="1628"/>
      <c r="E965" s="1628"/>
      <c r="F965" s="1628"/>
      <c r="G965" s="1628"/>
      <c r="H965" s="1628"/>
      <c r="I965" s="1629"/>
      <c r="J965" s="1630" t="s">
        <v>28563</v>
      </c>
      <c r="K965" s="1631"/>
      <c r="L965" s="1631"/>
      <c r="M965" s="1631"/>
      <c r="N965" s="1631"/>
      <c r="O965" s="1632"/>
      <c r="P965" s="1633" t="s">
        <v>28557</v>
      </c>
      <c r="Q965" s="1634"/>
      <c r="R965" s="1634" t="s">
        <v>4</v>
      </c>
      <c r="S965" s="1635"/>
    </row>
    <row r="966" spans="1:20" ht="112.5" customHeight="1" thickBot="1" x14ac:dyDescent="0.25">
      <c r="A966" s="1624"/>
      <c r="B966" s="1626"/>
      <c r="C966" s="1343" t="s">
        <v>28717</v>
      </c>
      <c r="D966" s="1339" t="s">
        <v>28720</v>
      </c>
      <c r="E966" s="1339" t="s">
        <v>28719</v>
      </c>
      <c r="F966" s="1339" t="s">
        <v>28718</v>
      </c>
      <c r="G966" s="1339" t="s">
        <v>28716</v>
      </c>
      <c r="H966" s="1339" t="s">
        <v>28715</v>
      </c>
      <c r="I966" s="1341" t="s">
        <v>28596</v>
      </c>
      <c r="J966" s="1342" t="s">
        <v>28717</v>
      </c>
      <c r="K966" s="1339" t="s">
        <v>28716</v>
      </c>
      <c r="L966" s="1339" t="s">
        <v>28715</v>
      </c>
      <c r="M966" s="1339" t="s">
        <v>28714</v>
      </c>
      <c r="N966" s="1339" t="s">
        <v>28713</v>
      </c>
      <c r="O966" s="1341" t="s">
        <v>28593</v>
      </c>
      <c r="P966" s="1340" t="s">
        <v>28712</v>
      </c>
      <c r="Q966" s="1339" t="s">
        <v>28592</v>
      </c>
      <c r="R966" s="1338" t="s">
        <v>28711</v>
      </c>
      <c r="S966" s="1337" t="s">
        <v>28590</v>
      </c>
    </row>
    <row r="967" spans="1:20" x14ac:dyDescent="0.2">
      <c r="A967" s="1336" t="s">
        <v>28710</v>
      </c>
      <c r="B967" s="1323">
        <v>2019</v>
      </c>
      <c r="C967" s="1335"/>
      <c r="D967" s="1333">
        <v>5313475</v>
      </c>
      <c r="E967" s="1333"/>
      <c r="F967" s="1333">
        <v>18326024</v>
      </c>
      <c r="G967" s="1333"/>
      <c r="H967" s="1333"/>
      <c r="I967" s="1332">
        <f>SUM(C967:H967)</f>
        <v>23639499</v>
      </c>
      <c r="J967" s="1334"/>
      <c r="K967" s="1333"/>
      <c r="L967" s="1333"/>
      <c r="M967" s="1333"/>
      <c r="N967" s="1333"/>
      <c r="O967" s="1332">
        <f>SUM(J967:N967)</f>
        <v>0</v>
      </c>
      <c r="P967" s="1331"/>
      <c r="Q967" s="1330">
        <f>P967</f>
        <v>0</v>
      </c>
      <c r="R967" s="1330">
        <f>I967+O967+Q967</f>
        <v>23639499</v>
      </c>
      <c r="S967" s="1317">
        <f>R967/R971</f>
        <v>1</v>
      </c>
    </row>
    <row r="968" spans="1:20" x14ac:dyDescent="0.2">
      <c r="A968" s="1328"/>
      <c r="B968" s="1315">
        <v>2020</v>
      </c>
      <c r="C968" s="1329"/>
      <c r="D968" s="1326">
        <v>4919732</v>
      </c>
      <c r="E968" s="1326"/>
      <c r="F968" s="1326">
        <v>326024</v>
      </c>
      <c r="G968" s="1326"/>
      <c r="H968" s="1326"/>
      <c r="I968" s="1312">
        <f>SUM(C968:H968)</f>
        <v>5245756</v>
      </c>
      <c r="J968" s="1313"/>
      <c r="K968" s="1326"/>
      <c r="L968" s="1326"/>
      <c r="M968" s="1326"/>
      <c r="N968" s="1326"/>
      <c r="O968" s="1312">
        <f>SUM(J968:N968)</f>
        <v>0</v>
      </c>
      <c r="P968" s="1325"/>
      <c r="Q968" s="1310">
        <f>P968</f>
        <v>0</v>
      </c>
      <c r="R968" s="1310">
        <f>I968+O968+Q968</f>
        <v>5245756</v>
      </c>
      <c r="S968" s="1309">
        <f>R968/R972</f>
        <v>1</v>
      </c>
    </row>
    <row r="969" spans="1:20" x14ac:dyDescent="0.2">
      <c r="A969" s="1328"/>
      <c r="B969" s="1315">
        <v>2021</v>
      </c>
      <c r="C969" s="1329"/>
      <c r="D969" s="1326">
        <v>4689678</v>
      </c>
      <c r="E969" s="1326"/>
      <c r="F969" s="1326">
        <v>168886</v>
      </c>
      <c r="G969" s="1326"/>
      <c r="H969" s="1326"/>
      <c r="I969" s="1312">
        <f>SUM(C969:H969)</f>
        <v>4858564</v>
      </c>
      <c r="J969" s="1313"/>
      <c r="K969" s="1326"/>
      <c r="L969" s="1326"/>
      <c r="M969" s="1326"/>
      <c r="N969" s="1326"/>
      <c r="O969" s="1312">
        <f>SUM(J969:N969)</f>
        <v>0</v>
      </c>
      <c r="P969" s="1325"/>
      <c r="Q969" s="1310">
        <f>P969</f>
        <v>0</v>
      </c>
      <c r="R969" s="1310">
        <f>I969+O969+Q969</f>
        <v>4858564</v>
      </c>
      <c r="S969" s="1309">
        <f>R969/R973</f>
        <v>1</v>
      </c>
    </row>
    <row r="970" spans="1:20" ht="12" thickBot="1" x14ac:dyDescent="0.25">
      <c r="A970" s="1308"/>
      <c r="B970" s="1307" t="s">
        <v>28709</v>
      </c>
      <c r="C970" s="1306" t="e">
        <f t="shared" ref="C970:R970" si="316">(C969-C968)/C968</f>
        <v>#DIV/0!</v>
      </c>
      <c r="D970" s="1301">
        <f t="shared" si="316"/>
        <v>-4.6761490260038556E-2</v>
      </c>
      <c r="E970" s="1302" t="e">
        <f t="shared" si="316"/>
        <v>#DIV/0!</v>
      </c>
      <c r="F970" s="1301">
        <f t="shared" si="316"/>
        <v>-0.48198292150271144</v>
      </c>
      <c r="G970" s="1302" t="e">
        <f t="shared" si="316"/>
        <v>#DIV/0!</v>
      </c>
      <c r="H970" s="1302" t="e">
        <f t="shared" si="316"/>
        <v>#DIV/0!</v>
      </c>
      <c r="I970" s="1300">
        <f t="shared" si="316"/>
        <v>-7.3810524164677122E-2</v>
      </c>
      <c r="J970" s="1305" t="e">
        <f t="shared" si="316"/>
        <v>#DIV/0!</v>
      </c>
      <c r="K970" s="1302" t="e">
        <f t="shared" si="316"/>
        <v>#DIV/0!</v>
      </c>
      <c r="L970" s="1302" t="e">
        <f t="shared" si="316"/>
        <v>#DIV/0!</v>
      </c>
      <c r="M970" s="1302" t="e">
        <f t="shared" si="316"/>
        <v>#DIV/0!</v>
      </c>
      <c r="N970" s="1302" t="e">
        <f t="shared" si="316"/>
        <v>#DIV/0!</v>
      </c>
      <c r="O970" s="1304" t="e">
        <f t="shared" si="316"/>
        <v>#DIV/0!</v>
      </c>
      <c r="P970" s="1303" t="e">
        <f t="shared" si="316"/>
        <v>#DIV/0!</v>
      </c>
      <c r="Q970" s="1302" t="e">
        <f t="shared" si="316"/>
        <v>#DIV/0!</v>
      </c>
      <c r="R970" s="1301">
        <f t="shared" si="316"/>
        <v>-7.3810524164677122E-2</v>
      </c>
      <c r="S970" s="1300"/>
    </row>
    <row r="971" spans="1:20" x14ac:dyDescent="0.2">
      <c r="A971" s="1324" t="s">
        <v>4</v>
      </c>
      <c r="B971" s="1323">
        <v>2019</v>
      </c>
      <c r="C971" s="1322">
        <f t="shared" ref="C971:H973" si="317">C967</f>
        <v>0</v>
      </c>
      <c r="D971" s="1318">
        <f t="shared" si="317"/>
        <v>5313475</v>
      </c>
      <c r="E971" s="1318">
        <f t="shared" si="317"/>
        <v>0</v>
      </c>
      <c r="F971" s="1318">
        <f t="shared" si="317"/>
        <v>18326024</v>
      </c>
      <c r="G971" s="1318">
        <f t="shared" si="317"/>
        <v>0</v>
      </c>
      <c r="H971" s="1318">
        <f t="shared" si="317"/>
        <v>0</v>
      </c>
      <c r="I971" s="1320">
        <f>SUM(C971:H971)</f>
        <v>23639499</v>
      </c>
      <c r="J971" s="1321">
        <f t="shared" ref="J971:N973" si="318">J967</f>
        <v>0</v>
      </c>
      <c r="K971" s="1318">
        <f t="shared" si="318"/>
        <v>0</v>
      </c>
      <c r="L971" s="1318">
        <f t="shared" si="318"/>
        <v>0</v>
      </c>
      <c r="M971" s="1318">
        <f t="shared" si="318"/>
        <v>0</v>
      </c>
      <c r="N971" s="1318">
        <f t="shared" si="318"/>
        <v>0</v>
      </c>
      <c r="O971" s="1320">
        <f>SUM(J971:N971)</f>
        <v>0</v>
      </c>
      <c r="P971" s="1319">
        <f>P967</f>
        <v>0</v>
      </c>
      <c r="Q971" s="1318">
        <f>P971</f>
        <v>0</v>
      </c>
      <c r="R971" s="1318">
        <f>I971+O971+Q971</f>
        <v>23639499</v>
      </c>
      <c r="S971" s="1377">
        <f>R971/R971</f>
        <v>1</v>
      </c>
    </row>
    <row r="972" spans="1:20" x14ac:dyDescent="0.2">
      <c r="A972" s="1316"/>
      <c r="B972" s="1315">
        <v>2020</v>
      </c>
      <c r="C972" s="1314">
        <f t="shared" si="317"/>
        <v>0</v>
      </c>
      <c r="D972" s="1310">
        <f t="shared" si="317"/>
        <v>4919732</v>
      </c>
      <c r="E972" s="1310">
        <f t="shared" si="317"/>
        <v>0</v>
      </c>
      <c r="F972" s="1310">
        <f t="shared" si="317"/>
        <v>326024</v>
      </c>
      <c r="G972" s="1310">
        <f t="shared" si="317"/>
        <v>0</v>
      </c>
      <c r="H972" s="1310">
        <f t="shared" si="317"/>
        <v>0</v>
      </c>
      <c r="I972" s="1312">
        <f>SUM(C972:H972)</f>
        <v>5245756</v>
      </c>
      <c r="J972" s="1313">
        <f t="shared" si="318"/>
        <v>0</v>
      </c>
      <c r="K972" s="1310">
        <f t="shared" si="318"/>
        <v>0</v>
      </c>
      <c r="L972" s="1310">
        <f t="shared" si="318"/>
        <v>0</v>
      </c>
      <c r="M972" s="1310">
        <f t="shared" si="318"/>
        <v>0</v>
      </c>
      <c r="N972" s="1310">
        <f t="shared" si="318"/>
        <v>0</v>
      </c>
      <c r="O972" s="1312">
        <f>SUM(J972:N972)</f>
        <v>0</v>
      </c>
      <c r="P972" s="1311">
        <f>P968</f>
        <v>0</v>
      </c>
      <c r="Q972" s="1310">
        <f>P972</f>
        <v>0</v>
      </c>
      <c r="R972" s="1310">
        <f>I972+O972+Q972</f>
        <v>5245756</v>
      </c>
      <c r="S972" s="1309">
        <f>R972/R972</f>
        <v>1</v>
      </c>
    </row>
    <row r="973" spans="1:20" x14ac:dyDescent="0.2">
      <c r="A973" s="1316"/>
      <c r="B973" s="1315">
        <v>2021</v>
      </c>
      <c r="C973" s="1314">
        <f t="shared" si="317"/>
        <v>0</v>
      </c>
      <c r="D973" s="1310">
        <f t="shared" si="317"/>
        <v>4689678</v>
      </c>
      <c r="E973" s="1310">
        <f t="shared" si="317"/>
        <v>0</v>
      </c>
      <c r="F973" s="1310">
        <f t="shared" si="317"/>
        <v>168886</v>
      </c>
      <c r="G973" s="1310">
        <f t="shared" si="317"/>
        <v>0</v>
      </c>
      <c r="H973" s="1310">
        <f t="shared" si="317"/>
        <v>0</v>
      </c>
      <c r="I973" s="1312">
        <f>SUM(C973:H973)</f>
        <v>4858564</v>
      </c>
      <c r="J973" s="1313">
        <f t="shared" si="318"/>
        <v>0</v>
      </c>
      <c r="K973" s="1310">
        <f t="shared" si="318"/>
        <v>0</v>
      </c>
      <c r="L973" s="1310">
        <f t="shared" si="318"/>
        <v>0</v>
      </c>
      <c r="M973" s="1310">
        <f t="shared" si="318"/>
        <v>0</v>
      </c>
      <c r="N973" s="1310">
        <f t="shared" si="318"/>
        <v>0</v>
      </c>
      <c r="O973" s="1312">
        <f>SUM(J973:N973)</f>
        <v>0</v>
      </c>
      <c r="P973" s="1311">
        <f>P969</f>
        <v>0</v>
      </c>
      <c r="Q973" s="1310">
        <f>P973</f>
        <v>0</v>
      </c>
      <c r="R973" s="1310">
        <f>I973+O973+Q973</f>
        <v>4858564</v>
      </c>
      <c r="S973" s="1309">
        <f>R973/R973</f>
        <v>1</v>
      </c>
    </row>
    <row r="974" spans="1:20" ht="12" thickBot="1" x14ac:dyDescent="0.25">
      <c r="A974" s="1308"/>
      <c r="B974" s="1307" t="s">
        <v>28709</v>
      </c>
      <c r="C974" s="1306" t="e">
        <f t="shared" ref="C974:R974" si="319">(C973-C972)/C972</f>
        <v>#DIV/0!</v>
      </c>
      <c r="D974" s="1301">
        <f t="shared" si="319"/>
        <v>-4.6761490260038556E-2</v>
      </c>
      <c r="E974" s="1302" t="e">
        <f t="shared" si="319"/>
        <v>#DIV/0!</v>
      </c>
      <c r="F974" s="1301">
        <f t="shared" si="319"/>
        <v>-0.48198292150271144</v>
      </c>
      <c r="G974" s="1302" t="e">
        <f t="shared" si="319"/>
        <v>#DIV/0!</v>
      </c>
      <c r="H974" s="1302" t="e">
        <f t="shared" si="319"/>
        <v>#DIV/0!</v>
      </c>
      <c r="I974" s="1300">
        <f t="shared" si="319"/>
        <v>-7.3810524164677122E-2</v>
      </c>
      <c r="J974" s="1305" t="e">
        <f t="shared" si="319"/>
        <v>#DIV/0!</v>
      </c>
      <c r="K974" s="1302" t="e">
        <f t="shared" si="319"/>
        <v>#DIV/0!</v>
      </c>
      <c r="L974" s="1302" t="e">
        <f t="shared" si="319"/>
        <v>#DIV/0!</v>
      </c>
      <c r="M974" s="1302" t="e">
        <f t="shared" si="319"/>
        <v>#DIV/0!</v>
      </c>
      <c r="N974" s="1302" t="e">
        <f t="shared" si="319"/>
        <v>#DIV/0!</v>
      </c>
      <c r="O974" s="1304" t="e">
        <f t="shared" si="319"/>
        <v>#DIV/0!</v>
      </c>
      <c r="P974" s="1303" t="e">
        <f t="shared" si="319"/>
        <v>#DIV/0!</v>
      </c>
      <c r="Q974" s="1302" t="e">
        <f t="shared" si="319"/>
        <v>#DIV/0!</v>
      </c>
      <c r="R974" s="1301">
        <f t="shared" si="319"/>
        <v>-7.3810524164677122E-2</v>
      </c>
      <c r="S974" s="1300"/>
    </row>
    <row r="977" spans="1:20" x14ac:dyDescent="0.2">
      <c r="A977" s="1296" t="s">
        <v>28538</v>
      </c>
      <c r="I977" s="1352"/>
      <c r="J977" s="1352"/>
      <c r="P977" s="1349"/>
      <c r="R977" s="1352"/>
      <c r="S977" s="1352"/>
      <c r="T977" s="1297"/>
    </row>
    <row r="978" spans="1:20" x14ac:dyDescent="0.2">
      <c r="A978" s="1296" t="s">
        <v>28537</v>
      </c>
      <c r="I978" s="1352"/>
      <c r="J978" s="1352"/>
      <c r="P978" s="1349"/>
      <c r="R978" s="1352"/>
      <c r="S978" s="1352"/>
      <c r="T978" s="1297"/>
    </row>
    <row r="979" spans="1:20" x14ac:dyDescent="0.2">
      <c r="I979" s="1352"/>
      <c r="J979" s="1352"/>
      <c r="P979" s="1349"/>
      <c r="R979" s="1352"/>
      <c r="S979" s="1352"/>
      <c r="T979" s="1297"/>
    </row>
    <row r="980" spans="1:20" x14ac:dyDescent="0.2">
      <c r="I980" s="1352"/>
      <c r="J980" s="1352"/>
      <c r="P980" s="1349"/>
      <c r="R980" s="1352"/>
      <c r="S980" s="1352"/>
      <c r="T980" s="1297"/>
    </row>
    <row r="981" spans="1:20" x14ac:dyDescent="0.2">
      <c r="I981" s="1352"/>
      <c r="J981" s="1352"/>
      <c r="P981" s="1349"/>
      <c r="R981" s="1352"/>
      <c r="S981" s="1352"/>
      <c r="T981" s="1297"/>
    </row>
    <row r="982" spans="1:20" x14ac:dyDescent="0.2">
      <c r="A982" s="1622" t="s">
        <v>28725</v>
      </c>
      <c r="B982" s="1622"/>
      <c r="C982" s="1622"/>
      <c r="D982" s="1622"/>
      <c r="E982" s="1622"/>
      <c r="F982" s="1622"/>
      <c r="G982" s="1622"/>
      <c r="H982" s="1622"/>
      <c r="I982" s="1622"/>
      <c r="J982" s="1622"/>
      <c r="K982" s="1622"/>
      <c r="L982" s="1622"/>
      <c r="M982" s="1622"/>
      <c r="N982" s="1622"/>
      <c r="O982" s="1622"/>
      <c r="P982" s="1622"/>
      <c r="Q982" s="1622"/>
      <c r="R982" s="1622"/>
      <c r="S982" s="1622"/>
      <c r="T982" s="1353"/>
    </row>
    <row r="983" spans="1:20" x14ac:dyDescent="0.2">
      <c r="A983" s="1622" t="s">
        <v>28677</v>
      </c>
      <c r="B983" s="1622"/>
      <c r="C983" s="1622"/>
      <c r="D983" s="1622"/>
      <c r="E983" s="1622"/>
      <c r="F983" s="1622"/>
      <c r="G983" s="1622"/>
      <c r="H983" s="1622"/>
      <c r="I983" s="1622"/>
      <c r="J983" s="1622"/>
      <c r="K983" s="1622"/>
      <c r="L983" s="1622"/>
      <c r="M983" s="1622"/>
      <c r="N983" s="1622"/>
      <c r="O983" s="1622"/>
      <c r="P983" s="1622"/>
      <c r="Q983" s="1622"/>
      <c r="R983" s="1622"/>
      <c r="S983" s="1622"/>
      <c r="T983" s="1353"/>
    </row>
    <row r="984" spans="1:20" x14ac:dyDescent="0.2">
      <c r="A984" s="1622" t="s">
        <v>28724</v>
      </c>
      <c r="B984" s="1622"/>
      <c r="C984" s="1622"/>
      <c r="D984" s="1622"/>
      <c r="E984" s="1622"/>
      <c r="F984" s="1622"/>
      <c r="G984" s="1622"/>
      <c r="H984" s="1622"/>
      <c r="I984" s="1622"/>
      <c r="J984" s="1622"/>
      <c r="K984" s="1622"/>
      <c r="L984" s="1622"/>
      <c r="M984" s="1622"/>
      <c r="N984" s="1622"/>
      <c r="O984" s="1622"/>
      <c r="P984" s="1622"/>
      <c r="Q984" s="1622"/>
      <c r="R984" s="1622"/>
      <c r="S984" s="1622"/>
      <c r="T984" s="1353"/>
    </row>
    <row r="985" spans="1:20" x14ac:dyDescent="0.2">
      <c r="A985" s="1622" t="s">
        <v>28723</v>
      </c>
      <c r="B985" s="1622"/>
      <c r="C985" s="1622"/>
      <c r="D985" s="1622"/>
      <c r="E985" s="1622"/>
      <c r="F985" s="1622"/>
      <c r="G985" s="1622"/>
      <c r="H985" s="1622"/>
      <c r="I985" s="1622"/>
      <c r="J985" s="1622"/>
      <c r="K985" s="1622"/>
      <c r="L985" s="1622"/>
      <c r="M985" s="1622"/>
      <c r="N985" s="1622"/>
      <c r="O985" s="1622"/>
      <c r="P985" s="1622"/>
      <c r="Q985" s="1622"/>
      <c r="R985" s="1622"/>
      <c r="S985" s="1622"/>
      <c r="T985" s="1353"/>
    </row>
    <row r="986" spans="1:20" x14ac:dyDescent="0.2">
      <c r="I986" s="1352"/>
      <c r="J986" s="1352"/>
      <c r="P986" s="1349"/>
      <c r="R986" s="1352"/>
      <c r="S986" s="1352"/>
      <c r="T986" s="1297"/>
    </row>
    <row r="987" spans="1:20" x14ac:dyDescent="0.2">
      <c r="I987" s="1352"/>
      <c r="J987" s="1352"/>
      <c r="P987" s="1349"/>
      <c r="R987" s="1352"/>
      <c r="S987" s="1352"/>
      <c r="T987" s="1297"/>
    </row>
    <row r="988" spans="1:20" x14ac:dyDescent="0.2">
      <c r="I988" s="1352"/>
      <c r="J988" s="1352"/>
      <c r="P988" s="1349"/>
      <c r="R988" s="1352"/>
      <c r="S988" s="1352"/>
      <c r="T988" s="1297"/>
    </row>
    <row r="989" spans="1:20" x14ac:dyDescent="0.2">
      <c r="A989" s="1351" t="s">
        <v>3</v>
      </c>
      <c r="B989" s="1351" t="s">
        <v>42</v>
      </c>
      <c r="C989" s="1348"/>
      <c r="D989" s="1348"/>
      <c r="E989" s="1348"/>
      <c r="F989" s="1348"/>
      <c r="G989" s="1348"/>
      <c r="H989" s="1348"/>
      <c r="I989" s="1348"/>
      <c r="J989" s="1348"/>
      <c r="K989" s="1350"/>
      <c r="L989" s="1348"/>
      <c r="M989" s="1348"/>
      <c r="N989" s="1348"/>
      <c r="O989" s="1348"/>
      <c r="P989" s="1349"/>
      <c r="Q989" s="1348"/>
      <c r="R989" s="1348"/>
      <c r="S989" s="1348"/>
      <c r="T989" s="1297"/>
    </row>
    <row r="990" spans="1:20" ht="12" thickBot="1" x14ac:dyDescent="0.25">
      <c r="A990" s="1345" t="s">
        <v>5</v>
      </c>
      <c r="B990" s="1345" t="s">
        <v>28539</v>
      </c>
      <c r="C990" s="1345"/>
      <c r="D990" s="1345"/>
      <c r="E990" s="1345"/>
      <c r="F990" s="1345"/>
      <c r="G990" s="1345"/>
      <c r="H990" s="1345"/>
      <c r="I990" s="1345"/>
      <c r="J990" s="1345"/>
      <c r="K990" s="1347"/>
      <c r="L990" s="1345"/>
      <c r="M990" s="1345"/>
      <c r="N990" s="1345"/>
      <c r="O990" s="1345"/>
      <c r="P990" s="1346"/>
      <c r="Q990" s="1345"/>
      <c r="R990" s="1345"/>
      <c r="S990" s="1345"/>
      <c r="T990" s="1344"/>
    </row>
    <row r="991" spans="1:20" ht="27" customHeight="1" x14ac:dyDescent="0.2">
      <c r="A991" s="1623" t="s">
        <v>28722</v>
      </c>
      <c r="B991" s="1625" t="s">
        <v>28721</v>
      </c>
      <c r="C991" s="1627" t="s">
        <v>28570</v>
      </c>
      <c r="D991" s="1628"/>
      <c r="E991" s="1628"/>
      <c r="F991" s="1628"/>
      <c r="G991" s="1628"/>
      <c r="H991" s="1628"/>
      <c r="I991" s="1629"/>
      <c r="J991" s="1630" t="s">
        <v>28563</v>
      </c>
      <c r="K991" s="1631"/>
      <c r="L991" s="1631"/>
      <c r="M991" s="1631"/>
      <c r="N991" s="1631"/>
      <c r="O991" s="1632"/>
      <c r="P991" s="1633" t="s">
        <v>28557</v>
      </c>
      <c r="Q991" s="1634"/>
      <c r="R991" s="1634" t="s">
        <v>4</v>
      </c>
      <c r="S991" s="1635"/>
    </row>
    <row r="992" spans="1:20" ht="112.5" customHeight="1" thickBot="1" x14ac:dyDescent="0.25">
      <c r="A992" s="1624"/>
      <c r="B992" s="1626"/>
      <c r="C992" s="1343" t="s">
        <v>28717</v>
      </c>
      <c r="D992" s="1339" t="s">
        <v>28720</v>
      </c>
      <c r="E992" s="1339" t="s">
        <v>28719</v>
      </c>
      <c r="F992" s="1339" t="s">
        <v>28718</v>
      </c>
      <c r="G992" s="1339" t="s">
        <v>28716</v>
      </c>
      <c r="H992" s="1339" t="s">
        <v>28715</v>
      </c>
      <c r="I992" s="1341" t="s">
        <v>28596</v>
      </c>
      <c r="J992" s="1342" t="s">
        <v>28717</v>
      </c>
      <c r="K992" s="1339" t="s">
        <v>28716</v>
      </c>
      <c r="L992" s="1339" t="s">
        <v>28715</v>
      </c>
      <c r="M992" s="1339" t="s">
        <v>28714</v>
      </c>
      <c r="N992" s="1339" t="s">
        <v>28713</v>
      </c>
      <c r="O992" s="1341" t="s">
        <v>28593</v>
      </c>
      <c r="P992" s="1340" t="s">
        <v>28712</v>
      </c>
      <c r="Q992" s="1339" t="s">
        <v>28592</v>
      </c>
      <c r="R992" s="1338" t="s">
        <v>28711</v>
      </c>
      <c r="S992" s="1337" t="s">
        <v>28590</v>
      </c>
    </row>
    <row r="993" spans="1:20" x14ac:dyDescent="0.2">
      <c r="A993" s="1336" t="s">
        <v>28710</v>
      </c>
      <c r="B993" s="1323">
        <v>2019</v>
      </c>
      <c r="C993" s="1335"/>
      <c r="D993" s="1333">
        <v>52984493</v>
      </c>
      <c r="E993" s="1333"/>
      <c r="F993" s="1333">
        <v>87679513</v>
      </c>
      <c r="G993" s="1333">
        <v>104178</v>
      </c>
      <c r="H993" s="1333"/>
      <c r="I993" s="1332">
        <f>SUM(C993:H993)</f>
        <v>140768184</v>
      </c>
      <c r="J993" s="1334"/>
      <c r="K993" s="1333"/>
      <c r="L993" s="1333"/>
      <c r="M993" s="1333">
        <v>1305936</v>
      </c>
      <c r="N993" s="1333"/>
      <c r="O993" s="1332">
        <f>SUM(J993:N993)</f>
        <v>1305936</v>
      </c>
      <c r="P993" s="1331"/>
      <c r="Q993" s="1330">
        <f>P993</f>
        <v>0</v>
      </c>
      <c r="R993" s="1330">
        <f>I993+O993+Q993</f>
        <v>142074120</v>
      </c>
      <c r="S993" s="1355">
        <f>R993/R997</f>
        <v>1</v>
      </c>
    </row>
    <row r="994" spans="1:20" x14ac:dyDescent="0.2">
      <c r="A994" s="1328"/>
      <c r="B994" s="1315">
        <v>2020</v>
      </c>
      <c r="C994" s="1329"/>
      <c r="D994" s="1326">
        <v>31556236</v>
      </c>
      <c r="E994" s="1326"/>
      <c r="F994" s="1326">
        <v>105355478</v>
      </c>
      <c r="G994" s="1326">
        <v>104178</v>
      </c>
      <c r="H994" s="1326"/>
      <c r="I994" s="1312">
        <f>SUM(C994:H994)</f>
        <v>137015892</v>
      </c>
      <c r="J994" s="1313"/>
      <c r="K994" s="1326"/>
      <c r="L994" s="1326"/>
      <c r="M994" s="1326">
        <v>1463122</v>
      </c>
      <c r="N994" s="1326"/>
      <c r="O994" s="1312">
        <f>SUM(J994:N994)</f>
        <v>1463122</v>
      </c>
      <c r="P994" s="1325"/>
      <c r="Q994" s="1310">
        <f>P994</f>
        <v>0</v>
      </c>
      <c r="R994" s="1310">
        <f>I994+O994+Q994</f>
        <v>138479014</v>
      </c>
      <c r="S994" s="1309">
        <f>R994/R998</f>
        <v>1</v>
      </c>
    </row>
    <row r="995" spans="1:20" x14ac:dyDescent="0.2">
      <c r="A995" s="1328"/>
      <c r="B995" s="1315">
        <v>2021</v>
      </c>
      <c r="C995" s="1327"/>
      <c r="D995" s="1326">
        <v>31556234</v>
      </c>
      <c r="E995" s="1326"/>
      <c r="F995" s="1326">
        <v>84612885</v>
      </c>
      <c r="G995" s="1326">
        <v>72925</v>
      </c>
      <c r="H995" s="1326"/>
      <c r="I995" s="1312">
        <f>SUM(C995:H995)</f>
        <v>116242044</v>
      </c>
      <c r="J995" s="1313"/>
      <c r="K995" s="1326"/>
      <c r="L995" s="1326"/>
      <c r="M995" s="1326">
        <v>2418000</v>
      </c>
      <c r="N995" s="1326"/>
      <c r="O995" s="1312">
        <f>SUM(J995:N995)</f>
        <v>2418000</v>
      </c>
      <c r="P995" s="1325"/>
      <c r="Q995" s="1310">
        <f>P995</f>
        <v>0</v>
      </c>
      <c r="R995" s="1310">
        <f>I995+O995+Q995</f>
        <v>118660044</v>
      </c>
      <c r="S995" s="1309">
        <f>R995/R999</f>
        <v>1</v>
      </c>
    </row>
    <row r="996" spans="1:20" ht="12" thickBot="1" x14ac:dyDescent="0.25">
      <c r="A996" s="1308"/>
      <c r="B996" s="1307" t="s">
        <v>28709</v>
      </c>
      <c r="C996" s="1375" t="e">
        <f t="shared" ref="C996:R996" si="320">(C995-C994)/C994</f>
        <v>#DIV/0!</v>
      </c>
      <c r="D996" s="1369">
        <f t="shared" si="320"/>
        <v>-6.3378915026494288E-8</v>
      </c>
      <c r="E996" s="1370" t="e">
        <f t="shared" si="320"/>
        <v>#DIV/0!</v>
      </c>
      <c r="F996" s="1369">
        <f t="shared" si="320"/>
        <v>-0.1968819599489644</v>
      </c>
      <c r="G996" s="1369">
        <f t="shared" si="320"/>
        <v>-0.29999616041774657</v>
      </c>
      <c r="H996" s="1370" t="e">
        <f t="shared" si="320"/>
        <v>#DIV/0!</v>
      </c>
      <c r="I996" s="1372">
        <f t="shared" si="320"/>
        <v>-0.15161633951191589</v>
      </c>
      <c r="J996" s="1373" t="e">
        <f t="shared" si="320"/>
        <v>#DIV/0!</v>
      </c>
      <c r="K996" s="1370" t="e">
        <f t="shared" si="320"/>
        <v>#DIV/0!</v>
      </c>
      <c r="L996" s="1370" t="e">
        <f t="shared" si="320"/>
        <v>#DIV/0!</v>
      </c>
      <c r="M996" s="1369">
        <f t="shared" si="320"/>
        <v>0.65263047100651894</v>
      </c>
      <c r="N996" s="1370" t="e">
        <f t="shared" si="320"/>
        <v>#DIV/0!</v>
      </c>
      <c r="O996" s="1372">
        <f t="shared" si="320"/>
        <v>0.65263047100651894</v>
      </c>
      <c r="P996" s="1371" t="e">
        <f t="shared" si="320"/>
        <v>#DIV/0!</v>
      </c>
      <c r="Q996" s="1370" t="e">
        <f t="shared" si="320"/>
        <v>#DIV/0!</v>
      </c>
      <c r="R996" s="1369">
        <f t="shared" si="320"/>
        <v>-0.14311894219581892</v>
      </c>
      <c r="S996" s="1300"/>
    </row>
    <row r="997" spans="1:20" x14ac:dyDescent="0.2">
      <c r="A997" s="1324" t="s">
        <v>4</v>
      </c>
      <c r="B997" s="1323">
        <v>2019</v>
      </c>
      <c r="C997" s="1322">
        <f t="shared" ref="C997:H999" si="321">C993</f>
        <v>0</v>
      </c>
      <c r="D997" s="1318">
        <f t="shared" si="321"/>
        <v>52984493</v>
      </c>
      <c r="E997" s="1318">
        <f t="shared" si="321"/>
        <v>0</v>
      </c>
      <c r="F997" s="1318">
        <f t="shared" si="321"/>
        <v>87679513</v>
      </c>
      <c r="G997" s="1318">
        <f t="shared" si="321"/>
        <v>104178</v>
      </c>
      <c r="H997" s="1318">
        <f t="shared" si="321"/>
        <v>0</v>
      </c>
      <c r="I997" s="1320">
        <f>SUM(C997:H997)</f>
        <v>140768184</v>
      </c>
      <c r="J997" s="1321">
        <f t="shared" ref="J997:N999" si="322">J993</f>
        <v>0</v>
      </c>
      <c r="K997" s="1318">
        <f t="shared" si="322"/>
        <v>0</v>
      </c>
      <c r="L997" s="1318">
        <f t="shared" si="322"/>
        <v>0</v>
      </c>
      <c r="M997" s="1318">
        <f t="shared" si="322"/>
        <v>1305936</v>
      </c>
      <c r="N997" s="1318">
        <f t="shared" si="322"/>
        <v>0</v>
      </c>
      <c r="O997" s="1320">
        <f>SUM(J997:N997)</f>
        <v>1305936</v>
      </c>
      <c r="P997" s="1319">
        <f>P993</f>
        <v>0</v>
      </c>
      <c r="Q997" s="1318">
        <f>P997</f>
        <v>0</v>
      </c>
      <c r="R997" s="1318">
        <f>I997+O997+Q997</f>
        <v>142074120</v>
      </c>
      <c r="S997" s="1354">
        <f>R997/R997</f>
        <v>1</v>
      </c>
    </row>
    <row r="998" spans="1:20" x14ac:dyDescent="0.2">
      <c r="A998" s="1316"/>
      <c r="B998" s="1315">
        <v>2020</v>
      </c>
      <c r="C998" s="1314">
        <f t="shared" si="321"/>
        <v>0</v>
      </c>
      <c r="D998" s="1310">
        <f t="shared" si="321"/>
        <v>31556236</v>
      </c>
      <c r="E998" s="1310">
        <f t="shared" si="321"/>
        <v>0</v>
      </c>
      <c r="F998" s="1310">
        <f t="shared" si="321"/>
        <v>105355478</v>
      </c>
      <c r="G998" s="1310">
        <f t="shared" si="321"/>
        <v>104178</v>
      </c>
      <c r="H998" s="1310">
        <f t="shared" si="321"/>
        <v>0</v>
      </c>
      <c r="I998" s="1312">
        <f>SUM(C998:H998)</f>
        <v>137015892</v>
      </c>
      <c r="J998" s="1313">
        <f t="shared" si="322"/>
        <v>0</v>
      </c>
      <c r="K998" s="1310">
        <f t="shared" si="322"/>
        <v>0</v>
      </c>
      <c r="L998" s="1310">
        <f t="shared" si="322"/>
        <v>0</v>
      </c>
      <c r="M998" s="1310">
        <f t="shared" si="322"/>
        <v>1463122</v>
      </c>
      <c r="N998" s="1310">
        <f t="shared" si="322"/>
        <v>0</v>
      </c>
      <c r="O998" s="1312">
        <f>SUM(J998:N998)</f>
        <v>1463122</v>
      </c>
      <c r="P998" s="1311">
        <f>P994</f>
        <v>0</v>
      </c>
      <c r="Q998" s="1310">
        <f>P998</f>
        <v>0</v>
      </c>
      <c r="R998" s="1310">
        <f>I998+O998+Q998</f>
        <v>138479014</v>
      </c>
      <c r="S998" s="1309">
        <f>R998/R998</f>
        <v>1</v>
      </c>
    </row>
    <row r="999" spans="1:20" x14ac:dyDescent="0.2">
      <c r="A999" s="1316"/>
      <c r="B999" s="1315">
        <v>2021</v>
      </c>
      <c r="C999" s="1314">
        <f t="shared" si="321"/>
        <v>0</v>
      </c>
      <c r="D999" s="1310">
        <f t="shared" si="321"/>
        <v>31556234</v>
      </c>
      <c r="E999" s="1310">
        <f t="shared" si="321"/>
        <v>0</v>
      </c>
      <c r="F999" s="1310">
        <f t="shared" si="321"/>
        <v>84612885</v>
      </c>
      <c r="G999" s="1310">
        <f t="shared" si="321"/>
        <v>72925</v>
      </c>
      <c r="H999" s="1310">
        <f t="shared" si="321"/>
        <v>0</v>
      </c>
      <c r="I999" s="1312">
        <f>SUM(C999:H999)</f>
        <v>116242044</v>
      </c>
      <c r="J999" s="1313">
        <f t="shared" si="322"/>
        <v>0</v>
      </c>
      <c r="K999" s="1310">
        <f t="shared" si="322"/>
        <v>0</v>
      </c>
      <c r="L999" s="1310">
        <f t="shared" si="322"/>
        <v>0</v>
      </c>
      <c r="M999" s="1310">
        <f t="shared" si="322"/>
        <v>2418000</v>
      </c>
      <c r="N999" s="1310">
        <f t="shared" si="322"/>
        <v>0</v>
      </c>
      <c r="O999" s="1312">
        <f>SUM(J999:N999)</f>
        <v>2418000</v>
      </c>
      <c r="P999" s="1311">
        <f>P995</f>
        <v>0</v>
      </c>
      <c r="Q999" s="1310">
        <f>P999</f>
        <v>0</v>
      </c>
      <c r="R999" s="1310">
        <f>I999+O999+Q999</f>
        <v>118660044</v>
      </c>
      <c r="S999" s="1309">
        <f>R999/R999</f>
        <v>1</v>
      </c>
    </row>
    <row r="1000" spans="1:20" ht="12" thickBot="1" x14ac:dyDescent="0.25">
      <c r="A1000" s="1308"/>
      <c r="B1000" s="1307" t="s">
        <v>28709</v>
      </c>
      <c r="C1000" s="1306" t="e">
        <f t="shared" ref="C1000:R1000" si="323">(C999-C998)/C998</f>
        <v>#DIV/0!</v>
      </c>
      <c r="D1000" s="1301">
        <f t="shared" si="323"/>
        <v>-6.3378915026494288E-8</v>
      </c>
      <c r="E1000" s="1302" t="e">
        <f t="shared" si="323"/>
        <v>#DIV/0!</v>
      </c>
      <c r="F1000" s="1301">
        <f t="shared" si="323"/>
        <v>-0.1968819599489644</v>
      </c>
      <c r="G1000" s="1301">
        <f t="shared" si="323"/>
        <v>-0.29999616041774657</v>
      </c>
      <c r="H1000" s="1302" t="e">
        <f t="shared" si="323"/>
        <v>#DIV/0!</v>
      </c>
      <c r="I1000" s="1300">
        <f t="shared" si="323"/>
        <v>-0.15161633951191589</v>
      </c>
      <c r="J1000" s="1305" t="e">
        <f t="shared" si="323"/>
        <v>#DIV/0!</v>
      </c>
      <c r="K1000" s="1302" t="e">
        <f t="shared" si="323"/>
        <v>#DIV/0!</v>
      </c>
      <c r="L1000" s="1302" t="e">
        <f t="shared" si="323"/>
        <v>#DIV/0!</v>
      </c>
      <c r="M1000" s="1301">
        <f t="shared" si="323"/>
        <v>0.65263047100651894</v>
      </c>
      <c r="N1000" s="1302" t="e">
        <f t="shared" si="323"/>
        <v>#DIV/0!</v>
      </c>
      <c r="O1000" s="1300">
        <f t="shared" si="323"/>
        <v>0.65263047100651894</v>
      </c>
      <c r="P1000" s="1303" t="e">
        <f t="shared" si="323"/>
        <v>#DIV/0!</v>
      </c>
      <c r="Q1000" s="1302" t="e">
        <f t="shared" si="323"/>
        <v>#DIV/0!</v>
      </c>
      <c r="R1000" s="1301">
        <f t="shared" si="323"/>
        <v>-0.14311894219581892</v>
      </c>
      <c r="S1000" s="1300"/>
    </row>
    <row r="1003" spans="1:20" x14ac:dyDescent="0.2">
      <c r="A1003" s="1296" t="s">
        <v>28538</v>
      </c>
      <c r="I1003" s="1352"/>
      <c r="J1003" s="1352"/>
      <c r="P1003" s="1349"/>
      <c r="R1003" s="1352"/>
      <c r="S1003" s="1352"/>
      <c r="T1003" s="1297"/>
    </row>
    <row r="1004" spans="1:20" x14ac:dyDescent="0.2">
      <c r="A1004" s="1296" t="s">
        <v>28537</v>
      </c>
      <c r="I1004" s="1352"/>
      <c r="J1004" s="1352"/>
      <c r="P1004" s="1349"/>
      <c r="R1004" s="1352"/>
      <c r="S1004" s="1352"/>
      <c r="T1004" s="1297"/>
    </row>
    <row r="1005" spans="1:20" x14ac:dyDescent="0.2">
      <c r="I1005" s="1352"/>
      <c r="J1005" s="1352"/>
      <c r="P1005" s="1349"/>
      <c r="R1005" s="1352"/>
      <c r="S1005" s="1352"/>
      <c r="T1005" s="1297"/>
    </row>
    <row r="1006" spans="1:20" x14ac:dyDescent="0.2">
      <c r="I1006" s="1352"/>
      <c r="J1006" s="1352"/>
      <c r="P1006" s="1349"/>
      <c r="R1006" s="1352"/>
      <c r="S1006" s="1352"/>
      <c r="T1006" s="1297"/>
    </row>
    <row r="1007" spans="1:20" x14ac:dyDescent="0.2">
      <c r="I1007" s="1352"/>
      <c r="J1007" s="1352"/>
      <c r="P1007" s="1349"/>
      <c r="R1007" s="1352"/>
      <c r="S1007" s="1352"/>
      <c r="T1007" s="1297"/>
    </row>
    <row r="1008" spans="1:20" x14ac:dyDescent="0.2">
      <c r="A1008" s="1622" t="s">
        <v>28725</v>
      </c>
      <c r="B1008" s="1622"/>
      <c r="C1008" s="1622"/>
      <c r="D1008" s="1622"/>
      <c r="E1008" s="1622"/>
      <c r="F1008" s="1622"/>
      <c r="G1008" s="1622"/>
      <c r="H1008" s="1622"/>
      <c r="I1008" s="1622"/>
      <c r="J1008" s="1622"/>
      <c r="K1008" s="1622"/>
      <c r="L1008" s="1622"/>
      <c r="M1008" s="1622"/>
      <c r="N1008" s="1622"/>
      <c r="O1008" s="1622"/>
      <c r="P1008" s="1622"/>
      <c r="Q1008" s="1622"/>
      <c r="R1008" s="1622"/>
      <c r="S1008" s="1622"/>
      <c r="T1008" s="1353"/>
    </row>
    <row r="1009" spans="1:20" x14ac:dyDescent="0.2">
      <c r="A1009" s="1622" t="s">
        <v>28677</v>
      </c>
      <c r="B1009" s="1622"/>
      <c r="C1009" s="1622"/>
      <c r="D1009" s="1622"/>
      <c r="E1009" s="1622"/>
      <c r="F1009" s="1622"/>
      <c r="G1009" s="1622"/>
      <c r="H1009" s="1622"/>
      <c r="I1009" s="1622"/>
      <c r="J1009" s="1622"/>
      <c r="K1009" s="1622"/>
      <c r="L1009" s="1622"/>
      <c r="M1009" s="1622"/>
      <c r="N1009" s="1622"/>
      <c r="O1009" s="1622"/>
      <c r="P1009" s="1622"/>
      <c r="Q1009" s="1622"/>
      <c r="R1009" s="1622"/>
      <c r="S1009" s="1622"/>
      <c r="T1009" s="1353"/>
    </row>
    <row r="1010" spans="1:20" x14ac:dyDescent="0.2">
      <c r="A1010" s="1622" t="s">
        <v>28724</v>
      </c>
      <c r="B1010" s="1622"/>
      <c r="C1010" s="1622"/>
      <c r="D1010" s="1622"/>
      <c r="E1010" s="1622"/>
      <c r="F1010" s="1622"/>
      <c r="G1010" s="1622"/>
      <c r="H1010" s="1622"/>
      <c r="I1010" s="1622"/>
      <c r="J1010" s="1622"/>
      <c r="K1010" s="1622"/>
      <c r="L1010" s="1622"/>
      <c r="M1010" s="1622"/>
      <c r="N1010" s="1622"/>
      <c r="O1010" s="1622"/>
      <c r="P1010" s="1622"/>
      <c r="Q1010" s="1622"/>
      <c r="R1010" s="1622"/>
      <c r="S1010" s="1622"/>
      <c r="T1010" s="1353"/>
    </row>
    <row r="1011" spans="1:20" x14ac:dyDescent="0.2">
      <c r="A1011" s="1622" t="s">
        <v>28723</v>
      </c>
      <c r="B1011" s="1622"/>
      <c r="C1011" s="1622"/>
      <c r="D1011" s="1622"/>
      <c r="E1011" s="1622"/>
      <c r="F1011" s="1622"/>
      <c r="G1011" s="1622"/>
      <c r="H1011" s="1622"/>
      <c r="I1011" s="1622"/>
      <c r="J1011" s="1622"/>
      <c r="K1011" s="1622"/>
      <c r="L1011" s="1622"/>
      <c r="M1011" s="1622"/>
      <c r="N1011" s="1622"/>
      <c r="O1011" s="1622"/>
      <c r="P1011" s="1622"/>
      <c r="Q1011" s="1622"/>
      <c r="R1011" s="1622"/>
      <c r="S1011" s="1622"/>
      <c r="T1011" s="1353"/>
    </row>
    <row r="1012" spans="1:20" x14ac:dyDescent="0.2">
      <c r="I1012" s="1352"/>
      <c r="J1012" s="1352"/>
      <c r="P1012" s="1349"/>
      <c r="R1012" s="1352"/>
      <c r="S1012" s="1352"/>
      <c r="T1012" s="1297"/>
    </row>
    <row r="1013" spans="1:20" x14ac:dyDescent="0.2">
      <c r="I1013" s="1352"/>
      <c r="J1013" s="1352"/>
      <c r="P1013" s="1349"/>
      <c r="R1013" s="1352"/>
      <c r="S1013" s="1352"/>
      <c r="T1013" s="1297"/>
    </row>
    <row r="1014" spans="1:20" x14ac:dyDescent="0.2">
      <c r="I1014" s="1352"/>
      <c r="J1014" s="1352"/>
      <c r="P1014" s="1349"/>
      <c r="R1014" s="1352"/>
      <c r="S1014" s="1352"/>
      <c r="T1014" s="1297"/>
    </row>
    <row r="1015" spans="1:20" x14ac:dyDescent="0.2">
      <c r="A1015" s="1351" t="s">
        <v>3</v>
      </c>
      <c r="B1015" s="1351" t="s">
        <v>42</v>
      </c>
      <c r="C1015" s="1348"/>
      <c r="D1015" s="1348"/>
      <c r="E1015" s="1348"/>
      <c r="F1015" s="1348"/>
      <c r="G1015" s="1348"/>
      <c r="H1015" s="1348"/>
      <c r="I1015" s="1348"/>
      <c r="J1015" s="1348"/>
      <c r="K1015" s="1350"/>
      <c r="L1015" s="1348"/>
      <c r="M1015" s="1348"/>
      <c r="N1015" s="1348"/>
      <c r="O1015" s="1348"/>
      <c r="P1015" s="1349"/>
      <c r="Q1015" s="1348"/>
      <c r="R1015" s="1348"/>
      <c r="S1015" s="1348"/>
      <c r="T1015" s="1297"/>
    </row>
    <row r="1016" spans="1:20" ht="12" thickBot="1" x14ac:dyDescent="0.25">
      <c r="A1016" s="1345" t="s">
        <v>5</v>
      </c>
      <c r="B1016" s="1345" t="s">
        <v>28546</v>
      </c>
      <c r="C1016" s="1345"/>
      <c r="D1016" s="1345"/>
      <c r="E1016" s="1345"/>
      <c r="F1016" s="1345"/>
      <c r="G1016" s="1345"/>
      <c r="H1016" s="1345"/>
      <c r="I1016" s="1345"/>
      <c r="J1016" s="1345"/>
      <c r="K1016" s="1347"/>
      <c r="L1016" s="1345"/>
      <c r="M1016" s="1345"/>
      <c r="N1016" s="1345"/>
      <c r="O1016" s="1345"/>
      <c r="P1016" s="1346"/>
      <c r="Q1016" s="1345"/>
      <c r="R1016" s="1345"/>
      <c r="S1016" s="1345"/>
      <c r="T1016" s="1344"/>
    </row>
    <row r="1017" spans="1:20" ht="27" customHeight="1" x14ac:dyDescent="0.2">
      <c r="A1017" s="1623" t="s">
        <v>28722</v>
      </c>
      <c r="B1017" s="1625" t="s">
        <v>28721</v>
      </c>
      <c r="C1017" s="1627" t="s">
        <v>28570</v>
      </c>
      <c r="D1017" s="1628"/>
      <c r="E1017" s="1628"/>
      <c r="F1017" s="1628"/>
      <c r="G1017" s="1628"/>
      <c r="H1017" s="1628"/>
      <c r="I1017" s="1629"/>
      <c r="J1017" s="1630" t="s">
        <v>28563</v>
      </c>
      <c r="K1017" s="1631"/>
      <c r="L1017" s="1631"/>
      <c r="M1017" s="1631"/>
      <c r="N1017" s="1631"/>
      <c r="O1017" s="1632"/>
      <c r="P1017" s="1633" t="s">
        <v>28557</v>
      </c>
      <c r="Q1017" s="1634"/>
      <c r="R1017" s="1634" t="s">
        <v>4</v>
      </c>
      <c r="S1017" s="1635"/>
    </row>
    <row r="1018" spans="1:20" ht="112.5" customHeight="1" thickBot="1" x14ac:dyDescent="0.25">
      <c r="A1018" s="1624"/>
      <c r="B1018" s="1626"/>
      <c r="C1018" s="1343" t="s">
        <v>28717</v>
      </c>
      <c r="D1018" s="1339" t="s">
        <v>28720</v>
      </c>
      <c r="E1018" s="1339" t="s">
        <v>28719</v>
      </c>
      <c r="F1018" s="1339" t="s">
        <v>28718</v>
      </c>
      <c r="G1018" s="1339" t="s">
        <v>28716</v>
      </c>
      <c r="H1018" s="1339" t="s">
        <v>28715</v>
      </c>
      <c r="I1018" s="1341" t="s">
        <v>28596</v>
      </c>
      <c r="J1018" s="1342" t="s">
        <v>28717</v>
      </c>
      <c r="K1018" s="1339" t="s">
        <v>28716</v>
      </c>
      <c r="L1018" s="1339" t="s">
        <v>28715</v>
      </c>
      <c r="M1018" s="1339" t="s">
        <v>28714</v>
      </c>
      <c r="N1018" s="1339" t="s">
        <v>28713</v>
      </c>
      <c r="O1018" s="1341" t="s">
        <v>28593</v>
      </c>
      <c r="P1018" s="1340" t="s">
        <v>28712</v>
      </c>
      <c r="Q1018" s="1339" t="s">
        <v>28592</v>
      </c>
      <c r="R1018" s="1338" t="s">
        <v>28711</v>
      </c>
      <c r="S1018" s="1337" t="s">
        <v>28590</v>
      </c>
    </row>
    <row r="1019" spans="1:20" x14ac:dyDescent="0.2">
      <c r="A1019" s="1336" t="s">
        <v>28710</v>
      </c>
      <c r="B1019" s="1323">
        <v>2019</v>
      </c>
      <c r="C1019" s="1335"/>
      <c r="D1019" s="1333"/>
      <c r="E1019" s="1333"/>
      <c r="F1019" s="1333"/>
      <c r="G1019" s="1333"/>
      <c r="H1019" s="1333"/>
      <c r="I1019" s="1332">
        <f>SUM(C1019:H1019)</f>
        <v>0</v>
      </c>
      <c r="J1019" s="1334"/>
      <c r="K1019" s="1333"/>
      <c r="L1019" s="1333">
        <v>81000000</v>
      </c>
      <c r="M1019" s="1333">
        <v>752631</v>
      </c>
      <c r="N1019" s="1333"/>
      <c r="O1019" s="1332">
        <f>SUM(J1019:N1019)</f>
        <v>81752631</v>
      </c>
      <c r="P1019" s="1331"/>
      <c r="Q1019" s="1330">
        <f>P1019</f>
        <v>0</v>
      </c>
      <c r="R1019" s="1330">
        <f>I1019+O1019+Q1019</f>
        <v>81752631</v>
      </c>
      <c r="S1019" s="1355">
        <f>R1019/R1023</f>
        <v>1</v>
      </c>
    </row>
    <row r="1020" spans="1:20" x14ac:dyDescent="0.2">
      <c r="A1020" s="1328"/>
      <c r="B1020" s="1315">
        <v>2020</v>
      </c>
      <c r="C1020" s="1329"/>
      <c r="D1020" s="1326"/>
      <c r="E1020" s="1326"/>
      <c r="F1020" s="1326"/>
      <c r="G1020" s="1326"/>
      <c r="H1020" s="1326"/>
      <c r="I1020" s="1312">
        <f>SUM(C1020:H1020)</f>
        <v>0</v>
      </c>
      <c r="J1020" s="1313"/>
      <c r="K1020" s="1326"/>
      <c r="L1020" s="1326">
        <v>90572680</v>
      </c>
      <c r="M1020" s="1326"/>
      <c r="N1020" s="1326"/>
      <c r="O1020" s="1312">
        <f>SUM(J1020:N1020)</f>
        <v>90572680</v>
      </c>
      <c r="P1020" s="1325"/>
      <c r="Q1020" s="1310">
        <f>P1020</f>
        <v>0</v>
      </c>
      <c r="R1020" s="1310">
        <f>I1020+O1020+Q1020</f>
        <v>90572680</v>
      </c>
      <c r="S1020" s="1309">
        <f>R1020/R1024</f>
        <v>1</v>
      </c>
    </row>
    <row r="1021" spans="1:20" x14ac:dyDescent="0.2">
      <c r="A1021" s="1328"/>
      <c r="B1021" s="1315">
        <v>2021</v>
      </c>
      <c r="C1021" s="1329"/>
      <c r="D1021" s="1326"/>
      <c r="E1021" s="1326"/>
      <c r="F1021" s="1326"/>
      <c r="G1021" s="1326"/>
      <c r="H1021" s="1326"/>
      <c r="I1021" s="1312">
        <f>SUM(C1021:H1021)</f>
        <v>0</v>
      </c>
      <c r="J1021" s="1313"/>
      <c r="K1021" s="1326"/>
      <c r="L1021" s="1326">
        <v>96216870</v>
      </c>
      <c r="M1021" s="1326"/>
      <c r="N1021" s="1326"/>
      <c r="O1021" s="1312">
        <f>SUM(J1021:N1021)</f>
        <v>96216870</v>
      </c>
      <c r="P1021" s="1325"/>
      <c r="Q1021" s="1310">
        <f>P1021</f>
        <v>0</v>
      </c>
      <c r="R1021" s="1310">
        <f>I1021+O1021+Q1021</f>
        <v>96216870</v>
      </c>
      <c r="S1021" s="1309">
        <f>R1021/R1025</f>
        <v>1</v>
      </c>
    </row>
    <row r="1022" spans="1:20" ht="12" thickBot="1" x14ac:dyDescent="0.25">
      <c r="A1022" s="1308"/>
      <c r="B1022" s="1307" t="s">
        <v>28709</v>
      </c>
      <c r="C1022" s="1306" t="e">
        <f t="shared" ref="C1022:L1022" si="324">(C1021-C1020)/C1020</f>
        <v>#DIV/0!</v>
      </c>
      <c r="D1022" s="1302" t="e">
        <f t="shared" si="324"/>
        <v>#DIV/0!</v>
      </c>
      <c r="E1022" s="1302" t="e">
        <f t="shared" si="324"/>
        <v>#DIV/0!</v>
      </c>
      <c r="F1022" s="1302" t="e">
        <f t="shared" si="324"/>
        <v>#DIV/0!</v>
      </c>
      <c r="G1022" s="1302" t="e">
        <f t="shared" si="324"/>
        <v>#DIV/0!</v>
      </c>
      <c r="H1022" s="1302" t="e">
        <f t="shared" si="324"/>
        <v>#DIV/0!</v>
      </c>
      <c r="I1022" s="1304" t="e">
        <f t="shared" si="324"/>
        <v>#DIV/0!</v>
      </c>
      <c r="J1022" s="1305" t="e">
        <f t="shared" si="324"/>
        <v>#DIV/0!</v>
      </c>
      <c r="K1022" s="1302" t="e">
        <f t="shared" si="324"/>
        <v>#DIV/0!</v>
      </c>
      <c r="L1022" s="1301">
        <f t="shared" si="324"/>
        <v>6.2316694173121523E-2</v>
      </c>
      <c r="M1022" s="1301"/>
      <c r="N1022" s="1302" t="e">
        <f>(N1021-N1020)/N1020</f>
        <v>#DIV/0!</v>
      </c>
      <c r="O1022" s="1300">
        <f>(O1021-O1020)/O1020</f>
        <v>6.2316694173121523E-2</v>
      </c>
      <c r="P1022" s="1303" t="e">
        <f>(P1021-P1020)/P1020</f>
        <v>#DIV/0!</v>
      </c>
      <c r="Q1022" s="1302" t="e">
        <f>(Q1021-Q1020)/Q1020</f>
        <v>#DIV/0!</v>
      </c>
      <c r="R1022" s="1301">
        <f>(R1021-R1020)/R1020</f>
        <v>6.2316694173121523E-2</v>
      </c>
      <c r="S1022" s="1300"/>
    </row>
    <row r="1023" spans="1:20" x14ac:dyDescent="0.2">
      <c r="A1023" s="1324" t="s">
        <v>4</v>
      </c>
      <c r="B1023" s="1323">
        <v>2019</v>
      </c>
      <c r="C1023" s="1322">
        <f t="shared" ref="C1023:H1025" si="325">C1019</f>
        <v>0</v>
      </c>
      <c r="D1023" s="1318">
        <f t="shared" si="325"/>
        <v>0</v>
      </c>
      <c r="E1023" s="1318">
        <f t="shared" si="325"/>
        <v>0</v>
      </c>
      <c r="F1023" s="1318">
        <f t="shared" si="325"/>
        <v>0</v>
      </c>
      <c r="G1023" s="1318">
        <f t="shared" si="325"/>
        <v>0</v>
      </c>
      <c r="H1023" s="1318">
        <f t="shared" si="325"/>
        <v>0</v>
      </c>
      <c r="I1023" s="1320">
        <f>SUM(C1023:H1023)</f>
        <v>0</v>
      </c>
      <c r="J1023" s="1321">
        <f t="shared" ref="J1023:N1025" si="326">J1019</f>
        <v>0</v>
      </c>
      <c r="K1023" s="1318">
        <f t="shared" si="326"/>
        <v>0</v>
      </c>
      <c r="L1023" s="1318">
        <f t="shared" si="326"/>
        <v>81000000</v>
      </c>
      <c r="M1023" s="1318">
        <f t="shared" si="326"/>
        <v>752631</v>
      </c>
      <c r="N1023" s="1318">
        <f t="shared" si="326"/>
        <v>0</v>
      </c>
      <c r="O1023" s="1320">
        <f>SUM(J1023:N1023)</f>
        <v>81752631</v>
      </c>
      <c r="P1023" s="1319">
        <f>P1019</f>
        <v>0</v>
      </c>
      <c r="Q1023" s="1318">
        <f>P1023</f>
        <v>0</v>
      </c>
      <c r="R1023" s="1318">
        <f>I1023+O1023+Q1023</f>
        <v>81752631</v>
      </c>
      <c r="S1023" s="1354">
        <f>R1023/R1023</f>
        <v>1</v>
      </c>
    </row>
    <row r="1024" spans="1:20" x14ac:dyDescent="0.2">
      <c r="A1024" s="1316"/>
      <c r="B1024" s="1315">
        <v>2020</v>
      </c>
      <c r="C1024" s="1314">
        <f t="shared" si="325"/>
        <v>0</v>
      </c>
      <c r="D1024" s="1310">
        <f t="shared" si="325"/>
        <v>0</v>
      </c>
      <c r="E1024" s="1310">
        <f t="shared" si="325"/>
        <v>0</v>
      </c>
      <c r="F1024" s="1310">
        <f t="shared" si="325"/>
        <v>0</v>
      </c>
      <c r="G1024" s="1310">
        <f t="shared" si="325"/>
        <v>0</v>
      </c>
      <c r="H1024" s="1310">
        <f t="shared" si="325"/>
        <v>0</v>
      </c>
      <c r="I1024" s="1312">
        <f>SUM(C1024:H1024)</f>
        <v>0</v>
      </c>
      <c r="J1024" s="1313">
        <f t="shared" si="326"/>
        <v>0</v>
      </c>
      <c r="K1024" s="1310">
        <f t="shared" si="326"/>
        <v>0</v>
      </c>
      <c r="L1024" s="1310">
        <f t="shared" si="326"/>
        <v>90572680</v>
      </c>
      <c r="M1024" s="1310">
        <f t="shared" si="326"/>
        <v>0</v>
      </c>
      <c r="N1024" s="1310">
        <f t="shared" si="326"/>
        <v>0</v>
      </c>
      <c r="O1024" s="1312">
        <f>SUM(J1024:N1024)</f>
        <v>90572680</v>
      </c>
      <c r="P1024" s="1311">
        <f>P1020</f>
        <v>0</v>
      </c>
      <c r="Q1024" s="1310">
        <f>P1024</f>
        <v>0</v>
      </c>
      <c r="R1024" s="1310">
        <f>I1024+O1024+Q1024</f>
        <v>90572680</v>
      </c>
      <c r="S1024" s="1309">
        <f>R1024/R1024</f>
        <v>1</v>
      </c>
    </row>
    <row r="1025" spans="1:20" x14ac:dyDescent="0.2">
      <c r="A1025" s="1316"/>
      <c r="B1025" s="1315">
        <v>2021</v>
      </c>
      <c r="C1025" s="1314">
        <f t="shared" si="325"/>
        <v>0</v>
      </c>
      <c r="D1025" s="1310">
        <f t="shared" si="325"/>
        <v>0</v>
      </c>
      <c r="E1025" s="1310">
        <f t="shared" si="325"/>
        <v>0</v>
      </c>
      <c r="F1025" s="1310">
        <f t="shared" si="325"/>
        <v>0</v>
      </c>
      <c r="G1025" s="1310">
        <f t="shared" si="325"/>
        <v>0</v>
      </c>
      <c r="H1025" s="1310">
        <f t="shared" si="325"/>
        <v>0</v>
      </c>
      <c r="I1025" s="1312">
        <f>SUM(C1025:H1025)</f>
        <v>0</v>
      </c>
      <c r="J1025" s="1313">
        <f t="shared" si="326"/>
        <v>0</v>
      </c>
      <c r="K1025" s="1310">
        <f t="shared" si="326"/>
        <v>0</v>
      </c>
      <c r="L1025" s="1310">
        <f t="shared" si="326"/>
        <v>96216870</v>
      </c>
      <c r="M1025" s="1310">
        <f t="shared" si="326"/>
        <v>0</v>
      </c>
      <c r="N1025" s="1310">
        <f t="shared" si="326"/>
        <v>0</v>
      </c>
      <c r="O1025" s="1312">
        <f>SUM(J1025:N1025)</f>
        <v>96216870</v>
      </c>
      <c r="P1025" s="1311">
        <f>P1021</f>
        <v>0</v>
      </c>
      <c r="Q1025" s="1310">
        <f>P1025</f>
        <v>0</v>
      </c>
      <c r="R1025" s="1310">
        <f>I1025+O1025+Q1025</f>
        <v>96216870</v>
      </c>
      <c r="S1025" s="1309">
        <f>R1025/R1025</f>
        <v>1</v>
      </c>
    </row>
    <row r="1026" spans="1:20" ht="12" thickBot="1" x14ac:dyDescent="0.25">
      <c r="A1026" s="1308"/>
      <c r="B1026" s="1307" t="s">
        <v>28709</v>
      </c>
      <c r="C1026" s="1306" t="e">
        <f t="shared" ref="C1026:L1026" si="327">(C1025-C1024)/C1024</f>
        <v>#DIV/0!</v>
      </c>
      <c r="D1026" s="1302" t="e">
        <f t="shared" si="327"/>
        <v>#DIV/0!</v>
      </c>
      <c r="E1026" s="1302" t="e">
        <f t="shared" si="327"/>
        <v>#DIV/0!</v>
      </c>
      <c r="F1026" s="1302" t="e">
        <f t="shared" si="327"/>
        <v>#DIV/0!</v>
      </c>
      <c r="G1026" s="1302" t="e">
        <f t="shared" si="327"/>
        <v>#DIV/0!</v>
      </c>
      <c r="H1026" s="1302" t="e">
        <f t="shared" si="327"/>
        <v>#DIV/0!</v>
      </c>
      <c r="I1026" s="1304" t="e">
        <f t="shared" si="327"/>
        <v>#DIV/0!</v>
      </c>
      <c r="J1026" s="1305" t="e">
        <f t="shared" si="327"/>
        <v>#DIV/0!</v>
      </c>
      <c r="K1026" s="1302" t="e">
        <f t="shared" si="327"/>
        <v>#DIV/0!</v>
      </c>
      <c r="L1026" s="1301">
        <f t="shared" si="327"/>
        <v>6.2316694173121523E-2</v>
      </c>
      <c r="M1026" s="1301"/>
      <c r="N1026" s="1302" t="e">
        <f>(N1025-N1024)/N1024</f>
        <v>#DIV/0!</v>
      </c>
      <c r="O1026" s="1300">
        <f>(O1025-O1024)/O1024</f>
        <v>6.2316694173121523E-2</v>
      </c>
      <c r="P1026" s="1303" t="e">
        <f>(P1025-P1024)/P1024</f>
        <v>#DIV/0!</v>
      </c>
      <c r="Q1026" s="1302" t="e">
        <f>(Q1025-Q1024)/Q1024</f>
        <v>#DIV/0!</v>
      </c>
      <c r="R1026" s="1301">
        <f>(R1025-R1024)/R1024</f>
        <v>6.2316694173121523E-2</v>
      </c>
      <c r="S1026" s="1300"/>
    </row>
    <row r="1029" spans="1:20" x14ac:dyDescent="0.2">
      <c r="A1029" s="1296" t="s">
        <v>28538</v>
      </c>
      <c r="I1029" s="1352"/>
      <c r="J1029" s="1352"/>
      <c r="P1029" s="1349"/>
      <c r="R1029" s="1352"/>
      <c r="S1029" s="1352"/>
      <c r="T1029" s="1297"/>
    </row>
    <row r="1030" spans="1:20" x14ac:dyDescent="0.2">
      <c r="A1030" s="1296" t="s">
        <v>28537</v>
      </c>
      <c r="I1030" s="1352"/>
      <c r="J1030" s="1352"/>
      <c r="P1030" s="1349"/>
      <c r="R1030" s="1352"/>
      <c r="S1030" s="1352"/>
      <c r="T1030" s="1297"/>
    </row>
    <row r="1031" spans="1:20" x14ac:dyDescent="0.2">
      <c r="I1031" s="1352"/>
      <c r="J1031" s="1352"/>
      <c r="P1031" s="1349"/>
      <c r="R1031" s="1352"/>
      <c r="S1031" s="1352"/>
      <c r="T1031" s="1297"/>
    </row>
    <row r="1032" spans="1:20" x14ac:dyDescent="0.2">
      <c r="I1032" s="1352"/>
      <c r="J1032" s="1352"/>
      <c r="P1032" s="1349"/>
      <c r="R1032" s="1352"/>
      <c r="S1032" s="1352"/>
      <c r="T1032" s="1297"/>
    </row>
    <row r="1033" spans="1:20" x14ac:dyDescent="0.2">
      <c r="I1033" s="1352"/>
      <c r="J1033" s="1352"/>
      <c r="P1033" s="1349"/>
      <c r="R1033" s="1352"/>
      <c r="S1033" s="1352"/>
      <c r="T1033" s="1297"/>
    </row>
    <row r="1034" spans="1:20" x14ac:dyDescent="0.2">
      <c r="A1034" s="1622" t="s">
        <v>28725</v>
      </c>
      <c r="B1034" s="1622"/>
      <c r="C1034" s="1622"/>
      <c r="D1034" s="1622"/>
      <c r="E1034" s="1622"/>
      <c r="F1034" s="1622"/>
      <c r="G1034" s="1622"/>
      <c r="H1034" s="1622"/>
      <c r="I1034" s="1622"/>
      <c r="J1034" s="1622"/>
      <c r="K1034" s="1622"/>
      <c r="L1034" s="1622"/>
      <c r="M1034" s="1622"/>
      <c r="N1034" s="1622"/>
      <c r="O1034" s="1622"/>
      <c r="P1034" s="1622"/>
      <c r="Q1034" s="1622"/>
      <c r="R1034" s="1622"/>
      <c r="S1034" s="1622"/>
      <c r="T1034" s="1353"/>
    </row>
    <row r="1035" spans="1:20" x14ac:dyDescent="0.2">
      <c r="A1035" s="1622" t="s">
        <v>28677</v>
      </c>
      <c r="B1035" s="1622"/>
      <c r="C1035" s="1622"/>
      <c r="D1035" s="1622"/>
      <c r="E1035" s="1622"/>
      <c r="F1035" s="1622"/>
      <c r="G1035" s="1622"/>
      <c r="H1035" s="1622"/>
      <c r="I1035" s="1622"/>
      <c r="J1035" s="1622"/>
      <c r="K1035" s="1622"/>
      <c r="L1035" s="1622"/>
      <c r="M1035" s="1622"/>
      <c r="N1035" s="1622"/>
      <c r="O1035" s="1622"/>
      <c r="P1035" s="1622"/>
      <c r="Q1035" s="1622"/>
      <c r="R1035" s="1622"/>
      <c r="S1035" s="1622"/>
      <c r="T1035" s="1353"/>
    </row>
    <row r="1036" spans="1:20" x14ac:dyDescent="0.2">
      <c r="A1036" s="1622" t="s">
        <v>28724</v>
      </c>
      <c r="B1036" s="1622"/>
      <c r="C1036" s="1622"/>
      <c r="D1036" s="1622"/>
      <c r="E1036" s="1622"/>
      <c r="F1036" s="1622"/>
      <c r="G1036" s="1622"/>
      <c r="H1036" s="1622"/>
      <c r="I1036" s="1622"/>
      <c r="J1036" s="1622"/>
      <c r="K1036" s="1622"/>
      <c r="L1036" s="1622"/>
      <c r="M1036" s="1622"/>
      <c r="N1036" s="1622"/>
      <c r="O1036" s="1622"/>
      <c r="P1036" s="1622"/>
      <c r="Q1036" s="1622"/>
      <c r="R1036" s="1622"/>
      <c r="S1036" s="1622"/>
      <c r="T1036" s="1353"/>
    </row>
    <row r="1037" spans="1:20" x14ac:dyDescent="0.2">
      <c r="A1037" s="1622" t="s">
        <v>28723</v>
      </c>
      <c r="B1037" s="1622"/>
      <c r="C1037" s="1622"/>
      <c r="D1037" s="1622"/>
      <c r="E1037" s="1622"/>
      <c r="F1037" s="1622"/>
      <c r="G1037" s="1622"/>
      <c r="H1037" s="1622"/>
      <c r="I1037" s="1622"/>
      <c r="J1037" s="1622"/>
      <c r="K1037" s="1622"/>
      <c r="L1037" s="1622"/>
      <c r="M1037" s="1622"/>
      <c r="N1037" s="1622"/>
      <c r="O1037" s="1622"/>
      <c r="P1037" s="1622"/>
      <c r="Q1037" s="1622"/>
      <c r="R1037" s="1622"/>
      <c r="S1037" s="1622"/>
      <c r="T1037" s="1353"/>
    </row>
    <row r="1038" spans="1:20" x14ac:dyDescent="0.2">
      <c r="I1038" s="1352"/>
      <c r="J1038" s="1352"/>
      <c r="P1038" s="1349"/>
      <c r="R1038" s="1352"/>
      <c r="S1038" s="1352"/>
      <c r="T1038" s="1297"/>
    </row>
    <row r="1039" spans="1:20" x14ac:dyDescent="0.2">
      <c r="I1039" s="1352"/>
      <c r="J1039" s="1352"/>
      <c r="P1039" s="1349"/>
      <c r="R1039" s="1352"/>
      <c r="S1039" s="1352"/>
      <c r="T1039" s="1297"/>
    </row>
    <row r="1040" spans="1:20" x14ac:dyDescent="0.2">
      <c r="I1040" s="1352"/>
      <c r="J1040" s="1352"/>
      <c r="P1040" s="1349"/>
      <c r="R1040" s="1352"/>
      <c r="S1040" s="1352"/>
      <c r="T1040" s="1297"/>
    </row>
    <row r="1041" spans="1:20" x14ac:dyDescent="0.2">
      <c r="A1041" s="1351" t="s">
        <v>3</v>
      </c>
      <c r="B1041" s="1351" t="s">
        <v>28550</v>
      </c>
      <c r="C1041" s="1348"/>
      <c r="D1041" s="1348"/>
      <c r="E1041" s="1348"/>
      <c r="F1041" s="1348"/>
      <c r="G1041" s="1348"/>
      <c r="H1041" s="1348"/>
      <c r="I1041" s="1348"/>
      <c r="J1041" s="1348"/>
      <c r="K1041" s="1350"/>
      <c r="L1041" s="1348"/>
      <c r="M1041" s="1348"/>
      <c r="N1041" s="1348"/>
      <c r="O1041" s="1348"/>
      <c r="P1041" s="1349"/>
      <c r="Q1041" s="1348"/>
      <c r="R1041" s="1348"/>
      <c r="S1041" s="1348"/>
      <c r="T1041" s="1297"/>
    </row>
    <row r="1042" spans="1:20" ht="12" thickBot="1" x14ac:dyDescent="0.25">
      <c r="A1042" s="1345" t="s">
        <v>5</v>
      </c>
      <c r="B1042" s="1345" t="s">
        <v>28541</v>
      </c>
      <c r="C1042" s="1345"/>
      <c r="D1042" s="1345"/>
      <c r="E1042" s="1345"/>
      <c r="F1042" s="1345"/>
      <c r="G1042" s="1345"/>
      <c r="H1042" s="1345"/>
      <c r="I1042" s="1345"/>
      <c r="J1042" s="1345"/>
      <c r="K1042" s="1347"/>
      <c r="L1042" s="1345"/>
      <c r="M1042" s="1345"/>
      <c r="N1042" s="1345"/>
      <c r="O1042" s="1345"/>
      <c r="P1042" s="1346"/>
      <c r="Q1042" s="1345"/>
      <c r="R1042" s="1345"/>
      <c r="S1042" s="1345"/>
      <c r="T1042" s="1344"/>
    </row>
    <row r="1043" spans="1:20" ht="27" customHeight="1" x14ac:dyDescent="0.2">
      <c r="A1043" s="1623" t="s">
        <v>28722</v>
      </c>
      <c r="B1043" s="1625" t="s">
        <v>28721</v>
      </c>
      <c r="C1043" s="1627" t="s">
        <v>28570</v>
      </c>
      <c r="D1043" s="1628"/>
      <c r="E1043" s="1628"/>
      <c r="F1043" s="1628"/>
      <c r="G1043" s="1628"/>
      <c r="H1043" s="1628"/>
      <c r="I1043" s="1629"/>
      <c r="J1043" s="1630" t="s">
        <v>28563</v>
      </c>
      <c r="K1043" s="1631"/>
      <c r="L1043" s="1631"/>
      <c r="M1043" s="1631"/>
      <c r="N1043" s="1631"/>
      <c r="O1043" s="1632"/>
      <c r="P1043" s="1633" t="s">
        <v>28557</v>
      </c>
      <c r="Q1043" s="1634"/>
      <c r="R1043" s="1634" t="s">
        <v>4</v>
      </c>
      <c r="S1043" s="1635"/>
    </row>
    <row r="1044" spans="1:20" ht="112.5" customHeight="1" thickBot="1" x14ac:dyDescent="0.25">
      <c r="A1044" s="1624"/>
      <c r="B1044" s="1626"/>
      <c r="C1044" s="1343" t="s">
        <v>28717</v>
      </c>
      <c r="D1044" s="1339" t="s">
        <v>28720</v>
      </c>
      <c r="E1044" s="1339" t="s">
        <v>28719</v>
      </c>
      <c r="F1044" s="1339" t="s">
        <v>28718</v>
      </c>
      <c r="G1044" s="1339" t="s">
        <v>28716</v>
      </c>
      <c r="H1044" s="1339" t="s">
        <v>28715</v>
      </c>
      <c r="I1044" s="1341" t="s">
        <v>28596</v>
      </c>
      <c r="J1044" s="1342" t="s">
        <v>28717</v>
      </c>
      <c r="K1044" s="1339" t="s">
        <v>28716</v>
      </c>
      <c r="L1044" s="1339" t="s">
        <v>28715</v>
      </c>
      <c r="M1044" s="1339" t="s">
        <v>28714</v>
      </c>
      <c r="N1044" s="1339" t="s">
        <v>28713</v>
      </c>
      <c r="O1044" s="1341" t="s">
        <v>28593</v>
      </c>
      <c r="P1044" s="1340" t="s">
        <v>28712</v>
      </c>
      <c r="Q1044" s="1339" t="s">
        <v>28592</v>
      </c>
      <c r="R1044" s="1338" t="s">
        <v>28711</v>
      </c>
      <c r="S1044" s="1337" t="s">
        <v>28590</v>
      </c>
    </row>
    <row r="1045" spans="1:20" x14ac:dyDescent="0.2">
      <c r="A1045" s="1336" t="s">
        <v>28710</v>
      </c>
      <c r="B1045" s="1323">
        <v>2019</v>
      </c>
      <c r="C1045" s="1335">
        <f t="shared" ref="C1045:H1047" si="328">C1083+C1121</f>
        <v>0</v>
      </c>
      <c r="D1045" s="1333">
        <f t="shared" si="328"/>
        <v>1034363340</v>
      </c>
      <c r="E1045" s="1333">
        <f t="shared" si="328"/>
        <v>37401200</v>
      </c>
      <c r="F1045" s="1333">
        <f t="shared" si="328"/>
        <v>716977623</v>
      </c>
      <c r="G1045" s="1333">
        <f t="shared" si="328"/>
        <v>300365</v>
      </c>
      <c r="H1045" s="1333">
        <f t="shared" si="328"/>
        <v>57197690</v>
      </c>
      <c r="I1045" s="1332">
        <f>SUM(C1045:H1045)</f>
        <v>1846240218</v>
      </c>
      <c r="J1045" s="1357">
        <f t="shared" ref="J1045:N1047" si="329">J1083+J1121</f>
        <v>0</v>
      </c>
      <c r="K1045" s="1333">
        <f t="shared" si="329"/>
        <v>0</v>
      </c>
      <c r="L1045" s="1333">
        <f t="shared" si="329"/>
        <v>0</v>
      </c>
      <c r="M1045" s="1333">
        <f t="shared" si="329"/>
        <v>137496521</v>
      </c>
      <c r="N1045" s="1333">
        <f t="shared" si="329"/>
        <v>0</v>
      </c>
      <c r="O1045" s="1332">
        <f>SUM(K1045:N1045)</f>
        <v>137496521</v>
      </c>
      <c r="P1045" s="1331">
        <f>P1083+P1121</f>
        <v>0</v>
      </c>
      <c r="Q1045" s="1330">
        <f>P1045</f>
        <v>0</v>
      </c>
      <c r="R1045" s="1330">
        <f>I1045+O1045+Q1045</f>
        <v>1983736739</v>
      </c>
      <c r="S1045" s="1355">
        <f>R1045/R1061</f>
        <v>0.99972282231736465</v>
      </c>
    </row>
    <row r="1046" spans="1:20" x14ac:dyDescent="0.2">
      <c r="A1046" s="1328"/>
      <c r="B1046" s="1315">
        <v>2020</v>
      </c>
      <c r="C1046" s="1329">
        <f t="shared" si="328"/>
        <v>0</v>
      </c>
      <c r="D1046" s="1326">
        <f t="shared" si="328"/>
        <v>1158280848</v>
      </c>
      <c r="E1046" s="1326">
        <f t="shared" si="328"/>
        <v>47232800</v>
      </c>
      <c r="F1046" s="1326">
        <f t="shared" si="328"/>
        <v>693380097</v>
      </c>
      <c r="G1046" s="1326">
        <f t="shared" si="328"/>
        <v>300365</v>
      </c>
      <c r="H1046" s="1326">
        <f t="shared" si="328"/>
        <v>25861106</v>
      </c>
      <c r="I1046" s="1312">
        <f>SUM(C1046:H1046)</f>
        <v>1925055216</v>
      </c>
      <c r="J1046" s="1356">
        <f t="shared" si="329"/>
        <v>0</v>
      </c>
      <c r="K1046" s="1326">
        <f t="shared" si="329"/>
        <v>0</v>
      </c>
      <c r="L1046" s="1326">
        <f t="shared" si="329"/>
        <v>0</v>
      </c>
      <c r="M1046" s="1326">
        <f t="shared" si="329"/>
        <v>118543868</v>
      </c>
      <c r="N1046" s="1326">
        <f t="shared" si="329"/>
        <v>0</v>
      </c>
      <c r="O1046" s="1312">
        <f>SUM(K1046:N1046)</f>
        <v>118543868</v>
      </c>
      <c r="P1046" s="1325">
        <f>P1084+P1122</f>
        <v>0</v>
      </c>
      <c r="Q1046" s="1310">
        <f>P1046</f>
        <v>0</v>
      </c>
      <c r="R1046" s="1310">
        <f>I1046+O1046+Q1046</f>
        <v>2043599084</v>
      </c>
      <c r="S1046" s="1309">
        <f>R1046/R1062</f>
        <v>0.99876201154809852</v>
      </c>
    </row>
    <row r="1047" spans="1:20" x14ac:dyDescent="0.2">
      <c r="A1047" s="1328"/>
      <c r="B1047" s="1315">
        <v>2021</v>
      </c>
      <c r="C1047" s="1329">
        <f t="shared" si="328"/>
        <v>0</v>
      </c>
      <c r="D1047" s="1326">
        <f t="shared" si="328"/>
        <v>1161415850</v>
      </c>
      <c r="E1047" s="1326">
        <f t="shared" si="328"/>
        <v>46916732</v>
      </c>
      <c r="F1047" s="1326">
        <f t="shared" si="328"/>
        <v>635003833</v>
      </c>
      <c r="G1047" s="1326">
        <f t="shared" si="328"/>
        <v>210256</v>
      </c>
      <c r="H1047" s="1326">
        <f t="shared" si="328"/>
        <v>22725034</v>
      </c>
      <c r="I1047" s="1312">
        <f>SUM(C1047:H1047)</f>
        <v>1866271705</v>
      </c>
      <c r="J1047" s="1356">
        <f t="shared" si="329"/>
        <v>0</v>
      </c>
      <c r="K1047" s="1326">
        <f t="shared" si="329"/>
        <v>0</v>
      </c>
      <c r="L1047" s="1326">
        <f t="shared" si="329"/>
        <v>0</v>
      </c>
      <c r="M1047" s="1326">
        <f t="shared" si="329"/>
        <v>183304942</v>
      </c>
      <c r="N1047" s="1326">
        <f t="shared" si="329"/>
        <v>0</v>
      </c>
      <c r="O1047" s="1312">
        <f>SUM(K1047:N1047)</f>
        <v>183304942</v>
      </c>
      <c r="P1047" s="1325">
        <f>P1085+P1123</f>
        <v>0</v>
      </c>
      <c r="Q1047" s="1310">
        <f>P1047</f>
        <v>0</v>
      </c>
      <c r="R1047" s="1310">
        <f>I1047+O1047+Q1047</f>
        <v>2049576647</v>
      </c>
      <c r="S1047" s="1309">
        <f>R1047/R1063</f>
        <v>0.97721358780894463</v>
      </c>
    </row>
    <row r="1048" spans="1:20" ht="12" thickBot="1" x14ac:dyDescent="0.25">
      <c r="A1048" s="1308"/>
      <c r="B1048" s="1307" t="s">
        <v>28709</v>
      </c>
      <c r="C1048" s="1306" t="e">
        <f t="shared" ref="C1048:R1048" si="330">(C1047-C1046)/C1046</f>
        <v>#DIV/0!</v>
      </c>
      <c r="D1048" s="1301">
        <f t="shared" si="330"/>
        <v>2.706599185692484E-3</v>
      </c>
      <c r="E1048" s="1301">
        <f t="shared" si="330"/>
        <v>-6.6917057637912638E-3</v>
      </c>
      <c r="F1048" s="1301">
        <f t="shared" si="330"/>
        <v>-8.419085614451953E-2</v>
      </c>
      <c r="G1048" s="1301">
        <f t="shared" si="330"/>
        <v>-0.29999833535864701</v>
      </c>
      <c r="H1048" s="1301">
        <f t="shared" si="330"/>
        <v>-0.12126596596448737</v>
      </c>
      <c r="I1048" s="1300">
        <f t="shared" si="330"/>
        <v>-3.0536012947277456E-2</v>
      </c>
      <c r="J1048" s="1305" t="e">
        <f t="shared" si="330"/>
        <v>#DIV/0!</v>
      </c>
      <c r="K1048" s="1302" t="e">
        <f t="shared" si="330"/>
        <v>#DIV/0!</v>
      </c>
      <c r="L1048" s="1302" t="e">
        <f t="shared" si="330"/>
        <v>#DIV/0!</v>
      </c>
      <c r="M1048" s="1301">
        <f t="shared" si="330"/>
        <v>0.54630471480819232</v>
      </c>
      <c r="N1048" s="1302" t="e">
        <f t="shared" si="330"/>
        <v>#DIV/0!</v>
      </c>
      <c r="O1048" s="1300">
        <f t="shared" si="330"/>
        <v>0.54630471480819232</v>
      </c>
      <c r="P1048" s="1303" t="e">
        <f t="shared" si="330"/>
        <v>#DIV/0!</v>
      </c>
      <c r="Q1048" s="1302" t="e">
        <f t="shared" si="330"/>
        <v>#DIV/0!</v>
      </c>
      <c r="R1048" s="1301">
        <f t="shared" si="330"/>
        <v>2.9250174590506914E-3</v>
      </c>
      <c r="S1048" s="1300"/>
    </row>
    <row r="1049" spans="1:20" x14ac:dyDescent="0.2">
      <c r="A1049" s="1336" t="s">
        <v>28729</v>
      </c>
      <c r="B1049" s="1323">
        <v>2019</v>
      </c>
      <c r="C1049" s="1335">
        <f t="shared" ref="C1049:H1051" si="331">C1087+C1125</f>
        <v>0</v>
      </c>
      <c r="D1049" s="1333">
        <f t="shared" si="331"/>
        <v>0</v>
      </c>
      <c r="E1049" s="1333">
        <f t="shared" si="331"/>
        <v>0</v>
      </c>
      <c r="F1049" s="1333">
        <f t="shared" si="331"/>
        <v>0</v>
      </c>
      <c r="G1049" s="1333">
        <f t="shared" si="331"/>
        <v>0</v>
      </c>
      <c r="H1049" s="1333">
        <f t="shared" si="331"/>
        <v>0</v>
      </c>
      <c r="I1049" s="1332">
        <f>SUM(C1049:H1049)</f>
        <v>0</v>
      </c>
      <c r="J1049" s="1357">
        <f t="shared" ref="J1049:N1051" si="332">J1087+J1125</f>
        <v>0</v>
      </c>
      <c r="K1049" s="1333">
        <f t="shared" si="332"/>
        <v>0</v>
      </c>
      <c r="L1049" s="1333">
        <f t="shared" si="332"/>
        <v>0</v>
      </c>
      <c r="M1049" s="1333">
        <f t="shared" si="332"/>
        <v>0</v>
      </c>
      <c r="N1049" s="1333">
        <f t="shared" si="332"/>
        <v>0</v>
      </c>
      <c r="O1049" s="1332">
        <f>SUM(K1049:N1049)</f>
        <v>0</v>
      </c>
      <c r="P1049" s="1331">
        <f>P1087+P1125</f>
        <v>0</v>
      </c>
      <c r="Q1049" s="1330">
        <f>P1049</f>
        <v>0</v>
      </c>
      <c r="R1049" s="1330">
        <f>I1049+O1049+Q1049</f>
        <v>0</v>
      </c>
      <c r="S1049" s="1355">
        <f>R1049/R1061</f>
        <v>0</v>
      </c>
    </row>
    <row r="1050" spans="1:20" x14ac:dyDescent="0.2">
      <c r="A1050" s="1328"/>
      <c r="B1050" s="1315">
        <v>2020</v>
      </c>
      <c r="C1050" s="1329">
        <f t="shared" si="331"/>
        <v>0</v>
      </c>
      <c r="D1050" s="1326">
        <f t="shared" si="331"/>
        <v>0</v>
      </c>
      <c r="E1050" s="1326">
        <f t="shared" si="331"/>
        <v>0</v>
      </c>
      <c r="F1050" s="1326">
        <f t="shared" si="331"/>
        <v>1774833</v>
      </c>
      <c r="G1050" s="1326">
        <f t="shared" si="331"/>
        <v>0</v>
      </c>
      <c r="H1050" s="1326">
        <f t="shared" si="331"/>
        <v>0</v>
      </c>
      <c r="I1050" s="1312">
        <f>SUM(C1050:H1050)</f>
        <v>1774833</v>
      </c>
      <c r="J1050" s="1356">
        <f t="shared" si="332"/>
        <v>0</v>
      </c>
      <c r="K1050" s="1326">
        <f t="shared" si="332"/>
        <v>0</v>
      </c>
      <c r="L1050" s="1326">
        <f t="shared" si="332"/>
        <v>0</v>
      </c>
      <c r="M1050" s="1326">
        <f t="shared" si="332"/>
        <v>0</v>
      </c>
      <c r="N1050" s="1326">
        <f t="shared" si="332"/>
        <v>0</v>
      </c>
      <c r="O1050" s="1312">
        <f>SUM(K1050:N1050)</f>
        <v>0</v>
      </c>
      <c r="P1050" s="1325">
        <f>P1088+P1126</f>
        <v>0</v>
      </c>
      <c r="Q1050" s="1310">
        <f>P1050</f>
        <v>0</v>
      </c>
      <c r="R1050" s="1310">
        <f>I1050+O1050+Q1050</f>
        <v>1774833</v>
      </c>
      <c r="S1050" s="1309">
        <f>R1050/R1062</f>
        <v>8.6740877460774314E-4</v>
      </c>
    </row>
    <row r="1051" spans="1:20" x14ac:dyDescent="0.2">
      <c r="A1051" s="1328"/>
      <c r="B1051" s="1315">
        <v>2021</v>
      </c>
      <c r="C1051" s="1329">
        <f t="shared" si="331"/>
        <v>0</v>
      </c>
      <c r="D1051" s="1326">
        <f t="shared" si="331"/>
        <v>1150000</v>
      </c>
      <c r="E1051" s="1326">
        <f t="shared" si="331"/>
        <v>80000</v>
      </c>
      <c r="F1051" s="1326">
        <f t="shared" si="331"/>
        <v>1080000</v>
      </c>
      <c r="G1051" s="1326">
        <f t="shared" si="331"/>
        <v>0</v>
      </c>
      <c r="H1051" s="1326">
        <f t="shared" si="331"/>
        <v>30000</v>
      </c>
      <c r="I1051" s="1312">
        <f>SUM(C1051:H1051)</f>
        <v>2340000</v>
      </c>
      <c r="J1051" s="1356">
        <f t="shared" si="332"/>
        <v>0</v>
      </c>
      <c r="K1051" s="1326">
        <f t="shared" si="332"/>
        <v>0</v>
      </c>
      <c r="L1051" s="1326">
        <f t="shared" si="332"/>
        <v>0</v>
      </c>
      <c r="M1051" s="1326">
        <f t="shared" si="332"/>
        <v>0</v>
      </c>
      <c r="N1051" s="1326">
        <f t="shared" si="332"/>
        <v>0</v>
      </c>
      <c r="O1051" s="1312">
        <f>SUM(K1051:N1051)</f>
        <v>0</v>
      </c>
      <c r="P1051" s="1325">
        <f>P1089+P1127</f>
        <v>0</v>
      </c>
      <c r="Q1051" s="1310">
        <f>P1051</f>
        <v>0</v>
      </c>
      <c r="R1051" s="1310">
        <f>I1051+O1051+Q1051</f>
        <v>2340000</v>
      </c>
      <c r="S1051" s="1309">
        <f>R1051/R1063</f>
        <v>1.1156839627442E-3</v>
      </c>
    </row>
    <row r="1052" spans="1:20" ht="12" thickBot="1" x14ac:dyDescent="0.25">
      <c r="A1052" s="1308"/>
      <c r="B1052" s="1307" t="s">
        <v>28709</v>
      </c>
      <c r="C1052" s="1368" t="e">
        <f>(C1051-C1050)/C1050</f>
        <v>#DIV/0!</v>
      </c>
      <c r="D1052" s="1376"/>
      <c r="E1052" s="1376"/>
      <c r="F1052" s="1301">
        <f>(F1051-F1050)/F1050</f>
        <v>-0.39149204460363313</v>
      </c>
      <c r="G1052" s="1376"/>
      <c r="H1052" s="1376"/>
      <c r="I1052" s="1300">
        <f t="shared" ref="I1052:R1052" si="333">(I1051-I1050)/I1050</f>
        <v>0.3184339033587949</v>
      </c>
      <c r="J1052" s="1367" t="e">
        <f t="shared" si="333"/>
        <v>#DIV/0!</v>
      </c>
      <c r="K1052" s="1364" t="e">
        <f t="shared" si="333"/>
        <v>#DIV/0!</v>
      </c>
      <c r="L1052" s="1364" t="e">
        <f t="shared" si="333"/>
        <v>#DIV/0!</v>
      </c>
      <c r="M1052" s="1364" t="e">
        <f t="shared" si="333"/>
        <v>#DIV/0!</v>
      </c>
      <c r="N1052" s="1364" t="e">
        <f t="shared" si="333"/>
        <v>#DIV/0!</v>
      </c>
      <c r="O1052" s="1366" t="e">
        <f t="shared" si="333"/>
        <v>#DIV/0!</v>
      </c>
      <c r="P1052" s="1365" t="e">
        <f t="shared" si="333"/>
        <v>#DIV/0!</v>
      </c>
      <c r="Q1052" s="1364" t="e">
        <f t="shared" si="333"/>
        <v>#DIV/0!</v>
      </c>
      <c r="R1052" s="1301">
        <f t="shared" si="333"/>
        <v>0.3184339033587949</v>
      </c>
      <c r="S1052" s="1300"/>
    </row>
    <row r="1053" spans="1:20" x14ac:dyDescent="0.2">
      <c r="A1053" s="1336" t="s">
        <v>28727</v>
      </c>
      <c r="B1053" s="1323">
        <v>2019</v>
      </c>
      <c r="C1053" s="1335">
        <f t="shared" ref="C1053:H1055" si="334">C1091+C1129</f>
        <v>0</v>
      </c>
      <c r="D1053" s="1333">
        <f t="shared" si="334"/>
        <v>0</v>
      </c>
      <c r="E1053" s="1333">
        <f t="shared" si="334"/>
        <v>50000</v>
      </c>
      <c r="F1053" s="1333">
        <f t="shared" si="334"/>
        <v>0</v>
      </c>
      <c r="G1053" s="1333">
        <f t="shared" si="334"/>
        <v>0</v>
      </c>
      <c r="H1053" s="1333">
        <f t="shared" si="334"/>
        <v>0</v>
      </c>
      <c r="I1053" s="1332">
        <f>SUM(C1053:H1053)</f>
        <v>50000</v>
      </c>
      <c r="J1053" s="1357">
        <f t="shared" ref="J1053:N1055" si="335">J1091+J1129</f>
        <v>0</v>
      </c>
      <c r="K1053" s="1333">
        <f t="shared" si="335"/>
        <v>0</v>
      </c>
      <c r="L1053" s="1333">
        <f t="shared" si="335"/>
        <v>0</v>
      </c>
      <c r="M1053" s="1333">
        <f t="shared" si="335"/>
        <v>0</v>
      </c>
      <c r="N1053" s="1333">
        <f t="shared" si="335"/>
        <v>0</v>
      </c>
      <c r="O1053" s="1332">
        <f>SUM(K1053:N1053)</f>
        <v>0</v>
      </c>
      <c r="P1053" s="1331">
        <f>P1091+P1129</f>
        <v>0</v>
      </c>
      <c r="Q1053" s="1330">
        <f>P1053</f>
        <v>0</v>
      </c>
      <c r="R1053" s="1330">
        <f>I1053+O1053+Q1053</f>
        <v>50000</v>
      </c>
      <c r="S1053" s="1355">
        <f>R1053/R1061</f>
        <v>2.519797114866472E-5</v>
      </c>
    </row>
    <row r="1054" spans="1:20" x14ac:dyDescent="0.2">
      <c r="A1054" s="1328"/>
      <c r="B1054" s="1315">
        <v>2020</v>
      </c>
      <c r="C1054" s="1329">
        <f t="shared" si="334"/>
        <v>0</v>
      </c>
      <c r="D1054" s="1326">
        <f t="shared" si="334"/>
        <v>0</v>
      </c>
      <c r="E1054" s="1326">
        <f t="shared" si="334"/>
        <v>111000</v>
      </c>
      <c r="F1054" s="1326">
        <f t="shared" si="334"/>
        <v>0</v>
      </c>
      <c r="G1054" s="1326">
        <f t="shared" si="334"/>
        <v>0</v>
      </c>
      <c r="H1054" s="1326">
        <f t="shared" si="334"/>
        <v>0</v>
      </c>
      <c r="I1054" s="1312">
        <f>SUM(C1054:H1054)</f>
        <v>111000</v>
      </c>
      <c r="J1054" s="1356">
        <f t="shared" si="335"/>
        <v>0</v>
      </c>
      <c r="K1054" s="1326">
        <f t="shared" si="335"/>
        <v>0</v>
      </c>
      <c r="L1054" s="1326">
        <f t="shared" si="335"/>
        <v>0</v>
      </c>
      <c r="M1054" s="1326">
        <f t="shared" si="335"/>
        <v>0</v>
      </c>
      <c r="N1054" s="1326">
        <f t="shared" si="335"/>
        <v>0</v>
      </c>
      <c r="O1054" s="1312">
        <f>SUM(K1054:N1054)</f>
        <v>0</v>
      </c>
      <c r="P1054" s="1325">
        <f>P1092+P1130</f>
        <v>0</v>
      </c>
      <c r="Q1054" s="1310">
        <f>P1054</f>
        <v>0</v>
      </c>
      <c r="R1054" s="1310">
        <f>I1054+O1054+Q1054</f>
        <v>111000</v>
      </c>
      <c r="S1054" s="1309">
        <f>R1054/R1062</f>
        <v>5.424869493719099E-5</v>
      </c>
    </row>
    <row r="1055" spans="1:20" x14ac:dyDescent="0.2">
      <c r="A1055" s="1328"/>
      <c r="B1055" s="1315">
        <v>2021</v>
      </c>
      <c r="C1055" s="1329">
        <f t="shared" si="334"/>
        <v>0</v>
      </c>
      <c r="D1055" s="1326">
        <f t="shared" si="334"/>
        <v>0</v>
      </c>
      <c r="E1055" s="1326">
        <f t="shared" si="334"/>
        <v>22671252</v>
      </c>
      <c r="F1055" s="1326">
        <f t="shared" si="334"/>
        <v>0</v>
      </c>
      <c r="G1055" s="1326">
        <f t="shared" si="334"/>
        <v>0</v>
      </c>
      <c r="H1055" s="1326">
        <f t="shared" si="334"/>
        <v>0</v>
      </c>
      <c r="I1055" s="1312">
        <f>SUM(C1055:H1055)</f>
        <v>22671252</v>
      </c>
      <c r="J1055" s="1356">
        <f t="shared" si="335"/>
        <v>0</v>
      </c>
      <c r="K1055" s="1326">
        <f t="shared" si="335"/>
        <v>0</v>
      </c>
      <c r="L1055" s="1326">
        <f t="shared" si="335"/>
        <v>0</v>
      </c>
      <c r="M1055" s="1326">
        <f t="shared" si="335"/>
        <v>0</v>
      </c>
      <c r="N1055" s="1326">
        <f t="shared" si="335"/>
        <v>0</v>
      </c>
      <c r="O1055" s="1312">
        <f>SUM(K1055:N1055)</f>
        <v>0</v>
      </c>
      <c r="P1055" s="1325">
        <f>P1093+P1131</f>
        <v>0</v>
      </c>
      <c r="Q1055" s="1310">
        <f>P1055</f>
        <v>0</v>
      </c>
      <c r="R1055" s="1310">
        <f>I1055+O1055+Q1055</f>
        <v>22671252</v>
      </c>
      <c r="S1055" s="1309">
        <f>R1055/R1063</f>
        <v>1.080938131270614E-2</v>
      </c>
    </row>
    <row r="1056" spans="1:20" ht="12" thickBot="1" x14ac:dyDescent="0.25">
      <c r="A1056" s="1308"/>
      <c r="B1056" s="1307" t="s">
        <v>28709</v>
      </c>
      <c r="C1056" s="1306" t="e">
        <f t="shared" ref="C1056:R1056" si="336">(C1055-C1054)/C1054</f>
        <v>#DIV/0!</v>
      </c>
      <c r="D1056" s="1302" t="e">
        <f t="shared" si="336"/>
        <v>#DIV/0!</v>
      </c>
      <c r="E1056" s="1301">
        <f t="shared" si="336"/>
        <v>203.24551351351352</v>
      </c>
      <c r="F1056" s="1302" t="e">
        <f t="shared" si="336"/>
        <v>#DIV/0!</v>
      </c>
      <c r="G1056" s="1302" t="e">
        <f t="shared" si="336"/>
        <v>#DIV/0!</v>
      </c>
      <c r="H1056" s="1302" t="e">
        <f t="shared" si="336"/>
        <v>#DIV/0!</v>
      </c>
      <c r="I1056" s="1300">
        <f t="shared" si="336"/>
        <v>203.24551351351352</v>
      </c>
      <c r="J1056" s="1305" t="e">
        <f t="shared" si="336"/>
        <v>#DIV/0!</v>
      </c>
      <c r="K1056" s="1302" t="e">
        <f t="shared" si="336"/>
        <v>#DIV/0!</v>
      </c>
      <c r="L1056" s="1302" t="e">
        <f t="shared" si="336"/>
        <v>#DIV/0!</v>
      </c>
      <c r="M1056" s="1302" t="e">
        <f t="shared" si="336"/>
        <v>#DIV/0!</v>
      </c>
      <c r="N1056" s="1302" t="e">
        <f t="shared" si="336"/>
        <v>#DIV/0!</v>
      </c>
      <c r="O1056" s="1304" t="e">
        <f t="shared" si="336"/>
        <v>#DIV/0!</v>
      </c>
      <c r="P1056" s="1303" t="e">
        <f t="shared" si="336"/>
        <v>#DIV/0!</v>
      </c>
      <c r="Q1056" s="1302" t="e">
        <f t="shared" si="336"/>
        <v>#DIV/0!</v>
      </c>
      <c r="R1056" s="1301">
        <f t="shared" si="336"/>
        <v>203.24551351351352</v>
      </c>
      <c r="S1056" s="1300"/>
    </row>
    <row r="1057" spans="1:20" x14ac:dyDescent="0.2">
      <c r="A1057" s="1336" t="s">
        <v>28728</v>
      </c>
      <c r="B1057" s="1323">
        <v>2019</v>
      </c>
      <c r="C1057" s="1335">
        <f t="shared" ref="C1057:H1059" si="337">C1095+C1133</f>
        <v>0</v>
      </c>
      <c r="D1057" s="1333">
        <f t="shared" si="337"/>
        <v>0</v>
      </c>
      <c r="E1057" s="1333">
        <f t="shared" si="337"/>
        <v>0</v>
      </c>
      <c r="F1057" s="1333">
        <f t="shared" si="337"/>
        <v>0</v>
      </c>
      <c r="G1057" s="1333">
        <f t="shared" si="337"/>
        <v>0</v>
      </c>
      <c r="H1057" s="1333">
        <f t="shared" si="337"/>
        <v>0</v>
      </c>
      <c r="I1057" s="1332">
        <f>SUM(C1057:H1057)</f>
        <v>0</v>
      </c>
      <c r="J1057" s="1357">
        <f t="shared" ref="J1057:N1059" si="338">J1095+J1133</f>
        <v>0</v>
      </c>
      <c r="K1057" s="1333">
        <f t="shared" si="338"/>
        <v>0</v>
      </c>
      <c r="L1057" s="1333">
        <f t="shared" si="338"/>
        <v>0</v>
      </c>
      <c r="M1057" s="1333">
        <f t="shared" si="338"/>
        <v>0</v>
      </c>
      <c r="N1057" s="1333">
        <f t="shared" si="338"/>
        <v>0</v>
      </c>
      <c r="O1057" s="1332">
        <f>SUM(K1057:N1057)</f>
        <v>0</v>
      </c>
      <c r="P1057" s="1331">
        <f>P1095+P1133</f>
        <v>500000</v>
      </c>
      <c r="Q1057" s="1330">
        <f>P1057</f>
        <v>500000</v>
      </c>
      <c r="R1057" s="1330">
        <f>I1057+O1057+Q1057</f>
        <v>500000</v>
      </c>
      <c r="S1057" s="1355">
        <f>R1057/R1061</f>
        <v>2.5197971148664721E-4</v>
      </c>
    </row>
    <row r="1058" spans="1:20" x14ac:dyDescent="0.2">
      <c r="A1058" s="1328"/>
      <c r="B1058" s="1315">
        <v>2020</v>
      </c>
      <c r="C1058" s="1329">
        <f t="shared" si="337"/>
        <v>0</v>
      </c>
      <c r="D1058" s="1326">
        <f t="shared" si="337"/>
        <v>0</v>
      </c>
      <c r="E1058" s="1326">
        <f t="shared" si="337"/>
        <v>0</v>
      </c>
      <c r="F1058" s="1326">
        <f t="shared" si="337"/>
        <v>0</v>
      </c>
      <c r="G1058" s="1326">
        <f t="shared" si="337"/>
        <v>0</v>
      </c>
      <c r="H1058" s="1326">
        <f t="shared" si="337"/>
        <v>0</v>
      </c>
      <c r="I1058" s="1312">
        <f>SUM(C1058:H1058)</f>
        <v>0</v>
      </c>
      <c r="J1058" s="1356">
        <f t="shared" si="338"/>
        <v>0</v>
      </c>
      <c r="K1058" s="1326">
        <f t="shared" si="338"/>
        <v>0</v>
      </c>
      <c r="L1058" s="1326">
        <f t="shared" si="338"/>
        <v>0</v>
      </c>
      <c r="M1058" s="1326">
        <f t="shared" si="338"/>
        <v>0</v>
      </c>
      <c r="N1058" s="1326">
        <f t="shared" si="338"/>
        <v>0</v>
      </c>
      <c r="O1058" s="1312">
        <f>SUM(K1058:N1058)</f>
        <v>0</v>
      </c>
      <c r="P1058" s="1325">
        <f>P1096+P1134</f>
        <v>647255</v>
      </c>
      <c r="Q1058" s="1310">
        <f>P1058</f>
        <v>647255</v>
      </c>
      <c r="R1058" s="1310">
        <f>I1058+O1058+Q1058</f>
        <v>647255</v>
      </c>
      <c r="S1058" s="1309">
        <f>R1058/R1062</f>
        <v>3.1633098235650048E-4</v>
      </c>
    </row>
    <row r="1059" spans="1:20" x14ac:dyDescent="0.2">
      <c r="A1059" s="1328"/>
      <c r="B1059" s="1315">
        <v>2021</v>
      </c>
      <c r="C1059" s="1329">
        <f t="shared" si="337"/>
        <v>0</v>
      </c>
      <c r="D1059" s="1326">
        <f t="shared" si="337"/>
        <v>0</v>
      </c>
      <c r="E1059" s="1326">
        <f t="shared" si="337"/>
        <v>0</v>
      </c>
      <c r="F1059" s="1326">
        <f t="shared" si="337"/>
        <v>0</v>
      </c>
      <c r="G1059" s="1326">
        <f t="shared" si="337"/>
        <v>0</v>
      </c>
      <c r="H1059" s="1326">
        <f t="shared" si="337"/>
        <v>0</v>
      </c>
      <c r="I1059" s="1312">
        <f>SUM(C1059:H1059)</f>
        <v>0</v>
      </c>
      <c r="J1059" s="1356">
        <f t="shared" si="338"/>
        <v>0</v>
      </c>
      <c r="K1059" s="1326">
        <f t="shared" si="338"/>
        <v>0</v>
      </c>
      <c r="L1059" s="1326">
        <f t="shared" si="338"/>
        <v>0</v>
      </c>
      <c r="M1059" s="1326">
        <f t="shared" si="338"/>
        <v>0</v>
      </c>
      <c r="N1059" s="1326">
        <f t="shared" si="338"/>
        <v>0</v>
      </c>
      <c r="O1059" s="1312">
        <f>SUM(K1059:N1059)</f>
        <v>0</v>
      </c>
      <c r="P1059" s="1325">
        <f>P1097+P1135</f>
        <v>22780243</v>
      </c>
      <c r="Q1059" s="1310">
        <f>P1059</f>
        <v>22780243</v>
      </c>
      <c r="R1059" s="1310">
        <f>I1059+O1059+Q1059</f>
        <v>22780243</v>
      </c>
      <c r="S1059" s="1309">
        <f>R1059/R1063</f>
        <v>1.0861346915605053E-2</v>
      </c>
    </row>
    <row r="1060" spans="1:20" ht="12" thickBot="1" x14ac:dyDescent="0.25">
      <c r="A1060" s="1308"/>
      <c r="B1060" s="1307" t="s">
        <v>28709</v>
      </c>
      <c r="C1060" s="1306" t="e">
        <f t="shared" ref="C1060:R1060" si="339">(C1059-C1058)/C1058</f>
        <v>#DIV/0!</v>
      </c>
      <c r="D1060" s="1302" t="e">
        <f t="shared" si="339"/>
        <v>#DIV/0!</v>
      </c>
      <c r="E1060" s="1302" t="e">
        <f t="shared" si="339"/>
        <v>#DIV/0!</v>
      </c>
      <c r="F1060" s="1302" t="e">
        <f t="shared" si="339"/>
        <v>#DIV/0!</v>
      </c>
      <c r="G1060" s="1302" t="e">
        <f t="shared" si="339"/>
        <v>#DIV/0!</v>
      </c>
      <c r="H1060" s="1302" t="e">
        <f t="shared" si="339"/>
        <v>#DIV/0!</v>
      </c>
      <c r="I1060" s="1304" t="e">
        <f t="shared" si="339"/>
        <v>#DIV/0!</v>
      </c>
      <c r="J1060" s="1305" t="e">
        <f t="shared" si="339"/>
        <v>#DIV/0!</v>
      </c>
      <c r="K1060" s="1302" t="e">
        <f t="shared" si="339"/>
        <v>#DIV/0!</v>
      </c>
      <c r="L1060" s="1302" t="e">
        <f t="shared" si="339"/>
        <v>#DIV/0!</v>
      </c>
      <c r="M1060" s="1302" t="e">
        <f t="shared" si="339"/>
        <v>#DIV/0!</v>
      </c>
      <c r="N1060" s="1302" t="e">
        <f t="shared" si="339"/>
        <v>#DIV/0!</v>
      </c>
      <c r="O1060" s="1304" t="e">
        <f t="shared" si="339"/>
        <v>#DIV/0!</v>
      </c>
      <c r="P1060" s="1358">
        <f t="shared" si="339"/>
        <v>34.19515955844296</v>
      </c>
      <c r="Q1060" s="1301">
        <f t="shared" si="339"/>
        <v>34.19515955844296</v>
      </c>
      <c r="R1060" s="1301">
        <f t="shared" si="339"/>
        <v>34.19515955844296</v>
      </c>
      <c r="S1060" s="1300"/>
    </row>
    <row r="1061" spans="1:20" x14ac:dyDescent="0.2">
      <c r="A1061" s="1324" t="s">
        <v>4</v>
      </c>
      <c r="B1061" s="1323">
        <v>2019</v>
      </c>
      <c r="C1061" s="1322">
        <f t="shared" ref="C1061:H1063" si="340">C1045+C1049+C1053+C1057</f>
        <v>0</v>
      </c>
      <c r="D1061" s="1318">
        <f t="shared" si="340"/>
        <v>1034363340</v>
      </c>
      <c r="E1061" s="1318">
        <f t="shared" si="340"/>
        <v>37451200</v>
      </c>
      <c r="F1061" s="1318">
        <f t="shared" si="340"/>
        <v>716977623</v>
      </c>
      <c r="G1061" s="1318">
        <f t="shared" si="340"/>
        <v>300365</v>
      </c>
      <c r="H1061" s="1318">
        <f t="shared" si="340"/>
        <v>57197690</v>
      </c>
      <c r="I1061" s="1320">
        <f>SUM(C1061:H1061)</f>
        <v>1846290218</v>
      </c>
      <c r="J1061" s="1321">
        <f t="shared" ref="J1061:N1063" si="341">J1045+J1049+J1053+J1057</f>
        <v>0</v>
      </c>
      <c r="K1061" s="1318">
        <f t="shared" si="341"/>
        <v>0</v>
      </c>
      <c r="L1061" s="1318">
        <f t="shared" si="341"/>
        <v>0</v>
      </c>
      <c r="M1061" s="1318">
        <f t="shared" si="341"/>
        <v>137496521</v>
      </c>
      <c r="N1061" s="1318">
        <f t="shared" si="341"/>
        <v>0</v>
      </c>
      <c r="O1061" s="1320">
        <f>SUM(K1061:N1061)</f>
        <v>137496521</v>
      </c>
      <c r="P1061" s="1319">
        <f t="shared" ref="P1061:Q1063" si="342">P1045+P1049+P1053+P1057</f>
        <v>500000</v>
      </c>
      <c r="Q1061" s="1318">
        <f t="shared" si="342"/>
        <v>500000</v>
      </c>
      <c r="R1061" s="1318">
        <f>I1061+O1061+Q1061</f>
        <v>1984286739</v>
      </c>
      <c r="S1061" s="1354">
        <f>R1061/R1061</f>
        <v>1</v>
      </c>
    </row>
    <row r="1062" spans="1:20" x14ac:dyDescent="0.2">
      <c r="A1062" s="1316"/>
      <c r="B1062" s="1315">
        <v>2020</v>
      </c>
      <c r="C1062" s="1314">
        <f t="shared" si="340"/>
        <v>0</v>
      </c>
      <c r="D1062" s="1310">
        <f t="shared" si="340"/>
        <v>1158280848</v>
      </c>
      <c r="E1062" s="1310">
        <f t="shared" si="340"/>
        <v>47343800</v>
      </c>
      <c r="F1062" s="1310">
        <f t="shared" si="340"/>
        <v>695154930</v>
      </c>
      <c r="G1062" s="1310">
        <f t="shared" si="340"/>
        <v>300365</v>
      </c>
      <c r="H1062" s="1310">
        <f t="shared" si="340"/>
        <v>25861106</v>
      </c>
      <c r="I1062" s="1312">
        <f>SUM(C1062:H1062)</f>
        <v>1926941049</v>
      </c>
      <c r="J1062" s="1313">
        <f t="shared" si="341"/>
        <v>0</v>
      </c>
      <c r="K1062" s="1310">
        <f t="shared" si="341"/>
        <v>0</v>
      </c>
      <c r="L1062" s="1310">
        <f t="shared" si="341"/>
        <v>0</v>
      </c>
      <c r="M1062" s="1310">
        <f t="shared" si="341"/>
        <v>118543868</v>
      </c>
      <c r="N1062" s="1310">
        <f t="shared" si="341"/>
        <v>0</v>
      </c>
      <c r="O1062" s="1312">
        <f>SUM(K1062:N1062)</f>
        <v>118543868</v>
      </c>
      <c r="P1062" s="1311">
        <f t="shared" si="342"/>
        <v>647255</v>
      </c>
      <c r="Q1062" s="1310">
        <f t="shared" si="342"/>
        <v>647255</v>
      </c>
      <c r="R1062" s="1310">
        <f>I1062+O1062+Q1062</f>
        <v>2046132172</v>
      </c>
      <c r="S1062" s="1309">
        <f>R1062/R1062</f>
        <v>1</v>
      </c>
    </row>
    <row r="1063" spans="1:20" x14ac:dyDescent="0.2">
      <c r="A1063" s="1316"/>
      <c r="B1063" s="1315">
        <v>2021</v>
      </c>
      <c r="C1063" s="1314">
        <f t="shared" si="340"/>
        <v>0</v>
      </c>
      <c r="D1063" s="1310">
        <f t="shared" si="340"/>
        <v>1162565850</v>
      </c>
      <c r="E1063" s="1310">
        <f t="shared" si="340"/>
        <v>69667984</v>
      </c>
      <c r="F1063" s="1310">
        <f t="shared" si="340"/>
        <v>636083833</v>
      </c>
      <c r="G1063" s="1310">
        <f t="shared" si="340"/>
        <v>210256</v>
      </c>
      <c r="H1063" s="1310">
        <f t="shared" si="340"/>
        <v>22755034</v>
      </c>
      <c r="I1063" s="1312">
        <f>SUM(C1063:H1063)</f>
        <v>1891282957</v>
      </c>
      <c r="J1063" s="1313">
        <f t="shared" si="341"/>
        <v>0</v>
      </c>
      <c r="K1063" s="1310">
        <f t="shared" si="341"/>
        <v>0</v>
      </c>
      <c r="L1063" s="1310">
        <f t="shared" si="341"/>
        <v>0</v>
      </c>
      <c r="M1063" s="1310">
        <f t="shared" si="341"/>
        <v>183304942</v>
      </c>
      <c r="N1063" s="1310">
        <f t="shared" si="341"/>
        <v>0</v>
      </c>
      <c r="O1063" s="1312">
        <f>SUM(K1063:N1063)</f>
        <v>183304942</v>
      </c>
      <c r="P1063" s="1311">
        <f t="shared" si="342"/>
        <v>22780243</v>
      </c>
      <c r="Q1063" s="1310">
        <f t="shared" si="342"/>
        <v>22780243</v>
      </c>
      <c r="R1063" s="1310">
        <f>I1063+O1063+Q1063</f>
        <v>2097368142</v>
      </c>
      <c r="S1063" s="1309">
        <f>R1063/R1063</f>
        <v>1</v>
      </c>
    </row>
    <row r="1064" spans="1:20" ht="12" thickBot="1" x14ac:dyDescent="0.25">
      <c r="A1064" s="1308"/>
      <c r="B1064" s="1307" t="s">
        <v>28709</v>
      </c>
      <c r="C1064" s="1306" t="e">
        <f t="shared" ref="C1064:R1064" si="343">(C1063-C1062)/C1062</f>
        <v>#DIV/0!</v>
      </c>
      <c r="D1064" s="1301">
        <f t="shared" si="343"/>
        <v>3.6994499282267334E-3</v>
      </c>
      <c r="E1064" s="1301">
        <f t="shared" si="343"/>
        <v>0.47153342148285521</v>
      </c>
      <c r="F1064" s="1301">
        <f t="shared" si="343"/>
        <v>-8.4975441373910707E-2</v>
      </c>
      <c r="G1064" s="1301">
        <f t="shared" si="343"/>
        <v>-0.29999833535864701</v>
      </c>
      <c r="H1064" s="1301">
        <f t="shared" si="343"/>
        <v>-0.12010592277066573</v>
      </c>
      <c r="I1064" s="1300">
        <f t="shared" si="343"/>
        <v>-1.8505024851956434E-2</v>
      </c>
      <c r="J1064" s="1305" t="e">
        <f t="shared" si="343"/>
        <v>#DIV/0!</v>
      </c>
      <c r="K1064" s="1302" t="e">
        <f t="shared" si="343"/>
        <v>#DIV/0!</v>
      </c>
      <c r="L1064" s="1302" t="e">
        <f t="shared" si="343"/>
        <v>#DIV/0!</v>
      </c>
      <c r="M1064" s="1301">
        <f t="shared" si="343"/>
        <v>0.54630471480819232</v>
      </c>
      <c r="N1064" s="1302" t="e">
        <f t="shared" si="343"/>
        <v>#DIV/0!</v>
      </c>
      <c r="O1064" s="1300">
        <f t="shared" si="343"/>
        <v>0.54630471480819232</v>
      </c>
      <c r="P1064" s="1358">
        <f t="shared" si="343"/>
        <v>34.19515955844296</v>
      </c>
      <c r="Q1064" s="1301">
        <f t="shared" si="343"/>
        <v>34.19515955844296</v>
      </c>
      <c r="R1064" s="1301">
        <f t="shared" si="343"/>
        <v>2.5040400958027651E-2</v>
      </c>
      <c r="S1064" s="1300"/>
    </row>
    <row r="1067" spans="1:20" x14ac:dyDescent="0.2">
      <c r="A1067" s="1296" t="s">
        <v>28538</v>
      </c>
      <c r="I1067" s="1352"/>
      <c r="J1067" s="1352"/>
      <c r="P1067" s="1349"/>
      <c r="R1067" s="1352"/>
      <c r="S1067" s="1352"/>
      <c r="T1067" s="1297"/>
    </row>
    <row r="1068" spans="1:20" x14ac:dyDescent="0.2">
      <c r="A1068" s="1296" t="s">
        <v>28537</v>
      </c>
      <c r="I1068" s="1352"/>
      <c r="J1068" s="1352"/>
      <c r="P1068" s="1349"/>
      <c r="R1068" s="1352"/>
      <c r="S1068" s="1352"/>
      <c r="T1068" s="1297"/>
    </row>
    <row r="1069" spans="1:20" x14ac:dyDescent="0.2">
      <c r="I1069" s="1352"/>
      <c r="J1069" s="1352"/>
      <c r="P1069" s="1349"/>
      <c r="R1069" s="1352"/>
      <c r="S1069" s="1352"/>
      <c r="T1069" s="1297"/>
    </row>
    <row r="1070" spans="1:20" x14ac:dyDescent="0.2">
      <c r="I1070" s="1352"/>
      <c r="J1070" s="1352"/>
      <c r="P1070" s="1349"/>
      <c r="R1070" s="1352"/>
      <c r="S1070" s="1352"/>
      <c r="T1070" s="1297"/>
    </row>
    <row r="1071" spans="1:20" x14ac:dyDescent="0.2">
      <c r="I1071" s="1352"/>
      <c r="J1071" s="1352"/>
      <c r="P1071" s="1349"/>
      <c r="R1071" s="1352"/>
      <c r="S1071" s="1352"/>
      <c r="T1071" s="1297"/>
    </row>
    <row r="1072" spans="1:20" x14ac:dyDescent="0.2">
      <c r="A1072" s="1622" t="s">
        <v>28725</v>
      </c>
      <c r="B1072" s="1622"/>
      <c r="C1072" s="1622"/>
      <c r="D1072" s="1622"/>
      <c r="E1072" s="1622"/>
      <c r="F1072" s="1622"/>
      <c r="G1072" s="1622"/>
      <c r="H1072" s="1622"/>
      <c r="I1072" s="1622"/>
      <c r="J1072" s="1622"/>
      <c r="K1072" s="1622"/>
      <c r="L1072" s="1622"/>
      <c r="M1072" s="1622"/>
      <c r="N1072" s="1622"/>
      <c r="O1072" s="1622"/>
      <c r="P1072" s="1622"/>
      <c r="Q1072" s="1622"/>
      <c r="R1072" s="1622"/>
      <c r="S1072" s="1622"/>
      <c r="T1072" s="1353"/>
    </row>
    <row r="1073" spans="1:20" x14ac:dyDescent="0.2">
      <c r="A1073" s="1622" t="s">
        <v>28677</v>
      </c>
      <c r="B1073" s="1622"/>
      <c r="C1073" s="1622"/>
      <c r="D1073" s="1622"/>
      <c r="E1073" s="1622"/>
      <c r="F1073" s="1622"/>
      <c r="G1073" s="1622"/>
      <c r="H1073" s="1622"/>
      <c r="I1073" s="1622"/>
      <c r="J1073" s="1622"/>
      <c r="K1073" s="1622"/>
      <c r="L1073" s="1622"/>
      <c r="M1073" s="1622"/>
      <c r="N1073" s="1622"/>
      <c r="O1073" s="1622"/>
      <c r="P1073" s="1622"/>
      <c r="Q1073" s="1622"/>
      <c r="R1073" s="1622"/>
      <c r="S1073" s="1622"/>
      <c r="T1073" s="1353"/>
    </row>
    <row r="1074" spans="1:20" x14ac:dyDescent="0.2">
      <c r="A1074" s="1622" t="s">
        <v>28724</v>
      </c>
      <c r="B1074" s="1622"/>
      <c r="C1074" s="1622"/>
      <c r="D1074" s="1622"/>
      <c r="E1074" s="1622"/>
      <c r="F1074" s="1622"/>
      <c r="G1074" s="1622"/>
      <c r="H1074" s="1622"/>
      <c r="I1074" s="1622"/>
      <c r="J1074" s="1622"/>
      <c r="K1074" s="1622"/>
      <c r="L1074" s="1622"/>
      <c r="M1074" s="1622"/>
      <c r="N1074" s="1622"/>
      <c r="O1074" s="1622"/>
      <c r="P1074" s="1622"/>
      <c r="Q1074" s="1622"/>
      <c r="R1074" s="1622"/>
      <c r="S1074" s="1622"/>
      <c r="T1074" s="1353"/>
    </row>
    <row r="1075" spans="1:20" x14ac:dyDescent="0.2">
      <c r="A1075" s="1622" t="s">
        <v>28723</v>
      </c>
      <c r="B1075" s="1622"/>
      <c r="C1075" s="1622"/>
      <c r="D1075" s="1622"/>
      <c r="E1075" s="1622"/>
      <c r="F1075" s="1622"/>
      <c r="G1075" s="1622"/>
      <c r="H1075" s="1622"/>
      <c r="I1075" s="1622"/>
      <c r="J1075" s="1622"/>
      <c r="K1075" s="1622"/>
      <c r="L1075" s="1622"/>
      <c r="M1075" s="1622"/>
      <c r="N1075" s="1622"/>
      <c r="O1075" s="1622"/>
      <c r="P1075" s="1622"/>
      <c r="Q1075" s="1622"/>
      <c r="R1075" s="1622"/>
      <c r="S1075" s="1622"/>
      <c r="T1075" s="1353"/>
    </row>
    <row r="1076" spans="1:20" x14ac:dyDescent="0.2">
      <c r="I1076" s="1352"/>
      <c r="J1076" s="1352"/>
      <c r="P1076" s="1349"/>
      <c r="R1076" s="1352"/>
      <c r="S1076" s="1352"/>
      <c r="T1076" s="1297"/>
    </row>
    <row r="1077" spans="1:20" x14ac:dyDescent="0.2">
      <c r="I1077" s="1352"/>
      <c r="J1077" s="1352"/>
      <c r="P1077" s="1349"/>
      <c r="R1077" s="1352"/>
      <c r="S1077" s="1352"/>
      <c r="T1077" s="1297"/>
    </row>
    <row r="1078" spans="1:20" x14ac:dyDescent="0.2">
      <c r="I1078" s="1352"/>
      <c r="J1078" s="1352"/>
      <c r="P1078" s="1349"/>
      <c r="R1078" s="1352"/>
      <c r="S1078" s="1352"/>
      <c r="T1078" s="1297"/>
    </row>
    <row r="1079" spans="1:20" x14ac:dyDescent="0.2">
      <c r="A1079" s="1351" t="s">
        <v>3</v>
      </c>
      <c r="B1079" s="1351" t="s">
        <v>28550</v>
      </c>
      <c r="C1079" s="1348"/>
      <c r="D1079" s="1348"/>
      <c r="E1079" s="1348"/>
      <c r="F1079" s="1348"/>
      <c r="G1079" s="1348"/>
      <c r="H1079" s="1348"/>
      <c r="I1079" s="1348"/>
      <c r="J1079" s="1348"/>
      <c r="K1079" s="1350"/>
      <c r="L1079" s="1348"/>
      <c r="M1079" s="1348"/>
      <c r="N1079" s="1348"/>
      <c r="O1079" s="1348"/>
      <c r="P1079" s="1349"/>
      <c r="Q1079" s="1348"/>
      <c r="R1079" s="1348"/>
      <c r="S1079" s="1348"/>
      <c r="T1079" s="1297"/>
    </row>
    <row r="1080" spans="1:20" ht="12" thickBot="1" x14ac:dyDescent="0.25">
      <c r="A1080" s="1345" t="s">
        <v>5</v>
      </c>
      <c r="B1080" s="1345" t="s">
        <v>28539</v>
      </c>
      <c r="C1080" s="1345"/>
      <c r="D1080" s="1345"/>
      <c r="E1080" s="1345"/>
      <c r="F1080" s="1345"/>
      <c r="G1080" s="1345"/>
      <c r="H1080" s="1345"/>
      <c r="I1080" s="1345"/>
      <c r="J1080" s="1345"/>
      <c r="K1080" s="1347"/>
      <c r="L1080" s="1345"/>
      <c r="M1080" s="1345"/>
      <c r="N1080" s="1345"/>
      <c r="O1080" s="1345"/>
      <c r="P1080" s="1346"/>
      <c r="Q1080" s="1345"/>
      <c r="R1080" s="1345"/>
      <c r="S1080" s="1345"/>
      <c r="T1080" s="1344"/>
    </row>
    <row r="1081" spans="1:20" ht="27" customHeight="1" x14ac:dyDescent="0.2">
      <c r="A1081" s="1623" t="s">
        <v>28722</v>
      </c>
      <c r="B1081" s="1625" t="s">
        <v>28721</v>
      </c>
      <c r="C1081" s="1627" t="s">
        <v>28570</v>
      </c>
      <c r="D1081" s="1628"/>
      <c r="E1081" s="1628"/>
      <c r="F1081" s="1628"/>
      <c r="G1081" s="1628"/>
      <c r="H1081" s="1628"/>
      <c r="I1081" s="1629"/>
      <c r="J1081" s="1630" t="s">
        <v>28563</v>
      </c>
      <c r="K1081" s="1631"/>
      <c r="L1081" s="1631"/>
      <c r="M1081" s="1631"/>
      <c r="N1081" s="1631"/>
      <c r="O1081" s="1632"/>
      <c r="P1081" s="1633" t="s">
        <v>28557</v>
      </c>
      <c r="Q1081" s="1634"/>
      <c r="R1081" s="1634" t="s">
        <v>4</v>
      </c>
      <c r="S1081" s="1635"/>
    </row>
    <row r="1082" spans="1:20" ht="112.5" customHeight="1" thickBot="1" x14ac:dyDescent="0.25">
      <c r="A1082" s="1624"/>
      <c r="B1082" s="1626"/>
      <c r="C1082" s="1343" t="s">
        <v>28717</v>
      </c>
      <c r="D1082" s="1339" t="s">
        <v>28720</v>
      </c>
      <c r="E1082" s="1339" t="s">
        <v>28719</v>
      </c>
      <c r="F1082" s="1339" t="s">
        <v>28718</v>
      </c>
      <c r="G1082" s="1339" t="s">
        <v>28716</v>
      </c>
      <c r="H1082" s="1339" t="s">
        <v>28715</v>
      </c>
      <c r="I1082" s="1341" t="s">
        <v>28596</v>
      </c>
      <c r="J1082" s="1342" t="s">
        <v>28717</v>
      </c>
      <c r="K1082" s="1339" t="s">
        <v>28716</v>
      </c>
      <c r="L1082" s="1339" t="s">
        <v>28715</v>
      </c>
      <c r="M1082" s="1339" t="s">
        <v>28714</v>
      </c>
      <c r="N1082" s="1339" t="s">
        <v>28713</v>
      </c>
      <c r="O1082" s="1341" t="s">
        <v>28593</v>
      </c>
      <c r="P1082" s="1340" t="s">
        <v>28712</v>
      </c>
      <c r="Q1082" s="1339" t="s">
        <v>28592</v>
      </c>
      <c r="R1082" s="1338" t="s">
        <v>28711</v>
      </c>
      <c r="S1082" s="1337" t="s">
        <v>28590</v>
      </c>
    </row>
    <row r="1083" spans="1:20" x14ac:dyDescent="0.2">
      <c r="A1083" s="1336" t="s">
        <v>28710</v>
      </c>
      <c r="B1083" s="1323">
        <v>2019</v>
      </c>
      <c r="C1083" s="1335"/>
      <c r="D1083" s="1333">
        <v>1034363340</v>
      </c>
      <c r="E1083" s="1333">
        <v>37401200</v>
      </c>
      <c r="F1083" s="1333">
        <v>716977623</v>
      </c>
      <c r="G1083" s="1333">
        <v>300365</v>
      </c>
      <c r="H1083" s="1333">
        <v>57197690</v>
      </c>
      <c r="I1083" s="1332">
        <f>SUM(C1083:H1083)</f>
        <v>1846240218</v>
      </c>
      <c r="J1083" s="1334"/>
      <c r="K1083" s="1333"/>
      <c r="L1083" s="1333"/>
      <c r="M1083" s="1333">
        <v>136109621</v>
      </c>
      <c r="N1083" s="1333"/>
      <c r="O1083" s="1332">
        <f>SUM(J1083:N1083)</f>
        <v>136109621</v>
      </c>
      <c r="P1083" s="1331"/>
      <c r="Q1083" s="1330">
        <f>P1083</f>
        <v>0</v>
      </c>
      <c r="R1083" s="1330">
        <f>I1083+O1083+Q1083</f>
        <v>1982349839</v>
      </c>
      <c r="S1083" s="1355">
        <f>R1083/R1099</f>
        <v>0.99972262845092696</v>
      </c>
    </row>
    <row r="1084" spans="1:20" x14ac:dyDescent="0.2">
      <c r="A1084" s="1328"/>
      <c r="B1084" s="1315">
        <v>2020</v>
      </c>
      <c r="C1084" s="1329"/>
      <c r="D1084" s="1326">
        <v>1158280848</v>
      </c>
      <c r="E1084" s="1326">
        <v>47232800</v>
      </c>
      <c r="F1084" s="1326">
        <v>693380097</v>
      </c>
      <c r="G1084" s="1326">
        <v>300365</v>
      </c>
      <c r="H1084" s="1326">
        <v>25861106</v>
      </c>
      <c r="I1084" s="1312">
        <f>SUM(C1084:H1084)</f>
        <v>1925055216</v>
      </c>
      <c r="J1084" s="1313"/>
      <c r="K1084" s="1326"/>
      <c r="L1084" s="1326"/>
      <c r="M1084" s="1326">
        <v>112600244</v>
      </c>
      <c r="N1084" s="1326"/>
      <c r="O1084" s="1312">
        <f>SUM(J1084:N1084)</f>
        <v>112600244</v>
      </c>
      <c r="P1084" s="1325"/>
      <c r="Q1084" s="1310">
        <f>P1084</f>
        <v>0</v>
      </c>
      <c r="R1084" s="1310">
        <f>I1084+O1084+Q1084</f>
        <v>2037655460</v>
      </c>
      <c r="S1084" s="1309">
        <f>R1084/R1100</f>
        <v>0.99875840495110946</v>
      </c>
    </row>
    <row r="1085" spans="1:20" x14ac:dyDescent="0.2">
      <c r="A1085" s="1328"/>
      <c r="B1085" s="1315">
        <v>2021</v>
      </c>
      <c r="C1085" s="1327"/>
      <c r="D1085" s="1326">
        <v>1161415850</v>
      </c>
      <c r="E1085" s="1326">
        <v>46916732</v>
      </c>
      <c r="F1085" s="1326">
        <v>635003833</v>
      </c>
      <c r="G1085" s="1326">
        <v>210256</v>
      </c>
      <c r="H1085" s="1326">
        <v>22725034</v>
      </c>
      <c r="I1085" s="1312">
        <f>SUM(C1085:H1085)</f>
        <v>1866271705</v>
      </c>
      <c r="J1085" s="1313"/>
      <c r="K1085" s="1326"/>
      <c r="L1085" s="1326"/>
      <c r="M1085" s="1326">
        <v>169158496</v>
      </c>
      <c r="N1085" s="1326"/>
      <c r="O1085" s="1312">
        <f>SUM(J1085:N1085)</f>
        <v>169158496</v>
      </c>
      <c r="P1085" s="1325"/>
      <c r="Q1085" s="1310">
        <f>P1085</f>
        <v>0</v>
      </c>
      <c r="R1085" s="1310">
        <f>I1085+O1085+Q1085</f>
        <v>2035430201</v>
      </c>
      <c r="S1085" s="1309">
        <f>R1085/R1101</f>
        <v>0.97705885307753626</v>
      </c>
    </row>
    <row r="1086" spans="1:20" ht="12" thickBot="1" x14ac:dyDescent="0.25">
      <c r="A1086" s="1308"/>
      <c r="B1086" s="1307" t="s">
        <v>28709</v>
      </c>
      <c r="C1086" s="1306" t="e">
        <f t="shared" ref="C1086:R1086" si="344">(C1085-C1084)/C1084</f>
        <v>#DIV/0!</v>
      </c>
      <c r="D1086" s="1301">
        <f t="shared" si="344"/>
        <v>2.706599185692484E-3</v>
      </c>
      <c r="E1086" s="1301">
        <f t="shared" si="344"/>
        <v>-6.6917057637912638E-3</v>
      </c>
      <c r="F1086" s="1301">
        <f t="shared" si="344"/>
        <v>-8.419085614451953E-2</v>
      </c>
      <c r="G1086" s="1301">
        <f t="shared" si="344"/>
        <v>-0.29999833535864701</v>
      </c>
      <c r="H1086" s="1301">
        <f t="shared" si="344"/>
        <v>-0.12126596596448737</v>
      </c>
      <c r="I1086" s="1300">
        <f t="shared" si="344"/>
        <v>-3.0536012947277456E-2</v>
      </c>
      <c r="J1086" s="1305" t="e">
        <f t="shared" si="344"/>
        <v>#DIV/0!</v>
      </c>
      <c r="K1086" s="1302" t="e">
        <f t="shared" si="344"/>
        <v>#DIV/0!</v>
      </c>
      <c r="L1086" s="1302" t="e">
        <f t="shared" si="344"/>
        <v>#DIV/0!</v>
      </c>
      <c r="M1086" s="1301">
        <f t="shared" si="344"/>
        <v>0.50229244618688396</v>
      </c>
      <c r="N1086" s="1302" t="e">
        <f t="shared" si="344"/>
        <v>#DIV/0!</v>
      </c>
      <c r="O1086" s="1300">
        <f t="shared" si="344"/>
        <v>0.50229244618688396</v>
      </c>
      <c r="P1086" s="1303" t="e">
        <f t="shared" si="344"/>
        <v>#DIV/0!</v>
      </c>
      <c r="Q1086" s="1302" t="e">
        <f t="shared" si="344"/>
        <v>#DIV/0!</v>
      </c>
      <c r="R1086" s="1301">
        <f t="shared" si="344"/>
        <v>-1.092068332297944E-3</v>
      </c>
      <c r="S1086" s="1300"/>
    </row>
    <row r="1087" spans="1:20" x14ac:dyDescent="0.2">
      <c r="A1087" s="1336" t="s">
        <v>28729</v>
      </c>
      <c r="B1087" s="1323">
        <v>2019</v>
      </c>
      <c r="C1087" s="1335"/>
      <c r="D1087" s="1333"/>
      <c r="E1087" s="1333"/>
      <c r="F1087" s="1333"/>
      <c r="G1087" s="1333"/>
      <c r="H1087" s="1333"/>
      <c r="I1087" s="1332">
        <f>SUM(C1087:H1087)</f>
        <v>0</v>
      </c>
      <c r="J1087" s="1334"/>
      <c r="K1087" s="1333"/>
      <c r="L1087" s="1333"/>
      <c r="M1087" s="1333"/>
      <c r="N1087" s="1333"/>
      <c r="O1087" s="1332">
        <f>SUM(J1087:N1087)</f>
        <v>0</v>
      </c>
      <c r="P1087" s="1331"/>
      <c r="Q1087" s="1330">
        <f>P1087</f>
        <v>0</v>
      </c>
      <c r="R1087" s="1330">
        <f>I1087+O1087+Q1087</f>
        <v>0</v>
      </c>
      <c r="S1087" s="1355">
        <f>R1087/R1099</f>
        <v>0</v>
      </c>
    </row>
    <row r="1088" spans="1:20" x14ac:dyDescent="0.2">
      <c r="A1088" s="1328"/>
      <c r="B1088" s="1315">
        <v>2020</v>
      </c>
      <c r="C1088" s="1329"/>
      <c r="D1088" s="1326">
        <v>0</v>
      </c>
      <c r="E1088" s="1326">
        <v>0</v>
      </c>
      <c r="F1088" s="1326">
        <v>1774833</v>
      </c>
      <c r="G1088" s="1326"/>
      <c r="H1088" s="1326">
        <v>0</v>
      </c>
      <c r="I1088" s="1312">
        <f>SUM(C1088:H1088)</f>
        <v>1774833</v>
      </c>
      <c r="J1088" s="1313"/>
      <c r="K1088" s="1326"/>
      <c r="L1088" s="1326"/>
      <c r="M1088" s="1326"/>
      <c r="N1088" s="1326"/>
      <c r="O1088" s="1312">
        <f>SUM(J1088:N1088)</f>
        <v>0</v>
      </c>
      <c r="P1088" s="1325"/>
      <c r="Q1088" s="1310">
        <f>P1088</f>
        <v>0</v>
      </c>
      <c r="R1088" s="1310">
        <f>I1088+O1088+Q1088</f>
        <v>1774833</v>
      </c>
      <c r="S1088" s="1309">
        <f>R1088/R1100</f>
        <v>8.6993577223040078E-4</v>
      </c>
    </row>
    <row r="1089" spans="1:19" x14ac:dyDescent="0.2">
      <c r="A1089" s="1328"/>
      <c r="B1089" s="1315">
        <v>2021</v>
      </c>
      <c r="C1089" s="1329"/>
      <c r="D1089" s="1326">
        <v>1150000</v>
      </c>
      <c r="E1089" s="1326">
        <v>80000</v>
      </c>
      <c r="F1089" s="1326">
        <v>1080000</v>
      </c>
      <c r="G1089" s="1326"/>
      <c r="H1089" s="1326">
        <v>30000</v>
      </c>
      <c r="I1089" s="1312">
        <f>SUM(C1089:H1089)</f>
        <v>2340000</v>
      </c>
      <c r="J1089" s="1313"/>
      <c r="K1089" s="1326"/>
      <c r="L1089" s="1326"/>
      <c r="M1089" s="1326"/>
      <c r="N1089" s="1326"/>
      <c r="O1089" s="1312">
        <f>SUM(J1089:N1089)</f>
        <v>0</v>
      </c>
      <c r="P1089" s="1325"/>
      <c r="Q1089" s="1310">
        <f>P1089</f>
        <v>0</v>
      </c>
      <c r="R1089" s="1310">
        <f>I1089+O1089+Q1089</f>
        <v>2340000</v>
      </c>
      <c r="S1089" s="1309">
        <f>R1089/R1101</f>
        <v>1.1232601909307305E-3</v>
      </c>
    </row>
    <row r="1090" spans="1:19" ht="12" thickBot="1" x14ac:dyDescent="0.25">
      <c r="A1090" s="1308"/>
      <c r="B1090" s="1307" t="s">
        <v>28709</v>
      </c>
      <c r="C1090" s="1368" t="e">
        <f t="shared" ref="C1090:R1090" si="345">(C1089-C1088)/C1088</f>
        <v>#DIV/0!</v>
      </c>
      <c r="D1090" s="1364" t="e">
        <f t="shared" si="345"/>
        <v>#DIV/0!</v>
      </c>
      <c r="E1090" s="1364" t="e">
        <f t="shared" si="345"/>
        <v>#DIV/0!</v>
      </c>
      <c r="F1090" s="1301">
        <f t="shared" si="345"/>
        <v>-0.39149204460363313</v>
      </c>
      <c r="G1090" s="1364" t="e">
        <f t="shared" si="345"/>
        <v>#DIV/0!</v>
      </c>
      <c r="H1090" s="1364" t="e">
        <f t="shared" si="345"/>
        <v>#DIV/0!</v>
      </c>
      <c r="I1090" s="1300">
        <f t="shared" si="345"/>
        <v>0.3184339033587949</v>
      </c>
      <c r="J1090" s="1367" t="e">
        <f t="shared" si="345"/>
        <v>#DIV/0!</v>
      </c>
      <c r="K1090" s="1364" t="e">
        <f t="shared" si="345"/>
        <v>#DIV/0!</v>
      </c>
      <c r="L1090" s="1364" t="e">
        <f t="shared" si="345"/>
        <v>#DIV/0!</v>
      </c>
      <c r="M1090" s="1364" t="e">
        <f t="shared" si="345"/>
        <v>#DIV/0!</v>
      </c>
      <c r="N1090" s="1364" t="e">
        <f t="shared" si="345"/>
        <v>#DIV/0!</v>
      </c>
      <c r="O1090" s="1366" t="e">
        <f t="shared" si="345"/>
        <v>#DIV/0!</v>
      </c>
      <c r="P1090" s="1365" t="e">
        <f t="shared" si="345"/>
        <v>#DIV/0!</v>
      </c>
      <c r="Q1090" s="1364" t="e">
        <f t="shared" si="345"/>
        <v>#DIV/0!</v>
      </c>
      <c r="R1090" s="1301">
        <f t="shared" si="345"/>
        <v>0.3184339033587949</v>
      </c>
      <c r="S1090" s="1300"/>
    </row>
    <row r="1091" spans="1:19" x14ac:dyDescent="0.2">
      <c r="A1091" s="1336" t="s">
        <v>28727</v>
      </c>
      <c r="B1091" s="1323">
        <v>2019</v>
      </c>
      <c r="C1091" s="1335"/>
      <c r="D1091" s="1333"/>
      <c r="E1091" s="1333">
        <v>50000</v>
      </c>
      <c r="F1091" s="1333"/>
      <c r="G1091" s="1333"/>
      <c r="H1091" s="1333"/>
      <c r="I1091" s="1332">
        <f>SUM(C1091:H1091)</f>
        <v>50000</v>
      </c>
      <c r="J1091" s="1334"/>
      <c r="K1091" s="1333"/>
      <c r="L1091" s="1333"/>
      <c r="M1091" s="1333"/>
      <c r="N1091" s="1333"/>
      <c r="O1091" s="1332">
        <f>SUM(J1091:N1091)</f>
        <v>0</v>
      </c>
      <c r="P1091" s="1331"/>
      <c r="Q1091" s="1330">
        <f>P1091</f>
        <v>0</v>
      </c>
      <c r="R1091" s="1330">
        <f>I1091+O1091+Q1091</f>
        <v>50000</v>
      </c>
      <c r="S1091" s="1355">
        <f>R1091/R1099</f>
        <v>2.5215595370271247E-5</v>
      </c>
    </row>
    <row r="1092" spans="1:19" x14ac:dyDescent="0.2">
      <c r="A1092" s="1328"/>
      <c r="B1092" s="1315">
        <v>2020</v>
      </c>
      <c r="C1092" s="1329"/>
      <c r="D1092" s="1326"/>
      <c r="E1092" s="1326">
        <v>111000</v>
      </c>
      <c r="F1092" s="1326"/>
      <c r="G1092" s="1326"/>
      <c r="H1092" s="1326"/>
      <c r="I1092" s="1312">
        <f>SUM(C1092:H1092)</f>
        <v>111000</v>
      </c>
      <c r="J1092" s="1313"/>
      <c r="K1092" s="1326"/>
      <c r="L1092" s="1326"/>
      <c r="M1092" s="1326"/>
      <c r="N1092" s="1326"/>
      <c r="O1092" s="1312">
        <f>SUM(J1092:N1092)</f>
        <v>0</v>
      </c>
      <c r="P1092" s="1325"/>
      <c r="Q1092" s="1310">
        <f>P1092</f>
        <v>0</v>
      </c>
      <c r="R1092" s="1310">
        <f>I1092+O1092+Q1092</f>
        <v>111000</v>
      </c>
      <c r="S1092" s="1309">
        <f>R1092/R1100</f>
        <v>5.4406736136624958E-5</v>
      </c>
    </row>
    <row r="1093" spans="1:19" x14ac:dyDescent="0.2">
      <c r="A1093" s="1328"/>
      <c r="B1093" s="1315">
        <v>2021</v>
      </c>
      <c r="C1093" s="1329"/>
      <c r="D1093" s="1326"/>
      <c r="E1093" s="1326">
        <v>22671252</v>
      </c>
      <c r="F1093" s="1326"/>
      <c r="G1093" s="1326"/>
      <c r="H1093" s="1326"/>
      <c r="I1093" s="1312">
        <f>SUM(C1093:H1093)</f>
        <v>22671252</v>
      </c>
      <c r="J1093" s="1313"/>
      <c r="K1093" s="1326"/>
      <c r="L1093" s="1326"/>
      <c r="M1093" s="1326"/>
      <c r="N1093" s="1326"/>
      <c r="O1093" s="1312">
        <f>SUM(J1093:N1093)</f>
        <v>0</v>
      </c>
      <c r="P1093" s="1325"/>
      <c r="Q1093" s="1310">
        <f>P1093</f>
        <v>0</v>
      </c>
      <c r="R1093" s="1310">
        <f>I1093+O1093+Q1093</f>
        <v>22671252</v>
      </c>
      <c r="S1093" s="1309">
        <f>R1093/R1101</f>
        <v>1.0882784123999446E-2</v>
      </c>
    </row>
    <row r="1094" spans="1:19" ht="12" thickBot="1" x14ac:dyDescent="0.25">
      <c r="A1094" s="1308"/>
      <c r="B1094" s="1307" t="s">
        <v>28709</v>
      </c>
      <c r="C1094" s="1306" t="e">
        <f t="shared" ref="C1094:R1094" si="346">(C1093-C1092)/C1092</f>
        <v>#DIV/0!</v>
      </c>
      <c r="D1094" s="1302" t="e">
        <f t="shared" si="346"/>
        <v>#DIV/0!</v>
      </c>
      <c r="E1094" s="1301">
        <f t="shared" si="346"/>
        <v>203.24551351351352</v>
      </c>
      <c r="F1094" s="1302" t="e">
        <f t="shared" si="346"/>
        <v>#DIV/0!</v>
      </c>
      <c r="G1094" s="1302" t="e">
        <f t="shared" si="346"/>
        <v>#DIV/0!</v>
      </c>
      <c r="H1094" s="1302" t="e">
        <f t="shared" si="346"/>
        <v>#DIV/0!</v>
      </c>
      <c r="I1094" s="1300">
        <f t="shared" si="346"/>
        <v>203.24551351351352</v>
      </c>
      <c r="J1094" s="1305" t="e">
        <f t="shared" si="346"/>
        <v>#DIV/0!</v>
      </c>
      <c r="K1094" s="1302" t="e">
        <f t="shared" si="346"/>
        <v>#DIV/0!</v>
      </c>
      <c r="L1094" s="1302" t="e">
        <f t="shared" si="346"/>
        <v>#DIV/0!</v>
      </c>
      <c r="M1094" s="1302" t="e">
        <f t="shared" si="346"/>
        <v>#DIV/0!</v>
      </c>
      <c r="N1094" s="1302" t="e">
        <f t="shared" si="346"/>
        <v>#DIV/0!</v>
      </c>
      <c r="O1094" s="1304" t="e">
        <f t="shared" si="346"/>
        <v>#DIV/0!</v>
      </c>
      <c r="P1094" s="1303" t="e">
        <f t="shared" si="346"/>
        <v>#DIV/0!</v>
      </c>
      <c r="Q1094" s="1302" t="e">
        <f t="shared" si="346"/>
        <v>#DIV/0!</v>
      </c>
      <c r="R1094" s="1301">
        <f t="shared" si="346"/>
        <v>203.24551351351352</v>
      </c>
      <c r="S1094" s="1300"/>
    </row>
    <row r="1095" spans="1:19" x14ac:dyDescent="0.2">
      <c r="A1095" s="1336" t="s">
        <v>28728</v>
      </c>
      <c r="B1095" s="1323">
        <v>2019</v>
      </c>
      <c r="C1095" s="1335"/>
      <c r="D1095" s="1333"/>
      <c r="E1095" s="1333"/>
      <c r="F1095" s="1333"/>
      <c r="G1095" s="1333"/>
      <c r="H1095" s="1333"/>
      <c r="I1095" s="1332">
        <f>SUM(C1095:H1095)</f>
        <v>0</v>
      </c>
      <c r="J1095" s="1334"/>
      <c r="K1095" s="1333"/>
      <c r="L1095" s="1333"/>
      <c r="M1095" s="1333"/>
      <c r="N1095" s="1333"/>
      <c r="O1095" s="1332">
        <f>SUM(J1095:N1095)</f>
        <v>0</v>
      </c>
      <c r="P1095" s="1331">
        <v>500000</v>
      </c>
      <c r="Q1095" s="1330">
        <f>P1095</f>
        <v>500000</v>
      </c>
      <c r="R1095" s="1330">
        <f>I1095+O1095+Q1095</f>
        <v>500000</v>
      </c>
      <c r="S1095" s="1355">
        <f>R1095/R1099</f>
        <v>2.5215595370271245E-4</v>
      </c>
    </row>
    <row r="1096" spans="1:19" x14ac:dyDescent="0.2">
      <c r="A1096" s="1328"/>
      <c r="B1096" s="1315">
        <v>2020</v>
      </c>
      <c r="C1096" s="1329"/>
      <c r="D1096" s="1326"/>
      <c r="E1096" s="1326"/>
      <c r="F1096" s="1326"/>
      <c r="G1096" s="1326"/>
      <c r="H1096" s="1326"/>
      <c r="I1096" s="1312">
        <f>SUM(C1096:H1096)</f>
        <v>0</v>
      </c>
      <c r="J1096" s="1313"/>
      <c r="K1096" s="1326"/>
      <c r="L1096" s="1326"/>
      <c r="M1096" s="1326"/>
      <c r="N1096" s="1326"/>
      <c r="O1096" s="1312">
        <f>SUM(J1096:N1096)</f>
        <v>0</v>
      </c>
      <c r="P1096" s="1325">
        <v>647255</v>
      </c>
      <c r="Q1096" s="1310">
        <f>P1096</f>
        <v>647255</v>
      </c>
      <c r="R1096" s="1310">
        <f>I1096+O1096+Q1096</f>
        <v>647255</v>
      </c>
      <c r="S1096" s="1309">
        <f>R1096/R1100</f>
        <v>3.1725254052352418E-4</v>
      </c>
    </row>
    <row r="1097" spans="1:19" x14ac:dyDescent="0.2">
      <c r="A1097" s="1328"/>
      <c r="B1097" s="1315">
        <v>2021</v>
      </c>
      <c r="C1097" s="1329"/>
      <c r="D1097" s="1326"/>
      <c r="E1097" s="1326"/>
      <c r="F1097" s="1326"/>
      <c r="G1097" s="1326"/>
      <c r="H1097" s="1326"/>
      <c r="I1097" s="1312">
        <f>SUM(C1097:H1097)</f>
        <v>0</v>
      </c>
      <c r="J1097" s="1313"/>
      <c r="K1097" s="1326"/>
      <c r="L1097" s="1326"/>
      <c r="M1097" s="1326"/>
      <c r="N1097" s="1326"/>
      <c r="O1097" s="1312">
        <f>SUM(J1097:N1097)</f>
        <v>0</v>
      </c>
      <c r="P1097" s="1325">
        <v>22780243</v>
      </c>
      <c r="Q1097" s="1310">
        <f>P1097</f>
        <v>22780243</v>
      </c>
      <c r="R1097" s="1310">
        <f>I1097+O1097+Q1097</f>
        <v>22780243</v>
      </c>
      <c r="S1097" s="1309">
        <f>R1097/R1101</f>
        <v>1.0935102607533519E-2</v>
      </c>
    </row>
    <row r="1098" spans="1:19" ht="12" thickBot="1" x14ac:dyDescent="0.25">
      <c r="A1098" s="1308"/>
      <c r="B1098" s="1307" t="s">
        <v>28709</v>
      </c>
      <c r="C1098" s="1306" t="e">
        <f t="shared" ref="C1098:R1098" si="347">(C1097-C1096)/C1096</f>
        <v>#DIV/0!</v>
      </c>
      <c r="D1098" s="1302" t="e">
        <f t="shared" si="347"/>
        <v>#DIV/0!</v>
      </c>
      <c r="E1098" s="1302" t="e">
        <f t="shared" si="347"/>
        <v>#DIV/0!</v>
      </c>
      <c r="F1098" s="1302" t="e">
        <f t="shared" si="347"/>
        <v>#DIV/0!</v>
      </c>
      <c r="G1098" s="1302" t="e">
        <f t="shared" si="347"/>
        <v>#DIV/0!</v>
      </c>
      <c r="H1098" s="1302" t="e">
        <f t="shared" si="347"/>
        <v>#DIV/0!</v>
      </c>
      <c r="I1098" s="1304" t="e">
        <f t="shared" si="347"/>
        <v>#DIV/0!</v>
      </c>
      <c r="J1098" s="1305" t="e">
        <f t="shared" si="347"/>
        <v>#DIV/0!</v>
      </c>
      <c r="K1098" s="1302" t="e">
        <f t="shared" si="347"/>
        <v>#DIV/0!</v>
      </c>
      <c r="L1098" s="1302" t="e">
        <f t="shared" si="347"/>
        <v>#DIV/0!</v>
      </c>
      <c r="M1098" s="1302" t="e">
        <f t="shared" si="347"/>
        <v>#DIV/0!</v>
      </c>
      <c r="N1098" s="1302" t="e">
        <f t="shared" si="347"/>
        <v>#DIV/0!</v>
      </c>
      <c r="O1098" s="1304" t="e">
        <f t="shared" si="347"/>
        <v>#DIV/0!</v>
      </c>
      <c r="P1098" s="1358">
        <f t="shared" si="347"/>
        <v>34.19515955844296</v>
      </c>
      <c r="Q1098" s="1301">
        <f t="shared" si="347"/>
        <v>34.19515955844296</v>
      </c>
      <c r="R1098" s="1301">
        <f t="shared" si="347"/>
        <v>34.19515955844296</v>
      </c>
      <c r="S1098" s="1300"/>
    </row>
    <row r="1099" spans="1:19" x14ac:dyDescent="0.2">
      <c r="A1099" s="1324" t="s">
        <v>4</v>
      </c>
      <c r="B1099" s="1323">
        <v>2019</v>
      </c>
      <c r="C1099" s="1322">
        <f t="shared" ref="C1099:H1101" si="348">C1083+C1087+C1091+C1095</f>
        <v>0</v>
      </c>
      <c r="D1099" s="1318">
        <f t="shared" si="348"/>
        <v>1034363340</v>
      </c>
      <c r="E1099" s="1318">
        <f t="shared" si="348"/>
        <v>37451200</v>
      </c>
      <c r="F1099" s="1318">
        <f t="shared" si="348"/>
        <v>716977623</v>
      </c>
      <c r="G1099" s="1318">
        <f t="shared" si="348"/>
        <v>300365</v>
      </c>
      <c r="H1099" s="1318">
        <f t="shared" si="348"/>
        <v>57197690</v>
      </c>
      <c r="I1099" s="1320">
        <f>SUM(C1099:H1099)</f>
        <v>1846290218</v>
      </c>
      <c r="J1099" s="1321">
        <f t="shared" ref="J1099:N1101" si="349">J1083+J1087+J1091+J1095</f>
        <v>0</v>
      </c>
      <c r="K1099" s="1318">
        <f t="shared" si="349"/>
        <v>0</v>
      </c>
      <c r="L1099" s="1318">
        <f t="shared" si="349"/>
        <v>0</v>
      </c>
      <c r="M1099" s="1318">
        <f t="shared" si="349"/>
        <v>136109621</v>
      </c>
      <c r="N1099" s="1318">
        <f t="shared" si="349"/>
        <v>0</v>
      </c>
      <c r="O1099" s="1320">
        <f>SUM(J1099:N1099)</f>
        <v>136109621</v>
      </c>
      <c r="P1099" s="1319">
        <f t="shared" ref="P1099:Q1101" si="350">P1083+P1087+P1091+P1095</f>
        <v>500000</v>
      </c>
      <c r="Q1099" s="1318">
        <f t="shared" si="350"/>
        <v>500000</v>
      </c>
      <c r="R1099" s="1318">
        <f>I1099+O1099+Q1099</f>
        <v>1982899839</v>
      </c>
      <c r="S1099" s="1354">
        <f>R1099/R1099</f>
        <v>1</v>
      </c>
    </row>
    <row r="1100" spans="1:19" x14ac:dyDescent="0.2">
      <c r="A1100" s="1316"/>
      <c r="B1100" s="1315">
        <v>2020</v>
      </c>
      <c r="C1100" s="1314">
        <f t="shared" si="348"/>
        <v>0</v>
      </c>
      <c r="D1100" s="1310">
        <f t="shared" si="348"/>
        <v>1158280848</v>
      </c>
      <c r="E1100" s="1310">
        <f t="shared" si="348"/>
        <v>47343800</v>
      </c>
      <c r="F1100" s="1310">
        <f t="shared" si="348"/>
        <v>695154930</v>
      </c>
      <c r="G1100" s="1310">
        <f t="shared" si="348"/>
        <v>300365</v>
      </c>
      <c r="H1100" s="1310">
        <f t="shared" si="348"/>
        <v>25861106</v>
      </c>
      <c r="I1100" s="1312">
        <f>SUM(C1100:H1100)</f>
        <v>1926941049</v>
      </c>
      <c r="J1100" s="1313">
        <f t="shared" si="349"/>
        <v>0</v>
      </c>
      <c r="K1100" s="1310">
        <f t="shared" si="349"/>
        <v>0</v>
      </c>
      <c r="L1100" s="1310">
        <f t="shared" si="349"/>
        <v>0</v>
      </c>
      <c r="M1100" s="1310">
        <f t="shared" si="349"/>
        <v>112600244</v>
      </c>
      <c r="N1100" s="1310">
        <f t="shared" si="349"/>
        <v>0</v>
      </c>
      <c r="O1100" s="1312">
        <f>SUM(J1100:N1100)</f>
        <v>112600244</v>
      </c>
      <c r="P1100" s="1311">
        <f t="shared" si="350"/>
        <v>647255</v>
      </c>
      <c r="Q1100" s="1310">
        <f t="shared" si="350"/>
        <v>647255</v>
      </c>
      <c r="R1100" s="1310">
        <f>I1100+O1100+Q1100</f>
        <v>2040188548</v>
      </c>
      <c r="S1100" s="1309">
        <f>R1100/R1100</f>
        <v>1</v>
      </c>
    </row>
    <row r="1101" spans="1:19" x14ac:dyDescent="0.2">
      <c r="A1101" s="1316"/>
      <c r="B1101" s="1315">
        <v>2021</v>
      </c>
      <c r="C1101" s="1314">
        <f t="shared" si="348"/>
        <v>0</v>
      </c>
      <c r="D1101" s="1310">
        <f t="shared" si="348"/>
        <v>1162565850</v>
      </c>
      <c r="E1101" s="1310">
        <f t="shared" si="348"/>
        <v>69667984</v>
      </c>
      <c r="F1101" s="1310">
        <f t="shared" si="348"/>
        <v>636083833</v>
      </c>
      <c r="G1101" s="1310">
        <f t="shared" si="348"/>
        <v>210256</v>
      </c>
      <c r="H1101" s="1310">
        <f t="shared" si="348"/>
        <v>22755034</v>
      </c>
      <c r="I1101" s="1312">
        <f>SUM(C1101:H1101)</f>
        <v>1891282957</v>
      </c>
      <c r="J1101" s="1313">
        <f t="shared" si="349"/>
        <v>0</v>
      </c>
      <c r="K1101" s="1310">
        <f t="shared" si="349"/>
        <v>0</v>
      </c>
      <c r="L1101" s="1310">
        <f t="shared" si="349"/>
        <v>0</v>
      </c>
      <c r="M1101" s="1310">
        <f t="shared" si="349"/>
        <v>169158496</v>
      </c>
      <c r="N1101" s="1310">
        <f t="shared" si="349"/>
        <v>0</v>
      </c>
      <c r="O1101" s="1312">
        <f>SUM(J1101:N1101)</f>
        <v>169158496</v>
      </c>
      <c r="P1101" s="1311">
        <f t="shared" si="350"/>
        <v>22780243</v>
      </c>
      <c r="Q1101" s="1310">
        <f t="shared" si="350"/>
        <v>22780243</v>
      </c>
      <c r="R1101" s="1310">
        <f>I1101+O1101+Q1101</f>
        <v>2083221696</v>
      </c>
      <c r="S1101" s="1309">
        <f>R1101/R1101</f>
        <v>1</v>
      </c>
    </row>
    <row r="1102" spans="1:19" ht="12" thickBot="1" x14ac:dyDescent="0.25">
      <c r="A1102" s="1308"/>
      <c r="B1102" s="1307" t="s">
        <v>28709</v>
      </c>
      <c r="C1102" s="1306" t="e">
        <f t="shared" ref="C1102:R1102" si="351">(C1101-C1100)/C1100</f>
        <v>#DIV/0!</v>
      </c>
      <c r="D1102" s="1301">
        <f t="shared" si="351"/>
        <v>3.6994499282267334E-3</v>
      </c>
      <c r="E1102" s="1301">
        <f t="shared" si="351"/>
        <v>0.47153342148285521</v>
      </c>
      <c r="F1102" s="1301">
        <f t="shared" si="351"/>
        <v>-8.4975441373910707E-2</v>
      </c>
      <c r="G1102" s="1301">
        <f t="shared" si="351"/>
        <v>-0.29999833535864701</v>
      </c>
      <c r="H1102" s="1301">
        <f t="shared" si="351"/>
        <v>-0.12010592277066573</v>
      </c>
      <c r="I1102" s="1300">
        <f t="shared" si="351"/>
        <v>-1.8505024851956434E-2</v>
      </c>
      <c r="J1102" s="1305" t="e">
        <f t="shared" si="351"/>
        <v>#DIV/0!</v>
      </c>
      <c r="K1102" s="1302" t="e">
        <f t="shared" si="351"/>
        <v>#DIV/0!</v>
      </c>
      <c r="L1102" s="1302" t="e">
        <f t="shared" si="351"/>
        <v>#DIV/0!</v>
      </c>
      <c r="M1102" s="1301">
        <f t="shared" si="351"/>
        <v>0.50229244618688396</v>
      </c>
      <c r="N1102" s="1302" t="e">
        <f t="shared" si="351"/>
        <v>#DIV/0!</v>
      </c>
      <c r="O1102" s="1300">
        <f t="shared" si="351"/>
        <v>0.50229244618688396</v>
      </c>
      <c r="P1102" s="1358">
        <f t="shared" si="351"/>
        <v>34.19515955844296</v>
      </c>
      <c r="Q1102" s="1301">
        <f t="shared" si="351"/>
        <v>34.19515955844296</v>
      </c>
      <c r="R1102" s="1301">
        <f t="shared" si="351"/>
        <v>2.1092730886165135E-2</v>
      </c>
      <c r="S1102" s="1300"/>
    </row>
    <row r="1105" spans="1:20" x14ac:dyDescent="0.2">
      <c r="A1105" s="1296" t="s">
        <v>28538</v>
      </c>
      <c r="I1105" s="1352"/>
      <c r="J1105" s="1352"/>
      <c r="P1105" s="1349"/>
      <c r="R1105" s="1352"/>
      <c r="S1105" s="1352"/>
      <c r="T1105" s="1297"/>
    </row>
    <row r="1106" spans="1:20" x14ac:dyDescent="0.2">
      <c r="A1106" s="1296" t="s">
        <v>28537</v>
      </c>
      <c r="I1106" s="1352"/>
      <c r="J1106" s="1352"/>
      <c r="P1106" s="1349"/>
      <c r="R1106" s="1352"/>
      <c r="S1106" s="1352"/>
      <c r="T1106" s="1297"/>
    </row>
    <row r="1107" spans="1:20" x14ac:dyDescent="0.2">
      <c r="I1107" s="1352"/>
      <c r="J1107" s="1352"/>
      <c r="P1107" s="1349"/>
      <c r="R1107" s="1352"/>
      <c r="S1107" s="1352"/>
      <c r="T1107" s="1297"/>
    </row>
    <row r="1108" spans="1:20" x14ac:dyDescent="0.2">
      <c r="I1108" s="1352"/>
      <c r="J1108" s="1352"/>
      <c r="P1108" s="1349"/>
      <c r="R1108" s="1352"/>
      <c r="S1108" s="1352"/>
      <c r="T1108" s="1297"/>
    </row>
    <row r="1109" spans="1:20" x14ac:dyDescent="0.2">
      <c r="I1109" s="1352"/>
      <c r="J1109" s="1352"/>
      <c r="P1109" s="1349"/>
      <c r="R1109" s="1352"/>
      <c r="S1109" s="1352"/>
      <c r="T1109" s="1297"/>
    </row>
    <row r="1110" spans="1:20" x14ac:dyDescent="0.2">
      <c r="A1110" s="1622" t="s">
        <v>28725</v>
      </c>
      <c r="B1110" s="1622"/>
      <c r="C1110" s="1622"/>
      <c r="D1110" s="1622"/>
      <c r="E1110" s="1622"/>
      <c r="F1110" s="1622"/>
      <c r="G1110" s="1622"/>
      <c r="H1110" s="1622"/>
      <c r="I1110" s="1622"/>
      <c r="J1110" s="1622"/>
      <c r="K1110" s="1622"/>
      <c r="L1110" s="1622"/>
      <c r="M1110" s="1622"/>
      <c r="N1110" s="1622"/>
      <c r="O1110" s="1622"/>
      <c r="P1110" s="1622"/>
      <c r="Q1110" s="1622"/>
      <c r="R1110" s="1622"/>
      <c r="S1110" s="1622"/>
      <c r="T1110" s="1353"/>
    </row>
    <row r="1111" spans="1:20" x14ac:dyDescent="0.2">
      <c r="A1111" s="1622" t="s">
        <v>28677</v>
      </c>
      <c r="B1111" s="1622"/>
      <c r="C1111" s="1622"/>
      <c r="D1111" s="1622"/>
      <c r="E1111" s="1622"/>
      <c r="F1111" s="1622"/>
      <c r="G1111" s="1622"/>
      <c r="H1111" s="1622"/>
      <c r="I1111" s="1622"/>
      <c r="J1111" s="1622"/>
      <c r="K1111" s="1622"/>
      <c r="L1111" s="1622"/>
      <c r="M1111" s="1622"/>
      <c r="N1111" s="1622"/>
      <c r="O1111" s="1622"/>
      <c r="P1111" s="1622"/>
      <c r="Q1111" s="1622"/>
      <c r="R1111" s="1622"/>
      <c r="S1111" s="1622"/>
      <c r="T1111" s="1353"/>
    </row>
    <row r="1112" spans="1:20" x14ac:dyDescent="0.2">
      <c r="A1112" s="1622" t="s">
        <v>28724</v>
      </c>
      <c r="B1112" s="1622"/>
      <c r="C1112" s="1622"/>
      <c r="D1112" s="1622"/>
      <c r="E1112" s="1622"/>
      <c r="F1112" s="1622"/>
      <c r="G1112" s="1622"/>
      <c r="H1112" s="1622"/>
      <c r="I1112" s="1622"/>
      <c r="J1112" s="1622"/>
      <c r="K1112" s="1622"/>
      <c r="L1112" s="1622"/>
      <c r="M1112" s="1622"/>
      <c r="N1112" s="1622"/>
      <c r="O1112" s="1622"/>
      <c r="P1112" s="1622"/>
      <c r="Q1112" s="1622"/>
      <c r="R1112" s="1622"/>
      <c r="S1112" s="1622"/>
      <c r="T1112" s="1353"/>
    </row>
    <row r="1113" spans="1:20" x14ac:dyDescent="0.2">
      <c r="A1113" s="1622" t="s">
        <v>28723</v>
      </c>
      <c r="B1113" s="1622"/>
      <c r="C1113" s="1622"/>
      <c r="D1113" s="1622"/>
      <c r="E1113" s="1622"/>
      <c r="F1113" s="1622"/>
      <c r="G1113" s="1622"/>
      <c r="H1113" s="1622"/>
      <c r="I1113" s="1622"/>
      <c r="J1113" s="1622"/>
      <c r="K1113" s="1622"/>
      <c r="L1113" s="1622"/>
      <c r="M1113" s="1622"/>
      <c r="N1113" s="1622"/>
      <c r="O1113" s="1622"/>
      <c r="P1113" s="1622"/>
      <c r="Q1113" s="1622"/>
      <c r="R1113" s="1622"/>
      <c r="S1113" s="1622"/>
      <c r="T1113" s="1353"/>
    </row>
    <row r="1114" spans="1:20" x14ac:dyDescent="0.2">
      <c r="I1114" s="1352"/>
      <c r="J1114" s="1352"/>
      <c r="P1114" s="1349"/>
      <c r="R1114" s="1352"/>
      <c r="S1114" s="1352"/>
      <c r="T1114" s="1297"/>
    </row>
    <row r="1115" spans="1:20" x14ac:dyDescent="0.2">
      <c r="I1115" s="1352"/>
      <c r="J1115" s="1352"/>
      <c r="P1115" s="1349"/>
      <c r="R1115" s="1352"/>
      <c r="S1115" s="1352"/>
      <c r="T1115" s="1297"/>
    </row>
    <row r="1116" spans="1:20" x14ac:dyDescent="0.2">
      <c r="I1116" s="1352"/>
      <c r="J1116" s="1352"/>
      <c r="P1116" s="1349"/>
      <c r="R1116" s="1352"/>
      <c r="S1116" s="1352"/>
      <c r="T1116" s="1297"/>
    </row>
    <row r="1117" spans="1:20" x14ac:dyDescent="0.2">
      <c r="A1117" s="1351" t="s">
        <v>3</v>
      </c>
      <c r="B1117" s="1351" t="s">
        <v>28550</v>
      </c>
      <c r="C1117" s="1348"/>
      <c r="D1117" s="1348"/>
      <c r="E1117" s="1348"/>
      <c r="F1117" s="1348"/>
      <c r="G1117" s="1348"/>
      <c r="H1117" s="1348"/>
      <c r="I1117" s="1348"/>
      <c r="J1117" s="1348"/>
      <c r="K1117" s="1350"/>
      <c r="L1117" s="1348"/>
      <c r="M1117" s="1348"/>
      <c r="N1117" s="1348"/>
      <c r="O1117" s="1348"/>
      <c r="P1117" s="1349"/>
      <c r="Q1117" s="1348"/>
      <c r="R1117" s="1348"/>
      <c r="S1117" s="1348"/>
      <c r="T1117" s="1297"/>
    </row>
    <row r="1118" spans="1:20" ht="12" thickBot="1" x14ac:dyDescent="0.25">
      <c r="A1118" s="1345" t="s">
        <v>5</v>
      </c>
      <c r="B1118" s="1345" t="s">
        <v>28531</v>
      </c>
      <c r="C1118" s="1345"/>
      <c r="D1118" s="1345"/>
      <c r="E1118" s="1345"/>
      <c r="F1118" s="1345"/>
      <c r="G1118" s="1345"/>
      <c r="H1118" s="1345"/>
      <c r="I1118" s="1345"/>
      <c r="J1118" s="1345"/>
      <c r="K1118" s="1347"/>
      <c r="L1118" s="1345"/>
      <c r="M1118" s="1345"/>
      <c r="N1118" s="1345"/>
      <c r="O1118" s="1345"/>
      <c r="P1118" s="1346"/>
      <c r="Q1118" s="1345"/>
      <c r="R1118" s="1345"/>
      <c r="S1118" s="1345"/>
      <c r="T1118" s="1344"/>
    </row>
    <row r="1119" spans="1:20" ht="27" customHeight="1" x14ac:dyDescent="0.2">
      <c r="A1119" s="1623" t="s">
        <v>28722</v>
      </c>
      <c r="B1119" s="1625" t="s">
        <v>28721</v>
      </c>
      <c r="C1119" s="1627" t="s">
        <v>28570</v>
      </c>
      <c r="D1119" s="1628"/>
      <c r="E1119" s="1628"/>
      <c r="F1119" s="1628"/>
      <c r="G1119" s="1628"/>
      <c r="H1119" s="1628"/>
      <c r="I1119" s="1629"/>
      <c r="J1119" s="1630" t="s">
        <v>28563</v>
      </c>
      <c r="K1119" s="1631"/>
      <c r="L1119" s="1631"/>
      <c r="M1119" s="1631"/>
      <c r="N1119" s="1631"/>
      <c r="O1119" s="1632"/>
      <c r="P1119" s="1633" t="s">
        <v>28557</v>
      </c>
      <c r="Q1119" s="1634"/>
      <c r="R1119" s="1634" t="s">
        <v>4</v>
      </c>
      <c r="S1119" s="1635"/>
    </row>
    <row r="1120" spans="1:20" ht="112.5" customHeight="1" thickBot="1" x14ac:dyDescent="0.25">
      <c r="A1120" s="1624"/>
      <c r="B1120" s="1626"/>
      <c r="C1120" s="1343" t="s">
        <v>28717</v>
      </c>
      <c r="D1120" s="1339" t="s">
        <v>28720</v>
      </c>
      <c r="E1120" s="1339" t="s">
        <v>28719</v>
      </c>
      <c r="F1120" s="1339" t="s">
        <v>28718</v>
      </c>
      <c r="G1120" s="1339" t="s">
        <v>28716</v>
      </c>
      <c r="H1120" s="1339" t="s">
        <v>28715</v>
      </c>
      <c r="I1120" s="1341" t="s">
        <v>28596</v>
      </c>
      <c r="J1120" s="1342" t="s">
        <v>28717</v>
      </c>
      <c r="K1120" s="1339" t="s">
        <v>28716</v>
      </c>
      <c r="L1120" s="1339" t="s">
        <v>28715</v>
      </c>
      <c r="M1120" s="1339" t="s">
        <v>28714</v>
      </c>
      <c r="N1120" s="1339" t="s">
        <v>28713</v>
      </c>
      <c r="O1120" s="1341" t="s">
        <v>28593</v>
      </c>
      <c r="P1120" s="1340" t="s">
        <v>28712</v>
      </c>
      <c r="Q1120" s="1339" t="s">
        <v>28592</v>
      </c>
      <c r="R1120" s="1338" t="s">
        <v>28711</v>
      </c>
      <c r="S1120" s="1337" t="s">
        <v>28590</v>
      </c>
    </row>
    <row r="1121" spans="1:19" x14ac:dyDescent="0.2">
      <c r="A1121" s="1336" t="s">
        <v>28710</v>
      </c>
      <c r="B1121" s="1323">
        <v>2019</v>
      </c>
      <c r="C1121" s="1335"/>
      <c r="D1121" s="1333"/>
      <c r="E1121" s="1333"/>
      <c r="F1121" s="1333"/>
      <c r="G1121" s="1333"/>
      <c r="H1121" s="1333"/>
      <c r="I1121" s="1332">
        <f>SUM(C1121:H1121)</f>
        <v>0</v>
      </c>
      <c r="J1121" s="1357"/>
      <c r="K1121" s="1333"/>
      <c r="L1121" s="1333"/>
      <c r="M1121" s="1333">
        <v>1386900</v>
      </c>
      <c r="N1121" s="1333"/>
      <c r="O1121" s="1332">
        <f>SUM(J1121:N1121)</f>
        <v>1386900</v>
      </c>
      <c r="P1121" s="1331"/>
      <c r="Q1121" s="1330">
        <f>P1121</f>
        <v>0</v>
      </c>
      <c r="R1121" s="1330">
        <f>I1121+O1121+Q1121</f>
        <v>1386900</v>
      </c>
      <c r="S1121" s="1355">
        <f>R1121/R1137</f>
        <v>1</v>
      </c>
    </row>
    <row r="1122" spans="1:19" x14ac:dyDescent="0.2">
      <c r="A1122" s="1328"/>
      <c r="B1122" s="1315">
        <v>2020</v>
      </c>
      <c r="C1122" s="1329"/>
      <c r="D1122" s="1326"/>
      <c r="E1122" s="1326"/>
      <c r="F1122" s="1326"/>
      <c r="G1122" s="1326"/>
      <c r="H1122" s="1326"/>
      <c r="I1122" s="1312">
        <f>SUM(C1122:H1122)</f>
        <v>0</v>
      </c>
      <c r="J1122" s="1356"/>
      <c r="K1122" s="1326"/>
      <c r="L1122" s="1326"/>
      <c r="M1122" s="1326">
        <v>5943624</v>
      </c>
      <c r="N1122" s="1326"/>
      <c r="O1122" s="1312">
        <f>SUM(J1122:N1122)</f>
        <v>5943624</v>
      </c>
      <c r="P1122" s="1325"/>
      <c r="Q1122" s="1310">
        <f>P1122</f>
        <v>0</v>
      </c>
      <c r="R1122" s="1310">
        <f>I1122+O1122+Q1122</f>
        <v>5943624</v>
      </c>
      <c r="S1122" s="1309">
        <f>R1122/R1138</f>
        <v>1</v>
      </c>
    </row>
    <row r="1123" spans="1:19" x14ac:dyDescent="0.2">
      <c r="A1123" s="1328"/>
      <c r="B1123" s="1315">
        <v>2021</v>
      </c>
      <c r="C1123" s="1329"/>
      <c r="D1123" s="1326"/>
      <c r="E1123" s="1326"/>
      <c r="F1123" s="1326"/>
      <c r="G1123" s="1326"/>
      <c r="H1123" s="1326"/>
      <c r="I1123" s="1312">
        <f>SUM(C1123:H1123)</f>
        <v>0</v>
      </c>
      <c r="J1123" s="1356"/>
      <c r="K1123" s="1326"/>
      <c r="L1123" s="1326"/>
      <c r="M1123" s="1326">
        <v>14146446</v>
      </c>
      <c r="N1123" s="1326"/>
      <c r="O1123" s="1312">
        <f>SUM(J1123:N1123)</f>
        <v>14146446</v>
      </c>
      <c r="P1123" s="1325"/>
      <c r="Q1123" s="1310">
        <f>P1123</f>
        <v>0</v>
      </c>
      <c r="R1123" s="1310">
        <f>I1123+O1123+Q1123</f>
        <v>14146446</v>
      </c>
      <c r="S1123" s="1309">
        <f>R1123/R1139</f>
        <v>1</v>
      </c>
    </row>
    <row r="1124" spans="1:19" ht="12" thickBot="1" x14ac:dyDescent="0.25">
      <c r="A1124" s="1308"/>
      <c r="B1124" s="1307" t="s">
        <v>28709</v>
      </c>
      <c r="C1124" s="1375" t="e">
        <f t="shared" ref="C1124:R1124" si="352">(C1123-C1122)/C1122</f>
        <v>#DIV/0!</v>
      </c>
      <c r="D1124" s="1370" t="e">
        <f t="shared" si="352"/>
        <v>#DIV/0!</v>
      </c>
      <c r="E1124" s="1370" t="e">
        <f t="shared" si="352"/>
        <v>#DIV/0!</v>
      </c>
      <c r="F1124" s="1370" t="e">
        <f t="shared" si="352"/>
        <v>#DIV/0!</v>
      </c>
      <c r="G1124" s="1370" t="e">
        <f t="shared" si="352"/>
        <v>#DIV/0!</v>
      </c>
      <c r="H1124" s="1370" t="e">
        <f t="shared" si="352"/>
        <v>#DIV/0!</v>
      </c>
      <c r="I1124" s="1374" t="e">
        <f t="shared" si="352"/>
        <v>#DIV/0!</v>
      </c>
      <c r="J1124" s="1373" t="e">
        <f t="shared" si="352"/>
        <v>#DIV/0!</v>
      </c>
      <c r="K1124" s="1370" t="e">
        <f t="shared" si="352"/>
        <v>#DIV/0!</v>
      </c>
      <c r="L1124" s="1370" t="e">
        <f t="shared" si="352"/>
        <v>#DIV/0!</v>
      </c>
      <c r="M1124" s="1369">
        <f t="shared" si="352"/>
        <v>1.3801044615204461</v>
      </c>
      <c r="N1124" s="1370" t="e">
        <f t="shared" si="352"/>
        <v>#DIV/0!</v>
      </c>
      <c r="O1124" s="1372">
        <f t="shared" si="352"/>
        <v>1.3801044615204461</v>
      </c>
      <c r="P1124" s="1371" t="e">
        <f t="shared" si="352"/>
        <v>#DIV/0!</v>
      </c>
      <c r="Q1124" s="1370" t="e">
        <f t="shared" si="352"/>
        <v>#DIV/0!</v>
      </c>
      <c r="R1124" s="1369">
        <f t="shared" si="352"/>
        <v>1.3801044615204461</v>
      </c>
      <c r="S1124" s="1300"/>
    </row>
    <row r="1125" spans="1:19" x14ac:dyDescent="0.2">
      <c r="A1125" s="1336" t="s">
        <v>28729</v>
      </c>
      <c r="B1125" s="1323">
        <v>2019</v>
      </c>
      <c r="C1125" s="1335"/>
      <c r="D1125" s="1333"/>
      <c r="E1125" s="1333"/>
      <c r="F1125" s="1333"/>
      <c r="G1125" s="1333"/>
      <c r="H1125" s="1333"/>
      <c r="I1125" s="1332">
        <f>SUM(C1125:H1125)</f>
        <v>0</v>
      </c>
      <c r="J1125" s="1357"/>
      <c r="K1125" s="1333"/>
      <c r="L1125" s="1333"/>
      <c r="M1125" s="1333"/>
      <c r="N1125" s="1333"/>
      <c r="O1125" s="1332">
        <f>SUM(J1125:N1125)</f>
        <v>0</v>
      </c>
      <c r="P1125" s="1331"/>
      <c r="Q1125" s="1330">
        <f>P1125</f>
        <v>0</v>
      </c>
      <c r="R1125" s="1330">
        <f>I1125+O1125+Q1125</f>
        <v>0</v>
      </c>
      <c r="S1125" s="1355">
        <f>R1125/R1137</f>
        <v>0</v>
      </c>
    </row>
    <row r="1126" spans="1:19" x14ac:dyDescent="0.2">
      <c r="A1126" s="1328"/>
      <c r="B1126" s="1315">
        <v>2020</v>
      </c>
      <c r="C1126" s="1329"/>
      <c r="D1126" s="1326"/>
      <c r="E1126" s="1326"/>
      <c r="F1126" s="1326"/>
      <c r="G1126" s="1326"/>
      <c r="H1126" s="1326"/>
      <c r="I1126" s="1312">
        <f>SUM(C1126:H1126)</f>
        <v>0</v>
      </c>
      <c r="J1126" s="1356"/>
      <c r="K1126" s="1326"/>
      <c r="L1126" s="1326"/>
      <c r="M1126" s="1326"/>
      <c r="N1126" s="1326"/>
      <c r="O1126" s="1312">
        <f>SUM(J1126:N1126)</f>
        <v>0</v>
      </c>
      <c r="P1126" s="1325"/>
      <c r="Q1126" s="1310">
        <f>P1126</f>
        <v>0</v>
      </c>
      <c r="R1126" s="1310">
        <f>I1126+O1126+Q1126</f>
        <v>0</v>
      </c>
      <c r="S1126" s="1309">
        <f>R1126/R1138</f>
        <v>0</v>
      </c>
    </row>
    <row r="1127" spans="1:19" x14ac:dyDescent="0.2">
      <c r="A1127" s="1328"/>
      <c r="B1127" s="1315">
        <v>2021</v>
      </c>
      <c r="C1127" s="1329"/>
      <c r="D1127" s="1326"/>
      <c r="E1127" s="1326"/>
      <c r="F1127" s="1326"/>
      <c r="G1127" s="1326"/>
      <c r="H1127" s="1326"/>
      <c r="I1127" s="1312">
        <f>SUM(C1127:H1127)</f>
        <v>0</v>
      </c>
      <c r="J1127" s="1356"/>
      <c r="K1127" s="1326"/>
      <c r="L1127" s="1326"/>
      <c r="M1127" s="1326"/>
      <c r="N1127" s="1326"/>
      <c r="O1127" s="1312">
        <f>SUM(J1127:N1127)</f>
        <v>0</v>
      </c>
      <c r="P1127" s="1325"/>
      <c r="Q1127" s="1310">
        <f>P1127</f>
        <v>0</v>
      </c>
      <c r="R1127" s="1310">
        <f>I1127+O1127+Q1127</f>
        <v>0</v>
      </c>
      <c r="S1127" s="1309">
        <f>R1127/R1139</f>
        <v>0</v>
      </c>
    </row>
    <row r="1128" spans="1:19" ht="12" thickBot="1" x14ac:dyDescent="0.25">
      <c r="A1128" s="1308"/>
      <c r="B1128" s="1307" t="s">
        <v>28709</v>
      </c>
      <c r="C1128" s="1368" t="e">
        <f t="shared" ref="C1128:R1128" si="353">(C1127-C1126)/C1126</f>
        <v>#DIV/0!</v>
      </c>
      <c r="D1128" s="1364" t="e">
        <f t="shared" si="353"/>
        <v>#DIV/0!</v>
      </c>
      <c r="E1128" s="1364" t="e">
        <f t="shared" si="353"/>
        <v>#DIV/0!</v>
      </c>
      <c r="F1128" s="1364" t="e">
        <f t="shared" si="353"/>
        <v>#DIV/0!</v>
      </c>
      <c r="G1128" s="1364" t="e">
        <f t="shared" si="353"/>
        <v>#DIV/0!</v>
      </c>
      <c r="H1128" s="1364" t="e">
        <f t="shared" si="353"/>
        <v>#DIV/0!</v>
      </c>
      <c r="I1128" s="1366" t="e">
        <f t="shared" si="353"/>
        <v>#DIV/0!</v>
      </c>
      <c r="J1128" s="1367" t="e">
        <f t="shared" si="353"/>
        <v>#DIV/0!</v>
      </c>
      <c r="K1128" s="1364" t="e">
        <f t="shared" si="353"/>
        <v>#DIV/0!</v>
      </c>
      <c r="L1128" s="1364" t="e">
        <f t="shared" si="353"/>
        <v>#DIV/0!</v>
      </c>
      <c r="M1128" s="1364" t="e">
        <f t="shared" si="353"/>
        <v>#DIV/0!</v>
      </c>
      <c r="N1128" s="1364" t="e">
        <f t="shared" si="353"/>
        <v>#DIV/0!</v>
      </c>
      <c r="O1128" s="1366" t="e">
        <f t="shared" si="353"/>
        <v>#DIV/0!</v>
      </c>
      <c r="P1128" s="1365" t="e">
        <f t="shared" si="353"/>
        <v>#DIV/0!</v>
      </c>
      <c r="Q1128" s="1364" t="e">
        <f t="shared" si="353"/>
        <v>#DIV/0!</v>
      </c>
      <c r="R1128" s="1364" t="e">
        <f t="shared" si="353"/>
        <v>#DIV/0!</v>
      </c>
      <c r="S1128" s="1300"/>
    </row>
    <row r="1129" spans="1:19" x14ac:dyDescent="0.2">
      <c r="A1129" s="1336" t="s">
        <v>28727</v>
      </c>
      <c r="B1129" s="1323">
        <v>2019</v>
      </c>
      <c r="C1129" s="1335"/>
      <c r="D1129" s="1333"/>
      <c r="E1129" s="1333"/>
      <c r="F1129" s="1333"/>
      <c r="G1129" s="1333"/>
      <c r="H1129" s="1333"/>
      <c r="I1129" s="1332">
        <f>SUM(C1129:H1129)</f>
        <v>0</v>
      </c>
      <c r="J1129" s="1357"/>
      <c r="K1129" s="1333"/>
      <c r="L1129" s="1333"/>
      <c r="M1129" s="1333"/>
      <c r="N1129" s="1333"/>
      <c r="O1129" s="1332">
        <f>SUM(J1129:N1129)</f>
        <v>0</v>
      </c>
      <c r="P1129" s="1331"/>
      <c r="Q1129" s="1330">
        <f>P1129</f>
        <v>0</v>
      </c>
      <c r="R1129" s="1330">
        <f>I1129+O1129+Q1129</f>
        <v>0</v>
      </c>
      <c r="S1129" s="1355">
        <f>R1129/R1137</f>
        <v>0</v>
      </c>
    </row>
    <row r="1130" spans="1:19" x14ac:dyDescent="0.2">
      <c r="A1130" s="1328"/>
      <c r="B1130" s="1315">
        <v>2020</v>
      </c>
      <c r="C1130" s="1329"/>
      <c r="D1130" s="1326"/>
      <c r="E1130" s="1326"/>
      <c r="F1130" s="1326"/>
      <c r="G1130" s="1326"/>
      <c r="H1130" s="1326"/>
      <c r="I1130" s="1312">
        <f>SUM(C1130:H1130)</f>
        <v>0</v>
      </c>
      <c r="J1130" s="1356"/>
      <c r="K1130" s="1326"/>
      <c r="L1130" s="1326"/>
      <c r="M1130" s="1326"/>
      <c r="N1130" s="1326"/>
      <c r="O1130" s="1312">
        <f>SUM(J1130:N1130)</f>
        <v>0</v>
      </c>
      <c r="P1130" s="1325"/>
      <c r="Q1130" s="1310">
        <f>P1130</f>
        <v>0</v>
      </c>
      <c r="R1130" s="1310">
        <f>I1130+O1130+Q1130</f>
        <v>0</v>
      </c>
      <c r="S1130" s="1309">
        <f>R1130/R1138</f>
        <v>0</v>
      </c>
    </row>
    <row r="1131" spans="1:19" x14ac:dyDescent="0.2">
      <c r="A1131" s="1328"/>
      <c r="B1131" s="1315">
        <v>2021</v>
      </c>
      <c r="C1131" s="1329"/>
      <c r="D1131" s="1326"/>
      <c r="E1131" s="1326"/>
      <c r="F1131" s="1326"/>
      <c r="G1131" s="1326"/>
      <c r="H1131" s="1326"/>
      <c r="I1131" s="1312">
        <f>SUM(C1131:H1131)</f>
        <v>0</v>
      </c>
      <c r="J1131" s="1356"/>
      <c r="K1131" s="1326"/>
      <c r="L1131" s="1326"/>
      <c r="M1131" s="1326"/>
      <c r="N1131" s="1326"/>
      <c r="O1131" s="1312">
        <f>SUM(J1131:N1131)</f>
        <v>0</v>
      </c>
      <c r="P1131" s="1325"/>
      <c r="Q1131" s="1310">
        <f>P1131</f>
        <v>0</v>
      </c>
      <c r="R1131" s="1310">
        <f>I1131+O1131+Q1131</f>
        <v>0</v>
      </c>
      <c r="S1131" s="1309">
        <f>R1131/R1139</f>
        <v>0</v>
      </c>
    </row>
    <row r="1132" spans="1:19" ht="12" thickBot="1" x14ac:dyDescent="0.25">
      <c r="A1132" s="1308"/>
      <c r="B1132" s="1307" t="s">
        <v>28709</v>
      </c>
      <c r="C1132" s="1368" t="e">
        <f t="shared" ref="C1132:R1132" si="354">(C1131-C1130)/C1130</f>
        <v>#DIV/0!</v>
      </c>
      <c r="D1132" s="1364" t="e">
        <f t="shared" si="354"/>
        <v>#DIV/0!</v>
      </c>
      <c r="E1132" s="1364" t="e">
        <f t="shared" si="354"/>
        <v>#DIV/0!</v>
      </c>
      <c r="F1132" s="1364" t="e">
        <f t="shared" si="354"/>
        <v>#DIV/0!</v>
      </c>
      <c r="G1132" s="1364" t="e">
        <f t="shared" si="354"/>
        <v>#DIV/0!</v>
      </c>
      <c r="H1132" s="1364" t="e">
        <f t="shared" si="354"/>
        <v>#DIV/0!</v>
      </c>
      <c r="I1132" s="1366" t="e">
        <f t="shared" si="354"/>
        <v>#DIV/0!</v>
      </c>
      <c r="J1132" s="1367" t="e">
        <f t="shared" si="354"/>
        <v>#DIV/0!</v>
      </c>
      <c r="K1132" s="1364" t="e">
        <f t="shared" si="354"/>
        <v>#DIV/0!</v>
      </c>
      <c r="L1132" s="1364" t="e">
        <f t="shared" si="354"/>
        <v>#DIV/0!</v>
      </c>
      <c r="M1132" s="1364" t="e">
        <f t="shared" si="354"/>
        <v>#DIV/0!</v>
      </c>
      <c r="N1132" s="1364" t="e">
        <f t="shared" si="354"/>
        <v>#DIV/0!</v>
      </c>
      <c r="O1132" s="1366" t="e">
        <f t="shared" si="354"/>
        <v>#DIV/0!</v>
      </c>
      <c r="P1132" s="1365" t="e">
        <f t="shared" si="354"/>
        <v>#DIV/0!</v>
      </c>
      <c r="Q1132" s="1364" t="e">
        <f t="shared" si="354"/>
        <v>#DIV/0!</v>
      </c>
      <c r="R1132" s="1364" t="e">
        <f t="shared" si="354"/>
        <v>#DIV/0!</v>
      </c>
      <c r="S1132" s="1300"/>
    </row>
    <row r="1133" spans="1:19" x14ac:dyDescent="0.2">
      <c r="A1133" s="1336" t="s">
        <v>28728</v>
      </c>
      <c r="B1133" s="1323">
        <v>2019</v>
      </c>
      <c r="C1133" s="1335"/>
      <c r="D1133" s="1333"/>
      <c r="E1133" s="1333"/>
      <c r="F1133" s="1333"/>
      <c r="G1133" s="1333"/>
      <c r="H1133" s="1333"/>
      <c r="I1133" s="1332">
        <f>SUM(C1133:H1133)</f>
        <v>0</v>
      </c>
      <c r="J1133" s="1357"/>
      <c r="K1133" s="1333"/>
      <c r="L1133" s="1333"/>
      <c r="M1133" s="1333"/>
      <c r="N1133" s="1333"/>
      <c r="O1133" s="1332">
        <f>SUM(J1133:N1133)</f>
        <v>0</v>
      </c>
      <c r="P1133" s="1331"/>
      <c r="Q1133" s="1330">
        <f>P1133</f>
        <v>0</v>
      </c>
      <c r="R1133" s="1330">
        <f>I1133+O1133+Q1133</f>
        <v>0</v>
      </c>
      <c r="S1133" s="1355">
        <f>R1133/R1137</f>
        <v>0</v>
      </c>
    </row>
    <row r="1134" spans="1:19" x14ac:dyDescent="0.2">
      <c r="A1134" s="1328"/>
      <c r="B1134" s="1315">
        <v>2020</v>
      </c>
      <c r="C1134" s="1329"/>
      <c r="D1134" s="1326"/>
      <c r="E1134" s="1326"/>
      <c r="F1134" s="1326"/>
      <c r="G1134" s="1326"/>
      <c r="H1134" s="1326"/>
      <c r="I1134" s="1312">
        <f>SUM(C1134:H1134)</f>
        <v>0</v>
      </c>
      <c r="J1134" s="1356"/>
      <c r="K1134" s="1326"/>
      <c r="L1134" s="1326"/>
      <c r="M1134" s="1326"/>
      <c r="N1134" s="1326"/>
      <c r="O1134" s="1312">
        <f>SUM(J1134:N1134)</f>
        <v>0</v>
      </c>
      <c r="P1134" s="1325"/>
      <c r="Q1134" s="1310">
        <f>P1134</f>
        <v>0</v>
      </c>
      <c r="R1134" s="1310">
        <f>I1134+O1134+Q1134</f>
        <v>0</v>
      </c>
      <c r="S1134" s="1309">
        <f>R1134/R1138</f>
        <v>0</v>
      </c>
    </row>
    <row r="1135" spans="1:19" x14ac:dyDescent="0.2">
      <c r="A1135" s="1328"/>
      <c r="B1135" s="1315">
        <v>2021</v>
      </c>
      <c r="C1135" s="1329"/>
      <c r="D1135" s="1326"/>
      <c r="E1135" s="1326"/>
      <c r="F1135" s="1326"/>
      <c r="G1135" s="1326"/>
      <c r="H1135" s="1326"/>
      <c r="I1135" s="1312">
        <f>SUM(C1135:H1135)</f>
        <v>0</v>
      </c>
      <c r="J1135" s="1356"/>
      <c r="K1135" s="1326"/>
      <c r="L1135" s="1326"/>
      <c r="M1135" s="1326"/>
      <c r="N1135" s="1326"/>
      <c r="O1135" s="1312">
        <f>SUM(J1135:N1135)</f>
        <v>0</v>
      </c>
      <c r="P1135" s="1325"/>
      <c r="Q1135" s="1310">
        <f>P1135</f>
        <v>0</v>
      </c>
      <c r="R1135" s="1310">
        <f>I1135+O1135+Q1135</f>
        <v>0</v>
      </c>
      <c r="S1135" s="1309">
        <f>R1135/R1139</f>
        <v>0</v>
      </c>
    </row>
    <row r="1136" spans="1:19" ht="12" thickBot="1" x14ac:dyDescent="0.25">
      <c r="A1136" s="1308"/>
      <c r="B1136" s="1307" t="s">
        <v>28709</v>
      </c>
      <c r="C1136" s="1368" t="e">
        <f t="shared" ref="C1136:R1136" si="355">(C1135-C1134)/C1134</f>
        <v>#DIV/0!</v>
      </c>
      <c r="D1136" s="1364" t="e">
        <f t="shared" si="355"/>
        <v>#DIV/0!</v>
      </c>
      <c r="E1136" s="1364" t="e">
        <f t="shared" si="355"/>
        <v>#DIV/0!</v>
      </c>
      <c r="F1136" s="1364" t="e">
        <f t="shared" si="355"/>
        <v>#DIV/0!</v>
      </c>
      <c r="G1136" s="1364" t="e">
        <f t="shared" si="355"/>
        <v>#DIV/0!</v>
      </c>
      <c r="H1136" s="1364" t="e">
        <f t="shared" si="355"/>
        <v>#DIV/0!</v>
      </c>
      <c r="I1136" s="1366" t="e">
        <f t="shared" si="355"/>
        <v>#DIV/0!</v>
      </c>
      <c r="J1136" s="1367" t="e">
        <f t="shared" si="355"/>
        <v>#DIV/0!</v>
      </c>
      <c r="K1136" s="1364" t="e">
        <f t="shared" si="355"/>
        <v>#DIV/0!</v>
      </c>
      <c r="L1136" s="1364" t="e">
        <f t="shared" si="355"/>
        <v>#DIV/0!</v>
      </c>
      <c r="M1136" s="1364" t="e">
        <f t="shared" si="355"/>
        <v>#DIV/0!</v>
      </c>
      <c r="N1136" s="1364" t="e">
        <f t="shared" si="355"/>
        <v>#DIV/0!</v>
      </c>
      <c r="O1136" s="1366" t="e">
        <f t="shared" si="355"/>
        <v>#DIV/0!</v>
      </c>
      <c r="P1136" s="1365" t="e">
        <f t="shared" si="355"/>
        <v>#DIV/0!</v>
      </c>
      <c r="Q1136" s="1364" t="e">
        <f t="shared" si="355"/>
        <v>#DIV/0!</v>
      </c>
      <c r="R1136" s="1364" t="e">
        <f t="shared" si="355"/>
        <v>#DIV/0!</v>
      </c>
      <c r="S1136" s="1300"/>
    </row>
    <row r="1137" spans="1:20" x14ac:dyDescent="0.2">
      <c r="A1137" s="1324" t="s">
        <v>4</v>
      </c>
      <c r="B1137" s="1323">
        <v>2019</v>
      </c>
      <c r="C1137" s="1322">
        <f t="shared" ref="C1137:H1139" si="356">C1121+C1125+C1129+C1133</f>
        <v>0</v>
      </c>
      <c r="D1137" s="1318">
        <f t="shared" si="356"/>
        <v>0</v>
      </c>
      <c r="E1137" s="1318">
        <f t="shared" si="356"/>
        <v>0</v>
      </c>
      <c r="F1137" s="1318">
        <f t="shared" si="356"/>
        <v>0</v>
      </c>
      <c r="G1137" s="1318">
        <f t="shared" si="356"/>
        <v>0</v>
      </c>
      <c r="H1137" s="1318">
        <f t="shared" si="356"/>
        <v>0</v>
      </c>
      <c r="I1137" s="1320">
        <f>SUM(C1137:H1137)</f>
        <v>0</v>
      </c>
      <c r="J1137" s="1321">
        <f t="shared" ref="J1137:N1139" si="357">J1121+J1125+J1129+J1133</f>
        <v>0</v>
      </c>
      <c r="K1137" s="1318">
        <f t="shared" si="357"/>
        <v>0</v>
      </c>
      <c r="L1137" s="1318">
        <f t="shared" si="357"/>
        <v>0</v>
      </c>
      <c r="M1137" s="1318">
        <f t="shared" si="357"/>
        <v>1386900</v>
      </c>
      <c r="N1137" s="1318">
        <f t="shared" si="357"/>
        <v>0</v>
      </c>
      <c r="O1137" s="1320">
        <f>SUM(J1137:N1137)</f>
        <v>1386900</v>
      </c>
      <c r="P1137" s="1319">
        <f t="shared" ref="P1137:Q1139" si="358">P1121+P1125+P1129+P1133</f>
        <v>0</v>
      </c>
      <c r="Q1137" s="1318">
        <f t="shared" si="358"/>
        <v>0</v>
      </c>
      <c r="R1137" s="1318">
        <f>I1137+O1137+Q1137</f>
        <v>1386900</v>
      </c>
      <c r="S1137" s="1354">
        <f>R1137/R1137</f>
        <v>1</v>
      </c>
    </row>
    <row r="1138" spans="1:20" x14ac:dyDescent="0.2">
      <c r="A1138" s="1316"/>
      <c r="B1138" s="1315">
        <v>2020</v>
      </c>
      <c r="C1138" s="1314">
        <f t="shared" si="356"/>
        <v>0</v>
      </c>
      <c r="D1138" s="1310">
        <f t="shared" si="356"/>
        <v>0</v>
      </c>
      <c r="E1138" s="1310">
        <f t="shared" si="356"/>
        <v>0</v>
      </c>
      <c r="F1138" s="1310">
        <f t="shared" si="356"/>
        <v>0</v>
      </c>
      <c r="G1138" s="1310">
        <f t="shared" si="356"/>
        <v>0</v>
      </c>
      <c r="H1138" s="1310">
        <f t="shared" si="356"/>
        <v>0</v>
      </c>
      <c r="I1138" s="1312">
        <f>SUM(C1138:H1138)</f>
        <v>0</v>
      </c>
      <c r="J1138" s="1313">
        <f t="shared" si="357"/>
        <v>0</v>
      </c>
      <c r="K1138" s="1310">
        <f t="shared" si="357"/>
        <v>0</v>
      </c>
      <c r="L1138" s="1310">
        <f t="shared" si="357"/>
        <v>0</v>
      </c>
      <c r="M1138" s="1310">
        <f t="shared" si="357"/>
        <v>5943624</v>
      </c>
      <c r="N1138" s="1310">
        <f t="shared" si="357"/>
        <v>0</v>
      </c>
      <c r="O1138" s="1312">
        <f>SUM(J1138:N1138)</f>
        <v>5943624</v>
      </c>
      <c r="P1138" s="1311">
        <f t="shared" si="358"/>
        <v>0</v>
      </c>
      <c r="Q1138" s="1310">
        <f t="shared" si="358"/>
        <v>0</v>
      </c>
      <c r="R1138" s="1310">
        <f>I1138+O1138+Q1138</f>
        <v>5943624</v>
      </c>
      <c r="S1138" s="1309">
        <f>R1138/R1138</f>
        <v>1</v>
      </c>
    </row>
    <row r="1139" spans="1:20" x14ac:dyDescent="0.2">
      <c r="A1139" s="1316"/>
      <c r="B1139" s="1315">
        <v>2021</v>
      </c>
      <c r="C1139" s="1314">
        <f t="shared" si="356"/>
        <v>0</v>
      </c>
      <c r="D1139" s="1310">
        <f t="shared" si="356"/>
        <v>0</v>
      </c>
      <c r="E1139" s="1310">
        <f t="shared" si="356"/>
        <v>0</v>
      </c>
      <c r="F1139" s="1310">
        <f t="shared" si="356"/>
        <v>0</v>
      </c>
      <c r="G1139" s="1310">
        <f t="shared" si="356"/>
        <v>0</v>
      </c>
      <c r="H1139" s="1310">
        <f t="shared" si="356"/>
        <v>0</v>
      </c>
      <c r="I1139" s="1312">
        <f>SUM(C1139:H1139)</f>
        <v>0</v>
      </c>
      <c r="J1139" s="1313">
        <f t="shared" si="357"/>
        <v>0</v>
      </c>
      <c r="K1139" s="1310">
        <f t="shared" si="357"/>
        <v>0</v>
      </c>
      <c r="L1139" s="1310">
        <f t="shared" si="357"/>
        <v>0</v>
      </c>
      <c r="M1139" s="1310">
        <f t="shared" si="357"/>
        <v>14146446</v>
      </c>
      <c r="N1139" s="1310">
        <f t="shared" si="357"/>
        <v>0</v>
      </c>
      <c r="O1139" s="1312">
        <f>SUM(J1139:N1139)</f>
        <v>14146446</v>
      </c>
      <c r="P1139" s="1311">
        <f t="shared" si="358"/>
        <v>0</v>
      </c>
      <c r="Q1139" s="1310">
        <f t="shared" si="358"/>
        <v>0</v>
      </c>
      <c r="R1139" s="1310">
        <f>I1139+O1139+Q1139</f>
        <v>14146446</v>
      </c>
      <c r="S1139" s="1309">
        <f>R1139/R1139</f>
        <v>1</v>
      </c>
    </row>
    <row r="1140" spans="1:20" ht="12" thickBot="1" x14ac:dyDescent="0.25">
      <c r="A1140" s="1308"/>
      <c r="B1140" s="1307" t="s">
        <v>28709</v>
      </c>
      <c r="C1140" s="1306" t="e">
        <f t="shared" ref="C1140:R1140" si="359">(C1139-C1138)/C1138</f>
        <v>#DIV/0!</v>
      </c>
      <c r="D1140" s="1302" t="e">
        <f t="shared" si="359"/>
        <v>#DIV/0!</v>
      </c>
      <c r="E1140" s="1302" t="e">
        <f t="shared" si="359"/>
        <v>#DIV/0!</v>
      </c>
      <c r="F1140" s="1302" t="e">
        <f t="shared" si="359"/>
        <v>#DIV/0!</v>
      </c>
      <c r="G1140" s="1302" t="e">
        <f t="shared" si="359"/>
        <v>#DIV/0!</v>
      </c>
      <c r="H1140" s="1302" t="e">
        <f t="shared" si="359"/>
        <v>#DIV/0!</v>
      </c>
      <c r="I1140" s="1304" t="e">
        <f t="shared" si="359"/>
        <v>#DIV/0!</v>
      </c>
      <c r="J1140" s="1305" t="e">
        <f t="shared" si="359"/>
        <v>#DIV/0!</v>
      </c>
      <c r="K1140" s="1302" t="e">
        <f t="shared" si="359"/>
        <v>#DIV/0!</v>
      </c>
      <c r="L1140" s="1302" t="e">
        <f t="shared" si="359"/>
        <v>#DIV/0!</v>
      </c>
      <c r="M1140" s="1301">
        <f t="shared" si="359"/>
        <v>1.3801044615204461</v>
      </c>
      <c r="N1140" s="1302" t="e">
        <f t="shared" si="359"/>
        <v>#DIV/0!</v>
      </c>
      <c r="O1140" s="1300">
        <f t="shared" si="359"/>
        <v>1.3801044615204461</v>
      </c>
      <c r="P1140" s="1303" t="e">
        <f t="shared" si="359"/>
        <v>#DIV/0!</v>
      </c>
      <c r="Q1140" s="1302" t="e">
        <f t="shared" si="359"/>
        <v>#DIV/0!</v>
      </c>
      <c r="R1140" s="1301">
        <f t="shared" si="359"/>
        <v>1.3801044615204461</v>
      </c>
      <c r="S1140" s="1300"/>
    </row>
    <row r="1143" spans="1:20" x14ac:dyDescent="0.2">
      <c r="A1143" s="1296" t="s">
        <v>28538</v>
      </c>
      <c r="I1143" s="1352"/>
      <c r="J1143" s="1352"/>
      <c r="P1143" s="1349"/>
      <c r="R1143" s="1352"/>
      <c r="S1143" s="1352"/>
      <c r="T1143" s="1297"/>
    </row>
    <row r="1144" spans="1:20" x14ac:dyDescent="0.2">
      <c r="A1144" s="1296" t="s">
        <v>28537</v>
      </c>
      <c r="I1144" s="1352"/>
      <c r="J1144" s="1352"/>
      <c r="P1144" s="1349"/>
      <c r="R1144" s="1352"/>
      <c r="S1144" s="1352"/>
      <c r="T1144" s="1297"/>
    </row>
    <row r="1145" spans="1:20" x14ac:dyDescent="0.2">
      <c r="I1145" s="1352"/>
      <c r="J1145" s="1352"/>
      <c r="P1145" s="1349"/>
      <c r="R1145" s="1352"/>
      <c r="S1145" s="1352"/>
      <c r="T1145" s="1297"/>
    </row>
    <row r="1146" spans="1:20" x14ac:dyDescent="0.2">
      <c r="I1146" s="1352"/>
      <c r="J1146" s="1352"/>
      <c r="P1146" s="1349"/>
      <c r="R1146" s="1352"/>
      <c r="S1146" s="1352"/>
      <c r="T1146" s="1297"/>
    </row>
    <row r="1147" spans="1:20" x14ac:dyDescent="0.2">
      <c r="I1147" s="1352"/>
      <c r="J1147" s="1352"/>
      <c r="P1147" s="1349"/>
      <c r="R1147" s="1352"/>
      <c r="S1147" s="1352"/>
      <c r="T1147" s="1297"/>
    </row>
    <row r="1148" spans="1:20" x14ac:dyDescent="0.2">
      <c r="A1148" s="1622" t="s">
        <v>28725</v>
      </c>
      <c r="B1148" s="1622"/>
      <c r="C1148" s="1622"/>
      <c r="D1148" s="1622"/>
      <c r="E1148" s="1622"/>
      <c r="F1148" s="1622"/>
      <c r="G1148" s="1622"/>
      <c r="H1148" s="1622"/>
      <c r="I1148" s="1622"/>
      <c r="J1148" s="1622"/>
      <c r="K1148" s="1622"/>
      <c r="L1148" s="1622"/>
      <c r="M1148" s="1622"/>
      <c r="N1148" s="1622"/>
      <c r="O1148" s="1622"/>
      <c r="P1148" s="1622"/>
      <c r="Q1148" s="1622"/>
      <c r="R1148" s="1622"/>
      <c r="S1148" s="1622"/>
      <c r="T1148" s="1353"/>
    </row>
    <row r="1149" spans="1:20" x14ac:dyDescent="0.2">
      <c r="A1149" s="1622" t="s">
        <v>28677</v>
      </c>
      <c r="B1149" s="1622"/>
      <c r="C1149" s="1622"/>
      <c r="D1149" s="1622"/>
      <c r="E1149" s="1622"/>
      <c r="F1149" s="1622"/>
      <c r="G1149" s="1622"/>
      <c r="H1149" s="1622"/>
      <c r="I1149" s="1622"/>
      <c r="J1149" s="1622"/>
      <c r="K1149" s="1622"/>
      <c r="L1149" s="1622"/>
      <c r="M1149" s="1622"/>
      <c r="N1149" s="1622"/>
      <c r="O1149" s="1622"/>
      <c r="P1149" s="1622"/>
      <c r="Q1149" s="1622"/>
      <c r="R1149" s="1622"/>
      <c r="S1149" s="1622"/>
      <c r="T1149" s="1353"/>
    </row>
    <row r="1150" spans="1:20" x14ac:dyDescent="0.2">
      <c r="A1150" s="1622" t="s">
        <v>28724</v>
      </c>
      <c r="B1150" s="1622"/>
      <c r="C1150" s="1622"/>
      <c r="D1150" s="1622"/>
      <c r="E1150" s="1622"/>
      <c r="F1150" s="1622"/>
      <c r="G1150" s="1622"/>
      <c r="H1150" s="1622"/>
      <c r="I1150" s="1622"/>
      <c r="J1150" s="1622"/>
      <c r="K1150" s="1622"/>
      <c r="L1150" s="1622"/>
      <c r="M1150" s="1622"/>
      <c r="N1150" s="1622"/>
      <c r="O1150" s="1622"/>
      <c r="P1150" s="1622"/>
      <c r="Q1150" s="1622"/>
      <c r="R1150" s="1622"/>
      <c r="S1150" s="1622"/>
      <c r="T1150" s="1353"/>
    </row>
    <row r="1151" spans="1:20" x14ac:dyDescent="0.2">
      <c r="A1151" s="1622" t="s">
        <v>28723</v>
      </c>
      <c r="B1151" s="1622"/>
      <c r="C1151" s="1622"/>
      <c r="D1151" s="1622"/>
      <c r="E1151" s="1622"/>
      <c r="F1151" s="1622"/>
      <c r="G1151" s="1622"/>
      <c r="H1151" s="1622"/>
      <c r="I1151" s="1622"/>
      <c r="J1151" s="1622"/>
      <c r="K1151" s="1622"/>
      <c r="L1151" s="1622"/>
      <c r="M1151" s="1622"/>
      <c r="N1151" s="1622"/>
      <c r="O1151" s="1622"/>
      <c r="P1151" s="1622"/>
      <c r="Q1151" s="1622"/>
      <c r="R1151" s="1622"/>
      <c r="S1151" s="1622"/>
      <c r="T1151" s="1353"/>
    </row>
    <row r="1152" spans="1:20" x14ac:dyDescent="0.2">
      <c r="I1152" s="1352"/>
      <c r="J1152" s="1352"/>
      <c r="P1152" s="1349"/>
      <c r="R1152" s="1352"/>
      <c r="S1152" s="1352"/>
      <c r="T1152" s="1297"/>
    </row>
    <row r="1153" spans="1:20" x14ac:dyDescent="0.2">
      <c r="I1153" s="1352"/>
      <c r="J1153" s="1352"/>
      <c r="P1153" s="1349"/>
      <c r="R1153" s="1352"/>
      <c r="S1153" s="1352"/>
      <c r="T1153" s="1297"/>
    </row>
    <row r="1154" spans="1:20" x14ac:dyDescent="0.2">
      <c r="I1154" s="1352"/>
      <c r="J1154" s="1352"/>
      <c r="P1154" s="1349"/>
      <c r="R1154" s="1352"/>
      <c r="S1154" s="1352"/>
      <c r="T1154" s="1297"/>
    </row>
    <row r="1155" spans="1:20" x14ac:dyDescent="0.2">
      <c r="A1155" s="1351" t="s">
        <v>3</v>
      </c>
      <c r="B1155" s="1351" t="s">
        <v>153</v>
      </c>
      <c r="C1155" s="1348"/>
      <c r="D1155" s="1348"/>
      <c r="E1155" s="1348"/>
      <c r="F1155" s="1348"/>
      <c r="G1155" s="1348"/>
      <c r="H1155" s="1348"/>
      <c r="I1155" s="1348"/>
      <c r="J1155" s="1348"/>
      <c r="K1155" s="1350"/>
      <c r="L1155" s="1348"/>
      <c r="M1155" s="1348"/>
      <c r="N1155" s="1348"/>
      <c r="O1155" s="1348"/>
      <c r="P1155" s="1349"/>
      <c r="Q1155" s="1348"/>
      <c r="R1155" s="1348"/>
      <c r="S1155" s="1348"/>
      <c r="T1155" s="1297"/>
    </row>
    <row r="1156" spans="1:20" ht="12" thickBot="1" x14ac:dyDescent="0.25">
      <c r="A1156" s="1345" t="s">
        <v>5</v>
      </c>
      <c r="B1156" s="1345" t="s">
        <v>28726</v>
      </c>
      <c r="C1156" s="1345"/>
      <c r="D1156" s="1345"/>
      <c r="E1156" s="1345"/>
      <c r="F1156" s="1345"/>
      <c r="G1156" s="1345"/>
      <c r="H1156" s="1345"/>
      <c r="I1156" s="1345"/>
      <c r="J1156" s="1345"/>
      <c r="K1156" s="1347"/>
      <c r="L1156" s="1345"/>
      <c r="M1156" s="1345"/>
      <c r="N1156" s="1345"/>
      <c r="O1156" s="1345"/>
      <c r="P1156" s="1346"/>
      <c r="Q1156" s="1345"/>
      <c r="R1156" s="1345"/>
      <c r="S1156" s="1345"/>
      <c r="T1156" s="1344"/>
    </row>
    <row r="1157" spans="1:20" ht="27" customHeight="1" x14ac:dyDescent="0.2">
      <c r="A1157" s="1623" t="s">
        <v>28722</v>
      </c>
      <c r="B1157" s="1625" t="s">
        <v>28721</v>
      </c>
      <c r="C1157" s="1627" t="s">
        <v>28570</v>
      </c>
      <c r="D1157" s="1628"/>
      <c r="E1157" s="1628"/>
      <c r="F1157" s="1628"/>
      <c r="G1157" s="1628"/>
      <c r="H1157" s="1628"/>
      <c r="I1157" s="1629"/>
      <c r="J1157" s="1630" t="s">
        <v>28563</v>
      </c>
      <c r="K1157" s="1631"/>
      <c r="L1157" s="1631"/>
      <c r="M1157" s="1631"/>
      <c r="N1157" s="1631"/>
      <c r="O1157" s="1632"/>
      <c r="P1157" s="1633" t="s">
        <v>28557</v>
      </c>
      <c r="Q1157" s="1634"/>
      <c r="R1157" s="1634" t="s">
        <v>4</v>
      </c>
      <c r="S1157" s="1635"/>
    </row>
    <row r="1158" spans="1:20" ht="112.5" customHeight="1" thickBot="1" x14ac:dyDescent="0.25">
      <c r="A1158" s="1624"/>
      <c r="B1158" s="1626"/>
      <c r="C1158" s="1343" t="s">
        <v>28717</v>
      </c>
      <c r="D1158" s="1339" t="s">
        <v>28720</v>
      </c>
      <c r="E1158" s="1339" t="s">
        <v>28719</v>
      </c>
      <c r="F1158" s="1339" t="s">
        <v>28718</v>
      </c>
      <c r="G1158" s="1339" t="s">
        <v>28716</v>
      </c>
      <c r="H1158" s="1339" t="s">
        <v>28715</v>
      </c>
      <c r="I1158" s="1341" t="s">
        <v>28596</v>
      </c>
      <c r="J1158" s="1342" t="s">
        <v>28717</v>
      </c>
      <c r="K1158" s="1339" t="s">
        <v>28716</v>
      </c>
      <c r="L1158" s="1339" t="s">
        <v>28715</v>
      </c>
      <c r="M1158" s="1339" t="s">
        <v>28714</v>
      </c>
      <c r="N1158" s="1339" t="s">
        <v>28713</v>
      </c>
      <c r="O1158" s="1341" t="s">
        <v>28593</v>
      </c>
      <c r="P1158" s="1340" t="s">
        <v>28712</v>
      </c>
      <c r="Q1158" s="1339" t="s">
        <v>28592</v>
      </c>
      <c r="R1158" s="1338" t="s">
        <v>28711</v>
      </c>
      <c r="S1158" s="1337" t="s">
        <v>28590</v>
      </c>
    </row>
    <row r="1159" spans="1:20" x14ac:dyDescent="0.2">
      <c r="A1159" s="1336" t="s">
        <v>28710</v>
      </c>
      <c r="B1159" s="1323">
        <v>2019</v>
      </c>
      <c r="C1159" s="1335">
        <f t="shared" ref="C1159:H1161" si="360">C1189</f>
        <v>0</v>
      </c>
      <c r="D1159" s="1333">
        <f t="shared" si="360"/>
        <v>31620191</v>
      </c>
      <c r="E1159" s="1333">
        <f t="shared" si="360"/>
        <v>5317623</v>
      </c>
      <c r="F1159" s="1333">
        <f t="shared" si="360"/>
        <v>22959776</v>
      </c>
      <c r="G1159" s="1333">
        <f t="shared" si="360"/>
        <v>96000</v>
      </c>
      <c r="H1159" s="1333">
        <f t="shared" si="360"/>
        <v>3036035</v>
      </c>
      <c r="I1159" s="1332">
        <f>SUM(C1159:H1159)</f>
        <v>63029625</v>
      </c>
      <c r="J1159" s="1334">
        <f t="shared" ref="J1159:N1161" si="361">J1189</f>
        <v>0</v>
      </c>
      <c r="K1159" s="1333">
        <f t="shared" si="361"/>
        <v>0</v>
      </c>
      <c r="L1159" s="1333">
        <f t="shared" si="361"/>
        <v>0</v>
      </c>
      <c r="M1159" s="1333">
        <f t="shared" si="361"/>
        <v>2184429</v>
      </c>
      <c r="N1159" s="1333">
        <f t="shared" si="361"/>
        <v>0</v>
      </c>
      <c r="O1159" s="1332">
        <f>SUM(J1159:N1159)</f>
        <v>2184429</v>
      </c>
      <c r="P1159" s="1331">
        <f>P1189</f>
        <v>0</v>
      </c>
      <c r="Q1159" s="1330">
        <f>P1159</f>
        <v>0</v>
      </c>
      <c r="R1159" s="1330">
        <f>I1159+O1159+Q1159</f>
        <v>65214054</v>
      </c>
      <c r="S1159" s="1355">
        <f>R1159/R1167</f>
        <v>0.97656364498282566</v>
      </c>
    </row>
    <row r="1160" spans="1:20" x14ac:dyDescent="0.2">
      <c r="A1160" s="1328"/>
      <c r="B1160" s="1315">
        <v>2020</v>
      </c>
      <c r="C1160" s="1329">
        <f t="shared" si="360"/>
        <v>0</v>
      </c>
      <c r="D1160" s="1326">
        <f t="shared" si="360"/>
        <v>31860991</v>
      </c>
      <c r="E1160" s="1326">
        <f t="shared" si="360"/>
        <v>6647930</v>
      </c>
      <c r="F1160" s="1326">
        <f t="shared" si="360"/>
        <v>26879426</v>
      </c>
      <c r="G1160" s="1326">
        <f t="shared" si="360"/>
        <v>465427</v>
      </c>
      <c r="H1160" s="1326">
        <f t="shared" si="360"/>
        <v>74000</v>
      </c>
      <c r="I1160" s="1312">
        <f>SUM(C1160:H1160)</f>
        <v>65927774</v>
      </c>
      <c r="J1160" s="1313">
        <f t="shared" si="361"/>
        <v>0</v>
      </c>
      <c r="K1160" s="1326">
        <f t="shared" si="361"/>
        <v>0</v>
      </c>
      <c r="L1160" s="1326">
        <f t="shared" si="361"/>
        <v>0</v>
      </c>
      <c r="M1160" s="1326">
        <f t="shared" si="361"/>
        <v>1000000</v>
      </c>
      <c r="N1160" s="1326">
        <f t="shared" si="361"/>
        <v>0</v>
      </c>
      <c r="O1160" s="1312">
        <f>SUM(J1160:N1160)</f>
        <v>1000000</v>
      </c>
      <c r="P1160" s="1325">
        <f>P1190</f>
        <v>0</v>
      </c>
      <c r="Q1160" s="1310">
        <f>P1160</f>
        <v>0</v>
      </c>
      <c r="R1160" s="1310">
        <f>I1160+O1160+Q1160</f>
        <v>66927774</v>
      </c>
      <c r="S1160" s="1309">
        <f>R1160/R1168</f>
        <v>0.99537811222352035</v>
      </c>
    </row>
    <row r="1161" spans="1:20" x14ac:dyDescent="0.2">
      <c r="A1161" s="1328"/>
      <c r="B1161" s="1315">
        <v>2021</v>
      </c>
      <c r="C1161" s="1329">
        <f t="shared" si="360"/>
        <v>0</v>
      </c>
      <c r="D1161" s="1326">
        <f t="shared" si="360"/>
        <v>31881147</v>
      </c>
      <c r="E1161" s="1326">
        <f t="shared" si="360"/>
        <v>7680000</v>
      </c>
      <c r="F1161" s="1326">
        <f t="shared" si="360"/>
        <v>23062925</v>
      </c>
      <c r="G1161" s="1326">
        <f t="shared" si="360"/>
        <v>247229</v>
      </c>
      <c r="H1161" s="1326">
        <f t="shared" si="360"/>
        <v>74000</v>
      </c>
      <c r="I1161" s="1312">
        <f>SUM(C1161:H1161)</f>
        <v>62945301</v>
      </c>
      <c r="J1161" s="1313">
        <f t="shared" si="361"/>
        <v>0</v>
      </c>
      <c r="K1161" s="1326">
        <f t="shared" si="361"/>
        <v>0</v>
      </c>
      <c r="L1161" s="1326">
        <f t="shared" si="361"/>
        <v>0</v>
      </c>
      <c r="M1161" s="1326">
        <f t="shared" si="361"/>
        <v>587142</v>
      </c>
      <c r="N1161" s="1326">
        <f t="shared" si="361"/>
        <v>0</v>
      </c>
      <c r="O1161" s="1312">
        <f>SUM(J1161:N1161)</f>
        <v>587142</v>
      </c>
      <c r="P1161" s="1325">
        <f>P1191</f>
        <v>0</v>
      </c>
      <c r="Q1161" s="1310">
        <f>P1161</f>
        <v>0</v>
      </c>
      <c r="R1161" s="1310">
        <f>I1161+O1161+Q1161</f>
        <v>63532443</v>
      </c>
      <c r="S1161" s="1309">
        <f>R1161/R1169</f>
        <v>0.99525582158796211</v>
      </c>
    </row>
    <row r="1162" spans="1:20" ht="12" thickBot="1" x14ac:dyDescent="0.25">
      <c r="A1162" s="1308"/>
      <c r="B1162" s="1307" t="s">
        <v>28709</v>
      </c>
      <c r="C1162" s="1306" t="e">
        <f t="shared" ref="C1162:R1162" si="362">(C1161-C1160)/C1160</f>
        <v>#DIV/0!</v>
      </c>
      <c r="D1162" s="1301">
        <f t="shared" si="362"/>
        <v>6.3262313466646409E-4</v>
      </c>
      <c r="E1162" s="1301">
        <f t="shared" si="362"/>
        <v>0.15524682119095717</v>
      </c>
      <c r="F1162" s="1301">
        <f t="shared" si="362"/>
        <v>-0.14198595609891371</v>
      </c>
      <c r="G1162" s="1301">
        <f t="shared" si="362"/>
        <v>-0.46881250980282624</v>
      </c>
      <c r="H1162" s="1301">
        <f t="shared" si="362"/>
        <v>0</v>
      </c>
      <c r="I1162" s="1300">
        <f t="shared" si="362"/>
        <v>-4.5238490836957426E-2</v>
      </c>
      <c r="J1162" s="1305" t="e">
        <f t="shared" si="362"/>
        <v>#DIV/0!</v>
      </c>
      <c r="K1162" s="1302" t="e">
        <f t="shared" si="362"/>
        <v>#DIV/0!</v>
      </c>
      <c r="L1162" s="1302" t="e">
        <f t="shared" si="362"/>
        <v>#DIV/0!</v>
      </c>
      <c r="M1162" s="1301">
        <f t="shared" si="362"/>
        <v>-0.412858</v>
      </c>
      <c r="N1162" s="1302" t="e">
        <f t="shared" si="362"/>
        <v>#DIV/0!</v>
      </c>
      <c r="O1162" s="1300">
        <f t="shared" si="362"/>
        <v>-0.412858</v>
      </c>
      <c r="P1162" s="1303" t="e">
        <f t="shared" si="362"/>
        <v>#DIV/0!</v>
      </c>
      <c r="Q1162" s="1302" t="e">
        <f t="shared" si="362"/>
        <v>#DIV/0!</v>
      </c>
      <c r="R1162" s="1301">
        <f t="shared" si="362"/>
        <v>-5.0731270399042405E-2</v>
      </c>
      <c r="S1162" s="1300"/>
    </row>
    <row r="1163" spans="1:20" x14ac:dyDescent="0.2">
      <c r="A1163" s="1336" t="s">
        <v>28727</v>
      </c>
      <c r="B1163" s="1323">
        <v>2019</v>
      </c>
      <c r="C1163" s="1335">
        <f t="shared" ref="C1163:H1165" si="363">C1193</f>
        <v>0</v>
      </c>
      <c r="D1163" s="1333">
        <f t="shared" si="363"/>
        <v>0</v>
      </c>
      <c r="E1163" s="1333">
        <f t="shared" si="363"/>
        <v>320853</v>
      </c>
      <c r="F1163" s="1333">
        <f t="shared" si="363"/>
        <v>0</v>
      </c>
      <c r="G1163" s="1333">
        <f t="shared" si="363"/>
        <v>0</v>
      </c>
      <c r="H1163" s="1333">
        <f t="shared" si="363"/>
        <v>1244206</v>
      </c>
      <c r="I1163" s="1332">
        <f>SUM(C1163:H1163)</f>
        <v>1565059</v>
      </c>
      <c r="J1163" s="1334">
        <f t="shared" ref="J1163:N1165" si="364">J1193</f>
        <v>0</v>
      </c>
      <c r="K1163" s="1333">
        <f t="shared" si="364"/>
        <v>0</v>
      </c>
      <c r="L1163" s="1333">
        <f t="shared" si="364"/>
        <v>0</v>
      </c>
      <c r="M1163" s="1333">
        <f t="shared" si="364"/>
        <v>0</v>
      </c>
      <c r="N1163" s="1333">
        <f t="shared" si="364"/>
        <v>0</v>
      </c>
      <c r="O1163" s="1332">
        <f>SUM(J1163:N1163)</f>
        <v>0</v>
      </c>
      <c r="P1163" s="1331">
        <f>P1193</f>
        <v>0</v>
      </c>
      <c r="Q1163" s="1330">
        <f>P1163</f>
        <v>0</v>
      </c>
      <c r="R1163" s="1330">
        <f>I1163+O1163+Q1163</f>
        <v>1565059</v>
      </c>
      <c r="S1163" s="1355">
        <f>R1163/R1167</f>
        <v>2.3436355017174306E-2</v>
      </c>
    </row>
    <row r="1164" spans="1:20" x14ac:dyDescent="0.2">
      <c r="A1164" s="1328"/>
      <c r="B1164" s="1315">
        <v>2020</v>
      </c>
      <c r="C1164" s="1329">
        <f t="shared" si="363"/>
        <v>0</v>
      </c>
      <c r="D1164" s="1326">
        <f t="shared" si="363"/>
        <v>0</v>
      </c>
      <c r="E1164" s="1326">
        <f t="shared" si="363"/>
        <v>310769</v>
      </c>
      <c r="F1164" s="1326">
        <f t="shared" si="363"/>
        <v>0</v>
      </c>
      <c r="G1164" s="1326">
        <f t="shared" si="363"/>
        <v>0</v>
      </c>
      <c r="H1164" s="1326">
        <f t="shared" si="363"/>
        <v>0</v>
      </c>
      <c r="I1164" s="1312">
        <f>SUM(C1164:H1164)</f>
        <v>310769</v>
      </c>
      <c r="J1164" s="1313">
        <f t="shared" si="364"/>
        <v>0</v>
      </c>
      <c r="K1164" s="1326">
        <f t="shared" si="364"/>
        <v>0</v>
      </c>
      <c r="L1164" s="1326">
        <f t="shared" si="364"/>
        <v>0</v>
      </c>
      <c r="M1164" s="1326">
        <f t="shared" si="364"/>
        <v>0</v>
      </c>
      <c r="N1164" s="1326">
        <f t="shared" si="364"/>
        <v>0</v>
      </c>
      <c r="O1164" s="1312">
        <f>SUM(J1164:N1164)</f>
        <v>0</v>
      </c>
      <c r="P1164" s="1325">
        <f>P1194</f>
        <v>0</v>
      </c>
      <c r="Q1164" s="1310">
        <f>P1164</f>
        <v>0</v>
      </c>
      <c r="R1164" s="1310">
        <f>I1164+O1164+Q1164</f>
        <v>310769</v>
      </c>
      <c r="S1164" s="1309">
        <f>R1164/R1168</f>
        <v>4.6218877764796305E-3</v>
      </c>
    </row>
    <row r="1165" spans="1:20" x14ac:dyDescent="0.2">
      <c r="A1165" s="1328"/>
      <c r="B1165" s="1315">
        <v>2021</v>
      </c>
      <c r="C1165" s="1329">
        <f t="shared" si="363"/>
        <v>0</v>
      </c>
      <c r="D1165" s="1326">
        <f t="shared" si="363"/>
        <v>0</v>
      </c>
      <c r="E1165" s="1326">
        <f t="shared" si="363"/>
        <v>302846</v>
      </c>
      <c r="F1165" s="1326">
        <f t="shared" si="363"/>
        <v>0</v>
      </c>
      <c r="G1165" s="1326">
        <f t="shared" si="363"/>
        <v>0</v>
      </c>
      <c r="H1165" s="1326">
        <f t="shared" si="363"/>
        <v>0</v>
      </c>
      <c r="I1165" s="1312">
        <f>SUM(C1165:H1165)</f>
        <v>302846</v>
      </c>
      <c r="J1165" s="1313">
        <f t="shared" si="364"/>
        <v>0</v>
      </c>
      <c r="K1165" s="1326">
        <f t="shared" si="364"/>
        <v>0</v>
      </c>
      <c r="L1165" s="1326">
        <f t="shared" si="364"/>
        <v>0</v>
      </c>
      <c r="M1165" s="1326">
        <f t="shared" si="364"/>
        <v>0</v>
      </c>
      <c r="N1165" s="1326">
        <f t="shared" si="364"/>
        <v>0</v>
      </c>
      <c r="O1165" s="1312">
        <f>SUM(J1165:N1165)</f>
        <v>0</v>
      </c>
      <c r="P1165" s="1325">
        <f>P1195</f>
        <v>0</v>
      </c>
      <c r="Q1165" s="1310">
        <f>P1165</f>
        <v>0</v>
      </c>
      <c r="R1165" s="1310">
        <f>I1165+O1165+Q1165</f>
        <v>302846</v>
      </c>
      <c r="S1165" s="1309">
        <f>R1165/R1169</f>
        <v>4.7441784120378933E-3</v>
      </c>
    </row>
    <row r="1166" spans="1:20" ht="12" thickBot="1" x14ac:dyDescent="0.25">
      <c r="A1166" s="1308"/>
      <c r="B1166" s="1307" t="s">
        <v>28709</v>
      </c>
      <c r="C1166" s="1306" t="e">
        <f>(C1165-C1164)/C1164</f>
        <v>#DIV/0!</v>
      </c>
      <c r="D1166" s="1302" t="e">
        <f>(D1165-D1164)/D1164</f>
        <v>#DIV/0!</v>
      </c>
      <c r="E1166" s="1301">
        <f>(E1165-E1164)/E1164</f>
        <v>-2.5494820911995727E-2</v>
      </c>
      <c r="F1166" s="1302" t="e">
        <f>(F1165-F1164)/F1164</f>
        <v>#DIV/0!</v>
      </c>
      <c r="G1166" s="1302" t="e">
        <f>(G1165-G1164)/G1164</f>
        <v>#DIV/0!</v>
      </c>
      <c r="H1166" s="1301"/>
      <c r="I1166" s="1300">
        <f t="shared" ref="I1166:R1166" si="365">(I1165-I1164)/I1164</f>
        <v>-2.5494820911995727E-2</v>
      </c>
      <c r="J1166" s="1305" t="e">
        <f t="shared" si="365"/>
        <v>#DIV/0!</v>
      </c>
      <c r="K1166" s="1302" t="e">
        <f t="shared" si="365"/>
        <v>#DIV/0!</v>
      </c>
      <c r="L1166" s="1302" t="e">
        <f t="shared" si="365"/>
        <v>#DIV/0!</v>
      </c>
      <c r="M1166" s="1302" t="e">
        <f t="shared" si="365"/>
        <v>#DIV/0!</v>
      </c>
      <c r="N1166" s="1302" t="e">
        <f t="shared" si="365"/>
        <v>#DIV/0!</v>
      </c>
      <c r="O1166" s="1304" t="e">
        <f t="shared" si="365"/>
        <v>#DIV/0!</v>
      </c>
      <c r="P1166" s="1303" t="e">
        <f t="shared" si="365"/>
        <v>#DIV/0!</v>
      </c>
      <c r="Q1166" s="1302" t="e">
        <f t="shared" si="365"/>
        <v>#DIV/0!</v>
      </c>
      <c r="R1166" s="1301">
        <f t="shared" si="365"/>
        <v>-2.5494820911995727E-2</v>
      </c>
      <c r="S1166" s="1300"/>
    </row>
    <row r="1167" spans="1:20" x14ac:dyDescent="0.2">
      <c r="A1167" s="1324" t="s">
        <v>4</v>
      </c>
      <c r="B1167" s="1323">
        <v>2019</v>
      </c>
      <c r="C1167" s="1322">
        <f t="shared" ref="C1167:H1169" si="366">C1159+C1163</f>
        <v>0</v>
      </c>
      <c r="D1167" s="1318">
        <f t="shared" si="366"/>
        <v>31620191</v>
      </c>
      <c r="E1167" s="1318">
        <f t="shared" si="366"/>
        <v>5638476</v>
      </c>
      <c r="F1167" s="1318">
        <f t="shared" si="366"/>
        <v>22959776</v>
      </c>
      <c r="G1167" s="1318">
        <f t="shared" si="366"/>
        <v>96000</v>
      </c>
      <c r="H1167" s="1318">
        <f t="shared" si="366"/>
        <v>4280241</v>
      </c>
      <c r="I1167" s="1320">
        <f>SUM(C1167:H1167)</f>
        <v>64594684</v>
      </c>
      <c r="J1167" s="1321">
        <f t="shared" ref="J1167:N1169" si="367">J1159+J1163</f>
        <v>0</v>
      </c>
      <c r="K1167" s="1318">
        <f t="shared" si="367"/>
        <v>0</v>
      </c>
      <c r="L1167" s="1318">
        <f t="shared" si="367"/>
        <v>0</v>
      </c>
      <c r="M1167" s="1318">
        <f t="shared" si="367"/>
        <v>2184429</v>
      </c>
      <c r="N1167" s="1318">
        <f t="shared" si="367"/>
        <v>0</v>
      </c>
      <c r="O1167" s="1320">
        <f>SUM(J1167:N1167)</f>
        <v>2184429</v>
      </c>
      <c r="P1167" s="1319">
        <f t="shared" ref="P1167:Q1169" si="368">P1159+P1163</f>
        <v>0</v>
      </c>
      <c r="Q1167" s="1318">
        <f t="shared" si="368"/>
        <v>0</v>
      </c>
      <c r="R1167" s="1318">
        <f>I1167+O1167+Q1167</f>
        <v>66779113</v>
      </c>
      <c r="S1167" s="1354">
        <f>R1167/R1167</f>
        <v>1</v>
      </c>
    </row>
    <row r="1168" spans="1:20" x14ac:dyDescent="0.2">
      <c r="A1168" s="1316"/>
      <c r="B1168" s="1315">
        <v>2020</v>
      </c>
      <c r="C1168" s="1314">
        <f t="shared" si="366"/>
        <v>0</v>
      </c>
      <c r="D1168" s="1310">
        <f t="shared" si="366"/>
        <v>31860991</v>
      </c>
      <c r="E1168" s="1310">
        <f t="shared" si="366"/>
        <v>6958699</v>
      </c>
      <c r="F1168" s="1310">
        <f t="shared" si="366"/>
        <v>26879426</v>
      </c>
      <c r="G1168" s="1310">
        <f t="shared" si="366"/>
        <v>465427</v>
      </c>
      <c r="H1168" s="1310">
        <f t="shared" si="366"/>
        <v>74000</v>
      </c>
      <c r="I1168" s="1312">
        <f>SUM(C1168:H1168)</f>
        <v>66238543</v>
      </c>
      <c r="J1168" s="1313">
        <f t="shared" si="367"/>
        <v>0</v>
      </c>
      <c r="K1168" s="1310">
        <f t="shared" si="367"/>
        <v>0</v>
      </c>
      <c r="L1168" s="1310">
        <f t="shared" si="367"/>
        <v>0</v>
      </c>
      <c r="M1168" s="1310">
        <f t="shared" si="367"/>
        <v>1000000</v>
      </c>
      <c r="N1168" s="1310">
        <f t="shared" si="367"/>
        <v>0</v>
      </c>
      <c r="O1168" s="1312">
        <f>SUM(J1168:N1168)</f>
        <v>1000000</v>
      </c>
      <c r="P1168" s="1311">
        <f t="shared" si="368"/>
        <v>0</v>
      </c>
      <c r="Q1168" s="1310">
        <f t="shared" si="368"/>
        <v>0</v>
      </c>
      <c r="R1168" s="1310">
        <f>I1168+O1168+Q1168</f>
        <v>67238543</v>
      </c>
      <c r="S1168" s="1309">
        <f>R1168/R1168</f>
        <v>1</v>
      </c>
    </row>
    <row r="1169" spans="1:20" x14ac:dyDescent="0.2">
      <c r="A1169" s="1316"/>
      <c r="B1169" s="1315">
        <v>2021</v>
      </c>
      <c r="C1169" s="1314">
        <f t="shared" si="366"/>
        <v>0</v>
      </c>
      <c r="D1169" s="1310">
        <f t="shared" si="366"/>
        <v>31881147</v>
      </c>
      <c r="E1169" s="1310">
        <f t="shared" si="366"/>
        <v>7982846</v>
      </c>
      <c r="F1169" s="1310">
        <f t="shared" si="366"/>
        <v>23062925</v>
      </c>
      <c r="G1169" s="1310">
        <f t="shared" si="366"/>
        <v>247229</v>
      </c>
      <c r="H1169" s="1310">
        <f t="shared" si="366"/>
        <v>74000</v>
      </c>
      <c r="I1169" s="1312">
        <f>SUM(C1169:H1169)</f>
        <v>63248147</v>
      </c>
      <c r="J1169" s="1313">
        <f t="shared" si="367"/>
        <v>0</v>
      </c>
      <c r="K1169" s="1310">
        <f t="shared" si="367"/>
        <v>0</v>
      </c>
      <c r="L1169" s="1310">
        <f t="shared" si="367"/>
        <v>0</v>
      </c>
      <c r="M1169" s="1310">
        <f t="shared" si="367"/>
        <v>587142</v>
      </c>
      <c r="N1169" s="1310">
        <f t="shared" si="367"/>
        <v>0</v>
      </c>
      <c r="O1169" s="1312">
        <f>SUM(J1169:N1169)</f>
        <v>587142</v>
      </c>
      <c r="P1169" s="1311">
        <f t="shared" si="368"/>
        <v>0</v>
      </c>
      <c r="Q1169" s="1310">
        <f t="shared" si="368"/>
        <v>0</v>
      </c>
      <c r="R1169" s="1310">
        <f>I1169+O1169+Q1169</f>
        <v>63835289</v>
      </c>
      <c r="S1169" s="1309">
        <f>R1169/R1169</f>
        <v>1</v>
      </c>
    </row>
    <row r="1170" spans="1:20" ht="12" thickBot="1" x14ac:dyDescent="0.25">
      <c r="A1170" s="1308"/>
      <c r="B1170" s="1307" t="s">
        <v>28709</v>
      </c>
      <c r="C1170" s="1306" t="e">
        <f t="shared" ref="C1170:R1170" si="369">(C1169-C1168)/C1168</f>
        <v>#DIV/0!</v>
      </c>
      <c r="D1170" s="1301">
        <f t="shared" si="369"/>
        <v>6.3262313466646409E-4</v>
      </c>
      <c r="E1170" s="1301">
        <f t="shared" si="369"/>
        <v>0.1471750682131818</v>
      </c>
      <c r="F1170" s="1301">
        <f t="shared" si="369"/>
        <v>-0.14198595609891371</v>
      </c>
      <c r="G1170" s="1301">
        <f t="shared" si="369"/>
        <v>-0.46881250980282624</v>
      </c>
      <c r="H1170" s="1301">
        <f t="shared" si="369"/>
        <v>0</v>
      </c>
      <c r="I1170" s="1300">
        <f t="shared" si="369"/>
        <v>-4.5145860167848197E-2</v>
      </c>
      <c r="J1170" s="1305" t="e">
        <f t="shared" si="369"/>
        <v>#DIV/0!</v>
      </c>
      <c r="K1170" s="1302" t="e">
        <f t="shared" si="369"/>
        <v>#DIV/0!</v>
      </c>
      <c r="L1170" s="1302" t="e">
        <f t="shared" si="369"/>
        <v>#DIV/0!</v>
      </c>
      <c r="M1170" s="1301">
        <f t="shared" si="369"/>
        <v>-0.412858</v>
      </c>
      <c r="N1170" s="1302" t="e">
        <f t="shared" si="369"/>
        <v>#DIV/0!</v>
      </c>
      <c r="O1170" s="1300">
        <f t="shared" si="369"/>
        <v>-0.412858</v>
      </c>
      <c r="P1170" s="1303" t="e">
        <f t="shared" si="369"/>
        <v>#DIV/0!</v>
      </c>
      <c r="Q1170" s="1302" t="e">
        <f t="shared" si="369"/>
        <v>#DIV/0!</v>
      </c>
      <c r="R1170" s="1301">
        <f t="shared" si="369"/>
        <v>-5.0614630361636478E-2</v>
      </c>
      <c r="S1170" s="1300"/>
    </row>
    <row r="1173" spans="1:20" x14ac:dyDescent="0.2">
      <c r="A1173" s="1296" t="s">
        <v>28538</v>
      </c>
      <c r="I1173" s="1352"/>
      <c r="J1173" s="1352"/>
      <c r="P1173" s="1349"/>
      <c r="R1173" s="1352"/>
      <c r="S1173" s="1352"/>
      <c r="T1173" s="1297"/>
    </row>
    <row r="1174" spans="1:20" x14ac:dyDescent="0.2">
      <c r="A1174" s="1296" t="s">
        <v>28537</v>
      </c>
      <c r="I1174" s="1352"/>
      <c r="J1174" s="1352"/>
      <c r="P1174" s="1349"/>
      <c r="R1174" s="1352"/>
      <c r="S1174" s="1352"/>
      <c r="T1174" s="1297"/>
    </row>
    <row r="1175" spans="1:20" x14ac:dyDescent="0.2">
      <c r="I1175" s="1352"/>
      <c r="J1175" s="1352"/>
      <c r="P1175" s="1349"/>
      <c r="R1175" s="1352"/>
      <c r="S1175" s="1352"/>
      <c r="T1175" s="1297"/>
    </row>
    <row r="1176" spans="1:20" x14ac:dyDescent="0.2">
      <c r="I1176" s="1352"/>
      <c r="J1176" s="1352"/>
      <c r="P1176" s="1349"/>
      <c r="R1176" s="1352"/>
      <c r="S1176" s="1352"/>
      <c r="T1176" s="1297"/>
    </row>
    <row r="1177" spans="1:20" x14ac:dyDescent="0.2">
      <c r="I1177" s="1352"/>
      <c r="J1177" s="1352"/>
      <c r="P1177" s="1349"/>
      <c r="R1177" s="1352"/>
      <c r="S1177" s="1352"/>
      <c r="T1177" s="1297"/>
    </row>
    <row r="1178" spans="1:20" x14ac:dyDescent="0.2">
      <c r="A1178" s="1622" t="s">
        <v>28725</v>
      </c>
      <c r="B1178" s="1622"/>
      <c r="C1178" s="1622"/>
      <c r="D1178" s="1622"/>
      <c r="E1178" s="1622"/>
      <c r="F1178" s="1622"/>
      <c r="G1178" s="1622"/>
      <c r="H1178" s="1622"/>
      <c r="I1178" s="1622"/>
      <c r="J1178" s="1622"/>
      <c r="K1178" s="1622"/>
      <c r="L1178" s="1622"/>
      <c r="M1178" s="1622"/>
      <c r="N1178" s="1622"/>
      <c r="O1178" s="1622"/>
      <c r="P1178" s="1622"/>
      <c r="Q1178" s="1622"/>
      <c r="R1178" s="1622"/>
      <c r="S1178" s="1622"/>
      <c r="T1178" s="1353"/>
    </row>
    <row r="1179" spans="1:20" x14ac:dyDescent="0.2">
      <c r="A1179" s="1622" t="s">
        <v>28677</v>
      </c>
      <c r="B1179" s="1622"/>
      <c r="C1179" s="1622"/>
      <c r="D1179" s="1622"/>
      <c r="E1179" s="1622"/>
      <c r="F1179" s="1622"/>
      <c r="G1179" s="1622"/>
      <c r="H1179" s="1622"/>
      <c r="I1179" s="1622"/>
      <c r="J1179" s="1622"/>
      <c r="K1179" s="1622"/>
      <c r="L1179" s="1622"/>
      <c r="M1179" s="1622"/>
      <c r="N1179" s="1622"/>
      <c r="O1179" s="1622"/>
      <c r="P1179" s="1622"/>
      <c r="Q1179" s="1622"/>
      <c r="R1179" s="1622"/>
      <c r="S1179" s="1622"/>
      <c r="T1179" s="1353"/>
    </row>
    <row r="1180" spans="1:20" x14ac:dyDescent="0.2">
      <c r="A1180" s="1622" t="s">
        <v>28724</v>
      </c>
      <c r="B1180" s="1622"/>
      <c r="C1180" s="1622"/>
      <c r="D1180" s="1622"/>
      <c r="E1180" s="1622"/>
      <c r="F1180" s="1622"/>
      <c r="G1180" s="1622"/>
      <c r="H1180" s="1622"/>
      <c r="I1180" s="1622"/>
      <c r="J1180" s="1622"/>
      <c r="K1180" s="1622"/>
      <c r="L1180" s="1622"/>
      <c r="M1180" s="1622"/>
      <c r="N1180" s="1622"/>
      <c r="O1180" s="1622"/>
      <c r="P1180" s="1622"/>
      <c r="Q1180" s="1622"/>
      <c r="R1180" s="1622"/>
      <c r="S1180" s="1622"/>
      <c r="T1180" s="1353"/>
    </row>
    <row r="1181" spans="1:20" x14ac:dyDescent="0.2">
      <c r="A1181" s="1622" t="s">
        <v>28723</v>
      </c>
      <c r="B1181" s="1622"/>
      <c r="C1181" s="1622"/>
      <c r="D1181" s="1622"/>
      <c r="E1181" s="1622"/>
      <c r="F1181" s="1622"/>
      <c r="G1181" s="1622"/>
      <c r="H1181" s="1622"/>
      <c r="I1181" s="1622"/>
      <c r="J1181" s="1622"/>
      <c r="K1181" s="1622"/>
      <c r="L1181" s="1622"/>
      <c r="M1181" s="1622"/>
      <c r="N1181" s="1622"/>
      <c r="O1181" s="1622"/>
      <c r="P1181" s="1622"/>
      <c r="Q1181" s="1622"/>
      <c r="R1181" s="1622"/>
      <c r="S1181" s="1622"/>
      <c r="T1181" s="1353"/>
    </row>
    <row r="1182" spans="1:20" x14ac:dyDescent="0.2">
      <c r="I1182" s="1352"/>
      <c r="J1182" s="1352"/>
      <c r="P1182" s="1349"/>
      <c r="R1182" s="1352"/>
      <c r="S1182" s="1352"/>
      <c r="T1182" s="1297"/>
    </row>
    <row r="1183" spans="1:20" x14ac:dyDescent="0.2">
      <c r="I1183" s="1352"/>
      <c r="J1183" s="1352"/>
      <c r="P1183" s="1349"/>
      <c r="R1183" s="1352"/>
      <c r="S1183" s="1352"/>
      <c r="T1183" s="1297"/>
    </row>
    <row r="1184" spans="1:20" x14ac:dyDescent="0.2">
      <c r="I1184" s="1352"/>
      <c r="J1184" s="1352"/>
      <c r="P1184" s="1349"/>
      <c r="R1184" s="1352"/>
      <c r="S1184" s="1352"/>
      <c r="T1184" s="1297"/>
    </row>
    <row r="1185" spans="1:20" x14ac:dyDescent="0.2">
      <c r="A1185" s="1351" t="s">
        <v>3</v>
      </c>
      <c r="B1185" s="1351" t="s">
        <v>153</v>
      </c>
      <c r="C1185" s="1348"/>
      <c r="D1185" s="1348"/>
      <c r="E1185" s="1348"/>
      <c r="F1185" s="1348"/>
      <c r="G1185" s="1348"/>
      <c r="H1185" s="1348"/>
      <c r="I1185" s="1348"/>
      <c r="J1185" s="1348"/>
      <c r="K1185" s="1350"/>
      <c r="L1185" s="1348"/>
      <c r="M1185" s="1348"/>
      <c r="N1185" s="1348"/>
      <c r="O1185" s="1348"/>
      <c r="P1185" s="1349"/>
      <c r="Q1185" s="1348"/>
      <c r="R1185" s="1348"/>
      <c r="S1185" s="1348"/>
      <c r="T1185" s="1297"/>
    </row>
    <row r="1186" spans="1:20" ht="12" thickBot="1" x14ac:dyDescent="0.25">
      <c r="A1186" s="1345" t="s">
        <v>5</v>
      </c>
      <c r="B1186" s="1345" t="s">
        <v>28539</v>
      </c>
      <c r="C1186" s="1345"/>
      <c r="D1186" s="1345"/>
      <c r="E1186" s="1345"/>
      <c r="F1186" s="1345"/>
      <c r="G1186" s="1345"/>
      <c r="H1186" s="1345"/>
      <c r="I1186" s="1345"/>
      <c r="J1186" s="1345"/>
      <c r="K1186" s="1347"/>
      <c r="L1186" s="1345"/>
      <c r="M1186" s="1345"/>
      <c r="N1186" s="1345"/>
      <c r="O1186" s="1345"/>
      <c r="P1186" s="1346"/>
      <c r="Q1186" s="1345"/>
      <c r="R1186" s="1345"/>
      <c r="S1186" s="1345"/>
      <c r="T1186" s="1344"/>
    </row>
    <row r="1187" spans="1:20" ht="27" customHeight="1" x14ac:dyDescent="0.2">
      <c r="A1187" s="1623" t="s">
        <v>28722</v>
      </c>
      <c r="B1187" s="1625" t="s">
        <v>28721</v>
      </c>
      <c r="C1187" s="1627" t="s">
        <v>28570</v>
      </c>
      <c r="D1187" s="1628"/>
      <c r="E1187" s="1628"/>
      <c r="F1187" s="1628"/>
      <c r="G1187" s="1628"/>
      <c r="H1187" s="1628"/>
      <c r="I1187" s="1629"/>
      <c r="J1187" s="1630" t="s">
        <v>28563</v>
      </c>
      <c r="K1187" s="1631"/>
      <c r="L1187" s="1631"/>
      <c r="M1187" s="1631"/>
      <c r="N1187" s="1631"/>
      <c r="O1187" s="1632"/>
      <c r="P1187" s="1633" t="s">
        <v>28557</v>
      </c>
      <c r="Q1187" s="1634"/>
      <c r="R1187" s="1634" t="s">
        <v>4</v>
      </c>
      <c r="S1187" s="1635"/>
    </row>
    <row r="1188" spans="1:20" ht="112.5" customHeight="1" thickBot="1" x14ac:dyDescent="0.25">
      <c r="A1188" s="1624"/>
      <c r="B1188" s="1626"/>
      <c r="C1188" s="1343" t="s">
        <v>28717</v>
      </c>
      <c r="D1188" s="1339" t="s">
        <v>28720</v>
      </c>
      <c r="E1188" s="1339" t="s">
        <v>28719</v>
      </c>
      <c r="F1188" s="1339" t="s">
        <v>28718</v>
      </c>
      <c r="G1188" s="1339" t="s">
        <v>28716</v>
      </c>
      <c r="H1188" s="1339" t="s">
        <v>28715</v>
      </c>
      <c r="I1188" s="1341" t="s">
        <v>28596</v>
      </c>
      <c r="J1188" s="1342" t="s">
        <v>28717</v>
      </c>
      <c r="K1188" s="1339" t="s">
        <v>28716</v>
      </c>
      <c r="L1188" s="1339" t="s">
        <v>28715</v>
      </c>
      <c r="M1188" s="1339" t="s">
        <v>28714</v>
      </c>
      <c r="N1188" s="1339" t="s">
        <v>28713</v>
      </c>
      <c r="O1188" s="1341" t="s">
        <v>28593</v>
      </c>
      <c r="P1188" s="1340" t="s">
        <v>28712</v>
      </c>
      <c r="Q1188" s="1339" t="s">
        <v>28592</v>
      </c>
      <c r="R1188" s="1338" t="s">
        <v>28711</v>
      </c>
      <c r="S1188" s="1337" t="s">
        <v>28590</v>
      </c>
    </row>
    <row r="1189" spans="1:20" x14ac:dyDescent="0.2">
      <c r="A1189" s="1336" t="s">
        <v>28710</v>
      </c>
      <c r="B1189" s="1323">
        <v>2019</v>
      </c>
      <c r="C1189" s="1335"/>
      <c r="D1189" s="1333">
        <v>31620191</v>
      </c>
      <c r="E1189" s="1333">
        <v>5317623</v>
      </c>
      <c r="F1189" s="1333">
        <v>22959776</v>
      </c>
      <c r="G1189" s="1333">
        <v>96000</v>
      </c>
      <c r="H1189" s="1333">
        <v>3036035</v>
      </c>
      <c r="I1189" s="1332">
        <f>SUM(C1189:H1189)</f>
        <v>63029625</v>
      </c>
      <c r="J1189" s="1334"/>
      <c r="K1189" s="1333"/>
      <c r="L1189" s="1333"/>
      <c r="M1189" s="1333">
        <v>2184429</v>
      </c>
      <c r="N1189" s="1333"/>
      <c r="O1189" s="1332">
        <f>SUM(J1189:N1189)</f>
        <v>2184429</v>
      </c>
      <c r="P1189" s="1331"/>
      <c r="Q1189" s="1330">
        <f>P1189</f>
        <v>0</v>
      </c>
      <c r="R1189" s="1330">
        <f>I1189+O1189+Q1189</f>
        <v>65214054</v>
      </c>
      <c r="S1189" s="1355">
        <f>R1189/R1197</f>
        <v>0.97656364498282566</v>
      </c>
    </row>
    <row r="1190" spans="1:20" x14ac:dyDescent="0.2">
      <c r="A1190" s="1328"/>
      <c r="B1190" s="1315">
        <v>2020</v>
      </c>
      <c r="C1190" s="1329"/>
      <c r="D1190" s="1326">
        <v>31860991</v>
      </c>
      <c r="E1190" s="1326">
        <v>6647930</v>
      </c>
      <c r="F1190" s="1326">
        <v>26879426</v>
      </c>
      <c r="G1190" s="1326">
        <v>465427</v>
      </c>
      <c r="H1190" s="1326">
        <v>74000</v>
      </c>
      <c r="I1190" s="1312">
        <f>SUM(C1190:H1190)</f>
        <v>65927774</v>
      </c>
      <c r="J1190" s="1313"/>
      <c r="K1190" s="1326"/>
      <c r="L1190" s="1326"/>
      <c r="M1190" s="1326">
        <v>1000000</v>
      </c>
      <c r="N1190" s="1326"/>
      <c r="O1190" s="1312">
        <f>SUM(J1190:N1190)</f>
        <v>1000000</v>
      </c>
      <c r="P1190" s="1325"/>
      <c r="Q1190" s="1310">
        <f>P1190</f>
        <v>0</v>
      </c>
      <c r="R1190" s="1310">
        <f>I1190+O1190+Q1190</f>
        <v>66927774</v>
      </c>
      <c r="S1190" s="1309">
        <f>R1190/R1198</f>
        <v>0.99537811222352035</v>
      </c>
    </row>
    <row r="1191" spans="1:20" x14ac:dyDescent="0.2">
      <c r="A1191" s="1328"/>
      <c r="B1191" s="1315">
        <v>2021</v>
      </c>
      <c r="C1191" s="1327"/>
      <c r="D1191" s="1326">
        <v>31881147</v>
      </c>
      <c r="E1191" s="1326">
        <v>7680000</v>
      </c>
      <c r="F1191" s="1326">
        <v>23062925</v>
      </c>
      <c r="G1191" s="1326">
        <v>247229</v>
      </c>
      <c r="H1191" s="1326">
        <v>74000</v>
      </c>
      <c r="I1191" s="1312">
        <f>SUM(C1191:H1191)</f>
        <v>62945301</v>
      </c>
      <c r="J1191" s="1313"/>
      <c r="K1191" s="1326"/>
      <c r="L1191" s="1326"/>
      <c r="M1191" s="1326">
        <v>587142</v>
      </c>
      <c r="N1191" s="1326"/>
      <c r="O1191" s="1312">
        <f>SUM(J1191:N1191)</f>
        <v>587142</v>
      </c>
      <c r="P1191" s="1325"/>
      <c r="Q1191" s="1310">
        <f>P1191</f>
        <v>0</v>
      </c>
      <c r="R1191" s="1310">
        <f>I1191+O1191+Q1191</f>
        <v>63532443</v>
      </c>
      <c r="S1191" s="1309">
        <f>R1191/R1199</f>
        <v>0.99525582158796211</v>
      </c>
    </row>
    <row r="1192" spans="1:20" ht="12" thickBot="1" x14ac:dyDescent="0.25">
      <c r="A1192" s="1308"/>
      <c r="B1192" s="1307" t="s">
        <v>28709</v>
      </c>
      <c r="C1192" s="1306" t="e">
        <f t="shared" ref="C1192:R1192" si="370">(C1191-C1190)/C1190</f>
        <v>#DIV/0!</v>
      </c>
      <c r="D1192" s="1301">
        <f t="shared" si="370"/>
        <v>6.3262313466646409E-4</v>
      </c>
      <c r="E1192" s="1301">
        <f t="shared" si="370"/>
        <v>0.15524682119095717</v>
      </c>
      <c r="F1192" s="1301">
        <f t="shared" si="370"/>
        <v>-0.14198595609891371</v>
      </c>
      <c r="G1192" s="1301">
        <f t="shared" si="370"/>
        <v>-0.46881250980282624</v>
      </c>
      <c r="H1192" s="1301">
        <f t="shared" si="370"/>
        <v>0</v>
      </c>
      <c r="I1192" s="1300">
        <f t="shared" si="370"/>
        <v>-4.5238490836957426E-2</v>
      </c>
      <c r="J1192" s="1305" t="e">
        <f t="shared" si="370"/>
        <v>#DIV/0!</v>
      </c>
      <c r="K1192" s="1302" t="e">
        <f t="shared" si="370"/>
        <v>#DIV/0!</v>
      </c>
      <c r="L1192" s="1302" t="e">
        <f t="shared" si="370"/>
        <v>#DIV/0!</v>
      </c>
      <c r="M1192" s="1301">
        <f t="shared" si="370"/>
        <v>-0.412858</v>
      </c>
      <c r="N1192" s="1302" t="e">
        <f t="shared" si="370"/>
        <v>#DIV/0!</v>
      </c>
      <c r="O1192" s="1300">
        <f t="shared" si="370"/>
        <v>-0.412858</v>
      </c>
      <c r="P1192" s="1303" t="e">
        <f t="shared" si="370"/>
        <v>#DIV/0!</v>
      </c>
      <c r="Q1192" s="1302" t="e">
        <f t="shared" si="370"/>
        <v>#DIV/0!</v>
      </c>
      <c r="R1192" s="1301">
        <f t="shared" si="370"/>
        <v>-5.0731270399042405E-2</v>
      </c>
      <c r="S1192" s="1300"/>
    </row>
    <row r="1193" spans="1:20" x14ac:dyDescent="0.2">
      <c r="A1193" s="1336" t="s">
        <v>28727</v>
      </c>
      <c r="B1193" s="1323">
        <v>2019</v>
      </c>
      <c r="C1193" s="1335"/>
      <c r="D1193" s="1333"/>
      <c r="E1193" s="1333">
        <v>320853</v>
      </c>
      <c r="F1193" s="1333"/>
      <c r="G1193" s="1333"/>
      <c r="H1193" s="1333">
        <v>1244206</v>
      </c>
      <c r="I1193" s="1332">
        <f>SUM(C1193:H1193)</f>
        <v>1565059</v>
      </c>
      <c r="J1193" s="1334"/>
      <c r="K1193" s="1333"/>
      <c r="L1193" s="1333"/>
      <c r="M1193" s="1333"/>
      <c r="N1193" s="1333"/>
      <c r="O1193" s="1332">
        <f>SUM(J1193:N1193)</f>
        <v>0</v>
      </c>
      <c r="P1193" s="1331"/>
      <c r="Q1193" s="1330">
        <f>P1193</f>
        <v>0</v>
      </c>
      <c r="R1193" s="1330">
        <f>I1193+O1193+Q1193</f>
        <v>1565059</v>
      </c>
      <c r="S1193" s="1355">
        <f>R1193/R1197</f>
        <v>2.3436355017174306E-2</v>
      </c>
    </row>
    <row r="1194" spans="1:20" x14ac:dyDescent="0.2">
      <c r="A1194" s="1328"/>
      <c r="B1194" s="1315">
        <v>2020</v>
      </c>
      <c r="C1194" s="1329"/>
      <c r="D1194" s="1326"/>
      <c r="E1194" s="1326">
        <v>310769</v>
      </c>
      <c r="F1194" s="1326"/>
      <c r="G1194" s="1326"/>
      <c r="H1194" s="1326"/>
      <c r="I1194" s="1312">
        <f>SUM(C1194:H1194)</f>
        <v>310769</v>
      </c>
      <c r="J1194" s="1313"/>
      <c r="K1194" s="1326"/>
      <c r="L1194" s="1326"/>
      <c r="M1194" s="1326"/>
      <c r="N1194" s="1326"/>
      <c r="O1194" s="1312">
        <f>SUM(J1194:N1194)</f>
        <v>0</v>
      </c>
      <c r="P1194" s="1325"/>
      <c r="Q1194" s="1310">
        <f>P1194</f>
        <v>0</v>
      </c>
      <c r="R1194" s="1310">
        <f>I1194+O1194+Q1194</f>
        <v>310769</v>
      </c>
      <c r="S1194" s="1309">
        <f>R1194/R1198</f>
        <v>4.6218877764796305E-3</v>
      </c>
    </row>
    <row r="1195" spans="1:20" x14ac:dyDescent="0.2">
      <c r="A1195" s="1328"/>
      <c r="B1195" s="1315">
        <v>2021</v>
      </c>
      <c r="C1195" s="1329"/>
      <c r="D1195" s="1326"/>
      <c r="E1195" s="1326">
        <v>302846</v>
      </c>
      <c r="F1195" s="1326"/>
      <c r="G1195" s="1326"/>
      <c r="H1195" s="1326"/>
      <c r="I1195" s="1312">
        <f>SUM(C1195:H1195)</f>
        <v>302846</v>
      </c>
      <c r="J1195" s="1313"/>
      <c r="K1195" s="1326"/>
      <c r="L1195" s="1326"/>
      <c r="M1195" s="1326"/>
      <c r="N1195" s="1326"/>
      <c r="O1195" s="1312">
        <f>SUM(J1195:N1195)</f>
        <v>0</v>
      </c>
      <c r="P1195" s="1325"/>
      <c r="Q1195" s="1310">
        <f>P1195</f>
        <v>0</v>
      </c>
      <c r="R1195" s="1310">
        <f>I1195+O1195+Q1195</f>
        <v>302846</v>
      </c>
      <c r="S1195" s="1309">
        <f>R1195/R1199</f>
        <v>4.7441784120378933E-3</v>
      </c>
    </row>
    <row r="1196" spans="1:20" ht="12" thickBot="1" x14ac:dyDescent="0.25">
      <c r="A1196" s="1308"/>
      <c r="B1196" s="1307" t="s">
        <v>28709</v>
      </c>
      <c r="C1196" s="1306" t="e">
        <f>(C1195-C1194)/C1194</f>
        <v>#DIV/0!</v>
      </c>
      <c r="D1196" s="1302" t="e">
        <f>(D1195-D1194)/D1194</f>
        <v>#DIV/0!</v>
      </c>
      <c r="E1196" s="1301">
        <f>(E1195-E1194)/E1194</f>
        <v>-2.5494820911995727E-2</v>
      </c>
      <c r="F1196" s="1302" t="e">
        <f>(F1195-F1194)/F1194</f>
        <v>#DIV/0!</v>
      </c>
      <c r="G1196" s="1302" t="e">
        <f>(G1195-G1194)/G1194</f>
        <v>#DIV/0!</v>
      </c>
      <c r="H1196" s="1301"/>
      <c r="I1196" s="1300">
        <f t="shared" ref="I1196:R1196" si="371">(I1195-I1194)/I1194</f>
        <v>-2.5494820911995727E-2</v>
      </c>
      <c r="J1196" s="1305" t="e">
        <f t="shared" si="371"/>
        <v>#DIV/0!</v>
      </c>
      <c r="K1196" s="1302" t="e">
        <f t="shared" si="371"/>
        <v>#DIV/0!</v>
      </c>
      <c r="L1196" s="1302" t="e">
        <f t="shared" si="371"/>
        <v>#DIV/0!</v>
      </c>
      <c r="M1196" s="1302" t="e">
        <f t="shared" si="371"/>
        <v>#DIV/0!</v>
      </c>
      <c r="N1196" s="1302" t="e">
        <f t="shared" si="371"/>
        <v>#DIV/0!</v>
      </c>
      <c r="O1196" s="1304" t="e">
        <f t="shared" si="371"/>
        <v>#DIV/0!</v>
      </c>
      <c r="P1196" s="1303" t="e">
        <f t="shared" si="371"/>
        <v>#DIV/0!</v>
      </c>
      <c r="Q1196" s="1302" t="e">
        <f t="shared" si="371"/>
        <v>#DIV/0!</v>
      </c>
      <c r="R1196" s="1301">
        <f t="shared" si="371"/>
        <v>-2.5494820911995727E-2</v>
      </c>
      <c r="S1196" s="1300"/>
    </row>
    <row r="1197" spans="1:20" x14ac:dyDescent="0.2">
      <c r="A1197" s="1324" t="s">
        <v>4</v>
      </c>
      <c r="B1197" s="1323">
        <v>2019</v>
      </c>
      <c r="C1197" s="1322">
        <f t="shared" ref="C1197:H1199" si="372">C1189+C1193</f>
        <v>0</v>
      </c>
      <c r="D1197" s="1318">
        <f t="shared" si="372"/>
        <v>31620191</v>
      </c>
      <c r="E1197" s="1318">
        <f t="shared" si="372"/>
        <v>5638476</v>
      </c>
      <c r="F1197" s="1318">
        <f t="shared" si="372"/>
        <v>22959776</v>
      </c>
      <c r="G1197" s="1318">
        <f t="shared" si="372"/>
        <v>96000</v>
      </c>
      <c r="H1197" s="1318">
        <f t="shared" si="372"/>
        <v>4280241</v>
      </c>
      <c r="I1197" s="1320">
        <f>SUM(C1197:H1197)</f>
        <v>64594684</v>
      </c>
      <c r="J1197" s="1321">
        <f t="shared" ref="J1197:N1199" si="373">J1189+J1193</f>
        <v>0</v>
      </c>
      <c r="K1197" s="1318">
        <f t="shared" si="373"/>
        <v>0</v>
      </c>
      <c r="L1197" s="1318">
        <f t="shared" si="373"/>
        <v>0</v>
      </c>
      <c r="M1197" s="1318">
        <f t="shared" si="373"/>
        <v>2184429</v>
      </c>
      <c r="N1197" s="1318">
        <f t="shared" si="373"/>
        <v>0</v>
      </c>
      <c r="O1197" s="1320">
        <f>SUM(J1197:N1197)</f>
        <v>2184429</v>
      </c>
      <c r="P1197" s="1319">
        <f t="shared" ref="P1197:Q1199" si="374">P1189+P1193</f>
        <v>0</v>
      </c>
      <c r="Q1197" s="1318">
        <f t="shared" si="374"/>
        <v>0</v>
      </c>
      <c r="R1197" s="1318">
        <f>I1197+O1197+Q1197</f>
        <v>66779113</v>
      </c>
      <c r="S1197" s="1354">
        <f>R1197/R1197</f>
        <v>1</v>
      </c>
    </row>
    <row r="1198" spans="1:20" x14ac:dyDescent="0.2">
      <c r="A1198" s="1316"/>
      <c r="B1198" s="1315">
        <v>2020</v>
      </c>
      <c r="C1198" s="1314">
        <f t="shared" si="372"/>
        <v>0</v>
      </c>
      <c r="D1198" s="1310">
        <f t="shared" si="372"/>
        <v>31860991</v>
      </c>
      <c r="E1198" s="1310">
        <f t="shared" si="372"/>
        <v>6958699</v>
      </c>
      <c r="F1198" s="1310">
        <f t="shared" si="372"/>
        <v>26879426</v>
      </c>
      <c r="G1198" s="1310">
        <f t="shared" si="372"/>
        <v>465427</v>
      </c>
      <c r="H1198" s="1310">
        <f t="shared" si="372"/>
        <v>74000</v>
      </c>
      <c r="I1198" s="1312">
        <f>SUM(C1198:H1198)</f>
        <v>66238543</v>
      </c>
      <c r="J1198" s="1313">
        <f t="shared" si="373"/>
        <v>0</v>
      </c>
      <c r="K1198" s="1310">
        <f t="shared" si="373"/>
        <v>0</v>
      </c>
      <c r="L1198" s="1310">
        <f t="shared" si="373"/>
        <v>0</v>
      </c>
      <c r="M1198" s="1310">
        <f t="shared" si="373"/>
        <v>1000000</v>
      </c>
      <c r="N1198" s="1310">
        <f t="shared" si="373"/>
        <v>0</v>
      </c>
      <c r="O1198" s="1312">
        <f>SUM(J1198:N1198)</f>
        <v>1000000</v>
      </c>
      <c r="P1198" s="1311">
        <f t="shared" si="374"/>
        <v>0</v>
      </c>
      <c r="Q1198" s="1310">
        <f t="shared" si="374"/>
        <v>0</v>
      </c>
      <c r="R1198" s="1310">
        <f>I1198+O1198+Q1198</f>
        <v>67238543</v>
      </c>
      <c r="S1198" s="1309">
        <f>R1198/R1198</f>
        <v>1</v>
      </c>
    </row>
    <row r="1199" spans="1:20" x14ac:dyDescent="0.2">
      <c r="A1199" s="1316"/>
      <c r="B1199" s="1315">
        <v>2021</v>
      </c>
      <c r="C1199" s="1314">
        <f t="shared" si="372"/>
        <v>0</v>
      </c>
      <c r="D1199" s="1310">
        <f t="shared" si="372"/>
        <v>31881147</v>
      </c>
      <c r="E1199" s="1310">
        <f t="shared" si="372"/>
        <v>7982846</v>
      </c>
      <c r="F1199" s="1310">
        <f t="shared" si="372"/>
        <v>23062925</v>
      </c>
      <c r="G1199" s="1310">
        <f t="shared" si="372"/>
        <v>247229</v>
      </c>
      <c r="H1199" s="1310">
        <f t="shared" si="372"/>
        <v>74000</v>
      </c>
      <c r="I1199" s="1312">
        <f>SUM(C1199:H1199)</f>
        <v>63248147</v>
      </c>
      <c r="J1199" s="1313">
        <f t="shared" si="373"/>
        <v>0</v>
      </c>
      <c r="K1199" s="1310">
        <f t="shared" si="373"/>
        <v>0</v>
      </c>
      <c r="L1199" s="1310">
        <f t="shared" si="373"/>
        <v>0</v>
      </c>
      <c r="M1199" s="1310">
        <f t="shared" si="373"/>
        <v>587142</v>
      </c>
      <c r="N1199" s="1310">
        <f t="shared" si="373"/>
        <v>0</v>
      </c>
      <c r="O1199" s="1312">
        <f>SUM(J1199:N1199)</f>
        <v>587142</v>
      </c>
      <c r="P1199" s="1311">
        <f t="shared" si="374"/>
        <v>0</v>
      </c>
      <c r="Q1199" s="1310">
        <f t="shared" si="374"/>
        <v>0</v>
      </c>
      <c r="R1199" s="1310">
        <f>I1199+O1199+Q1199</f>
        <v>63835289</v>
      </c>
      <c r="S1199" s="1309">
        <f>R1199/R1199</f>
        <v>1</v>
      </c>
    </row>
    <row r="1200" spans="1:20" ht="12" thickBot="1" x14ac:dyDescent="0.25">
      <c r="A1200" s="1308"/>
      <c r="B1200" s="1307" t="s">
        <v>28709</v>
      </c>
      <c r="C1200" s="1306" t="e">
        <f t="shared" ref="C1200:R1200" si="375">(C1199-C1198)/C1198</f>
        <v>#DIV/0!</v>
      </c>
      <c r="D1200" s="1301">
        <f t="shared" si="375"/>
        <v>6.3262313466646409E-4</v>
      </c>
      <c r="E1200" s="1301">
        <f t="shared" si="375"/>
        <v>0.1471750682131818</v>
      </c>
      <c r="F1200" s="1301">
        <f t="shared" si="375"/>
        <v>-0.14198595609891371</v>
      </c>
      <c r="G1200" s="1301">
        <f t="shared" si="375"/>
        <v>-0.46881250980282624</v>
      </c>
      <c r="H1200" s="1301">
        <f t="shared" si="375"/>
        <v>0</v>
      </c>
      <c r="I1200" s="1300">
        <f t="shared" si="375"/>
        <v>-4.5145860167848197E-2</v>
      </c>
      <c r="J1200" s="1305" t="e">
        <f t="shared" si="375"/>
        <v>#DIV/0!</v>
      </c>
      <c r="K1200" s="1302" t="e">
        <f t="shared" si="375"/>
        <v>#DIV/0!</v>
      </c>
      <c r="L1200" s="1302" t="e">
        <f t="shared" si="375"/>
        <v>#DIV/0!</v>
      </c>
      <c r="M1200" s="1301">
        <f t="shared" si="375"/>
        <v>-0.412858</v>
      </c>
      <c r="N1200" s="1302" t="e">
        <f t="shared" si="375"/>
        <v>#DIV/0!</v>
      </c>
      <c r="O1200" s="1300">
        <f t="shared" si="375"/>
        <v>-0.412858</v>
      </c>
      <c r="P1200" s="1303" t="e">
        <f t="shared" si="375"/>
        <v>#DIV/0!</v>
      </c>
      <c r="Q1200" s="1302" t="e">
        <f t="shared" si="375"/>
        <v>#DIV/0!</v>
      </c>
      <c r="R1200" s="1301">
        <f t="shared" si="375"/>
        <v>-5.0614630361636478E-2</v>
      </c>
      <c r="S1200" s="1300"/>
    </row>
    <row r="1203" spans="1:20" x14ac:dyDescent="0.2">
      <c r="A1203" s="1296" t="s">
        <v>28538</v>
      </c>
      <c r="I1203" s="1352"/>
      <c r="J1203" s="1352"/>
      <c r="P1203" s="1349"/>
      <c r="R1203" s="1352"/>
      <c r="S1203" s="1352"/>
      <c r="T1203" s="1297"/>
    </row>
    <row r="1204" spans="1:20" x14ac:dyDescent="0.2">
      <c r="A1204" s="1296" t="s">
        <v>28537</v>
      </c>
      <c r="I1204" s="1352"/>
      <c r="J1204" s="1352"/>
      <c r="P1204" s="1349"/>
      <c r="R1204" s="1352"/>
      <c r="S1204" s="1352"/>
      <c r="T1204" s="1297"/>
    </row>
    <row r="1205" spans="1:20" x14ac:dyDescent="0.2">
      <c r="I1205" s="1352"/>
      <c r="J1205" s="1352"/>
      <c r="P1205" s="1349"/>
      <c r="R1205" s="1352"/>
      <c r="S1205" s="1352"/>
      <c r="T1205" s="1297"/>
    </row>
    <row r="1206" spans="1:20" x14ac:dyDescent="0.2">
      <c r="I1206" s="1352"/>
      <c r="J1206" s="1352"/>
      <c r="P1206" s="1349"/>
      <c r="R1206" s="1352"/>
      <c r="S1206" s="1352"/>
      <c r="T1206" s="1297"/>
    </row>
    <row r="1207" spans="1:20" x14ac:dyDescent="0.2">
      <c r="I1207" s="1352"/>
      <c r="J1207" s="1352"/>
      <c r="P1207" s="1349"/>
      <c r="R1207" s="1352"/>
      <c r="S1207" s="1352"/>
      <c r="T1207" s="1297"/>
    </row>
    <row r="1208" spans="1:20" x14ac:dyDescent="0.2">
      <c r="A1208" s="1622" t="s">
        <v>28725</v>
      </c>
      <c r="B1208" s="1622"/>
      <c r="C1208" s="1622"/>
      <c r="D1208" s="1622"/>
      <c r="E1208" s="1622"/>
      <c r="F1208" s="1622"/>
      <c r="G1208" s="1622"/>
      <c r="H1208" s="1622"/>
      <c r="I1208" s="1622"/>
      <c r="J1208" s="1622"/>
      <c r="K1208" s="1622"/>
      <c r="L1208" s="1622"/>
      <c r="M1208" s="1622"/>
      <c r="N1208" s="1622"/>
      <c r="O1208" s="1622"/>
      <c r="P1208" s="1622"/>
      <c r="Q1208" s="1622"/>
      <c r="R1208" s="1622"/>
      <c r="S1208" s="1622"/>
      <c r="T1208" s="1353"/>
    </row>
    <row r="1209" spans="1:20" x14ac:dyDescent="0.2">
      <c r="A1209" s="1622" t="s">
        <v>28677</v>
      </c>
      <c r="B1209" s="1622"/>
      <c r="C1209" s="1622"/>
      <c r="D1209" s="1622"/>
      <c r="E1209" s="1622"/>
      <c r="F1209" s="1622"/>
      <c r="G1209" s="1622"/>
      <c r="H1209" s="1622"/>
      <c r="I1209" s="1622"/>
      <c r="J1209" s="1622"/>
      <c r="K1209" s="1622"/>
      <c r="L1209" s="1622"/>
      <c r="M1209" s="1622"/>
      <c r="N1209" s="1622"/>
      <c r="O1209" s="1622"/>
      <c r="P1209" s="1622"/>
      <c r="Q1209" s="1622"/>
      <c r="R1209" s="1622"/>
      <c r="S1209" s="1622"/>
      <c r="T1209" s="1353"/>
    </row>
    <row r="1210" spans="1:20" x14ac:dyDescent="0.2">
      <c r="A1210" s="1622" t="s">
        <v>28724</v>
      </c>
      <c r="B1210" s="1622"/>
      <c r="C1210" s="1622"/>
      <c r="D1210" s="1622"/>
      <c r="E1210" s="1622"/>
      <c r="F1210" s="1622"/>
      <c r="G1210" s="1622"/>
      <c r="H1210" s="1622"/>
      <c r="I1210" s="1622"/>
      <c r="J1210" s="1622"/>
      <c r="K1210" s="1622"/>
      <c r="L1210" s="1622"/>
      <c r="M1210" s="1622"/>
      <c r="N1210" s="1622"/>
      <c r="O1210" s="1622"/>
      <c r="P1210" s="1622"/>
      <c r="Q1210" s="1622"/>
      <c r="R1210" s="1622"/>
      <c r="S1210" s="1622"/>
      <c r="T1210" s="1353"/>
    </row>
    <row r="1211" spans="1:20" x14ac:dyDescent="0.2">
      <c r="A1211" s="1622" t="s">
        <v>28723</v>
      </c>
      <c r="B1211" s="1622"/>
      <c r="C1211" s="1622"/>
      <c r="D1211" s="1622"/>
      <c r="E1211" s="1622"/>
      <c r="F1211" s="1622"/>
      <c r="G1211" s="1622"/>
      <c r="H1211" s="1622"/>
      <c r="I1211" s="1622"/>
      <c r="J1211" s="1622"/>
      <c r="K1211" s="1622"/>
      <c r="L1211" s="1622"/>
      <c r="M1211" s="1622"/>
      <c r="N1211" s="1622"/>
      <c r="O1211" s="1622"/>
      <c r="P1211" s="1622"/>
      <c r="Q1211" s="1622"/>
      <c r="R1211" s="1622"/>
      <c r="S1211" s="1622"/>
      <c r="T1211" s="1353"/>
    </row>
    <row r="1212" spans="1:20" x14ac:dyDescent="0.2">
      <c r="I1212" s="1352"/>
      <c r="J1212" s="1352"/>
      <c r="P1212" s="1349"/>
      <c r="R1212" s="1352"/>
      <c r="S1212" s="1352"/>
      <c r="T1212" s="1297"/>
    </row>
    <row r="1213" spans="1:20" x14ac:dyDescent="0.2">
      <c r="I1213" s="1352"/>
      <c r="J1213" s="1352"/>
      <c r="P1213" s="1349"/>
      <c r="R1213" s="1352"/>
      <c r="S1213" s="1352"/>
      <c r="T1213" s="1297"/>
    </row>
    <row r="1214" spans="1:20" x14ac:dyDescent="0.2">
      <c r="I1214" s="1352"/>
      <c r="J1214" s="1352"/>
      <c r="P1214" s="1349"/>
      <c r="R1214" s="1352"/>
      <c r="S1214" s="1352"/>
      <c r="T1214" s="1297"/>
    </row>
    <row r="1215" spans="1:20" x14ac:dyDescent="0.2">
      <c r="A1215" s="1351" t="s">
        <v>3</v>
      </c>
      <c r="B1215" s="1351" t="s">
        <v>44</v>
      </c>
      <c r="C1215" s="1348"/>
      <c r="D1215" s="1348"/>
      <c r="E1215" s="1348"/>
      <c r="F1215" s="1348"/>
      <c r="G1215" s="1348"/>
      <c r="H1215" s="1348"/>
      <c r="I1215" s="1348"/>
      <c r="J1215" s="1348"/>
      <c r="K1215" s="1350"/>
      <c r="L1215" s="1348"/>
      <c r="M1215" s="1348"/>
      <c r="N1215" s="1348"/>
      <c r="O1215" s="1348"/>
      <c r="P1215" s="1349"/>
      <c r="Q1215" s="1348"/>
      <c r="R1215" s="1348"/>
      <c r="S1215" s="1348"/>
      <c r="T1215" s="1297"/>
    </row>
    <row r="1216" spans="1:20" ht="12" thickBot="1" x14ac:dyDescent="0.25">
      <c r="A1216" s="1345" t="s">
        <v>5</v>
      </c>
      <c r="B1216" s="1345" t="s">
        <v>28541</v>
      </c>
      <c r="C1216" s="1345"/>
      <c r="D1216" s="1345"/>
      <c r="E1216" s="1345"/>
      <c r="F1216" s="1345"/>
      <c r="G1216" s="1345"/>
      <c r="H1216" s="1345"/>
      <c r="I1216" s="1345"/>
      <c r="J1216" s="1345"/>
      <c r="K1216" s="1347"/>
      <c r="L1216" s="1345"/>
      <c r="M1216" s="1345"/>
      <c r="N1216" s="1345"/>
      <c r="O1216" s="1345"/>
      <c r="P1216" s="1346"/>
      <c r="Q1216" s="1345"/>
      <c r="R1216" s="1345"/>
      <c r="S1216" s="1345"/>
      <c r="T1216" s="1344"/>
    </row>
    <row r="1217" spans="1:19" ht="27" customHeight="1" x14ac:dyDescent="0.2">
      <c r="A1217" s="1623" t="s">
        <v>28722</v>
      </c>
      <c r="B1217" s="1625" t="s">
        <v>28721</v>
      </c>
      <c r="C1217" s="1627" t="s">
        <v>28570</v>
      </c>
      <c r="D1217" s="1628"/>
      <c r="E1217" s="1628"/>
      <c r="F1217" s="1628"/>
      <c r="G1217" s="1628"/>
      <c r="H1217" s="1628"/>
      <c r="I1217" s="1629"/>
      <c r="J1217" s="1630" t="s">
        <v>28563</v>
      </c>
      <c r="K1217" s="1631"/>
      <c r="L1217" s="1631"/>
      <c r="M1217" s="1631"/>
      <c r="N1217" s="1631"/>
      <c r="O1217" s="1632"/>
      <c r="P1217" s="1633" t="s">
        <v>28557</v>
      </c>
      <c r="Q1217" s="1634"/>
      <c r="R1217" s="1634" t="s">
        <v>4</v>
      </c>
      <c r="S1217" s="1635"/>
    </row>
    <row r="1218" spans="1:19" ht="112.5" customHeight="1" thickBot="1" x14ac:dyDescent="0.25">
      <c r="A1218" s="1624"/>
      <c r="B1218" s="1626"/>
      <c r="C1218" s="1343" t="s">
        <v>28717</v>
      </c>
      <c r="D1218" s="1339" t="s">
        <v>28720</v>
      </c>
      <c r="E1218" s="1339" t="s">
        <v>28719</v>
      </c>
      <c r="F1218" s="1339" t="s">
        <v>28718</v>
      </c>
      <c r="G1218" s="1339" t="s">
        <v>28716</v>
      </c>
      <c r="H1218" s="1339" t="s">
        <v>28715</v>
      </c>
      <c r="I1218" s="1341" t="s">
        <v>28596</v>
      </c>
      <c r="J1218" s="1342" t="s">
        <v>28717</v>
      </c>
      <c r="K1218" s="1339" t="s">
        <v>28716</v>
      </c>
      <c r="L1218" s="1339" t="s">
        <v>28715</v>
      </c>
      <c r="M1218" s="1339" t="s">
        <v>28714</v>
      </c>
      <c r="N1218" s="1339" t="s">
        <v>28713</v>
      </c>
      <c r="O1218" s="1341" t="s">
        <v>28593</v>
      </c>
      <c r="P1218" s="1340" t="s">
        <v>28712</v>
      </c>
      <c r="Q1218" s="1339" t="s">
        <v>28592</v>
      </c>
      <c r="R1218" s="1338" t="s">
        <v>28711</v>
      </c>
      <c r="S1218" s="1337" t="s">
        <v>28590</v>
      </c>
    </row>
    <row r="1219" spans="1:19" x14ac:dyDescent="0.2">
      <c r="A1219" s="1336" t="s">
        <v>28710</v>
      </c>
      <c r="B1219" s="1323">
        <v>2019</v>
      </c>
      <c r="C1219" s="1335">
        <f t="shared" ref="C1219:H1221" si="376">C1249+C1279+C1309+C1339</f>
        <v>0</v>
      </c>
      <c r="D1219" s="1333">
        <f t="shared" si="376"/>
        <v>27202682</v>
      </c>
      <c r="E1219" s="1333">
        <f t="shared" si="376"/>
        <v>39930</v>
      </c>
      <c r="F1219" s="1333">
        <f t="shared" si="376"/>
        <v>49513640</v>
      </c>
      <c r="G1219" s="1333">
        <f t="shared" si="376"/>
        <v>0</v>
      </c>
      <c r="H1219" s="1333">
        <f t="shared" si="376"/>
        <v>267040</v>
      </c>
      <c r="I1219" s="1332">
        <f>SUM(C1219:H1219)</f>
        <v>77023292</v>
      </c>
      <c r="J1219" s="1334">
        <f t="shared" ref="J1219:N1221" si="377">J1249+J1279+J1309+J1339</f>
        <v>0</v>
      </c>
      <c r="K1219" s="1333">
        <f t="shared" si="377"/>
        <v>0</v>
      </c>
      <c r="L1219" s="1333">
        <f t="shared" si="377"/>
        <v>0</v>
      </c>
      <c r="M1219" s="1333">
        <f t="shared" si="377"/>
        <v>27997600</v>
      </c>
      <c r="N1219" s="1333">
        <f t="shared" si="377"/>
        <v>0</v>
      </c>
      <c r="O1219" s="1332">
        <f>SUM(J1219:N1219)</f>
        <v>27997600</v>
      </c>
      <c r="P1219" s="1331">
        <f>P1249+P1279+P1309+P1339</f>
        <v>0</v>
      </c>
      <c r="Q1219" s="1330">
        <f>P1219</f>
        <v>0</v>
      </c>
      <c r="R1219" s="1330">
        <f>I1219+O1219+Q1219</f>
        <v>105020892</v>
      </c>
      <c r="S1219" s="1355">
        <f>R1219/R1227</f>
        <v>0.9958705859053647</v>
      </c>
    </row>
    <row r="1220" spans="1:19" x14ac:dyDescent="0.2">
      <c r="A1220" s="1328"/>
      <c r="B1220" s="1315">
        <v>2020</v>
      </c>
      <c r="C1220" s="1329">
        <f t="shared" si="376"/>
        <v>0</v>
      </c>
      <c r="D1220" s="1326">
        <f t="shared" si="376"/>
        <v>27158379</v>
      </c>
      <c r="E1220" s="1326">
        <f t="shared" si="376"/>
        <v>60000</v>
      </c>
      <c r="F1220" s="1326">
        <f t="shared" si="376"/>
        <v>47128688</v>
      </c>
      <c r="G1220" s="1326">
        <f t="shared" si="376"/>
        <v>0</v>
      </c>
      <c r="H1220" s="1326">
        <f t="shared" si="376"/>
        <v>267040</v>
      </c>
      <c r="I1220" s="1312">
        <f>SUM(C1220:H1220)</f>
        <v>74614107</v>
      </c>
      <c r="J1220" s="1356">
        <f t="shared" si="377"/>
        <v>0</v>
      </c>
      <c r="K1220" s="1326">
        <f t="shared" si="377"/>
        <v>0</v>
      </c>
      <c r="L1220" s="1326">
        <f t="shared" si="377"/>
        <v>0</v>
      </c>
      <c r="M1220" s="1326">
        <f t="shared" si="377"/>
        <v>33966510</v>
      </c>
      <c r="N1220" s="1326">
        <f t="shared" si="377"/>
        <v>0</v>
      </c>
      <c r="O1220" s="1312">
        <f>SUM(J1220:N1220)</f>
        <v>33966510</v>
      </c>
      <c r="P1220" s="1325">
        <f>P1250+P1280+P1310+P1340</f>
        <v>0</v>
      </c>
      <c r="Q1220" s="1310">
        <f>P1220</f>
        <v>0</v>
      </c>
      <c r="R1220" s="1310">
        <f>I1220+O1220+Q1220</f>
        <v>108580617</v>
      </c>
      <c r="S1220" s="1309">
        <f>R1220/R1228</f>
        <v>0.9962115093465449</v>
      </c>
    </row>
    <row r="1221" spans="1:19" x14ac:dyDescent="0.2">
      <c r="A1221" s="1328"/>
      <c r="B1221" s="1315">
        <v>2021</v>
      </c>
      <c r="C1221" s="1329">
        <f t="shared" si="376"/>
        <v>0</v>
      </c>
      <c r="D1221" s="1326">
        <f t="shared" si="376"/>
        <v>26604073</v>
      </c>
      <c r="E1221" s="1326">
        <f t="shared" si="376"/>
        <v>0</v>
      </c>
      <c r="F1221" s="1326">
        <f t="shared" si="376"/>
        <v>48302079</v>
      </c>
      <c r="G1221" s="1326">
        <f t="shared" si="376"/>
        <v>0</v>
      </c>
      <c r="H1221" s="1326">
        <f t="shared" si="376"/>
        <v>267040</v>
      </c>
      <c r="I1221" s="1312">
        <f>SUM(C1221:H1221)</f>
        <v>75173192</v>
      </c>
      <c r="J1221" s="1356">
        <f t="shared" si="377"/>
        <v>0</v>
      </c>
      <c r="K1221" s="1326">
        <f t="shared" si="377"/>
        <v>0</v>
      </c>
      <c r="L1221" s="1326">
        <f t="shared" si="377"/>
        <v>0</v>
      </c>
      <c r="M1221" s="1326">
        <f t="shared" si="377"/>
        <v>32140340</v>
      </c>
      <c r="N1221" s="1326">
        <f t="shared" si="377"/>
        <v>0</v>
      </c>
      <c r="O1221" s="1312">
        <f>SUM(J1221:N1221)</f>
        <v>32140340</v>
      </c>
      <c r="P1221" s="1325">
        <f>P1251+P1281+P1311+P1341</f>
        <v>0</v>
      </c>
      <c r="Q1221" s="1310">
        <f>P1221</f>
        <v>0</v>
      </c>
      <c r="R1221" s="1310">
        <f>I1221+O1221+Q1221</f>
        <v>107313532</v>
      </c>
      <c r="S1221" s="1309">
        <f>R1221/R1229</f>
        <v>0.99758634996516227</v>
      </c>
    </row>
    <row r="1222" spans="1:19" ht="12" thickBot="1" x14ac:dyDescent="0.25">
      <c r="A1222" s="1308"/>
      <c r="B1222" s="1307" t="s">
        <v>28709</v>
      </c>
      <c r="C1222" s="1306" t="e">
        <f t="shared" ref="C1222:R1222" si="378">(C1221-C1220)/C1220</f>
        <v>#DIV/0!</v>
      </c>
      <c r="D1222" s="1301">
        <f t="shared" si="378"/>
        <v>-2.0410128306995054E-2</v>
      </c>
      <c r="E1222" s="1301">
        <f t="shared" si="378"/>
        <v>-1</v>
      </c>
      <c r="F1222" s="1301">
        <f t="shared" si="378"/>
        <v>2.4897595282092299E-2</v>
      </c>
      <c r="G1222" s="1302" t="e">
        <f t="shared" si="378"/>
        <v>#DIV/0!</v>
      </c>
      <c r="H1222" s="1301">
        <f t="shared" si="378"/>
        <v>0</v>
      </c>
      <c r="I1222" s="1300">
        <f t="shared" si="378"/>
        <v>7.4930200531650136E-3</v>
      </c>
      <c r="J1222" s="1305" t="e">
        <f t="shared" si="378"/>
        <v>#DIV/0!</v>
      </c>
      <c r="K1222" s="1302" t="e">
        <f t="shared" si="378"/>
        <v>#DIV/0!</v>
      </c>
      <c r="L1222" s="1302" t="e">
        <f t="shared" si="378"/>
        <v>#DIV/0!</v>
      </c>
      <c r="M1222" s="1301">
        <f t="shared" si="378"/>
        <v>-5.3763839735080234E-2</v>
      </c>
      <c r="N1222" s="1302" t="e">
        <f t="shared" si="378"/>
        <v>#DIV/0!</v>
      </c>
      <c r="O1222" s="1300">
        <f t="shared" si="378"/>
        <v>-5.3763839735080234E-2</v>
      </c>
      <c r="P1222" s="1303" t="e">
        <f t="shared" si="378"/>
        <v>#DIV/0!</v>
      </c>
      <c r="Q1222" s="1302" t="e">
        <f t="shared" si="378"/>
        <v>#DIV/0!</v>
      </c>
      <c r="R1222" s="1301">
        <f t="shared" si="378"/>
        <v>-1.1669532141266061E-2</v>
      </c>
      <c r="S1222" s="1300"/>
    </row>
    <row r="1223" spans="1:19" x14ac:dyDescent="0.2">
      <c r="A1223" s="1336" t="s">
        <v>28727</v>
      </c>
      <c r="B1223" s="1323">
        <v>2019</v>
      </c>
      <c r="C1223" s="1335">
        <f t="shared" ref="C1223:H1225" si="379">C1253+C1283+C1313+C1343</f>
        <v>0</v>
      </c>
      <c r="D1223" s="1333">
        <f t="shared" si="379"/>
        <v>0</v>
      </c>
      <c r="E1223" s="1333">
        <f t="shared" si="379"/>
        <v>435473</v>
      </c>
      <c r="F1223" s="1333">
        <f t="shared" si="379"/>
        <v>0</v>
      </c>
      <c r="G1223" s="1333">
        <f t="shared" si="379"/>
        <v>0</v>
      </c>
      <c r="H1223" s="1333">
        <f t="shared" si="379"/>
        <v>0</v>
      </c>
      <c r="I1223" s="1332">
        <f>SUM(C1223:H1223)</f>
        <v>435473</v>
      </c>
      <c r="J1223" s="1357">
        <f t="shared" ref="J1223:N1225" si="380">J1253+J1283+J1313+J1343</f>
        <v>0</v>
      </c>
      <c r="K1223" s="1333">
        <f t="shared" si="380"/>
        <v>0</v>
      </c>
      <c r="L1223" s="1333">
        <f t="shared" si="380"/>
        <v>0</v>
      </c>
      <c r="M1223" s="1333">
        <f t="shared" si="380"/>
        <v>0</v>
      </c>
      <c r="N1223" s="1333">
        <f t="shared" si="380"/>
        <v>0</v>
      </c>
      <c r="O1223" s="1332">
        <f>SUM(J1223:N1223)</f>
        <v>0</v>
      </c>
      <c r="P1223" s="1331">
        <f>P1253+P1283+P1313+P1343</f>
        <v>0</v>
      </c>
      <c r="Q1223" s="1330">
        <f>P1223</f>
        <v>0</v>
      </c>
      <c r="R1223" s="1330">
        <f>I1223+O1223+Q1223</f>
        <v>435473</v>
      </c>
      <c r="S1223" s="1355">
        <f>R1223/R1227</f>
        <v>4.129414094635255E-3</v>
      </c>
    </row>
    <row r="1224" spans="1:19" x14ac:dyDescent="0.2">
      <c r="A1224" s="1328"/>
      <c r="B1224" s="1315">
        <v>2020</v>
      </c>
      <c r="C1224" s="1329">
        <f t="shared" si="379"/>
        <v>0</v>
      </c>
      <c r="D1224" s="1326">
        <f t="shared" si="379"/>
        <v>0</v>
      </c>
      <c r="E1224" s="1326">
        <f t="shared" si="379"/>
        <v>412921</v>
      </c>
      <c r="F1224" s="1326">
        <f t="shared" si="379"/>
        <v>0</v>
      </c>
      <c r="G1224" s="1326">
        <f t="shared" si="379"/>
        <v>0</v>
      </c>
      <c r="H1224" s="1326">
        <f t="shared" si="379"/>
        <v>0</v>
      </c>
      <c r="I1224" s="1312">
        <f>SUM(C1224:H1224)</f>
        <v>412921</v>
      </c>
      <c r="J1224" s="1356">
        <f t="shared" si="380"/>
        <v>0</v>
      </c>
      <c r="K1224" s="1326">
        <f t="shared" si="380"/>
        <v>0</v>
      </c>
      <c r="L1224" s="1326">
        <f t="shared" si="380"/>
        <v>0</v>
      </c>
      <c r="M1224" s="1326">
        <f t="shared" si="380"/>
        <v>0</v>
      </c>
      <c r="N1224" s="1326">
        <f t="shared" si="380"/>
        <v>0</v>
      </c>
      <c r="O1224" s="1312">
        <f>SUM(J1224:N1224)</f>
        <v>0</v>
      </c>
      <c r="P1224" s="1325">
        <f>P1254+P1284+P1314+P1344</f>
        <v>0</v>
      </c>
      <c r="Q1224" s="1310">
        <f>P1224</f>
        <v>0</v>
      </c>
      <c r="R1224" s="1310">
        <f>I1224+O1224+Q1224</f>
        <v>412921</v>
      </c>
      <c r="S1224" s="1309">
        <f>R1224/R1228</f>
        <v>3.7884906534550698E-3</v>
      </c>
    </row>
    <row r="1225" spans="1:19" x14ac:dyDescent="0.2">
      <c r="A1225" s="1328"/>
      <c r="B1225" s="1315">
        <v>2021</v>
      </c>
      <c r="C1225" s="1329">
        <f t="shared" si="379"/>
        <v>0</v>
      </c>
      <c r="D1225" s="1326">
        <f t="shared" si="379"/>
        <v>0</v>
      </c>
      <c r="E1225" s="1326">
        <f t="shared" si="379"/>
        <v>259644</v>
      </c>
      <c r="F1225" s="1326">
        <f t="shared" si="379"/>
        <v>0</v>
      </c>
      <c r="G1225" s="1326">
        <f t="shared" si="379"/>
        <v>0</v>
      </c>
      <c r="H1225" s="1326">
        <f t="shared" si="379"/>
        <v>0</v>
      </c>
      <c r="I1225" s="1312">
        <f>SUM(C1225:H1225)</f>
        <v>259644</v>
      </c>
      <c r="J1225" s="1356">
        <f t="shared" si="380"/>
        <v>0</v>
      </c>
      <c r="K1225" s="1326">
        <f t="shared" si="380"/>
        <v>0</v>
      </c>
      <c r="L1225" s="1326">
        <f t="shared" si="380"/>
        <v>0</v>
      </c>
      <c r="M1225" s="1326">
        <f t="shared" si="380"/>
        <v>0</v>
      </c>
      <c r="N1225" s="1326">
        <f t="shared" si="380"/>
        <v>0</v>
      </c>
      <c r="O1225" s="1312">
        <f>SUM(J1225:N1225)</f>
        <v>0</v>
      </c>
      <c r="P1225" s="1325">
        <f>P1255+P1285+P1315+P1345</f>
        <v>0</v>
      </c>
      <c r="Q1225" s="1310">
        <f>P1225</f>
        <v>0</v>
      </c>
      <c r="R1225" s="1310">
        <f>I1225+O1225+Q1225</f>
        <v>259644</v>
      </c>
      <c r="S1225" s="1309">
        <f>R1225/R1229</f>
        <v>2.4136500348376812E-3</v>
      </c>
    </row>
    <row r="1226" spans="1:19" ht="12" thickBot="1" x14ac:dyDescent="0.25">
      <c r="A1226" s="1308"/>
      <c r="B1226" s="1307" t="s">
        <v>28709</v>
      </c>
      <c r="C1226" s="1306" t="e">
        <f t="shared" ref="C1226:R1226" si="381">(C1225-C1224)/C1224</f>
        <v>#DIV/0!</v>
      </c>
      <c r="D1226" s="1302" t="e">
        <f t="shared" si="381"/>
        <v>#DIV/0!</v>
      </c>
      <c r="E1226" s="1301">
        <f t="shared" si="381"/>
        <v>-0.37120175529943983</v>
      </c>
      <c r="F1226" s="1302" t="e">
        <f t="shared" si="381"/>
        <v>#DIV/0!</v>
      </c>
      <c r="G1226" s="1302" t="e">
        <f t="shared" si="381"/>
        <v>#DIV/0!</v>
      </c>
      <c r="H1226" s="1302" t="e">
        <f t="shared" si="381"/>
        <v>#DIV/0!</v>
      </c>
      <c r="I1226" s="1300">
        <f t="shared" si="381"/>
        <v>-0.37120175529943983</v>
      </c>
      <c r="J1226" s="1305" t="e">
        <f t="shared" si="381"/>
        <v>#DIV/0!</v>
      </c>
      <c r="K1226" s="1302" t="e">
        <f t="shared" si="381"/>
        <v>#DIV/0!</v>
      </c>
      <c r="L1226" s="1302" t="e">
        <f t="shared" si="381"/>
        <v>#DIV/0!</v>
      </c>
      <c r="M1226" s="1302" t="e">
        <f t="shared" si="381"/>
        <v>#DIV/0!</v>
      </c>
      <c r="N1226" s="1302" t="e">
        <f t="shared" si="381"/>
        <v>#DIV/0!</v>
      </c>
      <c r="O1226" s="1304" t="e">
        <f t="shared" si="381"/>
        <v>#DIV/0!</v>
      </c>
      <c r="P1226" s="1303" t="e">
        <f t="shared" si="381"/>
        <v>#DIV/0!</v>
      </c>
      <c r="Q1226" s="1302" t="e">
        <f t="shared" si="381"/>
        <v>#DIV/0!</v>
      </c>
      <c r="R1226" s="1301">
        <f t="shared" si="381"/>
        <v>-0.37120175529943983</v>
      </c>
      <c r="S1226" s="1300"/>
    </row>
    <row r="1227" spans="1:19" x14ac:dyDescent="0.2">
      <c r="A1227" s="1324" t="s">
        <v>4</v>
      </c>
      <c r="B1227" s="1323">
        <v>2019</v>
      </c>
      <c r="C1227" s="1322">
        <f t="shared" ref="C1227:H1229" si="382">C1219+C1223</f>
        <v>0</v>
      </c>
      <c r="D1227" s="1318">
        <f t="shared" si="382"/>
        <v>27202682</v>
      </c>
      <c r="E1227" s="1318">
        <f t="shared" si="382"/>
        <v>475403</v>
      </c>
      <c r="F1227" s="1318">
        <f t="shared" si="382"/>
        <v>49513640</v>
      </c>
      <c r="G1227" s="1318">
        <f t="shared" si="382"/>
        <v>0</v>
      </c>
      <c r="H1227" s="1318">
        <f t="shared" si="382"/>
        <v>267040</v>
      </c>
      <c r="I1227" s="1320">
        <f>SUM(C1227:H1227)</f>
        <v>77458765</v>
      </c>
      <c r="J1227" s="1321">
        <f t="shared" ref="J1227:N1229" si="383">J1219+J1223</f>
        <v>0</v>
      </c>
      <c r="K1227" s="1318">
        <f t="shared" si="383"/>
        <v>0</v>
      </c>
      <c r="L1227" s="1318">
        <f t="shared" si="383"/>
        <v>0</v>
      </c>
      <c r="M1227" s="1318">
        <f t="shared" si="383"/>
        <v>27997600</v>
      </c>
      <c r="N1227" s="1318">
        <f t="shared" si="383"/>
        <v>0</v>
      </c>
      <c r="O1227" s="1320">
        <f>SUM(J1227:N1227)</f>
        <v>27997600</v>
      </c>
      <c r="P1227" s="1319">
        <f t="shared" ref="P1227:Q1229" si="384">P1219+P1223</f>
        <v>0</v>
      </c>
      <c r="Q1227" s="1318">
        <f t="shared" si="384"/>
        <v>0</v>
      </c>
      <c r="R1227" s="1318">
        <f>I1227+O1227+Q1227</f>
        <v>105456365</v>
      </c>
      <c r="S1227" s="1354">
        <f>R1227/R1227</f>
        <v>1</v>
      </c>
    </row>
    <row r="1228" spans="1:19" x14ac:dyDescent="0.2">
      <c r="A1228" s="1316"/>
      <c r="B1228" s="1315">
        <v>2020</v>
      </c>
      <c r="C1228" s="1314">
        <f t="shared" si="382"/>
        <v>0</v>
      </c>
      <c r="D1228" s="1310">
        <f t="shared" si="382"/>
        <v>27158379</v>
      </c>
      <c r="E1228" s="1310">
        <f t="shared" si="382"/>
        <v>472921</v>
      </c>
      <c r="F1228" s="1310">
        <f t="shared" si="382"/>
        <v>47128688</v>
      </c>
      <c r="G1228" s="1310">
        <f t="shared" si="382"/>
        <v>0</v>
      </c>
      <c r="H1228" s="1310">
        <f t="shared" si="382"/>
        <v>267040</v>
      </c>
      <c r="I1228" s="1312">
        <f>SUM(C1228:H1228)</f>
        <v>75027028</v>
      </c>
      <c r="J1228" s="1313">
        <f t="shared" si="383"/>
        <v>0</v>
      </c>
      <c r="K1228" s="1310">
        <f t="shared" si="383"/>
        <v>0</v>
      </c>
      <c r="L1228" s="1310">
        <f t="shared" si="383"/>
        <v>0</v>
      </c>
      <c r="M1228" s="1310">
        <f t="shared" si="383"/>
        <v>33966510</v>
      </c>
      <c r="N1228" s="1310">
        <f t="shared" si="383"/>
        <v>0</v>
      </c>
      <c r="O1228" s="1312">
        <f>SUM(J1228:N1228)</f>
        <v>33966510</v>
      </c>
      <c r="P1228" s="1311">
        <f t="shared" si="384"/>
        <v>0</v>
      </c>
      <c r="Q1228" s="1310">
        <f t="shared" si="384"/>
        <v>0</v>
      </c>
      <c r="R1228" s="1310">
        <f>I1228+O1228+Q1228</f>
        <v>108993538</v>
      </c>
      <c r="S1228" s="1309">
        <f>R1228/R1228</f>
        <v>1</v>
      </c>
    </row>
    <row r="1229" spans="1:19" x14ac:dyDescent="0.2">
      <c r="A1229" s="1316"/>
      <c r="B1229" s="1315">
        <v>2021</v>
      </c>
      <c r="C1229" s="1314">
        <f t="shared" si="382"/>
        <v>0</v>
      </c>
      <c r="D1229" s="1310">
        <f t="shared" si="382"/>
        <v>26604073</v>
      </c>
      <c r="E1229" s="1310">
        <f t="shared" si="382"/>
        <v>259644</v>
      </c>
      <c r="F1229" s="1310">
        <f t="shared" si="382"/>
        <v>48302079</v>
      </c>
      <c r="G1229" s="1310">
        <f t="shared" si="382"/>
        <v>0</v>
      </c>
      <c r="H1229" s="1310">
        <f t="shared" si="382"/>
        <v>267040</v>
      </c>
      <c r="I1229" s="1312">
        <f>SUM(C1229:H1229)</f>
        <v>75432836</v>
      </c>
      <c r="J1229" s="1313">
        <f t="shared" si="383"/>
        <v>0</v>
      </c>
      <c r="K1229" s="1310">
        <f t="shared" si="383"/>
        <v>0</v>
      </c>
      <c r="L1229" s="1310">
        <f t="shared" si="383"/>
        <v>0</v>
      </c>
      <c r="M1229" s="1310">
        <f t="shared" si="383"/>
        <v>32140340</v>
      </c>
      <c r="N1229" s="1310">
        <f t="shared" si="383"/>
        <v>0</v>
      </c>
      <c r="O1229" s="1312">
        <f>SUM(J1229:N1229)</f>
        <v>32140340</v>
      </c>
      <c r="P1229" s="1311">
        <f t="shared" si="384"/>
        <v>0</v>
      </c>
      <c r="Q1229" s="1310">
        <f t="shared" si="384"/>
        <v>0</v>
      </c>
      <c r="R1229" s="1310">
        <f>I1229+O1229+Q1229</f>
        <v>107573176</v>
      </c>
      <c r="S1229" s="1309">
        <f>R1229/R1229</f>
        <v>1</v>
      </c>
    </row>
    <row r="1230" spans="1:19" ht="12" thickBot="1" x14ac:dyDescent="0.25">
      <c r="A1230" s="1308"/>
      <c r="B1230" s="1307" t="s">
        <v>28709</v>
      </c>
      <c r="C1230" s="1306" t="e">
        <f t="shared" ref="C1230:R1230" si="385">(C1229-C1228)/C1228</f>
        <v>#DIV/0!</v>
      </c>
      <c r="D1230" s="1301">
        <f t="shared" si="385"/>
        <v>-2.0410128306995054E-2</v>
      </c>
      <c r="E1230" s="1301">
        <f t="shared" si="385"/>
        <v>-0.45097807033310006</v>
      </c>
      <c r="F1230" s="1301">
        <f t="shared" si="385"/>
        <v>2.4897595282092299E-2</v>
      </c>
      <c r="G1230" s="1302" t="e">
        <f t="shared" si="385"/>
        <v>#DIV/0!</v>
      </c>
      <c r="H1230" s="1301">
        <f t="shared" si="385"/>
        <v>0</v>
      </c>
      <c r="I1230" s="1300">
        <f t="shared" si="385"/>
        <v>5.4088241373495428E-3</v>
      </c>
      <c r="J1230" s="1305" t="e">
        <f t="shared" si="385"/>
        <v>#DIV/0!</v>
      </c>
      <c r="K1230" s="1302" t="e">
        <f t="shared" si="385"/>
        <v>#DIV/0!</v>
      </c>
      <c r="L1230" s="1302" t="e">
        <f t="shared" si="385"/>
        <v>#DIV/0!</v>
      </c>
      <c r="M1230" s="1301">
        <f t="shared" si="385"/>
        <v>-5.3763839735080234E-2</v>
      </c>
      <c r="N1230" s="1302" t="e">
        <f t="shared" si="385"/>
        <v>#DIV/0!</v>
      </c>
      <c r="O1230" s="1300">
        <f t="shared" si="385"/>
        <v>-5.3763839735080234E-2</v>
      </c>
      <c r="P1230" s="1303" t="e">
        <f t="shared" si="385"/>
        <v>#DIV/0!</v>
      </c>
      <c r="Q1230" s="1302" t="e">
        <f t="shared" si="385"/>
        <v>#DIV/0!</v>
      </c>
      <c r="R1230" s="1301">
        <f t="shared" si="385"/>
        <v>-1.3031616608316724E-2</v>
      </c>
      <c r="S1230" s="1300"/>
    </row>
    <row r="1233" spans="1:20" x14ac:dyDescent="0.2">
      <c r="A1233" s="1296" t="s">
        <v>28538</v>
      </c>
      <c r="I1233" s="1352"/>
      <c r="J1233" s="1352"/>
      <c r="P1233" s="1349"/>
      <c r="R1233" s="1352"/>
      <c r="S1233" s="1352"/>
      <c r="T1233" s="1297"/>
    </row>
    <row r="1234" spans="1:20" x14ac:dyDescent="0.2">
      <c r="A1234" s="1296" t="s">
        <v>28537</v>
      </c>
      <c r="I1234" s="1352"/>
      <c r="J1234" s="1352"/>
      <c r="P1234" s="1349"/>
      <c r="R1234" s="1352"/>
      <c r="S1234" s="1352"/>
      <c r="T1234" s="1297"/>
    </row>
    <row r="1235" spans="1:20" x14ac:dyDescent="0.2">
      <c r="I1235" s="1352"/>
      <c r="J1235" s="1352"/>
      <c r="P1235" s="1349"/>
      <c r="R1235" s="1352"/>
      <c r="S1235" s="1352"/>
      <c r="T1235" s="1297"/>
    </row>
    <row r="1236" spans="1:20" x14ac:dyDescent="0.2">
      <c r="I1236" s="1352"/>
      <c r="J1236" s="1352"/>
      <c r="P1236" s="1349"/>
      <c r="R1236" s="1352"/>
      <c r="S1236" s="1352"/>
      <c r="T1236" s="1297"/>
    </row>
    <row r="1237" spans="1:20" x14ac:dyDescent="0.2">
      <c r="I1237" s="1352"/>
      <c r="J1237" s="1352"/>
      <c r="P1237" s="1349"/>
      <c r="R1237" s="1352"/>
      <c r="S1237" s="1352"/>
      <c r="T1237" s="1297"/>
    </row>
    <row r="1238" spans="1:20" x14ac:dyDescent="0.2">
      <c r="A1238" s="1622" t="s">
        <v>28725</v>
      </c>
      <c r="B1238" s="1622"/>
      <c r="C1238" s="1622"/>
      <c r="D1238" s="1622"/>
      <c r="E1238" s="1622"/>
      <c r="F1238" s="1622"/>
      <c r="G1238" s="1622"/>
      <c r="H1238" s="1622"/>
      <c r="I1238" s="1622"/>
      <c r="J1238" s="1622"/>
      <c r="K1238" s="1622"/>
      <c r="L1238" s="1622"/>
      <c r="M1238" s="1622"/>
      <c r="N1238" s="1622"/>
      <c r="O1238" s="1622"/>
      <c r="P1238" s="1622"/>
      <c r="Q1238" s="1622"/>
      <c r="R1238" s="1622"/>
      <c r="S1238" s="1622"/>
      <c r="T1238" s="1353"/>
    </row>
    <row r="1239" spans="1:20" x14ac:dyDescent="0.2">
      <c r="A1239" s="1622" t="s">
        <v>28677</v>
      </c>
      <c r="B1239" s="1622"/>
      <c r="C1239" s="1622"/>
      <c r="D1239" s="1622"/>
      <c r="E1239" s="1622"/>
      <c r="F1239" s="1622"/>
      <c r="G1239" s="1622"/>
      <c r="H1239" s="1622"/>
      <c r="I1239" s="1622"/>
      <c r="J1239" s="1622"/>
      <c r="K1239" s="1622"/>
      <c r="L1239" s="1622"/>
      <c r="M1239" s="1622"/>
      <c r="N1239" s="1622"/>
      <c r="O1239" s="1622"/>
      <c r="P1239" s="1622"/>
      <c r="Q1239" s="1622"/>
      <c r="R1239" s="1622"/>
      <c r="S1239" s="1622"/>
      <c r="T1239" s="1353"/>
    </row>
    <row r="1240" spans="1:20" x14ac:dyDescent="0.2">
      <c r="A1240" s="1622" t="s">
        <v>28724</v>
      </c>
      <c r="B1240" s="1622"/>
      <c r="C1240" s="1622"/>
      <c r="D1240" s="1622"/>
      <c r="E1240" s="1622"/>
      <c r="F1240" s="1622"/>
      <c r="G1240" s="1622"/>
      <c r="H1240" s="1622"/>
      <c r="I1240" s="1622"/>
      <c r="J1240" s="1622"/>
      <c r="K1240" s="1622"/>
      <c r="L1240" s="1622"/>
      <c r="M1240" s="1622"/>
      <c r="N1240" s="1622"/>
      <c r="O1240" s="1622"/>
      <c r="P1240" s="1622"/>
      <c r="Q1240" s="1622"/>
      <c r="R1240" s="1622"/>
      <c r="S1240" s="1622"/>
      <c r="T1240" s="1353"/>
    </row>
    <row r="1241" spans="1:20" x14ac:dyDescent="0.2">
      <c r="A1241" s="1622" t="s">
        <v>28723</v>
      </c>
      <c r="B1241" s="1622"/>
      <c r="C1241" s="1622"/>
      <c r="D1241" s="1622"/>
      <c r="E1241" s="1622"/>
      <c r="F1241" s="1622"/>
      <c r="G1241" s="1622"/>
      <c r="H1241" s="1622"/>
      <c r="I1241" s="1622"/>
      <c r="J1241" s="1622"/>
      <c r="K1241" s="1622"/>
      <c r="L1241" s="1622"/>
      <c r="M1241" s="1622"/>
      <c r="N1241" s="1622"/>
      <c r="O1241" s="1622"/>
      <c r="P1241" s="1622"/>
      <c r="Q1241" s="1622"/>
      <c r="R1241" s="1622"/>
      <c r="S1241" s="1622"/>
      <c r="T1241" s="1353"/>
    </row>
    <row r="1242" spans="1:20" x14ac:dyDescent="0.2">
      <c r="I1242" s="1352"/>
      <c r="J1242" s="1352"/>
      <c r="P1242" s="1349"/>
      <c r="R1242" s="1352"/>
      <c r="S1242" s="1352"/>
      <c r="T1242" s="1297"/>
    </row>
    <row r="1243" spans="1:20" x14ac:dyDescent="0.2">
      <c r="I1243" s="1352"/>
      <c r="J1243" s="1352"/>
      <c r="P1243" s="1349"/>
      <c r="R1243" s="1352"/>
      <c r="S1243" s="1352"/>
      <c r="T1243" s="1297"/>
    </row>
    <row r="1244" spans="1:20" x14ac:dyDescent="0.2">
      <c r="I1244" s="1352"/>
      <c r="J1244" s="1352"/>
      <c r="P1244" s="1349"/>
      <c r="R1244" s="1352"/>
      <c r="S1244" s="1352"/>
      <c r="T1244" s="1297"/>
    </row>
    <row r="1245" spans="1:20" x14ac:dyDescent="0.2">
      <c r="A1245" s="1351" t="s">
        <v>3</v>
      </c>
      <c r="B1245" s="1351" t="s">
        <v>44</v>
      </c>
      <c r="C1245" s="1348"/>
      <c r="D1245" s="1348"/>
      <c r="E1245" s="1348"/>
      <c r="F1245" s="1348"/>
      <c r="G1245" s="1348"/>
      <c r="H1245" s="1348"/>
      <c r="I1245" s="1348"/>
      <c r="J1245" s="1348"/>
      <c r="K1245" s="1350"/>
      <c r="L1245" s="1348"/>
      <c r="M1245" s="1348"/>
      <c r="N1245" s="1348"/>
      <c r="O1245" s="1348"/>
      <c r="P1245" s="1349"/>
      <c r="Q1245" s="1348"/>
      <c r="R1245" s="1348"/>
      <c r="S1245" s="1348"/>
      <c r="T1245" s="1297"/>
    </row>
    <row r="1246" spans="1:20" ht="12" thickBot="1" x14ac:dyDescent="0.25">
      <c r="A1246" s="1345" t="s">
        <v>5</v>
      </c>
      <c r="B1246" s="1345" t="s">
        <v>28540</v>
      </c>
      <c r="C1246" s="1345"/>
      <c r="D1246" s="1345"/>
      <c r="E1246" s="1345"/>
      <c r="F1246" s="1345"/>
      <c r="G1246" s="1345"/>
      <c r="H1246" s="1345"/>
      <c r="I1246" s="1345"/>
      <c r="J1246" s="1345"/>
      <c r="K1246" s="1347"/>
      <c r="L1246" s="1345"/>
      <c r="M1246" s="1345"/>
      <c r="N1246" s="1345"/>
      <c r="O1246" s="1345"/>
      <c r="P1246" s="1346"/>
      <c r="Q1246" s="1345"/>
      <c r="R1246" s="1345"/>
      <c r="S1246" s="1345"/>
      <c r="T1246" s="1344"/>
    </row>
    <row r="1247" spans="1:20" ht="27" customHeight="1" x14ac:dyDescent="0.2">
      <c r="A1247" s="1623" t="s">
        <v>28722</v>
      </c>
      <c r="B1247" s="1625" t="s">
        <v>28721</v>
      </c>
      <c r="C1247" s="1627" t="s">
        <v>28570</v>
      </c>
      <c r="D1247" s="1628"/>
      <c r="E1247" s="1628"/>
      <c r="F1247" s="1628"/>
      <c r="G1247" s="1628"/>
      <c r="H1247" s="1628"/>
      <c r="I1247" s="1629"/>
      <c r="J1247" s="1630" t="s">
        <v>28563</v>
      </c>
      <c r="K1247" s="1631"/>
      <c r="L1247" s="1631"/>
      <c r="M1247" s="1631"/>
      <c r="N1247" s="1631"/>
      <c r="O1247" s="1632"/>
      <c r="P1247" s="1633" t="s">
        <v>28557</v>
      </c>
      <c r="Q1247" s="1634"/>
      <c r="R1247" s="1634" t="s">
        <v>4</v>
      </c>
      <c r="S1247" s="1635"/>
    </row>
    <row r="1248" spans="1:20" ht="112.5" customHeight="1" thickBot="1" x14ac:dyDescent="0.25">
      <c r="A1248" s="1624"/>
      <c r="B1248" s="1626"/>
      <c r="C1248" s="1343" t="s">
        <v>28717</v>
      </c>
      <c r="D1248" s="1339" t="s">
        <v>28720</v>
      </c>
      <c r="E1248" s="1339" t="s">
        <v>28719</v>
      </c>
      <c r="F1248" s="1339" t="s">
        <v>28718</v>
      </c>
      <c r="G1248" s="1339" t="s">
        <v>28716</v>
      </c>
      <c r="H1248" s="1339" t="s">
        <v>28715</v>
      </c>
      <c r="I1248" s="1341" t="s">
        <v>28596</v>
      </c>
      <c r="J1248" s="1342" t="s">
        <v>28717</v>
      </c>
      <c r="K1248" s="1339" t="s">
        <v>28716</v>
      </c>
      <c r="L1248" s="1339" t="s">
        <v>28715</v>
      </c>
      <c r="M1248" s="1339" t="s">
        <v>28714</v>
      </c>
      <c r="N1248" s="1339" t="s">
        <v>28713</v>
      </c>
      <c r="O1248" s="1341" t="s">
        <v>28593</v>
      </c>
      <c r="P1248" s="1340" t="s">
        <v>28712</v>
      </c>
      <c r="Q1248" s="1339" t="s">
        <v>28592</v>
      </c>
      <c r="R1248" s="1338" t="s">
        <v>28711</v>
      </c>
      <c r="S1248" s="1337" t="s">
        <v>28590</v>
      </c>
    </row>
    <row r="1249" spans="1:20" x14ac:dyDescent="0.2">
      <c r="A1249" s="1336" t="s">
        <v>28710</v>
      </c>
      <c r="B1249" s="1323">
        <v>2019</v>
      </c>
      <c r="C1249" s="1335"/>
      <c r="D1249" s="1333">
        <v>27202682</v>
      </c>
      <c r="E1249" s="1333">
        <v>39930</v>
      </c>
      <c r="F1249" s="1333"/>
      <c r="G1249" s="1333"/>
      <c r="H1249" s="1333"/>
      <c r="I1249" s="1332">
        <f>SUM(C1249:H1249)</f>
        <v>27242612</v>
      </c>
      <c r="J1249" s="1334"/>
      <c r="K1249" s="1333"/>
      <c r="L1249" s="1333"/>
      <c r="M1249" s="1333">
        <v>3020000</v>
      </c>
      <c r="N1249" s="1333"/>
      <c r="O1249" s="1332">
        <f>SUM(J1249:N1249)</f>
        <v>3020000</v>
      </c>
      <c r="P1249" s="1331"/>
      <c r="Q1249" s="1330">
        <f>P1249</f>
        <v>0</v>
      </c>
      <c r="R1249" s="1330">
        <f>I1249+O1249+Q1249</f>
        <v>30262612</v>
      </c>
      <c r="S1249" s="1355">
        <f>R1249/R1257</f>
        <v>0.98581432685459047</v>
      </c>
    </row>
    <row r="1250" spans="1:20" x14ac:dyDescent="0.2">
      <c r="A1250" s="1328"/>
      <c r="B1250" s="1315">
        <v>2020</v>
      </c>
      <c r="C1250" s="1329"/>
      <c r="D1250" s="1326">
        <v>27158379</v>
      </c>
      <c r="E1250" s="1326">
        <v>60000</v>
      </c>
      <c r="F1250" s="1326">
        <v>9437803</v>
      </c>
      <c r="G1250" s="1326"/>
      <c r="H1250" s="1326">
        <v>267040</v>
      </c>
      <c r="I1250" s="1312">
        <f>SUM(C1250:H1250)</f>
        <v>36923222</v>
      </c>
      <c r="J1250" s="1313"/>
      <c r="K1250" s="1326"/>
      <c r="L1250" s="1326"/>
      <c r="M1250" s="1326">
        <v>10000000</v>
      </c>
      <c r="N1250" s="1326"/>
      <c r="O1250" s="1312">
        <f>SUM(J1250:N1250)</f>
        <v>10000000</v>
      </c>
      <c r="P1250" s="1325"/>
      <c r="Q1250" s="1310">
        <f>P1250</f>
        <v>0</v>
      </c>
      <c r="R1250" s="1310">
        <f>I1250+O1250+Q1250</f>
        <v>46923222</v>
      </c>
      <c r="S1250" s="1309">
        <f>R1250/R1258</f>
        <v>0.99127683470112893</v>
      </c>
    </row>
    <row r="1251" spans="1:20" x14ac:dyDescent="0.2">
      <c r="A1251" s="1328"/>
      <c r="B1251" s="1315">
        <v>2021</v>
      </c>
      <c r="C1251" s="1329"/>
      <c r="D1251" s="1326">
        <v>26604073</v>
      </c>
      <c r="E1251" s="1326"/>
      <c r="F1251" s="1326">
        <v>8700199</v>
      </c>
      <c r="G1251" s="1326"/>
      <c r="H1251" s="1326">
        <v>267040</v>
      </c>
      <c r="I1251" s="1312">
        <f>SUM(C1251:H1251)</f>
        <v>35571312</v>
      </c>
      <c r="J1251" s="1313"/>
      <c r="K1251" s="1326"/>
      <c r="L1251" s="1326"/>
      <c r="M1251" s="1326"/>
      <c r="N1251" s="1326"/>
      <c r="O1251" s="1312">
        <f>SUM(J1251:N1251)</f>
        <v>0</v>
      </c>
      <c r="P1251" s="1325"/>
      <c r="Q1251" s="1310">
        <f>P1251</f>
        <v>0</v>
      </c>
      <c r="R1251" s="1310">
        <f>I1251+O1251+Q1251</f>
        <v>35571312</v>
      </c>
      <c r="S1251" s="1309">
        <f>R1251/R1259</f>
        <v>0.99275364017638823</v>
      </c>
    </row>
    <row r="1252" spans="1:20" ht="12" thickBot="1" x14ac:dyDescent="0.25">
      <c r="A1252" s="1308"/>
      <c r="B1252" s="1307" t="s">
        <v>28709</v>
      </c>
      <c r="C1252" s="1306" t="e">
        <f t="shared" ref="C1252:R1252" si="386">(C1251-C1250)/C1250</f>
        <v>#DIV/0!</v>
      </c>
      <c r="D1252" s="1301">
        <f t="shared" si="386"/>
        <v>-2.0410128306995054E-2</v>
      </c>
      <c r="E1252" s="1301">
        <f t="shared" si="386"/>
        <v>-1</v>
      </c>
      <c r="F1252" s="1301">
        <f t="shared" si="386"/>
        <v>-7.8154206015955199E-2</v>
      </c>
      <c r="G1252" s="1302" t="e">
        <f t="shared" si="386"/>
        <v>#DIV/0!</v>
      </c>
      <c r="H1252" s="1301">
        <f t="shared" si="386"/>
        <v>0</v>
      </c>
      <c r="I1252" s="1300">
        <f t="shared" si="386"/>
        <v>-3.6614085303823159E-2</v>
      </c>
      <c r="J1252" s="1305" t="e">
        <f t="shared" si="386"/>
        <v>#DIV/0!</v>
      </c>
      <c r="K1252" s="1302" t="e">
        <f t="shared" si="386"/>
        <v>#DIV/0!</v>
      </c>
      <c r="L1252" s="1302" t="e">
        <f t="shared" si="386"/>
        <v>#DIV/0!</v>
      </c>
      <c r="M1252" s="1301">
        <f t="shared" si="386"/>
        <v>-1</v>
      </c>
      <c r="N1252" s="1302" t="e">
        <f t="shared" si="386"/>
        <v>#DIV/0!</v>
      </c>
      <c r="O1252" s="1300">
        <f t="shared" si="386"/>
        <v>-1</v>
      </c>
      <c r="P1252" s="1303" t="e">
        <f t="shared" si="386"/>
        <v>#DIV/0!</v>
      </c>
      <c r="Q1252" s="1302" t="e">
        <f t="shared" si="386"/>
        <v>#DIV/0!</v>
      </c>
      <c r="R1252" s="1301">
        <f t="shared" si="386"/>
        <v>-0.24192520283453681</v>
      </c>
      <c r="S1252" s="1300"/>
    </row>
    <row r="1253" spans="1:20" x14ac:dyDescent="0.2">
      <c r="A1253" s="1336" t="s">
        <v>28727</v>
      </c>
      <c r="B1253" s="1323">
        <v>2019</v>
      </c>
      <c r="C1253" s="1335"/>
      <c r="D1253" s="1333"/>
      <c r="E1253" s="1333">
        <v>435473</v>
      </c>
      <c r="F1253" s="1333"/>
      <c r="G1253" s="1333"/>
      <c r="H1253" s="1333"/>
      <c r="I1253" s="1332">
        <f>SUM(C1253:H1253)</f>
        <v>435473</v>
      </c>
      <c r="J1253" s="1334"/>
      <c r="K1253" s="1333"/>
      <c r="L1253" s="1333"/>
      <c r="M1253" s="1333"/>
      <c r="N1253" s="1333"/>
      <c r="O1253" s="1332">
        <f>SUM(J1253:N1253)</f>
        <v>0</v>
      </c>
      <c r="P1253" s="1331"/>
      <c r="Q1253" s="1330">
        <f>P1253</f>
        <v>0</v>
      </c>
      <c r="R1253" s="1330">
        <f>I1253+O1253+Q1253</f>
        <v>435473</v>
      </c>
      <c r="S1253" s="1355">
        <f>R1253/R1257</f>
        <v>1.4185673145409559E-2</v>
      </c>
    </row>
    <row r="1254" spans="1:20" x14ac:dyDescent="0.2">
      <c r="A1254" s="1328"/>
      <c r="B1254" s="1315">
        <v>2020</v>
      </c>
      <c r="C1254" s="1329"/>
      <c r="D1254" s="1326"/>
      <c r="E1254" s="1326">
        <v>412921</v>
      </c>
      <c r="F1254" s="1326"/>
      <c r="G1254" s="1326"/>
      <c r="H1254" s="1326"/>
      <c r="I1254" s="1312">
        <f>SUM(C1254:H1254)</f>
        <v>412921</v>
      </c>
      <c r="J1254" s="1313"/>
      <c r="K1254" s="1326"/>
      <c r="L1254" s="1326"/>
      <c r="M1254" s="1326"/>
      <c r="N1254" s="1326"/>
      <c r="O1254" s="1312">
        <f>SUM(J1254:N1254)</f>
        <v>0</v>
      </c>
      <c r="P1254" s="1325"/>
      <c r="Q1254" s="1310">
        <f>P1254</f>
        <v>0</v>
      </c>
      <c r="R1254" s="1310">
        <f>I1254+O1254+Q1254</f>
        <v>412921</v>
      </c>
      <c r="S1254" s="1309">
        <f>R1254/R1258</f>
        <v>8.7231652988710977E-3</v>
      </c>
    </row>
    <row r="1255" spans="1:20" x14ac:dyDescent="0.2">
      <c r="A1255" s="1328"/>
      <c r="B1255" s="1315">
        <v>2021</v>
      </c>
      <c r="C1255" s="1329"/>
      <c r="D1255" s="1326"/>
      <c r="E1255" s="1326">
        <v>259644</v>
      </c>
      <c r="F1255" s="1326"/>
      <c r="G1255" s="1326"/>
      <c r="H1255" s="1326"/>
      <c r="I1255" s="1312">
        <f>SUM(C1255:H1255)</f>
        <v>259644</v>
      </c>
      <c r="J1255" s="1313"/>
      <c r="K1255" s="1326"/>
      <c r="L1255" s="1326"/>
      <c r="M1255" s="1326"/>
      <c r="N1255" s="1326"/>
      <c r="O1255" s="1312">
        <f>SUM(J1255:N1255)</f>
        <v>0</v>
      </c>
      <c r="P1255" s="1325"/>
      <c r="Q1255" s="1310">
        <f>P1255</f>
        <v>0</v>
      </c>
      <c r="R1255" s="1310">
        <f>I1255+O1255+Q1255</f>
        <v>259644</v>
      </c>
      <c r="S1255" s="1309">
        <f>R1255/R1259</f>
        <v>7.2463598236117395E-3</v>
      </c>
    </row>
    <row r="1256" spans="1:20" ht="12" thickBot="1" x14ac:dyDescent="0.25">
      <c r="A1256" s="1308"/>
      <c r="B1256" s="1307" t="s">
        <v>28709</v>
      </c>
      <c r="C1256" s="1306" t="e">
        <f t="shared" ref="C1256:R1256" si="387">(C1255-C1254)/C1254</f>
        <v>#DIV/0!</v>
      </c>
      <c r="D1256" s="1302" t="e">
        <f t="shared" si="387"/>
        <v>#DIV/0!</v>
      </c>
      <c r="E1256" s="1301">
        <f t="shared" si="387"/>
        <v>-0.37120175529943983</v>
      </c>
      <c r="F1256" s="1302" t="e">
        <f t="shared" si="387"/>
        <v>#DIV/0!</v>
      </c>
      <c r="G1256" s="1302" t="e">
        <f t="shared" si="387"/>
        <v>#DIV/0!</v>
      </c>
      <c r="H1256" s="1302" t="e">
        <f t="shared" si="387"/>
        <v>#DIV/0!</v>
      </c>
      <c r="I1256" s="1300">
        <f t="shared" si="387"/>
        <v>-0.37120175529943983</v>
      </c>
      <c r="J1256" s="1305" t="e">
        <f t="shared" si="387"/>
        <v>#DIV/0!</v>
      </c>
      <c r="K1256" s="1302" t="e">
        <f t="shared" si="387"/>
        <v>#DIV/0!</v>
      </c>
      <c r="L1256" s="1302" t="e">
        <f t="shared" si="387"/>
        <v>#DIV/0!</v>
      </c>
      <c r="M1256" s="1302" t="e">
        <f t="shared" si="387"/>
        <v>#DIV/0!</v>
      </c>
      <c r="N1256" s="1302" t="e">
        <f t="shared" si="387"/>
        <v>#DIV/0!</v>
      </c>
      <c r="O1256" s="1304" t="e">
        <f t="shared" si="387"/>
        <v>#DIV/0!</v>
      </c>
      <c r="P1256" s="1303" t="e">
        <f t="shared" si="387"/>
        <v>#DIV/0!</v>
      </c>
      <c r="Q1256" s="1302" t="e">
        <f t="shared" si="387"/>
        <v>#DIV/0!</v>
      </c>
      <c r="R1256" s="1301">
        <f t="shared" si="387"/>
        <v>-0.37120175529943983</v>
      </c>
      <c r="S1256" s="1300"/>
    </row>
    <row r="1257" spans="1:20" x14ac:dyDescent="0.2">
      <c r="A1257" s="1324" t="s">
        <v>4</v>
      </c>
      <c r="B1257" s="1323">
        <v>2019</v>
      </c>
      <c r="C1257" s="1322">
        <f t="shared" ref="C1257:H1259" si="388">C1249+C1253</f>
        <v>0</v>
      </c>
      <c r="D1257" s="1318">
        <f t="shared" si="388"/>
        <v>27202682</v>
      </c>
      <c r="E1257" s="1318">
        <f t="shared" si="388"/>
        <v>475403</v>
      </c>
      <c r="F1257" s="1318">
        <f t="shared" si="388"/>
        <v>0</v>
      </c>
      <c r="G1257" s="1318">
        <f t="shared" si="388"/>
        <v>0</v>
      </c>
      <c r="H1257" s="1318">
        <f t="shared" si="388"/>
        <v>0</v>
      </c>
      <c r="I1257" s="1320">
        <f>SUM(C1257:H1257)</f>
        <v>27678085</v>
      </c>
      <c r="J1257" s="1321">
        <f t="shared" ref="J1257:N1259" si="389">J1249+J1253</f>
        <v>0</v>
      </c>
      <c r="K1257" s="1318">
        <f t="shared" si="389"/>
        <v>0</v>
      </c>
      <c r="L1257" s="1318">
        <f t="shared" si="389"/>
        <v>0</v>
      </c>
      <c r="M1257" s="1318">
        <f t="shared" si="389"/>
        <v>3020000</v>
      </c>
      <c r="N1257" s="1318">
        <f t="shared" si="389"/>
        <v>0</v>
      </c>
      <c r="O1257" s="1320">
        <f>SUM(J1257:N1257)</f>
        <v>3020000</v>
      </c>
      <c r="P1257" s="1319">
        <f t="shared" ref="P1257:Q1259" si="390">P1249+P1253</f>
        <v>0</v>
      </c>
      <c r="Q1257" s="1318">
        <f t="shared" si="390"/>
        <v>0</v>
      </c>
      <c r="R1257" s="1318">
        <f>I1257+O1257+Q1257</f>
        <v>30698085</v>
      </c>
      <c r="S1257" s="1354">
        <f>R1257/R1257</f>
        <v>1</v>
      </c>
    </row>
    <row r="1258" spans="1:20" x14ac:dyDescent="0.2">
      <c r="A1258" s="1316"/>
      <c r="B1258" s="1315">
        <v>2020</v>
      </c>
      <c r="C1258" s="1314">
        <f t="shared" si="388"/>
        <v>0</v>
      </c>
      <c r="D1258" s="1310">
        <f t="shared" si="388"/>
        <v>27158379</v>
      </c>
      <c r="E1258" s="1310">
        <f t="shared" si="388"/>
        <v>472921</v>
      </c>
      <c r="F1258" s="1310">
        <f t="shared" si="388"/>
        <v>9437803</v>
      </c>
      <c r="G1258" s="1310">
        <f t="shared" si="388"/>
        <v>0</v>
      </c>
      <c r="H1258" s="1310">
        <f t="shared" si="388"/>
        <v>267040</v>
      </c>
      <c r="I1258" s="1312">
        <f>SUM(C1258:H1258)</f>
        <v>37336143</v>
      </c>
      <c r="J1258" s="1313">
        <f t="shared" si="389"/>
        <v>0</v>
      </c>
      <c r="K1258" s="1310">
        <f t="shared" si="389"/>
        <v>0</v>
      </c>
      <c r="L1258" s="1310">
        <f t="shared" si="389"/>
        <v>0</v>
      </c>
      <c r="M1258" s="1310">
        <f t="shared" si="389"/>
        <v>10000000</v>
      </c>
      <c r="N1258" s="1310">
        <f t="shared" si="389"/>
        <v>0</v>
      </c>
      <c r="O1258" s="1312">
        <f>SUM(J1258:N1258)</f>
        <v>10000000</v>
      </c>
      <c r="P1258" s="1311">
        <f t="shared" si="390"/>
        <v>0</v>
      </c>
      <c r="Q1258" s="1310">
        <f t="shared" si="390"/>
        <v>0</v>
      </c>
      <c r="R1258" s="1310">
        <f>I1258+O1258+Q1258</f>
        <v>47336143</v>
      </c>
      <c r="S1258" s="1309">
        <f>R1258/R1258</f>
        <v>1</v>
      </c>
    </row>
    <row r="1259" spans="1:20" x14ac:dyDescent="0.2">
      <c r="A1259" s="1316"/>
      <c r="B1259" s="1315">
        <v>2021</v>
      </c>
      <c r="C1259" s="1314">
        <f t="shared" si="388"/>
        <v>0</v>
      </c>
      <c r="D1259" s="1310">
        <f t="shared" si="388"/>
        <v>26604073</v>
      </c>
      <c r="E1259" s="1310">
        <f t="shared" si="388"/>
        <v>259644</v>
      </c>
      <c r="F1259" s="1310">
        <f t="shared" si="388"/>
        <v>8700199</v>
      </c>
      <c r="G1259" s="1310">
        <f t="shared" si="388"/>
        <v>0</v>
      </c>
      <c r="H1259" s="1310">
        <f t="shared" si="388"/>
        <v>267040</v>
      </c>
      <c r="I1259" s="1312">
        <f>SUM(C1259:H1259)</f>
        <v>35830956</v>
      </c>
      <c r="J1259" s="1313">
        <f t="shared" si="389"/>
        <v>0</v>
      </c>
      <c r="K1259" s="1310">
        <f t="shared" si="389"/>
        <v>0</v>
      </c>
      <c r="L1259" s="1310">
        <f t="shared" si="389"/>
        <v>0</v>
      </c>
      <c r="M1259" s="1310">
        <f t="shared" si="389"/>
        <v>0</v>
      </c>
      <c r="N1259" s="1310">
        <f t="shared" si="389"/>
        <v>0</v>
      </c>
      <c r="O1259" s="1312">
        <f>SUM(J1259:N1259)</f>
        <v>0</v>
      </c>
      <c r="P1259" s="1311">
        <f t="shared" si="390"/>
        <v>0</v>
      </c>
      <c r="Q1259" s="1310">
        <f t="shared" si="390"/>
        <v>0</v>
      </c>
      <c r="R1259" s="1310">
        <f>I1259+O1259+Q1259</f>
        <v>35830956</v>
      </c>
      <c r="S1259" s="1309">
        <f>R1259/R1259</f>
        <v>1</v>
      </c>
    </row>
    <row r="1260" spans="1:20" ht="12" thickBot="1" x14ac:dyDescent="0.25">
      <c r="A1260" s="1308"/>
      <c r="B1260" s="1307" t="s">
        <v>28709</v>
      </c>
      <c r="C1260" s="1306" t="e">
        <f t="shared" ref="C1260:R1260" si="391">(C1259-C1258)/C1258</f>
        <v>#DIV/0!</v>
      </c>
      <c r="D1260" s="1301">
        <f t="shared" si="391"/>
        <v>-2.0410128306995054E-2</v>
      </c>
      <c r="E1260" s="1301">
        <f t="shared" si="391"/>
        <v>-0.45097807033310006</v>
      </c>
      <c r="F1260" s="1301">
        <f t="shared" si="391"/>
        <v>-7.8154206015955199E-2</v>
      </c>
      <c r="G1260" s="1302" t="e">
        <f t="shared" si="391"/>
        <v>#DIV/0!</v>
      </c>
      <c r="H1260" s="1301">
        <f t="shared" si="391"/>
        <v>0</v>
      </c>
      <c r="I1260" s="1300">
        <f t="shared" si="391"/>
        <v>-4.0314474904384202E-2</v>
      </c>
      <c r="J1260" s="1305" t="e">
        <f t="shared" si="391"/>
        <v>#DIV/0!</v>
      </c>
      <c r="K1260" s="1302" t="e">
        <f t="shared" si="391"/>
        <v>#DIV/0!</v>
      </c>
      <c r="L1260" s="1302" t="e">
        <f t="shared" si="391"/>
        <v>#DIV/0!</v>
      </c>
      <c r="M1260" s="1301">
        <f t="shared" si="391"/>
        <v>-1</v>
      </c>
      <c r="N1260" s="1302" t="e">
        <f t="shared" si="391"/>
        <v>#DIV/0!</v>
      </c>
      <c r="O1260" s="1300">
        <f t="shared" si="391"/>
        <v>-1</v>
      </c>
      <c r="P1260" s="1303" t="e">
        <f t="shared" si="391"/>
        <v>#DIV/0!</v>
      </c>
      <c r="Q1260" s="1302" t="e">
        <f t="shared" si="391"/>
        <v>#DIV/0!</v>
      </c>
      <c r="R1260" s="1301">
        <f t="shared" si="391"/>
        <v>-0.24305290357095635</v>
      </c>
      <c r="S1260" s="1300"/>
    </row>
    <row r="1263" spans="1:20" x14ac:dyDescent="0.2">
      <c r="A1263" s="1296" t="s">
        <v>28538</v>
      </c>
      <c r="I1263" s="1352"/>
      <c r="J1263" s="1352"/>
      <c r="P1263" s="1349"/>
      <c r="R1263" s="1352"/>
      <c r="S1263" s="1352"/>
      <c r="T1263" s="1297"/>
    </row>
    <row r="1264" spans="1:20" x14ac:dyDescent="0.2">
      <c r="A1264" s="1296" t="s">
        <v>28537</v>
      </c>
      <c r="I1264" s="1352"/>
      <c r="J1264" s="1352"/>
      <c r="P1264" s="1349"/>
      <c r="R1264" s="1352"/>
      <c r="S1264" s="1352"/>
      <c r="T1264" s="1297"/>
    </row>
    <row r="1265" spans="1:20" x14ac:dyDescent="0.2">
      <c r="I1265" s="1352"/>
      <c r="J1265" s="1352"/>
      <c r="P1265" s="1349"/>
      <c r="R1265" s="1352"/>
      <c r="S1265" s="1352"/>
      <c r="T1265" s="1297"/>
    </row>
    <row r="1266" spans="1:20" x14ac:dyDescent="0.2">
      <c r="I1266" s="1352"/>
      <c r="J1266" s="1352"/>
      <c r="P1266" s="1349"/>
      <c r="R1266" s="1352"/>
      <c r="S1266" s="1352"/>
      <c r="T1266" s="1297"/>
    </row>
    <row r="1267" spans="1:20" x14ac:dyDescent="0.2">
      <c r="I1267" s="1352"/>
      <c r="J1267" s="1352"/>
      <c r="P1267" s="1349"/>
      <c r="R1267" s="1352"/>
      <c r="S1267" s="1352"/>
      <c r="T1267" s="1297"/>
    </row>
    <row r="1268" spans="1:20" x14ac:dyDescent="0.2">
      <c r="A1268" s="1622" t="s">
        <v>28725</v>
      </c>
      <c r="B1268" s="1622"/>
      <c r="C1268" s="1622"/>
      <c r="D1268" s="1622"/>
      <c r="E1268" s="1622"/>
      <c r="F1268" s="1622"/>
      <c r="G1268" s="1622"/>
      <c r="H1268" s="1622"/>
      <c r="I1268" s="1622"/>
      <c r="J1268" s="1622"/>
      <c r="K1268" s="1622"/>
      <c r="L1268" s="1622"/>
      <c r="M1268" s="1622"/>
      <c r="N1268" s="1622"/>
      <c r="O1268" s="1622"/>
      <c r="P1268" s="1622"/>
      <c r="Q1268" s="1622"/>
      <c r="R1268" s="1622"/>
      <c r="S1268" s="1622"/>
      <c r="T1268" s="1353"/>
    </row>
    <row r="1269" spans="1:20" x14ac:dyDescent="0.2">
      <c r="A1269" s="1622" t="s">
        <v>28677</v>
      </c>
      <c r="B1269" s="1622"/>
      <c r="C1269" s="1622"/>
      <c r="D1269" s="1622"/>
      <c r="E1269" s="1622"/>
      <c r="F1269" s="1622"/>
      <c r="G1269" s="1622"/>
      <c r="H1269" s="1622"/>
      <c r="I1269" s="1622"/>
      <c r="J1269" s="1622"/>
      <c r="K1269" s="1622"/>
      <c r="L1269" s="1622"/>
      <c r="M1269" s="1622"/>
      <c r="N1269" s="1622"/>
      <c r="O1269" s="1622"/>
      <c r="P1269" s="1622"/>
      <c r="Q1269" s="1622"/>
      <c r="R1269" s="1622"/>
      <c r="S1269" s="1622"/>
      <c r="T1269" s="1353"/>
    </row>
    <row r="1270" spans="1:20" x14ac:dyDescent="0.2">
      <c r="A1270" s="1622" t="s">
        <v>28724</v>
      </c>
      <c r="B1270" s="1622"/>
      <c r="C1270" s="1622"/>
      <c r="D1270" s="1622"/>
      <c r="E1270" s="1622"/>
      <c r="F1270" s="1622"/>
      <c r="G1270" s="1622"/>
      <c r="H1270" s="1622"/>
      <c r="I1270" s="1622"/>
      <c r="J1270" s="1622"/>
      <c r="K1270" s="1622"/>
      <c r="L1270" s="1622"/>
      <c r="M1270" s="1622"/>
      <c r="N1270" s="1622"/>
      <c r="O1270" s="1622"/>
      <c r="P1270" s="1622"/>
      <c r="Q1270" s="1622"/>
      <c r="R1270" s="1622"/>
      <c r="S1270" s="1622"/>
      <c r="T1270" s="1353"/>
    </row>
    <row r="1271" spans="1:20" x14ac:dyDescent="0.2">
      <c r="A1271" s="1622" t="s">
        <v>28723</v>
      </c>
      <c r="B1271" s="1622"/>
      <c r="C1271" s="1622"/>
      <c r="D1271" s="1622"/>
      <c r="E1271" s="1622"/>
      <c r="F1271" s="1622"/>
      <c r="G1271" s="1622"/>
      <c r="H1271" s="1622"/>
      <c r="I1271" s="1622"/>
      <c r="J1271" s="1622"/>
      <c r="K1271" s="1622"/>
      <c r="L1271" s="1622"/>
      <c r="M1271" s="1622"/>
      <c r="N1271" s="1622"/>
      <c r="O1271" s="1622"/>
      <c r="P1271" s="1622"/>
      <c r="Q1271" s="1622"/>
      <c r="R1271" s="1622"/>
      <c r="S1271" s="1622"/>
      <c r="T1271" s="1353"/>
    </row>
    <row r="1272" spans="1:20" x14ac:dyDescent="0.2">
      <c r="I1272" s="1352"/>
      <c r="J1272" s="1352"/>
      <c r="P1272" s="1349"/>
      <c r="R1272" s="1352"/>
      <c r="S1272" s="1352"/>
      <c r="T1272" s="1297"/>
    </row>
    <row r="1273" spans="1:20" x14ac:dyDescent="0.2">
      <c r="I1273" s="1352"/>
      <c r="J1273" s="1352"/>
      <c r="P1273" s="1349"/>
      <c r="R1273" s="1352"/>
      <c r="S1273" s="1352"/>
      <c r="T1273" s="1297"/>
    </row>
    <row r="1274" spans="1:20" x14ac:dyDescent="0.2">
      <c r="I1274" s="1352"/>
      <c r="J1274" s="1352"/>
      <c r="P1274" s="1349"/>
      <c r="R1274" s="1352"/>
      <c r="S1274" s="1352"/>
      <c r="T1274" s="1297"/>
    </row>
    <row r="1275" spans="1:20" x14ac:dyDescent="0.2">
      <c r="A1275" s="1351" t="s">
        <v>3</v>
      </c>
      <c r="B1275" s="1351" t="s">
        <v>44</v>
      </c>
      <c r="C1275" s="1348"/>
      <c r="D1275" s="1348"/>
      <c r="E1275" s="1348"/>
      <c r="F1275" s="1348"/>
      <c r="G1275" s="1348"/>
      <c r="H1275" s="1348"/>
      <c r="I1275" s="1348"/>
      <c r="J1275" s="1348"/>
      <c r="K1275" s="1350"/>
      <c r="L1275" s="1348"/>
      <c r="M1275" s="1348"/>
      <c r="N1275" s="1348"/>
      <c r="O1275" s="1348"/>
      <c r="P1275" s="1349"/>
      <c r="Q1275" s="1348"/>
      <c r="R1275" s="1348"/>
      <c r="S1275" s="1348"/>
      <c r="T1275" s="1297"/>
    </row>
    <row r="1276" spans="1:20" ht="12" thickBot="1" x14ac:dyDescent="0.25">
      <c r="A1276" s="1345" t="s">
        <v>5</v>
      </c>
      <c r="B1276" s="1345" t="s">
        <v>28539</v>
      </c>
      <c r="C1276" s="1345"/>
      <c r="D1276" s="1345"/>
      <c r="E1276" s="1345"/>
      <c r="F1276" s="1345"/>
      <c r="G1276" s="1345"/>
      <c r="H1276" s="1345"/>
      <c r="I1276" s="1345"/>
      <c r="J1276" s="1345"/>
      <c r="K1276" s="1347"/>
      <c r="L1276" s="1345"/>
      <c r="M1276" s="1345"/>
      <c r="N1276" s="1345"/>
      <c r="O1276" s="1345"/>
      <c r="P1276" s="1346"/>
      <c r="Q1276" s="1345"/>
      <c r="R1276" s="1345"/>
      <c r="S1276" s="1345"/>
      <c r="T1276" s="1344"/>
    </row>
    <row r="1277" spans="1:20" ht="27" customHeight="1" x14ac:dyDescent="0.2">
      <c r="A1277" s="1623" t="s">
        <v>28722</v>
      </c>
      <c r="B1277" s="1625" t="s">
        <v>28721</v>
      </c>
      <c r="C1277" s="1627" t="s">
        <v>28570</v>
      </c>
      <c r="D1277" s="1628"/>
      <c r="E1277" s="1628"/>
      <c r="F1277" s="1628"/>
      <c r="G1277" s="1628"/>
      <c r="H1277" s="1628"/>
      <c r="I1277" s="1629"/>
      <c r="J1277" s="1630" t="s">
        <v>28563</v>
      </c>
      <c r="K1277" s="1631"/>
      <c r="L1277" s="1631"/>
      <c r="M1277" s="1631"/>
      <c r="N1277" s="1631"/>
      <c r="O1277" s="1632"/>
      <c r="P1277" s="1633" t="s">
        <v>28557</v>
      </c>
      <c r="Q1277" s="1634"/>
      <c r="R1277" s="1634" t="s">
        <v>4</v>
      </c>
      <c r="S1277" s="1635"/>
    </row>
    <row r="1278" spans="1:20" ht="112.5" customHeight="1" thickBot="1" x14ac:dyDescent="0.25">
      <c r="A1278" s="1624"/>
      <c r="B1278" s="1626"/>
      <c r="C1278" s="1343" t="s">
        <v>28717</v>
      </c>
      <c r="D1278" s="1339" t="s">
        <v>28720</v>
      </c>
      <c r="E1278" s="1339" t="s">
        <v>28719</v>
      </c>
      <c r="F1278" s="1339" t="s">
        <v>28718</v>
      </c>
      <c r="G1278" s="1339" t="s">
        <v>28716</v>
      </c>
      <c r="H1278" s="1339" t="s">
        <v>28715</v>
      </c>
      <c r="I1278" s="1341" t="s">
        <v>28596</v>
      </c>
      <c r="J1278" s="1342" t="s">
        <v>28717</v>
      </c>
      <c r="K1278" s="1339" t="s">
        <v>28716</v>
      </c>
      <c r="L1278" s="1339" t="s">
        <v>28715</v>
      </c>
      <c r="M1278" s="1339" t="s">
        <v>28714</v>
      </c>
      <c r="N1278" s="1339" t="s">
        <v>28713</v>
      </c>
      <c r="O1278" s="1341" t="s">
        <v>28593</v>
      </c>
      <c r="P1278" s="1340" t="s">
        <v>28712</v>
      </c>
      <c r="Q1278" s="1339" t="s">
        <v>28592</v>
      </c>
      <c r="R1278" s="1338" t="s">
        <v>28711</v>
      </c>
      <c r="S1278" s="1337" t="s">
        <v>28590</v>
      </c>
    </row>
    <row r="1279" spans="1:20" x14ac:dyDescent="0.2">
      <c r="A1279" s="1336" t="s">
        <v>28710</v>
      </c>
      <c r="B1279" s="1323">
        <v>2019</v>
      </c>
      <c r="C1279" s="1335"/>
      <c r="D1279" s="1333"/>
      <c r="E1279" s="1333"/>
      <c r="F1279" s="1333">
        <v>49513640</v>
      </c>
      <c r="G1279" s="1333">
        <v>0</v>
      </c>
      <c r="H1279" s="1333">
        <v>267040</v>
      </c>
      <c r="I1279" s="1332">
        <f>SUM(C1279:H1279)</f>
        <v>49780680</v>
      </c>
      <c r="J1279" s="1334"/>
      <c r="K1279" s="1333"/>
      <c r="L1279" s="1333"/>
      <c r="M1279" s="1333"/>
      <c r="N1279" s="1333"/>
      <c r="O1279" s="1332">
        <f>SUM(J1279:N1279)</f>
        <v>0</v>
      </c>
      <c r="P1279" s="1331"/>
      <c r="Q1279" s="1330">
        <f>P1279</f>
        <v>0</v>
      </c>
      <c r="R1279" s="1330">
        <f>I1279+O1279+Q1279</f>
        <v>49780680</v>
      </c>
      <c r="S1279" s="1355">
        <f>R1279/R1287</f>
        <v>1</v>
      </c>
    </row>
    <row r="1280" spans="1:20" x14ac:dyDescent="0.2">
      <c r="A1280" s="1328"/>
      <c r="B1280" s="1315">
        <v>2020</v>
      </c>
      <c r="C1280" s="1329"/>
      <c r="D1280" s="1326"/>
      <c r="E1280" s="1326"/>
      <c r="F1280" s="1326">
        <v>37690885</v>
      </c>
      <c r="G1280" s="1326">
        <v>0</v>
      </c>
      <c r="H1280" s="1326">
        <v>0</v>
      </c>
      <c r="I1280" s="1312">
        <f>SUM(C1280:H1280)</f>
        <v>37690885</v>
      </c>
      <c r="J1280" s="1313"/>
      <c r="K1280" s="1326"/>
      <c r="L1280" s="1326"/>
      <c r="M1280" s="1326"/>
      <c r="N1280" s="1326"/>
      <c r="O1280" s="1312">
        <f>SUM(J1280:N1280)</f>
        <v>0</v>
      </c>
      <c r="P1280" s="1325"/>
      <c r="Q1280" s="1310">
        <f>P1280</f>
        <v>0</v>
      </c>
      <c r="R1280" s="1310">
        <f>I1280+O1280+Q1280</f>
        <v>37690885</v>
      </c>
      <c r="S1280" s="1309">
        <f>R1280/R1288</f>
        <v>1</v>
      </c>
    </row>
    <row r="1281" spans="1:20" x14ac:dyDescent="0.2">
      <c r="A1281" s="1328"/>
      <c r="B1281" s="1315">
        <v>2021</v>
      </c>
      <c r="C1281" s="1327"/>
      <c r="D1281" s="1326"/>
      <c r="E1281" s="1326"/>
      <c r="F1281" s="1326">
        <v>39599684</v>
      </c>
      <c r="G1281" s="1326"/>
      <c r="H1281" s="1326"/>
      <c r="I1281" s="1312">
        <f>SUM(C1281:H1281)</f>
        <v>39599684</v>
      </c>
      <c r="J1281" s="1313"/>
      <c r="K1281" s="1326"/>
      <c r="L1281" s="1326"/>
      <c r="M1281" s="1326">
        <v>2014214</v>
      </c>
      <c r="N1281" s="1326"/>
      <c r="O1281" s="1312">
        <f>SUM(J1281:N1281)</f>
        <v>2014214</v>
      </c>
      <c r="P1281" s="1325"/>
      <c r="Q1281" s="1310">
        <f>P1281</f>
        <v>0</v>
      </c>
      <c r="R1281" s="1310">
        <f>I1281+O1281+Q1281</f>
        <v>41613898</v>
      </c>
      <c r="S1281" s="1309">
        <f>R1281/R1289</f>
        <v>1</v>
      </c>
    </row>
    <row r="1282" spans="1:20" ht="12" thickBot="1" x14ac:dyDescent="0.25">
      <c r="A1282" s="1308"/>
      <c r="B1282" s="1307" t="s">
        <v>28709</v>
      </c>
      <c r="C1282" s="1306" t="e">
        <f>(C1281-C1280)/C1280</f>
        <v>#DIV/0!</v>
      </c>
      <c r="D1282" s="1302" t="e">
        <f>(D1281-D1280)/D1280</f>
        <v>#DIV/0!</v>
      </c>
      <c r="E1282" s="1302" t="e">
        <f>(E1281-E1280)/E1280</f>
        <v>#DIV/0!</v>
      </c>
      <c r="F1282" s="1301">
        <f>(F1281-F1280)/F1280</f>
        <v>5.0643517656855229E-2</v>
      </c>
      <c r="G1282" s="1302" t="e">
        <f>(G1281-G1280)/G1280</f>
        <v>#DIV/0!</v>
      </c>
      <c r="H1282" s="1301"/>
      <c r="I1282" s="1300">
        <f t="shared" ref="I1282:R1282" si="392">(I1281-I1280)/I1280</f>
        <v>5.0643517656855229E-2</v>
      </c>
      <c r="J1282" s="1305" t="e">
        <f t="shared" si="392"/>
        <v>#DIV/0!</v>
      </c>
      <c r="K1282" s="1302" t="e">
        <f t="shared" si="392"/>
        <v>#DIV/0!</v>
      </c>
      <c r="L1282" s="1302" t="e">
        <f t="shared" si="392"/>
        <v>#DIV/0!</v>
      </c>
      <c r="M1282" s="1302" t="e">
        <f t="shared" si="392"/>
        <v>#DIV/0!</v>
      </c>
      <c r="N1282" s="1302" t="e">
        <f t="shared" si="392"/>
        <v>#DIV/0!</v>
      </c>
      <c r="O1282" s="1304" t="e">
        <f t="shared" si="392"/>
        <v>#DIV/0!</v>
      </c>
      <c r="P1282" s="1303" t="e">
        <f t="shared" si="392"/>
        <v>#DIV/0!</v>
      </c>
      <c r="Q1282" s="1302" t="e">
        <f t="shared" si="392"/>
        <v>#DIV/0!</v>
      </c>
      <c r="R1282" s="1301">
        <f t="shared" si="392"/>
        <v>0.10408386536957145</v>
      </c>
      <c r="S1282" s="1300"/>
    </row>
    <row r="1283" spans="1:20" x14ac:dyDescent="0.2">
      <c r="A1283" s="1336" t="s">
        <v>28727</v>
      </c>
      <c r="B1283" s="1323">
        <v>2019</v>
      </c>
      <c r="C1283" s="1335"/>
      <c r="D1283" s="1333"/>
      <c r="E1283" s="1333"/>
      <c r="F1283" s="1333"/>
      <c r="G1283" s="1333"/>
      <c r="H1283" s="1333"/>
      <c r="I1283" s="1332">
        <f>SUM(C1283:H1283)</f>
        <v>0</v>
      </c>
      <c r="J1283" s="1334"/>
      <c r="K1283" s="1333"/>
      <c r="L1283" s="1333"/>
      <c r="M1283" s="1333"/>
      <c r="N1283" s="1333"/>
      <c r="O1283" s="1332">
        <f>SUM(J1283:N1283)</f>
        <v>0</v>
      </c>
      <c r="P1283" s="1331"/>
      <c r="Q1283" s="1330">
        <f>P1283</f>
        <v>0</v>
      </c>
      <c r="R1283" s="1330">
        <f>I1283+O1283+Q1283</f>
        <v>0</v>
      </c>
      <c r="S1283" s="1355">
        <f>R1283/R1287</f>
        <v>0</v>
      </c>
    </row>
    <row r="1284" spans="1:20" x14ac:dyDescent="0.2">
      <c r="A1284" s="1328"/>
      <c r="B1284" s="1315">
        <v>2020</v>
      </c>
      <c r="C1284" s="1329"/>
      <c r="D1284" s="1326"/>
      <c r="E1284" s="1326"/>
      <c r="F1284" s="1326"/>
      <c r="G1284" s="1326"/>
      <c r="H1284" s="1326"/>
      <c r="I1284" s="1312">
        <f>SUM(C1284:H1284)</f>
        <v>0</v>
      </c>
      <c r="J1284" s="1313"/>
      <c r="K1284" s="1326"/>
      <c r="L1284" s="1326"/>
      <c r="M1284" s="1326"/>
      <c r="N1284" s="1326"/>
      <c r="O1284" s="1312">
        <f>SUM(J1284:N1284)</f>
        <v>0</v>
      </c>
      <c r="P1284" s="1325"/>
      <c r="Q1284" s="1310">
        <f>P1284</f>
        <v>0</v>
      </c>
      <c r="R1284" s="1310">
        <f>I1284+O1284+Q1284</f>
        <v>0</v>
      </c>
      <c r="S1284" s="1309">
        <f>R1284/R1288</f>
        <v>0</v>
      </c>
    </row>
    <row r="1285" spans="1:20" x14ac:dyDescent="0.2">
      <c r="A1285" s="1328"/>
      <c r="B1285" s="1315">
        <v>2021</v>
      </c>
      <c r="C1285" s="1329"/>
      <c r="D1285" s="1326"/>
      <c r="E1285" s="1326"/>
      <c r="F1285" s="1326"/>
      <c r="G1285" s="1326"/>
      <c r="H1285" s="1326"/>
      <c r="I1285" s="1312">
        <f>SUM(C1285:H1285)</f>
        <v>0</v>
      </c>
      <c r="J1285" s="1313"/>
      <c r="K1285" s="1326"/>
      <c r="L1285" s="1326"/>
      <c r="M1285" s="1326"/>
      <c r="N1285" s="1326"/>
      <c r="O1285" s="1312">
        <f>SUM(J1285:N1285)</f>
        <v>0</v>
      </c>
      <c r="P1285" s="1325"/>
      <c r="Q1285" s="1310">
        <f>P1285</f>
        <v>0</v>
      </c>
      <c r="R1285" s="1310">
        <f>I1285+O1285+Q1285</f>
        <v>0</v>
      </c>
      <c r="S1285" s="1309">
        <f>R1285/R1289</f>
        <v>0</v>
      </c>
    </row>
    <row r="1286" spans="1:20" ht="12" thickBot="1" x14ac:dyDescent="0.25">
      <c r="A1286" s="1308"/>
      <c r="B1286" s="1307" t="s">
        <v>28709</v>
      </c>
      <c r="C1286" s="1363" t="e">
        <f t="shared" ref="C1286:R1286" si="393">(C1285-C1284)/C1284</f>
        <v>#DIV/0!</v>
      </c>
      <c r="D1286" s="1359" t="e">
        <f t="shared" si="393"/>
        <v>#DIV/0!</v>
      </c>
      <c r="E1286" s="1359" t="e">
        <f t="shared" si="393"/>
        <v>#DIV/0!</v>
      </c>
      <c r="F1286" s="1359" t="e">
        <f t="shared" si="393"/>
        <v>#DIV/0!</v>
      </c>
      <c r="G1286" s="1359" t="e">
        <f t="shared" si="393"/>
        <v>#DIV/0!</v>
      </c>
      <c r="H1286" s="1359" t="e">
        <f t="shared" si="393"/>
        <v>#DIV/0!</v>
      </c>
      <c r="I1286" s="1361" t="e">
        <f t="shared" si="393"/>
        <v>#DIV/0!</v>
      </c>
      <c r="J1286" s="1362" t="e">
        <f t="shared" si="393"/>
        <v>#DIV/0!</v>
      </c>
      <c r="K1286" s="1359" t="e">
        <f t="shared" si="393"/>
        <v>#DIV/0!</v>
      </c>
      <c r="L1286" s="1359" t="e">
        <f t="shared" si="393"/>
        <v>#DIV/0!</v>
      </c>
      <c r="M1286" s="1359" t="e">
        <f t="shared" si="393"/>
        <v>#DIV/0!</v>
      </c>
      <c r="N1286" s="1359" t="e">
        <f t="shared" si="393"/>
        <v>#DIV/0!</v>
      </c>
      <c r="O1286" s="1361" t="e">
        <f t="shared" si="393"/>
        <v>#DIV/0!</v>
      </c>
      <c r="P1286" s="1360" t="e">
        <f t="shared" si="393"/>
        <v>#DIV/0!</v>
      </c>
      <c r="Q1286" s="1359" t="e">
        <f t="shared" si="393"/>
        <v>#DIV/0!</v>
      </c>
      <c r="R1286" s="1359" t="e">
        <f t="shared" si="393"/>
        <v>#DIV/0!</v>
      </c>
      <c r="S1286" s="1300"/>
    </row>
    <row r="1287" spans="1:20" x14ac:dyDescent="0.2">
      <c r="A1287" s="1324" t="s">
        <v>4</v>
      </c>
      <c r="B1287" s="1323">
        <v>2019</v>
      </c>
      <c r="C1287" s="1322">
        <f t="shared" ref="C1287:H1289" si="394">C1279+C1283</f>
        <v>0</v>
      </c>
      <c r="D1287" s="1318">
        <f t="shared" si="394"/>
        <v>0</v>
      </c>
      <c r="E1287" s="1318">
        <f t="shared" si="394"/>
        <v>0</v>
      </c>
      <c r="F1287" s="1318">
        <f t="shared" si="394"/>
        <v>49513640</v>
      </c>
      <c r="G1287" s="1318">
        <f t="shared" si="394"/>
        <v>0</v>
      </c>
      <c r="H1287" s="1318">
        <f t="shared" si="394"/>
        <v>267040</v>
      </c>
      <c r="I1287" s="1320">
        <f>SUM(C1287:H1287)</f>
        <v>49780680</v>
      </c>
      <c r="J1287" s="1321">
        <f t="shared" ref="J1287:N1289" si="395">J1279+J1283</f>
        <v>0</v>
      </c>
      <c r="K1287" s="1318">
        <f t="shared" si="395"/>
        <v>0</v>
      </c>
      <c r="L1287" s="1318">
        <f t="shared" si="395"/>
        <v>0</v>
      </c>
      <c r="M1287" s="1318">
        <f t="shared" si="395"/>
        <v>0</v>
      </c>
      <c r="N1287" s="1318">
        <f t="shared" si="395"/>
        <v>0</v>
      </c>
      <c r="O1287" s="1320">
        <f>SUM(J1287:N1287)</f>
        <v>0</v>
      </c>
      <c r="P1287" s="1319">
        <f t="shared" ref="P1287:Q1289" si="396">P1279+P1283</f>
        <v>0</v>
      </c>
      <c r="Q1287" s="1318">
        <f t="shared" si="396"/>
        <v>0</v>
      </c>
      <c r="R1287" s="1318">
        <f>I1287+O1287+Q1287</f>
        <v>49780680</v>
      </c>
      <c r="S1287" s="1354">
        <f>R1287/R1287</f>
        <v>1</v>
      </c>
    </row>
    <row r="1288" spans="1:20" x14ac:dyDescent="0.2">
      <c r="A1288" s="1316"/>
      <c r="B1288" s="1315">
        <v>2020</v>
      </c>
      <c r="C1288" s="1314">
        <f t="shared" si="394"/>
        <v>0</v>
      </c>
      <c r="D1288" s="1310">
        <f t="shared" si="394"/>
        <v>0</v>
      </c>
      <c r="E1288" s="1310">
        <f t="shared" si="394"/>
        <v>0</v>
      </c>
      <c r="F1288" s="1310">
        <f t="shared" si="394"/>
        <v>37690885</v>
      </c>
      <c r="G1288" s="1310">
        <f t="shared" si="394"/>
        <v>0</v>
      </c>
      <c r="H1288" s="1310">
        <f t="shared" si="394"/>
        <v>0</v>
      </c>
      <c r="I1288" s="1312">
        <f>SUM(C1288:H1288)</f>
        <v>37690885</v>
      </c>
      <c r="J1288" s="1313">
        <f t="shared" si="395"/>
        <v>0</v>
      </c>
      <c r="K1288" s="1310">
        <f t="shared" si="395"/>
        <v>0</v>
      </c>
      <c r="L1288" s="1310">
        <f t="shared" si="395"/>
        <v>0</v>
      </c>
      <c r="M1288" s="1310">
        <f t="shared" si="395"/>
        <v>0</v>
      </c>
      <c r="N1288" s="1310">
        <f t="shared" si="395"/>
        <v>0</v>
      </c>
      <c r="O1288" s="1312">
        <f>SUM(J1288:N1288)</f>
        <v>0</v>
      </c>
      <c r="P1288" s="1311">
        <f t="shared" si="396"/>
        <v>0</v>
      </c>
      <c r="Q1288" s="1310">
        <f t="shared" si="396"/>
        <v>0</v>
      </c>
      <c r="R1288" s="1310">
        <f>I1288+O1288+Q1288</f>
        <v>37690885</v>
      </c>
      <c r="S1288" s="1309">
        <f>R1288/R1288</f>
        <v>1</v>
      </c>
    </row>
    <row r="1289" spans="1:20" x14ac:dyDescent="0.2">
      <c r="A1289" s="1316"/>
      <c r="B1289" s="1315">
        <v>2021</v>
      </c>
      <c r="C1289" s="1314">
        <f t="shared" si="394"/>
        <v>0</v>
      </c>
      <c r="D1289" s="1310">
        <f t="shared" si="394"/>
        <v>0</v>
      </c>
      <c r="E1289" s="1310">
        <f t="shared" si="394"/>
        <v>0</v>
      </c>
      <c r="F1289" s="1310">
        <f t="shared" si="394"/>
        <v>39599684</v>
      </c>
      <c r="G1289" s="1310">
        <f t="shared" si="394"/>
        <v>0</v>
      </c>
      <c r="H1289" s="1310">
        <f t="shared" si="394"/>
        <v>0</v>
      </c>
      <c r="I1289" s="1312">
        <f>SUM(C1289:H1289)</f>
        <v>39599684</v>
      </c>
      <c r="J1289" s="1313">
        <f t="shared" si="395"/>
        <v>0</v>
      </c>
      <c r="K1289" s="1310">
        <f t="shared" si="395"/>
        <v>0</v>
      </c>
      <c r="L1289" s="1310">
        <f t="shared" si="395"/>
        <v>0</v>
      </c>
      <c r="M1289" s="1310">
        <f t="shared" si="395"/>
        <v>2014214</v>
      </c>
      <c r="N1289" s="1310">
        <f t="shared" si="395"/>
        <v>0</v>
      </c>
      <c r="O1289" s="1312">
        <f>SUM(J1289:N1289)</f>
        <v>2014214</v>
      </c>
      <c r="P1289" s="1311">
        <f t="shared" si="396"/>
        <v>0</v>
      </c>
      <c r="Q1289" s="1310">
        <f t="shared" si="396"/>
        <v>0</v>
      </c>
      <c r="R1289" s="1310">
        <f>I1289+O1289+Q1289</f>
        <v>41613898</v>
      </c>
      <c r="S1289" s="1309">
        <f>R1289/R1289</f>
        <v>1</v>
      </c>
    </row>
    <row r="1290" spans="1:20" ht="12" thickBot="1" x14ac:dyDescent="0.25">
      <c r="A1290" s="1308"/>
      <c r="B1290" s="1307" t="s">
        <v>28709</v>
      </c>
      <c r="C1290" s="1306" t="e">
        <f>(C1289-C1288)/C1288</f>
        <v>#DIV/0!</v>
      </c>
      <c r="D1290" s="1302" t="e">
        <f>(D1289-D1288)/D1288</f>
        <v>#DIV/0!</v>
      </c>
      <c r="E1290" s="1302" t="e">
        <f>(E1289-E1288)/E1288</f>
        <v>#DIV/0!</v>
      </c>
      <c r="F1290" s="1301">
        <f>(F1289-F1288)/F1288</f>
        <v>5.0643517656855229E-2</v>
      </c>
      <c r="G1290" s="1302" t="e">
        <f>(G1289-G1288)/G1288</f>
        <v>#DIV/0!</v>
      </c>
      <c r="H1290" s="1301"/>
      <c r="I1290" s="1300">
        <f t="shared" ref="I1290:R1290" si="397">(I1289-I1288)/I1288</f>
        <v>5.0643517656855229E-2</v>
      </c>
      <c r="J1290" s="1305" t="e">
        <f t="shared" si="397"/>
        <v>#DIV/0!</v>
      </c>
      <c r="K1290" s="1302" t="e">
        <f t="shared" si="397"/>
        <v>#DIV/0!</v>
      </c>
      <c r="L1290" s="1302" t="e">
        <f t="shared" si="397"/>
        <v>#DIV/0!</v>
      </c>
      <c r="M1290" s="1302" t="e">
        <f t="shared" si="397"/>
        <v>#DIV/0!</v>
      </c>
      <c r="N1290" s="1302" t="e">
        <f t="shared" si="397"/>
        <v>#DIV/0!</v>
      </c>
      <c r="O1290" s="1304" t="e">
        <f t="shared" si="397"/>
        <v>#DIV/0!</v>
      </c>
      <c r="P1290" s="1303" t="e">
        <f t="shared" si="397"/>
        <v>#DIV/0!</v>
      </c>
      <c r="Q1290" s="1302" t="e">
        <f t="shared" si="397"/>
        <v>#DIV/0!</v>
      </c>
      <c r="R1290" s="1301">
        <f t="shared" si="397"/>
        <v>0.10408386536957145</v>
      </c>
      <c r="S1290" s="1300"/>
    </row>
    <row r="1293" spans="1:20" x14ac:dyDescent="0.2">
      <c r="A1293" s="1296" t="s">
        <v>28538</v>
      </c>
      <c r="I1293" s="1352"/>
      <c r="J1293" s="1352"/>
      <c r="P1293" s="1349"/>
      <c r="R1293" s="1352"/>
      <c r="S1293" s="1352"/>
      <c r="T1293" s="1297"/>
    </row>
    <row r="1294" spans="1:20" x14ac:dyDescent="0.2">
      <c r="A1294" s="1296" t="s">
        <v>28537</v>
      </c>
      <c r="I1294" s="1352"/>
      <c r="J1294" s="1352"/>
      <c r="P1294" s="1349"/>
      <c r="R1294" s="1352"/>
      <c r="S1294" s="1352"/>
      <c r="T1294" s="1297"/>
    </row>
    <row r="1295" spans="1:20" x14ac:dyDescent="0.2">
      <c r="I1295" s="1352"/>
      <c r="J1295" s="1352"/>
      <c r="P1295" s="1349"/>
      <c r="R1295" s="1352"/>
      <c r="S1295" s="1352"/>
      <c r="T1295" s="1297"/>
    </row>
    <row r="1296" spans="1:20" x14ac:dyDescent="0.2">
      <c r="I1296" s="1352"/>
      <c r="J1296" s="1352"/>
      <c r="P1296" s="1349"/>
      <c r="R1296" s="1352"/>
      <c r="S1296" s="1352"/>
      <c r="T1296" s="1297"/>
    </row>
    <row r="1297" spans="1:20" x14ac:dyDescent="0.2">
      <c r="I1297" s="1352"/>
      <c r="J1297" s="1352"/>
      <c r="P1297" s="1349"/>
      <c r="R1297" s="1352"/>
      <c r="S1297" s="1352"/>
      <c r="T1297" s="1297"/>
    </row>
    <row r="1298" spans="1:20" x14ac:dyDescent="0.2">
      <c r="A1298" s="1622" t="s">
        <v>28725</v>
      </c>
      <c r="B1298" s="1622"/>
      <c r="C1298" s="1622"/>
      <c r="D1298" s="1622"/>
      <c r="E1298" s="1622"/>
      <c r="F1298" s="1622"/>
      <c r="G1298" s="1622"/>
      <c r="H1298" s="1622"/>
      <c r="I1298" s="1622"/>
      <c r="J1298" s="1622"/>
      <c r="K1298" s="1622"/>
      <c r="L1298" s="1622"/>
      <c r="M1298" s="1622"/>
      <c r="N1298" s="1622"/>
      <c r="O1298" s="1622"/>
      <c r="P1298" s="1622"/>
      <c r="Q1298" s="1622"/>
      <c r="R1298" s="1622"/>
      <c r="S1298" s="1622"/>
      <c r="T1298" s="1353"/>
    </row>
    <row r="1299" spans="1:20" x14ac:dyDescent="0.2">
      <c r="A1299" s="1622" t="s">
        <v>28677</v>
      </c>
      <c r="B1299" s="1622"/>
      <c r="C1299" s="1622"/>
      <c r="D1299" s="1622"/>
      <c r="E1299" s="1622"/>
      <c r="F1299" s="1622"/>
      <c r="G1299" s="1622"/>
      <c r="H1299" s="1622"/>
      <c r="I1299" s="1622"/>
      <c r="J1299" s="1622"/>
      <c r="K1299" s="1622"/>
      <c r="L1299" s="1622"/>
      <c r="M1299" s="1622"/>
      <c r="N1299" s="1622"/>
      <c r="O1299" s="1622"/>
      <c r="P1299" s="1622"/>
      <c r="Q1299" s="1622"/>
      <c r="R1299" s="1622"/>
      <c r="S1299" s="1622"/>
      <c r="T1299" s="1353"/>
    </row>
    <row r="1300" spans="1:20" x14ac:dyDescent="0.2">
      <c r="A1300" s="1622" t="s">
        <v>28724</v>
      </c>
      <c r="B1300" s="1622"/>
      <c r="C1300" s="1622"/>
      <c r="D1300" s="1622"/>
      <c r="E1300" s="1622"/>
      <c r="F1300" s="1622"/>
      <c r="G1300" s="1622"/>
      <c r="H1300" s="1622"/>
      <c r="I1300" s="1622"/>
      <c r="J1300" s="1622"/>
      <c r="K1300" s="1622"/>
      <c r="L1300" s="1622"/>
      <c r="M1300" s="1622"/>
      <c r="N1300" s="1622"/>
      <c r="O1300" s="1622"/>
      <c r="P1300" s="1622"/>
      <c r="Q1300" s="1622"/>
      <c r="R1300" s="1622"/>
      <c r="S1300" s="1622"/>
      <c r="T1300" s="1353"/>
    </row>
    <row r="1301" spans="1:20" x14ac:dyDescent="0.2">
      <c r="A1301" s="1622" t="s">
        <v>28723</v>
      </c>
      <c r="B1301" s="1622"/>
      <c r="C1301" s="1622"/>
      <c r="D1301" s="1622"/>
      <c r="E1301" s="1622"/>
      <c r="F1301" s="1622"/>
      <c r="G1301" s="1622"/>
      <c r="H1301" s="1622"/>
      <c r="I1301" s="1622"/>
      <c r="J1301" s="1622"/>
      <c r="K1301" s="1622"/>
      <c r="L1301" s="1622"/>
      <c r="M1301" s="1622"/>
      <c r="N1301" s="1622"/>
      <c r="O1301" s="1622"/>
      <c r="P1301" s="1622"/>
      <c r="Q1301" s="1622"/>
      <c r="R1301" s="1622"/>
      <c r="S1301" s="1622"/>
      <c r="T1301" s="1353"/>
    </row>
    <row r="1302" spans="1:20" x14ac:dyDescent="0.2">
      <c r="I1302" s="1352"/>
      <c r="J1302" s="1352"/>
      <c r="P1302" s="1349"/>
      <c r="R1302" s="1352"/>
      <c r="S1302" s="1352"/>
      <c r="T1302" s="1297"/>
    </row>
    <row r="1303" spans="1:20" x14ac:dyDescent="0.2">
      <c r="I1303" s="1352"/>
      <c r="J1303" s="1352"/>
      <c r="P1303" s="1349"/>
      <c r="R1303" s="1352"/>
      <c r="S1303" s="1352"/>
      <c r="T1303" s="1297"/>
    </row>
    <row r="1304" spans="1:20" x14ac:dyDescent="0.2">
      <c r="I1304" s="1352"/>
      <c r="J1304" s="1352"/>
      <c r="P1304" s="1349"/>
      <c r="R1304" s="1352"/>
      <c r="S1304" s="1352"/>
      <c r="T1304" s="1297"/>
    </row>
    <row r="1305" spans="1:20" x14ac:dyDescent="0.2">
      <c r="A1305" s="1351" t="s">
        <v>3</v>
      </c>
      <c r="B1305" s="1351" t="s">
        <v>44</v>
      </c>
      <c r="C1305" s="1348"/>
      <c r="D1305" s="1348"/>
      <c r="E1305" s="1348"/>
      <c r="F1305" s="1348"/>
      <c r="G1305" s="1348"/>
      <c r="H1305" s="1348"/>
      <c r="I1305" s="1348"/>
      <c r="J1305" s="1348"/>
      <c r="K1305" s="1350"/>
      <c r="L1305" s="1348"/>
      <c r="M1305" s="1348"/>
      <c r="N1305" s="1348"/>
      <c r="O1305" s="1348"/>
      <c r="P1305" s="1349"/>
      <c r="Q1305" s="1348"/>
      <c r="R1305" s="1348"/>
      <c r="S1305" s="1348"/>
      <c r="T1305" s="1297"/>
    </row>
    <row r="1306" spans="1:20" ht="12" thickBot="1" x14ac:dyDescent="0.25">
      <c r="A1306" s="1345" t="s">
        <v>5</v>
      </c>
      <c r="B1306" s="1345" t="s">
        <v>28531</v>
      </c>
      <c r="C1306" s="1345"/>
      <c r="D1306" s="1345"/>
      <c r="E1306" s="1345"/>
      <c r="F1306" s="1345"/>
      <c r="G1306" s="1345"/>
      <c r="H1306" s="1345"/>
      <c r="I1306" s="1345"/>
      <c r="J1306" s="1345"/>
      <c r="K1306" s="1347"/>
      <c r="L1306" s="1345"/>
      <c r="M1306" s="1345"/>
      <c r="N1306" s="1345"/>
      <c r="O1306" s="1345"/>
      <c r="P1306" s="1346"/>
      <c r="Q1306" s="1345"/>
      <c r="R1306" s="1345"/>
      <c r="S1306" s="1345"/>
      <c r="T1306" s="1344"/>
    </row>
    <row r="1307" spans="1:20" ht="27" customHeight="1" x14ac:dyDescent="0.2">
      <c r="A1307" s="1623" t="s">
        <v>28722</v>
      </c>
      <c r="B1307" s="1625" t="s">
        <v>28721</v>
      </c>
      <c r="C1307" s="1627" t="s">
        <v>28570</v>
      </c>
      <c r="D1307" s="1628"/>
      <c r="E1307" s="1628"/>
      <c r="F1307" s="1628"/>
      <c r="G1307" s="1628"/>
      <c r="H1307" s="1628"/>
      <c r="I1307" s="1629"/>
      <c r="J1307" s="1630" t="s">
        <v>28563</v>
      </c>
      <c r="K1307" s="1631"/>
      <c r="L1307" s="1631"/>
      <c r="M1307" s="1631"/>
      <c r="N1307" s="1631"/>
      <c r="O1307" s="1632"/>
      <c r="P1307" s="1633" t="s">
        <v>28557</v>
      </c>
      <c r="Q1307" s="1634"/>
      <c r="R1307" s="1634" t="s">
        <v>4</v>
      </c>
      <c r="S1307" s="1635"/>
    </row>
    <row r="1308" spans="1:20" ht="112.5" customHeight="1" thickBot="1" x14ac:dyDescent="0.25">
      <c r="A1308" s="1624"/>
      <c r="B1308" s="1626"/>
      <c r="C1308" s="1343" t="s">
        <v>28717</v>
      </c>
      <c r="D1308" s="1339" t="s">
        <v>28720</v>
      </c>
      <c r="E1308" s="1339" t="s">
        <v>28719</v>
      </c>
      <c r="F1308" s="1339" t="s">
        <v>28718</v>
      </c>
      <c r="G1308" s="1339" t="s">
        <v>28716</v>
      </c>
      <c r="H1308" s="1339" t="s">
        <v>28715</v>
      </c>
      <c r="I1308" s="1341" t="s">
        <v>28596</v>
      </c>
      <c r="J1308" s="1342" t="s">
        <v>28717</v>
      </c>
      <c r="K1308" s="1339" t="s">
        <v>28716</v>
      </c>
      <c r="L1308" s="1339" t="s">
        <v>28715</v>
      </c>
      <c r="M1308" s="1339" t="s">
        <v>28714</v>
      </c>
      <c r="N1308" s="1339" t="s">
        <v>28713</v>
      </c>
      <c r="O1308" s="1341" t="s">
        <v>28593</v>
      </c>
      <c r="P1308" s="1340" t="s">
        <v>28712</v>
      </c>
      <c r="Q1308" s="1339" t="s">
        <v>28592</v>
      </c>
      <c r="R1308" s="1338" t="s">
        <v>28711</v>
      </c>
      <c r="S1308" s="1337" t="s">
        <v>28590</v>
      </c>
    </row>
    <row r="1309" spans="1:20" x14ac:dyDescent="0.2">
      <c r="A1309" s="1336" t="s">
        <v>28710</v>
      </c>
      <c r="B1309" s="1323">
        <v>2019</v>
      </c>
      <c r="C1309" s="1335"/>
      <c r="D1309" s="1333"/>
      <c r="E1309" s="1333"/>
      <c r="F1309" s="1333"/>
      <c r="G1309" s="1333"/>
      <c r="H1309" s="1333"/>
      <c r="I1309" s="1332">
        <f>SUM(C1309:H1309)</f>
        <v>0</v>
      </c>
      <c r="J1309" s="1334"/>
      <c r="K1309" s="1333"/>
      <c r="L1309" s="1333"/>
      <c r="M1309" s="1333">
        <v>12488800</v>
      </c>
      <c r="N1309" s="1333"/>
      <c r="O1309" s="1332">
        <f>SUM(J1309:N1309)</f>
        <v>12488800</v>
      </c>
      <c r="P1309" s="1331"/>
      <c r="Q1309" s="1330">
        <f>P1309</f>
        <v>0</v>
      </c>
      <c r="R1309" s="1330">
        <f>I1309+O1309+Q1309</f>
        <v>12488800</v>
      </c>
      <c r="S1309" s="1317">
        <f>R1309/R1317</f>
        <v>1</v>
      </c>
    </row>
    <row r="1310" spans="1:20" x14ac:dyDescent="0.2">
      <c r="A1310" s="1328"/>
      <c r="B1310" s="1315">
        <v>2020</v>
      </c>
      <c r="C1310" s="1329"/>
      <c r="D1310" s="1326"/>
      <c r="E1310" s="1326"/>
      <c r="F1310" s="1326"/>
      <c r="G1310" s="1326"/>
      <c r="H1310" s="1326"/>
      <c r="I1310" s="1312">
        <f>SUM(C1310:H1310)</f>
        <v>0</v>
      </c>
      <c r="J1310" s="1313"/>
      <c r="K1310" s="1326"/>
      <c r="L1310" s="1326"/>
      <c r="M1310" s="1326">
        <v>11983255</v>
      </c>
      <c r="N1310" s="1326"/>
      <c r="O1310" s="1312">
        <f>SUM(J1310:N1310)</f>
        <v>11983255</v>
      </c>
      <c r="P1310" s="1325"/>
      <c r="Q1310" s="1310">
        <f>P1310</f>
        <v>0</v>
      </c>
      <c r="R1310" s="1310">
        <f>I1310+O1310+Q1310</f>
        <v>11983255</v>
      </c>
      <c r="S1310" s="1309">
        <f>R1310/R1318</f>
        <v>1</v>
      </c>
    </row>
    <row r="1311" spans="1:20" x14ac:dyDescent="0.2">
      <c r="A1311" s="1328"/>
      <c r="B1311" s="1315">
        <v>2021</v>
      </c>
      <c r="C1311" s="1329"/>
      <c r="D1311" s="1326"/>
      <c r="E1311" s="1326"/>
      <c r="F1311" s="1326"/>
      <c r="G1311" s="1326"/>
      <c r="H1311" s="1326"/>
      <c r="I1311" s="1312">
        <f>SUM(C1311:H1311)</f>
        <v>0</v>
      </c>
      <c r="J1311" s="1313"/>
      <c r="K1311" s="1326"/>
      <c r="L1311" s="1326"/>
      <c r="M1311" s="1326">
        <v>15063063</v>
      </c>
      <c r="N1311" s="1326"/>
      <c r="O1311" s="1312">
        <f>SUM(J1311:N1311)</f>
        <v>15063063</v>
      </c>
      <c r="P1311" s="1325"/>
      <c r="Q1311" s="1310">
        <f>P1311</f>
        <v>0</v>
      </c>
      <c r="R1311" s="1310">
        <f>I1311+O1311+Q1311</f>
        <v>15063063</v>
      </c>
      <c r="S1311" s="1309">
        <f>R1311/R1319</f>
        <v>1</v>
      </c>
    </row>
    <row r="1312" spans="1:20" ht="12" thickBot="1" x14ac:dyDescent="0.25">
      <c r="A1312" s="1308"/>
      <c r="B1312" s="1307" t="s">
        <v>28709</v>
      </c>
      <c r="C1312" s="1306" t="e">
        <f t="shared" ref="C1312:R1312" si="398">(C1311-C1310)/C1310</f>
        <v>#DIV/0!</v>
      </c>
      <c r="D1312" s="1302" t="e">
        <f t="shared" si="398"/>
        <v>#DIV/0!</v>
      </c>
      <c r="E1312" s="1302" t="e">
        <f t="shared" si="398"/>
        <v>#DIV/0!</v>
      </c>
      <c r="F1312" s="1302" t="e">
        <f t="shared" si="398"/>
        <v>#DIV/0!</v>
      </c>
      <c r="G1312" s="1302" t="e">
        <f t="shared" si="398"/>
        <v>#DIV/0!</v>
      </c>
      <c r="H1312" s="1302" t="e">
        <f t="shared" si="398"/>
        <v>#DIV/0!</v>
      </c>
      <c r="I1312" s="1304" t="e">
        <f t="shared" si="398"/>
        <v>#DIV/0!</v>
      </c>
      <c r="J1312" s="1305" t="e">
        <f t="shared" si="398"/>
        <v>#DIV/0!</v>
      </c>
      <c r="K1312" s="1302" t="e">
        <f t="shared" si="398"/>
        <v>#DIV/0!</v>
      </c>
      <c r="L1312" s="1302" t="e">
        <f t="shared" si="398"/>
        <v>#DIV/0!</v>
      </c>
      <c r="M1312" s="1301">
        <f t="shared" si="398"/>
        <v>0.25700930172978875</v>
      </c>
      <c r="N1312" s="1302" t="e">
        <f t="shared" si="398"/>
        <v>#DIV/0!</v>
      </c>
      <c r="O1312" s="1300">
        <f t="shared" si="398"/>
        <v>0.25700930172978875</v>
      </c>
      <c r="P1312" s="1303" t="e">
        <f t="shared" si="398"/>
        <v>#DIV/0!</v>
      </c>
      <c r="Q1312" s="1302" t="e">
        <f t="shared" si="398"/>
        <v>#DIV/0!</v>
      </c>
      <c r="R1312" s="1301">
        <f t="shared" si="398"/>
        <v>0.25700930172978875</v>
      </c>
      <c r="S1312" s="1300"/>
    </row>
    <row r="1313" spans="1:20" x14ac:dyDescent="0.2">
      <c r="A1313" s="1336" t="s">
        <v>28727</v>
      </c>
      <c r="B1313" s="1323">
        <v>2019</v>
      </c>
      <c r="C1313" s="1335"/>
      <c r="D1313" s="1333"/>
      <c r="E1313" s="1333"/>
      <c r="F1313" s="1333"/>
      <c r="G1313" s="1333"/>
      <c r="H1313" s="1333"/>
      <c r="I1313" s="1332">
        <f>SUM(C1313:H1313)</f>
        <v>0</v>
      </c>
      <c r="J1313" s="1334"/>
      <c r="K1313" s="1333"/>
      <c r="L1313" s="1333"/>
      <c r="M1313" s="1333"/>
      <c r="N1313" s="1333"/>
      <c r="O1313" s="1332">
        <f>SUM(J1313:N1313)</f>
        <v>0</v>
      </c>
      <c r="P1313" s="1331"/>
      <c r="Q1313" s="1330">
        <f>P1313</f>
        <v>0</v>
      </c>
      <c r="R1313" s="1330">
        <f>I1313+O1313+Q1313</f>
        <v>0</v>
      </c>
      <c r="S1313" s="1317">
        <f>R1313/R1317</f>
        <v>0</v>
      </c>
    </row>
    <row r="1314" spans="1:20" x14ac:dyDescent="0.2">
      <c r="A1314" s="1328"/>
      <c r="B1314" s="1315">
        <v>2020</v>
      </c>
      <c r="C1314" s="1329"/>
      <c r="D1314" s="1326"/>
      <c r="E1314" s="1326"/>
      <c r="F1314" s="1326"/>
      <c r="G1314" s="1326"/>
      <c r="H1314" s="1326"/>
      <c r="I1314" s="1312">
        <f>SUM(C1314:H1314)</f>
        <v>0</v>
      </c>
      <c r="J1314" s="1313"/>
      <c r="K1314" s="1326"/>
      <c r="L1314" s="1326"/>
      <c r="M1314" s="1326"/>
      <c r="N1314" s="1326"/>
      <c r="O1314" s="1312">
        <f>SUM(J1314:N1314)</f>
        <v>0</v>
      </c>
      <c r="P1314" s="1325"/>
      <c r="Q1314" s="1310">
        <f>P1314</f>
        <v>0</v>
      </c>
      <c r="R1314" s="1310">
        <f>I1314+O1314+Q1314</f>
        <v>0</v>
      </c>
      <c r="S1314" s="1309">
        <f>R1314/R1318</f>
        <v>0</v>
      </c>
    </row>
    <row r="1315" spans="1:20" x14ac:dyDescent="0.2">
      <c r="A1315" s="1328"/>
      <c r="B1315" s="1315">
        <v>2021</v>
      </c>
      <c r="C1315" s="1329"/>
      <c r="D1315" s="1326"/>
      <c r="E1315" s="1326"/>
      <c r="F1315" s="1326"/>
      <c r="G1315" s="1326"/>
      <c r="H1315" s="1326"/>
      <c r="I1315" s="1312">
        <f>SUM(C1315:H1315)</f>
        <v>0</v>
      </c>
      <c r="J1315" s="1313"/>
      <c r="K1315" s="1326"/>
      <c r="L1315" s="1326"/>
      <c r="M1315" s="1326"/>
      <c r="N1315" s="1326"/>
      <c r="O1315" s="1312">
        <f>SUM(J1315:N1315)</f>
        <v>0</v>
      </c>
      <c r="P1315" s="1325"/>
      <c r="Q1315" s="1310">
        <f>P1315</f>
        <v>0</v>
      </c>
      <c r="R1315" s="1310">
        <f>I1315+O1315+Q1315</f>
        <v>0</v>
      </c>
      <c r="S1315" s="1309">
        <f>R1315/R1319</f>
        <v>0</v>
      </c>
    </row>
    <row r="1316" spans="1:20" ht="12" thickBot="1" x14ac:dyDescent="0.25">
      <c r="A1316" s="1308"/>
      <c r="B1316" s="1307" t="s">
        <v>28709</v>
      </c>
      <c r="C1316" s="1363" t="e">
        <f t="shared" ref="C1316:R1316" si="399">(C1315-C1314)/C1314</f>
        <v>#DIV/0!</v>
      </c>
      <c r="D1316" s="1359" t="e">
        <f t="shared" si="399"/>
        <v>#DIV/0!</v>
      </c>
      <c r="E1316" s="1359" t="e">
        <f t="shared" si="399"/>
        <v>#DIV/0!</v>
      </c>
      <c r="F1316" s="1359" t="e">
        <f t="shared" si="399"/>
        <v>#DIV/0!</v>
      </c>
      <c r="G1316" s="1359" t="e">
        <f t="shared" si="399"/>
        <v>#DIV/0!</v>
      </c>
      <c r="H1316" s="1359" t="e">
        <f t="shared" si="399"/>
        <v>#DIV/0!</v>
      </c>
      <c r="I1316" s="1361" t="e">
        <f t="shared" si="399"/>
        <v>#DIV/0!</v>
      </c>
      <c r="J1316" s="1362" t="e">
        <f t="shared" si="399"/>
        <v>#DIV/0!</v>
      </c>
      <c r="K1316" s="1359" t="e">
        <f t="shared" si="399"/>
        <v>#DIV/0!</v>
      </c>
      <c r="L1316" s="1359" t="e">
        <f t="shared" si="399"/>
        <v>#DIV/0!</v>
      </c>
      <c r="M1316" s="1359" t="e">
        <f t="shared" si="399"/>
        <v>#DIV/0!</v>
      </c>
      <c r="N1316" s="1359" t="e">
        <f t="shared" si="399"/>
        <v>#DIV/0!</v>
      </c>
      <c r="O1316" s="1361" t="e">
        <f t="shared" si="399"/>
        <v>#DIV/0!</v>
      </c>
      <c r="P1316" s="1360" t="e">
        <f t="shared" si="399"/>
        <v>#DIV/0!</v>
      </c>
      <c r="Q1316" s="1359" t="e">
        <f t="shared" si="399"/>
        <v>#DIV/0!</v>
      </c>
      <c r="R1316" s="1359" t="e">
        <f t="shared" si="399"/>
        <v>#DIV/0!</v>
      </c>
      <c r="S1316" s="1300"/>
    </row>
    <row r="1317" spans="1:20" x14ac:dyDescent="0.2">
      <c r="A1317" s="1324" t="s">
        <v>4</v>
      </c>
      <c r="B1317" s="1323">
        <v>2019</v>
      </c>
      <c r="C1317" s="1322">
        <f t="shared" ref="C1317:H1319" si="400">C1309+C1313</f>
        <v>0</v>
      </c>
      <c r="D1317" s="1318">
        <f t="shared" si="400"/>
        <v>0</v>
      </c>
      <c r="E1317" s="1318">
        <f t="shared" si="400"/>
        <v>0</v>
      </c>
      <c r="F1317" s="1318">
        <f t="shared" si="400"/>
        <v>0</v>
      </c>
      <c r="G1317" s="1318">
        <f t="shared" si="400"/>
        <v>0</v>
      </c>
      <c r="H1317" s="1318">
        <f t="shared" si="400"/>
        <v>0</v>
      </c>
      <c r="I1317" s="1320">
        <f>SUM(C1317:H1317)</f>
        <v>0</v>
      </c>
      <c r="J1317" s="1321">
        <f t="shared" ref="J1317:N1319" si="401">J1309+J1313</f>
        <v>0</v>
      </c>
      <c r="K1317" s="1318">
        <f t="shared" si="401"/>
        <v>0</v>
      </c>
      <c r="L1317" s="1318">
        <f t="shared" si="401"/>
        <v>0</v>
      </c>
      <c r="M1317" s="1318">
        <f t="shared" si="401"/>
        <v>12488800</v>
      </c>
      <c r="N1317" s="1318">
        <f t="shared" si="401"/>
        <v>0</v>
      </c>
      <c r="O1317" s="1320">
        <f>SUM(J1317:N1317)</f>
        <v>12488800</v>
      </c>
      <c r="P1317" s="1319">
        <f t="shared" ref="P1317:Q1319" si="402">P1309+P1313</f>
        <v>0</v>
      </c>
      <c r="Q1317" s="1318">
        <f t="shared" si="402"/>
        <v>0</v>
      </c>
      <c r="R1317" s="1318">
        <f>I1317+O1317+Q1317</f>
        <v>12488800</v>
      </c>
      <c r="S1317" s="1317">
        <f>R1317/R1317</f>
        <v>1</v>
      </c>
    </row>
    <row r="1318" spans="1:20" x14ac:dyDescent="0.2">
      <c r="A1318" s="1316"/>
      <c r="B1318" s="1315">
        <v>2020</v>
      </c>
      <c r="C1318" s="1314">
        <f t="shared" si="400"/>
        <v>0</v>
      </c>
      <c r="D1318" s="1310">
        <f t="shared" si="400"/>
        <v>0</v>
      </c>
      <c r="E1318" s="1310">
        <f t="shared" si="400"/>
        <v>0</v>
      </c>
      <c r="F1318" s="1310">
        <f t="shared" si="400"/>
        <v>0</v>
      </c>
      <c r="G1318" s="1310">
        <f t="shared" si="400"/>
        <v>0</v>
      </c>
      <c r="H1318" s="1310">
        <f t="shared" si="400"/>
        <v>0</v>
      </c>
      <c r="I1318" s="1312">
        <f>SUM(C1318:H1318)</f>
        <v>0</v>
      </c>
      <c r="J1318" s="1313">
        <f t="shared" si="401"/>
        <v>0</v>
      </c>
      <c r="K1318" s="1310">
        <f t="shared" si="401"/>
        <v>0</v>
      </c>
      <c r="L1318" s="1310">
        <f t="shared" si="401"/>
        <v>0</v>
      </c>
      <c r="M1318" s="1310">
        <f t="shared" si="401"/>
        <v>11983255</v>
      </c>
      <c r="N1318" s="1310">
        <f t="shared" si="401"/>
        <v>0</v>
      </c>
      <c r="O1318" s="1312">
        <f>SUM(J1318:N1318)</f>
        <v>11983255</v>
      </c>
      <c r="P1318" s="1311">
        <f t="shared" si="402"/>
        <v>0</v>
      </c>
      <c r="Q1318" s="1310">
        <f t="shared" si="402"/>
        <v>0</v>
      </c>
      <c r="R1318" s="1310">
        <f>I1318+O1318+Q1318</f>
        <v>11983255</v>
      </c>
      <c r="S1318" s="1309">
        <f>R1318/R1318</f>
        <v>1</v>
      </c>
    </row>
    <row r="1319" spans="1:20" x14ac:dyDescent="0.2">
      <c r="A1319" s="1316"/>
      <c r="B1319" s="1315">
        <v>2021</v>
      </c>
      <c r="C1319" s="1314">
        <f t="shared" si="400"/>
        <v>0</v>
      </c>
      <c r="D1319" s="1310">
        <f t="shared" si="400"/>
        <v>0</v>
      </c>
      <c r="E1319" s="1310">
        <f t="shared" si="400"/>
        <v>0</v>
      </c>
      <c r="F1319" s="1310">
        <f t="shared" si="400"/>
        <v>0</v>
      </c>
      <c r="G1319" s="1310">
        <f t="shared" si="400"/>
        <v>0</v>
      </c>
      <c r="H1319" s="1310">
        <f t="shared" si="400"/>
        <v>0</v>
      </c>
      <c r="I1319" s="1312">
        <f>SUM(C1319:H1319)</f>
        <v>0</v>
      </c>
      <c r="J1319" s="1313">
        <f t="shared" si="401"/>
        <v>0</v>
      </c>
      <c r="K1319" s="1310">
        <f t="shared" si="401"/>
        <v>0</v>
      </c>
      <c r="L1319" s="1310">
        <f t="shared" si="401"/>
        <v>0</v>
      </c>
      <c r="M1319" s="1310">
        <f t="shared" si="401"/>
        <v>15063063</v>
      </c>
      <c r="N1319" s="1310">
        <f t="shared" si="401"/>
        <v>0</v>
      </c>
      <c r="O1319" s="1312">
        <f>SUM(J1319:N1319)</f>
        <v>15063063</v>
      </c>
      <c r="P1319" s="1311">
        <f t="shared" si="402"/>
        <v>0</v>
      </c>
      <c r="Q1319" s="1310">
        <f t="shared" si="402"/>
        <v>0</v>
      </c>
      <c r="R1319" s="1310">
        <f>I1319+O1319+Q1319</f>
        <v>15063063</v>
      </c>
      <c r="S1319" s="1309">
        <f>R1319/R1319</f>
        <v>1</v>
      </c>
    </row>
    <row r="1320" spans="1:20" ht="12" thickBot="1" x14ac:dyDescent="0.25">
      <c r="A1320" s="1308"/>
      <c r="B1320" s="1307" t="s">
        <v>28709</v>
      </c>
      <c r="C1320" s="1306" t="e">
        <f t="shared" ref="C1320:R1320" si="403">(C1319-C1318)/C1318</f>
        <v>#DIV/0!</v>
      </c>
      <c r="D1320" s="1302" t="e">
        <f t="shared" si="403"/>
        <v>#DIV/0!</v>
      </c>
      <c r="E1320" s="1302" t="e">
        <f t="shared" si="403"/>
        <v>#DIV/0!</v>
      </c>
      <c r="F1320" s="1302" t="e">
        <f t="shared" si="403"/>
        <v>#DIV/0!</v>
      </c>
      <c r="G1320" s="1302" t="e">
        <f t="shared" si="403"/>
        <v>#DIV/0!</v>
      </c>
      <c r="H1320" s="1302" t="e">
        <f t="shared" si="403"/>
        <v>#DIV/0!</v>
      </c>
      <c r="I1320" s="1304" t="e">
        <f t="shared" si="403"/>
        <v>#DIV/0!</v>
      </c>
      <c r="J1320" s="1305" t="e">
        <f t="shared" si="403"/>
        <v>#DIV/0!</v>
      </c>
      <c r="K1320" s="1302" t="e">
        <f t="shared" si="403"/>
        <v>#DIV/0!</v>
      </c>
      <c r="L1320" s="1302" t="e">
        <f t="shared" si="403"/>
        <v>#DIV/0!</v>
      </c>
      <c r="M1320" s="1301">
        <f t="shared" si="403"/>
        <v>0.25700930172978875</v>
      </c>
      <c r="N1320" s="1302" t="e">
        <f t="shared" si="403"/>
        <v>#DIV/0!</v>
      </c>
      <c r="O1320" s="1300">
        <f t="shared" si="403"/>
        <v>0.25700930172978875</v>
      </c>
      <c r="P1320" s="1303" t="e">
        <f t="shared" si="403"/>
        <v>#DIV/0!</v>
      </c>
      <c r="Q1320" s="1302" t="e">
        <f t="shared" si="403"/>
        <v>#DIV/0!</v>
      </c>
      <c r="R1320" s="1301">
        <f t="shared" si="403"/>
        <v>0.25700930172978875</v>
      </c>
      <c r="S1320" s="1300"/>
    </row>
    <row r="1323" spans="1:20" x14ac:dyDescent="0.2">
      <c r="A1323" s="1296" t="s">
        <v>28538</v>
      </c>
      <c r="I1323" s="1352"/>
      <c r="J1323" s="1352"/>
      <c r="P1323" s="1349"/>
      <c r="R1323" s="1352"/>
      <c r="S1323" s="1352"/>
      <c r="T1323" s="1297"/>
    </row>
    <row r="1324" spans="1:20" x14ac:dyDescent="0.2">
      <c r="A1324" s="1296" t="s">
        <v>28537</v>
      </c>
      <c r="I1324" s="1352"/>
      <c r="J1324" s="1352"/>
      <c r="P1324" s="1349"/>
      <c r="R1324" s="1352"/>
      <c r="S1324" s="1352"/>
      <c r="T1324" s="1297"/>
    </row>
    <row r="1325" spans="1:20" x14ac:dyDescent="0.2">
      <c r="I1325" s="1352"/>
      <c r="J1325" s="1352"/>
      <c r="P1325" s="1349"/>
      <c r="R1325" s="1352"/>
      <c r="S1325" s="1352"/>
      <c r="T1325" s="1297"/>
    </row>
    <row r="1326" spans="1:20" x14ac:dyDescent="0.2">
      <c r="I1326" s="1352"/>
      <c r="J1326" s="1352"/>
      <c r="P1326" s="1349"/>
      <c r="R1326" s="1352"/>
      <c r="S1326" s="1352"/>
      <c r="T1326" s="1297"/>
    </row>
    <row r="1327" spans="1:20" x14ac:dyDescent="0.2">
      <c r="I1327" s="1352"/>
      <c r="J1327" s="1352"/>
      <c r="P1327" s="1349"/>
      <c r="R1327" s="1352"/>
      <c r="S1327" s="1352"/>
      <c r="T1327" s="1297"/>
    </row>
    <row r="1328" spans="1:20" x14ac:dyDescent="0.2">
      <c r="A1328" s="1622" t="s">
        <v>28725</v>
      </c>
      <c r="B1328" s="1622"/>
      <c r="C1328" s="1622"/>
      <c r="D1328" s="1622"/>
      <c r="E1328" s="1622"/>
      <c r="F1328" s="1622"/>
      <c r="G1328" s="1622"/>
      <c r="H1328" s="1622"/>
      <c r="I1328" s="1622"/>
      <c r="J1328" s="1622"/>
      <c r="K1328" s="1622"/>
      <c r="L1328" s="1622"/>
      <c r="M1328" s="1622"/>
      <c r="N1328" s="1622"/>
      <c r="O1328" s="1622"/>
      <c r="P1328" s="1622"/>
      <c r="Q1328" s="1622"/>
      <c r="R1328" s="1622"/>
      <c r="S1328" s="1622"/>
      <c r="T1328" s="1353"/>
    </row>
    <row r="1329" spans="1:20" x14ac:dyDescent="0.2">
      <c r="A1329" s="1622" t="s">
        <v>28677</v>
      </c>
      <c r="B1329" s="1622"/>
      <c r="C1329" s="1622"/>
      <c r="D1329" s="1622"/>
      <c r="E1329" s="1622"/>
      <c r="F1329" s="1622"/>
      <c r="G1329" s="1622"/>
      <c r="H1329" s="1622"/>
      <c r="I1329" s="1622"/>
      <c r="J1329" s="1622"/>
      <c r="K1329" s="1622"/>
      <c r="L1329" s="1622"/>
      <c r="M1329" s="1622"/>
      <c r="N1329" s="1622"/>
      <c r="O1329" s="1622"/>
      <c r="P1329" s="1622"/>
      <c r="Q1329" s="1622"/>
      <c r="R1329" s="1622"/>
      <c r="S1329" s="1622"/>
      <c r="T1329" s="1353"/>
    </row>
    <row r="1330" spans="1:20" x14ac:dyDescent="0.2">
      <c r="A1330" s="1622" t="s">
        <v>28724</v>
      </c>
      <c r="B1330" s="1622"/>
      <c r="C1330" s="1622"/>
      <c r="D1330" s="1622"/>
      <c r="E1330" s="1622"/>
      <c r="F1330" s="1622"/>
      <c r="G1330" s="1622"/>
      <c r="H1330" s="1622"/>
      <c r="I1330" s="1622"/>
      <c r="J1330" s="1622"/>
      <c r="K1330" s="1622"/>
      <c r="L1330" s="1622"/>
      <c r="M1330" s="1622"/>
      <c r="N1330" s="1622"/>
      <c r="O1330" s="1622"/>
      <c r="P1330" s="1622"/>
      <c r="Q1330" s="1622"/>
      <c r="R1330" s="1622"/>
      <c r="S1330" s="1622"/>
      <c r="T1330" s="1353"/>
    </row>
    <row r="1331" spans="1:20" x14ac:dyDescent="0.2">
      <c r="A1331" s="1622" t="s">
        <v>28723</v>
      </c>
      <c r="B1331" s="1622"/>
      <c r="C1331" s="1622"/>
      <c r="D1331" s="1622"/>
      <c r="E1331" s="1622"/>
      <c r="F1331" s="1622"/>
      <c r="G1331" s="1622"/>
      <c r="H1331" s="1622"/>
      <c r="I1331" s="1622"/>
      <c r="J1331" s="1622"/>
      <c r="K1331" s="1622"/>
      <c r="L1331" s="1622"/>
      <c r="M1331" s="1622"/>
      <c r="N1331" s="1622"/>
      <c r="O1331" s="1622"/>
      <c r="P1331" s="1622"/>
      <c r="Q1331" s="1622"/>
      <c r="R1331" s="1622"/>
      <c r="S1331" s="1622"/>
      <c r="T1331" s="1353"/>
    </row>
    <row r="1332" spans="1:20" x14ac:dyDescent="0.2">
      <c r="I1332" s="1352"/>
      <c r="J1332" s="1352"/>
      <c r="P1332" s="1349"/>
      <c r="R1332" s="1352"/>
      <c r="S1332" s="1352"/>
      <c r="T1332" s="1297"/>
    </row>
    <row r="1333" spans="1:20" x14ac:dyDescent="0.2">
      <c r="I1333" s="1352"/>
      <c r="J1333" s="1352"/>
      <c r="P1333" s="1349"/>
      <c r="R1333" s="1352"/>
      <c r="S1333" s="1352"/>
      <c r="T1333" s="1297"/>
    </row>
    <row r="1334" spans="1:20" x14ac:dyDescent="0.2">
      <c r="I1334" s="1352"/>
      <c r="J1334" s="1352"/>
      <c r="P1334" s="1349"/>
      <c r="R1334" s="1352"/>
      <c r="S1334" s="1352"/>
      <c r="T1334" s="1297"/>
    </row>
    <row r="1335" spans="1:20" x14ac:dyDescent="0.2">
      <c r="A1335" s="1351" t="s">
        <v>3</v>
      </c>
      <c r="B1335" s="1351" t="s">
        <v>44</v>
      </c>
      <c r="C1335" s="1348"/>
      <c r="D1335" s="1348"/>
      <c r="E1335" s="1348"/>
      <c r="F1335" s="1348"/>
      <c r="G1335" s="1348"/>
      <c r="H1335" s="1348"/>
      <c r="I1335" s="1348"/>
      <c r="J1335" s="1348"/>
      <c r="K1335" s="1350"/>
      <c r="L1335" s="1348"/>
      <c r="M1335" s="1348"/>
      <c r="N1335" s="1348"/>
      <c r="O1335" s="1348"/>
      <c r="P1335" s="1349"/>
      <c r="Q1335" s="1348"/>
      <c r="R1335" s="1348"/>
      <c r="S1335" s="1348"/>
      <c r="T1335" s="1297"/>
    </row>
    <row r="1336" spans="1:20" ht="12" thickBot="1" x14ac:dyDescent="0.25">
      <c r="A1336" s="1345" t="s">
        <v>5</v>
      </c>
      <c r="B1336" s="1345" t="s">
        <v>28546</v>
      </c>
      <c r="C1336" s="1345"/>
      <c r="D1336" s="1345"/>
      <c r="E1336" s="1345"/>
      <c r="F1336" s="1345"/>
      <c r="G1336" s="1345"/>
      <c r="H1336" s="1345"/>
      <c r="I1336" s="1345"/>
      <c r="J1336" s="1345"/>
      <c r="K1336" s="1347"/>
      <c r="L1336" s="1345"/>
      <c r="M1336" s="1345"/>
      <c r="N1336" s="1345"/>
      <c r="O1336" s="1345"/>
      <c r="P1336" s="1346"/>
      <c r="Q1336" s="1345"/>
      <c r="R1336" s="1345"/>
      <c r="S1336" s="1345"/>
      <c r="T1336" s="1344"/>
    </row>
    <row r="1337" spans="1:20" ht="27" customHeight="1" x14ac:dyDescent="0.2">
      <c r="A1337" s="1623" t="s">
        <v>28722</v>
      </c>
      <c r="B1337" s="1625" t="s">
        <v>28721</v>
      </c>
      <c r="C1337" s="1627" t="s">
        <v>28570</v>
      </c>
      <c r="D1337" s="1628"/>
      <c r="E1337" s="1628"/>
      <c r="F1337" s="1628"/>
      <c r="G1337" s="1628"/>
      <c r="H1337" s="1628"/>
      <c r="I1337" s="1629"/>
      <c r="J1337" s="1630" t="s">
        <v>28563</v>
      </c>
      <c r="K1337" s="1631"/>
      <c r="L1337" s="1631"/>
      <c r="M1337" s="1631"/>
      <c r="N1337" s="1631"/>
      <c r="O1337" s="1632"/>
      <c r="P1337" s="1633" t="s">
        <v>28557</v>
      </c>
      <c r="Q1337" s="1634"/>
      <c r="R1337" s="1634" t="s">
        <v>4</v>
      </c>
      <c r="S1337" s="1635"/>
    </row>
    <row r="1338" spans="1:20" ht="112.5" customHeight="1" thickBot="1" x14ac:dyDescent="0.25">
      <c r="A1338" s="1624"/>
      <c r="B1338" s="1626"/>
      <c r="C1338" s="1343" t="s">
        <v>28717</v>
      </c>
      <c r="D1338" s="1339" t="s">
        <v>28720</v>
      </c>
      <c r="E1338" s="1339" t="s">
        <v>28719</v>
      </c>
      <c r="F1338" s="1339" t="s">
        <v>28718</v>
      </c>
      <c r="G1338" s="1339" t="s">
        <v>28716</v>
      </c>
      <c r="H1338" s="1339" t="s">
        <v>28715</v>
      </c>
      <c r="I1338" s="1341" t="s">
        <v>28596</v>
      </c>
      <c r="J1338" s="1342" t="s">
        <v>28717</v>
      </c>
      <c r="K1338" s="1339" t="s">
        <v>28716</v>
      </c>
      <c r="L1338" s="1339" t="s">
        <v>28715</v>
      </c>
      <c r="M1338" s="1339" t="s">
        <v>28714</v>
      </c>
      <c r="N1338" s="1339" t="s">
        <v>28713</v>
      </c>
      <c r="O1338" s="1341" t="s">
        <v>28593</v>
      </c>
      <c r="P1338" s="1340" t="s">
        <v>28712</v>
      </c>
      <c r="Q1338" s="1339" t="s">
        <v>28592</v>
      </c>
      <c r="R1338" s="1338" t="s">
        <v>28711</v>
      </c>
      <c r="S1338" s="1337" t="s">
        <v>28590</v>
      </c>
    </row>
    <row r="1339" spans="1:20" x14ac:dyDescent="0.2">
      <c r="A1339" s="1336" t="s">
        <v>28710</v>
      </c>
      <c r="B1339" s="1323">
        <v>2019</v>
      </c>
      <c r="C1339" s="1335"/>
      <c r="D1339" s="1333"/>
      <c r="E1339" s="1333"/>
      <c r="F1339" s="1333"/>
      <c r="G1339" s="1333"/>
      <c r="H1339" s="1333"/>
      <c r="I1339" s="1332">
        <f>SUM(C1339:H1339)</f>
        <v>0</v>
      </c>
      <c r="J1339" s="1334"/>
      <c r="K1339" s="1333"/>
      <c r="L1339" s="1333"/>
      <c r="M1339" s="1333">
        <v>12488800</v>
      </c>
      <c r="N1339" s="1333"/>
      <c r="O1339" s="1332">
        <f>SUM(J1339:N1339)</f>
        <v>12488800</v>
      </c>
      <c r="P1339" s="1331"/>
      <c r="Q1339" s="1330">
        <f>P1339</f>
        <v>0</v>
      </c>
      <c r="R1339" s="1330">
        <f>I1339+O1339+Q1339</f>
        <v>12488800</v>
      </c>
      <c r="S1339" s="1317">
        <f>R1339/R1347</f>
        <v>1</v>
      </c>
    </row>
    <row r="1340" spans="1:20" x14ac:dyDescent="0.2">
      <c r="A1340" s="1328"/>
      <c r="B1340" s="1315">
        <v>2020</v>
      </c>
      <c r="C1340" s="1329"/>
      <c r="D1340" s="1326"/>
      <c r="E1340" s="1326"/>
      <c r="F1340" s="1326"/>
      <c r="G1340" s="1326"/>
      <c r="H1340" s="1326"/>
      <c r="I1340" s="1312">
        <f>SUM(C1340:H1340)</f>
        <v>0</v>
      </c>
      <c r="J1340" s="1313"/>
      <c r="K1340" s="1326"/>
      <c r="L1340" s="1326"/>
      <c r="M1340" s="1326">
        <v>11983255</v>
      </c>
      <c r="N1340" s="1326"/>
      <c r="O1340" s="1312">
        <f>SUM(J1340:N1340)</f>
        <v>11983255</v>
      </c>
      <c r="P1340" s="1325"/>
      <c r="Q1340" s="1310">
        <f>P1340</f>
        <v>0</v>
      </c>
      <c r="R1340" s="1310">
        <f>I1340+O1340+Q1340</f>
        <v>11983255</v>
      </c>
      <c r="S1340" s="1309">
        <f>R1340/R1348</f>
        <v>1</v>
      </c>
    </row>
    <row r="1341" spans="1:20" x14ac:dyDescent="0.2">
      <c r="A1341" s="1328"/>
      <c r="B1341" s="1315">
        <v>2021</v>
      </c>
      <c r="C1341" s="1329"/>
      <c r="D1341" s="1326"/>
      <c r="E1341" s="1326"/>
      <c r="F1341" s="1326">
        <v>2196</v>
      </c>
      <c r="G1341" s="1326"/>
      <c r="H1341" s="1326"/>
      <c r="I1341" s="1312">
        <f>SUM(C1341:H1341)</f>
        <v>2196</v>
      </c>
      <c r="J1341" s="1313"/>
      <c r="K1341" s="1326"/>
      <c r="L1341" s="1326"/>
      <c r="M1341" s="1326">
        <v>15063063</v>
      </c>
      <c r="N1341" s="1326"/>
      <c r="O1341" s="1312">
        <f>SUM(J1341:N1341)</f>
        <v>15063063</v>
      </c>
      <c r="P1341" s="1325"/>
      <c r="Q1341" s="1310">
        <f>P1341</f>
        <v>0</v>
      </c>
      <c r="R1341" s="1310">
        <f>I1341+O1341+Q1341</f>
        <v>15065259</v>
      </c>
      <c r="S1341" s="1309">
        <f>R1341/R1349</f>
        <v>1</v>
      </c>
    </row>
    <row r="1342" spans="1:20" ht="12" thickBot="1" x14ac:dyDescent="0.25">
      <c r="A1342" s="1308"/>
      <c r="B1342" s="1307" t="s">
        <v>28709</v>
      </c>
      <c r="C1342" s="1306" t="e">
        <f t="shared" ref="C1342:R1342" si="404">(C1341-C1340)/C1340</f>
        <v>#DIV/0!</v>
      </c>
      <c r="D1342" s="1302" t="e">
        <f t="shared" si="404"/>
        <v>#DIV/0!</v>
      </c>
      <c r="E1342" s="1302" t="e">
        <f t="shared" si="404"/>
        <v>#DIV/0!</v>
      </c>
      <c r="F1342" s="1302" t="e">
        <f t="shared" si="404"/>
        <v>#DIV/0!</v>
      </c>
      <c r="G1342" s="1302" t="e">
        <f t="shared" si="404"/>
        <v>#DIV/0!</v>
      </c>
      <c r="H1342" s="1302" t="e">
        <f t="shared" si="404"/>
        <v>#DIV/0!</v>
      </c>
      <c r="I1342" s="1304" t="e">
        <f t="shared" si="404"/>
        <v>#DIV/0!</v>
      </c>
      <c r="J1342" s="1305" t="e">
        <f t="shared" si="404"/>
        <v>#DIV/0!</v>
      </c>
      <c r="K1342" s="1302" t="e">
        <f t="shared" si="404"/>
        <v>#DIV/0!</v>
      </c>
      <c r="L1342" s="1302" t="e">
        <f t="shared" si="404"/>
        <v>#DIV/0!</v>
      </c>
      <c r="M1342" s="1301">
        <f t="shared" si="404"/>
        <v>0.25700930172978875</v>
      </c>
      <c r="N1342" s="1302" t="e">
        <f t="shared" si="404"/>
        <v>#DIV/0!</v>
      </c>
      <c r="O1342" s="1300">
        <f t="shared" si="404"/>
        <v>0.25700930172978875</v>
      </c>
      <c r="P1342" s="1303" t="e">
        <f t="shared" si="404"/>
        <v>#DIV/0!</v>
      </c>
      <c r="Q1342" s="1302" t="e">
        <f t="shared" si="404"/>
        <v>#DIV/0!</v>
      </c>
      <c r="R1342" s="1301">
        <f t="shared" si="404"/>
        <v>0.25719255744787206</v>
      </c>
      <c r="S1342" s="1300"/>
    </row>
    <row r="1343" spans="1:20" x14ac:dyDescent="0.2">
      <c r="A1343" s="1336" t="s">
        <v>28727</v>
      </c>
      <c r="B1343" s="1323">
        <v>2019</v>
      </c>
      <c r="C1343" s="1335"/>
      <c r="D1343" s="1333"/>
      <c r="E1343" s="1333"/>
      <c r="F1343" s="1333"/>
      <c r="G1343" s="1333"/>
      <c r="H1343" s="1333"/>
      <c r="I1343" s="1332">
        <f>SUM(C1343:H1343)</f>
        <v>0</v>
      </c>
      <c r="J1343" s="1334"/>
      <c r="K1343" s="1333"/>
      <c r="L1343" s="1333"/>
      <c r="M1343" s="1333"/>
      <c r="N1343" s="1333"/>
      <c r="O1343" s="1332">
        <f>SUM(J1343:N1343)</f>
        <v>0</v>
      </c>
      <c r="P1343" s="1331"/>
      <c r="Q1343" s="1330">
        <f>P1343</f>
        <v>0</v>
      </c>
      <c r="R1343" s="1330">
        <f>I1343+O1343+Q1343</f>
        <v>0</v>
      </c>
      <c r="S1343" s="1317">
        <f>R1343/R1347</f>
        <v>0</v>
      </c>
    </row>
    <row r="1344" spans="1:20" x14ac:dyDescent="0.2">
      <c r="A1344" s="1328"/>
      <c r="B1344" s="1315">
        <v>2020</v>
      </c>
      <c r="C1344" s="1329"/>
      <c r="D1344" s="1326"/>
      <c r="E1344" s="1326"/>
      <c r="F1344" s="1326"/>
      <c r="G1344" s="1326"/>
      <c r="H1344" s="1326"/>
      <c r="I1344" s="1312">
        <f>SUM(C1344:H1344)</f>
        <v>0</v>
      </c>
      <c r="J1344" s="1313"/>
      <c r="K1344" s="1326"/>
      <c r="L1344" s="1326"/>
      <c r="M1344" s="1326"/>
      <c r="N1344" s="1326"/>
      <c r="O1344" s="1312">
        <f>SUM(J1344:N1344)</f>
        <v>0</v>
      </c>
      <c r="P1344" s="1325"/>
      <c r="Q1344" s="1310">
        <f>P1344</f>
        <v>0</v>
      </c>
      <c r="R1344" s="1310">
        <f>I1344+O1344+Q1344</f>
        <v>0</v>
      </c>
      <c r="S1344" s="1309">
        <f>R1344/R1348</f>
        <v>0</v>
      </c>
    </row>
    <row r="1345" spans="1:20" x14ac:dyDescent="0.2">
      <c r="A1345" s="1328"/>
      <c r="B1345" s="1315">
        <v>2021</v>
      </c>
      <c r="C1345" s="1329"/>
      <c r="D1345" s="1326"/>
      <c r="E1345" s="1326"/>
      <c r="F1345" s="1326"/>
      <c r="G1345" s="1326"/>
      <c r="H1345" s="1326"/>
      <c r="I1345" s="1312">
        <f>SUM(C1345:H1345)</f>
        <v>0</v>
      </c>
      <c r="J1345" s="1313"/>
      <c r="K1345" s="1326"/>
      <c r="L1345" s="1326"/>
      <c r="M1345" s="1326"/>
      <c r="N1345" s="1326"/>
      <c r="O1345" s="1312">
        <f>SUM(J1345:N1345)</f>
        <v>0</v>
      </c>
      <c r="P1345" s="1325"/>
      <c r="Q1345" s="1310">
        <f>P1345</f>
        <v>0</v>
      </c>
      <c r="R1345" s="1310">
        <f>I1345+O1345+Q1345</f>
        <v>0</v>
      </c>
      <c r="S1345" s="1309">
        <f>R1345/R1349</f>
        <v>0</v>
      </c>
    </row>
    <row r="1346" spans="1:20" ht="12" thickBot="1" x14ac:dyDescent="0.25">
      <c r="A1346" s="1308"/>
      <c r="B1346" s="1307" t="s">
        <v>28709</v>
      </c>
      <c r="C1346" s="1363" t="e">
        <f t="shared" ref="C1346:R1346" si="405">(C1345-C1344)/C1344</f>
        <v>#DIV/0!</v>
      </c>
      <c r="D1346" s="1359" t="e">
        <f t="shared" si="405"/>
        <v>#DIV/0!</v>
      </c>
      <c r="E1346" s="1359" t="e">
        <f t="shared" si="405"/>
        <v>#DIV/0!</v>
      </c>
      <c r="F1346" s="1359" t="e">
        <f t="shared" si="405"/>
        <v>#DIV/0!</v>
      </c>
      <c r="G1346" s="1359" t="e">
        <f t="shared" si="405"/>
        <v>#DIV/0!</v>
      </c>
      <c r="H1346" s="1359" t="e">
        <f t="shared" si="405"/>
        <v>#DIV/0!</v>
      </c>
      <c r="I1346" s="1361" t="e">
        <f t="shared" si="405"/>
        <v>#DIV/0!</v>
      </c>
      <c r="J1346" s="1362" t="e">
        <f t="shared" si="405"/>
        <v>#DIV/0!</v>
      </c>
      <c r="K1346" s="1359" t="e">
        <f t="shared" si="405"/>
        <v>#DIV/0!</v>
      </c>
      <c r="L1346" s="1359" t="e">
        <f t="shared" si="405"/>
        <v>#DIV/0!</v>
      </c>
      <c r="M1346" s="1359" t="e">
        <f t="shared" si="405"/>
        <v>#DIV/0!</v>
      </c>
      <c r="N1346" s="1359" t="e">
        <f t="shared" si="405"/>
        <v>#DIV/0!</v>
      </c>
      <c r="O1346" s="1361" t="e">
        <f t="shared" si="405"/>
        <v>#DIV/0!</v>
      </c>
      <c r="P1346" s="1360" t="e">
        <f t="shared" si="405"/>
        <v>#DIV/0!</v>
      </c>
      <c r="Q1346" s="1359" t="e">
        <f t="shared" si="405"/>
        <v>#DIV/0!</v>
      </c>
      <c r="R1346" s="1359" t="e">
        <f t="shared" si="405"/>
        <v>#DIV/0!</v>
      </c>
      <c r="S1346" s="1300"/>
    </row>
    <row r="1347" spans="1:20" x14ac:dyDescent="0.2">
      <c r="A1347" s="1324" t="s">
        <v>4</v>
      </c>
      <c r="B1347" s="1323">
        <v>2019</v>
      </c>
      <c r="C1347" s="1322">
        <f t="shared" ref="C1347:H1349" si="406">C1339+C1343</f>
        <v>0</v>
      </c>
      <c r="D1347" s="1318">
        <f t="shared" si="406"/>
        <v>0</v>
      </c>
      <c r="E1347" s="1318">
        <f t="shared" si="406"/>
        <v>0</v>
      </c>
      <c r="F1347" s="1318">
        <f t="shared" si="406"/>
        <v>0</v>
      </c>
      <c r="G1347" s="1318">
        <f t="shared" si="406"/>
        <v>0</v>
      </c>
      <c r="H1347" s="1318">
        <f t="shared" si="406"/>
        <v>0</v>
      </c>
      <c r="I1347" s="1320">
        <f>SUM(C1347:H1347)</f>
        <v>0</v>
      </c>
      <c r="J1347" s="1321">
        <f t="shared" ref="J1347:N1349" si="407">J1339+J1343</f>
        <v>0</v>
      </c>
      <c r="K1347" s="1318">
        <f t="shared" si="407"/>
        <v>0</v>
      </c>
      <c r="L1347" s="1318">
        <f t="shared" si="407"/>
        <v>0</v>
      </c>
      <c r="M1347" s="1318">
        <f t="shared" si="407"/>
        <v>12488800</v>
      </c>
      <c r="N1347" s="1318">
        <f t="shared" si="407"/>
        <v>0</v>
      </c>
      <c r="O1347" s="1320">
        <f>SUM(J1347:N1347)</f>
        <v>12488800</v>
      </c>
      <c r="P1347" s="1319">
        <f t="shared" ref="P1347:Q1349" si="408">P1339+P1343</f>
        <v>0</v>
      </c>
      <c r="Q1347" s="1318">
        <f t="shared" si="408"/>
        <v>0</v>
      </c>
      <c r="R1347" s="1318">
        <f>I1347+O1347+Q1347</f>
        <v>12488800</v>
      </c>
      <c r="S1347" s="1317">
        <f>R1347/R1347</f>
        <v>1</v>
      </c>
    </row>
    <row r="1348" spans="1:20" x14ac:dyDescent="0.2">
      <c r="A1348" s="1316"/>
      <c r="B1348" s="1315">
        <v>2020</v>
      </c>
      <c r="C1348" s="1314">
        <f t="shared" si="406"/>
        <v>0</v>
      </c>
      <c r="D1348" s="1310">
        <f t="shared" si="406"/>
        <v>0</v>
      </c>
      <c r="E1348" s="1310">
        <f t="shared" si="406"/>
        <v>0</v>
      </c>
      <c r="F1348" s="1310">
        <f t="shared" si="406"/>
        <v>0</v>
      </c>
      <c r="G1348" s="1310">
        <f t="shared" si="406"/>
        <v>0</v>
      </c>
      <c r="H1348" s="1310">
        <f t="shared" si="406"/>
        <v>0</v>
      </c>
      <c r="I1348" s="1312">
        <f>SUM(C1348:H1348)</f>
        <v>0</v>
      </c>
      <c r="J1348" s="1313">
        <f t="shared" si="407"/>
        <v>0</v>
      </c>
      <c r="K1348" s="1310">
        <f t="shared" si="407"/>
        <v>0</v>
      </c>
      <c r="L1348" s="1310">
        <f t="shared" si="407"/>
        <v>0</v>
      </c>
      <c r="M1348" s="1310">
        <f t="shared" si="407"/>
        <v>11983255</v>
      </c>
      <c r="N1348" s="1310">
        <f t="shared" si="407"/>
        <v>0</v>
      </c>
      <c r="O1348" s="1312">
        <f>SUM(J1348:N1348)</f>
        <v>11983255</v>
      </c>
      <c r="P1348" s="1311">
        <f t="shared" si="408"/>
        <v>0</v>
      </c>
      <c r="Q1348" s="1310">
        <f t="shared" si="408"/>
        <v>0</v>
      </c>
      <c r="R1348" s="1310">
        <f>I1348+O1348+Q1348</f>
        <v>11983255</v>
      </c>
      <c r="S1348" s="1309">
        <f>R1348/R1348</f>
        <v>1</v>
      </c>
    </row>
    <row r="1349" spans="1:20" x14ac:dyDescent="0.2">
      <c r="A1349" s="1316"/>
      <c r="B1349" s="1315">
        <v>2021</v>
      </c>
      <c r="C1349" s="1314">
        <f t="shared" si="406"/>
        <v>0</v>
      </c>
      <c r="D1349" s="1310">
        <f t="shared" si="406"/>
        <v>0</v>
      </c>
      <c r="E1349" s="1310">
        <f t="shared" si="406"/>
        <v>0</v>
      </c>
      <c r="F1349" s="1310">
        <f t="shared" si="406"/>
        <v>2196</v>
      </c>
      <c r="G1349" s="1310">
        <f t="shared" si="406"/>
        <v>0</v>
      </c>
      <c r="H1349" s="1310">
        <f t="shared" si="406"/>
        <v>0</v>
      </c>
      <c r="I1349" s="1312">
        <f>SUM(C1349:H1349)</f>
        <v>2196</v>
      </c>
      <c r="J1349" s="1313">
        <f t="shared" si="407"/>
        <v>0</v>
      </c>
      <c r="K1349" s="1310">
        <f t="shared" si="407"/>
        <v>0</v>
      </c>
      <c r="L1349" s="1310">
        <f t="shared" si="407"/>
        <v>0</v>
      </c>
      <c r="M1349" s="1310">
        <f t="shared" si="407"/>
        <v>15063063</v>
      </c>
      <c r="N1349" s="1310">
        <f t="shared" si="407"/>
        <v>0</v>
      </c>
      <c r="O1349" s="1312">
        <f>SUM(J1349:N1349)</f>
        <v>15063063</v>
      </c>
      <c r="P1349" s="1311">
        <f t="shared" si="408"/>
        <v>0</v>
      </c>
      <c r="Q1349" s="1310">
        <f t="shared" si="408"/>
        <v>0</v>
      </c>
      <c r="R1349" s="1310">
        <f>I1349+O1349+Q1349</f>
        <v>15065259</v>
      </c>
      <c r="S1349" s="1309">
        <f>R1349/R1349</f>
        <v>1</v>
      </c>
    </row>
    <row r="1350" spans="1:20" ht="12" thickBot="1" x14ac:dyDescent="0.25">
      <c r="A1350" s="1308"/>
      <c r="B1350" s="1307" t="s">
        <v>28709</v>
      </c>
      <c r="C1350" s="1306" t="e">
        <f t="shared" ref="C1350:R1350" si="409">(C1349-C1348)/C1348</f>
        <v>#DIV/0!</v>
      </c>
      <c r="D1350" s="1302" t="e">
        <f t="shared" si="409"/>
        <v>#DIV/0!</v>
      </c>
      <c r="E1350" s="1302" t="e">
        <f t="shared" si="409"/>
        <v>#DIV/0!</v>
      </c>
      <c r="F1350" s="1302" t="e">
        <f t="shared" si="409"/>
        <v>#DIV/0!</v>
      </c>
      <c r="G1350" s="1302" t="e">
        <f t="shared" si="409"/>
        <v>#DIV/0!</v>
      </c>
      <c r="H1350" s="1302" t="e">
        <f t="shared" si="409"/>
        <v>#DIV/0!</v>
      </c>
      <c r="I1350" s="1304" t="e">
        <f t="shared" si="409"/>
        <v>#DIV/0!</v>
      </c>
      <c r="J1350" s="1305" t="e">
        <f t="shared" si="409"/>
        <v>#DIV/0!</v>
      </c>
      <c r="K1350" s="1302" t="e">
        <f t="shared" si="409"/>
        <v>#DIV/0!</v>
      </c>
      <c r="L1350" s="1302" t="e">
        <f t="shared" si="409"/>
        <v>#DIV/0!</v>
      </c>
      <c r="M1350" s="1301">
        <f t="shared" si="409"/>
        <v>0.25700930172978875</v>
      </c>
      <c r="N1350" s="1302" t="e">
        <f t="shared" si="409"/>
        <v>#DIV/0!</v>
      </c>
      <c r="O1350" s="1300">
        <f t="shared" si="409"/>
        <v>0.25700930172978875</v>
      </c>
      <c r="P1350" s="1303" t="e">
        <f t="shared" si="409"/>
        <v>#DIV/0!</v>
      </c>
      <c r="Q1350" s="1302" t="e">
        <f t="shared" si="409"/>
        <v>#DIV/0!</v>
      </c>
      <c r="R1350" s="1301">
        <f t="shared" si="409"/>
        <v>0.25719255744787206</v>
      </c>
      <c r="S1350" s="1300"/>
    </row>
    <row r="1353" spans="1:20" x14ac:dyDescent="0.2">
      <c r="A1353" s="1296" t="s">
        <v>28538</v>
      </c>
      <c r="I1353" s="1352"/>
      <c r="J1353" s="1352"/>
      <c r="P1353" s="1349"/>
      <c r="R1353" s="1352"/>
      <c r="S1353" s="1352"/>
      <c r="T1353" s="1297"/>
    </row>
    <row r="1354" spans="1:20" x14ac:dyDescent="0.2">
      <c r="A1354" s="1296" t="s">
        <v>28537</v>
      </c>
      <c r="I1354" s="1352"/>
      <c r="J1354" s="1352"/>
      <c r="P1354" s="1349"/>
      <c r="R1354" s="1352"/>
      <c r="S1354" s="1352"/>
      <c r="T1354" s="1297"/>
    </row>
    <row r="1355" spans="1:20" x14ac:dyDescent="0.2">
      <c r="I1355" s="1352"/>
      <c r="J1355" s="1352"/>
      <c r="P1355" s="1349"/>
      <c r="R1355" s="1352"/>
      <c r="S1355" s="1352"/>
      <c r="T1355" s="1297"/>
    </row>
    <row r="1356" spans="1:20" x14ac:dyDescent="0.2">
      <c r="I1356" s="1352"/>
      <c r="J1356" s="1352"/>
      <c r="P1356" s="1349"/>
      <c r="R1356" s="1352"/>
      <c r="S1356" s="1352"/>
      <c r="T1356" s="1297"/>
    </row>
    <row r="1357" spans="1:20" x14ac:dyDescent="0.2">
      <c r="I1357" s="1352"/>
      <c r="J1357" s="1352"/>
      <c r="P1357" s="1349"/>
      <c r="R1357" s="1352"/>
      <c r="S1357" s="1352"/>
      <c r="T1357" s="1297"/>
    </row>
    <row r="1358" spans="1:20" x14ac:dyDescent="0.2">
      <c r="A1358" s="1622" t="s">
        <v>28725</v>
      </c>
      <c r="B1358" s="1622"/>
      <c r="C1358" s="1622"/>
      <c r="D1358" s="1622"/>
      <c r="E1358" s="1622"/>
      <c r="F1358" s="1622"/>
      <c r="G1358" s="1622"/>
      <c r="H1358" s="1622"/>
      <c r="I1358" s="1622"/>
      <c r="J1358" s="1622"/>
      <c r="K1358" s="1622"/>
      <c r="L1358" s="1622"/>
      <c r="M1358" s="1622"/>
      <c r="N1358" s="1622"/>
      <c r="O1358" s="1622"/>
      <c r="P1358" s="1622"/>
      <c r="Q1358" s="1622"/>
      <c r="R1358" s="1622"/>
      <c r="S1358" s="1622"/>
      <c r="T1358" s="1353"/>
    </row>
    <row r="1359" spans="1:20" x14ac:dyDescent="0.2">
      <c r="A1359" s="1622" t="s">
        <v>28677</v>
      </c>
      <c r="B1359" s="1622"/>
      <c r="C1359" s="1622"/>
      <c r="D1359" s="1622"/>
      <c r="E1359" s="1622"/>
      <c r="F1359" s="1622"/>
      <c r="G1359" s="1622"/>
      <c r="H1359" s="1622"/>
      <c r="I1359" s="1622"/>
      <c r="J1359" s="1622"/>
      <c r="K1359" s="1622"/>
      <c r="L1359" s="1622"/>
      <c r="M1359" s="1622"/>
      <c r="N1359" s="1622"/>
      <c r="O1359" s="1622"/>
      <c r="P1359" s="1622"/>
      <c r="Q1359" s="1622"/>
      <c r="R1359" s="1622"/>
      <c r="S1359" s="1622"/>
      <c r="T1359" s="1353"/>
    </row>
    <row r="1360" spans="1:20" x14ac:dyDescent="0.2">
      <c r="A1360" s="1622" t="s">
        <v>28724</v>
      </c>
      <c r="B1360" s="1622"/>
      <c r="C1360" s="1622"/>
      <c r="D1360" s="1622"/>
      <c r="E1360" s="1622"/>
      <c r="F1360" s="1622"/>
      <c r="G1360" s="1622"/>
      <c r="H1360" s="1622"/>
      <c r="I1360" s="1622"/>
      <c r="J1360" s="1622"/>
      <c r="K1360" s="1622"/>
      <c r="L1360" s="1622"/>
      <c r="M1360" s="1622"/>
      <c r="N1360" s="1622"/>
      <c r="O1360" s="1622"/>
      <c r="P1360" s="1622"/>
      <c r="Q1360" s="1622"/>
      <c r="R1360" s="1622"/>
      <c r="S1360" s="1622"/>
      <c r="T1360" s="1353"/>
    </row>
    <row r="1361" spans="1:20" x14ac:dyDescent="0.2">
      <c r="A1361" s="1622" t="s">
        <v>28723</v>
      </c>
      <c r="B1361" s="1622"/>
      <c r="C1361" s="1622"/>
      <c r="D1361" s="1622"/>
      <c r="E1361" s="1622"/>
      <c r="F1361" s="1622"/>
      <c r="G1361" s="1622"/>
      <c r="H1361" s="1622"/>
      <c r="I1361" s="1622"/>
      <c r="J1361" s="1622"/>
      <c r="K1361" s="1622"/>
      <c r="L1361" s="1622"/>
      <c r="M1361" s="1622"/>
      <c r="N1361" s="1622"/>
      <c r="O1361" s="1622"/>
      <c r="P1361" s="1622"/>
      <c r="Q1361" s="1622"/>
      <c r="R1361" s="1622"/>
      <c r="S1361" s="1622"/>
      <c r="T1361" s="1353"/>
    </row>
    <row r="1362" spans="1:20" x14ac:dyDescent="0.2">
      <c r="I1362" s="1352"/>
      <c r="J1362" s="1352"/>
      <c r="P1362" s="1349"/>
      <c r="R1362" s="1352"/>
      <c r="S1362" s="1352"/>
      <c r="T1362" s="1297"/>
    </row>
    <row r="1363" spans="1:20" x14ac:dyDescent="0.2">
      <c r="I1363" s="1352"/>
      <c r="J1363" s="1352"/>
      <c r="P1363" s="1349"/>
      <c r="R1363" s="1352"/>
      <c r="S1363" s="1352"/>
      <c r="T1363" s="1297"/>
    </row>
    <row r="1364" spans="1:20" x14ac:dyDescent="0.2">
      <c r="I1364" s="1352"/>
      <c r="J1364" s="1352"/>
      <c r="P1364" s="1349"/>
      <c r="R1364" s="1352"/>
      <c r="S1364" s="1352"/>
      <c r="T1364" s="1297"/>
    </row>
    <row r="1365" spans="1:20" x14ac:dyDescent="0.2">
      <c r="A1365" s="1351" t="s">
        <v>3</v>
      </c>
      <c r="B1365" s="1351" t="s">
        <v>28544</v>
      </c>
      <c r="C1365" s="1348"/>
      <c r="D1365" s="1348"/>
      <c r="E1365" s="1348"/>
      <c r="F1365" s="1348"/>
      <c r="G1365" s="1348"/>
      <c r="H1365" s="1348"/>
      <c r="I1365" s="1348"/>
      <c r="J1365" s="1348"/>
      <c r="K1365" s="1350"/>
      <c r="L1365" s="1348"/>
      <c r="M1365" s="1348"/>
      <c r="N1365" s="1348"/>
      <c r="O1365" s="1348"/>
      <c r="P1365" s="1349"/>
      <c r="Q1365" s="1348"/>
      <c r="R1365" s="1348"/>
      <c r="S1365" s="1348"/>
      <c r="T1365" s="1297"/>
    </row>
    <row r="1366" spans="1:20" ht="12" thickBot="1" x14ac:dyDescent="0.25">
      <c r="A1366" s="1345" t="s">
        <v>5</v>
      </c>
      <c r="B1366" s="1345" t="s">
        <v>28726</v>
      </c>
      <c r="C1366" s="1345"/>
      <c r="D1366" s="1345"/>
      <c r="E1366" s="1345"/>
      <c r="F1366" s="1345"/>
      <c r="G1366" s="1345"/>
      <c r="H1366" s="1345"/>
      <c r="I1366" s="1345"/>
      <c r="J1366" s="1345"/>
      <c r="K1366" s="1347"/>
      <c r="L1366" s="1345"/>
      <c r="M1366" s="1345"/>
      <c r="N1366" s="1345"/>
      <c r="O1366" s="1345"/>
      <c r="P1366" s="1346"/>
      <c r="Q1366" s="1345"/>
      <c r="R1366" s="1345"/>
      <c r="S1366" s="1345"/>
      <c r="T1366" s="1344"/>
    </row>
    <row r="1367" spans="1:20" ht="27" customHeight="1" x14ac:dyDescent="0.2">
      <c r="A1367" s="1623" t="s">
        <v>28722</v>
      </c>
      <c r="B1367" s="1625" t="s">
        <v>28721</v>
      </c>
      <c r="C1367" s="1627" t="s">
        <v>28570</v>
      </c>
      <c r="D1367" s="1628"/>
      <c r="E1367" s="1628"/>
      <c r="F1367" s="1628"/>
      <c r="G1367" s="1628"/>
      <c r="H1367" s="1628"/>
      <c r="I1367" s="1629"/>
      <c r="J1367" s="1630" t="s">
        <v>28563</v>
      </c>
      <c r="K1367" s="1631"/>
      <c r="L1367" s="1631"/>
      <c r="M1367" s="1631"/>
      <c r="N1367" s="1631"/>
      <c r="O1367" s="1632"/>
      <c r="P1367" s="1633" t="s">
        <v>28557</v>
      </c>
      <c r="Q1367" s="1634"/>
      <c r="R1367" s="1634" t="s">
        <v>4</v>
      </c>
      <c r="S1367" s="1635"/>
    </row>
    <row r="1368" spans="1:20" ht="112.5" customHeight="1" thickBot="1" x14ac:dyDescent="0.25">
      <c r="A1368" s="1624"/>
      <c r="B1368" s="1626"/>
      <c r="C1368" s="1343" t="s">
        <v>28717</v>
      </c>
      <c r="D1368" s="1339" t="s">
        <v>28720</v>
      </c>
      <c r="E1368" s="1339" t="s">
        <v>28719</v>
      </c>
      <c r="F1368" s="1339" t="s">
        <v>28718</v>
      </c>
      <c r="G1368" s="1339" t="s">
        <v>28716</v>
      </c>
      <c r="H1368" s="1339" t="s">
        <v>28715</v>
      </c>
      <c r="I1368" s="1341" t="s">
        <v>28596</v>
      </c>
      <c r="J1368" s="1342" t="s">
        <v>28717</v>
      </c>
      <c r="K1368" s="1339" t="s">
        <v>28716</v>
      </c>
      <c r="L1368" s="1339" t="s">
        <v>28715</v>
      </c>
      <c r="M1368" s="1339" t="s">
        <v>28714</v>
      </c>
      <c r="N1368" s="1339" t="s">
        <v>28713</v>
      </c>
      <c r="O1368" s="1341" t="s">
        <v>28593</v>
      </c>
      <c r="P1368" s="1340" t="s">
        <v>28712</v>
      </c>
      <c r="Q1368" s="1339" t="s">
        <v>28592</v>
      </c>
      <c r="R1368" s="1338" t="s">
        <v>28711</v>
      </c>
      <c r="S1368" s="1337" t="s">
        <v>28590</v>
      </c>
    </row>
    <row r="1369" spans="1:20" x14ac:dyDescent="0.2">
      <c r="A1369" s="1336" t="s">
        <v>28727</v>
      </c>
      <c r="B1369" s="1323">
        <v>2019</v>
      </c>
      <c r="C1369" s="1335">
        <f t="shared" ref="C1369:H1371" si="410">C1395+C1421+C1447</f>
        <v>0</v>
      </c>
      <c r="D1369" s="1333">
        <f t="shared" si="410"/>
        <v>58153907</v>
      </c>
      <c r="E1369" s="1333">
        <f t="shared" si="410"/>
        <v>5416075248</v>
      </c>
      <c r="F1369" s="1333">
        <f t="shared" si="410"/>
        <v>338505957</v>
      </c>
      <c r="G1369" s="1333">
        <f t="shared" si="410"/>
        <v>0</v>
      </c>
      <c r="H1369" s="1333">
        <f t="shared" si="410"/>
        <v>26330492</v>
      </c>
      <c r="I1369" s="1332">
        <f>SUM(C1369:H1369)</f>
        <v>5839065604</v>
      </c>
      <c r="J1369" s="1334">
        <f t="shared" ref="J1369:N1371" si="411">J1395+J1421+J1447</f>
        <v>0</v>
      </c>
      <c r="K1369" s="1333">
        <f t="shared" si="411"/>
        <v>0</v>
      </c>
      <c r="L1369" s="1333">
        <f t="shared" si="411"/>
        <v>0</v>
      </c>
      <c r="M1369" s="1333">
        <f t="shared" si="411"/>
        <v>2215732</v>
      </c>
      <c r="N1369" s="1333">
        <f t="shared" si="411"/>
        <v>0</v>
      </c>
      <c r="O1369" s="1332">
        <f>SUM(K1369:N1369)</f>
        <v>2215732</v>
      </c>
      <c r="P1369" s="1331">
        <f>P1395+P1421+P1447</f>
        <v>658268722</v>
      </c>
      <c r="Q1369" s="1330">
        <f>P1369</f>
        <v>658268722</v>
      </c>
      <c r="R1369" s="1330">
        <f>I1369+O1369+Q1369</f>
        <v>6499550058</v>
      </c>
      <c r="S1369" s="1355">
        <f>R1369/R1373</f>
        <v>1</v>
      </c>
    </row>
    <row r="1370" spans="1:20" x14ac:dyDescent="0.2">
      <c r="A1370" s="1328"/>
      <c r="B1370" s="1315">
        <v>2020</v>
      </c>
      <c r="C1370" s="1329">
        <f t="shared" si="410"/>
        <v>0</v>
      </c>
      <c r="D1370" s="1326">
        <f t="shared" si="410"/>
        <v>56181081</v>
      </c>
      <c r="E1370" s="1326">
        <f t="shared" si="410"/>
        <v>6218012320</v>
      </c>
      <c r="F1370" s="1326">
        <f t="shared" si="410"/>
        <v>327886309</v>
      </c>
      <c r="G1370" s="1326">
        <f t="shared" si="410"/>
        <v>0</v>
      </c>
      <c r="H1370" s="1326">
        <f t="shared" si="410"/>
        <v>41089184</v>
      </c>
      <c r="I1370" s="1312">
        <f>SUM(C1370:H1370)</f>
        <v>6643168894</v>
      </c>
      <c r="J1370" s="1313">
        <f t="shared" si="411"/>
        <v>0</v>
      </c>
      <c r="K1370" s="1326">
        <f t="shared" si="411"/>
        <v>0</v>
      </c>
      <c r="L1370" s="1326">
        <f t="shared" si="411"/>
        <v>0</v>
      </c>
      <c r="M1370" s="1326">
        <f t="shared" si="411"/>
        <v>1556020</v>
      </c>
      <c r="N1370" s="1326">
        <f t="shared" si="411"/>
        <v>0</v>
      </c>
      <c r="O1370" s="1312">
        <f>SUM(K1370:N1370)</f>
        <v>1556020</v>
      </c>
      <c r="P1370" s="1325">
        <f>P1396+P1422+P1448</f>
        <v>668555863</v>
      </c>
      <c r="Q1370" s="1310">
        <f>P1370</f>
        <v>668555863</v>
      </c>
      <c r="R1370" s="1310">
        <f>I1370+O1370+Q1370</f>
        <v>7313280777</v>
      </c>
      <c r="S1370" s="1309">
        <f>R1370/R1374</f>
        <v>1</v>
      </c>
    </row>
    <row r="1371" spans="1:20" x14ac:dyDescent="0.2">
      <c r="A1371" s="1328"/>
      <c r="B1371" s="1315">
        <v>2021</v>
      </c>
      <c r="C1371" s="1329">
        <f t="shared" si="410"/>
        <v>0</v>
      </c>
      <c r="D1371" s="1326">
        <f t="shared" si="410"/>
        <v>69724148</v>
      </c>
      <c r="E1371" s="1326">
        <f t="shared" si="410"/>
        <v>6814351357</v>
      </c>
      <c r="F1371" s="1326">
        <f t="shared" si="410"/>
        <v>255315804</v>
      </c>
      <c r="G1371" s="1326">
        <f t="shared" si="410"/>
        <v>0</v>
      </c>
      <c r="H1371" s="1326">
        <f t="shared" si="410"/>
        <v>21187248</v>
      </c>
      <c r="I1371" s="1312">
        <f>SUM(C1371:H1371)</f>
        <v>7160578557</v>
      </c>
      <c r="J1371" s="1313">
        <f t="shared" si="411"/>
        <v>0</v>
      </c>
      <c r="K1371" s="1326">
        <f t="shared" si="411"/>
        <v>0</v>
      </c>
      <c r="L1371" s="1326">
        <f t="shared" si="411"/>
        <v>0</v>
      </c>
      <c r="M1371" s="1326">
        <f t="shared" si="411"/>
        <v>0</v>
      </c>
      <c r="N1371" s="1326">
        <f t="shared" si="411"/>
        <v>0</v>
      </c>
      <c r="O1371" s="1312">
        <f>SUM(K1371:N1371)</f>
        <v>0</v>
      </c>
      <c r="P1371" s="1325">
        <f>P1397+P1423+P1449</f>
        <v>668555863</v>
      </c>
      <c r="Q1371" s="1310">
        <f>P1371</f>
        <v>668555863</v>
      </c>
      <c r="R1371" s="1310">
        <f>I1371+O1371+Q1371</f>
        <v>7829134420</v>
      </c>
      <c r="S1371" s="1309">
        <f>R1371/R1375</f>
        <v>1</v>
      </c>
    </row>
    <row r="1372" spans="1:20" ht="12" thickBot="1" x14ac:dyDescent="0.25">
      <c r="A1372" s="1308"/>
      <c r="B1372" s="1307" t="s">
        <v>28709</v>
      </c>
      <c r="C1372" s="1306" t="e">
        <f t="shared" ref="C1372:R1372" si="412">(C1371-C1370)/C1370</f>
        <v>#DIV/0!</v>
      </c>
      <c r="D1372" s="1301">
        <f t="shared" si="412"/>
        <v>0.24106098990868474</v>
      </c>
      <c r="E1372" s="1301">
        <f t="shared" si="412"/>
        <v>9.5905090937484672E-2</v>
      </c>
      <c r="F1372" s="1301">
        <f t="shared" si="412"/>
        <v>-0.22132825619138613</v>
      </c>
      <c r="G1372" s="1302" t="e">
        <f t="shared" si="412"/>
        <v>#DIV/0!</v>
      </c>
      <c r="H1372" s="1301">
        <f t="shared" si="412"/>
        <v>-0.48435948496811226</v>
      </c>
      <c r="I1372" s="1300">
        <f t="shared" si="412"/>
        <v>7.7885971477756014E-2</v>
      </c>
      <c r="J1372" s="1305" t="e">
        <f t="shared" si="412"/>
        <v>#DIV/0!</v>
      </c>
      <c r="K1372" s="1302" t="e">
        <f t="shared" si="412"/>
        <v>#DIV/0!</v>
      </c>
      <c r="L1372" s="1302" t="e">
        <f t="shared" si="412"/>
        <v>#DIV/0!</v>
      </c>
      <c r="M1372" s="1301">
        <f t="shared" si="412"/>
        <v>-1</v>
      </c>
      <c r="N1372" s="1302" t="e">
        <f t="shared" si="412"/>
        <v>#DIV/0!</v>
      </c>
      <c r="O1372" s="1300">
        <f t="shared" si="412"/>
        <v>-1</v>
      </c>
      <c r="P1372" s="1358">
        <f t="shared" si="412"/>
        <v>0</v>
      </c>
      <c r="Q1372" s="1301">
        <f t="shared" si="412"/>
        <v>0</v>
      </c>
      <c r="R1372" s="1301">
        <f t="shared" si="412"/>
        <v>7.0536556537298664E-2</v>
      </c>
      <c r="S1372" s="1300"/>
    </row>
    <row r="1373" spans="1:20" x14ac:dyDescent="0.2">
      <c r="A1373" s="1324" t="s">
        <v>4</v>
      </c>
      <c r="B1373" s="1323">
        <v>2019</v>
      </c>
      <c r="C1373" s="1322">
        <f t="shared" ref="C1373:H1375" si="413">C1369</f>
        <v>0</v>
      </c>
      <c r="D1373" s="1318">
        <f t="shared" si="413"/>
        <v>58153907</v>
      </c>
      <c r="E1373" s="1318">
        <f t="shared" si="413"/>
        <v>5416075248</v>
      </c>
      <c r="F1373" s="1318">
        <f t="shared" si="413"/>
        <v>338505957</v>
      </c>
      <c r="G1373" s="1318">
        <f t="shared" si="413"/>
        <v>0</v>
      </c>
      <c r="H1373" s="1318">
        <f t="shared" si="413"/>
        <v>26330492</v>
      </c>
      <c r="I1373" s="1320">
        <f>SUM(C1373:H1373)</f>
        <v>5839065604</v>
      </c>
      <c r="J1373" s="1321">
        <f t="shared" ref="J1373:N1375" si="414">J1369</f>
        <v>0</v>
      </c>
      <c r="K1373" s="1318">
        <f t="shared" si="414"/>
        <v>0</v>
      </c>
      <c r="L1373" s="1318">
        <f t="shared" si="414"/>
        <v>0</v>
      </c>
      <c r="M1373" s="1318">
        <f t="shared" si="414"/>
        <v>2215732</v>
      </c>
      <c r="N1373" s="1318">
        <f t="shared" si="414"/>
        <v>0</v>
      </c>
      <c r="O1373" s="1320">
        <f>SUM(K1373:N1373)</f>
        <v>2215732</v>
      </c>
      <c r="P1373" s="1319">
        <f t="shared" ref="P1373:Q1375" si="415">P1369</f>
        <v>658268722</v>
      </c>
      <c r="Q1373" s="1318">
        <f t="shared" si="415"/>
        <v>658268722</v>
      </c>
      <c r="R1373" s="1318">
        <f>I1373+O1373+Q1373</f>
        <v>6499550058</v>
      </c>
      <c r="S1373" s="1354">
        <f>R1373/R1373</f>
        <v>1</v>
      </c>
    </row>
    <row r="1374" spans="1:20" x14ac:dyDescent="0.2">
      <c r="A1374" s="1316"/>
      <c r="B1374" s="1315">
        <v>2020</v>
      </c>
      <c r="C1374" s="1314">
        <f t="shared" si="413"/>
        <v>0</v>
      </c>
      <c r="D1374" s="1310">
        <f t="shared" si="413"/>
        <v>56181081</v>
      </c>
      <c r="E1374" s="1310">
        <f t="shared" si="413"/>
        <v>6218012320</v>
      </c>
      <c r="F1374" s="1310">
        <f t="shared" si="413"/>
        <v>327886309</v>
      </c>
      <c r="G1374" s="1310">
        <f t="shared" si="413"/>
        <v>0</v>
      </c>
      <c r="H1374" s="1310">
        <f t="shared" si="413"/>
        <v>41089184</v>
      </c>
      <c r="I1374" s="1312">
        <f>SUM(C1374:H1374)</f>
        <v>6643168894</v>
      </c>
      <c r="J1374" s="1313">
        <f t="shared" si="414"/>
        <v>0</v>
      </c>
      <c r="K1374" s="1310">
        <f t="shared" si="414"/>
        <v>0</v>
      </c>
      <c r="L1374" s="1310">
        <f t="shared" si="414"/>
        <v>0</v>
      </c>
      <c r="M1374" s="1310">
        <f t="shared" si="414"/>
        <v>1556020</v>
      </c>
      <c r="N1374" s="1310">
        <f t="shared" si="414"/>
        <v>0</v>
      </c>
      <c r="O1374" s="1312">
        <f>SUM(K1374:N1374)</f>
        <v>1556020</v>
      </c>
      <c r="P1374" s="1311">
        <f t="shared" si="415"/>
        <v>668555863</v>
      </c>
      <c r="Q1374" s="1310">
        <f t="shared" si="415"/>
        <v>668555863</v>
      </c>
      <c r="R1374" s="1310">
        <f>I1374+O1374+Q1374</f>
        <v>7313280777</v>
      </c>
      <c r="S1374" s="1309">
        <f>R1374/R1374</f>
        <v>1</v>
      </c>
    </row>
    <row r="1375" spans="1:20" x14ac:dyDescent="0.2">
      <c r="A1375" s="1316"/>
      <c r="B1375" s="1315">
        <v>2021</v>
      </c>
      <c r="C1375" s="1314">
        <f t="shared" si="413"/>
        <v>0</v>
      </c>
      <c r="D1375" s="1310">
        <f t="shared" si="413"/>
        <v>69724148</v>
      </c>
      <c r="E1375" s="1310">
        <f t="shared" si="413"/>
        <v>6814351357</v>
      </c>
      <c r="F1375" s="1310">
        <f t="shared" si="413"/>
        <v>255315804</v>
      </c>
      <c r="G1375" s="1310">
        <f t="shared" si="413"/>
        <v>0</v>
      </c>
      <c r="H1375" s="1310">
        <f t="shared" si="413"/>
        <v>21187248</v>
      </c>
      <c r="I1375" s="1312">
        <f>SUM(C1375:H1375)</f>
        <v>7160578557</v>
      </c>
      <c r="J1375" s="1313">
        <f t="shared" si="414"/>
        <v>0</v>
      </c>
      <c r="K1375" s="1310">
        <f t="shared" si="414"/>
        <v>0</v>
      </c>
      <c r="L1375" s="1310">
        <f t="shared" si="414"/>
        <v>0</v>
      </c>
      <c r="M1375" s="1310">
        <f t="shared" si="414"/>
        <v>0</v>
      </c>
      <c r="N1375" s="1310">
        <f t="shared" si="414"/>
        <v>0</v>
      </c>
      <c r="O1375" s="1312">
        <f>SUM(K1375:N1375)</f>
        <v>0</v>
      </c>
      <c r="P1375" s="1311">
        <f t="shared" si="415"/>
        <v>668555863</v>
      </c>
      <c r="Q1375" s="1310">
        <f t="shared" si="415"/>
        <v>668555863</v>
      </c>
      <c r="R1375" s="1310">
        <f>I1375+O1375+Q1375</f>
        <v>7829134420</v>
      </c>
      <c r="S1375" s="1309">
        <f>R1375/R1375</f>
        <v>1</v>
      </c>
    </row>
    <row r="1376" spans="1:20" ht="12" thickBot="1" x14ac:dyDescent="0.25">
      <c r="A1376" s="1308"/>
      <c r="B1376" s="1307" t="s">
        <v>28709</v>
      </c>
      <c r="C1376" s="1306" t="e">
        <f t="shared" ref="C1376:R1376" si="416">(C1375-C1374)/C1374</f>
        <v>#DIV/0!</v>
      </c>
      <c r="D1376" s="1301">
        <f t="shared" si="416"/>
        <v>0.24106098990868474</v>
      </c>
      <c r="E1376" s="1301">
        <f t="shared" si="416"/>
        <v>9.5905090937484672E-2</v>
      </c>
      <c r="F1376" s="1301">
        <f t="shared" si="416"/>
        <v>-0.22132825619138613</v>
      </c>
      <c r="G1376" s="1302" t="e">
        <f t="shared" si="416"/>
        <v>#DIV/0!</v>
      </c>
      <c r="H1376" s="1301">
        <f t="shared" si="416"/>
        <v>-0.48435948496811226</v>
      </c>
      <c r="I1376" s="1300">
        <f t="shared" si="416"/>
        <v>7.7885971477756014E-2</v>
      </c>
      <c r="J1376" s="1305" t="e">
        <f t="shared" si="416"/>
        <v>#DIV/0!</v>
      </c>
      <c r="K1376" s="1302" t="e">
        <f t="shared" si="416"/>
        <v>#DIV/0!</v>
      </c>
      <c r="L1376" s="1302" t="e">
        <f t="shared" si="416"/>
        <v>#DIV/0!</v>
      </c>
      <c r="M1376" s="1301">
        <f t="shared" si="416"/>
        <v>-1</v>
      </c>
      <c r="N1376" s="1302" t="e">
        <f t="shared" si="416"/>
        <v>#DIV/0!</v>
      </c>
      <c r="O1376" s="1300">
        <f t="shared" si="416"/>
        <v>-1</v>
      </c>
      <c r="P1376" s="1358">
        <f t="shared" si="416"/>
        <v>0</v>
      </c>
      <c r="Q1376" s="1301">
        <f t="shared" si="416"/>
        <v>0</v>
      </c>
      <c r="R1376" s="1301">
        <f t="shared" si="416"/>
        <v>7.0536556537298664E-2</v>
      </c>
      <c r="S1376" s="1300"/>
    </row>
    <row r="1379" spans="1:20" x14ac:dyDescent="0.2">
      <c r="A1379" s="1296" t="s">
        <v>28538</v>
      </c>
      <c r="I1379" s="1352"/>
      <c r="J1379" s="1352"/>
      <c r="P1379" s="1349"/>
      <c r="R1379" s="1352"/>
      <c r="S1379" s="1352"/>
      <c r="T1379" s="1297"/>
    </row>
    <row r="1380" spans="1:20" x14ac:dyDescent="0.2">
      <c r="A1380" s="1296" t="s">
        <v>28537</v>
      </c>
      <c r="I1380" s="1352"/>
      <c r="J1380" s="1352"/>
      <c r="P1380" s="1349"/>
      <c r="R1380" s="1352"/>
      <c r="S1380" s="1352"/>
      <c r="T1380" s="1297"/>
    </row>
    <row r="1381" spans="1:20" x14ac:dyDescent="0.2">
      <c r="I1381" s="1352"/>
      <c r="J1381" s="1352"/>
      <c r="P1381" s="1349"/>
      <c r="R1381" s="1352"/>
      <c r="S1381" s="1352"/>
      <c r="T1381" s="1297"/>
    </row>
    <row r="1382" spans="1:20" x14ac:dyDescent="0.2">
      <c r="I1382" s="1352"/>
      <c r="J1382" s="1352"/>
      <c r="P1382" s="1349"/>
      <c r="R1382" s="1352"/>
      <c r="S1382" s="1352"/>
      <c r="T1382" s="1297"/>
    </row>
    <row r="1383" spans="1:20" x14ac:dyDescent="0.2">
      <c r="I1383" s="1352"/>
      <c r="J1383" s="1352"/>
      <c r="P1383" s="1349"/>
      <c r="R1383" s="1352"/>
      <c r="S1383" s="1352"/>
      <c r="T1383" s="1297"/>
    </row>
    <row r="1384" spans="1:20" x14ac:dyDescent="0.2">
      <c r="A1384" s="1622" t="s">
        <v>28725</v>
      </c>
      <c r="B1384" s="1622"/>
      <c r="C1384" s="1622"/>
      <c r="D1384" s="1622"/>
      <c r="E1384" s="1622"/>
      <c r="F1384" s="1622"/>
      <c r="G1384" s="1622"/>
      <c r="H1384" s="1622"/>
      <c r="I1384" s="1622"/>
      <c r="J1384" s="1622"/>
      <c r="K1384" s="1622"/>
      <c r="L1384" s="1622"/>
      <c r="M1384" s="1622"/>
      <c r="N1384" s="1622"/>
      <c r="O1384" s="1622"/>
      <c r="P1384" s="1622"/>
      <c r="Q1384" s="1622"/>
      <c r="R1384" s="1622"/>
      <c r="S1384" s="1622"/>
      <c r="T1384" s="1353"/>
    </row>
    <row r="1385" spans="1:20" x14ac:dyDescent="0.2">
      <c r="A1385" s="1622" t="s">
        <v>28677</v>
      </c>
      <c r="B1385" s="1622"/>
      <c r="C1385" s="1622"/>
      <c r="D1385" s="1622"/>
      <c r="E1385" s="1622"/>
      <c r="F1385" s="1622"/>
      <c r="G1385" s="1622"/>
      <c r="H1385" s="1622"/>
      <c r="I1385" s="1622"/>
      <c r="J1385" s="1622"/>
      <c r="K1385" s="1622"/>
      <c r="L1385" s="1622"/>
      <c r="M1385" s="1622"/>
      <c r="N1385" s="1622"/>
      <c r="O1385" s="1622"/>
      <c r="P1385" s="1622"/>
      <c r="Q1385" s="1622"/>
      <c r="R1385" s="1622"/>
      <c r="S1385" s="1622"/>
      <c r="T1385" s="1353"/>
    </row>
    <row r="1386" spans="1:20" x14ac:dyDescent="0.2">
      <c r="A1386" s="1622" t="s">
        <v>28724</v>
      </c>
      <c r="B1386" s="1622"/>
      <c r="C1386" s="1622"/>
      <c r="D1386" s="1622"/>
      <c r="E1386" s="1622"/>
      <c r="F1386" s="1622"/>
      <c r="G1386" s="1622"/>
      <c r="H1386" s="1622"/>
      <c r="I1386" s="1622"/>
      <c r="J1386" s="1622"/>
      <c r="K1386" s="1622"/>
      <c r="L1386" s="1622"/>
      <c r="M1386" s="1622"/>
      <c r="N1386" s="1622"/>
      <c r="O1386" s="1622"/>
      <c r="P1386" s="1622"/>
      <c r="Q1386" s="1622"/>
      <c r="R1386" s="1622"/>
      <c r="S1386" s="1622"/>
      <c r="T1386" s="1353"/>
    </row>
    <row r="1387" spans="1:20" x14ac:dyDescent="0.2">
      <c r="A1387" s="1622" t="s">
        <v>28723</v>
      </c>
      <c r="B1387" s="1622"/>
      <c r="C1387" s="1622"/>
      <c r="D1387" s="1622"/>
      <c r="E1387" s="1622"/>
      <c r="F1387" s="1622"/>
      <c r="G1387" s="1622"/>
      <c r="H1387" s="1622"/>
      <c r="I1387" s="1622"/>
      <c r="J1387" s="1622"/>
      <c r="K1387" s="1622"/>
      <c r="L1387" s="1622"/>
      <c r="M1387" s="1622"/>
      <c r="N1387" s="1622"/>
      <c r="O1387" s="1622"/>
      <c r="P1387" s="1622"/>
      <c r="Q1387" s="1622"/>
      <c r="R1387" s="1622"/>
      <c r="S1387" s="1622"/>
      <c r="T1387" s="1353"/>
    </row>
    <row r="1388" spans="1:20" x14ac:dyDescent="0.2">
      <c r="I1388" s="1352"/>
      <c r="J1388" s="1352"/>
      <c r="P1388" s="1349"/>
      <c r="R1388" s="1352"/>
      <c r="S1388" s="1352"/>
      <c r="T1388" s="1297"/>
    </row>
    <row r="1389" spans="1:20" x14ac:dyDescent="0.2">
      <c r="I1389" s="1352"/>
      <c r="J1389" s="1352"/>
      <c r="P1389" s="1349"/>
      <c r="R1389" s="1352"/>
      <c r="S1389" s="1352"/>
      <c r="T1389" s="1297"/>
    </row>
    <row r="1390" spans="1:20" x14ac:dyDescent="0.2">
      <c r="I1390" s="1352"/>
      <c r="J1390" s="1352"/>
      <c r="P1390" s="1349"/>
      <c r="R1390" s="1352"/>
      <c r="S1390" s="1352"/>
      <c r="T1390" s="1297"/>
    </row>
    <row r="1391" spans="1:20" x14ac:dyDescent="0.2">
      <c r="A1391" s="1351" t="s">
        <v>3</v>
      </c>
      <c r="B1391" s="1351" t="s">
        <v>28544</v>
      </c>
      <c r="C1391" s="1348"/>
      <c r="D1391" s="1348"/>
      <c r="E1391" s="1348"/>
      <c r="F1391" s="1348"/>
      <c r="G1391" s="1348"/>
      <c r="H1391" s="1348"/>
      <c r="I1391" s="1348"/>
      <c r="J1391" s="1348"/>
      <c r="K1391" s="1350"/>
      <c r="L1391" s="1348"/>
      <c r="M1391" s="1348"/>
      <c r="N1391" s="1348"/>
      <c r="O1391" s="1348"/>
      <c r="P1391" s="1349"/>
      <c r="Q1391" s="1348"/>
      <c r="R1391" s="1348"/>
      <c r="S1391" s="1348"/>
      <c r="T1391" s="1297"/>
    </row>
    <row r="1392" spans="1:20" ht="12" thickBot="1" x14ac:dyDescent="0.25">
      <c r="A1392" s="1345" t="s">
        <v>5</v>
      </c>
      <c r="B1392" s="1345" t="s">
        <v>28540</v>
      </c>
      <c r="C1392" s="1345"/>
      <c r="D1392" s="1345"/>
      <c r="E1392" s="1345"/>
      <c r="F1392" s="1345"/>
      <c r="G1392" s="1345"/>
      <c r="H1392" s="1345"/>
      <c r="I1392" s="1345"/>
      <c r="J1392" s="1345"/>
      <c r="K1392" s="1347"/>
      <c r="L1392" s="1345"/>
      <c r="M1392" s="1345"/>
      <c r="N1392" s="1345"/>
      <c r="O1392" s="1345"/>
      <c r="P1392" s="1346"/>
      <c r="Q1392" s="1345"/>
      <c r="R1392" s="1345"/>
      <c r="S1392" s="1345"/>
      <c r="T1392" s="1344"/>
    </row>
    <row r="1393" spans="1:20" ht="27" customHeight="1" x14ac:dyDescent="0.2">
      <c r="A1393" s="1623" t="s">
        <v>28722</v>
      </c>
      <c r="B1393" s="1625" t="s">
        <v>28721</v>
      </c>
      <c r="C1393" s="1627" t="s">
        <v>28570</v>
      </c>
      <c r="D1393" s="1628"/>
      <c r="E1393" s="1628"/>
      <c r="F1393" s="1628"/>
      <c r="G1393" s="1628"/>
      <c r="H1393" s="1628"/>
      <c r="I1393" s="1629"/>
      <c r="J1393" s="1630" t="s">
        <v>28563</v>
      </c>
      <c r="K1393" s="1631"/>
      <c r="L1393" s="1631"/>
      <c r="M1393" s="1631"/>
      <c r="N1393" s="1631"/>
      <c r="O1393" s="1632"/>
      <c r="P1393" s="1633" t="s">
        <v>28557</v>
      </c>
      <c r="Q1393" s="1634"/>
      <c r="R1393" s="1634" t="s">
        <v>4</v>
      </c>
      <c r="S1393" s="1635"/>
    </row>
    <row r="1394" spans="1:20" ht="112.5" customHeight="1" thickBot="1" x14ac:dyDescent="0.25">
      <c r="A1394" s="1624"/>
      <c r="B1394" s="1626"/>
      <c r="C1394" s="1343" t="s">
        <v>28717</v>
      </c>
      <c r="D1394" s="1339" t="s">
        <v>28720</v>
      </c>
      <c r="E1394" s="1339" t="s">
        <v>28719</v>
      </c>
      <c r="F1394" s="1339" t="s">
        <v>28718</v>
      </c>
      <c r="G1394" s="1339" t="s">
        <v>28716</v>
      </c>
      <c r="H1394" s="1339" t="s">
        <v>28715</v>
      </c>
      <c r="I1394" s="1341" t="s">
        <v>28596</v>
      </c>
      <c r="J1394" s="1342" t="s">
        <v>28717</v>
      </c>
      <c r="K1394" s="1339" t="s">
        <v>28716</v>
      </c>
      <c r="L1394" s="1339" t="s">
        <v>28715</v>
      </c>
      <c r="M1394" s="1339" t="s">
        <v>28714</v>
      </c>
      <c r="N1394" s="1339" t="s">
        <v>28713</v>
      </c>
      <c r="O1394" s="1341" t="s">
        <v>28593</v>
      </c>
      <c r="P1394" s="1340" t="s">
        <v>28712</v>
      </c>
      <c r="Q1394" s="1339" t="s">
        <v>28592</v>
      </c>
      <c r="R1394" s="1338" t="s">
        <v>28711</v>
      </c>
      <c r="S1394" s="1337" t="s">
        <v>28590</v>
      </c>
    </row>
    <row r="1395" spans="1:20" x14ac:dyDescent="0.2">
      <c r="A1395" s="1336" t="s">
        <v>28727</v>
      </c>
      <c r="B1395" s="1323">
        <v>2019</v>
      </c>
      <c r="C1395" s="1335"/>
      <c r="D1395" s="1333"/>
      <c r="E1395" s="1333">
        <v>861880824</v>
      </c>
      <c r="F1395" s="1333">
        <v>35653804</v>
      </c>
      <c r="G1395" s="1333"/>
      <c r="H1395" s="1333"/>
      <c r="I1395" s="1332">
        <f>SUM(C1395:H1395)</f>
        <v>897534628</v>
      </c>
      <c r="J1395" s="1334"/>
      <c r="K1395" s="1333"/>
      <c r="L1395" s="1333"/>
      <c r="M1395" s="1333"/>
      <c r="N1395" s="1333"/>
      <c r="O1395" s="1332">
        <f>SUM(J1395:N1395)</f>
        <v>0</v>
      </c>
      <c r="P1395" s="1331">
        <v>658268722</v>
      </c>
      <c r="Q1395" s="1330">
        <f>P1395</f>
        <v>658268722</v>
      </c>
      <c r="R1395" s="1330">
        <f>I1395+O1395+Q1395</f>
        <v>1555803350</v>
      </c>
      <c r="S1395" s="1355">
        <f>R1395/R1399</f>
        <v>1</v>
      </c>
    </row>
    <row r="1396" spans="1:20" x14ac:dyDescent="0.2">
      <c r="A1396" s="1328"/>
      <c r="B1396" s="1315">
        <v>2020</v>
      </c>
      <c r="C1396" s="1329"/>
      <c r="D1396" s="1326"/>
      <c r="E1396" s="1326">
        <v>1408309286</v>
      </c>
      <c r="F1396" s="1326">
        <v>42123784</v>
      </c>
      <c r="G1396" s="1326"/>
      <c r="H1396" s="1326"/>
      <c r="I1396" s="1312">
        <f>SUM(C1396:H1396)</f>
        <v>1450433070</v>
      </c>
      <c r="J1396" s="1313"/>
      <c r="K1396" s="1326"/>
      <c r="L1396" s="1326"/>
      <c r="M1396" s="1326"/>
      <c r="N1396" s="1326"/>
      <c r="O1396" s="1312">
        <f>SUM(J1396:N1396)</f>
        <v>0</v>
      </c>
      <c r="P1396" s="1325">
        <v>668555863</v>
      </c>
      <c r="Q1396" s="1310">
        <f>P1396</f>
        <v>668555863</v>
      </c>
      <c r="R1396" s="1310">
        <f>I1396+O1396+Q1396</f>
        <v>2118988933</v>
      </c>
      <c r="S1396" s="1309">
        <f>R1396/R1400</f>
        <v>1</v>
      </c>
    </row>
    <row r="1397" spans="1:20" x14ac:dyDescent="0.2">
      <c r="A1397" s="1328"/>
      <c r="B1397" s="1315">
        <v>2021</v>
      </c>
      <c r="C1397" s="1329"/>
      <c r="D1397" s="1326"/>
      <c r="E1397" s="1326">
        <v>354773498</v>
      </c>
      <c r="F1397" s="1326">
        <v>44203307</v>
      </c>
      <c r="G1397" s="1326"/>
      <c r="H1397" s="1326"/>
      <c r="I1397" s="1312">
        <f>SUM(C1397:H1397)</f>
        <v>398976805</v>
      </c>
      <c r="J1397" s="1313"/>
      <c r="K1397" s="1326"/>
      <c r="L1397" s="1326"/>
      <c r="M1397" s="1326"/>
      <c r="N1397" s="1326"/>
      <c r="O1397" s="1312">
        <f>SUM(J1397:N1397)</f>
        <v>0</v>
      </c>
      <c r="P1397" s="1325"/>
      <c r="Q1397" s="1310">
        <f>P1397</f>
        <v>0</v>
      </c>
      <c r="R1397" s="1310">
        <f>I1397+O1397+Q1397</f>
        <v>398976805</v>
      </c>
      <c r="S1397" s="1309">
        <f>R1397/R1401</f>
        <v>1</v>
      </c>
    </row>
    <row r="1398" spans="1:20" ht="12" thickBot="1" x14ac:dyDescent="0.25">
      <c r="A1398" s="1308"/>
      <c r="B1398" s="1307" t="s">
        <v>28709</v>
      </c>
      <c r="C1398" s="1306" t="e">
        <f t="shared" ref="C1398:R1398" si="417">(C1397-C1396)/C1396</f>
        <v>#DIV/0!</v>
      </c>
      <c r="D1398" s="1302" t="e">
        <f t="shared" si="417"/>
        <v>#DIV/0!</v>
      </c>
      <c r="E1398" s="1301">
        <f t="shared" si="417"/>
        <v>-0.74808552245816828</v>
      </c>
      <c r="F1398" s="1301">
        <f t="shared" si="417"/>
        <v>4.9366956206973241E-2</v>
      </c>
      <c r="G1398" s="1302" t="e">
        <f t="shared" si="417"/>
        <v>#DIV/0!</v>
      </c>
      <c r="H1398" s="1302" t="e">
        <f t="shared" si="417"/>
        <v>#DIV/0!</v>
      </c>
      <c r="I1398" s="1300">
        <f t="shared" si="417"/>
        <v>-0.72492573890362277</v>
      </c>
      <c r="J1398" s="1305" t="e">
        <f t="shared" si="417"/>
        <v>#DIV/0!</v>
      </c>
      <c r="K1398" s="1302" t="e">
        <f t="shared" si="417"/>
        <v>#DIV/0!</v>
      </c>
      <c r="L1398" s="1302" t="e">
        <f t="shared" si="417"/>
        <v>#DIV/0!</v>
      </c>
      <c r="M1398" s="1302" t="e">
        <f t="shared" si="417"/>
        <v>#DIV/0!</v>
      </c>
      <c r="N1398" s="1302" t="e">
        <f t="shared" si="417"/>
        <v>#DIV/0!</v>
      </c>
      <c r="O1398" s="1304" t="e">
        <f t="shared" si="417"/>
        <v>#DIV/0!</v>
      </c>
      <c r="P1398" s="1358">
        <f t="shared" si="417"/>
        <v>-1</v>
      </c>
      <c r="Q1398" s="1301">
        <f t="shared" si="417"/>
        <v>-1</v>
      </c>
      <c r="R1398" s="1301">
        <f t="shared" si="417"/>
        <v>-0.81171359661839249</v>
      </c>
      <c r="S1398" s="1300"/>
    </row>
    <row r="1399" spans="1:20" x14ac:dyDescent="0.2">
      <c r="A1399" s="1324" t="s">
        <v>4</v>
      </c>
      <c r="B1399" s="1323">
        <v>2019</v>
      </c>
      <c r="C1399" s="1322">
        <f t="shared" ref="C1399:H1401" si="418">C1395</f>
        <v>0</v>
      </c>
      <c r="D1399" s="1318">
        <f t="shared" si="418"/>
        <v>0</v>
      </c>
      <c r="E1399" s="1318">
        <f t="shared" si="418"/>
        <v>861880824</v>
      </c>
      <c r="F1399" s="1318">
        <f t="shared" si="418"/>
        <v>35653804</v>
      </c>
      <c r="G1399" s="1318">
        <f t="shared" si="418"/>
        <v>0</v>
      </c>
      <c r="H1399" s="1318">
        <f t="shared" si="418"/>
        <v>0</v>
      </c>
      <c r="I1399" s="1320">
        <f>SUM(C1399:H1399)</f>
        <v>897534628</v>
      </c>
      <c r="J1399" s="1321">
        <f t="shared" ref="J1399:N1401" si="419">J1395</f>
        <v>0</v>
      </c>
      <c r="K1399" s="1318">
        <f t="shared" si="419"/>
        <v>0</v>
      </c>
      <c r="L1399" s="1318">
        <f t="shared" si="419"/>
        <v>0</v>
      </c>
      <c r="M1399" s="1318">
        <f t="shared" si="419"/>
        <v>0</v>
      </c>
      <c r="N1399" s="1318">
        <f t="shared" si="419"/>
        <v>0</v>
      </c>
      <c r="O1399" s="1320">
        <f>SUM(J1399:N1399)</f>
        <v>0</v>
      </c>
      <c r="P1399" s="1319">
        <f t="shared" ref="P1399:Q1401" si="420">P1395</f>
        <v>658268722</v>
      </c>
      <c r="Q1399" s="1318">
        <f t="shared" si="420"/>
        <v>658268722</v>
      </c>
      <c r="R1399" s="1318">
        <f>I1399+O1399+Q1399</f>
        <v>1555803350</v>
      </c>
      <c r="S1399" s="1354">
        <f>R1399/R1399</f>
        <v>1</v>
      </c>
    </row>
    <row r="1400" spans="1:20" x14ac:dyDescent="0.2">
      <c r="A1400" s="1316"/>
      <c r="B1400" s="1315">
        <v>2020</v>
      </c>
      <c r="C1400" s="1314">
        <f t="shared" si="418"/>
        <v>0</v>
      </c>
      <c r="D1400" s="1310">
        <f t="shared" si="418"/>
        <v>0</v>
      </c>
      <c r="E1400" s="1310">
        <f t="shared" si="418"/>
        <v>1408309286</v>
      </c>
      <c r="F1400" s="1310">
        <f t="shared" si="418"/>
        <v>42123784</v>
      </c>
      <c r="G1400" s="1310">
        <f t="shared" si="418"/>
        <v>0</v>
      </c>
      <c r="H1400" s="1310">
        <f t="shared" si="418"/>
        <v>0</v>
      </c>
      <c r="I1400" s="1312">
        <f>SUM(C1400:H1400)</f>
        <v>1450433070</v>
      </c>
      <c r="J1400" s="1313">
        <f t="shared" si="419"/>
        <v>0</v>
      </c>
      <c r="K1400" s="1310">
        <f t="shared" si="419"/>
        <v>0</v>
      </c>
      <c r="L1400" s="1310">
        <f t="shared" si="419"/>
        <v>0</v>
      </c>
      <c r="M1400" s="1310">
        <f t="shared" si="419"/>
        <v>0</v>
      </c>
      <c r="N1400" s="1310">
        <f t="shared" si="419"/>
        <v>0</v>
      </c>
      <c r="O1400" s="1312">
        <f>SUM(J1400:N1400)</f>
        <v>0</v>
      </c>
      <c r="P1400" s="1311">
        <f t="shared" si="420"/>
        <v>668555863</v>
      </c>
      <c r="Q1400" s="1310">
        <f t="shared" si="420"/>
        <v>668555863</v>
      </c>
      <c r="R1400" s="1310">
        <f>I1400+O1400+Q1400</f>
        <v>2118988933</v>
      </c>
      <c r="S1400" s="1309">
        <f>R1400/R1400</f>
        <v>1</v>
      </c>
    </row>
    <row r="1401" spans="1:20" x14ac:dyDescent="0.2">
      <c r="A1401" s="1316"/>
      <c r="B1401" s="1315">
        <v>2021</v>
      </c>
      <c r="C1401" s="1314">
        <f t="shared" si="418"/>
        <v>0</v>
      </c>
      <c r="D1401" s="1310">
        <f t="shared" si="418"/>
        <v>0</v>
      </c>
      <c r="E1401" s="1310">
        <f t="shared" si="418"/>
        <v>354773498</v>
      </c>
      <c r="F1401" s="1310">
        <f t="shared" si="418"/>
        <v>44203307</v>
      </c>
      <c r="G1401" s="1310">
        <f t="shared" si="418"/>
        <v>0</v>
      </c>
      <c r="H1401" s="1310">
        <f t="shared" si="418"/>
        <v>0</v>
      </c>
      <c r="I1401" s="1312">
        <f>SUM(C1401:H1401)</f>
        <v>398976805</v>
      </c>
      <c r="J1401" s="1313">
        <f t="shared" si="419"/>
        <v>0</v>
      </c>
      <c r="K1401" s="1310">
        <f t="shared" si="419"/>
        <v>0</v>
      </c>
      <c r="L1401" s="1310">
        <f t="shared" si="419"/>
        <v>0</v>
      </c>
      <c r="M1401" s="1310">
        <f t="shared" si="419"/>
        <v>0</v>
      </c>
      <c r="N1401" s="1310">
        <f t="shared" si="419"/>
        <v>0</v>
      </c>
      <c r="O1401" s="1312">
        <f>SUM(J1401:N1401)</f>
        <v>0</v>
      </c>
      <c r="P1401" s="1311">
        <f t="shared" si="420"/>
        <v>0</v>
      </c>
      <c r="Q1401" s="1310">
        <f t="shared" si="420"/>
        <v>0</v>
      </c>
      <c r="R1401" s="1310">
        <f>I1401+O1401+Q1401</f>
        <v>398976805</v>
      </c>
      <c r="S1401" s="1309">
        <f>R1401/R1401</f>
        <v>1</v>
      </c>
    </row>
    <row r="1402" spans="1:20" ht="12" thickBot="1" x14ac:dyDescent="0.25">
      <c r="A1402" s="1308"/>
      <c r="B1402" s="1307" t="s">
        <v>28709</v>
      </c>
      <c r="C1402" s="1306" t="e">
        <f t="shared" ref="C1402:R1402" si="421">(C1401-C1400)/C1400</f>
        <v>#DIV/0!</v>
      </c>
      <c r="D1402" s="1302" t="e">
        <f t="shared" si="421"/>
        <v>#DIV/0!</v>
      </c>
      <c r="E1402" s="1301">
        <f t="shared" si="421"/>
        <v>-0.74808552245816828</v>
      </c>
      <c r="F1402" s="1301">
        <f t="shared" si="421"/>
        <v>4.9366956206973241E-2</v>
      </c>
      <c r="G1402" s="1302" t="e">
        <f t="shared" si="421"/>
        <v>#DIV/0!</v>
      </c>
      <c r="H1402" s="1302" t="e">
        <f t="shared" si="421"/>
        <v>#DIV/0!</v>
      </c>
      <c r="I1402" s="1300">
        <f t="shared" si="421"/>
        <v>-0.72492573890362277</v>
      </c>
      <c r="J1402" s="1305" t="e">
        <f t="shared" si="421"/>
        <v>#DIV/0!</v>
      </c>
      <c r="K1402" s="1302" t="e">
        <f t="shared" si="421"/>
        <v>#DIV/0!</v>
      </c>
      <c r="L1402" s="1302" t="e">
        <f t="shared" si="421"/>
        <v>#DIV/0!</v>
      </c>
      <c r="M1402" s="1302" t="e">
        <f t="shared" si="421"/>
        <v>#DIV/0!</v>
      </c>
      <c r="N1402" s="1302" t="e">
        <f t="shared" si="421"/>
        <v>#DIV/0!</v>
      </c>
      <c r="O1402" s="1304" t="e">
        <f t="shared" si="421"/>
        <v>#DIV/0!</v>
      </c>
      <c r="P1402" s="1358">
        <f t="shared" si="421"/>
        <v>-1</v>
      </c>
      <c r="Q1402" s="1301">
        <f t="shared" si="421"/>
        <v>-1</v>
      </c>
      <c r="R1402" s="1301">
        <f t="shared" si="421"/>
        <v>-0.81171359661839249</v>
      </c>
      <c r="S1402" s="1300"/>
    </row>
    <row r="1405" spans="1:20" x14ac:dyDescent="0.2">
      <c r="A1405" s="1296" t="s">
        <v>28538</v>
      </c>
      <c r="I1405" s="1352"/>
      <c r="J1405" s="1352"/>
      <c r="P1405" s="1349"/>
      <c r="R1405" s="1352"/>
      <c r="S1405" s="1352"/>
      <c r="T1405" s="1297"/>
    </row>
    <row r="1406" spans="1:20" x14ac:dyDescent="0.2">
      <c r="A1406" s="1296" t="s">
        <v>28537</v>
      </c>
      <c r="I1406" s="1352"/>
      <c r="J1406" s="1352"/>
      <c r="P1406" s="1349"/>
      <c r="R1406" s="1352"/>
      <c r="S1406" s="1352"/>
      <c r="T1406" s="1297"/>
    </row>
    <row r="1407" spans="1:20" x14ac:dyDescent="0.2">
      <c r="I1407" s="1352"/>
      <c r="J1407" s="1352"/>
      <c r="P1407" s="1349"/>
      <c r="R1407" s="1352"/>
      <c r="S1407" s="1352"/>
      <c r="T1407" s="1297"/>
    </row>
    <row r="1408" spans="1:20" x14ac:dyDescent="0.2">
      <c r="I1408" s="1352"/>
      <c r="J1408" s="1352"/>
      <c r="P1408" s="1349"/>
      <c r="R1408" s="1352"/>
      <c r="S1408" s="1352"/>
      <c r="T1408" s="1297"/>
    </row>
    <row r="1409" spans="1:20" x14ac:dyDescent="0.2">
      <c r="I1409" s="1352"/>
      <c r="J1409" s="1352"/>
      <c r="P1409" s="1349"/>
      <c r="R1409" s="1352"/>
      <c r="S1409" s="1352"/>
      <c r="T1409" s="1297"/>
    </row>
    <row r="1410" spans="1:20" x14ac:dyDescent="0.2">
      <c r="A1410" s="1622" t="s">
        <v>28725</v>
      </c>
      <c r="B1410" s="1622"/>
      <c r="C1410" s="1622"/>
      <c r="D1410" s="1622"/>
      <c r="E1410" s="1622"/>
      <c r="F1410" s="1622"/>
      <c r="G1410" s="1622"/>
      <c r="H1410" s="1622"/>
      <c r="I1410" s="1622"/>
      <c r="J1410" s="1622"/>
      <c r="K1410" s="1622"/>
      <c r="L1410" s="1622"/>
      <c r="M1410" s="1622"/>
      <c r="N1410" s="1622"/>
      <c r="O1410" s="1622"/>
      <c r="P1410" s="1622"/>
      <c r="Q1410" s="1622"/>
      <c r="R1410" s="1622"/>
      <c r="S1410" s="1622"/>
      <c r="T1410" s="1353"/>
    </row>
    <row r="1411" spans="1:20" x14ac:dyDescent="0.2">
      <c r="A1411" s="1622" t="s">
        <v>28677</v>
      </c>
      <c r="B1411" s="1622"/>
      <c r="C1411" s="1622"/>
      <c r="D1411" s="1622"/>
      <c r="E1411" s="1622"/>
      <c r="F1411" s="1622"/>
      <c r="G1411" s="1622"/>
      <c r="H1411" s="1622"/>
      <c r="I1411" s="1622"/>
      <c r="J1411" s="1622"/>
      <c r="K1411" s="1622"/>
      <c r="L1411" s="1622"/>
      <c r="M1411" s="1622"/>
      <c r="N1411" s="1622"/>
      <c r="O1411" s="1622"/>
      <c r="P1411" s="1622"/>
      <c r="Q1411" s="1622"/>
      <c r="R1411" s="1622"/>
      <c r="S1411" s="1622"/>
      <c r="T1411" s="1353"/>
    </row>
    <row r="1412" spans="1:20" x14ac:dyDescent="0.2">
      <c r="A1412" s="1622" t="s">
        <v>28724</v>
      </c>
      <c r="B1412" s="1622"/>
      <c r="C1412" s="1622"/>
      <c r="D1412" s="1622"/>
      <c r="E1412" s="1622"/>
      <c r="F1412" s="1622"/>
      <c r="G1412" s="1622"/>
      <c r="H1412" s="1622"/>
      <c r="I1412" s="1622"/>
      <c r="J1412" s="1622"/>
      <c r="K1412" s="1622"/>
      <c r="L1412" s="1622"/>
      <c r="M1412" s="1622"/>
      <c r="N1412" s="1622"/>
      <c r="O1412" s="1622"/>
      <c r="P1412" s="1622"/>
      <c r="Q1412" s="1622"/>
      <c r="R1412" s="1622"/>
      <c r="S1412" s="1622"/>
      <c r="T1412" s="1353"/>
    </row>
    <row r="1413" spans="1:20" x14ac:dyDescent="0.2">
      <c r="A1413" s="1622" t="s">
        <v>28723</v>
      </c>
      <c r="B1413" s="1622"/>
      <c r="C1413" s="1622"/>
      <c r="D1413" s="1622"/>
      <c r="E1413" s="1622"/>
      <c r="F1413" s="1622"/>
      <c r="G1413" s="1622"/>
      <c r="H1413" s="1622"/>
      <c r="I1413" s="1622"/>
      <c r="J1413" s="1622"/>
      <c r="K1413" s="1622"/>
      <c r="L1413" s="1622"/>
      <c r="M1413" s="1622"/>
      <c r="N1413" s="1622"/>
      <c r="O1413" s="1622"/>
      <c r="P1413" s="1622"/>
      <c r="Q1413" s="1622"/>
      <c r="R1413" s="1622"/>
      <c r="S1413" s="1622"/>
      <c r="T1413" s="1353"/>
    </row>
    <row r="1414" spans="1:20" x14ac:dyDescent="0.2">
      <c r="I1414" s="1352"/>
      <c r="J1414" s="1352"/>
      <c r="P1414" s="1349"/>
      <c r="R1414" s="1352"/>
      <c r="S1414" s="1352"/>
      <c r="T1414" s="1297"/>
    </row>
    <row r="1415" spans="1:20" x14ac:dyDescent="0.2">
      <c r="I1415" s="1352"/>
      <c r="J1415" s="1352"/>
      <c r="P1415" s="1349"/>
      <c r="R1415" s="1352"/>
      <c r="S1415" s="1352"/>
      <c r="T1415" s="1297"/>
    </row>
    <row r="1416" spans="1:20" x14ac:dyDescent="0.2">
      <c r="I1416" s="1352"/>
      <c r="J1416" s="1352"/>
      <c r="P1416" s="1349"/>
      <c r="R1416" s="1352"/>
      <c r="S1416" s="1352"/>
      <c r="T1416" s="1297"/>
    </row>
    <row r="1417" spans="1:20" x14ac:dyDescent="0.2">
      <c r="A1417" s="1351" t="s">
        <v>3</v>
      </c>
      <c r="B1417" s="1351" t="s">
        <v>28544</v>
      </c>
      <c r="C1417" s="1348"/>
      <c r="D1417" s="1348"/>
      <c r="E1417" s="1348"/>
      <c r="F1417" s="1348"/>
      <c r="G1417" s="1348"/>
      <c r="H1417" s="1348"/>
      <c r="I1417" s="1348"/>
      <c r="J1417" s="1348"/>
      <c r="K1417" s="1350"/>
      <c r="L1417" s="1348"/>
      <c r="M1417" s="1348"/>
      <c r="N1417" s="1348"/>
      <c r="O1417" s="1348"/>
      <c r="P1417" s="1349"/>
      <c r="Q1417" s="1348"/>
      <c r="R1417" s="1348"/>
      <c r="S1417" s="1348"/>
      <c r="T1417" s="1297"/>
    </row>
    <row r="1418" spans="1:20" ht="12" thickBot="1" x14ac:dyDescent="0.25">
      <c r="A1418" s="1345" t="s">
        <v>5</v>
      </c>
      <c r="B1418" s="1345" t="s">
        <v>28539</v>
      </c>
      <c r="C1418" s="1345"/>
      <c r="D1418" s="1345"/>
      <c r="E1418" s="1345"/>
      <c r="F1418" s="1345"/>
      <c r="G1418" s="1345"/>
      <c r="H1418" s="1345"/>
      <c r="I1418" s="1345"/>
      <c r="J1418" s="1345"/>
      <c r="K1418" s="1347"/>
      <c r="L1418" s="1345"/>
      <c r="M1418" s="1345"/>
      <c r="N1418" s="1345"/>
      <c r="O1418" s="1345"/>
      <c r="P1418" s="1346"/>
      <c r="Q1418" s="1345"/>
      <c r="R1418" s="1345"/>
      <c r="S1418" s="1345"/>
      <c r="T1418" s="1344"/>
    </row>
    <row r="1419" spans="1:20" ht="27" customHeight="1" x14ac:dyDescent="0.2">
      <c r="A1419" s="1623" t="s">
        <v>28722</v>
      </c>
      <c r="B1419" s="1625" t="s">
        <v>28721</v>
      </c>
      <c r="C1419" s="1627" t="s">
        <v>28570</v>
      </c>
      <c r="D1419" s="1628"/>
      <c r="E1419" s="1628"/>
      <c r="F1419" s="1628"/>
      <c r="G1419" s="1628"/>
      <c r="H1419" s="1628"/>
      <c r="I1419" s="1629"/>
      <c r="J1419" s="1630" t="s">
        <v>28563</v>
      </c>
      <c r="K1419" s="1631"/>
      <c r="L1419" s="1631"/>
      <c r="M1419" s="1631"/>
      <c r="N1419" s="1631"/>
      <c r="O1419" s="1632"/>
      <c r="P1419" s="1633" t="s">
        <v>28557</v>
      </c>
      <c r="Q1419" s="1634"/>
      <c r="R1419" s="1634" t="s">
        <v>4</v>
      </c>
      <c r="S1419" s="1635"/>
    </row>
    <row r="1420" spans="1:20" ht="112.5" customHeight="1" thickBot="1" x14ac:dyDescent="0.25">
      <c r="A1420" s="1624"/>
      <c r="B1420" s="1626"/>
      <c r="C1420" s="1343" t="s">
        <v>28717</v>
      </c>
      <c r="D1420" s="1339" t="s">
        <v>28720</v>
      </c>
      <c r="E1420" s="1339" t="s">
        <v>28719</v>
      </c>
      <c r="F1420" s="1339" t="s">
        <v>28718</v>
      </c>
      <c r="G1420" s="1339" t="s">
        <v>28716</v>
      </c>
      <c r="H1420" s="1339" t="s">
        <v>28715</v>
      </c>
      <c r="I1420" s="1341" t="s">
        <v>28596</v>
      </c>
      <c r="J1420" s="1342" t="s">
        <v>28717</v>
      </c>
      <c r="K1420" s="1339" t="s">
        <v>28716</v>
      </c>
      <c r="L1420" s="1339" t="s">
        <v>28715</v>
      </c>
      <c r="M1420" s="1339" t="s">
        <v>28714</v>
      </c>
      <c r="N1420" s="1339" t="s">
        <v>28713</v>
      </c>
      <c r="O1420" s="1341" t="s">
        <v>28593</v>
      </c>
      <c r="P1420" s="1340" t="s">
        <v>28712</v>
      </c>
      <c r="Q1420" s="1339" t="s">
        <v>28592</v>
      </c>
      <c r="R1420" s="1338" t="s">
        <v>28711</v>
      </c>
      <c r="S1420" s="1337" t="s">
        <v>28590</v>
      </c>
    </row>
    <row r="1421" spans="1:20" x14ac:dyDescent="0.2">
      <c r="A1421" s="1336" t="s">
        <v>28727</v>
      </c>
      <c r="B1421" s="1323">
        <v>2019</v>
      </c>
      <c r="C1421" s="1335"/>
      <c r="D1421" s="1333">
        <v>58153907</v>
      </c>
      <c r="E1421" s="1333">
        <v>3337922</v>
      </c>
      <c r="F1421" s="1333">
        <v>295206695</v>
      </c>
      <c r="G1421" s="1333"/>
      <c r="H1421" s="1333"/>
      <c r="I1421" s="1332">
        <f>SUM(C1421:H1421)</f>
        <v>356698524</v>
      </c>
      <c r="J1421" s="1334"/>
      <c r="K1421" s="1333"/>
      <c r="L1421" s="1333"/>
      <c r="M1421" s="1333">
        <v>2215732</v>
      </c>
      <c r="N1421" s="1333"/>
      <c r="O1421" s="1332">
        <f>SUM(J1421:N1421)</f>
        <v>2215732</v>
      </c>
      <c r="P1421" s="1331"/>
      <c r="Q1421" s="1330">
        <f>P1421</f>
        <v>0</v>
      </c>
      <c r="R1421" s="1330">
        <f>I1421+O1421+Q1421</f>
        <v>358914256</v>
      </c>
      <c r="S1421" s="1355">
        <f>R1421/R1425</f>
        <v>1</v>
      </c>
    </row>
    <row r="1422" spans="1:20" x14ac:dyDescent="0.2">
      <c r="A1422" s="1328"/>
      <c r="B1422" s="1315">
        <v>2020</v>
      </c>
      <c r="C1422" s="1329"/>
      <c r="D1422" s="1326">
        <v>56181081</v>
      </c>
      <c r="E1422" s="1326">
        <v>4923753</v>
      </c>
      <c r="F1422" s="1326">
        <v>278117066</v>
      </c>
      <c r="G1422" s="1326"/>
      <c r="H1422" s="1326">
        <v>1500000</v>
      </c>
      <c r="I1422" s="1312">
        <f>SUM(C1422:H1422)</f>
        <v>340721900</v>
      </c>
      <c r="J1422" s="1313"/>
      <c r="K1422" s="1326"/>
      <c r="L1422" s="1326"/>
      <c r="M1422" s="1326">
        <v>1556020</v>
      </c>
      <c r="N1422" s="1326"/>
      <c r="O1422" s="1312">
        <f>SUM(J1422:N1422)</f>
        <v>1556020</v>
      </c>
      <c r="P1422" s="1325"/>
      <c r="Q1422" s="1310">
        <f>P1422</f>
        <v>0</v>
      </c>
      <c r="R1422" s="1310">
        <f>I1422+O1422+Q1422</f>
        <v>342277920</v>
      </c>
      <c r="S1422" s="1309">
        <f>R1422/R1426</f>
        <v>1</v>
      </c>
    </row>
    <row r="1423" spans="1:20" x14ac:dyDescent="0.2">
      <c r="A1423" s="1328"/>
      <c r="B1423" s="1315">
        <v>2021</v>
      </c>
      <c r="C1423" s="1329"/>
      <c r="D1423" s="1326">
        <v>69724148</v>
      </c>
      <c r="E1423" s="1326">
        <v>4923753</v>
      </c>
      <c r="F1423" s="1326">
        <v>211112497</v>
      </c>
      <c r="G1423" s="1326"/>
      <c r="H1423" s="1326">
        <v>1500000</v>
      </c>
      <c r="I1423" s="1312">
        <f>SUM(C1423:H1423)</f>
        <v>287260398</v>
      </c>
      <c r="J1423" s="1313"/>
      <c r="K1423" s="1326"/>
      <c r="L1423" s="1326"/>
      <c r="M1423" s="1326"/>
      <c r="N1423" s="1326"/>
      <c r="O1423" s="1312">
        <f>SUM(J1423:N1423)</f>
        <v>0</v>
      </c>
      <c r="P1423" s="1325"/>
      <c r="Q1423" s="1310">
        <f>P1423</f>
        <v>0</v>
      </c>
      <c r="R1423" s="1310">
        <f>I1423+O1423+Q1423</f>
        <v>287260398</v>
      </c>
      <c r="S1423" s="1309">
        <f>R1423/R1427</f>
        <v>1</v>
      </c>
    </row>
    <row r="1424" spans="1:20" ht="12" thickBot="1" x14ac:dyDescent="0.25">
      <c r="A1424" s="1308"/>
      <c r="B1424" s="1307" t="s">
        <v>28709</v>
      </c>
      <c r="C1424" s="1306" t="e">
        <f t="shared" ref="C1424:R1424" si="422">(C1423-C1422)/C1422</f>
        <v>#DIV/0!</v>
      </c>
      <c r="D1424" s="1301">
        <f t="shared" si="422"/>
        <v>0.24106098990868474</v>
      </c>
      <c r="E1424" s="1301">
        <f t="shared" si="422"/>
        <v>0</v>
      </c>
      <c r="F1424" s="1301">
        <f t="shared" si="422"/>
        <v>-0.24092217699434526</v>
      </c>
      <c r="G1424" s="1302" t="e">
        <f t="shared" si="422"/>
        <v>#DIV/0!</v>
      </c>
      <c r="H1424" s="1301">
        <f t="shared" si="422"/>
        <v>0</v>
      </c>
      <c r="I1424" s="1300">
        <f t="shared" si="422"/>
        <v>-0.15690656221393459</v>
      </c>
      <c r="J1424" s="1305" t="e">
        <f t="shared" si="422"/>
        <v>#DIV/0!</v>
      </c>
      <c r="K1424" s="1302" t="e">
        <f t="shared" si="422"/>
        <v>#DIV/0!</v>
      </c>
      <c r="L1424" s="1302" t="e">
        <f t="shared" si="422"/>
        <v>#DIV/0!</v>
      </c>
      <c r="M1424" s="1301">
        <f t="shared" si="422"/>
        <v>-1</v>
      </c>
      <c r="N1424" s="1302" t="e">
        <f t="shared" si="422"/>
        <v>#DIV/0!</v>
      </c>
      <c r="O1424" s="1300">
        <f t="shared" si="422"/>
        <v>-1</v>
      </c>
      <c r="P1424" s="1303" t="e">
        <f t="shared" si="422"/>
        <v>#DIV/0!</v>
      </c>
      <c r="Q1424" s="1302" t="e">
        <f t="shared" si="422"/>
        <v>#DIV/0!</v>
      </c>
      <c r="R1424" s="1301">
        <f t="shared" si="422"/>
        <v>-0.16073932551652761</v>
      </c>
      <c r="S1424" s="1300"/>
    </row>
    <row r="1425" spans="1:20" x14ac:dyDescent="0.2">
      <c r="A1425" s="1324" t="s">
        <v>4</v>
      </c>
      <c r="B1425" s="1323">
        <v>2019</v>
      </c>
      <c r="C1425" s="1322">
        <f t="shared" ref="C1425:H1427" si="423">C1421</f>
        <v>0</v>
      </c>
      <c r="D1425" s="1318">
        <f t="shared" si="423"/>
        <v>58153907</v>
      </c>
      <c r="E1425" s="1318">
        <f t="shared" si="423"/>
        <v>3337922</v>
      </c>
      <c r="F1425" s="1318">
        <f t="shared" si="423"/>
        <v>295206695</v>
      </c>
      <c r="G1425" s="1318">
        <f t="shared" si="423"/>
        <v>0</v>
      </c>
      <c r="H1425" s="1318">
        <f t="shared" si="423"/>
        <v>0</v>
      </c>
      <c r="I1425" s="1320">
        <f>SUM(C1425:H1425)</f>
        <v>356698524</v>
      </c>
      <c r="J1425" s="1321">
        <f t="shared" ref="J1425:N1427" si="424">J1421</f>
        <v>0</v>
      </c>
      <c r="K1425" s="1318">
        <f t="shared" si="424"/>
        <v>0</v>
      </c>
      <c r="L1425" s="1318">
        <f t="shared" si="424"/>
        <v>0</v>
      </c>
      <c r="M1425" s="1318">
        <f t="shared" si="424"/>
        <v>2215732</v>
      </c>
      <c r="N1425" s="1318">
        <f t="shared" si="424"/>
        <v>0</v>
      </c>
      <c r="O1425" s="1320">
        <f>SUM(J1425:N1425)</f>
        <v>2215732</v>
      </c>
      <c r="P1425" s="1319">
        <f t="shared" ref="P1425:Q1427" si="425">P1421</f>
        <v>0</v>
      </c>
      <c r="Q1425" s="1318">
        <f t="shared" si="425"/>
        <v>0</v>
      </c>
      <c r="R1425" s="1318">
        <f>I1425+O1425+Q1425</f>
        <v>358914256</v>
      </c>
      <c r="S1425" s="1354">
        <f>R1425/R1425</f>
        <v>1</v>
      </c>
    </row>
    <row r="1426" spans="1:20" x14ac:dyDescent="0.2">
      <c r="A1426" s="1316"/>
      <c r="B1426" s="1315">
        <v>2020</v>
      </c>
      <c r="C1426" s="1314">
        <f t="shared" si="423"/>
        <v>0</v>
      </c>
      <c r="D1426" s="1310">
        <f t="shared" si="423"/>
        <v>56181081</v>
      </c>
      <c r="E1426" s="1310">
        <f t="shared" si="423"/>
        <v>4923753</v>
      </c>
      <c r="F1426" s="1310">
        <f t="shared" si="423"/>
        <v>278117066</v>
      </c>
      <c r="G1426" s="1310">
        <f t="shared" si="423"/>
        <v>0</v>
      </c>
      <c r="H1426" s="1310">
        <f t="shared" si="423"/>
        <v>1500000</v>
      </c>
      <c r="I1426" s="1312">
        <f>SUM(C1426:H1426)</f>
        <v>340721900</v>
      </c>
      <c r="J1426" s="1313">
        <f t="shared" si="424"/>
        <v>0</v>
      </c>
      <c r="K1426" s="1310">
        <f t="shared" si="424"/>
        <v>0</v>
      </c>
      <c r="L1426" s="1310">
        <f t="shared" si="424"/>
        <v>0</v>
      </c>
      <c r="M1426" s="1310">
        <f t="shared" si="424"/>
        <v>1556020</v>
      </c>
      <c r="N1426" s="1310">
        <f t="shared" si="424"/>
        <v>0</v>
      </c>
      <c r="O1426" s="1312">
        <f>SUM(J1426:N1426)</f>
        <v>1556020</v>
      </c>
      <c r="P1426" s="1311">
        <f t="shared" si="425"/>
        <v>0</v>
      </c>
      <c r="Q1426" s="1310">
        <f t="shared" si="425"/>
        <v>0</v>
      </c>
      <c r="R1426" s="1310">
        <f>I1426+O1426+Q1426</f>
        <v>342277920</v>
      </c>
      <c r="S1426" s="1309">
        <f>R1426/R1426</f>
        <v>1</v>
      </c>
    </row>
    <row r="1427" spans="1:20" x14ac:dyDescent="0.2">
      <c r="A1427" s="1316"/>
      <c r="B1427" s="1315">
        <v>2021</v>
      </c>
      <c r="C1427" s="1314">
        <f t="shared" si="423"/>
        <v>0</v>
      </c>
      <c r="D1427" s="1310">
        <f t="shared" si="423"/>
        <v>69724148</v>
      </c>
      <c r="E1427" s="1310">
        <f t="shared" si="423"/>
        <v>4923753</v>
      </c>
      <c r="F1427" s="1310">
        <f t="shared" si="423"/>
        <v>211112497</v>
      </c>
      <c r="G1427" s="1310">
        <f t="shared" si="423"/>
        <v>0</v>
      </c>
      <c r="H1427" s="1310">
        <f t="shared" si="423"/>
        <v>1500000</v>
      </c>
      <c r="I1427" s="1312">
        <f>SUM(C1427:H1427)</f>
        <v>287260398</v>
      </c>
      <c r="J1427" s="1313">
        <f t="shared" si="424"/>
        <v>0</v>
      </c>
      <c r="K1427" s="1310">
        <f t="shared" si="424"/>
        <v>0</v>
      </c>
      <c r="L1427" s="1310">
        <f t="shared" si="424"/>
        <v>0</v>
      </c>
      <c r="M1427" s="1310">
        <f t="shared" si="424"/>
        <v>0</v>
      </c>
      <c r="N1427" s="1310">
        <f t="shared" si="424"/>
        <v>0</v>
      </c>
      <c r="O1427" s="1312">
        <f>SUM(J1427:N1427)</f>
        <v>0</v>
      </c>
      <c r="P1427" s="1311">
        <f t="shared" si="425"/>
        <v>0</v>
      </c>
      <c r="Q1427" s="1310">
        <f t="shared" si="425"/>
        <v>0</v>
      </c>
      <c r="R1427" s="1310">
        <f>I1427+O1427+Q1427</f>
        <v>287260398</v>
      </c>
      <c r="S1427" s="1309">
        <f>R1427/R1427</f>
        <v>1</v>
      </c>
    </row>
    <row r="1428" spans="1:20" ht="12" thickBot="1" x14ac:dyDescent="0.25">
      <c r="A1428" s="1308"/>
      <c r="B1428" s="1307" t="s">
        <v>28709</v>
      </c>
      <c r="C1428" s="1306" t="e">
        <f t="shared" ref="C1428:R1428" si="426">(C1427-C1426)/C1426</f>
        <v>#DIV/0!</v>
      </c>
      <c r="D1428" s="1301">
        <f t="shared" si="426"/>
        <v>0.24106098990868474</v>
      </c>
      <c r="E1428" s="1301">
        <f t="shared" si="426"/>
        <v>0</v>
      </c>
      <c r="F1428" s="1301">
        <f t="shared" si="426"/>
        <v>-0.24092217699434526</v>
      </c>
      <c r="G1428" s="1302" t="e">
        <f t="shared" si="426"/>
        <v>#DIV/0!</v>
      </c>
      <c r="H1428" s="1301">
        <f t="shared" si="426"/>
        <v>0</v>
      </c>
      <c r="I1428" s="1300">
        <f t="shared" si="426"/>
        <v>-0.15690656221393459</v>
      </c>
      <c r="J1428" s="1305" t="e">
        <f t="shared" si="426"/>
        <v>#DIV/0!</v>
      </c>
      <c r="K1428" s="1302" t="e">
        <f t="shared" si="426"/>
        <v>#DIV/0!</v>
      </c>
      <c r="L1428" s="1302" t="e">
        <f t="shared" si="426"/>
        <v>#DIV/0!</v>
      </c>
      <c r="M1428" s="1301">
        <f t="shared" si="426"/>
        <v>-1</v>
      </c>
      <c r="N1428" s="1302" t="e">
        <f t="shared" si="426"/>
        <v>#DIV/0!</v>
      </c>
      <c r="O1428" s="1300">
        <f t="shared" si="426"/>
        <v>-1</v>
      </c>
      <c r="P1428" s="1303" t="e">
        <f t="shared" si="426"/>
        <v>#DIV/0!</v>
      </c>
      <c r="Q1428" s="1302" t="e">
        <f t="shared" si="426"/>
        <v>#DIV/0!</v>
      </c>
      <c r="R1428" s="1301">
        <f t="shared" si="426"/>
        <v>-0.16073932551652761</v>
      </c>
      <c r="S1428" s="1300"/>
    </row>
    <row r="1431" spans="1:20" x14ac:dyDescent="0.2">
      <c r="A1431" s="1296" t="s">
        <v>28538</v>
      </c>
      <c r="I1431" s="1352"/>
      <c r="J1431" s="1352"/>
      <c r="P1431" s="1349"/>
      <c r="R1431" s="1352"/>
      <c r="S1431" s="1352"/>
      <c r="T1431" s="1297"/>
    </row>
    <row r="1432" spans="1:20" x14ac:dyDescent="0.2">
      <c r="A1432" s="1296" t="s">
        <v>28537</v>
      </c>
      <c r="I1432" s="1352"/>
      <c r="J1432" s="1352"/>
      <c r="P1432" s="1349"/>
      <c r="R1432" s="1352"/>
      <c r="S1432" s="1352"/>
      <c r="T1432" s="1297"/>
    </row>
    <row r="1433" spans="1:20" x14ac:dyDescent="0.2">
      <c r="I1433" s="1352"/>
      <c r="J1433" s="1352"/>
      <c r="P1433" s="1349"/>
      <c r="R1433" s="1352"/>
      <c r="S1433" s="1352"/>
      <c r="T1433" s="1297"/>
    </row>
    <row r="1434" spans="1:20" x14ac:dyDescent="0.2">
      <c r="I1434" s="1352"/>
      <c r="J1434" s="1352"/>
      <c r="P1434" s="1349"/>
      <c r="R1434" s="1352"/>
      <c r="S1434" s="1352"/>
      <c r="T1434" s="1297"/>
    </row>
    <row r="1435" spans="1:20" x14ac:dyDescent="0.2">
      <c r="I1435" s="1352"/>
      <c r="J1435" s="1352"/>
      <c r="P1435" s="1349"/>
      <c r="R1435" s="1352"/>
      <c r="S1435" s="1352"/>
      <c r="T1435" s="1297"/>
    </row>
    <row r="1436" spans="1:20" x14ac:dyDescent="0.2">
      <c r="A1436" s="1622" t="s">
        <v>28725</v>
      </c>
      <c r="B1436" s="1622"/>
      <c r="C1436" s="1622"/>
      <c r="D1436" s="1622"/>
      <c r="E1436" s="1622"/>
      <c r="F1436" s="1622"/>
      <c r="G1436" s="1622"/>
      <c r="H1436" s="1622"/>
      <c r="I1436" s="1622"/>
      <c r="J1436" s="1622"/>
      <c r="K1436" s="1622"/>
      <c r="L1436" s="1622"/>
      <c r="M1436" s="1622"/>
      <c r="N1436" s="1622"/>
      <c r="O1436" s="1622"/>
      <c r="P1436" s="1622"/>
      <c r="Q1436" s="1622"/>
      <c r="R1436" s="1622"/>
      <c r="S1436" s="1622"/>
      <c r="T1436" s="1353"/>
    </row>
    <row r="1437" spans="1:20" x14ac:dyDescent="0.2">
      <c r="A1437" s="1622" t="s">
        <v>28677</v>
      </c>
      <c r="B1437" s="1622"/>
      <c r="C1437" s="1622"/>
      <c r="D1437" s="1622"/>
      <c r="E1437" s="1622"/>
      <c r="F1437" s="1622"/>
      <c r="G1437" s="1622"/>
      <c r="H1437" s="1622"/>
      <c r="I1437" s="1622"/>
      <c r="J1437" s="1622"/>
      <c r="K1437" s="1622"/>
      <c r="L1437" s="1622"/>
      <c r="M1437" s="1622"/>
      <c r="N1437" s="1622"/>
      <c r="O1437" s="1622"/>
      <c r="P1437" s="1622"/>
      <c r="Q1437" s="1622"/>
      <c r="R1437" s="1622"/>
      <c r="S1437" s="1622"/>
      <c r="T1437" s="1353"/>
    </row>
    <row r="1438" spans="1:20" x14ac:dyDescent="0.2">
      <c r="A1438" s="1622" t="s">
        <v>28724</v>
      </c>
      <c r="B1438" s="1622"/>
      <c r="C1438" s="1622"/>
      <c r="D1438" s="1622"/>
      <c r="E1438" s="1622"/>
      <c r="F1438" s="1622"/>
      <c r="G1438" s="1622"/>
      <c r="H1438" s="1622"/>
      <c r="I1438" s="1622"/>
      <c r="J1438" s="1622"/>
      <c r="K1438" s="1622"/>
      <c r="L1438" s="1622"/>
      <c r="M1438" s="1622"/>
      <c r="N1438" s="1622"/>
      <c r="O1438" s="1622"/>
      <c r="P1438" s="1622"/>
      <c r="Q1438" s="1622"/>
      <c r="R1438" s="1622"/>
      <c r="S1438" s="1622"/>
      <c r="T1438" s="1353"/>
    </row>
    <row r="1439" spans="1:20" x14ac:dyDescent="0.2">
      <c r="A1439" s="1622" t="s">
        <v>28723</v>
      </c>
      <c r="B1439" s="1622"/>
      <c r="C1439" s="1622"/>
      <c r="D1439" s="1622"/>
      <c r="E1439" s="1622"/>
      <c r="F1439" s="1622"/>
      <c r="G1439" s="1622"/>
      <c r="H1439" s="1622"/>
      <c r="I1439" s="1622"/>
      <c r="J1439" s="1622"/>
      <c r="K1439" s="1622"/>
      <c r="L1439" s="1622"/>
      <c r="M1439" s="1622"/>
      <c r="N1439" s="1622"/>
      <c r="O1439" s="1622"/>
      <c r="P1439" s="1622"/>
      <c r="Q1439" s="1622"/>
      <c r="R1439" s="1622"/>
      <c r="S1439" s="1622"/>
      <c r="T1439" s="1353"/>
    </row>
    <row r="1440" spans="1:20" x14ac:dyDescent="0.2">
      <c r="I1440" s="1352"/>
      <c r="J1440" s="1352"/>
      <c r="P1440" s="1349"/>
      <c r="R1440" s="1352"/>
      <c r="S1440" s="1352"/>
      <c r="T1440" s="1297"/>
    </row>
    <row r="1441" spans="1:20" x14ac:dyDescent="0.2">
      <c r="I1441" s="1352"/>
      <c r="J1441" s="1352"/>
      <c r="P1441" s="1349"/>
      <c r="R1441" s="1352"/>
      <c r="S1441" s="1352"/>
      <c r="T1441" s="1297"/>
    </row>
    <row r="1442" spans="1:20" x14ac:dyDescent="0.2">
      <c r="I1442" s="1352"/>
      <c r="J1442" s="1352"/>
      <c r="P1442" s="1349"/>
      <c r="R1442" s="1352"/>
      <c r="S1442" s="1352"/>
      <c r="T1442" s="1297"/>
    </row>
    <row r="1443" spans="1:20" x14ac:dyDescent="0.2">
      <c r="A1443" s="1351" t="s">
        <v>3</v>
      </c>
      <c r="B1443" s="1351" t="s">
        <v>28544</v>
      </c>
      <c r="C1443" s="1348"/>
      <c r="D1443" s="1348"/>
      <c r="E1443" s="1348"/>
      <c r="F1443" s="1348"/>
      <c r="G1443" s="1348"/>
      <c r="H1443" s="1348"/>
      <c r="I1443" s="1348"/>
      <c r="J1443" s="1348"/>
      <c r="K1443" s="1350"/>
      <c r="L1443" s="1348"/>
      <c r="M1443" s="1348"/>
      <c r="N1443" s="1348"/>
      <c r="O1443" s="1348"/>
      <c r="P1443" s="1349"/>
      <c r="Q1443" s="1348"/>
      <c r="R1443" s="1348"/>
      <c r="S1443" s="1348"/>
      <c r="T1443" s="1297"/>
    </row>
    <row r="1444" spans="1:20" ht="12" thickBot="1" x14ac:dyDescent="0.25">
      <c r="A1444" s="1345" t="s">
        <v>5</v>
      </c>
      <c r="B1444" s="1345" t="s">
        <v>28543</v>
      </c>
      <c r="C1444" s="1345"/>
      <c r="D1444" s="1345"/>
      <c r="E1444" s="1345"/>
      <c r="F1444" s="1345"/>
      <c r="G1444" s="1345"/>
      <c r="H1444" s="1345"/>
      <c r="I1444" s="1345"/>
      <c r="J1444" s="1345"/>
      <c r="K1444" s="1347"/>
      <c r="L1444" s="1345"/>
      <c r="M1444" s="1345"/>
      <c r="N1444" s="1345"/>
      <c r="O1444" s="1345"/>
      <c r="P1444" s="1346"/>
      <c r="Q1444" s="1345"/>
      <c r="R1444" s="1345"/>
      <c r="S1444" s="1345"/>
      <c r="T1444" s="1344"/>
    </row>
    <row r="1445" spans="1:20" ht="27" customHeight="1" x14ac:dyDescent="0.2">
      <c r="A1445" s="1623" t="s">
        <v>28722</v>
      </c>
      <c r="B1445" s="1625" t="s">
        <v>28721</v>
      </c>
      <c r="C1445" s="1627" t="s">
        <v>28570</v>
      </c>
      <c r="D1445" s="1628"/>
      <c r="E1445" s="1628"/>
      <c r="F1445" s="1628"/>
      <c r="G1445" s="1628"/>
      <c r="H1445" s="1628"/>
      <c r="I1445" s="1629"/>
      <c r="J1445" s="1630" t="s">
        <v>28563</v>
      </c>
      <c r="K1445" s="1631"/>
      <c r="L1445" s="1631"/>
      <c r="M1445" s="1631"/>
      <c r="N1445" s="1631"/>
      <c r="O1445" s="1632"/>
      <c r="P1445" s="1633" t="s">
        <v>28557</v>
      </c>
      <c r="Q1445" s="1634"/>
      <c r="R1445" s="1634" t="s">
        <v>4</v>
      </c>
      <c r="S1445" s="1635"/>
    </row>
    <row r="1446" spans="1:20" ht="112.5" customHeight="1" thickBot="1" x14ac:dyDescent="0.25">
      <c r="A1446" s="1624"/>
      <c r="B1446" s="1626"/>
      <c r="C1446" s="1343" t="s">
        <v>28717</v>
      </c>
      <c r="D1446" s="1339" t="s">
        <v>28720</v>
      </c>
      <c r="E1446" s="1339" t="s">
        <v>28719</v>
      </c>
      <c r="F1446" s="1339" t="s">
        <v>28718</v>
      </c>
      <c r="G1446" s="1339" t="s">
        <v>28716</v>
      </c>
      <c r="H1446" s="1339" t="s">
        <v>28715</v>
      </c>
      <c r="I1446" s="1341" t="s">
        <v>28596</v>
      </c>
      <c r="J1446" s="1342" t="s">
        <v>28717</v>
      </c>
      <c r="K1446" s="1339" t="s">
        <v>28716</v>
      </c>
      <c r="L1446" s="1339" t="s">
        <v>28715</v>
      </c>
      <c r="M1446" s="1339" t="s">
        <v>28714</v>
      </c>
      <c r="N1446" s="1339" t="s">
        <v>28713</v>
      </c>
      <c r="O1446" s="1341" t="s">
        <v>28593</v>
      </c>
      <c r="P1446" s="1340" t="s">
        <v>28712</v>
      </c>
      <c r="Q1446" s="1339" t="s">
        <v>28592</v>
      </c>
      <c r="R1446" s="1338" t="s">
        <v>28711</v>
      </c>
      <c r="S1446" s="1337" t="s">
        <v>28590</v>
      </c>
    </row>
    <row r="1447" spans="1:20" x14ac:dyDescent="0.2">
      <c r="A1447" s="1336" t="s">
        <v>28727</v>
      </c>
      <c r="B1447" s="1323">
        <v>2019</v>
      </c>
      <c r="C1447" s="1335"/>
      <c r="D1447" s="1333"/>
      <c r="E1447" s="1333">
        <v>4550856502</v>
      </c>
      <c r="F1447" s="1333">
        <v>7645458</v>
      </c>
      <c r="G1447" s="1333"/>
      <c r="H1447" s="1333">
        <v>26330492</v>
      </c>
      <c r="I1447" s="1332">
        <f>SUM(C1447:H1447)</f>
        <v>4584832452</v>
      </c>
      <c r="J1447" s="1334"/>
      <c r="K1447" s="1333"/>
      <c r="L1447" s="1333"/>
      <c r="M1447" s="1333"/>
      <c r="N1447" s="1333"/>
      <c r="O1447" s="1332">
        <f>SUM(J1447:N1447)</f>
        <v>0</v>
      </c>
      <c r="P1447" s="1331"/>
      <c r="Q1447" s="1330">
        <f>P1447</f>
        <v>0</v>
      </c>
      <c r="R1447" s="1330">
        <f>I1447+O1447+Q1447</f>
        <v>4584832452</v>
      </c>
      <c r="S1447" s="1355">
        <f>R1447/R1451</f>
        <v>1</v>
      </c>
    </row>
    <row r="1448" spans="1:20" x14ac:dyDescent="0.2">
      <c r="A1448" s="1328"/>
      <c r="B1448" s="1315">
        <v>2020</v>
      </c>
      <c r="C1448" s="1329"/>
      <c r="D1448" s="1326"/>
      <c r="E1448" s="1326">
        <v>4804779281</v>
      </c>
      <c r="F1448" s="1326">
        <v>7645459</v>
      </c>
      <c r="G1448" s="1326"/>
      <c r="H1448" s="1326">
        <v>39589184</v>
      </c>
      <c r="I1448" s="1312">
        <f>SUM(C1448:H1448)</f>
        <v>4852013924</v>
      </c>
      <c r="J1448" s="1313"/>
      <c r="K1448" s="1326"/>
      <c r="L1448" s="1326"/>
      <c r="M1448" s="1326"/>
      <c r="N1448" s="1326"/>
      <c r="O1448" s="1312">
        <f>SUM(J1448:N1448)</f>
        <v>0</v>
      </c>
      <c r="P1448" s="1325"/>
      <c r="Q1448" s="1310">
        <f>P1448</f>
        <v>0</v>
      </c>
      <c r="R1448" s="1310">
        <f>I1448+O1448+Q1448</f>
        <v>4852013924</v>
      </c>
      <c r="S1448" s="1309">
        <f>R1448/R1452</f>
        <v>1</v>
      </c>
    </row>
    <row r="1449" spans="1:20" x14ac:dyDescent="0.2">
      <c r="A1449" s="1328"/>
      <c r="B1449" s="1315">
        <v>2021</v>
      </c>
      <c r="C1449" s="1329"/>
      <c r="D1449" s="1326"/>
      <c r="E1449" s="1326">
        <v>6454654106</v>
      </c>
      <c r="F1449" s="1326"/>
      <c r="G1449" s="1326"/>
      <c r="H1449" s="1326">
        <v>19687248</v>
      </c>
      <c r="I1449" s="1312">
        <f>SUM(C1449:H1449)</f>
        <v>6474341354</v>
      </c>
      <c r="J1449" s="1313"/>
      <c r="K1449" s="1326"/>
      <c r="L1449" s="1326"/>
      <c r="M1449" s="1326"/>
      <c r="N1449" s="1326"/>
      <c r="O1449" s="1312">
        <f>SUM(J1449:N1449)</f>
        <v>0</v>
      </c>
      <c r="P1449" s="1325">
        <v>668555863</v>
      </c>
      <c r="Q1449" s="1310">
        <f>P1449</f>
        <v>668555863</v>
      </c>
      <c r="R1449" s="1310">
        <f>I1449+O1449+Q1449</f>
        <v>7142897217</v>
      </c>
      <c r="S1449" s="1309">
        <f>R1449/R1453</f>
        <v>1</v>
      </c>
    </row>
    <row r="1450" spans="1:20" ht="12" thickBot="1" x14ac:dyDescent="0.25">
      <c r="A1450" s="1308"/>
      <c r="B1450" s="1307" t="s">
        <v>28709</v>
      </c>
      <c r="C1450" s="1306" t="e">
        <f t="shared" ref="C1450:R1450" si="427">(C1449-C1448)/C1448</f>
        <v>#DIV/0!</v>
      </c>
      <c r="D1450" s="1302" t="e">
        <f t="shared" si="427"/>
        <v>#DIV/0!</v>
      </c>
      <c r="E1450" s="1301">
        <f t="shared" si="427"/>
        <v>0.34338202204714346</v>
      </c>
      <c r="F1450" s="1301">
        <f t="shared" si="427"/>
        <v>-1</v>
      </c>
      <c r="G1450" s="1302" t="e">
        <f t="shared" si="427"/>
        <v>#DIV/0!</v>
      </c>
      <c r="H1450" s="1301">
        <f t="shared" si="427"/>
        <v>-0.50271144765196474</v>
      </c>
      <c r="I1450" s="1300">
        <f t="shared" si="427"/>
        <v>0.33436166000582151</v>
      </c>
      <c r="J1450" s="1305" t="e">
        <f t="shared" si="427"/>
        <v>#DIV/0!</v>
      </c>
      <c r="K1450" s="1302" t="e">
        <f t="shared" si="427"/>
        <v>#DIV/0!</v>
      </c>
      <c r="L1450" s="1302" t="e">
        <f t="shared" si="427"/>
        <v>#DIV/0!</v>
      </c>
      <c r="M1450" s="1302" t="e">
        <f t="shared" si="427"/>
        <v>#DIV/0!</v>
      </c>
      <c r="N1450" s="1302" t="e">
        <f t="shared" si="427"/>
        <v>#DIV/0!</v>
      </c>
      <c r="O1450" s="1304" t="e">
        <f t="shared" si="427"/>
        <v>#DIV/0!</v>
      </c>
      <c r="P1450" s="1303" t="e">
        <f t="shared" si="427"/>
        <v>#DIV/0!</v>
      </c>
      <c r="Q1450" s="1302" t="e">
        <f t="shared" si="427"/>
        <v>#DIV/0!</v>
      </c>
      <c r="R1450" s="1301">
        <f t="shared" si="427"/>
        <v>0.47215101376118807</v>
      </c>
      <c r="S1450" s="1300"/>
    </row>
    <row r="1451" spans="1:20" x14ac:dyDescent="0.2">
      <c r="A1451" s="1324" t="s">
        <v>4</v>
      </c>
      <c r="B1451" s="1323">
        <v>2019</v>
      </c>
      <c r="C1451" s="1322">
        <f t="shared" ref="C1451:H1453" si="428">C1447</f>
        <v>0</v>
      </c>
      <c r="D1451" s="1318">
        <f t="shared" si="428"/>
        <v>0</v>
      </c>
      <c r="E1451" s="1318">
        <f t="shared" si="428"/>
        <v>4550856502</v>
      </c>
      <c r="F1451" s="1318">
        <f t="shared" si="428"/>
        <v>7645458</v>
      </c>
      <c r="G1451" s="1318">
        <f t="shared" si="428"/>
        <v>0</v>
      </c>
      <c r="H1451" s="1318">
        <f t="shared" si="428"/>
        <v>26330492</v>
      </c>
      <c r="I1451" s="1320">
        <f>SUM(C1451:H1451)</f>
        <v>4584832452</v>
      </c>
      <c r="J1451" s="1321">
        <f t="shared" ref="J1451:N1453" si="429">J1447</f>
        <v>0</v>
      </c>
      <c r="K1451" s="1318">
        <f t="shared" si="429"/>
        <v>0</v>
      </c>
      <c r="L1451" s="1318">
        <f t="shared" si="429"/>
        <v>0</v>
      </c>
      <c r="M1451" s="1318">
        <f t="shared" si="429"/>
        <v>0</v>
      </c>
      <c r="N1451" s="1318">
        <f t="shared" si="429"/>
        <v>0</v>
      </c>
      <c r="O1451" s="1320">
        <f>SUM(J1451:N1451)</f>
        <v>0</v>
      </c>
      <c r="P1451" s="1319">
        <f t="shared" ref="P1451:Q1453" si="430">P1447</f>
        <v>0</v>
      </c>
      <c r="Q1451" s="1318">
        <f t="shared" si="430"/>
        <v>0</v>
      </c>
      <c r="R1451" s="1318">
        <f>I1451+O1451+Q1451</f>
        <v>4584832452</v>
      </c>
      <c r="S1451" s="1354">
        <f>R1451/R1451</f>
        <v>1</v>
      </c>
    </row>
    <row r="1452" spans="1:20" x14ac:dyDescent="0.2">
      <c r="A1452" s="1316"/>
      <c r="B1452" s="1315">
        <v>2020</v>
      </c>
      <c r="C1452" s="1314">
        <f t="shared" si="428"/>
        <v>0</v>
      </c>
      <c r="D1452" s="1310">
        <f t="shared" si="428"/>
        <v>0</v>
      </c>
      <c r="E1452" s="1310">
        <f t="shared" si="428"/>
        <v>4804779281</v>
      </c>
      <c r="F1452" s="1310">
        <f t="shared" si="428"/>
        <v>7645459</v>
      </c>
      <c r="G1452" s="1310">
        <f t="shared" si="428"/>
        <v>0</v>
      </c>
      <c r="H1452" s="1310">
        <f t="shared" si="428"/>
        <v>39589184</v>
      </c>
      <c r="I1452" s="1312">
        <f>SUM(C1452:H1452)</f>
        <v>4852013924</v>
      </c>
      <c r="J1452" s="1313">
        <f t="shared" si="429"/>
        <v>0</v>
      </c>
      <c r="K1452" s="1310">
        <f t="shared" si="429"/>
        <v>0</v>
      </c>
      <c r="L1452" s="1310">
        <f t="shared" si="429"/>
        <v>0</v>
      </c>
      <c r="M1452" s="1310">
        <f t="shared" si="429"/>
        <v>0</v>
      </c>
      <c r="N1452" s="1310">
        <f t="shared" si="429"/>
        <v>0</v>
      </c>
      <c r="O1452" s="1312">
        <f>SUM(J1452:N1452)</f>
        <v>0</v>
      </c>
      <c r="P1452" s="1311">
        <f t="shared" si="430"/>
        <v>0</v>
      </c>
      <c r="Q1452" s="1310">
        <f t="shared" si="430"/>
        <v>0</v>
      </c>
      <c r="R1452" s="1310">
        <f>I1452+O1452+Q1452</f>
        <v>4852013924</v>
      </c>
      <c r="S1452" s="1309">
        <f>R1452/R1452</f>
        <v>1</v>
      </c>
    </row>
    <row r="1453" spans="1:20" x14ac:dyDescent="0.2">
      <c r="A1453" s="1316"/>
      <c r="B1453" s="1315">
        <v>2021</v>
      </c>
      <c r="C1453" s="1314">
        <f t="shared" si="428"/>
        <v>0</v>
      </c>
      <c r="D1453" s="1310">
        <f t="shared" si="428"/>
        <v>0</v>
      </c>
      <c r="E1453" s="1310">
        <f t="shared" si="428"/>
        <v>6454654106</v>
      </c>
      <c r="F1453" s="1310">
        <f t="shared" si="428"/>
        <v>0</v>
      </c>
      <c r="G1453" s="1310">
        <f t="shared" si="428"/>
        <v>0</v>
      </c>
      <c r="H1453" s="1310">
        <f t="shared" si="428"/>
        <v>19687248</v>
      </c>
      <c r="I1453" s="1312">
        <f>SUM(C1453:H1453)</f>
        <v>6474341354</v>
      </c>
      <c r="J1453" s="1313">
        <f t="shared" si="429"/>
        <v>0</v>
      </c>
      <c r="K1453" s="1310">
        <f t="shared" si="429"/>
        <v>0</v>
      </c>
      <c r="L1453" s="1310">
        <f t="shared" si="429"/>
        <v>0</v>
      </c>
      <c r="M1453" s="1310">
        <f t="shared" si="429"/>
        <v>0</v>
      </c>
      <c r="N1453" s="1310">
        <f t="shared" si="429"/>
        <v>0</v>
      </c>
      <c r="O1453" s="1312">
        <f>SUM(J1453:N1453)</f>
        <v>0</v>
      </c>
      <c r="P1453" s="1311">
        <f t="shared" si="430"/>
        <v>668555863</v>
      </c>
      <c r="Q1453" s="1310">
        <f t="shared" si="430"/>
        <v>668555863</v>
      </c>
      <c r="R1453" s="1310">
        <f>I1453+O1453+Q1453</f>
        <v>7142897217</v>
      </c>
      <c r="S1453" s="1309">
        <f>R1453/R1453</f>
        <v>1</v>
      </c>
    </row>
    <row r="1454" spans="1:20" ht="12" thickBot="1" x14ac:dyDescent="0.25">
      <c r="A1454" s="1308"/>
      <c r="B1454" s="1307" t="s">
        <v>28709</v>
      </c>
      <c r="C1454" s="1306" t="e">
        <f t="shared" ref="C1454:R1454" si="431">(C1453-C1452)/C1452</f>
        <v>#DIV/0!</v>
      </c>
      <c r="D1454" s="1302" t="e">
        <f t="shared" si="431"/>
        <v>#DIV/0!</v>
      </c>
      <c r="E1454" s="1301">
        <f t="shared" si="431"/>
        <v>0.34338202204714346</v>
      </c>
      <c r="F1454" s="1301">
        <f t="shared" si="431"/>
        <v>-1</v>
      </c>
      <c r="G1454" s="1302" t="e">
        <f t="shared" si="431"/>
        <v>#DIV/0!</v>
      </c>
      <c r="H1454" s="1301">
        <f t="shared" si="431"/>
        <v>-0.50271144765196474</v>
      </c>
      <c r="I1454" s="1300">
        <f t="shared" si="431"/>
        <v>0.33436166000582151</v>
      </c>
      <c r="J1454" s="1305" t="e">
        <f t="shared" si="431"/>
        <v>#DIV/0!</v>
      </c>
      <c r="K1454" s="1302" t="e">
        <f t="shared" si="431"/>
        <v>#DIV/0!</v>
      </c>
      <c r="L1454" s="1302" t="e">
        <f t="shared" si="431"/>
        <v>#DIV/0!</v>
      </c>
      <c r="M1454" s="1302" t="e">
        <f t="shared" si="431"/>
        <v>#DIV/0!</v>
      </c>
      <c r="N1454" s="1302" t="e">
        <f t="shared" si="431"/>
        <v>#DIV/0!</v>
      </c>
      <c r="O1454" s="1304" t="e">
        <f t="shared" si="431"/>
        <v>#DIV/0!</v>
      </c>
      <c r="P1454" s="1303" t="e">
        <f t="shared" si="431"/>
        <v>#DIV/0!</v>
      </c>
      <c r="Q1454" s="1302" t="e">
        <f t="shared" si="431"/>
        <v>#DIV/0!</v>
      </c>
      <c r="R1454" s="1301">
        <f t="shared" si="431"/>
        <v>0.47215101376118807</v>
      </c>
      <c r="S1454" s="1300"/>
    </row>
    <row r="1457" spans="1:20" x14ac:dyDescent="0.2">
      <c r="A1457" s="1296" t="s">
        <v>28538</v>
      </c>
      <c r="I1457" s="1352"/>
      <c r="J1457" s="1352"/>
      <c r="P1457" s="1349"/>
      <c r="R1457" s="1352"/>
      <c r="S1457" s="1352"/>
      <c r="T1457" s="1297"/>
    </row>
    <row r="1458" spans="1:20" x14ac:dyDescent="0.2">
      <c r="A1458" s="1296" t="s">
        <v>28537</v>
      </c>
      <c r="I1458" s="1352"/>
      <c r="J1458" s="1352"/>
      <c r="P1458" s="1349"/>
      <c r="R1458" s="1352"/>
      <c r="S1458" s="1352"/>
      <c r="T1458" s="1297"/>
    </row>
    <row r="1459" spans="1:20" x14ac:dyDescent="0.2">
      <c r="I1459" s="1352"/>
      <c r="J1459" s="1352"/>
      <c r="P1459" s="1349"/>
      <c r="R1459" s="1352"/>
      <c r="S1459" s="1352"/>
      <c r="T1459" s="1297"/>
    </row>
    <row r="1460" spans="1:20" x14ac:dyDescent="0.2">
      <c r="I1460" s="1352"/>
      <c r="J1460" s="1352"/>
      <c r="P1460" s="1349"/>
      <c r="R1460" s="1352"/>
      <c r="S1460" s="1352"/>
      <c r="T1460" s="1297"/>
    </row>
    <row r="1461" spans="1:20" x14ac:dyDescent="0.2">
      <c r="I1461" s="1352"/>
      <c r="J1461" s="1352"/>
      <c r="P1461" s="1349"/>
      <c r="R1461" s="1352"/>
      <c r="S1461" s="1352"/>
      <c r="T1461" s="1297"/>
    </row>
    <row r="1462" spans="1:20" x14ac:dyDescent="0.2">
      <c r="A1462" s="1622" t="s">
        <v>28725</v>
      </c>
      <c r="B1462" s="1622"/>
      <c r="C1462" s="1622"/>
      <c r="D1462" s="1622"/>
      <c r="E1462" s="1622"/>
      <c r="F1462" s="1622"/>
      <c r="G1462" s="1622"/>
      <c r="H1462" s="1622"/>
      <c r="I1462" s="1622"/>
      <c r="J1462" s="1622"/>
      <c r="K1462" s="1622"/>
      <c r="L1462" s="1622"/>
      <c r="M1462" s="1622"/>
      <c r="N1462" s="1622"/>
      <c r="O1462" s="1622"/>
      <c r="P1462" s="1622"/>
      <c r="Q1462" s="1622"/>
      <c r="R1462" s="1622"/>
      <c r="S1462" s="1622"/>
      <c r="T1462" s="1353"/>
    </row>
    <row r="1463" spans="1:20" x14ac:dyDescent="0.2">
      <c r="A1463" s="1622" t="s">
        <v>28677</v>
      </c>
      <c r="B1463" s="1622"/>
      <c r="C1463" s="1622"/>
      <c r="D1463" s="1622"/>
      <c r="E1463" s="1622"/>
      <c r="F1463" s="1622"/>
      <c r="G1463" s="1622"/>
      <c r="H1463" s="1622"/>
      <c r="I1463" s="1622"/>
      <c r="J1463" s="1622"/>
      <c r="K1463" s="1622"/>
      <c r="L1463" s="1622"/>
      <c r="M1463" s="1622"/>
      <c r="N1463" s="1622"/>
      <c r="O1463" s="1622"/>
      <c r="P1463" s="1622"/>
      <c r="Q1463" s="1622"/>
      <c r="R1463" s="1622"/>
      <c r="S1463" s="1622"/>
      <c r="T1463" s="1353"/>
    </row>
    <row r="1464" spans="1:20" x14ac:dyDescent="0.2">
      <c r="A1464" s="1622" t="s">
        <v>28724</v>
      </c>
      <c r="B1464" s="1622"/>
      <c r="C1464" s="1622"/>
      <c r="D1464" s="1622"/>
      <c r="E1464" s="1622"/>
      <c r="F1464" s="1622"/>
      <c r="G1464" s="1622"/>
      <c r="H1464" s="1622"/>
      <c r="I1464" s="1622"/>
      <c r="J1464" s="1622"/>
      <c r="K1464" s="1622"/>
      <c r="L1464" s="1622"/>
      <c r="M1464" s="1622"/>
      <c r="N1464" s="1622"/>
      <c r="O1464" s="1622"/>
      <c r="P1464" s="1622"/>
      <c r="Q1464" s="1622"/>
      <c r="R1464" s="1622"/>
      <c r="S1464" s="1622"/>
      <c r="T1464" s="1353"/>
    </row>
    <row r="1465" spans="1:20" x14ac:dyDescent="0.2">
      <c r="A1465" s="1622" t="s">
        <v>28723</v>
      </c>
      <c r="B1465" s="1622"/>
      <c r="C1465" s="1622"/>
      <c r="D1465" s="1622"/>
      <c r="E1465" s="1622"/>
      <c r="F1465" s="1622"/>
      <c r="G1465" s="1622"/>
      <c r="H1465" s="1622"/>
      <c r="I1465" s="1622"/>
      <c r="J1465" s="1622"/>
      <c r="K1465" s="1622"/>
      <c r="L1465" s="1622"/>
      <c r="M1465" s="1622"/>
      <c r="N1465" s="1622"/>
      <c r="O1465" s="1622"/>
      <c r="P1465" s="1622"/>
      <c r="Q1465" s="1622"/>
      <c r="R1465" s="1622"/>
      <c r="S1465" s="1622"/>
      <c r="T1465" s="1353"/>
    </row>
    <row r="1466" spans="1:20" x14ac:dyDescent="0.2">
      <c r="I1466" s="1352"/>
      <c r="J1466" s="1352"/>
      <c r="P1466" s="1349"/>
      <c r="R1466" s="1352"/>
      <c r="S1466" s="1352"/>
      <c r="T1466" s="1297"/>
    </row>
    <row r="1467" spans="1:20" x14ac:dyDescent="0.2">
      <c r="I1467" s="1352"/>
      <c r="J1467" s="1352"/>
      <c r="P1467" s="1349"/>
      <c r="R1467" s="1352"/>
      <c r="S1467" s="1352"/>
      <c r="T1467" s="1297"/>
    </row>
    <row r="1468" spans="1:20" x14ac:dyDescent="0.2">
      <c r="I1468" s="1352"/>
      <c r="J1468" s="1352"/>
      <c r="P1468" s="1349"/>
      <c r="R1468" s="1352"/>
      <c r="S1468" s="1352"/>
      <c r="T1468" s="1297"/>
    </row>
    <row r="1469" spans="1:20" x14ac:dyDescent="0.2">
      <c r="A1469" s="1351" t="s">
        <v>3</v>
      </c>
      <c r="B1469" s="1351" t="s">
        <v>28600</v>
      </c>
      <c r="C1469" s="1348"/>
      <c r="D1469" s="1348"/>
      <c r="E1469" s="1348"/>
      <c r="F1469" s="1348"/>
      <c r="G1469" s="1348"/>
      <c r="H1469" s="1348"/>
      <c r="I1469" s="1348"/>
      <c r="J1469" s="1348"/>
      <c r="K1469" s="1350"/>
      <c r="L1469" s="1348"/>
      <c r="M1469" s="1348"/>
      <c r="N1469" s="1348"/>
      <c r="O1469" s="1348"/>
      <c r="P1469" s="1349"/>
      <c r="Q1469" s="1348"/>
      <c r="R1469" s="1348"/>
      <c r="S1469" s="1348"/>
      <c r="T1469" s="1297"/>
    </row>
    <row r="1470" spans="1:20" ht="12" thickBot="1" x14ac:dyDescent="0.25">
      <c r="A1470" s="1345" t="s">
        <v>5</v>
      </c>
      <c r="B1470" s="1345" t="s">
        <v>28726</v>
      </c>
      <c r="C1470" s="1345"/>
      <c r="D1470" s="1345"/>
      <c r="E1470" s="1345"/>
      <c r="F1470" s="1345"/>
      <c r="G1470" s="1345"/>
      <c r="H1470" s="1345"/>
      <c r="I1470" s="1345"/>
      <c r="J1470" s="1345"/>
      <c r="K1470" s="1347"/>
      <c r="L1470" s="1345"/>
      <c r="M1470" s="1345"/>
      <c r="N1470" s="1345"/>
      <c r="O1470" s="1345"/>
      <c r="P1470" s="1346"/>
      <c r="Q1470" s="1345"/>
      <c r="R1470" s="1345"/>
      <c r="S1470" s="1345"/>
      <c r="T1470" s="1344"/>
    </row>
    <row r="1471" spans="1:20" ht="27" customHeight="1" x14ac:dyDescent="0.2">
      <c r="A1471" s="1623" t="s">
        <v>28722</v>
      </c>
      <c r="B1471" s="1625" t="s">
        <v>28721</v>
      </c>
      <c r="C1471" s="1627" t="s">
        <v>28570</v>
      </c>
      <c r="D1471" s="1628"/>
      <c r="E1471" s="1628"/>
      <c r="F1471" s="1628"/>
      <c r="G1471" s="1628"/>
      <c r="H1471" s="1628"/>
      <c r="I1471" s="1629"/>
      <c r="J1471" s="1630" t="s">
        <v>28563</v>
      </c>
      <c r="K1471" s="1631"/>
      <c r="L1471" s="1631"/>
      <c r="M1471" s="1631"/>
      <c r="N1471" s="1631"/>
      <c r="O1471" s="1632"/>
      <c r="P1471" s="1633" t="s">
        <v>28557</v>
      </c>
      <c r="Q1471" s="1634"/>
      <c r="R1471" s="1634" t="s">
        <v>4</v>
      </c>
      <c r="S1471" s="1635"/>
    </row>
    <row r="1472" spans="1:20" ht="112.5" customHeight="1" thickBot="1" x14ac:dyDescent="0.25">
      <c r="A1472" s="1624"/>
      <c r="B1472" s="1626"/>
      <c r="C1472" s="1343" t="s">
        <v>28717</v>
      </c>
      <c r="D1472" s="1339" t="s">
        <v>28720</v>
      </c>
      <c r="E1472" s="1339" t="s">
        <v>28719</v>
      </c>
      <c r="F1472" s="1339" t="s">
        <v>28718</v>
      </c>
      <c r="G1472" s="1339" t="s">
        <v>28716</v>
      </c>
      <c r="H1472" s="1339" t="s">
        <v>28715</v>
      </c>
      <c r="I1472" s="1341" t="s">
        <v>28596</v>
      </c>
      <c r="J1472" s="1342" t="s">
        <v>28717</v>
      </c>
      <c r="K1472" s="1339" t="s">
        <v>28716</v>
      </c>
      <c r="L1472" s="1339" t="s">
        <v>28715</v>
      </c>
      <c r="M1472" s="1339" t="s">
        <v>28714</v>
      </c>
      <c r="N1472" s="1339" t="s">
        <v>28713</v>
      </c>
      <c r="O1472" s="1341" t="s">
        <v>28593</v>
      </c>
      <c r="P1472" s="1340" t="s">
        <v>28712</v>
      </c>
      <c r="Q1472" s="1339" t="s">
        <v>28592</v>
      </c>
      <c r="R1472" s="1338" t="s">
        <v>28711</v>
      </c>
      <c r="S1472" s="1337" t="s">
        <v>28590</v>
      </c>
    </row>
    <row r="1473" spans="1:20" x14ac:dyDescent="0.2">
      <c r="A1473" s="1336" t="s">
        <v>28710</v>
      </c>
      <c r="B1473" s="1323">
        <v>2019</v>
      </c>
      <c r="C1473" s="1335">
        <f t="shared" ref="C1473:H1475" si="432">C1499+C1525+C1551</f>
        <v>0</v>
      </c>
      <c r="D1473" s="1333">
        <f t="shared" si="432"/>
        <v>0</v>
      </c>
      <c r="E1473" s="1333">
        <f t="shared" si="432"/>
        <v>0</v>
      </c>
      <c r="F1473" s="1333">
        <f t="shared" si="432"/>
        <v>21205349</v>
      </c>
      <c r="G1473" s="1333">
        <f t="shared" si="432"/>
        <v>0</v>
      </c>
      <c r="H1473" s="1333">
        <f t="shared" si="432"/>
        <v>77000</v>
      </c>
      <c r="I1473" s="1332">
        <f>SUM(C1473:H1473)</f>
        <v>21282349</v>
      </c>
      <c r="J1473" s="1357">
        <f t="shared" ref="J1473:N1475" si="433">J1499+J1525+J1551</f>
        <v>0</v>
      </c>
      <c r="K1473" s="1333">
        <f t="shared" si="433"/>
        <v>0</v>
      </c>
      <c r="L1473" s="1333">
        <f t="shared" si="433"/>
        <v>0</v>
      </c>
      <c r="M1473" s="1333">
        <f t="shared" si="433"/>
        <v>8468980</v>
      </c>
      <c r="N1473" s="1333">
        <f t="shared" si="433"/>
        <v>0</v>
      </c>
      <c r="O1473" s="1332">
        <f>SUM(K1473:N1473)</f>
        <v>8468980</v>
      </c>
      <c r="P1473" s="1331">
        <f>P1499+P1525+P1551</f>
        <v>0</v>
      </c>
      <c r="Q1473" s="1330">
        <f>P1473</f>
        <v>0</v>
      </c>
      <c r="R1473" s="1330">
        <f>I1473+O1473+Q1473</f>
        <v>29751329</v>
      </c>
      <c r="S1473" s="1355">
        <f>R1473/R1477</f>
        <v>1</v>
      </c>
    </row>
    <row r="1474" spans="1:20" x14ac:dyDescent="0.2">
      <c r="A1474" s="1328"/>
      <c r="B1474" s="1315">
        <v>2020</v>
      </c>
      <c r="C1474" s="1329">
        <f t="shared" si="432"/>
        <v>0</v>
      </c>
      <c r="D1474" s="1326">
        <f t="shared" si="432"/>
        <v>0</v>
      </c>
      <c r="E1474" s="1326">
        <f t="shared" si="432"/>
        <v>0</v>
      </c>
      <c r="F1474" s="1326">
        <f t="shared" si="432"/>
        <v>22050375</v>
      </c>
      <c r="G1474" s="1326">
        <f t="shared" si="432"/>
        <v>0</v>
      </c>
      <c r="H1474" s="1326">
        <f t="shared" si="432"/>
        <v>77000</v>
      </c>
      <c r="I1474" s="1312">
        <f>SUM(C1474:H1474)</f>
        <v>22127375</v>
      </c>
      <c r="J1474" s="1356">
        <f t="shared" si="433"/>
        <v>0</v>
      </c>
      <c r="K1474" s="1326">
        <f t="shared" si="433"/>
        <v>0</v>
      </c>
      <c r="L1474" s="1326">
        <f t="shared" si="433"/>
        <v>0</v>
      </c>
      <c r="M1474" s="1326">
        <f t="shared" si="433"/>
        <v>3968222</v>
      </c>
      <c r="N1474" s="1326">
        <f t="shared" si="433"/>
        <v>0</v>
      </c>
      <c r="O1474" s="1312">
        <f>SUM(K1474:N1474)</f>
        <v>3968222</v>
      </c>
      <c r="P1474" s="1325">
        <f>P1500+P1526+P1552</f>
        <v>0</v>
      </c>
      <c r="Q1474" s="1310">
        <f>P1474</f>
        <v>0</v>
      </c>
      <c r="R1474" s="1310">
        <f>I1474+O1474+Q1474</f>
        <v>26095597</v>
      </c>
      <c r="S1474" s="1309">
        <f>R1474/R1478</f>
        <v>1</v>
      </c>
    </row>
    <row r="1475" spans="1:20" x14ac:dyDescent="0.2">
      <c r="A1475" s="1328"/>
      <c r="B1475" s="1315">
        <v>2021</v>
      </c>
      <c r="C1475" s="1329">
        <f t="shared" si="432"/>
        <v>0</v>
      </c>
      <c r="D1475" s="1326">
        <f t="shared" si="432"/>
        <v>0</v>
      </c>
      <c r="E1475" s="1326">
        <f t="shared" si="432"/>
        <v>0</v>
      </c>
      <c r="F1475" s="1326">
        <f t="shared" si="432"/>
        <v>28268565</v>
      </c>
      <c r="G1475" s="1326">
        <f t="shared" si="432"/>
        <v>0</v>
      </c>
      <c r="H1475" s="1326">
        <f t="shared" si="432"/>
        <v>77000</v>
      </c>
      <c r="I1475" s="1312">
        <f>SUM(C1475:H1475)</f>
        <v>28345565</v>
      </c>
      <c r="J1475" s="1356">
        <f t="shared" si="433"/>
        <v>0</v>
      </c>
      <c r="K1475" s="1326">
        <f t="shared" si="433"/>
        <v>0</v>
      </c>
      <c r="L1475" s="1326">
        <f t="shared" si="433"/>
        <v>0</v>
      </c>
      <c r="M1475" s="1326">
        <f t="shared" si="433"/>
        <v>7268222</v>
      </c>
      <c r="N1475" s="1326">
        <f t="shared" si="433"/>
        <v>0</v>
      </c>
      <c r="O1475" s="1312">
        <f>SUM(K1475:N1475)</f>
        <v>7268222</v>
      </c>
      <c r="P1475" s="1325">
        <f>P1501+P1527+P1553</f>
        <v>0</v>
      </c>
      <c r="Q1475" s="1310">
        <f>P1475</f>
        <v>0</v>
      </c>
      <c r="R1475" s="1310">
        <f>I1475+O1475+Q1475</f>
        <v>35613787</v>
      </c>
      <c r="S1475" s="1309">
        <f>R1475/R1479</f>
        <v>1</v>
      </c>
    </row>
    <row r="1476" spans="1:20" ht="12" thickBot="1" x14ac:dyDescent="0.25">
      <c r="A1476" s="1308"/>
      <c r="B1476" s="1307" t="s">
        <v>28709</v>
      </c>
      <c r="C1476" s="1306" t="e">
        <f t="shared" ref="C1476:R1476" si="434">(C1475-C1474)/C1474</f>
        <v>#DIV/0!</v>
      </c>
      <c r="D1476" s="1302" t="e">
        <f t="shared" si="434"/>
        <v>#DIV/0!</v>
      </c>
      <c r="E1476" s="1302" t="e">
        <f t="shared" si="434"/>
        <v>#DIV/0!</v>
      </c>
      <c r="F1476" s="1301">
        <f t="shared" si="434"/>
        <v>0.28199928572643324</v>
      </c>
      <c r="G1476" s="1302" t="e">
        <f t="shared" si="434"/>
        <v>#DIV/0!</v>
      </c>
      <c r="H1476" s="1301">
        <f t="shared" si="434"/>
        <v>0</v>
      </c>
      <c r="I1476" s="1300">
        <f t="shared" si="434"/>
        <v>0.28101796982244842</v>
      </c>
      <c r="J1476" s="1305" t="e">
        <f t="shared" si="434"/>
        <v>#DIV/0!</v>
      </c>
      <c r="K1476" s="1302" t="e">
        <f t="shared" si="434"/>
        <v>#DIV/0!</v>
      </c>
      <c r="L1476" s="1302" t="e">
        <f t="shared" si="434"/>
        <v>#DIV/0!</v>
      </c>
      <c r="M1476" s="1301">
        <f t="shared" si="434"/>
        <v>0.83160669942357057</v>
      </c>
      <c r="N1476" s="1302" t="e">
        <f t="shared" si="434"/>
        <v>#DIV/0!</v>
      </c>
      <c r="O1476" s="1300">
        <f t="shared" si="434"/>
        <v>0.83160669942357057</v>
      </c>
      <c r="P1476" s="1303" t="e">
        <f t="shared" si="434"/>
        <v>#DIV/0!</v>
      </c>
      <c r="Q1476" s="1302" t="e">
        <f t="shared" si="434"/>
        <v>#DIV/0!</v>
      </c>
      <c r="R1476" s="1301">
        <f t="shared" si="434"/>
        <v>0.36474314038494693</v>
      </c>
      <c r="S1476" s="1300"/>
    </row>
    <row r="1477" spans="1:20" x14ac:dyDescent="0.2">
      <c r="A1477" s="1324" t="s">
        <v>4</v>
      </c>
      <c r="B1477" s="1323">
        <v>2019</v>
      </c>
      <c r="C1477" s="1322">
        <f t="shared" ref="C1477:H1479" si="435">C1473</f>
        <v>0</v>
      </c>
      <c r="D1477" s="1318">
        <f t="shared" si="435"/>
        <v>0</v>
      </c>
      <c r="E1477" s="1318">
        <f t="shared" si="435"/>
        <v>0</v>
      </c>
      <c r="F1477" s="1318">
        <f t="shared" si="435"/>
        <v>21205349</v>
      </c>
      <c r="G1477" s="1318">
        <f t="shared" si="435"/>
        <v>0</v>
      </c>
      <c r="H1477" s="1318">
        <f t="shared" si="435"/>
        <v>77000</v>
      </c>
      <c r="I1477" s="1320">
        <f>SUM(C1477:H1477)</f>
        <v>21282349</v>
      </c>
      <c r="J1477" s="1321">
        <f t="shared" ref="J1477:N1479" si="436">J1473</f>
        <v>0</v>
      </c>
      <c r="K1477" s="1318">
        <f t="shared" si="436"/>
        <v>0</v>
      </c>
      <c r="L1477" s="1318">
        <f t="shared" si="436"/>
        <v>0</v>
      </c>
      <c r="M1477" s="1318">
        <f t="shared" si="436"/>
        <v>8468980</v>
      </c>
      <c r="N1477" s="1318">
        <f t="shared" si="436"/>
        <v>0</v>
      </c>
      <c r="O1477" s="1320">
        <f>SUM(K1477:N1477)</f>
        <v>8468980</v>
      </c>
      <c r="P1477" s="1319">
        <f t="shared" ref="P1477:Q1479" si="437">P1473</f>
        <v>0</v>
      </c>
      <c r="Q1477" s="1318">
        <f t="shared" si="437"/>
        <v>0</v>
      </c>
      <c r="R1477" s="1318">
        <f>I1477+O1477+Q1477</f>
        <v>29751329</v>
      </c>
      <c r="S1477" s="1354">
        <f>R1477/R1477</f>
        <v>1</v>
      </c>
    </row>
    <row r="1478" spans="1:20" x14ac:dyDescent="0.2">
      <c r="A1478" s="1316"/>
      <c r="B1478" s="1315">
        <v>2020</v>
      </c>
      <c r="C1478" s="1314">
        <f t="shared" si="435"/>
        <v>0</v>
      </c>
      <c r="D1478" s="1310">
        <f t="shared" si="435"/>
        <v>0</v>
      </c>
      <c r="E1478" s="1310">
        <f t="shared" si="435"/>
        <v>0</v>
      </c>
      <c r="F1478" s="1310">
        <f t="shared" si="435"/>
        <v>22050375</v>
      </c>
      <c r="G1478" s="1310">
        <f t="shared" si="435"/>
        <v>0</v>
      </c>
      <c r="H1478" s="1310">
        <f t="shared" si="435"/>
        <v>77000</v>
      </c>
      <c r="I1478" s="1312">
        <f>SUM(C1478:H1478)</f>
        <v>22127375</v>
      </c>
      <c r="J1478" s="1313">
        <f t="shared" si="436"/>
        <v>0</v>
      </c>
      <c r="K1478" s="1310">
        <f t="shared" si="436"/>
        <v>0</v>
      </c>
      <c r="L1478" s="1310">
        <f t="shared" si="436"/>
        <v>0</v>
      </c>
      <c r="M1478" s="1310">
        <f t="shared" si="436"/>
        <v>3968222</v>
      </c>
      <c r="N1478" s="1310">
        <f t="shared" si="436"/>
        <v>0</v>
      </c>
      <c r="O1478" s="1312">
        <f>SUM(K1478:N1478)</f>
        <v>3968222</v>
      </c>
      <c r="P1478" s="1311">
        <f t="shared" si="437"/>
        <v>0</v>
      </c>
      <c r="Q1478" s="1310">
        <f t="shared" si="437"/>
        <v>0</v>
      </c>
      <c r="R1478" s="1310">
        <f>I1478+O1478+Q1478</f>
        <v>26095597</v>
      </c>
      <c r="S1478" s="1309">
        <f>R1478/R1478</f>
        <v>1</v>
      </c>
    </row>
    <row r="1479" spans="1:20" x14ac:dyDescent="0.2">
      <c r="A1479" s="1316"/>
      <c r="B1479" s="1315">
        <v>2021</v>
      </c>
      <c r="C1479" s="1314">
        <f t="shared" si="435"/>
        <v>0</v>
      </c>
      <c r="D1479" s="1310">
        <f t="shared" si="435"/>
        <v>0</v>
      </c>
      <c r="E1479" s="1310">
        <f t="shared" si="435"/>
        <v>0</v>
      </c>
      <c r="F1479" s="1310">
        <f t="shared" si="435"/>
        <v>28268565</v>
      </c>
      <c r="G1479" s="1310">
        <f t="shared" si="435"/>
        <v>0</v>
      </c>
      <c r="H1479" s="1310">
        <f t="shared" si="435"/>
        <v>77000</v>
      </c>
      <c r="I1479" s="1312">
        <f>SUM(C1479:H1479)</f>
        <v>28345565</v>
      </c>
      <c r="J1479" s="1313">
        <f t="shared" si="436"/>
        <v>0</v>
      </c>
      <c r="K1479" s="1310">
        <f t="shared" si="436"/>
        <v>0</v>
      </c>
      <c r="L1479" s="1310">
        <f t="shared" si="436"/>
        <v>0</v>
      </c>
      <c r="M1479" s="1310">
        <f t="shared" si="436"/>
        <v>7268222</v>
      </c>
      <c r="N1479" s="1310">
        <f t="shared" si="436"/>
        <v>0</v>
      </c>
      <c r="O1479" s="1312">
        <f>SUM(K1479:N1479)</f>
        <v>7268222</v>
      </c>
      <c r="P1479" s="1311">
        <f t="shared" si="437"/>
        <v>0</v>
      </c>
      <c r="Q1479" s="1310">
        <f t="shared" si="437"/>
        <v>0</v>
      </c>
      <c r="R1479" s="1310">
        <f>I1479+O1479+Q1479</f>
        <v>35613787</v>
      </c>
      <c r="S1479" s="1309">
        <f>R1479/R1479</f>
        <v>1</v>
      </c>
    </row>
    <row r="1480" spans="1:20" ht="12" thickBot="1" x14ac:dyDescent="0.25">
      <c r="A1480" s="1308"/>
      <c r="B1480" s="1307" t="s">
        <v>28709</v>
      </c>
      <c r="C1480" s="1306" t="e">
        <f t="shared" ref="C1480:R1480" si="438">(C1479-C1478)/C1478</f>
        <v>#DIV/0!</v>
      </c>
      <c r="D1480" s="1302" t="e">
        <f t="shared" si="438"/>
        <v>#DIV/0!</v>
      </c>
      <c r="E1480" s="1302" t="e">
        <f t="shared" si="438"/>
        <v>#DIV/0!</v>
      </c>
      <c r="F1480" s="1301">
        <f t="shared" si="438"/>
        <v>0.28199928572643324</v>
      </c>
      <c r="G1480" s="1302" t="e">
        <f t="shared" si="438"/>
        <v>#DIV/0!</v>
      </c>
      <c r="H1480" s="1301">
        <f t="shared" si="438"/>
        <v>0</v>
      </c>
      <c r="I1480" s="1300">
        <f t="shared" si="438"/>
        <v>0.28101796982244842</v>
      </c>
      <c r="J1480" s="1305" t="e">
        <f t="shared" si="438"/>
        <v>#DIV/0!</v>
      </c>
      <c r="K1480" s="1302" t="e">
        <f t="shared" si="438"/>
        <v>#DIV/0!</v>
      </c>
      <c r="L1480" s="1302" t="e">
        <f t="shared" si="438"/>
        <v>#DIV/0!</v>
      </c>
      <c r="M1480" s="1301">
        <f t="shared" si="438"/>
        <v>0.83160669942357057</v>
      </c>
      <c r="N1480" s="1302" t="e">
        <f t="shared" si="438"/>
        <v>#DIV/0!</v>
      </c>
      <c r="O1480" s="1300">
        <f t="shared" si="438"/>
        <v>0.83160669942357057</v>
      </c>
      <c r="P1480" s="1303" t="e">
        <f t="shared" si="438"/>
        <v>#DIV/0!</v>
      </c>
      <c r="Q1480" s="1302" t="e">
        <f t="shared" si="438"/>
        <v>#DIV/0!</v>
      </c>
      <c r="R1480" s="1301">
        <f t="shared" si="438"/>
        <v>0.36474314038494693</v>
      </c>
      <c r="S1480" s="1300"/>
    </row>
    <row r="1483" spans="1:20" x14ac:dyDescent="0.2">
      <c r="A1483" s="1296" t="s">
        <v>28538</v>
      </c>
      <c r="I1483" s="1352"/>
      <c r="J1483" s="1352"/>
      <c r="P1483" s="1349"/>
      <c r="R1483" s="1352"/>
      <c r="S1483" s="1352"/>
      <c r="T1483" s="1297"/>
    </row>
    <row r="1484" spans="1:20" x14ac:dyDescent="0.2">
      <c r="A1484" s="1296" t="s">
        <v>28537</v>
      </c>
      <c r="I1484" s="1352"/>
      <c r="J1484" s="1352"/>
      <c r="P1484" s="1349"/>
      <c r="R1484" s="1352"/>
      <c r="S1484" s="1352"/>
      <c r="T1484" s="1297"/>
    </row>
    <row r="1485" spans="1:20" x14ac:dyDescent="0.2">
      <c r="I1485" s="1352"/>
      <c r="J1485" s="1352"/>
      <c r="P1485" s="1349"/>
      <c r="R1485" s="1352"/>
      <c r="S1485" s="1352"/>
      <c r="T1485" s="1297"/>
    </row>
    <row r="1486" spans="1:20" x14ac:dyDescent="0.2">
      <c r="I1486" s="1352"/>
      <c r="J1486" s="1352"/>
      <c r="P1486" s="1349"/>
      <c r="R1486" s="1352"/>
      <c r="S1486" s="1352"/>
      <c r="T1486" s="1297"/>
    </row>
    <row r="1487" spans="1:20" x14ac:dyDescent="0.2">
      <c r="I1487" s="1352"/>
      <c r="J1487" s="1352"/>
      <c r="P1487" s="1349"/>
      <c r="R1487" s="1352"/>
      <c r="S1487" s="1352"/>
      <c r="T1487" s="1297"/>
    </row>
    <row r="1488" spans="1:20" x14ac:dyDescent="0.2">
      <c r="A1488" s="1622" t="s">
        <v>28725</v>
      </c>
      <c r="B1488" s="1622"/>
      <c r="C1488" s="1622"/>
      <c r="D1488" s="1622"/>
      <c r="E1488" s="1622"/>
      <c r="F1488" s="1622"/>
      <c r="G1488" s="1622"/>
      <c r="H1488" s="1622"/>
      <c r="I1488" s="1622"/>
      <c r="J1488" s="1622"/>
      <c r="K1488" s="1622"/>
      <c r="L1488" s="1622"/>
      <c r="M1488" s="1622"/>
      <c r="N1488" s="1622"/>
      <c r="O1488" s="1622"/>
      <c r="P1488" s="1622"/>
      <c r="Q1488" s="1622"/>
      <c r="R1488" s="1622"/>
      <c r="S1488" s="1622"/>
      <c r="T1488" s="1353"/>
    </row>
    <row r="1489" spans="1:20" x14ac:dyDescent="0.2">
      <c r="A1489" s="1622" t="s">
        <v>28677</v>
      </c>
      <c r="B1489" s="1622"/>
      <c r="C1489" s="1622"/>
      <c r="D1489" s="1622"/>
      <c r="E1489" s="1622"/>
      <c r="F1489" s="1622"/>
      <c r="G1489" s="1622"/>
      <c r="H1489" s="1622"/>
      <c r="I1489" s="1622"/>
      <c r="J1489" s="1622"/>
      <c r="K1489" s="1622"/>
      <c r="L1489" s="1622"/>
      <c r="M1489" s="1622"/>
      <c r="N1489" s="1622"/>
      <c r="O1489" s="1622"/>
      <c r="P1489" s="1622"/>
      <c r="Q1489" s="1622"/>
      <c r="R1489" s="1622"/>
      <c r="S1489" s="1622"/>
      <c r="T1489" s="1353"/>
    </row>
    <row r="1490" spans="1:20" x14ac:dyDescent="0.2">
      <c r="A1490" s="1622" t="s">
        <v>28724</v>
      </c>
      <c r="B1490" s="1622"/>
      <c r="C1490" s="1622"/>
      <c r="D1490" s="1622"/>
      <c r="E1490" s="1622"/>
      <c r="F1490" s="1622"/>
      <c r="G1490" s="1622"/>
      <c r="H1490" s="1622"/>
      <c r="I1490" s="1622"/>
      <c r="J1490" s="1622"/>
      <c r="K1490" s="1622"/>
      <c r="L1490" s="1622"/>
      <c r="M1490" s="1622"/>
      <c r="N1490" s="1622"/>
      <c r="O1490" s="1622"/>
      <c r="P1490" s="1622"/>
      <c r="Q1490" s="1622"/>
      <c r="R1490" s="1622"/>
      <c r="S1490" s="1622"/>
      <c r="T1490" s="1353"/>
    </row>
    <row r="1491" spans="1:20" x14ac:dyDescent="0.2">
      <c r="A1491" s="1622" t="s">
        <v>28723</v>
      </c>
      <c r="B1491" s="1622"/>
      <c r="C1491" s="1622"/>
      <c r="D1491" s="1622"/>
      <c r="E1491" s="1622"/>
      <c r="F1491" s="1622"/>
      <c r="G1491" s="1622"/>
      <c r="H1491" s="1622"/>
      <c r="I1491" s="1622"/>
      <c r="J1491" s="1622"/>
      <c r="K1491" s="1622"/>
      <c r="L1491" s="1622"/>
      <c r="M1491" s="1622"/>
      <c r="N1491" s="1622"/>
      <c r="O1491" s="1622"/>
      <c r="P1491" s="1622"/>
      <c r="Q1491" s="1622"/>
      <c r="R1491" s="1622"/>
      <c r="S1491" s="1622"/>
      <c r="T1491" s="1353"/>
    </row>
    <row r="1492" spans="1:20" x14ac:dyDescent="0.2">
      <c r="I1492" s="1352"/>
      <c r="J1492" s="1352"/>
      <c r="P1492" s="1349"/>
      <c r="R1492" s="1352"/>
      <c r="S1492" s="1352"/>
      <c r="T1492" s="1297"/>
    </row>
    <row r="1493" spans="1:20" x14ac:dyDescent="0.2">
      <c r="I1493" s="1352"/>
      <c r="J1493" s="1352"/>
      <c r="P1493" s="1349"/>
      <c r="R1493" s="1352"/>
      <c r="S1493" s="1352"/>
      <c r="T1493" s="1297"/>
    </row>
    <row r="1494" spans="1:20" x14ac:dyDescent="0.2">
      <c r="I1494" s="1352"/>
      <c r="J1494" s="1352"/>
      <c r="P1494" s="1349"/>
      <c r="R1494" s="1352"/>
      <c r="S1494" s="1352"/>
      <c r="T1494" s="1297"/>
    </row>
    <row r="1495" spans="1:20" x14ac:dyDescent="0.2">
      <c r="A1495" s="1351" t="s">
        <v>3</v>
      </c>
      <c r="B1495" s="1351" t="s">
        <v>28600</v>
      </c>
      <c r="C1495" s="1348"/>
      <c r="D1495" s="1348"/>
      <c r="E1495" s="1348"/>
      <c r="F1495" s="1348"/>
      <c r="G1495" s="1348"/>
      <c r="H1495" s="1348"/>
      <c r="I1495" s="1348"/>
      <c r="J1495" s="1348"/>
      <c r="K1495" s="1350"/>
      <c r="L1495" s="1348"/>
      <c r="M1495" s="1348"/>
      <c r="N1495" s="1348"/>
      <c r="O1495" s="1348"/>
      <c r="P1495" s="1349"/>
      <c r="Q1495" s="1348"/>
      <c r="R1495" s="1348"/>
      <c r="S1495" s="1348"/>
      <c r="T1495" s="1297"/>
    </row>
    <row r="1496" spans="1:20" ht="12" thickBot="1" x14ac:dyDescent="0.25">
      <c r="A1496" s="1345" t="s">
        <v>5</v>
      </c>
      <c r="B1496" s="1345" t="s">
        <v>28540</v>
      </c>
      <c r="C1496" s="1345"/>
      <c r="D1496" s="1345"/>
      <c r="E1496" s="1345"/>
      <c r="F1496" s="1345"/>
      <c r="G1496" s="1345"/>
      <c r="H1496" s="1345"/>
      <c r="I1496" s="1345"/>
      <c r="J1496" s="1345"/>
      <c r="K1496" s="1347"/>
      <c r="L1496" s="1345"/>
      <c r="M1496" s="1345"/>
      <c r="N1496" s="1345"/>
      <c r="O1496" s="1345"/>
      <c r="P1496" s="1346"/>
      <c r="Q1496" s="1345"/>
      <c r="R1496" s="1345"/>
      <c r="S1496" s="1345"/>
      <c r="T1496" s="1344"/>
    </row>
    <row r="1497" spans="1:20" ht="27" customHeight="1" x14ac:dyDescent="0.2">
      <c r="A1497" s="1623" t="s">
        <v>28722</v>
      </c>
      <c r="B1497" s="1625" t="s">
        <v>28721</v>
      </c>
      <c r="C1497" s="1627" t="s">
        <v>28570</v>
      </c>
      <c r="D1497" s="1628"/>
      <c r="E1497" s="1628"/>
      <c r="F1497" s="1628"/>
      <c r="G1497" s="1628"/>
      <c r="H1497" s="1628"/>
      <c r="I1497" s="1629"/>
      <c r="J1497" s="1630" t="s">
        <v>28563</v>
      </c>
      <c r="K1497" s="1631"/>
      <c r="L1497" s="1631"/>
      <c r="M1497" s="1631"/>
      <c r="N1497" s="1631"/>
      <c r="O1497" s="1632"/>
      <c r="P1497" s="1633" t="s">
        <v>28557</v>
      </c>
      <c r="Q1497" s="1634"/>
      <c r="R1497" s="1634" t="s">
        <v>4</v>
      </c>
      <c r="S1497" s="1635"/>
    </row>
    <row r="1498" spans="1:20" ht="112.5" customHeight="1" thickBot="1" x14ac:dyDescent="0.25">
      <c r="A1498" s="1624"/>
      <c r="B1498" s="1626"/>
      <c r="C1498" s="1343" t="s">
        <v>28717</v>
      </c>
      <c r="D1498" s="1339" t="s">
        <v>28720</v>
      </c>
      <c r="E1498" s="1339" t="s">
        <v>28719</v>
      </c>
      <c r="F1498" s="1339" t="s">
        <v>28718</v>
      </c>
      <c r="G1498" s="1339" t="s">
        <v>28716</v>
      </c>
      <c r="H1498" s="1339" t="s">
        <v>28715</v>
      </c>
      <c r="I1498" s="1341" t="s">
        <v>28596</v>
      </c>
      <c r="J1498" s="1342" t="s">
        <v>28717</v>
      </c>
      <c r="K1498" s="1339" t="s">
        <v>28716</v>
      </c>
      <c r="L1498" s="1339" t="s">
        <v>28715</v>
      </c>
      <c r="M1498" s="1339" t="s">
        <v>28714</v>
      </c>
      <c r="N1498" s="1339" t="s">
        <v>28713</v>
      </c>
      <c r="O1498" s="1341" t="s">
        <v>28593</v>
      </c>
      <c r="P1498" s="1340" t="s">
        <v>28712</v>
      </c>
      <c r="Q1498" s="1339" t="s">
        <v>28592</v>
      </c>
      <c r="R1498" s="1338" t="s">
        <v>28711</v>
      </c>
      <c r="S1498" s="1337" t="s">
        <v>28590</v>
      </c>
    </row>
    <row r="1499" spans="1:20" x14ac:dyDescent="0.2">
      <c r="A1499" s="1336" t="s">
        <v>28710</v>
      </c>
      <c r="B1499" s="1323">
        <v>2019</v>
      </c>
      <c r="C1499" s="1335"/>
      <c r="D1499" s="1333"/>
      <c r="E1499" s="1333"/>
      <c r="F1499" s="1333">
        <v>21196114</v>
      </c>
      <c r="G1499" s="1333">
        <v>0</v>
      </c>
      <c r="H1499" s="1333">
        <v>77000</v>
      </c>
      <c r="I1499" s="1332">
        <f>SUM(C1499:H1499)</f>
        <v>21273114</v>
      </c>
      <c r="J1499" s="1334"/>
      <c r="K1499" s="1333"/>
      <c r="L1499" s="1333"/>
      <c r="M1499" s="1333">
        <v>8468980</v>
      </c>
      <c r="N1499" s="1333"/>
      <c r="O1499" s="1332">
        <f>SUM(K1499:N1499)</f>
        <v>8468980</v>
      </c>
      <c r="P1499" s="1331"/>
      <c r="Q1499" s="1330">
        <f>P1499</f>
        <v>0</v>
      </c>
      <c r="R1499" s="1330">
        <f>I1499+O1499+Q1499</f>
        <v>29742094</v>
      </c>
      <c r="S1499" s="1355">
        <f>R1499/R1503</f>
        <v>1</v>
      </c>
    </row>
    <row r="1500" spans="1:20" x14ac:dyDescent="0.2">
      <c r="A1500" s="1328"/>
      <c r="B1500" s="1315">
        <v>2020</v>
      </c>
      <c r="C1500" s="1329"/>
      <c r="D1500" s="1326"/>
      <c r="E1500" s="1326"/>
      <c r="F1500" s="1326">
        <v>21472375</v>
      </c>
      <c r="G1500" s="1326"/>
      <c r="H1500" s="1326"/>
      <c r="I1500" s="1312">
        <f>SUM(C1500:H1500)</f>
        <v>21472375</v>
      </c>
      <c r="J1500" s="1313"/>
      <c r="K1500" s="1326"/>
      <c r="L1500" s="1326"/>
      <c r="M1500" s="1326">
        <v>3968222</v>
      </c>
      <c r="N1500" s="1326"/>
      <c r="O1500" s="1312">
        <f>SUM(K1500:N1500)</f>
        <v>3968222</v>
      </c>
      <c r="P1500" s="1325"/>
      <c r="Q1500" s="1310">
        <f>P1500</f>
        <v>0</v>
      </c>
      <c r="R1500" s="1310">
        <f>I1500+O1500+Q1500</f>
        <v>25440597</v>
      </c>
      <c r="S1500" s="1309">
        <f>R1500/R1504</f>
        <v>1</v>
      </c>
    </row>
    <row r="1501" spans="1:20" x14ac:dyDescent="0.2">
      <c r="A1501" s="1328"/>
      <c r="B1501" s="1315">
        <v>2021</v>
      </c>
      <c r="C1501" s="1329"/>
      <c r="D1501" s="1326"/>
      <c r="E1501" s="1326"/>
      <c r="F1501" s="1326">
        <v>27934429</v>
      </c>
      <c r="G1501" s="1326"/>
      <c r="H1501" s="1326"/>
      <c r="I1501" s="1312">
        <f>SUM(C1501:H1501)</f>
        <v>27934429</v>
      </c>
      <c r="J1501" s="1313"/>
      <c r="K1501" s="1326"/>
      <c r="L1501" s="1326"/>
      <c r="M1501" s="1326">
        <v>3300000</v>
      </c>
      <c r="N1501" s="1326"/>
      <c r="O1501" s="1312">
        <f>SUM(K1501:N1501)</f>
        <v>3300000</v>
      </c>
      <c r="P1501" s="1325"/>
      <c r="Q1501" s="1310">
        <f>P1501</f>
        <v>0</v>
      </c>
      <c r="R1501" s="1310">
        <f>I1501+O1501+Q1501</f>
        <v>31234429</v>
      </c>
      <c r="S1501" s="1309">
        <f>R1501/R1505</f>
        <v>1</v>
      </c>
    </row>
    <row r="1502" spans="1:20" ht="12" thickBot="1" x14ac:dyDescent="0.25">
      <c r="A1502" s="1308"/>
      <c r="B1502" s="1307" t="s">
        <v>28709</v>
      </c>
      <c r="C1502" s="1306" t="e">
        <f>(C1501-C1500)/C1500</f>
        <v>#DIV/0!</v>
      </c>
      <c r="D1502" s="1302" t="e">
        <f>(D1501-D1500)/D1500</f>
        <v>#DIV/0!</v>
      </c>
      <c r="E1502" s="1302" t="e">
        <f>(E1501-E1500)/E1500</f>
        <v>#DIV/0!</v>
      </c>
      <c r="F1502" s="1301">
        <f>(F1501-F1500)/F1500</f>
        <v>0.30094733349245251</v>
      </c>
      <c r="G1502" s="1302" t="e">
        <f>(G1501-G1500)/G1500</f>
        <v>#DIV/0!</v>
      </c>
      <c r="H1502" s="1301"/>
      <c r="I1502" s="1300">
        <f t="shared" ref="I1502:R1502" si="439">(I1501-I1500)/I1500</f>
        <v>0.30094733349245251</v>
      </c>
      <c r="J1502" s="1305" t="e">
        <f t="shared" si="439"/>
        <v>#DIV/0!</v>
      </c>
      <c r="K1502" s="1302" t="e">
        <f t="shared" si="439"/>
        <v>#DIV/0!</v>
      </c>
      <c r="L1502" s="1302" t="e">
        <f t="shared" si="439"/>
        <v>#DIV/0!</v>
      </c>
      <c r="M1502" s="1301">
        <f t="shared" si="439"/>
        <v>-0.16839330057642946</v>
      </c>
      <c r="N1502" s="1302" t="e">
        <f t="shared" si="439"/>
        <v>#DIV/0!</v>
      </c>
      <c r="O1502" s="1300">
        <f t="shared" si="439"/>
        <v>-0.16839330057642946</v>
      </c>
      <c r="P1502" s="1303" t="e">
        <f t="shared" si="439"/>
        <v>#DIV/0!</v>
      </c>
      <c r="Q1502" s="1302" t="e">
        <f t="shared" si="439"/>
        <v>#DIV/0!</v>
      </c>
      <c r="R1502" s="1301">
        <f t="shared" si="439"/>
        <v>0.22773962419199517</v>
      </c>
      <c r="S1502" s="1300"/>
    </row>
    <row r="1503" spans="1:20" x14ac:dyDescent="0.2">
      <c r="A1503" s="1324" t="s">
        <v>4</v>
      </c>
      <c r="B1503" s="1323">
        <v>2019</v>
      </c>
      <c r="C1503" s="1322">
        <f t="shared" ref="C1503:H1505" si="440">C1499</f>
        <v>0</v>
      </c>
      <c r="D1503" s="1318">
        <f t="shared" si="440"/>
        <v>0</v>
      </c>
      <c r="E1503" s="1318">
        <f t="shared" si="440"/>
        <v>0</v>
      </c>
      <c r="F1503" s="1318">
        <f t="shared" si="440"/>
        <v>21196114</v>
      </c>
      <c r="G1503" s="1318">
        <f t="shared" si="440"/>
        <v>0</v>
      </c>
      <c r="H1503" s="1318">
        <f t="shared" si="440"/>
        <v>77000</v>
      </c>
      <c r="I1503" s="1320">
        <f>SUM(C1503:H1503)</f>
        <v>21273114</v>
      </c>
      <c r="J1503" s="1321">
        <f t="shared" ref="J1503:N1505" si="441">J1499</f>
        <v>0</v>
      </c>
      <c r="K1503" s="1318">
        <f t="shared" si="441"/>
        <v>0</v>
      </c>
      <c r="L1503" s="1318">
        <f t="shared" si="441"/>
        <v>0</v>
      </c>
      <c r="M1503" s="1318">
        <f t="shared" si="441"/>
        <v>8468980</v>
      </c>
      <c r="N1503" s="1318">
        <f t="shared" si="441"/>
        <v>0</v>
      </c>
      <c r="O1503" s="1320">
        <f>SUM(K1503:N1503)</f>
        <v>8468980</v>
      </c>
      <c r="P1503" s="1319">
        <f t="shared" ref="P1503:Q1505" si="442">P1499</f>
        <v>0</v>
      </c>
      <c r="Q1503" s="1318">
        <f t="shared" si="442"/>
        <v>0</v>
      </c>
      <c r="R1503" s="1318">
        <f>I1503+O1503+Q1503</f>
        <v>29742094</v>
      </c>
      <c r="S1503" s="1354">
        <f>R1503/R1503</f>
        <v>1</v>
      </c>
    </row>
    <row r="1504" spans="1:20" x14ac:dyDescent="0.2">
      <c r="A1504" s="1316"/>
      <c r="B1504" s="1315">
        <v>2020</v>
      </c>
      <c r="C1504" s="1314">
        <f t="shared" si="440"/>
        <v>0</v>
      </c>
      <c r="D1504" s="1310">
        <f t="shared" si="440"/>
        <v>0</v>
      </c>
      <c r="E1504" s="1310">
        <f t="shared" si="440"/>
        <v>0</v>
      </c>
      <c r="F1504" s="1310">
        <f t="shared" si="440"/>
        <v>21472375</v>
      </c>
      <c r="G1504" s="1310">
        <f t="shared" si="440"/>
        <v>0</v>
      </c>
      <c r="H1504" s="1310">
        <f t="shared" si="440"/>
        <v>0</v>
      </c>
      <c r="I1504" s="1312">
        <f>SUM(C1504:H1504)</f>
        <v>21472375</v>
      </c>
      <c r="J1504" s="1313">
        <f t="shared" si="441"/>
        <v>0</v>
      </c>
      <c r="K1504" s="1310">
        <f t="shared" si="441"/>
        <v>0</v>
      </c>
      <c r="L1504" s="1310">
        <f t="shared" si="441"/>
        <v>0</v>
      </c>
      <c r="M1504" s="1310">
        <f t="shared" si="441"/>
        <v>3968222</v>
      </c>
      <c r="N1504" s="1310">
        <f t="shared" si="441"/>
        <v>0</v>
      </c>
      <c r="O1504" s="1312">
        <f>SUM(K1504:N1504)</f>
        <v>3968222</v>
      </c>
      <c r="P1504" s="1311">
        <f t="shared" si="442"/>
        <v>0</v>
      </c>
      <c r="Q1504" s="1310">
        <f t="shared" si="442"/>
        <v>0</v>
      </c>
      <c r="R1504" s="1310">
        <f>I1504+O1504+Q1504</f>
        <v>25440597</v>
      </c>
      <c r="S1504" s="1309">
        <f>R1504/R1504</f>
        <v>1</v>
      </c>
    </row>
    <row r="1505" spans="1:20" x14ac:dyDescent="0.2">
      <c r="A1505" s="1316"/>
      <c r="B1505" s="1315">
        <v>2021</v>
      </c>
      <c r="C1505" s="1314">
        <f t="shared" si="440"/>
        <v>0</v>
      </c>
      <c r="D1505" s="1310">
        <f t="shared" si="440"/>
        <v>0</v>
      </c>
      <c r="E1505" s="1310">
        <f t="shared" si="440"/>
        <v>0</v>
      </c>
      <c r="F1505" s="1310">
        <f t="shared" si="440"/>
        <v>27934429</v>
      </c>
      <c r="G1505" s="1310">
        <f t="shared" si="440"/>
        <v>0</v>
      </c>
      <c r="H1505" s="1310">
        <f t="shared" si="440"/>
        <v>0</v>
      </c>
      <c r="I1505" s="1312">
        <f>SUM(C1505:H1505)</f>
        <v>27934429</v>
      </c>
      <c r="J1505" s="1313">
        <f t="shared" si="441"/>
        <v>0</v>
      </c>
      <c r="K1505" s="1310">
        <f t="shared" si="441"/>
        <v>0</v>
      </c>
      <c r="L1505" s="1310">
        <f t="shared" si="441"/>
        <v>0</v>
      </c>
      <c r="M1505" s="1310">
        <f t="shared" si="441"/>
        <v>3300000</v>
      </c>
      <c r="N1505" s="1310">
        <f t="shared" si="441"/>
        <v>0</v>
      </c>
      <c r="O1505" s="1312">
        <f>SUM(K1505:N1505)</f>
        <v>3300000</v>
      </c>
      <c r="P1505" s="1311">
        <f t="shared" si="442"/>
        <v>0</v>
      </c>
      <c r="Q1505" s="1310">
        <f t="shared" si="442"/>
        <v>0</v>
      </c>
      <c r="R1505" s="1310">
        <f>I1505+O1505+Q1505</f>
        <v>31234429</v>
      </c>
      <c r="S1505" s="1309">
        <f>R1505/R1505</f>
        <v>1</v>
      </c>
    </row>
    <row r="1506" spans="1:20" ht="12" thickBot="1" x14ac:dyDescent="0.25">
      <c r="A1506" s="1308"/>
      <c r="B1506" s="1307" t="s">
        <v>28709</v>
      </c>
      <c r="C1506" s="1306" t="e">
        <f>(C1505-C1504)/C1504</f>
        <v>#DIV/0!</v>
      </c>
      <c r="D1506" s="1302" t="e">
        <f>(D1505-D1504)/D1504</f>
        <v>#DIV/0!</v>
      </c>
      <c r="E1506" s="1302" t="e">
        <f>(E1505-E1504)/E1504</f>
        <v>#DIV/0!</v>
      </c>
      <c r="F1506" s="1301">
        <f>(F1505-F1504)/F1504</f>
        <v>0.30094733349245251</v>
      </c>
      <c r="G1506" s="1302" t="e">
        <f>(G1505-G1504)/G1504</f>
        <v>#DIV/0!</v>
      </c>
      <c r="H1506" s="1301"/>
      <c r="I1506" s="1300">
        <f t="shared" ref="I1506:R1506" si="443">(I1505-I1504)/I1504</f>
        <v>0.30094733349245251</v>
      </c>
      <c r="J1506" s="1305" t="e">
        <f t="shared" si="443"/>
        <v>#DIV/0!</v>
      </c>
      <c r="K1506" s="1302" t="e">
        <f t="shared" si="443"/>
        <v>#DIV/0!</v>
      </c>
      <c r="L1506" s="1302" t="e">
        <f t="shared" si="443"/>
        <v>#DIV/0!</v>
      </c>
      <c r="M1506" s="1301">
        <f t="shared" si="443"/>
        <v>-0.16839330057642946</v>
      </c>
      <c r="N1506" s="1302" t="e">
        <f t="shared" si="443"/>
        <v>#DIV/0!</v>
      </c>
      <c r="O1506" s="1300">
        <f t="shared" si="443"/>
        <v>-0.16839330057642946</v>
      </c>
      <c r="P1506" s="1303" t="e">
        <f t="shared" si="443"/>
        <v>#DIV/0!</v>
      </c>
      <c r="Q1506" s="1302" t="e">
        <f t="shared" si="443"/>
        <v>#DIV/0!</v>
      </c>
      <c r="R1506" s="1301">
        <f t="shared" si="443"/>
        <v>0.22773962419199517</v>
      </c>
      <c r="S1506" s="1300"/>
    </row>
    <row r="1509" spans="1:20" x14ac:dyDescent="0.2">
      <c r="A1509" s="1296" t="s">
        <v>28538</v>
      </c>
      <c r="I1509" s="1352"/>
      <c r="J1509" s="1352"/>
      <c r="P1509" s="1349"/>
      <c r="R1509" s="1352"/>
      <c r="S1509" s="1352"/>
      <c r="T1509" s="1297"/>
    </row>
    <row r="1510" spans="1:20" x14ac:dyDescent="0.2">
      <c r="A1510" s="1296" t="s">
        <v>28537</v>
      </c>
      <c r="I1510" s="1352"/>
      <c r="J1510" s="1352"/>
      <c r="P1510" s="1349"/>
      <c r="R1510" s="1352"/>
      <c r="S1510" s="1352"/>
      <c r="T1510" s="1297"/>
    </row>
    <row r="1511" spans="1:20" x14ac:dyDescent="0.2">
      <c r="I1511" s="1352"/>
      <c r="J1511" s="1352"/>
      <c r="P1511" s="1349"/>
      <c r="R1511" s="1352"/>
      <c r="S1511" s="1352"/>
      <c r="T1511" s="1297"/>
    </row>
    <row r="1512" spans="1:20" x14ac:dyDescent="0.2">
      <c r="I1512" s="1352"/>
      <c r="J1512" s="1352"/>
      <c r="P1512" s="1349"/>
      <c r="R1512" s="1352"/>
      <c r="S1512" s="1352"/>
      <c r="T1512" s="1297"/>
    </row>
    <row r="1513" spans="1:20" x14ac:dyDescent="0.2">
      <c r="I1513" s="1352"/>
      <c r="J1513" s="1352"/>
      <c r="P1513" s="1349"/>
      <c r="R1513" s="1352"/>
      <c r="S1513" s="1352"/>
      <c r="T1513" s="1297"/>
    </row>
    <row r="1514" spans="1:20" x14ac:dyDescent="0.2">
      <c r="A1514" s="1622" t="s">
        <v>28725</v>
      </c>
      <c r="B1514" s="1622"/>
      <c r="C1514" s="1622"/>
      <c r="D1514" s="1622"/>
      <c r="E1514" s="1622"/>
      <c r="F1514" s="1622"/>
      <c r="G1514" s="1622"/>
      <c r="H1514" s="1622"/>
      <c r="I1514" s="1622"/>
      <c r="J1514" s="1622"/>
      <c r="K1514" s="1622"/>
      <c r="L1514" s="1622"/>
      <c r="M1514" s="1622"/>
      <c r="N1514" s="1622"/>
      <c r="O1514" s="1622"/>
      <c r="P1514" s="1622"/>
      <c r="Q1514" s="1622"/>
      <c r="R1514" s="1622"/>
      <c r="S1514" s="1622"/>
      <c r="T1514" s="1353"/>
    </row>
    <row r="1515" spans="1:20" x14ac:dyDescent="0.2">
      <c r="A1515" s="1622" t="s">
        <v>28677</v>
      </c>
      <c r="B1515" s="1622"/>
      <c r="C1515" s="1622"/>
      <c r="D1515" s="1622"/>
      <c r="E1515" s="1622"/>
      <c r="F1515" s="1622"/>
      <c r="G1515" s="1622"/>
      <c r="H1515" s="1622"/>
      <c r="I1515" s="1622"/>
      <c r="J1515" s="1622"/>
      <c r="K1515" s="1622"/>
      <c r="L1515" s="1622"/>
      <c r="M1515" s="1622"/>
      <c r="N1515" s="1622"/>
      <c r="O1515" s="1622"/>
      <c r="P1515" s="1622"/>
      <c r="Q1515" s="1622"/>
      <c r="R1515" s="1622"/>
      <c r="S1515" s="1622"/>
      <c r="T1515" s="1353"/>
    </row>
    <row r="1516" spans="1:20" x14ac:dyDescent="0.2">
      <c r="A1516" s="1622" t="s">
        <v>28724</v>
      </c>
      <c r="B1516" s="1622"/>
      <c r="C1516" s="1622"/>
      <c r="D1516" s="1622"/>
      <c r="E1516" s="1622"/>
      <c r="F1516" s="1622"/>
      <c r="G1516" s="1622"/>
      <c r="H1516" s="1622"/>
      <c r="I1516" s="1622"/>
      <c r="J1516" s="1622"/>
      <c r="K1516" s="1622"/>
      <c r="L1516" s="1622"/>
      <c r="M1516" s="1622"/>
      <c r="N1516" s="1622"/>
      <c r="O1516" s="1622"/>
      <c r="P1516" s="1622"/>
      <c r="Q1516" s="1622"/>
      <c r="R1516" s="1622"/>
      <c r="S1516" s="1622"/>
      <c r="T1516" s="1353"/>
    </row>
    <row r="1517" spans="1:20" x14ac:dyDescent="0.2">
      <c r="A1517" s="1622" t="s">
        <v>28723</v>
      </c>
      <c r="B1517" s="1622"/>
      <c r="C1517" s="1622"/>
      <c r="D1517" s="1622"/>
      <c r="E1517" s="1622"/>
      <c r="F1517" s="1622"/>
      <c r="G1517" s="1622"/>
      <c r="H1517" s="1622"/>
      <c r="I1517" s="1622"/>
      <c r="J1517" s="1622"/>
      <c r="K1517" s="1622"/>
      <c r="L1517" s="1622"/>
      <c r="M1517" s="1622"/>
      <c r="N1517" s="1622"/>
      <c r="O1517" s="1622"/>
      <c r="P1517" s="1622"/>
      <c r="Q1517" s="1622"/>
      <c r="R1517" s="1622"/>
      <c r="S1517" s="1622"/>
      <c r="T1517" s="1353"/>
    </row>
    <row r="1518" spans="1:20" x14ac:dyDescent="0.2">
      <c r="I1518" s="1352"/>
      <c r="J1518" s="1352"/>
      <c r="P1518" s="1349"/>
      <c r="R1518" s="1352"/>
      <c r="S1518" s="1352"/>
      <c r="T1518" s="1297"/>
    </row>
    <row r="1519" spans="1:20" x14ac:dyDescent="0.2">
      <c r="I1519" s="1352"/>
      <c r="J1519" s="1352"/>
      <c r="P1519" s="1349"/>
      <c r="R1519" s="1352"/>
      <c r="S1519" s="1352"/>
      <c r="T1519" s="1297"/>
    </row>
    <row r="1520" spans="1:20" x14ac:dyDescent="0.2">
      <c r="I1520" s="1352"/>
      <c r="J1520" s="1352"/>
      <c r="P1520" s="1349"/>
      <c r="R1520" s="1352"/>
      <c r="S1520" s="1352"/>
      <c r="T1520" s="1297"/>
    </row>
    <row r="1521" spans="1:20" x14ac:dyDescent="0.2">
      <c r="A1521" s="1351" t="s">
        <v>3</v>
      </c>
      <c r="B1521" s="1351" t="s">
        <v>28600</v>
      </c>
      <c r="C1521" s="1348"/>
      <c r="D1521" s="1348"/>
      <c r="E1521" s="1348"/>
      <c r="F1521" s="1348"/>
      <c r="G1521" s="1348"/>
      <c r="H1521" s="1348"/>
      <c r="I1521" s="1348"/>
      <c r="J1521" s="1348"/>
      <c r="K1521" s="1350"/>
      <c r="L1521" s="1348"/>
      <c r="M1521" s="1348"/>
      <c r="N1521" s="1348"/>
      <c r="O1521" s="1348"/>
      <c r="P1521" s="1349"/>
      <c r="Q1521" s="1348"/>
      <c r="R1521" s="1348"/>
      <c r="S1521" s="1348"/>
      <c r="T1521" s="1297"/>
    </row>
    <row r="1522" spans="1:20" ht="12" thickBot="1" x14ac:dyDescent="0.25">
      <c r="A1522" s="1345" t="s">
        <v>5</v>
      </c>
      <c r="B1522" s="1345" t="s">
        <v>28539</v>
      </c>
      <c r="C1522" s="1345"/>
      <c r="D1522" s="1345"/>
      <c r="E1522" s="1345"/>
      <c r="F1522" s="1345"/>
      <c r="G1522" s="1345"/>
      <c r="H1522" s="1345"/>
      <c r="I1522" s="1345"/>
      <c r="J1522" s="1345"/>
      <c r="K1522" s="1347"/>
      <c r="L1522" s="1345"/>
      <c r="M1522" s="1345"/>
      <c r="N1522" s="1345"/>
      <c r="O1522" s="1345"/>
      <c r="P1522" s="1346"/>
      <c r="Q1522" s="1345"/>
      <c r="R1522" s="1345"/>
      <c r="S1522" s="1345"/>
      <c r="T1522" s="1344"/>
    </row>
    <row r="1523" spans="1:20" ht="27" customHeight="1" x14ac:dyDescent="0.2">
      <c r="A1523" s="1623" t="s">
        <v>28722</v>
      </c>
      <c r="B1523" s="1625" t="s">
        <v>28721</v>
      </c>
      <c r="C1523" s="1627" t="s">
        <v>28570</v>
      </c>
      <c r="D1523" s="1628"/>
      <c r="E1523" s="1628"/>
      <c r="F1523" s="1628"/>
      <c r="G1523" s="1628"/>
      <c r="H1523" s="1628"/>
      <c r="I1523" s="1629"/>
      <c r="J1523" s="1630" t="s">
        <v>28563</v>
      </c>
      <c r="K1523" s="1631"/>
      <c r="L1523" s="1631"/>
      <c r="M1523" s="1631"/>
      <c r="N1523" s="1631"/>
      <c r="O1523" s="1632"/>
      <c r="P1523" s="1633" t="s">
        <v>28557</v>
      </c>
      <c r="Q1523" s="1634"/>
      <c r="R1523" s="1634" t="s">
        <v>4</v>
      </c>
      <c r="S1523" s="1635"/>
    </row>
    <row r="1524" spans="1:20" ht="112.5" customHeight="1" thickBot="1" x14ac:dyDescent="0.25">
      <c r="A1524" s="1624"/>
      <c r="B1524" s="1626"/>
      <c r="C1524" s="1343" t="s">
        <v>28717</v>
      </c>
      <c r="D1524" s="1339" t="s">
        <v>28720</v>
      </c>
      <c r="E1524" s="1339" t="s">
        <v>28719</v>
      </c>
      <c r="F1524" s="1339" t="s">
        <v>28718</v>
      </c>
      <c r="G1524" s="1339" t="s">
        <v>28716</v>
      </c>
      <c r="H1524" s="1339" t="s">
        <v>28715</v>
      </c>
      <c r="I1524" s="1341" t="s">
        <v>28596</v>
      </c>
      <c r="J1524" s="1342" t="s">
        <v>28717</v>
      </c>
      <c r="K1524" s="1339" t="s">
        <v>28716</v>
      </c>
      <c r="L1524" s="1339" t="s">
        <v>28715</v>
      </c>
      <c r="M1524" s="1339" t="s">
        <v>28714</v>
      </c>
      <c r="N1524" s="1339" t="s">
        <v>28713</v>
      </c>
      <c r="O1524" s="1341" t="s">
        <v>28593</v>
      </c>
      <c r="P1524" s="1340" t="s">
        <v>28712</v>
      </c>
      <c r="Q1524" s="1339" t="s">
        <v>28592</v>
      </c>
      <c r="R1524" s="1338" t="s">
        <v>28711</v>
      </c>
      <c r="S1524" s="1337" t="s">
        <v>28590</v>
      </c>
    </row>
    <row r="1525" spans="1:20" x14ac:dyDescent="0.2">
      <c r="A1525" s="1336" t="s">
        <v>28710</v>
      </c>
      <c r="B1525" s="1323">
        <v>2019</v>
      </c>
      <c r="C1525" s="1335"/>
      <c r="D1525" s="1333"/>
      <c r="E1525" s="1333"/>
      <c r="F1525" s="1333">
        <v>9235</v>
      </c>
      <c r="G1525" s="1333"/>
      <c r="H1525" s="1333"/>
      <c r="I1525" s="1332">
        <f>SUM(C1525:H1525)</f>
        <v>9235</v>
      </c>
      <c r="J1525" s="1334"/>
      <c r="K1525" s="1333"/>
      <c r="L1525" s="1333"/>
      <c r="M1525" s="1333"/>
      <c r="N1525" s="1333"/>
      <c r="O1525" s="1332">
        <f>SUM(J1525:N1525)</f>
        <v>0</v>
      </c>
      <c r="P1525" s="1331"/>
      <c r="Q1525" s="1330">
        <f>P1525</f>
        <v>0</v>
      </c>
      <c r="R1525" s="1330">
        <f>I1525+O1525+Q1525</f>
        <v>9235</v>
      </c>
      <c r="S1525" s="1317">
        <f>R1525/R1529</f>
        <v>1</v>
      </c>
    </row>
    <row r="1526" spans="1:20" x14ac:dyDescent="0.2">
      <c r="A1526" s="1328"/>
      <c r="B1526" s="1315">
        <v>2020</v>
      </c>
      <c r="C1526" s="1329"/>
      <c r="D1526" s="1326"/>
      <c r="E1526" s="1326"/>
      <c r="F1526" s="1326">
        <v>578000</v>
      </c>
      <c r="G1526" s="1326"/>
      <c r="H1526" s="1326">
        <v>77000</v>
      </c>
      <c r="I1526" s="1312">
        <f>SUM(C1526:H1526)</f>
        <v>655000</v>
      </c>
      <c r="J1526" s="1313"/>
      <c r="K1526" s="1326"/>
      <c r="L1526" s="1326"/>
      <c r="M1526" s="1326"/>
      <c r="N1526" s="1326"/>
      <c r="O1526" s="1312">
        <f>SUM(J1526:N1526)</f>
        <v>0</v>
      </c>
      <c r="P1526" s="1325"/>
      <c r="Q1526" s="1310">
        <f>P1526</f>
        <v>0</v>
      </c>
      <c r="R1526" s="1310">
        <f>I1526+O1526+Q1526</f>
        <v>655000</v>
      </c>
      <c r="S1526" s="1309">
        <f>R1526/R1530</f>
        <v>1</v>
      </c>
    </row>
    <row r="1527" spans="1:20" x14ac:dyDescent="0.2">
      <c r="A1527" s="1328"/>
      <c r="B1527" s="1315">
        <v>2021</v>
      </c>
      <c r="C1527" s="1327"/>
      <c r="D1527" s="1326"/>
      <c r="E1527" s="1326"/>
      <c r="F1527" s="1326">
        <v>334136</v>
      </c>
      <c r="G1527" s="1326"/>
      <c r="H1527" s="1326">
        <v>77000</v>
      </c>
      <c r="I1527" s="1312">
        <f>SUM(C1527:H1527)</f>
        <v>411136</v>
      </c>
      <c r="J1527" s="1313"/>
      <c r="K1527" s="1326"/>
      <c r="L1527" s="1326"/>
      <c r="M1527" s="1326">
        <v>1332032</v>
      </c>
      <c r="N1527" s="1326"/>
      <c r="O1527" s="1312">
        <f>SUM(J1527:N1527)</f>
        <v>1332032</v>
      </c>
      <c r="P1527" s="1325"/>
      <c r="Q1527" s="1310">
        <f>P1527</f>
        <v>0</v>
      </c>
      <c r="R1527" s="1310">
        <f>I1527+O1527+Q1527</f>
        <v>1743168</v>
      </c>
      <c r="S1527" s="1309">
        <f>R1527/R1531</f>
        <v>1</v>
      </c>
    </row>
    <row r="1528" spans="1:20" ht="12" thickBot="1" x14ac:dyDescent="0.25">
      <c r="A1528" s="1308"/>
      <c r="B1528" s="1307" t="s">
        <v>28709</v>
      </c>
      <c r="C1528" s="1306" t="e">
        <f t="shared" ref="C1528:R1528" si="444">(C1527-C1526)/C1526</f>
        <v>#DIV/0!</v>
      </c>
      <c r="D1528" s="1302" t="e">
        <f t="shared" si="444"/>
        <v>#DIV/0!</v>
      </c>
      <c r="E1528" s="1302" t="e">
        <f t="shared" si="444"/>
        <v>#DIV/0!</v>
      </c>
      <c r="F1528" s="1301">
        <f t="shared" si="444"/>
        <v>-0.4219100346020761</v>
      </c>
      <c r="G1528" s="1302" t="e">
        <f t="shared" si="444"/>
        <v>#DIV/0!</v>
      </c>
      <c r="H1528" s="1301">
        <f t="shared" si="444"/>
        <v>0</v>
      </c>
      <c r="I1528" s="1300">
        <f t="shared" si="444"/>
        <v>-0.3723114503816794</v>
      </c>
      <c r="J1528" s="1305" t="e">
        <f t="shared" si="444"/>
        <v>#DIV/0!</v>
      </c>
      <c r="K1528" s="1302" t="e">
        <f t="shared" si="444"/>
        <v>#DIV/0!</v>
      </c>
      <c r="L1528" s="1302" t="e">
        <f t="shared" si="444"/>
        <v>#DIV/0!</v>
      </c>
      <c r="M1528" s="1302" t="e">
        <f t="shared" si="444"/>
        <v>#DIV/0!</v>
      </c>
      <c r="N1528" s="1302" t="e">
        <f t="shared" si="444"/>
        <v>#DIV/0!</v>
      </c>
      <c r="O1528" s="1304" t="e">
        <f t="shared" si="444"/>
        <v>#DIV/0!</v>
      </c>
      <c r="P1528" s="1303" t="e">
        <f t="shared" si="444"/>
        <v>#DIV/0!</v>
      </c>
      <c r="Q1528" s="1302" t="e">
        <f t="shared" si="444"/>
        <v>#DIV/0!</v>
      </c>
      <c r="R1528" s="1301">
        <f t="shared" si="444"/>
        <v>1.6613251908396947</v>
      </c>
      <c r="S1528" s="1300"/>
    </row>
    <row r="1529" spans="1:20" x14ac:dyDescent="0.2">
      <c r="A1529" s="1324" t="s">
        <v>4</v>
      </c>
      <c r="B1529" s="1323">
        <v>2019</v>
      </c>
      <c r="C1529" s="1322">
        <f t="shared" ref="C1529:H1531" si="445">C1525</f>
        <v>0</v>
      </c>
      <c r="D1529" s="1318">
        <f t="shared" si="445"/>
        <v>0</v>
      </c>
      <c r="E1529" s="1318">
        <f t="shared" si="445"/>
        <v>0</v>
      </c>
      <c r="F1529" s="1318">
        <f t="shared" si="445"/>
        <v>9235</v>
      </c>
      <c r="G1529" s="1318">
        <f t="shared" si="445"/>
        <v>0</v>
      </c>
      <c r="H1529" s="1318">
        <f t="shared" si="445"/>
        <v>0</v>
      </c>
      <c r="I1529" s="1320">
        <f>SUM(C1529:H1529)</f>
        <v>9235</v>
      </c>
      <c r="J1529" s="1321">
        <f t="shared" ref="J1529:N1531" si="446">J1525</f>
        <v>0</v>
      </c>
      <c r="K1529" s="1318">
        <f t="shared" si="446"/>
        <v>0</v>
      </c>
      <c r="L1529" s="1318">
        <f t="shared" si="446"/>
        <v>0</v>
      </c>
      <c r="M1529" s="1318">
        <f t="shared" si="446"/>
        <v>0</v>
      </c>
      <c r="N1529" s="1318">
        <f t="shared" si="446"/>
        <v>0</v>
      </c>
      <c r="O1529" s="1320">
        <f>SUM(J1529:N1529)</f>
        <v>0</v>
      </c>
      <c r="P1529" s="1319">
        <f t="shared" ref="P1529:Q1531" si="447">P1525</f>
        <v>0</v>
      </c>
      <c r="Q1529" s="1318">
        <f t="shared" si="447"/>
        <v>0</v>
      </c>
      <c r="R1529" s="1318">
        <f>I1529+O1529+Q1529</f>
        <v>9235</v>
      </c>
      <c r="S1529" s="1317">
        <f>R1529/R1529</f>
        <v>1</v>
      </c>
    </row>
    <row r="1530" spans="1:20" x14ac:dyDescent="0.2">
      <c r="A1530" s="1316"/>
      <c r="B1530" s="1315">
        <v>2020</v>
      </c>
      <c r="C1530" s="1314">
        <f t="shared" si="445"/>
        <v>0</v>
      </c>
      <c r="D1530" s="1310">
        <f t="shared" si="445"/>
        <v>0</v>
      </c>
      <c r="E1530" s="1310">
        <f t="shared" si="445"/>
        <v>0</v>
      </c>
      <c r="F1530" s="1310">
        <f t="shared" si="445"/>
        <v>578000</v>
      </c>
      <c r="G1530" s="1310">
        <f t="shared" si="445"/>
        <v>0</v>
      </c>
      <c r="H1530" s="1310">
        <f t="shared" si="445"/>
        <v>77000</v>
      </c>
      <c r="I1530" s="1312">
        <f>SUM(C1530:H1530)</f>
        <v>655000</v>
      </c>
      <c r="J1530" s="1313">
        <f t="shared" si="446"/>
        <v>0</v>
      </c>
      <c r="K1530" s="1310">
        <f t="shared" si="446"/>
        <v>0</v>
      </c>
      <c r="L1530" s="1310">
        <f t="shared" si="446"/>
        <v>0</v>
      </c>
      <c r="M1530" s="1310">
        <f t="shared" si="446"/>
        <v>0</v>
      </c>
      <c r="N1530" s="1310">
        <f t="shared" si="446"/>
        <v>0</v>
      </c>
      <c r="O1530" s="1312">
        <f>SUM(J1530:N1530)</f>
        <v>0</v>
      </c>
      <c r="P1530" s="1311">
        <f t="shared" si="447"/>
        <v>0</v>
      </c>
      <c r="Q1530" s="1310">
        <f t="shared" si="447"/>
        <v>0</v>
      </c>
      <c r="R1530" s="1310">
        <f>I1530+O1530+Q1530</f>
        <v>655000</v>
      </c>
      <c r="S1530" s="1309">
        <f>R1530/R1530</f>
        <v>1</v>
      </c>
    </row>
    <row r="1531" spans="1:20" x14ac:dyDescent="0.2">
      <c r="A1531" s="1316"/>
      <c r="B1531" s="1315">
        <v>2021</v>
      </c>
      <c r="C1531" s="1314">
        <f t="shared" si="445"/>
        <v>0</v>
      </c>
      <c r="D1531" s="1310">
        <f t="shared" si="445"/>
        <v>0</v>
      </c>
      <c r="E1531" s="1310">
        <f t="shared" si="445"/>
        <v>0</v>
      </c>
      <c r="F1531" s="1310">
        <f t="shared" si="445"/>
        <v>334136</v>
      </c>
      <c r="G1531" s="1310">
        <f t="shared" si="445"/>
        <v>0</v>
      </c>
      <c r="H1531" s="1310">
        <f t="shared" si="445"/>
        <v>77000</v>
      </c>
      <c r="I1531" s="1312">
        <f>SUM(C1531:H1531)</f>
        <v>411136</v>
      </c>
      <c r="J1531" s="1313">
        <f t="shared" si="446"/>
        <v>0</v>
      </c>
      <c r="K1531" s="1310">
        <f t="shared" si="446"/>
        <v>0</v>
      </c>
      <c r="L1531" s="1310">
        <f t="shared" si="446"/>
        <v>0</v>
      </c>
      <c r="M1531" s="1310">
        <f t="shared" si="446"/>
        <v>1332032</v>
      </c>
      <c r="N1531" s="1310">
        <f t="shared" si="446"/>
        <v>0</v>
      </c>
      <c r="O1531" s="1312">
        <f>SUM(J1531:N1531)</f>
        <v>1332032</v>
      </c>
      <c r="P1531" s="1311">
        <f t="shared" si="447"/>
        <v>0</v>
      </c>
      <c r="Q1531" s="1310">
        <f t="shared" si="447"/>
        <v>0</v>
      </c>
      <c r="R1531" s="1310">
        <f>I1531+O1531+Q1531</f>
        <v>1743168</v>
      </c>
      <c r="S1531" s="1309">
        <f>R1531/R1531</f>
        <v>1</v>
      </c>
    </row>
    <row r="1532" spans="1:20" ht="12" thickBot="1" x14ac:dyDescent="0.25">
      <c r="A1532" s="1308"/>
      <c r="B1532" s="1307" t="s">
        <v>28709</v>
      </c>
      <c r="C1532" s="1306" t="e">
        <f t="shared" ref="C1532:R1532" si="448">(C1531-C1530)/C1530</f>
        <v>#DIV/0!</v>
      </c>
      <c r="D1532" s="1302" t="e">
        <f t="shared" si="448"/>
        <v>#DIV/0!</v>
      </c>
      <c r="E1532" s="1302" t="e">
        <f t="shared" si="448"/>
        <v>#DIV/0!</v>
      </c>
      <c r="F1532" s="1301">
        <f t="shared" si="448"/>
        <v>-0.4219100346020761</v>
      </c>
      <c r="G1532" s="1302" t="e">
        <f t="shared" si="448"/>
        <v>#DIV/0!</v>
      </c>
      <c r="H1532" s="1301">
        <f t="shared" si="448"/>
        <v>0</v>
      </c>
      <c r="I1532" s="1300">
        <f t="shared" si="448"/>
        <v>-0.3723114503816794</v>
      </c>
      <c r="J1532" s="1305" t="e">
        <f t="shared" si="448"/>
        <v>#DIV/0!</v>
      </c>
      <c r="K1532" s="1302" t="e">
        <f t="shared" si="448"/>
        <v>#DIV/0!</v>
      </c>
      <c r="L1532" s="1302" t="e">
        <f t="shared" si="448"/>
        <v>#DIV/0!</v>
      </c>
      <c r="M1532" s="1302" t="e">
        <f t="shared" si="448"/>
        <v>#DIV/0!</v>
      </c>
      <c r="N1532" s="1302" t="e">
        <f t="shared" si="448"/>
        <v>#DIV/0!</v>
      </c>
      <c r="O1532" s="1304" t="e">
        <f t="shared" si="448"/>
        <v>#DIV/0!</v>
      </c>
      <c r="P1532" s="1303" t="e">
        <f t="shared" si="448"/>
        <v>#DIV/0!</v>
      </c>
      <c r="Q1532" s="1302" t="e">
        <f t="shared" si="448"/>
        <v>#DIV/0!</v>
      </c>
      <c r="R1532" s="1301">
        <f t="shared" si="448"/>
        <v>1.6613251908396947</v>
      </c>
      <c r="S1532" s="1300"/>
    </row>
    <row r="1533" spans="1:20" x14ac:dyDescent="0.2">
      <c r="A1533" s="1299"/>
      <c r="B1533" s="1299"/>
      <c r="C1533" s="1298"/>
      <c r="D1533" s="1298"/>
      <c r="E1533" s="1298"/>
      <c r="F1533" s="1297"/>
      <c r="G1533" s="1298"/>
      <c r="H1533" s="1298"/>
      <c r="I1533" s="1297"/>
      <c r="J1533" s="1298"/>
      <c r="K1533" s="1298"/>
      <c r="L1533" s="1298"/>
      <c r="M1533" s="1298"/>
      <c r="N1533" s="1298"/>
      <c r="O1533" s="1298"/>
      <c r="P1533" s="1298"/>
      <c r="Q1533" s="1298"/>
      <c r="R1533" s="1297"/>
      <c r="S1533" s="1297"/>
    </row>
    <row r="1534" spans="1:20" x14ac:dyDescent="0.2">
      <c r="A1534" s="1299"/>
      <c r="B1534" s="1299"/>
      <c r="C1534" s="1298"/>
      <c r="D1534" s="1298"/>
      <c r="E1534" s="1298"/>
      <c r="F1534" s="1297"/>
      <c r="G1534" s="1298"/>
      <c r="H1534" s="1298"/>
      <c r="I1534" s="1297"/>
      <c r="J1534" s="1298"/>
      <c r="K1534" s="1298"/>
      <c r="L1534" s="1298"/>
      <c r="M1534" s="1298"/>
      <c r="N1534" s="1298"/>
      <c r="O1534" s="1298"/>
      <c r="P1534" s="1298"/>
      <c r="Q1534" s="1298"/>
      <c r="R1534" s="1297"/>
      <c r="S1534" s="1297"/>
    </row>
    <row r="1535" spans="1:20" x14ac:dyDescent="0.2">
      <c r="A1535" s="1296" t="s">
        <v>28538</v>
      </c>
      <c r="I1535" s="1352"/>
      <c r="J1535" s="1352"/>
      <c r="P1535" s="1349"/>
      <c r="R1535" s="1352"/>
      <c r="S1535" s="1352"/>
      <c r="T1535" s="1297"/>
    </row>
    <row r="1536" spans="1:20" x14ac:dyDescent="0.2">
      <c r="A1536" s="1296" t="s">
        <v>28537</v>
      </c>
      <c r="I1536" s="1352"/>
      <c r="J1536" s="1352"/>
      <c r="P1536" s="1349"/>
      <c r="R1536" s="1352"/>
      <c r="S1536" s="1352"/>
      <c r="T1536" s="1297"/>
    </row>
    <row r="1537" spans="1:20" x14ac:dyDescent="0.2">
      <c r="I1537" s="1352"/>
      <c r="J1537" s="1352"/>
      <c r="P1537" s="1349"/>
      <c r="R1537" s="1352"/>
      <c r="S1537" s="1352"/>
      <c r="T1537" s="1297"/>
    </row>
    <row r="1538" spans="1:20" x14ac:dyDescent="0.2">
      <c r="I1538" s="1352"/>
      <c r="J1538" s="1352"/>
      <c r="P1538" s="1349"/>
      <c r="R1538" s="1352"/>
      <c r="S1538" s="1352"/>
      <c r="T1538" s="1297"/>
    </row>
    <row r="1539" spans="1:20" x14ac:dyDescent="0.2">
      <c r="I1539" s="1352"/>
      <c r="J1539" s="1352"/>
      <c r="P1539" s="1349"/>
      <c r="R1539" s="1352"/>
      <c r="S1539" s="1352"/>
      <c r="T1539" s="1297"/>
    </row>
    <row r="1540" spans="1:20" x14ac:dyDescent="0.2">
      <c r="A1540" s="1622" t="s">
        <v>28725</v>
      </c>
      <c r="B1540" s="1622"/>
      <c r="C1540" s="1622"/>
      <c r="D1540" s="1622"/>
      <c r="E1540" s="1622"/>
      <c r="F1540" s="1622"/>
      <c r="G1540" s="1622"/>
      <c r="H1540" s="1622"/>
      <c r="I1540" s="1622"/>
      <c r="J1540" s="1622"/>
      <c r="K1540" s="1622"/>
      <c r="L1540" s="1622"/>
      <c r="M1540" s="1622"/>
      <c r="N1540" s="1622"/>
      <c r="O1540" s="1622"/>
      <c r="P1540" s="1622"/>
      <c r="Q1540" s="1622"/>
      <c r="R1540" s="1622"/>
      <c r="S1540" s="1622"/>
      <c r="T1540" s="1353"/>
    </row>
    <row r="1541" spans="1:20" x14ac:dyDescent="0.2">
      <c r="A1541" s="1622" t="s">
        <v>28677</v>
      </c>
      <c r="B1541" s="1622"/>
      <c r="C1541" s="1622"/>
      <c r="D1541" s="1622"/>
      <c r="E1541" s="1622"/>
      <c r="F1541" s="1622"/>
      <c r="G1541" s="1622"/>
      <c r="H1541" s="1622"/>
      <c r="I1541" s="1622"/>
      <c r="J1541" s="1622"/>
      <c r="K1541" s="1622"/>
      <c r="L1541" s="1622"/>
      <c r="M1541" s="1622"/>
      <c r="N1541" s="1622"/>
      <c r="O1541" s="1622"/>
      <c r="P1541" s="1622"/>
      <c r="Q1541" s="1622"/>
      <c r="R1541" s="1622"/>
      <c r="S1541" s="1622"/>
      <c r="T1541" s="1353"/>
    </row>
    <row r="1542" spans="1:20" x14ac:dyDescent="0.2">
      <c r="A1542" s="1622" t="s">
        <v>28724</v>
      </c>
      <c r="B1542" s="1622"/>
      <c r="C1542" s="1622"/>
      <c r="D1542" s="1622"/>
      <c r="E1542" s="1622"/>
      <c r="F1542" s="1622"/>
      <c r="G1542" s="1622"/>
      <c r="H1542" s="1622"/>
      <c r="I1542" s="1622"/>
      <c r="J1542" s="1622"/>
      <c r="K1542" s="1622"/>
      <c r="L1542" s="1622"/>
      <c r="M1542" s="1622"/>
      <c r="N1542" s="1622"/>
      <c r="O1542" s="1622"/>
      <c r="P1542" s="1622"/>
      <c r="Q1542" s="1622"/>
      <c r="R1542" s="1622"/>
      <c r="S1542" s="1622"/>
      <c r="T1542" s="1353"/>
    </row>
    <row r="1543" spans="1:20" x14ac:dyDescent="0.2">
      <c r="A1543" s="1622" t="s">
        <v>28723</v>
      </c>
      <c r="B1543" s="1622"/>
      <c r="C1543" s="1622"/>
      <c r="D1543" s="1622"/>
      <c r="E1543" s="1622"/>
      <c r="F1543" s="1622"/>
      <c r="G1543" s="1622"/>
      <c r="H1543" s="1622"/>
      <c r="I1543" s="1622"/>
      <c r="J1543" s="1622"/>
      <c r="K1543" s="1622"/>
      <c r="L1543" s="1622"/>
      <c r="M1543" s="1622"/>
      <c r="N1543" s="1622"/>
      <c r="O1543" s="1622"/>
      <c r="P1543" s="1622"/>
      <c r="Q1543" s="1622"/>
      <c r="R1543" s="1622"/>
      <c r="S1543" s="1622"/>
      <c r="T1543" s="1353"/>
    </row>
    <row r="1544" spans="1:20" x14ac:dyDescent="0.2">
      <c r="I1544" s="1352"/>
      <c r="J1544" s="1352"/>
      <c r="P1544" s="1349"/>
      <c r="R1544" s="1352"/>
      <c r="S1544" s="1352"/>
      <c r="T1544" s="1297"/>
    </row>
    <row r="1545" spans="1:20" x14ac:dyDescent="0.2">
      <c r="I1545" s="1352"/>
      <c r="J1545" s="1352"/>
      <c r="P1545" s="1349"/>
      <c r="R1545" s="1352"/>
      <c r="S1545" s="1352"/>
      <c r="T1545" s="1297"/>
    </row>
    <row r="1546" spans="1:20" x14ac:dyDescent="0.2">
      <c r="I1546" s="1352"/>
      <c r="J1546" s="1352"/>
      <c r="P1546" s="1349"/>
      <c r="R1546" s="1352"/>
      <c r="S1546" s="1352"/>
      <c r="T1546" s="1297"/>
    </row>
    <row r="1547" spans="1:20" x14ac:dyDescent="0.2">
      <c r="A1547" s="1351" t="s">
        <v>3</v>
      </c>
      <c r="B1547" s="1351" t="s">
        <v>28600</v>
      </c>
      <c r="C1547" s="1348"/>
      <c r="D1547" s="1348"/>
      <c r="E1547" s="1348"/>
      <c r="F1547" s="1348"/>
      <c r="G1547" s="1348"/>
      <c r="H1547" s="1348"/>
      <c r="I1547" s="1348"/>
      <c r="J1547" s="1348"/>
      <c r="K1547" s="1350"/>
      <c r="L1547" s="1348"/>
      <c r="M1547" s="1348"/>
      <c r="N1547" s="1348"/>
      <c r="O1547" s="1348"/>
      <c r="P1547" s="1349"/>
      <c r="Q1547" s="1348"/>
      <c r="R1547" s="1348"/>
      <c r="S1547" s="1348"/>
      <c r="T1547" s="1297"/>
    </row>
    <row r="1548" spans="1:20" ht="12" thickBot="1" x14ac:dyDescent="0.25">
      <c r="A1548" s="1345" t="s">
        <v>5</v>
      </c>
      <c r="B1548" s="1345" t="s">
        <v>28531</v>
      </c>
      <c r="C1548" s="1345"/>
      <c r="D1548" s="1345"/>
      <c r="E1548" s="1345"/>
      <c r="F1548" s="1345"/>
      <c r="G1548" s="1345"/>
      <c r="H1548" s="1345"/>
      <c r="I1548" s="1345"/>
      <c r="J1548" s="1345"/>
      <c r="K1548" s="1347"/>
      <c r="L1548" s="1345"/>
      <c r="M1548" s="1345"/>
      <c r="N1548" s="1345"/>
      <c r="O1548" s="1345"/>
      <c r="P1548" s="1346"/>
      <c r="Q1548" s="1345"/>
      <c r="R1548" s="1345"/>
      <c r="S1548" s="1345"/>
      <c r="T1548" s="1344"/>
    </row>
    <row r="1549" spans="1:20" ht="27" customHeight="1" x14ac:dyDescent="0.2">
      <c r="A1549" s="1623" t="s">
        <v>28722</v>
      </c>
      <c r="B1549" s="1625" t="s">
        <v>28721</v>
      </c>
      <c r="C1549" s="1627" t="s">
        <v>28570</v>
      </c>
      <c r="D1549" s="1628"/>
      <c r="E1549" s="1628"/>
      <c r="F1549" s="1628"/>
      <c r="G1549" s="1628"/>
      <c r="H1549" s="1628"/>
      <c r="I1549" s="1629"/>
      <c r="J1549" s="1630" t="s">
        <v>28563</v>
      </c>
      <c r="K1549" s="1631"/>
      <c r="L1549" s="1631"/>
      <c r="M1549" s="1631"/>
      <c r="N1549" s="1631"/>
      <c r="O1549" s="1632"/>
      <c r="P1549" s="1633" t="s">
        <v>28557</v>
      </c>
      <c r="Q1549" s="1634"/>
      <c r="R1549" s="1634" t="s">
        <v>4</v>
      </c>
      <c r="S1549" s="1635"/>
    </row>
    <row r="1550" spans="1:20" ht="112.5" customHeight="1" thickBot="1" x14ac:dyDescent="0.25">
      <c r="A1550" s="1624"/>
      <c r="B1550" s="1626"/>
      <c r="C1550" s="1343" t="s">
        <v>28717</v>
      </c>
      <c r="D1550" s="1339" t="s">
        <v>28720</v>
      </c>
      <c r="E1550" s="1339" t="s">
        <v>28719</v>
      </c>
      <c r="F1550" s="1339" t="s">
        <v>28718</v>
      </c>
      <c r="G1550" s="1339" t="s">
        <v>28716</v>
      </c>
      <c r="H1550" s="1339" t="s">
        <v>28715</v>
      </c>
      <c r="I1550" s="1341" t="s">
        <v>28596</v>
      </c>
      <c r="J1550" s="1342" t="s">
        <v>28717</v>
      </c>
      <c r="K1550" s="1339" t="s">
        <v>28716</v>
      </c>
      <c r="L1550" s="1339" t="s">
        <v>28715</v>
      </c>
      <c r="M1550" s="1339" t="s">
        <v>28714</v>
      </c>
      <c r="N1550" s="1339" t="s">
        <v>28713</v>
      </c>
      <c r="O1550" s="1341" t="s">
        <v>28593</v>
      </c>
      <c r="P1550" s="1340" t="s">
        <v>28712</v>
      </c>
      <c r="Q1550" s="1339" t="s">
        <v>28592</v>
      </c>
      <c r="R1550" s="1338" t="s">
        <v>28711</v>
      </c>
      <c r="S1550" s="1337" t="s">
        <v>28590</v>
      </c>
    </row>
    <row r="1551" spans="1:20" x14ac:dyDescent="0.2">
      <c r="A1551" s="1336" t="s">
        <v>28710</v>
      </c>
      <c r="B1551" s="1323">
        <v>2019</v>
      </c>
      <c r="C1551" s="1335"/>
      <c r="D1551" s="1333"/>
      <c r="E1551" s="1333"/>
      <c r="F1551" s="1333"/>
      <c r="G1551" s="1333"/>
      <c r="H1551" s="1333"/>
      <c r="I1551" s="1332">
        <f>SUM(C1551:H1551)</f>
        <v>0</v>
      </c>
      <c r="J1551" s="1334"/>
      <c r="K1551" s="1333"/>
      <c r="L1551" s="1333"/>
      <c r="M1551" s="1333"/>
      <c r="N1551" s="1333"/>
      <c r="O1551" s="1332">
        <f>SUM(J1551:N1551)</f>
        <v>0</v>
      </c>
      <c r="P1551" s="1331"/>
      <c r="Q1551" s="1330">
        <f>P1551</f>
        <v>0</v>
      </c>
      <c r="R1551" s="1330">
        <f>I1551+O1551+Q1551</f>
        <v>0</v>
      </c>
      <c r="S1551" s="1317" t="e">
        <f>R1551/R1555</f>
        <v>#DIV/0!</v>
      </c>
    </row>
    <row r="1552" spans="1:20" x14ac:dyDescent="0.2">
      <c r="A1552" s="1328"/>
      <c r="B1552" s="1315">
        <v>2020</v>
      </c>
      <c r="C1552" s="1329"/>
      <c r="D1552" s="1326"/>
      <c r="E1552" s="1326"/>
      <c r="F1552" s="1326"/>
      <c r="G1552" s="1326"/>
      <c r="H1552" s="1326"/>
      <c r="I1552" s="1312">
        <f>SUM(C1552:H1552)</f>
        <v>0</v>
      </c>
      <c r="J1552" s="1313"/>
      <c r="K1552" s="1326"/>
      <c r="L1552" s="1326"/>
      <c r="M1552" s="1326"/>
      <c r="N1552" s="1326"/>
      <c r="O1552" s="1312">
        <f>SUM(J1552:N1552)</f>
        <v>0</v>
      </c>
      <c r="P1552" s="1325"/>
      <c r="Q1552" s="1310">
        <f>P1552</f>
        <v>0</v>
      </c>
      <c r="R1552" s="1310">
        <f>I1552+O1552+Q1552</f>
        <v>0</v>
      </c>
      <c r="S1552" s="1309"/>
    </row>
    <row r="1553" spans="1:19" x14ac:dyDescent="0.2">
      <c r="A1553" s="1328"/>
      <c r="B1553" s="1315">
        <v>2021</v>
      </c>
      <c r="C1553" s="1327"/>
      <c r="D1553" s="1326"/>
      <c r="E1553" s="1326"/>
      <c r="F1553" s="1326"/>
      <c r="G1553" s="1326"/>
      <c r="H1553" s="1326"/>
      <c r="I1553" s="1312">
        <f>SUM(C1553:H1553)</f>
        <v>0</v>
      </c>
      <c r="J1553" s="1313"/>
      <c r="K1553" s="1326"/>
      <c r="L1553" s="1326"/>
      <c r="M1553" s="1326">
        <v>2636190</v>
      </c>
      <c r="N1553" s="1326"/>
      <c r="O1553" s="1312">
        <f>SUM(J1553:N1553)</f>
        <v>2636190</v>
      </c>
      <c r="P1553" s="1325"/>
      <c r="Q1553" s="1310">
        <f>P1553</f>
        <v>0</v>
      </c>
      <c r="R1553" s="1310">
        <f>I1553+O1553+Q1553</f>
        <v>2636190</v>
      </c>
      <c r="S1553" s="1309">
        <f>R1553/R1557</f>
        <v>1</v>
      </c>
    </row>
    <row r="1554" spans="1:19" ht="12" thickBot="1" x14ac:dyDescent="0.25">
      <c r="A1554" s="1308"/>
      <c r="B1554" s="1307" t="s">
        <v>28709</v>
      </c>
      <c r="C1554" s="1306" t="e">
        <f>(C1553-C1552)/C1552</f>
        <v>#DIV/0!</v>
      </c>
      <c r="D1554" s="1302" t="e">
        <f>(D1553-D1552)/D1552</f>
        <v>#DIV/0!</v>
      </c>
      <c r="E1554" s="1302" t="e">
        <f>(E1553-E1552)/E1552</f>
        <v>#DIV/0!</v>
      </c>
      <c r="F1554" s="1301"/>
      <c r="G1554" s="1302" t="e">
        <f>(G1553-G1552)/G1552</f>
        <v>#DIV/0!</v>
      </c>
      <c r="H1554" s="1302" t="e">
        <f>(H1553-H1552)/H1552</f>
        <v>#DIV/0!</v>
      </c>
      <c r="I1554" s="1300"/>
      <c r="J1554" s="1305" t="e">
        <f t="shared" ref="J1554:Q1554" si="449">(J1553-J1552)/J1552</f>
        <v>#DIV/0!</v>
      </c>
      <c r="K1554" s="1302" t="e">
        <f t="shared" si="449"/>
        <v>#DIV/0!</v>
      </c>
      <c r="L1554" s="1302" t="e">
        <f t="shared" si="449"/>
        <v>#DIV/0!</v>
      </c>
      <c r="M1554" s="1302" t="e">
        <f t="shared" si="449"/>
        <v>#DIV/0!</v>
      </c>
      <c r="N1554" s="1302" t="e">
        <f t="shared" si="449"/>
        <v>#DIV/0!</v>
      </c>
      <c r="O1554" s="1304" t="e">
        <f t="shared" si="449"/>
        <v>#DIV/0!</v>
      </c>
      <c r="P1554" s="1303" t="e">
        <f t="shared" si="449"/>
        <v>#DIV/0!</v>
      </c>
      <c r="Q1554" s="1302" t="e">
        <f t="shared" si="449"/>
        <v>#DIV/0!</v>
      </c>
      <c r="R1554" s="1301"/>
      <c r="S1554" s="1300"/>
    </row>
    <row r="1555" spans="1:19" x14ac:dyDescent="0.2">
      <c r="A1555" s="1324" t="s">
        <v>4</v>
      </c>
      <c r="B1555" s="1323">
        <v>2019</v>
      </c>
      <c r="C1555" s="1322">
        <f t="shared" ref="C1555:H1557" si="450">C1551</f>
        <v>0</v>
      </c>
      <c r="D1555" s="1318">
        <f t="shared" si="450"/>
        <v>0</v>
      </c>
      <c r="E1555" s="1318">
        <f t="shared" si="450"/>
        <v>0</v>
      </c>
      <c r="F1555" s="1318">
        <f t="shared" si="450"/>
        <v>0</v>
      </c>
      <c r="G1555" s="1318">
        <f t="shared" si="450"/>
        <v>0</v>
      </c>
      <c r="H1555" s="1318">
        <f t="shared" si="450"/>
        <v>0</v>
      </c>
      <c r="I1555" s="1320">
        <f>SUM(C1555:H1555)</f>
        <v>0</v>
      </c>
      <c r="J1555" s="1321">
        <f t="shared" ref="J1555:N1557" si="451">J1551</f>
        <v>0</v>
      </c>
      <c r="K1555" s="1318">
        <f t="shared" si="451"/>
        <v>0</v>
      </c>
      <c r="L1555" s="1318">
        <f t="shared" si="451"/>
        <v>0</v>
      </c>
      <c r="M1555" s="1318">
        <f t="shared" si="451"/>
        <v>0</v>
      </c>
      <c r="N1555" s="1318">
        <f t="shared" si="451"/>
        <v>0</v>
      </c>
      <c r="O1555" s="1320">
        <f>SUM(J1555:N1555)</f>
        <v>0</v>
      </c>
      <c r="P1555" s="1319">
        <f t="shared" ref="P1555:Q1557" si="452">P1551</f>
        <v>0</v>
      </c>
      <c r="Q1555" s="1318">
        <f t="shared" si="452"/>
        <v>0</v>
      </c>
      <c r="R1555" s="1318">
        <f>I1555+O1555+Q1555</f>
        <v>0</v>
      </c>
      <c r="S1555" s="1317" t="e">
        <f>R1555/R1555</f>
        <v>#DIV/0!</v>
      </c>
    </row>
    <row r="1556" spans="1:19" x14ac:dyDescent="0.2">
      <c r="A1556" s="1316"/>
      <c r="B1556" s="1315">
        <v>2020</v>
      </c>
      <c r="C1556" s="1314">
        <f t="shared" si="450"/>
        <v>0</v>
      </c>
      <c r="D1556" s="1310">
        <f t="shared" si="450"/>
        <v>0</v>
      </c>
      <c r="E1556" s="1310">
        <f t="shared" si="450"/>
        <v>0</v>
      </c>
      <c r="F1556" s="1310">
        <f t="shared" si="450"/>
        <v>0</v>
      </c>
      <c r="G1556" s="1310">
        <f t="shared" si="450"/>
        <v>0</v>
      </c>
      <c r="H1556" s="1310">
        <f t="shared" si="450"/>
        <v>0</v>
      </c>
      <c r="I1556" s="1312">
        <f>SUM(C1556:H1556)</f>
        <v>0</v>
      </c>
      <c r="J1556" s="1313">
        <f t="shared" si="451"/>
        <v>0</v>
      </c>
      <c r="K1556" s="1310">
        <f t="shared" si="451"/>
        <v>0</v>
      </c>
      <c r="L1556" s="1310">
        <f t="shared" si="451"/>
        <v>0</v>
      </c>
      <c r="M1556" s="1310">
        <f t="shared" si="451"/>
        <v>0</v>
      </c>
      <c r="N1556" s="1310">
        <f t="shared" si="451"/>
        <v>0</v>
      </c>
      <c r="O1556" s="1312">
        <f>SUM(J1556:N1556)</f>
        <v>0</v>
      </c>
      <c r="P1556" s="1311">
        <f t="shared" si="452"/>
        <v>0</v>
      </c>
      <c r="Q1556" s="1310">
        <f t="shared" si="452"/>
        <v>0</v>
      </c>
      <c r="R1556" s="1310">
        <f>I1556+O1556+Q1556</f>
        <v>0</v>
      </c>
      <c r="S1556" s="1309"/>
    </row>
    <row r="1557" spans="1:19" x14ac:dyDescent="0.2">
      <c r="A1557" s="1316"/>
      <c r="B1557" s="1315">
        <v>2021</v>
      </c>
      <c r="C1557" s="1314">
        <f t="shared" si="450"/>
        <v>0</v>
      </c>
      <c r="D1557" s="1310">
        <f t="shared" si="450"/>
        <v>0</v>
      </c>
      <c r="E1557" s="1310">
        <f t="shared" si="450"/>
        <v>0</v>
      </c>
      <c r="F1557" s="1310">
        <f t="shared" si="450"/>
        <v>0</v>
      </c>
      <c r="G1557" s="1310">
        <f t="shared" si="450"/>
        <v>0</v>
      </c>
      <c r="H1557" s="1310">
        <f t="shared" si="450"/>
        <v>0</v>
      </c>
      <c r="I1557" s="1312">
        <f>SUM(C1557:H1557)</f>
        <v>0</v>
      </c>
      <c r="J1557" s="1313">
        <f t="shared" si="451"/>
        <v>0</v>
      </c>
      <c r="K1557" s="1310">
        <f t="shared" si="451"/>
        <v>0</v>
      </c>
      <c r="L1557" s="1310">
        <f t="shared" si="451"/>
        <v>0</v>
      </c>
      <c r="M1557" s="1310">
        <f t="shared" si="451"/>
        <v>2636190</v>
      </c>
      <c r="N1557" s="1310">
        <f t="shared" si="451"/>
        <v>0</v>
      </c>
      <c r="O1557" s="1312">
        <f>SUM(J1557:N1557)</f>
        <v>2636190</v>
      </c>
      <c r="P1557" s="1311">
        <f t="shared" si="452"/>
        <v>0</v>
      </c>
      <c r="Q1557" s="1310">
        <f t="shared" si="452"/>
        <v>0</v>
      </c>
      <c r="R1557" s="1310">
        <f>I1557+O1557+Q1557</f>
        <v>2636190</v>
      </c>
      <c r="S1557" s="1309">
        <f>R1557/R1557</f>
        <v>1</v>
      </c>
    </row>
    <row r="1558" spans="1:19" ht="12" thickBot="1" x14ac:dyDescent="0.25">
      <c r="A1558" s="1308"/>
      <c r="B1558" s="1307" t="s">
        <v>28709</v>
      </c>
      <c r="C1558" s="1306" t="e">
        <f>(C1557-C1556)/C1556</f>
        <v>#DIV/0!</v>
      </c>
      <c r="D1558" s="1302" t="e">
        <f>(D1557-D1556)/D1556</f>
        <v>#DIV/0!</v>
      </c>
      <c r="E1558" s="1302" t="e">
        <f>(E1557-E1556)/E1556</f>
        <v>#DIV/0!</v>
      </c>
      <c r="F1558" s="1301"/>
      <c r="G1558" s="1302" t="e">
        <f>(G1557-G1556)/G1556</f>
        <v>#DIV/0!</v>
      </c>
      <c r="H1558" s="1302" t="e">
        <f>(H1557-H1556)/H1556</f>
        <v>#DIV/0!</v>
      </c>
      <c r="I1558" s="1300"/>
      <c r="J1558" s="1305" t="e">
        <f t="shared" ref="J1558:Q1558" si="453">(J1557-J1556)/J1556</f>
        <v>#DIV/0!</v>
      </c>
      <c r="K1558" s="1302" t="e">
        <f t="shared" si="453"/>
        <v>#DIV/0!</v>
      </c>
      <c r="L1558" s="1302" t="e">
        <f t="shared" si="453"/>
        <v>#DIV/0!</v>
      </c>
      <c r="M1558" s="1302" t="e">
        <f t="shared" si="453"/>
        <v>#DIV/0!</v>
      </c>
      <c r="N1558" s="1302" t="e">
        <f t="shared" si="453"/>
        <v>#DIV/0!</v>
      </c>
      <c r="O1558" s="1304" t="e">
        <f t="shared" si="453"/>
        <v>#DIV/0!</v>
      </c>
      <c r="P1558" s="1303" t="e">
        <f t="shared" si="453"/>
        <v>#DIV/0!</v>
      </c>
      <c r="Q1558" s="1302" t="e">
        <f t="shared" si="453"/>
        <v>#DIV/0!</v>
      </c>
      <c r="R1558" s="1301"/>
      <c r="S1558" s="1300"/>
    </row>
    <row r="1559" spans="1:19" x14ac:dyDescent="0.2">
      <c r="A1559" s="1299"/>
      <c r="B1559" s="1299"/>
      <c r="C1559" s="1298"/>
      <c r="D1559" s="1298"/>
      <c r="E1559" s="1298"/>
      <c r="F1559" s="1297"/>
      <c r="G1559" s="1298"/>
      <c r="H1559" s="1298"/>
      <c r="I1559" s="1297"/>
      <c r="J1559" s="1298"/>
      <c r="K1559" s="1298"/>
      <c r="L1559" s="1298"/>
      <c r="M1559" s="1298"/>
      <c r="N1559" s="1298"/>
      <c r="O1559" s="1298"/>
      <c r="P1559" s="1298"/>
      <c r="Q1559" s="1298"/>
      <c r="R1559" s="1297"/>
      <c r="S1559" s="1297"/>
    </row>
    <row r="1560" spans="1:19" x14ac:dyDescent="0.2">
      <c r="A1560" s="1299"/>
      <c r="B1560" s="1299"/>
      <c r="C1560" s="1298"/>
      <c r="D1560" s="1298"/>
      <c r="E1560" s="1298"/>
      <c r="F1560" s="1297"/>
      <c r="G1560" s="1298"/>
      <c r="H1560" s="1298"/>
      <c r="I1560" s="1297"/>
      <c r="J1560" s="1298"/>
      <c r="K1560" s="1298"/>
      <c r="L1560" s="1298"/>
      <c r="M1560" s="1298"/>
      <c r="N1560" s="1298"/>
      <c r="O1560" s="1298"/>
      <c r="P1560" s="1298"/>
      <c r="Q1560" s="1298"/>
      <c r="R1560" s="1297"/>
      <c r="S1560" s="1297"/>
    </row>
  </sheetData>
  <mergeCells count="396">
    <mergeCell ref="A905:A906"/>
    <mergeCell ref="B905:B906"/>
    <mergeCell ref="C905:I905"/>
    <mergeCell ref="J905:O905"/>
    <mergeCell ref="P905:Q905"/>
    <mergeCell ref="R905:S905"/>
    <mergeCell ref="A737:A738"/>
    <mergeCell ref="B737:B738"/>
    <mergeCell ref="C737:I737"/>
    <mergeCell ref="J737:O737"/>
    <mergeCell ref="P737:Q737"/>
    <mergeCell ref="R737:S737"/>
    <mergeCell ref="A821:A822"/>
    <mergeCell ref="B821:B822"/>
    <mergeCell ref="C821:I821"/>
    <mergeCell ref="J821:O821"/>
    <mergeCell ref="P821:Q821"/>
    <mergeCell ref="R821:S821"/>
    <mergeCell ref="A762:S762"/>
    <mergeCell ref="A763:S763"/>
    <mergeCell ref="A764:S764"/>
    <mergeCell ref="A765:S765"/>
    <mergeCell ref="A771:A772"/>
    <mergeCell ref="B771:B772"/>
    <mergeCell ref="A569:A570"/>
    <mergeCell ref="B569:B570"/>
    <mergeCell ref="C569:I569"/>
    <mergeCell ref="J569:O569"/>
    <mergeCell ref="P569:Q569"/>
    <mergeCell ref="R569:S569"/>
    <mergeCell ref="A653:A654"/>
    <mergeCell ref="B653:B654"/>
    <mergeCell ref="C653:I653"/>
    <mergeCell ref="J653:O653"/>
    <mergeCell ref="P653:Q653"/>
    <mergeCell ref="R653:S653"/>
    <mergeCell ref="A594:S594"/>
    <mergeCell ref="A595:S595"/>
    <mergeCell ref="A596:S596"/>
    <mergeCell ref="A597:S597"/>
    <mergeCell ref="A603:A604"/>
    <mergeCell ref="B603:B604"/>
    <mergeCell ref="C603:I603"/>
    <mergeCell ref="J603:O603"/>
    <mergeCell ref="P603:Q603"/>
    <mergeCell ref="R603:S603"/>
    <mergeCell ref="A405:A406"/>
    <mergeCell ref="B405:B406"/>
    <mergeCell ref="C405:I405"/>
    <mergeCell ref="J405:O405"/>
    <mergeCell ref="P405:Q405"/>
    <mergeCell ref="R405:S405"/>
    <mergeCell ref="A485:A486"/>
    <mergeCell ref="B485:B486"/>
    <mergeCell ref="C485:I485"/>
    <mergeCell ref="J485:O485"/>
    <mergeCell ref="P485:Q485"/>
    <mergeCell ref="R485:S485"/>
    <mergeCell ref="A426:S426"/>
    <mergeCell ref="A427:S427"/>
    <mergeCell ref="A428:S428"/>
    <mergeCell ref="A429:S429"/>
    <mergeCell ref="A435:A436"/>
    <mergeCell ref="B435:B436"/>
    <mergeCell ref="C435:I435"/>
    <mergeCell ref="J435:O435"/>
    <mergeCell ref="P435:Q435"/>
    <mergeCell ref="R435:S435"/>
    <mergeCell ref="A237:A238"/>
    <mergeCell ref="B237:B238"/>
    <mergeCell ref="C237:I237"/>
    <mergeCell ref="J237:O237"/>
    <mergeCell ref="P237:Q237"/>
    <mergeCell ref="R237:S237"/>
    <mergeCell ref="A317:A318"/>
    <mergeCell ref="B317:B318"/>
    <mergeCell ref="C317:I317"/>
    <mergeCell ref="J317:O317"/>
    <mergeCell ref="P317:Q317"/>
    <mergeCell ref="R317:S317"/>
    <mergeCell ref="A258:S258"/>
    <mergeCell ref="A259:S259"/>
    <mergeCell ref="A260:S260"/>
    <mergeCell ref="A261:S261"/>
    <mergeCell ref="A267:A268"/>
    <mergeCell ref="B267:B268"/>
    <mergeCell ref="C267:I267"/>
    <mergeCell ref="J267:O267"/>
    <mergeCell ref="P267:Q267"/>
    <mergeCell ref="R267:S267"/>
    <mergeCell ref="A69:A70"/>
    <mergeCell ref="B69:B70"/>
    <mergeCell ref="C69:I69"/>
    <mergeCell ref="J69:O69"/>
    <mergeCell ref="P69:Q69"/>
    <mergeCell ref="R69:S69"/>
    <mergeCell ref="A153:A154"/>
    <mergeCell ref="B153:B154"/>
    <mergeCell ref="C153:I153"/>
    <mergeCell ref="J153:O153"/>
    <mergeCell ref="P153:Q153"/>
    <mergeCell ref="R153:S153"/>
    <mergeCell ref="A90:S90"/>
    <mergeCell ref="A91:S91"/>
    <mergeCell ref="A92:S92"/>
    <mergeCell ref="A93:S93"/>
    <mergeCell ref="A99:A100"/>
    <mergeCell ref="B99:B100"/>
    <mergeCell ref="C99:I99"/>
    <mergeCell ref="J99:O99"/>
    <mergeCell ref="P99:Q99"/>
    <mergeCell ref="R99:S99"/>
    <mergeCell ref="A6:S6"/>
    <mergeCell ref="A7:S7"/>
    <mergeCell ref="A8:S8"/>
    <mergeCell ref="A9:S9"/>
    <mergeCell ref="A15:A16"/>
    <mergeCell ref="B15:B16"/>
    <mergeCell ref="C15:I15"/>
    <mergeCell ref="J15:O15"/>
    <mergeCell ref="P15:Q15"/>
    <mergeCell ref="R15:S15"/>
    <mergeCell ref="A174:S174"/>
    <mergeCell ref="A175:S175"/>
    <mergeCell ref="A176:S176"/>
    <mergeCell ref="A177:S177"/>
    <mergeCell ref="A183:A184"/>
    <mergeCell ref="B183:B184"/>
    <mergeCell ref="C183:I183"/>
    <mergeCell ref="J183:O183"/>
    <mergeCell ref="P183:Q183"/>
    <mergeCell ref="R183:S183"/>
    <mergeCell ref="A342:S342"/>
    <mergeCell ref="A343:S343"/>
    <mergeCell ref="A344:S344"/>
    <mergeCell ref="A345:S345"/>
    <mergeCell ref="A351:A352"/>
    <mergeCell ref="B351:B352"/>
    <mergeCell ref="C351:I351"/>
    <mergeCell ref="J351:O351"/>
    <mergeCell ref="P351:Q351"/>
    <mergeCell ref="R351:S351"/>
    <mergeCell ref="A510:S510"/>
    <mergeCell ref="A511:S511"/>
    <mergeCell ref="A512:S512"/>
    <mergeCell ref="A513:S513"/>
    <mergeCell ref="A519:A520"/>
    <mergeCell ref="B519:B520"/>
    <mergeCell ref="C519:I519"/>
    <mergeCell ref="J519:O519"/>
    <mergeCell ref="P519:Q519"/>
    <mergeCell ref="R519:S519"/>
    <mergeCell ref="A678:S678"/>
    <mergeCell ref="A679:S679"/>
    <mergeCell ref="A680:S680"/>
    <mergeCell ref="A681:S681"/>
    <mergeCell ref="A687:A688"/>
    <mergeCell ref="B687:B688"/>
    <mergeCell ref="C687:I687"/>
    <mergeCell ref="J687:O687"/>
    <mergeCell ref="P687:Q687"/>
    <mergeCell ref="R687:S687"/>
    <mergeCell ref="C771:I771"/>
    <mergeCell ref="J771:O771"/>
    <mergeCell ref="P771:Q771"/>
    <mergeCell ref="R771:S771"/>
    <mergeCell ref="A846:S846"/>
    <mergeCell ref="A847:S847"/>
    <mergeCell ref="A848:S848"/>
    <mergeCell ref="A849:S849"/>
    <mergeCell ref="A855:A856"/>
    <mergeCell ref="B855:B856"/>
    <mergeCell ref="C855:I855"/>
    <mergeCell ref="J855:O855"/>
    <mergeCell ref="P855:Q855"/>
    <mergeCell ref="R855:S855"/>
    <mergeCell ref="A930:S930"/>
    <mergeCell ref="A931:S931"/>
    <mergeCell ref="A932:S932"/>
    <mergeCell ref="A933:S933"/>
    <mergeCell ref="A939:A940"/>
    <mergeCell ref="B939:B940"/>
    <mergeCell ref="C939:I939"/>
    <mergeCell ref="J939:O939"/>
    <mergeCell ref="P939:Q939"/>
    <mergeCell ref="R939:S939"/>
    <mergeCell ref="A956:S956"/>
    <mergeCell ref="A957:S957"/>
    <mergeCell ref="A958:S958"/>
    <mergeCell ref="A959:S959"/>
    <mergeCell ref="A965:A966"/>
    <mergeCell ref="B965:B966"/>
    <mergeCell ref="C965:I965"/>
    <mergeCell ref="J965:O965"/>
    <mergeCell ref="P965:Q965"/>
    <mergeCell ref="R965:S965"/>
    <mergeCell ref="A982:S982"/>
    <mergeCell ref="A983:S983"/>
    <mergeCell ref="A984:S984"/>
    <mergeCell ref="A985:S985"/>
    <mergeCell ref="A991:A992"/>
    <mergeCell ref="B991:B992"/>
    <mergeCell ref="C991:I991"/>
    <mergeCell ref="J991:O991"/>
    <mergeCell ref="P991:Q991"/>
    <mergeCell ref="R991:S991"/>
    <mergeCell ref="A1008:S1008"/>
    <mergeCell ref="A1009:S1009"/>
    <mergeCell ref="A1010:S1010"/>
    <mergeCell ref="A1011:S1011"/>
    <mergeCell ref="A1017:A1018"/>
    <mergeCell ref="B1017:B1018"/>
    <mergeCell ref="C1017:I1017"/>
    <mergeCell ref="J1017:O1017"/>
    <mergeCell ref="P1017:Q1017"/>
    <mergeCell ref="R1017:S1017"/>
    <mergeCell ref="A1034:S1034"/>
    <mergeCell ref="A1035:S1035"/>
    <mergeCell ref="A1036:S1036"/>
    <mergeCell ref="A1037:S1037"/>
    <mergeCell ref="A1043:A1044"/>
    <mergeCell ref="B1043:B1044"/>
    <mergeCell ref="C1043:I1043"/>
    <mergeCell ref="J1043:O1043"/>
    <mergeCell ref="P1043:Q1043"/>
    <mergeCell ref="R1043:S1043"/>
    <mergeCell ref="A1072:S1072"/>
    <mergeCell ref="A1073:S1073"/>
    <mergeCell ref="A1074:S1074"/>
    <mergeCell ref="A1075:S1075"/>
    <mergeCell ref="A1081:A1082"/>
    <mergeCell ref="B1081:B1082"/>
    <mergeCell ref="C1081:I1081"/>
    <mergeCell ref="J1081:O1081"/>
    <mergeCell ref="P1081:Q1081"/>
    <mergeCell ref="R1081:S1081"/>
    <mergeCell ref="A1110:S1110"/>
    <mergeCell ref="A1111:S1111"/>
    <mergeCell ref="A1112:S1112"/>
    <mergeCell ref="A1113:S1113"/>
    <mergeCell ref="A1119:A1120"/>
    <mergeCell ref="B1119:B1120"/>
    <mergeCell ref="C1119:I1119"/>
    <mergeCell ref="J1119:O1119"/>
    <mergeCell ref="P1119:Q1119"/>
    <mergeCell ref="R1119:S1119"/>
    <mergeCell ref="A1148:S1148"/>
    <mergeCell ref="A1149:S1149"/>
    <mergeCell ref="A1150:S1150"/>
    <mergeCell ref="A1151:S1151"/>
    <mergeCell ref="A1157:A1158"/>
    <mergeCell ref="B1157:B1158"/>
    <mergeCell ref="C1157:I1157"/>
    <mergeCell ref="J1157:O1157"/>
    <mergeCell ref="P1157:Q1157"/>
    <mergeCell ref="R1157:S1157"/>
    <mergeCell ref="A1178:S1178"/>
    <mergeCell ref="A1179:S1179"/>
    <mergeCell ref="A1180:S1180"/>
    <mergeCell ref="A1181:S1181"/>
    <mergeCell ref="A1187:A1188"/>
    <mergeCell ref="B1187:B1188"/>
    <mergeCell ref="C1187:I1187"/>
    <mergeCell ref="J1187:O1187"/>
    <mergeCell ref="P1187:Q1187"/>
    <mergeCell ref="R1187:S1187"/>
    <mergeCell ref="A1208:S1208"/>
    <mergeCell ref="A1209:S1209"/>
    <mergeCell ref="A1210:S1210"/>
    <mergeCell ref="A1211:S1211"/>
    <mergeCell ref="A1217:A1218"/>
    <mergeCell ref="B1217:B1218"/>
    <mergeCell ref="C1217:I1217"/>
    <mergeCell ref="J1217:O1217"/>
    <mergeCell ref="P1217:Q1217"/>
    <mergeCell ref="R1217:S1217"/>
    <mergeCell ref="A1238:S1238"/>
    <mergeCell ref="A1239:S1239"/>
    <mergeCell ref="A1240:S1240"/>
    <mergeCell ref="A1241:S1241"/>
    <mergeCell ref="A1247:A1248"/>
    <mergeCell ref="B1247:B1248"/>
    <mergeCell ref="C1247:I1247"/>
    <mergeCell ref="J1247:O1247"/>
    <mergeCell ref="P1247:Q1247"/>
    <mergeCell ref="R1247:S1247"/>
    <mergeCell ref="A1268:S1268"/>
    <mergeCell ref="A1269:S1269"/>
    <mergeCell ref="A1270:S1270"/>
    <mergeCell ref="A1271:S1271"/>
    <mergeCell ref="A1277:A1278"/>
    <mergeCell ref="B1277:B1278"/>
    <mergeCell ref="C1277:I1277"/>
    <mergeCell ref="J1277:O1277"/>
    <mergeCell ref="P1277:Q1277"/>
    <mergeCell ref="R1277:S1277"/>
    <mergeCell ref="A1298:S1298"/>
    <mergeCell ref="A1299:S1299"/>
    <mergeCell ref="A1300:S1300"/>
    <mergeCell ref="A1301:S1301"/>
    <mergeCell ref="A1307:A1308"/>
    <mergeCell ref="B1307:B1308"/>
    <mergeCell ref="C1307:I1307"/>
    <mergeCell ref="J1307:O1307"/>
    <mergeCell ref="P1307:Q1307"/>
    <mergeCell ref="R1307:S1307"/>
    <mergeCell ref="A1358:S1358"/>
    <mergeCell ref="A1359:S1359"/>
    <mergeCell ref="A1360:S1360"/>
    <mergeCell ref="A1361:S1361"/>
    <mergeCell ref="A1367:A1368"/>
    <mergeCell ref="B1367:B1368"/>
    <mergeCell ref="C1367:I1367"/>
    <mergeCell ref="J1367:O1367"/>
    <mergeCell ref="P1367:Q1367"/>
    <mergeCell ref="R1367:S1367"/>
    <mergeCell ref="A1384:S1384"/>
    <mergeCell ref="A1385:S1385"/>
    <mergeCell ref="A1386:S1386"/>
    <mergeCell ref="A1387:S1387"/>
    <mergeCell ref="A1393:A1394"/>
    <mergeCell ref="B1393:B1394"/>
    <mergeCell ref="C1393:I1393"/>
    <mergeCell ref="J1393:O1393"/>
    <mergeCell ref="P1393:Q1393"/>
    <mergeCell ref="R1393:S1393"/>
    <mergeCell ref="A1410:S1410"/>
    <mergeCell ref="A1411:S1411"/>
    <mergeCell ref="A1412:S1412"/>
    <mergeCell ref="A1413:S1413"/>
    <mergeCell ref="A1419:A1420"/>
    <mergeCell ref="B1419:B1420"/>
    <mergeCell ref="C1419:I1419"/>
    <mergeCell ref="J1419:O1419"/>
    <mergeCell ref="P1419:Q1419"/>
    <mergeCell ref="R1419:S1419"/>
    <mergeCell ref="A1436:S1436"/>
    <mergeCell ref="A1437:S1437"/>
    <mergeCell ref="A1438:S1438"/>
    <mergeCell ref="A1439:S1439"/>
    <mergeCell ref="A1445:A1446"/>
    <mergeCell ref="B1445:B1446"/>
    <mergeCell ref="C1445:I1445"/>
    <mergeCell ref="J1445:O1445"/>
    <mergeCell ref="P1445:Q1445"/>
    <mergeCell ref="R1445:S1445"/>
    <mergeCell ref="A1462:S1462"/>
    <mergeCell ref="A1463:S1463"/>
    <mergeCell ref="A1464:S1464"/>
    <mergeCell ref="A1465:S1465"/>
    <mergeCell ref="A1471:A1472"/>
    <mergeCell ref="B1471:B1472"/>
    <mergeCell ref="C1471:I1471"/>
    <mergeCell ref="J1471:O1471"/>
    <mergeCell ref="P1471:Q1471"/>
    <mergeCell ref="R1471:S1471"/>
    <mergeCell ref="A1488:S1488"/>
    <mergeCell ref="A1489:S1489"/>
    <mergeCell ref="A1490:S1490"/>
    <mergeCell ref="A1491:S1491"/>
    <mergeCell ref="A1497:A1498"/>
    <mergeCell ref="B1497:B1498"/>
    <mergeCell ref="C1497:I1497"/>
    <mergeCell ref="J1497:O1497"/>
    <mergeCell ref="P1497:Q1497"/>
    <mergeCell ref="R1497:S1497"/>
    <mergeCell ref="A1514:S1514"/>
    <mergeCell ref="A1515:S1515"/>
    <mergeCell ref="A1516:S1516"/>
    <mergeCell ref="A1517:S1517"/>
    <mergeCell ref="A1523:A1524"/>
    <mergeCell ref="B1523:B1524"/>
    <mergeCell ref="C1523:I1523"/>
    <mergeCell ref="J1523:O1523"/>
    <mergeCell ref="P1523:Q1523"/>
    <mergeCell ref="R1523:S1523"/>
    <mergeCell ref="A1328:S1328"/>
    <mergeCell ref="A1329:S1329"/>
    <mergeCell ref="A1330:S1330"/>
    <mergeCell ref="A1331:S1331"/>
    <mergeCell ref="A1337:A1338"/>
    <mergeCell ref="B1337:B1338"/>
    <mergeCell ref="C1337:I1337"/>
    <mergeCell ref="J1337:O1337"/>
    <mergeCell ref="P1337:Q1337"/>
    <mergeCell ref="R1337:S1337"/>
    <mergeCell ref="A1540:S1540"/>
    <mergeCell ref="A1541:S1541"/>
    <mergeCell ref="A1542:S1542"/>
    <mergeCell ref="A1543:S1543"/>
    <mergeCell ref="A1549:A1550"/>
    <mergeCell ref="B1549:B1550"/>
    <mergeCell ref="C1549:I1549"/>
    <mergeCell ref="J1549:O1549"/>
    <mergeCell ref="P1549:Q1549"/>
    <mergeCell ref="R1549:S1549"/>
  </mergeCells>
  <printOptions horizontalCentered="1"/>
  <pageMargins left="0.23622047244094491" right="0.23622047244094491" top="0.74803149606299213" bottom="0.74803149606299213" header="0.31496062992125984" footer="0.31496062992125984"/>
  <pageSetup paperSize="9" scale="54" orientation="landscape" r:id="rId1"/>
  <headerFooter alignWithMargins="0"/>
  <rowBreaks count="42" manualBreakCount="42">
    <brk id="68" max="18" man="1"/>
    <brk id="84" max="18" man="1"/>
    <brk id="152" max="18" man="1"/>
    <brk id="168" max="18" man="1"/>
    <brk id="236" max="18" man="1"/>
    <brk id="252" max="18" man="1"/>
    <brk id="316" max="18" man="1"/>
    <brk id="336" max="18" man="1"/>
    <brk id="404" max="18" man="1"/>
    <brk id="420" max="18" man="1"/>
    <brk id="484" max="18" man="1"/>
    <brk id="504" max="18" man="1"/>
    <brk id="568" max="18" man="1"/>
    <brk id="588" max="18" man="1"/>
    <brk id="652" max="18" man="1"/>
    <brk id="672" max="18" man="1"/>
    <brk id="736" max="18" man="1"/>
    <brk id="756" max="18" man="1"/>
    <brk id="820" max="18" man="1"/>
    <brk id="840" max="18" man="1"/>
    <brk id="904" max="18" man="1"/>
    <brk id="924" max="18" man="1"/>
    <brk id="950" max="18" man="1"/>
    <brk id="976" max="18" man="1"/>
    <brk id="1002" max="18" man="1"/>
    <brk id="1028" max="18" man="1"/>
    <brk id="1066" max="18" man="1"/>
    <brk id="1104" max="18" man="1"/>
    <brk id="1142" max="18" man="1"/>
    <brk id="1172" max="18" man="1"/>
    <brk id="1202" max="18" man="1"/>
    <brk id="1232" max="18" man="1"/>
    <brk id="1262" max="18" man="1"/>
    <brk id="1292" max="18" man="1"/>
    <brk id="1322" max="18" man="1"/>
    <brk id="1352" max="18" man="1"/>
    <brk id="1378" max="18" man="1"/>
    <brk id="1404" max="18" man="1"/>
    <brk id="1430" max="18" man="1"/>
    <brk id="1456" max="18" man="1"/>
    <brk id="1482" max="18" man="1"/>
    <brk id="1508"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500"/>
  <sheetViews>
    <sheetView showGridLines="0" tabSelected="1" view="pageBreakPreview" topLeftCell="B1" zoomScale="75" zoomScaleNormal="75" zoomScaleSheetLayoutView="75" workbookViewId="0">
      <selection activeCell="A308" sqref="A308"/>
    </sheetView>
  </sheetViews>
  <sheetFormatPr baseColWidth="10" defaultRowHeight="12.75" x14ac:dyDescent="0.2"/>
  <cols>
    <col min="1" max="1" width="54.85546875" style="83" customWidth="1"/>
    <col min="2" max="2" width="7.7109375" style="83" customWidth="1"/>
    <col min="3" max="3" width="7.42578125" style="83" customWidth="1"/>
    <col min="4" max="4" width="8.5703125" style="83" customWidth="1"/>
    <col min="5" max="5" width="6.28515625" style="83" customWidth="1"/>
    <col min="6" max="8" width="7.5703125" style="83" customWidth="1"/>
    <col min="9" max="9" width="7.28515625" style="83" customWidth="1"/>
    <col min="10" max="10" width="6.7109375" style="83" customWidth="1"/>
    <col min="11" max="11" width="8.28515625" style="83" customWidth="1"/>
    <col min="12" max="12" width="17" style="83" customWidth="1"/>
    <col min="13" max="13" width="9.42578125" style="83" customWidth="1"/>
    <col min="14" max="15" width="9" style="83" customWidth="1"/>
    <col min="16" max="16" width="7.42578125" style="83" customWidth="1"/>
    <col min="17" max="17" width="8.5703125" style="83" customWidth="1"/>
    <col min="18" max="18" width="8.28515625" style="83" customWidth="1"/>
    <col min="19" max="19" width="9.28515625" style="83" customWidth="1"/>
    <col min="20" max="20" width="7" style="83" customWidth="1"/>
    <col min="21" max="21" width="5.85546875" style="83" customWidth="1"/>
    <col min="22" max="22" width="8.28515625" style="83" customWidth="1"/>
    <col min="23" max="23" width="17.140625" style="83" customWidth="1"/>
    <col min="24" max="25" width="11.42578125" style="83"/>
    <col min="26" max="26" width="17.42578125" style="83" customWidth="1"/>
    <col min="27" max="16384" width="11.42578125" style="83"/>
  </cols>
  <sheetData>
    <row r="1" spans="1:23" x14ac:dyDescent="0.2">
      <c r="A1" s="214"/>
      <c r="B1" s="10"/>
      <c r="C1" s="10"/>
      <c r="D1" s="10"/>
      <c r="E1" s="10"/>
      <c r="F1" s="10"/>
      <c r="G1" s="10"/>
      <c r="H1" s="10"/>
      <c r="I1" s="10"/>
      <c r="J1" s="10"/>
      <c r="K1" s="10"/>
      <c r="L1" s="82"/>
      <c r="M1" s="112"/>
      <c r="N1" s="112"/>
      <c r="O1" s="112"/>
      <c r="P1" s="112"/>
      <c r="Q1" s="112"/>
      <c r="R1" s="112"/>
      <c r="S1" s="112"/>
      <c r="T1" s="10"/>
      <c r="U1" s="10"/>
      <c r="V1" s="10"/>
      <c r="W1" s="82"/>
    </row>
    <row r="2" spans="1:23" ht="15.75" x14ac:dyDescent="0.25">
      <c r="A2" s="1639" t="s">
        <v>218</v>
      </c>
      <c r="B2" s="1639"/>
      <c r="C2" s="70"/>
      <c r="D2" s="70"/>
      <c r="E2" s="70"/>
      <c r="F2" s="70"/>
      <c r="G2" s="70"/>
      <c r="H2" s="70"/>
      <c r="I2" s="70"/>
      <c r="J2" s="70"/>
      <c r="K2" s="70"/>
      <c r="L2" s="459"/>
      <c r="M2" s="70"/>
      <c r="N2" s="70"/>
      <c r="O2" s="70"/>
      <c r="P2" s="70"/>
      <c r="Q2" s="70"/>
      <c r="R2" s="70"/>
      <c r="S2" s="70"/>
      <c r="T2" s="70"/>
      <c r="U2" s="70"/>
      <c r="V2" s="70"/>
      <c r="W2" s="459"/>
    </row>
    <row r="3" spans="1:23" x14ac:dyDescent="0.2">
      <c r="A3" s="1640" t="s">
        <v>429</v>
      </c>
      <c r="B3" s="1640"/>
      <c r="C3" s="70"/>
      <c r="D3" s="70"/>
      <c r="E3" s="70"/>
      <c r="F3" s="70"/>
      <c r="G3" s="70"/>
      <c r="H3" s="70"/>
      <c r="I3" s="70"/>
      <c r="J3" s="70"/>
      <c r="K3" s="70"/>
      <c r="L3" s="70"/>
      <c r="M3" s="70"/>
      <c r="N3" s="70"/>
      <c r="O3" s="70"/>
      <c r="P3" s="70"/>
      <c r="Q3" s="70"/>
      <c r="R3" s="70"/>
      <c r="S3" s="70"/>
      <c r="T3" s="70"/>
      <c r="U3" s="70"/>
      <c r="V3" s="70"/>
      <c r="W3" s="70"/>
    </row>
    <row r="4" spans="1:23" ht="15.75" x14ac:dyDescent="0.25">
      <c r="A4" s="635"/>
      <c r="B4" s="635"/>
      <c r="C4" s="70"/>
      <c r="D4" s="70"/>
      <c r="E4" s="70"/>
      <c r="F4" s="70"/>
      <c r="G4" s="70"/>
      <c r="H4" s="70"/>
      <c r="I4" s="70"/>
      <c r="J4" s="70"/>
      <c r="K4" s="70"/>
      <c r="L4" s="70"/>
      <c r="M4" s="70"/>
      <c r="N4" s="70"/>
      <c r="O4" s="70"/>
      <c r="P4" s="70"/>
      <c r="Q4" s="70"/>
      <c r="R4" s="70"/>
      <c r="S4" s="70"/>
      <c r="T4" s="70"/>
      <c r="U4" s="70"/>
      <c r="V4" s="70"/>
      <c r="W4" s="70"/>
    </row>
    <row r="5" spans="1:23" ht="24.75" x14ac:dyDescent="0.5">
      <c r="A5" s="1641" t="s">
        <v>606</v>
      </c>
      <c r="B5" s="1641"/>
      <c r="C5" s="1641"/>
      <c r="D5" s="1641"/>
      <c r="E5" s="1641"/>
      <c r="F5" s="1641"/>
      <c r="G5" s="1641"/>
      <c r="H5" s="1641"/>
      <c r="I5" s="1641"/>
      <c r="J5" s="1641"/>
      <c r="K5" s="1641"/>
      <c r="L5" s="1641"/>
      <c r="M5" s="1641"/>
      <c r="N5" s="1641"/>
      <c r="O5" s="1641"/>
      <c r="P5" s="1641"/>
      <c r="Q5" s="1641"/>
      <c r="R5" s="1641"/>
      <c r="S5" s="1641"/>
      <c r="T5" s="1641"/>
      <c r="U5" s="1641"/>
      <c r="V5" s="1641"/>
      <c r="W5" s="1641"/>
    </row>
    <row r="6" spans="1:23" ht="24.75" x14ac:dyDescent="0.5">
      <c r="A6" s="680"/>
      <c r="B6" s="680"/>
      <c r="C6" s="680"/>
      <c r="D6" s="680"/>
      <c r="E6" s="680"/>
      <c r="F6" s="680"/>
      <c r="G6" s="680"/>
      <c r="H6" s="680"/>
      <c r="I6" s="680"/>
      <c r="J6" s="680"/>
      <c r="K6" s="680"/>
      <c r="L6" s="680"/>
      <c r="M6" s="680"/>
      <c r="N6" s="680"/>
      <c r="O6" s="680"/>
      <c r="P6" s="680"/>
      <c r="Q6" s="680"/>
      <c r="R6" s="680"/>
      <c r="S6" s="680"/>
      <c r="T6" s="680"/>
      <c r="U6" s="680"/>
      <c r="V6" s="680"/>
      <c r="W6" s="680"/>
    </row>
    <row r="7" spans="1:23" ht="19.5" x14ac:dyDescent="0.2">
      <c r="A7" s="1642" t="s">
        <v>597</v>
      </c>
      <c r="B7" s="1642"/>
      <c r="C7" s="1642"/>
      <c r="D7" s="1642"/>
      <c r="E7" s="1642"/>
      <c r="F7" s="1642"/>
      <c r="G7" s="1642"/>
      <c r="H7" s="1642"/>
      <c r="I7" s="1642"/>
      <c r="J7" s="1642"/>
      <c r="K7" s="1642"/>
      <c r="L7" s="1642"/>
      <c r="M7" s="1642"/>
      <c r="N7" s="1642"/>
      <c r="O7" s="1642"/>
      <c r="P7" s="1642"/>
      <c r="Q7" s="1642"/>
      <c r="R7" s="1642"/>
      <c r="S7" s="1642"/>
      <c r="T7" s="1642"/>
      <c r="U7" s="1642"/>
      <c r="V7" s="1642"/>
      <c r="W7" s="1642"/>
    </row>
    <row r="8" spans="1:23" ht="19.5" x14ac:dyDescent="0.2">
      <c r="A8" s="681"/>
      <c r="B8" s="681"/>
      <c r="C8" s="681"/>
      <c r="D8" s="681"/>
      <c r="E8" s="681"/>
      <c r="F8" s="681"/>
      <c r="G8" s="681"/>
      <c r="H8" s="681"/>
      <c r="I8" s="681"/>
      <c r="J8" s="681"/>
      <c r="K8" s="681"/>
      <c r="L8" s="681"/>
      <c r="M8" s="681"/>
      <c r="N8" s="681"/>
      <c r="O8" s="681"/>
      <c r="P8" s="681"/>
      <c r="Q8" s="681"/>
      <c r="R8" s="681"/>
      <c r="S8" s="681"/>
      <c r="T8" s="681"/>
      <c r="U8" s="681"/>
      <c r="V8" s="681"/>
      <c r="W8" s="681"/>
    </row>
    <row r="9" spans="1:23" ht="18" x14ac:dyDescent="0.2">
      <c r="A9" s="1643" t="s">
        <v>607</v>
      </c>
      <c r="B9" s="1643"/>
      <c r="C9" s="1643"/>
      <c r="D9" s="1643"/>
      <c r="E9" s="1643"/>
      <c r="F9" s="1643"/>
      <c r="G9" s="1643"/>
      <c r="H9" s="1643"/>
      <c r="I9" s="1643"/>
      <c r="J9" s="1643"/>
      <c r="K9" s="1643"/>
      <c r="L9" s="1643"/>
      <c r="M9" s="1643"/>
      <c r="N9" s="1643"/>
      <c r="O9" s="1643"/>
      <c r="P9" s="1643"/>
      <c r="Q9" s="1643"/>
      <c r="R9" s="1643"/>
      <c r="S9" s="1643"/>
      <c r="T9" s="1643"/>
      <c r="U9" s="1643"/>
      <c r="V9" s="1643"/>
      <c r="W9" s="1643"/>
    </row>
    <row r="10" spans="1:23" ht="18" x14ac:dyDescent="0.2">
      <c r="A10" s="9"/>
      <c r="B10" s="9"/>
      <c r="C10" s="9"/>
      <c r="D10" s="478"/>
      <c r="E10" s="478"/>
      <c r="F10" s="478"/>
      <c r="G10" s="478"/>
      <c r="H10" s="478"/>
      <c r="I10" s="9"/>
      <c r="J10" s="9"/>
      <c r="K10" s="9"/>
      <c r="L10" s="9"/>
      <c r="M10" s="9"/>
      <c r="N10" s="478"/>
      <c r="O10" s="478"/>
      <c r="P10" s="478"/>
      <c r="Q10" s="478"/>
      <c r="R10" s="478"/>
      <c r="S10" s="478"/>
      <c r="T10" s="9"/>
      <c r="U10" s="9"/>
      <c r="V10" s="9"/>
      <c r="W10" s="9"/>
    </row>
    <row r="11" spans="1:23" x14ac:dyDescent="0.2">
      <c r="A11" s="1" t="s">
        <v>2</v>
      </c>
      <c r="B11" s="208" t="s">
        <v>77</v>
      </c>
      <c r="C11" s="6"/>
      <c r="D11" s="482"/>
      <c r="E11" s="482"/>
      <c r="F11" s="482"/>
      <c r="G11" s="482"/>
      <c r="H11" s="482"/>
      <c r="I11" s="6"/>
      <c r="J11" s="6"/>
      <c r="K11" s="6"/>
      <c r="L11" s="6"/>
      <c r="M11" s="6"/>
      <c r="N11" s="482"/>
      <c r="O11" s="482"/>
      <c r="P11" s="482"/>
      <c r="Q11" s="482"/>
      <c r="R11" s="482"/>
      <c r="S11" s="482"/>
      <c r="T11" s="6"/>
      <c r="U11" s="6"/>
      <c r="V11" s="6"/>
      <c r="W11" s="6"/>
    </row>
    <row r="12" spans="1:23" ht="16.5" thickBot="1" x14ac:dyDescent="0.3">
      <c r="A12" s="12"/>
      <c r="B12" s="6"/>
      <c r="C12" s="6"/>
      <c r="D12" s="482"/>
      <c r="E12" s="482"/>
      <c r="F12" s="482"/>
      <c r="G12" s="482"/>
      <c r="H12" s="482"/>
      <c r="I12" s="6"/>
      <c r="J12" s="6"/>
      <c r="K12" s="6"/>
      <c r="L12" s="6"/>
      <c r="M12" s="6"/>
      <c r="N12" s="482"/>
      <c r="O12" s="482"/>
      <c r="P12" s="482"/>
      <c r="Q12" s="482"/>
      <c r="R12" s="482"/>
      <c r="S12" s="482"/>
      <c r="T12" s="6"/>
      <c r="U12" s="6"/>
      <c r="V12" s="6"/>
      <c r="W12" s="76"/>
    </row>
    <row r="13" spans="1:23" ht="13.5" thickBot="1" x14ac:dyDescent="0.25">
      <c r="A13" s="1488" t="s">
        <v>8</v>
      </c>
      <c r="B13" s="1636" t="s">
        <v>598</v>
      </c>
      <c r="C13" s="1636"/>
      <c r="D13" s="1636"/>
      <c r="E13" s="1636"/>
      <c r="F13" s="1636"/>
      <c r="G13" s="1636"/>
      <c r="H13" s="1636"/>
      <c r="I13" s="1636"/>
      <c r="J13" s="1636"/>
      <c r="K13" s="1636"/>
      <c r="L13" s="1637"/>
      <c r="M13" s="1638">
        <v>2021</v>
      </c>
      <c r="N13" s="1636"/>
      <c r="O13" s="1636"/>
      <c r="P13" s="1636"/>
      <c r="Q13" s="1636"/>
      <c r="R13" s="1636"/>
      <c r="S13" s="1636"/>
      <c r="T13" s="1636"/>
      <c r="U13" s="1636"/>
      <c r="V13" s="1636"/>
      <c r="W13" s="1637"/>
    </row>
    <row r="14" spans="1:23" ht="126" thickBot="1" x14ac:dyDescent="0.25">
      <c r="A14" s="1494" t="s">
        <v>9</v>
      </c>
      <c r="B14" s="1495" t="s">
        <v>10</v>
      </c>
      <c r="C14" s="1496" t="s">
        <v>11</v>
      </c>
      <c r="D14" s="1497" t="s">
        <v>290</v>
      </c>
      <c r="E14" s="1497" t="s">
        <v>289</v>
      </c>
      <c r="F14" s="1497" t="s">
        <v>599</v>
      </c>
      <c r="G14" s="1497" t="s">
        <v>600</v>
      </c>
      <c r="H14" s="1497" t="s">
        <v>601</v>
      </c>
      <c r="I14" s="1497" t="s">
        <v>602</v>
      </c>
      <c r="J14" s="1497" t="s">
        <v>603</v>
      </c>
      <c r="K14" s="1492" t="s">
        <v>604</v>
      </c>
      <c r="L14" s="1493" t="s">
        <v>605</v>
      </c>
      <c r="M14" s="1495" t="s">
        <v>10</v>
      </c>
      <c r="N14" s="1496" t="s">
        <v>11</v>
      </c>
      <c r="O14" s="1497" t="s">
        <v>290</v>
      </c>
      <c r="P14" s="1497" t="s">
        <v>289</v>
      </c>
      <c r="Q14" s="1497" t="s">
        <v>599</v>
      </c>
      <c r="R14" s="1497" t="s">
        <v>600</v>
      </c>
      <c r="S14" s="1497" t="s">
        <v>601</v>
      </c>
      <c r="T14" s="1497" t="s">
        <v>602</v>
      </c>
      <c r="U14" s="1497" t="s">
        <v>603</v>
      </c>
      <c r="V14" s="1492" t="s">
        <v>604</v>
      </c>
      <c r="W14" s="1493" t="s">
        <v>605</v>
      </c>
    </row>
    <row r="15" spans="1:23" x14ac:dyDescent="0.2">
      <c r="A15" s="430"/>
      <c r="B15" s="18"/>
      <c r="C15" s="16"/>
      <c r="D15" s="16"/>
      <c r="E15" s="16"/>
      <c r="F15" s="16"/>
      <c r="G15" s="16"/>
      <c r="H15" s="16"/>
      <c r="I15" s="16"/>
      <c r="J15" s="15"/>
      <c r="K15" s="16"/>
      <c r="L15" s="140"/>
      <c r="M15" s="544"/>
      <c r="N15" s="545"/>
      <c r="O15" s="545"/>
      <c r="P15" s="545"/>
      <c r="Q15" s="545"/>
      <c r="R15" s="545"/>
      <c r="S15" s="545"/>
      <c r="T15" s="16"/>
      <c r="U15" s="16"/>
      <c r="V15" s="16"/>
      <c r="W15" s="17"/>
    </row>
    <row r="16" spans="1:23" x14ac:dyDescent="0.2">
      <c r="A16" s="21" t="s">
        <v>12</v>
      </c>
      <c r="B16" s="22">
        <f>SUM(B17:B49)</f>
        <v>116</v>
      </c>
      <c r="C16" s="87">
        <f>SUM(C17:C47)</f>
        <v>91</v>
      </c>
      <c r="D16" s="87">
        <f>SUM(D17:D47)</f>
        <v>77</v>
      </c>
      <c r="E16" s="87">
        <f>SUM(E17:E49)</f>
        <v>49</v>
      </c>
      <c r="F16" s="87"/>
      <c r="G16" s="87">
        <f>SUM(G17:G49)</f>
        <v>123</v>
      </c>
      <c r="H16" s="87">
        <f>SUM(H17:H49)</f>
        <v>287</v>
      </c>
      <c r="I16" s="87"/>
      <c r="J16" s="87"/>
      <c r="K16" s="87">
        <f>SUM(K17:K49)</f>
        <v>743</v>
      </c>
      <c r="L16" s="86">
        <f>SUM(L17:L49)</f>
        <v>156496409.9562386</v>
      </c>
      <c r="M16" s="22">
        <f>SUM(M17:M49)</f>
        <v>225</v>
      </c>
      <c r="N16" s="87">
        <f>SUM(N17:N47)</f>
        <v>109</v>
      </c>
      <c r="O16" s="87">
        <f>SUM(O17:O47)</f>
        <v>81</v>
      </c>
      <c r="P16" s="87">
        <f>SUM(P17:P49)</f>
        <v>47</v>
      </c>
      <c r="Q16" s="87"/>
      <c r="R16" s="87">
        <f>SUM(R17:R49)</f>
        <v>123</v>
      </c>
      <c r="S16" s="87">
        <f>SUM(S17:S49)</f>
        <v>287</v>
      </c>
      <c r="T16" s="87"/>
      <c r="U16" s="87"/>
      <c r="V16" s="87">
        <f>SUM(V17:V49)</f>
        <v>872</v>
      </c>
      <c r="W16" s="27">
        <f>SUM(W17:W49)</f>
        <v>162196334.56232354</v>
      </c>
    </row>
    <row r="17" spans="1:23" x14ac:dyDescent="0.2">
      <c r="A17" s="430" t="s">
        <v>62</v>
      </c>
      <c r="B17" s="487"/>
      <c r="C17" s="487"/>
      <c r="D17" s="487"/>
      <c r="E17" s="487">
        <v>1</v>
      </c>
      <c r="F17" s="487"/>
      <c r="G17" s="487"/>
      <c r="H17" s="487"/>
      <c r="I17" s="487"/>
      <c r="J17" s="487"/>
      <c r="K17" s="487">
        <f>SUM(B17:J17)</f>
        <v>1</v>
      </c>
      <c r="L17" s="258">
        <v>379500</v>
      </c>
      <c r="M17" s="487"/>
      <c r="N17" s="487"/>
      <c r="O17" s="487"/>
      <c r="P17" s="487">
        <v>1</v>
      </c>
      <c r="Q17" s="487"/>
      <c r="R17" s="487"/>
      <c r="S17" s="487"/>
      <c r="T17" s="487"/>
      <c r="U17" s="487"/>
      <c r="V17" s="487">
        <f>SUM(M17:U17)</f>
        <v>1</v>
      </c>
      <c r="W17" s="32">
        <v>452400</v>
      </c>
    </row>
    <row r="18" spans="1:23" x14ac:dyDescent="0.2">
      <c r="A18" s="430" t="s">
        <v>63</v>
      </c>
      <c r="B18" s="382">
        <f>41-4</f>
        <v>37</v>
      </c>
      <c r="C18" s="487"/>
      <c r="D18" s="487"/>
      <c r="E18" s="487">
        <v>4</v>
      </c>
      <c r="F18" s="487"/>
      <c r="G18" s="487"/>
      <c r="H18" s="487"/>
      <c r="I18" s="487"/>
      <c r="J18" s="487"/>
      <c r="K18" s="487">
        <f t="shared" ref="K18" si="0">SUM(B18:J18)</f>
        <v>41</v>
      </c>
      <c r="L18" s="258">
        <v>8157628.1100000022</v>
      </c>
      <c r="M18" s="487">
        <v>41</v>
      </c>
      <c r="N18" s="487"/>
      <c r="O18" s="487"/>
      <c r="P18" s="487">
        <v>4</v>
      </c>
      <c r="Q18" s="487"/>
      <c r="R18" s="487"/>
      <c r="S18" s="487"/>
      <c r="T18" s="487"/>
      <c r="U18" s="487"/>
      <c r="V18" s="487">
        <f t="shared" ref="V18" si="1">SUM(M18:U18)</f>
        <v>45</v>
      </c>
      <c r="W18" s="32">
        <v>8592075.4799999818</v>
      </c>
    </row>
    <row r="19" spans="1:23" x14ac:dyDescent="0.2">
      <c r="A19" s="430" t="s">
        <v>64</v>
      </c>
      <c r="B19" s="487"/>
      <c r="C19" s="487"/>
      <c r="D19" s="487"/>
      <c r="E19" s="487"/>
      <c r="F19" s="487"/>
      <c r="G19" s="487"/>
      <c r="H19" s="487"/>
      <c r="I19" s="487"/>
      <c r="J19" s="487"/>
      <c r="K19" s="487">
        <f>+B19</f>
        <v>0</v>
      </c>
      <c r="L19" s="647"/>
      <c r="M19" s="376">
        <v>3</v>
      </c>
      <c r="N19" s="487"/>
      <c r="O19" s="487"/>
      <c r="P19" s="487"/>
      <c r="Q19" s="487"/>
      <c r="R19" s="487"/>
      <c r="S19" s="487"/>
      <c r="T19" s="487"/>
      <c r="U19" s="487"/>
      <c r="V19" s="487">
        <f>+M19</f>
        <v>3</v>
      </c>
      <c r="W19" s="32">
        <v>148385.07999999999</v>
      </c>
    </row>
    <row r="20" spans="1:23" x14ac:dyDescent="0.2">
      <c r="A20" s="430" t="s">
        <v>48</v>
      </c>
      <c r="B20" s="487">
        <v>6</v>
      </c>
      <c r="C20" s="487"/>
      <c r="D20" s="487"/>
      <c r="E20" s="487"/>
      <c r="F20" s="487"/>
      <c r="G20" s="487"/>
      <c r="H20" s="487"/>
      <c r="I20" s="487"/>
      <c r="J20" s="487"/>
      <c r="K20" s="487">
        <f t="shared" ref="K20:K23" si="2">SUM(B20:J20)</f>
        <v>6</v>
      </c>
      <c r="L20" s="258">
        <v>8272294.2100000512</v>
      </c>
      <c r="M20" s="376">
        <v>43</v>
      </c>
      <c r="N20" s="487"/>
      <c r="O20" s="487"/>
      <c r="P20" s="487"/>
      <c r="Q20" s="487"/>
      <c r="R20" s="487"/>
      <c r="S20" s="487"/>
      <c r="T20" s="487"/>
      <c r="U20" s="487"/>
      <c r="V20" s="487">
        <f t="shared" ref="V20:V23" si="3">SUM(M20:U20)</f>
        <v>43</v>
      </c>
      <c r="W20" s="32">
        <v>1659438.2800000119</v>
      </c>
    </row>
    <row r="21" spans="1:23" x14ac:dyDescent="0.2">
      <c r="A21" s="430" t="s">
        <v>49</v>
      </c>
      <c r="B21" s="487">
        <v>1</v>
      </c>
      <c r="C21" s="487"/>
      <c r="D21" s="487"/>
      <c r="E21" s="487"/>
      <c r="F21" s="487"/>
      <c r="G21" s="487"/>
      <c r="H21" s="487"/>
      <c r="I21" s="487"/>
      <c r="J21" s="487"/>
      <c r="K21" s="487">
        <f t="shared" si="2"/>
        <v>1</v>
      </c>
      <c r="L21" s="258">
        <v>124688.56</v>
      </c>
      <c r="M21" s="376">
        <v>3</v>
      </c>
      <c r="N21" s="487"/>
      <c r="O21" s="487"/>
      <c r="P21" s="487"/>
      <c r="Q21" s="487"/>
      <c r="R21" s="487"/>
      <c r="S21" s="487"/>
      <c r="T21" s="487"/>
      <c r="U21" s="487"/>
      <c r="V21" s="487">
        <f t="shared" si="3"/>
        <v>3</v>
      </c>
      <c r="W21" s="32">
        <v>368192.4</v>
      </c>
    </row>
    <row r="22" spans="1:23" x14ac:dyDescent="0.2">
      <c r="A22" s="430" t="s">
        <v>50</v>
      </c>
      <c r="B22" s="547">
        <f>1+36</f>
        <v>37</v>
      </c>
      <c r="C22" s="547"/>
      <c r="D22" s="547"/>
      <c r="E22" s="547"/>
      <c r="F22" s="547"/>
      <c r="G22" s="547"/>
      <c r="H22" s="547"/>
      <c r="I22" s="547"/>
      <c r="J22" s="547"/>
      <c r="K22" s="487">
        <f t="shared" si="2"/>
        <v>37</v>
      </c>
      <c r="L22" s="434">
        <f>143354+3450342.54</f>
        <v>3593696.54</v>
      </c>
      <c r="M22" s="706">
        <f>1+95</f>
        <v>96</v>
      </c>
      <c r="N22" s="547"/>
      <c r="O22" s="547"/>
      <c r="P22" s="547"/>
      <c r="Q22" s="547"/>
      <c r="R22" s="547"/>
      <c r="S22" s="547"/>
      <c r="T22" s="547"/>
      <c r="U22" s="547"/>
      <c r="V22" s="487">
        <f t="shared" si="3"/>
        <v>96</v>
      </c>
      <c r="W22" s="640">
        <f>143354+6220157.24</f>
        <v>6363511.2400000002</v>
      </c>
    </row>
    <row r="23" spans="1:23" x14ac:dyDescent="0.2">
      <c r="A23" s="430" t="s">
        <v>65</v>
      </c>
      <c r="B23" s="547">
        <v>33</v>
      </c>
      <c r="C23" s="547"/>
      <c r="D23" s="547"/>
      <c r="E23" s="547"/>
      <c r="F23" s="547"/>
      <c r="G23" s="547"/>
      <c r="H23" s="547"/>
      <c r="I23" s="547"/>
      <c r="J23" s="547"/>
      <c r="K23" s="487">
        <f t="shared" si="2"/>
        <v>33</v>
      </c>
      <c r="L23" s="258">
        <v>3132262.69</v>
      </c>
      <c r="M23" s="706">
        <v>37</v>
      </c>
      <c r="N23" s="547"/>
      <c r="O23" s="547"/>
      <c r="P23" s="547"/>
      <c r="Q23" s="547"/>
      <c r="R23" s="547"/>
      <c r="S23" s="547"/>
      <c r="T23" s="547"/>
      <c r="U23" s="547"/>
      <c r="V23" s="487">
        <f t="shared" si="3"/>
        <v>37</v>
      </c>
      <c r="W23" s="32">
        <v>3429836.7600000007</v>
      </c>
    </row>
    <row r="24" spans="1:23" x14ac:dyDescent="0.2">
      <c r="A24" s="430" t="s">
        <v>66</v>
      </c>
      <c r="B24" s="547">
        <v>2</v>
      </c>
      <c r="C24" s="547"/>
      <c r="D24" s="547"/>
      <c r="E24" s="547"/>
      <c r="F24" s="547"/>
      <c r="G24" s="547"/>
      <c r="H24" s="547"/>
      <c r="I24" s="547"/>
      <c r="J24" s="547"/>
      <c r="K24" s="453">
        <f>B24+C24+J24</f>
        <v>2</v>
      </c>
      <c r="L24" s="434">
        <v>269908</v>
      </c>
      <c r="M24" s="706">
        <v>2</v>
      </c>
      <c r="N24" s="547"/>
      <c r="O24" s="547"/>
      <c r="P24" s="547"/>
      <c r="Q24" s="547"/>
      <c r="R24" s="547"/>
      <c r="S24" s="547"/>
      <c r="T24" s="547"/>
      <c r="U24" s="547"/>
      <c r="V24" s="453">
        <f>M24+N24+U24</f>
        <v>2</v>
      </c>
      <c r="W24" s="640">
        <v>269908</v>
      </c>
    </row>
    <row r="25" spans="1:23" x14ac:dyDescent="0.2">
      <c r="A25" s="170" t="s">
        <v>209</v>
      </c>
      <c r="B25" s="386"/>
      <c r="C25" s="456">
        <v>1</v>
      </c>
      <c r="D25" s="456"/>
      <c r="E25" s="456"/>
      <c r="F25" s="456"/>
      <c r="G25" s="456"/>
      <c r="H25" s="456"/>
      <c r="I25" s="456"/>
      <c r="J25" s="55"/>
      <c r="K25" s="55">
        <f>+C25</f>
        <v>1</v>
      </c>
      <c r="L25" s="32">
        <v>371776</v>
      </c>
      <c r="M25" s="96"/>
      <c r="N25" s="456">
        <v>1</v>
      </c>
      <c r="O25" s="456"/>
      <c r="P25" s="456"/>
      <c r="Q25" s="456"/>
      <c r="R25" s="456"/>
      <c r="S25" s="456"/>
      <c r="T25" s="456"/>
      <c r="U25" s="456"/>
      <c r="V25" s="456">
        <f>+N25</f>
        <v>1</v>
      </c>
      <c r="W25" s="37">
        <v>423398</v>
      </c>
    </row>
    <row r="26" spans="1:23" x14ac:dyDescent="0.2">
      <c r="A26" s="170" t="s">
        <v>208</v>
      </c>
      <c r="B26" s="386"/>
      <c r="C26" s="456">
        <v>12</v>
      </c>
      <c r="D26" s="456"/>
      <c r="E26" s="456"/>
      <c r="F26" s="456"/>
      <c r="G26" s="456"/>
      <c r="H26" s="456"/>
      <c r="I26" s="456"/>
      <c r="J26" s="55"/>
      <c r="K26" s="55">
        <f>+C26</f>
        <v>12</v>
      </c>
      <c r="L26" s="32">
        <v>3184831</v>
      </c>
      <c r="M26" s="96"/>
      <c r="N26" s="456">
        <v>15</v>
      </c>
      <c r="O26" s="456"/>
      <c r="P26" s="456"/>
      <c r="Q26" s="456"/>
      <c r="R26" s="456"/>
      <c r="S26" s="456"/>
      <c r="T26" s="456"/>
      <c r="U26" s="456"/>
      <c r="V26" s="456">
        <f>+N26</f>
        <v>15</v>
      </c>
      <c r="W26" s="37">
        <v>4818374</v>
      </c>
    </row>
    <row r="27" spans="1:23" x14ac:dyDescent="0.2">
      <c r="A27" s="170" t="s">
        <v>206</v>
      </c>
      <c r="B27" s="386"/>
      <c r="C27" s="456">
        <v>9</v>
      </c>
      <c r="D27" s="456"/>
      <c r="E27" s="456"/>
      <c r="F27" s="456"/>
      <c r="G27" s="456"/>
      <c r="H27" s="456"/>
      <c r="I27" s="456"/>
      <c r="J27" s="55"/>
      <c r="K27" s="55">
        <f>+C27</f>
        <v>9</v>
      </c>
      <c r="L27" s="32">
        <v>2009790</v>
      </c>
      <c r="M27" s="96"/>
      <c r="N27" s="456">
        <v>19</v>
      </c>
      <c r="O27" s="456"/>
      <c r="P27" s="456"/>
      <c r="Q27" s="456"/>
      <c r="R27" s="456"/>
      <c r="S27" s="456"/>
      <c r="T27" s="456"/>
      <c r="U27" s="456"/>
      <c r="V27" s="456">
        <f>+N27</f>
        <v>19</v>
      </c>
      <c r="W27" s="37">
        <v>5319068</v>
      </c>
    </row>
    <row r="28" spans="1:23" x14ac:dyDescent="0.2">
      <c r="A28" s="170" t="s">
        <v>207</v>
      </c>
      <c r="B28" s="386"/>
      <c r="C28" s="456">
        <v>10</v>
      </c>
      <c r="D28" s="484"/>
      <c r="E28" s="484"/>
      <c r="F28" s="484"/>
      <c r="G28" s="484"/>
      <c r="H28" s="484"/>
      <c r="I28" s="484"/>
      <c r="J28" s="55"/>
      <c r="K28" s="55">
        <f>+C28</f>
        <v>10</v>
      </c>
      <c r="L28" s="32">
        <v>2297504</v>
      </c>
      <c r="M28" s="96"/>
      <c r="N28" s="456">
        <v>15</v>
      </c>
      <c r="O28" s="484"/>
      <c r="P28" s="484"/>
      <c r="Q28" s="484"/>
      <c r="R28" s="484"/>
      <c r="S28" s="484"/>
      <c r="T28" s="484"/>
      <c r="U28" s="456"/>
      <c r="V28" s="456">
        <f>+N28</f>
        <v>15</v>
      </c>
      <c r="W28" s="37">
        <v>4073141</v>
      </c>
    </row>
    <row r="29" spans="1:23" x14ac:dyDescent="0.2">
      <c r="A29" s="430" t="s">
        <v>184</v>
      </c>
      <c r="B29" s="54"/>
      <c r="C29" s="453">
        <v>1</v>
      </c>
      <c r="D29" s="453"/>
      <c r="E29" s="453"/>
      <c r="F29" s="453"/>
      <c r="G29" s="453"/>
      <c r="H29" s="453"/>
      <c r="I29" s="453"/>
      <c r="J29" s="486"/>
      <c r="K29" s="104">
        <f t="shared" ref="K29" si="4">+C29</f>
        <v>1</v>
      </c>
      <c r="L29" s="32">
        <v>125544</v>
      </c>
      <c r="M29" s="89"/>
      <c r="N29" s="453">
        <v>1</v>
      </c>
      <c r="O29" s="453"/>
      <c r="P29" s="453"/>
      <c r="Q29" s="453"/>
      <c r="R29" s="453"/>
      <c r="S29" s="453"/>
      <c r="T29" s="453"/>
      <c r="U29" s="486"/>
      <c r="V29" s="456">
        <f t="shared" ref="V29:V33" si="5">+N29</f>
        <v>1</v>
      </c>
      <c r="W29" s="32">
        <v>180469.5</v>
      </c>
    </row>
    <row r="30" spans="1:23" x14ac:dyDescent="0.2">
      <c r="A30" s="101" t="s">
        <v>67</v>
      </c>
      <c r="B30" s="102"/>
      <c r="C30" s="55"/>
      <c r="D30" s="456"/>
      <c r="E30" s="456"/>
      <c r="F30" s="456"/>
      <c r="G30" s="456"/>
      <c r="H30" s="456"/>
      <c r="I30" s="456"/>
      <c r="J30" s="103"/>
      <c r="K30" s="103">
        <f t="shared" ref="K30" si="6">+C30+E30</f>
        <v>0</v>
      </c>
      <c r="L30" s="32"/>
      <c r="M30" s="72"/>
      <c r="N30" s="89"/>
      <c r="O30" s="456"/>
      <c r="P30" s="456"/>
      <c r="Q30" s="456"/>
      <c r="R30" s="456"/>
      <c r="S30" s="456"/>
      <c r="T30" s="456"/>
      <c r="U30" s="460"/>
      <c r="V30" s="456">
        <f t="shared" si="5"/>
        <v>0</v>
      </c>
      <c r="W30" s="32"/>
    </row>
    <row r="31" spans="1:23" x14ac:dyDescent="0.2">
      <c r="A31" s="219" t="s">
        <v>439</v>
      </c>
      <c r="B31" s="75"/>
      <c r="C31" s="55"/>
      <c r="D31" s="456"/>
      <c r="E31" s="456">
        <v>1</v>
      </c>
      <c r="F31" s="456"/>
      <c r="G31" s="456"/>
      <c r="H31" s="456"/>
      <c r="I31" s="55"/>
      <c r="J31" s="72"/>
      <c r="K31" s="55">
        <f>+E31</f>
        <v>1</v>
      </c>
      <c r="L31" s="37">
        <v>375892</v>
      </c>
      <c r="M31" s="75"/>
      <c r="N31" s="55"/>
      <c r="O31" s="456"/>
      <c r="P31" s="456">
        <v>1</v>
      </c>
      <c r="Q31" s="456"/>
      <c r="R31" s="456"/>
      <c r="S31" s="456"/>
      <c r="T31" s="55"/>
      <c r="U31" s="72"/>
      <c r="V31" s="456">
        <f>+P31</f>
        <v>1</v>
      </c>
      <c r="W31" s="32">
        <v>399522</v>
      </c>
    </row>
    <row r="32" spans="1:23" x14ac:dyDescent="0.2">
      <c r="A32" s="101" t="s">
        <v>52</v>
      </c>
      <c r="B32" s="102"/>
      <c r="C32" s="55"/>
      <c r="D32" s="456"/>
      <c r="E32" s="456"/>
      <c r="F32" s="456"/>
      <c r="G32" s="456"/>
      <c r="H32" s="456"/>
      <c r="I32" s="456"/>
      <c r="J32" s="103"/>
      <c r="K32" s="103">
        <f t="shared" ref="K32" si="7">+C32+E32</f>
        <v>0</v>
      </c>
      <c r="L32" s="32"/>
      <c r="M32" s="88"/>
      <c r="N32" s="89"/>
      <c r="O32" s="456"/>
      <c r="P32" s="456"/>
      <c r="Q32" s="456"/>
      <c r="R32" s="456"/>
      <c r="S32" s="456"/>
      <c r="T32" s="456"/>
      <c r="U32" s="460"/>
      <c r="V32" s="456">
        <f t="shared" si="5"/>
        <v>0</v>
      </c>
      <c r="W32" s="32"/>
    </row>
    <row r="33" spans="1:23" x14ac:dyDescent="0.2">
      <c r="A33" s="94" t="s">
        <v>46</v>
      </c>
      <c r="B33" s="75"/>
      <c r="C33" s="55">
        <v>13</v>
      </c>
      <c r="D33" s="456"/>
      <c r="E33" s="456"/>
      <c r="F33" s="456"/>
      <c r="G33" s="456"/>
      <c r="H33" s="456"/>
      <c r="I33" s="55"/>
      <c r="J33" s="72"/>
      <c r="K33" s="55">
        <f>+C33+E33</f>
        <v>13</v>
      </c>
      <c r="L33" s="37">
        <v>2573917</v>
      </c>
      <c r="M33" s="75"/>
      <c r="N33" s="55">
        <v>13</v>
      </c>
      <c r="O33" s="456"/>
      <c r="P33" s="456"/>
      <c r="Q33" s="456"/>
      <c r="R33" s="456"/>
      <c r="S33" s="456"/>
      <c r="T33" s="55"/>
      <c r="U33" s="72"/>
      <c r="V33" s="456">
        <f t="shared" si="5"/>
        <v>13</v>
      </c>
      <c r="W33" s="32">
        <v>2735725</v>
      </c>
    </row>
    <row r="34" spans="1:23" x14ac:dyDescent="0.2">
      <c r="A34" s="94" t="s">
        <v>47</v>
      </c>
      <c r="B34" s="75"/>
      <c r="C34" s="456">
        <v>4</v>
      </c>
      <c r="D34" s="456"/>
      <c r="E34" s="456"/>
      <c r="F34" s="456"/>
      <c r="G34" s="456"/>
      <c r="H34" s="456"/>
      <c r="I34" s="55"/>
      <c r="J34" s="72"/>
      <c r="K34" s="55">
        <f>+C34</f>
        <v>4</v>
      </c>
      <c r="L34" s="37">
        <v>678216</v>
      </c>
      <c r="M34" s="75"/>
      <c r="N34" s="456">
        <v>4</v>
      </c>
      <c r="O34" s="456"/>
      <c r="P34" s="456"/>
      <c r="Q34" s="456"/>
      <c r="R34" s="456"/>
      <c r="S34" s="456"/>
      <c r="T34" s="55"/>
      <c r="U34" s="72"/>
      <c r="V34" s="55">
        <f>+N34</f>
        <v>4</v>
      </c>
      <c r="W34" s="32">
        <v>720852</v>
      </c>
    </row>
    <row r="35" spans="1:23" x14ac:dyDescent="0.2">
      <c r="A35" s="430" t="s">
        <v>190</v>
      </c>
      <c r="B35" s="54"/>
      <c r="C35" s="453">
        <v>1</v>
      </c>
      <c r="D35" s="453"/>
      <c r="E35" s="453"/>
      <c r="F35" s="453"/>
      <c r="G35" s="453"/>
      <c r="H35" s="453"/>
      <c r="I35" s="453"/>
      <c r="J35" s="486"/>
      <c r="K35" s="104">
        <f t="shared" ref="K35:K43" si="8">+C35</f>
        <v>1</v>
      </c>
      <c r="L35" s="32">
        <v>169702</v>
      </c>
      <c r="M35" s="54"/>
      <c r="N35" s="453">
        <v>1</v>
      </c>
      <c r="O35" s="453"/>
      <c r="P35" s="453"/>
      <c r="Q35" s="453"/>
      <c r="R35" s="453"/>
      <c r="S35" s="453"/>
      <c r="T35" s="453"/>
      <c r="U35" s="486"/>
      <c r="V35" s="104">
        <f t="shared" ref="V35:V43" si="9">+N35</f>
        <v>1</v>
      </c>
      <c r="W35" s="32">
        <v>169702</v>
      </c>
    </row>
    <row r="36" spans="1:23" x14ac:dyDescent="0.2">
      <c r="A36" s="430" t="s">
        <v>191</v>
      </c>
      <c r="B36" s="54"/>
      <c r="C36" s="453">
        <v>1</v>
      </c>
      <c r="D36" s="453"/>
      <c r="E36" s="453"/>
      <c r="F36" s="453"/>
      <c r="G36" s="453"/>
      <c r="H36" s="453"/>
      <c r="I36" s="453"/>
      <c r="J36" s="486"/>
      <c r="K36" s="104">
        <f t="shared" si="8"/>
        <v>1</v>
      </c>
      <c r="L36" s="32">
        <v>141702</v>
      </c>
      <c r="M36" s="54"/>
      <c r="N36" s="453">
        <v>1</v>
      </c>
      <c r="O36" s="453"/>
      <c r="P36" s="453"/>
      <c r="Q36" s="453"/>
      <c r="R36" s="453"/>
      <c r="S36" s="453"/>
      <c r="T36" s="453"/>
      <c r="U36" s="486"/>
      <c r="V36" s="104">
        <f t="shared" si="9"/>
        <v>1</v>
      </c>
      <c r="W36" s="32">
        <v>141702</v>
      </c>
    </row>
    <row r="37" spans="1:23" x14ac:dyDescent="0.2">
      <c r="A37" s="430" t="s">
        <v>192</v>
      </c>
      <c r="B37" s="54"/>
      <c r="C37" s="453">
        <v>1</v>
      </c>
      <c r="D37" s="453"/>
      <c r="E37" s="453"/>
      <c r="F37" s="453"/>
      <c r="G37" s="453"/>
      <c r="H37" s="453"/>
      <c r="I37" s="453"/>
      <c r="J37" s="486"/>
      <c r="K37" s="104">
        <f t="shared" si="8"/>
        <v>1</v>
      </c>
      <c r="L37" s="32">
        <v>197702</v>
      </c>
      <c r="M37" s="54"/>
      <c r="N37" s="453">
        <v>1</v>
      </c>
      <c r="O37" s="453"/>
      <c r="P37" s="453"/>
      <c r="Q37" s="453"/>
      <c r="R37" s="453"/>
      <c r="S37" s="453"/>
      <c r="T37" s="453"/>
      <c r="U37" s="486"/>
      <c r="V37" s="104">
        <f t="shared" si="9"/>
        <v>1</v>
      </c>
      <c r="W37" s="32">
        <v>197702</v>
      </c>
    </row>
    <row r="38" spans="1:23" x14ac:dyDescent="0.2">
      <c r="A38" s="430" t="s">
        <v>302</v>
      </c>
      <c r="B38" s="54"/>
      <c r="C38" s="453">
        <v>12</v>
      </c>
      <c r="D38" s="453"/>
      <c r="E38" s="453"/>
      <c r="F38" s="453"/>
      <c r="G38" s="453"/>
      <c r="H38" s="453"/>
      <c r="I38" s="453"/>
      <c r="J38" s="453"/>
      <c r="K38" s="104">
        <f t="shared" si="8"/>
        <v>12</v>
      </c>
      <c r="L38" s="32">
        <v>1963466</v>
      </c>
      <c r="M38" s="89"/>
      <c r="N38" s="453">
        <v>12</v>
      </c>
      <c r="O38" s="453"/>
      <c r="P38" s="453"/>
      <c r="Q38" s="453"/>
      <c r="R38" s="453"/>
      <c r="S38" s="453"/>
      <c r="T38" s="453"/>
      <c r="U38" s="453"/>
      <c r="V38" s="104">
        <f t="shared" si="9"/>
        <v>12</v>
      </c>
      <c r="W38" s="32">
        <v>1990787.2</v>
      </c>
    </row>
    <row r="39" spans="1:23" x14ac:dyDescent="0.2">
      <c r="A39" s="430" t="s">
        <v>201</v>
      </c>
      <c r="B39" s="54"/>
      <c r="C39" s="453">
        <v>1</v>
      </c>
      <c r="D39" s="453"/>
      <c r="E39" s="453"/>
      <c r="F39" s="453"/>
      <c r="G39" s="453"/>
      <c r="H39" s="453"/>
      <c r="I39" s="453"/>
      <c r="J39" s="486"/>
      <c r="K39" s="104">
        <f t="shared" si="8"/>
        <v>1</v>
      </c>
      <c r="L39" s="32">
        <v>169702</v>
      </c>
      <c r="M39" s="89"/>
      <c r="N39" s="453">
        <v>1</v>
      </c>
      <c r="O39" s="453"/>
      <c r="P39" s="453"/>
      <c r="Q39" s="453"/>
      <c r="R39" s="453"/>
      <c r="S39" s="453"/>
      <c r="T39" s="453"/>
      <c r="U39" s="486"/>
      <c r="V39" s="104">
        <f t="shared" si="9"/>
        <v>1</v>
      </c>
      <c r="W39" s="32">
        <v>169702</v>
      </c>
    </row>
    <row r="40" spans="1:23" x14ac:dyDescent="0.2">
      <c r="A40" s="430" t="s">
        <v>303</v>
      </c>
      <c r="B40" s="54"/>
      <c r="C40" s="453">
        <f>22+1</f>
        <v>23</v>
      </c>
      <c r="D40" s="453"/>
      <c r="E40" s="453"/>
      <c r="F40" s="453"/>
      <c r="G40" s="453"/>
      <c r="H40" s="453"/>
      <c r="I40" s="453"/>
      <c r="J40" s="453"/>
      <c r="K40" s="104">
        <f t="shared" si="8"/>
        <v>23</v>
      </c>
      <c r="L40" s="32">
        <f>3016674+148528</f>
        <v>3165202</v>
      </c>
      <c r="M40" s="89"/>
      <c r="N40" s="453">
        <f>22+1</f>
        <v>23</v>
      </c>
      <c r="O40" s="453"/>
      <c r="P40" s="453"/>
      <c r="Q40" s="453"/>
      <c r="R40" s="453"/>
      <c r="S40" s="453"/>
      <c r="T40" s="453"/>
      <c r="U40" s="453"/>
      <c r="V40" s="104">
        <f t="shared" si="9"/>
        <v>23</v>
      </c>
      <c r="W40" s="32">
        <f>3058546.3+147720</f>
        <v>3206266.3</v>
      </c>
    </row>
    <row r="41" spans="1:23" x14ac:dyDescent="0.2">
      <c r="A41" s="430" t="s">
        <v>194</v>
      </c>
      <c r="B41" s="54"/>
      <c r="C41" s="453">
        <v>1</v>
      </c>
      <c r="D41" s="453"/>
      <c r="E41" s="453"/>
      <c r="F41" s="453"/>
      <c r="G41" s="453"/>
      <c r="H41" s="453"/>
      <c r="I41" s="453"/>
      <c r="J41" s="486"/>
      <c r="K41" s="104">
        <f t="shared" si="8"/>
        <v>1</v>
      </c>
      <c r="L41" s="32">
        <v>141702</v>
      </c>
      <c r="M41" s="89"/>
      <c r="N41" s="453">
        <v>1</v>
      </c>
      <c r="O41" s="453"/>
      <c r="P41" s="453"/>
      <c r="Q41" s="453"/>
      <c r="R41" s="453"/>
      <c r="S41" s="453"/>
      <c r="T41" s="453"/>
      <c r="U41" s="486"/>
      <c r="V41" s="104">
        <f t="shared" si="9"/>
        <v>1</v>
      </c>
      <c r="W41" s="32">
        <v>141702</v>
      </c>
    </row>
    <row r="42" spans="1:23" x14ac:dyDescent="0.2">
      <c r="A42" s="101" t="s">
        <v>70</v>
      </c>
      <c r="B42" s="102"/>
      <c r="C42" s="55"/>
      <c r="D42" s="456"/>
      <c r="E42" s="456"/>
      <c r="F42" s="456"/>
      <c r="G42" s="456"/>
      <c r="H42" s="456"/>
      <c r="I42" s="456"/>
      <c r="J42" s="103"/>
      <c r="K42" s="103">
        <f t="shared" si="8"/>
        <v>0</v>
      </c>
      <c r="L42" s="32"/>
      <c r="M42" s="89"/>
      <c r="N42" s="89"/>
      <c r="O42" s="456"/>
      <c r="P42" s="456"/>
      <c r="Q42" s="456"/>
      <c r="R42" s="456"/>
      <c r="S42" s="456"/>
      <c r="T42" s="456"/>
      <c r="U42" s="460"/>
      <c r="V42" s="104">
        <f t="shared" si="9"/>
        <v>0</v>
      </c>
      <c r="W42" s="32"/>
    </row>
    <row r="43" spans="1:23" x14ac:dyDescent="0.2">
      <c r="A43" s="101" t="s">
        <v>71</v>
      </c>
      <c r="B43" s="102"/>
      <c r="C43" s="55">
        <v>1</v>
      </c>
      <c r="D43" s="456"/>
      <c r="E43" s="456"/>
      <c r="F43" s="456"/>
      <c r="G43" s="456"/>
      <c r="H43" s="456"/>
      <c r="I43" s="456"/>
      <c r="J43" s="103"/>
      <c r="K43" s="103">
        <f t="shared" si="8"/>
        <v>1</v>
      </c>
      <c r="L43" s="32">
        <v>149986</v>
      </c>
      <c r="M43" s="711"/>
      <c r="N43" s="89">
        <v>1</v>
      </c>
      <c r="O43" s="456"/>
      <c r="P43" s="456"/>
      <c r="Q43" s="456"/>
      <c r="R43" s="456"/>
      <c r="S43" s="456"/>
      <c r="T43" s="456"/>
      <c r="U43" s="460"/>
      <c r="V43" s="104">
        <f t="shared" si="9"/>
        <v>1</v>
      </c>
      <c r="W43" s="32">
        <v>149170</v>
      </c>
    </row>
    <row r="44" spans="1:23" x14ac:dyDescent="0.2">
      <c r="A44" s="101" t="s">
        <v>440</v>
      </c>
      <c r="B44" s="645"/>
      <c r="C44" s="456"/>
      <c r="D44" s="456"/>
      <c r="E44" s="456">
        <v>1</v>
      </c>
      <c r="F44" s="456"/>
      <c r="G44" s="456"/>
      <c r="H44" s="456"/>
      <c r="I44" s="456"/>
      <c r="J44" s="460"/>
      <c r="K44" s="460">
        <f>+E44</f>
        <v>1</v>
      </c>
      <c r="L44" s="32">
        <v>426750</v>
      </c>
      <c r="M44" s="711"/>
      <c r="N44" s="89"/>
      <c r="O44" s="456"/>
      <c r="P44" s="456">
        <v>1</v>
      </c>
      <c r="Q44" s="456"/>
      <c r="R44" s="456"/>
      <c r="S44" s="456"/>
      <c r="T44" s="456"/>
      <c r="U44" s="460"/>
      <c r="V44" s="104">
        <f>+P44</f>
        <v>1</v>
      </c>
      <c r="W44" s="32">
        <v>359341</v>
      </c>
    </row>
    <row r="45" spans="1:23" x14ac:dyDescent="0.2">
      <c r="A45" s="101" t="s">
        <v>441</v>
      </c>
      <c r="B45" s="645"/>
      <c r="C45" s="456"/>
      <c r="D45" s="456"/>
      <c r="E45" s="456">
        <v>13</v>
      </c>
      <c r="F45" s="456"/>
      <c r="G45" s="456"/>
      <c r="H45" s="456"/>
      <c r="I45" s="456"/>
      <c r="J45" s="460"/>
      <c r="K45" s="460">
        <f t="shared" ref="K45:K46" si="10">+E45</f>
        <v>13</v>
      </c>
      <c r="L45" s="32">
        <v>3581512</v>
      </c>
      <c r="M45" s="711"/>
      <c r="N45" s="89"/>
      <c r="O45" s="456"/>
      <c r="P45" s="456">
        <v>12</v>
      </c>
      <c r="Q45" s="456"/>
      <c r="R45" s="456"/>
      <c r="S45" s="456"/>
      <c r="T45" s="456"/>
      <c r="U45" s="460"/>
      <c r="V45" s="104">
        <f t="shared" ref="V45:V46" si="11">+P45</f>
        <v>12</v>
      </c>
      <c r="W45" s="32">
        <v>2974463</v>
      </c>
    </row>
    <row r="46" spans="1:23" x14ac:dyDescent="0.2">
      <c r="A46" s="101" t="s">
        <v>442</v>
      </c>
      <c r="B46" s="645"/>
      <c r="C46" s="456"/>
      <c r="D46" s="456"/>
      <c r="E46" s="456">
        <v>29</v>
      </c>
      <c r="F46" s="456"/>
      <c r="G46" s="456"/>
      <c r="H46" s="456"/>
      <c r="I46" s="456"/>
      <c r="J46" s="460"/>
      <c r="K46" s="460">
        <f t="shared" si="10"/>
        <v>29</v>
      </c>
      <c r="L46" s="32">
        <v>5085402</v>
      </c>
      <c r="M46" s="711"/>
      <c r="N46" s="89"/>
      <c r="O46" s="456"/>
      <c r="P46" s="456">
        <v>28</v>
      </c>
      <c r="Q46" s="456"/>
      <c r="R46" s="456"/>
      <c r="S46" s="456"/>
      <c r="T46" s="456"/>
      <c r="U46" s="460"/>
      <c r="V46" s="104">
        <f t="shared" si="11"/>
        <v>28</v>
      </c>
      <c r="W46" s="32">
        <v>4090281</v>
      </c>
    </row>
    <row r="47" spans="1:23" x14ac:dyDescent="0.2">
      <c r="A47" s="430" t="s">
        <v>22</v>
      </c>
      <c r="B47" s="33"/>
      <c r="C47" s="453"/>
      <c r="D47" s="453">
        <f>4+4+11+58</f>
        <v>77</v>
      </c>
      <c r="E47" s="453"/>
      <c r="F47" s="453"/>
      <c r="G47" s="453"/>
      <c r="H47" s="453"/>
      <c r="I47" s="453"/>
      <c r="J47" s="453"/>
      <c r="K47" s="453">
        <f>+D47</f>
        <v>77</v>
      </c>
      <c r="L47" s="32">
        <f>608450+674400+1898215+7653091.24623857</f>
        <v>10834156.246238571</v>
      </c>
      <c r="M47" s="34"/>
      <c r="N47" s="453"/>
      <c r="O47" s="453">
        <f>4+4+11+62</f>
        <v>81</v>
      </c>
      <c r="P47" s="453"/>
      <c r="Q47" s="453"/>
      <c r="R47" s="453"/>
      <c r="S47" s="453"/>
      <c r="T47" s="453"/>
      <c r="U47" s="453"/>
      <c r="V47" s="453">
        <f>+O47</f>
        <v>81</v>
      </c>
      <c r="W47" s="37">
        <f>617468+674400+1987197+8450175.72232355</f>
        <v>11729240.72232355</v>
      </c>
    </row>
    <row r="48" spans="1:23" x14ac:dyDescent="0.2">
      <c r="A48" s="430" t="s">
        <v>270</v>
      </c>
      <c r="B48" s="54"/>
      <c r="C48" s="456"/>
      <c r="D48" s="456"/>
      <c r="E48" s="456"/>
      <c r="F48" s="456"/>
      <c r="G48" s="456"/>
      <c r="H48" s="456">
        <v>287</v>
      </c>
      <c r="I48" s="456"/>
      <c r="J48" s="456"/>
      <c r="K48" s="89">
        <f>+H48</f>
        <v>287</v>
      </c>
      <c r="L48" s="258">
        <v>79568784</v>
      </c>
      <c r="M48" s="89"/>
      <c r="N48" s="456"/>
      <c r="O48" s="456"/>
      <c r="P48" s="456"/>
      <c r="Q48" s="456"/>
      <c r="R48" s="456"/>
      <c r="S48" s="456">
        <v>287</v>
      </c>
      <c r="T48" s="456"/>
      <c r="U48" s="456"/>
      <c r="V48" s="89">
        <f>+S48</f>
        <v>287</v>
      </c>
      <c r="W48" s="32">
        <v>79568785</v>
      </c>
    </row>
    <row r="49" spans="1:23" x14ac:dyDescent="0.2">
      <c r="A49" s="430" t="s">
        <v>269</v>
      </c>
      <c r="B49" s="54"/>
      <c r="C49" s="456"/>
      <c r="D49" s="456"/>
      <c r="E49" s="456"/>
      <c r="F49" s="456"/>
      <c r="G49" s="456">
        <v>123</v>
      </c>
      <c r="H49" s="456"/>
      <c r="I49" s="456"/>
      <c r="J49" s="456"/>
      <c r="K49" s="456">
        <f>+G49</f>
        <v>123</v>
      </c>
      <c r="L49" s="258">
        <v>15353193.600000001</v>
      </c>
      <c r="M49" s="89"/>
      <c r="N49" s="456"/>
      <c r="O49" s="456"/>
      <c r="P49" s="456"/>
      <c r="Q49" s="456"/>
      <c r="R49" s="456">
        <v>123</v>
      </c>
      <c r="S49" s="456"/>
      <c r="T49" s="456"/>
      <c r="U49" s="456"/>
      <c r="V49" s="487">
        <f t="shared" ref="V49" si="12">SUM(M49:U49)</f>
        <v>123</v>
      </c>
      <c r="W49" s="32">
        <v>17353193.600000001</v>
      </c>
    </row>
    <row r="50" spans="1:23" x14ac:dyDescent="0.2">
      <c r="A50" s="21" t="s">
        <v>16</v>
      </c>
      <c r="B50" s="22">
        <f>SUM(B51:B75)</f>
        <v>147</v>
      </c>
      <c r="C50" s="485">
        <f>SUM(C51:C75)</f>
        <v>528</v>
      </c>
      <c r="D50" s="490">
        <f>SUM(D51:D75)</f>
        <v>5416</v>
      </c>
      <c r="E50" s="485">
        <f>+E66+E71</f>
        <v>302</v>
      </c>
      <c r="F50" s="485"/>
      <c r="G50" s="485">
        <f>SUM(G51:G75)</f>
        <v>485</v>
      </c>
      <c r="H50" s="485"/>
      <c r="I50" s="485"/>
      <c r="J50" s="485">
        <f t="shared" ref="J50:P50" si="13">SUM(J51:J75)</f>
        <v>41</v>
      </c>
      <c r="K50" s="490">
        <f t="shared" si="13"/>
        <v>6919</v>
      </c>
      <c r="L50" s="30">
        <f t="shared" si="13"/>
        <v>563215574.08264995</v>
      </c>
      <c r="M50" s="26">
        <f t="shared" si="13"/>
        <v>167</v>
      </c>
      <c r="N50" s="485">
        <f t="shared" si="13"/>
        <v>545</v>
      </c>
      <c r="O50" s="490">
        <f t="shared" si="13"/>
        <v>5686</v>
      </c>
      <c r="P50" s="485">
        <f t="shared" si="13"/>
        <v>305</v>
      </c>
      <c r="Q50" s="485"/>
      <c r="R50" s="485">
        <f>SUM(R51:R75)</f>
        <v>485</v>
      </c>
      <c r="S50" s="485"/>
      <c r="T50" s="485"/>
      <c r="U50" s="485">
        <f>SUM(U51:U75)</f>
        <v>69</v>
      </c>
      <c r="V50" s="490">
        <f>SUM(V51:V75)</f>
        <v>7257</v>
      </c>
      <c r="W50" s="24">
        <f>SUM(W51:W75)</f>
        <v>580880023.51045299</v>
      </c>
    </row>
    <row r="51" spans="1:23" x14ac:dyDescent="0.2">
      <c r="A51" s="430" t="s">
        <v>17</v>
      </c>
      <c r="B51" s="33">
        <f>5+18</f>
        <v>23</v>
      </c>
      <c r="C51" s="487"/>
      <c r="D51" s="487"/>
      <c r="E51" s="487"/>
      <c r="F51" s="487"/>
      <c r="G51" s="487"/>
      <c r="H51" s="487"/>
      <c r="I51" s="487"/>
      <c r="J51" s="487"/>
      <c r="K51" s="487">
        <f>SUM(B51:J51)</f>
        <v>23</v>
      </c>
      <c r="L51" s="434">
        <f>683170+1692495.34</f>
        <v>2375665.34</v>
      </c>
      <c r="M51" s="706">
        <f>5+22</f>
        <v>27</v>
      </c>
      <c r="N51" s="487"/>
      <c r="O51" s="487"/>
      <c r="P51" s="487"/>
      <c r="Q51" s="487"/>
      <c r="R51" s="487"/>
      <c r="S51" s="487"/>
      <c r="T51" s="487"/>
      <c r="U51" s="487"/>
      <c r="V51" s="487">
        <f>SUM(M51:U51)</f>
        <v>27</v>
      </c>
      <c r="W51" s="640">
        <f>683170+1813495.96</f>
        <v>2496665.96</v>
      </c>
    </row>
    <row r="52" spans="1:23" x14ac:dyDescent="0.2">
      <c r="A52" s="430" t="s">
        <v>18</v>
      </c>
      <c r="B52" s="33">
        <f>3+12</f>
        <v>15</v>
      </c>
      <c r="C52" s="487"/>
      <c r="D52" s="487"/>
      <c r="E52" s="487"/>
      <c r="F52" s="487"/>
      <c r="G52" s="487"/>
      <c r="H52" s="487"/>
      <c r="I52" s="487"/>
      <c r="J52" s="487"/>
      <c r="K52" s="487">
        <f t="shared" ref="K52:K54" si="14">SUM(B52:J52)</f>
        <v>15</v>
      </c>
      <c r="L52" s="434">
        <f>404862+986808.31</f>
        <v>1391670.31</v>
      </c>
      <c r="M52" s="706">
        <f>3+13</f>
        <v>16</v>
      </c>
      <c r="N52" s="487"/>
      <c r="O52" s="487"/>
      <c r="P52" s="487"/>
      <c r="Q52" s="487"/>
      <c r="R52" s="487"/>
      <c r="S52" s="487"/>
      <c r="T52" s="487"/>
      <c r="U52" s="487"/>
      <c r="V52" s="487">
        <f t="shared" ref="V52:V54" si="15">SUM(M52:U52)</f>
        <v>16</v>
      </c>
      <c r="W52" s="640">
        <f>404862+1069422.88</f>
        <v>1474284.88</v>
      </c>
    </row>
    <row r="53" spans="1:23" x14ac:dyDescent="0.2">
      <c r="A53" s="430" t="s">
        <v>19</v>
      </c>
      <c r="B53" s="33">
        <f>4+12</f>
        <v>16</v>
      </c>
      <c r="C53" s="487"/>
      <c r="D53" s="487"/>
      <c r="E53" s="487"/>
      <c r="F53" s="487"/>
      <c r="G53" s="487"/>
      <c r="H53" s="487"/>
      <c r="I53" s="487"/>
      <c r="J53" s="487"/>
      <c r="K53" s="487">
        <f t="shared" si="14"/>
        <v>16</v>
      </c>
      <c r="L53" s="434">
        <f>551790.96+985088.95</f>
        <v>1536879.91</v>
      </c>
      <c r="M53" s="706">
        <f>2+19</f>
        <v>21</v>
      </c>
      <c r="N53" s="487"/>
      <c r="O53" s="487"/>
      <c r="P53" s="487"/>
      <c r="Q53" s="487"/>
      <c r="R53" s="487"/>
      <c r="S53" s="487"/>
      <c r="T53" s="487"/>
      <c r="U53" s="487"/>
      <c r="V53" s="487">
        <f t="shared" si="15"/>
        <v>21</v>
      </c>
      <c r="W53" s="640">
        <f>275900+1542657.4</f>
        <v>1818557.4</v>
      </c>
    </row>
    <row r="54" spans="1:23" x14ac:dyDescent="0.2">
      <c r="A54" s="430" t="s">
        <v>20</v>
      </c>
      <c r="B54" s="33">
        <f>3+28</f>
        <v>31</v>
      </c>
      <c r="C54" s="487"/>
      <c r="D54" s="487"/>
      <c r="E54" s="487"/>
      <c r="F54" s="487"/>
      <c r="G54" s="487"/>
      <c r="H54" s="487"/>
      <c r="I54" s="487"/>
      <c r="J54" s="487"/>
      <c r="K54" s="487">
        <f t="shared" si="14"/>
        <v>31</v>
      </c>
      <c r="L54" s="434">
        <f>365745.16+2227524.24</f>
        <v>2593269.4000000004</v>
      </c>
      <c r="M54" s="706">
        <f>3+30</f>
        <v>33</v>
      </c>
      <c r="N54" s="487"/>
      <c r="O54" s="487"/>
      <c r="P54" s="487"/>
      <c r="Q54" s="487"/>
      <c r="R54" s="487"/>
      <c r="S54" s="487"/>
      <c r="T54" s="487"/>
      <c r="U54" s="487"/>
      <c r="V54" s="487">
        <f t="shared" si="15"/>
        <v>33</v>
      </c>
      <c r="W54" s="640">
        <f>365745+2419081.8</f>
        <v>2784826.8</v>
      </c>
    </row>
    <row r="55" spans="1:23" x14ac:dyDescent="0.2">
      <c r="A55" s="430" t="s">
        <v>21</v>
      </c>
      <c r="B55" s="382">
        <v>26</v>
      </c>
      <c r="C55" s="227"/>
      <c r="D55" s="487"/>
      <c r="E55" s="487"/>
      <c r="F55" s="487"/>
      <c r="G55" s="487"/>
      <c r="H55" s="487"/>
      <c r="I55" s="227"/>
      <c r="J55" s="376"/>
      <c r="K55" s="89">
        <f t="shared" ref="K55:K56" si="16">SUM(B55:J55)</f>
        <v>26</v>
      </c>
      <c r="L55" s="258">
        <v>2276483.88</v>
      </c>
      <c r="M55" s="57">
        <v>33</v>
      </c>
      <c r="N55" s="520"/>
      <c r="O55" s="520"/>
      <c r="P55" s="520"/>
      <c r="Q55" s="520"/>
      <c r="R55" s="520"/>
      <c r="S55" s="520"/>
      <c r="T55" s="520"/>
      <c r="U55" s="518"/>
      <c r="V55" s="227">
        <f t="shared" ref="V55:V56" si="17">SUM(M55:U55)</f>
        <v>33</v>
      </c>
      <c r="W55" s="32">
        <v>2641263.6</v>
      </c>
    </row>
    <row r="56" spans="1:23" x14ac:dyDescent="0.2">
      <c r="A56" s="430" t="s">
        <v>72</v>
      </c>
      <c r="B56" s="382">
        <v>36</v>
      </c>
      <c r="C56" s="227"/>
      <c r="D56" s="487"/>
      <c r="E56" s="487"/>
      <c r="F56" s="487"/>
      <c r="G56" s="487"/>
      <c r="H56" s="487"/>
      <c r="I56" s="227"/>
      <c r="J56" s="376"/>
      <c r="K56" s="89">
        <f t="shared" si="16"/>
        <v>36</v>
      </c>
      <c r="L56" s="258">
        <v>2824634.55</v>
      </c>
      <c r="M56" s="57">
        <v>37</v>
      </c>
      <c r="N56" s="520"/>
      <c r="O56" s="520"/>
      <c r="P56" s="520"/>
      <c r="Q56" s="520"/>
      <c r="R56" s="520"/>
      <c r="S56" s="520"/>
      <c r="T56" s="520"/>
      <c r="U56" s="518"/>
      <c r="V56" s="227">
        <f t="shared" si="17"/>
        <v>37</v>
      </c>
      <c r="W56" s="32">
        <v>2961240.76</v>
      </c>
    </row>
    <row r="57" spans="1:23" x14ac:dyDescent="0.2">
      <c r="A57" s="430" t="s">
        <v>210</v>
      </c>
      <c r="B57" s="75"/>
      <c r="C57" s="456">
        <v>80</v>
      </c>
      <c r="D57" s="89"/>
      <c r="E57" s="89"/>
      <c r="F57" s="89"/>
      <c r="G57" s="89"/>
      <c r="H57" s="89"/>
      <c r="I57" s="89"/>
      <c r="J57" s="55"/>
      <c r="K57" s="55">
        <f>+C57</f>
        <v>80</v>
      </c>
      <c r="L57" s="58">
        <v>14331384</v>
      </c>
      <c r="M57" s="89"/>
      <c r="N57" s="456">
        <v>97</v>
      </c>
      <c r="O57" s="89"/>
      <c r="P57" s="89"/>
      <c r="Q57" s="89"/>
      <c r="R57" s="89"/>
      <c r="S57" s="89"/>
      <c r="T57" s="89"/>
      <c r="U57" s="456"/>
      <c r="V57" s="456">
        <f>+N57</f>
        <v>97</v>
      </c>
      <c r="W57" s="58">
        <v>15644801</v>
      </c>
    </row>
    <row r="58" spans="1:23" x14ac:dyDescent="0.2">
      <c r="A58" s="430" t="s">
        <v>203</v>
      </c>
      <c r="B58" s="54"/>
      <c r="C58" s="456">
        <v>26</v>
      </c>
      <c r="D58" s="456"/>
      <c r="E58" s="456"/>
      <c r="F58" s="456"/>
      <c r="G58" s="456"/>
      <c r="H58" s="456"/>
      <c r="I58" s="456"/>
      <c r="J58" s="486"/>
      <c r="K58" s="104">
        <f t="shared" ref="K58:K63" si="18">+C58</f>
        <v>26</v>
      </c>
      <c r="L58" s="32">
        <v>2743480</v>
      </c>
      <c r="M58" s="89"/>
      <c r="N58" s="456">
        <v>26</v>
      </c>
      <c r="O58" s="456"/>
      <c r="P58" s="456"/>
      <c r="Q58" s="456"/>
      <c r="R58" s="456"/>
      <c r="S58" s="456"/>
      <c r="T58" s="456"/>
      <c r="U58" s="486"/>
      <c r="V58" s="104">
        <f t="shared" ref="V58:V63" si="19">+N58</f>
        <v>26</v>
      </c>
      <c r="W58" s="32">
        <v>2730212.6</v>
      </c>
    </row>
    <row r="59" spans="1:23" x14ac:dyDescent="0.2">
      <c r="A59" s="430" t="s">
        <v>35</v>
      </c>
      <c r="B59" s="54"/>
      <c r="C59" s="456">
        <v>29</v>
      </c>
      <c r="D59" s="456"/>
      <c r="E59" s="456"/>
      <c r="F59" s="456"/>
      <c r="G59" s="456"/>
      <c r="H59" s="456"/>
      <c r="I59" s="456"/>
      <c r="J59" s="486"/>
      <c r="K59" s="104">
        <f t="shared" si="18"/>
        <v>29</v>
      </c>
      <c r="L59" s="32">
        <v>2743958</v>
      </c>
      <c r="M59" s="89"/>
      <c r="N59" s="456">
        <v>29</v>
      </c>
      <c r="O59" s="456"/>
      <c r="P59" s="456"/>
      <c r="Q59" s="456"/>
      <c r="R59" s="456"/>
      <c r="S59" s="456"/>
      <c r="T59" s="456"/>
      <c r="U59" s="486"/>
      <c r="V59" s="104">
        <f t="shared" si="19"/>
        <v>29</v>
      </c>
      <c r="W59" s="32">
        <v>2676109.4</v>
      </c>
    </row>
    <row r="60" spans="1:23" x14ac:dyDescent="0.2">
      <c r="A60" s="430" t="s">
        <v>36</v>
      </c>
      <c r="B60" s="54"/>
      <c r="C60" s="456">
        <v>57</v>
      </c>
      <c r="D60" s="456"/>
      <c r="E60" s="456"/>
      <c r="F60" s="456"/>
      <c r="G60" s="456"/>
      <c r="H60" s="456"/>
      <c r="I60" s="456"/>
      <c r="J60" s="486"/>
      <c r="K60" s="104">
        <f t="shared" si="18"/>
        <v>57</v>
      </c>
      <c r="L60" s="32">
        <v>4484014</v>
      </c>
      <c r="M60" s="89"/>
      <c r="N60" s="456">
        <v>57</v>
      </c>
      <c r="O60" s="456"/>
      <c r="P60" s="456"/>
      <c r="Q60" s="456"/>
      <c r="R60" s="456"/>
      <c r="S60" s="456"/>
      <c r="T60" s="456"/>
      <c r="U60" s="486"/>
      <c r="V60" s="104">
        <f t="shared" si="19"/>
        <v>57</v>
      </c>
      <c r="W60" s="32">
        <v>4407712</v>
      </c>
    </row>
    <row r="61" spans="1:23" x14ac:dyDescent="0.2">
      <c r="A61" s="430" t="s">
        <v>37</v>
      </c>
      <c r="B61" s="54"/>
      <c r="C61" s="456">
        <v>28</v>
      </c>
      <c r="D61" s="456"/>
      <c r="E61" s="456"/>
      <c r="F61" s="456"/>
      <c r="G61" s="456"/>
      <c r="H61" s="456"/>
      <c r="I61" s="456"/>
      <c r="J61" s="486"/>
      <c r="K61" s="104">
        <f t="shared" si="18"/>
        <v>28</v>
      </c>
      <c r="L61" s="32">
        <v>1779179</v>
      </c>
      <c r="M61" s="89"/>
      <c r="N61" s="456">
        <v>28</v>
      </c>
      <c r="O61" s="456"/>
      <c r="P61" s="456"/>
      <c r="Q61" s="456"/>
      <c r="R61" s="456"/>
      <c r="S61" s="456"/>
      <c r="T61" s="456"/>
      <c r="U61" s="486"/>
      <c r="V61" s="104">
        <f t="shared" si="19"/>
        <v>28</v>
      </c>
      <c r="W61" s="32">
        <v>1741793.4000000001</v>
      </c>
    </row>
    <row r="62" spans="1:23" x14ac:dyDescent="0.2">
      <c r="A62" s="129" t="s">
        <v>45</v>
      </c>
      <c r="B62" s="95"/>
      <c r="C62" s="456">
        <v>18</v>
      </c>
      <c r="D62" s="456"/>
      <c r="E62" s="456"/>
      <c r="F62" s="456"/>
      <c r="G62" s="456"/>
      <c r="H62" s="456"/>
      <c r="I62" s="456"/>
      <c r="J62" s="486"/>
      <c r="K62" s="104">
        <f t="shared" si="18"/>
        <v>18</v>
      </c>
      <c r="L62" s="32">
        <v>3098116</v>
      </c>
      <c r="M62" s="95"/>
      <c r="N62" s="456">
        <v>18</v>
      </c>
      <c r="O62" s="456"/>
      <c r="P62" s="456"/>
      <c r="Q62" s="456"/>
      <c r="R62" s="456"/>
      <c r="S62" s="456"/>
      <c r="T62" s="456"/>
      <c r="U62" s="486"/>
      <c r="V62" s="104">
        <f t="shared" si="19"/>
        <v>18</v>
      </c>
      <c r="W62" s="32">
        <v>3404968.9999999991</v>
      </c>
    </row>
    <row r="63" spans="1:23" x14ac:dyDescent="0.2">
      <c r="A63" s="129" t="s">
        <v>195</v>
      </c>
      <c r="B63" s="95"/>
      <c r="C63" s="456">
        <v>2</v>
      </c>
      <c r="D63" s="456"/>
      <c r="E63" s="456"/>
      <c r="F63" s="456"/>
      <c r="G63" s="456"/>
      <c r="H63" s="456"/>
      <c r="I63" s="456"/>
      <c r="J63" s="486"/>
      <c r="K63" s="104">
        <f t="shared" si="18"/>
        <v>2</v>
      </c>
      <c r="L63" s="32">
        <v>283404</v>
      </c>
      <c r="M63" s="95"/>
      <c r="N63" s="456">
        <v>2</v>
      </c>
      <c r="O63" s="456"/>
      <c r="P63" s="456"/>
      <c r="Q63" s="456"/>
      <c r="R63" s="456"/>
      <c r="S63" s="456"/>
      <c r="T63" s="456"/>
      <c r="U63" s="486"/>
      <c r="V63" s="104">
        <f t="shared" si="19"/>
        <v>2</v>
      </c>
      <c r="W63" s="32">
        <v>283404</v>
      </c>
    </row>
    <row r="64" spans="1:23" x14ac:dyDescent="0.2">
      <c r="A64" s="219" t="s">
        <v>53</v>
      </c>
      <c r="B64" s="75"/>
      <c r="C64" s="456">
        <v>14</v>
      </c>
      <c r="D64" s="456"/>
      <c r="E64" s="456"/>
      <c r="F64" s="456"/>
      <c r="G64" s="456"/>
      <c r="H64" s="456"/>
      <c r="I64" s="55"/>
      <c r="J64" s="72"/>
      <c r="K64" s="55">
        <f>+C64</f>
        <v>14</v>
      </c>
      <c r="L64" s="37">
        <v>1926361</v>
      </c>
      <c r="M64" s="75"/>
      <c r="N64" s="456">
        <v>14</v>
      </c>
      <c r="O64" s="456"/>
      <c r="P64" s="456"/>
      <c r="Q64" s="456"/>
      <c r="R64" s="456"/>
      <c r="S64" s="456"/>
      <c r="T64" s="55"/>
      <c r="U64" s="72"/>
      <c r="V64" s="55">
        <f>+N64</f>
        <v>14</v>
      </c>
      <c r="W64" s="32">
        <v>2047460</v>
      </c>
    </row>
    <row r="65" spans="1:23" x14ac:dyDescent="0.2">
      <c r="A65" s="107" t="s">
        <v>16</v>
      </c>
      <c r="B65" s="102"/>
      <c r="C65" s="103">
        <v>129</v>
      </c>
      <c r="D65" s="460"/>
      <c r="E65" s="460"/>
      <c r="F65" s="460"/>
      <c r="G65" s="460"/>
      <c r="H65" s="460"/>
      <c r="I65" s="460"/>
      <c r="J65" s="103"/>
      <c r="K65" s="103">
        <f>+C65</f>
        <v>129</v>
      </c>
      <c r="L65" s="100">
        <v>14306193</v>
      </c>
      <c r="M65" s="97"/>
      <c r="N65" s="106">
        <v>129</v>
      </c>
      <c r="O65" s="460"/>
      <c r="P65" s="460"/>
      <c r="Q65" s="460"/>
      <c r="R65" s="460"/>
      <c r="S65" s="460"/>
      <c r="T65" s="460"/>
      <c r="U65" s="460"/>
      <c r="V65" s="460">
        <f>+N65+P65</f>
        <v>129</v>
      </c>
      <c r="W65" s="100">
        <v>14228365</v>
      </c>
    </row>
    <row r="66" spans="1:23" x14ac:dyDescent="0.2">
      <c r="A66" s="430" t="s">
        <v>443</v>
      </c>
      <c r="B66" s="102"/>
      <c r="C66" s="106"/>
      <c r="D66" s="106"/>
      <c r="E66" s="106">
        <v>96</v>
      </c>
      <c r="F66" s="106"/>
      <c r="G66" s="106"/>
      <c r="H66" s="106"/>
      <c r="I66" s="106"/>
      <c r="J66" s="106"/>
      <c r="K66" s="106">
        <f>+E66</f>
        <v>96</v>
      </c>
      <c r="L66" s="461">
        <v>13789833</v>
      </c>
      <c r="M66" s="97"/>
      <c r="N66" s="106"/>
      <c r="O66" s="106"/>
      <c r="P66" s="106">
        <v>54</v>
      </c>
      <c r="Q66" s="106"/>
      <c r="R66" s="106"/>
      <c r="S66" s="106"/>
      <c r="T66" s="106"/>
      <c r="U66" s="106"/>
      <c r="V66" s="106">
        <f>+P66</f>
        <v>54</v>
      </c>
      <c r="W66" s="100">
        <v>3021046</v>
      </c>
    </row>
    <row r="67" spans="1:23" x14ac:dyDescent="0.2">
      <c r="A67" s="219" t="s">
        <v>54</v>
      </c>
      <c r="B67" s="75"/>
      <c r="C67" s="456">
        <v>46</v>
      </c>
      <c r="D67" s="456"/>
      <c r="E67" s="456"/>
      <c r="F67" s="456"/>
      <c r="G67" s="456"/>
      <c r="H67" s="456"/>
      <c r="I67" s="55"/>
      <c r="J67" s="72"/>
      <c r="K67" s="55">
        <f t="shared" ref="K67:K70" si="20">+C67</f>
        <v>46</v>
      </c>
      <c r="L67" s="37">
        <v>5814447</v>
      </c>
      <c r="M67" s="75"/>
      <c r="N67" s="456">
        <v>46</v>
      </c>
      <c r="O67" s="456"/>
      <c r="P67" s="456"/>
      <c r="Q67" s="456"/>
      <c r="R67" s="456"/>
      <c r="S67" s="456"/>
      <c r="T67" s="55"/>
      <c r="U67" s="72"/>
      <c r="V67" s="55">
        <f t="shared" ref="V67:V70" si="21">+N67</f>
        <v>46</v>
      </c>
      <c r="W67" s="32">
        <v>6179969</v>
      </c>
    </row>
    <row r="68" spans="1:23" x14ac:dyDescent="0.2">
      <c r="A68" s="219" t="s">
        <v>55</v>
      </c>
      <c r="B68" s="75"/>
      <c r="C68" s="456">
        <v>39</v>
      </c>
      <c r="D68" s="456"/>
      <c r="E68" s="456"/>
      <c r="F68" s="456"/>
      <c r="G68" s="456"/>
      <c r="H68" s="456"/>
      <c r="I68" s="55"/>
      <c r="J68" s="72"/>
      <c r="K68" s="55">
        <f t="shared" si="20"/>
        <v>39</v>
      </c>
      <c r="L68" s="37">
        <v>4163697</v>
      </c>
      <c r="M68" s="75"/>
      <c r="N68" s="456">
        <v>39</v>
      </c>
      <c r="O68" s="456"/>
      <c r="P68" s="456"/>
      <c r="Q68" s="456"/>
      <c r="R68" s="456"/>
      <c r="S68" s="456"/>
      <c r="T68" s="55"/>
      <c r="U68" s="72"/>
      <c r="V68" s="55">
        <f t="shared" si="21"/>
        <v>39</v>
      </c>
      <c r="W68" s="32">
        <v>4425446</v>
      </c>
    </row>
    <row r="69" spans="1:23" x14ac:dyDescent="0.2">
      <c r="A69" s="219" t="s">
        <v>56</v>
      </c>
      <c r="B69" s="88"/>
      <c r="C69" s="456">
        <v>33</v>
      </c>
      <c r="D69" s="456"/>
      <c r="E69" s="456"/>
      <c r="F69" s="456"/>
      <c r="G69" s="456"/>
      <c r="H69" s="456"/>
      <c r="I69" s="55"/>
      <c r="J69" s="72"/>
      <c r="K69" s="55">
        <f t="shared" si="20"/>
        <v>33</v>
      </c>
      <c r="L69" s="37">
        <v>2823617</v>
      </c>
      <c r="M69" s="88"/>
      <c r="N69" s="456">
        <v>33</v>
      </c>
      <c r="O69" s="456"/>
      <c r="P69" s="456"/>
      <c r="Q69" s="456"/>
      <c r="R69" s="456"/>
      <c r="S69" s="456"/>
      <c r="T69" s="55"/>
      <c r="U69" s="72"/>
      <c r="V69" s="55">
        <f t="shared" si="21"/>
        <v>33</v>
      </c>
      <c r="W69" s="32">
        <v>3001122</v>
      </c>
    </row>
    <row r="70" spans="1:23" x14ac:dyDescent="0.2">
      <c r="A70" s="219" t="s">
        <v>57</v>
      </c>
      <c r="B70" s="88"/>
      <c r="C70" s="456">
        <v>27</v>
      </c>
      <c r="D70" s="456"/>
      <c r="E70" s="456"/>
      <c r="F70" s="456"/>
      <c r="G70" s="456"/>
      <c r="H70" s="456"/>
      <c r="I70" s="55"/>
      <c r="J70" s="72"/>
      <c r="K70" s="55">
        <f t="shared" si="20"/>
        <v>27</v>
      </c>
      <c r="L70" s="37">
        <v>1749829</v>
      </c>
      <c r="M70" s="88"/>
      <c r="N70" s="456">
        <v>27</v>
      </c>
      <c r="O70" s="456"/>
      <c r="P70" s="456"/>
      <c r="Q70" s="456"/>
      <c r="R70" s="456"/>
      <c r="S70" s="456"/>
      <c r="T70" s="55"/>
      <c r="U70" s="72"/>
      <c r="V70" s="55">
        <f t="shared" si="21"/>
        <v>27</v>
      </c>
      <c r="W70" s="32">
        <v>1859831</v>
      </c>
    </row>
    <row r="71" spans="1:23" x14ac:dyDescent="0.2">
      <c r="A71" s="430" t="s">
        <v>444</v>
      </c>
      <c r="B71" s="102"/>
      <c r="C71" s="106"/>
      <c r="D71" s="106"/>
      <c r="E71" s="106">
        <v>206</v>
      </c>
      <c r="F71" s="106"/>
      <c r="G71" s="106"/>
      <c r="H71" s="106"/>
      <c r="I71" s="106"/>
      <c r="J71" s="106"/>
      <c r="K71" s="106">
        <f>+E71</f>
        <v>206</v>
      </c>
      <c r="L71" s="461">
        <v>14745195</v>
      </c>
      <c r="M71" s="97"/>
      <c r="N71" s="106"/>
      <c r="O71" s="106"/>
      <c r="P71" s="106">
        <v>251</v>
      </c>
      <c r="Q71" s="106"/>
      <c r="R71" s="106"/>
      <c r="S71" s="106"/>
      <c r="T71" s="106"/>
      <c r="U71" s="106"/>
      <c r="V71" s="106">
        <f>+P71</f>
        <v>251</v>
      </c>
      <c r="W71" s="100">
        <v>20876308</v>
      </c>
    </row>
    <row r="72" spans="1:23" x14ac:dyDescent="0.2">
      <c r="A72" s="430" t="s">
        <v>22</v>
      </c>
      <c r="B72" s="382"/>
      <c r="C72" s="487"/>
      <c r="D72" s="547">
        <f>62+2851+264+165+421+140+1513</f>
        <v>5416</v>
      </c>
      <c r="E72" s="487"/>
      <c r="F72" s="487"/>
      <c r="G72" s="487"/>
      <c r="H72" s="487"/>
      <c r="I72" s="487"/>
      <c r="J72" s="487"/>
      <c r="K72" s="547">
        <f>+D72</f>
        <v>5416</v>
      </c>
      <c r="L72" s="512">
        <f>7581027-1+196325658+20642300+11524569+19521112+12682908+130787992.29265</f>
        <v>399065565.29264998</v>
      </c>
      <c r="M72" s="33"/>
      <c r="N72" s="453"/>
      <c r="O72" s="547">
        <f>76+2911+264+165+421+190+1659</f>
        <v>5686</v>
      </c>
      <c r="P72" s="487"/>
      <c r="Q72" s="487"/>
      <c r="R72" s="487"/>
      <c r="S72" s="487"/>
      <c r="T72" s="487"/>
      <c r="U72" s="487"/>
      <c r="V72" s="547">
        <f>+O72</f>
        <v>5686</v>
      </c>
      <c r="W72" s="58">
        <f>7112100+1+184292840+20856186+11738598+25638798+17618015+141555979.310453</f>
        <v>408812517.310453</v>
      </c>
    </row>
    <row r="73" spans="1:23" x14ac:dyDescent="0.2">
      <c r="A73" s="430" t="s">
        <v>269</v>
      </c>
      <c r="B73" s="54"/>
      <c r="C73" s="89"/>
      <c r="D73" s="89"/>
      <c r="E73" s="89"/>
      <c r="F73" s="89"/>
      <c r="G73" s="89">
        <v>485</v>
      </c>
      <c r="H73" s="89"/>
      <c r="I73" s="89"/>
      <c r="J73" s="89"/>
      <c r="K73" s="55">
        <f>+G73</f>
        <v>485</v>
      </c>
      <c r="L73" s="258">
        <v>61412774.400000006</v>
      </c>
      <c r="M73" s="33"/>
      <c r="N73" s="453"/>
      <c r="O73" s="453"/>
      <c r="P73" s="453"/>
      <c r="Q73" s="453"/>
      <c r="R73" s="453">
        <v>485</v>
      </c>
      <c r="S73" s="44"/>
      <c r="T73" s="35"/>
      <c r="U73" s="35"/>
      <c r="V73" s="35">
        <f>+R73</f>
        <v>485</v>
      </c>
      <c r="W73" s="32">
        <v>69412774.400000006</v>
      </c>
    </row>
    <row r="74" spans="1:23" x14ac:dyDescent="0.2">
      <c r="A74" s="430" t="s">
        <v>295</v>
      </c>
      <c r="B74" s="382"/>
      <c r="C74" s="55"/>
      <c r="D74" s="456"/>
      <c r="E74" s="456"/>
      <c r="F74" s="456"/>
      <c r="G74" s="456"/>
      <c r="H74" s="456"/>
      <c r="I74" s="55"/>
      <c r="J74" s="57">
        <v>3</v>
      </c>
      <c r="K74" s="456">
        <f>+J74</f>
        <v>3</v>
      </c>
      <c r="L74" s="37">
        <v>146064</v>
      </c>
      <c r="M74" s="34"/>
      <c r="N74" s="453"/>
      <c r="O74" s="453"/>
      <c r="P74" s="453"/>
      <c r="Q74" s="453"/>
      <c r="R74" s="453"/>
      <c r="S74" s="44"/>
      <c r="T74" s="35"/>
      <c r="U74" s="35">
        <v>3</v>
      </c>
      <c r="V74" s="35">
        <f>+U74</f>
        <v>3</v>
      </c>
      <c r="W74" s="32">
        <v>146064</v>
      </c>
    </row>
    <row r="75" spans="1:23" x14ac:dyDescent="0.2">
      <c r="A75" s="430" t="s">
        <v>680</v>
      </c>
      <c r="B75" s="54"/>
      <c r="C75" s="89"/>
      <c r="D75" s="89"/>
      <c r="E75" s="89"/>
      <c r="F75" s="89"/>
      <c r="G75" s="89"/>
      <c r="H75" s="89"/>
      <c r="I75" s="89"/>
      <c r="J75" s="55">
        <v>38</v>
      </c>
      <c r="K75" s="707">
        <f>+J75</f>
        <v>38</v>
      </c>
      <c r="L75" s="32">
        <v>809860</v>
      </c>
      <c r="M75" s="89"/>
      <c r="N75" s="89"/>
      <c r="O75" s="89"/>
      <c r="P75" s="89"/>
      <c r="Q75" s="89"/>
      <c r="R75" s="89"/>
      <c r="S75" s="89"/>
      <c r="T75" s="89"/>
      <c r="U75" s="55">
        <v>66</v>
      </c>
      <c r="V75" s="55">
        <f>+U75</f>
        <v>66</v>
      </c>
      <c r="W75" s="32">
        <v>1803280</v>
      </c>
    </row>
    <row r="76" spans="1:23" x14ac:dyDescent="0.2">
      <c r="A76" s="21" t="s">
        <v>23</v>
      </c>
      <c r="B76" s="87">
        <f>SUM(B77:B91)</f>
        <v>133</v>
      </c>
      <c r="C76" s="485">
        <f>SUM(C77:C91)</f>
        <v>214</v>
      </c>
      <c r="D76" s="490">
        <f>SUM(D77:D91)</f>
        <v>1827</v>
      </c>
      <c r="E76" s="485">
        <f>+E87</f>
        <v>49</v>
      </c>
      <c r="F76" s="485"/>
      <c r="G76" s="485"/>
      <c r="H76" s="485"/>
      <c r="I76" s="485"/>
      <c r="J76" s="485">
        <f>J91</f>
        <v>15</v>
      </c>
      <c r="K76" s="110">
        <f t="shared" ref="K76:P76" si="22">SUM(K77:K91)</f>
        <v>2238</v>
      </c>
      <c r="L76" s="30">
        <f t="shared" si="22"/>
        <v>84374261.736295193</v>
      </c>
      <c r="M76" s="26">
        <f t="shared" si="22"/>
        <v>144</v>
      </c>
      <c r="N76" s="485">
        <f t="shared" si="22"/>
        <v>215</v>
      </c>
      <c r="O76" s="490">
        <f t="shared" si="22"/>
        <v>1860</v>
      </c>
      <c r="P76" s="490">
        <f t="shared" si="22"/>
        <v>281</v>
      </c>
      <c r="Q76" s="490"/>
      <c r="R76" s="490"/>
      <c r="S76" s="490"/>
      <c r="T76" s="485"/>
      <c r="U76" s="485">
        <f>+U91</f>
        <v>1</v>
      </c>
      <c r="V76" s="26">
        <f>SUM(V77:V91)</f>
        <v>2501</v>
      </c>
      <c r="W76" s="30">
        <f>SUM(W77:W91)</f>
        <v>83191122.320292905</v>
      </c>
    </row>
    <row r="77" spans="1:23" x14ac:dyDescent="0.2">
      <c r="A77" s="430" t="s">
        <v>24</v>
      </c>
      <c r="B77" s="33">
        <f>8+32</f>
        <v>40</v>
      </c>
      <c r="C77" s="487"/>
      <c r="D77" s="487"/>
      <c r="E77" s="487"/>
      <c r="F77" s="487"/>
      <c r="G77" s="487"/>
      <c r="H77" s="487"/>
      <c r="I77" s="487"/>
      <c r="J77" s="487"/>
      <c r="K77" s="458">
        <f t="shared" ref="K77:K80" si="23">SUM(B77:J77)</f>
        <v>40</v>
      </c>
      <c r="L77" s="32">
        <f>824077.8+1520223.12</f>
        <v>2344300.92</v>
      </c>
      <c r="M77" s="706">
        <f>8+40</f>
        <v>48</v>
      </c>
      <c r="N77" s="487"/>
      <c r="O77" s="487"/>
      <c r="P77" s="487"/>
      <c r="Q77" s="487"/>
      <c r="R77" s="487"/>
      <c r="S77" s="487"/>
      <c r="T77" s="487"/>
      <c r="U77" s="487"/>
      <c r="V77" s="458">
        <f t="shared" ref="V77:V80" si="24">SUM(M77:U77)</f>
        <v>48</v>
      </c>
      <c r="W77" s="434">
        <f>824078+1911813.88</f>
        <v>2735891.88</v>
      </c>
    </row>
    <row r="78" spans="1:23" x14ac:dyDescent="0.2">
      <c r="A78" s="430" t="s">
        <v>25</v>
      </c>
      <c r="B78" s="33">
        <f>6+19</f>
        <v>25</v>
      </c>
      <c r="C78" s="487"/>
      <c r="D78" s="487"/>
      <c r="E78" s="487"/>
      <c r="F78" s="487"/>
      <c r="G78" s="487"/>
      <c r="H78" s="487"/>
      <c r="I78" s="487"/>
      <c r="J78" s="487"/>
      <c r="K78" s="458">
        <f t="shared" si="23"/>
        <v>25</v>
      </c>
      <c r="L78" s="32">
        <f>463256.48+887892.09</f>
        <v>1351148.5699999998</v>
      </c>
      <c r="M78" s="706">
        <f>6+19</f>
        <v>25</v>
      </c>
      <c r="N78" s="487"/>
      <c r="O78" s="487"/>
      <c r="P78" s="487"/>
      <c r="Q78" s="487"/>
      <c r="R78" s="487"/>
      <c r="S78" s="487"/>
      <c r="T78" s="487"/>
      <c r="U78" s="487"/>
      <c r="V78" s="458">
        <f t="shared" si="24"/>
        <v>25</v>
      </c>
      <c r="W78" s="434">
        <f>463256+907321.96</f>
        <v>1370577.96</v>
      </c>
    </row>
    <row r="79" spans="1:23" x14ac:dyDescent="0.2">
      <c r="A79" s="430" t="s">
        <v>26</v>
      </c>
      <c r="B79" s="33">
        <f>5+15</f>
        <v>20</v>
      </c>
      <c r="C79" s="487"/>
      <c r="D79" s="487"/>
      <c r="E79" s="487"/>
      <c r="F79" s="487"/>
      <c r="G79" s="487"/>
      <c r="H79" s="487"/>
      <c r="I79" s="487"/>
      <c r="J79" s="487"/>
      <c r="K79" s="458">
        <f t="shared" si="23"/>
        <v>20</v>
      </c>
      <c r="L79" s="32">
        <f>344498.28+679804.29</f>
        <v>1024302.5700000001</v>
      </c>
      <c r="M79" s="706">
        <f>4+15</f>
        <v>19</v>
      </c>
      <c r="N79" s="487"/>
      <c r="O79" s="487"/>
      <c r="P79" s="487"/>
      <c r="Q79" s="487"/>
      <c r="R79" s="487"/>
      <c r="S79" s="487"/>
      <c r="T79" s="487"/>
      <c r="U79" s="487"/>
      <c r="V79" s="458">
        <f t="shared" si="24"/>
        <v>19</v>
      </c>
      <c r="W79" s="434">
        <f>275594+714575.28</f>
        <v>990169.28</v>
      </c>
    </row>
    <row r="80" spans="1:23" x14ac:dyDescent="0.2">
      <c r="A80" s="430" t="s">
        <v>27</v>
      </c>
      <c r="B80" s="33">
        <f>2+20</f>
        <v>22</v>
      </c>
      <c r="C80" s="487"/>
      <c r="D80" s="487"/>
      <c r="E80" s="487"/>
      <c r="F80" s="487"/>
      <c r="G80" s="487"/>
      <c r="H80" s="487"/>
      <c r="I80" s="487"/>
      <c r="J80" s="487"/>
      <c r="K80" s="458">
        <f t="shared" si="23"/>
        <v>22</v>
      </c>
      <c r="L80" s="32">
        <f>190205.16+930723.55</f>
        <v>1120928.71</v>
      </c>
      <c r="M80" s="706">
        <f>2+21</f>
        <v>23</v>
      </c>
      <c r="N80" s="487"/>
      <c r="O80" s="487"/>
      <c r="P80" s="487"/>
      <c r="Q80" s="487"/>
      <c r="R80" s="487"/>
      <c r="S80" s="487"/>
      <c r="T80" s="487"/>
      <c r="U80" s="487"/>
      <c r="V80" s="458">
        <f t="shared" si="24"/>
        <v>23</v>
      </c>
      <c r="W80" s="434">
        <f>190205+996049.68</f>
        <v>1186254.6800000002</v>
      </c>
    </row>
    <row r="81" spans="1:23" x14ac:dyDescent="0.2">
      <c r="A81" s="430" t="s">
        <v>28</v>
      </c>
      <c r="B81" s="382">
        <v>7</v>
      </c>
      <c r="C81" s="227"/>
      <c r="D81" s="487"/>
      <c r="E81" s="487"/>
      <c r="F81" s="487"/>
      <c r="G81" s="487"/>
      <c r="H81" s="487"/>
      <c r="I81" s="227"/>
      <c r="J81" s="376"/>
      <c r="K81" s="707">
        <f t="shared" ref="K81:K82" si="25">SUM(B81:J81)</f>
        <v>7</v>
      </c>
      <c r="L81" s="226">
        <v>324837.40000000002</v>
      </c>
      <c r="M81" s="57">
        <v>8</v>
      </c>
      <c r="N81" s="520"/>
      <c r="O81" s="520"/>
      <c r="P81" s="520"/>
      <c r="Q81" s="520"/>
      <c r="R81" s="520"/>
      <c r="S81" s="520"/>
      <c r="T81" s="520"/>
      <c r="U81" s="518"/>
      <c r="V81" s="227">
        <f t="shared" ref="V81:V82" si="26">SUM(M81:U81)</f>
        <v>8</v>
      </c>
      <c r="W81" s="32">
        <v>379364.72</v>
      </c>
    </row>
    <row r="82" spans="1:23" x14ac:dyDescent="0.2">
      <c r="A82" s="430" t="s">
        <v>29</v>
      </c>
      <c r="B82" s="39">
        <v>19</v>
      </c>
      <c r="C82" s="227"/>
      <c r="D82" s="487"/>
      <c r="E82" s="487"/>
      <c r="F82" s="487"/>
      <c r="G82" s="487"/>
      <c r="H82" s="487"/>
      <c r="I82" s="227"/>
      <c r="J82" s="376"/>
      <c r="K82" s="707">
        <f t="shared" si="25"/>
        <v>19</v>
      </c>
      <c r="L82" s="226">
        <v>1000244.6</v>
      </c>
      <c r="M82" s="44">
        <v>21</v>
      </c>
      <c r="N82" s="227"/>
      <c r="O82" s="487"/>
      <c r="P82" s="487"/>
      <c r="Q82" s="487"/>
      <c r="R82" s="487"/>
      <c r="S82" s="487"/>
      <c r="T82" s="227"/>
      <c r="U82" s="376"/>
      <c r="V82" s="456">
        <f t="shared" si="26"/>
        <v>21</v>
      </c>
      <c r="W82" s="32">
        <v>985308.24000000057</v>
      </c>
    </row>
    <row r="83" spans="1:23" x14ac:dyDescent="0.2">
      <c r="A83" s="430" t="s">
        <v>211</v>
      </c>
      <c r="B83" s="386"/>
      <c r="C83" s="484">
        <v>14</v>
      </c>
      <c r="D83" s="104"/>
      <c r="E83" s="104"/>
      <c r="F83" s="104"/>
      <c r="G83" s="104"/>
      <c r="H83" s="104"/>
      <c r="I83" s="104"/>
      <c r="J83" s="98"/>
      <c r="K83" s="708">
        <f>+C83</f>
        <v>14</v>
      </c>
      <c r="L83" s="58">
        <v>1919289</v>
      </c>
      <c r="M83" s="96"/>
      <c r="N83" s="484">
        <v>15</v>
      </c>
      <c r="O83" s="104"/>
      <c r="P83" s="104"/>
      <c r="Q83" s="104"/>
      <c r="R83" s="104"/>
      <c r="S83" s="104"/>
      <c r="T83" s="104"/>
      <c r="U83" s="484"/>
      <c r="V83" s="484">
        <f>+N83</f>
        <v>15</v>
      </c>
      <c r="W83" s="58">
        <v>1520832</v>
      </c>
    </row>
    <row r="84" spans="1:23" x14ac:dyDescent="0.2">
      <c r="A84" s="430" t="s">
        <v>204</v>
      </c>
      <c r="B84" s="54"/>
      <c r="C84" s="456">
        <v>4</v>
      </c>
      <c r="D84" s="456"/>
      <c r="E84" s="456"/>
      <c r="F84" s="456"/>
      <c r="G84" s="456"/>
      <c r="H84" s="456"/>
      <c r="I84" s="456"/>
      <c r="J84" s="486"/>
      <c r="K84" s="709">
        <f>+C84</f>
        <v>4</v>
      </c>
      <c r="L84" s="32">
        <v>232208</v>
      </c>
      <c r="M84" s="89"/>
      <c r="N84" s="456">
        <v>4</v>
      </c>
      <c r="O84" s="456"/>
      <c r="P84" s="456"/>
      <c r="Q84" s="456"/>
      <c r="R84" s="456"/>
      <c r="S84" s="456"/>
      <c r="T84" s="456"/>
      <c r="U84" s="486"/>
      <c r="V84" s="104">
        <f>+N84</f>
        <v>4</v>
      </c>
      <c r="W84" s="37">
        <v>232208</v>
      </c>
    </row>
    <row r="85" spans="1:23" x14ac:dyDescent="0.2">
      <c r="A85" s="430" t="s">
        <v>38</v>
      </c>
      <c r="B85" s="54"/>
      <c r="C85" s="456">
        <v>3</v>
      </c>
      <c r="D85" s="456"/>
      <c r="E85" s="456"/>
      <c r="F85" s="456"/>
      <c r="G85" s="456"/>
      <c r="H85" s="456"/>
      <c r="I85" s="456"/>
      <c r="J85" s="486"/>
      <c r="K85" s="709">
        <f>+C85</f>
        <v>3</v>
      </c>
      <c r="L85" s="32">
        <v>152106</v>
      </c>
      <c r="M85" s="89"/>
      <c r="N85" s="456">
        <v>3</v>
      </c>
      <c r="O85" s="456"/>
      <c r="P85" s="456"/>
      <c r="Q85" s="456"/>
      <c r="R85" s="456"/>
      <c r="S85" s="456"/>
      <c r="T85" s="456"/>
      <c r="U85" s="486"/>
      <c r="V85" s="104">
        <f>+N85</f>
        <v>3</v>
      </c>
      <c r="W85" s="37">
        <v>152106</v>
      </c>
    </row>
    <row r="86" spans="1:23" x14ac:dyDescent="0.2">
      <c r="A86" s="430" t="s">
        <v>39</v>
      </c>
      <c r="B86" s="54"/>
      <c r="C86" s="456">
        <v>13</v>
      </c>
      <c r="D86" s="456"/>
      <c r="E86" s="456"/>
      <c r="F86" s="456"/>
      <c r="G86" s="456"/>
      <c r="H86" s="456"/>
      <c r="I86" s="456"/>
      <c r="J86" s="486"/>
      <c r="K86" s="709">
        <f>+C86</f>
        <v>13</v>
      </c>
      <c r="L86" s="32">
        <v>568126</v>
      </c>
      <c r="M86" s="89"/>
      <c r="N86" s="456">
        <v>13</v>
      </c>
      <c r="O86" s="456"/>
      <c r="P86" s="456"/>
      <c r="Q86" s="456"/>
      <c r="R86" s="456"/>
      <c r="S86" s="456"/>
      <c r="T86" s="456"/>
      <c r="U86" s="486"/>
      <c r="V86" s="104">
        <f>+N86</f>
        <v>13</v>
      </c>
      <c r="W86" s="37">
        <v>565033</v>
      </c>
    </row>
    <row r="87" spans="1:23" x14ac:dyDescent="0.2">
      <c r="A87" s="107" t="s">
        <v>78</v>
      </c>
      <c r="B87" s="103"/>
      <c r="C87" s="103">
        <v>150</v>
      </c>
      <c r="D87" s="460"/>
      <c r="E87" s="460">
        <v>49</v>
      </c>
      <c r="F87" s="460"/>
      <c r="G87" s="460"/>
      <c r="H87" s="460"/>
      <c r="I87" s="460"/>
      <c r="J87" s="103"/>
      <c r="K87" s="710">
        <f>+C87+E87</f>
        <v>199</v>
      </c>
      <c r="L87" s="100">
        <v>10286555</v>
      </c>
      <c r="M87" s="89"/>
      <c r="N87" s="106">
        <v>150</v>
      </c>
      <c r="O87" s="460"/>
      <c r="P87" s="460">
        <v>281</v>
      </c>
      <c r="Q87" s="460"/>
      <c r="R87" s="460"/>
      <c r="S87" s="460"/>
      <c r="T87" s="460"/>
      <c r="U87" s="460"/>
      <c r="V87" s="460">
        <f>+N87+P87</f>
        <v>431</v>
      </c>
      <c r="W87" s="100">
        <v>17282346</v>
      </c>
    </row>
    <row r="88" spans="1:23" x14ac:dyDescent="0.2">
      <c r="A88" s="219" t="s">
        <v>58</v>
      </c>
      <c r="B88" s="88"/>
      <c r="C88" s="456">
        <f>10+7</f>
        <v>17</v>
      </c>
      <c r="D88" s="456"/>
      <c r="E88" s="456"/>
      <c r="F88" s="456"/>
      <c r="G88" s="456"/>
      <c r="H88" s="456"/>
      <c r="I88" s="456"/>
      <c r="J88" s="456"/>
      <c r="K88" s="707">
        <f t="shared" ref="K88" si="27">+C88</f>
        <v>17</v>
      </c>
      <c r="L88" s="32">
        <f>626376+249992</f>
        <v>876368</v>
      </c>
      <c r="M88" s="72"/>
      <c r="N88" s="456">
        <f>10+7</f>
        <v>17</v>
      </c>
      <c r="O88" s="456"/>
      <c r="P88" s="456"/>
      <c r="Q88" s="456"/>
      <c r="R88" s="456"/>
      <c r="S88" s="456"/>
      <c r="T88" s="456"/>
      <c r="U88" s="456"/>
      <c r="V88" s="456">
        <f t="shared" ref="V88" si="28">+N88</f>
        <v>17</v>
      </c>
      <c r="W88" s="32">
        <f>665753+248632</f>
        <v>914385</v>
      </c>
    </row>
    <row r="89" spans="1:23" x14ac:dyDescent="0.2">
      <c r="A89" s="219" t="s">
        <v>59</v>
      </c>
      <c r="B89" s="88"/>
      <c r="C89" s="456">
        <v>13</v>
      </c>
      <c r="D89" s="456"/>
      <c r="E89" s="456"/>
      <c r="F89" s="456"/>
      <c r="G89" s="456"/>
      <c r="H89" s="456"/>
      <c r="I89" s="55"/>
      <c r="J89" s="89"/>
      <c r="K89" s="707">
        <f>+C89</f>
        <v>13</v>
      </c>
      <c r="L89" s="32">
        <v>567220</v>
      </c>
      <c r="M89" s="72"/>
      <c r="N89" s="456">
        <v>13</v>
      </c>
      <c r="O89" s="456"/>
      <c r="P89" s="456"/>
      <c r="Q89" s="456"/>
      <c r="R89" s="456"/>
      <c r="S89" s="456"/>
      <c r="T89" s="55"/>
      <c r="U89" s="89"/>
      <c r="V89" s="55">
        <f>+N89</f>
        <v>13</v>
      </c>
      <c r="W89" s="32">
        <v>602878</v>
      </c>
    </row>
    <row r="90" spans="1:23" x14ac:dyDescent="0.2">
      <c r="A90" s="430" t="s">
        <v>22</v>
      </c>
      <c r="B90" s="54"/>
      <c r="C90" s="456"/>
      <c r="D90" s="453">
        <f>9+795+96+12+542+29+344</f>
        <v>1827</v>
      </c>
      <c r="E90" s="456"/>
      <c r="F90" s="456"/>
      <c r="G90" s="456"/>
      <c r="H90" s="456"/>
      <c r="I90" s="456"/>
      <c r="J90" s="456"/>
      <c r="K90" s="548">
        <f>+D90</f>
        <v>1827</v>
      </c>
      <c r="L90" s="58">
        <f>786848+26096848+3859831+446931+19126745+1299354+10829999.9662952</f>
        <v>62446556.966295198</v>
      </c>
      <c r="M90" s="89"/>
      <c r="N90" s="456"/>
      <c r="O90" s="453">
        <f>9+797+96+12+542+29+375</f>
        <v>1860</v>
      </c>
      <c r="P90" s="456"/>
      <c r="Q90" s="456"/>
      <c r="R90" s="456"/>
      <c r="S90" s="456"/>
      <c r="T90" s="456"/>
      <c r="U90" s="456"/>
      <c r="V90" s="548">
        <f>+O90</f>
        <v>1860</v>
      </c>
      <c r="W90" s="58">
        <f>262323+24144170+3888000+445969+12010146+1350814+12130345.5602929</f>
        <v>54231767.5602929</v>
      </c>
    </row>
    <row r="91" spans="1:23" ht="13.5" thickBot="1" x14ac:dyDescent="0.25">
      <c r="A91" s="430" t="s">
        <v>680</v>
      </c>
      <c r="B91" s="54"/>
      <c r="C91" s="89"/>
      <c r="D91" s="89"/>
      <c r="E91" s="89"/>
      <c r="F91" s="89"/>
      <c r="G91" s="89"/>
      <c r="H91" s="89"/>
      <c r="I91" s="89"/>
      <c r="J91" s="55">
        <v>15</v>
      </c>
      <c r="K91" s="707">
        <f>+J91</f>
        <v>15</v>
      </c>
      <c r="L91" s="32">
        <v>160070</v>
      </c>
      <c r="M91" s="89"/>
      <c r="N91" s="89"/>
      <c r="O91" s="89"/>
      <c r="P91" s="89"/>
      <c r="Q91" s="89"/>
      <c r="R91" s="89"/>
      <c r="S91" s="89"/>
      <c r="T91" s="89"/>
      <c r="U91" s="55">
        <v>1</v>
      </c>
      <c r="V91" s="55">
        <f>+U91</f>
        <v>1</v>
      </c>
      <c r="W91" s="32">
        <v>42000</v>
      </c>
    </row>
    <row r="92" spans="1:23" ht="13.5" thickBot="1" x14ac:dyDescent="0.25">
      <c r="A92" s="1488" t="s">
        <v>8</v>
      </c>
      <c r="B92" s="1636" t="s">
        <v>598</v>
      </c>
      <c r="C92" s="1636"/>
      <c r="D92" s="1636"/>
      <c r="E92" s="1636"/>
      <c r="F92" s="1636"/>
      <c r="G92" s="1636"/>
      <c r="H92" s="1636"/>
      <c r="I92" s="1636"/>
      <c r="J92" s="1636"/>
      <c r="K92" s="1636"/>
      <c r="L92" s="1637"/>
      <c r="M92" s="1638">
        <v>2021</v>
      </c>
      <c r="N92" s="1636"/>
      <c r="O92" s="1636"/>
      <c r="P92" s="1636"/>
      <c r="Q92" s="1636"/>
      <c r="R92" s="1636"/>
      <c r="S92" s="1636"/>
      <c r="T92" s="1636"/>
      <c r="U92" s="1636"/>
      <c r="V92" s="1636"/>
      <c r="W92" s="1637"/>
    </row>
    <row r="93" spans="1:23" ht="129.75" customHeight="1" thickBot="1" x14ac:dyDescent="0.25">
      <c r="A93" s="1560" t="s">
        <v>9</v>
      </c>
      <c r="B93" s="1495" t="s">
        <v>10</v>
      </c>
      <c r="C93" s="1496" t="s">
        <v>11</v>
      </c>
      <c r="D93" s="1497" t="s">
        <v>290</v>
      </c>
      <c r="E93" s="1497" t="s">
        <v>289</v>
      </c>
      <c r="F93" s="1497" t="s">
        <v>599</v>
      </c>
      <c r="G93" s="1497" t="s">
        <v>600</v>
      </c>
      <c r="H93" s="1497" t="s">
        <v>601</v>
      </c>
      <c r="I93" s="1497" t="s">
        <v>602</v>
      </c>
      <c r="J93" s="1497" t="s">
        <v>603</v>
      </c>
      <c r="K93" s="1492" t="s">
        <v>604</v>
      </c>
      <c r="L93" s="1493" t="s">
        <v>605</v>
      </c>
      <c r="M93" s="1495" t="s">
        <v>10</v>
      </c>
      <c r="N93" s="1496" t="s">
        <v>11</v>
      </c>
      <c r="O93" s="1497" t="s">
        <v>290</v>
      </c>
      <c r="P93" s="1497" t="s">
        <v>289</v>
      </c>
      <c r="Q93" s="1497" t="s">
        <v>599</v>
      </c>
      <c r="R93" s="1497" t="s">
        <v>600</v>
      </c>
      <c r="S93" s="1497" t="s">
        <v>601</v>
      </c>
      <c r="T93" s="1497" t="s">
        <v>602</v>
      </c>
      <c r="U93" s="1497" t="s">
        <v>603</v>
      </c>
      <c r="V93" s="1492" t="s">
        <v>604</v>
      </c>
      <c r="W93" s="1493" t="s">
        <v>605</v>
      </c>
    </row>
    <row r="94" spans="1:23" x14ac:dyDescent="0.2">
      <c r="A94" s="21" t="s">
        <v>30</v>
      </c>
      <c r="B94" s="22">
        <f>SUM(B95:B105)</f>
        <v>41</v>
      </c>
      <c r="C94" s="485">
        <f>SUM(C95:C105)</f>
        <v>53</v>
      </c>
      <c r="D94" s="485">
        <f>SUM(D95:D105)</f>
        <v>212</v>
      </c>
      <c r="E94" s="485">
        <f>+E102</f>
        <v>31</v>
      </c>
      <c r="F94" s="485"/>
      <c r="G94" s="485"/>
      <c r="H94" s="485"/>
      <c r="I94" s="485"/>
      <c r="J94" s="485">
        <f t="shared" ref="J94:O94" si="29">SUM(J95:J105)</f>
        <v>4</v>
      </c>
      <c r="K94" s="522">
        <f t="shared" si="29"/>
        <v>341</v>
      </c>
      <c r="L94" s="30">
        <f t="shared" si="29"/>
        <v>13571337.724816471</v>
      </c>
      <c r="M94" s="87">
        <f t="shared" si="29"/>
        <v>43</v>
      </c>
      <c r="N94" s="485">
        <f t="shared" si="29"/>
        <v>53</v>
      </c>
      <c r="O94" s="485">
        <f t="shared" si="29"/>
        <v>219</v>
      </c>
      <c r="P94" s="485">
        <f>+P102</f>
        <v>30</v>
      </c>
      <c r="Q94" s="485"/>
      <c r="R94" s="485"/>
      <c r="S94" s="485"/>
      <c r="T94" s="485"/>
      <c r="U94" s="485">
        <f>SUM(U95:U105)</f>
        <v>0</v>
      </c>
      <c r="V94" s="485">
        <f>SUM(V95:V105)</f>
        <v>345</v>
      </c>
      <c r="W94" s="30">
        <f>SUM(W95:W105)</f>
        <v>11453643.781353921</v>
      </c>
    </row>
    <row r="95" spans="1:23" x14ac:dyDescent="0.2">
      <c r="A95" s="430" t="s">
        <v>31</v>
      </c>
      <c r="B95" s="487">
        <v>3</v>
      </c>
      <c r="C95" s="487"/>
      <c r="D95" s="487"/>
      <c r="E95" s="487"/>
      <c r="F95" s="487"/>
      <c r="G95" s="487"/>
      <c r="H95" s="487"/>
      <c r="I95" s="487"/>
      <c r="J95" s="487"/>
      <c r="K95" s="458">
        <f>SUM(B95:J95)</f>
        <v>3</v>
      </c>
      <c r="L95" s="226">
        <v>114990.72</v>
      </c>
      <c r="M95" s="376">
        <v>3</v>
      </c>
      <c r="N95" s="487"/>
      <c r="O95" s="487"/>
      <c r="P95" s="487"/>
      <c r="Q95" s="487"/>
      <c r="R95" s="487"/>
      <c r="S95" s="487"/>
      <c r="T95" s="487"/>
      <c r="U95" s="487"/>
      <c r="V95" s="458">
        <f>SUM(M95:U95)</f>
        <v>3</v>
      </c>
      <c r="W95" s="32">
        <v>118003.92000000001</v>
      </c>
    </row>
    <row r="96" spans="1:23" x14ac:dyDescent="0.2">
      <c r="A96" s="430" t="s">
        <v>32</v>
      </c>
      <c r="B96" s="33">
        <f>1+5</f>
        <v>6</v>
      </c>
      <c r="C96" s="487"/>
      <c r="D96" s="487"/>
      <c r="E96" s="487"/>
      <c r="F96" s="487"/>
      <c r="G96" s="487"/>
      <c r="H96" s="487"/>
      <c r="I96" s="487"/>
      <c r="J96" s="487"/>
      <c r="K96" s="458">
        <f>SUM(B96:J96)</f>
        <v>6</v>
      </c>
      <c r="L96" s="434">
        <f>45914+189579.38</f>
        <v>235493.38</v>
      </c>
      <c r="M96" s="706">
        <f>1+5</f>
        <v>6</v>
      </c>
      <c r="N96" s="487"/>
      <c r="O96" s="487"/>
      <c r="P96" s="487"/>
      <c r="Q96" s="487"/>
      <c r="R96" s="487"/>
      <c r="S96" s="487"/>
      <c r="T96" s="487"/>
      <c r="U96" s="487"/>
      <c r="V96" s="458">
        <f>SUM(M96:U96)</f>
        <v>6</v>
      </c>
      <c r="W96" s="434">
        <f>45914+195476</f>
        <v>241390</v>
      </c>
    </row>
    <row r="97" spans="1:23" x14ac:dyDescent="0.2">
      <c r="A97" s="430" t="s">
        <v>33</v>
      </c>
      <c r="B97" s="33">
        <f>1+15</f>
        <v>16</v>
      </c>
      <c r="C97" s="487"/>
      <c r="D97" s="487"/>
      <c r="E97" s="487"/>
      <c r="F97" s="487"/>
      <c r="G97" s="487"/>
      <c r="H97" s="487"/>
      <c r="I97" s="487"/>
      <c r="J97" s="487"/>
      <c r="K97" s="458">
        <f>SUM(B97:J97)</f>
        <v>16</v>
      </c>
      <c r="L97" s="434">
        <f>45914+586059.33</f>
        <v>631973.32999999996</v>
      </c>
      <c r="M97" s="706">
        <f>1+16</f>
        <v>17</v>
      </c>
      <c r="N97" s="487"/>
      <c r="O97" s="487"/>
      <c r="P97" s="487"/>
      <c r="Q97" s="487"/>
      <c r="R97" s="487"/>
      <c r="S97" s="487"/>
      <c r="T97" s="487"/>
      <c r="U97" s="487"/>
      <c r="V97" s="458">
        <f>SUM(M97:U97)</f>
        <v>17</v>
      </c>
      <c r="W97" s="434">
        <f>45914+625838.44</f>
        <v>671752.44</v>
      </c>
    </row>
    <row r="98" spans="1:23" x14ac:dyDescent="0.2">
      <c r="A98" s="430" t="s">
        <v>74</v>
      </c>
      <c r="B98" s="382">
        <v>3</v>
      </c>
      <c r="C98" s="227"/>
      <c r="D98" s="487"/>
      <c r="E98" s="487"/>
      <c r="F98" s="487"/>
      <c r="G98" s="487"/>
      <c r="H98" s="487"/>
      <c r="I98" s="227"/>
      <c r="J98" s="376"/>
      <c r="K98" s="707">
        <f t="shared" ref="K98:K99" si="30">SUM(B98:J98)</f>
        <v>3</v>
      </c>
      <c r="L98" s="226">
        <v>113712.24</v>
      </c>
      <c r="M98" s="57">
        <v>4</v>
      </c>
      <c r="N98" s="520"/>
      <c r="O98" s="520"/>
      <c r="P98" s="520"/>
      <c r="Q98" s="520"/>
      <c r="R98" s="520"/>
      <c r="S98" s="520"/>
      <c r="T98" s="520"/>
      <c r="U98" s="518"/>
      <c r="V98" s="227">
        <f t="shared" ref="V98:V99" si="31">SUM(M98:U98)</f>
        <v>4</v>
      </c>
      <c r="W98" s="32">
        <v>155633.92000000001</v>
      </c>
    </row>
    <row r="99" spans="1:23" x14ac:dyDescent="0.2">
      <c r="A99" s="430" t="s">
        <v>76</v>
      </c>
      <c r="B99" s="382">
        <v>13</v>
      </c>
      <c r="C99" s="227"/>
      <c r="D99" s="487"/>
      <c r="E99" s="487"/>
      <c r="F99" s="487"/>
      <c r="G99" s="487"/>
      <c r="H99" s="487"/>
      <c r="I99" s="227"/>
      <c r="J99" s="376"/>
      <c r="K99" s="707">
        <f t="shared" si="30"/>
        <v>13</v>
      </c>
      <c r="L99" s="226">
        <v>488183.9</v>
      </c>
      <c r="M99" s="57">
        <v>13</v>
      </c>
      <c r="N99" s="521"/>
      <c r="O99" s="520"/>
      <c r="P99" s="520"/>
      <c r="Q99" s="520"/>
      <c r="R99" s="520"/>
      <c r="S99" s="520"/>
      <c r="T99" s="520"/>
      <c r="U99" s="518"/>
      <c r="V99" s="227">
        <f t="shared" si="31"/>
        <v>13</v>
      </c>
      <c r="W99" s="32">
        <v>503714.31999999995</v>
      </c>
    </row>
    <row r="100" spans="1:23" x14ac:dyDescent="0.2">
      <c r="A100" s="430" t="s">
        <v>211</v>
      </c>
      <c r="B100" s="386"/>
      <c r="C100" s="484">
        <v>26</v>
      </c>
      <c r="D100" s="104"/>
      <c r="E100" s="104"/>
      <c r="F100" s="104"/>
      <c r="G100" s="104"/>
      <c r="H100" s="104"/>
      <c r="I100" s="104"/>
      <c r="J100" s="98"/>
      <c r="K100" s="708">
        <f>+C100</f>
        <v>26</v>
      </c>
      <c r="L100" s="58">
        <v>3334955</v>
      </c>
      <c r="M100" s="114"/>
      <c r="N100" s="484">
        <v>26</v>
      </c>
      <c r="O100" s="104"/>
      <c r="P100" s="104"/>
      <c r="Q100" s="104"/>
      <c r="R100" s="104"/>
      <c r="S100" s="104"/>
      <c r="T100" s="104"/>
      <c r="U100" s="484"/>
      <c r="V100" s="484">
        <f>+N100</f>
        <v>26</v>
      </c>
      <c r="W100" s="58">
        <v>2266298</v>
      </c>
    </row>
    <row r="101" spans="1:23" x14ac:dyDescent="0.2">
      <c r="A101" s="430" t="s">
        <v>40</v>
      </c>
      <c r="B101" s="88"/>
      <c r="C101" s="456">
        <f>2+20</f>
        <v>22</v>
      </c>
      <c r="D101" s="456"/>
      <c r="E101" s="456"/>
      <c r="F101" s="456"/>
      <c r="G101" s="456"/>
      <c r="H101" s="456"/>
      <c r="I101" s="456"/>
      <c r="J101" s="456"/>
      <c r="K101" s="707">
        <f>+C101</f>
        <v>22</v>
      </c>
      <c r="L101" s="32">
        <f>73404+508261</f>
        <v>581665</v>
      </c>
      <c r="M101" s="88"/>
      <c r="N101" s="456">
        <f>2+20</f>
        <v>22</v>
      </c>
      <c r="O101" s="456"/>
      <c r="P101" s="456"/>
      <c r="Q101" s="456"/>
      <c r="R101" s="456"/>
      <c r="S101" s="456"/>
      <c r="T101" s="456"/>
      <c r="U101" s="456"/>
      <c r="V101" s="456">
        <f>+N101</f>
        <v>22</v>
      </c>
      <c r="W101" s="32">
        <f>73404+505496</f>
        <v>578900</v>
      </c>
    </row>
    <row r="102" spans="1:23" x14ac:dyDescent="0.2">
      <c r="A102" s="430" t="s">
        <v>445</v>
      </c>
      <c r="B102" s="102"/>
      <c r="C102" s="460"/>
      <c r="D102" s="460"/>
      <c r="E102" s="460">
        <v>31</v>
      </c>
      <c r="F102" s="460"/>
      <c r="G102" s="460"/>
      <c r="H102" s="460"/>
      <c r="I102" s="460"/>
      <c r="J102" s="460"/>
      <c r="K102" s="710">
        <f>+E102</f>
        <v>31</v>
      </c>
      <c r="L102" s="100">
        <v>1636362</v>
      </c>
      <c r="M102" s="54"/>
      <c r="N102" s="106"/>
      <c r="O102" s="460"/>
      <c r="P102" s="460">
        <v>30</v>
      </c>
      <c r="Q102" s="460"/>
      <c r="R102" s="460"/>
      <c r="S102" s="460"/>
      <c r="T102" s="460"/>
      <c r="U102" s="460"/>
      <c r="V102" s="460">
        <f>+P102</f>
        <v>30</v>
      </c>
      <c r="W102" s="100">
        <v>878883</v>
      </c>
    </row>
    <row r="103" spans="1:23" x14ac:dyDescent="0.2">
      <c r="A103" s="219" t="s">
        <v>60</v>
      </c>
      <c r="B103" s="124"/>
      <c r="C103" s="456">
        <v>5</v>
      </c>
      <c r="D103" s="456"/>
      <c r="E103" s="456"/>
      <c r="F103" s="456"/>
      <c r="G103" s="456"/>
      <c r="H103" s="456"/>
      <c r="I103" s="456"/>
      <c r="J103" s="55"/>
      <c r="K103" s="55">
        <f>SUM(B103:J103)</f>
        <v>5</v>
      </c>
      <c r="L103" s="32">
        <v>189771</v>
      </c>
      <c r="M103" s="124"/>
      <c r="N103" s="456">
        <v>5</v>
      </c>
      <c r="O103" s="456"/>
      <c r="P103" s="456"/>
      <c r="Q103" s="456"/>
      <c r="R103" s="456"/>
      <c r="S103" s="456"/>
      <c r="T103" s="456"/>
      <c r="U103" s="55"/>
      <c r="V103" s="55">
        <f>SUM(M103:U103)</f>
        <v>5</v>
      </c>
      <c r="W103" s="32">
        <v>201701</v>
      </c>
    </row>
    <row r="104" spans="1:23" x14ac:dyDescent="0.2">
      <c r="A104" s="430" t="s">
        <v>22</v>
      </c>
      <c r="B104" s="382"/>
      <c r="C104" s="456"/>
      <c r="D104" s="453">
        <f>11+106+19+3+7+66</f>
        <v>212</v>
      </c>
      <c r="E104" s="456"/>
      <c r="F104" s="456"/>
      <c r="G104" s="456"/>
      <c r="H104" s="456"/>
      <c r="I104" s="456"/>
      <c r="J104" s="456"/>
      <c r="K104" s="456">
        <f>SUM(B104:J104)</f>
        <v>212</v>
      </c>
      <c r="L104" s="512">
        <f>867352+2372766+546600+146406+284298+1968309.15481647</f>
        <v>6185731.1548164701</v>
      </c>
      <c r="M104" s="33"/>
      <c r="N104" s="453"/>
      <c r="O104" s="453">
        <f>11+106+19+3+7+73</f>
        <v>219</v>
      </c>
      <c r="P104" s="456"/>
      <c r="Q104" s="456"/>
      <c r="R104" s="456"/>
      <c r="S104" s="456"/>
      <c r="T104" s="456"/>
      <c r="U104" s="456"/>
      <c r="V104" s="456">
        <f>SUM(M104:U104)</f>
        <v>219</v>
      </c>
      <c r="W104" s="58">
        <f>274161+2372766+546600+139609+288174+2216057.18135392</f>
        <v>5837367.1813539201</v>
      </c>
    </row>
    <row r="105" spans="1:23" x14ac:dyDescent="0.2">
      <c r="A105" s="430" t="s">
        <v>680</v>
      </c>
      <c r="B105" s="54"/>
      <c r="C105" s="89"/>
      <c r="D105" s="89"/>
      <c r="E105" s="89"/>
      <c r="F105" s="89"/>
      <c r="G105" s="89"/>
      <c r="H105" s="89"/>
      <c r="I105" s="89"/>
      <c r="J105" s="456">
        <v>4</v>
      </c>
      <c r="K105" s="456">
        <f>+J105</f>
        <v>4</v>
      </c>
      <c r="L105" s="515">
        <v>58500</v>
      </c>
      <c r="M105" s="54"/>
      <c r="N105" s="89"/>
      <c r="O105" s="89"/>
      <c r="P105" s="89"/>
      <c r="Q105" s="89"/>
      <c r="R105" s="89"/>
      <c r="S105" s="89"/>
      <c r="T105" s="89"/>
      <c r="U105" s="456"/>
      <c r="V105" s="456">
        <f>+U105</f>
        <v>0</v>
      </c>
      <c r="W105" s="32"/>
    </row>
    <row r="106" spans="1:23" x14ac:dyDescent="0.2">
      <c r="A106" s="21" t="s">
        <v>34</v>
      </c>
      <c r="B106" s="25"/>
      <c r="C106" s="490">
        <f>SUM(C107:C125)</f>
        <v>7088</v>
      </c>
      <c r="D106" s="490"/>
      <c r="E106" s="490"/>
      <c r="F106" s="490"/>
      <c r="G106" s="490"/>
      <c r="H106" s="490"/>
      <c r="I106" s="490"/>
      <c r="J106" s="490"/>
      <c r="K106" s="490">
        <f>SUM(K107:K125)</f>
        <v>7088</v>
      </c>
      <c r="L106" s="30">
        <f>SUM(L107:L125)</f>
        <v>835442951.16000009</v>
      </c>
      <c r="M106" s="25"/>
      <c r="N106" s="490">
        <f>SUM(N107:N125)</f>
        <v>7832</v>
      </c>
      <c r="O106" s="490"/>
      <c r="P106" s="490"/>
      <c r="Q106" s="490"/>
      <c r="R106" s="490"/>
      <c r="S106" s="490"/>
      <c r="T106" s="490"/>
      <c r="U106" s="490"/>
      <c r="V106" s="490">
        <f>SUM(V107:V125)</f>
        <v>7832</v>
      </c>
      <c r="W106" s="30">
        <f>SUM(W107:W125)</f>
        <v>821222099.4000001</v>
      </c>
    </row>
    <row r="107" spans="1:23" x14ac:dyDescent="0.2">
      <c r="A107" s="644" t="s">
        <v>437</v>
      </c>
      <c r="B107" s="39"/>
      <c r="C107" s="453">
        <v>1002</v>
      </c>
      <c r="D107" s="457"/>
      <c r="E107" s="457"/>
      <c r="F107" s="457"/>
      <c r="G107" s="457"/>
      <c r="H107" s="457"/>
      <c r="I107" s="457"/>
      <c r="J107" s="457"/>
      <c r="K107" s="453">
        <f t="shared" ref="K107:K124" si="32">B107+C107+J107</f>
        <v>1002</v>
      </c>
      <c r="L107" s="37">
        <v>196747659.60919881</v>
      </c>
      <c r="M107" s="39"/>
      <c r="N107" s="453">
        <v>1002</v>
      </c>
      <c r="O107" s="457"/>
      <c r="P107" s="457"/>
      <c r="Q107" s="457"/>
      <c r="R107" s="457"/>
      <c r="S107" s="457"/>
      <c r="T107" s="457"/>
      <c r="U107" s="457"/>
      <c r="V107" s="453">
        <f t="shared" ref="V107:V110" si="33">M107+N107+U107</f>
        <v>1002</v>
      </c>
      <c r="W107" s="32">
        <v>176681755.5222525</v>
      </c>
    </row>
    <row r="108" spans="1:23" x14ac:dyDescent="0.2">
      <c r="A108" s="644" t="s">
        <v>438</v>
      </c>
      <c r="B108" s="39"/>
      <c r="C108" s="453">
        <v>61</v>
      </c>
      <c r="D108" s="457"/>
      <c r="E108" s="457"/>
      <c r="F108" s="457"/>
      <c r="G108" s="457"/>
      <c r="H108" s="457"/>
      <c r="I108" s="457"/>
      <c r="J108" s="457"/>
      <c r="K108" s="453">
        <f t="shared" si="32"/>
        <v>61</v>
      </c>
      <c r="L108" s="37">
        <v>14312716</v>
      </c>
      <c r="M108" s="39"/>
      <c r="N108" s="453">
        <v>61</v>
      </c>
      <c r="O108" s="457"/>
      <c r="P108" s="457"/>
      <c r="Q108" s="457"/>
      <c r="R108" s="457"/>
      <c r="S108" s="457"/>
      <c r="T108" s="457"/>
      <c r="U108" s="457"/>
      <c r="V108" s="453">
        <f t="shared" si="33"/>
        <v>61</v>
      </c>
      <c r="W108" s="32">
        <v>14312716</v>
      </c>
    </row>
    <row r="109" spans="1:23" x14ac:dyDescent="0.2">
      <c r="A109" s="43" t="s">
        <v>220</v>
      </c>
      <c r="B109" s="39"/>
      <c r="C109" s="453">
        <v>25</v>
      </c>
      <c r="D109" s="453"/>
      <c r="E109" s="453"/>
      <c r="F109" s="453"/>
      <c r="G109" s="453"/>
      <c r="H109" s="453"/>
      <c r="I109" s="453"/>
      <c r="J109" s="44"/>
      <c r="K109" s="453">
        <f t="shared" si="32"/>
        <v>25</v>
      </c>
      <c r="L109" s="37">
        <v>4870876.9999999991</v>
      </c>
      <c r="M109" s="39"/>
      <c r="N109" s="453">
        <v>24</v>
      </c>
      <c r="O109" s="457"/>
      <c r="P109" s="457"/>
      <c r="Q109" s="457"/>
      <c r="R109" s="457"/>
      <c r="S109" s="457"/>
      <c r="T109" s="457"/>
      <c r="U109" s="457"/>
      <c r="V109" s="453">
        <f t="shared" si="33"/>
        <v>24</v>
      </c>
      <c r="W109" s="32">
        <v>4676052</v>
      </c>
    </row>
    <row r="110" spans="1:23" x14ac:dyDescent="0.2">
      <c r="A110" s="43" t="s">
        <v>221</v>
      </c>
      <c r="B110" s="39"/>
      <c r="C110" s="453">
        <v>364</v>
      </c>
      <c r="D110" s="453"/>
      <c r="E110" s="453"/>
      <c r="F110" s="453"/>
      <c r="G110" s="453"/>
      <c r="H110" s="453"/>
      <c r="I110" s="453"/>
      <c r="J110" s="44"/>
      <c r="K110" s="453">
        <f t="shared" si="32"/>
        <v>364</v>
      </c>
      <c r="L110" s="37">
        <v>53708047.800000042</v>
      </c>
      <c r="M110" s="39"/>
      <c r="N110" s="453">
        <v>362</v>
      </c>
      <c r="O110" s="457"/>
      <c r="P110" s="457"/>
      <c r="Q110" s="457"/>
      <c r="R110" s="457"/>
      <c r="S110" s="457"/>
      <c r="T110" s="457"/>
      <c r="U110" s="457"/>
      <c r="V110" s="453">
        <f t="shared" si="33"/>
        <v>362</v>
      </c>
      <c r="W110" s="32">
        <v>53412952</v>
      </c>
    </row>
    <row r="111" spans="1:23" x14ac:dyDescent="0.2">
      <c r="A111" s="43" t="s">
        <v>222</v>
      </c>
      <c r="B111" s="39"/>
      <c r="C111" s="453">
        <v>1179</v>
      </c>
      <c r="D111" s="453"/>
      <c r="E111" s="453"/>
      <c r="F111" s="453"/>
      <c r="G111" s="453"/>
      <c r="H111" s="453"/>
      <c r="I111" s="453"/>
      <c r="J111" s="44"/>
      <c r="K111" s="453">
        <f t="shared" si="32"/>
        <v>1179</v>
      </c>
      <c r="L111" s="37">
        <v>179230960.4679845</v>
      </c>
      <c r="M111" s="39"/>
      <c r="N111" s="453">
        <v>1177</v>
      </c>
      <c r="O111" s="457"/>
      <c r="P111" s="457"/>
      <c r="Q111" s="457"/>
      <c r="R111" s="457"/>
      <c r="S111" s="457"/>
      <c r="T111" s="457"/>
      <c r="U111" s="457"/>
      <c r="V111" s="453">
        <f>M111+N111+U111</f>
        <v>1177</v>
      </c>
      <c r="W111" s="32">
        <v>160666985.67639422</v>
      </c>
    </row>
    <row r="112" spans="1:23" x14ac:dyDescent="0.2">
      <c r="A112" s="43" t="s">
        <v>223</v>
      </c>
      <c r="B112" s="39"/>
      <c r="C112" s="453">
        <v>876</v>
      </c>
      <c r="D112" s="453"/>
      <c r="E112" s="453"/>
      <c r="F112" s="453"/>
      <c r="G112" s="453"/>
      <c r="H112" s="453"/>
      <c r="I112" s="453"/>
      <c r="J112" s="44"/>
      <c r="K112" s="453">
        <f t="shared" si="32"/>
        <v>876</v>
      </c>
      <c r="L112" s="37">
        <v>105771803.41196741</v>
      </c>
      <c r="M112" s="39"/>
      <c r="N112" s="453">
        <v>869</v>
      </c>
      <c r="O112" s="457"/>
      <c r="P112" s="457"/>
      <c r="Q112" s="457"/>
      <c r="R112" s="457"/>
      <c r="S112" s="457"/>
      <c r="T112" s="457"/>
      <c r="U112" s="457"/>
      <c r="V112" s="453">
        <f t="shared" ref="V112:V125" si="34">M112+N112+U112</f>
        <v>869</v>
      </c>
      <c r="W112" s="32">
        <v>94210828.687580153</v>
      </c>
    </row>
    <row r="113" spans="1:23" x14ac:dyDescent="0.2">
      <c r="A113" s="43" t="s">
        <v>224</v>
      </c>
      <c r="B113" s="39"/>
      <c r="C113" s="453">
        <v>1035</v>
      </c>
      <c r="D113" s="453"/>
      <c r="E113" s="453"/>
      <c r="F113" s="453"/>
      <c r="G113" s="453"/>
      <c r="H113" s="453"/>
      <c r="I113" s="453"/>
      <c r="J113" s="44"/>
      <c r="K113" s="453">
        <f t="shared" si="32"/>
        <v>1035</v>
      </c>
      <c r="L113" s="37">
        <v>110267127.40142699</v>
      </c>
      <c r="M113" s="39"/>
      <c r="N113" s="453">
        <v>1014</v>
      </c>
      <c r="O113" s="457"/>
      <c r="P113" s="457"/>
      <c r="Q113" s="457"/>
      <c r="R113" s="457"/>
      <c r="S113" s="457"/>
      <c r="T113" s="457"/>
      <c r="U113" s="457"/>
      <c r="V113" s="453">
        <f t="shared" si="34"/>
        <v>1014</v>
      </c>
      <c r="W113" s="32">
        <v>96991964.185115948</v>
      </c>
    </row>
    <row r="114" spans="1:23" x14ac:dyDescent="0.2">
      <c r="A114" s="43" t="s">
        <v>225</v>
      </c>
      <c r="B114" s="39"/>
      <c r="C114" s="453">
        <v>903</v>
      </c>
      <c r="D114" s="453"/>
      <c r="E114" s="453"/>
      <c r="F114" s="453"/>
      <c r="G114" s="453"/>
      <c r="H114" s="453"/>
      <c r="I114" s="453"/>
      <c r="J114" s="44"/>
      <c r="K114" s="453">
        <f t="shared" si="32"/>
        <v>903</v>
      </c>
      <c r="L114" s="37">
        <v>74314565.549422145</v>
      </c>
      <c r="M114" s="39"/>
      <c r="N114" s="453">
        <v>1672</v>
      </c>
      <c r="O114" s="457"/>
      <c r="P114" s="457"/>
      <c r="Q114" s="457"/>
      <c r="R114" s="457"/>
      <c r="S114" s="457"/>
      <c r="T114" s="457"/>
      <c r="U114" s="457"/>
      <c r="V114" s="453">
        <f t="shared" si="34"/>
        <v>1672</v>
      </c>
      <c r="W114" s="32">
        <v>123525439.12865725</v>
      </c>
    </row>
    <row r="115" spans="1:23" x14ac:dyDescent="0.2">
      <c r="A115" s="43" t="s">
        <v>226</v>
      </c>
      <c r="B115" s="39"/>
      <c r="C115" s="453">
        <v>14</v>
      </c>
      <c r="D115" s="453"/>
      <c r="E115" s="453"/>
      <c r="F115" s="453"/>
      <c r="G115" s="453"/>
      <c r="H115" s="453"/>
      <c r="I115" s="453"/>
      <c r="J115" s="44"/>
      <c r="K115" s="453">
        <f t="shared" si="32"/>
        <v>14</v>
      </c>
      <c r="L115" s="37">
        <v>1673313.56</v>
      </c>
      <c r="M115" s="39"/>
      <c r="N115" s="453">
        <v>14</v>
      </c>
      <c r="O115" s="457"/>
      <c r="P115" s="457"/>
      <c r="Q115" s="457"/>
      <c r="R115" s="457"/>
      <c r="S115" s="457"/>
      <c r="T115" s="457"/>
      <c r="U115" s="457"/>
      <c r="V115" s="453">
        <f t="shared" si="34"/>
        <v>14</v>
      </c>
      <c r="W115" s="32">
        <v>1673313.56</v>
      </c>
    </row>
    <row r="116" spans="1:23" x14ac:dyDescent="0.2">
      <c r="A116" s="43" t="s">
        <v>227</v>
      </c>
      <c r="B116" s="39"/>
      <c r="C116" s="453">
        <v>640</v>
      </c>
      <c r="D116" s="453"/>
      <c r="E116" s="453"/>
      <c r="F116" s="453"/>
      <c r="G116" s="453"/>
      <c r="H116" s="453"/>
      <c r="I116" s="453"/>
      <c r="J116" s="44"/>
      <c r="K116" s="453">
        <f t="shared" si="32"/>
        <v>640</v>
      </c>
      <c r="L116" s="37">
        <v>45350561.439999998</v>
      </c>
      <c r="M116" s="39"/>
      <c r="N116" s="453">
        <v>641</v>
      </c>
      <c r="O116" s="457"/>
      <c r="P116" s="457"/>
      <c r="Q116" s="457"/>
      <c r="R116" s="457"/>
      <c r="S116" s="457"/>
      <c r="T116" s="457"/>
      <c r="U116" s="457"/>
      <c r="V116" s="453">
        <f t="shared" si="34"/>
        <v>641</v>
      </c>
      <c r="W116" s="32">
        <v>45421422</v>
      </c>
    </row>
    <row r="117" spans="1:23" x14ac:dyDescent="0.2">
      <c r="A117" s="43" t="s">
        <v>228</v>
      </c>
      <c r="B117" s="39"/>
      <c r="C117" s="453">
        <v>141</v>
      </c>
      <c r="D117" s="453"/>
      <c r="E117" s="453"/>
      <c r="F117" s="453"/>
      <c r="G117" s="453"/>
      <c r="H117" s="453"/>
      <c r="I117" s="453"/>
      <c r="J117" s="44"/>
      <c r="K117" s="453">
        <f t="shared" si="32"/>
        <v>141</v>
      </c>
      <c r="L117" s="37">
        <v>8670961.4800000023</v>
      </c>
      <c r="M117" s="39"/>
      <c r="N117" s="453">
        <v>153</v>
      </c>
      <c r="O117" s="457"/>
      <c r="P117" s="457"/>
      <c r="Q117" s="457"/>
      <c r="R117" s="457"/>
      <c r="S117" s="457"/>
      <c r="T117" s="457"/>
      <c r="U117" s="457"/>
      <c r="V117" s="453">
        <f t="shared" si="34"/>
        <v>153</v>
      </c>
      <c r="W117" s="32">
        <v>9408916</v>
      </c>
    </row>
    <row r="118" spans="1:23" x14ac:dyDescent="0.2">
      <c r="A118" s="43" t="s">
        <v>229</v>
      </c>
      <c r="B118" s="39"/>
      <c r="C118" s="453">
        <v>226</v>
      </c>
      <c r="D118" s="453"/>
      <c r="E118" s="453"/>
      <c r="F118" s="453"/>
      <c r="G118" s="453"/>
      <c r="H118" s="453"/>
      <c r="I118" s="453"/>
      <c r="J118" s="44"/>
      <c r="K118" s="453">
        <f t="shared" si="32"/>
        <v>226</v>
      </c>
      <c r="L118" s="37">
        <v>12848788.640000001</v>
      </c>
      <c r="M118" s="39"/>
      <c r="N118" s="453">
        <v>224</v>
      </c>
      <c r="O118" s="457"/>
      <c r="P118" s="457"/>
      <c r="Q118" s="457"/>
      <c r="R118" s="457"/>
      <c r="S118" s="457"/>
      <c r="T118" s="457"/>
      <c r="U118" s="457"/>
      <c r="V118" s="453">
        <f t="shared" si="34"/>
        <v>224</v>
      </c>
      <c r="W118" s="32">
        <v>12735072</v>
      </c>
    </row>
    <row r="119" spans="1:23" x14ac:dyDescent="0.2">
      <c r="A119" s="43" t="s">
        <v>230</v>
      </c>
      <c r="B119" s="39"/>
      <c r="C119" s="453">
        <v>98</v>
      </c>
      <c r="D119" s="453"/>
      <c r="E119" s="453"/>
      <c r="F119" s="453"/>
      <c r="G119" s="453"/>
      <c r="H119" s="453"/>
      <c r="I119" s="453"/>
      <c r="J119" s="44"/>
      <c r="K119" s="453">
        <f t="shared" si="32"/>
        <v>98</v>
      </c>
      <c r="L119" s="37">
        <v>4433392.08</v>
      </c>
      <c r="M119" s="39"/>
      <c r="N119" s="453">
        <v>97</v>
      </c>
      <c r="O119" s="457"/>
      <c r="P119" s="457"/>
      <c r="Q119" s="457"/>
      <c r="R119" s="457"/>
      <c r="S119" s="457"/>
      <c r="T119" s="457"/>
      <c r="U119" s="457"/>
      <c r="V119" s="453">
        <f t="shared" si="34"/>
        <v>97</v>
      </c>
      <c r="W119" s="32">
        <v>4388152</v>
      </c>
    </row>
    <row r="120" spans="1:23" x14ac:dyDescent="0.2">
      <c r="A120" s="43" t="s">
        <v>231</v>
      </c>
      <c r="B120" s="39"/>
      <c r="C120" s="453">
        <v>87</v>
      </c>
      <c r="D120" s="453"/>
      <c r="E120" s="453"/>
      <c r="F120" s="453"/>
      <c r="G120" s="453"/>
      <c r="H120" s="453"/>
      <c r="I120" s="453"/>
      <c r="J120" s="44"/>
      <c r="K120" s="453">
        <f t="shared" si="32"/>
        <v>87</v>
      </c>
      <c r="L120" s="37">
        <v>6350524.1600000001</v>
      </c>
      <c r="M120" s="39"/>
      <c r="N120" s="453">
        <v>86</v>
      </c>
      <c r="O120" s="457"/>
      <c r="P120" s="457"/>
      <c r="Q120" s="457"/>
      <c r="R120" s="457"/>
      <c r="S120" s="457"/>
      <c r="T120" s="457"/>
      <c r="U120" s="457"/>
      <c r="V120" s="453">
        <f t="shared" si="34"/>
        <v>86</v>
      </c>
      <c r="W120" s="32">
        <v>6277532</v>
      </c>
    </row>
    <row r="121" spans="1:23" x14ac:dyDescent="0.2">
      <c r="A121" s="43" t="s">
        <v>232</v>
      </c>
      <c r="B121" s="39"/>
      <c r="C121" s="453">
        <v>8</v>
      </c>
      <c r="D121" s="453"/>
      <c r="E121" s="453"/>
      <c r="F121" s="453"/>
      <c r="G121" s="453"/>
      <c r="H121" s="453"/>
      <c r="I121" s="453"/>
      <c r="J121" s="44"/>
      <c r="K121" s="453">
        <f t="shared" si="32"/>
        <v>8</v>
      </c>
      <c r="L121" s="37">
        <v>479250.32</v>
      </c>
      <c r="M121" s="39"/>
      <c r="N121" s="453">
        <v>8</v>
      </c>
      <c r="O121" s="457"/>
      <c r="P121" s="457"/>
      <c r="Q121" s="457"/>
      <c r="R121" s="457"/>
      <c r="S121" s="457"/>
      <c r="T121" s="457"/>
      <c r="U121" s="457"/>
      <c r="V121" s="453">
        <f t="shared" si="34"/>
        <v>8</v>
      </c>
      <c r="W121" s="32">
        <v>479250.32</v>
      </c>
    </row>
    <row r="122" spans="1:23" x14ac:dyDescent="0.2">
      <c r="A122" s="43" t="s">
        <v>233</v>
      </c>
      <c r="B122" s="39"/>
      <c r="C122" s="453">
        <v>75</v>
      </c>
      <c r="D122" s="453"/>
      <c r="E122" s="453"/>
      <c r="F122" s="453"/>
      <c r="G122" s="453"/>
      <c r="H122" s="453"/>
      <c r="I122" s="453"/>
      <c r="J122" s="44"/>
      <c r="K122" s="453">
        <f t="shared" si="32"/>
        <v>75</v>
      </c>
      <c r="L122" s="37">
        <v>3948997.92</v>
      </c>
      <c r="M122" s="39"/>
      <c r="N122" s="453">
        <v>74</v>
      </c>
      <c r="O122" s="457"/>
      <c r="P122" s="457"/>
      <c r="Q122" s="457"/>
      <c r="R122" s="457"/>
      <c r="S122" s="457"/>
      <c r="T122" s="457"/>
      <c r="U122" s="457"/>
      <c r="V122" s="453">
        <f t="shared" si="34"/>
        <v>74</v>
      </c>
      <c r="W122" s="32">
        <v>3896344</v>
      </c>
    </row>
    <row r="123" spans="1:23" x14ac:dyDescent="0.2">
      <c r="A123" s="43" t="s">
        <v>234</v>
      </c>
      <c r="B123" s="39"/>
      <c r="C123" s="453">
        <v>84</v>
      </c>
      <c r="D123" s="453"/>
      <c r="E123" s="453"/>
      <c r="F123" s="453"/>
      <c r="G123" s="453"/>
      <c r="H123" s="453"/>
      <c r="I123" s="453"/>
      <c r="J123" s="44"/>
      <c r="K123" s="453">
        <f t="shared" si="32"/>
        <v>84</v>
      </c>
      <c r="L123" s="37">
        <v>3805814.44</v>
      </c>
      <c r="M123" s="39"/>
      <c r="N123" s="453">
        <v>84</v>
      </c>
      <c r="O123" s="457"/>
      <c r="P123" s="457"/>
      <c r="Q123" s="457"/>
      <c r="R123" s="457"/>
      <c r="S123" s="457"/>
      <c r="T123" s="457"/>
      <c r="U123" s="457"/>
      <c r="V123" s="453">
        <f t="shared" si="34"/>
        <v>84</v>
      </c>
      <c r="W123" s="32">
        <v>3805814.44</v>
      </c>
    </row>
    <row r="124" spans="1:23" x14ac:dyDescent="0.2">
      <c r="A124" s="43" t="s">
        <v>287</v>
      </c>
      <c r="B124" s="39"/>
      <c r="C124" s="453">
        <v>192</v>
      </c>
      <c r="D124" s="453"/>
      <c r="E124" s="453"/>
      <c r="F124" s="453"/>
      <c r="G124" s="453"/>
      <c r="H124" s="453"/>
      <c r="I124" s="453"/>
      <c r="J124" s="44"/>
      <c r="K124" s="453">
        <f t="shared" si="32"/>
        <v>192</v>
      </c>
      <c r="L124" s="37">
        <v>7624815.8800000008</v>
      </c>
      <c r="M124" s="39"/>
      <c r="N124" s="453">
        <v>192</v>
      </c>
      <c r="O124" s="457"/>
      <c r="P124" s="457"/>
      <c r="Q124" s="457"/>
      <c r="R124" s="457"/>
      <c r="S124" s="457"/>
      <c r="T124" s="457"/>
      <c r="U124" s="457"/>
      <c r="V124" s="453">
        <f t="shared" si="34"/>
        <v>192</v>
      </c>
      <c r="W124" s="32">
        <v>7624815.8800000008</v>
      </c>
    </row>
    <row r="125" spans="1:23" x14ac:dyDescent="0.2">
      <c r="A125" s="47" t="s">
        <v>41</v>
      </c>
      <c r="B125" s="50"/>
      <c r="C125" s="453">
        <v>78</v>
      </c>
      <c r="D125" s="457"/>
      <c r="E125" s="457"/>
      <c r="F125" s="457"/>
      <c r="G125" s="457"/>
      <c r="H125" s="457"/>
      <c r="I125" s="457"/>
      <c r="J125" s="51"/>
      <c r="K125" s="457">
        <f>SUM(B125:J125)</f>
        <v>78</v>
      </c>
      <c r="L125" s="37">
        <v>1032774</v>
      </c>
      <c r="M125" s="48"/>
      <c r="N125" s="34">
        <v>78</v>
      </c>
      <c r="O125" s="49"/>
      <c r="P125" s="49"/>
      <c r="Q125" s="49"/>
      <c r="R125" s="49"/>
      <c r="S125" s="49"/>
      <c r="T125" s="49"/>
      <c r="U125" s="49"/>
      <c r="V125" s="457">
        <f t="shared" si="34"/>
        <v>78</v>
      </c>
      <c r="W125" s="32">
        <v>1032774</v>
      </c>
    </row>
    <row r="126" spans="1:23" ht="13.5" thickBot="1" x14ac:dyDescent="0.25">
      <c r="A126" s="21" t="s">
        <v>294</v>
      </c>
      <c r="B126" s="22"/>
      <c r="C126" s="485"/>
      <c r="D126" s="485"/>
      <c r="E126" s="485"/>
      <c r="F126" s="485"/>
      <c r="G126" s="485"/>
      <c r="H126" s="485"/>
      <c r="I126" s="490">
        <f>+I216+I281+I377+I324+I443+I182+I477</f>
        <v>786</v>
      </c>
      <c r="J126" s="485"/>
      <c r="K126" s="490">
        <f>+I126</f>
        <v>786</v>
      </c>
      <c r="L126" s="648">
        <f>+L216+L281+L377+L324+L443+L182+L477</f>
        <v>12017449</v>
      </c>
      <c r="M126" s="22"/>
      <c r="N126" s="485"/>
      <c r="O126" s="485"/>
      <c r="P126" s="485"/>
      <c r="Q126" s="485"/>
      <c r="R126" s="485"/>
      <c r="S126" s="485"/>
      <c r="T126" s="490">
        <f>+T216+T281+T377+T324+T443+T182+T477</f>
        <v>823</v>
      </c>
      <c r="U126" s="485"/>
      <c r="V126" s="490">
        <f>+T126</f>
        <v>823</v>
      </c>
      <c r="W126" s="24">
        <f>+W216+W281+W377+W324+W443+W182+W477</f>
        <v>10918243</v>
      </c>
    </row>
    <row r="127" spans="1:23" ht="13.5" thickBot="1" x14ac:dyDescent="0.25">
      <c r="A127" s="215" t="s">
        <v>4</v>
      </c>
      <c r="B127" s="62">
        <f>+B16+B50+B76+B94+B106+B126</f>
        <v>437</v>
      </c>
      <c r="C127" s="62">
        <f>+C16+C50+C76+C94+C106+C126</f>
        <v>7974</v>
      </c>
      <c r="D127" s="62">
        <f>+D16+D50+D76+D94+D106+D126</f>
        <v>7532</v>
      </c>
      <c r="E127" s="62">
        <f>+E16+E50+E76+E94+E106+E126</f>
        <v>431</v>
      </c>
      <c r="F127" s="62"/>
      <c r="G127" s="62">
        <f t="shared" ref="G127:P127" si="35">+G16+G50+G76+G94+G106+G126</f>
        <v>608</v>
      </c>
      <c r="H127" s="62">
        <f t="shared" si="35"/>
        <v>287</v>
      </c>
      <c r="I127" s="62">
        <f t="shared" si="35"/>
        <v>786</v>
      </c>
      <c r="J127" s="62">
        <f t="shared" si="35"/>
        <v>60</v>
      </c>
      <c r="K127" s="62">
        <f t="shared" si="35"/>
        <v>18115</v>
      </c>
      <c r="L127" s="64">
        <f t="shared" si="35"/>
        <v>1665117983.6600003</v>
      </c>
      <c r="M127" s="62">
        <f t="shared" si="35"/>
        <v>579</v>
      </c>
      <c r="N127" s="62">
        <f t="shared" si="35"/>
        <v>8754</v>
      </c>
      <c r="O127" s="62">
        <f t="shared" si="35"/>
        <v>7846</v>
      </c>
      <c r="P127" s="62">
        <f t="shared" si="35"/>
        <v>663</v>
      </c>
      <c r="Q127" s="62"/>
      <c r="R127" s="62">
        <f t="shared" ref="R127:W127" si="36">+R16+R50+R76+R94+R106+R126</f>
        <v>608</v>
      </c>
      <c r="S127" s="62">
        <f t="shared" si="36"/>
        <v>287</v>
      </c>
      <c r="T127" s="62">
        <f t="shared" si="36"/>
        <v>823</v>
      </c>
      <c r="U127" s="62">
        <f t="shared" si="36"/>
        <v>70</v>
      </c>
      <c r="V127" s="62">
        <f t="shared" si="36"/>
        <v>19630</v>
      </c>
      <c r="W127" s="64">
        <f t="shared" si="36"/>
        <v>1669861466.5744236</v>
      </c>
    </row>
    <row r="130" spans="1:23" ht="15.75" x14ac:dyDescent="0.25">
      <c r="A130" s="1639" t="s">
        <v>218</v>
      </c>
      <c r="B130" s="1639"/>
      <c r="C130" s="70"/>
      <c r="D130" s="70"/>
      <c r="E130" s="70"/>
      <c r="F130" s="70"/>
      <c r="G130" s="70"/>
      <c r="H130" s="70"/>
      <c r="I130" s="70"/>
      <c r="J130" s="70"/>
      <c r="K130" s="70"/>
      <c r="L130" s="70"/>
      <c r="M130" s="70"/>
      <c r="N130" s="70"/>
      <c r="O130" s="70"/>
      <c r="P130" s="70"/>
      <c r="Q130" s="70"/>
      <c r="R130" s="70"/>
      <c r="S130" s="70"/>
      <c r="T130" s="70"/>
      <c r="U130" s="70"/>
      <c r="V130" s="70"/>
      <c r="W130" s="70"/>
    </row>
    <row r="131" spans="1:23" x14ac:dyDescent="0.2">
      <c r="A131" s="1640" t="s">
        <v>429</v>
      </c>
      <c r="B131" s="1640"/>
      <c r="C131" s="70"/>
      <c r="D131" s="70"/>
      <c r="E131" s="70"/>
      <c r="F131" s="70"/>
      <c r="G131" s="70"/>
      <c r="H131" s="70"/>
      <c r="I131" s="70"/>
      <c r="J131" s="70"/>
      <c r="K131" s="70"/>
      <c r="L131" s="70"/>
      <c r="M131" s="70"/>
      <c r="N131" s="70"/>
      <c r="O131" s="70"/>
      <c r="P131" s="70"/>
      <c r="Q131" s="70"/>
      <c r="R131" s="70"/>
      <c r="S131" s="70"/>
      <c r="T131" s="70"/>
      <c r="U131" s="70"/>
      <c r="V131" s="70"/>
      <c r="W131" s="70"/>
    </row>
    <row r="132" spans="1:23" ht="15.75" x14ac:dyDescent="0.25">
      <c r="A132" s="1553"/>
      <c r="B132" s="1553"/>
      <c r="C132" s="70"/>
      <c r="D132" s="70"/>
      <c r="E132" s="70"/>
      <c r="F132" s="70"/>
      <c r="G132" s="70"/>
      <c r="H132" s="70"/>
      <c r="I132" s="70"/>
      <c r="J132" s="70"/>
      <c r="K132" s="70"/>
      <c r="L132" s="70"/>
      <c r="M132" s="70"/>
      <c r="N132" s="70"/>
      <c r="O132" s="70"/>
      <c r="P132" s="70"/>
      <c r="Q132" s="70"/>
      <c r="R132" s="70"/>
      <c r="S132" s="70"/>
      <c r="T132" s="70"/>
      <c r="U132" s="70"/>
      <c r="V132" s="70"/>
      <c r="W132" s="70"/>
    </row>
    <row r="133" spans="1:23" ht="24.75" x14ac:dyDescent="0.5">
      <c r="A133" s="1641" t="s">
        <v>606</v>
      </c>
      <c r="B133" s="1641"/>
      <c r="C133" s="1641"/>
      <c r="D133" s="1641"/>
      <c r="E133" s="1641"/>
      <c r="F133" s="1641"/>
      <c r="G133" s="1641"/>
      <c r="H133" s="1641"/>
      <c r="I133" s="1641"/>
      <c r="J133" s="1641"/>
      <c r="K133" s="1641"/>
      <c r="L133" s="1641"/>
      <c r="M133" s="1641"/>
      <c r="N133" s="1641"/>
      <c r="O133" s="1641"/>
      <c r="P133" s="1641"/>
      <c r="Q133" s="1641"/>
      <c r="R133" s="1641"/>
      <c r="S133" s="1641"/>
      <c r="T133" s="1641"/>
      <c r="U133" s="1641"/>
      <c r="V133" s="1641"/>
      <c r="W133" s="1641"/>
    </row>
    <row r="134" spans="1:23" ht="24.75" x14ac:dyDescent="0.5">
      <c r="A134" s="1556"/>
      <c r="B134" s="1556"/>
      <c r="C134" s="1556"/>
      <c r="D134" s="1556"/>
      <c r="E134" s="1556"/>
      <c r="F134" s="1556"/>
      <c r="G134" s="1556"/>
      <c r="H134" s="1556"/>
      <c r="I134" s="1556"/>
      <c r="J134" s="1556"/>
      <c r="K134" s="1556"/>
      <c r="L134" s="1556"/>
      <c r="M134" s="1556"/>
      <c r="N134" s="1556"/>
      <c r="O134" s="1556"/>
      <c r="P134" s="1556"/>
      <c r="Q134" s="1556"/>
      <c r="R134" s="1556"/>
      <c r="S134" s="1556"/>
      <c r="T134" s="1556"/>
      <c r="U134" s="1556"/>
      <c r="V134" s="1556"/>
      <c r="W134" s="1556"/>
    </row>
    <row r="135" spans="1:23" ht="19.5" x14ac:dyDescent="0.2">
      <c r="A135" s="1642" t="s">
        <v>597</v>
      </c>
      <c r="B135" s="1642"/>
      <c r="C135" s="1642"/>
      <c r="D135" s="1642"/>
      <c r="E135" s="1642"/>
      <c r="F135" s="1642"/>
      <c r="G135" s="1642"/>
      <c r="H135" s="1642"/>
      <c r="I135" s="1642"/>
      <c r="J135" s="1642"/>
      <c r="K135" s="1642"/>
      <c r="L135" s="1642"/>
      <c r="M135" s="1642"/>
      <c r="N135" s="1642"/>
      <c r="O135" s="1642"/>
      <c r="P135" s="1642"/>
      <c r="Q135" s="1642"/>
      <c r="R135" s="1642"/>
      <c r="S135" s="1642"/>
      <c r="T135" s="1642"/>
      <c r="U135" s="1642"/>
      <c r="V135" s="1642"/>
      <c r="W135" s="1642"/>
    </row>
    <row r="136" spans="1:23" ht="19.5" x14ac:dyDescent="0.2">
      <c r="A136" s="1557"/>
      <c r="B136" s="1557"/>
      <c r="C136" s="1557"/>
      <c r="D136" s="1557"/>
      <c r="E136" s="1557"/>
      <c r="F136" s="1557"/>
      <c r="G136" s="1557"/>
      <c r="H136" s="1557"/>
      <c r="I136" s="1557"/>
      <c r="J136" s="1557"/>
      <c r="K136" s="1557"/>
      <c r="L136" s="1557"/>
      <c r="M136" s="1557"/>
      <c r="N136" s="1557"/>
      <c r="O136" s="1557"/>
      <c r="P136" s="1557"/>
      <c r="Q136" s="1557"/>
      <c r="R136" s="1557"/>
      <c r="S136" s="1557"/>
      <c r="T136" s="1557"/>
      <c r="U136" s="1557"/>
      <c r="V136" s="1557"/>
      <c r="W136" s="1557"/>
    </row>
    <row r="137" spans="1:23" ht="18" x14ac:dyDescent="0.2">
      <c r="A137" s="1643" t="s">
        <v>607</v>
      </c>
      <c r="B137" s="1643"/>
      <c r="C137" s="1643"/>
      <c r="D137" s="1643"/>
      <c r="E137" s="1643"/>
      <c r="F137" s="1643"/>
      <c r="G137" s="1643"/>
      <c r="H137" s="1643"/>
      <c r="I137" s="1643"/>
      <c r="J137" s="1643"/>
      <c r="K137" s="1643"/>
      <c r="L137" s="1643"/>
      <c r="M137" s="1643"/>
      <c r="N137" s="1643"/>
      <c r="O137" s="1643"/>
      <c r="P137" s="1643"/>
      <c r="Q137" s="1643"/>
      <c r="R137" s="1643"/>
      <c r="S137" s="1643"/>
      <c r="T137" s="1643"/>
      <c r="U137" s="1643"/>
      <c r="V137" s="1643"/>
      <c r="W137" s="1643"/>
    </row>
    <row r="138" spans="1:23" x14ac:dyDescent="0.2">
      <c r="A138" s="6"/>
      <c r="B138" s="10"/>
      <c r="C138" s="6"/>
      <c r="D138" s="482"/>
      <c r="E138" s="482"/>
      <c r="F138" s="482"/>
      <c r="G138" s="482"/>
      <c r="H138" s="482"/>
      <c r="I138" s="6"/>
      <c r="J138" s="6"/>
      <c r="K138" s="6"/>
      <c r="L138" s="6"/>
      <c r="M138" s="6"/>
      <c r="N138" s="482"/>
      <c r="O138" s="482"/>
      <c r="P138" s="482"/>
      <c r="Q138" s="482"/>
      <c r="R138" s="482"/>
      <c r="S138" s="482"/>
      <c r="T138" s="6"/>
      <c r="U138" s="6"/>
      <c r="V138" s="6"/>
      <c r="W138" s="6"/>
    </row>
    <row r="139" spans="1:23" x14ac:dyDescent="0.2">
      <c r="A139" s="71" t="s">
        <v>3</v>
      </c>
      <c r="B139" s="208" t="s">
        <v>75</v>
      </c>
      <c r="C139" s="6"/>
      <c r="D139" s="482"/>
      <c r="E139" s="482"/>
      <c r="F139" s="482"/>
      <c r="G139" s="482"/>
      <c r="H139" s="482"/>
      <c r="I139" s="6"/>
      <c r="J139" s="6"/>
      <c r="K139" s="6"/>
      <c r="L139" s="6"/>
      <c r="M139" s="6"/>
      <c r="N139" s="482"/>
      <c r="O139" s="482"/>
      <c r="P139" s="482"/>
      <c r="Q139" s="482"/>
      <c r="R139" s="482"/>
      <c r="S139" s="482"/>
      <c r="T139" s="6"/>
      <c r="U139" s="6"/>
      <c r="V139" s="6"/>
      <c r="W139" s="6"/>
    </row>
    <row r="140" spans="1:23" ht="16.5" thickBot="1" x14ac:dyDescent="0.3">
      <c r="A140" s="12"/>
      <c r="B140" s="6"/>
      <c r="C140" s="6"/>
      <c r="D140" s="482"/>
      <c r="E140" s="482"/>
      <c r="F140" s="482"/>
      <c r="G140" s="482"/>
      <c r="H140" s="482"/>
      <c r="I140" s="6"/>
      <c r="J140" s="6"/>
      <c r="K140" s="6"/>
      <c r="L140" s="6"/>
      <c r="M140" s="6"/>
      <c r="N140" s="482"/>
      <c r="O140" s="482"/>
      <c r="P140" s="482"/>
      <c r="Q140" s="482"/>
      <c r="R140" s="482"/>
      <c r="S140" s="482"/>
      <c r="T140" s="6"/>
      <c r="U140" s="6"/>
      <c r="V140" s="6"/>
      <c r="W140" s="76"/>
    </row>
    <row r="141" spans="1:23" ht="13.5" thickBot="1" x14ac:dyDescent="0.25">
      <c r="A141" s="1488" t="s">
        <v>8</v>
      </c>
      <c r="B141" s="1636" t="s">
        <v>598</v>
      </c>
      <c r="C141" s="1636"/>
      <c r="D141" s="1636"/>
      <c r="E141" s="1636"/>
      <c r="F141" s="1636"/>
      <c r="G141" s="1636"/>
      <c r="H141" s="1636"/>
      <c r="I141" s="1636"/>
      <c r="J141" s="1636"/>
      <c r="K141" s="1636"/>
      <c r="L141" s="1637"/>
      <c r="M141" s="1638">
        <v>2021</v>
      </c>
      <c r="N141" s="1636"/>
      <c r="O141" s="1636"/>
      <c r="P141" s="1636"/>
      <c r="Q141" s="1636"/>
      <c r="R141" s="1636"/>
      <c r="S141" s="1636"/>
      <c r="T141" s="1636"/>
      <c r="U141" s="1636"/>
      <c r="V141" s="1636"/>
      <c r="W141" s="1637"/>
    </row>
    <row r="142" spans="1:23" ht="126" thickBot="1" x14ac:dyDescent="0.25">
      <c r="A142" s="1494" t="s">
        <v>9</v>
      </c>
      <c r="B142" s="1495" t="s">
        <v>10</v>
      </c>
      <c r="C142" s="1496" t="s">
        <v>11</v>
      </c>
      <c r="D142" s="1497" t="s">
        <v>290</v>
      </c>
      <c r="E142" s="1497" t="s">
        <v>289</v>
      </c>
      <c r="F142" s="1497" t="s">
        <v>599</v>
      </c>
      <c r="G142" s="1497" t="s">
        <v>600</v>
      </c>
      <c r="H142" s="1497" t="s">
        <v>601</v>
      </c>
      <c r="I142" s="1497" t="s">
        <v>602</v>
      </c>
      <c r="J142" s="1497" t="s">
        <v>603</v>
      </c>
      <c r="K142" s="1492" t="s">
        <v>604</v>
      </c>
      <c r="L142" s="1493" t="s">
        <v>605</v>
      </c>
      <c r="M142" s="1495" t="s">
        <v>10</v>
      </c>
      <c r="N142" s="1496" t="s">
        <v>11</v>
      </c>
      <c r="O142" s="1497" t="s">
        <v>290</v>
      </c>
      <c r="P142" s="1497" t="s">
        <v>289</v>
      </c>
      <c r="Q142" s="1497" t="s">
        <v>599</v>
      </c>
      <c r="R142" s="1497" t="s">
        <v>600</v>
      </c>
      <c r="S142" s="1497" t="s">
        <v>601</v>
      </c>
      <c r="T142" s="1497" t="s">
        <v>602</v>
      </c>
      <c r="U142" s="1497" t="s">
        <v>603</v>
      </c>
      <c r="V142" s="1492" t="s">
        <v>604</v>
      </c>
      <c r="W142" s="1493" t="s">
        <v>605</v>
      </c>
    </row>
    <row r="143" spans="1:23" x14ac:dyDescent="0.2">
      <c r="A143" s="13"/>
      <c r="B143" s="18"/>
      <c r="C143" s="16"/>
      <c r="D143" s="16"/>
      <c r="E143" s="16"/>
      <c r="F143" s="16"/>
      <c r="G143" s="16"/>
      <c r="H143" s="16"/>
      <c r="I143" s="16"/>
      <c r="J143" s="19"/>
      <c r="K143" s="16"/>
      <c r="L143" s="20"/>
      <c r="M143" s="14"/>
      <c r="N143" s="16"/>
      <c r="O143" s="16"/>
      <c r="P143" s="16"/>
      <c r="Q143" s="16"/>
      <c r="R143" s="16"/>
      <c r="S143" s="19"/>
      <c r="T143" s="16"/>
      <c r="U143" s="16"/>
      <c r="V143" s="16"/>
      <c r="W143" s="17"/>
    </row>
    <row r="144" spans="1:23" x14ac:dyDescent="0.2">
      <c r="A144" s="21" t="s">
        <v>12</v>
      </c>
      <c r="B144" s="22">
        <f>SUM(B145:B151)</f>
        <v>113</v>
      </c>
      <c r="C144" s="87"/>
      <c r="D144" s="87">
        <f>+D153</f>
        <v>58</v>
      </c>
      <c r="E144" s="87">
        <f>+E145+E146</f>
        <v>5</v>
      </c>
      <c r="F144" s="87"/>
      <c r="G144" s="87">
        <f>+G155</f>
        <v>123</v>
      </c>
      <c r="H144" s="87">
        <f>+H154</f>
        <v>287</v>
      </c>
      <c r="I144" s="87"/>
      <c r="J144" s="87"/>
      <c r="K144" s="53">
        <f>SUM(K145:K155)</f>
        <v>586</v>
      </c>
      <c r="L144" s="30">
        <f>SUM(L145:L155)</f>
        <v>126091784.95623863</v>
      </c>
      <c r="M144" s="22">
        <f>SUM(M145:M151)</f>
        <v>222</v>
      </c>
      <c r="N144" s="87"/>
      <c r="O144" s="87">
        <f>+O153</f>
        <v>62</v>
      </c>
      <c r="P144" s="87">
        <f>+P145+P146</f>
        <v>5</v>
      </c>
      <c r="Q144" s="87"/>
      <c r="R144" s="87">
        <f>+R155</f>
        <v>123</v>
      </c>
      <c r="S144" s="87">
        <f>+S154</f>
        <v>287</v>
      </c>
      <c r="T144" s="87"/>
      <c r="U144" s="87"/>
      <c r="V144" s="53">
        <f>SUM(V145:V155)</f>
        <v>699</v>
      </c>
      <c r="W144" s="30">
        <f>SUM(W145:W155)</f>
        <v>126242639.56232354</v>
      </c>
    </row>
    <row r="145" spans="1:23" x14ac:dyDescent="0.2">
      <c r="A145" s="13" t="s">
        <v>62</v>
      </c>
      <c r="B145" s="382"/>
      <c r="C145" s="227"/>
      <c r="D145" s="487"/>
      <c r="E145" s="487">
        <v>1</v>
      </c>
      <c r="F145" s="487"/>
      <c r="G145" s="487"/>
      <c r="H145" s="487"/>
      <c r="I145" s="227"/>
      <c r="J145" s="376"/>
      <c r="K145" s="227">
        <f>SUM(B145:J145)</f>
        <v>1</v>
      </c>
      <c r="L145" s="258">
        <v>379500</v>
      </c>
      <c r="M145" s="382"/>
      <c r="N145" s="520"/>
      <c r="O145" s="520"/>
      <c r="P145" s="456">
        <v>1</v>
      </c>
      <c r="Q145" s="520"/>
      <c r="R145" s="520"/>
      <c r="S145" s="520"/>
      <c r="T145" s="520"/>
      <c r="U145" s="518"/>
      <c r="V145" s="227">
        <f>SUM(M145:U145)</f>
        <v>1</v>
      </c>
      <c r="W145" s="32">
        <v>452400</v>
      </c>
    </row>
    <row r="146" spans="1:23" x14ac:dyDescent="0.2">
      <c r="A146" s="382" t="s">
        <v>63</v>
      </c>
      <c r="B146" s="382">
        <f>41-4</f>
        <v>37</v>
      </c>
      <c r="C146" s="227"/>
      <c r="D146" s="487"/>
      <c r="E146" s="487">
        <v>4</v>
      </c>
      <c r="F146" s="487"/>
      <c r="G146" s="487"/>
      <c r="H146" s="487"/>
      <c r="I146" s="227"/>
      <c r="J146" s="376"/>
      <c r="K146" s="227">
        <f t="shared" ref="K146:K151" si="37">SUM(B146:J146)</f>
        <v>41</v>
      </c>
      <c r="L146" s="258">
        <v>8157628.1100000022</v>
      </c>
      <c r="M146" s="382">
        <v>41</v>
      </c>
      <c r="N146" s="520"/>
      <c r="O146" s="520"/>
      <c r="P146" s="456">
        <v>4</v>
      </c>
      <c r="Q146" s="520"/>
      <c r="R146" s="520"/>
      <c r="S146" s="520"/>
      <c r="T146" s="520"/>
      <c r="U146" s="518"/>
      <c r="V146" s="227">
        <f t="shared" ref="V146:V151" si="38">SUM(M146:U146)</f>
        <v>45</v>
      </c>
      <c r="W146" s="32">
        <v>8592075.4799999818</v>
      </c>
    </row>
    <row r="147" spans="1:23" x14ac:dyDescent="0.2">
      <c r="A147" s="382" t="s">
        <v>64</v>
      </c>
      <c r="B147" s="382"/>
      <c r="C147" s="227"/>
      <c r="D147" s="487"/>
      <c r="E147" s="487"/>
      <c r="F147" s="487"/>
      <c r="G147" s="487"/>
      <c r="H147" s="487"/>
      <c r="I147" s="227"/>
      <c r="J147" s="376"/>
      <c r="K147" s="227"/>
      <c r="L147" s="258">
        <v>0</v>
      </c>
      <c r="M147" s="382">
        <v>3</v>
      </c>
      <c r="N147" s="520"/>
      <c r="O147" s="520"/>
      <c r="P147" s="520"/>
      <c r="Q147" s="520"/>
      <c r="R147" s="520"/>
      <c r="S147" s="520"/>
      <c r="T147" s="520"/>
      <c r="U147" s="518"/>
      <c r="V147" s="227">
        <f t="shared" si="38"/>
        <v>3</v>
      </c>
      <c r="W147" s="32">
        <v>148385.07999999999</v>
      </c>
    </row>
    <row r="148" spans="1:23" x14ac:dyDescent="0.2">
      <c r="A148" s="382" t="s">
        <v>48</v>
      </c>
      <c r="B148" s="382">
        <v>6</v>
      </c>
      <c r="C148" s="227"/>
      <c r="D148" s="487"/>
      <c r="E148" s="487"/>
      <c r="F148" s="487"/>
      <c r="G148" s="487"/>
      <c r="H148" s="487"/>
      <c r="I148" s="227"/>
      <c r="J148" s="376"/>
      <c r="K148" s="227">
        <f t="shared" si="37"/>
        <v>6</v>
      </c>
      <c r="L148" s="258">
        <v>8272294.2100000512</v>
      </c>
      <c r="M148" s="382">
        <v>43</v>
      </c>
      <c r="N148" s="520"/>
      <c r="O148" s="520"/>
      <c r="P148" s="520"/>
      <c r="Q148" s="520"/>
      <c r="R148" s="520"/>
      <c r="S148" s="520"/>
      <c r="T148" s="520"/>
      <c r="U148" s="518"/>
      <c r="V148" s="227">
        <f t="shared" si="38"/>
        <v>43</v>
      </c>
      <c r="W148" s="32">
        <v>1659438.2800000119</v>
      </c>
    </row>
    <row r="149" spans="1:23" x14ac:dyDescent="0.2">
      <c r="A149" s="382" t="s">
        <v>49</v>
      </c>
      <c r="B149" s="382">
        <v>1</v>
      </c>
      <c r="C149" s="227"/>
      <c r="D149" s="487"/>
      <c r="E149" s="487"/>
      <c r="F149" s="487"/>
      <c r="G149" s="487"/>
      <c r="H149" s="487"/>
      <c r="I149" s="227"/>
      <c r="J149" s="376"/>
      <c r="K149" s="227">
        <f t="shared" si="37"/>
        <v>1</v>
      </c>
      <c r="L149" s="258">
        <v>124688.56</v>
      </c>
      <c r="M149" s="382">
        <v>3</v>
      </c>
      <c r="N149" s="520"/>
      <c r="O149" s="520"/>
      <c r="P149" s="520"/>
      <c r="Q149" s="520"/>
      <c r="R149" s="520"/>
      <c r="S149" s="520"/>
      <c r="T149" s="520"/>
      <c r="U149" s="518"/>
      <c r="V149" s="227">
        <f t="shared" si="38"/>
        <v>3</v>
      </c>
      <c r="W149" s="32">
        <v>368192.4</v>
      </c>
    </row>
    <row r="150" spans="1:23" x14ac:dyDescent="0.2">
      <c r="A150" s="382" t="s">
        <v>50</v>
      </c>
      <c r="B150" s="382">
        <v>36</v>
      </c>
      <c r="C150" s="227"/>
      <c r="D150" s="487"/>
      <c r="E150" s="487"/>
      <c r="F150" s="487"/>
      <c r="G150" s="487"/>
      <c r="H150" s="487"/>
      <c r="I150" s="227"/>
      <c r="J150" s="376"/>
      <c r="K150" s="227">
        <f t="shared" si="37"/>
        <v>36</v>
      </c>
      <c r="L150" s="258">
        <v>3450342.54</v>
      </c>
      <c r="M150" s="382">
        <v>95</v>
      </c>
      <c r="N150" s="520"/>
      <c r="O150" s="520"/>
      <c r="P150" s="520"/>
      <c r="Q150" s="520"/>
      <c r="R150" s="520"/>
      <c r="S150" s="520"/>
      <c r="T150" s="520"/>
      <c r="U150" s="518"/>
      <c r="V150" s="227">
        <f t="shared" si="38"/>
        <v>95</v>
      </c>
      <c r="W150" s="32">
        <v>6220157.2399999956</v>
      </c>
    </row>
    <row r="151" spans="1:23" x14ac:dyDescent="0.2">
      <c r="A151" s="13" t="s">
        <v>65</v>
      </c>
      <c r="B151" s="382">
        <v>33</v>
      </c>
      <c r="C151" s="227"/>
      <c r="D151" s="487"/>
      <c r="E151" s="487"/>
      <c r="F151" s="487"/>
      <c r="G151" s="487"/>
      <c r="H151" s="487"/>
      <c r="I151" s="227"/>
      <c r="J151" s="376"/>
      <c r="K151" s="227">
        <f t="shared" si="37"/>
        <v>33</v>
      </c>
      <c r="L151" s="258">
        <v>3132262.69</v>
      </c>
      <c r="M151" s="382">
        <v>37</v>
      </c>
      <c r="N151" s="520"/>
      <c r="O151" s="520"/>
      <c r="P151" s="520"/>
      <c r="Q151" s="520"/>
      <c r="R151" s="520"/>
      <c r="S151" s="520"/>
      <c r="T151" s="520"/>
      <c r="U151" s="518"/>
      <c r="V151" s="227">
        <f t="shared" si="38"/>
        <v>37</v>
      </c>
      <c r="W151" s="32">
        <v>3429836.7600000007</v>
      </c>
    </row>
    <row r="152" spans="1:23" x14ac:dyDescent="0.2">
      <c r="A152" s="13" t="s">
        <v>66</v>
      </c>
      <c r="B152" s="382"/>
      <c r="C152" s="227"/>
      <c r="D152" s="487"/>
      <c r="E152" s="487"/>
      <c r="F152" s="487"/>
      <c r="G152" s="487"/>
      <c r="H152" s="487"/>
      <c r="I152" s="227"/>
      <c r="J152" s="376"/>
      <c r="K152" s="227"/>
      <c r="L152" s="258"/>
      <c r="M152" s="382"/>
      <c r="N152" s="456"/>
      <c r="O152" s="456"/>
      <c r="P152" s="456"/>
      <c r="Q152" s="456"/>
      <c r="R152" s="456"/>
      <c r="S152" s="456"/>
      <c r="T152" s="89"/>
      <c r="U152" s="55"/>
      <c r="V152" s="55"/>
      <c r="W152" s="32"/>
    </row>
    <row r="153" spans="1:23" x14ac:dyDescent="0.2">
      <c r="A153" s="13" t="s">
        <v>22</v>
      </c>
      <c r="B153" s="56"/>
      <c r="C153" s="55"/>
      <c r="D153" s="456">
        <f>39+19</f>
        <v>58</v>
      </c>
      <c r="E153" s="456"/>
      <c r="F153" s="456"/>
      <c r="G153" s="456"/>
      <c r="H153" s="456"/>
      <c r="I153" s="55"/>
      <c r="J153" s="57"/>
      <c r="K153" s="55">
        <f>+D153</f>
        <v>58</v>
      </c>
      <c r="L153" s="258">
        <f>6297872.28623857+1355218.96</f>
        <v>7653091.2462385697</v>
      </c>
      <c r="M153" s="382"/>
      <c r="N153" s="55"/>
      <c r="O153" s="456">
        <f>43+19</f>
        <v>62</v>
      </c>
      <c r="P153" s="456"/>
      <c r="Q153" s="456"/>
      <c r="R153" s="456"/>
      <c r="S153" s="456"/>
      <c r="T153" s="55"/>
      <c r="U153" s="57"/>
      <c r="V153" s="55">
        <f>+O153</f>
        <v>62</v>
      </c>
      <c r="W153" s="32">
        <f>7090575.72232355+1359600</f>
        <v>8450175.7223235499</v>
      </c>
    </row>
    <row r="154" spans="1:23" x14ac:dyDescent="0.2">
      <c r="A154" s="430" t="s">
        <v>270</v>
      </c>
      <c r="B154" s="54"/>
      <c r="C154" s="89"/>
      <c r="D154" s="89"/>
      <c r="E154" s="89"/>
      <c r="F154" s="89"/>
      <c r="G154" s="89"/>
      <c r="H154" s="89">
        <v>287</v>
      </c>
      <c r="I154" s="89"/>
      <c r="J154" s="89"/>
      <c r="K154" s="89">
        <f>+H154</f>
        <v>287</v>
      </c>
      <c r="L154" s="258">
        <v>79568784</v>
      </c>
      <c r="M154" s="54"/>
      <c r="N154" s="456"/>
      <c r="O154" s="456"/>
      <c r="P154" s="456"/>
      <c r="Q154" s="456"/>
      <c r="R154" s="456"/>
      <c r="S154" s="57">
        <v>287</v>
      </c>
      <c r="T154" s="55"/>
      <c r="U154" s="55"/>
      <c r="V154" s="55">
        <f>+S154</f>
        <v>287</v>
      </c>
      <c r="W154" s="32">
        <v>79568785</v>
      </c>
    </row>
    <row r="155" spans="1:23" x14ac:dyDescent="0.2">
      <c r="A155" s="430" t="s">
        <v>269</v>
      </c>
      <c r="B155" s="54"/>
      <c r="C155" s="89"/>
      <c r="D155" s="89"/>
      <c r="E155" s="89"/>
      <c r="F155" s="89"/>
      <c r="G155" s="89">
        <v>123</v>
      </c>
      <c r="H155" s="89"/>
      <c r="I155" s="89"/>
      <c r="J155" s="89"/>
      <c r="K155" s="89">
        <f>+G155</f>
        <v>123</v>
      </c>
      <c r="L155" s="258">
        <v>15353193.600000001</v>
      </c>
      <c r="M155" s="54"/>
      <c r="N155" s="456"/>
      <c r="O155" s="456"/>
      <c r="P155" s="456"/>
      <c r="Q155" s="456"/>
      <c r="R155" s="456">
        <v>123</v>
      </c>
      <c r="S155" s="57"/>
      <c r="T155" s="55"/>
      <c r="U155" s="55"/>
      <c r="V155" s="55">
        <f>SUM(M155:U155)</f>
        <v>123</v>
      </c>
      <c r="W155" s="32">
        <v>17353193.600000001</v>
      </c>
    </row>
    <row r="156" spans="1:23" x14ac:dyDescent="0.2">
      <c r="A156" s="21" t="s">
        <v>16</v>
      </c>
      <c r="B156" s="22">
        <f>SUM(B157:B162)</f>
        <v>132</v>
      </c>
      <c r="C156" s="23"/>
      <c r="D156" s="490">
        <f>+D163</f>
        <v>1513</v>
      </c>
      <c r="E156" s="485"/>
      <c r="F156" s="485"/>
      <c r="G156" s="485">
        <f>+G164</f>
        <v>485</v>
      </c>
      <c r="H156" s="485"/>
      <c r="I156" s="485"/>
      <c r="J156" s="23">
        <f>+J165</f>
        <v>3</v>
      </c>
      <c r="K156" s="26">
        <f>SUM(K157:K165)</f>
        <v>2133</v>
      </c>
      <c r="L156" s="52">
        <f>SUM(L157:L165)</f>
        <v>203339865.96265</v>
      </c>
      <c r="M156" s="25">
        <f>SUM(M157:M165)</f>
        <v>154</v>
      </c>
      <c r="N156" s="490"/>
      <c r="O156" s="490">
        <f>+O163</f>
        <v>1659</v>
      </c>
      <c r="P156" s="490"/>
      <c r="Q156" s="490"/>
      <c r="R156" s="485">
        <f>+R164</f>
        <v>485</v>
      </c>
      <c r="S156" s="110"/>
      <c r="T156" s="31"/>
      <c r="U156" s="31">
        <f>+U165</f>
        <v>3</v>
      </c>
      <c r="V156" s="31">
        <f>SUM(V157:V165)</f>
        <v>2301</v>
      </c>
      <c r="W156" s="30">
        <f>SUM(W157:W165)</f>
        <v>223561980.11045301</v>
      </c>
    </row>
    <row r="157" spans="1:23" x14ac:dyDescent="0.2">
      <c r="A157" s="13" t="s">
        <v>17</v>
      </c>
      <c r="B157" s="382">
        <v>18</v>
      </c>
      <c r="C157" s="227"/>
      <c r="D157" s="487"/>
      <c r="E157" s="487"/>
      <c r="F157" s="487"/>
      <c r="G157" s="487"/>
      <c r="H157" s="487"/>
      <c r="I157" s="227"/>
      <c r="J157" s="376"/>
      <c r="K157" s="89">
        <f>SUM(B157:J157)</f>
        <v>18</v>
      </c>
      <c r="L157" s="258">
        <v>1692495.34</v>
      </c>
      <c r="M157" s="382">
        <v>22</v>
      </c>
      <c r="N157" s="520"/>
      <c r="O157" s="520"/>
      <c r="P157" s="520"/>
      <c r="Q157" s="520"/>
      <c r="R157" s="520"/>
      <c r="S157" s="520"/>
      <c r="T157" s="520"/>
      <c r="U157" s="518"/>
      <c r="V157" s="227">
        <f t="shared" ref="V157:V162" si="39">SUM(M157:U157)</f>
        <v>22</v>
      </c>
      <c r="W157" s="32">
        <v>1813495.9599999997</v>
      </c>
    </row>
    <row r="158" spans="1:23" x14ac:dyDescent="0.2">
      <c r="A158" s="13" t="s">
        <v>18</v>
      </c>
      <c r="B158" s="382">
        <v>12</v>
      </c>
      <c r="C158" s="227"/>
      <c r="D158" s="487"/>
      <c r="E158" s="487"/>
      <c r="F158" s="487"/>
      <c r="G158" s="487"/>
      <c r="H158" s="487"/>
      <c r="I158" s="227"/>
      <c r="J158" s="376"/>
      <c r="K158" s="89">
        <f t="shared" ref="K158:K162" si="40">SUM(B158:J158)</f>
        <v>12</v>
      </c>
      <c r="L158" s="258">
        <v>986808.31</v>
      </c>
      <c r="M158" s="382">
        <v>13</v>
      </c>
      <c r="N158" s="520"/>
      <c r="O158" s="520"/>
      <c r="P158" s="520"/>
      <c r="Q158" s="520"/>
      <c r="R158" s="520"/>
      <c r="S158" s="520"/>
      <c r="T158" s="520"/>
      <c r="U158" s="518"/>
      <c r="V158" s="227">
        <f t="shared" si="39"/>
        <v>13</v>
      </c>
      <c r="W158" s="32">
        <v>1069422.8799999997</v>
      </c>
    </row>
    <row r="159" spans="1:23" x14ac:dyDescent="0.2">
      <c r="A159" s="13" t="s">
        <v>19</v>
      </c>
      <c r="B159" s="382">
        <v>12</v>
      </c>
      <c r="C159" s="227"/>
      <c r="D159" s="487"/>
      <c r="E159" s="487"/>
      <c r="F159" s="487"/>
      <c r="G159" s="487"/>
      <c r="H159" s="487"/>
      <c r="I159" s="227"/>
      <c r="J159" s="376"/>
      <c r="K159" s="89">
        <f t="shared" si="40"/>
        <v>12</v>
      </c>
      <c r="L159" s="258">
        <v>985088.95</v>
      </c>
      <c r="M159" s="382">
        <v>19</v>
      </c>
      <c r="N159" s="520"/>
      <c r="O159" s="520"/>
      <c r="P159" s="520"/>
      <c r="Q159" s="520"/>
      <c r="R159" s="520"/>
      <c r="S159" s="520"/>
      <c r="T159" s="520"/>
      <c r="U159" s="518"/>
      <c r="V159" s="227">
        <f t="shared" si="39"/>
        <v>19</v>
      </c>
      <c r="W159" s="32">
        <v>1542657.3999999997</v>
      </c>
    </row>
    <row r="160" spans="1:23" x14ac:dyDescent="0.2">
      <c r="A160" s="13" t="s">
        <v>20</v>
      </c>
      <c r="B160" s="382">
        <v>28</v>
      </c>
      <c r="C160" s="227"/>
      <c r="D160" s="487"/>
      <c r="E160" s="487"/>
      <c r="F160" s="487"/>
      <c r="G160" s="487"/>
      <c r="H160" s="487"/>
      <c r="I160" s="227"/>
      <c r="J160" s="376"/>
      <c r="K160" s="89">
        <f t="shared" si="40"/>
        <v>28</v>
      </c>
      <c r="L160" s="258">
        <v>2227524.2400000002</v>
      </c>
      <c r="M160" s="382">
        <v>30</v>
      </c>
      <c r="N160" s="520"/>
      <c r="O160" s="520"/>
      <c r="P160" s="520"/>
      <c r="Q160" s="520"/>
      <c r="R160" s="520"/>
      <c r="S160" s="520"/>
      <c r="T160" s="520"/>
      <c r="U160" s="518"/>
      <c r="V160" s="227">
        <f t="shared" si="39"/>
        <v>30</v>
      </c>
      <c r="W160" s="32">
        <v>2419081.7999999993</v>
      </c>
    </row>
    <row r="161" spans="1:23" x14ac:dyDescent="0.2">
      <c r="A161" s="13" t="s">
        <v>21</v>
      </c>
      <c r="B161" s="382">
        <v>26</v>
      </c>
      <c r="C161" s="227"/>
      <c r="D161" s="487"/>
      <c r="E161" s="487"/>
      <c r="F161" s="487"/>
      <c r="G161" s="487"/>
      <c r="H161" s="487"/>
      <c r="I161" s="227"/>
      <c r="J161" s="376"/>
      <c r="K161" s="89">
        <f t="shared" si="40"/>
        <v>26</v>
      </c>
      <c r="L161" s="258">
        <v>2276483.88</v>
      </c>
      <c r="M161" s="382">
        <v>33</v>
      </c>
      <c r="N161" s="520"/>
      <c r="O161" s="520"/>
      <c r="P161" s="520"/>
      <c r="Q161" s="520"/>
      <c r="R161" s="520"/>
      <c r="S161" s="520"/>
      <c r="T161" s="520"/>
      <c r="U161" s="518"/>
      <c r="V161" s="227">
        <f t="shared" si="39"/>
        <v>33</v>
      </c>
      <c r="W161" s="32">
        <v>2641263.6</v>
      </c>
    </row>
    <row r="162" spans="1:23" x14ac:dyDescent="0.2">
      <c r="A162" s="13" t="s">
        <v>72</v>
      </c>
      <c r="B162" s="382">
        <v>36</v>
      </c>
      <c r="C162" s="227"/>
      <c r="D162" s="487"/>
      <c r="E162" s="487"/>
      <c r="F162" s="487"/>
      <c r="G162" s="487"/>
      <c r="H162" s="487"/>
      <c r="I162" s="227"/>
      <c r="J162" s="376"/>
      <c r="K162" s="89">
        <f t="shared" si="40"/>
        <v>36</v>
      </c>
      <c r="L162" s="258">
        <v>2824634.55</v>
      </c>
      <c r="M162" s="382">
        <v>37</v>
      </c>
      <c r="N162" s="520"/>
      <c r="O162" s="520"/>
      <c r="P162" s="520"/>
      <c r="Q162" s="520"/>
      <c r="R162" s="520"/>
      <c r="S162" s="520"/>
      <c r="T162" s="520"/>
      <c r="U162" s="518"/>
      <c r="V162" s="227">
        <f t="shared" si="39"/>
        <v>37</v>
      </c>
      <c r="W162" s="32">
        <v>2961240.7600000002</v>
      </c>
    </row>
    <row r="163" spans="1:23" x14ac:dyDescent="0.2">
      <c r="A163" s="13" t="s">
        <v>22</v>
      </c>
      <c r="B163" s="382"/>
      <c r="C163" s="227"/>
      <c r="D163" s="519">
        <f>1457+33+10+13</f>
        <v>1513</v>
      </c>
      <c r="E163" s="487"/>
      <c r="F163" s="487"/>
      <c r="G163" s="487"/>
      <c r="H163" s="487"/>
      <c r="I163" s="227"/>
      <c r="J163" s="376"/>
      <c r="K163" s="35">
        <f>+D163</f>
        <v>1513</v>
      </c>
      <c r="L163" s="258">
        <f>118879087.57265+1149560.72+1258075+500601+2752800+6247868</f>
        <v>130787992.29265</v>
      </c>
      <c r="M163" s="33"/>
      <c r="N163" s="453"/>
      <c r="O163" s="453">
        <f>1599+35+10+15</f>
        <v>1659</v>
      </c>
      <c r="P163" s="453"/>
      <c r="Q163" s="453"/>
      <c r="R163" s="453"/>
      <c r="S163" s="44"/>
      <c r="T163" s="35"/>
      <c r="U163" s="35"/>
      <c r="V163" s="35">
        <f>SUM(M163:U163)</f>
        <v>1659</v>
      </c>
      <c r="W163" s="32">
        <f>133842214.310453+1240200+1069364+556000+1533239+3314962</f>
        <v>141555979.310453</v>
      </c>
    </row>
    <row r="164" spans="1:23" x14ac:dyDescent="0.2">
      <c r="A164" s="430" t="s">
        <v>269</v>
      </c>
      <c r="B164" s="54"/>
      <c r="C164" s="89"/>
      <c r="D164" s="89"/>
      <c r="E164" s="89"/>
      <c r="F164" s="89"/>
      <c r="G164" s="89">
        <v>485</v>
      </c>
      <c r="H164" s="89"/>
      <c r="I164" s="89"/>
      <c r="J164" s="89"/>
      <c r="K164" s="55">
        <f>+G164</f>
        <v>485</v>
      </c>
      <c r="L164" s="258">
        <v>61412774.400000006</v>
      </c>
      <c r="M164" s="33"/>
      <c r="N164" s="453"/>
      <c r="O164" s="453"/>
      <c r="P164" s="453"/>
      <c r="Q164" s="453"/>
      <c r="R164" s="453">
        <v>485</v>
      </c>
      <c r="S164" s="44"/>
      <c r="T164" s="35"/>
      <c r="U164" s="35"/>
      <c r="V164" s="35">
        <f>+R164</f>
        <v>485</v>
      </c>
      <c r="W164" s="32">
        <v>69412774.400000006</v>
      </c>
    </row>
    <row r="165" spans="1:23" x14ac:dyDescent="0.2">
      <c r="A165" s="430" t="s">
        <v>295</v>
      </c>
      <c r="B165" s="56"/>
      <c r="C165" s="55"/>
      <c r="D165" s="456"/>
      <c r="E165" s="456"/>
      <c r="F165" s="456"/>
      <c r="G165" s="456"/>
      <c r="H165" s="456"/>
      <c r="I165" s="55"/>
      <c r="J165" s="57">
        <v>3</v>
      </c>
      <c r="K165" s="456">
        <f>+J165</f>
        <v>3</v>
      </c>
      <c r="L165" s="37">
        <v>146064</v>
      </c>
      <c r="M165" s="33"/>
      <c r="N165" s="453"/>
      <c r="O165" s="453"/>
      <c r="P165" s="453"/>
      <c r="Q165" s="453"/>
      <c r="R165" s="453"/>
      <c r="S165" s="44"/>
      <c r="T165" s="35"/>
      <c r="U165" s="35">
        <v>3</v>
      </c>
      <c r="V165" s="35">
        <f>+U165</f>
        <v>3</v>
      </c>
      <c r="W165" s="32">
        <v>146064</v>
      </c>
    </row>
    <row r="166" spans="1:23" x14ac:dyDescent="0.2">
      <c r="A166" s="21" t="s">
        <v>23</v>
      </c>
      <c r="B166" s="22">
        <f>SUM(B167:B172)</f>
        <v>112</v>
      </c>
      <c r="C166" s="87"/>
      <c r="D166" s="87">
        <f>+D173</f>
        <v>344</v>
      </c>
      <c r="E166" s="87"/>
      <c r="F166" s="87"/>
      <c r="G166" s="87"/>
      <c r="H166" s="87"/>
      <c r="I166" s="23"/>
      <c r="J166" s="87"/>
      <c r="K166" s="485">
        <f>SUM(K167:K173)</f>
        <v>456</v>
      </c>
      <c r="L166" s="27">
        <f>SUM(L167:L174)</f>
        <v>16173725.016295239</v>
      </c>
      <c r="M166" s="22">
        <f>SUM(M167:M172)</f>
        <v>124</v>
      </c>
      <c r="N166" s="87"/>
      <c r="O166" s="87">
        <f>+O173</f>
        <v>375</v>
      </c>
      <c r="P166" s="87"/>
      <c r="Q166" s="87"/>
      <c r="R166" s="87"/>
      <c r="S166" s="87"/>
      <c r="T166" s="23"/>
      <c r="U166" s="87"/>
      <c r="V166" s="485">
        <f>SUM(V167:V173)</f>
        <v>499</v>
      </c>
      <c r="W166" s="27">
        <f>SUM(W167:W173)</f>
        <v>18024779.320292901</v>
      </c>
    </row>
    <row r="167" spans="1:23" x14ac:dyDescent="0.2">
      <c r="A167" s="13" t="s">
        <v>24</v>
      </c>
      <c r="B167" s="382">
        <v>32</v>
      </c>
      <c r="C167" s="227"/>
      <c r="D167" s="487"/>
      <c r="E167" s="487"/>
      <c r="F167" s="487"/>
      <c r="G167" s="487"/>
      <c r="H167" s="487"/>
      <c r="I167" s="227"/>
      <c r="J167" s="376"/>
      <c r="K167" s="456">
        <f>SUM(B167:J167)</f>
        <v>32</v>
      </c>
      <c r="L167" s="258">
        <v>1520223.12</v>
      </c>
      <c r="M167" s="382">
        <v>40</v>
      </c>
      <c r="N167" s="520"/>
      <c r="O167" s="520"/>
      <c r="P167" s="520"/>
      <c r="Q167" s="520"/>
      <c r="R167" s="520"/>
      <c r="S167" s="520"/>
      <c r="T167" s="520"/>
      <c r="U167" s="518"/>
      <c r="V167" s="227">
        <f t="shared" ref="V167:V172" si="41">SUM(M167:U167)</f>
        <v>40</v>
      </c>
      <c r="W167" s="32">
        <v>1911813.8800000015</v>
      </c>
    </row>
    <row r="168" spans="1:23" x14ac:dyDescent="0.2">
      <c r="A168" s="13" t="s">
        <v>25</v>
      </c>
      <c r="B168" s="382">
        <v>19</v>
      </c>
      <c r="C168" s="227"/>
      <c r="D168" s="487"/>
      <c r="E168" s="487"/>
      <c r="F168" s="487"/>
      <c r="G168" s="487"/>
      <c r="H168" s="487"/>
      <c r="I168" s="227"/>
      <c r="J168" s="376"/>
      <c r="K168" s="456">
        <f t="shared" ref="K168:K172" si="42">SUM(B168:J168)</f>
        <v>19</v>
      </c>
      <c r="L168" s="258">
        <v>887892.09</v>
      </c>
      <c r="M168" s="382">
        <v>19</v>
      </c>
      <c r="N168" s="520"/>
      <c r="O168" s="520"/>
      <c r="P168" s="520"/>
      <c r="Q168" s="520"/>
      <c r="R168" s="520"/>
      <c r="S168" s="520"/>
      <c r="T168" s="520"/>
      <c r="U168" s="518"/>
      <c r="V168" s="227">
        <f t="shared" si="41"/>
        <v>19</v>
      </c>
      <c r="W168" s="32">
        <v>907321.95999999973</v>
      </c>
    </row>
    <row r="169" spans="1:23" x14ac:dyDescent="0.2">
      <c r="A169" s="13" t="s">
        <v>26</v>
      </c>
      <c r="B169" s="382">
        <v>15</v>
      </c>
      <c r="C169" s="227"/>
      <c r="D169" s="487"/>
      <c r="E169" s="487"/>
      <c r="F169" s="487"/>
      <c r="G169" s="487"/>
      <c r="H169" s="487"/>
      <c r="I169" s="227"/>
      <c r="J169" s="376"/>
      <c r="K169" s="456">
        <f t="shared" si="42"/>
        <v>15</v>
      </c>
      <c r="L169" s="258">
        <v>679804.29</v>
      </c>
      <c r="M169" s="382">
        <v>15</v>
      </c>
      <c r="N169" s="520"/>
      <c r="O169" s="520"/>
      <c r="P169" s="520"/>
      <c r="Q169" s="520"/>
      <c r="R169" s="520"/>
      <c r="S169" s="520"/>
      <c r="T169" s="520"/>
      <c r="U169" s="518"/>
      <c r="V169" s="227">
        <f t="shared" si="41"/>
        <v>15</v>
      </c>
      <c r="W169" s="32">
        <v>714575.28</v>
      </c>
    </row>
    <row r="170" spans="1:23" x14ac:dyDescent="0.2">
      <c r="A170" s="13" t="s">
        <v>27</v>
      </c>
      <c r="B170" s="382">
        <v>20</v>
      </c>
      <c r="C170" s="227"/>
      <c r="D170" s="487"/>
      <c r="E170" s="487"/>
      <c r="F170" s="487"/>
      <c r="G170" s="487"/>
      <c r="H170" s="487"/>
      <c r="I170" s="227"/>
      <c r="J170" s="376"/>
      <c r="K170" s="456">
        <f t="shared" si="42"/>
        <v>20</v>
      </c>
      <c r="L170" s="258">
        <v>930723.55</v>
      </c>
      <c r="M170" s="382">
        <v>21</v>
      </c>
      <c r="N170" s="520"/>
      <c r="O170" s="520"/>
      <c r="P170" s="520"/>
      <c r="Q170" s="520"/>
      <c r="R170" s="520"/>
      <c r="S170" s="520"/>
      <c r="T170" s="520"/>
      <c r="U170" s="518"/>
      <c r="V170" s="227">
        <f t="shared" si="41"/>
        <v>21</v>
      </c>
      <c r="W170" s="32">
        <v>996049.68000000028</v>
      </c>
    </row>
    <row r="171" spans="1:23" x14ac:dyDescent="0.2">
      <c r="A171" s="13" t="s">
        <v>28</v>
      </c>
      <c r="B171" s="382">
        <v>7</v>
      </c>
      <c r="C171" s="227"/>
      <c r="D171" s="487"/>
      <c r="E171" s="487"/>
      <c r="F171" s="487"/>
      <c r="G171" s="487"/>
      <c r="H171" s="487"/>
      <c r="I171" s="227"/>
      <c r="J171" s="376"/>
      <c r="K171" s="456">
        <f t="shared" si="42"/>
        <v>7</v>
      </c>
      <c r="L171" s="258">
        <v>324837.40000000002</v>
      </c>
      <c r="M171" s="382">
        <v>8</v>
      </c>
      <c r="N171" s="520"/>
      <c r="O171" s="520"/>
      <c r="P171" s="520"/>
      <c r="Q171" s="520"/>
      <c r="R171" s="520"/>
      <c r="S171" s="520"/>
      <c r="T171" s="520"/>
      <c r="U171" s="518"/>
      <c r="V171" s="227">
        <f t="shared" si="41"/>
        <v>8</v>
      </c>
      <c r="W171" s="32">
        <v>379364.72</v>
      </c>
    </row>
    <row r="172" spans="1:23" x14ac:dyDescent="0.2">
      <c r="A172" s="13" t="s">
        <v>29</v>
      </c>
      <c r="B172" s="382">
        <v>19</v>
      </c>
      <c r="C172" s="227"/>
      <c r="D172" s="487"/>
      <c r="E172" s="487"/>
      <c r="F172" s="487"/>
      <c r="G172" s="487"/>
      <c r="H172" s="487"/>
      <c r="I172" s="227"/>
      <c r="J172" s="376"/>
      <c r="K172" s="456">
        <f t="shared" si="42"/>
        <v>19</v>
      </c>
      <c r="L172" s="258">
        <v>1000244.6</v>
      </c>
      <c r="M172" s="382">
        <v>21</v>
      </c>
      <c r="N172" s="520"/>
      <c r="O172" s="520"/>
      <c r="P172" s="520"/>
      <c r="Q172" s="520"/>
      <c r="R172" s="520"/>
      <c r="S172" s="520"/>
      <c r="T172" s="520"/>
      <c r="U172" s="518"/>
      <c r="V172" s="227">
        <f t="shared" si="41"/>
        <v>21</v>
      </c>
      <c r="W172" s="32">
        <v>985308.24000000057</v>
      </c>
    </row>
    <row r="173" spans="1:23" x14ac:dyDescent="0.2">
      <c r="A173" s="13" t="s">
        <v>22</v>
      </c>
      <c r="B173" s="54"/>
      <c r="C173" s="89"/>
      <c r="D173" s="89">
        <f>280+64</f>
        <v>344</v>
      </c>
      <c r="E173" s="89"/>
      <c r="F173" s="89"/>
      <c r="G173" s="89"/>
      <c r="H173" s="89"/>
      <c r="I173" s="89"/>
      <c r="J173" s="89"/>
      <c r="K173" s="456">
        <f>+D173</f>
        <v>344</v>
      </c>
      <c r="L173" s="258">
        <f>9915141.98629524+914857.98</f>
        <v>10829999.96629524</v>
      </c>
      <c r="M173" s="54"/>
      <c r="N173" s="456"/>
      <c r="O173" s="456">
        <f>308+67</f>
        <v>375</v>
      </c>
      <c r="P173" s="456"/>
      <c r="Q173" s="456"/>
      <c r="R173" s="456"/>
      <c r="S173" s="57"/>
      <c r="T173" s="55"/>
      <c r="U173" s="55"/>
      <c r="V173" s="55">
        <f>+O173</f>
        <v>375</v>
      </c>
      <c r="W173" s="32">
        <f>11163145.5602929+967200</f>
        <v>12130345.5602929</v>
      </c>
    </row>
    <row r="174" spans="1:23" x14ac:dyDescent="0.2">
      <c r="A174" s="430"/>
      <c r="B174" s="382"/>
      <c r="C174" s="55"/>
      <c r="D174" s="456"/>
      <c r="E174" s="456"/>
      <c r="F174" s="456"/>
      <c r="G174" s="456"/>
      <c r="H174" s="456"/>
      <c r="I174" s="55"/>
      <c r="J174" s="57"/>
      <c r="K174" s="456"/>
      <c r="L174" s="37"/>
      <c r="M174" s="33"/>
      <c r="N174" s="453"/>
      <c r="O174" s="453"/>
      <c r="P174" s="453"/>
      <c r="Q174" s="453"/>
      <c r="R174" s="453"/>
      <c r="S174" s="44"/>
      <c r="T174" s="35"/>
      <c r="U174" s="35"/>
      <c r="V174" s="35"/>
      <c r="W174" s="32"/>
    </row>
    <row r="175" spans="1:23" x14ac:dyDescent="0.2">
      <c r="A175" s="21" t="s">
        <v>30</v>
      </c>
      <c r="B175" s="22">
        <f>SUM(B176:B181)</f>
        <v>39</v>
      </c>
      <c r="C175" s="23"/>
      <c r="D175" s="485">
        <f>+D181</f>
        <v>66</v>
      </c>
      <c r="E175" s="485"/>
      <c r="F175" s="485"/>
      <c r="G175" s="485"/>
      <c r="H175" s="485"/>
      <c r="I175" s="23"/>
      <c r="J175" s="87"/>
      <c r="K175" s="485">
        <f>SUM(K176:K181)</f>
        <v>105</v>
      </c>
      <c r="L175" s="27">
        <f>SUM(L176:L181)</f>
        <v>3460834.7248164662</v>
      </c>
      <c r="M175" s="22">
        <f>SUM(M176:M181)</f>
        <v>41</v>
      </c>
      <c r="N175" s="23"/>
      <c r="O175" s="485">
        <f>+O181</f>
        <v>73</v>
      </c>
      <c r="P175" s="485"/>
      <c r="Q175" s="485"/>
      <c r="R175" s="485"/>
      <c r="S175" s="485"/>
      <c r="T175" s="23"/>
      <c r="U175" s="87"/>
      <c r="V175" s="485">
        <f>SUM(V176:V181)</f>
        <v>114</v>
      </c>
      <c r="W175" s="27">
        <f>SUM(W176:W181)</f>
        <v>3814723.7813539226</v>
      </c>
    </row>
    <row r="176" spans="1:23" x14ac:dyDescent="0.2">
      <c r="A176" s="13" t="s">
        <v>31</v>
      </c>
      <c r="B176" s="382">
        <v>3</v>
      </c>
      <c r="C176" s="227"/>
      <c r="D176" s="487"/>
      <c r="E176" s="487"/>
      <c r="F176" s="487"/>
      <c r="G176" s="487"/>
      <c r="H176" s="487"/>
      <c r="I176" s="227"/>
      <c r="J176" s="376"/>
      <c r="K176" s="456">
        <f>SUM(B176:J176)</f>
        <v>3</v>
      </c>
      <c r="L176" s="258">
        <v>114990.72</v>
      </c>
      <c r="M176" s="382">
        <v>3</v>
      </c>
      <c r="N176" s="520"/>
      <c r="O176" s="520"/>
      <c r="P176" s="520"/>
      <c r="Q176" s="520"/>
      <c r="R176" s="520"/>
      <c r="S176" s="520"/>
      <c r="T176" s="520"/>
      <c r="U176" s="518"/>
      <c r="V176" s="227">
        <f t="shared" ref="V176:V180" si="43">SUM(M176:U176)</f>
        <v>3</v>
      </c>
      <c r="W176" s="32">
        <v>118003.92000000001</v>
      </c>
    </row>
    <row r="177" spans="1:23" x14ac:dyDescent="0.2">
      <c r="A177" s="13" t="s">
        <v>32</v>
      </c>
      <c r="B177" s="382">
        <v>5</v>
      </c>
      <c r="C177" s="227"/>
      <c r="D177" s="487"/>
      <c r="E177" s="487"/>
      <c r="F177" s="487"/>
      <c r="G177" s="487"/>
      <c r="H177" s="487"/>
      <c r="I177" s="227"/>
      <c r="J177" s="376"/>
      <c r="K177" s="456">
        <f t="shared" ref="K177:K181" si="44">SUM(B177:J177)</f>
        <v>5</v>
      </c>
      <c r="L177" s="258">
        <v>189579.38</v>
      </c>
      <c r="M177" s="382">
        <v>5</v>
      </c>
      <c r="N177" s="520"/>
      <c r="O177" s="520"/>
      <c r="P177" s="520"/>
      <c r="Q177" s="520"/>
      <c r="R177" s="520"/>
      <c r="S177" s="520"/>
      <c r="T177" s="520"/>
      <c r="U177" s="518"/>
      <c r="V177" s="227">
        <f t="shared" si="43"/>
        <v>5</v>
      </c>
      <c r="W177" s="32">
        <v>195476.00000000003</v>
      </c>
    </row>
    <row r="178" spans="1:23" x14ac:dyDescent="0.2">
      <c r="A178" s="13" t="s">
        <v>33</v>
      </c>
      <c r="B178" s="382">
        <v>15</v>
      </c>
      <c r="C178" s="227"/>
      <c r="D178" s="487"/>
      <c r="E178" s="487"/>
      <c r="F178" s="487"/>
      <c r="G178" s="487"/>
      <c r="H178" s="487"/>
      <c r="I178" s="227"/>
      <c r="J178" s="376"/>
      <c r="K178" s="456">
        <f t="shared" si="44"/>
        <v>15</v>
      </c>
      <c r="L178" s="258">
        <v>586059.33000000007</v>
      </c>
      <c r="M178" s="382">
        <v>16</v>
      </c>
      <c r="N178" s="520"/>
      <c r="O178" s="520"/>
      <c r="P178" s="520"/>
      <c r="Q178" s="520"/>
      <c r="R178" s="520"/>
      <c r="S178" s="520"/>
      <c r="T178" s="520"/>
      <c r="U178" s="518"/>
      <c r="V178" s="227">
        <f t="shared" si="43"/>
        <v>16</v>
      </c>
      <c r="W178" s="32">
        <v>625838.44000000006</v>
      </c>
    </row>
    <row r="179" spans="1:23" x14ac:dyDescent="0.2">
      <c r="A179" s="13" t="s">
        <v>74</v>
      </c>
      <c r="B179" s="382">
        <v>3</v>
      </c>
      <c r="C179" s="227"/>
      <c r="D179" s="487"/>
      <c r="E179" s="487"/>
      <c r="F179" s="487"/>
      <c r="G179" s="487"/>
      <c r="H179" s="487"/>
      <c r="I179" s="227"/>
      <c r="J179" s="376"/>
      <c r="K179" s="456">
        <f t="shared" si="44"/>
        <v>3</v>
      </c>
      <c r="L179" s="258">
        <v>113712.24</v>
      </c>
      <c r="M179" s="382">
        <v>4</v>
      </c>
      <c r="N179" s="520"/>
      <c r="O179" s="520"/>
      <c r="P179" s="520"/>
      <c r="Q179" s="520"/>
      <c r="R179" s="520"/>
      <c r="S179" s="520"/>
      <c r="T179" s="520"/>
      <c r="U179" s="518"/>
      <c r="V179" s="227">
        <f t="shared" si="43"/>
        <v>4</v>
      </c>
      <c r="W179" s="32">
        <v>155633.92000000001</v>
      </c>
    </row>
    <row r="180" spans="1:23" x14ac:dyDescent="0.2">
      <c r="A180" s="13" t="s">
        <v>76</v>
      </c>
      <c r="B180" s="382">
        <v>13</v>
      </c>
      <c r="C180" s="227"/>
      <c r="D180" s="487"/>
      <c r="E180" s="487"/>
      <c r="F180" s="487"/>
      <c r="G180" s="487"/>
      <c r="H180" s="487"/>
      <c r="I180" s="227"/>
      <c r="J180" s="376"/>
      <c r="K180" s="456">
        <f t="shared" si="44"/>
        <v>13</v>
      </c>
      <c r="L180" s="258">
        <v>488183.9</v>
      </c>
      <c r="M180" s="382">
        <v>13</v>
      </c>
      <c r="N180" s="521"/>
      <c r="O180" s="520"/>
      <c r="P180" s="520"/>
      <c r="Q180" s="520"/>
      <c r="R180" s="520"/>
      <c r="S180" s="520"/>
      <c r="T180" s="520"/>
      <c r="U180" s="518"/>
      <c r="V180" s="227">
        <f t="shared" si="43"/>
        <v>13</v>
      </c>
      <c r="W180" s="32">
        <v>503714.31999999995</v>
      </c>
    </row>
    <row r="181" spans="1:23" x14ac:dyDescent="0.2">
      <c r="A181" s="13" t="s">
        <v>22</v>
      </c>
      <c r="B181" s="382"/>
      <c r="C181" s="227"/>
      <c r="D181" s="487">
        <v>66</v>
      </c>
      <c r="E181" s="487"/>
      <c r="F181" s="487"/>
      <c r="G181" s="487"/>
      <c r="H181" s="487"/>
      <c r="I181" s="227"/>
      <c r="J181" s="376"/>
      <c r="K181" s="456">
        <f t="shared" si="44"/>
        <v>66</v>
      </c>
      <c r="L181" s="258">
        <v>1968309.1548164662</v>
      </c>
      <c r="M181" s="382"/>
      <c r="N181" s="521"/>
      <c r="O181" s="456">
        <v>73</v>
      </c>
      <c r="P181" s="520"/>
      <c r="Q181" s="520"/>
      <c r="R181" s="520"/>
      <c r="S181" s="520"/>
      <c r="T181" s="520"/>
      <c r="U181" s="518"/>
      <c r="V181" s="227">
        <f>+O181</f>
        <v>73</v>
      </c>
      <c r="W181" s="32">
        <v>2216057.1813539225</v>
      </c>
    </row>
    <row r="182" spans="1:23" x14ac:dyDescent="0.2">
      <c r="A182" s="21" t="s">
        <v>294</v>
      </c>
      <c r="B182" s="22"/>
      <c r="C182" s="23"/>
      <c r="D182" s="485"/>
      <c r="E182" s="485"/>
      <c r="F182" s="485"/>
      <c r="G182" s="485"/>
      <c r="H182" s="485"/>
      <c r="I182" s="23">
        <f>187+25+1</f>
        <v>213</v>
      </c>
      <c r="J182" s="87"/>
      <c r="K182" s="23">
        <f>+I182</f>
        <v>213</v>
      </c>
      <c r="L182" s="30">
        <v>3167520</v>
      </c>
      <c r="M182" s="22"/>
      <c r="N182" s="522"/>
      <c r="O182" s="522"/>
      <c r="P182" s="485"/>
      <c r="Q182" s="485"/>
      <c r="R182" s="485"/>
      <c r="S182" s="53"/>
      <c r="T182" s="23">
        <f>120+25+1</f>
        <v>146</v>
      </c>
      <c r="U182" s="23"/>
      <c r="V182" s="23">
        <f>+T182</f>
        <v>146</v>
      </c>
      <c r="W182" s="30">
        <v>2046952</v>
      </c>
    </row>
    <row r="183" spans="1:23" ht="13.5" thickBot="1" x14ac:dyDescent="0.25">
      <c r="A183" s="13"/>
      <c r="B183" s="56"/>
      <c r="C183" s="55"/>
      <c r="D183" s="456"/>
      <c r="E183" s="456"/>
      <c r="F183" s="456"/>
      <c r="G183" s="456"/>
      <c r="H183" s="456"/>
      <c r="I183" s="55"/>
      <c r="J183" s="89"/>
      <c r="K183" s="55"/>
      <c r="L183" s="32"/>
      <c r="M183" s="54"/>
      <c r="N183" s="456"/>
      <c r="O183" s="456"/>
      <c r="P183" s="456"/>
      <c r="Q183" s="456"/>
      <c r="R183" s="456"/>
      <c r="S183" s="57"/>
      <c r="T183" s="55"/>
      <c r="U183" s="55"/>
      <c r="V183" s="55"/>
      <c r="W183" s="32"/>
    </row>
    <row r="184" spans="1:23" ht="13.5" thickBot="1" x14ac:dyDescent="0.25">
      <c r="A184" s="209" t="s">
        <v>4</v>
      </c>
      <c r="B184" s="220">
        <f>+B144+B156+B166+B175+B182</f>
        <v>396</v>
      </c>
      <c r="C184" s="59"/>
      <c r="D184" s="62">
        <f>+D144+D156+D166+D175+D182</f>
        <v>1981</v>
      </c>
      <c r="E184" s="59">
        <f>+E144+E156+E166+E175+E182</f>
        <v>5</v>
      </c>
      <c r="F184" s="59"/>
      <c r="G184" s="59">
        <f t="shared" ref="G184:M184" si="45">+G144+G156+G166+G175+G182</f>
        <v>608</v>
      </c>
      <c r="H184" s="59">
        <f t="shared" si="45"/>
        <v>287</v>
      </c>
      <c r="I184" s="59">
        <f t="shared" si="45"/>
        <v>213</v>
      </c>
      <c r="J184" s="59">
        <f t="shared" si="45"/>
        <v>3</v>
      </c>
      <c r="K184" s="62">
        <f t="shared" si="45"/>
        <v>3493</v>
      </c>
      <c r="L184" s="64">
        <f t="shared" si="45"/>
        <v>352233730.66000032</v>
      </c>
      <c r="M184" s="220">
        <f t="shared" si="45"/>
        <v>541</v>
      </c>
      <c r="N184" s="59"/>
      <c r="O184" s="62">
        <f>+O144+O156+O166+O175+O182</f>
        <v>2169</v>
      </c>
      <c r="P184" s="62">
        <f>+P144+P156+P166+P175+P182</f>
        <v>5</v>
      </c>
      <c r="Q184" s="59"/>
      <c r="R184" s="59">
        <f>+R144+R156+R166+R175+R182</f>
        <v>608</v>
      </c>
      <c r="S184" s="59">
        <f>+S144+S156+S166+S175+S182</f>
        <v>287</v>
      </c>
      <c r="T184" s="59">
        <f>+T144+T156+T166+T175+T182</f>
        <v>146</v>
      </c>
      <c r="U184" s="62">
        <f>+U156</f>
        <v>3</v>
      </c>
      <c r="V184" s="62">
        <f>+V144+V156+V166+V175+V182</f>
        <v>3759</v>
      </c>
      <c r="W184" s="64">
        <f>+W144+W156+W166+W175+W182</f>
        <v>373691074.77442342</v>
      </c>
    </row>
    <row r="185" spans="1:23" x14ac:dyDescent="0.2">
      <c r="A185" s="436"/>
      <c r="B185" s="436"/>
      <c r="C185" s="10"/>
      <c r="D185" s="10"/>
      <c r="E185" s="10"/>
      <c r="F185" s="10"/>
      <c r="G185" s="10"/>
      <c r="H185" s="10"/>
      <c r="I185" s="10"/>
      <c r="J185" s="10"/>
      <c r="K185" s="10"/>
      <c r="L185" s="437"/>
      <c r="M185" s="10"/>
      <c r="N185" s="10"/>
      <c r="O185" s="10"/>
      <c r="P185" s="10"/>
      <c r="Q185" s="10"/>
      <c r="R185" s="10"/>
      <c r="S185" s="10"/>
      <c r="T185" s="10"/>
      <c r="U185" s="10"/>
      <c r="V185" s="649"/>
      <c r="W185" s="437"/>
    </row>
    <row r="186" spans="1:23" ht="15.75" x14ac:dyDescent="0.25">
      <c r="A186" s="1639" t="s">
        <v>218</v>
      </c>
      <c r="B186" s="1639"/>
      <c r="C186" s="70"/>
      <c r="D186" s="70"/>
      <c r="E186" s="70"/>
      <c r="F186" s="70"/>
      <c r="G186" s="70"/>
      <c r="H186" s="70"/>
      <c r="I186" s="70"/>
      <c r="J186" s="70"/>
      <c r="K186" s="70"/>
      <c r="L186" s="70"/>
      <c r="M186" s="70"/>
      <c r="N186" s="70"/>
      <c r="O186" s="70"/>
      <c r="P186" s="70"/>
      <c r="Q186" s="70"/>
      <c r="R186" s="70"/>
      <c r="S186" s="70"/>
      <c r="T186" s="70"/>
      <c r="U186" s="70"/>
      <c r="V186" s="70"/>
      <c r="W186" s="70"/>
    </row>
    <row r="187" spans="1:23" x14ac:dyDescent="0.2">
      <c r="A187" s="1640" t="s">
        <v>429</v>
      </c>
      <c r="B187" s="1640"/>
      <c r="C187" s="70"/>
      <c r="D187" s="70"/>
      <c r="E187" s="70"/>
      <c r="F187" s="70"/>
      <c r="G187" s="70"/>
      <c r="H187" s="70"/>
      <c r="I187" s="70"/>
      <c r="J187" s="70"/>
      <c r="K187" s="70"/>
      <c r="L187" s="70"/>
      <c r="M187" s="70"/>
      <c r="N187" s="70"/>
      <c r="O187" s="70"/>
      <c r="P187" s="70"/>
      <c r="Q187" s="70"/>
      <c r="R187" s="70"/>
      <c r="S187" s="70"/>
      <c r="T187" s="70"/>
      <c r="U187" s="70"/>
      <c r="V187" s="70"/>
      <c r="W187" s="70"/>
    </row>
    <row r="188" spans="1:23" ht="15.75" x14ac:dyDescent="0.25">
      <c r="A188" s="206"/>
      <c r="B188" s="206"/>
      <c r="C188" s="70"/>
      <c r="D188" s="70"/>
      <c r="E188" s="70"/>
      <c r="F188" s="70"/>
      <c r="G188" s="70"/>
      <c r="H188" s="70"/>
      <c r="I188" s="70"/>
      <c r="J188" s="70"/>
      <c r="K188" s="70"/>
      <c r="L188" s="70"/>
      <c r="M188" s="70"/>
      <c r="N188" s="70"/>
      <c r="O188" s="70"/>
      <c r="P188" s="70"/>
      <c r="Q188" s="70"/>
      <c r="R188" s="70"/>
      <c r="S188" s="70"/>
      <c r="T188" s="70"/>
      <c r="U188" s="70"/>
      <c r="V188" s="70"/>
      <c r="W188" s="70"/>
    </row>
    <row r="189" spans="1:23" ht="24.75" x14ac:dyDescent="0.5">
      <c r="A189" s="1641" t="s">
        <v>606</v>
      </c>
      <c r="B189" s="1641"/>
      <c r="C189" s="1641"/>
      <c r="D189" s="1641"/>
      <c r="E189" s="1641"/>
      <c r="F189" s="1641"/>
      <c r="G189" s="1641"/>
      <c r="H189" s="1641"/>
      <c r="I189" s="1641"/>
      <c r="J189" s="1641"/>
      <c r="K189" s="1641"/>
      <c r="L189" s="1641"/>
      <c r="M189" s="1641"/>
      <c r="N189" s="1641"/>
      <c r="O189" s="1641"/>
      <c r="P189" s="1641"/>
      <c r="Q189" s="1641"/>
      <c r="R189" s="1641"/>
      <c r="S189" s="1641"/>
      <c r="T189" s="1641"/>
      <c r="U189" s="1641"/>
      <c r="V189" s="1641"/>
      <c r="W189" s="1641"/>
    </row>
    <row r="190" spans="1:23" ht="11.25" customHeight="1" x14ac:dyDescent="0.5">
      <c r="A190" s="117"/>
      <c r="B190" s="117"/>
      <c r="C190" s="117"/>
      <c r="D190" s="479"/>
      <c r="E190" s="479"/>
      <c r="F190" s="479"/>
      <c r="G190" s="479"/>
      <c r="H190" s="479"/>
      <c r="I190" s="117"/>
      <c r="J190" s="117"/>
      <c r="K190" s="117"/>
      <c r="L190" s="117"/>
      <c r="M190" s="117"/>
      <c r="N190" s="479"/>
      <c r="O190" s="479"/>
      <c r="P190" s="479"/>
      <c r="Q190" s="479"/>
      <c r="R190" s="479"/>
      <c r="S190" s="479"/>
      <c r="T190" s="117"/>
      <c r="U190" s="117"/>
      <c r="V190" s="117"/>
      <c r="W190" s="117"/>
    </row>
    <row r="191" spans="1:23" ht="19.5" x14ac:dyDescent="0.2">
      <c r="A191" s="1642" t="s">
        <v>597</v>
      </c>
      <c r="B191" s="1642"/>
      <c r="C191" s="1642"/>
      <c r="D191" s="1642"/>
      <c r="E191" s="1642"/>
      <c r="F191" s="1642"/>
      <c r="G191" s="1642"/>
      <c r="H191" s="1642"/>
      <c r="I191" s="1642"/>
      <c r="J191" s="1642"/>
      <c r="K191" s="1642"/>
      <c r="L191" s="1642"/>
      <c r="M191" s="1642"/>
      <c r="N191" s="1642"/>
      <c r="O191" s="1642"/>
      <c r="P191" s="1642"/>
      <c r="Q191" s="1642"/>
      <c r="R191" s="1642"/>
      <c r="S191" s="1642"/>
      <c r="T191" s="1642"/>
      <c r="U191" s="1642"/>
      <c r="V191" s="1642"/>
      <c r="W191" s="1642"/>
    </row>
    <row r="192" spans="1:23" ht="11.25" customHeight="1" x14ac:dyDescent="0.2">
      <c r="A192" s="118"/>
      <c r="B192" s="118"/>
      <c r="C192" s="118"/>
      <c r="D192" s="480"/>
      <c r="E192" s="480"/>
      <c r="F192" s="480"/>
      <c r="G192" s="480"/>
      <c r="H192" s="480"/>
      <c r="I192" s="118"/>
      <c r="J192" s="118"/>
      <c r="K192" s="118"/>
      <c r="L192" s="118"/>
      <c r="M192" s="118"/>
      <c r="N192" s="480"/>
      <c r="O192" s="480"/>
      <c r="P192" s="480"/>
      <c r="Q192" s="480"/>
      <c r="R192" s="480"/>
      <c r="S192" s="480"/>
      <c r="T192" s="118"/>
      <c r="U192" s="118"/>
      <c r="V192" s="118"/>
      <c r="W192" s="118"/>
    </row>
    <row r="193" spans="1:24" ht="22.5" customHeight="1" x14ac:dyDescent="0.2">
      <c r="A193" s="1643" t="s">
        <v>607</v>
      </c>
      <c r="B193" s="1643"/>
      <c r="C193" s="1643"/>
      <c r="D193" s="1643"/>
      <c r="E193" s="1643"/>
      <c r="F193" s="1643"/>
      <c r="G193" s="1643"/>
      <c r="H193" s="1643"/>
      <c r="I193" s="1643"/>
      <c r="J193" s="1643"/>
      <c r="K193" s="1643"/>
      <c r="L193" s="1643"/>
      <c r="M193" s="1643"/>
      <c r="N193" s="1643"/>
      <c r="O193" s="1643"/>
      <c r="P193" s="1643"/>
      <c r="Q193" s="1643"/>
      <c r="R193" s="1643"/>
      <c r="S193" s="1643"/>
      <c r="T193" s="1643"/>
      <c r="U193" s="1643"/>
      <c r="V193" s="1643"/>
      <c r="W193" s="1643"/>
    </row>
    <row r="194" spans="1:24" x14ac:dyDescent="0.2">
      <c r="A194" s="6"/>
      <c r="B194" s="10"/>
      <c r="C194" s="6"/>
      <c r="D194" s="482"/>
      <c r="E194" s="482"/>
      <c r="F194" s="482"/>
      <c r="G194" s="482"/>
      <c r="H194" s="482"/>
      <c r="I194" s="6"/>
      <c r="J194" s="6"/>
      <c r="K194" s="6"/>
      <c r="L194" s="6"/>
      <c r="M194" s="6"/>
      <c r="N194" s="482"/>
      <c r="O194" s="482"/>
      <c r="P194" s="482"/>
      <c r="Q194" s="482"/>
      <c r="R194" s="482"/>
      <c r="S194" s="482"/>
      <c r="T194" s="6"/>
      <c r="U194" s="6"/>
      <c r="V194" s="6"/>
      <c r="W194" s="6"/>
    </row>
    <row r="195" spans="1:24" x14ac:dyDescent="0.2">
      <c r="A195" s="71" t="s">
        <v>3</v>
      </c>
      <c r="B195" s="208" t="s">
        <v>188</v>
      </c>
      <c r="C195" s="6"/>
      <c r="D195" s="482"/>
      <c r="E195" s="482"/>
      <c r="F195" s="482"/>
      <c r="G195" s="482"/>
      <c r="H195" s="482"/>
      <c r="I195" s="6"/>
      <c r="J195" s="6"/>
      <c r="K195" s="6"/>
      <c r="L195" s="6"/>
      <c r="M195" s="6"/>
      <c r="N195" s="482"/>
      <c r="O195" s="482"/>
      <c r="P195" s="482"/>
      <c r="Q195" s="482"/>
      <c r="R195" s="482"/>
      <c r="S195" s="482"/>
      <c r="T195" s="6"/>
      <c r="U195" s="6"/>
      <c r="V195" s="6"/>
      <c r="W195" s="6"/>
    </row>
    <row r="196" spans="1:24" ht="16.5" thickBot="1" x14ac:dyDescent="0.3">
      <c r="A196" s="12"/>
      <c r="B196" s="6"/>
      <c r="C196" s="6"/>
      <c r="D196" s="482"/>
      <c r="E196" s="482"/>
      <c r="F196" s="482"/>
      <c r="G196" s="482"/>
      <c r="H196" s="482"/>
      <c r="I196" s="6"/>
      <c r="J196" s="6"/>
      <c r="K196" s="6"/>
      <c r="L196" s="6"/>
      <c r="M196" s="6"/>
      <c r="N196" s="482"/>
      <c r="O196" s="482"/>
      <c r="P196" s="482"/>
      <c r="Q196" s="482"/>
      <c r="R196" s="482"/>
      <c r="S196" s="482"/>
      <c r="T196" s="6"/>
      <c r="U196" s="6"/>
      <c r="V196" s="6"/>
      <c r="W196" s="76"/>
    </row>
    <row r="197" spans="1:24" ht="27.75" customHeight="1" thickBot="1" x14ac:dyDescent="0.25">
      <c r="A197" s="1488" t="s">
        <v>8</v>
      </c>
      <c r="B197" s="1636" t="s">
        <v>598</v>
      </c>
      <c r="C197" s="1636"/>
      <c r="D197" s="1636"/>
      <c r="E197" s="1636"/>
      <c r="F197" s="1636"/>
      <c r="G197" s="1636"/>
      <c r="H197" s="1636"/>
      <c r="I197" s="1636"/>
      <c r="J197" s="1636"/>
      <c r="K197" s="1636"/>
      <c r="L197" s="1637"/>
      <c r="M197" s="1638">
        <v>2021</v>
      </c>
      <c r="N197" s="1636"/>
      <c r="O197" s="1636"/>
      <c r="P197" s="1636"/>
      <c r="Q197" s="1636"/>
      <c r="R197" s="1636"/>
      <c r="S197" s="1636"/>
      <c r="T197" s="1636"/>
      <c r="U197" s="1636"/>
      <c r="V197" s="1636"/>
      <c r="W197" s="1637"/>
    </row>
    <row r="198" spans="1:24" ht="118.5" customHeight="1" thickBot="1" x14ac:dyDescent="0.25">
      <c r="A198" s="1494" t="s">
        <v>9</v>
      </c>
      <c r="B198" s="1495" t="s">
        <v>10</v>
      </c>
      <c r="C198" s="1496" t="s">
        <v>11</v>
      </c>
      <c r="D198" s="1497" t="s">
        <v>290</v>
      </c>
      <c r="E198" s="1497" t="s">
        <v>289</v>
      </c>
      <c r="F198" s="1497" t="s">
        <v>599</v>
      </c>
      <c r="G198" s="1497" t="s">
        <v>600</v>
      </c>
      <c r="H198" s="1497" t="s">
        <v>601</v>
      </c>
      <c r="I198" s="1497" t="s">
        <v>602</v>
      </c>
      <c r="J198" s="1497" t="s">
        <v>603</v>
      </c>
      <c r="K198" s="1492" t="s">
        <v>604</v>
      </c>
      <c r="L198" s="1493" t="s">
        <v>605</v>
      </c>
      <c r="M198" s="1495" t="s">
        <v>10</v>
      </c>
      <c r="N198" s="1496" t="s">
        <v>11</v>
      </c>
      <c r="O198" s="1497" t="s">
        <v>290</v>
      </c>
      <c r="P198" s="1497" t="s">
        <v>289</v>
      </c>
      <c r="Q198" s="1497" t="s">
        <v>599</v>
      </c>
      <c r="R198" s="1497" t="s">
        <v>600</v>
      </c>
      <c r="S198" s="1497" t="s">
        <v>601</v>
      </c>
      <c r="T198" s="1497" t="s">
        <v>602</v>
      </c>
      <c r="U198" s="1497" t="s">
        <v>603</v>
      </c>
      <c r="V198" s="1492" t="s">
        <v>604</v>
      </c>
      <c r="W198" s="1493" t="s">
        <v>605</v>
      </c>
    </row>
    <row r="199" spans="1:24" x14ac:dyDescent="0.2">
      <c r="A199" s="13"/>
      <c r="B199" s="18"/>
      <c r="C199" s="16"/>
      <c r="D199" s="16"/>
      <c r="E199" s="16"/>
      <c r="F199" s="16"/>
      <c r="G199" s="16"/>
      <c r="H199" s="16"/>
      <c r="I199" s="16"/>
      <c r="J199" s="19"/>
      <c r="K199" s="16"/>
      <c r="L199" s="19"/>
      <c r="M199" s="14"/>
      <c r="N199" s="15"/>
      <c r="O199" s="15"/>
      <c r="P199" s="15"/>
      <c r="Q199" s="15"/>
      <c r="R199" s="15"/>
      <c r="S199" s="15"/>
      <c r="T199" s="16"/>
      <c r="U199" s="16"/>
      <c r="V199" s="16"/>
      <c r="W199" s="17"/>
    </row>
    <row r="200" spans="1:24" ht="15" customHeight="1" x14ac:dyDescent="0.2">
      <c r="A200" s="21" t="s">
        <v>12</v>
      </c>
      <c r="B200" s="28"/>
      <c r="C200" s="485">
        <f>SUM(C201:C205)</f>
        <v>32</v>
      </c>
      <c r="D200" s="87">
        <f>+D205</f>
        <v>4</v>
      </c>
      <c r="E200" s="87"/>
      <c r="F200" s="87"/>
      <c r="G200" s="87"/>
      <c r="H200" s="87"/>
      <c r="I200" s="87"/>
      <c r="J200" s="29"/>
      <c r="K200" s="87">
        <f>SUM(K201:K205)</f>
        <v>36</v>
      </c>
      <c r="L200" s="52">
        <f>SUM(L201:L205)</f>
        <v>8472351</v>
      </c>
      <c r="M200" s="22"/>
      <c r="N200" s="87">
        <f>SUM(N201:N205)</f>
        <v>50</v>
      </c>
      <c r="O200" s="87">
        <f>+O205</f>
        <v>4</v>
      </c>
      <c r="P200" s="87"/>
      <c r="Q200" s="87"/>
      <c r="R200" s="87"/>
      <c r="S200" s="87"/>
      <c r="T200" s="87"/>
      <c r="U200" s="488"/>
      <c r="V200" s="87">
        <f>SUM(V201:V205)</f>
        <v>54</v>
      </c>
      <c r="W200" s="30">
        <f>SUM(W201:W205)</f>
        <v>15251449</v>
      </c>
    </row>
    <row r="201" spans="1:24" s="212" customFormat="1" ht="15" customHeight="1" x14ac:dyDescent="0.2">
      <c r="A201" s="170" t="s">
        <v>209</v>
      </c>
      <c r="B201" s="386"/>
      <c r="C201" s="456">
        <v>1</v>
      </c>
      <c r="D201" s="456"/>
      <c r="E201" s="456"/>
      <c r="F201" s="456"/>
      <c r="G201" s="456"/>
      <c r="H201" s="456"/>
      <c r="I201" s="456"/>
      <c r="J201" s="55"/>
      <c r="K201" s="55">
        <f>+C201</f>
        <v>1</v>
      </c>
      <c r="L201" s="37">
        <v>371776</v>
      </c>
      <c r="M201" s="114"/>
      <c r="N201" s="456">
        <v>1</v>
      </c>
      <c r="O201" s="456"/>
      <c r="P201" s="456"/>
      <c r="Q201" s="456"/>
      <c r="R201" s="456"/>
      <c r="S201" s="456"/>
      <c r="T201" s="456"/>
      <c r="U201" s="456"/>
      <c r="V201" s="456">
        <f>+N201</f>
        <v>1</v>
      </c>
      <c r="W201" s="37">
        <v>423398</v>
      </c>
    </row>
    <row r="202" spans="1:24" s="212" customFormat="1" ht="15" customHeight="1" x14ac:dyDescent="0.2">
      <c r="A202" s="170" t="s">
        <v>208</v>
      </c>
      <c r="B202" s="386"/>
      <c r="C202" s="484">
        <v>12</v>
      </c>
      <c r="D202" s="484"/>
      <c r="E202" s="484"/>
      <c r="F202" s="484"/>
      <c r="G202" s="484"/>
      <c r="H202" s="484"/>
      <c r="I202" s="484"/>
      <c r="J202" s="55"/>
      <c r="K202" s="55">
        <f t="shared" ref="K202:K204" si="46">+C202</f>
        <v>12</v>
      </c>
      <c r="L202" s="37">
        <v>3184831</v>
      </c>
      <c r="M202" s="114"/>
      <c r="N202" s="484">
        <v>15</v>
      </c>
      <c r="O202" s="484"/>
      <c r="P202" s="484"/>
      <c r="Q202" s="484"/>
      <c r="R202" s="484"/>
      <c r="S202" s="484"/>
      <c r="T202" s="484"/>
      <c r="U202" s="456"/>
      <c r="V202" s="456">
        <f t="shared" ref="V202:V204" si="47">+N202</f>
        <v>15</v>
      </c>
      <c r="W202" s="37">
        <v>4818374</v>
      </c>
      <c r="X202" s="703"/>
    </row>
    <row r="203" spans="1:24" s="212" customFormat="1" ht="15" customHeight="1" x14ac:dyDescent="0.2">
      <c r="A203" s="170" t="s">
        <v>676</v>
      </c>
      <c r="B203" s="386"/>
      <c r="C203" s="484">
        <v>9</v>
      </c>
      <c r="D203" s="104"/>
      <c r="E203" s="104"/>
      <c r="F203" s="104"/>
      <c r="G203" s="104"/>
      <c r="H203" s="104"/>
      <c r="I203" s="104"/>
      <c r="J203" s="456"/>
      <c r="K203" s="55">
        <f t="shared" si="46"/>
        <v>9</v>
      </c>
      <c r="L203" s="37">
        <v>2009790</v>
      </c>
      <c r="M203" s="114"/>
      <c r="N203" s="484">
        <v>19</v>
      </c>
      <c r="O203" s="104"/>
      <c r="P203" s="104"/>
      <c r="Q203" s="104"/>
      <c r="R203" s="104"/>
      <c r="S203" s="104"/>
      <c r="T203" s="104"/>
      <c r="U203" s="456"/>
      <c r="V203" s="456">
        <f t="shared" si="47"/>
        <v>19</v>
      </c>
      <c r="W203" s="37">
        <v>5319068</v>
      </c>
      <c r="X203" s="703"/>
    </row>
    <row r="204" spans="1:24" s="212" customFormat="1" ht="15" customHeight="1" x14ac:dyDescent="0.2">
      <c r="A204" s="170" t="s">
        <v>677</v>
      </c>
      <c r="B204" s="386"/>
      <c r="C204" s="484">
        <v>10</v>
      </c>
      <c r="D204" s="104"/>
      <c r="E204" s="104"/>
      <c r="F204" s="104"/>
      <c r="G204" s="104"/>
      <c r="H204" s="104"/>
      <c r="I204" s="104"/>
      <c r="J204" s="456"/>
      <c r="K204" s="55">
        <f t="shared" si="46"/>
        <v>10</v>
      </c>
      <c r="L204" s="37">
        <v>2297504</v>
      </c>
      <c r="M204" s="114"/>
      <c r="N204" s="484">
        <v>15</v>
      </c>
      <c r="O204" s="104"/>
      <c r="P204" s="104"/>
      <c r="Q204" s="104"/>
      <c r="R204" s="104"/>
      <c r="S204" s="104"/>
      <c r="T204" s="104"/>
      <c r="U204" s="456"/>
      <c r="V204" s="456">
        <f t="shared" si="47"/>
        <v>15</v>
      </c>
      <c r="W204" s="37">
        <v>4073141</v>
      </c>
      <c r="X204" s="703"/>
    </row>
    <row r="205" spans="1:24" x14ac:dyDescent="0.2">
      <c r="A205" s="13" t="s">
        <v>22</v>
      </c>
      <c r="B205" s="75"/>
      <c r="C205" s="456"/>
      <c r="D205" s="89">
        <v>4</v>
      </c>
      <c r="E205" s="89"/>
      <c r="F205" s="89"/>
      <c r="G205" s="89"/>
      <c r="H205" s="89"/>
      <c r="I205" s="89"/>
      <c r="J205" s="55"/>
      <c r="K205" s="456">
        <f>+D205</f>
        <v>4</v>
      </c>
      <c r="L205" s="37">
        <v>608450</v>
      </c>
      <c r="M205" s="54"/>
      <c r="N205" s="456"/>
      <c r="O205" s="89">
        <v>4</v>
      </c>
      <c r="P205" s="89"/>
      <c r="Q205" s="89"/>
      <c r="R205" s="89"/>
      <c r="S205" s="89"/>
      <c r="T205" s="89"/>
      <c r="U205" s="456"/>
      <c r="V205" s="456">
        <f>+O205</f>
        <v>4</v>
      </c>
      <c r="W205" s="37">
        <v>617468</v>
      </c>
    </row>
    <row r="206" spans="1:24" ht="15" customHeight="1" x14ac:dyDescent="0.2">
      <c r="A206" s="21" t="s">
        <v>16</v>
      </c>
      <c r="B206" s="28"/>
      <c r="C206" s="485">
        <f>+C207</f>
        <v>80</v>
      </c>
      <c r="D206" s="87">
        <f>+D208</f>
        <v>62</v>
      </c>
      <c r="E206" s="87"/>
      <c r="F206" s="87"/>
      <c r="G206" s="87"/>
      <c r="H206" s="87"/>
      <c r="I206" s="87"/>
      <c r="J206" s="29"/>
      <c r="K206" s="23">
        <f>+K207+K208</f>
        <v>142</v>
      </c>
      <c r="L206" s="52">
        <f>+L207+L208</f>
        <v>21912410</v>
      </c>
      <c r="M206" s="22"/>
      <c r="N206" s="485">
        <f>+N207</f>
        <v>97</v>
      </c>
      <c r="O206" s="87">
        <f>+O208</f>
        <v>76</v>
      </c>
      <c r="P206" s="87"/>
      <c r="Q206" s="87"/>
      <c r="R206" s="87"/>
      <c r="S206" s="87"/>
      <c r="T206" s="87"/>
      <c r="U206" s="488"/>
      <c r="V206" s="485">
        <f>+V207+V208</f>
        <v>173</v>
      </c>
      <c r="W206" s="30">
        <f>+W207+W208</f>
        <v>22756902</v>
      </c>
    </row>
    <row r="207" spans="1:24" ht="12.75" customHeight="1" x14ac:dyDescent="0.2">
      <c r="A207" s="13" t="s">
        <v>678</v>
      </c>
      <c r="B207" s="75"/>
      <c r="C207" s="456">
        <v>80</v>
      </c>
      <c r="D207" s="89"/>
      <c r="E207" s="89"/>
      <c r="F207" s="89"/>
      <c r="G207" s="89"/>
      <c r="H207" s="89"/>
      <c r="I207" s="89"/>
      <c r="J207" s="55"/>
      <c r="K207" s="55">
        <f>+C207</f>
        <v>80</v>
      </c>
      <c r="L207" s="58">
        <v>14331384</v>
      </c>
      <c r="M207" s="54"/>
      <c r="N207" s="456">
        <v>97</v>
      </c>
      <c r="O207" s="89"/>
      <c r="P207" s="89"/>
      <c r="Q207" s="89"/>
      <c r="R207" s="89"/>
      <c r="S207" s="89"/>
      <c r="T207" s="89"/>
      <c r="U207" s="456"/>
      <c r="V207" s="456">
        <f>+N207</f>
        <v>97</v>
      </c>
      <c r="W207" s="58">
        <v>15644801</v>
      </c>
      <c r="X207" s="92"/>
    </row>
    <row r="208" spans="1:24" ht="12.75" customHeight="1" x14ac:dyDescent="0.2">
      <c r="A208" s="430" t="s">
        <v>22</v>
      </c>
      <c r="B208" s="75"/>
      <c r="C208" s="456"/>
      <c r="D208" s="89">
        <v>62</v>
      </c>
      <c r="E208" s="89"/>
      <c r="F208" s="89"/>
      <c r="G208" s="89"/>
      <c r="H208" s="89"/>
      <c r="I208" s="89"/>
      <c r="J208" s="55"/>
      <c r="K208" s="55">
        <f>+D208</f>
        <v>62</v>
      </c>
      <c r="L208" s="216">
        <f>7581027-1</f>
        <v>7581026</v>
      </c>
      <c r="M208" s="54"/>
      <c r="N208" s="456"/>
      <c r="O208" s="89">
        <v>76</v>
      </c>
      <c r="P208" s="89"/>
      <c r="Q208" s="89"/>
      <c r="R208" s="89"/>
      <c r="S208" s="89"/>
      <c r="T208" s="89"/>
      <c r="U208" s="456"/>
      <c r="V208" s="456">
        <f>+O208</f>
        <v>76</v>
      </c>
      <c r="W208" s="58">
        <f>7112100+1</f>
        <v>7112101</v>
      </c>
    </row>
    <row r="209" spans="1:24" ht="16.5" customHeight="1" x14ac:dyDescent="0.2">
      <c r="A209" s="21" t="s">
        <v>43</v>
      </c>
      <c r="B209" s="28"/>
      <c r="C209" s="485">
        <f>+C210</f>
        <v>14</v>
      </c>
      <c r="D209" s="87">
        <f>+D211</f>
        <v>9</v>
      </c>
      <c r="E209" s="87"/>
      <c r="F209" s="87"/>
      <c r="G209" s="87"/>
      <c r="H209" s="87"/>
      <c r="I209" s="87"/>
      <c r="J209" s="23"/>
      <c r="K209" s="23">
        <f>+K210+K211</f>
        <v>23</v>
      </c>
      <c r="L209" s="52">
        <f>+L210+L211</f>
        <v>2706137</v>
      </c>
      <c r="M209" s="22"/>
      <c r="N209" s="485">
        <f>+N210</f>
        <v>15</v>
      </c>
      <c r="O209" s="87">
        <f>+O211</f>
        <v>9</v>
      </c>
      <c r="P209" s="87"/>
      <c r="Q209" s="87"/>
      <c r="R209" s="87"/>
      <c r="S209" s="87"/>
      <c r="T209" s="87"/>
      <c r="U209" s="485"/>
      <c r="V209" s="485">
        <f>+V210+V211</f>
        <v>24</v>
      </c>
      <c r="W209" s="30">
        <f>+W210+W211</f>
        <v>1783155</v>
      </c>
    </row>
    <row r="210" spans="1:24" s="212" customFormat="1" ht="16.5" customHeight="1" x14ac:dyDescent="0.2">
      <c r="A210" s="13" t="s">
        <v>679</v>
      </c>
      <c r="B210" s="386"/>
      <c r="C210" s="484">
        <v>14</v>
      </c>
      <c r="D210" s="104"/>
      <c r="E210" s="104"/>
      <c r="F210" s="104"/>
      <c r="G210" s="104"/>
      <c r="H210" s="104"/>
      <c r="I210" s="104"/>
      <c r="J210" s="98"/>
      <c r="K210" s="98">
        <f>+C210+E210</f>
        <v>14</v>
      </c>
      <c r="L210" s="58">
        <v>1919289</v>
      </c>
      <c r="M210" s="114"/>
      <c r="N210" s="484">
        <v>15</v>
      </c>
      <c r="O210" s="104"/>
      <c r="P210" s="104"/>
      <c r="Q210" s="104"/>
      <c r="R210" s="104"/>
      <c r="S210" s="104"/>
      <c r="T210" s="104"/>
      <c r="U210" s="484"/>
      <c r="V210" s="484">
        <f>+N210</f>
        <v>15</v>
      </c>
      <c r="W210" s="58">
        <v>1520832</v>
      </c>
      <c r="X210" s="703"/>
    </row>
    <row r="211" spans="1:24" ht="12.75" customHeight="1" x14ac:dyDescent="0.2">
      <c r="A211" s="430" t="s">
        <v>22</v>
      </c>
      <c r="B211" s="75"/>
      <c r="C211" s="454"/>
      <c r="D211" s="89">
        <v>9</v>
      </c>
      <c r="E211" s="72"/>
      <c r="F211" s="72"/>
      <c r="G211" s="72"/>
      <c r="H211" s="72"/>
      <c r="I211" s="72"/>
      <c r="J211" s="73"/>
      <c r="K211" s="55">
        <f>+D211</f>
        <v>9</v>
      </c>
      <c r="L211" s="216">
        <v>786848</v>
      </c>
      <c r="M211" s="54"/>
      <c r="N211" s="454"/>
      <c r="O211" s="89">
        <v>9</v>
      </c>
      <c r="P211" s="72"/>
      <c r="Q211" s="72"/>
      <c r="R211" s="72"/>
      <c r="S211" s="72"/>
      <c r="T211" s="72"/>
      <c r="U211" s="454"/>
      <c r="V211" s="456">
        <f>+O211</f>
        <v>9</v>
      </c>
      <c r="W211" s="58">
        <v>262323</v>
      </c>
    </row>
    <row r="212" spans="1:24" ht="16.5" customHeight="1" x14ac:dyDescent="0.2">
      <c r="A212" s="21" t="s">
        <v>30</v>
      </c>
      <c r="B212" s="28"/>
      <c r="C212" s="485">
        <f>+C213</f>
        <v>26</v>
      </c>
      <c r="D212" s="87">
        <f>+D214</f>
        <v>11</v>
      </c>
      <c r="E212" s="87"/>
      <c r="F212" s="87"/>
      <c r="G212" s="87"/>
      <c r="H212" s="87"/>
      <c r="I212" s="26"/>
      <c r="J212" s="23"/>
      <c r="K212" s="23">
        <f>+K213+K214</f>
        <v>37</v>
      </c>
      <c r="L212" s="52">
        <f>+L213+L214</f>
        <v>4202307</v>
      </c>
      <c r="M212" s="22"/>
      <c r="N212" s="485">
        <f>+N213</f>
        <v>26</v>
      </c>
      <c r="O212" s="87">
        <f>+O214</f>
        <v>11</v>
      </c>
      <c r="P212" s="87"/>
      <c r="Q212" s="87"/>
      <c r="R212" s="87"/>
      <c r="S212" s="87"/>
      <c r="T212" s="26"/>
      <c r="U212" s="485"/>
      <c r="V212" s="485">
        <f>+V213+V214</f>
        <v>37</v>
      </c>
      <c r="W212" s="30">
        <f>+W213+W214</f>
        <v>2540459</v>
      </c>
    </row>
    <row r="213" spans="1:24" s="212" customFormat="1" ht="16.5" customHeight="1" x14ac:dyDescent="0.2">
      <c r="A213" s="13" t="s">
        <v>679</v>
      </c>
      <c r="B213" s="386"/>
      <c r="C213" s="484">
        <v>26</v>
      </c>
      <c r="D213" s="104"/>
      <c r="E213" s="104"/>
      <c r="F213" s="104"/>
      <c r="G213" s="104"/>
      <c r="H213" s="104"/>
      <c r="I213" s="104"/>
      <c r="J213" s="98"/>
      <c r="K213" s="98">
        <f>+C213</f>
        <v>26</v>
      </c>
      <c r="L213" s="58">
        <v>3334955</v>
      </c>
      <c r="M213" s="114"/>
      <c r="N213" s="484">
        <v>26</v>
      </c>
      <c r="O213" s="104"/>
      <c r="P213" s="104"/>
      <c r="Q213" s="104"/>
      <c r="R213" s="104"/>
      <c r="S213" s="104"/>
      <c r="T213" s="104"/>
      <c r="U213" s="484"/>
      <c r="V213" s="484">
        <f>+N213</f>
        <v>26</v>
      </c>
      <c r="W213" s="58">
        <v>2266298</v>
      </c>
      <c r="X213" s="703"/>
    </row>
    <row r="214" spans="1:24" x14ac:dyDescent="0.2">
      <c r="A214" s="13" t="s">
        <v>22</v>
      </c>
      <c r="B214" s="75"/>
      <c r="C214" s="454"/>
      <c r="D214" s="89">
        <v>11</v>
      </c>
      <c r="E214" s="72"/>
      <c r="F214" s="72"/>
      <c r="G214" s="72"/>
      <c r="H214" s="72"/>
      <c r="I214" s="72"/>
      <c r="J214" s="73"/>
      <c r="K214" s="55">
        <f>+D214</f>
        <v>11</v>
      </c>
      <c r="L214" s="216">
        <v>867352</v>
      </c>
      <c r="M214" s="54"/>
      <c r="N214" s="454"/>
      <c r="O214" s="89">
        <v>11</v>
      </c>
      <c r="P214" s="72"/>
      <c r="Q214" s="72"/>
      <c r="R214" s="72"/>
      <c r="S214" s="72"/>
      <c r="T214" s="72"/>
      <c r="U214" s="454"/>
      <c r="V214" s="456">
        <f>+O214</f>
        <v>11</v>
      </c>
      <c r="W214" s="58">
        <v>274161</v>
      </c>
    </row>
    <row r="215" spans="1:24" x14ac:dyDescent="0.2">
      <c r="A215" s="430"/>
      <c r="B215" s="75"/>
      <c r="C215" s="454"/>
      <c r="D215" s="89"/>
      <c r="E215" s="72"/>
      <c r="F215" s="72"/>
      <c r="G215" s="72"/>
      <c r="H215" s="72"/>
      <c r="I215" s="72"/>
      <c r="J215" s="72"/>
      <c r="K215" s="456"/>
      <c r="L215" s="512"/>
      <c r="M215" s="54"/>
      <c r="N215" s="454"/>
      <c r="O215" s="89"/>
      <c r="P215" s="72"/>
      <c r="Q215" s="72"/>
      <c r="R215" s="72"/>
      <c r="S215" s="72"/>
      <c r="T215" s="72"/>
      <c r="U215" s="72"/>
      <c r="V215" s="456"/>
      <c r="W215" s="58"/>
    </row>
    <row r="216" spans="1:24" s="109" customFormat="1" ht="14.25" customHeight="1" x14ac:dyDescent="0.2">
      <c r="A216" s="501" t="s">
        <v>294</v>
      </c>
      <c r="B216" s="509"/>
      <c r="C216" s="510"/>
      <c r="D216" s="504"/>
      <c r="E216" s="504"/>
      <c r="F216" s="504"/>
      <c r="G216" s="504"/>
      <c r="H216" s="504"/>
      <c r="I216" s="503">
        <v>13</v>
      </c>
      <c r="J216" s="504"/>
      <c r="K216" s="505">
        <f>+I216</f>
        <v>13</v>
      </c>
      <c r="L216" s="506">
        <v>533351</v>
      </c>
      <c r="M216" s="502"/>
      <c r="N216" s="510"/>
      <c r="O216" s="504"/>
      <c r="P216" s="504"/>
      <c r="Q216" s="504"/>
      <c r="R216" s="504"/>
      <c r="S216" s="504"/>
      <c r="T216" s="503">
        <v>35</v>
      </c>
      <c r="U216" s="504"/>
      <c r="V216" s="510">
        <f>+T216</f>
        <v>35</v>
      </c>
      <c r="W216" s="507">
        <v>468392</v>
      </c>
    </row>
    <row r="217" spans="1:24" ht="13.5" thickBot="1" x14ac:dyDescent="0.25">
      <c r="A217" s="13"/>
      <c r="B217" s="75"/>
      <c r="C217" s="454"/>
      <c r="D217" s="72"/>
      <c r="E217" s="72"/>
      <c r="F217" s="72"/>
      <c r="G217" s="72"/>
      <c r="H217" s="72"/>
      <c r="I217" s="72"/>
      <c r="J217" s="73"/>
      <c r="K217" s="73"/>
      <c r="L217" s="74"/>
      <c r="M217" s="54"/>
      <c r="N217" s="454"/>
      <c r="O217" s="72"/>
      <c r="P217" s="72"/>
      <c r="Q217" s="72"/>
      <c r="R217" s="72"/>
      <c r="S217" s="72"/>
      <c r="T217" s="72"/>
      <c r="U217" s="454"/>
      <c r="V217" s="454"/>
      <c r="W217" s="78"/>
    </row>
    <row r="218" spans="1:24" ht="24.75" customHeight="1" thickBot="1" x14ac:dyDescent="0.25">
      <c r="A218" s="209" t="s">
        <v>4</v>
      </c>
      <c r="B218" s="81"/>
      <c r="C218" s="59">
        <f>+C200+C206+C209+C212</f>
        <v>152</v>
      </c>
      <c r="D218" s="91">
        <f>+D200+D206+D209+D212</f>
        <v>86</v>
      </c>
      <c r="E218" s="91"/>
      <c r="F218" s="91"/>
      <c r="G218" s="91"/>
      <c r="H218" s="91"/>
      <c r="I218" s="61">
        <f>+I216</f>
        <v>13</v>
      </c>
      <c r="J218" s="80"/>
      <c r="K218" s="61">
        <f>+K200+K206+K209+K212+K216</f>
        <v>251</v>
      </c>
      <c r="L218" s="185">
        <f>+L200+L206+L209+L212+L216</f>
        <v>37826556</v>
      </c>
      <c r="M218" s="210"/>
      <c r="N218" s="59">
        <f>+N200+N206+N209+N212</f>
        <v>188</v>
      </c>
      <c r="O218" s="91">
        <f>+O200+O206+O209+O212</f>
        <v>100</v>
      </c>
      <c r="P218" s="91"/>
      <c r="Q218" s="91"/>
      <c r="R218" s="91"/>
      <c r="S218" s="91"/>
      <c r="T218" s="61">
        <f>+T216</f>
        <v>35</v>
      </c>
      <c r="U218" s="80"/>
      <c r="V218" s="61">
        <f>+V200+V206+V209+V212+V216</f>
        <v>323</v>
      </c>
      <c r="W218" s="64">
        <f>+W200+W206+W209+W212+W216</f>
        <v>42800357</v>
      </c>
    </row>
    <row r="219" spans="1:24" s="212" customFormat="1" ht="12" customHeight="1" x14ac:dyDescent="0.2">
      <c r="A219" s="10"/>
      <c r="B219" s="66"/>
      <c r="C219" s="66"/>
      <c r="D219" s="66"/>
      <c r="E219" s="66"/>
      <c r="F219" s="66"/>
      <c r="G219" s="66"/>
      <c r="H219" s="66"/>
      <c r="I219" s="66"/>
      <c r="J219" s="66"/>
      <c r="K219" s="66"/>
      <c r="L219" s="66"/>
      <c r="M219" s="10"/>
      <c r="N219" s="10"/>
      <c r="O219" s="10"/>
      <c r="P219" s="10"/>
      <c r="Q219" s="10"/>
      <c r="R219" s="10"/>
      <c r="S219" s="10"/>
      <c r="T219" s="10"/>
      <c r="U219" s="10"/>
      <c r="V219" s="10"/>
      <c r="W219" s="204"/>
    </row>
    <row r="220" spans="1:24" x14ac:dyDescent="0.2">
      <c r="A220" s="122"/>
      <c r="B220" s="66"/>
      <c r="C220" s="66"/>
      <c r="D220" s="66"/>
      <c r="E220" s="66"/>
      <c r="F220" s="66"/>
      <c r="G220" s="66"/>
      <c r="H220" s="66"/>
      <c r="I220" s="66"/>
      <c r="J220" s="66"/>
      <c r="K220" s="82"/>
      <c r="L220" s="82"/>
      <c r="M220" s="66"/>
      <c r="N220" s="66"/>
      <c r="O220" s="66"/>
      <c r="P220" s="66"/>
      <c r="Q220" s="66"/>
      <c r="R220" s="66"/>
      <c r="S220" s="66"/>
      <c r="T220" s="66"/>
      <c r="U220" s="66"/>
      <c r="V220" s="66"/>
      <c r="W220" s="82"/>
    </row>
    <row r="221" spans="1:24" x14ac:dyDescent="0.2">
      <c r="A221" s="122"/>
      <c r="K221" s="82"/>
      <c r="L221" s="92"/>
      <c r="M221" s="92"/>
      <c r="V221" s="82"/>
      <c r="W221" s="92"/>
    </row>
    <row r="222" spans="1:24" x14ac:dyDescent="0.2">
      <c r="A222" s="122"/>
      <c r="L222" s="92"/>
      <c r="M222" s="92"/>
      <c r="N222" s="92"/>
      <c r="W222" s="92"/>
      <c r="X222" s="92"/>
    </row>
    <row r="223" spans="1:24" ht="15.75" x14ac:dyDescent="0.25">
      <c r="A223" s="1639" t="s">
        <v>218</v>
      </c>
      <c r="B223" s="1639"/>
      <c r="C223" s="70"/>
      <c r="D223" s="70"/>
      <c r="E223" s="70"/>
      <c r="F223" s="70"/>
      <c r="G223" s="70"/>
      <c r="H223" s="70"/>
      <c r="I223" s="70"/>
      <c r="J223" s="70"/>
      <c r="K223" s="70"/>
      <c r="L223" s="459"/>
      <c r="M223" s="459"/>
      <c r="N223" s="70"/>
      <c r="O223" s="70"/>
      <c r="P223" s="70"/>
      <c r="Q223" s="70"/>
      <c r="R223" s="70"/>
      <c r="S223" s="70"/>
      <c r="T223" s="70"/>
      <c r="U223" s="70"/>
      <c r="V223" s="70"/>
      <c r="W223" s="459"/>
    </row>
    <row r="224" spans="1:24" x14ac:dyDescent="0.2">
      <c r="A224" s="1640" t="s">
        <v>429</v>
      </c>
      <c r="B224" s="1640"/>
      <c r="C224" s="70"/>
      <c r="D224" s="70"/>
      <c r="E224" s="70"/>
      <c r="F224" s="70"/>
      <c r="G224" s="70"/>
      <c r="H224" s="70"/>
      <c r="I224" s="70"/>
      <c r="J224" s="70"/>
      <c r="K224" s="70"/>
      <c r="L224" s="459"/>
      <c r="M224" s="459"/>
      <c r="N224" s="70"/>
      <c r="O224" s="70"/>
      <c r="P224" s="70"/>
      <c r="Q224" s="70"/>
      <c r="R224" s="70"/>
      <c r="S224" s="70"/>
      <c r="T224" s="70"/>
      <c r="U224" s="70"/>
      <c r="V224" s="70"/>
      <c r="W224" s="459"/>
    </row>
    <row r="225" spans="1:23" ht="15.75" x14ac:dyDescent="0.25">
      <c r="A225" s="635"/>
      <c r="B225" s="635"/>
      <c r="C225" s="70"/>
      <c r="D225" s="70"/>
      <c r="E225" s="70"/>
      <c r="F225" s="70"/>
      <c r="G225" s="70"/>
      <c r="H225" s="70"/>
      <c r="I225" s="70"/>
      <c r="J225" s="70"/>
      <c r="K225" s="70"/>
      <c r="L225" s="459"/>
      <c r="M225" s="70"/>
      <c r="N225" s="70"/>
      <c r="O225" s="70"/>
      <c r="P225" s="70"/>
      <c r="Q225" s="70"/>
      <c r="R225" s="70"/>
      <c r="S225" s="70"/>
      <c r="T225" s="70"/>
      <c r="U225" s="70"/>
      <c r="V225" s="70"/>
      <c r="W225" s="70"/>
    </row>
    <row r="226" spans="1:23" ht="24.75" x14ac:dyDescent="0.5">
      <c r="A226" s="1641" t="s">
        <v>606</v>
      </c>
      <c r="B226" s="1641"/>
      <c r="C226" s="1641"/>
      <c r="D226" s="1641"/>
      <c r="E226" s="1641"/>
      <c r="F226" s="1641"/>
      <c r="G226" s="1641"/>
      <c r="H226" s="1641"/>
      <c r="I226" s="1641"/>
      <c r="J226" s="1641"/>
      <c r="K226" s="1641"/>
      <c r="L226" s="1641"/>
      <c r="M226" s="1641"/>
      <c r="N226" s="1641"/>
      <c r="O226" s="1641"/>
      <c r="P226" s="1641"/>
      <c r="Q226" s="1641"/>
      <c r="R226" s="1641"/>
      <c r="S226" s="1641"/>
      <c r="T226" s="1641"/>
      <c r="U226" s="1641"/>
      <c r="V226" s="1641"/>
      <c r="W226" s="1641"/>
    </row>
    <row r="227" spans="1:23" ht="12" customHeight="1" x14ac:dyDescent="0.5">
      <c r="A227" s="680"/>
      <c r="B227" s="680"/>
      <c r="C227" s="680"/>
      <c r="D227" s="680"/>
      <c r="E227" s="680"/>
      <c r="F227" s="680"/>
      <c r="G227" s="680"/>
      <c r="H227" s="680"/>
      <c r="I227" s="680"/>
      <c r="J227" s="680"/>
      <c r="K227" s="680"/>
      <c r="L227" s="680"/>
      <c r="M227" s="680"/>
      <c r="N227" s="680"/>
      <c r="O227" s="680"/>
      <c r="P227" s="680"/>
      <c r="Q227" s="680"/>
      <c r="R227" s="680"/>
      <c r="S227" s="680"/>
      <c r="T227" s="680"/>
      <c r="U227" s="680"/>
      <c r="V227" s="680"/>
      <c r="W227" s="680"/>
    </row>
    <row r="228" spans="1:23" ht="19.5" x14ac:dyDescent="0.2">
      <c r="A228" s="1642" t="s">
        <v>597</v>
      </c>
      <c r="B228" s="1642"/>
      <c r="C228" s="1642"/>
      <c r="D228" s="1642"/>
      <c r="E228" s="1642"/>
      <c r="F228" s="1642"/>
      <c r="G228" s="1642"/>
      <c r="H228" s="1642"/>
      <c r="I228" s="1642"/>
      <c r="J228" s="1642"/>
      <c r="K228" s="1642"/>
      <c r="L228" s="1642"/>
      <c r="M228" s="1642"/>
      <c r="N228" s="1642"/>
      <c r="O228" s="1642"/>
      <c r="P228" s="1642"/>
      <c r="Q228" s="1642"/>
      <c r="R228" s="1642"/>
      <c r="S228" s="1642"/>
      <c r="T228" s="1642"/>
      <c r="U228" s="1642"/>
      <c r="V228" s="1642"/>
      <c r="W228" s="1642"/>
    </row>
    <row r="229" spans="1:23" ht="10.5" customHeight="1" x14ac:dyDescent="0.2">
      <c r="A229" s="681"/>
      <c r="B229" s="681"/>
      <c r="C229" s="681"/>
      <c r="D229" s="681"/>
      <c r="E229" s="681"/>
      <c r="F229" s="681"/>
      <c r="G229" s="681"/>
      <c r="H229" s="681"/>
      <c r="I229" s="681"/>
      <c r="J229" s="681"/>
      <c r="K229" s="681"/>
      <c r="L229" s="681"/>
      <c r="M229" s="681"/>
      <c r="N229" s="681"/>
      <c r="O229" s="681"/>
      <c r="P229" s="681"/>
      <c r="Q229" s="681"/>
      <c r="R229" s="681"/>
      <c r="S229" s="681"/>
      <c r="T229" s="681"/>
      <c r="U229" s="681"/>
      <c r="V229" s="681"/>
      <c r="W229" s="681"/>
    </row>
    <row r="230" spans="1:23" ht="18" x14ac:dyDescent="0.2">
      <c r="A230" s="1643" t="s">
        <v>607</v>
      </c>
      <c r="B230" s="1643"/>
      <c r="C230" s="1643"/>
      <c r="D230" s="1643"/>
      <c r="E230" s="1643"/>
      <c r="F230" s="1643"/>
      <c r="G230" s="1643"/>
      <c r="H230" s="1643"/>
      <c r="I230" s="1643"/>
      <c r="J230" s="1643"/>
      <c r="K230" s="1643"/>
      <c r="L230" s="1643"/>
      <c r="M230" s="1643"/>
      <c r="N230" s="1643"/>
      <c r="O230" s="1643"/>
      <c r="P230" s="1643"/>
      <c r="Q230" s="1643"/>
      <c r="R230" s="1643"/>
      <c r="S230" s="1643"/>
      <c r="T230" s="1643"/>
      <c r="U230" s="1643"/>
      <c r="V230" s="1643"/>
      <c r="W230" s="1643"/>
    </row>
    <row r="231" spans="1:23" x14ac:dyDescent="0.2">
      <c r="A231" s="6"/>
      <c r="B231" s="10"/>
      <c r="C231" s="6"/>
      <c r="D231" s="482"/>
      <c r="E231" s="482"/>
      <c r="F231" s="482"/>
      <c r="G231" s="482"/>
      <c r="H231" s="482"/>
      <c r="I231" s="6"/>
      <c r="J231" s="6"/>
      <c r="K231" s="6"/>
      <c r="L231" s="6"/>
      <c r="M231" s="6"/>
      <c r="N231" s="482"/>
      <c r="O231" s="482"/>
      <c r="P231" s="482"/>
      <c r="Q231" s="482"/>
      <c r="R231" s="482"/>
      <c r="S231" s="482"/>
      <c r="T231" s="6"/>
      <c r="U231" s="6"/>
      <c r="V231" s="6"/>
      <c r="W231" s="6"/>
    </row>
    <row r="232" spans="1:23" x14ac:dyDescent="0.2">
      <c r="A232" s="11" t="s">
        <v>3</v>
      </c>
      <c r="B232" s="84" t="s">
        <v>187</v>
      </c>
      <c r="C232" s="85"/>
      <c r="D232" s="85"/>
      <c r="E232" s="85"/>
      <c r="F232" s="85"/>
      <c r="G232" s="85"/>
      <c r="H232" s="85"/>
      <c r="I232" s="85"/>
      <c r="J232" s="6"/>
      <c r="K232" s="6"/>
      <c r="L232" s="6"/>
      <c r="M232" s="6"/>
      <c r="N232" s="482"/>
      <c r="O232" s="482"/>
      <c r="P232" s="482"/>
      <c r="Q232" s="482"/>
      <c r="R232" s="482"/>
      <c r="S232" s="482"/>
      <c r="T232" s="6"/>
      <c r="U232" s="6"/>
      <c r="V232" s="6"/>
      <c r="W232" s="6"/>
    </row>
    <row r="233" spans="1:23" ht="16.5" thickBot="1" x14ac:dyDescent="0.3">
      <c r="A233" s="12"/>
      <c r="B233" s="6"/>
      <c r="C233" s="6"/>
      <c r="D233" s="482"/>
      <c r="E233" s="482"/>
      <c r="F233" s="482"/>
      <c r="G233" s="482"/>
      <c r="H233" s="482"/>
      <c r="I233" s="6"/>
      <c r="J233" s="6"/>
      <c r="K233" s="6"/>
      <c r="L233" s="6"/>
      <c r="M233" s="6"/>
      <c r="N233" s="482"/>
      <c r="O233" s="482"/>
      <c r="P233" s="482"/>
      <c r="Q233" s="482"/>
      <c r="R233" s="482"/>
      <c r="S233" s="482"/>
      <c r="T233" s="6"/>
      <c r="U233" s="6"/>
      <c r="V233" s="6"/>
      <c r="W233" s="76"/>
    </row>
    <row r="234" spans="1:23" ht="27.75" customHeight="1" thickBot="1" x14ac:dyDescent="0.25">
      <c r="A234" s="1488" t="s">
        <v>8</v>
      </c>
      <c r="B234" s="1636" t="s">
        <v>598</v>
      </c>
      <c r="C234" s="1636"/>
      <c r="D234" s="1636"/>
      <c r="E234" s="1636"/>
      <c r="F234" s="1636"/>
      <c r="G234" s="1636"/>
      <c r="H234" s="1636"/>
      <c r="I234" s="1636"/>
      <c r="J234" s="1636"/>
      <c r="K234" s="1636"/>
      <c r="L234" s="1637"/>
      <c r="M234" s="1638">
        <v>2021</v>
      </c>
      <c r="N234" s="1636"/>
      <c r="O234" s="1636"/>
      <c r="P234" s="1636"/>
      <c r="Q234" s="1636"/>
      <c r="R234" s="1636"/>
      <c r="S234" s="1636"/>
      <c r="T234" s="1636"/>
      <c r="U234" s="1636"/>
      <c r="V234" s="1636"/>
      <c r="W234" s="1637"/>
    </row>
    <row r="235" spans="1:23" ht="140.25" customHeight="1" thickBot="1" x14ac:dyDescent="0.25">
      <c r="A235" s="1494" t="s">
        <v>9</v>
      </c>
      <c r="B235" s="1495" t="s">
        <v>10</v>
      </c>
      <c r="C235" s="1496" t="s">
        <v>11</v>
      </c>
      <c r="D235" s="1497" t="s">
        <v>290</v>
      </c>
      <c r="E235" s="1497" t="s">
        <v>289</v>
      </c>
      <c r="F235" s="1497" t="s">
        <v>599</v>
      </c>
      <c r="G235" s="1497" t="s">
        <v>600</v>
      </c>
      <c r="H235" s="1497" t="s">
        <v>601</v>
      </c>
      <c r="I235" s="1497" t="s">
        <v>602</v>
      </c>
      <c r="J235" s="1497" t="s">
        <v>603</v>
      </c>
      <c r="K235" s="1492" t="s">
        <v>604</v>
      </c>
      <c r="L235" s="1493" t="s">
        <v>605</v>
      </c>
      <c r="M235" s="1495" t="s">
        <v>10</v>
      </c>
      <c r="N235" s="1496" t="s">
        <v>11</v>
      </c>
      <c r="O235" s="1497" t="s">
        <v>290</v>
      </c>
      <c r="P235" s="1497" t="s">
        <v>289</v>
      </c>
      <c r="Q235" s="1497" t="s">
        <v>599</v>
      </c>
      <c r="R235" s="1497" t="s">
        <v>600</v>
      </c>
      <c r="S235" s="1497" t="s">
        <v>601</v>
      </c>
      <c r="T235" s="1497" t="s">
        <v>602</v>
      </c>
      <c r="U235" s="1497" t="s">
        <v>603</v>
      </c>
      <c r="V235" s="1492" t="s">
        <v>604</v>
      </c>
      <c r="W235" s="1493" t="s">
        <v>605</v>
      </c>
    </row>
    <row r="236" spans="1:23" x14ac:dyDescent="0.2">
      <c r="A236" s="430"/>
      <c r="B236" s="14"/>
      <c r="C236" s="16"/>
      <c r="D236" s="16"/>
      <c r="E236" s="16"/>
      <c r="F236" s="16"/>
      <c r="G236" s="16"/>
      <c r="H236" s="16"/>
      <c r="I236" s="16"/>
      <c r="J236" s="19"/>
      <c r="K236" s="16"/>
      <c r="L236" s="20"/>
      <c r="M236" s="14"/>
      <c r="N236" s="15"/>
      <c r="O236" s="15"/>
      <c r="P236" s="15"/>
      <c r="Q236" s="15"/>
      <c r="R236" s="15"/>
      <c r="S236" s="15"/>
      <c r="T236" s="16"/>
      <c r="U236" s="16"/>
      <c r="V236" s="16"/>
      <c r="W236" s="17"/>
    </row>
    <row r="237" spans="1:23" x14ac:dyDescent="0.2">
      <c r="A237" s="93" t="s">
        <v>12</v>
      </c>
      <c r="B237" s="25">
        <f>SUM(B238:B240)</f>
        <v>3</v>
      </c>
      <c r="C237" s="490"/>
      <c r="D237" s="26"/>
      <c r="E237" s="26"/>
      <c r="F237" s="26"/>
      <c r="G237" s="26"/>
      <c r="H237" s="26"/>
      <c r="I237" s="26"/>
      <c r="J237" s="26"/>
      <c r="K237" s="26">
        <f>SUM(K238:K240)</f>
        <v>3</v>
      </c>
      <c r="L237" s="27">
        <f>SUM(L238:L240)</f>
        <v>413262</v>
      </c>
      <c r="M237" s="25">
        <f>SUM(M238:M240)</f>
        <v>3</v>
      </c>
      <c r="N237" s="26"/>
      <c r="O237" s="26"/>
      <c r="P237" s="26"/>
      <c r="Q237" s="26"/>
      <c r="R237" s="26"/>
      <c r="S237" s="26"/>
      <c r="T237" s="26"/>
      <c r="U237" s="26"/>
      <c r="V237" s="26">
        <f>SUM(V238:V240)</f>
        <v>3</v>
      </c>
      <c r="W237" s="30">
        <f>SUM(W238:W240)</f>
        <v>413262</v>
      </c>
    </row>
    <row r="238" spans="1:23" x14ac:dyDescent="0.2">
      <c r="A238" s="546" t="s">
        <v>13</v>
      </c>
      <c r="B238" s="48">
        <v>1</v>
      </c>
      <c r="C238" s="457"/>
      <c r="D238" s="225"/>
      <c r="E238" s="225"/>
      <c r="F238" s="225"/>
      <c r="G238" s="225"/>
      <c r="H238" s="225"/>
      <c r="I238" s="225"/>
      <c r="J238" s="457"/>
      <c r="K238" s="453">
        <f>B238+C238+J238</f>
        <v>1</v>
      </c>
      <c r="L238" s="385">
        <v>143354</v>
      </c>
      <c r="M238" s="48">
        <v>1</v>
      </c>
      <c r="N238" s="457"/>
      <c r="O238" s="225"/>
      <c r="P238" s="225"/>
      <c r="Q238" s="225"/>
      <c r="R238" s="225"/>
      <c r="S238" s="225"/>
      <c r="T238" s="225"/>
      <c r="U238" s="457"/>
      <c r="V238" s="453">
        <f>M238+N238+U238</f>
        <v>1</v>
      </c>
      <c r="W238" s="640">
        <v>143354</v>
      </c>
    </row>
    <row r="239" spans="1:23" x14ac:dyDescent="0.2">
      <c r="A239" s="546" t="s">
        <v>14</v>
      </c>
      <c r="B239" s="48"/>
      <c r="C239" s="457"/>
      <c r="D239" s="225"/>
      <c r="E239" s="225"/>
      <c r="F239" s="225"/>
      <c r="G239" s="225"/>
      <c r="H239" s="225"/>
      <c r="I239" s="225"/>
      <c r="J239" s="457"/>
      <c r="K239" s="453"/>
      <c r="L239" s="385"/>
      <c r="M239" s="48"/>
      <c r="N239" s="457"/>
      <c r="O239" s="225"/>
      <c r="P239" s="225"/>
      <c r="Q239" s="225"/>
      <c r="R239" s="225"/>
      <c r="S239" s="225"/>
      <c r="T239" s="225"/>
      <c r="U239" s="457"/>
      <c r="V239" s="453"/>
      <c r="W239" s="640"/>
    </row>
    <row r="240" spans="1:23" x14ac:dyDescent="0.2">
      <c r="A240" s="546" t="s">
        <v>15</v>
      </c>
      <c r="B240" s="48">
        <v>2</v>
      </c>
      <c r="C240" s="457"/>
      <c r="D240" s="225"/>
      <c r="E240" s="225"/>
      <c r="F240" s="225"/>
      <c r="G240" s="225"/>
      <c r="H240" s="225"/>
      <c r="I240" s="225"/>
      <c r="J240" s="457"/>
      <c r="K240" s="453">
        <f>B240+C240+J240</f>
        <v>2</v>
      </c>
      <c r="L240" s="385">
        <v>269908</v>
      </c>
      <c r="M240" s="48">
        <v>2</v>
      </c>
      <c r="N240" s="457"/>
      <c r="O240" s="225"/>
      <c r="P240" s="225"/>
      <c r="Q240" s="225"/>
      <c r="R240" s="225"/>
      <c r="S240" s="225"/>
      <c r="T240" s="225"/>
      <c r="U240" s="457"/>
      <c r="V240" s="453">
        <f>M240+N240+U240</f>
        <v>2</v>
      </c>
      <c r="W240" s="640">
        <v>269908</v>
      </c>
    </row>
    <row r="241" spans="1:23" x14ac:dyDescent="0.2">
      <c r="A241" s="93" t="s">
        <v>16</v>
      </c>
      <c r="B241" s="25">
        <f>SUM(B242:B246)</f>
        <v>15</v>
      </c>
      <c r="C241" s="490"/>
      <c r="D241" s="26">
        <f>+D247</f>
        <v>2851</v>
      </c>
      <c r="E241" s="26"/>
      <c r="F241" s="26"/>
      <c r="G241" s="26"/>
      <c r="H241" s="26"/>
      <c r="I241" s="26"/>
      <c r="J241" s="26"/>
      <c r="K241" s="26">
        <f>+K242+K243+K244+K245+K247</f>
        <v>2866</v>
      </c>
      <c r="L241" s="27">
        <f>SUM(L242:L247)</f>
        <v>198331226.12</v>
      </c>
      <c r="M241" s="25">
        <f>SUM(M242:M246)</f>
        <v>13</v>
      </c>
      <c r="N241" s="26"/>
      <c r="O241" s="26">
        <f>+O247</f>
        <v>2911</v>
      </c>
      <c r="P241" s="26"/>
      <c r="Q241" s="26"/>
      <c r="R241" s="26"/>
      <c r="S241" s="26"/>
      <c r="T241" s="26"/>
      <c r="U241" s="26"/>
      <c r="V241" s="26">
        <f>SUM(V242:V247)</f>
        <v>2924</v>
      </c>
      <c r="W241" s="30">
        <f>SUM(W242:W247)</f>
        <v>186022517</v>
      </c>
    </row>
    <row r="242" spans="1:23" x14ac:dyDescent="0.2">
      <c r="A242" s="546" t="s">
        <v>17</v>
      </c>
      <c r="B242" s="48">
        <v>5</v>
      </c>
      <c r="C242" s="457"/>
      <c r="D242" s="225"/>
      <c r="E242" s="225"/>
      <c r="F242" s="225"/>
      <c r="G242" s="225"/>
      <c r="H242" s="225"/>
      <c r="I242" s="225"/>
      <c r="J242" s="457"/>
      <c r="K242" s="453">
        <f>B242+C242+J242</f>
        <v>5</v>
      </c>
      <c r="L242" s="385">
        <v>683170</v>
      </c>
      <c r="M242" s="48">
        <v>5</v>
      </c>
      <c r="N242" s="457"/>
      <c r="O242" s="225"/>
      <c r="P242" s="225"/>
      <c r="Q242" s="225"/>
      <c r="R242" s="225"/>
      <c r="S242" s="225"/>
      <c r="T242" s="225"/>
      <c r="U242" s="457"/>
      <c r="V242" s="453">
        <f>M242+N242+U242</f>
        <v>5</v>
      </c>
      <c r="W242" s="640">
        <v>683170</v>
      </c>
    </row>
    <row r="243" spans="1:23" x14ac:dyDescent="0.2">
      <c r="A243" s="546" t="s">
        <v>18</v>
      </c>
      <c r="B243" s="48">
        <v>3</v>
      </c>
      <c r="C243" s="457"/>
      <c r="D243" s="225"/>
      <c r="E243" s="225"/>
      <c r="F243" s="225"/>
      <c r="G243" s="225"/>
      <c r="H243" s="225"/>
      <c r="I243" s="225"/>
      <c r="J243" s="457"/>
      <c r="K243" s="453">
        <f>B243+C243+J243</f>
        <v>3</v>
      </c>
      <c r="L243" s="385">
        <v>404862</v>
      </c>
      <c r="M243" s="48">
        <v>3</v>
      </c>
      <c r="N243" s="457"/>
      <c r="O243" s="225"/>
      <c r="P243" s="225"/>
      <c r="Q243" s="225"/>
      <c r="R243" s="225"/>
      <c r="S243" s="225"/>
      <c r="T243" s="225"/>
      <c r="U243" s="457"/>
      <c r="V243" s="453">
        <f>M243+N243+U243</f>
        <v>3</v>
      </c>
      <c r="W243" s="640">
        <v>404862</v>
      </c>
    </row>
    <row r="244" spans="1:23" x14ac:dyDescent="0.2">
      <c r="A244" s="546" t="s">
        <v>19</v>
      </c>
      <c r="B244" s="48">
        <v>4</v>
      </c>
      <c r="C244" s="457"/>
      <c r="D244" s="225"/>
      <c r="E244" s="225"/>
      <c r="F244" s="225"/>
      <c r="G244" s="225"/>
      <c r="H244" s="225"/>
      <c r="I244" s="225"/>
      <c r="J244" s="457"/>
      <c r="K244" s="453">
        <f>B244+C244+J244</f>
        <v>4</v>
      </c>
      <c r="L244" s="385">
        <v>551790.96</v>
      </c>
      <c r="M244" s="48">
        <v>2</v>
      </c>
      <c r="N244" s="457"/>
      <c r="O244" s="225"/>
      <c r="P244" s="225"/>
      <c r="Q244" s="225"/>
      <c r="R244" s="225"/>
      <c r="S244" s="225"/>
      <c r="T244" s="225"/>
      <c r="U244" s="457"/>
      <c r="V244" s="453">
        <f>M244+N244+U244</f>
        <v>2</v>
      </c>
      <c r="W244" s="640">
        <v>275900</v>
      </c>
    </row>
    <row r="245" spans="1:23" x14ac:dyDescent="0.2">
      <c r="A245" s="546" t="s">
        <v>20</v>
      </c>
      <c r="B245" s="48">
        <v>3</v>
      </c>
      <c r="C245" s="457"/>
      <c r="D245" s="225"/>
      <c r="E245" s="225"/>
      <c r="F245" s="225"/>
      <c r="G245" s="225"/>
      <c r="H245" s="225"/>
      <c r="I245" s="225"/>
      <c r="J245" s="457"/>
      <c r="K245" s="453">
        <f>B245+C245+J245</f>
        <v>3</v>
      </c>
      <c r="L245" s="385">
        <v>365745.16000000003</v>
      </c>
      <c r="M245" s="48">
        <v>3</v>
      </c>
      <c r="N245" s="457"/>
      <c r="O245" s="225"/>
      <c r="P245" s="225"/>
      <c r="Q245" s="225"/>
      <c r="R245" s="225"/>
      <c r="S245" s="225"/>
      <c r="T245" s="225"/>
      <c r="U245" s="457"/>
      <c r="V245" s="453">
        <f>M245+N245+U245</f>
        <v>3</v>
      </c>
      <c r="W245" s="640">
        <v>365745</v>
      </c>
    </row>
    <row r="246" spans="1:23" x14ac:dyDescent="0.2">
      <c r="A246" s="546" t="s">
        <v>21</v>
      </c>
      <c r="B246" s="48"/>
      <c r="C246" s="457"/>
      <c r="D246" s="225"/>
      <c r="E246" s="225"/>
      <c r="F246" s="225"/>
      <c r="G246" s="225"/>
      <c r="H246" s="225"/>
      <c r="I246" s="225"/>
      <c r="J246" s="457"/>
      <c r="K246" s="453"/>
      <c r="L246" s="32"/>
      <c r="M246" s="48"/>
      <c r="N246" s="225"/>
      <c r="O246" s="225"/>
      <c r="P246" s="225"/>
      <c r="Q246" s="225"/>
      <c r="R246" s="225"/>
      <c r="S246" s="225"/>
      <c r="T246" s="225"/>
      <c r="U246" s="457"/>
      <c r="V246" s="453"/>
      <c r="W246" s="32"/>
    </row>
    <row r="247" spans="1:23" x14ac:dyDescent="0.2">
      <c r="A247" s="546" t="s">
        <v>22</v>
      </c>
      <c r="B247" s="38"/>
      <c r="C247" s="489"/>
      <c r="D247" s="34">
        <v>2851</v>
      </c>
      <c r="E247" s="41"/>
      <c r="F247" s="41"/>
      <c r="G247" s="41"/>
      <c r="H247" s="41"/>
      <c r="I247" s="41"/>
      <c r="J247" s="41"/>
      <c r="K247" s="453">
        <f>+D247</f>
        <v>2851</v>
      </c>
      <c r="L247" s="515">
        <v>196325658</v>
      </c>
      <c r="M247" s="38"/>
      <c r="N247" s="41"/>
      <c r="O247" s="34">
        <v>2911</v>
      </c>
      <c r="P247" s="41"/>
      <c r="Q247" s="41"/>
      <c r="R247" s="41"/>
      <c r="S247" s="41"/>
      <c r="T247" s="41"/>
      <c r="U247" s="41"/>
      <c r="V247" s="453">
        <f>+O247</f>
        <v>2911</v>
      </c>
      <c r="W247" s="32">
        <v>184292840</v>
      </c>
    </row>
    <row r="248" spans="1:23" x14ac:dyDescent="0.2">
      <c r="A248" s="21" t="s">
        <v>23</v>
      </c>
      <c r="B248" s="25">
        <f>SUM(B249:B254)</f>
        <v>21</v>
      </c>
      <c r="C248" s="490"/>
      <c r="D248" s="26">
        <f>+D255</f>
        <v>795</v>
      </c>
      <c r="E248" s="26"/>
      <c r="F248" s="26"/>
      <c r="G248" s="26"/>
      <c r="H248" s="26"/>
      <c r="I248" s="26"/>
      <c r="J248" s="26"/>
      <c r="K248" s="26">
        <f>SUM(K249:K255)</f>
        <v>816</v>
      </c>
      <c r="L248" s="27">
        <f>SUM(L249:L255)</f>
        <v>27918886.088144168</v>
      </c>
      <c r="M248" s="25">
        <f>SUM(M249:M254)</f>
        <v>20</v>
      </c>
      <c r="N248" s="26"/>
      <c r="O248" s="26">
        <f>+O255</f>
        <v>797</v>
      </c>
      <c r="P248" s="26"/>
      <c r="Q248" s="26"/>
      <c r="R248" s="26"/>
      <c r="S248" s="26"/>
      <c r="T248" s="26"/>
      <c r="U248" s="26"/>
      <c r="V248" s="26">
        <f>SUM(V249:V255)</f>
        <v>817</v>
      </c>
      <c r="W248" s="30">
        <f>SUM(W249:W255)</f>
        <v>25897303</v>
      </c>
    </row>
    <row r="249" spans="1:23" x14ac:dyDescent="0.2">
      <c r="A249" s="546" t="s">
        <v>24</v>
      </c>
      <c r="B249" s="48">
        <v>8</v>
      </c>
      <c r="C249" s="457"/>
      <c r="D249" s="225"/>
      <c r="E249" s="225"/>
      <c r="F249" s="225"/>
      <c r="G249" s="225"/>
      <c r="H249" s="225"/>
      <c r="I249" s="225"/>
      <c r="J249" s="457"/>
      <c r="K249" s="453">
        <f t="shared" ref="K249:K252" si="48">B249+C249+J249</f>
        <v>8</v>
      </c>
      <c r="L249" s="515">
        <v>824077.8</v>
      </c>
      <c r="M249" s="48">
        <v>8</v>
      </c>
      <c r="N249" s="225"/>
      <c r="O249" s="225"/>
      <c r="P249" s="225"/>
      <c r="Q249" s="225"/>
      <c r="R249" s="225"/>
      <c r="S249" s="225"/>
      <c r="T249" s="225"/>
      <c r="U249" s="457"/>
      <c r="V249" s="453">
        <f t="shared" ref="V249:V252" si="49">M249+N249+U249</f>
        <v>8</v>
      </c>
      <c r="W249" s="434">
        <v>824078</v>
      </c>
    </row>
    <row r="250" spans="1:23" x14ac:dyDescent="0.2">
      <c r="A250" s="546" t="s">
        <v>25</v>
      </c>
      <c r="B250" s="48">
        <v>6</v>
      </c>
      <c r="C250" s="457"/>
      <c r="D250" s="225"/>
      <c r="E250" s="225"/>
      <c r="F250" s="225"/>
      <c r="G250" s="225"/>
      <c r="H250" s="225"/>
      <c r="I250" s="225"/>
      <c r="J250" s="457"/>
      <c r="K250" s="453">
        <f t="shared" si="48"/>
        <v>6</v>
      </c>
      <c r="L250" s="515">
        <v>463256.48</v>
      </c>
      <c r="M250" s="48">
        <v>6</v>
      </c>
      <c r="N250" s="225"/>
      <c r="O250" s="225"/>
      <c r="P250" s="225"/>
      <c r="Q250" s="225"/>
      <c r="R250" s="225"/>
      <c r="S250" s="225"/>
      <c r="T250" s="225"/>
      <c r="U250" s="457"/>
      <c r="V250" s="453">
        <f t="shared" si="49"/>
        <v>6</v>
      </c>
      <c r="W250" s="434">
        <v>463256</v>
      </c>
    </row>
    <row r="251" spans="1:23" x14ac:dyDescent="0.2">
      <c r="A251" s="546" t="s">
        <v>26</v>
      </c>
      <c r="B251" s="48">
        <v>5</v>
      </c>
      <c r="C251" s="457"/>
      <c r="D251" s="225"/>
      <c r="E251" s="225"/>
      <c r="F251" s="225"/>
      <c r="G251" s="225"/>
      <c r="H251" s="225"/>
      <c r="I251" s="225"/>
      <c r="J251" s="457"/>
      <c r="K251" s="453">
        <f t="shared" si="48"/>
        <v>5</v>
      </c>
      <c r="L251" s="515">
        <v>344498.27999999997</v>
      </c>
      <c r="M251" s="48">
        <v>4</v>
      </c>
      <c r="N251" s="225"/>
      <c r="O251" s="225"/>
      <c r="P251" s="225"/>
      <c r="Q251" s="225"/>
      <c r="R251" s="225"/>
      <c r="S251" s="225"/>
      <c r="T251" s="225"/>
      <c r="U251" s="457"/>
      <c r="V251" s="453">
        <f t="shared" si="49"/>
        <v>4</v>
      </c>
      <c r="W251" s="434">
        <v>275594</v>
      </c>
    </row>
    <row r="252" spans="1:23" x14ac:dyDescent="0.2">
      <c r="A252" s="546" t="s">
        <v>27</v>
      </c>
      <c r="B252" s="48">
        <v>2</v>
      </c>
      <c r="C252" s="457"/>
      <c r="D252" s="225"/>
      <c r="E252" s="225"/>
      <c r="F252" s="225"/>
      <c r="G252" s="225"/>
      <c r="H252" s="225"/>
      <c r="I252" s="225"/>
      <c r="J252" s="457"/>
      <c r="K252" s="453">
        <f t="shared" si="48"/>
        <v>2</v>
      </c>
      <c r="L252" s="515">
        <v>190205.16</v>
      </c>
      <c r="M252" s="48">
        <v>2</v>
      </c>
      <c r="N252" s="225"/>
      <c r="O252" s="225"/>
      <c r="P252" s="225"/>
      <c r="Q252" s="225"/>
      <c r="R252" s="225"/>
      <c r="S252" s="225"/>
      <c r="T252" s="225"/>
      <c r="U252" s="457"/>
      <c r="V252" s="453">
        <f t="shared" si="49"/>
        <v>2</v>
      </c>
      <c r="W252" s="434">
        <v>190205</v>
      </c>
    </row>
    <row r="253" spans="1:23" x14ac:dyDescent="0.2">
      <c r="A253" s="546" t="s">
        <v>28</v>
      </c>
      <c r="B253" s="48"/>
      <c r="C253" s="457"/>
      <c r="D253" s="225"/>
      <c r="E253" s="225"/>
      <c r="F253" s="225"/>
      <c r="G253" s="225"/>
      <c r="H253" s="225"/>
      <c r="I253" s="225"/>
      <c r="J253" s="457"/>
      <c r="K253" s="453"/>
      <c r="L253" s="385"/>
      <c r="M253" s="48"/>
      <c r="N253" s="225"/>
      <c r="O253" s="225"/>
      <c r="P253" s="225"/>
      <c r="Q253" s="225"/>
      <c r="R253" s="225"/>
      <c r="S253" s="225"/>
      <c r="T253" s="225"/>
      <c r="U253" s="457"/>
      <c r="V253" s="453"/>
      <c r="W253" s="434"/>
    </row>
    <row r="254" spans="1:23" x14ac:dyDescent="0.2">
      <c r="A254" s="546" t="s">
        <v>29</v>
      </c>
      <c r="B254" s="48"/>
      <c r="C254" s="457"/>
      <c r="D254" s="225"/>
      <c r="E254" s="225"/>
      <c r="F254" s="225"/>
      <c r="G254" s="225"/>
      <c r="H254" s="225"/>
      <c r="I254" s="225"/>
      <c r="J254" s="457"/>
      <c r="K254" s="453"/>
      <c r="L254" s="385"/>
      <c r="M254" s="48"/>
      <c r="N254" s="225"/>
      <c r="O254" s="225"/>
      <c r="P254" s="225"/>
      <c r="Q254" s="225"/>
      <c r="R254" s="225"/>
      <c r="S254" s="225"/>
      <c r="T254" s="225"/>
      <c r="U254" s="457"/>
      <c r="V254" s="453"/>
      <c r="W254" s="434"/>
    </row>
    <row r="255" spans="1:23" x14ac:dyDescent="0.2">
      <c r="A255" s="546" t="s">
        <v>22</v>
      </c>
      <c r="B255" s="33"/>
      <c r="C255" s="453"/>
      <c r="D255" s="34">
        <v>795</v>
      </c>
      <c r="E255" s="34"/>
      <c r="F255" s="34"/>
      <c r="G255" s="34"/>
      <c r="H255" s="34"/>
      <c r="I255" s="34"/>
      <c r="J255" s="34"/>
      <c r="K255" s="34">
        <f>+D255</f>
        <v>795</v>
      </c>
      <c r="L255" s="385">
        <v>26096848.368144169</v>
      </c>
      <c r="M255" s="33"/>
      <c r="N255" s="34"/>
      <c r="O255" s="34">
        <v>797</v>
      </c>
      <c r="P255" s="34"/>
      <c r="Q255" s="34"/>
      <c r="R255" s="34"/>
      <c r="S255" s="34"/>
      <c r="T255" s="34"/>
      <c r="U255" s="34"/>
      <c r="V255" s="34">
        <f>+O255</f>
        <v>797</v>
      </c>
      <c r="W255" s="32">
        <v>24144170</v>
      </c>
    </row>
    <row r="256" spans="1:23" x14ac:dyDescent="0.2">
      <c r="A256" s="21" t="s">
        <v>30</v>
      </c>
      <c r="B256" s="25">
        <f>+B257+B258</f>
        <v>2</v>
      </c>
      <c r="C256" s="490"/>
      <c r="D256" s="26">
        <f>+D259</f>
        <v>106</v>
      </c>
      <c r="E256" s="26"/>
      <c r="F256" s="26"/>
      <c r="G256" s="26"/>
      <c r="H256" s="26"/>
      <c r="I256" s="26"/>
      <c r="J256" s="26"/>
      <c r="K256" s="26">
        <f>+K257+K258+K259</f>
        <v>108</v>
      </c>
      <c r="L256" s="30">
        <f>+L257+L258+L259</f>
        <v>2464594.4549920317</v>
      </c>
      <c r="M256" s="25">
        <f>+M257+M258</f>
        <v>2</v>
      </c>
      <c r="N256" s="26"/>
      <c r="O256" s="26">
        <f>+O259</f>
        <v>106</v>
      </c>
      <c r="P256" s="26"/>
      <c r="Q256" s="26"/>
      <c r="R256" s="26"/>
      <c r="S256" s="26"/>
      <c r="T256" s="26"/>
      <c r="U256" s="26"/>
      <c r="V256" s="26">
        <f>+V257+V258+V259</f>
        <v>108</v>
      </c>
      <c r="W256" s="30">
        <f>+W257+W258+W259</f>
        <v>2464594.4549920317</v>
      </c>
    </row>
    <row r="257" spans="1:23" x14ac:dyDescent="0.2">
      <c r="A257" s="546" t="s">
        <v>32</v>
      </c>
      <c r="B257" s="48">
        <v>1</v>
      </c>
      <c r="C257" s="457"/>
      <c r="D257" s="225"/>
      <c r="E257" s="225"/>
      <c r="F257" s="225"/>
      <c r="G257" s="225"/>
      <c r="H257" s="225"/>
      <c r="I257" s="225"/>
      <c r="J257" s="457"/>
      <c r="K257" s="453">
        <f>B257+C257+J257</f>
        <v>1</v>
      </c>
      <c r="L257" s="385">
        <v>45914</v>
      </c>
      <c r="M257" s="48">
        <v>1</v>
      </c>
      <c r="N257" s="225"/>
      <c r="O257" s="225"/>
      <c r="P257" s="225"/>
      <c r="Q257" s="225"/>
      <c r="R257" s="225"/>
      <c r="S257" s="225"/>
      <c r="T257" s="225"/>
      <c r="U257" s="457"/>
      <c r="V257" s="453">
        <f>M257+N257+U257</f>
        <v>1</v>
      </c>
      <c r="W257" s="434">
        <v>45914</v>
      </c>
    </row>
    <row r="258" spans="1:23" x14ac:dyDescent="0.2">
      <c r="A258" s="546" t="s">
        <v>33</v>
      </c>
      <c r="B258" s="48">
        <v>1</v>
      </c>
      <c r="C258" s="457"/>
      <c r="D258" s="225"/>
      <c r="E258" s="225"/>
      <c r="F258" s="225"/>
      <c r="G258" s="225"/>
      <c r="H258" s="225"/>
      <c r="I258" s="225"/>
      <c r="J258" s="457"/>
      <c r="K258" s="453">
        <f>B258+C258+J258</f>
        <v>1</v>
      </c>
      <c r="L258" s="385">
        <v>45914</v>
      </c>
      <c r="M258" s="48">
        <v>1</v>
      </c>
      <c r="N258" s="225"/>
      <c r="O258" s="225"/>
      <c r="P258" s="225"/>
      <c r="Q258" s="225"/>
      <c r="R258" s="225"/>
      <c r="S258" s="225"/>
      <c r="T258" s="225"/>
      <c r="U258" s="457"/>
      <c r="V258" s="453">
        <f>M258+N258+U258</f>
        <v>1</v>
      </c>
      <c r="W258" s="434">
        <v>45914</v>
      </c>
    </row>
    <row r="259" spans="1:23" x14ac:dyDescent="0.2">
      <c r="A259" s="546" t="s">
        <v>22</v>
      </c>
      <c r="B259" s="38"/>
      <c r="C259" s="489"/>
      <c r="D259" s="453">
        <v>106</v>
      </c>
      <c r="E259" s="489"/>
      <c r="F259" s="489"/>
      <c r="G259" s="489"/>
      <c r="H259" s="489"/>
      <c r="I259" s="489"/>
      <c r="J259" s="36"/>
      <c r="K259" s="453">
        <f>+D259</f>
        <v>106</v>
      </c>
      <c r="L259" s="385">
        <v>2372766.4549920317</v>
      </c>
      <c r="M259" s="48"/>
      <c r="N259" s="225"/>
      <c r="O259" s="225">
        <v>106</v>
      </c>
      <c r="P259" s="225"/>
      <c r="Q259" s="225"/>
      <c r="R259" s="225"/>
      <c r="S259" s="225"/>
      <c r="T259" s="225"/>
      <c r="U259" s="225"/>
      <c r="V259" s="34">
        <f>+O259</f>
        <v>106</v>
      </c>
      <c r="W259" s="434">
        <v>2372766.4549920317</v>
      </c>
    </row>
    <row r="260" spans="1:23" x14ac:dyDescent="0.2">
      <c r="A260" s="21" t="s">
        <v>34</v>
      </c>
      <c r="B260" s="25"/>
      <c r="C260" s="490">
        <f>SUM(C261:C279)</f>
        <v>7088</v>
      </c>
      <c r="D260" s="26"/>
      <c r="E260" s="26"/>
      <c r="F260" s="26"/>
      <c r="G260" s="26"/>
      <c r="H260" s="26"/>
      <c r="I260" s="26"/>
      <c r="J260" s="26"/>
      <c r="K260" s="26">
        <f>SUM(K261:K279)</f>
        <v>7088</v>
      </c>
      <c r="L260" s="516">
        <f>SUM(L261:L279)</f>
        <v>835442951.16000009</v>
      </c>
      <c r="M260" s="704"/>
      <c r="N260" s="490">
        <f>SUM(N261:N279)</f>
        <v>7832</v>
      </c>
      <c r="O260" s="26"/>
      <c r="P260" s="26"/>
      <c r="Q260" s="26"/>
      <c r="R260" s="26"/>
      <c r="S260" s="26"/>
      <c r="T260" s="26"/>
      <c r="U260" s="26"/>
      <c r="V260" s="26">
        <f>SUM(V261:V279)</f>
        <v>7832</v>
      </c>
      <c r="W260" s="24">
        <f>SUM(W261:W279)</f>
        <v>821222099.4000001</v>
      </c>
    </row>
    <row r="261" spans="1:23" ht="15" customHeight="1" x14ac:dyDescent="0.2">
      <c r="A261" s="637" t="s">
        <v>437</v>
      </c>
      <c r="B261" s="39"/>
      <c r="C261" s="453">
        <v>1002</v>
      </c>
      <c r="D261" s="457"/>
      <c r="E261" s="457"/>
      <c r="F261" s="457"/>
      <c r="G261" s="457"/>
      <c r="H261" s="457"/>
      <c r="I261" s="457"/>
      <c r="J261" s="457"/>
      <c r="K261" s="453">
        <f t="shared" ref="K261:K278" si="50">B261+C261+J261</f>
        <v>1002</v>
      </c>
      <c r="L261" s="37">
        <v>196747659.60919881</v>
      </c>
      <c r="M261" s="39"/>
      <c r="N261" s="457">
        <v>1002</v>
      </c>
      <c r="O261" s="457"/>
      <c r="P261" s="457"/>
      <c r="Q261" s="457"/>
      <c r="R261" s="457"/>
      <c r="S261" s="457"/>
      <c r="T261" s="457"/>
      <c r="U261" s="457"/>
      <c r="V261" s="453">
        <f t="shared" ref="V261:V264" si="51">M261+N261+U261</f>
        <v>1002</v>
      </c>
      <c r="W261" s="32">
        <v>176681755.5222525</v>
      </c>
    </row>
    <row r="262" spans="1:23" ht="17.25" customHeight="1" x14ac:dyDescent="0.2">
      <c r="A262" s="637" t="s">
        <v>438</v>
      </c>
      <c r="B262" s="39"/>
      <c r="C262" s="453">
        <v>61</v>
      </c>
      <c r="D262" s="457"/>
      <c r="E262" s="457"/>
      <c r="F262" s="457"/>
      <c r="G262" s="457"/>
      <c r="H262" s="457"/>
      <c r="I262" s="457"/>
      <c r="J262" s="457"/>
      <c r="K262" s="453">
        <f t="shared" si="50"/>
        <v>61</v>
      </c>
      <c r="L262" s="37">
        <v>14312716</v>
      </c>
      <c r="M262" s="39"/>
      <c r="N262" s="457">
        <v>61</v>
      </c>
      <c r="O262" s="457"/>
      <c r="P262" s="457"/>
      <c r="Q262" s="457"/>
      <c r="R262" s="457"/>
      <c r="S262" s="457"/>
      <c r="T262" s="457"/>
      <c r="U262" s="457"/>
      <c r="V262" s="453">
        <f t="shared" si="51"/>
        <v>61</v>
      </c>
      <c r="W262" s="32">
        <v>14312716</v>
      </c>
    </row>
    <row r="263" spans="1:23" ht="15" customHeight="1" x14ac:dyDescent="0.2">
      <c r="A263" s="43" t="s">
        <v>220</v>
      </c>
      <c r="B263" s="39"/>
      <c r="C263" s="453">
        <v>25</v>
      </c>
      <c r="D263" s="453"/>
      <c r="E263" s="453"/>
      <c r="F263" s="453"/>
      <c r="G263" s="453"/>
      <c r="H263" s="453"/>
      <c r="I263" s="453"/>
      <c r="J263" s="44"/>
      <c r="K263" s="453">
        <f t="shared" si="50"/>
        <v>25</v>
      </c>
      <c r="L263" s="37">
        <v>4870876.9999999991</v>
      </c>
      <c r="M263" s="39"/>
      <c r="N263" s="457">
        <v>24</v>
      </c>
      <c r="O263" s="457"/>
      <c r="P263" s="457"/>
      <c r="Q263" s="457"/>
      <c r="R263" s="457"/>
      <c r="S263" s="457"/>
      <c r="T263" s="457"/>
      <c r="U263" s="457"/>
      <c r="V263" s="453">
        <f t="shared" si="51"/>
        <v>24</v>
      </c>
      <c r="W263" s="32">
        <v>4676052</v>
      </c>
    </row>
    <row r="264" spans="1:23" ht="15" customHeight="1" x14ac:dyDescent="0.2">
      <c r="A264" s="43" t="s">
        <v>221</v>
      </c>
      <c r="B264" s="39"/>
      <c r="C264" s="453">
        <v>364</v>
      </c>
      <c r="D264" s="453"/>
      <c r="E264" s="453"/>
      <c r="F264" s="453"/>
      <c r="G264" s="453"/>
      <c r="H264" s="453"/>
      <c r="I264" s="453"/>
      <c r="J264" s="44"/>
      <c r="K264" s="453">
        <f t="shared" si="50"/>
        <v>364</v>
      </c>
      <c r="L264" s="37">
        <v>53708047.800000042</v>
      </c>
      <c r="M264" s="39"/>
      <c r="N264" s="457">
        <v>362</v>
      </c>
      <c r="O264" s="457"/>
      <c r="P264" s="457"/>
      <c r="Q264" s="457"/>
      <c r="R264" s="457"/>
      <c r="S264" s="457"/>
      <c r="T264" s="457"/>
      <c r="U264" s="457"/>
      <c r="V264" s="453">
        <f t="shared" si="51"/>
        <v>362</v>
      </c>
      <c r="W264" s="32">
        <v>53412952</v>
      </c>
    </row>
    <row r="265" spans="1:23" ht="15" customHeight="1" x14ac:dyDescent="0.2">
      <c r="A265" s="43" t="s">
        <v>222</v>
      </c>
      <c r="B265" s="39"/>
      <c r="C265" s="453">
        <v>1179</v>
      </c>
      <c r="D265" s="453"/>
      <c r="E265" s="453"/>
      <c r="F265" s="453"/>
      <c r="G265" s="453"/>
      <c r="H265" s="453"/>
      <c r="I265" s="453"/>
      <c r="J265" s="44"/>
      <c r="K265" s="453">
        <f t="shared" si="50"/>
        <v>1179</v>
      </c>
      <c r="L265" s="37">
        <v>179230960.4679845</v>
      </c>
      <c r="M265" s="39"/>
      <c r="N265" s="457">
        <v>1177</v>
      </c>
      <c r="O265" s="457"/>
      <c r="P265" s="457"/>
      <c r="Q265" s="457"/>
      <c r="R265" s="457"/>
      <c r="S265" s="457"/>
      <c r="T265" s="457"/>
      <c r="U265" s="457"/>
      <c r="V265" s="453">
        <f>M265+N265+U265</f>
        <v>1177</v>
      </c>
      <c r="W265" s="32">
        <v>160666985.67639422</v>
      </c>
    </row>
    <row r="266" spans="1:23" ht="15" customHeight="1" x14ac:dyDescent="0.2">
      <c r="A266" s="43" t="s">
        <v>223</v>
      </c>
      <c r="B266" s="39"/>
      <c r="C266" s="453">
        <v>876</v>
      </c>
      <c r="D266" s="453"/>
      <c r="E266" s="453"/>
      <c r="F266" s="453"/>
      <c r="G266" s="453"/>
      <c r="H266" s="453"/>
      <c r="I266" s="453"/>
      <c r="J266" s="44"/>
      <c r="K266" s="453">
        <f t="shared" si="50"/>
        <v>876</v>
      </c>
      <c r="L266" s="37">
        <v>105771803.41196741</v>
      </c>
      <c r="M266" s="39"/>
      <c r="N266" s="457">
        <v>869</v>
      </c>
      <c r="O266" s="457"/>
      <c r="P266" s="457"/>
      <c r="Q266" s="457"/>
      <c r="R266" s="457"/>
      <c r="S266" s="457"/>
      <c r="T266" s="457"/>
      <c r="U266" s="457"/>
      <c r="V266" s="453">
        <f t="shared" ref="V266:V279" si="52">M266+N266+U266</f>
        <v>869</v>
      </c>
      <c r="W266" s="32">
        <v>94210828.687580153</v>
      </c>
    </row>
    <row r="267" spans="1:23" ht="15" customHeight="1" x14ac:dyDescent="0.2">
      <c r="A267" s="43" t="s">
        <v>224</v>
      </c>
      <c r="B267" s="39"/>
      <c r="C267" s="453">
        <v>1035</v>
      </c>
      <c r="D267" s="453"/>
      <c r="E267" s="453"/>
      <c r="F267" s="453"/>
      <c r="G267" s="453"/>
      <c r="H267" s="453"/>
      <c r="I267" s="453"/>
      <c r="J267" s="44"/>
      <c r="K267" s="453">
        <f t="shared" si="50"/>
        <v>1035</v>
      </c>
      <c r="L267" s="37">
        <v>110267127.40142699</v>
      </c>
      <c r="M267" s="39"/>
      <c r="N267" s="457">
        <v>1014</v>
      </c>
      <c r="O267" s="457"/>
      <c r="P267" s="457"/>
      <c r="Q267" s="457"/>
      <c r="R267" s="457"/>
      <c r="S267" s="457"/>
      <c r="T267" s="457"/>
      <c r="U267" s="457"/>
      <c r="V267" s="453">
        <f t="shared" si="52"/>
        <v>1014</v>
      </c>
      <c r="W267" s="32">
        <v>96991964.185115948</v>
      </c>
    </row>
    <row r="268" spans="1:23" ht="15" customHeight="1" x14ac:dyDescent="0.2">
      <c r="A268" s="43" t="s">
        <v>225</v>
      </c>
      <c r="B268" s="39"/>
      <c r="C268" s="453">
        <v>903</v>
      </c>
      <c r="D268" s="453"/>
      <c r="E268" s="453"/>
      <c r="F268" s="453"/>
      <c r="G268" s="453"/>
      <c r="H268" s="453"/>
      <c r="I268" s="453"/>
      <c r="J268" s="44"/>
      <c r="K268" s="453">
        <f t="shared" si="50"/>
        <v>903</v>
      </c>
      <c r="L268" s="37">
        <v>74314565.549422145</v>
      </c>
      <c r="M268" s="39"/>
      <c r="N268" s="457">
        <v>1672</v>
      </c>
      <c r="O268" s="457"/>
      <c r="P268" s="457"/>
      <c r="Q268" s="457"/>
      <c r="R268" s="457"/>
      <c r="S268" s="457"/>
      <c r="T268" s="457"/>
      <c r="U268" s="457"/>
      <c r="V268" s="453">
        <f t="shared" si="52"/>
        <v>1672</v>
      </c>
      <c r="W268" s="32">
        <v>123525439.12865725</v>
      </c>
    </row>
    <row r="269" spans="1:23" ht="16.5" customHeight="1" x14ac:dyDescent="0.2">
      <c r="A269" s="43" t="s">
        <v>226</v>
      </c>
      <c r="B269" s="39"/>
      <c r="C269" s="453">
        <v>14</v>
      </c>
      <c r="D269" s="453"/>
      <c r="E269" s="453"/>
      <c r="F269" s="453"/>
      <c r="G269" s="453"/>
      <c r="H269" s="453"/>
      <c r="I269" s="453"/>
      <c r="J269" s="44"/>
      <c r="K269" s="453">
        <f t="shared" si="50"/>
        <v>14</v>
      </c>
      <c r="L269" s="37">
        <v>1673313.56</v>
      </c>
      <c r="M269" s="39"/>
      <c r="N269" s="457">
        <v>14</v>
      </c>
      <c r="O269" s="457"/>
      <c r="P269" s="457"/>
      <c r="Q269" s="457"/>
      <c r="R269" s="457"/>
      <c r="S269" s="457"/>
      <c r="T269" s="457"/>
      <c r="U269" s="457"/>
      <c r="V269" s="453">
        <f t="shared" si="52"/>
        <v>14</v>
      </c>
      <c r="W269" s="32">
        <v>1673313.56</v>
      </c>
    </row>
    <row r="270" spans="1:23" ht="16.5" customHeight="1" x14ac:dyDescent="0.2">
      <c r="A270" s="43" t="s">
        <v>227</v>
      </c>
      <c r="B270" s="39"/>
      <c r="C270" s="453">
        <v>640</v>
      </c>
      <c r="D270" s="453"/>
      <c r="E270" s="453"/>
      <c r="F270" s="453"/>
      <c r="G270" s="453"/>
      <c r="H270" s="453"/>
      <c r="I270" s="453"/>
      <c r="J270" s="44"/>
      <c r="K270" s="453">
        <f t="shared" si="50"/>
        <v>640</v>
      </c>
      <c r="L270" s="37">
        <v>45350561.439999998</v>
      </c>
      <c r="M270" s="39"/>
      <c r="N270" s="457">
        <v>641</v>
      </c>
      <c r="O270" s="457"/>
      <c r="P270" s="457"/>
      <c r="Q270" s="457"/>
      <c r="R270" s="457"/>
      <c r="S270" s="457"/>
      <c r="T270" s="457"/>
      <c r="U270" s="457"/>
      <c r="V270" s="453">
        <f t="shared" si="52"/>
        <v>641</v>
      </c>
      <c r="W270" s="32">
        <v>45421422</v>
      </c>
    </row>
    <row r="271" spans="1:23" ht="16.5" customHeight="1" x14ac:dyDescent="0.2">
      <c r="A271" s="43" t="s">
        <v>228</v>
      </c>
      <c r="B271" s="39"/>
      <c r="C271" s="453">
        <v>141</v>
      </c>
      <c r="D271" s="453"/>
      <c r="E271" s="453"/>
      <c r="F271" s="453"/>
      <c r="G271" s="453"/>
      <c r="H271" s="453"/>
      <c r="I271" s="453"/>
      <c r="J271" s="44"/>
      <c r="K271" s="453">
        <f t="shared" si="50"/>
        <v>141</v>
      </c>
      <c r="L271" s="37">
        <v>8670961.4800000023</v>
      </c>
      <c r="M271" s="39"/>
      <c r="N271" s="457">
        <v>153</v>
      </c>
      <c r="O271" s="457"/>
      <c r="P271" s="457"/>
      <c r="Q271" s="457"/>
      <c r="R271" s="457"/>
      <c r="S271" s="457"/>
      <c r="T271" s="457"/>
      <c r="U271" s="457"/>
      <c r="V271" s="453">
        <f t="shared" si="52"/>
        <v>153</v>
      </c>
      <c r="W271" s="32">
        <v>9408916</v>
      </c>
    </row>
    <row r="272" spans="1:23" ht="16.5" customHeight="1" x14ac:dyDescent="0.2">
      <c r="A272" s="43" t="s">
        <v>229</v>
      </c>
      <c r="B272" s="39"/>
      <c r="C272" s="453">
        <v>226</v>
      </c>
      <c r="D272" s="453"/>
      <c r="E272" s="453"/>
      <c r="F272" s="453"/>
      <c r="G272" s="453"/>
      <c r="H272" s="453"/>
      <c r="I272" s="453"/>
      <c r="J272" s="44"/>
      <c r="K272" s="453">
        <f t="shared" si="50"/>
        <v>226</v>
      </c>
      <c r="L272" s="37">
        <v>12848788.640000001</v>
      </c>
      <c r="M272" s="39"/>
      <c r="N272" s="457">
        <v>224</v>
      </c>
      <c r="O272" s="457"/>
      <c r="P272" s="457"/>
      <c r="Q272" s="457"/>
      <c r="R272" s="457"/>
      <c r="S272" s="457"/>
      <c r="T272" s="457"/>
      <c r="U272" s="457"/>
      <c r="V272" s="453">
        <f t="shared" si="52"/>
        <v>224</v>
      </c>
      <c r="W272" s="32">
        <v>12735072</v>
      </c>
    </row>
    <row r="273" spans="1:23" ht="16.5" customHeight="1" x14ac:dyDescent="0.2">
      <c r="A273" s="43" t="s">
        <v>230</v>
      </c>
      <c r="B273" s="39"/>
      <c r="C273" s="453">
        <v>98</v>
      </c>
      <c r="D273" s="453"/>
      <c r="E273" s="453"/>
      <c r="F273" s="453"/>
      <c r="G273" s="453"/>
      <c r="H273" s="453"/>
      <c r="I273" s="453"/>
      <c r="J273" s="44"/>
      <c r="K273" s="453">
        <f t="shared" si="50"/>
        <v>98</v>
      </c>
      <c r="L273" s="37">
        <v>4433392.08</v>
      </c>
      <c r="M273" s="39"/>
      <c r="N273" s="457">
        <v>97</v>
      </c>
      <c r="O273" s="457"/>
      <c r="P273" s="457"/>
      <c r="Q273" s="457"/>
      <c r="R273" s="457"/>
      <c r="S273" s="457"/>
      <c r="T273" s="457"/>
      <c r="U273" s="457"/>
      <c r="V273" s="453">
        <f t="shared" si="52"/>
        <v>97</v>
      </c>
      <c r="W273" s="32">
        <v>4388152</v>
      </c>
    </row>
    <row r="274" spans="1:23" ht="15.75" customHeight="1" x14ac:dyDescent="0.2">
      <c r="A274" s="43" t="s">
        <v>231</v>
      </c>
      <c r="B274" s="39"/>
      <c r="C274" s="453">
        <v>87</v>
      </c>
      <c r="D274" s="453"/>
      <c r="E274" s="453"/>
      <c r="F274" s="453"/>
      <c r="G274" s="453"/>
      <c r="H274" s="453"/>
      <c r="I274" s="453"/>
      <c r="J274" s="44"/>
      <c r="K274" s="453">
        <f t="shared" si="50"/>
        <v>87</v>
      </c>
      <c r="L274" s="37">
        <v>6350524.1600000001</v>
      </c>
      <c r="M274" s="39"/>
      <c r="N274" s="457">
        <v>86</v>
      </c>
      <c r="O274" s="457"/>
      <c r="P274" s="457"/>
      <c r="Q274" s="457"/>
      <c r="R274" s="457"/>
      <c r="S274" s="457"/>
      <c r="T274" s="457"/>
      <c r="U274" s="457"/>
      <c r="V274" s="453">
        <f t="shared" si="52"/>
        <v>86</v>
      </c>
      <c r="W274" s="32">
        <v>6277532</v>
      </c>
    </row>
    <row r="275" spans="1:23" ht="15.75" customHeight="1" x14ac:dyDescent="0.2">
      <c r="A275" s="43" t="s">
        <v>232</v>
      </c>
      <c r="B275" s="39"/>
      <c r="C275" s="453">
        <v>8</v>
      </c>
      <c r="D275" s="453"/>
      <c r="E275" s="453"/>
      <c r="F275" s="453"/>
      <c r="G275" s="453"/>
      <c r="H275" s="453"/>
      <c r="I275" s="453"/>
      <c r="J275" s="44"/>
      <c r="K275" s="453">
        <f t="shared" si="50"/>
        <v>8</v>
      </c>
      <c r="L275" s="37">
        <v>479250.32</v>
      </c>
      <c r="M275" s="39"/>
      <c r="N275" s="457">
        <v>8</v>
      </c>
      <c r="O275" s="457"/>
      <c r="P275" s="457"/>
      <c r="Q275" s="457"/>
      <c r="R275" s="457"/>
      <c r="S275" s="457"/>
      <c r="T275" s="457"/>
      <c r="U275" s="457"/>
      <c r="V275" s="453">
        <f t="shared" si="52"/>
        <v>8</v>
      </c>
      <c r="W275" s="32">
        <v>479250.32</v>
      </c>
    </row>
    <row r="276" spans="1:23" ht="15.75" customHeight="1" x14ac:dyDescent="0.2">
      <c r="A276" s="43" t="s">
        <v>233</v>
      </c>
      <c r="B276" s="39"/>
      <c r="C276" s="453">
        <v>75</v>
      </c>
      <c r="D276" s="453"/>
      <c r="E276" s="453"/>
      <c r="F276" s="453"/>
      <c r="G276" s="453"/>
      <c r="H276" s="453"/>
      <c r="I276" s="453"/>
      <c r="J276" s="44"/>
      <c r="K276" s="453">
        <f t="shared" si="50"/>
        <v>75</v>
      </c>
      <c r="L276" s="37">
        <v>3948997.92</v>
      </c>
      <c r="M276" s="39"/>
      <c r="N276" s="457">
        <v>74</v>
      </c>
      <c r="O276" s="457"/>
      <c r="P276" s="457"/>
      <c r="Q276" s="457"/>
      <c r="R276" s="457"/>
      <c r="S276" s="457"/>
      <c r="T276" s="457"/>
      <c r="U276" s="457"/>
      <c r="V276" s="453">
        <f t="shared" si="52"/>
        <v>74</v>
      </c>
      <c r="W276" s="32">
        <v>3896344</v>
      </c>
    </row>
    <row r="277" spans="1:23" ht="15.75" customHeight="1" x14ac:dyDescent="0.2">
      <c r="A277" s="43" t="s">
        <v>234</v>
      </c>
      <c r="B277" s="39"/>
      <c r="C277" s="453">
        <v>84</v>
      </c>
      <c r="D277" s="453"/>
      <c r="E277" s="453"/>
      <c r="F277" s="453"/>
      <c r="G277" s="453"/>
      <c r="H277" s="453"/>
      <c r="I277" s="453"/>
      <c r="J277" s="44"/>
      <c r="K277" s="453">
        <f t="shared" si="50"/>
        <v>84</v>
      </c>
      <c r="L277" s="37">
        <v>3805814.44</v>
      </c>
      <c r="M277" s="39"/>
      <c r="N277" s="457">
        <v>84</v>
      </c>
      <c r="O277" s="457"/>
      <c r="P277" s="457"/>
      <c r="Q277" s="457"/>
      <c r="R277" s="457"/>
      <c r="S277" s="457"/>
      <c r="T277" s="457"/>
      <c r="U277" s="457"/>
      <c r="V277" s="453">
        <f t="shared" si="52"/>
        <v>84</v>
      </c>
      <c r="W277" s="32">
        <v>3805814.44</v>
      </c>
    </row>
    <row r="278" spans="1:23" x14ac:dyDescent="0.2">
      <c r="A278" s="43" t="s">
        <v>287</v>
      </c>
      <c r="B278" s="39"/>
      <c r="C278" s="453">
        <v>192</v>
      </c>
      <c r="D278" s="453"/>
      <c r="E278" s="453"/>
      <c r="F278" s="453"/>
      <c r="G278" s="453"/>
      <c r="H278" s="453"/>
      <c r="I278" s="453"/>
      <c r="J278" s="44"/>
      <c r="K278" s="453">
        <f t="shared" si="50"/>
        <v>192</v>
      </c>
      <c r="L278" s="37">
        <v>7624815.8800000008</v>
      </c>
      <c r="M278" s="39"/>
      <c r="N278" s="457">
        <v>192</v>
      </c>
      <c r="O278" s="457"/>
      <c r="P278" s="457"/>
      <c r="Q278" s="457"/>
      <c r="R278" s="457"/>
      <c r="S278" s="457"/>
      <c r="T278" s="457"/>
      <c r="U278" s="457"/>
      <c r="V278" s="453">
        <f t="shared" si="52"/>
        <v>192</v>
      </c>
      <c r="W278" s="32">
        <v>7624815.8800000008</v>
      </c>
    </row>
    <row r="279" spans="1:23" x14ac:dyDescent="0.2">
      <c r="A279" s="47" t="s">
        <v>41</v>
      </c>
      <c r="B279" s="50"/>
      <c r="C279" s="457">
        <v>78</v>
      </c>
      <c r="D279" s="457"/>
      <c r="E279" s="457"/>
      <c r="F279" s="457"/>
      <c r="G279" s="457"/>
      <c r="H279" s="457"/>
      <c r="I279" s="457"/>
      <c r="J279" s="51"/>
      <c r="K279" s="457">
        <f>SUM(B279:J279)</f>
        <v>78</v>
      </c>
      <c r="L279" s="45">
        <v>1032774</v>
      </c>
      <c r="M279" s="48"/>
      <c r="N279" s="225">
        <v>78</v>
      </c>
      <c r="O279" s="49"/>
      <c r="P279" s="49"/>
      <c r="Q279" s="49"/>
      <c r="R279" s="49"/>
      <c r="S279" s="49"/>
      <c r="T279" s="49"/>
      <c r="U279" s="49"/>
      <c r="V279" s="457">
        <f t="shared" si="52"/>
        <v>78</v>
      </c>
      <c r="W279" s="99">
        <v>1032774</v>
      </c>
    </row>
    <row r="280" spans="1:23" x14ac:dyDescent="0.2">
      <c r="A280" s="47"/>
      <c r="B280" s="50"/>
      <c r="C280" s="457"/>
      <c r="D280" s="457"/>
      <c r="E280" s="457"/>
      <c r="F280" s="457"/>
      <c r="G280" s="457"/>
      <c r="H280" s="457"/>
      <c r="I280" s="457"/>
      <c r="J280" s="51"/>
      <c r="K280" s="457"/>
      <c r="L280" s="45"/>
      <c r="M280" s="48"/>
      <c r="N280" s="225"/>
      <c r="O280" s="49"/>
      <c r="P280" s="49"/>
      <c r="Q280" s="49"/>
      <c r="R280" s="49"/>
      <c r="S280" s="49"/>
      <c r="T280" s="49"/>
      <c r="U280" s="49"/>
      <c r="V280" s="457"/>
      <c r="W280" s="99"/>
    </row>
    <row r="281" spans="1:23" s="109" customFormat="1" x14ac:dyDescent="0.2">
      <c r="A281" s="501" t="s">
        <v>294</v>
      </c>
      <c r="B281" s="509"/>
      <c r="C281" s="510"/>
      <c r="D281" s="510"/>
      <c r="E281" s="510"/>
      <c r="F281" s="510"/>
      <c r="G281" s="510"/>
      <c r="H281" s="510"/>
      <c r="I281" s="510">
        <v>377</v>
      </c>
      <c r="J281" s="511"/>
      <c r="K281" s="510">
        <f>SUM(B281:J281)</f>
        <v>377</v>
      </c>
      <c r="L281" s="483">
        <v>4630316</v>
      </c>
      <c r="M281" s="502"/>
      <c r="N281" s="503"/>
      <c r="O281" s="504"/>
      <c r="P281" s="504"/>
      <c r="Q281" s="504"/>
      <c r="R281" s="504"/>
      <c r="S281" s="504"/>
      <c r="T281" s="503">
        <v>377</v>
      </c>
      <c r="U281" s="504"/>
      <c r="V281" s="510">
        <f>+T281</f>
        <v>377</v>
      </c>
      <c r="W281" s="507">
        <v>4630316</v>
      </c>
    </row>
    <row r="282" spans="1:23" s="109" customFormat="1" ht="13.5" thickBot="1" x14ac:dyDescent="0.25">
      <c r="A282" s="494"/>
      <c r="B282" s="498"/>
      <c r="C282" s="513"/>
      <c r="D282" s="496"/>
      <c r="E282" s="496"/>
      <c r="F282" s="496"/>
      <c r="G282" s="496"/>
      <c r="H282" s="496"/>
      <c r="I282" s="496"/>
      <c r="J282" s="112"/>
      <c r="K282" s="499"/>
      <c r="L282" s="500"/>
      <c r="M282" s="495"/>
      <c r="N282" s="496"/>
      <c r="O282" s="497"/>
      <c r="P282" s="497"/>
      <c r="Q282" s="497"/>
      <c r="R282" s="497"/>
      <c r="S282" s="497"/>
      <c r="T282" s="496"/>
      <c r="U282" s="497"/>
      <c r="V282" s="499"/>
      <c r="W282" s="115"/>
    </row>
    <row r="283" spans="1:23" ht="18.75" customHeight="1" thickBot="1" x14ac:dyDescent="0.25">
      <c r="A283" s="215" t="s">
        <v>4</v>
      </c>
      <c r="B283" s="60">
        <f>+B237+B241+B248+B256+B260</f>
        <v>41</v>
      </c>
      <c r="C283" s="61">
        <f>+C237+C241+C248+C256+C260</f>
        <v>7088</v>
      </c>
      <c r="D283" s="61">
        <f>+D241+D248+D256</f>
        <v>3752</v>
      </c>
      <c r="E283" s="61"/>
      <c r="F283" s="61"/>
      <c r="G283" s="61"/>
      <c r="H283" s="61"/>
      <c r="I283" s="61">
        <f>+I281</f>
        <v>377</v>
      </c>
      <c r="J283" s="61"/>
      <c r="K283" s="62">
        <f>+K237+K241+K248+K256+K260+K281</f>
        <v>11258</v>
      </c>
      <c r="L283" s="63">
        <f>+L237+L241+L248+L256+L260+L281</f>
        <v>1069201235.8231363</v>
      </c>
      <c r="M283" s="60">
        <f>+M237+M241+M248+M256+M260</f>
        <v>38</v>
      </c>
      <c r="N283" s="61">
        <f>+N237+N241+N248+N256+N260</f>
        <v>7832</v>
      </c>
      <c r="O283" s="61">
        <f>+O241+O248+O256</f>
        <v>3814</v>
      </c>
      <c r="P283" s="61"/>
      <c r="Q283" s="61"/>
      <c r="R283" s="61"/>
      <c r="S283" s="61"/>
      <c r="T283" s="61">
        <f>+T281</f>
        <v>377</v>
      </c>
      <c r="U283" s="61"/>
      <c r="V283" s="62">
        <f>+V237+V241+V248+V256+V260+V281</f>
        <v>12061</v>
      </c>
      <c r="W283" s="63">
        <f>+W237+W241+W248+W256+W260+W281</f>
        <v>1040650091.8549922</v>
      </c>
    </row>
    <row r="284" spans="1:23" x14ac:dyDescent="0.2">
      <c r="A284" s="68"/>
      <c r="B284" s="82"/>
      <c r="C284" s="82"/>
      <c r="D284" s="82"/>
      <c r="E284" s="82"/>
      <c r="F284" s="82"/>
      <c r="G284" s="82"/>
      <c r="H284" s="82"/>
      <c r="I284" s="66"/>
      <c r="J284" s="66"/>
      <c r="K284" s="82"/>
      <c r="L284" s="82"/>
      <c r="M284" s="119"/>
      <c r="N284" s="119"/>
      <c r="O284" s="119"/>
      <c r="P284" s="119"/>
      <c r="Q284" s="119"/>
      <c r="R284" s="119"/>
      <c r="S284" s="119"/>
      <c r="T284" s="66"/>
      <c r="U284" s="66"/>
      <c r="V284" s="82"/>
      <c r="W284" s="82"/>
    </row>
    <row r="285" spans="1:23" x14ac:dyDescent="0.2">
      <c r="A285" s="214"/>
      <c r="B285" s="82"/>
      <c r="C285" s="82"/>
      <c r="D285" s="82"/>
      <c r="E285" s="82"/>
      <c r="F285" s="82"/>
      <c r="G285" s="82"/>
      <c r="H285" s="82"/>
      <c r="I285" s="66"/>
      <c r="J285" s="66"/>
      <c r="K285" s="82"/>
      <c r="L285" s="82"/>
      <c r="M285" s="119"/>
      <c r="N285" s="119"/>
      <c r="O285" s="119"/>
      <c r="P285" s="119"/>
      <c r="Q285" s="119"/>
      <c r="R285" s="119"/>
      <c r="S285" s="119"/>
      <c r="T285" s="66"/>
      <c r="U285" s="66"/>
      <c r="V285" s="82"/>
      <c r="W285" s="82"/>
    </row>
    <row r="286" spans="1:23" ht="15.75" x14ac:dyDescent="0.25">
      <c r="A286" s="1639" t="s">
        <v>218</v>
      </c>
      <c r="B286" s="1639"/>
      <c r="C286" s="70"/>
      <c r="D286" s="70"/>
      <c r="E286" s="70"/>
      <c r="F286" s="70"/>
      <c r="G286" s="70"/>
      <c r="H286" s="70"/>
      <c r="I286" s="70"/>
      <c r="J286" s="70"/>
      <c r="K286" s="70"/>
      <c r="L286" s="459"/>
      <c r="M286" s="70"/>
      <c r="N286" s="70"/>
      <c r="O286" s="70"/>
      <c r="P286" s="70"/>
      <c r="Q286" s="70"/>
      <c r="R286" s="70"/>
      <c r="S286" s="70"/>
      <c r="T286" s="70"/>
      <c r="U286" s="70"/>
      <c r="V286" s="70"/>
      <c r="W286" s="70"/>
    </row>
    <row r="287" spans="1:23" x14ac:dyDescent="0.2">
      <c r="A287" s="1640" t="s">
        <v>429</v>
      </c>
      <c r="B287" s="1640"/>
      <c r="C287" s="70"/>
      <c r="D287" s="70"/>
      <c r="E287" s="70"/>
      <c r="F287" s="70"/>
      <c r="G287" s="70"/>
      <c r="H287" s="70"/>
      <c r="I287" s="70"/>
      <c r="J287" s="70"/>
      <c r="K287" s="70"/>
      <c r="L287" s="459"/>
      <c r="M287" s="70"/>
      <c r="N287" s="70"/>
      <c r="O287" s="70"/>
      <c r="P287" s="70"/>
      <c r="Q287" s="70"/>
      <c r="R287" s="70"/>
      <c r="S287" s="70"/>
      <c r="T287" s="70"/>
      <c r="U287" s="70"/>
      <c r="V287" s="70"/>
      <c r="W287" s="70"/>
    </row>
    <row r="288" spans="1:23" ht="15.75" x14ac:dyDescent="0.25">
      <c r="A288" s="635"/>
      <c r="B288" s="635"/>
      <c r="C288" s="70"/>
      <c r="D288" s="70"/>
      <c r="E288" s="70"/>
      <c r="F288" s="70"/>
      <c r="G288" s="70"/>
      <c r="H288" s="70"/>
      <c r="I288" s="70"/>
      <c r="J288" s="70"/>
      <c r="K288" s="70"/>
      <c r="L288" s="459"/>
      <c r="M288" s="70"/>
      <c r="N288" s="70"/>
      <c r="O288" s="70"/>
      <c r="P288" s="70"/>
      <c r="Q288" s="70"/>
      <c r="R288" s="70"/>
      <c r="S288" s="70"/>
      <c r="T288" s="70"/>
      <c r="U288" s="70"/>
      <c r="V288" s="70"/>
      <c r="W288" s="70"/>
    </row>
    <row r="289" spans="1:23" ht="24.75" x14ac:dyDescent="0.5">
      <c r="A289" s="1641" t="s">
        <v>606</v>
      </c>
      <c r="B289" s="1641"/>
      <c r="C289" s="1641"/>
      <c r="D289" s="1641"/>
      <c r="E289" s="1641"/>
      <c r="F289" s="1641"/>
      <c r="G289" s="1641"/>
      <c r="H289" s="1641"/>
      <c r="I289" s="1641"/>
      <c r="J289" s="1641"/>
      <c r="K289" s="1641"/>
      <c r="L289" s="1641"/>
      <c r="M289" s="1641"/>
      <c r="N289" s="1641"/>
      <c r="O289" s="1641"/>
      <c r="P289" s="1641"/>
      <c r="Q289" s="1641"/>
      <c r="R289" s="1641"/>
      <c r="S289" s="1641"/>
      <c r="T289" s="1641"/>
      <c r="U289" s="1641"/>
      <c r="V289" s="1641"/>
      <c r="W289" s="1641"/>
    </row>
    <row r="290" spans="1:23" ht="24.75" x14ac:dyDescent="0.5">
      <c r="A290" s="680"/>
      <c r="B290" s="680"/>
      <c r="C290" s="680"/>
      <c r="D290" s="680"/>
      <c r="E290" s="680"/>
      <c r="F290" s="680"/>
      <c r="G290" s="680"/>
      <c r="H290" s="680"/>
      <c r="I290" s="680"/>
      <c r="J290" s="680"/>
      <c r="K290" s="680"/>
      <c r="L290" s="680"/>
      <c r="M290" s="680"/>
      <c r="N290" s="680"/>
      <c r="O290" s="680"/>
      <c r="P290" s="680"/>
      <c r="Q290" s="680"/>
      <c r="R290" s="680"/>
      <c r="S290" s="680"/>
      <c r="T290" s="680"/>
      <c r="U290" s="680"/>
      <c r="V290" s="680"/>
      <c r="W290" s="680"/>
    </row>
    <row r="291" spans="1:23" ht="19.5" x14ac:dyDescent="0.2">
      <c r="A291" s="1642" t="s">
        <v>597</v>
      </c>
      <c r="B291" s="1642"/>
      <c r="C291" s="1642"/>
      <c r="D291" s="1642"/>
      <c r="E291" s="1642"/>
      <c r="F291" s="1642"/>
      <c r="G291" s="1642"/>
      <c r="H291" s="1642"/>
      <c r="I291" s="1642"/>
      <c r="J291" s="1642"/>
      <c r="K291" s="1642"/>
      <c r="L291" s="1642"/>
      <c r="M291" s="1642"/>
      <c r="N291" s="1642"/>
      <c r="O291" s="1642"/>
      <c r="P291" s="1642"/>
      <c r="Q291" s="1642"/>
      <c r="R291" s="1642"/>
      <c r="S291" s="1642"/>
      <c r="T291" s="1642"/>
      <c r="U291" s="1642"/>
      <c r="V291" s="1642"/>
      <c r="W291" s="1642"/>
    </row>
    <row r="292" spans="1:23" ht="19.5" x14ac:dyDescent="0.2">
      <c r="A292" s="681"/>
      <c r="B292" s="681"/>
      <c r="C292" s="681"/>
      <c r="D292" s="681"/>
      <c r="E292" s="681"/>
      <c r="F292" s="681"/>
      <c r="G292" s="681"/>
      <c r="H292" s="681"/>
      <c r="I292" s="681"/>
      <c r="J292" s="681"/>
      <c r="K292" s="681"/>
      <c r="L292" s="681"/>
      <c r="M292" s="681"/>
      <c r="N292" s="681"/>
      <c r="O292" s="681"/>
      <c r="P292" s="681"/>
      <c r="Q292" s="681"/>
      <c r="R292" s="681"/>
      <c r="S292" s="681"/>
      <c r="T292" s="681"/>
      <c r="U292" s="681"/>
      <c r="V292" s="681"/>
      <c r="W292" s="681"/>
    </row>
    <row r="293" spans="1:23" ht="18" x14ac:dyDescent="0.2">
      <c r="A293" s="1643" t="s">
        <v>607</v>
      </c>
      <c r="B293" s="1643"/>
      <c r="C293" s="1643"/>
      <c r="D293" s="1643"/>
      <c r="E293" s="1643"/>
      <c r="F293" s="1643"/>
      <c r="G293" s="1643"/>
      <c r="H293" s="1643"/>
      <c r="I293" s="1643"/>
      <c r="J293" s="1643"/>
      <c r="K293" s="1643"/>
      <c r="L293" s="1643"/>
      <c r="M293" s="1643"/>
      <c r="N293" s="1643"/>
      <c r="O293" s="1643"/>
      <c r="P293" s="1643"/>
      <c r="Q293" s="1643"/>
      <c r="R293" s="1643"/>
      <c r="S293" s="1643"/>
      <c r="T293" s="1643"/>
      <c r="U293" s="1643"/>
      <c r="V293" s="1643"/>
      <c r="W293" s="1643"/>
    </row>
    <row r="294" spans="1:23" x14ac:dyDescent="0.2">
      <c r="A294" s="6"/>
      <c r="B294" s="10"/>
      <c r="C294" s="6"/>
      <c r="D294" s="482"/>
      <c r="E294" s="482"/>
      <c r="F294" s="482"/>
      <c r="G294" s="482"/>
      <c r="H294" s="482"/>
      <c r="I294" s="6"/>
      <c r="J294" s="6"/>
      <c r="K294" s="6"/>
      <c r="L294" s="6"/>
      <c r="M294" s="6"/>
      <c r="N294" s="482"/>
      <c r="O294" s="482"/>
      <c r="P294" s="482"/>
      <c r="Q294" s="482"/>
      <c r="R294" s="482"/>
      <c r="S294" s="482"/>
      <c r="T294" s="6"/>
      <c r="U294" s="6"/>
      <c r="V294" s="6"/>
      <c r="W294" s="6"/>
    </row>
    <row r="295" spans="1:23" x14ac:dyDescent="0.2">
      <c r="A295" s="11" t="s">
        <v>3</v>
      </c>
      <c r="B295" s="84" t="s">
        <v>153</v>
      </c>
      <c r="C295" s="85"/>
      <c r="D295" s="85"/>
      <c r="E295" s="85"/>
      <c r="F295" s="85"/>
      <c r="G295" s="85"/>
      <c r="H295" s="85"/>
      <c r="I295" s="85"/>
      <c r="J295" s="6"/>
      <c r="K295" s="6"/>
      <c r="L295" s="6"/>
      <c r="M295" s="6"/>
      <c r="N295" s="482"/>
      <c r="O295" s="482"/>
      <c r="P295" s="482"/>
      <c r="Q295" s="482"/>
      <c r="R295" s="482"/>
      <c r="S295" s="482"/>
      <c r="T295" s="6"/>
      <c r="U295" s="6"/>
      <c r="V295" s="6"/>
      <c r="W295" s="6"/>
    </row>
    <row r="296" spans="1:23" x14ac:dyDescent="0.2">
      <c r="A296" s="11"/>
      <c r="B296" s="84"/>
      <c r="C296" s="85"/>
      <c r="D296" s="85"/>
      <c r="E296" s="85"/>
      <c r="F296" s="85"/>
      <c r="G296" s="85"/>
      <c r="H296" s="85"/>
      <c r="I296" s="85"/>
      <c r="J296" s="482"/>
      <c r="K296" s="482"/>
      <c r="L296" s="482"/>
      <c r="M296" s="482"/>
      <c r="N296" s="482"/>
      <c r="O296" s="482"/>
      <c r="P296" s="482"/>
      <c r="Q296" s="482"/>
      <c r="R296" s="482"/>
      <c r="S296" s="482"/>
      <c r="T296" s="482"/>
      <c r="U296" s="482"/>
      <c r="V296" s="482"/>
      <c r="W296" s="482"/>
    </row>
    <row r="297" spans="1:23" ht="13.5" thickBot="1" x14ac:dyDescent="0.25">
      <c r="A297" s="11"/>
      <c r="B297" s="84"/>
      <c r="C297" s="85"/>
      <c r="D297" s="85"/>
      <c r="E297" s="85"/>
      <c r="F297" s="85"/>
      <c r="G297" s="85"/>
      <c r="H297" s="85"/>
      <c r="I297" s="85"/>
      <c r="J297" s="482"/>
      <c r="K297" s="482"/>
      <c r="L297" s="482"/>
      <c r="M297" s="482"/>
      <c r="N297" s="482"/>
      <c r="O297" s="482"/>
      <c r="P297" s="482"/>
      <c r="Q297" s="482"/>
      <c r="R297" s="482"/>
      <c r="S297" s="482"/>
      <c r="T297" s="482"/>
      <c r="U297" s="482"/>
      <c r="V297" s="482"/>
      <c r="W297" s="482"/>
    </row>
    <row r="298" spans="1:23" ht="13.5" thickBot="1" x14ac:dyDescent="0.25">
      <c r="A298" s="1488" t="s">
        <v>8</v>
      </c>
      <c r="B298" s="1636" t="s">
        <v>598</v>
      </c>
      <c r="C298" s="1636"/>
      <c r="D298" s="1636"/>
      <c r="E298" s="1636"/>
      <c r="F298" s="1636"/>
      <c r="G298" s="1636"/>
      <c r="H298" s="1636"/>
      <c r="I298" s="1636"/>
      <c r="J298" s="1636"/>
      <c r="K298" s="1636"/>
      <c r="L298" s="1637"/>
      <c r="M298" s="1638">
        <v>2021</v>
      </c>
      <c r="N298" s="1636"/>
      <c r="O298" s="1636"/>
      <c r="P298" s="1636"/>
      <c r="Q298" s="1636"/>
      <c r="R298" s="1636"/>
      <c r="S298" s="1636"/>
      <c r="T298" s="1636"/>
      <c r="U298" s="1636"/>
      <c r="V298" s="1636"/>
      <c r="W298" s="1637"/>
    </row>
    <row r="299" spans="1:23" ht="126" thickBot="1" x14ac:dyDescent="0.25">
      <c r="A299" s="1564" t="s">
        <v>9</v>
      </c>
      <c r="B299" s="1495" t="s">
        <v>10</v>
      </c>
      <c r="C299" s="1496" t="s">
        <v>11</v>
      </c>
      <c r="D299" s="1497" t="s">
        <v>290</v>
      </c>
      <c r="E299" s="1497" t="s">
        <v>289</v>
      </c>
      <c r="F299" s="1497" t="s">
        <v>599</v>
      </c>
      <c r="G299" s="1497" t="s">
        <v>600</v>
      </c>
      <c r="H299" s="1497" t="s">
        <v>601</v>
      </c>
      <c r="I299" s="1497" t="s">
        <v>602</v>
      </c>
      <c r="J299" s="1497" t="s">
        <v>603</v>
      </c>
      <c r="K299" s="1492" t="s">
        <v>604</v>
      </c>
      <c r="L299" s="1493" t="s">
        <v>605</v>
      </c>
      <c r="M299" s="1495" t="s">
        <v>10</v>
      </c>
      <c r="N299" s="1496" t="s">
        <v>11</v>
      </c>
      <c r="O299" s="1497" t="s">
        <v>290</v>
      </c>
      <c r="P299" s="1497" t="s">
        <v>289</v>
      </c>
      <c r="Q299" s="1497" t="s">
        <v>599</v>
      </c>
      <c r="R299" s="1497" t="s">
        <v>600</v>
      </c>
      <c r="S299" s="1497" t="s">
        <v>601</v>
      </c>
      <c r="T299" s="1497" t="s">
        <v>602</v>
      </c>
      <c r="U299" s="1497" t="s">
        <v>603</v>
      </c>
      <c r="V299" s="1492" t="s">
        <v>604</v>
      </c>
      <c r="W299" s="1493" t="s">
        <v>605</v>
      </c>
    </row>
    <row r="300" spans="1:23" x14ac:dyDescent="0.2">
      <c r="A300" s="13"/>
      <c r="B300" s="18"/>
      <c r="C300" s="16"/>
      <c r="D300" s="16"/>
      <c r="E300" s="16"/>
      <c r="F300" s="16"/>
      <c r="G300" s="16"/>
      <c r="H300" s="16"/>
      <c r="I300" s="16"/>
      <c r="J300" s="19"/>
      <c r="K300" s="16"/>
      <c r="L300" s="20"/>
      <c r="M300" s="14"/>
      <c r="N300" s="15"/>
      <c r="O300" s="15"/>
      <c r="P300" s="15"/>
      <c r="Q300" s="15"/>
      <c r="R300" s="15"/>
      <c r="S300" s="15"/>
      <c r="T300" s="16"/>
      <c r="U300" s="16"/>
      <c r="V300" s="16"/>
      <c r="W300" s="17"/>
    </row>
    <row r="301" spans="1:23" x14ac:dyDescent="0.2">
      <c r="A301" s="21" t="s">
        <v>12</v>
      </c>
      <c r="B301" s="93"/>
      <c r="C301" s="23">
        <f>SUM(C302:C305)</f>
        <v>17</v>
      </c>
      <c r="D301" s="485"/>
      <c r="E301" s="485">
        <f>+E302</f>
        <v>1</v>
      </c>
      <c r="F301" s="485"/>
      <c r="G301" s="485"/>
      <c r="H301" s="485"/>
      <c r="I301" s="23"/>
      <c r="J301" s="87"/>
      <c r="K301" s="87">
        <f>SUM(K302:K305)</f>
        <v>18</v>
      </c>
      <c r="L301" s="52">
        <f>SUM(L302:L306)</f>
        <v>3628025</v>
      </c>
      <c r="M301" s="93"/>
      <c r="N301" s="23">
        <f>SUM(N302:N305)</f>
        <v>17</v>
      </c>
      <c r="O301" s="485"/>
      <c r="P301" s="485">
        <f>+P302</f>
        <v>1</v>
      </c>
      <c r="Q301" s="485"/>
      <c r="R301" s="485"/>
      <c r="S301" s="485"/>
      <c r="T301" s="23"/>
      <c r="U301" s="87"/>
      <c r="V301" s="87">
        <f>SUM(V302:V305)</f>
        <v>18</v>
      </c>
      <c r="W301" s="30">
        <f>SUM(W302:W305)</f>
        <v>3856099</v>
      </c>
    </row>
    <row r="302" spans="1:23" x14ac:dyDescent="0.2">
      <c r="A302" s="219" t="s">
        <v>439</v>
      </c>
      <c r="B302" s="75"/>
      <c r="C302" s="55"/>
      <c r="D302" s="456"/>
      <c r="E302" s="456">
        <v>1</v>
      </c>
      <c r="F302" s="456"/>
      <c r="G302" s="456"/>
      <c r="H302" s="456"/>
      <c r="I302" s="55"/>
      <c r="J302" s="72"/>
      <c r="K302" s="55">
        <f>+E302</f>
        <v>1</v>
      </c>
      <c r="L302" s="37">
        <v>375892</v>
      </c>
      <c r="M302" s="75"/>
      <c r="N302" s="55"/>
      <c r="O302" s="456"/>
      <c r="P302" s="456">
        <v>1</v>
      </c>
      <c r="Q302" s="456"/>
      <c r="R302" s="456"/>
      <c r="S302" s="456"/>
      <c r="T302" s="55"/>
      <c r="U302" s="72"/>
      <c r="V302" s="55">
        <f>+P302</f>
        <v>1</v>
      </c>
      <c r="W302" s="32">
        <v>399522</v>
      </c>
    </row>
    <row r="303" spans="1:23" x14ac:dyDescent="0.2">
      <c r="A303" s="94" t="s">
        <v>52</v>
      </c>
      <c r="B303" s="75"/>
      <c r="C303" s="55"/>
      <c r="D303" s="456"/>
      <c r="E303" s="456"/>
      <c r="F303" s="456"/>
      <c r="G303" s="456"/>
      <c r="H303" s="456"/>
      <c r="I303" s="55"/>
      <c r="J303" s="72"/>
      <c r="K303" s="55"/>
      <c r="L303" s="37"/>
      <c r="M303" s="75"/>
      <c r="N303" s="55"/>
      <c r="O303" s="456"/>
      <c r="P303" s="456"/>
      <c r="Q303" s="456"/>
      <c r="R303" s="456"/>
      <c r="S303" s="456"/>
      <c r="T303" s="55"/>
      <c r="U303" s="72"/>
      <c r="V303" s="55"/>
      <c r="W303" s="32"/>
    </row>
    <row r="304" spans="1:23" x14ac:dyDescent="0.2">
      <c r="A304" s="94" t="s">
        <v>46</v>
      </c>
      <c r="B304" s="75"/>
      <c r="C304" s="55">
        <v>13</v>
      </c>
      <c r="D304" s="456"/>
      <c r="E304" s="456"/>
      <c r="F304" s="456"/>
      <c r="G304" s="456"/>
      <c r="H304" s="456"/>
      <c r="I304" s="55"/>
      <c r="J304" s="72"/>
      <c r="K304" s="55">
        <f>+C304+E304</f>
        <v>13</v>
      </c>
      <c r="L304" s="37">
        <v>2573917</v>
      </c>
      <c r="M304" s="75"/>
      <c r="N304" s="55">
        <v>13</v>
      </c>
      <c r="O304" s="456"/>
      <c r="P304" s="456"/>
      <c r="Q304" s="456"/>
      <c r="R304" s="456"/>
      <c r="S304" s="456"/>
      <c r="T304" s="55"/>
      <c r="U304" s="72"/>
      <c r="V304" s="55">
        <f>+N304+P304</f>
        <v>13</v>
      </c>
      <c r="W304" s="32">
        <v>2735725</v>
      </c>
    </row>
    <row r="305" spans="1:23" x14ac:dyDescent="0.2">
      <c r="A305" s="94" t="s">
        <v>47</v>
      </c>
      <c r="B305" s="75"/>
      <c r="C305" s="456">
        <v>4</v>
      </c>
      <c r="D305" s="456"/>
      <c r="E305" s="456"/>
      <c r="F305" s="456"/>
      <c r="G305" s="456"/>
      <c r="H305" s="456"/>
      <c r="I305" s="55"/>
      <c r="J305" s="72"/>
      <c r="K305" s="55">
        <f>+C305</f>
        <v>4</v>
      </c>
      <c r="L305" s="37">
        <v>678216</v>
      </c>
      <c r="M305" s="75"/>
      <c r="N305" s="456">
        <v>4</v>
      </c>
      <c r="O305" s="456"/>
      <c r="P305" s="456"/>
      <c r="Q305" s="456"/>
      <c r="R305" s="456"/>
      <c r="S305" s="456"/>
      <c r="T305" s="55"/>
      <c r="U305" s="72"/>
      <c r="V305" s="55">
        <f>+N305</f>
        <v>4</v>
      </c>
      <c r="W305" s="32">
        <v>720852</v>
      </c>
    </row>
    <row r="306" spans="1:23" x14ac:dyDescent="0.2">
      <c r="A306" s="430"/>
      <c r="B306" s="75"/>
      <c r="C306" s="456"/>
      <c r="D306" s="456"/>
      <c r="E306" s="454"/>
      <c r="F306" s="454"/>
      <c r="G306" s="454"/>
      <c r="H306" s="454"/>
      <c r="I306" s="73"/>
      <c r="J306" s="76"/>
      <c r="K306" s="73"/>
      <c r="L306" s="36"/>
      <c r="M306" s="75"/>
      <c r="N306" s="456"/>
      <c r="O306" s="456"/>
      <c r="P306" s="454"/>
      <c r="Q306" s="454"/>
      <c r="R306" s="454"/>
      <c r="S306" s="454"/>
      <c r="T306" s="73"/>
      <c r="U306" s="76"/>
      <c r="V306" s="73"/>
      <c r="W306" s="32"/>
    </row>
    <row r="307" spans="1:23" x14ac:dyDescent="0.2">
      <c r="A307" s="21" t="s">
        <v>16</v>
      </c>
      <c r="B307" s="93"/>
      <c r="C307" s="485">
        <f>SUM(C308:C312)</f>
        <v>159</v>
      </c>
      <c r="D307" s="87">
        <f>+D313</f>
        <v>165</v>
      </c>
      <c r="E307" s="485"/>
      <c r="F307" s="485"/>
      <c r="G307" s="485"/>
      <c r="H307" s="485"/>
      <c r="I307" s="23"/>
      <c r="J307" s="53"/>
      <c r="K307" s="485">
        <f>SUM(K308:K313)</f>
        <v>324</v>
      </c>
      <c r="L307" s="52">
        <f>SUM(L308:L313)</f>
        <v>28002520</v>
      </c>
      <c r="M307" s="93"/>
      <c r="N307" s="485">
        <f>SUM(N308:N312)</f>
        <v>159</v>
      </c>
      <c r="O307" s="87">
        <f>+O313</f>
        <v>165</v>
      </c>
      <c r="P307" s="485"/>
      <c r="Q307" s="485"/>
      <c r="R307" s="485"/>
      <c r="S307" s="485"/>
      <c r="T307" s="23"/>
      <c r="U307" s="53"/>
      <c r="V307" s="485">
        <f>SUM(V308:V313)</f>
        <v>324</v>
      </c>
      <c r="W307" s="30">
        <f>SUM(W308:W313)</f>
        <v>29252426</v>
      </c>
    </row>
    <row r="308" spans="1:23" x14ac:dyDescent="0.2">
      <c r="A308" s="219" t="s">
        <v>53</v>
      </c>
      <c r="B308" s="75"/>
      <c r="C308" s="456">
        <v>14</v>
      </c>
      <c r="D308" s="456"/>
      <c r="E308" s="456"/>
      <c r="F308" s="456"/>
      <c r="G308" s="456"/>
      <c r="H308" s="456"/>
      <c r="I308" s="55"/>
      <c r="J308" s="72"/>
      <c r="K308" s="55">
        <f>+C308</f>
        <v>14</v>
      </c>
      <c r="L308" s="37">
        <v>1926361</v>
      </c>
      <c r="M308" s="75"/>
      <c r="N308" s="456">
        <v>14</v>
      </c>
      <c r="O308" s="456"/>
      <c r="P308" s="456"/>
      <c r="Q308" s="456"/>
      <c r="R308" s="456"/>
      <c r="S308" s="456"/>
      <c r="T308" s="55"/>
      <c r="U308" s="72"/>
      <c r="V308" s="55">
        <f>+N308</f>
        <v>14</v>
      </c>
      <c r="W308" s="32">
        <v>2047460</v>
      </c>
    </row>
    <row r="309" spans="1:23" x14ac:dyDescent="0.2">
      <c r="A309" s="219" t="s">
        <v>54</v>
      </c>
      <c r="B309" s="75"/>
      <c r="C309" s="456">
        <v>46</v>
      </c>
      <c r="D309" s="456"/>
      <c r="E309" s="456"/>
      <c r="F309" s="456"/>
      <c r="G309" s="456"/>
      <c r="H309" s="456"/>
      <c r="I309" s="55"/>
      <c r="J309" s="72"/>
      <c r="K309" s="55">
        <f t="shared" ref="K309:K312" si="53">+C309</f>
        <v>46</v>
      </c>
      <c r="L309" s="37">
        <v>5814447</v>
      </c>
      <c r="M309" s="75"/>
      <c r="N309" s="456">
        <v>46</v>
      </c>
      <c r="O309" s="456"/>
      <c r="P309" s="456"/>
      <c r="Q309" s="456"/>
      <c r="R309" s="456"/>
      <c r="S309" s="456"/>
      <c r="T309" s="55"/>
      <c r="U309" s="72"/>
      <c r="V309" s="55">
        <f t="shared" ref="V309:V312" si="54">+N309</f>
        <v>46</v>
      </c>
      <c r="W309" s="32">
        <v>6179969</v>
      </c>
    </row>
    <row r="310" spans="1:23" x14ac:dyDescent="0.2">
      <c r="A310" s="219" t="s">
        <v>55</v>
      </c>
      <c r="B310" s="75"/>
      <c r="C310" s="456">
        <v>39</v>
      </c>
      <c r="D310" s="456"/>
      <c r="E310" s="456"/>
      <c r="F310" s="456"/>
      <c r="G310" s="456"/>
      <c r="H310" s="456"/>
      <c r="I310" s="55"/>
      <c r="J310" s="72"/>
      <c r="K310" s="55">
        <f t="shared" si="53"/>
        <v>39</v>
      </c>
      <c r="L310" s="37">
        <v>4163697</v>
      </c>
      <c r="M310" s="75"/>
      <c r="N310" s="456">
        <v>39</v>
      </c>
      <c r="O310" s="456"/>
      <c r="P310" s="456"/>
      <c r="Q310" s="456"/>
      <c r="R310" s="456"/>
      <c r="S310" s="456"/>
      <c r="T310" s="55"/>
      <c r="U310" s="72"/>
      <c r="V310" s="55">
        <f t="shared" si="54"/>
        <v>39</v>
      </c>
      <c r="W310" s="32">
        <v>4425446</v>
      </c>
    </row>
    <row r="311" spans="1:23" x14ac:dyDescent="0.2">
      <c r="A311" s="219" t="s">
        <v>56</v>
      </c>
      <c r="B311" s="88"/>
      <c r="C311" s="456">
        <v>33</v>
      </c>
      <c r="D311" s="456"/>
      <c r="E311" s="456"/>
      <c r="F311" s="456"/>
      <c r="G311" s="456"/>
      <c r="H311" s="456"/>
      <c r="I311" s="55"/>
      <c r="J311" s="72"/>
      <c r="K311" s="55">
        <f t="shared" si="53"/>
        <v>33</v>
      </c>
      <c r="L311" s="37">
        <v>2823617</v>
      </c>
      <c r="M311" s="88"/>
      <c r="N311" s="456">
        <v>33</v>
      </c>
      <c r="O311" s="456"/>
      <c r="P311" s="456"/>
      <c r="Q311" s="456"/>
      <c r="R311" s="456"/>
      <c r="S311" s="456"/>
      <c r="T311" s="55"/>
      <c r="U311" s="72"/>
      <c r="V311" s="55">
        <f t="shared" si="54"/>
        <v>33</v>
      </c>
      <c r="W311" s="32">
        <v>3001122</v>
      </c>
    </row>
    <row r="312" spans="1:23" x14ac:dyDescent="0.2">
      <c r="A312" s="219" t="s">
        <v>57</v>
      </c>
      <c r="B312" s="88"/>
      <c r="C312" s="456">
        <v>27</v>
      </c>
      <c r="D312" s="456"/>
      <c r="E312" s="456"/>
      <c r="F312" s="456"/>
      <c r="G312" s="456"/>
      <c r="H312" s="456"/>
      <c r="I312" s="55"/>
      <c r="J312" s="72"/>
      <c r="K312" s="55">
        <f t="shared" si="53"/>
        <v>27</v>
      </c>
      <c r="L312" s="37">
        <v>1749829</v>
      </c>
      <c r="M312" s="88"/>
      <c r="N312" s="456">
        <v>27</v>
      </c>
      <c r="O312" s="456"/>
      <c r="P312" s="456"/>
      <c r="Q312" s="456"/>
      <c r="R312" s="456"/>
      <c r="S312" s="456"/>
      <c r="T312" s="55"/>
      <c r="U312" s="72"/>
      <c r="V312" s="55">
        <f t="shared" si="54"/>
        <v>27</v>
      </c>
      <c r="W312" s="32">
        <v>1859831</v>
      </c>
    </row>
    <row r="313" spans="1:23" x14ac:dyDescent="0.2">
      <c r="A313" s="219" t="s">
        <v>177</v>
      </c>
      <c r="B313" s="88"/>
      <c r="C313" s="454"/>
      <c r="D313" s="456">
        <v>165</v>
      </c>
      <c r="E313" s="456"/>
      <c r="F313" s="456"/>
      <c r="G313" s="456"/>
      <c r="H313" s="456"/>
      <c r="I313" s="55"/>
      <c r="J313" s="72"/>
      <c r="K313" s="55">
        <f>+D313</f>
        <v>165</v>
      </c>
      <c r="L313" s="543">
        <f>11462472+62097</f>
        <v>11524569</v>
      </c>
      <c r="M313" s="88"/>
      <c r="N313" s="454"/>
      <c r="O313" s="456">
        <v>165</v>
      </c>
      <c r="P313" s="456"/>
      <c r="Q313" s="456"/>
      <c r="R313" s="456"/>
      <c r="S313" s="456"/>
      <c r="T313" s="55"/>
      <c r="U313" s="72"/>
      <c r="V313" s="55">
        <f>+O313</f>
        <v>165</v>
      </c>
      <c r="W313" s="58">
        <f>11684930+53668</f>
        <v>11738598</v>
      </c>
    </row>
    <row r="314" spans="1:23" x14ac:dyDescent="0.2">
      <c r="A314" s="219"/>
      <c r="B314" s="75"/>
      <c r="C314" s="454"/>
      <c r="D314" s="456"/>
      <c r="E314" s="456"/>
      <c r="F314" s="456"/>
      <c r="G314" s="456"/>
      <c r="H314" s="456"/>
      <c r="I314" s="456"/>
      <c r="J314" s="76"/>
      <c r="K314" s="456"/>
      <c r="L314" s="514"/>
      <c r="M314" s="75"/>
      <c r="N314" s="454"/>
      <c r="O314" s="456"/>
      <c r="P314" s="456"/>
      <c r="Q314" s="456"/>
      <c r="R314" s="456"/>
      <c r="S314" s="456"/>
      <c r="T314" s="456"/>
      <c r="U314" s="76"/>
      <c r="V314" s="456"/>
      <c r="W314" s="58"/>
    </row>
    <row r="315" spans="1:23" x14ac:dyDescent="0.2">
      <c r="A315" s="21" t="s">
        <v>23</v>
      </c>
      <c r="B315" s="93"/>
      <c r="C315" s="485">
        <f>SUM(C316:C318)</f>
        <v>23</v>
      </c>
      <c r="D315" s="485">
        <f>+D318</f>
        <v>12</v>
      </c>
      <c r="E315" s="485"/>
      <c r="F315" s="485"/>
      <c r="G315" s="485"/>
      <c r="H315" s="485"/>
      <c r="I315" s="23"/>
      <c r="J315" s="53"/>
      <c r="K315" s="23">
        <f>SUM(K316:K318)</f>
        <v>35</v>
      </c>
      <c r="L315" s="52">
        <f>SUM(L316:L318)</f>
        <v>1640527</v>
      </c>
      <c r="M315" s="93"/>
      <c r="N315" s="485">
        <f>SUM(N316:N318)</f>
        <v>23</v>
      </c>
      <c r="O315" s="485">
        <f>+O318</f>
        <v>12</v>
      </c>
      <c r="P315" s="485"/>
      <c r="Q315" s="485"/>
      <c r="R315" s="485"/>
      <c r="S315" s="485"/>
      <c r="T315" s="23"/>
      <c r="U315" s="53"/>
      <c r="V315" s="23">
        <f>SUM(V316:V318)</f>
        <v>35</v>
      </c>
      <c r="W315" s="30">
        <f>SUM(W316:W318)</f>
        <v>1714600</v>
      </c>
    </row>
    <row r="316" spans="1:23" x14ac:dyDescent="0.2">
      <c r="A316" s="219" t="s">
        <v>58</v>
      </c>
      <c r="B316" s="88"/>
      <c r="C316" s="456">
        <v>10</v>
      </c>
      <c r="D316" s="456"/>
      <c r="E316" s="456"/>
      <c r="F316" s="456"/>
      <c r="G316" s="456"/>
      <c r="H316" s="456"/>
      <c r="I316" s="55"/>
      <c r="J316" s="72"/>
      <c r="K316" s="55">
        <f>+C316</f>
        <v>10</v>
      </c>
      <c r="L316" s="32">
        <v>626376</v>
      </c>
      <c r="M316" s="88"/>
      <c r="N316" s="456">
        <v>10</v>
      </c>
      <c r="O316" s="456"/>
      <c r="P316" s="456"/>
      <c r="Q316" s="456"/>
      <c r="R316" s="456"/>
      <c r="S316" s="456"/>
      <c r="T316" s="55"/>
      <c r="U316" s="72"/>
      <c r="V316" s="55">
        <f>+N316</f>
        <v>10</v>
      </c>
      <c r="W316" s="32">
        <v>665753</v>
      </c>
    </row>
    <row r="317" spans="1:23" x14ac:dyDescent="0.2">
      <c r="A317" s="219" t="s">
        <v>59</v>
      </c>
      <c r="B317" s="88"/>
      <c r="C317" s="456">
        <v>13</v>
      </c>
      <c r="D317" s="456"/>
      <c r="E317" s="456"/>
      <c r="F317" s="456"/>
      <c r="G317" s="456"/>
      <c r="H317" s="456"/>
      <c r="I317" s="55"/>
      <c r="J317" s="89"/>
      <c r="K317" s="55">
        <f>+C317</f>
        <v>13</v>
      </c>
      <c r="L317" s="32">
        <v>567220</v>
      </c>
      <c r="M317" s="88"/>
      <c r="N317" s="456">
        <v>13</v>
      </c>
      <c r="O317" s="456"/>
      <c r="P317" s="456"/>
      <c r="Q317" s="456"/>
      <c r="R317" s="456"/>
      <c r="S317" s="456"/>
      <c r="T317" s="55"/>
      <c r="U317" s="89"/>
      <c r="V317" s="55">
        <f>+N317</f>
        <v>13</v>
      </c>
      <c r="W317" s="32">
        <v>602878</v>
      </c>
    </row>
    <row r="318" spans="1:23" x14ac:dyDescent="0.2">
      <c r="A318" s="219" t="s">
        <v>177</v>
      </c>
      <c r="B318" s="88"/>
      <c r="C318" s="454"/>
      <c r="D318" s="456">
        <v>12</v>
      </c>
      <c r="E318" s="456"/>
      <c r="F318" s="456"/>
      <c r="G318" s="456"/>
      <c r="H318" s="456"/>
      <c r="I318" s="55"/>
      <c r="J318" s="72"/>
      <c r="K318" s="55">
        <f>+D318</f>
        <v>12</v>
      </c>
      <c r="L318" s="32">
        <f>384834+62097</f>
        <v>446931</v>
      </c>
      <c r="M318" s="88"/>
      <c r="N318" s="454"/>
      <c r="O318" s="456">
        <v>12</v>
      </c>
      <c r="P318" s="456"/>
      <c r="Q318" s="456"/>
      <c r="R318" s="456"/>
      <c r="S318" s="456"/>
      <c r="T318" s="55"/>
      <c r="U318" s="72"/>
      <c r="V318" s="55">
        <f>+O318</f>
        <v>12</v>
      </c>
      <c r="W318" s="32">
        <f>392303+53666</f>
        <v>445969</v>
      </c>
    </row>
    <row r="319" spans="1:23" x14ac:dyDescent="0.2">
      <c r="A319" s="219"/>
      <c r="B319" s="75"/>
      <c r="C319" s="454"/>
      <c r="D319" s="456"/>
      <c r="E319" s="456"/>
      <c r="F319" s="456"/>
      <c r="G319" s="456"/>
      <c r="H319" s="456"/>
      <c r="I319" s="456"/>
      <c r="J319" s="76"/>
      <c r="K319" s="456"/>
      <c r="L319" s="514"/>
      <c r="M319" s="75"/>
      <c r="N319" s="454"/>
      <c r="O319" s="456"/>
      <c r="P319" s="456"/>
      <c r="Q319" s="456"/>
      <c r="R319" s="456"/>
      <c r="S319" s="456"/>
      <c r="T319" s="456"/>
      <c r="U319" s="76"/>
      <c r="V319" s="456"/>
      <c r="W319" s="58"/>
    </row>
    <row r="320" spans="1:23" x14ac:dyDescent="0.2">
      <c r="A320" s="21" t="s">
        <v>30</v>
      </c>
      <c r="B320" s="93"/>
      <c r="C320" s="485">
        <f>+C321</f>
        <v>5</v>
      </c>
      <c r="D320" s="485">
        <f>+D322</f>
        <v>3</v>
      </c>
      <c r="E320" s="485"/>
      <c r="F320" s="485"/>
      <c r="G320" s="485"/>
      <c r="H320" s="485"/>
      <c r="I320" s="485"/>
      <c r="J320" s="23"/>
      <c r="K320" s="23">
        <f>+K321+K322</f>
        <v>8</v>
      </c>
      <c r="L320" s="52">
        <f>+L321+L322</f>
        <v>336177</v>
      </c>
      <c r="M320" s="93"/>
      <c r="N320" s="485">
        <f>+N321</f>
        <v>5</v>
      </c>
      <c r="O320" s="485">
        <f>+O322</f>
        <v>3</v>
      </c>
      <c r="P320" s="485"/>
      <c r="Q320" s="485"/>
      <c r="R320" s="485"/>
      <c r="S320" s="485"/>
      <c r="T320" s="485"/>
      <c r="U320" s="23"/>
      <c r="V320" s="23">
        <f>+V321+V322</f>
        <v>8</v>
      </c>
      <c r="W320" s="30">
        <f>+W321+W322</f>
        <v>341310</v>
      </c>
    </row>
    <row r="321" spans="1:23" x14ac:dyDescent="0.2">
      <c r="A321" s="219" t="s">
        <v>60</v>
      </c>
      <c r="B321" s="124"/>
      <c r="C321" s="456">
        <v>5</v>
      </c>
      <c r="D321" s="456"/>
      <c r="E321" s="456"/>
      <c r="F321" s="456"/>
      <c r="G321" s="456"/>
      <c r="H321" s="456"/>
      <c r="I321" s="456"/>
      <c r="J321" s="55"/>
      <c r="K321" s="55">
        <f>SUM(B321:J321)</f>
        <v>5</v>
      </c>
      <c r="L321" s="32">
        <v>189771</v>
      </c>
      <c r="M321" s="124"/>
      <c r="N321" s="456">
        <v>5</v>
      </c>
      <c r="O321" s="456"/>
      <c r="P321" s="456"/>
      <c r="Q321" s="456"/>
      <c r="R321" s="456"/>
      <c r="S321" s="456"/>
      <c r="T321" s="456"/>
      <c r="U321" s="55"/>
      <c r="V321" s="55">
        <f>SUM(M321:U321)</f>
        <v>5</v>
      </c>
      <c r="W321" s="32">
        <v>201701</v>
      </c>
    </row>
    <row r="322" spans="1:23" x14ac:dyDescent="0.2">
      <c r="A322" s="219" t="s">
        <v>177</v>
      </c>
      <c r="B322" s="88"/>
      <c r="C322" s="454"/>
      <c r="D322" s="456">
        <v>3</v>
      </c>
      <c r="E322" s="454"/>
      <c r="F322" s="454"/>
      <c r="G322" s="454"/>
      <c r="H322" s="454"/>
      <c r="I322" s="454"/>
      <c r="J322" s="89"/>
      <c r="K322" s="55">
        <f>+D322</f>
        <v>3</v>
      </c>
      <c r="L322" s="32">
        <f>84307+62099</f>
        <v>146406</v>
      </c>
      <c r="M322" s="88"/>
      <c r="N322" s="454"/>
      <c r="O322" s="456">
        <v>3</v>
      </c>
      <c r="P322" s="454"/>
      <c r="Q322" s="454"/>
      <c r="R322" s="454"/>
      <c r="S322" s="454"/>
      <c r="T322" s="454"/>
      <c r="U322" s="89"/>
      <c r="V322" s="55">
        <f>+O322</f>
        <v>3</v>
      </c>
      <c r="W322" s="32">
        <f>85943+53666</f>
        <v>139609</v>
      </c>
    </row>
    <row r="323" spans="1:23" x14ac:dyDescent="0.2">
      <c r="A323" s="219"/>
      <c r="B323" s="88"/>
      <c r="C323" s="456"/>
      <c r="D323" s="456"/>
      <c r="E323" s="456"/>
      <c r="F323" s="456"/>
      <c r="G323" s="456"/>
      <c r="H323" s="456"/>
      <c r="I323" s="456"/>
      <c r="J323" s="72"/>
      <c r="K323" s="456"/>
      <c r="L323" s="512"/>
      <c r="M323" s="88"/>
      <c r="N323" s="456"/>
      <c r="O323" s="456"/>
      <c r="P323" s="456"/>
      <c r="Q323" s="456"/>
      <c r="R323" s="456"/>
      <c r="S323" s="456"/>
      <c r="T323" s="456"/>
      <c r="U323" s="72"/>
      <c r="V323" s="456"/>
      <c r="W323" s="58"/>
    </row>
    <row r="324" spans="1:23" x14ac:dyDescent="0.2">
      <c r="A324" s="501" t="s">
        <v>294</v>
      </c>
      <c r="B324" s="502"/>
      <c r="C324" s="503"/>
      <c r="D324" s="504"/>
      <c r="E324" s="504"/>
      <c r="F324" s="504"/>
      <c r="G324" s="504"/>
      <c r="H324" s="504"/>
      <c r="I324" s="503">
        <v>43</v>
      </c>
      <c r="J324" s="504"/>
      <c r="K324" s="505">
        <f>+I324</f>
        <v>43</v>
      </c>
      <c r="L324" s="506">
        <v>648051</v>
      </c>
      <c r="M324" s="502"/>
      <c r="N324" s="503"/>
      <c r="O324" s="504"/>
      <c r="P324" s="504"/>
      <c r="Q324" s="504"/>
      <c r="R324" s="504"/>
      <c r="S324" s="504"/>
      <c r="T324" s="503">
        <v>43</v>
      </c>
      <c r="U324" s="504"/>
      <c r="V324" s="505">
        <f>+T324</f>
        <v>43</v>
      </c>
      <c r="W324" s="507">
        <v>648051</v>
      </c>
    </row>
    <row r="325" spans="1:23" ht="13.5" thickBot="1" x14ac:dyDescent="0.25">
      <c r="A325" s="47"/>
      <c r="B325" s="97"/>
      <c r="C325" s="98"/>
      <c r="D325" s="484"/>
      <c r="E325" s="484"/>
      <c r="F325" s="484"/>
      <c r="G325" s="484"/>
      <c r="H325" s="484"/>
      <c r="I325" s="98"/>
      <c r="J325" s="104"/>
      <c r="K325" s="98"/>
      <c r="L325" s="99"/>
      <c r="M325" s="97"/>
      <c r="N325" s="98"/>
      <c r="O325" s="484"/>
      <c r="P325" s="484"/>
      <c r="Q325" s="484"/>
      <c r="R325" s="484"/>
      <c r="S325" s="484"/>
      <c r="T325" s="98"/>
      <c r="U325" s="104"/>
      <c r="V325" s="98"/>
      <c r="W325" s="99"/>
    </row>
    <row r="326" spans="1:23" ht="13.5" thickBot="1" x14ac:dyDescent="0.25">
      <c r="A326" s="209" t="s">
        <v>4</v>
      </c>
      <c r="B326" s="210"/>
      <c r="C326" s="59">
        <f>+C301+C307+C315+C320+C324</f>
        <v>204</v>
      </c>
      <c r="D326" s="91">
        <f>+D307+D315+D320</f>
        <v>180</v>
      </c>
      <c r="E326" s="59">
        <f>+E301</f>
        <v>1</v>
      </c>
      <c r="F326" s="59"/>
      <c r="G326" s="59"/>
      <c r="H326" s="59"/>
      <c r="I326" s="62">
        <f>+I324</f>
        <v>43</v>
      </c>
      <c r="J326" s="91"/>
      <c r="K326" s="59">
        <f>+K301+K307+K315+K320+K324</f>
        <v>428</v>
      </c>
      <c r="L326" s="79">
        <f>+L301+L307+L315+L320+L324</f>
        <v>34255300</v>
      </c>
      <c r="M326" s="220"/>
      <c r="N326" s="59">
        <f>+N301+N307+N315+N320+N324</f>
        <v>204</v>
      </c>
      <c r="O326" s="91">
        <f>+O307+O315+O320</f>
        <v>180</v>
      </c>
      <c r="P326" s="59">
        <f>+P301</f>
        <v>1</v>
      </c>
      <c r="Q326" s="59"/>
      <c r="R326" s="59"/>
      <c r="S326" s="59"/>
      <c r="T326" s="62">
        <f>+T324</f>
        <v>43</v>
      </c>
      <c r="U326" s="91"/>
      <c r="V326" s="59">
        <f>+V301+V307+V315+V320+V324</f>
        <v>428</v>
      </c>
      <c r="W326" s="79">
        <f>+W301+W307+W315+W320+W324</f>
        <v>35812486</v>
      </c>
    </row>
    <row r="327" spans="1:23" x14ac:dyDescent="0.2">
      <c r="A327" s="68"/>
      <c r="B327" s="66"/>
      <c r="C327" s="66"/>
      <c r="D327" s="66"/>
      <c r="E327" s="66"/>
      <c r="F327" s="66"/>
      <c r="G327" s="66"/>
      <c r="H327" s="66"/>
      <c r="I327" s="66"/>
      <c r="J327" s="66"/>
      <c r="K327" s="66"/>
      <c r="L327" s="82"/>
      <c r="M327" s="119"/>
      <c r="N327" s="119"/>
      <c r="O327" s="119"/>
      <c r="P327" s="119"/>
      <c r="Q327" s="119"/>
      <c r="R327" s="119"/>
      <c r="S327" s="119"/>
      <c r="T327" s="66"/>
      <c r="U327" s="66"/>
      <c r="V327" s="66"/>
      <c r="W327" s="82"/>
    </row>
    <row r="328" spans="1:23" x14ac:dyDescent="0.2">
      <c r="A328" s="122"/>
      <c r="B328" s="387"/>
      <c r="C328" s="387"/>
      <c r="D328" s="387"/>
      <c r="E328" s="387"/>
      <c r="F328" s="387"/>
      <c r="G328" s="387"/>
      <c r="H328" s="387"/>
      <c r="I328" s="387"/>
      <c r="J328" s="387"/>
      <c r="K328" s="387"/>
      <c r="L328" s="493"/>
      <c r="M328" s="388"/>
      <c r="N328" s="388"/>
      <c r="O328" s="388"/>
      <c r="P328" s="388"/>
      <c r="Q328" s="388"/>
      <c r="R328" s="388"/>
      <c r="S328" s="388"/>
      <c r="T328" s="388"/>
      <c r="U328" s="388"/>
      <c r="V328" s="388"/>
      <c r="W328" s="493"/>
    </row>
    <row r="329" spans="1:23" ht="15.75" x14ac:dyDescent="0.25">
      <c r="A329" s="1639" t="s">
        <v>218</v>
      </c>
      <c r="B329" s="1639"/>
      <c r="C329" s="70"/>
      <c r="D329" s="70"/>
      <c r="E329" s="70"/>
      <c r="F329" s="70"/>
      <c r="G329" s="70"/>
      <c r="H329" s="70"/>
      <c r="I329" s="70"/>
      <c r="J329" s="70"/>
      <c r="K329" s="70"/>
      <c r="L329" s="459"/>
      <c r="M329" s="70"/>
      <c r="N329" s="70"/>
      <c r="O329" s="70"/>
      <c r="P329" s="70"/>
      <c r="Q329" s="70"/>
      <c r="R329" s="70"/>
      <c r="S329" s="70"/>
      <c r="T329" s="70"/>
      <c r="U329" s="70"/>
      <c r="V329" s="70"/>
      <c r="W329" s="493"/>
    </row>
    <row r="330" spans="1:23" x14ac:dyDescent="0.2">
      <c r="A330" s="1640" t="s">
        <v>429</v>
      </c>
      <c r="B330" s="1640"/>
      <c r="C330" s="70"/>
      <c r="D330" s="70"/>
      <c r="E330" s="70"/>
      <c r="F330" s="70"/>
      <c r="G330" s="70"/>
      <c r="H330" s="70"/>
      <c r="I330" s="70"/>
      <c r="J330" s="70"/>
      <c r="K330" s="70"/>
      <c r="L330" s="459"/>
      <c r="M330" s="70"/>
      <c r="N330" s="70"/>
      <c r="O330" s="70"/>
      <c r="P330" s="70"/>
      <c r="Q330" s="70"/>
      <c r="R330" s="70"/>
      <c r="S330" s="70"/>
      <c r="T330" s="70"/>
      <c r="U330" s="70"/>
      <c r="V330" s="70"/>
      <c r="W330" s="459"/>
    </row>
    <row r="331" spans="1:23" ht="15.75" x14ac:dyDescent="0.25">
      <c r="A331" s="635"/>
      <c r="B331" s="635"/>
      <c r="C331" s="70"/>
      <c r="D331" s="70"/>
      <c r="E331" s="70"/>
      <c r="F331" s="70"/>
      <c r="G331" s="70"/>
      <c r="H331" s="70"/>
      <c r="I331" s="70"/>
      <c r="J331" s="70"/>
      <c r="K331" s="70"/>
      <c r="L331" s="70"/>
      <c r="M331" s="70"/>
      <c r="N331" s="70"/>
      <c r="O331" s="70"/>
      <c r="P331" s="70"/>
      <c r="Q331" s="70"/>
      <c r="R331" s="70"/>
      <c r="S331" s="70"/>
      <c r="T331" s="70"/>
      <c r="U331" s="70"/>
      <c r="V331" s="70"/>
      <c r="W331" s="70"/>
    </row>
    <row r="332" spans="1:23" ht="24.75" x14ac:dyDescent="0.5">
      <c r="A332" s="1641" t="s">
        <v>606</v>
      </c>
      <c r="B332" s="1641"/>
      <c r="C332" s="1641"/>
      <c r="D332" s="1641"/>
      <c r="E332" s="1641"/>
      <c r="F332" s="1641"/>
      <c r="G332" s="1641"/>
      <c r="H332" s="1641"/>
      <c r="I332" s="1641"/>
      <c r="J332" s="1641"/>
      <c r="K332" s="1641"/>
      <c r="L332" s="1641"/>
      <c r="M332" s="1641"/>
      <c r="N332" s="1641"/>
      <c r="O332" s="1641"/>
      <c r="P332" s="1641"/>
      <c r="Q332" s="1641"/>
      <c r="R332" s="1641"/>
      <c r="S332" s="1641"/>
      <c r="T332" s="1641"/>
      <c r="U332" s="1641"/>
      <c r="V332" s="1641"/>
      <c r="W332" s="1641"/>
    </row>
    <row r="333" spans="1:23" ht="15.75" customHeight="1" x14ac:dyDescent="0.5">
      <c r="A333" s="680"/>
      <c r="B333" s="680"/>
      <c r="C333" s="680"/>
      <c r="D333" s="680"/>
      <c r="E333" s="680"/>
      <c r="F333" s="680"/>
      <c r="G333" s="680"/>
      <c r="H333" s="680"/>
      <c r="I333" s="680"/>
      <c r="J333" s="680"/>
      <c r="K333" s="680"/>
      <c r="L333" s="680"/>
      <c r="M333" s="680"/>
      <c r="N333" s="680"/>
      <c r="O333" s="680"/>
      <c r="P333" s="680"/>
      <c r="Q333" s="680"/>
      <c r="R333" s="680"/>
      <c r="S333" s="680"/>
      <c r="T333" s="680"/>
      <c r="U333" s="680"/>
      <c r="V333" s="680"/>
      <c r="W333" s="680"/>
    </row>
    <row r="334" spans="1:23" ht="19.5" x14ac:dyDescent="0.2">
      <c r="A334" s="1642" t="s">
        <v>597</v>
      </c>
      <c r="B334" s="1642"/>
      <c r="C334" s="1642"/>
      <c r="D334" s="1642"/>
      <c r="E334" s="1642"/>
      <c r="F334" s="1642"/>
      <c r="G334" s="1642"/>
      <c r="H334" s="1642"/>
      <c r="I334" s="1642"/>
      <c r="J334" s="1642"/>
      <c r="K334" s="1642"/>
      <c r="L334" s="1642"/>
      <c r="M334" s="1642"/>
      <c r="N334" s="1642"/>
      <c r="O334" s="1642"/>
      <c r="P334" s="1642"/>
      <c r="Q334" s="1642"/>
      <c r="R334" s="1642"/>
      <c r="S334" s="1642"/>
      <c r="T334" s="1642"/>
      <c r="U334" s="1642"/>
      <c r="V334" s="1642"/>
      <c r="W334" s="1642"/>
    </row>
    <row r="335" spans="1:23" ht="19.5" x14ac:dyDescent="0.2">
      <c r="A335" s="681"/>
      <c r="B335" s="681"/>
      <c r="C335" s="681"/>
      <c r="D335" s="681"/>
      <c r="E335" s="681"/>
      <c r="F335" s="681"/>
      <c r="G335" s="681"/>
      <c r="H335" s="681"/>
      <c r="I335" s="681"/>
      <c r="J335" s="681"/>
      <c r="K335" s="681"/>
      <c r="L335" s="681"/>
      <c r="M335" s="681"/>
      <c r="N335" s="681"/>
      <c r="O335" s="681"/>
      <c r="P335" s="681"/>
      <c r="Q335" s="681"/>
      <c r="R335" s="681"/>
      <c r="S335" s="681"/>
      <c r="T335" s="681"/>
      <c r="U335" s="681"/>
      <c r="V335" s="681"/>
      <c r="W335" s="681"/>
    </row>
    <row r="336" spans="1:23" ht="18" x14ac:dyDescent="0.2">
      <c r="A336" s="1643" t="s">
        <v>607</v>
      </c>
      <c r="B336" s="1643"/>
      <c r="C336" s="1643"/>
      <c r="D336" s="1643"/>
      <c r="E336" s="1643"/>
      <c r="F336" s="1643"/>
      <c r="G336" s="1643"/>
      <c r="H336" s="1643"/>
      <c r="I336" s="1643"/>
      <c r="J336" s="1643"/>
      <c r="K336" s="1643"/>
      <c r="L336" s="1643"/>
      <c r="M336" s="1643"/>
      <c r="N336" s="1643"/>
      <c r="O336" s="1643"/>
      <c r="P336" s="1643"/>
      <c r="Q336" s="1643"/>
      <c r="R336" s="1643"/>
      <c r="S336" s="1643"/>
      <c r="T336" s="1643"/>
      <c r="U336" s="1643"/>
      <c r="V336" s="1643"/>
      <c r="W336" s="1643"/>
    </row>
    <row r="337" spans="1:23" x14ac:dyDescent="0.2">
      <c r="A337" s="6"/>
      <c r="B337" s="10"/>
      <c r="C337" s="6"/>
      <c r="D337" s="482"/>
      <c r="E337" s="482"/>
      <c r="F337" s="482"/>
      <c r="G337" s="482"/>
      <c r="H337" s="482"/>
      <c r="I337" s="6"/>
      <c r="J337" s="6"/>
      <c r="K337" s="6"/>
      <c r="L337" s="6"/>
      <c r="M337" s="6"/>
      <c r="N337" s="482"/>
      <c r="O337" s="482"/>
      <c r="P337" s="482"/>
      <c r="Q337" s="482"/>
      <c r="R337" s="482"/>
      <c r="S337" s="482"/>
      <c r="T337" s="6"/>
      <c r="U337" s="6"/>
      <c r="V337" s="6"/>
      <c r="W337" s="6"/>
    </row>
    <row r="338" spans="1:23" x14ac:dyDescent="0.2">
      <c r="A338" s="11" t="s">
        <v>3</v>
      </c>
      <c r="B338" s="84" t="s">
        <v>44</v>
      </c>
      <c r="C338" s="85"/>
      <c r="D338" s="85"/>
      <c r="E338" s="85"/>
      <c r="F338" s="85"/>
      <c r="G338" s="85"/>
      <c r="H338" s="85"/>
      <c r="I338" s="85"/>
      <c r="J338" s="6"/>
      <c r="K338" s="6"/>
      <c r="L338" s="6"/>
      <c r="M338" s="6"/>
      <c r="N338" s="482"/>
      <c r="O338" s="482"/>
      <c r="P338" s="482"/>
      <c r="Q338" s="482"/>
      <c r="R338" s="482"/>
      <c r="S338" s="482"/>
      <c r="T338" s="6"/>
      <c r="U338" s="6"/>
      <c r="V338" s="6"/>
      <c r="W338" s="6"/>
    </row>
    <row r="339" spans="1:23" ht="16.5" thickBot="1" x14ac:dyDescent="0.3">
      <c r="A339" s="12"/>
      <c r="B339" s="6"/>
      <c r="C339" s="6"/>
      <c r="D339" s="482"/>
      <c r="E339" s="482"/>
      <c r="F339" s="482"/>
      <c r="G339" s="482"/>
      <c r="H339" s="482"/>
      <c r="I339" s="6"/>
      <c r="J339" s="6"/>
      <c r="K339" s="6"/>
      <c r="L339" s="6"/>
      <c r="M339" s="6"/>
      <c r="N339" s="482"/>
      <c r="O339" s="482"/>
      <c r="P339" s="482"/>
      <c r="Q339" s="482"/>
      <c r="R339" s="482"/>
      <c r="S339" s="482"/>
      <c r="T339" s="6"/>
      <c r="U339" s="6"/>
      <c r="V339" s="6"/>
      <c r="W339" s="76"/>
    </row>
    <row r="340" spans="1:23" ht="27.75" customHeight="1" thickBot="1" x14ac:dyDescent="0.25">
      <c r="A340" s="1488" t="s">
        <v>8</v>
      </c>
      <c r="B340" s="1638" t="s">
        <v>598</v>
      </c>
      <c r="C340" s="1636"/>
      <c r="D340" s="1636"/>
      <c r="E340" s="1636"/>
      <c r="F340" s="1636"/>
      <c r="G340" s="1636"/>
      <c r="H340" s="1636"/>
      <c r="I340" s="1636"/>
      <c r="J340" s="1636"/>
      <c r="K340" s="1636"/>
      <c r="L340" s="1637"/>
      <c r="M340" s="1638">
        <v>2021</v>
      </c>
      <c r="N340" s="1636"/>
      <c r="O340" s="1636"/>
      <c r="P340" s="1636"/>
      <c r="Q340" s="1636"/>
      <c r="R340" s="1636"/>
      <c r="S340" s="1636"/>
      <c r="T340" s="1636"/>
      <c r="U340" s="1636"/>
      <c r="V340" s="1636"/>
      <c r="W340" s="1637"/>
    </row>
    <row r="341" spans="1:23" ht="140.25" customHeight="1" thickBot="1" x14ac:dyDescent="0.25">
      <c r="A341" s="1494" t="s">
        <v>9</v>
      </c>
      <c r="B341" s="1489" t="s">
        <v>10</v>
      </c>
      <c r="C341" s="1490" t="s">
        <v>11</v>
      </c>
      <c r="D341" s="1491" t="s">
        <v>290</v>
      </c>
      <c r="E341" s="1491" t="s">
        <v>289</v>
      </c>
      <c r="F341" s="1491" t="s">
        <v>599</v>
      </c>
      <c r="G341" s="1491" t="s">
        <v>600</v>
      </c>
      <c r="H341" s="1491" t="s">
        <v>601</v>
      </c>
      <c r="I341" s="1491" t="s">
        <v>602</v>
      </c>
      <c r="J341" s="1491" t="s">
        <v>603</v>
      </c>
      <c r="K341" s="1492" t="s">
        <v>604</v>
      </c>
      <c r="L341" s="1493" t="s">
        <v>605</v>
      </c>
      <c r="M341" s="1489" t="s">
        <v>10</v>
      </c>
      <c r="N341" s="1490" t="s">
        <v>11</v>
      </c>
      <c r="O341" s="1491" t="s">
        <v>290</v>
      </c>
      <c r="P341" s="1491" t="s">
        <v>289</v>
      </c>
      <c r="Q341" s="1491" t="s">
        <v>599</v>
      </c>
      <c r="R341" s="1491" t="s">
        <v>600</v>
      </c>
      <c r="S341" s="1491" t="s">
        <v>601</v>
      </c>
      <c r="T341" s="1491" t="s">
        <v>602</v>
      </c>
      <c r="U341" s="1491" t="s">
        <v>603</v>
      </c>
      <c r="V341" s="1492" t="s">
        <v>604</v>
      </c>
      <c r="W341" s="1493" t="s">
        <v>605</v>
      </c>
    </row>
    <row r="342" spans="1:23" x14ac:dyDescent="0.2">
      <c r="A342" s="13"/>
      <c r="B342" s="19"/>
      <c r="C342" s="16"/>
      <c r="D342" s="16"/>
      <c r="E342" s="16"/>
      <c r="F342" s="16"/>
      <c r="G342" s="16"/>
      <c r="H342" s="16"/>
      <c r="I342" s="16"/>
      <c r="J342" s="19"/>
      <c r="K342" s="16"/>
      <c r="L342" s="17"/>
      <c r="M342" s="15"/>
      <c r="N342" s="15"/>
      <c r="O342" s="15"/>
      <c r="P342" s="15"/>
      <c r="Q342" s="15"/>
      <c r="R342" s="15"/>
      <c r="S342" s="15"/>
      <c r="T342" s="16"/>
      <c r="U342" s="16"/>
      <c r="V342" s="16"/>
      <c r="W342" s="17"/>
    </row>
    <row r="343" spans="1:23" x14ac:dyDescent="0.2">
      <c r="A343" s="21" t="s">
        <v>12</v>
      </c>
      <c r="B343" s="53"/>
      <c r="C343" s="490">
        <f>SUM(C344:C351)</f>
        <v>40</v>
      </c>
      <c r="D343" s="490">
        <f>+D356</f>
        <v>4</v>
      </c>
      <c r="E343" s="490"/>
      <c r="F343" s="490"/>
      <c r="G343" s="490"/>
      <c r="H343" s="490"/>
      <c r="I343" s="490"/>
      <c r="J343" s="485"/>
      <c r="K343" s="490">
        <f>SUM(K344:K356)</f>
        <v>44</v>
      </c>
      <c r="L343" s="30">
        <f>SUM(L344:L356)</f>
        <v>6600594</v>
      </c>
      <c r="M343" s="53"/>
      <c r="N343" s="490">
        <f>SUM(N344:N351)</f>
        <v>40</v>
      </c>
      <c r="O343" s="490">
        <f>+O356</f>
        <v>4</v>
      </c>
      <c r="P343" s="490"/>
      <c r="Q343" s="490"/>
      <c r="R343" s="490"/>
      <c r="S343" s="490"/>
      <c r="T343" s="490"/>
      <c r="U343" s="485"/>
      <c r="V343" s="490">
        <f>SUM(V344:V356)</f>
        <v>44</v>
      </c>
      <c r="W343" s="30">
        <f>SUM(W344:W356)</f>
        <v>6724713</v>
      </c>
    </row>
    <row r="344" spans="1:23" x14ac:dyDescent="0.2">
      <c r="A344" s="13" t="s">
        <v>184</v>
      </c>
      <c r="B344" s="54"/>
      <c r="C344" s="453">
        <v>1</v>
      </c>
      <c r="D344" s="453"/>
      <c r="E344" s="453"/>
      <c r="F344" s="453"/>
      <c r="G344" s="453"/>
      <c r="H344" s="453"/>
      <c r="I344" s="453"/>
      <c r="J344" s="486"/>
      <c r="K344" s="104">
        <f t="shared" ref="K344:K351" si="55">+C344</f>
        <v>1</v>
      </c>
      <c r="L344" s="32">
        <v>125544</v>
      </c>
      <c r="M344" s="54"/>
      <c r="N344" s="453">
        <v>1</v>
      </c>
      <c r="O344" s="453"/>
      <c r="P344" s="453"/>
      <c r="Q344" s="453"/>
      <c r="R344" s="453"/>
      <c r="S344" s="453"/>
      <c r="T344" s="453"/>
      <c r="U344" s="486"/>
      <c r="V344" s="104">
        <f t="shared" ref="V344:V351" si="56">+N344</f>
        <v>1</v>
      </c>
      <c r="W344" s="32">
        <v>180469.5</v>
      </c>
    </row>
    <row r="345" spans="1:23" x14ac:dyDescent="0.2">
      <c r="A345" s="13" t="s">
        <v>190</v>
      </c>
      <c r="B345" s="54"/>
      <c r="C345" s="453">
        <v>1</v>
      </c>
      <c r="D345" s="453"/>
      <c r="E345" s="453"/>
      <c r="F345" s="453"/>
      <c r="G345" s="453"/>
      <c r="H345" s="453"/>
      <c r="I345" s="453"/>
      <c r="J345" s="486"/>
      <c r="K345" s="104">
        <f t="shared" si="55"/>
        <v>1</v>
      </c>
      <c r="L345" s="32">
        <v>169702</v>
      </c>
      <c r="M345" s="54"/>
      <c r="N345" s="453">
        <v>1</v>
      </c>
      <c r="O345" s="453"/>
      <c r="P345" s="453"/>
      <c r="Q345" s="453"/>
      <c r="R345" s="453"/>
      <c r="S345" s="453"/>
      <c r="T345" s="453"/>
      <c r="U345" s="486"/>
      <c r="V345" s="104">
        <f t="shared" si="56"/>
        <v>1</v>
      </c>
      <c r="W345" s="32">
        <v>169702</v>
      </c>
    </row>
    <row r="346" spans="1:23" x14ac:dyDescent="0.2">
      <c r="A346" s="13" t="s">
        <v>191</v>
      </c>
      <c r="B346" s="54"/>
      <c r="C346" s="453">
        <v>1</v>
      </c>
      <c r="D346" s="453"/>
      <c r="E346" s="453"/>
      <c r="F346" s="453"/>
      <c r="G346" s="453"/>
      <c r="H346" s="453"/>
      <c r="I346" s="453"/>
      <c r="J346" s="486"/>
      <c r="K346" s="104">
        <f t="shared" si="55"/>
        <v>1</v>
      </c>
      <c r="L346" s="32">
        <v>141702</v>
      </c>
      <c r="M346" s="54"/>
      <c r="N346" s="453">
        <v>1</v>
      </c>
      <c r="O346" s="453"/>
      <c r="P346" s="453"/>
      <c r="Q346" s="453"/>
      <c r="R346" s="453"/>
      <c r="S346" s="453"/>
      <c r="T346" s="453"/>
      <c r="U346" s="486"/>
      <c r="V346" s="104">
        <f t="shared" si="56"/>
        <v>1</v>
      </c>
      <c r="W346" s="32">
        <v>141702</v>
      </c>
    </row>
    <row r="347" spans="1:23" x14ac:dyDescent="0.2">
      <c r="A347" s="13" t="s">
        <v>192</v>
      </c>
      <c r="B347" s="54"/>
      <c r="C347" s="453">
        <v>1</v>
      </c>
      <c r="D347" s="453"/>
      <c r="E347" s="453"/>
      <c r="F347" s="453"/>
      <c r="G347" s="453"/>
      <c r="H347" s="453"/>
      <c r="I347" s="453"/>
      <c r="J347" s="486"/>
      <c r="K347" s="104">
        <f t="shared" si="55"/>
        <v>1</v>
      </c>
      <c r="L347" s="32">
        <v>197702</v>
      </c>
      <c r="M347" s="54"/>
      <c r="N347" s="453">
        <v>1</v>
      </c>
      <c r="O347" s="453"/>
      <c r="P347" s="453"/>
      <c r="Q347" s="453"/>
      <c r="R347" s="453"/>
      <c r="S347" s="453"/>
      <c r="T347" s="453"/>
      <c r="U347" s="486"/>
      <c r="V347" s="104">
        <f t="shared" si="56"/>
        <v>1</v>
      </c>
      <c r="W347" s="32">
        <v>197702</v>
      </c>
    </row>
    <row r="348" spans="1:23" ht="15.75" customHeight="1" x14ac:dyDescent="0.2">
      <c r="A348" s="13" t="s">
        <v>288</v>
      </c>
      <c r="B348" s="54"/>
      <c r="C348" s="453">
        <v>12</v>
      </c>
      <c r="D348" s="453"/>
      <c r="E348" s="453"/>
      <c r="F348" s="453"/>
      <c r="G348" s="453"/>
      <c r="H348" s="453"/>
      <c r="I348" s="453"/>
      <c r="J348" s="486"/>
      <c r="K348" s="104">
        <f t="shared" si="55"/>
        <v>12</v>
      </c>
      <c r="L348" s="32">
        <v>1963466</v>
      </c>
      <c r="M348" s="54"/>
      <c r="N348" s="453">
        <v>12</v>
      </c>
      <c r="O348" s="453"/>
      <c r="P348" s="453"/>
      <c r="Q348" s="453"/>
      <c r="R348" s="453"/>
      <c r="S348" s="453"/>
      <c r="T348" s="453"/>
      <c r="U348" s="486"/>
      <c r="V348" s="104">
        <f t="shared" si="56"/>
        <v>12</v>
      </c>
      <c r="W348" s="32">
        <v>1990787.2</v>
      </c>
    </row>
    <row r="349" spans="1:23" x14ac:dyDescent="0.2">
      <c r="A349" s="13" t="s">
        <v>201</v>
      </c>
      <c r="B349" s="54"/>
      <c r="C349" s="453">
        <v>1</v>
      </c>
      <c r="D349" s="453"/>
      <c r="E349" s="453"/>
      <c r="F349" s="453"/>
      <c r="G349" s="453"/>
      <c r="H349" s="453"/>
      <c r="I349" s="453"/>
      <c r="J349" s="486"/>
      <c r="K349" s="104">
        <f t="shared" si="55"/>
        <v>1</v>
      </c>
      <c r="L349" s="32">
        <v>169702</v>
      </c>
      <c r="M349" s="54"/>
      <c r="N349" s="453">
        <v>1</v>
      </c>
      <c r="O349" s="453"/>
      <c r="P349" s="453"/>
      <c r="Q349" s="453"/>
      <c r="R349" s="453"/>
      <c r="S349" s="453"/>
      <c r="T349" s="453"/>
      <c r="U349" s="486"/>
      <c r="V349" s="104">
        <f t="shared" si="56"/>
        <v>1</v>
      </c>
      <c r="W349" s="32">
        <v>169702</v>
      </c>
    </row>
    <row r="350" spans="1:23" x14ac:dyDescent="0.2">
      <c r="A350" s="13" t="s">
        <v>193</v>
      </c>
      <c r="B350" s="54"/>
      <c r="C350" s="453">
        <v>22</v>
      </c>
      <c r="D350" s="453"/>
      <c r="E350" s="453"/>
      <c r="F350" s="453"/>
      <c r="G350" s="453"/>
      <c r="H350" s="453"/>
      <c r="I350" s="453"/>
      <c r="J350" s="486"/>
      <c r="K350" s="104">
        <f t="shared" si="55"/>
        <v>22</v>
      </c>
      <c r="L350" s="32">
        <v>3016674</v>
      </c>
      <c r="M350" s="54"/>
      <c r="N350" s="453">
        <v>22</v>
      </c>
      <c r="O350" s="453"/>
      <c r="P350" s="453"/>
      <c r="Q350" s="453"/>
      <c r="R350" s="453"/>
      <c r="S350" s="453"/>
      <c r="T350" s="453"/>
      <c r="U350" s="486"/>
      <c r="V350" s="104">
        <f t="shared" si="56"/>
        <v>22</v>
      </c>
      <c r="W350" s="32">
        <v>3058546.3</v>
      </c>
    </row>
    <row r="351" spans="1:23" x14ac:dyDescent="0.2">
      <c r="A351" s="13" t="s">
        <v>194</v>
      </c>
      <c r="B351" s="54"/>
      <c r="C351" s="453">
        <v>1</v>
      </c>
      <c r="D351" s="453"/>
      <c r="E351" s="453"/>
      <c r="F351" s="453"/>
      <c r="G351" s="453"/>
      <c r="H351" s="453"/>
      <c r="I351" s="453"/>
      <c r="J351" s="486"/>
      <c r="K351" s="104">
        <f t="shared" si="55"/>
        <v>1</v>
      </c>
      <c r="L351" s="32">
        <v>141702</v>
      </c>
      <c r="M351" s="54"/>
      <c r="N351" s="453">
        <v>1</v>
      </c>
      <c r="O351" s="453"/>
      <c r="P351" s="453"/>
      <c r="Q351" s="453"/>
      <c r="R351" s="453"/>
      <c r="S351" s="453"/>
      <c r="T351" s="453"/>
      <c r="U351" s="486"/>
      <c r="V351" s="104">
        <f t="shared" si="56"/>
        <v>1</v>
      </c>
      <c r="W351" s="32">
        <v>141702</v>
      </c>
    </row>
    <row r="352" spans="1:23" x14ac:dyDescent="0.2">
      <c r="A352" s="13" t="s">
        <v>48</v>
      </c>
      <c r="B352" s="88"/>
      <c r="C352" s="456"/>
      <c r="D352" s="456"/>
      <c r="E352" s="456"/>
      <c r="F352" s="456"/>
      <c r="G352" s="456"/>
      <c r="H352" s="456"/>
      <c r="I352" s="456"/>
      <c r="J352" s="486"/>
      <c r="K352" s="104"/>
      <c r="L352" s="37"/>
      <c r="M352" s="88"/>
      <c r="N352" s="456"/>
      <c r="O352" s="456"/>
      <c r="P352" s="456"/>
      <c r="Q352" s="456"/>
      <c r="R352" s="456"/>
      <c r="S352" s="456"/>
      <c r="T352" s="456"/>
      <c r="U352" s="486"/>
      <c r="V352" s="104"/>
      <c r="W352" s="37"/>
    </row>
    <row r="353" spans="1:23" x14ac:dyDescent="0.2">
      <c r="A353" s="13" t="s">
        <v>49</v>
      </c>
      <c r="B353" s="88"/>
      <c r="C353" s="456"/>
      <c r="D353" s="456"/>
      <c r="E353" s="456"/>
      <c r="F353" s="456"/>
      <c r="G353" s="456"/>
      <c r="H353" s="456"/>
      <c r="I353" s="456"/>
      <c r="J353" s="456"/>
      <c r="K353" s="456"/>
      <c r="L353" s="32"/>
      <c r="M353" s="88"/>
      <c r="N353" s="456"/>
      <c r="O353" s="456"/>
      <c r="P353" s="456"/>
      <c r="Q353" s="456"/>
      <c r="R353" s="456"/>
      <c r="S353" s="456"/>
      <c r="T353" s="456"/>
      <c r="U353" s="456"/>
      <c r="V353" s="456"/>
      <c r="W353" s="32"/>
    </row>
    <row r="354" spans="1:23" x14ac:dyDescent="0.2">
      <c r="A354" s="13" t="s">
        <v>50</v>
      </c>
      <c r="B354" s="88"/>
      <c r="C354" s="456"/>
      <c r="D354" s="456"/>
      <c r="E354" s="456"/>
      <c r="F354" s="456"/>
      <c r="G354" s="456"/>
      <c r="H354" s="456"/>
      <c r="I354" s="456"/>
      <c r="J354" s="456"/>
      <c r="K354" s="456"/>
      <c r="L354" s="32"/>
      <c r="M354" s="88"/>
      <c r="N354" s="456"/>
      <c r="O354" s="456"/>
      <c r="P354" s="456"/>
      <c r="Q354" s="456"/>
      <c r="R354" s="456"/>
      <c r="S354" s="456"/>
      <c r="T354" s="456"/>
      <c r="U354" s="456"/>
      <c r="V354" s="456"/>
      <c r="W354" s="32"/>
    </row>
    <row r="355" spans="1:23" x14ac:dyDescent="0.2">
      <c r="A355" s="13" t="s">
        <v>66</v>
      </c>
      <c r="B355" s="88"/>
      <c r="C355" s="456"/>
      <c r="D355" s="456"/>
      <c r="E355" s="456"/>
      <c r="F355" s="456"/>
      <c r="G355" s="456"/>
      <c r="H355" s="456"/>
      <c r="I355" s="456"/>
      <c r="J355" s="456"/>
      <c r="K355" s="456"/>
      <c r="L355" s="32"/>
      <c r="M355" s="88"/>
      <c r="N355" s="456"/>
      <c r="O355" s="456"/>
      <c r="P355" s="456"/>
      <c r="Q355" s="456"/>
      <c r="R355" s="456"/>
      <c r="S355" s="456"/>
      <c r="T355" s="456"/>
      <c r="U355" s="456"/>
      <c r="V355" s="456"/>
      <c r="W355" s="32"/>
    </row>
    <row r="356" spans="1:23" x14ac:dyDescent="0.2">
      <c r="A356" s="13" t="s">
        <v>51</v>
      </c>
      <c r="B356" s="88"/>
      <c r="C356" s="456"/>
      <c r="D356" s="456">
        <v>4</v>
      </c>
      <c r="E356" s="456"/>
      <c r="F356" s="456"/>
      <c r="G356" s="456"/>
      <c r="H356" s="456"/>
      <c r="I356" s="456"/>
      <c r="J356" s="456"/>
      <c r="K356" s="456">
        <f>+D356</f>
        <v>4</v>
      </c>
      <c r="L356" s="32">
        <v>674400</v>
      </c>
      <c r="M356" s="88"/>
      <c r="N356" s="456"/>
      <c r="O356" s="456">
        <v>4</v>
      </c>
      <c r="P356" s="456"/>
      <c r="Q356" s="456"/>
      <c r="R356" s="456"/>
      <c r="S356" s="456"/>
      <c r="T356" s="456"/>
      <c r="U356" s="456"/>
      <c r="V356" s="456">
        <f>+O356</f>
        <v>4</v>
      </c>
      <c r="W356" s="32">
        <v>674400</v>
      </c>
    </row>
    <row r="357" spans="1:23" ht="18" customHeight="1" x14ac:dyDescent="0.2">
      <c r="A357" s="21" t="s">
        <v>16</v>
      </c>
      <c r="B357" s="40"/>
      <c r="C357" s="485">
        <f>SUM(C358:C363)</f>
        <v>160</v>
      </c>
      <c r="D357" s="485">
        <f>+D365</f>
        <v>264</v>
      </c>
      <c r="E357" s="485"/>
      <c r="F357" s="485"/>
      <c r="G357" s="485"/>
      <c r="H357" s="485"/>
      <c r="I357" s="485"/>
      <c r="J357" s="485"/>
      <c r="K357" s="87">
        <f>SUM(K358:K365)</f>
        <v>424</v>
      </c>
      <c r="L357" s="30">
        <f>SUM(L358:L365)</f>
        <v>35774451</v>
      </c>
      <c r="M357" s="40"/>
      <c r="N357" s="485">
        <f>SUM(N358:N363)</f>
        <v>160</v>
      </c>
      <c r="O357" s="485">
        <f>+O365</f>
        <v>264</v>
      </c>
      <c r="P357" s="485"/>
      <c r="Q357" s="485"/>
      <c r="R357" s="485"/>
      <c r="S357" s="485"/>
      <c r="T357" s="485"/>
      <c r="U357" s="485"/>
      <c r="V357" s="87">
        <f>SUM(V358:V365)</f>
        <v>424</v>
      </c>
      <c r="W357" s="30">
        <f>SUM(W358:W365)</f>
        <v>36100386.399999999</v>
      </c>
    </row>
    <row r="358" spans="1:23" ht="14.25" customHeight="1" x14ac:dyDescent="0.2">
      <c r="A358" s="129" t="s">
        <v>45</v>
      </c>
      <c r="B358" s="95"/>
      <c r="C358" s="456">
        <v>18</v>
      </c>
      <c r="D358" s="456"/>
      <c r="E358" s="456"/>
      <c r="F358" s="456"/>
      <c r="G358" s="456"/>
      <c r="H358" s="456"/>
      <c r="I358" s="456"/>
      <c r="J358" s="486"/>
      <c r="K358" s="104">
        <f t="shared" ref="K358:K363" si="57">+C358</f>
        <v>18</v>
      </c>
      <c r="L358" s="32">
        <v>3098116</v>
      </c>
      <c r="M358" s="95"/>
      <c r="N358" s="456">
        <v>18</v>
      </c>
      <c r="O358" s="456"/>
      <c r="P358" s="456"/>
      <c r="Q358" s="456"/>
      <c r="R358" s="456"/>
      <c r="S358" s="456"/>
      <c r="T358" s="456"/>
      <c r="U358" s="486"/>
      <c r="V358" s="104">
        <f t="shared" ref="V358:V363" si="58">+N358</f>
        <v>18</v>
      </c>
      <c r="W358" s="32">
        <v>3404968.9999999991</v>
      </c>
    </row>
    <row r="359" spans="1:23" ht="14.25" customHeight="1" x14ac:dyDescent="0.2">
      <c r="A359" s="129" t="s">
        <v>195</v>
      </c>
      <c r="B359" s="95"/>
      <c r="C359" s="456">
        <v>2</v>
      </c>
      <c r="D359" s="456"/>
      <c r="E359" s="456"/>
      <c r="F359" s="456"/>
      <c r="G359" s="456"/>
      <c r="H359" s="456"/>
      <c r="I359" s="456"/>
      <c r="J359" s="486"/>
      <c r="K359" s="104">
        <f t="shared" si="57"/>
        <v>2</v>
      </c>
      <c r="L359" s="32">
        <v>283404</v>
      </c>
      <c r="M359" s="95"/>
      <c r="N359" s="456">
        <v>2</v>
      </c>
      <c r="O359" s="456"/>
      <c r="P359" s="456"/>
      <c r="Q359" s="456"/>
      <c r="R359" s="456"/>
      <c r="S359" s="456"/>
      <c r="T359" s="456"/>
      <c r="U359" s="486"/>
      <c r="V359" s="104">
        <f t="shared" si="58"/>
        <v>2</v>
      </c>
      <c r="W359" s="32">
        <v>283404</v>
      </c>
    </row>
    <row r="360" spans="1:23" x14ac:dyDescent="0.2">
      <c r="A360" s="13" t="s">
        <v>203</v>
      </c>
      <c r="B360" s="54"/>
      <c r="C360" s="456">
        <v>26</v>
      </c>
      <c r="D360" s="456"/>
      <c r="E360" s="456"/>
      <c r="F360" s="456"/>
      <c r="G360" s="456"/>
      <c r="H360" s="456"/>
      <c r="I360" s="456"/>
      <c r="J360" s="486"/>
      <c r="K360" s="104">
        <f t="shared" si="57"/>
        <v>26</v>
      </c>
      <c r="L360" s="32">
        <v>2743480</v>
      </c>
      <c r="M360" s="54"/>
      <c r="N360" s="456">
        <v>26</v>
      </c>
      <c r="O360" s="456"/>
      <c r="P360" s="456"/>
      <c r="Q360" s="456"/>
      <c r="R360" s="456"/>
      <c r="S360" s="456"/>
      <c r="T360" s="456"/>
      <c r="U360" s="486"/>
      <c r="V360" s="104">
        <f t="shared" si="58"/>
        <v>26</v>
      </c>
      <c r="W360" s="32">
        <v>2730212.6</v>
      </c>
    </row>
    <row r="361" spans="1:23" x14ac:dyDescent="0.2">
      <c r="A361" s="13" t="s">
        <v>35</v>
      </c>
      <c r="B361" s="54"/>
      <c r="C361" s="456">
        <v>29</v>
      </c>
      <c r="D361" s="456"/>
      <c r="E361" s="456"/>
      <c r="F361" s="456"/>
      <c r="G361" s="456"/>
      <c r="H361" s="456"/>
      <c r="I361" s="456"/>
      <c r="J361" s="486"/>
      <c r="K361" s="104">
        <f t="shared" si="57"/>
        <v>29</v>
      </c>
      <c r="L361" s="32">
        <v>2743958</v>
      </c>
      <c r="M361" s="54"/>
      <c r="N361" s="456">
        <v>29</v>
      </c>
      <c r="O361" s="456"/>
      <c r="P361" s="456"/>
      <c r="Q361" s="456"/>
      <c r="R361" s="456"/>
      <c r="S361" s="456"/>
      <c r="T361" s="456"/>
      <c r="U361" s="486"/>
      <c r="V361" s="104">
        <f t="shared" si="58"/>
        <v>29</v>
      </c>
      <c r="W361" s="32">
        <v>2676109.4</v>
      </c>
    </row>
    <row r="362" spans="1:23" x14ac:dyDescent="0.2">
      <c r="A362" s="13" t="s">
        <v>36</v>
      </c>
      <c r="B362" s="54"/>
      <c r="C362" s="456">
        <v>57</v>
      </c>
      <c r="D362" s="456"/>
      <c r="E362" s="456"/>
      <c r="F362" s="456"/>
      <c r="G362" s="456"/>
      <c r="H362" s="456"/>
      <c r="I362" s="456"/>
      <c r="J362" s="486"/>
      <c r="K362" s="104">
        <f t="shared" si="57"/>
        <v>57</v>
      </c>
      <c r="L362" s="32">
        <v>4484014</v>
      </c>
      <c r="M362" s="54"/>
      <c r="N362" s="456">
        <v>57</v>
      </c>
      <c r="O362" s="456"/>
      <c r="P362" s="456"/>
      <c r="Q362" s="456"/>
      <c r="R362" s="456"/>
      <c r="S362" s="456"/>
      <c r="T362" s="456"/>
      <c r="U362" s="486"/>
      <c r="V362" s="104">
        <f t="shared" si="58"/>
        <v>57</v>
      </c>
      <c r="W362" s="32">
        <v>4407712</v>
      </c>
    </row>
    <row r="363" spans="1:23" x14ac:dyDescent="0.2">
      <c r="A363" s="13" t="s">
        <v>37</v>
      </c>
      <c r="B363" s="54"/>
      <c r="C363" s="456">
        <v>28</v>
      </c>
      <c r="D363" s="456"/>
      <c r="E363" s="456"/>
      <c r="F363" s="456"/>
      <c r="G363" s="456"/>
      <c r="H363" s="456"/>
      <c r="I363" s="456"/>
      <c r="J363" s="486"/>
      <c r="K363" s="104">
        <f t="shared" si="57"/>
        <v>28</v>
      </c>
      <c r="L363" s="32">
        <v>1779179</v>
      </c>
      <c r="M363" s="54"/>
      <c r="N363" s="456">
        <v>28</v>
      </c>
      <c r="O363" s="456"/>
      <c r="P363" s="456"/>
      <c r="Q363" s="456"/>
      <c r="R363" s="456"/>
      <c r="S363" s="456"/>
      <c r="T363" s="456"/>
      <c r="U363" s="486"/>
      <c r="V363" s="104">
        <f t="shared" si="58"/>
        <v>28</v>
      </c>
      <c r="W363" s="32">
        <v>1741793.4000000001</v>
      </c>
    </row>
    <row r="364" spans="1:23" x14ac:dyDescent="0.2">
      <c r="A364" s="13" t="s">
        <v>17</v>
      </c>
      <c r="B364" s="88"/>
      <c r="C364" s="456"/>
      <c r="D364" s="456"/>
      <c r="E364" s="456"/>
      <c r="F364" s="456"/>
      <c r="G364" s="456"/>
      <c r="H364" s="456"/>
      <c r="I364" s="456"/>
      <c r="J364" s="486"/>
      <c r="K364" s="104"/>
      <c r="L364" s="37"/>
      <c r="M364" s="88"/>
      <c r="N364" s="456"/>
      <c r="O364" s="456"/>
      <c r="P364" s="456"/>
      <c r="Q364" s="456"/>
      <c r="R364" s="456"/>
      <c r="S364" s="456"/>
      <c r="T364" s="456"/>
      <c r="U364" s="486"/>
      <c r="V364" s="104"/>
      <c r="W364" s="37"/>
    </row>
    <row r="365" spans="1:23" x14ac:dyDescent="0.2">
      <c r="A365" s="13" t="s">
        <v>51</v>
      </c>
      <c r="B365" s="88"/>
      <c r="C365" s="456"/>
      <c r="D365" s="456">
        <v>264</v>
      </c>
      <c r="E365" s="456"/>
      <c r="F365" s="456"/>
      <c r="G365" s="456"/>
      <c r="H365" s="456"/>
      <c r="I365" s="456"/>
      <c r="J365" s="456"/>
      <c r="K365" s="456">
        <f>+D365</f>
        <v>264</v>
      </c>
      <c r="L365" s="32">
        <v>20642300</v>
      </c>
      <c r="M365" s="88"/>
      <c r="N365" s="456"/>
      <c r="O365" s="456">
        <v>264</v>
      </c>
      <c r="P365" s="456"/>
      <c r="Q365" s="456"/>
      <c r="R365" s="456"/>
      <c r="S365" s="456"/>
      <c r="T365" s="456"/>
      <c r="U365" s="456"/>
      <c r="V365" s="456">
        <f>+O365</f>
        <v>264</v>
      </c>
      <c r="W365" s="32">
        <v>20856186</v>
      </c>
    </row>
    <row r="366" spans="1:23" ht="16.5" customHeight="1" x14ac:dyDescent="0.2">
      <c r="A366" s="21" t="s">
        <v>23</v>
      </c>
      <c r="B366" s="22"/>
      <c r="C366" s="485">
        <f>SUM(C367:C373)</f>
        <v>20</v>
      </c>
      <c r="D366" s="485">
        <f>+D373</f>
        <v>96</v>
      </c>
      <c r="E366" s="485"/>
      <c r="F366" s="485"/>
      <c r="G366" s="485"/>
      <c r="H366" s="485"/>
      <c r="I366" s="485"/>
      <c r="J366" s="485"/>
      <c r="K366" s="485">
        <f>SUM(K367:K373)</f>
        <v>116</v>
      </c>
      <c r="L366" s="30">
        <f>SUM(L367:L373)</f>
        <v>4812271</v>
      </c>
      <c r="M366" s="22"/>
      <c r="N366" s="485">
        <f>SUM(N367:N373)</f>
        <v>20</v>
      </c>
      <c r="O366" s="485">
        <f>+O373</f>
        <v>96</v>
      </c>
      <c r="P366" s="485"/>
      <c r="Q366" s="485"/>
      <c r="R366" s="485"/>
      <c r="S366" s="485"/>
      <c r="T366" s="485"/>
      <c r="U366" s="485"/>
      <c r="V366" s="485">
        <f>SUM(V367:V373)</f>
        <v>116</v>
      </c>
      <c r="W366" s="30">
        <f>SUM(W367:W373)</f>
        <v>4837347</v>
      </c>
    </row>
    <row r="367" spans="1:23" x14ac:dyDescent="0.2">
      <c r="A367" s="13" t="s">
        <v>204</v>
      </c>
      <c r="B367" s="54"/>
      <c r="C367" s="456">
        <v>4</v>
      </c>
      <c r="D367" s="456"/>
      <c r="E367" s="456"/>
      <c r="F367" s="456"/>
      <c r="G367" s="456"/>
      <c r="H367" s="456"/>
      <c r="I367" s="456"/>
      <c r="J367" s="486"/>
      <c r="K367" s="104">
        <f>+C367</f>
        <v>4</v>
      </c>
      <c r="L367" s="37">
        <v>232208</v>
      </c>
      <c r="M367" s="54"/>
      <c r="N367" s="456">
        <v>4</v>
      </c>
      <c r="O367" s="456"/>
      <c r="P367" s="456"/>
      <c r="Q367" s="456"/>
      <c r="R367" s="456"/>
      <c r="S367" s="456"/>
      <c r="T367" s="456"/>
      <c r="U367" s="486"/>
      <c r="V367" s="104">
        <f>+N367</f>
        <v>4</v>
      </c>
      <c r="W367" s="37">
        <v>232208</v>
      </c>
    </row>
    <row r="368" spans="1:23" x14ac:dyDescent="0.2">
      <c r="A368" s="13" t="s">
        <v>38</v>
      </c>
      <c r="B368" s="54"/>
      <c r="C368" s="456">
        <v>3</v>
      </c>
      <c r="D368" s="456"/>
      <c r="E368" s="456"/>
      <c r="F368" s="456"/>
      <c r="G368" s="456"/>
      <c r="H368" s="456"/>
      <c r="I368" s="456"/>
      <c r="J368" s="486"/>
      <c r="K368" s="104">
        <f>+C368</f>
        <v>3</v>
      </c>
      <c r="L368" s="37">
        <v>152106</v>
      </c>
      <c r="M368" s="54"/>
      <c r="N368" s="456">
        <v>3</v>
      </c>
      <c r="O368" s="456"/>
      <c r="P368" s="456"/>
      <c r="Q368" s="456"/>
      <c r="R368" s="456"/>
      <c r="S368" s="456"/>
      <c r="T368" s="456"/>
      <c r="U368" s="486"/>
      <c r="V368" s="104">
        <f>+N368</f>
        <v>3</v>
      </c>
      <c r="W368" s="37">
        <v>152106</v>
      </c>
    </row>
    <row r="369" spans="1:23" x14ac:dyDescent="0.2">
      <c r="A369" s="13" t="s">
        <v>39</v>
      </c>
      <c r="B369" s="54"/>
      <c r="C369" s="456">
        <v>13</v>
      </c>
      <c r="D369" s="456"/>
      <c r="E369" s="456"/>
      <c r="F369" s="456"/>
      <c r="G369" s="456"/>
      <c r="H369" s="456"/>
      <c r="I369" s="456"/>
      <c r="J369" s="486"/>
      <c r="K369" s="104">
        <f>+C369</f>
        <v>13</v>
      </c>
      <c r="L369" s="37">
        <v>568126</v>
      </c>
      <c r="M369" s="54"/>
      <c r="N369" s="456">
        <v>13</v>
      </c>
      <c r="O369" s="456"/>
      <c r="P369" s="456"/>
      <c r="Q369" s="456"/>
      <c r="R369" s="456"/>
      <c r="S369" s="456"/>
      <c r="T369" s="456"/>
      <c r="U369" s="486"/>
      <c r="V369" s="104">
        <f>+N369</f>
        <v>13</v>
      </c>
      <c r="W369" s="37">
        <v>565033</v>
      </c>
    </row>
    <row r="370" spans="1:23" x14ac:dyDescent="0.2">
      <c r="A370" s="13" t="s">
        <v>24</v>
      </c>
      <c r="B370" s="54"/>
      <c r="C370" s="456"/>
      <c r="D370" s="456"/>
      <c r="E370" s="456"/>
      <c r="F370" s="456"/>
      <c r="G370" s="456"/>
      <c r="H370" s="456"/>
      <c r="I370" s="456"/>
      <c r="J370" s="486"/>
      <c r="K370" s="104"/>
      <c r="L370" s="37"/>
      <c r="M370" s="54"/>
      <c r="N370" s="456"/>
      <c r="O370" s="456"/>
      <c r="P370" s="456"/>
      <c r="Q370" s="456"/>
      <c r="R370" s="456"/>
      <c r="S370" s="456"/>
      <c r="T370" s="456"/>
      <c r="U370" s="486"/>
      <c r="V370" s="104"/>
      <c r="W370" s="37"/>
    </row>
    <row r="371" spans="1:23" x14ac:dyDescent="0.2">
      <c r="A371" s="13" t="s">
        <v>25</v>
      </c>
      <c r="B371" s="54"/>
      <c r="C371" s="456"/>
      <c r="D371" s="456"/>
      <c r="E371" s="456"/>
      <c r="F371" s="456"/>
      <c r="G371" s="456"/>
      <c r="H371" s="456"/>
      <c r="I371" s="456"/>
      <c r="J371" s="456"/>
      <c r="K371" s="456"/>
      <c r="L371" s="32"/>
      <c r="M371" s="54"/>
      <c r="N371" s="456"/>
      <c r="O371" s="456"/>
      <c r="P371" s="456"/>
      <c r="Q371" s="456"/>
      <c r="R371" s="456"/>
      <c r="S371" s="456"/>
      <c r="T371" s="456"/>
      <c r="U371" s="456"/>
      <c r="V371" s="456"/>
      <c r="W371" s="32"/>
    </row>
    <row r="372" spans="1:23" x14ac:dyDescent="0.2">
      <c r="A372" s="13" t="s">
        <v>26</v>
      </c>
      <c r="B372" s="54"/>
      <c r="C372" s="456"/>
      <c r="D372" s="456"/>
      <c r="E372" s="456"/>
      <c r="F372" s="456"/>
      <c r="G372" s="456"/>
      <c r="H372" s="456"/>
      <c r="I372" s="456"/>
      <c r="J372" s="456"/>
      <c r="K372" s="456"/>
      <c r="L372" s="32"/>
      <c r="M372" s="54"/>
      <c r="N372" s="456"/>
      <c r="O372" s="456"/>
      <c r="P372" s="456"/>
      <c r="Q372" s="456"/>
      <c r="R372" s="456"/>
      <c r="S372" s="456"/>
      <c r="T372" s="456"/>
      <c r="U372" s="456"/>
      <c r="V372" s="456"/>
      <c r="W372" s="32"/>
    </row>
    <row r="373" spans="1:23" x14ac:dyDescent="0.2">
      <c r="A373" s="13" t="s">
        <v>51</v>
      </c>
      <c r="B373" s="88"/>
      <c r="C373" s="456"/>
      <c r="D373" s="456">
        <v>96</v>
      </c>
      <c r="E373" s="456"/>
      <c r="F373" s="456"/>
      <c r="G373" s="456"/>
      <c r="H373" s="456"/>
      <c r="I373" s="456"/>
      <c r="J373" s="456"/>
      <c r="K373" s="456">
        <f>+D373</f>
        <v>96</v>
      </c>
      <c r="L373" s="32">
        <v>3859831</v>
      </c>
      <c r="M373" s="88"/>
      <c r="N373" s="456"/>
      <c r="O373" s="456">
        <v>96</v>
      </c>
      <c r="P373" s="456"/>
      <c r="Q373" s="456"/>
      <c r="R373" s="456"/>
      <c r="S373" s="456"/>
      <c r="T373" s="456"/>
      <c r="U373" s="456"/>
      <c r="V373" s="456">
        <f>+O373</f>
        <v>96</v>
      </c>
      <c r="W373" s="32">
        <v>3888000</v>
      </c>
    </row>
    <row r="374" spans="1:23" x14ac:dyDescent="0.2">
      <c r="A374" s="21" t="s">
        <v>30</v>
      </c>
      <c r="B374" s="218"/>
      <c r="C374" s="485">
        <f>+C375</f>
        <v>2</v>
      </c>
      <c r="D374" s="485">
        <f>+D376</f>
        <v>19</v>
      </c>
      <c r="E374" s="485"/>
      <c r="F374" s="485"/>
      <c r="G374" s="485"/>
      <c r="H374" s="485"/>
      <c r="I374" s="485"/>
      <c r="J374" s="485"/>
      <c r="K374" s="485">
        <f>+K375+K376</f>
        <v>21</v>
      </c>
      <c r="L374" s="30">
        <f>+L375+L376</f>
        <v>620004</v>
      </c>
      <c r="M374" s="218"/>
      <c r="N374" s="485">
        <f>+N375</f>
        <v>2</v>
      </c>
      <c r="O374" s="485">
        <f>+O376</f>
        <v>19</v>
      </c>
      <c r="P374" s="485"/>
      <c r="Q374" s="485"/>
      <c r="R374" s="485"/>
      <c r="S374" s="485"/>
      <c r="T374" s="485"/>
      <c r="U374" s="485"/>
      <c r="V374" s="485">
        <f>+V375+V376</f>
        <v>21</v>
      </c>
      <c r="W374" s="30">
        <f>+W375+W376</f>
        <v>620004</v>
      </c>
    </row>
    <row r="375" spans="1:23" x14ac:dyDescent="0.2">
      <c r="A375" s="13" t="s">
        <v>40</v>
      </c>
      <c r="B375" s="88"/>
      <c r="C375" s="456">
        <v>2</v>
      </c>
      <c r="D375" s="456"/>
      <c r="E375" s="456"/>
      <c r="F375" s="456"/>
      <c r="G375" s="456"/>
      <c r="H375" s="456"/>
      <c r="I375" s="456"/>
      <c r="J375" s="456"/>
      <c r="K375" s="456">
        <f>+C375</f>
        <v>2</v>
      </c>
      <c r="L375" s="32">
        <v>73404</v>
      </c>
      <c r="M375" s="88"/>
      <c r="N375" s="456">
        <v>2</v>
      </c>
      <c r="O375" s="456"/>
      <c r="P375" s="456"/>
      <c r="Q375" s="456"/>
      <c r="R375" s="456"/>
      <c r="S375" s="456"/>
      <c r="T375" s="456"/>
      <c r="U375" s="456"/>
      <c r="V375" s="456">
        <f>+N375</f>
        <v>2</v>
      </c>
      <c r="W375" s="32">
        <v>73404</v>
      </c>
    </row>
    <row r="376" spans="1:23" x14ac:dyDescent="0.2">
      <c r="A376" s="13" t="s">
        <v>51</v>
      </c>
      <c r="B376" s="76"/>
      <c r="C376" s="456"/>
      <c r="D376" s="456">
        <v>19</v>
      </c>
      <c r="E376" s="456"/>
      <c r="F376" s="456"/>
      <c r="G376" s="456"/>
      <c r="H376" s="456"/>
      <c r="I376" s="456"/>
      <c r="J376" s="456"/>
      <c r="K376" s="456">
        <f>+D376</f>
        <v>19</v>
      </c>
      <c r="L376" s="32">
        <v>546600</v>
      </c>
      <c r="M376" s="76"/>
      <c r="N376" s="456"/>
      <c r="O376" s="456">
        <v>19</v>
      </c>
      <c r="P376" s="456"/>
      <c r="Q376" s="456"/>
      <c r="R376" s="456"/>
      <c r="S376" s="456"/>
      <c r="T376" s="456"/>
      <c r="U376" s="456"/>
      <c r="V376" s="456">
        <f>+O376</f>
        <v>19</v>
      </c>
      <c r="W376" s="32">
        <v>546600</v>
      </c>
    </row>
    <row r="377" spans="1:23" s="109" customFormat="1" ht="18.75" customHeight="1" x14ac:dyDescent="0.2">
      <c r="A377" s="641" t="s">
        <v>294</v>
      </c>
      <c r="B377" s="502"/>
      <c r="C377" s="503"/>
      <c r="D377" s="504"/>
      <c r="E377" s="504"/>
      <c r="F377" s="504"/>
      <c r="G377" s="504"/>
      <c r="H377" s="504"/>
      <c r="I377" s="503">
        <v>90</v>
      </c>
      <c r="J377" s="504"/>
      <c r="K377" s="510">
        <f>+I377</f>
        <v>90</v>
      </c>
      <c r="L377" s="517">
        <v>1146461</v>
      </c>
      <c r="M377" s="502"/>
      <c r="N377" s="503"/>
      <c r="O377" s="504"/>
      <c r="P377" s="504"/>
      <c r="Q377" s="504"/>
      <c r="R377" s="504"/>
      <c r="S377" s="504"/>
      <c r="T377" s="503">
        <v>90</v>
      </c>
      <c r="U377" s="504"/>
      <c r="V377" s="510">
        <f>+T377</f>
        <v>90</v>
      </c>
      <c r="W377" s="507">
        <v>1219049</v>
      </c>
    </row>
    <row r="378" spans="1:23" ht="13.5" thickBot="1" x14ac:dyDescent="0.25">
      <c r="A378" s="13"/>
      <c r="B378" s="76"/>
      <c r="C378" s="456"/>
      <c r="D378" s="456"/>
      <c r="E378" s="456"/>
      <c r="F378" s="456"/>
      <c r="G378" s="456"/>
      <c r="H378" s="456"/>
      <c r="I378" s="456"/>
      <c r="J378" s="456"/>
      <c r="K378" s="456"/>
      <c r="L378" s="32"/>
      <c r="M378" s="76"/>
      <c r="N378" s="456"/>
      <c r="O378" s="456"/>
      <c r="P378" s="456"/>
      <c r="Q378" s="456"/>
      <c r="R378" s="456"/>
      <c r="S378" s="456"/>
      <c r="T378" s="456"/>
      <c r="U378" s="456"/>
      <c r="V378" s="456"/>
      <c r="W378" s="32"/>
    </row>
    <row r="379" spans="1:23" ht="19.5" customHeight="1" thickBot="1" x14ac:dyDescent="0.25">
      <c r="A379" s="209" t="s">
        <v>4</v>
      </c>
      <c r="B379" s="91"/>
      <c r="C379" s="62">
        <f>C343+C357+C366+C374</f>
        <v>222</v>
      </c>
      <c r="D379" s="62">
        <f>D343+D357+D366+D374</f>
        <v>383</v>
      </c>
      <c r="E379" s="62"/>
      <c r="F379" s="62"/>
      <c r="G379" s="62"/>
      <c r="H379" s="62"/>
      <c r="I379" s="62">
        <f>+I377</f>
        <v>90</v>
      </c>
      <c r="J379" s="59"/>
      <c r="K379" s="62">
        <f>K343+K357+K366+K374+K377</f>
        <v>695</v>
      </c>
      <c r="L379" s="64">
        <f>+L343+L357+L366+L374+L377</f>
        <v>48953781</v>
      </c>
      <c r="M379" s="91"/>
      <c r="N379" s="62">
        <f>N343+N357+N366+N374</f>
        <v>222</v>
      </c>
      <c r="O379" s="62">
        <f>O343+O357+O366+O374</f>
        <v>383</v>
      </c>
      <c r="P379" s="62"/>
      <c r="Q379" s="62"/>
      <c r="R379" s="62"/>
      <c r="S379" s="62"/>
      <c r="T379" s="62">
        <f>+T377</f>
        <v>90</v>
      </c>
      <c r="U379" s="59"/>
      <c r="V379" s="62">
        <f>V343+V357+V366+V374+V377</f>
        <v>695</v>
      </c>
      <c r="W379" s="64">
        <f>+W343+W357+W366+W374+W377</f>
        <v>49501499.399999999</v>
      </c>
    </row>
    <row r="380" spans="1:23" x14ac:dyDescent="0.2">
      <c r="A380" s="68"/>
      <c r="B380" s="66"/>
      <c r="C380" s="66"/>
      <c r="D380" s="66"/>
      <c r="E380" s="66"/>
      <c r="F380" s="66"/>
      <c r="G380" s="66"/>
      <c r="H380" s="66"/>
      <c r="I380" s="66"/>
      <c r="J380" s="66"/>
      <c r="K380" s="66"/>
      <c r="L380" s="82"/>
      <c r="M380" s="66"/>
      <c r="N380" s="66"/>
      <c r="O380" s="66"/>
      <c r="P380" s="66"/>
      <c r="Q380" s="66"/>
      <c r="R380" s="66"/>
      <c r="S380" s="66"/>
      <c r="T380" s="66"/>
      <c r="U380" s="66"/>
      <c r="V380" s="82"/>
      <c r="W380" s="82"/>
    </row>
    <row r="381" spans="1:23" x14ac:dyDescent="0.2">
      <c r="A381" s="122"/>
      <c r="B381" s="66"/>
      <c r="C381" s="66"/>
      <c r="D381" s="66"/>
      <c r="E381" s="66"/>
      <c r="F381" s="66"/>
      <c r="G381" s="66"/>
      <c r="H381" s="66"/>
      <c r="I381" s="66"/>
      <c r="J381" s="66"/>
      <c r="K381" s="66"/>
      <c r="L381" s="642"/>
      <c r="M381" s="452"/>
      <c r="N381" s="481"/>
      <c r="O381" s="481"/>
      <c r="P381" s="481"/>
      <c r="Q381" s="481"/>
      <c r="R381" s="481"/>
      <c r="S381" s="481"/>
      <c r="T381" s="452"/>
      <c r="U381" s="452"/>
      <c r="V381" s="643"/>
      <c r="W381" s="642"/>
    </row>
    <row r="382" spans="1:23" ht="15.75" x14ac:dyDescent="0.25">
      <c r="A382" s="1639" t="s">
        <v>218</v>
      </c>
      <c r="B382" s="1639"/>
      <c r="C382" s="70"/>
      <c r="D382" s="70"/>
      <c r="E382" s="70"/>
      <c r="F382" s="70"/>
      <c r="G382" s="70"/>
      <c r="H382" s="70"/>
      <c r="I382" s="70"/>
      <c r="J382" s="70"/>
      <c r="K382" s="70"/>
      <c r="L382" s="70"/>
      <c r="M382" s="70"/>
      <c r="N382" s="70"/>
      <c r="O382" s="70"/>
      <c r="P382" s="70"/>
      <c r="Q382" s="70"/>
      <c r="R382" s="70"/>
      <c r="S382" s="70"/>
      <c r="T382" s="70"/>
      <c r="U382" s="70"/>
      <c r="V382" s="70"/>
      <c r="W382" s="70"/>
    </row>
    <row r="383" spans="1:23" x14ac:dyDescent="0.2">
      <c r="A383" s="1640" t="s">
        <v>429</v>
      </c>
      <c r="B383" s="1640"/>
      <c r="C383" s="70"/>
      <c r="D383" s="70"/>
      <c r="E383" s="70"/>
      <c r="F383" s="70"/>
      <c r="G383" s="70"/>
      <c r="H383" s="70"/>
      <c r="I383" s="70"/>
      <c r="J383" s="70"/>
      <c r="K383" s="70"/>
      <c r="L383" s="459"/>
      <c r="M383" s="70"/>
      <c r="N383" s="70"/>
      <c r="O383" s="70"/>
      <c r="P383" s="70"/>
      <c r="Q383" s="70"/>
      <c r="R383" s="70"/>
      <c r="S383" s="70"/>
      <c r="T383" s="70"/>
      <c r="U383" s="70"/>
      <c r="V383" s="70"/>
      <c r="W383" s="70"/>
    </row>
    <row r="384" spans="1:23" ht="12" customHeight="1" x14ac:dyDescent="0.25">
      <c r="A384" s="635"/>
      <c r="B384" s="635"/>
      <c r="C384" s="70"/>
      <c r="D384" s="70"/>
      <c r="E384" s="70"/>
      <c r="F384" s="70"/>
      <c r="G384" s="70"/>
      <c r="H384" s="70"/>
      <c r="I384" s="70"/>
      <c r="J384" s="70"/>
      <c r="K384" s="70"/>
      <c r="L384" s="70"/>
      <c r="M384" s="70"/>
      <c r="N384" s="70"/>
      <c r="O384" s="70"/>
      <c r="P384" s="70"/>
      <c r="Q384" s="70"/>
      <c r="R384" s="70"/>
      <c r="S384" s="70"/>
      <c r="T384" s="70"/>
      <c r="U384" s="70"/>
      <c r="V384" s="70"/>
      <c r="W384" s="70"/>
    </row>
    <row r="385" spans="1:23" ht="24.75" x14ac:dyDescent="0.5">
      <c r="A385" s="1641" t="s">
        <v>606</v>
      </c>
      <c r="B385" s="1641"/>
      <c r="C385" s="1641"/>
      <c r="D385" s="1641"/>
      <c r="E385" s="1641"/>
      <c r="F385" s="1641"/>
      <c r="G385" s="1641"/>
      <c r="H385" s="1641"/>
      <c r="I385" s="1641"/>
      <c r="J385" s="1641"/>
      <c r="K385" s="1641"/>
      <c r="L385" s="1641"/>
      <c r="M385" s="1641"/>
      <c r="N385" s="1641"/>
      <c r="O385" s="1641"/>
      <c r="P385" s="1641"/>
      <c r="Q385" s="1641"/>
      <c r="R385" s="1641"/>
      <c r="S385" s="1641"/>
      <c r="T385" s="1641"/>
      <c r="U385" s="1641"/>
      <c r="V385" s="1641"/>
      <c r="W385" s="1641"/>
    </row>
    <row r="386" spans="1:23" ht="16.5" customHeight="1" x14ac:dyDescent="0.5">
      <c r="A386" s="680"/>
      <c r="B386" s="680"/>
      <c r="C386" s="680"/>
      <c r="D386" s="680"/>
      <c r="E386" s="680"/>
      <c r="F386" s="680"/>
      <c r="G386" s="680"/>
      <c r="H386" s="680"/>
      <c r="I386" s="680"/>
      <c r="J386" s="680"/>
      <c r="K386" s="680"/>
      <c r="L386" s="680"/>
      <c r="M386" s="680"/>
      <c r="N386" s="680"/>
      <c r="O386" s="680"/>
      <c r="P386" s="680"/>
      <c r="Q386" s="680"/>
      <c r="R386" s="680"/>
      <c r="S386" s="680"/>
      <c r="T386" s="680"/>
      <c r="U386" s="680"/>
      <c r="V386" s="680"/>
      <c r="W386" s="680"/>
    </row>
    <row r="387" spans="1:23" ht="19.5" x14ac:dyDescent="0.2">
      <c r="A387" s="1642" t="s">
        <v>597</v>
      </c>
      <c r="B387" s="1642"/>
      <c r="C387" s="1642"/>
      <c r="D387" s="1642"/>
      <c r="E387" s="1642"/>
      <c r="F387" s="1642"/>
      <c r="G387" s="1642"/>
      <c r="H387" s="1642"/>
      <c r="I387" s="1642"/>
      <c r="J387" s="1642"/>
      <c r="K387" s="1642"/>
      <c r="L387" s="1642"/>
      <c r="M387" s="1642"/>
      <c r="N387" s="1642"/>
      <c r="O387" s="1642"/>
      <c r="P387" s="1642"/>
      <c r="Q387" s="1642"/>
      <c r="R387" s="1642"/>
      <c r="S387" s="1642"/>
      <c r="T387" s="1642"/>
      <c r="U387" s="1642"/>
      <c r="V387" s="1642"/>
      <c r="W387" s="1642"/>
    </row>
    <row r="388" spans="1:23" ht="13.5" customHeight="1" x14ac:dyDescent="0.2">
      <c r="A388" s="681"/>
      <c r="B388" s="681"/>
      <c r="C388" s="681"/>
      <c r="D388" s="681"/>
      <c r="E388" s="681"/>
      <c r="F388" s="681"/>
      <c r="G388" s="681"/>
      <c r="H388" s="681"/>
      <c r="I388" s="681"/>
      <c r="J388" s="681"/>
      <c r="K388" s="681"/>
      <c r="L388" s="681"/>
      <c r="M388" s="681"/>
      <c r="N388" s="681"/>
      <c r="O388" s="681"/>
      <c r="P388" s="681"/>
      <c r="Q388" s="681"/>
      <c r="R388" s="681"/>
      <c r="S388" s="681"/>
      <c r="T388" s="681"/>
      <c r="U388" s="681"/>
      <c r="V388" s="681"/>
      <c r="W388" s="681"/>
    </row>
    <row r="389" spans="1:23" ht="18" x14ac:dyDescent="0.2">
      <c r="A389" s="1643" t="s">
        <v>607</v>
      </c>
      <c r="B389" s="1643"/>
      <c r="C389" s="1643"/>
      <c r="D389" s="1643"/>
      <c r="E389" s="1643"/>
      <c r="F389" s="1643"/>
      <c r="G389" s="1643"/>
      <c r="H389" s="1643"/>
      <c r="I389" s="1643"/>
      <c r="J389" s="1643"/>
      <c r="K389" s="1643"/>
      <c r="L389" s="1643"/>
      <c r="M389" s="1643"/>
      <c r="N389" s="1643"/>
      <c r="O389" s="1643"/>
      <c r="P389" s="1643"/>
      <c r="Q389" s="1643"/>
      <c r="R389" s="1643"/>
      <c r="S389" s="1643"/>
      <c r="T389" s="1643"/>
      <c r="U389" s="1643"/>
      <c r="V389" s="1643"/>
      <c r="W389" s="1643"/>
    </row>
    <row r="390" spans="1:23" x14ac:dyDescent="0.2">
      <c r="A390" s="1644"/>
      <c r="B390" s="1644"/>
      <c r="C390" s="1644"/>
      <c r="D390" s="1644"/>
      <c r="E390" s="1644"/>
      <c r="F390" s="1644"/>
      <c r="G390" s="1644"/>
      <c r="H390" s="1644"/>
      <c r="I390" s="1644"/>
      <c r="J390" s="1644"/>
      <c r="K390" s="1644"/>
      <c r="L390" s="1644"/>
      <c r="M390" s="1644"/>
      <c r="N390" s="1644"/>
      <c r="O390" s="1644"/>
      <c r="P390" s="1644"/>
      <c r="Q390" s="1644"/>
      <c r="R390" s="1644"/>
      <c r="S390" s="1644"/>
      <c r="T390" s="1644"/>
      <c r="U390" s="1644"/>
      <c r="V390" s="1644"/>
      <c r="W390" s="1644"/>
    </row>
    <row r="391" spans="1:23" x14ac:dyDescent="0.2">
      <c r="A391" s="71" t="s">
        <v>3</v>
      </c>
      <c r="B391" s="208" t="s">
        <v>61</v>
      </c>
      <c r="C391" s="6"/>
      <c r="D391" s="482"/>
      <c r="E391" s="482"/>
      <c r="F391" s="482"/>
      <c r="G391" s="482"/>
      <c r="H391" s="482"/>
      <c r="I391" s="6"/>
      <c r="J391" s="6"/>
      <c r="K391" s="6"/>
      <c r="L391" s="6"/>
      <c r="M391" s="6"/>
      <c r="N391" s="482"/>
      <c r="O391" s="482"/>
      <c r="P391" s="482"/>
      <c r="Q391" s="482"/>
      <c r="R391" s="482"/>
      <c r="S391" s="482"/>
      <c r="T391" s="6"/>
      <c r="U391" s="6"/>
      <c r="V391" s="6"/>
      <c r="W391" s="6"/>
    </row>
    <row r="392" spans="1:23" ht="16.5" thickBot="1" x14ac:dyDescent="0.3">
      <c r="A392" s="12"/>
      <c r="B392" s="6"/>
      <c r="C392" s="6"/>
      <c r="D392" s="482"/>
      <c r="E392" s="482"/>
      <c r="F392" s="482"/>
      <c r="G392" s="482"/>
      <c r="H392" s="482"/>
      <c r="I392" s="6"/>
      <c r="J392" s="6"/>
      <c r="K392" s="6"/>
      <c r="L392" s="6"/>
      <c r="M392" s="6"/>
      <c r="N392" s="482"/>
      <c r="O392" s="482"/>
      <c r="P392" s="482"/>
      <c r="Q392" s="482"/>
      <c r="R392" s="482"/>
      <c r="S392" s="482"/>
      <c r="T392" s="6"/>
      <c r="U392" s="6"/>
      <c r="V392" s="6"/>
      <c r="W392" s="76"/>
    </row>
    <row r="393" spans="1:23" ht="27.75" customHeight="1" thickBot="1" x14ac:dyDescent="0.25">
      <c r="A393" s="1488" t="s">
        <v>8</v>
      </c>
      <c r="B393" s="1636" t="s">
        <v>598</v>
      </c>
      <c r="C393" s="1636"/>
      <c r="D393" s="1636"/>
      <c r="E393" s="1636"/>
      <c r="F393" s="1636"/>
      <c r="G393" s="1636"/>
      <c r="H393" s="1636"/>
      <c r="I393" s="1636"/>
      <c r="J393" s="1636"/>
      <c r="K393" s="1636"/>
      <c r="L393" s="1637"/>
      <c r="M393" s="1638">
        <v>2021</v>
      </c>
      <c r="N393" s="1636"/>
      <c r="O393" s="1636"/>
      <c r="P393" s="1636"/>
      <c r="Q393" s="1636"/>
      <c r="R393" s="1636"/>
      <c r="S393" s="1636"/>
      <c r="T393" s="1636"/>
      <c r="U393" s="1636"/>
      <c r="V393" s="1636"/>
      <c r="W393" s="1637"/>
    </row>
    <row r="394" spans="1:23" ht="142.5" customHeight="1" thickBot="1" x14ac:dyDescent="0.25">
      <c r="A394" s="1494" t="s">
        <v>9</v>
      </c>
      <c r="B394" s="1495" t="s">
        <v>10</v>
      </c>
      <c r="C394" s="1496" t="s">
        <v>11</v>
      </c>
      <c r="D394" s="1497" t="s">
        <v>290</v>
      </c>
      <c r="E394" s="1497" t="s">
        <v>289</v>
      </c>
      <c r="F394" s="1497" t="s">
        <v>599</v>
      </c>
      <c r="G394" s="1497" t="s">
        <v>600</v>
      </c>
      <c r="H394" s="1497" t="s">
        <v>601</v>
      </c>
      <c r="I394" s="1497" t="s">
        <v>602</v>
      </c>
      <c r="J394" s="1497" t="s">
        <v>603</v>
      </c>
      <c r="K394" s="1492" t="s">
        <v>604</v>
      </c>
      <c r="L394" s="1493" t="s">
        <v>605</v>
      </c>
      <c r="M394" s="1495" t="s">
        <v>10</v>
      </c>
      <c r="N394" s="1496" t="s">
        <v>11</v>
      </c>
      <c r="O394" s="1497" t="s">
        <v>290</v>
      </c>
      <c r="P394" s="1497" t="s">
        <v>289</v>
      </c>
      <c r="Q394" s="1497" t="s">
        <v>599</v>
      </c>
      <c r="R394" s="1497" t="s">
        <v>600</v>
      </c>
      <c r="S394" s="1497" t="s">
        <v>601</v>
      </c>
      <c r="T394" s="1497" t="s">
        <v>602</v>
      </c>
      <c r="U394" s="1497" t="s">
        <v>603</v>
      </c>
      <c r="V394" s="1492" t="s">
        <v>604</v>
      </c>
      <c r="W394" s="1493" t="s">
        <v>605</v>
      </c>
    </row>
    <row r="395" spans="1:23" x14ac:dyDescent="0.2">
      <c r="A395" s="13"/>
      <c r="B395" s="18"/>
      <c r="C395" s="16"/>
      <c r="D395" s="16"/>
      <c r="E395" s="16"/>
      <c r="F395" s="16"/>
      <c r="G395" s="16"/>
      <c r="H395" s="16"/>
      <c r="I395" s="16"/>
      <c r="J395" s="19"/>
      <c r="K395" s="16"/>
      <c r="L395" s="20"/>
      <c r="M395" s="14"/>
      <c r="N395" s="15"/>
      <c r="O395" s="15"/>
      <c r="P395" s="15"/>
      <c r="Q395" s="15"/>
      <c r="R395" s="15"/>
      <c r="S395" s="15"/>
      <c r="T395" s="16"/>
      <c r="U395" s="16"/>
      <c r="V395" s="16"/>
      <c r="W395" s="20"/>
    </row>
    <row r="396" spans="1:23" ht="16.5" customHeight="1" x14ac:dyDescent="0.2">
      <c r="A396" s="21" t="s">
        <v>12</v>
      </c>
      <c r="B396" s="93"/>
      <c r="C396" s="23">
        <f>SUM(C397:C410)</f>
        <v>2</v>
      </c>
      <c r="D396" s="485"/>
      <c r="E396" s="23">
        <f>SUM(E411:E413)</f>
        <v>43</v>
      </c>
      <c r="F396" s="485"/>
      <c r="G396" s="485"/>
      <c r="H396" s="485"/>
      <c r="I396" s="485"/>
      <c r="J396" s="23"/>
      <c r="K396" s="23">
        <f>SUM(K405:K413)</f>
        <v>45</v>
      </c>
      <c r="L396" s="30">
        <f>SUM(L405:L413)</f>
        <v>9392178</v>
      </c>
      <c r="M396" s="22"/>
      <c r="N396" s="87">
        <f>SUM(N408:N410)</f>
        <v>2</v>
      </c>
      <c r="O396" s="485"/>
      <c r="P396" s="485">
        <f>SUM(P411:P413)</f>
        <v>41</v>
      </c>
      <c r="Q396" s="485"/>
      <c r="R396" s="485"/>
      <c r="S396" s="485"/>
      <c r="T396" s="485"/>
      <c r="U396" s="485"/>
      <c r="V396" s="485">
        <f>SUM(V408:V413)</f>
        <v>43</v>
      </c>
      <c r="W396" s="30">
        <f>SUM(W408:W413)</f>
        <v>7720975</v>
      </c>
    </row>
    <row r="397" spans="1:23" x14ac:dyDescent="0.2">
      <c r="A397" s="13" t="s">
        <v>62</v>
      </c>
      <c r="B397" s="88"/>
      <c r="C397" s="72"/>
      <c r="D397" s="72"/>
      <c r="E397" s="72"/>
      <c r="F397" s="72"/>
      <c r="G397" s="72"/>
      <c r="H397" s="72"/>
      <c r="I397" s="72"/>
      <c r="J397" s="72"/>
      <c r="K397" s="73"/>
      <c r="L397" s="74"/>
      <c r="M397" s="88"/>
      <c r="N397" s="72"/>
      <c r="O397" s="72"/>
      <c r="P397" s="72"/>
      <c r="Q397" s="72"/>
      <c r="R397" s="72"/>
      <c r="S397" s="72"/>
      <c r="T397" s="72"/>
      <c r="U397" s="72"/>
      <c r="V397" s="454"/>
      <c r="W397" s="78"/>
    </row>
    <row r="398" spans="1:23" x14ac:dyDescent="0.2">
      <c r="A398" s="13" t="s">
        <v>63</v>
      </c>
      <c r="B398" s="88"/>
      <c r="C398" s="72"/>
      <c r="D398" s="72"/>
      <c r="E398" s="72"/>
      <c r="F398" s="72"/>
      <c r="G398" s="72"/>
      <c r="H398" s="72"/>
      <c r="I398" s="72"/>
      <c r="J398" s="72"/>
      <c r="K398" s="73"/>
      <c r="L398" s="74"/>
      <c r="M398" s="88"/>
      <c r="N398" s="72"/>
      <c r="O398" s="72"/>
      <c r="P398" s="72"/>
      <c r="Q398" s="72"/>
      <c r="R398" s="72"/>
      <c r="S398" s="72"/>
      <c r="T398" s="72"/>
      <c r="U398" s="72"/>
      <c r="V398" s="454"/>
      <c r="W398" s="78"/>
    </row>
    <row r="399" spans="1:23" x14ac:dyDescent="0.2">
      <c r="A399" s="13" t="s">
        <v>64</v>
      </c>
      <c r="B399" s="88"/>
      <c r="C399" s="72"/>
      <c r="D399" s="72"/>
      <c r="E399" s="72"/>
      <c r="F399" s="72"/>
      <c r="G399" s="72"/>
      <c r="H399" s="72"/>
      <c r="I399" s="72"/>
      <c r="J399" s="72"/>
      <c r="K399" s="73"/>
      <c r="L399" s="74"/>
      <c r="M399" s="88"/>
      <c r="N399" s="72"/>
      <c r="O399" s="72"/>
      <c r="P399" s="72"/>
      <c r="Q399" s="72"/>
      <c r="R399" s="72"/>
      <c r="S399" s="72"/>
      <c r="T399" s="72"/>
      <c r="U399" s="72"/>
      <c r="V399" s="454"/>
      <c r="W399" s="78"/>
    </row>
    <row r="400" spans="1:23" x14ac:dyDescent="0.2">
      <c r="A400" s="13" t="s">
        <v>48</v>
      </c>
      <c r="B400" s="88"/>
      <c r="C400" s="72"/>
      <c r="D400" s="72"/>
      <c r="E400" s="72"/>
      <c r="F400" s="72"/>
      <c r="G400" s="72"/>
      <c r="H400" s="72"/>
      <c r="I400" s="72"/>
      <c r="J400" s="72"/>
      <c r="K400" s="73"/>
      <c r="L400" s="74"/>
      <c r="M400" s="88"/>
      <c r="N400" s="72"/>
      <c r="O400" s="72"/>
      <c r="P400" s="72"/>
      <c r="Q400" s="72"/>
      <c r="R400" s="72"/>
      <c r="S400" s="72"/>
      <c r="T400" s="72"/>
      <c r="U400" s="72"/>
      <c r="V400" s="454"/>
      <c r="W400" s="78"/>
    </row>
    <row r="401" spans="1:23" x14ac:dyDescent="0.2">
      <c r="A401" s="13" t="s">
        <v>49</v>
      </c>
      <c r="B401" s="88"/>
      <c r="C401" s="72"/>
      <c r="D401" s="72"/>
      <c r="E401" s="72"/>
      <c r="F401" s="72"/>
      <c r="G401" s="72"/>
      <c r="H401" s="72"/>
      <c r="I401" s="72"/>
      <c r="J401" s="72"/>
      <c r="K401" s="73"/>
      <c r="L401" s="74"/>
      <c r="M401" s="88"/>
      <c r="N401" s="72"/>
      <c r="O401" s="72"/>
      <c r="P401" s="72"/>
      <c r="Q401" s="72"/>
      <c r="R401" s="72"/>
      <c r="S401" s="72"/>
      <c r="T401" s="72"/>
      <c r="U401" s="72"/>
      <c r="V401" s="454"/>
      <c r="W401" s="78"/>
    </row>
    <row r="402" spans="1:23" x14ac:dyDescent="0.2">
      <c r="A402" s="13" t="s">
        <v>50</v>
      </c>
      <c r="B402" s="88"/>
      <c r="C402" s="72"/>
      <c r="D402" s="72"/>
      <c r="E402" s="72"/>
      <c r="F402" s="72"/>
      <c r="G402" s="72"/>
      <c r="H402" s="72"/>
      <c r="I402" s="72"/>
      <c r="J402" s="72"/>
      <c r="K402" s="73"/>
      <c r="L402" s="74"/>
      <c r="M402" s="88"/>
      <c r="N402" s="72"/>
      <c r="O402" s="72"/>
      <c r="P402" s="72"/>
      <c r="Q402" s="72"/>
      <c r="R402" s="72"/>
      <c r="S402" s="72"/>
      <c r="T402" s="72"/>
      <c r="U402" s="72"/>
      <c r="V402" s="454"/>
      <c r="W402" s="78"/>
    </row>
    <row r="403" spans="1:23" x14ac:dyDescent="0.2">
      <c r="A403" s="13" t="s">
        <v>65</v>
      </c>
      <c r="B403" s="88"/>
      <c r="C403" s="72"/>
      <c r="D403" s="72"/>
      <c r="E403" s="72"/>
      <c r="F403" s="72"/>
      <c r="G403" s="72"/>
      <c r="H403" s="72"/>
      <c r="I403" s="72"/>
      <c r="J403" s="72"/>
      <c r="K403" s="73"/>
      <c r="L403" s="74"/>
      <c r="M403" s="88"/>
      <c r="N403" s="72"/>
      <c r="O403" s="72"/>
      <c r="P403" s="72"/>
      <c r="Q403" s="72"/>
      <c r="R403" s="72"/>
      <c r="S403" s="72"/>
      <c r="T403" s="72"/>
      <c r="U403" s="72"/>
      <c r="V403" s="454"/>
      <c r="W403" s="78"/>
    </row>
    <row r="404" spans="1:23" x14ac:dyDescent="0.2">
      <c r="A404" s="13" t="s">
        <v>66</v>
      </c>
      <c r="B404" s="88"/>
      <c r="C404" s="72"/>
      <c r="D404" s="72"/>
      <c r="E404" s="72"/>
      <c r="F404" s="72"/>
      <c r="G404" s="72"/>
      <c r="H404" s="72"/>
      <c r="I404" s="72"/>
      <c r="J404" s="72"/>
      <c r="K404" s="73"/>
      <c r="L404" s="74"/>
      <c r="M404" s="88"/>
      <c r="N404" s="72"/>
      <c r="O404" s="72"/>
      <c r="P404" s="72"/>
      <c r="Q404" s="72"/>
      <c r="R404" s="72"/>
      <c r="S404" s="72"/>
      <c r="T404" s="72"/>
      <c r="U404" s="72"/>
      <c r="V404" s="454"/>
      <c r="W404" s="78"/>
    </row>
    <row r="405" spans="1:23" x14ac:dyDescent="0.2">
      <c r="A405" s="101" t="s">
        <v>67</v>
      </c>
      <c r="B405" s="102"/>
      <c r="C405" s="55"/>
      <c r="D405" s="456"/>
      <c r="E405" s="456"/>
      <c r="F405" s="456"/>
      <c r="G405" s="456"/>
      <c r="H405" s="456"/>
      <c r="I405" s="456"/>
      <c r="J405" s="103"/>
      <c r="K405" s="103"/>
      <c r="L405" s="32"/>
      <c r="M405" s="88"/>
      <c r="N405" s="89"/>
      <c r="O405" s="456"/>
      <c r="P405" s="456"/>
      <c r="Q405" s="456"/>
      <c r="R405" s="456"/>
      <c r="S405" s="456"/>
      <c r="T405" s="456"/>
      <c r="U405" s="460"/>
      <c r="V405" s="460"/>
      <c r="W405" s="32"/>
    </row>
    <row r="406" spans="1:23" x14ac:dyDescent="0.2">
      <c r="A406" s="101" t="s">
        <v>52</v>
      </c>
      <c r="B406" s="102"/>
      <c r="C406" s="55"/>
      <c r="D406" s="456"/>
      <c r="E406" s="456"/>
      <c r="F406" s="456"/>
      <c r="G406" s="456"/>
      <c r="H406" s="456"/>
      <c r="I406" s="456"/>
      <c r="J406" s="103"/>
      <c r="K406" s="103"/>
      <c r="L406" s="32"/>
      <c r="M406" s="88"/>
      <c r="N406" s="89"/>
      <c r="O406" s="456"/>
      <c r="P406" s="456"/>
      <c r="Q406" s="456"/>
      <c r="R406" s="456"/>
      <c r="S406" s="456"/>
      <c r="T406" s="456"/>
      <c r="U406" s="460"/>
      <c r="V406" s="460"/>
      <c r="W406" s="32"/>
    </row>
    <row r="407" spans="1:23" x14ac:dyDescent="0.2">
      <c r="A407" s="101" t="s">
        <v>68</v>
      </c>
      <c r="B407" s="102"/>
      <c r="C407" s="55"/>
      <c r="D407" s="456"/>
      <c r="E407" s="456"/>
      <c r="F407" s="456"/>
      <c r="G407" s="456"/>
      <c r="H407" s="456"/>
      <c r="I407" s="456"/>
      <c r="J407" s="103"/>
      <c r="K407" s="103"/>
      <c r="L407" s="32"/>
      <c r="M407" s="88"/>
      <c r="N407" s="89"/>
      <c r="O407" s="456"/>
      <c r="P407" s="456"/>
      <c r="Q407" s="456"/>
      <c r="R407" s="456"/>
      <c r="S407" s="456"/>
      <c r="T407" s="456"/>
      <c r="U407" s="460"/>
      <c r="V407" s="460"/>
      <c r="W407" s="32"/>
    </row>
    <row r="408" spans="1:23" x14ac:dyDescent="0.2">
      <c r="A408" s="101" t="s">
        <v>69</v>
      </c>
      <c r="B408" s="102"/>
      <c r="C408" s="55">
        <v>1</v>
      </c>
      <c r="D408" s="456"/>
      <c r="E408" s="456"/>
      <c r="F408" s="456"/>
      <c r="G408" s="456"/>
      <c r="H408" s="456"/>
      <c r="I408" s="456"/>
      <c r="J408" s="103"/>
      <c r="K408" s="103">
        <f t="shared" ref="K408:K410" si="59">+C408</f>
        <v>1</v>
      </c>
      <c r="L408" s="32">
        <v>148528</v>
      </c>
      <c r="M408" s="88"/>
      <c r="N408" s="89">
        <v>1</v>
      </c>
      <c r="O408" s="456"/>
      <c r="P408" s="456"/>
      <c r="Q408" s="456"/>
      <c r="R408" s="456"/>
      <c r="S408" s="456"/>
      <c r="T408" s="456"/>
      <c r="U408" s="460"/>
      <c r="V408" s="460">
        <f>+N408</f>
        <v>1</v>
      </c>
      <c r="W408" s="32">
        <v>147720</v>
      </c>
    </row>
    <row r="409" spans="1:23" x14ac:dyDescent="0.2">
      <c r="A409" s="101" t="s">
        <v>70</v>
      </c>
      <c r="B409" s="102"/>
      <c r="C409" s="55"/>
      <c r="D409" s="456"/>
      <c r="E409" s="456"/>
      <c r="F409" s="456"/>
      <c r="G409" s="456"/>
      <c r="H409" s="456"/>
      <c r="I409" s="456"/>
      <c r="J409" s="103"/>
      <c r="K409" s="103"/>
      <c r="L409" s="32"/>
      <c r="M409" s="54"/>
      <c r="N409" s="89"/>
      <c r="O409" s="456"/>
      <c r="P409" s="456"/>
      <c r="Q409" s="456"/>
      <c r="R409" s="456"/>
      <c r="S409" s="456"/>
      <c r="T409" s="456"/>
      <c r="U409" s="460"/>
      <c r="V409" s="460"/>
      <c r="W409" s="32"/>
    </row>
    <row r="410" spans="1:23" x14ac:dyDescent="0.2">
      <c r="A410" s="101" t="s">
        <v>71</v>
      </c>
      <c r="B410" s="102"/>
      <c r="C410" s="55">
        <v>1</v>
      </c>
      <c r="D410" s="456"/>
      <c r="E410" s="456"/>
      <c r="F410" s="456"/>
      <c r="G410" s="456"/>
      <c r="H410" s="456"/>
      <c r="I410" s="456"/>
      <c r="J410" s="103"/>
      <c r="K410" s="103">
        <f t="shared" si="59"/>
        <v>1</v>
      </c>
      <c r="L410" s="32">
        <v>149986</v>
      </c>
      <c r="M410" s="95"/>
      <c r="N410" s="89">
        <v>1</v>
      </c>
      <c r="O410" s="456"/>
      <c r="P410" s="456"/>
      <c r="Q410" s="456"/>
      <c r="R410" s="456"/>
      <c r="S410" s="456"/>
      <c r="T410" s="456"/>
      <c r="U410" s="460"/>
      <c r="V410" s="460">
        <f>+N410</f>
        <v>1</v>
      </c>
      <c r="W410" s="32">
        <v>149170</v>
      </c>
    </row>
    <row r="411" spans="1:23" x14ac:dyDescent="0.2">
      <c r="A411" s="101" t="s">
        <v>440</v>
      </c>
      <c r="B411" s="639"/>
      <c r="C411" s="456"/>
      <c r="D411" s="456"/>
      <c r="E411" s="456">
        <v>1</v>
      </c>
      <c r="F411" s="456"/>
      <c r="G411" s="456"/>
      <c r="H411" s="456"/>
      <c r="I411" s="456"/>
      <c r="J411" s="460"/>
      <c r="K411" s="460">
        <f>+E411</f>
        <v>1</v>
      </c>
      <c r="L411" s="515">
        <v>426750</v>
      </c>
      <c r="M411" s="95"/>
      <c r="N411" s="89"/>
      <c r="O411" s="456"/>
      <c r="P411" s="456">
        <v>1</v>
      </c>
      <c r="Q411" s="456"/>
      <c r="R411" s="456"/>
      <c r="S411" s="456"/>
      <c r="T411" s="456"/>
      <c r="U411" s="460"/>
      <c r="V411" s="460">
        <f>+P411</f>
        <v>1</v>
      </c>
      <c r="W411" s="32">
        <v>359341</v>
      </c>
    </row>
    <row r="412" spans="1:23" x14ac:dyDescent="0.2">
      <c r="A412" s="101" t="s">
        <v>441</v>
      </c>
      <c r="B412" s="639"/>
      <c r="C412" s="456"/>
      <c r="D412" s="456"/>
      <c r="E412" s="456">
        <v>13</v>
      </c>
      <c r="F412" s="456"/>
      <c r="G412" s="456"/>
      <c r="H412" s="456"/>
      <c r="I412" s="456"/>
      <c r="J412" s="460"/>
      <c r="K412" s="460">
        <f t="shared" ref="K412:K413" si="60">+E412</f>
        <v>13</v>
      </c>
      <c r="L412" s="515">
        <v>3581512</v>
      </c>
      <c r="M412" s="95"/>
      <c r="N412" s="89"/>
      <c r="O412" s="456"/>
      <c r="P412" s="456">
        <v>12</v>
      </c>
      <c r="Q412" s="456"/>
      <c r="R412" s="456"/>
      <c r="S412" s="456"/>
      <c r="T412" s="456"/>
      <c r="U412" s="460"/>
      <c r="V412" s="460">
        <f t="shared" ref="V412:V413" si="61">+P412</f>
        <v>12</v>
      </c>
      <c r="W412" s="32">
        <v>2974463</v>
      </c>
    </row>
    <row r="413" spans="1:23" x14ac:dyDescent="0.2">
      <c r="A413" s="101" t="s">
        <v>442</v>
      </c>
      <c r="B413" s="639"/>
      <c r="C413" s="456"/>
      <c r="D413" s="456"/>
      <c r="E413" s="456">
        <v>29</v>
      </c>
      <c r="F413" s="456"/>
      <c r="G413" s="456"/>
      <c r="H413" s="456"/>
      <c r="I413" s="456"/>
      <c r="J413" s="460"/>
      <c r="K413" s="460">
        <f t="shared" si="60"/>
        <v>29</v>
      </c>
      <c r="L413" s="515">
        <v>5085402</v>
      </c>
      <c r="M413" s="95"/>
      <c r="N413" s="89"/>
      <c r="O413" s="456"/>
      <c r="P413" s="456">
        <v>28</v>
      </c>
      <c r="Q413" s="456"/>
      <c r="R413" s="456"/>
      <c r="S413" s="456"/>
      <c r="T413" s="456"/>
      <c r="U413" s="460"/>
      <c r="V413" s="460">
        <f t="shared" si="61"/>
        <v>28</v>
      </c>
      <c r="W413" s="32">
        <v>4090281</v>
      </c>
    </row>
    <row r="414" spans="1:23" ht="15" customHeight="1" x14ac:dyDescent="0.2">
      <c r="A414" s="21" t="s">
        <v>16</v>
      </c>
      <c r="B414" s="93"/>
      <c r="C414" s="23">
        <f>+C421</f>
        <v>129</v>
      </c>
      <c r="D414" s="485">
        <f>+D422</f>
        <v>421</v>
      </c>
      <c r="E414" s="485">
        <f>+E423+E424</f>
        <v>302</v>
      </c>
      <c r="F414" s="485"/>
      <c r="G414" s="485"/>
      <c r="H414" s="485"/>
      <c r="I414" s="485"/>
      <c r="J414" s="23"/>
      <c r="K414" s="23">
        <f>SUM(K421:K424)</f>
        <v>852</v>
      </c>
      <c r="L414" s="105">
        <f>SUM(L421:L424)</f>
        <v>62362333</v>
      </c>
      <c r="M414" s="22"/>
      <c r="N414" s="87">
        <f>+N421</f>
        <v>129</v>
      </c>
      <c r="O414" s="485">
        <f>+O422</f>
        <v>421</v>
      </c>
      <c r="P414" s="485">
        <f>+P423+P424</f>
        <v>305</v>
      </c>
      <c r="Q414" s="485"/>
      <c r="R414" s="485"/>
      <c r="S414" s="485"/>
      <c r="T414" s="485"/>
      <c r="U414" s="485"/>
      <c r="V414" s="490">
        <f>SUM(V421:V424)</f>
        <v>855</v>
      </c>
      <c r="W414" s="24">
        <f>SUM(W421:W424)</f>
        <v>63764517</v>
      </c>
    </row>
    <row r="415" spans="1:23" x14ac:dyDescent="0.2">
      <c r="A415" s="13" t="s">
        <v>17</v>
      </c>
      <c r="B415" s="88"/>
      <c r="C415" s="72"/>
      <c r="D415" s="72"/>
      <c r="E415" s="72"/>
      <c r="F415" s="72"/>
      <c r="G415" s="72"/>
      <c r="H415" s="72"/>
      <c r="I415" s="72"/>
      <c r="J415" s="72"/>
      <c r="K415" s="73"/>
      <c r="L415" s="74"/>
      <c r="M415" s="88"/>
      <c r="N415" s="72"/>
      <c r="O415" s="72"/>
      <c r="P415" s="72"/>
      <c r="Q415" s="72"/>
      <c r="R415" s="72"/>
      <c r="S415" s="72"/>
      <c r="T415" s="72"/>
      <c r="U415" s="72"/>
      <c r="V415" s="454"/>
      <c r="W415" s="78"/>
    </row>
    <row r="416" spans="1:23" x14ac:dyDescent="0.2">
      <c r="A416" s="13" t="s">
        <v>18</v>
      </c>
      <c r="B416" s="88"/>
      <c r="C416" s="72"/>
      <c r="D416" s="72"/>
      <c r="E416" s="72"/>
      <c r="F416" s="72"/>
      <c r="G416" s="72"/>
      <c r="H416" s="72"/>
      <c r="I416" s="72"/>
      <c r="J416" s="72"/>
      <c r="K416" s="73"/>
      <c r="L416" s="74"/>
      <c r="M416" s="88"/>
      <c r="N416" s="72"/>
      <c r="O416" s="72"/>
      <c r="P416" s="72"/>
      <c r="Q416" s="72"/>
      <c r="R416" s="72"/>
      <c r="S416" s="72"/>
      <c r="T416" s="72"/>
      <c r="U416" s="72"/>
      <c r="V416" s="454"/>
      <c r="W416" s="78"/>
    </row>
    <row r="417" spans="1:23" x14ac:dyDescent="0.2">
      <c r="A417" s="13" t="s">
        <v>19</v>
      </c>
      <c r="B417" s="88"/>
      <c r="C417" s="72"/>
      <c r="D417" s="72"/>
      <c r="E417" s="72"/>
      <c r="F417" s="72"/>
      <c r="G417" s="72"/>
      <c r="H417" s="72"/>
      <c r="I417" s="72"/>
      <c r="J417" s="72"/>
      <c r="K417" s="73"/>
      <c r="L417" s="74"/>
      <c r="M417" s="88"/>
      <c r="N417" s="72"/>
      <c r="O417" s="72"/>
      <c r="P417" s="72"/>
      <c r="Q417" s="72"/>
      <c r="R417" s="72"/>
      <c r="S417" s="72"/>
      <c r="T417" s="72"/>
      <c r="U417" s="72"/>
      <c r="V417" s="454"/>
      <c r="W417" s="78"/>
    </row>
    <row r="418" spans="1:23" x14ac:dyDescent="0.2">
      <c r="A418" s="13" t="s">
        <v>20</v>
      </c>
      <c r="B418" s="88"/>
      <c r="C418" s="72"/>
      <c r="D418" s="72"/>
      <c r="E418" s="72"/>
      <c r="F418" s="72"/>
      <c r="G418" s="72"/>
      <c r="H418" s="72"/>
      <c r="I418" s="72"/>
      <c r="J418" s="72"/>
      <c r="K418" s="73"/>
      <c r="L418" s="74"/>
      <c r="M418" s="88"/>
      <c r="N418" s="72"/>
      <c r="O418" s="72"/>
      <c r="P418" s="72"/>
      <c r="Q418" s="72"/>
      <c r="R418" s="72"/>
      <c r="S418" s="72"/>
      <c r="T418" s="72"/>
      <c r="U418" s="72"/>
      <c r="V418" s="454"/>
      <c r="W418" s="78"/>
    </row>
    <row r="419" spans="1:23" x14ac:dyDescent="0.2">
      <c r="A419" s="13" t="s">
        <v>21</v>
      </c>
      <c r="B419" s="88"/>
      <c r="C419" s="72"/>
      <c r="D419" s="72"/>
      <c r="E419" s="72"/>
      <c r="F419" s="72"/>
      <c r="G419" s="72"/>
      <c r="H419" s="72"/>
      <c r="I419" s="72"/>
      <c r="J419" s="72"/>
      <c r="K419" s="73"/>
      <c r="L419" s="74"/>
      <c r="M419" s="88"/>
      <c r="N419" s="72"/>
      <c r="O419" s="72"/>
      <c r="P419" s="72"/>
      <c r="Q419" s="72"/>
      <c r="R419" s="72"/>
      <c r="S419" s="72"/>
      <c r="T419" s="72"/>
      <c r="U419" s="72"/>
      <c r="V419" s="454"/>
      <c r="W419" s="78"/>
    </row>
    <row r="420" spans="1:23" x14ac:dyDescent="0.2">
      <c r="A420" s="13" t="s">
        <v>72</v>
      </c>
      <c r="B420" s="88"/>
      <c r="C420" s="72"/>
      <c r="D420" s="72"/>
      <c r="E420" s="72"/>
      <c r="F420" s="72"/>
      <c r="G420" s="72"/>
      <c r="H420" s="72"/>
      <c r="I420" s="72"/>
      <c r="J420" s="72"/>
      <c r="K420" s="73"/>
      <c r="L420" s="74"/>
      <c r="M420" s="88"/>
      <c r="N420" s="72"/>
      <c r="O420" s="72"/>
      <c r="P420" s="72"/>
      <c r="Q420" s="72"/>
      <c r="R420" s="72"/>
      <c r="S420" s="72"/>
      <c r="T420" s="72"/>
      <c r="U420" s="72"/>
      <c r="V420" s="454"/>
      <c r="W420" s="78"/>
    </row>
    <row r="421" spans="1:23" x14ac:dyDescent="0.2">
      <c r="A421" s="107" t="s">
        <v>16</v>
      </c>
      <c r="B421" s="102"/>
      <c r="C421" s="103">
        <v>129</v>
      </c>
      <c r="D421" s="460"/>
      <c r="E421" s="460"/>
      <c r="F421" s="460"/>
      <c r="G421" s="460"/>
      <c r="H421" s="460"/>
      <c r="I421" s="460"/>
      <c r="J421" s="103"/>
      <c r="K421" s="103">
        <f>+C421</f>
        <v>129</v>
      </c>
      <c r="L421" s="100">
        <v>14306193</v>
      </c>
      <c r="M421" s="97"/>
      <c r="N421" s="106">
        <v>129</v>
      </c>
      <c r="O421" s="460"/>
      <c r="P421" s="460"/>
      <c r="Q421" s="460"/>
      <c r="R421" s="460"/>
      <c r="S421" s="460"/>
      <c r="T421" s="460"/>
      <c r="U421" s="460"/>
      <c r="V421" s="460">
        <f>+N421+P421</f>
        <v>129</v>
      </c>
      <c r="W421" s="100">
        <v>14228365</v>
      </c>
    </row>
    <row r="422" spans="1:23" x14ac:dyDescent="0.2">
      <c r="A422" s="13" t="s">
        <v>51</v>
      </c>
      <c r="B422" s="102"/>
      <c r="C422" s="106"/>
      <c r="D422" s="106">
        <v>421</v>
      </c>
      <c r="E422" s="106"/>
      <c r="F422" s="106"/>
      <c r="G422" s="106"/>
      <c r="H422" s="106"/>
      <c r="I422" s="106"/>
      <c r="J422" s="106"/>
      <c r="K422" s="106">
        <f>+D422</f>
        <v>421</v>
      </c>
      <c r="L422" s="217">
        <v>19521112</v>
      </c>
      <c r="M422" s="97"/>
      <c r="N422" s="106"/>
      <c r="O422" s="106">
        <v>421</v>
      </c>
      <c r="P422" s="106"/>
      <c r="Q422" s="106"/>
      <c r="R422" s="106"/>
      <c r="S422" s="106"/>
      <c r="T422" s="106"/>
      <c r="U422" s="106"/>
      <c r="V422" s="106">
        <f>+O422</f>
        <v>421</v>
      </c>
      <c r="W422" s="100">
        <v>25638798</v>
      </c>
    </row>
    <row r="423" spans="1:23" x14ac:dyDescent="0.2">
      <c r="A423" s="430" t="s">
        <v>443</v>
      </c>
      <c r="B423" s="102"/>
      <c r="C423" s="106"/>
      <c r="D423" s="106"/>
      <c r="E423" s="106">
        <v>96</v>
      </c>
      <c r="F423" s="106"/>
      <c r="G423" s="106"/>
      <c r="H423" s="106"/>
      <c r="I423" s="106"/>
      <c r="J423" s="106"/>
      <c r="K423" s="106">
        <f>+E423</f>
        <v>96</v>
      </c>
      <c r="L423" s="461">
        <v>13789833</v>
      </c>
      <c r="M423" s="97"/>
      <c r="N423" s="106"/>
      <c r="O423" s="106"/>
      <c r="P423" s="106">
        <v>54</v>
      </c>
      <c r="Q423" s="106"/>
      <c r="R423" s="106"/>
      <c r="S423" s="106"/>
      <c r="T423" s="106"/>
      <c r="U423" s="106"/>
      <c r="V423" s="106">
        <f>+P423</f>
        <v>54</v>
      </c>
      <c r="W423" s="100">
        <v>3021046</v>
      </c>
    </row>
    <row r="424" spans="1:23" x14ac:dyDescent="0.2">
      <c r="A424" s="430" t="s">
        <v>444</v>
      </c>
      <c r="B424" s="102"/>
      <c r="C424" s="106"/>
      <c r="D424" s="106"/>
      <c r="E424" s="106">
        <v>206</v>
      </c>
      <c r="F424" s="106"/>
      <c r="G424" s="106"/>
      <c r="H424" s="106"/>
      <c r="I424" s="106"/>
      <c r="J424" s="106"/>
      <c r="K424" s="106">
        <f>+E424</f>
        <v>206</v>
      </c>
      <c r="L424" s="461">
        <v>14745195</v>
      </c>
      <c r="M424" s="97"/>
      <c r="N424" s="106"/>
      <c r="O424" s="106"/>
      <c r="P424" s="106">
        <v>251</v>
      </c>
      <c r="Q424" s="106"/>
      <c r="R424" s="106"/>
      <c r="S424" s="106"/>
      <c r="T424" s="106"/>
      <c r="U424" s="106"/>
      <c r="V424" s="106">
        <f>+P424</f>
        <v>251</v>
      </c>
      <c r="W424" s="100">
        <v>20876308</v>
      </c>
    </row>
    <row r="425" spans="1:23" ht="18.75" customHeight="1" x14ac:dyDescent="0.2">
      <c r="A425" s="21" t="s">
        <v>23</v>
      </c>
      <c r="B425" s="22"/>
      <c r="C425" s="87">
        <f>SUM(C432:C434)</f>
        <v>157</v>
      </c>
      <c r="D425" s="87">
        <f>SUM(D432:D434)</f>
        <v>542</v>
      </c>
      <c r="E425" s="87">
        <f>SUM(E432:E434)</f>
        <v>49</v>
      </c>
      <c r="F425" s="87"/>
      <c r="G425" s="87"/>
      <c r="H425" s="87"/>
      <c r="I425" s="87"/>
      <c r="J425" s="87"/>
      <c r="K425" s="26">
        <f>SUM(K426:K434)</f>
        <v>748</v>
      </c>
      <c r="L425" s="105">
        <f>SUM(L426:L434)</f>
        <v>29663292</v>
      </c>
      <c r="M425" s="22"/>
      <c r="N425" s="87">
        <f>SUM(N432:N434)</f>
        <v>157</v>
      </c>
      <c r="O425" s="87">
        <f>SUM(O432:O434)</f>
        <v>542</v>
      </c>
      <c r="P425" s="87">
        <f>+P432+P433</f>
        <v>281</v>
      </c>
      <c r="Q425" s="87"/>
      <c r="R425" s="87"/>
      <c r="S425" s="87"/>
      <c r="T425" s="87"/>
      <c r="U425" s="87"/>
      <c r="V425" s="26">
        <f>SUM(V432:V434)</f>
        <v>980</v>
      </c>
      <c r="W425" s="24">
        <f>SUM(W426:W434)</f>
        <v>29541124</v>
      </c>
    </row>
    <row r="426" spans="1:23" x14ac:dyDescent="0.2">
      <c r="A426" s="94" t="s">
        <v>24</v>
      </c>
      <c r="B426" s="88"/>
      <c r="C426" s="72"/>
      <c r="D426" s="72"/>
      <c r="E426" s="72"/>
      <c r="F426" s="72"/>
      <c r="G426" s="72"/>
      <c r="H426" s="72"/>
      <c r="I426" s="72"/>
      <c r="J426" s="72"/>
      <c r="K426" s="73"/>
      <c r="L426" s="74"/>
      <c r="M426" s="88"/>
      <c r="N426" s="72"/>
      <c r="O426" s="72"/>
      <c r="P426" s="72"/>
      <c r="Q426" s="72"/>
      <c r="R426" s="72"/>
      <c r="S426" s="72"/>
      <c r="T426" s="72"/>
      <c r="U426" s="72"/>
      <c r="V426" s="454"/>
      <c r="W426" s="78"/>
    </row>
    <row r="427" spans="1:23" x14ac:dyDescent="0.2">
      <c r="A427" s="94" t="s">
        <v>25</v>
      </c>
      <c r="B427" s="88"/>
      <c r="C427" s="72"/>
      <c r="D427" s="72"/>
      <c r="E427" s="72"/>
      <c r="F427" s="72"/>
      <c r="G427" s="72"/>
      <c r="H427" s="72"/>
      <c r="I427" s="72"/>
      <c r="J427" s="72"/>
      <c r="K427" s="73"/>
      <c r="L427" s="74"/>
      <c r="M427" s="88"/>
      <c r="N427" s="72"/>
      <c r="O427" s="72"/>
      <c r="P427" s="72"/>
      <c r="Q427" s="72"/>
      <c r="R427" s="72"/>
      <c r="S427" s="72"/>
      <c r="T427" s="72"/>
      <c r="U427" s="72"/>
      <c r="V427" s="454"/>
      <c r="W427" s="78"/>
    </row>
    <row r="428" spans="1:23" x14ac:dyDescent="0.2">
      <c r="A428" s="94" t="s">
        <v>26</v>
      </c>
      <c r="B428" s="88"/>
      <c r="C428" s="72"/>
      <c r="D428" s="72"/>
      <c r="E428" s="72"/>
      <c r="F428" s="72"/>
      <c r="G428" s="72"/>
      <c r="H428" s="72"/>
      <c r="I428" s="72"/>
      <c r="J428" s="72"/>
      <c r="K428" s="73"/>
      <c r="L428" s="74"/>
      <c r="M428" s="88"/>
      <c r="N428" s="72"/>
      <c r="O428" s="72"/>
      <c r="P428" s="72"/>
      <c r="Q428" s="72"/>
      <c r="R428" s="72"/>
      <c r="S428" s="72"/>
      <c r="T428" s="72"/>
      <c r="U428" s="72"/>
      <c r="V428" s="454"/>
      <c r="W428" s="78"/>
    </row>
    <row r="429" spans="1:23" x14ac:dyDescent="0.2">
      <c r="A429" s="94" t="s">
        <v>27</v>
      </c>
      <c r="B429" s="88"/>
      <c r="C429" s="72"/>
      <c r="D429" s="72"/>
      <c r="E429" s="72"/>
      <c r="F429" s="72"/>
      <c r="G429" s="72"/>
      <c r="H429" s="72"/>
      <c r="I429" s="72"/>
      <c r="J429" s="72"/>
      <c r="K429" s="73"/>
      <c r="L429" s="74"/>
      <c r="M429" s="88"/>
      <c r="N429" s="72"/>
      <c r="O429" s="72"/>
      <c r="P429" s="72"/>
      <c r="Q429" s="72"/>
      <c r="R429" s="72"/>
      <c r="S429" s="72"/>
      <c r="T429" s="72"/>
      <c r="U429" s="72"/>
      <c r="V429" s="454"/>
      <c r="W429" s="78"/>
    </row>
    <row r="430" spans="1:23" x14ac:dyDescent="0.2">
      <c r="A430" s="94" t="s">
        <v>28</v>
      </c>
      <c r="B430" s="88"/>
      <c r="C430" s="72"/>
      <c r="D430" s="72"/>
      <c r="E430" s="72"/>
      <c r="F430" s="72"/>
      <c r="G430" s="72"/>
      <c r="H430" s="72"/>
      <c r="I430" s="72"/>
      <c r="J430" s="72"/>
      <c r="K430" s="73"/>
      <c r="L430" s="74"/>
      <c r="M430" s="88"/>
      <c r="N430" s="72"/>
      <c r="O430" s="72"/>
      <c r="P430" s="72"/>
      <c r="Q430" s="72"/>
      <c r="R430" s="72"/>
      <c r="S430" s="72"/>
      <c r="T430" s="72"/>
      <c r="U430" s="72"/>
      <c r="V430" s="454"/>
      <c r="W430" s="78"/>
    </row>
    <row r="431" spans="1:23" x14ac:dyDescent="0.2">
      <c r="A431" s="94" t="s">
        <v>29</v>
      </c>
      <c r="B431" s="88"/>
      <c r="C431" s="72"/>
      <c r="D431" s="72"/>
      <c r="E431" s="72"/>
      <c r="F431" s="72"/>
      <c r="G431" s="72"/>
      <c r="H431" s="72"/>
      <c r="I431" s="72"/>
      <c r="J431" s="72"/>
      <c r="K431" s="73"/>
      <c r="L431" s="74"/>
      <c r="M431" s="88"/>
      <c r="N431" s="72"/>
      <c r="O431" s="72"/>
      <c r="P431" s="72"/>
      <c r="Q431" s="72"/>
      <c r="R431" s="72"/>
      <c r="S431" s="72"/>
      <c r="T431" s="72"/>
      <c r="U431" s="72"/>
      <c r="V431" s="454"/>
      <c r="W431" s="78"/>
    </row>
    <row r="432" spans="1:23" x14ac:dyDescent="0.2">
      <c r="A432" s="107" t="s">
        <v>78</v>
      </c>
      <c r="B432" s="103"/>
      <c r="C432" s="103">
        <v>150</v>
      </c>
      <c r="D432" s="460"/>
      <c r="E432" s="460">
        <v>49</v>
      </c>
      <c r="F432" s="460"/>
      <c r="G432" s="460"/>
      <c r="H432" s="460"/>
      <c r="I432" s="460"/>
      <c r="J432" s="103"/>
      <c r="K432" s="103">
        <f>+C432+E432</f>
        <v>199</v>
      </c>
      <c r="L432" s="100">
        <f>8817139+1469416</f>
        <v>10286555</v>
      </c>
      <c r="M432" s="54"/>
      <c r="N432" s="106">
        <v>150</v>
      </c>
      <c r="O432" s="460"/>
      <c r="P432" s="460">
        <v>281</v>
      </c>
      <c r="Q432" s="460"/>
      <c r="R432" s="460"/>
      <c r="S432" s="460"/>
      <c r="T432" s="460"/>
      <c r="U432" s="460"/>
      <c r="V432" s="460">
        <f>+N432+P432</f>
        <v>431</v>
      </c>
      <c r="W432" s="100">
        <f>8769173+8513172+1</f>
        <v>17282346</v>
      </c>
    </row>
    <row r="433" spans="1:23" x14ac:dyDescent="0.2">
      <c r="A433" s="107" t="s">
        <v>58</v>
      </c>
      <c r="B433" s="103"/>
      <c r="C433" s="103">
        <v>7</v>
      </c>
      <c r="D433" s="460"/>
      <c r="E433" s="460"/>
      <c r="F433" s="460"/>
      <c r="G433" s="460"/>
      <c r="H433" s="460"/>
      <c r="I433" s="460"/>
      <c r="J433" s="103"/>
      <c r="K433" s="103">
        <f>+C433</f>
        <v>7</v>
      </c>
      <c r="L433" s="100">
        <v>249992</v>
      </c>
      <c r="M433" s="88"/>
      <c r="N433" s="106">
        <v>7</v>
      </c>
      <c r="O433" s="460"/>
      <c r="P433" s="460"/>
      <c r="Q433" s="460"/>
      <c r="R433" s="460"/>
      <c r="S433" s="460"/>
      <c r="T433" s="460"/>
      <c r="U433" s="460"/>
      <c r="V433" s="460">
        <f>+N433</f>
        <v>7</v>
      </c>
      <c r="W433" s="100">
        <v>248632</v>
      </c>
    </row>
    <row r="434" spans="1:23" x14ac:dyDescent="0.2">
      <c r="A434" s="13" t="s">
        <v>51</v>
      </c>
      <c r="B434" s="102"/>
      <c r="C434" s="106"/>
      <c r="D434" s="106">
        <v>542</v>
      </c>
      <c r="E434" s="106"/>
      <c r="F434" s="106"/>
      <c r="G434" s="106"/>
      <c r="H434" s="106"/>
      <c r="I434" s="106"/>
      <c r="J434" s="106"/>
      <c r="K434" s="106">
        <f>+D434</f>
        <v>542</v>
      </c>
      <c r="L434" s="217">
        <v>19126745</v>
      </c>
      <c r="M434" s="54"/>
      <c r="N434" s="106"/>
      <c r="O434" s="106">
        <v>542</v>
      </c>
      <c r="P434" s="106"/>
      <c r="Q434" s="106"/>
      <c r="R434" s="106"/>
      <c r="S434" s="106"/>
      <c r="T434" s="106"/>
      <c r="U434" s="106"/>
      <c r="V434" s="106">
        <f>+O434</f>
        <v>542</v>
      </c>
      <c r="W434" s="100">
        <v>12010146</v>
      </c>
    </row>
    <row r="435" spans="1:23" ht="18.75" customHeight="1" x14ac:dyDescent="0.2">
      <c r="A435" s="21" t="s">
        <v>30</v>
      </c>
      <c r="B435" s="22"/>
      <c r="C435" s="87">
        <f>+C440</f>
        <v>20</v>
      </c>
      <c r="D435" s="87"/>
      <c r="E435" s="87">
        <f>+E441</f>
        <v>31</v>
      </c>
      <c r="F435" s="87"/>
      <c r="G435" s="87"/>
      <c r="H435" s="87"/>
      <c r="I435" s="87"/>
      <c r="J435" s="87"/>
      <c r="K435" s="87">
        <f>+K440+K441+K442</f>
        <v>51</v>
      </c>
      <c r="L435" s="52">
        <f>SUM(L440:L442)</f>
        <v>2144623</v>
      </c>
      <c r="M435" s="22"/>
      <c r="N435" s="87">
        <f>+N440</f>
        <v>20</v>
      </c>
      <c r="O435" s="87"/>
      <c r="P435" s="87">
        <f>+P441</f>
        <v>30</v>
      </c>
      <c r="Q435" s="87"/>
      <c r="R435" s="87"/>
      <c r="S435" s="87"/>
      <c r="T435" s="87"/>
      <c r="U435" s="87"/>
      <c r="V435" s="87">
        <f>SUM(V440:V442)</f>
        <v>50</v>
      </c>
      <c r="W435" s="30">
        <f>+W440+W441</f>
        <v>1384379</v>
      </c>
    </row>
    <row r="436" spans="1:23" x14ac:dyDescent="0.2">
      <c r="A436" s="94" t="s">
        <v>31</v>
      </c>
      <c r="B436" s="88"/>
      <c r="C436" s="72"/>
      <c r="D436" s="72"/>
      <c r="E436" s="72"/>
      <c r="F436" s="72"/>
      <c r="G436" s="72"/>
      <c r="H436" s="72"/>
      <c r="I436" s="72"/>
      <c r="J436" s="72"/>
      <c r="K436" s="73"/>
      <c r="L436" s="74"/>
      <c r="M436" s="88"/>
      <c r="N436" s="72"/>
      <c r="O436" s="72"/>
      <c r="P436" s="72"/>
      <c r="Q436" s="72"/>
      <c r="R436" s="72"/>
      <c r="S436" s="72"/>
      <c r="T436" s="72"/>
      <c r="U436" s="72"/>
      <c r="V436" s="454"/>
      <c r="W436" s="78"/>
    </row>
    <row r="437" spans="1:23" x14ac:dyDescent="0.2">
      <c r="A437" s="94" t="s">
        <v>32</v>
      </c>
      <c r="B437" s="88"/>
      <c r="C437" s="72"/>
      <c r="D437" s="72"/>
      <c r="E437" s="72"/>
      <c r="F437" s="72"/>
      <c r="G437" s="72"/>
      <c r="H437" s="72"/>
      <c r="I437" s="72"/>
      <c r="J437" s="72"/>
      <c r="K437" s="73"/>
      <c r="L437" s="74"/>
      <c r="M437" s="88"/>
      <c r="N437" s="72"/>
      <c r="O437" s="72"/>
      <c r="P437" s="72"/>
      <c r="Q437" s="72"/>
      <c r="R437" s="72"/>
      <c r="S437" s="72"/>
      <c r="T437" s="72"/>
      <c r="U437" s="72"/>
      <c r="V437" s="454"/>
      <c r="W437" s="78"/>
    </row>
    <row r="438" spans="1:23" x14ac:dyDescent="0.2">
      <c r="A438" s="94" t="s">
        <v>33</v>
      </c>
      <c r="B438" s="88"/>
      <c r="C438" s="72"/>
      <c r="D438" s="72"/>
      <c r="E438" s="72"/>
      <c r="F438" s="72"/>
      <c r="G438" s="72"/>
      <c r="H438" s="72"/>
      <c r="I438" s="72"/>
      <c r="J438" s="72"/>
      <c r="K438" s="73"/>
      <c r="L438" s="455"/>
      <c r="M438" s="88"/>
      <c r="N438" s="72"/>
      <c r="O438" s="72"/>
      <c r="P438" s="72"/>
      <c r="Q438" s="72"/>
      <c r="R438" s="72"/>
      <c r="S438" s="72"/>
      <c r="T438" s="72"/>
      <c r="U438" s="72"/>
      <c r="V438" s="454"/>
      <c r="W438" s="78"/>
    </row>
    <row r="439" spans="1:23" x14ac:dyDescent="0.2">
      <c r="A439" s="94" t="s">
        <v>74</v>
      </c>
      <c r="B439" s="88"/>
      <c r="C439" s="72"/>
      <c r="D439" s="72"/>
      <c r="E439" s="72"/>
      <c r="F439" s="72"/>
      <c r="G439" s="72"/>
      <c r="H439" s="72"/>
      <c r="I439" s="72"/>
      <c r="J439" s="72"/>
      <c r="K439" s="73"/>
      <c r="L439" s="78"/>
      <c r="M439" s="88"/>
      <c r="N439" s="72"/>
      <c r="O439" s="72"/>
      <c r="P439" s="72"/>
      <c r="Q439" s="72"/>
      <c r="R439" s="72"/>
      <c r="S439" s="72"/>
      <c r="T439" s="72"/>
      <c r="U439" s="72"/>
      <c r="V439" s="454"/>
      <c r="W439" s="78"/>
    </row>
    <row r="440" spans="1:23" x14ac:dyDescent="0.2">
      <c r="A440" s="13" t="s">
        <v>40</v>
      </c>
      <c r="B440" s="102"/>
      <c r="C440" s="103">
        <v>20</v>
      </c>
      <c r="D440" s="460"/>
      <c r="E440" s="460"/>
      <c r="F440" s="460"/>
      <c r="G440" s="460"/>
      <c r="H440" s="460"/>
      <c r="I440" s="460"/>
      <c r="J440" s="103"/>
      <c r="K440" s="103">
        <f>+C440</f>
        <v>20</v>
      </c>
      <c r="L440" s="100">
        <v>508261</v>
      </c>
      <c r="M440" s="54"/>
      <c r="N440" s="106">
        <v>20</v>
      </c>
      <c r="O440" s="460"/>
      <c r="P440" s="460"/>
      <c r="Q440" s="460"/>
      <c r="R440" s="460"/>
      <c r="S440" s="460"/>
      <c r="T440" s="460"/>
      <c r="U440" s="460"/>
      <c r="V440" s="460">
        <f>+N440</f>
        <v>20</v>
      </c>
      <c r="W440" s="100">
        <v>505496</v>
      </c>
    </row>
    <row r="441" spans="1:23" x14ac:dyDescent="0.2">
      <c r="A441" s="430" t="s">
        <v>445</v>
      </c>
      <c r="B441" s="102"/>
      <c r="C441" s="460"/>
      <c r="D441" s="460"/>
      <c r="E441" s="460">
        <v>31</v>
      </c>
      <c r="F441" s="460"/>
      <c r="G441" s="460"/>
      <c r="H441" s="460"/>
      <c r="I441" s="460"/>
      <c r="J441" s="460"/>
      <c r="K441" s="460">
        <f>+E441</f>
        <v>31</v>
      </c>
      <c r="L441" s="100">
        <v>1636362</v>
      </c>
      <c r="M441" s="54"/>
      <c r="N441" s="106"/>
      <c r="O441" s="460"/>
      <c r="P441" s="460">
        <v>30</v>
      </c>
      <c r="Q441" s="460"/>
      <c r="R441" s="460"/>
      <c r="S441" s="460"/>
      <c r="T441" s="460"/>
      <c r="U441" s="460"/>
      <c r="V441" s="460">
        <f>+P441</f>
        <v>30</v>
      </c>
      <c r="W441" s="100">
        <v>878883</v>
      </c>
    </row>
    <row r="442" spans="1:23" x14ac:dyDescent="0.2">
      <c r="A442" s="430" t="s">
        <v>446</v>
      </c>
      <c r="B442" s="102"/>
      <c r="C442" s="106"/>
      <c r="D442" s="106"/>
      <c r="E442" s="106"/>
      <c r="F442" s="106"/>
      <c r="G442" s="106"/>
      <c r="H442" s="106"/>
      <c r="I442" s="106"/>
      <c r="J442" s="106"/>
      <c r="K442" s="106"/>
      <c r="L442" s="461"/>
      <c r="M442" s="54"/>
      <c r="N442" s="106"/>
      <c r="O442" s="106"/>
      <c r="P442" s="106"/>
      <c r="Q442" s="106"/>
      <c r="R442" s="106"/>
      <c r="S442" s="106"/>
      <c r="T442" s="106"/>
      <c r="U442" s="106"/>
      <c r="V442" s="106"/>
      <c r="W442" s="100"/>
    </row>
    <row r="443" spans="1:23" x14ac:dyDescent="0.2">
      <c r="A443" s="21" t="s">
        <v>294</v>
      </c>
      <c r="B443" s="22"/>
      <c r="C443" s="87"/>
      <c r="D443" s="87"/>
      <c r="E443" s="87"/>
      <c r="F443" s="87"/>
      <c r="G443" s="87"/>
      <c r="H443" s="87"/>
      <c r="I443" s="87">
        <v>50</v>
      </c>
      <c r="J443" s="87"/>
      <c r="K443" s="87">
        <f>+I443</f>
        <v>50</v>
      </c>
      <c r="L443" s="52">
        <v>1891750</v>
      </c>
      <c r="M443" s="22"/>
      <c r="N443" s="87"/>
      <c r="O443" s="87"/>
      <c r="P443" s="87"/>
      <c r="Q443" s="87"/>
      <c r="R443" s="87"/>
      <c r="S443" s="87"/>
      <c r="T443" s="87">
        <v>130</v>
      </c>
      <c r="U443" s="87"/>
      <c r="V443" s="87">
        <f>+T443</f>
        <v>130</v>
      </c>
      <c r="W443" s="30">
        <v>1891750</v>
      </c>
    </row>
    <row r="444" spans="1:23" ht="18" customHeight="1" thickBot="1" x14ac:dyDescent="0.25">
      <c r="A444" s="128"/>
      <c r="B444" s="114"/>
      <c r="C444" s="205"/>
      <c r="D444" s="486"/>
      <c r="E444" s="486"/>
      <c r="F444" s="486"/>
      <c r="G444" s="486"/>
      <c r="H444" s="486"/>
      <c r="I444" s="486"/>
      <c r="J444" s="205"/>
      <c r="K444" s="205"/>
      <c r="L444" s="115"/>
      <c r="M444" s="114"/>
      <c r="N444" s="96"/>
      <c r="O444" s="486"/>
      <c r="P444" s="486"/>
      <c r="Q444" s="486"/>
      <c r="R444" s="486"/>
      <c r="S444" s="486"/>
      <c r="T444" s="486"/>
      <c r="U444" s="486"/>
      <c r="V444" s="486"/>
      <c r="W444" s="115"/>
    </row>
    <row r="445" spans="1:23" ht="21" customHeight="1" thickBot="1" x14ac:dyDescent="0.25">
      <c r="A445" s="209" t="s">
        <v>4</v>
      </c>
      <c r="B445" s="60"/>
      <c r="C445" s="62">
        <f>+C396+C414+C425+C435+C443</f>
        <v>308</v>
      </c>
      <c r="D445" s="62">
        <f>+D396+D414+D425+D435+D443</f>
        <v>963</v>
      </c>
      <c r="E445" s="62">
        <f>+E396+E414+E425+E435+E443</f>
        <v>425</v>
      </c>
      <c r="F445" s="62"/>
      <c r="G445" s="62"/>
      <c r="H445" s="62"/>
      <c r="I445" s="62">
        <f>+I396+I414+I425+I435+I443</f>
        <v>50</v>
      </c>
      <c r="J445" s="62"/>
      <c r="K445" s="62">
        <f>+K396+K414+K425+K435+K443</f>
        <v>1746</v>
      </c>
      <c r="L445" s="79">
        <f>+L396+L414+L425+L435+L443</f>
        <v>105454176</v>
      </c>
      <c r="M445" s="220"/>
      <c r="N445" s="61">
        <f>+N396+N414+N425+N435+N443</f>
        <v>308</v>
      </c>
      <c r="O445" s="62">
        <f>+O396+O414+O425+O435+O443</f>
        <v>963</v>
      </c>
      <c r="P445" s="61">
        <f>+P396+P414+P425+P435+P443</f>
        <v>657</v>
      </c>
      <c r="Q445" s="62"/>
      <c r="R445" s="62"/>
      <c r="S445" s="62"/>
      <c r="T445" s="62">
        <f>+T396+T414+T425+T435+T443</f>
        <v>130</v>
      </c>
      <c r="U445" s="62"/>
      <c r="V445" s="62">
        <f>+V396+V414+V425+V435+V443</f>
        <v>2058</v>
      </c>
      <c r="W445" s="79">
        <f>+W396+W414+W425+W435+W443</f>
        <v>104302745</v>
      </c>
    </row>
    <row r="446" spans="1:23" s="212" customFormat="1" ht="12.75" customHeight="1" x14ac:dyDescent="0.2">
      <c r="A446" s="120"/>
      <c r="B446" s="112"/>
      <c r="C446" s="112"/>
      <c r="D446" s="112"/>
      <c r="E446" s="112"/>
      <c r="F446" s="112"/>
      <c r="G446" s="112"/>
      <c r="H446" s="112"/>
      <c r="I446" s="112"/>
      <c r="J446" s="112"/>
      <c r="K446" s="112"/>
      <c r="L446" s="204"/>
      <c r="M446" s="10"/>
      <c r="N446" s="10"/>
      <c r="O446" s="10"/>
      <c r="P446" s="10"/>
      <c r="Q446" s="10"/>
      <c r="R446" s="10"/>
      <c r="S446" s="10"/>
      <c r="T446" s="10"/>
      <c r="U446" s="10"/>
      <c r="V446" s="112"/>
      <c r="W446" s="204"/>
    </row>
    <row r="447" spans="1:23" s="212" customFormat="1" ht="12.75" customHeight="1" x14ac:dyDescent="0.2">
      <c r="A447" s="282"/>
      <c r="B447" s="112"/>
      <c r="C447" s="112"/>
      <c r="D447" s="112"/>
      <c r="E447" s="112"/>
      <c r="F447" s="112"/>
      <c r="G447" s="112"/>
      <c r="H447" s="112"/>
      <c r="I447" s="112"/>
      <c r="J447" s="112"/>
      <c r="K447" s="112"/>
      <c r="L447" s="204"/>
      <c r="M447" s="10"/>
      <c r="N447" s="10"/>
      <c r="O447" s="10"/>
      <c r="P447" s="10"/>
      <c r="Q447" s="10"/>
      <c r="R447" s="10"/>
      <c r="S447" s="10"/>
      <c r="T447" s="10"/>
      <c r="U447" s="10"/>
      <c r="V447" s="10"/>
      <c r="W447" s="204"/>
    </row>
    <row r="448" spans="1:23" ht="15.75" x14ac:dyDescent="0.25">
      <c r="A448" s="1639" t="s">
        <v>218</v>
      </c>
      <c r="B448" s="1639"/>
      <c r="C448" s="70"/>
      <c r="D448" s="70"/>
      <c r="E448" s="70"/>
      <c r="F448" s="70"/>
      <c r="G448" s="70"/>
      <c r="H448" s="70"/>
      <c r="I448" s="70"/>
      <c r="J448" s="70"/>
      <c r="K448" s="70"/>
      <c r="L448" s="459"/>
      <c r="M448" s="70"/>
      <c r="N448" s="70"/>
      <c r="O448" s="70"/>
      <c r="P448" s="70"/>
      <c r="Q448" s="70"/>
      <c r="R448" s="70"/>
      <c r="S448" s="70"/>
      <c r="T448" s="70"/>
      <c r="U448" s="70"/>
      <c r="V448" s="70"/>
      <c r="W448" s="459"/>
    </row>
    <row r="449" spans="1:24" x14ac:dyDescent="0.2">
      <c r="A449" s="1640" t="s">
        <v>429</v>
      </c>
      <c r="B449" s="1640"/>
      <c r="C449" s="70"/>
      <c r="D449" s="70"/>
      <c r="E449" s="70"/>
      <c r="F449" s="70"/>
      <c r="G449" s="70"/>
      <c r="H449" s="70"/>
      <c r="I449" s="70"/>
      <c r="J449" s="70"/>
      <c r="K449" s="70"/>
      <c r="L449" s="459"/>
      <c r="M449" s="70"/>
      <c r="N449" s="70"/>
      <c r="O449" s="70"/>
      <c r="P449" s="70"/>
      <c r="Q449" s="70"/>
      <c r="R449" s="70"/>
      <c r="S449" s="70"/>
      <c r="T449" s="70"/>
      <c r="U449" s="70"/>
      <c r="V449" s="70"/>
      <c r="W449" s="459"/>
    </row>
    <row r="450" spans="1:24" ht="15.75" x14ac:dyDescent="0.25">
      <c r="A450" s="635"/>
      <c r="B450" s="635"/>
      <c r="C450" s="70"/>
      <c r="D450" s="70"/>
      <c r="E450" s="70"/>
      <c r="F450" s="70"/>
      <c r="G450" s="70"/>
      <c r="H450" s="70"/>
      <c r="I450" s="70"/>
      <c r="J450" s="70"/>
      <c r="K450" s="70"/>
      <c r="L450" s="459"/>
      <c r="M450" s="70"/>
      <c r="N450" s="70"/>
      <c r="O450" s="70"/>
      <c r="P450" s="70"/>
      <c r="Q450" s="70"/>
      <c r="R450" s="70"/>
      <c r="S450" s="70"/>
      <c r="T450" s="70"/>
      <c r="U450" s="70"/>
      <c r="V450" s="70"/>
      <c r="W450" s="459"/>
      <c r="X450" s="92"/>
    </row>
    <row r="451" spans="1:24" ht="24.75" x14ac:dyDescent="0.5">
      <c r="A451" s="1641" t="s">
        <v>606</v>
      </c>
      <c r="B451" s="1641"/>
      <c r="C451" s="1641"/>
      <c r="D451" s="1641"/>
      <c r="E451" s="1641"/>
      <c r="F451" s="1641"/>
      <c r="G451" s="1641"/>
      <c r="H451" s="1641"/>
      <c r="I451" s="1641"/>
      <c r="J451" s="1641"/>
      <c r="K451" s="1641"/>
      <c r="L451" s="1641"/>
      <c r="M451" s="1641"/>
      <c r="N451" s="1641"/>
      <c r="O451" s="1641"/>
      <c r="P451" s="1641"/>
      <c r="Q451" s="1641"/>
      <c r="R451" s="1641"/>
      <c r="S451" s="1641"/>
      <c r="T451" s="1641"/>
      <c r="U451" s="1641"/>
      <c r="V451" s="1641"/>
      <c r="W451" s="1641"/>
    </row>
    <row r="452" spans="1:24" ht="23.25" customHeight="1" x14ac:dyDescent="0.5">
      <c r="A452" s="680"/>
      <c r="B452" s="680"/>
      <c r="C452" s="680"/>
      <c r="D452" s="680"/>
      <c r="E452" s="680"/>
      <c r="F452" s="680"/>
      <c r="G452" s="680"/>
      <c r="H452" s="680"/>
      <c r="I452" s="680"/>
      <c r="J452" s="680"/>
      <c r="K452" s="680"/>
      <c r="L452" s="680"/>
      <c r="M452" s="680"/>
      <c r="N452" s="680"/>
      <c r="O452" s="680"/>
      <c r="P452" s="680"/>
      <c r="Q452" s="680"/>
      <c r="R452" s="680"/>
      <c r="S452" s="680"/>
      <c r="T452" s="680"/>
      <c r="U452" s="680"/>
      <c r="V452" s="680"/>
      <c r="W452" s="680"/>
    </row>
    <row r="453" spans="1:24" ht="19.5" x14ac:dyDescent="0.2">
      <c r="A453" s="1642" t="s">
        <v>597</v>
      </c>
      <c r="B453" s="1642"/>
      <c r="C453" s="1642"/>
      <c r="D453" s="1642"/>
      <c r="E453" s="1642"/>
      <c r="F453" s="1642"/>
      <c r="G453" s="1642"/>
      <c r="H453" s="1642"/>
      <c r="I453" s="1642"/>
      <c r="J453" s="1642"/>
      <c r="K453" s="1642"/>
      <c r="L453" s="1642"/>
      <c r="M453" s="1642"/>
      <c r="N453" s="1642"/>
      <c r="O453" s="1642"/>
      <c r="P453" s="1642"/>
      <c r="Q453" s="1642"/>
      <c r="R453" s="1642"/>
      <c r="S453" s="1642"/>
      <c r="T453" s="1642"/>
      <c r="U453" s="1642"/>
      <c r="V453" s="1642"/>
      <c r="W453" s="1642"/>
    </row>
    <row r="454" spans="1:24" ht="19.5" x14ac:dyDescent="0.2">
      <c r="A454" s="681"/>
      <c r="B454" s="681"/>
      <c r="C454" s="681"/>
      <c r="D454" s="681"/>
      <c r="E454" s="681"/>
      <c r="F454" s="681"/>
      <c r="G454" s="681"/>
      <c r="H454" s="681"/>
      <c r="I454" s="681"/>
      <c r="J454" s="681"/>
      <c r="K454" s="681"/>
      <c r="L454" s="681"/>
      <c r="M454" s="681"/>
      <c r="N454" s="681"/>
      <c r="O454" s="681"/>
      <c r="P454" s="681"/>
      <c r="Q454" s="681"/>
      <c r="R454" s="681"/>
      <c r="S454" s="681"/>
      <c r="T454" s="681"/>
      <c r="U454" s="681"/>
      <c r="V454" s="681"/>
      <c r="W454" s="681"/>
    </row>
    <row r="455" spans="1:24" ht="18" x14ac:dyDescent="0.2">
      <c r="A455" s="1643" t="s">
        <v>607</v>
      </c>
      <c r="B455" s="1643"/>
      <c r="C455" s="1643"/>
      <c r="D455" s="1643"/>
      <c r="E455" s="1643"/>
      <c r="F455" s="1643"/>
      <c r="G455" s="1643"/>
      <c r="H455" s="1643"/>
      <c r="I455" s="1643"/>
      <c r="J455" s="1643"/>
      <c r="K455" s="1643"/>
      <c r="L455" s="1643"/>
      <c r="M455" s="1643"/>
      <c r="N455" s="1643"/>
      <c r="O455" s="1643"/>
      <c r="P455" s="1643"/>
      <c r="Q455" s="1643"/>
      <c r="R455" s="1643"/>
      <c r="S455" s="1643"/>
      <c r="T455" s="1643"/>
      <c r="U455" s="1643"/>
      <c r="V455" s="1643"/>
      <c r="W455" s="1643"/>
    </row>
    <row r="456" spans="1:24" x14ac:dyDescent="0.2">
      <c r="A456" s="6"/>
      <c r="B456" s="10"/>
      <c r="C456" s="6"/>
      <c r="D456" s="482"/>
      <c r="E456" s="482"/>
      <c r="F456" s="482"/>
      <c r="G456" s="482"/>
      <c r="H456" s="482"/>
      <c r="I456" s="6"/>
      <c r="J456" s="6"/>
      <c r="K456" s="6"/>
      <c r="L456" s="6"/>
      <c r="M456" s="6"/>
      <c r="N456" s="482"/>
      <c r="O456" s="482"/>
      <c r="P456" s="482"/>
      <c r="Q456" s="482"/>
      <c r="R456" s="482"/>
      <c r="S456" s="482"/>
      <c r="T456" s="6"/>
      <c r="U456" s="6"/>
      <c r="V456" s="6"/>
      <c r="W456" s="6"/>
    </row>
    <row r="457" spans="1:24" x14ac:dyDescent="0.2">
      <c r="A457" s="71" t="s">
        <v>3</v>
      </c>
      <c r="B457" s="208" t="s">
        <v>274</v>
      </c>
      <c r="C457" s="6"/>
      <c r="D457" s="482"/>
      <c r="E457" s="482"/>
      <c r="F457" s="482"/>
      <c r="G457" s="482"/>
      <c r="H457" s="482"/>
      <c r="I457" s="6"/>
      <c r="J457" s="6"/>
      <c r="K457" s="6"/>
      <c r="L457" s="6"/>
      <c r="M457" s="6"/>
      <c r="N457" s="482"/>
      <c r="O457" s="482"/>
      <c r="P457" s="482"/>
      <c r="Q457" s="482"/>
      <c r="R457" s="482"/>
      <c r="S457" s="482"/>
      <c r="T457" s="6"/>
      <c r="U457" s="6"/>
      <c r="V457" s="6"/>
      <c r="W457" s="6"/>
    </row>
    <row r="458" spans="1:24" ht="16.5" thickBot="1" x14ac:dyDescent="0.3">
      <c r="A458" s="12"/>
      <c r="B458" s="6"/>
      <c r="C458" s="6"/>
      <c r="D458" s="482"/>
      <c r="E458" s="482"/>
      <c r="F458" s="482"/>
      <c r="G458" s="482"/>
      <c r="H458" s="482"/>
      <c r="I458" s="6"/>
      <c r="J458" s="6"/>
      <c r="K458" s="6"/>
      <c r="L458" s="6"/>
      <c r="M458" s="6"/>
      <c r="N458" s="482"/>
      <c r="O458" s="482"/>
      <c r="P458" s="482"/>
      <c r="Q458" s="482"/>
      <c r="R458" s="482"/>
      <c r="S458" s="482"/>
      <c r="T458" s="6"/>
      <c r="U458" s="6"/>
      <c r="V458" s="6"/>
      <c r="W458" s="76"/>
    </row>
    <row r="459" spans="1:24" ht="27.75" customHeight="1" thickBot="1" x14ac:dyDescent="0.25">
      <c r="A459" s="1488" t="s">
        <v>8</v>
      </c>
      <c r="B459" s="1636" t="s">
        <v>598</v>
      </c>
      <c r="C459" s="1636"/>
      <c r="D459" s="1636"/>
      <c r="E459" s="1636"/>
      <c r="F459" s="1636"/>
      <c r="G459" s="1636"/>
      <c r="H459" s="1636"/>
      <c r="I459" s="1636"/>
      <c r="J459" s="1636"/>
      <c r="K459" s="1636"/>
      <c r="L459" s="1637"/>
      <c r="M459" s="1638">
        <v>2021</v>
      </c>
      <c r="N459" s="1636"/>
      <c r="O459" s="1636"/>
      <c r="P459" s="1636"/>
      <c r="Q459" s="1636"/>
      <c r="R459" s="1636"/>
      <c r="S459" s="1636"/>
      <c r="T459" s="1636"/>
      <c r="U459" s="1636"/>
      <c r="V459" s="1636"/>
      <c r="W459" s="1637"/>
    </row>
    <row r="460" spans="1:24" ht="143.25" customHeight="1" thickBot="1" x14ac:dyDescent="0.25">
      <c r="A460" s="1494" t="s">
        <v>9</v>
      </c>
      <c r="B460" s="1495" t="s">
        <v>10</v>
      </c>
      <c r="C460" s="1496" t="s">
        <v>11</v>
      </c>
      <c r="D460" s="1497" t="s">
        <v>290</v>
      </c>
      <c r="E460" s="1497" t="s">
        <v>289</v>
      </c>
      <c r="F460" s="1497" t="s">
        <v>599</v>
      </c>
      <c r="G460" s="1497" t="s">
        <v>600</v>
      </c>
      <c r="H460" s="1497" t="s">
        <v>601</v>
      </c>
      <c r="I460" s="1497" t="s">
        <v>602</v>
      </c>
      <c r="J460" s="1497" t="s">
        <v>603</v>
      </c>
      <c r="K460" s="1492" t="s">
        <v>604</v>
      </c>
      <c r="L460" s="1493" t="s">
        <v>605</v>
      </c>
      <c r="M460" s="1495" t="s">
        <v>10</v>
      </c>
      <c r="N460" s="1496" t="s">
        <v>11</v>
      </c>
      <c r="O460" s="1497" t="s">
        <v>290</v>
      </c>
      <c r="P460" s="1497" t="s">
        <v>289</v>
      </c>
      <c r="Q460" s="1497" t="s">
        <v>599</v>
      </c>
      <c r="R460" s="1497" t="s">
        <v>600</v>
      </c>
      <c r="S460" s="1497" t="s">
        <v>601</v>
      </c>
      <c r="T460" s="1497" t="s">
        <v>602</v>
      </c>
      <c r="U460" s="1497" t="s">
        <v>603</v>
      </c>
      <c r="V460" s="1492" t="s">
        <v>604</v>
      </c>
      <c r="W460" s="1493" t="s">
        <v>605</v>
      </c>
    </row>
    <row r="461" spans="1:24" x14ac:dyDescent="0.2">
      <c r="A461" s="430"/>
      <c r="B461" s="18"/>
      <c r="C461" s="16"/>
      <c r="D461" s="16"/>
      <c r="E461" s="16"/>
      <c r="F461" s="16"/>
      <c r="G461" s="16"/>
      <c r="H461" s="16"/>
      <c r="I461" s="16"/>
      <c r="J461" s="19"/>
      <c r="K461" s="16"/>
      <c r="L461" s="19"/>
      <c r="M461" s="14"/>
      <c r="N461" s="15"/>
      <c r="O461" s="15"/>
      <c r="P461" s="15"/>
      <c r="Q461" s="15"/>
      <c r="R461" s="15"/>
      <c r="S461" s="15"/>
      <c r="T461" s="16"/>
      <c r="U461" s="16"/>
      <c r="V461" s="16"/>
      <c r="W461" s="17"/>
    </row>
    <row r="462" spans="1:24" x14ac:dyDescent="0.2">
      <c r="A462" s="21" t="s">
        <v>12</v>
      </c>
      <c r="B462" s="22"/>
      <c r="C462" s="87"/>
      <c r="D462" s="87">
        <f>+D463</f>
        <v>11</v>
      </c>
      <c r="E462" s="87"/>
      <c r="F462" s="87"/>
      <c r="G462" s="87"/>
      <c r="H462" s="87"/>
      <c r="I462" s="87"/>
      <c r="J462" s="23"/>
      <c r="K462" s="87">
        <f>+K463</f>
        <v>11</v>
      </c>
      <c r="L462" s="52">
        <f>+L463</f>
        <v>1898215</v>
      </c>
      <c r="M462" s="22"/>
      <c r="N462" s="87"/>
      <c r="O462" s="87">
        <f>+O463</f>
        <v>11</v>
      </c>
      <c r="P462" s="87"/>
      <c r="Q462" s="87"/>
      <c r="R462" s="87"/>
      <c r="S462" s="87"/>
      <c r="T462" s="87"/>
      <c r="U462" s="23"/>
      <c r="V462" s="87">
        <f>+V463</f>
        <v>11</v>
      </c>
      <c r="W462" s="30">
        <f>+W463</f>
        <v>1987197</v>
      </c>
    </row>
    <row r="463" spans="1:24" x14ac:dyDescent="0.2">
      <c r="A463" s="430" t="s">
        <v>22</v>
      </c>
      <c r="B463" s="54"/>
      <c r="C463" s="89"/>
      <c r="D463" s="89">
        <v>11</v>
      </c>
      <c r="E463" s="89"/>
      <c r="F463" s="89"/>
      <c r="G463" s="89"/>
      <c r="H463" s="89"/>
      <c r="I463" s="89"/>
      <c r="J463" s="55"/>
      <c r="K463" s="55">
        <f>+D463</f>
        <v>11</v>
      </c>
      <c r="L463" s="42">
        <v>1898215</v>
      </c>
      <c r="M463" s="54"/>
      <c r="N463" s="89"/>
      <c r="O463" s="89">
        <v>11</v>
      </c>
      <c r="P463" s="89"/>
      <c r="Q463" s="89"/>
      <c r="R463" s="89"/>
      <c r="S463" s="89"/>
      <c r="T463" s="89"/>
      <c r="U463" s="55"/>
      <c r="V463" s="55">
        <f>+O463</f>
        <v>11</v>
      </c>
      <c r="W463" s="32">
        <v>1987197</v>
      </c>
    </row>
    <row r="464" spans="1:24" x14ac:dyDescent="0.2">
      <c r="A464" s="430"/>
      <c r="B464" s="54"/>
      <c r="C464" s="89"/>
      <c r="D464" s="89"/>
      <c r="E464" s="89"/>
      <c r="F464" s="89"/>
      <c r="G464" s="89"/>
      <c r="H464" s="89"/>
      <c r="I464" s="89"/>
      <c r="J464" s="55"/>
      <c r="K464" s="55"/>
      <c r="L464" s="42"/>
      <c r="M464" s="54"/>
      <c r="N464" s="89"/>
      <c r="O464" s="89"/>
      <c r="P464" s="89"/>
      <c r="Q464" s="89"/>
      <c r="R464" s="89"/>
      <c r="S464" s="89"/>
      <c r="T464" s="89"/>
      <c r="U464" s="55"/>
      <c r="V464" s="55"/>
      <c r="W464" s="32"/>
    </row>
    <row r="465" spans="1:23" x14ac:dyDescent="0.2">
      <c r="A465" s="21" t="s">
        <v>16</v>
      </c>
      <c r="B465" s="22"/>
      <c r="C465" s="87"/>
      <c r="D465" s="87">
        <f>+D466</f>
        <v>140</v>
      </c>
      <c r="E465" s="87"/>
      <c r="F465" s="87"/>
      <c r="G465" s="87"/>
      <c r="H465" s="87"/>
      <c r="I465" s="87"/>
      <c r="J465" s="23">
        <f>+J467</f>
        <v>38</v>
      </c>
      <c r="K465" s="23">
        <f>+K466+K467</f>
        <v>178</v>
      </c>
      <c r="L465" s="52">
        <f>+L466+L467</f>
        <v>13492768</v>
      </c>
      <c r="M465" s="22"/>
      <c r="N465" s="87"/>
      <c r="O465" s="87">
        <f>+O466</f>
        <v>190</v>
      </c>
      <c r="P465" s="87"/>
      <c r="Q465" s="87"/>
      <c r="R465" s="87"/>
      <c r="S465" s="87"/>
      <c r="T465" s="87"/>
      <c r="U465" s="23">
        <f>+U467</f>
        <v>66</v>
      </c>
      <c r="V465" s="23">
        <f>+V466+V467</f>
        <v>256</v>
      </c>
      <c r="W465" s="30">
        <f>+W466+W467</f>
        <v>19421295</v>
      </c>
    </row>
    <row r="466" spans="1:23" x14ac:dyDescent="0.2">
      <c r="A466" s="430" t="s">
        <v>22</v>
      </c>
      <c r="B466" s="54"/>
      <c r="C466" s="89"/>
      <c r="D466" s="89">
        <v>140</v>
      </c>
      <c r="E466" s="89"/>
      <c r="F466" s="89"/>
      <c r="G466" s="89"/>
      <c r="H466" s="89"/>
      <c r="I466" s="89"/>
      <c r="J466" s="55"/>
      <c r="K466" s="55">
        <f>+D466</f>
        <v>140</v>
      </c>
      <c r="L466" s="42">
        <f>12673881+9027</f>
        <v>12682908</v>
      </c>
      <c r="M466" s="54"/>
      <c r="N466" s="89"/>
      <c r="O466" s="89">
        <v>190</v>
      </c>
      <c r="P466" s="89"/>
      <c r="Q466" s="89"/>
      <c r="R466" s="89"/>
      <c r="S466" s="89"/>
      <c r="T466" s="89"/>
      <c r="U466" s="55"/>
      <c r="V466" s="55">
        <f>+O466</f>
        <v>190</v>
      </c>
      <c r="W466" s="32">
        <v>17618015</v>
      </c>
    </row>
    <row r="467" spans="1:23" x14ac:dyDescent="0.2">
      <c r="A467" s="430" t="s">
        <v>296</v>
      </c>
      <c r="B467" s="54"/>
      <c r="C467" s="89"/>
      <c r="D467" s="89"/>
      <c r="E467" s="89"/>
      <c r="F467" s="89"/>
      <c r="G467" s="89"/>
      <c r="H467" s="89"/>
      <c r="I467" s="89"/>
      <c r="J467" s="55">
        <v>38</v>
      </c>
      <c r="K467" s="55">
        <f>+J467</f>
        <v>38</v>
      </c>
      <c r="L467" s="42">
        <v>809860</v>
      </c>
      <c r="M467" s="54"/>
      <c r="N467" s="89"/>
      <c r="O467" s="89"/>
      <c r="P467" s="89"/>
      <c r="Q467" s="89"/>
      <c r="R467" s="89"/>
      <c r="S467" s="89"/>
      <c r="T467" s="89"/>
      <c r="U467" s="55">
        <v>66</v>
      </c>
      <c r="V467" s="55">
        <f>+U467</f>
        <v>66</v>
      </c>
      <c r="W467" s="32">
        <v>1803280</v>
      </c>
    </row>
    <row r="468" spans="1:23" x14ac:dyDescent="0.2">
      <c r="A468" s="430"/>
      <c r="B468" s="54"/>
      <c r="C468" s="89"/>
      <c r="D468" s="89"/>
      <c r="E468" s="89"/>
      <c r="F468" s="89"/>
      <c r="G468" s="89"/>
      <c r="H468" s="89"/>
      <c r="I468" s="89"/>
      <c r="J468" s="456"/>
      <c r="K468" s="456"/>
      <c r="L468" s="515"/>
      <c r="M468" s="54"/>
      <c r="N468" s="89"/>
      <c r="O468" s="89"/>
      <c r="P468" s="89"/>
      <c r="Q468" s="89"/>
      <c r="R468" s="89"/>
      <c r="S468" s="89"/>
      <c r="T468" s="89"/>
      <c r="U468" s="456"/>
      <c r="V468" s="456"/>
      <c r="W468" s="32"/>
    </row>
    <row r="469" spans="1:23" x14ac:dyDescent="0.2">
      <c r="A469" s="21" t="s">
        <v>43</v>
      </c>
      <c r="B469" s="22"/>
      <c r="C469" s="87"/>
      <c r="D469" s="87">
        <f>+D470</f>
        <v>29</v>
      </c>
      <c r="E469" s="87"/>
      <c r="F469" s="87"/>
      <c r="G469" s="87"/>
      <c r="H469" s="87"/>
      <c r="I469" s="87"/>
      <c r="J469" s="23">
        <f>+J471</f>
        <v>15</v>
      </c>
      <c r="K469" s="23">
        <f>+K470+K471</f>
        <v>44</v>
      </c>
      <c r="L469" s="52">
        <f>+L470+L471</f>
        <v>1459424</v>
      </c>
      <c r="M469" s="22"/>
      <c r="N469" s="87"/>
      <c r="O469" s="87">
        <f>+O470</f>
        <v>29</v>
      </c>
      <c r="P469" s="87"/>
      <c r="Q469" s="87"/>
      <c r="R469" s="87"/>
      <c r="S469" s="87"/>
      <c r="T469" s="87"/>
      <c r="U469" s="23">
        <f>+U471</f>
        <v>1</v>
      </c>
      <c r="V469" s="23">
        <f>+V470+V471</f>
        <v>30</v>
      </c>
      <c r="W469" s="30">
        <f>+W470+W471</f>
        <v>1392814</v>
      </c>
    </row>
    <row r="470" spans="1:23" x14ac:dyDescent="0.2">
      <c r="A470" s="430" t="s">
        <v>22</v>
      </c>
      <c r="B470" s="54"/>
      <c r="C470" s="89"/>
      <c r="D470" s="89">
        <v>29</v>
      </c>
      <c r="E470" s="89"/>
      <c r="F470" s="89"/>
      <c r="G470" s="89"/>
      <c r="H470" s="89"/>
      <c r="I470" s="89"/>
      <c r="J470" s="55"/>
      <c r="K470" s="55">
        <f>+D470</f>
        <v>29</v>
      </c>
      <c r="L470" s="42">
        <f>1290327+9027</f>
        <v>1299354</v>
      </c>
      <c r="M470" s="54"/>
      <c r="N470" s="89"/>
      <c r="O470" s="89">
        <v>29</v>
      </c>
      <c r="P470" s="89"/>
      <c r="Q470" s="89"/>
      <c r="R470" s="89"/>
      <c r="S470" s="89"/>
      <c r="T470" s="89"/>
      <c r="U470" s="55"/>
      <c r="V470" s="55">
        <f>+O470</f>
        <v>29</v>
      </c>
      <c r="W470" s="32">
        <v>1350814</v>
      </c>
    </row>
    <row r="471" spans="1:23" x14ac:dyDescent="0.2">
      <c r="A471" s="430" t="s">
        <v>296</v>
      </c>
      <c r="B471" s="54"/>
      <c r="C471" s="89"/>
      <c r="D471" s="89"/>
      <c r="E471" s="89"/>
      <c r="F471" s="89"/>
      <c r="G471" s="89"/>
      <c r="H471" s="89"/>
      <c r="I471" s="89"/>
      <c r="J471" s="55">
        <v>15</v>
      </c>
      <c r="K471" s="55">
        <f>+J471</f>
        <v>15</v>
      </c>
      <c r="L471" s="42">
        <v>160070</v>
      </c>
      <c r="M471" s="54"/>
      <c r="N471" s="89"/>
      <c r="O471" s="89"/>
      <c r="P471" s="89"/>
      <c r="Q471" s="89"/>
      <c r="R471" s="89"/>
      <c r="S471" s="89"/>
      <c r="T471" s="89"/>
      <c r="U471" s="55">
        <v>1</v>
      </c>
      <c r="V471" s="55">
        <f>+U471</f>
        <v>1</v>
      </c>
      <c r="W471" s="32">
        <v>42000</v>
      </c>
    </row>
    <row r="472" spans="1:23" x14ac:dyDescent="0.2">
      <c r="A472" s="430"/>
      <c r="B472" s="54"/>
      <c r="C472" s="89"/>
      <c r="D472" s="89"/>
      <c r="E472" s="89"/>
      <c r="F472" s="89"/>
      <c r="G472" s="89"/>
      <c r="H472" s="89"/>
      <c r="I472" s="89"/>
      <c r="J472" s="456"/>
      <c r="K472" s="456"/>
      <c r="L472" s="515"/>
      <c r="M472" s="54"/>
      <c r="N472" s="89"/>
      <c r="O472" s="89"/>
      <c r="P472" s="89"/>
      <c r="Q472" s="89"/>
      <c r="R472" s="89"/>
      <c r="S472" s="89"/>
      <c r="T472" s="89"/>
      <c r="U472" s="456"/>
      <c r="V472" s="456"/>
      <c r="W472" s="32"/>
    </row>
    <row r="473" spans="1:23" x14ac:dyDescent="0.2">
      <c r="A473" s="21" t="s">
        <v>30</v>
      </c>
      <c r="B473" s="22"/>
      <c r="C473" s="87"/>
      <c r="D473" s="87">
        <f>+D474</f>
        <v>7</v>
      </c>
      <c r="E473" s="87"/>
      <c r="F473" s="87"/>
      <c r="G473" s="87"/>
      <c r="H473" s="87"/>
      <c r="I473" s="87"/>
      <c r="J473" s="23">
        <f>+J475</f>
        <v>4</v>
      </c>
      <c r="K473" s="23">
        <f>+K474+K475</f>
        <v>11</v>
      </c>
      <c r="L473" s="52">
        <f>+L474+L475</f>
        <v>342798</v>
      </c>
      <c r="M473" s="22"/>
      <c r="N473" s="87"/>
      <c r="O473" s="87">
        <f>+O474</f>
        <v>7</v>
      </c>
      <c r="P473" s="87"/>
      <c r="Q473" s="87"/>
      <c r="R473" s="87"/>
      <c r="S473" s="87"/>
      <c r="T473" s="87"/>
      <c r="U473" s="23"/>
      <c r="V473" s="23">
        <f>+V474+V475</f>
        <v>7</v>
      </c>
      <c r="W473" s="30">
        <f>+W474+W475</f>
        <v>288174</v>
      </c>
    </row>
    <row r="474" spans="1:23" x14ac:dyDescent="0.2">
      <c r="A474" s="430" t="s">
        <v>22</v>
      </c>
      <c r="B474" s="54"/>
      <c r="C474" s="89"/>
      <c r="D474" s="89">
        <v>7</v>
      </c>
      <c r="E474" s="89"/>
      <c r="F474" s="89"/>
      <c r="G474" s="89"/>
      <c r="H474" s="89"/>
      <c r="I474" s="89"/>
      <c r="J474" s="55"/>
      <c r="K474" s="55">
        <f>+D474</f>
        <v>7</v>
      </c>
      <c r="L474" s="42">
        <f>275270+9028</f>
        <v>284298</v>
      </c>
      <c r="M474" s="54"/>
      <c r="N474" s="89"/>
      <c r="O474" s="89">
        <v>7</v>
      </c>
      <c r="P474" s="89"/>
      <c r="Q474" s="89"/>
      <c r="R474" s="89"/>
      <c r="S474" s="89"/>
      <c r="T474" s="89"/>
      <c r="U474" s="55"/>
      <c r="V474" s="55">
        <f>+O474</f>
        <v>7</v>
      </c>
      <c r="W474" s="32">
        <v>288174</v>
      </c>
    </row>
    <row r="475" spans="1:23" x14ac:dyDescent="0.2">
      <c r="A475" s="430" t="s">
        <v>296</v>
      </c>
      <c r="B475" s="54"/>
      <c r="C475" s="89"/>
      <c r="D475" s="89"/>
      <c r="E475" s="89"/>
      <c r="F475" s="89"/>
      <c r="G475" s="89"/>
      <c r="H475" s="89"/>
      <c r="I475" s="89"/>
      <c r="J475" s="456">
        <v>4</v>
      </c>
      <c r="K475" s="456">
        <f>+J475</f>
        <v>4</v>
      </c>
      <c r="L475" s="515">
        <v>58500</v>
      </c>
      <c r="M475" s="54"/>
      <c r="N475" s="89"/>
      <c r="O475" s="89"/>
      <c r="P475" s="89"/>
      <c r="Q475" s="89"/>
      <c r="R475" s="89"/>
      <c r="S475" s="89"/>
      <c r="T475" s="89"/>
      <c r="U475" s="456"/>
      <c r="V475" s="456"/>
      <c r="W475" s="32"/>
    </row>
    <row r="476" spans="1:23" x14ac:dyDescent="0.2">
      <c r="A476" s="430"/>
      <c r="B476" s="54"/>
      <c r="C476" s="89"/>
      <c r="D476" s="89"/>
      <c r="E476" s="89"/>
      <c r="F476" s="89"/>
      <c r="G476" s="89"/>
      <c r="H476" s="89"/>
      <c r="I476" s="89"/>
      <c r="J476" s="456"/>
      <c r="K476" s="456"/>
      <c r="L476" s="515"/>
      <c r="M476" s="54"/>
      <c r="N476" s="89"/>
      <c r="O476" s="89"/>
      <c r="P476" s="89"/>
      <c r="Q476" s="89"/>
      <c r="R476" s="89"/>
      <c r="S476" s="89"/>
      <c r="T476" s="89"/>
      <c r="U476" s="456"/>
      <c r="V476" s="456"/>
      <c r="W476" s="32"/>
    </row>
    <row r="477" spans="1:23" x14ac:dyDescent="0.2">
      <c r="A477" s="21" t="s">
        <v>294</v>
      </c>
      <c r="B477" s="22"/>
      <c r="C477" s="23"/>
      <c r="D477" s="485"/>
      <c r="E477" s="485"/>
      <c r="F477" s="485"/>
      <c r="G477" s="485"/>
      <c r="H477" s="485"/>
      <c r="I477" s="23"/>
      <c r="J477" s="87"/>
      <c r="K477" s="23"/>
      <c r="L477" s="30"/>
      <c r="M477" s="22"/>
      <c r="N477" s="23"/>
      <c r="O477" s="485"/>
      <c r="P477" s="485"/>
      <c r="Q477" s="485"/>
      <c r="R477" s="485"/>
      <c r="S477" s="485"/>
      <c r="T477" s="23">
        <v>2</v>
      </c>
      <c r="U477" s="87"/>
      <c r="V477" s="23">
        <f>+T477</f>
        <v>2</v>
      </c>
      <c r="W477" s="30">
        <v>13733</v>
      </c>
    </row>
    <row r="478" spans="1:23" ht="13.5" thickBot="1" x14ac:dyDescent="0.25">
      <c r="A478" s="430"/>
      <c r="B478" s="54"/>
      <c r="C478" s="89"/>
      <c r="D478" s="89"/>
      <c r="E478" s="89"/>
      <c r="F478" s="89"/>
      <c r="G478" s="89"/>
      <c r="H478" s="89"/>
      <c r="I478" s="89"/>
      <c r="J478" s="55"/>
      <c r="K478" s="55"/>
      <c r="L478" s="42"/>
      <c r="M478" s="54"/>
      <c r="N478" s="89"/>
      <c r="O478" s="89"/>
      <c r="P478" s="89"/>
      <c r="Q478" s="89"/>
      <c r="R478" s="89"/>
      <c r="S478" s="89"/>
      <c r="T478" s="89"/>
      <c r="U478" s="55"/>
      <c r="V478" s="55"/>
      <c r="W478" s="32"/>
    </row>
    <row r="479" spans="1:23" ht="18.75" customHeight="1" thickBot="1" x14ac:dyDescent="0.25">
      <c r="A479" s="215" t="s">
        <v>4</v>
      </c>
      <c r="B479" s="220"/>
      <c r="C479" s="91"/>
      <c r="D479" s="91">
        <f>+D462+D465+D469+D473</f>
        <v>187</v>
      </c>
      <c r="E479" s="91"/>
      <c r="F479" s="91"/>
      <c r="G479" s="91"/>
      <c r="H479" s="91"/>
      <c r="I479" s="91"/>
      <c r="J479" s="59">
        <f>+J465+J469+J473</f>
        <v>57</v>
      </c>
      <c r="K479" s="91">
        <f>+K462+K465+K469+K473+K477</f>
        <v>244</v>
      </c>
      <c r="L479" s="185">
        <f>+L462+L465+L469+L473+L477</f>
        <v>17193205</v>
      </c>
      <c r="M479" s="220"/>
      <c r="N479" s="91"/>
      <c r="O479" s="91">
        <f>+O462+O465+O469+O473</f>
        <v>237</v>
      </c>
      <c r="P479" s="91"/>
      <c r="Q479" s="91"/>
      <c r="R479" s="91"/>
      <c r="S479" s="91"/>
      <c r="T479" s="91">
        <f>+T477</f>
        <v>2</v>
      </c>
      <c r="U479" s="59">
        <f>+U465+U469+U473</f>
        <v>67</v>
      </c>
      <c r="V479" s="91">
        <f>+V462+V465+V469+V473+V477</f>
        <v>306</v>
      </c>
      <c r="W479" s="64">
        <f>+W462+W465+W469+W473+W477</f>
        <v>23103213</v>
      </c>
    </row>
    <row r="480" spans="1:23" x14ac:dyDescent="0.2">
      <c r="A480" s="10"/>
      <c r="B480" s="66"/>
      <c r="C480" s="66"/>
      <c r="D480" s="66"/>
      <c r="E480" s="66"/>
      <c r="F480" s="66"/>
      <c r="G480" s="66"/>
      <c r="H480" s="66"/>
      <c r="I480" s="66"/>
      <c r="J480" s="66"/>
      <c r="K480" s="66"/>
      <c r="L480" s="66"/>
      <c r="M480" s="10"/>
      <c r="N480" s="10"/>
      <c r="O480" s="10"/>
      <c r="P480" s="10"/>
      <c r="Q480" s="10"/>
      <c r="R480" s="10"/>
      <c r="S480" s="10"/>
      <c r="T480" s="10"/>
      <c r="U480" s="10"/>
      <c r="V480" s="10"/>
      <c r="W480" s="204"/>
    </row>
    <row r="481" spans="1:23" x14ac:dyDescent="0.2">
      <c r="A481" s="122"/>
      <c r="B481" s="92"/>
      <c r="C481" s="92"/>
      <c r="D481" s="92"/>
      <c r="E481" s="92"/>
      <c r="F481" s="92"/>
      <c r="G481" s="92"/>
      <c r="H481" s="92"/>
      <c r="I481" s="92"/>
      <c r="J481" s="92"/>
      <c r="K481" s="92"/>
      <c r="L481" s="92"/>
      <c r="M481" s="92"/>
      <c r="N481" s="92"/>
      <c r="O481" s="92"/>
      <c r="P481" s="92"/>
      <c r="Q481" s="92"/>
      <c r="R481" s="92"/>
      <c r="S481" s="92"/>
      <c r="T481" s="92"/>
      <c r="U481" s="92"/>
      <c r="V481" s="92"/>
      <c r="W481" s="92"/>
    </row>
    <row r="482" spans="1:23" ht="22.5" customHeight="1" thickBot="1" x14ac:dyDescent="0.25"/>
    <row r="483" spans="1:23" ht="17.25" customHeight="1" x14ac:dyDescent="0.2">
      <c r="A483" s="436"/>
      <c r="B483" s="437"/>
      <c r="C483" s="437"/>
      <c r="D483" s="437"/>
      <c r="E483" s="437"/>
      <c r="F483" s="437"/>
      <c r="G483" s="437"/>
      <c r="H483" s="437"/>
      <c r="I483" s="437"/>
      <c r="J483" s="437"/>
      <c r="K483" s="437"/>
      <c r="L483" s="437"/>
      <c r="M483" s="437"/>
      <c r="N483" s="437"/>
      <c r="O483" s="437"/>
      <c r="P483" s="437"/>
      <c r="Q483" s="437"/>
      <c r="R483" s="437"/>
      <c r="S483" s="437"/>
      <c r="T483" s="437"/>
      <c r="U483" s="437"/>
      <c r="V483" s="437"/>
      <c r="W483" s="437"/>
    </row>
    <row r="484" spans="1:23" x14ac:dyDescent="0.2">
      <c r="B484" s="92"/>
      <c r="C484" s="92"/>
      <c r="D484" s="92"/>
      <c r="E484" s="92"/>
      <c r="F484" s="92"/>
      <c r="G484" s="92"/>
      <c r="H484" s="92"/>
      <c r="I484" s="92"/>
      <c r="J484" s="92"/>
      <c r="K484" s="92"/>
      <c r="L484" s="92"/>
      <c r="M484" s="92"/>
      <c r="N484" s="92"/>
      <c r="O484" s="92"/>
      <c r="P484" s="92"/>
      <c r="Q484" s="92"/>
      <c r="R484" s="92"/>
      <c r="S484" s="92"/>
      <c r="T484" s="92"/>
      <c r="U484" s="92"/>
      <c r="V484" s="92"/>
      <c r="W484" s="92"/>
    </row>
    <row r="485" spans="1:23" x14ac:dyDescent="0.2">
      <c r="K485" s="92"/>
      <c r="L485" s="92"/>
      <c r="P485" s="92"/>
      <c r="W485" s="92"/>
    </row>
    <row r="487" spans="1:23" x14ac:dyDescent="0.2">
      <c r="B487" s="92"/>
    </row>
    <row r="491" spans="1:23" x14ac:dyDescent="0.2">
      <c r="L491" s="171"/>
      <c r="W491" s="171"/>
    </row>
    <row r="492" spans="1:23" x14ac:dyDescent="0.2">
      <c r="L492" s="171"/>
      <c r="W492" s="171"/>
    </row>
    <row r="493" spans="1:23" x14ac:dyDescent="0.2">
      <c r="L493" s="171"/>
      <c r="W493" s="171"/>
    </row>
    <row r="494" spans="1:23" x14ac:dyDescent="0.2">
      <c r="L494" s="171"/>
      <c r="W494" s="171"/>
    </row>
    <row r="495" spans="1:23" x14ac:dyDescent="0.2">
      <c r="L495" s="171"/>
      <c r="W495" s="171"/>
    </row>
    <row r="496" spans="1:23" x14ac:dyDescent="0.2">
      <c r="L496" s="171"/>
      <c r="W496" s="171"/>
    </row>
    <row r="497" spans="12:23" x14ac:dyDescent="0.2">
      <c r="L497" s="171"/>
      <c r="W497" s="171"/>
    </row>
    <row r="498" spans="12:23" x14ac:dyDescent="0.2">
      <c r="L498" s="171"/>
      <c r="W498" s="171"/>
    </row>
    <row r="499" spans="12:23" x14ac:dyDescent="0.2">
      <c r="L499" s="171"/>
      <c r="W499" s="171"/>
    </row>
    <row r="500" spans="12:23" x14ac:dyDescent="0.2">
      <c r="W500" s="92"/>
    </row>
  </sheetData>
  <mergeCells count="59">
    <mergeCell ref="A135:W135"/>
    <mergeCell ref="A133:W133"/>
    <mergeCell ref="A131:B131"/>
    <mergeCell ref="A130:B130"/>
    <mergeCell ref="B92:L92"/>
    <mergeCell ref="M92:W92"/>
    <mergeCell ref="A187:B187"/>
    <mergeCell ref="A193:W193"/>
    <mergeCell ref="B197:L197"/>
    <mergeCell ref="M197:W197"/>
    <mergeCell ref="A189:W189"/>
    <mergeCell ref="A191:W191"/>
    <mergeCell ref="A336:W336"/>
    <mergeCell ref="B340:L340"/>
    <mergeCell ref="M340:W340"/>
    <mergeCell ref="A223:B223"/>
    <mergeCell ref="A224:B224"/>
    <mergeCell ref="A226:W226"/>
    <mergeCell ref="A228:W228"/>
    <mergeCell ref="A230:W230"/>
    <mergeCell ref="A329:B329"/>
    <mergeCell ref="A330:B330"/>
    <mergeCell ref="A332:W332"/>
    <mergeCell ref="A334:W334"/>
    <mergeCell ref="B234:L234"/>
    <mergeCell ref="M234:W234"/>
    <mergeCell ref="A286:B286"/>
    <mergeCell ref="B298:L298"/>
    <mergeCell ref="A382:B382"/>
    <mergeCell ref="A383:B383"/>
    <mergeCell ref="A385:W385"/>
    <mergeCell ref="A387:W387"/>
    <mergeCell ref="B393:L393"/>
    <mergeCell ref="M393:W393"/>
    <mergeCell ref="A390:W390"/>
    <mergeCell ref="A389:W389"/>
    <mergeCell ref="M298:W298"/>
    <mergeCell ref="A7:W7"/>
    <mergeCell ref="A9:W9"/>
    <mergeCell ref="A2:B2"/>
    <mergeCell ref="A3:B3"/>
    <mergeCell ref="A5:W5"/>
    <mergeCell ref="A287:B287"/>
    <mergeCell ref="A289:W289"/>
    <mergeCell ref="A291:W291"/>
    <mergeCell ref="A293:W293"/>
    <mergeCell ref="B13:L13"/>
    <mergeCell ref="M13:W13"/>
    <mergeCell ref="B141:L141"/>
    <mergeCell ref="A137:W137"/>
    <mergeCell ref="M141:W141"/>
    <mergeCell ref="A186:B186"/>
    <mergeCell ref="B459:L459"/>
    <mergeCell ref="M459:W459"/>
    <mergeCell ref="A448:B448"/>
    <mergeCell ref="A449:B449"/>
    <mergeCell ref="A451:W451"/>
    <mergeCell ref="A453:W453"/>
    <mergeCell ref="A455:W455"/>
  </mergeCells>
  <printOptions horizontalCentered="1"/>
  <pageMargins left="0.43307086614173229" right="0.43307086614173229" top="0.6692913385826772" bottom="0.27559055118110237" header="0" footer="0"/>
  <pageSetup paperSize="9" scale="40" orientation="landscape" r:id="rId1"/>
  <headerFooter alignWithMargins="0"/>
  <rowBreaks count="10" manualBreakCount="10">
    <brk id="91" max="22" man="1"/>
    <brk id="129" max="22" man="1"/>
    <brk id="185" max="22" man="1"/>
    <brk id="221" max="22" man="1"/>
    <brk id="285" max="22" man="1"/>
    <brk id="328" max="22" man="1"/>
    <brk id="285" max="22" man="1"/>
    <brk id="381" max="22" man="1"/>
    <brk id="447" max="22" man="1"/>
    <brk id="482" max="33" man="1"/>
  </rowBreaks>
  <ignoredErrors>
    <ignoredError sqref="K241 V241 V410 O414 D209" formula="1"/>
    <ignoredError sqref="C260 K281 K279 L43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20</vt:i4>
      </vt:variant>
    </vt:vector>
  </HeadingPairs>
  <TitlesOfParts>
    <vt:vector size="38" baseType="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'F-01'!Área_de_impresión</vt:lpstr>
      <vt:lpstr>'F-02'!Área_de_impresión</vt:lpstr>
      <vt:lpstr>'F-03'!Área_de_impresión</vt:lpstr>
      <vt:lpstr>'F-04'!Área_de_impresión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'F14'!Títulos_a_imprimir</vt:lpstr>
      <vt:lpstr>'F15'!Títulos_a_imprimir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2020-10-14T03:47:21Z</cp:lastPrinted>
  <dcterms:created xsi:type="dcterms:W3CDTF">1998-08-20T20:27:58Z</dcterms:created>
  <dcterms:modified xsi:type="dcterms:W3CDTF">2020-10-17T00:30:59Z</dcterms:modified>
</cp:coreProperties>
</file>